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aepenergy.sharepoint.com/sites/RegulatoryServices/OPCO/Kentucky Power/Regulatory Base Cases/2025-00257 Base Case/05 Discovery/POST HEARING DATA REQUESTS/STAFF/Attachments/"/>
    </mc:Choice>
  </mc:AlternateContent>
  <xr:revisionPtr revIDLastSave="2" documentId="13_ncr:1_{CFBA21F4-93FD-4AAA-9A41-CF833AEC53EB}" xr6:coauthVersionLast="47" xr6:coauthVersionMax="47" xr10:uidLastSave="{5293F0FB-9F96-4B0F-839A-20C7C61CFAD1}"/>
  <bookViews>
    <workbookView xWindow="28680" yWindow="-120" windowWidth="24240" windowHeight="13020" tabRatio="764" firstSheet="1" activeTab="1" xr2:uid="{00000000-000D-0000-FFFF-FFFF00000000}"/>
  </bookViews>
  <sheets>
    <sheet name="HEAP" sheetId="74" state="hidden" r:id="rId1"/>
    <sheet name="Exhibit KIW-S2" sheetId="130" r:id="rId2"/>
    <sheet name="Exhibit KIW-S3" sheetId="62" r:id="rId3"/>
    <sheet name="PB - ED" sheetId="61" state="hidden" r:id="rId4"/>
    <sheet name="PB Sum" sheetId="24" state="hidden" r:id="rId5"/>
    <sheet name="PB - SS" sheetId="53" state="hidden" r:id="rId6"/>
    <sheet name="PB - ES" sheetId="69" state="hidden" r:id="rId7"/>
    <sheet name="PB - BSRR" sheetId="88" state="hidden" r:id="rId8"/>
    <sheet name="PB - AF" sheetId="56" state="hidden" r:id="rId9"/>
    <sheet name="YEM" sheetId="47" state="hidden" r:id="rId10"/>
    <sheet name="Annualization Adj. P1" sheetId="63" state="hidden" r:id="rId11"/>
    <sheet name="Annualization Adj. P2" sheetId="48" state="hidden" r:id="rId12"/>
    <sheet name="SGS TOD NA" sheetId="58" state="hidden" r:id="rId13"/>
    <sheet name="CC Summary OLD" sheetId="54" state="hidden" r:id="rId14"/>
    <sheet name="Exhibit KIW-S3-&gt;" sheetId="142" r:id="rId15"/>
    <sheet name="RS" sheetId="1" r:id="rId16"/>
    <sheet name="RS LMTOD" sheetId="101" r:id="rId17"/>
    <sheet name="RS TOD" sheetId="102" r:id="rId18"/>
    <sheet name="SGS TOD" sheetId="106" r:id="rId19"/>
    <sheet name="GS-SEC" sheetId="104" r:id="rId20"/>
    <sheet name="GS-AF" sheetId="107" r:id="rId21"/>
    <sheet name="GS-NM" sheetId="105" r:id="rId22"/>
    <sheet name="GSLMTOD" sheetId="108" r:id="rId23"/>
    <sheet name="MGSTOD" sheetId="109" r:id="rId24"/>
    <sheet name="GS-PRI" sheetId="110" r:id="rId25"/>
    <sheet name="GS-SUB" sheetId="111" r:id="rId26"/>
    <sheet name="LGS-SEC" sheetId="113" r:id="rId27"/>
    <sheet name="LGS-PRI" sheetId="117" r:id="rId28"/>
    <sheet name="LGSLMTOD" sheetId="114" r:id="rId29"/>
    <sheet name="LGS-PRI TOD" sheetId="116" r:id="rId30"/>
    <sheet name="LGS-SUB" sheetId="118" r:id="rId31"/>
    <sheet name="LGS-TRAN" sheetId="119" r:id="rId32"/>
    <sheet name="LGS-SEC TOD" sheetId="115" r:id="rId33"/>
    <sheet name="PS-SEC" sheetId="121" r:id="rId34"/>
    <sheet name="PS-PRI" sheetId="122" r:id="rId35"/>
    <sheet name="IGS-SEC" sheetId="123" r:id="rId36"/>
    <sheet name="IGS-PRI" sheetId="124" r:id="rId37"/>
    <sheet name="IGS-SUB" sheetId="125" r:id="rId38"/>
    <sheet name="IGS-TRAN" sheetId="126" r:id="rId39"/>
    <sheet name="MW" sheetId="112" r:id="rId40"/>
    <sheet name="SL" sheetId="128" r:id="rId41"/>
    <sheet name="OL" sheetId="127" r:id="rId42"/>
    <sheet name="DO NOT PRINT--&gt;" sheetId="143" r:id="rId43"/>
    <sheet name="Exhibit K" sheetId="131" r:id="rId44"/>
    <sheet name="Gen Rider" sheetId="140" r:id="rId45"/>
    <sheet name="DTL Rider Yr 1" sheetId="141" r:id="rId46"/>
    <sheet name="Rate Input" sheetId="90" r:id="rId47"/>
    <sheet name="Exhibit I" sheetId="135" r:id="rId48"/>
    <sheet name="Final billing units by tariff" sheetId="138" r:id="rId49"/>
    <sheet name="Bill Units" sheetId="89" r:id="rId50"/>
    <sheet name="CS-IRP TRAN 321" sheetId="82" state="hidden" r:id="rId51"/>
    <sheet name="CS-IRP SUB 331" sheetId="83" state="hidden" r:id="rId52"/>
    <sheet name="B&amp;A Surcharges" sheetId="32" r:id="rId53"/>
    <sheet name="Book2Bill" sheetId="129" r:id="rId54"/>
    <sheet name="Monthly # of Customers" sheetId="49" r:id="rId55"/>
    <sheet name="Envir FGD adj" sheetId="85" r:id="rId56"/>
    <sheet name="Fuel Summary" sheetId="57" r:id="rId57"/>
    <sheet name="kW Demands" sheetId="75" r:id="rId58"/>
    <sheet name="WNLA" sheetId="70" r:id="rId59"/>
    <sheet name="Tariff Mapping" sheetId="139" r:id="rId60"/>
    <sheet name="12 Months TS" sheetId="94" state="hidden" r:id="rId61"/>
    <sheet name="Realizations" sheetId="71"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xlnm._FilterDatabase" localSheetId="48" hidden="1">'Final billing units by tariff'!$A$2:$EI$1916</definedName>
    <definedName name="ASD">#REF!</definedName>
    <definedName name="BASE_CHARGE">[1]INPUTS!$E$1258:$E$1357</definedName>
    <definedName name="Begin_AP">#REF!</definedName>
    <definedName name="Begin_Print1">#REF!</definedName>
    <definedName name="BS_BEGIN">#REF!</definedName>
    <definedName name="BS_CAP">#REF!</definedName>
    <definedName name="BS_END">#REF!</definedName>
    <definedName name="C_Begin">#REF!</definedName>
    <definedName name="C_End">#REF!</definedName>
    <definedName name="CSA">#REF!</definedName>
    <definedName name="CSO">#REF!</definedName>
    <definedName name="CUST_ADJ">[1]Customer!$D$119:$O$218</definedName>
    <definedName name="CUST_FACTOR">[1]INPUTS!$D$634:$O$733</definedName>
    <definedName name="CUST_KW">[1]Demand!$D$119:$O$218</definedName>
    <definedName name="CUST_KWH">[1]Energy!$D$119:$O$218</definedName>
    <definedName name="DATE">[1]INPUTS!$D$6:$O$6</definedName>
    <definedName name="End_A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aty">#REF!</definedName>
    <definedName name="KW_CHARGE">[1]INPUTS!$H$1258:$H$1357</definedName>
    <definedName name="LOSS_FACTOR">[1]INPUTS!$D$1361:$D$1365</definedName>
    <definedName name="Marshall_Rate" localSheetId="45">'[2]Property Tax'!$B$2</definedName>
    <definedName name="Marshall_Rate">#REF!</definedName>
    <definedName name="NONUTILITY">#REF!</definedName>
    <definedName name="NvsASD">"V2017-08-31"</definedName>
    <definedName name="NvsAutoDrillOk">"VN"</definedName>
    <definedName name="NvsElapsedTime">0.00255787037167465</definedName>
    <definedName name="NvsEndTime">42990.6050462963</definedName>
    <definedName name="NvsInstanceHook">"""nvsMacro"""</definedName>
    <definedName name="NvsInstLang">"VENG"</definedName>
    <definedName name="NvsInstSpec">"%,FBUSINESS_UNIT,TGL_PRPT_CONS,NKYP_CORP_CONSOL"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"%,X,RZF.ACCOUNT.,CNF.."</definedName>
    <definedName name="NvsPanelBusUnit">"V100"</definedName>
    <definedName name="NvsPanelEffdt">"V2099-01-01"</definedName>
    <definedName name="NvsPanelSetid">"VAEP"</definedName>
    <definedName name="NvsReqBU">"VX999"</definedName>
    <definedName name="NvsReqBUOnly">"VN"</definedName>
    <definedName name="NvsTransLed">"VN"</definedName>
    <definedName name="NvsTree.GL_PRPT_CONS">"NNNNN"</definedName>
    <definedName name="NvsTreeASD">"V2017-08-31"</definedName>
    <definedName name="NvsValTbl.ACCOUNT">"GL_ACCOUNT_TBL"</definedName>
    <definedName name="NvsValTbl.AEP_BENEFIT_LOC">"AEP_BEN_ALL_VW"</definedName>
    <definedName name="NvsValTbl.AFFILIATE">"AFFILIATE_VW"</definedName>
    <definedName name="NvsValTbl.BUSINESS_UNIT">"BUS_UNIT_TBL_FS"</definedName>
    <definedName name="NvsValTbl.CURRENCY_CD">"CURRENCY_CD_TBL"</definedName>
    <definedName name="NvsValTbl.DEPTID">"DEPARTMENT_TBL"</definedName>
    <definedName name="ON_PEAK_KWH">[1]INPUTS!$F$1258:$F$1357</definedName>
    <definedName name="OPR_ID">#REF!</definedName>
    <definedName name="PC_Percent" localSheetId="45">'[2]Property Tax'!$B$6</definedName>
    <definedName name="PC_Percent">#REF!</definedName>
    <definedName name="PF_CUST_COUNT">[1]INPUTS!$D$842:$O$941</definedName>
    <definedName name="PF_KW">[1]INPUTS!$D$946:$O$1045</definedName>
    <definedName name="PF_KWH">[1]INPUTS!$D$1050:$O$1149</definedName>
    <definedName name="PF_REV">[1]INPUTS!$D$1154:$O$1253</definedName>
    <definedName name="_xlnm.Print_Area" localSheetId="60">'12 Months TS'!$A$5:$E$32</definedName>
    <definedName name="_xlnm.Print_Area" localSheetId="52">'B&amp;A Surcharges'!$A$1:$AL$165</definedName>
    <definedName name="_xlnm.Print_Area" localSheetId="45">'DTL Rider Yr 1'!$B$1:$O$31</definedName>
    <definedName name="_xlnm.Print_Area" localSheetId="47">'Exhibit I'!$A$1:$L$33</definedName>
    <definedName name="_xlnm.Print_Area" localSheetId="1">'Exhibit KIW-S2'!$A$1:$F$202</definedName>
    <definedName name="_xlnm.Print_Area" localSheetId="2">'Exhibit KIW-S3'!$A$1:$AF$50</definedName>
    <definedName name="_xlnm.Print_Area" localSheetId="41">OL!$A$1:$AC$83</definedName>
    <definedName name="_xlnm.Print_Area" localSheetId="4">'PB Sum'!$A$1:$E$76</definedName>
    <definedName name="_xlnm.Print_Area" localSheetId="40">SL!$A$1:$X$81</definedName>
    <definedName name="_xlnm.Print_Titles" localSheetId="60">'12 Months TS'!$1:$9</definedName>
    <definedName name="_xlnm.Print_Titles" localSheetId="54">'Monthly # of Customers'!$1:$8</definedName>
    <definedName name="RATE_CLASS" localSheetId="59">'Tariff Mapping'!$F$5:$F$81</definedName>
    <definedName name="Rate_Class">'Bill Units'!$G$1255:$G$1326</definedName>
    <definedName name="Rate_Class2">'Tariff Mapping'!$E$5:$E$104</definedName>
    <definedName name="RESERVED">#REF!</definedName>
    <definedName name="Reserved_Section">#REF!</definedName>
    <definedName name="Rev_End">#REF!</definedName>
    <definedName name="search_directory_name">"R:\fcm90prd\nvision\rpts\Fin_Reports\"</definedName>
    <definedName name="TARIFF_CODE">'Tariff Mapping'!$C$5:$C$104</definedName>
    <definedName name="tim" localSheetId="45">#REF!</definedName>
    <definedName name="tim">#REF!</definedName>
    <definedName name="UNADJ_BASE_REV">[1]INPUTS!$D$322:$O$421</definedName>
    <definedName name="UNADJ_CUST">[1]INPUTS!$D$10:$O$109</definedName>
    <definedName name="UNADJ_KW">[1]INPUTS!$D$114:$O$213</definedName>
    <definedName name="UNADJ_KWH">[1]INPUTS!$D$218:$O$317</definedName>
    <definedName name="UNADJ_TOTAL_REV">#REF!</definedName>
    <definedName name="VOLTAGE_CLASS">[1]INPUTS!$C$1361:$C$1365</definedName>
    <definedName name="WTHR_FACTOR">[1]INPUTS!$D$738:$O$837</definedName>
    <definedName name="WTHR_KW">[1]Demand!$D$229:$O$328</definedName>
    <definedName name="WTHR_KWH">[1]Energy!$D$229:$O$330</definedName>
    <definedName name="WV_List" localSheetId="45">'[2]Property Tax'!$B$4</definedName>
    <definedName name="WV_List">#REF!</definedName>
    <definedName name="Z_0BD4BC22_E7A2_4140_8384_5A5B3339DEED_.wvu.PrintArea" localSheetId="45" hidden="1">'DTL Rider Yr 1'!$B$1:$O$29</definedName>
    <definedName name="Z_4EF176FC_448F_4BD8_8859_C810312E84E7_.wvu.PrintArea" localSheetId="45" hidden="1">'DTL Rider Yr 1'!$B$1:$O$29</definedName>
    <definedName name="Z_567BA860_460A_4CE0_A629_0EA7372574F1_.wvu.PrintArea" localSheetId="45" hidden="1">'DTL Rider Yr 1'!$B$1:$O$29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8" i="1" l="1"/>
  <c r="AF50" i="62"/>
  <c r="AF48" i="62"/>
  <c r="AF43" i="62"/>
  <c r="AF42" i="62"/>
  <c r="AF41" i="62"/>
  <c r="AF40" i="62"/>
  <c r="AF39" i="62"/>
  <c r="AF35" i="62"/>
  <c r="AF37" i="62"/>
  <c r="AF31" i="62"/>
  <c r="AF30" i="62"/>
  <c r="AF28" i="62"/>
  <c r="AF26" i="62"/>
  <c r="AF29" i="62"/>
  <c r="AF27" i="62"/>
  <c r="AF18" i="62"/>
  <c r="AF24" i="62"/>
  <c r="AF16" i="62"/>
  <c r="AF22" i="62"/>
  <c r="AF21" i="62"/>
  <c r="AF20" i="62"/>
  <c r="AF19" i="62"/>
  <c r="AF17" i="62"/>
  <c r="AF13" i="62"/>
  <c r="AF11" i="62"/>
  <c r="AF12" i="62"/>
  <c r="AF10" i="62"/>
  <c r="AF33" i="62"/>
  <c r="T13" i="128"/>
  <c r="T13" i="1"/>
  <c r="G60" i="141"/>
  <c r="G55" i="141"/>
  <c r="G50" i="141"/>
  <c r="H39" i="141"/>
  <c r="H37" i="141"/>
  <c r="H65" i="141"/>
  <c r="G37" i="141"/>
  <c r="G59" i="141"/>
  <c r="H25" i="141"/>
  <c r="J27" i="141"/>
  <c r="E27" i="141"/>
  <c r="C27" i="141"/>
  <c r="J26" i="141"/>
  <c r="E26" i="141"/>
  <c r="C26" i="141"/>
  <c r="J25" i="141"/>
  <c r="E25" i="141"/>
  <c r="C25" i="141"/>
  <c r="E24" i="141"/>
  <c r="D24" i="141"/>
  <c r="C24" i="141"/>
  <c r="J23" i="141"/>
  <c r="C23" i="141"/>
  <c r="E22" i="141"/>
  <c r="E23" i="141"/>
  <c r="D22" i="141"/>
  <c r="C22" i="141"/>
  <c r="J21" i="141"/>
  <c r="E21" i="141"/>
  <c r="C21" i="141"/>
  <c r="J20" i="141"/>
  <c r="E20" i="141"/>
  <c r="C20" i="141"/>
  <c r="G9" i="141"/>
  <c r="W50" i="62"/>
  <c r="F22" i="141"/>
  <c r="F20" i="141"/>
  <c r="D29" i="141"/>
  <c r="F27" i="141"/>
  <c r="F25" i="141"/>
  <c r="C29" i="141"/>
  <c r="I24" i="141"/>
  <c r="L24" i="141"/>
  <c r="F24" i="141"/>
  <c r="H55" i="141"/>
  <c r="G51" i="141"/>
  <c r="H21" i="141"/>
  <c r="G61" i="141"/>
  <c r="H26" i="141"/>
  <c r="F23" i="141"/>
  <c r="H23" i="141"/>
  <c r="H22" i="141"/>
  <c r="J22" i="141"/>
  <c r="H51" i="141"/>
  <c r="G56" i="141"/>
  <c r="H61" i="141"/>
  <c r="F21" i="141"/>
  <c r="G52" i="141"/>
  <c r="G57" i="141"/>
  <c r="H24" i="141"/>
  <c r="J24" i="141"/>
  <c r="G62" i="141"/>
  <c r="F26" i="141"/>
  <c r="G40" i="141"/>
  <c r="G53" i="141"/>
  <c r="H57" i="141"/>
  <c r="G63" i="141"/>
  <c r="H27" i="141"/>
  <c r="H40" i="141"/>
  <c r="H53" i="141"/>
  <c r="G58" i="141"/>
  <c r="H63" i="141"/>
  <c r="G49" i="141"/>
  <c r="G54" i="141"/>
  <c r="J9" i="141"/>
  <c r="H49" i="141"/>
  <c r="H54" i="141"/>
  <c r="H59" i="141"/>
  <c r="I27" i="141"/>
  <c r="I25" i="141"/>
  <c r="L25" i="141"/>
  <c r="X10" i="122"/>
  <c r="X13" i="122"/>
  <c r="AB36" i="62"/>
  <c r="X10" i="113"/>
  <c r="X13" i="113"/>
  <c r="AB26" i="62"/>
  <c r="X10" i="117"/>
  <c r="X10" i="121"/>
  <c r="X13" i="121"/>
  <c r="AB35" i="62"/>
  <c r="AB37" i="62"/>
  <c r="X10" i="119"/>
  <c r="X13" i="119"/>
  <c r="AB32" i="62"/>
  <c r="X10" i="118"/>
  <c r="X13" i="118"/>
  <c r="AB31" i="62"/>
  <c r="N24" i="141"/>
  <c r="O24" i="141"/>
  <c r="X10" i="124"/>
  <c r="X13" i="124"/>
  <c r="AB40" i="62"/>
  <c r="X10" i="123"/>
  <c r="X13" i="123"/>
  <c r="AB39" i="62"/>
  <c r="X10" i="126"/>
  <c r="X13" i="126"/>
  <c r="AB42" i="62"/>
  <c r="X10" i="125"/>
  <c r="X13" i="125"/>
  <c r="AB41" i="62"/>
  <c r="I20" i="141"/>
  <c r="I21" i="141"/>
  <c r="L21" i="141"/>
  <c r="N25" i="141"/>
  <c r="Q25" i="141"/>
  <c r="X10" i="112"/>
  <c r="X13" i="112"/>
  <c r="AB48" i="62"/>
  <c r="I26" i="141"/>
  <c r="L26" i="141"/>
  <c r="I23" i="141"/>
  <c r="L23" i="141"/>
  <c r="L27" i="141"/>
  <c r="I22" i="141"/>
  <c r="L22" i="141"/>
  <c r="N22" i="141"/>
  <c r="F29" i="141"/>
  <c r="G65" i="141"/>
  <c r="H20" i="141"/>
  <c r="I29" i="141"/>
  <c r="Q24" i="141"/>
  <c r="N21" i="141"/>
  <c r="X10" i="108"/>
  <c r="X13" i="108"/>
  <c r="AB20" i="62"/>
  <c r="X10" i="105"/>
  <c r="X13" i="105"/>
  <c r="AB17" i="62"/>
  <c r="X10" i="111"/>
  <c r="X13" i="111"/>
  <c r="AB23" i="62"/>
  <c r="X10" i="110"/>
  <c r="X13" i="110"/>
  <c r="AB22" i="62"/>
  <c r="X10" i="107"/>
  <c r="X13" i="107"/>
  <c r="AB19" i="62"/>
  <c r="X10" i="104"/>
  <c r="X13" i="104"/>
  <c r="AB16" i="62"/>
  <c r="X10" i="109"/>
  <c r="X13" i="109"/>
  <c r="AB21" i="62"/>
  <c r="X10" i="106"/>
  <c r="X13" i="106"/>
  <c r="AB18" i="62"/>
  <c r="N26" i="141"/>
  <c r="Q26" i="141"/>
  <c r="AB10" i="127"/>
  <c r="AB13" i="127"/>
  <c r="AB44" i="62"/>
  <c r="N23" i="141"/>
  <c r="O23" i="141"/>
  <c r="X10" i="114"/>
  <c r="X13" i="114"/>
  <c r="AB27" i="62"/>
  <c r="X13" i="117"/>
  <c r="AB30" i="62"/>
  <c r="X10" i="115"/>
  <c r="X13" i="115"/>
  <c r="AB28" i="62"/>
  <c r="X10" i="116"/>
  <c r="X13" i="116"/>
  <c r="AB29" i="62"/>
  <c r="O25" i="141"/>
  <c r="N27" i="141"/>
  <c r="X10" i="128"/>
  <c r="X13" i="128"/>
  <c r="AB46" i="62"/>
  <c r="AB43" i="62"/>
  <c r="Q22" i="141"/>
  <c r="O22" i="141"/>
  <c r="G25" i="141"/>
  <c r="G24" i="141"/>
  <c r="G22" i="141"/>
  <c r="G20" i="141"/>
  <c r="G27" i="141"/>
  <c r="G26" i="141"/>
  <c r="G21" i="141"/>
  <c r="L20" i="141"/>
  <c r="H29" i="141"/>
  <c r="G23" i="141"/>
  <c r="Q21" i="141"/>
  <c r="O21" i="141"/>
  <c r="AB33" i="62"/>
  <c r="O26" i="141"/>
  <c r="AB24" i="62"/>
  <c r="O27" i="141"/>
  <c r="Q27" i="141"/>
  <c r="N20" i="141"/>
  <c r="O20" i="141"/>
  <c r="O29" i="141"/>
  <c r="X10" i="101"/>
  <c r="X10" i="1"/>
  <c r="X13" i="1"/>
  <c r="AB10" i="62"/>
  <c r="Q23" i="141"/>
  <c r="G29" i="141"/>
  <c r="N29" i="141"/>
  <c r="Q29" i="141"/>
  <c r="X10" i="102"/>
  <c r="X13" i="102"/>
  <c r="AB12" i="62"/>
  <c r="X13" i="101"/>
  <c r="AB11" i="62"/>
  <c r="AB13" i="62"/>
  <c r="AB50" i="62"/>
  <c r="Q20" i="141"/>
  <c r="R19" i="117"/>
  <c r="S19" i="117"/>
  <c r="I19" i="117"/>
  <c r="T13" i="113"/>
  <c r="T10" i="128"/>
  <c r="W10" i="127"/>
  <c r="T10" i="112"/>
  <c r="T10" i="126"/>
  <c r="T10" i="125"/>
  <c r="T10" i="124"/>
  <c r="T10" i="123"/>
  <c r="T10" i="122"/>
  <c r="T10" i="121"/>
  <c r="T10" i="115"/>
  <c r="T10" i="119"/>
  <c r="T10" i="118"/>
  <c r="T10" i="116"/>
  <c r="T10" i="114"/>
  <c r="T10" i="117"/>
  <c r="T10" i="113"/>
  <c r="T10" i="111"/>
  <c r="T10" i="110"/>
  <c r="T10" i="109"/>
  <c r="T10" i="108"/>
  <c r="T10" i="105"/>
  <c r="T10" i="107"/>
  <c r="T10" i="104"/>
  <c r="T10" i="106"/>
  <c r="T10" i="102"/>
  <c r="T10" i="101"/>
  <c r="T10" i="1"/>
  <c r="B149" i="49"/>
  <c r="C149" i="49"/>
  <c r="D149" i="49"/>
  <c r="E149" i="49"/>
  <c r="F149" i="49"/>
  <c r="G149" i="49"/>
  <c r="H149" i="49"/>
  <c r="I149" i="49"/>
  <c r="J149" i="49"/>
  <c r="K149" i="49"/>
  <c r="L149" i="49"/>
  <c r="M149" i="49"/>
  <c r="N149" i="49"/>
  <c r="U35" i="128"/>
  <c r="U25" i="128"/>
  <c r="U24" i="128"/>
  <c r="U16" i="1"/>
  <c r="V16" i="1"/>
  <c r="K57" i="70"/>
  <c r="O14" i="107"/>
  <c r="H12" i="57"/>
  <c r="H14" i="57"/>
  <c r="H16" i="57"/>
  <c r="H18" i="57"/>
  <c r="H20" i="57"/>
  <c r="H22" i="57"/>
  <c r="H24" i="57"/>
  <c r="H26" i="57"/>
  <c r="H28" i="57"/>
  <c r="H30" i="57"/>
  <c r="H32" i="57"/>
  <c r="H34" i="57"/>
  <c r="H36" i="57"/>
  <c r="H38" i="57"/>
  <c r="H40" i="57"/>
  <c r="H42" i="57"/>
  <c r="H44" i="57"/>
  <c r="H46" i="57"/>
  <c r="H48" i="57"/>
  <c r="H50" i="57"/>
  <c r="H52" i="57"/>
  <c r="H54" i="57"/>
  <c r="H56" i="57"/>
  <c r="H58" i="57"/>
  <c r="H60" i="57"/>
  <c r="H62" i="57"/>
  <c r="J12" i="57"/>
  <c r="J14" i="57"/>
  <c r="J16" i="57"/>
  <c r="J18" i="57"/>
  <c r="J20" i="57"/>
  <c r="J22" i="57"/>
  <c r="J24" i="57"/>
  <c r="J26" i="57"/>
  <c r="J28" i="57"/>
  <c r="J30" i="57"/>
  <c r="J32" i="57"/>
  <c r="J34" i="57"/>
  <c r="J36" i="57"/>
  <c r="J38" i="57"/>
  <c r="J40" i="57"/>
  <c r="J42" i="57"/>
  <c r="J44" i="57"/>
  <c r="J46" i="57"/>
  <c r="J48" i="57"/>
  <c r="J50" i="57"/>
  <c r="J52" i="57"/>
  <c r="J54" i="57"/>
  <c r="J56" i="57"/>
  <c r="J58" i="57"/>
  <c r="J60" i="57"/>
  <c r="J62" i="57"/>
  <c r="I25" i="125"/>
  <c r="S25" i="125"/>
  <c r="D40" i="70"/>
  <c r="D36" i="70"/>
  <c r="D39" i="70"/>
  <c r="G13" i="109"/>
  <c r="I20" i="128"/>
  <c r="I51" i="128"/>
  <c r="I15" i="128"/>
  <c r="I27" i="125"/>
  <c r="I25" i="124"/>
  <c r="P73" i="89"/>
  <c r="E29" i="125"/>
  <c r="O73" i="89"/>
  <c r="D29" i="125"/>
  <c r="N73" i="89"/>
  <c r="C29" i="125"/>
  <c r="U72" i="89"/>
  <c r="T72" i="89"/>
  <c r="S72" i="89"/>
  <c r="P72" i="89"/>
  <c r="O72" i="89"/>
  <c r="N72" i="89"/>
  <c r="I29" i="125"/>
  <c r="K72" i="89"/>
  <c r="J72" i="89"/>
  <c r="I72" i="89"/>
  <c r="AJ48" i="32"/>
  <c r="X11" i="32"/>
  <c r="K54" i="127"/>
  <c r="AM2" i="32"/>
  <c r="AK2" i="32"/>
  <c r="AM3" i="32"/>
  <c r="AJ151" i="32"/>
  <c r="E58" i="62"/>
  <c r="E60" i="62"/>
  <c r="B53" i="62"/>
  <c r="B57" i="62"/>
  <c r="D57" i="62"/>
  <c r="I47" i="128"/>
  <c r="I48" i="128"/>
  <c r="I49" i="128"/>
  <c r="I50" i="128"/>
  <c r="I46" i="128"/>
  <c r="I42" i="128"/>
  <c r="I43" i="128"/>
  <c r="I44" i="128"/>
  <c r="I41" i="128"/>
  <c r="I34" i="128"/>
  <c r="I35" i="128"/>
  <c r="I36" i="128"/>
  <c r="I37" i="128"/>
  <c r="I38" i="128"/>
  <c r="I33" i="128"/>
  <c r="I29" i="128"/>
  <c r="I30" i="128"/>
  <c r="I31" i="128"/>
  <c r="I28" i="128"/>
  <c r="I21" i="128"/>
  <c r="I22" i="128"/>
  <c r="I23" i="128"/>
  <c r="I24" i="128"/>
  <c r="I25" i="128"/>
  <c r="I17" i="128"/>
  <c r="I18" i="128"/>
  <c r="I16" i="128"/>
  <c r="K55" i="127"/>
  <c r="K56" i="127"/>
  <c r="G48" i="127"/>
  <c r="G49" i="127"/>
  <c r="G50" i="127"/>
  <c r="G47" i="127"/>
  <c r="K48" i="127"/>
  <c r="K49" i="127"/>
  <c r="K50" i="127"/>
  <c r="K47" i="127"/>
  <c r="G41" i="127"/>
  <c r="G43" i="127"/>
  <c r="G44" i="127"/>
  <c r="G40" i="127"/>
  <c r="K41" i="127"/>
  <c r="K42" i="127"/>
  <c r="K43" i="127"/>
  <c r="K44" i="127"/>
  <c r="K40" i="127"/>
  <c r="K37" i="127"/>
  <c r="K36" i="127"/>
  <c r="K32" i="127"/>
  <c r="K27" i="127"/>
  <c r="K28" i="127"/>
  <c r="K29" i="127"/>
  <c r="K26" i="127"/>
  <c r="K22" i="127"/>
  <c r="K21" i="127"/>
  <c r="G22" i="127"/>
  <c r="G21" i="127"/>
  <c r="K16" i="127"/>
  <c r="K17" i="127"/>
  <c r="K18" i="127"/>
  <c r="K19" i="127"/>
  <c r="G16" i="127"/>
  <c r="G17" i="127"/>
  <c r="G18" i="127"/>
  <c r="G19" i="127"/>
  <c r="K15" i="127"/>
  <c r="G15" i="127"/>
  <c r="L59" i="32"/>
  <c r="L57" i="32"/>
  <c r="L55" i="32"/>
  <c r="L51" i="32"/>
  <c r="L49" i="32"/>
  <c r="L47" i="32"/>
  <c r="L45" i="32"/>
  <c r="L43" i="32"/>
  <c r="X43" i="32"/>
  <c r="L41" i="32"/>
  <c r="L39" i="32"/>
  <c r="L35" i="32"/>
  <c r="AT3" i="138"/>
  <c r="AV1916" i="138"/>
  <c r="AU1916" i="138"/>
  <c r="AT1916" i="138"/>
  <c r="AV1915" i="138"/>
  <c r="AU1915" i="138"/>
  <c r="AT1915" i="138"/>
  <c r="AV1914" i="138"/>
  <c r="AU1914" i="138"/>
  <c r="AT1914" i="138"/>
  <c r="AV1913" i="138"/>
  <c r="AU1913" i="138"/>
  <c r="AT1913" i="138"/>
  <c r="AV1912" i="138"/>
  <c r="AU1912" i="138"/>
  <c r="AT1912" i="138"/>
  <c r="AV1911" i="138"/>
  <c r="AU1911" i="138"/>
  <c r="AT1911" i="138"/>
  <c r="AV1910" i="138"/>
  <c r="AU1910" i="138"/>
  <c r="AT1910" i="138"/>
  <c r="AV1909" i="138"/>
  <c r="AU1909" i="138"/>
  <c r="AT1909" i="138"/>
  <c r="AV1908" i="138"/>
  <c r="AU1908" i="138"/>
  <c r="AT1908" i="138"/>
  <c r="AV1907" i="138"/>
  <c r="AU1907" i="138"/>
  <c r="AT1907" i="138"/>
  <c r="AV1906" i="138"/>
  <c r="F81" i="89"/>
  <c r="AU1906" i="138"/>
  <c r="E81" i="89"/>
  <c r="AT1906" i="138"/>
  <c r="D81" i="89"/>
  <c r="AV1905" i="138"/>
  <c r="AU1905" i="138"/>
  <c r="AT1905" i="138"/>
  <c r="AV1904" i="138"/>
  <c r="AU1904" i="138"/>
  <c r="AT1904" i="138"/>
  <c r="AV1903" i="138"/>
  <c r="AU1903" i="138"/>
  <c r="AT1903" i="138"/>
  <c r="AV1902" i="138"/>
  <c r="AU1902" i="138"/>
  <c r="AT1902" i="138"/>
  <c r="AV1901" i="138"/>
  <c r="AU1901" i="138"/>
  <c r="AT1901" i="138"/>
  <c r="AV1900" i="138"/>
  <c r="AU1900" i="138"/>
  <c r="AT1900" i="138"/>
  <c r="AV1899" i="138"/>
  <c r="F80" i="89"/>
  <c r="G63" i="57"/>
  <c r="AU1899" i="138"/>
  <c r="E80" i="89"/>
  <c r="F63" i="57"/>
  <c r="AT1899" i="138"/>
  <c r="D80" i="89"/>
  <c r="AV1898" i="138"/>
  <c r="AU1898" i="138"/>
  <c r="AT1898" i="138"/>
  <c r="AV1897" i="138"/>
  <c r="AU1897" i="138"/>
  <c r="AT1897" i="138"/>
  <c r="AV1896" i="138"/>
  <c r="AU1896" i="138"/>
  <c r="AT1896" i="138"/>
  <c r="AV1895" i="138"/>
  <c r="AU1895" i="138"/>
  <c r="AT1895" i="138"/>
  <c r="AV1894" i="138"/>
  <c r="F82" i="89"/>
  <c r="AU1894" i="138"/>
  <c r="E82" i="89"/>
  <c r="AT1894" i="138"/>
  <c r="D82" i="89"/>
  <c r="AV1893" i="138"/>
  <c r="AU1893" i="138"/>
  <c r="AT1893" i="138"/>
  <c r="AV1892" i="138"/>
  <c r="AU1892" i="138"/>
  <c r="AT1892" i="138"/>
  <c r="AV1891" i="138"/>
  <c r="AU1891" i="138"/>
  <c r="AT1891" i="138"/>
  <c r="AV1890" i="138"/>
  <c r="AU1890" i="138"/>
  <c r="AT1890" i="138"/>
  <c r="AV1889" i="138"/>
  <c r="AU1889" i="138"/>
  <c r="AT1889" i="138"/>
  <c r="AV1888" i="138"/>
  <c r="AU1888" i="138"/>
  <c r="AT1888" i="138"/>
  <c r="AV1887" i="138"/>
  <c r="AU1887" i="138"/>
  <c r="AT1887" i="138"/>
  <c r="AV1886" i="138"/>
  <c r="E55" i="128"/>
  <c r="G61" i="57"/>
  <c r="AU1886" i="138"/>
  <c r="D55" i="128"/>
  <c r="F61" i="57"/>
  <c r="AT1886" i="138"/>
  <c r="C55" i="128"/>
  <c r="AV1885" i="138"/>
  <c r="AU1885" i="138"/>
  <c r="AT1885" i="138"/>
  <c r="AV1884" i="138"/>
  <c r="AU1884" i="138"/>
  <c r="AT1884" i="138"/>
  <c r="AV1883" i="138"/>
  <c r="AU1883" i="138"/>
  <c r="AT1883" i="138"/>
  <c r="AV1882" i="138"/>
  <c r="AU1882" i="138"/>
  <c r="AT1882" i="138"/>
  <c r="AV1881" i="138"/>
  <c r="AU1881" i="138"/>
  <c r="AT1881" i="138"/>
  <c r="AV1880" i="138"/>
  <c r="AU1880" i="138"/>
  <c r="AT1880" i="138"/>
  <c r="AV1879" i="138"/>
  <c r="AU1879" i="138"/>
  <c r="AT1879" i="138"/>
  <c r="AV1878" i="138"/>
  <c r="AU1878" i="138"/>
  <c r="AT1878" i="138"/>
  <c r="AV1877" i="138"/>
  <c r="AU1877" i="138"/>
  <c r="AT1877" i="138"/>
  <c r="AV1876" i="138"/>
  <c r="AU1876" i="138"/>
  <c r="AT1876" i="138"/>
  <c r="AV1875" i="138"/>
  <c r="AU1875" i="138"/>
  <c r="AT1875" i="138"/>
  <c r="AV1874" i="138"/>
  <c r="AU1874" i="138"/>
  <c r="AT1874" i="138"/>
  <c r="AV1873" i="138"/>
  <c r="AU1873" i="138"/>
  <c r="AT1873" i="138"/>
  <c r="AV1872" i="138"/>
  <c r="AU1872" i="138"/>
  <c r="AT1872" i="138"/>
  <c r="AV1871" i="138"/>
  <c r="AU1871" i="138"/>
  <c r="AT1871" i="138"/>
  <c r="AV1870" i="138"/>
  <c r="AU1870" i="138"/>
  <c r="AT1870" i="138"/>
  <c r="AV1869" i="138"/>
  <c r="AU1869" i="138"/>
  <c r="AT1869" i="138"/>
  <c r="AV1868" i="138"/>
  <c r="AU1868" i="138"/>
  <c r="AT1868" i="138"/>
  <c r="AV1867" i="138"/>
  <c r="AU1867" i="138"/>
  <c r="AT1867" i="138"/>
  <c r="AV1866" i="138"/>
  <c r="AU1866" i="138"/>
  <c r="AT1866" i="138"/>
  <c r="AV1865" i="138"/>
  <c r="AU1865" i="138"/>
  <c r="AT1865" i="138"/>
  <c r="AV1864" i="138"/>
  <c r="AU1864" i="138"/>
  <c r="AT1864" i="138"/>
  <c r="AV1863" i="138"/>
  <c r="AU1863" i="138"/>
  <c r="AT1863" i="138"/>
  <c r="AV1862" i="138"/>
  <c r="AU1862" i="138"/>
  <c r="AT1862" i="138"/>
  <c r="AV1861" i="138"/>
  <c r="AU1861" i="138"/>
  <c r="AT1861" i="138"/>
  <c r="AV1860" i="138"/>
  <c r="AU1860" i="138"/>
  <c r="AT1860" i="138"/>
  <c r="AV1859" i="138"/>
  <c r="AU1859" i="138"/>
  <c r="AT1859" i="138"/>
  <c r="AV1858" i="138"/>
  <c r="AU1858" i="138"/>
  <c r="AT1858" i="138"/>
  <c r="AV1857" i="138"/>
  <c r="AU1857" i="138"/>
  <c r="AT1857" i="138"/>
  <c r="AV1856" i="138"/>
  <c r="AU1856" i="138"/>
  <c r="AT1856" i="138"/>
  <c r="AV1855" i="138"/>
  <c r="AU1855" i="138"/>
  <c r="AT1855" i="138"/>
  <c r="AV1854" i="138"/>
  <c r="AU1854" i="138"/>
  <c r="AT1854" i="138"/>
  <c r="AV1853" i="138"/>
  <c r="AU1853" i="138"/>
  <c r="AT1853" i="138"/>
  <c r="AV1852" i="138"/>
  <c r="AU1852" i="138"/>
  <c r="AT1852" i="138"/>
  <c r="AV1851" i="138"/>
  <c r="AU1851" i="138"/>
  <c r="AT1851" i="138"/>
  <c r="AV1850" i="138"/>
  <c r="AU1850" i="138"/>
  <c r="AT1850" i="138"/>
  <c r="AV1849" i="138"/>
  <c r="AU1849" i="138"/>
  <c r="AT1849" i="138"/>
  <c r="AV1848" i="138"/>
  <c r="AU1848" i="138"/>
  <c r="AT1848" i="138"/>
  <c r="AV1847" i="138"/>
  <c r="AU1847" i="138"/>
  <c r="AT1847" i="138"/>
  <c r="AV1846" i="138"/>
  <c r="AU1846" i="138"/>
  <c r="AT1846" i="138"/>
  <c r="AV1845" i="138"/>
  <c r="AU1845" i="138"/>
  <c r="AT1845" i="138"/>
  <c r="AV1844" i="138"/>
  <c r="AU1844" i="138"/>
  <c r="AT1844" i="138"/>
  <c r="AV1843" i="138"/>
  <c r="AU1843" i="138"/>
  <c r="AT1843" i="138"/>
  <c r="AV1842" i="138"/>
  <c r="AU1842" i="138"/>
  <c r="AT1842" i="138"/>
  <c r="AV1841" i="138"/>
  <c r="AU1841" i="138"/>
  <c r="AT1841" i="138"/>
  <c r="AV1840" i="138"/>
  <c r="AU1840" i="138"/>
  <c r="AT1840" i="138"/>
  <c r="AV1839" i="138"/>
  <c r="AU1839" i="138"/>
  <c r="AT1839" i="138"/>
  <c r="AV1838" i="138"/>
  <c r="AU1838" i="138"/>
  <c r="AT1838" i="138"/>
  <c r="AV1837" i="138"/>
  <c r="AU1837" i="138"/>
  <c r="AT1837" i="138"/>
  <c r="AV1836" i="138"/>
  <c r="AU1836" i="138"/>
  <c r="AT1836" i="138"/>
  <c r="AV1835" i="138"/>
  <c r="AU1835" i="138"/>
  <c r="AT1835" i="138"/>
  <c r="AV1834" i="138"/>
  <c r="AU1834" i="138"/>
  <c r="AT1834" i="138"/>
  <c r="AV1833" i="138"/>
  <c r="AU1833" i="138"/>
  <c r="AT1833" i="138"/>
  <c r="AV1832" i="138"/>
  <c r="AU1832" i="138"/>
  <c r="AT1832" i="138"/>
  <c r="AV1831" i="138"/>
  <c r="AU1831" i="138"/>
  <c r="AT1831" i="138"/>
  <c r="AV1830" i="138"/>
  <c r="AU1830" i="138"/>
  <c r="AT1830" i="138"/>
  <c r="AV1829" i="138"/>
  <c r="AU1829" i="138"/>
  <c r="AT1829" i="138"/>
  <c r="AV1828" i="138"/>
  <c r="AU1828" i="138"/>
  <c r="AT1828" i="138"/>
  <c r="AV1827" i="138"/>
  <c r="AU1827" i="138"/>
  <c r="AT1827" i="138"/>
  <c r="AV1826" i="138"/>
  <c r="AU1826" i="138"/>
  <c r="AT1826" i="138"/>
  <c r="AV1825" i="138"/>
  <c r="AU1825" i="138"/>
  <c r="AT1825" i="138"/>
  <c r="AV1824" i="138"/>
  <c r="AU1824" i="138"/>
  <c r="AT1824" i="138"/>
  <c r="AV1823" i="138"/>
  <c r="AU1823" i="138"/>
  <c r="AT1823" i="138"/>
  <c r="AV1822" i="138"/>
  <c r="AU1822" i="138"/>
  <c r="AT1822" i="138"/>
  <c r="AV1821" i="138"/>
  <c r="AU1821" i="138"/>
  <c r="AT1821" i="138"/>
  <c r="AV1820" i="138"/>
  <c r="AU1820" i="138"/>
  <c r="AT1820" i="138"/>
  <c r="AV1819" i="138"/>
  <c r="AU1819" i="138"/>
  <c r="AT1819" i="138"/>
  <c r="AV1818" i="138"/>
  <c r="AU1818" i="138"/>
  <c r="AT1818" i="138"/>
  <c r="AV1817" i="138"/>
  <c r="AU1817" i="138"/>
  <c r="AT1817" i="138"/>
  <c r="AV1816" i="138"/>
  <c r="AU1816" i="138"/>
  <c r="AT1816" i="138"/>
  <c r="AV1815" i="138"/>
  <c r="AU1815" i="138"/>
  <c r="AT1815" i="138"/>
  <c r="AV1814" i="138"/>
  <c r="AU1814" i="138"/>
  <c r="AT1814" i="138"/>
  <c r="AV1813" i="138"/>
  <c r="AU1813" i="138"/>
  <c r="AT1813" i="138"/>
  <c r="AV1812" i="138"/>
  <c r="AU1812" i="138"/>
  <c r="AT1812" i="138"/>
  <c r="AV1811" i="138"/>
  <c r="AU1811" i="138"/>
  <c r="AT1811" i="138"/>
  <c r="AV1810" i="138"/>
  <c r="AU1810" i="138"/>
  <c r="AT1810" i="138"/>
  <c r="AV1809" i="138"/>
  <c r="AU1809" i="138"/>
  <c r="AT1809" i="138"/>
  <c r="AV1808" i="138"/>
  <c r="AU1808" i="138"/>
  <c r="AT1808" i="138"/>
  <c r="AV1807" i="138"/>
  <c r="AU1807" i="138"/>
  <c r="AT1807" i="138"/>
  <c r="AV1806" i="138"/>
  <c r="AU1806" i="138"/>
  <c r="AT1806" i="138"/>
  <c r="AV1805" i="138"/>
  <c r="AU1805" i="138"/>
  <c r="AT1805" i="138"/>
  <c r="AV1804" i="138"/>
  <c r="AU1804" i="138"/>
  <c r="AT1804" i="138"/>
  <c r="AV1803" i="138"/>
  <c r="AU1803" i="138"/>
  <c r="AT1803" i="138"/>
  <c r="AV1802" i="138"/>
  <c r="AU1802" i="138"/>
  <c r="AT1802" i="138"/>
  <c r="AV1801" i="138"/>
  <c r="AU1801" i="138"/>
  <c r="AT1801" i="138"/>
  <c r="AV1800" i="138"/>
  <c r="AU1800" i="138"/>
  <c r="AT1800" i="138"/>
  <c r="AV1799" i="138"/>
  <c r="AU1799" i="138"/>
  <c r="AT1799" i="138"/>
  <c r="AV1798" i="138"/>
  <c r="AU1798" i="138"/>
  <c r="AT1798" i="138"/>
  <c r="AV1797" i="138"/>
  <c r="AU1797" i="138"/>
  <c r="AT1797" i="138"/>
  <c r="AV1796" i="138"/>
  <c r="AU1796" i="138"/>
  <c r="AT1796" i="138"/>
  <c r="AV1795" i="138"/>
  <c r="AU1795" i="138"/>
  <c r="AT1795" i="138"/>
  <c r="AV1794" i="138"/>
  <c r="AU1794" i="138"/>
  <c r="AT1794" i="138"/>
  <c r="AV1793" i="138"/>
  <c r="AU1793" i="138"/>
  <c r="AT1793" i="138"/>
  <c r="AV1792" i="138"/>
  <c r="AU1792" i="138"/>
  <c r="AT1792" i="138"/>
  <c r="AV1791" i="138"/>
  <c r="AU1791" i="138"/>
  <c r="AT1791" i="138"/>
  <c r="AV1790" i="138"/>
  <c r="AU1790" i="138"/>
  <c r="AT1790" i="138"/>
  <c r="AV1789" i="138"/>
  <c r="U69" i="89"/>
  <c r="AU1789" i="138"/>
  <c r="T69" i="89"/>
  <c r="AT1789" i="138"/>
  <c r="S69" i="89"/>
  <c r="AV1788" i="138"/>
  <c r="AU1788" i="138"/>
  <c r="AT1788" i="138"/>
  <c r="AV1787" i="138"/>
  <c r="AU1787" i="138"/>
  <c r="AT1787" i="138"/>
  <c r="AV1786" i="138"/>
  <c r="AU1786" i="138"/>
  <c r="AT1786" i="138"/>
  <c r="AV1785" i="138"/>
  <c r="AU1785" i="138"/>
  <c r="AT1785" i="138"/>
  <c r="AV1784" i="138"/>
  <c r="AU1784" i="138"/>
  <c r="AT1784" i="138"/>
  <c r="AV1783" i="138"/>
  <c r="AU1783" i="138"/>
  <c r="AT1783" i="138"/>
  <c r="AV1782" i="138"/>
  <c r="AU1782" i="138"/>
  <c r="AT1782" i="138"/>
  <c r="AV1781" i="138"/>
  <c r="AU1781" i="138"/>
  <c r="AT1781" i="138"/>
  <c r="AV1780" i="138"/>
  <c r="AU1780" i="138"/>
  <c r="AT1780" i="138"/>
  <c r="AV1779" i="138"/>
  <c r="AU1779" i="138"/>
  <c r="AT1779" i="138"/>
  <c r="AV1778" i="138"/>
  <c r="AU1778" i="138"/>
  <c r="AT1778" i="138"/>
  <c r="AV1777" i="138"/>
  <c r="AU1777" i="138"/>
  <c r="AT1777" i="138"/>
  <c r="AV1776" i="138"/>
  <c r="AU1776" i="138"/>
  <c r="AT1776" i="138"/>
  <c r="AV1775" i="138"/>
  <c r="AU1775" i="138"/>
  <c r="AT1775" i="138"/>
  <c r="AV1774" i="138"/>
  <c r="AU1774" i="138"/>
  <c r="AT1774" i="138"/>
  <c r="AV1773" i="138"/>
  <c r="AU1773" i="138"/>
  <c r="AT1773" i="138"/>
  <c r="AV1772" i="138"/>
  <c r="AU1772" i="138"/>
  <c r="AT1772" i="138"/>
  <c r="AV1771" i="138"/>
  <c r="AU1771" i="138"/>
  <c r="AT1771" i="138"/>
  <c r="AV1770" i="138"/>
  <c r="AU1770" i="138"/>
  <c r="AT1770" i="138"/>
  <c r="AV1769" i="138"/>
  <c r="AU1769" i="138"/>
  <c r="AT1769" i="138"/>
  <c r="AV1768" i="138"/>
  <c r="AU1768" i="138"/>
  <c r="AT1768" i="138"/>
  <c r="AV1767" i="138"/>
  <c r="AU1767" i="138"/>
  <c r="AT1767" i="138"/>
  <c r="AV1766" i="138"/>
  <c r="AU1766" i="138"/>
  <c r="AT1766" i="138"/>
  <c r="AV1765" i="138"/>
  <c r="AU1765" i="138"/>
  <c r="AT1765" i="138"/>
  <c r="AV1764" i="138"/>
  <c r="AU1764" i="138"/>
  <c r="AT1764" i="138"/>
  <c r="AV1763" i="138"/>
  <c r="AU1763" i="138"/>
  <c r="AT1763" i="138"/>
  <c r="AV1762" i="138"/>
  <c r="AU1762" i="138"/>
  <c r="AT1762" i="138"/>
  <c r="AV1761" i="138"/>
  <c r="AU1761" i="138"/>
  <c r="AT1761" i="138"/>
  <c r="AV1760" i="138"/>
  <c r="AU1760" i="138"/>
  <c r="AT1760" i="138"/>
  <c r="AV1759" i="138"/>
  <c r="AU1759" i="138"/>
  <c r="AT1759" i="138"/>
  <c r="AV1758" i="138"/>
  <c r="AU1758" i="138"/>
  <c r="AT1758" i="138"/>
  <c r="AV1757" i="138"/>
  <c r="AU1757" i="138"/>
  <c r="AT1757" i="138"/>
  <c r="AV1756" i="138"/>
  <c r="AU1756" i="138"/>
  <c r="AT1756" i="138"/>
  <c r="AV1755" i="138"/>
  <c r="AU1755" i="138"/>
  <c r="AT1755" i="138"/>
  <c r="AV1754" i="138"/>
  <c r="AU1754" i="138"/>
  <c r="AT1754" i="138"/>
  <c r="AV1753" i="138"/>
  <c r="AU1753" i="138"/>
  <c r="AT1753" i="138"/>
  <c r="AV1752" i="138"/>
  <c r="AU1752" i="138"/>
  <c r="AT1752" i="138"/>
  <c r="AV1751" i="138"/>
  <c r="AU1751" i="138"/>
  <c r="AT1751" i="138"/>
  <c r="AV1750" i="138"/>
  <c r="AU1750" i="138"/>
  <c r="AT1750" i="138"/>
  <c r="AV1749" i="138"/>
  <c r="AU1749" i="138"/>
  <c r="AT1749" i="138"/>
  <c r="AV1748" i="138"/>
  <c r="AU1748" i="138"/>
  <c r="AT1748" i="138"/>
  <c r="AV1747" i="138"/>
  <c r="AU1747" i="138"/>
  <c r="AT1747" i="138"/>
  <c r="AV1746" i="138"/>
  <c r="AU1746" i="138"/>
  <c r="AT1746" i="138"/>
  <c r="AV1745" i="138"/>
  <c r="AU1745" i="138"/>
  <c r="AT1745" i="138"/>
  <c r="AV1744" i="138"/>
  <c r="AU1744" i="138"/>
  <c r="AT1744" i="138"/>
  <c r="AV1743" i="138"/>
  <c r="AU1743" i="138"/>
  <c r="AT1743" i="138"/>
  <c r="AV1742" i="138"/>
  <c r="P69" i="89"/>
  <c r="AU1742" i="138"/>
  <c r="O69" i="89"/>
  <c r="AT1742" i="138"/>
  <c r="N69" i="89"/>
  <c r="AV1741" i="138"/>
  <c r="AU1741" i="138"/>
  <c r="AT1741" i="138"/>
  <c r="AV1740" i="138"/>
  <c r="AU1740" i="138"/>
  <c r="AT1740" i="138"/>
  <c r="AV1739" i="138"/>
  <c r="AU1739" i="138"/>
  <c r="AT1739" i="138"/>
  <c r="AV1738" i="138"/>
  <c r="AU1738" i="138"/>
  <c r="AT1738" i="138"/>
  <c r="AV1737" i="138"/>
  <c r="AU1737" i="138"/>
  <c r="AT1737" i="138"/>
  <c r="AV1736" i="138"/>
  <c r="AU1736" i="138"/>
  <c r="AT1736" i="138"/>
  <c r="AV1735" i="138"/>
  <c r="P68" i="89"/>
  <c r="AU1735" i="138"/>
  <c r="O68" i="89"/>
  <c r="AT1735" i="138"/>
  <c r="N68" i="89"/>
  <c r="AV1734" i="138"/>
  <c r="AU1734" i="138"/>
  <c r="AT1734" i="138"/>
  <c r="AV1733" i="138"/>
  <c r="AU1733" i="138"/>
  <c r="AT1733" i="138"/>
  <c r="AV1732" i="138"/>
  <c r="AU1732" i="138"/>
  <c r="AT1732" i="138"/>
  <c r="AV1731" i="138"/>
  <c r="AU1731" i="138"/>
  <c r="AT1731" i="138"/>
  <c r="AV1730" i="138"/>
  <c r="AU1730" i="138"/>
  <c r="AT1730" i="138"/>
  <c r="AV1729" i="138"/>
  <c r="AU1729" i="138"/>
  <c r="AT1729" i="138"/>
  <c r="AV1728" i="138"/>
  <c r="AU1728" i="138"/>
  <c r="AT1728" i="138"/>
  <c r="AV1727" i="138"/>
  <c r="AU1727" i="138"/>
  <c r="AT1727" i="138"/>
  <c r="AV1726" i="138"/>
  <c r="AU1726" i="138"/>
  <c r="AT1726" i="138"/>
  <c r="AV1725" i="138"/>
  <c r="AU1725" i="138"/>
  <c r="AT1725" i="138"/>
  <c r="AV1724" i="138"/>
  <c r="AU1724" i="138"/>
  <c r="AT1724" i="138"/>
  <c r="AV1723" i="138"/>
  <c r="AU1723" i="138"/>
  <c r="AT1723" i="138"/>
  <c r="AV1722" i="138"/>
  <c r="AU1722" i="138"/>
  <c r="AT1722" i="138"/>
  <c r="AV1721" i="138"/>
  <c r="AU1721" i="138"/>
  <c r="AT1721" i="138"/>
  <c r="AV1720" i="138"/>
  <c r="AU1720" i="138"/>
  <c r="AT1720" i="138"/>
  <c r="AV1719" i="138"/>
  <c r="AU1719" i="138"/>
  <c r="AT1719" i="138"/>
  <c r="AV1718" i="138"/>
  <c r="AU1718" i="138"/>
  <c r="AT1718" i="138"/>
  <c r="AV1717" i="138"/>
  <c r="AU1717" i="138"/>
  <c r="AT1717" i="138"/>
  <c r="AV1716" i="138"/>
  <c r="AU1716" i="138"/>
  <c r="AT1716" i="138"/>
  <c r="AV1715" i="138"/>
  <c r="AU1715" i="138"/>
  <c r="AT1715" i="138"/>
  <c r="AV1714" i="138"/>
  <c r="AU1714" i="138"/>
  <c r="AT1714" i="138"/>
  <c r="AV1713" i="138"/>
  <c r="AU1713" i="138"/>
  <c r="AT1713" i="138"/>
  <c r="AV1712" i="138"/>
  <c r="AU1712" i="138"/>
  <c r="AT1712" i="138"/>
  <c r="AV1711" i="138"/>
  <c r="AU1711" i="138"/>
  <c r="AT1711" i="138"/>
  <c r="AV1710" i="138"/>
  <c r="AU1710" i="138"/>
  <c r="AT1710" i="138"/>
  <c r="AV1709" i="138"/>
  <c r="AU1709" i="138"/>
  <c r="AT1709" i="138"/>
  <c r="AV1708" i="138"/>
  <c r="AU1708" i="138"/>
  <c r="AT1708" i="138"/>
  <c r="AV1707" i="138"/>
  <c r="AU1707" i="138"/>
  <c r="AT1707" i="138"/>
  <c r="AV1706" i="138"/>
  <c r="AU1706" i="138"/>
  <c r="AT1706" i="138"/>
  <c r="AV1705" i="138"/>
  <c r="AU1705" i="138"/>
  <c r="AT1705" i="138"/>
  <c r="AV1704" i="138"/>
  <c r="AU1704" i="138"/>
  <c r="AT1704" i="138"/>
  <c r="AV1703" i="138"/>
  <c r="AU1703" i="138"/>
  <c r="AT1703" i="138"/>
  <c r="AV1702" i="138"/>
  <c r="AU1702" i="138"/>
  <c r="AT1702" i="138"/>
  <c r="AV1701" i="138"/>
  <c r="AU1701" i="138"/>
  <c r="AT1701" i="138"/>
  <c r="AV1700" i="138"/>
  <c r="AU1700" i="138"/>
  <c r="AT1700" i="138"/>
  <c r="AV1699" i="138"/>
  <c r="AU1699" i="138"/>
  <c r="AT1699" i="138"/>
  <c r="AV1698" i="138"/>
  <c r="AU1698" i="138"/>
  <c r="AT1698" i="138"/>
  <c r="AV1697" i="138"/>
  <c r="AU1697" i="138"/>
  <c r="AT1697" i="138"/>
  <c r="AV1696" i="138"/>
  <c r="AU1696" i="138"/>
  <c r="AT1696" i="138"/>
  <c r="AV1695" i="138"/>
  <c r="AU1695" i="138"/>
  <c r="AT1695" i="138"/>
  <c r="AV1694" i="138"/>
  <c r="AU1694" i="138"/>
  <c r="AT1694" i="138"/>
  <c r="AV1693" i="138"/>
  <c r="AU1693" i="138"/>
  <c r="AT1693" i="138"/>
  <c r="AV1692" i="138"/>
  <c r="AU1692" i="138"/>
  <c r="AT1692" i="138"/>
  <c r="AV1691" i="138"/>
  <c r="AU1691" i="138"/>
  <c r="AT1691" i="138"/>
  <c r="AV1690" i="138"/>
  <c r="AU1690" i="138"/>
  <c r="AT1690" i="138"/>
  <c r="AV1689" i="138"/>
  <c r="AU1689" i="138"/>
  <c r="AT1689" i="138"/>
  <c r="AV1688" i="138"/>
  <c r="AU1688" i="138"/>
  <c r="AT1688" i="138"/>
  <c r="AV1687" i="138"/>
  <c r="AU1687" i="138"/>
  <c r="AT1687" i="138"/>
  <c r="AV1686" i="138"/>
  <c r="AU1686" i="138"/>
  <c r="AT1686" i="138"/>
  <c r="AV1685" i="138"/>
  <c r="AU1685" i="138"/>
  <c r="AT1685" i="138"/>
  <c r="AV1684" i="138"/>
  <c r="AU1684" i="138"/>
  <c r="AT1684" i="138"/>
  <c r="AV1683" i="138"/>
  <c r="AU1683" i="138"/>
  <c r="AT1683" i="138"/>
  <c r="AV1682" i="138"/>
  <c r="AU1682" i="138"/>
  <c r="AT1682" i="138"/>
  <c r="AV1681" i="138"/>
  <c r="AU1681" i="138"/>
  <c r="AT1681" i="138"/>
  <c r="AV1680" i="138"/>
  <c r="AU1680" i="138"/>
  <c r="AT1680" i="138"/>
  <c r="AV1679" i="138"/>
  <c r="AU1679" i="138"/>
  <c r="AT1679" i="138"/>
  <c r="AV1678" i="138"/>
  <c r="AU1678" i="138"/>
  <c r="AT1678" i="138"/>
  <c r="AV1677" i="138"/>
  <c r="AU1677" i="138"/>
  <c r="AT1677" i="138"/>
  <c r="AV1676" i="138"/>
  <c r="AU1676" i="138"/>
  <c r="AT1676" i="138"/>
  <c r="AV1675" i="138"/>
  <c r="AU1675" i="138"/>
  <c r="AT1675" i="138"/>
  <c r="AV1674" i="138"/>
  <c r="AU1674" i="138"/>
  <c r="AT1674" i="138"/>
  <c r="AV1673" i="138"/>
  <c r="AU1673" i="138"/>
  <c r="AT1673" i="138"/>
  <c r="AV1672" i="138"/>
  <c r="AU1672" i="138"/>
  <c r="AT1672" i="138"/>
  <c r="AV1671" i="138"/>
  <c r="AU1671" i="138"/>
  <c r="AT1671" i="138"/>
  <c r="AV1670" i="138"/>
  <c r="AU1670" i="138"/>
  <c r="AT1670" i="138"/>
  <c r="AV1669" i="138"/>
  <c r="F69" i="89"/>
  <c r="AU1669" i="138"/>
  <c r="E69" i="89"/>
  <c r="AT1669" i="138"/>
  <c r="D69" i="89"/>
  <c r="AV1668" i="138"/>
  <c r="AU1668" i="138"/>
  <c r="AT1668" i="138"/>
  <c r="AV1667" i="138"/>
  <c r="AU1667" i="138"/>
  <c r="AT1667" i="138"/>
  <c r="AV1666" i="138"/>
  <c r="AU1666" i="138"/>
  <c r="AT1666" i="138"/>
  <c r="AV1665" i="138"/>
  <c r="AU1665" i="138"/>
  <c r="AT1665" i="138"/>
  <c r="AV1664" i="138"/>
  <c r="AU1664" i="138"/>
  <c r="AT1664" i="138"/>
  <c r="AV1663" i="138"/>
  <c r="F67" i="89"/>
  <c r="AU1663" i="138"/>
  <c r="E67" i="89"/>
  <c r="AT1663" i="138"/>
  <c r="D67" i="89"/>
  <c r="AV1662" i="138"/>
  <c r="F68" i="89"/>
  <c r="AU1662" i="138"/>
  <c r="E68" i="89"/>
  <c r="AT1662" i="138"/>
  <c r="D68" i="89"/>
  <c r="AV1661" i="138"/>
  <c r="AU1661" i="138"/>
  <c r="AT1661" i="138"/>
  <c r="AV1660" i="138"/>
  <c r="AU1660" i="138"/>
  <c r="AT1660" i="138"/>
  <c r="AV1659" i="138"/>
  <c r="F70" i="89"/>
  <c r="AU1659" i="138"/>
  <c r="E70" i="89"/>
  <c r="AT1659" i="138"/>
  <c r="D70" i="89"/>
  <c r="AV1658" i="138"/>
  <c r="AU1658" i="138"/>
  <c r="AT1658" i="138"/>
  <c r="AV1657" i="138"/>
  <c r="AU1657" i="138"/>
  <c r="AT1657" i="138"/>
  <c r="AV1656" i="138"/>
  <c r="AU1656" i="138"/>
  <c r="AT1656" i="138"/>
  <c r="AV1655" i="138"/>
  <c r="F65" i="89"/>
  <c r="G59" i="57"/>
  <c r="AU1655" i="138"/>
  <c r="E65" i="89"/>
  <c r="F59" i="57"/>
  <c r="AT1655" i="138"/>
  <c r="D65" i="89"/>
  <c r="AV1654" i="138"/>
  <c r="AU1654" i="138"/>
  <c r="AT1654" i="138"/>
  <c r="AV1653" i="138"/>
  <c r="AU1653" i="138"/>
  <c r="AT1653" i="138"/>
  <c r="AV1652" i="138"/>
  <c r="AU1652" i="138"/>
  <c r="AT1652" i="138"/>
  <c r="AV1651" i="138"/>
  <c r="AU1651" i="138"/>
  <c r="AT1651" i="138"/>
  <c r="AV1650" i="138"/>
  <c r="AU1650" i="138"/>
  <c r="AT1650" i="138"/>
  <c r="AV1649" i="138"/>
  <c r="F71" i="89"/>
  <c r="AU1649" i="138"/>
  <c r="E71" i="89"/>
  <c r="AT1649" i="138"/>
  <c r="D71" i="89"/>
  <c r="AV1648" i="138"/>
  <c r="AU1648" i="138"/>
  <c r="AT1648" i="138"/>
  <c r="AV1647" i="138"/>
  <c r="AU1647" i="138"/>
  <c r="AT1647" i="138"/>
  <c r="AV1646" i="138"/>
  <c r="AU1646" i="138"/>
  <c r="AT1646" i="138"/>
  <c r="AV1645" i="138"/>
  <c r="AU1645" i="138"/>
  <c r="AT1645" i="138"/>
  <c r="AV1644" i="138"/>
  <c r="AU1644" i="138"/>
  <c r="AT1644" i="138"/>
  <c r="AV1643" i="138"/>
  <c r="AU1643" i="138"/>
  <c r="AT1643" i="138"/>
  <c r="AV1642" i="138"/>
  <c r="AU1642" i="138"/>
  <c r="AT1642" i="138"/>
  <c r="AV1641" i="138"/>
  <c r="AU1641" i="138"/>
  <c r="AT1641" i="138"/>
  <c r="AV1640" i="138"/>
  <c r="AU1640" i="138"/>
  <c r="AT1640" i="138"/>
  <c r="AV1639" i="138"/>
  <c r="AU1639" i="138"/>
  <c r="AT1639" i="138"/>
  <c r="AV1638" i="138"/>
  <c r="AU1638" i="138"/>
  <c r="AT1638" i="138"/>
  <c r="AV1637" i="138"/>
  <c r="AU1637" i="138"/>
  <c r="AT1637" i="138"/>
  <c r="AV1636" i="138"/>
  <c r="AU1636" i="138"/>
  <c r="AT1636" i="138"/>
  <c r="AV1635" i="138"/>
  <c r="AU1635" i="138"/>
  <c r="AT1635" i="138"/>
  <c r="AV1634" i="138"/>
  <c r="AU1634" i="138"/>
  <c r="AT1634" i="138"/>
  <c r="AV1633" i="138"/>
  <c r="AU1633" i="138"/>
  <c r="AT1633" i="138"/>
  <c r="AV1632" i="138"/>
  <c r="AU1632" i="138"/>
  <c r="AT1632" i="138"/>
  <c r="AV1631" i="138"/>
  <c r="AU1631" i="138"/>
  <c r="AT1631" i="138"/>
  <c r="AV1630" i="138"/>
  <c r="AU1630" i="138"/>
  <c r="AT1630" i="138"/>
  <c r="AV1629" i="138"/>
  <c r="AU1629" i="138"/>
  <c r="AT1629" i="138"/>
  <c r="AV1628" i="138"/>
  <c r="AU1628" i="138"/>
  <c r="AT1628" i="138"/>
  <c r="AV1627" i="138"/>
  <c r="AU1627" i="138"/>
  <c r="AT1627" i="138"/>
  <c r="AV1626" i="138"/>
  <c r="AU1626" i="138"/>
  <c r="AT1626" i="138"/>
  <c r="AV1625" i="138"/>
  <c r="AU1625" i="138"/>
  <c r="AT1625" i="138"/>
  <c r="AV1624" i="138"/>
  <c r="AU1624" i="138"/>
  <c r="AT1624" i="138"/>
  <c r="AV1623" i="138"/>
  <c r="AU1623" i="138"/>
  <c r="AT1623" i="138"/>
  <c r="AV1622" i="138"/>
  <c r="AU1622" i="138"/>
  <c r="AT1622" i="138"/>
  <c r="AV1621" i="138"/>
  <c r="AU1621" i="138"/>
  <c r="AT1621" i="138"/>
  <c r="AV1620" i="138"/>
  <c r="AU1620" i="138"/>
  <c r="AT1620" i="138"/>
  <c r="AV1619" i="138"/>
  <c r="AU1619" i="138"/>
  <c r="AT1619" i="138"/>
  <c r="AV1618" i="138"/>
  <c r="AU1618" i="138"/>
  <c r="AT1618" i="138"/>
  <c r="AV1617" i="138"/>
  <c r="AU1617" i="138"/>
  <c r="AT1617" i="138"/>
  <c r="AV1616" i="138"/>
  <c r="AU1616" i="138"/>
  <c r="AT1616" i="138"/>
  <c r="AV1615" i="138"/>
  <c r="AU1615" i="138"/>
  <c r="AT1615" i="138"/>
  <c r="AV1614" i="138"/>
  <c r="AU1614" i="138"/>
  <c r="AT1614" i="138"/>
  <c r="AV1613" i="138"/>
  <c r="AU1613" i="138"/>
  <c r="AT1613" i="138"/>
  <c r="AV1612" i="138"/>
  <c r="E25" i="125"/>
  <c r="AU1612" i="138"/>
  <c r="D25" i="125"/>
  <c r="AT1612" i="138"/>
  <c r="C25" i="125"/>
  <c r="AV1611" i="138"/>
  <c r="AU1611" i="138"/>
  <c r="AT1611" i="138"/>
  <c r="AV1610" i="138"/>
  <c r="AU1610" i="138"/>
  <c r="AT1610" i="138"/>
  <c r="AV1609" i="138"/>
  <c r="AU1609" i="138"/>
  <c r="AT1609" i="138"/>
  <c r="AV1608" i="138"/>
  <c r="AU1608" i="138"/>
  <c r="AT1608" i="138"/>
  <c r="AV1607" i="138"/>
  <c r="AU1607" i="138"/>
  <c r="AT1607" i="138"/>
  <c r="AV1606" i="138"/>
  <c r="AU1606" i="138"/>
  <c r="AT1606" i="138"/>
  <c r="AV1605" i="138"/>
  <c r="AU1605" i="138"/>
  <c r="AT1605" i="138"/>
  <c r="AV1604" i="138"/>
  <c r="AU1604" i="138"/>
  <c r="AT1604" i="138"/>
  <c r="AV1603" i="138"/>
  <c r="AU1603" i="138"/>
  <c r="AT1603" i="138"/>
  <c r="AV1602" i="138"/>
  <c r="AU1602" i="138"/>
  <c r="AT1602" i="138"/>
  <c r="AV1601" i="138"/>
  <c r="AU1601" i="138"/>
  <c r="AT1601" i="138"/>
  <c r="AV1600" i="138"/>
  <c r="AU1600" i="138"/>
  <c r="AT1600" i="138"/>
  <c r="AV1599" i="138"/>
  <c r="AU1599" i="138"/>
  <c r="AT1599" i="138"/>
  <c r="AV1598" i="138"/>
  <c r="AU1598" i="138"/>
  <c r="AT1598" i="138"/>
  <c r="AV1597" i="138"/>
  <c r="AU1597" i="138"/>
  <c r="AT1597" i="138"/>
  <c r="AV1596" i="138"/>
  <c r="AU1596" i="138"/>
  <c r="AT1596" i="138"/>
  <c r="AV1595" i="138"/>
  <c r="AU1595" i="138"/>
  <c r="AT1595" i="138"/>
  <c r="AV1594" i="138"/>
  <c r="AU1594" i="138"/>
  <c r="AT1594" i="138"/>
  <c r="AV1593" i="138"/>
  <c r="AU1593" i="138"/>
  <c r="AT1593" i="138"/>
  <c r="AV1592" i="138"/>
  <c r="K56" i="89"/>
  <c r="G51" i="57"/>
  <c r="AU1592" i="138"/>
  <c r="J56" i="89"/>
  <c r="F51" i="57"/>
  <c r="AT1592" i="138"/>
  <c r="I56" i="89"/>
  <c r="AV1591" i="138"/>
  <c r="AU1591" i="138"/>
  <c r="AT1591" i="138"/>
  <c r="AV1590" i="138"/>
  <c r="K57" i="89"/>
  <c r="AU1590" i="138"/>
  <c r="J57" i="89"/>
  <c r="AT1590" i="138"/>
  <c r="I57" i="89"/>
  <c r="AV1589" i="138"/>
  <c r="K58" i="89"/>
  <c r="AU1589" i="138"/>
  <c r="J58" i="89"/>
  <c r="AT1589" i="138"/>
  <c r="I58" i="89"/>
  <c r="AV1588" i="138"/>
  <c r="AU1588" i="138"/>
  <c r="AT1588" i="138"/>
  <c r="AV1587" i="138"/>
  <c r="AU1587" i="138"/>
  <c r="AT1587" i="138"/>
  <c r="AV1586" i="138"/>
  <c r="AU1586" i="138"/>
  <c r="AT1586" i="138"/>
  <c r="AV1585" i="138"/>
  <c r="AU1585" i="138"/>
  <c r="AT1585" i="138"/>
  <c r="AV1584" i="138"/>
  <c r="AU1584" i="138"/>
  <c r="AT1584" i="138"/>
  <c r="AV1583" i="138"/>
  <c r="AU1583" i="138"/>
  <c r="AT1583" i="138"/>
  <c r="AV1582" i="138"/>
  <c r="AU1582" i="138"/>
  <c r="AT1582" i="138"/>
  <c r="AV1581" i="138"/>
  <c r="AU1581" i="138"/>
  <c r="AT1581" i="138"/>
  <c r="AV1580" i="138"/>
  <c r="AU1580" i="138"/>
  <c r="AT1580" i="138"/>
  <c r="AV1579" i="138"/>
  <c r="AU1579" i="138"/>
  <c r="AT1579" i="138"/>
  <c r="AV1578" i="138"/>
  <c r="AU1578" i="138"/>
  <c r="AT1578" i="138"/>
  <c r="AV1577" i="138"/>
  <c r="K59" i="89"/>
  <c r="AU1577" i="138"/>
  <c r="J59" i="89"/>
  <c r="AT1577" i="138"/>
  <c r="I59" i="89"/>
  <c r="AV1576" i="138"/>
  <c r="AU1576" i="138"/>
  <c r="AT1576" i="138"/>
  <c r="AV1575" i="138"/>
  <c r="AU1575" i="138"/>
  <c r="AT1575" i="138"/>
  <c r="AV1574" i="138"/>
  <c r="AU1574" i="138"/>
  <c r="AT1574" i="138"/>
  <c r="AV1573" i="138"/>
  <c r="AU1573" i="138"/>
  <c r="AT1573" i="138"/>
  <c r="AV1572" i="138"/>
  <c r="AU1572" i="138"/>
  <c r="AT1572" i="138"/>
  <c r="AV1571" i="138"/>
  <c r="AU1571" i="138"/>
  <c r="AT1571" i="138"/>
  <c r="AV1570" i="138"/>
  <c r="AU1570" i="138"/>
  <c r="AT1570" i="138"/>
  <c r="AV1569" i="138"/>
  <c r="AU1569" i="138"/>
  <c r="AT1569" i="138"/>
  <c r="AV1568" i="138"/>
  <c r="AU1568" i="138"/>
  <c r="AT1568" i="138"/>
  <c r="AV1567" i="138"/>
  <c r="AU1567" i="138"/>
  <c r="AT1567" i="138"/>
  <c r="AV1566" i="138"/>
  <c r="AU1566" i="138"/>
  <c r="AT1566" i="138"/>
  <c r="AV1565" i="138"/>
  <c r="AU1565" i="138"/>
  <c r="AT1565" i="138"/>
  <c r="AV1564" i="138"/>
  <c r="AU1564" i="138"/>
  <c r="AT1564" i="138"/>
  <c r="AV1563" i="138"/>
  <c r="AU1563" i="138"/>
  <c r="AT1563" i="138"/>
  <c r="AV1562" i="138"/>
  <c r="AU1562" i="138"/>
  <c r="AT1562" i="138"/>
  <c r="AV1561" i="138"/>
  <c r="AU1561" i="138"/>
  <c r="AT1561" i="138"/>
  <c r="AV1560" i="138"/>
  <c r="AU1560" i="138"/>
  <c r="AT1560" i="138"/>
  <c r="AV1559" i="138"/>
  <c r="AU1559" i="138"/>
  <c r="AT1559" i="138"/>
  <c r="AV1558" i="138"/>
  <c r="AU1558" i="138"/>
  <c r="AT1558" i="138"/>
  <c r="AV1557" i="138"/>
  <c r="AU1557" i="138"/>
  <c r="AT1557" i="138"/>
  <c r="AV1556" i="138"/>
  <c r="AU1556" i="138"/>
  <c r="AT1556" i="138"/>
  <c r="AV1555" i="138"/>
  <c r="AU1555" i="138"/>
  <c r="AT1555" i="138"/>
  <c r="AV1554" i="138"/>
  <c r="F56" i="89"/>
  <c r="G49" i="57"/>
  <c r="AU1554" i="138"/>
  <c r="E56" i="89"/>
  <c r="F49" i="57"/>
  <c r="AT1554" i="138"/>
  <c r="D56" i="89"/>
  <c r="AV1553" i="138"/>
  <c r="AU1553" i="138"/>
  <c r="AT1553" i="138"/>
  <c r="AV1552" i="138"/>
  <c r="F57" i="89"/>
  <c r="AU1552" i="138"/>
  <c r="E57" i="89"/>
  <c r="AT1552" i="138"/>
  <c r="D57" i="89"/>
  <c r="AV1551" i="138"/>
  <c r="F58" i="89"/>
  <c r="AU1551" i="138"/>
  <c r="E58" i="89"/>
  <c r="AT1551" i="138"/>
  <c r="D58" i="89"/>
  <c r="AV1550" i="138"/>
  <c r="AU1550" i="138"/>
  <c r="AT1550" i="138"/>
  <c r="AV1549" i="138"/>
  <c r="AU1549" i="138"/>
  <c r="AT1549" i="138"/>
  <c r="AV1548" i="138"/>
  <c r="AU1548" i="138"/>
  <c r="AT1548" i="138"/>
  <c r="AV1547" i="138"/>
  <c r="AU1547" i="138"/>
  <c r="AT1547" i="138"/>
  <c r="AV1546" i="138"/>
  <c r="AU1546" i="138"/>
  <c r="AT1546" i="138"/>
  <c r="AV1545" i="138"/>
  <c r="AU1545" i="138"/>
  <c r="AT1545" i="138"/>
  <c r="AV1544" i="138"/>
  <c r="AU1544" i="138"/>
  <c r="AT1544" i="138"/>
  <c r="AV1543" i="138"/>
  <c r="AU1543" i="138"/>
  <c r="AT1543" i="138"/>
  <c r="AV1542" i="138"/>
  <c r="AU1542" i="138"/>
  <c r="AT1542" i="138"/>
  <c r="AV1541" i="138"/>
  <c r="AU1541" i="138"/>
  <c r="AT1541" i="138"/>
  <c r="AV1540" i="138"/>
  <c r="AU1540" i="138"/>
  <c r="AT1540" i="138"/>
  <c r="AV1539" i="138"/>
  <c r="F59" i="89"/>
  <c r="AU1539" i="138"/>
  <c r="E59" i="89"/>
  <c r="AT1539" i="138"/>
  <c r="D59" i="89"/>
  <c r="AV1538" i="138"/>
  <c r="AU1538" i="138"/>
  <c r="AT1538" i="138"/>
  <c r="AV1537" i="138"/>
  <c r="AU1537" i="138"/>
  <c r="AT1537" i="138"/>
  <c r="AV1536" i="138"/>
  <c r="AU1536" i="138"/>
  <c r="AT1536" i="138"/>
  <c r="AV1535" i="138"/>
  <c r="AU1535" i="138"/>
  <c r="AT1535" i="138"/>
  <c r="AV1534" i="138"/>
  <c r="AU1534" i="138"/>
  <c r="AT1534" i="138"/>
  <c r="AV1533" i="138"/>
  <c r="AU1533" i="138"/>
  <c r="AT1533" i="138"/>
  <c r="AV1532" i="138"/>
  <c r="U43" i="89"/>
  <c r="AU1532" i="138"/>
  <c r="T43" i="89"/>
  <c r="AT1532" i="138"/>
  <c r="S43" i="89"/>
  <c r="AV1531" i="138"/>
  <c r="U44" i="89"/>
  <c r="AU1531" i="138"/>
  <c r="T44" i="89"/>
  <c r="AT1531" i="138"/>
  <c r="S44" i="89"/>
  <c r="AV1530" i="138"/>
  <c r="AU1530" i="138"/>
  <c r="AT1530" i="138"/>
  <c r="AV1529" i="138"/>
  <c r="U40" i="89"/>
  <c r="AU1529" i="138"/>
  <c r="T40" i="89"/>
  <c r="AT1529" i="138"/>
  <c r="S40" i="89"/>
  <c r="AV1528" i="138"/>
  <c r="U41" i="89"/>
  <c r="AU1528" i="138"/>
  <c r="T41" i="89"/>
  <c r="AT1528" i="138"/>
  <c r="S41" i="89"/>
  <c r="AV1527" i="138"/>
  <c r="AU1527" i="138"/>
  <c r="AT1527" i="138"/>
  <c r="AV1526" i="138"/>
  <c r="AU1526" i="138"/>
  <c r="AT1526" i="138"/>
  <c r="AV1525" i="138"/>
  <c r="AU1525" i="138"/>
  <c r="AT1525" i="138"/>
  <c r="AV1524" i="138"/>
  <c r="AU1524" i="138"/>
  <c r="AT1524" i="138"/>
  <c r="AV1523" i="138"/>
  <c r="AU1523" i="138"/>
  <c r="AT1523" i="138"/>
  <c r="AV1522" i="138"/>
  <c r="AU1522" i="138"/>
  <c r="AT1522" i="138"/>
  <c r="AV1521" i="138"/>
  <c r="AU1521" i="138"/>
  <c r="AT1521" i="138"/>
  <c r="AV1520" i="138"/>
  <c r="AU1520" i="138"/>
  <c r="AT1520" i="138"/>
  <c r="AV1519" i="138"/>
  <c r="AU1519" i="138"/>
  <c r="AT1519" i="138"/>
  <c r="AV1518" i="138"/>
  <c r="AU1518" i="138"/>
  <c r="AT1518" i="138"/>
  <c r="AV1517" i="138"/>
  <c r="AU1517" i="138"/>
  <c r="AT1517" i="138"/>
  <c r="AV1516" i="138"/>
  <c r="U42" i="89"/>
  <c r="AU1516" i="138"/>
  <c r="T42" i="89"/>
  <c r="AT1516" i="138"/>
  <c r="S42" i="89"/>
  <c r="AV1515" i="138"/>
  <c r="AU1515" i="138"/>
  <c r="AT1515" i="138"/>
  <c r="AV1514" i="138"/>
  <c r="AU1514" i="138"/>
  <c r="AT1514" i="138"/>
  <c r="AV1513" i="138"/>
  <c r="AU1513" i="138"/>
  <c r="AT1513" i="138"/>
  <c r="AV1512" i="138"/>
  <c r="AU1512" i="138"/>
  <c r="AT1512" i="138"/>
  <c r="AV1511" i="138"/>
  <c r="P43" i="89"/>
  <c r="AU1511" i="138"/>
  <c r="O43" i="89"/>
  <c r="AT1511" i="138"/>
  <c r="N43" i="89"/>
  <c r="AV1510" i="138"/>
  <c r="P44" i="89"/>
  <c r="AU1510" i="138"/>
  <c r="O44" i="89"/>
  <c r="AT1510" i="138"/>
  <c r="N44" i="89"/>
  <c r="AV1509" i="138"/>
  <c r="AU1509" i="138"/>
  <c r="AT1509" i="138"/>
  <c r="AV1508" i="138"/>
  <c r="P40" i="89"/>
  <c r="AU1508" i="138"/>
  <c r="O40" i="89"/>
  <c r="AT1508" i="138"/>
  <c r="N40" i="89"/>
  <c r="AV1507" i="138"/>
  <c r="P41" i="89"/>
  <c r="AU1507" i="138"/>
  <c r="O41" i="89"/>
  <c r="AT1507" i="138"/>
  <c r="N41" i="89"/>
  <c r="AV1506" i="138"/>
  <c r="AU1506" i="138"/>
  <c r="AT1506" i="138"/>
  <c r="AV1505" i="138"/>
  <c r="AU1505" i="138"/>
  <c r="AT1505" i="138"/>
  <c r="AV1504" i="138"/>
  <c r="AU1504" i="138"/>
  <c r="AT1504" i="138"/>
  <c r="AV1503" i="138"/>
  <c r="AU1503" i="138"/>
  <c r="AT1503" i="138"/>
  <c r="AV1502" i="138"/>
  <c r="AU1502" i="138"/>
  <c r="AT1502" i="138"/>
  <c r="AV1501" i="138"/>
  <c r="AU1501" i="138"/>
  <c r="AT1501" i="138"/>
  <c r="AV1500" i="138"/>
  <c r="AU1500" i="138"/>
  <c r="AT1500" i="138"/>
  <c r="AV1499" i="138"/>
  <c r="AU1499" i="138"/>
  <c r="AT1499" i="138"/>
  <c r="AV1498" i="138"/>
  <c r="AU1498" i="138"/>
  <c r="AT1498" i="138"/>
  <c r="AV1497" i="138"/>
  <c r="AU1497" i="138"/>
  <c r="AT1497" i="138"/>
  <c r="AV1496" i="138"/>
  <c r="AU1496" i="138"/>
  <c r="AT1496" i="138"/>
  <c r="AV1495" i="138"/>
  <c r="P42" i="89"/>
  <c r="AU1495" i="138"/>
  <c r="O42" i="89"/>
  <c r="AT1495" i="138"/>
  <c r="N42" i="89"/>
  <c r="AV1494" i="138"/>
  <c r="AU1494" i="138"/>
  <c r="AT1494" i="138"/>
  <c r="AV1493" i="138"/>
  <c r="AU1493" i="138"/>
  <c r="AT1493" i="138"/>
  <c r="AV1492" i="138"/>
  <c r="AU1492" i="138"/>
  <c r="AT1492" i="138"/>
  <c r="AV1491" i="138"/>
  <c r="AU1491" i="138"/>
  <c r="AT1491" i="138"/>
  <c r="AV1490" i="138"/>
  <c r="AU1490" i="138"/>
  <c r="AT1490" i="138"/>
  <c r="AV1489" i="138"/>
  <c r="AU1489" i="138"/>
  <c r="AT1489" i="138"/>
  <c r="AV1488" i="138"/>
  <c r="AU1488" i="138"/>
  <c r="AT1488" i="138"/>
  <c r="AV1487" i="138"/>
  <c r="K40" i="89"/>
  <c r="AU1487" i="138"/>
  <c r="J40" i="89"/>
  <c r="AT1487" i="138"/>
  <c r="I40" i="89"/>
  <c r="AV1486" i="138"/>
  <c r="K41" i="89"/>
  <c r="AU1486" i="138"/>
  <c r="J41" i="89"/>
  <c r="AT1486" i="138"/>
  <c r="I41" i="89"/>
  <c r="AV1485" i="138"/>
  <c r="AU1485" i="138"/>
  <c r="AT1485" i="138"/>
  <c r="AV1484" i="138"/>
  <c r="AU1484" i="138"/>
  <c r="AT1484" i="138"/>
  <c r="AV1483" i="138"/>
  <c r="AU1483" i="138"/>
  <c r="AT1483" i="138"/>
  <c r="AV1482" i="138"/>
  <c r="AU1482" i="138"/>
  <c r="AT1482" i="138"/>
  <c r="AV1481" i="138"/>
  <c r="AU1481" i="138"/>
  <c r="AT1481" i="138"/>
  <c r="AV1480" i="138"/>
  <c r="AU1480" i="138"/>
  <c r="AT1480" i="138"/>
  <c r="AV1479" i="138"/>
  <c r="AU1479" i="138"/>
  <c r="AT1479" i="138"/>
  <c r="AV1478" i="138"/>
  <c r="K43" i="89"/>
  <c r="AU1478" i="138"/>
  <c r="J43" i="89"/>
  <c r="AT1478" i="138"/>
  <c r="I43" i="89"/>
  <c r="AV1477" i="138"/>
  <c r="AU1477" i="138"/>
  <c r="AT1477" i="138"/>
  <c r="AV1476" i="138"/>
  <c r="AU1476" i="138"/>
  <c r="AT1476" i="138"/>
  <c r="AV1475" i="138"/>
  <c r="AU1475" i="138"/>
  <c r="AT1475" i="138"/>
  <c r="AV1474" i="138"/>
  <c r="P47" i="89"/>
  <c r="G41" i="57"/>
  <c r="AU1474" i="138"/>
  <c r="O47" i="89"/>
  <c r="F41" i="57"/>
  <c r="AT1474" i="138"/>
  <c r="N47" i="89"/>
  <c r="AV1473" i="138"/>
  <c r="AU1473" i="138"/>
  <c r="AT1473" i="138"/>
  <c r="AV1472" i="138"/>
  <c r="P48" i="89"/>
  <c r="AU1472" i="138"/>
  <c r="O48" i="89"/>
  <c r="AT1472" i="138"/>
  <c r="N48" i="89"/>
  <c r="AV1471" i="138"/>
  <c r="AU1471" i="138"/>
  <c r="AT1471" i="138"/>
  <c r="AV1470" i="138"/>
  <c r="AU1470" i="138"/>
  <c r="AT1470" i="138"/>
  <c r="AV1469" i="138"/>
  <c r="AU1469" i="138"/>
  <c r="AT1469" i="138"/>
  <c r="AV1468" i="138"/>
  <c r="AU1468" i="138"/>
  <c r="AT1468" i="138"/>
  <c r="AV1467" i="138"/>
  <c r="AU1467" i="138"/>
  <c r="AT1467" i="138"/>
  <c r="AV1466" i="138"/>
  <c r="AU1466" i="138"/>
  <c r="AT1466" i="138"/>
  <c r="AV1465" i="138"/>
  <c r="AU1465" i="138"/>
  <c r="AT1465" i="138"/>
  <c r="AV1464" i="138"/>
  <c r="AU1464" i="138"/>
  <c r="AT1464" i="138"/>
  <c r="AV1463" i="138"/>
  <c r="AU1463" i="138"/>
  <c r="AT1463" i="138"/>
  <c r="AV1462" i="138"/>
  <c r="P50" i="89"/>
  <c r="AU1462" i="138"/>
  <c r="O50" i="89"/>
  <c r="AT1462" i="138"/>
  <c r="N50" i="89"/>
  <c r="AV1461" i="138"/>
  <c r="AU1461" i="138"/>
  <c r="AT1461" i="138"/>
  <c r="AV1460" i="138"/>
  <c r="AU1460" i="138"/>
  <c r="AT1460" i="138"/>
  <c r="AV1459" i="138"/>
  <c r="AU1459" i="138"/>
  <c r="AT1459" i="138"/>
  <c r="AV1458" i="138"/>
  <c r="AU1458" i="138"/>
  <c r="AT1458" i="138"/>
  <c r="AV1457" i="138"/>
  <c r="AU1457" i="138"/>
  <c r="AT1457" i="138"/>
  <c r="AV1456" i="138"/>
  <c r="AU1456" i="138"/>
  <c r="AT1456" i="138"/>
  <c r="AV1455" i="138"/>
  <c r="AU1455" i="138"/>
  <c r="AT1455" i="138"/>
  <c r="AV1454" i="138"/>
  <c r="AU1454" i="138"/>
  <c r="AT1454" i="138"/>
  <c r="AV1453" i="138"/>
  <c r="AU1453" i="138"/>
  <c r="AT1453" i="138"/>
  <c r="AV1452" i="138"/>
  <c r="AU1452" i="138"/>
  <c r="AT1452" i="138"/>
  <c r="AV1451" i="138"/>
  <c r="AU1451" i="138"/>
  <c r="AT1451" i="138"/>
  <c r="AV1450" i="138"/>
  <c r="AU1450" i="138"/>
  <c r="AT1450" i="138"/>
  <c r="AV1449" i="138"/>
  <c r="AU1449" i="138"/>
  <c r="AT1449" i="138"/>
  <c r="AV1448" i="138"/>
  <c r="AU1448" i="138"/>
  <c r="AT1448" i="138"/>
  <c r="AV1447" i="138"/>
  <c r="K47" i="89"/>
  <c r="G39" i="57"/>
  <c r="AU1447" i="138"/>
  <c r="J47" i="89"/>
  <c r="F39" i="57"/>
  <c r="AT1447" i="138"/>
  <c r="I47" i="89"/>
  <c r="AV1446" i="138"/>
  <c r="AU1446" i="138"/>
  <c r="AT1446" i="138"/>
  <c r="AV1445" i="138"/>
  <c r="K48" i="89"/>
  <c r="AU1445" i="138"/>
  <c r="J48" i="89"/>
  <c r="AT1445" i="138"/>
  <c r="I48" i="89"/>
  <c r="AV1444" i="138"/>
  <c r="K49" i="89"/>
  <c r="AU1444" i="138"/>
  <c r="J49" i="89"/>
  <c r="AT1444" i="138"/>
  <c r="I49" i="89"/>
  <c r="AV1443" i="138"/>
  <c r="AU1443" i="138"/>
  <c r="AT1443" i="138"/>
  <c r="AV1442" i="138"/>
  <c r="AU1442" i="138"/>
  <c r="AT1442" i="138"/>
  <c r="AV1441" i="138"/>
  <c r="AU1441" i="138"/>
  <c r="AT1441" i="138"/>
  <c r="AV1440" i="138"/>
  <c r="AU1440" i="138"/>
  <c r="AT1440" i="138"/>
  <c r="AV1439" i="138"/>
  <c r="AU1439" i="138"/>
  <c r="AT1439" i="138"/>
  <c r="AV1438" i="138"/>
  <c r="AU1438" i="138"/>
  <c r="AT1438" i="138"/>
  <c r="AV1437" i="138"/>
  <c r="AU1437" i="138"/>
  <c r="AT1437" i="138"/>
  <c r="AV1436" i="138"/>
  <c r="AU1436" i="138"/>
  <c r="AT1436" i="138"/>
  <c r="AV1435" i="138"/>
  <c r="AU1435" i="138"/>
  <c r="AT1435" i="138"/>
  <c r="AV1434" i="138"/>
  <c r="AU1434" i="138"/>
  <c r="AT1434" i="138"/>
  <c r="AV1433" i="138"/>
  <c r="AU1433" i="138"/>
  <c r="AT1433" i="138"/>
  <c r="AV1432" i="138"/>
  <c r="AU1432" i="138"/>
  <c r="AT1432" i="138"/>
  <c r="AV1431" i="138"/>
  <c r="K50" i="89"/>
  <c r="AU1431" i="138"/>
  <c r="J50" i="89"/>
  <c r="AT1431" i="138"/>
  <c r="I50" i="89"/>
  <c r="AV1430" i="138"/>
  <c r="AU1430" i="138"/>
  <c r="AT1430" i="138"/>
  <c r="AV1429" i="138"/>
  <c r="AU1429" i="138"/>
  <c r="AT1429" i="138"/>
  <c r="AV1428" i="138"/>
  <c r="AU1428" i="138"/>
  <c r="AT1428" i="138"/>
  <c r="AV1427" i="138"/>
  <c r="AU1427" i="138"/>
  <c r="AT1427" i="138"/>
  <c r="AV1426" i="138"/>
  <c r="AU1426" i="138"/>
  <c r="AT1426" i="138"/>
  <c r="AV1425" i="138"/>
  <c r="AU1425" i="138"/>
  <c r="AT1425" i="138"/>
  <c r="AV1424" i="138"/>
  <c r="AU1424" i="138"/>
  <c r="AT1424" i="138"/>
  <c r="AV1423" i="138"/>
  <c r="AU1423" i="138"/>
  <c r="AT1423" i="138"/>
  <c r="AV1422" i="138"/>
  <c r="AU1422" i="138"/>
  <c r="AT1422" i="138"/>
  <c r="AV1421" i="138"/>
  <c r="AU1421" i="138"/>
  <c r="AT1421" i="138"/>
  <c r="AV1420" i="138"/>
  <c r="AU1420" i="138"/>
  <c r="AT1420" i="138"/>
  <c r="AV1419" i="138"/>
  <c r="AU1419" i="138"/>
  <c r="AT1419" i="138"/>
  <c r="AV1418" i="138"/>
  <c r="AU1418" i="138"/>
  <c r="AT1418" i="138"/>
  <c r="AV1417" i="138"/>
  <c r="AU1417" i="138"/>
  <c r="AT1417" i="138"/>
  <c r="AV1416" i="138"/>
  <c r="AU1416" i="138"/>
  <c r="AT1416" i="138"/>
  <c r="AV1415" i="138"/>
  <c r="AU1415" i="138"/>
  <c r="AT1415" i="138"/>
  <c r="AV1414" i="138"/>
  <c r="AU1414" i="138"/>
  <c r="AT1414" i="138"/>
  <c r="AV1413" i="138"/>
  <c r="AU1413" i="138"/>
  <c r="AT1413" i="138"/>
  <c r="AV1412" i="138"/>
  <c r="AU1412" i="138"/>
  <c r="AT1412" i="138"/>
  <c r="AV1411" i="138"/>
  <c r="AU1411" i="138"/>
  <c r="AT1411" i="138"/>
  <c r="AV1410" i="138"/>
  <c r="AU1410" i="138"/>
  <c r="AT1410" i="138"/>
  <c r="AV1409" i="138"/>
  <c r="AU1409" i="138"/>
  <c r="AT1409" i="138"/>
  <c r="AV1408" i="138"/>
  <c r="AU1408" i="138"/>
  <c r="AT1408" i="138"/>
  <c r="AV1407" i="138"/>
  <c r="AU1407" i="138"/>
  <c r="AT1407" i="138"/>
  <c r="AV1406" i="138"/>
  <c r="AU1406" i="138"/>
  <c r="AT1406" i="138"/>
  <c r="AV1405" i="138"/>
  <c r="AU1405" i="138"/>
  <c r="AT1405" i="138"/>
  <c r="AV1404" i="138"/>
  <c r="AU1404" i="138"/>
  <c r="AT1404" i="138"/>
  <c r="AV1403" i="138"/>
  <c r="AU1403" i="138"/>
  <c r="AT1403" i="138"/>
  <c r="AV1402" i="138"/>
  <c r="AU1402" i="138"/>
  <c r="AT1402" i="138"/>
  <c r="AV1401" i="138"/>
  <c r="AU1401" i="138"/>
  <c r="AT1401" i="138"/>
  <c r="AV1400" i="138"/>
  <c r="AU1400" i="138"/>
  <c r="AT1400" i="138"/>
  <c r="AV1399" i="138"/>
  <c r="AU1399" i="138"/>
  <c r="AT1399" i="138"/>
  <c r="AV1398" i="138"/>
  <c r="AU1398" i="138"/>
  <c r="AT1398" i="138"/>
  <c r="AV1397" i="138"/>
  <c r="AU1397" i="138"/>
  <c r="AT1397" i="138"/>
  <c r="AV1396" i="138"/>
  <c r="AU1396" i="138"/>
  <c r="AT1396" i="138"/>
  <c r="AV1395" i="138"/>
  <c r="AU1395" i="138"/>
  <c r="AT1395" i="138"/>
  <c r="AV1394" i="138"/>
  <c r="AU1394" i="138"/>
  <c r="AT1394" i="138"/>
  <c r="AV1393" i="138"/>
  <c r="AU1393" i="138"/>
  <c r="AT1393" i="138"/>
  <c r="AV1392" i="138"/>
  <c r="AU1392" i="138"/>
  <c r="AT1392" i="138"/>
  <c r="AV1391" i="138"/>
  <c r="AU1391" i="138"/>
  <c r="AT1391" i="138"/>
  <c r="AV1390" i="138"/>
  <c r="AU1390" i="138"/>
  <c r="AT1390" i="138"/>
  <c r="AV1389" i="138"/>
  <c r="AU1389" i="138"/>
  <c r="AT1389" i="138"/>
  <c r="AV1388" i="138"/>
  <c r="AU1388" i="138"/>
  <c r="AT1388" i="138"/>
  <c r="AV1387" i="138"/>
  <c r="AU1387" i="138"/>
  <c r="AT1387" i="138"/>
  <c r="AV1386" i="138"/>
  <c r="AU1386" i="138"/>
  <c r="AT1386" i="138"/>
  <c r="AV1385" i="138"/>
  <c r="AU1385" i="138"/>
  <c r="AT1385" i="138"/>
  <c r="AV1384" i="138"/>
  <c r="AU1384" i="138"/>
  <c r="AT1384" i="138"/>
  <c r="AV1383" i="138"/>
  <c r="AU1383" i="138"/>
  <c r="AT1383" i="138"/>
  <c r="AV1382" i="138"/>
  <c r="AU1382" i="138"/>
  <c r="AT1382" i="138"/>
  <c r="AV1381" i="138"/>
  <c r="F49" i="89"/>
  <c r="AU1381" i="138"/>
  <c r="E49" i="89"/>
  <c r="AT1381" i="138"/>
  <c r="D49" i="89"/>
  <c r="AV1380" i="138"/>
  <c r="AU1380" i="138"/>
  <c r="AT1380" i="138"/>
  <c r="AV1379" i="138"/>
  <c r="AU1379" i="138"/>
  <c r="AT1379" i="138"/>
  <c r="AV1378" i="138"/>
  <c r="AU1378" i="138"/>
  <c r="AT1378" i="138"/>
  <c r="AV1377" i="138"/>
  <c r="AU1377" i="138"/>
  <c r="AT1377" i="138"/>
  <c r="AV1376" i="138"/>
  <c r="AU1376" i="138"/>
  <c r="AT1376" i="138"/>
  <c r="AV1375" i="138"/>
  <c r="AU1375" i="138"/>
  <c r="AT1375" i="138"/>
  <c r="AV1374" i="138"/>
  <c r="AU1374" i="138"/>
  <c r="AT1374" i="138"/>
  <c r="AV1373" i="138"/>
  <c r="AU1373" i="138"/>
  <c r="AT1373" i="138"/>
  <c r="AV1372" i="138"/>
  <c r="AU1372" i="138"/>
  <c r="AT1372" i="138"/>
  <c r="AV1371" i="138"/>
  <c r="AU1371" i="138"/>
  <c r="AT1371" i="138"/>
  <c r="AV1370" i="138"/>
  <c r="AU1370" i="138"/>
  <c r="AT1370" i="138"/>
  <c r="AV1369" i="138"/>
  <c r="AU1369" i="138"/>
  <c r="AT1369" i="138"/>
  <c r="AV1368" i="138"/>
  <c r="F50" i="89"/>
  <c r="AU1368" i="138"/>
  <c r="E50" i="89"/>
  <c r="AT1368" i="138"/>
  <c r="D50" i="89"/>
  <c r="AV1367" i="138"/>
  <c r="AU1367" i="138"/>
  <c r="AT1367" i="138"/>
  <c r="AV1366" i="138"/>
  <c r="AU1366" i="138"/>
  <c r="AT1366" i="138"/>
  <c r="AV1365" i="138"/>
  <c r="AU1365" i="138"/>
  <c r="AT1365" i="138"/>
  <c r="AV1364" i="138"/>
  <c r="AU1364" i="138"/>
  <c r="AT1364" i="138"/>
  <c r="AV1363" i="138"/>
  <c r="AU1363" i="138"/>
  <c r="AT1363" i="138"/>
  <c r="AV1362" i="138"/>
  <c r="AU1362" i="138"/>
  <c r="AT1362" i="138"/>
  <c r="AV1361" i="138"/>
  <c r="AU1361" i="138"/>
  <c r="AT1361" i="138"/>
  <c r="AV1360" i="138"/>
  <c r="AU1360" i="138"/>
  <c r="AT1360" i="138"/>
  <c r="AV1359" i="138"/>
  <c r="AU1359" i="138"/>
  <c r="AT1359" i="138"/>
  <c r="AV1358" i="138"/>
  <c r="AU1358" i="138"/>
  <c r="AT1358" i="138"/>
  <c r="AV1357" i="138"/>
  <c r="AU1357" i="138"/>
  <c r="AT1357" i="138"/>
  <c r="AV1356" i="138"/>
  <c r="AU1356" i="138"/>
  <c r="AT1356" i="138"/>
  <c r="AV1355" i="138"/>
  <c r="AU1355" i="138"/>
  <c r="AT1355" i="138"/>
  <c r="AV1354" i="138"/>
  <c r="AU1354" i="138"/>
  <c r="AT1354" i="138"/>
  <c r="AV1353" i="138"/>
  <c r="AU1353" i="138"/>
  <c r="AT1353" i="138"/>
  <c r="AV1352" i="138"/>
  <c r="AU1352" i="138"/>
  <c r="AT1352" i="138"/>
  <c r="AV1351" i="138"/>
  <c r="AU1351" i="138"/>
  <c r="AT1351" i="138"/>
  <c r="AV1350" i="138"/>
  <c r="AU1350" i="138"/>
  <c r="AT1350" i="138"/>
  <c r="AV1349" i="138"/>
  <c r="AU1349" i="138"/>
  <c r="AT1349" i="138"/>
  <c r="AV1348" i="138"/>
  <c r="AU1348" i="138"/>
  <c r="AT1348" i="138"/>
  <c r="AV1347" i="138"/>
  <c r="AU1347" i="138"/>
  <c r="AT1347" i="138"/>
  <c r="AV1346" i="138"/>
  <c r="AU1346" i="138"/>
  <c r="AT1346" i="138"/>
  <c r="AV1345" i="138"/>
  <c r="AU1345" i="138"/>
  <c r="AT1345" i="138"/>
  <c r="AV1344" i="138"/>
  <c r="AU1344" i="138"/>
  <c r="AT1344" i="138"/>
  <c r="AV1343" i="138"/>
  <c r="AU1343" i="138"/>
  <c r="AT1343" i="138"/>
  <c r="AV1342" i="138"/>
  <c r="AU1342" i="138"/>
  <c r="AT1342" i="138"/>
  <c r="AV1341" i="138"/>
  <c r="AU1341" i="138"/>
  <c r="AT1341" i="138"/>
  <c r="AV1340" i="138"/>
  <c r="AU1340" i="138"/>
  <c r="AT1340" i="138"/>
  <c r="AV1339" i="138"/>
  <c r="AU1339" i="138"/>
  <c r="AT1339" i="138"/>
  <c r="AV1338" i="138"/>
  <c r="AU1338" i="138"/>
  <c r="AT1338" i="138"/>
  <c r="AV1337" i="138"/>
  <c r="AU1337" i="138"/>
  <c r="AT1337" i="138"/>
  <c r="AV1336" i="138"/>
  <c r="AU1336" i="138"/>
  <c r="AT1336" i="138"/>
  <c r="AV1335" i="138"/>
  <c r="AU1335" i="138"/>
  <c r="AT1335" i="138"/>
  <c r="AV1334" i="138"/>
  <c r="AU1334" i="138"/>
  <c r="AT1334" i="138"/>
  <c r="AV1333" i="138"/>
  <c r="AU1333" i="138"/>
  <c r="AT1333" i="138"/>
  <c r="AV1332" i="138"/>
  <c r="AU1332" i="138"/>
  <c r="AT1332" i="138"/>
  <c r="AV1331" i="138"/>
  <c r="AU1331" i="138"/>
  <c r="AT1331" i="138"/>
  <c r="AV1330" i="138"/>
  <c r="AU1330" i="138"/>
  <c r="AT1330" i="138"/>
  <c r="AV1329" i="138"/>
  <c r="AU1329" i="138"/>
  <c r="AT1329" i="138"/>
  <c r="AV1328" i="138"/>
  <c r="AU1328" i="138"/>
  <c r="AT1328" i="138"/>
  <c r="AV1327" i="138"/>
  <c r="AU1327" i="138"/>
  <c r="AT1327" i="138"/>
  <c r="AV1326" i="138"/>
  <c r="F42" i="89"/>
  <c r="AU1326" i="138"/>
  <c r="E42" i="89"/>
  <c r="AT1326" i="138"/>
  <c r="D42" i="89"/>
  <c r="AV1325" i="138"/>
  <c r="AU1325" i="138"/>
  <c r="AT1325" i="138"/>
  <c r="AV1324" i="138"/>
  <c r="AU1324" i="138"/>
  <c r="AT1324" i="138"/>
  <c r="AV1323" i="138"/>
  <c r="AU1323" i="138"/>
  <c r="AT1323" i="138"/>
  <c r="AV1322" i="138"/>
  <c r="AU1322" i="138"/>
  <c r="AT1322" i="138"/>
  <c r="AV1321" i="138"/>
  <c r="AU1321" i="138"/>
  <c r="AT1321" i="138"/>
  <c r="AV1320" i="138"/>
  <c r="AU1320" i="138"/>
  <c r="AT1320" i="138"/>
  <c r="AV1319" i="138"/>
  <c r="AU1319" i="138"/>
  <c r="AT1319" i="138"/>
  <c r="AV1318" i="138"/>
  <c r="AU1318" i="138"/>
  <c r="AT1318" i="138"/>
  <c r="AV1317" i="138"/>
  <c r="AU1317" i="138"/>
  <c r="AT1317" i="138"/>
  <c r="AV1316" i="138"/>
  <c r="AU1316" i="138"/>
  <c r="AT1316" i="138"/>
  <c r="AV1315" i="138"/>
  <c r="AU1315" i="138"/>
  <c r="AT1315" i="138"/>
  <c r="AV1314" i="138"/>
  <c r="AU1314" i="138"/>
  <c r="AT1314" i="138"/>
  <c r="AV1313" i="138"/>
  <c r="AU1313" i="138"/>
  <c r="AT1313" i="138"/>
  <c r="AV1312" i="138"/>
  <c r="AU1312" i="138"/>
  <c r="AT1312" i="138"/>
  <c r="AV1311" i="138"/>
  <c r="AU1311" i="138"/>
  <c r="AT1311" i="138"/>
  <c r="AV1310" i="138"/>
  <c r="AU1310" i="138"/>
  <c r="AT1310" i="138"/>
  <c r="AV1309" i="138"/>
  <c r="U29" i="89"/>
  <c r="AU1309" i="138"/>
  <c r="T29" i="89"/>
  <c r="AT1309" i="138"/>
  <c r="S29" i="89"/>
  <c r="AV1308" i="138"/>
  <c r="U28" i="89"/>
  <c r="AU1308" i="138"/>
  <c r="T28" i="89"/>
  <c r="AT1308" i="138"/>
  <c r="S28" i="89"/>
  <c r="AV1307" i="138"/>
  <c r="AU1307" i="138"/>
  <c r="AT1307" i="138"/>
  <c r="AV1306" i="138"/>
  <c r="U31" i="89"/>
  <c r="AU1306" i="138"/>
  <c r="T31" i="89"/>
  <c r="AT1306" i="138"/>
  <c r="S31" i="89"/>
  <c r="AV1305" i="138"/>
  <c r="AU1305" i="138"/>
  <c r="AT1305" i="138"/>
  <c r="AV1304" i="138"/>
  <c r="AU1304" i="138"/>
  <c r="AT1304" i="138"/>
  <c r="AV1303" i="138"/>
  <c r="AU1303" i="138"/>
  <c r="AT1303" i="138"/>
  <c r="AV1302" i="138"/>
  <c r="AU1302" i="138"/>
  <c r="AT1302" i="138"/>
  <c r="AV1301" i="138"/>
  <c r="AU1301" i="138"/>
  <c r="AT1301" i="138"/>
  <c r="AV1300" i="138"/>
  <c r="AU1300" i="138"/>
  <c r="AT1300" i="138"/>
  <c r="AV1299" i="138"/>
  <c r="AU1299" i="138"/>
  <c r="AT1299" i="138"/>
  <c r="AV1298" i="138"/>
  <c r="AU1298" i="138"/>
  <c r="AT1298" i="138"/>
  <c r="AV1297" i="138"/>
  <c r="AU1297" i="138"/>
  <c r="AT1297" i="138"/>
  <c r="AV1296" i="138"/>
  <c r="AU1296" i="138"/>
  <c r="AT1296" i="138"/>
  <c r="AV1295" i="138"/>
  <c r="U33" i="89"/>
  <c r="AU1295" i="138"/>
  <c r="T33" i="89"/>
  <c r="AT1295" i="138"/>
  <c r="S33" i="89"/>
  <c r="AV1294" i="138"/>
  <c r="AU1294" i="138"/>
  <c r="AT1294" i="138"/>
  <c r="AV1293" i="138"/>
  <c r="AU1293" i="138"/>
  <c r="AT1293" i="138"/>
  <c r="AV1292" i="138"/>
  <c r="AU1292" i="138"/>
  <c r="AT1292" i="138"/>
  <c r="AV1291" i="138"/>
  <c r="AU1291" i="138"/>
  <c r="AT1291" i="138"/>
  <c r="AV1290" i="138"/>
  <c r="AU1290" i="138"/>
  <c r="AT1290" i="138"/>
  <c r="AV1289" i="138"/>
  <c r="AU1289" i="138"/>
  <c r="AT1289" i="138"/>
  <c r="AV1288" i="138"/>
  <c r="AU1288" i="138"/>
  <c r="AT1288" i="138"/>
  <c r="AV1287" i="138"/>
  <c r="AU1287" i="138"/>
  <c r="AT1287" i="138"/>
  <c r="AV1286" i="138"/>
  <c r="AU1286" i="138"/>
  <c r="AT1286" i="138"/>
  <c r="AV1285" i="138"/>
  <c r="AU1285" i="138"/>
  <c r="AT1285" i="138"/>
  <c r="AV1284" i="138"/>
  <c r="AU1284" i="138"/>
  <c r="AT1284" i="138"/>
  <c r="AV1283" i="138"/>
  <c r="AU1283" i="138"/>
  <c r="AT1283" i="138"/>
  <c r="AV1282" i="138"/>
  <c r="K27" i="89"/>
  <c r="AU1282" i="138"/>
  <c r="J27" i="89"/>
  <c r="AT1282" i="138"/>
  <c r="I27" i="89"/>
  <c r="AV1281" i="138"/>
  <c r="K28" i="89"/>
  <c r="AU1281" i="138"/>
  <c r="J28" i="89"/>
  <c r="AT1281" i="138"/>
  <c r="I28" i="89"/>
  <c r="AV1280" i="138"/>
  <c r="AU1280" i="138"/>
  <c r="AT1280" i="138"/>
  <c r="AV1279" i="138"/>
  <c r="AU1279" i="138"/>
  <c r="AT1279" i="138"/>
  <c r="AV1278" i="138"/>
  <c r="AU1278" i="138"/>
  <c r="AT1278" i="138"/>
  <c r="AV1277" i="138"/>
  <c r="AU1277" i="138"/>
  <c r="AT1277" i="138"/>
  <c r="AV1276" i="138"/>
  <c r="AU1276" i="138"/>
  <c r="AT1276" i="138"/>
  <c r="AV1275" i="138"/>
  <c r="AU1275" i="138"/>
  <c r="AT1275" i="138"/>
  <c r="AV1274" i="138"/>
  <c r="AU1274" i="138"/>
  <c r="AT1274" i="138"/>
  <c r="AV1273" i="138"/>
  <c r="AU1273" i="138"/>
  <c r="AT1273" i="138"/>
  <c r="AV1272" i="138"/>
  <c r="AU1272" i="138"/>
  <c r="AT1272" i="138"/>
  <c r="AV1271" i="138"/>
  <c r="K30" i="89"/>
  <c r="AU1271" i="138"/>
  <c r="J30" i="89"/>
  <c r="AT1271" i="138"/>
  <c r="I30" i="89"/>
  <c r="AV1270" i="138"/>
  <c r="AU1270" i="138"/>
  <c r="AT1270" i="138"/>
  <c r="AV1269" i="138"/>
  <c r="AU1269" i="138"/>
  <c r="AT1269" i="138"/>
  <c r="AV1268" i="138"/>
  <c r="AU1268" i="138"/>
  <c r="AT1268" i="138"/>
  <c r="AV1267" i="138"/>
  <c r="AU1267" i="138"/>
  <c r="AT1267" i="138"/>
  <c r="AV1266" i="138"/>
  <c r="AU1266" i="138"/>
  <c r="AT1266" i="138"/>
  <c r="AV1265" i="138"/>
  <c r="AU1265" i="138"/>
  <c r="AT1265" i="138"/>
  <c r="AV1264" i="138"/>
  <c r="AU1264" i="138"/>
  <c r="AT1264" i="138"/>
  <c r="AV1263" i="138"/>
  <c r="AU1263" i="138"/>
  <c r="AT1263" i="138"/>
  <c r="AV1262" i="138"/>
  <c r="AU1262" i="138"/>
  <c r="AT1262" i="138"/>
  <c r="AV1261" i="138"/>
  <c r="AU1261" i="138"/>
  <c r="AT1261" i="138"/>
  <c r="AV1260" i="138"/>
  <c r="AU1260" i="138"/>
  <c r="AT1260" i="138"/>
  <c r="AV1259" i="138"/>
  <c r="AU1259" i="138"/>
  <c r="AT1259" i="138"/>
  <c r="AV1258" i="138"/>
  <c r="AU1258" i="138"/>
  <c r="AT1258" i="138"/>
  <c r="AV1257" i="138"/>
  <c r="AU1257" i="138"/>
  <c r="AT1257" i="138"/>
  <c r="AV1256" i="138"/>
  <c r="AU1256" i="138"/>
  <c r="AT1256" i="138"/>
  <c r="AV1255" i="138"/>
  <c r="AU1255" i="138"/>
  <c r="AT1255" i="138"/>
  <c r="AV1254" i="138"/>
  <c r="AU1254" i="138"/>
  <c r="AT1254" i="138"/>
  <c r="AV1253" i="138"/>
  <c r="AU1253" i="138"/>
  <c r="AT1253" i="138"/>
  <c r="AV1252" i="138"/>
  <c r="P19" i="89"/>
  <c r="AU1252" i="138"/>
  <c r="O19" i="89"/>
  <c r="AT1252" i="138"/>
  <c r="N19" i="89"/>
  <c r="AV1251" i="138"/>
  <c r="AU1251" i="138"/>
  <c r="AT1251" i="138"/>
  <c r="AV1250" i="138"/>
  <c r="P18" i="89"/>
  <c r="AU1250" i="138"/>
  <c r="O18" i="89"/>
  <c r="AT1250" i="138"/>
  <c r="N18" i="89"/>
  <c r="AV1249" i="138"/>
  <c r="AU1249" i="138"/>
  <c r="AT1249" i="138"/>
  <c r="AV1248" i="138"/>
  <c r="AU1248" i="138"/>
  <c r="AT1248" i="138"/>
  <c r="AV1247" i="138"/>
  <c r="AU1247" i="138"/>
  <c r="AT1247" i="138"/>
  <c r="AV1246" i="138"/>
  <c r="AU1246" i="138"/>
  <c r="AT1246" i="138"/>
  <c r="AV1245" i="138"/>
  <c r="AU1245" i="138"/>
  <c r="AT1245" i="138"/>
  <c r="AV1244" i="138"/>
  <c r="AU1244" i="138"/>
  <c r="AT1244" i="138"/>
  <c r="AV1243" i="138"/>
  <c r="AU1243" i="138"/>
  <c r="AT1243" i="138"/>
  <c r="AV1242" i="138"/>
  <c r="AU1242" i="138"/>
  <c r="AT1242" i="138"/>
  <c r="AV1241" i="138"/>
  <c r="P22" i="89"/>
  <c r="AU1241" i="138"/>
  <c r="O22" i="89"/>
  <c r="AT1241" i="138"/>
  <c r="N22" i="89"/>
  <c r="AV1240" i="138"/>
  <c r="AU1240" i="138"/>
  <c r="AT1240" i="138"/>
  <c r="AV1239" i="138"/>
  <c r="AU1239" i="138"/>
  <c r="AT1239" i="138"/>
  <c r="AV1238" i="138"/>
  <c r="AU1238" i="138"/>
  <c r="AT1238" i="138"/>
  <c r="AV1237" i="138"/>
  <c r="AU1237" i="138"/>
  <c r="AT1237" i="138"/>
  <c r="AV1236" i="138"/>
  <c r="AU1236" i="138"/>
  <c r="AT1236" i="138"/>
  <c r="AV1235" i="138"/>
  <c r="AU1235" i="138"/>
  <c r="AT1235" i="138"/>
  <c r="AV1234" i="138"/>
  <c r="AU1234" i="138"/>
  <c r="AT1234" i="138"/>
  <c r="AV1233" i="138"/>
  <c r="AU1233" i="138"/>
  <c r="AT1233" i="138"/>
  <c r="AV1232" i="138"/>
  <c r="AU1232" i="138"/>
  <c r="AT1232" i="138"/>
  <c r="AV1231" i="138"/>
  <c r="AU1231" i="138"/>
  <c r="AT1231" i="138"/>
  <c r="AV1230" i="138"/>
  <c r="AU1230" i="138"/>
  <c r="AT1230" i="138"/>
  <c r="AV1229" i="138"/>
  <c r="AU1229" i="138"/>
  <c r="AT1229" i="138"/>
  <c r="AV1228" i="138"/>
  <c r="AU1228" i="138"/>
  <c r="AT1228" i="138"/>
  <c r="AV1227" i="138"/>
  <c r="AU1227" i="138"/>
  <c r="AT1227" i="138"/>
  <c r="AV1226" i="138"/>
  <c r="AU1226" i="138"/>
  <c r="AT1226" i="138"/>
  <c r="AV1225" i="138"/>
  <c r="AU1225" i="138"/>
  <c r="AT1225" i="138"/>
  <c r="AV1224" i="138"/>
  <c r="AU1224" i="138"/>
  <c r="AT1224" i="138"/>
  <c r="AV1223" i="138"/>
  <c r="AU1223" i="138"/>
  <c r="AT1223" i="138"/>
  <c r="AV1222" i="138"/>
  <c r="AU1222" i="138"/>
  <c r="AT1222" i="138"/>
  <c r="AV1221" i="138"/>
  <c r="AU1221" i="138"/>
  <c r="AT1221" i="138"/>
  <c r="AV1220" i="138"/>
  <c r="AU1220" i="138"/>
  <c r="AT1220" i="138"/>
  <c r="AV1219" i="138"/>
  <c r="AU1219" i="138"/>
  <c r="AT1219" i="138"/>
  <c r="AV1218" i="138"/>
  <c r="AU1218" i="138"/>
  <c r="AT1218" i="138"/>
  <c r="AV1217" i="138"/>
  <c r="AU1217" i="138"/>
  <c r="AT1217" i="138"/>
  <c r="AV1216" i="138"/>
  <c r="AU1216" i="138"/>
  <c r="AT1216" i="138"/>
  <c r="AV1215" i="138"/>
  <c r="AU1215" i="138"/>
  <c r="AT1215" i="138"/>
  <c r="AV1214" i="138"/>
  <c r="AU1214" i="138"/>
  <c r="AT1214" i="138"/>
  <c r="AV1213" i="138"/>
  <c r="AU1213" i="138"/>
  <c r="AT1213" i="138"/>
  <c r="AV1212" i="138"/>
  <c r="AU1212" i="138"/>
  <c r="AT1212" i="138"/>
  <c r="AV1211" i="138"/>
  <c r="AU1211" i="138"/>
  <c r="AT1211" i="138"/>
  <c r="AV1210" i="138"/>
  <c r="AU1210" i="138"/>
  <c r="AT1210" i="138"/>
  <c r="AV1209" i="138"/>
  <c r="AU1209" i="138"/>
  <c r="AT1209" i="138"/>
  <c r="AV1208" i="138"/>
  <c r="AU1208" i="138"/>
  <c r="AT1208" i="138"/>
  <c r="AV1207" i="138"/>
  <c r="AU1207" i="138"/>
  <c r="AT1207" i="138"/>
  <c r="AV1206" i="138"/>
  <c r="AU1206" i="138"/>
  <c r="AT1206" i="138"/>
  <c r="AV1205" i="138"/>
  <c r="AU1205" i="138"/>
  <c r="AT1205" i="138"/>
  <c r="AV1204" i="138"/>
  <c r="AU1204" i="138"/>
  <c r="AT1204" i="138"/>
  <c r="AV1203" i="138"/>
  <c r="AU1203" i="138"/>
  <c r="AT1203" i="138"/>
  <c r="AV1202" i="138"/>
  <c r="AU1202" i="138"/>
  <c r="AT1202" i="138"/>
  <c r="AV1201" i="138"/>
  <c r="AU1201" i="138"/>
  <c r="AT1201" i="138"/>
  <c r="AV1200" i="138"/>
  <c r="AU1200" i="138"/>
  <c r="AT1200" i="138"/>
  <c r="AV1199" i="138"/>
  <c r="AU1199" i="138"/>
  <c r="AT1199" i="138"/>
  <c r="AV1198" i="138"/>
  <c r="AU1198" i="138"/>
  <c r="AT1198" i="138"/>
  <c r="AV1197" i="138"/>
  <c r="AU1197" i="138"/>
  <c r="AT1197" i="138"/>
  <c r="AV1196" i="138"/>
  <c r="AU1196" i="138"/>
  <c r="AT1196" i="138"/>
  <c r="AV1195" i="138"/>
  <c r="AU1195" i="138"/>
  <c r="AT1195" i="138"/>
  <c r="AV1194" i="138"/>
  <c r="AU1194" i="138"/>
  <c r="AT1194" i="138"/>
  <c r="AV1193" i="138"/>
  <c r="AU1193" i="138"/>
  <c r="AT1193" i="138"/>
  <c r="AV1192" i="138"/>
  <c r="AU1192" i="138"/>
  <c r="AT1192" i="138"/>
  <c r="AV1191" i="138"/>
  <c r="AU1191" i="138"/>
  <c r="AT1191" i="138"/>
  <c r="AV1190" i="138"/>
  <c r="AU1190" i="138"/>
  <c r="AT1190" i="138"/>
  <c r="AV1189" i="138"/>
  <c r="AU1189" i="138"/>
  <c r="AT1189" i="138"/>
  <c r="AV1188" i="138"/>
  <c r="AU1188" i="138"/>
  <c r="AT1188" i="138"/>
  <c r="AV1187" i="138"/>
  <c r="AU1187" i="138"/>
  <c r="AT1187" i="138"/>
  <c r="AV1186" i="138"/>
  <c r="AU1186" i="138"/>
  <c r="AT1186" i="138"/>
  <c r="AV1185" i="138"/>
  <c r="AU1185" i="138"/>
  <c r="AT1185" i="138"/>
  <c r="AV1184" i="138"/>
  <c r="AU1184" i="138"/>
  <c r="AT1184" i="138"/>
  <c r="AV1183" i="138"/>
  <c r="AU1183" i="138"/>
  <c r="AT1183" i="138"/>
  <c r="AV1182" i="138"/>
  <c r="AU1182" i="138"/>
  <c r="AT1182" i="138"/>
  <c r="AV1181" i="138"/>
  <c r="AU1181" i="138"/>
  <c r="AT1181" i="138"/>
  <c r="AV1180" i="138"/>
  <c r="AU1180" i="138"/>
  <c r="AT1180" i="138"/>
  <c r="AV1179" i="138"/>
  <c r="AU1179" i="138"/>
  <c r="AT1179" i="138"/>
  <c r="AV1178" i="138"/>
  <c r="AU1178" i="138"/>
  <c r="AT1178" i="138"/>
  <c r="AV1177" i="138"/>
  <c r="AU1177" i="138"/>
  <c r="AT1177" i="138"/>
  <c r="AV1176" i="138"/>
  <c r="AU1176" i="138"/>
  <c r="AT1176" i="138"/>
  <c r="AV1175" i="138"/>
  <c r="AU1175" i="138"/>
  <c r="AT1175" i="138"/>
  <c r="AV1174" i="138"/>
  <c r="AU1174" i="138"/>
  <c r="AT1174" i="138"/>
  <c r="AV1173" i="138"/>
  <c r="AU1173" i="138"/>
  <c r="AT1173" i="138"/>
  <c r="AV1172" i="138"/>
  <c r="AU1172" i="138"/>
  <c r="AT1172" i="138"/>
  <c r="AV1171" i="138"/>
  <c r="AU1171" i="138"/>
  <c r="AT1171" i="138"/>
  <c r="AV1170" i="138"/>
  <c r="AU1170" i="138"/>
  <c r="AT1170" i="138"/>
  <c r="AV1169" i="138"/>
  <c r="AU1169" i="138"/>
  <c r="AT1169" i="138"/>
  <c r="AV1168" i="138"/>
  <c r="AU1168" i="138"/>
  <c r="AT1168" i="138"/>
  <c r="AV1167" i="138"/>
  <c r="AU1167" i="138"/>
  <c r="AT1167" i="138"/>
  <c r="AV1166" i="138"/>
  <c r="AU1166" i="138"/>
  <c r="AT1166" i="138"/>
  <c r="AV1165" i="138"/>
  <c r="AU1165" i="138"/>
  <c r="AT1165" i="138"/>
  <c r="AV1164" i="138"/>
  <c r="AU1164" i="138"/>
  <c r="AT1164" i="138"/>
  <c r="AV1163" i="138"/>
  <c r="AU1163" i="138"/>
  <c r="AT1163" i="138"/>
  <c r="AV1162" i="138"/>
  <c r="AU1162" i="138"/>
  <c r="AT1162" i="138"/>
  <c r="AV1161" i="138"/>
  <c r="AU1161" i="138"/>
  <c r="AT1161" i="138"/>
  <c r="AV1160" i="138"/>
  <c r="AU1160" i="138"/>
  <c r="AT1160" i="138"/>
  <c r="AV1159" i="138"/>
  <c r="AU1159" i="138"/>
  <c r="AT1159" i="138"/>
  <c r="AV1158" i="138"/>
  <c r="AU1158" i="138"/>
  <c r="AT1158" i="138"/>
  <c r="AV1157" i="138"/>
  <c r="AU1157" i="138"/>
  <c r="AT1157" i="138"/>
  <c r="AV1156" i="138"/>
  <c r="AU1156" i="138"/>
  <c r="AT1156" i="138"/>
  <c r="AV1155" i="138"/>
  <c r="AU1155" i="138"/>
  <c r="AT1155" i="138"/>
  <c r="AV1154" i="138"/>
  <c r="AU1154" i="138"/>
  <c r="AT1154" i="138"/>
  <c r="AV1153" i="138"/>
  <c r="AU1153" i="138"/>
  <c r="AT1153" i="138"/>
  <c r="AV1152" i="138"/>
  <c r="AU1152" i="138"/>
  <c r="AT1152" i="138"/>
  <c r="AV1151" i="138"/>
  <c r="AU1151" i="138"/>
  <c r="AT1151" i="138"/>
  <c r="AV1150" i="138"/>
  <c r="AU1150" i="138"/>
  <c r="AT1150" i="138"/>
  <c r="AV1149" i="138"/>
  <c r="AU1149" i="138"/>
  <c r="AT1149" i="138"/>
  <c r="AV1148" i="138"/>
  <c r="AU1148" i="138"/>
  <c r="AT1148" i="138"/>
  <c r="AV1147" i="138"/>
  <c r="AU1147" i="138"/>
  <c r="AT1147" i="138"/>
  <c r="AV1146" i="138"/>
  <c r="AU1146" i="138"/>
  <c r="AT1146" i="138"/>
  <c r="AV1145" i="138"/>
  <c r="AU1145" i="138"/>
  <c r="AT1145" i="138"/>
  <c r="AV1144" i="138"/>
  <c r="AU1144" i="138"/>
  <c r="AT1144" i="138"/>
  <c r="AV1143" i="138"/>
  <c r="AU1143" i="138"/>
  <c r="AT1143" i="138"/>
  <c r="AV1142" i="138"/>
  <c r="AU1142" i="138"/>
  <c r="AT1142" i="138"/>
  <c r="AV1141" i="138"/>
  <c r="AU1141" i="138"/>
  <c r="AT1141" i="138"/>
  <c r="AV1140" i="138"/>
  <c r="AU1140" i="138"/>
  <c r="AT1140" i="138"/>
  <c r="AV1139" i="138"/>
  <c r="AU1139" i="138"/>
  <c r="AT1139" i="138"/>
  <c r="AV1138" i="138"/>
  <c r="AU1138" i="138"/>
  <c r="AT1138" i="138"/>
  <c r="AV1137" i="138"/>
  <c r="AU1137" i="138"/>
  <c r="AT1137" i="138"/>
  <c r="AV1136" i="138"/>
  <c r="AU1136" i="138"/>
  <c r="AT1136" i="138"/>
  <c r="AV1135" i="138"/>
  <c r="AU1135" i="138"/>
  <c r="AT1135" i="138"/>
  <c r="AV1134" i="138"/>
  <c r="AU1134" i="138"/>
  <c r="AT1134" i="138"/>
  <c r="AV1133" i="138"/>
  <c r="AU1133" i="138"/>
  <c r="AT1133" i="138"/>
  <c r="AV1132" i="138"/>
  <c r="AU1132" i="138"/>
  <c r="AT1132" i="138"/>
  <c r="AV1131" i="138"/>
  <c r="AU1131" i="138"/>
  <c r="AT1131" i="138"/>
  <c r="AV1130" i="138"/>
  <c r="AU1130" i="138"/>
  <c r="AT1130" i="138"/>
  <c r="AV1129" i="138"/>
  <c r="AU1129" i="138"/>
  <c r="AT1129" i="138"/>
  <c r="AV1128" i="138"/>
  <c r="AU1128" i="138"/>
  <c r="AT1128" i="138"/>
  <c r="AV1127" i="138"/>
  <c r="AU1127" i="138"/>
  <c r="AT1127" i="138"/>
  <c r="AV1126" i="138"/>
  <c r="AU1126" i="138"/>
  <c r="AT1126" i="138"/>
  <c r="AV1125" i="138"/>
  <c r="AU1125" i="138"/>
  <c r="AT1125" i="138"/>
  <c r="AV1124" i="138"/>
  <c r="AU1124" i="138"/>
  <c r="AT1124" i="138"/>
  <c r="AV1123" i="138"/>
  <c r="AU1123" i="138"/>
  <c r="AT1123" i="138"/>
  <c r="AV1122" i="138"/>
  <c r="AU1122" i="138"/>
  <c r="AT1122" i="138"/>
  <c r="AV1121" i="138"/>
  <c r="AU1121" i="138"/>
  <c r="AT1121" i="138"/>
  <c r="AV1120" i="138"/>
  <c r="AU1120" i="138"/>
  <c r="AT1120" i="138"/>
  <c r="AV1119" i="138"/>
  <c r="AU1119" i="138"/>
  <c r="AT1119" i="138"/>
  <c r="AV1118" i="138"/>
  <c r="AU1118" i="138"/>
  <c r="AT1118" i="138"/>
  <c r="AV1117" i="138"/>
  <c r="AU1117" i="138"/>
  <c r="AT1117" i="138"/>
  <c r="AV1116" i="138"/>
  <c r="AU1116" i="138"/>
  <c r="AT1116" i="138"/>
  <c r="AV1115" i="138"/>
  <c r="AU1115" i="138"/>
  <c r="AT1115" i="138"/>
  <c r="AV1114" i="138"/>
  <c r="AU1114" i="138"/>
  <c r="AT1114" i="138"/>
  <c r="AV1113" i="138"/>
  <c r="AU1113" i="138"/>
  <c r="AT1113" i="138"/>
  <c r="AV1112" i="138"/>
  <c r="AU1112" i="138"/>
  <c r="AT1112" i="138"/>
  <c r="AV1111" i="138"/>
  <c r="AU1111" i="138"/>
  <c r="AT1111" i="138"/>
  <c r="AV1110" i="138"/>
  <c r="AU1110" i="138"/>
  <c r="AT1110" i="138"/>
  <c r="AV1109" i="138"/>
  <c r="AU1109" i="138"/>
  <c r="AT1109" i="138"/>
  <c r="AV1108" i="138"/>
  <c r="AU1108" i="138"/>
  <c r="AT1108" i="138"/>
  <c r="AV1107" i="138"/>
  <c r="AU1107" i="138"/>
  <c r="AT1107" i="138"/>
  <c r="AV1106" i="138"/>
  <c r="AU1106" i="138"/>
  <c r="AT1106" i="138"/>
  <c r="AV1105" i="138"/>
  <c r="AU1105" i="138"/>
  <c r="AT1105" i="138"/>
  <c r="AV1104" i="138"/>
  <c r="AU1104" i="138"/>
  <c r="AT1104" i="138"/>
  <c r="AV1103" i="138"/>
  <c r="AU1103" i="138"/>
  <c r="AT1103" i="138"/>
  <c r="AV1102" i="138"/>
  <c r="AU1102" i="138"/>
  <c r="AT1102" i="138"/>
  <c r="AV1101" i="138"/>
  <c r="AU1101" i="138"/>
  <c r="AT1101" i="138"/>
  <c r="AV1100" i="138"/>
  <c r="AU1100" i="138"/>
  <c r="AT1100" i="138"/>
  <c r="AV1099" i="138"/>
  <c r="AU1099" i="138"/>
  <c r="AT1099" i="138"/>
  <c r="AV1098" i="138"/>
  <c r="AU1098" i="138"/>
  <c r="AT1098" i="138"/>
  <c r="AV1097" i="138"/>
  <c r="AU1097" i="138"/>
  <c r="AT1097" i="138"/>
  <c r="AV1096" i="138"/>
  <c r="AU1096" i="138"/>
  <c r="AT1096" i="138"/>
  <c r="AV1095" i="138"/>
  <c r="AU1095" i="138"/>
  <c r="AT1095" i="138"/>
  <c r="AV1094" i="138"/>
  <c r="AU1094" i="138"/>
  <c r="AT1094" i="138"/>
  <c r="AV1093" i="138"/>
  <c r="AU1093" i="138"/>
  <c r="AT1093" i="138"/>
  <c r="AV1092" i="138"/>
  <c r="AU1092" i="138"/>
  <c r="AT1092" i="138"/>
  <c r="AV1091" i="138"/>
  <c r="AU1091" i="138"/>
  <c r="AT1091" i="138"/>
  <c r="AV1090" i="138"/>
  <c r="AU1090" i="138"/>
  <c r="AT1090" i="138"/>
  <c r="AV1089" i="138"/>
  <c r="AU1089" i="138"/>
  <c r="AT1089" i="138"/>
  <c r="AV1088" i="138"/>
  <c r="AU1088" i="138"/>
  <c r="AT1088" i="138"/>
  <c r="AV1087" i="138"/>
  <c r="AU1087" i="138"/>
  <c r="AT1087" i="138"/>
  <c r="AV1086" i="138"/>
  <c r="AU1086" i="138"/>
  <c r="AT1086" i="138"/>
  <c r="AV1085" i="138"/>
  <c r="AU1085" i="138"/>
  <c r="AT1085" i="138"/>
  <c r="AV1084" i="138"/>
  <c r="AU1084" i="138"/>
  <c r="AT1084" i="138"/>
  <c r="AV1083" i="138"/>
  <c r="AU1083" i="138"/>
  <c r="AT1083" i="138"/>
  <c r="AV1082" i="138"/>
  <c r="AU1082" i="138"/>
  <c r="AT1082" i="138"/>
  <c r="AV1081" i="138"/>
  <c r="AU1081" i="138"/>
  <c r="AT1081" i="138"/>
  <c r="AV1080" i="138"/>
  <c r="AU1080" i="138"/>
  <c r="AT1080" i="138"/>
  <c r="AV1079" i="138"/>
  <c r="AU1079" i="138"/>
  <c r="AT1079" i="138"/>
  <c r="AV1078" i="138"/>
  <c r="AU1078" i="138"/>
  <c r="AT1078" i="138"/>
  <c r="AV1077" i="138"/>
  <c r="AU1077" i="138"/>
  <c r="AT1077" i="138"/>
  <c r="AV1076" i="138"/>
  <c r="U18" i="89"/>
  <c r="G23" i="57"/>
  <c r="AU1076" i="138"/>
  <c r="T18" i="89"/>
  <c r="F23" i="57"/>
  <c r="AT1076" i="138"/>
  <c r="S18" i="89"/>
  <c r="AV1075" i="138"/>
  <c r="AU1075" i="138"/>
  <c r="AT1075" i="138"/>
  <c r="AV1074" i="138"/>
  <c r="AU1074" i="138"/>
  <c r="AT1074" i="138"/>
  <c r="AV1073" i="138"/>
  <c r="AU1073" i="138"/>
  <c r="AT1073" i="138"/>
  <c r="AV1072" i="138"/>
  <c r="AU1072" i="138"/>
  <c r="AT1072" i="138"/>
  <c r="AV1071" i="138"/>
  <c r="AU1071" i="138"/>
  <c r="AT1071" i="138"/>
  <c r="AV1070" i="138"/>
  <c r="AU1070" i="138"/>
  <c r="AT1070" i="138"/>
  <c r="AV1069" i="138"/>
  <c r="AU1069" i="138"/>
  <c r="AT1069" i="138"/>
  <c r="AV1068" i="138"/>
  <c r="AU1068" i="138"/>
  <c r="AT1068" i="138"/>
  <c r="AV1067" i="138"/>
  <c r="AU1067" i="138"/>
  <c r="AT1067" i="138"/>
  <c r="AV1066" i="138"/>
  <c r="AU1066" i="138"/>
  <c r="AT1066" i="138"/>
  <c r="AV1065" i="138"/>
  <c r="AU1065" i="138"/>
  <c r="AT1065" i="138"/>
  <c r="AV1064" i="138"/>
  <c r="AU1064" i="138"/>
  <c r="AT1064" i="138"/>
  <c r="AV1063" i="138"/>
  <c r="U20" i="89"/>
  <c r="AU1063" i="138"/>
  <c r="T20" i="89"/>
  <c r="AT1063" i="138"/>
  <c r="S20" i="89"/>
  <c r="AV1062" i="138"/>
  <c r="AU1062" i="138"/>
  <c r="AT1062" i="138"/>
  <c r="AV1061" i="138"/>
  <c r="AU1061" i="138"/>
  <c r="AT1061" i="138"/>
  <c r="AV1060" i="138"/>
  <c r="AU1060" i="138"/>
  <c r="AT1060" i="138"/>
  <c r="AV1059" i="138"/>
  <c r="AU1059" i="138"/>
  <c r="AT1059" i="138"/>
  <c r="AV1058" i="138"/>
  <c r="AU1058" i="138"/>
  <c r="AT1058" i="138"/>
  <c r="AV1057" i="138"/>
  <c r="AU1057" i="138"/>
  <c r="AT1057" i="138"/>
  <c r="AV1056" i="138"/>
  <c r="AU1056" i="138"/>
  <c r="AT1056" i="138"/>
  <c r="AV1055" i="138"/>
  <c r="AU1055" i="138"/>
  <c r="AT1055" i="138"/>
  <c r="AV1054" i="138"/>
  <c r="AU1054" i="138"/>
  <c r="AT1054" i="138"/>
  <c r="AV1053" i="138"/>
  <c r="AU1053" i="138"/>
  <c r="AT1053" i="138"/>
  <c r="AV1052" i="138"/>
  <c r="AU1052" i="138"/>
  <c r="AT1052" i="138"/>
  <c r="AV1051" i="138"/>
  <c r="AU1051" i="138"/>
  <c r="AT1051" i="138"/>
  <c r="AV1050" i="138"/>
  <c r="AU1050" i="138"/>
  <c r="AT1050" i="138"/>
  <c r="AV1049" i="138"/>
  <c r="AU1049" i="138"/>
  <c r="AT1049" i="138"/>
  <c r="AV1048" i="138"/>
  <c r="AU1048" i="138"/>
  <c r="AT1048" i="138"/>
  <c r="AV1047" i="138"/>
  <c r="AU1047" i="138"/>
  <c r="AT1047" i="138"/>
  <c r="AV1046" i="138"/>
  <c r="AU1046" i="138"/>
  <c r="AT1046" i="138"/>
  <c r="AV1045" i="138"/>
  <c r="AU1045" i="138"/>
  <c r="AT1045" i="138"/>
  <c r="AV1044" i="138"/>
  <c r="K20" i="89"/>
  <c r="AU1044" i="138"/>
  <c r="J20" i="89"/>
  <c r="AT1044" i="138"/>
  <c r="I20" i="89"/>
  <c r="AV1043" i="138"/>
  <c r="AU1043" i="138"/>
  <c r="AT1043" i="138"/>
  <c r="AV1042" i="138"/>
  <c r="AU1042" i="138"/>
  <c r="AT1042" i="138"/>
  <c r="AV1041" i="138"/>
  <c r="AU1041" i="138"/>
  <c r="AT1041" i="138"/>
  <c r="AV1040" i="138"/>
  <c r="AU1040" i="138"/>
  <c r="AT1040" i="138"/>
  <c r="AV1039" i="138"/>
  <c r="AU1039" i="138"/>
  <c r="AT1039" i="138"/>
  <c r="AV1038" i="138"/>
  <c r="AU1038" i="138"/>
  <c r="AT1038" i="138"/>
  <c r="AV1037" i="138"/>
  <c r="AU1037" i="138"/>
  <c r="AT1037" i="138"/>
  <c r="AV1036" i="138"/>
  <c r="AU1036" i="138"/>
  <c r="AT1036" i="138"/>
  <c r="AV1035" i="138"/>
  <c r="AU1035" i="138"/>
  <c r="AT1035" i="138"/>
  <c r="AV1034" i="138"/>
  <c r="AU1034" i="138"/>
  <c r="AT1034" i="138"/>
  <c r="AV1033" i="138"/>
  <c r="AU1033" i="138"/>
  <c r="AT1033" i="138"/>
  <c r="AV1032" i="138"/>
  <c r="AU1032" i="138"/>
  <c r="AT1032" i="138"/>
  <c r="AV1031" i="138"/>
  <c r="AU1031" i="138"/>
  <c r="AT1031" i="138"/>
  <c r="AV1030" i="138"/>
  <c r="AU1030" i="138"/>
  <c r="AT1030" i="138"/>
  <c r="AV1029" i="138"/>
  <c r="AU1029" i="138"/>
  <c r="AT1029" i="138"/>
  <c r="AV1028" i="138"/>
  <c r="AU1028" i="138"/>
  <c r="AT1028" i="138"/>
  <c r="AV1027" i="138"/>
  <c r="AU1027" i="138"/>
  <c r="AT1027" i="138"/>
  <c r="AV1026" i="138"/>
  <c r="AU1026" i="138"/>
  <c r="AT1026" i="138"/>
  <c r="AV1025" i="138"/>
  <c r="AU1025" i="138"/>
  <c r="AT1025" i="138"/>
  <c r="AV1024" i="138"/>
  <c r="AU1024" i="138"/>
  <c r="AT1024" i="138"/>
  <c r="AV1023" i="138"/>
  <c r="AU1023" i="138"/>
  <c r="AT1023" i="138"/>
  <c r="AV1022" i="138"/>
  <c r="AU1022" i="138"/>
  <c r="AT1022" i="138"/>
  <c r="AV1021" i="138"/>
  <c r="AU1021" i="138"/>
  <c r="AT1021" i="138"/>
  <c r="AV1020" i="138"/>
  <c r="AU1020" i="138"/>
  <c r="AT1020" i="138"/>
  <c r="AV1019" i="138"/>
  <c r="AU1019" i="138"/>
  <c r="AT1019" i="138"/>
  <c r="AV1018" i="138"/>
  <c r="AU1018" i="138"/>
  <c r="AT1018" i="138"/>
  <c r="AV1017" i="138"/>
  <c r="AU1017" i="138"/>
  <c r="AT1017" i="138"/>
  <c r="AV1016" i="138"/>
  <c r="AU1016" i="138"/>
  <c r="AT1016" i="138"/>
  <c r="AV1015" i="138"/>
  <c r="AU1015" i="138"/>
  <c r="AT1015" i="138"/>
  <c r="AV1014" i="138"/>
  <c r="AU1014" i="138"/>
  <c r="AT1014" i="138"/>
  <c r="AV1013" i="138"/>
  <c r="AU1013" i="138"/>
  <c r="AT1013" i="138"/>
  <c r="AV1012" i="138"/>
  <c r="AU1012" i="138"/>
  <c r="AT1012" i="138"/>
  <c r="AV1011" i="138"/>
  <c r="AU1011" i="138"/>
  <c r="AT1011" i="138"/>
  <c r="AV1010" i="138"/>
  <c r="AU1010" i="138"/>
  <c r="AT1010" i="138"/>
  <c r="AV1009" i="138"/>
  <c r="AU1009" i="138"/>
  <c r="AT1009" i="138"/>
  <c r="AV1008" i="138"/>
  <c r="AU1008" i="138"/>
  <c r="AT1008" i="138"/>
  <c r="AV1007" i="138"/>
  <c r="AU1007" i="138"/>
  <c r="AT1007" i="138"/>
  <c r="AV1006" i="138"/>
  <c r="AU1006" i="138"/>
  <c r="AT1006" i="138"/>
  <c r="AV1005" i="138"/>
  <c r="AU1005" i="138"/>
  <c r="AT1005" i="138"/>
  <c r="AV1004" i="138"/>
  <c r="AU1004" i="138"/>
  <c r="AT1004" i="138"/>
  <c r="AV1003" i="138"/>
  <c r="AU1003" i="138"/>
  <c r="AT1003" i="138"/>
  <c r="AV1002" i="138"/>
  <c r="AU1002" i="138"/>
  <c r="AT1002" i="138"/>
  <c r="AV1001" i="138"/>
  <c r="AU1001" i="138"/>
  <c r="AT1001" i="138"/>
  <c r="AV1000" i="138"/>
  <c r="AU1000" i="138"/>
  <c r="AT1000" i="138"/>
  <c r="AV999" i="138"/>
  <c r="AU999" i="138"/>
  <c r="AT999" i="138"/>
  <c r="AV998" i="138"/>
  <c r="AU998" i="138"/>
  <c r="AT998" i="138"/>
  <c r="AV997" i="138"/>
  <c r="AU997" i="138"/>
  <c r="AT997" i="138"/>
  <c r="AV996" i="138"/>
  <c r="AU996" i="138"/>
  <c r="AT996" i="138"/>
  <c r="AV995" i="138"/>
  <c r="AU995" i="138"/>
  <c r="AT995" i="138"/>
  <c r="AV994" i="138"/>
  <c r="AU994" i="138"/>
  <c r="AT994" i="138"/>
  <c r="AV993" i="138"/>
  <c r="AU993" i="138"/>
  <c r="AT993" i="138"/>
  <c r="AV992" i="138"/>
  <c r="AU992" i="138"/>
  <c r="AT992" i="138"/>
  <c r="AV991" i="138"/>
  <c r="AU991" i="138"/>
  <c r="AT991" i="138"/>
  <c r="AV990" i="138"/>
  <c r="AU990" i="138"/>
  <c r="AT990" i="138"/>
  <c r="AV989" i="138"/>
  <c r="AU989" i="138"/>
  <c r="AT989" i="138"/>
  <c r="AV988" i="138"/>
  <c r="AU988" i="138"/>
  <c r="AT988" i="138"/>
  <c r="AV987" i="138"/>
  <c r="AU987" i="138"/>
  <c r="AT987" i="138"/>
  <c r="AV986" i="138"/>
  <c r="AU986" i="138"/>
  <c r="AT986" i="138"/>
  <c r="AV985" i="138"/>
  <c r="AU985" i="138"/>
  <c r="AT985" i="138"/>
  <c r="AV984" i="138"/>
  <c r="AU984" i="138"/>
  <c r="AT984" i="138"/>
  <c r="AV983" i="138"/>
  <c r="AU983" i="138"/>
  <c r="AT983" i="138"/>
  <c r="AV982" i="138"/>
  <c r="AU982" i="138"/>
  <c r="AT982" i="138"/>
  <c r="AV981" i="138"/>
  <c r="AU981" i="138"/>
  <c r="AT981" i="138"/>
  <c r="AV980" i="138"/>
  <c r="AU980" i="138"/>
  <c r="AT980" i="138"/>
  <c r="AV979" i="138"/>
  <c r="AU979" i="138"/>
  <c r="AT979" i="138"/>
  <c r="AV978" i="138"/>
  <c r="AU978" i="138"/>
  <c r="AT978" i="138"/>
  <c r="AV977" i="138"/>
  <c r="AU977" i="138"/>
  <c r="AT977" i="138"/>
  <c r="AV976" i="138"/>
  <c r="AU976" i="138"/>
  <c r="AT976" i="138"/>
  <c r="AV975" i="138"/>
  <c r="AU975" i="138"/>
  <c r="AT975" i="138"/>
  <c r="AV974" i="138"/>
  <c r="AU974" i="138"/>
  <c r="AT974" i="138"/>
  <c r="AV973" i="138"/>
  <c r="AU973" i="138"/>
  <c r="AT973" i="138"/>
  <c r="AV972" i="138"/>
  <c r="AU972" i="138"/>
  <c r="AT972" i="138"/>
  <c r="AV971" i="138"/>
  <c r="AU971" i="138"/>
  <c r="AT971" i="138"/>
  <c r="AV970" i="138"/>
  <c r="AU970" i="138"/>
  <c r="AT970" i="138"/>
  <c r="AV969" i="138"/>
  <c r="AU969" i="138"/>
  <c r="AT969" i="138"/>
  <c r="AV968" i="138"/>
  <c r="AU968" i="138"/>
  <c r="AT968" i="138"/>
  <c r="AV967" i="138"/>
  <c r="AU967" i="138"/>
  <c r="AT967" i="138"/>
  <c r="AV966" i="138"/>
  <c r="AU966" i="138"/>
  <c r="AT966" i="138"/>
  <c r="AV965" i="138"/>
  <c r="AU965" i="138"/>
  <c r="AT965" i="138"/>
  <c r="AV964" i="138"/>
  <c r="AU964" i="138"/>
  <c r="AT964" i="138"/>
  <c r="AV963" i="138"/>
  <c r="AU963" i="138"/>
  <c r="AT963" i="138"/>
  <c r="AV962" i="138"/>
  <c r="AU962" i="138"/>
  <c r="AT962" i="138"/>
  <c r="AV961" i="138"/>
  <c r="AU961" i="138"/>
  <c r="AT961" i="138"/>
  <c r="AV960" i="138"/>
  <c r="AU960" i="138"/>
  <c r="AT960" i="138"/>
  <c r="AV959" i="138"/>
  <c r="AU959" i="138"/>
  <c r="AT959" i="138"/>
  <c r="AV958" i="138"/>
  <c r="AU958" i="138"/>
  <c r="AT958" i="138"/>
  <c r="AV957" i="138"/>
  <c r="AU957" i="138"/>
  <c r="AT957" i="138"/>
  <c r="AV956" i="138"/>
  <c r="AU956" i="138"/>
  <c r="AT956" i="138"/>
  <c r="AV955" i="138"/>
  <c r="AU955" i="138"/>
  <c r="AT955" i="138"/>
  <c r="AV954" i="138"/>
  <c r="AU954" i="138"/>
  <c r="AT954" i="138"/>
  <c r="AV953" i="138"/>
  <c r="AU953" i="138"/>
  <c r="AT953" i="138"/>
  <c r="AV952" i="138"/>
  <c r="AU952" i="138"/>
  <c r="AT952" i="138"/>
  <c r="AV951" i="138"/>
  <c r="AU951" i="138"/>
  <c r="AT951" i="138"/>
  <c r="AV950" i="138"/>
  <c r="AU950" i="138"/>
  <c r="AT950" i="138"/>
  <c r="AV949" i="138"/>
  <c r="AU949" i="138"/>
  <c r="AT949" i="138"/>
  <c r="AV948" i="138"/>
  <c r="AU948" i="138"/>
  <c r="AT948" i="138"/>
  <c r="AV947" i="138"/>
  <c r="AU947" i="138"/>
  <c r="AT947" i="138"/>
  <c r="AV946" i="138"/>
  <c r="AU946" i="138"/>
  <c r="AT946" i="138"/>
  <c r="AV945" i="138"/>
  <c r="AU945" i="138"/>
  <c r="AT945" i="138"/>
  <c r="AV944" i="138"/>
  <c r="AU944" i="138"/>
  <c r="AT944" i="138"/>
  <c r="AV943" i="138"/>
  <c r="AU943" i="138"/>
  <c r="AT943" i="138"/>
  <c r="AV942" i="138"/>
  <c r="AU942" i="138"/>
  <c r="AT942" i="138"/>
  <c r="AV941" i="138"/>
  <c r="AU941" i="138"/>
  <c r="AT941" i="138"/>
  <c r="AV940" i="138"/>
  <c r="AU940" i="138"/>
  <c r="AT940" i="138"/>
  <c r="AV939" i="138"/>
  <c r="AU939" i="138"/>
  <c r="AT939" i="138"/>
  <c r="AV938" i="138"/>
  <c r="AU938" i="138"/>
  <c r="AT938" i="138"/>
  <c r="AV937" i="138"/>
  <c r="AU937" i="138"/>
  <c r="AT937" i="138"/>
  <c r="AV936" i="138"/>
  <c r="AU936" i="138"/>
  <c r="AT936" i="138"/>
  <c r="AV935" i="138"/>
  <c r="AU935" i="138"/>
  <c r="AT935" i="138"/>
  <c r="AV934" i="138"/>
  <c r="AU934" i="138"/>
  <c r="AT934" i="138"/>
  <c r="AV933" i="138"/>
  <c r="AU933" i="138"/>
  <c r="AT933" i="138"/>
  <c r="AV932" i="138"/>
  <c r="AU932" i="138"/>
  <c r="AT932" i="138"/>
  <c r="AV931" i="138"/>
  <c r="AU931" i="138"/>
  <c r="AT931" i="138"/>
  <c r="AV930" i="138"/>
  <c r="AU930" i="138"/>
  <c r="AT930" i="138"/>
  <c r="AV929" i="138"/>
  <c r="AU929" i="138"/>
  <c r="AT929" i="138"/>
  <c r="AV928" i="138"/>
  <c r="AU928" i="138"/>
  <c r="AT928" i="138"/>
  <c r="AV927" i="138"/>
  <c r="AU927" i="138"/>
  <c r="AT927" i="138"/>
  <c r="AV926" i="138"/>
  <c r="AU926" i="138"/>
  <c r="AT926" i="138"/>
  <c r="AV925" i="138"/>
  <c r="AU925" i="138"/>
  <c r="AT925" i="138"/>
  <c r="AV924" i="138"/>
  <c r="AU924" i="138"/>
  <c r="AT924" i="138"/>
  <c r="AV923" i="138"/>
  <c r="AU923" i="138"/>
  <c r="AT923" i="138"/>
  <c r="AV922" i="138"/>
  <c r="AU922" i="138"/>
  <c r="AT922" i="138"/>
  <c r="AV921" i="138"/>
  <c r="AU921" i="138"/>
  <c r="AT921" i="138"/>
  <c r="AV920" i="138"/>
  <c r="AU920" i="138"/>
  <c r="AT920" i="138"/>
  <c r="AV919" i="138"/>
  <c r="AU919" i="138"/>
  <c r="AT919" i="138"/>
  <c r="AV918" i="138"/>
  <c r="AU918" i="138"/>
  <c r="AT918" i="138"/>
  <c r="AV917" i="138"/>
  <c r="AU917" i="138"/>
  <c r="AT917" i="138"/>
  <c r="AV916" i="138"/>
  <c r="AU916" i="138"/>
  <c r="AT916" i="138"/>
  <c r="AV915" i="138"/>
  <c r="AU915" i="138"/>
  <c r="AT915" i="138"/>
  <c r="AV914" i="138"/>
  <c r="AU914" i="138"/>
  <c r="AT914" i="138"/>
  <c r="AV913" i="138"/>
  <c r="AU913" i="138"/>
  <c r="AT913" i="138"/>
  <c r="AV912" i="138"/>
  <c r="AU912" i="138"/>
  <c r="AT912" i="138"/>
  <c r="AV911" i="138"/>
  <c r="AU911" i="138"/>
  <c r="AT911" i="138"/>
  <c r="AV910" i="138"/>
  <c r="AU910" i="138"/>
  <c r="AT910" i="138"/>
  <c r="AV909" i="138"/>
  <c r="AU909" i="138"/>
  <c r="AT909" i="138"/>
  <c r="AV908" i="138"/>
  <c r="AU908" i="138"/>
  <c r="AT908" i="138"/>
  <c r="AV907" i="138"/>
  <c r="AU907" i="138"/>
  <c r="AT907" i="138"/>
  <c r="AV906" i="138"/>
  <c r="AU906" i="138"/>
  <c r="AT906" i="138"/>
  <c r="AV905" i="138"/>
  <c r="AU905" i="138"/>
  <c r="AT905" i="138"/>
  <c r="AV904" i="138"/>
  <c r="AU904" i="138"/>
  <c r="AT904" i="138"/>
  <c r="AV903" i="138"/>
  <c r="AU903" i="138"/>
  <c r="AT903" i="138"/>
  <c r="AV902" i="138"/>
  <c r="AU902" i="138"/>
  <c r="AT902" i="138"/>
  <c r="AV901" i="138"/>
  <c r="AU901" i="138"/>
  <c r="AT901" i="138"/>
  <c r="AV900" i="138"/>
  <c r="AU900" i="138"/>
  <c r="AT900" i="138"/>
  <c r="AV899" i="138"/>
  <c r="AU899" i="138"/>
  <c r="AT899" i="138"/>
  <c r="AV898" i="138"/>
  <c r="AU898" i="138"/>
  <c r="AT898" i="138"/>
  <c r="AV897" i="138"/>
  <c r="AU897" i="138"/>
  <c r="AT897" i="138"/>
  <c r="AV896" i="138"/>
  <c r="AU896" i="138"/>
  <c r="AT896" i="138"/>
  <c r="AV895" i="138"/>
  <c r="AU895" i="138"/>
  <c r="AT895" i="138"/>
  <c r="AV894" i="138"/>
  <c r="AU894" i="138"/>
  <c r="AT894" i="138"/>
  <c r="AV893" i="138"/>
  <c r="AU893" i="138"/>
  <c r="AT893" i="138"/>
  <c r="AV892" i="138"/>
  <c r="AU892" i="138"/>
  <c r="AT892" i="138"/>
  <c r="AV891" i="138"/>
  <c r="AU891" i="138"/>
  <c r="AT891" i="138"/>
  <c r="AV890" i="138"/>
  <c r="AU890" i="138"/>
  <c r="AT890" i="138"/>
  <c r="AV889" i="138"/>
  <c r="AU889" i="138"/>
  <c r="AT889" i="138"/>
  <c r="AV888" i="138"/>
  <c r="AU888" i="138"/>
  <c r="AT888" i="138"/>
  <c r="AV887" i="138"/>
  <c r="AU887" i="138"/>
  <c r="AT887" i="138"/>
  <c r="AV886" i="138"/>
  <c r="AU886" i="138"/>
  <c r="AT886" i="138"/>
  <c r="AV885" i="138"/>
  <c r="AU885" i="138"/>
  <c r="AT885" i="138"/>
  <c r="AV884" i="138"/>
  <c r="AU884" i="138"/>
  <c r="AT884" i="138"/>
  <c r="AV883" i="138"/>
  <c r="AU883" i="138"/>
  <c r="AT883" i="138"/>
  <c r="AV882" i="138"/>
  <c r="AU882" i="138"/>
  <c r="AT882" i="138"/>
  <c r="AV881" i="138"/>
  <c r="AU881" i="138"/>
  <c r="AT881" i="138"/>
  <c r="AV880" i="138"/>
  <c r="AU880" i="138"/>
  <c r="AT880" i="138"/>
  <c r="AV879" i="138"/>
  <c r="AU879" i="138"/>
  <c r="AT879" i="138"/>
  <c r="AV878" i="138"/>
  <c r="AU878" i="138"/>
  <c r="AT878" i="138"/>
  <c r="AV877" i="138"/>
  <c r="AU877" i="138"/>
  <c r="AT877" i="138"/>
  <c r="AV876" i="138"/>
  <c r="AU876" i="138"/>
  <c r="AT876" i="138"/>
  <c r="AV875" i="138"/>
  <c r="AU875" i="138"/>
  <c r="AT875" i="138"/>
  <c r="AV874" i="138"/>
  <c r="AU874" i="138"/>
  <c r="AT874" i="138"/>
  <c r="AV873" i="138"/>
  <c r="AU873" i="138"/>
  <c r="AT873" i="138"/>
  <c r="AV872" i="138"/>
  <c r="AU872" i="138"/>
  <c r="AT872" i="138"/>
  <c r="AV871" i="138"/>
  <c r="AU871" i="138"/>
  <c r="AT871" i="138"/>
  <c r="AV870" i="138"/>
  <c r="AU870" i="138"/>
  <c r="AT870" i="138"/>
  <c r="AV869" i="138"/>
  <c r="AU869" i="138"/>
  <c r="AT869" i="138"/>
  <c r="AV868" i="138"/>
  <c r="AU868" i="138"/>
  <c r="AT868" i="138"/>
  <c r="AV867" i="138"/>
  <c r="AU867" i="138"/>
  <c r="AT867" i="138"/>
  <c r="AV866" i="138"/>
  <c r="AU866" i="138"/>
  <c r="AT866" i="138"/>
  <c r="AV865" i="138"/>
  <c r="AU865" i="138"/>
  <c r="AT865" i="138"/>
  <c r="AV864" i="138"/>
  <c r="AU864" i="138"/>
  <c r="AT864" i="138"/>
  <c r="AV863" i="138"/>
  <c r="AU863" i="138"/>
  <c r="AT863" i="138"/>
  <c r="AV862" i="138"/>
  <c r="AU862" i="138"/>
  <c r="AT862" i="138"/>
  <c r="AV861" i="138"/>
  <c r="AU861" i="138"/>
  <c r="AT861" i="138"/>
  <c r="AV860" i="138"/>
  <c r="AU860" i="138"/>
  <c r="AT860" i="138"/>
  <c r="AV859" i="138"/>
  <c r="AU859" i="138"/>
  <c r="AT859" i="138"/>
  <c r="AV858" i="138"/>
  <c r="AU858" i="138"/>
  <c r="AT858" i="138"/>
  <c r="AV857" i="138"/>
  <c r="AU857" i="138"/>
  <c r="AT857" i="138"/>
  <c r="AV856" i="138"/>
  <c r="AU856" i="138"/>
  <c r="AT856" i="138"/>
  <c r="AV855" i="138"/>
  <c r="AU855" i="138"/>
  <c r="AT855" i="138"/>
  <c r="AV854" i="138"/>
  <c r="AU854" i="138"/>
  <c r="AT854" i="138"/>
  <c r="AV853" i="138"/>
  <c r="AU853" i="138"/>
  <c r="AT853" i="138"/>
  <c r="AV852" i="138"/>
  <c r="AU852" i="138"/>
  <c r="AT852" i="138"/>
  <c r="AV851" i="138"/>
  <c r="AU851" i="138"/>
  <c r="AT851" i="138"/>
  <c r="AV850" i="138"/>
  <c r="AU850" i="138"/>
  <c r="AT850" i="138"/>
  <c r="AV849" i="138"/>
  <c r="AU849" i="138"/>
  <c r="AT849" i="138"/>
  <c r="AV848" i="138"/>
  <c r="AU848" i="138"/>
  <c r="AT848" i="138"/>
  <c r="AV847" i="138"/>
  <c r="AU847" i="138"/>
  <c r="AT847" i="138"/>
  <c r="AV846" i="138"/>
  <c r="AU846" i="138"/>
  <c r="AT846" i="138"/>
  <c r="AV845" i="138"/>
  <c r="AU845" i="138"/>
  <c r="AT845" i="138"/>
  <c r="AV844" i="138"/>
  <c r="AU844" i="138"/>
  <c r="AT844" i="138"/>
  <c r="AV843" i="138"/>
  <c r="AU843" i="138"/>
  <c r="AT843" i="138"/>
  <c r="AV842" i="138"/>
  <c r="AU842" i="138"/>
  <c r="AT842" i="138"/>
  <c r="AV841" i="138"/>
  <c r="AU841" i="138"/>
  <c r="AT841" i="138"/>
  <c r="AV840" i="138"/>
  <c r="AU840" i="138"/>
  <c r="AT840" i="138"/>
  <c r="AV839" i="138"/>
  <c r="AU839" i="138"/>
  <c r="AT839" i="138"/>
  <c r="AV838" i="138"/>
  <c r="AU838" i="138"/>
  <c r="AT838" i="138"/>
  <c r="AV837" i="138"/>
  <c r="AU837" i="138"/>
  <c r="AT837" i="138"/>
  <c r="AV836" i="138"/>
  <c r="AU836" i="138"/>
  <c r="AT836" i="138"/>
  <c r="AV835" i="138"/>
  <c r="AU835" i="138"/>
  <c r="AT835" i="138"/>
  <c r="AV834" i="138"/>
  <c r="AU834" i="138"/>
  <c r="AT834" i="138"/>
  <c r="AV833" i="138"/>
  <c r="AU833" i="138"/>
  <c r="AT833" i="138"/>
  <c r="AV832" i="138"/>
  <c r="AU832" i="138"/>
  <c r="AT832" i="138"/>
  <c r="AV831" i="138"/>
  <c r="AU831" i="138"/>
  <c r="AT831" i="138"/>
  <c r="AV830" i="138"/>
  <c r="AU830" i="138"/>
  <c r="AT830" i="138"/>
  <c r="AV829" i="138"/>
  <c r="AU829" i="138"/>
  <c r="AT829" i="138"/>
  <c r="AV828" i="138"/>
  <c r="AU828" i="138"/>
  <c r="AT828" i="138"/>
  <c r="AV827" i="138"/>
  <c r="AU827" i="138"/>
  <c r="AT827" i="138"/>
  <c r="AV826" i="138"/>
  <c r="AU826" i="138"/>
  <c r="AT826" i="138"/>
  <c r="AV825" i="138"/>
  <c r="AU825" i="138"/>
  <c r="AT825" i="138"/>
  <c r="AV824" i="138"/>
  <c r="AU824" i="138"/>
  <c r="AT824" i="138"/>
  <c r="AV823" i="138"/>
  <c r="AU823" i="138"/>
  <c r="AT823" i="138"/>
  <c r="AV822" i="138"/>
  <c r="AU822" i="138"/>
  <c r="AT822" i="138"/>
  <c r="AV821" i="138"/>
  <c r="AU821" i="138"/>
  <c r="AT821" i="138"/>
  <c r="AV820" i="138"/>
  <c r="AU820" i="138"/>
  <c r="AT820" i="138"/>
  <c r="AV819" i="138"/>
  <c r="AU819" i="138"/>
  <c r="AT819" i="138"/>
  <c r="AV818" i="138"/>
  <c r="AU818" i="138"/>
  <c r="AT818" i="138"/>
  <c r="AV817" i="138"/>
  <c r="AU817" i="138"/>
  <c r="AT817" i="138"/>
  <c r="AV816" i="138"/>
  <c r="AU816" i="138"/>
  <c r="AT816" i="138"/>
  <c r="AV815" i="138"/>
  <c r="AU815" i="138"/>
  <c r="AT815" i="138"/>
  <c r="AV814" i="138"/>
  <c r="AU814" i="138"/>
  <c r="AT814" i="138"/>
  <c r="AV813" i="138"/>
  <c r="AU813" i="138"/>
  <c r="AT813" i="138"/>
  <c r="AV812" i="138"/>
  <c r="AU812" i="138"/>
  <c r="AT812" i="138"/>
  <c r="AV811" i="138"/>
  <c r="AU811" i="138"/>
  <c r="AT811" i="138"/>
  <c r="AV810" i="138"/>
  <c r="AU810" i="138"/>
  <c r="AT810" i="138"/>
  <c r="AV809" i="138"/>
  <c r="AU809" i="138"/>
  <c r="AT809" i="138"/>
  <c r="AV808" i="138"/>
  <c r="AU808" i="138"/>
  <c r="AT808" i="138"/>
  <c r="AV807" i="138"/>
  <c r="AU807" i="138"/>
  <c r="AT807" i="138"/>
  <c r="AV806" i="138"/>
  <c r="AU806" i="138"/>
  <c r="AT806" i="138"/>
  <c r="AV805" i="138"/>
  <c r="AU805" i="138"/>
  <c r="AT805" i="138"/>
  <c r="AV804" i="138"/>
  <c r="AU804" i="138"/>
  <c r="AT804" i="138"/>
  <c r="AV803" i="138"/>
  <c r="AU803" i="138"/>
  <c r="AT803" i="138"/>
  <c r="AV802" i="138"/>
  <c r="AU802" i="138"/>
  <c r="AT802" i="138"/>
  <c r="AV801" i="138"/>
  <c r="AU801" i="138"/>
  <c r="AT801" i="138"/>
  <c r="AV800" i="138"/>
  <c r="AU800" i="138"/>
  <c r="AT800" i="138"/>
  <c r="AV799" i="138"/>
  <c r="AU799" i="138"/>
  <c r="AT799" i="138"/>
  <c r="AV798" i="138"/>
  <c r="AU798" i="138"/>
  <c r="AT798" i="138"/>
  <c r="AV797" i="138"/>
  <c r="AU797" i="138"/>
  <c r="AT797" i="138"/>
  <c r="AV796" i="138"/>
  <c r="AU796" i="138"/>
  <c r="AT796" i="138"/>
  <c r="AV795" i="138"/>
  <c r="AU795" i="138"/>
  <c r="AT795" i="138"/>
  <c r="AV794" i="138"/>
  <c r="AU794" i="138"/>
  <c r="AT794" i="138"/>
  <c r="AV793" i="138"/>
  <c r="AU793" i="138"/>
  <c r="AT793" i="138"/>
  <c r="AV792" i="138"/>
  <c r="AU792" i="138"/>
  <c r="AT792" i="138"/>
  <c r="AV791" i="138"/>
  <c r="AU791" i="138"/>
  <c r="AT791" i="138"/>
  <c r="AV790" i="138"/>
  <c r="AU790" i="138"/>
  <c r="AT790" i="138"/>
  <c r="AV789" i="138"/>
  <c r="AU789" i="138"/>
  <c r="AT789" i="138"/>
  <c r="AV788" i="138"/>
  <c r="AU788" i="138"/>
  <c r="AT788" i="138"/>
  <c r="AV787" i="138"/>
  <c r="AU787" i="138"/>
  <c r="AT787" i="138"/>
  <c r="AV786" i="138"/>
  <c r="AU786" i="138"/>
  <c r="AT786" i="138"/>
  <c r="AV785" i="138"/>
  <c r="AU785" i="138"/>
  <c r="AT785" i="138"/>
  <c r="AV784" i="138"/>
  <c r="AU784" i="138"/>
  <c r="AT784" i="138"/>
  <c r="AV783" i="138"/>
  <c r="AU783" i="138"/>
  <c r="AT783" i="138"/>
  <c r="AV782" i="138"/>
  <c r="AU782" i="138"/>
  <c r="AT782" i="138"/>
  <c r="AV781" i="138"/>
  <c r="AU781" i="138"/>
  <c r="AT781" i="138"/>
  <c r="AV780" i="138"/>
  <c r="AU780" i="138"/>
  <c r="AT780" i="138"/>
  <c r="AV779" i="138"/>
  <c r="AU779" i="138"/>
  <c r="AT779" i="138"/>
  <c r="AV778" i="138"/>
  <c r="AU778" i="138"/>
  <c r="AT778" i="138"/>
  <c r="AV777" i="138"/>
  <c r="AU777" i="138"/>
  <c r="AT777" i="138"/>
  <c r="AV776" i="138"/>
  <c r="AU776" i="138"/>
  <c r="AT776" i="138"/>
  <c r="AV775" i="138"/>
  <c r="AU775" i="138"/>
  <c r="AT775" i="138"/>
  <c r="AV774" i="138"/>
  <c r="AU774" i="138"/>
  <c r="AT774" i="138"/>
  <c r="AV773" i="138"/>
  <c r="AU773" i="138"/>
  <c r="AT773" i="138"/>
  <c r="AV772" i="138"/>
  <c r="AU772" i="138"/>
  <c r="AT772" i="138"/>
  <c r="AV771" i="138"/>
  <c r="AU771" i="138"/>
  <c r="AT771" i="138"/>
  <c r="AV770" i="138"/>
  <c r="AU770" i="138"/>
  <c r="AT770" i="138"/>
  <c r="AV769" i="138"/>
  <c r="AU769" i="138"/>
  <c r="AT769" i="138"/>
  <c r="AV768" i="138"/>
  <c r="AU768" i="138"/>
  <c r="AT768" i="138"/>
  <c r="AV767" i="138"/>
  <c r="AU767" i="138"/>
  <c r="AT767" i="138"/>
  <c r="AV766" i="138"/>
  <c r="AU766" i="138"/>
  <c r="AT766" i="138"/>
  <c r="AV765" i="138"/>
  <c r="AU765" i="138"/>
  <c r="AT765" i="138"/>
  <c r="AV764" i="138"/>
  <c r="AU764" i="138"/>
  <c r="AT764" i="138"/>
  <c r="AV763" i="138"/>
  <c r="AU763" i="138"/>
  <c r="AT763" i="138"/>
  <c r="AV762" i="138"/>
  <c r="AU762" i="138"/>
  <c r="AT762" i="138"/>
  <c r="AV761" i="138"/>
  <c r="AU761" i="138"/>
  <c r="AT761" i="138"/>
  <c r="AV760" i="138"/>
  <c r="AU760" i="138"/>
  <c r="AT760" i="138"/>
  <c r="AV759" i="138"/>
  <c r="AU759" i="138"/>
  <c r="AT759" i="138"/>
  <c r="AV758" i="138"/>
  <c r="AU758" i="138"/>
  <c r="AT758" i="138"/>
  <c r="AV757" i="138"/>
  <c r="AU757" i="138"/>
  <c r="AT757" i="138"/>
  <c r="AV756" i="138"/>
  <c r="AU756" i="138"/>
  <c r="AT756" i="138"/>
  <c r="AV755" i="138"/>
  <c r="AU755" i="138"/>
  <c r="AT755" i="138"/>
  <c r="AV754" i="138"/>
  <c r="AU754" i="138"/>
  <c r="AT754" i="138"/>
  <c r="AV753" i="138"/>
  <c r="AU753" i="138"/>
  <c r="AT753" i="138"/>
  <c r="AV752" i="138"/>
  <c r="AU752" i="138"/>
  <c r="AT752" i="138"/>
  <c r="AV751" i="138"/>
  <c r="AU751" i="138"/>
  <c r="AT751" i="138"/>
  <c r="AV750" i="138"/>
  <c r="AU750" i="138"/>
  <c r="AT750" i="138"/>
  <c r="AV749" i="138"/>
  <c r="AU749" i="138"/>
  <c r="AT749" i="138"/>
  <c r="AV748" i="138"/>
  <c r="AU748" i="138"/>
  <c r="AT748" i="138"/>
  <c r="AV747" i="138"/>
  <c r="AU747" i="138"/>
  <c r="AT747" i="138"/>
  <c r="AV746" i="138"/>
  <c r="AU746" i="138"/>
  <c r="AT746" i="138"/>
  <c r="AV745" i="138"/>
  <c r="AU745" i="138"/>
  <c r="AT745" i="138"/>
  <c r="AV744" i="138"/>
  <c r="AU744" i="138"/>
  <c r="AT744" i="138"/>
  <c r="AV743" i="138"/>
  <c r="AU743" i="138"/>
  <c r="AT743" i="138"/>
  <c r="AV742" i="138"/>
  <c r="AU742" i="138"/>
  <c r="AT742" i="138"/>
  <c r="AV741" i="138"/>
  <c r="AU741" i="138"/>
  <c r="AT741" i="138"/>
  <c r="AV740" i="138"/>
  <c r="AU740" i="138"/>
  <c r="AT740" i="138"/>
  <c r="AV739" i="138"/>
  <c r="AU739" i="138"/>
  <c r="AT739" i="138"/>
  <c r="AV738" i="138"/>
  <c r="AU738" i="138"/>
  <c r="AT738" i="138"/>
  <c r="AV737" i="138"/>
  <c r="AU737" i="138"/>
  <c r="AT737" i="138"/>
  <c r="AV736" i="138"/>
  <c r="AU736" i="138"/>
  <c r="AT736" i="138"/>
  <c r="AV735" i="138"/>
  <c r="AU735" i="138"/>
  <c r="AT735" i="138"/>
  <c r="AV734" i="138"/>
  <c r="AU734" i="138"/>
  <c r="AT734" i="138"/>
  <c r="AV733" i="138"/>
  <c r="AU733" i="138"/>
  <c r="AT733" i="138"/>
  <c r="AV732" i="138"/>
  <c r="AU732" i="138"/>
  <c r="AT732" i="138"/>
  <c r="AV731" i="138"/>
  <c r="AU731" i="138"/>
  <c r="AT731" i="138"/>
  <c r="AV730" i="138"/>
  <c r="AU730" i="138"/>
  <c r="AT730" i="138"/>
  <c r="AV729" i="138"/>
  <c r="AU729" i="138"/>
  <c r="AT729" i="138"/>
  <c r="AV728" i="138"/>
  <c r="AU728" i="138"/>
  <c r="AT728" i="138"/>
  <c r="AV727" i="138"/>
  <c r="AU727" i="138"/>
  <c r="AT727" i="138"/>
  <c r="AV726" i="138"/>
  <c r="AU726" i="138"/>
  <c r="AT726" i="138"/>
  <c r="AV725" i="138"/>
  <c r="AU725" i="138"/>
  <c r="AT725" i="138"/>
  <c r="AV724" i="138"/>
  <c r="AU724" i="138"/>
  <c r="AT724" i="138"/>
  <c r="AV723" i="138"/>
  <c r="AU723" i="138"/>
  <c r="AT723" i="138"/>
  <c r="AV722" i="138"/>
  <c r="AU722" i="138"/>
  <c r="AT722" i="138"/>
  <c r="AV721" i="138"/>
  <c r="AU721" i="138"/>
  <c r="AT721" i="138"/>
  <c r="AV720" i="138"/>
  <c r="AU720" i="138"/>
  <c r="AT720" i="138"/>
  <c r="AV719" i="138"/>
  <c r="AU719" i="138"/>
  <c r="AT719" i="138"/>
  <c r="AV718" i="138"/>
  <c r="AU718" i="138"/>
  <c r="AT718" i="138"/>
  <c r="AV717" i="138"/>
  <c r="AU717" i="138"/>
  <c r="AT717" i="138"/>
  <c r="AV716" i="138"/>
  <c r="AU716" i="138"/>
  <c r="AT716" i="138"/>
  <c r="AV715" i="138"/>
  <c r="AU715" i="138"/>
  <c r="AT715" i="138"/>
  <c r="AV714" i="138"/>
  <c r="AU714" i="138"/>
  <c r="AT714" i="138"/>
  <c r="AV713" i="138"/>
  <c r="AU713" i="138"/>
  <c r="AT713" i="138"/>
  <c r="AV712" i="138"/>
  <c r="AU712" i="138"/>
  <c r="AT712" i="138"/>
  <c r="AV711" i="138"/>
  <c r="AU711" i="138"/>
  <c r="AT711" i="138"/>
  <c r="AV710" i="138"/>
  <c r="AU710" i="138"/>
  <c r="AT710" i="138"/>
  <c r="AV709" i="138"/>
  <c r="AU709" i="138"/>
  <c r="AT709" i="138"/>
  <c r="AV708" i="138"/>
  <c r="AU708" i="138"/>
  <c r="AT708" i="138"/>
  <c r="AV707" i="138"/>
  <c r="AU707" i="138"/>
  <c r="AT707" i="138"/>
  <c r="AV706" i="138"/>
  <c r="AU706" i="138"/>
  <c r="AT706" i="138"/>
  <c r="AV705" i="138"/>
  <c r="AU705" i="138"/>
  <c r="AT705" i="138"/>
  <c r="AV704" i="138"/>
  <c r="AU704" i="138"/>
  <c r="AT704" i="138"/>
  <c r="AV703" i="138"/>
  <c r="AU703" i="138"/>
  <c r="AT703" i="138"/>
  <c r="AV702" i="138"/>
  <c r="AU702" i="138"/>
  <c r="AT702" i="138"/>
  <c r="AV701" i="138"/>
  <c r="AU701" i="138"/>
  <c r="AT701" i="138"/>
  <c r="AV700" i="138"/>
  <c r="AU700" i="138"/>
  <c r="AT700" i="138"/>
  <c r="AV699" i="138"/>
  <c r="AU699" i="138"/>
  <c r="AT699" i="138"/>
  <c r="AV698" i="138"/>
  <c r="AU698" i="138"/>
  <c r="AT698" i="138"/>
  <c r="AV697" i="138"/>
  <c r="AU697" i="138"/>
  <c r="AT697" i="138"/>
  <c r="AV696" i="138"/>
  <c r="AU696" i="138"/>
  <c r="AT696" i="138"/>
  <c r="AV695" i="138"/>
  <c r="AU695" i="138"/>
  <c r="AT695" i="138"/>
  <c r="AV694" i="138"/>
  <c r="AU694" i="138"/>
  <c r="AT694" i="138"/>
  <c r="AV693" i="138"/>
  <c r="AU693" i="138"/>
  <c r="AT693" i="138"/>
  <c r="AV692" i="138"/>
  <c r="AU692" i="138"/>
  <c r="AT692" i="138"/>
  <c r="AV691" i="138"/>
  <c r="AU691" i="138"/>
  <c r="AT691" i="138"/>
  <c r="AV690" i="138"/>
  <c r="AU690" i="138"/>
  <c r="AT690" i="138"/>
  <c r="AV689" i="138"/>
  <c r="AU689" i="138"/>
  <c r="AT689" i="138"/>
  <c r="AV688" i="138"/>
  <c r="AU688" i="138"/>
  <c r="AT688" i="138"/>
  <c r="AV687" i="138"/>
  <c r="AU687" i="138"/>
  <c r="AT687" i="138"/>
  <c r="AV686" i="138"/>
  <c r="AU686" i="138"/>
  <c r="AT686" i="138"/>
  <c r="AV685" i="138"/>
  <c r="AU685" i="138"/>
  <c r="AT685" i="138"/>
  <c r="AV684" i="138"/>
  <c r="AU684" i="138"/>
  <c r="AT684" i="138"/>
  <c r="AV683" i="138"/>
  <c r="AU683" i="138"/>
  <c r="AT683" i="138"/>
  <c r="AV682" i="138"/>
  <c r="AU682" i="138"/>
  <c r="AT682" i="138"/>
  <c r="AV681" i="138"/>
  <c r="AU681" i="138"/>
  <c r="AT681" i="138"/>
  <c r="AV680" i="138"/>
  <c r="AU680" i="138"/>
  <c r="AT680" i="138"/>
  <c r="AV679" i="138"/>
  <c r="AU679" i="138"/>
  <c r="AT679" i="138"/>
  <c r="AV678" i="138"/>
  <c r="AU678" i="138"/>
  <c r="AT678" i="138"/>
  <c r="AV677" i="138"/>
  <c r="AU677" i="138"/>
  <c r="AT677" i="138"/>
  <c r="AV676" i="138"/>
  <c r="AU676" i="138"/>
  <c r="AT676" i="138"/>
  <c r="AV675" i="138"/>
  <c r="AU675" i="138"/>
  <c r="AT675" i="138"/>
  <c r="AV674" i="138"/>
  <c r="AU674" i="138"/>
  <c r="AT674" i="138"/>
  <c r="AV673" i="138"/>
  <c r="AU673" i="138"/>
  <c r="AT673" i="138"/>
  <c r="AV672" i="138"/>
  <c r="AU672" i="138"/>
  <c r="AT672" i="138"/>
  <c r="AV671" i="138"/>
  <c r="AU671" i="138"/>
  <c r="AT671" i="138"/>
  <c r="AV670" i="138"/>
  <c r="AU670" i="138"/>
  <c r="AT670" i="138"/>
  <c r="AV669" i="138"/>
  <c r="AU669" i="138"/>
  <c r="AT669" i="138"/>
  <c r="AV668" i="138"/>
  <c r="AU668" i="138"/>
  <c r="AT668" i="138"/>
  <c r="AV667" i="138"/>
  <c r="AU667" i="138"/>
  <c r="AT667" i="138"/>
  <c r="AV666" i="138"/>
  <c r="AU666" i="138"/>
  <c r="AT666" i="138"/>
  <c r="AV665" i="138"/>
  <c r="AU665" i="138"/>
  <c r="AT665" i="138"/>
  <c r="AV664" i="138"/>
  <c r="AU664" i="138"/>
  <c r="AT664" i="138"/>
  <c r="AV663" i="138"/>
  <c r="AU663" i="138"/>
  <c r="AT663" i="138"/>
  <c r="AV662" i="138"/>
  <c r="AU662" i="138"/>
  <c r="AT662" i="138"/>
  <c r="AV661" i="138"/>
  <c r="AU661" i="138"/>
  <c r="AT661" i="138"/>
  <c r="AV660" i="138"/>
  <c r="AU660" i="138"/>
  <c r="AT660" i="138"/>
  <c r="AV659" i="138"/>
  <c r="AU659" i="138"/>
  <c r="AT659" i="138"/>
  <c r="AV658" i="138"/>
  <c r="AU658" i="138"/>
  <c r="AT658" i="138"/>
  <c r="AV657" i="138"/>
  <c r="AU657" i="138"/>
  <c r="AT657" i="138"/>
  <c r="AV656" i="138"/>
  <c r="AU656" i="138"/>
  <c r="AT656" i="138"/>
  <c r="AV655" i="138"/>
  <c r="AU655" i="138"/>
  <c r="AT655" i="138"/>
  <c r="AV654" i="138"/>
  <c r="AU654" i="138"/>
  <c r="AT654" i="138"/>
  <c r="AV653" i="138"/>
  <c r="AU653" i="138"/>
  <c r="AT653" i="138"/>
  <c r="AV652" i="138"/>
  <c r="AU652" i="138"/>
  <c r="AT652" i="138"/>
  <c r="AV651" i="138"/>
  <c r="AU651" i="138"/>
  <c r="AT651" i="138"/>
  <c r="AV650" i="138"/>
  <c r="AU650" i="138"/>
  <c r="AT650" i="138"/>
  <c r="AV649" i="138"/>
  <c r="AU649" i="138"/>
  <c r="AT649" i="138"/>
  <c r="AV648" i="138"/>
  <c r="AU648" i="138"/>
  <c r="AT648" i="138"/>
  <c r="AV647" i="138"/>
  <c r="AU647" i="138"/>
  <c r="AT647" i="138"/>
  <c r="AV646" i="138"/>
  <c r="AU646" i="138"/>
  <c r="AT646" i="138"/>
  <c r="AV645" i="138"/>
  <c r="AU645" i="138"/>
  <c r="AT645" i="138"/>
  <c r="AV644" i="138"/>
  <c r="AU644" i="138"/>
  <c r="AT644" i="138"/>
  <c r="AV643" i="138"/>
  <c r="AU643" i="138"/>
  <c r="AT643" i="138"/>
  <c r="AV642" i="138"/>
  <c r="AU642" i="138"/>
  <c r="AT642" i="138"/>
  <c r="AV641" i="138"/>
  <c r="AU641" i="138"/>
  <c r="AT641" i="138"/>
  <c r="AV640" i="138"/>
  <c r="AU640" i="138"/>
  <c r="AT640" i="138"/>
  <c r="AV639" i="138"/>
  <c r="AU639" i="138"/>
  <c r="AT639" i="138"/>
  <c r="AV638" i="138"/>
  <c r="AU638" i="138"/>
  <c r="AT638" i="138"/>
  <c r="AV637" i="138"/>
  <c r="AU637" i="138"/>
  <c r="AT637" i="138"/>
  <c r="AV636" i="138"/>
  <c r="AU636" i="138"/>
  <c r="AT636" i="138"/>
  <c r="AV635" i="138"/>
  <c r="AU635" i="138"/>
  <c r="AT635" i="138"/>
  <c r="AV634" i="138"/>
  <c r="AU634" i="138"/>
  <c r="AT634" i="138"/>
  <c r="AV633" i="138"/>
  <c r="AU633" i="138"/>
  <c r="AT633" i="138"/>
  <c r="AV632" i="138"/>
  <c r="AU632" i="138"/>
  <c r="AT632" i="138"/>
  <c r="AV631" i="138"/>
  <c r="AU631" i="138"/>
  <c r="AT631" i="138"/>
  <c r="AV630" i="138"/>
  <c r="AU630" i="138"/>
  <c r="AT630" i="138"/>
  <c r="AV629" i="138"/>
  <c r="AU629" i="138"/>
  <c r="AT629" i="138"/>
  <c r="AV628" i="138"/>
  <c r="AU628" i="138"/>
  <c r="AT628" i="138"/>
  <c r="AV627" i="138"/>
  <c r="AU627" i="138"/>
  <c r="AT627" i="138"/>
  <c r="AV626" i="138"/>
  <c r="AU626" i="138"/>
  <c r="AT626" i="138"/>
  <c r="AV625" i="138"/>
  <c r="AU625" i="138"/>
  <c r="AT625" i="138"/>
  <c r="AV624" i="138"/>
  <c r="AU624" i="138"/>
  <c r="AT624" i="138"/>
  <c r="AV623" i="138"/>
  <c r="AU623" i="138"/>
  <c r="AT623" i="138"/>
  <c r="AV622" i="138"/>
  <c r="AU622" i="138"/>
  <c r="AT622" i="138"/>
  <c r="AV621" i="138"/>
  <c r="AU621" i="138"/>
  <c r="AT621" i="138"/>
  <c r="AV620" i="138"/>
  <c r="AU620" i="138"/>
  <c r="AT620" i="138"/>
  <c r="AV619" i="138"/>
  <c r="AU619" i="138"/>
  <c r="AT619" i="138"/>
  <c r="AV618" i="138"/>
  <c r="AU618" i="138"/>
  <c r="AT618" i="138"/>
  <c r="AV617" i="138"/>
  <c r="AU617" i="138"/>
  <c r="AT617" i="138"/>
  <c r="AV616" i="138"/>
  <c r="AU616" i="138"/>
  <c r="AT616" i="138"/>
  <c r="AV615" i="138"/>
  <c r="AU615" i="138"/>
  <c r="AT615" i="138"/>
  <c r="AV614" i="138"/>
  <c r="AU614" i="138"/>
  <c r="AT614" i="138"/>
  <c r="AV613" i="138"/>
  <c r="AU613" i="138"/>
  <c r="AT613" i="138"/>
  <c r="AV612" i="138"/>
  <c r="AU612" i="138"/>
  <c r="AT612" i="138"/>
  <c r="AV611" i="138"/>
  <c r="AU611" i="138"/>
  <c r="AT611" i="138"/>
  <c r="AV610" i="138"/>
  <c r="AU610" i="138"/>
  <c r="AT610" i="138"/>
  <c r="AV609" i="138"/>
  <c r="AU609" i="138"/>
  <c r="AT609" i="138"/>
  <c r="AV608" i="138"/>
  <c r="AU608" i="138"/>
  <c r="AT608" i="138"/>
  <c r="AV607" i="138"/>
  <c r="AU607" i="138"/>
  <c r="AT607" i="138"/>
  <c r="AV606" i="138"/>
  <c r="AU606" i="138"/>
  <c r="AT606" i="138"/>
  <c r="AV605" i="138"/>
  <c r="AU605" i="138"/>
  <c r="AT605" i="138"/>
  <c r="AV604" i="138"/>
  <c r="AU604" i="138"/>
  <c r="AT604" i="138"/>
  <c r="AV603" i="138"/>
  <c r="AU603" i="138"/>
  <c r="AT603" i="138"/>
  <c r="AV602" i="138"/>
  <c r="AU602" i="138"/>
  <c r="AT602" i="138"/>
  <c r="AV601" i="138"/>
  <c r="AU601" i="138"/>
  <c r="AT601" i="138"/>
  <c r="AV600" i="138"/>
  <c r="AU600" i="138"/>
  <c r="AT600" i="138"/>
  <c r="AV599" i="138"/>
  <c r="AU599" i="138"/>
  <c r="AT599" i="138"/>
  <c r="AV598" i="138"/>
  <c r="AU598" i="138"/>
  <c r="AT598" i="138"/>
  <c r="AV597" i="138"/>
  <c r="AU597" i="138"/>
  <c r="AT597" i="138"/>
  <c r="AV596" i="138"/>
  <c r="AU596" i="138"/>
  <c r="AT596" i="138"/>
  <c r="AV595" i="138"/>
  <c r="AU595" i="138"/>
  <c r="AT595" i="138"/>
  <c r="AV594" i="138"/>
  <c r="AU594" i="138"/>
  <c r="AT594" i="138"/>
  <c r="AV593" i="138"/>
  <c r="AU593" i="138"/>
  <c r="AT593" i="138"/>
  <c r="AV592" i="138"/>
  <c r="AU592" i="138"/>
  <c r="AT592" i="138"/>
  <c r="AV591" i="138"/>
  <c r="AU591" i="138"/>
  <c r="AT591" i="138"/>
  <c r="AV590" i="138"/>
  <c r="AU590" i="138"/>
  <c r="AT590" i="138"/>
  <c r="AV589" i="138"/>
  <c r="AU589" i="138"/>
  <c r="AT589" i="138"/>
  <c r="AV588" i="138"/>
  <c r="AU588" i="138"/>
  <c r="AT588" i="138"/>
  <c r="AV587" i="138"/>
  <c r="AU587" i="138"/>
  <c r="AT587" i="138"/>
  <c r="AV586" i="138"/>
  <c r="AU586" i="138"/>
  <c r="AT586" i="138"/>
  <c r="AV585" i="138"/>
  <c r="AU585" i="138"/>
  <c r="AT585" i="138"/>
  <c r="AV584" i="138"/>
  <c r="AU584" i="138"/>
  <c r="AT584" i="138"/>
  <c r="AV583" i="138"/>
  <c r="AU583" i="138"/>
  <c r="AT583" i="138"/>
  <c r="AV582" i="138"/>
  <c r="AU582" i="138"/>
  <c r="AT582" i="138"/>
  <c r="AV581" i="138"/>
  <c r="AU581" i="138"/>
  <c r="AT581" i="138"/>
  <c r="AV580" i="138"/>
  <c r="AU580" i="138"/>
  <c r="AT580" i="138"/>
  <c r="AV579" i="138"/>
  <c r="AU579" i="138"/>
  <c r="AT579" i="138"/>
  <c r="AV578" i="138"/>
  <c r="AU578" i="138"/>
  <c r="AT578" i="138"/>
  <c r="AV577" i="138"/>
  <c r="AU577" i="138"/>
  <c r="AT577" i="138"/>
  <c r="AV576" i="138"/>
  <c r="AU576" i="138"/>
  <c r="AT576" i="138"/>
  <c r="AV575" i="138"/>
  <c r="AU575" i="138"/>
  <c r="AT575" i="138"/>
  <c r="AV574" i="138"/>
  <c r="AU574" i="138"/>
  <c r="AT574" i="138"/>
  <c r="AV573" i="138"/>
  <c r="AU573" i="138"/>
  <c r="AT573" i="138"/>
  <c r="AV572" i="138"/>
  <c r="AU572" i="138"/>
  <c r="AT572" i="138"/>
  <c r="AV571" i="138"/>
  <c r="AU571" i="138"/>
  <c r="AT571" i="138"/>
  <c r="AV570" i="138"/>
  <c r="AU570" i="138"/>
  <c r="AT570" i="138"/>
  <c r="AV569" i="138"/>
  <c r="AU569" i="138"/>
  <c r="AT569" i="138"/>
  <c r="AV568" i="138"/>
  <c r="AU568" i="138"/>
  <c r="AT568" i="138"/>
  <c r="AV567" i="138"/>
  <c r="AU567" i="138"/>
  <c r="AT567" i="138"/>
  <c r="AV566" i="138"/>
  <c r="AU566" i="138"/>
  <c r="AT566" i="138"/>
  <c r="AV565" i="138"/>
  <c r="AU565" i="138"/>
  <c r="AT565" i="138"/>
  <c r="AV564" i="138"/>
  <c r="AU564" i="138"/>
  <c r="AT564" i="138"/>
  <c r="AV563" i="138"/>
  <c r="AU563" i="138"/>
  <c r="AT563" i="138"/>
  <c r="AV562" i="138"/>
  <c r="AU562" i="138"/>
  <c r="AT562" i="138"/>
  <c r="AV561" i="138"/>
  <c r="AU561" i="138"/>
  <c r="AT561" i="138"/>
  <c r="AV560" i="138"/>
  <c r="AU560" i="138"/>
  <c r="AT560" i="138"/>
  <c r="AV559" i="138"/>
  <c r="AU559" i="138"/>
  <c r="AT559" i="138"/>
  <c r="AV558" i="138"/>
  <c r="AU558" i="138"/>
  <c r="AT558" i="138"/>
  <c r="AV557" i="138"/>
  <c r="AU557" i="138"/>
  <c r="AT557" i="138"/>
  <c r="AV556" i="138"/>
  <c r="AU556" i="138"/>
  <c r="AT556" i="138"/>
  <c r="AV555" i="138"/>
  <c r="AU555" i="138"/>
  <c r="AT555" i="138"/>
  <c r="AV554" i="138"/>
  <c r="AU554" i="138"/>
  <c r="AT554" i="138"/>
  <c r="AV553" i="138"/>
  <c r="AU553" i="138"/>
  <c r="AT553" i="138"/>
  <c r="AV552" i="138"/>
  <c r="AU552" i="138"/>
  <c r="AT552" i="138"/>
  <c r="AV551" i="138"/>
  <c r="AU551" i="138"/>
  <c r="AT551" i="138"/>
  <c r="AV550" i="138"/>
  <c r="AU550" i="138"/>
  <c r="AT550" i="138"/>
  <c r="AV549" i="138"/>
  <c r="AU549" i="138"/>
  <c r="AT549" i="138"/>
  <c r="AV548" i="138"/>
  <c r="AU548" i="138"/>
  <c r="AT548" i="138"/>
  <c r="AV547" i="138"/>
  <c r="AU547" i="138"/>
  <c r="AT547" i="138"/>
  <c r="AV546" i="138"/>
  <c r="AU546" i="138"/>
  <c r="AT546" i="138"/>
  <c r="AV545" i="138"/>
  <c r="AU545" i="138"/>
  <c r="AT545" i="138"/>
  <c r="AV544" i="138"/>
  <c r="AU544" i="138"/>
  <c r="AT544" i="138"/>
  <c r="AV543" i="138"/>
  <c r="AU543" i="138"/>
  <c r="AT543" i="138"/>
  <c r="AV542" i="138"/>
  <c r="AU542" i="138"/>
  <c r="AT542" i="138"/>
  <c r="AV541" i="138"/>
  <c r="AU541" i="138"/>
  <c r="AT541" i="138"/>
  <c r="AV540" i="138"/>
  <c r="AU540" i="138"/>
  <c r="AT540" i="138"/>
  <c r="AV539" i="138"/>
  <c r="AU539" i="138"/>
  <c r="AT539" i="138"/>
  <c r="AV538" i="138"/>
  <c r="AU538" i="138"/>
  <c r="AT538" i="138"/>
  <c r="AV537" i="138"/>
  <c r="AU537" i="138"/>
  <c r="AT537" i="138"/>
  <c r="AV536" i="138"/>
  <c r="AU536" i="138"/>
  <c r="AT536" i="138"/>
  <c r="AV535" i="138"/>
  <c r="AU535" i="138"/>
  <c r="AT535" i="138"/>
  <c r="AV534" i="138"/>
  <c r="AU534" i="138"/>
  <c r="AT534" i="138"/>
  <c r="AV533" i="138"/>
  <c r="AU533" i="138"/>
  <c r="AT533" i="138"/>
  <c r="AV532" i="138"/>
  <c r="AU532" i="138"/>
  <c r="AT532" i="138"/>
  <c r="AV531" i="138"/>
  <c r="AU531" i="138"/>
  <c r="AT531" i="138"/>
  <c r="AV530" i="138"/>
  <c r="AU530" i="138"/>
  <c r="AT530" i="138"/>
  <c r="AV529" i="138"/>
  <c r="AU529" i="138"/>
  <c r="AT529" i="138"/>
  <c r="AV528" i="138"/>
  <c r="AU528" i="138"/>
  <c r="AT528" i="138"/>
  <c r="AV527" i="138"/>
  <c r="AU527" i="138"/>
  <c r="AT527" i="138"/>
  <c r="AV526" i="138"/>
  <c r="AU526" i="138"/>
  <c r="AT526" i="138"/>
  <c r="AV525" i="138"/>
  <c r="AU525" i="138"/>
  <c r="AT525" i="138"/>
  <c r="AV524" i="138"/>
  <c r="AU524" i="138"/>
  <c r="AT524" i="138"/>
  <c r="AV523" i="138"/>
  <c r="AU523" i="138"/>
  <c r="AT523" i="138"/>
  <c r="AV522" i="138"/>
  <c r="AU522" i="138"/>
  <c r="AT522" i="138"/>
  <c r="AV521" i="138"/>
  <c r="AU521" i="138"/>
  <c r="AT521" i="138"/>
  <c r="AV520" i="138"/>
  <c r="AU520" i="138"/>
  <c r="AT520" i="138"/>
  <c r="AV519" i="138"/>
  <c r="AU519" i="138"/>
  <c r="AT519" i="138"/>
  <c r="AV518" i="138"/>
  <c r="AU518" i="138"/>
  <c r="AT518" i="138"/>
  <c r="AV517" i="138"/>
  <c r="AU517" i="138"/>
  <c r="AT517" i="138"/>
  <c r="AV516" i="138"/>
  <c r="AU516" i="138"/>
  <c r="AT516" i="138"/>
  <c r="AV515" i="138"/>
  <c r="AU515" i="138"/>
  <c r="AT515" i="138"/>
  <c r="AV514" i="138"/>
  <c r="AU514" i="138"/>
  <c r="AT514" i="138"/>
  <c r="AV513" i="138"/>
  <c r="AU513" i="138"/>
  <c r="AT513" i="138"/>
  <c r="AV512" i="138"/>
  <c r="AU512" i="138"/>
  <c r="AT512" i="138"/>
  <c r="AV511" i="138"/>
  <c r="AU511" i="138"/>
  <c r="AT511" i="138"/>
  <c r="AV510" i="138"/>
  <c r="AU510" i="138"/>
  <c r="AT510" i="138"/>
  <c r="AV509" i="138"/>
  <c r="AU509" i="138"/>
  <c r="AT509" i="138"/>
  <c r="AV508" i="138"/>
  <c r="AU508" i="138"/>
  <c r="AT508" i="138"/>
  <c r="AV507" i="138"/>
  <c r="AU507" i="138"/>
  <c r="AT507" i="138"/>
  <c r="AV506" i="138"/>
  <c r="AU506" i="138"/>
  <c r="AT506" i="138"/>
  <c r="AV505" i="138"/>
  <c r="AU505" i="138"/>
  <c r="AT505" i="138"/>
  <c r="AV504" i="138"/>
  <c r="AU504" i="138"/>
  <c r="AT504" i="138"/>
  <c r="AV503" i="138"/>
  <c r="AU503" i="138"/>
  <c r="AT503" i="138"/>
  <c r="AV502" i="138"/>
  <c r="AU502" i="138"/>
  <c r="AT502" i="138"/>
  <c r="AV501" i="138"/>
  <c r="AU501" i="138"/>
  <c r="AT501" i="138"/>
  <c r="AV500" i="138"/>
  <c r="AU500" i="138"/>
  <c r="AT500" i="138"/>
  <c r="AV499" i="138"/>
  <c r="AU499" i="138"/>
  <c r="AT499" i="138"/>
  <c r="AV498" i="138"/>
  <c r="AU498" i="138"/>
  <c r="AT498" i="138"/>
  <c r="AV497" i="138"/>
  <c r="AU497" i="138"/>
  <c r="AT497" i="138"/>
  <c r="AV496" i="138"/>
  <c r="AU496" i="138"/>
  <c r="AT496" i="138"/>
  <c r="AV495" i="138"/>
  <c r="AU495" i="138"/>
  <c r="AT495" i="138"/>
  <c r="AV494" i="138"/>
  <c r="AU494" i="138"/>
  <c r="AT494" i="138"/>
  <c r="AV493" i="138"/>
  <c r="AU493" i="138"/>
  <c r="AT493" i="138"/>
  <c r="AV492" i="138"/>
  <c r="AU492" i="138"/>
  <c r="AT492" i="138"/>
  <c r="AV491" i="138"/>
  <c r="AU491" i="138"/>
  <c r="AT491" i="138"/>
  <c r="AV490" i="138"/>
  <c r="AU490" i="138"/>
  <c r="AT490" i="138"/>
  <c r="AV489" i="138"/>
  <c r="AU489" i="138"/>
  <c r="AT489" i="138"/>
  <c r="AV488" i="138"/>
  <c r="AU488" i="138"/>
  <c r="AT488" i="138"/>
  <c r="AV487" i="138"/>
  <c r="AU487" i="138"/>
  <c r="AT487" i="138"/>
  <c r="AV486" i="138"/>
  <c r="AU486" i="138"/>
  <c r="AT486" i="138"/>
  <c r="AV485" i="138"/>
  <c r="AU485" i="138"/>
  <c r="AT485" i="138"/>
  <c r="AV484" i="138"/>
  <c r="AU484" i="138"/>
  <c r="AT484" i="138"/>
  <c r="AV483" i="138"/>
  <c r="AU483" i="138"/>
  <c r="AT483" i="138"/>
  <c r="AV482" i="138"/>
  <c r="AU482" i="138"/>
  <c r="AT482" i="138"/>
  <c r="AV481" i="138"/>
  <c r="AU481" i="138"/>
  <c r="AT481" i="138"/>
  <c r="AV480" i="138"/>
  <c r="AU480" i="138"/>
  <c r="AT480" i="138"/>
  <c r="AV479" i="138"/>
  <c r="AU479" i="138"/>
  <c r="AT479" i="138"/>
  <c r="AV478" i="138"/>
  <c r="AU478" i="138"/>
  <c r="AT478" i="138"/>
  <c r="AV477" i="138"/>
  <c r="AU477" i="138"/>
  <c r="AT477" i="138"/>
  <c r="AV476" i="138"/>
  <c r="AU476" i="138"/>
  <c r="AT476" i="138"/>
  <c r="AV475" i="138"/>
  <c r="AU475" i="138"/>
  <c r="AT475" i="138"/>
  <c r="AV474" i="138"/>
  <c r="AU474" i="138"/>
  <c r="AT474" i="138"/>
  <c r="AV473" i="138"/>
  <c r="AU473" i="138"/>
  <c r="AT473" i="138"/>
  <c r="AV472" i="138"/>
  <c r="AU472" i="138"/>
  <c r="AT472" i="138"/>
  <c r="AV471" i="138"/>
  <c r="AU471" i="138"/>
  <c r="AT471" i="138"/>
  <c r="AV470" i="138"/>
  <c r="AU470" i="138"/>
  <c r="AT470" i="138"/>
  <c r="AV469" i="138"/>
  <c r="AU469" i="138"/>
  <c r="AT469" i="138"/>
  <c r="AV468" i="138"/>
  <c r="AU468" i="138"/>
  <c r="AT468" i="138"/>
  <c r="AV467" i="138"/>
  <c r="AU467" i="138"/>
  <c r="AT467" i="138"/>
  <c r="AV466" i="138"/>
  <c r="AU466" i="138"/>
  <c r="AT466" i="138"/>
  <c r="AV465" i="138"/>
  <c r="AU465" i="138"/>
  <c r="AT465" i="138"/>
  <c r="AV464" i="138"/>
  <c r="AU464" i="138"/>
  <c r="AT464" i="138"/>
  <c r="AV463" i="138"/>
  <c r="AU463" i="138"/>
  <c r="AT463" i="138"/>
  <c r="AV462" i="138"/>
  <c r="AU462" i="138"/>
  <c r="AT462" i="138"/>
  <c r="AV461" i="138"/>
  <c r="AU461" i="138"/>
  <c r="AT461" i="138"/>
  <c r="AV460" i="138"/>
  <c r="AU460" i="138"/>
  <c r="AT460" i="138"/>
  <c r="AV459" i="138"/>
  <c r="AU459" i="138"/>
  <c r="AT459" i="138"/>
  <c r="AV458" i="138"/>
  <c r="AU458" i="138"/>
  <c r="AT458" i="138"/>
  <c r="AV457" i="138"/>
  <c r="AU457" i="138"/>
  <c r="AT457" i="138"/>
  <c r="AV456" i="138"/>
  <c r="AU456" i="138"/>
  <c r="AT456" i="138"/>
  <c r="AV455" i="138"/>
  <c r="AU455" i="138"/>
  <c r="AT455" i="138"/>
  <c r="AV454" i="138"/>
  <c r="AU454" i="138"/>
  <c r="AT454" i="138"/>
  <c r="AV453" i="138"/>
  <c r="AU453" i="138"/>
  <c r="AT453" i="138"/>
  <c r="AV452" i="138"/>
  <c r="AU452" i="138"/>
  <c r="AT452" i="138"/>
  <c r="AV451" i="138"/>
  <c r="AU451" i="138"/>
  <c r="AT451" i="138"/>
  <c r="AV450" i="138"/>
  <c r="AU450" i="138"/>
  <c r="AT450" i="138"/>
  <c r="AV449" i="138"/>
  <c r="AU449" i="138"/>
  <c r="AT449" i="138"/>
  <c r="AV448" i="138"/>
  <c r="AU448" i="138"/>
  <c r="AT448" i="138"/>
  <c r="AV447" i="138"/>
  <c r="AU447" i="138"/>
  <c r="AT447" i="138"/>
  <c r="AV446" i="138"/>
  <c r="AU446" i="138"/>
  <c r="AT446" i="138"/>
  <c r="AV445" i="138"/>
  <c r="AU445" i="138"/>
  <c r="AT445" i="138"/>
  <c r="AV444" i="138"/>
  <c r="AU444" i="138"/>
  <c r="AT444" i="138"/>
  <c r="AV443" i="138"/>
  <c r="AU443" i="138"/>
  <c r="AT443" i="138"/>
  <c r="AV442" i="138"/>
  <c r="AU442" i="138"/>
  <c r="AT442" i="138"/>
  <c r="AV441" i="138"/>
  <c r="AU441" i="138"/>
  <c r="AT441" i="138"/>
  <c r="AV440" i="138"/>
  <c r="AU440" i="138"/>
  <c r="AT440" i="138"/>
  <c r="AV439" i="138"/>
  <c r="AU439" i="138"/>
  <c r="AT439" i="138"/>
  <c r="AV438" i="138"/>
  <c r="AU438" i="138"/>
  <c r="AT438" i="138"/>
  <c r="AV437" i="138"/>
  <c r="AU437" i="138"/>
  <c r="AT437" i="138"/>
  <c r="AV436" i="138"/>
  <c r="AU436" i="138"/>
  <c r="AT436" i="138"/>
  <c r="AV435" i="138"/>
  <c r="AU435" i="138"/>
  <c r="AT435" i="138"/>
  <c r="AV434" i="138"/>
  <c r="AU434" i="138"/>
  <c r="AT434" i="138"/>
  <c r="AV433" i="138"/>
  <c r="AU433" i="138"/>
  <c r="AT433" i="138"/>
  <c r="AV432" i="138"/>
  <c r="AU432" i="138"/>
  <c r="AT432" i="138"/>
  <c r="AV431" i="138"/>
  <c r="AU431" i="138"/>
  <c r="AT431" i="138"/>
  <c r="AV430" i="138"/>
  <c r="AU430" i="138"/>
  <c r="AT430" i="138"/>
  <c r="AV429" i="138"/>
  <c r="AU429" i="138"/>
  <c r="AT429" i="138"/>
  <c r="AV428" i="138"/>
  <c r="AU428" i="138"/>
  <c r="AT428" i="138"/>
  <c r="AV427" i="138"/>
  <c r="AU427" i="138"/>
  <c r="AT427" i="138"/>
  <c r="AV426" i="138"/>
  <c r="AU426" i="138"/>
  <c r="AT426" i="138"/>
  <c r="AV425" i="138"/>
  <c r="AU425" i="138"/>
  <c r="AT425" i="138"/>
  <c r="AV424" i="138"/>
  <c r="AU424" i="138"/>
  <c r="AT424" i="138"/>
  <c r="AV423" i="138"/>
  <c r="AU423" i="138"/>
  <c r="AT423" i="138"/>
  <c r="AV422" i="138"/>
  <c r="AU422" i="138"/>
  <c r="AT422" i="138"/>
  <c r="AV421" i="138"/>
  <c r="AU421" i="138"/>
  <c r="AT421" i="138"/>
  <c r="AV420" i="138"/>
  <c r="AU420" i="138"/>
  <c r="AT420" i="138"/>
  <c r="AV419" i="138"/>
  <c r="AU419" i="138"/>
  <c r="AT419" i="138"/>
  <c r="AV418" i="138"/>
  <c r="AU418" i="138"/>
  <c r="AT418" i="138"/>
  <c r="AV417" i="138"/>
  <c r="AU417" i="138"/>
  <c r="AT417" i="138"/>
  <c r="AV416" i="138"/>
  <c r="AU416" i="138"/>
  <c r="AT416" i="138"/>
  <c r="AV415" i="138"/>
  <c r="AU415" i="138"/>
  <c r="AT415" i="138"/>
  <c r="AV414" i="138"/>
  <c r="AU414" i="138"/>
  <c r="AT414" i="138"/>
  <c r="AV413" i="138"/>
  <c r="AU413" i="138"/>
  <c r="AT413" i="138"/>
  <c r="AV412" i="138"/>
  <c r="AU412" i="138"/>
  <c r="AT412" i="138"/>
  <c r="AV411" i="138"/>
  <c r="AU411" i="138"/>
  <c r="AT411" i="138"/>
  <c r="AV410" i="138"/>
  <c r="AU410" i="138"/>
  <c r="AT410" i="138"/>
  <c r="AV409" i="138"/>
  <c r="AU409" i="138"/>
  <c r="AT409" i="138"/>
  <c r="AV408" i="138"/>
  <c r="AU408" i="138"/>
  <c r="AT408" i="138"/>
  <c r="AV407" i="138"/>
  <c r="AU407" i="138"/>
  <c r="AT407" i="138"/>
  <c r="AV406" i="138"/>
  <c r="AU406" i="138"/>
  <c r="AT406" i="138"/>
  <c r="AV405" i="138"/>
  <c r="AU405" i="138"/>
  <c r="AT405" i="138"/>
  <c r="AV404" i="138"/>
  <c r="AU404" i="138"/>
  <c r="AT404" i="138"/>
  <c r="AV403" i="138"/>
  <c r="AU403" i="138"/>
  <c r="AT403" i="138"/>
  <c r="AV402" i="138"/>
  <c r="AU402" i="138"/>
  <c r="AT402" i="138"/>
  <c r="AV401" i="138"/>
  <c r="AU401" i="138"/>
  <c r="AT401" i="138"/>
  <c r="AV400" i="138"/>
  <c r="AU400" i="138"/>
  <c r="AT400" i="138"/>
  <c r="AV399" i="138"/>
  <c r="AU399" i="138"/>
  <c r="AT399" i="138"/>
  <c r="AV398" i="138"/>
  <c r="AU398" i="138"/>
  <c r="AT398" i="138"/>
  <c r="AV397" i="138"/>
  <c r="AU397" i="138"/>
  <c r="AT397" i="138"/>
  <c r="AV396" i="138"/>
  <c r="AU396" i="138"/>
  <c r="AT396" i="138"/>
  <c r="AV395" i="138"/>
  <c r="AU395" i="138"/>
  <c r="AT395" i="138"/>
  <c r="AV394" i="138"/>
  <c r="AU394" i="138"/>
  <c r="AT394" i="138"/>
  <c r="AV393" i="138"/>
  <c r="AU393" i="138"/>
  <c r="AT393" i="138"/>
  <c r="AV392" i="138"/>
  <c r="AU392" i="138"/>
  <c r="AT392" i="138"/>
  <c r="AV391" i="138"/>
  <c r="AU391" i="138"/>
  <c r="AT391" i="138"/>
  <c r="AV390" i="138"/>
  <c r="AU390" i="138"/>
  <c r="AT390" i="138"/>
  <c r="AV389" i="138"/>
  <c r="AU389" i="138"/>
  <c r="AT389" i="138"/>
  <c r="AV388" i="138"/>
  <c r="AU388" i="138"/>
  <c r="AT388" i="138"/>
  <c r="AV387" i="138"/>
  <c r="AU387" i="138"/>
  <c r="AT387" i="138"/>
  <c r="AV386" i="138"/>
  <c r="AU386" i="138"/>
  <c r="AT386" i="138"/>
  <c r="AV385" i="138"/>
  <c r="AU385" i="138"/>
  <c r="AT385" i="138"/>
  <c r="AV384" i="138"/>
  <c r="AU384" i="138"/>
  <c r="AT384" i="138"/>
  <c r="AV383" i="138"/>
  <c r="AU383" i="138"/>
  <c r="AT383" i="138"/>
  <c r="AV382" i="138"/>
  <c r="AU382" i="138"/>
  <c r="AT382" i="138"/>
  <c r="AV381" i="138"/>
  <c r="AU381" i="138"/>
  <c r="AT381" i="138"/>
  <c r="AV380" i="138"/>
  <c r="AU380" i="138"/>
  <c r="AT380" i="138"/>
  <c r="AV379" i="138"/>
  <c r="AU379" i="138"/>
  <c r="AT379" i="138"/>
  <c r="AV378" i="138"/>
  <c r="AU378" i="138"/>
  <c r="AT378" i="138"/>
  <c r="AV377" i="138"/>
  <c r="AU377" i="138"/>
  <c r="AT377" i="138"/>
  <c r="AV376" i="138"/>
  <c r="AU376" i="138"/>
  <c r="AT376" i="138"/>
  <c r="AV375" i="138"/>
  <c r="AU375" i="138"/>
  <c r="AT375" i="138"/>
  <c r="AV374" i="138"/>
  <c r="AU374" i="138"/>
  <c r="AT374" i="138"/>
  <c r="AV373" i="138"/>
  <c r="AU373" i="138"/>
  <c r="AT373" i="138"/>
  <c r="AV372" i="138"/>
  <c r="AU372" i="138"/>
  <c r="AT372" i="138"/>
  <c r="AV371" i="138"/>
  <c r="AU371" i="138"/>
  <c r="AT371" i="138"/>
  <c r="AV370" i="138"/>
  <c r="AU370" i="138"/>
  <c r="AT370" i="138"/>
  <c r="AV369" i="138"/>
  <c r="AU369" i="138"/>
  <c r="AT369" i="138"/>
  <c r="AV368" i="138"/>
  <c r="AU368" i="138"/>
  <c r="AT368" i="138"/>
  <c r="AV367" i="138"/>
  <c r="AU367" i="138"/>
  <c r="AT367" i="138"/>
  <c r="AV366" i="138"/>
  <c r="AU366" i="138"/>
  <c r="AT366" i="138"/>
  <c r="AV365" i="138"/>
  <c r="AU365" i="138"/>
  <c r="AT365" i="138"/>
  <c r="AV364" i="138"/>
  <c r="AU364" i="138"/>
  <c r="AT364" i="138"/>
  <c r="AV363" i="138"/>
  <c r="AU363" i="138"/>
  <c r="AT363" i="138"/>
  <c r="AV362" i="138"/>
  <c r="AU362" i="138"/>
  <c r="AT362" i="138"/>
  <c r="AV361" i="138"/>
  <c r="AU361" i="138"/>
  <c r="AT361" i="138"/>
  <c r="AV360" i="138"/>
  <c r="AU360" i="138"/>
  <c r="AT360" i="138"/>
  <c r="AV359" i="138"/>
  <c r="AU359" i="138"/>
  <c r="AT359" i="138"/>
  <c r="AV358" i="138"/>
  <c r="AU358" i="138"/>
  <c r="AT358" i="138"/>
  <c r="AV357" i="138"/>
  <c r="AU357" i="138"/>
  <c r="AT357" i="138"/>
  <c r="AV356" i="138"/>
  <c r="AU356" i="138"/>
  <c r="AT356" i="138"/>
  <c r="AV355" i="138"/>
  <c r="AU355" i="138"/>
  <c r="AT355" i="138"/>
  <c r="AV354" i="138"/>
  <c r="AU354" i="138"/>
  <c r="AT354" i="138"/>
  <c r="AV353" i="138"/>
  <c r="AU353" i="138"/>
  <c r="AT353" i="138"/>
  <c r="AV352" i="138"/>
  <c r="AU352" i="138"/>
  <c r="AT352" i="138"/>
  <c r="AV351" i="138"/>
  <c r="AU351" i="138"/>
  <c r="AT351" i="138"/>
  <c r="AV350" i="138"/>
  <c r="AU350" i="138"/>
  <c r="AT350" i="138"/>
  <c r="AV349" i="138"/>
  <c r="AU349" i="138"/>
  <c r="AT349" i="138"/>
  <c r="AV348" i="138"/>
  <c r="AU348" i="138"/>
  <c r="AT348" i="138"/>
  <c r="AV347" i="138"/>
  <c r="AU347" i="138"/>
  <c r="AT347" i="138"/>
  <c r="AV346" i="138"/>
  <c r="AU346" i="138"/>
  <c r="AT346" i="138"/>
  <c r="AV345" i="138"/>
  <c r="AU345" i="138"/>
  <c r="AT345" i="138"/>
  <c r="AV344" i="138"/>
  <c r="AU344" i="138"/>
  <c r="AT344" i="138"/>
  <c r="AV343" i="138"/>
  <c r="AU343" i="138"/>
  <c r="AT343" i="138"/>
  <c r="AV342" i="138"/>
  <c r="AU342" i="138"/>
  <c r="AT342" i="138"/>
  <c r="AV341" i="138"/>
  <c r="AU341" i="138"/>
  <c r="AT341" i="138"/>
  <c r="AV340" i="138"/>
  <c r="AU340" i="138"/>
  <c r="AT340" i="138"/>
  <c r="AV339" i="138"/>
  <c r="AU339" i="138"/>
  <c r="AT339" i="138"/>
  <c r="AV338" i="138"/>
  <c r="AU338" i="138"/>
  <c r="AT338" i="138"/>
  <c r="AV337" i="138"/>
  <c r="AU337" i="138"/>
  <c r="AT337" i="138"/>
  <c r="AV336" i="138"/>
  <c r="AU336" i="138"/>
  <c r="AT336" i="138"/>
  <c r="AV335" i="138"/>
  <c r="AU335" i="138"/>
  <c r="AT335" i="138"/>
  <c r="AV334" i="138"/>
  <c r="AU334" i="138"/>
  <c r="AT334" i="138"/>
  <c r="AV333" i="138"/>
  <c r="AU333" i="138"/>
  <c r="AT333" i="138"/>
  <c r="AV332" i="138"/>
  <c r="AU332" i="138"/>
  <c r="AT332" i="138"/>
  <c r="AV331" i="138"/>
  <c r="AU331" i="138"/>
  <c r="AT331" i="138"/>
  <c r="AV330" i="138"/>
  <c r="P5" i="89"/>
  <c r="G15" i="57"/>
  <c r="AU330" i="138"/>
  <c r="O5" i="89"/>
  <c r="AT330" i="138"/>
  <c r="N5" i="89"/>
  <c r="AV329" i="138"/>
  <c r="P6" i="89"/>
  <c r="AU329" i="138"/>
  <c r="O6" i="89"/>
  <c r="AT329" i="138"/>
  <c r="N6" i="89"/>
  <c r="AV328" i="138"/>
  <c r="AU328" i="138"/>
  <c r="AT328" i="138"/>
  <c r="AV327" i="138"/>
  <c r="AU327" i="138"/>
  <c r="AT327" i="138"/>
  <c r="AV326" i="138"/>
  <c r="AU326" i="138"/>
  <c r="AT326" i="138"/>
  <c r="AV325" i="138"/>
  <c r="AU325" i="138"/>
  <c r="AT325" i="138"/>
  <c r="AV324" i="138"/>
  <c r="AU324" i="138"/>
  <c r="AT324" i="138"/>
  <c r="AV323" i="138"/>
  <c r="AU323" i="138"/>
  <c r="AT323" i="138"/>
  <c r="AV322" i="138"/>
  <c r="AU322" i="138"/>
  <c r="AT322" i="138"/>
  <c r="AV321" i="138"/>
  <c r="P8" i="89"/>
  <c r="AU321" i="138"/>
  <c r="O8" i="89"/>
  <c r="AT321" i="138"/>
  <c r="N8" i="89"/>
  <c r="AV320" i="138"/>
  <c r="AU320" i="138"/>
  <c r="AT320" i="138"/>
  <c r="AV319" i="138"/>
  <c r="AU319" i="138"/>
  <c r="AT319" i="138"/>
  <c r="AV318" i="138"/>
  <c r="AU318" i="138"/>
  <c r="AT318" i="138"/>
  <c r="AV317" i="138"/>
  <c r="AU317" i="138"/>
  <c r="AT317" i="138"/>
  <c r="AV316" i="138"/>
  <c r="AU316" i="138"/>
  <c r="AT316" i="138"/>
  <c r="AV315" i="138"/>
  <c r="AU315" i="138"/>
  <c r="AT315" i="138"/>
  <c r="AV314" i="138"/>
  <c r="AU314" i="138"/>
  <c r="AT314" i="138"/>
  <c r="AV313" i="138"/>
  <c r="AU313" i="138"/>
  <c r="AT313" i="138"/>
  <c r="AV312" i="138"/>
  <c r="AU312" i="138"/>
  <c r="AT312" i="138"/>
  <c r="AV311" i="138"/>
  <c r="AU311" i="138"/>
  <c r="AT311" i="138"/>
  <c r="AV310" i="138"/>
  <c r="AU310" i="138"/>
  <c r="AT310" i="138"/>
  <c r="AV309" i="138"/>
  <c r="AU309" i="138"/>
  <c r="AT309" i="138"/>
  <c r="AV308" i="138"/>
  <c r="AU308" i="138"/>
  <c r="AT308" i="138"/>
  <c r="AV307" i="138"/>
  <c r="AU307" i="138"/>
  <c r="AT307" i="138"/>
  <c r="AV306" i="138"/>
  <c r="AU306" i="138"/>
  <c r="AT306" i="138"/>
  <c r="AV305" i="138"/>
  <c r="AU305" i="138"/>
  <c r="AT305" i="138"/>
  <c r="AV304" i="138"/>
  <c r="AU304" i="138"/>
  <c r="AT304" i="138"/>
  <c r="AV303" i="138"/>
  <c r="AU303" i="138"/>
  <c r="AT303" i="138"/>
  <c r="AV302" i="138"/>
  <c r="AU302" i="138"/>
  <c r="AT302" i="138"/>
  <c r="AV301" i="138"/>
  <c r="AU301" i="138"/>
  <c r="AT301" i="138"/>
  <c r="AV300" i="138"/>
  <c r="AU300" i="138"/>
  <c r="AT300" i="138"/>
  <c r="AV299" i="138"/>
  <c r="AU299" i="138"/>
  <c r="AT299" i="138"/>
  <c r="AV298" i="138"/>
  <c r="AU298" i="138"/>
  <c r="AT298" i="138"/>
  <c r="AV297" i="138"/>
  <c r="AU297" i="138"/>
  <c r="AT297" i="138"/>
  <c r="AV296" i="138"/>
  <c r="AU296" i="138"/>
  <c r="AT296" i="138"/>
  <c r="AV295" i="138"/>
  <c r="AU295" i="138"/>
  <c r="AT295" i="138"/>
  <c r="AV294" i="138"/>
  <c r="AU294" i="138"/>
  <c r="AT294" i="138"/>
  <c r="AV293" i="138"/>
  <c r="AU293" i="138"/>
  <c r="AT293" i="138"/>
  <c r="AV292" i="138"/>
  <c r="AU292" i="138"/>
  <c r="AT292" i="138"/>
  <c r="AV291" i="138"/>
  <c r="AU291" i="138"/>
  <c r="AT291" i="138"/>
  <c r="AV290" i="138"/>
  <c r="AU290" i="138"/>
  <c r="AT290" i="138"/>
  <c r="AV289" i="138"/>
  <c r="AU289" i="138"/>
  <c r="AT289" i="138"/>
  <c r="AV288" i="138"/>
  <c r="AU288" i="138"/>
  <c r="AT288" i="138"/>
  <c r="AV287" i="138"/>
  <c r="AU287" i="138"/>
  <c r="AT287" i="138"/>
  <c r="AV286" i="138"/>
  <c r="AU286" i="138"/>
  <c r="AT286" i="138"/>
  <c r="AV285" i="138"/>
  <c r="AU285" i="138"/>
  <c r="AT285" i="138"/>
  <c r="AV284" i="138"/>
  <c r="AU284" i="138"/>
  <c r="AT284" i="138"/>
  <c r="AV283" i="138"/>
  <c r="AU283" i="138"/>
  <c r="AT283" i="138"/>
  <c r="AV282" i="138"/>
  <c r="AU282" i="138"/>
  <c r="AT282" i="138"/>
  <c r="AV281" i="138"/>
  <c r="AU281" i="138"/>
  <c r="AT281" i="138"/>
  <c r="AV280" i="138"/>
  <c r="AU280" i="138"/>
  <c r="AT280" i="138"/>
  <c r="AV279" i="138"/>
  <c r="AU279" i="138"/>
  <c r="AT279" i="138"/>
  <c r="AV278" i="138"/>
  <c r="AU278" i="138"/>
  <c r="AT278" i="138"/>
  <c r="AV277" i="138"/>
  <c r="AU277" i="138"/>
  <c r="AT277" i="138"/>
  <c r="AV276" i="138"/>
  <c r="K9" i="89"/>
  <c r="AU276" i="138"/>
  <c r="J9" i="89"/>
  <c r="AT276" i="138"/>
  <c r="I9" i="89"/>
  <c r="AV275" i="138"/>
  <c r="AU275" i="138"/>
  <c r="AT275" i="138"/>
  <c r="AV274" i="138"/>
  <c r="AU274" i="138"/>
  <c r="AT274" i="138"/>
  <c r="AV273" i="138"/>
  <c r="AU273" i="138"/>
  <c r="AT273" i="138"/>
  <c r="AV272" i="138"/>
  <c r="AU272" i="138"/>
  <c r="AT272" i="138"/>
  <c r="AV271" i="138"/>
  <c r="AU271" i="138"/>
  <c r="AT271" i="138"/>
  <c r="AV270" i="138"/>
  <c r="AU270" i="138"/>
  <c r="AT270" i="138"/>
  <c r="AV269" i="138"/>
  <c r="AU269" i="138"/>
  <c r="AT269" i="138"/>
  <c r="AV268" i="138"/>
  <c r="AU268" i="138"/>
  <c r="AT268" i="138"/>
  <c r="AV267" i="138"/>
  <c r="AU267" i="138"/>
  <c r="AT267" i="138"/>
  <c r="AV266" i="138"/>
  <c r="AU266" i="138"/>
  <c r="AT266" i="138"/>
  <c r="AV265" i="138"/>
  <c r="AU265" i="138"/>
  <c r="AT265" i="138"/>
  <c r="AV264" i="138"/>
  <c r="AU264" i="138"/>
  <c r="AT264" i="138"/>
  <c r="AV263" i="138"/>
  <c r="AU263" i="138"/>
  <c r="AT263" i="138"/>
  <c r="AV262" i="138"/>
  <c r="AU262" i="138"/>
  <c r="AT262" i="138"/>
  <c r="AV261" i="138"/>
  <c r="AU261" i="138"/>
  <c r="AT261" i="138"/>
  <c r="AV260" i="138"/>
  <c r="AU260" i="138"/>
  <c r="AT260" i="138"/>
  <c r="AV259" i="138"/>
  <c r="AU259" i="138"/>
  <c r="AT259" i="138"/>
  <c r="AV258" i="138"/>
  <c r="AU258" i="138"/>
  <c r="AT258" i="138"/>
  <c r="AV257" i="138"/>
  <c r="AU257" i="138"/>
  <c r="AT257" i="138"/>
  <c r="AV256" i="138"/>
  <c r="AU256" i="138"/>
  <c r="AT256" i="138"/>
  <c r="AV255" i="138"/>
  <c r="AU255" i="138"/>
  <c r="AT255" i="138"/>
  <c r="AV254" i="138"/>
  <c r="AU254" i="138"/>
  <c r="AT254" i="138"/>
  <c r="AV253" i="138"/>
  <c r="AU253" i="138"/>
  <c r="AT253" i="138"/>
  <c r="AV252" i="138"/>
  <c r="AU252" i="138"/>
  <c r="AT252" i="138"/>
  <c r="AV251" i="138"/>
  <c r="AU251" i="138"/>
  <c r="AT251" i="138"/>
  <c r="AV250" i="138"/>
  <c r="AU250" i="138"/>
  <c r="AT250" i="138"/>
  <c r="AV249" i="138"/>
  <c r="AU249" i="138"/>
  <c r="AT249" i="138"/>
  <c r="AV248" i="138"/>
  <c r="AU248" i="138"/>
  <c r="AT248" i="138"/>
  <c r="AV247" i="138"/>
  <c r="AU247" i="138"/>
  <c r="AT247" i="138"/>
  <c r="AV246" i="138"/>
  <c r="AU246" i="138"/>
  <c r="AT246" i="138"/>
  <c r="AV245" i="138"/>
  <c r="AU245" i="138"/>
  <c r="AT245" i="138"/>
  <c r="AV244" i="138"/>
  <c r="AU244" i="138"/>
  <c r="AT244" i="138"/>
  <c r="AV243" i="138"/>
  <c r="AU243" i="138"/>
  <c r="AT243" i="138"/>
  <c r="AV242" i="138"/>
  <c r="AU242" i="138"/>
  <c r="AT242" i="138"/>
  <c r="AV241" i="138"/>
  <c r="AU241" i="138"/>
  <c r="AT241" i="138"/>
  <c r="AV240" i="138"/>
  <c r="AU240" i="138"/>
  <c r="AT240" i="138"/>
  <c r="AV239" i="138"/>
  <c r="AU239" i="138"/>
  <c r="AT239" i="138"/>
  <c r="AV238" i="138"/>
  <c r="AU238" i="138"/>
  <c r="AT238" i="138"/>
  <c r="AV237" i="138"/>
  <c r="AU237" i="138"/>
  <c r="AT237" i="138"/>
  <c r="AV236" i="138"/>
  <c r="AU236" i="138"/>
  <c r="AT236" i="138"/>
  <c r="AV235" i="138"/>
  <c r="AU235" i="138"/>
  <c r="AT235" i="138"/>
  <c r="AV234" i="138"/>
  <c r="AU234" i="138"/>
  <c r="AT234" i="138"/>
  <c r="AV233" i="138"/>
  <c r="AU233" i="138"/>
  <c r="AT233" i="138"/>
  <c r="AV232" i="138"/>
  <c r="AU232" i="138"/>
  <c r="AT232" i="138"/>
  <c r="AV231" i="138"/>
  <c r="AU231" i="138"/>
  <c r="AT231" i="138"/>
  <c r="AV230" i="138"/>
  <c r="AU230" i="138"/>
  <c r="AT230" i="138"/>
  <c r="AV229" i="138"/>
  <c r="AU229" i="138"/>
  <c r="AT229" i="138"/>
  <c r="AV228" i="138"/>
  <c r="AU228" i="138"/>
  <c r="AT228" i="138"/>
  <c r="AV227" i="138"/>
  <c r="AU227" i="138"/>
  <c r="AT227" i="138"/>
  <c r="AV226" i="138"/>
  <c r="AU226" i="138"/>
  <c r="AT226" i="138"/>
  <c r="AV225" i="138"/>
  <c r="AU225" i="138"/>
  <c r="AT225" i="138"/>
  <c r="AV224" i="138"/>
  <c r="AU224" i="138"/>
  <c r="AT224" i="138"/>
  <c r="AV223" i="138"/>
  <c r="AU223" i="138"/>
  <c r="AT223" i="138"/>
  <c r="AV222" i="138"/>
  <c r="AU222" i="138"/>
  <c r="AT222" i="138"/>
  <c r="AV221" i="138"/>
  <c r="AU221" i="138"/>
  <c r="AT221" i="138"/>
  <c r="AV220" i="138"/>
  <c r="AU220" i="138"/>
  <c r="AT220" i="138"/>
  <c r="AV219" i="138"/>
  <c r="AU219" i="138"/>
  <c r="J12" i="89"/>
  <c r="AT219" i="138"/>
  <c r="AV218" i="138"/>
  <c r="AU218" i="138"/>
  <c r="AT218" i="138"/>
  <c r="AV217" i="138"/>
  <c r="AU217" i="138"/>
  <c r="AT217" i="138"/>
  <c r="AV216" i="138"/>
  <c r="AU216" i="138"/>
  <c r="AT216" i="138"/>
  <c r="AV215" i="138"/>
  <c r="AU215" i="138"/>
  <c r="AT215" i="138"/>
  <c r="AV214" i="138"/>
  <c r="AU214" i="138"/>
  <c r="AT214" i="138"/>
  <c r="AV213" i="138"/>
  <c r="AU213" i="138"/>
  <c r="AT213" i="138"/>
  <c r="AV212" i="138"/>
  <c r="AU212" i="138"/>
  <c r="AT212" i="138"/>
  <c r="AV211" i="138"/>
  <c r="AU211" i="138"/>
  <c r="AT211" i="138"/>
  <c r="AV210" i="138"/>
  <c r="AU210" i="138"/>
  <c r="AT210" i="138"/>
  <c r="AV209" i="138"/>
  <c r="AU209" i="138"/>
  <c r="AT209" i="138"/>
  <c r="AV208" i="138"/>
  <c r="AU208" i="138"/>
  <c r="AT208" i="138"/>
  <c r="AV207" i="138"/>
  <c r="AU207" i="138"/>
  <c r="AT207" i="138"/>
  <c r="AV206" i="138"/>
  <c r="AU206" i="138"/>
  <c r="AT206" i="138"/>
  <c r="AV205" i="138"/>
  <c r="AU205" i="138"/>
  <c r="AT205" i="138"/>
  <c r="AV204" i="138"/>
  <c r="AU204" i="138"/>
  <c r="AT204" i="138"/>
  <c r="AV203" i="138"/>
  <c r="AU203" i="138"/>
  <c r="AT203" i="138"/>
  <c r="AV202" i="138"/>
  <c r="AU202" i="138"/>
  <c r="AT202" i="138"/>
  <c r="AV201" i="138"/>
  <c r="AU201" i="138"/>
  <c r="AT201" i="138"/>
  <c r="AV200" i="138"/>
  <c r="AU200" i="138"/>
  <c r="AT200" i="138"/>
  <c r="AV199" i="138"/>
  <c r="AU199" i="138"/>
  <c r="AT199" i="138"/>
  <c r="AV198" i="138"/>
  <c r="AU198" i="138"/>
  <c r="AT198" i="138"/>
  <c r="AV197" i="138"/>
  <c r="AU197" i="138"/>
  <c r="AT197" i="138"/>
  <c r="AV196" i="138"/>
  <c r="AU196" i="138"/>
  <c r="AT196" i="138"/>
  <c r="AV195" i="138"/>
  <c r="AU195" i="138"/>
  <c r="AT195" i="138"/>
  <c r="AV194" i="138"/>
  <c r="AU194" i="138"/>
  <c r="AT194" i="138"/>
  <c r="AV193" i="138"/>
  <c r="AU193" i="138"/>
  <c r="AT193" i="138"/>
  <c r="AV192" i="138"/>
  <c r="AU192" i="138"/>
  <c r="AT192" i="138"/>
  <c r="AV191" i="138"/>
  <c r="AU191" i="138"/>
  <c r="AT191" i="138"/>
  <c r="AV190" i="138"/>
  <c r="AU190" i="138"/>
  <c r="AT190" i="138"/>
  <c r="AV189" i="138"/>
  <c r="AU189" i="138"/>
  <c r="AT189" i="138"/>
  <c r="AV188" i="138"/>
  <c r="AU188" i="138"/>
  <c r="AT188" i="138"/>
  <c r="AV187" i="138"/>
  <c r="AU187" i="138"/>
  <c r="AT187" i="138"/>
  <c r="AV186" i="138"/>
  <c r="AU186" i="138"/>
  <c r="AT186" i="138"/>
  <c r="AV185" i="138"/>
  <c r="AU185" i="138"/>
  <c r="AT185" i="138"/>
  <c r="AV184" i="138"/>
  <c r="AU184" i="138"/>
  <c r="AT184" i="138"/>
  <c r="AV183" i="138"/>
  <c r="AU183" i="138"/>
  <c r="AT183" i="138"/>
  <c r="AV182" i="138"/>
  <c r="AU182" i="138"/>
  <c r="AT182" i="138"/>
  <c r="AV181" i="138"/>
  <c r="AU181" i="138"/>
  <c r="AT181" i="138"/>
  <c r="AV180" i="138"/>
  <c r="AU180" i="138"/>
  <c r="AT180" i="138"/>
  <c r="AV179" i="138"/>
  <c r="AU179" i="138"/>
  <c r="AT179" i="138"/>
  <c r="AV178" i="138"/>
  <c r="AU178" i="138"/>
  <c r="AT178" i="138"/>
  <c r="AV177" i="138"/>
  <c r="AU177" i="138"/>
  <c r="AT177" i="138"/>
  <c r="AV176" i="138"/>
  <c r="AU176" i="138"/>
  <c r="AT176" i="138"/>
  <c r="AV175" i="138"/>
  <c r="AU175" i="138"/>
  <c r="AT175" i="138"/>
  <c r="AV174" i="138"/>
  <c r="AU174" i="138"/>
  <c r="AT174" i="138"/>
  <c r="AV173" i="138"/>
  <c r="AU173" i="138"/>
  <c r="AT173" i="138"/>
  <c r="AV172" i="138"/>
  <c r="AU172" i="138"/>
  <c r="AT172" i="138"/>
  <c r="AV171" i="138"/>
  <c r="AU171" i="138"/>
  <c r="AT171" i="138"/>
  <c r="AV170" i="138"/>
  <c r="AU170" i="138"/>
  <c r="AT170" i="138"/>
  <c r="AV169" i="138"/>
  <c r="AU169" i="138"/>
  <c r="AT169" i="138"/>
  <c r="AV168" i="138"/>
  <c r="AU168" i="138"/>
  <c r="AT168" i="138"/>
  <c r="AV167" i="138"/>
  <c r="AU167" i="138"/>
  <c r="AT167" i="138"/>
  <c r="AV166" i="138"/>
  <c r="AU166" i="138"/>
  <c r="AT166" i="138"/>
  <c r="AV165" i="138"/>
  <c r="AU165" i="138"/>
  <c r="AT165" i="138"/>
  <c r="AV164" i="138"/>
  <c r="AU164" i="138"/>
  <c r="AT164" i="138"/>
  <c r="AV163" i="138"/>
  <c r="AU163" i="138"/>
  <c r="AT163" i="138"/>
  <c r="AV162" i="138"/>
  <c r="AU162" i="138"/>
  <c r="AT162" i="138"/>
  <c r="AV161" i="138"/>
  <c r="AU161" i="138"/>
  <c r="AT161" i="138"/>
  <c r="AV160" i="138"/>
  <c r="AU160" i="138"/>
  <c r="AT160" i="138"/>
  <c r="AV159" i="138"/>
  <c r="AU159" i="138"/>
  <c r="AT159" i="138"/>
  <c r="AV158" i="138"/>
  <c r="AU158" i="138"/>
  <c r="AT158" i="138"/>
  <c r="AV157" i="138"/>
  <c r="AU157" i="138"/>
  <c r="AT157" i="138"/>
  <c r="AV156" i="138"/>
  <c r="AU156" i="138"/>
  <c r="AT156" i="138"/>
  <c r="AV155" i="138"/>
  <c r="AU155" i="138"/>
  <c r="AT155" i="138"/>
  <c r="AV154" i="138"/>
  <c r="AU154" i="138"/>
  <c r="AT154" i="138"/>
  <c r="AV153" i="138"/>
  <c r="AU153" i="138"/>
  <c r="AT153" i="138"/>
  <c r="AV152" i="138"/>
  <c r="AU152" i="138"/>
  <c r="AT152" i="138"/>
  <c r="AV151" i="138"/>
  <c r="AU151" i="138"/>
  <c r="AT151" i="138"/>
  <c r="AV150" i="138"/>
  <c r="AU150" i="138"/>
  <c r="AT150" i="138"/>
  <c r="AV149" i="138"/>
  <c r="AU149" i="138"/>
  <c r="AT149" i="138"/>
  <c r="AV148" i="138"/>
  <c r="AU148" i="138"/>
  <c r="AT148" i="138"/>
  <c r="AV147" i="138"/>
  <c r="AU147" i="138"/>
  <c r="AT147" i="138"/>
  <c r="AV146" i="138"/>
  <c r="AU146" i="138"/>
  <c r="AT146" i="138"/>
  <c r="AV145" i="138"/>
  <c r="AU145" i="138"/>
  <c r="AT145" i="138"/>
  <c r="AV144" i="138"/>
  <c r="AU144" i="138"/>
  <c r="AT144" i="138"/>
  <c r="AV143" i="138"/>
  <c r="AU143" i="138"/>
  <c r="AT143" i="138"/>
  <c r="AV142" i="138"/>
  <c r="AU142" i="138"/>
  <c r="AT142" i="138"/>
  <c r="AV141" i="138"/>
  <c r="F10" i="89"/>
  <c r="AU141" i="138"/>
  <c r="E10" i="89"/>
  <c r="AT141" i="138"/>
  <c r="D10" i="89"/>
  <c r="AV140" i="138"/>
  <c r="AU140" i="138"/>
  <c r="AT140" i="138"/>
  <c r="AV139" i="138"/>
  <c r="AU139" i="138"/>
  <c r="AT139" i="138"/>
  <c r="AV138" i="138"/>
  <c r="AU138" i="138"/>
  <c r="AT138" i="138"/>
  <c r="AV137" i="138"/>
  <c r="AU137" i="138"/>
  <c r="AT137" i="138"/>
  <c r="AV136" i="138"/>
  <c r="AU136" i="138"/>
  <c r="AT136" i="138"/>
  <c r="AV135" i="138"/>
  <c r="AU135" i="138"/>
  <c r="AT135" i="138"/>
  <c r="AV134" i="138"/>
  <c r="AU134" i="138"/>
  <c r="AT134" i="138"/>
  <c r="AV133" i="138"/>
  <c r="AU133" i="138"/>
  <c r="AT133" i="138"/>
  <c r="AV132" i="138"/>
  <c r="AU132" i="138"/>
  <c r="AT132" i="138"/>
  <c r="AV131" i="138"/>
  <c r="AU131" i="138"/>
  <c r="AT131" i="138"/>
  <c r="AV130" i="138"/>
  <c r="AU130" i="138"/>
  <c r="AT130" i="138"/>
  <c r="AV129" i="138"/>
  <c r="AU129" i="138"/>
  <c r="AT129" i="138"/>
  <c r="AV128" i="138"/>
  <c r="AU128" i="138"/>
  <c r="AT128" i="138"/>
  <c r="AV127" i="138"/>
  <c r="AU127" i="138"/>
  <c r="AT127" i="138"/>
  <c r="AV126" i="138"/>
  <c r="AU126" i="138"/>
  <c r="AT126" i="138"/>
  <c r="AV125" i="138"/>
  <c r="AU125" i="138"/>
  <c r="AT125" i="138"/>
  <c r="AV124" i="138"/>
  <c r="AU124" i="138"/>
  <c r="AT124" i="138"/>
  <c r="AV123" i="138"/>
  <c r="AU123" i="138"/>
  <c r="AT123" i="138"/>
  <c r="AV122" i="138"/>
  <c r="AU122" i="138"/>
  <c r="AT122" i="138"/>
  <c r="AV121" i="138"/>
  <c r="AU121" i="138"/>
  <c r="AT121" i="138"/>
  <c r="AV120" i="138"/>
  <c r="AU120" i="138"/>
  <c r="AT120" i="138"/>
  <c r="AV119" i="138"/>
  <c r="AU119" i="138"/>
  <c r="AT119" i="138"/>
  <c r="AV118" i="138"/>
  <c r="AU118" i="138"/>
  <c r="AT118" i="138"/>
  <c r="AV117" i="138"/>
  <c r="AU117" i="138"/>
  <c r="AT117" i="138"/>
  <c r="AV116" i="138"/>
  <c r="AU116" i="138"/>
  <c r="AT116" i="138"/>
  <c r="AV115" i="138"/>
  <c r="AU115" i="138"/>
  <c r="AT115" i="138"/>
  <c r="AV114" i="138"/>
  <c r="AU114" i="138"/>
  <c r="AT114" i="138"/>
  <c r="AV113" i="138"/>
  <c r="AU113" i="138"/>
  <c r="AT113" i="138"/>
  <c r="AV112" i="138"/>
  <c r="AU112" i="138"/>
  <c r="AT112" i="138"/>
  <c r="AV111" i="138"/>
  <c r="AU111" i="138"/>
  <c r="AT111" i="138"/>
  <c r="AV110" i="138"/>
  <c r="AU110" i="138"/>
  <c r="AT110" i="138"/>
  <c r="AV109" i="138"/>
  <c r="AU109" i="138"/>
  <c r="AT109" i="138"/>
  <c r="AV108" i="138"/>
  <c r="AU108" i="138"/>
  <c r="AT108" i="138"/>
  <c r="AV107" i="138"/>
  <c r="AU107" i="138"/>
  <c r="AT107" i="138"/>
  <c r="AV106" i="138"/>
  <c r="AU106" i="138"/>
  <c r="AT106" i="138"/>
  <c r="AV105" i="138"/>
  <c r="AU105" i="138"/>
  <c r="AT105" i="138"/>
  <c r="AV104" i="138"/>
  <c r="AU104" i="138"/>
  <c r="AT104" i="138"/>
  <c r="AV103" i="138"/>
  <c r="AU103" i="138"/>
  <c r="AT103" i="138"/>
  <c r="AV102" i="138"/>
  <c r="AU102" i="138"/>
  <c r="AT102" i="138"/>
  <c r="AV101" i="138"/>
  <c r="AU101" i="138"/>
  <c r="AT101" i="138"/>
  <c r="AV100" i="138"/>
  <c r="AU100" i="138"/>
  <c r="AT100" i="138"/>
  <c r="AV99" i="138"/>
  <c r="AU99" i="138"/>
  <c r="AT99" i="138"/>
  <c r="AV98" i="138"/>
  <c r="AU98" i="138"/>
  <c r="AT98" i="138"/>
  <c r="AV97" i="138"/>
  <c r="AU97" i="138"/>
  <c r="AT97" i="138"/>
  <c r="AV96" i="138"/>
  <c r="AU96" i="138"/>
  <c r="AT96" i="138"/>
  <c r="AV95" i="138"/>
  <c r="AU95" i="138"/>
  <c r="AT95" i="138"/>
  <c r="AV94" i="138"/>
  <c r="AU94" i="138"/>
  <c r="AT94" i="138"/>
  <c r="AV93" i="138"/>
  <c r="AU93" i="138"/>
  <c r="AT93" i="138"/>
  <c r="AV92" i="138"/>
  <c r="AU92" i="138"/>
  <c r="AT92" i="138"/>
  <c r="AV91" i="138"/>
  <c r="AU91" i="138"/>
  <c r="AT91" i="138"/>
  <c r="AV90" i="138"/>
  <c r="AU90" i="138"/>
  <c r="AT90" i="138"/>
  <c r="AV89" i="138"/>
  <c r="AU89" i="138"/>
  <c r="AT89" i="138"/>
  <c r="AV88" i="138"/>
  <c r="AU88" i="138"/>
  <c r="AT88" i="138"/>
  <c r="AV87" i="138"/>
  <c r="AU87" i="138"/>
  <c r="AT87" i="138"/>
  <c r="AV86" i="138"/>
  <c r="AU86" i="138"/>
  <c r="AT86" i="138"/>
  <c r="AV85" i="138"/>
  <c r="AU85" i="138"/>
  <c r="AT85" i="138"/>
  <c r="AV84" i="138"/>
  <c r="AU84" i="138"/>
  <c r="AT84" i="138"/>
  <c r="AV83" i="138"/>
  <c r="AU83" i="138"/>
  <c r="AT83" i="138"/>
  <c r="AV82" i="138"/>
  <c r="AU82" i="138"/>
  <c r="AT82" i="138"/>
  <c r="AV81" i="138"/>
  <c r="AU81" i="138"/>
  <c r="AT81" i="138"/>
  <c r="AV80" i="138"/>
  <c r="AU80" i="138"/>
  <c r="AT80" i="138"/>
  <c r="AV79" i="138"/>
  <c r="AU79" i="138"/>
  <c r="AT79" i="138"/>
  <c r="AV78" i="138"/>
  <c r="AU78" i="138"/>
  <c r="AT78" i="138"/>
  <c r="AV77" i="138"/>
  <c r="AU77" i="138"/>
  <c r="AT77" i="138"/>
  <c r="AV76" i="138"/>
  <c r="AU76" i="138"/>
  <c r="AT76" i="138"/>
  <c r="AV75" i="138"/>
  <c r="AU75" i="138"/>
  <c r="AT75" i="138"/>
  <c r="AV74" i="138"/>
  <c r="AU74" i="138"/>
  <c r="AT74" i="138"/>
  <c r="AV73" i="138"/>
  <c r="AU73" i="138"/>
  <c r="AT73" i="138"/>
  <c r="AV72" i="138"/>
  <c r="AU72" i="138"/>
  <c r="AT72" i="138"/>
  <c r="AV71" i="138"/>
  <c r="AU71" i="138"/>
  <c r="AT71" i="138"/>
  <c r="AV70" i="138"/>
  <c r="AU70" i="138"/>
  <c r="AT70" i="138"/>
  <c r="AV69" i="138"/>
  <c r="AU69" i="138"/>
  <c r="AT69" i="138"/>
  <c r="AV68" i="138"/>
  <c r="AU68" i="138"/>
  <c r="AT68" i="138"/>
  <c r="AV67" i="138"/>
  <c r="AU67" i="138"/>
  <c r="AT67" i="138"/>
  <c r="AV66" i="138"/>
  <c r="AU66" i="138"/>
  <c r="AT66" i="138"/>
  <c r="AV65" i="138"/>
  <c r="AU65" i="138"/>
  <c r="AT65" i="138"/>
  <c r="AV64" i="138"/>
  <c r="AU64" i="138"/>
  <c r="AT64" i="138"/>
  <c r="AV63" i="138"/>
  <c r="AU63" i="138"/>
  <c r="AT63" i="138"/>
  <c r="AV62" i="138"/>
  <c r="AU62" i="138"/>
  <c r="AT62" i="138"/>
  <c r="AV61" i="138"/>
  <c r="AU61" i="138"/>
  <c r="AT61" i="138"/>
  <c r="AV60" i="138"/>
  <c r="AU60" i="138"/>
  <c r="AT60" i="138"/>
  <c r="AV59" i="138"/>
  <c r="AU59" i="138"/>
  <c r="AT59" i="138"/>
  <c r="AV58" i="138"/>
  <c r="AU58" i="138"/>
  <c r="AT58" i="138"/>
  <c r="AV57" i="138"/>
  <c r="AU57" i="138"/>
  <c r="AT57" i="138"/>
  <c r="AV56" i="138"/>
  <c r="AU56" i="138"/>
  <c r="AT56" i="138"/>
  <c r="AV55" i="138"/>
  <c r="AU55" i="138"/>
  <c r="AT55" i="138"/>
  <c r="AV54" i="138"/>
  <c r="AU54" i="138"/>
  <c r="AT54" i="138"/>
  <c r="AV53" i="138"/>
  <c r="AU53" i="138"/>
  <c r="AT53" i="138"/>
  <c r="AV52" i="138"/>
  <c r="AU52" i="138"/>
  <c r="AT52" i="138"/>
  <c r="AV51" i="138"/>
  <c r="AU51" i="138"/>
  <c r="AT51" i="138"/>
  <c r="AV50" i="138"/>
  <c r="AU50" i="138"/>
  <c r="AT50" i="138"/>
  <c r="AV49" i="138"/>
  <c r="AU49" i="138"/>
  <c r="AT49" i="138"/>
  <c r="AV48" i="138"/>
  <c r="AU48" i="138"/>
  <c r="AT48" i="138"/>
  <c r="AV47" i="138"/>
  <c r="AU47" i="138"/>
  <c r="AT47" i="138"/>
  <c r="AV46" i="138"/>
  <c r="AU46" i="138"/>
  <c r="AT46" i="138"/>
  <c r="AV45" i="138"/>
  <c r="AU45" i="138"/>
  <c r="AT45" i="138"/>
  <c r="AV44" i="138"/>
  <c r="AU44" i="138"/>
  <c r="AT44" i="138"/>
  <c r="AV43" i="138"/>
  <c r="AU43" i="138"/>
  <c r="AT43" i="138"/>
  <c r="AV42" i="138"/>
  <c r="AU42" i="138"/>
  <c r="AT42" i="138"/>
  <c r="AV41" i="138"/>
  <c r="AU41" i="138"/>
  <c r="AT41" i="138"/>
  <c r="AV40" i="138"/>
  <c r="AU40" i="138"/>
  <c r="AT40" i="138"/>
  <c r="AV39" i="138"/>
  <c r="AU39" i="138"/>
  <c r="AT39" i="138"/>
  <c r="AV38" i="138"/>
  <c r="AU38" i="138"/>
  <c r="AT38" i="138"/>
  <c r="AV37" i="138"/>
  <c r="AU37" i="138"/>
  <c r="AT37" i="138"/>
  <c r="AV36" i="138"/>
  <c r="AU36" i="138"/>
  <c r="AT36" i="138"/>
  <c r="AV35" i="138"/>
  <c r="AU35" i="138"/>
  <c r="AT35" i="138"/>
  <c r="AV34" i="138"/>
  <c r="AU34" i="138"/>
  <c r="AT34" i="138"/>
  <c r="AV33" i="138"/>
  <c r="AU33" i="138"/>
  <c r="AT33" i="138"/>
  <c r="AV32" i="138"/>
  <c r="AU32" i="138"/>
  <c r="AT32" i="138"/>
  <c r="AV31" i="138"/>
  <c r="AU31" i="138"/>
  <c r="AT31" i="138"/>
  <c r="AV30" i="138"/>
  <c r="AU30" i="138"/>
  <c r="AT30" i="138"/>
  <c r="AV29" i="138"/>
  <c r="AU29" i="138"/>
  <c r="AT29" i="138"/>
  <c r="AV28" i="138"/>
  <c r="AU28" i="138"/>
  <c r="AT28" i="138"/>
  <c r="AV27" i="138"/>
  <c r="AU27" i="138"/>
  <c r="AT27" i="138"/>
  <c r="AV26" i="138"/>
  <c r="AU26" i="138"/>
  <c r="AT26" i="138"/>
  <c r="AV25" i="138"/>
  <c r="AU25" i="138"/>
  <c r="AT25" i="138"/>
  <c r="AV24" i="138"/>
  <c r="AU24" i="138"/>
  <c r="AT24" i="138"/>
  <c r="AV23" i="138"/>
  <c r="AU23" i="138"/>
  <c r="AT23" i="138"/>
  <c r="AV22" i="138"/>
  <c r="AU22" i="138"/>
  <c r="AT22" i="138"/>
  <c r="AV21" i="138"/>
  <c r="AU21" i="138"/>
  <c r="AT21" i="138"/>
  <c r="AV20" i="138"/>
  <c r="AU20" i="138"/>
  <c r="AT20" i="138"/>
  <c r="AV19" i="138"/>
  <c r="AU19" i="138"/>
  <c r="AT19" i="138"/>
  <c r="AV18" i="138"/>
  <c r="AU18" i="138"/>
  <c r="AT18" i="138"/>
  <c r="AV17" i="138"/>
  <c r="AU17" i="138"/>
  <c r="AT17" i="138"/>
  <c r="AV16" i="138"/>
  <c r="AU16" i="138"/>
  <c r="AT16" i="138"/>
  <c r="AV15" i="138"/>
  <c r="AU15" i="138"/>
  <c r="AT15" i="138"/>
  <c r="AV14" i="138"/>
  <c r="AU14" i="138"/>
  <c r="AT14" i="138"/>
  <c r="AV13" i="138"/>
  <c r="AU13" i="138"/>
  <c r="AT13" i="138"/>
  <c r="AV12" i="138"/>
  <c r="AU12" i="138"/>
  <c r="AT12" i="138"/>
  <c r="AV11" i="138"/>
  <c r="AU11" i="138"/>
  <c r="AT11" i="138"/>
  <c r="AV10" i="138"/>
  <c r="AU10" i="138"/>
  <c r="AT10" i="138"/>
  <c r="AV9" i="138"/>
  <c r="AU9" i="138"/>
  <c r="AT9" i="138"/>
  <c r="AV8" i="138"/>
  <c r="AU8" i="138"/>
  <c r="AT8" i="138"/>
  <c r="AV7" i="138"/>
  <c r="AU7" i="138"/>
  <c r="AT7" i="138"/>
  <c r="AV6" i="138"/>
  <c r="AU6" i="138"/>
  <c r="AT6" i="138"/>
  <c r="AV5" i="138"/>
  <c r="AU5" i="138"/>
  <c r="AT5" i="138"/>
  <c r="AV4" i="138"/>
  <c r="AU4" i="138"/>
  <c r="AT4" i="138"/>
  <c r="AV3" i="138"/>
  <c r="AU3" i="138"/>
  <c r="Y46" i="62"/>
  <c r="F15" i="131"/>
  <c r="K12" i="89"/>
  <c r="E7" i="89"/>
  <c r="F7" i="89"/>
  <c r="D40" i="89"/>
  <c r="J5" i="89"/>
  <c r="D7" i="89"/>
  <c r="I6" i="89"/>
  <c r="M25" i="125"/>
  <c r="F43" i="89"/>
  <c r="D47" i="89"/>
  <c r="I55" i="128"/>
  <c r="O61" i="57"/>
  <c r="P65" i="89"/>
  <c r="G55" i="57"/>
  <c r="N65" i="89"/>
  <c r="C13" i="125"/>
  <c r="F31" i="57"/>
  <c r="O65" i="89"/>
  <c r="G31" i="57"/>
  <c r="F5" i="89"/>
  <c r="D5" i="89"/>
  <c r="J6" i="89"/>
  <c r="K5" i="89"/>
  <c r="K6" i="89"/>
  <c r="E5" i="89"/>
  <c r="I5" i="89"/>
  <c r="G43" i="57"/>
  <c r="I67" i="89"/>
  <c r="O67" i="89"/>
  <c r="K65" i="89"/>
  <c r="G53" i="57"/>
  <c r="F47" i="57"/>
  <c r="E15" i="57"/>
  <c r="F43" i="57"/>
  <c r="F45" i="57"/>
  <c r="G47" i="57"/>
  <c r="F15" i="57"/>
  <c r="F33" i="57"/>
  <c r="G33" i="57"/>
  <c r="G45" i="57"/>
  <c r="D41" i="89"/>
  <c r="F40" i="89"/>
  <c r="G35" i="57"/>
  <c r="E43" i="89"/>
  <c r="E41" i="89"/>
  <c r="I65" i="89"/>
  <c r="J65" i="89"/>
  <c r="F53" i="57"/>
  <c r="P67" i="89"/>
  <c r="S65" i="89"/>
  <c r="S70" i="89"/>
  <c r="T65" i="89"/>
  <c r="F57" i="57"/>
  <c r="T70" i="89"/>
  <c r="S67" i="89"/>
  <c r="U65" i="89"/>
  <c r="G57" i="57"/>
  <c r="U70" i="89"/>
  <c r="T67" i="89"/>
  <c r="U67" i="89"/>
  <c r="J71" i="89"/>
  <c r="N67" i="89"/>
  <c r="N70" i="89"/>
  <c r="E40" i="89"/>
  <c r="F35" i="57"/>
  <c r="D43" i="89"/>
  <c r="K71" i="89"/>
  <c r="J67" i="89"/>
  <c r="K67" i="89"/>
  <c r="I70" i="89"/>
  <c r="J70" i="89"/>
  <c r="I71" i="89"/>
  <c r="K70" i="89"/>
  <c r="E47" i="89"/>
  <c r="F37" i="57"/>
  <c r="F48" i="89"/>
  <c r="D48" i="89"/>
  <c r="E48" i="89"/>
  <c r="F47" i="89"/>
  <c r="G37" i="57"/>
  <c r="F41" i="89"/>
  <c r="I69" i="89"/>
  <c r="D59" i="127"/>
  <c r="F17" i="57"/>
  <c r="E59" i="127"/>
  <c r="G17" i="57"/>
  <c r="C59" i="127"/>
  <c r="J69" i="89"/>
  <c r="K69" i="89"/>
  <c r="T68" i="89"/>
  <c r="S71" i="89"/>
  <c r="T71" i="89"/>
  <c r="I12" i="89"/>
  <c r="I22" i="89"/>
  <c r="J22" i="89"/>
  <c r="K22" i="89"/>
  <c r="I19" i="89"/>
  <c r="E19" i="57"/>
  <c r="J19" i="89"/>
  <c r="F19" i="57"/>
  <c r="K19" i="89"/>
  <c r="G19" i="57"/>
  <c r="E9" i="89"/>
  <c r="F9" i="89"/>
  <c r="D9" i="89"/>
  <c r="U68" i="89"/>
  <c r="S68" i="89"/>
  <c r="K68" i="89"/>
  <c r="F24" i="89"/>
  <c r="O71" i="89"/>
  <c r="U71" i="89"/>
  <c r="I68" i="89"/>
  <c r="P71" i="89"/>
  <c r="N71" i="89"/>
  <c r="J68" i="89"/>
  <c r="D20" i="89"/>
  <c r="E28" i="89"/>
  <c r="O33" i="89"/>
  <c r="N31" i="89"/>
  <c r="P28" i="89"/>
  <c r="D24" i="89"/>
  <c r="P33" i="89"/>
  <c r="O31" i="89"/>
  <c r="P31" i="89"/>
  <c r="O29" i="89"/>
  <c r="P29" i="89"/>
  <c r="F30" i="89"/>
  <c r="F28" i="89"/>
  <c r="E30" i="89"/>
  <c r="D28" i="89"/>
  <c r="N33" i="89"/>
  <c r="O28" i="89"/>
  <c r="N29" i="89"/>
  <c r="E27" i="89"/>
  <c r="N28" i="89"/>
  <c r="F27" i="89"/>
  <c r="D27" i="89"/>
  <c r="D30" i="89"/>
  <c r="E22" i="89"/>
  <c r="D19" i="89"/>
  <c r="E19" i="89"/>
  <c r="E24" i="89"/>
  <c r="F19" i="89"/>
  <c r="P20" i="89"/>
  <c r="G29" i="57"/>
  <c r="N20" i="89"/>
  <c r="O20" i="89"/>
  <c r="F29" i="57"/>
  <c r="F22" i="89"/>
  <c r="E20" i="89"/>
  <c r="F20" i="89"/>
  <c r="D22" i="89"/>
  <c r="I11" i="89"/>
  <c r="K11" i="89"/>
  <c r="J11" i="89"/>
  <c r="G27" i="57"/>
  <c r="J15" i="57"/>
  <c r="E17" i="57"/>
  <c r="K59" i="127"/>
  <c r="R59" i="127"/>
  <c r="O55" i="128"/>
  <c r="S55" i="128"/>
  <c r="E13" i="125"/>
  <c r="F13" i="57"/>
  <c r="G25" i="57"/>
  <c r="F27" i="57"/>
  <c r="F25" i="57"/>
  <c r="G21" i="57"/>
  <c r="H15" i="57"/>
  <c r="G11" i="57"/>
  <c r="E13" i="57"/>
  <c r="G13" i="57"/>
  <c r="E11" i="57"/>
  <c r="H19" i="57"/>
  <c r="J19" i="57"/>
  <c r="F21" i="57"/>
  <c r="D13" i="125"/>
  <c r="F55" i="57"/>
  <c r="F11" i="57"/>
  <c r="J17" i="57"/>
  <c r="H17" i="57"/>
  <c r="EI4" i="138"/>
  <c r="EI5" i="138"/>
  <c r="EI6" i="138"/>
  <c r="EI7" i="138"/>
  <c r="EI8" i="138"/>
  <c r="EI9" i="138"/>
  <c r="EI10" i="138"/>
  <c r="EI11" i="138"/>
  <c r="EI12" i="138"/>
  <c r="EI13" i="138"/>
  <c r="EI14" i="138"/>
  <c r="EI15" i="138"/>
  <c r="EI16" i="138"/>
  <c r="EI17" i="138"/>
  <c r="EI18" i="138"/>
  <c r="EI19" i="138"/>
  <c r="EI20" i="138"/>
  <c r="EI21" i="138"/>
  <c r="EI22" i="138"/>
  <c r="EI23" i="138"/>
  <c r="EI24" i="138"/>
  <c r="EI25" i="138"/>
  <c r="EI26" i="138"/>
  <c r="EI27" i="138"/>
  <c r="EI28" i="138"/>
  <c r="EI29" i="138"/>
  <c r="EI30" i="138"/>
  <c r="EI31" i="138"/>
  <c r="EI32" i="138"/>
  <c r="EI33" i="138"/>
  <c r="EI34" i="138"/>
  <c r="EI35" i="138"/>
  <c r="EI36" i="138"/>
  <c r="EI37" i="138"/>
  <c r="EI38" i="138"/>
  <c r="EI39" i="138"/>
  <c r="EI40" i="138"/>
  <c r="EI41" i="138"/>
  <c r="EI42" i="138"/>
  <c r="EI43" i="138"/>
  <c r="EI44" i="138"/>
  <c r="EI45" i="138"/>
  <c r="EI46" i="138"/>
  <c r="EI47" i="138"/>
  <c r="EI48" i="138"/>
  <c r="EI49" i="138"/>
  <c r="EI50" i="138"/>
  <c r="EI51" i="138"/>
  <c r="EI52" i="138"/>
  <c r="EI53" i="138"/>
  <c r="EI54" i="138"/>
  <c r="EI55" i="138"/>
  <c r="EI56" i="138"/>
  <c r="EI57" i="138"/>
  <c r="EI58" i="138"/>
  <c r="EI59" i="138"/>
  <c r="EI60" i="138"/>
  <c r="EI61" i="138"/>
  <c r="EI62" i="138"/>
  <c r="EI63" i="138"/>
  <c r="EI64" i="138"/>
  <c r="EI65" i="138"/>
  <c r="EI66" i="138"/>
  <c r="EI67" i="138"/>
  <c r="EI68" i="138"/>
  <c r="EI69" i="138"/>
  <c r="EI70" i="138"/>
  <c r="EI71" i="138"/>
  <c r="EI72" i="138"/>
  <c r="EI73" i="138"/>
  <c r="EI74" i="138"/>
  <c r="EI75" i="138"/>
  <c r="EI76" i="138"/>
  <c r="EI77" i="138"/>
  <c r="EI78" i="138"/>
  <c r="EI79" i="138"/>
  <c r="EI80" i="138"/>
  <c r="EI81" i="138"/>
  <c r="EI82" i="138"/>
  <c r="EI83" i="138"/>
  <c r="EI84" i="138"/>
  <c r="EI85" i="138"/>
  <c r="EI86" i="138"/>
  <c r="EI87" i="138"/>
  <c r="EI88" i="138"/>
  <c r="EI89" i="138"/>
  <c r="EI90" i="138"/>
  <c r="EI91" i="138"/>
  <c r="EI92" i="138"/>
  <c r="EI93" i="138"/>
  <c r="EI94" i="138"/>
  <c r="EI95" i="138"/>
  <c r="EI96" i="138"/>
  <c r="EI97" i="138"/>
  <c r="EI98" i="138"/>
  <c r="EI99" i="138"/>
  <c r="EI100" i="138"/>
  <c r="EI101" i="138"/>
  <c r="EI102" i="138"/>
  <c r="EI103" i="138"/>
  <c r="EI104" i="138"/>
  <c r="EI105" i="138"/>
  <c r="EI106" i="138"/>
  <c r="EI107" i="138"/>
  <c r="EI108" i="138"/>
  <c r="EI109" i="138"/>
  <c r="EI110" i="138"/>
  <c r="EI111" i="138"/>
  <c r="EI112" i="138"/>
  <c r="EI113" i="138"/>
  <c r="EI114" i="138"/>
  <c r="EI115" i="138"/>
  <c r="EI116" i="138"/>
  <c r="EI117" i="138"/>
  <c r="EI118" i="138"/>
  <c r="EI119" i="138"/>
  <c r="EI120" i="138"/>
  <c r="EI121" i="138"/>
  <c r="EI122" i="138"/>
  <c r="EI123" i="138"/>
  <c r="EI124" i="138"/>
  <c r="EI125" i="138"/>
  <c r="EI126" i="138"/>
  <c r="EI127" i="138"/>
  <c r="EI128" i="138"/>
  <c r="EI129" i="138"/>
  <c r="EI130" i="138"/>
  <c r="EI131" i="138"/>
  <c r="EI132" i="138"/>
  <c r="EI133" i="138"/>
  <c r="EI134" i="138"/>
  <c r="EI135" i="138"/>
  <c r="EI136" i="138"/>
  <c r="EI137" i="138"/>
  <c r="EI138" i="138"/>
  <c r="EI139" i="138"/>
  <c r="EI140" i="138"/>
  <c r="EI141" i="138"/>
  <c r="EI142" i="138"/>
  <c r="EI143" i="138"/>
  <c r="EI144" i="138"/>
  <c r="EI145" i="138"/>
  <c r="EI146" i="138"/>
  <c r="EI147" i="138"/>
  <c r="EI148" i="138"/>
  <c r="EI149" i="138"/>
  <c r="EI150" i="138"/>
  <c r="EI151" i="138"/>
  <c r="EI152" i="138"/>
  <c r="EI153" i="138"/>
  <c r="EI154" i="138"/>
  <c r="EI155" i="138"/>
  <c r="EI156" i="138"/>
  <c r="EI157" i="138"/>
  <c r="EI158" i="138"/>
  <c r="EI159" i="138"/>
  <c r="EI160" i="138"/>
  <c r="EI161" i="138"/>
  <c r="EI162" i="138"/>
  <c r="EI163" i="138"/>
  <c r="EI164" i="138"/>
  <c r="EI165" i="138"/>
  <c r="EI166" i="138"/>
  <c r="EI167" i="138"/>
  <c r="EI168" i="138"/>
  <c r="EI169" i="138"/>
  <c r="EI170" i="138"/>
  <c r="EI171" i="138"/>
  <c r="EI172" i="138"/>
  <c r="EI173" i="138"/>
  <c r="EI174" i="138"/>
  <c r="EI175" i="138"/>
  <c r="EI176" i="138"/>
  <c r="EI177" i="138"/>
  <c r="EI178" i="138"/>
  <c r="EI179" i="138"/>
  <c r="EI180" i="138"/>
  <c r="EI181" i="138"/>
  <c r="EI182" i="138"/>
  <c r="EI183" i="138"/>
  <c r="EI184" i="138"/>
  <c r="EI185" i="138"/>
  <c r="EI186" i="138"/>
  <c r="EI187" i="138"/>
  <c r="EI188" i="138"/>
  <c r="EI189" i="138"/>
  <c r="EI190" i="138"/>
  <c r="EI191" i="138"/>
  <c r="EI192" i="138"/>
  <c r="EI193" i="138"/>
  <c r="EI194" i="138"/>
  <c r="EI195" i="138"/>
  <c r="EI196" i="138"/>
  <c r="EI197" i="138"/>
  <c r="EI198" i="138"/>
  <c r="EI199" i="138"/>
  <c r="EI200" i="138"/>
  <c r="EI201" i="138"/>
  <c r="EI202" i="138"/>
  <c r="EI203" i="138"/>
  <c r="EI204" i="138"/>
  <c r="EI205" i="138"/>
  <c r="EI206" i="138"/>
  <c r="EI207" i="138"/>
  <c r="EI208" i="138"/>
  <c r="EI209" i="138"/>
  <c r="EI210" i="138"/>
  <c r="EI211" i="138"/>
  <c r="EI212" i="138"/>
  <c r="EI213" i="138"/>
  <c r="EI214" i="138"/>
  <c r="EI215" i="138"/>
  <c r="EI216" i="138"/>
  <c r="EI217" i="138"/>
  <c r="EI218" i="138"/>
  <c r="EI219" i="138"/>
  <c r="EI220" i="138"/>
  <c r="EI221" i="138"/>
  <c r="EI222" i="138"/>
  <c r="EI223" i="138"/>
  <c r="EI224" i="138"/>
  <c r="EI225" i="138"/>
  <c r="EI226" i="138"/>
  <c r="EI227" i="138"/>
  <c r="EI228" i="138"/>
  <c r="EI229" i="138"/>
  <c r="EI230" i="138"/>
  <c r="EI231" i="138"/>
  <c r="EI232" i="138"/>
  <c r="EI233" i="138"/>
  <c r="EI234" i="138"/>
  <c r="EI235" i="138"/>
  <c r="EI236" i="138"/>
  <c r="EI237" i="138"/>
  <c r="EI238" i="138"/>
  <c r="EI239" i="138"/>
  <c r="EI240" i="138"/>
  <c r="EI241" i="138"/>
  <c r="EI242" i="138"/>
  <c r="EI243" i="138"/>
  <c r="EI244" i="138"/>
  <c r="EI245" i="138"/>
  <c r="EI246" i="138"/>
  <c r="EI247" i="138"/>
  <c r="EI248" i="138"/>
  <c r="EI249" i="138"/>
  <c r="EI250" i="138"/>
  <c r="EI251" i="138"/>
  <c r="EI252" i="138"/>
  <c r="EI253" i="138"/>
  <c r="EI254" i="138"/>
  <c r="EI255" i="138"/>
  <c r="EI256" i="138"/>
  <c r="EI257" i="138"/>
  <c r="EI258" i="138"/>
  <c r="EI259" i="138"/>
  <c r="EI260" i="138"/>
  <c r="EI261" i="138"/>
  <c r="EI262" i="138"/>
  <c r="EI263" i="138"/>
  <c r="EI264" i="138"/>
  <c r="EI265" i="138"/>
  <c r="EI266" i="138"/>
  <c r="EI267" i="138"/>
  <c r="EI268" i="138"/>
  <c r="EI269" i="138"/>
  <c r="EI270" i="138"/>
  <c r="EI271" i="138"/>
  <c r="EI272" i="138"/>
  <c r="EI273" i="138"/>
  <c r="EI274" i="138"/>
  <c r="EI275" i="138"/>
  <c r="EI276" i="138"/>
  <c r="EI277" i="138"/>
  <c r="EI278" i="138"/>
  <c r="EI279" i="138"/>
  <c r="EI280" i="138"/>
  <c r="EI281" i="138"/>
  <c r="EI282" i="138"/>
  <c r="EI283" i="138"/>
  <c r="EI284" i="138"/>
  <c r="EI285" i="138"/>
  <c r="EI286" i="138"/>
  <c r="EI287" i="138"/>
  <c r="EI288" i="138"/>
  <c r="EI289" i="138"/>
  <c r="EI290" i="138"/>
  <c r="EI291" i="138"/>
  <c r="EI292" i="138"/>
  <c r="EI293" i="138"/>
  <c r="EI294" i="138"/>
  <c r="EI295" i="138"/>
  <c r="EI296" i="138"/>
  <c r="EI297" i="138"/>
  <c r="EI298" i="138"/>
  <c r="EI299" i="138"/>
  <c r="EI300" i="138"/>
  <c r="EI301" i="138"/>
  <c r="EI302" i="138"/>
  <c r="EI303" i="138"/>
  <c r="EI304" i="138"/>
  <c r="EI305" i="138"/>
  <c r="EI306" i="138"/>
  <c r="EI307" i="138"/>
  <c r="EI308" i="138"/>
  <c r="EI309" i="138"/>
  <c r="EI310" i="138"/>
  <c r="EI311" i="138"/>
  <c r="EI312" i="138"/>
  <c r="EI313" i="138"/>
  <c r="EI314" i="138"/>
  <c r="EI315" i="138"/>
  <c r="EI316" i="138"/>
  <c r="EI317" i="138"/>
  <c r="EI318" i="138"/>
  <c r="EI319" i="138"/>
  <c r="EI320" i="138"/>
  <c r="EI321" i="138"/>
  <c r="EI322" i="138"/>
  <c r="EI323" i="138"/>
  <c r="EI324" i="138"/>
  <c r="EI325" i="138"/>
  <c r="EI326" i="138"/>
  <c r="EI327" i="138"/>
  <c r="EI328" i="138"/>
  <c r="EI329" i="138"/>
  <c r="EI330" i="138"/>
  <c r="EI331" i="138"/>
  <c r="EI332" i="138"/>
  <c r="EI333" i="138"/>
  <c r="EI334" i="138"/>
  <c r="EI335" i="138"/>
  <c r="EI336" i="138"/>
  <c r="EI337" i="138"/>
  <c r="EI338" i="138"/>
  <c r="EI339" i="138"/>
  <c r="EI340" i="138"/>
  <c r="EI341" i="138"/>
  <c r="EI342" i="138"/>
  <c r="EI343" i="138"/>
  <c r="EI344" i="138"/>
  <c r="EI345" i="138"/>
  <c r="EI346" i="138"/>
  <c r="EI347" i="138"/>
  <c r="EI348" i="138"/>
  <c r="EI349" i="138"/>
  <c r="EI350" i="138"/>
  <c r="EI351" i="138"/>
  <c r="EI352" i="138"/>
  <c r="EI353" i="138"/>
  <c r="EI354" i="138"/>
  <c r="EI355" i="138"/>
  <c r="EI356" i="138"/>
  <c r="EI357" i="138"/>
  <c r="EI358" i="138"/>
  <c r="EI359" i="138"/>
  <c r="EI360" i="138"/>
  <c r="EI361" i="138"/>
  <c r="EI362" i="138"/>
  <c r="EI363" i="138"/>
  <c r="EI364" i="138"/>
  <c r="EI365" i="138"/>
  <c r="EI366" i="138"/>
  <c r="EI367" i="138"/>
  <c r="EI368" i="138"/>
  <c r="EI369" i="138"/>
  <c r="EI370" i="138"/>
  <c r="EI371" i="138"/>
  <c r="EI372" i="138"/>
  <c r="EI373" i="138"/>
  <c r="EI374" i="138"/>
  <c r="EI375" i="138"/>
  <c r="EI376" i="138"/>
  <c r="EI377" i="138"/>
  <c r="EI378" i="138"/>
  <c r="EI379" i="138"/>
  <c r="EI380" i="138"/>
  <c r="EI381" i="138"/>
  <c r="EI382" i="138"/>
  <c r="EI383" i="138"/>
  <c r="EI384" i="138"/>
  <c r="EI385" i="138"/>
  <c r="EI386" i="138"/>
  <c r="EI387" i="138"/>
  <c r="EI388" i="138"/>
  <c r="EI389" i="138"/>
  <c r="EI390" i="138"/>
  <c r="EI391" i="138"/>
  <c r="EI392" i="138"/>
  <c r="EI393" i="138"/>
  <c r="EI394" i="138"/>
  <c r="EI395" i="138"/>
  <c r="EI396" i="138"/>
  <c r="EI397" i="138"/>
  <c r="EI398" i="138"/>
  <c r="EI399" i="138"/>
  <c r="EI400" i="138"/>
  <c r="EI401" i="138"/>
  <c r="EI402" i="138"/>
  <c r="EI403" i="138"/>
  <c r="EI404" i="138"/>
  <c r="EI405" i="138"/>
  <c r="EI406" i="138"/>
  <c r="EI407" i="138"/>
  <c r="EI408" i="138"/>
  <c r="EI409" i="138"/>
  <c r="EI410" i="138"/>
  <c r="EI411" i="138"/>
  <c r="EI412" i="138"/>
  <c r="EI413" i="138"/>
  <c r="EI414" i="138"/>
  <c r="EI415" i="138"/>
  <c r="EI416" i="138"/>
  <c r="EI417" i="138"/>
  <c r="EI418" i="138"/>
  <c r="EI419" i="138"/>
  <c r="EI420" i="138"/>
  <c r="EI421" i="138"/>
  <c r="EI422" i="138"/>
  <c r="EI423" i="138"/>
  <c r="EI424" i="138"/>
  <c r="EI425" i="138"/>
  <c r="EI426" i="138"/>
  <c r="EI427" i="138"/>
  <c r="EI428" i="138"/>
  <c r="EI429" i="138"/>
  <c r="EI430" i="138"/>
  <c r="EI431" i="138"/>
  <c r="EI432" i="138"/>
  <c r="EI433" i="138"/>
  <c r="EI434" i="138"/>
  <c r="EI435" i="138"/>
  <c r="EI436" i="138"/>
  <c r="EI437" i="138"/>
  <c r="EI438" i="138"/>
  <c r="EI439" i="138"/>
  <c r="EI440" i="138"/>
  <c r="EI441" i="138"/>
  <c r="EI442" i="138"/>
  <c r="EI443" i="138"/>
  <c r="EI444" i="138"/>
  <c r="EI445" i="138"/>
  <c r="EI446" i="138"/>
  <c r="EI447" i="138"/>
  <c r="EI448" i="138"/>
  <c r="EI449" i="138"/>
  <c r="EI450" i="138"/>
  <c r="EI451" i="138"/>
  <c r="EI452" i="138"/>
  <c r="EI453" i="138"/>
  <c r="EI454" i="138"/>
  <c r="EI455" i="138"/>
  <c r="EI456" i="138"/>
  <c r="EI457" i="138"/>
  <c r="EI458" i="138"/>
  <c r="EI459" i="138"/>
  <c r="EI460" i="138"/>
  <c r="EI461" i="138"/>
  <c r="EI462" i="138"/>
  <c r="EI463" i="138"/>
  <c r="EI464" i="138"/>
  <c r="EI465" i="138"/>
  <c r="EI466" i="138"/>
  <c r="EI467" i="138"/>
  <c r="EI468" i="138"/>
  <c r="EI469" i="138"/>
  <c r="EI470" i="138"/>
  <c r="EI471" i="138"/>
  <c r="EI472" i="138"/>
  <c r="EI473" i="138"/>
  <c r="EI474" i="138"/>
  <c r="EI475" i="138"/>
  <c r="EI476" i="138"/>
  <c r="EI477" i="138"/>
  <c r="EI478" i="138"/>
  <c r="EI479" i="138"/>
  <c r="EI480" i="138"/>
  <c r="EI481" i="138"/>
  <c r="EI482" i="138"/>
  <c r="EI483" i="138"/>
  <c r="EI484" i="138"/>
  <c r="EI485" i="138"/>
  <c r="EI486" i="138"/>
  <c r="EI487" i="138"/>
  <c r="EI488" i="138"/>
  <c r="EI489" i="138"/>
  <c r="EI490" i="138"/>
  <c r="EI491" i="138"/>
  <c r="EI492" i="138"/>
  <c r="EI493" i="138"/>
  <c r="EI494" i="138"/>
  <c r="EI495" i="138"/>
  <c r="EI496" i="138"/>
  <c r="EI497" i="138"/>
  <c r="EI498" i="138"/>
  <c r="EI499" i="138"/>
  <c r="EI500" i="138"/>
  <c r="EI501" i="138"/>
  <c r="EI502" i="138"/>
  <c r="EI503" i="138"/>
  <c r="EI504" i="138"/>
  <c r="EI505" i="138"/>
  <c r="EI506" i="138"/>
  <c r="EI507" i="138"/>
  <c r="EI508" i="138"/>
  <c r="EI509" i="138"/>
  <c r="EI510" i="138"/>
  <c r="EI511" i="138"/>
  <c r="EI512" i="138"/>
  <c r="EI513" i="138"/>
  <c r="EI514" i="138"/>
  <c r="EI515" i="138"/>
  <c r="EI516" i="138"/>
  <c r="EI517" i="138"/>
  <c r="EI518" i="138"/>
  <c r="EI519" i="138"/>
  <c r="EI520" i="138"/>
  <c r="EI521" i="138"/>
  <c r="EI522" i="138"/>
  <c r="EI523" i="138"/>
  <c r="EI524" i="138"/>
  <c r="EI525" i="138"/>
  <c r="EI526" i="138"/>
  <c r="EI527" i="138"/>
  <c r="EI528" i="138"/>
  <c r="EI529" i="138"/>
  <c r="EI530" i="138"/>
  <c r="EI531" i="138"/>
  <c r="EI532" i="138"/>
  <c r="EI533" i="138"/>
  <c r="EI534" i="138"/>
  <c r="EI535" i="138"/>
  <c r="EI536" i="138"/>
  <c r="EI537" i="138"/>
  <c r="EI538" i="138"/>
  <c r="EI539" i="138"/>
  <c r="EI540" i="138"/>
  <c r="EI541" i="138"/>
  <c r="EI542" i="138"/>
  <c r="EI543" i="138"/>
  <c r="EI544" i="138"/>
  <c r="EI545" i="138"/>
  <c r="EI546" i="138"/>
  <c r="EI547" i="138"/>
  <c r="EI548" i="138"/>
  <c r="EI549" i="138"/>
  <c r="EI550" i="138"/>
  <c r="EI551" i="138"/>
  <c r="EI552" i="138"/>
  <c r="EI553" i="138"/>
  <c r="EI554" i="138"/>
  <c r="EI555" i="138"/>
  <c r="EI556" i="138"/>
  <c r="EI557" i="138"/>
  <c r="EI558" i="138"/>
  <c r="EI559" i="138"/>
  <c r="EI560" i="138"/>
  <c r="EI561" i="138"/>
  <c r="EI562" i="138"/>
  <c r="EI563" i="138"/>
  <c r="EI564" i="138"/>
  <c r="EI565" i="138"/>
  <c r="EI566" i="138"/>
  <c r="EI567" i="138"/>
  <c r="EI568" i="138"/>
  <c r="EI569" i="138"/>
  <c r="EI570" i="138"/>
  <c r="EI571" i="138"/>
  <c r="EI572" i="138"/>
  <c r="EI573" i="138"/>
  <c r="EI574" i="138"/>
  <c r="EI575" i="138"/>
  <c r="EI576" i="138"/>
  <c r="EI577" i="138"/>
  <c r="EI578" i="138"/>
  <c r="EI579" i="138"/>
  <c r="EI580" i="138"/>
  <c r="EI581" i="138"/>
  <c r="EI582" i="138"/>
  <c r="EI583" i="138"/>
  <c r="EI584" i="138"/>
  <c r="EI585" i="138"/>
  <c r="EI586" i="138"/>
  <c r="EI587" i="138"/>
  <c r="EI588" i="138"/>
  <c r="EI589" i="138"/>
  <c r="EI590" i="138"/>
  <c r="EI591" i="138"/>
  <c r="EI592" i="138"/>
  <c r="EI593" i="138"/>
  <c r="EI594" i="138"/>
  <c r="EI595" i="138"/>
  <c r="EI596" i="138"/>
  <c r="EI597" i="138"/>
  <c r="EI598" i="138"/>
  <c r="EI599" i="138"/>
  <c r="EI600" i="138"/>
  <c r="EI601" i="138"/>
  <c r="EI602" i="138"/>
  <c r="EI603" i="138"/>
  <c r="EI604" i="138"/>
  <c r="EI605" i="138"/>
  <c r="EI606" i="138"/>
  <c r="EI607" i="138"/>
  <c r="EI608" i="138"/>
  <c r="EI609" i="138"/>
  <c r="EI610" i="138"/>
  <c r="EI611" i="138"/>
  <c r="EI612" i="138"/>
  <c r="EI613" i="138"/>
  <c r="EI614" i="138"/>
  <c r="EI615" i="138"/>
  <c r="EI616" i="138"/>
  <c r="EI617" i="138"/>
  <c r="EI618" i="138"/>
  <c r="EI619" i="138"/>
  <c r="EI620" i="138"/>
  <c r="EI621" i="138"/>
  <c r="EI622" i="138"/>
  <c r="EI623" i="138"/>
  <c r="EI624" i="138"/>
  <c r="EI625" i="138"/>
  <c r="EI626" i="138"/>
  <c r="EI627" i="138"/>
  <c r="EI628" i="138"/>
  <c r="EI629" i="138"/>
  <c r="EI630" i="138"/>
  <c r="EI631" i="138"/>
  <c r="EI632" i="138"/>
  <c r="EI633" i="138"/>
  <c r="EI634" i="138"/>
  <c r="EI635" i="138"/>
  <c r="EI636" i="138"/>
  <c r="EI637" i="138"/>
  <c r="EI638" i="138"/>
  <c r="EI639" i="138"/>
  <c r="EI640" i="138"/>
  <c r="EI641" i="138"/>
  <c r="EI642" i="138"/>
  <c r="EI643" i="138"/>
  <c r="EI644" i="138"/>
  <c r="EI645" i="138"/>
  <c r="EI646" i="138"/>
  <c r="EI647" i="138"/>
  <c r="EI648" i="138"/>
  <c r="EI649" i="138"/>
  <c r="EI650" i="138"/>
  <c r="EI651" i="138"/>
  <c r="EI652" i="138"/>
  <c r="EI653" i="138"/>
  <c r="EI654" i="138"/>
  <c r="EI655" i="138"/>
  <c r="EI656" i="138"/>
  <c r="EI657" i="138"/>
  <c r="EI658" i="138"/>
  <c r="EI659" i="138"/>
  <c r="EI660" i="138"/>
  <c r="EI661" i="138"/>
  <c r="EI662" i="138"/>
  <c r="EI663" i="138"/>
  <c r="EI664" i="138"/>
  <c r="EI665" i="138"/>
  <c r="EI666" i="138"/>
  <c r="EI667" i="138"/>
  <c r="EI668" i="138"/>
  <c r="EI669" i="138"/>
  <c r="EI670" i="138"/>
  <c r="EI671" i="138"/>
  <c r="EI672" i="138"/>
  <c r="EI673" i="138"/>
  <c r="EI674" i="138"/>
  <c r="EI675" i="138"/>
  <c r="EI676" i="138"/>
  <c r="EI677" i="138"/>
  <c r="EI678" i="138"/>
  <c r="EI679" i="138"/>
  <c r="EI680" i="138"/>
  <c r="EI681" i="138"/>
  <c r="EI682" i="138"/>
  <c r="EI683" i="138"/>
  <c r="EI684" i="138"/>
  <c r="EI685" i="138"/>
  <c r="EI686" i="138"/>
  <c r="EI687" i="138"/>
  <c r="EI688" i="138"/>
  <c r="EI689" i="138"/>
  <c r="EI690" i="138"/>
  <c r="EI691" i="138"/>
  <c r="EI692" i="138"/>
  <c r="EI693" i="138"/>
  <c r="EI694" i="138"/>
  <c r="EI695" i="138"/>
  <c r="EI696" i="138"/>
  <c r="EI697" i="138"/>
  <c r="EI698" i="138"/>
  <c r="EI699" i="138"/>
  <c r="EI700" i="138"/>
  <c r="EI701" i="138"/>
  <c r="EI702" i="138"/>
  <c r="EI703" i="138"/>
  <c r="EI704" i="138"/>
  <c r="EI705" i="138"/>
  <c r="EI706" i="138"/>
  <c r="EI707" i="138"/>
  <c r="EI708" i="138"/>
  <c r="EI709" i="138"/>
  <c r="EI710" i="138"/>
  <c r="EI711" i="138"/>
  <c r="EI712" i="138"/>
  <c r="EI713" i="138"/>
  <c r="EI714" i="138"/>
  <c r="EI715" i="138"/>
  <c r="EI716" i="138"/>
  <c r="EI717" i="138"/>
  <c r="EI718" i="138"/>
  <c r="EI719" i="138"/>
  <c r="EI720" i="138"/>
  <c r="EI721" i="138"/>
  <c r="EI722" i="138"/>
  <c r="EI723" i="138"/>
  <c r="EI724" i="138"/>
  <c r="EI725" i="138"/>
  <c r="EI726" i="138"/>
  <c r="EI727" i="138"/>
  <c r="EI728" i="138"/>
  <c r="EI729" i="138"/>
  <c r="EI730" i="138"/>
  <c r="EI731" i="138"/>
  <c r="EI732" i="138"/>
  <c r="EI733" i="138"/>
  <c r="EI734" i="138"/>
  <c r="EI735" i="138"/>
  <c r="EI736" i="138"/>
  <c r="EI737" i="138"/>
  <c r="EI738" i="138"/>
  <c r="EI739" i="138"/>
  <c r="EI740" i="138"/>
  <c r="EI741" i="138"/>
  <c r="EI742" i="138"/>
  <c r="EI743" i="138"/>
  <c r="EI744" i="138"/>
  <c r="EI745" i="138"/>
  <c r="EI746" i="138"/>
  <c r="EI747" i="138"/>
  <c r="EI748" i="138"/>
  <c r="EI749" i="138"/>
  <c r="EI750" i="138"/>
  <c r="EI751" i="138"/>
  <c r="EI752" i="138"/>
  <c r="EI753" i="138"/>
  <c r="EI754" i="138"/>
  <c r="EI755" i="138"/>
  <c r="EI756" i="138"/>
  <c r="EI757" i="138"/>
  <c r="EI758" i="138"/>
  <c r="EI759" i="138"/>
  <c r="EI760" i="138"/>
  <c r="EI761" i="138"/>
  <c r="EI762" i="138"/>
  <c r="EI763" i="138"/>
  <c r="EI764" i="138"/>
  <c r="EI765" i="138"/>
  <c r="EI766" i="138"/>
  <c r="EI767" i="138"/>
  <c r="EI768" i="138"/>
  <c r="EI769" i="138"/>
  <c r="EI770" i="138"/>
  <c r="EI771" i="138"/>
  <c r="EI772" i="138"/>
  <c r="EI773" i="138"/>
  <c r="EI774" i="138"/>
  <c r="EI775" i="138"/>
  <c r="EI776" i="138"/>
  <c r="EI777" i="138"/>
  <c r="EI778" i="138"/>
  <c r="EI779" i="138"/>
  <c r="EI780" i="138"/>
  <c r="EI781" i="138"/>
  <c r="EI782" i="138"/>
  <c r="EI783" i="138"/>
  <c r="EI784" i="138"/>
  <c r="EI785" i="138"/>
  <c r="EI786" i="138"/>
  <c r="EI787" i="138"/>
  <c r="EI788" i="138"/>
  <c r="EI789" i="138"/>
  <c r="EI790" i="138"/>
  <c r="EI791" i="138"/>
  <c r="EI792" i="138"/>
  <c r="EI793" i="138"/>
  <c r="EI794" i="138"/>
  <c r="EI795" i="138"/>
  <c r="EI796" i="138"/>
  <c r="EI797" i="138"/>
  <c r="EI798" i="138"/>
  <c r="EI799" i="138"/>
  <c r="EI800" i="138"/>
  <c r="EI801" i="138"/>
  <c r="EI802" i="138"/>
  <c r="EI803" i="138"/>
  <c r="EI804" i="138"/>
  <c r="EI805" i="138"/>
  <c r="EI806" i="138"/>
  <c r="EI807" i="138"/>
  <c r="EI808" i="138"/>
  <c r="EI809" i="138"/>
  <c r="EI810" i="138"/>
  <c r="EI811" i="138"/>
  <c r="EI812" i="138"/>
  <c r="EI813" i="138"/>
  <c r="EI814" i="138"/>
  <c r="EI815" i="138"/>
  <c r="EI816" i="138"/>
  <c r="EI817" i="138"/>
  <c r="EI818" i="138"/>
  <c r="EI819" i="138"/>
  <c r="EI820" i="138"/>
  <c r="EI821" i="138"/>
  <c r="EI822" i="138"/>
  <c r="EI823" i="138"/>
  <c r="EI824" i="138"/>
  <c r="EI825" i="138"/>
  <c r="EI826" i="138"/>
  <c r="EI827" i="138"/>
  <c r="EI828" i="138"/>
  <c r="EI829" i="138"/>
  <c r="EI830" i="138"/>
  <c r="EI831" i="138"/>
  <c r="EI832" i="138"/>
  <c r="EI833" i="138"/>
  <c r="EI834" i="138"/>
  <c r="EI835" i="138"/>
  <c r="EI836" i="138"/>
  <c r="EI837" i="138"/>
  <c r="EI838" i="138"/>
  <c r="EI839" i="138"/>
  <c r="EI840" i="138"/>
  <c r="EI841" i="138"/>
  <c r="EI842" i="138"/>
  <c r="EI843" i="138"/>
  <c r="EI844" i="138"/>
  <c r="EI845" i="138"/>
  <c r="EI846" i="138"/>
  <c r="EI847" i="138"/>
  <c r="EI848" i="138"/>
  <c r="EI849" i="138"/>
  <c r="EI850" i="138"/>
  <c r="EI851" i="138"/>
  <c r="EI852" i="138"/>
  <c r="EI853" i="138"/>
  <c r="EI854" i="138"/>
  <c r="EI855" i="138"/>
  <c r="EI856" i="138"/>
  <c r="EI857" i="138"/>
  <c r="EI858" i="138"/>
  <c r="EI859" i="138"/>
  <c r="EI860" i="138"/>
  <c r="EI861" i="138"/>
  <c r="EI862" i="138"/>
  <c r="EI863" i="138"/>
  <c r="EI864" i="138"/>
  <c r="EI865" i="138"/>
  <c r="EI866" i="138"/>
  <c r="EI867" i="138"/>
  <c r="EI868" i="138"/>
  <c r="EI869" i="138"/>
  <c r="EI870" i="138"/>
  <c r="EI871" i="138"/>
  <c r="EI872" i="138"/>
  <c r="EI873" i="138"/>
  <c r="EI874" i="138"/>
  <c r="EI875" i="138"/>
  <c r="EI876" i="138"/>
  <c r="EI877" i="138"/>
  <c r="EI878" i="138"/>
  <c r="EI879" i="138"/>
  <c r="EI880" i="138"/>
  <c r="EI881" i="138"/>
  <c r="EI882" i="138"/>
  <c r="EI883" i="138"/>
  <c r="EI884" i="138"/>
  <c r="EI885" i="138"/>
  <c r="EI886" i="138"/>
  <c r="EI887" i="138"/>
  <c r="EI888" i="138"/>
  <c r="EI889" i="138"/>
  <c r="EI890" i="138"/>
  <c r="EI891" i="138"/>
  <c r="EI892" i="138"/>
  <c r="EI893" i="138"/>
  <c r="EI894" i="138"/>
  <c r="EI895" i="138"/>
  <c r="EI896" i="138"/>
  <c r="EI897" i="138"/>
  <c r="EI898" i="138"/>
  <c r="EI899" i="138"/>
  <c r="EI900" i="138"/>
  <c r="EI901" i="138"/>
  <c r="EI902" i="138"/>
  <c r="EI903" i="138"/>
  <c r="EI904" i="138"/>
  <c r="EI905" i="138"/>
  <c r="EI906" i="138"/>
  <c r="EI907" i="138"/>
  <c r="EI908" i="138"/>
  <c r="EI909" i="138"/>
  <c r="EI910" i="138"/>
  <c r="EI911" i="138"/>
  <c r="EI912" i="138"/>
  <c r="EI913" i="138"/>
  <c r="EI914" i="138"/>
  <c r="EI915" i="138"/>
  <c r="EI916" i="138"/>
  <c r="EI917" i="138"/>
  <c r="EI918" i="138"/>
  <c r="EI919" i="138"/>
  <c r="EI920" i="138"/>
  <c r="EI921" i="138"/>
  <c r="EI922" i="138"/>
  <c r="EI923" i="138"/>
  <c r="EI924" i="138"/>
  <c r="EI925" i="138"/>
  <c r="EI926" i="138"/>
  <c r="EI927" i="138"/>
  <c r="EI928" i="138"/>
  <c r="EI929" i="138"/>
  <c r="EI930" i="138"/>
  <c r="EI931" i="138"/>
  <c r="EI932" i="138"/>
  <c r="EI933" i="138"/>
  <c r="EI934" i="138"/>
  <c r="EI935" i="138"/>
  <c r="EI936" i="138"/>
  <c r="EI937" i="138"/>
  <c r="EI938" i="138"/>
  <c r="EI939" i="138"/>
  <c r="EI940" i="138"/>
  <c r="EI941" i="138"/>
  <c r="EI942" i="138"/>
  <c r="EI943" i="138"/>
  <c r="EI944" i="138"/>
  <c r="EI945" i="138"/>
  <c r="EI946" i="138"/>
  <c r="EI947" i="138"/>
  <c r="EI948" i="138"/>
  <c r="EI949" i="138"/>
  <c r="EI950" i="138"/>
  <c r="EI951" i="138"/>
  <c r="EI952" i="138"/>
  <c r="EI953" i="138"/>
  <c r="EI954" i="138"/>
  <c r="EI955" i="138"/>
  <c r="EI956" i="138"/>
  <c r="EI957" i="138"/>
  <c r="EI958" i="138"/>
  <c r="EI959" i="138"/>
  <c r="EI960" i="138"/>
  <c r="EI961" i="138"/>
  <c r="EI962" i="138"/>
  <c r="EI963" i="138"/>
  <c r="EI964" i="138"/>
  <c r="EI965" i="138"/>
  <c r="EI966" i="138"/>
  <c r="EI967" i="138"/>
  <c r="EI968" i="138"/>
  <c r="EI969" i="138"/>
  <c r="EI970" i="138"/>
  <c r="EI971" i="138"/>
  <c r="EI972" i="138"/>
  <c r="EI973" i="138"/>
  <c r="EI974" i="138"/>
  <c r="EI975" i="138"/>
  <c r="EI976" i="138"/>
  <c r="EI977" i="138"/>
  <c r="EI978" i="138"/>
  <c r="EI979" i="138"/>
  <c r="EI980" i="138"/>
  <c r="EI981" i="138"/>
  <c r="EI982" i="138"/>
  <c r="EI983" i="138"/>
  <c r="EI984" i="138"/>
  <c r="EI985" i="138"/>
  <c r="EI986" i="138"/>
  <c r="EI987" i="138"/>
  <c r="EI988" i="138"/>
  <c r="EI989" i="138"/>
  <c r="EI990" i="138"/>
  <c r="EI991" i="138"/>
  <c r="EI992" i="138"/>
  <c r="EI993" i="138"/>
  <c r="EI994" i="138"/>
  <c r="EI995" i="138"/>
  <c r="EI996" i="138"/>
  <c r="EI997" i="138"/>
  <c r="EI998" i="138"/>
  <c r="EI999" i="138"/>
  <c r="EI1000" i="138"/>
  <c r="EI1001" i="138"/>
  <c r="EI1002" i="138"/>
  <c r="EI1003" i="138"/>
  <c r="EI1004" i="138"/>
  <c r="EI1005" i="138"/>
  <c r="EI1006" i="138"/>
  <c r="EI1007" i="138"/>
  <c r="EI1008" i="138"/>
  <c r="EI1009" i="138"/>
  <c r="EI1010" i="138"/>
  <c r="EI1011" i="138"/>
  <c r="EI1012" i="138"/>
  <c r="EI1013" i="138"/>
  <c r="EI1014" i="138"/>
  <c r="EI1015" i="138"/>
  <c r="EI1016" i="138"/>
  <c r="EI1017" i="138"/>
  <c r="EI1018" i="138"/>
  <c r="EI1019" i="138"/>
  <c r="EI1020" i="138"/>
  <c r="EI1021" i="138"/>
  <c r="EI1022" i="138"/>
  <c r="EI1023" i="138"/>
  <c r="EI1024" i="138"/>
  <c r="EI1025" i="138"/>
  <c r="EI1026" i="138"/>
  <c r="EI1027" i="138"/>
  <c r="EI1028" i="138"/>
  <c r="EI1029" i="138"/>
  <c r="EI1030" i="138"/>
  <c r="EI1031" i="138"/>
  <c r="EI1032" i="138"/>
  <c r="EI1033" i="138"/>
  <c r="EI1034" i="138"/>
  <c r="EI1035" i="138"/>
  <c r="EI1036" i="138"/>
  <c r="EI1037" i="138"/>
  <c r="EI1038" i="138"/>
  <c r="EI1039" i="138"/>
  <c r="EI1040" i="138"/>
  <c r="EI1041" i="138"/>
  <c r="EI1042" i="138"/>
  <c r="EI1043" i="138"/>
  <c r="EI1044" i="138"/>
  <c r="EI1045" i="138"/>
  <c r="EI1046" i="138"/>
  <c r="EI1047" i="138"/>
  <c r="EI1048" i="138"/>
  <c r="EI1049" i="138"/>
  <c r="EI1050" i="138"/>
  <c r="EI1051" i="138"/>
  <c r="EI1052" i="138"/>
  <c r="EI1053" i="138"/>
  <c r="EI1054" i="138"/>
  <c r="EI1055" i="138"/>
  <c r="EI1056" i="138"/>
  <c r="EI1057" i="138"/>
  <c r="EI1058" i="138"/>
  <c r="EI1059" i="138"/>
  <c r="EI1060" i="138"/>
  <c r="EI1061" i="138"/>
  <c r="EI1062" i="138"/>
  <c r="EI1063" i="138"/>
  <c r="EI1064" i="138"/>
  <c r="EI1065" i="138"/>
  <c r="EI1066" i="138"/>
  <c r="EI1067" i="138"/>
  <c r="EI1068" i="138"/>
  <c r="EI1069" i="138"/>
  <c r="EI1070" i="138"/>
  <c r="EI1071" i="138"/>
  <c r="EI1072" i="138"/>
  <c r="EI1073" i="138"/>
  <c r="EI1074" i="138"/>
  <c r="EI1075" i="138"/>
  <c r="EI1076" i="138"/>
  <c r="EI1077" i="138"/>
  <c r="EI1078" i="138"/>
  <c r="EI1079" i="138"/>
  <c r="EI1080" i="138"/>
  <c r="EI1081" i="138"/>
  <c r="EI1082" i="138"/>
  <c r="EI1083" i="138"/>
  <c r="EI1084" i="138"/>
  <c r="EI1085" i="138"/>
  <c r="EI1086" i="138"/>
  <c r="EI1087" i="138"/>
  <c r="EI1088" i="138"/>
  <c r="EI1089" i="138"/>
  <c r="EI1090" i="138"/>
  <c r="EI1091" i="138"/>
  <c r="EI1092" i="138"/>
  <c r="EI1093" i="138"/>
  <c r="EI1094" i="138"/>
  <c r="EI1095" i="138"/>
  <c r="EI1096" i="138"/>
  <c r="EI1097" i="138"/>
  <c r="EI1098" i="138"/>
  <c r="EI1099" i="138"/>
  <c r="EI1100" i="138"/>
  <c r="EI1101" i="138"/>
  <c r="EI1102" i="138"/>
  <c r="EI1103" i="138"/>
  <c r="EI1104" i="138"/>
  <c r="EI1105" i="138"/>
  <c r="EI1106" i="138"/>
  <c r="EI1107" i="138"/>
  <c r="EI1108" i="138"/>
  <c r="EI1109" i="138"/>
  <c r="EI1110" i="138"/>
  <c r="EI1111" i="138"/>
  <c r="EI1112" i="138"/>
  <c r="EI1113" i="138"/>
  <c r="EI1114" i="138"/>
  <c r="EI1115" i="138"/>
  <c r="EI1116" i="138"/>
  <c r="EI1117" i="138"/>
  <c r="EI1118" i="138"/>
  <c r="EI1119" i="138"/>
  <c r="EI1120" i="138"/>
  <c r="EI1121" i="138"/>
  <c r="EI1122" i="138"/>
  <c r="EI1123" i="138"/>
  <c r="EI1124" i="138"/>
  <c r="EI1125" i="138"/>
  <c r="EI1126" i="138"/>
  <c r="EI1127" i="138"/>
  <c r="EI1128" i="138"/>
  <c r="EI1129" i="138"/>
  <c r="EI1130" i="138"/>
  <c r="EI1131" i="138"/>
  <c r="EI1132" i="138"/>
  <c r="EI1133" i="138"/>
  <c r="EI1134" i="138"/>
  <c r="EI1135" i="138"/>
  <c r="EI1136" i="138"/>
  <c r="EI1137" i="138"/>
  <c r="EI1138" i="138"/>
  <c r="EI1139" i="138"/>
  <c r="EI1140" i="138"/>
  <c r="EI1141" i="138"/>
  <c r="EI1142" i="138"/>
  <c r="EI1143" i="138"/>
  <c r="EI1144" i="138"/>
  <c r="EI1145" i="138"/>
  <c r="EI1146" i="138"/>
  <c r="EI1147" i="138"/>
  <c r="EI1148" i="138"/>
  <c r="EI1149" i="138"/>
  <c r="EI1150" i="138"/>
  <c r="EI1151" i="138"/>
  <c r="EI1152" i="138"/>
  <c r="EI1153" i="138"/>
  <c r="EI1154" i="138"/>
  <c r="EI1155" i="138"/>
  <c r="EI1156" i="138"/>
  <c r="EI1157" i="138"/>
  <c r="EI1158" i="138"/>
  <c r="EI1159" i="138"/>
  <c r="EI1160" i="138"/>
  <c r="EI1161" i="138"/>
  <c r="EI1162" i="138"/>
  <c r="EI1163" i="138"/>
  <c r="EI1164" i="138"/>
  <c r="EI1165" i="138"/>
  <c r="EI1166" i="138"/>
  <c r="EI1167" i="138"/>
  <c r="EI1168" i="138"/>
  <c r="EI1169" i="138"/>
  <c r="EI1170" i="138"/>
  <c r="EI1171" i="138"/>
  <c r="EI1172" i="138"/>
  <c r="EI1173" i="138"/>
  <c r="EI1174" i="138"/>
  <c r="EI1175" i="138"/>
  <c r="EI1176" i="138"/>
  <c r="EI1177" i="138"/>
  <c r="EI1178" i="138"/>
  <c r="EI1179" i="138"/>
  <c r="EI1180" i="138"/>
  <c r="EI1181" i="138"/>
  <c r="EI1182" i="138"/>
  <c r="EI1183" i="138"/>
  <c r="EI1184" i="138"/>
  <c r="EI1185" i="138"/>
  <c r="EI1186" i="138"/>
  <c r="EI1187" i="138"/>
  <c r="EI1188" i="138"/>
  <c r="EI1189" i="138"/>
  <c r="EI1190" i="138"/>
  <c r="EI1191" i="138"/>
  <c r="EI1192" i="138"/>
  <c r="EI1193" i="138"/>
  <c r="EI1194" i="138"/>
  <c r="EI1195" i="138"/>
  <c r="EI1196" i="138"/>
  <c r="EI1197" i="138"/>
  <c r="EI1198" i="138"/>
  <c r="EI1199" i="138"/>
  <c r="EI1200" i="138"/>
  <c r="EI1201" i="138"/>
  <c r="EI1202" i="138"/>
  <c r="EI1203" i="138"/>
  <c r="EI1204" i="138"/>
  <c r="EI1205" i="138"/>
  <c r="EI1206" i="138"/>
  <c r="EI1207" i="138"/>
  <c r="EI1208" i="138"/>
  <c r="EI1209" i="138"/>
  <c r="EI1210" i="138"/>
  <c r="EI1211" i="138"/>
  <c r="EI1212" i="138"/>
  <c r="EI1213" i="138"/>
  <c r="EI1214" i="138"/>
  <c r="EI1215" i="138"/>
  <c r="EI1216" i="138"/>
  <c r="EI1217" i="138"/>
  <c r="EI1218" i="138"/>
  <c r="EI1219" i="138"/>
  <c r="EI1220" i="138"/>
  <c r="EI1221" i="138"/>
  <c r="EI1222" i="138"/>
  <c r="EI1223" i="138"/>
  <c r="EI1224" i="138"/>
  <c r="EI1225" i="138"/>
  <c r="EI1226" i="138"/>
  <c r="EI1227" i="138"/>
  <c r="EI1228" i="138"/>
  <c r="EI1229" i="138"/>
  <c r="EI1230" i="138"/>
  <c r="EI1231" i="138"/>
  <c r="EI1232" i="138"/>
  <c r="EI1233" i="138"/>
  <c r="EI1234" i="138"/>
  <c r="EI1235" i="138"/>
  <c r="EI1236" i="138"/>
  <c r="EI1237" i="138"/>
  <c r="EI1238" i="138"/>
  <c r="EI1239" i="138"/>
  <c r="EI1240" i="138"/>
  <c r="EI1241" i="138"/>
  <c r="EI1242" i="138"/>
  <c r="EI1243" i="138"/>
  <c r="EI1244" i="138"/>
  <c r="EI1245" i="138"/>
  <c r="EI1246" i="138"/>
  <c r="EI1247" i="138"/>
  <c r="EI1248" i="138"/>
  <c r="EI1249" i="138"/>
  <c r="EI1250" i="138"/>
  <c r="EI1251" i="138"/>
  <c r="EI1252" i="138"/>
  <c r="EI1253" i="138"/>
  <c r="EI1254" i="138"/>
  <c r="EI1255" i="138"/>
  <c r="EI1256" i="138"/>
  <c r="EI1257" i="138"/>
  <c r="EI1258" i="138"/>
  <c r="EI1259" i="138"/>
  <c r="EI1260" i="138"/>
  <c r="EI1261" i="138"/>
  <c r="EI1262" i="138"/>
  <c r="EI1263" i="138"/>
  <c r="EI1264" i="138"/>
  <c r="EI1265" i="138"/>
  <c r="EI1266" i="138"/>
  <c r="EI1267" i="138"/>
  <c r="EI1268" i="138"/>
  <c r="EI1269" i="138"/>
  <c r="EI1270" i="138"/>
  <c r="EI1271" i="138"/>
  <c r="EI1272" i="138"/>
  <c r="EI1273" i="138"/>
  <c r="EI1274" i="138"/>
  <c r="EI1275" i="138"/>
  <c r="EI1276" i="138"/>
  <c r="EI1277" i="138"/>
  <c r="EI1278" i="138"/>
  <c r="EI1279" i="138"/>
  <c r="EI1280" i="138"/>
  <c r="EI1281" i="138"/>
  <c r="EI1282" i="138"/>
  <c r="EI1283" i="138"/>
  <c r="EI1284" i="138"/>
  <c r="EI1285" i="138"/>
  <c r="EI1286" i="138"/>
  <c r="EI1287" i="138"/>
  <c r="EI1288" i="138"/>
  <c r="EI1289" i="138"/>
  <c r="EI1290" i="138"/>
  <c r="EI1291" i="138"/>
  <c r="EI1292" i="138"/>
  <c r="EI1293" i="138"/>
  <c r="EI1294" i="138"/>
  <c r="EI1295" i="138"/>
  <c r="EI1296" i="138"/>
  <c r="EI1297" i="138"/>
  <c r="EI1298" i="138"/>
  <c r="EI1299" i="138"/>
  <c r="EI1300" i="138"/>
  <c r="EI1301" i="138"/>
  <c r="EI1302" i="138"/>
  <c r="EI1303" i="138"/>
  <c r="EI1304" i="138"/>
  <c r="EI1305" i="138"/>
  <c r="EI1306" i="138"/>
  <c r="EI1307" i="138"/>
  <c r="EI1308" i="138"/>
  <c r="EI1309" i="138"/>
  <c r="EI1310" i="138"/>
  <c r="EI1311" i="138"/>
  <c r="EI1312" i="138"/>
  <c r="EI1313" i="138"/>
  <c r="EI1314" i="138"/>
  <c r="EI1315" i="138"/>
  <c r="EI1316" i="138"/>
  <c r="EI1317" i="138"/>
  <c r="EI1318" i="138"/>
  <c r="EI1319" i="138"/>
  <c r="EI1320" i="138"/>
  <c r="EI1321" i="138"/>
  <c r="EI1322" i="138"/>
  <c r="EI1323" i="138"/>
  <c r="EI1324" i="138"/>
  <c r="EI1325" i="138"/>
  <c r="EI1326" i="138"/>
  <c r="EI1327" i="138"/>
  <c r="EI1328" i="138"/>
  <c r="EI1329" i="138"/>
  <c r="EI1330" i="138"/>
  <c r="EI1331" i="138"/>
  <c r="EI1332" i="138"/>
  <c r="EI1333" i="138"/>
  <c r="EI1334" i="138"/>
  <c r="EI1335" i="138"/>
  <c r="EI1336" i="138"/>
  <c r="EI1337" i="138"/>
  <c r="EI1338" i="138"/>
  <c r="EI1339" i="138"/>
  <c r="EI1340" i="138"/>
  <c r="EI1341" i="138"/>
  <c r="EI1342" i="138"/>
  <c r="EI1343" i="138"/>
  <c r="EI1344" i="138"/>
  <c r="EI1345" i="138"/>
  <c r="EI1346" i="138"/>
  <c r="EI1347" i="138"/>
  <c r="EI1348" i="138"/>
  <c r="EI1349" i="138"/>
  <c r="EI1350" i="138"/>
  <c r="EI1351" i="138"/>
  <c r="EI1352" i="138"/>
  <c r="EI1353" i="138"/>
  <c r="EI1354" i="138"/>
  <c r="EI1355" i="138"/>
  <c r="EI1356" i="138"/>
  <c r="EI1357" i="138"/>
  <c r="EI1358" i="138"/>
  <c r="EI1359" i="138"/>
  <c r="EI1360" i="138"/>
  <c r="EI1361" i="138"/>
  <c r="EI1362" i="138"/>
  <c r="EI1363" i="138"/>
  <c r="EI1364" i="138"/>
  <c r="EI1365" i="138"/>
  <c r="EI1366" i="138"/>
  <c r="EI1367" i="138"/>
  <c r="EI1368" i="138"/>
  <c r="EI1369" i="138"/>
  <c r="EI1370" i="138"/>
  <c r="EI1371" i="138"/>
  <c r="EI1372" i="138"/>
  <c r="EI1373" i="138"/>
  <c r="EI1374" i="138"/>
  <c r="EI1375" i="138"/>
  <c r="EI1376" i="138"/>
  <c r="EI1377" i="138"/>
  <c r="EI1378" i="138"/>
  <c r="EI1379" i="138"/>
  <c r="EI1380" i="138"/>
  <c r="EI1381" i="138"/>
  <c r="EI1382" i="138"/>
  <c r="EI1383" i="138"/>
  <c r="EI1384" i="138"/>
  <c r="EI1385" i="138"/>
  <c r="EI1386" i="138"/>
  <c r="EI1387" i="138"/>
  <c r="EI1388" i="138"/>
  <c r="EI1389" i="138"/>
  <c r="EI1390" i="138"/>
  <c r="EI1391" i="138"/>
  <c r="EI1392" i="138"/>
  <c r="EI1393" i="138"/>
  <c r="EI1394" i="138"/>
  <c r="EI1395" i="138"/>
  <c r="EI1396" i="138"/>
  <c r="EI1397" i="138"/>
  <c r="EI1398" i="138"/>
  <c r="EI1399" i="138"/>
  <c r="EI1400" i="138"/>
  <c r="EI1401" i="138"/>
  <c r="EI1402" i="138"/>
  <c r="EI1403" i="138"/>
  <c r="EI1404" i="138"/>
  <c r="EI1405" i="138"/>
  <c r="EI1406" i="138"/>
  <c r="EI1407" i="138"/>
  <c r="EI1408" i="138"/>
  <c r="EI1409" i="138"/>
  <c r="EI1410" i="138"/>
  <c r="EI1411" i="138"/>
  <c r="EI1412" i="138"/>
  <c r="EI1413" i="138"/>
  <c r="EI1414" i="138"/>
  <c r="EI1415" i="138"/>
  <c r="EI1416" i="138"/>
  <c r="EI1417" i="138"/>
  <c r="EI1418" i="138"/>
  <c r="EI1419" i="138"/>
  <c r="EI1420" i="138"/>
  <c r="EI1421" i="138"/>
  <c r="EI1422" i="138"/>
  <c r="EI1423" i="138"/>
  <c r="EI1424" i="138"/>
  <c r="EI1425" i="138"/>
  <c r="EI1426" i="138"/>
  <c r="EI1427" i="138"/>
  <c r="EI1428" i="138"/>
  <c r="EI1429" i="138"/>
  <c r="EI1430" i="138"/>
  <c r="EI1431" i="138"/>
  <c r="EI1432" i="138"/>
  <c r="EI1433" i="138"/>
  <c r="EI1434" i="138"/>
  <c r="EI1435" i="138"/>
  <c r="EI1436" i="138"/>
  <c r="EI1437" i="138"/>
  <c r="EI1438" i="138"/>
  <c r="EI1439" i="138"/>
  <c r="EI1440" i="138"/>
  <c r="EI1441" i="138"/>
  <c r="EI1442" i="138"/>
  <c r="EI1443" i="138"/>
  <c r="EI1444" i="138"/>
  <c r="EI1445" i="138"/>
  <c r="EI1446" i="138"/>
  <c r="EI1447" i="138"/>
  <c r="EI1448" i="138"/>
  <c r="EI1449" i="138"/>
  <c r="EI1450" i="138"/>
  <c r="EI1451" i="138"/>
  <c r="EI1452" i="138"/>
  <c r="EI1453" i="138"/>
  <c r="EI1454" i="138"/>
  <c r="EI1455" i="138"/>
  <c r="EI1456" i="138"/>
  <c r="EI1457" i="138"/>
  <c r="EI1458" i="138"/>
  <c r="EI1459" i="138"/>
  <c r="EI1460" i="138"/>
  <c r="EI1461" i="138"/>
  <c r="EI1462" i="138"/>
  <c r="EI1463" i="138"/>
  <c r="EI1464" i="138"/>
  <c r="EI1465" i="138"/>
  <c r="EI1466" i="138"/>
  <c r="EI1467" i="138"/>
  <c r="EI1468" i="138"/>
  <c r="EI1469" i="138"/>
  <c r="EI1470" i="138"/>
  <c r="EI1471" i="138"/>
  <c r="EI1472" i="138"/>
  <c r="EI1473" i="138"/>
  <c r="EI1474" i="138"/>
  <c r="EI1475" i="138"/>
  <c r="EI1476" i="138"/>
  <c r="EI1477" i="138"/>
  <c r="EI1478" i="138"/>
  <c r="EI1479" i="138"/>
  <c r="EI1480" i="138"/>
  <c r="EI1481" i="138"/>
  <c r="EI1482" i="138"/>
  <c r="EI1483" i="138"/>
  <c r="EI1484" i="138"/>
  <c r="EI1485" i="138"/>
  <c r="EI1486" i="138"/>
  <c r="EI1487" i="138"/>
  <c r="EI1488" i="138"/>
  <c r="EI1489" i="138"/>
  <c r="EI1490" i="138"/>
  <c r="EI1491" i="138"/>
  <c r="EI1492" i="138"/>
  <c r="EI1493" i="138"/>
  <c r="EI1494" i="138"/>
  <c r="EI1495" i="138"/>
  <c r="EI1496" i="138"/>
  <c r="EI1497" i="138"/>
  <c r="EI1498" i="138"/>
  <c r="EI1499" i="138"/>
  <c r="EI1500" i="138"/>
  <c r="EI1501" i="138"/>
  <c r="EI1502" i="138"/>
  <c r="EI1503" i="138"/>
  <c r="EI1504" i="138"/>
  <c r="EI1505" i="138"/>
  <c r="EI1506" i="138"/>
  <c r="EI1507" i="138"/>
  <c r="EI1508" i="138"/>
  <c r="EI1509" i="138"/>
  <c r="EI1510" i="138"/>
  <c r="EI1511" i="138"/>
  <c r="EI1512" i="138"/>
  <c r="EI1513" i="138"/>
  <c r="EI1514" i="138"/>
  <c r="EI1515" i="138"/>
  <c r="EI1516" i="138"/>
  <c r="EI1517" i="138"/>
  <c r="EI1518" i="138"/>
  <c r="EI1519" i="138"/>
  <c r="EI1520" i="138"/>
  <c r="EI1521" i="138"/>
  <c r="EI1522" i="138"/>
  <c r="EI1523" i="138"/>
  <c r="EI1524" i="138"/>
  <c r="EI1525" i="138"/>
  <c r="EI1526" i="138"/>
  <c r="EI1527" i="138"/>
  <c r="EI1528" i="138"/>
  <c r="EI1529" i="138"/>
  <c r="EI1530" i="138"/>
  <c r="EI1531" i="138"/>
  <c r="EI1532" i="138"/>
  <c r="EI1533" i="138"/>
  <c r="EI1534" i="138"/>
  <c r="EI1535" i="138"/>
  <c r="EI1536" i="138"/>
  <c r="EI1537" i="138"/>
  <c r="EI1538" i="138"/>
  <c r="EI1539" i="138"/>
  <c r="EI1540" i="138"/>
  <c r="EI1541" i="138"/>
  <c r="EI1542" i="138"/>
  <c r="EI1543" i="138"/>
  <c r="EI1544" i="138"/>
  <c r="EI1545" i="138"/>
  <c r="EI1546" i="138"/>
  <c r="EI1547" i="138"/>
  <c r="EI1548" i="138"/>
  <c r="EI1549" i="138"/>
  <c r="EI1550" i="138"/>
  <c r="EI1551" i="138"/>
  <c r="EI1552" i="138"/>
  <c r="EI1553" i="138"/>
  <c r="EI1554" i="138"/>
  <c r="EI1555" i="138"/>
  <c r="EI1556" i="138"/>
  <c r="EI1557" i="138"/>
  <c r="EI1558" i="138"/>
  <c r="EI1559" i="138"/>
  <c r="EI1560" i="138"/>
  <c r="EI1561" i="138"/>
  <c r="EI1562" i="138"/>
  <c r="EI1563" i="138"/>
  <c r="EI1564" i="138"/>
  <c r="EI1565" i="138"/>
  <c r="EI1566" i="138"/>
  <c r="EI1567" i="138"/>
  <c r="EI1568" i="138"/>
  <c r="EI1569" i="138"/>
  <c r="EI1570" i="138"/>
  <c r="EI1571" i="138"/>
  <c r="EI1572" i="138"/>
  <c r="EI1573" i="138"/>
  <c r="EI1574" i="138"/>
  <c r="EI1575" i="138"/>
  <c r="EI1576" i="138"/>
  <c r="EI1577" i="138"/>
  <c r="EI1578" i="138"/>
  <c r="EI1579" i="138"/>
  <c r="EI1580" i="138"/>
  <c r="EI1581" i="138"/>
  <c r="EI1582" i="138"/>
  <c r="EI1583" i="138"/>
  <c r="EI1584" i="138"/>
  <c r="EI1585" i="138"/>
  <c r="EI1586" i="138"/>
  <c r="EI1587" i="138"/>
  <c r="EI1588" i="138"/>
  <c r="EI1589" i="138"/>
  <c r="EI1590" i="138"/>
  <c r="EI1591" i="138"/>
  <c r="EI1592" i="138"/>
  <c r="EI1593" i="138"/>
  <c r="EI1594" i="138"/>
  <c r="EI1595" i="138"/>
  <c r="EI1596" i="138"/>
  <c r="EI1597" i="138"/>
  <c r="EI1598" i="138"/>
  <c r="EI1599" i="138"/>
  <c r="EI1600" i="138"/>
  <c r="EI1601" i="138"/>
  <c r="EI1602" i="138"/>
  <c r="EI1603" i="138"/>
  <c r="EI1604" i="138"/>
  <c r="EI1605" i="138"/>
  <c r="EI1606" i="138"/>
  <c r="EI1607" i="138"/>
  <c r="EI1608" i="138"/>
  <c r="EI1609" i="138"/>
  <c r="EI1610" i="138"/>
  <c r="EI1611" i="138"/>
  <c r="EI1612" i="138"/>
  <c r="EI1613" i="138"/>
  <c r="EI1614" i="138"/>
  <c r="EI1615" i="138"/>
  <c r="EI1616" i="138"/>
  <c r="EI1617" i="138"/>
  <c r="EI1618" i="138"/>
  <c r="EI1619" i="138"/>
  <c r="EI1620" i="138"/>
  <c r="EI1621" i="138"/>
  <c r="EI1622" i="138"/>
  <c r="EI1623" i="138"/>
  <c r="EI1624" i="138"/>
  <c r="EI1625" i="138"/>
  <c r="EI1626" i="138"/>
  <c r="EI1627" i="138"/>
  <c r="EI1628" i="138"/>
  <c r="EI1629" i="138"/>
  <c r="EI1630" i="138"/>
  <c r="EI1631" i="138"/>
  <c r="EI1632" i="138"/>
  <c r="EI1633" i="138"/>
  <c r="EI1634" i="138"/>
  <c r="EI1635" i="138"/>
  <c r="EI1636" i="138"/>
  <c r="EI1637" i="138"/>
  <c r="EI1638" i="138"/>
  <c r="EI1639" i="138"/>
  <c r="EI1640" i="138"/>
  <c r="EI1641" i="138"/>
  <c r="EI1642" i="138"/>
  <c r="EI1643" i="138"/>
  <c r="EI1644" i="138"/>
  <c r="EI1645" i="138"/>
  <c r="EI1646" i="138"/>
  <c r="EI1647" i="138"/>
  <c r="EI1648" i="138"/>
  <c r="EI1649" i="138"/>
  <c r="EI1650" i="138"/>
  <c r="EI1651" i="138"/>
  <c r="EI1652" i="138"/>
  <c r="EI1653" i="138"/>
  <c r="EI1654" i="138"/>
  <c r="EI1655" i="138"/>
  <c r="EI1656" i="138"/>
  <c r="EI1657" i="138"/>
  <c r="EI1658" i="138"/>
  <c r="EI1659" i="138"/>
  <c r="EI1660" i="138"/>
  <c r="EI1661" i="138"/>
  <c r="EI1662" i="138"/>
  <c r="EI1663" i="138"/>
  <c r="EI1664" i="138"/>
  <c r="EI1665" i="138"/>
  <c r="EI1666" i="138"/>
  <c r="EI1667" i="138"/>
  <c r="EI1668" i="138"/>
  <c r="EI1669" i="138"/>
  <c r="EI1670" i="138"/>
  <c r="EI1671" i="138"/>
  <c r="EI1672" i="138"/>
  <c r="EI1673" i="138"/>
  <c r="EI1674" i="138"/>
  <c r="EI1675" i="138"/>
  <c r="EI1676" i="138"/>
  <c r="EI1677" i="138"/>
  <c r="EI1678" i="138"/>
  <c r="EI1679" i="138"/>
  <c r="EI1680" i="138"/>
  <c r="EI1681" i="138"/>
  <c r="EI1682" i="138"/>
  <c r="EI1683" i="138"/>
  <c r="EI1684" i="138"/>
  <c r="EI1685" i="138"/>
  <c r="EI1686" i="138"/>
  <c r="EI1687" i="138"/>
  <c r="EI1688" i="138"/>
  <c r="EI1689" i="138"/>
  <c r="EI1690" i="138"/>
  <c r="EI1691" i="138"/>
  <c r="EI1692" i="138"/>
  <c r="EI1693" i="138"/>
  <c r="EI1694" i="138"/>
  <c r="EI1695" i="138"/>
  <c r="EI1696" i="138"/>
  <c r="EI1697" i="138"/>
  <c r="EI1698" i="138"/>
  <c r="EI1699" i="138"/>
  <c r="EI1700" i="138"/>
  <c r="EI1701" i="138"/>
  <c r="EI1702" i="138"/>
  <c r="EI1703" i="138"/>
  <c r="EI1704" i="138"/>
  <c r="EI1705" i="138"/>
  <c r="EI1706" i="138"/>
  <c r="EI1707" i="138"/>
  <c r="EI1708" i="138"/>
  <c r="EI1709" i="138"/>
  <c r="EI1710" i="138"/>
  <c r="EI1711" i="138"/>
  <c r="EI1712" i="138"/>
  <c r="EI1713" i="138"/>
  <c r="EI1714" i="138"/>
  <c r="EI1715" i="138"/>
  <c r="EI1716" i="138"/>
  <c r="EI1717" i="138"/>
  <c r="EI1718" i="138"/>
  <c r="EI1719" i="138"/>
  <c r="EI1720" i="138"/>
  <c r="EI1721" i="138"/>
  <c r="EI1722" i="138"/>
  <c r="EI1723" i="138"/>
  <c r="EI1724" i="138"/>
  <c r="EI1725" i="138"/>
  <c r="EI1726" i="138"/>
  <c r="EI1727" i="138"/>
  <c r="EI1728" i="138"/>
  <c r="EI1729" i="138"/>
  <c r="EI1730" i="138"/>
  <c r="EI1731" i="138"/>
  <c r="EI1732" i="138"/>
  <c r="EI1733" i="138"/>
  <c r="EI1734" i="138"/>
  <c r="EI1735" i="138"/>
  <c r="EI1736" i="138"/>
  <c r="EI1737" i="138"/>
  <c r="EI1738" i="138"/>
  <c r="EI1739" i="138"/>
  <c r="EI1740" i="138"/>
  <c r="EI1741" i="138"/>
  <c r="EI1742" i="138"/>
  <c r="EI1743" i="138"/>
  <c r="EI1744" i="138"/>
  <c r="EI1745" i="138"/>
  <c r="EI1746" i="138"/>
  <c r="EI1747" i="138"/>
  <c r="EI1748" i="138"/>
  <c r="EI1749" i="138"/>
  <c r="EI1750" i="138"/>
  <c r="EI1751" i="138"/>
  <c r="EI1752" i="138"/>
  <c r="EI1753" i="138"/>
  <c r="EI1754" i="138"/>
  <c r="EI1755" i="138"/>
  <c r="EI1756" i="138"/>
  <c r="EI1757" i="138"/>
  <c r="EI1758" i="138"/>
  <c r="EI1759" i="138"/>
  <c r="EI1760" i="138"/>
  <c r="EI1761" i="138"/>
  <c r="EI1762" i="138"/>
  <c r="EI1763" i="138"/>
  <c r="EI1764" i="138"/>
  <c r="EI1765" i="138"/>
  <c r="EI1766" i="138"/>
  <c r="EI1767" i="138"/>
  <c r="EI1768" i="138"/>
  <c r="EI1769" i="138"/>
  <c r="EI1770" i="138"/>
  <c r="EI1771" i="138"/>
  <c r="EI1772" i="138"/>
  <c r="EI1773" i="138"/>
  <c r="EI1774" i="138"/>
  <c r="EI1775" i="138"/>
  <c r="EI1776" i="138"/>
  <c r="EI1777" i="138"/>
  <c r="EI1778" i="138"/>
  <c r="EI1779" i="138"/>
  <c r="EI1780" i="138"/>
  <c r="EI1781" i="138"/>
  <c r="EI1782" i="138"/>
  <c r="EI1783" i="138"/>
  <c r="EI1784" i="138"/>
  <c r="EI1785" i="138"/>
  <c r="EI1786" i="138"/>
  <c r="EI1787" i="138"/>
  <c r="EI1788" i="138"/>
  <c r="EI1789" i="138"/>
  <c r="EI1790" i="138"/>
  <c r="EI1791" i="138"/>
  <c r="EI1792" i="138"/>
  <c r="EI1793" i="138"/>
  <c r="EI1794" i="138"/>
  <c r="EI1795" i="138"/>
  <c r="EI1796" i="138"/>
  <c r="EI1797" i="138"/>
  <c r="EI1798" i="138"/>
  <c r="EI1799" i="138"/>
  <c r="EI1800" i="138"/>
  <c r="EI1801" i="138"/>
  <c r="EI1802" i="138"/>
  <c r="EI1803" i="138"/>
  <c r="EI1804" i="138"/>
  <c r="EI1805" i="138"/>
  <c r="EI1806" i="138"/>
  <c r="EI1807" i="138"/>
  <c r="EI1808" i="138"/>
  <c r="EI1809" i="138"/>
  <c r="EI1810" i="138"/>
  <c r="EI1811" i="138"/>
  <c r="EI1812" i="138"/>
  <c r="EI1813" i="138"/>
  <c r="EI1814" i="138"/>
  <c r="EI1815" i="138"/>
  <c r="EI1816" i="138"/>
  <c r="EI1817" i="138"/>
  <c r="EI1818" i="138"/>
  <c r="EI1819" i="138"/>
  <c r="EI1820" i="138"/>
  <c r="EI1821" i="138"/>
  <c r="EI1822" i="138"/>
  <c r="EI1823" i="138"/>
  <c r="EI1824" i="138"/>
  <c r="EI1825" i="138"/>
  <c r="EI1826" i="138"/>
  <c r="EI1827" i="138"/>
  <c r="EI1828" i="138"/>
  <c r="EI1829" i="138"/>
  <c r="EI1830" i="138"/>
  <c r="EI1831" i="138"/>
  <c r="EI1832" i="138"/>
  <c r="EI1833" i="138"/>
  <c r="EI1834" i="138"/>
  <c r="EI1835" i="138"/>
  <c r="EI1836" i="138"/>
  <c r="EI1837" i="138"/>
  <c r="EI1838" i="138"/>
  <c r="EI1839" i="138"/>
  <c r="EI1840" i="138"/>
  <c r="EI1841" i="138"/>
  <c r="EI1842" i="138"/>
  <c r="EI1843" i="138"/>
  <c r="EI1844" i="138"/>
  <c r="EI1845" i="138"/>
  <c r="EI1846" i="138"/>
  <c r="EI1847" i="138"/>
  <c r="EI1848" i="138"/>
  <c r="EI1849" i="138"/>
  <c r="EI1850" i="138"/>
  <c r="EI1851" i="138"/>
  <c r="EI1852" i="138"/>
  <c r="EI1853" i="138"/>
  <c r="EI1854" i="138"/>
  <c r="EI1855" i="138"/>
  <c r="EI1856" i="138"/>
  <c r="EI1857" i="138"/>
  <c r="EI1858" i="138"/>
  <c r="EI1859" i="138"/>
  <c r="EI1860" i="138"/>
  <c r="EI1861" i="138"/>
  <c r="EI1862" i="138"/>
  <c r="EI1863" i="138"/>
  <c r="EI1864" i="138"/>
  <c r="EI1865" i="138"/>
  <c r="EI1866" i="138"/>
  <c r="EI1867" i="138"/>
  <c r="EI1868" i="138"/>
  <c r="EI1869" i="138"/>
  <c r="EI1870" i="138"/>
  <c r="EI1871" i="138"/>
  <c r="EI1872" i="138"/>
  <c r="EI1873" i="138"/>
  <c r="EI1874" i="138"/>
  <c r="EI1875" i="138"/>
  <c r="EI1876" i="138"/>
  <c r="EI1877" i="138"/>
  <c r="EI1878" i="138"/>
  <c r="EI1879" i="138"/>
  <c r="EI1880" i="138"/>
  <c r="EI1881" i="138"/>
  <c r="EI1882" i="138"/>
  <c r="EI1883" i="138"/>
  <c r="EI1884" i="138"/>
  <c r="EI1885" i="138"/>
  <c r="EI1886" i="138"/>
  <c r="EI1887" i="138"/>
  <c r="EI1888" i="138"/>
  <c r="EI1889" i="138"/>
  <c r="EI1890" i="138"/>
  <c r="EI1891" i="138"/>
  <c r="EI1892" i="138"/>
  <c r="EI1893" i="138"/>
  <c r="EI1894" i="138"/>
  <c r="EI1895" i="138"/>
  <c r="EI1896" i="138"/>
  <c r="EI1897" i="138"/>
  <c r="EI1898" i="138"/>
  <c r="EI1899" i="138"/>
  <c r="EI1900" i="138"/>
  <c r="EI1901" i="138"/>
  <c r="EI1902" i="138"/>
  <c r="EI1903" i="138"/>
  <c r="EI1904" i="138"/>
  <c r="EI1905" i="138"/>
  <c r="EI1906" i="138"/>
  <c r="EI1907" i="138"/>
  <c r="EI1908" i="138"/>
  <c r="EI1909" i="138"/>
  <c r="EI1910" i="138"/>
  <c r="EI1911" i="138"/>
  <c r="EI1912" i="138"/>
  <c r="EI1913" i="138"/>
  <c r="EI1914" i="138"/>
  <c r="EI1915" i="138"/>
  <c r="EI1916" i="138"/>
  <c r="EI3" i="138"/>
  <c r="DV4" i="138"/>
  <c r="DV5" i="138"/>
  <c r="DV6" i="138"/>
  <c r="DV7" i="138"/>
  <c r="DV8" i="138"/>
  <c r="DV9" i="138"/>
  <c r="DV10" i="138"/>
  <c r="DV11" i="138"/>
  <c r="DV12" i="138"/>
  <c r="DV13" i="138"/>
  <c r="DV14" i="138"/>
  <c r="DV15" i="138"/>
  <c r="DV16" i="138"/>
  <c r="DV17" i="138"/>
  <c r="DV18" i="138"/>
  <c r="DV19" i="138"/>
  <c r="DV20" i="138"/>
  <c r="DV21" i="138"/>
  <c r="DV22" i="138"/>
  <c r="DV23" i="138"/>
  <c r="DV24" i="138"/>
  <c r="DV25" i="138"/>
  <c r="DV26" i="138"/>
  <c r="DV27" i="138"/>
  <c r="DV28" i="138"/>
  <c r="DV29" i="138"/>
  <c r="DV30" i="138"/>
  <c r="DV31" i="138"/>
  <c r="DV32" i="138"/>
  <c r="DV33" i="138"/>
  <c r="DV34" i="138"/>
  <c r="DV35" i="138"/>
  <c r="DV36" i="138"/>
  <c r="DV37" i="138"/>
  <c r="DV38" i="138"/>
  <c r="DV39" i="138"/>
  <c r="DV40" i="138"/>
  <c r="DV41" i="138"/>
  <c r="DV42" i="138"/>
  <c r="DV43" i="138"/>
  <c r="DV44" i="138"/>
  <c r="DV45" i="138"/>
  <c r="DV46" i="138"/>
  <c r="DV47" i="138"/>
  <c r="DV48" i="138"/>
  <c r="DV49" i="138"/>
  <c r="DV50" i="138"/>
  <c r="DV51" i="138"/>
  <c r="DV52" i="138"/>
  <c r="DV53" i="138"/>
  <c r="DV54" i="138"/>
  <c r="DV55" i="138"/>
  <c r="DV56" i="138"/>
  <c r="DV57" i="138"/>
  <c r="DV58" i="138"/>
  <c r="DV59" i="138"/>
  <c r="DV60" i="138"/>
  <c r="DV61" i="138"/>
  <c r="DV62" i="138"/>
  <c r="DV63" i="138"/>
  <c r="DV64" i="138"/>
  <c r="DV65" i="138"/>
  <c r="DV66" i="138"/>
  <c r="DV67" i="138"/>
  <c r="DV68" i="138"/>
  <c r="DV69" i="138"/>
  <c r="DV70" i="138"/>
  <c r="DV71" i="138"/>
  <c r="DV72" i="138"/>
  <c r="DV73" i="138"/>
  <c r="DV74" i="138"/>
  <c r="DV75" i="138"/>
  <c r="DV76" i="138"/>
  <c r="DV77" i="138"/>
  <c r="DV78" i="138"/>
  <c r="DV79" i="138"/>
  <c r="DV80" i="138"/>
  <c r="DV81" i="138"/>
  <c r="DV82" i="138"/>
  <c r="DV83" i="138"/>
  <c r="DV84" i="138"/>
  <c r="DV85" i="138"/>
  <c r="DV86" i="138"/>
  <c r="DV87" i="138"/>
  <c r="DV88" i="138"/>
  <c r="DV89" i="138"/>
  <c r="DV90" i="138"/>
  <c r="DV91" i="138"/>
  <c r="DV92" i="138"/>
  <c r="DV93" i="138"/>
  <c r="DV94" i="138"/>
  <c r="DV95" i="138"/>
  <c r="DV96" i="138"/>
  <c r="DV97" i="138"/>
  <c r="DV98" i="138"/>
  <c r="DV99" i="138"/>
  <c r="DV100" i="138"/>
  <c r="DV101" i="138"/>
  <c r="DV102" i="138"/>
  <c r="DV103" i="138"/>
  <c r="DV104" i="138"/>
  <c r="DV105" i="138"/>
  <c r="DV106" i="138"/>
  <c r="DV107" i="138"/>
  <c r="DV108" i="138"/>
  <c r="DV109" i="138"/>
  <c r="DV110" i="138"/>
  <c r="DV111" i="138"/>
  <c r="DV112" i="138"/>
  <c r="DV113" i="138"/>
  <c r="DV114" i="138"/>
  <c r="DV115" i="138"/>
  <c r="DV116" i="138"/>
  <c r="DV117" i="138"/>
  <c r="DV118" i="138"/>
  <c r="DV119" i="138"/>
  <c r="DV120" i="138"/>
  <c r="DV121" i="138"/>
  <c r="DV122" i="138"/>
  <c r="DV123" i="138"/>
  <c r="DV124" i="138"/>
  <c r="DV125" i="138"/>
  <c r="DV126" i="138"/>
  <c r="DV127" i="138"/>
  <c r="DV128" i="138"/>
  <c r="DV129" i="138"/>
  <c r="DV130" i="138"/>
  <c r="DV131" i="138"/>
  <c r="DV132" i="138"/>
  <c r="DV133" i="138"/>
  <c r="DV134" i="138"/>
  <c r="DV135" i="138"/>
  <c r="DV136" i="138"/>
  <c r="DV137" i="138"/>
  <c r="DV138" i="138"/>
  <c r="DV139" i="138"/>
  <c r="DV140" i="138"/>
  <c r="DV141" i="138"/>
  <c r="DV142" i="138"/>
  <c r="DV143" i="138"/>
  <c r="DV144" i="138"/>
  <c r="DV145" i="138"/>
  <c r="DV146" i="138"/>
  <c r="DV147" i="138"/>
  <c r="DV148" i="138"/>
  <c r="DV149" i="138"/>
  <c r="DV150" i="138"/>
  <c r="DV151" i="138"/>
  <c r="DV152" i="138"/>
  <c r="DV153" i="138"/>
  <c r="DV154" i="138"/>
  <c r="DV155" i="138"/>
  <c r="DV156" i="138"/>
  <c r="DV157" i="138"/>
  <c r="DV158" i="138"/>
  <c r="DV159" i="138"/>
  <c r="DV160" i="138"/>
  <c r="DV161" i="138"/>
  <c r="DV162" i="138"/>
  <c r="DV163" i="138"/>
  <c r="DV164" i="138"/>
  <c r="DV165" i="138"/>
  <c r="DV166" i="138"/>
  <c r="DV167" i="138"/>
  <c r="DV168" i="138"/>
  <c r="DV169" i="138"/>
  <c r="DV170" i="138"/>
  <c r="DV171" i="138"/>
  <c r="DV172" i="138"/>
  <c r="DV173" i="138"/>
  <c r="DV174" i="138"/>
  <c r="DV175" i="138"/>
  <c r="DV176" i="138"/>
  <c r="DV177" i="138"/>
  <c r="DV178" i="138"/>
  <c r="DV179" i="138"/>
  <c r="DV180" i="138"/>
  <c r="DV181" i="138"/>
  <c r="DV182" i="138"/>
  <c r="DV183" i="138"/>
  <c r="DV184" i="138"/>
  <c r="DV185" i="138"/>
  <c r="DV186" i="138"/>
  <c r="DV187" i="138"/>
  <c r="DV188" i="138"/>
  <c r="DV189" i="138"/>
  <c r="DV190" i="138"/>
  <c r="DV191" i="138"/>
  <c r="DV192" i="138"/>
  <c r="DV193" i="138"/>
  <c r="DV194" i="138"/>
  <c r="DV195" i="138"/>
  <c r="DV196" i="138"/>
  <c r="DV197" i="138"/>
  <c r="DV198" i="138"/>
  <c r="DV199" i="138"/>
  <c r="DV200" i="138"/>
  <c r="DV201" i="138"/>
  <c r="DV202" i="138"/>
  <c r="DV203" i="138"/>
  <c r="DV204" i="138"/>
  <c r="DV205" i="138"/>
  <c r="DV206" i="138"/>
  <c r="DV207" i="138"/>
  <c r="DV208" i="138"/>
  <c r="DV209" i="138"/>
  <c r="DV210" i="138"/>
  <c r="DV211" i="138"/>
  <c r="DV212" i="138"/>
  <c r="DV213" i="138"/>
  <c r="DV214" i="138"/>
  <c r="DV215" i="138"/>
  <c r="DV216" i="138"/>
  <c r="DV217" i="138"/>
  <c r="DV218" i="138"/>
  <c r="DV219" i="138"/>
  <c r="DV220" i="138"/>
  <c r="DV221" i="138"/>
  <c r="DV222" i="138"/>
  <c r="DV223" i="138"/>
  <c r="DV224" i="138"/>
  <c r="DV225" i="138"/>
  <c r="DV226" i="138"/>
  <c r="DV227" i="138"/>
  <c r="DV228" i="138"/>
  <c r="DV229" i="138"/>
  <c r="DV230" i="138"/>
  <c r="DV231" i="138"/>
  <c r="DV232" i="138"/>
  <c r="DV233" i="138"/>
  <c r="DV234" i="138"/>
  <c r="DV235" i="138"/>
  <c r="DV236" i="138"/>
  <c r="DV237" i="138"/>
  <c r="DV238" i="138"/>
  <c r="DV239" i="138"/>
  <c r="DV240" i="138"/>
  <c r="DV241" i="138"/>
  <c r="DV242" i="138"/>
  <c r="DV243" i="138"/>
  <c r="DV244" i="138"/>
  <c r="DV245" i="138"/>
  <c r="DV246" i="138"/>
  <c r="DV247" i="138"/>
  <c r="DV248" i="138"/>
  <c r="DV249" i="138"/>
  <c r="DV250" i="138"/>
  <c r="DV251" i="138"/>
  <c r="DV252" i="138"/>
  <c r="DV253" i="138"/>
  <c r="DV254" i="138"/>
  <c r="DV255" i="138"/>
  <c r="DV256" i="138"/>
  <c r="DV257" i="138"/>
  <c r="DV258" i="138"/>
  <c r="DV259" i="138"/>
  <c r="DV260" i="138"/>
  <c r="DV261" i="138"/>
  <c r="DV262" i="138"/>
  <c r="DV263" i="138"/>
  <c r="DV264" i="138"/>
  <c r="DV265" i="138"/>
  <c r="DV266" i="138"/>
  <c r="DV267" i="138"/>
  <c r="DV268" i="138"/>
  <c r="DV269" i="138"/>
  <c r="DV270" i="138"/>
  <c r="DV271" i="138"/>
  <c r="DV272" i="138"/>
  <c r="DV273" i="138"/>
  <c r="DV274" i="138"/>
  <c r="DV275" i="138"/>
  <c r="DV276" i="138"/>
  <c r="DV277" i="138"/>
  <c r="DV278" i="138"/>
  <c r="DV279" i="138"/>
  <c r="DV280" i="138"/>
  <c r="DV281" i="138"/>
  <c r="DV282" i="138"/>
  <c r="DV283" i="138"/>
  <c r="DV284" i="138"/>
  <c r="DV285" i="138"/>
  <c r="DV286" i="138"/>
  <c r="DV287" i="138"/>
  <c r="DV288" i="138"/>
  <c r="DV289" i="138"/>
  <c r="DV290" i="138"/>
  <c r="DV291" i="138"/>
  <c r="DV292" i="138"/>
  <c r="DV293" i="138"/>
  <c r="DV294" i="138"/>
  <c r="DV295" i="138"/>
  <c r="DV296" i="138"/>
  <c r="DV297" i="138"/>
  <c r="DV298" i="138"/>
  <c r="DV299" i="138"/>
  <c r="DV300" i="138"/>
  <c r="DV301" i="138"/>
  <c r="DV302" i="138"/>
  <c r="DV303" i="138"/>
  <c r="DV304" i="138"/>
  <c r="DV305" i="138"/>
  <c r="DV306" i="138"/>
  <c r="DV307" i="138"/>
  <c r="DV308" i="138"/>
  <c r="DV309" i="138"/>
  <c r="DV310" i="138"/>
  <c r="DV311" i="138"/>
  <c r="DV312" i="138"/>
  <c r="DV313" i="138"/>
  <c r="DV314" i="138"/>
  <c r="DV315" i="138"/>
  <c r="DV316" i="138"/>
  <c r="DV317" i="138"/>
  <c r="DV318" i="138"/>
  <c r="DV319" i="138"/>
  <c r="DV320" i="138"/>
  <c r="DV321" i="138"/>
  <c r="DV322" i="138"/>
  <c r="DV323" i="138"/>
  <c r="DV324" i="138"/>
  <c r="DV325" i="138"/>
  <c r="DV326" i="138"/>
  <c r="DV327" i="138"/>
  <c r="DV328" i="138"/>
  <c r="DV329" i="138"/>
  <c r="DV330" i="138"/>
  <c r="DV331" i="138"/>
  <c r="DV332" i="138"/>
  <c r="DV333" i="138"/>
  <c r="DV334" i="138"/>
  <c r="DV335" i="138"/>
  <c r="DV336" i="138"/>
  <c r="DV337" i="138"/>
  <c r="DV338" i="138"/>
  <c r="DV339" i="138"/>
  <c r="DV340" i="138"/>
  <c r="DV341" i="138"/>
  <c r="DV342" i="138"/>
  <c r="DV343" i="138"/>
  <c r="DV344" i="138"/>
  <c r="DV345" i="138"/>
  <c r="DV346" i="138"/>
  <c r="DV347" i="138"/>
  <c r="DV348" i="138"/>
  <c r="DV349" i="138"/>
  <c r="DV350" i="138"/>
  <c r="DV351" i="138"/>
  <c r="DV352" i="138"/>
  <c r="DV353" i="138"/>
  <c r="DV354" i="138"/>
  <c r="DV355" i="138"/>
  <c r="DV356" i="138"/>
  <c r="DV357" i="138"/>
  <c r="DV358" i="138"/>
  <c r="DV359" i="138"/>
  <c r="DV360" i="138"/>
  <c r="DV361" i="138"/>
  <c r="DV362" i="138"/>
  <c r="DV363" i="138"/>
  <c r="DV364" i="138"/>
  <c r="DV365" i="138"/>
  <c r="DV366" i="138"/>
  <c r="DV367" i="138"/>
  <c r="DV368" i="138"/>
  <c r="DV369" i="138"/>
  <c r="DV370" i="138"/>
  <c r="DV371" i="138"/>
  <c r="DV372" i="138"/>
  <c r="DV373" i="138"/>
  <c r="DV374" i="138"/>
  <c r="DV375" i="138"/>
  <c r="DV376" i="138"/>
  <c r="DV377" i="138"/>
  <c r="DV378" i="138"/>
  <c r="DV379" i="138"/>
  <c r="DV380" i="138"/>
  <c r="DV381" i="138"/>
  <c r="DV382" i="138"/>
  <c r="DV383" i="138"/>
  <c r="DV384" i="138"/>
  <c r="DV385" i="138"/>
  <c r="DV386" i="138"/>
  <c r="DV387" i="138"/>
  <c r="DV388" i="138"/>
  <c r="DV389" i="138"/>
  <c r="DV390" i="138"/>
  <c r="DV391" i="138"/>
  <c r="DV392" i="138"/>
  <c r="DV393" i="138"/>
  <c r="DV394" i="138"/>
  <c r="DV395" i="138"/>
  <c r="DV396" i="138"/>
  <c r="DV397" i="138"/>
  <c r="DV398" i="138"/>
  <c r="DV399" i="138"/>
  <c r="DV400" i="138"/>
  <c r="DV401" i="138"/>
  <c r="DV402" i="138"/>
  <c r="DV403" i="138"/>
  <c r="DV404" i="138"/>
  <c r="DV405" i="138"/>
  <c r="DV406" i="138"/>
  <c r="DV407" i="138"/>
  <c r="DV408" i="138"/>
  <c r="DV409" i="138"/>
  <c r="DV410" i="138"/>
  <c r="DV411" i="138"/>
  <c r="DV412" i="138"/>
  <c r="DV413" i="138"/>
  <c r="DV414" i="138"/>
  <c r="DV415" i="138"/>
  <c r="DV416" i="138"/>
  <c r="DV417" i="138"/>
  <c r="DV418" i="138"/>
  <c r="DV419" i="138"/>
  <c r="DV420" i="138"/>
  <c r="DV421" i="138"/>
  <c r="DV422" i="138"/>
  <c r="DV423" i="138"/>
  <c r="DV424" i="138"/>
  <c r="DV425" i="138"/>
  <c r="DV426" i="138"/>
  <c r="DV427" i="138"/>
  <c r="DV428" i="138"/>
  <c r="DV429" i="138"/>
  <c r="DV430" i="138"/>
  <c r="DV431" i="138"/>
  <c r="DV432" i="138"/>
  <c r="DV433" i="138"/>
  <c r="DV434" i="138"/>
  <c r="DV435" i="138"/>
  <c r="DV436" i="138"/>
  <c r="DV437" i="138"/>
  <c r="DV438" i="138"/>
  <c r="DV439" i="138"/>
  <c r="DV440" i="138"/>
  <c r="DV441" i="138"/>
  <c r="DV442" i="138"/>
  <c r="DV443" i="138"/>
  <c r="DV444" i="138"/>
  <c r="DV445" i="138"/>
  <c r="DV446" i="138"/>
  <c r="DV447" i="138"/>
  <c r="DV448" i="138"/>
  <c r="DV449" i="138"/>
  <c r="DV450" i="138"/>
  <c r="DV451" i="138"/>
  <c r="DV452" i="138"/>
  <c r="DV453" i="138"/>
  <c r="DV454" i="138"/>
  <c r="DV455" i="138"/>
  <c r="DV456" i="138"/>
  <c r="DV457" i="138"/>
  <c r="DV458" i="138"/>
  <c r="DV459" i="138"/>
  <c r="DV460" i="138"/>
  <c r="DV461" i="138"/>
  <c r="DV462" i="138"/>
  <c r="DV463" i="138"/>
  <c r="DV464" i="138"/>
  <c r="DV465" i="138"/>
  <c r="DV466" i="138"/>
  <c r="DV467" i="138"/>
  <c r="DV468" i="138"/>
  <c r="DV469" i="138"/>
  <c r="DV470" i="138"/>
  <c r="DV471" i="138"/>
  <c r="DV472" i="138"/>
  <c r="DV473" i="138"/>
  <c r="DV474" i="138"/>
  <c r="DV475" i="138"/>
  <c r="DV476" i="138"/>
  <c r="DV477" i="138"/>
  <c r="DV478" i="138"/>
  <c r="DV479" i="138"/>
  <c r="DV480" i="138"/>
  <c r="DV481" i="138"/>
  <c r="DV482" i="138"/>
  <c r="DV483" i="138"/>
  <c r="DV484" i="138"/>
  <c r="DV485" i="138"/>
  <c r="DV486" i="138"/>
  <c r="DV487" i="138"/>
  <c r="DV488" i="138"/>
  <c r="DV489" i="138"/>
  <c r="DV490" i="138"/>
  <c r="DV491" i="138"/>
  <c r="DV492" i="138"/>
  <c r="DV493" i="138"/>
  <c r="DV494" i="138"/>
  <c r="DV495" i="138"/>
  <c r="DV496" i="138"/>
  <c r="DV497" i="138"/>
  <c r="DV498" i="138"/>
  <c r="DV499" i="138"/>
  <c r="DV500" i="138"/>
  <c r="DV501" i="138"/>
  <c r="DV502" i="138"/>
  <c r="DV503" i="138"/>
  <c r="DV504" i="138"/>
  <c r="DV505" i="138"/>
  <c r="DV506" i="138"/>
  <c r="DV507" i="138"/>
  <c r="DV508" i="138"/>
  <c r="DV509" i="138"/>
  <c r="DV510" i="138"/>
  <c r="DV511" i="138"/>
  <c r="DV512" i="138"/>
  <c r="DV513" i="138"/>
  <c r="DV514" i="138"/>
  <c r="DV515" i="138"/>
  <c r="DV516" i="138"/>
  <c r="DV517" i="138"/>
  <c r="DV518" i="138"/>
  <c r="DV519" i="138"/>
  <c r="DV520" i="138"/>
  <c r="DV521" i="138"/>
  <c r="DV522" i="138"/>
  <c r="DV523" i="138"/>
  <c r="DV524" i="138"/>
  <c r="DV525" i="138"/>
  <c r="DV526" i="138"/>
  <c r="DV527" i="138"/>
  <c r="DV528" i="138"/>
  <c r="DV529" i="138"/>
  <c r="DV530" i="138"/>
  <c r="DV531" i="138"/>
  <c r="DV532" i="138"/>
  <c r="DV533" i="138"/>
  <c r="DV534" i="138"/>
  <c r="DV535" i="138"/>
  <c r="DV536" i="138"/>
  <c r="DV537" i="138"/>
  <c r="DV538" i="138"/>
  <c r="DV539" i="138"/>
  <c r="DV540" i="138"/>
  <c r="DV541" i="138"/>
  <c r="DV542" i="138"/>
  <c r="DV543" i="138"/>
  <c r="DV544" i="138"/>
  <c r="DV545" i="138"/>
  <c r="DV546" i="138"/>
  <c r="DV547" i="138"/>
  <c r="DV548" i="138"/>
  <c r="DV549" i="138"/>
  <c r="DV550" i="138"/>
  <c r="DV551" i="138"/>
  <c r="DV552" i="138"/>
  <c r="DV553" i="138"/>
  <c r="DV554" i="138"/>
  <c r="DV555" i="138"/>
  <c r="DV556" i="138"/>
  <c r="DV557" i="138"/>
  <c r="DV558" i="138"/>
  <c r="DV559" i="138"/>
  <c r="DV560" i="138"/>
  <c r="DV561" i="138"/>
  <c r="DV562" i="138"/>
  <c r="DV563" i="138"/>
  <c r="DV564" i="138"/>
  <c r="DV565" i="138"/>
  <c r="DV566" i="138"/>
  <c r="DV567" i="138"/>
  <c r="DV568" i="138"/>
  <c r="DV569" i="138"/>
  <c r="DV570" i="138"/>
  <c r="DV571" i="138"/>
  <c r="DV572" i="138"/>
  <c r="DV573" i="138"/>
  <c r="DV574" i="138"/>
  <c r="DV575" i="138"/>
  <c r="DV576" i="138"/>
  <c r="DV577" i="138"/>
  <c r="DV578" i="138"/>
  <c r="DV579" i="138"/>
  <c r="DV580" i="138"/>
  <c r="DV581" i="138"/>
  <c r="DV582" i="138"/>
  <c r="DV583" i="138"/>
  <c r="DV584" i="138"/>
  <c r="DV585" i="138"/>
  <c r="DV586" i="138"/>
  <c r="DV587" i="138"/>
  <c r="DV588" i="138"/>
  <c r="DV589" i="138"/>
  <c r="DV590" i="138"/>
  <c r="DV591" i="138"/>
  <c r="DV592" i="138"/>
  <c r="DV593" i="138"/>
  <c r="DV594" i="138"/>
  <c r="DV595" i="138"/>
  <c r="DV596" i="138"/>
  <c r="DV597" i="138"/>
  <c r="DV598" i="138"/>
  <c r="DV599" i="138"/>
  <c r="DV600" i="138"/>
  <c r="DV601" i="138"/>
  <c r="DV602" i="138"/>
  <c r="DV603" i="138"/>
  <c r="DV604" i="138"/>
  <c r="DV605" i="138"/>
  <c r="DV606" i="138"/>
  <c r="DV607" i="138"/>
  <c r="DV608" i="138"/>
  <c r="DV609" i="138"/>
  <c r="DV610" i="138"/>
  <c r="DV611" i="138"/>
  <c r="DV612" i="138"/>
  <c r="DV613" i="138"/>
  <c r="DV614" i="138"/>
  <c r="DV615" i="138"/>
  <c r="DV616" i="138"/>
  <c r="DV617" i="138"/>
  <c r="DV618" i="138"/>
  <c r="DV619" i="138"/>
  <c r="DV620" i="138"/>
  <c r="DV621" i="138"/>
  <c r="DV622" i="138"/>
  <c r="DV623" i="138"/>
  <c r="DV624" i="138"/>
  <c r="DV625" i="138"/>
  <c r="DV626" i="138"/>
  <c r="DV627" i="138"/>
  <c r="DV628" i="138"/>
  <c r="DV629" i="138"/>
  <c r="DV630" i="138"/>
  <c r="DV631" i="138"/>
  <c r="DV632" i="138"/>
  <c r="DV633" i="138"/>
  <c r="DV634" i="138"/>
  <c r="DV635" i="138"/>
  <c r="DV636" i="138"/>
  <c r="DV637" i="138"/>
  <c r="DV638" i="138"/>
  <c r="DV639" i="138"/>
  <c r="DV640" i="138"/>
  <c r="DV641" i="138"/>
  <c r="DV642" i="138"/>
  <c r="DV643" i="138"/>
  <c r="DV644" i="138"/>
  <c r="DV645" i="138"/>
  <c r="DV646" i="138"/>
  <c r="DV647" i="138"/>
  <c r="DV648" i="138"/>
  <c r="DV649" i="138"/>
  <c r="DV650" i="138"/>
  <c r="DV651" i="138"/>
  <c r="DV652" i="138"/>
  <c r="DV653" i="138"/>
  <c r="DV654" i="138"/>
  <c r="DV655" i="138"/>
  <c r="DV656" i="138"/>
  <c r="DV657" i="138"/>
  <c r="DV658" i="138"/>
  <c r="DV659" i="138"/>
  <c r="DV660" i="138"/>
  <c r="DV661" i="138"/>
  <c r="DV662" i="138"/>
  <c r="DV663" i="138"/>
  <c r="DV664" i="138"/>
  <c r="DV665" i="138"/>
  <c r="DV666" i="138"/>
  <c r="DV667" i="138"/>
  <c r="DV668" i="138"/>
  <c r="DV669" i="138"/>
  <c r="DV670" i="138"/>
  <c r="DV671" i="138"/>
  <c r="DV672" i="138"/>
  <c r="DV673" i="138"/>
  <c r="DV674" i="138"/>
  <c r="DV675" i="138"/>
  <c r="DV676" i="138"/>
  <c r="DV677" i="138"/>
  <c r="DV678" i="138"/>
  <c r="DV679" i="138"/>
  <c r="DV680" i="138"/>
  <c r="DV681" i="138"/>
  <c r="DV682" i="138"/>
  <c r="DV683" i="138"/>
  <c r="DV684" i="138"/>
  <c r="DV685" i="138"/>
  <c r="DV686" i="138"/>
  <c r="DV687" i="138"/>
  <c r="DV688" i="138"/>
  <c r="DV689" i="138"/>
  <c r="DV690" i="138"/>
  <c r="DV691" i="138"/>
  <c r="DV692" i="138"/>
  <c r="DV693" i="138"/>
  <c r="DV694" i="138"/>
  <c r="DV695" i="138"/>
  <c r="DV696" i="138"/>
  <c r="DV697" i="138"/>
  <c r="DV698" i="138"/>
  <c r="DV699" i="138"/>
  <c r="DV700" i="138"/>
  <c r="DV701" i="138"/>
  <c r="DV702" i="138"/>
  <c r="DV703" i="138"/>
  <c r="DV704" i="138"/>
  <c r="DV705" i="138"/>
  <c r="DV706" i="138"/>
  <c r="DV707" i="138"/>
  <c r="DV708" i="138"/>
  <c r="DV709" i="138"/>
  <c r="DV710" i="138"/>
  <c r="DV711" i="138"/>
  <c r="DV712" i="138"/>
  <c r="DV713" i="138"/>
  <c r="DV714" i="138"/>
  <c r="DV715" i="138"/>
  <c r="DV716" i="138"/>
  <c r="DV717" i="138"/>
  <c r="DV718" i="138"/>
  <c r="DV719" i="138"/>
  <c r="DV720" i="138"/>
  <c r="DV721" i="138"/>
  <c r="DV722" i="138"/>
  <c r="DV723" i="138"/>
  <c r="DV724" i="138"/>
  <c r="DV725" i="138"/>
  <c r="DV726" i="138"/>
  <c r="DV727" i="138"/>
  <c r="DV728" i="138"/>
  <c r="DV729" i="138"/>
  <c r="DV730" i="138"/>
  <c r="DV731" i="138"/>
  <c r="DV732" i="138"/>
  <c r="DV733" i="138"/>
  <c r="DV734" i="138"/>
  <c r="DV735" i="138"/>
  <c r="DV736" i="138"/>
  <c r="DV737" i="138"/>
  <c r="DV738" i="138"/>
  <c r="DV739" i="138"/>
  <c r="DV740" i="138"/>
  <c r="DV741" i="138"/>
  <c r="DV742" i="138"/>
  <c r="DV743" i="138"/>
  <c r="DV744" i="138"/>
  <c r="DV745" i="138"/>
  <c r="DV746" i="138"/>
  <c r="DV747" i="138"/>
  <c r="DV748" i="138"/>
  <c r="DV749" i="138"/>
  <c r="DV750" i="138"/>
  <c r="DV751" i="138"/>
  <c r="DV752" i="138"/>
  <c r="DV753" i="138"/>
  <c r="DV754" i="138"/>
  <c r="DV755" i="138"/>
  <c r="DV756" i="138"/>
  <c r="DV757" i="138"/>
  <c r="DV758" i="138"/>
  <c r="DV759" i="138"/>
  <c r="DV760" i="138"/>
  <c r="DV761" i="138"/>
  <c r="DV762" i="138"/>
  <c r="DV763" i="138"/>
  <c r="DV764" i="138"/>
  <c r="DV765" i="138"/>
  <c r="DV766" i="138"/>
  <c r="DV767" i="138"/>
  <c r="DV768" i="138"/>
  <c r="DV769" i="138"/>
  <c r="DV770" i="138"/>
  <c r="DV771" i="138"/>
  <c r="DV772" i="138"/>
  <c r="DV773" i="138"/>
  <c r="DV774" i="138"/>
  <c r="DV775" i="138"/>
  <c r="DV776" i="138"/>
  <c r="DV777" i="138"/>
  <c r="DV778" i="138"/>
  <c r="DV779" i="138"/>
  <c r="DV780" i="138"/>
  <c r="DV781" i="138"/>
  <c r="DV782" i="138"/>
  <c r="DV783" i="138"/>
  <c r="DV784" i="138"/>
  <c r="DV785" i="138"/>
  <c r="DV786" i="138"/>
  <c r="DV787" i="138"/>
  <c r="DV788" i="138"/>
  <c r="DV789" i="138"/>
  <c r="DV790" i="138"/>
  <c r="DV791" i="138"/>
  <c r="DV792" i="138"/>
  <c r="DV793" i="138"/>
  <c r="DV794" i="138"/>
  <c r="DV795" i="138"/>
  <c r="DV796" i="138"/>
  <c r="DV797" i="138"/>
  <c r="DV798" i="138"/>
  <c r="DV799" i="138"/>
  <c r="DV800" i="138"/>
  <c r="DV801" i="138"/>
  <c r="DV802" i="138"/>
  <c r="DV803" i="138"/>
  <c r="DV804" i="138"/>
  <c r="DV805" i="138"/>
  <c r="DV806" i="138"/>
  <c r="DV807" i="138"/>
  <c r="DV808" i="138"/>
  <c r="DV809" i="138"/>
  <c r="DV810" i="138"/>
  <c r="DV811" i="138"/>
  <c r="DV812" i="138"/>
  <c r="DV813" i="138"/>
  <c r="DV814" i="138"/>
  <c r="DV815" i="138"/>
  <c r="DV816" i="138"/>
  <c r="DV817" i="138"/>
  <c r="DV818" i="138"/>
  <c r="DV819" i="138"/>
  <c r="DV820" i="138"/>
  <c r="DV821" i="138"/>
  <c r="DV822" i="138"/>
  <c r="DV823" i="138"/>
  <c r="DV824" i="138"/>
  <c r="DV825" i="138"/>
  <c r="DV826" i="138"/>
  <c r="DV827" i="138"/>
  <c r="DV828" i="138"/>
  <c r="DV829" i="138"/>
  <c r="DV830" i="138"/>
  <c r="DV831" i="138"/>
  <c r="DV832" i="138"/>
  <c r="DV833" i="138"/>
  <c r="DV834" i="138"/>
  <c r="DV835" i="138"/>
  <c r="DV836" i="138"/>
  <c r="DV837" i="138"/>
  <c r="DV838" i="138"/>
  <c r="DV839" i="138"/>
  <c r="DV840" i="138"/>
  <c r="DV841" i="138"/>
  <c r="DV842" i="138"/>
  <c r="DV843" i="138"/>
  <c r="DV844" i="138"/>
  <c r="DV845" i="138"/>
  <c r="DV846" i="138"/>
  <c r="DV847" i="138"/>
  <c r="DV848" i="138"/>
  <c r="DV849" i="138"/>
  <c r="DV850" i="138"/>
  <c r="DV851" i="138"/>
  <c r="DV852" i="138"/>
  <c r="DV853" i="138"/>
  <c r="DV854" i="138"/>
  <c r="DV855" i="138"/>
  <c r="DV856" i="138"/>
  <c r="DV857" i="138"/>
  <c r="DV858" i="138"/>
  <c r="DV859" i="138"/>
  <c r="DV860" i="138"/>
  <c r="DV861" i="138"/>
  <c r="DV862" i="138"/>
  <c r="DV863" i="138"/>
  <c r="DV864" i="138"/>
  <c r="DV865" i="138"/>
  <c r="DV866" i="138"/>
  <c r="DV867" i="138"/>
  <c r="DV868" i="138"/>
  <c r="DV869" i="138"/>
  <c r="DV870" i="138"/>
  <c r="DV871" i="138"/>
  <c r="DV872" i="138"/>
  <c r="DV873" i="138"/>
  <c r="DV874" i="138"/>
  <c r="DV875" i="138"/>
  <c r="DV876" i="138"/>
  <c r="DV877" i="138"/>
  <c r="DV878" i="138"/>
  <c r="DV879" i="138"/>
  <c r="DV880" i="138"/>
  <c r="DV881" i="138"/>
  <c r="DV882" i="138"/>
  <c r="DV883" i="138"/>
  <c r="DV884" i="138"/>
  <c r="DV885" i="138"/>
  <c r="DV886" i="138"/>
  <c r="DV887" i="138"/>
  <c r="DV888" i="138"/>
  <c r="DV889" i="138"/>
  <c r="DV890" i="138"/>
  <c r="DV891" i="138"/>
  <c r="DV892" i="138"/>
  <c r="DV893" i="138"/>
  <c r="DV894" i="138"/>
  <c r="DV895" i="138"/>
  <c r="DV896" i="138"/>
  <c r="DV897" i="138"/>
  <c r="DV898" i="138"/>
  <c r="DV899" i="138"/>
  <c r="DV900" i="138"/>
  <c r="DV901" i="138"/>
  <c r="DV902" i="138"/>
  <c r="DV903" i="138"/>
  <c r="DV904" i="138"/>
  <c r="DV905" i="138"/>
  <c r="DV906" i="138"/>
  <c r="DV907" i="138"/>
  <c r="DV908" i="138"/>
  <c r="DV909" i="138"/>
  <c r="DV910" i="138"/>
  <c r="DV911" i="138"/>
  <c r="DV912" i="138"/>
  <c r="DV913" i="138"/>
  <c r="DV914" i="138"/>
  <c r="DV915" i="138"/>
  <c r="DV916" i="138"/>
  <c r="DV917" i="138"/>
  <c r="DV918" i="138"/>
  <c r="DV919" i="138"/>
  <c r="DV920" i="138"/>
  <c r="DV921" i="138"/>
  <c r="DV922" i="138"/>
  <c r="DV923" i="138"/>
  <c r="DV924" i="138"/>
  <c r="DV925" i="138"/>
  <c r="DV926" i="138"/>
  <c r="DV927" i="138"/>
  <c r="DV928" i="138"/>
  <c r="DV929" i="138"/>
  <c r="DV930" i="138"/>
  <c r="DV931" i="138"/>
  <c r="DV932" i="138"/>
  <c r="DV933" i="138"/>
  <c r="DV934" i="138"/>
  <c r="DV935" i="138"/>
  <c r="DV936" i="138"/>
  <c r="DV937" i="138"/>
  <c r="DV938" i="138"/>
  <c r="DV939" i="138"/>
  <c r="DV940" i="138"/>
  <c r="DV941" i="138"/>
  <c r="DV942" i="138"/>
  <c r="DV943" i="138"/>
  <c r="DV944" i="138"/>
  <c r="DV945" i="138"/>
  <c r="DV946" i="138"/>
  <c r="DV947" i="138"/>
  <c r="DV948" i="138"/>
  <c r="DV949" i="138"/>
  <c r="DV950" i="138"/>
  <c r="DV951" i="138"/>
  <c r="DV952" i="138"/>
  <c r="DV953" i="138"/>
  <c r="DV954" i="138"/>
  <c r="DV955" i="138"/>
  <c r="DV956" i="138"/>
  <c r="DV957" i="138"/>
  <c r="DV958" i="138"/>
  <c r="DV959" i="138"/>
  <c r="DV960" i="138"/>
  <c r="DV961" i="138"/>
  <c r="DV962" i="138"/>
  <c r="DV963" i="138"/>
  <c r="DV964" i="138"/>
  <c r="DV965" i="138"/>
  <c r="DV966" i="138"/>
  <c r="DV967" i="138"/>
  <c r="DV968" i="138"/>
  <c r="DV969" i="138"/>
  <c r="DV970" i="138"/>
  <c r="DV971" i="138"/>
  <c r="DV972" i="138"/>
  <c r="DV973" i="138"/>
  <c r="DV974" i="138"/>
  <c r="DV975" i="138"/>
  <c r="DV976" i="138"/>
  <c r="DV977" i="138"/>
  <c r="DV978" i="138"/>
  <c r="DV979" i="138"/>
  <c r="DV980" i="138"/>
  <c r="DV981" i="138"/>
  <c r="DV982" i="138"/>
  <c r="DV983" i="138"/>
  <c r="DV984" i="138"/>
  <c r="DV985" i="138"/>
  <c r="DV986" i="138"/>
  <c r="DV987" i="138"/>
  <c r="DV988" i="138"/>
  <c r="DV989" i="138"/>
  <c r="DV990" i="138"/>
  <c r="DV991" i="138"/>
  <c r="DV992" i="138"/>
  <c r="DV993" i="138"/>
  <c r="DV994" i="138"/>
  <c r="DV995" i="138"/>
  <c r="DV996" i="138"/>
  <c r="DV997" i="138"/>
  <c r="DV998" i="138"/>
  <c r="DV999" i="138"/>
  <c r="DV1000" i="138"/>
  <c r="DV1001" i="138"/>
  <c r="DV1002" i="138"/>
  <c r="DV1003" i="138"/>
  <c r="DV1004" i="138"/>
  <c r="DV1005" i="138"/>
  <c r="DV1006" i="138"/>
  <c r="DV1007" i="138"/>
  <c r="DV1008" i="138"/>
  <c r="DV1009" i="138"/>
  <c r="DV1010" i="138"/>
  <c r="DV1011" i="138"/>
  <c r="DV1012" i="138"/>
  <c r="DV1013" i="138"/>
  <c r="DV1014" i="138"/>
  <c r="DV1015" i="138"/>
  <c r="DV1016" i="138"/>
  <c r="DV1017" i="138"/>
  <c r="DV1018" i="138"/>
  <c r="DV1019" i="138"/>
  <c r="DV1020" i="138"/>
  <c r="DV1021" i="138"/>
  <c r="DV1022" i="138"/>
  <c r="DV1023" i="138"/>
  <c r="DV1024" i="138"/>
  <c r="DV1025" i="138"/>
  <c r="DV1026" i="138"/>
  <c r="DV1027" i="138"/>
  <c r="DV1028" i="138"/>
  <c r="DV1029" i="138"/>
  <c r="DV1030" i="138"/>
  <c r="DV1031" i="138"/>
  <c r="DV1032" i="138"/>
  <c r="DV1033" i="138"/>
  <c r="DV1034" i="138"/>
  <c r="DV1035" i="138"/>
  <c r="DV1036" i="138"/>
  <c r="DV1037" i="138"/>
  <c r="DV1038" i="138"/>
  <c r="DV1039" i="138"/>
  <c r="DV1040" i="138"/>
  <c r="DV1041" i="138"/>
  <c r="DV1042" i="138"/>
  <c r="DV1043" i="138"/>
  <c r="DV1044" i="138"/>
  <c r="DV1045" i="138"/>
  <c r="DV1046" i="138"/>
  <c r="DV1047" i="138"/>
  <c r="DV1048" i="138"/>
  <c r="DV1049" i="138"/>
  <c r="DV1050" i="138"/>
  <c r="DV1051" i="138"/>
  <c r="DV1052" i="138"/>
  <c r="DV1053" i="138"/>
  <c r="DV1054" i="138"/>
  <c r="DV1055" i="138"/>
  <c r="DV1056" i="138"/>
  <c r="DV1057" i="138"/>
  <c r="DV1058" i="138"/>
  <c r="DV1059" i="138"/>
  <c r="DV1060" i="138"/>
  <c r="DV1061" i="138"/>
  <c r="DV1062" i="138"/>
  <c r="DV1063" i="138"/>
  <c r="DV1064" i="138"/>
  <c r="DV1065" i="138"/>
  <c r="DV1066" i="138"/>
  <c r="DV1067" i="138"/>
  <c r="DV1068" i="138"/>
  <c r="DV1069" i="138"/>
  <c r="DV1070" i="138"/>
  <c r="DV1071" i="138"/>
  <c r="DV1072" i="138"/>
  <c r="DV1073" i="138"/>
  <c r="DV1074" i="138"/>
  <c r="DV1075" i="138"/>
  <c r="DV1076" i="138"/>
  <c r="DV1077" i="138"/>
  <c r="DV1078" i="138"/>
  <c r="DV1079" i="138"/>
  <c r="DV1080" i="138"/>
  <c r="DV1081" i="138"/>
  <c r="DV1082" i="138"/>
  <c r="DV1083" i="138"/>
  <c r="DV1084" i="138"/>
  <c r="DV1085" i="138"/>
  <c r="DV1086" i="138"/>
  <c r="DV1087" i="138"/>
  <c r="DV1088" i="138"/>
  <c r="DV1089" i="138"/>
  <c r="DV1090" i="138"/>
  <c r="DV1091" i="138"/>
  <c r="DV1092" i="138"/>
  <c r="DV1093" i="138"/>
  <c r="DV1094" i="138"/>
  <c r="DV1095" i="138"/>
  <c r="DV1096" i="138"/>
  <c r="DV1097" i="138"/>
  <c r="DV1098" i="138"/>
  <c r="DV1099" i="138"/>
  <c r="DV1100" i="138"/>
  <c r="DV1101" i="138"/>
  <c r="DV1102" i="138"/>
  <c r="DV1103" i="138"/>
  <c r="DV1104" i="138"/>
  <c r="DV1105" i="138"/>
  <c r="DV1106" i="138"/>
  <c r="DV1107" i="138"/>
  <c r="DV1108" i="138"/>
  <c r="DV1109" i="138"/>
  <c r="DV1110" i="138"/>
  <c r="DV1111" i="138"/>
  <c r="DV1112" i="138"/>
  <c r="DV1113" i="138"/>
  <c r="DV1114" i="138"/>
  <c r="DV1115" i="138"/>
  <c r="DV1116" i="138"/>
  <c r="DV1117" i="138"/>
  <c r="DV1118" i="138"/>
  <c r="DV1119" i="138"/>
  <c r="DV1120" i="138"/>
  <c r="DV1121" i="138"/>
  <c r="DV1122" i="138"/>
  <c r="DV1123" i="138"/>
  <c r="DV1124" i="138"/>
  <c r="DV1125" i="138"/>
  <c r="DV1126" i="138"/>
  <c r="DV1127" i="138"/>
  <c r="DV1128" i="138"/>
  <c r="DV1129" i="138"/>
  <c r="DV1130" i="138"/>
  <c r="DV1131" i="138"/>
  <c r="DV1132" i="138"/>
  <c r="DV1133" i="138"/>
  <c r="DV1134" i="138"/>
  <c r="DV1135" i="138"/>
  <c r="DV1136" i="138"/>
  <c r="DV1137" i="138"/>
  <c r="DV1138" i="138"/>
  <c r="DV1139" i="138"/>
  <c r="DV1140" i="138"/>
  <c r="DV1141" i="138"/>
  <c r="DV1142" i="138"/>
  <c r="DV1143" i="138"/>
  <c r="DV1144" i="138"/>
  <c r="DV1145" i="138"/>
  <c r="DV1146" i="138"/>
  <c r="DV1147" i="138"/>
  <c r="DV1148" i="138"/>
  <c r="DV1149" i="138"/>
  <c r="DV1150" i="138"/>
  <c r="DV1151" i="138"/>
  <c r="DV1152" i="138"/>
  <c r="DV1153" i="138"/>
  <c r="DV1154" i="138"/>
  <c r="DV1155" i="138"/>
  <c r="DV1156" i="138"/>
  <c r="DV1157" i="138"/>
  <c r="DV1158" i="138"/>
  <c r="DV1159" i="138"/>
  <c r="DV1160" i="138"/>
  <c r="DV1161" i="138"/>
  <c r="DV1162" i="138"/>
  <c r="DV1163" i="138"/>
  <c r="DV1164" i="138"/>
  <c r="DV1165" i="138"/>
  <c r="DV1166" i="138"/>
  <c r="DV1167" i="138"/>
  <c r="DV1168" i="138"/>
  <c r="DV1169" i="138"/>
  <c r="DV1170" i="138"/>
  <c r="DV1171" i="138"/>
  <c r="DV1172" i="138"/>
  <c r="DV1173" i="138"/>
  <c r="DV1174" i="138"/>
  <c r="DV1175" i="138"/>
  <c r="DV1176" i="138"/>
  <c r="DV1177" i="138"/>
  <c r="DV1178" i="138"/>
  <c r="DV1179" i="138"/>
  <c r="DV1180" i="138"/>
  <c r="DV1181" i="138"/>
  <c r="DV1182" i="138"/>
  <c r="DV1183" i="138"/>
  <c r="DV1184" i="138"/>
  <c r="DV1185" i="138"/>
  <c r="DV1186" i="138"/>
  <c r="DV1187" i="138"/>
  <c r="DV1188" i="138"/>
  <c r="DV1189" i="138"/>
  <c r="DV1190" i="138"/>
  <c r="DV1191" i="138"/>
  <c r="DV1192" i="138"/>
  <c r="DV1193" i="138"/>
  <c r="DV1194" i="138"/>
  <c r="DV1195" i="138"/>
  <c r="DV1196" i="138"/>
  <c r="DV1197" i="138"/>
  <c r="DV1198" i="138"/>
  <c r="DV1199" i="138"/>
  <c r="DV1200" i="138"/>
  <c r="DV1201" i="138"/>
  <c r="DV1202" i="138"/>
  <c r="DV1203" i="138"/>
  <c r="DV1204" i="138"/>
  <c r="DV1205" i="138"/>
  <c r="DV1206" i="138"/>
  <c r="DV1207" i="138"/>
  <c r="DV1208" i="138"/>
  <c r="DV1209" i="138"/>
  <c r="DV1210" i="138"/>
  <c r="DV1211" i="138"/>
  <c r="DV1212" i="138"/>
  <c r="DV1213" i="138"/>
  <c r="DV1214" i="138"/>
  <c r="DV1215" i="138"/>
  <c r="DV1216" i="138"/>
  <c r="DV1217" i="138"/>
  <c r="DV1218" i="138"/>
  <c r="DV1219" i="138"/>
  <c r="DV1220" i="138"/>
  <c r="DV1221" i="138"/>
  <c r="DV1222" i="138"/>
  <c r="DV1223" i="138"/>
  <c r="DV1224" i="138"/>
  <c r="DV1225" i="138"/>
  <c r="DV1226" i="138"/>
  <c r="DV1227" i="138"/>
  <c r="DV1228" i="138"/>
  <c r="DV1229" i="138"/>
  <c r="DV1230" i="138"/>
  <c r="DV1231" i="138"/>
  <c r="DV1232" i="138"/>
  <c r="DV1233" i="138"/>
  <c r="DV1234" i="138"/>
  <c r="DV1235" i="138"/>
  <c r="DV1236" i="138"/>
  <c r="DV1237" i="138"/>
  <c r="DV1238" i="138"/>
  <c r="DV1239" i="138"/>
  <c r="DV1240" i="138"/>
  <c r="DV1241" i="138"/>
  <c r="DV1242" i="138"/>
  <c r="DV1243" i="138"/>
  <c r="DV1244" i="138"/>
  <c r="DV1245" i="138"/>
  <c r="DV1246" i="138"/>
  <c r="DV1247" i="138"/>
  <c r="DV1248" i="138"/>
  <c r="DV1249" i="138"/>
  <c r="DV1250" i="138"/>
  <c r="DV1251" i="138"/>
  <c r="DV1252" i="138"/>
  <c r="DV1253" i="138"/>
  <c r="DV1254" i="138"/>
  <c r="DV1255" i="138"/>
  <c r="DV1256" i="138"/>
  <c r="DV1257" i="138"/>
  <c r="DV1258" i="138"/>
  <c r="DV1259" i="138"/>
  <c r="DV1260" i="138"/>
  <c r="DV1261" i="138"/>
  <c r="DV1262" i="138"/>
  <c r="DV1263" i="138"/>
  <c r="DV1264" i="138"/>
  <c r="DV1265" i="138"/>
  <c r="DV1266" i="138"/>
  <c r="DV1267" i="138"/>
  <c r="DV1268" i="138"/>
  <c r="DV1269" i="138"/>
  <c r="DV1270" i="138"/>
  <c r="DV1271" i="138"/>
  <c r="DV1272" i="138"/>
  <c r="DV1273" i="138"/>
  <c r="DV1274" i="138"/>
  <c r="DV1275" i="138"/>
  <c r="DV1276" i="138"/>
  <c r="DV1277" i="138"/>
  <c r="DV1278" i="138"/>
  <c r="DV1279" i="138"/>
  <c r="DV1280" i="138"/>
  <c r="DV1281" i="138"/>
  <c r="DV1282" i="138"/>
  <c r="DV1283" i="138"/>
  <c r="DV1284" i="138"/>
  <c r="DV1285" i="138"/>
  <c r="DV1286" i="138"/>
  <c r="DV1287" i="138"/>
  <c r="DV1288" i="138"/>
  <c r="DV1289" i="138"/>
  <c r="DV1290" i="138"/>
  <c r="DV1291" i="138"/>
  <c r="DV1292" i="138"/>
  <c r="DV1293" i="138"/>
  <c r="DV1294" i="138"/>
  <c r="DV1295" i="138"/>
  <c r="DV1296" i="138"/>
  <c r="DV1297" i="138"/>
  <c r="DV1298" i="138"/>
  <c r="DV1299" i="138"/>
  <c r="DV1300" i="138"/>
  <c r="DV1301" i="138"/>
  <c r="DV1302" i="138"/>
  <c r="DV1303" i="138"/>
  <c r="DV1304" i="138"/>
  <c r="DV1305" i="138"/>
  <c r="DV1306" i="138"/>
  <c r="DV1307" i="138"/>
  <c r="DV1308" i="138"/>
  <c r="DV1309" i="138"/>
  <c r="DV1310" i="138"/>
  <c r="DV1311" i="138"/>
  <c r="DV1312" i="138"/>
  <c r="DV1313" i="138"/>
  <c r="DV1314" i="138"/>
  <c r="DV1315" i="138"/>
  <c r="DV1316" i="138"/>
  <c r="DV1317" i="138"/>
  <c r="DV1318" i="138"/>
  <c r="DV1319" i="138"/>
  <c r="DV1320" i="138"/>
  <c r="DV1321" i="138"/>
  <c r="DV1322" i="138"/>
  <c r="DV1323" i="138"/>
  <c r="DV1324" i="138"/>
  <c r="DV1325" i="138"/>
  <c r="DV1326" i="138"/>
  <c r="DV1327" i="138"/>
  <c r="DV1328" i="138"/>
  <c r="DV1329" i="138"/>
  <c r="DV1330" i="138"/>
  <c r="DV1331" i="138"/>
  <c r="DV1332" i="138"/>
  <c r="DV1333" i="138"/>
  <c r="DV1334" i="138"/>
  <c r="DV1335" i="138"/>
  <c r="DV1336" i="138"/>
  <c r="DV1337" i="138"/>
  <c r="DV1338" i="138"/>
  <c r="DV1339" i="138"/>
  <c r="DV1340" i="138"/>
  <c r="DV1341" i="138"/>
  <c r="DV1342" i="138"/>
  <c r="DV1343" i="138"/>
  <c r="DV1344" i="138"/>
  <c r="DV1345" i="138"/>
  <c r="DV1346" i="138"/>
  <c r="DV1347" i="138"/>
  <c r="DV1348" i="138"/>
  <c r="DV1349" i="138"/>
  <c r="DV1350" i="138"/>
  <c r="DV1351" i="138"/>
  <c r="DV1352" i="138"/>
  <c r="DV1353" i="138"/>
  <c r="DV1354" i="138"/>
  <c r="DV1355" i="138"/>
  <c r="DV1356" i="138"/>
  <c r="DV1357" i="138"/>
  <c r="DV1358" i="138"/>
  <c r="DV1359" i="138"/>
  <c r="DV1360" i="138"/>
  <c r="DV1361" i="138"/>
  <c r="DV1362" i="138"/>
  <c r="DV1363" i="138"/>
  <c r="DV1364" i="138"/>
  <c r="DV1365" i="138"/>
  <c r="DV1366" i="138"/>
  <c r="DV1367" i="138"/>
  <c r="DV1368" i="138"/>
  <c r="DV1369" i="138"/>
  <c r="DV1370" i="138"/>
  <c r="DV1371" i="138"/>
  <c r="DV1372" i="138"/>
  <c r="DV1373" i="138"/>
  <c r="DV1374" i="138"/>
  <c r="DV1375" i="138"/>
  <c r="DV1376" i="138"/>
  <c r="DV1377" i="138"/>
  <c r="DV1378" i="138"/>
  <c r="DV1379" i="138"/>
  <c r="DV1380" i="138"/>
  <c r="DV1381" i="138"/>
  <c r="DV1382" i="138"/>
  <c r="DV1383" i="138"/>
  <c r="DV1384" i="138"/>
  <c r="DV1385" i="138"/>
  <c r="DV1386" i="138"/>
  <c r="DV1387" i="138"/>
  <c r="DV1388" i="138"/>
  <c r="DV1389" i="138"/>
  <c r="DV1390" i="138"/>
  <c r="DV1391" i="138"/>
  <c r="DV1392" i="138"/>
  <c r="DV1393" i="138"/>
  <c r="DV1394" i="138"/>
  <c r="DV1395" i="138"/>
  <c r="DV1396" i="138"/>
  <c r="DV1397" i="138"/>
  <c r="DV1398" i="138"/>
  <c r="DV1399" i="138"/>
  <c r="DV1400" i="138"/>
  <c r="DV1401" i="138"/>
  <c r="DV1402" i="138"/>
  <c r="DV1403" i="138"/>
  <c r="DV1404" i="138"/>
  <c r="DV1405" i="138"/>
  <c r="DV1406" i="138"/>
  <c r="DV1407" i="138"/>
  <c r="DV1408" i="138"/>
  <c r="DV1409" i="138"/>
  <c r="DV1410" i="138"/>
  <c r="DV1411" i="138"/>
  <c r="DV1412" i="138"/>
  <c r="DV1413" i="138"/>
  <c r="DV1414" i="138"/>
  <c r="DV1415" i="138"/>
  <c r="DV1416" i="138"/>
  <c r="DV1417" i="138"/>
  <c r="DV1418" i="138"/>
  <c r="DV1419" i="138"/>
  <c r="DV1420" i="138"/>
  <c r="DV1421" i="138"/>
  <c r="DV1422" i="138"/>
  <c r="DV1423" i="138"/>
  <c r="DV1424" i="138"/>
  <c r="DV1425" i="138"/>
  <c r="DV1426" i="138"/>
  <c r="DV1427" i="138"/>
  <c r="DV1428" i="138"/>
  <c r="DV1429" i="138"/>
  <c r="DV1430" i="138"/>
  <c r="DV1431" i="138"/>
  <c r="DV1432" i="138"/>
  <c r="DV1433" i="138"/>
  <c r="DV1434" i="138"/>
  <c r="DV1435" i="138"/>
  <c r="DV1436" i="138"/>
  <c r="DV1437" i="138"/>
  <c r="DV1438" i="138"/>
  <c r="DV1439" i="138"/>
  <c r="DV1440" i="138"/>
  <c r="DV1441" i="138"/>
  <c r="DV1442" i="138"/>
  <c r="DV1443" i="138"/>
  <c r="DV1444" i="138"/>
  <c r="DV1445" i="138"/>
  <c r="DV1446" i="138"/>
  <c r="DV1447" i="138"/>
  <c r="DV1448" i="138"/>
  <c r="DV1449" i="138"/>
  <c r="DV1450" i="138"/>
  <c r="DV1451" i="138"/>
  <c r="DV1452" i="138"/>
  <c r="DV1453" i="138"/>
  <c r="DV1454" i="138"/>
  <c r="DV1455" i="138"/>
  <c r="DV1456" i="138"/>
  <c r="DV1457" i="138"/>
  <c r="DV1458" i="138"/>
  <c r="DV1459" i="138"/>
  <c r="DV1460" i="138"/>
  <c r="DV1461" i="138"/>
  <c r="DV1462" i="138"/>
  <c r="DV1463" i="138"/>
  <c r="DV1464" i="138"/>
  <c r="DV1465" i="138"/>
  <c r="DV1466" i="138"/>
  <c r="DV1467" i="138"/>
  <c r="DV1468" i="138"/>
  <c r="DV1469" i="138"/>
  <c r="DV1470" i="138"/>
  <c r="DV1471" i="138"/>
  <c r="DV1472" i="138"/>
  <c r="DV1473" i="138"/>
  <c r="DV1474" i="138"/>
  <c r="DV1475" i="138"/>
  <c r="DV1476" i="138"/>
  <c r="DV1477" i="138"/>
  <c r="DV1478" i="138"/>
  <c r="DV1479" i="138"/>
  <c r="DV1480" i="138"/>
  <c r="DV1481" i="138"/>
  <c r="DV1482" i="138"/>
  <c r="DV1483" i="138"/>
  <c r="DV1484" i="138"/>
  <c r="DV1485" i="138"/>
  <c r="DV1486" i="138"/>
  <c r="DV1487" i="138"/>
  <c r="DV1488" i="138"/>
  <c r="DV1489" i="138"/>
  <c r="DV1490" i="138"/>
  <c r="DV1491" i="138"/>
  <c r="DV1492" i="138"/>
  <c r="DV1493" i="138"/>
  <c r="DV1494" i="138"/>
  <c r="DV1495" i="138"/>
  <c r="DV1496" i="138"/>
  <c r="DV1497" i="138"/>
  <c r="DV1498" i="138"/>
  <c r="DV1499" i="138"/>
  <c r="DV1500" i="138"/>
  <c r="DV1501" i="138"/>
  <c r="DV1502" i="138"/>
  <c r="DV1503" i="138"/>
  <c r="DV1504" i="138"/>
  <c r="DV1505" i="138"/>
  <c r="DV1506" i="138"/>
  <c r="DV1507" i="138"/>
  <c r="DV1508" i="138"/>
  <c r="DV1509" i="138"/>
  <c r="DV1510" i="138"/>
  <c r="DV1511" i="138"/>
  <c r="DV1512" i="138"/>
  <c r="DV1513" i="138"/>
  <c r="DV1514" i="138"/>
  <c r="DV1515" i="138"/>
  <c r="DV1516" i="138"/>
  <c r="DV1517" i="138"/>
  <c r="DV1518" i="138"/>
  <c r="DV1519" i="138"/>
  <c r="DV1520" i="138"/>
  <c r="DV1521" i="138"/>
  <c r="DV1522" i="138"/>
  <c r="DV1523" i="138"/>
  <c r="DV1524" i="138"/>
  <c r="DV1525" i="138"/>
  <c r="DV1526" i="138"/>
  <c r="DV1527" i="138"/>
  <c r="DV1528" i="138"/>
  <c r="DV1529" i="138"/>
  <c r="DV1530" i="138"/>
  <c r="DV1531" i="138"/>
  <c r="DV1532" i="138"/>
  <c r="DV1533" i="138"/>
  <c r="DV1534" i="138"/>
  <c r="DV1535" i="138"/>
  <c r="DV1536" i="138"/>
  <c r="DV1537" i="138"/>
  <c r="DV1538" i="138"/>
  <c r="DV1539" i="138"/>
  <c r="DV1540" i="138"/>
  <c r="DV1541" i="138"/>
  <c r="DV1542" i="138"/>
  <c r="DV1543" i="138"/>
  <c r="DV1544" i="138"/>
  <c r="DV1545" i="138"/>
  <c r="DV1546" i="138"/>
  <c r="DV1547" i="138"/>
  <c r="DV1548" i="138"/>
  <c r="DV1549" i="138"/>
  <c r="DV1550" i="138"/>
  <c r="DV1551" i="138"/>
  <c r="DV1552" i="138"/>
  <c r="DV1553" i="138"/>
  <c r="DV1554" i="138"/>
  <c r="DV1555" i="138"/>
  <c r="DV1556" i="138"/>
  <c r="DV1557" i="138"/>
  <c r="DV1558" i="138"/>
  <c r="DV1559" i="138"/>
  <c r="DV1560" i="138"/>
  <c r="DV1561" i="138"/>
  <c r="DV1562" i="138"/>
  <c r="DV1563" i="138"/>
  <c r="DV1564" i="138"/>
  <c r="DV1565" i="138"/>
  <c r="DV1566" i="138"/>
  <c r="DV1567" i="138"/>
  <c r="DV1568" i="138"/>
  <c r="DV1569" i="138"/>
  <c r="DV1570" i="138"/>
  <c r="DV1571" i="138"/>
  <c r="DV1572" i="138"/>
  <c r="DV1573" i="138"/>
  <c r="DV1574" i="138"/>
  <c r="DV1575" i="138"/>
  <c r="DV1576" i="138"/>
  <c r="DV1577" i="138"/>
  <c r="DV1578" i="138"/>
  <c r="DV1579" i="138"/>
  <c r="DV1580" i="138"/>
  <c r="DV1581" i="138"/>
  <c r="DV1582" i="138"/>
  <c r="DV1583" i="138"/>
  <c r="DV1584" i="138"/>
  <c r="DV1585" i="138"/>
  <c r="DV1586" i="138"/>
  <c r="DV1587" i="138"/>
  <c r="DV1588" i="138"/>
  <c r="DV1589" i="138"/>
  <c r="DV1590" i="138"/>
  <c r="DV1591" i="138"/>
  <c r="DV1592" i="138"/>
  <c r="DV1593" i="138"/>
  <c r="DV1594" i="138"/>
  <c r="DV1595" i="138"/>
  <c r="DV1596" i="138"/>
  <c r="DV1597" i="138"/>
  <c r="DV1598" i="138"/>
  <c r="DV1599" i="138"/>
  <c r="DV1600" i="138"/>
  <c r="DV1601" i="138"/>
  <c r="DV1602" i="138"/>
  <c r="DV1603" i="138"/>
  <c r="DV1604" i="138"/>
  <c r="DV1605" i="138"/>
  <c r="DV1606" i="138"/>
  <c r="DV1607" i="138"/>
  <c r="DV1608" i="138"/>
  <c r="DV1609" i="138"/>
  <c r="DV1610" i="138"/>
  <c r="DV1611" i="138"/>
  <c r="DV1612" i="138"/>
  <c r="DV1613" i="138"/>
  <c r="DV1614" i="138"/>
  <c r="DV1615" i="138"/>
  <c r="DV1616" i="138"/>
  <c r="DV1617" i="138"/>
  <c r="DV1618" i="138"/>
  <c r="DV1619" i="138"/>
  <c r="DV1620" i="138"/>
  <c r="DV1621" i="138"/>
  <c r="DV1622" i="138"/>
  <c r="DV1623" i="138"/>
  <c r="DV1624" i="138"/>
  <c r="DV1625" i="138"/>
  <c r="DV1626" i="138"/>
  <c r="DV1627" i="138"/>
  <c r="DV1628" i="138"/>
  <c r="DV1629" i="138"/>
  <c r="DV1630" i="138"/>
  <c r="DV1631" i="138"/>
  <c r="DV1632" i="138"/>
  <c r="DV1633" i="138"/>
  <c r="DV1634" i="138"/>
  <c r="DV1635" i="138"/>
  <c r="DV1636" i="138"/>
  <c r="DV1637" i="138"/>
  <c r="DV1638" i="138"/>
  <c r="DV1639" i="138"/>
  <c r="DV1640" i="138"/>
  <c r="DV1641" i="138"/>
  <c r="DV1642" i="138"/>
  <c r="DV1643" i="138"/>
  <c r="DV1644" i="138"/>
  <c r="DV1645" i="138"/>
  <c r="DV1646" i="138"/>
  <c r="DV1647" i="138"/>
  <c r="DV1648" i="138"/>
  <c r="DV1649" i="138"/>
  <c r="DV1650" i="138"/>
  <c r="DV1651" i="138"/>
  <c r="DV1652" i="138"/>
  <c r="DV1653" i="138"/>
  <c r="DV1654" i="138"/>
  <c r="DV1655" i="138"/>
  <c r="DV1656" i="138"/>
  <c r="DV1657" i="138"/>
  <c r="DV1658" i="138"/>
  <c r="DV1659" i="138"/>
  <c r="DV1660" i="138"/>
  <c r="DV1661" i="138"/>
  <c r="DV1662" i="138"/>
  <c r="DV1663" i="138"/>
  <c r="DV1664" i="138"/>
  <c r="DV1665" i="138"/>
  <c r="DV1666" i="138"/>
  <c r="DV1667" i="138"/>
  <c r="DV1668" i="138"/>
  <c r="DV1669" i="138"/>
  <c r="DV1670" i="138"/>
  <c r="DV1671" i="138"/>
  <c r="DV1672" i="138"/>
  <c r="DV1673" i="138"/>
  <c r="DV1674" i="138"/>
  <c r="DV1675" i="138"/>
  <c r="DV1676" i="138"/>
  <c r="DV1677" i="138"/>
  <c r="DV1678" i="138"/>
  <c r="DV1679" i="138"/>
  <c r="DV1680" i="138"/>
  <c r="DV1681" i="138"/>
  <c r="DV1682" i="138"/>
  <c r="DV1683" i="138"/>
  <c r="DV1684" i="138"/>
  <c r="DV1685" i="138"/>
  <c r="DV1686" i="138"/>
  <c r="DV1687" i="138"/>
  <c r="DV1688" i="138"/>
  <c r="DV1689" i="138"/>
  <c r="DV1690" i="138"/>
  <c r="DV1691" i="138"/>
  <c r="DV1692" i="138"/>
  <c r="DV1693" i="138"/>
  <c r="DV1694" i="138"/>
  <c r="DV1695" i="138"/>
  <c r="DV1696" i="138"/>
  <c r="DV1697" i="138"/>
  <c r="DV1698" i="138"/>
  <c r="DV1699" i="138"/>
  <c r="DV1700" i="138"/>
  <c r="DV1701" i="138"/>
  <c r="DV1702" i="138"/>
  <c r="DV1703" i="138"/>
  <c r="DV1704" i="138"/>
  <c r="DV1705" i="138"/>
  <c r="DV1706" i="138"/>
  <c r="DV1707" i="138"/>
  <c r="DV1708" i="138"/>
  <c r="DV1709" i="138"/>
  <c r="DV1710" i="138"/>
  <c r="DV1711" i="138"/>
  <c r="DV1712" i="138"/>
  <c r="DV1713" i="138"/>
  <c r="DV1714" i="138"/>
  <c r="DV1715" i="138"/>
  <c r="DV1716" i="138"/>
  <c r="DV1717" i="138"/>
  <c r="DV1718" i="138"/>
  <c r="DV1719" i="138"/>
  <c r="DV1720" i="138"/>
  <c r="DV1721" i="138"/>
  <c r="DV1722" i="138"/>
  <c r="DV1723" i="138"/>
  <c r="DV1724" i="138"/>
  <c r="DV1725" i="138"/>
  <c r="DV1726" i="138"/>
  <c r="DV1727" i="138"/>
  <c r="DV1728" i="138"/>
  <c r="DV1729" i="138"/>
  <c r="DV1730" i="138"/>
  <c r="DV1731" i="138"/>
  <c r="DV1732" i="138"/>
  <c r="DV1733" i="138"/>
  <c r="DV1734" i="138"/>
  <c r="DV1735" i="138"/>
  <c r="DV1736" i="138"/>
  <c r="DV1737" i="138"/>
  <c r="DV1738" i="138"/>
  <c r="DV1739" i="138"/>
  <c r="DV1740" i="138"/>
  <c r="DV1741" i="138"/>
  <c r="DV1742" i="138"/>
  <c r="DV1743" i="138"/>
  <c r="DV1744" i="138"/>
  <c r="DV1745" i="138"/>
  <c r="DV1746" i="138"/>
  <c r="DV1747" i="138"/>
  <c r="DV1748" i="138"/>
  <c r="DV1749" i="138"/>
  <c r="DV1750" i="138"/>
  <c r="DV1751" i="138"/>
  <c r="DV1752" i="138"/>
  <c r="DV1753" i="138"/>
  <c r="DV1754" i="138"/>
  <c r="DV1755" i="138"/>
  <c r="DV1756" i="138"/>
  <c r="DV1757" i="138"/>
  <c r="DV1758" i="138"/>
  <c r="DV1759" i="138"/>
  <c r="DV1760" i="138"/>
  <c r="DV1761" i="138"/>
  <c r="DV1762" i="138"/>
  <c r="DV1763" i="138"/>
  <c r="DV1764" i="138"/>
  <c r="DV1765" i="138"/>
  <c r="DV1766" i="138"/>
  <c r="DV1767" i="138"/>
  <c r="DV1768" i="138"/>
  <c r="DV1769" i="138"/>
  <c r="DV1770" i="138"/>
  <c r="DV1771" i="138"/>
  <c r="DV1772" i="138"/>
  <c r="DV1773" i="138"/>
  <c r="DV1774" i="138"/>
  <c r="DV1775" i="138"/>
  <c r="DV1776" i="138"/>
  <c r="DV1777" i="138"/>
  <c r="DV1778" i="138"/>
  <c r="DV1779" i="138"/>
  <c r="DV1780" i="138"/>
  <c r="DV1781" i="138"/>
  <c r="DV1782" i="138"/>
  <c r="DV1783" i="138"/>
  <c r="DV1784" i="138"/>
  <c r="DV1785" i="138"/>
  <c r="DV1786" i="138"/>
  <c r="DV1787" i="138"/>
  <c r="DV1788" i="138"/>
  <c r="DV1789" i="138"/>
  <c r="DV1790" i="138"/>
  <c r="DV1791" i="138"/>
  <c r="DV1792" i="138"/>
  <c r="DV1793" i="138"/>
  <c r="DV1794" i="138"/>
  <c r="DV1795" i="138"/>
  <c r="DV1796" i="138"/>
  <c r="DV1797" i="138"/>
  <c r="DV1798" i="138"/>
  <c r="DV1799" i="138"/>
  <c r="DV1800" i="138"/>
  <c r="DV1801" i="138"/>
  <c r="DV1802" i="138"/>
  <c r="DV1803" i="138"/>
  <c r="DV1804" i="138"/>
  <c r="DV1805" i="138"/>
  <c r="DV1806" i="138"/>
  <c r="DV1807" i="138"/>
  <c r="DV1808" i="138"/>
  <c r="DV1809" i="138"/>
  <c r="DV1810" i="138"/>
  <c r="DV1811" i="138"/>
  <c r="DV1812" i="138"/>
  <c r="DV1813" i="138"/>
  <c r="DV1814" i="138"/>
  <c r="DV1815" i="138"/>
  <c r="DV1816" i="138"/>
  <c r="DV1817" i="138"/>
  <c r="DV1818" i="138"/>
  <c r="DV1819" i="138"/>
  <c r="DV1820" i="138"/>
  <c r="DV1821" i="138"/>
  <c r="DV1822" i="138"/>
  <c r="DV1823" i="138"/>
  <c r="DV1824" i="138"/>
  <c r="DV1825" i="138"/>
  <c r="DV1826" i="138"/>
  <c r="DV1827" i="138"/>
  <c r="DV1828" i="138"/>
  <c r="DV1829" i="138"/>
  <c r="DV1830" i="138"/>
  <c r="DV1831" i="138"/>
  <c r="DV1832" i="138"/>
  <c r="DV1833" i="138"/>
  <c r="DV1834" i="138"/>
  <c r="DV1835" i="138"/>
  <c r="DV1836" i="138"/>
  <c r="DV1837" i="138"/>
  <c r="DV1838" i="138"/>
  <c r="DV1839" i="138"/>
  <c r="DV1840" i="138"/>
  <c r="DV1841" i="138"/>
  <c r="DV1842" i="138"/>
  <c r="DV1843" i="138"/>
  <c r="DV1844" i="138"/>
  <c r="DV1845" i="138"/>
  <c r="DV1846" i="138"/>
  <c r="DV1847" i="138"/>
  <c r="DV1848" i="138"/>
  <c r="DV1849" i="138"/>
  <c r="DV1850" i="138"/>
  <c r="DV1851" i="138"/>
  <c r="DV1852" i="138"/>
  <c r="DV1853" i="138"/>
  <c r="DV1854" i="138"/>
  <c r="DV1855" i="138"/>
  <c r="DV1856" i="138"/>
  <c r="DV1857" i="138"/>
  <c r="DV1858" i="138"/>
  <c r="DV1859" i="138"/>
  <c r="DV1860" i="138"/>
  <c r="DV1861" i="138"/>
  <c r="DV1862" i="138"/>
  <c r="DV1863" i="138"/>
  <c r="DV1864" i="138"/>
  <c r="DV1865" i="138"/>
  <c r="DV1866" i="138"/>
  <c r="DV1867" i="138"/>
  <c r="DV1868" i="138"/>
  <c r="DV1869" i="138"/>
  <c r="DV1870" i="138"/>
  <c r="DV1871" i="138"/>
  <c r="DV1872" i="138"/>
  <c r="DV1873" i="138"/>
  <c r="DV1874" i="138"/>
  <c r="DV1875" i="138"/>
  <c r="DV1876" i="138"/>
  <c r="DV1877" i="138"/>
  <c r="DV1878" i="138"/>
  <c r="DV1879" i="138"/>
  <c r="DV1880" i="138"/>
  <c r="DV1881" i="138"/>
  <c r="DV1882" i="138"/>
  <c r="DV1883" i="138"/>
  <c r="DV1884" i="138"/>
  <c r="DV1885" i="138"/>
  <c r="DV1886" i="138"/>
  <c r="DV1887" i="138"/>
  <c r="DV1888" i="138"/>
  <c r="DV1889" i="138"/>
  <c r="DV1890" i="138"/>
  <c r="DV1891" i="138"/>
  <c r="DV1892" i="138"/>
  <c r="DV1893" i="138"/>
  <c r="DV1894" i="138"/>
  <c r="DV1895" i="138"/>
  <c r="DV1896" i="138"/>
  <c r="DV1897" i="138"/>
  <c r="DV1898" i="138"/>
  <c r="DV1899" i="138"/>
  <c r="DV1900" i="138"/>
  <c r="DV1901" i="138"/>
  <c r="DV1902" i="138"/>
  <c r="DV1903" i="138"/>
  <c r="DV1904" i="138"/>
  <c r="DV1905" i="138"/>
  <c r="DV1906" i="138"/>
  <c r="DV1907" i="138"/>
  <c r="DV1908" i="138"/>
  <c r="DV1909" i="138"/>
  <c r="DV1910" i="138"/>
  <c r="DV1911" i="138"/>
  <c r="DV1912" i="138"/>
  <c r="DV1913" i="138"/>
  <c r="DV1914" i="138"/>
  <c r="DV1915" i="138"/>
  <c r="DV1916" i="138"/>
  <c r="DV3" i="138"/>
  <c r="DI4" i="138"/>
  <c r="DI5" i="138"/>
  <c r="DI6" i="138"/>
  <c r="DI7" i="138"/>
  <c r="DI8" i="138"/>
  <c r="DI9" i="138"/>
  <c r="DI10" i="138"/>
  <c r="DI11" i="138"/>
  <c r="DI12" i="138"/>
  <c r="DI13" i="138"/>
  <c r="DI14" i="138"/>
  <c r="DI15" i="138"/>
  <c r="DI16" i="138"/>
  <c r="DI17" i="138"/>
  <c r="DI18" i="138"/>
  <c r="DI19" i="138"/>
  <c r="DI20" i="138"/>
  <c r="DI21" i="138"/>
  <c r="DI22" i="138"/>
  <c r="DI23" i="138"/>
  <c r="DI24" i="138"/>
  <c r="DI25" i="138"/>
  <c r="DI26" i="138"/>
  <c r="DI27" i="138"/>
  <c r="DI28" i="138"/>
  <c r="DI29" i="138"/>
  <c r="DI30" i="138"/>
  <c r="DI31" i="138"/>
  <c r="DI32" i="138"/>
  <c r="DI33" i="138"/>
  <c r="DI34" i="138"/>
  <c r="DI35" i="138"/>
  <c r="DI36" i="138"/>
  <c r="DI37" i="138"/>
  <c r="DI38" i="138"/>
  <c r="DI39" i="138"/>
  <c r="DI40" i="138"/>
  <c r="DI41" i="138"/>
  <c r="DI42" i="138"/>
  <c r="DI43" i="138"/>
  <c r="DI44" i="138"/>
  <c r="DI45" i="138"/>
  <c r="DI46" i="138"/>
  <c r="DI47" i="138"/>
  <c r="DI48" i="138"/>
  <c r="DI49" i="138"/>
  <c r="DI50" i="138"/>
  <c r="DI51" i="138"/>
  <c r="DI52" i="138"/>
  <c r="DI53" i="138"/>
  <c r="DI54" i="138"/>
  <c r="DI55" i="138"/>
  <c r="DI56" i="138"/>
  <c r="DI57" i="138"/>
  <c r="DI58" i="138"/>
  <c r="DI59" i="138"/>
  <c r="DI60" i="138"/>
  <c r="DI61" i="138"/>
  <c r="DI62" i="138"/>
  <c r="DI63" i="138"/>
  <c r="DI64" i="138"/>
  <c r="DI65" i="138"/>
  <c r="DI66" i="138"/>
  <c r="DI67" i="138"/>
  <c r="DI68" i="138"/>
  <c r="DI69" i="138"/>
  <c r="DI70" i="138"/>
  <c r="DI71" i="138"/>
  <c r="DI72" i="138"/>
  <c r="DI73" i="138"/>
  <c r="DI74" i="138"/>
  <c r="DI75" i="138"/>
  <c r="DI76" i="138"/>
  <c r="DI77" i="138"/>
  <c r="DI78" i="138"/>
  <c r="DI79" i="138"/>
  <c r="DI80" i="138"/>
  <c r="DI81" i="138"/>
  <c r="DI82" i="138"/>
  <c r="DI83" i="138"/>
  <c r="DI84" i="138"/>
  <c r="DI85" i="138"/>
  <c r="DI86" i="138"/>
  <c r="DI87" i="138"/>
  <c r="DI88" i="138"/>
  <c r="DI89" i="138"/>
  <c r="DI90" i="138"/>
  <c r="DI91" i="138"/>
  <c r="DI92" i="138"/>
  <c r="DI93" i="138"/>
  <c r="DI94" i="138"/>
  <c r="DI95" i="138"/>
  <c r="DI96" i="138"/>
  <c r="DI97" i="138"/>
  <c r="DI98" i="138"/>
  <c r="DI99" i="138"/>
  <c r="DI100" i="138"/>
  <c r="DI101" i="138"/>
  <c r="DI102" i="138"/>
  <c r="DI103" i="138"/>
  <c r="DI104" i="138"/>
  <c r="DI105" i="138"/>
  <c r="DI106" i="138"/>
  <c r="DI107" i="138"/>
  <c r="DI108" i="138"/>
  <c r="DI109" i="138"/>
  <c r="DI110" i="138"/>
  <c r="DI111" i="138"/>
  <c r="DI112" i="138"/>
  <c r="DI113" i="138"/>
  <c r="DI114" i="138"/>
  <c r="DI115" i="138"/>
  <c r="DI116" i="138"/>
  <c r="DI117" i="138"/>
  <c r="DI118" i="138"/>
  <c r="DI119" i="138"/>
  <c r="DI120" i="138"/>
  <c r="DI121" i="138"/>
  <c r="DI122" i="138"/>
  <c r="DI123" i="138"/>
  <c r="DI124" i="138"/>
  <c r="DI125" i="138"/>
  <c r="DI126" i="138"/>
  <c r="DI127" i="138"/>
  <c r="DI128" i="138"/>
  <c r="DI129" i="138"/>
  <c r="DI130" i="138"/>
  <c r="DI131" i="138"/>
  <c r="DI132" i="138"/>
  <c r="DI133" i="138"/>
  <c r="DI134" i="138"/>
  <c r="DI135" i="138"/>
  <c r="DI136" i="138"/>
  <c r="DI137" i="138"/>
  <c r="DI138" i="138"/>
  <c r="DI139" i="138"/>
  <c r="DI140" i="138"/>
  <c r="DI141" i="138"/>
  <c r="K23" i="1"/>
  <c r="DI142" i="138"/>
  <c r="DI143" i="138"/>
  <c r="DI144" i="138"/>
  <c r="DI145" i="138"/>
  <c r="DI146" i="138"/>
  <c r="DI147" i="138"/>
  <c r="DI148" i="138"/>
  <c r="DI149" i="138"/>
  <c r="DI150" i="138"/>
  <c r="DI151" i="138"/>
  <c r="DI152" i="138"/>
  <c r="DI153" i="138"/>
  <c r="DI154" i="138"/>
  <c r="DI155" i="138"/>
  <c r="DI156" i="138"/>
  <c r="DI157" i="138"/>
  <c r="DI158" i="138"/>
  <c r="DI159" i="138"/>
  <c r="DI160" i="138"/>
  <c r="DI161" i="138"/>
  <c r="DI162" i="138"/>
  <c r="DI163" i="138"/>
  <c r="DI164" i="138"/>
  <c r="DI165" i="138"/>
  <c r="DI166" i="138"/>
  <c r="DI167" i="138"/>
  <c r="DI168" i="138"/>
  <c r="DI169" i="138"/>
  <c r="DI170" i="138"/>
  <c r="DI171" i="138"/>
  <c r="DI172" i="138"/>
  <c r="DI173" i="138"/>
  <c r="DI174" i="138"/>
  <c r="DI175" i="138"/>
  <c r="DI176" i="138"/>
  <c r="DI177" i="138"/>
  <c r="DI178" i="138"/>
  <c r="DI179" i="138"/>
  <c r="DI180" i="138"/>
  <c r="DI181" i="138"/>
  <c r="DI182" i="138"/>
  <c r="DI183" i="138"/>
  <c r="DI184" i="138"/>
  <c r="DI185" i="138"/>
  <c r="DI186" i="138"/>
  <c r="DI187" i="138"/>
  <c r="DI188" i="138"/>
  <c r="DI189" i="138"/>
  <c r="DI190" i="138"/>
  <c r="DI191" i="138"/>
  <c r="DI192" i="138"/>
  <c r="DI193" i="138"/>
  <c r="DI194" i="138"/>
  <c r="DI195" i="138"/>
  <c r="DI196" i="138"/>
  <c r="DI197" i="138"/>
  <c r="DI198" i="138"/>
  <c r="DI199" i="138"/>
  <c r="DI200" i="138"/>
  <c r="DI201" i="138"/>
  <c r="DI202" i="138"/>
  <c r="DI203" i="138"/>
  <c r="DI204" i="138"/>
  <c r="DI205" i="138"/>
  <c r="DI206" i="138"/>
  <c r="DI207" i="138"/>
  <c r="DI208" i="138"/>
  <c r="DI209" i="138"/>
  <c r="DI210" i="138"/>
  <c r="DI211" i="138"/>
  <c r="DI212" i="138"/>
  <c r="DI213" i="138"/>
  <c r="DI214" i="138"/>
  <c r="DI215" i="138"/>
  <c r="DI216" i="138"/>
  <c r="DI217" i="138"/>
  <c r="DI218" i="138"/>
  <c r="DI219" i="138"/>
  <c r="DI220" i="138"/>
  <c r="DI221" i="138"/>
  <c r="DI222" i="138"/>
  <c r="DI223" i="138"/>
  <c r="DI224" i="138"/>
  <c r="DI225" i="138"/>
  <c r="DI226" i="138"/>
  <c r="DI227" i="138"/>
  <c r="DI228" i="138"/>
  <c r="DI229" i="138"/>
  <c r="DI230" i="138"/>
  <c r="DI231" i="138"/>
  <c r="DI232" i="138"/>
  <c r="DI233" i="138"/>
  <c r="DI234" i="138"/>
  <c r="DI235" i="138"/>
  <c r="DI236" i="138"/>
  <c r="DI237" i="138"/>
  <c r="DI238" i="138"/>
  <c r="DI239" i="138"/>
  <c r="DI240" i="138"/>
  <c r="DI241" i="138"/>
  <c r="DI242" i="138"/>
  <c r="DI243" i="138"/>
  <c r="DI244" i="138"/>
  <c r="DI245" i="138"/>
  <c r="DI246" i="138"/>
  <c r="DI247" i="138"/>
  <c r="DI248" i="138"/>
  <c r="DI249" i="138"/>
  <c r="DI250" i="138"/>
  <c r="DI251" i="138"/>
  <c r="DI252" i="138"/>
  <c r="DI253" i="138"/>
  <c r="DI254" i="138"/>
  <c r="DI255" i="138"/>
  <c r="DI256" i="138"/>
  <c r="DI257" i="138"/>
  <c r="DI258" i="138"/>
  <c r="DI259" i="138"/>
  <c r="DI260" i="138"/>
  <c r="DI261" i="138"/>
  <c r="DI262" i="138"/>
  <c r="DI263" i="138"/>
  <c r="DI264" i="138"/>
  <c r="DI265" i="138"/>
  <c r="DI266" i="138"/>
  <c r="DI267" i="138"/>
  <c r="DI268" i="138"/>
  <c r="DI269" i="138"/>
  <c r="DI270" i="138"/>
  <c r="DI271" i="138"/>
  <c r="DI272" i="138"/>
  <c r="DI273" i="138"/>
  <c r="DI274" i="138"/>
  <c r="DI275" i="138"/>
  <c r="DI276" i="138"/>
  <c r="K17" i="101"/>
  <c r="DI277" i="138"/>
  <c r="DI278" i="138"/>
  <c r="DI279" i="138"/>
  <c r="DI280" i="138"/>
  <c r="DI281" i="138"/>
  <c r="DI282" i="138"/>
  <c r="DI283" i="138"/>
  <c r="DI284" i="138"/>
  <c r="DI285" i="138"/>
  <c r="DI286" i="138"/>
  <c r="DI287" i="138"/>
  <c r="DI288" i="138"/>
  <c r="DI289" i="138"/>
  <c r="DI290" i="138"/>
  <c r="DI291" i="138"/>
  <c r="DI292" i="138"/>
  <c r="DI293" i="138"/>
  <c r="DI294" i="138"/>
  <c r="DI295" i="138"/>
  <c r="DI296" i="138"/>
  <c r="DI297" i="138"/>
  <c r="DI298" i="138"/>
  <c r="DI299" i="138"/>
  <c r="DI300" i="138"/>
  <c r="DI301" i="138"/>
  <c r="DI302" i="138"/>
  <c r="DI303" i="138"/>
  <c r="DI304" i="138"/>
  <c r="DI305" i="138"/>
  <c r="DI306" i="138"/>
  <c r="DI307" i="138"/>
  <c r="DI308" i="138"/>
  <c r="DI309" i="138"/>
  <c r="DI310" i="138"/>
  <c r="DI311" i="138"/>
  <c r="DI312" i="138"/>
  <c r="DI313" i="138"/>
  <c r="DI314" i="138"/>
  <c r="DI315" i="138"/>
  <c r="DI316" i="138"/>
  <c r="DI317" i="138"/>
  <c r="DI318" i="138"/>
  <c r="DI319" i="138"/>
  <c r="DI320" i="138"/>
  <c r="DI321" i="138"/>
  <c r="K16" i="102"/>
  <c r="DI322" i="138"/>
  <c r="DI323" i="138"/>
  <c r="DI324" i="138"/>
  <c r="DI325" i="138"/>
  <c r="DI326" i="138"/>
  <c r="DI327" i="138"/>
  <c r="DI328" i="138"/>
  <c r="DI329" i="138"/>
  <c r="K14" i="102"/>
  <c r="DI330" i="138"/>
  <c r="K13" i="102"/>
  <c r="DI331" i="138"/>
  <c r="DI332" i="138"/>
  <c r="DI333" i="138"/>
  <c r="DI334" i="138"/>
  <c r="DI335" i="138"/>
  <c r="DI336" i="138"/>
  <c r="DI337" i="138"/>
  <c r="DI338" i="138"/>
  <c r="DI339" i="138"/>
  <c r="DI340" i="138"/>
  <c r="DI341" i="138"/>
  <c r="DI342" i="138"/>
  <c r="DI343" i="138"/>
  <c r="DI344" i="138"/>
  <c r="DI345" i="138"/>
  <c r="DI346" i="138"/>
  <c r="DI347" i="138"/>
  <c r="DI348" i="138"/>
  <c r="DI349" i="138"/>
  <c r="DI350" i="138"/>
  <c r="DI351" i="138"/>
  <c r="DI352" i="138"/>
  <c r="DI353" i="138"/>
  <c r="DI354" i="138"/>
  <c r="DI355" i="138"/>
  <c r="DI356" i="138"/>
  <c r="DI357" i="138"/>
  <c r="DI358" i="138"/>
  <c r="DI359" i="138"/>
  <c r="DI360" i="138"/>
  <c r="DI361" i="138"/>
  <c r="DI362" i="138"/>
  <c r="DI363" i="138"/>
  <c r="DI364" i="138"/>
  <c r="DI365" i="138"/>
  <c r="DI366" i="138"/>
  <c r="DI367" i="138"/>
  <c r="DI368" i="138"/>
  <c r="DI369" i="138"/>
  <c r="DI370" i="138"/>
  <c r="DI371" i="138"/>
  <c r="DI372" i="138"/>
  <c r="DI373" i="138"/>
  <c r="DI374" i="138"/>
  <c r="DI375" i="138"/>
  <c r="DI376" i="138"/>
  <c r="DI377" i="138"/>
  <c r="DI378" i="138"/>
  <c r="DI379" i="138"/>
  <c r="DI380" i="138"/>
  <c r="DI381" i="138"/>
  <c r="DI382" i="138"/>
  <c r="DI383" i="138"/>
  <c r="DI384" i="138"/>
  <c r="DI385" i="138"/>
  <c r="DI386" i="138"/>
  <c r="DI387" i="138"/>
  <c r="DI388" i="138"/>
  <c r="DI389" i="138"/>
  <c r="DI390" i="138"/>
  <c r="DI391" i="138"/>
  <c r="DI392" i="138"/>
  <c r="DI393" i="138"/>
  <c r="DI394" i="138"/>
  <c r="DI395" i="138"/>
  <c r="DI396" i="138"/>
  <c r="DI397" i="138"/>
  <c r="DI398" i="138"/>
  <c r="DI399" i="138"/>
  <c r="DI400" i="138"/>
  <c r="DI401" i="138"/>
  <c r="DI402" i="138"/>
  <c r="DI403" i="138"/>
  <c r="DI404" i="138"/>
  <c r="DI405" i="138"/>
  <c r="DI406" i="138"/>
  <c r="DI407" i="138"/>
  <c r="DI408" i="138"/>
  <c r="DI409" i="138"/>
  <c r="DI410" i="138"/>
  <c r="DI411" i="138"/>
  <c r="DI412" i="138"/>
  <c r="DI413" i="138"/>
  <c r="DI414" i="138"/>
  <c r="DI415" i="138"/>
  <c r="DI416" i="138"/>
  <c r="DI417" i="138"/>
  <c r="DI418" i="138"/>
  <c r="DI419" i="138"/>
  <c r="DI420" i="138"/>
  <c r="DI421" i="138"/>
  <c r="DI422" i="138"/>
  <c r="DI423" i="138"/>
  <c r="DI424" i="138"/>
  <c r="DI425" i="138"/>
  <c r="DI426" i="138"/>
  <c r="DI427" i="138"/>
  <c r="DI428" i="138"/>
  <c r="DI429" i="138"/>
  <c r="DI430" i="138"/>
  <c r="DI431" i="138"/>
  <c r="DI432" i="138"/>
  <c r="DI433" i="138"/>
  <c r="DI434" i="138"/>
  <c r="DI435" i="138"/>
  <c r="DI436" i="138"/>
  <c r="DI437" i="138"/>
  <c r="DI438" i="138"/>
  <c r="DI439" i="138"/>
  <c r="DI440" i="138"/>
  <c r="DI441" i="138"/>
  <c r="DI442" i="138"/>
  <c r="DI443" i="138"/>
  <c r="DI444" i="138"/>
  <c r="DI445" i="138"/>
  <c r="DI446" i="138"/>
  <c r="DI447" i="138"/>
  <c r="DI448" i="138"/>
  <c r="DI449" i="138"/>
  <c r="DI450" i="138"/>
  <c r="DI451" i="138"/>
  <c r="DI452" i="138"/>
  <c r="DI453" i="138"/>
  <c r="DI454" i="138"/>
  <c r="DI455" i="138"/>
  <c r="DI456" i="138"/>
  <c r="DI457" i="138"/>
  <c r="DI458" i="138"/>
  <c r="DI459" i="138"/>
  <c r="DI460" i="138"/>
  <c r="DI461" i="138"/>
  <c r="DI462" i="138"/>
  <c r="DI463" i="138"/>
  <c r="DI464" i="138"/>
  <c r="DI465" i="138"/>
  <c r="DI466" i="138"/>
  <c r="DI467" i="138"/>
  <c r="DI468" i="138"/>
  <c r="DI469" i="138"/>
  <c r="DI470" i="138"/>
  <c r="DI471" i="138"/>
  <c r="DI472" i="138"/>
  <c r="DI473" i="138"/>
  <c r="DI474" i="138"/>
  <c r="DI475" i="138"/>
  <c r="DI476" i="138"/>
  <c r="DI477" i="138"/>
  <c r="DI478" i="138"/>
  <c r="DI479" i="138"/>
  <c r="DI480" i="138"/>
  <c r="DI481" i="138"/>
  <c r="DI482" i="138"/>
  <c r="DI483" i="138"/>
  <c r="DI484" i="138"/>
  <c r="DI485" i="138"/>
  <c r="DI486" i="138"/>
  <c r="DI487" i="138"/>
  <c r="DI488" i="138"/>
  <c r="DI489" i="138"/>
  <c r="DI490" i="138"/>
  <c r="DI491" i="138"/>
  <c r="DI492" i="138"/>
  <c r="DI493" i="138"/>
  <c r="DI494" i="138"/>
  <c r="DI495" i="138"/>
  <c r="DI496" i="138"/>
  <c r="DI497" i="138"/>
  <c r="DI498" i="138"/>
  <c r="DI499" i="138"/>
  <c r="DI500" i="138"/>
  <c r="DI501" i="138"/>
  <c r="DI502" i="138"/>
  <c r="DI503" i="138"/>
  <c r="DI504" i="138"/>
  <c r="DI505" i="138"/>
  <c r="DI506" i="138"/>
  <c r="DI507" i="138"/>
  <c r="DI508" i="138"/>
  <c r="DI509" i="138"/>
  <c r="DI510" i="138"/>
  <c r="DI511" i="138"/>
  <c r="DI512" i="138"/>
  <c r="DI513" i="138"/>
  <c r="DI514" i="138"/>
  <c r="DI515" i="138"/>
  <c r="DI516" i="138"/>
  <c r="DI517" i="138"/>
  <c r="DI518" i="138"/>
  <c r="DI519" i="138"/>
  <c r="DI520" i="138"/>
  <c r="DI521" i="138"/>
  <c r="DI522" i="138"/>
  <c r="DI523" i="138"/>
  <c r="DI524" i="138"/>
  <c r="DI525" i="138"/>
  <c r="DI526" i="138"/>
  <c r="DI527" i="138"/>
  <c r="DI528" i="138"/>
  <c r="DI529" i="138"/>
  <c r="DI530" i="138"/>
  <c r="DI531" i="138"/>
  <c r="DI532" i="138"/>
  <c r="DI533" i="138"/>
  <c r="DI534" i="138"/>
  <c r="DI535" i="138"/>
  <c r="DI536" i="138"/>
  <c r="DI537" i="138"/>
  <c r="DI538" i="138"/>
  <c r="DI539" i="138"/>
  <c r="DI540" i="138"/>
  <c r="DI541" i="138"/>
  <c r="DI542" i="138"/>
  <c r="DI543" i="138"/>
  <c r="DI544" i="138"/>
  <c r="DI545" i="138"/>
  <c r="DI546" i="138"/>
  <c r="DI547" i="138"/>
  <c r="DI548" i="138"/>
  <c r="DI549" i="138"/>
  <c r="DI550" i="138"/>
  <c r="DI551" i="138"/>
  <c r="DI552" i="138"/>
  <c r="DI553" i="138"/>
  <c r="DI554" i="138"/>
  <c r="DI555" i="138"/>
  <c r="DI556" i="138"/>
  <c r="DI557" i="138"/>
  <c r="DI558" i="138"/>
  <c r="DI559" i="138"/>
  <c r="DI560" i="138"/>
  <c r="DI561" i="138"/>
  <c r="DI562" i="138"/>
  <c r="DI563" i="138"/>
  <c r="DI564" i="138"/>
  <c r="DI565" i="138"/>
  <c r="DI566" i="138"/>
  <c r="DI567" i="138"/>
  <c r="DI568" i="138"/>
  <c r="DI569" i="138"/>
  <c r="DI570" i="138"/>
  <c r="DI571" i="138"/>
  <c r="DI572" i="138"/>
  <c r="DI573" i="138"/>
  <c r="DI574" i="138"/>
  <c r="DI575" i="138"/>
  <c r="DI576" i="138"/>
  <c r="DI577" i="138"/>
  <c r="DI578" i="138"/>
  <c r="DI579" i="138"/>
  <c r="DI580" i="138"/>
  <c r="DI581" i="138"/>
  <c r="DI582" i="138"/>
  <c r="DI583" i="138"/>
  <c r="DI584" i="138"/>
  <c r="DI585" i="138"/>
  <c r="DI586" i="138"/>
  <c r="DI587" i="138"/>
  <c r="DI588" i="138"/>
  <c r="DI589" i="138"/>
  <c r="DI590" i="138"/>
  <c r="DI591" i="138"/>
  <c r="DI592" i="138"/>
  <c r="DI593" i="138"/>
  <c r="DI594" i="138"/>
  <c r="DI595" i="138"/>
  <c r="DI596" i="138"/>
  <c r="DI597" i="138"/>
  <c r="DI598" i="138"/>
  <c r="DI599" i="138"/>
  <c r="DI600" i="138"/>
  <c r="DI601" i="138"/>
  <c r="DI602" i="138"/>
  <c r="DI603" i="138"/>
  <c r="DI604" i="138"/>
  <c r="DI605" i="138"/>
  <c r="DI606" i="138"/>
  <c r="DI607" i="138"/>
  <c r="DI608" i="138"/>
  <c r="DI609" i="138"/>
  <c r="DI610" i="138"/>
  <c r="DI611" i="138"/>
  <c r="DI612" i="138"/>
  <c r="DI613" i="138"/>
  <c r="DI614" i="138"/>
  <c r="DI615" i="138"/>
  <c r="DI616" i="138"/>
  <c r="DI617" i="138"/>
  <c r="DI618" i="138"/>
  <c r="DI619" i="138"/>
  <c r="DI620" i="138"/>
  <c r="DI621" i="138"/>
  <c r="DI622" i="138"/>
  <c r="DI623" i="138"/>
  <c r="DI624" i="138"/>
  <c r="DI625" i="138"/>
  <c r="DI626" i="138"/>
  <c r="DI627" i="138"/>
  <c r="DI628" i="138"/>
  <c r="DI629" i="138"/>
  <c r="DI630" i="138"/>
  <c r="DI631" i="138"/>
  <c r="DI632" i="138"/>
  <c r="DI633" i="138"/>
  <c r="DI634" i="138"/>
  <c r="DI635" i="138"/>
  <c r="DI636" i="138"/>
  <c r="DI637" i="138"/>
  <c r="DI638" i="138"/>
  <c r="DI639" i="138"/>
  <c r="DI640" i="138"/>
  <c r="DI641" i="138"/>
  <c r="DI642" i="138"/>
  <c r="DI643" i="138"/>
  <c r="DI644" i="138"/>
  <c r="DI645" i="138"/>
  <c r="DI646" i="138"/>
  <c r="DI647" i="138"/>
  <c r="DI648" i="138"/>
  <c r="DI649" i="138"/>
  <c r="DI650" i="138"/>
  <c r="DI651" i="138"/>
  <c r="DI652" i="138"/>
  <c r="DI653" i="138"/>
  <c r="DI654" i="138"/>
  <c r="DI655" i="138"/>
  <c r="DI656" i="138"/>
  <c r="DI657" i="138"/>
  <c r="DI658" i="138"/>
  <c r="DI659" i="138"/>
  <c r="DI660" i="138"/>
  <c r="DI661" i="138"/>
  <c r="DI662" i="138"/>
  <c r="DI663" i="138"/>
  <c r="DI664" i="138"/>
  <c r="DI665" i="138"/>
  <c r="DI666" i="138"/>
  <c r="DI667" i="138"/>
  <c r="DI668" i="138"/>
  <c r="DI669" i="138"/>
  <c r="DI670" i="138"/>
  <c r="DI671" i="138"/>
  <c r="DI672" i="138"/>
  <c r="DI673" i="138"/>
  <c r="DI674" i="138"/>
  <c r="DI675" i="138"/>
  <c r="DI676" i="138"/>
  <c r="DI677" i="138"/>
  <c r="DI678" i="138"/>
  <c r="DI679" i="138"/>
  <c r="DI680" i="138"/>
  <c r="DI681" i="138"/>
  <c r="DI682" i="138"/>
  <c r="DI683" i="138"/>
  <c r="DI684" i="138"/>
  <c r="DI685" i="138"/>
  <c r="DI686" i="138"/>
  <c r="DI687" i="138"/>
  <c r="DI688" i="138"/>
  <c r="DI689" i="138"/>
  <c r="DI690" i="138"/>
  <c r="DI691" i="138"/>
  <c r="DI692" i="138"/>
  <c r="DI693" i="138"/>
  <c r="DI694" i="138"/>
  <c r="DI695" i="138"/>
  <c r="DI696" i="138"/>
  <c r="DI697" i="138"/>
  <c r="DI698" i="138"/>
  <c r="DI699" i="138"/>
  <c r="DI700" i="138"/>
  <c r="DI701" i="138"/>
  <c r="DI702" i="138"/>
  <c r="DI703" i="138"/>
  <c r="DI704" i="138"/>
  <c r="DI705" i="138"/>
  <c r="DI706" i="138"/>
  <c r="DI707" i="138"/>
  <c r="DI708" i="138"/>
  <c r="DI709" i="138"/>
  <c r="DI710" i="138"/>
  <c r="DI711" i="138"/>
  <c r="DI712" i="138"/>
  <c r="DI713" i="138"/>
  <c r="DI714" i="138"/>
  <c r="DI715" i="138"/>
  <c r="DI716" i="138"/>
  <c r="DI717" i="138"/>
  <c r="DI718" i="138"/>
  <c r="DI719" i="138"/>
  <c r="DI720" i="138"/>
  <c r="DI721" i="138"/>
  <c r="DI722" i="138"/>
  <c r="DI723" i="138"/>
  <c r="DI724" i="138"/>
  <c r="DI725" i="138"/>
  <c r="DI726" i="138"/>
  <c r="DI727" i="138"/>
  <c r="DI728" i="138"/>
  <c r="DI729" i="138"/>
  <c r="DI730" i="138"/>
  <c r="DI731" i="138"/>
  <c r="DI732" i="138"/>
  <c r="DI733" i="138"/>
  <c r="DI734" i="138"/>
  <c r="DI735" i="138"/>
  <c r="DI736" i="138"/>
  <c r="DI737" i="138"/>
  <c r="DI738" i="138"/>
  <c r="DI739" i="138"/>
  <c r="DI740" i="138"/>
  <c r="DI741" i="138"/>
  <c r="DI742" i="138"/>
  <c r="DI743" i="138"/>
  <c r="DI744" i="138"/>
  <c r="DI745" i="138"/>
  <c r="DI746" i="138"/>
  <c r="DI747" i="138"/>
  <c r="DI748" i="138"/>
  <c r="DI749" i="138"/>
  <c r="DI750" i="138"/>
  <c r="DI751" i="138"/>
  <c r="DI752" i="138"/>
  <c r="DI753" i="138"/>
  <c r="DI754" i="138"/>
  <c r="DI755" i="138"/>
  <c r="DI756" i="138"/>
  <c r="DI757" i="138"/>
  <c r="DI758" i="138"/>
  <c r="DI759" i="138"/>
  <c r="DI760" i="138"/>
  <c r="DI761" i="138"/>
  <c r="DI762" i="138"/>
  <c r="DI763" i="138"/>
  <c r="DI764" i="138"/>
  <c r="DI765" i="138"/>
  <c r="DI766" i="138"/>
  <c r="DI767" i="138"/>
  <c r="DI768" i="138"/>
  <c r="DI769" i="138"/>
  <c r="DI770" i="138"/>
  <c r="DI771" i="138"/>
  <c r="DI772" i="138"/>
  <c r="DI773" i="138"/>
  <c r="DI774" i="138"/>
  <c r="DI775" i="138"/>
  <c r="DI776" i="138"/>
  <c r="DI777" i="138"/>
  <c r="DI778" i="138"/>
  <c r="DI779" i="138"/>
  <c r="DI780" i="138"/>
  <c r="DI781" i="138"/>
  <c r="DI782" i="138"/>
  <c r="DI783" i="138"/>
  <c r="DI784" i="138"/>
  <c r="DI785" i="138"/>
  <c r="DI786" i="138"/>
  <c r="DI787" i="138"/>
  <c r="DI788" i="138"/>
  <c r="DI789" i="138"/>
  <c r="DI790" i="138"/>
  <c r="DI791" i="138"/>
  <c r="DI792" i="138"/>
  <c r="DI793" i="138"/>
  <c r="DI794" i="138"/>
  <c r="DI795" i="138"/>
  <c r="DI796" i="138"/>
  <c r="DI797" i="138"/>
  <c r="DI798" i="138"/>
  <c r="DI799" i="138"/>
  <c r="DI800" i="138"/>
  <c r="DI801" i="138"/>
  <c r="DI802" i="138"/>
  <c r="DI803" i="138"/>
  <c r="DI804" i="138"/>
  <c r="DI805" i="138"/>
  <c r="DI806" i="138"/>
  <c r="DI807" i="138"/>
  <c r="DI808" i="138"/>
  <c r="DI809" i="138"/>
  <c r="DI810" i="138"/>
  <c r="DI811" i="138"/>
  <c r="DI812" i="138"/>
  <c r="DI813" i="138"/>
  <c r="DI814" i="138"/>
  <c r="DI815" i="138"/>
  <c r="DI816" i="138"/>
  <c r="DI817" i="138"/>
  <c r="DI818" i="138"/>
  <c r="DI819" i="138"/>
  <c r="DI820" i="138"/>
  <c r="DI821" i="138"/>
  <c r="DI822" i="138"/>
  <c r="DI823" i="138"/>
  <c r="DI824" i="138"/>
  <c r="DI825" i="138"/>
  <c r="DI826" i="138"/>
  <c r="DI827" i="138"/>
  <c r="DI828" i="138"/>
  <c r="DI829" i="138"/>
  <c r="DI830" i="138"/>
  <c r="DI831" i="138"/>
  <c r="DI832" i="138"/>
  <c r="DI833" i="138"/>
  <c r="DI834" i="138"/>
  <c r="DI835" i="138"/>
  <c r="DI836" i="138"/>
  <c r="DI837" i="138"/>
  <c r="DI838" i="138"/>
  <c r="DI839" i="138"/>
  <c r="DI840" i="138"/>
  <c r="DI841" i="138"/>
  <c r="DI842" i="138"/>
  <c r="DI843" i="138"/>
  <c r="DI844" i="138"/>
  <c r="DI845" i="138"/>
  <c r="DI846" i="138"/>
  <c r="DI847" i="138"/>
  <c r="DI848" i="138"/>
  <c r="DI849" i="138"/>
  <c r="DI850" i="138"/>
  <c r="DI851" i="138"/>
  <c r="DI852" i="138"/>
  <c r="DI853" i="138"/>
  <c r="DI854" i="138"/>
  <c r="DI855" i="138"/>
  <c r="DI856" i="138"/>
  <c r="DI857" i="138"/>
  <c r="DI858" i="138"/>
  <c r="DI859" i="138"/>
  <c r="DI860" i="138"/>
  <c r="DI861" i="138"/>
  <c r="DI862" i="138"/>
  <c r="DI863" i="138"/>
  <c r="DI864" i="138"/>
  <c r="DI865" i="138"/>
  <c r="DI866" i="138"/>
  <c r="DI867" i="138"/>
  <c r="DI868" i="138"/>
  <c r="DI869" i="138"/>
  <c r="DI870" i="138"/>
  <c r="DI871" i="138"/>
  <c r="DI872" i="138"/>
  <c r="DI873" i="138"/>
  <c r="DI874" i="138"/>
  <c r="DI875" i="138"/>
  <c r="DI876" i="138"/>
  <c r="DI877" i="138"/>
  <c r="DI878" i="138"/>
  <c r="DI879" i="138"/>
  <c r="DI880" i="138"/>
  <c r="DI881" i="138"/>
  <c r="DI882" i="138"/>
  <c r="DI883" i="138"/>
  <c r="DI884" i="138"/>
  <c r="DI885" i="138"/>
  <c r="DI886" i="138"/>
  <c r="DI887" i="138"/>
  <c r="DI888" i="138"/>
  <c r="DI889" i="138"/>
  <c r="DI890" i="138"/>
  <c r="DI891" i="138"/>
  <c r="DI892" i="138"/>
  <c r="DI893" i="138"/>
  <c r="DI894" i="138"/>
  <c r="DI895" i="138"/>
  <c r="DI896" i="138"/>
  <c r="DI897" i="138"/>
  <c r="DI898" i="138"/>
  <c r="DI899" i="138"/>
  <c r="DI900" i="138"/>
  <c r="DI901" i="138"/>
  <c r="DI902" i="138"/>
  <c r="DI903" i="138"/>
  <c r="DI904" i="138"/>
  <c r="DI905" i="138"/>
  <c r="DI906" i="138"/>
  <c r="DI907" i="138"/>
  <c r="DI908" i="138"/>
  <c r="DI909" i="138"/>
  <c r="DI910" i="138"/>
  <c r="DI911" i="138"/>
  <c r="DI912" i="138"/>
  <c r="DI913" i="138"/>
  <c r="DI914" i="138"/>
  <c r="DI915" i="138"/>
  <c r="DI916" i="138"/>
  <c r="DI917" i="138"/>
  <c r="DI918" i="138"/>
  <c r="DI919" i="138"/>
  <c r="DI920" i="138"/>
  <c r="DI921" i="138"/>
  <c r="DI922" i="138"/>
  <c r="DI923" i="138"/>
  <c r="DI924" i="138"/>
  <c r="DI925" i="138"/>
  <c r="DI926" i="138"/>
  <c r="DI927" i="138"/>
  <c r="DI928" i="138"/>
  <c r="DI929" i="138"/>
  <c r="DI930" i="138"/>
  <c r="DI931" i="138"/>
  <c r="DI932" i="138"/>
  <c r="DI933" i="138"/>
  <c r="DI934" i="138"/>
  <c r="DI935" i="138"/>
  <c r="DI936" i="138"/>
  <c r="DI937" i="138"/>
  <c r="DI938" i="138"/>
  <c r="DI939" i="138"/>
  <c r="DI940" i="138"/>
  <c r="DI941" i="138"/>
  <c r="DI942" i="138"/>
  <c r="DI943" i="138"/>
  <c r="DI944" i="138"/>
  <c r="DI945" i="138"/>
  <c r="DI946" i="138"/>
  <c r="DI947" i="138"/>
  <c r="DI948" i="138"/>
  <c r="DI949" i="138"/>
  <c r="DI950" i="138"/>
  <c r="DI951" i="138"/>
  <c r="DI952" i="138"/>
  <c r="DI953" i="138"/>
  <c r="DI954" i="138"/>
  <c r="DI955" i="138"/>
  <c r="DI956" i="138"/>
  <c r="DI957" i="138"/>
  <c r="DI958" i="138"/>
  <c r="DI959" i="138"/>
  <c r="DI960" i="138"/>
  <c r="DI961" i="138"/>
  <c r="DI962" i="138"/>
  <c r="DI963" i="138"/>
  <c r="DI964" i="138"/>
  <c r="DI965" i="138"/>
  <c r="DI966" i="138"/>
  <c r="DI967" i="138"/>
  <c r="DI968" i="138"/>
  <c r="DI969" i="138"/>
  <c r="DI970" i="138"/>
  <c r="DI971" i="138"/>
  <c r="DI972" i="138"/>
  <c r="DI973" i="138"/>
  <c r="DI974" i="138"/>
  <c r="DI975" i="138"/>
  <c r="DI976" i="138"/>
  <c r="DI977" i="138"/>
  <c r="DI978" i="138"/>
  <c r="DI979" i="138"/>
  <c r="DI980" i="138"/>
  <c r="DI981" i="138"/>
  <c r="DI982" i="138"/>
  <c r="DI983" i="138"/>
  <c r="DI984" i="138"/>
  <c r="DI985" i="138"/>
  <c r="DI986" i="138"/>
  <c r="DI987" i="138"/>
  <c r="DI988" i="138"/>
  <c r="DI989" i="138"/>
  <c r="DI990" i="138"/>
  <c r="DI991" i="138"/>
  <c r="DI992" i="138"/>
  <c r="DI993" i="138"/>
  <c r="DI994" i="138"/>
  <c r="DI995" i="138"/>
  <c r="DI996" i="138"/>
  <c r="DI997" i="138"/>
  <c r="DI998" i="138"/>
  <c r="DI999" i="138"/>
  <c r="DI1000" i="138"/>
  <c r="DI1001" i="138"/>
  <c r="DI1002" i="138"/>
  <c r="DI1003" i="138"/>
  <c r="DI1004" i="138"/>
  <c r="DI1005" i="138"/>
  <c r="DI1006" i="138"/>
  <c r="DI1007" i="138"/>
  <c r="DI1008" i="138"/>
  <c r="DI1009" i="138"/>
  <c r="DI1010" i="138"/>
  <c r="DI1011" i="138"/>
  <c r="DI1012" i="138"/>
  <c r="DI1013" i="138"/>
  <c r="DI1014" i="138"/>
  <c r="DI1015" i="138"/>
  <c r="DI1016" i="138"/>
  <c r="DI1017" i="138"/>
  <c r="DI1018" i="138"/>
  <c r="DI1019" i="138"/>
  <c r="DI1020" i="138"/>
  <c r="DI1021" i="138"/>
  <c r="DI1022" i="138"/>
  <c r="DI1023" i="138"/>
  <c r="DI1024" i="138"/>
  <c r="DI1025" i="138"/>
  <c r="DI1026" i="138"/>
  <c r="DI1027" i="138"/>
  <c r="DI1028" i="138"/>
  <c r="DI1029" i="138"/>
  <c r="DI1030" i="138"/>
  <c r="DI1031" i="138"/>
  <c r="DI1032" i="138"/>
  <c r="DI1033" i="138"/>
  <c r="DI1034" i="138"/>
  <c r="DI1035" i="138"/>
  <c r="DI1036" i="138"/>
  <c r="DI1037" i="138"/>
  <c r="DI1038" i="138"/>
  <c r="DI1039" i="138"/>
  <c r="DI1040" i="138"/>
  <c r="DI1041" i="138"/>
  <c r="DI1042" i="138"/>
  <c r="DI1043" i="138"/>
  <c r="DI1044" i="138"/>
  <c r="K14" i="105"/>
  <c r="DI1045" i="138"/>
  <c r="DI1046" i="138"/>
  <c r="DI1047" i="138"/>
  <c r="DI1048" i="138"/>
  <c r="DI1049" i="138"/>
  <c r="DI1050" i="138"/>
  <c r="DI1051" i="138"/>
  <c r="DI1052" i="138"/>
  <c r="DI1053" i="138"/>
  <c r="DI1054" i="138"/>
  <c r="DI1055" i="138"/>
  <c r="DI1056" i="138"/>
  <c r="DI1057" i="138"/>
  <c r="DI1058" i="138"/>
  <c r="DI1059" i="138"/>
  <c r="DI1060" i="138"/>
  <c r="DI1061" i="138"/>
  <c r="DI1062" i="138"/>
  <c r="DI1063" i="138"/>
  <c r="K15" i="107"/>
  <c r="DI1064" i="138"/>
  <c r="DI1065" i="138"/>
  <c r="DI1066" i="138"/>
  <c r="DI1067" i="138"/>
  <c r="DI1068" i="138"/>
  <c r="DI1069" i="138"/>
  <c r="DI1070" i="138"/>
  <c r="DI1071" i="138"/>
  <c r="DI1072" i="138"/>
  <c r="DI1073" i="138"/>
  <c r="DI1074" i="138"/>
  <c r="DI1075" i="138"/>
  <c r="DI1076" i="138"/>
  <c r="K13" i="107"/>
  <c r="DI1077" i="138"/>
  <c r="DI1078" i="138"/>
  <c r="DI1079" i="138"/>
  <c r="DI1080" i="138"/>
  <c r="DI1081" i="138"/>
  <c r="DI1082" i="138"/>
  <c r="DI1083" i="138"/>
  <c r="DI1084" i="138"/>
  <c r="DI1085" i="138"/>
  <c r="DI1086" i="138"/>
  <c r="DI1087" i="138"/>
  <c r="DI1088" i="138"/>
  <c r="DI1089" i="138"/>
  <c r="DI1090" i="138"/>
  <c r="DI1091" i="138"/>
  <c r="DI1092" i="138"/>
  <c r="DI1093" i="138"/>
  <c r="DI1094" i="138"/>
  <c r="DI1095" i="138"/>
  <c r="DI1096" i="138"/>
  <c r="DI1097" i="138"/>
  <c r="DI1098" i="138"/>
  <c r="DI1099" i="138"/>
  <c r="DI1100" i="138"/>
  <c r="DI1101" i="138"/>
  <c r="DI1102" i="138"/>
  <c r="DI1103" i="138"/>
  <c r="DI1104" i="138"/>
  <c r="DI1105" i="138"/>
  <c r="DI1106" i="138"/>
  <c r="DI1107" i="138"/>
  <c r="DI1108" i="138"/>
  <c r="DI1109" i="138"/>
  <c r="DI1110" i="138"/>
  <c r="DI1111" i="138"/>
  <c r="DI1112" i="138"/>
  <c r="DI1113" i="138"/>
  <c r="DI1114" i="138"/>
  <c r="DI1115" i="138"/>
  <c r="DI1116" i="138"/>
  <c r="DI1117" i="138"/>
  <c r="DI1118" i="138"/>
  <c r="DI1119" i="138"/>
  <c r="DI1120" i="138"/>
  <c r="DI1121" i="138"/>
  <c r="DI1122" i="138"/>
  <c r="DI1123" i="138"/>
  <c r="DI1124" i="138"/>
  <c r="DI1125" i="138"/>
  <c r="DI1126" i="138"/>
  <c r="DI1127" i="138"/>
  <c r="DI1128" i="138"/>
  <c r="DI1129" i="138"/>
  <c r="DI1130" i="138"/>
  <c r="DI1131" i="138"/>
  <c r="DI1132" i="138"/>
  <c r="DI1133" i="138"/>
  <c r="DI1134" i="138"/>
  <c r="DI1135" i="138"/>
  <c r="DI1136" i="138"/>
  <c r="DI1137" i="138"/>
  <c r="DI1138" i="138"/>
  <c r="DI1139" i="138"/>
  <c r="DI1140" i="138"/>
  <c r="DI1141" i="138"/>
  <c r="DI1142" i="138"/>
  <c r="DI1143" i="138"/>
  <c r="DI1144" i="138"/>
  <c r="DI1145" i="138"/>
  <c r="DI1146" i="138"/>
  <c r="DI1147" i="138"/>
  <c r="DI1148" i="138"/>
  <c r="DI1149" i="138"/>
  <c r="DI1150" i="138"/>
  <c r="DI1151" i="138"/>
  <c r="DI1152" i="138"/>
  <c r="DI1153" i="138"/>
  <c r="DI1154" i="138"/>
  <c r="DI1155" i="138"/>
  <c r="DI1156" i="138"/>
  <c r="DI1157" i="138"/>
  <c r="DI1158" i="138"/>
  <c r="DI1159" i="138"/>
  <c r="DI1160" i="138"/>
  <c r="DI1161" i="138"/>
  <c r="DI1162" i="138"/>
  <c r="DI1163" i="138"/>
  <c r="DI1164" i="138"/>
  <c r="DI1165" i="138"/>
  <c r="DI1166" i="138"/>
  <c r="DI1167" i="138"/>
  <c r="DI1168" i="138"/>
  <c r="DI1169" i="138"/>
  <c r="DI1170" i="138"/>
  <c r="DI1171" i="138"/>
  <c r="DI1172" i="138"/>
  <c r="DI1173" i="138"/>
  <c r="DI1174" i="138"/>
  <c r="DI1175" i="138"/>
  <c r="DI1176" i="138"/>
  <c r="DI1177" i="138"/>
  <c r="DI1178" i="138"/>
  <c r="DI1179" i="138"/>
  <c r="DI1180" i="138"/>
  <c r="DI1181" i="138"/>
  <c r="DI1182" i="138"/>
  <c r="DI1183" i="138"/>
  <c r="DI1184" i="138"/>
  <c r="DI1185" i="138"/>
  <c r="DI1186" i="138"/>
  <c r="DI1187" i="138"/>
  <c r="DI1188" i="138"/>
  <c r="DI1189" i="138"/>
  <c r="DI1190" i="138"/>
  <c r="DI1191" i="138"/>
  <c r="DI1192" i="138"/>
  <c r="DI1193" i="138"/>
  <c r="DI1194" i="138"/>
  <c r="DI1195" i="138"/>
  <c r="DI1196" i="138"/>
  <c r="DI1197" i="138"/>
  <c r="DI1198" i="138"/>
  <c r="DI1199" i="138"/>
  <c r="DI1200" i="138"/>
  <c r="DI1201" i="138"/>
  <c r="DI1202" i="138"/>
  <c r="DI1203" i="138"/>
  <c r="DI1204" i="138"/>
  <c r="DI1205" i="138"/>
  <c r="DI1206" i="138"/>
  <c r="DI1207" i="138"/>
  <c r="DI1208" i="138"/>
  <c r="DI1209" i="138"/>
  <c r="DI1210" i="138"/>
  <c r="DI1211" i="138"/>
  <c r="DI1212" i="138"/>
  <c r="DI1213" i="138"/>
  <c r="DI1214" i="138"/>
  <c r="DI1215" i="138"/>
  <c r="DI1216" i="138"/>
  <c r="DI1217" i="138"/>
  <c r="DI1218" i="138"/>
  <c r="DI1219" i="138"/>
  <c r="DI1220" i="138"/>
  <c r="DI1221" i="138"/>
  <c r="DI1222" i="138"/>
  <c r="DI1223" i="138"/>
  <c r="DI1224" i="138"/>
  <c r="DI1225" i="138"/>
  <c r="DI1226" i="138"/>
  <c r="DI1227" i="138"/>
  <c r="DI1228" i="138"/>
  <c r="DI1229" i="138"/>
  <c r="DI1230" i="138"/>
  <c r="DI1231" i="138"/>
  <c r="DI1232" i="138"/>
  <c r="DI1233" i="138"/>
  <c r="DI1234" i="138"/>
  <c r="DI1235" i="138"/>
  <c r="DI1236" i="138"/>
  <c r="DI1237" i="138"/>
  <c r="DI1238" i="138"/>
  <c r="DI1239" i="138"/>
  <c r="DI1240" i="138"/>
  <c r="DI1241" i="138"/>
  <c r="K17" i="106"/>
  <c r="DI1242" i="138"/>
  <c r="DI1243" i="138"/>
  <c r="DI1244" i="138"/>
  <c r="DI1245" i="138"/>
  <c r="DI1246" i="138"/>
  <c r="DI1247" i="138"/>
  <c r="DI1248" i="138"/>
  <c r="DI1249" i="138"/>
  <c r="DI1250" i="138"/>
  <c r="K13" i="106"/>
  <c r="DI1251" i="138"/>
  <c r="DI1252" i="138"/>
  <c r="K14" i="106"/>
  <c r="DI1253" i="138"/>
  <c r="DI1254" i="138"/>
  <c r="DI1255" i="138"/>
  <c r="DI1256" i="138"/>
  <c r="DI1257" i="138"/>
  <c r="DI1258" i="138"/>
  <c r="DI1259" i="138"/>
  <c r="DI1260" i="138"/>
  <c r="DI1261" i="138"/>
  <c r="DI1262" i="138"/>
  <c r="DI1263" i="138"/>
  <c r="DI1264" i="138"/>
  <c r="DI1265" i="138"/>
  <c r="DI1266" i="138"/>
  <c r="DI1267" i="138"/>
  <c r="DI1268" i="138"/>
  <c r="DI1269" i="138"/>
  <c r="DI1270" i="138"/>
  <c r="DI1271" i="138"/>
  <c r="K16" i="109"/>
  <c r="DI1272" i="138"/>
  <c r="DI1273" i="138"/>
  <c r="DI1274" i="138"/>
  <c r="DI1275" i="138"/>
  <c r="DI1276" i="138"/>
  <c r="DI1277" i="138"/>
  <c r="DI1278" i="138"/>
  <c r="DI1279" i="138"/>
  <c r="DI1280" i="138"/>
  <c r="DI1281" i="138"/>
  <c r="K14" i="109"/>
  <c r="DI1282" i="138"/>
  <c r="K13" i="109"/>
  <c r="DI1283" i="138"/>
  <c r="DI1284" i="138"/>
  <c r="DI1285" i="138"/>
  <c r="DI1286" i="138"/>
  <c r="DI1287" i="138"/>
  <c r="DI1288" i="138"/>
  <c r="DI1289" i="138"/>
  <c r="DI1290" i="138"/>
  <c r="DI1291" i="138"/>
  <c r="DI1292" i="138"/>
  <c r="DI1293" i="138"/>
  <c r="DI1294" i="138"/>
  <c r="DI1295" i="138"/>
  <c r="K18" i="111"/>
  <c r="DI1296" i="138"/>
  <c r="DI1297" i="138"/>
  <c r="DI1298" i="138"/>
  <c r="DI1299" i="138"/>
  <c r="DI1300" i="138"/>
  <c r="DI1301" i="138"/>
  <c r="DI1302" i="138"/>
  <c r="DI1303" i="138"/>
  <c r="DI1304" i="138"/>
  <c r="DI1305" i="138"/>
  <c r="DI1306" i="138"/>
  <c r="K16" i="111"/>
  <c r="DI1307" i="138"/>
  <c r="DI1308" i="138"/>
  <c r="K13" i="111"/>
  <c r="DI1309" i="138"/>
  <c r="K14" i="111"/>
  <c r="DI1310" i="138"/>
  <c r="DI1311" i="138"/>
  <c r="DI1312" i="138"/>
  <c r="DI1313" i="138"/>
  <c r="DI1314" i="138"/>
  <c r="DI1315" i="138"/>
  <c r="DI1316" i="138"/>
  <c r="DI1317" i="138"/>
  <c r="DI1318" i="138"/>
  <c r="DI1319" i="138"/>
  <c r="DI1320" i="138"/>
  <c r="DI1321" i="138"/>
  <c r="DI1322" i="138"/>
  <c r="DI1323" i="138"/>
  <c r="DI1324" i="138"/>
  <c r="DI1325" i="138"/>
  <c r="DI1326" i="138"/>
  <c r="K17" i="113"/>
  <c r="DI1327" i="138"/>
  <c r="DI1328" i="138"/>
  <c r="DI1329" i="138"/>
  <c r="DI1330" i="138"/>
  <c r="DI1331" i="138"/>
  <c r="DI1332" i="138"/>
  <c r="DI1333" i="138"/>
  <c r="DI1334" i="138"/>
  <c r="DI1335" i="138"/>
  <c r="DI1336" i="138"/>
  <c r="DI1337" i="138"/>
  <c r="DI1338" i="138"/>
  <c r="DI1339" i="138"/>
  <c r="DI1340" i="138"/>
  <c r="DI1341" i="138"/>
  <c r="DI1342" i="138"/>
  <c r="DI1343" i="138"/>
  <c r="DI1344" i="138"/>
  <c r="DI1345" i="138"/>
  <c r="DI1346" i="138"/>
  <c r="DI1347" i="138"/>
  <c r="DI1348" i="138"/>
  <c r="DI1349" i="138"/>
  <c r="DI1350" i="138"/>
  <c r="DI1351" i="138"/>
  <c r="DI1352" i="138"/>
  <c r="DI1353" i="138"/>
  <c r="DI1354" i="138"/>
  <c r="DI1355" i="138"/>
  <c r="DI1356" i="138"/>
  <c r="DI1357" i="138"/>
  <c r="DI1358" i="138"/>
  <c r="DI1359" i="138"/>
  <c r="DI1360" i="138"/>
  <c r="DI1361" i="138"/>
  <c r="DI1362" i="138"/>
  <c r="DI1363" i="138"/>
  <c r="DI1364" i="138"/>
  <c r="DI1365" i="138"/>
  <c r="DI1366" i="138"/>
  <c r="DI1367" i="138"/>
  <c r="DI1368" i="138"/>
  <c r="DI1369" i="138"/>
  <c r="DI1370" i="138"/>
  <c r="DI1371" i="138"/>
  <c r="DI1372" i="138"/>
  <c r="DI1373" i="138"/>
  <c r="DI1374" i="138"/>
  <c r="DI1375" i="138"/>
  <c r="DI1376" i="138"/>
  <c r="DI1377" i="138"/>
  <c r="DI1378" i="138"/>
  <c r="DI1379" i="138"/>
  <c r="DI1380" i="138"/>
  <c r="DI1381" i="138"/>
  <c r="K17" i="117"/>
  <c r="DI1382" i="138"/>
  <c r="K15" i="117"/>
  <c r="DI1383" i="138"/>
  <c r="DI1384" i="138"/>
  <c r="K13" i="117"/>
  <c r="DI1385" i="138"/>
  <c r="DI1386" i="138"/>
  <c r="DI1387" i="138"/>
  <c r="DI1388" i="138"/>
  <c r="DI1389" i="138"/>
  <c r="DI1390" i="138"/>
  <c r="DI1391" i="138"/>
  <c r="DI1392" i="138"/>
  <c r="DI1393" i="138"/>
  <c r="DI1394" i="138"/>
  <c r="DI1395" i="138"/>
  <c r="DI1396" i="138"/>
  <c r="DI1397" i="138"/>
  <c r="DI1398" i="138"/>
  <c r="DI1399" i="138"/>
  <c r="DI1400" i="138"/>
  <c r="DI1401" i="138"/>
  <c r="DI1402" i="138"/>
  <c r="DI1403" i="138"/>
  <c r="DI1404" i="138"/>
  <c r="DI1405" i="138"/>
  <c r="DI1406" i="138"/>
  <c r="DI1407" i="138"/>
  <c r="DI1408" i="138"/>
  <c r="DI1409" i="138"/>
  <c r="DI1410" i="138"/>
  <c r="DI1411" i="138"/>
  <c r="DI1412" i="138"/>
  <c r="DI1413" i="138"/>
  <c r="DI1414" i="138"/>
  <c r="DI1415" i="138"/>
  <c r="DI1416" i="138"/>
  <c r="DI1417" i="138"/>
  <c r="DI1418" i="138"/>
  <c r="DI1419" i="138"/>
  <c r="DI1420" i="138"/>
  <c r="DI1421" i="138"/>
  <c r="DI1422" i="138"/>
  <c r="DI1423" i="138"/>
  <c r="DI1424" i="138"/>
  <c r="DI1425" i="138"/>
  <c r="DI1426" i="138"/>
  <c r="DI1427" i="138"/>
  <c r="DI1428" i="138"/>
  <c r="DI1429" i="138"/>
  <c r="DI1430" i="138"/>
  <c r="DI1431" i="138"/>
  <c r="K19" i="118"/>
  <c r="DI1432" i="138"/>
  <c r="DI1433" i="138"/>
  <c r="DI1434" i="138"/>
  <c r="DI1435" i="138"/>
  <c r="DI1436" i="138"/>
  <c r="DI1437" i="138"/>
  <c r="DI1438" i="138"/>
  <c r="DI1439" i="138"/>
  <c r="DI1440" i="138"/>
  <c r="DI1441" i="138"/>
  <c r="DI1442" i="138"/>
  <c r="DI1443" i="138"/>
  <c r="DI1444" i="138"/>
  <c r="K17" i="118"/>
  <c r="DI1445" i="138"/>
  <c r="K15" i="118"/>
  <c r="DI1446" i="138"/>
  <c r="DI1447" i="138"/>
  <c r="K13" i="118"/>
  <c r="DI1448" i="138"/>
  <c r="DI1449" i="138"/>
  <c r="DI1450" i="138"/>
  <c r="DI1451" i="138"/>
  <c r="DI1452" i="138"/>
  <c r="DI1453" i="138"/>
  <c r="DI1454" i="138"/>
  <c r="DI1455" i="138"/>
  <c r="DI1456" i="138"/>
  <c r="DI1457" i="138"/>
  <c r="DI1458" i="138"/>
  <c r="DI1459" i="138"/>
  <c r="DI1460" i="138"/>
  <c r="DI1461" i="138"/>
  <c r="DI1462" i="138"/>
  <c r="K19" i="119"/>
  <c r="DI1463" i="138"/>
  <c r="DI1464" i="138"/>
  <c r="DI1465" i="138"/>
  <c r="DI1466" i="138"/>
  <c r="DI1467" i="138"/>
  <c r="DI1468" i="138"/>
  <c r="DI1469" i="138"/>
  <c r="DI1470" i="138"/>
  <c r="DI1471" i="138"/>
  <c r="DI1472" i="138"/>
  <c r="K15" i="119"/>
  <c r="DI1473" i="138"/>
  <c r="DI1474" i="138"/>
  <c r="K13" i="119"/>
  <c r="DI1475" i="138"/>
  <c r="DI1476" i="138"/>
  <c r="DI1477" i="138"/>
  <c r="DI1478" i="138"/>
  <c r="K16" i="114"/>
  <c r="DI1479" i="138"/>
  <c r="DI1480" i="138"/>
  <c r="DI1481" i="138"/>
  <c r="DI1482" i="138"/>
  <c r="DI1483" i="138"/>
  <c r="DI1484" i="138"/>
  <c r="DI1485" i="138"/>
  <c r="DI1486" i="138"/>
  <c r="K14" i="114"/>
  <c r="DI1487" i="138"/>
  <c r="K13" i="114"/>
  <c r="DI1488" i="138"/>
  <c r="DI1489" i="138"/>
  <c r="DI1490" i="138"/>
  <c r="DI1491" i="138"/>
  <c r="DI1492" i="138"/>
  <c r="DI1493" i="138"/>
  <c r="DI1494" i="138"/>
  <c r="DI1495" i="138"/>
  <c r="K20" i="115"/>
  <c r="DI1496" i="138"/>
  <c r="DI1497" i="138"/>
  <c r="DI1498" i="138"/>
  <c r="DI1499" i="138"/>
  <c r="DI1500" i="138"/>
  <c r="DI1501" i="138"/>
  <c r="DI1502" i="138"/>
  <c r="DI1503" i="138"/>
  <c r="DI1504" i="138"/>
  <c r="DI1505" i="138"/>
  <c r="DI1506" i="138"/>
  <c r="DI1507" i="138"/>
  <c r="K18" i="115"/>
  <c r="DI1508" i="138"/>
  <c r="K16" i="115"/>
  <c r="DI1509" i="138"/>
  <c r="DI1510" i="138"/>
  <c r="K14" i="115"/>
  <c r="DI1511" i="138"/>
  <c r="K13" i="115"/>
  <c r="DI1512" i="138"/>
  <c r="DI1513" i="138"/>
  <c r="DI1514" i="138"/>
  <c r="DI1515" i="138"/>
  <c r="DI1516" i="138"/>
  <c r="DI1517" i="138"/>
  <c r="DI1518" i="138"/>
  <c r="DI1519" i="138"/>
  <c r="DI1520" i="138"/>
  <c r="DI1521" i="138"/>
  <c r="DI1522" i="138"/>
  <c r="DI1523" i="138"/>
  <c r="DI1524" i="138"/>
  <c r="DI1525" i="138"/>
  <c r="DI1526" i="138"/>
  <c r="DI1527" i="138"/>
  <c r="DI1528" i="138"/>
  <c r="DI1529" i="138"/>
  <c r="DI1530" i="138"/>
  <c r="DI1531" i="138"/>
  <c r="DI1532" i="138"/>
  <c r="DI1533" i="138"/>
  <c r="DI1534" i="138"/>
  <c r="DI1535" i="138"/>
  <c r="DI1536" i="138"/>
  <c r="DI1537" i="138"/>
  <c r="DI1538" i="138"/>
  <c r="DI1539" i="138"/>
  <c r="K19" i="121"/>
  <c r="DI1540" i="138"/>
  <c r="DI1541" i="138"/>
  <c r="DI1542" i="138"/>
  <c r="DI1543" i="138"/>
  <c r="DI1544" i="138"/>
  <c r="DI1545" i="138"/>
  <c r="DI1546" i="138"/>
  <c r="DI1547" i="138"/>
  <c r="DI1548" i="138"/>
  <c r="DI1549" i="138"/>
  <c r="DI1550" i="138"/>
  <c r="DI1551" i="138"/>
  <c r="K17" i="121"/>
  <c r="DI1552" i="138"/>
  <c r="K15" i="121"/>
  <c r="DI1553" i="138"/>
  <c r="DI1554" i="138"/>
  <c r="K13" i="121"/>
  <c r="DI1555" i="138"/>
  <c r="DI1556" i="138"/>
  <c r="DI1557" i="138"/>
  <c r="DI1558" i="138"/>
  <c r="DI1559" i="138"/>
  <c r="DI1560" i="138"/>
  <c r="DI1561" i="138"/>
  <c r="DI1562" i="138"/>
  <c r="DI1563" i="138"/>
  <c r="DI1564" i="138"/>
  <c r="DI1565" i="138"/>
  <c r="DI1566" i="138"/>
  <c r="DI1567" i="138"/>
  <c r="DI1568" i="138"/>
  <c r="DI1569" i="138"/>
  <c r="DI1570" i="138"/>
  <c r="DI1571" i="138"/>
  <c r="DI1572" i="138"/>
  <c r="DI1573" i="138"/>
  <c r="DI1574" i="138"/>
  <c r="DI1575" i="138"/>
  <c r="DI1576" i="138"/>
  <c r="DI1577" i="138"/>
  <c r="K19" i="122"/>
  <c r="DI1578" i="138"/>
  <c r="DI1579" i="138"/>
  <c r="DI1580" i="138"/>
  <c r="DI1581" i="138"/>
  <c r="DI1582" i="138"/>
  <c r="DI1583" i="138"/>
  <c r="K13" i="122"/>
  <c r="DI1584" i="138"/>
  <c r="DI1585" i="138"/>
  <c r="K15" i="122"/>
  <c r="DI1586" i="138"/>
  <c r="DI1587" i="138"/>
  <c r="DI1588" i="138"/>
  <c r="DI1589" i="138"/>
  <c r="DI1590" i="138"/>
  <c r="DI1591" i="138"/>
  <c r="DI1592" i="138"/>
  <c r="DI1593" i="138"/>
  <c r="DI1594" i="138"/>
  <c r="DI1595" i="138"/>
  <c r="DI1596" i="138"/>
  <c r="DI1597" i="138"/>
  <c r="DI1598" i="138"/>
  <c r="DI1599" i="138"/>
  <c r="DI1600" i="138"/>
  <c r="DI1601" i="138"/>
  <c r="DI1602" i="138"/>
  <c r="DI1603" i="138"/>
  <c r="DI1604" i="138"/>
  <c r="DI1605" i="138"/>
  <c r="DI1606" i="138"/>
  <c r="DI1607" i="138"/>
  <c r="DI1608" i="138"/>
  <c r="DI1609" i="138"/>
  <c r="DI1610" i="138"/>
  <c r="DI1611" i="138"/>
  <c r="DI1612" i="138"/>
  <c r="DI1613" i="138"/>
  <c r="DI1614" i="138"/>
  <c r="DI1615" i="138"/>
  <c r="DI1616" i="138"/>
  <c r="DI1617" i="138"/>
  <c r="DI1618" i="138"/>
  <c r="DI1619" i="138"/>
  <c r="DI1620" i="138"/>
  <c r="DI1621" i="138"/>
  <c r="DI1622" i="138"/>
  <c r="DI1623" i="138"/>
  <c r="DI1624" i="138"/>
  <c r="DI1625" i="138"/>
  <c r="DI1626" i="138"/>
  <c r="DI1627" i="138"/>
  <c r="DI1628" i="138"/>
  <c r="DI1629" i="138"/>
  <c r="DI1630" i="138"/>
  <c r="DI1631" i="138"/>
  <c r="DI1632" i="138"/>
  <c r="DI1633" i="138"/>
  <c r="DI1634" i="138"/>
  <c r="DI1635" i="138"/>
  <c r="DI1636" i="138"/>
  <c r="DI1637" i="138"/>
  <c r="DI1638" i="138"/>
  <c r="DI1639" i="138"/>
  <c r="DI1640" i="138"/>
  <c r="DI1641" i="138"/>
  <c r="DI1642" i="138"/>
  <c r="DI1643" i="138"/>
  <c r="DI1644" i="138"/>
  <c r="DI1645" i="138"/>
  <c r="DI1646" i="138"/>
  <c r="DI1647" i="138"/>
  <c r="DI1648" i="138"/>
  <c r="DI1649" i="138"/>
  <c r="DI1650" i="138"/>
  <c r="DI1651" i="138"/>
  <c r="DI1652" i="138"/>
  <c r="DI1653" i="138"/>
  <c r="DI1654" i="138"/>
  <c r="DI1655" i="138"/>
  <c r="DI1656" i="138"/>
  <c r="DI1657" i="138"/>
  <c r="DI1658" i="138"/>
  <c r="DI1659" i="138"/>
  <c r="DI1660" i="138"/>
  <c r="DI1661" i="138"/>
  <c r="DI1662" i="138"/>
  <c r="DI1663" i="138"/>
  <c r="DI1664" i="138"/>
  <c r="DI1665" i="138"/>
  <c r="DI1666" i="138"/>
  <c r="DI1667" i="138"/>
  <c r="DI1668" i="138"/>
  <c r="DI1669" i="138"/>
  <c r="DI1670" i="138"/>
  <c r="DI1671" i="138"/>
  <c r="DI1672" i="138"/>
  <c r="DI1673" i="138"/>
  <c r="DI1674" i="138"/>
  <c r="DI1675" i="138"/>
  <c r="DI1676" i="138"/>
  <c r="DI1677" i="138"/>
  <c r="DI1678" i="138"/>
  <c r="DI1679" i="138"/>
  <c r="DI1680" i="138"/>
  <c r="DI1681" i="138"/>
  <c r="DI1682" i="138"/>
  <c r="DI1683" i="138"/>
  <c r="DI1684" i="138"/>
  <c r="DI1685" i="138"/>
  <c r="DI1686" i="138"/>
  <c r="DI1687" i="138"/>
  <c r="K19" i="124"/>
  <c r="DI1688" i="138"/>
  <c r="DI1689" i="138"/>
  <c r="DI1690" i="138"/>
  <c r="K16" i="124"/>
  <c r="DI1691" i="138"/>
  <c r="K15" i="124"/>
  <c r="DI1692" i="138"/>
  <c r="DI1693" i="138"/>
  <c r="K13" i="124"/>
  <c r="DI1694" i="138"/>
  <c r="K17" i="124"/>
  <c r="DI1695" i="138"/>
  <c r="DI1696" i="138"/>
  <c r="DI1697" i="138"/>
  <c r="DI1698" i="138"/>
  <c r="DI1699" i="138"/>
  <c r="DI1700" i="138"/>
  <c r="DI1701" i="138"/>
  <c r="DI1702" i="138"/>
  <c r="DI1703" i="138"/>
  <c r="DI1704" i="138"/>
  <c r="DI1705" i="138"/>
  <c r="DI1706" i="138"/>
  <c r="DI1707" i="138"/>
  <c r="DI1708" i="138"/>
  <c r="DI1709" i="138"/>
  <c r="DI1710" i="138"/>
  <c r="DI1711" i="138"/>
  <c r="DI1712" i="138"/>
  <c r="DI1713" i="138"/>
  <c r="DI1714" i="138"/>
  <c r="DI1715" i="138"/>
  <c r="DI1716" i="138"/>
  <c r="DI1717" i="138"/>
  <c r="DI1718" i="138"/>
  <c r="DI1719" i="138"/>
  <c r="DI1720" i="138"/>
  <c r="DI1721" i="138"/>
  <c r="DI1722" i="138"/>
  <c r="DI1723" i="138"/>
  <c r="DI1724" i="138"/>
  <c r="DI1725" i="138"/>
  <c r="DI1726" i="138"/>
  <c r="DI1727" i="138"/>
  <c r="DI1728" i="138"/>
  <c r="DI1729" i="138"/>
  <c r="DI1730" i="138"/>
  <c r="DI1731" i="138"/>
  <c r="DI1732" i="138"/>
  <c r="DI1733" i="138"/>
  <c r="K19" i="125"/>
  <c r="DI1734" i="138"/>
  <c r="DI1735" i="138"/>
  <c r="K16" i="125"/>
  <c r="DI1736" i="138"/>
  <c r="K15" i="125"/>
  <c r="DI1737" i="138"/>
  <c r="DI1738" i="138"/>
  <c r="K13" i="125"/>
  <c r="DI1739" i="138"/>
  <c r="K17" i="125"/>
  <c r="DI1740" i="138"/>
  <c r="DI1741" i="138"/>
  <c r="DI1742" i="138"/>
  <c r="DI1743" i="138"/>
  <c r="DI1744" i="138"/>
  <c r="DI1745" i="138"/>
  <c r="DI1746" i="138"/>
  <c r="DI1747" i="138"/>
  <c r="DI1748" i="138"/>
  <c r="DI1749" i="138"/>
  <c r="DI1750" i="138"/>
  <c r="DI1751" i="138"/>
  <c r="DI1752" i="138"/>
  <c r="DI1753" i="138"/>
  <c r="DI1754" i="138"/>
  <c r="DI1755" i="138"/>
  <c r="DI1756" i="138"/>
  <c r="DI1757" i="138"/>
  <c r="DI1758" i="138"/>
  <c r="DI1759" i="138"/>
  <c r="DI1760" i="138"/>
  <c r="DI1761" i="138"/>
  <c r="DI1762" i="138"/>
  <c r="DI1763" i="138"/>
  <c r="DI1764" i="138"/>
  <c r="DI1765" i="138"/>
  <c r="DI1766" i="138"/>
  <c r="DI1767" i="138"/>
  <c r="DI1768" i="138"/>
  <c r="DI1769" i="138"/>
  <c r="DI1770" i="138"/>
  <c r="DI1771" i="138"/>
  <c r="DI1772" i="138"/>
  <c r="DI1773" i="138"/>
  <c r="DI1774" i="138"/>
  <c r="DI1775" i="138"/>
  <c r="DI1776" i="138"/>
  <c r="DI1777" i="138"/>
  <c r="DI1778" i="138"/>
  <c r="DI1779" i="138"/>
  <c r="DI1780" i="138"/>
  <c r="DI1781" i="138"/>
  <c r="DI1782" i="138"/>
  <c r="DI1783" i="138"/>
  <c r="DI1784" i="138"/>
  <c r="DI1785" i="138"/>
  <c r="DI1786" i="138"/>
  <c r="DI1787" i="138"/>
  <c r="DI1788" i="138"/>
  <c r="DI1789" i="138"/>
  <c r="DI1790" i="138"/>
  <c r="DI1791" i="138"/>
  <c r="DI1792" i="138"/>
  <c r="DI1793" i="138"/>
  <c r="DI1794" i="138"/>
  <c r="DI1795" i="138"/>
  <c r="DI1796" i="138"/>
  <c r="DI1797" i="138"/>
  <c r="DI1798" i="138"/>
  <c r="DI1799" i="138"/>
  <c r="DI1800" i="138"/>
  <c r="DI1801" i="138"/>
  <c r="DI1802" i="138"/>
  <c r="DI1803" i="138"/>
  <c r="DI1804" i="138"/>
  <c r="DI1805" i="138"/>
  <c r="DI1806" i="138"/>
  <c r="DI1807" i="138"/>
  <c r="DI1808" i="138"/>
  <c r="DI1809" i="138"/>
  <c r="DI1810" i="138"/>
  <c r="DI1811" i="138"/>
  <c r="DI1812" i="138"/>
  <c r="DI1813" i="138"/>
  <c r="DI1814" i="138"/>
  <c r="DI1815" i="138"/>
  <c r="DI1816" i="138"/>
  <c r="DI1817" i="138"/>
  <c r="DI1818" i="138"/>
  <c r="DI1819" i="138"/>
  <c r="DI1820" i="138"/>
  <c r="DI1821" i="138"/>
  <c r="DI1822" i="138"/>
  <c r="DI1823" i="138"/>
  <c r="DI1824" i="138"/>
  <c r="DI1825" i="138"/>
  <c r="DI1826" i="138"/>
  <c r="DI1827" i="138"/>
  <c r="DI1828" i="138"/>
  <c r="DI1829" i="138"/>
  <c r="DI1830" i="138"/>
  <c r="DI1831" i="138"/>
  <c r="DI1832" i="138"/>
  <c r="DI1833" i="138"/>
  <c r="DI1834" i="138"/>
  <c r="DI1835" i="138"/>
  <c r="DI1836" i="138"/>
  <c r="DI1837" i="138"/>
  <c r="DI1838" i="138"/>
  <c r="DI1839" i="138"/>
  <c r="DI1840" i="138"/>
  <c r="DI1841" i="138"/>
  <c r="DI1842" i="138"/>
  <c r="DI1843" i="138"/>
  <c r="DI1844" i="138"/>
  <c r="DI1845" i="138"/>
  <c r="DI1846" i="138"/>
  <c r="DI1847" i="138"/>
  <c r="DI1848" i="138"/>
  <c r="DI1849" i="138"/>
  <c r="DI1850" i="138"/>
  <c r="DI1851" i="138"/>
  <c r="DI1852" i="138"/>
  <c r="DI1853" i="138"/>
  <c r="DI1854" i="138"/>
  <c r="DI1855" i="138"/>
  <c r="DI1856" i="138"/>
  <c r="DI1857" i="138"/>
  <c r="DI1858" i="138"/>
  <c r="DI1859" i="138"/>
  <c r="DI1860" i="138"/>
  <c r="DI1861" i="138"/>
  <c r="DI1862" i="138"/>
  <c r="DI1863" i="138"/>
  <c r="DI1864" i="138"/>
  <c r="DI1865" i="138"/>
  <c r="DI1866" i="138"/>
  <c r="DI1867" i="138"/>
  <c r="DI1868" i="138"/>
  <c r="DI1869" i="138"/>
  <c r="DI1870" i="138"/>
  <c r="DI1871" i="138"/>
  <c r="DI1872" i="138"/>
  <c r="DI1873" i="138"/>
  <c r="DI1874" i="138"/>
  <c r="DI1875" i="138"/>
  <c r="DI1876" i="138"/>
  <c r="DI1877" i="138"/>
  <c r="DI1878" i="138"/>
  <c r="DI1879" i="138"/>
  <c r="DI1880" i="138"/>
  <c r="DI1881" i="138"/>
  <c r="DI1882" i="138"/>
  <c r="DI1883" i="138"/>
  <c r="DI1884" i="138"/>
  <c r="DI1885" i="138"/>
  <c r="DI1886" i="138"/>
  <c r="DI1887" i="138"/>
  <c r="DI1888" i="138"/>
  <c r="DI1889" i="138"/>
  <c r="DI1890" i="138"/>
  <c r="DI1891" i="138"/>
  <c r="DI1892" i="138"/>
  <c r="DI1893" i="138"/>
  <c r="DI1894" i="138"/>
  <c r="DI1895" i="138"/>
  <c r="DI1896" i="138"/>
  <c r="DI1897" i="138"/>
  <c r="DI1898" i="138"/>
  <c r="DI1899" i="138"/>
  <c r="DI1900" i="138"/>
  <c r="DI1901" i="138"/>
  <c r="DI1902" i="138"/>
  <c r="DI1903" i="138"/>
  <c r="DI1904" i="138"/>
  <c r="DI1905" i="138"/>
  <c r="DI1906" i="138"/>
  <c r="DI1907" i="138"/>
  <c r="DI1908" i="138"/>
  <c r="DI1909" i="138"/>
  <c r="DI1910" i="138"/>
  <c r="DI1911" i="138"/>
  <c r="DI1912" i="138"/>
  <c r="DI1913" i="138"/>
  <c r="DI1914" i="138"/>
  <c r="DI1915" i="138"/>
  <c r="DI1916" i="138"/>
  <c r="DI3" i="138"/>
  <c r="CV4" i="138"/>
  <c r="CV5" i="138"/>
  <c r="CV6" i="138"/>
  <c r="CV7" i="138"/>
  <c r="CV8" i="138"/>
  <c r="CV9" i="138"/>
  <c r="CV10" i="138"/>
  <c r="CV11" i="138"/>
  <c r="CV12" i="138"/>
  <c r="CV13" i="138"/>
  <c r="CV14" i="138"/>
  <c r="CV15" i="138"/>
  <c r="CV16" i="138"/>
  <c r="CV17" i="138"/>
  <c r="CV18" i="138"/>
  <c r="CV19" i="138"/>
  <c r="CV20" i="138"/>
  <c r="CV21" i="138"/>
  <c r="CV22" i="138"/>
  <c r="CV23" i="138"/>
  <c r="CV24" i="138"/>
  <c r="CV25" i="138"/>
  <c r="CV26" i="138"/>
  <c r="CV27" i="138"/>
  <c r="CV28" i="138"/>
  <c r="CV29" i="138"/>
  <c r="CV30" i="138"/>
  <c r="CV31" i="138"/>
  <c r="CV32" i="138"/>
  <c r="CV33" i="138"/>
  <c r="CV34" i="138"/>
  <c r="CV35" i="138"/>
  <c r="CV36" i="138"/>
  <c r="CV37" i="138"/>
  <c r="CV38" i="138"/>
  <c r="CV39" i="138"/>
  <c r="CV40" i="138"/>
  <c r="CV41" i="138"/>
  <c r="CV42" i="138"/>
  <c r="CV43" i="138"/>
  <c r="CV44" i="138"/>
  <c r="CV45" i="138"/>
  <c r="CV46" i="138"/>
  <c r="CV47" i="138"/>
  <c r="CV48" i="138"/>
  <c r="CV49" i="138"/>
  <c r="CV50" i="138"/>
  <c r="CV51" i="138"/>
  <c r="CV52" i="138"/>
  <c r="CV53" i="138"/>
  <c r="CV54" i="138"/>
  <c r="CV55" i="138"/>
  <c r="CV56" i="138"/>
  <c r="CV57" i="138"/>
  <c r="CV58" i="138"/>
  <c r="CV59" i="138"/>
  <c r="CV60" i="138"/>
  <c r="CV61" i="138"/>
  <c r="CV62" i="138"/>
  <c r="CV63" i="138"/>
  <c r="CV64" i="138"/>
  <c r="CV65" i="138"/>
  <c r="CV66" i="138"/>
  <c r="CV67" i="138"/>
  <c r="CV68" i="138"/>
  <c r="CV69" i="138"/>
  <c r="CV70" i="138"/>
  <c r="CV71" i="138"/>
  <c r="CV72" i="138"/>
  <c r="CV73" i="138"/>
  <c r="CV74" i="138"/>
  <c r="CV75" i="138"/>
  <c r="CV76" i="138"/>
  <c r="CV77" i="138"/>
  <c r="CV78" i="138"/>
  <c r="CV79" i="138"/>
  <c r="CV80" i="138"/>
  <c r="CV81" i="138"/>
  <c r="CV82" i="138"/>
  <c r="CV83" i="138"/>
  <c r="CV84" i="138"/>
  <c r="CV85" i="138"/>
  <c r="CV86" i="138"/>
  <c r="CV87" i="138"/>
  <c r="CV88" i="138"/>
  <c r="CV89" i="138"/>
  <c r="CV90" i="138"/>
  <c r="CV91" i="138"/>
  <c r="CV92" i="138"/>
  <c r="CV93" i="138"/>
  <c r="CV94" i="138"/>
  <c r="CV95" i="138"/>
  <c r="CV96" i="138"/>
  <c r="CV97" i="138"/>
  <c r="CV98" i="138"/>
  <c r="CV99" i="138"/>
  <c r="CV100" i="138"/>
  <c r="CV101" i="138"/>
  <c r="CV102" i="138"/>
  <c r="CV103" i="138"/>
  <c r="CV104" i="138"/>
  <c r="CV105" i="138"/>
  <c r="CV106" i="138"/>
  <c r="CV107" i="138"/>
  <c r="CV108" i="138"/>
  <c r="CV109" i="138"/>
  <c r="CV110" i="138"/>
  <c r="CV111" i="138"/>
  <c r="CV112" i="138"/>
  <c r="CV113" i="138"/>
  <c r="CV114" i="138"/>
  <c r="CV115" i="138"/>
  <c r="CV116" i="138"/>
  <c r="CV117" i="138"/>
  <c r="CV118" i="138"/>
  <c r="CV119" i="138"/>
  <c r="CV120" i="138"/>
  <c r="CV121" i="138"/>
  <c r="CV122" i="138"/>
  <c r="CV123" i="138"/>
  <c r="CV124" i="138"/>
  <c r="CV125" i="138"/>
  <c r="CV126" i="138"/>
  <c r="CV127" i="138"/>
  <c r="CV128" i="138"/>
  <c r="CV129" i="138"/>
  <c r="CV130" i="138"/>
  <c r="CV131" i="138"/>
  <c r="CV132" i="138"/>
  <c r="CV133" i="138"/>
  <c r="CV134" i="138"/>
  <c r="CV135" i="138"/>
  <c r="CV136" i="138"/>
  <c r="CV137" i="138"/>
  <c r="CV138" i="138"/>
  <c r="CV139" i="138"/>
  <c r="CV140" i="138"/>
  <c r="CV141" i="138"/>
  <c r="CV142" i="138"/>
  <c r="CV143" i="138"/>
  <c r="CV144" i="138"/>
  <c r="CV145" i="138"/>
  <c r="CV146" i="138"/>
  <c r="CV147" i="138"/>
  <c r="CV148" i="138"/>
  <c r="CV149" i="138"/>
  <c r="CV150" i="138"/>
  <c r="CV151" i="138"/>
  <c r="CV152" i="138"/>
  <c r="CV153" i="138"/>
  <c r="CV154" i="138"/>
  <c r="CV155" i="138"/>
  <c r="CV156" i="138"/>
  <c r="CV157" i="138"/>
  <c r="CV158" i="138"/>
  <c r="CV159" i="138"/>
  <c r="CV160" i="138"/>
  <c r="CV161" i="138"/>
  <c r="CV162" i="138"/>
  <c r="CV163" i="138"/>
  <c r="CV164" i="138"/>
  <c r="CV165" i="138"/>
  <c r="CV166" i="138"/>
  <c r="CV167" i="138"/>
  <c r="CV168" i="138"/>
  <c r="CV169" i="138"/>
  <c r="CV170" i="138"/>
  <c r="CV171" i="138"/>
  <c r="CV172" i="138"/>
  <c r="CV173" i="138"/>
  <c r="CV174" i="138"/>
  <c r="CV175" i="138"/>
  <c r="CV176" i="138"/>
  <c r="CV177" i="138"/>
  <c r="CV178" i="138"/>
  <c r="CV179" i="138"/>
  <c r="CV180" i="138"/>
  <c r="CV181" i="138"/>
  <c r="CV182" i="138"/>
  <c r="CV183" i="138"/>
  <c r="CV184" i="138"/>
  <c r="CV185" i="138"/>
  <c r="CV186" i="138"/>
  <c r="CV187" i="138"/>
  <c r="CV188" i="138"/>
  <c r="CV189" i="138"/>
  <c r="CV190" i="138"/>
  <c r="CV191" i="138"/>
  <c r="CV192" i="138"/>
  <c r="CV193" i="138"/>
  <c r="CV194" i="138"/>
  <c r="CV195" i="138"/>
  <c r="CV196" i="138"/>
  <c r="CV197" i="138"/>
  <c r="CV198" i="138"/>
  <c r="CV199" i="138"/>
  <c r="CV200" i="138"/>
  <c r="CV201" i="138"/>
  <c r="CV202" i="138"/>
  <c r="CV203" i="138"/>
  <c r="CV204" i="138"/>
  <c r="CV205" i="138"/>
  <c r="CV206" i="138"/>
  <c r="CV207" i="138"/>
  <c r="CV208" i="138"/>
  <c r="CV209" i="138"/>
  <c r="CV210" i="138"/>
  <c r="CV211" i="138"/>
  <c r="CV212" i="138"/>
  <c r="CV213" i="138"/>
  <c r="CV214" i="138"/>
  <c r="CV215" i="138"/>
  <c r="CV216" i="138"/>
  <c r="CV217" i="138"/>
  <c r="CV218" i="138"/>
  <c r="CV219" i="138"/>
  <c r="CV220" i="138"/>
  <c r="CV221" i="138"/>
  <c r="CV222" i="138"/>
  <c r="CV223" i="138"/>
  <c r="CV224" i="138"/>
  <c r="CV225" i="138"/>
  <c r="CV226" i="138"/>
  <c r="CV227" i="138"/>
  <c r="CV228" i="138"/>
  <c r="CV229" i="138"/>
  <c r="CV230" i="138"/>
  <c r="CV231" i="138"/>
  <c r="CV232" i="138"/>
  <c r="CV233" i="138"/>
  <c r="CV234" i="138"/>
  <c r="CV235" i="138"/>
  <c r="CV236" i="138"/>
  <c r="CV237" i="138"/>
  <c r="CV238" i="138"/>
  <c r="CV239" i="138"/>
  <c r="CV240" i="138"/>
  <c r="CV241" i="138"/>
  <c r="CV242" i="138"/>
  <c r="CV243" i="138"/>
  <c r="CV244" i="138"/>
  <c r="CV245" i="138"/>
  <c r="CV246" i="138"/>
  <c r="CV247" i="138"/>
  <c r="CV248" i="138"/>
  <c r="CV249" i="138"/>
  <c r="CV250" i="138"/>
  <c r="CV251" i="138"/>
  <c r="CV252" i="138"/>
  <c r="CV253" i="138"/>
  <c r="CV254" i="138"/>
  <c r="CV255" i="138"/>
  <c r="CV256" i="138"/>
  <c r="CV257" i="138"/>
  <c r="CV258" i="138"/>
  <c r="CV259" i="138"/>
  <c r="CV260" i="138"/>
  <c r="CV261" i="138"/>
  <c r="CV262" i="138"/>
  <c r="CV263" i="138"/>
  <c r="CV264" i="138"/>
  <c r="CV265" i="138"/>
  <c r="CV266" i="138"/>
  <c r="CV267" i="138"/>
  <c r="CV268" i="138"/>
  <c r="CV269" i="138"/>
  <c r="CV270" i="138"/>
  <c r="CV271" i="138"/>
  <c r="CV272" i="138"/>
  <c r="CV273" i="138"/>
  <c r="CV274" i="138"/>
  <c r="CV275" i="138"/>
  <c r="CV276" i="138"/>
  <c r="CV277" i="138"/>
  <c r="CV278" i="138"/>
  <c r="CV279" i="138"/>
  <c r="CV280" i="138"/>
  <c r="CV281" i="138"/>
  <c r="CV282" i="138"/>
  <c r="CV283" i="138"/>
  <c r="CV284" i="138"/>
  <c r="CV285" i="138"/>
  <c r="CV286" i="138"/>
  <c r="CV287" i="138"/>
  <c r="CV288" i="138"/>
  <c r="CV289" i="138"/>
  <c r="CV290" i="138"/>
  <c r="CV291" i="138"/>
  <c r="CV292" i="138"/>
  <c r="CV293" i="138"/>
  <c r="CV294" i="138"/>
  <c r="CV295" i="138"/>
  <c r="CV296" i="138"/>
  <c r="CV297" i="138"/>
  <c r="CV298" i="138"/>
  <c r="CV299" i="138"/>
  <c r="CV300" i="138"/>
  <c r="CV301" i="138"/>
  <c r="CV302" i="138"/>
  <c r="CV303" i="138"/>
  <c r="CV304" i="138"/>
  <c r="CV305" i="138"/>
  <c r="CV306" i="138"/>
  <c r="CV307" i="138"/>
  <c r="CV308" i="138"/>
  <c r="CV309" i="138"/>
  <c r="CV310" i="138"/>
  <c r="CV311" i="138"/>
  <c r="CV312" i="138"/>
  <c r="CV313" i="138"/>
  <c r="CV314" i="138"/>
  <c r="CV315" i="138"/>
  <c r="CV316" i="138"/>
  <c r="CV317" i="138"/>
  <c r="CV318" i="138"/>
  <c r="CV319" i="138"/>
  <c r="CV320" i="138"/>
  <c r="CV321" i="138"/>
  <c r="CV322" i="138"/>
  <c r="CV323" i="138"/>
  <c r="CV324" i="138"/>
  <c r="CV325" i="138"/>
  <c r="CV326" i="138"/>
  <c r="CV327" i="138"/>
  <c r="CV328" i="138"/>
  <c r="CV329" i="138"/>
  <c r="CV330" i="138"/>
  <c r="CV331" i="138"/>
  <c r="CV332" i="138"/>
  <c r="CV333" i="138"/>
  <c r="CV334" i="138"/>
  <c r="CV335" i="138"/>
  <c r="CV336" i="138"/>
  <c r="CV337" i="138"/>
  <c r="CV338" i="138"/>
  <c r="CV339" i="138"/>
  <c r="CV340" i="138"/>
  <c r="CV341" i="138"/>
  <c r="CV342" i="138"/>
  <c r="CV343" i="138"/>
  <c r="CV344" i="138"/>
  <c r="CV345" i="138"/>
  <c r="CV346" i="138"/>
  <c r="CV347" i="138"/>
  <c r="CV348" i="138"/>
  <c r="CV349" i="138"/>
  <c r="CV350" i="138"/>
  <c r="CV351" i="138"/>
  <c r="CV352" i="138"/>
  <c r="CV353" i="138"/>
  <c r="CV354" i="138"/>
  <c r="CV355" i="138"/>
  <c r="CV356" i="138"/>
  <c r="CV357" i="138"/>
  <c r="CV358" i="138"/>
  <c r="CV359" i="138"/>
  <c r="CV360" i="138"/>
  <c r="CV361" i="138"/>
  <c r="CV362" i="138"/>
  <c r="CV363" i="138"/>
  <c r="CV364" i="138"/>
  <c r="CV365" i="138"/>
  <c r="CV366" i="138"/>
  <c r="CV367" i="138"/>
  <c r="CV368" i="138"/>
  <c r="CV369" i="138"/>
  <c r="CV370" i="138"/>
  <c r="CV371" i="138"/>
  <c r="CV372" i="138"/>
  <c r="CV373" i="138"/>
  <c r="CV374" i="138"/>
  <c r="CV375" i="138"/>
  <c r="CV376" i="138"/>
  <c r="CV377" i="138"/>
  <c r="CV378" i="138"/>
  <c r="CV379" i="138"/>
  <c r="CV380" i="138"/>
  <c r="CV381" i="138"/>
  <c r="CV382" i="138"/>
  <c r="CV383" i="138"/>
  <c r="CV384" i="138"/>
  <c r="CV385" i="138"/>
  <c r="CV386" i="138"/>
  <c r="CV387" i="138"/>
  <c r="CV388" i="138"/>
  <c r="CV389" i="138"/>
  <c r="CV390" i="138"/>
  <c r="CV391" i="138"/>
  <c r="CV392" i="138"/>
  <c r="CV393" i="138"/>
  <c r="CV394" i="138"/>
  <c r="CV395" i="138"/>
  <c r="CV396" i="138"/>
  <c r="CV397" i="138"/>
  <c r="CV398" i="138"/>
  <c r="CV399" i="138"/>
  <c r="CV400" i="138"/>
  <c r="CV401" i="138"/>
  <c r="CV402" i="138"/>
  <c r="CV403" i="138"/>
  <c r="CV404" i="138"/>
  <c r="CV405" i="138"/>
  <c r="CV406" i="138"/>
  <c r="CV407" i="138"/>
  <c r="CV408" i="138"/>
  <c r="CV409" i="138"/>
  <c r="CV410" i="138"/>
  <c r="CV411" i="138"/>
  <c r="CV412" i="138"/>
  <c r="CV413" i="138"/>
  <c r="CV414" i="138"/>
  <c r="CV415" i="138"/>
  <c r="CV416" i="138"/>
  <c r="CV417" i="138"/>
  <c r="CV418" i="138"/>
  <c r="CV419" i="138"/>
  <c r="CV420" i="138"/>
  <c r="CV421" i="138"/>
  <c r="CV422" i="138"/>
  <c r="CV423" i="138"/>
  <c r="CV424" i="138"/>
  <c r="CV425" i="138"/>
  <c r="CV426" i="138"/>
  <c r="CV427" i="138"/>
  <c r="CV428" i="138"/>
  <c r="CV429" i="138"/>
  <c r="CV430" i="138"/>
  <c r="CV431" i="138"/>
  <c r="CV432" i="138"/>
  <c r="CV433" i="138"/>
  <c r="CV434" i="138"/>
  <c r="CV435" i="138"/>
  <c r="CV436" i="138"/>
  <c r="CV437" i="138"/>
  <c r="CV438" i="138"/>
  <c r="CV439" i="138"/>
  <c r="CV440" i="138"/>
  <c r="CV441" i="138"/>
  <c r="CV442" i="138"/>
  <c r="CV443" i="138"/>
  <c r="CV444" i="138"/>
  <c r="CV445" i="138"/>
  <c r="CV446" i="138"/>
  <c r="CV447" i="138"/>
  <c r="CV448" i="138"/>
  <c r="CV449" i="138"/>
  <c r="CV450" i="138"/>
  <c r="CV451" i="138"/>
  <c r="CV452" i="138"/>
  <c r="CV453" i="138"/>
  <c r="CV454" i="138"/>
  <c r="CV455" i="138"/>
  <c r="CV456" i="138"/>
  <c r="CV457" i="138"/>
  <c r="CV458" i="138"/>
  <c r="CV459" i="138"/>
  <c r="CV460" i="138"/>
  <c r="CV461" i="138"/>
  <c r="CV462" i="138"/>
  <c r="CV463" i="138"/>
  <c r="CV464" i="138"/>
  <c r="CV465" i="138"/>
  <c r="CV466" i="138"/>
  <c r="CV467" i="138"/>
  <c r="CV468" i="138"/>
  <c r="CV469" i="138"/>
  <c r="CV470" i="138"/>
  <c r="CV471" i="138"/>
  <c r="CV472" i="138"/>
  <c r="CV473" i="138"/>
  <c r="CV474" i="138"/>
  <c r="CV475" i="138"/>
  <c r="CV476" i="138"/>
  <c r="CV477" i="138"/>
  <c r="CV478" i="138"/>
  <c r="CV479" i="138"/>
  <c r="CV480" i="138"/>
  <c r="CV481" i="138"/>
  <c r="CV482" i="138"/>
  <c r="CV483" i="138"/>
  <c r="CV484" i="138"/>
  <c r="CV485" i="138"/>
  <c r="CV486" i="138"/>
  <c r="CV487" i="138"/>
  <c r="CV488" i="138"/>
  <c r="CV489" i="138"/>
  <c r="CV490" i="138"/>
  <c r="CV491" i="138"/>
  <c r="CV492" i="138"/>
  <c r="CV493" i="138"/>
  <c r="CV494" i="138"/>
  <c r="CV495" i="138"/>
  <c r="CV496" i="138"/>
  <c r="CV497" i="138"/>
  <c r="CV498" i="138"/>
  <c r="CV499" i="138"/>
  <c r="CV500" i="138"/>
  <c r="CV501" i="138"/>
  <c r="CV502" i="138"/>
  <c r="CV503" i="138"/>
  <c r="CV504" i="138"/>
  <c r="CV505" i="138"/>
  <c r="CV506" i="138"/>
  <c r="CV507" i="138"/>
  <c r="CV508" i="138"/>
  <c r="CV509" i="138"/>
  <c r="CV510" i="138"/>
  <c r="CV511" i="138"/>
  <c r="CV512" i="138"/>
  <c r="CV513" i="138"/>
  <c r="CV514" i="138"/>
  <c r="CV515" i="138"/>
  <c r="CV516" i="138"/>
  <c r="CV517" i="138"/>
  <c r="CV518" i="138"/>
  <c r="CV519" i="138"/>
  <c r="CV520" i="138"/>
  <c r="CV521" i="138"/>
  <c r="CV522" i="138"/>
  <c r="CV523" i="138"/>
  <c r="CV524" i="138"/>
  <c r="CV525" i="138"/>
  <c r="CV526" i="138"/>
  <c r="CV527" i="138"/>
  <c r="CV528" i="138"/>
  <c r="CV529" i="138"/>
  <c r="CV530" i="138"/>
  <c r="CV531" i="138"/>
  <c r="CV532" i="138"/>
  <c r="CV533" i="138"/>
  <c r="CV534" i="138"/>
  <c r="CV535" i="138"/>
  <c r="CV536" i="138"/>
  <c r="CV537" i="138"/>
  <c r="CV538" i="138"/>
  <c r="CV539" i="138"/>
  <c r="CV540" i="138"/>
  <c r="CV541" i="138"/>
  <c r="CV542" i="138"/>
  <c r="CV543" i="138"/>
  <c r="CV544" i="138"/>
  <c r="CV545" i="138"/>
  <c r="CV546" i="138"/>
  <c r="CV547" i="138"/>
  <c r="CV548" i="138"/>
  <c r="CV549" i="138"/>
  <c r="CV550" i="138"/>
  <c r="CV551" i="138"/>
  <c r="CV552" i="138"/>
  <c r="CV553" i="138"/>
  <c r="CV554" i="138"/>
  <c r="CV555" i="138"/>
  <c r="CV556" i="138"/>
  <c r="CV557" i="138"/>
  <c r="CV558" i="138"/>
  <c r="CV559" i="138"/>
  <c r="CV560" i="138"/>
  <c r="CV561" i="138"/>
  <c r="CV562" i="138"/>
  <c r="CV563" i="138"/>
  <c r="CV564" i="138"/>
  <c r="CV565" i="138"/>
  <c r="CV566" i="138"/>
  <c r="CV567" i="138"/>
  <c r="CV568" i="138"/>
  <c r="CV569" i="138"/>
  <c r="CV570" i="138"/>
  <c r="CV571" i="138"/>
  <c r="CV572" i="138"/>
  <c r="CV573" i="138"/>
  <c r="CV574" i="138"/>
  <c r="CV575" i="138"/>
  <c r="CV576" i="138"/>
  <c r="CV577" i="138"/>
  <c r="CV578" i="138"/>
  <c r="CV579" i="138"/>
  <c r="CV580" i="138"/>
  <c r="CV581" i="138"/>
  <c r="CV582" i="138"/>
  <c r="CV583" i="138"/>
  <c r="CV584" i="138"/>
  <c r="CV585" i="138"/>
  <c r="CV586" i="138"/>
  <c r="CV587" i="138"/>
  <c r="CV588" i="138"/>
  <c r="CV589" i="138"/>
  <c r="CV590" i="138"/>
  <c r="CV591" i="138"/>
  <c r="CV592" i="138"/>
  <c r="CV593" i="138"/>
  <c r="CV594" i="138"/>
  <c r="CV595" i="138"/>
  <c r="CV596" i="138"/>
  <c r="CV597" i="138"/>
  <c r="CV598" i="138"/>
  <c r="CV599" i="138"/>
  <c r="CV600" i="138"/>
  <c r="CV601" i="138"/>
  <c r="CV602" i="138"/>
  <c r="CV603" i="138"/>
  <c r="CV604" i="138"/>
  <c r="CV605" i="138"/>
  <c r="CV606" i="138"/>
  <c r="CV607" i="138"/>
  <c r="CV608" i="138"/>
  <c r="CV609" i="138"/>
  <c r="CV610" i="138"/>
  <c r="CV611" i="138"/>
  <c r="CV612" i="138"/>
  <c r="CV613" i="138"/>
  <c r="CV614" i="138"/>
  <c r="CV615" i="138"/>
  <c r="CV616" i="138"/>
  <c r="CV617" i="138"/>
  <c r="CV618" i="138"/>
  <c r="CV619" i="138"/>
  <c r="CV620" i="138"/>
  <c r="CV621" i="138"/>
  <c r="CV622" i="138"/>
  <c r="CV623" i="138"/>
  <c r="CV624" i="138"/>
  <c r="CV625" i="138"/>
  <c r="CV626" i="138"/>
  <c r="CV627" i="138"/>
  <c r="CV628" i="138"/>
  <c r="CV629" i="138"/>
  <c r="CV630" i="138"/>
  <c r="CV631" i="138"/>
  <c r="CV632" i="138"/>
  <c r="CV633" i="138"/>
  <c r="CV634" i="138"/>
  <c r="CV635" i="138"/>
  <c r="CV636" i="138"/>
  <c r="CV637" i="138"/>
  <c r="CV638" i="138"/>
  <c r="CV639" i="138"/>
  <c r="CV640" i="138"/>
  <c r="CV641" i="138"/>
  <c r="CV642" i="138"/>
  <c r="CV643" i="138"/>
  <c r="CV644" i="138"/>
  <c r="CV645" i="138"/>
  <c r="CV646" i="138"/>
  <c r="CV647" i="138"/>
  <c r="CV648" i="138"/>
  <c r="CV649" i="138"/>
  <c r="CV650" i="138"/>
  <c r="CV651" i="138"/>
  <c r="CV652" i="138"/>
  <c r="CV653" i="138"/>
  <c r="CV654" i="138"/>
  <c r="CV655" i="138"/>
  <c r="CV656" i="138"/>
  <c r="CV657" i="138"/>
  <c r="CV658" i="138"/>
  <c r="CV659" i="138"/>
  <c r="CV660" i="138"/>
  <c r="CV661" i="138"/>
  <c r="CV662" i="138"/>
  <c r="CV663" i="138"/>
  <c r="CV664" i="138"/>
  <c r="CV665" i="138"/>
  <c r="CV666" i="138"/>
  <c r="CV667" i="138"/>
  <c r="CV668" i="138"/>
  <c r="CV669" i="138"/>
  <c r="CV670" i="138"/>
  <c r="CV671" i="138"/>
  <c r="CV672" i="138"/>
  <c r="CV673" i="138"/>
  <c r="CV674" i="138"/>
  <c r="CV675" i="138"/>
  <c r="CV676" i="138"/>
  <c r="CV677" i="138"/>
  <c r="CV678" i="138"/>
  <c r="CV679" i="138"/>
  <c r="CV680" i="138"/>
  <c r="CV681" i="138"/>
  <c r="CV682" i="138"/>
  <c r="CV683" i="138"/>
  <c r="CV684" i="138"/>
  <c r="CV685" i="138"/>
  <c r="CV686" i="138"/>
  <c r="CV687" i="138"/>
  <c r="CV688" i="138"/>
  <c r="CV689" i="138"/>
  <c r="CV690" i="138"/>
  <c r="CV691" i="138"/>
  <c r="CV692" i="138"/>
  <c r="CV693" i="138"/>
  <c r="CV694" i="138"/>
  <c r="CV695" i="138"/>
  <c r="CV696" i="138"/>
  <c r="CV697" i="138"/>
  <c r="CV698" i="138"/>
  <c r="CV699" i="138"/>
  <c r="CV700" i="138"/>
  <c r="CV701" i="138"/>
  <c r="CV702" i="138"/>
  <c r="CV703" i="138"/>
  <c r="CV704" i="138"/>
  <c r="CV705" i="138"/>
  <c r="CV706" i="138"/>
  <c r="CV707" i="138"/>
  <c r="CV708" i="138"/>
  <c r="CV709" i="138"/>
  <c r="CV710" i="138"/>
  <c r="CV711" i="138"/>
  <c r="CV712" i="138"/>
  <c r="CV713" i="138"/>
  <c r="CV714" i="138"/>
  <c r="CV715" i="138"/>
  <c r="CV716" i="138"/>
  <c r="CV717" i="138"/>
  <c r="CV718" i="138"/>
  <c r="CV719" i="138"/>
  <c r="CV720" i="138"/>
  <c r="CV721" i="138"/>
  <c r="CV722" i="138"/>
  <c r="CV723" i="138"/>
  <c r="CV724" i="138"/>
  <c r="CV725" i="138"/>
  <c r="CV726" i="138"/>
  <c r="CV727" i="138"/>
  <c r="CV728" i="138"/>
  <c r="CV729" i="138"/>
  <c r="CV730" i="138"/>
  <c r="CV731" i="138"/>
  <c r="CV732" i="138"/>
  <c r="CV733" i="138"/>
  <c r="CV734" i="138"/>
  <c r="CV735" i="138"/>
  <c r="CV736" i="138"/>
  <c r="CV737" i="138"/>
  <c r="CV738" i="138"/>
  <c r="CV739" i="138"/>
  <c r="CV740" i="138"/>
  <c r="CV741" i="138"/>
  <c r="CV742" i="138"/>
  <c r="CV743" i="138"/>
  <c r="CV744" i="138"/>
  <c r="CV745" i="138"/>
  <c r="CV746" i="138"/>
  <c r="CV747" i="138"/>
  <c r="CV748" i="138"/>
  <c r="CV749" i="138"/>
  <c r="CV750" i="138"/>
  <c r="CV751" i="138"/>
  <c r="CV752" i="138"/>
  <c r="CV753" i="138"/>
  <c r="CV754" i="138"/>
  <c r="CV755" i="138"/>
  <c r="CV756" i="138"/>
  <c r="CV757" i="138"/>
  <c r="CV758" i="138"/>
  <c r="CV759" i="138"/>
  <c r="CV760" i="138"/>
  <c r="CV761" i="138"/>
  <c r="CV762" i="138"/>
  <c r="CV763" i="138"/>
  <c r="CV764" i="138"/>
  <c r="CV765" i="138"/>
  <c r="CV766" i="138"/>
  <c r="CV767" i="138"/>
  <c r="CV768" i="138"/>
  <c r="CV769" i="138"/>
  <c r="CV770" i="138"/>
  <c r="CV771" i="138"/>
  <c r="CV772" i="138"/>
  <c r="CV773" i="138"/>
  <c r="CV774" i="138"/>
  <c r="CV775" i="138"/>
  <c r="CV776" i="138"/>
  <c r="CV777" i="138"/>
  <c r="CV778" i="138"/>
  <c r="CV779" i="138"/>
  <c r="CV780" i="138"/>
  <c r="CV781" i="138"/>
  <c r="CV782" i="138"/>
  <c r="CV783" i="138"/>
  <c r="CV784" i="138"/>
  <c r="CV785" i="138"/>
  <c r="CV786" i="138"/>
  <c r="CV787" i="138"/>
  <c r="CV788" i="138"/>
  <c r="CV789" i="138"/>
  <c r="CV790" i="138"/>
  <c r="CV791" i="138"/>
  <c r="CV792" i="138"/>
  <c r="CV793" i="138"/>
  <c r="CV794" i="138"/>
  <c r="CV795" i="138"/>
  <c r="CV796" i="138"/>
  <c r="CV797" i="138"/>
  <c r="CV798" i="138"/>
  <c r="CV799" i="138"/>
  <c r="CV800" i="138"/>
  <c r="CV801" i="138"/>
  <c r="CV802" i="138"/>
  <c r="CV803" i="138"/>
  <c r="CV804" i="138"/>
  <c r="CV805" i="138"/>
  <c r="CV806" i="138"/>
  <c r="CV807" i="138"/>
  <c r="CV808" i="138"/>
  <c r="CV809" i="138"/>
  <c r="CV810" i="138"/>
  <c r="CV811" i="138"/>
  <c r="CV812" i="138"/>
  <c r="CV813" i="138"/>
  <c r="CV814" i="138"/>
  <c r="CV815" i="138"/>
  <c r="CV816" i="138"/>
  <c r="CV817" i="138"/>
  <c r="CV818" i="138"/>
  <c r="CV819" i="138"/>
  <c r="CV820" i="138"/>
  <c r="CV821" i="138"/>
  <c r="CV822" i="138"/>
  <c r="CV823" i="138"/>
  <c r="CV824" i="138"/>
  <c r="CV825" i="138"/>
  <c r="CV826" i="138"/>
  <c r="CV827" i="138"/>
  <c r="CV828" i="138"/>
  <c r="CV829" i="138"/>
  <c r="CV830" i="138"/>
  <c r="CV831" i="138"/>
  <c r="CV832" i="138"/>
  <c r="CV833" i="138"/>
  <c r="CV834" i="138"/>
  <c r="CV835" i="138"/>
  <c r="CV836" i="138"/>
  <c r="CV837" i="138"/>
  <c r="CV838" i="138"/>
  <c r="CV839" i="138"/>
  <c r="CV840" i="138"/>
  <c r="CV841" i="138"/>
  <c r="CV842" i="138"/>
  <c r="CV843" i="138"/>
  <c r="CV844" i="138"/>
  <c r="CV845" i="138"/>
  <c r="CV846" i="138"/>
  <c r="CV847" i="138"/>
  <c r="CV848" i="138"/>
  <c r="CV849" i="138"/>
  <c r="CV850" i="138"/>
  <c r="CV851" i="138"/>
  <c r="CV852" i="138"/>
  <c r="CV853" i="138"/>
  <c r="CV854" i="138"/>
  <c r="CV855" i="138"/>
  <c r="CV856" i="138"/>
  <c r="CV857" i="138"/>
  <c r="CV858" i="138"/>
  <c r="CV859" i="138"/>
  <c r="CV860" i="138"/>
  <c r="CV861" i="138"/>
  <c r="CV862" i="138"/>
  <c r="CV863" i="138"/>
  <c r="CV864" i="138"/>
  <c r="CV865" i="138"/>
  <c r="CV866" i="138"/>
  <c r="CV867" i="138"/>
  <c r="CV868" i="138"/>
  <c r="CV869" i="138"/>
  <c r="CV870" i="138"/>
  <c r="CV871" i="138"/>
  <c r="CV872" i="138"/>
  <c r="CV873" i="138"/>
  <c r="CV874" i="138"/>
  <c r="CV875" i="138"/>
  <c r="CV876" i="138"/>
  <c r="CV877" i="138"/>
  <c r="CV878" i="138"/>
  <c r="CV879" i="138"/>
  <c r="CV880" i="138"/>
  <c r="CV881" i="138"/>
  <c r="CV882" i="138"/>
  <c r="CV883" i="138"/>
  <c r="CV884" i="138"/>
  <c r="CV885" i="138"/>
  <c r="CV886" i="138"/>
  <c r="CV887" i="138"/>
  <c r="CV888" i="138"/>
  <c r="CV889" i="138"/>
  <c r="CV890" i="138"/>
  <c r="CV891" i="138"/>
  <c r="CV892" i="138"/>
  <c r="CV893" i="138"/>
  <c r="CV894" i="138"/>
  <c r="CV895" i="138"/>
  <c r="CV896" i="138"/>
  <c r="CV897" i="138"/>
  <c r="CV898" i="138"/>
  <c r="CV899" i="138"/>
  <c r="CV900" i="138"/>
  <c r="CV901" i="138"/>
  <c r="CV902" i="138"/>
  <c r="CV903" i="138"/>
  <c r="CV904" i="138"/>
  <c r="CV905" i="138"/>
  <c r="CV906" i="138"/>
  <c r="CV907" i="138"/>
  <c r="CV908" i="138"/>
  <c r="CV909" i="138"/>
  <c r="CV910" i="138"/>
  <c r="CV911" i="138"/>
  <c r="CV912" i="138"/>
  <c r="CV913" i="138"/>
  <c r="CV914" i="138"/>
  <c r="CV915" i="138"/>
  <c r="CV916" i="138"/>
  <c r="CV917" i="138"/>
  <c r="CV918" i="138"/>
  <c r="CV919" i="138"/>
  <c r="CV920" i="138"/>
  <c r="CV921" i="138"/>
  <c r="CV922" i="138"/>
  <c r="CV923" i="138"/>
  <c r="CV924" i="138"/>
  <c r="CV925" i="138"/>
  <c r="CV926" i="138"/>
  <c r="CV927" i="138"/>
  <c r="CV928" i="138"/>
  <c r="CV929" i="138"/>
  <c r="CV930" i="138"/>
  <c r="CV931" i="138"/>
  <c r="CV932" i="138"/>
  <c r="CV933" i="138"/>
  <c r="CV934" i="138"/>
  <c r="CV935" i="138"/>
  <c r="CV936" i="138"/>
  <c r="CV937" i="138"/>
  <c r="CV938" i="138"/>
  <c r="CV939" i="138"/>
  <c r="CV940" i="138"/>
  <c r="CV941" i="138"/>
  <c r="CV942" i="138"/>
  <c r="CV943" i="138"/>
  <c r="CV944" i="138"/>
  <c r="CV945" i="138"/>
  <c r="CV946" i="138"/>
  <c r="CV947" i="138"/>
  <c r="CV948" i="138"/>
  <c r="CV949" i="138"/>
  <c r="CV950" i="138"/>
  <c r="CV951" i="138"/>
  <c r="CV952" i="138"/>
  <c r="CV953" i="138"/>
  <c r="CV954" i="138"/>
  <c r="CV955" i="138"/>
  <c r="CV956" i="138"/>
  <c r="CV957" i="138"/>
  <c r="CV958" i="138"/>
  <c r="CV959" i="138"/>
  <c r="CV960" i="138"/>
  <c r="CV961" i="138"/>
  <c r="CV962" i="138"/>
  <c r="CV963" i="138"/>
  <c r="CV964" i="138"/>
  <c r="CV965" i="138"/>
  <c r="CV966" i="138"/>
  <c r="CV967" i="138"/>
  <c r="CV968" i="138"/>
  <c r="CV969" i="138"/>
  <c r="CV970" i="138"/>
  <c r="CV971" i="138"/>
  <c r="CV972" i="138"/>
  <c r="CV973" i="138"/>
  <c r="CV974" i="138"/>
  <c r="CV975" i="138"/>
  <c r="CV976" i="138"/>
  <c r="CV977" i="138"/>
  <c r="CV978" i="138"/>
  <c r="CV979" i="138"/>
  <c r="CV980" i="138"/>
  <c r="CV981" i="138"/>
  <c r="CV982" i="138"/>
  <c r="CV983" i="138"/>
  <c r="CV984" i="138"/>
  <c r="CV985" i="138"/>
  <c r="CV986" i="138"/>
  <c r="CV987" i="138"/>
  <c r="CV988" i="138"/>
  <c r="CV989" i="138"/>
  <c r="CV990" i="138"/>
  <c r="CV991" i="138"/>
  <c r="CV992" i="138"/>
  <c r="CV993" i="138"/>
  <c r="CV994" i="138"/>
  <c r="CV995" i="138"/>
  <c r="CV996" i="138"/>
  <c r="CV997" i="138"/>
  <c r="CV998" i="138"/>
  <c r="CV999" i="138"/>
  <c r="CV1000" i="138"/>
  <c r="CV1001" i="138"/>
  <c r="CV1002" i="138"/>
  <c r="CV1003" i="138"/>
  <c r="CV1004" i="138"/>
  <c r="CV1005" i="138"/>
  <c r="CV1006" i="138"/>
  <c r="CV1007" i="138"/>
  <c r="CV1008" i="138"/>
  <c r="CV1009" i="138"/>
  <c r="CV1010" i="138"/>
  <c r="CV1011" i="138"/>
  <c r="CV1012" i="138"/>
  <c r="CV1013" i="138"/>
  <c r="CV1014" i="138"/>
  <c r="CV1015" i="138"/>
  <c r="CV1016" i="138"/>
  <c r="CV1017" i="138"/>
  <c r="CV1018" i="138"/>
  <c r="CV1019" i="138"/>
  <c r="CV1020" i="138"/>
  <c r="CV1021" i="138"/>
  <c r="CV1022" i="138"/>
  <c r="CV1023" i="138"/>
  <c r="CV1024" i="138"/>
  <c r="CV1025" i="138"/>
  <c r="CV1026" i="138"/>
  <c r="CV1027" i="138"/>
  <c r="CV1028" i="138"/>
  <c r="CV1029" i="138"/>
  <c r="CV1030" i="138"/>
  <c r="CV1031" i="138"/>
  <c r="CV1032" i="138"/>
  <c r="CV1033" i="138"/>
  <c r="CV1034" i="138"/>
  <c r="CV1035" i="138"/>
  <c r="CV1036" i="138"/>
  <c r="CV1037" i="138"/>
  <c r="CV1038" i="138"/>
  <c r="CV1039" i="138"/>
  <c r="CV1040" i="138"/>
  <c r="CV1041" i="138"/>
  <c r="CV1042" i="138"/>
  <c r="CV1043" i="138"/>
  <c r="CV1044" i="138"/>
  <c r="CV1045" i="138"/>
  <c r="CV1046" i="138"/>
  <c r="CV1047" i="138"/>
  <c r="CV1048" i="138"/>
  <c r="CV1049" i="138"/>
  <c r="CV1050" i="138"/>
  <c r="CV1051" i="138"/>
  <c r="CV1052" i="138"/>
  <c r="CV1053" i="138"/>
  <c r="CV1054" i="138"/>
  <c r="CV1055" i="138"/>
  <c r="CV1056" i="138"/>
  <c r="CV1057" i="138"/>
  <c r="CV1058" i="138"/>
  <c r="CV1059" i="138"/>
  <c r="CV1060" i="138"/>
  <c r="CV1061" i="138"/>
  <c r="CV1062" i="138"/>
  <c r="CV1063" i="138"/>
  <c r="CV1064" i="138"/>
  <c r="CV1065" i="138"/>
  <c r="CV1066" i="138"/>
  <c r="CV1067" i="138"/>
  <c r="CV1068" i="138"/>
  <c r="CV1069" i="138"/>
  <c r="CV1070" i="138"/>
  <c r="CV1071" i="138"/>
  <c r="CV1072" i="138"/>
  <c r="CV1073" i="138"/>
  <c r="CV1074" i="138"/>
  <c r="CV1075" i="138"/>
  <c r="CV1076" i="138"/>
  <c r="CV1077" i="138"/>
  <c r="CV1078" i="138"/>
  <c r="CV1079" i="138"/>
  <c r="CV1080" i="138"/>
  <c r="CV1081" i="138"/>
  <c r="CV1082" i="138"/>
  <c r="CV1083" i="138"/>
  <c r="CV1084" i="138"/>
  <c r="CV1085" i="138"/>
  <c r="CV1086" i="138"/>
  <c r="CV1087" i="138"/>
  <c r="CV1088" i="138"/>
  <c r="CV1089" i="138"/>
  <c r="CV1090" i="138"/>
  <c r="CV1091" i="138"/>
  <c r="CV1092" i="138"/>
  <c r="CV1093" i="138"/>
  <c r="CV1094" i="138"/>
  <c r="CV1095" i="138"/>
  <c r="CV1096" i="138"/>
  <c r="CV1097" i="138"/>
  <c r="CV1098" i="138"/>
  <c r="CV1099" i="138"/>
  <c r="CV1100" i="138"/>
  <c r="CV1101" i="138"/>
  <c r="CV1102" i="138"/>
  <c r="CV1103" i="138"/>
  <c r="CV1104" i="138"/>
  <c r="CV1105" i="138"/>
  <c r="CV1106" i="138"/>
  <c r="CV1107" i="138"/>
  <c r="CV1108" i="138"/>
  <c r="CV1109" i="138"/>
  <c r="CV1110" i="138"/>
  <c r="CV1111" i="138"/>
  <c r="CV1112" i="138"/>
  <c r="CV1113" i="138"/>
  <c r="CV1114" i="138"/>
  <c r="CV1115" i="138"/>
  <c r="CV1116" i="138"/>
  <c r="CV1117" i="138"/>
  <c r="CV1118" i="138"/>
  <c r="CV1119" i="138"/>
  <c r="CV1120" i="138"/>
  <c r="CV1121" i="138"/>
  <c r="CV1122" i="138"/>
  <c r="CV1123" i="138"/>
  <c r="CV1124" i="138"/>
  <c r="CV1125" i="138"/>
  <c r="CV1126" i="138"/>
  <c r="CV1127" i="138"/>
  <c r="CV1128" i="138"/>
  <c r="CV1129" i="138"/>
  <c r="CV1130" i="138"/>
  <c r="CV1131" i="138"/>
  <c r="CV1132" i="138"/>
  <c r="CV1133" i="138"/>
  <c r="CV1134" i="138"/>
  <c r="CV1135" i="138"/>
  <c r="CV1136" i="138"/>
  <c r="CV1137" i="138"/>
  <c r="CV1138" i="138"/>
  <c r="CV1139" i="138"/>
  <c r="CV1140" i="138"/>
  <c r="CV1141" i="138"/>
  <c r="CV1142" i="138"/>
  <c r="CV1143" i="138"/>
  <c r="CV1144" i="138"/>
  <c r="CV1145" i="138"/>
  <c r="CV1146" i="138"/>
  <c r="CV1147" i="138"/>
  <c r="CV1148" i="138"/>
  <c r="CV1149" i="138"/>
  <c r="CV1150" i="138"/>
  <c r="CV1151" i="138"/>
  <c r="CV1152" i="138"/>
  <c r="CV1153" i="138"/>
  <c r="CV1154" i="138"/>
  <c r="CV1155" i="138"/>
  <c r="CV1156" i="138"/>
  <c r="CV1157" i="138"/>
  <c r="CV1158" i="138"/>
  <c r="CV1159" i="138"/>
  <c r="CV1160" i="138"/>
  <c r="CV1161" i="138"/>
  <c r="CV1162" i="138"/>
  <c r="CV1163" i="138"/>
  <c r="CV1164" i="138"/>
  <c r="CV1165" i="138"/>
  <c r="CV1166" i="138"/>
  <c r="CV1167" i="138"/>
  <c r="CV1168" i="138"/>
  <c r="CV1169" i="138"/>
  <c r="CV1170" i="138"/>
  <c r="CV1171" i="138"/>
  <c r="CV1172" i="138"/>
  <c r="CV1173" i="138"/>
  <c r="CV1174" i="138"/>
  <c r="CV1175" i="138"/>
  <c r="CV1176" i="138"/>
  <c r="CV1177" i="138"/>
  <c r="CV1178" i="138"/>
  <c r="CV1179" i="138"/>
  <c r="CV1180" i="138"/>
  <c r="CV1181" i="138"/>
  <c r="CV1182" i="138"/>
  <c r="CV1183" i="138"/>
  <c r="CV1184" i="138"/>
  <c r="CV1185" i="138"/>
  <c r="CV1186" i="138"/>
  <c r="CV1187" i="138"/>
  <c r="CV1188" i="138"/>
  <c r="CV1189" i="138"/>
  <c r="CV1190" i="138"/>
  <c r="CV1191" i="138"/>
  <c r="CV1192" i="138"/>
  <c r="CV1193" i="138"/>
  <c r="CV1194" i="138"/>
  <c r="CV1195" i="138"/>
  <c r="CV1196" i="138"/>
  <c r="CV1197" i="138"/>
  <c r="CV1198" i="138"/>
  <c r="CV1199" i="138"/>
  <c r="CV1200" i="138"/>
  <c r="CV1201" i="138"/>
  <c r="CV1202" i="138"/>
  <c r="CV1203" i="138"/>
  <c r="CV1204" i="138"/>
  <c r="CV1205" i="138"/>
  <c r="CV1206" i="138"/>
  <c r="CV1207" i="138"/>
  <c r="CV1208" i="138"/>
  <c r="CV1209" i="138"/>
  <c r="CV1210" i="138"/>
  <c r="CV1211" i="138"/>
  <c r="CV1212" i="138"/>
  <c r="CV1213" i="138"/>
  <c r="CV1214" i="138"/>
  <c r="CV1215" i="138"/>
  <c r="CV1216" i="138"/>
  <c r="CV1217" i="138"/>
  <c r="CV1218" i="138"/>
  <c r="CV1219" i="138"/>
  <c r="CV1220" i="138"/>
  <c r="CV1221" i="138"/>
  <c r="CV1222" i="138"/>
  <c r="CV1223" i="138"/>
  <c r="CV1224" i="138"/>
  <c r="CV1225" i="138"/>
  <c r="CV1226" i="138"/>
  <c r="CV1227" i="138"/>
  <c r="CV1228" i="138"/>
  <c r="CV1229" i="138"/>
  <c r="CV1230" i="138"/>
  <c r="CV1231" i="138"/>
  <c r="CV1232" i="138"/>
  <c r="CV1233" i="138"/>
  <c r="CV1234" i="138"/>
  <c r="CV1235" i="138"/>
  <c r="CV1236" i="138"/>
  <c r="CV1237" i="138"/>
  <c r="CV1238" i="138"/>
  <c r="CV1239" i="138"/>
  <c r="CV1240" i="138"/>
  <c r="CV1241" i="138"/>
  <c r="CV1242" i="138"/>
  <c r="CV1243" i="138"/>
  <c r="CV1244" i="138"/>
  <c r="CV1245" i="138"/>
  <c r="CV1246" i="138"/>
  <c r="CV1247" i="138"/>
  <c r="CV1248" i="138"/>
  <c r="CV1249" i="138"/>
  <c r="CV1250" i="138"/>
  <c r="CV1251" i="138"/>
  <c r="CV1252" i="138"/>
  <c r="CV1253" i="138"/>
  <c r="CV1254" i="138"/>
  <c r="CV1255" i="138"/>
  <c r="CV1256" i="138"/>
  <c r="CV1257" i="138"/>
  <c r="CV1258" i="138"/>
  <c r="CV1259" i="138"/>
  <c r="CV1260" i="138"/>
  <c r="CV1261" i="138"/>
  <c r="CV1262" i="138"/>
  <c r="CV1263" i="138"/>
  <c r="CV1264" i="138"/>
  <c r="CV1265" i="138"/>
  <c r="CV1266" i="138"/>
  <c r="CV1267" i="138"/>
  <c r="CV1268" i="138"/>
  <c r="CV1269" i="138"/>
  <c r="CV1270" i="138"/>
  <c r="CV1271" i="138"/>
  <c r="CV1272" i="138"/>
  <c r="CV1273" i="138"/>
  <c r="CV1274" i="138"/>
  <c r="CV1275" i="138"/>
  <c r="CV1276" i="138"/>
  <c r="CV1277" i="138"/>
  <c r="CV1278" i="138"/>
  <c r="CV1279" i="138"/>
  <c r="CV1280" i="138"/>
  <c r="CV1281" i="138"/>
  <c r="CV1282" i="138"/>
  <c r="CV1283" i="138"/>
  <c r="CV1284" i="138"/>
  <c r="CV1285" i="138"/>
  <c r="CV1286" i="138"/>
  <c r="CV1287" i="138"/>
  <c r="CV1288" i="138"/>
  <c r="CV1289" i="138"/>
  <c r="CV1290" i="138"/>
  <c r="CV1291" i="138"/>
  <c r="CV1292" i="138"/>
  <c r="CV1293" i="138"/>
  <c r="CV1294" i="138"/>
  <c r="CV1295" i="138"/>
  <c r="CV1296" i="138"/>
  <c r="CV1297" i="138"/>
  <c r="CV1298" i="138"/>
  <c r="CV1299" i="138"/>
  <c r="CV1300" i="138"/>
  <c r="CV1301" i="138"/>
  <c r="CV1302" i="138"/>
  <c r="CV1303" i="138"/>
  <c r="CV1304" i="138"/>
  <c r="CV1305" i="138"/>
  <c r="CV1306" i="138"/>
  <c r="CV1307" i="138"/>
  <c r="CV1308" i="138"/>
  <c r="CV1309" i="138"/>
  <c r="CV1310" i="138"/>
  <c r="CV1311" i="138"/>
  <c r="CV1312" i="138"/>
  <c r="CV1313" i="138"/>
  <c r="CV1314" i="138"/>
  <c r="CV1315" i="138"/>
  <c r="CV1316" i="138"/>
  <c r="CV1317" i="138"/>
  <c r="CV1318" i="138"/>
  <c r="CV1319" i="138"/>
  <c r="CV1320" i="138"/>
  <c r="CV1321" i="138"/>
  <c r="CV1322" i="138"/>
  <c r="CV1323" i="138"/>
  <c r="CV1324" i="138"/>
  <c r="CV1325" i="138"/>
  <c r="CV1326" i="138"/>
  <c r="CV1327" i="138"/>
  <c r="CV1328" i="138"/>
  <c r="CV1329" i="138"/>
  <c r="CV1330" i="138"/>
  <c r="CV1331" i="138"/>
  <c r="CV1332" i="138"/>
  <c r="CV1333" i="138"/>
  <c r="CV1334" i="138"/>
  <c r="CV1335" i="138"/>
  <c r="CV1336" i="138"/>
  <c r="CV1337" i="138"/>
  <c r="CV1338" i="138"/>
  <c r="CV1339" i="138"/>
  <c r="CV1340" i="138"/>
  <c r="CV1341" i="138"/>
  <c r="CV1342" i="138"/>
  <c r="CV1343" i="138"/>
  <c r="CV1344" i="138"/>
  <c r="CV1345" i="138"/>
  <c r="CV1346" i="138"/>
  <c r="CV1347" i="138"/>
  <c r="CV1348" i="138"/>
  <c r="CV1349" i="138"/>
  <c r="CV1350" i="138"/>
  <c r="CV1351" i="138"/>
  <c r="CV1352" i="138"/>
  <c r="CV1353" i="138"/>
  <c r="CV1354" i="138"/>
  <c r="CV1355" i="138"/>
  <c r="CV1356" i="138"/>
  <c r="CV1357" i="138"/>
  <c r="CV1358" i="138"/>
  <c r="CV1359" i="138"/>
  <c r="CV1360" i="138"/>
  <c r="CV1361" i="138"/>
  <c r="CV1362" i="138"/>
  <c r="CV1363" i="138"/>
  <c r="CV1364" i="138"/>
  <c r="CV1365" i="138"/>
  <c r="CV1366" i="138"/>
  <c r="CV1367" i="138"/>
  <c r="CV1368" i="138"/>
  <c r="CV1369" i="138"/>
  <c r="CV1370" i="138"/>
  <c r="CV1371" i="138"/>
  <c r="CV1372" i="138"/>
  <c r="CV1373" i="138"/>
  <c r="CV1374" i="138"/>
  <c r="CV1375" i="138"/>
  <c r="CV1376" i="138"/>
  <c r="CV1377" i="138"/>
  <c r="CV1378" i="138"/>
  <c r="CV1379" i="138"/>
  <c r="CV1380" i="138"/>
  <c r="CV1381" i="138"/>
  <c r="CV1382" i="138"/>
  <c r="CV1383" i="138"/>
  <c r="CV1384" i="138"/>
  <c r="CV1385" i="138"/>
  <c r="CV1386" i="138"/>
  <c r="CV1387" i="138"/>
  <c r="CV1388" i="138"/>
  <c r="CV1389" i="138"/>
  <c r="CV1390" i="138"/>
  <c r="CV1391" i="138"/>
  <c r="CV1392" i="138"/>
  <c r="CV1393" i="138"/>
  <c r="CV1394" i="138"/>
  <c r="CV1395" i="138"/>
  <c r="CV1396" i="138"/>
  <c r="CV1397" i="138"/>
  <c r="CV1398" i="138"/>
  <c r="CV1399" i="138"/>
  <c r="CV1400" i="138"/>
  <c r="CV1401" i="138"/>
  <c r="CV1402" i="138"/>
  <c r="CV1403" i="138"/>
  <c r="CV1404" i="138"/>
  <c r="CV1405" i="138"/>
  <c r="CV1406" i="138"/>
  <c r="CV1407" i="138"/>
  <c r="CV1408" i="138"/>
  <c r="CV1409" i="138"/>
  <c r="CV1410" i="138"/>
  <c r="CV1411" i="138"/>
  <c r="CV1412" i="138"/>
  <c r="CV1413" i="138"/>
  <c r="CV1414" i="138"/>
  <c r="CV1415" i="138"/>
  <c r="CV1416" i="138"/>
  <c r="CV1417" i="138"/>
  <c r="CV1418" i="138"/>
  <c r="CV1419" i="138"/>
  <c r="CV1420" i="138"/>
  <c r="CV1421" i="138"/>
  <c r="CV1422" i="138"/>
  <c r="CV1423" i="138"/>
  <c r="CV1424" i="138"/>
  <c r="CV1425" i="138"/>
  <c r="CV1426" i="138"/>
  <c r="CV1427" i="138"/>
  <c r="CV1428" i="138"/>
  <c r="CV1429" i="138"/>
  <c r="CV1430" i="138"/>
  <c r="CV1431" i="138"/>
  <c r="CV1432" i="138"/>
  <c r="CV1433" i="138"/>
  <c r="CV1434" i="138"/>
  <c r="CV1435" i="138"/>
  <c r="CV1436" i="138"/>
  <c r="CV1437" i="138"/>
  <c r="CV1438" i="138"/>
  <c r="CV1439" i="138"/>
  <c r="CV1440" i="138"/>
  <c r="CV1441" i="138"/>
  <c r="CV1442" i="138"/>
  <c r="CV1443" i="138"/>
  <c r="CV1444" i="138"/>
  <c r="CV1445" i="138"/>
  <c r="CV1446" i="138"/>
  <c r="CV1447" i="138"/>
  <c r="CV1448" i="138"/>
  <c r="CV1449" i="138"/>
  <c r="CV1450" i="138"/>
  <c r="CV1451" i="138"/>
  <c r="CV1452" i="138"/>
  <c r="CV1453" i="138"/>
  <c r="CV1454" i="138"/>
  <c r="CV1455" i="138"/>
  <c r="CV1456" i="138"/>
  <c r="CV1457" i="138"/>
  <c r="CV1458" i="138"/>
  <c r="CV1459" i="138"/>
  <c r="CV1460" i="138"/>
  <c r="CV1461" i="138"/>
  <c r="CV1462" i="138"/>
  <c r="CV1463" i="138"/>
  <c r="CV1464" i="138"/>
  <c r="CV1465" i="138"/>
  <c r="CV1466" i="138"/>
  <c r="CV1467" i="138"/>
  <c r="CV1468" i="138"/>
  <c r="CV1469" i="138"/>
  <c r="CV1470" i="138"/>
  <c r="CV1471" i="138"/>
  <c r="CV1472" i="138"/>
  <c r="CV1473" i="138"/>
  <c r="CV1474" i="138"/>
  <c r="CV1475" i="138"/>
  <c r="CV1476" i="138"/>
  <c r="CV1477" i="138"/>
  <c r="CV1478" i="138"/>
  <c r="CV1479" i="138"/>
  <c r="CV1480" i="138"/>
  <c r="CV1481" i="138"/>
  <c r="CV1482" i="138"/>
  <c r="CV1483" i="138"/>
  <c r="CV1484" i="138"/>
  <c r="CV1485" i="138"/>
  <c r="CV1486" i="138"/>
  <c r="CV1487" i="138"/>
  <c r="CV1488" i="138"/>
  <c r="CV1489" i="138"/>
  <c r="CV1490" i="138"/>
  <c r="CV1491" i="138"/>
  <c r="CV1492" i="138"/>
  <c r="CV1493" i="138"/>
  <c r="CV1494" i="138"/>
  <c r="CV1495" i="138"/>
  <c r="CV1496" i="138"/>
  <c r="CV1497" i="138"/>
  <c r="CV1498" i="138"/>
  <c r="CV1499" i="138"/>
  <c r="CV1500" i="138"/>
  <c r="CV1501" i="138"/>
  <c r="CV1502" i="138"/>
  <c r="CV1503" i="138"/>
  <c r="CV1504" i="138"/>
  <c r="CV1505" i="138"/>
  <c r="CV1506" i="138"/>
  <c r="CV1507" i="138"/>
  <c r="CV1508" i="138"/>
  <c r="CV1509" i="138"/>
  <c r="CV1510" i="138"/>
  <c r="CV1511" i="138"/>
  <c r="CV1512" i="138"/>
  <c r="CV1513" i="138"/>
  <c r="CV1514" i="138"/>
  <c r="CV1515" i="138"/>
  <c r="CV1516" i="138"/>
  <c r="CV1517" i="138"/>
  <c r="CV1518" i="138"/>
  <c r="CV1519" i="138"/>
  <c r="CV1520" i="138"/>
  <c r="CV1521" i="138"/>
  <c r="CV1522" i="138"/>
  <c r="CV1523" i="138"/>
  <c r="CV1524" i="138"/>
  <c r="CV1525" i="138"/>
  <c r="CV1526" i="138"/>
  <c r="CV1527" i="138"/>
  <c r="CV1528" i="138"/>
  <c r="CV1529" i="138"/>
  <c r="CV1530" i="138"/>
  <c r="CV1531" i="138"/>
  <c r="CV1532" i="138"/>
  <c r="CV1533" i="138"/>
  <c r="CV1534" i="138"/>
  <c r="CV1535" i="138"/>
  <c r="CV1536" i="138"/>
  <c r="CV1537" i="138"/>
  <c r="CV1538" i="138"/>
  <c r="CV1539" i="138"/>
  <c r="CV1540" i="138"/>
  <c r="CV1541" i="138"/>
  <c r="CV1542" i="138"/>
  <c r="CV1543" i="138"/>
  <c r="CV1544" i="138"/>
  <c r="CV1545" i="138"/>
  <c r="CV1546" i="138"/>
  <c r="CV1547" i="138"/>
  <c r="CV1548" i="138"/>
  <c r="CV1549" i="138"/>
  <c r="CV1550" i="138"/>
  <c r="CV1551" i="138"/>
  <c r="CV1552" i="138"/>
  <c r="CV1553" i="138"/>
  <c r="CV1554" i="138"/>
  <c r="CV1555" i="138"/>
  <c r="CV1556" i="138"/>
  <c r="CV1557" i="138"/>
  <c r="CV1558" i="138"/>
  <c r="CV1559" i="138"/>
  <c r="CV1560" i="138"/>
  <c r="CV1561" i="138"/>
  <c r="CV1562" i="138"/>
  <c r="CV1563" i="138"/>
  <c r="CV1564" i="138"/>
  <c r="CV1565" i="138"/>
  <c r="CV1566" i="138"/>
  <c r="CV1567" i="138"/>
  <c r="CV1568" i="138"/>
  <c r="CV1569" i="138"/>
  <c r="CV1570" i="138"/>
  <c r="CV1571" i="138"/>
  <c r="CV1572" i="138"/>
  <c r="CV1573" i="138"/>
  <c r="CV1574" i="138"/>
  <c r="CV1575" i="138"/>
  <c r="CV1576" i="138"/>
  <c r="CV1577" i="138"/>
  <c r="CV1578" i="138"/>
  <c r="CV1579" i="138"/>
  <c r="CV1580" i="138"/>
  <c r="CV1581" i="138"/>
  <c r="CV1582" i="138"/>
  <c r="CV1583" i="138"/>
  <c r="CV1584" i="138"/>
  <c r="CV1585" i="138"/>
  <c r="CV1586" i="138"/>
  <c r="CV1587" i="138"/>
  <c r="CV1588" i="138"/>
  <c r="CV1589" i="138"/>
  <c r="CV1590" i="138"/>
  <c r="CV1591" i="138"/>
  <c r="CV1592" i="138"/>
  <c r="CV1593" i="138"/>
  <c r="CV1594" i="138"/>
  <c r="CV1595" i="138"/>
  <c r="CV1596" i="138"/>
  <c r="CV1597" i="138"/>
  <c r="CV1598" i="138"/>
  <c r="CV1599" i="138"/>
  <c r="CV1600" i="138"/>
  <c r="CV1601" i="138"/>
  <c r="CV1602" i="138"/>
  <c r="CV1603" i="138"/>
  <c r="CV1604" i="138"/>
  <c r="CV1605" i="138"/>
  <c r="CV1606" i="138"/>
  <c r="CV1607" i="138"/>
  <c r="CV1608" i="138"/>
  <c r="CV1609" i="138"/>
  <c r="CV1610" i="138"/>
  <c r="CV1611" i="138"/>
  <c r="CV1612" i="138"/>
  <c r="CV1613" i="138"/>
  <c r="CV1614" i="138"/>
  <c r="CV1615" i="138"/>
  <c r="CV1616" i="138"/>
  <c r="CV1617" i="138"/>
  <c r="CV1618" i="138"/>
  <c r="CV1619" i="138"/>
  <c r="CV1620" i="138"/>
  <c r="CV1621" i="138"/>
  <c r="CV1622" i="138"/>
  <c r="CV1623" i="138"/>
  <c r="CV1624" i="138"/>
  <c r="CV1625" i="138"/>
  <c r="CV1626" i="138"/>
  <c r="CV1627" i="138"/>
  <c r="CV1628" i="138"/>
  <c r="CV1629" i="138"/>
  <c r="CV1630" i="138"/>
  <c r="CV1631" i="138"/>
  <c r="CV1632" i="138"/>
  <c r="CV1633" i="138"/>
  <c r="CV1634" i="138"/>
  <c r="CV1635" i="138"/>
  <c r="CV1636" i="138"/>
  <c r="CV1637" i="138"/>
  <c r="CV1638" i="138"/>
  <c r="CV1639" i="138"/>
  <c r="CV1640" i="138"/>
  <c r="CV1641" i="138"/>
  <c r="CV1642" i="138"/>
  <c r="CV1643" i="138"/>
  <c r="CV1644" i="138"/>
  <c r="CV1645" i="138"/>
  <c r="CV1646" i="138"/>
  <c r="CV1647" i="138"/>
  <c r="CV1648" i="138"/>
  <c r="CV1649" i="138"/>
  <c r="CV1650" i="138"/>
  <c r="CV1651" i="138"/>
  <c r="CV1652" i="138"/>
  <c r="CV1653" i="138"/>
  <c r="CV1654" i="138"/>
  <c r="CV1655" i="138"/>
  <c r="CV1656" i="138"/>
  <c r="CV1657" i="138"/>
  <c r="CV1658" i="138"/>
  <c r="CV1659" i="138"/>
  <c r="CV1660" i="138"/>
  <c r="CV1661" i="138"/>
  <c r="CV1662" i="138"/>
  <c r="CV1663" i="138"/>
  <c r="CV1664" i="138"/>
  <c r="CV1665" i="138"/>
  <c r="CV1666" i="138"/>
  <c r="CV1667" i="138"/>
  <c r="CV1668" i="138"/>
  <c r="CV1669" i="138"/>
  <c r="CV1670" i="138"/>
  <c r="CV1671" i="138"/>
  <c r="CV1672" i="138"/>
  <c r="CV1673" i="138"/>
  <c r="CV1674" i="138"/>
  <c r="CV1675" i="138"/>
  <c r="CV1676" i="138"/>
  <c r="CV1677" i="138"/>
  <c r="CV1678" i="138"/>
  <c r="CV1679" i="138"/>
  <c r="CV1680" i="138"/>
  <c r="CV1681" i="138"/>
  <c r="CV1682" i="138"/>
  <c r="CV1683" i="138"/>
  <c r="CV1684" i="138"/>
  <c r="CV1685" i="138"/>
  <c r="CV1686" i="138"/>
  <c r="CV1687" i="138"/>
  <c r="CV1688" i="138"/>
  <c r="CV1689" i="138"/>
  <c r="CV1690" i="138"/>
  <c r="CV1691" i="138"/>
  <c r="CV1692" i="138"/>
  <c r="CV1693" i="138"/>
  <c r="CV1694" i="138"/>
  <c r="CV1695" i="138"/>
  <c r="CV1696" i="138"/>
  <c r="CV1697" i="138"/>
  <c r="CV1698" i="138"/>
  <c r="CV1699" i="138"/>
  <c r="CV1700" i="138"/>
  <c r="CV1701" i="138"/>
  <c r="CV1702" i="138"/>
  <c r="CV1703" i="138"/>
  <c r="CV1704" i="138"/>
  <c r="CV1705" i="138"/>
  <c r="CV1706" i="138"/>
  <c r="CV1707" i="138"/>
  <c r="CV1708" i="138"/>
  <c r="CV1709" i="138"/>
  <c r="CV1710" i="138"/>
  <c r="CV1711" i="138"/>
  <c r="CV1712" i="138"/>
  <c r="CV1713" i="138"/>
  <c r="CV1714" i="138"/>
  <c r="CV1715" i="138"/>
  <c r="CV1716" i="138"/>
  <c r="CV1717" i="138"/>
  <c r="CV1718" i="138"/>
  <c r="CV1719" i="138"/>
  <c r="CV1720" i="138"/>
  <c r="CV1721" i="138"/>
  <c r="CV1722" i="138"/>
  <c r="CV1723" i="138"/>
  <c r="CV1724" i="138"/>
  <c r="CV1725" i="138"/>
  <c r="CV1726" i="138"/>
  <c r="CV1727" i="138"/>
  <c r="CV1728" i="138"/>
  <c r="CV1729" i="138"/>
  <c r="CV1730" i="138"/>
  <c r="CV1731" i="138"/>
  <c r="CV1732" i="138"/>
  <c r="CV1733" i="138"/>
  <c r="CV1734" i="138"/>
  <c r="CV1735" i="138"/>
  <c r="CV1736" i="138"/>
  <c r="CV1737" i="138"/>
  <c r="CV1738" i="138"/>
  <c r="CV1739" i="138"/>
  <c r="CV1740" i="138"/>
  <c r="CV1741" i="138"/>
  <c r="CV1742" i="138"/>
  <c r="CV1743" i="138"/>
  <c r="CV1744" i="138"/>
  <c r="CV1745" i="138"/>
  <c r="CV1746" i="138"/>
  <c r="CV1747" i="138"/>
  <c r="CV1748" i="138"/>
  <c r="CV1749" i="138"/>
  <c r="CV1750" i="138"/>
  <c r="CV1751" i="138"/>
  <c r="CV1752" i="138"/>
  <c r="CV1753" i="138"/>
  <c r="CV1754" i="138"/>
  <c r="CV1755" i="138"/>
  <c r="CV1756" i="138"/>
  <c r="CV1757" i="138"/>
  <c r="CV1758" i="138"/>
  <c r="CV1759" i="138"/>
  <c r="CV1760" i="138"/>
  <c r="CV1761" i="138"/>
  <c r="CV1762" i="138"/>
  <c r="CV1763" i="138"/>
  <c r="CV1764" i="138"/>
  <c r="CV1765" i="138"/>
  <c r="CV1766" i="138"/>
  <c r="CV1767" i="138"/>
  <c r="CV1768" i="138"/>
  <c r="CV1769" i="138"/>
  <c r="CV1770" i="138"/>
  <c r="CV1771" i="138"/>
  <c r="CV1772" i="138"/>
  <c r="CV1773" i="138"/>
  <c r="CV1774" i="138"/>
  <c r="CV1775" i="138"/>
  <c r="CV1776" i="138"/>
  <c r="CV1777" i="138"/>
  <c r="CV1778" i="138"/>
  <c r="CV1779" i="138"/>
  <c r="CV1780" i="138"/>
  <c r="CV1781" i="138"/>
  <c r="CV1782" i="138"/>
  <c r="CV1783" i="138"/>
  <c r="CV1784" i="138"/>
  <c r="CV1785" i="138"/>
  <c r="CV1786" i="138"/>
  <c r="CV1787" i="138"/>
  <c r="CV1788" i="138"/>
  <c r="CV1789" i="138"/>
  <c r="CV1790" i="138"/>
  <c r="CV1791" i="138"/>
  <c r="CV1792" i="138"/>
  <c r="CV1793" i="138"/>
  <c r="CV1794" i="138"/>
  <c r="CV1795" i="138"/>
  <c r="CV1796" i="138"/>
  <c r="CV1797" i="138"/>
  <c r="CV1798" i="138"/>
  <c r="CV1799" i="138"/>
  <c r="CV1800" i="138"/>
  <c r="CV1801" i="138"/>
  <c r="CV1802" i="138"/>
  <c r="CV1803" i="138"/>
  <c r="CV1804" i="138"/>
  <c r="CV1805" i="138"/>
  <c r="CV1806" i="138"/>
  <c r="CV1807" i="138"/>
  <c r="CV1808" i="138"/>
  <c r="CV1809" i="138"/>
  <c r="CV1810" i="138"/>
  <c r="CV1811" i="138"/>
  <c r="CV1812" i="138"/>
  <c r="CV1813" i="138"/>
  <c r="CV1814" i="138"/>
  <c r="CV1815" i="138"/>
  <c r="CV1816" i="138"/>
  <c r="CV1817" i="138"/>
  <c r="CV1818" i="138"/>
  <c r="CV1819" i="138"/>
  <c r="CV1820" i="138"/>
  <c r="CV1821" i="138"/>
  <c r="CV1822" i="138"/>
  <c r="CV1823" i="138"/>
  <c r="CV1824" i="138"/>
  <c r="CV1825" i="138"/>
  <c r="CV1826" i="138"/>
  <c r="CV1827" i="138"/>
  <c r="CV1828" i="138"/>
  <c r="CV1829" i="138"/>
  <c r="CV1830" i="138"/>
  <c r="CV1831" i="138"/>
  <c r="CV1832" i="138"/>
  <c r="CV1833" i="138"/>
  <c r="CV1834" i="138"/>
  <c r="CV1835" i="138"/>
  <c r="CV1836" i="138"/>
  <c r="CV1837" i="138"/>
  <c r="CV1838" i="138"/>
  <c r="CV1839" i="138"/>
  <c r="CV1840" i="138"/>
  <c r="CV1841" i="138"/>
  <c r="CV1842" i="138"/>
  <c r="CV1843" i="138"/>
  <c r="CV1844" i="138"/>
  <c r="CV1845" i="138"/>
  <c r="CV1846" i="138"/>
  <c r="CV1847" i="138"/>
  <c r="CV1848" i="138"/>
  <c r="CV1849" i="138"/>
  <c r="CV1850" i="138"/>
  <c r="CV1851" i="138"/>
  <c r="CV1852" i="138"/>
  <c r="CV1853" i="138"/>
  <c r="CV1854" i="138"/>
  <c r="CV1855" i="138"/>
  <c r="CV1856" i="138"/>
  <c r="CV1857" i="138"/>
  <c r="CV1858" i="138"/>
  <c r="CV1859" i="138"/>
  <c r="CV1860" i="138"/>
  <c r="CV1861" i="138"/>
  <c r="CV1862" i="138"/>
  <c r="CV1863" i="138"/>
  <c r="CV1864" i="138"/>
  <c r="CV1865" i="138"/>
  <c r="CV1866" i="138"/>
  <c r="CV1867" i="138"/>
  <c r="CV1868" i="138"/>
  <c r="CV1869" i="138"/>
  <c r="CV1870" i="138"/>
  <c r="CV1871" i="138"/>
  <c r="CV1872" i="138"/>
  <c r="CV1873" i="138"/>
  <c r="CV1874" i="138"/>
  <c r="CV1875" i="138"/>
  <c r="CV1876" i="138"/>
  <c r="CV1877" i="138"/>
  <c r="CV1878" i="138"/>
  <c r="CV1879" i="138"/>
  <c r="CV1880" i="138"/>
  <c r="CV1881" i="138"/>
  <c r="CV1882" i="138"/>
  <c r="CV1883" i="138"/>
  <c r="CV1884" i="138"/>
  <c r="CV1885" i="138"/>
  <c r="CV1886" i="138"/>
  <c r="CV1887" i="138"/>
  <c r="CV1888" i="138"/>
  <c r="CV1889" i="138"/>
  <c r="CV1890" i="138"/>
  <c r="CV1891" i="138"/>
  <c r="CV1892" i="138"/>
  <c r="CV1893" i="138"/>
  <c r="CV1894" i="138"/>
  <c r="CV1895" i="138"/>
  <c r="CV1896" i="138"/>
  <c r="CV1897" i="138"/>
  <c r="CV1898" i="138"/>
  <c r="CV1899" i="138"/>
  <c r="CV1900" i="138"/>
  <c r="CV1901" i="138"/>
  <c r="CV1902" i="138"/>
  <c r="CV1903" i="138"/>
  <c r="CV1904" i="138"/>
  <c r="CV1905" i="138"/>
  <c r="CV1906" i="138"/>
  <c r="CV1907" i="138"/>
  <c r="CV1908" i="138"/>
  <c r="CV1909" i="138"/>
  <c r="CV1910" i="138"/>
  <c r="CV1911" i="138"/>
  <c r="CV1912" i="138"/>
  <c r="CV1913" i="138"/>
  <c r="CV1914" i="138"/>
  <c r="CV1915" i="138"/>
  <c r="CV1916" i="138"/>
  <c r="CV3" i="138"/>
  <c r="CI4" i="138"/>
  <c r="CI5" i="138"/>
  <c r="CI6" i="138"/>
  <c r="CI7" i="138"/>
  <c r="CI8" i="138"/>
  <c r="CI9" i="138"/>
  <c r="CI10" i="138"/>
  <c r="CI11" i="138"/>
  <c r="CI12" i="138"/>
  <c r="CI13" i="138"/>
  <c r="CI14" i="138"/>
  <c r="CI15" i="138"/>
  <c r="CI16" i="138"/>
  <c r="CI17" i="138"/>
  <c r="CI18" i="138"/>
  <c r="CI19" i="138"/>
  <c r="CI20" i="138"/>
  <c r="CI21" i="138"/>
  <c r="CI22" i="138"/>
  <c r="CI23" i="138"/>
  <c r="CI24" i="138"/>
  <c r="CI25" i="138"/>
  <c r="CI26" i="138"/>
  <c r="CI27" i="138"/>
  <c r="CI28" i="138"/>
  <c r="CI29" i="138"/>
  <c r="CI30" i="138"/>
  <c r="CI31" i="138"/>
  <c r="CI32" i="138"/>
  <c r="CI33" i="138"/>
  <c r="CI34" i="138"/>
  <c r="CI35" i="138"/>
  <c r="CI36" i="138"/>
  <c r="CI37" i="138"/>
  <c r="CI38" i="138"/>
  <c r="CI39" i="138"/>
  <c r="CI40" i="138"/>
  <c r="CI41" i="138"/>
  <c r="CI42" i="138"/>
  <c r="CI43" i="138"/>
  <c r="CI44" i="138"/>
  <c r="CI45" i="138"/>
  <c r="CI46" i="138"/>
  <c r="CI47" i="138"/>
  <c r="CI48" i="138"/>
  <c r="CI49" i="138"/>
  <c r="CI50" i="138"/>
  <c r="CI51" i="138"/>
  <c r="CI52" i="138"/>
  <c r="CI53" i="138"/>
  <c r="CI54" i="138"/>
  <c r="CI55" i="138"/>
  <c r="CI56" i="138"/>
  <c r="CI57" i="138"/>
  <c r="CI58" i="138"/>
  <c r="CI59" i="138"/>
  <c r="CI60" i="138"/>
  <c r="CI61" i="138"/>
  <c r="CI62" i="138"/>
  <c r="CI63" i="138"/>
  <c r="CI64" i="138"/>
  <c r="CI65" i="138"/>
  <c r="CI66" i="138"/>
  <c r="CI67" i="138"/>
  <c r="CI68" i="138"/>
  <c r="CI69" i="138"/>
  <c r="CI70" i="138"/>
  <c r="CI71" i="138"/>
  <c r="CI72" i="138"/>
  <c r="CI73" i="138"/>
  <c r="CI74" i="138"/>
  <c r="CI75" i="138"/>
  <c r="CI76" i="138"/>
  <c r="CI77" i="138"/>
  <c r="CI78" i="138"/>
  <c r="CI79" i="138"/>
  <c r="CI80" i="138"/>
  <c r="CI81" i="138"/>
  <c r="CI82" i="138"/>
  <c r="CI83" i="138"/>
  <c r="CI84" i="138"/>
  <c r="CI85" i="138"/>
  <c r="CI86" i="138"/>
  <c r="CI87" i="138"/>
  <c r="CI88" i="138"/>
  <c r="CI89" i="138"/>
  <c r="CI90" i="138"/>
  <c r="CI91" i="138"/>
  <c r="CI92" i="138"/>
  <c r="CI93" i="138"/>
  <c r="CI94" i="138"/>
  <c r="CI95" i="138"/>
  <c r="CI96" i="138"/>
  <c r="CI97" i="138"/>
  <c r="CI98" i="138"/>
  <c r="CI99" i="138"/>
  <c r="CI100" i="138"/>
  <c r="CI101" i="138"/>
  <c r="CI102" i="138"/>
  <c r="CI103" i="138"/>
  <c r="CI104" i="138"/>
  <c r="CI105" i="138"/>
  <c r="CI106" i="138"/>
  <c r="CI107" i="138"/>
  <c r="CI108" i="138"/>
  <c r="CI109" i="138"/>
  <c r="CI110" i="138"/>
  <c r="CI111" i="138"/>
  <c r="CI112" i="138"/>
  <c r="CI113" i="138"/>
  <c r="CI114" i="138"/>
  <c r="CI115" i="138"/>
  <c r="CI116" i="138"/>
  <c r="CI117" i="138"/>
  <c r="CI118" i="138"/>
  <c r="CI119" i="138"/>
  <c r="CI120" i="138"/>
  <c r="CI121" i="138"/>
  <c r="CI122" i="138"/>
  <c r="CI123" i="138"/>
  <c r="CI124" i="138"/>
  <c r="CI125" i="138"/>
  <c r="CI126" i="138"/>
  <c r="CI127" i="138"/>
  <c r="CI128" i="138"/>
  <c r="CI129" i="138"/>
  <c r="CI130" i="138"/>
  <c r="CI131" i="138"/>
  <c r="CI132" i="138"/>
  <c r="CI133" i="138"/>
  <c r="CI134" i="138"/>
  <c r="CI135" i="138"/>
  <c r="CI136" i="138"/>
  <c r="CI137" i="138"/>
  <c r="CI138" i="138"/>
  <c r="CI139" i="138"/>
  <c r="CI140" i="138"/>
  <c r="CI141" i="138"/>
  <c r="CI142" i="138"/>
  <c r="CI143" i="138"/>
  <c r="CI144" i="138"/>
  <c r="CI145" i="138"/>
  <c r="CI146" i="138"/>
  <c r="CI147" i="138"/>
  <c r="CI148" i="138"/>
  <c r="CI149" i="138"/>
  <c r="CI150" i="138"/>
  <c r="CI151" i="138"/>
  <c r="CI152" i="138"/>
  <c r="CI153" i="138"/>
  <c r="CI154" i="138"/>
  <c r="CI155" i="138"/>
  <c r="CI156" i="138"/>
  <c r="CI157" i="138"/>
  <c r="CI158" i="138"/>
  <c r="CI159" i="138"/>
  <c r="CI160" i="138"/>
  <c r="CI161" i="138"/>
  <c r="CI162" i="138"/>
  <c r="CI163" i="138"/>
  <c r="CI164" i="138"/>
  <c r="CI165" i="138"/>
  <c r="CI166" i="138"/>
  <c r="CI167" i="138"/>
  <c r="CI168" i="138"/>
  <c r="CI169" i="138"/>
  <c r="CI170" i="138"/>
  <c r="CI171" i="138"/>
  <c r="CI172" i="138"/>
  <c r="CI173" i="138"/>
  <c r="CI174" i="138"/>
  <c r="CI175" i="138"/>
  <c r="CI176" i="138"/>
  <c r="CI177" i="138"/>
  <c r="CI178" i="138"/>
  <c r="CI179" i="138"/>
  <c r="CI180" i="138"/>
  <c r="CI181" i="138"/>
  <c r="CI182" i="138"/>
  <c r="CI183" i="138"/>
  <c r="CI184" i="138"/>
  <c r="CI185" i="138"/>
  <c r="CI186" i="138"/>
  <c r="CI187" i="138"/>
  <c r="CI188" i="138"/>
  <c r="CI189" i="138"/>
  <c r="CI190" i="138"/>
  <c r="CI191" i="138"/>
  <c r="CI192" i="138"/>
  <c r="CI193" i="138"/>
  <c r="CI194" i="138"/>
  <c r="CI195" i="138"/>
  <c r="CI196" i="138"/>
  <c r="CI197" i="138"/>
  <c r="CI198" i="138"/>
  <c r="CI199" i="138"/>
  <c r="CI200" i="138"/>
  <c r="CI201" i="138"/>
  <c r="CI202" i="138"/>
  <c r="CI203" i="138"/>
  <c r="CI204" i="138"/>
  <c r="CI205" i="138"/>
  <c r="CI206" i="138"/>
  <c r="CI207" i="138"/>
  <c r="CI208" i="138"/>
  <c r="CI209" i="138"/>
  <c r="CI210" i="138"/>
  <c r="CI211" i="138"/>
  <c r="CI212" i="138"/>
  <c r="CI213" i="138"/>
  <c r="CI214" i="138"/>
  <c r="CI215" i="138"/>
  <c r="CI216" i="138"/>
  <c r="CI217" i="138"/>
  <c r="CI218" i="138"/>
  <c r="CI219" i="138"/>
  <c r="CI220" i="138"/>
  <c r="CI221" i="138"/>
  <c r="CI222" i="138"/>
  <c r="CI223" i="138"/>
  <c r="CI224" i="138"/>
  <c r="CI225" i="138"/>
  <c r="CI226" i="138"/>
  <c r="CI227" i="138"/>
  <c r="CI228" i="138"/>
  <c r="CI229" i="138"/>
  <c r="CI230" i="138"/>
  <c r="CI231" i="138"/>
  <c r="CI232" i="138"/>
  <c r="CI233" i="138"/>
  <c r="CI234" i="138"/>
  <c r="CI235" i="138"/>
  <c r="CI236" i="138"/>
  <c r="CI237" i="138"/>
  <c r="CI238" i="138"/>
  <c r="CI239" i="138"/>
  <c r="CI240" i="138"/>
  <c r="CI241" i="138"/>
  <c r="CI242" i="138"/>
  <c r="CI243" i="138"/>
  <c r="CI244" i="138"/>
  <c r="CI245" i="138"/>
  <c r="CI246" i="138"/>
  <c r="CI247" i="138"/>
  <c r="CI248" i="138"/>
  <c r="CI249" i="138"/>
  <c r="CI250" i="138"/>
  <c r="CI251" i="138"/>
  <c r="CI252" i="138"/>
  <c r="CI253" i="138"/>
  <c r="CI254" i="138"/>
  <c r="CI255" i="138"/>
  <c r="CI256" i="138"/>
  <c r="CI257" i="138"/>
  <c r="CI258" i="138"/>
  <c r="CI259" i="138"/>
  <c r="CI260" i="138"/>
  <c r="CI261" i="138"/>
  <c r="CI262" i="138"/>
  <c r="CI263" i="138"/>
  <c r="CI264" i="138"/>
  <c r="CI265" i="138"/>
  <c r="CI266" i="138"/>
  <c r="CI267" i="138"/>
  <c r="CI268" i="138"/>
  <c r="CI269" i="138"/>
  <c r="CI270" i="138"/>
  <c r="CI271" i="138"/>
  <c r="CI272" i="138"/>
  <c r="CI273" i="138"/>
  <c r="CI274" i="138"/>
  <c r="CI275" i="138"/>
  <c r="CI276" i="138"/>
  <c r="J17" i="101"/>
  <c r="CI277" i="138"/>
  <c r="CI278" i="138"/>
  <c r="CI279" i="138"/>
  <c r="CI280" i="138"/>
  <c r="CI281" i="138"/>
  <c r="CI282" i="138"/>
  <c r="CI283" i="138"/>
  <c r="CI284" i="138"/>
  <c r="CI285" i="138"/>
  <c r="CI286" i="138"/>
  <c r="CI287" i="138"/>
  <c r="CI288" i="138"/>
  <c r="CI289" i="138"/>
  <c r="CI290" i="138"/>
  <c r="CI291" i="138"/>
  <c r="CI292" i="138"/>
  <c r="CI293" i="138"/>
  <c r="CI294" i="138"/>
  <c r="CI295" i="138"/>
  <c r="CI296" i="138"/>
  <c r="CI297" i="138"/>
  <c r="CI298" i="138"/>
  <c r="CI299" i="138"/>
  <c r="CI300" i="138"/>
  <c r="CI301" i="138"/>
  <c r="CI302" i="138"/>
  <c r="CI303" i="138"/>
  <c r="CI304" i="138"/>
  <c r="CI305" i="138"/>
  <c r="CI306" i="138"/>
  <c r="CI307" i="138"/>
  <c r="CI308" i="138"/>
  <c r="CI309" i="138"/>
  <c r="CI310" i="138"/>
  <c r="CI311" i="138"/>
  <c r="CI312" i="138"/>
  <c r="CI313" i="138"/>
  <c r="CI314" i="138"/>
  <c r="CI315" i="138"/>
  <c r="CI316" i="138"/>
  <c r="CI317" i="138"/>
  <c r="CI318" i="138"/>
  <c r="CI319" i="138"/>
  <c r="CI320" i="138"/>
  <c r="CI321" i="138"/>
  <c r="CI322" i="138"/>
  <c r="CI323" i="138"/>
  <c r="CI324" i="138"/>
  <c r="CI325" i="138"/>
  <c r="CI326" i="138"/>
  <c r="CI327" i="138"/>
  <c r="CI328" i="138"/>
  <c r="CI329" i="138"/>
  <c r="J14" i="102"/>
  <c r="CI330" i="138"/>
  <c r="J13" i="102"/>
  <c r="CI331" i="138"/>
  <c r="CI332" i="138"/>
  <c r="CI333" i="138"/>
  <c r="CI334" i="138"/>
  <c r="CI335" i="138"/>
  <c r="CI336" i="138"/>
  <c r="CI337" i="138"/>
  <c r="CI338" i="138"/>
  <c r="CI339" i="138"/>
  <c r="CI340" i="138"/>
  <c r="CI341" i="138"/>
  <c r="CI342" i="138"/>
  <c r="CI343" i="138"/>
  <c r="CI344" i="138"/>
  <c r="CI345" i="138"/>
  <c r="CI346" i="138"/>
  <c r="CI347" i="138"/>
  <c r="CI348" i="138"/>
  <c r="CI349" i="138"/>
  <c r="CI350" i="138"/>
  <c r="CI351" i="138"/>
  <c r="CI352" i="138"/>
  <c r="CI353" i="138"/>
  <c r="CI354" i="138"/>
  <c r="CI355" i="138"/>
  <c r="CI356" i="138"/>
  <c r="CI357" i="138"/>
  <c r="CI358" i="138"/>
  <c r="CI359" i="138"/>
  <c r="CI360" i="138"/>
  <c r="CI361" i="138"/>
  <c r="CI362" i="138"/>
  <c r="CI363" i="138"/>
  <c r="CI364" i="138"/>
  <c r="CI365" i="138"/>
  <c r="CI366" i="138"/>
  <c r="CI367" i="138"/>
  <c r="CI368" i="138"/>
  <c r="CI369" i="138"/>
  <c r="CI370" i="138"/>
  <c r="CI371" i="138"/>
  <c r="CI372" i="138"/>
  <c r="CI373" i="138"/>
  <c r="CI374" i="138"/>
  <c r="CI375" i="138"/>
  <c r="CI376" i="138"/>
  <c r="CI377" i="138"/>
  <c r="CI378" i="138"/>
  <c r="CI379" i="138"/>
  <c r="CI380" i="138"/>
  <c r="CI381" i="138"/>
  <c r="CI382" i="138"/>
  <c r="CI383" i="138"/>
  <c r="CI384" i="138"/>
  <c r="CI385" i="138"/>
  <c r="CI386" i="138"/>
  <c r="CI387" i="138"/>
  <c r="CI388" i="138"/>
  <c r="CI389" i="138"/>
  <c r="CI390" i="138"/>
  <c r="CI391" i="138"/>
  <c r="CI392" i="138"/>
  <c r="CI393" i="138"/>
  <c r="CI394" i="138"/>
  <c r="CI395" i="138"/>
  <c r="CI396" i="138"/>
  <c r="CI397" i="138"/>
  <c r="CI398" i="138"/>
  <c r="CI399" i="138"/>
  <c r="CI400" i="138"/>
  <c r="CI401" i="138"/>
  <c r="CI402" i="138"/>
  <c r="CI403" i="138"/>
  <c r="CI404" i="138"/>
  <c r="CI405" i="138"/>
  <c r="CI406" i="138"/>
  <c r="CI407" i="138"/>
  <c r="CI408" i="138"/>
  <c r="CI409" i="138"/>
  <c r="CI410" i="138"/>
  <c r="CI411" i="138"/>
  <c r="CI412" i="138"/>
  <c r="CI413" i="138"/>
  <c r="CI414" i="138"/>
  <c r="CI415" i="138"/>
  <c r="CI416" i="138"/>
  <c r="CI417" i="138"/>
  <c r="CI418" i="138"/>
  <c r="CI419" i="138"/>
  <c r="CI420" i="138"/>
  <c r="CI421" i="138"/>
  <c r="CI422" i="138"/>
  <c r="CI423" i="138"/>
  <c r="CI424" i="138"/>
  <c r="CI425" i="138"/>
  <c r="CI426" i="138"/>
  <c r="CI427" i="138"/>
  <c r="CI428" i="138"/>
  <c r="CI429" i="138"/>
  <c r="CI430" i="138"/>
  <c r="CI431" i="138"/>
  <c r="CI432" i="138"/>
  <c r="CI433" i="138"/>
  <c r="CI434" i="138"/>
  <c r="CI435" i="138"/>
  <c r="CI436" i="138"/>
  <c r="CI437" i="138"/>
  <c r="CI438" i="138"/>
  <c r="CI439" i="138"/>
  <c r="CI440" i="138"/>
  <c r="CI441" i="138"/>
  <c r="CI442" i="138"/>
  <c r="CI443" i="138"/>
  <c r="CI444" i="138"/>
  <c r="CI445" i="138"/>
  <c r="CI446" i="138"/>
  <c r="CI447" i="138"/>
  <c r="CI448" i="138"/>
  <c r="CI449" i="138"/>
  <c r="CI450" i="138"/>
  <c r="CI451" i="138"/>
  <c r="CI452" i="138"/>
  <c r="CI453" i="138"/>
  <c r="CI454" i="138"/>
  <c r="CI455" i="138"/>
  <c r="CI456" i="138"/>
  <c r="CI457" i="138"/>
  <c r="CI458" i="138"/>
  <c r="CI459" i="138"/>
  <c r="CI460" i="138"/>
  <c r="CI461" i="138"/>
  <c r="CI462" i="138"/>
  <c r="CI463" i="138"/>
  <c r="CI464" i="138"/>
  <c r="CI465" i="138"/>
  <c r="CI466" i="138"/>
  <c r="CI467" i="138"/>
  <c r="CI468" i="138"/>
  <c r="CI469" i="138"/>
  <c r="CI470" i="138"/>
  <c r="CI471" i="138"/>
  <c r="CI472" i="138"/>
  <c r="CI473" i="138"/>
  <c r="CI474" i="138"/>
  <c r="CI475" i="138"/>
  <c r="CI476" i="138"/>
  <c r="CI477" i="138"/>
  <c r="CI478" i="138"/>
  <c r="CI479" i="138"/>
  <c r="CI480" i="138"/>
  <c r="CI481" i="138"/>
  <c r="CI482" i="138"/>
  <c r="CI483" i="138"/>
  <c r="CI484" i="138"/>
  <c r="CI485" i="138"/>
  <c r="CI486" i="138"/>
  <c r="CI487" i="138"/>
  <c r="CI488" i="138"/>
  <c r="CI489" i="138"/>
  <c r="CI490" i="138"/>
  <c r="CI491" i="138"/>
  <c r="CI492" i="138"/>
  <c r="CI493" i="138"/>
  <c r="CI494" i="138"/>
  <c r="CI495" i="138"/>
  <c r="CI496" i="138"/>
  <c r="CI497" i="138"/>
  <c r="CI498" i="138"/>
  <c r="CI499" i="138"/>
  <c r="CI500" i="138"/>
  <c r="CI501" i="138"/>
  <c r="CI502" i="138"/>
  <c r="CI503" i="138"/>
  <c r="CI504" i="138"/>
  <c r="CI505" i="138"/>
  <c r="CI506" i="138"/>
  <c r="CI507" i="138"/>
  <c r="CI508" i="138"/>
  <c r="CI509" i="138"/>
  <c r="CI510" i="138"/>
  <c r="CI511" i="138"/>
  <c r="CI512" i="138"/>
  <c r="CI513" i="138"/>
  <c r="CI514" i="138"/>
  <c r="CI515" i="138"/>
  <c r="CI516" i="138"/>
  <c r="CI517" i="138"/>
  <c r="CI518" i="138"/>
  <c r="CI519" i="138"/>
  <c r="CI520" i="138"/>
  <c r="CI521" i="138"/>
  <c r="CI522" i="138"/>
  <c r="CI523" i="138"/>
  <c r="CI524" i="138"/>
  <c r="CI525" i="138"/>
  <c r="CI526" i="138"/>
  <c r="CI527" i="138"/>
  <c r="CI528" i="138"/>
  <c r="CI529" i="138"/>
  <c r="CI530" i="138"/>
  <c r="CI531" i="138"/>
  <c r="CI532" i="138"/>
  <c r="CI533" i="138"/>
  <c r="CI534" i="138"/>
  <c r="CI535" i="138"/>
  <c r="CI536" i="138"/>
  <c r="CI537" i="138"/>
  <c r="CI538" i="138"/>
  <c r="CI539" i="138"/>
  <c r="CI540" i="138"/>
  <c r="CI541" i="138"/>
  <c r="CI542" i="138"/>
  <c r="CI543" i="138"/>
  <c r="CI544" i="138"/>
  <c r="CI545" i="138"/>
  <c r="CI546" i="138"/>
  <c r="CI547" i="138"/>
  <c r="CI548" i="138"/>
  <c r="CI549" i="138"/>
  <c r="CI550" i="138"/>
  <c r="CI551" i="138"/>
  <c r="CI552" i="138"/>
  <c r="CI553" i="138"/>
  <c r="CI554" i="138"/>
  <c r="CI555" i="138"/>
  <c r="CI556" i="138"/>
  <c r="CI557" i="138"/>
  <c r="CI558" i="138"/>
  <c r="CI559" i="138"/>
  <c r="CI560" i="138"/>
  <c r="CI561" i="138"/>
  <c r="CI562" i="138"/>
  <c r="CI563" i="138"/>
  <c r="CI564" i="138"/>
  <c r="CI565" i="138"/>
  <c r="CI566" i="138"/>
  <c r="CI567" i="138"/>
  <c r="CI568" i="138"/>
  <c r="CI569" i="138"/>
  <c r="CI570" i="138"/>
  <c r="CI571" i="138"/>
  <c r="CI572" i="138"/>
  <c r="CI573" i="138"/>
  <c r="CI574" i="138"/>
  <c r="CI575" i="138"/>
  <c r="CI576" i="138"/>
  <c r="CI577" i="138"/>
  <c r="CI578" i="138"/>
  <c r="CI579" i="138"/>
  <c r="CI580" i="138"/>
  <c r="CI581" i="138"/>
  <c r="CI582" i="138"/>
  <c r="CI583" i="138"/>
  <c r="CI584" i="138"/>
  <c r="CI585" i="138"/>
  <c r="CI586" i="138"/>
  <c r="CI587" i="138"/>
  <c r="CI588" i="138"/>
  <c r="CI589" i="138"/>
  <c r="CI590" i="138"/>
  <c r="CI591" i="138"/>
  <c r="CI592" i="138"/>
  <c r="CI593" i="138"/>
  <c r="CI594" i="138"/>
  <c r="CI595" i="138"/>
  <c r="CI596" i="138"/>
  <c r="CI597" i="138"/>
  <c r="CI598" i="138"/>
  <c r="CI599" i="138"/>
  <c r="CI600" i="138"/>
  <c r="CI601" i="138"/>
  <c r="CI602" i="138"/>
  <c r="CI603" i="138"/>
  <c r="CI604" i="138"/>
  <c r="CI605" i="138"/>
  <c r="CI606" i="138"/>
  <c r="CI607" i="138"/>
  <c r="CI608" i="138"/>
  <c r="CI609" i="138"/>
  <c r="CI610" i="138"/>
  <c r="CI611" i="138"/>
  <c r="CI612" i="138"/>
  <c r="CI613" i="138"/>
  <c r="CI614" i="138"/>
  <c r="CI615" i="138"/>
  <c r="CI616" i="138"/>
  <c r="CI617" i="138"/>
  <c r="CI618" i="138"/>
  <c r="CI619" i="138"/>
  <c r="CI620" i="138"/>
  <c r="CI621" i="138"/>
  <c r="CI622" i="138"/>
  <c r="CI623" i="138"/>
  <c r="CI624" i="138"/>
  <c r="CI625" i="138"/>
  <c r="CI626" i="138"/>
  <c r="CI627" i="138"/>
  <c r="CI628" i="138"/>
  <c r="CI629" i="138"/>
  <c r="CI630" i="138"/>
  <c r="CI631" i="138"/>
  <c r="CI632" i="138"/>
  <c r="CI633" i="138"/>
  <c r="CI634" i="138"/>
  <c r="CI635" i="138"/>
  <c r="CI636" i="138"/>
  <c r="CI637" i="138"/>
  <c r="CI638" i="138"/>
  <c r="CI639" i="138"/>
  <c r="CI640" i="138"/>
  <c r="CI641" i="138"/>
  <c r="CI642" i="138"/>
  <c r="CI643" i="138"/>
  <c r="CI644" i="138"/>
  <c r="CI645" i="138"/>
  <c r="CI646" i="138"/>
  <c r="CI647" i="138"/>
  <c r="CI648" i="138"/>
  <c r="CI649" i="138"/>
  <c r="CI650" i="138"/>
  <c r="CI651" i="138"/>
  <c r="CI652" i="138"/>
  <c r="CI653" i="138"/>
  <c r="CI654" i="138"/>
  <c r="CI655" i="138"/>
  <c r="CI656" i="138"/>
  <c r="CI657" i="138"/>
  <c r="CI658" i="138"/>
  <c r="CI659" i="138"/>
  <c r="CI660" i="138"/>
  <c r="CI661" i="138"/>
  <c r="CI662" i="138"/>
  <c r="CI663" i="138"/>
  <c r="CI664" i="138"/>
  <c r="CI665" i="138"/>
  <c r="CI666" i="138"/>
  <c r="CI667" i="138"/>
  <c r="CI668" i="138"/>
  <c r="CI669" i="138"/>
  <c r="CI670" i="138"/>
  <c r="CI671" i="138"/>
  <c r="CI672" i="138"/>
  <c r="CI673" i="138"/>
  <c r="CI674" i="138"/>
  <c r="CI675" i="138"/>
  <c r="CI676" i="138"/>
  <c r="CI677" i="138"/>
  <c r="CI678" i="138"/>
  <c r="CI679" i="138"/>
  <c r="CI680" i="138"/>
  <c r="CI681" i="138"/>
  <c r="CI682" i="138"/>
  <c r="CI683" i="138"/>
  <c r="CI684" i="138"/>
  <c r="CI685" i="138"/>
  <c r="CI686" i="138"/>
  <c r="CI687" i="138"/>
  <c r="CI688" i="138"/>
  <c r="CI689" i="138"/>
  <c r="CI690" i="138"/>
  <c r="CI691" i="138"/>
  <c r="CI692" i="138"/>
  <c r="CI693" i="138"/>
  <c r="CI694" i="138"/>
  <c r="CI695" i="138"/>
  <c r="CI696" i="138"/>
  <c r="CI697" i="138"/>
  <c r="CI698" i="138"/>
  <c r="CI699" i="138"/>
  <c r="CI700" i="138"/>
  <c r="CI701" i="138"/>
  <c r="CI702" i="138"/>
  <c r="CI703" i="138"/>
  <c r="CI704" i="138"/>
  <c r="CI705" i="138"/>
  <c r="CI706" i="138"/>
  <c r="CI707" i="138"/>
  <c r="CI708" i="138"/>
  <c r="CI709" i="138"/>
  <c r="CI710" i="138"/>
  <c r="CI711" i="138"/>
  <c r="CI712" i="138"/>
  <c r="CI713" i="138"/>
  <c r="CI714" i="138"/>
  <c r="CI715" i="138"/>
  <c r="CI716" i="138"/>
  <c r="CI717" i="138"/>
  <c r="CI718" i="138"/>
  <c r="CI719" i="138"/>
  <c r="CI720" i="138"/>
  <c r="CI721" i="138"/>
  <c r="CI722" i="138"/>
  <c r="CI723" i="138"/>
  <c r="CI724" i="138"/>
  <c r="CI725" i="138"/>
  <c r="CI726" i="138"/>
  <c r="CI727" i="138"/>
  <c r="CI728" i="138"/>
  <c r="CI729" i="138"/>
  <c r="CI730" i="138"/>
  <c r="CI731" i="138"/>
  <c r="CI732" i="138"/>
  <c r="CI733" i="138"/>
  <c r="CI734" i="138"/>
  <c r="CI735" i="138"/>
  <c r="CI736" i="138"/>
  <c r="CI737" i="138"/>
  <c r="CI738" i="138"/>
  <c r="CI739" i="138"/>
  <c r="CI740" i="138"/>
  <c r="CI741" i="138"/>
  <c r="CI742" i="138"/>
  <c r="CI743" i="138"/>
  <c r="CI744" i="138"/>
  <c r="CI745" i="138"/>
  <c r="CI746" i="138"/>
  <c r="CI747" i="138"/>
  <c r="CI748" i="138"/>
  <c r="CI749" i="138"/>
  <c r="CI750" i="138"/>
  <c r="CI751" i="138"/>
  <c r="CI752" i="138"/>
  <c r="CI753" i="138"/>
  <c r="CI754" i="138"/>
  <c r="CI755" i="138"/>
  <c r="CI756" i="138"/>
  <c r="CI757" i="138"/>
  <c r="CI758" i="138"/>
  <c r="CI759" i="138"/>
  <c r="CI760" i="138"/>
  <c r="CI761" i="138"/>
  <c r="CI762" i="138"/>
  <c r="CI763" i="138"/>
  <c r="CI764" i="138"/>
  <c r="CI765" i="138"/>
  <c r="CI766" i="138"/>
  <c r="CI767" i="138"/>
  <c r="CI768" i="138"/>
  <c r="CI769" i="138"/>
  <c r="CI770" i="138"/>
  <c r="CI771" i="138"/>
  <c r="CI772" i="138"/>
  <c r="CI773" i="138"/>
  <c r="CI774" i="138"/>
  <c r="CI775" i="138"/>
  <c r="CI776" i="138"/>
  <c r="CI777" i="138"/>
  <c r="CI778" i="138"/>
  <c r="CI779" i="138"/>
  <c r="CI780" i="138"/>
  <c r="CI781" i="138"/>
  <c r="CI782" i="138"/>
  <c r="CI783" i="138"/>
  <c r="CI784" i="138"/>
  <c r="CI785" i="138"/>
  <c r="CI786" i="138"/>
  <c r="CI787" i="138"/>
  <c r="CI788" i="138"/>
  <c r="CI789" i="138"/>
  <c r="CI790" i="138"/>
  <c r="CI791" i="138"/>
  <c r="CI792" i="138"/>
  <c r="CI793" i="138"/>
  <c r="CI794" i="138"/>
  <c r="CI795" i="138"/>
  <c r="CI796" i="138"/>
  <c r="CI797" i="138"/>
  <c r="CI798" i="138"/>
  <c r="CI799" i="138"/>
  <c r="CI800" i="138"/>
  <c r="CI801" i="138"/>
  <c r="CI802" i="138"/>
  <c r="CI803" i="138"/>
  <c r="CI804" i="138"/>
  <c r="CI805" i="138"/>
  <c r="CI806" i="138"/>
  <c r="CI807" i="138"/>
  <c r="CI808" i="138"/>
  <c r="CI809" i="138"/>
  <c r="CI810" i="138"/>
  <c r="CI811" i="138"/>
  <c r="CI812" i="138"/>
  <c r="CI813" i="138"/>
  <c r="CI814" i="138"/>
  <c r="CI815" i="138"/>
  <c r="CI816" i="138"/>
  <c r="CI817" i="138"/>
  <c r="CI818" i="138"/>
  <c r="CI819" i="138"/>
  <c r="CI820" i="138"/>
  <c r="CI821" i="138"/>
  <c r="CI822" i="138"/>
  <c r="CI823" i="138"/>
  <c r="CI824" i="138"/>
  <c r="CI825" i="138"/>
  <c r="CI826" i="138"/>
  <c r="CI827" i="138"/>
  <c r="CI828" i="138"/>
  <c r="CI829" i="138"/>
  <c r="CI830" i="138"/>
  <c r="CI831" i="138"/>
  <c r="CI832" i="138"/>
  <c r="CI833" i="138"/>
  <c r="CI834" i="138"/>
  <c r="CI835" i="138"/>
  <c r="CI836" i="138"/>
  <c r="CI837" i="138"/>
  <c r="CI838" i="138"/>
  <c r="CI839" i="138"/>
  <c r="CI840" i="138"/>
  <c r="CI841" i="138"/>
  <c r="CI842" i="138"/>
  <c r="CI843" i="138"/>
  <c r="CI844" i="138"/>
  <c r="CI845" i="138"/>
  <c r="CI846" i="138"/>
  <c r="CI847" i="138"/>
  <c r="CI848" i="138"/>
  <c r="CI849" i="138"/>
  <c r="CI850" i="138"/>
  <c r="CI851" i="138"/>
  <c r="CI852" i="138"/>
  <c r="CI853" i="138"/>
  <c r="CI854" i="138"/>
  <c r="CI855" i="138"/>
  <c r="CI856" i="138"/>
  <c r="CI857" i="138"/>
  <c r="CI858" i="138"/>
  <c r="CI859" i="138"/>
  <c r="CI860" i="138"/>
  <c r="CI861" i="138"/>
  <c r="CI862" i="138"/>
  <c r="CI863" i="138"/>
  <c r="CI864" i="138"/>
  <c r="CI865" i="138"/>
  <c r="CI866" i="138"/>
  <c r="CI867" i="138"/>
  <c r="CI868" i="138"/>
  <c r="CI869" i="138"/>
  <c r="CI870" i="138"/>
  <c r="CI871" i="138"/>
  <c r="CI872" i="138"/>
  <c r="CI873" i="138"/>
  <c r="CI874" i="138"/>
  <c r="CI875" i="138"/>
  <c r="CI876" i="138"/>
  <c r="CI877" i="138"/>
  <c r="CI878" i="138"/>
  <c r="CI879" i="138"/>
  <c r="CI880" i="138"/>
  <c r="CI881" i="138"/>
  <c r="CI882" i="138"/>
  <c r="CI883" i="138"/>
  <c r="CI884" i="138"/>
  <c r="CI885" i="138"/>
  <c r="CI886" i="138"/>
  <c r="CI887" i="138"/>
  <c r="CI888" i="138"/>
  <c r="CI889" i="138"/>
  <c r="CI890" i="138"/>
  <c r="CI891" i="138"/>
  <c r="CI892" i="138"/>
  <c r="CI893" i="138"/>
  <c r="CI894" i="138"/>
  <c r="CI895" i="138"/>
  <c r="CI896" i="138"/>
  <c r="CI897" i="138"/>
  <c r="CI898" i="138"/>
  <c r="CI899" i="138"/>
  <c r="CI900" i="138"/>
  <c r="CI901" i="138"/>
  <c r="CI902" i="138"/>
  <c r="CI903" i="138"/>
  <c r="CI904" i="138"/>
  <c r="CI905" i="138"/>
  <c r="CI906" i="138"/>
  <c r="CI907" i="138"/>
  <c r="CI908" i="138"/>
  <c r="CI909" i="138"/>
  <c r="CI910" i="138"/>
  <c r="CI911" i="138"/>
  <c r="CI912" i="138"/>
  <c r="CI913" i="138"/>
  <c r="CI914" i="138"/>
  <c r="CI915" i="138"/>
  <c r="CI916" i="138"/>
  <c r="CI917" i="138"/>
  <c r="CI918" i="138"/>
  <c r="CI919" i="138"/>
  <c r="CI920" i="138"/>
  <c r="CI921" i="138"/>
  <c r="CI922" i="138"/>
  <c r="CI923" i="138"/>
  <c r="CI924" i="138"/>
  <c r="CI925" i="138"/>
  <c r="CI926" i="138"/>
  <c r="CI927" i="138"/>
  <c r="CI928" i="138"/>
  <c r="CI929" i="138"/>
  <c r="CI930" i="138"/>
  <c r="CI931" i="138"/>
  <c r="CI932" i="138"/>
  <c r="CI933" i="138"/>
  <c r="CI934" i="138"/>
  <c r="CI935" i="138"/>
  <c r="CI936" i="138"/>
  <c r="CI937" i="138"/>
  <c r="CI938" i="138"/>
  <c r="CI939" i="138"/>
  <c r="CI940" i="138"/>
  <c r="CI941" i="138"/>
  <c r="CI942" i="138"/>
  <c r="CI943" i="138"/>
  <c r="CI944" i="138"/>
  <c r="CI945" i="138"/>
  <c r="CI946" i="138"/>
  <c r="CI947" i="138"/>
  <c r="CI948" i="138"/>
  <c r="CI949" i="138"/>
  <c r="CI950" i="138"/>
  <c r="CI951" i="138"/>
  <c r="CI952" i="138"/>
  <c r="CI953" i="138"/>
  <c r="CI954" i="138"/>
  <c r="CI955" i="138"/>
  <c r="CI956" i="138"/>
  <c r="CI957" i="138"/>
  <c r="CI958" i="138"/>
  <c r="CI959" i="138"/>
  <c r="CI960" i="138"/>
  <c r="CI961" i="138"/>
  <c r="CI962" i="138"/>
  <c r="CI963" i="138"/>
  <c r="CI964" i="138"/>
  <c r="CI965" i="138"/>
  <c r="CI966" i="138"/>
  <c r="CI967" i="138"/>
  <c r="CI968" i="138"/>
  <c r="CI969" i="138"/>
  <c r="CI970" i="138"/>
  <c r="CI971" i="138"/>
  <c r="CI972" i="138"/>
  <c r="CI973" i="138"/>
  <c r="CI974" i="138"/>
  <c r="CI975" i="138"/>
  <c r="CI976" i="138"/>
  <c r="CI977" i="138"/>
  <c r="CI978" i="138"/>
  <c r="CI979" i="138"/>
  <c r="CI980" i="138"/>
  <c r="CI981" i="138"/>
  <c r="CI982" i="138"/>
  <c r="CI983" i="138"/>
  <c r="CI984" i="138"/>
  <c r="CI985" i="138"/>
  <c r="CI986" i="138"/>
  <c r="CI987" i="138"/>
  <c r="CI988" i="138"/>
  <c r="CI989" i="138"/>
  <c r="CI990" i="138"/>
  <c r="CI991" i="138"/>
  <c r="CI992" i="138"/>
  <c r="CI993" i="138"/>
  <c r="CI994" i="138"/>
  <c r="CI995" i="138"/>
  <c r="CI996" i="138"/>
  <c r="CI997" i="138"/>
  <c r="CI998" i="138"/>
  <c r="CI999" i="138"/>
  <c r="CI1000" i="138"/>
  <c r="CI1001" i="138"/>
  <c r="CI1002" i="138"/>
  <c r="CI1003" i="138"/>
  <c r="CI1004" i="138"/>
  <c r="CI1005" i="138"/>
  <c r="CI1006" i="138"/>
  <c r="CI1007" i="138"/>
  <c r="CI1008" i="138"/>
  <c r="CI1009" i="138"/>
  <c r="CI1010" i="138"/>
  <c r="CI1011" i="138"/>
  <c r="CI1012" i="138"/>
  <c r="CI1013" i="138"/>
  <c r="CI1014" i="138"/>
  <c r="CI1015" i="138"/>
  <c r="CI1016" i="138"/>
  <c r="CI1017" i="138"/>
  <c r="CI1018" i="138"/>
  <c r="CI1019" i="138"/>
  <c r="CI1020" i="138"/>
  <c r="CI1021" i="138"/>
  <c r="CI1022" i="138"/>
  <c r="CI1023" i="138"/>
  <c r="CI1024" i="138"/>
  <c r="CI1025" i="138"/>
  <c r="CI1026" i="138"/>
  <c r="CI1027" i="138"/>
  <c r="CI1028" i="138"/>
  <c r="CI1029" i="138"/>
  <c r="CI1030" i="138"/>
  <c r="CI1031" i="138"/>
  <c r="CI1032" i="138"/>
  <c r="CI1033" i="138"/>
  <c r="CI1034" i="138"/>
  <c r="CI1035" i="138"/>
  <c r="CI1036" i="138"/>
  <c r="CI1037" i="138"/>
  <c r="CI1038" i="138"/>
  <c r="CI1039" i="138"/>
  <c r="CI1040" i="138"/>
  <c r="CI1041" i="138"/>
  <c r="CI1042" i="138"/>
  <c r="CI1043" i="138"/>
  <c r="CI1044" i="138"/>
  <c r="J14" i="105"/>
  <c r="CI1045" i="138"/>
  <c r="CI1046" i="138"/>
  <c r="CI1047" i="138"/>
  <c r="CI1048" i="138"/>
  <c r="CI1049" i="138"/>
  <c r="CI1050" i="138"/>
  <c r="CI1051" i="138"/>
  <c r="CI1052" i="138"/>
  <c r="CI1053" i="138"/>
  <c r="CI1054" i="138"/>
  <c r="CI1055" i="138"/>
  <c r="CI1056" i="138"/>
  <c r="CI1057" i="138"/>
  <c r="CI1058" i="138"/>
  <c r="CI1059" i="138"/>
  <c r="CI1060" i="138"/>
  <c r="CI1061" i="138"/>
  <c r="CI1062" i="138"/>
  <c r="CI1063" i="138"/>
  <c r="CI1064" i="138"/>
  <c r="CI1065" i="138"/>
  <c r="CI1066" i="138"/>
  <c r="CI1067" i="138"/>
  <c r="CI1068" i="138"/>
  <c r="CI1069" i="138"/>
  <c r="CI1070" i="138"/>
  <c r="CI1071" i="138"/>
  <c r="CI1072" i="138"/>
  <c r="CI1073" i="138"/>
  <c r="CI1074" i="138"/>
  <c r="CI1075" i="138"/>
  <c r="CI1076" i="138"/>
  <c r="CI1077" i="138"/>
  <c r="CI1078" i="138"/>
  <c r="CI1079" i="138"/>
  <c r="CI1080" i="138"/>
  <c r="CI1081" i="138"/>
  <c r="CI1082" i="138"/>
  <c r="CI1083" i="138"/>
  <c r="CI1084" i="138"/>
  <c r="CI1085" i="138"/>
  <c r="CI1086" i="138"/>
  <c r="CI1087" i="138"/>
  <c r="CI1088" i="138"/>
  <c r="CI1089" i="138"/>
  <c r="CI1090" i="138"/>
  <c r="CI1091" i="138"/>
  <c r="CI1092" i="138"/>
  <c r="CI1093" i="138"/>
  <c r="CI1094" i="138"/>
  <c r="CI1095" i="138"/>
  <c r="CI1096" i="138"/>
  <c r="CI1097" i="138"/>
  <c r="CI1098" i="138"/>
  <c r="CI1099" i="138"/>
  <c r="CI1100" i="138"/>
  <c r="CI1101" i="138"/>
  <c r="CI1102" i="138"/>
  <c r="CI1103" i="138"/>
  <c r="CI1104" i="138"/>
  <c r="CI1105" i="138"/>
  <c r="CI1106" i="138"/>
  <c r="CI1107" i="138"/>
  <c r="CI1108" i="138"/>
  <c r="CI1109" i="138"/>
  <c r="CI1110" i="138"/>
  <c r="CI1111" i="138"/>
  <c r="CI1112" i="138"/>
  <c r="CI1113" i="138"/>
  <c r="CI1114" i="138"/>
  <c r="CI1115" i="138"/>
  <c r="CI1116" i="138"/>
  <c r="CI1117" i="138"/>
  <c r="CI1118" i="138"/>
  <c r="CI1119" i="138"/>
  <c r="CI1120" i="138"/>
  <c r="CI1121" i="138"/>
  <c r="CI1122" i="138"/>
  <c r="CI1123" i="138"/>
  <c r="CI1124" i="138"/>
  <c r="CI1125" i="138"/>
  <c r="CI1126" i="138"/>
  <c r="CI1127" i="138"/>
  <c r="CI1128" i="138"/>
  <c r="CI1129" i="138"/>
  <c r="CI1130" i="138"/>
  <c r="CI1131" i="138"/>
  <c r="CI1132" i="138"/>
  <c r="CI1133" i="138"/>
  <c r="CI1134" i="138"/>
  <c r="CI1135" i="138"/>
  <c r="CI1136" i="138"/>
  <c r="CI1137" i="138"/>
  <c r="CI1138" i="138"/>
  <c r="CI1139" i="138"/>
  <c r="CI1140" i="138"/>
  <c r="CI1141" i="138"/>
  <c r="CI1142" i="138"/>
  <c r="CI1143" i="138"/>
  <c r="CI1144" i="138"/>
  <c r="CI1145" i="138"/>
  <c r="CI1146" i="138"/>
  <c r="CI1147" i="138"/>
  <c r="CI1148" i="138"/>
  <c r="CI1149" i="138"/>
  <c r="CI1150" i="138"/>
  <c r="CI1151" i="138"/>
  <c r="CI1152" i="138"/>
  <c r="CI1153" i="138"/>
  <c r="CI1154" i="138"/>
  <c r="CI1155" i="138"/>
  <c r="CI1156" i="138"/>
  <c r="CI1157" i="138"/>
  <c r="CI1158" i="138"/>
  <c r="CI1159" i="138"/>
  <c r="CI1160" i="138"/>
  <c r="CI1161" i="138"/>
  <c r="CI1162" i="138"/>
  <c r="CI1163" i="138"/>
  <c r="CI1164" i="138"/>
  <c r="CI1165" i="138"/>
  <c r="CI1166" i="138"/>
  <c r="CI1167" i="138"/>
  <c r="CI1168" i="138"/>
  <c r="CI1169" i="138"/>
  <c r="CI1170" i="138"/>
  <c r="CI1171" i="138"/>
  <c r="CI1172" i="138"/>
  <c r="CI1173" i="138"/>
  <c r="CI1174" i="138"/>
  <c r="CI1175" i="138"/>
  <c r="CI1176" i="138"/>
  <c r="CI1177" i="138"/>
  <c r="CI1178" i="138"/>
  <c r="CI1179" i="138"/>
  <c r="CI1180" i="138"/>
  <c r="CI1181" i="138"/>
  <c r="CI1182" i="138"/>
  <c r="CI1183" i="138"/>
  <c r="CI1184" i="138"/>
  <c r="CI1185" i="138"/>
  <c r="CI1186" i="138"/>
  <c r="CI1187" i="138"/>
  <c r="CI1188" i="138"/>
  <c r="CI1189" i="138"/>
  <c r="CI1190" i="138"/>
  <c r="CI1191" i="138"/>
  <c r="CI1192" i="138"/>
  <c r="CI1193" i="138"/>
  <c r="CI1194" i="138"/>
  <c r="CI1195" i="138"/>
  <c r="CI1196" i="138"/>
  <c r="CI1197" i="138"/>
  <c r="CI1198" i="138"/>
  <c r="CI1199" i="138"/>
  <c r="CI1200" i="138"/>
  <c r="CI1201" i="138"/>
  <c r="CI1202" i="138"/>
  <c r="CI1203" i="138"/>
  <c r="CI1204" i="138"/>
  <c r="CI1205" i="138"/>
  <c r="CI1206" i="138"/>
  <c r="CI1207" i="138"/>
  <c r="CI1208" i="138"/>
  <c r="CI1209" i="138"/>
  <c r="CI1210" i="138"/>
  <c r="CI1211" i="138"/>
  <c r="CI1212" i="138"/>
  <c r="CI1213" i="138"/>
  <c r="CI1214" i="138"/>
  <c r="CI1215" i="138"/>
  <c r="CI1216" i="138"/>
  <c r="CI1217" i="138"/>
  <c r="CI1218" i="138"/>
  <c r="CI1219" i="138"/>
  <c r="CI1220" i="138"/>
  <c r="CI1221" i="138"/>
  <c r="CI1222" i="138"/>
  <c r="CI1223" i="138"/>
  <c r="CI1224" i="138"/>
  <c r="CI1225" i="138"/>
  <c r="CI1226" i="138"/>
  <c r="CI1227" i="138"/>
  <c r="CI1228" i="138"/>
  <c r="CI1229" i="138"/>
  <c r="CI1230" i="138"/>
  <c r="CI1231" i="138"/>
  <c r="CI1232" i="138"/>
  <c r="CI1233" i="138"/>
  <c r="CI1234" i="138"/>
  <c r="CI1235" i="138"/>
  <c r="CI1236" i="138"/>
  <c r="CI1237" i="138"/>
  <c r="CI1238" i="138"/>
  <c r="CI1239" i="138"/>
  <c r="CI1240" i="138"/>
  <c r="CI1241" i="138"/>
  <c r="CI1242" i="138"/>
  <c r="CI1243" i="138"/>
  <c r="CI1244" i="138"/>
  <c r="CI1245" i="138"/>
  <c r="CI1246" i="138"/>
  <c r="CI1247" i="138"/>
  <c r="CI1248" i="138"/>
  <c r="CI1249" i="138"/>
  <c r="CI1250" i="138"/>
  <c r="J13" i="106"/>
  <c r="CI1251" i="138"/>
  <c r="CI1252" i="138"/>
  <c r="J14" i="106"/>
  <c r="CI1253" i="138"/>
  <c r="CI1254" i="138"/>
  <c r="CI1255" i="138"/>
  <c r="CI1256" i="138"/>
  <c r="CI1257" i="138"/>
  <c r="CI1258" i="138"/>
  <c r="CI1259" i="138"/>
  <c r="CI1260" i="138"/>
  <c r="CI1261" i="138"/>
  <c r="CI1262" i="138"/>
  <c r="CI1263" i="138"/>
  <c r="CI1264" i="138"/>
  <c r="CI1265" i="138"/>
  <c r="CI1266" i="138"/>
  <c r="CI1267" i="138"/>
  <c r="CI1268" i="138"/>
  <c r="CI1269" i="138"/>
  <c r="CI1270" i="138"/>
  <c r="CI1271" i="138"/>
  <c r="CI1272" i="138"/>
  <c r="CI1273" i="138"/>
  <c r="CI1274" i="138"/>
  <c r="CI1275" i="138"/>
  <c r="CI1276" i="138"/>
  <c r="CI1277" i="138"/>
  <c r="CI1278" i="138"/>
  <c r="CI1279" i="138"/>
  <c r="CI1280" i="138"/>
  <c r="CI1281" i="138"/>
  <c r="J14" i="109"/>
  <c r="CI1282" i="138"/>
  <c r="J13" i="109"/>
  <c r="CI1283" i="138"/>
  <c r="CI1284" i="138"/>
  <c r="CI1285" i="138"/>
  <c r="CI1286" i="138"/>
  <c r="CI1287" i="138"/>
  <c r="CI1288" i="138"/>
  <c r="CI1289" i="138"/>
  <c r="CI1290" i="138"/>
  <c r="CI1291" i="138"/>
  <c r="CI1292" i="138"/>
  <c r="CI1293" i="138"/>
  <c r="CI1294" i="138"/>
  <c r="CI1295" i="138"/>
  <c r="CI1296" i="138"/>
  <c r="CI1297" i="138"/>
  <c r="CI1298" i="138"/>
  <c r="CI1299" i="138"/>
  <c r="CI1300" i="138"/>
  <c r="CI1301" i="138"/>
  <c r="CI1302" i="138"/>
  <c r="CI1303" i="138"/>
  <c r="CI1304" i="138"/>
  <c r="CI1305" i="138"/>
  <c r="CI1306" i="138"/>
  <c r="CI1307" i="138"/>
  <c r="CI1308" i="138"/>
  <c r="J13" i="111"/>
  <c r="CI1309" i="138"/>
  <c r="J14" i="111"/>
  <c r="CI1310" i="138"/>
  <c r="CI1311" i="138"/>
  <c r="CI1312" i="138"/>
  <c r="CI1313" i="138"/>
  <c r="CI1314" i="138"/>
  <c r="CI1315" i="138"/>
  <c r="CI1316" i="138"/>
  <c r="CI1317" i="138"/>
  <c r="CI1318" i="138"/>
  <c r="CI1319" i="138"/>
  <c r="CI1320" i="138"/>
  <c r="CI1321" i="138"/>
  <c r="CI1322" i="138"/>
  <c r="CI1323" i="138"/>
  <c r="CI1324" i="138"/>
  <c r="CI1325" i="138"/>
  <c r="CI1326" i="138"/>
  <c r="J17" i="113"/>
  <c r="CI1327" i="138"/>
  <c r="CI1328" i="138"/>
  <c r="CI1329" i="138"/>
  <c r="CI1330" i="138"/>
  <c r="CI1331" i="138"/>
  <c r="CI1332" i="138"/>
  <c r="CI1333" i="138"/>
  <c r="CI1334" i="138"/>
  <c r="CI1335" i="138"/>
  <c r="CI1336" i="138"/>
  <c r="CI1337" i="138"/>
  <c r="CI1338" i="138"/>
  <c r="CI1339" i="138"/>
  <c r="CI1340" i="138"/>
  <c r="CI1341" i="138"/>
  <c r="CI1342" i="138"/>
  <c r="CI1343" i="138"/>
  <c r="CI1344" i="138"/>
  <c r="CI1345" i="138"/>
  <c r="CI1346" i="138"/>
  <c r="CI1347" i="138"/>
  <c r="CI1348" i="138"/>
  <c r="CI1349" i="138"/>
  <c r="CI1350" i="138"/>
  <c r="CI1351" i="138"/>
  <c r="CI1352" i="138"/>
  <c r="CI1353" i="138"/>
  <c r="CI1354" i="138"/>
  <c r="CI1355" i="138"/>
  <c r="CI1356" i="138"/>
  <c r="CI1357" i="138"/>
  <c r="CI1358" i="138"/>
  <c r="CI1359" i="138"/>
  <c r="CI1360" i="138"/>
  <c r="CI1361" i="138"/>
  <c r="CI1362" i="138"/>
  <c r="CI1363" i="138"/>
  <c r="CI1364" i="138"/>
  <c r="CI1365" i="138"/>
  <c r="CI1366" i="138"/>
  <c r="CI1367" i="138"/>
  <c r="CI1368" i="138"/>
  <c r="CI1369" i="138"/>
  <c r="CI1370" i="138"/>
  <c r="CI1371" i="138"/>
  <c r="CI1372" i="138"/>
  <c r="CI1373" i="138"/>
  <c r="CI1374" i="138"/>
  <c r="CI1375" i="138"/>
  <c r="CI1376" i="138"/>
  <c r="CI1377" i="138"/>
  <c r="CI1378" i="138"/>
  <c r="CI1379" i="138"/>
  <c r="CI1380" i="138"/>
  <c r="CI1381" i="138"/>
  <c r="J17" i="117"/>
  <c r="CI1382" i="138"/>
  <c r="CI1383" i="138"/>
  <c r="CI1384" i="138"/>
  <c r="CI1385" i="138"/>
  <c r="CI1386" i="138"/>
  <c r="CI1387" i="138"/>
  <c r="CI1388" i="138"/>
  <c r="CI1389" i="138"/>
  <c r="CI1390" i="138"/>
  <c r="CI1391" i="138"/>
  <c r="CI1392" i="138"/>
  <c r="CI1393" i="138"/>
  <c r="CI1394" i="138"/>
  <c r="CI1395" i="138"/>
  <c r="CI1396" i="138"/>
  <c r="CI1397" i="138"/>
  <c r="CI1398" i="138"/>
  <c r="CI1399" i="138"/>
  <c r="CI1400" i="138"/>
  <c r="CI1401" i="138"/>
  <c r="CI1402" i="138"/>
  <c r="CI1403" i="138"/>
  <c r="CI1404" i="138"/>
  <c r="CI1405" i="138"/>
  <c r="CI1406" i="138"/>
  <c r="CI1407" i="138"/>
  <c r="CI1408" i="138"/>
  <c r="CI1409" i="138"/>
  <c r="CI1410" i="138"/>
  <c r="CI1411" i="138"/>
  <c r="CI1412" i="138"/>
  <c r="CI1413" i="138"/>
  <c r="CI1414" i="138"/>
  <c r="CI1415" i="138"/>
  <c r="CI1416" i="138"/>
  <c r="CI1417" i="138"/>
  <c r="CI1418" i="138"/>
  <c r="CI1419" i="138"/>
  <c r="CI1420" i="138"/>
  <c r="CI1421" i="138"/>
  <c r="CI1422" i="138"/>
  <c r="CI1423" i="138"/>
  <c r="CI1424" i="138"/>
  <c r="CI1425" i="138"/>
  <c r="CI1426" i="138"/>
  <c r="CI1427" i="138"/>
  <c r="CI1428" i="138"/>
  <c r="CI1429" i="138"/>
  <c r="CI1430" i="138"/>
  <c r="CI1431" i="138"/>
  <c r="CI1432" i="138"/>
  <c r="CI1433" i="138"/>
  <c r="CI1434" i="138"/>
  <c r="CI1435" i="138"/>
  <c r="CI1436" i="138"/>
  <c r="CI1437" i="138"/>
  <c r="CI1438" i="138"/>
  <c r="CI1439" i="138"/>
  <c r="CI1440" i="138"/>
  <c r="CI1441" i="138"/>
  <c r="CI1442" i="138"/>
  <c r="CI1443" i="138"/>
  <c r="CI1444" i="138"/>
  <c r="CI1445" i="138"/>
  <c r="CI1446" i="138"/>
  <c r="CI1447" i="138"/>
  <c r="CI1448" i="138"/>
  <c r="CI1449" i="138"/>
  <c r="CI1450" i="138"/>
  <c r="CI1451" i="138"/>
  <c r="CI1452" i="138"/>
  <c r="CI1453" i="138"/>
  <c r="CI1454" i="138"/>
  <c r="CI1455" i="138"/>
  <c r="CI1456" i="138"/>
  <c r="CI1457" i="138"/>
  <c r="CI1458" i="138"/>
  <c r="CI1459" i="138"/>
  <c r="CI1460" i="138"/>
  <c r="CI1461" i="138"/>
  <c r="CI1462" i="138"/>
  <c r="CI1463" i="138"/>
  <c r="CI1464" i="138"/>
  <c r="CI1465" i="138"/>
  <c r="CI1466" i="138"/>
  <c r="CI1467" i="138"/>
  <c r="CI1468" i="138"/>
  <c r="CI1469" i="138"/>
  <c r="CI1470" i="138"/>
  <c r="CI1471" i="138"/>
  <c r="CI1472" i="138"/>
  <c r="CI1473" i="138"/>
  <c r="CI1474" i="138"/>
  <c r="CI1475" i="138"/>
  <c r="CI1476" i="138"/>
  <c r="CI1477" i="138"/>
  <c r="CI1478" i="138"/>
  <c r="CI1479" i="138"/>
  <c r="CI1480" i="138"/>
  <c r="CI1481" i="138"/>
  <c r="CI1482" i="138"/>
  <c r="CI1483" i="138"/>
  <c r="CI1484" i="138"/>
  <c r="CI1485" i="138"/>
  <c r="CI1486" i="138"/>
  <c r="J14" i="114"/>
  <c r="CI1487" i="138"/>
  <c r="J13" i="114"/>
  <c r="CI1488" i="138"/>
  <c r="CI1489" i="138"/>
  <c r="CI1490" i="138"/>
  <c r="CI1491" i="138"/>
  <c r="CI1492" i="138"/>
  <c r="CI1493" i="138"/>
  <c r="CI1494" i="138"/>
  <c r="CI1495" i="138"/>
  <c r="CI1496" i="138"/>
  <c r="CI1497" i="138"/>
  <c r="CI1498" i="138"/>
  <c r="CI1499" i="138"/>
  <c r="CI1500" i="138"/>
  <c r="CI1501" i="138"/>
  <c r="CI1502" i="138"/>
  <c r="CI1503" i="138"/>
  <c r="CI1504" i="138"/>
  <c r="CI1505" i="138"/>
  <c r="CI1506" i="138"/>
  <c r="CI1507" i="138"/>
  <c r="J18" i="115"/>
  <c r="CI1508" i="138"/>
  <c r="J16" i="115"/>
  <c r="C25" i="70"/>
  <c r="CI1509" i="138"/>
  <c r="CI1510" i="138"/>
  <c r="J14" i="115"/>
  <c r="CI1511" i="138"/>
  <c r="J13" i="115"/>
  <c r="CI1512" i="138"/>
  <c r="CI1513" i="138"/>
  <c r="CI1514" i="138"/>
  <c r="CI1515" i="138"/>
  <c r="CI1516" i="138"/>
  <c r="CI1517" i="138"/>
  <c r="CI1518" i="138"/>
  <c r="CI1519" i="138"/>
  <c r="CI1520" i="138"/>
  <c r="CI1521" i="138"/>
  <c r="CI1522" i="138"/>
  <c r="CI1523" i="138"/>
  <c r="CI1524" i="138"/>
  <c r="CI1525" i="138"/>
  <c r="CI1526" i="138"/>
  <c r="CI1527" i="138"/>
  <c r="CI1528" i="138"/>
  <c r="J18" i="116"/>
  <c r="CI1529" i="138"/>
  <c r="J16" i="116"/>
  <c r="C26" i="70"/>
  <c r="CI1530" i="138"/>
  <c r="CI1531" i="138"/>
  <c r="J14" i="116"/>
  <c r="CI1532" i="138"/>
  <c r="J13" i="116"/>
  <c r="CI1533" i="138"/>
  <c r="CI1534" i="138"/>
  <c r="CI1535" i="138"/>
  <c r="CI1536" i="138"/>
  <c r="CI1537" i="138"/>
  <c r="CI1538" i="138"/>
  <c r="CI1539" i="138"/>
  <c r="CI1540" i="138"/>
  <c r="CI1541" i="138"/>
  <c r="CI1542" i="138"/>
  <c r="CI1543" i="138"/>
  <c r="CI1544" i="138"/>
  <c r="CI1545" i="138"/>
  <c r="CI1546" i="138"/>
  <c r="CI1547" i="138"/>
  <c r="CI1548" i="138"/>
  <c r="CI1549" i="138"/>
  <c r="CI1550" i="138"/>
  <c r="CI1551" i="138"/>
  <c r="J17" i="121"/>
  <c r="CI1552" i="138"/>
  <c r="J15" i="121"/>
  <c r="C31" i="70"/>
  <c r="CI1553" i="138"/>
  <c r="CI1554" i="138"/>
  <c r="J13" i="121"/>
  <c r="B31" i="70"/>
  <c r="CI1555" i="138"/>
  <c r="CI1556" i="138"/>
  <c r="CI1557" i="138"/>
  <c r="CI1558" i="138"/>
  <c r="CI1559" i="138"/>
  <c r="CI1560" i="138"/>
  <c r="CI1561" i="138"/>
  <c r="CI1562" i="138"/>
  <c r="CI1563" i="138"/>
  <c r="CI1564" i="138"/>
  <c r="CI1565" i="138"/>
  <c r="CI1566" i="138"/>
  <c r="CI1567" i="138"/>
  <c r="CI1568" i="138"/>
  <c r="CI1569" i="138"/>
  <c r="CI1570" i="138"/>
  <c r="CI1571" i="138"/>
  <c r="CI1572" i="138"/>
  <c r="CI1573" i="138"/>
  <c r="CI1574" i="138"/>
  <c r="CI1575" i="138"/>
  <c r="CI1576" i="138"/>
  <c r="CI1577" i="138"/>
  <c r="CI1578" i="138"/>
  <c r="CI1579" i="138"/>
  <c r="CI1580" i="138"/>
  <c r="CI1581" i="138"/>
  <c r="CI1582" i="138"/>
  <c r="CI1583" i="138"/>
  <c r="CI1584" i="138"/>
  <c r="CI1585" i="138"/>
  <c r="CI1586" i="138"/>
  <c r="CI1587" i="138"/>
  <c r="CI1588" i="138"/>
  <c r="CI1589" i="138"/>
  <c r="J17" i="122"/>
  <c r="CI1590" i="138"/>
  <c r="J15" i="122"/>
  <c r="C32" i="70"/>
  <c r="CI1591" i="138"/>
  <c r="CI1592" i="138"/>
  <c r="J13" i="122"/>
  <c r="B32" i="70"/>
  <c r="CI1593" i="138"/>
  <c r="CI1594" i="138"/>
  <c r="CI1595" i="138"/>
  <c r="CI1596" i="138"/>
  <c r="CI1597" i="138"/>
  <c r="CI1598" i="138"/>
  <c r="CI1599" i="138"/>
  <c r="CI1600" i="138"/>
  <c r="CI1601" i="138"/>
  <c r="CI1602" i="138"/>
  <c r="CI1603" i="138"/>
  <c r="CI1604" i="138"/>
  <c r="CI1605" i="138"/>
  <c r="CI1606" i="138"/>
  <c r="CI1607" i="138"/>
  <c r="CI1608" i="138"/>
  <c r="CI1609" i="138"/>
  <c r="CI1610" i="138"/>
  <c r="CI1611" i="138"/>
  <c r="CI1612" i="138"/>
  <c r="CI1613" i="138"/>
  <c r="CI1614" i="138"/>
  <c r="CI1615" i="138"/>
  <c r="CI1616" i="138"/>
  <c r="CI1617" i="138"/>
  <c r="CI1618" i="138"/>
  <c r="CI1619" i="138"/>
  <c r="CI1620" i="138"/>
  <c r="CI1621" i="138"/>
  <c r="CI1622" i="138"/>
  <c r="CI1623" i="138"/>
  <c r="CI1624" i="138"/>
  <c r="CI1625" i="138"/>
  <c r="CI1626" i="138"/>
  <c r="CI1627" i="138"/>
  <c r="CI1628" i="138"/>
  <c r="CI1629" i="138"/>
  <c r="CI1630" i="138"/>
  <c r="CI1631" i="138"/>
  <c r="CI1632" i="138"/>
  <c r="CI1633" i="138"/>
  <c r="CI1634" i="138"/>
  <c r="CI1635" i="138"/>
  <c r="CI1636" i="138"/>
  <c r="CI1637" i="138"/>
  <c r="CI1638" i="138"/>
  <c r="CI1639" i="138"/>
  <c r="CI1640" i="138"/>
  <c r="CI1641" i="138"/>
  <c r="CI1642" i="138"/>
  <c r="CI1643" i="138"/>
  <c r="CI1644" i="138"/>
  <c r="CI1645" i="138"/>
  <c r="CI1646" i="138"/>
  <c r="CI1647" i="138"/>
  <c r="CI1648" i="138"/>
  <c r="CI1649" i="138"/>
  <c r="CI1650" i="138"/>
  <c r="CI1651" i="138"/>
  <c r="CI1652" i="138"/>
  <c r="CI1653" i="138"/>
  <c r="CI1654" i="138"/>
  <c r="CI1655" i="138"/>
  <c r="CI1656" i="138"/>
  <c r="CI1657" i="138"/>
  <c r="CI1658" i="138"/>
  <c r="CI1659" i="138"/>
  <c r="CI1660" i="138"/>
  <c r="CI1661" i="138"/>
  <c r="CI1662" i="138"/>
  <c r="CI1663" i="138"/>
  <c r="CI1664" i="138"/>
  <c r="CI1665" i="138"/>
  <c r="CI1666" i="138"/>
  <c r="CI1667" i="138"/>
  <c r="CI1668" i="138"/>
  <c r="CI1669" i="138"/>
  <c r="CI1670" i="138"/>
  <c r="CI1671" i="138"/>
  <c r="CI1672" i="138"/>
  <c r="CI1673" i="138"/>
  <c r="CI1674" i="138"/>
  <c r="CI1675" i="138"/>
  <c r="CI1676" i="138"/>
  <c r="CI1677" i="138"/>
  <c r="CI1678" i="138"/>
  <c r="CI1679" i="138"/>
  <c r="CI1680" i="138"/>
  <c r="CI1681" i="138"/>
  <c r="CI1682" i="138"/>
  <c r="CI1683" i="138"/>
  <c r="CI1684" i="138"/>
  <c r="CI1685" i="138"/>
  <c r="CI1686" i="138"/>
  <c r="CI1687" i="138"/>
  <c r="CI1688" i="138"/>
  <c r="CI1689" i="138"/>
  <c r="CI1690" i="138"/>
  <c r="CI1691" i="138"/>
  <c r="CI1692" i="138"/>
  <c r="CI1693" i="138"/>
  <c r="CI1694" i="138"/>
  <c r="CI1695" i="138"/>
  <c r="CI1696" i="138"/>
  <c r="CI1697" i="138"/>
  <c r="CI1698" i="138"/>
  <c r="CI1699" i="138"/>
  <c r="CI1700" i="138"/>
  <c r="CI1701" i="138"/>
  <c r="CI1702" i="138"/>
  <c r="CI1703" i="138"/>
  <c r="CI1704" i="138"/>
  <c r="CI1705" i="138"/>
  <c r="CI1706" i="138"/>
  <c r="CI1707" i="138"/>
  <c r="CI1708" i="138"/>
  <c r="CI1709" i="138"/>
  <c r="CI1710" i="138"/>
  <c r="CI1711" i="138"/>
  <c r="CI1712" i="138"/>
  <c r="CI1713" i="138"/>
  <c r="CI1714" i="138"/>
  <c r="CI1715" i="138"/>
  <c r="CI1716" i="138"/>
  <c r="CI1717" i="138"/>
  <c r="CI1718" i="138"/>
  <c r="CI1719" i="138"/>
  <c r="CI1720" i="138"/>
  <c r="CI1721" i="138"/>
  <c r="CI1722" i="138"/>
  <c r="CI1723" i="138"/>
  <c r="CI1724" i="138"/>
  <c r="CI1725" i="138"/>
  <c r="CI1726" i="138"/>
  <c r="CI1727" i="138"/>
  <c r="CI1728" i="138"/>
  <c r="CI1729" i="138"/>
  <c r="CI1730" i="138"/>
  <c r="CI1731" i="138"/>
  <c r="CI1732" i="138"/>
  <c r="CI1733" i="138"/>
  <c r="CI1734" i="138"/>
  <c r="CI1735" i="138"/>
  <c r="CI1736" i="138"/>
  <c r="CI1737" i="138"/>
  <c r="CI1738" i="138"/>
  <c r="CI1739" i="138"/>
  <c r="CI1740" i="138"/>
  <c r="CI1741" i="138"/>
  <c r="CI1742" i="138"/>
  <c r="CI1743" i="138"/>
  <c r="CI1744" i="138"/>
  <c r="CI1745" i="138"/>
  <c r="CI1746" i="138"/>
  <c r="CI1747" i="138"/>
  <c r="CI1748" i="138"/>
  <c r="CI1749" i="138"/>
  <c r="CI1750" i="138"/>
  <c r="CI1751" i="138"/>
  <c r="CI1752" i="138"/>
  <c r="CI1753" i="138"/>
  <c r="CI1754" i="138"/>
  <c r="CI1755" i="138"/>
  <c r="CI1756" i="138"/>
  <c r="CI1757" i="138"/>
  <c r="CI1758" i="138"/>
  <c r="CI1759" i="138"/>
  <c r="CI1760" i="138"/>
  <c r="CI1761" i="138"/>
  <c r="CI1762" i="138"/>
  <c r="CI1763" i="138"/>
  <c r="CI1764" i="138"/>
  <c r="CI1765" i="138"/>
  <c r="CI1766" i="138"/>
  <c r="CI1767" i="138"/>
  <c r="CI1768" i="138"/>
  <c r="CI1769" i="138"/>
  <c r="CI1770" i="138"/>
  <c r="CI1771" i="138"/>
  <c r="CI1772" i="138"/>
  <c r="CI1773" i="138"/>
  <c r="CI1774" i="138"/>
  <c r="CI1775" i="138"/>
  <c r="CI1776" i="138"/>
  <c r="CI1777" i="138"/>
  <c r="CI1778" i="138"/>
  <c r="CI1779" i="138"/>
  <c r="CI1780" i="138"/>
  <c r="CI1781" i="138"/>
  <c r="CI1782" i="138"/>
  <c r="CI1783" i="138"/>
  <c r="CI1784" i="138"/>
  <c r="CI1785" i="138"/>
  <c r="CI1786" i="138"/>
  <c r="CI1787" i="138"/>
  <c r="CI1788" i="138"/>
  <c r="CI1789" i="138"/>
  <c r="CI1790" i="138"/>
  <c r="CI1791" i="138"/>
  <c r="CI1792" i="138"/>
  <c r="CI1793" i="138"/>
  <c r="CI1794" i="138"/>
  <c r="CI1795" i="138"/>
  <c r="CI1796" i="138"/>
  <c r="CI1797" i="138"/>
  <c r="CI1798" i="138"/>
  <c r="CI1799" i="138"/>
  <c r="CI1800" i="138"/>
  <c r="CI1801" i="138"/>
  <c r="CI1802" i="138"/>
  <c r="CI1803" i="138"/>
  <c r="CI1804" i="138"/>
  <c r="CI1805" i="138"/>
  <c r="CI1806" i="138"/>
  <c r="CI1807" i="138"/>
  <c r="CI1808" i="138"/>
  <c r="CI1809" i="138"/>
  <c r="CI1810" i="138"/>
  <c r="CI1811" i="138"/>
  <c r="CI1812" i="138"/>
  <c r="CI1813" i="138"/>
  <c r="CI1814" i="138"/>
  <c r="CI1815" i="138"/>
  <c r="CI1816" i="138"/>
  <c r="CI1817" i="138"/>
  <c r="CI1818" i="138"/>
  <c r="CI1819" i="138"/>
  <c r="CI1820" i="138"/>
  <c r="CI1821" i="138"/>
  <c r="CI1822" i="138"/>
  <c r="CI1823" i="138"/>
  <c r="CI1824" i="138"/>
  <c r="CI1825" i="138"/>
  <c r="CI1826" i="138"/>
  <c r="CI1827" i="138"/>
  <c r="CI1828" i="138"/>
  <c r="CI1829" i="138"/>
  <c r="CI1830" i="138"/>
  <c r="CI1831" i="138"/>
  <c r="CI1832" i="138"/>
  <c r="CI1833" i="138"/>
  <c r="CI1834" i="138"/>
  <c r="CI1835" i="138"/>
  <c r="CI1836" i="138"/>
  <c r="CI1837" i="138"/>
  <c r="CI1838" i="138"/>
  <c r="CI1839" i="138"/>
  <c r="CI1840" i="138"/>
  <c r="CI1841" i="138"/>
  <c r="CI1842" i="138"/>
  <c r="CI1843" i="138"/>
  <c r="CI1844" i="138"/>
  <c r="CI1845" i="138"/>
  <c r="CI1846" i="138"/>
  <c r="CI1847" i="138"/>
  <c r="CI1848" i="138"/>
  <c r="CI1849" i="138"/>
  <c r="CI1850" i="138"/>
  <c r="CI1851" i="138"/>
  <c r="CI1852" i="138"/>
  <c r="CI1853" i="138"/>
  <c r="CI1854" i="138"/>
  <c r="CI1855" i="138"/>
  <c r="CI1856" i="138"/>
  <c r="CI1857" i="138"/>
  <c r="CI1858" i="138"/>
  <c r="CI1859" i="138"/>
  <c r="CI1860" i="138"/>
  <c r="CI1861" i="138"/>
  <c r="CI1862" i="138"/>
  <c r="CI1863" i="138"/>
  <c r="CI1864" i="138"/>
  <c r="CI1865" i="138"/>
  <c r="CI1866" i="138"/>
  <c r="CI1867" i="138"/>
  <c r="CI1868" i="138"/>
  <c r="CI1869" i="138"/>
  <c r="CI1870" i="138"/>
  <c r="CI1871" i="138"/>
  <c r="CI1872" i="138"/>
  <c r="CI1873" i="138"/>
  <c r="CI1874" i="138"/>
  <c r="CI1875" i="138"/>
  <c r="CI1876" i="138"/>
  <c r="CI1877" i="138"/>
  <c r="CI1878" i="138"/>
  <c r="CI1879" i="138"/>
  <c r="CI1880" i="138"/>
  <c r="CI1881" i="138"/>
  <c r="CI1882" i="138"/>
  <c r="CI1883" i="138"/>
  <c r="CI1884" i="138"/>
  <c r="CI1885" i="138"/>
  <c r="CI1886" i="138"/>
  <c r="CI1887" i="138"/>
  <c r="CI1888" i="138"/>
  <c r="CI1889" i="138"/>
  <c r="CI1890" i="138"/>
  <c r="CI1891" i="138"/>
  <c r="CI1892" i="138"/>
  <c r="CI1893" i="138"/>
  <c r="CI1894" i="138"/>
  <c r="CI1895" i="138"/>
  <c r="CI1896" i="138"/>
  <c r="CI1897" i="138"/>
  <c r="CI1898" i="138"/>
  <c r="CI1899" i="138"/>
  <c r="CI1900" i="138"/>
  <c r="CI1901" i="138"/>
  <c r="CI1902" i="138"/>
  <c r="CI1903" i="138"/>
  <c r="CI1904" i="138"/>
  <c r="CI1905" i="138"/>
  <c r="CI1906" i="138"/>
  <c r="CI1907" i="138"/>
  <c r="CI1908" i="138"/>
  <c r="CI1909" i="138"/>
  <c r="CI1910" i="138"/>
  <c r="CI1911" i="138"/>
  <c r="CI1912" i="138"/>
  <c r="CI1913" i="138"/>
  <c r="CI1914" i="138"/>
  <c r="CI1915" i="138"/>
  <c r="CI1916" i="138"/>
  <c r="CI3" i="138"/>
  <c r="BL2" i="138"/>
  <c r="BM2" i="138"/>
  <c r="BN2" i="138"/>
  <c r="BO2" i="138"/>
  <c r="BP2" i="138"/>
  <c r="BQ2" i="138"/>
  <c r="BR2" i="138"/>
  <c r="BS2" i="138"/>
  <c r="BT2" i="138"/>
  <c r="BU2" i="138"/>
  <c r="BK2" i="138"/>
  <c r="BJ2" i="138"/>
  <c r="BV1916" i="138"/>
  <c r="BV1915" i="138"/>
  <c r="BV1914" i="138"/>
  <c r="BV1913" i="138"/>
  <c r="BV1912" i="138"/>
  <c r="BV1911" i="138"/>
  <c r="BV1910" i="138"/>
  <c r="BV1909" i="138"/>
  <c r="BV1908" i="138"/>
  <c r="BV1907" i="138"/>
  <c r="BV1906" i="138"/>
  <c r="BV1905" i="138"/>
  <c r="BV1904" i="138"/>
  <c r="BV1903" i="138"/>
  <c r="BV1902" i="138"/>
  <c r="BV1901" i="138"/>
  <c r="BV1900" i="138"/>
  <c r="BV1899" i="138"/>
  <c r="BV1898" i="138"/>
  <c r="BV1897" i="138"/>
  <c r="BV1896" i="138"/>
  <c r="BV1895" i="138"/>
  <c r="BV1894" i="138"/>
  <c r="BV1893" i="138"/>
  <c r="BV1892" i="138"/>
  <c r="BV1891" i="138"/>
  <c r="BV1890" i="138"/>
  <c r="BV1889" i="138"/>
  <c r="BV1888" i="138"/>
  <c r="BV1887" i="138"/>
  <c r="BV1886" i="138"/>
  <c r="BV1885" i="138"/>
  <c r="BV1884" i="138"/>
  <c r="BV1883" i="138"/>
  <c r="BV1882" i="138"/>
  <c r="BV1881" i="138"/>
  <c r="BV1880" i="138"/>
  <c r="BV1879" i="138"/>
  <c r="BV1878" i="138"/>
  <c r="BV1877" i="138"/>
  <c r="BV1876" i="138"/>
  <c r="BV1875" i="138"/>
  <c r="BV1874" i="138"/>
  <c r="BV1873" i="138"/>
  <c r="BV1872" i="138"/>
  <c r="BV1871" i="138"/>
  <c r="BV1870" i="138"/>
  <c r="BV1869" i="138"/>
  <c r="BV1868" i="138"/>
  <c r="BV1867" i="138"/>
  <c r="BV1866" i="138"/>
  <c r="BV1865" i="138"/>
  <c r="BV1864" i="138"/>
  <c r="BV1863" i="138"/>
  <c r="BV1862" i="138"/>
  <c r="BV1861" i="138"/>
  <c r="BV1860" i="138"/>
  <c r="BV1859" i="138"/>
  <c r="BV1858" i="138"/>
  <c r="BV1857" i="138"/>
  <c r="BV1856" i="138"/>
  <c r="BV1855" i="138"/>
  <c r="BV1854" i="138"/>
  <c r="BV1853" i="138"/>
  <c r="BV1852" i="138"/>
  <c r="BV1851" i="138"/>
  <c r="BV1850" i="138"/>
  <c r="BV1849" i="138"/>
  <c r="BV1848" i="138"/>
  <c r="BV1847" i="138"/>
  <c r="BV1846" i="138"/>
  <c r="BV1845" i="138"/>
  <c r="BV1844" i="138"/>
  <c r="BV1843" i="138"/>
  <c r="BV1842" i="138"/>
  <c r="BV1841" i="138"/>
  <c r="BV1840" i="138"/>
  <c r="BV1839" i="138"/>
  <c r="BV1838" i="138"/>
  <c r="BV1837" i="138"/>
  <c r="BV1836" i="138"/>
  <c r="BV1835" i="138"/>
  <c r="BV1834" i="138"/>
  <c r="BV1833" i="138"/>
  <c r="BV1832" i="138"/>
  <c r="BV1831" i="138"/>
  <c r="BV1830" i="138"/>
  <c r="BV1829" i="138"/>
  <c r="BV1828" i="138"/>
  <c r="BV1827" i="138"/>
  <c r="BV1826" i="138"/>
  <c r="BV1825" i="138"/>
  <c r="BV1824" i="138"/>
  <c r="BV1823" i="138"/>
  <c r="BV1822" i="138"/>
  <c r="BV1821" i="138"/>
  <c r="BV1820" i="138"/>
  <c r="BV1819" i="138"/>
  <c r="BV1818" i="138"/>
  <c r="BV1817" i="138"/>
  <c r="BV1816" i="138"/>
  <c r="BV1815" i="138"/>
  <c r="BV1814" i="138"/>
  <c r="BV1813" i="138"/>
  <c r="BV1812" i="138"/>
  <c r="BV1811" i="138"/>
  <c r="BV1810" i="138"/>
  <c r="BV1809" i="138"/>
  <c r="BV1808" i="138"/>
  <c r="BV1807" i="138"/>
  <c r="BV1806" i="138"/>
  <c r="BV1805" i="138"/>
  <c r="BV1804" i="138"/>
  <c r="BV1803" i="138"/>
  <c r="BV1802" i="138"/>
  <c r="BV1801" i="138"/>
  <c r="BV1800" i="138"/>
  <c r="BV1799" i="138"/>
  <c r="BV1798" i="138"/>
  <c r="BV1797" i="138"/>
  <c r="BV1796" i="138"/>
  <c r="BV1795" i="138"/>
  <c r="BV1794" i="138"/>
  <c r="BV1793" i="138"/>
  <c r="BV1792" i="138"/>
  <c r="BV1791" i="138"/>
  <c r="BV1790" i="138"/>
  <c r="BV1789" i="138"/>
  <c r="BV1788" i="138"/>
  <c r="BV1787" i="138"/>
  <c r="BV1786" i="138"/>
  <c r="BV1785" i="138"/>
  <c r="BV1784" i="138"/>
  <c r="BV1783" i="138"/>
  <c r="BV1782" i="138"/>
  <c r="BV1781" i="138"/>
  <c r="BV1780" i="138"/>
  <c r="BV1779" i="138"/>
  <c r="BV1778" i="138"/>
  <c r="BV1777" i="138"/>
  <c r="BV1776" i="138"/>
  <c r="BV1775" i="138"/>
  <c r="BV1774" i="138"/>
  <c r="BV1773" i="138"/>
  <c r="BV1772" i="138"/>
  <c r="BV1771" i="138"/>
  <c r="BV1770" i="138"/>
  <c r="BV1769" i="138"/>
  <c r="BV1768" i="138"/>
  <c r="BV1767" i="138"/>
  <c r="BV1766" i="138"/>
  <c r="BV1765" i="138"/>
  <c r="BV1764" i="138"/>
  <c r="BV1763" i="138"/>
  <c r="BV1762" i="138"/>
  <c r="BV1761" i="138"/>
  <c r="BV1760" i="138"/>
  <c r="BV1759" i="138"/>
  <c r="BV1758" i="138"/>
  <c r="BV1757" i="138"/>
  <c r="BV1756" i="138"/>
  <c r="BV1755" i="138"/>
  <c r="BV1754" i="138"/>
  <c r="BV1753" i="138"/>
  <c r="BV1752" i="138"/>
  <c r="BV1751" i="138"/>
  <c r="BV1750" i="138"/>
  <c r="BV1749" i="138"/>
  <c r="BV1748" i="138"/>
  <c r="BV1747" i="138"/>
  <c r="BV1746" i="138"/>
  <c r="BV1745" i="138"/>
  <c r="BV1744" i="138"/>
  <c r="BV1743" i="138"/>
  <c r="BV1742" i="138"/>
  <c r="BV1741" i="138"/>
  <c r="BV1740" i="138"/>
  <c r="BV1739" i="138"/>
  <c r="BV1738" i="138"/>
  <c r="BV1737" i="138"/>
  <c r="BV1736" i="138"/>
  <c r="BV1735" i="138"/>
  <c r="BV1734" i="138"/>
  <c r="BV1733" i="138"/>
  <c r="BV1732" i="138"/>
  <c r="BV1731" i="138"/>
  <c r="BV1730" i="138"/>
  <c r="BV1729" i="138"/>
  <c r="BV1728" i="138"/>
  <c r="BV1727" i="138"/>
  <c r="BV1726" i="138"/>
  <c r="BV1725" i="138"/>
  <c r="BV1724" i="138"/>
  <c r="BV1723" i="138"/>
  <c r="BV1722" i="138"/>
  <c r="BV1721" i="138"/>
  <c r="BV1720" i="138"/>
  <c r="BV1719" i="138"/>
  <c r="BV1718" i="138"/>
  <c r="BV1717" i="138"/>
  <c r="BV1716" i="138"/>
  <c r="BV1715" i="138"/>
  <c r="BV1714" i="138"/>
  <c r="BV1713" i="138"/>
  <c r="BV1712" i="138"/>
  <c r="BV1711" i="138"/>
  <c r="BV1710" i="138"/>
  <c r="BV1709" i="138"/>
  <c r="BV1708" i="138"/>
  <c r="BV1707" i="138"/>
  <c r="BV1706" i="138"/>
  <c r="BV1705" i="138"/>
  <c r="BV1704" i="138"/>
  <c r="BV1703" i="138"/>
  <c r="BV1702" i="138"/>
  <c r="BV1701" i="138"/>
  <c r="BV1700" i="138"/>
  <c r="BV1699" i="138"/>
  <c r="BV1698" i="138"/>
  <c r="BV1697" i="138"/>
  <c r="BV1696" i="138"/>
  <c r="BV1695" i="138"/>
  <c r="BV1694" i="138"/>
  <c r="BV1693" i="138"/>
  <c r="BV1692" i="138"/>
  <c r="BV1691" i="138"/>
  <c r="BV1690" i="138"/>
  <c r="BV1689" i="138"/>
  <c r="BV1688" i="138"/>
  <c r="BV1687" i="138"/>
  <c r="BV1686" i="138"/>
  <c r="BV1685" i="138"/>
  <c r="BV1684" i="138"/>
  <c r="BV1683" i="138"/>
  <c r="BV1682" i="138"/>
  <c r="BV1681" i="138"/>
  <c r="BV1680" i="138"/>
  <c r="BV1679" i="138"/>
  <c r="BV1678" i="138"/>
  <c r="BV1677" i="138"/>
  <c r="BV1676" i="138"/>
  <c r="BV1675" i="138"/>
  <c r="BV1674" i="138"/>
  <c r="BV1673" i="138"/>
  <c r="BV1672" i="138"/>
  <c r="BV1671" i="138"/>
  <c r="BV1670" i="138"/>
  <c r="BV1669" i="138"/>
  <c r="BV1668" i="138"/>
  <c r="BV1667" i="138"/>
  <c r="BV1666" i="138"/>
  <c r="BV1665" i="138"/>
  <c r="BV1664" i="138"/>
  <c r="BV1663" i="138"/>
  <c r="BV1662" i="138"/>
  <c r="BV1661" i="138"/>
  <c r="BV1660" i="138"/>
  <c r="BV1659" i="138"/>
  <c r="BV1658" i="138"/>
  <c r="BV1657" i="138"/>
  <c r="BV1656" i="138"/>
  <c r="BV1655" i="138"/>
  <c r="BV1654" i="138"/>
  <c r="BV1653" i="138"/>
  <c r="BV1652" i="138"/>
  <c r="BV1651" i="138"/>
  <c r="BV1650" i="138"/>
  <c r="BV1649" i="138"/>
  <c r="BV1648" i="138"/>
  <c r="BV1647" i="138"/>
  <c r="BV1646" i="138"/>
  <c r="BV1645" i="138"/>
  <c r="BV1644" i="138"/>
  <c r="BV1643" i="138"/>
  <c r="BV1642" i="138"/>
  <c r="BV1641" i="138"/>
  <c r="BV1640" i="138"/>
  <c r="BV1639" i="138"/>
  <c r="BV1638" i="138"/>
  <c r="BV1637" i="138"/>
  <c r="BV1636" i="138"/>
  <c r="BV1635" i="138"/>
  <c r="BV1634" i="138"/>
  <c r="BV1633" i="138"/>
  <c r="BV1632" i="138"/>
  <c r="BV1631" i="138"/>
  <c r="BV1630" i="138"/>
  <c r="BV1629" i="138"/>
  <c r="BV1628" i="138"/>
  <c r="BV1627" i="138"/>
  <c r="BV1626" i="138"/>
  <c r="BV1625" i="138"/>
  <c r="BV1624" i="138"/>
  <c r="BV1623" i="138"/>
  <c r="BV1622" i="138"/>
  <c r="BV1621" i="138"/>
  <c r="BV1620" i="138"/>
  <c r="BV1619" i="138"/>
  <c r="BV1618" i="138"/>
  <c r="BV1617" i="138"/>
  <c r="BV1616" i="138"/>
  <c r="BV1615" i="138"/>
  <c r="BV1614" i="138"/>
  <c r="BV1613" i="138"/>
  <c r="BV1612" i="138"/>
  <c r="BV1611" i="138"/>
  <c r="BV1610" i="138"/>
  <c r="BV1609" i="138"/>
  <c r="BV1608" i="138"/>
  <c r="BV1607" i="138"/>
  <c r="BV1606" i="138"/>
  <c r="BV1605" i="138"/>
  <c r="BV1604" i="138"/>
  <c r="BV1603" i="138"/>
  <c r="BV1602" i="138"/>
  <c r="BV1601" i="138"/>
  <c r="BV1600" i="138"/>
  <c r="BV1599" i="138"/>
  <c r="BV1598" i="138"/>
  <c r="BV1597" i="138"/>
  <c r="BV1596" i="138"/>
  <c r="BV1595" i="138"/>
  <c r="BV1594" i="138"/>
  <c r="BV1593" i="138"/>
  <c r="BV1592" i="138"/>
  <c r="BV1591" i="138"/>
  <c r="BV1590" i="138"/>
  <c r="BV1589" i="138"/>
  <c r="BV1588" i="138"/>
  <c r="BV1587" i="138"/>
  <c r="BV1586" i="138"/>
  <c r="BV1585" i="138"/>
  <c r="BV1584" i="138"/>
  <c r="BV1583" i="138"/>
  <c r="BV1582" i="138"/>
  <c r="BV1581" i="138"/>
  <c r="BV1580" i="138"/>
  <c r="BV1579" i="138"/>
  <c r="BV1578" i="138"/>
  <c r="BV1577" i="138"/>
  <c r="BV1576" i="138"/>
  <c r="BV1575" i="138"/>
  <c r="BV1574" i="138"/>
  <c r="BV1573" i="138"/>
  <c r="BV1572" i="138"/>
  <c r="BV1571" i="138"/>
  <c r="BV1570" i="138"/>
  <c r="BV1569" i="138"/>
  <c r="BV1568" i="138"/>
  <c r="BV1567" i="138"/>
  <c r="BV1566" i="138"/>
  <c r="BV1565" i="138"/>
  <c r="BV1564" i="138"/>
  <c r="BV1563" i="138"/>
  <c r="BV1562" i="138"/>
  <c r="BV1561" i="138"/>
  <c r="BV1560" i="138"/>
  <c r="BV1559" i="138"/>
  <c r="BV1558" i="138"/>
  <c r="BV1557" i="138"/>
  <c r="BV1556" i="138"/>
  <c r="BV1555" i="138"/>
  <c r="BV1554" i="138"/>
  <c r="BV1553" i="138"/>
  <c r="BV1552" i="138"/>
  <c r="BV1551" i="138"/>
  <c r="BV1550" i="138"/>
  <c r="BV1549" i="138"/>
  <c r="BV1548" i="138"/>
  <c r="BV1547" i="138"/>
  <c r="BV1546" i="138"/>
  <c r="BV1545" i="138"/>
  <c r="BV1544" i="138"/>
  <c r="BV1543" i="138"/>
  <c r="BV1542" i="138"/>
  <c r="BV1541" i="138"/>
  <c r="BV1540" i="138"/>
  <c r="BV1539" i="138"/>
  <c r="BV1538" i="138"/>
  <c r="BV1537" i="138"/>
  <c r="BV1536" i="138"/>
  <c r="BV1535" i="138"/>
  <c r="BV1534" i="138"/>
  <c r="BV1533" i="138"/>
  <c r="BV1532" i="138"/>
  <c r="BV1531" i="138"/>
  <c r="BV1530" i="138"/>
  <c r="BV1529" i="138"/>
  <c r="BV1528" i="138"/>
  <c r="BV1527" i="138"/>
  <c r="BV1526" i="138"/>
  <c r="BV1525" i="138"/>
  <c r="BV1524" i="138"/>
  <c r="BV1523" i="138"/>
  <c r="BV1522" i="138"/>
  <c r="BV1521" i="138"/>
  <c r="BV1520" i="138"/>
  <c r="BV1519" i="138"/>
  <c r="BV1518" i="138"/>
  <c r="BV1517" i="138"/>
  <c r="BV1516" i="138"/>
  <c r="BV1515" i="138"/>
  <c r="BV1514" i="138"/>
  <c r="BV1513" i="138"/>
  <c r="BV1512" i="138"/>
  <c r="BV1511" i="138"/>
  <c r="BV1510" i="138"/>
  <c r="BV1509" i="138"/>
  <c r="BV1508" i="138"/>
  <c r="BV1507" i="138"/>
  <c r="BV1506" i="138"/>
  <c r="BV1505" i="138"/>
  <c r="BV1504" i="138"/>
  <c r="BV1503" i="138"/>
  <c r="BV1502" i="138"/>
  <c r="BV1501" i="138"/>
  <c r="BV1500" i="138"/>
  <c r="BV1499" i="138"/>
  <c r="BV1498" i="138"/>
  <c r="BV1497" i="138"/>
  <c r="BV1496" i="138"/>
  <c r="BV1495" i="138"/>
  <c r="BV1494" i="138"/>
  <c r="BV1493" i="138"/>
  <c r="BV1492" i="138"/>
  <c r="BV1491" i="138"/>
  <c r="BV1490" i="138"/>
  <c r="BV1489" i="138"/>
  <c r="BV1488" i="138"/>
  <c r="BV1487" i="138"/>
  <c r="BV1486" i="138"/>
  <c r="BV1485" i="138"/>
  <c r="BV1484" i="138"/>
  <c r="BV1483" i="138"/>
  <c r="BV1482" i="138"/>
  <c r="BV1481" i="138"/>
  <c r="BV1480" i="138"/>
  <c r="BV1479" i="138"/>
  <c r="BV1478" i="138"/>
  <c r="BV1477" i="138"/>
  <c r="BV1476" i="138"/>
  <c r="BV1475" i="138"/>
  <c r="BV1474" i="138"/>
  <c r="BV1473" i="138"/>
  <c r="BV1472" i="138"/>
  <c r="BV1471" i="138"/>
  <c r="BV1470" i="138"/>
  <c r="BV1469" i="138"/>
  <c r="BV1468" i="138"/>
  <c r="BV1467" i="138"/>
  <c r="BV1466" i="138"/>
  <c r="BV1465" i="138"/>
  <c r="BV1464" i="138"/>
  <c r="BV1463" i="138"/>
  <c r="BV1462" i="138"/>
  <c r="BV1461" i="138"/>
  <c r="BV1460" i="138"/>
  <c r="BV1459" i="138"/>
  <c r="BV1458" i="138"/>
  <c r="BV1457" i="138"/>
  <c r="BV1456" i="138"/>
  <c r="BV1455" i="138"/>
  <c r="BV1454" i="138"/>
  <c r="BV1453" i="138"/>
  <c r="BV1452" i="138"/>
  <c r="BV1451" i="138"/>
  <c r="BV1450" i="138"/>
  <c r="BV1449" i="138"/>
  <c r="BV1448" i="138"/>
  <c r="BV1447" i="138"/>
  <c r="BV1446" i="138"/>
  <c r="BV1445" i="138"/>
  <c r="BV1444" i="138"/>
  <c r="BV1443" i="138"/>
  <c r="BV1442" i="138"/>
  <c r="BV1441" i="138"/>
  <c r="BV1440" i="138"/>
  <c r="BV1439" i="138"/>
  <c r="BV1438" i="138"/>
  <c r="BV1437" i="138"/>
  <c r="BV1436" i="138"/>
  <c r="BV1435" i="138"/>
  <c r="BV1434" i="138"/>
  <c r="BV1433" i="138"/>
  <c r="BV1432" i="138"/>
  <c r="BV1431" i="138"/>
  <c r="BV1430" i="138"/>
  <c r="BV1429" i="138"/>
  <c r="BV1428" i="138"/>
  <c r="BV1427" i="138"/>
  <c r="BV1426" i="138"/>
  <c r="BV1425" i="138"/>
  <c r="BV1424" i="138"/>
  <c r="BV1423" i="138"/>
  <c r="BV1422" i="138"/>
  <c r="BV1421" i="138"/>
  <c r="BV1420" i="138"/>
  <c r="BV1419" i="138"/>
  <c r="BV1418" i="138"/>
  <c r="BV1417" i="138"/>
  <c r="BV1416" i="138"/>
  <c r="BV1415" i="138"/>
  <c r="BV1414" i="138"/>
  <c r="BV1413" i="138"/>
  <c r="BV1412" i="138"/>
  <c r="BV1411" i="138"/>
  <c r="BV1410" i="138"/>
  <c r="BV1409" i="138"/>
  <c r="BV1408" i="138"/>
  <c r="BV1407" i="138"/>
  <c r="BV1406" i="138"/>
  <c r="BV1405" i="138"/>
  <c r="BV1404" i="138"/>
  <c r="BV1403" i="138"/>
  <c r="BV1402" i="138"/>
  <c r="BV1401" i="138"/>
  <c r="BV1400" i="138"/>
  <c r="BV1399" i="138"/>
  <c r="BV1398" i="138"/>
  <c r="BV1397" i="138"/>
  <c r="BV1396" i="138"/>
  <c r="BV1395" i="138"/>
  <c r="BV1394" i="138"/>
  <c r="BV1393" i="138"/>
  <c r="BV1392" i="138"/>
  <c r="BV1391" i="138"/>
  <c r="BV1390" i="138"/>
  <c r="BV1389" i="138"/>
  <c r="BV1388" i="138"/>
  <c r="BV1387" i="138"/>
  <c r="BV1386" i="138"/>
  <c r="BV1385" i="138"/>
  <c r="BV1384" i="138"/>
  <c r="BV1383" i="138"/>
  <c r="BV1382" i="138"/>
  <c r="BV1381" i="138"/>
  <c r="BV1380" i="138"/>
  <c r="BV1379" i="138"/>
  <c r="BV1378" i="138"/>
  <c r="BV1377" i="138"/>
  <c r="BV1376" i="138"/>
  <c r="BV1375" i="138"/>
  <c r="BV1374" i="138"/>
  <c r="BV1373" i="138"/>
  <c r="BV1372" i="138"/>
  <c r="BV1371" i="138"/>
  <c r="BV1370" i="138"/>
  <c r="BV1369" i="138"/>
  <c r="BV1368" i="138"/>
  <c r="BV1367" i="138"/>
  <c r="BV1366" i="138"/>
  <c r="BV1365" i="138"/>
  <c r="BV1364" i="138"/>
  <c r="BV1363" i="138"/>
  <c r="BV1362" i="138"/>
  <c r="BV1361" i="138"/>
  <c r="BV1360" i="138"/>
  <c r="BV1359" i="138"/>
  <c r="BV1358" i="138"/>
  <c r="BV1357" i="138"/>
  <c r="BV1356" i="138"/>
  <c r="BV1355" i="138"/>
  <c r="BV1354" i="138"/>
  <c r="BV1353" i="138"/>
  <c r="BV1352" i="138"/>
  <c r="BV1351" i="138"/>
  <c r="BV1350" i="138"/>
  <c r="BV1349" i="138"/>
  <c r="BV1348" i="138"/>
  <c r="BV1347" i="138"/>
  <c r="BV1346" i="138"/>
  <c r="BV1345" i="138"/>
  <c r="BV1344" i="138"/>
  <c r="BV1343" i="138"/>
  <c r="BV1342" i="138"/>
  <c r="BV1341" i="138"/>
  <c r="BV1340" i="138"/>
  <c r="BV1339" i="138"/>
  <c r="BV1338" i="138"/>
  <c r="BV1337" i="138"/>
  <c r="BV1336" i="138"/>
  <c r="BV1335" i="138"/>
  <c r="BV1334" i="138"/>
  <c r="BV1333" i="138"/>
  <c r="BV1332" i="138"/>
  <c r="BV1331" i="138"/>
  <c r="BV1330" i="138"/>
  <c r="BV1329" i="138"/>
  <c r="BV1328" i="138"/>
  <c r="BV1327" i="138"/>
  <c r="BV1326" i="138"/>
  <c r="BV1325" i="138"/>
  <c r="BV1324" i="138"/>
  <c r="BV1323" i="138"/>
  <c r="BV1322" i="138"/>
  <c r="BV1321" i="138"/>
  <c r="BV1320" i="138"/>
  <c r="BV1319" i="138"/>
  <c r="BV1318" i="138"/>
  <c r="BV1317" i="138"/>
  <c r="BV1316" i="138"/>
  <c r="BV1315" i="138"/>
  <c r="BV1314" i="138"/>
  <c r="BV1313" i="138"/>
  <c r="BV1312" i="138"/>
  <c r="BV1311" i="138"/>
  <c r="BV1310" i="138"/>
  <c r="BV1309" i="138"/>
  <c r="BV1308" i="138"/>
  <c r="BV1307" i="138"/>
  <c r="BV1306" i="138"/>
  <c r="BV1305" i="138"/>
  <c r="BV1304" i="138"/>
  <c r="BV1303" i="138"/>
  <c r="BV1302" i="138"/>
  <c r="BV1301" i="138"/>
  <c r="BV1300" i="138"/>
  <c r="BV1299" i="138"/>
  <c r="BV1298" i="138"/>
  <c r="BV1297" i="138"/>
  <c r="BV1296" i="138"/>
  <c r="BV1295" i="138"/>
  <c r="BV1294" i="138"/>
  <c r="BV1293" i="138"/>
  <c r="BV1292" i="138"/>
  <c r="BV1291" i="138"/>
  <c r="BV1290" i="138"/>
  <c r="BV1289" i="138"/>
  <c r="BV1288" i="138"/>
  <c r="BV1287" i="138"/>
  <c r="BV1286" i="138"/>
  <c r="BV1285" i="138"/>
  <c r="BV1284" i="138"/>
  <c r="BV1283" i="138"/>
  <c r="BV1282" i="138"/>
  <c r="BV1281" i="138"/>
  <c r="BV1280" i="138"/>
  <c r="BV1279" i="138"/>
  <c r="BV1278" i="138"/>
  <c r="BV1277" i="138"/>
  <c r="BV1276" i="138"/>
  <c r="BV1275" i="138"/>
  <c r="BV1274" i="138"/>
  <c r="BV1273" i="138"/>
  <c r="BV1272" i="138"/>
  <c r="BV1271" i="138"/>
  <c r="BV1270" i="138"/>
  <c r="BV1269" i="138"/>
  <c r="BV1268" i="138"/>
  <c r="BV1267" i="138"/>
  <c r="BV1266" i="138"/>
  <c r="BV1265" i="138"/>
  <c r="BV1264" i="138"/>
  <c r="BV1263" i="138"/>
  <c r="BV1262" i="138"/>
  <c r="BV1261" i="138"/>
  <c r="BV1260" i="138"/>
  <c r="BV1259" i="138"/>
  <c r="BV1258" i="138"/>
  <c r="BV1257" i="138"/>
  <c r="BV1256" i="138"/>
  <c r="BV1255" i="138"/>
  <c r="BV1254" i="138"/>
  <c r="BV1253" i="138"/>
  <c r="BV1252" i="138"/>
  <c r="BV1251" i="138"/>
  <c r="BV1250" i="138"/>
  <c r="BV1249" i="138"/>
  <c r="BV1248" i="138"/>
  <c r="BV1247" i="138"/>
  <c r="BV1246" i="138"/>
  <c r="BV1245" i="138"/>
  <c r="BV1244" i="138"/>
  <c r="BV1243" i="138"/>
  <c r="BV1242" i="138"/>
  <c r="BV1241" i="138"/>
  <c r="BV1240" i="138"/>
  <c r="BV1239" i="138"/>
  <c r="BV1238" i="138"/>
  <c r="BV1237" i="138"/>
  <c r="BV1236" i="138"/>
  <c r="BV1235" i="138"/>
  <c r="BV1234" i="138"/>
  <c r="BV1233" i="138"/>
  <c r="BV1232" i="138"/>
  <c r="BV1231" i="138"/>
  <c r="BV1230" i="138"/>
  <c r="BV1229" i="138"/>
  <c r="BV1228" i="138"/>
  <c r="BV1227" i="138"/>
  <c r="BV1226" i="138"/>
  <c r="BV1225" i="138"/>
  <c r="BV1224" i="138"/>
  <c r="BV1223" i="138"/>
  <c r="BV1222" i="138"/>
  <c r="BV1221" i="138"/>
  <c r="BV1220" i="138"/>
  <c r="BV1219" i="138"/>
  <c r="BV1218" i="138"/>
  <c r="BV1217" i="138"/>
  <c r="BV1216" i="138"/>
  <c r="BV1215" i="138"/>
  <c r="BV1214" i="138"/>
  <c r="BV1213" i="138"/>
  <c r="BV1212" i="138"/>
  <c r="BV1211" i="138"/>
  <c r="BV1210" i="138"/>
  <c r="BV1209" i="138"/>
  <c r="BV1208" i="138"/>
  <c r="BV1207" i="138"/>
  <c r="BV1206" i="138"/>
  <c r="BV1205" i="138"/>
  <c r="BV1204" i="138"/>
  <c r="BV1203" i="138"/>
  <c r="BV1202" i="138"/>
  <c r="BV1201" i="138"/>
  <c r="BV1200" i="138"/>
  <c r="BV1199" i="138"/>
  <c r="BV1198" i="138"/>
  <c r="BV1197" i="138"/>
  <c r="BV1196" i="138"/>
  <c r="BV1195" i="138"/>
  <c r="BV1194" i="138"/>
  <c r="BV1193" i="138"/>
  <c r="BV1192" i="138"/>
  <c r="BV1191" i="138"/>
  <c r="BV1190" i="138"/>
  <c r="BV1189" i="138"/>
  <c r="BV1188" i="138"/>
  <c r="BV1187" i="138"/>
  <c r="BV1186" i="138"/>
  <c r="BV1185" i="138"/>
  <c r="BV1184" i="138"/>
  <c r="BV1183" i="138"/>
  <c r="BV1182" i="138"/>
  <c r="BV1181" i="138"/>
  <c r="BV1180" i="138"/>
  <c r="BV1179" i="138"/>
  <c r="BV1178" i="138"/>
  <c r="BV1177" i="138"/>
  <c r="BV1176" i="138"/>
  <c r="BV1175" i="138"/>
  <c r="BV1174" i="138"/>
  <c r="BV1173" i="138"/>
  <c r="BV1172" i="138"/>
  <c r="BV1171" i="138"/>
  <c r="BV1170" i="138"/>
  <c r="BV1169" i="138"/>
  <c r="BV1168" i="138"/>
  <c r="BV1167" i="138"/>
  <c r="BV1166" i="138"/>
  <c r="BV1165" i="138"/>
  <c r="BV1164" i="138"/>
  <c r="BV1163" i="138"/>
  <c r="BV1162" i="138"/>
  <c r="BV1161" i="138"/>
  <c r="BV1160" i="138"/>
  <c r="BV1159" i="138"/>
  <c r="BV1158" i="138"/>
  <c r="BV1157" i="138"/>
  <c r="BV1156" i="138"/>
  <c r="BV1155" i="138"/>
  <c r="BV1154" i="138"/>
  <c r="BV1153" i="138"/>
  <c r="BV1152" i="138"/>
  <c r="BV1151" i="138"/>
  <c r="BV1150" i="138"/>
  <c r="BV1149" i="138"/>
  <c r="BV1148" i="138"/>
  <c r="BV1147" i="138"/>
  <c r="BV1146" i="138"/>
  <c r="BV1145" i="138"/>
  <c r="BV1144" i="138"/>
  <c r="BV1143" i="138"/>
  <c r="BV1142" i="138"/>
  <c r="BV1141" i="138"/>
  <c r="BV1140" i="138"/>
  <c r="BV1139" i="138"/>
  <c r="BV1138" i="138"/>
  <c r="BV1137" i="138"/>
  <c r="BV1136" i="138"/>
  <c r="BV1135" i="138"/>
  <c r="BV1134" i="138"/>
  <c r="BV1133" i="138"/>
  <c r="BV1132" i="138"/>
  <c r="BV1131" i="138"/>
  <c r="BV1130" i="138"/>
  <c r="BV1129" i="138"/>
  <c r="BV1128" i="138"/>
  <c r="BV1127" i="138"/>
  <c r="BV1126" i="138"/>
  <c r="BV1125" i="138"/>
  <c r="BV1124" i="138"/>
  <c r="BV1123" i="138"/>
  <c r="BV1122" i="138"/>
  <c r="BV1121" i="138"/>
  <c r="BV1120" i="138"/>
  <c r="BV1119" i="138"/>
  <c r="BV1118" i="138"/>
  <c r="BV1117" i="138"/>
  <c r="BV1116" i="138"/>
  <c r="BV1115" i="138"/>
  <c r="BV1114" i="138"/>
  <c r="BV1113" i="138"/>
  <c r="BV1112" i="138"/>
  <c r="BV1111" i="138"/>
  <c r="BV1110" i="138"/>
  <c r="BV1109" i="138"/>
  <c r="BV1108" i="138"/>
  <c r="BV1107" i="138"/>
  <c r="BV1106" i="138"/>
  <c r="BV1105" i="138"/>
  <c r="BV1104" i="138"/>
  <c r="BV1103" i="138"/>
  <c r="BV1102" i="138"/>
  <c r="BV1101" i="138"/>
  <c r="BV1100" i="138"/>
  <c r="BV1099" i="138"/>
  <c r="BV1098" i="138"/>
  <c r="BV1097" i="138"/>
  <c r="BV1096" i="138"/>
  <c r="BV1095" i="138"/>
  <c r="BV1094" i="138"/>
  <c r="BV1093" i="138"/>
  <c r="BV1092" i="138"/>
  <c r="BV1091" i="138"/>
  <c r="BV1090" i="138"/>
  <c r="BV1089" i="138"/>
  <c r="BV1088" i="138"/>
  <c r="BV1087" i="138"/>
  <c r="BV1086" i="138"/>
  <c r="BV1085" i="138"/>
  <c r="BV1084" i="138"/>
  <c r="BV1083" i="138"/>
  <c r="BV1082" i="138"/>
  <c r="BV1081" i="138"/>
  <c r="BV1080" i="138"/>
  <c r="BV1079" i="138"/>
  <c r="BV1078" i="138"/>
  <c r="BV1077" i="138"/>
  <c r="BV1076" i="138"/>
  <c r="BV1075" i="138"/>
  <c r="BV1074" i="138"/>
  <c r="BV1073" i="138"/>
  <c r="BV1072" i="138"/>
  <c r="BV1071" i="138"/>
  <c r="BV1070" i="138"/>
  <c r="BV1069" i="138"/>
  <c r="BV1068" i="138"/>
  <c r="BV1067" i="138"/>
  <c r="BV1066" i="138"/>
  <c r="BV1065" i="138"/>
  <c r="BV1064" i="138"/>
  <c r="BV1063" i="138"/>
  <c r="BV1062" i="138"/>
  <c r="BV1061" i="138"/>
  <c r="BV1060" i="138"/>
  <c r="BV1059" i="138"/>
  <c r="BV1058" i="138"/>
  <c r="BV1057" i="138"/>
  <c r="BV1056" i="138"/>
  <c r="BV1055" i="138"/>
  <c r="BV1054" i="138"/>
  <c r="BV1053" i="138"/>
  <c r="BV1052" i="138"/>
  <c r="BV1051" i="138"/>
  <c r="BV1050" i="138"/>
  <c r="BV1049" i="138"/>
  <c r="BV1048" i="138"/>
  <c r="BV1047" i="138"/>
  <c r="BV1046" i="138"/>
  <c r="BV1045" i="138"/>
  <c r="BV1044" i="138"/>
  <c r="BV1043" i="138"/>
  <c r="BV1042" i="138"/>
  <c r="BV1041" i="138"/>
  <c r="BV1040" i="138"/>
  <c r="BV1039" i="138"/>
  <c r="BV1038" i="138"/>
  <c r="BV1037" i="138"/>
  <c r="BV1036" i="138"/>
  <c r="BV1035" i="138"/>
  <c r="BV1034" i="138"/>
  <c r="BV1033" i="138"/>
  <c r="BV1032" i="138"/>
  <c r="BV1031" i="138"/>
  <c r="BV1030" i="138"/>
  <c r="BV1029" i="138"/>
  <c r="BV1028" i="138"/>
  <c r="BV1027" i="138"/>
  <c r="BV1026" i="138"/>
  <c r="BV1025" i="138"/>
  <c r="BV1024" i="138"/>
  <c r="BV1023" i="138"/>
  <c r="BV1022" i="138"/>
  <c r="BV1021" i="138"/>
  <c r="BV1020" i="138"/>
  <c r="BV1019" i="138"/>
  <c r="BV1018" i="138"/>
  <c r="BV1017" i="138"/>
  <c r="BV1016" i="138"/>
  <c r="BV1015" i="138"/>
  <c r="BV1014" i="138"/>
  <c r="BV1013" i="138"/>
  <c r="BV1012" i="138"/>
  <c r="BV1011" i="138"/>
  <c r="BV1010" i="138"/>
  <c r="BV1009" i="138"/>
  <c r="BV1008" i="138"/>
  <c r="BV1007" i="138"/>
  <c r="BV1006" i="138"/>
  <c r="BV1005" i="138"/>
  <c r="BV1004" i="138"/>
  <c r="BV1003" i="138"/>
  <c r="BV1002" i="138"/>
  <c r="BV1001" i="138"/>
  <c r="BV1000" i="138"/>
  <c r="BV999" i="138"/>
  <c r="BV998" i="138"/>
  <c r="BV997" i="138"/>
  <c r="BV996" i="138"/>
  <c r="BV995" i="138"/>
  <c r="BV994" i="138"/>
  <c r="BV993" i="138"/>
  <c r="BV992" i="138"/>
  <c r="BV991" i="138"/>
  <c r="BV990" i="138"/>
  <c r="BV989" i="138"/>
  <c r="BV988" i="138"/>
  <c r="BV987" i="138"/>
  <c r="BV986" i="138"/>
  <c r="BV985" i="138"/>
  <c r="BV984" i="138"/>
  <c r="BV983" i="138"/>
  <c r="BV982" i="138"/>
  <c r="BV981" i="138"/>
  <c r="BV980" i="138"/>
  <c r="BV979" i="138"/>
  <c r="BV978" i="138"/>
  <c r="BV977" i="138"/>
  <c r="BV976" i="138"/>
  <c r="BV975" i="138"/>
  <c r="BV974" i="138"/>
  <c r="BV973" i="138"/>
  <c r="BV972" i="138"/>
  <c r="BV971" i="138"/>
  <c r="BV970" i="138"/>
  <c r="BV969" i="138"/>
  <c r="BV968" i="138"/>
  <c r="BV967" i="138"/>
  <c r="BV966" i="138"/>
  <c r="BV965" i="138"/>
  <c r="BV964" i="138"/>
  <c r="BV963" i="138"/>
  <c r="BV962" i="138"/>
  <c r="BV961" i="138"/>
  <c r="BV960" i="138"/>
  <c r="BV959" i="138"/>
  <c r="BV958" i="138"/>
  <c r="BV957" i="138"/>
  <c r="BV956" i="138"/>
  <c r="BV955" i="138"/>
  <c r="BV954" i="138"/>
  <c r="BV953" i="138"/>
  <c r="BV952" i="138"/>
  <c r="BV951" i="138"/>
  <c r="BV950" i="138"/>
  <c r="BV949" i="138"/>
  <c r="BV948" i="138"/>
  <c r="BV947" i="138"/>
  <c r="BV946" i="138"/>
  <c r="BV945" i="138"/>
  <c r="BV944" i="138"/>
  <c r="BV943" i="138"/>
  <c r="BV942" i="138"/>
  <c r="BV941" i="138"/>
  <c r="BV940" i="138"/>
  <c r="BV939" i="138"/>
  <c r="BV938" i="138"/>
  <c r="BV937" i="138"/>
  <c r="BV936" i="138"/>
  <c r="BV935" i="138"/>
  <c r="BV934" i="138"/>
  <c r="BV933" i="138"/>
  <c r="BV932" i="138"/>
  <c r="BV931" i="138"/>
  <c r="BV930" i="138"/>
  <c r="BV929" i="138"/>
  <c r="BV928" i="138"/>
  <c r="BV927" i="138"/>
  <c r="BV926" i="138"/>
  <c r="BV925" i="138"/>
  <c r="BV924" i="138"/>
  <c r="BV923" i="138"/>
  <c r="BV922" i="138"/>
  <c r="BV921" i="138"/>
  <c r="BV920" i="138"/>
  <c r="BV919" i="138"/>
  <c r="BV918" i="138"/>
  <c r="BV917" i="138"/>
  <c r="BV916" i="138"/>
  <c r="BV915" i="138"/>
  <c r="BV914" i="138"/>
  <c r="BV913" i="138"/>
  <c r="BV912" i="138"/>
  <c r="BV911" i="138"/>
  <c r="BV910" i="138"/>
  <c r="BV909" i="138"/>
  <c r="BV908" i="138"/>
  <c r="BV907" i="138"/>
  <c r="BV906" i="138"/>
  <c r="BV905" i="138"/>
  <c r="BV904" i="138"/>
  <c r="BV903" i="138"/>
  <c r="BV902" i="138"/>
  <c r="BV901" i="138"/>
  <c r="BV900" i="138"/>
  <c r="BV899" i="138"/>
  <c r="BV898" i="138"/>
  <c r="BV897" i="138"/>
  <c r="BV896" i="138"/>
  <c r="BV895" i="138"/>
  <c r="BV894" i="138"/>
  <c r="BV893" i="138"/>
  <c r="BV892" i="138"/>
  <c r="BV891" i="138"/>
  <c r="BV890" i="138"/>
  <c r="BV889" i="138"/>
  <c r="BV888" i="138"/>
  <c r="BV887" i="138"/>
  <c r="BV886" i="138"/>
  <c r="BV885" i="138"/>
  <c r="BV884" i="138"/>
  <c r="BV883" i="138"/>
  <c r="BV882" i="138"/>
  <c r="BV881" i="138"/>
  <c r="BV880" i="138"/>
  <c r="BV879" i="138"/>
  <c r="BV878" i="138"/>
  <c r="BV877" i="138"/>
  <c r="BV876" i="138"/>
  <c r="BV875" i="138"/>
  <c r="BV874" i="138"/>
  <c r="BV873" i="138"/>
  <c r="BV872" i="138"/>
  <c r="BV871" i="138"/>
  <c r="BV870" i="138"/>
  <c r="BV869" i="138"/>
  <c r="BV868" i="138"/>
  <c r="BV867" i="138"/>
  <c r="BV866" i="138"/>
  <c r="BV865" i="138"/>
  <c r="BV864" i="138"/>
  <c r="BV863" i="138"/>
  <c r="BV862" i="138"/>
  <c r="BV861" i="138"/>
  <c r="BV860" i="138"/>
  <c r="BV859" i="138"/>
  <c r="BV858" i="138"/>
  <c r="BV857" i="138"/>
  <c r="BV856" i="138"/>
  <c r="BV855" i="138"/>
  <c r="BV854" i="138"/>
  <c r="BV853" i="138"/>
  <c r="BV852" i="138"/>
  <c r="BV851" i="138"/>
  <c r="BV850" i="138"/>
  <c r="BV849" i="138"/>
  <c r="BV848" i="138"/>
  <c r="BV847" i="138"/>
  <c r="BV846" i="138"/>
  <c r="BV845" i="138"/>
  <c r="BV844" i="138"/>
  <c r="BV843" i="138"/>
  <c r="BV842" i="138"/>
  <c r="BV841" i="138"/>
  <c r="BV840" i="138"/>
  <c r="BV839" i="138"/>
  <c r="BV838" i="138"/>
  <c r="BV837" i="138"/>
  <c r="BV836" i="138"/>
  <c r="BV835" i="138"/>
  <c r="BV834" i="138"/>
  <c r="BV833" i="138"/>
  <c r="BV832" i="138"/>
  <c r="BV831" i="138"/>
  <c r="BV830" i="138"/>
  <c r="BV829" i="138"/>
  <c r="BV828" i="138"/>
  <c r="BV827" i="138"/>
  <c r="BV826" i="138"/>
  <c r="BV825" i="138"/>
  <c r="BV824" i="138"/>
  <c r="BV823" i="138"/>
  <c r="BV822" i="138"/>
  <c r="BV821" i="138"/>
  <c r="BV820" i="138"/>
  <c r="BV819" i="138"/>
  <c r="BV818" i="138"/>
  <c r="BV817" i="138"/>
  <c r="BV816" i="138"/>
  <c r="BV815" i="138"/>
  <c r="BV814" i="138"/>
  <c r="BV813" i="138"/>
  <c r="BV812" i="138"/>
  <c r="BV811" i="138"/>
  <c r="BV810" i="138"/>
  <c r="BV809" i="138"/>
  <c r="BV808" i="138"/>
  <c r="BV807" i="138"/>
  <c r="BV806" i="138"/>
  <c r="BV805" i="138"/>
  <c r="BV804" i="138"/>
  <c r="BV803" i="138"/>
  <c r="BV802" i="138"/>
  <c r="BV801" i="138"/>
  <c r="BV800" i="138"/>
  <c r="BV799" i="138"/>
  <c r="BV798" i="138"/>
  <c r="BV797" i="138"/>
  <c r="BV796" i="138"/>
  <c r="BV795" i="138"/>
  <c r="BV794" i="138"/>
  <c r="BV793" i="138"/>
  <c r="BV792" i="138"/>
  <c r="BV791" i="138"/>
  <c r="BV790" i="138"/>
  <c r="BV789" i="138"/>
  <c r="BV788" i="138"/>
  <c r="BV787" i="138"/>
  <c r="BV786" i="138"/>
  <c r="BV785" i="138"/>
  <c r="BV784" i="138"/>
  <c r="BV783" i="138"/>
  <c r="BV782" i="138"/>
  <c r="BV781" i="138"/>
  <c r="BV780" i="138"/>
  <c r="BV779" i="138"/>
  <c r="BV778" i="138"/>
  <c r="BV777" i="138"/>
  <c r="BV776" i="138"/>
  <c r="BV775" i="138"/>
  <c r="BV774" i="138"/>
  <c r="BV773" i="138"/>
  <c r="BV772" i="138"/>
  <c r="BV771" i="138"/>
  <c r="BV770" i="138"/>
  <c r="BV769" i="138"/>
  <c r="BV768" i="138"/>
  <c r="BV767" i="138"/>
  <c r="BV766" i="138"/>
  <c r="BV765" i="138"/>
  <c r="BV764" i="138"/>
  <c r="BV763" i="138"/>
  <c r="BV762" i="138"/>
  <c r="BV761" i="138"/>
  <c r="BV760" i="138"/>
  <c r="BV759" i="138"/>
  <c r="BV758" i="138"/>
  <c r="BV757" i="138"/>
  <c r="BV756" i="138"/>
  <c r="BV755" i="138"/>
  <c r="BV754" i="138"/>
  <c r="BV753" i="138"/>
  <c r="BV752" i="138"/>
  <c r="BV751" i="138"/>
  <c r="BV750" i="138"/>
  <c r="BV749" i="138"/>
  <c r="BV748" i="138"/>
  <c r="BV747" i="138"/>
  <c r="BV746" i="138"/>
  <c r="BV745" i="138"/>
  <c r="BV744" i="138"/>
  <c r="BV743" i="138"/>
  <c r="BV742" i="138"/>
  <c r="BV741" i="138"/>
  <c r="BV740" i="138"/>
  <c r="BV739" i="138"/>
  <c r="BV738" i="138"/>
  <c r="BV737" i="138"/>
  <c r="BV736" i="138"/>
  <c r="BV735" i="138"/>
  <c r="BV734" i="138"/>
  <c r="BV733" i="138"/>
  <c r="BV732" i="138"/>
  <c r="BV731" i="138"/>
  <c r="BV730" i="138"/>
  <c r="BV729" i="138"/>
  <c r="BV728" i="138"/>
  <c r="BV727" i="138"/>
  <c r="BV726" i="138"/>
  <c r="BV725" i="138"/>
  <c r="BV724" i="138"/>
  <c r="BV723" i="138"/>
  <c r="BV722" i="138"/>
  <c r="BV721" i="138"/>
  <c r="BV720" i="138"/>
  <c r="BV719" i="138"/>
  <c r="BV718" i="138"/>
  <c r="BV717" i="138"/>
  <c r="BV716" i="138"/>
  <c r="BV715" i="138"/>
  <c r="BV714" i="138"/>
  <c r="BV713" i="138"/>
  <c r="BV712" i="138"/>
  <c r="BV711" i="138"/>
  <c r="BV710" i="138"/>
  <c r="BV709" i="138"/>
  <c r="BV708" i="138"/>
  <c r="BV707" i="138"/>
  <c r="BV706" i="138"/>
  <c r="BV705" i="138"/>
  <c r="BV704" i="138"/>
  <c r="BV703" i="138"/>
  <c r="BV702" i="138"/>
  <c r="BV701" i="138"/>
  <c r="BV700" i="138"/>
  <c r="BV699" i="138"/>
  <c r="BV698" i="138"/>
  <c r="BV697" i="138"/>
  <c r="BV696" i="138"/>
  <c r="BV695" i="138"/>
  <c r="BV694" i="138"/>
  <c r="BV693" i="138"/>
  <c r="BV692" i="138"/>
  <c r="BV691" i="138"/>
  <c r="BV690" i="138"/>
  <c r="BV689" i="138"/>
  <c r="BV688" i="138"/>
  <c r="BV687" i="138"/>
  <c r="BV686" i="138"/>
  <c r="BV685" i="138"/>
  <c r="BV684" i="138"/>
  <c r="BV683" i="138"/>
  <c r="BV682" i="138"/>
  <c r="BV681" i="138"/>
  <c r="BV680" i="138"/>
  <c r="BV679" i="138"/>
  <c r="BV678" i="138"/>
  <c r="BV677" i="138"/>
  <c r="BV676" i="138"/>
  <c r="BV675" i="138"/>
  <c r="BV674" i="138"/>
  <c r="BV673" i="138"/>
  <c r="BV672" i="138"/>
  <c r="BV671" i="138"/>
  <c r="BV670" i="138"/>
  <c r="BV669" i="138"/>
  <c r="BV668" i="138"/>
  <c r="BV667" i="138"/>
  <c r="BV666" i="138"/>
  <c r="BV665" i="138"/>
  <c r="BV664" i="138"/>
  <c r="BV663" i="138"/>
  <c r="BV662" i="138"/>
  <c r="BV661" i="138"/>
  <c r="BV660" i="138"/>
  <c r="BV659" i="138"/>
  <c r="BV658" i="138"/>
  <c r="BV657" i="138"/>
  <c r="BV656" i="138"/>
  <c r="BV655" i="138"/>
  <c r="BV654" i="138"/>
  <c r="BV653" i="138"/>
  <c r="BV652" i="138"/>
  <c r="BV651" i="138"/>
  <c r="BV650" i="138"/>
  <c r="BV649" i="138"/>
  <c r="BV648" i="138"/>
  <c r="BV647" i="138"/>
  <c r="BV646" i="138"/>
  <c r="BV645" i="138"/>
  <c r="BV644" i="138"/>
  <c r="BV643" i="138"/>
  <c r="BV642" i="138"/>
  <c r="BV641" i="138"/>
  <c r="BV640" i="138"/>
  <c r="BV639" i="138"/>
  <c r="BV638" i="138"/>
  <c r="BV637" i="138"/>
  <c r="BV636" i="138"/>
  <c r="BV635" i="138"/>
  <c r="BV634" i="138"/>
  <c r="BV633" i="138"/>
  <c r="BV632" i="138"/>
  <c r="BV631" i="138"/>
  <c r="BV630" i="138"/>
  <c r="BV629" i="138"/>
  <c r="BV628" i="138"/>
  <c r="BV627" i="138"/>
  <c r="BV626" i="138"/>
  <c r="BV625" i="138"/>
  <c r="BV624" i="138"/>
  <c r="BV623" i="138"/>
  <c r="BV622" i="138"/>
  <c r="BV621" i="138"/>
  <c r="BV620" i="138"/>
  <c r="BV619" i="138"/>
  <c r="BV618" i="138"/>
  <c r="BV617" i="138"/>
  <c r="BV616" i="138"/>
  <c r="BV615" i="138"/>
  <c r="BV614" i="138"/>
  <c r="BV613" i="138"/>
  <c r="BV612" i="138"/>
  <c r="BV611" i="138"/>
  <c r="BV610" i="138"/>
  <c r="BV609" i="138"/>
  <c r="BV608" i="138"/>
  <c r="BV607" i="138"/>
  <c r="BV606" i="138"/>
  <c r="BV605" i="138"/>
  <c r="BV604" i="138"/>
  <c r="BV603" i="138"/>
  <c r="BV602" i="138"/>
  <c r="BV601" i="138"/>
  <c r="BV600" i="138"/>
  <c r="BV599" i="138"/>
  <c r="BV598" i="138"/>
  <c r="BV597" i="138"/>
  <c r="BV596" i="138"/>
  <c r="BV595" i="138"/>
  <c r="BV594" i="138"/>
  <c r="BV593" i="138"/>
  <c r="BV592" i="138"/>
  <c r="BV591" i="138"/>
  <c r="BV590" i="138"/>
  <c r="BV589" i="138"/>
  <c r="BV588" i="138"/>
  <c r="BV587" i="138"/>
  <c r="BV586" i="138"/>
  <c r="BV585" i="138"/>
  <c r="BV584" i="138"/>
  <c r="BV583" i="138"/>
  <c r="BV582" i="138"/>
  <c r="BV581" i="138"/>
  <c r="BV580" i="138"/>
  <c r="BV579" i="138"/>
  <c r="BV578" i="138"/>
  <c r="BV577" i="138"/>
  <c r="BV576" i="138"/>
  <c r="BV575" i="138"/>
  <c r="BV574" i="138"/>
  <c r="BV573" i="138"/>
  <c r="BV572" i="138"/>
  <c r="BV571" i="138"/>
  <c r="BV570" i="138"/>
  <c r="BV569" i="138"/>
  <c r="BV568" i="138"/>
  <c r="BV567" i="138"/>
  <c r="BV566" i="138"/>
  <c r="BV565" i="138"/>
  <c r="BV564" i="138"/>
  <c r="BV563" i="138"/>
  <c r="BV562" i="138"/>
  <c r="BV561" i="138"/>
  <c r="BV560" i="138"/>
  <c r="BV559" i="138"/>
  <c r="BV558" i="138"/>
  <c r="BV557" i="138"/>
  <c r="BV556" i="138"/>
  <c r="BV555" i="138"/>
  <c r="BV554" i="138"/>
  <c r="BV553" i="138"/>
  <c r="BV552" i="138"/>
  <c r="BV551" i="138"/>
  <c r="BV550" i="138"/>
  <c r="BV549" i="138"/>
  <c r="BV548" i="138"/>
  <c r="BV547" i="138"/>
  <c r="BV546" i="138"/>
  <c r="BV545" i="138"/>
  <c r="BV544" i="138"/>
  <c r="BV543" i="138"/>
  <c r="BV542" i="138"/>
  <c r="BV541" i="138"/>
  <c r="BV540" i="138"/>
  <c r="BV539" i="138"/>
  <c r="BV538" i="138"/>
  <c r="BV537" i="138"/>
  <c r="BV536" i="138"/>
  <c r="BV535" i="138"/>
  <c r="BV534" i="138"/>
  <c r="BV533" i="138"/>
  <c r="BV532" i="138"/>
  <c r="BV531" i="138"/>
  <c r="BV530" i="138"/>
  <c r="BV529" i="138"/>
  <c r="BV528" i="138"/>
  <c r="BV527" i="138"/>
  <c r="BV526" i="138"/>
  <c r="BV525" i="138"/>
  <c r="BV524" i="138"/>
  <c r="BV523" i="138"/>
  <c r="BV522" i="138"/>
  <c r="BV521" i="138"/>
  <c r="BV520" i="138"/>
  <c r="BV519" i="138"/>
  <c r="BV518" i="138"/>
  <c r="BV517" i="138"/>
  <c r="BV516" i="138"/>
  <c r="BV515" i="138"/>
  <c r="BV514" i="138"/>
  <c r="BV513" i="138"/>
  <c r="BV512" i="138"/>
  <c r="BV511" i="138"/>
  <c r="BV510" i="138"/>
  <c r="BV509" i="138"/>
  <c r="BV508" i="138"/>
  <c r="BV507" i="138"/>
  <c r="BV506" i="138"/>
  <c r="BV505" i="138"/>
  <c r="BV504" i="138"/>
  <c r="BV503" i="138"/>
  <c r="BV502" i="138"/>
  <c r="BV501" i="138"/>
  <c r="BV500" i="138"/>
  <c r="BV499" i="138"/>
  <c r="BV498" i="138"/>
  <c r="BV497" i="138"/>
  <c r="BV496" i="138"/>
  <c r="BV495" i="138"/>
  <c r="BV494" i="138"/>
  <c r="BV493" i="138"/>
  <c r="BV492" i="138"/>
  <c r="BV491" i="138"/>
  <c r="BV490" i="138"/>
  <c r="BV489" i="138"/>
  <c r="BV488" i="138"/>
  <c r="BV487" i="138"/>
  <c r="BV486" i="138"/>
  <c r="BV485" i="138"/>
  <c r="BV484" i="138"/>
  <c r="BV483" i="138"/>
  <c r="BV482" i="138"/>
  <c r="BV481" i="138"/>
  <c r="BV480" i="138"/>
  <c r="BV479" i="138"/>
  <c r="BV478" i="138"/>
  <c r="BV477" i="138"/>
  <c r="BV476" i="138"/>
  <c r="BV475" i="138"/>
  <c r="BV474" i="138"/>
  <c r="BV473" i="138"/>
  <c r="BV472" i="138"/>
  <c r="BV471" i="138"/>
  <c r="BV470" i="138"/>
  <c r="BV469" i="138"/>
  <c r="BV468" i="138"/>
  <c r="BV467" i="138"/>
  <c r="BV466" i="138"/>
  <c r="BV465" i="138"/>
  <c r="BV464" i="138"/>
  <c r="BV463" i="138"/>
  <c r="BV462" i="138"/>
  <c r="BV461" i="138"/>
  <c r="BV460" i="138"/>
  <c r="BV459" i="138"/>
  <c r="BV458" i="138"/>
  <c r="BV457" i="138"/>
  <c r="BV456" i="138"/>
  <c r="BV455" i="138"/>
  <c r="BV454" i="138"/>
  <c r="BV453" i="138"/>
  <c r="BV452" i="138"/>
  <c r="BV451" i="138"/>
  <c r="BV450" i="138"/>
  <c r="BV449" i="138"/>
  <c r="BV448" i="138"/>
  <c r="BV447" i="138"/>
  <c r="BV446" i="138"/>
  <c r="BV445" i="138"/>
  <c r="BV444" i="138"/>
  <c r="BV443" i="138"/>
  <c r="BV442" i="138"/>
  <c r="BV441" i="138"/>
  <c r="BV440" i="138"/>
  <c r="BV439" i="138"/>
  <c r="BV438" i="138"/>
  <c r="BV437" i="138"/>
  <c r="BV436" i="138"/>
  <c r="BV435" i="138"/>
  <c r="BV434" i="138"/>
  <c r="BV433" i="138"/>
  <c r="BV432" i="138"/>
  <c r="BV431" i="138"/>
  <c r="BV430" i="138"/>
  <c r="BV429" i="138"/>
  <c r="BV428" i="138"/>
  <c r="BV427" i="138"/>
  <c r="BV426" i="138"/>
  <c r="BV425" i="138"/>
  <c r="BV424" i="138"/>
  <c r="BV423" i="138"/>
  <c r="BV422" i="138"/>
  <c r="BV421" i="138"/>
  <c r="BV420" i="138"/>
  <c r="BV419" i="138"/>
  <c r="BV418" i="138"/>
  <c r="BV417" i="138"/>
  <c r="BV416" i="138"/>
  <c r="BV415" i="138"/>
  <c r="BV414" i="138"/>
  <c r="BV413" i="138"/>
  <c r="BV412" i="138"/>
  <c r="BV411" i="138"/>
  <c r="BV410" i="138"/>
  <c r="BV409" i="138"/>
  <c r="BV408" i="138"/>
  <c r="BV407" i="138"/>
  <c r="BV406" i="138"/>
  <c r="BV405" i="138"/>
  <c r="BV404" i="138"/>
  <c r="BV403" i="138"/>
  <c r="BV402" i="138"/>
  <c r="BV401" i="138"/>
  <c r="BV400" i="138"/>
  <c r="BV399" i="138"/>
  <c r="BV398" i="138"/>
  <c r="BV397" i="138"/>
  <c r="BV396" i="138"/>
  <c r="BV395" i="138"/>
  <c r="BV394" i="138"/>
  <c r="BV393" i="138"/>
  <c r="BV392" i="138"/>
  <c r="BV391" i="138"/>
  <c r="BV390" i="138"/>
  <c r="BV389" i="138"/>
  <c r="BV388" i="138"/>
  <c r="BV387" i="138"/>
  <c r="BV386" i="138"/>
  <c r="BV385" i="138"/>
  <c r="BV384" i="138"/>
  <c r="BV383" i="138"/>
  <c r="BV382" i="138"/>
  <c r="BV381" i="138"/>
  <c r="BV380" i="138"/>
  <c r="BV379" i="138"/>
  <c r="BV378" i="138"/>
  <c r="BV377" i="138"/>
  <c r="BV376" i="138"/>
  <c r="BV375" i="138"/>
  <c r="BV374" i="138"/>
  <c r="BV373" i="138"/>
  <c r="BV372" i="138"/>
  <c r="BV371" i="138"/>
  <c r="BV370" i="138"/>
  <c r="BV369" i="138"/>
  <c r="BV368" i="138"/>
  <c r="BV367" i="138"/>
  <c r="BV366" i="138"/>
  <c r="BV365" i="138"/>
  <c r="BV364" i="138"/>
  <c r="BV363" i="138"/>
  <c r="BV362" i="138"/>
  <c r="BV361" i="138"/>
  <c r="BV360" i="138"/>
  <c r="BV359" i="138"/>
  <c r="BV358" i="138"/>
  <c r="BV357" i="138"/>
  <c r="BV356" i="138"/>
  <c r="BV355" i="138"/>
  <c r="BV354" i="138"/>
  <c r="BV353" i="138"/>
  <c r="BV352" i="138"/>
  <c r="BV351" i="138"/>
  <c r="BV350" i="138"/>
  <c r="BV349" i="138"/>
  <c r="BV348" i="138"/>
  <c r="BV347" i="138"/>
  <c r="BV346" i="138"/>
  <c r="BV345" i="138"/>
  <c r="BV344" i="138"/>
  <c r="BV343" i="138"/>
  <c r="BV342" i="138"/>
  <c r="BV341" i="138"/>
  <c r="BV340" i="138"/>
  <c r="BV339" i="138"/>
  <c r="BV338" i="138"/>
  <c r="BV337" i="138"/>
  <c r="BV336" i="138"/>
  <c r="BV335" i="138"/>
  <c r="BV334" i="138"/>
  <c r="BV333" i="138"/>
  <c r="BV332" i="138"/>
  <c r="BV331" i="138"/>
  <c r="BV330" i="138"/>
  <c r="BV329" i="138"/>
  <c r="BV328" i="138"/>
  <c r="BV327" i="138"/>
  <c r="BV326" i="138"/>
  <c r="BV325" i="138"/>
  <c r="BV324" i="138"/>
  <c r="BV323" i="138"/>
  <c r="BV322" i="138"/>
  <c r="BV321" i="138"/>
  <c r="BV320" i="138"/>
  <c r="BV319" i="138"/>
  <c r="BV318" i="138"/>
  <c r="BV317" i="138"/>
  <c r="BV316" i="138"/>
  <c r="BV315" i="138"/>
  <c r="BV314" i="138"/>
  <c r="BV313" i="138"/>
  <c r="BV312" i="138"/>
  <c r="BV311" i="138"/>
  <c r="BV310" i="138"/>
  <c r="BV309" i="138"/>
  <c r="BV308" i="138"/>
  <c r="BV307" i="138"/>
  <c r="BV306" i="138"/>
  <c r="BV305" i="138"/>
  <c r="BV304" i="138"/>
  <c r="BV303" i="138"/>
  <c r="BV302" i="138"/>
  <c r="BV301" i="138"/>
  <c r="BV300" i="138"/>
  <c r="BV299" i="138"/>
  <c r="BV298" i="138"/>
  <c r="BV297" i="138"/>
  <c r="BV296" i="138"/>
  <c r="BV295" i="138"/>
  <c r="BV294" i="138"/>
  <c r="BV293" i="138"/>
  <c r="BV292" i="138"/>
  <c r="BV291" i="138"/>
  <c r="BV290" i="138"/>
  <c r="BV289" i="138"/>
  <c r="BV288" i="138"/>
  <c r="BV287" i="138"/>
  <c r="BV286" i="138"/>
  <c r="BV285" i="138"/>
  <c r="BV284" i="138"/>
  <c r="BV283" i="138"/>
  <c r="BV282" i="138"/>
  <c r="BV281" i="138"/>
  <c r="BV280" i="138"/>
  <c r="BV279" i="138"/>
  <c r="BV278" i="138"/>
  <c r="BV277" i="138"/>
  <c r="BV276" i="138"/>
  <c r="BV275" i="138"/>
  <c r="BV274" i="138"/>
  <c r="BV273" i="138"/>
  <c r="BV272" i="138"/>
  <c r="BV271" i="138"/>
  <c r="BV270" i="138"/>
  <c r="BV269" i="138"/>
  <c r="BV268" i="138"/>
  <c r="BV267" i="138"/>
  <c r="BV266" i="138"/>
  <c r="BV265" i="138"/>
  <c r="BV264" i="138"/>
  <c r="BV263" i="138"/>
  <c r="BV262" i="138"/>
  <c r="BV261" i="138"/>
  <c r="BV260" i="138"/>
  <c r="BV259" i="138"/>
  <c r="BV258" i="138"/>
  <c r="BV257" i="138"/>
  <c r="BV256" i="138"/>
  <c r="BV255" i="138"/>
  <c r="BV254" i="138"/>
  <c r="BV253" i="138"/>
  <c r="BV252" i="138"/>
  <c r="BV251" i="138"/>
  <c r="BV250" i="138"/>
  <c r="BV249" i="138"/>
  <c r="BV248" i="138"/>
  <c r="BV247" i="138"/>
  <c r="BV246" i="138"/>
  <c r="BV245" i="138"/>
  <c r="BV244" i="138"/>
  <c r="BV243" i="138"/>
  <c r="BV242" i="138"/>
  <c r="BV241" i="138"/>
  <c r="BV240" i="138"/>
  <c r="BV239" i="138"/>
  <c r="BV238" i="138"/>
  <c r="BV237" i="138"/>
  <c r="BV236" i="138"/>
  <c r="BV235" i="138"/>
  <c r="BV234" i="138"/>
  <c r="BV233" i="138"/>
  <c r="BV232" i="138"/>
  <c r="BV231" i="138"/>
  <c r="BV230" i="138"/>
  <c r="BV229" i="138"/>
  <c r="BV228" i="138"/>
  <c r="BV227" i="138"/>
  <c r="BV226" i="138"/>
  <c r="BV225" i="138"/>
  <c r="BV224" i="138"/>
  <c r="BV223" i="138"/>
  <c r="BV222" i="138"/>
  <c r="BV221" i="138"/>
  <c r="BV220" i="138"/>
  <c r="BV219" i="138"/>
  <c r="BV218" i="138"/>
  <c r="BV217" i="138"/>
  <c r="BV216" i="138"/>
  <c r="BV215" i="138"/>
  <c r="BV214" i="138"/>
  <c r="BV213" i="138"/>
  <c r="BV212" i="138"/>
  <c r="BV211" i="138"/>
  <c r="BV210" i="138"/>
  <c r="BV209" i="138"/>
  <c r="BV208" i="138"/>
  <c r="BV207" i="138"/>
  <c r="BV206" i="138"/>
  <c r="BV205" i="138"/>
  <c r="BV204" i="138"/>
  <c r="BV203" i="138"/>
  <c r="BV202" i="138"/>
  <c r="BV201" i="138"/>
  <c r="BV200" i="138"/>
  <c r="BV199" i="138"/>
  <c r="BV198" i="138"/>
  <c r="BV197" i="138"/>
  <c r="BV196" i="138"/>
  <c r="BV195" i="138"/>
  <c r="BV194" i="138"/>
  <c r="BV193" i="138"/>
  <c r="BV192" i="138"/>
  <c r="BV191" i="138"/>
  <c r="BV190" i="138"/>
  <c r="BV189" i="138"/>
  <c r="BV188" i="138"/>
  <c r="BV187" i="138"/>
  <c r="BV186" i="138"/>
  <c r="BV185" i="138"/>
  <c r="BV184" i="138"/>
  <c r="BV183" i="138"/>
  <c r="BV182" i="138"/>
  <c r="BV181" i="138"/>
  <c r="BV180" i="138"/>
  <c r="BV179" i="138"/>
  <c r="BV178" i="138"/>
  <c r="BV177" i="138"/>
  <c r="BV176" i="138"/>
  <c r="BV175" i="138"/>
  <c r="BV174" i="138"/>
  <c r="BV173" i="138"/>
  <c r="BV172" i="138"/>
  <c r="BV171" i="138"/>
  <c r="BV170" i="138"/>
  <c r="BV169" i="138"/>
  <c r="BV168" i="138"/>
  <c r="BV167" i="138"/>
  <c r="BV166" i="138"/>
  <c r="BV165" i="138"/>
  <c r="BV164" i="138"/>
  <c r="BV163" i="138"/>
  <c r="BV162" i="138"/>
  <c r="BV161" i="138"/>
  <c r="BV160" i="138"/>
  <c r="BV159" i="138"/>
  <c r="BV158" i="138"/>
  <c r="BV157" i="138"/>
  <c r="BV156" i="138"/>
  <c r="BV155" i="138"/>
  <c r="BV154" i="138"/>
  <c r="BV153" i="138"/>
  <c r="BV152" i="138"/>
  <c r="BV151" i="138"/>
  <c r="BV150" i="138"/>
  <c r="BV149" i="138"/>
  <c r="BV148" i="138"/>
  <c r="BV147" i="138"/>
  <c r="BV146" i="138"/>
  <c r="BV145" i="138"/>
  <c r="BV144" i="138"/>
  <c r="BV143" i="138"/>
  <c r="BV142" i="138"/>
  <c r="BV141" i="138"/>
  <c r="BV140" i="138"/>
  <c r="BV139" i="138"/>
  <c r="BV138" i="138"/>
  <c r="BV137" i="138"/>
  <c r="BV136" i="138"/>
  <c r="BV135" i="138"/>
  <c r="BV134" i="138"/>
  <c r="BV133" i="138"/>
  <c r="BV132" i="138"/>
  <c r="BV131" i="138"/>
  <c r="BV130" i="138"/>
  <c r="BV129" i="138"/>
  <c r="BV128" i="138"/>
  <c r="BV127" i="138"/>
  <c r="BV126" i="138"/>
  <c r="BV125" i="138"/>
  <c r="BV124" i="138"/>
  <c r="BV123" i="138"/>
  <c r="BV122" i="138"/>
  <c r="BV121" i="138"/>
  <c r="BV120" i="138"/>
  <c r="BV119" i="138"/>
  <c r="BV118" i="138"/>
  <c r="BV117" i="138"/>
  <c r="BV116" i="138"/>
  <c r="BV115" i="138"/>
  <c r="BV114" i="138"/>
  <c r="BV113" i="138"/>
  <c r="BV112" i="138"/>
  <c r="BV111" i="138"/>
  <c r="BV110" i="138"/>
  <c r="BV109" i="138"/>
  <c r="BV108" i="138"/>
  <c r="BV107" i="138"/>
  <c r="BV106" i="138"/>
  <c r="BV105" i="138"/>
  <c r="BV104" i="138"/>
  <c r="BV103" i="138"/>
  <c r="BV102" i="138"/>
  <c r="BV101" i="138"/>
  <c r="BV100" i="138"/>
  <c r="BV99" i="138"/>
  <c r="BV98" i="138"/>
  <c r="BV97" i="138"/>
  <c r="BV96" i="138"/>
  <c r="BV95" i="138"/>
  <c r="BV94" i="138"/>
  <c r="BV93" i="138"/>
  <c r="BV92" i="138"/>
  <c r="BV91" i="138"/>
  <c r="BV90" i="138"/>
  <c r="BV89" i="138"/>
  <c r="BV88" i="138"/>
  <c r="BV87" i="138"/>
  <c r="BV86" i="138"/>
  <c r="BV85" i="138"/>
  <c r="BV84" i="138"/>
  <c r="BV83" i="138"/>
  <c r="BV82" i="138"/>
  <c r="BV81" i="138"/>
  <c r="BV80" i="138"/>
  <c r="BV79" i="138"/>
  <c r="BV78" i="138"/>
  <c r="BV77" i="138"/>
  <c r="BV76" i="138"/>
  <c r="BV75" i="138"/>
  <c r="BV74" i="138"/>
  <c r="BV73" i="138"/>
  <c r="BV72" i="138"/>
  <c r="BV71" i="138"/>
  <c r="BV70" i="138"/>
  <c r="BV69" i="138"/>
  <c r="BV68" i="138"/>
  <c r="BV67" i="138"/>
  <c r="BV66" i="138"/>
  <c r="BV65" i="138"/>
  <c r="BV64" i="138"/>
  <c r="BV63" i="138"/>
  <c r="BV62" i="138"/>
  <c r="BV61" i="138"/>
  <c r="BV60" i="138"/>
  <c r="BV59" i="138"/>
  <c r="BV58" i="138"/>
  <c r="BV57" i="138"/>
  <c r="BV56" i="138"/>
  <c r="BV55" i="138"/>
  <c r="BV54" i="138"/>
  <c r="BV53" i="138"/>
  <c r="BV52" i="138"/>
  <c r="BV51" i="138"/>
  <c r="BV50" i="138"/>
  <c r="BV49" i="138"/>
  <c r="BV48" i="138"/>
  <c r="BV47" i="138"/>
  <c r="BV46" i="138"/>
  <c r="BV45" i="138"/>
  <c r="BV44" i="138"/>
  <c r="BV43" i="138"/>
  <c r="BV42" i="138"/>
  <c r="BV41" i="138"/>
  <c r="BV40" i="138"/>
  <c r="BV39" i="138"/>
  <c r="BV38" i="138"/>
  <c r="BV37" i="138"/>
  <c r="BV36" i="138"/>
  <c r="BV35" i="138"/>
  <c r="BV34" i="138"/>
  <c r="BV33" i="138"/>
  <c r="BV32" i="138"/>
  <c r="BV31" i="138"/>
  <c r="BV30" i="138"/>
  <c r="BV29" i="138"/>
  <c r="BV28" i="138"/>
  <c r="BV27" i="138"/>
  <c r="BV26" i="138"/>
  <c r="BV25" i="138"/>
  <c r="BV24" i="138"/>
  <c r="BV23" i="138"/>
  <c r="BV22" i="138"/>
  <c r="BV21" i="138"/>
  <c r="BV20" i="138"/>
  <c r="BV19" i="138"/>
  <c r="BV18" i="138"/>
  <c r="BV17" i="138"/>
  <c r="BV16" i="138"/>
  <c r="BV15" i="138"/>
  <c r="BV14" i="138"/>
  <c r="BV13" i="138"/>
  <c r="BV12" i="138"/>
  <c r="BV11" i="138"/>
  <c r="BV10" i="138"/>
  <c r="BV9" i="138"/>
  <c r="BV8" i="138"/>
  <c r="BV7" i="138"/>
  <c r="BV6" i="138"/>
  <c r="BV5" i="138"/>
  <c r="BV4" i="138"/>
  <c r="BV3" i="138"/>
  <c r="BI4" i="138"/>
  <c r="BI5" i="138"/>
  <c r="BI6" i="138"/>
  <c r="BI7" i="138"/>
  <c r="BI8" i="138"/>
  <c r="BI9" i="138"/>
  <c r="BI10" i="138"/>
  <c r="BI11" i="138"/>
  <c r="BI12" i="138"/>
  <c r="BI13" i="138"/>
  <c r="BI14" i="138"/>
  <c r="BI15" i="138"/>
  <c r="BI16" i="138"/>
  <c r="BI17" i="138"/>
  <c r="BI18" i="138"/>
  <c r="BI19" i="138"/>
  <c r="BI20" i="138"/>
  <c r="BI21" i="138"/>
  <c r="BI22" i="138"/>
  <c r="BI23" i="138"/>
  <c r="BI24" i="138"/>
  <c r="BI25" i="138"/>
  <c r="BI26" i="138"/>
  <c r="BI27" i="138"/>
  <c r="BI28" i="138"/>
  <c r="BI29" i="138"/>
  <c r="BI30" i="138"/>
  <c r="BI31" i="138"/>
  <c r="BI32" i="138"/>
  <c r="BI33" i="138"/>
  <c r="BI34" i="138"/>
  <c r="BI35" i="138"/>
  <c r="BI36" i="138"/>
  <c r="BI37" i="138"/>
  <c r="BI38" i="138"/>
  <c r="BI39" i="138"/>
  <c r="BI40" i="138"/>
  <c r="BI41" i="138"/>
  <c r="BI42" i="138"/>
  <c r="BI43" i="138"/>
  <c r="BI44" i="138"/>
  <c r="BI45" i="138"/>
  <c r="BI46" i="138"/>
  <c r="BI47" i="138"/>
  <c r="BI48" i="138"/>
  <c r="BI49" i="138"/>
  <c r="BI50" i="138"/>
  <c r="BI51" i="138"/>
  <c r="BI52" i="138"/>
  <c r="BI53" i="138"/>
  <c r="BI54" i="138"/>
  <c r="BI55" i="138"/>
  <c r="BI56" i="138"/>
  <c r="BI57" i="138"/>
  <c r="BI58" i="138"/>
  <c r="BI59" i="138"/>
  <c r="BI60" i="138"/>
  <c r="BI61" i="138"/>
  <c r="BI62" i="138"/>
  <c r="BI63" i="138"/>
  <c r="BI64" i="138"/>
  <c r="BI65" i="138"/>
  <c r="BI66" i="138"/>
  <c r="BI67" i="138"/>
  <c r="BI68" i="138"/>
  <c r="BI69" i="138"/>
  <c r="BI70" i="138"/>
  <c r="BI71" i="138"/>
  <c r="BI72" i="138"/>
  <c r="BI73" i="138"/>
  <c r="BI74" i="138"/>
  <c r="BI75" i="138"/>
  <c r="BI76" i="138"/>
  <c r="BI77" i="138"/>
  <c r="BI78" i="138"/>
  <c r="BI79" i="138"/>
  <c r="BI80" i="138"/>
  <c r="BI81" i="138"/>
  <c r="BI82" i="138"/>
  <c r="BI83" i="138"/>
  <c r="BI84" i="138"/>
  <c r="BI85" i="138"/>
  <c r="BI86" i="138"/>
  <c r="BI87" i="138"/>
  <c r="BI88" i="138"/>
  <c r="BI89" i="138"/>
  <c r="BI90" i="138"/>
  <c r="BI91" i="138"/>
  <c r="BI92" i="138"/>
  <c r="BI93" i="138"/>
  <c r="BI94" i="138"/>
  <c r="BI95" i="138"/>
  <c r="BI96" i="138"/>
  <c r="BI97" i="138"/>
  <c r="BI98" i="138"/>
  <c r="BI99" i="138"/>
  <c r="BI100" i="138"/>
  <c r="BI101" i="138"/>
  <c r="BI102" i="138"/>
  <c r="BI103" i="138"/>
  <c r="BI104" i="138"/>
  <c r="BI105" i="138"/>
  <c r="BI106" i="138"/>
  <c r="BI107" i="138"/>
  <c r="BI108" i="138"/>
  <c r="BI109" i="138"/>
  <c r="BI110" i="138"/>
  <c r="BI111" i="138"/>
  <c r="BI112" i="138"/>
  <c r="BI113" i="138"/>
  <c r="BI114" i="138"/>
  <c r="BI115" i="138"/>
  <c r="BI116" i="138"/>
  <c r="BI117" i="138"/>
  <c r="BI118" i="138"/>
  <c r="BI119" i="138"/>
  <c r="BI120" i="138"/>
  <c r="BI121" i="138"/>
  <c r="BI122" i="138"/>
  <c r="BI123" i="138"/>
  <c r="BI124" i="138"/>
  <c r="BI125" i="138"/>
  <c r="BI126" i="138"/>
  <c r="BI127" i="138"/>
  <c r="BI128" i="138"/>
  <c r="BI129" i="138"/>
  <c r="BI130" i="138"/>
  <c r="BI131" i="138"/>
  <c r="BI132" i="138"/>
  <c r="BI133" i="138"/>
  <c r="BI134" i="138"/>
  <c r="BI135" i="138"/>
  <c r="BI136" i="138"/>
  <c r="BI137" i="138"/>
  <c r="BI138" i="138"/>
  <c r="BI139" i="138"/>
  <c r="BI140" i="138"/>
  <c r="BI141" i="138"/>
  <c r="BI142" i="138"/>
  <c r="BI143" i="138"/>
  <c r="BI144" i="138"/>
  <c r="BI145" i="138"/>
  <c r="BI146" i="138"/>
  <c r="BI147" i="138"/>
  <c r="BI148" i="138"/>
  <c r="BI149" i="138"/>
  <c r="BI150" i="138"/>
  <c r="BI151" i="138"/>
  <c r="BI152" i="138"/>
  <c r="BI153" i="138"/>
  <c r="BI154" i="138"/>
  <c r="BI155" i="138"/>
  <c r="BI156" i="138"/>
  <c r="BI157" i="138"/>
  <c r="BI158" i="138"/>
  <c r="BI159" i="138"/>
  <c r="BI160" i="138"/>
  <c r="BI161" i="138"/>
  <c r="BI162" i="138"/>
  <c r="BI163" i="138"/>
  <c r="BI164" i="138"/>
  <c r="BI165" i="138"/>
  <c r="BI166" i="138"/>
  <c r="BI167" i="138"/>
  <c r="BI168" i="138"/>
  <c r="BI169" i="138"/>
  <c r="BI170" i="138"/>
  <c r="BI171" i="138"/>
  <c r="BI172" i="138"/>
  <c r="BI173" i="138"/>
  <c r="BI174" i="138"/>
  <c r="BI175" i="138"/>
  <c r="BI176" i="138"/>
  <c r="BI177" i="138"/>
  <c r="BI178" i="138"/>
  <c r="BI179" i="138"/>
  <c r="BI180" i="138"/>
  <c r="BI181" i="138"/>
  <c r="BI182" i="138"/>
  <c r="BI183" i="138"/>
  <c r="BI184" i="138"/>
  <c r="BI185" i="138"/>
  <c r="BI186" i="138"/>
  <c r="BI187" i="138"/>
  <c r="BI188" i="138"/>
  <c r="BI189" i="138"/>
  <c r="BI190" i="138"/>
  <c r="BI191" i="138"/>
  <c r="BI192" i="138"/>
  <c r="BI193" i="138"/>
  <c r="BI194" i="138"/>
  <c r="BI195" i="138"/>
  <c r="BI196" i="138"/>
  <c r="BI197" i="138"/>
  <c r="BI198" i="138"/>
  <c r="BI199" i="138"/>
  <c r="BI200" i="138"/>
  <c r="BI201" i="138"/>
  <c r="BI202" i="138"/>
  <c r="BI203" i="138"/>
  <c r="BI204" i="138"/>
  <c r="BI205" i="138"/>
  <c r="BI206" i="138"/>
  <c r="BI207" i="138"/>
  <c r="BI208" i="138"/>
  <c r="BI209" i="138"/>
  <c r="BI210" i="138"/>
  <c r="BI211" i="138"/>
  <c r="BI212" i="138"/>
  <c r="BI213" i="138"/>
  <c r="BI214" i="138"/>
  <c r="BI215" i="138"/>
  <c r="BI216" i="138"/>
  <c r="BI217" i="138"/>
  <c r="BI218" i="138"/>
  <c r="BI219" i="138"/>
  <c r="BI220" i="138"/>
  <c r="BI221" i="138"/>
  <c r="BI222" i="138"/>
  <c r="BI223" i="138"/>
  <c r="BI224" i="138"/>
  <c r="BI225" i="138"/>
  <c r="BI226" i="138"/>
  <c r="BI227" i="138"/>
  <c r="BI228" i="138"/>
  <c r="BI229" i="138"/>
  <c r="BI230" i="138"/>
  <c r="BI231" i="138"/>
  <c r="BI232" i="138"/>
  <c r="BI233" i="138"/>
  <c r="BI234" i="138"/>
  <c r="BI235" i="138"/>
  <c r="BI236" i="138"/>
  <c r="BI237" i="138"/>
  <c r="BI238" i="138"/>
  <c r="BI239" i="138"/>
  <c r="BI240" i="138"/>
  <c r="BI241" i="138"/>
  <c r="BI242" i="138"/>
  <c r="BI243" i="138"/>
  <c r="BI244" i="138"/>
  <c r="BI245" i="138"/>
  <c r="BI246" i="138"/>
  <c r="BI247" i="138"/>
  <c r="BI248" i="138"/>
  <c r="BI249" i="138"/>
  <c r="BI250" i="138"/>
  <c r="BI251" i="138"/>
  <c r="BI252" i="138"/>
  <c r="BI253" i="138"/>
  <c r="BI254" i="138"/>
  <c r="BI255" i="138"/>
  <c r="BI256" i="138"/>
  <c r="BI257" i="138"/>
  <c r="BI258" i="138"/>
  <c r="BI259" i="138"/>
  <c r="BI260" i="138"/>
  <c r="BI261" i="138"/>
  <c r="BI262" i="138"/>
  <c r="BI263" i="138"/>
  <c r="BI264" i="138"/>
  <c r="BI265" i="138"/>
  <c r="BI266" i="138"/>
  <c r="BI267" i="138"/>
  <c r="BI268" i="138"/>
  <c r="BI269" i="138"/>
  <c r="BI270" i="138"/>
  <c r="BI271" i="138"/>
  <c r="BI272" i="138"/>
  <c r="BI273" i="138"/>
  <c r="BI274" i="138"/>
  <c r="BI275" i="138"/>
  <c r="BI276" i="138"/>
  <c r="BI277" i="138"/>
  <c r="BI278" i="138"/>
  <c r="BI279" i="138"/>
  <c r="BI280" i="138"/>
  <c r="BI281" i="138"/>
  <c r="BI282" i="138"/>
  <c r="BI283" i="138"/>
  <c r="BI284" i="138"/>
  <c r="BI285" i="138"/>
  <c r="BI286" i="138"/>
  <c r="BI287" i="138"/>
  <c r="BI288" i="138"/>
  <c r="BI289" i="138"/>
  <c r="BI290" i="138"/>
  <c r="BI291" i="138"/>
  <c r="BI292" i="138"/>
  <c r="BI293" i="138"/>
  <c r="BI294" i="138"/>
  <c r="BI295" i="138"/>
  <c r="BI296" i="138"/>
  <c r="BI297" i="138"/>
  <c r="BI298" i="138"/>
  <c r="BI299" i="138"/>
  <c r="BI300" i="138"/>
  <c r="BI301" i="138"/>
  <c r="BI302" i="138"/>
  <c r="BI303" i="138"/>
  <c r="BI304" i="138"/>
  <c r="BI305" i="138"/>
  <c r="BI306" i="138"/>
  <c r="BI307" i="138"/>
  <c r="BI308" i="138"/>
  <c r="BI309" i="138"/>
  <c r="BI310" i="138"/>
  <c r="BI311" i="138"/>
  <c r="BI312" i="138"/>
  <c r="BI313" i="138"/>
  <c r="BI314" i="138"/>
  <c r="BI315" i="138"/>
  <c r="BI316" i="138"/>
  <c r="BI317" i="138"/>
  <c r="BI318" i="138"/>
  <c r="BI319" i="138"/>
  <c r="BI320" i="138"/>
  <c r="BI321" i="138"/>
  <c r="BI322" i="138"/>
  <c r="BI323" i="138"/>
  <c r="BI324" i="138"/>
  <c r="BI325" i="138"/>
  <c r="BI326" i="138"/>
  <c r="BI327" i="138"/>
  <c r="BI328" i="138"/>
  <c r="BI329" i="138"/>
  <c r="BI330" i="138"/>
  <c r="BI331" i="138"/>
  <c r="BI332" i="138"/>
  <c r="BI333" i="138"/>
  <c r="BI334" i="138"/>
  <c r="BI335" i="138"/>
  <c r="BI336" i="138"/>
  <c r="BI337" i="138"/>
  <c r="BI338" i="138"/>
  <c r="BI339" i="138"/>
  <c r="BI340" i="138"/>
  <c r="BI341" i="138"/>
  <c r="BI342" i="138"/>
  <c r="BI343" i="138"/>
  <c r="BI344" i="138"/>
  <c r="BI345" i="138"/>
  <c r="BI346" i="138"/>
  <c r="BI347" i="138"/>
  <c r="BI348" i="138"/>
  <c r="BI349" i="138"/>
  <c r="BI350" i="138"/>
  <c r="BI351" i="138"/>
  <c r="BI352" i="138"/>
  <c r="BI353" i="138"/>
  <c r="BI354" i="138"/>
  <c r="BI355" i="138"/>
  <c r="BI356" i="138"/>
  <c r="BI357" i="138"/>
  <c r="BI358" i="138"/>
  <c r="BI359" i="138"/>
  <c r="BI360" i="138"/>
  <c r="BI361" i="138"/>
  <c r="BI362" i="138"/>
  <c r="BI363" i="138"/>
  <c r="BI364" i="138"/>
  <c r="BI365" i="138"/>
  <c r="BI366" i="138"/>
  <c r="BI367" i="138"/>
  <c r="BI368" i="138"/>
  <c r="BI369" i="138"/>
  <c r="BI370" i="138"/>
  <c r="BI371" i="138"/>
  <c r="BI372" i="138"/>
  <c r="BI373" i="138"/>
  <c r="BI374" i="138"/>
  <c r="BI375" i="138"/>
  <c r="BI376" i="138"/>
  <c r="BI377" i="138"/>
  <c r="BI378" i="138"/>
  <c r="BI379" i="138"/>
  <c r="BI380" i="138"/>
  <c r="BI381" i="138"/>
  <c r="BI382" i="138"/>
  <c r="BI383" i="138"/>
  <c r="BI384" i="138"/>
  <c r="BI385" i="138"/>
  <c r="BI386" i="138"/>
  <c r="BI387" i="138"/>
  <c r="BI388" i="138"/>
  <c r="BI389" i="138"/>
  <c r="BI390" i="138"/>
  <c r="BI391" i="138"/>
  <c r="BI392" i="138"/>
  <c r="BI393" i="138"/>
  <c r="BI394" i="138"/>
  <c r="BI395" i="138"/>
  <c r="BI396" i="138"/>
  <c r="BI397" i="138"/>
  <c r="BI398" i="138"/>
  <c r="BI399" i="138"/>
  <c r="BI400" i="138"/>
  <c r="BI401" i="138"/>
  <c r="BI402" i="138"/>
  <c r="BI403" i="138"/>
  <c r="BI404" i="138"/>
  <c r="BI405" i="138"/>
  <c r="BI406" i="138"/>
  <c r="BI407" i="138"/>
  <c r="BI408" i="138"/>
  <c r="BI409" i="138"/>
  <c r="BI410" i="138"/>
  <c r="BI411" i="138"/>
  <c r="BI412" i="138"/>
  <c r="BI413" i="138"/>
  <c r="BI414" i="138"/>
  <c r="BI415" i="138"/>
  <c r="BI416" i="138"/>
  <c r="BI417" i="138"/>
  <c r="BI418" i="138"/>
  <c r="BI419" i="138"/>
  <c r="BI420" i="138"/>
  <c r="BI421" i="138"/>
  <c r="BI422" i="138"/>
  <c r="BI423" i="138"/>
  <c r="BI424" i="138"/>
  <c r="BI425" i="138"/>
  <c r="BI426" i="138"/>
  <c r="BI427" i="138"/>
  <c r="BI428" i="138"/>
  <c r="BI429" i="138"/>
  <c r="BI430" i="138"/>
  <c r="BI431" i="138"/>
  <c r="BI432" i="138"/>
  <c r="BI433" i="138"/>
  <c r="BI434" i="138"/>
  <c r="BI435" i="138"/>
  <c r="BI436" i="138"/>
  <c r="BI437" i="138"/>
  <c r="BI438" i="138"/>
  <c r="BI439" i="138"/>
  <c r="BI440" i="138"/>
  <c r="BI441" i="138"/>
  <c r="BI442" i="138"/>
  <c r="BI443" i="138"/>
  <c r="BI444" i="138"/>
  <c r="BI445" i="138"/>
  <c r="BI446" i="138"/>
  <c r="BI447" i="138"/>
  <c r="BI448" i="138"/>
  <c r="BI449" i="138"/>
  <c r="BI450" i="138"/>
  <c r="BI451" i="138"/>
  <c r="BI452" i="138"/>
  <c r="BI453" i="138"/>
  <c r="BI454" i="138"/>
  <c r="BI455" i="138"/>
  <c r="BI456" i="138"/>
  <c r="BI457" i="138"/>
  <c r="BI458" i="138"/>
  <c r="BI459" i="138"/>
  <c r="BI460" i="138"/>
  <c r="BI461" i="138"/>
  <c r="BI462" i="138"/>
  <c r="BI463" i="138"/>
  <c r="BI464" i="138"/>
  <c r="BI465" i="138"/>
  <c r="BI466" i="138"/>
  <c r="BI467" i="138"/>
  <c r="BI468" i="138"/>
  <c r="BI469" i="138"/>
  <c r="BI470" i="138"/>
  <c r="BI471" i="138"/>
  <c r="BI472" i="138"/>
  <c r="BI473" i="138"/>
  <c r="BI474" i="138"/>
  <c r="BI475" i="138"/>
  <c r="BI476" i="138"/>
  <c r="BI477" i="138"/>
  <c r="BI478" i="138"/>
  <c r="BI479" i="138"/>
  <c r="BI480" i="138"/>
  <c r="BI481" i="138"/>
  <c r="BI482" i="138"/>
  <c r="BI483" i="138"/>
  <c r="BI484" i="138"/>
  <c r="BI485" i="138"/>
  <c r="BI486" i="138"/>
  <c r="BI487" i="138"/>
  <c r="BI488" i="138"/>
  <c r="BI489" i="138"/>
  <c r="BI490" i="138"/>
  <c r="BI491" i="138"/>
  <c r="BI492" i="138"/>
  <c r="BI493" i="138"/>
  <c r="BI494" i="138"/>
  <c r="BI495" i="138"/>
  <c r="BI496" i="138"/>
  <c r="BI497" i="138"/>
  <c r="BI498" i="138"/>
  <c r="BI499" i="138"/>
  <c r="BI500" i="138"/>
  <c r="BI501" i="138"/>
  <c r="BI502" i="138"/>
  <c r="BI503" i="138"/>
  <c r="BI504" i="138"/>
  <c r="BI505" i="138"/>
  <c r="BI506" i="138"/>
  <c r="BI507" i="138"/>
  <c r="BI508" i="138"/>
  <c r="BI509" i="138"/>
  <c r="BI510" i="138"/>
  <c r="BI511" i="138"/>
  <c r="BI512" i="138"/>
  <c r="BI513" i="138"/>
  <c r="BI514" i="138"/>
  <c r="BI515" i="138"/>
  <c r="BI516" i="138"/>
  <c r="BI517" i="138"/>
  <c r="BI518" i="138"/>
  <c r="BI519" i="138"/>
  <c r="BI520" i="138"/>
  <c r="BI521" i="138"/>
  <c r="BI522" i="138"/>
  <c r="BI523" i="138"/>
  <c r="BI524" i="138"/>
  <c r="BI525" i="138"/>
  <c r="BI526" i="138"/>
  <c r="BI527" i="138"/>
  <c r="BI528" i="138"/>
  <c r="BI529" i="138"/>
  <c r="BI530" i="138"/>
  <c r="BI531" i="138"/>
  <c r="BI532" i="138"/>
  <c r="BI533" i="138"/>
  <c r="BI534" i="138"/>
  <c r="BI535" i="138"/>
  <c r="BI536" i="138"/>
  <c r="BI537" i="138"/>
  <c r="BI538" i="138"/>
  <c r="BI539" i="138"/>
  <c r="BI540" i="138"/>
  <c r="BI541" i="138"/>
  <c r="BI542" i="138"/>
  <c r="BI543" i="138"/>
  <c r="BI544" i="138"/>
  <c r="BI545" i="138"/>
  <c r="BI546" i="138"/>
  <c r="BI547" i="138"/>
  <c r="BI548" i="138"/>
  <c r="BI549" i="138"/>
  <c r="BI550" i="138"/>
  <c r="BI551" i="138"/>
  <c r="BI552" i="138"/>
  <c r="BI553" i="138"/>
  <c r="BI554" i="138"/>
  <c r="BI555" i="138"/>
  <c r="BI556" i="138"/>
  <c r="BI557" i="138"/>
  <c r="BI558" i="138"/>
  <c r="BI559" i="138"/>
  <c r="BI560" i="138"/>
  <c r="BI561" i="138"/>
  <c r="BI562" i="138"/>
  <c r="BI563" i="138"/>
  <c r="BI564" i="138"/>
  <c r="BI565" i="138"/>
  <c r="BI566" i="138"/>
  <c r="BI567" i="138"/>
  <c r="BI568" i="138"/>
  <c r="BI569" i="138"/>
  <c r="BI570" i="138"/>
  <c r="BI571" i="138"/>
  <c r="BI572" i="138"/>
  <c r="BI573" i="138"/>
  <c r="BI574" i="138"/>
  <c r="BI575" i="138"/>
  <c r="BI576" i="138"/>
  <c r="BI577" i="138"/>
  <c r="BI578" i="138"/>
  <c r="BI579" i="138"/>
  <c r="BI580" i="138"/>
  <c r="BI581" i="138"/>
  <c r="BI582" i="138"/>
  <c r="BI583" i="138"/>
  <c r="BI584" i="138"/>
  <c r="BI585" i="138"/>
  <c r="BI586" i="138"/>
  <c r="BI587" i="138"/>
  <c r="BI588" i="138"/>
  <c r="BI589" i="138"/>
  <c r="BI590" i="138"/>
  <c r="BI591" i="138"/>
  <c r="BI592" i="138"/>
  <c r="BI593" i="138"/>
  <c r="BI594" i="138"/>
  <c r="BI595" i="138"/>
  <c r="BI596" i="138"/>
  <c r="BI597" i="138"/>
  <c r="BI598" i="138"/>
  <c r="BI599" i="138"/>
  <c r="BI600" i="138"/>
  <c r="BI601" i="138"/>
  <c r="BI602" i="138"/>
  <c r="BI603" i="138"/>
  <c r="BI604" i="138"/>
  <c r="BI605" i="138"/>
  <c r="BI606" i="138"/>
  <c r="BI607" i="138"/>
  <c r="BI608" i="138"/>
  <c r="BI609" i="138"/>
  <c r="BI610" i="138"/>
  <c r="BI611" i="138"/>
  <c r="BI612" i="138"/>
  <c r="BI613" i="138"/>
  <c r="BI614" i="138"/>
  <c r="BI615" i="138"/>
  <c r="BI616" i="138"/>
  <c r="BI617" i="138"/>
  <c r="BI618" i="138"/>
  <c r="BI619" i="138"/>
  <c r="BI620" i="138"/>
  <c r="BI621" i="138"/>
  <c r="BI622" i="138"/>
  <c r="BI623" i="138"/>
  <c r="BI624" i="138"/>
  <c r="BI625" i="138"/>
  <c r="BI626" i="138"/>
  <c r="BI627" i="138"/>
  <c r="BI628" i="138"/>
  <c r="BI629" i="138"/>
  <c r="BI630" i="138"/>
  <c r="BI631" i="138"/>
  <c r="BI632" i="138"/>
  <c r="BI633" i="138"/>
  <c r="BI634" i="138"/>
  <c r="BI635" i="138"/>
  <c r="BI636" i="138"/>
  <c r="BI637" i="138"/>
  <c r="BI638" i="138"/>
  <c r="BI639" i="138"/>
  <c r="BI640" i="138"/>
  <c r="BI641" i="138"/>
  <c r="BI642" i="138"/>
  <c r="BI643" i="138"/>
  <c r="BI644" i="138"/>
  <c r="BI645" i="138"/>
  <c r="BI646" i="138"/>
  <c r="BI647" i="138"/>
  <c r="BI648" i="138"/>
  <c r="BI649" i="138"/>
  <c r="BI650" i="138"/>
  <c r="BI651" i="138"/>
  <c r="BI652" i="138"/>
  <c r="BI653" i="138"/>
  <c r="BI654" i="138"/>
  <c r="BI655" i="138"/>
  <c r="BI656" i="138"/>
  <c r="BI657" i="138"/>
  <c r="BI658" i="138"/>
  <c r="BI659" i="138"/>
  <c r="BI660" i="138"/>
  <c r="BI661" i="138"/>
  <c r="BI662" i="138"/>
  <c r="BI663" i="138"/>
  <c r="BI664" i="138"/>
  <c r="BI665" i="138"/>
  <c r="BI666" i="138"/>
  <c r="BI667" i="138"/>
  <c r="BI668" i="138"/>
  <c r="BI669" i="138"/>
  <c r="BI670" i="138"/>
  <c r="BI671" i="138"/>
  <c r="BI672" i="138"/>
  <c r="BI673" i="138"/>
  <c r="BI674" i="138"/>
  <c r="BI675" i="138"/>
  <c r="BI676" i="138"/>
  <c r="BI677" i="138"/>
  <c r="BI678" i="138"/>
  <c r="BI679" i="138"/>
  <c r="BI680" i="138"/>
  <c r="BI681" i="138"/>
  <c r="BI682" i="138"/>
  <c r="BI683" i="138"/>
  <c r="BI684" i="138"/>
  <c r="BI685" i="138"/>
  <c r="BI686" i="138"/>
  <c r="BI687" i="138"/>
  <c r="BI688" i="138"/>
  <c r="BI689" i="138"/>
  <c r="BI690" i="138"/>
  <c r="BI691" i="138"/>
  <c r="BI692" i="138"/>
  <c r="BI693" i="138"/>
  <c r="BI694" i="138"/>
  <c r="BI695" i="138"/>
  <c r="BI696" i="138"/>
  <c r="BI697" i="138"/>
  <c r="BI698" i="138"/>
  <c r="BI699" i="138"/>
  <c r="BI700" i="138"/>
  <c r="BI701" i="138"/>
  <c r="BI702" i="138"/>
  <c r="BI703" i="138"/>
  <c r="BI704" i="138"/>
  <c r="BI705" i="138"/>
  <c r="BI706" i="138"/>
  <c r="BI707" i="138"/>
  <c r="BI708" i="138"/>
  <c r="BI709" i="138"/>
  <c r="BI710" i="138"/>
  <c r="BI711" i="138"/>
  <c r="BI712" i="138"/>
  <c r="BI713" i="138"/>
  <c r="BI714" i="138"/>
  <c r="BI715" i="138"/>
  <c r="BI716" i="138"/>
  <c r="BI717" i="138"/>
  <c r="BI718" i="138"/>
  <c r="BI719" i="138"/>
  <c r="BI720" i="138"/>
  <c r="BI721" i="138"/>
  <c r="BI722" i="138"/>
  <c r="BI723" i="138"/>
  <c r="BI724" i="138"/>
  <c r="BI725" i="138"/>
  <c r="BI726" i="138"/>
  <c r="BI727" i="138"/>
  <c r="BI728" i="138"/>
  <c r="BI729" i="138"/>
  <c r="BI730" i="138"/>
  <c r="BI731" i="138"/>
  <c r="BI732" i="138"/>
  <c r="BI733" i="138"/>
  <c r="BI734" i="138"/>
  <c r="BI735" i="138"/>
  <c r="BI736" i="138"/>
  <c r="BI737" i="138"/>
  <c r="BI738" i="138"/>
  <c r="BI739" i="138"/>
  <c r="BI740" i="138"/>
  <c r="BI741" i="138"/>
  <c r="BI742" i="138"/>
  <c r="BI743" i="138"/>
  <c r="BI744" i="138"/>
  <c r="BI745" i="138"/>
  <c r="BI746" i="138"/>
  <c r="BI747" i="138"/>
  <c r="BI748" i="138"/>
  <c r="BI749" i="138"/>
  <c r="BI750" i="138"/>
  <c r="BI751" i="138"/>
  <c r="BI752" i="138"/>
  <c r="BI753" i="138"/>
  <c r="BI754" i="138"/>
  <c r="BI755" i="138"/>
  <c r="BI756" i="138"/>
  <c r="BI757" i="138"/>
  <c r="BI758" i="138"/>
  <c r="BI759" i="138"/>
  <c r="BI760" i="138"/>
  <c r="BI761" i="138"/>
  <c r="BI762" i="138"/>
  <c r="BI763" i="138"/>
  <c r="BI764" i="138"/>
  <c r="BI765" i="138"/>
  <c r="BI766" i="138"/>
  <c r="BI767" i="138"/>
  <c r="BI768" i="138"/>
  <c r="BI769" i="138"/>
  <c r="BI770" i="138"/>
  <c r="BI771" i="138"/>
  <c r="BI772" i="138"/>
  <c r="BI773" i="138"/>
  <c r="BI774" i="138"/>
  <c r="BI775" i="138"/>
  <c r="BI776" i="138"/>
  <c r="BI777" i="138"/>
  <c r="BI778" i="138"/>
  <c r="BI779" i="138"/>
  <c r="BI780" i="138"/>
  <c r="BI781" i="138"/>
  <c r="BI782" i="138"/>
  <c r="BI783" i="138"/>
  <c r="BI784" i="138"/>
  <c r="BI785" i="138"/>
  <c r="BI786" i="138"/>
  <c r="BI787" i="138"/>
  <c r="BI788" i="138"/>
  <c r="BI789" i="138"/>
  <c r="BI790" i="138"/>
  <c r="BI791" i="138"/>
  <c r="BI792" i="138"/>
  <c r="BI793" i="138"/>
  <c r="BI794" i="138"/>
  <c r="BI795" i="138"/>
  <c r="BI796" i="138"/>
  <c r="BI797" i="138"/>
  <c r="BI798" i="138"/>
  <c r="BI799" i="138"/>
  <c r="BI800" i="138"/>
  <c r="BI801" i="138"/>
  <c r="BI802" i="138"/>
  <c r="BI803" i="138"/>
  <c r="BI804" i="138"/>
  <c r="BI805" i="138"/>
  <c r="BI806" i="138"/>
  <c r="BI807" i="138"/>
  <c r="BI808" i="138"/>
  <c r="BI809" i="138"/>
  <c r="BI810" i="138"/>
  <c r="BI811" i="138"/>
  <c r="BI812" i="138"/>
  <c r="BI813" i="138"/>
  <c r="BI814" i="138"/>
  <c r="BI815" i="138"/>
  <c r="BI816" i="138"/>
  <c r="BI817" i="138"/>
  <c r="BI818" i="138"/>
  <c r="BI819" i="138"/>
  <c r="BI820" i="138"/>
  <c r="BI821" i="138"/>
  <c r="BI822" i="138"/>
  <c r="BI823" i="138"/>
  <c r="BI824" i="138"/>
  <c r="BI825" i="138"/>
  <c r="BI826" i="138"/>
  <c r="BI827" i="138"/>
  <c r="BI828" i="138"/>
  <c r="BI829" i="138"/>
  <c r="BI830" i="138"/>
  <c r="BI831" i="138"/>
  <c r="BI832" i="138"/>
  <c r="BI833" i="138"/>
  <c r="BI834" i="138"/>
  <c r="BI835" i="138"/>
  <c r="BI836" i="138"/>
  <c r="BI837" i="138"/>
  <c r="BI838" i="138"/>
  <c r="BI839" i="138"/>
  <c r="BI840" i="138"/>
  <c r="BI841" i="138"/>
  <c r="BI842" i="138"/>
  <c r="BI843" i="138"/>
  <c r="BI844" i="138"/>
  <c r="BI845" i="138"/>
  <c r="BI846" i="138"/>
  <c r="BI847" i="138"/>
  <c r="BI848" i="138"/>
  <c r="BI849" i="138"/>
  <c r="BI850" i="138"/>
  <c r="BI851" i="138"/>
  <c r="BI852" i="138"/>
  <c r="BI853" i="138"/>
  <c r="BI854" i="138"/>
  <c r="BI855" i="138"/>
  <c r="BI856" i="138"/>
  <c r="BI857" i="138"/>
  <c r="BI858" i="138"/>
  <c r="BI859" i="138"/>
  <c r="BI860" i="138"/>
  <c r="BI861" i="138"/>
  <c r="BI862" i="138"/>
  <c r="BI863" i="138"/>
  <c r="BI864" i="138"/>
  <c r="BI865" i="138"/>
  <c r="BI866" i="138"/>
  <c r="BI867" i="138"/>
  <c r="BI868" i="138"/>
  <c r="BI869" i="138"/>
  <c r="BI870" i="138"/>
  <c r="BI871" i="138"/>
  <c r="BI872" i="138"/>
  <c r="BI873" i="138"/>
  <c r="BI874" i="138"/>
  <c r="BI875" i="138"/>
  <c r="BI876" i="138"/>
  <c r="BI877" i="138"/>
  <c r="BI878" i="138"/>
  <c r="BI879" i="138"/>
  <c r="BI880" i="138"/>
  <c r="BI881" i="138"/>
  <c r="BI882" i="138"/>
  <c r="BI883" i="138"/>
  <c r="BI884" i="138"/>
  <c r="BI885" i="138"/>
  <c r="BI886" i="138"/>
  <c r="BI887" i="138"/>
  <c r="BI888" i="138"/>
  <c r="BI889" i="138"/>
  <c r="BI890" i="138"/>
  <c r="BI891" i="138"/>
  <c r="BI892" i="138"/>
  <c r="BI893" i="138"/>
  <c r="BI894" i="138"/>
  <c r="BI895" i="138"/>
  <c r="BI896" i="138"/>
  <c r="BI897" i="138"/>
  <c r="BI898" i="138"/>
  <c r="BI899" i="138"/>
  <c r="BI900" i="138"/>
  <c r="BI901" i="138"/>
  <c r="BI902" i="138"/>
  <c r="BI903" i="138"/>
  <c r="BI904" i="138"/>
  <c r="BI905" i="138"/>
  <c r="BI906" i="138"/>
  <c r="BI907" i="138"/>
  <c r="BI908" i="138"/>
  <c r="BI909" i="138"/>
  <c r="BI910" i="138"/>
  <c r="BI911" i="138"/>
  <c r="BI912" i="138"/>
  <c r="BI913" i="138"/>
  <c r="BI914" i="138"/>
  <c r="BI915" i="138"/>
  <c r="BI916" i="138"/>
  <c r="BI917" i="138"/>
  <c r="BI918" i="138"/>
  <c r="BI919" i="138"/>
  <c r="BI920" i="138"/>
  <c r="BI921" i="138"/>
  <c r="BI922" i="138"/>
  <c r="BI923" i="138"/>
  <c r="BI924" i="138"/>
  <c r="BI925" i="138"/>
  <c r="BI926" i="138"/>
  <c r="BI927" i="138"/>
  <c r="BI928" i="138"/>
  <c r="BI929" i="138"/>
  <c r="BI930" i="138"/>
  <c r="BI931" i="138"/>
  <c r="BI932" i="138"/>
  <c r="BI933" i="138"/>
  <c r="BI934" i="138"/>
  <c r="BI935" i="138"/>
  <c r="BI936" i="138"/>
  <c r="BI937" i="138"/>
  <c r="BI938" i="138"/>
  <c r="BI939" i="138"/>
  <c r="BI940" i="138"/>
  <c r="BI941" i="138"/>
  <c r="BI942" i="138"/>
  <c r="BI943" i="138"/>
  <c r="BI944" i="138"/>
  <c r="BI945" i="138"/>
  <c r="BI946" i="138"/>
  <c r="BI947" i="138"/>
  <c r="BI948" i="138"/>
  <c r="BI949" i="138"/>
  <c r="BI950" i="138"/>
  <c r="BI951" i="138"/>
  <c r="BI952" i="138"/>
  <c r="BI953" i="138"/>
  <c r="BI954" i="138"/>
  <c r="BI955" i="138"/>
  <c r="BI956" i="138"/>
  <c r="BI957" i="138"/>
  <c r="BI958" i="138"/>
  <c r="BI959" i="138"/>
  <c r="BI960" i="138"/>
  <c r="BI961" i="138"/>
  <c r="BI962" i="138"/>
  <c r="BI963" i="138"/>
  <c r="BI964" i="138"/>
  <c r="BI965" i="138"/>
  <c r="BI966" i="138"/>
  <c r="BI967" i="138"/>
  <c r="BI968" i="138"/>
  <c r="BI969" i="138"/>
  <c r="BI970" i="138"/>
  <c r="BI971" i="138"/>
  <c r="BI972" i="138"/>
  <c r="BI973" i="138"/>
  <c r="BI974" i="138"/>
  <c r="BI975" i="138"/>
  <c r="BI976" i="138"/>
  <c r="BI977" i="138"/>
  <c r="BI978" i="138"/>
  <c r="BI979" i="138"/>
  <c r="BI980" i="138"/>
  <c r="BI981" i="138"/>
  <c r="BI982" i="138"/>
  <c r="BI983" i="138"/>
  <c r="BI984" i="138"/>
  <c r="BI985" i="138"/>
  <c r="BI986" i="138"/>
  <c r="BI987" i="138"/>
  <c r="BI988" i="138"/>
  <c r="BI989" i="138"/>
  <c r="BI990" i="138"/>
  <c r="BI991" i="138"/>
  <c r="BI992" i="138"/>
  <c r="BI993" i="138"/>
  <c r="BI994" i="138"/>
  <c r="BI995" i="138"/>
  <c r="BI996" i="138"/>
  <c r="BI997" i="138"/>
  <c r="BI998" i="138"/>
  <c r="BI999" i="138"/>
  <c r="BI1000" i="138"/>
  <c r="BI1001" i="138"/>
  <c r="BI1002" i="138"/>
  <c r="BI1003" i="138"/>
  <c r="BI1004" i="138"/>
  <c r="BI1005" i="138"/>
  <c r="BI1006" i="138"/>
  <c r="BI1007" i="138"/>
  <c r="BI1008" i="138"/>
  <c r="BI1009" i="138"/>
  <c r="BI1010" i="138"/>
  <c r="BI1011" i="138"/>
  <c r="BI1012" i="138"/>
  <c r="BI1013" i="138"/>
  <c r="BI1014" i="138"/>
  <c r="BI1015" i="138"/>
  <c r="BI1016" i="138"/>
  <c r="BI1017" i="138"/>
  <c r="BI1018" i="138"/>
  <c r="BI1019" i="138"/>
  <c r="BI1020" i="138"/>
  <c r="BI1021" i="138"/>
  <c r="BI1022" i="138"/>
  <c r="BI1023" i="138"/>
  <c r="BI1024" i="138"/>
  <c r="BI1025" i="138"/>
  <c r="BI1026" i="138"/>
  <c r="BI1027" i="138"/>
  <c r="BI1028" i="138"/>
  <c r="BI1029" i="138"/>
  <c r="BI1030" i="138"/>
  <c r="BI1031" i="138"/>
  <c r="BI1032" i="138"/>
  <c r="BI1033" i="138"/>
  <c r="BI1034" i="138"/>
  <c r="BI1035" i="138"/>
  <c r="BI1036" i="138"/>
  <c r="BI1037" i="138"/>
  <c r="BI1038" i="138"/>
  <c r="BI1039" i="138"/>
  <c r="BI1040" i="138"/>
  <c r="BI1041" i="138"/>
  <c r="BI1042" i="138"/>
  <c r="BI1043" i="138"/>
  <c r="BI1044" i="138"/>
  <c r="BI1045" i="138"/>
  <c r="BI1046" i="138"/>
  <c r="BI1047" i="138"/>
  <c r="BI1048" i="138"/>
  <c r="BI1049" i="138"/>
  <c r="BI1050" i="138"/>
  <c r="BI1051" i="138"/>
  <c r="BI1052" i="138"/>
  <c r="BI1053" i="138"/>
  <c r="BI1054" i="138"/>
  <c r="BI1055" i="138"/>
  <c r="BI1056" i="138"/>
  <c r="BI1057" i="138"/>
  <c r="BI1058" i="138"/>
  <c r="BI1059" i="138"/>
  <c r="BI1060" i="138"/>
  <c r="BI1061" i="138"/>
  <c r="BI1062" i="138"/>
  <c r="BI1063" i="138"/>
  <c r="BI1064" i="138"/>
  <c r="BI1065" i="138"/>
  <c r="BI1066" i="138"/>
  <c r="BI1067" i="138"/>
  <c r="BI1068" i="138"/>
  <c r="BI1069" i="138"/>
  <c r="BI1070" i="138"/>
  <c r="BI1071" i="138"/>
  <c r="BI1072" i="138"/>
  <c r="BI1073" i="138"/>
  <c r="BI1074" i="138"/>
  <c r="BI1075" i="138"/>
  <c r="BI1076" i="138"/>
  <c r="BI1077" i="138"/>
  <c r="BI1078" i="138"/>
  <c r="BI1079" i="138"/>
  <c r="BI1080" i="138"/>
  <c r="BI1081" i="138"/>
  <c r="BI1082" i="138"/>
  <c r="BI1083" i="138"/>
  <c r="BI1084" i="138"/>
  <c r="BI1085" i="138"/>
  <c r="BI1086" i="138"/>
  <c r="BI1087" i="138"/>
  <c r="BI1088" i="138"/>
  <c r="BI1089" i="138"/>
  <c r="BI1090" i="138"/>
  <c r="BI1091" i="138"/>
  <c r="BI1092" i="138"/>
  <c r="BI1093" i="138"/>
  <c r="BI1094" i="138"/>
  <c r="BI1095" i="138"/>
  <c r="BI1096" i="138"/>
  <c r="BI1097" i="138"/>
  <c r="BI1098" i="138"/>
  <c r="BI1099" i="138"/>
  <c r="BI1100" i="138"/>
  <c r="BI1101" i="138"/>
  <c r="BI1102" i="138"/>
  <c r="BI1103" i="138"/>
  <c r="BI1104" i="138"/>
  <c r="BI1105" i="138"/>
  <c r="BI1106" i="138"/>
  <c r="BI1107" i="138"/>
  <c r="BI1108" i="138"/>
  <c r="BI1109" i="138"/>
  <c r="BI1110" i="138"/>
  <c r="BI1111" i="138"/>
  <c r="BI1112" i="138"/>
  <c r="BI1113" i="138"/>
  <c r="BI1114" i="138"/>
  <c r="BI1115" i="138"/>
  <c r="BI1116" i="138"/>
  <c r="BI1117" i="138"/>
  <c r="BI1118" i="138"/>
  <c r="BI1119" i="138"/>
  <c r="BI1120" i="138"/>
  <c r="BI1121" i="138"/>
  <c r="BI1122" i="138"/>
  <c r="BI1123" i="138"/>
  <c r="BI1124" i="138"/>
  <c r="BI1125" i="138"/>
  <c r="BI1126" i="138"/>
  <c r="BI1127" i="138"/>
  <c r="BI1128" i="138"/>
  <c r="BI1129" i="138"/>
  <c r="BI1130" i="138"/>
  <c r="BI1131" i="138"/>
  <c r="BI1132" i="138"/>
  <c r="BI1133" i="138"/>
  <c r="BI1134" i="138"/>
  <c r="BI1135" i="138"/>
  <c r="BI1136" i="138"/>
  <c r="BI1137" i="138"/>
  <c r="BI1138" i="138"/>
  <c r="BI1139" i="138"/>
  <c r="BI1140" i="138"/>
  <c r="BI1141" i="138"/>
  <c r="BI1142" i="138"/>
  <c r="BI1143" i="138"/>
  <c r="BI1144" i="138"/>
  <c r="BI1145" i="138"/>
  <c r="BI1146" i="138"/>
  <c r="BI1147" i="138"/>
  <c r="BI1148" i="138"/>
  <c r="BI1149" i="138"/>
  <c r="BI1150" i="138"/>
  <c r="BI1151" i="138"/>
  <c r="BI1152" i="138"/>
  <c r="BI1153" i="138"/>
  <c r="BI1154" i="138"/>
  <c r="BI1155" i="138"/>
  <c r="BI1156" i="138"/>
  <c r="BI1157" i="138"/>
  <c r="BI1158" i="138"/>
  <c r="BI1159" i="138"/>
  <c r="BI1160" i="138"/>
  <c r="BI1161" i="138"/>
  <c r="BI1162" i="138"/>
  <c r="BI1163" i="138"/>
  <c r="BI1164" i="138"/>
  <c r="BI1165" i="138"/>
  <c r="BI1166" i="138"/>
  <c r="BI1167" i="138"/>
  <c r="BI1168" i="138"/>
  <c r="BI1169" i="138"/>
  <c r="BI1170" i="138"/>
  <c r="BI1171" i="138"/>
  <c r="BI1172" i="138"/>
  <c r="BI1173" i="138"/>
  <c r="BI1174" i="138"/>
  <c r="BI1175" i="138"/>
  <c r="BI1176" i="138"/>
  <c r="BI1177" i="138"/>
  <c r="BI1178" i="138"/>
  <c r="BI1179" i="138"/>
  <c r="BI1180" i="138"/>
  <c r="BI1181" i="138"/>
  <c r="BI1182" i="138"/>
  <c r="BI1183" i="138"/>
  <c r="BI1184" i="138"/>
  <c r="BI1185" i="138"/>
  <c r="BI1186" i="138"/>
  <c r="BI1187" i="138"/>
  <c r="BI1188" i="138"/>
  <c r="BI1189" i="138"/>
  <c r="BI1190" i="138"/>
  <c r="BI1191" i="138"/>
  <c r="BI1192" i="138"/>
  <c r="BI1193" i="138"/>
  <c r="BI1194" i="138"/>
  <c r="BI1195" i="138"/>
  <c r="BI1196" i="138"/>
  <c r="BI1197" i="138"/>
  <c r="BI1198" i="138"/>
  <c r="BI1199" i="138"/>
  <c r="BI1200" i="138"/>
  <c r="BI1201" i="138"/>
  <c r="BI1202" i="138"/>
  <c r="BI1203" i="138"/>
  <c r="BI1204" i="138"/>
  <c r="BI1205" i="138"/>
  <c r="BI1206" i="138"/>
  <c r="BI1207" i="138"/>
  <c r="BI1208" i="138"/>
  <c r="BI1209" i="138"/>
  <c r="BI1210" i="138"/>
  <c r="BI1211" i="138"/>
  <c r="BI1212" i="138"/>
  <c r="BI1213" i="138"/>
  <c r="BI1214" i="138"/>
  <c r="BI1215" i="138"/>
  <c r="BI1216" i="138"/>
  <c r="BI1217" i="138"/>
  <c r="BI1218" i="138"/>
  <c r="BI1219" i="138"/>
  <c r="BI1220" i="138"/>
  <c r="BI1221" i="138"/>
  <c r="BI1222" i="138"/>
  <c r="BI1223" i="138"/>
  <c r="BI1224" i="138"/>
  <c r="BI1225" i="138"/>
  <c r="BI1226" i="138"/>
  <c r="BI1227" i="138"/>
  <c r="BI1228" i="138"/>
  <c r="BI1229" i="138"/>
  <c r="BI1230" i="138"/>
  <c r="BI1231" i="138"/>
  <c r="BI1232" i="138"/>
  <c r="BI1233" i="138"/>
  <c r="BI1234" i="138"/>
  <c r="BI1235" i="138"/>
  <c r="BI1236" i="138"/>
  <c r="BI1237" i="138"/>
  <c r="BI1238" i="138"/>
  <c r="BI1239" i="138"/>
  <c r="BI1240" i="138"/>
  <c r="BI1241" i="138"/>
  <c r="BI1242" i="138"/>
  <c r="BI1243" i="138"/>
  <c r="BI1244" i="138"/>
  <c r="BI1245" i="138"/>
  <c r="BI1246" i="138"/>
  <c r="BI1247" i="138"/>
  <c r="BI1248" i="138"/>
  <c r="BI1249" i="138"/>
  <c r="BI1250" i="138"/>
  <c r="BI1251" i="138"/>
  <c r="BI1252" i="138"/>
  <c r="BI1253" i="138"/>
  <c r="BI1254" i="138"/>
  <c r="BI1255" i="138"/>
  <c r="BI1256" i="138"/>
  <c r="BI1257" i="138"/>
  <c r="BI1258" i="138"/>
  <c r="BI1259" i="138"/>
  <c r="BI1260" i="138"/>
  <c r="BI1261" i="138"/>
  <c r="BI1262" i="138"/>
  <c r="BI1263" i="138"/>
  <c r="BI1264" i="138"/>
  <c r="BI1265" i="138"/>
  <c r="BI1266" i="138"/>
  <c r="BI1267" i="138"/>
  <c r="BI1268" i="138"/>
  <c r="BI1269" i="138"/>
  <c r="BI1270" i="138"/>
  <c r="BI1271" i="138"/>
  <c r="BI1272" i="138"/>
  <c r="BI1273" i="138"/>
  <c r="BI1274" i="138"/>
  <c r="BI1275" i="138"/>
  <c r="BI1276" i="138"/>
  <c r="BI1277" i="138"/>
  <c r="BI1278" i="138"/>
  <c r="BI1279" i="138"/>
  <c r="BI1280" i="138"/>
  <c r="BI1281" i="138"/>
  <c r="BI1282" i="138"/>
  <c r="BI1283" i="138"/>
  <c r="BI1284" i="138"/>
  <c r="BI1285" i="138"/>
  <c r="BI1286" i="138"/>
  <c r="BI1287" i="138"/>
  <c r="BI1288" i="138"/>
  <c r="BI1289" i="138"/>
  <c r="BI1290" i="138"/>
  <c r="BI1291" i="138"/>
  <c r="BI1292" i="138"/>
  <c r="BI1293" i="138"/>
  <c r="BI1294" i="138"/>
  <c r="BI1295" i="138"/>
  <c r="BI1296" i="138"/>
  <c r="BI1297" i="138"/>
  <c r="BI1298" i="138"/>
  <c r="BI1299" i="138"/>
  <c r="BI1300" i="138"/>
  <c r="BI1301" i="138"/>
  <c r="BI1302" i="138"/>
  <c r="BI1303" i="138"/>
  <c r="BI1304" i="138"/>
  <c r="BI1305" i="138"/>
  <c r="BI1306" i="138"/>
  <c r="BI1307" i="138"/>
  <c r="BI1308" i="138"/>
  <c r="BI1309" i="138"/>
  <c r="BI1310" i="138"/>
  <c r="BI1311" i="138"/>
  <c r="BI1312" i="138"/>
  <c r="BI1313" i="138"/>
  <c r="BI1314" i="138"/>
  <c r="BI1315" i="138"/>
  <c r="BI1316" i="138"/>
  <c r="BI1317" i="138"/>
  <c r="BI1318" i="138"/>
  <c r="BI1319" i="138"/>
  <c r="BI1320" i="138"/>
  <c r="BI1321" i="138"/>
  <c r="BI1322" i="138"/>
  <c r="BI1323" i="138"/>
  <c r="BI1324" i="138"/>
  <c r="BI1325" i="138"/>
  <c r="BI1326" i="138"/>
  <c r="BI1327" i="138"/>
  <c r="BI1328" i="138"/>
  <c r="BI1329" i="138"/>
  <c r="BI1330" i="138"/>
  <c r="BI1331" i="138"/>
  <c r="BI1332" i="138"/>
  <c r="BI1333" i="138"/>
  <c r="BI1334" i="138"/>
  <c r="BI1335" i="138"/>
  <c r="BI1336" i="138"/>
  <c r="BI1337" i="138"/>
  <c r="BI1338" i="138"/>
  <c r="BI1339" i="138"/>
  <c r="BI1340" i="138"/>
  <c r="BI1341" i="138"/>
  <c r="BI1342" i="138"/>
  <c r="BI1343" i="138"/>
  <c r="BI1344" i="138"/>
  <c r="BI1345" i="138"/>
  <c r="BI1346" i="138"/>
  <c r="BI1347" i="138"/>
  <c r="BI1348" i="138"/>
  <c r="BI1349" i="138"/>
  <c r="BI1350" i="138"/>
  <c r="BI1351" i="138"/>
  <c r="BI1352" i="138"/>
  <c r="BI1353" i="138"/>
  <c r="BI1354" i="138"/>
  <c r="BI1355" i="138"/>
  <c r="BI1356" i="138"/>
  <c r="BI1357" i="138"/>
  <c r="BI1358" i="138"/>
  <c r="BI1359" i="138"/>
  <c r="BI1360" i="138"/>
  <c r="BI1361" i="138"/>
  <c r="BI1362" i="138"/>
  <c r="BI1363" i="138"/>
  <c r="BI1364" i="138"/>
  <c r="BI1365" i="138"/>
  <c r="BI1366" i="138"/>
  <c r="BI1367" i="138"/>
  <c r="BI1368" i="138"/>
  <c r="L19" i="117"/>
  <c r="BI1369" i="138"/>
  <c r="BI1370" i="138"/>
  <c r="BI1371" i="138"/>
  <c r="BI1372" i="138"/>
  <c r="BI1373" i="138"/>
  <c r="BI1374" i="138"/>
  <c r="BI1375" i="138"/>
  <c r="BI1376" i="138"/>
  <c r="BI1377" i="138"/>
  <c r="BI1378" i="138"/>
  <c r="BI1379" i="138"/>
  <c r="BI1380" i="138"/>
  <c r="BI1381" i="138"/>
  <c r="L17" i="117"/>
  <c r="BI1382" i="138"/>
  <c r="L15" i="117"/>
  <c r="BI1383" i="138"/>
  <c r="BI1384" i="138"/>
  <c r="L13" i="117"/>
  <c r="BI1385" i="138"/>
  <c r="BI1386" i="138"/>
  <c r="BI1387" i="138"/>
  <c r="BI1388" i="138"/>
  <c r="BI1389" i="138"/>
  <c r="BI1390" i="138"/>
  <c r="BI1391" i="138"/>
  <c r="BI1392" i="138"/>
  <c r="BI1393" i="138"/>
  <c r="BI1394" i="138"/>
  <c r="BI1395" i="138"/>
  <c r="BI1396" i="138"/>
  <c r="BI1397" i="138"/>
  <c r="BI1398" i="138"/>
  <c r="BI1399" i="138"/>
  <c r="BI1400" i="138"/>
  <c r="BI1401" i="138"/>
  <c r="BI1402" i="138"/>
  <c r="BI1403" i="138"/>
  <c r="BI1404" i="138"/>
  <c r="BI1405" i="138"/>
  <c r="BI1406" i="138"/>
  <c r="BI1407" i="138"/>
  <c r="BI1408" i="138"/>
  <c r="BI1409" i="138"/>
  <c r="BI1410" i="138"/>
  <c r="BI1411" i="138"/>
  <c r="BI1412" i="138"/>
  <c r="BI1413" i="138"/>
  <c r="BI1414" i="138"/>
  <c r="BI1415" i="138"/>
  <c r="BI1416" i="138"/>
  <c r="BI1417" i="138"/>
  <c r="BI1418" i="138"/>
  <c r="BI1419" i="138"/>
  <c r="BI1420" i="138"/>
  <c r="BI1421" i="138"/>
  <c r="BI1422" i="138"/>
  <c r="BI1423" i="138"/>
  <c r="BI1424" i="138"/>
  <c r="BI1425" i="138"/>
  <c r="BI1426" i="138"/>
  <c r="BI1427" i="138"/>
  <c r="BI1428" i="138"/>
  <c r="BI1429" i="138"/>
  <c r="BI1430" i="138"/>
  <c r="BI1431" i="138"/>
  <c r="BI1432" i="138"/>
  <c r="BI1433" i="138"/>
  <c r="BI1434" i="138"/>
  <c r="BI1435" i="138"/>
  <c r="BI1436" i="138"/>
  <c r="BI1437" i="138"/>
  <c r="BI1438" i="138"/>
  <c r="BI1439" i="138"/>
  <c r="BI1440" i="138"/>
  <c r="BI1441" i="138"/>
  <c r="BI1442" i="138"/>
  <c r="BI1443" i="138"/>
  <c r="BI1444" i="138"/>
  <c r="BI1445" i="138"/>
  <c r="BI1446" i="138"/>
  <c r="BI1447" i="138"/>
  <c r="BI1448" i="138"/>
  <c r="BI1449" i="138"/>
  <c r="BI1450" i="138"/>
  <c r="BI1451" i="138"/>
  <c r="BI1452" i="138"/>
  <c r="BI1453" i="138"/>
  <c r="BI1454" i="138"/>
  <c r="BI1455" i="138"/>
  <c r="BI1456" i="138"/>
  <c r="BI1457" i="138"/>
  <c r="BI1458" i="138"/>
  <c r="BI1459" i="138"/>
  <c r="BI1460" i="138"/>
  <c r="BI1461" i="138"/>
  <c r="BI1462" i="138"/>
  <c r="BI1463" i="138"/>
  <c r="BI1464" i="138"/>
  <c r="BI1465" i="138"/>
  <c r="BI1466" i="138"/>
  <c r="BI1467" i="138"/>
  <c r="BI1468" i="138"/>
  <c r="BI1469" i="138"/>
  <c r="BI1470" i="138"/>
  <c r="BI1471" i="138"/>
  <c r="BI1472" i="138"/>
  <c r="BI1473" i="138"/>
  <c r="BI1474" i="138"/>
  <c r="BI1475" i="138"/>
  <c r="BI1476" i="138"/>
  <c r="BI1477" i="138"/>
  <c r="BI1478" i="138"/>
  <c r="BI1479" i="138"/>
  <c r="BI1480" i="138"/>
  <c r="BI1481" i="138"/>
  <c r="BI1482" i="138"/>
  <c r="BI1483" i="138"/>
  <c r="BI1484" i="138"/>
  <c r="BI1485" i="138"/>
  <c r="BI1486" i="138"/>
  <c r="BI1487" i="138"/>
  <c r="BI1488" i="138"/>
  <c r="BI1489" i="138"/>
  <c r="BI1490" i="138"/>
  <c r="BI1491" i="138"/>
  <c r="BI1492" i="138"/>
  <c r="BI1493" i="138"/>
  <c r="BI1494" i="138"/>
  <c r="BI1495" i="138"/>
  <c r="BI1496" i="138"/>
  <c r="BI1497" i="138"/>
  <c r="BI1498" i="138"/>
  <c r="BI1499" i="138"/>
  <c r="BI1500" i="138"/>
  <c r="BI1501" i="138"/>
  <c r="BI1502" i="138"/>
  <c r="BI1503" i="138"/>
  <c r="BI1504" i="138"/>
  <c r="BI1505" i="138"/>
  <c r="BI1506" i="138"/>
  <c r="BI1507" i="138"/>
  <c r="BI1508" i="138"/>
  <c r="BI1509" i="138"/>
  <c r="BI1510" i="138"/>
  <c r="BI1511" i="138"/>
  <c r="BI1512" i="138"/>
  <c r="BI1513" i="138"/>
  <c r="BI1514" i="138"/>
  <c r="BI1515" i="138"/>
  <c r="BI1516" i="138"/>
  <c r="BI1517" i="138"/>
  <c r="BI1518" i="138"/>
  <c r="BI1519" i="138"/>
  <c r="BI1520" i="138"/>
  <c r="BI1521" i="138"/>
  <c r="BI1522" i="138"/>
  <c r="BI1523" i="138"/>
  <c r="BI1524" i="138"/>
  <c r="BI1525" i="138"/>
  <c r="BI1526" i="138"/>
  <c r="BI1527" i="138"/>
  <c r="BI1528" i="138"/>
  <c r="BI1529" i="138"/>
  <c r="BI1530" i="138"/>
  <c r="BI1531" i="138"/>
  <c r="BI1532" i="138"/>
  <c r="BI1533" i="138"/>
  <c r="BI1534" i="138"/>
  <c r="BI1535" i="138"/>
  <c r="BI1536" i="138"/>
  <c r="BI1537" i="138"/>
  <c r="BI1538" i="138"/>
  <c r="BI1539" i="138"/>
  <c r="BI1540" i="138"/>
  <c r="BI1541" i="138"/>
  <c r="BI1542" i="138"/>
  <c r="BI1543" i="138"/>
  <c r="BI1544" i="138"/>
  <c r="BI1545" i="138"/>
  <c r="BI1546" i="138"/>
  <c r="BI1547" i="138"/>
  <c r="BI1548" i="138"/>
  <c r="BI1549" i="138"/>
  <c r="BI1550" i="138"/>
  <c r="BI1551" i="138"/>
  <c r="BI1552" i="138"/>
  <c r="BI1553" i="138"/>
  <c r="BI1554" i="138"/>
  <c r="BI1555" i="138"/>
  <c r="BI1556" i="138"/>
  <c r="BI1557" i="138"/>
  <c r="BI1558" i="138"/>
  <c r="BI1559" i="138"/>
  <c r="BI1560" i="138"/>
  <c r="BI1561" i="138"/>
  <c r="BI1562" i="138"/>
  <c r="BI1563" i="138"/>
  <c r="BI1564" i="138"/>
  <c r="BI1565" i="138"/>
  <c r="BI1566" i="138"/>
  <c r="BI1567" i="138"/>
  <c r="BI1568" i="138"/>
  <c r="BI1569" i="138"/>
  <c r="BI1570" i="138"/>
  <c r="BI1571" i="138"/>
  <c r="BI1572" i="138"/>
  <c r="BI1573" i="138"/>
  <c r="BI1574" i="138"/>
  <c r="BI1575" i="138"/>
  <c r="BI1576" i="138"/>
  <c r="BI1577" i="138"/>
  <c r="BI1578" i="138"/>
  <c r="BI1579" i="138"/>
  <c r="BI1580" i="138"/>
  <c r="BI1581" i="138"/>
  <c r="BI1582" i="138"/>
  <c r="BI1583" i="138"/>
  <c r="BI1584" i="138"/>
  <c r="BI1585" i="138"/>
  <c r="BI1586" i="138"/>
  <c r="BI1587" i="138"/>
  <c r="BI1588" i="138"/>
  <c r="BI1589" i="138"/>
  <c r="BI1590" i="138"/>
  <c r="BI1591" i="138"/>
  <c r="BI1592" i="138"/>
  <c r="BI1593" i="138"/>
  <c r="BI1594" i="138"/>
  <c r="BI1595" i="138"/>
  <c r="BI1596" i="138"/>
  <c r="BI1597" i="138"/>
  <c r="BI1598" i="138"/>
  <c r="BI1599" i="138"/>
  <c r="BI1600" i="138"/>
  <c r="BI1601" i="138"/>
  <c r="BI1602" i="138"/>
  <c r="BI1603" i="138"/>
  <c r="BI1604" i="138"/>
  <c r="BI1605" i="138"/>
  <c r="BI1606" i="138"/>
  <c r="BI1607" i="138"/>
  <c r="BI1608" i="138"/>
  <c r="BI1609" i="138"/>
  <c r="BI1610" i="138"/>
  <c r="BI1611" i="138"/>
  <c r="BI1612" i="138"/>
  <c r="BI1613" i="138"/>
  <c r="BI1614" i="138"/>
  <c r="BI1615" i="138"/>
  <c r="BI1616" i="138"/>
  <c r="BI1617" i="138"/>
  <c r="BI1618" i="138"/>
  <c r="BI1619" i="138"/>
  <c r="BI1620" i="138"/>
  <c r="BI1621" i="138"/>
  <c r="BI1622" i="138"/>
  <c r="BI1623" i="138"/>
  <c r="BI1624" i="138"/>
  <c r="BI1625" i="138"/>
  <c r="BI1626" i="138"/>
  <c r="BI1627" i="138"/>
  <c r="BI1628" i="138"/>
  <c r="BI1629" i="138"/>
  <c r="BI1630" i="138"/>
  <c r="BI1631" i="138"/>
  <c r="BI1632" i="138"/>
  <c r="BI1633" i="138"/>
  <c r="BI1634" i="138"/>
  <c r="BI1635" i="138"/>
  <c r="BI1636" i="138"/>
  <c r="BI1637" i="138"/>
  <c r="BI1638" i="138"/>
  <c r="BI1639" i="138"/>
  <c r="BI1640" i="138"/>
  <c r="BI1641" i="138"/>
  <c r="BI1642" i="138"/>
  <c r="BI1643" i="138"/>
  <c r="BI1644" i="138"/>
  <c r="BI1645" i="138"/>
  <c r="BI1646" i="138"/>
  <c r="BI1647" i="138"/>
  <c r="BI1648" i="138"/>
  <c r="BI1649" i="138"/>
  <c r="BI1650" i="138"/>
  <c r="BI1651" i="138"/>
  <c r="BI1652" i="138"/>
  <c r="BI1653" i="138"/>
  <c r="BI1654" i="138"/>
  <c r="BI1655" i="138"/>
  <c r="BI1656" i="138"/>
  <c r="BI1657" i="138"/>
  <c r="BI1658" i="138"/>
  <c r="BI1659" i="138"/>
  <c r="BI1660" i="138"/>
  <c r="BI1661" i="138"/>
  <c r="BI1662" i="138"/>
  <c r="BI1663" i="138"/>
  <c r="BI1664" i="138"/>
  <c r="BI1665" i="138"/>
  <c r="BI1666" i="138"/>
  <c r="BI1667" i="138"/>
  <c r="BI1668" i="138"/>
  <c r="BI1669" i="138"/>
  <c r="BI1670" i="138"/>
  <c r="BI1671" i="138"/>
  <c r="BI1672" i="138"/>
  <c r="BI1673" i="138"/>
  <c r="BI1674" i="138"/>
  <c r="BI1675" i="138"/>
  <c r="BI1676" i="138"/>
  <c r="BI1677" i="138"/>
  <c r="BI1678" i="138"/>
  <c r="BI1679" i="138"/>
  <c r="BI1680" i="138"/>
  <c r="BI1681" i="138"/>
  <c r="BI1682" i="138"/>
  <c r="BI1683" i="138"/>
  <c r="BI1684" i="138"/>
  <c r="BI1685" i="138"/>
  <c r="BI1686" i="138"/>
  <c r="BI1687" i="138"/>
  <c r="BI1688" i="138"/>
  <c r="BI1689" i="138"/>
  <c r="BI1690" i="138"/>
  <c r="BI1691" i="138"/>
  <c r="BI1692" i="138"/>
  <c r="BI1693" i="138"/>
  <c r="BI1694" i="138"/>
  <c r="BI1695" i="138"/>
  <c r="BI1696" i="138"/>
  <c r="BI1697" i="138"/>
  <c r="BI1698" i="138"/>
  <c r="BI1699" i="138"/>
  <c r="BI1700" i="138"/>
  <c r="BI1701" i="138"/>
  <c r="BI1702" i="138"/>
  <c r="BI1703" i="138"/>
  <c r="BI1704" i="138"/>
  <c r="BI1705" i="138"/>
  <c r="BI1706" i="138"/>
  <c r="BI1707" i="138"/>
  <c r="BI1708" i="138"/>
  <c r="BI1709" i="138"/>
  <c r="BI1710" i="138"/>
  <c r="BI1711" i="138"/>
  <c r="BI1712" i="138"/>
  <c r="BI1713" i="138"/>
  <c r="BI1714" i="138"/>
  <c r="BI1715" i="138"/>
  <c r="BI1716" i="138"/>
  <c r="BI1717" i="138"/>
  <c r="BI1718" i="138"/>
  <c r="BI1719" i="138"/>
  <c r="BI1720" i="138"/>
  <c r="BI1721" i="138"/>
  <c r="BI1722" i="138"/>
  <c r="BI1723" i="138"/>
  <c r="BI1724" i="138"/>
  <c r="BI1725" i="138"/>
  <c r="BI1726" i="138"/>
  <c r="BI1727" i="138"/>
  <c r="BI1728" i="138"/>
  <c r="BI1729" i="138"/>
  <c r="BI1730" i="138"/>
  <c r="BI1731" i="138"/>
  <c r="BI1732" i="138"/>
  <c r="BI1733" i="138"/>
  <c r="L19" i="125"/>
  <c r="BI1734" i="138"/>
  <c r="BI1735" i="138"/>
  <c r="L16" i="125"/>
  <c r="BI1736" i="138"/>
  <c r="L15" i="125"/>
  <c r="BI1737" i="138"/>
  <c r="BI1738" i="138"/>
  <c r="L13" i="125"/>
  <c r="BI1739" i="138"/>
  <c r="L17" i="125"/>
  <c r="BI1740" i="138"/>
  <c r="BI1741" i="138"/>
  <c r="BI1742" i="138"/>
  <c r="BI1743" i="138"/>
  <c r="BI1744" i="138"/>
  <c r="BI1745" i="138"/>
  <c r="BI1746" i="138"/>
  <c r="BI1747" i="138"/>
  <c r="BI1748" i="138"/>
  <c r="BI1749" i="138"/>
  <c r="BI1750" i="138"/>
  <c r="BI1751" i="138"/>
  <c r="BI1752" i="138"/>
  <c r="BI1753" i="138"/>
  <c r="BI1754" i="138"/>
  <c r="BI1755" i="138"/>
  <c r="BI1756" i="138"/>
  <c r="BI1757" i="138"/>
  <c r="BI1758" i="138"/>
  <c r="BI1759" i="138"/>
  <c r="BI1760" i="138"/>
  <c r="BI1761" i="138"/>
  <c r="BI1762" i="138"/>
  <c r="BI1763" i="138"/>
  <c r="BI1764" i="138"/>
  <c r="BI1765" i="138"/>
  <c r="BI1766" i="138"/>
  <c r="BI1767" i="138"/>
  <c r="BI1768" i="138"/>
  <c r="BI1769" i="138"/>
  <c r="BI1770" i="138"/>
  <c r="BI1771" i="138"/>
  <c r="BI1772" i="138"/>
  <c r="BI1773" i="138"/>
  <c r="BI1774" i="138"/>
  <c r="BI1775" i="138"/>
  <c r="BI1776" i="138"/>
  <c r="BI1777" i="138"/>
  <c r="BI1778" i="138"/>
  <c r="BI1779" i="138"/>
  <c r="BI1780" i="138"/>
  <c r="BI1781" i="138"/>
  <c r="BI1782" i="138"/>
  <c r="BI1783" i="138"/>
  <c r="BI1784" i="138"/>
  <c r="BI1785" i="138"/>
  <c r="BI1786" i="138"/>
  <c r="BI1787" i="138"/>
  <c r="BI1788" i="138"/>
  <c r="BI1789" i="138"/>
  <c r="BI1790" i="138"/>
  <c r="BI1791" i="138"/>
  <c r="BI1792" i="138"/>
  <c r="BI1793" i="138"/>
  <c r="BI1794" i="138"/>
  <c r="BI1795" i="138"/>
  <c r="BI1796" i="138"/>
  <c r="BI1797" i="138"/>
  <c r="BI1798" i="138"/>
  <c r="BI1799" i="138"/>
  <c r="BI1800" i="138"/>
  <c r="BI1801" i="138"/>
  <c r="BI1802" i="138"/>
  <c r="BI1803" i="138"/>
  <c r="BI1804" i="138"/>
  <c r="BI1805" i="138"/>
  <c r="BI1806" i="138"/>
  <c r="BI1807" i="138"/>
  <c r="BI1808" i="138"/>
  <c r="BI1809" i="138"/>
  <c r="BI1810" i="138"/>
  <c r="BI1811" i="138"/>
  <c r="BI1812" i="138"/>
  <c r="BI1813" i="138"/>
  <c r="BI1814" i="138"/>
  <c r="BI1815" i="138"/>
  <c r="BI1816" i="138"/>
  <c r="BI1817" i="138"/>
  <c r="BI1818" i="138"/>
  <c r="BI1819" i="138"/>
  <c r="BI1820" i="138"/>
  <c r="BI1821" i="138"/>
  <c r="BI1822" i="138"/>
  <c r="BI1823" i="138"/>
  <c r="BI1824" i="138"/>
  <c r="BI1825" i="138"/>
  <c r="BI1826" i="138"/>
  <c r="BI1827" i="138"/>
  <c r="BI1828" i="138"/>
  <c r="BI1829" i="138"/>
  <c r="BI1830" i="138"/>
  <c r="BI1831" i="138"/>
  <c r="BI1832" i="138"/>
  <c r="BI1833" i="138"/>
  <c r="BI1834" i="138"/>
  <c r="BI1835" i="138"/>
  <c r="BI1836" i="138"/>
  <c r="BI1837" i="138"/>
  <c r="BI1838" i="138"/>
  <c r="BI1839" i="138"/>
  <c r="BI1840" i="138"/>
  <c r="BI1841" i="138"/>
  <c r="BI1842" i="138"/>
  <c r="BI1843" i="138"/>
  <c r="BI1844" i="138"/>
  <c r="BI1845" i="138"/>
  <c r="BI1846" i="138"/>
  <c r="BI1847" i="138"/>
  <c r="BI1848" i="138"/>
  <c r="BI1849" i="138"/>
  <c r="BI1850" i="138"/>
  <c r="BI1851" i="138"/>
  <c r="BI1852" i="138"/>
  <c r="BI1853" i="138"/>
  <c r="BI1854" i="138"/>
  <c r="BI1855" i="138"/>
  <c r="BI1856" i="138"/>
  <c r="BI1857" i="138"/>
  <c r="BI1858" i="138"/>
  <c r="BI1859" i="138"/>
  <c r="BI1860" i="138"/>
  <c r="BI1861" i="138"/>
  <c r="BI1862" i="138"/>
  <c r="BI1863" i="138"/>
  <c r="BI1864" i="138"/>
  <c r="BI1865" i="138"/>
  <c r="BI1866" i="138"/>
  <c r="BI1867" i="138"/>
  <c r="BI1868" i="138"/>
  <c r="BI1869" i="138"/>
  <c r="BI1870" i="138"/>
  <c r="BI1871" i="138"/>
  <c r="BI1872" i="138"/>
  <c r="BI1873" i="138"/>
  <c r="BI1874" i="138"/>
  <c r="BI1875" i="138"/>
  <c r="BI1876" i="138"/>
  <c r="BI1877" i="138"/>
  <c r="BI1878" i="138"/>
  <c r="BI1879" i="138"/>
  <c r="BI1880" i="138"/>
  <c r="BI1881" i="138"/>
  <c r="BI1882" i="138"/>
  <c r="BI1883" i="138"/>
  <c r="BI1884" i="138"/>
  <c r="BI1885" i="138"/>
  <c r="BI1886" i="138"/>
  <c r="BI1887" i="138"/>
  <c r="BI1888" i="138"/>
  <c r="BI1889" i="138"/>
  <c r="BI1890" i="138"/>
  <c r="BI1891" i="138"/>
  <c r="BI1892" i="138"/>
  <c r="BI1893" i="138"/>
  <c r="BI1894" i="138"/>
  <c r="BI1895" i="138"/>
  <c r="BI1896" i="138"/>
  <c r="BI1897" i="138"/>
  <c r="BI1898" i="138"/>
  <c r="BI1899" i="138"/>
  <c r="BI1900" i="138"/>
  <c r="BI1901" i="138"/>
  <c r="BI1902" i="138"/>
  <c r="BI1903" i="138"/>
  <c r="BI1904" i="138"/>
  <c r="BI1905" i="138"/>
  <c r="BI1906" i="138"/>
  <c r="BI1907" i="138"/>
  <c r="BI1908" i="138"/>
  <c r="BI1909" i="138"/>
  <c r="BI1910" i="138"/>
  <c r="BI1911" i="138"/>
  <c r="BI1912" i="138"/>
  <c r="BI1913" i="138"/>
  <c r="BI1914" i="138"/>
  <c r="BI1915" i="138"/>
  <c r="BI1916" i="138"/>
  <c r="BI3" i="138"/>
  <c r="AY2" i="138"/>
  <c r="AZ2" i="138"/>
  <c r="BA2" i="138"/>
  <c r="BB2" i="138"/>
  <c r="BC2" i="138"/>
  <c r="BD2" i="138"/>
  <c r="BE2" i="138"/>
  <c r="BF2" i="138"/>
  <c r="BG2" i="138"/>
  <c r="BH2" i="138"/>
  <c r="AX2" i="138"/>
  <c r="AW2" i="138"/>
  <c r="AS4" i="138"/>
  <c r="AS5" i="138"/>
  <c r="AS6" i="138"/>
  <c r="AS7" i="138"/>
  <c r="AS8" i="138"/>
  <c r="AS9" i="138"/>
  <c r="AS10" i="138"/>
  <c r="AS11" i="138"/>
  <c r="AS12" i="138"/>
  <c r="AS13" i="138"/>
  <c r="AS14" i="138"/>
  <c r="AS15" i="138"/>
  <c r="AS16" i="138"/>
  <c r="AS17" i="138"/>
  <c r="AS18" i="138"/>
  <c r="AS19" i="138"/>
  <c r="AS20" i="138"/>
  <c r="AS21" i="138"/>
  <c r="AS22" i="138"/>
  <c r="AS23" i="138"/>
  <c r="AS24" i="138"/>
  <c r="AS25" i="138"/>
  <c r="AS26" i="138"/>
  <c r="AS27" i="138"/>
  <c r="AS28" i="138"/>
  <c r="AS29" i="138"/>
  <c r="AS30" i="138"/>
  <c r="AS31" i="138"/>
  <c r="AS32" i="138"/>
  <c r="AS33" i="138"/>
  <c r="AS34" i="138"/>
  <c r="AS35" i="138"/>
  <c r="AS36" i="138"/>
  <c r="AS37" i="138"/>
  <c r="AS38" i="138"/>
  <c r="AS39" i="138"/>
  <c r="AS40" i="138"/>
  <c r="AS41" i="138"/>
  <c r="AS42" i="138"/>
  <c r="AS43" i="138"/>
  <c r="AS44" i="138"/>
  <c r="AS45" i="138"/>
  <c r="AS46" i="138"/>
  <c r="AS47" i="138"/>
  <c r="AS48" i="138"/>
  <c r="AS49" i="138"/>
  <c r="AS50" i="138"/>
  <c r="AS51" i="138"/>
  <c r="AS52" i="138"/>
  <c r="AS53" i="138"/>
  <c r="AS54" i="138"/>
  <c r="AS55" i="138"/>
  <c r="AS56" i="138"/>
  <c r="AS57" i="138"/>
  <c r="AS58" i="138"/>
  <c r="AS59" i="138"/>
  <c r="AS60" i="138"/>
  <c r="AS61" i="138"/>
  <c r="AS62" i="138"/>
  <c r="AS63" i="138"/>
  <c r="AS64" i="138"/>
  <c r="AS65" i="138"/>
  <c r="AS66" i="138"/>
  <c r="AS67" i="138"/>
  <c r="AS68" i="138"/>
  <c r="AS69" i="138"/>
  <c r="AS70" i="138"/>
  <c r="AS71" i="138"/>
  <c r="AS72" i="138"/>
  <c r="AS73" i="138"/>
  <c r="AS74" i="138"/>
  <c r="AS75" i="138"/>
  <c r="AS76" i="138"/>
  <c r="AS77" i="138"/>
  <c r="AS78" i="138"/>
  <c r="AS79" i="138"/>
  <c r="AS80" i="138"/>
  <c r="AS81" i="138"/>
  <c r="AS82" i="138"/>
  <c r="AS83" i="138"/>
  <c r="AS84" i="138"/>
  <c r="AS85" i="138"/>
  <c r="AS86" i="138"/>
  <c r="AS87" i="138"/>
  <c r="AS88" i="138"/>
  <c r="AS89" i="138"/>
  <c r="AS90" i="138"/>
  <c r="AS91" i="138"/>
  <c r="AS92" i="138"/>
  <c r="AS93" i="138"/>
  <c r="AS94" i="138"/>
  <c r="AS95" i="138"/>
  <c r="AS96" i="138"/>
  <c r="AS97" i="138"/>
  <c r="AS98" i="138"/>
  <c r="AS99" i="138"/>
  <c r="AS100" i="138"/>
  <c r="AS101" i="138"/>
  <c r="AS102" i="138"/>
  <c r="AS103" i="138"/>
  <c r="AS104" i="138"/>
  <c r="AS105" i="138"/>
  <c r="AS106" i="138"/>
  <c r="AS107" i="138"/>
  <c r="AS108" i="138"/>
  <c r="AS109" i="138"/>
  <c r="AS110" i="138"/>
  <c r="AS111" i="138"/>
  <c r="AS112" i="138"/>
  <c r="AS113" i="138"/>
  <c r="AS114" i="138"/>
  <c r="AS115" i="138"/>
  <c r="AS116" i="138"/>
  <c r="AS117" i="138"/>
  <c r="AS118" i="138"/>
  <c r="AS119" i="138"/>
  <c r="AS120" i="138"/>
  <c r="AS121" i="138"/>
  <c r="AS122" i="138"/>
  <c r="AS123" i="138"/>
  <c r="AS124" i="138"/>
  <c r="AS125" i="138"/>
  <c r="AS126" i="138"/>
  <c r="AS127" i="138"/>
  <c r="AS128" i="138"/>
  <c r="AS129" i="138"/>
  <c r="AS130" i="138"/>
  <c r="AS131" i="138"/>
  <c r="AS132" i="138"/>
  <c r="AS133" i="138"/>
  <c r="AS134" i="138"/>
  <c r="AS135" i="138"/>
  <c r="AS136" i="138"/>
  <c r="AS137" i="138"/>
  <c r="AS138" i="138"/>
  <c r="AS139" i="138"/>
  <c r="AS140" i="138"/>
  <c r="AS141" i="138"/>
  <c r="AS142" i="138"/>
  <c r="AS143" i="138"/>
  <c r="AS144" i="138"/>
  <c r="AS145" i="138"/>
  <c r="AS146" i="138"/>
  <c r="AS147" i="138"/>
  <c r="AS148" i="138"/>
  <c r="AS149" i="138"/>
  <c r="AS150" i="138"/>
  <c r="AS151" i="138"/>
  <c r="AS152" i="138"/>
  <c r="AS153" i="138"/>
  <c r="AS154" i="138"/>
  <c r="AS155" i="138"/>
  <c r="AS156" i="138"/>
  <c r="AS157" i="138"/>
  <c r="AS158" i="138"/>
  <c r="AS159" i="138"/>
  <c r="AS160" i="138"/>
  <c r="AS161" i="138"/>
  <c r="AS162" i="138"/>
  <c r="AS163" i="138"/>
  <c r="AS164" i="138"/>
  <c r="AS165" i="138"/>
  <c r="AS166" i="138"/>
  <c r="AS167" i="138"/>
  <c r="AS168" i="138"/>
  <c r="AS169" i="138"/>
  <c r="AS170" i="138"/>
  <c r="AS171" i="138"/>
  <c r="AS172" i="138"/>
  <c r="AS173" i="138"/>
  <c r="AS174" i="138"/>
  <c r="AS175" i="138"/>
  <c r="AS176" i="138"/>
  <c r="AS177" i="138"/>
  <c r="AS178" i="138"/>
  <c r="AS179" i="138"/>
  <c r="AS180" i="138"/>
  <c r="AS181" i="138"/>
  <c r="AS182" i="138"/>
  <c r="AS183" i="138"/>
  <c r="AS184" i="138"/>
  <c r="AS185" i="138"/>
  <c r="AS186" i="138"/>
  <c r="AS187" i="138"/>
  <c r="AS188" i="138"/>
  <c r="AS189" i="138"/>
  <c r="AS190" i="138"/>
  <c r="AS191" i="138"/>
  <c r="AS192" i="138"/>
  <c r="AS193" i="138"/>
  <c r="AS194" i="138"/>
  <c r="AS195" i="138"/>
  <c r="AS196" i="138"/>
  <c r="AS197" i="138"/>
  <c r="AS198" i="138"/>
  <c r="AS199" i="138"/>
  <c r="AS200" i="138"/>
  <c r="AS201" i="138"/>
  <c r="AS202" i="138"/>
  <c r="AS203" i="138"/>
  <c r="AS204" i="138"/>
  <c r="AS205" i="138"/>
  <c r="AS206" i="138"/>
  <c r="AS207" i="138"/>
  <c r="AS208" i="138"/>
  <c r="AS209" i="138"/>
  <c r="AS210" i="138"/>
  <c r="AS211" i="138"/>
  <c r="AS212" i="138"/>
  <c r="AS213" i="138"/>
  <c r="AS214" i="138"/>
  <c r="AS215" i="138"/>
  <c r="AS216" i="138"/>
  <c r="AS217" i="138"/>
  <c r="AS218" i="138"/>
  <c r="AS219" i="138"/>
  <c r="AS220" i="138"/>
  <c r="AS221" i="138"/>
  <c r="AS222" i="138"/>
  <c r="AS223" i="138"/>
  <c r="AS224" i="138"/>
  <c r="AS225" i="138"/>
  <c r="AS226" i="138"/>
  <c r="AS227" i="138"/>
  <c r="AS228" i="138"/>
  <c r="AS229" i="138"/>
  <c r="AS230" i="138"/>
  <c r="AS231" i="138"/>
  <c r="AS232" i="138"/>
  <c r="AS233" i="138"/>
  <c r="AS234" i="138"/>
  <c r="AS235" i="138"/>
  <c r="AS236" i="138"/>
  <c r="AS237" i="138"/>
  <c r="AS238" i="138"/>
  <c r="AS239" i="138"/>
  <c r="AS240" i="138"/>
  <c r="AS241" i="138"/>
  <c r="AS242" i="138"/>
  <c r="AS243" i="138"/>
  <c r="AS244" i="138"/>
  <c r="AS245" i="138"/>
  <c r="AS246" i="138"/>
  <c r="AS247" i="138"/>
  <c r="AS248" i="138"/>
  <c r="AS249" i="138"/>
  <c r="AS250" i="138"/>
  <c r="AS251" i="138"/>
  <c r="AS252" i="138"/>
  <c r="AS253" i="138"/>
  <c r="AS254" i="138"/>
  <c r="AS255" i="138"/>
  <c r="AS256" i="138"/>
  <c r="AS257" i="138"/>
  <c r="AS258" i="138"/>
  <c r="AS259" i="138"/>
  <c r="AS260" i="138"/>
  <c r="AS261" i="138"/>
  <c r="AS262" i="138"/>
  <c r="AS263" i="138"/>
  <c r="AS264" i="138"/>
  <c r="AS265" i="138"/>
  <c r="AS266" i="138"/>
  <c r="AS267" i="138"/>
  <c r="AS268" i="138"/>
  <c r="AS269" i="138"/>
  <c r="AS270" i="138"/>
  <c r="AS271" i="138"/>
  <c r="AS272" i="138"/>
  <c r="AS273" i="138"/>
  <c r="AS274" i="138"/>
  <c r="AS275" i="138"/>
  <c r="AS276" i="138"/>
  <c r="AS277" i="138"/>
  <c r="AS278" i="138"/>
  <c r="AS279" i="138"/>
  <c r="AS280" i="138"/>
  <c r="AS281" i="138"/>
  <c r="AS282" i="138"/>
  <c r="AS283" i="138"/>
  <c r="AS284" i="138"/>
  <c r="AS285" i="138"/>
  <c r="AS286" i="138"/>
  <c r="AS287" i="138"/>
  <c r="AS288" i="138"/>
  <c r="AS289" i="138"/>
  <c r="AS290" i="138"/>
  <c r="AS291" i="138"/>
  <c r="AS292" i="138"/>
  <c r="AS293" i="138"/>
  <c r="AS294" i="138"/>
  <c r="AS295" i="138"/>
  <c r="AS296" i="138"/>
  <c r="AS297" i="138"/>
  <c r="AS298" i="138"/>
  <c r="AS299" i="138"/>
  <c r="AS300" i="138"/>
  <c r="AS301" i="138"/>
  <c r="AS302" i="138"/>
  <c r="AS303" i="138"/>
  <c r="AS304" i="138"/>
  <c r="AS305" i="138"/>
  <c r="AS306" i="138"/>
  <c r="AS307" i="138"/>
  <c r="AS308" i="138"/>
  <c r="AS309" i="138"/>
  <c r="AS310" i="138"/>
  <c r="AS311" i="138"/>
  <c r="AS312" i="138"/>
  <c r="AS313" i="138"/>
  <c r="AS314" i="138"/>
  <c r="AS315" i="138"/>
  <c r="AS316" i="138"/>
  <c r="AS317" i="138"/>
  <c r="AS318" i="138"/>
  <c r="AS319" i="138"/>
  <c r="AS320" i="138"/>
  <c r="AS321" i="138"/>
  <c r="AS322" i="138"/>
  <c r="AS323" i="138"/>
  <c r="AS324" i="138"/>
  <c r="AS325" i="138"/>
  <c r="AS326" i="138"/>
  <c r="AS327" i="138"/>
  <c r="AS328" i="138"/>
  <c r="AS329" i="138"/>
  <c r="AS330" i="138"/>
  <c r="AS331" i="138"/>
  <c r="AS332" i="138"/>
  <c r="AS333" i="138"/>
  <c r="AS334" i="138"/>
  <c r="AS335" i="138"/>
  <c r="AS336" i="138"/>
  <c r="AS337" i="138"/>
  <c r="AS338" i="138"/>
  <c r="AS339" i="138"/>
  <c r="AS340" i="138"/>
  <c r="AS341" i="138"/>
  <c r="AS342" i="138"/>
  <c r="AS343" i="138"/>
  <c r="AS344" i="138"/>
  <c r="AS345" i="138"/>
  <c r="AS346" i="138"/>
  <c r="AS347" i="138"/>
  <c r="AS348" i="138"/>
  <c r="AS349" i="138"/>
  <c r="AS350" i="138"/>
  <c r="AS351" i="138"/>
  <c r="AS352" i="138"/>
  <c r="AS353" i="138"/>
  <c r="AS354" i="138"/>
  <c r="AS355" i="138"/>
  <c r="AS356" i="138"/>
  <c r="AS357" i="138"/>
  <c r="AS358" i="138"/>
  <c r="AS359" i="138"/>
  <c r="AS360" i="138"/>
  <c r="AS361" i="138"/>
  <c r="AS362" i="138"/>
  <c r="AS363" i="138"/>
  <c r="AS364" i="138"/>
  <c r="AS365" i="138"/>
  <c r="AS366" i="138"/>
  <c r="AS367" i="138"/>
  <c r="AS368" i="138"/>
  <c r="AS369" i="138"/>
  <c r="AS370" i="138"/>
  <c r="AS371" i="138"/>
  <c r="AS372" i="138"/>
  <c r="AS373" i="138"/>
  <c r="AS374" i="138"/>
  <c r="AS375" i="138"/>
  <c r="AS376" i="138"/>
  <c r="AS377" i="138"/>
  <c r="AS378" i="138"/>
  <c r="AS379" i="138"/>
  <c r="AS380" i="138"/>
  <c r="AS381" i="138"/>
  <c r="AS382" i="138"/>
  <c r="AS383" i="138"/>
  <c r="AS384" i="138"/>
  <c r="AS385" i="138"/>
  <c r="AS386" i="138"/>
  <c r="AS387" i="138"/>
  <c r="AS388" i="138"/>
  <c r="AS389" i="138"/>
  <c r="AS390" i="138"/>
  <c r="AS391" i="138"/>
  <c r="AS392" i="138"/>
  <c r="AS393" i="138"/>
  <c r="AS394" i="138"/>
  <c r="AS395" i="138"/>
  <c r="AS396" i="138"/>
  <c r="AS397" i="138"/>
  <c r="AS398" i="138"/>
  <c r="AS399" i="138"/>
  <c r="AS400" i="138"/>
  <c r="AS401" i="138"/>
  <c r="AS402" i="138"/>
  <c r="AS403" i="138"/>
  <c r="AS404" i="138"/>
  <c r="AS405" i="138"/>
  <c r="AS406" i="138"/>
  <c r="AS407" i="138"/>
  <c r="AS408" i="138"/>
  <c r="AS409" i="138"/>
  <c r="AS410" i="138"/>
  <c r="AS411" i="138"/>
  <c r="AS412" i="138"/>
  <c r="AS413" i="138"/>
  <c r="AS414" i="138"/>
  <c r="AS415" i="138"/>
  <c r="AS416" i="138"/>
  <c r="AS417" i="138"/>
  <c r="AS418" i="138"/>
  <c r="AS419" i="138"/>
  <c r="AS420" i="138"/>
  <c r="AS421" i="138"/>
  <c r="AS422" i="138"/>
  <c r="AS423" i="138"/>
  <c r="AS424" i="138"/>
  <c r="AS425" i="138"/>
  <c r="AS426" i="138"/>
  <c r="AS427" i="138"/>
  <c r="AS428" i="138"/>
  <c r="AS429" i="138"/>
  <c r="AS430" i="138"/>
  <c r="AS431" i="138"/>
  <c r="AS432" i="138"/>
  <c r="AS433" i="138"/>
  <c r="AS434" i="138"/>
  <c r="AS435" i="138"/>
  <c r="AS436" i="138"/>
  <c r="AS437" i="138"/>
  <c r="AS438" i="138"/>
  <c r="AS439" i="138"/>
  <c r="AS440" i="138"/>
  <c r="AS441" i="138"/>
  <c r="AS442" i="138"/>
  <c r="AS443" i="138"/>
  <c r="AS444" i="138"/>
  <c r="AS445" i="138"/>
  <c r="AS446" i="138"/>
  <c r="AS447" i="138"/>
  <c r="AS448" i="138"/>
  <c r="AS449" i="138"/>
  <c r="AS450" i="138"/>
  <c r="AS451" i="138"/>
  <c r="AS452" i="138"/>
  <c r="AS453" i="138"/>
  <c r="AS454" i="138"/>
  <c r="AS455" i="138"/>
  <c r="AS456" i="138"/>
  <c r="AS457" i="138"/>
  <c r="AS458" i="138"/>
  <c r="AS459" i="138"/>
  <c r="AS460" i="138"/>
  <c r="AS461" i="138"/>
  <c r="AS462" i="138"/>
  <c r="AS463" i="138"/>
  <c r="AS464" i="138"/>
  <c r="AS465" i="138"/>
  <c r="AS466" i="138"/>
  <c r="AS467" i="138"/>
  <c r="AS468" i="138"/>
  <c r="AS469" i="138"/>
  <c r="AS470" i="138"/>
  <c r="AS471" i="138"/>
  <c r="AS472" i="138"/>
  <c r="AS473" i="138"/>
  <c r="AS474" i="138"/>
  <c r="AS475" i="138"/>
  <c r="AS476" i="138"/>
  <c r="AS477" i="138"/>
  <c r="AS478" i="138"/>
  <c r="AS479" i="138"/>
  <c r="AS480" i="138"/>
  <c r="AS481" i="138"/>
  <c r="AS482" i="138"/>
  <c r="AS483" i="138"/>
  <c r="AS484" i="138"/>
  <c r="AS485" i="138"/>
  <c r="AS486" i="138"/>
  <c r="AS487" i="138"/>
  <c r="AS488" i="138"/>
  <c r="AS489" i="138"/>
  <c r="AS490" i="138"/>
  <c r="AS491" i="138"/>
  <c r="AS492" i="138"/>
  <c r="AS493" i="138"/>
  <c r="AS494" i="138"/>
  <c r="AS495" i="138"/>
  <c r="AS496" i="138"/>
  <c r="AS497" i="138"/>
  <c r="AS498" i="138"/>
  <c r="AS499" i="138"/>
  <c r="AS500" i="138"/>
  <c r="AS501" i="138"/>
  <c r="AS502" i="138"/>
  <c r="AS503" i="138"/>
  <c r="AS504" i="138"/>
  <c r="AS505" i="138"/>
  <c r="AS506" i="138"/>
  <c r="AS507" i="138"/>
  <c r="AS508" i="138"/>
  <c r="AS509" i="138"/>
  <c r="AS510" i="138"/>
  <c r="AS511" i="138"/>
  <c r="AS512" i="138"/>
  <c r="AS513" i="138"/>
  <c r="AS514" i="138"/>
  <c r="AS515" i="138"/>
  <c r="AS516" i="138"/>
  <c r="AS517" i="138"/>
  <c r="AS518" i="138"/>
  <c r="AS519" i="138"/>
  <c r="AS520" i="138"/>
  <c r="AS521" i="138"/>
  <c r="AS522" i="138"/>
  <c r="AS523" i="138"/>
  <c r="AS524" i="138"/>
  <c r="AS525" i="138"/>
  <c r="AS526" i="138"/>
  <c r="AS527" i="138"/>
  <c r="AS528" i="138"/>
  <c r="AS529" i="138"/>
  <c r="AS530" i="138"/>
  <c r="AS531" i="138"/>
  <c r="AS532" i="138"/>
  <c r="AS533" i="138"/>
  <c r="AS534" i="138"/>
  <c r="AS535" i="138"/>
  <c r="AS536" i="138"/>
  <c r="AS537" i="138"/>
  <c r="AS538" i="138"/>
  <c r="AS539" i="138"/>
  <c r="AS540" i="138"/>
  <c r="AS541" i="138"/>
  <c r="AS542" i="138"/>
  <c r="AS543" i="138"/>
  <c r="AS544" i="138"/>
  <c r="AS545" i="138"/>
  <c r="AS546" i="138"/>
  <c r="AS547" i="138"/>
  <c r="AS548" i="138"/>
  <c r="AS549" i="138"/>
  <c r="AS550" i="138"/>
  <c r="AS551" i="138"/>
  <c r="AS552" i="138"/>
  <c r="AS553" i="138"/>
  <c r="AS554" i="138"/>
  <c r="AS555" i="138"/>
  <c r="AS556" i="138"/>
  <c r="AS557" i="138"/>
  <c r="AS558" i="138"/>
  <c r="AS559" i="138"/>
  <c r="AS560" i="138"/>
  <c r="AS561" i="138"/>
  <c r="AS562" i="138"/>
  <c r="AS563" i="138"/>
  <c r="AS564" i="138"/>
  <c r="AS565" i="138"/>
  <c r="AS566" i="138"/>
  <c r="AS567" i="138"/>
  <c r="AS568" i="138"/>
  <c r="AS569" i="138"/>
  <c r="AS570" i="138"/>
  <c r="AS571" i="138"/>
  <c r="AS572" i="138"/>
  <c r="AS573" i="138"/>
  <c r="AS574" i="138"/>
  <c r="AS575" i="138"/>
  <c r="AS576" i="138"/>
  <c r="AS577" i="138"/>
  <c r="AS578" i="138"/>
  <c r="AS579" i="138"/>
  <c r="AS580" i="138"/>
  <c r="AS581" i="138"/>
  <c r="AS582" i="138"/>
  <c r="AS583" i="138"/>
  <c r="AS584" i="138"/>
  <c r="AS585" i="138"/>
  <c r="AS586" i="138"/>
  <c r="AS587" i="138"/>
  <c r="AS588" i="138"/>
  <c r="AS589" i="138"/>
  <c r="AS590" i="138"/>
  <c r="AS591" i="138"/>
  <c r="AS592" i="138"/>
  <c r="AS593" i="138"/>
  <c r="AS594" i="138"/>
  <c r="AS595" i="138"/>
  <c r="AS596" i="138"/>
  <c r="AS597" i="138"/>
  <c r="AS598" i="138"/>
  <c r="AS599" i="138"/>
  <c r="AS600" i="138"/>
  <c r="AS601" i="138"/>
  <c r="AS602" i="138"/>
  <c r="AS603" i="138"/>
  <c r="AS604" i="138"/>
  <c r="AS605" i="138"/>
  <c r="AS606" i="138"/>
  <c r="AS607" i="138"/>
  <c r="AS608" i="138"/>
  <c r="AS609" i="138"/>
  <c r="AS610" i="138"/>
  <c r="AS611" i="138"/>
  <c r="AS612" i="138"/>
  <c r="AS613" i="138"/>
  <c r="AS614" i="138"/>
  <c r="AS615" i="138"/>
  <c r="AS616" i="138"/>
  <c r="AS617" i="138"/>
  <c r="AS618" i="138"/>
  <c r="AS619" i="138"/>
  <c r="AS620" i="138"/>
  <c r="AS621" i="138"/>
  <c r="AS622" i="138"/>
  <c r="AS623" i="138"/>
  <c r="AS624" i="138"/>
  <c r="AS625" i="138"/>
  <c r="AS626" i="138"/>
  <c r="AS627" i="138"/>
  <c r="AS628" i="138"/>
  <c r="AS629" i="138"/>
  <c r="AS630" i="138"/>
  <c r="AS631" i="138"/>
  <c r="AS632" i="138"/>
  <c r="AS633" i="138"/>
  <c r="AS634" i="138"/>
  <c r="AS635" i="138"/>
  <c r="AS636" i="138"/>
  <c r="AS637" i="138"/>
  <c r="AS638" i="138"/>
  <c r="AS639" i="138"/>
  <c r="AS640" i="138"/>
  <c r="AS641" i="138"/>
  <c r="AS642" i="138"/>
  <c r="AS643" i="138"/>
  <c r="AS644" i="138"/>
  <c r="AS645" i="138"/>
  <c r="AS646" i="138"/>
  <c r="AS647" i="138"/>
  <c r="AS648" i="138"/>
  <c r="AS649" i="138"/>
  <c r="AS650" i="138"/>
  <c r="AS651" i="138"/>
  <c r="AS652" i="138"/>
  <c r="AS653" i="138"/>
  <c r="AS654" i="138"/>
  <c r="AS655" i="138"/>
  <c r="AS656" i="138"/>
  <c r="AS657" i="138"/>
  <c r="AS658" i="138"/>
  <c r="AS659" i="138"/>
  <c r="AS660" i="138"/>
  <c r="AS661" i="138"/>
  <c r="AS662" i="138"/>
  <c r="AS663" i="138"/>
  <c r="AS664" i="138"/>
  <c r="AS665" i="138"/>
  <c r="AS666" i="138"/>
  <c r="AS667" i="138"/>
  <c r="AS668" i="138"/>
  <c r="AS669" i="138"/>
  <c r="AS670" i="138"/>
  <c r="AS671" i="138"/>
  <c r="AS672" i="138"/>
  <c r="AS673" i="138"/>
  <c r="AS674" i="138"/>
  <c r="AS675" i="138"/>
  <c r="AS676" i="138"/>
  <c r="AS677" i="138"/>
  <c r="AS678" i="138"/>
  <c r="AS679" i="138"/>
  <c r="AS680" i="138"/>
  <c r="AS681" i="138"/>
  <c r="AS682" i="138"/>
  <c r="AS683" i="138"/>
  <c r="AS684" i="138"/>
  <c r="AS685" i="138"/>
  <c r="AS686" i="138"/>
  <c r="AS687" i="138"/>
  <c r="AS688" i="138"/>
  <c r="AS689" i="138"/>
  <c r="AS690" i="138"/>
  <c r="AS691" i="138"/>
  <c r="AS692" i="138"/>
  <c r="AS693" i="138"/>
  <c r="AS694" i="138"/>
  <c r="AS695" i="138"/>
  <c r="AS696" i="138"/>
  <c r="AS697" i="138"/>
  <c r="AS698" i="138"/>
  <c r="AS699" i="138"/>
  <c r="AS700" i="138"/>
  <c r="AS701" i="138"/>
  <c r="AS702" i="138"/>
  <c r="AS703" i="138"/>
  <c r="AS704" i="138"/>
  <c r="AS705" i="138"/>
  <c r="AS706" i="138"/>
  <c r="AS707" i="138"/>
  <c r="AS708" i="138"/>
  <c r="AS709" i="138"/>
  <c r="AS710" i="138"/>
  <c r="AS711" i="138"/>
  <c r="AS712" i="138"/>
  <c r="AS713" i="138"/>
  <c r="AS714" i="138"/>
  <c r="AS715" i="138"/>
  <c r="AS716" i="138"/>
  <c r="AS717" i="138"/>
  <c r="AS718" i="138"/>
  <c r="AS719" i="138"/>
  <c r="AS720" i="138"/>
  <c r="AS721" i="138"/>
  <c r="AS722" i="138"/>
  <c r="AS723" i="138"/>
  <c r="AS724" i="138"/>
  <c r="AS725" i="138"/>
  <c r="AS726" i="138"/>
  <c r="AS727" i="138"/>
  <c r="AS728" i="138"/>
  <c r="AS729" i="138"/>
  <c r="AS730" i="138"/>
  <c r="AS731" i="138"/>
  <c r="AS732" i="138"/>
  <c r="AS733" i="138"/>
  <c r="AS734" i="138"/>
  <c r="AS735" i="138"/>
  <c r="AS736" i="138"/>
  <c r="AS737" i="138"/>
  <c r="AS738" i="138"/>
  <c r="AS739" i="138"/>
  <c r="AS740" i="138"/>
  <c r="AS741" i="138"/>
  <c r="AS742" i="138"/>
  <c r="AS743" i="138"/>
  <c r="AS744" i="138"/>
  <c r="AS745" i="138"/>
  <c r="AS746" i="138"/>
  <c r="AS747" i="138"/>
  <c r="AS748" i="138"/>
  <c r="AS749" i="138"/>
  <c r="AS750" i="138"/>
  <c r="AS751" i="138"/>
  <c r="AS752" i="138"/>
  <c r="AS753" i="138"/>
  <c r="AS754" i="138"/>
  <c r="AS755" i="138"/>
  <c r="AS756" i="138"/>
  <c r="AS757" i="138"/>
  <c r="AS758" i="138"/>
  <c r="AS759" i="138"/>
  <c r="AS760" i="138"/>
  <c r="AS761" i="138"/>
  <c r="AS762" i="138"/>
  <c r="AS763" i="138"/>
  <c r="AS764" i="138"/>
  <c r="AS765" i="138"/>
  <c r="AS766" i="138"/>
  <c r="AS767" i="138"/>
  <c r="AS768" i="138"/>
  <c r="AS769" i="138"/>
  <c r="AS770" i="138"/>
  <c r="AS771" i="138"/>
  <c r="AS772" i="138"/>
  <c r="AS773" i="138"/>
  <c r="AS774" i="138"/>
  <c r="AS775" i="138"/>
  <c r="AS776" i="138"/>
  <c r="AS777" i="138"/>
  <c r="AS778" i="138"/>
  <c r="AS779" i="138"/>
  <c r="AS780" i="138"/>
  <c r="AS781" i="138"/>
  <c r="AS782" i="138"/>
  <c r="AS783" i="138"/>
  <c r="AS784" i="138"/>
  <c r="AS785" i="138"/>
  <c r="AS786" i="138"/>
  <c r="AS787" i="138"/>
  <c r="AS788" i="138"/>
  <c r="AS789" i="138"/>
  <c r="AS790" i="138"/>
  <c r="AS791" i="138"/>
  <c r="AS792" i="138"/>
  <c r="AS793" i="138"/>
  <c r="AS794" i="138"/>
  <c r="AS795" i="138"/>
  <c r="AS796" i="138"/>
  <c r="AS797" i="138"/>
  <c r="AS798" i="138"/>
  <c r="AS799" i="138"/>
  <c r="AS800" i="138"/>
  <c r="AS801" i="138"/>
  <c r="AS802" i="138"/>
  <c r="AS803" i="138"/>
  <c r="AS804" i="138"/>
  <c r="AS805" i="138"/>
  <c r="AS806" i="138"/>
  <c r="AS807" i="138"/>
  <c r="AS808" i="138"/>
  <c r="AS809" i="138"/>
  <c r="AS810" i="138"/>
  <c r="AS811" i="138"/>
  <c r="AS812" i="138"/>
  <c r="AS813" i="138"/>
  <c r="AS814" i="138"/>
  <c r="AS815" i="138"/>
  <c r="AS816" i="138"/>
  <c r="AS817" i="138"/>
  <c r="AS818" i="138"/>
  <c r="AS819" i="138"/>
  <c r="AS820" i="138"/>
  <c r="AS821" i="138"/>
  <c r="AS822" i="138"/>
  <c r="AS823" i="138"/>
  <c r="AS824" i="138"/>
  <c r="AS825" i="138"/>
  <c r="AS826" i="138"/>
  <c r="AS827" i="138"/>
  <c r="AS828" i="138"/>
  <c r="AS829" i="138"/>
  <c r="AS830" i="138"/>
  <c r="AS831" i="138"/>
  <c r="AS832" i="138"/>
  <c r="AS833" i="138"/>
  <c r="AS834" i="138"/>
  <c r="AS835" i="138"/>
  <c r="AS836" i="138"/>
  <c r="AS837" i="138"/>
  <c r="AS838" i="138"/>
  <c r="AS839" i="138"/>
  <c r="AS840" i="138"/>
  <c r="AS841" i="138"/>
  <c r="AS842" i="138"/>
  <c r="AS843" i="138"/>
  <c r="AS844" i="138"/>
  <c r="AS845" i="138"/>
  <c r="AS846" i="138"/>
  <c r="AS847" i="138"/>
  <c r="AS848" i="138"/>
  <c r="AS849" i="138"/>
  <c r="AS850" i="138"/>
  <c r="AS851" i="138"/>
  <c r="AS852" i="138"/>
  <c r="AS853" i="138"/>
  <c r="AS854" i="138"/>
  <c r="AS855" i="138"/>
  <c r="AS856" i="138"/>
  <c r="AS857" i="138"/>
  <c r="AS858" i="138"/>
  <c r="AS859" i="138"/>
  <c r="AS860" i="138"/>
  <c r="AS861" i="138"/>
  <c r="AS862" i="138"/>
  <c r="AS863" i="138"/>
  <c r="AS864" i="138"/>
  <c r="AS865" i="138"/>
  <c r="AS866" i="138"/>
  <c r="AS867" i="138"/>
  <c r="AS868" i="138"/>
  <c r="AS869" i="138"/>
  <c r="AS870" i="138"/>
  <c r="AS871" i="138"/>
  <c r="AS872" i="138"/>
  <c r="AS873" i="138"/>
  <c r="AS874" i="138"/>
  <c r="AS875" i="138"/>
  <c r="AS876" i="138"/>
  <c r="AS877" i="138"/>
  <c r="AS878" i="138"/>
  <c r="AS879" i="138"/>
  <c r="AS880" i="138"/>
  <c r="AS881" i="138"/>
  <c r="AS882" i="138"/>
  <c r="AS883" i="138"/>
  <c r="AS884" i="138"/>
  <c r="AS885" i="138"/>
  <c r="AS886" i="138"/>
  <c r="AS887" i="138"/>
  <c r="AS888" i="138"/>
  <c r="AS889" i="138"/>
  <c r="AS890" i="138"/>
  <c r="AS891" i="138"/>
  <c r="AS892" i="138"/>
  <c r="AS893" i="138"/>
  <c r="AS894" i="138"/>
  <c r="AS895" i="138"/>
  <c r="AS896" i="138"/>
  <c r="AS897" i="138"/>
  <c r="AS898" i="138"/>
  <c r="AS899" i="138"/>
  <c r="AS900" i="138"/>
  <c r="AS901" i="138"/>
  <c r="AS902" i="138"/>
  <c r="AS903" i="138"/>
  <c r="AS904" i="138"/>
  <c r="AS905" i="138"/>
  <c r="AS906" i="138"/>
  <c r="AS907" i="138"/>
  <c r="AS908" i="138"/>
  <c r="AS909" i="138"/>
  <c r="AS910" i="138"/>
  <c r="AS911" i="138"/>
  <c r="AS912" i="138"/>
  <c r="AS913" i="138"/>
  <c r="AS914" i="138"/>
  <c r="AS915" i="138"/>
  <c r="AS916" i="138"/>
  <c r="AS917" i="138"/>
  <c r="AS918" i="138"/>
  <c r="AS919" i="138"/>
  <c r="AS920" i="138"/>
  <c r="AS921" i="138"/>
  <c r="AS922" i="138"/>
  <c r="AS923" i="138"/>
  <c r="AS924" i="138"/>
  <c r="AS925" i="138"/>
  <c r="AS926" i="138"/>
  <c r="AS927" i="138"/>
  <c r="AS928" i="138"/>
  <c r="AS929" i="138"/>
  <c r="AS930" i="138"/>
  <c r="AS931" i="138"/>
  <c r="AS932" i="138"/>
  <c r="AS933" i="138"/>
  <c r="AS934" i="138"/>
  <c r="AS935" i="138"/>
  <c r="AS936" i="138"/>
  <c r="AS937" i="138"/>
  <c r="AS938" i="138"/>
  <c r="AS939" i="138"/>
  <c r="AS940" i="138"/>
  <c r="AS941" i="138"/>
  <c r="AS942" i="138"/>
  <c r="AS943" i="138"/>
  <c r="AS944" i="138"/>
  <c r="AS945" i="138"/>
  <c r="AS946" i="138"/>
  <c r="AS947" i="138"/>
  <c r="AS948" i="138"/>
  <c r="AS949" i="138"/>
  <c r="AS950" i="138"/>
  <c r="AS951" i="138"/>
  <c r="AS952" i="138"/>
  <c r="AS953" i="138"/>
  <c r="AS954" i="138"/>
  <c r="AS955" i="138"/>
  <c r="AS956" i="138"/>
  <c r="AS957" i="138"/>
  <c r="AS958" i="138"/>
  <c r="AS959" i="138"/>
  <c r="AS960" i="138"/>
  <c r="AS961" i="138"/>
  <c r="AS962" i="138"/>
  <c r="AS963" i="138"/>
  <c r="AS964" i="138"/>
  <c r="AS965" i="138"/>
  <c r="AS966" i="138"/>
  <c r="AS967" i="138"/>
  <c r="AS968" i="138"/>
  <c r="AS969" i="138"/>
  <c r="AS970" i="138"/>
  <c r="AS971" i="138"/>
  <c r="AS972" i="138"/>
  <c r="AS973" i="138"/>
  <c r="AS974" i="138"/>
  <c r="AS975" i="138"/>
  <c r="AS976" i="138"/>
  <c r="AS977" i="138"/>
  <c r="AS978" i="138"/>
  <c r="AS979" i="138"/>
  <c r="AS980" i="138"/>
  <c r="AS981" i="138"/>
  <c r="AS982" i="138"/>
  <c r="AS983" i="138"/>
  <c r="AS984" i="138"/>
  <c r="AS985" i="138"/>
  <c r="AS986" i="138"/>
  <c r="AS987" i="138"/>
  <c r="AS988" i="138"/>
  <c r="AS989" i="138"/>
  <c r="AS990" i="138"/>
  <c r="AS991" i="138"/>
  <c r="AS992" i="138"/>
  <c r="AS993" i="138"/>
  <c r="AS994" i="138"/>
  <c r="AS995" i="138"/>
  <c r="AS996" i="138"/>
  <c r="AS997" i="138"/>
  <c r="AS998" i="138"/>
  <c r="AS999" i="138"/>
  <c r="AS1000" i="138"/>
  <c r="AS1001" i="138"/>
  <c r="AS1002" i="138"/>
  <c r="AS1003" i="138"/>
  <c r="AS1004" i="138"/>
  <c r="AS1005" i="138"/>
  <c r="AS1006" i="138"/>
  <c r="AS1007" i="138"/>
  <c r="AS1008" i="138"/>
  <c r="AS1009" i="138"/>
  <c r="AS1010" i="138"/>
  <c r="AS1011" i="138"/>
  <c r="AS1012" i="138"/>
  <c r="AS1013" i="138"/>
  <c r="AS1014" i="138"/>
  <c r="AS1015" i="138"/>
  <c r="AS1016" i="138"/>
  <c r="AS1017" i="138"/>
  <c r="AS1018" i="138"/>
  <c r="AS1019" i="138"/>
  <c r="AS1020" i="138"/>
  <c r="AS1021" i="138"/>
  <c r="AS1022" i="138"/>
  <c r="AS1023" i="138"/>
  <c r="AS1024" i="138"/>
  <c r="AS1025" i="138"/>
  <c r="AS1026" i="138"/>
  <c r="AS1027" i="138"/>
  <c r="AS1028" i="138"/>
  <c r="AS1029" i="138"/>
  <c r="AS1030" i="138"/>
  <c r="AS1031" i="138"/>
  <c r="AS1032" i="138"/>
  <c r="AS1033" i="138"/>
  <c r="AS1034" i="138"/>
  <c r="AS1035" i="138"/>
  <c r="AS1036" i="138"/>
  <c r="AS1037" i="138"/>
  <c r="AS1038" i="138"/>
  <c r="AS1039" i="138"/>
  <c r="AS1040" i="138"/>
  <c r="AS1041" i="138"/>
  <c r="AS1042" i="138"/>
  <c r="AS1043" i="138"/>
  <c r="AS1044" i="138"/>
  <c r="AS1045" i="138"/>
  <c r="AS1046" i="138"/>
  <c r="AS1047" i="138"/>
  <c r="AS1048" i="138"/>
  <c r="AS1049" i="138"/>
  <c r="AS1050" i="138"/>
  <c r="AS1051" i="138"/>
  <c r="AS1052" i="138"/>
  <c r="AS1053" i="138"/>
  <c r="AS1054" i="138"/>
  <c r="AS1055" i="138"/>
  <c r="AS1056" i="138"/>
  <c r="AS1057" i="138"/>
  <c r="AS1058" i="138"/>
  <c r="AS1059" i="138"/>
  <c r="AS1060" i="138"/>
  <c r="AS1061" i="138"/>
  <c r="AS1062" i="138"/>
  <c r="AS1063" i="138"/>
  <c r="AS1064" i="138"/>
  <c r="AS1065" i="138"/>
  <c r="AS1066" i="138"/>
  <c r="AS1067" i="138"/>
  <c r="AS1068" i="138"/>
  <c r="AS1069" i="138"/>
  <c r="AS1070" i="138"/>
  <c r="AS1071" i="138"/>
  <c r="AS1072" i="138"/>
  <c r="AS1073" i="138"/>
  <c r="AS1074" i="138"/>
  <c r="AS1075" i="138"/>
  <c r="AS1076" i="138"/>
  <c r="AS1077" i="138"/>
  <c r="AS1078" i="138"/>
  <c r="AS1079" i="138"/>
  <c r="AS1080" i="138"/>
  <c r="AS1081" i="138"/>
  <c r="AS1082" i="138"/>
  <c r="AS1083" i="138"/>
  <c r="AS1084" i="138"/>
  <c r="AS1085" i="138"/>
  <c r="AS1086" i="138"/>
  <c r="AS1087" i="138"/>
  <c r="AS1088" i="138"/>
  <c r="AS1089" i="138"/>
  <c r="AS1090" i="138"/>
  <c r="AS1091" i="138"/>
  <c r="AS1092" i="138"/>
  <c r="AS1093" i="138"/>
  <c r="AS1094" i="138"/>
  <c r="AS1095" i="138"/>
  <c r="AS1096" i="138"/>
  <c r="AS1097" i="138"/>
  <c r="AS1098" i="138"/>
  <c r="AS1099" i="138"/>
  <c r="AS1100" i="138"/>
  <c r="AS1101" i="138"/>
  <c r="AS1102" i="138"/>
  <c r="AS1103" i="138"/>
  <c r="AS1104" i="138"/>
  <c r="AS1105" i="138"/>
  <c r="AS1106" i="138"/>
  <c r="AS1107" i="138"/>
  <c r="AS1108" i="138"/>
  <c r="AS1109" i="138"/>
  <c r="AS1110" i="138"/>
  <c r="AS1111" i="138"/>
  <c r="AS1112" i="138"/>
  <c r="AS1113" i="138"/>
  <c r="AS1114" i="138"/>
  <c r="AS1115" i="138"/>
  <c r="AS1116" i="138"/>
  <c r="AS1117" i="138"/>
  <c r="AS1118" i="138"/>
  <c r="AS1119" i="138"/>
  <c r="AS1120" i="138"/>
  <c r="AS1121" i="138"/>
  <c r="AS1122" i="138"/>
  <c r="AS1123" i="138"/>
  <c r="AS1124" i="138"/>
  <c r="AS1125" i="138"/>
  <c r="AS1126" i="138"/>
  <c r="AS1127" i="138"/>
  <c r="AS1128" i="138"/>
  <c r="AS1129" i="138"/>
  <c r="AS1130" i="138"/>
  <c r="AS1131" i="138"/>
  <c r="AS1132" i="138"/>
  <c r="AS1133" i="138"/>
  <c r="AS1134" i="138"/>
  <c r="AS1135" i="138"/>
  <c r="AS1136" i="138"/>
  <c r="AS1137" i="138"/>
  <c r="AS1138" i="138"/>
  <c r="AS1139" i="138"/>
  <c r="AS1140" i="138"/>
  <c r="AS1141" i="138"/>
  <c r="AS1142" i="138"/>
  <c r="AS1143" i="138"/>
  <c r="AS1144" i="138"/>
  <c r="AS1145" i="138"/>
  <c r="AS1146" i="138"/>
  <c r="AS1147" i="138"/>
  <c r="AS1148" i="138"/>
  <c r="AS1149" i="138"/>
  <c r="AS1150" i="138"/>
  <c r="AS1151" i="138"/>
  <c r="AS1152" i="138"/>
  <c r="AS1153" i="138"/>
  <c r="AS1154" i="138"/>
  <c r="AS1155" i="138"/>
  <c r="AS1156" i="138"/>
  <c r="AS1157" i="138"/>
  <c r="AS1158" i="138"/>
  <c r="AS1159" i="138"/>
  <c r="AS1160" i="138"/>
  <c r="AS1161" i="138"/>
  <c r="AS1162" i="138"/>
  <c r="AS1163" i="138"/>
  <c r="AS1164" i="138"/>
  <c r="AS1165" i="138"/>
  <c r="AS1166" i="138"/>
  <c r="AS1167" i="138"/>
  <c r="AS1168" i="138"/>
  <c r="AS1169" i="138"/>
  <c r="AS1170" i="138"/>
  <c r="AS1171" i="138"/>
  <c r="AS1172" i="138"/>
  <c r="AS1173" i="138"/>
  <c r="AS1174" i="138"/>
  <c r="AS1175" i="138"/>
  <c r="AS1176" i="138"/>
  <c r="AS1177" i="138"/>
  <c r="AS1178" i="138"/>
  <c r="AS1179" i="138"/>
  <c r="AS1180" i="138"/>
  <c r="AS1181" i="138"/>
  <c r="AS1182" i="138"/>
  <c r="AS1183" i="138"/>
  <c r="AS1184" i="138"/>
  <c r="AS1185" i="138"/>
  <c r="AS1186" i="138"/>
  <c r="AS1187" i="138"/>
  <c r="AS1188" i="138"/>
  <c r="AS1189" i="138"/>
  <c r="AS1190" i="138"/>
  <c r="AS1191" i="138"/>
  <c r="AS1192" i="138"/>
  <c r="AS1193" i="138"/>
  <c r="AS1194" i="138"/>
  <c r="AS1195" i="138"/>
  <c r="AS1196" i="138"/>
  <c r="AS1197" i="138"/>
  <c r="AS1198" i="138"/>
  <c r="AS1199" i="138"/>
  <c r="AS1200" i="138"/>
  <c r="AS1201" i="138"/>
  <c r="AS1202" i="138"/>
  <c r="AS1203" i="138"/>
  <c r="AS1204" i="138"/>
  <c r="AS1205" i="138"/>
  <c r="AS1206" i="138"/>
  <c r="AS1207" i="138"/>
  <c r="AS1208" i="138"/>
  <c r="AS1209" i="138"/>
  <c r="AS1210" i="138"/>
  <c r="AS1211" i="138"/>
  <c r="AS1212" i="138"/>
  <c r="AS1213" i="138"/>
  <c r="AS1214" i="138"/>
  <c r="AS1215" i="138"/>
  <c r="AS1216" i="138"/>
  <c r="AS1217" i="138"/>
  <c r="AS1218" i="138"/>
  <c r="AS1219" i="138"/>
  <c r="AS1220" i="138"/>
  <c r="AS1221" i="138"/>
  <c r="AS1222" i="138"/>
  <c r="AS1223" i="138"/>
  <c r="AS1224" i="138"/>
  <c r="AS1225" i="138"/>
  <c r="AS1226" i="138"/>
  <c r="AS1227" i="138"/>
  <c r="AS1228" i="138"/>
  <c r="AS1229" i="138"/>
  <c r="AS1230" i="138"/>
  <c r="AS1231" i="138"/>
  <c r="AS1232" i="138"/>
  <c r="AS1233" i="138"/>
  <c r="AS1234" i="138"/>
  <c r="AS1235" i="138"/>
  <c r="AS1236" i="138"/>
  <c r="AS1237" i="138"/>
  <c r="AS1238" i="138"/>
  <c r="AS1239" i="138"/>
  <c r="AS1240" i="138"/>
  <c r="AS1241" i="138"/>
  <c r="AS1242" i="138"/>
  <c r="AS1243" i="138"/>
  <c r="AS1244" i="138"/>
  <c r="AS1245" i="138"/>
  <c r="AS1246" i="138"/>
  <c r="AS1247" i="138"/>
  <c r="AS1248" i="138"/>
  <c r="AS1249" i="138"/>
  <c r="AS1250" i="138"/>
  <c r="AS1251" i="138"/>
  <c r="AS1252" i="138"/>
  <c r="AS1253" i="138"/>
  <c r="AS1254" i="138"/>
  <c r="AS1255" i="138"/>
  <c r="AS1256" i="138"/>
  <c r="AS1257" i="138"/>
  <c r="AS1258" i="138"/>
  <c r="AS1259" i="138"/>
  <c r="AS1260" i="138"/>
  <c r="AS1261" i="138"/>
  <c r="AS1262" i="138"/>
  <c r="AS1263" i="138"/>
  <c r="AS1264" i="138"/>
  <c r="AS1265" i="138"/>
  <c r="AS1266" i="138"/>
  <c r="AS1267" i="138"/>
  <c r="AS1268" i="138"/>
  <c r="AS1269" i="138"/>
  <c r="AS1270" i="138"/>
  <c r="AS1271" i="138"/>
  <c r="AS1272" i="138"/>
  <c r="AS1273" i="138"/>
  <c r="AS1274" i="138"/>
  <c r="AS1275" i="138"/>
  <c r="AS1276" i="138"/>
  <c r="AS1277" i="138"/>
  <c r="AS1278" i="138"/>
  <c r="AS1279" i="138"/>
  <c r="AS1280" i="138"/>
  <c r="AS1281" i="138"/>
  <c r="AS1282" i="138"/>
  <c r="AS1283" i="138"/>
  <c r="AS1284" i="138"/>
  <c r="AS1285" i="138"/>
  <c r="AS1286" i="138"/>
  <c r="AS1287" i="138"/>
  <c r="AS1288" i="138"/>
  <c r="AS1289" i="138"/>
  <c r="AS1290" i="138"/>
  <c r="AS1291" i="138"/>
  <c r="AS1292" i="138"/>
  <c r="AS1293" i="138"/>
  <c r="AS1294" i="138"/>
  <c r="AS1295" i="138"/>
  <c r="AS1296" i="138"/>
  <c r="AS1297" i="138"/>
  <c r="AS1298" i="138"/>
  <c r="AS1299" i="138"/>
  <c r="AS1300" i="138"/>
  <c r="AS1301" i="138"/>
  <c r="AS1302" i="138"/>
  <c r="AS1303" i="138"/>
  <c r="AS1304" i="138"/>
  <c r="AS1305" i="138"/>
  <c r="AS1306" i="138"/>
  <c r="AS1307" i="138"/>
  <c r="AS1308" i="138"/>
  <c r="AS1309" i="138"/>
  <c r="AS1310" i="138"/>
  <c r="AS1311" i="138"/>
  <c r="AS1312" i="138"/>
  <c r="AS1313" i="138"/>
  <c r="AS1314" i="138"/>
  <c r="AS1315" i="138"/>
  <c r="AS1316" i="138"/>
  <c r="AS1317" i="138"/>
  <c r="AS1318" i="138"/>
  <c r="AS1319" i="138"/>
  <c r="AS1320" i="138"/>
  <c r="AS1321" i="138"/>
  <c r="AS1322" i="138"/>
  <c r="AS1323" i="138"/>
  <c r="AS1324" i="138"/>
  <c r="AS1325" i="138"/>
  <c r="AS1326" i="138"/>
  <c r="AS1327" i="138"/>
  <c r="AS1328" i="138"/>
  <c r="AS1329" i="138"/>
  <c r="AS1330" i="138"/>
  <c r="AS1331" i="138"/>
  <c r="AS1332" i="138"/>
  <c r="AS1333" i="138"/>
  <c r="AS1334" i="138"/>
  <c r="AS1335" i="138"/>
  <c r="AS1336" i="138"/>
  <c r="AS1337" i="138"/>
  <c r="AS1338" i="138"/>
  <c r="AS1339" i="138"/>
  <c r="AS1340" i="138"/>
  <c r="AS1341" i="138"/>
  <c r="AS1342" i="138"/>
  <c r="AS1343" i="138"/>
  <c r="AS1344" i="138"/>
  <c r="AS1345" i="138"/>
  <c r="AS1346" i="138"/>
  <c r="AS1347" i="138"/>
  <c r="AS1348" i="138"/>
  <c r="AS1349" i="138"/>
  <c r="AS1350" i="138"/>
  <c r="AS1351" i="138"/>
  <c r="AS1352" i="138"/>
  <c r="AS1353" i="138"/>
  <c r="AS1354" i="138"/>
  <c r="AS1355" i="138"/>
  <c r="AS1356" i="138"/>
  <c r="AS1357" i="138"/>
  <c r="AS1358" i="138"/>
  <c r="AS1359" i="138"/>
  <c r="AS1360" i="138"/>
  <c r="AS1361" i="138"/>
  <c r="AS1362" i="138"/>
  <c r="AS1363" i="138"/>
  <c r="AS1364" i="138"/>
  <c r="AS1365" i="138"/>
  <c r="AS1366" i="138"/>
  <c r="AS1367" i="138"/>
  <c r="AS1368" i="138"/>
  <c r="AS1369" i="138"/>
  <c r="AS1370" i="138"/>
  <c r="AS1371" i="138"/>
  <c r="AS1372" i="138"/>
  <c r="AS1373" i="138"/>
  <c r="AS1374" i="138"/>
  <c r="AS1375" i="138"/>
  <c r="AS1376" i="138"/>
  <c r="AS1377" i="138"/>
  <c r="AS1378" i="138"/>
  <c r="AS1379" i="138"/>
  <c r="AS1380" i="138"/>
  <c r="AS1381" i="138"/>
  <c r="AS1382" i="138"/>
  <c r="AS1383" i="138"/>
  <c r="AS1384" i="138"/>
  <c r="AS1385" i="138"/>
  <c r="AS1386" i="138"/>
  <c r="AS1387" i="138"/>
  <c r="AS1388" i="138"/>
  <c r="AS1389" i="138"/>
  <c r="AS1390" i="138"/>
  <c r="AS1391" i="138"/>
  <c r="AS1392" i="138"/>
  <c r="AS1393" i="138"/>
  <c r="AS1394" i="138"/>
  <c r="AS1395" i="138"/>
  <c r="AS1396" i="138"/>
  <c r="AS1397" i="138"/>
  <c r="AS1398" i="138"/>
  <c r="AS1399" i="138"/>
  <c r="AS1400" i="138"/>
  <c r="AS1401" i="138"/>
  <c r="AS1402" i="138"/>
  <c r="AS1403" i="138"/>
  <c r="AS1404" i="138"/>
  <c r="AS1405" i="138"/>
  <c r="AS1406" i="138"/>
  <c r="AS1407" i="138"/>
  <c r="AS1408" i="138"/>
  <c r="AS1409" i="138"/>
  <c r="AS1410" i="138"/>
  <c r="AS1411" i="138"/>
  <c r="AS1412" i="138"/>
  <c r="AS1413" i="138"/>
  <c r="AS1414" i="138"/>
  <c r="AS1415" i="138"/>
  <c r="AS1416" i="138"/>
  <c r="AS1417" i="138"/>
  <c r="AS1418" i="138"/>
  <c r="AS1419" i="138"/>
  <c r="AS1420" i="138"/>
  <c r="AS1421" i="138"/>
  <c r="AS1422" i="138"/>
  <c r="AS1423" i="138"/>
  <c r="AS1424" i="138"/>
  <c r="AS1425" i="138"/>
  <c r="AS1426" i="138"/>
  <c r="AS1427" i="138"/>
  <c r="AS1428" i="138"/>
  <c r="AS1429" i="138"/>
  <c r="AS1430" i="138"/>
  <c r="AS1431" i="138"/>
  <c r="AS1432" i="138"/>
  <c r="AS1433" i="138"/>
  <c r="AS1434" i="138"/>
  <c r="AS1435" i="138"/>
  <c r="AS1436" i="138"/>
  <c r="AS1437" i="138"/>
  <c r="AS1438" i="138"/>
  <c r="AS1439" i="138"/>
  <c r="AS1440" i="138"/>
  <c r="AS1441" i="138"/>
  <c r="AS1442" i="138"/>
  <c r="AS1443" i="138"/>
  <c r="AS1444" i="138"/>
  <c r="AS1445" i="138"/>
  <c r="AS1446" i="138"/>
  <c r="AS1447" i="138"/>
  <c r="AS1448" i="138"/>
  <c r="AS1449" i="138"/>
  <c r="AS1450" i="138"/>
  <c r="AS1451" i="138"/>
  <c r="AS1452" i="138"/>
  <c r="AS1453" i="138"/>
  <c r="AS1454" i="138"/>
  <c r="AS1455" i="138"/>
  <c r="AS1456" i="138"/>
  <c r="AS1457" i="138"/>
  <c r="AS1458" i="138"/>
  <c r="AS1459" i="138"/>
  <c r="AS1460" i="138"/>
  <c r="AS1461" i="138"/>
  <c r="AS1462" i="138"/>
  <c r="AS1463" i="138"/>
  <c r="AS1464" i="138"/>
  <c r="AS1465" i="138"/>
  <c r="AS1466" i="138"/>
  <c r="AS1467" i="138"/>
  <c r="AS1468" i="138"/>
  <c r="AS1469" i="138"/>
  <c r="AS1470" i="138"/>
  <c r="AS1471" i="138"/>
  <c r="AS1472" i="138"/>
  <c r="AS1473" i="138"/>
  <c r="AS1474" i="138"/>
  <c r="AS1475" i="138"/>
  <c r="AS1476" i="138"/>
  <c r="AS1477" i="138"/>
  <c r="AS1478" i="138"/>
  <c r="AS1479" i="138"/>
  <c r="AS1480" i="138"/>
  <c r="AS1481" i="138"/>
  <c r="AS1482" i="138"/>
  <c r="AS1483" i="138"/>
  <c r="AS1484" i="138"/>
  <c r="AS1485" i="138"/>
  <c r="AS1486" i="138"/>
  <c r="AS1487" i="138"/>
  <c r="AS1488" i="138"/>
  <c r="AS1489" i="138"/>
  <c r="AS1490" i="138"/>
  <c r="AS1491" i="138"/>
  <c r="AS1492" i="138"/>
  <c r="AS1493" i="138"/>
  <c r="AS1494" i="138"/>
  <c r="AS1495" i="138"/>
  <c r="AS1496" i="138"/>
  <c r="AS1497" i="138"/>
  <c r="AS1498" i="138"/>
  <c r="AS1499" i="138"/>
  <c r="AS1500" i="138"/>
  <c r="AS1501" i="138"/>
  <c r="AS1502" i="138"/>
  <c r="AS1503" i="138"/>
  <c r="AS1504" i="138"/>
  <c r="AS1505" i="138"/>
  <c r="AS1506" i="138"/>
  <c r="AS1507" i="138"/>
  <c r="AS1508" i="138"/>
  <c r="AS1509" i="138"/>
  <c r="AS1510" i="138"/>
  <c r="AS1511" i="138"/>
  <c r="AS1512" i="138"/>
  <c r="AS1513" i="138"/>
  <c r="AS1514" i="138"/>
  <c r="AS1515" i="138"/>
  <c r="AS1516" i="138"/>
  <c r="AS1517" i="138"/>
  <c r="AS1518" i="138"/>
  <c r="AS1519" i="138"/>
  <c r="AS1520" i="138"/>
  <c r="AS1521" i="138"/>
  <c r="AS1522" i="138"/>
  <c r="AS1523" i="138"/>
  <c r="AS1524" i="138"/>
  <c r="AS1525" i="138"/>
  <c r="AS1526" i="138"/>
  <c r="AS1527" i="138"/>
  <c r="AS1528" i="138"/>
  <c r="AS1529" i="138"/>
  <c r="AS1530" i="138"/>
  <c r="AS1531" i="138"/>
  <c r="AS1532" i="138"/>
  <c r="AS1533" i="138"/>
  <c r="AS1534" i="138"/>
  <c r="AS1535" i="138"/>
  <c r="AS1536" i="138"/>
  <c r="AS1537" i="138"/>
  <c r="AS1538" i="138"/>
  <c r="AS1539" i="138"/>
  <c r="AS1540" i="138"/>
  <c r="AS1541" i="138"/>
  <c r="AS1542" i="138"/>
  <c r="AS1543" i="138"/>
  <c r="AS1544" i="138"/>
  <c r="AS1545" i="138"/>
  <c r="AS1546" i="138"/>
  <c r="AS1547" i="138"/>
  <c r="AS1548" i="138"/>
  <c r="AS1549" i="138"/>
  <c r="AS1550" i="138"/>
  <c r="AS1551" i="138"/>
  <c r="AS1552" i="138"/>
  <c r="AS1553" i="138"/>
  <c r="AS1554" i="138"/>
  <c r="AS1555" i="138"/>
  <c r="AS1556" i="138"/>
  <c r="AS1557" i="138"/>
  <c r="AS1558" i="138"/>
  <c r="AS1559" i="138"/>
  <c r="AS1560" i="138"/>
  <c r="AS1561" i="138"/>
  <c r="AS1562" i="138"/>
  <c r="AS1563" i="138"/>
  <c r="AS1564" i="138"/>
  <c r="AS1565" i="138"/>
  <c r="AS1566" i="138"/>
  <c r="AS1567" i="138"/>
  <c r="AS1568" i="138"/>
  <c r="AS1569" i="138"/>
  <c r="AS1570" i="138"/>
  <c r="AS1571" i="138"/>
  <c r="AS1572" i="138"/>
  <c r="AS1573" i="138"/>
  <c r="AS1574" i="138"/>
  <c r="AS1575" i="138"/>
  <c r="AS1576" i="138"/>
  <c r="AS1577" i="138"/>
  <c r="AS1578" i="138"/>
  <c r="AS1579" i="138"/>
  <c r="AS1580" i="138"/>
  <c r="AS1581" i="138"/>
  <c r="AS1582" i="138"/>
  <c r="AS1583" i="138"/>
  <c r="AS1584" i="138"/>
  <c r="AS1585" i="138"/>
  <c r="AS1586" i="138"/>
  <c r="AS1587" i="138"/>
  <c r="AS1588" i="138"/>
  <c r="AS1589" i="138"/>
  <c r="AS1590" i="138"/>
  <c r="AS1591" i="138"/>
  <c r="AS1592" i="138"/>
  <c r="AS1593" i="138"/>
  <c r="AS1594" i="138"/>
  <c r="AS1595" i="138"/>
  <c r="AS1596" i="138"/>
  <c r="AS1597" i="138"/>
  <c r="AS1598" i="138"/>
  <c r="AS1599" i="138"/>
  <c r="AS1600" i="138"/>
  <c r="AS1601" i="138"/>
  <c r="AS1602" i="138"/>
  <c r="AS1603" i="138"/>
  <c r="AS1604" i="138"/>
  <c r="AS1605" i="138"/>
  <c r="AS1606" i="138"/>
  <c r="AS1607" i="138"/>
  <c r="AS1608" i="138"/>
  <c r="AS1609" i="138"/>
  <c r="AS1610" i="138"/>
  <c r="AS1611" i="138"/>
  <c r="AS1612" i="138"/>
  <c r="AS1613" i="138"/>
  <c r="AS1614" i="138"/>
  <c r="AS1615" i="138"/>
  <c r="AS1616" i="138"/>
  <c r="AS1617" i="138"/>
  <c r="AS1618" i="138"/>
  <c r="AS1619" i="138"/>
  <c r="AS1620" i="138"/>
  <c r="AS1621" i="138"/>
  <c r="AS1622" i="138"/>
  <c r="AS1623" i="138"/>
  <c r="AS1624" i="138"/>
  <c r="AS1625" i="138"/>
  <c r="AS1626" i="138"/>
  <c r="AS1627" i="138"/>
  <c r="AS1628" i="138"/>
  <c r="AS1629" i="138"/>
  <c r="AS1630" i="138"/>
  <c r="AS1631" i="138"/>
  <c r="AS1632" i="138"/>
  <c r="AS1633" i="138"/>
  <c r="AS1634" i="138"/>
  <c r="AS1635" i="138"/>
  <c r="AS1636" i="138"/>
  <c r="AS1637" i="138"/>
  <c r="AS1638" i="138"/>
  <c r="AS1639" i="138"/>
  <c r="AS1640" i="138"/>
  <c r="AS1641" i="138"/>
  <c r="AS1642" i="138"/>
  <c r="AS1643" i="138"/>
  <c r="AS1644" i="138"/>
  <c r="AS1645" i="138"/>
  <c r="AS1646" i="138"/>
  <c r="AS1647" i="138"/>
  <c r="AS1648" i="138"/>
  <c r="AS1649" i="138"/>
  <c r="AS1650" i="138"/>
  <c r="AS1651" i="138"/>
  <c r="AS1652" i="138"/>
  <c r="AS1653" i="138"/>
  <c r="AS1654" i="138"/>
  <c r="AS1655" i="138"/>
  <c r="AS1656" i="138"/>
  <c r="AS1657" i="138"/>
  <c r="AS1658" i="138"/>
  <c r="AS1659" i="138"/>
  <c r="AS1660" i="138"/>
  <c r="AS1661" i="138"/>
  <c r="AS1662" i="138"/>
  <c r="AS1663" i="138"/>
  <c r="AS1664" i="138"/>
  <c r="AS1665" i="138"/>
  <c r="AS1666" i="138"/>
  <c r="AS1667" i="138"/>
  <c r="AS1668" i="138"/>
  <c r="AS1669" i="138"/>
  <c r="AS1670" i="138"/>
  <c r="AS1671" i="138"/>
  <c r="AS1672" i="138"/>
  <c r="AS1673" i="138"/>
  <c r="AS1674" i="138"/>
  <c r="AS1675" i="138"/>
  <c r="AS1676" i="138"/>
  <c r="AS1677" i="138"/>
  <c r="AS1678" i="138"/>
  <c r="AS1679" i="138"/>
  <c r="AS1680" i="138"/>
  <c r="AS1681" i="138"/>
  <c r="AS1682" i="138"/>
  <c r="AS1683" i="138"/>
  <c r="AS1684" i="138"/>
  <c r="AS1685" i="138"/>
  <c r="AS1686" i="138"/>
  <c r="AS1687" i="138"/>
  <c r="AS1688" i="138"/>
  <c r="AS1689" i="138"/>
  <c r="AS1690" i="138"/>
  <c r="AS1691" i="138"/>
  <c r="AS1692" i="138"/>
  <c r="AS1693" i="138"/>
  <c r="AS1694" i="138"/>
  <c r="AS1695" i="138"/>
  <c r="AS1696" i="138"/>
  <c r="AS1697" i="138"/>
  <c r="AS1698" i="138"/>
  <c r="AS1699" i="138"/>
  <c r="AS1700" i="138"/>
  <c r="AS1701" i="138"/>
  <c r="AS1702" i="138"/>
  <c r="AS1703" i="138"/>
  <c r="AS1704" i="138"/>
  <c r="AS1705" i="138"/>
  <c r="AS1706" i="138"/>
  <c r="AS1707" i="138"/>
  <c r="AS1708" i="138"/>
  <c r="AS1709" i="138"/>
  <c r="AS1710" i="138"/>
  <c r="AS1711" i="138"/>
  <c r="AS1712" i="138"/>
  <c r="AS1713" i="138"/>
  <c r="AS1714" i="138"/>
  <c r="AS1715" i="138"/>
  <c r="AS1716" i="138"/>
  <c r="AS1717" i="138"/>
  <c r="AS1718" i="138"/>
  <c r="AS1719" i="138"/>
  <c r="AS1720" i="138"/>
  <c r="AS1721" i="138"/>
  <c r="AS1722" i="138"/>
  <c r="AS1723" i="138"/>
  <c r="AS1724" i="138"/>
  <c r="AS1725" i="138"/>
  <c r="AS1726" i="138"/>
  <c r="AS1727" i="138"/>
  <c r="AS1728" i="138"/>
  <c r="AS1729" i="138"/>
  <c r="AS1730" i="138"/>
  <c r="AS1731" i="138"/>
  <c r="AS1732" i="138"/>
  <c r="AS1733" i="138"/>
  <c r="AS1734" i="138"/>
  <c r="AS1735" i="138"/>
  <c r="AS1736" i="138"/>
  <c r="AS1737" i="138"/>
  <c r="AS1738" i="138"/>
  <c r="AS1739" i="138"/>
  <c r="AS1740" i="138"/>
  <c r="AS1741" i="138"/>
  <c r="AS1742" i="138"/>
  <c r="AS1743" i="138"/>
  <c r="AS1744" i="138"/>
  <c r="AS1745" i="138"/>
  <c r="AS1746" i="138"/>
  <c r="AS1747" i="138"/>
  <c r="AS1748" i="138"/>
  <c r="AS1749" i="138"/>
  <c r="AS1750" i="138"/>
  <c r="AS1751" i="138"/>
  <c r="AS1752" i="138"/>
  <c r="AS1753" i="138"/>
  <c r="AS1754" i="138"/>
  <c r="AS1755" i="138"/>
  <c r="AS1756" i="138"/>
  <c r="AS1757" i="138"/>
  <c r="AS1758" i="138"/>
  <c r="AS1759" i="138"/>
  <c r="AS1760" i="138"/>
  <c r="AS1761" i="138"/>
  <c r="AS1762" i="138"/>
  <c r="AS1763" i="138"/>
  <c r="AS1764" i="138"/>
  <c r="AS1765" i="138"/>
  <c r="AS1766" i="138"/>
  <c r="AS1767" i="138"/>
  <c r="AS1768" i="138"/>
  <c r="AS1769" i="138"/>
  <c r="AS1770" i="138"/>
  <c r="AS1771" i="138"/>
  <c r="AS1772" i="138"/>
  <c r="AS1773" i="138"/>
  <c r="AS1774" i="138"/>
  <c r="AS1775" i="138"/>
  <c r="AS1776" i="138"/>
  <c r="AS1777" i="138"/>
  <c r="AS1778" i="138"/>
  <c r="AS1779" i="138"/>
  <c r="AS1780" i="138"/>
  <c r="AS1781" i="138"/>
  <c r="AS1782" i="138"/>
  <c r="AS1783" i="138"/>
  <c r="AS1784" i="138"/>
  <c r="AS1785" i="138"/>
  <c r="AS1786" i="138"/>
  <c r="AS1787" i="138"/>
  <c r="AS1788" i="138"/>
  <c r="AS1789" i="138"/>
  <c r="AS1790" i="138"/>
  <c r="AS1791" i="138"/>
  <c r="AS1792" i="138"/>
  <c r="AS1793" i="138"/>
  <c r="AS1794" i="138"/>
  <c r="AS1795" i="138"/>
  <c r="AS1796" i="138"/>
  <c r="AS1797" i="138"/>
  <c r="AS1798" i="138"/>
  <c r="AS1799" i="138"/>
  <c r="AS1800" i="138"/>
  <c r="AS1801" i="138"/>
  <c r="AS1802" i="138"/>
  <c r="AS1803" i="138"/>
  <c r="AS1804" i="138"/>
  <c r="AS1805" i="138"/>
  <c r="AS1806" i="138"/>
  <c r="AS1807" i="138"/>
  <c r="AS1808" i="138"/>
  <c r="AS1809" i="138"/>
  <c r="AS1810" i="138"/>
  <c r="AS1811" i="138"/>
  <c r="AS1812" i="138"/>
  <c r="AS1813" i="138"/>
  <c r="AS1814" i="138"/>
  <c r="AS1815" i="138"/>
  <c r="AS1816" i="138"/>
  <c r="AS1817" i="138"/>
  <c r="AS1818" i="138"/>
  <c r="AS1819" i="138"/>
  <c r="AS1820" i="138"/>
  <c r="AS1821" i="138"/>
  <c r="AS1822" i="138"/>
  <c r="AS1823" i="138"/>
  <c r="AS1824" i="138"/>
  <c r="AS1825" i="138"/>
  <c r="AS1826" i="138"/>
  <c r="AS1827" i="138"/>
  <c r="AS1828" i="138"/>
  <c r="AS1829" i="138"/>
  <c r="AS1830" i="138"/>
  <c r="AS1831" i="138"/>
  <c r="AS1832" i="138"/>
  <c r="AS1833" i="138"/>
  <c r="AS1834" i="138"/>
  <c r="AS1835" i="138"/>
  <c r="AS1836" i="138"/>
  <c r="AS1837" i="138"/>
  <c r="AS1838" i="138"/>
  <c r="AS1839" i="138"/>
  <c r="AS1840" i="138"/>
  <c r="AS1841" i="138"/>
  <c r="AS1842" i="138"/>
  <c r="AS1843" i="138"/>
  <c r="AS1844" i="138"/>
  <c r="AS1845" i="138"/>
  <c r="AS1846" i="138"/>
  <c r="AS1847" i="138"/>
  <c r="AS1848" i="138"/>
  <c r="AS1849" i="138"/>
  <c r="AS1850" i="138"/>
  <c r="AS1851" i="138"/>
  <c r="AS1852" i="138"/>
  <c r="AS1853" i="138"/>
  <c r="AS1854" i="138"/>
  <c r="AS1855" i="138"/>
  <c r="AS1856" i="138"/>
  <c r="AS1857" i="138"/>
  <c r="AS1858" i="138"/>
  <c r="AS1859" i="138"/>
  <c r="AS1860" i="138"/>
  <c r="AS1861" i="138"/>
  <c r="AS1862" i="138"/>
  <c r="AS1863" i="138"/>
  <c r="AS1864" i="138"/>
  <c r="AS1865" i="138"/>
  <c r="AS1866" i="138"/>
  <c r="AS1867" i="138"/>
  <c r="AS1868" i="138"/>
  <c r="AS1869" i="138"/>
  <c r="AS1870" i="138"/>
  <c r="AS1871" i="138"/>
  <c r="AS1872" i="138"/>
  <c r="AS1873" i="138"/>
  <c r="AS1874" i="138"/>
  <c r="AS1875" i="138"/>
  <c r="AS1876" i="138"/>
  <c r="AS1877" i="138"/>
  <c r="AS1878" i="138"/>
  <c r="AS1879" i="138"/>
  <c r="AS1880" i="138"/>
  <c r="AS1881" i="138"/>
  <c r="AS1882" i="138"/>
  <c r="AS1883" i="138"/>
  <c r="AS1884" i="138"/>
  <c r="AS1885" i="138"/>
  <c r="AS1886" i="138"/>
  <c r="AS1887" i="138"/>
  <c r="AS1888" i="138"/>
  <c r="AS1889" i="138"/>
  <c r="AS1890" i="138"/>
  <c r="AS1891" i="138"/>
  <c r="AS1892" i="138"/>
  <c r="AS1893" i="138"/>
  <c r="AS1894" i="138"/>
  <c r="AS1895" i="138"/>
  <c r="AS1896" i="138"/>
  <c r="AS1897" i="138"/>
  <c r="AS1898" i="138"/>
  <c r="AS1899" i="138"/>
  <c r="AS1900" i="138"/>
  <c r="AS1901" i="138"/>
  <c r="AS1902" i="138"/>
  <c r="AS1903" i="138"/>
  <c r="AS1904" i="138"/>
  <c r="AS1905" i="138"/>
  <c r="AS1906" i="138"/>
  <c r="AS1907" i="138"/>
  <c r="AS1908" i="138"/>
  <c r="AS1909" i="138"/>
  <c r="AS1910" i="138"/>
  <c r="AS1911" i="138"/>
  <c r="AS1912" i="138"/>
  <c r="AS1913" i="138"/>
  <c r="AS1914" i="138"/>
  <c r="AS1915" i="138"/>
  <c r="AS1916" i="138"/>
  <c r="AS3" i="138"/>
  <c r="AF4" i="138"/>
  <c r="AF5" i="138"/>
  <c r="AF6" i="138"/>
  <c r="AF7" i="138"/>
  <c r="AF8" i="138"/>
  <c r="AF9" i="138"/>
  <c r="AF10" i="138"/>
  <c r="AF11" i="138"/>
  <c r="AF12" i="138"/>
  <c r="AF13" i="138"/>
  <c r="AF14" i="138"/>
  <c r="AF15" i="138"/>
  <c r="AF16" i="138"/>
  <c r="AF17" i="138"/>
  <c r="AF18" i="138"/>
  <c r="AF19" i="138"/>
  <c r="AF20" i="138"/>
  <c r="AF21" i="138"/>
  <c r="AF22" i="138"/>
  <c r="AF23" i="138"/>
  <c r="AF24" i="138"/>
  <c r="AF25" i="138"/>
  <c r="AF26" i="138"/>
  <c r="AF27" i="138"/>
  <c r="AF28" i="138"/>
  <c r="AF29" i="138"/>
  <c r="AF30" i="138"/>
  <c r="AF31" i="138"/>
  <c r="AF32" i="138"/>
  <c r="AF33" i="138"/>
  <c r="AF34" i="138"/>
  <c r="AF35" i="138"/>
  <c r="AF36" i="138"/>
  <c r="AF37" i="138"/>
  <c r="AF38" i="138"/>
  <c r="AF39" i="138"/>
  <c r="AF40" i="138"/>
  <c r="AF41" i="138"/>
  <c r="AF42" i="138"/>
  <c r="AF43" i="138"/>
  <c r="AF44" i="138"/>
  <c r="AF45" i="138"/>
  <c r="AF46" i="138"/>
  <c r="AF47" i="138"/>
  <c r="AF48" i="138"/>
  <c r="AF49" i="138"/>
  <c r="AF50" i="138"/>
  <c r="AF51" i="138"/>
  <c r="AF52" i="138"/>
  <c r="AF53" i="138"/>
  <c r="AF54" i="138"/>
  <c r="AF55" i="138"/>
  <c r="AF56" i="138"/>
  <c r="AF57" i="138"/>
  <c r="AF58" i="138"/>
  <c r="AF59" i="138"/>
  <c r="AF60" i="138"/>
  <c r="AF61" i="138"/>
  <c r="AF62" i="138"/>
  <c r="AF63" i="138"/>
  <c r="AF64" i="138"/>
  <c r="AF65" i="138"/>
  <c r="AF66" i="138"/>
  <c r="AF67" i="138"/>
  <c r="AF68" i="138"/>
  <c r="AF69" i="138"/>
  <c r="AF70" i="138"/>
  <c r="AF71" i="138"/>
  <c r="AF72" i="138"/>
  <c r="AF73" i="138"/>
  <c r="AF74" i="138"/>
  <c r="AF75" i="138"/>
  <c r="AF76" i="138"/>
  <c r="AF77" i="138"/>
  <c r="AF78" i="138"/>
  <c r="AF79" i="138"/>
  <c r="AF80" i="138"/>
  <c r="AF81" i="138"/>
  <c r="AF82" i="138"/>
  <c r="AF83" i="138"/>
  <c r="AF84" i="138"/>
  <c r="AF85" i="138"/>
  <c r="AF86" i="138"/>
  <c r="AF87" i="138"/>
  <c r="AF88" i="138"/>
  <c r="AF89" i="138"/>
  <c r="AF90" i="138"/>
  <c r="AF91" i="138"/>
  <c r="AF92" i="138"/>
  <c r="AF93" i="138"/>
  <c r="AF94" i="138"/>
  <c r="AF95" i="138"/>
  <c r="AF96" i="138"/>
  <c r="AF97" i="138"/>
  <c r="AF98" i="138"/>
  <c r="AF99" i="138"/>
  <c r="AF100" i="138"/>
  <c r="AF101" i="138"/>
  <c r="AF102" i="138"/>
  <c r="AF103" i="138"/>
  <c r="AF104" i="138"/>
  <c r="AF105" i="138"/>
  <c r="AF106" i="138"/>
  <c r="AF107" i="138"/>
  <c r="AF108" i="138"/>
  <c r="AF109" i="138"/>
  <c r="AF110" i="138"/>
  <c r="AF111" i="138"/>
  <c r="AF112" i="138"/>
  <c r="AF113" i="138"/>
  <c r="AF114" i="138"/>
  <c r="AF115" i="138"/>
  <c r="AF116" i="138"/>
  <c r="AF117" i="138"/>
  <c r="AF118" i="138"/>
  <c r="AF119" i="138"/>
  <c r="AF120" i="138"/>
  <c r="AF121" i="138"/>
  <c r="AF122" i="138"/>
  <c r="AF123" i="138"/>
  <c r="AF124" i="138"/>
  <c r="AF125" i="138"/>
  <c r="AF126" i="138"/>
  <c r="AF127" i="138"/>
  <c r="AF128" i="138"/>
  <c r="AF129" i="138"/>
  <c r="AF130" i="138"/>
  <c r="AF131" i="138"/>
  <c r="AF132" i="138"/>
  <c r="AF133" i="138"/>
  <c r="AF134" i="138"/>
  <c r="AF135" i="138"/>
  <c r="AF136" i="138"/>
  <c r="AF137" i="138"/>
  <c r="AF138" i="138"/>
  <c r="AF139" i="138"/>
  <c r="AF140" i="138"/>
  <c r="AF141" i="138"/>
  <c r="AF142" i="138"/>
  <c r="AF143" i="138"/>
  <c r="AF144" i="138"/>
  <c r="AF145" i="138"/>
  <c r="AF146" i="138"/>
  <c r="AF147" i="138"/>
  <c r="AF148" i="138"/>
  <c r="AF149" i="138"/>
  <c r="AF150" i="138"/>
  <c r="AF151" i="138"/>
  <c r="AF152" i="138"/>
  <c r="AF153" i="138"/>
  <c r="AF154" i="138"/>
  <c r="AF155" i="138"/>
  <c r="AF156" i="138"/>
  <c r="AF157" i="138"/>
  <c r="AF158" i="138"/>
  <c r="AF159" i="138"/>
  <c r="AF160" i="138"/>
  <c r="AF161" i="138"/>
  <c r="AF162" i="138"/>
  <c r="AF163" i="138"/>
  <c r="AF164" i="138"/>
  <c r="AF165" i="138"/>
  <c r="AF166" i="138"/>
  <c r="AF167" i="138"/>
  <c r="AF168" i="138"/>
  <c r="AF169" i="138"/>
  <c r="AF170" i="138"/>
  <c r="AF171" i="138"/>
  <c r="AF172" i="138"/>
  <c r="AF173" i="138"/>
  <c r="AF174" i="138"/>
  <c r="AF175" i="138"/>
  <c r="AF176" i="138"/>
  <c r="AF177" i="138"/>
  <c r="AF178" i="138"/>
  <c r="AF179" i="138"/>
  <c r="AF180" i="138"/>
  <c r="AF181" i="138"/>
  <c r="AF182" i="138"/>
  <c r="AF183" i="138"/>
  <c r="AF184" i="138"/>
  <c r="AF185" i="138"/>
  <c r="AF186" i="138"/>
  <c r="AF187" i="138"/>
  <c r="AF188" i="138"/>
  <c r="AF189" i="138"/>
  <c r="AF190" i="138"/>
  <c r="AF191" i="138"/>
  <c r="AF192" i="138"/>
  <c r="AF193" i="138"/>
  <c r="AF194" i="138"/>
  <c r="AF195" i="138"/>
  <c r="AF196" i="138"/>
  <c r="AF197" i="138"/>
  <c r="AF198" i="138"/>
  <c r="AF199" i="138"/>
  <c r="AF200" i="138"/>
  <c r="AF201" i="138"/>
  <c r="AF202" i="138"/>
  <c r="AF203" i="138"/>
  <c r="AF204" i="138"/>
  <c r="AF205" i="138"/>
  <c r="AF206" i="138"/>
  <c r="AF207" i="138"/>
  <c r="AF208" i="138"/>
  <c r="AF209" i="138"/>
  <c r="AF210" i="138"/>
  <c r="AF211" i="138"/>
  <c r="AF212" i="138"/>
  <c r="AF213" i="138"/>
  <c r="AF214" i="138"/>
  <c r="AF215" i="138"/>
  <c r="AF216" i="138"/>
  <c r="AF217" i="138"/>
  <c r="AF218" i="138"/>
  <c r="AF219" i="138"/>
  <c r="AF220" i="138"/>
  <c r="AF221" i="138"/>
  <c r="AF222" i="138"/>
  <c r="AF223" i="138"/>
  <c r="AF224" i="138"/>
  <c r="AF225" i="138"/>
  <c r="AF226" i="138"/>
  <c r="AF227" i="138"/>
  <c r="AF228" i="138"/>
  <c r="AF229" i="138"/>
  <c r="AF230" i="138"/>
  <c r="AF231" i="138"/>
  <c r="AF232" i="138"/>
  <c r="AF233" i="138"/>
  <c r="AF234" i="138"/>
  <c r="AF235" i="138"/>
  <c r="AF236" i="138"/>
  <c r="AF237" i="138"/>
  <c r="AF238" i="138"/>
  <c r="AF239" i="138"/>
  <c r="AF240" i="138"/>
  <c r="AF241" i="138"/>
  <c r="AF242" i="138"/>
  <c r="AF243" i="138"/>
  <c r="AF244" i="138"/>
  <c r="AF245" i="138"/>
  <c r="AF246" i="138"/>
  <c r="AF247" i="138"/>
  <c r="AF248" i="138"/>
  <c r="AF249" i="138"/>
  <c r="AF250" i="138"/>
  <c r="AF251" i="138"/>
  <c r="AF252" i="138"/>
  <c r="AF253" i="138"/>
  <c r="AF254" i="138"/>
  <c r="AF255" i="138"/>
  <c r="AF256" i="138"/>
  <c r="AF257" i="138"/>
  <c r="AF258" i="138"/>
  <c r="AF259" i="138"/>
  <c r="AF260" i="138"/>
  <c r="AF261" i="138"/>
  <c r="AF262" i="138"/>
  <c r="AF263" i="138"/>
  <c r="AF264" i="138"/>
  <c r="AF265" i="138"/>
  <c r="AF266" i="138"/>
  <c r="AF267" i="138"/>
  <c r="AF268" i="138"/>
  <c r="AF269" i="138"/>
  <c r="AF270" i="138"/>
  <c r="AF271" i="138"/>
  <c r="AF272" i="138"/>
  <c r="AF273" i="138"/>
  <c r="AF274" i="138"/>
  <c r="AF275" i="138"/>
  <c r="AF276" i="138"/>
  <c r="AF277" i="138"/>
  <c r="AF278" i="138"/>
  <c r="AF279" i="138"/>
  <c r="AF280" i="138"/>
  <c r="AF281" i="138"/>
  <c r="AF282" i="138"/>
  <c r="AF283" i="138"/>
  <c r="AF284" i="138"/>
  <c r="AF285" i="138"/>
  <c r="AF286" i="138"/>
  <c r="AF287" i="138"/>
  <c r="AF288" i="138"/>
  <c r="AF289" i="138"/>
  <c r="AF290" i="138"/>
  <c r="AF291" i="138"/>
  <c r="AF292" i="138"/>
  <c r="AF293" i="138"/>
  <c r="AF294" i="138"/>
  <c r="AF295" i="138"/>
  <c r="AF296" i="138"/>
  <c r="AF297" i="138"/>
  <c r="AF298" i="138"/>
  <c r="AF299" i="138"/>
  <c r="AF300" i="138"/>
  <c r="AF301" i="138"/>
  <c r="AF302" i="138"/>
  <c r="AF303" i="138"/>
  <c r="AF304" i="138"/>
  <c r="AF305" i="138"/>
  <c r="AF306" i="138"/>
  <c r="AF307" i="138"/>
  <c r="AF308" i="138"/>
  <c r="AF309" i="138"/>
  <c r="AF310" i="138"/>
  <c r="AF311" i="138"/>
  <c r="AF312" i="138"/>
  <c r="AF313" i="138"/>
  <c r="AF314" i="138"/>
  <c r="AF315" i="138"/>
  <c r="AF316" i="138"/>
  <c r="AF317" i="138"/>
  <c r="AF318" i="138"/>
  <c r="AF319" i="138"/>
  <c r="AF320" i="138"/>
  <c r="AF321" i="138"/>
  <c r="AF322" i="138"/>
  <c r="AF323" i="138"/>
  <c r="AF324" i="138"/>
  <c r="AF325" i="138"/>
  <c r="AF326" i="138"/>
  <c r="AF327" i="138"/>
  <c r="AF328" i="138"/>
  <c r="AF329" i="138"/>
  <c r="AF330" i="138"/>
  <c r="AF331" i="138"/>
  <c r="AF332" i="138"/>
  <c r="AF333" i="138"/>
  <c r="AF334" i="138"/>
  <c r="AF335" i="138"/>
  <c r="AF336" i="138"/>
  <c r="AF337" i="138"/>
  <c r="AF338" i="138"/>
  <c r="AF339" i="138"/>
  <c r="AF340" i="138"/>
  <c r="AF341" i="138"/>
  <c r="AF342" i="138"/>
  <c r="AF343" i="138"/>
  <c r="AF344" i="138"/>
  <c r="AF345" i="138"/>
  <c r="AF346" i="138"/>
  <c r="AF347" i="138"/>
  <c r="AF348" i="138"/>
  <c r="AF349" i="138"/>
  <c r="AF350" i="138"/>
  <c r="AF351" i="138"/>
  <c r="AF352" i="138"/>
  <c r="AF353" i="138"/>
  <c r="AF354" i="138"/>
  <c r="AF355" i="138"/>
  <c r="AF356" i="138"/>
  <c r="AF357" i="138"/>
  <c r="AF358" i="138"/>
  <c r="AF359" i="138"/>
  <c r="AF360" i="138"/>
  <c r="AF361" i="138"/>
  <c r="AF362" i="138"/>
  <c r="AF363" i="138"/>
  <c r="AF364" i="138"/>
  <c r="AF365" i="138"/>
  <c r="AF366" i="138"/>
  <c r="AF367" i="138"/>
  <c r="AF368" i="138"/>
  <c r="AF369" i="138"/>
  <c r="AF370" i="138"/>
  <c r="AF371" i="138"/>
  <c r="AF372" i="138"/>
  <c r="AF373" i="138"/>
  <c r="AF374" i="138"/>
  <c r="AF375" i="138"/>
  <c r="AF376" i="138"/>
  <c r="AF377" i="138"/>
  <c r="AF378" i="138"/>
  <c r="AF379" i="138"/>
  <c r="AF380" i="138"/>
  <c r="AF381" i="138"/>
  <c r="AF382" i="138"/>
  <c r="AF383" i="138"/>
  <c r="AF384" i="138"/>
  <c r="AF385" i="138"/>
  <c r="AF386" i="138"/>
  <c r="AF387" i="138"/>
  <c r="AF388" i="138"/>
  <c r="AF389" i="138"/>
  <c r="AF390" i="138"/>
  <c r="AF391" i="138"/>
  <c r="AF392" i="138"/>
  <c r="AF393" i="138"/>
  <c r="AF394" i="138"/>
  <c r="AF395" i="138"/>
  <c r="AF396" i="138"/>
  <c r="AF397" i="138"/>
  <c r="AF398" i="138"/>
  <c r="AF399" i="138"/>
  <c r="AF400" i="138"/>
  <c r="AF401" i="138"/>
  <c r="AF402" i="138"/>
  <c r="AF403" i="138"/>
  <c r="AF404" i="138"/>
  <c r="AF405" i="138"/>
  <c r="AF406" i="138"/>
  <c r="AF407" i="138"/>
  <c r="AF408" i="138"/>
  <c r="AF409" i="138"/>
  <c r="AF410" i="138"/>
  <c r="AF411" i="138"/>
  <c r="AF412" i="138"/>
  <c r="AF413" i="138"/>
  <c r="AF414" i="138"/>
  <c r="AF415" i="138"/>
  <c r="AF416" i="138"/>
  <c r="AF417" i="138"/>
  <c r="AF418" i="138"/>
  <c r="AF419" i="138"/>
  <c r="AF420" i="138"/>
  <c r="AF421" i="138"/>
  <c r="AF422" i="138"/>
  <c r="AF423" i="138"/>
  <c r="AF424" i="138"/>
  <c r="AF425" i="138"/>
  <c r="AF426" i="138"/>
  <c r="AF427" i="138"/>
  <c r="AF428" i="138"/>
  <c r="AF429" i="138"/>
  <c r="AF430" i="138"/>
  <c r="AF431" i="138"/>
  <c r="AF432" i="138"/>
  <c r="AF433" i="138"/>
  <c r="AF434" i="138"/>
  <c r="AF435" i="138"/>
  <c r="AF436" i="138"/>
  <c r="AF437" i="138"/>
  <c r="AF438" i="138"/>
  <c r="AF439" i="138"/>
  <c r="AF440" i="138"/>
  <c r="AF441" i="138"/>
  <c r="AF442" i="138"/>
  <c r="AF443" i="138"/>
  <c r="AF444" i="138"/>
  <c r="AF445" i="138"/>
  <c r="AF446" i="138"/>
  <c r="AF447" i="138"/>
  <c r="AF448" i="138"/>
  <c r="AF449" i="138"/>
  <c r="AF450" i="138"/>
  <c r="AF451" i="138"/>
  <c r="AF452" i="138"/>
  <c r="AF453" i="138"/>
  <c r="AF454" i="138"/>
  <c r="AF455" i="138"/>
  <c r="AF456" i="138"/>
  <c r="AF457" i="138"/>
  <c r="AF458" i="138"/>
  <c r="AF459" i="138"/>
  <c r="AF460" i="138"/>
  <c r="AF461" i="138"/>
  <c r="AF462" i="138"/>
  <c r="AF463" i="138"/>
  <c r="AF464" i="138"/>
  <c r="AF465" i="138"/>
  <c r="AF466" i="138"/>
  <c r="AF467" i="138"/>
  <c r="AF468" i="138"/>
  <c r="AF469" i="138"/>
  <c r="AF470" i="138"/>
  <c r="AF471" i="138"/>
  <c r="AF472" i="138"/>
  <c r="AF473" i="138"/>
  <c r="AF474" i="138"/>
  <c r="AF475" i="138"/>
  <c r="AF476" i="138"/>
  <c r="AF477" i="138"/>
  <c r="AF478" i="138"/>
  <c r="AF479" i="138"/>
  <c r="AF480" i="138"/>
  <c r="AF481" i="138"/>
  <c r="AF482" i="138"/>
  <c r="AF483" i="138"/>
  <c r="AF484" i="138"/>
  <c r="AF485" i="138"/>
  <c r="AF486" i="138"/>
  <c r="AF487" i="138"/>
  <c r="AF488" i="138"/>
  <c r="AF489" i="138"/>
  <c r="AF490" i="138"/>
  <c r="AF491" i="138"/>
  <c r="AF492" i="138"/>
  <c r="AF493" i="138"/>
  <c r="AF494" i="138"/>
  <c r="AF495" i="138"/>
  <c r="AF496" i="138"/>
  <c r="AF497" i="138"/>
  <c r="AF498" i="138"/>
  <c r="AF499" i="138"/>
  <c r="AF500" i="138"/>
  <c r="AF501" i="138"/>
  <c r="AF502" i="138"/>
  <c r="AF503" i="138"/>
  <c r="AF504" i="138"/>
  <c r="AF505" i="138"/>
  <c r="AF506" i="138"/>
  <c r="AF507" i="138"/>
  <c r="AF508" i="138"/>
  <c r="AF509" i="138"/>
  <c r="AF510" i="138"/>
  <c r="AF511" i="138"/>
  <c r="AF512" i="138"/>
  <c r="AF513" i="138"/>
  <c r="AF514" i="138"/>
  <c r="AF515" i="138"/>
  <c r="AF516" i="138"/>
  <c r="AF517" i="138"/>
  <c r="AF518" i="138"/>
  <c r="AF519" i="138"/>
  <c r="AF520" i="138"/>
  <c r="AF521" i="138"/>
  <c r="AF522" i="138"/>
  <c r="AF523" i="138"/>
  <c r="AF524" i="138"/>
  <c r="AF525" i="138"/>
  <c r="AF526" i="138"/>
  <c r="AF527" i="138"/>
  <c r="AF528" i="138"/>
  <c r="AF529" i="138"/>
  <c r="AF530" i="138"/>
  <c r="AF531" i="138"/>
  <c r="AF532" i="138"/>
  <c r="AF533" i="138"/>
  <c r="AF534" i="138"/>
  <c r="AF535" i="138"/>
  <c r="AF536" i="138"/>
  <c r="AF537" i="138"/>
  <c r="AF538" i="138"/>
  <c r="AF539" i="138"/>
  <c r="AF540" i="138"/>
  <c r="AF541" i="138"/>
  <c r="AF542" i="138"/>
  <c r="AF543" i="138"/>
  <c r="AF544" i="138"/>
  <c r="AF545" i="138"/>
  <c r="AF546" i="138"/>
  <c r="AF547" i="138"/>
  <c r="AF548" i="138"/>
  <c r="AF549" i="138"/>
  <c r="AF550" i="138"/>
  <c r="AF551" i="138"/>
  <c r="AF552" i="138"/>
  <c r="AF553" i="138"/>
  <c r="AF554" i="138"/>
  <c r="AF555" i="138"/>
  <c r="AF556" i="138"/>
  <c r="AF557" i="138"/>
  <c r="AF558" i="138"/>
  <c r="AF559" i="138"/>
  <c r="AF560" i="138"/>
  <c r="AF561" i="138"/>
  <c r="AF562" i="138"/>
  <c r="AF563" i="138"/>
  <c r="AF564" i="138"/>
  <c r="AF565" i="138"/>
  <c r="AF566" i="138"/>
  <c r="AF567" i="138"/>
  <c r="AF568" i="138"/>
  <c r="AF569" i="138"/>
  <c r="AF570" i="138"/>
  <c r="AF571" i="138"/>
  <c r="AF572" i="138"/>
  <c r="AF573" i="138"/>
  <c r="AF574" i="138"/>
  <c r="AF575" i="138"/>
  <c r="AF576" i="138"/>
  <c r="AF577" i="138"/>
  <c r="AF578" i="138"/>
  <c r="AF579" i="138"/>
  <c r="AF580" i="138"/>
  <c r="AF581" i="138"/>
  <c r="AF582" i="138"/>
  <c r="AF583" i="138"/>
  <c r="AF584" i="138"/>
  <c r="AF585" i="138"/>
  <c r="AF586" i="138"/>
  <c r="AF587" i="138"/>
  <c r="AF588" i="138"/>
  <c r="AF589" i="138"/>
  <c r="AF590" i="138"/>
  <c r="AF591" i="138"/>
  <c r="AF592" i="138"/>
  <c r="AF593" i="138"/>
  <c r="AF594" i="138"/>
  <c r="AF595" i="138"/>
  <c r="AF596" i="138"/>
  <c r="AF597" i="138"/>
  <c r="AF598" i="138"/>
  <c r="AF599" i="138"/>
  <c r="AF600" i="138"/>
  <c r="AF601" i="138"/>
  <c r="AF602" i="138"/>
  <c r="AF603" i="138"/>
  <c r="AF604" i="138"/>
  <c r="AF605" i="138"/>
  <c r="AF606" i="138"/>
  <c r="AF607" i="138"/>
  <c r="AF608" i="138"/>
  <c r="AF609" i="138"/>
  <c r="AF610" i="138"/>
  <c r="AF611" i="138"/>
  <c r="AF612" i="138"/>
  <c r="AF613" i="138"/>
  <c r="AF614" i="138"/>
  <c r="AF615" i="138"/>
  <c r="AF616" i="138"/>
  <c r="AF617" i="138"/>
  <c r="AF618" i="138"/>
  <c r="AF619" i="138"/>
  <c r="AF620" i="138"/>
  <c r="AF621" i="138"/>
  <c r="AF622" i="138"/>
  <c r="AF623" i="138"/>
  <c r="AF624" i="138"/>
  <c r="AF625" i="138"/>
  <c r="AF626" i="138"/>
  <c r="AF627" i="138"/>
  <c r="AF628" i="138"/>
  <c r="AF629" i="138"/>
  <c r="AF630" i="138"/>
  <c r="AF631" i="138"/>
  <c r="AF632" i="138"/>
  <c r="AF633" i="138"/>
  <c r="AF634" i="138"/>
  <c r="AF635" i="138"/>
  <c r="AF636" i="138"/>
  <c r="AF637" i="138"/>
  <c r="AF638" i="138"/>
  <c r="AF639" i="138"/>
  <c r="AF640" i="138"/>
  <c r="AF641" i="138"/>
  <c r="AF642" i="138"/>
  <c r="AF643" i="138"/>
  <c r="AF644" i="138"/>
  <c r="AF645" i="138"/>
  <c r="AF646" i="138"/>
  <c r="AF647" i="138"/>
  <c r="AF648" i="138"/>
  <c r="AF649" i="138"/>
  <c r="AF650" i="138"/>
  <c r="AF651" i="138"/>
  <c r="AF652" i="138"/>
  <c r="AF653" i="138"/>
  <c r="AF654" i="138"/>
  <c r="AF655" i="138"/>
  <c r="AF656" i="138"/>
  <c r="AF657" i="138"/>
  <c r="AF658" i="138"/>
  <c r="AF659" i="138"/>
  <c r="AF660" i="138"/>
  <c r="AF661" i="138"/>
  <c r="AF662" i="138"/>
  <c r="AF663" i="138"/>
  <c r="AF664" i="138"/>
  <c r="AF665" i="138"/>
  <c r="AF666" i="138"/>
  <c r="AF667" i="138"/>
  <c r="AF668" i="138"/>
  <c r="AF669" i="138"/>
  <c r="AF670" i="138"/>
  <c r="AF671" i="138"/>
  <c r="AF672" i="138"/>
  <c r="AF673" i="138"/>
  <c r="AF674" i="138"/>
  <c r="AF675" i="138"/>
  <c r="AF676" i="138"/>
  <c r="AF677" i="138"/>
  <c r="AF678" i="138"/>
  <c r="AF679" i="138"/>
  <c r="AF680" i="138"/>
  <c r="AF681" i="138"/>
  <c r="AF682" i="138"/>
  <c r="AF683" i="138"/>
  <c r="AF684" i="138"/>
  <c r="AF685" i="138"/>
  <c r="AF686" i="138"/>
  <c r="AF687" i="138"/>
  <c r="AF688" i="138"/>
  <c r="AF689" i="138"/>
  <c r="AF690" i="138"/>
  <c r="AF691" i="138"/>
  <c r="AF692" i="138"/>
  <c r="AF693" i="138"/>
  <c r="AF694" i="138"/>
  <c r="AF695" i="138"/>
  <c r="AF696" i="138"/>
  <c r="AF697" i="138"/>
  <c r="AF698" i="138"/>
  <c r="AF699" i="138"/>
  <c r="AF700" i="138"/>
  <c r="AF701" i="138"/>
  <c r="AF702" i="138"/>
  <c r="AF703" i="138"/>
  <c r="AF704" i="138"/>
  <c r="AF705" i="138"/>
  <c r="AF706" i="138"/>
  <c r="AF707" i="138"/>
  <c r="AF708" i="138"/>
  <c r="AF709" i="138"/>
  <c r="AF710" i="138"/>
  <c r="AF711" i="138"/>
  <c r="AF712" i="138"/>
  <c r="AF713" i="138"/>
  <c r="AF714" i="138"/>
  <c r="AF715" i="138"/>
  <c r="AF716" i="138"/>
  <c r="AF717" i="138"/>
  <c r="AF718" i="138"/>
  <c r="AF719" i="138"/>
  <c r="AF720" i="138"/>
  <c r="AF721" i="138"/>
  <c r="AF722" i="138"/>
  <c r="AF723" i="138"/>
  <c r="AF724" i="138"/>
  <c r="AF725" i="138"/>
  <c r="AF726" i="138"/>
  <c r="AF727" i="138"/>
  <c r="AF728" i="138"/>
  <c r="AF729" i="138"/>
  <c r="AF730" i="138"/>
  <c r="AF731" i="138"/>
  <c r="AF732" i="138"/>
  <c r="AF733" i="138"/>
  <c r="AF734" i="138"/>
  <c r="AF735" i="138"/>
  <c r="AF736" i="138"/>
  <c r="AF737" i="138"/>
  <c r="AF738" i="138"/>
  <c r="AF739" i="138"/>
  <c r="AF740" i="138"/>
  <c r="AF741" i="138"/>
  <c r="AF742" i="138"/>
  <c r="AF743" i="138"/>
  <c r="AF744" i="138"/>
  <c r="AF745" i="138"/>
  <c r="AF746" i="138"/>
  <c r="AF747" i="138"/>
  <c r="AF748" i="138"/>
  <c r="AF749" i="138"/>
  <c r="AF750" i="138"/>
  <c r="AF751" i="138"/>
  <c r="AF752" i="138"/>
  <c r="AF753" i="138"/>
  <c r="AF754" i="138"/>
  <c r="AF755" i="138"/>
  <c r="AF756" i="138"/>
  <c r="AF757" i="138"/>
  <c r="AF758" i="138"/>
  <c r="AF759" i="138"/>
  <c r="AF760" i="138"/>
  <c r="AF761" i="138"/>
  <c r="AF762" i="138"/>
  <c r="AF763" i="138"/>
  <c r="AF764" i="138"/>
  <c r="AF765" i="138"/>
  <c r="AF766" i="138"/>
  <c r="AF767" i="138"/>
  <c r="AF768" i="138"/>
  <c r="AF769" i="138"/>
  <c r="AF770" i="138"/>
  <c r="AF771" i="138"/>
  <c r="AF772" i="138"/>
  <c r="AF773" i="138"/>
  <c r="AF774" i="138"/>
  <c r="AF775" i="138"/>
  <c r="AF776" i="138"/>
  <c r="AF777" i="138"/>
  <c r="AF778" i="138"/>
  <c r="AF779" i="138"/>
  <c r="AF780" i="138"/>
  <c r="AF781" i="138"/>
  <c r="AF782" i="138"/>
  <c r="AF783" i="138"/>
  <c r="AF784" i="138"/>
  <c r="AF785" i="138"/>
  <c r="AF786" i="138"/>
  <c r="AF787" i="138"/>
  <c r="AF788" i="138"/>
  <c r="AF789" i="138"/>
  <c r="AF790" i="138"/>
  <c r="AF791" i="138"/>
  <c r="AF792" i="138"/>
  <c r="AF793" i="138"/>
  <c r="AF794" i="138"/>
  <c r="AF795" i="138"/>
  <c r="AF796" i="138"/>
  <c r="AF797" i="138"/>
  <c r="AF798" i="138"/>
  <c r="AF799" i="138"/>
  <c r="AF800" i="138"/>
  <c r="AF801" i="138"/>
  <c r="AF802" i="138"/>
  <c r="AF803" i="138"/>
  <c r="AF804" i="138"/>
  <c r="AF805" i="138"/>
  <c r="AF806" i="138"/>
  <c r="AF807" i="138"/>
  <c r="AF808" i="138"/>
  <c r="AF809" i="138"/>
  <c r="AF810" i="138"/>
  <c r="AF811" i="138"/>
  <c r="AF812" i="138"/>
  <c r="AF813" i="138"/>
  <c r="AF814" i="138"/>
  <c r="AF815" i="138"/>
  <c r="AF816" i="138"/>
  <c r="AF817" i="138"/>
  <c r="AF818" i="138"/>
  <c r="AF819" i="138"/>
  <c r="AF820" i="138"/>
  <c r="AF821" i="138"/>
  <c r="AF822" i="138"/>
  <c r="AF823" i="138"/>
  <c r="AF824" i="138"/>
  <c r="AF825" i="138"/>
  <c r="AF826" i="138"/>
  <c r="AF827" i="138"/>
  <c r="AF828" i="138"/>
  <c r="AF829" i="138"/>
  <c r="AF830" i="138"/>
  <c r="AF831" i="138"/>
  <c r="AF832" i="138"/>
  <c r="AF833" i="138"/>
  <c r="AF834" i="138"/>
  <c r="AF835" i="138"/>
  <c r="AF836" i="138"/>
  <c r="AF837" i="138"/>
  <c r="AF838" i="138"/>
  <c r="AF839" i="138"/>
  <c r="AF840" i="138"/>
  <c r="AF841" i="138"/>
  <c r="AF842" i="138"/>
  <c r="AF843" i="138"/>
  <c r="AF844" i="138"/>
  <c r="AF845" i="138"/>
  <c r="AF846" i="138"/>
  <c r="AF847" i="138"/>
  <c r="AF848" i="138"/>
  <c r="AF849" i="138"/>
  <c r="AF850" i="138"/>
  <c r="AF851" i="138"/>
  <c r="AF852" i="138"/>
  <c r="AF853" i="138"/>
  <c r="AF854" i="138"/>
  <c r="AF855" i="138"/>
  <c r="AF856" i="138"/>
  <c r="AF857" i="138"/>
  <c r="AF858" i="138"/>
  <c r="AF859" i="138"/>
  <c r="AF860" i="138"/>
  <c r="AF861" i="138"/>
  <c r="AF862" i="138"/>
  <c r="AF863" i="138"/>
  <c r="AF864" i="138"/>
  <c r="AF865" i="138"/>
  <c r="AF866" i="138"/>
  <c r="AF867" i="138"/>
  <c r="AF868" i="138"/>
  <c r="AF869" i="138"/>
  <c r="AF870" i="138"/>
  <c r="AF871" i="138"/>
  <c r="AF872" i="138"/>
  <c r="AF873" i="138"/>
  <c r="AF874" i="138"/>
  <c r="AF875" i="138"/>
  <c r="AF876" i="138"/>
  <c r="AF877" i="138"/>
  <c r="AF878" i="138"/>
  <c r="AF879" i="138"/>
  <c r="AF880" i="138"/>
  <c r="AF881" i="138"/>
  <c r="AF882" i="138"/>
  <c r="AF883" i="138"/>
  <c r="AF884" i="138"/>
  <c r="AF885" i="138"/>
  <c r="AF886" i="138"/>
  <c r="AF887" i="138"/>
  <c r="AF888" i="138"/>
  <c r="AF889" i="138"/>
  <c r="AF890" i="138"/>
  <c r="AF891" i="138"/>
  <c r="AF892" i="138"/>
  <c r="AF893" i="138"/>
  <c r="AF894" i="138"/>
  <c r="AF895" i="138"/>
  <c r="AF896" i="138"/>
  <c r="AF897" i="138"/>
  <c r="AF898" i="138"/>
  <c r="AF899" i="138"/>
  <c r="AF900" i="138"/>
  <c r="AF901" i="138"/>
  <c r="AF902" i="138"/>
  <c r="AF903" i="138"/>
  <c r="AF904" i="138"/>
  <c r="AF905" i="138"/>
  <c r="AF906" i="138"/>
  <c r="AF907" i="138"/>
  <c r="AF908" i="138"/>
  <c r="AF909" i="138"/>
  <c r="AF910" i="138"/>
  <c r="AF911" i="138"/>
  <c r="AF912" i="138"/>
  <c r="AF913" i="138"/>
  <c r="AF914" i="138"/>
  <c r="AF915" i="138"/>
  <c r="AF916" i="138"/>
  <c r="AF917" i="138"/>
  <c r="AF918" i="138"/>
  <c r="AF919" i="138"/>
  <c r="AF920" i="138"/>
  <c r="AF921" i="138"/>
  <c r="AF922" i="138"/>
  <c r="AF923" i="138"/>
  <c r="AF924" i="138"/>
  <c r="AF925" i="138"/>
  <c r="AF926" i="138"/>
  <c r="AF927" i="138"/>
  <c r="AF928" i="138"/>
  <c r="AF929" i="138"/>
  <c r="AF930" i="138"/>
  <c r="AF931" i="138"/>
  <c r="AF932" i="138"/>
  <c r="AF933" i="138"/>
  <c r="AF934" i="138"/>
  <c r="AF935" i="138"/>
  <c r="AF936" i="138"/>
  <c r="AF937" i="138"/>
  <c r="AF938" i="138"/>
  <c r="AF939" i="138"/>
  <c r="AF940" i="138"/>
  <c r="AF941" i="138"/>
  <c r="AF942" i="138"/>
  <c r="AF943" i="138"/>
  <c r="AF944" i="138"/>
  <c r="AF945" i="138"/>
  <c r="AF946" i="138"/>
  <c r="AF947" i="138"/>
  <c r="AF948" i="138"/>
  <c r="AF949" i="138"/>
  <c r="AF950" i="138"/>
  <c r="AF951" i="138"/>
  <c r="AF952" i="138"/>
  <c r="AF953" i="138"/>
  <c r="AF954" i="138"/>
  <c r="AF955" i="138"/>
  <c r="AF956" i="138"/>
  <c r="AF957" i="138"/>
  <c r="AF958" i="138"/>
  <c r="AF959" i="138"/>
  <c r="AF960" i="138"/>
  <c r="AF961" i="138"/>
  <c r="AF962" i="138"/>
  <c r="AF963" i="138"/>
  <c r="AF964" i="138"/>
  <c r="AF965" i="138"/>
  <c r="AF966" i="138"/>
  <c r="AF967" i="138"/>
  <c r="AF968" i="138"/>
  <c r="AF969" i="138"/>
  <c r="AF970" i="138"/>
  <c r="AF971" i="138"/>
  <c r="AF972" i="138"/>
  <c r="AF973" i="138"/>
  <c r="AF974" i="138"/>
  <c r="AF975" i="138"/>
  <c r="AF976" i="138"/>
  <c r="AF977" i="138"/>
  <c r="AF978" i="138"/>
  <c r="AF979" i="138"/>
  <c r="AF980" i="138"/>
  <c r="AF981" i="138"/>
  <c r="AF982" i="138"/>
  <c r="AF983" i="138"/>
  <c r="AF984" i="138"/>
  <c r="AF985" i="138"/>
  <c r="AF986" i="138"/>
  <c r="AF987" i="138"/>
  <c r="AF988" i="138"/>
  <c r="AF989" i="138"/>
  <c r="AF990" i="138"/>
  <c r="AF991" i="138"/>
  <c r="AF992" i="138"/>
  <c r="AF993" i="138"/>
  <c r="AF994" i="138"/>
  <c r="AF995" i="138"/>
  <c r="AF996" i="138"/>
  <c r="AF997" i="138"/>
  <c r="AF998" i="138"/>
  <c r="AF999" i="138"/>
  <c r="AF1000" i="138"/>
  <c r="AF1001" i="138"/>
  <c r="AF1002" i="138"/>
  <c r="AF1003" i="138"/>
  <c r="AF1004" i="138"/>
  <c r="AF1005" i="138"/>
  <c r="AF1006" i="138"/>
  <c r="AF1007" i="138"/>
  <c r="AF1008" i="138"/>
  <c r="AF1009" i="138"/>
  <c r="AF1010" i="138"/>
  <c r="AF1011" i="138"/>
  <c r="AF1012" i="138"/>
  <c r="AF1013" i="138"/>
  <c r="AF1014" i="138"/>
  <c r="AF1015" i="138"/>
  <c r="AF1016" i="138"/>
  <c r="AF1017" i="138"/>
  <c r="AF1018" i="138"/>
  <c r="AF1019" i="138"/>
  <c r="AF1020" i="138"/>
  <c r="AF1021" i="138"/>
  <c r="AF1022" i="138"/>
  <c r="AF1023" i="138"/>
  <c r="AF1024" i="138"/>
  <c r="AF1025" i="138"/>
  <c r="AF1026" i="138"/>
  <c r="AF1027" i="138"/>
  <c r="AF1028" i="138"/>
  <c r="AF1029" i="138"/>
  <c r="AF1030" i="138"/>
  <c r="AF1031" i="138"/>
  <c r="AF1032" i="138"/>
  <c r="AF1033" i="138"/>
  <c r="AF1034" i="138"/>
  <c r="AF1035" i="138"/>
  <c r="AF1036" i="138"/>
  <c r="AF1037" i="138"/>
  <c r="AF1038" i="138"/>
  <c r="AF1039" i="138"/>
  <c r="AF1040" i="138"/>
  <c r="AF1041" i="138"/>
  <c r="AF1042" i="138"/>
  <c r="AF1043" i="138"/>
  <c r="AF1044" i="138"/>
  <c r="AF1045" i="138"/>
  <c r="AF1046" i="138"/>
  <c r="AF1047" i="138"/>
  <c r="AF1048" i="138"/>
  <c r="AF1049" i="138"/>
  <c r="AF1050" i="138"/>
  <c r="AF1051" i="138"/>
  <c r="AF1052" i="138"/>
  <c r="AF1053" i="138"/>
  <c r="AF1054" i="138"/>
  <c r="AF1055" i="138"/>
  <c r="AF1056" i="138"/>
  <c r="AF1057" i="138"/>
  <c r="AF1058" i="138"/>
  <c r="AF1059" i="138"/>
  <c r="AF1060" i="138"/>
  <c r="AF1061" i="138"/>
  <c r="AF1062" i="138"/>
  <c r="AF1063" i="138"/>
  <c r="AF1064" i="138"/>
  <c r="AF1065" i="138"/>
  <c r="AF1066" i="138"/>
  <c r="AF1067" i="138"/>
  <c r="AF1068" i="138"/>
  <c r="AF1069" i="138"/>
  <c r="AF1070" i="138"/>
  <c r="AF1071" i="138"/>
  <c r="AF1072" i="138"/>
  <c r="AF1073" i="138"/>
  <c r="AF1074" i="138"/>
  <c r="AF1075" i="138"/>
  <c r="AF1076" i="138"/>
  <c r="AF1077" i="138"/>
  <c r="AF1078" i="138"/>
  <c r="AF1079" i="138"/>
  <c r="AF1080" i="138"/>
  <c r="AF1081" i="138"/>
  <c r="AF1082" i="138"/>
  <c r="AF1083" i="138"/>
  <c r="AF1084" i="138"/>
  <c r="AF1085" i="138"/>
  <c r="AF1086" i="138"/>
  <c r="AF1087" i="138"/>
  <c r="AF1088" i="138"/>
  <c r="AF1089" i="138"/>
  <c r="AF1090" i="138"/>
  <c r="AF1091" i="138"/>
  <c r="AF1092" i="138"/>
  <c r="AF1093" i="138"/>
  <c r="AF1094" i="138"/>
  <c r="AF1095" i="138"/>
  <c r="AF1096" i="138"/>
  <c r="AF1097" i="138"/>
  <c r="AF1098" i="138"/>
  <c r="AF1099" i="138"/>
  <c r="AF1100" i="138"/>
  <c r="AF1101" i="138"/>
  <c r="AF1102" i="138"/>
  <c r="AF1103" i="138"/>
  <c r="AF1104" i="138"/>
  <c r="AF1105" i="138"/>
  <c r="AF1106" i="138"/>
  <c r="AF1107" i="138"/>
  <c r="AF1108" i="138"/>
  <c r="AF1109" i="138"/>
  <c r="AF1110" i="138"/>
  <c r="AF1111" i="138"/>
  <c r="AF1112" i="138"/>
  <c r="AF1113" i="138"/>
  <c r="AF1114" i="138"/>
  <c r="AF1115" i="138"/>
  <c r="AF1116" i="138"/>
  <c r="AF1117" i="138"/>
  <c r="AF1118" i="138"/>
  <c r="AF1119" i="138"/>
  <c r="AF1120" i="138"/>
  <c r="AF1121" i="138"/>
  <c r="AF1122" i="138"/>
  <c r="AF1123" i="138"/>
  <c r="AF1124" i="138"/>
  <c r="AF1125" i="138"/>
  <c r="AF1126" i="138"/>
  <c r="AF1127" i="138"/>
  <c r="AF1128" i="138"/>
  <c r="AF1129" i="138"/>
  <c r="AF1130" i="138"/>
  <c r="AF1131" i="138"/>
  <c r="AF1132" i="138"/>
  <c r="AF1133" i="138"/>
  <c r="AF1134" i="138"/>
  <c r="AF1135" i="138"/>
  <c r="AF1136" i="138"/>
  <c r="AF1137" i="138"/>
  <c r="AF1138" i="138"/>
  <c r="AF1139" i="138"/>
  <c r="AF1140" i="138"/>
  <c r="AF1141" i="138"/>
  <c r="AF1142" i="138"/>
  <c r="AF1143" i="138"/>
  <c r="AF1144" i="138"/>
  <c r="AF1145" i="138"/>
  <c r="AF1146" i="138"/>
  <c r="AF1147" i="138"/>
  <c r="AF1148" i="138"/>
  <c r="AF1149" i="138"/>
  <c r="AF1150" i="138"/>
  <c r="AF1151" i="138"/>
  <c r="AF1152" i="138"/>
  <c r="AF1153" i="138"/>
  <c r="AF1154" i="138"/>
  <c r="AF1155" i="138"/>
  <c r="AF1156" i="138"/>
  <c r="AF1157" i="138"/>
  <c r="AF1158" i="138"/>
  <c r="AF1159" i="138"/>
  <c r="AF1160" i="138"/>
  <c r="AF1161" i="138"/>
  <c r="AF1162" i="138"/>
  <c r="AF1163" i="138"/>
  <c r="AF1164" i="138"/>
  <c r="AF1165" i="138"/>
  <c r="AF1166" i="138"/>
  <c r="AF1167" i="138"/>
  <c r="AF1168" i="138"/>
  <c r="AF1169" i="138"/>
  <c r="AF1170" i="138"/>
  <c r="AF1171" i="138"/>
  <c r="AF1172" i="138"/>
  <c r="AF1173" i="138"/>
  <c r="AF1174" i="138"/>
  <c r="AF1175" i="138"/>
  <c r="AF1176" i="138"/>
  <c r="AF1177" i="138"/>
  <c r="AF1178" i="138"/>
  <c r="AF1179" i="138"/>
  <c r="AF1180" i="138"/>
  <c r="AF1181" i="138"/>
  <c r="AF1182" i="138"/>
  <c r="AF1183" i="138"/>
  <c r="AF1184" i="138"/>
  <c r="AF1185" i="138"/>
  <c r="AF1186" i="138"/>
  <c r="AF1187" i="138"/>
  <c r="AF1188" i="138"/>
  <c r="AF1189" i="138"/>
  <c r="AF1190" i="138"/>
  <c r="AF1191" i="138"/>
  <c r="AF1192" i="138"/>
  <c r="AF1193" i="138"/>
  <c r="AF1194" i="138"/>
  <c r="AF1195" i="138"/>
  <c r="AF1196" i="138"/>
  <c r="AF1197" i="138"/>
  <c r="AF1198" i="138"/>
  <c r="AF1199" i="138"/>
  <c r="AF1200" i="138"/>
  <c r="AF1201" i="138"/>
  <c r="AF1202" i="138"/>
  <c r="AF1203" i="138"/>
  <c r="AF1204" i="138"/>
  <c r="AF1205" i="138"/>
  <c r="AF1206" i="138"/>
  <c r="AF1207" i="138"/>
  <c r="AF1208" i="138"/>
  <c r="AF1209" i="138"/>
  <c r="AF1210" i="138"/>
  <c r="AF1211" i="138"/>
  <c r="AF1212" i="138"/>
  <c r="AF1213" i="138"/>
  <c r="AF1214" i="138"/>
  <c r="AF1215" i="138"/>
  <c r="AF1216" i="138"/>
  <c r="AF1217" i="138"/>
  <c r="AF1218" i="138"/>
  <c r="AF1219" i="138"/>
  <c r="AF1220" i="138"/>
  <c r="AF1221" i="138"/>
  <c r="AF1222" i="138"/>
  <c r="AF1223" i="138"/>
  <c r="AF1224" i="138"/>
  <c r="AF1225" i="138"/>
  <c r="AF1226" i="138"/>
  <c r="AF1227" i="138"/>
  <c r="AF1228" i="138"/>
  <c r="AF1229" i="138"/>
  <c r="AF1230" i="138"/>
  <c r="AF1231" i="138"/>
  <c r="AF1232" i="138"/>
  <c r="AF1233" i="138"/>
  <c r="AF1234" i="138"/>
  <c r="AF1235" i="138"/>
  <c r="AF1236" i="138"/>
  <c r="AF1237" i="138"/>
  <c r="AF1238" i="138"/>
  <c r="AF1239" i="138"/>
  <c r="AF1240" i="138"/>
  <c r="AF1241" i="138"/>
  <c r="AF1242" i="138"/>
  <c r="AF1243" i="138"/>
  <c r="AF1244" i="138"/>
  <c r="AF1245" i="138"/>
  <c r="AF1246" i="138"/>
  <c r="AF1247" i="138"/>
  <c r="AF1248" i="138"/>
  <c r="AF1249" i="138"/>
  <c r="AF1250" i="138"/>
  <c r="AF1251" i="138"/>
  <c r="AF1252" i="138"/>
  <c r="AF1253" i="138"/>
  <c r="AF1254" i="138"/>
  <c r="AF1255" i="138"/>
  <c r="AF1256" i="138"/>
  <c r="AF1257" i="138"/>
  <c r="AF1258" i="138"/>
  <c r="AF1259" i="138"/>
  <c r="AF1260" i="138"/>
  <c r="AF1261" i="138"/>
  <c r="AF1262" i="138"/>
  <c r="AF1263" i="138"/>
  <c r="AF1264" i="138"/>
  <c r="AF1265" i="138"/>
  <c r="AF1266" i="138"/>
  <c r="AF1267" i="138"/>
  <c r="AF1268" i="138"/>
  <c r="AF1269" i="138"/>
  <c r="AF1270" i="138"/>
  <c r="AF1271" i="138"/>
  <c r="AF1272" i="138"/>
  <c r="AF1273" i="138"/>
  <c r="AF1274" i="138"/>
  <c r="AF1275" i="138"/>
  <c r="AF1276" i="138"/>
  <c r="AF1277" i="138"/>
  <c r="AF1278" i="138"/>
  <c r="AF1279" i="138"/>
  <c r="AF1280" i="138"/>
  <c r="AF1281" i="138"/>
  <c r="AF1282" i="138"/>
  <c r="AF1283" i="138"/>
  <c r="AF1284" i="138"/>
  <c r="AF1285" i="138"/>
  <c r="AF1286" i="138"/>
  <c r="AF1287" i="138"/>
  <c r="AF1288" i="138"/>
  <c r="AF1289" i="138"/>
  <c r="AF1290" i="138"/>
  <c r="AF1291" i="138"/>
  <c r="AF1292" i="138"/>
  <c r="AF1293" i="138"/>
  <c r="AF1294" i="138"/>
  <c r="AF1295" i="138"/>
  <c r="AF1296" i="138"/>
  <c r="AF1297" i="138"/>
  <c r="AF1298" i="138"/>
  <c r="AF1299" i="138"/>
  <c r="AF1300" i="138"/>
  <c r="AF1301" i="138"/>
  <c r="AF1302" i="138"/>
  <c r="AF1303" i="138"/>
  <c r="AF1304" i="138"/>
  <c r="AF1305" i="138"/>
  <c r="AF1306" i="138"/>
  <c r="AF1307" i="138"/>
  <c r="AF1308" i="138"/>
  <c r="AF1309" i="138"/>
  <c r="AF1310" i="138"/>
  <c r="AF1311" i="138"/>
  <c r="AF1312" i="138"/>
  <c r="AF1313" i="138"/>
  <c r="AF1314" i="138"/>
  <c r="AF1315" i="138"/>
  <c r="AF1316" i="138"/>
  <c r="AF1317" i="138"/>
  <c r="AF1318" i="138"/>
  <c r="AF1319" i="138"/>
  <c r="AF1320" i="138"/>
  <c r="AF1321" i="138"/>
  <c r="AF1322" i="138"/>
  <c r="AF1323" i="138"/>
  <c r="AF1324" i="138"/>
  <c r="AF1325" i="138"/>
  <c r="AF1326" i="138"/>
  <c r="AF1327" i="138"/>
  <c r="AF1328" i="138"/>
  <c r="AF1329" i="138"/>
  <c r="AF1330" i="138"/>
  <c r="AF1331" i="138"/>
  <c r="AF1332" i="138"/>
  <c r="AF1333" i="138"/>
  <c r="AF1334" i="138"/>
  <c r="AF1335" i="138"/>
  <c r="AF1336" i="138"/>
  <c r="AF1337" i="138"/>
  <c r="AF1338" i="138"/>
  <c r="AF1339" i="138"/>
  <c r="AF1340" i="138"/>
  <c r="AF1341" i="138"/>
  <c r="AF1342" i="138"/>
  <c r="AF1343" i="138"/>
  <c r="AF1344" i="138"/>
  <c r="AF1345" i="138"/>
  <c r="AF1346" i="138"/>
  <c r="AF1347" i="138"/>
  <c r="AF1348" i="138"/>
  <c r="AF1349" i="138"/>
  <c r="AF1350" i="138"/>
  <c r="AF1351" i="138"/>
  <c r="AF1352" i="138"/>
  <c r="AF1353" i="138"/>
  <c r="AF1354" i="138"/>
  <c r="AF1355" i="138"/>
  <c r="AF1356" i="138"/>
  <c r="AF1357" i="138"/>
  <c r="AF1358" i="138"/>
  <c r="AF1359" i="138"/>
  <c r="AF1360" i="138"/>
  <c r="AF1361" i="138"/>
  <c r="AF1362" i="138"/>
  <c r="AF1363" i="138"/>
  <c r="AF1364" i="138"/>
  <c r="AF1365" i="138"/>
  <c r="AF1366" i="138"/>
  <c r="AF1367" i="138"/>
  <c r="AF1368" i="138"/>
  <c r="AF1369" i="138"/>
  <c r="AF1370" i="138"/>
  <c r="AF1371" i="138"/>
  <c r="AF1372" i="138"/>
  <c r="AF1373" i="138"/>
  <c r="AF1374" i="138"/>
  <c r="AF1375" i="138"/>
  <c r="AF1376" i="138"/>
  <c r="AF1377" i="138"/>
  <c r="AF1378" i="138"/>
  <c r="AF1379" i="138"/>
  <c r="AF1380" i="138"/>
  <c r="AF1381" i="138"/>
  <c r="AF1382" i="138"/>
  <c r="AF1383" i="138"/>
  <c r="AF1384" i="138"/>
  <c r="AF1385" i="138"/>
  <c r="AF1386" i="138"/>
  <c r="AF1387" i="138"/>
  <c r="AF1388" i="138"/>
  <c r="AF1389" i="138"/>
  <c r="AF1390" i="138"/>
  <c r="AF1391" i="138"/>
  <c r="AF1392" i="138"/>
  <c r="AF1393" i="138"/>
  <c r="AF1394" i="138"/>
  <c r="AF1395" i="138"/>
  <c r="AF1396" i="138"/>
  <c r="AF1397" i="138"/>
  <c r="AF1398" i="138"/>
  <c r="AF1399" i="138"/>
  <c r="AF1400" i="138"/>
  <c r="AF1401" i="138"/>
  <c r="AF1402" i="138"/>
  <c r="AF1403" i="138"/>
  <c r="AF1404" i="138"/>
  <c r="AF1405" i="138"/>
  <c r="AF1406" i="138"/>
  <c r="AF1407" i="138"/>
  <c r="AF1408" i="138"/>
  <c r="AF1409" i="138"/>
  <c r="AF1410" i="138"/>
  <c r="AF1411" i="138"/>
  <c r="AF1412" i="138"/>
  <c r="AF1413" i="138"/>
  <c r="AF1414" i="138"/>
  <c r="AF1415" i="138"/>
  <c r="AF1416" i="138"/>
  <c r="AF1417" i="138"/>
  <c r="AF1418" i="138"/>
  <c r="AF1419" i="138"/>
  <c r="AF1420" i="138"/>
  <c r="AF1421" i="138"/>
  <c r="AF1422" i="138"/>
  <c r="AF1423" i="138"/>
  <c r="AF1424" i="138"/>
  <c r="AF1425" i="138"/>
  <c r="AF1426" i="138"/>
  <c r="AF1427" i="138"/>
  <c r="AF1428" i="138"/>
  <c r="AF1429" i="138"/>
  <c r="AF1430" i="138"/>
  <c r="AF1431" i="138"/>
  <c r="AF1432" i="138"/>
  <c r="AF1433" i="138"/>
  <c r="AF1434" i="138"/>
  <c r="AF1435" i="138"/>
  <c r="AF1436" i="138"/>
  <c r="AF1437" i="138"/>
  <c r="AF1438" i="138"/>
  <c r="AF1439" i="138"/>
  <c r="AF1440" i="138"/>
  <c r="AF1441" i="138"/>
  <c r="AF1442" i="138"/>
  <c r="AF1443" i="138"/>
  <c r="AF1444" i="138"/>
  <c r="AF1445" i="138"/>
  <c r="AF1446" i="138"/>
  <c r="AF1447" i="138"/>
  <c r="AF1448" i="138"/>
  <c r="AF1449" i="138"/>
  <c r="AF1450" i="138"/>
  <c r="AF1451" i="138"/>
  <c r="AF1452" i="138"/>
  <c r="AF1453" i="138"/>
  <c r="AF1454" i="138"/>
  <c r="AF1455" i="138"/>
  <c r="AF1456" i="138"/>
  <c r="AF1457" i="138"/>
  <c r="AF1458" i="138"/>
  <c r="AF1459" i="138"/>
  <c r="AF1460" i="138"/>
  <c r="AF1461" i="138"/>
  <c r="AF1462" i="138"/>
  <c r="AF1463" i="138"/>
  <c r="AF1464" i="138"/>
  <c r="AF1465" i="138"/>
  <c r="AF1466" i="138"/>
  <c r="AF1467" i="138"/>
  <c r="AF1468" i="138"/>
  <c r="AF1469" i="138"/>
  <c r="AF1470" i="138"/>
  <c r="AF1471" i="138"/>
  <c r="AF1472" i="138"/>
  <c r="AF1473" i="138"/>
  <c r="AF1474" i="138"/>
  <c r="AF1475" i="138"/>
  <c r="AF1476" i="138"/>
  <c r="AF1477" i="138"/>
  <c r="AF1478" i="138"/>
  <c r="AF1479" i="138"/>
  <c r="AF1480" i="138"/>
  <c r="AF1481" i="138"/>
  <c r="AF1482" i="138"/>
  <c r="AF1483" i="138"/>
  <c r="AF1484" i="138"/>
  <c r="AF1485" i="138"/>
  <c r="AF1486" i="138"/>
  <c r="AF1487" i="138"/>
  <c r="AF1488" i="138"/>
  <c r="AF1489" i="138"/>
  <c r="AF1490" i="138"/>
  <c r="AF1491" i="138"/>
  <c r="AF1492" i="138"/>
  <c r="AF1493" i="138"/>
  <c r="AF1494" i="138"/>
  <c r="AF1495" i="138"/>
  <c r="AF1496" i="138"/>
  <c r="AF1497" i="138"/>
  <c r="AF1498" i="138"/>
  <c r="AF1499" i="138"/>
  <c r="AF1500" i="138"/>
  <c r="AF1501" i="138"/>
  <c r="AF1502" i="138"/>
  <c r="AF1503" i="138"/>
  <c r="AF1504" i="138"/>
  <c r="AF1505" i="138"/>
  <c r="AF1506" i="138"/>
  <c r="AF1507" i="138"/>
  <c r="AF1508" i="138"/>
  <c r="AF1509" i="138"/>
  <c r="AF1510" i="138"/>
  <c r="AF1511" i="138"/>
  <c r="AF1512" i="138"/>
  <c r="AF1513" i="138"/>
  <c r="AF1514" i="138"/>
  <c r="AF1515" i="138"/>
  <c r="AF1516" i="138"/>
  <c r="AF1517" i="138"/>
  <c r="AF1518" i="138"/>
  <c r="AF1519" i="138"/>
  <c r="AF1520" i="138"/>
  <c r="AF1521" i="138"/>
  <c r="AF1522" i="138"/>
  <c r="AF1523" i="138"/>
  <c r="AF1524" i="138"/>
  <c r="AF1525" i="138"/>
  <c r="AF1526" i="138"/>
  <c r="AF1527" i="138"/>
  <c r="AF1528" i="138"/>
  <c r="AF1529" i="138"/>
  <c r="AF1530" i="138"/>
  <c r="AF1531" i="138"/>
  <c r="AF1532" i="138"/>
  <c r="AF1533" i="138"/>
  <c r="AF1534" i="138"/>
  <c r="AF1535" i="138"/>
  <c r="AF1536" i="138"/>
  <c r="AF1537" i="138"/>
  <c r="AF1538" i="138"/>
  <c r="AF1539" i="138"/>
  <c r="AF1540" i="138"/>
  <c r="AF1541" i="138"/>
  <c r="AF1542" i="138"/>
  <c r="AF1543" i="138"/>
  <c r="AF1544" i="138"/>
  <c r="AF1545" i="138"/>
  <c r="AF1546" i="138"/>
  <c r="AF1547" i="138"/>
  <c r="AF1548" i="138"/>
  <c r="AF1549" i="138"/>
  <c r="AF1550" i="138"/>
  <c r="AF1551" i="138"/>
  <c r="AF1552" i="138"/>
  <c r="AF1553" i="138"/>
  <c r="AF1554" i="138"/>
  <c r="AF1555" i="138"/>
  <c r="AF1556" i="138"/>
  <c r="AF1557" i="138"/>
  <c r="AF1558" i="138"/>
  <c r="AF1559" i="138"/>
  <c r="AF1560" i="138"/>
  <c r="AF1561" i="138"/>
  <c r="AF1562" i="138"/>
  <c r="AF1563" i="138"/>
  <c r="AF1564" i="138"/>
  <c r="AF1565" i="138"/>
  <c r="AF1566" i="138"/>
  <c r="AF1567" i="138"/>
  <c r="AF1568" i="138"/>
  <c r="AF1569" i="138"/>
  <c r="AF1570" i="138"/>
  <c r="AF1571" i="138"/>
  <c r="AF1572" i="138"/>
  <c r="AF1573" i="138"/>
  <c r="AF1574" i="138"/>
  <c r="AF1575" i="138"/>
  <c r="AF1576" i="138"/>
  <c r="AF1577" i="138"/>
  <c r="AF1578" i="138"/>
  <c r="AF1579" i="138"/>
  <c r="AF1580" i="138"/>
  <c r="AF1581" i="138"/>
  <c r="AF1582" i="138"/>
  <c r="AF1583" i="138"/>
  <c r="AF1584" i="138"/>
  <c r="AF1585" i="138"/>
  <c r="AF1586" i="138"/>
  <c r="AF1587" i="138"/>
  <c r="AF1588" i="138"/>
  <c r="AF1589" i="138"/>
  <c r="AF1590" i="138"/>
  <c r="AF1591" i="138"/>
  <c r="AF1592" i="138"/>
  <c r="AF1593" i="138"/>
  <c r="AF1594" i="138"/>
  <c r="AF1595" i="138"/>
  <c r="AF1596" i="138"/>
  <c r="AF1597" i="138"/>
  <c r="AF1598" i="138"/>
  <c r="AF1599" i="138"/>
  <c r="AF1600" i="138"/>
  <c r="AF1601" i="138"/>
  <c r="AF1602" i="138"/>
  <c r="AF1603" i="138"/>
  <c r="AF1604" i="138"/>
  <c r="AF1605" i="138"/>
  <c r="AF1606" i="138"/>
  <c r="AF1607" i="138"/>
  <c r="AF1608" i="138"/>
  <c r="AF1609" i="138"/>
  <c r="AF1610" i="138"/>
  <c r="AF1611" i="138"/>
  <c r="AF1612" i="138"/>
  <c r="AF1613" i="138"/>
  <c r="AF1614" i="138"/>
  <c r="AF1615" i="138"/>
  <c r="AF1616" i="138"/>
  <c r="AF1617" i="138"/>
  <c r="AF1618" i="138"/>
  <c r="AF1619" i="138"/>
  <c r="AF1620" i="138"/>
  <c r="AF1621" i="138"/>
  <c r="AF1622" i="138"/>
  <c r="AF1623" i="138"/>
  <c r="AF1624" i="138"/>
  <c r="AF1625" i="138"/>
  <c r="AF1626" i="138"/>
  <c r="AF1627" i="138"/>
  <c r="AF1628" i="138"/>
  <c r="AF1629" i="138"/>
  <c r="AF1630" i="138"/>
  <c r="AF1631" i="138"/>
  <c r="AF1632" i="138"/>
  <c r="AF1633" i="138"/>
  <c r="AF1634" i="138"/>
  <c r="AF1635" i="138"/>
  <c r="AF1636" i="138"/>
  <c r="AF1637" i="138"/>
  <c r="AF1638" i="138"/>
  <c r="AF1639" i="138"/>
  <c r="AF1640" i="138"/>
  <c r="AF1641" i="138"/>
  <c r="AF1642" i="138"/>
  <c r="AF1643" i="138"/>
  <c r="AF1644" i="138"/>
  <c r="AF1645" i="138"/>
  <c r="AF1646" i="138"/>
  <c r="AF1647" i="138"/>
  <c r="AF1648" i="138"/>
  <c r="AF1649" i="138"/>
  <c r="AF1650" i="138"/>
  <c r="AF1651" i="138"/>
  <c r="AF1652" i="138"/>
  <c r="AF1653" i="138"/>
  <c r="AF1654" i="138"/>
  <c r="AF1655" i="138"/>
  <c r="AF1656" i="138"/>
  <c r="AF1657" i="138"/>
  <c r="AF1658" i="138"/>
  <c r="AF1659" i="138"/>
  <c r="AF1660" i="138"/>
  <c r="AF1661" i="138"/>
  <c r="AF1662" i="138"/>
  <c r="AF1663" i="138"/>
  <c r="AF1664" i="138"/>
  <c r="AF1665" i="138"/>
  <c r="AF1666" i="138"/>
  <c r="AF1667" i="138"/>
  <c r="AF1668" i="138"/>
  <c r="AF1669" i="138"/>
  <c r="AF1670" i="138"/>
  <c r="AF1671" i="138"/>
  <c r="AF1672" i="138"/>
  <c r="AF1673" i="138"/>
  <c r="AF1674" i="138"/>
  <c r="AF1675" i="138"/>
  <c r="AF1676" i="138"/>
  <c r="AF1677" i="138"/>
  <c r="AF1678" i="138"/>
  <c r="AF1679" i="138"/>
  <c r="AF1680" i="138"/>
  <c r="AF1681" i="138"/>
  <c r="AF1682" i="138"/>
  <c r="AF1683" i="138"/>
  <c r="AF1684" i="138"/>
  <c r="AF1685" i="138"/>
  <c r="AF1686" i="138"/>
  <c r="AF1687" i="138"/>
  <c r="AF1688" i="138"/>
  <c r="AF1689" i="138"/>
  <c r="AF1690" i="138"/>
  <c r="AF1691" i="138"/>
  <c r="AF1692" i="138"/>
  <c r="AF1693" i="138"/>
  <c r="AF1694" i="138"/>
  <c r="AF1695" i="138"/>
  <c r="AF1696" i="138"/>
  <c r="AF1697" i="138"/>
  <c r="AF1698" i="138"/>
  <c r="AF1699" i="138"/>
  <c r="AF1700" i="138"/>
  <c r="AF1701" i="138"/>
  <c r="AF1702" i="138"/>
  <c r="AF1703" i="138"/>
  <c r="AF1704" i="138"/>
  <c r="AF1705" i="138"/>
  <c r="AF1706" i="138"/>
  <c r="AF1707" i="138"/>
  <c r="AF1708" i="138"/>
  <c r="AF1709" i="138"/>
  <c r="AF1710" i="138"/>
  <c r="AF1711" i="138"/>
  <c r="AF1712" i="138"/>
  <c r="AF1713" i="138"/>
  <c r="AF1714" i="138"/>
  <c r="AF1715" i="138"/>
  <c r="AF1716" i="138"/>
  <c r="AF1717" i="138"/>
  <c r="AF1718" i="138"/>
  <c r="AF1719" i="138"/>
  <c r="AF1720" i="138"/>
  <c r="AF1721" i="138"/>
  <c r="AF1722" i="138"/>
  <c r="AF1723" i="138"/>
  <c r="AF1724" i="138"/>
  <c r="AF1725" i="138"/>
  <c r="AF1726" i="138"/>
  <c r="AF1727" i="138"/>
  <c r="AF1728" i="138"/>
  <c r="AF1729" i="138"/>
  <c r="AF1730" i="138"/>
  <c r="AF1731" i="138"/>
  <c r="AF1732" i="138"/>
  <c r="AF1733" i="138"/>
  <c r="AF1734" i="138"/>
  <c r="AF1735" i="138"/>
  <c r="AF1736" i="138"/>
  <c r="AF1737" i="138"/>
  <c r="AF1738" i="138"/>
  <c r="AF1739" i="138"/>
  <c r="AF1740" i="138"/>
  <c r="AF1741" i="138"/>
  <c r="AF1742" i="138"/>
  <c r="AF1743" i="138"/>
  <c r="AF1744" i="138"/>
  <c r="AF1745" i="138"/>
  <c r="AF1746" i="138"/>
  <c r="AF1747" i="138"/>
  <c r="AF1748" i="138"/>
  <c r="AF1749" i="138"/>
  <c r="AF1750" i="138"/>
  <c r="AF1751" i="138"/>
  <c r="AF1752" i="138"/>
  <c r="AF1753" i="138"/>
  <c r="AF1754" i="138"/>
  <c r="AF1755" i="138"/>
  <c r="AF1756" i="138"/>
  <c r="AF1757" i="138"/>
  <c r="AF1758" i="138"/>
  <c r="AF1759" i="138"/>
  <c r="AF1760" i="138"/>
  <c r="AF1761" i="138"/>
  <c r="AF1762" i="138"/>
  <c r="AF1763" i="138"/>
  <c r="AF1764" i="138"/>
  <c r="AF1765" i="138"/>
  <c r="AF1766" i="138"/>
  <c r="AF1767" i="138"/>
  <c r="AF1768" i="138"/>
  <c r="AF1769" i="138"/>
  <c r="AF1770" i="138"/>
  <c r="AF1771" i="138"/>
  <c r="AF1772" i="138"/>
  <c r="AF1773" i="138"/>
  <c r="AF1774" i="138"/>
  <c r="AF1775" i="138"/>
  <c r="AF1776" i="138"/>
  <c r="AF1777" i="138"/>
  <c r="AF1778" i="138"/>
  <c r="AF1779" i="138"/>
  <c r="AF1780" i="138"/>
  <c r="AF1781" i="138"/>
  <c r="AF1782" i="138"/>
  <c r="AF1783" i="138"/>
  <c r="AF1784" i="138"/>
  <c r="AF1785" i="138"/>
  <c r="AF1786" i="138"/>
  <c r="AF1787" i="138"/>
  <c r="AF1788" i="138"/>
  <c r="AF1789" i="138"/>
  <c r="AF1790" i="138"/>
  <c r="AF1791" i="138"/>
  <c r="AF1792" i="138"/>
  <c r="AF1793" i="138"/>
  <c r="AF1794" i="138"/>
  <c r="AF1795" i="138"/>
  <c r="AF1796" i="138"/>
  <c r="AF1797" i="138"/>
  <c r="AF1798" i="138"/>
  <c r="AF1799" i="138"/>
  <c r="AF1800" i="138"/>
  <c r="AF1801" i="138"/>
  <c r="AF1802" i="138"/>
  <c r="AF1803" i="138"/>
  <c r="AF1804" i="138"/>
  <c r="AF1805" i="138"/>
  <c r="AF1806" i="138"/>
  <c r="AF1807" i="138"/>
  <c r="AF1808" i="138"/>
  <c r="AF1809" i="138"/>
  <c r="AF1810" i="138"/>
  <c r="AF1811" i="138"/>
  <c r="AF1812" i="138"/>
  <c r="AF1813" i="138"/>
  <c r="AF1814" i="138"/>
  <c r="AF1815" i="138"/>
  <c r="AF1816" i="138"/>
  <c r="AF1817" i="138"/>
  <c r="AF1818" i="138"/>
  <c r="AF1819" i="138"/>
  <c r="AF1820" i="138"/>
  <c r="AF1821" i="138"/>
  <c r="AF1822" i="138"/>
  <c r="AF1823" i="138"/>
  <c r="AF1824" i="138"/>
  <c r="AF1825" i="138"/>
  <c r="AF1826" i="138"/>
  <c r="AF1827" i="138"/>
  <c r="AF1828" i="138"/>
  <c r="AF1829" i="138"/>
  <c r="AF1830" i="138"/>
  <c r="AF1831" i="138"/>
  <c r="AF1832" i="138"/>
  <c r="AF1833" i="138"/>
  <c r="AF1834" i="138"/>
  <c r="AF1835" i="138"/>
  <c r="AF1836" i="138"/>
  <c r="AF1837" i="138"/>
  <c r="AF1838" i="138"/>
  <c r="AF1839" i="138"/>
  <c r="AF1840" i="138"/>
  <c r="AF1841" i="138"/>
  <c r="AF1842" i="138"/>
  <c r="AF1843" i="138"/>
  <c r="AF1844" i="138"/>
  <c r="AF1845" i="138"/>
  <c r="AF1846" i="138"/>
  <c r="AF1847" i="138"/>
  <c r="AF1848" i="138"/>
  <c r="AF1849" i="138"/>
  <c r="AF1850" i="138"/>
  <c r="AF1851" i="138"/>
  <c r="AF1852" i="138"/>
  <c r="AF1853" i="138"/>
  <c r="AF1854" i="138"/>
  <c r="AF1855" i="138"/>
  <c r="AF1856" i="138"/>
  <c r="AF1857" i="138"/>
  <c r="AF1858" i="138"/>
  <c r="AF1859" i="138"/>
  <c r="AF1860" i="138"/>
  <c r="AF1861" i="138"/>
  <c r="AF1862" i="138"/>
  <c r="AF1863" i="138"/>
  <c r="AF1864" i="138"/>
  <c r="AF1865" i="138"/>
  <c r="AF1866" i="138"/>
  <c r="AF1867" i="138"/>
  <c r="AF1868" i="138"/>
  <c r="AF1869" i="138"/>
  <c r="AF1870" i="138"/>
  <c r="AF1871" i="138"/>
  <c r="AF1872" i="138"/>
  <c r="AF1873" i="138"/>
  <c r="AF1874" i="138"/>
  <c r="AF1875" i="138"/>
  <c r="AF1876" i="138"/>
  <c r="AF1877" i="138"/>
  <c r="AF1878" i="138"/>
  <c r="AF1879" i="138"/>
  <c r="AF1880" i="138"/>
  <c r="AF1881" i="138"/>
  <c r="AF1882" i="138"/>
  <c r="AF1883" i="138"/>
  <c r="AF1884" i="138"/>
  <c r="AF1885" i="138"/>
  <c r="AF1886" i="138"/>
  <c r="AF1887" i="138"/>
  <c r="AF1888" i="138"/>
  <c r="AF1889" i="138"/>
  <c r="AF1890" i="138"/>
  <c r="AF1891" i="138"/>
  <c r="AF1892" i="138"/>
  <c r="AF1893" i="138"/>
  <c r="AF1894" i="138"/>
  <c r="AF1895" i="138"/>
  <c r="AF1896" i="138"/>
  <c r="AF1897" i="138"/>
  <c r="AF1898" i="138"/>
  <c r="AF1899" i="138"/>
  <c r="AF1900" i="138"/>
  <c r="AF1901" i="138"/>
  <c r="AF1902" i="138"/>
  <c r="AF1903" i="138"/>
  <c r="AF1904" i="138"/>
  <c r="AF1905" i="138"/>
  <c r="AF1906" i="138"/>
  <c r="AF1907" i="138"/>
  <c r="AF1908" i="138"/>
  <c r="AF1909" i="138"/>
  <c r="AF1910" i="138"/>
  <c r="AF1911" i="138"/>
  <c r="AF1912" i="138"/>
  <c r="AF1913" i="138"/>
  <c r="AF1914" i="138"/>
  <c r="AF1915" i="138"/>
  <c r="AF1916" i="138"/>
  <c r="AF3" i="138"/>
  <c r="Q1483" i="138"/>
  <c r="R1483" i="138"/>
  <c r="S1483" i="138"/>
  <c r="Q1484" i="138"/>
  <c r="R1484" i="138"/>
  <c r="S1484" i="138"/>
  <c r="Q1485" i="138"/>
  <c r="R1485" i="138"/>
  <c r="S1485" i="138"/>
  <c r="Q1486" i="138"/>
  <c r="R1486" i="138"/>
  <c r="S1486" i="138"/>
  <c r="Q1487" i="138"/>
  <c r="R1487" i="138"/>
  <c r="S1487" i="138"/>
  <c r="Q1488" i="138"/>
  <c r="R1488" i="138"/>
  <c r="S1488" i="138"/>
  <c r="Q1489" i="138"/>
  <c r="R1489" i="138"/>
  <c r="S1489" i="138"/>
  <c r="Q1490" i="138"/>
  <c r="R1490" i="138"/>
  <c r="S1490" i="138"/>
  <c r="Q1491" i="138"/>
  <c r="R1491" i="138"/>
  <c r="S1491" i="138"/>
  <c r="Q1492" i="138"/>
  <c r="R1492" i="138"/>
  <c r="S1492" i="138"/>
  <c r="Q1493" i="138"/>
  <c r="R1493" i="138"/>
  <c r="S1493" i="138"/>
  <c r="Q1494" i="138"/>
  <c r="R1494" i="138"/>
  <c r="S1494" i="138"/>
  <c r="Q1495" i="138"/>
  <c r="R1495" i="138"/>
  <c r="S1495" i="138"/>
  <c r="Q1496" i="138"/>
  <c r="R1496" i="138"/>
  <c r="S1496" i="138"/>
  <c r="Q1497" i="138"/>
  <c r="R1497" i="138"/>
  <c r="S1497" i="138"/>
  <c r="Q1498" i="138"/>
  <c r="R1498" i="138"/>
  <c r="S1498" i="138"/>
  <c r="Q1499" i="138"/>
  <c r="R1499" i="138"/>
  <c r="S1499" i="138"/>
  <c r="Q1500" i="138"/>
  <c r="R1500" i="138"/>
  <c r="S1500" i="138"/>
  <c r="Q1501" i="138"/>
  <c r="R1501" i="138"/>
  <c r="S1501" i="138"/>
  <c r="Q1502" i="138"/>
  <c r="R1502" i="138"/>
  <c r="S1502" i="138"/>
  <c r="Q1503" i="138"/>
  <c r="R1503" i="138"/>
  <c r="S1503" i="138"/>
  <c r="Q1504" i="138"/>
  <c r="R1504" i="138"/>
  <c r="S1504" i="138"/>
  <c r="Q1505" i="138"/>
  <c r="R1505" i="138"/>
  <c r="S1505" i="138"/>
  <c r="Q1506" i="138"/>
  <c r="R1506" i="138"/>
  <c r="S1506" i="138"/>
  <c r="Q1507" i="138"/>
  <c r="R1507" i="138"/>
  <c r="S1507" i="138"/>
  <c r="Q1508" i="138"/>
  <c r="R1508" i="138"/>
  <c r="S1508" i="138"/>
  <c r="Q1509" i="138"/>
  <c r="R1509" i="138"/>
  <c r="S1509" i="138"/>
  <c r="Q1510" i="138"/>
  <c r="R1510" i="138"/>
  <c r="S1510" i="138"/>
  <c r="Q1511" i="138"/>
  <c r="R1511" i="138"/>
  <c r="S1511" i="138"/>
  <c r="Q1512" i="138"/>
  <c r="R1512" i="138"/>
  <c r="S1512" i="138"/>
  <c r="Q1513" i="138"/>
  <c r="R1513" i="138"/>
  <c r="S1513" i="138"/>
  <c r="Q1514" i="138"/>
  <c r="R1514" i="138"/>
  <c r="S1514" i="138"/>
  <c r="Q1515" i="138"/>
  <c r="R1515" i="138"/>
  <c r="S1515" i="138"/>
  <c r="Q1516" i="138"/>
  <c r="R1516" i="138"/>
  <c r="S1516" i="138"/>
  <c r="Q1517" i="138"/>
  <c r="R1517" i="138"/>
  <c r="S1517" i="138"/>
  <c r="Q1518" i="138"/>
  <c r="R1518" i="138"/>
  <c r="S1518" i="138"/>
  <c r="Q1519" i="138"/>
  <c r="R1519" i="138"/>
  <c r="S1519" i="138"/>
  <c r="Q1520" i="138"/>
  <c r="R1520" i="138"/>
  <c r="S1520" i="138"/>
  <c r="Q1521" i="138"/>
  <c r="R1521" i="138"/>
  <c r="S1521" i="138"/>
  <c r="Q1522" i="138"/>
  <c r="R1522" i="138"/>
  <c r="S1522" i="138"/>
  <c r="Q1523" i="138"/>
  <c r="R1523" i="138"/>
  <c r="S1523" i="138"/>
  <c r="Q1524" i="138"/>
  <c r="R1524" i="138"/>
  <c r="S1524" i="138"/>
  <c r="Q1525" i="138"/>
  <c r="R1525" i="138"/>
  <c r="S1525" i="138"/>
  <c r="Q1526" i="138"/>
  <c r="R1526" i="138"/>
  <c r="S1526" i="138"/>
  <c r="Q1527" i="138"/>
  <c r="R1527" i="138"/>
  <c r="S1527" i="138"/>
  <c r="Q1528" i="138"/>
  <c r="R1528" i="138"/>
  <c r="S1528" i="138"/>
  <c r="Q1529" i="138"/>
  <c r="R1529" i="138"/>
  <c r="S1529" i="138"/>
  <c r="Q1530" i="138"/>
  <c r="R1530" i="138"/>
  <c r="S1530" i="138"/>
  <c r="Q1531" i="138"/>
  <c r="R1531" i="138"/>
  <c r="S1531" i="138"/>
  <c r="Q1532" i="138"/>
  <c r="R1532" i="138"/>
  <c r="S1532" i="138"/>
  <c r="Q1533" i="138"/>
  <c r="R1533" i="138"/>
  <c r="S1533" i="138"/>
  <c r="Q1534" i="138"/>
  <c r="R1534" i="138"/>
  <c r="S1534" i="138"/>
  <c r="Q1535" i="138"/>
  <c r="R1535" i="138"/>
  <c r="S1535" i="138"/>
  <c r="Q1536" i="138"/>
  <c r="R1536" i="138"/>
  <c r="S1536" i="138"/>
  <c r="Q1537" i="138"/>
  <c r="R1537" i="138"/>
  <c r="S1537" i="138"/>
  <c r="Q1538" i="138"/>
  <c r="R1538" i="138"/>
  <c r="S1538" i="138"/>
  <c r="Q1539" i="138"/>
  <c r="R1539" i="138"/>
  <c r="S1539" i="138"/>
  <c r="Q1540" i="138"/>
  <c r="R1540" i="138"/>
  <c r="S1540" i="138"/>
  <c r="Q1541" i="138"/>
  <c r="R1541" i="138"/>
  <c r="S1541" i="138"/>
  <c r="Q1542" i="138"/>
  <c r="R1542" i="138"/>
  <c r="S1542" i="138"/>
  <c r="Q1543" i="138"/>
  <c r="R1543" i="138"/>
  <c r="S1543" i="138"/>
  <c r="Q1544" i="138"/>
  <c r="R1544" i="138"/>
  <c r="S1544" i="138"/>
  <c r="Q1545" i="138"/>
  <c r="R1545" i="138"/>
  <c r="S1545" i="138"/>
  <c r="Q1546" i="138"/>
  <c r="R1546" i="138"/>
  <c r="S1546" i="138"/>
  <c r="Q1547" i="138"/>
  <c r="R1547" i="138"/>
  <c r="S1547" i="138"/>
  <c r="Q1548" i="138"/>
  <c r="R1548" i="138"/>
  <c r="S1548" i="138"/>
  <c r="Q1549" i="138"/>
  <c r="R1549" i="138"/>
  <c r="S1549" i="138"/>
  <c r="Q1550" i="138"/>
  <c r="R1550" i="138"/>
  <c r="S1550" i="138"/>
  <c r="Q1551" i="138"/>
  <c r="R1551" i="138"/>
  <c r="S1551" i="138"/>
  <c r="Q1552" i="138"/>
  <c r="R1552" i="138"/>
  <c r="S1552" i="138"/>
  <c r="Q1553" i="138"/>
  <c r="R1553" i="138"/>
  <c r="S1553" i="138"/>
  <c r="Q1554" i="138"/>
  <c r="R1554" i="138"/>
  <c r="S1554" i="138"/>
  <c r="Q1555" i="138"/>
  <c r="R1555" i="138"/>
  <c r="S1555" i="138"/>
  <c r="Q1556" i="138"/>
  <c r="R1556" i="138"/>
  <c r="S1556" i="138"/>
  <c r="Q1557" i="138"/>
  <c r="R1557" i="138"/>
  <c r="S1557" i="138"/>
  <c r="Q1558" i="138"/>
  <c r="R1558" i="138"/>
  <c r="S1558" i="138"/>
  <c r="Q1559" i="138"/>
  <c r="R1559" i="138"/>
  <c r="S1559" i="138"/>
  <c r="Q1560" i="138"/>
  <c r="R1560" i="138"/>
  <c r="S1560" i="138"/>
  <c r="Q1561" i="138"/>
  <c r="R1561" i="138"/>
  <c r="S1561" i="138"/>
  <c r="Q1562" i="138"/>
  <c r="R1562" i="138"/>
  <c r="S1562" i="138"/>
  <c r="Q1563" i="138"/>
  <c r="R1563" i="138"/>
  <c r="S1563" i="138"/>
  <c r="Q1564" i="138"/>
  <c r="R1564" i="138"/>
  <c r="S1564" i="138"/>
  <c r="Q1565" i="138"/>
  <c r="R1565" i="138"/>
  <c r="S1565" i="138"/>
  <c r="Q1566" i="138"/>
  <c r="R1566" i="138"/>
  <c r="S1566" i="138"/>
  <c r="Q1567" i="138"/>
  <c r="R1567" i="138"/>
  <c r="S1567" i="138"/>
  <c r="Q1568" i="138"/>
  <c r="R1568" i="138"/>
  <c r="S1568" i="138"/>
  <c r="Q1569" i="138"/>
  <c r="R1569" i="138"/>
  <c r="S1569" i="138"/>
  <c r="Q1570" i="138"/>
  <c r="R1570" i="138"/>
  <c r="S1570" i="138"/>
  <c r="Q1571" i="138"/>
  <c r="R1571" i="138"/>
  <c r="S1571" i="138"/>
  <c r="Q1572" i="138"/>
  <c r="R1572" i="138"/>
  <c r="S1572" i="138"/>
  <c r="Q1573" i="138"/>
  <c r="R1573" i="138"/>
  <c r="S1573" i="138"/>
  <c r="Q1574" i="138"/>
  <c r="R1574" i="138"/>
  <c r="S1574" i="138"/>
  <c r="Q1575" i="138"/>
  <c r="R1575" i="138"/>
  <c r="S1575" i="138"/>
  <c r="Q1576" i="138"/>
  <c r="R1576" i="138"/>
  <c r="S1576" i="138"/>
  <c r="Q1577" i="138"/>
  <c r="R1577" i="138"/>
  <c r="S1577" i="138"/>
  <c r="Q1578" i="138"/>
  <c r="R1578" i="138"/>
  <c r="S1578" i="138"/>
  <c r="Q1579" i="138"/>
  <c r="R1579" i="138"/>
  <c r="S1579" i="138"/>
  <c r="Q1580" i="138"/>
  <c r="R1580" i="138"/>
  <c r="S1580" i="138"/>
  <c r="Q1581" i="138"/>
  <c r="R1581" i="138"/>
  <c r="S1581" i="138"/>
  <c r="Q1582" i="138"/>
  <c r="R1582" i="138"/>
  <c r="S1582" i="138"/>
  <c r="Q1583" i="138"/>
  <c r="R1583" i="138"/>
  <c r="S1583" i="138"/>
  <c r="Q1584" i="138"/>
  <c r="R1584" i="138"/>
  <c r="S1584" i="138"/>
  <c r="Q1585" i="138"/>
  <c r="R1585" i="138"/>
  <c r="S1585" i="138"/>
  <c r="Q1586" i="138"/>
  <c r="R1586" i="138"/>
  <c r="S1586" i="138"/>
  <c r="Q1587" i="138"/>
  <c r="R1587" i="138"/>
  <c r="S1587" i="138"/>
  <c r="Q1588" i="138"/>
  <c r="R1588" i="138"/>
  <c r="S1588" i="138"/>
  <c r="Q1589" i="138"/>
  <c r="R1589" i="138"/>
  <c r="S1589" i="138"/>
  <c r="Q1590" i="138"/>
  <c r="R1590" i="138"/>
  <c r="S1590" i="138"/>
  <c r="Q1591" i="138"/>
  <c r="R1591" i="138"/>
  <c r="S1591" i="138"/>
  <c r="Q1592" i="138"/>
  <c r="R1592" i="138"/>
  <c r="S1592" i="138"/>
  <c r="Q1593" i="138"/>
  <c r="R1593" i="138"/>
  <c r="S1593" i="138"/>
  <c r="Q1594" i="138"/>
  <c r="R1594" i="138"/>
  <c r="S1594" i="138"/>
  <c r="Q1595" i="138"/>
  <c r="R1595" i="138"/>
  <c r="S1595" i="138"/>
  <c r="Q1596" i="138"/>
  <c r="R1596" i="138"/>
  <c r="S1596" i="138"/>
  <c r="Q1597" i="138"/>
  <c r="R1597" i="138"/>
  <c r="S1597" i="138"/>
  <c r="Q1598" i="138"/>
  <c r="R1598" i="138"/>
  <c r="S1598" i="138"/>
  <c r="Q1599" i="138"/>
  <c r="R1599" i="138"/>
  <c r="S1599" i="138"/>
  <c r="Q1600" i="138"/>
  <c r="R1600" i="138"/>
  <c r="S1600" i="138"/>
  <c r="Q1601" i="138"/>
  <c r="R1601" i="138"/>
  <c r="S1601" i="138"/>
  <c r="Q1602" i="138"/>
  <c r="R1602" i="138"/>
  <c r="S1602" i="138"/>
  <c r="Q1603" i="138"/>
  <c r="R1603" i="138"/>
  <c r="S1603" i="138"/>
  <c r="Q1604" i="138"/>
  <c r="R1604" i="138"/>
  <c r="S1604" i="138"/>
  <c r="Q1605" i="138"/>
  <c r="R1605" i="138"/>
  <c r="S1605" i="138"/>
  <c r="Q1606" i="138"/>
  <c r="R1606" i="138"/>
  <c r="S1606" i="138"/>
  <c r="Q1607" i="138"/>
  <c r="R1607" i="138"/>
  <c r="S1607" i="138"/>
  <c r="Q1608" i="138"/>
  <c r="R1608" i="138"/>
  <c r="S1608" i="138"/>
  <c r="Q1609" i="138"/>
  <c r="R1609" i="138"/>
  <c r="S1609" i="138"/>
  <c r="Q1610" i="138"/>
  <c r="R1610" i="138"/>
  <c r="S1610" i="138"/>
  <c r="Q1611" i="138"/>
  <c r="R1611" i="138"/>
  <c r="S1611" i="138"/>
  <c r="Q1612" i="138"/>
  <c r="R1612" i="138"/>
  <c r="S1612" i="138"/>
  <c r="Q1613" i="138"/>
  <c r="R1613" i="138"/>
  <c r="S1613" i="138"/>
  <c r="Q1614" i="138"/>
  <c r="R1614" i="138"/>
  <c r="S1614" i="138"/>
  <c r="Q1615" i="138"/>
  <c r="R1615" i="138"/>
  <c r="S1615" i="138"/>
  <c r="Q1616" i="138"/>
  <c r="R1616" i="138"/>
  <c r="S1616" i="138"/>
  <c r="Q1617" i="138"/>
  <c r="R1617" i="138"/>
  <c r="S1617" i="138"/>
  <c r="Q1618" i="138"/>
  <c r="R1618" i="138"/>
  <c r="S1618" i="138"/>
  <c r="Q1619" i="138"/>
  <c r="R1619" i="138"/>
  <c r="S1619" i="138"/>
  <c r="Q1620" i="138"/>
  <c r="R1620" i="138"/>
  <c r="S1620" i="138"/>
  <c r="Q1621" i="138"/>
  <c r="R1621" i="138"/>
  <c r="S1621" i="138"/>
  <c r="Q1622" i="138"/>
  <c r="R1622" i="138"/>
  <c r="S1622" i="138"/>
  <c r="Q1623" i="138"/>
  <c r="R1623" i="138"/>
  <c r="S1623" i="138"/>
  <c r="Q1624" i="138"/>
  <c r="R1624" i="138"/>
  <c r="S1624" i="138"/>
  <c r="Q1625" i="138"/>
  <c r="R1625" i="138"/>
  <c r="S1625" i="138"/>
  <c r="Q1626" i="138"/>
  <c r="R1626" i="138"/>
  <c r="S1626" i="138"/>
  <c r="Q1627" i="138"/>
  <c r="R1627" i="138"/>
  <c r="S1627" i="138"/>
  <c r="Q1628" i="138"/>
  <c r="R1628" i="138"/>
  <c r="S1628" i="138"/>
  <c r="Q1629" i="138"/>
  <c r="R1629" i="138"/>
  <c r="S1629" i="138"/>
  <c r="Q1630" i="138"/>
  <c r="R1630" i="138"/>
  <c r="S1630" i="138"/>
  <c r="Q1631" i="138"/>
  <c r="R1631" i="138"/>
  <c r="S1631" i="138"/>
  <c r="Q1632" i="138"/>
  <c r="R1632" i="138"/>
  <c r="S1632" i="138"/>
  <c r="Q1633" i="138"/>
  <c r="R1633" i="138"/>
  <c r="S1633" i="138"/>
  <c r="Q1634" i="138"/>
  <c r="R1634" i="138"/>
  <c r="S1634" i="138"/>
  <c r="Q1635" i="138"/>
  <c r="R1635" i="138"/>
  <c r="S1635" i="138"/>
  <c r="Q1636" i="138"/>
  <c r="R1636" i="138"/>
  <c r="S1636" i="138"/>
  <c r="Q1637" i="138"/>
  <c r="R1637" i="138"/>
  <c r="S1637" i="138"/>
  <c r="Q1638" i="138"/>
  <c r="R1638" i="138"/>
  <c r="S1638" i="138"/>
  <c r="Q1639" i="138"/>
  <c r="R1639" i="138"/>
  <c r="S1639" i="138"/>
  <c r="Q1640" i="138"/>
  <c r="R1640" i="138"/>
  <c r="S1640" i="138"/>
  <c r="Q1641" i="138"/>
  <c r="R1641" i="138"/>
  <c r="S1641" i="138"/>
  <c r="Q1642" i="138"/>
  <c r="R1642" i="138"/>
  <c r="S1642" i="138"/>
  <c r="Q1643" i="138"/>
  <c r="R1643" i="138"/>
  <c r="S1643" i="138"/>
  <c r="Q1644" i="138"/>
  <c r="R1644" i="138"/>
  <c r="S1644" i="138"/>
  <c r="Q1645" i="138"/>
  <c r="R1645" i="138"/>
  <c r="S1645" i="138"/>
  <c r="Q1646" i="138"/>
  <c r="R1646" i="138"/>
  <c r="S1646" i="138"/>
  <c r="Q1647" i="138"/>
  <c r="R1647" i="138"/>
  <c r="S1647" i="138"/>
  <c r="Q1648" i="138"/>
  <c r="R1648" i="138"/>
  <c r="S1648" i="138"/>
  <c r="Q1649" i="138"/>
  <c r="R1649" i="138"/>
  <c r="S1649" i="138"/>
  <c r="Q1650" i="138"/>
  <c r="R1650" i="138"/>
  <c r="S1650" i="138"/>
  <c r="Q1651" i="138"/>
  <c r="R1651" i="138"/>
  <c r="S1651" i="138"/>
  <c r="Q1652" i="138"/>
  <c r="R1652" i="138"/>
  <c r="S1652" i="138"/>
  <c r="Q1653" i="138"/>
  <c r="R1653" i="138"/>
  <c r="S1653" i="138"/>
  <c r="Q1654" i="138"/>
  <c r="R1654" i="138"/>
  <c r="S1654" i="138"/>
  <c r="Q1655" i="138"/>
  <c r="R1655" i="138"/>
  <c r="S1655" i="138"/>
  <c r="Q1656" i="138"/>
  <c r="R1656" i="138"/>
  <c r="S1656" i="138"/>
  <c r="Q1657" i="138"/>
  <c r="R1657" i="138"/>
  <c r="S1657" i="138"/>
  <c r="Q1658" i="138"/>
  <c r="R1658" i="138"/>
  <c r="S1658" i="138"/>
  <c r="Q1659" i="138"/>
  <c r="R1659" i="138"/>
  <c r="S1659" i="138"/>
  <c r="Q1660" i="138"/>
  <c r="R1660" i="138"/>
  <c r="S1660" i="138"/>
  <c r="Q1661" i="138"/>
  <c r="R1661" i="138"/>
  <c r="S1661" i="138"/>
  <c r="Q1662" i="138"/>
  <c r="R1662" i="138"/>
  <c r="S1662" i="138"/>
  <c r="Q1663" i="138"/>
  <c r="R1663" i="138"/>
  <c r="S1663" i="138"/>
  <c r="Q1664" i="138"/>
  <c r="R1664" i="138"/>
  <c r="S1664" i="138"/>
  <c r="Q1665" i="138"/>
  <c r="R1665" i="138"/>
  <c r="S1665" i="138"/>
  <c r="Q1666" i="138"/>
  <c r="R1666" i="138"/>
  <c r="S1666" i="138"/>
  <c r="Q1667" i="138"/>
  <c r="R1667" i="138"/>
  <c r="S1667" i="138"/>
  <c r="Q1668" i="138"/>
  <c r="R1668" i="138"/>
  <c r="S1668" i="138"/>
  <c r="Q1669" i="138"/>
  <c r="R1669" i="138"/>
  <c r="S1669" i="138"/>
  <c r="Q1670" i="138"/>
  <c r="R1670" i="138"/>
  <c r="S1670" i="138"/>
  <c r="Q1671" i="138"/>
  <c r="R1671" i="138"/>
  <c r="S1671" i="138"/>
  <c r="Q1672" i="138"/>
  <c r="R1672" i="138"/>
  <c r="S1672" i="138"/>
  <c r="Q1673" i="138"/>
  <c r="R1673" i="138"/>
  <c r="S1673" i="138"/>
  <c r="Q1674" i="138"/>
  <c r="R1674" i="138"/>
  <c r="S1674" i="138"/>
  <c r="Q1675" i="138"/>
  <c r="R1675" i="138"/>
  <c r="S1675" i="138"/>
  <c r="Q1676" i="138"/>
  <c r="R1676" i="138"/>
  <c r="S1676" i="138"/>
  <c r="Q1677" i="138"/>
  <c r="R1677" i="138"/>
  <c r="S1677" i="138"/>
  <c r="Q1678" i="138"/>
  <c r="R1678" i="138"/>
  <c r="S1678" i="138"/>
  <c r="Q1679" i="138"/>
  <c r="R1679" i="138"/>
  <c r="S1679" i="138"/>
  <c r="Q1680" i="138"/>
  <c r="R1680" i="138"/>
  <c r="S1680" i="138"/>
  <c r="Q1681" i="138"/>
  <c r="R1681" i="138"/>
  <c r="S1681" i="138"/>
  <c r="Q1682" i="138"/>
  <c r="R1682" i="138"/>
  <c r="S1682" i="138"/>
  <c r="Q1683" i="138"/>
  <c r="R1683" i="138"/>
  <c r="S1683" i="138"/>
  <c r="Q1684" i="138"/>
  <c r="R1684" i="138"/>
  <c r="S1684" i="138"/>
  <c r="Q1685" i="138"/>
  <c r="R1685" i="138"/>
  <c r="S1685" i="138"/>
  <c r="Q1686" i="138"/>
  <c r="R1686" i="138"/>
  <c r="S1686" i="138"/>
  <c r="Q1687" i="138"/>
  <c r="R1687" i="138"/>
  <c r="S1687" i="138"/>
  <c r="Q1688" i="138"/>
  <c r="R1688" i="138"/>
  <c r="S1688" i="138"/>
  <c r="Q1689" i="138"/>
  <c r="R1689" i="138"/>
  <c r="S1689" i="138"/>
  <c r="Q1690" i="138"/>
  <c r="R1690" i="138"/>
  <c r="S1690" i="138"/>
  <c r="Q1691" i="138"/>
  <c r="R1691" i="138"/>
  <c r="S1691" i="138"/>
  <c r="Q1692" i="138"/>
  <c r="R1692" i="138"/>
  <c r="S1692" i="138"/>
  <c r="Q1693" i="138"/>
  <c r="R1693" i="138"/>
  <c r="S1693" i="138"/>
  <c r="Q1694" i="138"/>
  <c r="R1694" i="138"/>
  <c r="S1694" i="138"/>
  <c r="Q1695" i="138"/>
  <c r="R1695" i="138"/>
  <c r="S1695" i="138"/>
  <c r="Q1696" i="138"/>
  <c r="R1696" i="138"/>
  <c r="S1696" i="138"/>
  <c r="Q1697" i="138"/>
  <c r="R1697" i="138"/>
  <c r="S1697" i="138"/>
  <c r="Q1698" i="138"/>
  <c r="R1698" i="138"/>
  <c r="S1698" i="138"/>
  <c r="Q1699" i="138"/>
  <c r="R1699" i="138"/>
  <c r="S1699" i="138"/>
  <c r="Q1700" i="138"/>
  <c r="R1700" i="138"/>
  <c r="S1700" i="138"/>
  <c r="Q1701" i="138"/>
  <c r="R1701" i="138"/>
  <c r="S1701" i="138"/>
  <c r="Q1702" i="138"/>
  <c r="R1702" i="138"/>
  <c r="S1702" i="138"/>
  <c r="Q1703" i="138"/>
  <c r="R1703" i="138"/>
  <c r="S1703" i="138"/>
  <c r="Q1704" i="138"/>
  <c r="R1704" i="138"/>
  <c r="S1704" i="138"/>
  <c r="Q1705" i="138"/>
  <c r="R1705" i="138"/>
  <c r="S1705" i="138"/>
  <c r="Q1706" i="138"/>
  <c r="R1706" i="138"/>
  <c r="S1706" i="138"/>
  <c r="Q1707" i="138"/>
  <c r="R1707" i="138"/>
  <c r="S1707" i="138"/>
  <c r="Q1708" i="138"/>
  <c r="R1708" i="138"/>
  <c r="S1708" i="138"/>
  <c r="Q1709" i="138"/>
  <c r="R1709" i="138"/>
  <c r="S1709" i="138"/>
  <c r="Q1710" i="138"/>
  <c r="R1710" i="138"/>
  <c r="S1710" i="138"/>
  <c r="Q1711" i="138"/>
  <c r="R1711" i="138"/>
  <c r="S1711" i="138"/>
  <c r="Q1712" i="138"/>
  <c r="R1712" i="138"/>
  <c r="S1712" i="138"/>
  <c r="Q1713" i="138"/>
  <c r="R1713" i="138"/>
  <c r="S1713" i="138"/>
  <c r="Q1714" i="138"/>
  <c r="R1714" i="138"/>
  <c r="S1714" i="138"/>
  <c r="Q1715" i="138"/>
  <c r="R1715" i="138"/>
  <c r="S1715" i="138"/>
  <c r="Q1716" i="138"/>
  <c r="R1716" i="138"/>
  <c r="S1716" i="138"/>
  <c r="Q1717" i="138"/>
  <c r="R1717" i="138"/>
  <c r="S1717" i="138"/>
  <c r="Q1718" i="138"/>
  <c r="R1718" i="138"/>
  <c r="S1718" i="138"/>
  <c r="Q1719" i="138"/>
  <c r="R1719" i="138"/>
  <c r="S1719" i="138"/>
  <c r="Q1720" i="138"/>
  <c r="R1720" i="138"/>
  <c r="S1720" i="138"/>
  <c r="Q1721" i="138"/>
  <c r="R1721" i="138"/>
  <c r="S1721" i="138"/>
  <c r="Q1722" i="138"/>
  <c r="R1722" i="138"/>
  <c r="S1722" i="138"/>
  <c r="Q1723" i="138"/>
  <c r="R1723" i="138"/>
  <c r="S1723" i="138"/>
  <c r="Q1724" i="138"/>
  <c r="R1724" i="138"/>
  <c r="S1724" i="138"/>
  <c r="Q1725" i="138"/>
  <c r="R1725" i="138"/>
  <c r="S1725" i="138"/>
  <c r="Q1726" i="138"/>
  <c r="R1726" i="138"/>
  <c r="S1726" i="138"/>
  <c r="Q1727" i="138"/>
  <c r="R1727" i="138"/>
  <c r="S1727" i="138"/>
  <c r="Q1728" i="138"/>
  <c r="R1728" i="138"/>
  <c r="S1728" i="138"/>
  <c r="Q1729" i="138"/>
  <c r="R1729" i="138"/>
  <c r="S1729" i="138"/>
  <c r="Q1730" i="138"/>
  <c r="R1730" i="138"/>
  <c r="S1730" i="138"/>
  <c r="Q1731" i="138"/>
  <c r="R1731" i="138"/>
  <c r="S1731" i="138"/>
  <c r="Q1732" i="138"/>
  <c r="R1732" i="138"/>
  <c r="S1732" i="138"/>
  <c r="Q1733" i="138"/>
  <c r="R1733" i="138"/>
  <c r="S1733" i="138"/>
  <c r="Q1734" i="138"/>
  <c r="R1734" i="138"/>
  <c r="S1734" i="138"/>
  <c r="Q1735" i="138"/>
  <c r="R1735" i="138"/>
  <c r="S1735" i="138"/>
  <c r="Q1736" i="138"/>
  <c r="R1736" i="138"/>
  <c r="S1736" i="138"/>
  <c r="Q1737" i="138"/>
  <c r="R1737" i="138"/>
  <c r="S1737" i="138"/>
  <c r="Q1738" i="138"/>
  <c r="R1738" i="138"/>
  <c r="S1738" i="138"/>
  <c r="Q1739" i="138"/>
  <c r="R1739" i="138"/>
  <c r="S1739" i="138"/>
  <c r="Q1740" i="138"/>
  <c r="R1740" i="138"/>
  <c r="S1740" i="138"/>
  <c r="Q1741" i="138"/>
  <c r="R1741" i="138"/>
  <c r="S1741" i="138"/>
  <c r="Q1742" i="138"/>
  <c r="R1742" i="138"/>
  <c r="S1742" i="138"/>
  <c r="Q1743" i="138"/>
  <c r="R1743" i="138"/>
  <c r="S1743" i="138"/>
  <c r="Q1744" i="138"/>
  <c r="R1744" i="138"/>
  <c r="S1744" i="138"/>
  <c r="Q1745" i="138"/>
  <c r="R1745" i="138"/>
  <c r="S1745" i="138"/>
  <c r="Q1746" i="138"/>
  <c r="R1746" i="138"/>
  <c r="S1746" i="138"/>
  <c r="Q1747" i="138"/>
  <c r="R1747" i="138"/>
  <c r="S1747" i="138"/>
  <c r="Q1748" i="138"/>
  <c r="R1748" i="138"/>
  <c r="S1748" i="138"/>
  <c r="Q1749" i="138"/>
  <c r="R1749" i="138"/>
  <c r="S1749" i="138"/>
  <c r="Q1750" i="138"/>
  <c r="R1750" i="138"/>
  <c r="S1750" i="138"/>
  <c r="Q1751" i="138"/>
  <c r="R1751" i="138"/>
  <c r="S1751" i="138"/>
  <c r="Q1752" i="138"/>
  <c r="R1752" i="138"/>
  <c r="S1752" i="138"/>
  <c r="Q1753" i="138"/>
  <c r="R1753" i="138"/>
  <c r="S1753" i="138"/>
  <c r="Q1754" i="138"/>
  <c r="R1754" i="138"/>
  <c r="S1754" i="138"/>
  <c r="Q1755" i="138"/>
  <c r="R1755" i="138"/>
  <c r="S1755" i="138"/>
  <c r="Q1756" i="138"/>
  <c r="R1756" i="138"/>
  <c r="S1756" i="138"/>
  <c r="Q1757" i="138"/>
  <c r="R1757" i="138"/>
  <c r="S1757" i="138"/>
  <c r="Q1758" i="138"/>
  <c r="R1758" i="138"/>
  <c r="S1758" i="138"/>
  <c r="Q1759" i="138"/>
  <c r="R1759" i="138"/>
  <c r="S1759" i="138"/>
  <c r="Q1760" i="138"/>
  <c r="R1760" i="138"/>
  <c r="S1760" i="138"/>
  <c r="Q1761" i="138"/>
  <c r="R1761" i="138"/>
  <c r="S1761" i="138"/>
  <c r="Q1762" i="138"/>
  <c r="R1762" i="138"/>
  <c r="S1762" i="138"/>
  <c r="Q1763" i="138"/>
  <c r="R1763" i="138"/>
  <c r="S1763" i="138"/>
  <c r="Q1764" i="138"/>
  <c r="R1764" i="138"/>
  <c r="S1764" i="138"/>
  <c r="Q1765" i="138"/>
  <c r="R1765" i="138"/>
  <c r="S1765" i="138"/>
  <c r="Q1766" i="138"/>
  <c r="R1766" i="138"/>
  <c r="S1766" i="138"/>
  <c r="Q1767" i="138"/>
  <c r="R1767" i="138"/>
  <c r="S1767" i="138"/>
  <c r="Q1768" i="138"/>
  <c r="R1768" i="138"/>
  <c r="S1768" i="138"/>
  <c r="Q1769" i="138"/>
  <c r="R1769" i="138"/>
  <c r="S1769" i="138"/>
  <c r="Q1770" i="138"/>
  <c r="R1770" i="138"/>
  <c r="S1770" i="138"/>
  <c r="Q1771" i="138"/>
  <c r="R1771" i="138"/>
  <c r="S1771" i="138"/>
  <c r="Q1772" i="138"/>
  <c r="R1772" i="138"/>
  <c r="S1772" i="138"/>
  <c r="Q1773" i="138"/>
  <c r="R1773" i="138"/>
  <c r="S1773" i="138"/>
  <c r="Q1774" i="138"/>
  <c r="R1774" i="138"/>
  <c r="S1774" i="138"/>
  <c r="Q1775" i="138"/>
  <c r="R1775" i="138"/>
  <c r="S1775" i="138"/>
  <c r="Q1776" i="138"/>
  <c r="R1776" i="138"/>
  <c r="S1776" i="138"/>
  <c r="Q1777" i="138"/>
  <c r="R1777" i="138"/>
  <c r="S1777" i="138"/>
  <c r="Q1778" i="138"/>
  <c r="R1778" i="138"/>
  <c r="S1778" i="138"/>
  <c r="Q1779" i="138"/>
  <c r="R1779" i="138"/>
  <c r="S1779" i="138"/>
  <c r="Q1780" i="138"/>
  <c r="R1780" i="138"/>
  <c r="S1780" i="138"/>
  <c r="Q1781" i="138"/>
  <c r="R1781" i="138"/>
  <c r="S1781" i="138"/>
  <c r="Q1782" i="138"/>
  <c r="R1782" i="138"/>
  <c r="S1782" i="138"/>
  <c r="Q1783" i="138"/>
  <c r="R1783" i="138"/>
  <c r="S1783" i="138"/>
  <c r="Q1784" i="138"/>
  <c r="R1784" i="138"/>
  <c r="S1784" i="138"/>
  <c r="Q1785" i="138"/>
  <c r="R1785" i="138"/>
  <c r="S1785" i="138"/>
  <c r="Q1786" i="138"/>
  <c r="R1786" i="138"/>
  <c r="S1786" i="138"/>
  <c r="Q1787" i="138"/>
  <c r="R1787" i="138"/>
  <c r="S1787" i="138"/>
  <c r="Q1788" i="138"/>
  <c r="R1788" i="138"/>
  <c r="S1788" i="138"/>
  <c r="Q1789" i="138"/>
  <c r="R1789" i="138"/>
  <c r="S1789" i="138"/>
  <c r="Q1790" i="138"/>
  <c r="R1790" i="138"/>
  <c r="S1790" i="138"/>
  <c r="Q1791" i="138"/>
  <c r="R1791" i="138"/>
  <c r="S1791" i="138"/>
  <c r="Q1792" i="138"/>
  <c r="R1792" i="138"/>
  <c r="S1792" i="138"/>
  <c r="Q1793" i="138"/>
  <c r="R1793" i="138"/>
  <c r="S1793" i="138"/>
  <c r="Q1794" i="138"/>
  <c r="R1794" i="138"/>
  <c r="S1794" i="138"/>
  <c r="Q1795" i="138"/>
  <c r="R1795" i="138"/>
  <c r="S1795" i="138"/>
  <c r="Q1796" i="138"/>
  <c r="R1796" i="138"/>
  <c r="S1796" i="138"/>
  <c r="Q1797" i="138"/>
  <c r="R1797" i="138"/>
  <c r="S1797" i="138"/>
  <c r="Q1798" i="138"/>
  <c r="R1798" i="138"/>
  <c r="S1798" i="138"/>
  <c r="Q1799" i="138"/>
  <c r="R1799" i="138"/>
  <c r="S1799" i="138"/>
  <c r="Q1800" i="138"/>
  <c r="R1800" i="138"/>
  <c r="S1800" i="138"/>
  <c r="Q1801" i="138"/>
  <c r="R1801" i="138"/>
  <c r="S1801" i="138"/>
  <c r="Q1802" i="138"/>
  <c r="R1802" i="138"/>
  <c r="S1802" i="138"/>
  <c r="Q1803" i="138"/>
  <c r="R1803" i="138"/>
  <c r="S1803" i="138"/>
  <c r="Q1804" i="138"/>
  <c r="R1804" i="138"/>
  <c r="S1804" i="138"/>
  <c r="Q1805" i="138"/>
  <c r="R1805" i="138"/>
  <c r="S1805" i="138"/>
  <c r="Q1806" i="138"/>
  <c r="R1806" i="138"/>
  <c r="S1806" i="138"/>
  <c r="Q1807" i="138"/>
  <c r="R1807" i="138"/>
  <c r="S1807" i="138"/>
  <c r="Q1808" i="138"/>
  <c r="R1808" i="138"/>
  <c r="S1808" i="138"/>
  <c r="Q1809" i="138"/>
  <c r="R1809" i="138"/>
  <c r="S1809" i="138"/>
  <c r="Q1810" i="138"/>
  <c r="R1810" i="138"/>
  <c r="S1810" i="138"/>
  <c r="Q1811" i="138"/>
  <c r="R1811" i="138"/>
  <c r="S1811" i="138"/>
  <c r="Q1812" i="138"/>
  <c r="R1812" i="138"/>
  <c r="S1812" i="138"/>
  <c r="Q1813" i="138"/>
  <c r="R1813" i="138"/>
  <c r="S1813" i="138"/>
  <c r="Q1814" i="138"/>
  <c r="R1814" i="138"/>
  <c r="S1814" i="138"/>
  <c r="Q1815" i="138"/>
  <c r="R1815" i="138"/>
  <c r="S1815" i="138"/>
  <c r="Q1816" i="138"/>
  <c r="R1816" i="138"/>
  <c r="S1816" i="138"/>
  <c r="Q1817" i="138"/>
  <c r="R1817" i="138"/>
  <c r="S1817" i="138"/>
  <c r="Q1818" i="138"/>
  <c r="R1818" i="138"/>
  <c r="S1818" i="138"/>
  <c r="Q1819" i="138"/>
  <c r="R1819" i="138"/>
  <c r="S1819" i="138"/>
  <c r="Q1820" i="138"/>
  <c r="R1820" i="138"/>
  <c r="S1820" i="138"/>
  <c r="Q1821" i="138"/>
  <c r="R1821" i="138"/>
  <c r="S1821" i="138"/>
  <c r="Q1822" i="138"/>
  <c r="R1822" i="138"/>
  <c r="S1822" i="138"/>
  <c r="Q1823" i="138"/>
  <c r="R1823" i="138"/>
  <c r="S1823" i="138"/>
  <c r="Q1824" i="138"/>
  <c r="R1824" i="138"/>
  <c r="S1824" i="138"/>
  <c r="Q1825" i="138"/>
  <c r="R1825" i="138"/>
  <c r="S1825" i="138"/>
  <c r="Q1826" i="138"/>
  <c r="R1826" i="138"/>
  <c r="S1826" i="138"/>
  <c r="Q1827" i="138"/>
  <c r="R1827" i="138"/>
  <c r="S1827" i="138"/>
  <c r="Q1828" i="138"/>
  <c r="R1828" i="138"/>
  <c r="S1828" i="138"/>
  <c r="Q1829" i="138"/>
  <c r="R1829" i="138"/>
  <c r="S1829" i="138"/>
  <c r="Q1830" i="138"/>
  <c r="R1830" i="138"/>
  <c r="S1830" i="138"/>
  <c r="Q1831" i="138"/>
  <c r="R1831" i="138"/>
  <c r="S1831" i="138"/>
  <c r="Q1832" i="138"/>
  <c r="R1832" i="138"/>
  <c r="S1832" i="138"/>
  <c r="Q1833" i="138"/>
  <c r="R1833" i="138"/>
  <c r="S1833" i="138"/>
  <c r="Q1834" i="138"/>
  <c r="R1834" i="138"/>
  <c r="S1834" i="138"/>
  <c r="Q1835" i="138"/>
  <c r="R1835" i="138"/>
  <c r="S1835" i="138"/>
  <c r="Q1836" i="138"/>
  <c r="R1836" i="138"/>
  <c r="S1836" i="138"/>
  <c r="Q1837" i="138"/>
  <c r="R1837" i="138"/>
  <c r="S1837" i="138"/>
  <c r="Q1838" i="138"/>
  <c r="R1838" i="138"/>
  <c r="S1838" i="138"/>
  <c r="Q1839" i="138"/>
  <c r="R1839" i="138"/>
  <c r="S1839" i="138"/>
  <c r="Q1840" i="138"/>
  <c r="R1840" i="138"/>
  <c r="S1840" i="138"/>
  <c r="Q1841" i="138"/>
  <c r="R1841" i="138"/>
  <c r="S1841" i="138"/>
  <c r="Q1842" i="138"/>
  <c r="R1842" i="138"/>
  <c r="S1842" i="138"/>
  <c r="Q1843" i="138"/>
  <c r="R1843" i="138"/>
  <c r="S1843" i="138"/>
  <c r="Q1844" i="138"/>
  <c r="R1844" i="138"/>
  <c r="S1844" i="138"/>
  <c r="Q1845" i="138"/>
  <c r="R1845" i="138"/>
  <c r="S1845" i="138"/>
  <c r="Q1846" i="138"/>
  <c r="R1846" i="138"/>
  <c r="S1846" i="138"/>
  <c r="Q1847" i="138"/>
  <c r="R1847" i="138"/>
  <c r="S1847" i="138"/>
  <c r="Q1848" i="138"/>
  <c r="R1848" i="138"/>
  <c r="S1848" i="138"/>
  <c r="Q1849" i="138"/>
  <c r="R1849" i="138"/>
  <c r="S1849" i="138"/>
  <c r="Q1850" i="138"/>
  <c r="R1850" i="138"/>
  <c r="S1850" i="138"/>
  <c r="Q1851" i="138"/>
  <c r="R1851" i="138"/>
  <c r="S1851" i="138"/>
  <c r="Q1852" i="138"/>
  <c r="R1852" i="138"/>
  <c r="S1852" i="138"/>
  <c r="Q1853" i="138"/>
  <c r="R1853" i="138"/>
  <c r="S1853" i="138"/>
  <c r="Q1854" i="138"/>
  <c r="R1854" i="138"/>
  <c r="S1854" i="138"/>
  <c r="Q1855" i="138"/>
  <c r="R1855" i="138"/>
  <c r="S1855" i="138"/>
  <c r="Q1856" i="138"/>
  <c r="R1856" i="138"/>
  <c r="S1856" i="138"/>
  <c r="Q1857" i="138"/>
  <c r="R1857" i="138"/>
  <c r="S1857" i="138"/>
  <c r="Q1858" i="138"/>
  <c r="R1858" i="138"/>
  <c r="S1858" i="138"/>
  <c r="Q1859" i="138"/>
  <c r="R1859" i="138"/>
  <c r="S1859" i="138"/>
  <c r="Q1860" i="138"/>
  <c r="R1860" i="138"/>
  <c r="S1860" i="138"/>
  <c r="Q1861" i="138"/>
  <c r="R1861" i="138"/>
  <c r="S1861" i="138"/>
  <c r="Q1862" i="138"/>
  <c r="R1862" i="138"/>
  <c r="S1862" i="138"/>
  <c r="Q1863" i="138"/>
  <c r="R1863" i="138"/>
  <c r="S1863" i="138"/>
  <c r="Q1864" i="138"/>
  <c r="R1864" i="138"/>
  <c r="S1864" i="138"/>
  <c r="Q1865" i="138"/>
  <c r="R1865" i="138"/>
  <c r="S1865" i="138"/>
  <c r="Q1866" i="138"/>
  <c r="R1866" i="138"/>
  <c r="S1866" i="138"/>
  <c r="Q1867" i="138"/>
  <c r="R1867" i="138"/>
  <c r="S1867" i="138"/>
  <c r="Q1868" i="138"/>
  <c r="R1868" i="138"/>
  <c r="S1868" i="138"/>
  <c r="Q1869" i="138"/>
  <c r="R1869" i="138"/>
  <c r="S1869" i="138"/>
  <c r="Q1870" i="138"/>
  <c r="R1870" i="138"/>
  <c r="S1870" i="138"/>
  <c r="Q1871" i="138"/>
  <c r="R1871" i="138"/>
  <c r="S1871" i="138"/>
  <c r="Q1872" i="138"/>
  <c r="R1872" i="138"/>
  <c r="S1872" i="138"/>
  <c r="Q1873" i="138"/>
  <c r="R1873" i="138"/>
  <c r="S1873" i="138"/>
  <c r="Q1874" i="138"/>
  <c r="R1874" i="138"/>
  <c r="S1874" i="138"/>
  <c r="Q1875" i="138"/>
  <c r="R1875" i="138"/>
  <c r="S1875" i="138"/>
  <c r="Q1876" i="138"/>
  <c r="R1876" i="138"/>
  <c r="S1876" i="138"/>
  <c r="Q1877" i="138"/>
  <c r="R1877" i="138"/>
  <c r="S1877" i="138"/>
  <c r="Q1878" i="138"/>
  <c r="R1878" i="138"/>
  <c r="S1878" i="138"/>
  <c r="Q1879" i="138"/>
  <c r="R1879" i="138"/>
  <c r="S1879" i="138"/>
  <c r="Q1880" i="138"/>
  <c r="R1880" i="138"/>
  <c r="S1880" i="138"/>
  <c r="Q1881" i="138"/>
  <c r="R1881" i="138"/>
  <c r="S1881" i="138"/>
  <c r="Q1882" i="138"/>
  <c r="R1882" i="138"/>
  <c r="S1882" i="138"/>
  <c r="Q1883" i="138"/>
  <c r="R1883" i="138"/>
  <c r="S1883" i="138"/>
  <c r="Q1884" i="138"/>
  <c r="R1884" i="138"/>
  <c r="S1884" i="138"/>
  <c r="Q1885" i="138"/>
  <c r="R1885" i="138"/>
  <c r="S1885" i="138"/>
  <c r="Q1886" i="138"/>
  <c r="R1886" i="138"/>
  <c r="S1886" i="138"/>
  <c r="Q1887" i="138"/>
  <c r="R1887" i="138"/>
  <c r="S1887" i="138"/>
  <c r="Q1888" i="138"/>
  <c r="R1888" i="138"/>
  <c r="S1888" i="138"/>
  <c r="Q1889" i="138"/>
  <c r="R1889" i="138"/>
  <c r="S1889" i="138"/>
  <c r="Q1890" i="138"/>
  <c r="R1890" i="138"/>
  <c r="S1890" i="138"/>
  <c r="Q1891" i="138"/>
  <c r="R1891" i="138"/>
  <c r="S1891" i="138"/>
  <c r="Q1892" i="138"/>
  <c r="R1892" i="138"/>
  <c r="S1892" i="138"/>
  <c r="Q1893" i="138"/>
  <c r="R1893" i="138"/>
  <c r="S1893" i="138"/>
  <c r="Q1894" i="138"/>
  <c r="R1894" i="138"/>
  <c r="S1894" i="138"/>
  <c r="Q1895" i="138"/>
  <c r="R1895" i="138"/>
  <c r="S1895" i="138"/>
  <c r="Q1896" i="138"/>
  <c r="R1896" i="138"/>
  <c r="S1896" i="138"/>
  <c r="Q1897" i="138"/>
  <c r="R1897" i="138"/>
  <c r="S1897" i="138"/>
  <c r="Q1898" i="138"/>
  <c r="R1898" i="138"/>
  <c r="S1898" i="138"/>
  <c r="Q1899" i="138"/>
  <c r="R1899" i="138"/>
  <c r="S1899" i="138"/>
  <c r="Q1900" i="138"/>
  <c r="R1900" i="138"/>
  <c r="S1900" i="138"/>
  <c r="Q1901" i="138"/>
  <c r="R1901" i="138"/>
  <c r="S1901" i="138"/>
  <c r="Q1902" i="138"/>
  <c r="R1902" i="138"/>
  <c r="S1902" i="138"/>
  <c r="Q1903" i="138"/>
  <c r="R1903" i="138"/>
  <c r="S1903" i="138"/>
  <c r="Q1904" i="138"/>
  <c r="R1904" i="138"/>
  <c r="S1904" i="138"/>
  <c r="Q1905" i="138"/>
  <c r="R1905" i="138"/>
  <c r="S1905" i="138"/>
  <c r="Q1906" i="138"/>
  <c r="R1906" i="138"/>
  <c r="S1906" i="138"/>
  <c r="Q1907" i="138"/>
  <c r="R1907" i="138"/>
  <c r="S1907" i="138"/>
  <c r="Q1908" i="138"/>
  <c r="R1908" i="138"/>
  <c r="S1908" i="138"/>
  <c r="Q1909" i="138"/>
  <c r="R1909" i="138"/>
  <c r="S1909" i="138"/>
  <c r="Q1910" i="138"/>
  <c r="R1910" i="138"/>
  <c r="S1910" i="138"/>
  <c r="Q1911" i="138"/>
  <c r="R1911" i="138"/>
  <c r="S1911" i="138"/>
  <c r="Q1912" i="138"/>
  <c r="R1912" i="138"/>
  <c r="S1912" i="138"/>
  <c r="Q1913" i="138"/>
  <c r="R1913" i="138"/>
  <c r="S1913" i="138"/>
  <c r="Q1914" i="138"/>
  <c r="R1914" i="138"/>
  <c r="S1914" i="138"/>
  <c r="Q1915" i="138"/>
  <c r="R1915" i="138"/>
  <c r="S1915" i="138"/>
  <c r="Q1916" i="138"/>
  <c r="R1916" i="138"/>
  <c r="S1916" i="138"/>
  <c r="A1483" i="138"/>
  <c r="A1484" i="138"/>
  <c r="A1485" i="138"/>
  <c r="A1486" i="138"/>
  <c r="A1487" i="138"/>
  <c r="A1488" i="138"/>
  <c r="A1489" i="138"/>
  <c r="A1490" i="138"/>
  <c r="A1491" i="138"/>
  <c r="A1492" i="138"/>
  <c r="A1493" i="138"/>
  <c r="A1494" i="138"/>
  <c r="A1495" i="138"/>
  <c r="A1496" i="138"/>
  <c r="A1497" i="138"/>
  <c r="A1498" i="138"/>
  <c r="A1499" i="138"/>
  <c r="A1500" i="138"/>
  <c r="A1501" i="138"/>
  <c r="A1502" i="138"/>
  <c r="A1503" i="138"/>
  <c r="A1504" i="138"/>
  <c r="A1505" i="138"/>
  <c r="A1506" i="138"/>
  <c r="A1507" i="138"/>
  <c r="A1508" i="138"/>
  <c r="A1509" i="138"/>
  <c r="A1510" i="138"/>
  <c r="A1511" i="138"/>
  <c r="A1512" i="138"/>
  <c r="A1513" i="138"/>
  <c r="A1514" i="138"/>
  <c r="A1515" i="138"/>
  <c r="A1516" i="138"/>
  <c r="A1517" i="138"/>
  <c r="A1518" i="138"/>
  <c r="A1519" i="138"/>
  <c r="A1520" i="138"/>
  <c r="A1521" i="138"/>
  <c r="A1522" i="138"/>
  <c r="A1523" i="138"/>
  <c r="A1524" i="138"/>
  <c r="A1525" i="138"/>
  <c r="A1526" i="138"/>
  <c r="A1527" i="138"/>
  <c r="A1528" i="138"/>
  <c r="A1529" i="138"/>
  <c r="A1530" i="138"/>
  <c r="A1531" i="138"/>
  <c r="A1532" i="138"/>
  <c r="A1533" i="138"/>
  <c r="A1534" i="138"/>
  <c r="A1535" i="138"/>
  <c r="A1536" i="138"/>
  <c r="A1537" i="138"/>
  <c r="A1538" i="138"/>
  <c r="A1539" i="138"/>
  <c r="A1540" i="138"/>
  <c r="A1541" i="138"/>
  <c r="A1542" i="138"/>
  <c r="A1543" i="138"/>
  <c r="A1544" i="138"/>
  <c r="A1545" i="138"/>
  <c r="A1546" i="138"/>
  <c r="A1547" i="138"/>
  <c r="A1548" i="138"/>
  <c r="A1549" i="138"/>
  <c r="A1550" i="138"/>
  <c r="A1551" i="138"/>
  <c r="A1552" i="138"/>
  <c r="A1553" i="138"/>
  <c r="A1554" i="138"/>
  <c r="A1555" i="138"/>
  <c r="A1556" i="138"/>
  <c r="A1557" i="138"/>
  <c r="A1558" i="138"/>
  <c r="A1559" i="138"/>
  <c r="A1560" i="138"/>
  <c r="A1561" i="138"/>
  <c r="A1562" i="138"/>
  <c r="A1563" i="138"/>
  <c r="A1564" i="138"/>
  <c r="A1565" i="138"/>
  <c r="A1566" i="138"/>
  <c r="A1567" i="138"/>
  <c r="A1568" i="138"/>
  <c r="A1569" i="138"/>
  <c r="A1570" i="138"/>
  <c r="A1571" i="138"/>
  <c r="A1572" i="138"/>
  <c r="A1573" i="138"/>
  <c r="A1574" i="138"/>
  <c r="A1575" i="138"/>
  <c r="A1576" i="138"/>
  <c r="A1577" i="138"/>
  <c r="A1578" i="138"/>
  <c r="A1579" i="138"/>
  <c r="A1580" i="138"/>
  <c r="A1581" i="138"/>
  <c r="A1582" i="138"/>
  <c r="A1583" i="138"/>
  <c r="A1584" i="138"/>
  <c r="A1585" i="138"/>
  <c r="A1586" i="138"/>
  <c r="A1587" i="138"/>
  <c r="A1588" i="138"/>
  <c r="A1589" i="138"/>
  <c r="A1590" i="138"/>
  <c r="A1591" i="138"/>
  <c r="A1592" i="138"/>
  <c r="A1593" i="138"/>
  <c r="A1594" i="138"/>
  <c r="A1595" i="138"/>
  <c r="A1596" i="138"/>
  <c r="A1597" i="138"/>
  <c r="A1598" i="138"/>
  <c r="A1599" i="138"/>
  <c r="A1600" i="138"/>
  <c r="A1601" i="138"/>
  <c r="A1602" i="138"/>
  <c r="A1603" i="138"/>
  <c r="A1604" i="138"/>
  <c r="A1605" i="138"/>
  <c r="A1606" i="138"/>
  <c r="A1607" i="138"/>
  <c r="A1608" i="138"/>
  <c r="A1609" i="138"/>
  <c r="A1610" i="138"/>
  <c r="A1611" i="138"/>
  <c r="A1612" i="138"/>
  <c r="A1613" i="138"/>
  <c r="A1614" i="138"/>
  <c r="A1615" i="138"/>
  <c r="A1616" i="138"/>
  <c r="A1617" i="138"/>
  <c r="A1618" i="138"/>
  <c r="A1619" i="138"/>
  <c r="A1620" i="138"/>
  <c r="A1621" i="138"/>
  <c r="A1622" i="138"/>
  <c r="A1623" i="138"/>
  <c r="A1624" i="138"/>
  <c r="A1625" i="138"/>
  <c r="A1626" i="138"/>
  <c r="A1627" i="138"/>
  <c r="A1628" i="138"/>
  <c r="A1629" i="138"/>
  <c r="A1630" i="138"/>
  <c r="A1631" i="138"/>
  <c r="A1632" i="138"/>
  <c r="A1633" i="138"/>
  <c r="A1634" i="138"/>
  <c r="A1635" i="138"/>
  <c r="A1636" i="138"/>
  <c r="A1637" i="138"/>
  <c r="A1638" i="138"/>
  <c r="A1639" i="138"/>
  <c r="A1640" i="138"/>
  <c r="A1641" i="138"/>
  <c r="A1642" i="138"/>
  <c r="A1643" i="138"/>
  <c r="A1644" i="138"/>
  <c r="A1645" i="138"/>
  <c r="A1646" i="138"/>
  <c r="A1647" i="138"/>
  <c r="A1648" i="138"/>
  <c r="A1649" i="138"/>
  <c r="A1650" i="138"/>
  <c r="A1651" i="138"/>
  <c r="A1652" i="138"/>
  <c r="A1653" i="138"/>
  <c r="A1654" i="138"/>
  <c r="A1655" i="138"/>
  <c r="A1656" i="138"/>
  <c r="A1657" i="138"/>
  <c r="A1658" i="138"/>
  <c r="A1659" i="138"/>
  <c r="A1660" i="138"/>
  <c r="A1661" i="138"/>
  <c r="A1662" i="138"/>
  <c r="A1663" i="138"/>
  <c r="A1664" i="138"/>
  <c r="A1665" i="138"/>
  <c r="A1666" i="138"/>
  <c r="A1667" i="138"/>
  <c r="A1668" i="138"/>
  <c r="A1669" i="138"/>
  <c r="A1670" i="138"/>
  <c r="A1671" i="138"/>
  <c r="A1672" i="138"/>
  <c r="A1673" i="138"/>
  <c r="A1674" i="138"/>
  <c r="A1675" i="138"/>
  <c r="A1676" i="138"/>
  <c r="A1677" i="138"/>
  <c r="A1678" i="138"/>
  <c r="A1679" i="138"/>
  <c r="A1680" i="138"/>
  <c r="A1681" i="138"/>
  <c r="A1682" i="138"/>
  <c r="A1683" i="138"/>
  <c r="A1684" i="138"/>
  <c r="A1685" i="138"/>
  <c r="A1686" i="138"/>
  <c r="A1687" i="138"/>
  <c r="A1688" i="138"/>
  <c r="A1689" i="138"/>
  <c r="A1690" i="138"/>
  <c r="A1691" i="138"/>
  <c r="A1692" i="138"/>
  <c r="A1693" i="138"/>
  <c r="A1694" i="138"/>
  <c r="A1695" i="138"/>
  <c r="A1696" i="138"/>
  <c r="A1697" i="138"/>
  <c r="A1698" i="138"/>
  <c r="A1699" i="138"/>
  <c r="A1700" i="138"/>
  <c r="A1701" i="138"/>
  <c r="A1702" i="138"/>
  <c r="A1703" i="138"/>
  <c r="A1704" i="138"/>
  <c r="A1705" i="138"/>
  <c r="A1706" i="138"/>
  <c r="A1707" i="138"/>
  <c r="A1708" i="138"/>
  <c r="A1709" i="138"/>
  <c r="A1710" i="138"/>
  <c r="A1711" i="138"/>
  <c r="A1712" i="138"/>
  <c r="A1713" i="138"/>
  <c r="A1714" i="138"/>
  <c r="A1715" i="138"/>
  <c r="A1716" i="138"/>
  <c r="A1717" i="138"/>
  <c r="A1718" i="138"/>
  <c r="A1719" i="138"/>
  <c r="A1720" i="138"/>
  <c r="A1721" i="138"/>
  <c r="A1722" i="138"/>
  <c r="A1723" i="138"/>
  <c r="A1724" i="138"/>
  <c r="A1725" i="138"/>
  <c r="A1726" i="138"/>
  <c r="A1727" i="138"/>
  <c r="A1728" i="138"/>
  <c r="A1729" i="138"/>
  <c r="A1730" i="138"/>
  <c r="A1731" i="138"/>
  <c r="A1732" i="138"/>
  <c r="A1733" i="138"/>
  <c r="A1734" i="138"/>
  <c r="A1735" i="138"/>
  <c r="A1736" i="138"/>
  <c r="A1737" i="138"/>
  <c r="A1738" i="138"/>
  <c r="A1739" i="138"/>
  <c r="A1740" i="138"/>
  <c r="A1741" i="138"/>
  <c r="A1742" i="138"/>
  <c r="A1743" i="138"/>
  <c r="A1744" i="138"/>
  <c r="A1745" i="138"/>
  <c r="A1746" i="138"/>
  <c r="A1747" i="138"/>
  <c r="A1748" i="138"/>
  <c r="A1749" i="138"/>
  <c r="A1750" i="138"/>
  <c r="A1751" i="138"/>
  <c r="A1752" i="138"/>
  <c r="A1753" i="138"/>
  <c r="A1754" i="138"/>
  <c r="A1755" i="138"/>
  <c r="A1756" i="138"/>
  <c r="A1757" i="138"/>
  <c r="A1758" i="138"/>
  <c r="A1759" i="138"/>
  <c r="A1760" i="138"/>
  <c r="A1761" i="138"/>
  <c r="A1762" i="138"/>
  <c r="A1763" i="138"/>
  <c r="A1764" i="138"/>
  <c r="A1765" i="138"/>
  <c r="A1766" i="138"/>
  <c r="A1767" i="138"/>
  <c r="A1768" i="138"/>
  <c r="A1769" i="138"/>
  <c r="A1770" i="138"/>
  <c r="A1771" i="138"/>
  <c r="A1772" i="138"/>
  <c r="A1773" i="138"/>
  <c r="A1774" i="138"/>
  <c r="A1775" i="138"/>
  <c r="A1776" i="138"/>
  <c r="A1777" i="138"/>
  <c r="A1778" i="138"/>
  <c r="A1779" i="138"/>
  <c r="A1780" i="138"/>
  <c r="A1781" i="138"/>
  <c r="A1782" i="138"/>
  <c r="A1783" i="138"/>
  <c r="A1784" i="138"/>
  <c r="A1785" i="138"/>
  <c r="A1786" i="138"/>
  <c r="A1787" i="138"/>
  <c r="A1788" i="138"/>
  <c r="A1789" i="138"/>
  <c r="A1790" i="138"/>
  <c r="A1791" i="138"/>
  <c r="A1792" i="138"/>
  <c r="A1793" i="138"/>
  <c r="A1794" i="138"/>
  <c r="A1795" i="138"/>
  <c r="A1796" i="138"/>
  <c r="A1797" i="138"/>
  <c r="A1798" i="138"/>
  <c r="A1799" i="138"/>
  <c r="A1800" i="138"/>
  <c r="A1801" i="138"/>
  <c r="A1802" i="138"/>
  <c r="A1803" i="138"/>
  <c r="A1804" i="138"/>
  <c r="A1805" i="138"/>
  <c r="A1806" i="138"/>
  <c r="A1807" i="138"/>
  <c r="A1808" i="138"/>
  <c r="A1809" i="138"/>
  <c r="A1810" i="138"/>
  <c r="A1811" i="138"/>
  <c r="A1812" i="138"/>
  <c r="A1813" i="138"/>
  <c r="A1814" i="138"/>
  <c r="A1815" i="138"/>
  <c r="A1816" i="138"/>
  <c r="A1817" i="138"/>
  <c r="A1818" i="138"/>
  <c r="A1819" i="138"/>
  <c r="A1820" i="138"/>
  <c r="A1821" i="138"/>
  <c r="A1822" i="138"/>
  <c r="A1823" i="138"/>
  <c r="A1824" i="138"/>
  <c r="A1825" i="138"/>
  <c r="A1826" i="138"/>
  <c r="A1827" i="138"/>
  <c r="A1828" i="138"/>
  <c r="A1829" i="138"/>
  <c r="A1830" i="138"/>
  <c r="A1831" i="138"/>
  <c r="A1832" i="138"/>
  <c r="A1833" i="138"/>
  <c r="A1834" i="138"/>
  <c r="A1835" i="138"/>
  <c r="A1836" i="138"/>
  <c r="A1837" i="138"/>
  <c r="A1838" i="138"/>
  <c r="A1839" i="138"/>
  <c r="A1840" i="138"/>
  <c r="A1841" i="138"/>
  <c r="A1842" i="138"/>
  <c r="A1843" i="138"/>
  <c r="A1844" i="138"/>
  <c r="A1845" i="138"/>
  <c r="A1846" i="138"/>
  <c r="A1847" i="138"/>
  <c r="A1848" i="138"/>
  <c r="A1849" i="138"/>
  <c r="A1850" i="138"/>
  <c r="A1851" i="138"/>
  <c r="A1852" i="138"/>
  <c r="A1853" i="138"/>
  <c r="A1854" i="138"/>
  <c r="A1855" i="138"/>
  <c r="A1856" i="138"/>
  <c r="A1857" i="138"/>
  <c r="A1858" i="138"/>
  <c r="A1859" i="138"/>
  <c r="A1860" i="138"/>
  <c r="A1861" i="138"/>
  <c r="A1862" i="138"/>
  <c r="A1863" i="138"/>
  <c r="A1864" i="138"/>
  <c r="A1865" i="138"/>
  <c r="A1866" i="138"/>
  <c r="A1867" i="138"/>
  <c r="A1868" i="138"/>
  <c r="A1869" i="138"/>
  <c r="A1870" i="138"/>
  <c r="A1871" i="138"/>
  <c r="A1872" i="138"/>
  <c r="A1873" i="138"/>
  <c r="A1874" i="138"/>
  <c r="A1875" i="138"/>
  <c r="A1876" i="138"/>
  <c r="A1877" i="138"/>
  <c r="A1878" i="138"/>
  <c r="A1879" i="138"/>
  <c r="A1880" i="138"/>
  <c r="A1881" i="138"/>
  <c r="A1882" i="138"/>
  <c r="A1883" i="138"/>
  <c r="A1884" i="138"/>
  <c r="A1885" i="138"/>
  <c r="A1886" i="138"/>
  <c r="A1887" i="138"/>
  <c r="A1888" i="138"/>
  <c r="A1889" i="138"/>
  <c r="A1890" i="138"/>
  <c r="A1891" i="138"/>
  <c r="A1892" i="138"/>
  <c r="A1893" i="138"/>
  <c r="A1894" i="138"/>
  <c r="A1895" i="138"/>
  <c r="A1896" i="138"/>
  <c r="A1897" i="138"/>
  <c r="A1898" i="138"/>
  <c r="A1899" i="138"/>
  <c r="A1900" i="138"/>
  <c r="A1901" i="138"/>
  <c r="A1902" i="138"/>
  <c r="A1903" i="138"/>
  <c r="A1904" i="138"/>
  <c r="A1905" i="138"/>
  <c r="A1906" i="138"/>
  <c r="A1907" i="138"/>
  <c r="A1908" i="138"/>
  <c r="A1909" i="138"/>
  <c r="A1910" i="138"/>
  <c r="A1911" i="138"/>
  <c r="A1912" i="138"/>
  <c r="A1913" i="138"/>
  <c r="A1914" i="138"/>
  <c r="A1915" i="138"/>
  <c r="A1916" i="138"/>
  <c r="P1483" i="138"/>
  <c r="P1484" i="138"/>
  <c r="P1485" i="138"/>
  <c r="P1486" i="138"/>
  <c r="P1487" i="138"/>
  <c r="P1488" i="138"/>
  <c r="P1489" i="138"/>
  <c r="P1490" i="138"/>
  <c r="P1491" i="138"/>
  <c r="P1492" i="138"/>
  <c r="P1493" i="138"/>
  <c r="P1494" i="138"/>
  <c r="P1495" i="138"/>
  <c r="P1496" i="138"/>
  <c r="P1497" i="138"/>
  <c r="P1498" i="138"/>
  <c r="P1499" i="138"/>
  <c r="P1500" i="138"/>
  <c r="P1501" i="138"/>
  <c r="P1502" i="138"/>
  <c r="P1503" i="138"/>
  <c r="P1504" i="138"/>
  <c r="P1505" i="138"/>
  <c r="P1506" i="138"/>
  <c r="P1507" i="138"/>
  <c r="P1508" i="138"/>
  <c r="P1509" i="138"/>
  <c r="P1510" i="138"/>
  <c r="P1511" i="138"/>
  <c r="P1512" i="138"/>
  <c r="P1513" i="138"/>
  <c r="P1514" i="138"/>
  <c r="P1515" i="138"/>
  <c r="P1516" i="138"/>
  <c r="P1517" i="138"/>
  <c r="P1518" i="138"/>
  <c r="P1519" i="138"/>
  <c r="P1520" i="138"/>
  <c r="P1521" i="138"/>
  <c r="P1522" i="138"/>
  <c r="P1523" i="138"/>
  <c r="P1524" i="138"/>
  <c r="P1525" i="138"/>
  <c r="P1526" i="138"/>
  <c r="P1527" i="138"/>
  <c r="P1528" i="138"/>
  <c r="P1529" i="138"/>
  <c r="P1530" i="138"/>
  <c r="P1531" i="138"/>
  <c r="P1532" i="138"/>
  <c r="P1533" i="138"/>
  <c r="P1534" i="138"/>
  <c r="P1535" i="138"/>
  <c r="P1536" i="138"/>
  <c r="P1537" i="138"/>
  <c r="P1538" i="138"/>
  <c r="P1539" i="138"/>
  <c r="P1540" i="138"/>
  <c r="P1541" i="138"/>
  <c r="P1542" i="138"/>
  <c r="P1543" i="138"/>
  <c r="P1544" i="138"/>
  <c r="P1545" i="138"/>
  <c r="P1546" i="138"/>
  <c r="P1547" i="138"/>
  <c r="P1548" i="138"/>
  <c r="P1549" i="138"/>
  <c r="P1550" i="138"/>
  <c r="P1551" i="138"/>
  <c r="P1552" i="138"/>
  <c r="P1553" i="138"/>
  <c r="P1554" i="138"/>
  <c r="P1555" i="138"/>
  <c r="P1556" i="138"/>
  <c r="P1557" i="138"/>
  <c r="P1558" i="138"/>
  <c r="P1559" i="138"/>
  <c r="P1560" i="138"/>
  <c r="P1561" i="138"/>
  <c r="P1562" i="138"/>
  <c r="P1563" i="138"/>
  <c r="P1564" i="138"/>
  <c r="P1565" i="138"/>
  <c r="P1566" i="138"/>
  <c r="P1567" i="138"/>
  <c r="P1568" i="138"/>
  <c r="P1569" i="138"/>
  <c r="P1570" i="138"/>
  <c r="P1571" i="138"/>
  <c r="P1572" i="138"/>
  <c r="P1573" i="138"/>
  <c r="P1574" i="138"/>
  <c r="P1575" i="138"/>
  <c r="P1576" i="138"/>
  <c r="P1577" i="138"/>
  <c r="P1578" i="138"/>
  <c r="P1579" i="138"/>
  <c r="P1580" i="138"/>
  <c r="P1581" i="138"/>
  <c r="P1582" i="138"/>
  <c r="P1583" i="138"/>
  <c r="P1584" i="138"/>
  <c r="P1585" i="138"/>
  <c r="P1586" i="138"/>
  <c r="P1587" i="138"/>
  <c r="P1588" i="138"/>
  <c r="P1589" i="138"/>
  <c r="P1590" i="138"/>
  <c r="P1591" i="138"/>
  <c r="P1592" i="138"/>
  <c r="P1593" i="138"/>
  <c r="P1594" i="138"/>
  <c r="P1595" i="138"/>
  <c r="P1596" i="138"/>
  <c r="P1597" i="138"/>
  <c r="P1598" i="138"/>
  <c r="P1599" i="138"/>
  <c r="P1600" i="138"/>
  <c r="P1601" i="138"/>
  <c r="P1602" i="138"/>
  <c r="P1603" i="138"/>
  <c r="P1604" i="138"/>
  <c r="P1605" i="138"/>
  <c r="P1606" i="138"/>
  <c r="P1607" i="138"/>
  <c r="P1608" i="138"/>
  <c r="P1609" i="138"/>
  <c r="P1610" i="138"/>
  <c r="P1611" i="138"/>
  <c r="P1612" i="138"/>
  <c r="P1613" i="138"/>
  <c r="P1614" i="138"/>
  <c r="P1615" i="138"/>
  <c r="P1616" i="138"/>
  <c r="P1617" i="138"/>
  <c r="P1618" i="138"/>
  <c r="P1619" i="138"/>
  <c r="P1620" i="138"/>
  <c r="P1621" i="138"/>
  <c r="P1622" i="138"/>
  <c r="P1623" i="138"/>
  <c r="P1624" i="138"/>
  <c r="P1625" i="138"/>
  <c r="P1626" i="138"/>
  <c r="P1627" i="138"/>
  <c r="P1628" i="138"/>
  <c r="P1629" i="138"/>
  <c r="P1630" i="138"/>
  <c r="P1631" i="138"/>
  <c r="P1632" i="138"/>
  <c r="P1633" i="138"/>
  <c r="P1634" i="138"/>
  <c r="P1635" i="138"/>
  <c r="P1636" i="138"/>
  <c r="P1637" i="138"/>
  <c r="P1638" i="138"/>
  <c r="P1639" i="138"/>
  <c r="P1640" i="138"/>
  <c r="P1641" i="138"/>
  <c r="P1642" i="138"/>
  <c r="P1643" i="138"/>
  <c r="P1644" i="138"/>
  <c r="P1645" i="138"/>
  <c r="P1646" i="138"/>
  <c r="P1647" i="138"/>
  <c r="P1648" i="138"/>
  <c r="P1649" i="138"/>
  <c r="P1650" i="138"/>
  <c r="P1651" i="138"/>
  <c r="P1652" i="138"/>
  <c r="P1653" i="138"/>
  <c r="P1654" i="138"/>
  <c r="P1655" i="138"/>
  <c r="P1656" i="138"/>
  <c r="P1657" i="138"/>
  <c r="P1658" i="138"/>
  <c r="P1659" i="138"/>
  <c r="P1660" i="138"/>
  <c r="P1661" i="138"/>
  <c r="P1662" i="138"/>
  <c r="P1663" i="138"/>
  <c r="P1664" i="138"/>
  <c r="P1665" i="138"/>
  <c r="P1666" i="138"/>
  <c r="P1667" i="138"/>
  <c r="P1668" i="138"/>
  <c r="P1669" i="138"/>
  <c r="P1670" i="138"/>
  <c r="P1671" i="138"/>
  <c r="P1672" i="138"/>
  <c r="P1673" i="138"/>
  <c r="P1674" i="138"/>
  <c r="P1675" i="138"/>
  <c r="P1676" i="138"/>
  <c r="P1677" i="138"/>
  <c r="P1678" i="138"/>
  <c r="P1679" i="138"/>
  <c r="P1680" i="138"/>
  <c r="P1681" i="138"/>
  <c r="P1682" i="138"/>
  <c r="P1683" i="138"/>
  <c r="P1684" i="138"/>
  <c r="P1685" i="138"/>
  <c r="P1686" i="138"/>
  <c r="P1687" i="138"/>
  <c r="P1688" i="138"/>
  <c r="P1689" i="138"/>
  <c r="P1690" i="138"/>
  <c r="P1691" i="138"/>
  <c r="P1692" i="138"/>
  <c r="P1693" i="138"/>
  <c r="P1694" i="138"/>
  <c r="P1695" i="138"/>
  <c r="P1696" i="138"/>
  <c r="P1697" i="138"/>
  <c r="P1698" i="138"/>
  <c r="P1699" i="138"/>
  <c r="P1700" i="138"/>
  <c r="P1701" i="138"/>
  <c r="P1702" i="138"/>
  <c r="P1703" i="138"/>
  <c r="P1704" i="138"/>
  <c r="P1705" i="138"/>
  <c r="P1706" i="138"/>
  <c r="P1707" i="138"/>
  <c r="P1708" i="138"/>
  <c r="P1709" i="138"/>
  <c r="P1710" i="138"/>
  <c r="P1711" i="138"/>
  <c r="P1712" i="138"/>
  <c r="P1713" i="138"/>
  <c r="P1714" i="138"/>
  <c r="P1715" i="138"/>
  <c r="P1716" i="138"/>
  <c r="P1717" i="138"/>
  <c r="P1718" i="138"/>
  <c r="P1719" i="138"/>
  <c r="P1720" i="138"/>
  <c r="P1721" i="138"/>
  <c r="P1722" i="138"/>
  <c r="P1723" i="138"/>
  <c r="P1724" i="138"/>
  <c r="P1725" i="138"/>
  <c r="P1726" i="138"/>
  <c r="P1727" i="138"/>
  <c r="P1728" i="138"/>
  <c r="P1729" i="138"/>
  <c r="P1730" i="138"/>
  <c r="P1731" i="138"/>
  <c r="P1732" i="138"/>
  <c r="P1733" i="138"/>
  <c r="P1734" i="138"/>
  <c r="P1735" i="138"/>
  <c r="P1736" i="138"/>
  <c r="P1737" i="138"/>
  <c r="P1738" i="138"/>
  <c r="P1739" i="138"/>
  <c r="P1740" i="138"/>
  <c r="P1741" i="138"/>
  <c r="P1742" i="138"/>
  <c r="P1743" i="138"/>
  <c r="P1744" i="138"/>
  <c r="P1745" i="138"/>
  <c r="P1746" i="138"/>
  <c r="P1747" i="138"/>
  <c r="P1748" i="138"/>
  <c r="P1749" i="138"/>
  <c r="P1750" i="138"/>
  <c r="P1751" i="138"/>
  <c r="P1752" i="138"/>
  <c r="P1753" i="138"/>
  <c r="P1754" i="138"/>
  <c r="P1755" i="138"/>
  <c r="P1756" i="138"/>
  <c r="P1757" i="138"/>
  <c r="P1758" i="138"/>
  <c r="P1759" i="138"/>
  <c r="P1760" i="138"/>
  <c r="P1761" i="138"/>
  <c r="P1762" i="138"/>
  <c r="P1763" i="138"/>
  <c r="P1764" i="138"/>
  <c r="P1765" i="138"/>
  <c r="P1766" i="138"/>
  <c r="P1767" i="138"/>
  <c r="P1768" i="138"/>
  <c r="P1769" i="138"/>
  <c r="P1770" i="138"/>
  <c r="P1771" i="138"/>
  <c r="P1772" i="138"/>
  <c r="P1773" i="138"/>
  <c r="P1774" i="138"/>
  <c r="P1775" i="138"/>
  <c r="P1776" i="138"/>
  <c r="P1777" i="138"/>
  <c r="P1778" i="138"/>
  <c r="P1779" i="138"/>
  <c r="P1780" i="138"/>
  <c r="P1781" i="138"/>
  <c r="P1782" i="138"/>
  <c r="P1783" i="138"/>
  <c r="P1784" i="138"/>
  <c r="P1785" i="138"/>
  <c r="P1786" i="138"/>
  <c r="P1787" i="138"/>
  <c r="P1788" i="138"/>
  <c r="P1789" i="138"/>
  <c r="P1790" i="138"/>
  <c r="P1791" i="138"/>
  <c r="P1792" i="138"/>
  <c r="P1793" i="138"/>
  <c r="P1794" i="138"/>
  <c r="P1795" i="138"/>
  <c r="P1796" i="138"/>
  <c r="P1797" i="138"/>
  <c r="P1798" i="138"/>
  <c r="P1799" i="138"/>
  <c r="P1800" i="138"/>
  <c r="P1801" i="138"/>
  <c r="P1802" i="138"/>
  <c r="P1803" i="138"/>
  <c r="P1804" i="138"/>
  <c r="P1805" i="138"/>
  <c r="P1806" i="138"/>
  <c r="P1807" i="138"/>
  <c r="P1808" i="138"/>
  <c r="P1809" i="138"/>
  <c r="P1810" i="138"/>
  <c r="P1811" i="138"/>
  <c r="P1812" i="138"/>
  <c r="P1813" i="138"/>
  <c r="P1814" i="138"/>
  <c r="P1815" i="138"/>
  <c r="P1816" i="138"/>
  <c r="P1817" i="138"/>
  <c r="P1818" i="138"/>
  <c r="P1819" i="138"/>
  <c r="P1820" i="138"/>
  <c r="P1821" i="138"/>
  <c r="P1822" i="138"/>
  <c r="P1823" i="138"/>
  <c r="P1824" i="138"/>
  <c r="P1825" i="138"/>
  <c r="P1826" i="138"/>
  <c r="P1827" i="138"/>
  <c r="P1828" i="138"/>
  <c r="P1829" i="138"/>
  <c r="P1830" i="138"/>
  <c r="P1831" i="138"/>
  <c r="P1832" i="138"/>
  <c r="P1833" i="138"/>
  <c r="P1834" i="138"/>
  <c r="P1835" i="138"/>
  <c r="P1836" i="138"/>
  <c r="P1837" i="138"/>
  <c r="P1838" i="138"/>
  <c r="P1839" i="138"/>
  <c r="P1840" i="138"/>
  <c r="P1841" i="138"/>
  <c r="P1842" i="138"/>
  <c r="P1843" i="138"/>
  <c r="P1844" i="138"/>
  <c r="P1845" i="138"/>
  <c r="P1846" i="138"/>
  <c r="P1847" i="138"/>
  <c r="P1848" i="138"/>
  <c r="P1849" i="138"/>
  <c r="P1850" i="138"/>
  <c r="P1851" i="138"/>
  <c r="P1852" i="138"/>
  <c r="P1853" i="138"/>
  <c r="P1854" i="138"/>
  <c r="P1855" i="138"/>
  <c r="P1856" i="138"/>
  <c r="P1857" i="138"/>
  <c r="P1858" i="138"/>
  <c r="P1859" i="138"/>
  <c r="P1860" i="138"/>
  <c r="P1861" i="138"/>
  <c r="P1862" i="138"/>
  <c r="P1863" i="138"/>
  <c r="P1864" i="138"/>
  <c r="P1865" i="138"/>
  <c r="P1866" i="138"/>
  <c r="P1867" i="138"/>
  <c r="P1868" i="138"/>
  <c r="P1869" i="138"/>
  <c r="P1870" i="138"/>
  <c r="P1871" i="138"/>
  <c r="P1872" i="138"/>
  <c r="P1873" i="138"/>
  <c r="P1874" i="138"/>
  <c r="P1875" i="138"/>
  <c r="P1876" i="138"/>
  <c r="P1877" i="138"/>
  <c r="P1878" i="138"/>
  <c r="P1879" i="138"/>
  <c r="P1880" i="138"/>
  <c r="P1881" i="138"/>
  <c r="P1882" i="138"/>
  <c r="P1883" i="138"/>
  <c r="P1884" i="138"/>
  <c r="P1885" i="138"/>
  <c r="P1886" i="138"/>
  <c r="P1887" i="138"/>
  <c r="P1888" i="138"/>
  <c r="P1889" i="138"/>
  <c r="P1890" i="138"/>
  <c r="P1891" i="138"/>
  <c r="P1892" i="138"/>
  <c r="P1893" i="138"/>
  <c r="P1894" i="138"/>
  <c r="P1895" i="138"/>
  <c r="P1896" i="138"/>
  <c r="P1897" i="138"/>
  <c r="P1898" i="138"/>
  <c r="P1899" i="138"/>
  <c r="P1900" i="138"/>
  <c r="P1901" i="138"/>
  <c r="P1902" i="138"/>
  <c r="P1903" i="138"/>
  <c r="P1904" i="138"/>
  <c r="P1905" i="138"/>
  <c r="P1906" i="138"/>
  <c r="P1907" i="138"/>
  <c r="P1908" i="138"/>
  <c r="P1909" i="138"/>
  <c r="P1910" i="138"/>
  <c r="P1911" i="138"/>
  <c r="P1912" i="138"/>
  <c r="P1913" i="138"/>
  <c r="P1914" i="138"/>
  <c r="P1915" i="138"/>
  <c r="P1916" i="138"/>
  <c r="B26" i="70"/>
  <c r="B25" i="70"/>
  <c r="B24" i="70"/>
  <c r="B21" i="70"/>
  <c r="J13" i="113"/>
  <c r="B23" i="70"/>
  <c r="J13" i="1"/>
  <c r="K15" i="113"/>
  <c r="B19" i="70"/>
  <c r="B12" i="70"/>
  <c r="J13" i="117"/>
  <c r="B27" i="70"/>
  <c r="K18" i="1"/>
  <c r="J15" i="113"/>
  <c r="C23" i="70"/>
  <c r="K13" i="1"/>
  <c r="J15" i="117"/>
  <c r="C27" i="70"/>
  <c r="K19" i="113"/>
  <c r="K13" i="113"/>
  <c r="J18" i="1"/>
  <c r="M13" i="125"/>
  <c r="O55" i="57"/>
  <c r="G65" i="57"/>
  <c r="J11" i="57"/>
  <c r="H11" i="57"/>
  <c r="F65" i="57"/>
  <c r="H13" i="57"/>
  <c r="J13" i="57"/>
  <c r="K13" i="108"/>
  <c r="EK1912" i="138"/>
  <c r="EL1912" i="138"/>
  <c r="EK1904" i="138"/>
  <c r="EL1904" i="138"/>
  <c r="EK1896" i="138"/>
  <c r="EL1896" i="138"/>
  <c r="EK1888" i="138"/>
  <c r="EL1888" i="138"/>
  <c r="EK1880" i="138"/>
  <c r="EL1880" i="138"/>
  <c r="EK1872" i="138"/>
  <c r="EL1872" i="138"/>
  <c r="EK1864" i="138"/>
  <c r="EL1864" i="138"/>
  <c r="EK1856" i="138"/>
  <c r="EL1856" i="138"/>
  <c r="EK1848" i="138"/>
  <c r="EL1848" i="138"/>
  <c r="EK1840" i="138"/>
  <c r="EL1840" i="138"/>
  <c r="EK1832" i="138"/>
  <c r="EL1832" i="138"/>
  <c r="EK1824" i="138"/>
  <c r="EL1824" i="138"/>
  <c r="EK1816" i="138"/>
  <c r="EL1816" i="138"/>
  <c r="EK1808" i="138"/>
  <c r="EL1808" i="138"/>
  <c r="EK1800" i="138"/>
  <c r="EL1800" i="138"/>
  <c r="EK1792" i="138"/>
  <c r="EL1792" i="138"/>
  <c r="EK1784" i="138"/>
  <c r="EL1784" i="138"/>
  <c r="EK1776" i="138"/>
  <c r="EL1776" i="138"/>
  <c r="EK1768" i="138"/>
  <c r="EL1768" i="138"/>
  <c r="EK1760" i="138"/>
  <c r="EL1760" i="138"/>
  <c r="EK1752" i="138"/>
  <c r="EL1752" i="138"/>
  <c r="EK1744" i="138"/>
  <c r="EL1744" i="138"/>
  <c r="EK1736" i="138"/>
  <c r="EL1736" i="138"/>
  <c r="EK1728" i="138"/>
  <c r="EL1728" i="138"/>
  <c r="EK1720" i="138"/>
  <c r="EL1720" i="138"/>
  <c r="EK1712" i="138"/>
  <c r="EL1712" i="138"/>
  <c r="EK1704" i="138"/>
  <c r="EL1704" i="138"/>
  <c r="EK1696" i="138"/>
  <c r="EL1696" i="138"/>
  <c r="EK1688" i="138"/>
  <c r="EL1688" i="138"/>
  <c r="EK1680" i="138"/>
  <c r="EL1680" i="138"/>
  <c r="EK1672" i="138"/>
  <c r="EL1672" i="138"/>
  <c r="EK1664" i="138"/>
  <c r="EL1664" i="138"/>
  <c r="EK1656" i="138"/>
  <c r="EL1656" i="138"/>
  <c r="EK1648" i="138"/>
  <c r="EL1648" i="138"/>
  <c r="EK1640" i="138"/>
  <c r="EL1640" i="138"/>
  <c r="EK1632" i="138"/>
  <c r="EL1632" i="138"/>
  <c r="EK1624" i="138"/>
  <c r="EL1624" i="138"/>
  <c r="EK1616" i="138"/>
  <c r="EL1616" i="138"/>
  <c r="EK1608" i="138"/>
  <c r="EL1608" i="138"/>
  <c r="EK1600" i="138"/>
  <c r="EL1600" i="138"/>
  <c r="EK1592" i="138"/>
  <c r="EL1592" i="138"/>
  <c r="EK1584" i="138"/>
  <c r="EL1584" i="138"/>
  <c r="EK1576" i="138"/>
  <c r="EL1576" i="138"/>
  <c r="EK1568" i="138"/>
  <c r="EL1568" i="138"/>
  <c r="EK1560" i="138"/>
  <c r="EL1560" i="138"/>
  <c r="EK1552" i="138"/>
  <c r="EL1552" i="138"/>
  <c r="EK1544" i="138"/>
  <c r="EL1544" i="138"/>
  <c r="EK1536" i="138"/>
  <c r="EL1536" i="138"/>
  <c r="EK1528" i="138"/>
  <c r="EL1528" i="138"/>
  <c r="EK1520" i="138"/>
  <c r="EL1520" i="138"/>
  <c r="EK1512" i="138"/>
  <c r="EL1512" i="138"/>
  <c r="EK1504" i="138"/>
  <c r="EL1504" i="138"/>
  <c r="EK1496" i="138"/>
  <c r="EL1496" i="138"/>
  <c r="EK1488" i="138"/>
  <c r="EL1488" i="138"/>
  <c r="J16" i="110"/>
  <c r="C20" i="70"/>
  <c r="K14" i="108"/>
  <c r="K21" i="124"/>
  <c r="K14" i="110"/>
  <c r="K21" i="125"/>
  <c r="L21" i="125"/>
  <c r="K13" i="110"/>
  <c r="K19" i="117"/>
  <c r="K16" i="110"/>
  <c r="J14" i="110"/>
  <c r="J13" i="110"/>
  <c r="K18" i="110"/>
  <c r="K16" i="108"/>
  <c r="J13" i="108"/>
  <c r="J14" i="108"/>
  <c r="K18" i="104"/>
  <c r="K19" i="101"/>
  <c r="K13" i="105"/>
  <c r="K16" i="105"/>
  <c r="J13" i="105"/>
  <c r="B15" i="70"/>
  <c r="K20" i="1"/>
  <c r="K15" i="106"/>
  <c r="J16" i="104"/>
  <c r="C14" i="70"/>
  <c r="K16" i="104"/>
  <c r="K14" i="104"/>
  <c r="K13" i="104"/>
  <c r="J13" i="104"/>
  <c r="J14" i="104"/>
  <c r="J15" i="106"/>
  <c r="B16" i="70"/>
  <c r="K13" i="101"/>
  <c r="K14" i="101"/>
  <c r="J14" i="101"/>
  <c r="J13" i="101"/>
  <c r="EK1879" i="138"/>
  <c r="EL1879" i="138"/>
  <c r="EK1831" i="138"/>
  <c r="EL1831" i="138"/>
  <c r="EK1783" i="138"/>
  <c r="EL1783" i="138"/>
  <c r="EK1735" i="138"/>
  <c r="EL1735" i="138"/>
  <c r="EK1687" i="138"/>
  <c r="EL1687" i="138"/>
  <c r="EK1639" i="138"/>
  <c r="EL1639" i="138"/>
  <c r="EK1599" i="138"/>
  <c r="EL1599" i="138"/>
  <c r="EK1543" i="138"/>
  <c r="EL1543" i="138"/>
  <c r="EK1511" i="138"/>
  <c r="EL1511" i="138"/>
  <c r="EK1895" i="138"/>
  <c r="EL1895" i="138"/>
  <c r="EK1847" i="138"/>
  <c r="EL1847" i="138"/>
  <c r="EK1799" i="138"/>
  <c r="EL1799" i="138"/>
  <c r="EK1743" i="138"/>
  <c r="EL1743" i="138"/>
  <c r="EK1711" i="138"/>
  <c r="EL1711" i="138"/>
  <c r="EK1655" i="138"/>
  <c r="EL1655" i="138"/>
  <c r="EK1591" i="138"/>
  <c r="EL1591" i="138"/>
  <c r="EK1551" i="138"/>
  <c r="EL1551" i="138"/>
  <c r="EK1495" i="138"/>
  <c r="EL1495" i="138"/>
  <c r="EK1911" i="138"/>
  <c r="EL1911" i="138"/>
  <c r="EK1871" i="138"/>
  <c r="EL1871" i="138"/>
  <c r="EK1823" i="138"/>
  <c r="EL1823" i="138"/>
  <c r="EK1775" i="138"/>
  <c r="EL1775" i="138"/>
  <c r="EK1719" i="138"/>
  <c r="EL1719" i="138"/>
  <c r="EK1671" i="138"/>
  <c r="EL1671" i="138"/>
  <c r="EK1615" i="138"/>
  <c r="EL1615" i="138"/>
  <c r="EK1559" i="138"/>
  <c r="EL1559" i="138"/>
  <c r="EK1519" i="138"/>
  <c r="EL1519" i="138"/>
  <c r="EK1887" i="138"/>
  <c r="EL1887" i="138"/>
  <c r="EK1839" i="138"/>
  <c r="EL1839" i="138"/>
  <c r="EK1791" i="138"/>
  <c r="EL1791" i="138"/>
  <c r="EK1751" i="138"/>
  <c r="EL1751" i="138"/>
  <c r="EK1703" i="138"/>
  <c r="EL1703" i="138"/>
  <c r="EK1663" i="138"/>
  <c r="EL1663" i="138"/>
  <c r="EK1631" i="138"/>
  <c r="EL1631" i="138"/>
  <c r="EK1583" i="138"/>
  <c r="EL1583" i="138"/>
  <c r="EK1535" i="138"/>
  <c r="EL1535" i="138"/>
  <c r="EK1487" i="138"/>
  <c r="EL1487" i="138"/>
  <c r="EK1903" i="138"/>
  <c r="EL1903" i="138"/>
  <c r="EK1855" i="138"/>
  <c r="EL1855" i="138"/>
  <c r="EK1815" i="138"/>
  <c r="EL1815" i="138"/>
  <c r="EK1759" i="138"/>
  <c r="EL1759" i="138"/>
  <c r="EK1695" i="138"/>
  <c r="EL1695" i="138"/>
  <c r="EK1647" i="138"/>
  <c r="EL1647" i="138"/>
  <c r="EK1607" i="138"/>
  <c r="EL1607" i="138"/>
  <c r="EK1575" i="138"/>
  <c r="EL1575" i="138"/>
  <c r="EK1527" i="138"/>
  <c r="EL1527" i="138"/>
  <c r="EK1863" i="138"/>
  <c r="EL1863" i="138"/>
  <c r="EK1807" i="138"/>
  <c r="EL1807" i="138"/>
  <c r="EK1767" i="138"/>
  <c r="EL1767" i="138"/>
  <c r="EK1727" i="138"/>
  <c r="EL1727" i="138"/>
  <c r="EK1679" i="138"/>
  <c r="EL1679" i="138"/>
  <c r="EK1623" i="138"/>
  <c r="EL1623" i="138"/>
  <c r="EK1567" i="138"/>
  <c r="EL1567" i="138"/>
  <c r="EK1503" i="138"/>
  <c r="EL1503" i="138"/>
  <c r="EK1916" i="138"/>
  <c r="EL1916" i="138"/>
  <c r="EK1900" i="138"/>
  <c r="EL1900" i="138"/>
  <c r="EK1884" i="138"/>
  <c r="EL1884" i="138"/>
  <c r="EK1868" i="138"/>
  <c r="EL1868" i="138"/>
  <c r="EK1852" i="138"/>
  <c r="EL1852" i="138"/>
  <c r="EK1836" i="138"/>
  <c r="EL1836" i="138"/>
  <c r="EK1820" i="138"/>
  <c r="EL1820" i="138"/>
  <c r="EK1804" i="138"/>
  <c r="EL1804" i="138"/>
  <c r="EK1788" i="138"/>
  <c r="EL1788" i="138"/>
  <c r="EK1772" i="138"/>
  <c r="EL1772" i="138"/>
  <c r="EK1756" i="138"/>
  <c r="EL1756" i="138"/>
  <c r="EK1740" i="138"/>
  <c r="EL1740" i="138"/>
  <c r="EK1724" i="138"/>
  <c r="EL1724" i="138"/>
  <c r="EK1700" i="138"/>
  <c r="EL1700" i="138"/>
  <c r="EK1684" i="138"/>
  <c r="EL1684" i="138"/>
  <c r="EK1668" i="138"/>
  <c r="EL1668" i="138"/>
  <c r="EK1652" i="138"/>
  <c r="EL1652" i="138"/>
  <c r="EK1636" i="138"/>
  <c r="EL1636" i="138"/>
  <c r="EK1620" i="138"/>
  <c r="EL1620" i="138"/>
  <c r="EK1604" i="138"/>
  <c r="EL1604" i="138"/>
  <c r="EK1588" i="138"/>
  <c r="EL1588" i="138"/>
  <c r="EK1572" i="138"/>
  <c r="EL1572" i="138"/>
  <c r="EK1556" i="138"/>
  <c r="EL1556" i="138"/>
  <c r="EK1540" i="138"/>
  <c r="EL1540" i="138"/>
  <c r="EK1524" i="138"/>
  <c r="EL1524" i="138"/>
  <c r="EK1508" i="138"/>
  <c r="EL1508" i="138"/>
  <c r="EK1492" i="138"/>
  <c r="EL1492" i="138"/>
  <c r="EK1908" i="138"/>
  <c r="EL1908" i="138"/>
  <c r="EK1892" i="138"/>
  <c r="EL1892" i="138"/>
  <c r="EK1876" i="138"/>
  <c r="EL1876" i="138"/>
  <c r="EK1860" i="138"/>
  <c r="EL1860" i="138"/>
  <c r="EK1844" i="138"/>
  <c r="EL1844" i="138"/>
  <c r="EK1828" i="138"/>
  <c r="EL1828" i="138"/>
  <c r="EK1812" i="138"/>
  <c r="EL1812" i="138"/>
  <c r="EK1796" i="138"/>
  <c r="EL1796" i="138"/>
  <c r="EK1780" i="138"/>
  <c r="EL1780" i="138"/>
  <c r="EK1764" i="138"/>
  <c r="EL1764" i="138"/>
  <c r="EK1748" i="138"/>
  <c r="EL1748" i="138"/>
  <c r="EK1732" i="138"/>
  <c r="EL1732" i="138"/>
  <c r="EK1716" i="138"/>
  <c r="EL1716" i="138"/>
  <c r="EK1708" i="138"/>
  <c r="EL1708" i="138"/>
  <c r="EK1692" i="138"/>
  <c r="EL1692" i="138"/>
  <c r="EK1676" i="138"/>
  <c r="EL1676" i="138"/>
  <c r="EK1660" i="138"/>
  <c r="EL1660" i="138"/>
  <c r="EK1644" i="138"/>
  <c r="EL1644" i="138"/>
  <c r="EK1628" i="138"/>
  <c r="EL1628" i="138"/>
  <c r="EK1612" i="138"/>
  <c r="EL1612" i="138"/>
  <c r="EK1596" i="138"/>
  <c r="EL1596" i="138"/>
  <c r="EK1580" i="138"/>
  <c r="EL1580" i="138"/>
  <c r="EK1564" i="138"/>
  <c r="EL1564" i="138"/>
  <c r="EK1548" i="138"/>
  <c r="EL1548" i="138"/>
  <c r="EK1532" i="138"/>
  <c r="EL1532" i="138"/>
  <c r="EK1516" i="138"/>
  <c r="EL1516" i="138"/>
  <c r="EK1500" i="138"/>
  <c r="EL1500" i="138"/>
  <c r="EK1484" i="138"/>
  <c r="EL1484" i="138"/>
  <c r="EK1899" i="138"/>
  <c r="EL1899" i="138"/>
  <c r="EK1875" i="138"/>
  <c r="EL1875" i="138"/>
  <c r="EK1843" i="138"/>
  <c r="EL1843" i="138"/>
  <c r="EK1819" i="138"/>
  <c r="EL1819" i="138"/>
  <c r="EK1795" i="138"/>
  <c r="EL1795" i="138"/>
  <c r="EK1779" i="138"/>
  <c r="EL1779" i="138"/>
  <c r="EK1747" i="138"/>
  <c r="EL1747" i="138"/>
  <c r="EK1715" i="138"/>
  <c r="EL1715" i="138"/>
  <c r="EK1691" i="138"/>
  <c r="EL1691" i="138"/>
  <c r="EK1667" i="138"/>
  <c r="EL1667" i="138"/>
  <c r="EK1643" i="138"/>
  <c r="EL1643" i="138"/>
  <c r="EK1611" i="138"/>
  <c r="EL1611" i="138"/>
  <c r="EK1587" i="138"/>
  <c r="EL1587" i="138"/>
  <c r="EK1563" i="138"/>
  <c r="EL1563" i="138"/>
  <c r="EK1539" i="138"/>
  <c r="EL1539" i="138"/>
  <c r="EK1507" i="138"/>
  <c r="EL1507" i="138"/>
  <c r="EK1499" i="138"/>
  <c r="EL1499" i="138"/>
  <c r="EK1915" i="138"/>
  <c r="EL1915" i="138"/>
  <c r="EK1891" i="138"/>
  <c r="EL1891" i="138"/>
  <c r="EK1867" i="138"/>
  <c r="EL1867" i="138"/>
  <c r="EK1851" i="138"/>
  <c r="EL1851" i="138"/>
  <c r="EK1827" i="138"/>
  <c r="EL1827" i="138"/>
  <c r="EK1811" i="138"/>
  <c r="EL1811" i="138"/>
  <c r="EK1787" i="138"/>
  <c r="EL1787" i="138"/>
  <c r="EK1763" i="138"/>
  <c r="EL1763" i="138"/>
  <c r="EK1755" i="138"/>
  <c r="EL1755" i="138"/>
  <c r="EK1731" i="138"/>
  <c r="EL1731" i="138"/>
  <c r="EK1723" i="138"/>
  <c r="EL1723" i="138"/>
  <c r="EK1699" i="138"/>
  <c r="EL1699" i="138"/>
  <c r="EK1675" i="138"/>
  <c r="EL1675" i="138"/>
  <c r="EK1651" i="138"/>
  <c r="EL1651" i="138"/>
  <c r="EK1635" i="138"/>
  <c r="EL1635" i="138"/>
  <c r="EK1619" i="138"/>
  <c r="EL1619" i="138"/>
  <c r="EK1595" i="138"/>
  <c r="EL1595" i="138"/>
  <c r="EK1571" i="138"/>
  <c r="EL1571" i="138"/>
  <c r="EK1547" i="138"/>
  <c r="EL1547" i="138"/>
  <c r="EK1531" i="138"/>
  <c r="EL1531" i="138"/>
  <c r="EK1523" i="138"/>
  <c r="EL1523" i="138"/>
  <c r="EK1483" i="138"/>
  <c r="EL1483" i="138"/>
  <c r="EK1907" i="138"/>
  <c r="EL1907" i="138"/>
  <c r="EK1883" i="138"/>
  <c r="EL1883" i="138"/>
  <c r="EK1859" i="138"/>
  <c r="EL1859" i="138"/>
  <c r="EK1835" i="138"/>
  <c r="EL1835" i="138"/>
  <c r="EK1803" i="138"/>
  <c r="EL1803" i="138"/>
  <c r="EK1771" i="138"/>
  <c r="EL1771" i="138"/>
  <c r="EK1739" i="138"/>
  <c r="EL1739" i="138"/>
  <c r="EK1707" i="138"/>
  <c r="EL1707" i="138"/>
  <c r="EK1683" i="138"/>
  <c r="EL1683" i="138"/>
  <c r="EK1659" i="138"/>
  <c r="EL1659" i="138"/>
  <c r="EK1627" i="138"/>
  <c r="EL1627" i="138"/>
  <c r="EK1603" i="138"/>
  <c r="EL1603" i="138"/>
  <c r="EK1579" i="138"/>
  <c r="EL1579" i="138"/>
  <c r="EK1555" i="138"/>
  <c r="EL1555" i="138"/>
  <c r="EK1515" i="138"/>
  <c r="EL1515" i="138"/>
  <c r="EK1491" i="138"/>
  <c r="EL1491" i="138"/>
  <c r="EK1910" i="138"/>
  <c r="EL1910" i="138"/>
  <c r="EK1862" i="138"/>
  <c r="EL1862" i="138"/>
  <c r="EK1814" i="138"/>
  <c r="EL1814" i="138"/>
  <c r="EK1774" i="138"/>
  <c r="EL1774" i="138"/>
  <c r="EK1726" i="138"/>
  <c r="EL1726" i="138"/>
  <c r="EK1670" i="138"/>
  <c r="EL1670" i="138"/>
  <c r="EK1630" i="138"/>
  <c r="EL1630" i="138"/>
  <c r="EK1582" i="138"/>
  <c r="EL1582" i="138"/>
  <c r="EK1526" i="138"/>
  <c r="EL1526" i="138"/>
  <c r="EK1902" i="138"/>
  <c r="EL1902" i="138"/>
  <c r="EK1854" i="138"/>
  <c r="EL1854" i="138"/>
  <c r="EK1806" i="138"/>
  <c r="EL1806" i="138"/>
  <c r="EK1750" i="138"/>
  <c r="EL1750" i="138"/>
  <c r="EK1694" i="138"/>
  <c r="EL1694" i="138"/>
  <c r="EK1646" i="138"/>
  <c r="EL1646" i="138"/>
  <c r="EK1598" i="138"/>
  <c r="EL1598" i="138"/>
  <c r="EK1550" i="138"/>
  <c r="EL1550" i="138"/>
  <c r="EK1494" i="138"/>
  <c r="EL1494" i="138"/>
  <c r="EK1893" i="138"/>
  <c r="EL1893" i="138"/>
  <c r="EK1869" i="138"/>
  <c r="EL1869" i="138"/>
  <c r="EK1845" i="138"/>
  <c r="EL1845" i="138"/>
  <c r="EK1821" i="138"/>
  <c r="EL1821" i="138"/>
  <c r="EK1797" i="138"/>
  <c r="EL1797" i="138"/>
  <c r="EK1749" i="138"/>
  <c r="EL1749" i="138"/>
  <c r="EK1741" i="138"/>
  <c r="EL1741" i="138"/>
  <c r="EK1733" i="138"/>
  <c r="EL1733" i="138"/>
  <c r="EK1725" i="138"/>
  <c r="EL1725" i="138"/>
  <c r="EK1717" i="138"/>
  <c r="EL1717" i="138"/>
  <c r="EK1709" i="138"/>
  <c r="EL1709" i="138"/>
  <c r="EK1701" i="138"/>
  <c r="EL1701" i="138"/>
  <c r="EK1693" i="138"/>
  <c r="EL1693" i="138"/>
  <c r="EK1685" i="138"/>
  <c r="EL1685" i="138"/>
  <c r="EK1677" i="138"/>
  <c r="EL1677" i="138"/>
  <c r="EK1669" i="138"/>
  <c r="EL1669" i="138"/>
  <c r="EK1661" i="138"/>
  <c r="EL1661" i="138"/>
  <c r="EK1653" i="138"/>
  <c r="EL1653" i="138"/>
  <c r="EK1645" i="138"/>
  <c r="EL1645" i="138"/>
  <c r="EK1637" i="138"/>
  <c r="EL1637" i="138"/>
  <c r="EK1629" i="138"/>
  <c r="EL1629" i="138"/>
  <c r="EK1621" i="138"/>
  <c r="EL1621" i="138"/>
  <c r="EK1613" i="138"/>
  <c r="EL1613" i="138"/>
  <c r="EK1605" i="138"/>
  <c r="EL1605" i="138"/>
  <c r="EK1597" i="138"/>
  <c r="EL1597" i="138"/>
  <c r="EK1589" i="138"/>
  <c r="EL1589" i="138"/>
  <c r="EK1581" i="138"/>
  <c r="EL1581" i="138"/>
  <c r="EK1573" i="138"/>
  <c r="EL1573" i="138"/>
  <c r="EK1565" i="138"/>
  <c r="EL1565" i="138"/>
  <c r="EK1557" i="138"/>
  <c r="EL1557" i="138"/>
  <c r="EK1549" i="138"/>
  <c r="EL1549" i="138"/>
  <c r="EK1541" i="138"/>
  <c r="EL1541" i="138"/>
  <c r="EK1533" i="138"/>
  <c r="EL1533" i="138"/>
  <c r="EK1525" i="138"/>
  <c r="EL1525" i="138"/>
  <c r="EK1517" i="138"/>
  <c r="EL1517" i="138"/>
  <c r="EK1509" i="138"/>
  <c r="EL1509" i="138"/>
  <c r="EK1501" i="138"/>
  <c r="EL1501" i="138"/>
  <c r="EK1493" i="138"/>
  <c r="EL1493" i="138"/>
  <c r="EK1485" i="138"/>
  <c r="EL1485" i="138"/>
  <c r="EK1878" i="138"/>
  <c r="EL1878" i="138"/>
  <c r="EK1838" i="138"/>
  <c r="EL1838" i="138"/>
  <c r="EK1798" i="138"/>
  <c r="EL1798" i="138"/>
  <c r="EK1758" i="138"/>
  <c r="EL1758" i="138"/>
  <c r="EK1710" i="138"/>
  <c r="EL1710" i="138"/>
  <c r="EK1662" i="138"/>
  <c r="EL1662" i="138"/>
  <c r="EK1614" i="138"/>
  <c r="EL1614" i="138"/>
  <c r="EK1566" i="138"/>
  <c r="EL1566" i="138"/>
  <c r="EK1502" i="138"/>
  <c r="EL1502" i="138"/>
  <c r="EK1901" i="138"/>
  <c r="EL1901" i="138"/>
  <c r="EK1789" i="138"/>
  <c r="EL1789" i="138"/>
  <c r="EK1894" i="138"/>
  <c r="EL1894" i="138"/>
  <c r="EK1846" i="138"/>
  <c r="EL1846" i="138"/>
  <c r="EK1782" i="138"/>
  <c r="EL1782" i="138"/>
  <c r="EK1734" i="138"/>
  <c r="EL1734" i="138"/>
  <c r="EK1686" i="138"/>
  <c r="EL1686" i="138"/>
  <c r="EK1622" i="138"/>
  <c r="EL1622" i="138"/>
  <c r="EK1574" i="138"/>
  <c r="EL1574" i="138"/>
  <c r="EK1518" i="138"/>
  <c r="EL1518" i="138"/>
  <c r="EK1909" i="138"/>
  <c r="EL1909" i="138"/>
  <c r="EK1885" i="138"/>
  <c r="EL1885" i="138"/>
  <c r="EK1861" i="138"/>
  <c r="EL1861" i="138"/>
  <c r="EK1829" i="138"/>
  <c r="EL1829" i="138"/>
  <c r="EK1765" i="138"/>
  <c r="EL1765" i="138"/>
  <c r="EK1870" i="138"/>
  <c r="EL1870" i="138"/>
  <c r="EK1822" i="138"/>
  <c r="EL1822" i="138"/>
  <c r="EK1766" i="138"/>
  <c r="EL1766" i="138"/>
  <c r="EK1718" i="138"/>
  <c r="EL1718" i="138"/>
  <c r="EK1678" i="138"/>
  <c r="EL1678" i="138"/>
  <c r="EK1638" i="138"/>
  <c r="EL1638" i="138"/>
  <c r="EK1590" i="138"/>
  <c r="EL1590" i="138"/>
  <c r="EK1558" i="138"/>
  <c r="EL1558" i="138"/>
  <c r="EK1534" i="138"/>
  <c r="EL1534" i="138"/>
  <c r="EK1486" i="138"/>
  <c r="EL1486" i="138"/>
  <c r="EK1877" i="138"/>
  <c r="EL1877" i="138"/>
  <c r="EK1853" i="138"/>
  <c r="EL1853" i="138"/>
  <c r="EK1837" i="138"/>
  <c r="EL1837" i="138"/>
  <c r="EK1813" i="138"/>
  <c r="EL1813" i="138"/>
  <c r="EK1805" i="138"/>
  <c r="EL1805" i="138"/>
  <c r="EK1781" i="138"/>
  <c r="EL1781" i="138"/>
  <c r="EK1773" i="138"/>
  <c r="EL1773" i="138"/>
  <c r="EK1757" i="138"/>
  <c r="EL1757" i="138"/>
  <c r="EK1914" i="138"/>
  <c r="EL1914" i="138"/>
  <c r="EK1906" i="138"/>
  <c r="EL1906" i="138"/>
  <c r="EK1898" i="138"/>
  <c r="EL1898" i="138"/>
  <c r="EK1890" i="138"/>
  <c r="EL1890" i="138"/>
  <c r="EK1882" i="138"/>
  <c r="EL1882" i="138"/>
  <c r="EK1874" i="138"/>
  <c r="EL1874" i="138"/>
  <c r="EK1866" i="138"/>
  <c r="EL1866" i="138"/>
  <c r="EK1858" i="138"/>
  <c r="EL1858" i="138"/>
  <c r="EK1850" i="138"/>
  <c r="EL1850" i="138"/>
  <c r="EK1842" i="138"/>
  <c r="EL1842" i="138"/>
  <c r="EK1834" i="138"/>
  <c r="EL1834" i="138"/>
  <c r="EK1826" i="138"/>
  <c r="EL1826" i="138"/>
  <c r="EK1818" i="138"/>
  <c r="EL1818" i="138"/>
  <c r="EK1810" i="138"/>
  <c r="EL1810" i="138"/>
  <c r="EK1802" i="138"/>
  <c r="EL1802" i="138"/>
  <c r="EK1794" i="138"/>
  <c r="EL1794" i="138"/>
  <c r="EK1786" i="138"/>
  <c r="EL1786" i="138"/>
  <c r="EK1778" i="138"/>
  <c r="EL1778" i="138"/>
  <c r="EK1770" i="138"/>
  <c r="EL1770" i="138"/>
  <c r="EK1762" i="138"/>
  <c r="EL1762" i="138"/>
  <c r="EK1754" i="138"/>
  <c r="EL1754" i="138"/>
  <c r="EK1746" i="138"/>
  <c r="EL1746" i="138"/>
  <c r="EK1738" i="138"/>
  <c r="EL1738" i="138"/>
  <c r="EK1730" i="138"/>
  <c r="EL1730" i="138"/>
  <c r="EK1722" i="138"/>
  <c r="EL1722" i="138"/>
  <c r="EK1714" i="138"/>
  <c r="EL1714" i="138"/>
  <c r="EK1706" i="138"/>
  <c r="EL1706" i="138"/>
  <c r="EK1698" i="138"/>
  <c r="EL1698" i="138"/>
  <c r="EK1690" i="138"/>
  <c r="EL1690" i="138"/>
  <c r="EK1682" i="138"/>
  <c r="EL1682" i="138"/>
  <c r="EK1674" i="138"/>
  <c r="EL1674" i="138"/>
  <c r="EK1666" i="138"/>
  <c r="EL1666" i="138"/>
  <c r="EK1658" i="138"/>
  <c r="EL1658" i="138"/>
  <c r="EK1650" i="138"/>
  <c r="EL1650" i="138"/>
  <c r="EK1642" i="138"/>
  <c r="EL1642" i="138"/>
  <c r="EK1634" i="138"/>
  <c r="EL1634" i="138"/>
  <c r="EK1626" i="138"/>
  <c r="EL1626" i="138"/>
  <c r="EK1618" i="138"/>
  <c r="EL1618" i="138"/>
  <c r="EK1610" i="138"/>
  <c r="EL1610" i="138"/>
  <c r="EK1602" i="138"/>
  <c r="EL1602" i="138"/>
  <c r="EK1594" i="138"/>
  <c r="EL1594" i="138"/>
  <c r="EK1586" i="138"/>
  <c r="EL1586" i="138"/>
  <c r="EK1578" i="138"/>
  <c r="EL1578" i="138"/>
  <c r="EK1570" i="138"/>
  <c r="EL1570" i="138"/>
  <c r="EK1562" i="138"/>
  <c r="EL1562" i="138"/>
  <c r="EK1554" i="138"/>
  <c r="EL1554" i="138"/>
  <c r="EK1546" i="138"/>
  <c r="EL1546" i="138"/>
  <c r="EK1538" i="138"/>
  <c r="EL1538" i="138"/>
  <c r="EK1530" i="138"/>
  <c r="EL1530" i="138"/>
  <c r="EK1522" i="138"/>
  <c r="EL1522" i="138"/>
  <c r="EK1514" i="138"/>
  <c r="EL1514" i="138"/>
  <c r="EK1506" i="138"/>
  <c r="EL1506" i="138"/>
  <c r="EK1498" i="138"/>
  <c r="EL1498" i="138"/>
  <c r="EK1490" i="138"/>
  <c r="EL1490" i="138"/>
  <c r="EK1886" i="138"/>
  <c r="EL1886" i="138"/>
  <c r="EK1830" i="138"/>
  <c r="EL1830" i="138"/>
  <c r="EK1790" i="138"/>
  <c r="EL1790" i="138"/>
  <c r="EK1742" i="138"/>
  <c r="EL1742" i="138"/>
  <c r="EK1702" i="138"/>
  <c r="EL1702" i="138"/>
  <c r="EK1654" i="138"/>
  <c r="EL1654" i="138"/>
  <c r="EK1606" i="138"/>
  <c r="EL1606" i="138"/>
  <c r="EK1542" i="138"/>
  <c r="EL1542" i="138"/>
  <c r="EK1510" i="138"/>
  <c r="EL1510" i="138"/>
  <c r="EK1913" i="138"/>
  <c r="EL1913" i="138"/>
  <c r="EK1905" i="138"/>
  <c r="EL1905" i="138"/>
  <c r="EK1897" i="138"/>
  <c r="EL1897" i="138"/>
  <c r="EK1889" i="138"/>
  <c r="EL1889" i="138"/>
  <c r="EK1881" i="138"/>
  <c r="EL1881" i="138"/>
  <c r="EK1873" i="138"/>
  <c r="EL1873" i="138"/>
  <c r="EK1865" i="138"/>
  <c r="EL1865" i="138"/>
  <c r="EK1857" i="138"/>
  <c r="EL1857" i="138"/>
  <c r="EK1849" i="138"/>
  <c r="EL1849" i="138"/>
  <c r="EK1841" i="138"/>
  <c r="EL1841" i="138"/>
  <c r="EK1833" i="138"/>
  <c r="EL1833" i="138"/>
  <c r="EK1825" i="138"/>
  <c r="EL1825" i="138"/>
  <c r="EK1817" i="138"/>
  <c r="EL1817" i="138"/>
  <c r="EK1809" i="138"/>
  <c r="EL1809" i="138"/>
  <c r="EK1801" i="138"/>
  <c r="EL1801" i="138"/>
  <c r="EK1793" i="138"/>
  <c r="EL1793" i="138"/>
  <c r="EK1785" i="138"/>
  <c r="EL1785" i="138"/>
  <c r="EK1777" i="138"/>
  <c r="EL1777" i="138"/>
  <c r="EK1769" i="138"/>
  <c r="EL1769" i="138"/>
  <c r="EK1761" i="138"/>
  <c r="EL1761" i="138"/>
  <c r="EK1753" i="138"/>
  <c r="EL1753" i="138"/>
  <c r="EK1745" i="138"/>
  <c r="EL1745" i="138"/>
  <c r="EK1737" i="138"/>
  <c r="EL1737" i="138"/>
  <c r="EK1729" i="138"/>
  <c r="EL1729" i="138"/>
  <c r="EK1721" i="138"/>
  <c r="EL1721" i="138"/>
  <c r="EK1713" i="138"/>
  <c r="EL1713" i="138"/>
  <c r="EK1705" i="138"/>
  <c r="EL1705" i="138"/>
  <c r="EK1697" i="138"/>
  <c r="EL1697" i="138"/>
  <c r="EK1689" i="138"/>
  <c r="EL1689" i="138"/>
  <c r="EK1681" i="138"/>
  <c r="EL1681" i="138"/>
  <c r="EK1673" i="138"/>
  <c r="EL1673" i="138"/>
  <c r="EK1665" i="138"/>
  <c r="EL1665" i="138"/>
  <c r="EK1657" i="138"/>
  <c r="EL1657" i="138"/>
  <c r="EK1649" i="138"/>
  <c r="EL1649" i="138"/>
  <c r="EK1641" i="138"/>
  <c r="EL1641" i="138"/>
  <c r="EK1633" i="138"/>
  <c r="EL1633" i="138"/>
  <c r="EK1625" i="138"/>
  <c r="EL1625" i="138"/>
  <c r="EK1617" i="138"/>
  <c r="EL1617" i="138"/>
  <c r="EK1609" i="138"/>
  <c r="EL1609" i="138"/>
  <c r="EK1601" i="138"/>
  <c r="EL1601" i="138"/>
  <c r="EK1593" i="138"/>
  <c r="EL1593" i="138"/>
  <c r="EK1585" i="138"/>
  <c r="EL1585" i="138"/>
  <c r="EK1577" i="138"/>
  <c r="EL1577" i="138"/>
  <c r="EK1569" i="138"/>
  <c r="EL1569" i="138"/>
  <c r="EK1561" i="138"/>
  <c r="EL1561" i="138"/>
  <c r="EK1553" i="138"/>
  <c r="EL1553" i="138"/>
  <c r="EK1545" i="138"/>
  <c r="EL1545" i="138"/>
  <c r="EK1537" i="138"/>
  <c r="EL1537" i="138"/>
  <c r="EK1529" i="138"/>
  <c r="EL1529" i="138"/>
  <c r="EK1521" i="138"/>
  <c r="EL1521" i="138"/>
  <c r="EK1513" i="138"/>
  <c r="EL1513" i="138"/>
  <c r="EK1505" i="138"/>
  <c r="EL1505" i="138"/>
  <c r="EK1497" i="138"/>
  <c r="EL1497" i="138"/>
  <c r="EK1489" i="138"/>
  <c r="EL1489" i="138"/>
  <c r="M18" i="49"/>
  <c r="P15" i="49"/>
  <c r="P17" i="49"/>
  <c r="C44" i="70"/>
  <c r="B20" i="70"/>
  <c r="B10" i="70"/>
  <c r="B14" i="70"/>
  <c r="B18" i="70"/>
  <c r="O2" i="101"/>
  <c r="B11" i="70"/>
  <c r="AJ158" i="32"/>
  <c r="AJ154" i="32"/>
  <c r="AJ116" i="32"/>
  <c r="AJ111" i="32"/>
  <c r="B44" i="70"/>
  <c r="K60" i="70"/>
  <c r="P16" i="49"/>
  <c r="N16" i="49"/>
  <c r="P13" i="49"/>
  <c r="N13" i="49"/>
  <c r="AJ105" i="32"/>
  <c r="AJ100" i="32"/>
  <c r="AJ95" i="32"/>
  <c r="AJ92" i="32"/>
  <c r="AJ87" i="32"/>
  <c r="AJ84" i="32"/>
  <c r="AJ81" i="32"/>
  <c r="AJ77" i="32"/>
  <c r="AJ74" i="32"/>
  <c r="AJ71" i="32"/>
  <c r="AJ68" i="32"/>
  <c r="AJ62" i="32"/>
  <c r="AJ59" i="32"/>
  <c r="AJ55" i="32"/>
  <c r="AJ52" i="32"/>
  <c r="AJ45" i="32"/>
  <c r="AJ42" i="32"/>
  <c r="AJ38" i="32"/>
  <c r="AJ29" i="32"/>
  <c r="AJ26" i="32"/>
  <c r="AJ20" i="32"/>
  <c r="AA11" i="32"/>
  <c r="AF77" i="32"/>
  <c r="AF111" i="32"/>
  <c r="AF151" i="32"/>
  <c r="AF55" i="32"/>
  <c r="AF48" i="32"/>
  <c r="AF45" i="32"/>
  <c r="AF158" i="32"/>
  <c r="AF154" i="32"/>
  <c r="AF116" i="32"/>
  <c r="AF105" i="32"/>
  <c r="AF100" i="32"/>
  <c r="AF95" i="32"/>
  <c r="AF92" i="32"/>
  <c r="AF87" i="32"/>
  <c r="W47" i="32"/>
  <c r="AF84" i="32"/>
  <c r="AF81" i="32"/>
  <c r="AF74" i="32"/>
  <c r="AF71" i="32"/>
  <c r="AF68" i="32"/>
  <c r="AF62" i="32"/>
  <c r="AF59" i="32"/>
  <c r="AF52" i="32"/>
  <c r="AF42" i="32"/>
  <c r="AF38" i="32"/>
  <c r="AF29" i="32"/>
  <c r="AF26" i="32"/>
  <c r="AF20" i="32"/>
  <c r="AJ64" i="32"/>
  <c r="AJ31" i="32"/>
  <c r="AF31" i="32"/>
  <c r="AJ97" i="32"/>
  <c r="AF97" i="32"/>
  <c r="AJ118" i="32"/>
  <c r="AJ89" i="32"/>
  <c r="AF118" i="32"/>
  <c r="AF89" i="32"/>
  <c r="Q16" i="49"/>
  <c r="AF64" i="32"/>
  <c r="AJ161" i="32"/>
  <c r="AJ163" i="32"/>
  <c r="AF161" i="32"/>
  <c r="AF165" i="32"/>
  <c r="S66" i="32"/>
  <c r="L53" i="32"/>
  <c r="B66" i="32"/>
  <c r="A48" i="127"/>
  <c r="A49" i="127"/>
  <c r="A50" i="127"/>
  <c r="A41" i="127"/>
  <c r="A42" i="127"/>
  <c r="A43" i="127"/>
  <c r="A44" i="127"/>
  <c r="A40" i="127"/>
  <c r="A37" i="127"/>
  <c r="A36" i="127"/>
  <c r="A32" i="127"/>
  <c r="A27" i="127"/>
  <c r="A28" i="127"/>
  <c r="A29" i="127"/>
  <c r="A26" i="127"/>
  <c r="A18" i="127"/>
  <c r="A16" i="127"/>
  <c r="A17" i="127"/>
  <c r="A19" i="127"/>
  <c r="A21" i="127"/>
  <c r="A22" i="127"/>
  <c r="A15" i="127"/>
  <c r="D108" i="89"/>
  <c r="D107" i="89"/>
  <c r="P9" i="49"/>
  <c r="D104" i="139"/>
  <c r="D103" i="139"/>
  <c r="D102" i="139"/>
  <c r="D101" i="139"/>
  <c r="D100" i="139"/>
  <c r="D99" i="139"/>
  <c r="D98" i="139"/>
  <c r="D97" i="139"/>
  <c r="D96" i="139"/>
  <c r="D95" i="139"/>
  <c r="D94" i="139"/>
  <c r="D93" i="139"/>
  <c r="D92" i="139"/>
  <c r="D91" i="139"/>
  <c r="D90" i="139"/>
  <c r="D89" i="139"/>
  <c r="D88" i="139"/>
  <c r="D87" i="139"/>
  <c r="D86" i="139"/>
  <c r="D85" i="139"/>
  <c r="D84" i="139"/>
  <c r="D83" i="139"/>
  <c r="D82" i="139"/>
  <c r="S4" i="138"/>
  <c r="S5" i="138"/>
  <c r="S6" i="138"/>
  <c r="S7" i="138"/>
  <c r="S8" i="138"/>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146" i="138"/>
  <c r="S147" i="138"/>
  <c r="S148" i="138"/>
  <c r="S149" i="138"/>
  <c r="S150" i="138"/>
  <c r="S151" i="138"/>
  <c r="S152" i="138"/>
  <c r="S153" i="138"/>
  <c r="S154" i="138"/>
  <c r="S155" i="138"/>
  <c r="S156" i="138"/>
  <c r="S157" i="138"/>
  <c r="S158" i="138"/>
  <c r="S159" i="138"/>
  <c r="S160" i="138"/>
  <c r="S161" i="138"/>
  <c r="S162" i="138"/>
  <c r="S163" i="138"/>
  <c r="S164" i="138"/>
  <c r="S165" i="138"/>
  <c r="S166" i="138"/>
  <c r="S167" i="138"/>
  <c r="S168" i="138"/>
  <c r="S169" i="138"/>
  <c r="S170" i="138"/>
  <c r="S171" i="138"/>
  <c r="S172" i="138"/>
  <c r="S173" i="138"/>
  <c r="S174" i="138"/>
  <c r="S175" i="138"/>
  <c r="S176" i="138"/>
  <c r="S177" i="138"/>
  <c r="S178" i="138"/>
  <c r="S179" i="138"/>
  <c r="S180" i="138"/>
  <c r="S181" i="138"/>
  <c r="S182" i="138"/>
  <c r="S183" i="138"/>
  <c r="S184" i="138"/>
  <c r="S185" i="138"/>
  <c r="S186" i="138"/>
  <c r="S187" i="138"/>
  <c r="S188" i="138"/>
  <c r="S189" i="138"/>
  <c r="S190" i="138"/>
  <c r="S191" i="138"/>
  <c r="S192" i="138"/>
  <c r="S193" i="138"/>
  <c r="S194" i="138"/>
  <c r="S195" i="138"/>
  <c r="S196" i="138"/>
  <c r="S197" i="138"/>
  <c r="S198" i="138"/>
  <c r="S199" i="138"/>
  <c r="S200" i="138"/>
  <c r="S201" i="138"/>
  <c r="S202" i="138"/>
  <c r="S203" i="138"/>
  <c r="S204" i="138"/>
  <c r="S205" i="138"/>
  <c r="S206" i="138"/>
  <c r="S207" i="138"/>
  <c r="S208" i="138"/>
  <c r="S209" i="138"/>
  <c r="S210" i="138"/>
  <c r="S211" i="138"/>
  <c r="S212" i="138"/>
  <c r="S213" i="138"/>
  <c r="S214" i="138"/>
  <c r="S215" i="138"/>
  <c r="S216" i="138"/>
  <c r="S217" i="138"/>
  <c r="S218" i="138"/>
  <c r="S219" i="138"/>
  <c r="S220" i="138"/>
  <c r="S221" i="138"/>
  <c r="S222" i="138"/>
  <c r="S223" i="138"/>
  <c r="S224" i="138"/>
  <c r="S225" i="138"/>
  <c r="S226" i="138"/>
  <c r="S227" i="138"/>
  <c r="S228" i="138"/>
  <c r="S229" i="138"/>
  <c r="S230" i="138"/>
  <c r="S231" i="138"/>
  <c r="S232" i="138"/>
  <c r="S233" i="138"/>
  <c r="S234" i="138"/>
  <c r="S235" i="138"/>
  <c r="S236" i="138"/>
  <c r="S237" i="138"/>
  <c r="S238" i="138"/>
  <c r="S239" i="138"/>
  <c r="S240" i="138"/>
  <c r="S241" i="138"/>
  <c r="S242" i="138"/>
  <c r="S243" i="138"/>
  <c r="S244" i="138"/>
  <c r="S245" i="138"/>
  <c r="S246" i="138"/>
  <c r="S247" i="138"/>
  <c r="S248" i="138"/>
  <c r="S249" i="138"/>
  <c r="S250" i="138"/>
  <c r="S251" i="138"/>
  <c r="S252" i="138"/>
  <c r="S253" i="138"/>
  <c r="S254" i="138"/>
  <c r="S255" i="138"/>
  <c r="S256" i="138"/>
  <c r="S257" i="138"/>
  <c r="S258" i="138"/>
  <c r="S259" i="138"/>
  <c r="S260" i="138"/>
  <c r="S261" i="138"/>
  <c r="S262" i="138"/>
  <c r="S263" i="138"/>
  <c r="S264" i="138"/>
  <c r="S265" i="138"/>
  <c r="S266" i="138"/>
  <c r="S267" i="138"/>
  <c r="S268" i="138"/>
  <c r="S269" i="138"/>
  <c r="S270" i="138"/>
  <c r="S271" i="138"/>
  <c r="S272" i="138"/>
  <c r="S273" i="138"/>
  <c r="S274" i="138"/>
  <c r="S275" i="138"/>
  <c r="S276" i="138"/>
  <c r="S277" i="138"/>
  <c r="S278" i="138"/>
  <c r="S279" i="138"/>
  <c r="S280" i="138"/>
  <c r="S281" i="138"/>
  <c r="S282" i="138"/>
  <c r="S283" i="138"/>
  <c r="S284" i="138"/>
  <c r="S285" i="138"/>
  <c r="S286" i="138"/>
  <c r="S287" i="138"/>
  <c r="S288" i="138"/>
  <c r="S289" i="138"/>
  <c r="S290" i="138"/>
  <c r="S291" i="138"/>
  <c r="S292" i="138"/>
  <c r="S293" i="138"/>
  <c r="S294" i="138"/>
  <c r="S295" i="138"/>
  <c r="S296" i="138"/>
  <c r="S297" i="138"/>
  <c r="S298" i="138"/>
  <c r="S299" i="138"/>
  <c r="S300" i="138"/>
  <c r="S301" i="138"/>
  <c r="S302" i="138"/>
  <c r="S303" i="138"/>
  <c r="S304" i="138"/>
  <c r="S305" i="138"/>
  <c r="S306" i="138"/>
  <c r="S307" i="138"/>
  <c r="S308" i="138"/>
  <c r="S309" i="138"/>
  <c r="S310" i="138"/>
  <c r="S311" i="138"/>
  <c r="S312" i="138"/>
  <c r="S313" i="138"/>
  <c r="S314" i="138"/>
  <c r="S315" i="138"/>
  <c r="S316" i="138"/>
  <c r="S317" i="138"/>
  <c r="S318" i="138"/>
  <c r="S319" i="138"/>
  <c r="S320" i="138"/>
  <c r="S321" i="138"/>
  <c r="S322" i="138"/>
  <c r="S323" i="138"/>
  <c r="S324" i="138"/>
  <c r="S325" i="138"/>
  <c r="S326" i="138"/>
  <c r="S327" i="138"/>
  <c r="S328" i="138"/>
  <c r="S329" i="138"/>
  <c r="S330" i="138"/>
  <c r="S331" i="138"/>
  <c r="S332" i="138"/>
  <c r="S333" i="138"/>
  <c r="S334" i="138"/>
  <c r="S335" i="138"/>
  <c r="S336" i="138"/>
  <c r="S337" i="138"/>
  <c r="S338" i="138"/>
  <c r="S339" i="138"/>
  <c r="S340" i="138"/>
  <c r="S341" i="138"/>
  <c r="S342" i="138"/>
  <c r="S343" i="138"/>
  <c r="S344" i="138"/>
  <c r="S345" i="138"/>
  <c r="S346" i="138"/>
  <c r="S347" i="138"/>
  <c r="S348" i="138"/>
  <c r="S349" i="138"/>
  <c r="S350" i="138"/>
  <c r="S351" i="138"/>
  <c r="S352" i="138"/>
  <c r="S353" i="138"/>
  <c r="S354" i="138"/>
  <c r="S355" i="138"/>
  <c r="S356" i="138"/>
  <c r="S357" i="138"/>
  <c r="S358" i="138"/>
  <c r="S359" i="138"/>
  <c r="S360" i="138"/>
  <c r="S361" i="138"/>
  <c r="S362" i="138"/>
  <c r="S363" i="138"/>
  <c r="S364" i="138"/>
  <c r="S365" i="138"/>
  <c r="S366" i="138"/>
  <c r="S367" i="138"/>
  <c r="S368" i="138"/>
  <c r="S369" i="138"/>
  <c r="S370" i="138"/>
  <c r="S371" i="138"/>
  <c r="S372" i="138"/>
  <c r="S373" i="138"/>
  <c r="S374" i="138"/>
  <c r="S375" i="138"/>
  <c r="S376" i="138"/>
  <c r="S377" i="138"/>
  <c r="S378" i="138"/>
  <c r="S379" i="138"/>
  <c r="S380" i="138"/>
  <c r="S381" i="138"/>
  <c r="S382" i="138"/>
  <c r="S383" i="138"/>
  <c r="S384" i="138"/>
  <c r="S385" i="138"/>
  <c r="S386" i="138"/>
  <c r="S387" i="138"/>
  <c r="S388" i="138"/>
  <c r="S389" i="138"/>
  <c r="S390" i="138"/>
  <c r="S391" i="138"/>
  <c r="S392" i="138"/>
  <c r="S393" i="138"/>
  <c r="S394" i="138"/>
  <c r="S395" i="138"/>
  <c r="S396" i="138"/>
  <c r="S397" i="138"/>
  <c r="S398" i="138"/>
  <c r="S399" i="138"/>
  <c r="S400" i="138"/>
  <c r="S401" i="138"/>
  <c r="S402" i="138"/>
  <c r="S403" i="138"/>
  <c r="S404" i="138"/>
  <c r="S405" i="138"/>
  <c r="S406" i="138"/>
  <c r="S407" i="138"/>
  <c r="S408" i="138"/>
  <c r="S409" i="138"/>
  <c r="S410" i="138"/>
  <c r="S411" i="138"/>
  <c r="S412" i="138"/>
  <c r="S413" i="138"/>
  <c r="S414" i="138"/>
  <c r="S415" i="138"/>
  <c r="S416" i="138"/>
  <c r="S417" i="138"/>
  <c r="S418" i="138"/>
  <c r="S419" i="138"/>
  <c r="S420" i="138"/>
  <c r="S421" i="138"/>
  <c r="S422" i="138"/>
  <c r="S423" i="138"/>
  <c r="S424" i="138"/>
  <c r="S425" i="138"/>
  <c r="S426" i="138"/>
  <c r="S427" i="138"/>
  <c r="S428" i="138"/>
  <c r="S429" i="138"/>
  <c r="S430" i="138"/>
  <c r="S431" i="138"/>
  <c r="S432" i="138"/>
  <c r="S433" i="138"/>
  <c r="S434" i="138"/>
  <c r="S435" i="138"/>
  <c r="S436" i="138"/>
  <c r="S437" i="138"/>
  <c r="S438" i="138"/>
  <c r="S439" i="138"/>
  <c r="S440" i="138"/>
  <c r="S441" i="138"/>
  <c r="S442" i="138"/>
  <c r="S443" i="138"/>
  <c r="S444" i="138"/>
  <c r="S445" i="138"/>
  <c r="S446" i="138"/>
  <c r="S447" i="138"/>
  <c r="S448" i="138"/>
  <c r="S449" i="138"/>
  <c r="S450" i="138"/>
  <c r="S451" i="138"/>
  <c r="S452" i="138"/>
  <c r="S453" i="138"/>
  <c r="S454" i="138"/>
  <c r="S455" i="138"/>
  <c r="S456" i="138"/>
  <c r="S457" i="138"/>
  <c r="S458" i="138"/>
  <c r="S459" i="138"/>
  <c r="S460" i="138"/>
  <c r="S461" i="138"/>
  <c r="S462" i="138"/>
  <c r="S463" i="138"/>
  <c r="S464" i="138"/>
  <c r="S465" i="138"/>
  <c r="S466" i="138"/>
  <c r="S467" i="138"/>
  <c r="S468" i="138"/>
  <c r="S469" i="138"/>
  <c r="S470" i="138"/>
  <c r="S471" i="138"/>
  <c r="S472" i="138"/>
  <c r="S473" i="138"/>
  <c r="S474" i="138"/>
  <c r="S475" i="138"/>
  <c r="S476" i="138"/>
  <c r="S477" i="138"/>
  <c r="S478" i="138"/>
  <c r="S479" i="138"/>
  <c r="S480" i="138"/>
  <c r="S481" i="138"/>
  <c r="S482" i="138"/>
  <c r="S483" i="138"/>
  <c r="S484" i="138"/>
  <c r="S485" i="138"/>
  <c r="S486" i="138"/>
  <c r="S487" i="138"/>
  <c r="S488" i="138"/>
  <c r="S489" i="138"/>
  <c r="S490" i="138"/>
  <c r="S491" i="138"/>
  <c r="S492" i="138"/>
  <c r="S493" i="138"/>
  <c r="S494" i="138"/>
  <c r="S495" i="138"/>
  <c r="S496" i="138"/>
  <c r="S497" i="138"/>
  <c r="S498" i="138"/>
  <c r="S499" i="138"/>
  <c r="S500" i="138"/>
  <c r="S501" i="138"/>
  <c r="S502" i="138"/>
  <c r="S503" i="138"/>
  <c r="S504" i="138"/>
  <c r="S505" i="138"/>
  <c r="S506" i="138"/>
  <c r="S507" i="138"/>
  <c r="S508" i="138"/>
  <c r="S509" i="138"/>
  <c r="S510" i="138"/>
  <c r="S511" i="138"/>
  <c r="S512" i="138"/>
  <c r="S513" i="138"/>
  <c r="S514" i="138"/>
  <c r="S515" i="138"/>
  <c r="S516" i="138"/>
  <c r="S517" i="138"/>
  <c r="S518" i="138"/>
  <c r="S519" i="138"/>
  <c r="S520" i="138"/>
  <c r="S521" i="138"/>
  <c r="S522" i="138"/>
  <c r="S523" i="138"/>
  <c r="S524" i="138"/>
  <c r="S525" i="138"/>
  <c r="S526" i="138"/>
  <c r="S527" i="138"/>
  <c r="S528" i="138"/>
  <c r="S529" i="138"/>
  <c r="S530" i="138"/>
  <c r="S531" i="138"/>
  <c r="S532" i="138"/>
  <c r="S533" i="138"/>
  <c r="S534" i="138"/>
  <c r="S535" i="138"/>
  <c r="S536" i="138"/>
  <c r="S537" i="138"/>
  <c r="S538" i="138"/>
  <c r="S539" i="138"/>
  <c r="S540" i="138"/>
  <c r="S541" i="138"/>
  <c r="S542" i="138"/>
  <c r="S543" i="138"/>
  <c r="S544" i="138"/>
  <c r="S545" i="138"/>
  <c r="S546" i="138"/>
  <c r="S547" i="138"/>
  <c r="S548" i="138"/>
  <c r="S549" i="138"/>
  <c r="S550" i="138"/>
  <c r="S551" i="138"/>
  <c r="S552" i="138"/>
  <c r="S553" i="138"/>
  <c r="S554" i="138"/>
  <c r="S555" i="138"/>
  <c r="S556" i="138"/>
  <c r="S557" i="138"/>
  <c r="S558" i="138"/>
  <c r="S559" i="138"/>
  <c r="S560" i="138"/>
  <c r="S561" i="138"/>
  <c r="S562" i="138"/>
  <c r="S563" i="138"/>
  <c r="S564" i="138"/>
  <c r="S565" i="138"/>
  <c r="S566" i="138"/>
  <c r="S567" i="138"/>
  <c r="S568" i="138"/>
  <c r="S569" i="138"/>
  <c r="S570" i="138"/>
  <c r="S571" i="138"/>
  <c r="S572" i="138"/>
  <c r="S573" i="138"/>
  <c r="S574" i="138"/>
  <c r="S575" i="138"/>
  <c r="S576" i="138"/>
  <c r="S577" i="138"/>
  <c r="S578" i="138"/>
  <c r="S579" i="138"/>
  <c r="S580" i="138"/>
  <c r="S581" i="138"/>
  <c r="S582" i="138"/>
  <c r="S583" i="138"/>
  <c r="S584" i="138"/>
  <c r="S585" i="138"/>
  <c r="S586" i="138"/>
  <c r="S587" i="138"/>
  <c r="S588" i="138"/>
  <c r="S589" i="138"/>
  <c r="S590" i="138"/>
  <c r="S591" i="138"/>
  <c r="S592" i="138"/>
  <c r="S593" i="138"/>
  <c r="S594" i="138"/>
  <c r="S595" i="138"/>
  <c r="S596" i="138"/>
  <c r="S597" i="138"/>
  <c r="S598" i="138"/>
  <c r="S599" i="138"/>
  <c r="S600" i="138"/>
  <c r="S601" i="138"/>
  <c r="S602" i="138"/>
  <c r="S603" i="138"/>
  <c r="S604" i="138"/>
  <c r="S605" i="138"/>
  <c r="S606" i="138"/>
  <c r="S607" i="138"/>
  <c r="S608" i="138"/>
  <c r="S609" i="138"/>
  <c r="S610" i="138"/>
  <c r="S611" i="138"/>
  <c r="S612" i="138"/>
  <c r="S613" i="138"/>
  <c r="S614" i="138"/>
  <c r="S615" i="138"/>
  <c r="S616" i="138"/>
  <c r="S617" i="138"/>
  <c r="S618" i="138"/>
  <c r="S619" i="138"/>
  <c r="S620" i="138"/>
  <c r="S621" i="138"/>
  <c r="S622" i="138"/>
  <c r="S623" i="138"/>
  <c r="S624" i="138"/>
  <c r="S625" i="138"/>
  <c r="S626" i="138"/>
  <c r="S627" i="138"/>
  <c r="S628" i="138"/>
  <c r="S629" i="138"/>
  <c r="S630" i="138"/>
  <c r="S631" i="138"/>
  <c r="S632" i="138"/>
  <c r="S633" i="138"/>
  <c r="S634" i="138"/>
  <c r="S635" i="138"/>
  <c r="S636" i="138"/>
  <c r="S637" i="138"/>
  <c r="S638" i="138"/>
  <c r="S639" i="138"/>
  <c r="S640" i="138"/>
  <c r="S641" i="138"/>
  <c r="S642" i="138"/>
  <c r="S643" i="138"/>
  <c r="S644" i="138"/>
  <c r="S645" i="138"/>
  <c r="S646" i="138"/>
  <c r="S647" i="138"/>
  <c r="S648" i="138"/>
  <c r="S649" i="138"/>
  <c r="S650" i="138"/>
  <c r="S651" i="138"/>
  <c r="S652" i="138"/>
  <c r="S653" i="138"/>
  <c r="S654" i="138"/>
  <c r="S655" i="138"/>
  <c r="S656" i="138"/>
  <c r="S657" i="138"/>
  <c r="S658" i="138"/>
  <c r="S659" i="138"/>
  <c r="S660" i="138"/>
  <c r="S661" i="138"/>
  <c r="S662" i="138"/>
  <c r="S663" i="138"/>
  <c r="S664" i="138"/>
  <c r="S665" i="138"/>
  <c r="S666" i="138"/>
  <c r="S667" i="138"/>
  <c r="S668" i="138"/>
  <c r="S669" i="138"/>
  <c r="S670" i="138"/>
  <c r="S671" i="138"/>
  <c r="S672" i="138"/>
  <c r="S673" i="138"/>
  <c r="S674" i="138"/>
  <c r="S675" i="138"/>
  <c r="S676" i="138"/>
  <c r="S677" i="138"/>
  <c r="S678" i="138"/>
  <c r="S679" i="138"/>
  <c r="S680" i="138"/>
  <c r="S681" i="138"/>
  <c r="S682" i="138"/>
  <c r="S683" i="138"/>
  <c r="S684" i="138"/>
  <c r="S685" i="138"/>
  <c r="S686" i="138"/>
  <c r="S687" i="138"/>
  <c r="S688" i="138"/>
  <c r="S689" i="138"/>
  <c r="S690" i="138"/>
  <c r="S691" i="138"/>
  <c r="S692" i="138"/>
  <c r="S693" i="138"/>
  <c r="S694" i="138"/>
  <c r="S695" i="138"/>
  <c r="S696" i="138"/>
  <c r="S697" i="138"/>
  <c r="S698" i="138"/>
  <c r="S699" i="138"/>
  <c r="S700" i="138"/>
  <c r="S701" i="138"/>
  <c r="S702" i="138"/>
  <c r="S703" i="138"/>
  <c r="S704" i="138"/>
  <c r="S705" i="138"/>
  <c r="S706" i="138"/>
  <c r="S707" i="138"/>
  <c r="S708" i="138"/>
  <c r="S709" i="138"/>
  <c r="S710" i="138"/>
  <c r="S711" i="138"/>
  <c r="S712" i="138"/>
  <c r="S713" i="138"/>
  <c r="S714" i="138"/>
  <c r="S715" i="138"/>
  <c r="S716" i="138"/>
  <c r="S717" i="138"/>
  <c r="S718" i="138"/>
  <c r="S719" i="138"/>
  <c r="S720" i="138"/>
  <c r="S721" i="138"/>
  <c r="S722" i="138"/>
  <c r="S723" i="138"/>
  <c r="S724" i="138"/>
  <c r="S725" i="138"/>
  <c r="S726" i="138"/>
  <c r="S727" i="138"/>
  <c r="S728" i="138"/>
  <c r="S729" i="138"/>
  <c r="S730" i="138"/>
  <c r="S731" i="138"/>
  <c r="S732" i="138"/>
  <c r="S733" i="138"/>
  <c r="S734" i="138"/>
  <c r="S735" i="138"/>
  <c r="S736" i="138"/>
  <c r="S737" i="138"/>
  <c r="S738" i="138"/>
  <c r="S739" i="138"/>
  <c r="S740" i="138"/>
  <c r="S741" i="138"/>
  <c r="S742" i="138"/>
  <c r="S743" i="138"/>
  <c r="S744" i="138"/>
  <c r="S745" i="138"/>
  <c r="S746" i="138"/>
  <c r="S747" i="138"/>
  <c r="S748" i="138"/>
  <c r="S749" i="138"/>
  <c r="S750" i="138"/>
  <c r="S751" i="138"/>
  <c r="S752" i="138"/>
  <c r="S753" i="138"/>
  <c r="S754" i="138"/>
  <c r="S755" i="138"/>
  <c r="S756" i="138"/>
  <c r="S757" i="138"/>
  <c r="S758" i="138"/>
  <c r="S759" i="138"/>
  <c r="S760" i="138"/>
  <c r="S761" i="138"/>
  <c r="S762" i="138"/>
  <c r="S763" i="138"/>
  <c r="S764" i="138"/>
  <c r="S765" i="138"/>
  <c r="S766" i="138"/>
  <c r="S767" i="138"/>
  <c r="S768" i="138"/>
  <c r="S769" i="138"/>
  <c r="S770" i="138"/>
  <c r="S771" i="138"/>
  <c r="S772" i="138"/>
  <c r="S773" i="138"/>
  <c r="S774" i="138"/>
  <c r="S775" i="138"/>
  <c r="S776" i="138"/>
  <c r="S777" i="138"/>
  <c r="S778" i="138"/>
  <c r="S779" i="138"/>
  <c r="S780" i="138"/>
  <c r="S781" i="138"/>
  <c r="S782" i="138"/>
  <c r="S783" i="138"/>
  <c r="S784" i="138"/>
  <c r="S785" i="138"/>
  <c r="S786" i="138"/>
  <c r="S787" i="138"/>
  <c r="S788" i="138"/>
  <c r="S789" i="138"/>
  <c r="S790" i="138"/>
  <c r="S791" i="138"/>
  <c r="S792" i="138"/>
  <c r="S793" i="138"/>
  <c r="S794" i="138"/>
  <c r="S795" i="138"/>
  <c r="S796" i="138"/>
  <c r="S797" i="138"/>
  <c r="S798" i="138"/>
  <c r="S799" i="138"/>
  <c r="S800" i="138"/>
  <c r="S801" i="138"/>
  <c r="S802" i="138"/>
  <c r="S803" i="138"/>
  <c r="S804" i="138"/>
  <c r="S805" i="138"/>
  <c r="S806" i="138"/>
  <c r="S807" i="138"/>
  <c r="S808" i="138"/>
  <c r="S809" i="138"/>
  <c r="S810" i="138"/>
  <c r="S811" i="138"/>
  <c r="S812" i="138"/>
  <c r="S813" i="138"/>
  <c r="S814" i="138"/>
  <c r="S815" i="138"/>
  <c r="S816" i="138"/>
  <c r="S817" i="138"/>
  <c r="S818" i="138"/>
  <c r="S819" i="138"/>
  <c r="S820" i="138"/>
  <c r="S821" i="138"/>
  <c r="S822" i="138"/>
  <c r="S823" i="138"/>
  <c r="S824" i="138"/>
  <c r="S825" i="138"/>
  <c r="S826" i="138"/>
  <c r="S827" i="138"/>
  <c r="S828" i="138"/>
  <c r="S829" i="138"/>
  <c r="S830" i="138"/>
  <c r="S831" i="138"/>
  <c r="S832" i="138"/>
  <c r="S833" i="138"/>
  <c r="S834" i="138"/>
  <c r="S835" i="138"/>
  <c r="S836" i="138"/>
  <c r="S837" i="138"/>
  <c r="S838" i="138"/>
  <c r="S839" i="138"/>
  <c r="S840" i="138"/>
  <c r="S841" i="138"/>
  <c r="S842" i="138"/>
  <c r="S843" i="138"/>
  <c r="S844" i="138"/>
  <c r="S845" i="138"/>
  <c r="S846" i="138"/>
  <c r="S847" i="138"/>
  <c r="S848" i="138"/>
  <c r="S849" i="138"/>
  <c r="S850" i="138"/>
  <c r="S851" i="138"/>
  <c r="S852" i="138"/>
  <c r="S853" i="138"/>
  <c r="S854" i="138"/>
  <c r="S855" i="138"/>
  <c r="S856" i="138"/>
  <c r="S857" i="138"/>
  <c r="S858" i="138"/>
  <c r="S859" i="138"/>
  <c r="S860" i="138"/>
  <c r="S861" i="138"/>
  <c r="S862" i="138"/>
  <c r="S863" i="138"/>
  <c r="S864" i="138"/>
  <c r="S865" i="138"/>
  <c r="S866" i="138"/>
  <c r="S867" i="138"/>
  <c r="S868" i="138"/>
  <c r="S869" i="138"/>
  <c r="S870" i="138"/>
  <c r="S871" i="138"/>
  <c r="S872" i="138"/>
  <c r="S873" i="138"/>
  <c r="S874" i="138"/>
  <c r="S875" i="138"/>
  <c r="S876" i="138"/>
  <c r="S877" i="138"/>
  <c r="S878" i="138"/>
  <c r="S879" i="138"/>
  <c r="S880" i="138"/>
  <c r="S881" i="138"/>
  <c r="S882" i="138"/>
  <c r="S883" i="138"/>
  <c r="S884" i="138"/>
  <c r="S885" i="138"/>
  <c r="S886" i="138"/>
  <c r="S887" i="138"/>
  <c r="S888" i="138"/>
  <c r="S889" i="138"/>
  <c r="S890" i="138"/>
  <c r="S891" i="138"/>
  <c r="S892" i="138"/>
  <c r="S893" i="138"/>
  <c r="S894" i="138"/>
  <c r="S895" i="138"/>
  <c r="S896" i="138"/>
  <c r="S897" i="138"/>
  <c r="S898" i="138"/>
  <c r="S899" i="138"/>
  <c r="S900" i="138"/>
  <c r="S901" i="138"/>
  <c r="S902" i="138"/>
  <c r="S903" i="138"/>
  <c r="S904" i="138"/>
  <c r="S905" i="138"/>
  <c r="S906" i="138"/>
  <c r="S907" i="138"/>
  <c r="S908" i="138"/>
  <c r="S909" i="138"/>
  <c r="S910" i="138"/>
  <c r="S911" i="138"/>
  <c r="S912" i="138"/>
  <c r="S913" i="138"/>
  <c r="S914" i="138"/>
  <c r="S915" i="138"/>
  <c r="S916" i="138"/>
  <c r="S917" i="138"/>
  <c r="S918" i="138"/>
  <c r="S919" i="138"/>
  <c r="S920" i="138"/>
  <c r="S921" i="138"/>
  <c r="S922" i="138"/>
  <c r="S923" i="138"/>
  <c r="S924" i="138"/>
  <c r="S925" i="138"/>
  <c r="S926" i="138"/>
  <c r="S927" i="138"/>
  <c r="S928" i="138"/>
  <c r="S929" i="138"/>
  <c r="S930" i="138"/>
  <c r="S931" i="138"/>
  <c r="S932" i="138"/>
  <c r="S933" i="138"/>
  <c r="S934" i="138"/>
  <c r="S935" i="138"/>
  <c r="S936" i="138"/>
  <c r="S937" i="138"/>
  <c r="S938" i="138"/>
  <c r="S939" i="138"/>
  <c r="S940" i="138"/>
  <c r="S941" i="138"/>
  <c r="S942" i="138"/>
  <c r="S943" i="138"/>
  <c r="S944" i="138"/>
  <c r="S945" i="138"/>
  <c r="S946" i="138"/>
  <c r="S947" i="138"/>
  <c r="S948" i="138"/>
  <c r="S949" i="138"/>
  <c r="S950" i="138"/>
  <c r="S951" i="138"/>
  <c r="S952" i="138"/>
  <c r="S953" i="138"/>
  <c r="S954" i="138"/>
  <c r="S955" i="138"/>
  <c r="S956" i="138"/>
  <c r="S957" i="138"/>
  <c r="S958" i="138"/>
  <c r="S959" i="138"/>
  <c r="S960" i="138"/>
  <c r="S961" i="138"/>
  <c r="S962" i="138"/>
  <c r="S963" i="138"/>
  <c r="S964" i="138"/>
  <c r="S965" i="138"/>
  <c r="S966" i="138"/>
  <c r="S967" i="138"/>
  <c r="S968" i="138"/>
  <c r="S969" i="138"/>
  <c r="S970" i="138"/>
  <c r="S971" i="138"/>
  <c r="S972" i="138"/>
  <c r="S973" i="138"/>
  <c r="S974" i="138"/>
  <c r="S975" i="138"/>
  <c r="S976" i="138"/>
  <c r="S977" i="138"/>
  <c r="S978" i="138"/>
  <c r="S979" i="138"/>
  <c r="S980" i="138"/>
  <c r="S981" i="138"/>
  <c r="S982" i="138"/>
  <c r="S983" i="138"/>
  <c r="S984" i="138"/>
  <c r="S985" i="138"/>
  <c r="S986" i="138"/>
  <c r="S987" i="138"/>
  <c r="S988" i="138"/>
  <c r="S989" i="138"/>
  <c r="S990" i="138"/>
  <c r="S991" i="138"/>
  <c r="S992" i="138"/>
  <c r="S993" i="138"/>
  <c r="S994" i="138"/>
  <c r="S995" i="138"/>
  <c r="S996" i="138"/>
  <c r="S997" i="138"/>
  <c r="S998" i="138"/>
  <c r="S999" i="138"/>
  <c r="S1000" i="138"/>
  <c r="S1001" i="138"/>
  <c r="S1002" i="138"/>
  <c r="S1003" i="138"/>
  <c r="S1004" i="138"/>
  <c r="S1005" i="138"/>
  <c r="S1006" i="138"/>
  <c r="S1007" i="138"/>
  <c r="S1008" i="138"/>
  <c r="S1009" i="138"/>
  <c r="S1010" i="138"/>
  <c r="S1011" i="138"/>
  <c r="S1012" i="138"/>
  <c r="S1013" i="138"/>
  <c r="S1014" i="138"/>
  <c r="S1015" i="138"/>
  <c r="S1016" i="138"/>
  <c r="S1017" i="138"/>
  <c r="S1018" i="138"/>
  <c r="S1019" i="138"/>
  <c r="S1020" i="138"/>
  <c r="S1021" i="138"/>
  <c r="S1022" i="138"/>
  <c r="S1023" i="138"/>
  <c r="S1024" i="138"/>
  <c r="S1025" i="138"/>
  <c r="S1026" i="138"/>
  <c r="S1027" i="138"/>
  <c r="S1028" i="138"/>
  <c r="S1029" i="138"/>
  <c r="S1030" i="138"/>
  <c r="S1031" i="138"/>
  <c r="S1032" i="138"/>
  <c r="S1033" i="138"/>
  <c r="S1034" i="138"/>
  <c r="S1035" i="138"/>
  <c r="S1036" i="138"/>
  <c r="S1037" i="138"/>
  <c r="S1038" i="138"/>
  <c r="S1039" i="138"/>
  <c r="S1040" i="138"/>
  <c r="S1041" i="138"/>
  <c r="S1042" i="138"/>
  <c r="S1043" i="138"/>
  <c r="S1044" i="138"/>
  <c r="S1045" i="138"/>
  <c r="S1046" i="138"/>
  <c r="S1047" i="138"/>
  <c r="S1048" i="138"/>
  <c r="S1049" i="138"/>
  <c r="S1050" i="138"/>
  <c r="S1051" i="138"/>
  <c r="S1052" i="138"/>
  <c r="S1053" i="138"/>
  <c r="S1054" i="138"/>
  <c r="S1055" i="138"/>
  <c r="S1056" i="138"/>
  <c r="S1057" i="138"/>
  <c r="S1058" i="138"/>
  <c r="S1059" i="138"/>
  <c r="S1060" i="138"/>
  <c r="S1061" i="138"/>
  <c r="S1062" i="138"/>
  <c r="S1063" i="138"/>
  <c r="S1064" i="138"/>
  <c r="S1065" i="138"/>
  <c r="S1066" i="138"/>
  <c r="S1067" i="138"/>
  <c r="S1068" i="138"/>
  <c r="S1069" i="138"/>
  <c r="S1070" i="138"/>
  <c r="S1071" i="138"/>
  <c r="S1072" i="138"/>
  <c r="S1073" i="138"/>
  <c r="S1074" i="138"/>
  <c r="S1075" i="138"/>
  <c r="S1076" i="138"/>
  <c r="S1077" i="138"/>
  <c r="S1078" i="138"/>
  <c r="S1079" i="138"/>
  <c r="S1080" i="138"/>
  <c r="S1081" i="138"/>
  <c r="S1082" i="138"/>
  <c r="S1083" i="138"/>
  <c r="S1084" i="138"/>
  <c r="S1085" i="138"/>
  <c r="S1086" i="138"/>
  <c r="S1087" i="138"/>
  <c r="S1088" i="138"/>
  <c r="S1089" i="138"/>
  <c r="S1090" i="138"/>
  <c r="S1091" i="138"/>
  <c r="S1092" i="138"/>
  <c r="S1093" i="138"/>
  <c r="S1094" i="138"/>
  <c r="S1095" i="138"/>
  <c r="S1096" i="138"/>
  <c r="S1097" i="138"/>
  <c r="S1098" i="138"/>
  <c r="S1099" i="138"/>
  <c r="S1100" i="138"/>
  <c r="S1101" i="138"/>
  <c r="S1102" i="138"/>
  <c r="S1103" i="138"/>
  <c r="S1104" i="138"/>
  <c r="S1105" i="138"/>
  <c r="S1106" i="138"/>
  <c r="S1107" i="138"/>
  <c r="S1108" i="138"/>
  <c r="S1109" i="138"/>
  <c r="S1110" i="138"/>
  <c r="S1111" i="138"/>
  <c r="S1112" i="138"/>
  <c r="S1113" i="138"/>
  <c r="S1114" i="138"/>
  <c r="S1115" i="138"/>
  <c r="S1116" i="138"/>
  <c r="S1117" i="138"/>
  <c r="S1118" i="138"/>
  <c r="S1119" i="138"/>
  <c r="S1120" i="138"/>
  <c r="S1121" i="138"/>
  <c r="S1122" i="138"/>
  <c r="S1123" i="138"/>
  <c r="S1124" i="138"/>
  <c r="S1125" i="138"/>
  <c r="S1126" i="138"/>
  <c r="S1127" i="138"/>
  <c r="S1128" i="138"/>
  <c r="S1129" i="138"/>
  <c r="S1130" i="138"/>
  <c r="S1131" i="138"/>
  <c r="S1132" i="138"/>
  <c r="S1133" i="138"/>
  <c r="S1134" i="138"/>
  <c r="S1135" i="138"/>
  <c r="S1136" i="138"/>
  <c r="S1137" i="138"/>
  <c r="S1138" i="138"/>
  <c r="S1139" i="138"/>
  <c r="S1140" i="138"/>
  <c r="S1141" i="138"/>
  <c r="S1142" i="138"/>
  <c r="S1143" i="138"/>
  <c r="S1144" i="138"/>
  <c r="S1145" i="138"/>
  <c r="S1146" i="138"/>
  <c r="S1147" i="138"/>
  <c r="S1148" i="138"/>
  <c r="S1149" i="138"/>
  <c r="S1150" i="138"/>
  <c r="S1151" i="138"/>
  <c r="S1152" i="138"/>
  <c r="S1153" i="138"/>
  <c r="S1154" i="138"/>
  <c r="S1155" i="138"/>
  <c r="S1156" i="138"/>
  <c r="S1157" i="138"/>
  <c r="S1158" i="138"/>
  <c r="S1159" i="138"/>
  <c r="S1160" i="138"/>
  <c r="S1161" i="138"/>
  <c r="S1162" i="138"/>
  <c r="S1163" i="138"/>
  <c r="S1164" i="138"/>
  <c r="S1165" i="138"/>
  <c r="S1166" i="138"/>
  <c r="S1167" i="138"/>
  <c r="S1168" i="138"/>
  <c r="S1169" i="138"/>
  <c r="S1170" i="138"/>
  <c r="S1171" i="138"/>
  <c r="S1172" i="138"/>
  <c r="S1173" i="138"/>
  <c r="S1174" i="138"/>
  <c r="S1175" i="138"/>
  <c r="S1176" i="138"/>
  <c r="S1177" i="138"/>
  <c r="S1178" i="138"/>
  <c r="S1179" i="138"/>
  <c r="S1180" i="138"/>
  <c r="S1181" i="138"/>
  <c r="S1182" i="138"/>
  <c r="S1183" i="138"/>
  <c r="S1184" i="138"/>
  <c r="S1185" i="138"/>
  <c r="S1186" i="138"/>
  <c r="S1187" i="138"/>
  <c r="S1188" i="138"/>
  <c r="S1189" i="138"/>
  <c r="S1190" i="138"/>
  <c r="S1191" i="138"/>
  <c r="S1192" i="138"/>
  <c r="S1193" i="138"/>
  <c r="S1194" i="138"/>
  <c r="S1195" i="138"/>
  <c r="S1196" i="138"/>
  <c r="S1197" i="138"/>
  <c r="S1198" i="138"/>
  <c r="S1199" i="138"/>
  <c r="S1200" i="138"/>
  <c r="S1201" i="138"/>
  <c r="S1202" i="138"/>
  <c r="S1203" i="138"/>
  <c r="S1204" i="138"/>
  <c r="S1205" i="138"/>
  <c r="S1206" i="138"/>
  <c r="S1207" i="138"/>
  <c r="S1208" i="138"/>
  <c r="S1209" i="138"/>
  <c r="S1210" i="138"/>
  <c r="S1211" i="138"/>
  <c r="S1212" i="138"/>
  <c r="S1213" i="138"/>
  <c r="S1214" i="138"/>
  <c r="S1215" i="138"/>
  <c r="S1216" i="138"/>
  <c r="S1217" i="138"/>
  <c r="S1218" i="138"/>
  <c r="S1219" i="138"/>
  <c r="S1220" i="138"/>
  <c r="S1221" i="138"/>
  <c r="S1222" i="138"/>
  <c r="S1223" i="138"/>
  <c r="S1224" i="138"/>
  <c r="S1225" i="138"/>
  <c r="S1226" i="138"/>
  <c r="S1227" i="138"/>
  <c r="S1228" i="138"/>
  <c r="S1229" i="138"/>
  <c r="S1230" i="138"/>
  <c r="S1231" i="138"/>
  <c r="S1232" i="138"/>
  <c r="S1233" i="138"/>
  <c r="S1234" i="138"/>
  <c r="S1235" i="138"/>
  <c r="S1236" i="138"/>
  <c r="S1237" i="138"/>
  <c r="S1238" i="138"/>
  <c r="S1239" i="138"/>
  <c r="S1240" i="138"/>
  <c r="S1241" i="138"/>
  <c r="S1242" i="138"/>
  <c r="S1243" i="138"/>
  <c r="S1244" i="138"/>
  <c r="S1245" i="138"/>
  <c r="S1246" i="138"/>
  <c r="S1247" i="138"/>
  <c r="S1248" i="138"/>
  <c r="S1249" i="138"/>
  <c r="S1250" i="138"/>
  <c r="S1251" i="138"/>
  <c r="S1252" i="138"/>
  <c r="S1253" i="138"/>
  <c r="S1254" i="138"/>
  <c r="S1255" i="138"/>
  <c r="S1256" i="138"/>
  <c r="S1257" i="138"/>
  <c r="S1258" i="138"/>
  <c r="S1259" i="138"/>
  <c r="S1260" i="138"/>
  <c r="S1261" i="138"/>
  <c r="S1262" i="138"/>
  <c r="S1263" i="138"/>
  <c r="S1264" i="138"/>
  <c r="S1265" i="138"/>
  <c r="S1266" i="138"/>
  <c r="S1267" i="138"/>
  <c r="S1268" i="138"/>
  <c r="S1269" i="138"/>
  <c r="S1270" i="138"/>
  <c r="S1271" i="138"/>
  <c r="S1272" i="138"/>
  <c r="S1273" i="138"/>
  <c r="S1274" i="138"/>
  <c r="S1275" i="138"/>
  <c r="S1276" i="138"/>
  <c r="S1277" i="138"/>
  <c r="S1278" i="138"/>
  <c r="S1279" i="138"/>
  <c r="S1280" i="138"/>
  <c r="S1281" i="138"/>
  <c r="S1282" i="138"/>
  <c r="S1283" i="138"/>
  <c r="S1284" i="138"/>
  <c r="S1285" i="138"/>
  <c r="S1286" i="138"/>
  <c r="S1287" i="138"/>
  <c r="S1288" i="138"/>
  <c r="S1289" i="138"/>
  <c r="S1290" i="138"/>
  <c r="S1291" i="138"/>
  <c r="S1292" i="138"/>
  <c r="S1293" i="138"/>
  <c r="S1294" i="138"/>
  <c r="S1295" i="138"/>
  <c r="S1296" i="138"/>
  <c r="S1297" i="138"/>
  <c r="S1298" i="138"/>
  <c r="S1299" i="138"/>
  <c r="S1300" i="138"/>
  <c r="S1301" i="138"/>
  <c r="S1302" i="138"/>
  <c r="S1303" i="138"/>
  <c r="S1304" i="138"/>
  <c r="S1305" i="138"/>
  <c r="S1306" i="138"/>
  <c r="S1307" i="138"/>
  <c r="S1308" i="138"/>
  <c r="S1309" i="138"/>
  <c r="S1310" i="138"/>
  <c r="S1311" i="138"/>
  <c r="S1312" i="138"/>
  <c r="S1313" i="138"/>
  <c r="S1314" i="138"/>
  <c r="S1315" i="138"/>
  <c r="S1316" i="138"/>
  <c r="S1317" i="138"/>
  <c r="S1318" i="138"/>
  <c r="S1319" i="138"/>
  <c r="S1320" i="138"/>
  <c r="S1321" i="138"/>
  <c r="S1322" i="138"/>
  <c r="S1323" i="138"/>
  <c r="S1324" i="138"/>
  <c r="S1325" i="138"/>
  <c r="S1326" i="138"/>
  <c r="S1327" i="138"/>
  <c r="S1328" i="138"/>
  <c r="S1329" i="138"/>
  <c r="S1330" i="138"/>
  <c r="S1331" i="138"/>
  <c r="S1332" i="138"/>
  <c r="S1333" i="138"/>
  <c r="S1334" i="138"/>
  <c r="S1335" i="138"/>
  <c r="S1336" i="138"/>
  <c r="S1337" i="138"/>
  <c r="S1338" i="138"/>
  <c r="S1339" i="138"/>
  <c r="S1340" i="138"/>
  <c r="S1341" i="138"/>
  <c r="S1342" i="138"/>
  <c r="S1343" i="138"/>
  <c r="S1344" i="138"/>
  <c r="S1345" i="138"/>
  <c r="S1346" i="138"/>
  <c r="S1347" i="138"/>
  <c r="S1348" i="138"/>
  <c r="S1349" i="138"/>
  <c r="S1350" i="138"/>
  <c r="S1351" i="138"/>
  <c r="S1352" i="138"/>
  <c r="S1353" i="138"/>
  <c r="S1354" i="138"/>
  <c r="S1355" i="138"/>
  <c r="S1356" i="138"/>
  <c r="S1357" i="138"/>
  <c r="S1358" i="138"/>
  <c r="S1359" i="138"/>
  <c r="S1360" i="138"/>
  <c r="S1361" i="138"/>
  <c r="S1362" i="138"/>
  <c r="S1363" i="138"/>
  <c r="S1364" i="138"/>
  <c r="S1365" i="138"/>
  <c r="S1366" i="138"/>
  <c r="S1367" i="138"/>
  <c r="S1368" i="138"/>
  <c r="S1369" i="138"/>
  <c r="S1370" i="138"/>
  <c r="S1371" i="138"/>
  <c r="S1372" i="138"/>
  <c r="S1373" i="138"/>
  <c r="S1374" i="138"/>
  <c r="S1375" i="138"/>
  <c r="S1376" i="138"/>
  <c r="S1377" i="138"/>
  <c r="S1378" i="138"/>
  <c r="S1379" i="138"/>
  <c r="S1380" i="138"/>
  <c r="S1381" i="138"/>
  <c r="S1382" i="138"/>
  <c r="S1383" i="138"/>
  <c r="S1384" i="138"/>
  <c r="S1385" i="138"/>
  <c r="S1386" i="138"/>
  <c r="S1387" i="138"/>
  <c r="S1388" i="138"/>
  <c r="S1389" i="138"/>
  <c r="S1390" i="138"/>
  <c r="S1391" i="138"/>
  <c r="S1392" i="138"/>
  <c r="S1393" i="138"/>
  <c r="S1394" i="138"/>
  <c r="S1395" i="138"/>
  <c r="S1396" i="138"/>
  <c r="S1397" i="138"/>
  <c r="S1398" i="138"/>
  <c r="S1399" i="138"/>
  <c r="S1400" i="138"/>
  <c r="S1401" i="138"/>
  <c r="S1402" i="138"/>
  <c r="S1403" i="138"/>
  <c r="S1404" i="138"/>
  <c r="S1405" i="138"/>
  <c r="S1406" i="138"/>
  <c r="S1407" i="138"/>
  <c r="S1408" i="138"/>
  <c r="S1409" i="138"/>
  <c r="S1410" i="138"/>
  <c r="S1411" i="138"/>
  <c r="S1412" i="138"/>
  <c r="S1413" i="138"/>
  <c r="S1414" i="138"/>
  <c r="S1415" i="138"/>
  <c r="S1416" i="138"/>
  <c r="S1417" i="138"/>
  <c r="S1418" i="138"/>
  <c r="S1419" i="138"/>
  <c r="S1420" i="138"/>
  <c r="S1421" i="138"/>
  <c r="S1422" i="138"/>
  <c r="S1423" i="138"/>
  <c r="S1424" i="138"/>
  <c r="S1425" i="138"/>
  <c r="S1426" i="138"/>
  <c r="S1427" i="138"/>
  <c r="S1428" i="138"/>
  <c r="S1429" i="138"/>
  <c r="S1430" i="138"/>
  <c r="S1431" i="138"/>
  <c r="S1432" i="138"/>
  <c r="S1433" i="138"/>
  <c r="S1434" i="138"/>
  <c r="S1435" i="138"/>
  <c r="S1436" i="138"/>
  <c r="S1437" i="138"/>
  <c r="S1438" i="138"/>
  <c r="S1439" i="138"/>
  <c r="S1440" i="138"/>
  <c r="S1441" i="138"/>
  <c r="S1442" i="138"/>
  <c r="S1443" i="138"/>
  <c r="S1444" i="138"/>
  <c r="S1445" i="138"/>
  <c r="S1446" i="138"/>
  <c r="S1447" i="138"/>
  <c r="S1448" i="138"/>
  <c r="S1449" i="138"/>
  <c r="S1450" i="138"/>
  <c r="S1451" i="138"/>
  <c r="S1452" i="138"/>
  <c r="S1453" i="138"/>
  <c r="S1454" i="138"/>
  <c r="S1455" i="138"/>
  <c r="S1456" i="138"/>
  <c r="S1457" i="138"/>
  <c r="S1458" i="138"/>
  <c r="S1459" i="138"/>
  <c r="S1460" i="138"/>
  <c r="S1461" i="138"/>
  <c r="S1462" i="138"/>
  <c r="S1463" i="138"/>
  <c r="S1464" i="138"/>
  <c r="S1465" i="138"/>
  <c r="S1466" i="138"/>
  <c r="S1467" i="138"/>
  <c r="S1468" i="138"/>
  <c r="S1469" i="138"/>
  <c r="S1470" i="138"/>
  <c r="S1471" i="138"/>
  <c r="S1472" i="138"/>
  <c r="S1473" i="138"/>
  <c r="S1474" i="138"/>
  <c r="S1475" i="138"/>
  <c r="S1476" i="138"/>
  <c r="S1477" i="138"/>
  <c r="S1478" i="138"/>
  <c r="S1479" i="138"/>
  <c r="S1480" i="138"/>
  <c r="S1481" i="138"/>
  <c r="S1482" i="138"/>
  <c r="S3" i="138"/>
  <c r="R4" i="138"/>
  <c r="R5" i="138"/>
  <c r="R6" i="138"/>
  <c r="R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146" i="138"/>
  <c r="R147" i="138"/>
  <c r="R148" i="138"/>
  <c r="R149" i="138"/>
  <c r="R150" i="138"/>
  <c r="R151" i="138"/>
  <c r="R152" i="138"/>
  <c r="R153" i="138"/>
  <c r="R154" i="138"/>
  <c r="R155" i="138"/>
  <c r="R156" i="138"/>
  <c r="R157" i="138"/>
  <c r="R158" i="138"/>
  <c r="R159" i="138"/>
  <c r="R160" i="138"/>
  <c r="R161" i="138"/>
  <c r="R162" i="138"/>
  <c r="R163" i="138"/>
  <c r="R164" i="138"/>
  <c r="R165" i="138"/>
  <c r="R166" i="138"/>
  <c r="R167" i="138"/>
  <c r="R168" i="138"/>
  <c r="R169" i="138"/>
  <c r="R170" i="138"/>
  <c r="R171" i="138"/>
  <c r="R172" i="138"/>
  <c r="R173" i="138"/>
  <c r="R174" i="138"/>
  <c r="R175" i="138"/>
  <c r="R176" i="138"/>
  <c r="R177" i="138"/>
  <c r="R178" i="138"/>
  <c r="R179" i="138"/>
  <c r="R180" i="138"/>
  <c r="R181" i="138"/>
  <c r="R182" i="138"/>
  <c r="R183" i="138"/>
  <c r="R184" i="138"/>
  <c r="R185" i="138"/>
  <c r="R186" i="138"/>
  <c r="R187" i="138"/>
  <c r="R188" i="138"/>
  <c r="R189" i="138"/>
  <c r="R190" i="138"/>
  <c r="R191" i="138"/>
  <c r="R192" i="138"/>
  <c r="R193" i="138"/>
  <c r="R194" i="138"/>
  <c r="R195" i="138"/>
  <c r="R196" i="138"/>
  <c r="R197" i="138"/>
  <c r="R198" i="138"/>
  <c r="R199" i="138"/>
  <c r="R200" i="138"/>
  <c r="R201" i="138"/>
  <c r="R202" i="138"/>
  <c r="R203" i="138"/>
  <c r="R204" i="138"/>
  <c r="R205" i="138"/>
  <c r="R206" i="138"/>
  <c r="R207" i="138"/>
  <c r="R208" i="138"/>
  <c r="R209" i="138"/>
  <c r="R210" i="138"/>
  <c r="R211" i="138"/>
  <c r="R212" i="138"/>
  <c r="R213" i="138"/>
  <c r="R214" i="138"/>
  <c r="R215" i="138"/>
  <c r="R216" i="138"/>
  <c r="R217" i="138"/>
  <c r="R218" i="138"/>
  <c r="R219" i="138"/>
  <c r="R220" i="138"/>
  <c r="R221" i="138"/>
  <c r="R222" i="138"/>
  <c r="R223" i="138"/>
  <c r="R224" i="138"/>
  <c r="R225" i="138"/>
  <c r="R226" i="138"/>
  <c r="R227" i="138"/>
  <c r="R228" i="138"/>
  <c r="R229" i="138"/>
  <c r="R230" i="138"/>
  <c r="R231" i="138"/>
  <c r="R232" i="138"/>
  <c r="R233" i="138"/>
  <c r="R234" i="138"/>
  <c r="R235" i="138"/>
  <c r="R236" i="138"/>
  <c r="R237" i="138"/>
  <c r="R238" i="138"/>
  <c r="R239" i="138"/>
  <c r="R240" i="138"/>
  <c r="R241" i="138"/>
  <c r="R242" i="138"/>
  <c r="R243" i="138"/>
  <c r="R244" i="138"/>
  <c r="R245" i="138"/>
  <c r="R246" i="138"/>
  <c r="R247" i="138"/>
  <c r="R248" i="138"/>
  <c r="R249" i="138"/>
  <c r="R250" i="138"/>
  <c r="R251" i="138"/>
  <c r="R252" i="138"/>
  <c r="R253" i="138"/>
  <c r="R254" i="138"/>
  <c r="R255" i="138"/>
  <c r="R256" i="138"/>
  <c r="R257" i="138"/>
  <c r="R258" i="138"/>
  <c r="R259" i="138"/>
  <c r="R260" i="138"/>
  <c r="R261" i="138"/>
  <c r="R262" i="138"/>
  <c r="R263" i="138"/>
  <c r="R264" i="138"/>
  <c r="R265" i="138"/>
  <c r="R266" i="138"/>
  <c r="R267" i="138"/>
  <c r="R268" i="138"/>
  <c r="R269" i="138"/>
  <c r="R270" i="138"/>
  <c r="R271" i="138"/>
  <c r="R272" i="138"/>
  <c r="R273" i="138"/>
  <c r="R274" i="138"/>
  <c r="R275" i="138"/>
  <c r="R276" i="138"/>
  <c r="R277" i="138"/>
  <c r="R278" i="138"/>
  <c r="R279" i="138"/>
  <c r="R280" i="138"/>
  <c r="R281" i="138"/>
  <c r="R282" i="138"/>
  <c r="R283" i="138"/>
  <c r="R284" i="138"/>
  <c r="R285" i="138"/>
  <c r="R286" i="138"/>
  <c r="R287" i="138"/>
  <c r="R288" i="138"/>
  <c r="R289" i="138"/>
  <c r="R290" i="138"/>
  <c r="R291" i="138"/>
  <c r="R292" i="138"/>
  <c r="R293" i="138"/>
  <c r="R294" i="138"/>
  <c r="R295" i="138"/>
  <c r="R296" i="138"/>
  <c r="R297" i="138"/>
  <c r="R298" i="138"/>
  <c r="R299" i="138"/>
  <c r="R300" i="138"/>
  <c r="R301" i="138"/>
  <c r="R302" i="138"/>
  <c r="R303" i="138"/>
  <c r="R304" i="138"/>
  <c r="R305" i="138"/>
  <c r="R306" i="138"/>
  <c r="R307" i="138"/>
  <c r="R308" i="138"/>
  <c r="R309" i="138"/>
  <c r="R310" i="138"/>
  <c r="R311" i="138"/>
  <c r="R312" i="138"/>
  <c r="R313" i="138"/>
  <c r="R314" i="138"/>
  <c r="R315" i="138"/>
  <c r="R316" i="138"/>
  <c r="R317" i="138"/>
  <c r="R318" i="138"/>
  <c r="R319" i="138"/>
  <c r="R320" i="138"/>
  <c r="R321" i="138"/>
  <c r="R322" i="138"/>
  <c r="R323" i="138"/>
  <c r="R324" i="138"/>
  <c r="R325" i="138"/>
  <c r="R326" i="138"/>
  <c r="R327" i="138"/>
  <c r="R328" i="138"/>
  <c r="R329" i="138"/>
  <c r="R330" i="138"/>
  <c r="R331" i="138"/>
  <c r="R332" i="138"/>
  <c r="R333" i="138"/>
  <c r="R334" i="138"/>
  <c r="R335" i="138"/>
  <c r="R336" i="138"/>
  <c r="R337" i="138"/>
  <c r="R338" i="138"/>
  <c r="R339" i="138"/>
  <c r="R340" i="138"/>
  <c r="R341" i="138"/>
  <c r="R342" i="138"/>
  <c r="R343" i="138"/>
  <c r="R344" i="138"/>
  <c r="R345" i="138"/>
  <c r="R346" i="138"/>
  <c r="R347" i="138"/>
  <c r="R348" i="138"/>
  <c r="R349" i="138"/>
  <c r="R350" i="138"/>
  <c r="R351" i="138"/>
  <c r="R352" i="138"/>
  <c r="R353" i="138"/>
  <c r="R354" i="138"/>
  <c r="R355" i="138"/>
  <c r="R356" i="138"/>
  <c r="R357" i="138"/>
  <c r="R358" i="138"/>
  <c r="R359" i="138"/>
  <c r="R360" i="138"/>
  <c r="R361" i="138"/>
  <c r="R362" i="138"/>
  <c r="R363" i="138"/>
  <c r="R364" i="138"/>
  <c r="R365" i="138"/>
  <c r="R366" i="138"/>
  <c r="R367" i="138"/>
  <c r="R368" i="138"/>
  <c r="R369" i="138"/>
  <c r="R370" i="138"/>
  <c r="R371" i="138"/>
  <c r="R372" i="138"/>
  <c r="R373" i="138"/>
  <c r="R374" i="138"/>
  <c r="R375" i="138"/>
  <c r="R376" i="138"/>
  <c r="R377" i="138"/>
  <c r="R378" i="138"/>
  <c r="R379" i="138"/>
  <c r="R380" i="138"/>
  <c r="R381" i="138"/>
  <c r="R382" i="138"/>
  <c r="R383" i="138"/>
  <c r="R384" i="138"/>
  <c r="R385" i="138"/>
  <c r="R386" i="138"/>
  <c r="R387" i="138"/>
  <c r="R388" i="138"/>
  <c r="R389" i="138"/>
  <c r="R390" i="138"/>
  <c r="R391" i="138"/>
  <c r="R392" i="138"/>
  <c r="R393" i="138"/>
  <c r="R394" i="138"/>
  <c r="R395" i="138"/>
  <c r="R396" i="138"/>
  <c r="R397" i="138"/>
  <c r="R398" i="138"/>
  <c r="R399" i="138"/>
  <c r="R400" i="138"/>
  <c r="R401" i="138"/>
  <c r="R402" i="138"/>
  <c r="R403" i="138"/>
  <c r="R404" i="138"/>
  <c r="R405" i="138"/>
  <c r="R406" i="138"/>
  <c r="R407" i="138"/>
  <c r="R408" i="138"/>
  <c r="R409" i="138"/>
  <c r="R410" i="138"/>
  <c r="R411" i="138"/>
  <c r="R412" i="138"/>
  <c r="R413" i="138"/>
  <c r="R414" i="138"/>
  <c r="R415" i="138"/>
  <c r="R416" i="138"/>
  <c r="R417" i="138"/>
  <c r="R418" i="138"/>
  <c r="R419" i="138"/>
  <c r="R420" i="138"/>
  <c r="R421" i="138"/>
  <c r="R422" i="138"/>
  <c r="R423" i="138"/>
  <c r="R424" i="138"/>
  <c r="R425" i="138"/>
  <c r="R426" i="138"/>
  <c r="R427" i="138"/>
  <c r="R428" i="138"/>
  <c r="R429" i="138"/>
  <c r="R430" i="138"/>
  <c r="R431" i="138"/>
  <c r="R432" i="138"/>
  <c r="R433" i="138"/>
  <c r="R434" i="138"/>
  <c r="R435" i="138"/>
  <c r="R436" i="138"/>
  <c r="R437" i="138"/>
  <c r="R438" i="138"/>
  <c r="R439" i="138"/>
  <c r="R440" i="138"/>
  <c r="R441" i="138"/>
  <c r="R442" i="138"/>
  <c r="R443" i="138"/>
  <c r="R444" i="138"/>
  <c r="R445" i="138"/>
  <c r="R446" i="138"/>
  <c r="R447" i="138"/>
  <c r="R448" i="138"/>
  <c r="R449" i="138"/>
  <c r="R450" i="138"/>
  <c r="R451" i="138"/>
  <c r="R452" i="138"/>
  <c r="R453" i="138"/>
  <c r="R454" i="138"/>
  <c r="R455" i="138"/>
  <c r="R456" i="138"/>
  <c r="R457" i="138"/>
  <c r="R458" i="138"/>
  <c r="R459" i="138"/>
  <c r="R460" i="138"/>
  <c r="R461" i="138"/>
  <c r="R462" i="138"/>
  <c r="R463" i="138"/>
  <c r="R464" i="138"/>
  <c r="R465" i="138"/>
  <c r="R466" i="138"/>
  <c r="R467" i="138"/>
  <c r="R468" i="138"/>
  <c r="R469" i="138"/>
  <c r="R470" i="138"/>
  <c r="R471" i="138"/>
  <c r="R472" i="138"/>
  <c r="R473" i="138"/>
  <c r="R474" i="138"/>
  <c r="R475" i="138"/>
  <c r="R476" i="138"/>
  <c r="R477" i="138"/>
  <c r="R478" i="138"/>
  <c r="R479" i="138"/>
  <c r="R480" i="138"/>
  <c r="R481" i="138"/>
  <c r="R482" i="138"/>
  <c r="R483" i="138"/>
  <c r="R484" i="138"/>
  <c r="R485" i="138"/>
  <c r="R486" i="138"/>
  <c r="R487" i="138"/>
  <c r="R488" i="138"/>
  <c r="R489" i="138"/>
  <c r="R490" i="138"/>
  <c r="R491" i="138"/>
  <c r="R492" i="138"/>
  <c r="R493" i="138"/>
  <c r="R494" i="138"/>
  <c r="R495" i="138"/>
  <c r="R496" i="138"/>
  <c r="R497" i="138"/>
  <c r="R498" i="138"/>
  <c r="R499" i="138"/>
  <c r="R500" i="138"/>
  <c r="R501" i="138"/>
  <c r="R502" i="138"/>
  <c r="R503" i="138"/>
  <c r="R504" i="138"/>
  <c r="R505" i="138"/>
  <c r="R506" i="138"/>
  <c r="R507" i="138"/>
  <c r="R508" i="138"/>
  <c r="R509" i="138"/>
  <c r="R510" i="138"/>
  <c r="R511" i="138"/>
  <c r="R512" i="138"/>
  <c r="R513" i="138"/>
  <c r="R514" i="138"/>
  <c r="R515" i="138"/>
  <c r="R516" i="138"/>
  <c r="R517" i="138"/>
  <c r="R518" i="138"/>
  <c r="R519" i="138"/>
  <c r="R520" i="138"/>
  <c r="R521" i="138"/>
  <c r="R522" i="138"/>
  <c r="R523" i="138"/>
  <c r="R524" i="138"/>
  <c r="R525" i="138"/>
  <c r="R526" i="138"/>
  <c r="R527" i="138"/>
  <c r="R528" i="138"/>
  <c r="R529" i="138"/>
  <c r="R530" i="138"/>
  <c r="R531" i="138"/>
  <c r="R532" i="138"/>
  <c r="R533" i="138"/>
  <c r="R534" i="138"/>
  <c r="R535" i="138"/>
  <c r="R536" i="138"/>
  <c r="R537" i="138"/>
  <c r="R538" i="138"/>
  <c r="R539" i="138"/>
  <c r="R540" i="138"/>
  <c r="R541" i="138"/>
  <c r="R542" i="138"/>
  <c r="R543" i="138"/>
  <c r="R544" i="138"/>
  <c r="R545" i="138"/>
  <c r="R546" i="138"/>
  <c r="R547" i="138"/>
  <c r="R548" i="138"/>
  <c r="R549" i="138"/>
  <c r="R550" i="138"/>
  <c r="R551" i="138"/>
  <c r="R552" i="138"/>
  <c r="R553" i="138"/>
  <c r="R554" i="138"/>
  <c r="R555" i="138"/>
  <c r="R556" i="138"/>
  <c r="R557" i="138"/>
  <c r="R558" i="138"/>
  <c r="R559" i="138"/>
  <c r="R560" i="138"/>
  <c r="R561" i="138"/>
  <c r="R562" i="138"/>
  <c r="R563" i="138"/>
  <c r="R564" i="138"/>
  <c r="R565" i="138"/>
  <c r="R566" i="138"/>
  <c r="R567" i="138"/>
  <c r="R568" i="138"/>
  <c r="R569" i="138"/>
  <c r="R570" i="138"/>
  <c r="R571" i="138"/>
  <c r="R572" i="138"/>
  <c r="R573" i="138"/>
  <c r="R574" i="138"/>
  <c r="R575" i="138"/>
  <c r="R576" i="138"/>
  <c r="R577" i="138"/>
  <c r="R578" i="138"/>
  <c r="R579" i="138"/>
  <c r="R580" i="138"/>
  <c r="R581" i="138"/>
  <c r="R582" i="138"/>
  <c r="R583" i="138"/>
  <c r="R584" i="138"/>
  <c r="R585" i="138"/>
  <c r="R586" i="138"/>
  <c r="R587" i="138"/>
  <c r="R588" i="138"/>
  <c r="R589" i="138"/>
  <c r="R590" i="138"/>
  <c r="R591" i="138"/>
  <c r="R592" i="138"/>
  <c r="R593" i="138"/>
  <c r="R594" i="138"/>
  <c r="R595" i="138"/>
  <c r="R596" i="138"/>
  <c r="R597" i="138"/>
  <c r="R598" i="138"/>
  <c r="R599" i="138"/>
  <c r="R600" i="138"/>
  <c r="R601" i="138"/>
  <c r="R602" i="138"/>
  <c r="R603" i="138"/>
  <c r="R604" i="138"/>
  <c r="R605" i="138"/>
  <c r="R606" i="138"/>
  <c r="R607" i="138"/>
  <c r="R608" i="138"/>
  <c r="R609" i="138"/>
  <c r="R610" i="138"/>
  <c r="R611" i="138"/>
  <c r="R612" i="138"/>
  <c r="R613" i="138"/>
  <c r="R614" i="138"/>
  <c r="R615" i="138"/>
  <c r="R616" i="138"/>
  <c r="R617" i="138"/>
  <c r="R618" i="138"/>
  <c r="R619" i="138"/>
  <c r="R620" i="138"/>
  <c r="R621" i="138"/>
  <c r="R622" i="138"/>
  <c r="R623" i="138"/>
  <c r="R624" i="138"/>
  <c r="R625" i="138"/>
  <c r="R626" i="138"/>
  <c r="R627" i="138"/>
  <c r="R628" i="138"/>
  <c r="R629" i="138"/>
  <c r="R630" i="138"/>
  <c r="R631" i="138"/>
  <c r="R632" i="138"/>
  <c r="R633" i="138"/>
  <c r="R634" i="138"/>
  <c r="R635" i="138"/>
  <c r="R636" i="138"/>
  <c r="R637" i="138"/>
  <c r="R638" i="138"/>
  <c r="R639" i="138"/>
  <c r="R640" i="138"/>
  <c r="R641" i="138"/>
  <c r="R642" i="138"/>
  <c r="R643" i="138"/>
  <c r="R644" i="138"/>
  <c r="R645" i="138"/>
  <c r="R646" i="138"/>
  <c r="R647" i="138"/>
  <c r="R648" i="138"/>
  <c r="R649" i="138"/>
  <c r="R650" i="138"/>
  <c r="R651" i="138"/>
  <c r="R652" i="138"/>
  <c r="R653" i="138"/>
  <c r="R654" i="138"/>
  <c r="R655" i="138"/>
  <c r="R656" i="138"/>
  <c r="R657" i="138"/>
  <c r="R658" i="138"/>
  <c r="R659" i="138"/>
  <c r="R660" i="138"/>
  <c r="R661" i="138"/>
  <c r="R662" i="138"/>
  <c r="R663" i="138"/>
  <c r="R664" i="138"/>
  <c r="R665" i="138"/>
  <c r="R666" i="138"/>
  <c r="R667" i="138"/>
  <c r="R668" i="138"/>
  <c r="R669" i="138"/>
  <c r="R670" i="138"/>
  <c r="R671" i="138"/>
  <c r="R672" i="138"/>
  <c r="R673" i="138"/>
  <c r="R674" i="138"/>
  <c r="R675" i="138"/>
  <c r="R676" i="138"/>
  <c r="R677" i="138"/>
  <c r="R678" i="138"/>
  <c r="R679" i="138"/>
  <c r="R680" i="138"/>
  <c r="R681" i="138"/>
  <c r="R682" i="138"/>
  <c r="R683" i="138"/>
  <c r="R684" i="138"/>
  <c r="R685" i="138"/>
  <c r="R686" i="138"/>
  <c r="R687" i="138"/>
  <c r="R688" i="138"/>
  <c r="R689" i="138"/>
  <c r="R690" i="138"/>
  <c r="R691" i="138"/>
  <c r="R692" i="138"/>
  <c r="R693" i="138"/>
  <c r="R694" i="138"/>
  <c r="R695" i="138"/>
  <c r="R696" i="138"/>
  <c r="R697" i="138"/>
  <c r="R698" i="138"/>
  <c r="R699" i="138"/>
  <c r="R700" i="138"/>
  <c r="R701" i="138"/>
  <c r="R702" i="138"/>
  <c r="R703" i="138"/>
  <c r="R704" i="138"/>
  <c r="R705" i="138"/>
  <c r="R706" i="138"/>
  <c r="R707" i="138"/>
  <c r="R708" i="138"/>
  <c r="R709" i="138"/>
  <c r="R710" i="138"/>
  <c r="R711" i="138"/>
  <c r="R712" i="138"/>
  <c r="R713" i="138"/>
  <c r="R714" i="138"/>
  <c r="R715" i="138"/>
  <c r="R716" i="138"/>
  <c r="R717" i="138"/>
  <c r="R718" i="138"/>
  <c r="R719" i="138"/>
  <c r="R720" i="138"/>
  <c r="R721" i="138"/>
  <c r="R722" i="138"/>
  <c r="R723" i="138"/>
  <c r="R724" i="138"/>
  <c r="R725" i="138"/>
  <c r="R726" i="138"/>
  <c r="R727" i="138"/>
  <c r="R728" i="138"/>
  <c r="R729" i="138"/>
  <c r="R730" i="138"/>
  <c r="R731" i="138"/>
  <c r="R732" i="138"/>
  <c r="R733" i="138"/>
  <c r="R734" i="138"/>
  <c r="R735" i="138"/>
  <c r="R736" i="138"/>
  <c r="R737" i="138"/>
  <c r="R738" i="138"/>
  <c r="R739" i="138"/>
  <c r="R740" i="138"/>
  <c r="R741" i="138"/>
  <c r="R742" i="138"/>
  <c r="R743" i="138"/>
  <c r="R744" i="138"/>
  <c r="R745" i="138"/>
  <c r="R746" i="138"/>
  <c r="R747" i="138"/>
  <c r="R748" i="138"/>
  <c r="R749" i="138"/>
  <c r="R750" i="138"/>
  <c r="R751" i="138"/>
  <c r="R752" i="138"/>
  <c r="R753" i="138"/>
  <c r="R754" i="138"/>
  <c r="R755" i="138"/>
  <c r="R756" i="138"/>
  <c r="R757" i="138"/>
  <c r="R758" i="138"/>
  <c r="R759" i="138"/>
  <c r="R760" i="138"/>
  <c r="R761" i="138"/>
  <c r="R762" i="138"/>
  <c r="R763" i="138"/>
  <c r="R764" i="138"/>
  <c r="R765" i="138"/>
  <c r="R766" i="138"/>
  <c r="R767" i="138"/>
  <c r="R768" i="138"/>
  <c r="R769" i="138"/>
  <c r="R770" i="138"/>
  <c r="R771" i="138"/>
  <c r="R772" i="138"/>
  <c r="R773" i="138"/>
  <c r="R774" i="138"/>
  <c r="R775" i="138"/>
  <c r="R776" i="138"/>
  <c r="R777" i="138"/>
  <c r="R778" i="138"/>
  <c r="R779" i="138"/>
  <c r="R780" i="138"/>
  <c r="R781" i="138"/>
  <c r="R782" i="138"/>
  <c r="R783" i="138"/>
  <c r="R784" i="138"/>
  <c r="R785" i="138"/>
  <c r="R786" i="138"/>
  <c r="R787" i="138"/>
  <c r="R788" i="138"/>
  <c r="R789" i="138"/>
  <c r="R790" i="138"/>
  <c r="R791" i="138"/>
  <c r="R792" i="138"/>
  <c r="R793" i="138"/>
  <c r="R794" i="138"/>
  <c r="R795" i="138"/>
  <c r="R796" i="138"/>
  <c r="R797" i="138"/>
  <c r="R798" i="138"/>
  <c r="R799" i="138"/>
  <c r="R800" i="138"/>
  <c r="R801" i="138"/>
  <c r="R802" i="138"/>
  <c r="R803" i="138"/>
  <c r="R804" i="138"/>
  <c r="R805" i="138"/>
  <c r="R806" i="138"/>
  <c r="R807" i="138"/>
  <c r="R808" i="138"/>
  <c r="R809" i="138"/>
  <c r="R810" i="138"/>
  <c r="R811" i="138"/>
  <c r="R812" i="138"/>
  <c r="R813" i="138"/>
  <c r="R814" i="138"/>
  <c r="R815" i="138"/>
  <c r="R816" i="138"/>
  <c r="R817" i="138"/>
  <c r="R818" i="138"/>
  <c r="R819" i="138"/>
  <c r="R820" i="138"/>
  <c r="R821" i="138"/>
  <c r="R822" i="138"/>
  <c r="R823" i="138"/>
  <c r="R824" i="138"/>
  <c r="R825" i="138"/>
  <c r="R826" i="138"/>
  <c r="R827" i="138"/>
  <c r="R828" i="138"/>
  <c r="R829" i="138"/>
  <c r="R830" i="138"/>
  <c r="R831" i="138"/>
  <c r="R832" i="138"/>
  <c r="R833" i="138"/>
  <c r="R834" i="138"/>
  <c r="R835" i="138"/>
  <c r="R836" i="138"/>
  <c r="R837" i="138"/>
  <c r="R838" i="138"/>
  <c r="R839" i="138"/>
  <c r="R840" i="138"/>
  <c r="R841" i="138"/>
  <c r="R842" i="138"/>
  <c r="R843" i="138"/>
  <c r="R844" i="138"/>
  <c r="R845" i="138"/>
  <c r="R846" i="138"/>
  <c r="R847" i="138"/>
  <c r="R848" i="138"/>
  <c r="R849" i="138"/>
  <c r="R850" i="138"/>
  <c r="R851" i="138"/>
  <c r="R852" i="138"/>
  <c r="R853" i="138"/>
  <c r="R854" i="138"/>
  <c r="R855" i="138"/>
  <c r="R856" i="138"/>
  <c r="R857" i="138"/>
  <c r="R858" i="138"/>
  <c r="R859" i="138"/>
  <c r="R860" i="138"/>
  <c r="R861" i="138"/>
  <c r="R862" i="138"/>
  <c r="R863" i="138"/>
  <c r="R864" i="138"/>
  <c r="R865" i="138"/>
  <c r="R866" i="138"/>
  <c r="R867" i="138"/>
  <c r="R868" i="138"/>
  <c r="R869" i="138"/>
  <c r="R870" i="138"/>
  <c r="R871" i="138"/>
  <c r="R872" i="138"/>
  <c r="R873" i="138"/>
  <c r="R874" i="138"/>
  <c r="R875" i="138"/>
  <c r="R876" i="138"/>
  <c r="R877" i="138"/>
  <c r="R878" i="138"/>
  <c r="R879" i="138"/>
  <c r="R880" i="138"/>
  <c r="R881" i="138"/>
  <c r="R882" i="138"/>
  <c r="R883" i="138"/>
  <c r="R884" i="138"/>
  <c r="R885" i="138"/>
  <c r="R886" i="138"/>
  <c r="R887" i="138"/>
  <c r="R888" i="138"/>
  <c r="R889" i="138"/>
  <c r="R890" i="138"/>
  <c r="R891" i="138"/>
  <c r="R892" i="138"/>
  <c r="R893" i="138"/>
  <c r="R894" i="138"/>
  <c r="R895" i="138"/>
  <c r="R896" i="138"/>
  <c r="R897" i="138"/>
  <c r="R898" i="138"/>
  <c r="R899" i="138"/>
  <c r="R900" i="138"/>
  <c r="R901" i="138"/>
  <c r="R902" i="138"/>
  <c r="R903" i="138"/>
  <c r="R904" i="138"/>
  <c r="R905" i="138"/>
  <c r="R906" i="138"/>
  <c r="R907" i="138"/>
  <c r="R908" i="138"/>
  <c r="R909" i="138"/>
  <c r="R910" i="138"/>
  <c r="R911" i="138"/>
  <c r="R912" i="138"/>
  <c r="R913" i="138"/>
  <c r="R914" i="138"/>
  <c r="R915" i="138"/>
  <c r="R916" i="138"/>
  <c r="R917" i="138"/>
  <c r="R918" i="138"/>
  <c r="R919" i="138"/>
  <c r="R920" i="138"/>
  <c r="R921" i="138"/>
  <c r="R922" i="138"/>
  <c r="R923" i="138"/>
  <c r="R924" i="138"/>
  <c r="R925" i="138"/>
  <c r="R926" i="138"/>
  <c r="R927" i="138"/>
  <c r="R928" i="138"/>
  <c r="R929" i="138"/>
  <c r="R930" i="138"/>
  <c r="R931" i="138"/>
  <c r="R932" i="138"/>
  <c r="R933" i="138"/>
  <c r="R934" i="138"/>
  <c r="R935" i="138"/>
  <c r="R936" i="138"/>
  <c r="R937" i="138"/>
  <c r="R938" i="138"/>
  <c r="R939" i="138"/>
  <c r="R940" i="138"/>
  <c r="R941" i="138"/>
  <c r="R942" i="138"/>
  <c r="R943" i="138"/>
  <c r="R944" i="138"/>
  <c r="R945" i="138"/>
  <c r="R946" i="138"/>
  <c r="R947" i="138"/>
  <c r="R948" i="138"/>
  <c r="R949" i="138"/>
  <c r="R950" i="138"/>
  <c r="R951" i="138"/>
  <c r="R952" i="138"/>
  <c r="R953" i="138"/>
  <c r="R954" i="138"/>
  <c r="R955" i="138"/>
  <c r="R956" i="138"/>
  <c r="R957" i="138"/>
  <c r="R958" i="138"/>
  <c r="R959" i="138"/>
  <c r="R960" i="138"/>
  <c r="R961" i="138"/>
  <c r="R962" i="138"/>
  <c r="R963" i="138"/>
  <c r="R964" i="138"/>
  <c r="R965" i="138"/>
  <c r="R966" i="138"/>
  <c r="R967" i="138"/>
  <c r="R968" i="138"/>
  <c r="R969" i="138"/>
  <c r="R970" i="138"/>
  <c r="R971" i="138"/>
  <c r="R972" i="138"/>
  <c r="R973" i="138"/>
  <c r="R974" i="138"/>
  <c r="R975" i="138"/>
  <c r="R976" i="138"/>
  <c r="R977" i="138"/>
  <c r="R978" i="138"/>
  <c r="R979" i="138"/>
  <c r="R980" i="138"/>
  <c r="R981" i="138"/>
  <c r="R982" i="138"/>
  <c r="R983" i="138"/>
  <c r="R984" i="138"/>
  <c r="R985" i="138"/>
  <c r="R986" i="138"/>
  <c r="R987" i="138"/>
  <c r="R988" i="138"/>
  <c r="R989" i="138"/>
  <c r="R990" i="138"/>
  <c r="R991" i="138"/>
  <c r="R992" i="138"/>
  <c r="R993" i="138"/>
  <c r="R994" i="138"/>
  <c r="R995" i="138"/>
  <c r="R996" i="138"/>
  <c r="R997" i="138"/>
  <c r="R998" i="138"/>
  <c r="R999" i="138"/>
  <c r="R1000" i="138"/>
  <c r="R1001" i="138"/>
  <c r="R1002" i="138"/>
  <c r="R1003" i="138"/>
  <c r="R1004" i="138"/>
  <c r="R1005" i="138"/>
  <c r="R1006" i="138"/>
  <c r="R1007" i="138"/>
  <c r="R1008" i="138"/>
  <c r="R1009" i="138"/>
  <c r="R1010" i="138"/>
  <c r="R1011" i="138"/>
  <c r="R1012" i="138"/>
  <c r="R1013" i="138"/>
  <c r="R1014" i="138"/>
  <c r="R1015" i="138"/>
  <c r="R1016" i="138"/>
  <c r="R1017" i="138"/>
  <c r="R1018" i="138"/>
  <c r="R1019" i="138"/>
  <c r="R1020" i="138"/>
  <c r="R1021" i="138"/>
  <c r="R1022" i="138"/>
  <c r="R1023" i="138"/>
  <c r="R1024" i="138"/>
  <c r="R1025" i="138"/>
  <c r="R1026" i="138"/>
  <c r="R1027" i="138"/>
  <c r="R1028" i="138"/>
  <c r="R1029" i="138"/>
  <c r="R1030" i="138"/>
  <c r="R1031" i="138"/>
  <c r="R1032" i="138"/>
  <c r="R1033" i="138"/>
  <c r="R1034" i="138"/>
  <c r="R1035" i="138"/>
  <c r="R1036" i="138"/>
  <c r="R1037" i="138"/>
  <c r="R1038" i="138"/>
  <c r="R1039" i="138"/>
  <c r="R1040" i="138"/>
  <c r="R1041" i="138"/>
  <c r="R1042" i="138"/>
  <c r="R1043" i="138"/>
  <c r="R1044" i="138"/>
  <c r="R1045" i="138"/>
  <c r="R1046" i="138"/>
  <c r="R1047" i="138"/>
  <c r="R1048" i="138"/>
  <c r="R1049" i="138"/>
  <c r="R1050" i="138"/>
  <c r="R1051" i="138"/>
  <c r="R1052" i="138"/>
  <c r="R1053" i="138"/>
  <c r="R1054" i="138"/>
  <c r="R1055" i="138"/>
  <c r="R1056" i="138"/>
  <c r="R1057" i="138"/>
  <c r="R1058" i="138"/>
  <c r="R1059" i="138"/>
  <c r="R1060" i="138"/>
  <c r="R1061" i="138"/>
  <c r="R1062" i="138"/>
  <c r="R1063" i="138"/>
  <c r="R1064" i="138"/>
  <c r="R1065" i="138"/>
  <c r="R1066" i="138"/>
  <c r="R1067" i="138"/>
  <c r="R1068" i="138"/>
  <c r="R1069" i="138"/>
  <c r="R1070" i="138"/>
  <c r="R1071" i="138"/>
  <c r="R1072" i="138"/>
  <c r="R1073" i="138"/>
  <c r="R1074" i="138"/>
  <c r="R1075" i="138"/>
  <c r="R1076" i="138"/>
  <c r="R1077" i="138"/>
  <c r="R1078" i="138"/>
  <c r="R1079" i="138"/>
  <c r="R1080" i="138"/>
  <c r="R1081" i="138"/>
  <c r="R1082" i="138"/>
  <c r="R1083" i="138"/>
  <c r="R1084" i="138"/>
  <c r="R1085" i="138"/>
  <c r="R1086" i="138"/>
  <c r="R1087" i="138"/>
  <c r="R1088" i="138"/>
  <c r="R1089" i="138"/>
  <c r="R1090" i="138"/>
  <c r="R1091" i="138"/>
  <c r="R1092" i="138"/>
  <c r="R1093" i="138"/>
  <c r="R1094" i="138"/>
  <c r="R1095" i="138"/>
  <c r="R1096" i="138"/>
  <c r="R1097" i="138"/>
  <c r="R1098" i="138"/>
  <c r="R1099" i="138"/>
  <c r="R1100" i="138"/>
  <c r="R1101" i="138"/>
  <c r="R1102" i="138"/>
  <c r="R1103" i="138"/>
  <c r="R1104" i="138"/>
  <c r="R1105" i="138"/>
  <c r="R1106" i="138"/>
  <c r="R1107" i="138"/>
  <c r="R1108" i="138"/>
  <c r="R1109" i="138"/>
  <c r="R1110" i="138"/>
  <c r="R1111" i="138"/>
  <c r="R1112" i="138"/>
  <c r="R1113" i="138"/>
  <c r="R1114" i="138"/>
  <c r="R1115" i="138"/>
  <c r="R1116" i="138"/>
  <c r="R1117" i="138"/>
  <c r="R1118" i="138"/>
  <c r="R1119" i="138"/>
  <c r="R1120" i="138"/>
  <c r="R1121" i="138"/>
  <c r="R1122" i="138"/>
  <c r="R1123" i="138"/>
  <c r="R1124" i="138"/>
  <c r="R1125" i="138"/>
  <c r="R1126" i="138"/>
  <c r="R1127" i="138"/>
  <c r="R1128" i="138"/>
  <c r="R1129" i="138"/>
  <c r="R1130" i="138"/>
  <c r="R1131" i="138"/>
  <c r="R1132" i="138"/>
  <c r="R1133" i="138"/>
  <c r="R1134" i="138"/>
  <c r="R1135" i="138"/>
  <c r="R1136" i="138"/>
  <c r="R1137" i="138"/>
  <c r="R1138" i="138"/>
  <c r="R1139" i="138"/>
  <c r="R1140" i="138"/>
  <c r="R1141" i="138"/>
  <c r="R1142" i="138"/>
  <c r="R1143" i="138"/>
  <c r="R1144" i="138"/>
  <c r="R1145" i="138"/>
  <c r="R1146" i="138"/>
  <c r="R1147" i="138"/>
  <c r="R1148" i="138"/>
  <c r="R1149" i="138"/>
  <c r="R1150" i="138"/>
  <c r="R1151" i="138"/>
  <c r="R1152" i="138"/>
  <c r="R1153" i="138"/>
  <c r="R1154" i="138"/>
  <c r="R1155" i="138"/>
  <c r="R1156" i="138"/>
  <c r="R1157" i="138"/>
  <c r="R1158" i="138"/>
  <c r="R1159" i="138"/>
  <c r="R1160" i="138"/>
  <c r="R1161" i="138"/>
  <c r="R1162" i="138"/>
  <c r="R1163" i="138"/>
  <c r="R1164" i="138"/>
  <c r="R1165" i="138"/>
  <c r="R1166" i="138"/>
  <c r="R1167" i="138"/>
  <c r="R1168" i="138"/>
  <c r="R1169" i="138"/>
  <c r="R1170" i="138"/>
  <c r="R1171" i="138"/>
  <c r="R1172" i="138"/>
  <c r="R1173" i="138"/>
  <c r="R1174" i="138"/>
  <c r="R1175" i="138"/>
  <c r="R1176" i="138"/>
  <c r="R1177" i="138"/>
  <c r="R1178" i="138"/>
  <c r="R1179" i="138"/>
  <c r="R1180" i="138"/>
  <c r="R1181" i="138"/>
  <c r="R1182" i="138"/>
  <c r="R1183" i="138"/>
  <c r="R1184" i="138"/>
  <c r="R1185" i="138"/>
  <c r="R1186" i="138"/>
  <c r="R1187" i="138"/>
  <c r="R1188" i="138"/>
  <c r="R1189" i="138"/>
  <c r="R1190" i="138"/>
  <c r="R1191" i="138"/>
  <c r="R1192" i="138"/>
  <c r="R1193" i="138"/>
  <c r="R1194" i="138"/>
  <c r="R1195" i="138"/>
  <c r="R1196" i="138"/>
  <c r="R1197" i="138"/>
  <c r="R1198" i="138"/>
  <c r="R1199" i="138"/>
  <c r="R1200" i="138"/>
  <c r="R1201" i="138"/>
  <c r="R1202" i="138"/>
  <c r="R1203" i="138"/>
  <c r="R1204" i="138"/>
  <c r="R1205" i="138"/>
  <c r="R1206" i="138"/>
  <c r="R1207" i="138"/>
  <c r="R1208" i="138"/>
  <c r="R1209" i="138"/>
  <c r="R1210" i="138"/>
  <c r="R1211" i="138"/>
  <c r="R1212" i="138"/>
  <c r="R1213" i="138"/>
  <c r="R1214" i="138"/>
  <c r="R1215" i="138"/>
  <c r="R1216" i="138"/>
  <c r="R1217" i="138"/>
  <c r="R1218" i="138"/>
  <c r="R1219" i="138"/>
  <c r="R1220" i="138"/>
  <c r="R1221" i="138"/>
  <c r="R1222" i="138"/>
  <c r="R1223" i="138"/>
  <c r="R1224" i="138"/>
  <c r="R1225" i="138"/>
  <c r="R1226" i="138"/>
  <c r="R1227" i="138"/>
  <c r="R1228" i="138"/>
  <c r="R1229" i="138"/>
  <c r="R1230" i="138"/>
  <c r="R1231" i="138"/>
  <c r="R1232" i="138"/>
  <c r="R1233" i="138"/>
  <c r="R1234" i="138"/>
  <c r="R1235" i="138"/>
  <c r="R1236" i="138"/>
  <c r="R1237" i="138"/>
  <c r="R1238" i="138"/>
  <c r="R1239" i="138"/>
  <c r="R1240" i="138"/>
  <c r="R1241" i="138"/>
  <c r="R1242" i="138"/>
  <c r="R1243" i="138"/>
  <c r="R1244" i="138"/>
  <c r="R1245" i="138"/>
  <c r="R1246" i="138"/>
  <c r="R1247" i="138"/>
  <c r="R1248" i="138"/>
  <c r="R1249" i="138"/>
  <c r="R1250" i="138"/>
  <c r="R1251" i="138"/>
  <c r="R1252" i="138"/>
  <c r="R1253" i="138"/>
  <c r="R1254" i="138"/>
  <c r="R1255" i="138"/>
  <c r="R1256" i="138"/>
  <c r="R1257" i="138"/>
  <c r="R1258" i="138"/>
  <c r="R1259" i="138"/>
  <c r="R1260" i="138"/>
  <c r="R1261" i="138"/>
  <c r="R1262" i="138"/>
  <c r="R1263" i="138"/>
  <c r="R1264" i="138"/>
  <c r="R1265" i="138"/>
  <c r="R1266" i="138"/>
  <c r="R1267" i="138"/>
  <c r="R1268" i="138"/>
  <c r="R1269" i="138"/>
  <c r="R1270" i="138"/>
  <c r="R1271" i="138"/>
  <c r="R1272" i="138"/>
  <c r="R1273" i="138"/>
  <c r="R1274" i="138"/>
  <c r="R1275" i="138"/>
  <c r="R1276" i="138"/>
  <c r="R1277" i="138"/>
  <c r="R1278" i="138"/>
  <c r="R1279" i="138"/>
  <c r="R1280" i="138"/>
  <c r="R1281" i="138"/>
  <c r="R1282" i="138"/>
  <c r="R1283" i="138"/>
  <c r="R1284" i="138"/>
  <c r="R1285" i="138"/>
  <c r="R1286" i="138"/>
  <c r="R1287" i="138"/>
  <c r="R1288" i="138"/>
  <c r="R1289" i="138"/>
  <c r="R1290" i="138"/>
  <c r="R1291" i="138"/>
  <c r="R1292" i="138"/>
  <c r="R1293" i="138"/>
  <c r="R1294" i="138"/>
  <c r="R1295" i="138"/>
  <c r="R1296" i="138"/>
  <c r="R1297" i="138"/>
  <c r="R1298" i="138"/>
  <c r="R1299" i="138"/>
  <c r="R1300" i="138"/>
  <c r="R1301" i="138"/>
  <c r="R1302" i="138"/>
  <c r="R1303" i="138"/>
  <c r="R1304" i="138"/>
  <c r="R1305" i="138"/>
  <c r="R1306" i="138"/>
  <c r="R1307" i="138"/>
  <c r="R1308" i="138"/>
  <c r="R1309" i="138"/>
  <c r="R1310" i="138"/>
  <c r="R1311" i="138"/>
  <c r="R1312" i="138"/>
  <c r="R1313" i="138"/>
  <c r="R1314" i="138"/>
  <c r="R1315" i="138"/>
  <c r="R1316" i="138"/>
  <c r="R1317" i="138"/>
  <c r="R1318" i="138"/>
  <c r="R1319" i="138"/>
  <c r="R1320" i="138"/>
  <c r="R1321" i="138"/>
  <c r="R1322" i="138"/>
  <c r="R1323" i="138"/>
  <c r="R1324" i="138"/>
  <c r="R1325" i="138"/>
  <c r="R1326" i="138"/>
  <c r="R1327" i="138"/>
  <c r="R1328" i="138"/>
  <c r="R1329" i="138"/>
  <c r="R1330" i="138"/>
  <c r="R1331" i="138"/>
  <c r="R1332" i="138"/>
  <c r="R1333" i="138"/>
  <c r="R1334" i="138"/>
  <c r="R1335" i="138"/>
  <c r="R1336" i="138"/>
  <c r="R1337" i="138"/>
  <c r="R1338" i="138"/>
  <c r="R1339" i="138"/>
  <c r="R1340" i="138"/>
  <c r="R1341" i="138"/>
  <c r="R1342" i="138"/>
  <c r="R1343" i="138"/>
  <c r="R1344" i="138"/>
  <c r="R1345" i="138"/>
  <c r="R1346" i="138"/>
  <c r="R1347" i="138"/>
  <c r="R1348" i="138"/>
  <c r="R1349" i="138"/>
  <c r="R1350" i="138"/>
  <c r="R1351" i="138"/>
  <c r="R1352" i="138"/>
  <c r="R1353" i="138"/>
  <c r="R1354" i="138"/>
  <c r="R1355" i="138"/>
  <c r="R1356" i="138"/>
  <c r="R1357" i="138"/>
  <c r="R1358" i="138"/>
  <c r="R1359" i="138"/>
  <c r="R1360" i="138"/>
  <c r="R1361" i="138"/>
  <c r="R1362" i="138"/>
  <c r="R1363" i="138"/>
  <c r="R1364" i="138"/>
  <c r="R1365" i="138"/>
  <c r="R1366" i="138"/>
  <c r="R1367" i="138"/>
  <c r="R1368" i="138"/>
  <c r="R1369" i="138"/>
  <c r="R1370" i="138"/>
  <c r="R1371" i="138"/>
  <c r="R1372" i="138"/>
  <c r="R1373" i="138"/>
  <c r="R1374" i="138"/>
  <c r="R1375" i="138"/>
  <c r="R1376" i="138"/>
  <c r="R1377" i="138"/>
  <c r="R1378" i="138"/>
  <c r="R1379" i="138"/>
  <c r="R1380" i="138"/>
  <c r="R1381" i="138"/>
  <c r="R1382" i="138"/>
  <c r="R1383" i="138"/>
  <c r="R1384" i="138"/>
  <c r="R1385" i="138"/>
  <c r="R1386" i="138"/>
  <c r="R1387" i="138"/>
  <c r="R1388" i="138"/>
  <c r="R1389" i="138"/>
  <c r="R1390" i="138"/>
  <c r="R1391" i="138"/>
  <c r="R1392" i="138"/>
  <c r="R1393" i="138"/>
  <c r="R1394" i="138"/>
  <c r="R1395" i="138"/>
  <c r="R1396" i="138"/>
  <c r="R1397" i="138"/>
  <c r="R1398" i="138"/>
  <c r="R1399" i="138"/>
  <c r="R1400" i="138"/>
  <c r="R1401" i="138"/>
  <c r="R1402" i="138"/>
  <c r="R1403" i="138"/>
  <c r="R1404" i="138"/>
  <c r="R1405" i="138"/>
  <c r="R1406" i="138"/>
  <c r="R1407" i="138"/>
  <c r="R1408" i="138"/>
  <c r="R1409" i="138"/>
  <c r="R1410" i="138"/>
  <c r="R1411" i="138"/>
  <c r="R1412" i="138"/>
  <c r="R1413" i="138"/>
  <c r="R1414" i="138"/>
  <c r="R1415" i="138"/>
  <c r="R1416" i="138"/>
  <c r="R1417" i="138"/>
  <c r="R1418" i="138"/>
  <c r="R1419" i="138"/>
  <c r="R1420" i="138"/>
  <c r="R1421" i="138"/>
  <c r="R1422" i="138"/>
  <c r="R1423" i="138"/>
  <c r="R1424" i="138"/>
  <c r="R1425" i="138"/>
  <c r="R1426" i="138"/>
  <c r="R1427" i="138"/>
  <c r="R1428" i="138"/>
  <c r="R1429" i="138"/>
  <c r="R1430" i="138"/>
  <c r="R1431" i="138"/>
  <c r="R1432" i="138"/>
  <c r="R1433" i="138"/>
  <c r="R1434" i="138"/>
  <c r="R1435" i="138"/>
  <c r="R1436" i="138"/>
  <c r="R1437" i="138"/>
  <c r="R1438" i="138"/>
  <c r="R1439" i="138"/>
  <c r="R1440" i="138"/>
  <c r="R1441" i="138"/>
  <c r="R1442" i="138"/>
  <c r="R1443" i="138"/>
  <c r="R1444" i="138"/>
  <c r="R1445" i="138"/>
  <c r="R1446" i="138"/>
  <c r="R1447" i="138"/>
  <c r="R1448" i="138"/>
  <c r="R1449" i="138"/>
  <c r="R1450" i="138"/>
  <c r="R1451" i="138"/>
  <c r="R1452" i="138"/>
  <c r="R1453" i="138"/>
  <c r="R1454" i="138"/>
  <c r="R1455" i="138"/>
  <c r="R1456" i="138"/>
  <c r="R1457" i="138"/>
  <c r="R1458" i="138"/>
  <c r="R1459" i="138"/>
  <c r="R1460" i="138"/>
  <c r="R1461" i="138"/>
  <c r="R1462" i="138"/>
  <c r="R1463" i="138"/>
  <c r="R1464" i="138"/>
  <c r="R1465" i="138"/>
  <c r="R1466" i="138"/>
  <c r="R1467" i="138"/>
  <c r="R1468" i="138"/>
  <c r="R1469" i="138"/>
  <c r="R1470" i="138"/>
  <c r="R1471" i="138"/>
  <c r="R1472" i="138"/>
  <c r="R1473" i="138"/>
  <c r="R1474" i="138"/>
  <c r="R1475" i="138"/>
  <c r="R1476" i="138"/>
  <c r="R1477" i="138"/>
  <c r="R1478" i="138"/>
  <c r="R1479" i="138"/>
  <c r="R1480" i="138"/>
  <c r="R1481" i="138"/>
  <c r="R1482" i="138"/>
  <c r="R3" i="138"/>
  <c r="Q4" i="138"/>
  <c r="Q5" i="138"/>
  <c r="Q6" i="138"/>
  <c r="Q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146" i="138"/>
  <c r="Q147" i="138"/>
  <c r="Q148" i="138"/>
  <c r="Q149" i="138"/>
  <c r="Q150" i="138"/>
  <c r="Q151" i="138"/>
  <c r="Q152" i="138"/>
  <c r="Q153" i="138"/>
  <c r="Q154" i="138"/>
  <c r="Q155" i="138"/>
  <c r="Q156" i="138"/>
  <c r="Q157" i="138"/>
  <c r="Q158" i="138"/>
  <c r="Q159" i="138"/>
  <c r="Q160" i="138"/>
  <c r="Q161" i="138"/>
  <c r="Q162" i="138"/>
  <c r="Q163" i="138"/>
  <c r="Q164" i="138"/>
  <c r="Q165" i="138"/>
  <c r="Q166" i="138"/>
  <c r="Q167" i="138"/>
  <c r="Q168" i="138"/>
  <c r="Q169" i="138"/>
  <c r="Q170" i="138"/>
  <c r="Q171" i="138"/>
  <c r="Q172" i="138"/>
  <c r="Q173" i="138"/>
  <c r="Q174" i="138"/>
  <c r="Q175" i="138"/>
  <c r="Q176" i="138"/>
  <c r="Q177" i="138"/>
  <c r="Q178" i="138"/>
  <c r="Q179" i="138"/>
  <c r="Q180" i="138"/>
  <c r="Q181" i="138"/>
  <c r="Q182" i="138"/>
  <c r="Q183" i="138"/>
  <c r="Q184" i="138"/>
  <c r="Q185" i="138"/>
  <c r="Q186" i="138"/>
  <c r="Q187" i="138"/>
  <c r="Q188" i="138"/>
  <c r="Q189" i="138"/>
  <c r="Q190" i="138"/>
  <c r="Q191" i="138"/>
  <c r="Q192" i="138"/>
  <c r="Q193" i="138"/>
  <c r="Q194" i="138"/>
  <c r="Q195" i="138"/>
  <c r="Q196" i="138"/>
  <c r="Q197" i="138"/>
  <c r="Q198" i="138"/>
  <c r="Q199" i="138"/>
  <c r="Q200" i="138"/>
  <c r="Q201" i="138"/>
  <c r="Q202" i="138"/>
  <c r="Q203" i="138"/>
  <c r="Q204" i="138"/>
  <c r="Q205" i="138"/>
  <c r="Q206" i="138"/>
  <c r="Q207" i="138"/>
  <c r="Q208" i="138"/>
  <c r="Q209" i="138"/>
  <c r="Q210" i="138"/>
  <c r="Q211" i="138"/>
  <c r="Q212" i="138"/>
  <c r="Q213" i="138"/>
  <c r="Q214" i="138"/>
  <c r="Q215" i="138"/>
  <c r="Q216" i="138"/>
  <c r="Q217" i="138"/>
  <c r="Q218" i="138"/>
  <c r="Q219" i="138"/>
  <c r="Q220" i="138"/>
  <c r="Q221" i="138"/>
  <c r="Q222" i="138"/>
  <c r="Q223" i="138"/>
  <c r="Q224" i="138"/>
  <c r="Q225" i="138"/>
  <c r="Q226" i="138"/>
  <c r="Q227" i="138"/>
  <c r="Q228" i="138"/>
  <c r="Q229" i="138"/>
  <c r="Q230" i="138"/>
  <c r="Q231" i="138"/>
  <c r="Q232" i="138"/>
  <c r="Q233" i="138"/>
  <c r="Q234" i="138"/>
  <c r="Q235" i="138"/>
  <c r="Q236" i="138"/>
  <c r="Q237" i="138"/>
  <c r="Q238" i="138"/>
  <c r="Q239" i="138"/>
  <c r="Q240" i="138"/>
  <c r="Q241" i="138"/>
  <c r="Q242" i="138"/>
  <c r="Q243" i="138"/>
  <c r="Q244" i="138"/>
  <c r="Q245" i="138"/>
  <c r="Q246" i="138"/>
  <c r="Q247" i="138"/>
  <c r="Q248" i="138"/>
  <c r="Q249" i="138"/>
  <c r="Q250" i="138"/>
  <c r="Q251" i="138"/>
  <c r="Q252" i="138"/>
  <c r="Q253" i="138"/>
  <c r="Q254" i="138"/>
  <c r="Q255" i="138"/>
  <c r="Q256" i="138"/>
  <c r="Q257" i="138"/>
  <c r="Q258" i="138"/>
  <c r="Q259" i="138"/>
  <c r="Q260" i="138"/>
  <c r="Q261" i="138"/>
  <c r="Q262" i="138"/>
  <c r="Q263" i="138"/>
  <c r="Q264" i="138"/>
  <c r="Q265" i="138"/>
  <c r="Q266" i="138"/>
  <c r="Q267" i="138"/>
  <c r="Q268" i="138"/>
  <c r="Q269" i="138"/>
  <c r="Q270" i="138"/>
  <c r="Q271" i="138"/>
  <c r="Q272" i="138"/>
  <c r="Q273" i="138"/>
  <c r="Q274" i="138"/>
  <c r="Q275" i="138"/>
  <c r="Q276" i="138"/>
  <c r="Q277" i="138"/>
  <c r="Q278" i="138"/>
  <c r="Q279" i="138"/>
  <c r="Q280" i="138"/>
  <c r="Q281" i="138"/>
  <c r="Q282" i="138"/>
  <c r="Q283" i="138"/>
  <c r="Q284" i="138"/>
  <c r="Q285" i="138"/>
  <c r="Q286" i="138"/>
  <c r="Q287" i="138"/>
  <c r="Q288" i="138"/>
  <c r="Q289" i="138"/>
  <c r="Q290" i="138"/>
  <c r="Q291" i="138"/>
  <c r="Q292" i="138"/>
  <c r="Q293" i="138"/>
  <c r="Q294" i="138"/>
  <c r="Q295" i="138"/>
  <c r="Q296" i="138"/>
  <c r="Q297" i="138"/>
  <c r="Q298" i="138"/>
  <c r="Q299" i="138"/>
  <c r="Q300" i="138"/>
  <c r="Q301" i="138"/>
  <c r="Q302" i="138"/>
  <c r="Q303" i="138"/>
  <c r="Q304" i="138"/>
  <c r="Q305" i="138"/>
  <c r="Q306" i="138"/>
  <c r="Q307" i="138"/>
  <c r="Q308" i="138"/>
  <c r="Q309" i="138"/>
  <c r="Q310" i="138"/>
  <c r="Q311" i="138"/>
  <c r="Q312" i="138"/>
  <c r="Q313" i="138"/>
  <c r="Q314" i="138"/>
  <c r="Q315" i="138"/>
  <c r="Q316" i="138"/>
  <c r="Q317" i="138"/>
  <c r="Q318" i="138"/>
  <c r="Q319" i="138"/>
  <c r="Q320" i="138"/>
  <c r="Q321" i="138"/>
  <c r="Q322" i="138"/>
  <c r="Q323" i="138"/>
  <c r="Q324" i="138"/>
  <c r="Q325" i="138"/>
  <c r="Q326" i="138"/>
  <c r="Q327" i="138"/>
  <c r="Q328" i="138"/>
  <c r="Q329" i="138"/>
  <c r="Q330" i="138"/>
  <c r="Q331" i="138"/>
  <c r="Q332" i="138"/>
  <c r="Q333" i="138"/>
  <c r="Q334" i="138"/>
  <c r="Q335" i="138"/>
  <c r="Q336" i="138"/>
  <c r="Q337" i="138"/>
  <c r="Q338" i="138"/>
  <c r="Q339" i="138"/>
  <c r="Q340" i="138"/>
  <c r="Q341" i="138"/>
  <c r="Q342" i="138"/>
  <c r="Q343" i="138"/>
  <c r="Q344" i="138"/>
  <c r="Q345" i="138"/>
  <c r="Q346" i="138"/>
  <c r="Q347" i="138"/>
  <c r="Q348" i="138"/>
  <c r="Q349" i="138"/>
  <c r="Q350" i="138"/>
  <c r="Q351" i="138"/>
  <c r="Q352" i="138"/>
  <c r="Q353" i="138"/>
  <c r="Q354" i="138"/>
  <c r="Q355" i="138"/>
  <c r="Q356" i="138"/>
  <c r="Q357" i="138"/>
  <c r="Q358" i="138"/>
  <c r="Q359" i="138"/>
  <c r="Q360" i="138"/>
  <c r="Q361" i="138"/>
  <c r="Q362" i="138"/>
  <c r="Q363" i="138"/>
  <c r="Q364" i="138"/>
  <c r="Q365" i="138"/>
  <c r="Q366" i="138"/>
  <c r="Q367" i="138"/>
  <c r="Q368" i="138"/>
  <c r="Q369" i="138"/>
  <c r="Q370" i="138"/>
  <c r="Q371" i="138"/>
  <c r="Q372" i="138"/>
  <c r="Q373" i="138"/>
  <c r="Q374" i="138"/>
  <c r="Q375" i="138"/>
  <c r="Q376" i="138"/>
  <c r="Q377" i="138"/>
  <c r="Q378" i="138"/>
  <c r="Q379" i="138"/>
  <c r="Q380" i="138"/>
  <c r="Q381" i="138"/>
  <c r="Q382" i="138"/>
  <c r="Q383" i="138"/>
  <c r="Q384" i="138"/>
  <c r="Q385" i="138"/>
  <c r="Q386" i="138"/>
  <c r="Q387" i="138"/>
  <c r="Q388" i="138"/>
  <c r="Q389" i="138"/>
  <c r="Q390" i="138"/>
  <c r="Q391" i="138"/>
  <c r="Q392" i="138"/>
  <c r="Q393" i="138"/>
  <c r="Q394" i="138"/>
  <c r="Q395" i="138"/>
  <c r="Q396" i="138"/>
  <c r="Q397" i="138"/>
  <c r="Q398" i="138"/>
  <c r="Q399" i="138"/>
  <c r="Q400" i="138"/>
  <c r="Q401" i="138"/>
  <c r="Q402" i="138"/>
  <c r="Q403" i="138"/>
  <c r="Q404" i="138"/>
  <c r="Q405" i="138"/>
  <c r="Q406" i="138"/>
  <c r="Q407" i="138"/>
  <c r="Q408" i="138"/>
  <c r="Q409" i="138"/>
  <c r="Q410" i="138"/>
  <c r="Q411" i="138"/>
  <c r="Q412" i="138"/>
  <c r="Q413" i="138"/>
  <c r="Q414" i="138"/>
  <c r="Q415" i="138"/>
  <c r="Q416" i="138"/>
  <c r="Q417" i="138"/>
  <c r="Q418" i="138"/>
  <c r="Q419" i="138"/>
  <c r="Q420" i="138"/>
  <c r="Q421" i="138"/>
  <c r="Q422" i="138"/>
  <c r="Q423" i="138"/>
  <c r="Q424" i="138"/>
  <c r="Q425" i="138"/>
  <c r="Q426" i="138"/>
  <c r="Q427" i="138"/>
  <c r="Q428" i="138"/>
  <c r="Q429" i="138"/>
  <c r="Q430" i="138"/>
  <c r="Q431" i="138"/>
  <c r="Q432" i="138"/>
  <c r="Q433" i="138"/>
  <c r="Q434" i="138"/>
  <c r="Q435" i="138"/>
  <c r="Q436" i="138"/>
  <c r="Q437" i="138"/>
  <c r="Q438" i="138"/>
  <c r="Q439" i="138"/>
  <c r="Q440" i="138"/>
  <c r="Q441" i="138"/>
  <c r="Q442" i="138"/>
  <c r="Q443" i="138"/>
  <c r="Q444" i="138"/>
  <c r="Q445" i="138"/>
  <c r="Q446" i="138"/>
  <c r="Q447" i="138"/>
  <c r="Q448" i="138"/>
  <c r="Q449" i="138"/>
  <c r="Q450" i="138"/>
  <c r="Q451" i="138"/>
  <c r="Q452" i="138"/>
  <c r="Q453" i="138"/>
  <c r="Q454" i="138"/>
  <c r="Q455" i="138"/>
  <c r="Q456" i="138"/>
  <c r="Q457" i="138"/>
  <c r="Q458" i="138"/>
  <c r="Q459" i="138"/>
  <c r="Q460" i="138"/>
  <c r="Q461" i="138"/>
  <c r="Q462" i="138"/>
  <c r="Q463" i="138"/>
  <c r="Q464" i="138"/>
  <c r="Q465" i="138"/>
  <c r="Q466" i="138"/>
  <c r="Q467" i="138"/>
  <c r="Q468" i="138"/>
  <c r="Q469" i="138"/>
  <c r="Q470" i="138"/>
  <c r="Q471" i="138"/>
  <c r="Q472" i="138"/>
  <c r="Q473" i="138"/>
  <c r="Q474" i="138"/>
  <c r="Q475" i="138"/>
  <c r="Q476" i="138"/>
  <c r="Q477" i="138"/>
  <c r="Q478" i="138"/>
  <c r="Q479" i="138"/>
  <c r="Q480" i="138"/>
  <c r="Q481" i="138"/>
  <c r="Q482" i="138"/>
  <c r="Q483" i="138"/>
  <c r="Q484" i="138"/>
  <c r="Q485" i="138"/>
  <c r="Q486" i="138"/>
  <c r="Q487" i="138"/>
  <c r="Q488" i="138"/>
  <c r="Q489" i="138"/>
  <c r="Q490" i="138"/>
  <c r="Q491" i="138"/>
  <c r="Q492" i="138"/>
  <c r="Q493" i="138"/>
  <c r="Q494" i="138"/>
  <c r="Q495" i="138"/>
  <c r="Q496" i="138"/>
  <c r="Q497" i="138"/>
  <c r="Q498" i="138"/>
  <c r="Q499" i="138"/>
  <c r="Q500" i="138"/>
  <c r="Q501" i="138"/>
  <c r="Q502" i="138"/>
  <c r="Q503" i="138"/>
  <c r="Q504" i="138"/>
  <c r="Q505" i="138"/>
  <c r="Q506" i="138"/>
  <c r="Q507" i="138"/>
  <c r="Q508" i="138"/>
  <c r="Q509" i="138"/>
  <c r="Q510" i="138"/>
  <c r="Q511" i="138"/>
  <c r="Q512" i="138"/>
  <c r="Q513" i="138"/>
  <c r="Q514" i="138"/>
  <c r="Q515" i="138"/>
  <c r="Q516" i="138"/>
  <c r="Q517" i="138"/>
  <c r="Q518" i="138"/>
  <c r="Q519" i="138"/>
  <c r="Q520" i="138"/>
  <c r="Q521" i="138"/>
  <c r="Q522" i="138"/>
  <c r="Q523" i="138"/>
  <c r="Q524" i="138"/>
  <c r="Q525" i="138"/>
  <c r="Q526" i="138"/>
  <c r="Q527" i="138"/>
  <c r="Q528" i="138"/>
  <c r="Q529" i="138"/>
  <c r="Q530" i="138"/>
  <c r="Q531" i="138"/>
  <c r="Q532" i="138"/>
  <c r="Q533" i="138"/>
  <c r="Q534" i="138"/>
  <c r="Q535" i="138"/>
  <c r="Q536" i="138"/>
  <c r="Q537" i="138"/>
  <c r="Q538" i="138"/>
  <c r="Q539" i="138"/>
  <c r="Q540" i="138"/>
  <c r="Q541" i="138"/>
  <c r="Q542" i="138"/>
  <c r="Q543" i="138"/>
  <c r="Q544" i="138"/>
  <c r="Q545" i="138"/>
  <c r="Q546" i="138"/>
  <c r="Q547" i="138"/>
  <c r="Q548" i="138"/>
  <c r="Q549" i="138"/>
  <c r="Q550" i="138"/>
  <c r="Q551" i="138"/>
  <c r="Q552" i="138"/>
  <c r="Q553" i="138"/>
  <c r="Q554" i="138"/>
  <c r="Q555" i="138"/>
  <c r="Q556" i="138"/>
  <c r="Q557" i="138"/>
  <c r="Q558" i="138"/>
  <c r="Q559" i="138"/>
  <c r="Q560" i="138"/>
  <c r="Q561" i="138"/>
  <c r="Q562" i="138"/>
  <c r="Q563" i="138"/>
  <c r="Q564" i="138"/>
  <c r="Q565" i="138"/>
  <c r="Q566" i="138"/>
  <c r="Q567" i="138"/>
  <c r="Q568" i="138"/>
  <c r="Q569" i="138"/>
  <c r="Q570" i="138"/>
  <c r="Q571" i="138"/>
  <c r="Q572" i="138"/>
  <c r="Q573" i="138"/>
  <c r="Q574" i="138"/>
  <c r="Q575" i="138"/>
  <c r="Q576" i="138"/>
  <c r="Q577" i="138"/>
  <c r="Q578" i="138"/>
  <c r="Q579" i="138"/>
  <c r="Q580" i="138"/>
  <c r="Q581" i="138"/>
  <c r="Q582" i="138"/>
  <c r="Q583" i="138"/>
  <c r="Q584" i="138"/>
  <c r="Q585" i="138"/>
  <c r="Q586" i="138"/>
  <c r="Q587" i="138"/>
  <c r="Q588" i="138"/>
  <c r="Q589" i="138"/>
  <c r="Q590" i="138"/>
  <c r="Q591" i="138"/>
  <c r="Q592" i="138"/>
  <c r="Q593" i="138"/>
  <c r="Q594" i="138"/>
  <c r="Q595" i="138"/>
  <c r="Q596" i="138"/>
  <c r="Q597" i="138"/>
  <c r="Q598" i="138"/>
  <c r="Q599" i="138"/>
  <c r="Q600" i="138"/>
  <c r="Q601" i="138"/>
  <c r="Q602" i="138"/>
  <c r="Q603" i="138"/>
  <c r="Q604" i="138"/>
  <c r="Q605" i="138"/>
  <c r="Q606" i="138"/>
  <c r="Q607" i="138"/>
  <c r="Q608" i="138"/>
  <c r="Q609" i="138"/>
  <c r="Q610" i="138"/>
  <c r="Q611" i="138"/>
  <c r="Q612" i="138"/>
  <c r="Q613" i="138"/>
  <c r="Q614" i="138"/>
  <c r="Q615" i="138"/>
  <c r="Q616" i="138"/>
  <c r="Q617" i="138"/>
  <c r="Q618" i="138"/>
  <c r="Q619" i="138"/>
  <c r="Q620" i="138"/>
  <c r="Q621" i="138"/>
  <c r="Q622" i="138"/>
  <c r="Q623" i="138"/>
  <c r="Q624" i="138"/>
  <c r="Q625" i="138"/>
  <c r="Q626" i="138"/>
  <c r="Q627" i="138"/>
  <c r="Q628" i="138"/>
  <c r="Q629" i="138"/>
  <c r="Q630" i="138"/>
  <c r="Q631" i="138"/>
  <c r="Q632" i="138"/>
  <c r="Q633" i="138"/>
  <c r="Q634" i="138"/>
  <c r="Q635" i="138"/>
  <c r="Q636" i="138"/>
  <c r="Q637" i="138"/>
  <c r="Q638" i="138"/>
  <c r="Q639" i="138"/>
  <c r="Q640" i="138"/>
  <c r="Q641" i="138"/>
  <c r="Q642" i="138"/>
  <c r="Q643" i="138"/>
  <c r="Q644" i="138"/>
  <c r="Q645" i="138"/>
  <c r="Q646" i="138"/>
  <c r="Q647" i="138"/>
  <c r="Q648" i="138"/>
  <c r="Q649" i="138"/>
  <c r="Q650" i="138"/>
  <c r="Q651" i="138"/>
  <c r="Q652" i="138"/>
  <c r="Q653" i="138"/>
  <c r="Q654" i="138"/>
  <c r="Q655" i="138"/>
  <c r="Q656" i="138"/>
  <c r="Q657" i="138"/>
  <c r="Q658" i="138"/>
  <c r="Q659" i="138"/>
  <c r="Q660" i="138"/>
  <c r="Q661" i="138"/>
  <c r="Q662" i="138"/>
  <c r="Q663" i="138"/>
  <c r="Q664" i="138"/>
  <c r="Q665" i="138"/>
  <c r="Q666" i="138"/>
  <c r="Q667" i="138"/>
  <c r="Q668" i="138"/>
  <c r="Q669" i="138"/>
  <c r="Q670" i="138"/>
  <c r="Q671" i="138"/>
  <c r="Q672" i="138"/>
  <c r="Q673" i="138"/>
  <c r="Q674" i="138"/>
  <c r="Q675" i="138"/>
  <c r="Q676" i="138"/>
  <c r="Q677" i="138"/>
  <c r="Q678" i="138"/>
  <c r="Q679" i="138"/>
  <c r="Q680" i="138"/>
  <c r="Q681" i="138"/>
  <c r="Q682" i="138"/>
  <c r="Q683" i="138"/>
  <c r="Q684" i="138"/>
  <c r="Q685" i="138"/>
  <c r="Q686" i="138"/>
  <c r="Q687" i="138"/>
  <c r="Q688" i="138"/>
  <c r="Q689" i="138"/>
  <c r="Q690" i="138"/>
  <c r="Q691" i="138"/>
  <c r="Q692" i="138"/>
  <c r="Q693" i="138"/>
  <c r="Q694" i="138"/>
  <c r="Q695" i="138"/>
  <c r="Q696" i="138"/>
  <c r="Q697" i="138"/>
  <c r="Q698" i="138"/>
  <c r="Q699" i="138"/>
  <c r="Q700" i="138"/>
  <c r="Q701" i="138"/>
  <c r="Q702" i="138"/>
  <c r="Q703" i="138"/>
  <c r="Q704" i="138"/>
  <c r="Q705" i="138"/>
  <c r="Q706" i="138"/>
  <c r="Q707" i="138"/>
  <c r="Q708" i="138"/>
  <c r="Q709" i="138"/>
  <c r="Q710" i="138"/>
  <c r="Q711" i="138"/>
  <c r="Q712" i="138"/>
  <c r="Q713" i="138"/>
  <c r="Q714" i="138"/>
  <c r="Q715" i="138"/>
  <c r="Q716" i="138"/>
  <c r="Q717" i="138"/>
  <c r="Q718" i="138"/>
  <c r="Q719" i="138"/>
  <c r="Q720" i="138"/>
  <c r="Q721" i="138"/>
  <c r="Q722" i="138"/>
  <c r="Q723" i="138"/>
  <c r="Q724" i="138"/>
  <c r="Q725" i="138"/>
  <c r="Q726" i="138"/>
  <c r="Q727" i="138"/>
  <c r="Q728" i="138"/>
  <c r="Q729" i="138"/>
  <c r="Q730" i="138"/>
  <c r="Q731" i="138"/>
  <c r="Q732" i="138"/>
  <c r="Q733" i="138"/>
  <c r="Q734" i="138"/>
  <c r="Q735" i="138"/>
  <c r="Q736" i="138"/>
  <c r="Q737" i="138"/>
  <c r="Q738" i="138"/>
  <c r="Q739" i="138"/>
  <c r="Q740" i="138"/>
  <c r="Q741" i="138"/>
  <c r="Q742" i="138"/>
  <c r="Q743" i="138"/>
  <c r="Q744" i="138"/>
  <c r="Q745" i="138"/>
  <c r="Q746" i="138"/>
  <c r="Q747" i="138"/>
  <c r="Q748" i="138"/>
  <c r="Q749" i="138"/>
  <c r="Q750" i="138"/>
  <c r="Q751" i="138"/>
  <c r="Q752" i="138"/>
  <c r="Q753" i="138"/>
  <c r="Q754" i="138"/>
  <c r="Q755" i="138"/>
  <c r="Q756" i="138"/>
  <c r="Q757" i="138"/>
  <c r="Q758" i="138"/>
  <c r="Q759" i="138"/>
  <c r="Q760" i="138"/>
  <c r="Q761" i="138"/>
  <c r="Q762" i="138"/>
  <c r="Q763" i="138"/>
  <c r="Q764" i="138"/>
  <c r="Q765" i="138"/>
  <c r="Q766" i="138"/>
  <c r="Q767" i="138"/>
  <c r="Q768" i="138"/>
  <c r="Q769" i="138"/>
  <c r="Q770" i="138"/>
  <c r="Q771" i="138"/>
  <c r="Q772" i="138"/>
  <c r="Q773" i="138"/>
  <c r="Q774" i="138"/>
  <c r="Q775" i="138"/>
  <c r="Q776" i="138"/>
  <c r="Q777" i="138"/>
  <c r="Q778" i="138"/>
  <c r="Q779" i="138"/>
  <c r="Q780" i="138"/>
  <c r="Q781" i="138"/>
  <c r="Q782" i="138"/>
  <c r="Q783" i="138"/>
  <c r="Q784" i="138"/>
  <c r="Q785" i="138"/>
  <c r="Q786" i="138"/>
  <c r="Q787" i="138"/>
  <c r="Q788" i="138"/>
  <c r="Q789" i="138"/>
  <c r="Q790" i="138"/>
  <c r="Q791" i="138"/>
  <c r="Q792" i="138"/>
  <c r="Q793" i="138"/>
  <c r="Q794" i="138"/>
  <c r="Q795" i="138"/>
  <c r="Q796" i="138"/>
  <c r="Q797" i="138"/>
  <c r="Q798" i="138"/>
  <c r="Q799" i="138"/>
  <c r="Q800" i="138"/>
  <c r="Q801" i="138"/>
  <c r="Q802" i="138"/>
  <c r="Q803" i="138"/>
  <c r="Q804" i="138"/>
  <c r="Q805" i="138"/>
  <c r="Q806" i="138"/>
  <c r="Q807" i="138"/>
  <c r="Q808" i="138"/>
  <c r="Q809" i="138"/>
  <c r="Q810" i="138"/>
  <c r="Q811" i="138"/>
  <c r="Q812" i="138"/>
  <c r="Q813" i="138"/>
  <c r="Q814" i="138"/>
  <c r="Q815" i="138"/>
  <c r="Q816" i="138"/>
  <c r="Q817" i="138"/>
  <c r="Q818" i="138"/>
  <c r="Q819" i="138"/>
  <c r="Q820" i="138"/>
  <c r="Q821" i="138"/>
  <c r="Q822" i="138"/>
  <c r="Q823" i="138"/>
  <c r="Q824" i="138"/>
  <c r="Q825" i="138"/>
  <c r="Q826" i="138"/>
  <c r="Q827" i="138"/>
  <c r="Q828" i="138"/>
  <c r="Q829" i="138"/>
  <c r="Q830" i="138"/>
  <c r="Q831" i="138"/>
  <c r="Q832" i="138"/>
  <c r="Q833" i="138"/>
  <c r="Q834" i="138"/>
  <c r="Q835" i="138"/>
  <c r="Q836" i="138"/>
  <c r="Q837" i="138"/>
  <c r="Q838" i="138"/>
  <c r="Q839" i="138"/>
  <c r="Q840" i="138"/>
  <c r="Q841" i="138"/>
  <c r="Q842" i="138"/>
  <c r="Q843" i="138"/>
  <c r="Q844" i="138"/>
  <c r="Q845" i="138"/>
  <c r="Q846" i="138"/>
  <c r="Q847" i="138"/>
  <c r="Q848" i="138"/>
  <c r="Q849" i="138"/>
  <c r="Q850" i="138"/>
  <c r="Q851" i="138"/>
  <c r="Q852" i="138"/>
  <c r="Q853" i="138"/>
  <c r="Q854" i="138"/>
  <c r="Q855" i="138"/>
  <c r="Q856" i="138"/>
  <c r="Q857" i="138"/>
  <c r="Q858" i="138"/>
  <c r="Q859" i="138"/>
  <c r="Q860" i="138"/>
  <c r="Q861" i="138"/>
  <c r="Q862" i="138"/>
  <c r="Q863" i="138"/>
  <c r="Q864" i="138"/>
  <c r="Q865" i="138"/>
  <c r="Q866" i="138"/>
  <c r="Q867" i="138"/>
  <c r="Q868" i="138"/>
  <c r="Q869" i="138"/>
  <c r="Q870" i="138"/>
  <c r="Q871" i="138"/>
  <c r="Q872" i="138"/>
  <c r="Q873" i="138"/>
  <c r="Q874" i="138"/>
  <c r="Q875" i="138"/>
  <c r="Q876" i="138"/>
  <c r="Q877" i="138"/>
  <c r="Q878" i="138"/>
  <c r="Q879" i="138"/>
  <c r="Q880" i="138"/>
  <c r="Q881" i="138"/>
  <c r="Q882" i="138"/>
  <c r="Q883" i="138"/>
  <c r="Q884" i="138"/>
  <c r="Q885" i="138"/>
  <c r="Q886" i="138"/>
  <c r="Q887" i="138"/>
  <c r="Q888" i="138"/>
  <c r="Q889" i="138"/>
  <c r="Q890" i="138"/>
  <c r="Q891" i="138"/>
  <c r="Q892" i="138"/>
  <c r="Q893" i="138"/>
  <c r="Q894" i="138"/>
  <c r="Q895" i="138"/>
  <c r="Q896" i="138"/>
  <c r="Q897" i="138"/>
  <c r="Q898" i="138"/>
  <c r="Q899" i="138"/>
  <c r="Q900" i="138"/>
  <c r="Q901" i="138"/>
  <c r="Q902" i="138"/>
  <c r="Q903" i="138"/>
  <c r="Q904" i="138"/>
  <c r="Q905" i="138"/>
  <c r="Q906" i="138"/>
  <c r="Q907" i="138"/>
  <c r="Q908" i="138"/>
  <c r="Q909" i="138"/>
  <c r="Q910" i="138"/>
  <c r="Q911" i="138"/>
  <c r="Q912" i="138"/>
  <c r="Q913" i="138"/>
  <c r="Q914" i="138"/>
  <c r="Q915" i="138"/>
  <c r="Q916" i="138"/>
  <c r="Q917" i="138"/>
  <c r="Q918" i="138"/>
  <c r="Q919" i="138"/>
  <c r="Q920" i="138"/>
  <c r="Q921" i="138"/>
  <c r="Q922" i="138"/>
  <c r="Q923" i="138"/>
  <c r="Q924" i="138"/>
  <c r="Q925" i="138"/>
  <c r="Q926" i="138"/>
  <c r="Q927" i="138"/>
  <c r="Q928" i="138"/>
  <c r="Q929" i="138"/>
  <c r="Q930" i="138"/>
  <c r="Q931" i="138"/>
  <c r="Q932" i="138"/>
  <c r="Q933" i="138"/>
  <c r="Q934" i="138"/>
  <c r="Q935" i="138"/>
  <c r="Q936" i="138"/>
  <c r="Q937" i="138"/>
  <c r="Q938" i="138"/>
  <c r="Q939" i="138"/>
  <c r="Q940" i="138"/>
  <c r="Q941" i="138"/>
  <c r="Q942" i="138"/>
  <c r="Q943" i="138"/>
  <c r="Q944" i="138"/>
  <c r="Q945" i="138"/>
  <c r="Q946" i="138"/>
  <c r="Q947" i="138"/>
  <c r="Q948" i="138"/>
  <c r="Q949" i="138"/>
  <c r="Q950" i="138"/>
  <c r="Q951" i="138"/>
  <c r="Q952" i="138"/>
  <c r="Q953" i="138"/>
  <c r="Q954" i="138"/>
  <c r="Q955" i="138"/>
  <c r="Q956" i="138"/>
  <c r="Q957" i="138"/>
  <c r="Q958" i="138"/>
  <c r="Q959" i="138"/>
  <c r="Q960" i="138"/>
  <c r="Q961" i="138"/>
  <c r="Q962" i="138"/>
  <c r="Q963" i="138"/>
  <c r="Q964" i="138"/>
  <c r="Q965" i="138"/>
  <c r="Q966" i="138"/>
  <c r="Q967" i="138"/>
  <c r="Q968" i="138"/>
  <c r="Q969" i="138"/>
  <c r="Q970" i="138"/>
  <c r="Q971" i="138"/>
  <c r="Q972" i="138"/>
  <c r="Q973" i="138"/>
  <c r="Q974" i="138"/>
  <c r="Q975" i="138"/>
  <c r="Q976" i="138"/>
  <c r="Q977" i="138"/>
  <c r="Q978" i="138"/>
  <c r="Q979" i="138"/>
  <c r="Q980" i="138"/>
  <c r="Q981" i="138"/>
  <c r="Q982" i="138"/>
  <c r="Q983" i="138"/>
  <c r="Q984" i="138"/>
  <c r="Q985" i="138"/>
  <c r="Q986" i="138"/>
  <c r="Q987" i="138"/>
  <c r="Q988" i="138"/>
  <c r="Q989" i="138"/>
  <c r="Q990" i="138"/>
  <c r="Q991" i="138"/>
  <c r="Q992" i="138"/>
  <c r="Q993" i="138"/>
  <c r="Q994" i="138"/>
  <c r="Q995" i="138"/>
  <c r="Q996" i="138"/>
  <c r="Q997" i="138"/>
  <c r="Q998" i="138"/>
  <c r="Q999" i="138"/>
  <c r="Q1000" i="138"/>
  <c r="Q1001" i="138"/>
  <c r="Q1002" i="138"/>
  <c r="Q1003" i="138"/>
  <c r="Q1004" i="138"/>
  <c r="Q1005" i="138"/>
  <c r="Q1006" i="138"/>
  <c r="Q1007" i="138"/>
  <c r="Q1008" i="138"/>
  <c r="Q1009" i="138"/>
  <c r="Q1010" i="138"/>
  <c r="Q1011" i="138"/>
  <c r="Q1012" i="138"/>
  <c r="Q1013" i="138"/>
  <c r="Q1014" i="138"/>
  <c r="Q1015" i="138"/>
  <c r="Q1016" i="138"/>
  <c r="Q1017" i="138"/>
  <c r="Q1018" i="138"/>
  <c r="Q1019" i="138"/>
  <c r="Q1020" i="138"/>
  <c r="Q1021" i="138"/>
  <c r="Q1022" i="138"/>
  <c r="Q1023" i="138"/>
  <c r="Q1024" i="138"/>
  <c r="Q1025" i="138"/>
  <c r="Q1026" i="138"/>
  <c r="Q1027" i="138"/>
  <c r="Q1028" i="138"/>
  <c r="Q1029" i="138"/>
  <c r="Q1030" i="138"/>
  <c r="Q1031" i="138"/>
  <c r="Q1032" i="138"/>
  <c r="Q1033" i="138"/>
  <c r="Q1034" i="138"/>
  <c r="Q1035" i="138"/>
  <c r="Q1036" i="138"/>
  <c r="Q1037" i="138"/>
  <c r="Q1038" i="138"/>
  <c r="Q1039" i="138"/>
  <c r="Q1040" i="138"/>
  <c r="Q1041" i="138"/>
  <c r="Q1042" i="138"/>
  <c r="Q1043" i="138"/>
  <c r="Q1044" i="138"/>
  <c r="Q1045" i="138"/>
  <c r="Q1046" i="138"/>
  <c r="Q1047" i="138"/>
  <c r="Q1048" i="138"/>
  <c r="Q1049" i="138"/>
  <c r="Q1050" i="138"/>
  <c r="Q1051" i="138"/>
  <c r="Q1052" i="138"/>
  <c r="Q1053" i="138"/>
  <c r="Q1054" i="138"/>
  <c r="Q1055" i="138"/>
  <c r="Q1056" i="138"/>
  <c r="Q1057" i="138"/>
  <c r="Q1058" i="138"/>
  <c r="Q1059" i="138"/>
  <c r="Q1060" i="138"/>
  <c r="Q1061" i="138"/>
  <c r="Q1062" i="138"/>
  <c r="Q1063" i="138"/>
  <c r="Q1064" i="138"/>
  <c r="Q1065" i="138"/>
  <c r="Q1066" i="138"/>
  <c r="Q1067" i="138"/>
  <c r="Q1068" i="138"/>
  <c r="Q1069" i="138"/>
  <c r="Q1070" i="138"/>
  <c r="Q1071" i="138"/>
  <c r="Q1072" i="138"/>
  <c r="Q1073" i="138"/>
  <c r="Q1074" i="138"/>
  <c r="Q1075" i="138"/>
  <c r="Q1076" i="138"/>
  <c r="Q1077" i="138"/>
  <c r="Q1078" i="138"/>
  <c r="Q1079" i="138"/>
  <c r="Q1080" i="138"/>
  <c r="Q1081" i="138"/>
  <c r="Q1082" i="138"/>
  <c r="Q1083" i="138"/>
  <c r="Q1084" i="138"/>
  <c r="Q1085" i="138"/>
  <c r="Q1086" i="138"/>
  <c r="Q1087" i="138"/>
  <c r="Q1088" i="138"/>
  <c r="Q1089" i="138"/>
  <c r="Q1090" i="138"/>
  <c r="Q1091" i="138"/>
  <c r="Q1092" i="138"/>
  <c r="Q1093" i="138"/>
  <c r="Q1094" i="138"/>
  <c r="Q1095" i="138"/>
  <c r="Q1096" i="138"/>
  <c r="Q1097" i="138"/>
  <c r="Q1098" i="138"/>
  <c r="Q1099" i="138"/>
  <c r="Q1100" i="138"/>
  <c r="Q1101" i="138"/>
  <c r="Q1102" i="138"/>
  <c r="Q1103" i="138"/>
  <c r="Q1104" i="138"/>
  <c r="Q1105" i="138"/>
  <c r="Q1106" i="138"/>
  <c r="Q1107" i="138"/>
  <c r="Q1108" i="138"/>
  <c r="Q1109" i="138"/>
  <c r="Q1110" i="138"/>
  <c r="Q1111" i="138"/>
  <c r="Q1112" i="138"/>
  <c r="Q1113" i="138"/>
  <c r="Q1114" i="138"/>
  <c r="Q1115" i="138"/>
  <c r="Q1116" i="138"/>
  <c r="Q1117" i="138"/>
  <c r="Q1118" i="138"/>
  <c r="Q1119" i="138"/>
  <c r="Q1120" i="138"/>
  <c r="Q1121" i="138"/>
  <c r="Q1122" i="138"/>
  <c r="Q1123" i="138"/>
  <c r="Q1124" i="138"/>
  <c r="Q1125" i="138"/>
  <c r="Q1126" i="138"/>
  <c r="Q1127" i="138"/>
  <c r="Q1128" i="138"/>
  <c r="Q1129" i="138"/>
  <c r="Q1130" i="138"/>
  <c r="Q1131" i="138"/>
  <c r="Q1132" i="138"/>
  <c r="Q1133" i="138"/>
  <c r="Q1134" i="138"/>
  <c r="Q1135" i="138"/>
  <c r="Q1136" i="138"/>
  <c r="Q1137" i="138"/>
  <c r="Q1138" i="138"/>
  <c r="Q1139" i="138"/>
  <c r="Q1140" i="138"/>
  <c r="Q1141" i="138"/>
  <c r="Q1142" i="138"/>
  <c r="Q1143" i="138"/>
  <c r="Q1144" i="138"/>
  <c r="Q1145" i="138"/>
  <c r="Q1146" i="138"/>
  <c r="Q1147" i="138"/>
  <c r="Q1148" i="138"/>
  <c r="Q1149" i="138"/>
  <c r="Q1150" i="138"/>
  <c r="Q1151" i="138"/>
  <c r="Q1152" i="138"/>
  <c r="Q1153" i="138"/>
  <c r="Q1154" i="138"/>
  <c r="Q1155" i="138"/>
  <c r="Q1156" i="138"/>
  <c r="Q1157" i="138"/>
  <c r="Q1158" i="138"/>
  <c r="Q1159" i="138"/>
  <c r="Q1160" i="138"/>
  <c r="Q1161" i="138"/>
  <c r="Q1162" i="138"/>
  <c r="Q1163" i="138"/>
  <c r="Q1164" i="138"/>
  <c r="Q1165" i="138"/>
  <c r="Q1166" i="138"/>
  <c r="Q1167" i="138"/>
  <c r="Q1168" i="138"/>
  <c r="Q1169" i="138"/>
  <c r="Q1170" i="138"/>
  <c r="Q1171" i="138"/>
  <c r="Q1172" i="138"/>
  <c r="Q1173" i="138"/>
  <c r="Q1174" i="138"/>
  <c r="Q1175" i="138"/>
  <c r="Q1176" i="138"/>
  <c r="Q1177" i="138"/>
  <c r="Q1178" i="138"/>
  <c r="Q1179" i="138"/>
  <c r="Q1180" i="138"/>
  <c r="Q1181" i="138"/>
  <c r="Q1182" i="138"/>
  <c r="Q1183" i="138"/>
  <c r="Q1184" i="138"/>
  <c r="Q1185" i="138"/>
  <c r="Q1186" i="138"/>
  <c r="Q1187" i="138"/>
  <c r="Q1188" i="138"/>
  <c r="Q1189" i="138"/>
  <c r="Q1190" i="138"/>
  <c r="Q1191" i="138"/>
  <c r="Q1192" i="138"/>
  <c r="Q1193" i="138"/>
  <c r="Q1194" i="138"/>
  <c r="Q1195" i="138"/>
  <c r="Q1196" i="138"/>
  <c r="Q1197" i="138"/>
  <c r="Q1198" i="138"/>
  <c r="Q1199" i="138"/>
  <c r="Q1200" i="138"/>
  <c r="Q1201" i="138"/>
  <c r="Q1202" i="138"/>
  <c r="Q1203" i="138"/>
  <c r="Q1204" i="138"/>
  <c r="Q1205" i="138"/>
  <c r="Q1206" i="138"/>
  <c r="Q1207" i="138"/>
  <c r="Q1208" i="138"/>
  <c r="Q1209" i="138"/>
  <c r="Q1210" i="138"/>
  <c r="Q1211" i="138"/>
  <c r="Q1212" i="138"/>
  <c r="Q1213" i="138"/>
  <c r="Q1214" i="138"/>
  <c r="Q1215" i="138"/>
  <c r="Q1216" i="138"/>
  <c r="Q1217" i="138"/>
  <c r="Q1218" i="138"/>
  <c r="Q1219" i="138"/>
  <c r="Q1220" i="138"/>
  <c r="Q1221" i="138"/>
  <c r="Q1222" i="138"/>
  <c r="Q1223" i="138"/>
  <c r="Q1224" i="138"/>
  <c r="Q1225" i="138"/>
  <c r="Q1226" i="138"/>
  <c r="Q1227" i="138"/>
  <c r="Q1228" i="138"/>
  <c r="Q1229" i="138"/>
  <c r="Q1230" i="138"/>
  <c r="Q1231" i="138"/>
  <c r="Q1232" i="138"/>
  <c r="Q1233" i="138"/>
  <c r="Q1234" i="138"/>
  <c r="Q1235" i="138"/>
  <c r="Q1236" i="138"/>
  <c r="Q1237" i="138"/>
  <c r="Q1238" i="138"/>
  <c r="Q1239" i="138"/>
  <c r="Q1240" i="138"/>
  <c r="Q1241" i="138"/>
  <c r="Q1242" i="138"/>
  <c r="Q1243" i="138"/>
  <c r="Q1244" i="138"/>
  <c r="Q1245" i="138"/>
  <c r="Q1246" i="138"/>
  <c r="Q1247" i="138"/>
  <c r="Q1248" i="138"/>
  <c r="Q1249" i="138"/>
  <c r="Q1250" i="138"/>
  <c r="Q1251" i="138"/>
  <c r="Q1252" i="138"/>
  <c r="Q1253" i="138"/>
  <c r="Q1254" i="138"/>
  <c r="Q1255" i="138"/>
  <c r="Q1256" i="138"/>
  <c r="Q1257" i="138"/>
  <c r="Q1258" i="138"/>
  <c r="Q1259" i="138"/>
  <c r="Q1260" i="138"/>
  <c r="Q1261" i="138"/>
  <c r="Q1262" i="138"/>
  <c r="Q1263" i="138"/>
  <c r="Q1264" i="138"/>
  <c r="Q1265" i="138"/>
  <c r="Q1266" i="138"/>
  <c r="Q1267" i="138"/>
  <c r="Q1268" i="138"/>
  <c r="Q1269" i="138"/>
  <c r="Q1270" i="138"/>
  <c r="Q1271" i="138"/>
  <c r="Q1272" i="138"/>
  <c r="Q1273" i="138"/>
  <c r="Q1274" i="138"/>
  <c r="Q1275" i="138"/>
  <c r="Q1276" i="138"/>
  <c r="Q1277" i="138"/>
  <c r="Q1278" i="138"/>
  <c r="Q1279" i="138"/>
  <c r="Q1280" i="138"/>
  <c r="Q1281" i="138"/>
  <c r="Q1282" i="138"/>
  <c r="Q1283" i="138"/>
  <c r="Q1284" i="138"/>
  <c r="Q1285" i="138"/>
  <c r="Q1286" i="138"/>
  <c r="Q1287" i="138"/>
  <c r="Q1288" i="138"/>
  <c r="Q1289" i="138"/>
  <c r="Q1290" i="138"/>
  <c r="Q1291" i="138"/>
  <c r="Q1292" i="138"/>
  <c r="Q1293" i="138"/>
  <c r="Q1294" i="138"/>
  <c r="Q1295" i="138"/>
  <c r="Q1296" i="138"/>
  <c r="Q1297" i="138"/>
  <c r="Q1298" i="138"/>
  <c r="Q1299" i="138"/>
  <c r="Q1300" i="138"/>
  <c r="Q1301" i="138"/>
  <c r="Q1302" i="138"/>
  <c r="Q1303" i="138"/>
  <c r="Q1304" i="138"/>
  <c r="Q1305" i="138"/>
  <c r="Q1306" i="138"/>
  <c r="Q1307" i="138"/>
  <c r="Q1308" i="138"/>
  <c r="Q1309" i="138"/>
  <c r="Q1310" i="138"/>
  <c r="Q1311" i="138"/>
  <c r="Q1312" i="138"/>
  <c r="Q1313" i="138"/>
  <c r="Q1314" i="138"/>
  <c r="Q1315" i="138"/>
  <c r="Q1316" i="138"/>
  <c r="Q1317" i="138"/>
  <c r="Q1318" i="138"/>
  <c r="Q1319" i="138"/>
  <c r="Q1320" i="138"/>
  <c r="Q1321" i="138"/>
  <c r="Q1322" i="138"/>
  <c r="Q1323" i="138"/>
  <c r="Q1324" i="138"/>
  <c r="Q1325" i="138"/>
  <c r="Q1326" i="138"/>
  <c r="Q1327" i="138"/>
  <c r="Q1328" i="138"/>
  <c r="Q1329" i="138"/>
  <c r="Q1330" i="138"/>
  <c r="Q1331" i="138"/>
  <c r="Q1332" i="138"/>
  <c r="Q1333" i="138"/>
  <c r="Q1334" i="138"/>
  <c r="Q1335" i="138"/>
  <c r="Q1336" i="138"/>
  <c r="Q1337" i="138"/>
  <c r="Q1338" i="138"/>
  <c r="Q1339" i="138"/>
  <c r="Q1340" i="138"/>
  <c r="Q1341" i="138"/>
  <c r="Q1342" i="138"/>
  <c r="Q1343" i="138"/>
  <c r="Q1344" i="138"/>
  <c r="Q1345" i="138"/>
  <c r="Q1346" i="138"/>
  <c r="Q1347" i="138"/>
  <c r="Q1348" i="138"/>
  <c r="Q1349" i="138"/>
  <c r="Q1350" i="138"/>
  <c r="Q1351" i="138"/>
  <c r="Q1352" i="138"/>
  <c r="Q1353" i="138"/>
  <c r="Q1354" i="138"/>
  <c r="Q1355" i="138"/>
  <c r="Q1356" i="138"/>
  <c r="Q1357" i="138"/>
  <c r="Q1358" i="138"/>
  <c r="Q1359" i="138"/>
  <c r="Q1360" i="138"/>
  <c r="Q1361" i="138"/>
  <c r="Q1362" i="138"/>
  <c r="Q1363" i="138"/>
  <c r="Q1364" i="138"/>
  <c r="Q1365" i="138"/>
  <c r="Q1366" i="138"/>
  <c r="Q1367" i="138"/>
  <c r="Q1368" i="138"/>
  <c r="Q1369" i="138"/>
  <c r="Q1370" i="138"/>
  <c r="Q1371" i="138"/>
  <c r="Q1372" i="138"/>
  <c r="Q1373" i="138"/>
  <c r="Q1374" i="138"/>
  <c r="Q1375" i="138"/>
  <c r="Q1376" i="138"/>
  <c r="Q1377" i="138"/>
  <c r="Q1378" i="138"/>
  <c r="Q1379" i="138"/>
  <c r="Q1380" i="138"/>
  <c r="Q1381" i="138"/>
  <c r="Q1382" i="138"/>
  <c r="Q1383" i="138"/>
  <c r="Q1384" i="138"/>
  <c r="Q1385" i="138"/>
  <c r="Q1386" i="138"/>
  <c r="Q1387" i="138"/>
  <c r="Q1388" i="138"/>
  <c r="Q1389" i="138"/>
  <c r="Q1390" i="138"/>
  <c r="Q1391" i="138"/>
  <c r="Q1392" i="138"/>
  <c r="Q1393" i="138"/>
  <c r="Q1394" i="138"/>
  <c r="Q1395" i="138"/>
  <c r="Q1396" i="138"/>
  <c r="Q1397" i="138"/>
  <c r="Q1398" i="138"/>
  <c r="Q1399" i="138"/>
  <c r="Q1400" i="138"/>
  <c r="Q1401" i="138"/>
  <c r="Q1402" i="138"/>
  <c r="Q1403" i="138"/>
  <c r="Q1404" i="138"/>
  <c r="Q1405" i="138"/>
  <c r="Q1406" i="138"/>
  <c r="Q1407" i="138"/>
  <c r="Q1408" i="138"/>
  <c r="Q1409" i="138"/>
  <c r="Q1410" i="138"/>
  <c r="Q1411" i="138"/>
  <c r="Q1412" i="138"/>
  <c r="Q1413" i="138"/>
  <c r="Q1414" i="138"/>
  <c r="Q1415" i="138"/>
  <c r="Q1416" i="138"/>
  <c r="Q1417" i="138"/>
  <c r="Q1418" i="138"/>
  <c r="Q1419" i="138"/>
  <c r="Q1420" i="138"/>
  <c r="Q1421" i="138"/>
  <c r="Q1422" i="138"/>
  <c r="Q1423" i="138"/>
  <c r="Q1424" i="138"/>
  <c r="Q1425" i="138"/>
  <c r="Q1426" i="138"/>
  <c r="Q1427" i="138"/>
  <c r="Q1428" i="138"/>
  <c r="Q1429" i="138"/>
  <c r="Q1430" i="138"/>
  <c r="Q1431" i="138"/>
  <c r="Q1432" i="138"/>
  <c r="Q1433" i="138"/>
  <c r="Q1434" i="138"/>
  <c r="Q1435" i="138"/>
  <c r="Q1436" i="138"/>
  <c r="Q1437" i="138"/>
  <c r="Q1438" i="138"/>
  <c r="Q1439" i="138"/>
  <c r="Q1440" i="138"/>
  <c r="Q1441" i="138"/>
  <c r="Q1442" i="138"/>
  <c r="Q1443" i="138"/>
  <c r="Q1444" i="138"/>
  <c r="Q1445" i="138"/>
  <c r="Q1446" i="138"/>
  <c r="Q1447" i="138"/>
  <c r="Q1448" i="138"/>
  <c r="Q1449" i="138"/>
  <c r="Q1450" i="138"/>
  <c r="Q1451" i="138"/>
  <c r="Q1452" i="138"/>
  <c r="Q1453" i="138"/>
  <c r="Q1454" i="138"/>
  <c r="Q1455" i="138"/>
  <c r="Q1456" i="138"/>
  <c r="Q1457" i="138"/>
  <c r="Q1458" i="138"/>
  <c r="Q1459" i="138"/>
  <c r="Q1460" i="138"/>
  <c r="Q1461" i="138"/>
  <c r="Q1462" i="138"/>
  <c r="Q1463" i="138"/>
  <c r="Q1464" i="138"/>
  <c r="Q1465" i="138"/>
  <c r="Q1466" i="138"/>
  <c r="Q1467" i="138"/>
  <c r="Q1468" i="138"/>
  <c r="Q1469" i="138"/>
  <c r="Q1470" i="138"/>
  <c r="Q1471" i="138"/>
  <c r="Q1472" i="138"/>
  <c r="Q1473" i="138"/>
  <c r="Q1474" i="138"/>
  <c r="Q1475" i="138"/>
  <c r="Q1476" i="138"/>
  <c r="Q1477" i="138"/>
  <c r="Q1478" i="138"/>
  <c r="Q1479" i="138"/>
  <c r="Q1480" i="138"/>
  <c r="Q1481" i="138"/>
  <c r="Q1482" i="138"/>
  <c r="Q3" i="138"/>
  <c r="O70" i="89"/>
  <c r="P70" i="89"/>
  <c r="D102" i="89"/>
  <c r="D110" i="89"/>
  <c r="D112" i="89"/>
  <c r="D97" i="89"/>
  <c r="M110" i="89"/>
  <c r="M112" i="89"/>
  <c r="H110" i="89"/>
  <c r="H112" i="89"/>
  <c r="H97" i="89"/>
  <c r="M97" i="89"/>
  <c r="D111" i="89"/>
  <c r="M104" i="89"/>
  <c r="H103" i="89"/>
  <c r="H104" i="89"/>
  <c r="M103" i="89"/>
  <c r="D104" i="89"/>
  <c r="D103" i="89"/>
  <c r="H111" i="89"/>
  <c r="M111" i="89"/>
  <c r="M99" i="89"/>
  <c r="M98" i="89"/>
  <c r="H99" i="89"/>
  <c r="H98" i="89"/>
  <c r="D99" i="89"/>
  <c r="D98" i="89"/>
  <c r="P1482" i="138"/>
  <c r="EK1482" i="138"/>
  <c r="EL1482" i="138"/>
  <c r="A1482" i="138"/>
  <c r="P1481" i="138"/>
  <c r="EK1481" i="138"/>
  <c r="EL1481" i="138"/>
  <c r="A1481" i="138"/>
  <c r="P1480" i="138"/>
  <c r="EK1480" i="138"/>
  <c r="EL1480" i="138"/>
  <c r="A1480" i="138"/>
  <c r="P1479" i="138"/>
  <c r="EK1479" i="138"/>
  <c r="EL1479" i="138"/>
  <c r="A1479" i="138"/>
  <c r="P1478" i="138"/>
  <c r="EK1478" i="138"/>
  <c r="EL1478" i="138"/>
  <c r="A1478" i="138"/>
  <c r="P1477" i="138"/>
  <c r="EK1477" i="138"/>
  <c r="EL1477" i="138"/>
  <c r="A1477" i="138"/>
  <c r="P1476" i="138"/>
  <c r="EK1476" i="138"/>
  <c r="EL1476" i="138"/>
  <c r="A1476" i="138"/>
  <c r="P1475" i="138"/>
  <c r="EK1475" i="138"/>
  <c r="EL1475" i="138"/>
  <c r="A1475" i="138"/>
  <c r="P1474" i="138"/>
  <c r="EK1474" i="138"/>
  <c r="EL1474" i="138"/>
  <c r="A1474" i="138"/>
  <c r="P1473" i="138"/>
  <c r="EK1473" i="138"/>
  <c r="EL1473" i="138"/>
  <c r="A1473" i="138"/>
  <c r="P1472" i="138"/>
  <c r="EK1472" i="138"/>
  <c r="EL1472" i="138"/>
  <c r="A1472" i="138"/>
  <c r="P1471" i="138"/>
  <c r="EK1471" i="138"/>
  <c r="EL1471" i="138"/>
  <c r="A1471" i="138"/>
  <c r="P1470" i="138"/>
  <c r="EK1470" i="138"/>
  <c r="EL1470" i="138"/>
  <c r="A1470" i="138"/>
  <c r="P1469" i="138"/>
  <c r="EK1469" i="138"/>
  <c r="EL1469" i="138"/>
  <c r="A1469" i="138"/>
  <c r="P1468" i="138"/>
  <c r="EK1468" i="138"/>
  <c r="EL1468" i="138"/>
  <c r="A1468" i="138"/>
  <c r="P1467" i="138"/>
  <c r="EK1467" i="138"/>
  <c r="EL1467" i="138"/>
  <c r="A1467" i="138"/>
  <c r="P1466" i="138"/>
  <c r="EK1466" i="138"/>
  <c r="EL1466" i="138"/>
  <c r="A1466" i="138"/>
  <c r="P1465" i="138"/>
  <c r="EK1465" i="138"/>
  <c r="EL1465" i="138"/>
  <c r="A1465" i="138"/>
  <c r="P1464" i="138"/>
  <c r="EK1464" i="138"/>
  <c r="EL1464" i="138"/>
  <c r="A1464" i="138"/>
  <c r="P1463" i="138"/>
  <c r="EK1463" i="138"/>
  <c r="EL1463" i="138"/>
  <c r="A1463" i="138"/>
  <c r="P1462" i="138"/>
  <c r="EK1462" i="138"/>
  <c r="EL1462" i="138"/>
  <c r="A1462" i="138"/>
  <c r="P1461" i="138"/>
  <c r="EK1461" i="138"/>
  <c r="EL1461" i="138"/>
  <c r="A1461" i="138"/>
  <c r="P1460" i="138"/>
  <c r="EK1460" i="138"/>
  <c r="EL1460" i="138"/>
  <c r="A1460" i="138"/>
  <c r="P1459" i="138"/>
  <c r="EK1459" i="138"/>
  <c r="EL1459" i="138"/>
  <c r="A1459" i="138"/>
  <c r="P1458" i="138"/>
  <c r="EK1458" i="138"/>
  <c r="EL1458" i="138"/>
  <c r="A1458" i="138"/>
  <c r="P1457" i="138"/>
  <c r="EK1457" i="138"/>
  <c r="EL1457" i="138"/>
  <c r="A1457" i="138"/>
  <c r="P1456" i="138"/>
  <c r="EK1456" i="138"/>
  <c r="EL1456" i="138"/>
  <c r="A1456" i="138"/>
  <c r="P1455" i="138"/>
  <c r="EK1455" i="138"/>
  <c r="EL1455" i="138"/>
  <c r="A1455" i="138"/>
  <c r="P1454" i="138"/>
  <c r="EK1454" i="138"/>
  <c r="EL1454" i="138"/>
  <c r="A1454" i="138"/>
  <c r="P1453" i="138"/>
  <c r="EK1453" i="138"/>
  <c r="EL1453" i="138"/>
  <c r="A1453" i="138"/>
  <c r="P1452" i="138"/>
  <c r="EK1452" i="138"/>
  <c r="EL1452" i="138"/>
  <c r="A1452" i="138"/>
  <c r="P1451" i="138"/>
  <c r="EK1451" i="138"/>
  <c r="EL1451" i="138"/>
  <c r="A1451" i="138"/>
  <c r="P1450" i="138"/>
  <c r="EK1450" i="138"/>
  <c r="EL1450" i="138"/>
  <c r="A1450" i="138"/>
  <c r="P1449" i="138"/>
  <c r="EK1449" i="138"/>
  <c r="EL1449" i="138"/>
  <c r="A1449" i="138"/>
  <c r="P1448" i="138"/>
  <c r="EK1448" i="138"/>
  <c r="EL1448" i="138"/>
  <c r="A1448" i="138"/>
  <c r="P1447" i="138"/>
  <c r="EK1447" i="138"/>
  <c r="EL1447" i="138"/>
  <c r="A1447" i="138"/>
  <c r="P1446" i="138"/>
  <c r="EK1446" i="138"/>
  <c r="EL1446" i="138"/>
  <c r="A1446" i="138"/>
  <c r="P1445" i="138"/>
  <c r="EK1445" i="138"/>
  <c r="EL1445" i="138"/>
  <c r="A1445" i="138"/>
  <c r="P1444" i="138"/>
  <c r="EK1444" i="138"/>
  <c r="EL1444" i="138"/>
  <c r="A1444" i="138"/>
  <c r="P1443" i="138"/>
  <c r="EK1443" i="138"/>
  <c r="EL1443" i="138"/>
  <c r="A1443" i="138"/>
  <c r="P1442" i="138"/>
  <c r="EK1442" i="138"/>
  <c r="EL1442" i="138"/>
  <c r="A1442" i="138"/>
  <c r="P1441" i="138"/>
  <c r="EK1441" i="138"/>
  <c r="EL1441" i="138"/>
  <c r="A1441" i="138"/>
  <c r="P1440" i="138"/>
  <c r="EK1440" i="138"/>
  <c r="EL1440" i="138"/>
  <c r="A1440" i="138"/>
  <c r="P1439" i="138"/>
  <c r="EK1439" i="138"/>
  <c r="EL1439" i="138"/>
  <c r="A1439" i="138"/>
  <c r="P1438" i="138"/>
  <c r="EK1438" i="138"/>
  <c r="EL1438" i="138"/>
  <c r="A1438" i="138"/>
  <c r="P1437" i="138"/>
  <c r="EK1437" i="138"/>
  <c r="EL1437" i="138"/>
  <c r="A1437" i="138"/>
  <c r="P1436" i="138"/>
  <c r="EK1436" i="138"/>
  <c r="EL1436" i="138"/>
  <c r="A1436" i="138"/>
  <c r="P1435" i="138"/>
  <c r="EK1435" i="138"/>
  <c r="EL1435" i="138"/>
  <c r="A1435" i="138"/>
  <c r="P1434" i="138"/>
  <c r="EK1434" i="138"/>
  <c r="EL1434" i="138"/>
  <c r="A1434" i="138"/>
  <c r="P1433" i="138"/>
  <c r="EK1433" i="138"/>
  <c r="EL1433" i="138"/>
  <c r="A1433" i="138"/>
  <c r="P1432" i="138"/>
  <c r="EK1432" i="138"/>
  <c r="EL1432" i="138"/>
  <c r="A1432" i="138"/>
  <c r="P1431" i="138"/>
  <c r="EK1431" i="138"/>
  <c r="EL1431" i="138"/>
  <c r="A1431" i="138"/>
  <c r="P1430" i="138"/>
  <c r="EK1430" i="138"/>
  <c r="EL1430" i="138"/>
  <c r="A1430" i="138"/>
  <c r="P1429" i="138"/>
  <c r="EK1429" i="138"/>
  <c r="EL1429" i="138"/>
  <c r="A1429" i="138"/>
  <c r="P1428" i="138"/>
  <c r="EK1428" i="138"/>
  <c r="EL1428" i="138"/>
  <c r="A1428" i="138"/>
  <c r="P1427" i="138"/>
  <c r="EK1427" i="138"/>
  <c r="EL1427" i="138"/>
  <c r="A1427" i="138"/>
  <c r="P1426" i="138"/>
  <c r="EK1426" i="138"/>
  <c r="EL1426" i="138"/>
  <c r="A1426" i="138"/>
  <c r="P1425" i="138"/>
  <c r="EK1425" i="138"/>
  <c r="EL1425" i="138"/>
  <c r="A1425" i="138"/>
  <c r="P1424" i="138"/>
  <c r="EK1424" i="138"/>
  <c r="EL1424" i="138"/>
  <c r="A1424" i="138"/>
  <c r="P1423" i="138"/>
  <c r="EK1423" i="138"/>
  <c r="EL1423" i="138"/>
  <c r="A1423" i="138"/>
  <c r="P1422" i="138"/>
  <c r="EK1422" i="138"/>
  <c r="EL1422" i="138"/>
  <c r="A1422" i="138"/>
  <c r="P1421" i="138"/>
  <c r="EK1421" i="138"/>
  <c r="EL1421" i="138"/>
  <c r="A1421" i="138"/>
  <c r="P1420" i="138"/>
  <c r="EK1420" i="138"/>
  <c r="EL1420" i="138"/>
  <c r="A1420" i="138"/>
  <c r="P1419" i="138"/>
  <c r="EK1419" i="138"/>
  <c r="EL1419" i="138"/>
  <c r="A1419" i="138"/>
  <c r="P1418" i="138"/>
  <c r="EK1418" i="138"/>
  <c r="EL1418" i="138"/>
  <c r="A1418" i="138"/>
  <c r="P1417" i="138"/>
  <c r="EK1417" i="138"/>
  <c r="EL1417" i="138"/>
  <c r="A1417" i="138"/>
  <c r="P1416" i="138"/>
  <c r="EK1416" i="138"/>
  <c r="EL1416" i="138"/>
  <c r="A1416" i="138"/>
  <c r="P1415" i="138"/>
  <c r="EK1415" i="138"/>
  <c r="EL1415" i="138"/>
  <c r="A1415" i="138"/>
  <c r="P1414" i="138"/>
  <c r="EK1414" i="138"/>
  <c r="EL1414" i="138"/>
  <c r="A1414" i="138"/>
  <c r="P1413" i="138"/>
  <c r="EK1413" i="138"/>
  <c r="EL1413" i="138"/>
  <c r="A1413" i="138"/>
  <c r="P1412" i="138"/>
  <c r="EK1412" i="138"/>
  <c r="EL1412" i="138"/>
  <c r="A1412" i="138"/>
  <c r="P1411" i="138"/>
  <c r="EK1411" i="138"/>
  <c r="EL1411" i="138"/>
  <c r="A1411" i="138"/>
  <c r="P1410" i="138"/>
  <c r="EK1410" i="138"/>
  <c r="EL1410" i="138"/>
  <c r="A1410" i="138"/>
  <c r="P1409" i="138"/>
  <c r="EK1409" i="138"/>
  <c r="EL1409" i="138"/>
  <c r="A1409" i="138"/>
  <c r="P1408" i="138"/>
  <c r="EK1408" i="138"/>
  <c r="EL1408" i="138"/>
  <c r="A1408" i="138"/>
  <c r="P1407" i="138"/>
  <c r="EK1407" i="138"/>
  <c r="EL1407" i="138"/>
  <c r="A1407" i="138"/>
  <c r="P1406" i="138"/>
  <c r="EK1406" i="138"/>
  <c r="EL1406" i="138"/>
  <c r="A1406" i="138"/>
  <c r="P1405" i="138"/>
  <c r="EK1405" i="138"/>
  <c r="EL1405" i="138"/>
  <c r="A1405" i="138"/>
  <c r="P1404" i="138"/>
  <c r="EK1404" i="138"/>
  <c r="EL1404" i="138"/>
  <c r="A1404" i="138"/>
  <c r="P1403" i="138"/>
  <c r="EK1403" i="138"/>
  <c r="EL1403" i="138"/>
  <c r="A1403" i="138"/>
  <c r="P1402" i="138"/>
  <c r="EK1402" i="138"/>
  <c r="EL1402" i="138"/>
  <c r="A1402" i="138"/>
  <c r="P1401" i="138"/>
  <c r="EK1401" i="138"/>
  <c r="EL1401" i="138"/>
  <c r="A1401" i="138"/>
  <c r="P1400" i="138"/>
  <c r="EK1400" i="138"/>
  <c r="EL1400" i="138"/>
  <c r="A1400" i="138"/>
  <c r="P1399" i="138"/>
  <c r="EK1399" i="138"/>
  <c r="EL1399" i="138"/>
  <c r="A1399" i="138"/>
  <c r="P1398" i="138"/>
  <c r="EK1398" i="138"/>
  <c r="EL1398" i="138"/>
  <c r="A1398" i="138"/>
  <c r="P1397" i="138"/>
  <c r="EK1397" i="138"/>
  <c r="EL1397" i="138"/>
  <c r="A1397" i="138"/>
  <c r="P1396" i="138"/>
  <c r="EK1396" i="138"/>
  <c r="EL1396" i="138"/>
  <c r="A1396" i="138"/>
  <c r="P1395" i="138"/>
  <c r="EK1395" i="138"/>
  <c r="EL1395" i="138"/>
  <c r="A1395" i="138"/>
  <c r="P1394" i="138"/>
  <c r="EK1394" i="138"/>
  <c r="EL1394" i="138"/>
  <c r="A1394" i="138"/>
  <c r="P1393" i="138"/>
  <c r="EK1393" i="138"/>
  <c r="EL1393" i="138"/>
  <c r="A1393" i="138"/>
  <c r="P1392" i="138"/>
  <c r="EK1392" i="138"/>
  <c r="EL1392" i="138"/>
  <c r="A1392" i="138"/>
  <c r="P1391" i="138"/>
  <c r="EK1391" i="138"/>
  <c r="EL1391" i="138"/>
  <c r="A1391" i="138"/>
  <c r="P1390" i="138"/>
  <c r="EK1390" i="138"/>
  <c r="EL1390" i="138"/>
  <c r="A1390" i="138"/>
  <c r="P1389" i="138"/>
  <c r="EK1389" i="138"/>
  <c r="EL1389" i="138"/>
  <c r="A1389" i="138"/>
  <c r="P1388" i="138"/>
  <c r="EK1388" i="138"/>
  <c r="EL1388" i="138"/>
  <c r="A1388" i="138"/>
  <c r="P1387" i="138"/>
  <c r="EK1387" i="138"/>
  <c r="EL1387" i="138"/>
  <c r="A1387" i="138"/>
  <c r="P1386" i="138"/>
  <c r="EK1386" i="138"/>
  <c r="EL1386" i="138"/>
  <c r="A1386" i="138"/>
  <c r="P1385" i="138"/>
  <c r="EK1385" i="138"/>
  <c r="EL1385" i="138"/>
  <c r="A1385" i="138"/>
  <c r="P1384" i="138"/>
  <c r="EK1384" i="138"/>
  <c r="EL1384" i="138"/>
  <c r="A1384" i="138"/>
  <c r="P1383" i="138"/>
  <c r="EK1383" i="138"/>
  <c r="EL1383" i="138"/>
  <c r="A1383" i="138"/>
  <c r="P1382" i="138"/>
  <c r="EK1382" i="138"/>
  <c r="EL1382" i="138"/>
  <c r="A1382" i="138"/>
  <c r="P1381" i="138"/>
  <c r="EK1381" i="138"/>
  <c r="EL1381" i="138"/>
  <c r="A1381" i="138"/>
  <c r="P1380" i="138"/>
  <c r="EK1380" i="138"/>
  <c r="EL1380" i="138"/>
  <c r="A1380" i="138"/>
  <c r="P1379" i="138"/>
  <c r="EK1379" i="138"/>
  <c r="EL1379" i="138"/>
  <c r="A1379" i="138"/>
  <c r="P1378" i="138"/>
  <c r="EK1378" i="138"/>
  <c r="EL1378" i="138"/>
  <c r="A1378" i="138"/>
  <c r="P1377" i="138"/>
  <c r="EK1377" i="138"/>
  <c r="EL1377" i="138"/>
  <c r="A1377" i="138"/>
  <c r="P1376" i="138"/>
  <c r="EK1376" i="138"/>
  <c r="EL1376" i="138"/>
  <c r="A1376" i="138"/>
  <c r="P1375" i="138"/>
  <c r="EK1375" i="138"/>
  <c r="EL1375" i="138"/>
  <c r="A1375" i="138"/>
  <c r="P1374" i="138"/>
  <c r="EK1374" i="138"/>
  <c r="EL1374" i="138"/>
  <c r="A1374" i="138"/>
  <c r="P1373" i="138"/>
  <c r="EK1373" i="138"/>
  <c r="EL1373" i="138"/>
  <c r="A1373" i="138"/>
  <c r="P1372" i="138"/>
  <c r="EK1372" i="138"/>
  <c r="EL1372" i="138"/>
  <c r="A1372" i="138"/>
  <c r="P1371" i="138"/>
  <c r="EK1371" i="138"/>
  <c r="EL1371" i="138"/>
  <c r="A1371" i="138"/>
  <c r="P1370" i="138"/>
  <c r="EK1370" i="138"/>
  <c r="EL1370" i="138"/>
  <c r="A1370" i="138"/>
  <c r="P1369" i="138"/>
  <c r="EK1369" i="138"/>
  <c r="EL1369" i="138"/>
  <c r="A1369" i="138"/>
  <c r="P1368" i="138"/>
  <c r="EK1368" i="138"/>
  <c r="EL1368" i="138"/>
  <c r="A1368" i="138"/>
  <c r="P1367" i="138"/>
  <c r="EK1367" i="138"/>
  <c r="EL1367" i="138"/>
  <c r="A1367" i="138"/>
  <c r="P1366" i="138"/>
  <c r="EK1366" i="138"/>
  <c r="EL1366" i="138"/>
  <c r="A1366" i="138"/>
  <c r="P1365" i="138"/>
  <c r="EK1365" i="138"/>
  <c r="EL1365" i="138"/>
  <c r="A1365" i="138"/>
  <c r="P1364" i="138"/>
  <c r="EK1364" i="138"/>
  <c r="EL1364" i="138"/>
  <c r="A1364" i="138"/>
  <c r="P1363" i="138"/>
  <c r="EK1363" i="138"/>
  <c r="EL1363" i="138"/>
  <c r="A1363" i="138"/>
  <c r="P1362" i="138"/>
  <c r="EK1362" i="138"/>
  <c r="EL1362" i="138"/>
  <c r="A1362" i="138"/>
  <c r="P1361" i="138"/>
  <c r="EK1361" i="138"/>
  <c r="EL1361" i="138"/>
  <c r="A1361" i="138"/>
  <c r="P1360" i="138"/>
  <c r="EK1360" i="138"/>
  <c r="EL1360" i="138"/>
  <c r="A1360" i="138"/>
  <c r="P1359" i="138"/>
  <c r="EK1359" i="138"/>
  <c r="EL1359" i="138"/>
  <c r="A1359" i="138"/>
  <c r="P1358" i="138"/>
  <c r="EK1358" i="138"/>
  <c r="EL1358" i="138"/>
  <c r="A1358" i="138"/>
  <c r="P1357" i="138"/>
  <c r="EK1357" i="138"/>
  <c r="EL1357" i="138"/>
  <c r="A1357" i="138"/>
  <c r="P1356" i="138"/>
  <c r="EK1356" i="138"/>
  <c r="EL1356" i="138"/>
  <c r="A1356" i="138"/>
  <c r="P1355" i="138"/>
  <c r="EK1355" i="138"/>
  <c r="EL1355" i="138"/>
  <c r="A1355" i="138"/>
  <c r="P1354" i="138"/>
  <c r="EK1354" i="138"/>
  <c r="EL1354" i="138"/>
  <c r="A1354" i="138"/>
  <c r="P1353" i="138"/>
  <c r="EK1353" i="138"/>
  <c r="EL1353" i="138"/>
  <c r="A1353" i="138"/>
  <c r="P1352" i="138"/>
  <c r="EK1352" i="138"/>
  <c r="EL1352" i="138"/>
  <c r="A1352" i="138"/>
  <c r="P1351" i="138"/>
  <c r="EK1351" i="138"/>
  <c r="EL1351" i="138"/>
  <c r="A1351" i="138"/>
  <c r="P1350" i="138"/>
  <c r="EK1350" i="138"/>
  <c r="EL1350" i="138"/>
  <c r="A1350" i="138"/>
  <c r="P1349" i="138"/>
  <c r="EK1349" i="138"/>
  <c r="EL1349" i="138"/>
  <c r="A1349" i="138"/>
  <c r="P1348" i="138"/>
  <c r="EK1348" i="138"/>
  <c r="EL1348" i="138"/>
  <c r="A1348" i="138"/>
  <c r="P1347" i="138"/>
  <c r="EK1347" i="138"/>
  <c r="EL1347" i="138"/>
  <c r="A1347" i="138"/>
  <c r="P1346" i="138"/>
  <c r="EK1346" i="138"/>
  <c r="EL1346" i="138"/>
  <c r="A1346" i="138"/>
  <c r="P1345" i="138"/>
  <c r="EK1345" i="138"/>
  <c r="EL1345" i="138"/>
  <c r="A1345" i="138"/>
  <c r="P1344" i="138"/>
  <c r="EK1344" i="138"/>
  <c r="EL1344" i="138"/>
  <c r="A1344" i="138"/>
  <c r="P1343" i="138"/>
  <c r="EK1343" i="138"/>
  <c r="EL1343" i="138"/>
  <c r="A1343" i="138"/>
  <c r="P1342" i="138"/>
  <c r="EK1342" i="138"/>
  <c r="EL1342" i="138"/>
  <c r="A1342" i="138"/>
  <c r="P1341" i="138"/>
  <c r="EK1341" i="138"/>
  <c r="EL1341" i="138"/>
  <c r="A1341" i="138"/>
  <c r="P1340" i="138"/>
  <c r="EK1340" i="138"/>
  <c r="EL1340" i="138"/>
  <c r="A1340" i="138"/>
  <c r="P1339" i="138"/>
  <c r="EK1339" i="138"/>
  <c r="EL1339" i="138"/>
  <c r="A1339" i="138"/>
  <c r="P1338" i="138"/>
  <c r="EK1338" i="138"/>
  <c r="EL1338" i="138"/>
  <c r="A1338" i="138"/>
  <c r="P1337" i="138"/>
  <c r="EK1337" i="138"/>
  <c r="EL1337" i="138"/>
  <c r="A1337" i="138"/>
  <c r="P1336" i="138"/>
  <c r="EK1336" i="138"/>
  <c r="EL1336" i="138"/>
  <c r="A1336" i="138"/>
  <c r="P1335" i="138"/>
  <c r="EK1335" i="138"/>
  <c r="EL1335" i="138"/>
  <c r="A1335" i="138"/>
  <c r="P1334" i="138"/>
  <c r="EK1334" i="138"/>
  <c r="EL1334" i="138"/>
  <c r="A1334" i="138"/>
  <c r="P1333" i="138"/>
  <c r="EK1333" i="138"/>
  <c r="EL1333" i="138"/>
  <c r="A1333" i="138"/>
  <c r="P1332" i="138"/>
  <c r="EK1332" i="138"/>
  <c r="EL1332" i="138"/>
  <c r="A1332" i="138"/>
  <c r="P1331" i="138"/>
  <c r="EK1331" i="138"/>
  <c r="EL1331" i="138"/>
  <c r="A1331" i="138"/>
  <c r="P1330" i="138"/>
  <c r="EK1330" i="138"/>
  <c r="EL1330" i="138"/>
  <c r="A1330" i="138"/>
  <c r="P1329" i="138"/>
  <c r="EK1329" i="138"/>
  <c r="EL1329" i="138"/>
  <c r="A1329" i="138"/>
  <c r="P1328" i="138"/>
  <c r="EK1328" i="138"/>
  <c r="EL1328" i="138"/>
  <c r="A1328" i="138"/>
  <c r="P1327" i="138"/>
  <c r="EK1327" i="138"/>
  <c r="EL1327" i="138"/>
  <c r="A1327" i="138"/>
  <c r="P1326" i="138"/>
  <c r="EK1326" i="138"/>
  <c r="EL1326" i="138"/>
  <c r="A1326" i="138"/>
  <c r="P1325" i="138"/>
  <c r="EK1325" i="138"/>
  <c r="EL1325" i="138"/>
  <c r="A1325" i="138"/>
  <c r="P1324" i="138"/>
  <c r="EK1324" i="138"/>
  <c r="EL1324" i="138"/>
  <c r="A1324" i="138"/>
  <c r="P1323" i="138"/>
  <c r="EK1323" i="138"/>
  <c r="EL1323" i="138"/>
  <c r="A1323" i="138"/>
  <c r="P1322" i="138"/>
  <c r="EK1322" i="138"/>
  <c r="EL1322" i="138"/>
  <c r="A1322" i="138"/>
  <c r="P1321" i="138"/>
  <c r="EK1321" i="138"/>
  <c r="EL1321" i="138"/>
  <c r="A1321" i="138"/>
  <c r="P1320" i="138"/>
  <c r="EK1320" i="138"/>
  <c r="EL1320" i="138"/>
  <c r="A1320" i="138"/>
  <c r="P1319" i="138"/>
  <c r="EK1319" i="138"/>
  <c r="EL1319" i="138"/>
  <c r="A1319" i="138"/>
  <c r="P1318" i="138"/>
  <c r="EK1318" i="138"/>
  <c r="EL1318" i="138"/>
  <c r="A1318" i="138"/>
  <c r="P1317" i="138"/>
  <c r="EK1317" i="138"/>
  <c r="EL1317" i="138"/>
  <c r="A1317" i="138"/>
  <c r="P1316" i="138"/>
  <c r="EK1316" i="138"/>
  <c r="EL1316" i="138"/>
  <c r="A1316" i="138"/>
  <c r="P1315" i="138"/>
  <c r="EK1315" i="138"/>
  <c r="EL1315" i="138"/>
  <c r="A1315" i="138"/>
  <c r="P1314" i="138"/>
  <c r="EK1314" i="138"/>
  <c r="EL1314" i="138"/>
  <c r="A1314" i="138"/>
  <c r="P1313" i="138"/>
  <c r="EK1313" i="138"/>
  <c r="EL1313" i="138"/>
  <c r="A1313" i="138"/>
  <c r="P1312" i="138"/>
  <c r="EK1312" i="138"/>
  <c r="EL1312" i="138"/>
  <c r="A1312" i="138"/>
  <c r="P1311" i="138"/>
  <c r="EK1311" i="138"/>
  <c r="EL1311" i="138"/>
  <c r="A1311" i="138"/>
  <c r="P1310" i="138"/>
  <c r="EK1310" i="138"/>
  <c r="EL1310" i="138"/>
  <c r="A1310" i="138"/>
  <c r="P1309" i="138"/>
  <c r="EK1309" i="138"/>
  <c r="EL1309" i="138"/>
  <c r="A1309" i="138"/>
  <c r="P1308" i="138"/>
  <c r="EK1308" i="138"/>
  <c r="EL1308" i="138"/>
  <c r="A1308" i="138"/>
  <c r="P1307" i="138"/>
  <c r="EK1307" i="138"/>
  <c r="EL1307" i="138"/>
  <c r="A1307" i="138"/>
  <c r="P1306" i="138"/>
  <c r="EK1306" i="138"/>
  <c r="EL1306" i="138"/>
  <c r="A1306" i="138"/>
  <c r="P1305" i="138"/>
  <c r="EK1305" i="138"/>
  <c r="EL1305" i="138"/>
  <c r="A1305" i="138"/>
  <c r="P1304" i="138"/>
  <c r="EK1304" i="138"/>
  <c r="EL1304" i="138"/>
  <c r="A1304" i="138"/>
  <c r="P1303" i="138"/>
  <c r="EK1303" i="138"/>
  <c r="EL1303" i="138"/>
  <c r="A1303" i="138"/>
  <c r="P1302" i="138"/>
  <c r="EK1302" i="138"/>
  <c r="EL1302" i="138"/>
  <c r="A1302" i="138"/>
  <c r="P1301" i="138"/>
  <c r="EK1301" i="138"/>
  <c r="EL1301" i="138"/>
  <c r="A1301" i="138"/>
  <c r="P1300" i="138"/>
  <c r="EK1300" i="138"/>
  <c r="EL1300" i="138"/>
  <c r="A1300" i="138"/>
  <c r="P1299" i="138"/>
  <c r="EK1299" i="138"/>
  <c r="EL1299" i="138"/>
  <c r="A1299" i="138"/>
  <c r="P1298" i="138"/>
  <c r="EK1298" i="138"/>
  <c r="EL1298" i="138"/>
  <c r="A1298" i="138"/>
  <c r="P1297" i="138"/>
  <c r="EK1297" i="138"/>
  <c r="EL1297" i="138"/>
  <c r="A1297" i="138"/>
  <c r="P1296" i="138"/>
  <c r="EK1296" i="138"/>
  <c r="EL1296" i="138"/>
  <c r="A1296" i="138"/>
  <c r="P1295" i="138"/>
  <c r="EK1295" i="138"/>
  <c r="EL1295" i="138"/>
  <c r="A1295" i="138"/>
  <c r="P1294" i="138"/>
  <c r="EK1294" i="138"/>
  <c r="EL1294" i="138"/>
  <c r="A1294" i="138"/>
  <c r="P1293" i="138"/>
  <c r="EK1293" i="138"/>
  <c r="EL1293" i="138"/>
  <c r="A1293" i="138"/>
  <c r="P1292" i="138"/>
  <c r="EK1292" i="138"/>
  <c r="EL1292" i="138"/>
  <c r="A1292" i="138"/>
  <c r="P1291" i="138"/>
  <c r="EK1291" i="138"/>
  <c r="EL1291" i="138"/>
  <c r="A1291" i="138"/>
  <c r="P1290" i="138"/>
  <c r="EK1290" i="138"/>
  <c r="EL1290" i="138"/>
  <c r="A1290" i="138"/>
  <c r="P1289" i="138"/>
  <c r="EK1289" i="138"/>
  <c r="EL1289" i="138"/>
  <c r="A1289" i="138"/>
  <c r="P1288" i="138"/>
  <c r="EK1288" i="138"/>
  <c r="EL1288" i="138"/>
  <c r="A1288" i="138"/>
  <c r="P1287" i="138"/>
  <c r="EK1287" i="138"/>
  <c r="EL1287" i="138"/>
  <c r="A1287" i="138"/>
  <c r="P1286" i="138"/>
  <c r="EK1286" i="138"/>
  <c r="EL1286" i="138"/>
  <c r="A1286" i="138"/>
  <c r="P1285" i="138"/>
  <c r="EK1285" i="138"/>
  <c r="EL1285" i="138"/>
  <c r="A1285" i="138"/>
  <c r="P1284" i="138"/>
  <c r="EK1284" i="138"/>
  <c r="EL1284" i="138"/>
  <c r="A1284" i="138"/>
  <c r="P1283" i="138"/>
  <c r="EK1283" i="138"/>
  <c r="EL1283" i="138"/>
  <c r="A1283" i="138"/>
  <c r="P1282" i="138"/>
  <c r="EK1282" i="138"/>
  <c r="EL1282" i="138"/>
  <c r="A1282" i="138"/>
  <c r="P1281" i="138"/>
  <c r="EK1281" i="138"/>
  <c r="EL1281" i="138"/>
  <c r="A1281" i="138"/>
  <c r="P1280" i="138"/>
  <c r="EK1280" i="138"/>
  <c r="EL1280" i="138"/>
  <c r="A1280" i="138"/>
  <c r="P1279" i="138"/>
  <c r="EK1279" i="138"/>
  <c r="EL1279" i="138"/>
  <c r="A1279" i="138"/>
  <c r="P1278" i="138"/>
  <c r="EK1278" i="138"/>
  <c r="EL1278" i="138"/>
  <c r="A1278" i="138"/>
  <c r="P1277" i="138"/>
  <c r="EK1277" i="138"/>
  <c r="EL1277" i="138"/>
  <c r="A1277" i="138"/>
  <c r="P1276" i="138"/>
  <c r="EK1276" i="138"/>
  <c r="EL1276" i="138"/>
  <c r="A1276" i="138"/>
  <c r="P1275" i="138"/>
  <c r="EK1275" i="138"/>
  <c r="EL1275" i="138"/>
  <c r="A1275" i="138"/>
  <c r="P1274" i="138"/>
  <c r="EK1274" i="138"/>
  <c r="EL1274" i="138"/>
  <c r="A1274" i="138"/>
  <c r="P1273" i="138"/>
  <c r="EK1273" i="138"/>
  <c r="EL1273" i="138"/>
  <c r="A1273" i="138"/>
  <c r="P1272" i="138"/>
  <c r="EK1272" i="138"/>
  <c r="EL1272" i="138"/>
  <c r="A1272" i="138"/>
  <c r="P1271" i="138"/>
  <c r="EK1271" i="138"/>
  <c r="EL1271" i="138"/>
  <c r="A1271" i="138"/>
  <c r="P1270" i="138"/>
  <c r="EK1270" i="138"/>
  <c r="EL1270" i="138"/>
  <c r="A1270" i="138"/>
  <c r="P1269" i="138"/>
  <c r="EK1269" i="138"/>
  <c r="EL1269" i="138"/>
  <c r="A1269" i="138"/>
  <c r="P1268" i="138"/>
  <c r="EK1268" i="138"/>
  <c r="EL1268" i="138"/>
  <c r="A1268" i="138"/>
  <c r="P1267" i="138"/>
  <c r="EK1267" i="138"/>
  <c r="EL1267" i="138"/>
  <c r="A1267" i="138"/>
  <c r="P1266" i="138"/>
  <c r="EK1266" i="138"/>
  <c r="EL1266" i="138"/>
  <c r="A1266" i="138"/>
  <c r="P1265" i="138"/>
  <c r="EK1265" i="138"/>
  <c r="EL1265" i="138"/>
  <c r="A1265" i="138"/>
  <c r="P1264" i="138"/>
  <c r="EK1264" i="138"/>
  <c r="EL1264" i="138"/>
  <c r="A1264" i="138"/>
  <c r="P1263" i="138"/>
  <c r="EK1263" i="138"/>
  <c r="EL1263" i="138"/>
  <c r="A1263" i="138"/>
  <c r="P1262" i="138"/>
  <c r="EK1262" i="138"/>
  <c r="EL1262" i="138"/>
  <c r="A1262" i="138"/>
  <c r="P1261" i="138"/>
  <c r="EK1261" i="138"/>
  <c r="EL1261" i="138"/>
  <c r="A1261" i="138"/>
  <c r="P1260" i="138"/>
  <c r="EK1260" i="138"/>
  <c r="EL1260" i="138"/>
  <c r="A1260" i="138"/>
  <c r="P1259" i="138"/>
  <c r="EK1259" i="138"/>
  <c r="EL1259" i="138"/>
  <c r="A1259" i="138"/>
  <c r="P1258" i="138"/>
  <c r="EK1258" i="138"/>
  <c r="EL1258" i="138"/>
  <c r="A1258" i="138"/>
  <c r="P1257" i="138"/>
  <c r="EK1257" i="138"/>
  <c r="EL1257" i="138"/>
  <c r="A1257" i="138"/>
  <c r="P1256" i="138"/>
  <c r="EK1256" i="138"/>
  <c r="EL1256" i="138"/>
  <c r="A1256" i="138"/>
  <c r="P1255" i="138"/>
  <c r="EK1255" i="138"/>
  <c r="EL1255" i="138"/>
  <c r="A1255" i="138"/>
  <c r="P1254" i="138"/>
  <c r="EK1254" i="138"/>
  <c r="EL1254" i="138"/>
  <c r="A1254" i="138"/>
  <c r="P1253" i="138"/>
  <c r="EK1253" i="138"/>
  <c r="EL1253" i="138"/>
  <c r="A1253" i="138"/>
  <c r="P1252" i="138"/>
  <c r="EK1252" i="138"/>
  <c r="EL1252" i="138"/>
  <c r="A1252" i="138"/>
  <c r="P1251" i="138"/>
  <c r="EK1251" i="138"/>
  <c r="EL1251" i="138"/>
  <c r="A1251" i="138"/>
  <c r="P1250" i="138"/>
  <c r="EK1250" i="138"/>
  <c r="EL1250" i="138"/>
  <c r="A1250" i="138"/>
  <c r="P1249" i="138"/>
  <c r="EK1249" i="138"/>
  <c r="EL1249" i="138"/>
  <c r="A1249" i="138"/>
  <c r="P1248" i="138"/>
  <c r="EK1248" i="138"/>
  <c r="EL1248" i="138"/>
  <c r="A1248" i="138"/>
  <c r="P1247" i="138"/>
  <c r="EK1247" i="138"/>
  <c r="EL1247" i="138"/>
  <c r="A1247" i="138"/>
  <c r="P1246" i="138"/>
  <c r="EK1246" i="138"/>
  <c r="EL1246" i="138"/>
  <c r="A1246" i="138"/>
  <c r="P1245" i="138"/>
  <c r="EK1245" i="138"/>
  <c r="EL1245" i="138"/>
  <c r="A1245" i="138"/>
  <c r="P1244" i="138"/>
  <c r="EK1244" i="138"/>
  <c r="EL1244" i="138"/>
  <c r="A1244" i="138"/>
  <c r="P1243" i="138"/>
  <c r="EK1243" i="138"/>
  <c r="EL1243" i="138"/>
  <c r="A1243" i="138"/>
  <c r="P1242" i="138"/>
  <c r="EK1242" i="138"/>
  <c r="EL1242" i="138"/>
  <c r="A1242" i="138"/>
  <c r="P1241" i="138"/>
  <c r="EK1241" i="138"/>
  <c r="EL1241" i="138"/>
  <c r="A1241" i="138"/>
  <c r="P1240" i="138"/>
  <c r="EK1240" i="138"/>
  <c r="EL1240" i="138"/>
  <c r="A1240" i="138"/>
  <c r="P1239" i="138"/>
  <c r="EK1239" i="138"/>
  <c r="EL1239" i="138"/>
  <c r="A1239" i="138"/>
  <c r="P1238" i="138"/>
  <c r="EK1238" i="138"/>
  <c r="EL1238" i="138"/>
  <c r="A1238" i="138"/>
  <c r="P1237" i="138"/>
  <c r="EK1237" i="138"/>
  <c r="EL1237" i="138"/>
  <c r="A1237" i="138"/>
  <c r="P1236" i="138"/>
  <c r="EK1236" i="138"/>
  <c r="EL1236" i="138"/>
  <c r="A1236" i="138"/>
  <c r="P1235" i="138"/>
  <c r="EK1235" i="138"/>
  <c r="EL1235" i="138"/>
  <c r="A1235" i="138"/>
  <c r="P1234" i="138"/>
  <c r="EK1234" i="138"/>
  <c r="EL1234" i="138"/>
  <c r="A1234" i="138"/>
  <c r="P1233" i="138"/>
  <c r="EK1233" i="138"/>
  <c r="EL1233" i="138"/>
  <c r="A1233" i="138"/>
  <c r="P1232" i="138"/>
  <c r="EK1232" i="138"/>
  <c r="EL1232" i="138"/>
  <c r="A1232" i="138"/>
  <c r="P1231" i="138"/>
  <c r="EK1231" i="138"/>
  <c r="EL1231" i="138"/>
  <c r="A1231" i="138"/>
  <c r="P1230" i="138"/>
  <c r="EK1230" i="138"/>
  <c r="EL1230" i="138"/>
  <c r="A1230" i="138"/>
  <c r="P1229" i="138"/>
  <c r="EK1229" i="138"/>
  <c r="EL1229" i="138"/>
  <c r="A1229" i="138"/>
  <c r="P1228" i="138"/>
  <c r="EK1228" i="138"/>
  <c r="EL1228" i="138"/>
  <c r="A1228" i="138"/>
  <c r="P1227" i="138"/>
  <c r="EK1227" i="138"/>
  <c r="EL1227" i="138"/>
  <c r="A1227" i="138"/>
  <c r="P1226" i="138"/>
  <c r="EK1226" i="138"/>
  <c r="EL1226" i="138"/>
  <c r="A1226" i="138"/>
  <c r="P1225" i="138"/>
  <c r="EK1225" i="138"/>
  <c r="EL1225" i="138"/>
  <c r="A1225" i="138"/>
  <c r="P1224" i="138"/>
  <c r="EK1224" i="138"/>
  <c r="EL1224" i="138"/>
  <c r="A1224" i="138"/>
  <c r="P1223" i="138"/>
  <c r="EK1223" i="138"/>
  <c r="EL1223" i="138"/>
  <c r="A1223" i="138"/>
  <c r="P1222" i="138"/>
  <c r="EK1222" i="138"/>
  <c r="EL1222" i="138"/>
  <c r="A1222" i="138"/>
  <c r="P1221" i="138"/>
  <c r="EK1221" i="138"/>
  <c r="EL1221" i="138"/>
  <c r="A1221" i="138"/>
  <c r="P1220" i="138"/>
  <c r="EK1220" i="138"/>
  <c r="EL1220" i="138"/>
  <c r="A1220" i="138"/>
  <c r="P1219" i="138"/>
  <c r="EK1219" i="138"/>
  <c r="EL1219" i="138"/>
  <c r="A1219" i="138"/>
  <c r="P1218" i="138"/>
  <c r="EK1218" i="138"/>
  <c r="EL1218" i="138"/>
  <c r="A1218" i="138"/>
  <c r="P1217" i="138"/>
  <c r="EK1217" i="138"/>
  <c r="EL1217" i="138"/>
  <c r="A1217" i="138"/>
  <c r="P1216" i="138"/>
  <c r="EK1216" i="138"/>
  <c r="EL1216" i="138"/>
  <c r="A1216" i="138"/>
  <c r="P1215" i="138"/>
  <c r="EK1215" i="138"/>
  <c r="EL1215" i="138"/>
  <c r="A1215" i="138"/>
  <c r="P1214" i="138"/>
  <c r="EK1214" i="138"/>
  <c r="EL1214" i="138"/>
  <c r="A1214" i="138"/>
  <c r="P1213" i="138"/>
  <c r="EK1213" i="138"/>
  <c r="EL1213" i="138"/>
  <c r="A1213" i="138"/>
  <c r="P1212" i="138"/>
  <c r="EK1212" i="138"/>
  <c r="EL1212" i="138"/>
  <c r="A1212" i="138"/>
  <c r="P1211" i="138"/>
  <c r="EK1211" i="138"/>
  <c r="EL1211" i="138"/>
  <c r="A1211" i="138"/>
  <c r="P1210" i="138"/>
  <c r="EK1210" i="138"/>
  <c r="EL1210" i="138"/>
  <c r="A1210" i="138"/>
  <c r="P1209" i="138"/>
  <c r="EK1209" i="138"/>
  <c r="EL1209" i="138"/>
  <c r="A1209" i="138"/>
  <c r="P1208" i="138"/>
  <c r="EK1208" i="138"/>
  <c r="EL1208" i="138"/>
  <c r="A1208" i="138"/>
  <c r="P1207" i="138"/>
  <c r="EK1207" i="138"/>
  <c r="EL1207" i="138"/>
  <c r="A1207" i="138"/>
  <c r="P1206" i="138"/>
  <c r="EK1206" i="138"/>
  <c r="EL1206" i="138"/>
  <c r="A1206" i="138"/>
  <c r="P1205" i="138"/>
  <c r="EK1205" i="138"/>
  <c r="EL1205" i="138"/>
  <c r="A1205" i="138"/>
  <c r="P1204" i="138"/>
  <c r="EK1204" i="138"/>
  <c r="EL1204" i="138"/>
  <c r="A1204" i="138"/>
  <c r="P1203" i="138"/>
  <c r="EK1203" i="138"/>
  <c r="EL1203" i="138"/>
  <c r="A1203" i="138"/>
  <c r="P1202" i="138"/>
  <c r="EK1202" i="138"/>
  <c r="EL1202" i="138"/>
  <c r="A1202" i="138"/>
  <c r="P1201" i="138"/>
  <c r="EK1201" i="138"/>
  <c r="EL1201" i="138"/>
  <c r="A1201" i="138"/>
  <c r="P1200" i="138"/>
  <c r="EK1200" i="138"/>
  <c r="EL1200" i="138"/>
  <c r="A1200" i="138"/>
  <c r="P1199" i="138"/>
  <c r="EK1199" i="138"/>
  <c r="EL1199" i="138"/>
  <c r="A1199" i="138"/>
  <c r="P1198" i="138"/>
  <c r="EK1198" i="138"/>
  <c r="EL1198" i="138"/>
  <c r="A1198" i="138"/>
  <c r="P1197" i="138"/>
  <c r="EK1197" i="138"/>
  <c r="EL1197" i="138"/>
  <c r="A1197" i="138"/>
  <c r="P1196" i="138"/>
  <c r="EK1196" i="138"/>
  <c r="EL1196" i="138"/>
  <c r="A1196" i="138"/>
  <c r="P1195" i="138"/>
  <c r="EK1195" i="138"/>
  <c r="EL1195" i="138"/>
  <c r="A1195" i="138"/>
  <c r="P1194" i="138"/>
  <c r="EK1194" i="138"/>
  <c r="EL1194" i="138"/>
  <c r="A1194" i="138"/>
  <c r="P1193" i="138"/>
  <c r="EK1193" i="138"/>
  <c r="EL1193" i="138"/>
  <c r="A1193" i="138"/>
  <c r="P1192" i="138"/>
  <c r="EK1192" i="138"/>
  <c r="EL1192" i="138"/>
  <c r="A1192" i="138"/>
  <c r="P1191" i="138"/>
  <c r="EK1191" i="138"/>
  <c r="EL1191" i="138"/>
  <c r="A1191" i="138"/>
  <c r="P1190" i="138"/>
  <c r="EK1190" i="138"/>
  <c r="EL1190" i="138"/>
  <c r="A1190" i="138"/>
  <c r="P1189" i="138"/>
  <c r="EK1189" i="138"/>
  <c r="EL1189" i="138"/>
  <c r="A1189" i="138"/>
  <c r="P1188" i="138"/>
  <c r="EK1188" i="138"/>
  <c r="EL1188" i="138"/>
  <c r="A1188" i="138"/>
  <c r="P1187" i="138"/>
  <c r="EK1187" i="138"/>
  <c r="EL1187" i="138"/>
  <c r="A1187" i="138"/>
  <c r="P1186" i="138"/>
  <c r="EK1186" i="138"/>
  <c r="EL1186" i="138"/>
  <c r="A1186" i="138"/>
  <c r="P1185" i="138"/>
  <c r="EK1185" i="138"/>
  <c r="EL1185" i="138"/>
  <c r="A1185" i="138"/>
  <c r="P1184" i="138"/>
  <c r="EK1184" i="138"/>
  <c r="EL1184" i="138"/>
  <c r="A1184" i="138"/>
  <c r="P1183" i="138"/>
  <c r="EK1183" i="138"/>
  <c r="EL1183" i="138"/>
  <c r="A1183" i="138"/>
  <c r="P1182" i="138"/>
  <c r="EK1182" i="138"/>
  <c r="EL1182" i="138"/>
  <c r="A1182" i="138"/>
  <c r="P1181" i="138"/>
  <c r="EK1181" i="138"/>
  <c r="EL1181" i="138"/>
  <c r="A1181" i="138"/>
  <c r="P1180" i="138"/>
  <c r="EK1180" i="138"/>
  <c r="EL1180" i="138"/>
  <c r="A1180" i="138"/>
  <c r="P1179" i="138"/>
  <c r="EK1179" i="138"/>
  <c r="EL1179" i="138"/>
  <c r="A1179" i="138"/>
  <c r="P1178" i="138"/>
  <c r="EK1178" i="138"/>
  <c r="EL1178" i="138"/>
  <c r="A1178" i="138"/>
  <c r="P1177" i="138"/>
  <c r="EK1177" i="138"/>
  <c r="EL1177" i="138"/>
  <c r="A1177" i="138"/>
  <c r="P1176" i="138"/>
  <c r="EK1176" i="138"/>
  <c r="EL1176" i="138"/>
  <c r="A1176" i="138"/>
  <c r="P1175" i="138"/>
  <c r="EK1175" i="138"/>
  <c r="EL1175" i="138"/>
  <c r="A1175" i="138"/>
  <c r="P1174" i="138"/>
  <c r="EK1174" i="138"/>
  <c r="EL1174" i="138"/>
  <c r="A1174" i="138"/>
  <c r="P1173" i="138"/>
  <c r="EK1173" i="138"/>
  <c r="EL1173" i="138"/>
  <c r="A1173" i="138"/>
  <c r="P1172" i="138"/>
  <c r="EK1172" i="138"/>
  <c r="EL1172" i="138"/>
  <c r="A1172" i="138"/>
  <c r="P1171" i="138"/>
  <c r="EK1171" i="138"/>
  <c r="EL1171" i="138"/>
  <c r="A1171" i="138"/>
  <c r="P1170" i="138"/>
  <c r="EK1170" i="138"/>
  <c r="EL1170" i="138"/>
  <c r="A1170" i="138"/>
  <c r="P1169" i="138"/>
  <c r="EK1169" i="138"/>
  <c r="EL1169" i="138"/>
  <c r="A1169" i="138"/>
  <c r="P1168" i="138"/>
  <c r="EK1168" i="138"/>
  <c r="EL1168" i="138"/>
  <c r="A1168" i="138"/>
  <c r="P1167" i="138"/>
  <c r="EK1167" i="138"/>
  <c r="EL1167" i="138"/>
  <c r="A1167" i="138"/>
  <c r="P1166" i="138"/>
  <c r="EK1166" i="138"/>
  <c r="EL1166" i="138"/>
  <c r="A1166" i="138"/>
  <c r="P1165" i="138"/>
  <c r="EK1165" i="138"/>
  <c r="EL1165" i="138"/>
  <c r="A1165" i="138"/>
  <c r="P1164" i="138"/>
  <c r="EK1164" i="138"/>
  <c r="EL1164" i="138"/>
  <c r="A1164" i="138"/>
  <c r="P1163" i="138"/>
  <c r="EK1163" i="138"/>
  <c r="EL1163" i="138"/>
  <c r="A1163" i="138"/>
  <c r="P1162" i="138"/>
  <c r="EK1162" i="138"/>
  <c r="EL1162" i="138"/>
  <c r="A1162" i="138"/>
  <c r="P1161" i="138"/>
  <c r="EK1161" i="138"/>
  <c r="EL1161" i="138"/>
  <c r="A1161" i="138"/>
  <c r="P1160" i="138"/>
  <c r="EK1160" i="138"/>
  <c r="EL1160" i="138"/>
  <c r="A1160" i="138"/>
  <c r="P1159" i="138"/>
  <c r="EK1159" i="138"/>
  <c r="EL1159" i="138"/>
  <c r="A1159" i="138"/>
  <c r="P1158" i="138"/>
  <c r="EK1158" i="138"/>
  <c r="EL1158" i="138"/>
  <c r="A1158" i="138"/>
  <c r="P1157" i="138"/>
  <c r="EK1157" i="138"/>
  <c r="EL1157" i="138"/>
  <c r="A1157" i="138"/>
  <c r="P1156" i="138"/>
  <c r="EK1156" i="138"/>
  <c r="EL1156" i="138"/>
  <c r="A1156" i="138"/>
  <c r="P1155" i="138"/>
  <c r="EK1155" i="138"/>
  <c r="EL1155" i="138"/>
  <c r="A1155" i="138"/>
  <c r="P1154" i="138"/>
  <c r="EK1154" i="138"/>
  <c r="EL1154" i="138"/>
  <c r="A1154" i="138"/>
  <c r="P1153" i="138"/>
  <c r="EK1153" i="138"/>
  <c r="EL1153" i="138"/>
  <c r="A1153" i="138"/>
  <c r="P1152" i="138"/>
  <c r="EK1152" i="138"/>
  <c r="EL1152" i="138"/>
  <c r="A1152" i="138"/>
  <c r="P1151" i="138"/>
  <c r="EK1151" i="138"/>
  <c r="EL1151" i="138"/>
  <c r="A1151" i="138"/>
  <c r="P1150" i="138"/>
  <c r="EK1150" i="138"/>
  <c r="EL1150" i="138"/>
  <c r="A1150" i="138"/>
  <c r="P1149" i="138"/>
  <c r="EK1149" i="138"/>
  <c r="EL1149" i="138"/>
  <c r="A1149" i="138"/>
  <c r="P1148" i="138"/>
  <c r="EK1148" i="138"/>
  <c r="EL1148" i="138"/>
  <c r="A1148" i="138"/>
  <c r="P1147" i="138"/>
  <c r="EK1147" i="138"/>
  <c r="EL1147" i="138"/>
  <c r="A1147" i="138"/>
  <c r="P1146" i="138"/>
  <c r="EK1146" i="138"/>
  <c r="EL1146" i="138"/>
  <c r="A1146" i="138"/>
  <c r="P1145" i="138"/>
  <c r="EK1145" i="138"/>
  <c r="EL1145" i="138"/>
  <c r="A1145" i="138"/>
  <c r="P1144" i="138"/>
  <c r="EK1144" i="138"/>
  <c r="EL1144" i="138"/>
  <c r="A1144" i="138"/>
  <c r="P1143" i="138"/>
  <c r="EK1143" i="138"/>
  <c r="EL1143" i="138"/>
  <c r="A1143" i="138"/>
  <c r="P1142" i="138"/>
  <c r="EK1142" i="138"/>
  <c r="EL1142" i="138"/>
  <c r="A1142" i="138"/>
  <c r="P1141" i="138"/>
  <c r="EK1141" i="138"/>
  <c r="EL1141" i="138"/>
  <c r="A1141" i="138"/>
  <c r="P1140" i="138"/>
  <c r="EK1140" i="138"/>
  <c r="EL1140" i="138"/>
  <c r="A1140" i="138"/>
  <c r="P1139" i="138"/>
  <c r="EK1139" i="138"/>
  <c r="EL1139" i="138"/>
  <c r="A1139" i="138"/>
  <c r="P1138" i="138"/>
  <c r="EK1138" i="138"/>
  <c r="EL1138" i="138"/>
  <c r="A1138" i="138"/>
  <c r="P1137" i="138"/>
  <c r="EK1137" i="138"/>
  <c r="EL1137" i="138"/>
  <c r="A1137" i="138"/>
  <c r="P1136" i="138"/>
  <c r="EK1136" i="138"/>
  <c r="EL1136" i="138"/>
  <c r="A1136" i="138"/>
  <c r="P1135" i="138"/>
  <c r="EK1135" i="138"/>
  <c r="EL1135" i="138"/>
  <c r="A1135" i="138"/>
  <c r="P1134" i="138"/>
  <c r="EK1134" i="138"/>
  <c r="EL1134" i="138"/>
  <c r="A1134" i="138"/>
  <c r="P1133" i="138"/>
  <c r="EK1133" i="138"/>
  <c r="EL1133" i="138"/>
  <c r="A1133" i="138"/>
  <c r="P1132" i="138"/>
  <c r="EK1132" i="138"/>
  <c r="EL1132" i="138"/>
  <c r="A1132" i="138"/>
  <c r="P1131" i="138"/>
  <c r="EK1131" i="138"/>
  <c r="EL1131" i="138"/>
  <c r="A1131" i="138"/>
  <c r="P1130" i="138"/>
  <c r="EK1130" i="138"/>
  <c r="EL1130" i="138"/>
  <c r="A1130" i="138"/>
  <c r="P1129" i="138"/>
  <c r="EK1129" i="138"/>
  <c r="EL1129" i="138"/>
  <c r="A1129" i="138"/>
  <c r="P1128" i="138"/>
  <c r="EK1128" i="138"/>
  <c r="EL1128" i="138"/>
  <c r="A1128" i="138"/>
  <c r="P1127" i="138"/>
  <c r="EK1127" i="138"/>
  <c r="EL1127" i="138"/>
  <c r="A1127" i="138"/>
  <c r="P1126" i="138"/>
  <c r="EK1126" i="138"/>
  <c r="EL1126" i="138"/>
  <c r="A1126" i="138"/>
  <c r="P1125" i="138"/>
  <c r="EK1125" i="138"/>
  <c r="EL1125" i="138"/>
  <c r="A1125" i="138"/>
  <c r="P1124" i="138"/>
  <c r="EK1124" i="138"/>
  <c r="EL1124" i="138"/>
  <c r="A1124" i="138"/>
  <c r="P1123" i="138"/>
  <c r="EK1123" i="138"/>
  <c r="EL1123" i="138"/>
  <c r="A1123" i="138"/>
  <c r="P1122" i="138"/>
  <c r="EK1122" i="138"/>
  <c r="EL1122" i="138"/>
  <c r="A1122" i="138"/>
  <c r="P1121" i="138"/>
  <c r="EK1121" i="138"/>
  <c r="EL1121" i="138"/>
  <c r="A1121" i="138"/>
  <c r="P1120" i="138"/>
  <c r="EK1120" i="138"/>
  <c r="EL1120" i="138"/>
  <c r="A1120" i="138"/>
  <c r="P1119" i="138"/>
  <c r="EK1119" i="138"/>
  <c r="EL1119" i="138"/>
  <c r="A1119" i="138"/>
  <c r="P1118" i="138"/>
  <c r="EK1118" i="138"/>
  <c r="EL1118" i="138"/>
  <c r="A1118" i="138"/>
  <c r="P1117" i="138"/>
  <c r="EK1117" i="138"/>
  <c r="EL1117" i="138"/>
  <c r="A1117" i="138"/>
  <c r="P1116" i="138"/>
  <c r="EK1116" i="138"/>
  <c r="EL1116" i="138"/>
  <c r="A1116" i="138"/>
  <c r="P1115" i="138"/>
  <c r="EK1115" i="138"/>
  <c r="EL1115" i="138"/>
  <c r="A1115" i="138"/>
  <c r="P1114" i="138"/>
  <c r="EK1114" i="138"/>
  <c r="EL1114" i="138"/>
  <c r="A1114" i="138"/>
  <c r="P1113" i="138"/>
  <c r="EK1113" i="138"/>
  <c r="EL1113" i="138"/>
  <c r="A1113" i="138"/>
  <c r="P1112" i="138"/>
  <c r="EK1112" i="138"/>
  <c r="EL1112" i="138"/>
  <c r="A1112" i="138"/>
  <c r="P1111" i="138"/>
  <c r="EK1111" i="138"/>
  <c r="EL1111" i="138"/>
  <c r="A1111" i="138"/>
  <c r="P1110" i="138"/>
  <c r="EK1110" i="138"/>
  <c r="EL1110" i="138"/>
  <c r="A1110" i="138"/>
  <c r="P1109" i="138"/>
  <c r="EK1109" i="138"/>
  <c r="EL1109" i="138"/>
  <c r="A1109" i="138"/>
  <c r="P1108" i="138"/>
  <c r="EK1108" i="138"/>
  <c r="EL1108" i="138"/>
  <c r="A1108" i="138"/>
  <c r="P1107" i="138"/>
  <c r="EK1107" i="138"/>
  <c r="EL1107" i="138"/>
  <c r="A1107" i="138"/>
  <c r="P1106" i="138"/>
  <c r="EK1106" i="138"/>
  <c r="EL1106" i="138"/>
  <c r="A1106" i="138"/>
  <c r="P1105" i="138"/>
  <c r="EK1105" i="138"/>
  <c r="EL1105" i="138"/>
  <c r="A1105" i="138"/>
  <c r="P1104" i="138"/>
  <c r="EK1104" i="138"/>
  <c r="EL1104" i="138"/>
  <c r="A1104" i="138"/>
  <c r="P1103" i="138"/>
  <c r="EK1103" i="138"/>
  <c r="EL1103" i="138"/>
  <c r="A1103" i="138"/>
  <c r="P1102" i="138"/>
  <c r="EK1102" i="138"/>
  <c r="EL1102" i="138"/>
  <c r="A1102" i="138"/>
  <c r="P1101" i="138"/>
  <c r="EK1101" i="138"/>
  <c r="EL1101" i="138"/>
  <c r="A1101" i="138"/>
  <c r="P1100" i="138"/>
  <c r="EK1100" i="138"/>
  <c r="EL1100" i="138"/>
  <c r="A1100" i="138"/>
  <c r="P1099" i="138"/>
  <c r="EK1099" i="138"/>
  <c r="EL1099" i="138"/>
  <c r="A1099" i="138"/>
  <c r="P1098" i="138"/>
  <c r="EK1098" i="138"/>
  <c r="EL1098" i="138"/>
  <c r="A1098" i="138"/>
  <c r="P1097" i="138"/>
  <c r="EK1097" i="138"/>
  <c r="EL1097" i="138"/>
  <c r="A1097" i="138"/>
  <c r="P1096" i="138"/>
  <c r="EK1096" i="138"/>
  <c r="EL1096" i="138"/>
  <c r="A1096" i="138"/>
  <c r="P1095" i="138"/>
  <c r="EK1095" i="138"/>
  <c r="EL1095" i="138"/>
  <c r="A1095" i="138"/>
  <c r="P1094" i="138"/>
  <c r="EK1094" i="138"/>
  <c r="EL1094" i="138"/>
  <c r="A1094" i="138"/>
  <c r="P1093" i="138"/>
  <c r="EK1093" i="138"/>
  <c r="EL1093" i="138"/>
  <c r="A1093" i="138"/>
  <c r="P1092" i="138"/>
  <c r="EK1092" i="138"/>
  <c r="EL1092" i="138"/>
  <c r="A1092" i="138"/>
  <c r="P1091" i="138"/>
  <c r="EK1091" i="138"/>
  <c r="EL1091" i="138"/>
  <c r="A1091" i="138"/>
  <c r="P1090" i="138"/>
  <c r="EK1090" i="138"/>
  <c r="EL1090" i="138"/>
  <c r="A1090" i="138"/>
  <c r="P1089" i="138"/>
  <c r="EK1089" i="138"/>
  <c r="EL1089" i="138"/>
  <c r="A1089" i="138"/>
  <c r="P1088" i="138"/>
  <c r="EK1088" i="138"/>
  <c r="EL1088" i="138"/>
  <c r="A1088" i="138"/>
  <c r="P1087" i="138"/>
  <c r="EK1087" i="138"/>
  <c r="EL1087" i="138"/>
  <c r="A1087" i="138"/>
  <c r="P1086" i="138"/>
  <c r="EK1086" i="138"/>
  <c r="EL1086" i="138"/>
  <c r="A1086" i="138"/>
  <c r="P1085" i="138"/>
  <c r="EK1085" i="138"/>
  <c r="EL1085" i="138"/>
  <c r="A1085" i="138"/>
  <c r="P1084" i="138"/>
  <c r="EK1084" i="138"/>
  <c r="EL1084" i="138"/>
  <c r="A1084" i="138"/>
  <c r="P1083" i="138"/>
  <c r="EK1083" i="138"/>
  <c r="EL1083" i="138"/>
  <c r="A1083" i="138"/>
  <c r="P1082" i="138"/>
  <c r="EK1082" i="138"/>
  <c r="EL1082" i="138"/>
  <c r="A1082" i="138"/>
  <c r="P1081" i="138"/>
  <c r="EK1081" i="138"/>
  <c r="EL1081" i="138"/>
  <c r="A1081" i="138"/>
  <c r="P1080" i="138"/>
  <c r="EK1080" i="138"/>
  <c r="EL1080" i="138"/>
  <c r="A1080" i="138"/>
  <c r="P1079" i="138"/>
  <c r="EK1079" i="138"/>
  <c r="EL1079" i="138"/>
  <c r="A1079" i="138"/>
  <c r="P1078" i="138"/>
  <c r="EK1078" i="138"/>
  <c r="EL1078" i="138"/>
  <c r="A1078" i="138"/>
  <c r="P1077" i="138"/>
  <c r="EK1077" i="138"/>
  <c r="EL1077" i="138"/>
  <c r="A1077" i="138"/>
  <c r="P1076" i="138"/>
  <c r="EK1076" i="138"/>
  <c r="EL1076" i="138"/>
  <c r="A1076" i="138"/>
  <c r="P1075" i="138"/>
  <c r="EK1075" i="138"/>
  <c r="EL1075" i="138"/>
  <c r="A1075" i="138"/>
  <c r="P1074" i="138"/>
  <c r="EK1074" i="138"/>
  <c r="EL1074" i="138"/>
  <c r="A1074" i="138"/>
  <c r="P1073" i="138"/>
  <c r="EK1073" i="138"/>
  <c r="EL1073" i="138"/>
  <c r="A1073" i="138"/>
  <c r="P1072" i="138"/>
  <c r="EK1072" i="138"/>
  <c r="EL1072" i="138"/>
  <c r="A1072" i="138"/>
  <c r="P1071" i="138"/>
  <c r="EK1071" i="138"/>
  <c r="EL1071" i="138"/>
  <c r="A1071" i="138"/>
  <c r="P1070" i="138"/>
  <c r="EK1070" i="138"/>
  <c r="EL1070" i="138"/>
  <c r="A1070" i="138"/>
  <c r="P1069" i="138"/>
  <c r="EK1069" i="138"/>
  <c r="EL1069" i="138"/>
  <c r="A1069" i="138"/>
  <c r="P1068" i="138"/>
  <c r="EK1068" i="138"/>
  <c r="EL1068" i="138"/>
  <c r="A1068" i="138"/>
  <c r="P1067" i="138"/>
  <c r="EK1067" i="138"/>
  <c r="EL1067" i="138"/>
  <c r="A1067" i="138"/>
  <c r="P1066" i="138"/>
  <c r="EK1066" i="138"/>
  <c r="EL1066" i="138"/>
  <c r="A1066" i="138"/>
  <c r="P1065" i="138"/>
  <c r="EK1065" i="138"/>
  <c r="EL1065" i="138"/>
  <c r="A1065" i="138"/>
  <c r="P1064" i="138"/>
  <c r="EK1064" i="138"/>
  <c r="EL1064" i="138"/>
  <c r="A1064" i="138"/>
  <c r="P1063" i="138"/>
  <c r="EK1063" i="138"/>
  <c r="EL1063" i="138"/>
  <c r="A1063" i="138"/>
  <c r="P1062" i="138"/>
  <c r="EK1062" i="138"/>
  <c r="EL1062" i="138"/>
  <c r="A1062" i="138"/>
  <c r="P1061" i="138"/>
  <c r="EK1061" i="138"/>
  <c r="EL1061" i="138"/>
  <c r="A1061" i="138"/>
  <c r="P1060" i="138"/>
  <c r="EK1060" i="138"/>
  <c r="EL1060" i="138"/>
  <c r="A1060" i="138"/>
  <c r="P1059" i="138"/>
  <c r="EK1059" i="138"/>
  <c r="EL1059" i="138"/>
  <c r="A1059" i="138"/>
  <c r="P1058" i="138"/>
  <c r="EK1058" i="138"/>
  <c r="EL1058" i="138"/>
  <c r="A1058" i="138"/>
  <c r="P1057" i="138"/>
  <c r="EK1057" i="138"/>
  <c r="EL1057" i="138"/>
  <c r="A1057" i="138"/>
  <c r="P1056" i="138"/>
  <c r="EK1056" i="138"/>
  <c r="EL1056" i="138"/>
  <c r="A1056" i="138"/>
  <c r="P1055" i="138"/>
  <c r="EK1055" i="138"/>
  <c r="EL1055" i="138"/>
  <c r="A1055" i="138"/>
  <c r="P1054" i="138"/>
  <c r="EK1054" i="138"/>
  <c r="EL1054" i="138"/>
  <c r="A1054" i="138"/>
  <c r="P1053" i="138"/>
  <c r="EK1053" i="138"/>
  <c r="EL1053" i="138"/>
  <c r="A1053" i="138"/>
  <c r="P1052" i="138"/>
  <c r="EK1052" i="138"/>
  <c r="EL1052" i="138"/>
  <c r="A1052" i="138"/>
  <c r="P1051" i="138"/>
  <c r="EK1051" i="138"/>
  <c r="EL1051" i="138"/>
  <c r="A1051" i="138"/>
  <c r="P1050" i="138"/>
  <c r="EK1050" i="138"/>
  <c r="EL1050" i="138"/>
  <c r="A1050" i="138"/>
  <c r="P1049" i="138"/>
  <c r="EK1049" i="138"/>
  <c r="EL1049" i="138"/>
  <c r="A1049" i="138"/>
  <c r="P1048" i="138"/>
  <c r="EK1048" i="138"/>
  <c r="EL1048" i="138"/>
  <c r="A1048" i="138"/>
  <c r="P1047" i="138"/>
  <c r="EK1047" i="138"/>
  <c r="EL1047" i="138"/>
  <c r="A1047" i="138"/>
  <c r="P1046" i="138"/>
  <c r="EK1046" i="138"/>
  <c r="EL1046" i="138"/>
  <c r="A1046" i="138"/>
  <c r="P1045" i="138"/>
  <c r="EK1045" i="138"/>
  <c r="EL1045" i="138"/>
  <c r="A1045" i="138"/>
  <c r="P1044" i="138"/>
  <c r="EK1044" i="138"/>
  <c r="EL1044" i="138"/>
  <c r="A1044" i="138"/>
  <c r="P1043" i="138"/>
  <c r="EK1043" i="138"/>
  <c r="EL1043" i="138"/>
  <c r="A1043" i="138"/>
  <c r="P1042" i="138"/>
  <c r="EK1042" i="138"/>
  <c r="EL1042" i="138"/>
  <c r="A1042" i="138"/>
  <c r="P1041" i="138"/>
  <c r="EK1041" i="138"/>
  <c r="EL1041" i="138"/>
  <c r="A1041" i="138"/>
  <c r="P1040" i="138"/>
  <c r="EK1040" i="138"/>
  <c r="EL1040" i="138"/>
  <c r="A1040" i="138"/>
  <c r="P1039" i="138"/>
  <c r="EK1039" i="138"/>
  <c r="EL1039" i="138"/>
  <c r="A1039" i="138"/>
  <c r="P1038" i="138"/>
  <c r="EK1038" i="138"/>
  <c r="EL1038" i="138"/>
  <c r="A1038" i="138"/>
  <c r="P1037" i="138"/>
  <c r="EK1037" i="138"/>
  <c r="EL1037" i="138"/>
  <c r="A1037" i="138"/>
  <c r="P1036" i="138"/>
  <c r="EK1036" i="138"/>
  <c r="EL1036" i="138"/>
  <c r="A1036" i="138"/>
  <c r="P1035" i="138"/>
  <c r="EK1035" i="138"/>
  <c r="EL1035" i="138"/>
  <c r="A1035" i="138"/>
  <c r="P1034" i="138"/>
  <c r="EK1034" i="138"/>
  <c r="EL1034" i="138"/>
  <c r="A1034" i="138"/>
  <c r="P1033" i="138"/>
  <c r="EK1033" i="138"/>
  <c r="EL1033" i="138"/>
  <c r="A1033" i="138"/>
  <c r="P1032" i="138"/>
  <c r="EK1032" i="138"/>
  <c r="EL1032" i="138"/>
  <c r="A1032" i="138"/>
  <c r="P1031" i="138"/>
  <c r="EK1031" i="138"/>
  <c r="EL1031" i="138"/>
  <c r="A1031" i="138"/>
  <c r="P1030" i="138"/>
  <c r="EK1030" i="138"/>
  <c r="EL1030" i="138"/>
  <c r="A1030" i="138"/>
  <c r="P1029" i="138"/>
  <c r="EK1029" i="138"/>
  <c r="EL1029" i="138"/>
  <c r="A1029" i="138"/>
  <c r="P1028" i="138"/>
  <c r="EK1028" i="138"/>
  <c r="EL1028" i="138"/>
  <c r="A1028" i="138"/>
  <c r="P1027" i="138"/>
  <c r="EK1027" i="138"/>
  <c r="EL1027" i="138"/>
  <c r="A1027" i="138"/>
  <c r="P1026" i="138"/>
  <c r="EK1026" i="138"/>
  <c r="EL1026" i="138"/>
  <c r="A1026" i="138"/>
  <c r="P1025" i="138"/>
  <c r="EK1025" i="138"/>
  <c r="EL1025" i="138"/>
  <c r="A1025" i="138"/>
  <c r="P1024" i="138"/>
  <c r="EK1024" i="138"/>
  <c r="EL1024" i="138"/>
  <c r="A1024" i="138"/>
  <c r="P1023" i="138"/>
  <c r="EK1023" i="138"/>
  <c r="EL1023" i="138"/>
  <c r="A1023" i="138"/>
  <c r="P1022" i="138"/>
  <c r="EK1022" i="138"/>
  <c r="EL1022" i="138"/>
  <c r="A1022" i="138"/>
  <c r="P1021" i="138"/>
  <c r="EK1021" i="138"/>
  <c r="EL1021" i="138"/>
  <c r="A1021" i="138"/>
  <c r="P1020" i="138"/>
  <c r="EK1020" i="138"/>
  <c r="EL1020" i="138"/>
  <c r="A1020" i="138"/>
  <c r="P1019" i="138"/>
  <c r="EK1019" i="138"/>
  <c r="EL1019" i="138"/>
  <c r="A1019" i="138"/>
  <c r="P1018" i="138"/>
  <c r="EK1018" i="138"/>
  <c r="EL1018" i="138"/>
  <c r="A1018" i="138"/>
  <c r="P1017" i="138"/>
  <c r="EK1017" i="138"/>
  <c r="EL1017" i="138"/>
  <c r="A1017" i="138"/>
  <c r="P1016" i="138"/>
  <c r="EK1016" i="138"/>
  <c r="EL1016" i="138"/>
  <c r="A1016" i="138"/>
  <c r="P1015" i="138"/>
  <c r="EK1015" i="138"/>
  <c r="EL1015" i="138"/>
  <c r="A1015" i="138"/>
  <c r="P1014" i="138"/>
  <c r="EK1014" i="138"/>
  <c r="EL1014" i="138"/>
  <c r="A1014" i="138"/>
  <c r="P1013" i="138"/>
  <c r="EK1013" i="138"/>
  <c r="EL1013" i="138"/>
  <c r="A1013" i="138"/>
  <c r="P1012" i="138"/>
  <c r="EK1012" i="138"/>
  <c r="EL1012" i="138"/>
  <c r="A1012" i="138"/>
  <c r="P1011" i="138"/>
  <c r="EK1011" i="138"/>
  <c r="EL1011" i="138"/>
  <c r="A1011" i="138"/>
  <c r="P1010" i="138"/>
  <c r="EK1010" i="138"/>
  <c r="EL1010" i="138"/>
  <c r="A1010" i="138"/>
  <c r="P1009" i="138"/>
  <c r="EK1009" i="138"/>
  <c r="EL1009" i="138"/>
  <c r="A1009" i="138"/>
  <c r="P1008" i="138"/>
  <c r="EK1008" i="138"/>
  <c r="EL1008" i="138"/>
  <c r="A1008" i="138"/>
  <c r="P1007" i="138"/>
  <c r="EK1007" i="138"/>
  <c r="EL1007" i="138"/>
  <c r="A1007" i="138"/>
  <c r="P1006" i="138"/>
  <c r="EK1006" i="138"/>
  <c r="EL1006" i="138"/>
  <c r="A1006" i="138"/>
  <c r="P1005" i="138"/>
  <c r="EK1005" i="138"/>
  <c r="EL1005" i="138"/>
  <c r="A1005" i="138"/>
  <c r="P1004" i="138"/>
  <c r="EK1004" i="138"/>
  <c r="EL1004" i="138"/>
  <c r="A1004" i="138"/>
  <c r="P1003" i="138"/>
  <c r="EK1003" i="138"/>
  <c r="EL1003" i="138"/>
  <c r="A1003" i="138"/>
  <c r="P1002" i="138"/>
  <c r="EK1002" i="138"/>
  <c r="EL1002" i="138"/>
  <c r="A1002" i="138"/>
  <c r="P1001" i="138"/>
  <c r="EK1001" i="138"/>
  <c r="EL1001" i="138"/>
  <c r="A1001" i="138"/>
  <c r="P1000" i="138"/>
  <c r="EK1000" i="138"/>
  <c r="EL1000" i="138"/>
  <c r="A1000" i="138"/>
  <c r="P999" i="138"/>
  <c r="EK999" i="138"/>
  <c r="EL999" i="138"/>
  <c r="A999" i="138"/>
  <c r="P998" i="138"/>
  <c r="EK998" i="138"/>
  <c r="EL998" i="138"/>
  <c r="A998" i="138"/>
  <c r="P997" i="138"/>
  <c r="EK997" i="138"/>
  <c r="EL997" i="138"/>
  <c r="A997" i="138"/>
  <c r="P996" i="138"/>
  <c r="EK996" i="138"/>
  <c r="EL996" i="138"/>
  <c r="A996" i="138"/>
  <c r="P995" i="138"/>
  <c r="EK995" i="138"/>
  <c r="EL995" i="138"/>
  <c r="A995" i="138"/>
  <c r="P994" i="138"/>
  <c r="EK994" i="138"/>
  <c r="EL994" i="138"/>
  <c r="A994" i="138"/>
  <c r="P993" i="138"/>
  <c r="EK993" i="138"/>
  <c r="EL993" i="138"/>
  <c r="A993" i="138"/>
  <c r="P992" i="138"/>
  <c r="EK992" i="138"/>
  <c r="EL992" i="138"/>
  <c r="A992" i="138"/>
  <c r="P991" i="138"/>
  <c r="EK991" i="138"/>
  <c r="EL991" i="138"/>
  <c r="A991" i="138"/>
  <c r="P990" i="138"/>
  <c r="EK990" i="138"/>
  <c r="EL990" i="138"/>
  <c r="A990" i="138"/>
  <c r="P989" i="138"/>
  <c r="EK989" i="138"/>
  <c r="EL989" i="138"/>
  <c r="A989" i="138"/>
  <c r="P988" i="138"/>
  <c r="EK988" i="138"/>
  <c r="EL988" i="138"/>
  <c r="A988" i="138"/>
  <c r="P987" i="138"/>
  <c r="EK987" i="138"/>
  <c r="EL987" i="138"/>
  <c r="A987" i="138"/>
  <c r="P986" i="138"/>
  <c r="EK986" i="138"/>
  <c r="EL986" i="138"/>
  <c r="A986" i="138"/>
  <c r="P985" i="138"/>
  <c r="EK985" i="138"/>
  <c r="EL985" i="138"/>
  <c r="A985" i="138"/>
  <c r="P984" i="138"/>
  <c r="EK984" i="138"/>
  <c r="EL984" i="138"/>
  <c r="A984" i="138"/>
  <c r="P983" i="138"/>
  <c r="EK983" i="138"/>
  <c r="EL983" i="138"/>
  <c r="A983" i="138"/>
  <c r="P982" i="138"/>
  <c r="EK982" i="138"/>
  <c r="EL982" i="138"/>
  <c r="A982" i="138"/>
  <c r="P981" i="138"/>
  <c r="EK981" i="138"/>
  <c r="EL981" i="138"/>
  <c r="A981" i="138"/>
  <c r="P980" i="138"/>
  <c r="EK980" i="138"/>
  <c r="EL980" i="138"/>
  <c r="A980" i="138"/>
  <c r="P979" i="138"/>
  <c r="EK979" i="138"/>
  <c r="EL979" i="138"/>
  <c r="A979" i="138"/>
  <c r="P978" i="138"/>
  <c r="EK978" i="138"/>
  <c r="EL978" i="138"/>
  <c r="A978" i="138"/>
  <c r="P977" i="138"/>
  <c r="EK977" i="138"/>
  <c r="EL977" i="138"/>
  <c r="A977" i="138"/>
  <c r="P976" i="138"/>
  <c r="EK976" i="138"/>
  <c r="EL976" i="138"/>
  <c r="A976" i="138"/>
  <c r="P975" i="138"/>
  <c r="EK975" i="138"/>
  <c r="EL975" i="138"/>
  <c r="A975" i="138"/>
  <c r="P974" i="138"/>
  <c r="EK974" i="138"/>
  <c r="EL974" i="138"/>
  <c r="A974" i="138"/>
  <c r="P973" i="138"/>
  <c r="EK973" i="138"/>
  <c r="EL973" i="138"/>
  <c r="A973" i="138"/>
  <c r="P972" i="138"/>
  <c r="EK972" i="138"/>
  <c r="EL972" i="138"/>
  <c r="A972" i="138"/>
  <c r="P971" i="138"/>
  <c r="EK971" i="138"/>
  <c r="EL971" i="138"/>
  <c r="A971" i="138"/>
  <c r="P970" i="138"/>
  <c r="EK970" i="138"/>
  <c r="EL970" i="138"/>
  <c r="A970" i="138"/>
  <c r="P969" i="138"/>
  <c r="EK969" i="138"/>
  <c r="EL969" i="138"/>
  <c r="A969" i="138"/>
  <c r="P968" i="138"/>
  <c r="EK968" i="138"/>
  <c r="EL968" i="138"/>
  <c r="A968" i="138"/>
  <c r="P967" i="138"/>
  <c r="EK967" i="138"/>
  <c r="EL967" i="138"/>
  <c r="A967" i="138"/>
  <c r="P966" i="138"/>
  <c r="EK966" i="138"/>
  <c r="EL966" i="138"/>
  <c r="A966" i="138"/>
  <c r="P965" i="138"/>
  <c r="EK965" i="138"/>
  <c r="EL965" i="138"/>
  <c r="A965" i="138"/>
  <c r="P964" i="138"/>
  <c r="EK964" i="138"/>
  <c r="EL964" i="138"/>
  <c r="A964" i="138"/>
  <c r="P963" i="138"/>
  <c r="EK963" i="138"/>
  <c r="EL963" i="138"/>
  <c r="A963" i="138"/>
  <c r="P962" i="138"/>
  <c r="EK962" i="138"/>
  <c r="EL962" i="138"/>
  <c r="A962" i="138"/>
  <c r="P961" i="138"/>
  <c r="EK961" i="138"/>
  <c r="EL961" i="138"/>
  <c r="A961" i="138"/>
  <c r="P960" i="138"/>
  <c r="EK960" i="138"/>
  <c r="EL960" i="138"/>
  <c r="A960" i="138"/>
  <c r="P959" i="138"/>
  <c r="EK959" i="138"/>
  <c r="EL959" i="138"/>
  <c r="A959" i="138"/>
  <c r="P958" i="138"/>
  <c r="EK958" i="138"/>
  <c r="EL958" i="138"/>
  <c r="A958" i="138"/>
  <c r="P957" i="138"/>
  <c r="EK957" i="138"/>
  <c r="EL957" i="138"/>
  <c r="A957" i="138"/>
  <c r="P956" i="138"/>
  <c r="EK956" i="138"/>
  <c r="EL956" i="138"/>
  <c r="A956" i="138"/>
  <c r="P955" i="138"/>
  <c r="EK955" i="138"/>
  <c r="EL955" i="138"/>
  <c r="A955" i="138"/>
  <c r="P954" i="138"/>
  <c r="EK954" i="138"/>
  <c r="EL954" i="138"/>
  <c r="A954" i="138"/>
  <c r="P953" i="138"/>
  <c r="EK953" i="138"/>
  <c r="EL953" i="138"/>
  <c r="A953" i="138"/>
  <c r="P952" i="138"/>
  <c r="EK952" i="138"/>
  <c r="EL952" i="138"/>
  <c r="A952" i="138"/>
  <c r="P951" i="138"/>
  <c r="EK951" i="138"/>
  <c r="EL951" i="138"/>
  <c r="A951" i="138"/>
  <c r="P950" i="138"/>
  <c r="EK950" i="138"/>
  <c r="EL950" i="138"/>
  <c r="A950" i="138"/>
  <c r="P949" i="138"/>
  <c r="EK949" i="138"/>
  <c r="EL949" i="138"/>
  <c r="A949" i="138"/>
  <c r="P948" i="138"/>
  <c r="EK948" i="138"/>
  <c r="EL948" i="138"/>
  <c r="A948" i="138"/>
  <c r="P947" i="138"/>
  <c r="EK947" i="138"/>
  <c r="EL947" i="138"/>
  <c r="A947" i="138"/>
  <c r="P946" i="138"/>
  <c r="EK946" i="138"/>
  <c r="EL946" i="138"/>
  <c r="A946" i="138"/>
  <c r="P945" i="138"/>
  <c r="EK945" i="138"/>
  <c r="EL945" i="138"/>
  <c r="A945" i="138"/>
  <c r="P944" i="138"/>
  <c r="EK944" i="138"/>
  <c r="EL944" i="138"/>
  <c r="A944" i="138"/>
  <c r="P943" i="138"/>
  <c r="EK943" i="138"/>
  <c r="EL943" i="138"/>
  <c r="A943" i="138"/>
  <c r="P942" i="138"/>
  <c r="EK942" i="138"/>
  <c r="EL942" i="138"/>
  <c r="A942" i="138"/>
  <c r="P941" i="138"/>
  <c r="EK941" i="138"/>
  <c r="EL941" i="138"/>
  <c r="A941" i="138"/>
  <c r="P940" i="138"/>
  <c r="EK940" i="138"/>
  <c r="EL940" i="138"/>
  <c r="A940" i="138"/>
  <c r="P939" i="138"/>
  <c r="EK939" i="138"/>
  <c r="EL939" i="138"/>
  <c r="A939" i="138"/>
  <c r="P938" i="138"/>
  <c r="EK938" i="138"/>
  <c r="EL938" i="138"/>
  <c r="A938" i="138"/>
  <c r="P937" i="138"/>
  <c r="EK937" i="138"/>
  <c r="EL937" i="138"/>
  <c r="A937" i="138"/>
  <c r="P936" i="138"/>
  <c r="EK936" i="138"/>
  <c r="EL936" i="138"/>
  <c r="A936" i="138"/>
  <c r="P935" i="138"/>
  <c r="EK935" i="138"/>
  <c r="EL935" i="138"/>
  <c r="A935" i="138"/>
  <c r="P934" i="138"/>
  <c r="EK934" i="138"/>
  <c r="EL934" i="138"/>
  <c r="A934" i="138"/>
  <c r="P933" i="138"/>
  <c r="EK933" i="138"/>
  <c r="EL933" i="138"/>
  <c r="A933" i="138"/>
  <c r="P932" i="138"/>
  <c r="EK932" i="138"/>
  <c r="EL932" i="138"/>
  <c r="A932" i="138"/>
  <c r="P931" i="138"/>
  <c r="EK931" i="138"/>
  <c r="EL931" i="138"/>
  <c r="A931" i="138"/>
  <c r="P930" i="138"/>
  <c r="EK930" i="138"/>
  <c r="EL930" i="138"/>
  <c r="A930" i="138"/>
  <c r="P929" i="138"/>
  <c r="EK929" i="138"/>
  <c r="EL929" i="138"/>
  <c r="A929" i="138"/>
  <c r="P928" i="138"/>
  <c r="EK928" i="138"/>
  <c r="EL928" i="138"/>
  <c r="A928" i="138"/>
  <c r="P927" i="138"/>
  <c r="EK927" i="138"/>
  <c r="EL927" i="138"/>
  <c r="A927" i="138"/>
  <c r="P926" i="138"/>
  <c r="EK926" i="138"/>
  <c r="EL926" i="138"/>
  <c r="A926" i="138"/>
  <c r="P925" i="138"/>
  <c r="EK925" i="138"/>
  <c r="EL925" i="138"/>
  <c r="A925" i="138"/>
  <c r="P924" i="138"/>
  <c r="EK924" i="138"/>
  <c r="EL924" i="138"/>
  <c r="A924" i="138"/>
  <c r="P923" i="138"/>
  <c r="EK923" i="138"/>
  <c r="EL923" i="138"/>
  <c r="A923" i="138"/>
  <c r="P922" i="138"/>
  <c r="EK922" i="138"/>
  <c r="EL922" i="138"/>
  <c r="A922" i="138"/>
  <c r="P921" i="138"/>
  <c r="EK921" i="138"/>
  <c r="EL921" i="138"/>
  <c r="A921" i="138"/>
  <c r="P920" i="138"/>
  <c r="EK920" i="138"/>
  <c r="EL920" i="138"/>
  <c r="A920" i="138"/>
  <c r="P919" i="138"/>
  <c r="EK919" i="138"/>
  <c r="EL919" i="138"/>
  <c r="A919" i="138"/>
  <c r="P918" i="138"/>
  <c r="EK918" i="138"/>
  <c r="EL918" i="138"/>
  <c r="A918" i="138"/>
  <c r="P917" i="138"/>
  <c r="EK917" i="138"/>
  <c r="EL917" i="138"/>
  <c r="A917" i="138"/>
  <c r="P916" i="138"/>
  <c r="EK916" i="138"/>
  <c r="EL916" i="138"/>
  <c r="A916" i="138"/>
  <c r="P915" i="138"/>
  <c r="EK915" i="138"/>
  <c r="EL915" i="138"/>
  <c r="A915" i="138"/>
  <c r="P914" i="138"/>
  <c r="EK914" i="138"/>
  <c r="EL914" i="138"/>
  <c r="A914" i="138"/>
  <c r="P913" i="138"/>
  <c r="EK913" i="138"/>
  <c r="EL913" i="138"/>
  <c r="A913" i="138"/>
  <c r="P912" i="138"/>
  <c r="EK912" i="138"/>
  <c r="EL912" i="138"/>
  <c r="A912" i="138"/>
  <c r="P911" i="138"/>
  <c r="EK911" i="138"/>
  <c r="EL911" i="138"/>
  <c r="A911" i="138"/>
  <c r="P910" i="138"/>
  <c r="EK910" i="138"/>
  <c r="EL910" i="138"/>
  <c r="A910" i="138"/>
  <c r="P909" i="138"/>
  <c r="EK909" i="138"/>
  <c r="EL909" i="138"/>
  <c r="A909" i="138"/>
  <c r="P908" i="138"/>
  <c r="EK908" i="138"/>
  <c r="EL908" i="138"/>
  <c r="A908" i="138"/>
  <c r="P907" i="138"/>
  <c r="EK907" i="138"/>
  <c r="EL907" i="138"/>
  <c r="A907" i="138"/>
  <c r="P906" i="138"/>
  <c r="EK906" i="138"/>
  <c r="EL906" i="138"/>
  <c r="A906" i="138"/>
  <c r="P905" i="138"/>
  <c r="EK905" i="138"/>
  <c r="EL905" i="138"/>
  <c r="A905" i="138"/>
  <c r="P904" i="138"/>
  <c r="EK904" i="138"/>
  <c r="EL904" i="138"/>
  <c r="A904" i="138"/>
  <c r="P903" i="138"/>
  <c r="EK903" i="138"/>
  <c r="EL903" i="138"/>
  <c r="A903" i="138"/>
  <c r="P902" i="138"/>
  <c r="EK902" i="138"/>
  <c r="EL902" i="138"/>
  <c r="A902" i="138"/>
  <c r="P901" i="138"/>
  <c r="EK901" i="138"/>
  <c r="EL901" i="138"/>
  <c r="A901" i="138"/>
  <c r="P900" i="138"/>
  <c r="EK900" i="138"/>
  <c r="EL900" i="138"/>
  <c r="A900" i="138"/>
  <c r="P899" i="138"/>
  <c r="EK899" i="138"/>
  <c r="EL899" i="138"/>
  <c r="A899" i="138"/>
  <c r="P898" i="138"/>
  <c r="EK898" i="138"/>
  <c r="EL898" i="138"/>
  <c r="A898" i="138"/>
  <c r="P897" i="138"/>
  <c r="EK897" i="138"/>
  <c r="EL897" i="138"/>
  <c r="A897" i="138"/>
  <c r="P896" i="138"/>
  <c r="EK896" i="138"/>
  <c r="EL896" i="138"/>
  <c r="A896" i="138"/>
  <c r="P895" i="138"/>
  <c r="EK895" i="138"/>
  <c r="EL895" i="138"/>
  <c r="A895" i="138"/>
  <c r="P894" i="138"/>
  <c r="EK894" i="138"/>
  <c r="EL894" i="138"/>
  <c r="A894" i="138"/>
  <c r="P893" i="138"/>
  <c r="EK893" i="138"/>
  <c r="EL893" i="138"/>
  <c r="A893" i="138"/>
  <c r="P892" i="138"/>
  <c r="EK892" i="138"/>
  <c r="EL892" i="138"/>
  <c r="A892" i="138"/>
  <c r="P891" i="138"/>
  <c r="EK891" i="138"/>
  <c r="EL891" i="138"/>
  <c r="A891" i="138"/>
  <c r="P890" i="138"/>
  <c r="EK890" i="138"/>
  <c r="EL890" i="138"/>
  <c r="A890" i="138"/>
  <c r="P889" i="138"/>
  <c r="EK889" i="138"/>
  <c r="EL889" i="138"/>
  <c r="A889" i="138"/>
  <c r="P888" i="138"/>
  <c r="EK888" i="138"/>
  <c r="EL888" i="138"/>
  <c r="A888" i="138"/>
  <c r="P887" i="138"/>
  <c r="EK887" i="138"/>
  <c r="EL887" i="138"/>
  <c r="A887" i="138"/>
  <c r="P886" i="138"/>
  <c r="EK886" i="138"/>
  <c r="EL886" i="138"/>
  <c r="A886" i="138"/>
  <c r="P885" i="138"/>
  <c r="EK885" i="138"/>
  <c r="EL885" i="138"/>
  <c r="A885" i="138"/>
  <c r="P884" i="138"/>
  <c r="EK884" i="138"/>
  <c r="EL884" i="138"/>
  <c r="A884" i="138"/>
  <c r="P883" i="138"/>
  <c r="EK883" i="138"/>
  <c r="EL883" i="138"/>
  <c r="A883" i="138"/>
  <c r="P882" i="138"/>
  <c r="EK882" i="138"/>
  <c r="EL882" i="138"/>
  <c r="A882" i="138"/>
  <c r="P881" i="138"/>
  <c r="EK881" i="138"/>
  <c r="EL881" i="138"/>
  <c r="A881" i="138"/>
  <c r="P880" i="138"/>
  <c r="EK880" i="138"/>
  <c r="EL880" i="138"/>
  <c r="A880" i="138"/>
  <c r="P879" i="138"/>
  <c r="EK879" i="138"/>
  <c r="EL879" i="138"/>
  <c r="A879" i="138"/>
  <c r="P878" i="138"/>
  <c r="EK878" i="138"/>
  <c r="EL878" i="138"/>
  <c r="A878" i="138"/>
  <c r="P877" i="138"/>
  <c r="EK877" i="138"/>
  <c r="EL877" i="138"/>
  <c r="A877" i="138"/>
  <c r="P876" i="138"/>
  <c r="EK876" i="138"/>
  <c r="EL876" i="138"/>
  <c r="A876" i="138"/>
  <c r="P875" i="138"/>
  <c r="EK875" i="138"/>
  <c r="EL875" i="138"/>
  <c r="A875" i="138"/>
  <c r="P874" i="138"/>
  <c r="EK874" i="138"/>
  <c r="EL874" i="138"/>
  <c r="A874" i="138"/>
  <c r="P873" i="138"/>
  <c r="EK873" i="138"/>
  <c r="EL873" i="138"/>
  <c r="A873" i="138"/>
  <c r="P872" i="138"/>
  <c r="EK872" i="138"/>
  <c r="EL872" i="138"/>
  <c r="A872" i="138"/>
  <c r="P871" i="138"/>
  <c r="EK871" i="138"/>
  <c r="EL871" i="138"/>
  <c r="A871" i="138"/>
  <c r="P870" i="138"/>
  <c r="EK870" i="138"/>
  <c r="EL870" i="138"/>
  <c r="A870" i="138"/>
  <c r="P869" i="138"/>
  <c r="EK869" i="138"/>
  <c r="EL869" i="138"/>
  <c r="A869" i="138"/>
  <c r="P868" i="138"/>
  <c r="EK868" i="138"/>
  <c r="EL868" i="138"/>
  <c r="A868" i="138"/>
  <c r="P867" i="138"/>
  <c r="EK867" i="138"/>
  <c r="EL867" i="138"/>
  <c r="A867" i="138"/>
  <c r="P866" i="138"/>
  <c r="EK866" i="138"/>
  <c r="EL866" i="138"/>
  <c r="A866" i="138"/>
  <c r="P865" i="138"/>
  <c r="EK865" i="138"/>
  <c r="EL865" i="138"/>
  <c r="A865" i="138"/>
  <c r="P864" i="138"/>
  <c r="EK864" i="138"/>
  <c r="EL864" i="138"/>
  <c r="A864" i="138"/>
  <c r="P863" i="138"/>
  <c r="EK863" i="138"/>
  <c r="EL863" i="138"/>
  <c r="A863" i="138"/>
  <c r="P862" i="138"/>
  <c r="EK862" i="138"/>
  <c r="EL862" i="138"/>
  <c r="A862" i="138"/>
  <c r="P861" i="138"/>
  <c r="EK861" i="138"/>
  <c r="EL861" i="138"/>
  <c r="A861" i="138"/>
  <c r="P860" i="138"/>
  <c r="EK860" i="138"/>
  <c r="EL860" i="138"/>
  <c r="A860" i="138"/>
  <c r="P859" i="138"/>
  <c r="EK859" i="138"/>
  <c r="EL859" i="138"/>
  <c r="A859" i="138"/>
  <c r="P858" i="138"/>
  <c r="EK858" i="138"/>
  <c r="EL858" i="138"/>
  <c r="A858" i="138"/>
  <c r="P857" i="138"/>
  <c r="EK857" i="138"/>
  <c r="EL857" i="138"/>
  <c r="A857" i="138"/>
  <c r="P856" i="138"/>
  <c r="EK856" i="138"/>
  <c r="EL856" i="138"/>
  <c r="A856" i="138"/>
  <c r="P855" i="138"/>
  <c r="EK855" i="138"/>
  <c r="EL855" i="138"/>
  <c r="A855" i="138"/>
  <c r="P854" i="138"/>
  <c r="EK854" i="138"/>
  <c r="EL854" i="138"/>
  <c r="A854" i="138"/>
  <c r="P853" i="138"/>
  <c r="EK853" i="138"/>
  <c r="EL853" i="138"/>
  <c r="A853" i="138"/>
  <c r="P852" i="138"/>
  <c r="EK852" i="138"/>
  <c r="EL852" i="138"/>
  <c r="A852" i="138"/>
  <c r="P851" i="138"/>
  <c r="EK851" i="138"/>
  <c r="EL851" i="138"/>
  <c r="A851" i="138"/>
  <c r="P850" i="138"/>
  <c r="EK850" i="138"/>
  <c r="EL850" i="138"/>
  <c r="A850" i="138"/>
  <c r="P849" i="138"/>
  <c r="EK849" i="138"/>
  <c r="EL849" i="138"/>
  <c r="A849" i="138"/>
  <c r="P848" i="138"/>
  <c r="EK848" i="138"/>
  <c r="EL848" i="138"/>
  <c r="A848" i="138"/>
  <c r="P847" i="138"/>
  <c r="EK847" i="138"/>
  <c r="EL847" i="138"/>
  <c r="A847" i="138"/>
  <c r="P846" i="138"/>
  <c r="EK846" i="138"/>
  <c r="EL846" i="138"/>
  <c r="A846" i="138"/>
  <c r="P845" i="138"/>
  <c r="EK845" i="138"/>
  <c r="EL845" i="138"/>
  <c r="A845" i="138"/>
  <c r="P844" i="138"/>
  <c r="EK844" i="138"/>
  <c r="EL844" i="138"/>
  <c r="A844" i="138"/>
  <c r="P843" i="138"/>
  <c r="EK843" i="138"/>
  <c r="EL843" i="138"/>
  <c r="A843" i="138"/>
  <c r="P842" i="138"/>
  <c r="EK842" i="138"/>
  <c r="EL842" i="138"/>
  <c r="A842" i="138"/>
  <c r="P841" i="138"/>
  <c r="EK841" i="138"/>
  <c r="EL841" i="138"/>
  <c r="A841" i="138"/>
  <c r="P840" i="138"/>
  <c r="EK840" i="138"/>
  <c r="EL840" i="138"/>
  <c r="A840" i="138"/>
  <c r="P839" i="138"/>
  <c r="EK839" i="138"/>
  <c r="EL839" i="138"/>
  <c r="A839" i="138"/>
  <c r="P838" i="138"/>
  <c r="EK838" i="138"/>
  <c r="EL838" i="138"/>
  <c r="A838" i="138"/>
  <c r="P837" i="138"/>
  <c r="EK837" i="138"/>
  <c r="EL837" i="138"/>
  <c r="A837" i="138"/>
  <c r="P836" i="138"/>
  <c r="EK836" i="138"/>
  <c r="EL836" i="138"/>
  <c r="A836" i="138"/>
  <c r="P835" i="138"/>
  <c r="EK835" i="138"/>
  <c r="EL835" i="138"/>
  <c r="A835" i="138"/>
  <c r="P834" i="138"/>
  <c r="EK834" i="138"/>
  <c r="EL834" i="138"/>
  <c r="A834" i="138"/>
  <c r="P833" i="138"/>
  <c r="EK833" i="138"/>
  <c r="EL833" i="138"/>
  <c r="A833" i="138"/>
  <c r="P832" i="138"/>
  <c r="EK832" i="138"/>
  <c r="EL832" i="138"/>
  <c r="A832" i="138"/>
  <c r="P831" i="138"/>
  <c r="EK831" i="138"/>
  <c r="EL831" i="138"/>
  <c r="A831" i="138"/>
  <c r="P830" i="138"/>
  <c r="EK830" i="138"/>
  <c r="EL830" i="138"/>
  <c r="A830" i="138"/>
  <c r="P829" i="138"/>
  <c r="EK829" i="138"/>
  <c r="EL829" i="138"/>
  <c r="A829" i="138"/>
  <c r="P828" i="138"/>
  <c r="EK828" i="138"/>
  <c r="EL828" i="138"/>
  <c r="A828" i="138"/>
  <c r="P827" i="138"/>
  <c r="EK827" i="138"/>
  <c r="EL827" i="138"/>
  <c r="A827" i="138"/>
  <c r="P826" i="138"/>
  <c r="EK826" i="138"/>
  <c r="EL826" i="138"/>
  <c r="A826" i="138"/>
  <c r="P825" i="138"/>
  <c r="EK825" i="138"/>
  <c r="EL825" i="138"/>
  <c r="A825" i="138"/>
  <c r="P824" i="138"/>
  <c r="EK824" i="138"/>
  <c r="EL824" i="138"/>
  <c r="A824" i="138"/>
  <c r="P823" i="138"/>
  <c r="EK823" i="138"/>
  <c r="EL823" i="138"/>
  <c r="A823" i="138"/>
  <c r="P822" i="138"/>
  <c r="EK822" i="138"/>
  <c r="EL822" i="138"/>
  <c r="A822" i="138"/>
  <c r="P821" i="138"/>
  <c r="EK821" i="138"/>
  <c r="EL821" i="138"/>
  <c r="A821" i="138"/>
  <c r="P820" i="138"/>
  <c r="EK820" i="138"/>
  <c r="EL820" i="138"/>
  <c r="A820" i="138"/>
  <c r="P819" i="138"/>
  <c r="EK819" i="138"/>
  <c r="EL819" i="138"/>
  <c r="A819" i="138"/>
  <c r="P818" i="138"/>
  <c r="EK818" i="138"/>
  <c r="EL818" i="138"/>
  <c r="A818" i="138"/>
  <c r="P817" i="138"/>
  <c r="EK817" i="138"/>
  <c r="EL817" i="138"/>
  <c r="A817" i="138"/>
  <c r="P816" i="138"/>
  <c r="EK816" i="138"/>
  <c r="EL816" i="138"/>
  <c r="A816" i="138"/>
  <c r="P815" i="138"/>
  <c r="EK815" i="138"/>
  <c r="EL815" i="138"/>
  <c r="A815" i="138"/>
  <c r="P814" i="138"/>
  <c r="EK814" i="138"/>
  <c r="EL814" i="138"/>
  <c r="A814" i="138"/>
  <c r="P813" i="138"/>
  <c r="EK813" i="138"/>
  <c r="EL813" i="138"/>
  <c r="A813" i="138"/>
  <c r="P812" i="138"/>
  <c r="EK812" i="138"/>
  <c r="EL812" i="138"/>
  <c r="A812" i="138"/>
  <c r="P811" i="138"/>
  <c r="EK811" i="138"/>
  <c r="EL811" i="138"/>
  <c r="A811" i="138"/>
  <c r="P810" i="138"/>
  <c r="EK810" i="138"/>
  <c r="EL810" i="138"/>
  <c r="A810" i="138"/>
  <c r="P809" i="138"/>
  <c r="EK809" i="138"/>
  <c r="EL809" i="138"/>
  <c r="A809" i="138"/>
  <c r="P808" i="138"/>
  <c r="EK808" i="138"/>
  <c r="EL808" i="138"/>
  <c r="A808" i="138"/>
  <c r="P807" i="138"/>
  <c r="EK807" i="138"/>
  <c r="EL807" i="138"/>
  <c r="A807" i="138"/>
  <c r="P806" i="138"/>
  <c r="EK806" i="138"/>
  <c r="EL806" i="138"/>
  <c r="A806" i="138"/>
  <c r="P805" i="138"/>
  <c r="EK805" i="138"/>
  <c r="EL805" i="138"/>
  <c r="A805" i="138"/>
  <c r="P804" i="138"/>
  <c r="EK804" i="138"/>
  <c r="EL804" i="138"/>
  <c r="A804" i="138"/>
  <c r="P803" i="138"/>
  <c r="EK803" i="138"/>
  <c r="EL803" i="138"/>
  <c r="A803" i="138"/>
  <c r="P802" i="138"/>
  <c r="EK802" i="138"/>
  <c r="EL802" i="138"/>
  <c r="A802" i="138"/>
  <c r="P801" i="138"/>
  <c r="EK801" i="138"/>
  <c r="EL801" i="138"/>
  <c r="A801" i="138"/>
  <c r="P800" i="138"/>
  <c r="EK800" i="138"/>
  <c r="EL800" i="138"/>
  <c r="A800" i="138"/>
  <c r="P799" i="138"/>
  <c r="EK799" i="138"/>
  <c r="EL799" i="138"/>
  <c r="A799" i="138"/>
  <c r="P798" i="138"/>
  <c r="EK798" i="138"/>
  <c r="EL798" i="138"/>
  <c r="A798" i="138"/>
  <c r="P797" i="138"/>
  <c r="EK797" i="138"/>
  <c r="EL797" i="138"/>
  <c r="A797" i="138"/>
  <c r="P796" i="138"/>
  <c r="EK796" i="138"/>
  <c r="EL796" i="138"/>
  <c r="A796" i="138"/>
  <c r="P795" i="138"/>
  <c r="EK795" i="138"/>
  <c r="EL795" i="138"/>
  <c r="A795" i="138"/>
  <c r="P794" i="138"/>
  <c r="EK794" i="138"/>
  <c r="EL794" i="138"/>
  <c r="A794" i="138"/>
  <c r="P793" i="138"/>
  <c r="EK793" i="138"/>
  <c r="EL793" i="138"/>
  <c r="A793" i="138"/>
  <c r="P792" i="138"/>
  <c r="EK792" i="138"/>
  <c r="EL792" i="138"/>
  <c r="A792" i="138"/>
  <c r="P791" i="138"/>
  <c r="EK791" i="138"/>
  <c r="EL791" i="138"/>
  <c r="A791" i="138"/>
  <c r="P790" i="138"/>
  <c r="EK790" i="138"/>
  <c r="EL790" i="138"/>
  <c r="A790" i="138"/>
  <c r="P789" i="138"/>
  <c r="EK789" i="138"/>
  <c r="EL789" i="138"/>
  <c r="A789" i="138"/>
  <c r="P788" i="138"/>
  <c r="EK788" i="138"/>
  <c r="EL788" i="138"/>
  <c r="A788" i="138"/>
  <c r="P787" i="138"/>
  <c r="EK787" i="138"/>
  <c r="EL787" i="138"/>
  <c r="A787" i="138"/>
  <c r="P786" i="138"/>
  <c r="EK786" i="138"/>
  <c r="EL786" i="138"/>
  <c r="A786" i="138"/>
  <c r="P785" i="138"/>
  <c r="EK785" i="138"/>
  <c r="EL785" i="138"/>
  <c r="A785" i="138"/>
  <c r="P784" i="138"/>
  <c r="EK784" i="138"/>
  <c r="EL784" i="138"/>
  <c r="A784" i="138"/>
  <c r="P783" i="138"/>
  <c r="EK783" i="138"/>
  <c r="EL783" i="138"/>
  <c r="A783" i="138"/>
  <c r="P782" i="138"/>
  <c r="EK782" i="138"/>
  <c r="EL782" i="138"/>
  <c r="A782" i="138"/>
  <c r="P781" i="138"/>
  <c r="EK781" i="138"/>
  <c r="EL781" i="138"/>
  <c r="A781" i="138"/>
  <c r="P780" i="138"/>
  <c r="EK780" i="138"/>
  <c r="EL780" i="138"/>
  <c r="A780" i="138"/>
  <c r="P779" i="138"/>
  <c r="EK779" i="138"/>
  <c r="EL779" i="138"/>
  <c r="A779" i="138"/>
  <c r="P778" i="138"/>
  <c r="EK778" i="138"/>
  <c r="EL778" i="138"/>
  <c r="A778" i="138"/>
  <c r="P777" i="138"/>
  <c r="EK777" i="138"/>
  <c r="EL777" i="138"/>
  <c r="A777" i="138"/>
  <c r="P776" i="138"/>
  <c r="EK776" i="138"/>
  <c r="EL776" i="138"/>
  <c r="A776" i="138"/>
  <c r="P775" i="138"/>
  <c r="EK775" i="138"/>
  <c r="EL775" i="138"/>
  <c r="A775" i="138"/>
  <c r="P774" i="138"/>
  <c r="EK774" i="138"/>
  <c r="EL774" i="138"/>
  <c r="A774" i="138"/>
  <c r="P773" i="138"/>
  <c r="EK773" i="138"/>
  <c r="EL773" i="138"/>
  <c r="A773" i="138"/>
  <c r="P772" i="138"/>
  <c r="EK772" i="138"/>
  <c r="EL772" i="138"/>
  <c r="A772" i="138"/>
  <c r="P771" i="138"/>
  <c r="EK771" i="138"/>
  <c r="EL771" i="138"/>
  <c r="A771" i="138"/>
  <c r="P770" i="138"/>
  <c r="EK770" i="138"/>
  <c r="EL770" i="138"/>
  <c r="A770" i="138"/>
  <c r="P769" i="138"/>
  <c r="EK769" i="138"/>
  <c r="EL769" i="138"/>
  <c r="A769" i="138"/>
  <c r="P768" i="138"/>
  <c r="EK768" i="138"/>
  <c r="EL768" i="138"/>
  <c r="A768" i="138"/>
  <c r="P767" i="138"/>
  <c r="EK767" i="138"/>
  <c r="EL767" i="138"/>
  <c r="A767" i="138"/>
  <c r="P766" i="138"/>
  <c r="EK766" i="138"/>
  <c r="EL766" i="138"/>
  <c r="A766" i="138"/>
  <c r="P765" i="138"/>
  <c r="EK765" i="138"/>
  <c r="EL765" i="138"/>
  <c r="A765" i="138"/>
  <c r="P764" i="138"/>
  <c r="EK764" i="138"/>
  <c r="EL764" i="138"/>
  <c r="A764" i="138"/>
  <c r="P763" i="138"/>
  <c r="EK763" i="138"/>
  <c r="EL763" i="138"/>
  <c r="A763" i="138"/>
  <c r="P762" i="138"/>
  <c r="EK762" i="138"/>
  <c r="EL762" i="138"/>
  <c r="A762" i="138"/>
  <c r="P761" i="138"/>
  <c r="EK761" i="138"/>
  <c r="EL761" i="138"/>
  <c r="A761" i="138"/>
  <c r="P760" i="138"/>
  <c r="EK760" i="138"/>
  <c r="EL760" i="138"/>
  <c r="A760" i="138"/>
  <c r="P759" i="138"/>
  <c r="EK759" i="138"/>
  <c r="EL759" i="138"/>
  <c r="A759" i="138"/>
  <c r="P758" i="138"/>
  <c r="EK758" i="138"/>
  <c r="EL758" i="138"/>
  <c r="A758" i="138"/>
  <c r="P757" i="138"/>
  <c r="EK757" i="138"/>
  <c r="EL757" i="138"/>
  <c r="A757" i="138"/>
  <c r="P756" i="138"/>
  <c r="EK756" i="138"/>
  <c r="EL756" i="138"/>
  <c r="A756" i="138"/>
  <c r="P755" i="138"/>
  <c r="EK755" i="138"/>
  <c r="EL755" i="138"/>
  <c r="A755" i="138"/>
  <c r="P754" i="138"/>
  <c r="EK754" i="138"/>
  <c r="EL754" i="138"/>
  <c r="A754" i="138"/>
  <c r="P753" i="138"/>
  <c r="EK753" i="138"/>
  <c r="EL753" i="138"/>
  <c r="A753" i="138"/>
  <c r="P752" i="138"/>
  <c r="EK752" i="138"/>
  <c r="EL752" i="138"/>
  <c r="A752" i="138"/>
  <c r="P751" i="138"/>
  <c r="EK751" i="138"/>
  <c r="EL751" i="138"/>
  <c r="A751" i="138"/>
  <c r="P750" i="138"/>
  <c r="EK750" i="138"/>
  <c r="EL750" i="138"/>
  <c r="A750" i="138"/>
  <c r="P749" i="138"/>
  <c r="EK749" i="138"/>
  <c r="EL749" i="138"/>
  <c r="A749" i="138"/>
  <c r="P748" i="138"/>
  <c r="EK748" i="138"/>
  <c r="EL748" i="138"/>
  <c r="A748" i="138"/>
  <c r="P747" i="138"/>
  <c r="EK747" i="138"/>
  <c r="EL747" i="138"/>
  <c r="A747" i="138"/>
  <c r="P746" i="138"/>
  <c r="EK746" i="138"/>
  <c r="EL746" i="138"/>
  <c r="A746" i="138"/>
  <c r="P745" i="138"/>
  <c r="EK745" i="138"/>
  <c r="EL745" i="138"/>
  <c r="A745" i="138"/>
  <c r="P744" i="138"/>
  <c r="EK744" i="138"/>
  <c r="EL744" i="138"/>
  <c r="A744" i="138"/>
  <c r="P743" i="138"/>
  <c r="EK743" i="138"/>
  <c r="EL743" i="138"/>
  <c r="A743" i="138"/>
  <c r="P742" i="138"/>
  <c r="EK742" i="138"/>
  <c r="EL742" i="138"/>
  <c r="A742" i="138"/>
  <c r="P741" i="138"/>
  <c r="EK741" i="138"/>
  <c r="EL741" i="138"/>
  <c r="A741" i="138"/>
  <c r="P740" i="138"/>
  <c r="EK740" i="138"/>
  <c r="EL740" i="138"/>
  <c r="A740" i="138"/>
  <c r="P739" i="138"/>
  <c r="EK739" i="138"/>
  <c r="EL739" i="138"/>
  <c r="A739" i="138"/>
  <c r="P738" i="138"/>
  <c r="EK738" i="138"/>
  <c r="EL738" i="138"/>
  <c r="A738" i="138"/>
  <c r="P737" i="138"/>
  <c r="EK737" i="138"/>
  <c r="EL737" i="138"/>
  <c r="A737" i="138"/>
  <c r="P736" i="138"/>
  <c r="EK736" i="138"/>
  <c r="EL736" i="138"/>
  <c r="A736" i="138"/>
  <c r="P735" i="138"/>
  <c r="EK735" i="138"/>
  <c r="EL735" i="138"/>
  <c r="A735" i="138"/>
  <c r="P734" i="138"/>
  <c r="EK734" i="138"/>
  <c r="EL734" i="138"/>
  <c r="A734" i="138"/>
  <c r="P733" i="138"/>
  <c r="EK733" i="138"/>
  <c r="EL733" i="138"/>
  <c r="A733" i="138"/>
  <c r="P732" i="138"/>
  <c r="EK732" i="138"/>
  <c r="EL732" i="138"/>
  <c r="A732" i="138"/>
  <c r="P731" i="138"/>
  <c r="EK731" i="138"/>
  <c r="EL731" i="138"/>
  <c r="A731" i="138"/>
  <c r="P730" i="138"/>
  <c r="EK730" i="138"/>
  <c r="EL730" i="138"/>
  <c r="A730" i="138"/>
  <c r="P729" i="138"/>
  <c r="EK729" i="138"/>
  <c r="EL729" i="138"/>
  <c r="A729" i="138"/>
  <c r="P728" i="138"/>
  <c r="EK728" i="138"/>
  <c r="EL728" i="138"/>
  <c r="A728" i="138"/>
  <c r="P727" i="138"/>
  <c r="EK727" i="138"/>
  <c r="EL727" i="138"/>
  <c r="A727" i="138"/>
  <c r="P726" i="138"/>
  <c r="EK726" i="138"/>
  <c r="EL726" i="138"/>
  <c r="A726" i="138"/>
  <c r="P725" i="138"/>
  <c r="EK725" i="138"/>
  <c r="EL725" i="138"/>
  <c r="A725" i="138"/>
  <c r="P724" i="138"/>
  <c r="EK724" i="138"/>
  <c r="EL724" i="138"/>
  <c r="A724" i="138"/>
  <c r="P723" i="138"/>
  <c r="EK723" i="138"/>
  <c r="EL723" i="138"/>
  <c r="A723" i="138"/>
  <c r="P722" i="138"/>
  <c r="EK722" i="138"/>
  <c r="EL722" i="138"/>
  <c r="A722" i="138"/>
  <c r="P721" i="138"/>
  <c r="EK721" i="138"/>
  <c r="EL721" i="138"/>
  <c r="A721" i="138"/>
  <c r="P720" i="138"/>
  <c r="EK720" i="138"/>
  <c r="EL720" i="138"/>
  <c r="A720" i="138"/>
  <c r="P719" i="138"/>
  <c r="EK719" i="138"/>
  <c r="EL719" i="138"/>
  <c r="A719" i="138"/>
  <c r="P718" i="138"/>
  <c r="EK718" i="138"/>
  <c r="EL718" i="138"/>
  <c r="A718" i="138"/>
  <c r="P717" i="138"/>
  <c r="EK717" i="138"/>
  <c r="EL717" i="138"/>
  <c r="A717" i="138"/>
  <c r="P716" i="138"/>
  <c r="EK716" i="138"/>
  <c r="EL716" i="138"/>
  <c r="A716" i="138"/>
  <c r="P715" i="138"/>
  <c r="EK715" i="138"/>
  <c r="EL715" i="138"/>
  <c r="A715" i="138"/>
  <c r="P714" i="138"/>
  <c r="EK714" i="138"/>
  <c r="EL714" i="138"/>
  <c r="A714" i="138"/>
  <c r="P713" i="138"/>
  <c r="EK713" i="138"/>
  <c r="EL713" i="138"/>
  <c r="A713" i="138"/>
  <c r="P712" i="138"/>
  <c r="EK712" i="138"/>
  <c r="EL712" i="138"/>
  <c r="A712" i="138"/>
  <c r="P711" i="138"/>
  <c r="EK711" i="138"/>
  <c r="EL711" i="138"/>
  <c r="A711" i="138"/>
  <c r="P710" i="138"/>
  <c r="EK710" i="138"/>
  <c r="EL710" i="138"/>
  <c r="A710" i="138"/>
  <c r="P709" i="138"/>
  <c r="EK709" i="138"/>
  <c r="EL709" i="138"/>
  <c r="A709" i="138"/>
  <c r="P708" i="138"/>
  <c r="EK708" i="138"/>
  <c r="EL708" i="138"/>
  <c r="A708" i="138"/>
  <c r="P707" i="138"/>
  <c r="EK707" i="138"/>
  <c r="EL707" i="138"/>
  <c r="A707" i="138"/>
  <c r="P706" i="138"/>
  <c r="EK706" i="138"/>
  <c r="EL706" i="138"/>
  <c r="A706" i="138"/>
  <c r="P705" i="138"/>
  <c r="EK705" i="138"/>
  <c r="EL705" i="138"/>
  <c r="A705" i="138"/>
  <c r="P704" i="138"/>
  <c r="EK704" i="138"/>
  <c r="EL704" i="138"/>
  <c r="A704" i="138"/>
  <c r="P703" i="138"/>
  <c r="EK703" i="138"/>
  <c r="EL703" i="138"/>
  <c r="A703" i="138"/>
  <c r="P702" i="138"/>
  <c r="EK702" i="138"/>
  <c r="EL702" i="138"/>
  <c r="A702" i="138"/>
  <c r="P701" i="138"/>
  <c r="EK701" i="138"/>
  <c r="EL701" i="138"/>
  <c r="A701" i="138"/>
  <c r="P700" i="138"/>
  <c r="EK700" i="138"/>
  <c r="EL700" i="138"/>
  <c r="A700" i="138"/>
  <c r="P699" i="138"/>
  <c r="EK699" i="138"/>
  <c r="EL699" i="138"/>
  <c r="A699" i="138"/>
  <c r="P698" i="138"/>
  <c r="EK698" i="138"/>
  <c r="EL698" i="138"/>
  <c r="A698" i="138"/>
  <c r="P697" i="138"/>
  <c r="EK697" i="138"/>
  <c r="EL697" i="138"/>
  <c r="A697" i="138"/>
  <c r="P696" i="138"/>
  <c r="EK696" i="138"/>
  <c r="EL696" i="138"/>
  <c r="A696" i="138"/>
  <c r="P695" i="138"/>
  <c r="EK695" i="138"/>
  <c r="EL695" i="138"/>
  <c r="A695" i="138"/>
  <c r="P694" i="138"/>
  <c r="EK694" i="138"/>
  <c r="EL694" i="138"/>
  <c r="A694" i="138"/>
  <c r="P693" i="138"/>
  <c r="EK693" i="138"/>
  <c r="EL693" i="138"/>
  <c r="A693" i="138"/>
  <c r="P692" i="138"/>
  <c r="EK692" i="138"/>
  <c r="EL692" i="138"/>
  <c r="A692" i="138"/>
  <c r="P691" i="138"/>
  <c r="EK691" i="138"/>
  <c r="EL691" i="138"/>
  <c r="A691" i="138"/>
  <c r="P690" i="138"/>
  <c r="EK690" i="138"/>
  <c r="EL690" i="138"/>
  <c r="A690" i="138"/>
  <c r="P689" i="138"/>
  <c r="EK689" i="138"/>
  <c r="EL689" i="138"/>
  <c r="A689" i="138"/>
  <c r="P688" i="138"/>
  <c r="EK688" i="138"/>
  <c r="EL688" i="138"/>
  <c r="A688" i="138"/>
  <c r="P687" i="138"/>
  <c r="EK687" i="138"/>
  <c r="EL687" i="138"/>
  <c r="A687" i="138"/>
  <c r="P686" i="138"/>
  <c r="EK686" i="138"/>
  <c r="EL686" i="138"/>
  <c r="A686" i="138"/>
  <c r="P685" i="138"/>
  <c r="EK685" i="138"/>
  <c r="EL685" i="138"/>
  <c r="A685" i="138"/>
  <c r="P684" i="138"/>
  <c r="EK684" i="138"/>
  <c r="EL684" i="138"/>
  <c r="A684" i="138"/>
  <c r="P683" i="138"/>
  <c r="EK683" i="138"/>
  <c r="EL683" i="138"/>
  <c r="A683" i="138"/>
  <c r="P682" i="138"/>
  <c r="EK682" i="138"/>
  <c r="EL682" i="138"/>
  <c r="A682" i="138"/>
  <c r="P681" i="138"/>
  <c r="EK681" i="138"/>
  <c r="EL681" i="138"/>
  <c r="A681" i="138"/>
  <c r="P680" i="138"/>
  <c r="EK680" i="138"/>
  <c r="EL680" i="138"/>
  <c r="A680" i="138"/>
  <c r="P679" i="138"/>
  <c r="EK679" i="138"/>
  <c r="EL679" i="138"/>
  <c r="A679" i="138"/>
  <c r="P678" i="138"/>
  <c r="EK678" i="138"/>
  <c r="EL678" i="138"/>
  <c r="A678" i="138"/>
  <c r="P677" i="138"/>
  <c r="EK677" i="138"/>
  <c r="EL677" i="138"/>
  <c r="A677" i="138"/>
  <c r="P676" i="138"/>
  <c r="EK676" i="138"/>
  <c r="EL676" i="138"/>
  <c r="A676" i="138"/>
  <c r="P675" i="138"/>
  <c r="EK675" i="138"/>
  <c r="EL675" i="138"/>
  <c r="A675" i="138"/>
  <c r="P674" i="138"/>
  <c r="EK674" i="138"/>
  <c r="EL674" i="138"/>
  <c r="A674" i="138"/>
  <c r="P673" i="138"/>
  <c r="EK673" i="138"/>
  <c r="EL673" i="138"/>
  <c r="A673" i="138"/>
  <c r="P672" i="138"/>
  <c r="EK672" i="138"/>
  <c r="EL672" i="138"/>
  <c r="A672" i="138"/>
  <c r="P671" i="138"/>
  <c r="EK671" i="138"/>
  <c r="EL671" i="138"/>
  <c r="A671" i="138"/>
  <c r="P670" i="138"/>
  <c r="EK670" i="138"/>
  <c r="EL670" i="138"/>
  <c r="A670" i="138"/>
  <c r="P669" i="138"/>
  <c r="EK669" i="138"/>
  <c r="EL669" i="138"/>
  <c r="A669" i="138"/>
  <c r="P668" i="138"/>
  <c r="EK668" i="138"/>
  <c r="EL668" i="138"/>
  <c r="A668" i="138"/>
  <c r="P667" i="138"/>
  <c r="EK667" i="138"/>
  <c r="EL667" i="138"/>
  <c r="A667" i="138"/>
  <c r="P666" i="138"/>
  <c r="EK666" i="138"/>
  <c r="EL666" i="138"/>
  <c r="A666" i="138"/>
  <c r="P665" i="138"/>
  <c r="EK665" i="138"/>
  <c r="EL665" i="138"/>
  <c r="A665" i="138"/>
  <c r="P664" i="138"/>
  <c r="EK664" i="138"/>
  <c r="EL664" i="138"/>
  <c r="A664" i="138"/>
  <c r="P663" i="138"/>
  <c r="EK663" i="138"/>
  <c r="EL663" i="138"/>
  <c r="A663" i="138"/>
  <c r="P662" i="138"/>
  <c r="EK662" i="138"/>
  <c r="EL662" i="138"/>
  <c r="A662" i="138"/>
  <c r="P661" i="138"/>
  <c r="EK661" i="138"/>
  <c r="EL661" i="138"/>
  <c r="A661" i="138"/>
  <c r="P660" i="138"/>
  <c r="EK660" i="138"/>
  <c r="EL660" i="138"/>
  <c r="A660" i="138"/>
  <c r="P659" i="138"/>
  <c r="EK659" i="138"/>
  <c r="EL659" i="138"/>
  <c r="A659" i="138"/>
  <c r="P658" i="138"/>
  <c r="EK658" i="138"/>
  <c r="EL658" i="138"/>
  <c r="A658" i="138"/>
  <c r="P657" i="138"/>
  <c r="EK657" i="138"/>
  <c r="EL657" i="138"/>
  <c r="A657" i="138"/>
  <c r="P656" i="138"/>
  <c r="EK656" i="138"/>
  <c r="EL656" i="138"/>
  <c r="A656" i="138"/>
  <c r="P655" i="138"/>
  <c r="EK655" i="138"/>
  <c r="EL655" i="138"/>
  <c r="A655" i="138"/>
  <c r="P654" i="138"/>
  <c r="EK654" i="138"/>
  <c r="EL654" i="138"/>
  <c r="A654" i="138"/>
  <c r="P653" i="138"/>
  <c r="EK653" i="138"/>
  <c r="EL653" i="138"/>
  <c r="A653" i="138"/>
  <c r="P652" i="138"/>
  <c r="EK652" i="138"/>
  <c r="EL652" i="138"/>
  <c r="A652" i="138"/>
  <c r="P651" i="138"/>
  <c r="EK651" i="138"/>
  <c r="EL651" i="138"/>
  <c r="A651" i="138"/>
  <c r="P650" i="138"/>
  <c r="EK650" i="138"/>
  <c r="EL650" i="138"/>
  <c r="A650" i="138"/>
  <c r="P649" i="138"/>
  <c r="EK649" i="138"/>
  <c r="EL649" i="138"/>
  <c r="A649" i="138"/>
  <c r="P648" i="138"/>
  <c r="EK648" i="138"/>
  <c r="EL648" i="138"/>
  <c r="A648" i="138"/>
  <c r="P647" i="138"/>
  <c r="EK647" i="138"/>
  <c r="EL647" i="138"/>
  <c r="A647" i="138"/>
  <c r="P646" i="138"/>
  <c r="EK646" i="138"/>
  <c r="EL646" i="138"/>
  <c r="A646" i="138"/>
  <c r="P645" i="138"/>
  <c r="EK645" i="138"/>
  <c r="EL645" i="138"/>
  <c r="A645" i="138"/>
  <c r="P644" i="138"/>
  <c r="EK644" i="138"/>
  <c r="EL644" i="138"/>
  <c r="A644" i="138"/>
  <c r="P643" i="138"/>
  <c r="EK643" i="138"/>
  <c r="EL643" i="138"/>
  <c r="A643" i="138"/>
  <c r="P642" i="138"/>
  <c r="EK642" i="138"/>
  <c r="EL642" i="138"/>
  <c r="A642" i="138"/>
  <c r="P641" i="138"/>
  <c r="EK641" i="138"/>
  <c r="EL641" i="138"/>
  <c r="A641" i="138"/>
  <c r="P640" i="138"/>
  <c r="EK640" i="138"/>
  <c r="EL640" i="138"/>
  <c r="A640" i="138"/>
  <c r="P639" i="138"/>
  <c r="EK639" i="138"/>
  <c r="EL639" i="138"/>
  <c r="A639" i="138"/>
  <c r="P638" i="138"/>
  <c r="EK638" i="138"/>
  <c r="EL638" i="138"/>
  <c r="A638" i="138"/>
  <c r="P637" i="138"/>
  <c r="EK637" i="138"/>
  <c r="EL637" i="138"/>
  <c r="A637" i="138"/>
  <c r="P636" i="138"/>
  <c r="EK636" i="138"/>
  <c r="EL636" i="138"/>
  <c r="A636" i="138"/>
  <c r="P635" i="138"/>
  <c r="EK635" i="138"/>
  <c r="EL635" i="138"/>
  <c r="A635" i="138"/>
  <c r="P634" i="138"/>
  <c r="EK634" i="138"/>
  <c r="EL634" i="138"/>
  <c r="A634" i="138"/>
  <c r="P633" i="138"/>
  <c r="EK633" i="138"/>
  <c r="EL633" i="138"/>
  <c r="A633" i="138"/>
  <c r="P632" i="138"/>
  <c r="EK632" i="138"/>
  <c r="EL632" i="138"/>
  <c r="A632" i="138"/>
  <c r="P631" i="138"/>
  <c r="EK631" i="138"/>
  <c r="EL631" i="138"/>
  <c r="A631" i="138"/>
  <c r="P630" i="138"/>
  <c r="EK630" i="138"/>
  <c r="EL630" i="138"/>
  <c r="A630" i="138"/>
  <c r="P629" i="138"/>
  <c r="EK629" i="138"/>
  <c r="EL629" i="138"/>
  <c r="A629" i="138"/>
  <c r="P628" i="138"/>
  <c r="EK628" i="138"/>
  <c r="EL628" i="138"/>
  <c r="A628" i="138"/>
  <c r="P627" i="138"/>
  <c r="EK627" i="138"/>
  <c r="EL627" i="138"/>
  <c r="A627" i="138"/>
  <c r="P626" i="138"/>
  <c r="EK626" i="138"/>
  <c r="EL626" i="138"/>
  <c r="A626" i="138"/>
  <c r="P625" i="138"/>
  <c r="EK625" i="138"/>
  <c r="EL625" i="138"/>
  <c r="A625" i="138"/>
  <c r="P624" i="138"/>
  <c r="EK624" i="138"/>
  <c r="EL624" i="138"/>
  <c r="A624" i="138"/>
  <c r="P623" i="138"/>
  <c r="EK623" i="138"/>
  <c r="EL623" i="138"/>
  <c r="A623" i="138"/>
  <c r="P622" i="138"/>
  <c r="EK622" i="138"/>
  <c r="EL622" i="138"/>
  <c r="A622" i="138"/>
  <c r="P621" i="138"/>
  <c r="EK621" i="138"/>
  <c r="EL621" i="138"/>
  <c r="A621" i="138"/>
  <c r="P620" i="138"/>
  <c r="EK620" i="138"/>
  <c r="EL620" i="138"/>
  <c r="A620" i="138"/>
  <c r="P619" i="138"/>
  <c r="EK619" i="138"/>
  <c r="EL619" i="138"/>
  <c r="A619" i="138"/>
  <c r="P618" i="138"/>
  <c r="EK618" i="138"/>
  <c r="EL618" i="138"/>
  <c r="A618" i="138"/>
  <c r="P617" i="138"/>
  <c r="EK617" i="138"/>
  <c r="EL617" i="138"/>
  <c r="A617" i="138"/>
  <c r="P616" i="138"/>
  <c r="EK616" i="138"/>
  <c r="EL616" i="138"/>
  <c r="A616" i="138"/>
  <c r="P615" i="138"/>
  <c r="EK615" i="138"/>
  <c r="EL615" i="138"/>
  <c r="A615" i="138"/>
  <c r="P614" i="138"/>
  <c r="EK614" i="138"/>
  <c r="EL614" i="138"/>
  <c r="A614" i="138"/>
  <c r="P613" i="138"/>
  <c r="EK613" i="138"/>
  <c r="EL613" i="138"/>
  <c r="A613" i="138"/>
  <c r="P612" i="138"/>
  <c r="EK612" i="138"/>
  <c r="EL612" i="138"/>
  <c r="A612" i="138"/>
  <c r="P611" i="138"/>
  <c r="EK611" i="138"/>
  <c r="EL611" i="138"/>
  <c r="A611" i="138"/>
  <c r="P610" i="138"/>
  <c r="EK610" i="138"/>
  <c r="EL610" i="138"/>
  <c r="A610" i="138"/>
  <c r="P609" i="138"/>
  <c r="EK609" i="138"/>
  <c r="EL609" i="138"/>
  <c r="A609" i="138"/>
  <c r="P608" i="138"/>
  <c r="EK608" i="138"/>
  <c r="EL608" i="138"/>
  <c r="A608" i="138"/>
  <c r="P607" i="138"/>
  <c r="EK607" i="138"/>
  <c r="EL607" i="138"/>
  <c r="A607" i="138"/>
  <c r="P606" i="138"/>
  <c r="EK606" i="138"/>
  <c r="EL606" i="138"/>
  <c r="A606" i="138"/>
  <c r="P605" i="138"/>
  <c r="EK605" i="138"/>
  <c r="EL605" i="138"/>
  <c r="A605" i="138"/>
  <c r="P604" i="138"/>
  <c r="EK604" i="138"/>
  <c r="EL604" i="138"/>
  <c r="A604" i="138"/>
  <c r="P603" i="138"/>
  <c r="EK603" i="138"/>
  <c r="EL603" i="138"/>
  <c r="A603" i="138"/>
  <c r="P602" i="138"/>
  <c r="EK602" i="138"/>
  <c r="EL602" i="138"/>
  <c r="A602" i="138"/>
  <c r="P601" i="138"/>
  <c r="EK601" i="138"/>
  <c r="EL601" i="138"/>
  <c r="A601" i="138"/>
  <c r="P600" i="138"/>
  <c r="EK600" i="138"/>
  <c r="EL600" i="138"/>
  <c r="A600" i="138"/>
  <c r="P599" i="138"/>
  <c r="EK599" i="138"/>
  <c r="EL599" i="138"/>
  <c r="A599" i="138"/>
  <c r="P598" i="138"/>
  <c r="EK598" i="138"/>
  <c r="EL598" i="138"/>
  <c r="A598" i="138"/>
  <c r="P597" i="138"/>
  <c r="EK597" i="138"/>
  <c r="EL597" i="138"/>
  <c r="A597" i="138"/>
  <c r="P596" i="138"/>
  <c r="EK596" i="138"/>
  <c r="EL596" i="138"/>
  <c r="A596" i="138"/>
  <c r="P595" i="138"/>
  <c r="EK595" i="138"/>
  <c r="EL595" i="138"/>
  <c r="A595" i="138"/>
  <c r="P594" i="138"/>
  <c r="EK594" i="138"/>
  <c r="EL594" i="138"/>
  <c r="A594" i="138"/>
  <c r="P593" i="138"/>
  <c r="EK593" i="138"/>
  <c r="EL593" i="138"/>
  <c r="A593" i="138"/>
  <c r="P592" i="138"/>
  <c r="EK592" i="138"/>
  <c r="EL592" i="138"/>
  <c r="A592" i="138"/>
  <c r="P591" i="138"/>
  <c r="EK591" i="138"/>
  <c r="EL591" i="138"/>
  <c r="A591" i="138"/>
  <c r="P590" i="138"/>
  <c r="EK590" i="138"/>
  <c r="EL590" i="138"/>
  <c r="A590" i="138"/>
  <c r="P589" i="138"/>
  <c r="EK589" i="138"/>
  <c r="EL589" i="138"/>
  <c r="A589" i="138"/>
  <c r="P588" i="138"/>
  <c r="EK588" i="138"/>
  <c r="EL588" i="138"/>
  <c r="A588" i="138"/>
  <c r="P587" i="138"/>
  <c r="EK587" i="138"/>
  <c r="EL587" i="138"/>
  <c r="A587" i="138"/>
  <c r="P586" i="138"/>
  <c r="EK586" i="138"/>
  <c r="EL586" i="138"/>
  <c r="A586" i="138"/>
  <c r="P585" i="138"/>
  <c r="EK585" i="138"/>
  <c r="EL585" i="138"/>
  <c r="A585" i="138"/>
  <c r="P584" i="138"/>
  <c r="EK584" i="138"/>
  <c r="EL584" i="138"/>
  <c r="A584" i="138"/>
  <c r="P583" i="138"/>
  <c r="EK583" i="138"/>
  <c r="EL583" i="138"/>
  <c r="A583" i="138"/>
  <c r="P582" i="138"/>
  <c r="EK582" i="138"/>
  <c r="EL582" i="138"/>
  <c r="A582" i="138"/>
  <c r="P581" i="138"/>
  <c r="EK581" i="138"/>
  <c r="EL581" i="138"/>
  <c r="A581" i="138"/>
  <c r="P580" i="138"/>
  <c r="EK580" i="138"/>
  <c r="EL580" i="138"/>
  <c r="A580" i="138"/>
  <c r="P579" i="138"/>
  <c r="EK579" i="138"/>
  <c r="EL579" i="138"/>
  <c r="A579" i="138"/>
  <c r="P578" i="138"/>
  <c r="EK578" i="138"/>
  <c r="EL578" i="138"/>
  <c r="A578" i="138"/>
  <c r="P577" i="138"/>
  <c r="EK577" i="138"/>
  <c r="EL577" i="138"/>
  <c r="A577" i="138"/>
  <c r="P576" i="138"/>
  <c r="EK576" i="138"/>
  <c r="EL576" i="138"/>
  <c r="A576" i="138"/>
  <c r="P575" i="138"/>
  <c r="EK575" i="138"/>
  <c r="EL575" i="138"/>
  <c r="A575" i="138"/>
  <c r="P574" i="138"/>
  <c r="EK574" i="138"/>
  <c r="EL574" i="138"/>
  <c r="A574" i="138"/>
  <c r="P573" i="138"/>
  <c r="EK573" i="138"/>
  <c r="EL573" i="138"/>
  <c r="A573" i="138"/>
  <c r="P572" i="138"/>
  <c r="EK572" i="138"/>
  <c r="EL572" i="138"/>
  <c r="A572" i="138"/>
  <c r="P571" i="138"/>
  <c r="EK571" i="138"/>
  <c r="EL571" i="138"/>
  <c r="A571" i="138"/>
  <c r="P570" i="138"/>
  <c r="EK570" i="138"/>
  <c r="EL570" i="138"/>
  <c r="A570" i="138"/>
  <c r="P569" i="138"/>
  <c r="EK569" i="138"/>
  <c r="EL569" i="138"/>
  <c r="A569" i="138"/>
  <c r="P568" i="138"/>
  <c r="EK568" i="138"/>
  <c r="EL568" i="138"/>
  <c r="A568" i="138"/>
  <c r="P567" i="138"/>
  <c r="EK567" i="138"/>
  <c r="EL567" i="138"/>
  <c r="A567" i="138"/>
  <c r="P566" i="138"/>
  <c r="EK566" i="138"/>
  <c r="EL566" i="138"/>
  <c r="A566" i="138"/>
  <c r="P565" i="138"/>
  <c r="EK565" i="138"/>
  <c r="EL565" i="138"/>
  <c r="A565" i="138"/>
  <c r="P564" i="138"/>
  <c r="EK564" i="138"/>
  <c r="EL564" i="138"/>
  <c r="A564" i="138"/>
  <c r="P563" i="138"/>
  <c r="EK563" i="138"/>
  <c r="EL563" i="138"/>
  <c r="A563" i="138"/>
  <c r="P562" i="138"/>
  <c r="EK562" i="138"/>
  <c r="EL562" i="138"/>
  <c r="A562" i="138"/>
  <c r="P561" i="138"/>
  <c r="EK561" i="138"/>
  <c r="EL561" i="138"/>
  <c r="A561" i="138"/>
  <c r="P560" i="138"/>
  <c r="EK560" i="138"/>
  <c r="EL560" i="138"/>
  <c r="A560" i="138"/>
  <c r="P559" i="138"/>
  <c r="EK559" i="138"/>
  <c r="EL559" i="138"/>
  <c r="A559" i="138"/>
  <c r="P558" i="138"/>
  <c r="EK558" i="138"/>
  <c r="EL558" i="138"/>
  <c r="A558" i="138"/>
  <c r="P557" i="138"/>
  <c r="EK557" i="138"/>
  <c r="EL557" i="138"/>
  <c r="A557" i="138"/>
  <c r="P556" i="138"/>
  <c r="EK556" i="138"/>
  <c r="EL556" i="138"/>
  <c r="A556" i="138"/>
  <c r="P555" i="138"/>
  <c r="EK555" i="138"/>
  <c r="EL555" i="138"/>
  <c r="A555" i="138"/>
  <c r="P554" i="138"/>
  <c r="EK554" i="138"/>
  <c r="EL554" i="138"/>
  <c r="A554" i="138"/>
  <c r="P553" i="138"/>
  <c r="EK553" i="138"/>
  <c r="EL553" i="138"/>
  <c r="A553" i="138"/>
  <c r="P552" i="138"/>
  <c r="EK552" i="138"/>
  <c r="EL552" i="138"/>
  <c r="A552" i="138"/>
  <c r="P551" i="138"/>
  <c r="EK551" i="138"/>
  <c r="EL551" i="138"/>
  <c r="A551" i="138"/>
  <c r="P550" i="138"/>
  <c r="EK550" i="138"/>
  <c r="EL550" i="138"/>
  <c r="A550" i="138"/>
  <c r="P549" i="138"/>
  <c r="EK549" i="138"/>
  <c r="EL549" i="138"/>
  <c r="A549" i="138"/>
  <c r="P548" i="138"/>
  <c r="EK548" i="138"/>
  <c r="EL548" i="138"/>
  <c r="A548" i="138"/>
  <c r="P547" i="138"/>
  <c r="EK547" i="138"/>
  <c r="EL547" i="138"/>
  <c r="A547" i="138"/>
  <c r="P546" i="138"/>
  <c r="EK546" i="138"/>
  <c r="EL546" i="138"/>
  <c r="A546" i="138"/>
  <c r="P545" i="138"/>
  <c r="EK545" i="138"/>
  <c r="EL545" i="138"/>
  <c r="A545" i="138"/>
  <c r="P544" i="138"/>
  <c r="EK544" i="138"/>
  <c r="EL544" i="138"/>
  <c r="A544" i="138"/>
  <c r="P543" i="138"/>
  <c r="EK543" i="138"/>
  <c r="EL543" i="138"/>
  <c r="A543" i="138"/>
  <c r="P542" i="138"/>
  <c r="EK542" i="138"/>
  <c r="EL542" i="138"/>
  <c r="A542" i="138"/>
  <c r="P541" i="138"/>
  <c r="EK541" i="138"/>
  <c r="EL541" i="138"/>
  <c r="A541" i="138"/>
  <c r="P540" i="138"/>
  <c r="EK540" i="138"/>
  <c r="EL540" i="138"/>
  <c r="A540" i="138"/>
  <c r="P539" i="138"/>
  <c r="EK539" i="138"/>
  <c r="EL539" i="138"/>
  <c r="A539" i="138"/>
  <c r="P538" i="138"/>
  <c r="EK538" i="138"/>
  <c r="EL538" i="138"/>
  <c r="A538" i="138"/>
  <c r="P537" i="138"/>
  <c r="EK537" i="138"/>
  <c r="EL537" i="138"/>
  <c r="A537" i="138"/>
  <c r="P536" i="138"/>
  <c r="EK536" i="138"/>
  <c r="EL536" i="138"/>
  <c r="A536" i="138"/>
  <c r="P535" i="138"/>
  <c r="EK535" i="138"/>
  <c r="EL535" i="138"/>
  <c r="A535" i="138"/>
  <c r="P534" i="138"/>
  <c r="EK534" i="138"/>
  <c r="EL534" i="138"/>
  <c r="A534" i="138"/>
  <c r="P533" i="138"/>
  <c r="EK533" i="138"/>
  <c r="EL533" i="138"/>
  <c r="A533" i="138"/>
  <c r="P532" i="138"/>
  <c r="EK532" i="138"/>
  <c r="EL532" i="138"/>
  <c r="A532" i="138"/>
  <c r="P531" i="138"/>
  <c r="EK531" i="138"/>
  <c r="EL531" i="138"/>
  <c r="A531" i="138"/>
  <c r="P530" i="138"/>
  <c r="EK530" i="138"/>
  <c r="EL530" i="138"/>
  <c r="A530" i="138"/>
  <c r="P529" i="138"/>
  <c r="EK529" i="138"/>
  <c r="EL529" i="138"/>
  <c r="A529" i="138"/>
  <c r="P528" i="138"/>
  <c r="EK528" i="138"/>
  <c r="EL528" i="138"/>
  <c r="A528" i="138"/>
  <c r="P527" i="138"/>
  <c r="EK527" i="138"/>
  <c r="EL527" i="138"/>
  <c r="A527" i="138"/>
  <c r="P526" i="138"/>
  <c r="EK526" i="138"/>
  <c r="EL526" i="138"/>
  <c r="A526" i="138"/>
  <c r="P525" i="138"/>
  <c r="EK525" i="138"/>
  <c r="EL525" i="138"/>
  <c r="A525" i="138"/>
  <c r="P524" i="138"/>
  <c r="EK524" i="138"/>
  <c r="EL524" i="138"/>
  <c r="A524" i="138"/>
  <c r="P523" i="138"/>
  <c r="EK523" i="138"/>
  <c r="EL523" i="138"/>
  <c r="A523" i="138"/>
  <c r="P522" i="138"/>
  <c r="EK522" i="138"/>
  <c r="EL522" i="138"/>
  <c r="A522" i="138"/>
  <c r="P521" i="138"/>
  <c r="EK521" i="138"/>
  <c r="EL521" i="138"/>
  <c r="A521" i="138"/>
  <c r="P520" i="138"/>
  <c r="EK520" i="138"/>
  <c r="EL520" i="138"/>
  <c r="A520" i="138"/>
  <c r="P519" i="138"/>
  <c r="EK519" i="138"/>
  <c r="EL519" i="138"/>
  <c r="A519" i="138"/>
  <c r="P518" i="138"/>
  <c r="EK518" i="138"/>
  <c r="EL518" i="138"/>
  <c r="A518" i="138"/>
  <c r="P517" i="138"/>
  <c r="EK517" i="138"/>
  <c r="EL517" i="138"/>
  <c r="A517" i="138"/>
  <c r="P516" i="138"/>
  <c r="EK516" i="138"/>
  <c r="EL516" i="138"/>
  <c r="A516" i="138"/>
  <c r="P515" i="138"/>
  <c r="EK515" i="138"/>
  <c r="EL515" i="138"/>
  <c r="A515" i="138"/>
  <c r="P514" i="138"/>
  <c r="EK514" i="138"/>
  <c r="EL514" i="138"/>
  <c r="A514" i="138"/>
  <c r="P513" i="138"/>
  <c r="EK513" i="138"/>
  <c r="EL513" i="138"/>
  <c r="A513" i="138"/>
  <c r="P512" i="138"/>
  <c r="EK512" i="138"/>
  <c r="EL512" i="138"/>
  <c r="A512" i="138"/>
  <c r="P511" i="138"/>
  <c r="EK511" i="138"/>
  <c r="EL511" i="138"/>
  <c r="A511" i="138"/>
  <c r="P510" i="138"/>
  <c r="EK510" i="138"/>
  <c r="EL510" i="138"/>
  <c r="A510" i="138"/>
  <c r="P509" i="138"/>
  <c r="EK509" i="138"/>
  <c r="EL509" i="138"/>
  <c r="A509" i="138"/>
  <c r="P508" i="138"/>
  <c r="EK508" i="138"/>
  <c r="EL508" i="138"/>
  <c r="A508" i="138"/>
  <c r="P507" i="138"/>
  <c r="EK507" i="138"/>
  <c r="EL507" i="138"/>
  <c r="A507" i="138"/>
  <c r="P506" i="138"/>
  <c r="EK506" i="138"/>
  <c r="EL506" i="138"/>
  <c r="A506" i="138"/>
  <c r="P505" i="138"/>
  <c r="EK505" i="138"/>
  <c r="EL505" i="138"/>
  <c r="A505" i="138"/>
  <c r="P504" i="138"/>
  <c r="EK504" i="138"/>
  <c r="EL504" i="138"/>
  <c r="A504" i="138"/>
  <c r="P503" i="138"/>
  <c r="EK503" i="138"/>
  <c r="EL503" i="138"/>
  <c r="A503" i="138"/>
  <c r="P502" i="138"/>
  <c r="EK502" i="138"/>
  <c r="EL502" i="138"/>
  <c r="A502" i="138"/>
  <c r="P501" i="138"/>
  <c r="EK501" i="138"/>
  <c r="EL501" i="138"/>
  <c r="A501" i="138"/>
  <c r="P500" i="138"/>
  <c r="EK500" i="138"/>
  <c r="EL500" i="138"/>
  <c r="A500" i="138"/>
  <c r="P499" i="138"/>
  <c r="EK499" i="138"/>
  <c r="EL499" i="138"/>
  <c r="A499" i="138"/>
  <c r="P498" i="138"/>
  <c r="EK498" i="138"/>
  <c r="EL498" i="138"/>
  <c r="A498" i="138"/>
  <c r="P497" i="138"/>
  <c r="EK497" i="138"/>
  <c r="EL497" i="138"/>
  <c r="A497" i="138"/>
  <c r="P496" i="138"/>
  <c r="EK496" i="138"/>
  <c r="EL496" i="138"/>
  <c r="A496" i="138"/>
  <c r="P495" i="138"/>
  <c r="EK495" i="138"/>
  <c r="EL495" i="138"/>
  <c r="A495" i="138"/>
  <c r="P494" i="138"/>
  <c r="EK494" i="138"/>
  <c r="EL494" i="138"/>
  <c r="A494" i="138"/>
  <c r="P493" i="138"/>
  <c r="EK493" i="138"/>
  <c r="EL493" i="138"/>
  <c r="A493" i="138"/>
  <c r="P492" i="138"/>
  <c r="EK492" i="138"/>
  <c r="EL492" i="138"/>
  <c r="A492" i="138"/>
  <c r="P491" i="138"/>
  <c r="EK491" i="138"/>
  <c r="EL491" i="138"/>
  <c r="A491" i="138"/>
  <c r="P490" i="138"/>
  <c r="EK490" i="138"/>
  <c r="EL490" i="138"/>
  <c r="A490" i="138"/>
  <c r="P489" i="138"/>
  <c r="EK489" i="138"/>
  <c r="EL489" i="138"/>
  <c r="A489" i="138"/>
  <c r="P488" i="138"/>
  <c r="EK488" i="138"/>
  <c r="EL488" i="138"/>
  <c r="A488" i="138"/>
  <c r="P487" i="138"/>
  <c r="EK487" i="138"/>
  <c r="EL487" i="138"/>
  <c r="A487" i="138"/>
  <c r="P486" i="138"/>
  <c r="EK486" i="138"/>
  <c r="EL486" i="138"/>
  <c r="A486" i="138"/>
  <c r="P485" i="138"/>
  <c r="EK485" i="138"/>
  <c r="EL485" i="138"/>
  <c r="A485" i="138"/>
  <c r="P484" i="138"/>
  <c r="EK484" i="138"/>
  <c r="EL484" i="138"/>
  <c r="A484" i="138"/>
  <c r="P483" i="138"/>
  <c r="EK483" i="138"/>
  <c r="EL483" i="138"/>
  <c r="A483" i="138"/>
  <c r="P482" i="138"/>
  <c r="EK482" i="138"/>
  <c r="EL482" i="138"/>
  <c r="A482" i="138"/>
  <c r="P481" i="138"/>
  <c r="EK481" i="138"/>
  <c r="EL481" i="138"/>
  <c r="A481" i="138"/>
  <c r="P480" i="138"/>
  <c r="EK480" i="138"/>
  <c r="EL480" i="138"/>
  <c r="A480" i="138"/>
  <c r="P479" i="138"/>
  <c r="EK479" i="138"/>
  <c r="EL479" i="138"/>
  <c r="A479" i="138"/>
  <c r="P478" i="138"/>
  <c r="EK478" i="138"/>
  <c r="EL478" i="138"/>
  <c r="A478" i="138"/>
  <c r="P477" i="138"/>
  <c r="EK477" i="138"/>
  <c r="EL477" i="138"/>
  <c r="A477" i="138"/>
  <c r="P476" i="138"/>
  <c r="EK476" i="138"/>
  <c r="EL476" i="138"/>
  <c r="A476" i="138"/>
  <c r="P475" i="138"/>
  <c r="EK475" i="138"/>
  <c r="EL475" i="138"/>
  <c r="A475" i="138"/>
  <c r="P474" i="138"/>
  <c r="EK474" i="138"/>
  <c r="EL474" i="138"/>
  <c r="A474" i="138"/>
  <c r="P473" i="138"/>
  <c r="EK473" i="138"/>
  <c r="EL473" i="138"/>
  <c r="A473" i="138"/>
  <c r="P472" i="138"/>
  <c r="EK472" i="138"/>
  <c r="EL472" i="138"/>
  <c r="A472" i="138"/>
  <c r="P471" i="138"/>
  <c r="EK471" i="138"/>
  <c r="EL471" i="138"/>
  <c r="A471" i="138"/>
  <c r="P470" i="138"/>
  <c r="EK470" i="138"/>
  <c r="EL470" i="138"/>
  <c r="A470" i="138"/>
  <c r="P469" i="138"/>
  <c r="EK469" i="138"/>
  <c r="EL469" i="138"/>
  <c r="A469" i="138"/>
  <c r="P468" i="138"/>
  <c r="EK468" i="138"/>
  <c r="EL468" i="138"/>
  <c r="A468" i="138"/>
  <c r="P467" i="138"/>
  <c r="EK467" i="138"/>
  <c r="EL467" i="138"/>
  <c r="A467" i="138"/>
  <c r="P466" i="138"/>
  <c r="EK466" i="138"/>
  <c r="EL466" i="138"/>
  <c r="A466" i="138"/>
  <c r="P465" i="138"/>
  <c r="EK465" i="138"/>
  <c r="EL465" i="138"/>
  <c r="A465" i="138"/>
  <c r="P464" i="138"/>
  <c r="EK464" i="138"/>
  <c r="EL464" i="138"/>
  <c r="A464" i="138"/>
  <c r="P463" i="138"/>
  <c r="EK463" i="138"/>
  <c r="EL463" i="138"/>
  <c r="A463" i="138"/>
  <c r="P462" i="138"/>
  <c r="EK462" i="138"/>
  <c r="EL462" i="138"/>
  <c r="A462" i="138"/>
  <c r="P461" i="138"/>
  <c r="EK461" i="138"/>
  <c r="EL461" i="138"/>
  <c r="A461" i="138"/>
  <c r="P460" i="138"/>
  <c r="EK460" i="138"/>
  <c r="EL460" i="138"/>
  <c r="A460" i="138"/>
  <c r="P459" i="138"/>
  <c r="EK459" i="138"/>
  <c r="EL459" i="138"/>
  <c r="A459" i="138"/>
  <c r="P458" i="138"/>
  <c r="EK458" i="138"/>
  <c r="EL458" i="138"/>
  <c r="A458" i="138"/>
  <c r="P457" i="138"/>
  <c r="EK457" i="138"/>
  <c r="EL457" i="138"/>
  <c r="A457" i="138"/>
  <c r="P456" i="138"/>
  <c r="EK456" i="138"/>
  <c r="EL456" i="138"/>
  <c r="A456" i="138"/>
  <c r="P455" i="138"/>
  <c r="EK455" i="138"/>
  <c r="EL455" i="138"/>
  <c r="A455" i="138"/>
  <c r="P454" i="138"/>
  <c r="EK454" i="138"/>
  <c r="EL454" i="138"/>
  <c r="A454" i="138"/>
  <c r="P453" i="138"/>
  <c r="EK453" i="138"/>
  <c r="EL453" i="138"/>
  <c r="A453" i="138"/>
  <c r="P452" i="138"/>
  <c r="EK452" i="138"/>
  <c r="EL452" i="138"/>
  <c r="A452" i="138"/>
  <c r="P451" i="138"/>
  <c r="EK451" i="138"/>
  <c r="EL451" i="138"/>
  <c r="A451" i="138"/>
  <c r="P450" i="138"/>
  <c r="EK450" i="138"/>
  <c r="EL450" i="138"/>
  <c r="A450" i="138"/>
  <c r="P449" i="138"/>
  <c r="EK449" i="138"/>
  <c r="EL449" i="138"/>
  <c r="A449" i="138"/>
  <c r="P448" i="138"/>
  <c r="EK448" i="138"/>
  <c r="EL448" i="138"/>
  <c r="A448" i="138"/>
  <c r="P447" i="138"/>
  <c r="EK447" i="138"/>
  <c r="EL447" i="138"/>
  <c r="A447" i="138"/>
  <c r="P446" i="138"/>
  <c r="EK446" i="138"/>
  <c r="EL446" i="138"/>
  <c r="A446" i="138"/>
  <c r="P445" i="138"/>
  <c r="EK445" i="138"/>
  <c r="EL445" i="138"/>
  <c r="A445" i="138"/>
  <c r="P444" i="138"/>
  <c r="EK444" i="138"/>
  <c r="EL444" i="138"/>
  <c r="A444" i="138"/>
  <c r="P443" i="138"/>
  <c r="EK443" i="138"/>
  <c r="EL443" i="138"/>
  <c r="A443" i="138"/>
  <c r="P442" i="138"/>
  <c r="EK442" i="138"/>
  <c r="EL442" i="138"/>
  <c r="A442" i="138"/>
  <c r="P441" i="138"/>
  <c r="EK441" i="138"/>
  <c r="EL441" i="138"/>
  <c r="A441" i="138"/>
  <c r="P440" i="138"/>
  <c r="EK440" i="138"/>
  <c r="EL440" i="138"/>
  <c r="A440" i="138"/>
  <c r="P439" i="138"/>
  <c r="EK439" i="138"/>
  <c r="EL439" i="138"/>
  <c r="A439" i="138"/>
  <c r="P438" i="138"/>
  <c r="EK438" i="138"/>
  <c r="EL438" i="138"/>
  <c r="A438" i="138"/>
  <c r="P437" i="138"/>
  <c r="EK437" i="138"/>
  <c r="EL437" i="138"/>
  <c r="A437" i="138"/>
  <c r="P436" i="138"/>
  <c r="EK436" i="138"/>
  <c r="EL436" i="138"/>
  <c r="A436" i="138"/>
  <c r="P435" i="138"/>
  <c r="EK435" i="138"/>
  <c r="EL435" i="138"/>
  <c r="A435" i="138"/>
  <c r="P434" i="138"/>
  <c r="EK434" i="138"/>
  <c r="EL434" i="138"/>
  <c r="A434" i="138"/>
  <c r="P433" i="138"/>
  <c r="EK433" i="138"/>
  <c r="EL433" i="138"/>
  <c r="A433" i="138"/>
  <c r="P432" i="138"/>
  <c r="EK432" i="138"/>
  <c r="EL432" i="138"/>
  <c r="A432" i="138"/>
  <c r="P431" i="138"/>
  <c r="EK431" i="138"/>
  <c r="EL431" i="138"/>
  <c r="A431" i="138"/>
  <c r="P430" i="138"/>
  <c r="EK430" i="138"/>
  <c r="EL430" i="138"/>
  <c r="A430" i="138"/>
  <c r="P429" i="138"/>
  <c r="EK429" i="138"/>
  <c r="EL429" i="138"/>
  <c r="A429" i="138"/>
  <c r="P428" i="138"/>
  <c r="EK428" i="138"/>
  <c r="EL428" i="138"/>
  <c r="A428" i="138"/>
  <c r="P427" i="138"/>
  <c r="EK427" i="138"/>
  <c r="EL427" i="138"/>
  <c r="A427" i="138"/>
  <c r="P426" i="138"/>
  <c r="EK426" i="138"/>
  <c r="EL426" i="138"/>
  <c r="A426" i="138"/>
  <c r="P425" i="138"/>
  <c r="EK425" i="138"/>
  <c r="EL425" i="138"/>
  <c r="A425" i="138"/>
  <c r="P424" i="138"/>
  <c r="EK424" i="138"/>
  <c r="EL424" i="138"/>
  <c r="A424" i="138"/>
  <c r="P423" i="138"/>
  <c r="EK423" i="138"/>
  <c r="EL423" i="138"/>
  <c r="A423" i="138"/>
  <c r="P422" i="138"/>
  <c r="EK422" i="138"/>
  <c r="EL422" i="138"/>
  <c r="A422" i="138"/>
  <c r="P421" i="138"/>
  <c r="EK421" i="138"/>
  <c r="EL421" i="138"/>
  <c r="A421" i="138"/>
  <c r="P420" i="138"/>
  <c r="EK420" i="138"/>
  <c r="EL420" i="138"/>
  <c r="A420" i="138"/>
  <c r="P419" i="138"/>
  <c r="EK419" i="138"/>
  <c r="EL419" i="138"/>
  <c r="A419" i="138"/>
  <c r="P418" i="138"/>
  <c r="EK418" i="138"/>
  <c r="EL418" i="138"/>
  <c r="A418" i="138"/>
  <c r="P417" i="138"/>
  <c r="EK417" i="138"/>
  <c r="EL417" i="138"/>
  <c r="A417" i="138"/>
  <c r="P416" i="138"/>
  <c r="EK416" i="138"/>
  <c r="EL416" i="138"/>
  <c r="A416" i="138"/>
  <c r="P415" i="138"/>
  <c r="EK415" i="138"/>
  <c r="EL415" i="138"/>
  <c r="A415" i="138"/>
  <c r="P414" i="138"/>
  <c r="EK414" i="138"/>
  <c r="EL414" i="138"/>
  <c r="A414" i="138"/>
  <c r="P413" i="138"/>
  <c r="EK413" i="138"/>
  <c r="EL413" i="138"/>
  <c r="A413" i="138"/>
  <c r="P412" i="138"/>
  <c r="EK412" i="138"/>
  <c r="EL412" i="138"/>
  <c r="A412" i="138"/>
  <c r="P411" i="138"/>
  <c r="EK411" i="138"/>
  <c r="EL411" i="138"/>
  <c r="A411" i="138"/>
  <c r="P410" i="138"/>
  <c r="EK410" i="138"/>
  <c r="EL410" i="138"/>
  <c r="A410" i="138"/>
  <c r="P409" i="138"/>
  <c r="EK409" i="138"/>
  <c r="EL409" i="138"/>
  <c r="A409" i="138"/>
  <c r="P408" i="138"/>
  <c r="EK408" i="138"/>
  <c r="EL408" i="138"/>
  <c r="A408" i="138"/>
  <c r="P407" i="138"/>
  <c r="EK407" i="138"/>
  <c r="EL407" i="138"/>
  <c r="A407" i="138"/>
  <c r="P406" i="138"/>
  <c r="EK406" i="138"/>
  <c r="EL406" i="138"/>
  <c r="A406" i="138"/>
  <c r="P405" i="138"/>
  <c r="EK405" i="138"/>
  <c r="EL405" i="138"/>
  <c r="A405" i="138"/>
  <c r="P404" i="138"/>
  <c r="EK404" i="138"/>
  <c r="EL404" i="138"/>
  <c r="A404" i="138"/>
  <c r="P403" i="138"/>
  <c r="EK403" i="138"/>
  <c r="EL403" i="138"/>
  <c r="A403" i="138"/>
  <c r="P402" i="138"/>
  <c r="EK402" i="138"/>
  <c r="EL402" i="138"/>
  <c r="A402" i="138"/>
  <c r="P401" i="138"/>
  <c r="EK401" i="138"/>
  <c r="EL401" i="138"/>
  <c r="A401" i="138"/>
  <c r="P400" i="138"/>
  <c r="EK400" i="138"/>
  <c r="EL400" i="138"/>
  <c r="A400" i="138"/>
  <c r="P399" i="138"/>
  <c r="EK399" i="138"/>
  <c r="EL399" i="138"/>
  <c r="A399" i="138"/>
  <c r="P398" i="138"/>
  <c r="EK398" i="138"/>
  <c r="EL398" i="138"/>
  <c r="A398" i="138"/>
  <c r="P397" i="138"/>
  <c r="EK397" i="138"/>
  <c r="EL397" i="138"/>
  <c r="A397" i="138"/>
  <c r="P396" i="138"/>
  <c r="EK396" i="138"/>
  <c r="EL396" i="138"/>
  <c r="A396" i="138"/>
  <c r="P395" i="138"/>
  <c r="EK395" i="138"/>
  <c r="EL395" i="138"/>
  <c r="A395" i="138"/>
  <c r="P394" i="138"/>
  <c r="EK394" i="138"/>
  <c r="EL394" i="138"/>
  <c r="A394" i="138"/>
  <c r="P393" i="138"/>
  <c r="EK393" i="138"/>
  <c r="EL393" i="138"/>
  <c r="A393" i="138"/>
  <c r="P392" i="138"/>
  <c r="EK392" i="138"/>
  <c r="EL392" i="138"/>
  <c r="A392" i="138"/>
  <c r="P391" i="138"/>
  <c r="EK391" i="138"/>
  <c r="EL391" i="138"/>
  <c r="A391" i="138"/>
  <c r="P390" i="138"/>
  <c r="EK390" i="138"/>
  <c r="EL390" i="138"/>
  <c r="A390" i="138"/>
  <c r="P389" i="138"/>
  <c r="EK389" i="138"/>
  <c r="EL389" i="138"/>
  <c r="A389" i="138"/>
  <c r="P388" i="138"/>
  <c r="EK388" i="138"/>
  <c r="EL388" i="138"/>
  <c r="A388" i="138"/>
  <c r="P387" i="138"/>
  <c r="EK387" i="138"/>
  <c r="EL387" i="138"/>
  <c r="A387" i="138"/>
  <c r="P386" i="138"/>
  <c r="EK386" i="138"/>
  <c r="EL386" i="138"/>
  <c r="A386" i="138"/>
  <c r="P385" i="138"/>
  <c r="EK385" i="138"/>
  <c r="EL385" i="138"/>
  <c r="A385" i="138"/>
  <c r="P384" i="138"/>
  <c r="EK384" i="138"/>
  <c r="EL384" i="138"/>
  <c r="A384" i="138"/>
  <c r="P383" i="138"/>
  <c r="EK383" i="138"/>
  <c r="EL383" i="138"/>
  <c r="A383" i="138"/>
  <c r="P382" i="138"/>
  <c r="EK382" i="138"/>
  <c r="EL382" i="138"/>
  <c r="A382" i="138"/>
  <c r="P381" i="138"/>
  <c r="EK381" i="138"/>
  <c r="EL381" i="138"/>
  <c r="A381" i="138"/>
  <c r="P380" i="138"/>
  <c r="EK380" i="138"/>
  <c r="EL380" i="138"/>
  <c r="A380" i="138"/>
  <c r="P379" i="138"/>
  <c r="EK379" i="138"/>
  <c r="EL379" i="138"/>
  <c r="A379" i="138"/>
  <c r="P378" i="138"/>
  <c r="EK378" i="138"/>
  <c r="EL378" i="138"/>
  <c r="A378" i="138"/>
  <c r="P377" i="138"/>
  <c r="EK377" i="138"/>
  <c r="EL377" i="138"/>
  <c r="A377" i="138"/>
  <c r="P376" i="138"/>
  <c r="EK376" i="138"/>
  <c r="EL376" i="138"/>
  <c r="A376" i="138"/>
  <c r="P375" i="138"/>
  <c r="EK375" i="138"/>
  <c r="EL375" i="138"/>
  <c r="A375" i="138"/>
  <c r="P374" i="138"/>
  <c r="EK374" i="138"/>
  <c r="EL374" i="138"/>
  <c r="A374" i="138"/>
  <c r="P373" i="138"/>
  <c r="EK373" i="138"/>
  <c r="EL373" i="138"/>
  <c r="A373" i="138"/>
  <c r="P372" i="138"/>
  <c r="EK372" i="138"/>
  <c r="EL372" i="138"/>
  <c r="A372" i="138"/>
  <c r="P371" i="138"/>
  <c r="EK371" i="138"/>
  <c r="EL371" i="138"/>
  <c r="A371" i="138"/>
  <c r="P370" i="138"/>
  <c r="EK370" i="138"/>
  <c r="EL370" i="138"/>
  <c r="A370" i="138"/>
  <c r="P369" i="138"/>
  <c r="EK369" i="138"/>
  <c r="EL369" i="138"/>
  <c r="A369" i="138"/>
  <c r="P368" i="138"/>
  <c r="EK368" i="138"/>
  <c r="EL368" i="138"/>
  <c r="A368" i="138"/>
  <c r="P367" i="138"/>
  <c r="EK367" i="138"/>
  <c r="EL367" i="138"/>
  <c r="A367" i="138"/>
  <c r="P366" i="138"/>
  <c r="EK366" i="138"/>
  <c r="EL366" i="138"/>
  <c r="A366" i="138"/>
  <c r="P365" i="138"/>
  <c r="EK365" i="138"/>
  <c r="EL365" i="138"/>
  <c r="A365" i="138"/>
  <c r="P364" i="138"/>
  <c r="EK364" i="138"/>
  <c r="EL364" i="138"/>
  <c r="A364" i="138"/>
  <c r="P363" i="138"/>
  <c r="EK363" i="138"/>
  <c r="EL363" i="138"/>
  <c r="A363" i="138"/>
  <c r="P362" i="138"/>
  <c r="EK362" i="138"/>
  <c r="EL362" i="138"/>
  <c r="A362" i="138"/>
  <c r="P361" i="138"/>
  <c r="EK361" i="138"/>
  <c r="EL361" i="138"/>
  <c r="A361" i="138"/>
  <c r="P360" i="138"/>
  <c r="EK360" i="138"/>
  <c r="EL360" i="138"/>
  <c r="A360" i="138"/>
  <c r="P359" i="138"/>
  <c r="EK359" i="138"/>
  <c r="EL359" i="138"/>
  <c r="A359" i="138"/>
  <c r="P358" i="138"/>
  <c r="EK358" i="138"/>
  <c r="EL358" i="138"/>
  <c r="A358" i="138"/>
  <c r="P357" i="138"/>
  <c r="EK357" i="138"/>
  <c r="EL357" i="138"/>
  <c r="A357" i="138"/>
  <c r="P356" i="138"/>
  <c r="EK356" i="138"/>
  <c r="EL356" i="138"/>
  <c r="A356" i="138"/>
  <c r="P355" i="138"/>
  <c r="EK355" i="138"/>
  <c r="EL355" i="138"/>
  <c r="A355" i="138"/>
  <c r="P354" i="138"/>
  <c r="EK354" i="138"/>
  <c r="EL354" i="138"/>
  <c r="A354" i="138"/>
  <c r="P353" i="138"/>
  <c r="EK353" i="138"/>
  <c r="EL353" i="138"/>
  <c r="A353" i="138"/>
  <c r="P352" i="138"/>
  <c r="EK352" i="138"/>
  <c r="EL352" i="138"/>
  <c r="A352" i="138"/>
  <c r="P351" i="138"/>
  <c r="EK351" i="138"/>
  <c r="EL351" i="138"/>
  <c r="A351" i="138"/>
  <c r="P350" i="138"/>
  <c r="EK350" i="138"/>
  <c r="EL350" i="138"/>
  <c r="A350" i="138"/>
  <c r="P349" i="138"/>
  <c r="EK349" i="138"/>
  <c r="EL349" i="138"/>
  <c r="A349" i="138"/>
  <c r="P348" i="138"/>
  <c r="EK348" i="138"/>
  <c r="EL348" i="138"/>
  <c r="A348" i="138"/>
  <c r="P347" i="138"/>
  <c r="EK347" i="138"/>
  <c r="EL347" i="138"/>
  <c r="A347" i="138"/>
  <c r="P346" i="138"/>
  <c r="EK346" i="138"/>
  <c r="EL346" i="138"/>
  <c r="A346" i="138"/>
  <c r="P345" i="138"/>
  <c r="EK345" i="138"/>
  <c r="EL345" i="138"/>
  <c r="A345" i="138"/>
  <c r="P344" i="138"/>
  <c r="EK344" i="138"/>
  <c r="EL344" i="138"/>
  <c r="A344" i="138"/>
  <c r="P343" i="138"/>
  <c r="EK343" i="138"/>
  <c r="EL343" i="138"/>
  <c r="A343" i="138"/>
  <c r="P342" i="138"/>
  <c r="EK342" i="138"/>
  <c r="EL342" i="138"/>
  <c r="A342" i="138"/>
  <c r="P341" i="138"/>
  <c r="EK341" i="138"/>
  <c r="EL341" i="138"/>
  <c r="A341" i="138"/>
  <c r="P340" i="138"/>
  <c r="EK340" i="138"/>
  <c r="EL340" i="138"/>
  <c r="A340" i="138"/>
  <c r="P339" i="138"/>
  <c r="EK339" i="138"/>
  <c r="EL339" i="138"/>
  <c r="A339" i="138"/>
  <c r="P338" i="138"/>
  <c r="EK338" i="138"/>
  <c r="EL338" i="138"/>
  <c r="A338" i="138"/>
  <c r="P337" i="138"/>
  <c r="EK337" i="138"/>
  <c r="EL337" i="138"/>
  <c r="A337" i="138"/>
  <c r="P336" i="138"/>
  <c r="EK336" i="138"/>
  <c r="EL336" i="138"/>
  <c r="A336" i="138"/>
  <c r="P335" i="138"/>
  <c r="EK335" i="138"/>
  <c r="EL335" i="138"/>
  <c r="A335" i="138"/>
  <c r="P334" i="138"/>
  <c r="EK334" i="138"/>
  <c r="EL334" i="138"/>
  <c r="A334" i="138"/>
  <c r="P333" i="138"/>
  <c r="EK333" i="138"/>
  <c r="EL333" i="138"/>
  <c r="A333" i="138"/>
  <c r="P332" i="138"/>
  <c r="EK332" i="138"/>
  <c r="EL332" i="138"/>
  <c r="A332" i="138"/>
  <c r="P331" i="138"/>
  <c r="EK331" i="138"/>
  <c r="EL331" i="138"/>
  <c r="A331" i="138"/>
  <c r="P330" i="138"/>
  <c r="EK330" i="138"/>
  <c r="EL330" i="138"/>
  <c r="A330" i="138"/>
  <c r="P329" i="138"/>
  <c r="EK329" i="138"/>
  <c r="EL329" i="138"/>
  <c r="A329" i="138"/>
  <c r="P328" i="138"/>
  <c r="EK328" i="138"/>
  <c r="EL328" i="138"/>
  <c r="A328" i="138"/>
  <c r="P327" i="138"/>
  <c r="EK327" i="138"/>
  <c r="EL327" i="138"/>
  <c r="A327" i="138"/>
  <c r="P326" i="138"/>
  <c r="EK326" i="138"/>
  <c r="EL326" i="138"/>
  <c r="A326" i="138"/>
  <c r="P325" i="138"/>
  <c r="EK325" i="138"/>
  <c r="EL325" i="138"/>
  <c r="A325" i="138"/>
  <c r="P324" i="138"/>
  <c r="EK324" i="138"/>
  <c r="EL324" i="138"/>
  <c r="A324" i="138"/>
  <c r="P323" i="138"/>
  <c r="EK323" i="138"/>
  <c r="EL323" i="138"/>
  <c r="A323" i="138"/>
  <c r="P322" i="138"/>
  <c r="EK322" i="138"/>
  <c r="EL322" i="138"/>
  <c r="A322" i="138"/>
  <c r="P321" i="138"/>
  <c r="EK321" i="138"/>
  <c r="EL321" i="138"/>
  <c r="A321" i="138"/>
  <c r="P320" i="138"/>
  <c r="EK320" i="138"/>
  <c r="EL320" i="138"/>
  <c r="A320" i="138"/>
  <c r="P319" i="138"/>
  <c r="EK319" i="138"/>
  <c r="EL319" i="138"/>
  <c r="A319" i="138"/>
  <c r="P318" i="138"/>
  <c r="EK318" i="138"/>
  <c r="EL318" i="138"/>
  <c r="A318" i="138"/>
  <c r="P317" i="138"/>
  <c r="EK317" i="138"/>
  <c r="EL317" i="138"/>
  <c r="A317" i="138"/>
  <c r="P316" i="138"/>
  <c r="EK316" i="138"/>
  <c r="EL316" i="138"/>
  <c r="A316" i="138"/>
  <c r="P315" i="138"/>
  <c r="EK315" i="138"/>
  <c r="EL315" i="138"/>
  <c r="A315" i="138"/>
  <c r="P314" i="138"/>
  <c r="EK314" i="138"/>
  <c r="EL314" i="138"/>
  <c r="A314" i="138"/>
  <c r="P313" i="138"/>
  <c r="EK313" i="138"/>
  <c r="EL313" i="138"/>
  <c r="A313" i="138"/>
  <c r="P312" i="138"/>
  <c r="EK312" i="138"/>
  <c r="EL312" i="138"/>
  <c r="A312" i="138"/>
  <c r="P311" i="138"/>
  <c r="EK311" i="138"/>
  <c r="EL311" i="138"/>
  <c r="A311" i="138"/>
  <c r="P310" i="138"/>
  <c r="EK310" i="138"/>
  <c r="EL310" i="138"/>
  <c r="A310" i="138"/>
  <c r="P309" i="138"/>
  <c r="EK309" i="138"/>
  <c r="EL309" i="138"/>
  <c r="A309" i="138"/>
  <c r="P308" i="138"/>
  <c r="EK308" i="138"/>
  <c r="EL308" i="138"/>
  <c r="A308" i="138"/>
  <c r="P307" i="138"/>
  <c r="EK307" i="138"/>
  <c r="EL307" i="138"/>
  <c r="A307" i="138"/>
  <c r="P306" i="138"/>
  <c r="EK306" i="138"/>
  <c r="EL306" i="138"/>
  <c r="A306" i="138"/>
  <c r="P305" i="138"/>
  <c r="EK305" i="138"/>
  <c r="EL305" i="138"/>
  <c r="A305" i="138"/>
  <c r="P304" i="138"/>
  <c r="EK304" i="138"/>
  <c r="EL304" i="138"/>
  <c r="A304" i="138"/>
  <c r="P303" i="138"/>
  <c r="EK303" i="138"/>
  <c r="EL303" i="138"/>
  <c r="A303" i="138"/>
  <c r="P302" i="138"/>
  <c r="EK302" i="138"/>
  <c r="EL302" i="138"/>
  <c r="A302" i="138"/>
  <c r="P301" i="138"/>
  <c r="EK301" i="138"/>
  <c r="EL301" i="138"/>
  <c r="A301" i="138"/>
  <c r="P300" i="138"/>
  <c r="EK300" i="138"/>
  <c r="EL300" i="138"/>
  <c r="A300" i="138"/>
  <c r="P299" i="138"/>
  <c r="EK299" i="138"/>
  <c r="EL299" i="138"/>
  <c r="A299" i="138"/>
  <c r="P298" i="138"/>
  <c r="EK298" i="138"/>
  <c r="EL298" i="138"/>
  <c r="A298" i="138"/>
  <c r="P297" i="138"/>
  <c r="EK297" i="138"/>
  <c r="EL297" i="138"/>
  <c r="A297" i="138"/>
  <c r="P296" i="138"/>
  <c r="EK296" i="138"/>
  <c r="EL296" i="138"/>
  <c r="A296" i="138"/>
  <c r="P295" i="138"/>
  <c r="EK295" i="138"/>
  <c r="EL295" i="138"/>
  <c r="A295" i="138"/>
  <c r="P294" i="138"/>
  <c r="EK294" i="138"/>
  <c r="EL294" i="138"/>
  <c r="A294" i="138"/>
  <c r="P293" i="138"/>
  <c r="EK293" i="138"/>
  <c r="EL293" i="138"/>
  <c r="A293" i="138"/>
  <c r="P292" i="138"/>
  <c r="EK292" i="138"/>
  <c r="EL292" i="138"/>
  <c r="A292" i="138"/>
  <c r="P291" i="138"/>
  <c r="EK291" i="138"/>
  <c r="EL291" i="138"/>
  <c r="A291" i="138"/>
  <c r="P290" i="138"/>
  <c r="EK290" i="138"/>
  <c r="EL290" i="138"/>
  <c r="A290" i="138"/>
  <c r="P289" i="138"/>
  <c r="EK289" i="138"/>
  <c r="EL289" i="138"/>
  <c r="A289" i="138"/>
  <c r="P288" i="138"/>
  <c r="EK288" i="138"/>
  <c r="EL288" i="138"/>
  <c r="A288" i="138"/>
  <c r="P287" i="138"/>
  <c r="EK287" i="138"/>
  <c r="EL287" i="138"/>
  <c r="A287" i="138"/>
  <c r="P286" i="138"/>
  <c r="EK286" i="138"/>
  <c r="EL286" i="138"/>
  <c r="A286" i="138"/>
  <c r="P285" i="138"/>
  <c r="EK285" i="138"/>
  <c r="EL285" i="138"/>
  <c r="A285" i="138"/>
  <c r="P284" i="138"/>
  <c r="EK284" i="138"/>
  <c r="EL284" i="138"/>
  <c r="A284" i="138"/>
  <c r="P283" i="138"/>
  <c r="EK283" i="138"/>
  <c r="EL283" i="138"/>
  <c r="A283" i="138"/>
  <c r="P282" i="138"/>
  <c r="EK282" i="138"/>
  <c r="EL282" i="138"/>
  <c r="A282" i="138"/>
  <c r="P281" i="138"/>
  <c r="EK281" i="138"/>
  <c r="EL281" i="138"/>
  <c r="A281" i="138"/>
  <c r="P280" i="138"/>
  <c r="EK280" i="138"/>
  <c r="EL280" i="138"/>
  <c r="A280" i="138"/>
  <c r="P279" i="138"/>
  <c r="EK279" i="138"/>
  <c r="EL279" i="138"/>
  <c r="A279" i="138"/>
  <c r="P278" i="138"/>
  <c r="EK278" i="138"/>
  <c r="EL278" i="138"/>
  <c r="A278" i="138"/>
  <c r="P277" i="138"/>
  <c r="EK277" i="138"/>
  <c r="EL277" i="138"/>
  <c r="A277" i="138"/>
  <c r="P276" i="138"/>
  <c r="EK276" i="138"/>
  <c r="EL276" i="138"/>
  <c r="A276" i="138"/>
  <c r="P275" i="138"/>
  <c r="EK275" i="138"/>
  <c r="EL275" i="138"/>
  <c r="A275" i="138"/>
  <c r="P274" i="138"/>
  <c r="EK274" i="138"/>
  <c r="EL274" i="138"/>
  <c r="A274" i="138"/>
  <c r="P273" i="138"/>
  <c r="EK273" i="138"/>
  <c r="EL273" i="138"/>
  <c r="A273" i="138"/>
  <c r="P272" i="138"/>
  <c r="EK272" i="138"/>
  <c r="EL272" i="138"/>
  <c r="A272" i="138"/>
  <c r="P271" i="138"/>
  <c r="EK271" i="138"/>
  <c r="EL271" i="138"/>
  <c r="A271" i="138"/>
  <c r="P270" i="138"/>
  <c r="EK270" i="138"/>
  <c r="EL270" i="138"/>
  <c r="A270" i="138"/>
  <c r="P269" i="138"/>
  <c r="EK269" i="138"/>
  <c r="EL269" i="138"/>
  <c r="A269" i="138"/>
  <c r="P268" i="138"/>
  <c r="EK268" i="138"/>
  <c r="EL268" i="138"/>
  <c r="A268" i="138"/>
  <c r="P267" i="138"/>
  <c r="EK267" i="138"/>
  <c r="EL267" i="138"/>
  <c r="A267" i="138"/>
  <c r="P266" i="138"/>
  <c r="EK266" i="138"/>
  <c r="EL266" i="138"/>
  <c r="A266" i="138"/>
  <c r="P265" i="138"/>
  <c r="EK265" i="138"/>
  <c r="EL265" i="138"/>
  <c r="A265" i="138"/>
  <c r="P264" i="138"/>
  <c r="EK264" i="138"/>
  <c r="EL264" i="138"/>
  <c r="A264" i="138"/>
  <c r="P263" i="138"/>
  <c r="EK263" i="138"/>
  <c r="EL263" i="138"/>
  <c r="A263" i="138"/>
  <c r="P262" i="138"/>
  <c r="EK262" i="138"/>
  <c r="EL262" i="138"/>
  <c r="A262" i="138"/>
  <c r="P261" i="138"/>
  <c r="EK261" i="138"/>
  <c r="EL261" i="138"/>
  <c r="A261" i="138"/>
  <c r="P260" i="138"/>
  <c r="EK260" i="138"/>
  <c r="EL260" i="138"/>
  <c r="A260" i="138"/>
  <c r="P259" i="138"/>
  <c r="EK259" i="138"/>
  <c r="EL259" i="138"/>
  <c r="A259" i="138"/>
  <c r="P258" i="138"/>
  <c r="EK258" i="138"/>
  <c r="EL258" i="138"/>
  <c r="A258" i="138"/>
  <c r="P257" i="138"/>
  <c r="EK257" i="138"/>
  <c r="EL257" i="138"/>
  <c r="A257" i="138"/>
  <c r="P256" i="138"/>
  <c r="EK256" i="138"/>
  <c r="EL256" i="138"/>
  <c r="A256" i="138"/>
  <c r="P255" i="138"/>
  <c r="EK255" i="138"/>
  <c r="EL255" i="138"/>
  <c r="A255" i="138"/>
  <c r="P254" i="138"/>
  <c r="EK254" i="138"/>
  <c r="EL254" i="138"/>
  <c r="A254" i="138"/>
  <c r="P253" i="138"/>
  <c r="EK253" i="138"/>
  <c r="EL253" i="138"/>
  <c r="A253" i="138"/>
  <c r="P252" i="138"/>
  <c r="EK252" i="138"/>
  <c r="EL252" i="138"/>
  <c r="A252" i="138"/>
  <c r="P251" i="138"/>
  <c r="EK251" i="138"/>
  <c r="EL251" i="138"/>
  <c r="A251" i="138"/>
  <c r="P250" i="138"/>
  <c r="EK250" i="138"/>
  <c r="EL250" i="138"/>
  <c r="A250" i="138"/>
  <c r="P249" i="138"/>
  <c r="EK249" i="138"/>
  <c r="EL249" i="138"/>
  <c r="A249" i="138"/>
  <c r="P248" i="138"/>
  <c r="EK248" i="138"/>
  <c r="EL248" i="138"/>
  <c r="A248" i="138"/>
  <c r="P247" i="138"/>
  <c r="EK247" i="138"/>
  <c r="EL247" i="138"/>
  <c r="A247" i="138"/>
  <c r="P246" i="138"/>
  <c r="EK246" i="138"/>
  <c r="EL246" i="138"/>
  <c r="A246" i="138"/>
  <c r="P245" i="138"/>
  <c r="EK245" i="138"/>
  <c r="EL245" i="138"/>
  <c r="A245" i="138"/>
  <c r="P244" i="138"/>
  <c r="EK244" i="138"/>
  <c r="EL244" i="138"/>
  <c r="A244" i="138"/>
  <c r="P243" i="138"/>
  <c r="EK243" i="138"/>
  <c r="EL243" i="138"/>
  <c r="A243" i="138"/>
  <c r="P242" i="138"/>
  <c r="EK242" i="138"/>
  <c r="EL242" i="138"/>
  <c r="A242" i="138"/>
  <c r="P241" i="138"/>
  <c r="EK241" i="138"/>
  <c r="EL241" i="138"/>
  <c r="A241" i="138"/>
  <c r="P240" i="138"/>
  <c r="EK240" i="138"/>
  <c r="EL240" i="138"/>
  <c r="A240" i="138"/>
  <c r="P239" i="138"/>
  <c r="EK239" i="138"/>
  <c r="EL239" i="138"/>
  <c r="A239" i="138"/>
  <c r="P238" i="138"/>
  <c r="EK238" i="138"/>
  <c r="EL238" i="138"/>
  <c r="A238" i="138"/>
  <c r="P237" i="138"/>
  <c r="EK237" i="138"/>
  <c r="EL237" i="138"/>
  <c r="A237" i="138"/>
  <c r="P236" i="138"/>
  <c r="EK236" i="138"/>
  <c r="EL236" i="138"/>
  <c r="A236" i="138"/>
  <c r="P235" i="138"/>
  <c r="EK235" i="138"/>
  <c r="EL235" i="138"/>
  <c r="A235" i="138"/>
  <c r="P234" i="138"/>
  <c r="EK234" i="138"/>
  <c r="EL234" i="138"/>
  <c r="A234" i="138"/>
  <c r="P233" i="138"/>
  <c r="EK233" i="138"/>
  <c r="EL233" i="138"/>
  <c r="A233" i="138"/>
  <c r="P232" i="138"/>
  <c r="EK232" i="138"/>
  <c r="EL232" i="138"/>
  <c r="A232" i="138"/>
  <c r="P231" i="138"/>
  <c r="EK231" i="138"/>
  <c r="EL231" i="138"/>
  <c r="A231" i="138"/>
  <c r="P230" i="138"/>
  <c r="EK230" i="138"/>
  <c r="EL230" i="138"/>
  <c r="A230" i="138"/>
  <c r="P229" i="138"/>
  <c r="EK229" i="138"/>
  <c r="EL229" i="138"/>
  <c r="A229" i="138"/>
  <c r="P228" i="138"/>
  <c r="EK228" i="138"/>
  <c r="EL228" i="138"/>
  <c r="A228" i="138"/>
  <c r="P227" i="138"/>
  <c r="EK227" i="138"/>
  <c r="EL227" i="138"/>
  <c r="A227" i="138"/>
  <c r="P226" i="138"/>
  <c r="EK226" i="138"/>
  <c r="EL226" i="138"/>
  <c r="A226" i="138"/>
  <c r="P225" i="138"/>
  <c r="EK225" i="138"/>
  <c r="EL225" i="138"/>
  <c r="A225" i="138"/>
  <c r="P224" i="138"/>
  <c r="EK224" i="138"/>
  <c r="EL224" i="138"/>
  <c r="A224" i="138"/>
  <c r="P223" i="138"/>
  <c r="EK223" i="138"/>
  <c r="EL223" i="138"/>
  <c r="A223" i="138"/>
  <c r="P222" i="138"/>
  <c r="EK222" i="138"/>
  <c r="EL222" i="138"/>
  <c r="A222" i="138"/>
  <c r="P221" i="138"/>
  <c r="EK221" i="138"/>
  <c r="EL221" i="138"/>
  <c r="A221" i="138"/>
  <c r="P220" i="138"/>
  <c r="EK220" i="138"/>
  <c r="EL220" i="138"/>
  <c r="A220" i="138"/>
  <c r="P219" i="138"/>
  <c r="EK219" i="138"/>
  <c r="EL219" i="138"/>
  <c r="A219" i="138"/>
  <c r="P218" i="138"/>
  <c r="EK218" i="138"/>
  <c r="EL218" i="138"/>
  <c r="A218" i="138"/>
  <c r="P217" i="138"/>
  <c r="EK217" i="138"/>
  <c r="EL217" i="138"/>
  <c r="A217" i="138"/>
  <c r="P216" i="138"/>
  <c r="EK216" i="138"/>
  <c r="EL216" i="138"/>
  <c r="A216" i="138"/>
  <c r="P215" i="138"/>
  <c r="EK215" i="138"/>
  <c r="EL215" i="138"/>
  <c r="A215" i="138"/>
  <c r="P214" i="138"/>
  <c r="EK214" i="138"/>
  <c r="EL214" i="138"/>
  <c r="A214" i="138"/>
  <c r="P213" i="138"/>
  <c r="EK213" i="138"/>
  <c r="EL213" i="138"/>
  <c r="A213" i="138"/>
  <c r="P212" i="138"/>
  <c r="EK212" i="138"/>
  <c r="EL212" i="138"/>
  <c r="A212" i="138"/>
  <c r="P211" i="138"/>
  <c r="EK211" i="138"/>
  <c r="EL211" i="138"/>
  <c r="A211" i="138"/>
  <c r="P210" i="138"/>
  <c r="EK210" i="138"/>
  <c r="EL210" i="138"/>
  <c r="A210" i="138"/>
  <c r="P209" i="138"/>
  <c r="EK209" i="138"/>
  <c r="EL209" i="138"/>
  <c r="A209" i="138"/>
  <c r="P208" i="138"/>
  <c r="EK208" i="138"/>
  <c r="EL208" i="138"/>
  <c r="A208" i="138"/>
  <c r="P207" i="138"/>
  <c r="EK207" i="138"/>
  <c r="EL207" i="138"/>
  <c r="A207" i="138"/>
  <c r="P206" i="138"/>
  <c r="EK206" i="138"/>
  <c r="EL206" i="138"/>
  <c r="A206" i="138"/>
  <c r="P205" i="138"/>
  <c r="EK205" i="138"/>
  <c r="EL205" i="138"/>
  <c r="A205" i="138"/>
  <c r="P204" i="138"/>
  <c r="EK204" i="138"/>
  <c r="EL204" i="138"/>
  <c r="A204" i="138"/>
  <c r="P203" i="138"/>
  <c r="EK203" i="138"/>
  <c r="EL203" i="138"/>
  <c r="A203" i="138"/>
  <c r="P202" i="138"/>
  <c r="EK202" i="138"/>
  <c r="EL202" i="138"/>
  <c r="A202" i="138"/>
  <c r="P201" i="138"/>
  <c r="EK201" i="138"/>
  <c r="EL201" i="138"/>
  <c r="A201" i="138"/>
  <c r="P200" i="138"/>
  <c r="EK200" i="138"/>
  <c r="EL200" i="138"/>
  <c r="A200" i="138"/>
  <c r="P199" i="138"/>
  <c r="EK199" i="138"/>
  <c r="EL199" i="138"/>
  <c r="A199" i="138"/>
  <c r="P198" i="138"/>
  <c r="EK198" i="138"/>
  <c r="EL198" i="138"/>
  <c r="A198" i="138"/>
  <c r="P197" i="138"/>
  <c r="EK197" i="138"/>
  <c r="EL197" i="138"/>
  <c r="A197" i="138"/>
  <c r="P196" i="138"/>
  <c r="EK196" i="138"/>
  <c r="EL196" i="138"/>
  <c r="A196" i="138"/>
  <c r="P195" i="138"/>
  <c r="EK195" i="138"/>
  <c r="EL195" i="138"/>
  <c r="A195" i="138"/>
  <c r="P194" i="138"/>
  <c r="EK194" i="138"/>
  <c r="EL194" i="138"/>
  <c r="A194" i="138"/>
  <c r="P193" i="138"/>
  <c r="EK193" i="138"/>
  <c r="EL193" i="138"/>
  <c r="A193" i="138"/>
  <c r="P192" i="138"/>
  <c r="EK192" i="138"/>
  <c r="EL192" i="138"/>
  <c r="A192" i="138"/>
  <c r="P191" i="138"/>
  <c r="EK191" i="138"/>
  <c r="EL191" i="138"/>
  <c r="A191" i="138"/>
  <c r="P190" i="138"/>
  <c r="EK190" i="138"/>
  <c r="EL190" i="138"/>
  <c r="A190" i="138"/>
  <c r="P189" i="138"/>
  <c r="EK189" i="138"/>
  <c r="EL189" i="138"/>
  <c r="A189" i="138"/>
  <c r="P188" i="138"/>
  <c r="EK188" i="138"/>
  <c r="EL188" i="138"/>
  <c r="A188" i="138"/>
  <c r="P187" i="138"/>
  <c r="EK187" i="138"/>
  <c r="EL187" i="138"/>
  <c r="A187" i="138"/>
  <c r="P186" i="138"/>
  <c r="EK186" i="138"/>
  <c r="EL186" i="138"/>
  <c r="A186" i="138"/>
  <c r="P185" i="138"/>
  <c r="EK185" i="138"/>
  <c r="EL185" i="138"/>
  <c r="A185" i="138"/>
  <c r="P184" i="138"/>
  <c r="EK184" i="138"/>
  <c r="EL184" i="138"/>
  <c r="A184" i="138"/>
  <c r="P183" i="138"/>
  <c r="EK183" i="138"/>
  <c r="EL183" i="138"/>
  <c r="A183" i="138"/>
  <c r="P182" i="138"/>
  <c r="EK182" i="138"/>
  <c r="EL182" i="138"/>
  <c r="A182" i="138"/>
  <c r="P181" i="138"/>
  <c r="EK181" i="138"/>
  <c r="EL181" i="138"/>
  <c r="A181" i="138"/>
  <c r="P180" i="138"/>
  <c r="EK180" i="138"/>
  <c r="EL180" i="138"/>
  <c r="A180" i="138"/>
  <c r="P179" i="138"/>
  <c r="EK179" i="138"/>
  <c r="EL179" i="138"/>
  <c r="A179" i="138"/>
  <c r="P178" i="138"/>
  <c r="EK178" i="138"/>
  <c r="EL178" i="138"/>
  <c r="A178" i="138"/>
  <c r="P177" i="138"/>
  <c r="EK177" i="138"/>
  <c r="EL177" i="138"/>
  <c r="A177" i="138"/>
  <c r="P176" i="138"/>
  <c r="EK176" i="138"/>
  <c r="EL176" i="138"/>
  <c r="A176" i="138"/>
  <c r="P175" i="138"/>
  <c r="EK175" i="138"/>
  <c r="EL175" i="138"/>
  <c r="A175" i="138"/>
  <c r="P174" i="138"/>
  <c r="EK174" i="138"/>
  <c r="EL174" i="138"/>
  <c r="A174" i="138"/>
  <c r="P173" i="138"/>
  <c r="EK173" i="138"/>
  <c r="EL173" i="138"/>
  <c r="A173" i="138"/>
  <c r="P172" i="138"/>
  <c r="EK172" i="138"/>
  <c r="EL172" i="138"/>
  <c r="A172" i="138"/>
  <c r="P171" i="138"/>
  <c r="EK171" i="138"/>
  <c r="EL171" i="138"/>
  <c r="A171" i="138"/>
  <c r="P170" i="138"/>
  <c r="EK170" i="138"/>
  <c r="EL170" i="138"/>
  <c r="A170" i="138"/>
  <c r="P169" i="138"/>
  <c r="EK169" i="138"/>
  <c r="EL169" i="138"/>
  <c r="A169" i="138"/>
  <c r="P168" i="138"/>
  <c r="EK168" i="138"/>
  <c r="EL168" i="138"/>
  <c r="A168" i="138"/>
  <c r="P167" i="138"/>
  <c r="EK167" i="138"/>
  <c r="EL167" i="138"/>
  <c r="A167" i="138"/>
  <c r="P166" i="138"/>
  <c r="EK166" i="138"/>
  <c r="EL166" i="138"/>
  <c r="A166" i="138"/>
  <c r="P165" i="138"/>
  <c r="EK165" i="138"/>
  <c r="EL165" i="138"/>
  <c r="A165" i="138"/>
  <c r="P164" i="138"/>
  <c r="EK164" i="138"/>
  <c r="EL164" i="138"/>
  <c r="A164" i="138"/>
  <c r="P163" i="138"/>
  <c r="EK163" i="138"/>
  <c r="EL163" i="138"/>
  <c r="A163" i="138"/>
  <c r="P162" i="138"/>
  <c r="EK162" i="138"/>
  <c r="EL162" i="138"/>
  <c r="A162" i="138"/>
  <c r="P161" i="138"/>
  <c r="EK161" i="138"/>
  <c r="EL161" i="138"/>
  <c r="A161" i="138"/>
  <c r="P160" i="138"/>
  <c r="EK160" i="138"/>
  <c r="EL160" i="138"/>
  <c r="A160" i="138"/>
  <c r="P159" i="138"/>
  <c r="EK159" i="138"/>
  <c r="EL159" i="138"/>
  <c r="A159" i="138"/>
  <c r="P158" i="138"/>
  <c r="EK158" i="138"/>
  <c r="EL158" i="138"/>
  <c r="A158" i="138"/>
  <c r="P157" i="138"/>
  <c r="EK157" i="138"/>
  <c r="EL157" i="138"/>
  <c r="A157" i="138"/>
  <c r="P156" i="138"/>
  <c r="EK156" i="138"/>
  <c r="EL156" i="138"/>
  <c r="A156" i="138"/>
  <c r="P155" i="138"/>
  <c r="EK155" i="138"/>
  <c r="EL155" i="138"/>
  <c r="A155" i="138"/>
  <c r="P154" i="138"/>
  <c r="EK154" i="138"/>
  <c r="EL154" i="138"/>
  <c r="A154" i="138"/>
  <c r="P153" i="138"/>
  <c r="EK153" i="138"/>
  <c r="EL153" i="138"/>
  <c r="A153" i="138"/>
  <c r="P152" i="138"/>
  <c r="EK152" i="138"/>
  <c r="EL152" i="138"/>
  <c r="A152" i="138"/>
  <c r="P151" i="138"/>
  <c r="EK151" i="138"/>
  <c r="EL151" i="138"/>
  <c r="A151" i="138"/>
  <c r="P150" i="138"/>
  <c r="EK150" i="138"/>
  <c r="EL150" i="138"/>
  <c r="A150" i="138"/>
  <c r="P149" i="138"/>
  <c r="EK149" i="138"/>
  <c r="EL149" i="138"/>
  <c r="A149" i="138"/>
  <c r="P148" i="138"/>
  <c r="EK148" i="138"/>
  <c r="EL148" i="138"/>
  <c r="A148" i="138"/>
  <c r="P147" i="138"/>
  <c r="EK147" i="138"/>
  <c r="EL147" i="138"/>
  <c r="A147" i="138"/>
  <c r="P146" i="138"/>
  <c r="EK146" i="138"/>
  <c r="EL146" i="138"/>
  <c r="A146" i="138"/>
  <c r="P145" i="138"/>
  <c r="EK145" i="138"/>
  <c r="EL145" i="138"/>
  <c r="A145" i="138"/>
  <c r="P144" i="138"/>
  <c r="EK144" i="138"/>
  <c r="EL144" i="138"/>
  <c r="A144" i="138"/>
  <c r="P143" i="138"/>
  <c r="EK143" i="138"/>
  <c r="EL143" i="138"/>
  <c r="A143" i="138"/>
  <c r="P142" i="138"/>
  <c r="EK142" i="138"/>
  <c r="EL142" i="138"/>
  <c r="A142" i="138"/>
  <c r="P141" i="138"/>
  <c r="EK141" i="138"/>
  <c r="EL141" i="138"/>
  <c r="A141" i="138"/>
  <c r="P140" i="138"/>
  <c r="EK140" i="138"/>
  <c r="EL140" i="138"/>
  <c r="A140" i="138"/>
  <c r="P139" i="138"/>
  <c r="EK139" i="138"/>
  <c r="EL139" i="138"/>
  <c r="A139" i="138"/>
  <c r="P138" i="138"/>
  <c r="EK138" i="138"/>
  <c r="EL138" i="138"/>
  <c r="A138" i="138"/>
  <c r="P137" i="138"/>
  <c r="EK137" i="138"/>
  <c r="EL137" i="138"/>
  <c r="A137" i="138"/>
  <c r="P136" i="138"/>
  <c r="EK136" i="138"/>
  <c r="EL136" i="138"/>
  <c r="A136" i="138"/>
  <c r="P135" i="138"/>
  <c r="EK135" i="138"/>
  <c r="EL135" i="138"/>
  <c r="A135" i="138"/>
  <c r="P134" i="138"/>
  <c r="EK134" i="138"/>
  <c r="EL134" i="138"/>
  <c r="A134" i="138"/>
  <c r="P133" i="138"/>
  <c r="EK133" i="138"/>
  <c r="EL133" i="138"/>
  <c r="A133" i="138"/>
  <c r="P132" i="138"/>
  <c r="EK132" i="138"/>
  <c r="EL132" i="138"/>
  <c r="A132" i="138"/>
  <c r="P131" i="138"/>
  <c r="EK131" i="138"/>
  <c r="EL131" i="138"/>
  <c r="A131" i="138"/>
  <c r="P130" i="138"/>
  <c r="EK130" i="138"/>
  <c r="EL130" i="138"/>
  <c r="A130" i="138"/>
  <c r="P129" i="138"/>
  <c r="EK129" i="138"/>
  <c r="EL129" i="138"/>
  <c r="A129" i="138"/>
  <c r="P128" i="138"/>
  <c r="EK128" i="138"/>
  <c r="EL128" i="138"/>
  <c r="A128" i="138"/>
  <c r="P127" i="138"/>
  <c r="EK127" i="138"/>
  <c r="EL127" i="138"/>
  <c r="A127" i="138"/>
  <c r="P126" i="138"/>
  <c r="EK126" i="138"/>
  <c r="EL126" i="138"/>
  <c r="A126" i="138"/>
  <c r="P125" i="138"/>
  <c r="EK125" i="138"/>
  <c r="EL125" i="138"/>
  <c r="A125" i="138"/>
  <c r="P124" i="138"/>
  <c r="EK124" i="138"/>
  <c r="EL124" i="138"/>
  <c r="A124" i="138"/>
  <c r="P123" i="138"/>
  <c r="EK123" i="138"/>
  <c r="EL123" i="138"/>
  <c r="A123" i="138"/>
  <c r="P122" i="138"/>
  <c r="EK122" i="138"/>
  <c r="EL122" i="138"/>
  <c r="A122" i="138"/>
  <c r="P121" i="138"/>
  <c r="EK121" i="138"/>
  <c r="EL121" i="138"/>
  <c r="A121" i="138"/>
  <c r="P120" i="138"/>
  <c r="EK120" i="138"/>
  <c r="EL120" i="138"/>
  <c r="A120" i="138"/>
  <c r="P119" i="138"/>
  <c r="EK119" i="138"/>
  <c r="EL119" i="138"/>
  <c r="A119" i="138"/>
  <c r="P118" i="138"/>
  <c r="EK118" i="138"/>
  <c r="EL118" i="138"/>
  <c r="A118" i="138"/>
  <c r="P117" i="138"/>
  <c r="EK117" i="138"/>
  <c r="EL117" i="138"/>
  <c r="A117" i="138"/>
  <c r="P116" i="138"/>
  <c r="EK116" i="138"/>
  <c r="EL116" i="138"/>
  <c r="A116" i="138"/>
  <c r="P115" i="138"/>
  <c r="EK115" i="138"/>
  <c r="EL115" i="138"/>
  <c r="A115" i="138"/>
  <c r="P114" i="138"/>
  <c r="EK114" i="138"/>
  <c r="EL114" i="138"/>
  <c r="A114" i="138"/>
  <c r="P113" i="138"/>
  <c r="EK113" i="138"/>
  <c r="EL113" i="138"/>
  <c r="A113" i="138"/>
  <c r="P112" i="138"/>
  <c r="EK112" i="138"/>
  <c r="EL112" i="138"/>
  <c r="A112" i="138"/>
  <c r="P111" i="138"/>
  <c r="EK111" i="138"/>
  <c r="EL111" i="138"/>
  <c r="A111" i="138"/>
  <c r="P110" i="138"/>
  <c r="EK110" i="138"/>
  <c r="EL110" i="138"/>
  <c r="A110" i="138"/>
  <c r="P109" i="138"/>
  <c r="EK109" i="138"/>
  <c r="EL109" i="138"/>
  <c r="A109" i="138"/>
  <c r="P108" i="138"/>
  <c r="EK108" i="138"/>
  <c r="EL108" i="138"/>
  <c r="A108" i="138"/>
  <c r="P107" i="138"/>
  <c r="EK107" i="138"/>
  <c r="EL107" i="138"/>
  <c r="A107" i="138"/>
  <c r="P106" i="138"/>
  <c r="EK106" i="138"/>
  <c r="EL106" i="138"/>
  <c r="A106" i="138"/>
  <c r="P105" i="138"/>
  <c r="EK105" i="138"/>
  <c r="EL105" i="138"/>
  <c r="A105" i="138"/>
  <c r="P104" i="138"/>
  <c r="EK104" i="138"/>
  <c r="EL104" i="138"/>
  <c r="A104" i="138"/>
  <c r="P103" i="138"/>
  <c r="EK103" i="138"/>
  <c r="EL103" i="138"/>
  <c r="A103" i="138"/>
  <c r="P102" i="138"/>
  <c r="EK102" i="138"/>
  <c r="EL102" i="138"/>
  <c r="A102" i="138"/>
  <c r="P101" i="138"/>
  <c r="EK101" i="138"/>
  <c r="EL101" i="138"/>
  <c r="A101" i="138"/>
  <c r="P100" i="138"/>
  <c r="EK100" i="138"/>
  <c r="EL100" i="138"/>
  <c r="A100" i="138"/>
  <c r="P99" i="138"/>
  <c r="EK99" i="138"/>
  <c r="EL99" i="138"/>
  <c r="A99" i="138"/>
  <c r="P98" i="138"/>
  <c r="EK98" i="138"/>
  <c r="EL98" i="138"/>
  <c r="A98" i="138"/>
  <c r="P97" i="138"/>
  <c r="EK97" i="138"/>
  <c r="EL97" i="138"/>
  <c r="A97" i="138"/>
  <c r="P96" i="138"/>
  <c r="EK96" i="138"/>
  <c r="EL96" i="138"/>
  <c r="A96" i="138"/>
  <c r="P95" i="138"/>
  <c r="EK95" i="138"/>
  <c r="EL95" i="138"/>
  <c r="A95" i="138"/>
  <c r="P94" i="138"/>
  <c r="EK94" i="138"/>
  <c r="EL94" i="138"/>
  <c r="A94" i="138"/>
  <c r="P93" i="138"/>
  <c r="EK93" i="138"/>
  <c r="EL93" i="138"/>
  <c r="A93" i="138"/>
  <c r="P92" i="138"/>
  <c r="EK92" i="138"/>
  <c r="EL92" i="138"/>
  <c r="A92" i="138"/>
  <c r="P91" i="138"/>
  <c r="EK91" i="138"/>
  <c r="EL91" i="138"/>
  <c r="A91" i="138"/>
  <c r="P90" i="138"/>
  <c r="EK90" i="138"/>
  <c r="EL90" i="138"/>
  <c r="A90" i="138"/>
  <c r="P89" i="138"/>
  <c r="EK89" i="138"/>
  <c r="EL89" i="138"/>
  <c r="A89" i="138"/>
  <c r="P88" i="138"/>
  <c r="EK88" i="138"/>
  <c r="EL88" i="138"/>
  <c r="A88" i="138"/>
  <c r="P87" i="138"/>
  <c r="EK87" i="138"/>
  <c r="EL87" i="138"/>
  <c r="A87" i="138"/>
  <c r="P86" i="138"/>
  <c r="EK86" i="138"/>
  <c r="EL86" i="138"/>
  <c r="A86" i="138"/>
  <c r="P85" i="138"/>
  <c r="EK85" i="138"/>
  <c r="EL85" i="138"/>
  <c r="A85" i="138"/>
  <c r="P84" i="138"/>
  <c r="EK84" i="138"/>
  <c r="EL84" i="138"/>
  <c r="A84" i="138"/>
  <c r="P83" i="138"/>
  <c r="EK83" i="138"/>
  <c r="EL83" i="138"/>
  <c r="A83" i="138"/>
  <c r="P82" i="138"/>
  <c r="EK82" i="138"/>
  <c r="EL82" i="138"/>
  <c r="A82" i="138"/>
  <c r="P81" i="138"/>
  <c r="EK81" i="138"/>
  <c r="EL81" i="138"/>
  <c r="A81" i="138"/>
  <c r="P80" i="138"/>
  <c r="EK80" i="138"/>
  <c r="EL80" i="138"/>
  <c r="A80" i="138"/>
  <c r="P79" i="138"/>
  <c r="EK79" i="138"/>
  <c r="EL79" i="138"/>
  <c r="A79" i="138"/>
  <c r="P78" i="138"/>
  <c r="EK78" i="138"/>
  <c r="EL78" i="138"/>
  <c r="A78" i="138"/>
  <c r="P77" i="138"/>
  <c r="EK77" i="138"/>
  <c r="EL77" i="138"/>
  <c r="A77" i="138"/>
  <c r="P76" i="138"/>
  <c r="EK76" i="138"/>
  <c r="EL76" i="138"/>
  <c r="A76" i="138"/>
  <c r="P75" i="138"/>
  <c r="EK75" i="138"/>
  <c r="EL75" i="138"/>
  <c r="A75" i="138"/>
  <c r="P74" i="138"/>
  <c r="EK74" i="138"/>
  <c r="EL74" i="138"/>
  <c r="A74" i="138"/>
  <c r="P73" i="138"/>
  <c r="EK73" i="138"/>
  <c r="EL73" i="138"/>
  <c r="A73" i="138"/>
  <c r="P72" i="138"/>
  <c r="EK72" i="138"/>
  <c r="EL72" i="138"/>
  <c r="A72" i="138"/>
  <c r="P71" i="138"/>
  <c r="EK71" i="138"/>
  <c r="EL71" i="138"/>
  <c r="A71" i="138"/>
  <c r="P70" i="138"/>
  <c r="EK70" i="138"/>
  <c r="EL70" i="138"/>
  <c r="A70" i="138"/>
  <c r="P69" i="138"/>
  <c r="EK69" i="138"/>
  <c r="EL69" i="138"/>
  <c r="A69" i="138"/>
  <c r="P68" i="138"/>
  <c r="EK68" i="138"/>
  <c r="EL68" i="138"/>
  <c r="A68" i="138"/>
  <c r="P67" i="138"/>
  <c r="EK67" i="138"/>
  <c r="EL67" i="138"/>
  <c r="A67" i="138"/>
  <c r="P66" i="138"/>
  <c r="EK66" i="138"/>
  <c r="EL66" i="138"/>
  <c r="A66" i="138"/>
  <c r="P65" i="138"/>
  <c r="EK65" i="138"/>
  <c r="EL65" i="138"/>
  <c r="A65" i="138"/>
  <c r="P64" i="138"/>
  <c r="EK64" i="138"/>
  <c r="EL64" i="138"/>
  <c r="A64" i="138"/>
  <c r="P63" i="138"/>
  <c r="EK63" i="138"/>
  <c r="EL63" i="138"/>
  <c r="A63" i="138"/>
  <c r="P62" i="138"/>
  <c r="EK62" i="138"/>
  <c r="EL62" i="138"/>
  <c r="A62" i="138"/>
  <c r="P61" i="138"/>
  <c r="EK61" i="138"/>
  <c r="EL61" i="138"/>
  <c r="A61" i="138"/>
  <c r="P60" i="138"/>
  <c r="EK60" i="138"/>
  <c r="EL60" i="138"/>
  <c r="A60" i="138"/>
  <c r="P59" i="138"/>
  <c r="EK59" i="138"/>
  <c r="EL59" i="138"/>
  <c r="A59" i="138"/>
  <c r="P58" i="138"/>
  <c r="EK58" i="138"/>
  <c r="EL58" i="138"/>
  <c r="A58" i="138"/>
  <c r="P57" i="138"/>
  <c r="EK57" i="138"/>
  <c r="EL57" i="138"/>
  <c r="A57" i="138"/>
  <c r="P56" i="138"/>
  <c r="EK56" i="138"/>
  <c r="EL56" i="138"/>
  <c r="A56" i="138"/>
  <c r="P55" i="138"/>
  <c r="EK55" i="138"/>
  <c r="EL55" i="138"/>
  <c r="A55" i="138"/>
  <c r="P54" i="138"/>
  <c r="EK54" i="138"/>
  <c r="EL54" i="138"/>
  <c r="A54" i="138"/>
  <c r="P53" i="138"/>
  <c r="EK53" i="138"/>
  <c r="EL53" i="138"/>
  <c r="A53" i="138"/>
  <c r="P52" i="138"/>
  <c r="EK52" i="138"/>
  <c r="EL52" i="138"/>
  <c r="A52" i="138"/>
  <c r="P51" i="138"/>
  <c r="EK51" i="138"/>
  <c r="EL51" i="138"/>
  <c r="A51" i="138"/>
  <c r="P50" i="138"/>
  <c r="EK50" i="138"/>
  <c r="EL50" i="138"/>
  <c r="A50" i="138"/>
  <c r="P49" i="138"/>
  <c r="EK49" i="138"/>
  <c r="EL49" i="138"/>
  <c r="A49" i="138"/>
  <c r="P48" i="138"/>
  <c r="EK48" i="138"/>
  <c r="EL48" i="138"/>
  <c r="A48" i="138"/>
  <c r="P47" i="138"/>
  <c r="EK47" i="138"/>
  <c r="EL47" i="138"/>
  <c r="A47" i="138"/>
  <c r="P46" i="138"/>
  <c r="EK46" i="138"/>
  <c r="EL46" i="138"/>
  <c r="A46" i="138"/>
  <c r="P45" i="138"/>
  <c r="EK45" i="138"/>
  <c r="EL45" i="138"/>
  <c r="A45" i="138"/>
  <c r="P44" i="138"/>
  <c r="EK44" i="138"/>
  <c r="EL44" i="138"/>
  <c r="A44" i="138"/>
  <c r="P43" i="138"/>
  <c r="EK43" i="138"/>
  <c r="EL43" i="138"/>
  <c r="A43" i="138"/>
  <c r="P42" i="138"/>
  <c r="EK42" i="138"/>
  <c r="EL42" i="138"/>
  <c r="A42" i="138"/>
  <c r="P41" i="138"/>
  <c r="EK41" i="138"/>
  <c r="EL41" i="138"/>
  <c r="A41" i="138"/>
  <c r="P40" i="138"/>
  <c r="EK40" i="138"/>
  <c r="EL40" i="138"/>
  <c r="A40" i="138"/>
  <c r="P39" i="138"/>
  <c r="EK39" i="138"/>
  <c r="EL39" i="138"/>
  <c r="A39" i="138"/>
  <c r="P38" i="138"/>
  <c r="EK38" i="138"/>
  <c r="EL38" i="138"/>
  <c r="A38" i="138"/>
  <c r="P37" i="138"/>
  <c r="EK37" i="138"/>
  <c r="EL37" i="138"/>
  <c r="A37" i="138"/>
  <c r="P36" i="138"/>
  <c r="EK36" i="138"/>
  <c r="EL36" i="138"/>
  <c r="A36" i="138"/>
  <c r="P35" i="138"/>
  <c r="EK35" i="138"/>
  <c r="EL35" i="138"/>
  <c r="A35" i="138"/>
  <c r="P34" i="138"/>
  <c r="EK34" i="138"/>
  <c r="EL34" i="138"/>
  <c r="A34" i="138"/>
  <c r="P33" i="138"/>
  <c r="EK33" i="138"/>
  <c r="EL33" i="138"/>
  <c r="A33" i="138"/>
  <c r="P32" i="138"/>
  <c r="EK32" i="138"/>
  <c r="EL32" i="138"/>
  <c r="A32" i="138"/>
  <c r="P31" i="138"/>
  <c r="EK31" i="138"/>
  <c r="EL31" i="138"/>
  <c r="A31" i="138"/>
  <c r="P30" i="138"/>
  <c r="EK30" i="138"/>
  <c r="EL30" i="138"/>
  <c r="A30" i="138"/>
  <c r="P29" i="138"/>
  <c r="EK29" i="138"/>
  <c r="EL29" i="138"/>
  <c r="A29" i="138"/>
  <c r="P28" i="138"/>
  <c r="EK28" i="138"/>
  <c r="EL28" i="138"/>
  <c r="A28" i="138"/>
  <c r="P27" i="138"/>
  <c r="EK27" i="138"/>
  <c r="EL27" i="138"/>
  <c r="A27" i="138"/>
  <c r="P26" i="138"/>
  <c r="EK26" i="138"/>
  <c r="EL26" i="138"/>
  <c r="A26" i="138"/>
  <c r="P25" i="138"/>
  <c r="EK25" i="138"/>
  <c r="EL25" i="138"/>
  <c r="A25" i="138"/>
  <c r="P24" i="138"/>
  <c r="EK24" i="138"/>
  <c r="EL24" i="138"/>
  <c r="A24" i="138"/>
  <c r="P23" i="138"/>
  <c r="EK23" i="138"/>
  <c r="EL23" i="138"/>
  <c r="A23" i="138"/>
  <c r="P22" i="138"/>
  <c r="EK22" i="138"/>
  <c r="EL22" i="138"/>
  <c r="A22" i="138"/>
  <c r="P21" i="138"/>
  <c r="EK21" i="138"/>
  <c r="EL21" i="138"/>
  <c r="A21" i="138"/>
  <c r="P20" i="138"/>
  <c r="EK20" i="138"/>
  <c r="EL20" i="138"/>
  <c r="A20" i="138"/>
  <c r="P19" i="138"/>
  <c r="EK19" i="138"/>
  <c r="EL19" i="138"/>
  <c r="A19" i="138"/>
  <c r="P18" i="138"/>
  <c r="EK18" i="138"/>
  <c r="EL18" i="138"/>
  <c r="A18" i="138"/>
  <c r="P17" i="138"/>
  <c r="EK17" i="138"/>
  <c r="EL17" i="138"/>
  <c r="A17" i="138"/>
  <c r="P16" i="138"/>
  <c r="EK16" i="138"/>
  <c r="EL16" i="138"/>
  <c r="A16" i="138"/>
  <c r="P15" i="138"/>
  <c r="EK15" i="138"/>
  <c r="EL15" i="138"/>
  <c r="A15" i="138"/>
  <c r="P14" i="138"/>
  <c r="EK14" i="138"/>
  <c r="EL14" i="138"/>
  <c r="A14" i="138"/>
  <c r="P13" i="138"/>
  <c r="EK13" i="138"/>
  <c r="EL13" i="138"/>
  <c r="A13" i="138"/>
  <c r="P12" i="138"/>
  <c r="EK12" i="138"/>
  <c r="EL12" i="138"/>
  <c r="A12" i="138"/>
  <c r="P11" i="138"/>
  <c r="EK11" i="138"/>
  <c r="EL11" i="138"/>
  <c r="A11" i="138"/>
  <c r="P10" i="138"/>
  <c r="EK10" i="138"/>
  <c r="EL10" i="138"/>
  <c r="A10" i="138"/>
  <c r="P9" i="138"/>
  <c r="EK9" i="138"/>
  <c r="EL9" i="138"/>
  <c r="A9" i="138"/>
  <c r="P8" i="138"/>
  <c r="EK8" i="138"/>
  <c r="EL8" i="138"/>
  <c r="A8" i="138"/>
  <c r="P7" i="138"/>
  <c r="EK7" i="138"/>
  <c r="EL7" i="138"/>
  <c r="A7" i="138"/>
  <c r="P6" i="138"/>
  <c r="EK6" i="138"/>
  <c r="EL6" i="138"/>
  <c r="A6" i="138"/>
  <c r="P5" i="138"/>
  <c r="EK5" i="138"/>
  <c r="EL5" i="138"/>
  <c r="A5" i="138"/>
  <c r="P4" i="138"/>
  <c r="EK4" i="138"/>
  <c r="EL4" i="138"/>
  <c r="A4" i="138"/>
  <c r="P3" i="138"/>
  <c r="EK3" i="138"/>
  <c r="EL3" i="138"/>
  <c r="A3" i="138"/>
  <c r="EH2" i="138"/>
  <c r="EG2" i="138"/>
  <c r="EF2" i="138"/>
  <c r="EE2" i="138"/>
  <c r="ED2" i="138"/>
  <c r="EC2" i="138"/>
  <c r="EB2" i="138"/>
  <c r="EA2" i="138"/>
  <c r="DZ2" i="138"/>
  <c r="DY2" i="138"/>
  <c r="DX2" i="138"/>
  <c r="DW2" i="138"/>
  <c r="DU2" i="138"/>
  <c r="DT2" i="138"/>
  <c r="DS2" i="138"/>
  <c r="DR2" i="138"/>
  <c r="DQ2" i="138"/>
  <c r="DP2" i="138"/>
  <c r="DO2" i="138"/>
  <c r="DN2" i="138"/>
  <c r="DM2" i="138"/>
  <c r="DL2" i="138"/>
  <c r="DK2" i="138"/>
  <c r="DJ2" i="138"/>
  <c r="DH2" i="138"/>
  <c r="DG2" i="138"/>
  <c r="DF2" i="138"/>
  <c r="DE2" i="138"/>
  <c r="DD2" i="138"/>
  <c r="DC2" i="138"/>
  <c r="DB2" i="138"/>
  <c r="DA2" i="138"/>
  <c r="CZ2" i="138"/>
  <c r="CY2" i="138"/>
  <c r="CX2" i="138"/>
  <c r="CW2" i="138"/>
  <c r="CU2" i="138"/>
  <c r="CT2" i="138"/>
  <c r="CS2" i="138"/>
  <c r="CR2" i="138"/>
  <c r="CQ2" i="138"/>
  <c r="CP2" i="138"/>
  <c r="CO2" i="138"/>
  <c r="CN2" i="138"/>
  <c r="CM2" i="138"/>
  <c r="CL2" i="138"/>
  <c r="CK2" i="138"/>
  <c r="CJ2" i="138"/>
  <c r="CH2" i="138"/>
  <c r="CG2" i="138"/>
  <c r="CF2" i="138"/>
  <c r="CE2" i="138"/>
  <c r="CD2" i="138"/>
  <c r="CC2" i="138"/>
  <c r="CB2" i="138"/>
  <c r="CA2" i="138"/>
  <c r="BZ2" i="138"/>
  <c r="BY2" i="138"/>
  <c r="BX2" i="138"/>
  <c r="BW2" i="138"/>
  <c r="AR2" i="138"/>
  <c r="AQ2" i="138"/>
  <c r="AP2" i="138"/>
  <c r="AO2" i="138"/>
  <c r="AN2" i="138"/>
  <c r="AM2" i="138"/>
  <c r="AL2" i="138"/>
  <c r="AK2" i="138"/>
  <c r="AJ2" i="138"/>
  <c r="AI2" i="138"/>
  <c r="AH2" i="138"/>
  <c r="AG2" i="138"/>
  <c r="AE2" i="138"/>
  <c r="AD2" i="138"/>
  <c r="AC2" i="138"/>
  <c r="AB2" i="138"/>
  <c r="AA2" i="138"/>
  <c r="Z2" i="138"/>
  <c r="Y2" i="138"/>
  <c r="X2" i="138"/>
  <c r="W2" i="138"/>
  <c r="V2" i="138"/>
  <c r="U2" i="138"/>
  <c r="T2" i="138"/>
  <c r="R10" i="89"/>
  <c r="N34" i="49"/>
  <c r="D11" i="128"/>
  <c r="E11" i="128"/>
  <c r="F11" i="128"/>
  <c r="G11" i="128"/>
  <c r="H11" i="128"/>
  <c r="I11" i="128"/>
  <c r="J11" i="128"/>
  <c r="K11" i="128"/>
  <c r="L11" i="128"/>
  <c r="M11" i="128"/>
  <c r="N11" i="128"/>
  <c r="O11" i="128"/>
  <c r="P11" i="128"/>
  <c r="Q11" i="128"/>
  <c r="R11" i="128"/>
  <c r="S11" i="128"/>
  <c r="C11" i="128"/>
  <c r="Q34" i="128"/>
  <c r="Q35" i="128"/>
  <c r="Q36" i="128"/>
  <c r="Q37" i="128"/>
  <c r="Q38" i="128"/>
  <c r="M34" i="128"/>
  <c r="M35" i="128"/>
  <c r="M36" i="128"/>
  <c r="M37" i="128"/>
  <c r="M38" i="128"/>
  <c r="G10" i="128"/>
  <c r="D10" i="128"/>
  <c r="E10" i="128"/>
  <c r="D11" i="127"/>
  <c r="E11" i="127"/>
  <c r="F11" i="127"/>
  <c r="G11" i="127"/>
  <c r="H11" i="127"/>
  <c r="I11" i="127"/>
  <c r="J11" i="127"/>
  <c r="K11" i="127"/>
  <c r="L11" i="127"/>
  <c r="M11" i="127"/>
  <c r="N11" i="127"/>
  <c r="O11" i="127"/>
  <c r="P11" i="127"/>
  <c r="Q11" i="127"/>
  <c r="R11" i="127"/>
  <c r="S11" i="127"/>
  <c r="D10" i="127"/>
  <c r="E10" i="127"/>
  <c r="I10" i="127"/>
  <c r="D11" i="112"/>
  <c r="E11" i="112"/>
  <c r="F11" i="112"/>
  <c r="G11" i="112"/>
  <c r="H11" i="112"/>
  <c r="I11" i="112"/>
  <c r="J11" i="112"/>
  <c r="K11" i="112"/>
  <c r="L11" i="112"/>
  <c r="M11" i="112"/>
  <c r="N11" i="112"/>
  <c r="O11" i="112"/>
  <c r="P11" i="112"/>
  <c r="Q11" i="112"/>
  <c r="R11" i="112"/>
  <c r="S11" i="112"/>
  <c r="G13" i="112"/>
  <c r="G15" i="112"/>
  <c r="G17" i="112"/>
  <c r="G10" i="112"/>
  <c r="D10" i="112"/>
  <c r="E10" i="112"/>
  <c r="D13" i="112"/>
  <c r="D15" i="112"/>
  <c r="D17" i="112"/>
  <c r="D11" i="126"/>
  <c r="E11" i="126"/>
  <c r="F11" i="126"/>
  <c r="G11" i="126"/>
  <c r="H11" i="126"/>
  <c r="I11" i="126"/>
  <c r="J11" i="126"/>
  <c r="K11" i="126"/>
  <c r="L11" i="126"/>
  <c r="M11" i="126"/>
  <c r="N11" i="126"/>
  <c r="O11" i="126"/>
  <c r="P11" i="126"/>
  <c r="Q11" i="126"/>
  <c r="R11" i="126"/>
  <c r="S11" i="126"/>
  <c r="G13" i="126"/>
  <c r="G15" i="126"/>
  <c r="G16" i="126"/>
  <c r="G17" i="126"/>
  <c r="G19" i="126"/>
  <c r="G21" i="126"/>
  <c r="G23" i="126"/>
  <c r="D13" i="126"/>
  <c r="D15" i="126"/>
  <c r="D16" i="126"/>
  <c r="D17" i="126"/>
  <c r="D19" i="126"/>
  <c r="D21" i="126"/>
  <c r="D23" i="126"/>
  <c r="G10" i="126"/>
  <c r="D10" i="126"/>
  <c r="E10" i="126"/>
  <c r="D11" i="125"/>
  <c r="E11" i="125"/>
  <c r="F11" i="125"/>
  <c r="G11" i="125"/>
  <c r="H11" i="125"/>
  <c r="I11" i="125"/>
  <c r="J11" i="125"/>
  <c r="K11" i="125"/>
  <c r="L11" i="125"/>
  <c r="M11" i="125"/>
  <c r="N11" i="125"/>
  <c r="O11" i="125"/>
  <c r="P11" i="125"/>
  <c r="Q11" i="125"/>
  <c r="R11" i="125"/>
  <c r="S11" i="125"/>
  <c r="G13" i="125"/>
  <c r="G15" i="125"/>
  <c r="G16" i="125"/>
  <c r="G17" i="125"/>
  <c r="G19" i="125"/>
  <c r="G21" i="125"/>
  <c r="G23" i="125"/>
  <c r="G10" i="125"/>
  <c r="D10" i="125"/>
  <c r="E10" i="125"/>
  <c r="D15" i="125"/>
  <c r="E15" i="125"/>
  <c r="D16" i="125"/>
  <c r="E16" i="125"/>
  <c r="D17" i="125"/>
  <c r="E17" i="125"/>
  <c r="D19" i="125"/>
  <c r="E19" i="125"/>
  <c r="D21" i="125"/>
  <c r="E21" i="125"/>
  <c r="D23" i="125"/>
  <c r="E23" i="125"/>
  <c r="D11" i="124"/>
  <c r="E11" i="124"/>
  <c r="F11" i="124"/>
  <c r="G11" i="124"/>
  <c r="H11" i="124"/>
  <c r="I11" i="124"/>
  <c r="J11" i="124"/>
  <c r="K11" i="124"/>
  <c r="L11" i="124"/>
  <c r="M11" i="124"/>
  <c r="N11" i="124"/>
  <c r="O11" i="124"/>
  <c r="P11" i="124"/>
  <c r="Q11" i="124"/>
  <c r="R11" i="124"/>
  <c r="S11" i="124"/>
  <c r="G13" i="124"/>
  <c r="G15" i="124"/>
  <c r="G16" i="124"/>
  <c r="G17" i="124"/>
  <c r="G19" i="124"/>
  <c r="G21" i="124"/>
  <c r="G23" i="124"/>
  <c r="G10" i="124"/>
  <c r="D10" i="124"/>
  <c r="E10" i="124"/>
  <c r="D13" i="124"/>
  <c r="D15" i="124"/>
  <c r="D16" i="124"/>
  <c r="D17" i="124"/>
  <c r="D19" i="124"/>
  <c r="D21" i="124"/>
  <c r="D23" i="124"/>
  <c r="D11" i="123"/>
  <c r="E11" i="123"/>
  <c r="F11" i="123"/>
  <c r="G11" i="123"/>
  <c r="H11" i="123"/>
  <c r="I11" i="123"/>
  <c r="J11" i="123"/>
  <c r="K11" i="123"/>
  <c r="L11" i="123"/>
  <c r="M11" i="123"/>
  <c r="N11" i="123"/>
  <c r="O11" i="123"/>
  <c r="P11" i="123"/>
  <c r="Q11" i="123"/>
  <c r="R11" i="123"/>
  <c r="S11" i="123"/>
  <c r="I14" i="123"/>
  <c r="G10" i="123"/>
  <c r="D10" i="123"/>
  <c r="E10" i="123"/>
  <c r="G13" i="123"/>
  <c r="G15" i="123"/>
  <c r="G16" i="123"/>
  <c r="G17" i="123"/>
  <c r="G19" i="123"/>
  <c r="G21" i="123"/>
  <c r="D13" i="123"/>
  <c r="D15" i="123"/>
  <c r="D16" i="123"/>
  <c r="D17" i="123"/>
  <c r="D19" i="123"/>
  <c r="D21" i="123"/>
  <c r="D11" i="122"/>
  <c r="E11" i="122"/>
  <c r="F11" i="122"/>
  <c r="G11" i="122"/>
  <c r="H11" i="122"/>
  <c r="I11" i="122"/>
  <c r="J11" i="122"/>
  <c r="K11" i="122"/>
  <c r="L11" i="122"/>
  <c r="M11" i="122"/>
  <c r="N11" i="122"/>
  <c r="O11" i="122"/>
  <c r="P11" i="122"/>
  <c r="Q11" i="122"/>
  <c r="R11" i="122"/>
  <c r="S11" i="122"/>
  <c r="G10" i="122"/>
  <c r="D13" i="122"/>
  <c r="D10" i="122"/>
  <c r="E10" i="122"/>
  <c r="D15" i="122"/>
  <c r="D17" i="122"/>
  <c r="D19" i="122"/>
  <c r="C15" i="122"/>
  <c r="D11" i="121"/>
  <c r="E11" i="121"/>
  <c r="F11" i="121"/>
  <c r="G11" i="121"/>
  <c r="H11" i="121"/>
  <c r="I11" i="121"/>
  <c r="J11" i="121"/>
  <c r="K11" i="121"/>
  <c r="L11" i="121"/>
  <c r="M11" i="121"/>
  <c r="N11" i="121"/>
  <c r="O11" i="121"/>
  <c r="P11" i="121"/>
  <c r="Q11" i="121"/>
  <c r="R11" i="121"/>
  <c r="S11" i="121"/>
  <c r="D10" i="121"/>
  <c r="E10" i="121"/>
  <c r="D13" i="121"/>
  <c r="D15" i="121"/>
  <c r="D17" i="121"/>
  <c r="D19" i="121"/>
  <c r="G10" i="121"/>
  <c r="D11" i="115"/>
  <c r="E11" i="115"/>
  <c r="F11" i="115"/>
  <c r="G11" i="115"/>
  <c r="H11" i="115"/>
  <c r="I11" i="115"/>
  <c r="J11" i="115"/>
  <c r="K11" i="115"/>
  <c r="L11" i="115"/>
  <c r="M11" i="115"/>
  <c r="N11" i="115"/>
  <c r="O11" i="115"/>
  <c r="P11" i="115"/>
  <c r="Q11" i="115"/>
  <c r="R11" i="115"/>
  <c r="S11" i="115"/>
  <c r="G13" i="115"/>
  <c r="G14" i="115"/>
  <c r="G16" i="115"/>
  <c r="G18" i="115"/>
  <c r="G20" i="115"/>
  <c r="D13" i="115"/>
  <c r="D14" i="115"/>
  <c r="D16" i="115"/>
  <c r="D18" i="115"/>
  <c r="D20" i="115"/>
  <c r="G10" i="115"/>
  <c r="D10" i="115"/>
  <c r="E10" i="115"/>
  <c r="D11" i="119"/>
  <c r="E11" i="119"/>
  <c r="F11" i="119"/>
  <c r="G11" i="119"/>
  <c r="H11" i="119"/>
  <c r="I11" i="119"/>
  <c r="J11" i="119"/>
  <c r="K11" i="119"/>
  <c r="L11" i="119"/>
  <c r="M11" i="119"/>
  <c r="N11" i="119"/>
  <c r="O11" i="119"/>
  <c r="P11" i="119"/>
  <c r="Q11" i="119"/>
  <c r="R11" i="119"/>
  <c r="S11" i="119"/>
  <c r="G13" i="119"/>
  <c r="G15" i="119"/>
  <c r="G17" i="119"/>
  <c r="G19" i="119"/>
  <c r="D13" i="119"/>
  <c r="D15" i="119"/>
  <c r="D17" i="119"/>
  <c r="D19" i="119"/>
  <c r="G10" i="119"/>
  <c r="D10" i="119"/>
  <c r="E10" i="119"/>
  <c r="D11" i="118"/>
  <c r="E11" i="118"/>
  <c r="F11" i="118"/>
  <c r="G11" i="118"/>
  <c r="H11" i="118"/>
  <c r="I11" i="118"/>
  <c r="J11" i="118"/>
  <c r="K11" i="118"/>
  <c r="L11" i="118"/>
  <c r="M11" i="118"/>
  <c r="N11" i="118"/>
  <c r="O11" i="118"/>
  <c r="P11" i="118"/>
  <c r="Q11" i="118"/>
  <c r="R11" i="118"/>
  <c r="S11" i="118"/>
  <c r="G10" i="118"/>
  <c r="D10" i="118"/>
  <c r="E10" i="118"/>
  <c r="G13" i="118"/>
  <c r="G15" i="118"/>
  <c r="G17" i="118"/>
  <c r="G19" i="118"/>
  <c r="D13" i="118"/>
  <c r="D15" i="118"/>
  <c r="D17" i="118"/>
  <c r="D19" i="118"/>
  <c r="D11" i="116"/>
  <c r="E11" i="116"/>
  <c r="F11" i="116"/>
  <c r="G11" i="116"/>
  <c r="H11" i="116"/>
  <c r="I11" i="116"/>
  <c r="J11" i="116"/>
  <c r="K11" i="116"/>
  <c r="L11" i="116"/>
  <c r="M11" i="116"/>
  <c r="N11" i="116"/>
  <c r="O11" i="116"/>
  <c r="P11" i="116"/>
  <c r="Q11" i="116"/>
  <c r="R11" i="116"/>
  <c r="S11" i="116"/>
  <c r="G13" i="116"/>
  <c r="G14" i="116"/>
  <c r="G16" i="116"/>
  <c r="G18" i="116"/>
  <c r="G20" i="116"/>
  <c r="D13" i="116"/>
  <c r="E13" i="116"/>
  <c r="D14" i="116"/>
  <c r="E14" i="116"/>
  <c r="D16" i="116"/>
  <c r="E16" i="116"/>
  <c r="D18" i="116"/>
  <c r="E18" i="116"/>
  <c r="D20" i="116"/>
  <c r="E20" i="116"/>
  <c r="G10" i="116"/>
  <c r="D10" i="116"/>
  <c r="E10" i="116"/>
  <c r="D11" i="117"/>
  <c r="E11" i="117"/>
  <c r="F11" i="117"/>
  <c r="G11" i="117"/>
  <c r="H11" i="117"/>
  <c r="I11" i="117"/>
  <c r="J11" i="117"/>
  <c r="K11" i="117"/>
  <c r="L11" i="117"/>
  <c r="M11" i="117"/>
  <c r="N11" i="117"/>
  <c r="O11" i="117"/>
  <c r="P11" i="117"/>
  <c r="Q11" i="117"/>
  <c r="R11" i="117"/>
  <c r="S11" i="117"/>
  <c r="G13" i="117"/>
  <c r="G15" i="117"/>
  <c r="G17" i="117"/>
  <c r="G19" i="117"/>
  <c r="G10" i="117"/>
  <c r="D13" i="117"/>
  <c r="D15" i="117"/>
  <c r="D17" i="117"/>
  <c r="D19" i="117"/>
  <c r="D10" i="117"/>
  <c r="E10" i="117"/>
  <c r="D11" i="114"/>
  <c r="E11" i="114"/>
  <c r="F11" i="114"/>
  <c r="G11" i="114"/>
  <c r="H11" i="114"/>
  <c r="I11" i="114"/>
  <c r="J11" i="114"/>
  <c r="K11" i="114"/>
  <c r="L11" i="114"/>
  <c r="M11" i="114"/>
  <c r="N11" i="114"/>
  <c r="O11" i="114"/>
  <c r="P11" i="114"/>
  <c r="Q11" i="114"/>
  <c r="R11" i="114"/>
  <c r="S11" i="114"/>
  <c r="G10" i="114"/>
  <c r="D10" i="114"/>
  <c r="E10" i="114"/>
  <c r="D13" i="114"/>
  <c r="D14" i="114"/>
  <c r="D16" i="114"/>
  <c r="G13" i="114"/>
  <c r="G14" i="114"/>
  <c r="G16" i="114"/>
  <c r="D11" i="113"/>
  <c r="E11" i="113"/>
  <c r="F11" i="113"/>
  <c r="G11" i="113"/>
  <c r="H11" i="113"/>
  <c r="I11" i="113"/>
  <c r="J11" i="113"/>
  <c r="K11" i="113"/>
  <c r="L11" i="113"/>
  <c r="M11" i="113"/>
  <c r="N11" i="113"/>
  <c r="O11" i="113"/>
  <c r="P11" i="113"/>
  <c r="Q11" i="113"/>
  <c r="R11" i="113"/>
  <c r="S11" i="113"/>
  <c r="D13" i="113"/>
  <c r="G13" i="113"/>
  <c r="G15" i="113"/>
  <c r="G17" i="113"/>
  <c r="G19" i="113"/>
  <c r="G10" i="113"/>
  <c r="D15" i="113"/>
  <c r="D17" i="113"/>
  <c r="D19" i="113"/>
  <c r="D10" i="113"/>
  <c r="E10" i="113"/>
  <c r="D11" i="111"/>
  <c r="E11" i="111"/>
  <c r="F11" i="111"/>
  <c r="G11" i="111"/>
  <c r="H11" i="111"/>
  <c r="I11" i="111"/>
  <c r="J11" i="111"/>
  <c r="K11" i="111"/>
  <c r="L11" i="111"/>
  <c r="M11" i="111"/>
  <c r="N11" i="111"/>
  <c r="O11" i="111"/>
  <c r="P11" i="111"/>
  <c r="Q11" i="111"/>
  <c r="R11" i="111"/>
  <c r="S11" i="111"/>
  <c r="E11" i="110"/>
  <c r="F11" i="110"/>
  <c r="G11" i="110"/>
  <c r="H11" i="110"/>
  <c r="I11" i="110"/>
  <c r="J11" i="110"/>
  <c r="K11" i="110"/>
  <c r="L11" i="110"/>
  <c r="M11" i="110"/>
  <c r="N11" i="110"/>
  <c r="O11" i="110"/>
  <c r="P11" i="110"/>
  <c r="Q11" i="110"/>
  <c r="R11" i="110"/>
  <c r="S11" i="110"/>
  <c r="G13" i="111"/>
  <c r="G14" i="111"/>
  <c r="G16" i="111"/>
  <c r="G18" i="111"/>
  <c r="G10" i="111"/>
  <c r="H10" i="111"/>
  <c r="H13" i="111"/>
  <c r="H14" i="111"/>
  <c r="H16" i="111"/>
  <c r="P16" i="111"/>
  <c r="H18" i="111"/>
  <c r="P18" i="111"/>
  <c r="D13" i="111"/>
  <c r="D14" i="111"/>
  <c r="D16" i="111"/>
  <c r="D18" i="111"/>
  <c r="D10" i="111"/>
  <c r="E10" i="111"/>
  <c r="D11" i="110"/>
  <c r="G13" i="110"/>
  <c r="G14" i="110"/>
  <c r="G16" i="110"/>
  <c r="G18" i="110"/>
  <c r="G10" i="110"/>
  <c r="D13" i="110"/>
  <c r="D14" i="110"/>
  <c r="D16" i="110"/>
  <c r="D18" i="110"/>
  <c r="D10" i="110"/>
  <c r="E10" i="110"/>
  <c r="D11" i="109"/>
  <c r="E11" i="109"/>
  <c r="F11" i="109"/>
  <c r="G11" i="109"/>
  <c r="H11" i="109"/>
  <c r="I11" i="109"/>
  <c r="J11" i="109"/>
  <c r="K11" i="109"/>
  <c r="L11" i="109"/>
  <c r="M11" i="109"/>
  <c r="N11" i="109"/>
  <c r="O11" i="109"/>
  <c r="P11" i="109"/>
  <c r="Q11" i="109"/>
  <c r="R11" i="109"/>
  <c r="S11" i="109"/>
  <c r="D13" i="109"/>
  <c r="G14" i="109"/>
  <c r="G16" i="109"/>
  <c r="G10" i="109"/>
  <c r="D14" i="109"/>
  <c r="D16" i="109"/>
  <c r="D10" i="109"/>
  <c r="E10" i="109"/>
  <c r="C11" i="108"/>
  <c r="D11" i="108"/>
  <c r="E11" i="108"/>
  <c r="F11" i="108"/>
  <c r="G11" i="108"/>
  <c r="H11" i="108"/>
  <c r="I11" i="108"/>
  <c r="J11" i="108"/>
  <c r="K11" i="108"/>
  <c r="L11" i="108"/>
  <c r="M11" i="108"/>
  <c r="N11" i="108"/>
  <c r="O11" i="108"/>
  <c r="P11" i="108"/>
  <c r="Q11" i="108"/>
  <c r="R11" i="108"/>
  <c r="S11" i="108"/>
  <c r="G13" i="108"/>
  <c r="G14" i="108"/>
  <c r="G16" i="108"/>
  <c r="G10" i="108"/>
  <c r="D13" i="108"/>
  <c r="D14" i="108"/>
  <c r="D16" i="108"/>
  <c r="D10" i="108"/>
  <c r="E10" i="108"/>
  <c r="C11" i="105"/>
  <c r="D11" i="105"/>
  <c r="E11" i="105"/>
  <c r="F11" i="105"/>
  <c r="G11" i="105"/>
  <c r="H11" i="105"/>
  <c r="I11" i="105"/>
  <c r="J11" i="105"/>
  <c r="K11" i="105"/>
  <c r="L11" i="105"/>
  <c r="M11" i="105"/>
  <c r="N11" i="105"/>
  <c r="O11" i="105"/>
  <c r="P11" i="105"/>
  <c r="Q11" i="105"/>
  <c r="R11" i="105"/>
  <c r="S11" i="105"/>
  <c r="G13" i="105"/>
  <c r="G14" i="105"/>
  <c r="G16" i="105"/>
  <c r="G10" i="105"/>
  <c r="D13" i="105"/>
  <c r="D14" i="105"/>
  <c r="D16" i="105"/>
  <c r="D10" i="105"/>
  <c r="E10" i="105"/>
  <c r="D11" i="107"/>
  <c r="E11" i="107"/>
  <c r="F11" i="107"/>
  <c r="G11" i="107"/>
  <c r="H11" i="107"/>
  <c r="I11" i="107"/>
  <c r="J11" i="107"/>
  <c r="K11" i="107"/>
  <c r="L11" i="107"/>
  <c r="M11" i="107"/>
  <c r="N11" i="107"/>
  <c r="O11" i="107"/>
  <c r="P11" i="107"/>
  <c r="Q11" i="107"/>
  <c r="R11" i="107"/>
  <c r="S11" i="107"/>
  <c r="G13" i="107"/>
  <c r="G15" i="107"/>
  <c r="G10" i="107"/>
  <c r="D15" i="107"/>
  <c r="D13" i="107"/>
  <c r="D10" i="107"/>
  <c r="E10" i="107"/>
  <c r="D11" i="104"/>
  <c r="E11" i="104"/>
  <c r="F11" i="104"/>
  <c r="G11" i="104"/>
  <c r="H11" i="104"/>
  <c r="I11" i="104"/>
  <c r="J11" i="104"/>
  <c r="K11" i="104"/>
  <c r="L11" i="104"/>
  <c r="M11" i="104"/>
  <c r="N11" i="104"/>
  <c r="O11" i="104"/>
  <c r="P11" i="104"/>
  <c r="Q11" i="104"/>
  <c r="R11" i="104"/>
  <c r="S11" i="104"/>
  <c r="G13" i="104"/>
  <c r="G14" i="104"/>
  <c r="G16" i="104"/>
  <c r="G18" i="104"/>
  <c r="G10" i="104"/>
  <c r="E10" i="104"/>
  <c r="D13" i="104"/>
  <c r="D14" i="104"/>
  <c r="D16" i="104"/>
  <c r="D18" i="104"/>
  <c r="D10" i="104"/>
  <c r="E11" i="101"/>
  <c r="F11" i="101"/>
  <c r="G11" i="101"/>
  <c r="H11" i="101"/>
  <c r="I11" i="101"/>
  <c r="J11" i="101"/>
  <c r="K11" i="101"/>
  <c r="L11" i="101"/>
  <c r="M11" i="101"/>
  <c r="N11" i="101"/>
  <c r="O11" i="101"/>
  <c r="P11" i="101"/>
  <c r="Q11" i="101"/>
  <c r="R11" i="101"/>
  <c r="S11" i="101"/>
  <c r="D11" i="106"/>
  <c r="E11" i="106"/>
  <c r="F11" i="106"/>
  <c r="G11" i="106"/>
  <c r="H11" i="106"/>
  <c r="I11" i="106"/>
  <c r="J11" i="106"/>
  <c r="K11" i="106"/>
  <c r="L11" i="106"/>
  <c r="M11" i="106"/>
  <c r="N11" i="106"/>
  <c r="O11" i="106"/>
  <c r="P11" i="106"/>
  <c r="Q11" i="106"/>
  <c r="R11" i="106"/>
  <c r="S11" i="106"/>
  <c r="G13" i="106"/>
  <c r="G14" i="106"/>
  <c r="G15" i="106"/>
  <c r="G17" i="106"/>
  <c r="G10" i="106"/>
  <c r="H10" i="106"/>
  <c r="E10" i="106"/>
  <c r="D17" i="106"/>
  <c r="D13" i="106"/>
  <c r="D14" i="106"/>
  <c r="D15" i="106"/>
  <c r="D10" i="106"/>
  <c r="D11" i="102"/>
  <c r="E11" i="102"/>
  <c r="F11" i="102"/>
  <c r="G11" i="102"/>
  <c r="H11" i="102"/>
  <c r="I11" i="102"/>
  <c r="J11" i="102"/>
  <c r="K11" i="102"/>
  <c r="L11" i="102"/>
  <c r="M11" i="102"/>
  <c r="N11" i="102"/>
  <c r="O11" i="102"/>
  <c r="P11" i="102"/>
  <c r="Q11" i="102"/>
  <c r="R11" i="102"/>
  <c r="S11" i="102"/>
  <c r="E13" i="102"/>
  <c r="D13" i="102"/>
  <c r="G13" i="102"/>
  <c r="G16" i="102"/>
  <c r="G14" i="102"/>
  <c r="G10" i="102"/>
  <c r="E16" i="102"/>
  <c r="E14" i="102"/>
  <c r="D16" i="102"/>
  <c r="D14" i="102"/>
  <c r="E10" i="102"/>
  <c r="D10" i="102"/>
  <c r="P15" i="101"/>
  <c r="I21" i="101"/>
  <c r="O21" i="101"/>
  <c r="I18" i="101"/>
  <c r="I16" i="101"/>
  <c r="G19" i="101"/>
  <c r="G20" i="101"/>
  <c r="G17" i="101"/>
  <c r="G14" i="101"/>
  <c r="G13" i="101"/>
  <c r="G10" i="101"/>
  <c r="E20" i="101"/>
  <c r="E19" i="101"/>
  <c r="E17" i="101"/>
  <c r="E15" i="101"/>
  <c r="E14" i="101"/>
  <c r="E13" i="101"/>
  <c r="D11" i="101"/>
  <c r="D20" i="101"/>
  <c r="D19" i="101"/>
  <c r="D17" i="101"/>
  <c r="D15" i="101"/>
  <c r="D14" i="101"/>
  <c r="D13" i="101"/>
  <c r="E10" i="101"/>
  <c r="F10" i="101"/>
  <c r="D10" i="101"/>
  <c r="G20" i="1"/>
  <c r="G23" i="1"/>
  <c r="G18" i="1"/>
  <c r="G13" i="1"/>
  <c r="D23" i="1"/>
  <c r="D20" i="1"/>
  <c r="D17" i="1"/>
  <c r="D18" i="1"/>
  <c r="D13" i="1"/>
  <c r="F79" i="89"/>
  <c r="E79" i="89"/>
  <c r="D79" i="89"/>
  <c r="U64" i="89"/>
  <c r="T64" i="89"/>
  <c r="S64" i="89"/>
  <c r="P64" i="89"/>
  <c r="O64" i="89"/>
  <c r="N64" i="89"/>
  <c r="K64" i="89"/>
  <c r="J64" i="89"/>
  <c r="I64" i="89"/>
  <c r="F64" i="89"/>
  <c r="E64" i="89"/>
  <c r="D64" i="89"/>
  <c r="K55" i="89"/>
  <c r="J55" i="89"/>
  <c r="I55" i="89"/>
  <c r="F55" i="89"/>
  <c r="E55" i="89"/>
  <c r="D55" i="89"/>
  <c r="P46" i="89"/>
  <c r="O46" i="89"/>
  <c r="N46" i="89"/>
  <c r="K46" i="89"/>
  <c r="J46" i="89"/>
  <c r="I46" i="89"/>
  <c r="F46" i="89"/>
  <c r="E46" i="89"/>
  <c r="D46" i="89"/>
  <c r="U39" i="89"/>
  <c r="T39" i="89"/>
  <c r="S39" i="89"/>
  <c r="P39" i="89"/>
  <c r="O39" i="89"/>
  <c r="N39" i="89"/>
  <c r="K39" i="89"/>
  <c r="J39" i="89"/>
  <c r="I39" i="89"/>
  <c r="F39" i="89"/>
  <c r="E39" i="89"/>
  <c r="D39" i="89"/>
  <c r="U26" i="89"/>
  <c r="T26" i="89"/>
  <c r="S26" i="89"/>
  <c r="P26" i="89"/>
  <c r="O26" i="89"/>
  <c r="N26" i="89"/>
  <c r="K26" i="89"/>
  <c r="J26" i="89"/>
  <c r="I26" i="89"/>
  <c r="F26" i="89"/>
  <c r="E26" i="89"/>
  <c r="D26" i="89"/>
  <c r="U17" i="89"/>
  <c r="T17" i="89"/>
  <c r="S17" i="89"/>
  <c r="P17" i="89"/>
  <c r="O17" i="89"/>
  <c r="N17" i="89"/>
  <c r="K17" i="89"/>
  <c r="J17" i="89"/>
  <c r="I17" i="89"/>
  <c r="F17" i="89"/>
  <c r="E17" i="89"/>
  <c r="D17" i="89"/>
  <c r="P4" i="89"/>
  <c r="O4" i="89"/>
  <c r="N4" i="89"/>
  <c r="J4" i="89"/>
  <c r="J57" i="90"/>
  <c r="G19" i="122"/>
  <c r="J56" i="90"/>
  <c r="G17" i="122"/>
  <c r="J55" i="90"/>
  <c r="G15" i="122"/>
  <c r="J54" i="90"/>
  <c r="G13" i="122"/>
  <c r="E57" i="90"/>
  <c r="G19" i="121"/>
  <c r="E56" i="90"/>
  <c r="G17" i="121"/>
  <c r="E55" i="90"/>
  <c r="G15" i="121"/>
  <c r="E54" i="90"/>
  <c r="G13" i="121"/>
  <c r="F75" i="90"/>
  <c r="E75" i="90"/>
  <c r="D75" i="90"/>
  <c r="U62" i="90"/>
  <c r="T62" i="90"/>
  <c r="S62" i="90"/>
  <c r="P62" i="90"/>
  <c r="O62" i="90"/>
  <c r="N62" i="90"/>
  <c r="K62" i="90"/>
  <c r="J62" i="90"/>
  <c r="I62" i="90"/>
  <c r="F62" i="90"/>
  <c r="E62" i="90"/>
  <c r="D62" i="90"/>
  <c r="K53" i="90"/>
  <c r="J53" i="90"/>
  <c r="I53" i="90"/>
  <c r="F53" i="90"/>
  <c r="E53" i="90"/>
  <c r="D53" i="90"/>
  <c r="P44" i="90"/>
  <c r="O44" i="90"/>
  <c r="N44" i="90"/>
  <c r="K44" i="90"/>
  <c r="J44" i="90"/>
  <c r="I44" i="90"/>
  <c r="F44" i="90"/>
  <c r="E44" i="90"/>
  <c r="D44" i="90"/>
  <c r="U37" i="90"/>
  <c r="T37" i="90"/>
  <c r="S37" i="90"/>
  <c r="P37" i="90"/>
  <c r="O37" i="90"/>
  <c r="N37" i="90"/>
  <c r="K37" i="90"/>
  <c r="J37" i="90"/>
  <c r="I37" i="90"/>
  <c r="F37" i="90"/>
  <c r="E37" i="90"/>
  <c r="D37" i="90"/>
  <c r="U25" i="90"/>
  <c r="T25" i="90"/>
  <c r="S25" i="90"/>
  <c r="P25" i="90"/>
  <c r="O25" i="90"/>
  <c r="N25" i="90"/>
  <c r="K25" i="90"/>
  <c r="J25" i="90"/>
  <c r="I25" i="90"/>
  <c r="F25" i="90"/>
  <c r="E25" i="90"/>
  <c r="D25" i="90"/>
  <c r="U16" i="90"/>
  <c r="T16" i="90"/>
  <c r="S16" i="90"/>
  <c r="P16" i="90"/>
  <c r="O16" i="90"/>
  <c r="N16" i="90"/>
  <c r="K16" i="90"/>
  <c r="J16" i="90"/>
  <c r="I16" i="90"/>
  <c r="H16" i="90"/>
  <c r="F16" i="90"/>
  <c r="E16" i="90"/>
  <c r="D16" i="90"/>
  <c r="J11" i="90"/>
  <c r="K4" i="90"/>
  <c r="J4" i="90"/>
  <c r="I4" i="90"/>
  <c r="F4" i="90"/>
  <c r="D4" i="90"/>
  <c r="E4" i="90"/>
  <c r="O4" i="90"/>
  <c r="P26" i="49"/>
  <c r="P151" i="49"/>
  <c r="P148" i="49"/>
  <c r="P138" i="49"/>
  <c r="P139" i="49"/>
  <c r="P140" i="49"/>
  <c r="P141" i="49"/>
  <c r="P142" i="49"/>
  <c r="P143" i="49"/>
  <c r="P144" i="49"/>
  <c r="P145" i="49"/>
  <c r="P119" i="49"/>
  <c r="P120" i="49"/>
  <c r="P121" i="49"/>
  <c r="P122" i="49"/>
  <c r="P123" i="49"/>
  <c r="P124" i="49"/>
  <c r="P125" i="49"/>
  <c r="P126" i="49"/>
  <c r="P127" i="49"/>
  <c r="P128" i="49"/>
  <c r="P129" i="49"/>
  <c r="P130" i="49"/>
  <c r="P131" i="49"/>
  <c r="P132" i="49"/>
  <c r="P133" i="49"/>
  <c r="P134" i="49"/>
  <c r="P135" i="49"/>
  <c r="P136" i="49"/>
  <c r="P137" i="49"/>
  <c r="P118" i="49"/>
  <c r="P113" i="49"/>
  <c r="P112" i="49"/>
  <c r="P111" i="49"/>
  <c r="P108" i="49"/>
  <c r="P107" i="49"/>
  <c r="P106" i="49"/>
  <c r="P105" i="49"/>
  <c r="P101" i="49"/>
  <c r="P102" i="49"/>
  <c r="P100" i="49"/>
  <c r="P97" i="49"/>
  <c r="P92" i="49"/>
  <c r="P89" i="49"/>
  <c r="P84" i="49"/>
  <c r="P81" i="49"/>
  <c r="P78" i="49"/>
  <c r="P77" i="49"/>
  <c r="P74" i="49"/>
  <c r="P71" i="49"/>
  <c r="P68" i="49"/>
  <c r="P65" i="49"/>
  <c r="P64" i="49"/>
  <c r="P59" i="49"/>
  <c r="P56" i="49"/>
  <c r="P55" i="49"/>
  <c r="P52" i="49"/>
  <c r="P49" i="49"/>
  <c r="P48" i="49"/>
  <c r="P45" i="49"/>
  <c r="P42" i="49"/>
  <c r="P39" i="49"/>
  <c r="P38" i="49"/>
  <c r="P35" i="49"/>
  <c r="P34" i="49"/>
  <c r="P33" i="49"/>
  <c r="P32" i="49"/>
  <c r="P31" i="49"/>
  <c r="P23" i="49"/>
  <c r="P22" i="49"/>
  <c r="P21" i="49"/>
  <c r="P20" i="49"/>
  <c r="P10" i="49"/>
  <c r="P11" i="49"/>
  <c r="P12" i="49"/>
  <c r="P14" i="49"/>
  <c r="N151" i="49"/>
  <c r="N148" i="49"/>
  <c r="N119" i="49"/>
  <c r="N120" i="49"/>
  <c r="N121" i="49"/>
  <c r="N122" i="49"/>
  <c r="N123" i="49"/>
  <c r="N124" i="49"/>
  <c r="N125" i="49"/>
  <c r="N126" i="49"/>
  <c r="N127" i="49"/>
  <c r="N128" i="49"/>
  <c r="N129" i="49"/>
  <c r="N130" i="49"/>
  <c r="N131" i="49"/>
  <c r="N132" i="49"/>
  <c r="N133" i="49"/>
  <c r="N134" i="49"/>
  <c r="N135" i="49"/>
  <c r="Q135" i="49"/>
  <c r="N136" i="49"/>
  <c r="N137" i="49"/>
  <c r="N138" i="49"/>
  <c r="N139" i="49"/>
  <c r="N140" i="49"/>
  <c r="N141" i="49"/>
  <c r="N142" i="49"/>
  <c r="N143" i="49"/>
  <c r="N144" i="49"/>
  <c r="N145" i="49"/>
  <c r="N118" i="49"/>
  <c r="N112" i="49"/>
  <c r="N113" i="49"/>
  <c r="N111" i="49"/>
  <c r="N106" i="49"/>
  <c r="N107" i="49"/>
  <c r="N108" i="49"/>
  <c r="N105" i="49"/>
  <c r="N101" i="49"/>
  <c r="N102" i="49"/>
  <c r="N100" i="49"/>
  <c r="N97" i="49"/>
  <c r="N92" i="49"/>
  <c r="N89" i="49"/>
  <c r="N84" i="49"/>
  <c r="N81" i="49"/>
  <c r="N78" i="49"/>
  <c r="N77" i="49"/>
  <c r="N74" i="49"/>
  <c r="N71" i="49"/>
  <c r="N68" i="49"/>
  <c r="N65" i="49"/>
  <c r="N64" i="49"/>
  <c r="N59" i="49"/>
  <c r="N56" i="49"/>
  <c r="N55" i="49"/>
  <c r="N52" i="49"/>
  <c r="N49" i="49"/>
  <c r="N48" i="49"/>
  <c r="N45" i="49"/>
  <c r="N42" i="49"/>
  <c r="N39" i="49"/>
  <c r="N38" i="49"/>
  <c r="N35" i="49"/>
  <c r="N32" i="49"/>
  <c r="N33" i="49"/>
  <c r="N31" i="49"/>
  <c r="N26" i="49"/>
  <c r="N21" i="49"/>
  <c r="N22" i="49"/>
  <c r="N23" i="49"/>
  <c r="N20" i="49"/>
  <c r="N10" i="49"/>
  <c r="N11" i="49"/>
  <c r="N12" i="49"/>
  <c r="N14" i="49"/>
  <c r="N15" i="49"/>
  <c r="N17" i="49"/>
  <c r="N9" i="49"/>
  <c r="H152" i="49"/>
  <c r="G152" i="49"/>
  <c r="F152" i="49"/>
  <c r="E152" i="49"/>
  <c r="D152" i="49"/>
  <c r="C152" i="49"/>
  <c r="B152" i="49"/>
  <c r="H146" i="49"/>
  <c r="G146" i="49"/>
  <c r="F146" i="49"/>
  <c r="E146" i="49"/>
  <c r="D146" i="49"/>
  <c r="C146" i="49"/>
  <c r="B146" i="49"/>
  <c r="H114" i="49"/>
  <c r="G114" i="49"/>
  <c r="F114" i="49"/>
  <c r="E114" i="49"/>
  <c r="D114" i="49"/>
  <c r="C114" i="49"/>
  <c r="B114" i="49"/>
  <c r="H109" i="49"/>
  <c r="G109" i="49"/>
  <c r="F109" i="49"/>
  <c r="E109" i="49"/>
  <c r="D109" i="49"/>
  <c r="C109" i="49"/>
  <c r="B109" i="49"/>
  <c r="H103" i="49"/>
  <c r="G103" i="49"/>
  <c r="F103" i="49"/>
  <c r="E103" i="49"/>
  <c r="D103" i="49"/>
  <c r="C103" i="49"/>
  <c r="B103" i="49"/>
  <c r="H98" i="49"/>
  <c r="G98" i="49"/>
  <c r="F98" i="49"/>
  <c r="E98" i="49"/>
  <c r="D98" i="49"/>
  <c r="C98" i="49"/>
  <c r="B98" i="49"/>
  <c r="H93" i="49"/>
  <c r="G93" i="49"/>
  <c r="F93" i="49"/>
  <c r="E93" i="49"/>
  <c r="D93" i="49"/>
  <c r="C93" i="49"/>
  <c r="B93" i="49"/>
  <c r="H90" i="49"/>
  <c r="G90" i="49"/>
  <c r="F90" i="49"/>
  <c r="E90" i="49"/>
  <c r="D90" i="49"/>
  <c r="C90" i="49"/>
  <c r="B90" i="49"/>
  <c r="H85" i="49"/>
  <c r="G85" i="49"/>
  <c r="F85" i="49"/>
  <c r="E85" i="49"/>
  <c r="D85" i="49"/>
  <c r="C85" i="49"/>
  <c r="B85" i="49"/>
  <c r="H82" i="49"/>
  <c r="G82" i="49"/>
  <c r="F82" i="49"/>
  <c r="E82" i="49"/>
  <c r="D82" i="49"/>
  <c r="C82" i="49"/>
  <c r="B82" i="49"/>
  <c r="H79" i="49"/>
  <c r="G79" i="49"/>
  <c r="F79" i="49"/>
  <c r="E79" i="49"/>
  <c r="D79" i="49"/>
  <c r="C79" i="49"/>
  <c r="B79" i="49"/>
  <c r="H75" i="49"/>
  <c r="G75" i="49"/>
  <c r="F75" i="49"/>
  <c r="E75" i="49"/>
  <c r="D75" i="49"/>
  <c r="C75" i="49"/>
  <c r="B75" i="49"/>
  <c r="H72" i="49"/>
  <c r="G72" i="49"/>
  <c r="F72" i="49"/>
  <c r="E72" i="49"/>
  <c r="D72" i="49"/>
  <c r="C72" i="49"/>
  <c r="B72" i="49"/>
  <c r="H69" i="49"/>
  <c r="G69" i="49"/>
  <c r="F69" i="49"/>
  <c r="E69" i="49"/>
  <c r="D69" i="49"/>
  <c r="C69" i="49"/>
  <c r="B69" i="49"/>
  <c r="H66" i="49"/>
  <c r="G66" i="49"/>
  <c r="F66" i="49"/>
  <c r="E66" i="49"/>
  <c r="D66" i="49"/>
  <c r="C66" i="49"/>
  <c r="B66" i="49"/>
  <c r="H60" i="49"/>
  <c r="G60" i="49"/>
  <c r="F60" i="49"/>
  <c r="E60" i="49"/>
  <c r="D60" i="49"/>
  <c r="C60" i="49"/>
  <c r="B60" i="49"/>
  <c r="H57" i="49"/>
  <c r="G57" i="49"/>
  <c r="F57" i="49"/>
  <c r="E57" i="49"/>
  <c r="D57" i="49"/>
  <c r="C57" i="49"/>
  <c r="B57" i="49"/>
  <c r="H53" i="49"/>
  <c r="G53" i="49"/>
  <c r="F53" i="49"/>
  <c r="E53" i="49"/>
  <c r="D53" i="49"/>
  <c r="C53" i="49"/>
  <c r="B53" i="49"/>
  <c r="H50" i="49"/>
  <c r="G50" i="49"/>
  <c r="F50" i="49"/>
  <c r="E50" i="49"/>
  <c r="D50" i="49"/>
  <c r="C50" i="49"/>
  <c r="B50" i="49"/>
  <c r="H46" i="49"/>
  <c r="G46" i="49"/>
  <c r="F46" i="49"/>
  <c r="E46" i="49"/>
  <c r="D46" i="49"/>
  <c r="C46" i="49"/>
  <c r="B46" i="49"/>
  <c r="H43" i="49"/>
  <c r="G43" i="49"/>
  <c r="F43" i="49"/>
  <c r="E43" i="49"/>
  <c r="D43" i="49"/>
  <c r="C43" i="49"/>
  <c r="B43" i="49"/>
  <c r="H40" i="49"/>
  <c r="G40" i="49"/>
  <c r="F40" i="49"/>
  <c r="E40" i="49"/>
  <c r="D40" i="49"/>
  <c r="C40" i="49"/>
  <c r="B40" i="49"/>
  <c r="H36" i="49"/>
  <c r="G36" i="49"/>
  <c r="F36" i="49"/>
  <c r="E36" i="49"/>
  <c r="D36" i="49"/>
  <c r="C36" i="49"/>
  <c r="B36" i="49"/>
  <c r="H27" i="49"/>
  <c r="G27" i="49"/>
  <c r="F27" i="49"/>
  <c r="E27" i="49"/>
  <c r="D27" i="49"/>
  <c r="C27" i="49"/>
  <c r="B27" i="49"/>
  <c r="H24" i="49"/>
  <c r="G24" i="49"/>
  <c r="F24" i="49"/>
  <c r="E24" i="49"/>
  <c r="D24" i="49"/>
  <c r="C24" i="49"/>
  <c r="B24" i="49"/>
  <c r="H18" i="49"/>
  <c r="G18" i="49"/>
  <c r="F18" i="49"/>
  <c r="E18" i="49"/>
  <c r="D18" i="49"/>
  <c r="C18" i="49"/>
  <c r="B18" i="49"/>
  <c r="B87" i="49"/>
  <c r="D95" i="49"/>
  <c r="E95" i="49"/>
  <c r="D29" i="49"/>
  <c r="F95" i="49"/>
  <c r="H29" i="49"/>
  <c r="G95" i="49"/>
  <c r="B116" i="49"/>
  <c r="C95" i="49"/>
  <c r="B29" i="49"/>
  <c r="B95" i="49"/>
  <c r="F62" i="49"/>
  <c r="E29" i="49"/>
  <c r="G62" i="49"/>
  <c r="G87" i="49"/>
  <c r="E116" i="49"/>
  <c r="F29" i="49"/>
  <c r="H62" i="49"/>
  <c r="H87" i="49"/>
  <c r="F116" i="49"/>
  <c r="G116" i="49"/>
  <c r="B62" i="49"/>
  <c r="H95" i="49"/>
  <c r="H116" i="49"/>
  <c r="C62" i="49"/>
  <c r="C87" i="49"/>
  <c r="F87" i="49"/>
  <c r="D87" i="49"/>
  <c r="C116" i="49"/>
  <c r="G29" i="49"/>
  <c r="D62" i="49"/>
  <c r="C29" i="49"/>
  <c r="E62" i="49"/>
  <c r="E87" i="49"/>
  <c r="D116" i="49"/>
  <c r="H155" i="49"/>
  <c r="B155" i="49"/>
  <c r="E155" i="49"/>
  <c r="F155" i="49"/>
  <c r="D155" i="49"/>
  <c r="G155" i="49"/>
  <c r="C155" i="49"/>
  <c r="H10" i="128"/>
  <c r="H10" i="112"/>
  <c r="H10" i="126"/>
  <c r="H10" i="125"/>
  <c r="H10" i="124"/>
  <c r="H10" i="123"/>
  <c r="H10" i="122"/>
  <c r="H10" i="121"/>
  <c r="H10" i="115"/>
  <c r="H10" i="119"/>
  <c r="H10" i="118"/>
  <c r="H10" i="116"/>
  <c r="H10" i="117"/>
  <c r="H10" i="114"/>
  <c r="H10" i="113"/>
  <c r="H10" i="110"/>
  <c r="H10" i="109"/>
  <c r="H10" i="108"/>
  <c r="H10" i="105"/>
  <c r="H10" i="107"/>
  <c r="H10" i="104"/>
  <c r="H10" i="102"/>
  <c r="H10" i="101"/>
  <c r="K11" i="90"/>
  <c r="U50" i="62"/>
  <c r="C26" i="135"/>
  <c r="C54" i="135"/>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E63" i="57"/>
  <c r="E61" i="57"/>
  <c r="E59" i="57"/>
  <c r="E57" i="57"/>
  <c r="E55" i="57"/>
  <c r="E53" i="57"/>
  <c r="E51" i="57"/>
  <c r="E49" i="57"/>
  <c r="E47" i="57"/>
  <c r="E45" i="57"/>
  <c r="E43" i="57"/>
  <c r="E41" i="57"/>
  <c r="E39" i="57"/>
  <c r="E37" i="57"/>
  <c r="E35" i="57"/>
  <c r="E33" i="57"/>
  <c r="E31" i="57"/>
  <c r="E29" i="57"/>
  <c r="E27" i="57"/>
  <c r="E23" i="57"/>
  <c r="H53" i="57"/>
  <c r="J53" i="57"/>
  <c r="J23" i="57"/>
  <c r="H23" i="57"/>
  <c r="J41" i="57"/>
  <c r="H41" i="57"/>
  <c r="J57" i="57"/>
  <c r="H57" i="57"/>
  <c r="H61" i="57"/>
  <c r="J61" i="57"/>
  <c r="H37" i="57"/>
  <c r="J37" i="57"/>
  <c r="J29" i="57"/>
  <c r="H29" i="57"/>
  <c r="J47" i="57"/>
  <c r="H47" i="57"/>
  <c r="J63" i="57"/>
  <c r="H63" i="57"/>
  <c r="J55" i="57"/>
  <c r="H55" i="57"/>
  <c r="J43" i="57"/>
  <c r="H43" i="57"/>
  <c r="J49" i="57"/>
  <c r="H49" i="57"/>
  <c r="J39" i="57"/>
  <c r="H39" i="57"/>
  <c r="J27" i="57"/>
  <c r="H27" i="57"/>
  <c r="H59" i="57"/>
  <c r="J59" i="57"/>
  <c r="H45" i="57"/>
  <c r="J45" i="57"/>
  <c r="J31" i="57"/>
  <c r="H31" i="57"/>
  <c r="J33" i="57"/>
  <c r="H33" i="57"/>
  <c r="H35" i="57"/>
  <c r="J35" i="57"/>
  <c r="H51" i="57"/>
  <c r="J51" i="57"/>
  <c r="O25" i="127"/>
  <c r="P25" i="127"/>
  <c r="F42" i="127"/>
  <c r="G42" i="127"/>
  <c r="F37" i="127"/>
  <c r="G37" i="127"/>
  <c r="F36" i="127"/>
  <c r="G36" i="127"/>
  <c r="F32" i="127"/>
  <c r="G32" i="127"/>
  <c r="F29" i="127"/>
  <c r="G29" i="127"/>
  <c r="F28" i="127"/>
  <c r="G28" i="127"/>
  <c r="F27" i="127"/>
  <c r="G27" i="127"/>
  <c r="F26" i="127"/>
  <c r="G26" i="127"/>
  <c r="G59" i="127"/>
  <c r="T23" i="127"/>
  <c r="Q12" i="57"/>
  <c r="S12" i="57"/>
  <c r="Q14" i="57"/>
  <c r="S14" i="57"/>
  <c r="Q16" i="57"/>
  <c r="S16" i="57"/>
  <c r="Q18" i="57"/>
  <c r="S18" i="57"/>
  <c r="Q20" i="57"/>
  <c r="S20" i="57"/>
  <c r="Q22" i="57"/>
  <c r="S22" i="57"/>
  <c r="Q24" i="57"/>
  <c r="S24" i="57"/>
  <c r="Q26" i="57"/>
  <c r="S26" i="57"/>
  <c r="Q28" i="57"/>
  <c r="S28" i="57"/>
  <c r="Q30" i="57"/>
  <c r="S30" i="57"/>
  <c r="Q32" i="57"/>
  <c r="S32" i="57"/>
  <c r="Q34" i="57"/>
  <c r="S34" i="57"/>
  <c r="Q36" i="57"/>
  <c r="S36" i="57"/>
  <c r="Q38" i="57"/>
  <c r="S38" i="57"/>
  <c r="Q40" i="57"/>
  <c r="S40" i="57"/>
  <c r="Q42" i="57"/>
  <c r="S42" i="57"/>
  <c r="Q44" i="57"/>
  <c r="S44" i="57"/>
  <c r="Q46" i="57"/>
  <c r="S46" i="57"/>
  <c r="Q48" i="57"/>
  <c r="S48" i="57"/>
  <c r="Q50" i="57"/>
  <c r="S50" i="57"/>
  <c r="Q52" i="57"/>
  <c r="S52" i="57"/>
  <c r="Q54" i="57"/>
  <c r="S54" i="57"/>
  <c r="Q56" i="57"/>
  <c r="S56" i="57"/>
  <c r="Q58" i="57"/>
  <c r="S58" i="57"/>
  <c r="Q60" i="57"/>
  <c r="S60" i="57"/>
  <c r="Q62" i="57"/>
  <c r="S62" i="57"/>
  <c r="E25" i="57"/>
  <c r="J25" i="57"/>
  <c r="H25" i="57"/>
  <c r="AA55" i="32"/>
  <c r="S29" i="125"/>
  <c r="V29" i="125"/>
  <c r="W11" i="32"/>
  <c r="S21" i="117"/>
  <c r="V21" i="117"/>
  <c r="V25" i="125"/>
  <c r="S25" i="124"/>
  <c r="V25" i="124"/>
  <c r="S27" i="125"/>
  <c r="V27" i="125"/>
  <c r="W63" i="32"/>
  <c r="W61" i="32"/>
  <c r="W59" i="32"/>
  <c r="W57" i="32"/>
  <c r="W55" i="32"/>
  <c r="W53" i="32"/>
  <c r="W51" i="32"/>
  <c r="W49" i="32"/>
  <c r="W45" i="32"/>
  <c r="W43" i="32"/>
  <c r="W41" i="32"/>
  <c r="W39" i="32"/>
  <c r="W37" i="32"/>
  <c r="W35" i="32"/>
  <c r="W33" i="32"/>
  <c r="W31" i="32"/>
  <c r="W29" i="32"/>
  <c r="W27" i="32"/>
  <c r="W25" i="32"/>
  <c r="W23" i="32"/>
  <c r="W21" i="32"/>
  <c r="W19" i="32"/>
  <c r="W17" i="32"/>
  <c r="W15" i="32"/>
  <c r="W13" i="32"/>
  <c r="K157" i="94"/>
  <c r="K158" i="94"/>
  <c r="K153" i="94"/>
  <c r="K154" i="94"/>
  <c r="K148" i="94"/>
  <c r="K147" i="94"/>
  <c r="K146" i="94"/>
  <c r="K145" i="94"/>
  <c r="K144" i="94"/>
  <c r="K143" i="94"/>
  <c r="K142" i="94"/>
  <c r="K141" i="94"/>
  <c r="K140" i="94"/>
  <c r="K139" i="94"/>
  <c r="K138" i="94"/>
  <c r="K137" i="94"/>
  <c r="K136" i="94"/>
  <c r="K135" i="94"/>
  <c r="K134" i="94"/>
  <c r="K133" i="94"/>
  <c r="K132" i="94"/>
  <c r="K131" i="94"/>
  <c r="K130" i="94"/>
  <c r="K129" i="94"/>
  <c r="K128" i="94"/>
  <c r="K127" i="94"/>
  <c r="K126" i="94"/>
  <c r="K125" i="94"/>
  <c r="K124" i="94"/>
  <c r="K123" i="94"/>
  <c r="K122" i="94"/>
  <c r="K121" i="94"/>
  <c r="K120" i="94"/>
  <c r="K115" i="94"/>
  <c r="K114" i="94"/>
  <c r="K113" i="94"/>
  <c r="K110" i="94"/>
  <c r="K109" i="94"/>
  <c r="K108" i="94"/>
  <c r="K107" i="94"/>
  <c r="K104" i="94"/>
  <c r="K103" i="94"/>
  <c r="K102" i="94"/>
  <c r="K99" i="94"/>
  <c r="K100" i="94"/>
  <c r="K94" i="94"/>
  <c r="K95" i="94"/>
  <c r="K91" i="94"/>
  <c r="K92" i="94"/>
  <c r="K86" i="94"/>
  <c r="K87" i="94"/>
  <c r="K83" i="94"/>
  <c r="K84" i="94"/>
  <c r="K80" i="94"/>
  <c r="K79" i="94"/>
  <c r="K76" i="94"/>
  <c r="K77" i="94"/>
  <c r="K73" i="94"/>
  <c r="K74" i="94"/>
  <c r="K70" i="94"/>
  <c r="K71" i="94"/>
  <c r="K67" i="94"/>
  <c r="K66" i="94"/>
  <c r="K61" i="94"/>
  <c r="K62" i="94"/>
  <c r="K58" i="94"/>
  <c r="K57" i="94"/>
  <c r="K54" i="94"/>
  <c r="K55" i="94"/>
  <c r="K51" i="94"/>
  <c r="K50" i="94"/>
  <c r="K47" i="94"/>
  <c r="K48" i="94"/>
  <c r="K44" i="94"/>
  <c r="K45" i="94"/>
  <c r="K41" i="94"/>
  <c r="K40" i="94"/>
  <c r="K37" i="94"/>
  <c r="K35" i="94"/>
  <c r="K34" i="94"/>
  <c r="K33" i="94"/>
  <c r="K28" i="94"/>
  <c r="K29" i="94"/>
  <c r="K25" i="94"/>
  <c r="K24" i="94"/>
  <c r="K23" i="94"/>
  <c r="K22" i="94"/>
  <c r="K18" i="94"/>
  <c r="K16" i="94"/>
  <c r="K15" i="94"/>
  <c r="K14" i="94"/>
  <c r="K13" i="94"/>
  <c r="K12" i="94"/>
  <c r="K11" i="94"/>
  <c r="G11" i="94"/>
  <c r="W94" i="94"/>
  <c r="K42" i="94"/>
  <c r="K52" i="94"/>
  <c r="K59" i="94"/>
  <c r="K81" i="94"/>
  <c r="K97" i="94"/>
  <c r="K26" i="94"/>
  <c r="K151" i="94"/>
  <c r="K68" i="94"/>
  <c r="K116" i="94"/>
  <c r="K38" i="94"/>
  <c r="K111" i="94"/>
  <c r="K105" i="94"/>
  <c r="K20" i="94"/>
  <c r="K89" i="94"/>
  <c r="K64" i="94"/>
  <c r="K31" i="94"/>
  <c r="K118" i="94"/>
  <c r="K161" i="94"/>
  <c r="K165" i="94"/>
  <c r="AA63" i="32"/>
  <c r="AA61" i="32"/>
  <c r="AA59" i="32"/>
  <c r="AA57" i="32"/>
  <c r="AA53" i="32"/>
  <c r="AA51" i="32"/>
  <c r="AA49" i="32"/>
  <c r="AA47" i="32"/>
  <c r="AA45" i="32"/>
  <c r="AA43" i="32"/>
  <c r="AA41" i="32"/>
  <c r="AA39" i="32"/>
  <c r="AA37" i="32"/>
  <c r="AA35" i="32"/>
  <c r="AA33" i="32"/>
  <c r="AA31" i="32"/>
  <c r="AA29" i="32"/>
  <c r="AA27" i="32"/>
  <c r="AA25" i="32"/>
  <c r="AA23" i="32"/>
  <c r="AA21" i="32"/>
  <c r="AA19" i="32"/>
  <c r="AA17" i="32"/>
  <c r="AA15" i="32"/>
  <c r="AA13" i="32"/>
  <c r="I149" i="94"/>
  <c r="G148" i="94"/>
  <c r="G147" i="94"/>
  <c r="G146" i="94"/>
  <c r="G145" i="94"/>
  <c r="G144" i="94"/>
  <c r="G143" i="94"/>
  <c r="G142" i="94"/>
  <c r="G141" i="94"/>
  <c r="G140" i="94"/>
  <c r="G139" i="94"/>
  <c r="G138" i="94"/>
  <c r="G137" i="94"/>
  <c r="G136" i="94"/>
  <c r="G135" i="94"/>
  <c r="G134" i="94"/>
  <c r="G133" i="94"/>
  <c r="G132" i="94"/>
  <c r="G131" i="94"/>
  <c r="G130" i="94"/>
  <c r="G129" i="94"/>
  <c r="G128" i="94"/>
  <c r="G127" i="94"/>
  <c r="G126" i="94"/>
  <c r="G125" i="94"/>
  <c r="G124" i="94"/>
  <c r="G123" i="94"/>
  <c r="G122" i="94"/>
  <c r="G121" i="94"/>
  <c r="G120" i="94"/>
  <c r="B121" i="94"/>
  <c r="B122" i="94"/>
  <c r="B123" i="94"/>
  <c r="B124" i="94"/>
  <c r="B125" i="94"/>
  <c r="B126" i="94"/>
  <c r="B127" i="94"/>
  <c r="B128" i="94"/>
  <c r="B129" i="94"/>
  <c r="B130" i="94"/>
  <c r="B131" i="94"/>
  <c r="B132" i="94"/>
  <c r="B133" i="94"/>
  <c r="B134" i="94"/>
  <c r="B135" i="94"/>
  <c r="B136" i="94"/>
  <c r="B137" i="94"/>
  <c r="B138" i="94"/>
  <c r="B139" i="94"/>
  <c r="B140" i="94"/>
  <c r="B141" i="94"/>
  <c r="B142" i="94"/>
  <c r="B143" i="94"/>
  <c r="B144" i="94"/>
  <c r="B145" i="94"/>
  <c r="B146" i="94"/>
  <c r="B147" i="94"/>
  <c r="B148" i="94"/>
  <c r="G157" i="94"/>
  <c r="G153" i="94"/>
  <c r="G154" i="94"/>
  <c r="G115" i="94"/>
  <c r="G114" i="94"/>
  <c r="G113" i="94"/>
  <c r="G110" i="94"/>
  <c r="G109" i="94"/>
  <c r="G108" i="94"/>
  <c r="G107" i="94"/>
  <c r="G104" i="94"/>
  <c r="G103" i="94"/>
  <c r="G102" i="94"/>
  <c r="G99" i="94"/>
  <c r="G100" i="94"/>
  <c r="G94" i="94"/>
  <c r="G95" i="94"/>
  <c r="G91" i="94"/>
  <c r="G92" i="94"/>
  <c r="G86" i="94"/>
  <c r="G87" i="94"/>
  <c r="G83" i="94"/>
  <c r="G84" i="94"/>
  <c r="G80" i="94"/>
  <c r="G79" i="94"/>
  <c r="G76" i="94"/>
  <c r="G77" i="94"/>
  <c r="G73" i="94"/>
  <c r="G74" i="94"/>
  <c r="G70" i="94"/>
  <c r="G71" i="94"/>
  <c r="G67" i="94"/>
  <c r="G66" i="94"/>
  <c r="G61" i="94"/>
  <c r="G62" i="94"/>
  <c r="G58" i="94"/>
  <c r="G57" i="94"/>
  <c r="G54" i="94"/>
  <c r="G55" i="94"/>
  <c r="G51" i="94"/>
  <c r="G50" i="94"/>
  <c r="G47" i="94"/>
  <c r="G48" i="94"/>
  <c r="G44" i="94"/>
  <c r="G45" i="94"/>
  <c r="G41" i="94"/>
  <c r="G40" i="94"/>
  <c r="G37" i="94"/>
  <c r="G35" i="94"/>
  <c r="G34" i="94"/>
  <c r="G33" i="94"/>
  <c r="G28" i="94"/>
  <c r="G29" i="94"/>
  <c r="G25" i="94"/>
  <c r="G24" i="94"/>
  <c r="G23" i="94"/>
  <c r="G22" i="94"/>
  <c r="G18" i="94"/>
  <c r="G16" i="94"/>
  <c r="G15" i="94"/>
  <c r="G14" i="94"/>
  <c r="G13" i="94"/>
  <c r="G12" i="94"/>
  <c r="S94" i="94"/>
  <c r="N94" i="94"/>
  <c r="B157" i="94"/>
  <c r="B153" i="94"/>
  <c r="B120" i="94"/>
  <c r="B115" i="94"/>
  <c r="B114" i="94"/>
  <c r="B113" i="94"/>
  <c r="B110" i="94"/>
  <c r="B109" i="94"/>
  <c r="B108" i="94"/>
  <c r="B107" i="94"/>
  <c r="B104" i="94"/>
  <c r="B103" i="94"/>
  <c r="B102" i="94"/>
  <c r="B99" i="94"/>
  <c r="B94" i="94"/>
  <c r="B91" i="94"/>
  <c r="B86" i="94"/>
  <c r="B83" i="94"/>
  <c r="B80" i="94"/>
  <c r="B79" i="94"/>
  <c r="B76" i="94"/>
  <c r="B73" i="94"/>
  <c r="B70" i="94"/>
  <c r="B67" i="94"/>
  <c r="B66" i="94"/>
  <c r="B61" i="94"/>
  <c r="B58" i="94"/>
  <c r="B54" i="94"/>
  <c r="B51" i="94"/>
  <c r="B50" i="94"/>
  <c r="B47" i="94"/>
  <c r="B44" i="94"/>
  <c r="B41" i="94"/>
  <c r="B40" i="94"/>
  <c r="B37" i="94"/>
  <c r="B57" i="94"/>
  <c r="B35" i="94"/>
  <c r="B34" i="94"/>
  <c r="B33" i="94"/>
  <c r="B28" i="94"/>
  <c r="B23" i="94"/>
  <c r="B24" i="94"/>
  <c r="B25" i="94"/>
  <c r="B22" i="94"/>
  <c r="B18" i="94"/>
  <c r="B12" i="94"/>
  <c r="B13" i="94"/>
  <c r="B14" i="94"/>
  <c r="B15" i="94"/>
  <c r="B16" i="94"/>
  <c r="B11" i="94"/>
  <c r="I11" i="94"/>
  <c r="I150" i="94"/>
  <c r="I36" i="94"/>
  <c r="I17" i="94"/>
  <c r="I19" i="94"/>
  <c r="H45" i="94"/>
  <c r="H42" i="94"/>
  <c r="H38" i="94"/>
  <c r="H29" i="94"/>
  <c r="H26" i="94"/>
  <c r="H20" i="94"/>
  <c r="I142" i="94"/>
  <c r="I144" i="94"/>
  <c r="I146" i="94"/>
  <c r="Z47" i="32"/>
  <c r="U47" i="32"/>
  <c r="I138" i="94"/>
  <c r="I148" i="94"/>
  <c r="I140" i="94"/>
  <c r="I120" i="94"/>
  <c r="I147" i="94"/>
  <c r="I143" i="94"/>
  <c r="I139" i="94"/>
  <c r="I131" i="94"/>
  <c r="I141" i="94"/>
  <c r="I145" i="94"/>
  <c r="I134" i="94"/>
  <c r="I130" i="94"/>
  <c r="I126" i="94"/>
  <c r="I122" i="94"/>
  <c r="I157" i="94"/>
  <c r="I158" i="94"/>
  <c r="I57" i="94"/>
  <c r="I67" i="94"/>
  <c r="I79" i="94"/>
  <c r="I91" i="94"/>
  <c r="I92" i="94"/>
  <c r="I103" i="94"/>
  <c r="I109" i="94"/>
  <c r="I115" i="94"/>
  <c r="I135" i="94"/>
  <c r="I127" i="94"/>
  <c r="I123" i="94"/>
  <c r="G42" i="94"/>
  <c r="G116" i="94"/>
  <c r="I153" i="94"/>
  <c r="I154" i="94"/>
  <c r="I23" i="94"/>
  <c r="I12" i="94"/>
  <c r="I58" i="94"/>
  <c r="I70" i="94"/>
  <c r="I71" i="94"/>
  <c r="I24" i="94"/>
  <c r="I83" i="94"/>
  <c r="I84" i="94"/>
  <c r="I80" i="94"/>
  <c r="I66" i="94"/>
  <c r="I102" i="94"/>
  <c r="G111" i="94"/>
  <c r="I44" i="94"/>
  <c r="I45" i="94"/>
  <c r="I54" i="94"/>
  <c r="I55" i="94"/>
  <c r="G26" i="94"/>
  <c r="I13" i="94"/>
  <c r="I25" i="94"/>
  <c r="I94" i="94"/>
  <c r="I95" i="94"/>
  <c r="I104" i="94"/>
  <c r="I110" i="94"/>
  <c r="I14" i="94"/>
  <c r="I22" i="94"/>
  <c r="I28" i="94"/>
  <c r="I29" i="94"/>
  <c r="G20" i="94"/>
  <c r="G38" i="94"/>
  <c r="G52" i="94"/>
  <c r="G59" i="94"/>
  <c r="G68" i="94"/>
  <c r="G81" i="94"/>
  <c r="I47" i="94"/>
  <c r="I48" i="94"/>
  <c r="G105" i="94"/>
  <c r="I37" i="94"/>
  <c r="I107" i="94"/>
  <c r="I137" i="94"/>
  <c r="I133" i="94"/>
  <c r="I129" i="94"/>
  <c r="I125" i="94"/>
  <c r="I121" i="94"/>
  <c r="G151" i="94"/>
  <c r="G97" i="94"/>
  <c r="I33" i="94"/>
  <c r="I16" i="94"/>
  <c r="I34" i="94"/>
  <c r="I40" i="94"/>
  <c r="I50" i="94"/>
  <c r="I61" i="94"/>
  <c r="I62" i="94"/>
  <c r="I73" i="94"/>
  <c r="I74" i="94"/>
  <c r="I99" i="94"/>
  <c r="I100" i="94"/>
  <c r="I113" i="94"/>
  <c r="G158" i="94"/>
  <c r="I15" i="94"/>
  <c r="I18" i="94"/>
  <c r="I35" i="94"/>
  <c r="I41" i="94"/>
  <c r="I51" i="94"/>
  <c r="I76" i="94"/>
  <c r="I77" i="94"/>
  <c r="I86" i="94"/>
  <c r="I87" i="94"/>
  <c r="I108" i="94"/>
  <c r="I114" i="94"/>
  <c r="I136" i="94"/>
  <c r="I132" i="94"/>
  <c r="I128" i="94"/>
  <c r="I124" i="94"/>
  <c r="B151" i="94"/>
  <c r="H31" i="94"/>
  <c r="G118" i="94"/>
  <c r="I105" i="94"/>
  <c r="I151" i="94"/>
  <c r="I97" i="94"/>
  <c r="I59" i="94"/>
  <c r="I68" i="94"/>
  <c r="I81" i="94"/>
  <c r="I26" i="94"/>
  <c r="I20" i="94"/>
  <c r="G31" i="94"/>
  <c r="I52" i="94"/>
  <c r="I111" i="94"/>
  <c r="G89" i="94"/>
  <c r="I42" i="94"/>
  <c r="G64" i="94"/>
  <c r="I116" i="94"/>
  <c r="I38" i="94"/>
  <c r="I89" i="94"/>
  <c r="I31" i="94"/>
  <c r="I118" i="94"/>
  <c r="I64" i="94"/>
  <c r="G161" i="94"/>
  <c r="G165" i="94"/>
  <c r="I161" i="94"/>
  <c r="V34" i="128"/>
  <c r="V35" i="128"/>
  <c r="V36" i="128"/>
  <c r="V37" i="128"/>
  <c r="V38" i="128"/>
  <c r="S50" i="128"/>
  <c r="S51" i="128"/>
  <c r="S34" i="128"/>
  <c r="S35" i="128"/>
  <c r="S36" i="128"/>
  <c r="S37" i="128"/>
  <c r="S38" i="128"/>
  <c r="B2" i="127"/>
  <c r="Q141" i="49"/>
  <c r="R141" i="49"/>
  <c r="Q143" i="49"/>
  <c r="R143" i="49"/>
  <c r="Q139" i="49"/>
  <c r="R139" i="49"/>
  <c r="Q137" i="49"/>
  <c r="Q142" i="49"/>
  <c r="R142" i="49"/>
  <c r="Q138" i="49"/>
  <c r="R138" i="49"/>
  <c r="Q144" i="49"/>
  <c r="R144" i="49"/>
  <c r="Q140" i="49"/>
  <c r="R140" i="49"/>
  <c r="Q136" i="49"/>
  <c r="R136" i="49"/>
  <c r="R137" i="49"/>
  <c r="U140" i="49"/>
  <c r="B20" i="75"/>
  <c r="V55" i="128"/>
  <c r="O46" i="62"/>
  <c r="Y52" i="127"/>
  <c r="Y14" i="127"/>
  <c r="Y23" i="127"/>
  <c r="Y24" i="127"/>
  <c r="Y25" i="127"/>
  <c r="Y35" i="127"/>
  <c r="Y38" i="127"/>
  <c r="Y39" i="127"/>
  <c r="Y53" i="127"/>
  <c r="Y57" i="127"/>
  <c r="Y13" i="127"/>
  <c r="V40" i="128"/>
  <c r="V29" i="126"/>
  <c r="V28" i="126"/>
  <c r="V27" i="126"/>
  <c r="V26" i="126"/>
  <c r="V25" i="126"/>
  <c r="V24" i="126"/>
  <c r="V22" i="126"/>
  <c r="V20" i="126"/>
  <c r="V18" i="126"/>
  <c r="V14" i="126"/>
  <c r="V30" i="125"/>
  <c r="V28" i="125"/>
  <c r="V26" i="125"/>
  <c r="V24" i="125"/>
  <c r="V22" i="125"/>
  <c r="V20" i="125"/>
  <c r="V18" i="125"/>
  <c r="V14" i="125"/>
  <c r="V29" i="124"/>
  <c r="V28" i="124"/>
  <c r="V27" i="124"/>
  <c r="V26" i="124"/>
  <c r="V24" i="124"/>
  <c r="V22" i="124"/>
  <c r="V20" i="124"/>
  <c r="V18" i="124"/>
  <c r="V14" i="124"/>
  <c r="V29" i="123"/>
  <c r="V28" i="123"/>
  <c r="V27" i="123"/>
  <c r="V26" i="123"/>
  <c r="V25" i="123"/>
  <c r="V24" i="123"/>
  <c r="V23" i="123"/>
  <c r="V22" i="123"/>
  <c r="V20" i="123"/>
  <c r="V18" i="123"/>
  <c r="V14" i="123"/>
  <c r="V29" i="122"/>
  <c r="V28" i="122"/>
  <c r="V27" i="122"/>
  <c r="V26" i="122"/>
  <c r="V25" i="122"/>
  <c r="V24" i="122"/>
  <c r="V23" i="122"/>
  <c r="V22" i="122"/>
  <c r="V21" i="122"/>
  <c r="V20" i="122"/>
  <c r="V18" i="122"/>
  <c r="V16" i="122"/>
  <c r="V14" i="122"/>
  <c r="V29" i="121"/>
  <c r="V28" i="121"/>
  <c r="V27" i="121"/>
  <c r="V26" i="121"/>
  <c r="V25" i="121"/>
  <c r="V24" i="121"/>
  <c r="V23" i="121"/>
  <c r="V22" i="121"/>
  <c r="V21" i="121"/>
  <c r="V20" i="121"/>
  <c r="V18" i="121"/>
  <c r="V16" i="121"/>
  <c r="V14" i="121"/>
  <c r="V29" i="118"/>
  <c r="V28" i="118"/>
  <c r="V27" i="118"/>
  <c r="V26" i="118"/>
  <c r="V25" i="118"/>
  <c r="V24" i="118"/>
  <c r="V23" i="118"/>
  <c r="V22" i="118"/>
  <c r="V21" i="118"/>
  <c r="V20" i="118"/>
  <c r="V18" i="118"/>
  <c r="V16" i="118"/>
  <c r="V14" i="118"/>
  <c r="V29" i="117"/>
  <c r="V28" i="117"/>
  <c r="V27" i="117"/>
  <c r="V26" i="117"/>
  <c r="V25" i="117"/>
  <c r="V24" i="117"/>
  <c r="V23" i="117"/>
  <c r="V22" i="117"/>
  <c r="V20" i="117"/>
  <c r="V18" i="117"/>
  <c r="V16" i="117"/>
  <c r="V14" i="117"/>
  <c r="V29" i="116"/>
  <c r="V28" i="116"/>
  <c r="V27" i="116"/>
  <c r="V26" i="116"/>
  <c r="V25" i="116"/>
  <c r="V24" i="116"/>
  <c r="V23" i="116"/>
  <c r="V22" i="116"/>
  <c r="V21" i="116"/>
  <c r="V19" i="116"/>
  <c r="V17" i="116"/>
  <c r="V15" i="116"/>
  <c r="V29" i="115"/>
  <c r="V28" i="115"/>
  <c r="V27" i="115"/>
  <c r="V26" i="115"/>
  <c r="V25" i="115"/>
  <c r="V24" i="115"/>
  <c r="V23" i="115"/>
  <c r="V22" i="115"/>
  <c r="V21" i="115"/>
  <c r="V19" i="115"/>
  <c r="V17" i="115"/>
  <c r="V15" i="115"/>
  <c r="V29" i="114"/>
  <c r="V28" i="114"/>
  <c r="V27" i="114"/>
  <c r="V26" i="114"/>
  <c r="V25" i="114"/>
  <c r="V24" i="114"/>
  <c r="V23" i="114"/>
  <c r="V22" i="114"/>
  <c r="V21" i="114"/>
  <c r="V20" i="114"/>
  <c r="V19" i="114"/>
  <c r="V18" i="114"/>
  <c r="V17" i="114"/>
  <c r="V15" i="114"/>
  <c r="V29" i="113"/>
  <c r="V28" i="113"/>
  <c r="V27" i="113"/>
  <c r="V26" i="113"/>
  <c r="V25" i="113"/>
  <c r="V24" i="113"/>
  <c r="V23" i="113"/>
  <c r="V22" i="113"/>
  <c r="V21" i="113"/>
  <c r="V20" i="113"/>
  <c r="V18" i="113"/>
  <c r="V16" i="113"/>
  <c r="V14" i="113"/>
  <c r="V29" i="111"/>
  <c r="V28" i="111"/>
  <c r="V27" i="111"/>
  <c r="V26" i="111"/>
  <c r="V25" i="111"/>
  <c r="V24" i="111"/>
  <c r="V23" i="111"/>
  <c r="V22" i="111"/>
  <c r="V21" i="111"/>
  <c r="V20" i="111"/>
  <c r="V19" i="111"/>
  <c r="V17" i="111"/>
  <c r="V15" i="111"/>
  <c r="V29" i="110"/>
  <c r="V28" i="110"/>
  <c r="V27" i="110"/>
  <c r="V26" i="110"/>
  <c r="V25" i="110"/>
  <c r="V24" i="110"/>
  <c r="V23" i="110"/>
  <c r="V22" i="110"/>
  <c r="V21" i="110"/>
  <c r="V20" i="110"/>
  <c r="V19" i="110"/>
  <c r="V17" i="110"/>
  <c r="V15" i="110"/>
  <c r="V29" i="109"/>
  <c r="V28" i="109"/>
  <c r="V27" i="109"/>
  <c r="V26" i="109"/>
  <c r="V25" i="109"/>
  <c r="V24" i="109"/>
  <c r="V23" i="109"/>
  <c r="V22" i="109"/>
  <c r="V21" i="109"/>
  <c r="V20" i="109"/>
  <c r="V19" i="109"/>
  <c r="V18" i="109"/>
  <c r="V17" i="109"/>
  <c r="V15" i="109"/>
  <c r="V29" i="108"/>
  <c r="V28" i="108"/>
  <c r="V27" i="108"/>
  <c r="V26" i="108"/>
  <c r="V25" i="108"/>
  <c r="V24" i="108"/>
  <c r="V23" i="108"/>
  <c r="V22" i="108"/>
  <c r="V21" i="108"/>
  <c r="V20" i="108"/>
  <c r="V19" i="108"/>
  <c r="V18" i="108"/>
  <c r="V17" i="108"/>
  <c r="V15" i="108"/>
  <c r="V29" i="107"/>
  <c r="V28" i="107"/>
  <c r="V27" i="107"/>
  <c r="V26" i="107"/>
  <c r="V25" i="107"/>
  <c r="V24" i="107"/>
  <c r="V23" i="107"/>
  <c r="V22" i="107"/>
  <c r="V21" i="107"/>
  <c r="V20" i="107"/>
  <c r="V19" i="107"/>
  <c r="V18" i="107"/>
  <c r="V17" i="107"/>
  <c r="V16" i="107"/>
  <c r="V14" i="107"/>
  <c r="V29" i="106"/>
  <c r="V28" i="106"/>
  <c r="V27" i="106"/>
  <c r="V26" i="106"/>
  <c r="V25" i="106"/>
  <c r="V24" i="106"/>
  <c r="V23" i="106"/>
  <c r="V22" i="106"/>
  <c r="V21" i="106"/>
  <c r="V20" i="106"/>
  <c r="V19" i="106"/>
  <c r="V18" i="106"/>
  <c r="V16" i="106"/>
  <c r="V29" i="104"/>
  <c r="V28" i="104"/>
  <c r="V27" i="104"/>
  <c r="V26" i="104"/>
  <c r="V25" i="104"/>
  <c r="V24" i="104"/>
  <c r="V23" i="104"/>
  <c r="V22" i="104"/>
  <c r="V21" i="104"/>
  <c r="V20" i="104"/>
  <c r="V19" i="104"/>
  <c r="V17" i="104"/>
  <c r="V15" i="104"/>
  <c r="U14" i="102"/>
  <c r="V29" i="102"/>
  <c r="V28" i="102"/>
  <c r="V27" i="102"/>
  <c r="V26" i="102"/>
  <c r="V25" i="102"/>
  <c r="V24" i="102"/>
  <c r="V23" i="102"/>
  <c r="V22" i="102"/>
  <c r="V21" i="102"/>
  <c r="V20" i="102"/>
  <c r="V19" i="102"/>
  <c r="V18" i="102"/>
  <c r="V17" i="102"/>
  <c r="V15" i="102"/>
  <c r="V29" i="101"/>
  <c r="U20" i="101"/>
  <c r="U14" i="101"/>
  <c r="V19" i="105"/>
  <c r="V19" i="112"/>
  <c r="U20" i="1"/>
  <c r="U18" i="1"/>
  <c r="H13" i="116"/>
  <c r="H14" i="116"/>
  <c r="H20" i="116"/>
  <c r="P20" i="116"/>
  <c r="F20" i="116"/>
  <c r="H18" i="116"/>
  <c r="P18" i="116"/>
  <c r="F18" i="116"/>
  <c r="H16" i="116"/>
  <c r="P16" i="116"/>
  <c r="F16" i="116"/>
  <c r="C16" i="105"/>
  <c r="F13" i="124"/>
  <c r="E16" i="104"/>
  <c r="C16" i="104"/>
  <c r="M16" i="104"/>
  <c r="C13" i="1"/>
  <c r="C14" i="129"/>
  <c r="C25" i="129"/>
  <c r="C34" i="129"/>
  <c r="I49" i="129"/>
  <c r="I47" i="129"/>
  <c r="I46" i="129"/>
  <c r="I43" i="129"/>
  <c r="I42" i="129"/>
  <c r="I41" i="129"/>
  <c r="I40" i="129"/>
  <c r="I37" i="129"/>
  <c r="I36" i="129"/>
  <c r="I33" i="129"/>
  <c r="I32" i="129"/>
  <c r="I31" i="129"/>
  <c r="I27" i="129"/>
  <c r="I28" i="129"/>
  <c r="I30" i="129"/>
  <c r="I29" i="129"/>
  <c r="I24" i="129"/>
  <c r="I23" i="129"/>
  <c r="I22" i="129"/>
  <c r="I21" i="129"/>
  <c r="I20" i="129"/>
  <c r="I19" i="129"/>
  <c r="I18" i="129"/>
  <c r="I17" i="129"/>
  <c r="C44" i="129"/>
  <c r="C38" i="129"/>
  <c r="C51" i="129"/>
  <c r="I38" i="129"/>
  <c r="I25" i="129"/>
  <c r="I44" i="129"/>
  <c r="I34" i="129"/>
  <c r="R43" i="128"/>
  <c r="R42" i="128"/>
  <c r="R41" i="128"/>
  <c r="U28" i="127"/>
  <c r="U27" i="127"/>
  <c r="U26" i="127"/>
  <c r="R44" i="128"/>
  <c r="R28" i="128"/>
  <c r="R31" i="128"/>
  <c r="R30" i="128"/>
  <c r="R29" i="128"/>
  <c r="R18" i="128"/>
  <c r="R17" i="128"/>
  <c r="R16" i="128"/>
  <c r="R15" i="128"/>
  <c r="B11" i="128"/>
  <c r="S10" i="128"/>
  <c r="R10" i="128"/>
  <c r="Q10" i="128"/>
  <c r="P10" i="128"/>
  <c r="O10" i="128"/>
  <c r="N10" i="128"/>
  <c r="M10" i="128"/>
  <c r="L10" i="128"/>
  <c r="K10" i="128"/>
  <c r="J10" i="128"/>
  <c r="I10" i="128"/>
  <c r="F10" i="128"/>
  <c r="C10" i="128"/>
  <c r="B10" i="128"/>
  <c r="S9" i="128"/>
  <c r="R9" i="128"/>
  <c r="Q9" i="128"/>
  <c r="P9" i="128"/>
  <c r="O9" i="128"/>
  <c r="N9" i="128"/>
  <c r="M9" i="128"/>
  <c r="L9" i="128"/>
  <c r="K9" i="128"/>
  <c r="J9" i="128"/>
  <c r="I9" i="128"/>
  <c r="N8" i="128"/>
  <c r="J8" i="128"/>
  <c r="B4" i="128"/>
  <c r="B3" i="128"/>
  <c r="B2" i="128"/>
  <c r="U56" i="127"/>
  <c r="U55" i="127"/>
  <c r="U54" i="127"/>
  <c r="U44" i="127"/>
  <c r="U43" i="127"/>
  <c r="U42" i="127"/>
  <c r="U41" i="127"/>
  <c r="U40" i="127"/>
  <c r="U37" i="127"/>
  <c r="U36" i="127"/>
  <c r="U32" i="127"/>
  <c r="U16" i="127"/>
  <c r="U17" i="127"/>
  <c r="U18" i="127"/>
  <c r="U19" i="127"/>
  <c r="U29" i="127"/>
  <c r="U21" i="127"/>
  <c r="U22" i="127"/>
  <c r="U15" i="127"/>
  <c r="C11" i="127"/>
  <c r="B11" i="127"/>
  <c r="V10" i="127"/>
  <c r="U10" i="127"/>
  <c r="T10" i="127"/>
  <c r="S10" i="127"/>
  <c r="R10" i="127"/>
  <c r="Q10" i="127"/>
  <c r="O10" i="127"/>
  <c r="N10" i="127"/>
  <c r="M10" i="127"/>
  <c r="L10" i="127"/>
  <c r="K10" i="127"/>
  <c r="J10" i="127"/>
  <c r="H10" i="127"/>
  <c r="C10" i="127"/>
  <c r="B10" i="127"/>
  <c r="V9" i="127"/>
  <c r="U9" i="127"/>
  <c r="T9" i="127"/>
  <c r="S9" i="127"/>
  <c r="R9" i="127"/>
  <c r="Q9" i="127"/>
  <c r="O9" i="127"/>
  <c r="N9" i="127"/>
  <c r="M9" i="127"/>
  <c r="L9" i="127"/>
  <c r="K9" i="127"/>
  <c r="Q8" i="127"/>
  <c r="L8" i="127"/>
  <c r="B4" i="127"/>
  <c r="B3" i="127"/>
  <c r="U81" i="127"/>
  <c r="Q44" i="62"/>
  <c r="O77" i="128"/>
  <c r="N46" i="62"/>
  <c r="R77" i="128"/>
  <c r="Q46" i="62"/>
  <c r="R81" i="127"/>
  <c r="N44" i="62"/>
  <c r="C20" i="94"/>
  <c r="C26" i="94"/>
  <c r="C29" i="94"/>
  <c r="C38" i="94"/>
  <c r="C42" i="94"/>
  <c r="C45" i="94"/>
  <c r="C48" i="94"/>
  <c r="C52" i="94"/>
  <c r="C55" i="94"/>
  <c r="C59" i="94"/>
  <c r="C62" i="94"/>
  <c r="C68" i="94"/>
  <c r="C71" i="94"/>
  <c r="C74" i="94"/>
  <c r="C77" i="94"/>
  <c r="C81" i="94"/>
  <c r="C84" i="94"/>
  <c r="C87" i="94"/>
  <c r="C92" i="94"/>
  <c r="C95" i="94"/>
  <c r="C100" i="94"/>
  <c r="C105" i="94"/>
  <c r="C111" i="94"/>
  <c r="C116" i="94"/>
  <c r="C151" i="94"/>
  <c r="C154" i="94"/>
  <c r="C158" i="94"/>
  <c r="D11" i="94"/>
  <c r="R58" i="1"/>
  <c r="Q10" i="62"/>
  <c r="C97" i="94"/>
  <c r="C89" i="94"/>
  <c r="C118" i="94"/>
  <c r="C64" i="94"/>
  <c r="C31" i="94"/>
  <c r="C161" i="94"/>
  <c r="H13" i="126"/>
  <c r="R13" i="126"/>
  <c r="H15" i="126"/>
  <c r="R15" i="126"/>
  <c r="H16" i="126"/>
  <c r="R16" i="126"/>
  <c r="H17" i="126"/>
  <c r="R17" i="126"/>
  <c r="H19" i="126"/>
  <c r="R19" i="126"/>
  <c r="H21" i="126"/>
  <c r="R21" i="126"/>
  <c r="H23" i="126"/>
  <c r="F15" i="126"/>
  <c r="F19" i="126"/>
  <c r="F21" i="126"/>
  <c r="F23" i="126"/>
  <c r="U23" i="126"/>
  <c r="F16" i="126"/>
  <c r="F17" i="126"/>
  <c r="F13" i="126"/>
  <c r="E13" i="126"/>
  <c r="E15" i="126"/>
  <c r="E16" i="126"/>
  <c r="E17" i="126"/>
  <c r="E19" i="126"/>
  <c r="E21" i="126"/>
  <c r="E23" i="126"/>
  <c r="C19" i="126"/>
  <c r="C21" i="126"/>
  <c r="C23" i="126"/>
  <c r="C15" i="126"/>
  <c r="C16" i="126"/>
  <c r="C17" i="126"/>
  <c r="C13" i="126"/>
  <c r="C11" i="126"/>
  <c r="B11" i="126"/>
  <c r="S10" i="126"/>
  <c r="R10" i="126"/>
  <c r="Q10" i="126"/>
  <c r="P10" i="126"/>
  <c r="O10" i="126"/>
  <c r="N10" i="126"/>
  <c r="M10" i="126"/>
  <c r="L10" i="126"/>
  <c r="K10" i="126"/>
  <c r="J10" i="126"/>
  <c r="I10" i="126"/>
  <c r="F10" i="126"/>
  <c r="C10" i="126"/>
  <c r="B10" i="126"/>
  <c r="S9" i="126"/>
  <c r="R9" i="126"/>
  <c r="Q9" i="126"/>
  <c r="P9" i="126"/>
  <c r="O9" i="126"/>
  <c r="N9" i="126"/>
  <c r="M9" i="126"/>
  <c r="L9" i="126"/>
  <c r="K9" i="126"/>
  <c r="J9" i="126"/>
  <c r="I9" i="126"/>
  <c r="N8" i="126"/>
  <c r="J8" i="126"/>
  <c r="B4" i="126"/>
  <c r="B3" i="126"/>
  <c r="B2" i="126"/>
  <c r="T149" i="49"/>
  <c r="I21" i="126"/>
  <c r="O21" i="126"/>
  <c r="I23" i="126"/>
  <c r="O23" i="126"/>
  <c r="I16" i="126"/>
  <c r="O16" i="126"/>
  <c r="I19" i="126"/>
  <c r="O19" i="126"/>
  <c r="I17" i="126"/>
  <c r="O17" i="126"/>
  <c r="I15" i="126"/>
  <c r="O15" i="126"/>
  <c r="I13" i="126"/>
  <c r="R23" i="126"/>
  <c r="R53" i="126"/>
  <c r="Q42" i="62"/>
  <c r="P15" i="126"/>
  <c r="P17" i="126"/>
  <c r="P19" i="126"/>
  <c r="P16" i="126"/>
  <c r="P21" i="126"/>
  <c r="P23" i="126"/>
  <c r="H13" i="125"/>
  <c r="R13" i="125"/>
  <c r="H15" i="125"/>
  <c r="P15" i="125"/>
  <c r="H16" i="125"/>
  <c r="P16" i="125"/>
  <c r="H17" i="125"/>
  <c r="H19" i="125"/>
  <c r="R19" i="125"/>
  <c r="H21" i="125"/>
  <c r="P21" i="125"/>
  <c r="H23" i="125"/>
  <c r="F19" i="125"/>
  <c r="F21" i="125"/>
  <c r="F23" i="125"/>
  <c r="U23" i="125"/>
  <c r="F15" i="125"/>
  <c r="F16" i="125"/>
  <c r="F17" i="125"/>
  <c r="F13" i="125"/>
  <c r="C19" i="125"/>
  <c r="C21" i="125"/>
  <c r="C23" i="125"/>
  <c r="C15" i="125"/>
  <c r="C16" i="125"/>
  <c r="C17" i="125"/>
  <c r="C11" i="125"/>
  <c r="B11" i="125"/>
  <c r="S10" i="125"/>
  <c r="R10" i="125"/>
  <c r="Q10" i="125"/>
  <c r="P10" i="125"/>
  <c r="O10" i="125"/>
  <c r="N10" i="125"/>
  <c r="M10" i="125"/>
  <c r="L10" i="125"/>
  <c r="K10" i="125"/>
  <c r="J10" i="125"/>
  <c r="I10" i="125"/>
  <c r="F10" i="125"/>
  <c r="C10" i="125"/>
  <c r="B10" i="125"/>
  <c r="S9" i="125"/>
  <c r="R9" i="125"/>
  <c r="Q9" i="125"/>
  <c r="P9" i="125"/>
  <c r="O9" i="125"/>
  <c r="N9" i="125"/>
  <c r="M9" i="125"/>
  <c r="L9" i="125"/>
  <c r="K9" i="125"/>
  <c r="J9" i="125"/>
  <c r="I9" i="125"/>
  <c r="N8" i="125"/>
  <c r="J8" i="125"/>
  <c r="B4" i="125"/>
  <c r="B3" i="125"/>
  <c r="B2" i="125"/>
  <c r="H13" i="124"/>
  <c r="H15" i="124"/>
  <c r="P15" i="124"/>
  <c r="H16" i="124"/>
  <c r="H17" i="124"/>
  <c r="R17" i="124"/>
  <c r="H19" i="124"/>
  <c r="R19" i="124"/>
  <c r="H21" i="124"/>
  <c r="R21" i="124"/>
  <c r="U23" i="124"/>
  <c r="F19" i="124"/>
  <c r="F21" i="124"/>
  <c r="F23" i="124"/>
  <c r="F15" i="124"/>
  <c r="F16" i="124"/>
  <c r="F17" i="124"/>
  <c r="E13" i="124"/>
  <c r="E15" i="124"/>
  <c r="E16" i="124"/>
  <c r="E17" i="124"/>
  <c r="E19" i="124"/>
  <c r="E21" i="124"/>
  <c r="E23" i="124"/>
  <c r="C19" i="124"/>
  <c r="C21" i="124"/>
  <c r="C23" i="124"/>
  <c r="C15" i="124"/>
  <c r="C16" i="124"/>
  <c r="C17" i="124"/>
  <c r="C13" i="124"/>
  <c r="C11" i="124"/>
  <c r="B11" i="124"/>
  <c r="S10" i="124"/>
  <c r="R10" i="124"/>
  <c r="Q10" i="124"/>
  <c r="P10" i="124"/>
  <c r="O10" i="124"/>
  <c r="N10" i="124"/>
  <c r="M10" i="124"/>
  <c r="L10" i="124"/>
  <c r="K10" i="124"/>
  <c r="J10" i="124"/>
  <c r="I10" i="124"/>
  <c r="F10" i="124"/>
  <c r="C10" i="124"/>
  <c r="B10" i="124"/>
  <c r="S9" i="124"/>
  <c r="R9" i="124"/>
  <c r="Q9" i="124"/>
  <c r="P9" i="124"/>
  <c r="O9" i="124"/>
  <c r="N9" i="124"/>
  <c r="M9" i="124"/>
  <c r="L9" i="124"/>
  <c r="K9" i="124"/>
  <c r="J9" i="124"/>
  <c r="I9" i="124"/>
  <c r="N8" i="124"/>
  <c r="J8" i="124"/>
  <c r="B4" i="124"/>
  <c r="B3" i="124"/>
  <c r="B2" i="124"/>
  <c r="H13" i="123"/>
  <c r="R13" i="123"/>
  <c r="H15" i="123"/>
  <c r="R15" i="123"/>
  <c r="H16" i="123"/>
  <c r="R16" i="123"/>
  <c r="H17" i="123"/>
  <c r="R17" i="123"/>
  <c r="H19" i="123"/>
  <c r="R19" i="123"/>
  <c r="H21" i="123"/>
  <c r="R21" i="123"/>
  <c r="F19" i="123"/>
  <c r="F21" i="123"/>
  <c r="F15" i="123"/>
  <c r="F16" i="123"/>
  <c r="F17" i="123"/>
  <c r="F13" i="123"/>
  <c r="E13" i="123"/>
  <c r="E15" i="123"/>
  <c r="E16" i="123"/>
  <c r="E17" i="123"/>
  <c r="E19" i="123"/>
  <c r="E21" i="123"/>
  <c r="C19" i="123"/>
  <c r="C21" i="123"/>
  <c r="C17" i="123"/>
  <c r="C15" i="123"/>
  <c r="C16" i="123"/>
  <c r="C13" i="123"/>
  <c r="C11" i="123"/>
  <c r="B11" i="123"/>
  <c r="S10" i="123"/>
  <c r="R10" i="123"/>
  <c r="Q10" i="123"/>
  <c r="P10" i="123"/>
  <c r="O10" i="123"/>
  <c r="N10" i="123"/>
  <c r="M10" i="123"/>
  <c r="L10" i="123"/>
  <c r="K10" i="123"/>
  <c r="J10" i="123"/>
  <c r="I10" i="123"/>
  <c r="F10" i="123"/>
  <c r="C10" i="123"/>
  <c r="B10" i="123"/>
  <c r="S9" i="123"/>
  <c r="R9" i="123"/>
  <c r="Q9" i="123"/>
  <c r="P9" i="123"/>
  <c r="O9" i="123"/>
  <c r="N9" i="123"/>
  <c r="M9" i="123"/>
  <c r="L9" i="123"/>
  <c r="K9" i="123"/>
  <c r="J9" i="123"/>
  <c r="I9" i="123"/>
  <c r="N8" i="123"/>
  <c r="J8" i="123"/>
  <c r="B4" i="123"/>
  <c r="B3" i="123"/>
  <c r="B2" i="123"/>
  <c r="E13" i="122"/>
  <c r="E15" i="122"/>
  <c r="E17" i="122"/>
  <c r="E19" i="122"/>
  <c r="C17" i="122"/>
  <c r="C19" i="122"/>
  <c r="C13" i="122"/>
  <c r="C11" i="122"/>
  <c r="B11" i="122"/>
  <c r="S10" i="122"/>
  <c r="R10" i="122"/>
  <c r="Q10" i="122"/>
  <c r="P10" i="122"/>
  <c r="O10" i="122"/>
  <c r="N10" i="122"/>
  <c r="M10" i="122"/>
  <c r="L10" i="122"/>
  <c r="K10" i="122"/>
  <c r="J10" i="122"/>
  <c r="I10" i="122"/>
  <c r="F10" i="122"/>
  <c r="C10" i="122"/>
  <c r="B10" i="122"/>
  <c r="S9" i="122"/>
  <c r="R9" i="122"/>
  <c r="Q9" i="122"/>
  <c r="P9" i="122"/>
  <c r="O9" i="122"/>
  <c r="N9" i="122"/>
  <c r="M9" i="122"/>
  <c r="L9" i="122"/>
  <c r="K9" i="122"/>
  <c r="J9" i="122"/>
  <c r="I9" i="122"/>
  <c r="N8" i="122"/>
  <c r="J8" i="122"/>
  <c r="B4" i="122"/>
  <c r="B3" i="122"/>
  <c r="B2" i="122"/>
  <c r="E13" i="121"/>
  <c r="E15" i="121"/>
  <c r="E17" i="121"/>
  <c r="E19" i="121"/>
  <c r="C15" i="121"/>
  <c r="C17" i="121"/>
  <c r="C19" i="121"/>
  <c r="C13" i="121"/>
  <c r="C11" i="121"/>
  <c r="B11" i="121"/>
  <c r="S10" i="121"/>
  <c r="R10" i="121"/>
  <c r="Q10" i="121"/>
  <c r="P10" i="121"/>
  <c r="O10" i="121"/>
  <c r="N10" i="121"/>
  <c r="M10" i="121"/>
  <c r="L10" i="121"/>
  <c r="K10" i="121"/>
  <c r="J10" i="121"/>
  <c r="I10" i="121"/>
  <c r="F10" i="121"/>
  <c r="C10" i="121"/>
  <c r="B10" i="121"/>
  <c r="S9" i="121"/>
  <c r="R9" i="121"/>
  <c r="Q9" i="121"/>
  <c r="P9" i="121"/>
  <c r="O9" i="121"/>
  <c r="N9" i="121"/>
  <c r="M9" i="121"/>
  <c r="L9" i="121"/>
  <c r="K9" i="121"/>
  <c r="J9" i="121"/>
  <c r="I9" i="121"/>
  <c r="N8" i="121"/>
  <c r="J8" i="121"/>
  <c r="B4" i="121"/>
  <c r="B3" i="121"/>
  <c r="B2" i="121"/>
  <c r="C13" i="119"/>
  <c r="H13" i="119"/>
  <c r="H15" i="119"/>
  <c r="H17" i="119"/>
  <c r="H19" i="119"/>
  <c r="F15" i="119"/>
  <c r="F17" i="119"/>
  <c r="F19" i="119"/>
  <c r="F13" i="119"/>
  <c r="E13" i="119"/>
  <c r="E15" i="119"/>
  <c r="E17" i="119"/>
  <c r="E19" i="119"/>
  <c r="C15" i="119"/>
  <c r="C17" i="119"/>
  <c r="C19" i="119"/>
  <c r="C11" i="119"/>
  <c r="B11" i="119"/>
  <c r="S10" i="119"/>
  <c r="R10" i="119"/>
  <c r="Q10" i="119"/>
  <c r="P10" i="119"/>
  <c r="O10" i="119"/>
  <c r="N10" i="119"/>
  <c r="M10" i="119"/>
  <c r="L10" i="119"/>
  <c r="K10" i="119"/>
  <c r="J10" i="119"/>
  <c r="I10" i="119"/>
  <c r="F10" i="119"/>
  <c r="C10" i="119"/>
  <c r="B10" i="119"/>
  <c r="S9" i="119"/>
  <c r="R9" i="119"/>
  <c r="Q9" i="119"/>
  <c r="P9" i="119"/>
  <c r="O9" i="119"/>
  <c r="N9" i="119"/>
  <c r="M9" i="119"/>
  <c r="L9" i="119"/>
  <c r="K9" i="119"/>
  <c r="J9" i="119"/>
  <c r="I9" i="119"/>
  <c r="N8" i="119"/>
  <c r="J8" i="119"/>
  <c r="B4" i="119"/>
  <c r="B3" i="119"/>
  <c r="B2" i="119"/>
  <c r="H13" i="118"/>
  <c r="H15" i="118"/>
  <c r="P15" i="118"/>
  <c r="H17" i="118"/>
  <c r="R17" i="118"/>
  <c r="H19" i="118"/>
  <c r="R19" i="118"/>
  <c r="F15" i="118"/>
  <c r="F17" i="118"/>
  <c r="F19" i="118"/>
  <c r="F13" i="118"/>
  <c r="E13" i="118"/>
  <c r="E15" i="118"/>
  <c r="E17" i="118"/>
  <c r="E19" i="118"/>
  <c r="C15" i="118"/>
  <c r="C17" i="118"/>
  <c r="C19" i="118"/>
  <c r="C13" i="118"/>
  <c r="C11" i="118"/>
  <c r="B11" i="118"/>
  <c r="S10" i="118"/>
  <c r="R10" i="118"/>
  <c r="Q10" i="118"/>
  <c r="P10" i="118"/>
  <c r="O10" i="118"/>
  <c r="N10" i="118"/>
  <c r="M10" i="118"/>
  <c r="L10" i="118"/>
  <c r="K10" i="118"/>
  <c r="J10" i="118"/>
  <c r="I10" i="118"/>
  <c r="F10" i="118"/>
  <c r="C10" i="118"/>
  <c r="B10" i="118"/>
  <c r="S9" i="118"/>
  <c r="R9" i="118"/>
  <c r="Q9" i="118"/>
  <c r="P9" i="118"/>
  <c r="O9" i="118"/>
  <c r="N9" i="118"/>
  <c r="M9" i="118"/>
  <c r="L9" i="118"/>
  <c r="K9" i="118"/>
  <c r="J9" i="118"/>
  <c r="I9" i="118"/>
  <c r="N8" i="118"/>
  <c r="J8" i="118"/>
  <c r="B4" i="118"/>
  <c r="B3" i="118"/>
  <c r="B2" i="118"/>
  <c r="H13" i="117"/>
  <c r="R13" i="117"/>
  <c r="H15" i="117"/>
  <c r="H17" i="117"/>
  <c r="R17" i="117"/>
  <c r="H19" i="117"/>
  <c r="F15" i="117"/>
  <c r="F17" i="117"/>
  <c r="F19" i="117"/>
  <c r="F13" i="117"/>
  <c r="E13" i="117"/>
  <c r="E15" i="117"/>
  <c r="E17" i="117"/>
  <c r="E19" i="117"/>
  <c r="C15" i="117"/>
  <c r="C17" i="117"/>
  <c r="C19" i="117"/>
  <c r="C13" i="117"/>
  <c r="C11" i="117"/>
  <c r="B11" i="117"/>
  <c r="S10" i="117"/>
  <c r="R10" i="117"/>
  <c r="Q10" i="117"/>
  <c r="P10" i="117"/>
  <c r="O10" i="117"/>
  <c r="N10" i="117"/>
  <c r="M10" i="117"/>
  <c r="L10" i="117"/>
  <c r="K10" i="117"/>
  <c r="J10" i="117"/>
  <c r="I10" i="117"/>
  <c r="F10" i="117"/>
  <c r="C10" i="117"/>
  <c r="B10" i="117"/>
  <c r="S9" i="117"/>
  <c r="R9" i="117"/>
  <c r="Q9" i="117"/>
  <c r="P9" i="117"/>
  <c r="O9" i="117"/>
  <c r="N9" i="117"/>
  <c r="M9" i="117"/>
  <c r="L9" i="117"/>
  <c r="K9" i="117"/>
  <c r="J9" i="117"/>
  <c r="I9" i="117"/>
  <c r="N8" i="117"/>
  <c r="J8" i="117"/>
  <c r="B4" i="117"/>
  <c r="B3" i="117"/>
  <c r="B2" i="117"/>
  <c r="C20" i="116"/>
  <c r="C18" i="116"/>
  <c r="C16" i="116"/>
  <c r="C14" i="116"/>
  <c r="C13" i="116"/>
  <c r="R20" i="116"/>
  <c r="R18" i="116"/>
  <c r="R16" i="116"/>
  <c r="R14" i="116"/>
  <c r="C11" i="116"/>
  <c r="B11" i="116"/>
  <c r="S10" i="116"/>
  <c r="R10" i="116"/>
  <c r="Q10" i="116"/>
  <c r="P10" i="116"/>
  <c r="O10" i="116"/>
  <c r="N10" i="116"/>
  <c r="M10" i="116"/>
  <c r="L10" i="116"/>
  <c r="K10" i="116"/>
  <c r="J10" i="116"/>
  <c r="I10" i="116"/>
  <c r="F10" i="116"/>
  <c r="C10" i="116"/>
  <c r="B10" i="116"/>
  <c r="S9" i="116"/>
  <c r="R9" i="116"/>
  <c r="Q9" i="116"/>
  <c r="P9" i="116"/>
  <c r="O9" i="116"/>
  <c r="N9" i="116"/>
  <c r="M9" i="116"/>
  <c r="L9" i="116"/>
  <c r="K9" i="116"/>
  <c r="J9" i="116"/>
  <c r="I9" i="116"/>
  <c r="N8" i="116"/>
  <c r="J8" i="116"/>
  <c r="B4" i="116"/>
  <c r="B3" i="116"/>
  <c r="B2" i="116"/>
  <c r="H13" i="115"/>
  <c r="R13" i="115"/>
  <c r="H14" i="115"/>
  <c r="R14" i="115"/>
  <c r="H16" i="115"/>
  <c r="R16" i="115"/>
  <c r="H18" i="115"/>
  <c r="R18" i="115"/>
  <c r="H20" i="115"/>
  <c r="R20" i="115"/>
  <c r="F13" i="115"/>
  <c r="F16" i="115"/>
  <c r="F14" i="115"/>
  <c r="F18" i="115"/>
  <c r="F20" i="115"/>
  <c r="E13" i="115"/>
  <c r="E14" i="115"/>
  <c r="E16" i="115"/>
  <c r="E18" i="115"/>
  <c r="E20" i="115"/>
  <c r="C16" i="115"/>
  <c r="C13" i="115"/>
  <c r="C14" i="115"/>
  <c r="C18" i="115"/>
  <c r="C20" i="115"/>
  <c r="C11" i="115"/>
  <c r="B11" i="115"/>
  <c r="S10" i="115"/>
  <c r="R10" i="115"/>
  <c r="Q10" i="115"/>
  <c r="P10" i="115"/>
  <c r="O10" i="115"/>
  <c r="N10" i="115"/>
  <c r="M10" i="115"/>
  <c r="L10" i="115"/>
  <c r="K10" i="115"/>
  <c r="J10" i="115"/>
  <c r="I10" i="115"/>
  <c r="F10" i="115"/>
  <c r="C10" i="115"/>
  <c r="B10" i="115"/>
  <c r="S9" i="115"/>
  <c r="R9" i="115"/>
  <c r="Q9" i="115"/>
  <c r="P9" i="115"/>
  <c r="O9" i="115"/>
  <c r="N9" i="115"/>
  <c r="M9" i="115"/>
  <c r="L9" i="115"/>
  <c r="K9" i="115"/>
  <c r="J9" i="115"/>
  <c r="I9" i="115"/>
  <c r="N8" i="115"/>
  <c r="J8" i="115"/>
  <c r="B4" i="115"/>
  <c r="B3" i="115"/>
  <c r="B2" i="115"/>
  <c r="F14" i="114"/>
  <c r="H14" i="114"/>
  <c r="R14" i="114"/>
  <c r="F16" i="114"/>
  <c r="H16" i="114"/>
  <c r="H13" i="114"/>
  <c r="R13" i="114"/>
  <c r="F13" i="114"/>
  <c r="C14" i="114"/>
  <c r="E14" i="114"/>
  <c r="C16" i="114"/>
  <c r="E16" i="114"/>
  <c r="E13" i="114"/>
  <c r="C13" i="114"/>
  <c r="C11" i="114"/>
  <c r="B11" i="114"/>
  <c r="S10" i="114"/>
  <c r="R10" i="114"/>
  <c r="Q10" i="114"/>
  <c r="P10" i="114"/>
  <c r="O10" i="114"/>
  <c r="N10" i="114"/>
  <c r="M10" i="114"/>
  <c r="L10" i="114"/>
  <c r="K10" i="114"/>
  <c r="J10" i="114"/>
  <c r="I10" i="114"/>
  <c r="F10" i="114"/>
  <c r="C10" i="114"/>
  <c r="B10" i="114"/>
  <c r="S9" i="114"/>
  <c r="R9" i="114"/>
  <c r="Q9" i="114"/>
  <c r="P9" i="114"/>
  <c r="O9" i="114"/>
  <c r="N9" i="114"/>
  <c r="M9" i="114"/>
  <c r="L9" i="114"/>
  <c r="K9" i="114"/>
  <c r="J9" i="114"/>
  <c r="I9" i="114"/>
  <c r="N8" i="114"/>
  <c r="J8" i="114"/>
  <c r="B4" i="114"/>
  <c r="B3" i="114"/>
  <c r="B2" i="114"/>
  <c r="H15" i="113"/>
  <c r="P15" i="113"/>
  <c r="F15" i="113"/>
  <c r="H17" i="113"/>
  <c r="R17" i="113"/>
  <c r="F17" i="113"/>
  <c r="H19" i="113"/>
  <c r="R19" i="113"/>
  <c r="F19" i="113"/>
  <c r="H13" i="113"/>
  <c r="R13" i="113"/>
  <c r="F13" i="113"/>
  <c r="E15" i="113"/>
  <c r="C15" i="113"/>
  <c r="E17" i="113"/>
  <c r="C17" i="113"/>
  <c r="E19" i="113"/>
  <c r="C19" i="113"/>
  <c r="E13" i="113"/>
  <c r="C13" i="113"/>
  <c r="C11" i="113"/>
  <c r="B11" i="113"/>
  <c r="S10" i="113"/>
  <c r="R10" i="113"/>
  <c r="Q10" i="113"/>
  <c r="P10" i="113"/>
  <c r="O10" i="113"/>
  <c r="N10" i="113"/>
  <c r="M10" i="113"/>
  <c r="L10" i="113"/>
  <c r="K10" i="113"/>
  <c r="J10" i="113"/>
  <c r="I10" i="113"/>
  <c r="F10" i="113"/>
  <c r="C10" i="113"/>
  <c r="B10" i="113"/>
  <c r="S9" i="113"/>
  <c r="R9" i="113"/>
  <c r="Q9" i="113"/>
  <c r="P9" i="113"/>
  <c r="O9" i="113"/>
  <c r="N9" i="113"/>
  <c r="M9" i="113"/>
  <c r="L9" i="113"/>
  <c r="K9" i="113"/>
  <c r="J9" i="113"/>
  <c r="I9" i="113"/>
  <c r="N8" i="113"/>
  <c r="J8" i="113"/>
  <c r="B4" i="113"/>
  <c r="B3" i="113"/>
  <c r="B2" i="113"/>
  <c r="H17" i="112"/>
  <c r="R17" i="112"/>
  <c r="F17" i="112"/>
  <c r="H15" i="112"/>
  <c r="F15" i="112"/>
  <c r="H13" i="112"/>
  <c r="R13" i="112"/>
  <c r="F13" i="112"/>
  <c r="E17" i="112"/>
  <c r="C17" i="112"/>
  <c r="E15" i="112"/>
  <c r="C15" i="112"/>
  <c r="E13" i="112"/>
  <c r="C13" i="112"/>
  <c r="C11" i="112"/>
  <c r="B11" i="112"/>
  <c r="S10" i="112"/>
  <c r="R10" i="112"/>
  <c r="Q10" i="112"/>
  <c r="P10" i="112"/>
  <c r="O10" i="112"/>
  <c r="N10" i="112"/>
  <c r="M10" i="112"/>
  <c r="L10" i="112"/>
  <c r="K10" i="112"/>
  <c r="J10" i="112"/>
  <c r="I10" i="112"/>
  <c r="F10" i="112"/>
  <c r="C10" i="112"/>
  <c r="B10" i="112"/>
  <c r="S9" i="112"/>
  <c r="R9" i="112"/>
  <c r="Q9" i="112"/>
  <c r="P9" i="112"/>
  <c r="O9" i="112"/>
  <c r="N9" i="112"/>
  <c r="M9" i="112"/>
  <c r="L9" i="112"/>
  <c r="K9" i="112"/>
  <c r="J9" i="112"/>
  <c r="I9" i="112"/>
  <c r="N8" i="112"/>
  <c r="J8" i="112"/>
  <c r="B4" i="112"/>
  <c r="B3" i="112"/>
  <c r="B2" i="112"/>
  <c r="F14" i="111"/>
  <c r="R14" i="111"/>
  <c r="F16" i="111"/>
  <c r="R16" i="111"/>
  <c r="F18" i="111"/>
  <c r="R18" i="111"/>
  <c r="R13" i="111"/>
  <c r="F13" i="111"/>
  <c r="C14" i="111"/>
  <c r="E14" i="111"/>
  <c r="C16" i="111"/>
  <c r="E16" i="111"/>
  <c r="C18" i="111"/>
  <c r="E18" i="111"/>
  <c r="E13" i="111"/>
  <c r="C13" i="111"/>
  <c r="C11" i="111"/>
  <c r="B11" i="111"/>
  <c r="S10" i="111"/>
  <c r="R10" i="111"/>
  <c r="Q10" i="111"/>
  <c r="P10" i="111"/>
  <c r="O10" i="111"/>
  <c r="N10" i="111"/>
  <c r="M10" i="111"/>
  <c r="L10" i="111"/>
  <c r="K10" i="111"/>
  <c r="J10" i="111"/>
  <c r="I10" i="111"/>
  <c r="F10" i="111"/>
  <c r="C10" i="111"/>
  <c r="B10" i="111"/>
  <c r="S9" i="111"/>
  <c r="R9" i="111"/>
  <c r="Q9" i="111"/>
  <c r="P9" i="111"/>
  <c r="O9" i="111"/>
  <c r="N9" i="111"/>
  <c r="M9" i="111"/>
  <c r="L9" i="111"/>
  <c r="K9" i="111"/>
  <c r="J9" i="111"/>
  <c r="I9" i="111"/>
  <c r="N8" i="111"/>
  <c r="J8" i="111"/>
  <c r="B4" i="111"/>
  <c r="B3" i="111"/>
  <c r="B2" i="111"/>
  <c r="F14" i="110"/>
  <c r="H14" i="110"/>
  <c r="R14" i="110"/>
  <c r="F16" i="110"/>
  <c r="H16" i="110"/>
  <c r="F18" i="110"/>
  <c r="H18" i="110"/>
  <c r="H13" i="110"/>
  <c r="R13" i="110"/>
  <c r="F13" i="110"/>
  <c r="C14" i="110"/>
  <c r="E14" i="110"/>
  <c r="C16" i="110"/>
  <c r="E16" i="110"/>
  <c r="C18" i="110"/>
  <c r="E18" i="110"/>
  <c r="E13" i="110"/>
  <c r="C13" i="110"/>
  <c r="C11" i="110"/>
  <c r="B11" i="110"/>
  <c r="S10" i="110"/>
  <c r="R10" i="110"/>
  <c r="Q10" i="110"/>
  <c r="P10" i="110"/>
  <c r="O10" i="110"/>
  <c r="N10" i="110"/>
  <c r="M10" i="110"/>
  <c r="L10" i="110"/>
  <c r="K10" i="110"/>
  <c r="J10" i="110"/>
  <c r="I10" i="110"/>
  <c r="F10" i="110"/>
  <c r="C10" i="110"/>
  <c r="B10" i="110"/>
  <c r="S9" i="110"/>
  <c r="R9" i="110"/>
  <c r="Q9" i="110"/>
  <c r="P9" i="110"/>
  <c r="O9" i="110"/>
  <c r="N9" i="110"/>
  <c r="M9" i="110"/>
  <c r="L9" i="110"/>
  <c r="K9" i="110"/>
  <c r="J9" i="110"/>
  <c r="I9" i="110"/>
  <c r="N8" i="110"/>
  <c r="J8" i="110"/>
  <c r="B4" i="110"/>
  <c r="B3" i="110"/>
  <c r="B2" i="110"/>
  <c r="F14" i="109"/>
  <c r="H14" i="109"/>
  <c r="R14" i="109"/>
  <c r="F16" i="109"/>
  <c r="H16" i="109"/>
  <c r="H13" i="109"/>
  <c r="R13" i="109"/>
  <c r="F13" i="109"/>
  <c r="C14" i="109"/>
  <c r="E14" i="109"/>
  <c r="C16" i="109"/>
  <c r="E16" i="109"/>
  <c r="E13" i="109"/>
  <c r="C13" i="109"/>
  <c r="C11" i="109"/>
  <c r="B11" i="109"/>
  <c r="S10" i="109"/>
  <c r="R10" i="109"/>
  <c r="Q10" i="109"/>
  <c r="P10" i="109"/>
  <c r="O10" i="109"/>
  <c r="N10" i="109"/>
  <c r="M10" i="109"/>
  <c r="L10" i="109"/>
  <c r="K10" i="109"/>
  <c r="J10" i="109"/>
  <c r="I10" i="109"/>
  <c r="F10" i="109"/>
  <c r="C10" i="109"/>
  <c r="B10" i="109"/>
  <c r="S9" i="109"/>
  <c r="R9" i="109"/>
  <c r="Q9" i="109"/>
  <c r="P9" i="109"/>
  <c r="O9" i="109"/>
  <c r="N9" i="109"/>
  <c r="M9" i="109"/>
  <c r="L9" i="109"/>
  <c r="K9" i="109"/>
  <c r="J9" i="109"/>
  <c r="I9" i="109"/>
  <c r="N8" i="109"/>
  <c r="J8" i="109"/>
  <c r="B4" i="109"/>
  <c r="B3" i="109"/>
  <c r="B2" i="109"/>
  <c r="F14" i="108"/>
  <c r="H14" i="108"/>
  <c r="R14" i="108"/>
  <c r="F16" i="108"/>
  <c r="H16" i="108"/>
  <c r="R16" i="108"/>
  <c r="H13" i="108"/>
  <c r="R13" i="108"/>
  <c r="F13" i="108"/>
  <c r="C16" i="108"/>
  <c r="E16" i="108"/>
  <c r="B11" i="108"/>
  <c r="S10" i="108"/>
  <c r="R10" i="108"/>
  <c r="Q10" i="108"/>
  <c r="P10" i="108"/>
  <c r="O10" i="108"/>
  <c r="N10" i="108"/>
  <c r="M10" i="108"/>
  <c r="L10" i="108"/>
  <c r="K10" i="108"/>
  <c r="J10" i="108"/>
  <c r="I10" i="108"/>
  <c r="F10" i="108"/>
  <c r="C10" i="108"/>
  <c r="B10" i="108"/>
  <c r="S9" i="108"/>
  <c r="R9" i="108"/>
  <c r="Q9" i="108"/>
  <c r="P9" i="108"/>
  <c r="O9" i="108"/>
  <c r="N9" i="108"/>
  <c r="M9" i="108"/>
  <c r="L9" i="108"/>
  <c r="K9" i="108"/>
  <c r="J9" i="108"/>
  <c r="I9" i="108"/>
  <c r="N8" i="108"/>
  <c r="J8" i="108"/>
  <c r="B4" i="108"/>
  <c r="B3" i="108"/>
  <c r="B2" i="108"/>
  <c r="F15" i="107"/>
  <c r="H15" i="107"/>
  <c r="H13" i="107"/>
  <c r="F13" i="107"/>
  <c r="E13" i="107"/>
  <c r="E15" i="107"/>
  <c r="C15" i="107"/>
  <c r="C13" i="107"/>
  <c r="C11" i="107"/>
  <c r="B11" i="107"/>
  <c r="S10" i="107"/>
  <c r="R10" i="107"/>
  <c r="Q10" i="107"/>
  <c r="P10" i="107"/>
  <c r="O10" i="107"/>
  <c r="N10" i="107"/>
  <c r="M10" i="107"/>
  <c r="L10" i="107"/>
  <c r="K10" i="107"/>
  <c r="J10" i="107"/>
  <c r="I10" i="107"/>
  <c r="F10" i="107"/>
  <c r="C10" i="107"/>
  <c r="B10" i="107"/>
  <c r="S9" i="107"/>
  <c r="R9" i="107"/>
  <c r="Q9" i="107"/>
  <c r="P9" i="107"/>
  <c r="O9" i="107"/>
  <c r="N9" i="107"/>
  <c r="M9" i="107"/>
  <c r="L9" i="107"/>
  <c r="K9" i="107"/>
  <c r="J9" i="107"/>
  <c r="I9" i="107"/>
  <c r="N8" i="107"/>
  <c r="J8" i="107"/>
  <c r="B4" i="107"/>
  <c r="B3" i="107"/>
  <c r="B2" i="107"/>
  <c r="F14" i="106"/>
  <c r="H14" i="106"/>
  <c r="R14" i="106"/>
  <c r="F15" i="106"/>
  <c r="H15" i="106"/>
  <c r="R15" i="106"/>
  <c r="F17" i="106"/>
  <c r="H17" i="106"/>
  <c r="R17" i="106"/>
  <c r="H13" i="106"/>
  <c r="R13" i="106"/>
  <c r="F13" i="106"/>
  <c r="C14" i="106"/>
  <c r="E14" i="106"/>
  <c r="C15" i="106"/>
  <c r="E15" i="106"/>
  <c r="C17" i="106"/>
  <c r="E17" i="106"/>
  <c r="E13" i="106"/>
  <c r="C13" i="106"/>
  <c r="C11" i="106"/>
  <c r="B11" i="106"/>
  <c r="S10" i="106"/>
  <c r="R10" i="106"/>
  <c r="Q10" i="106"/>
  <c r="P10" i="106"/>
  <c r="O10" i="106"/>
  <c r="N10" i="106"/>
  <c r="M10" i="106"/>
  <c r="L10" i="106"/>
  <c r="K10" i="106"/>
  <c r="J10" i="106"/>
  <c r="I10" i="106"/>
  <c r="F10" i="106"/>
  <c r="C10" i="106"/>
  <c r="B10" i="106"/>
  <c r="S9" i="106"/>
  <c r="R9" i="106"/>
  <c r="Q9" i="106"/>
  <c r="P9" i="106"/>
  <c r="O9" i="106"/>
  <c r="N9" i="106"/>
  <c r="M9" i="106"/>
  <c r="L9" i="106"/>
  <c r="K9" i="106"/>
  <c r="J9" i="106"/>
  <c r="I9" i="106"/>
  <c r="N8" i="106"/>
  <c r="J8" i="106"/>
  <c r="B4" i="106"/>
  <c r="B3" i="106"/>
  <c r="B2" i="106"/>
  <c r="F14" i="105"/>
  <c r="H14" i="105"/>
  <c r="R14" i="105"/>
  <c r="F16" i="105"/>
  <c r="H16" i="105"/>
  <c r="R16" i="105"/>
  <c r="H13" i="105"/>
  <c r="R13" i="105"/>
  <c r="F13" i="105"/>
  <c r="C14" i="105"/>
  <c r="E14" i="105"/>
  <c r="E16" i="105"/>
  <c r="E13" i="105"/>
  <c r="C13" i="105"/>
  <c r="B11" i="105"/>
  <c r="S10" i="105"/>
  <c r="R10" i="105"/>
  <c r="Q10" i="105"/>
  <c r="P10" i="105"/>
  <c r="O10" i="105"/>
  <c r="N10" i="105"/>
  <c r="M10" i="105"/>
  <c r="L10" i="105"/>
  <c r="K10" i="105"/>
  <c r="J10" i="105"/>
  <c r="I10" i="105"/>
  <c r="F10" i="105"/>
  <c r="C10" i="105"/>
  <c r="B10" i="105"/>
  <c r="S9" i="105"/>
  <c r="R9" i="105"/>
  <c r="Q9" i="105"/>
  <c r="P9" i="105"/>
  <c r="O9" i="105"/>
  <c r="N9" i="105"/>
  <c r="M9" i="105"/>
  <c r="L9" i="105"/>
  <c r="K9" i="105"/>
  <c r="J9" i="105"/>
  <c r="I9" i="105"/>
  <c r="N8" i="105"/>
  <c r="J8" i="105"/>
  <c r="B4" i="105"/>
  <c r="B3" i="105"/>
  <c r="B2" i="105"/>
  <c r="F14" i="104"/>
  <c r="H14" i="104"/>
  <c r="R14" i="104"/>
  <c r="F16" i="104"/>
  <c r="H16" i="104"/>
  <c r="R16" i="104"/>
  <c r="F18" i="104"/>
  <c r="H18" i="104"/>
  <c r="R18" i="104"/>
  <c r="H13" i="104"/>
  <c r="P13" i="104"/>
  <c r="F13" i="104"/>
  <c r="C18" i="104"/>
  <c r="E18" i="104"/>
  <c r="E13" i="104"/>
  <c r="E14" i="104"/>
  <c r="C11" i="104"/>
  <c r="B11" i="104"/>
  <c r="S10" i="104"/>
  <c r="R10" i="104"/>
  <c r="Q10" i="104"/>
  <c r="P10" i="104"/>
  <c r="O10" i="104"/>
  <c r="N10" i="104"/>
  <c r="M10" i="104"/>
  <c r="L10" i="104"/>
  <c r="K10" i="104"/>
  <c r="J10" i="104"/>
  <c r="I10" i="104"/>
  <c r="F10" i="104"/>
  <c r="C10" i="104"/>
  <c r="B10" i="104"/>
  <c r="S9" i="104"/>
  <c r="R9" i="104"/>
  <c r="Q9" i="104"/>
  <c r="P9" i="104"/>
  <c r="O9" i="104"/>
  <c r="N9" i="104"/>
  <c r="M9" i="104"/>
  <c r="L9" i="104"/>
  <c r="K9" i="104"/>
  <c r="J9" i="104"/>
  <c r="I9" i="104"/>
  <c r="N8" i="104"/>
  <c r="J8" i="104"/>
  <c r="B4" i="104"/>
  <c r="B3" i="104"/>
  <c r="B2" i="104"/>
  <c r="F16" i="102"/>
  <c r="H16" i="102"/>
  <c r="R16" i="102"/>
  <c r="F14" i="102"/>
  <c r="H14" i="102"/>
  <c r="R14" i="102"/>
  <c r="H13" i="102"/>
  <c r="R13" i="102"/>
  <c r="F13" i="102"/>
  <c r="C14" i="102"/>
  <c r="C16" i="102"/>
  <c r="C13" i="102"/>
  <c r="C11" i="102"/>
  <c r="B11" i="102"/>
  <c r="S10" i="102"/>
  <c r="R10" i="102"/>
  <c r="Q10" i="102"/>
  <c r="P10" i="102"/>
  <c r="O10" i="102"/>
  <c r="N10" i="102"/>
  <c r="M10" i="102"/>
  <c r="L10" i="102"/>
  <c r="K10" i="102"/>
  <c r="J10" i="102"/>
  <c r="I10" i="102"/>
  <c r="F10" i="102"/>
  <c r="C10" i="102"/>
  <c r="B10" i="102"/>
  <c r="S9" i="102"/>
  <c r="R9" i="102"/>
  <c r="Q9" i="102"/>
  <c r="P9" i="102"/>
  <c r="O9" i="102"/>
  <c r="N9" i="102"/>
  <c r="M9" i="102"/>
  <c r="L9" i="102"/>
  <c r="K9" i="102"/>
  <c r="J9" i="102"/>
  <c r="I9" i="102"/>
  <c r="N8" i="102"/>
  <c r="J8" i="102"/>
  <c r="B4" i="102"/>
  <c r="B3" i="102"/>
  <c r="B2" i="102"/>
  <c r="R13" i="104"/>
  <c r="R13" i="107"/>
  <c r="Q13" i="107"/>
  <c r="R15" i="112"/>
  <c r="I15" i="112"/>
  <c r="I13" i="105"/>
  <c r="O13" i="105"/>
  <c r="I14" i="105"/>
  <c r="O14" i="105"/>
  <c r="I14" i="109"/>
  <c r="O14" i="109"/>
  <c r="I16" i="116"/>
  <c r="O16" i="116"/>
  <c r="I18" i="116"/>
  <c r="O18" i="116"/>
  <c r="M21" i="125"/>
  <c r="I16" i="105"/>
  <c r="O16" i="105"/>
  <c r="I20" i="116"/>
  <c r="O20" i="116"/>
  <c r="O13" i="126"/>
  <c r="O53" i="126"/>
  <c r="N42" i="62"/>
  <c r="I13" i="123"/>
  <c r="O13" i="123"/>
  <c r="I13" i="109"/>
  <c r="I13" i="113"/>
  <c r="O13" i="113"/>
  <c r="R17" i="119"/>
  <c r="Q13" i="119"/>
  <c r="R15" i="119"/>
  <c r="R13" i="118"/>
  <c r="Q13" i="118"/>
  <c r="R13" i="119"/>
  <c r="I17" i="106"/>
  <c r="O17" i="106"/>
  <c r="I23" i="124"/>
  <c r="O23" i="124"/>
  <c r="I13" i="106"/>
  <c r="O13" i="106"/>
  <c r="I14" i="106"/>
  <c r="O14" i="106"/>
  <c r="I15" i="106"/>
  <c r="I21" i="124"/>
  <c r="O21" i="124"/>
  <c r="I15" i="125"/>
  <c r="O15" i="125"/>
  <c r="I19" i="119"/>
  <c r="O19" i="119"/>
  <c r="I16" i="125"/>
  <c r="O16" i="125"/>
  <c r="I17" i="125"/>
  <c r="O17" i="125"/>
  <c r="R19" i="119"/>
  <c r="I18" i="110"/>
  <c r="O18" i="110"/>
  <c r="I18" i="111"/>
  <c r="O18" i="111"/>
  <c r="P15" i="117"/>
  <c r="R15" i="117"/>
  <c r="I21" i="125"/>
  <c r="O21" i="125"/>
  <c r="P19" i="117"/>
  <c r="R16" i="110"/>
  <c r="P16" i="110"/>
  <c r="I17" i="112"/>
  <c r="O17" i="112"/>
  <c r="R16" i="114"/>
  <c r="R53" i="114"/>
  <c r="Q27" i="62"/>
  <c r="P16" i="114"/>
  <c r="I17" i="123"/>
  <c r="O17" i="123"/>
  <c r="I19" i="125"/>
  <c r="O19" i="125"/>
  <c r="I20" i="115"/>
  <c r="O20" i="115"/>
  <c r="I13" i="125"/>
  <c r="I23" i="125"/>
  <c r="O23" i="125"/>
  <c r="I19" i="113"/>
  <c r="O19" i="113"/>
  <c r="I19" i="118"/>
  <c r="O19" i="118"/>
  <c r="I15" i="123"/>
  <c r="O15" i="123"/>
  <c r="R18" i="110"/>
  <c r="P18" i="110"/>
  <c r="I16" i="109"/>
  <c r="O16" i="109"/>
  <c r="I16" i="114"/>
  <c r="O16" i="114"/>
  <c r="I16" i="124"/>
  <c r="O16" i="124"/>
  <c r="I13" i="112"/>
  <c r="I19" i="124"/>
  <c r="O19" i="124"/>
  <c r="I13" i="124"/>
  <c r="O13" i="124"/>
  <c r="I17" i="124"/>
  <c r="O17" i="124"/>
  <c r="I15" i="124"/>
  <c r="O15" i="124"/>
  <c r="I16" i="123"/>
  <c r="O16" i="123"/>
  <c r="I21" i="123"/>
  <c r="O21" i="123"/>
  <c r="I19" i="123"/>
  <c r="O19" i="123"/>
  <c r="I18" i="115"/>
  <c r="O18" i="115"/>
  <c r="I14" i="115"/>
  <c r="O14" i="115"/>
  <c r="I17" i="119"/>
  <c r="O17" i="119"/>
  <c r="I15" i="119"/>
  <c r="O15" i="119"/>
  <c r="I13" i="119"/>
  <c r="I13" i="118"/>
  <c r="O13" i="118"/>
  <c r="I17" i="118"/>
  <c r="O17" i="118"/>
  <c r="I15" i="118"/>
  <c r="O15" i="118"/>
  <c r="O19" i="117"/>
  <c r="I17" i="117"/>
  <c r="O17" i="117"/>
  <c r="I13" i="117"/>
  <c r="O13" i="117"/>
  <c r="I15" i="117"/>
  <c r="O15" i="117"/>
  <c r="I13" i="115"/>
  <c r="I13" i="111"/>
  <c r="O13" i="111"/>
  <c r="I15" i="113"/>
  <c r="O15" i="113"/>
  <c r="I16" i="115"/>
  <c r="O16" i="115"/>
  <c r="I13" i="114"/>
  <c r="I14" i="114"/>
  <c r="O14" i="114"/>
  <c r="I17" i="113"/>
  <c r="O17" i="113"/>
  <c r="I14" i="111"/>
  <c r="O14" i="111"/>
  <c r="I16" i="111"/>
  <c r="O16" i="111"/>
  <c r="I14" i="110"/>
  <c r="O14" i="110"/>
  <c r="I16" i="110"/>
  <c r="O16" i="110"/>
  <c r="I13" i="110"/>
  <c r="O13" i="110"/>
  <c r="I16" i="108"/>
  <c r="O16" i="108"/>
  <c r="I15" i="107"/>
  <c r="O15" i="107"/>
  <c r="I13" i="107"/>
  <c r="I18" i="104"/>
  <c r="O18" i="104"/>
  <c r="I16" i="104"/>
  <c r="P16" i="102"/>
  <c r="I14" i="102"/>
  <c r="O14" i="102"/>
  <c r="I16" i="102"/>
  <c r="O16" i="102"/>
  <c r="I13" i="102"/>
  <c r="R13" i="124"/>
  <c r="P16" i="105"/>
  <c r="R15" i="118"/>
  <c r="P17" i="113"/>
  <c r="P15" i="119"/>
  <c r="P18" i="104"/>
  <c r="P21" i="123"/>
  <c r="P23" i="124"/>
  <c r="R23" i="124"/>
  <c r="R21" i="125"/>
  <c r="P19" i="125"/>
  <c r="P17" i="123"/>
  <c r="R53" i="106"/>
  <c r="Q18" i="62"/>
  <c r="P21" i="124"/>
  <c r="R15" i="124"/>
  <c r="P19" i="113"/>
  <c r="R23" i="125"/>
  <c r="P15" i="123"/>
  <c r="P23" i="125"/>
  <c r="R15" i="125"/>
  <c r="P17" i="106"/>
  <c r="R53" i="102"/>
  <c r="Q12" i="62"/>
  <c r="R53" i="112"/>
  <c r="Q48" i="62"/>
  <c r="R16" i="125"/>
  <c r="R53" i="105"/>
  <c r="Q17" i="62"/>
  <c r="P20" i="115"/>
  <c r="R53" i="115"/>
  <c r="Q28" i="62"/>
  <c r="P17" i="125"/>
  <c r="R17" i="125"/>
  <c r="R16" i="109"/>
  <c r="R53" i="109"/>
  <c r="Q21" i="62"/>
  <c r="P16" i="109"/>
  <c r="R53" i="123"/>
  <c r="Q39" i="62"/>
  <c r="R53" i="108"/>
  <c r="Q20" i="62"/>
  <c r="P16" i="108"/>
  <c r="R53" i="104"/>
  <c r="Q16" i="62"/>
  <c r="R13" i="116"/>
  <c r="R53" i="116"/>
  <c r="Q29" i="62"/>
  <c r="R53" i="111"/>
  <c r="Q23" i="62"/>
  <c r="R16" i="124"/>
  <c r="P17" i="124"/>
  <c r="P16" i="124"/>
  <c r="P19" i="124"/>
  <c r="P16" i="123"/>
  <c r="P19" i="123"/>
  <c r="P17" i="119"/>
  <c r="P19" i="119"/>
  <c r="P17" i="118"/>
  <c r="P19" i="118"/>
  <c r="P17" i="117"/>
  <c r="P16" i="115"/>
  <c r="P18" i="115"/>
  <c r="R15" i="113"/>
  <c r="R53" i="113"/>
  <c r="Q26" i="62"/>
  <c r="P15" i="112"/>
  <c r="P17" i="112"/>
  <c r="R15" i="107"/>
  <c r="R53" i="107"/>
  <c r="Q19" i="62"/>
  <c r="P15" i="107"/>
  <c r="P16" i="104"/>
  <c r="R15" i="101"/>
  <c r="R16" i="101"/>
  <c r="R18" i="101"/>
  <c r="R21" i="101"/>
  <c r="R22" i="101"/>
  <c r="R23" i="101"/>
  <c r="R24" i="101"/>
  <c r="R25" i="101"/>
  <c r="R26" i="101"/>
  <c r="R27" i="101"/>
  <c r="R28" i="101"/>
  <c r="P16" i="101"/>
  <c r="P18" i="101"/>
  <c r="P21" i="101"/>
  <c r="P22" i="101"/>
  <c r="P23" i="101"/>
  <c r="P24" i="101"/>
  <c r="P25" i="101"/>
  <c r="P26" i="101"/>
  <c r="P27" i="101"/>
  <c r="P28" i="101"/>
  <c r="O22" i="101"/>
  <c r="O23" i="101"/>
  <c r="O24" i="101"/>
  <c r="O25" i="101"/>
  <c r="O26" i="101"/>
  <c r="O27" i="101"/>
  <c r="O28" i="101"/>
  <c r="B2" i="101"/>
  <c r="B3" i="101"/>
  <c r="B4" i="101"/>
  <c r="J8" i="101"/>
  <c r="N8" i="101"/>
  <c r="I9" i="101"/>
  <c r="J9" i="101"/>
  <c r="K9" i="101"/>
  <c r="L9" i="101"/>
  <c r="M9" i="101"/>
  <c r="N9" i="101"/>
  <c r="O9" i="101"/>
  <c r="P9" i="101"/>
  <c r="Q9" i="101"/>
  <c r="R9" i="101"/>
  <c r="S9" i="101"/>
  <c r="B10" i="101"/>
  <c r="C10" i="101"/>
  <c r="I10" i="101"/>
  <c r="J10" i="101"/>
  <c r="K10" i="101"/>
  <c r="L10" i="101"/>
  <c r="M10" i="101"/>
  <c r="N10" i="101"/>
  <c r="O10" i="101"/>
  <c r="P10" i="101"/>
  <c r="Q10" i="101"/>
  <c r="R10" i="101"/>
  <c r="S10" i="101"/>
  <c r="B11" i="101"/>
  <c r="C11" i="101"/>
  <c r="C13" i="101"/>
  <c r="F13" i="101"/>
  <c r="H13" i="101"/>
  <c r="R13" i="101"/>
  <c r="C14" i="101"/>
  <c r="F14" i="101"/>
  <c r="H14" i="101"/>
  <c r="R14" i="101"/>
  <c r="C15" i="101"/>
  <c r="C17" i="101"/>
  <c r="F17" i="101"/>
  <c r="H17" i="101"/>
  <c r="R17" i="101"/>
  <c r="I22" i="101"/>
  <c r="I23" i="101"/>
  <c r="I24" i="101"/>
  <c r="I25" i="101"/>
  <c r="I26" i="101"/>
  <c r="I27" i="101"/>
  <c r="I28" i="101"/>
  <c r="F20" i="101"/>
  <c r="H20" i="101"/>
  <c r="R20" i="101"/>
  <c r="H19" i="101"/>
  <c r="P19" i="101"/>
  <c r="F19" i="101"/>
  <c r="C20" i="101"/>
  <c r="C19" i="101"/>
  <c r="O16" i="104"/>
  <c r="O13" i="109"/>
  <c r="O53" i="109"/>
  <c r="N21" i="62"/>
  <c r="O13" i="119"/>
  <c r="O13" i="102"/>
  <c r="O53" i="102"/>
  <c r="N12" i="62"/>
  <c r="O13" i="115"/>
  <c r="O53" i="115"/>
  <c r="N28" i="62"/>
  <c r="O13" i="114"/>
  <c r="O15" i="106"/>
  <c r="O53" i="106"/>
  <c r="N18" i="62"/>
  <c r="O13" i="125"/>
  <c r="O54" i="125"/>
  <c r="N41" i="62"/>
  <c r="O13" i="112"/>
  <c r="O53" i="112"/>
  <c r="N48" i="62"/>
  <c r="O13" i="107"/>
  <c r="O53" i="107"/>
  <c r="N19" i="62"/>
  <c r="I13" i="101"/>
  <c r="O13" i="101"/>
  <c r="R53" i="118"/>
  <c r="Q31" i="62"/>
  <c r="R53" i="119"/>
  <c r="Q32" i="62"/>
  <c r="R53" i="110"/>
  <c r="Q22" i="62"/>
  <c r="R53" i="117"/>
  <c r="Q30" i="62"/>
  <c r="I15" i="101"/>
  <c r="I20" i="101"/>
  <c r="I19" i="101"/>
  <c r="I17" i="101"/>
  <c r="I14" i="101"/>
  <c r="O14" i="101"/>
  <c r="R19" i="101"/>
  <c r="R53" i="101"/>
  <c r="Q11" i="62"/>
  <c r="R53" i="124"/>
  <c r="Q40" i="62"/>
  <c r="R54" i="125"/>
  <c r="Q41" i="62"/>
  <c r="P20" i="101"/>
  <c r="P17" i="101"/>
  <c r="O53" i="124"/>
  <c r="N40" i="62"/>
  <c r="O53" i="123"/>
  <c r="N39" i="62"/>
  <c r="O53" i="118"/>
  <c r="N31" i="62"/>
  <c r="O53" i="117"/>
  <c r="N30" i="62"/>
  <c r="O53" i="113"/>
  <c r="N26" i="62"/>
  <c r="O53" i="111"/>
  <c r="N23" i="62"/>
  <c r="O53" i="110"/>
  <c r="N22" i="62"/>
  <c r="O53" i="105"/>
  <c r="N17" i="62"/>
  <c r="O19" i="101"/>
  <c r="O53" i="119"/>
  <c r="N32" i="62"/>
  <c r="O20" i="101"/>
  <c r="O53" i="114"/>
  <c r="N27" i="62"/>
  <c r="O17" i="101"/>
  <c r="D76" i="94"/>
  <c r="O53" i="101"/>
  <c r="N11" i="62"/>
  <c r="A1" i="75"/>
  <c r="B116" i="94"/>
  <c r="Q43" i="62"/>
  <c r="Q33" i="62"/>
  <c r="Q24" i="62"/>
  <c r="N43" i="62"/>
  <c r="A1" i="62"/>
  <c r="L75" i="49"/>
  <c r="J75" i="49"/>
  <c r="I75" i="49"/>
  <c r="K75" i="49"/>
  <c r="M75" i="49"/>
  <c r="S53" i="49"/>
  <c r="M60" i="49"/>
  <c r="L60" i="49"/>
  <c r="K60" i="49"/>
  <c r="J60" i="49"/>
  <c r="P152" i="49"/>
  <c r="D24" i="135"/>
  <c r="M152" i="49"/>
  <c r="L152" i="49"/>
  <c r="K152" i="49"/>
  <c r="J152" i="49"/>
  <c r="P149" i="49"/>
  <c r="D26" i="135"/>
  <c r="E26" i="135"/>
  <c r="F26" i="135"/>
  <c r="M146" i="49"/>
  <c r="L146" i="49"/>
  <c r="K146" i="49"/>
  <c r="I146" i="49"/>
  <c r="M114" i="49"/>
  <c r="L114" i="49"/>
  <c r="K114" i="49"/>
  <c r="J114" i="49"/>
  <c r="I114" i="49"/>
  <c r="M109" i="49"/>
  <c r="L109" i="49"/>
  <c r="J109" i="49"/>
  <c r="I109" i="49"/>
  <c r="M103" i="49"/>
  <c r="L103" i="49"/>
  <c r="K103" i="49"/>
  <c r="J103" i="49"/>
  <c r="I103" i="49"/>
  <c r="P98" i="49"/>
  <c r="M98" i="49"/>
  <c r="L98" i="49"/>
  <c r="K98" i="49"/>
  <c r="J98" i="49"/>
  <c r="I98" i="49"/>
  <c r="P93" i="49"/>
  <c r="M93" i="49"/>
  <c r="L93" i="49"/>
  <c r="K93" i="49"/>
  <c r="J93" i="49"/>
  <c r="I93" i="49"/>
  <c r="P90" i="49"/>
  <c r="M90" i="49"/>
  <c r="L90" i="49"/>
  <c r="K90" i="49"/>
  <c r="J90" i="49"/>
  <c r="I90" i="49"/>
  <c r="P85" i="49"/>
  <c r="M85" i="49"/>
  <c r="L85" i="49"/>
  <c r="K85" i="49"/>
  <c r="J85" i="49"/>
  <c r="I85" i="49"/>
  <c r="M82" i="49"/>
  <c r="L82" i="49"/>
  <c r="K82" i="49"/>
  <c r="J82" i="49"/>
  <c r="I82" i="49"/>
  <c r="M79" i="49"/>
  <c r="L79" i="49"/>
  <c r="K79" i="49"/>
  <c r="J79" i="49"/>
  <c r="I79" i="49"/>
  <c r="M72" i="49"/>
  <c r="L72" i="49"/>
  <c r="K72" i="49"/>
  <c r="J72" i="49"/>
  <c r="I72" i="49"/>
  <c r="M69" i="49"/>
  <c r="L69" i="49"/>
  <c r="K69" i="49"/>
  <c r="J69" i="49"/>
  <c r="I69" i="49"/>
  <c r="M66" i="49"/>
  <c r="L66" i="49"/>
  <c r="K66" i="49"/>
  <c r="J66" i="49"/>
  <c r="I66" i="49"/>
  <c r="M57" i="49"/>
  <c r="L57" i="49"/>
  <c r="K57" i="49"/>
  <c r="J57" i="49"/>
  <c r="I57" i="49"/>
  <c r="P53" i="49"/>
  <c r="D17" i="135"/>
  <c r="M53" i="49"/>
  <c r="L53" i="49"/>
  <c r="K53" i="49"/>
  <c r="J53" i="49"/>
  <c r="I53" i="49"/>
  <c r="M50" i="49"/>
  <c r="L50" i="49"/>
  <c r="K50" i="49"/>
  <c r="J50" i="49"/>
  <c r="I50" i="49"/>
  <c r="P46" i="49"/>
  <c r="D13" i="135"/>
  <c r="M46" i="49"/>
  <c r="L46" i="49"/>
  <c r="K46" i="49"/>
  <c r="J46" i="49"/>
  <c r="I46" i="49"/>
  <c r="P43" i="49"/>
  <c r="D16" i="135"/>
  <c r="M43" i="49"/>
  <c r="L43" i="49"/>
  <c r="K43" i="49"/>
  <c r="J43" i="49"/>
  <c r="I43" i="49"/>
  <c r="M40" i="49"/>
  <c r="L40" i="49"/>
  <c r="K40" i="49"/>
  <c r="J40" i="49"/>
  <c r="I40" i="49"/>
  <c r="L36" i="49"/>
  <c r="K36" i="49"/>
  <c r="J36" i="49"/>
  <c r="P27" i="49"/>
  <c r="D8" i="135"/>
  <c r="M27" i="49"/>
  <c r="L27" i="49"/>
  <c r="K27" i="49"/>
  <c r="J27" i="49"/>
  <c r="M24" i="49"/>
  <c r="L24" i="49"/>
  <c r="K24" i="49"/>
  <c r="J24" i="49"/>
  <c r="J95" i="49"/>
  <c r="I95" i="49"/>
  <c r="P114" i="49"/>
  <c r="L95" i="49"/>
  <c r="M95" i="49"/>
  <c r="M116" i="49"/>
  <c r="P50" i="49"/>
  <c r="D14" i="135"/>
  <c r="P82" i="49"/>
  <c r="P103" i="49"/>
  <c r="J116" i="49"/>
  <c r="P109" i="49"/>
  <c r="I116" i="49"/>
  <c r="P95" i="49"/>
  <c r="P79" i="49"/>
  <c r="J62" i="49"/>
  <c r="L62" i="49"/>
  <c r="I87" i="49"/>
  <c r="I24" i="49"/>
  <c r="N24" i="49"/>
  <c r="P36" i="49"/>
  <c r="K87" i="49"/>
  <c r="K95" i="49"/>
  <c r="K109" i="49"/>
  <c r="K116" i="49"/>
  <c r="Q9" i="49"/>
  <c r="R9" i="49"/>
  <c r="Q31" i="49"/>
  <c r="R31" i="49"/>
  <c r="M36" i="49"/>
  <c r="M62" i="49"/>
  <c r="Q32" i="49"/>
  <c r="L116" i="49"/>
  <c r="P146" i="49"/>
  <c r="D25" i="135"/>
  <c r="K62" i="49"/>
  <c r="P57" i="49"/>
  <c r="P69" i="49"/>
  <c r="D19" i="135"/>
  <c r="I27" i="49"/>
  <c r="N27" i="49"/>
  <c r="P66" i="49"/>
  <c r="Q106" i="49"/>
  <c r="R106" i="49"/>
  <c r="J87" i="49"/>
  <c r="Q11" i="49"/>
  <c r="R11" i="49"/>
  <c r="Q120" i="49"/>
  <c r="R120" i="49"/>
  <c r="Q121" i="49"/>
  <c r="R121" i="49"/>
  <c r="Q122" i="49"/>
  <c r="R122" i="49"/>
  <c r="I36" i="49"/>
  <c r="P72" i="49"/>
  <c r="J146" i="49"/>
  <c r="N146" i="49"/>
  <c r="R135" i="49"/>
  <c r="Q145" i="49"/>
  <c r="R145" i="49"/>
  <c r="N152" i="49"/>
  <c r="I152" i="49"/>
  <c r="N60" i="49"/>
  <c r="I60" i="49"/>
  <c r="L87" i="49"/>
  <c r="M87" i="49"/>
  <c r="N75" i="49"/>
  <c r="P75" i="49"/>
  <c r="Q134" i="49"/>
  <c r="R134" i="49"/>
  <c r="Q133" i="49"/>
  <c r="R133" i="49"/>
  <c r="Q132" i="49"/>
  <c r="R132" i="49"/>
  <c r="Q131" i="49"/>
  <c r="R131" i="49"/>
  <c r="Q130" i="49"/>
  <c r="R130" i="49"/>
  <c r="Q129" i="49"/>
  <c r="R129" i="49"/>
  <c r="Q128" i="49"/>
  <c r="R128" i="49"/>
  <c r="Q127" i="49"/>
  <c r="R127" i="49"/>
  <c r="Q126" i="49"/>
  <c r="R126" i="49"/>
  <c r="Q125" i="49"/>
  <c r="R125" i="49"/>
  <c r="Q124" i="49"/>
  <c r="R124" i="49"/>
  <c r="Q123" i="49"/>
  <c r="R123" i="49"/>
  <c r="Q119" i="49"/>
  <c r="R119" i="49"/>
  <c r="Q113" i="49"/>
  <c r="Q112" i="49"/>
  <c r="R112" i="49"/>
  <c r="Q111" i="49"/>
  <c r="R111" i="49"/>
  <c r="Q108" i="49"/>
  <c r="R108" i="49"/>
  <c r="Q105" i="49"/>
  <c r="Q102" i="49"/>
  <c r="R102" i="49"/>
  <c r="Q101" i="49"/>
  <c r="Q100" i="49"/>
  <c r="N98" i="49"/>
  <c r="N93" i="49"/>
  <c r="N90" i="49"/>
  <c r="N85" i="49"/>
  <c r="N82" i="49"/>
  <c r="Q78" i="49"/>
  <c r="R78" i="49"/>
  <c r="Q77" i="49"/>
  <c r="N72" i="49"/>
  <c r="N69" i="49"/>
  <c r="Q65" i="49"/>
  <c r="R65" i="49"/>
  <c r="Q56" i="49"/>
  <c r="R56" i="49"/>
  <c r="N53" i="49"/>
  <c r="Q49" i="49"/>
  <c r="R49" i="49"/>
  <c r="N46" i="49"/>
  <c r="N43" i="49"/>
  <c r="Q39" i="49"/>
  <c r="R39" i="49"/>
  <c r="Q38" i="49"/>
  <c r="R38" i="49"/>
  <c r="Q35" i="49"/>
  <c r="R35" i="49"/>
  <c r="Q34" i="49"/>
  <c r="Q23" i="49"/>
  <c r="R23" i="49"/>
  <c r="Q22" i="49"/>
  <c r="R22" i="49"/>
  <c r="Q21" i="49"/>
  <c r="R21" i="49"/>
  <c r="R16" i="49"/>
  <c r="Q15" i="49"/>
  <c r="Q14" i="49"/>
  <c r="R14" i="49"/>
  <c r="Q13" i="49"/>
  <c r="R13" i="49"/>
  <c r="Q17" i="49"/>
  <c r="Q12" i="49"/>
  <c r="I18" i="49"/>
  <c r="Q10" i="49"/>
  <c r="R10" i="49"/>
  <c r="N36" i="49"/>
  <c r="D22" i="135"/>
  <c r="D18" i="135"/>
  <c r="D20" i="135"/>
  <c r="Q81" i="49"/>
  <c r="R100" i="49"/>
  <c r="Q107" i="49"/>
  <c r="R107" i="49"/>
  <c r="P116" i="49"/>
  <c r="Q97" i="49"/>
  <c r="Q98" i="49"/>
  <c r="R98" i="49"/>
  <c r="Q92" i="49"/>
  <c r="R92" i="49"/>
  <c r="Q26" i="49"/>
  <c r="Q27" i="49"/>
  <c r="R27" i="49"/>
  <c r="Q84" i="49"/>
  <c r="Q85" i="49"/>
  <c r="R77" i="49"/>
  <c r="R113" i="49"/>
  <c r="R105" i="49"/>
  <c r="R101" i="49"/>
  <c r="Q71" i="49"/>
  <c r="Q72" i="49"/>
  <c r="R72" i="49"/>
  <c r="Q55" i="49"/>
  <c r="R55" i="49"/>
  <c r="Q42" i="49"/>
  <c r="Q43" i="49"/>
  <c r="R43" i="49"/>
  <c r="Q52" i="49"/>
  <c r="R52" i="49"/>
  <c r="N57" i="49"/>
  <c r="Q45" i="49"/>
  <c r="Q64" i="49"/>
  <c r="R64" i="49"/>
  <c r="P87" i="49"/>
  <c r="Q68" i="49"/>
  <c r="N66" i="49"/>
  <c r="N79" i="49"/>
  <c r="N95" i="49"/>
  <c r="Q20" i="49"/>
  <c r="P24" i="49"/>
  <c r="D7" i="135"/>
  <c r="Q33" i="49"/>
  <c r="N114" i="49"/>
  <c r="Q118" i="49"/>
  <c r="Q146" i="49"/>
  <c r="Q59" i="49"/>
  <c r="P60" i="49"/>
  <c r="D12" i="135"/>
  <c r="Q151" i="49"/>
  <c r="N109" i="49"/>
  <c r="I62" i="49"/>
  <c r="Q40" i="49"/>
  <c r="Q79" i="49"/>
  <c r="I29" i="49"/>
  <c r="Q89" i="49"/>
  <c r="N40" i="49"/>
  <c r="Q48" i="49"/>
  <c r="N50" i="49"/>
  <c r="N103" i="49"/>
  <c r="Q74" i="49"/>
  <c r="J18" i="49"/>
  <c r="J29" i="49"/>
  <c r="J155" i="49"/>
  <c r="Q93" i="49"/>
  <c r="R93" i="49"/>
  <c r="R146" i="49"/>
  <c r="R97" i="49"/>
  <c r="Q66" i="49"/>
  <c r="R66" i="49"/>
  <c r="Q53" i="49"/>
  <c r="R53" i="49"/>
  <c r="Q57" i="49"/>
  <c r="R57" i="49"/>
  <c r="R26" i="49"/>
  <c r="Q109" i="49"/>
  <c r="R109" i="49"/>
  <c r="R71" i="49"/>
  <c r="Q114" i="49"/>
  <c r="R114" i="49"/>
  <c r="R42" i="49"/>
  <c r="Q103" i="49"/>
  <c r="N62" i="49"/>
  <c r="N87" i="49"/>
  <c r="Q50" i="49"/>
  <c r="R50" i="49"/>
  <c r="R48" i="49"/>
  <c r="Q152" i="49"/>
  <c r="R152" i="49"/>
  <c r="R151" i="49"/>
  <c r="R118" i="49"/>
  <c r="Q82" i="49"/>
  <c r="R82" i="49"/>
  <c r="R81" i="49"/>
  <c r="N116" i="49"/>
  <c r="Q90" i="49"/>
  <c r="R89" i="49"/>
  <c r="R40" i="49"/>
  <c r="Q24" i="49"/>
  <c r="R24" i="49"/>
  <c r="R20" i="49"/>
  <c r="Q60" i="49"/>
  <c r="R60" i="49"/>
  <c r="R59" i="49"/>
  <c r="Q36" i="49"/>
  <c r="R36" i="49"/>
  <c r="R33" i="49"/>
  <c r="Q75" i="49"/>
  <c r="R75" i="49"/>
  <c r="R74" i="49"/>
  <c r="R79" i="49"/>
  <c r="Q69" i="49"/>
  <c r="R69" i="49"/>
  <c r="R68" i="49"/>
  <c r="Q46" i="49"/>
  <c r="R46" i="49"/>
  <c r="R45" i="49"/>
  <c r="I155" i="49"/>
  <c r="K18" i="49"/>
  <c r="Q116" i="49"/>
  <c r="R116" i="49"/>
  <c r="R103" i="49"/>
  <c r="Q87" i="49"/>
  <c r="R87" i="49"/>
  <c r="Q95" i="49"/>
  <c r="R95" i="49"/>
  <c r="R90" i="49"/>
  <c r="Q62" i="49"/>
  <c r="R62" i="49"/>
  <c r="K29" i="49"/>
  <c r="K155" i="49"/>
  <c r="L18" i="49"/>
  <c r="L29" i="49"/>
  <c r="L155" i="49"/>
  <c r="M29" i="49"/>
  <c r="M155" i="49"/>
  <c r="P18" i="49"/>
  <c r="D6" i="135"/>
  <c r="N18" i="49"/>
  <c r="P29" i="49"/>
  <c r="N29" i="49"/>
  <c r="N155" i="49"/>
  <c r="N158" i="49"/>
  <c r="Q18" i="49"/>
  <c r="H62" i="90"/>
  <c r="M62" i="90"/>
  <c r="R62" i="90"/>
  <c r="C62" i="90"/>
  <c r="H53" i="90"/>
  <c r="C53" i="90"/>
  <c r="D55" i="90"/>
  <c r="F15" i="121"/>
  <c r="F55" i="90"/>
  <c r="H15" i="121"/>
  <c r="D56" i="90"/>
  <c r="F17" i="121"/>
  <c r="F56" i="90"/>
  <c r="H17" i="121"/>
  <c r="D57" i="90"/>
  <c r="F19" i="121"/>
  <c r="F57" i="90"/>
  <c r="H19" i="121"/>
  <c r="F54" i="90"/>
  <c r="H13" i="121"/>
  <c r="R13" i="121"/>
  <c r="D54" i="90"/>
  <c r="F13" i="121"/>
  <c r="I54" i="90"/>
  <c r="F13" i="122"/>
  <c r="H44" i="90"/>
  <c r="M44" i="90"/>
  <c r="C44" i="90"/>
  <c r="H37" i="90"/>
  <c r="M37" i="90"/>
  <c r="R37" i="90"/>
  <c r="C37" i="90"/>
  <c r="H25" i="90"/>
  <c r="M25" i="90"/>
  <c r="R25" i="90"/>
  <c r="C25" i="90"/>
  <c r="M16" i="90"/>
  <c r="R16" i="90"/>
  <c r="C16" i="90"/>
  <c r="H4" i="90"/>
  <c r="M4" i="90"/>
  <c r="C4" i="90"/>
  <c r="I15" i="121"/>
  <c r="O15" i="121"/>
  <c r="I19" i="121"/>
  <c r="O19" i="121"/>
  <c r="I17" i="121"/>
  <c r="O17" i="121"/>
  <c r="I13" i="121"/>
  <c r="R19" i="121"/>
  <c r="P19" i="121"/>
  <c r="R17" i="121"/>
  <c r="P17" i="121"/>
  <c r="R15" i="121"/>
  <c r="P15" i="121"/>
  <c r="N157" i="49"/>
  <c r="N159" i="49"/>
  <c r="Q29" i="49"/>
  <c r="R18" i="49"/>
  <c r="O13" i="121"/>
  <c r="O53" i="121"/>
  <c r="N35" i="62"/>
  <c r="R53" i="121"/>
  <c r="Q35" i="62"/>
  <c r="Q155" i="49"/>
  <c r="R155" i="49"/>
  <c r="R29" i="49"/>
  <c r="P4" i="90"/>
  <c r="N4" i="90"/>
  <c r="K4" i="89"/>
  <c r="I4" i="89"/>
  <c r="D157" i="94"/>
  <c r="D158" i="94"/>
  <c r="D153" i="94"/>
  <c r="D154" i="94"/>
  <c r="D150" i="94"/>
  <c r="D137" i="94"/>
  <c r="D136" i="94"/>
  <c r="D135" i="94"/>
  <c r="D134" i="94"/>
  <c r="D133" i="94"/>
  <c r="D132" i="94"/>
  <c r="D131" i="94"/>
  <c r="D130" i="94"/>
  <c r="D129" i="94"/>
  <c r="D128" i="94"/>
  <c r="D127" i="94"/>
  <c r="D126" i="94"/>
  <c r="D125" i="94"/>
  <c r="D124" i="94"/>
  <c r="D123" i="94"/>
  <c r="D122" i="94"/>
  <c r="D121" i="94"/>
  <c r="D120" i="94"/>
  <c r="D115" i="94"/>
  <c r="D114" i="94"/>
  <c r="D113" i="94"/>
  <c r="D110" i="94"/>
  <c r="D109" i="94"/>
  <c r="D108" i="94"/>
  <c r="D107" i="94"/>
  <c r="D104" i="94"/>
  <c r="D103" i="94"/>
  <c r="D102" i="94"/>
  <c r="D99" i="94"/>
  <c r="D100" i="94"/>
  <c r="D94" i="94"/>
  <c r="D95" i="94"/>
  <c r="D91" i="94"/>
  <c r="D92" i="94"/>
  <c r="D86" i="94"/>
  <c r="D87" i="94"/>
  <c r="D83" i="94"/>
  <c r="D84" i="94"/>
  <c r="D80" i="94"/>
  <c r="D79" i="94"/>
  <c r="D77" i="94"/>
  <c r="D73" i="94"/>
  <c r="D74" i="94"/>
  <c r="D70" i="94"/>
  <c r="D71" i="94"/>
  <c r="D67" i="94"/>
  <c r="D66" i="94"/>
  <c r="D61" i="94"/>
  <c r="D62" i="94"/>
  <c r="D58" i="94"/>
  <c r="D57" i="94"/>
  <c r="D54" i="94"/>
  <c r="D55" i="94"/>
  <c r="D51" i="94"/>
  <c r="D50" i="94"/>
  <c r="D47" i="94"/>
  <c r="D48" i="94"/>
  <c r="D44" i="94"/>
  <c r="D45" i="94"/>
  <c r="D41" i="94"/>
  <c r="D40" i="94"/>
  <c r="D37" i="94"/>
  <c r="D36" i="94"/>
  <c r="D35" i="94"/>
  <c r="D34" i="94"/>
  <c r="D33" i="94"/>
  <c r="D28" i="94"/>
  <c r="D25" i="94"/>
  <c r="D24" i="94"/>
  <c r="D23" i="94"/>
  <c r="D22" i="94"/>
  <c r="D19" i="94"/>
  <c r="D18" i="94"/>
  <c r="D17" i="94"/>
  <c r="D16" i="94"/>
  <c r="D15" i="94"/>
  <c r="D14" i="94"/>
  <c r="D13" i="94"/>
  <c r="D12" i="94"/>
  <c r="B38" i="94"/>
  <c r="B111" i="94"/>
  <c r="B105" i="94"/>
  <c r="B100" i="94"/>
  <c r="B81" i="94"/>
  <c r="B68" i="94"/>
  <c r="B59" i="94"/>
  <c r="B158" i="94"/>
  <c r="B154" i="94"/>
  <c r="B95" i="94"/>
  <c r="B92" i="94"/>
  <c r="B87" i="94"/>
  <c r="B84" i="94"/>
  <c r="B77" i="94"/>
  <c r="B74" i="94"/>
  <c r="B71" i="94"/>
  <c r="B62" i="94"/>
  <c r="B55" i="94"/>
  <c r="B52" i="94"/>
  <c r="B48" i="94"/>
  <c r="B45" i="94"/>
  <c r="B42" i="94"/>
  <c r="B29" i="94"/>
  <c r="D29" i="94"/>
  <c r="B26" i="94"/>
  <c r="D26" i="94"/>
  <c r="B20" i="94"/>
  <c r="D20" i="94"/>
  <c r="A3" i="94"/>
  <c r="A2" i="94"/>
  <c r="A1" i="94"/>
  <c r="D59" i="94"/>
  <c r="D81" i="94"/>
  <c r="D105" i="94"/>
  <c r="D68" i="94"/>
  <c r="D111" i="94"/>
  <c r="D116" i="94"/>
  <c r="D42" i="94"/>
  <c r="D38" i="94"/>
  <c r="D52" i="94"/>
  <c r="B118" i="94"/>
  <c r="D151" i="94"/>
  <c r="D97" i="94"/>
  <c r="B97" i="94"/>
  <c r="B89" i="94"/>
  <c r="B64" i="94"/>
  <c r="D31" i="94"/>
  <c r="B31" i="94"/>
  <c r="D89" i="94"/>
  <c r="D118" i="94"/>
  <c r="D64" i="94"/>
  <c r="B161" i="94"/>
  <c r="B165" i="94"/>
  <c r="I165" i="94"/>
  <c r="I167" i="94"/>
  <c r="D161" i="94"/>
  <c r="C13" i="108"/>
  <c r="E14" i="108"/>
  <c r="E13" i="108"/>
  <c r="I13" i="108"/>
  <c r="C14" i="108"/>
  <c r="AA66" i="32"/>
  <c r="AA68" i="32"/>
  <c r="O13" i="108"/>
  <c r="I14" i="108"/>
  <c r="O14" i="108"/>
  <c r="W66" i="32"/>
  <c r="F14" i="116"/>
  <c r="I14" i="116"/>
  <c r="O14" i="116"/>
  <c r="F13" i="116"/>
  <c r="I13" i="116"/>
  <c r="O53" i="108"/>
  <c r="N20" i="62"/>
  <c r="O13" i="116"/>
  <c r="O53" i="116"/>
  <c r="N29" i="62"/>
  <c r="N33" i="62"/>
  <c r="AB47" i="32"/>
  <c r="AC47" i="32"/>
  <c r="I30" i="119"/>
  <c r="R66" i="32"/>
  <c r="K54" i="90"/>
  <c r="H13" i="122"/>
  <c r="I13" i="122"/>
  <c r="K55" i="90"/>
  <c r="H15" i="122"/>
  <c r="P15" i="122"/>
  <c r="K56" i="90"/>
  <c r="H17" i="122"/>
  <c r="P17" i="122"/>
  <c r="K57" i="90"/>
  <c r="H19" i="122"/>
  <c r="P19" i="122"/>
  <c r="I55" i="90"/>
  <c r="F15" i="122"/>
  <c r="I56" i="90"/>
  <c r="F17" i="122"/>
  <c r="I57" i="90"/>
  <c r="F19" i="122"/>
  <c r="O13" i="122"/>
  <c r="I15" i="122"/>
  <c r="O15" i="122"/>
  <c r="I17" i="122"/>
  <c r="O17" i="122"/>
  <c r="I19" i="122"/>
  <c r="O19" i="122"/>
  <c r="R19" i="122"/>
  <c r="R17" i="122"/>
  <c r="R15" i="122"/>
  <c r="R13" i="122"/>
  <c r="R53" i="122"/>
  <c r="Q36" i="62"/>
  <c r="Q37" i="62"/>
  <c r="O53" i="122"/>
  <c r="N36" i="62"/>
  <c r="N37" i="62"/>
  <c r="H13" i="1"/>
  <c r="H18" i="1"/>
  <c r="P18" i="1"/>
  <c r="H20" i="1"/>
  <c r="Q20" i="1"/>
  <c r="E13" i="1"/>
  <c r="E17" i="1"/>
  <c r="E18" i="1"/>
  <c r="E20" i="1"/>
  <c r="E23" i="1"/>
  <c r="F20" i="1"/>
  <c r="F23" i="1"/>
  <c r="F18" i="1"/>
  <c r="F13" i="1"/>
  <c r="C23" i="1"/>
  <c r="C20" i="1"/>
  <c r="C18" i="1"/>
  <c r="C17" i="1"/>
  <c r="Q13" i="1"/>
  <c r="P13" i="1"/>
  <c r="I13" i="1"/>
  <c r="M13" i="1"/>
  <c r="S24" i="1"/>
  <c r="Q18" i="1"/>
  <c r="M23" i="1"/>
  <c r="V23" i="1"/>
  <c r="I20" i="1"/>
  <c r="O20" i="1"/>
  <c r="I18" i="1"/>
  <c r="O18" i="1"/>
  <c r="H23" i="1"/>
  <c r="Q23" i="1"/>
  <c r="S18" i="1"/>
  <c r="S20" i="1"/>
  <c r="O13" i="1"/>
  <c r="S13" i="1"/>
  <c r="I23" i="1"/>
  <c r="O23" i="1"/>
  <c r="S23" i="1"/>
  <c r="J18" i="58"/>
  <c r="J14" i="58"/>
  <c r="J13" i="58"/>
  <c r="H11" i="58"/>
  <c r="J40" i="58"/>
  <c r="J62" i="63"/>
  <c r="I64" i="63"/>
  <c r="G64" i="63"/>
  <c r="L12" i="82"/>
  <c r="M12" i="82"/>
  <c r="L17" i="82"/>
  <c r="N17" i="82"/>
  <c r="L18" i="82"/>
  <c r="N18" i="82"/>
  <c r="L19" i="82"/>
  <c r="M19" i="82"/>
  <c r="L23" i="82"/>
  <c r="N23" i="82"/>
  <c r="L25" i="82"/>
  <c r="M25" i="82"/>
  <c r="N25" i="82"/>
  <c r="O25" i="82"/>
  <c r="P25" i="82"/>
  <c r="M17" i="82"/>
  <c r="O19" i="82"/>
  <c r="O23" i="82"/>
  <c r="P23" i="82"/>
  <c r="O17" i="82"/>
  <c r="M18" i="82"/>
  <c r="O18" i="82"/>
  <c r="R21" i="82"/>
  <c r="R12" i="82"/>
  <c r="R25" i="82"/>
  <c r="N12" i="82"/>
  <c r="N14" i="82"/>
  <c r="O12" i="82"/>
  <c r="P12" i="82"/>
  <c r="R18" i="82"/>
  <c r="P18" i="82"/>
  <c r="R17" i="82"/>
  <c r="P17" i="82"/>
  <c r="R19" i="82"/>
  <c r="P19" i="82"/>
  <c r="Q27" i="83"/>
  <c r="C70" i="63"/>
  <c r="C62" i="63"/>
  <c r="C60" i="63"/>
  <c r="C58" i="63"/>
  <c r="C56" i="63"/>
  <c r="C54" i="63"/>
  <c r="C52" i="63"/>
  <c r="C50" i="63"/>
  <c r="C48" i="63"/>
  <c r="C44" i="63"/>
  <c r="C42" i="63"/>
  <c r="C38" i="63"/>
  <c r="C34" i="63"/>
  <c r="C32" i="63"/>
  <c r="C28" i="63"/>
  <c r="C26" i="63"/>
  <c r="C22" i="63"/>
  <c r="C16" i="63"/>
  <c r="C7" i="63"/>
  <c r="K21" i="83"/>
  <c r="L21" i="83"/>
  <c r="K21" i="82"/>
  <c r="L21" i="82"/>
  <c r="M21" i="82"/>
  <c r="N21" i="82"/>
  <c r="O21" i="82"/>
  <c r="O21" i="83"/>
  <c r="M21" i="83"/>
  <c r="D17" i="82"/>
  <c r="C12" i="63"/>
  <c r="M12" i="63"/>
  <c r="C36" i="63"/>
  <c r="C40" i="63"/>
  <c r="C14" i="63"/>
  <c r="C20" i="63"/>
  <c r="C30" i="63"/>
  <c r="C24" i="63"/>
  <c r="C46" i="63"/>
  <c r="C64" i="63"/>
  <c r="C66" i="63"/>
  <c r="F26" i="58"/>
  <c r="K14" i="83"/>
  <c r="D21" i="82"/>
  <c r="E21" i="82"/>
  <c r="F21" i="82"/>
  <c r="G21" i="82"/>
  <c r="H21" i="82"/>
  <c r="I21" i="82"/>
  <c r="J21" i="82"/>
  <c r="A2" i="88"/>
  <c r="A1" i="88"/>
  <c r="D21" i="83"/>
  <c r="E21" i="83"/>
  <c r="F21" i="83"/>
  <c r="G21" i="83"/>
  <c r="H21" i="83"/>
  <c r="I21" i="83"/>
  <c r="J21" i="83"/>
  <c r="L17" i="83"/>
  <c r="O17" i="83"/>
  <c r="M44" i="63"/>
  <c r="D44" i="48"/>
  <c r="Q44" i="48"/>
  <c r="D46" i="83"/>
  <c r="E46" i="83"/>
  <c r="F46" i="83"/>
  <c r="G46" i="83"/>
  <c r="H46" i="83"/>
  <c r="I46" i="83"/>
  <c r="J46" i="83"/>
  <c r="D45" i="83"/>
  <c r="D46" i="82"/>
  <c r="E46" i="82"/>
  <c r="F46" i="82"/>
  <c r="G46" i="82"/>
  <c r="H46" i="82"/>
  <c r="I46" i="82"/>
  <c r="J46" i="82"/>
  <c r="K46" i="82"/>
  <c r="M46" i="82"/>
  <c r="D45" i="82"/>
  <c r="N46" i="82"/>
  <c r="R46" i="82"/>
  <c r="K46" i="83"/>
  <c r="M46" i="83"/>
  <c r="D15" i="74"/>
  <c r="D13" i="74"/>
  <c r="D11" i="74"/>
  <c r="A3" i="85"/>
  <c r="A2" i="85"/>
  <c r="A1" i="85"/>
  <c r="B14" i="83"/>
  <c r="L14" i="83"/>
  <c r="B54" i="24"/>
  <c r="B14" i="82"/>
  <c r="P66" i="32"/>
  <c r="B50" i="24"/>
  <c r="B42" i="24"/>
  <c r="B56" i="24"/>
  <c r="B52" i="24"/>
  <c r="J43" i="83"/>
  <c r="F29" i="83"/>
  <c r="O8" i="83"/>
  <c r="H8" i="83"/>
  <c r="H7" i="83"/>
  <c r="H6" i="83"/>
  <c r="J43" i="82"/>
  <c r="F29" i="82"/>
  <c r="O8" i="82"/>
  <c r="H8" i="82"/>
  <c r="H7" i="82"/>
  <c r="H6" i="82"/>
  <c r="E45" i="82"/>
  <c r="F45" i="82"/>
  <c r="G45" i="82"/>
  <c r="H45" i="82"/>
  <c r="E45" i="83"/>
  <c r="F45" i="83"/>
  <c r="G45" i="83"/>
  <c r="H45" i="83"/>
  <c r="F38" i="58"/>
  <c r="F36" i="58"/>
  <c r="F34" i="58"/>
  <c r="I45" i="83"/>
  <c r="J45" i="83"/>
  <c r="K45" i="83"/>
  <c r="I45" i="82"/>
  <c r="J45" i="82"/>
  <c r="D44" i="63"/>
  <c r="N44" i="63"/>
  <c r="F44" i="48"/>
  <c r="B29" i="83"/>
  <c r="B29" i="82"/>
  <c r="D29" i="82"/>
  <c r="G29" i="82"/>
  <c r="H29" i="82"/>
  <c r="B22" i="58"/>
  <c r="F22" i="58"/>
  <c r="G29" i="83"/>
  <c r="H29" i="83"/>
  <c r="I29" i="83"/>
  <c r="J29" i="83"/>
  <c r="D29" i="83"/>
  <c r="I29" i="82"/>
  <c r="J29" i="82"/>
  <c r="B27" i="82"/>
  <c r="L27" i="82"/>
  <c r="N27" i="82"/>
  <c r="B27" i="83"/>
  <c r="O27" i="82"/>
  <c r="Q27" i="82"/>
  <c r="M64" i="63"/>
  <c r="D64" i="48"/>
  <c r="Q64" i="48"/>
  <c r="M66" i="63"/>
  <c r="D66" i="48"/>
  <c r="Q66" i="48"/>
  <c r="A48" i="83"/>
  <c r="H38" i="83"/>
  <c r="A38" i="83"/>
  <c r="A35" i="83"/>
  <c r="G33" i="83"/>
  <c r="H33" i="83"/>
  <c r="I33" i="83"/>
  <c r="A33" i="83"/>
  <c r="A31" i="83"/>
  <c r="L25" i="83"/>
  <c r="M25" i="83"/>
  <c r="D25" i="83"/>
  <c r="L23" i="83"/>
  <c r="M23" i="83"/>
  <c r="D23" i="83"/>
  <c r="L19" i="83"/>
  <c r="O19" i="83"/>
  <c r="D19" i="83"/>
  <c r="L18" i="83"/>
  <c r="O18" i="83"/>
  <c r="D18" i="83"/>
  <c r="D17" i="83"/>
  <c r="N14" i="83"/>
  <c r="L12" i="83"/>
  <c r="O12" i="83"/>
  <c r="D12" i="83"/>
  <c r="A3" i="83"/>
  <c r="A2" i="83"/>
  <c r="A1" i="83"/>
  <c r="A48" i="82"/>
  <c r="H38" i="82"/>
  <c r="A38" i="82"/>
  <c r="A35" i="82"/>
  <c r="G33" i="82"/>
  <c r="H33" i="82"/>
  <c r="I33" i="82"/>
  <c r="A33" i="82"/>
  <c r="A31" i="82"/>
  <c r="D25" i="82"/>
  <c r="C23" i="82"/>
  <c r="D19" i="82"/>
  <c r="D18" i="82"/>
  <c r="K14" i="82"/>
  <c r="I56" i="63"/>
  <c r="D12" i="82"/>
  <c r="A3" i="82"/>
  <c r="A2" i="82"/>
  <c r="A1" i="82"/>
  <c r="P27" i="82"/>
  <c r="K45" i="82"/>
  <c r="M45" i="82"/>
  <c r="L14" i="82"/>
  <c r="O14" i="82"/>
  <c r="P14" i="82"/>
  <c r="D62" i="63"/>
  <c r="M23" i="82"/>
  <c r="R23" i="82"/>
  <c r="G56" i="63"/>
  <c r="E12" i="82"/>
  <c r="F12" i="82"/>
  <c r="G12" i="82"/>
  <c r="M45" i="83"/>
  <c r="E12" i="83"/>
  <c r="F12" i="83"/>
  <c r="I38" i="83"/>
  <c r="J38" i="83"/>
  <c r="M38" i="83"/>
  <c r="I38" i="82"/>
  <c r="J38" i="82"/>
  <c r="M38" i="82"/>
  <c r="E25" i="83"/>
  <c r="F25" i="83"/>
  <c r="G25" i="83"/>
  <c r="H25" i="83"/>
  <c r="E23" i="83"/>
  <c r="F23" i="83"/>
  <c r="G23" i="83"/>
  <c r="H23" i="83"/>
  <c r="E17" i="83"/>
  <c r="F17" i="83"/>
  <c r="G17" i="83"/>
  <c r="H17" i="83"/>
  <c r="E19" i="83"/>
  <c r="F19" i="83"/>
  <c r="G19" i="83"/>
  <c r="H19" i="83"/>
  <c r="E18" i="83"/>
  <c r="F18" i="83"/>
  <c r="G18" i="83"/>
  <c r="H18" i="83"/>
  <c r="E25" i="82"/>
  <c r="F25" i="82"/>
  <c r="G25" i="82"/>
  <c r="H25" i="82"/>
  <c r="E17" i="82"/>
  <c r="F17" i="82"/>
  <c r="G17" i="82"/>
  <c r="H17" i="82"/>
  <c r="E18" i="82"/>
  <c r="F18" i="82"/>
  <c r="G18" i="82"/>
  <c r="H18" i="82"/>
  <c r="E19" i="82"/>
  <c r="F19" i="82"/>
  <c r="G19" i="82"/>
  <c r="H19" i="82"/>
  <c r="M12" i="83"/>
  <c r="M17" i="83"/>
  <c r="M18" i="83"/>
  <c r="M19" i="83"/>
  <c r="J33" i="83"/>
  <c r="M33" i="83"/>
  <c r="O23" i="83"/>
  <c r="O25" i="83"/>
  <c r="J33" i="82"/>
  <c r="M33" i="82"/>
  <c r="C60" i="24"/>
  <c r="D23" i="82"/>
  <c r="D48" i="82"/>
  <c r="C58" i="24"/>
  <c r="R33" i="82"/>
  <c r="R45" i="82"/>
  <c r="N45" i="82"/>
  <c r="D60" i="63"/>
  <c r="R38" i="82"/>
  <c r="O14" i="83"/>
  <c r="D58" i="63"/>
  <c r="D56" i="63"/>
  <c r="I19" i="83"/>
  <c r="J19" i="83"/>
  <c r="I23" i="83"/>
  <c r="J23" i="83"/>
  <c r="I25" i="83"/>
  <c r="J25" i="83"/>
  <c r="I25" i="82"/>
  <c r="J25" i="82"/>
  <c r="I19" i="82"/>
  <c r="J19" i="82"/>
  <c r="I18" i="83"/>
  <c r="J18" i="83"/>
  <c r="I17" i="83"/>
  <c r="J17" i="83"/>
  <c r="I18" i="82"/>
  <c r="J18" i="82"/>
  <c r="I17" i="82"/>
  <c r="J17" i="82"/>
  <c r="E23" i="82"/>
  <c r="F23" i="82"/>
  <c r="G23" i="82"/>
  <c r="H23" i="82"/>
  <c r="D58" i="61"/>
  <c r="D60" i="61"/>
  <c r="C50" i="24"/>
  <c r="G12" i="83"/>
  <c r="C54" i="24"/>
  <c r="H12" i="82"/>
  <c r="E48" i="82"/>
  <c r="D54" i="61"/>
  <c r="F48" i="82"/>
  <c r="C54" i="53"/>
  <c r="I12" i="82"/>
  <c r="J12" i="82"/>
  <c r="I23" i="82"/>
  <c r="D50" i="61"/>
  <c r="C60" i="53"/>
  <c r="C50" i="53"/>
  <c r="C58" i="53"/>
  <c r="H12" i="83"/>
  <c r="I12" i="83"/>
  <c r="G48" i="82"/>
  <c r="J23" i="82"/>
  <c r="C60" i="69"/>
  <c r="B60" i="88"/>
  <c r="J12" i="83"/>
  <c r="C60" i="88"/>
  <c r="C50" i="69"/>
  <c r="C58" i="69"/>
  <c r="B50" i="88"/>
  <c r="B60" i="56"/>
  <c r="B58" i="88"/>
  <c r="D60" i="88"/>
  <c r="E60" i="88"/>
  <c r="C58" i="88"/>
  <c r="C50" i="88"/>
  <c r="B58" i="56"/>
  <c r="D58" i="88"/>
  <c r="E58" i="88"/>
  <c r="D50" i="88"/>
  <c r="E50" i="88"/>
  <c r="B50" i="56"/>
  <c r="A2" i="75"/>
  <c r="A3" i="74"/>
  <c r="A2" i="74"/>
  <c r="A1" i="74"/>
  <c r="I14" i="63"/>
  <c r="A2" i="70"/>
  <c r="A1" i="70"/>
  <c r="P14" i="102"/>
  <c r="L40" i="127"/>
  <c r="L55" i="127"/>
  <c r="L56" i="127"/>
  <c r="L54" i="127"/>
  <c r="L41" i="127"/>
  <c r="L37" i="127"/>
  <c r="L36" i="127"/>
  <c r="L42" i="127"/>
  <c r="L43" i="127"/>
  <c r="L44" i="127"/>
  <c r="L32" i="127"/>
  <c r="L15" i="127"/>
  <c r="L19" i="127"/>
  <c r="L22" i="127"/>
  <c r="L17" i="127"/>
  <c r="L27" i="127"/>
  <c r="L16" i="127"/>
  <c r="L28" i="127"/>
  <c r="L29" i="127"/>
  <c r="L18" i="127"/>
  <c r="L26" i="127"/>
  <c r="L21" i="127"/>
  <c r="P13" i="102"/>
  <c r="P13" i="101"/>
  <c r="P14" i="101"/>
  <c r="J18" i="128"/>
  <c r="J31" i="128"/>
  <c r="J42" i="128"/>
  <c r="P42" i="128"/>
  <c r="J16" i="128"/>
  <c r="J15" i="128"/>
  <c r="J17" i="128"/>
  <c r="J30" i="128"/>
  <c r="J29" i="128"/>
  <c r="J28" i="128"/>
  <c r="J43" i="128"/>
  <c r="P43" i="128"/>
  <c r="J41" i="128"/>
  <c r="J44" i="128"/>
  <c r="P13" i="117"/>
  <c r="P14" i="114"/>
  <c r="P13" i="105"/>
  <c r="P13" i="113"/>
  <c r="P13" i="110"/>
  <c r="P13" i="121"/>
  <c r="P13" i="114"/>
  <c r="P14" i="108"/>
  <c r="P14" i="110"/>
  <c r="P14" i="116"/>
  <c r="P13" i="111"/>
  <c r="P13" i="108"/>
  <c r="P14" i="111"/>
  <c r="P13" i="106"/>
  <c r="P14" i="105"/>
  <c r="P13" i="116"/>
  <c r="P13" i="122"/>
  <c r="A31" i="58"/>
  <c r="S32" i="127"/>
  <c r="S56" i="127"/>
  <c r="S55" i="127"/>
  <c r="S40" i="127"/>
  <c r="S36" i="127"/>
  <c r="S41" i="127"/>
  <c r="S37" i="127"/>
  <c r="S44" i="127"/>
  <c r="S43" i="127"/>
  <c r="P58" i="1"/>
  <c r="S29" i="127"/>
  <c r="S16" i="127"/>
  <c r="S54" i="127"/>
  <c r="P44" i="128"/>
  <c r="P41" i="128"/>
  <c r="P30" i="128"/>
  <c r="S15" i="127"/>
  <c r="S19" i="127"/>
  <c r="S42" i="127"/>
  <c r="S28" i="127"/>
  <c r="P17" i="128"/>
  <c r="P31" i="128"/>
  <c r="P18" i="128"/>
  <c r="S22" i="127"/>
  <c r="S18" i="127"/>
  <c r="S26" i="127"/>
  <c r="P28" i="128"/>
  <c r="P15" i="128"/>
  <c r="S21" i="127"/>
  <c r="S17" i="127"/>
  <c r="S27" i="127"/>
  <c r="P29" i="128"/>
  <c r="P16" i="128"/>
  <c r="P13" i="119"/>
  <c r="S13" i="119"/>
  <c r="P13" i="125"/>
  <c r="P13" i="107"/>
  <c r="S13" i="107"/>
  <c r="P13" i="118"/>
  <c r="S13" i="118"/>
  <c r="P14" i="115"/>
  <c r="P14" i="106"/>
  <c r="P13" i="124"/>
  <c r="P14" i="109"/>
  <c r="P15" i="106"/>
  <c r="P13" i="123"/>
  <c r="P13" i="115"/>
  <c r="P13" i="112"/>
  <c r="P13" i="109"/>
  <c r="P13" i="126"/>
  <c r="I12" i="63"/>
  <c r="P53" i="101"/>
  <c r="S81" i="127"/>
  <c r="O44" i="62"/>
  <c r="P53" i="115"/>
  <c r="P53" i="109"/>
  <c r="P53" i="123"/>
  <c r="P53" i="121"/>
  <c r="P53" i="122"/>
  <c r="P53" i="102"/>
  <c r="P53" i="118"/>
  <c r="P53" i="114"/>
  <c r="P53" i="106"/>
  <c r="P53" i="105"/>
  <c r="P53" i="116"/>
  <c r="P53" i="117"/>
  <c r="P53" i="111"/>
  <c r="P53" i="112"/>
  <c r="P53" i="124"/>
  <c r="P53" i="126"/>
  <c r="P53" i="113"/>
  <c r="P53" i="108"/>
  <c r="P53" i="110"/>
  <c r="P53" i="107"/>
  <c r="P54" i="125"/>
  <c r="O41" i="62"/>
  <c r="P53" i="119"/>
  <c r="A2" i="69"/>
  <c r="A1" i="69"/>
  <c r="G7" i="58"/>
  <c r="G8" i="58"/>
  <c r="G6" i="58"/>
  <c r="D37" i="70"/>
  <c r="D19" i="70"/>
  <c r="D16" i="70"/>
  <c r="D28" i="70"/>
  <c r="D20" i="70"/>
  <c r="D23" i="70"/>
  <c r="D25" i="70"/>
  <c r="D32" i="70"/>
  <c r="D31" i="70"/>
  <c r="D26" i="70"/>
  <c r="D27" i="70"/>
  <c r="D18" i="70"/>
  <c r="D29" i="70"/>
  <c r="D35" i="70"/>
  <c r="D17" i="70"/>
  <c r="D42" i="70"/>
  <c r="D34" i="70"/>
  <c r="D24" i="70"/>
  <c r="D21" i="70"/>
  <c r="D11" i="70"/>
  <c r="D12" i="70"/>
  <c r="D15" i="70"/>
  <c r="O23" i="62"/>
  <c r="O48" i="62"/>
  <c r="O12" i="62"/>
  <c r="O30" i="62"/>
  <c r="O35" i="62"/>
  <c r="O22" i="62"/>
  <c r="O39" i="62"/>
  <c r="O19" i="62"/>
  <c r="O17" i="62"/>
  <c r="O21" i="62"/>
  <c r="O20" i="62"/>
  <c r="O18" i="62"/>
  <c r="O28" i="62"/>
  <c r="O36" i="62"/>
  <c r="O26" i="62"/>
  <c r="O42" i="62"/>
  <c r="O27" i="62"/>
  <c r="O29" i="62"/>
  <c r="O40" i="62"/>
  <c r="O31" i="62"/>
  <c r="O32" i="62"/>
  <c r="O11" i="62"/>
  <c r="A1" i="57"/>
  <c r="A2" i="57"/>
  <c r="A3" i="57"/>
  <c r="A1" i="32"/>
  <c r="A2" i="32"/>
  <c r="A3" i="32"/>
  <c r="F31" i="58"/>
  <c r="A1" i="49"/>
  <c r="A2" i="49"/>
  <c r="A3" i="49"/>
  <c r="M22" i="63"/>
  <c r="D22" i="48"/>
  <c r="Q22" i="48"/>
  <c r="M28" i="63"/>
  <c r="D28" i="48"/>
  <c r="Q28" i="48"/>
  <c r="M34" i="63"/>
  <c r="D34" i="48"/>
  <c r="Q34" i="48"/>
  <c r="M70" i="63"/>
  <c r="D70" i="48"/>
  <c r="Q70" i="48"/>
  <c r="B14" i="24"/>
  <c r="B16" i="58"/>
  <c r="B20" i="24"/>
  <c r="B26" i="24"/>
  <c r="B14" i="71"/>
  <c r="B30" i="24"/>
  <c r="B15" i="71"/>
  <c r="B32" i="24"/>
  <c r="B36" i="24"/>
  <c r="B19" i="71"/>
  <c r="B40" i="24"/>
  <c r="B46" i="24"/>
  <c r="B48" i="24"/>
  <c r="B60" i="24"/>
  <c r="B62" i="24"/>
  <c r="B64" i="24"/>
  <c r="B66" i="24"/>
  <c r="B68" i="24"/>
  <c r="A1" i="58"/>
  <c r="A2" i="58"/>
  <c r="A3" i="58"/>
  <c r="A24" i="58"/>
  <c r="A26" i="58"/>
  <c r="A28" i="58"/>
  <c r="A40" i="58"/>
  <c r="A3" i="48"/>
  <c r="A3" i="63"/>
  <c r="H72" i="63"/>
  <c r="A1" i="47"/>
  <c r="A2" i="47"/>
  <c r="A1" i="56"/>
  <c r="A2" i="56"/>
  <c r="A1" i="54"/>
  <c r="A2" i="54"/>
  <c r="A1" i="53"/>
  <c r="A2" i="53"/>
  <c r="A1" i="61"/>
  <c r="A2" i="61"/>
  <c r="A1" i="24"/>
  <c r="A2" i="24"/>
  <c r="A2" i="62"/>
  <c r="I42" i="105"/>
  <c r="I38" i="105"/>
  <c r="I36" i="105"/>
  <c r="I32" i="105"/>
  <c r="O37" i="62"/>
  <c r="O43" i="62"/>
  <c r="O33" i="62"/>
  <c r="I56" i="128"/>
  <c r="M13" i="119"/>
  <c r="O41" i="57"/>
  <c r="Q41" i="57"/>
  <c r="S41" i="57"/>
  <c r="M47" i="127"/>
  <c r="M20" i="127"/>
  <c r="O20" i="127"/>
  <c r="P20" i="127"/>
  <c r="M40" i="127"/>
  <c r="M29" i="127"/>
  <c r="M36" i="127"/>
  <c r="K15" i="128"/>
  <c r="M19" i="127"/>
  <c r="M55" i="127"/>
  <c r="M56" i="127"/>
  <c r="M28" i="127"/>
  <c r="M54" i="127"/>
  <c r="M22" i="127"/>
  <c r="M18" i="127"/>
  <c r="M41" i="127"/>
  <c r="M42" i="127"/>
  <c r="M43" i="127"/>
  <c r="M21" i="127"/>
  <c r="M37" i="127"/>
  <c r="M27" i="127"/>
  <c r="M49" i="127"/>
  <c r="M44" i="127"/>
  <c r="M16" i="127"/>
  <c r="M50" i="127"/>
  <c r="M26" i="127"/>
  <c r="M48" i="127"/>
  <c r="M17" i="127"/>
  <c r="M32" i="127"/>
  <c r="M15" i="127"/>
  <c r="K20" i="101"/>
  <c r="K21" i="101"/>
  <c r="M17" i="101"/>
  <c r="M18" i="101"/>
  <c r="M15" i="101"/>
  <c r="M16" i="101"/>
  <c r="Q13" i="101"/>
  <c r="S13" i="101"/>
  <c r="K33" i="128"/>
  <c r="Q16" i="105"/>
  <c r="K47" i="128"/>
  <c r="K51" i="128"/>
  <c r="K23" i="128"/>
  <c r="K21" i="128"/>
  <c r="K50" i="128"/>
  <c r="K20" i="128"/>
  <c r="K48" i="128"/>
  <c r="K46" i="128"/>
  <c r="K24" i="128"/>
  <c r="K49" i="128"/>
  <c r="K25" i="128"/>
  <c r="K22" i="128"/>
  <c r="Q15" i="106"/>
  <c r="S15" i="106"/>
  <c r="K43" i="128"/>
  <c r="K42" i="128"/>
  <c r="K41" i="128"/>
  <c r="K44" i="128"/>
  <c r="K28" i="128"/>
  <c r="K31" i="128"/>
  <c r="K17" i="128"/>
  <c r="K18" i="128"/>
  <c r="K30" i="128"/>
  <c r="K16" i="128"/>
  <c r="K29" i="128"/>
  <c r="M13" i="123"/>
  <c r="I58" i="128"/>
  <c r="K62" i="127"/>
  <c r="K76" i="127"/>
  <c r="I72" i="128"/>
  <c r="E46" i="62"/>
  <c r="I48" i="126"/>
  <c r="I34" i="126"/>
  <c r="I48" i="124"/>
  <c r="I34" i="124"/>
  <c r="I48" i="122"/>
  <c r="I34" i="122"/>
  <c r="I48" i="115"/>
  <c r="I34" i="115"/>
  <c r="I48" i="114"/>
  <c r="I34" i="114"/>
  <c r="I48" i="113"/>
  <c r="I34" i="113"/>
  <c r="I49" i="125"/>
  <c r="I35" i="125"/>
  <c r="I48" i="121"/>
  <c r="I34" i="121"/>
  <c r="I48" i="119"/>
  <c r="I34" i="119"/>
  <c r="I48" i="117"/>
  <c r="I34" i="117"/>
  <c r="I48" i="112"/>
  <c r="I34" i="112"/>
  <c r="I48" i="109"/>
  <c r="I34" i="109"/>
  <c r="I48" i="108"/>
  <c r="I34" i="108"/>
  <c r="I48" i="123"/>
  <c r="I34" i="123"/>
  <c r="I48" i="118"/>
  <c r="I34" i="118"/>
  <c r="I40" i="112"/>
  <c r="I48" i="111"/>
  <c r="I34" i="111"/>
  <c r="I48" i="110"/>
  <c r="I34" i="110"/>
  <c r="I48" i="106"/>
  <c r="I34" i="106"/>
  <c r="I48" i="116"/>
  <c r="I34" i="105"/>
  <c r="I34" i="116"/>
  <c r="I48" i="107"/>
  <c r="I34" i="107"/>
  <c r="I48" i="102"/>
  <c r="I34" i="102"/>
  <c r="S30" i="119"/>
  <c r="I48" i="104"/>
  <c r="I34" i="104"/>
  <c r="I48" i="105"/>
  <c r="M16" i="123"/>
  <c r="M21" i="123"/>
  <c r="M17" i="122"/>
  <c r="M19" i="119"/>
  <c r="M15" i="122"/>
  <c r="T13" i="122"/>
  <c r="Y36" i="62"/>
  <c r="M15" i="119"/>
  <c r="T13" i="119"/>
  <c r="Y32" i="62"/>
  <c r="M15" i="123"/>
  <c r="Q16" i="104"/>
  <c r="S16" i="104"/>
  <c r="M19" i="123"/>
  <c r="Q13" i="106"/>
  <c r="S13" i="106"/>
  <c r="Q16" i="108"/>
  <c r="Q15" i="107"/>
  <c r="Q17" i="106"/>
  <c r="Q14" i="106"/>
  <c r="Q13" i="105"/>
  <c r="S13" i="105"/>
  <c r="Q18" i="104"/>
  <c r="M19" i="122"/>
  <c r="M13" i="122"/>
  <c r="M17" i="123"/>
  <c r="C56" i="75"/>
  <c r="Q14" i="105"/>
  <c r="M17" i="119"/>
  <c r="Q13" i="108"/>
  <c r="S13" i="108"/>
  <c r="Q14" i="108"/>
  <c r="K22" i="101"/>
  <c r="K26" i="101"/>
  <c r="K24" i="101"/>
  <c r="K25" i="101"/>
  <c r="K23" i="101"/>
  <c r="K27" i="101"/>
  <c r="K28" i="101"/>
  <c r="I48" i="101"/>
  <c r="I34" i="101"/>
  <c r="M20" i="1"/>
  <c r="I53" i="1"/>
  <c r="I39" i="1"/>
  <c r="B9" i="71"/>
  <c r="H16" i="58"/>
  <c r="K16" i="58"/>
  <c r="B6" i="71"/>
  <c r="B23" i="71"/>
  <c r="B12" i="71"/>
  <c r="B21" i="71"/>
  <c r="B17" i="71"/>
  <c r="B24" i="24"/>
  <c r="C5" i="48"/>
  <c r="H7" i="63"/>
  <c r="M7" i="63"/>
  <c r="B11" i="71"/>
  <c r="D68" i="63"/>
  <c r="N68" i="63"/>
  <c r="F68" i="48"/>
  <c r="B26" i="71"/>
  <c r="E26" i="71"/>
  <c r="H26" i="71"/>
  <c r="M26" i="63"/>
  <c r="D26" i="48"/>
  <c r="Q26" i="48"/>
  <c r="M50" i="63"/>
  <c r="D50" i="48"/>
  <c r="Q50" i="48"/>
  <c r="G72" i="63"/>
  <c r="I72" i="63"/>
  <c r="F28" i="58"/>
  <c r="M24" i="63"/>
  <c r="D24" i="48"/>
  <c r="Q24" i="48"/>
  <c r="M32" i="63"/>
  <c r="D32" i="48"/>
  <c r="Q32" i="48"/>
  <c r="M48" i="63"/>
  <c r="D48" i="48"/>
  <c r="Q48" i="48"/>
  <c r="M20" i="63"/>
  <c r="D20" i="48"/>
  <c r="Q20" i="48"/>
  <c r="M16" i="63"/>
  <c r="D16" i="48"/>
  <c r="Q16" i="48"/>
  <c r="F24" i="58"/>
  <c r="B22" i="24"/>
  <c r="M42" i="63"/>
  <c r="D42" i="48"/>
  <c r="Q42" i="48"/>
  <c r="B58" i="24"/>
  <c r="M60" i="63"/>
  <c r="D60" i="48"/>
  <c r="Q60" i="48"/>
  <c r="B38" i="24"/>
  <c r="B34" i="24"/>
  <c r="M62" i="63"/>
  <c r="D62" i="48"/>
  <c r="Q62" i="48"/>
  <c r="M58" i="63"/>
  <c r="D58" i="48"/>
  <c r="Q58" i="48"/>
  <c r="M56" i="63"/>
  <c r="D56" i="48"/>
  <c r="Q56" i="48"/>
  <c r="B12" i="24"/>
  <c r="B28" i="24"/>
  <c r="B44" i="24"/>
  <c r="B18" i="24"/>
  <c r="B16" i="24"/>
  <c r="T13" i="123"/>
  <c r="Y39" i="62"/>
  <c r="T15" i="127"/>
  <c r="V15" i="127"/>
  <c r="O15" i="127"/>
  <c r="P15" i="127"/>
  <c r="T16" i="127"/>
  <c r="V16" i="127"/>
  <c r="O16" i="127"/>
  <c r="P16" i="127"/>
  <c r="T41" i="127"/>
  <c r="V41" i="127"/>
  <c r="O41" i="127"/>
  <c r="P41" i="127"/>
  <c r="Q15" i="128"/>
  <c r="S15" i="128"/>
  <c r="M15" i="128"/>
  <c r="T18" i="127"/>
  <c r="V18" i="127"/>
  <c r="O18" i="127"/>
  <c r="P18" i="127"/>
  <c r="T29" i="127"/>
  <c r="V29" i="127"/>
  <c r="O29" i="127"/>
  <c r="P29" i="127"/>
  <c r="T32" i="127"/>
  <c r="V32" i="127"/>
  <c r="O32" i="127"/>
  <c r="P32" i="127"/>
  <c r="T27" i="127"/>
  <c r="V27" i="127"/>
  <c r="O27" i="127"/>
  <c r="P27" i="127"/>
  <c r="T54" i="127"/>
  <c r="V54" i="127"/>
  <c r="O54" i="127"/>
  <c r="T40" i="127"/>
  <c r="V40" i="127"/>
  <c r="O40" i="127"/>
  <c r="P40" i="127"/>
  <c r="T17" i="127"/>
  <c r="V17" i="127"/>
  <c r="O17" i="127"/>
  <c r="P17" i="127"/>
  <c r="T37" i="127"/>
  <c r="V37" i="127"/>
  <c r="O37" i="127"/>
  <c r="P37" i="127"/>
  <c r="T28" i="127"/>
  <c r="V28" i="127"/>
  <c r="O28" i="127"/>
  <c r="P28" i="127"/>
  <c r="T36" i="127"/>
  <c r="V36" i="127"/>
  <c r="O36" i="127"/>
  <c r="P36" i="127"/>
  <c r="T22" i="127"/>
  <c r="V22" i="127"/>
  <c r="O22" i="127"/>
  <c r="P22" i="127"/>
  <c r="T48" i="127"/>
  <c r="V48" i="127"/>
  <c r="O48" i="127"/>
  <c r="T21" i="127"/>
  <c r="V21" i="127"/>
  <c r="O21" i="127"/>
  <c r="P21" i="127"/>
  <c r="T56" i="127"/>
  <c r="O56" i="127"/>
  <c r="O47" i="127"/>
  <c r="T47" i="127"/>
  <c r="V47" i="127"/>
  <c r="O49" i="127"/>
  <c r="T49" i="127"/>
  <c r="V49" i="127"/>
  <c r="T26" i="127"/>
  <c r="V26" i="127"/>
  <c r="O26" i="127"/>
  <c r="P26" i="127"/>
  <c r="T43" i="127"/>
  <c r="V43" i="127"/>
  <c r="O43" i="127"/>
  <c r="P43" i="127"/>
  <c r="T55" i="127"/>
  <c r="V55" i="127"/>
  <c r="O55" i="127"/>
  <c r="Q13" i="126"/>
  <c r="S13" i="126"/>
  <c r="M13" i="126"/>
  <c r="T44" i="127"/>
  <c r="V44" i="127"/>
  <c r="O44" i="127"/>
  <c r="P44" i="127"/>
  <c r="O50" i="127"/>
  <c r="T50" i="127"/>
  <c r="V50" i="127"/>
  <c r="T42" i="127"/>
  <c r="V42" i="127"/>
  <c r="O42" i="127"/>
  <c r="P42" i="127"/>
  <c r="T19" i="127"/>
  <c r="V19" i="127"/>
  <c r="O19" i="127"/>
  <c r="P19" i="127"/>
  <c r="M18" i="128"/>
  <c r="Q18" i="128"/>
  <c r="S18" i="128"/>
  <c r="M43" i="128"/>
  <c r="Q43" i="128"/>
  <c r="S43" i="128"/>
  <c r="Q31" i="128"/>
  <c r="S31" i="128"/>
  <c r="M31" i="128"/>
  <c r="Q48" i="128"/>
  <c r="S48" i="128"/>
  <c r="M48" i="128"/>
  <c r="M22" i="128"/>
  <c r="Q22" i="128"/>
  <c r="M21" i="128"/>
  <c r="Q21" i="128"/>
  <c r="M28" i="128"/>
  <c r="Q28" i="128"/>
  <c r="S28" i="128"/>
  <c r="M25" i="128"/>
  <c r="V25" i="128"/>
  <c r="Q25" i="128"/>
  <c r="M23" i="128"/>
  <c r="Q23" i="128"/>
  <c r="Q30" i="128"/>
  <c r="S30" i="128"/>
  <c r="M30" i="128"/>
  <c r="M17" i="128"/>
  <c r="Q17" i="128"/>
  <c r="S17" i="128"/>
  <c r="Q49" i="128"/>
  <c r="M49" i="128"/>
  <c r="V49" i="128"/>
  <c r="M51" i="128"/>
  <c r="V51" i="128"/>
  <c r="Q20" i="128"/>
  <c r="M20" i="128"/>
  <c r="M50" i="128"/>
  <c r="V50" i="128"/>
  <c r="M44" i="128"/>
  <c r="Q44" i="128"/>
  <c r="S44" i="128"/>
  <c r="M29" i="128"/>
  <c r="Q29" i="128"/>
  <c r="S29" i="128"/>
  <c r="Q41" i="128"/>
  <c r="S41" i="128"/>
  <c r="M41" i="128"/>
  <c r="M24" i="128"/>
  <c r="V24" i="128"/>
  <c r="Q24" i="128"/>
  <c r="Q47" i="128"/>
  <c r="M47" i="128"/>
  <c r="M33" i="128"/>
  <c r="Q33" i="128"/>
  <c r="Q16" i="128"/>
  <c r="S16" i="128"/>
  <c r="M16" i="128"/>
  <c r="M42" i="128"/>
  <c r="Q42" i="128"/>
  <c r="S42" i="128"/>
  <c r="M46" i="128"/>
  <c r="V46" i="128"/>
  <c r="Q46" i="128"/>
  <c r="M19" i="125"/>
  <c r="Q19" i="125"/>
  <c r="S19" i="125"/>
  <c r="Q18" i="116"/>
  <c r="S18" i="116"/>
  <c r="M18" i="116"/>
  <c r="Q13" i="112"/>
  <c r="S13" i="112"/>
  <c r="M13" i="112"/>
  <c r="T13" i="112"/>
  <c r="Y48" i="62"/>
  <c r="F13" i="131"/>
  <c r="Q15" i="112"/>
  <c r="S15" i="112"/>
  <c r="M15" i="112"/>
  <c r="Q13" i="125"/>
  <c r="S13" i="125"/>
  <c r="Q23" i="126"/>
  <c r="S23" i="126"/>
  <c r="M23" i="126"/>
  <c r="V23" i="126"/>
  <c r="Q20" i="115"/>
  <c r="S20" i="115"/>
  <c r="M20" i="115"/>
  <c r="M16" i="115"/>
  <c r="Q16" i="115"/>
  <c r="S16" i="115"/>
  <c r="Q21" i="124"/>
  <c r="S21" i="124"/>
  <c r="M21" i="124"/>
  <c r="M15" i="118"/>
  <c r="Q15" i="118"/>
  <c r="S15" i="118"/>
  <c r="M19" i="113"/>
  <c r="Q19" i="113"/>
  <c r="S19" i="113"/>
  <c r="Q16" i="111"/>
  <c r="S16" i="111"/>
  <c r="M16" i="111"/>
  <c r="B30" i="75"/>
  <c r="M19" i="118"/>
  <c r="Q19" i="118"/>
  <c r="S19" i="118"/>
  <c r="Q16" i="116"/>
  <c r="S16" i="116"/>
  <c r="M16" i="116"/>
  <c r="M19" i="117"/>
  <c r="Q19" i="117"/>
  <c r="Q15" i="117"/>
  <c r="S15" i="117"/>
  <c r="M15" i="117"/>
  <c r="T13" i="117"/>
  <c r="Y30" i="62"/>
  <c r="Q13" i="116"/>
  <c r="S13" i="116"/>
  <c r="M13" i="116"/>
  <c r="Q19" i="126"/>
  <c r="S19" i="126"/>
  <c r="M19" i="126"/>
  <c r="Q13" i="113"/>
  <c r="S13" i="113"/>
  <c r="M13" i="113"/>
  <c r="O35" i="57"/>
  <c r="M14" i="115"/>
  <c r="Q14" i="115"/>
  <c r="S14" i="115"/>
  <c r="M16" i="124"/>
  <c r="Q16" i="124"/>
  <c r="S16" i="124"/>
  <c r="Q17" i="112"/>
  <c r="S17" i="112"/>
  <c r="M17" i="112"/>
  <c r="M13" i="121"/>
  <c r="O49" i="57"/>
  <c r="Q49" i="57"/>
  <c r="S49" i="57"/>
  <c r="Q13" i="121"/>
  <c r="S13" i="121"/>
  <c r="M17" i="118"/>
  <c r="Q17" i="118"/>
  <c r="S17" i="118"/>
  <c r="M15" i="121"/>
  <c r="T13" i="121"/>
  <c r="Y35" i="62"/>
  <c r="Y37" i="62"/>
  <c r="Q15" i="121"/>
  <c r="S15" i="121"/>
  <c r="M20" i="116"/>
  <c r="Q20" i="116"/>
  <c r="S20" i="116"/>
  <c r="Q14" i="109"/>
  <c r="S14" i="109"/>
  <c r="M14" i="109"/>
  <c r="Q17" i="124"/>
  <c r="S17" i="124"/>
  <c r="M17" i="124"/>
  <c r="C50" i="75"/>
  <c r="M23" i="125"/>
  <c r="V23" i="125"/>
  <c r="Q23" i="125"/>
  <c r="S23" i="125"/>
  <c r="Q21" i="125"/>
  <c r="S21" i="125"/>
  <c r="Q16" i="109"/>
  <c r="S16" i="109"/>
  <c r="M16" i="109"/>
  <c r="Q13" i="109"/>
  <c r="S13" i="109"/>
  <c r="M13" i="109"/>
  <c r="M23" i="124"/>
  <c r="V23" i="124"/>
  <c r="Q23" i="124"/>
  <c r="S23" i="124"/>
  <c r="M13" i="118"/>
  <c r="O39" i="57"/>
  <c r="Q39" i="57"/>
  <c r="S39" i="57"/>
  <c r="Q18" i="111"/>
  <c r="S18" i="111"/>
  <c r="M18" i="111"/>
  <c r="M19" i="124"/>
  <c r="Q19" i="124"/>
  <c r="S19" i="124"/>
  <c r="Q13" i="117"/>
  <c r="S13" i="117"/>
  <c r="M13" i="117"/>
  <c r="O37" i="57"/>
  <c r="Q37" i="57"/>
  <c r="S37" i="57"/>
  <c r="Q17" i="125"/>
  <c r="S17" i="125"/>
  <c r="M17" i="125"/>
  <c r="C52" i="75"/>
  <c r="M16" i="125"/>
  <c r="Q16" i="125"/>
  <c r="S16" i="125"/>
  <c r="M15" i="125"/>
  <c r="Q15" i="125"/>
  <c r="S15" i="125"/>
  <c r="Q13" i="110"/>
  <c r="S13" i="110"/>
  <c r="M13" i="110"/>
  <c r="Q14" i="111"/>
  <c r="S14" i="111"/>
  <c r="M14" i="111"/>
  <c r="Q21" i="126"/>
  <c r="S21" i="126"/>
  <c r="M21" i="126"/>
  <c r="Q13" i="111"/>
  <c r="S13" i="111"/>
  <c r="M13" i="111"/>
  <c r="T13" i="111"/>
  <c r="Y23" i="62"/>
  <c r="M13" i="115"/>
  <c r="Q13" i="115"/>
  <c r="S13" i="115"/>
  <c r="M18" i="115"/>
  <c r="Q18" i="115"/>
  <c r="S18" i="115"/>
  <c r="M17" i="121"/>
  <c r="Q17" i="121"/>
  <c r="S17" i="121"/>
  <c r="M15" i="113"/>
  <c r="Y26" i="62"/>
  <c r="Q15" i="113"/>
  <c r="S15" i="113"/>
  <c r="Q15" i="126"/>
  <c r="S15" i="126"/>
  <c r="M15" i="126"/>
  <c r="M17" i="113"/>
  <c r="Q17" i="113"/>
  <c r="S17" i="113"/>
  <c r="M15" i="124"/>
  <c r="Q15" i="124"/>
  <c r="S15" i="124"/>
  <c r="M16" i="126"/>
  <c r="Q16" i="126"/>
  <c r="S16" i="126"/>
  <c r="Q14" i="116"/>
  <c r="S14" i="116"/>
  <c r="M14" i="116"/>
  <c r="Q14" i="110"/>
  <c r="S14" i="110"/>
  <c r="M14" i="110"/>
  <c r="M16" i="110"/>
  <c r="B22" i="75"/>
  <c r="Q16" i="110"/>
  <c r="S16" i="110"/>
  <c r="Q17" i="117"/>
  <c r="S17" i="117"/>
  <c r="M17" i="117"/>
  <c r="Q19" i="121"/>
  <c r="S19" i="121"/>
  <c r="M19" i="121"/>
  <c r="M18" i="110"/>
  <c r="Q18" i="110"/>
  <c r="S18" i="110"/>
  <c r="Q14" i="114"/>
  <c r="S14" i="114"/>
  <c r="M14" i="114"/>
  <c r="M13" i="114"/>
  <c r="T13" i="114"/>
  <c r="Y27" i="62"/>
  <c r="Q13" i="114"/>
  <c r="S13" i="114"/>
  <c r="M13" i="124"/>
  <c r="Q13" i="124"/>
  <c r="S13" i="124"/>
  <c r="Q16" i="114"/>
  <c r="S16" i="114"/>
  <c r="M16" i="114"/>
  <c r="M17" i="126"/>
  <c r="C54" i="75"/>
  <c r="Q17" i="126"/>
  <c r="S17" i="126"/>
  <c r="M16" i="108"/>
  <c r="M14" i="108"/>
  <c r="M13" i="108"/>
  <c r="M16" i="105"/>
  <c r="M14" i="105"/>
  <c r="M13" i="105"/>
  <c r="T13" i="105"/>
  <c r="Y17" i="62"/>
  <c r="M15" i="107"/>
  <c r="M13" i="107"/>
  <c r="M18" i="104"/>
  <c r="B18" i="75"/>
  <c r="M17" i="106"/>
  <c r="M14" i="106"/>
  <c r="M15" i="106"/>
  <c r="M13" i="106"/>
  <c r="M16" i="102"/>
  <c r="Q16" i="102"/>
  <c r="S16" i="102"/>
  <c r="M14" i="102"/>
  <c r="V14" i="102"/>
  <c r="Q14" i="102"/>
  <c r="S14" i="102"/>
  <c r="M13" i="102"/>
  <c r="Q13" i="102"/>
  <c r="S13" i="102"/>
  <c r="M21" i="101"/>
  <c r="V21" i="101"/>
  <c r="Q21" i="101"/>
  <c r="S21" i="101"/>
  <c r="M20" i="101"/>
  <c r="Q20" i="101"/>
  <c r="S20" i="101"/>
  <c r="M19" i="101"/>
  <c r="Q19" i="101"/>
  <c r="S19" i="101"/>
  <c r="M14" i="101"/>
  <c r="V14" i="101"/>
  <c r="Q14" i="101"/>
  <c r="S14" i="101"/>
  <c r="M13" i="101"/>
  <c r="E29" i="62"/>
  <c r="E31" i="62"/>
  <c r="E48" i="62"/>
  <c r="E36" i="62"/>
  <c r="E19" i="62"/>
  <c r="E30" i="62"/>
  <c r="E35" i="62"/>
  <c r="E26" i="62"/>
  <c r="E11" i="62"/>
  <c r="E16" i="62"/>
  <c r="E21" i="62"/>
  <c r="E32" i="62"/>
  <c r="E17" i="62"/>
  <c r="E22" i="62"/>
  <c r="E27" i="62"/>
  <c r="E42" i="62"/>
  <c r="E10" i="62"/>
  <c r="E44" i="62"/>
  <c r="AG32" i="62"/>
  <c r="V30" i="119"/>
  <c r="E23" i="62"/>
  <c r="E28" i="62"/>
  <c r="E18" i="62"/>
  <c r="E41" i="62"/>
  <c r="E12" i="62"/>
  <c r="E39" i="62"/>
  <c r="E20" i="62"/>
  <c r="E40" i="62"/>
  <c r="S15" i="107"/>
  <c r="Q19" i="123"/>
  <c r="S19" i="123"/>
  <c r="S16" i="105"/>
  <c r="Q19" i="119"/>
  <c r="S19" i="119"/>
  <c r="Q19" i="122"/>
  <c r="S19" i="122"/>
  <c r="S14" i="106"/>
  <c r="Q15" i="119"/>
  <c r="S15" i="119"/>
  <c r="B38" i="75"/>
  <c r="Q17" i="122"/>
  <c r="S17" i="122"/>
  <c r="V18" i="101"/>
  <c r="Q18" i="101"/>
  <c r="S18" i="101"/>
  <c r="Q15" i="101"/>
  <c r="S15" i="101"/>
  <c r="V15" i="101"/>
  <c r="S18" i="104"/>
  <c r="Q13" i="123"/>
  <c r="S13" i="123"/>
  <c r="Q16" i="123"/>
  <c r="S16" i="123"/>
  <c r="Q17" i="119"/>
  <c r="S17" i="119"/>
  <c r="S14" i="105"/>
  <c r="Q17" i="123"/>
  <c r="S17" i="123"/>
  <c r="Q16" i="101"/>
  <c r="S16" i="101"/>
  <c r="V16" i="101"/>
  <c r="S16" i="108"/>
  <c r="V17" i="101"/>
  <c r="Q17" i="101"/>
  <c r="S17" i="101"/>
  <c r="Q13" i="122"/>
  <c r="S13" i="122"/>
  <c r="O51" i="57"/>
  <c r="Q51" i="57"/>
  <c r="S51" i="57"/>
  <c r="S17" i="106"/>
  <c r="B56" i="75"/>
  <c r="Q15" i="123"/>
  <c r="S15" i="123"/>
  <c r="Q15" i="122"/>
  <c r="S15" i="122"/>
  <c r="Q21" i="123"/>
  <c r="S21" i="123"/>
  <c r="Q26" i="101"/>
  <c r="S26" i="101"/>
  <c r="M26" i="101"/>
  <c r="V26" i="101"/>
  <c r="M23" i="101"/>
  <c r="V23" i="101"/>
  <c r="Q23" i="101"/>
  <c r="S23" i="101"/>
  <c r="Q28" i="101"/>
  <c r="S28" i="101"/>
  <c r="M28" i="101"/>
  <c r="V28" i="101"/>
  <c r="M25" i="101"/>
  <c r="V25" i="101"/>
  <c r="Q25" i="101"/>
  <c r="S25" i="101"/>
  <c r="Q22" i="101"/>
  <c r="S22" i="101"/>
  <c r="M22" i="101"/>
  <c r="V22" i="101"/>
  <c r="M27" i="101"/>
  <c r="V27" i="101"/>
  <c r="Q27" i="101"/>
  <c r="S27" i="101"/>
  <c r="Q24" i="101"/>
  <c r="S24" i="101"/>
  <c r="M24" i="101"/>
  <c r="V24" i="101"/>
  <c r="F11" i="74"/>
  <c r="C10" i="61"/>
  <c r="B70" i="63"/>
  <c r="L70" i="63"/>
  <c r="B70" i="48"/>
  <c r="C70" i="48"/>
  <c r="E70" i="48"/>
  <c r="B34" i="63"/>
  <c r="L34" i="63"/>
  <c r="B34" i="48"/>
  <c r="C34" i="48"/>
  <c r="E34" i="48"/>
  <c r="B28" i="63"/>
  <c r="L28" i="63"/>
  <c r="B28" i="48"/>
  <c r="C28" i="48"/>
  <c r="E28" i="48"/>
  <c r="B16" i="63"/>
  <c r="L16" i="63"/>
  <c r="B16" i="48"/>
  <c r="C16" i="48"/>
  <c r="E16" i="48"/>
  <c r="E21" i="71"/>
  <c r="H21" i="71"/>
  <c r="B5" i="71"/>
  <c r="D12" i="48"/>
  <c r="L27" i="83"/>
  <c r="G7" i="48"/>
  <c r="J6" i="48"/>
  <c r="D7" i="48"/>
  <c r="N58" i="63"/>
  <c r="F58" i="48"/>
  <c r="D42" i="63"/>
  <c r="N42" i="63"/>
  <c r="F42" i="48"/>
  <c r="E19" i="71"/>
  <c r="H19" i="71"/>
  <c r="D32" i="63"/>
  <c r="N32" i="63"/>
  <c r="F32" i="48"/>
  <c r="E14" i="71"/>
  <c r="H14" i="71"/>
  <c r="D18" i="63"/>
  <c r="N18" i="63"/>
  <c r="F18" i="48"/>
  <c r="B7" i="71"/>
  <c r="E7" i="71"/>
  <c r="H7" i="71"/>
  <c r="D34" i="63"/>
  <c r="N34" i="63"/>
  <c r="F34" i="48"/>
  <c r="E15" i="71"/>
  <c r="H15" i="71"/>
  <c r="D16" i="63"/>
  <c r="N16" i="63"/>
  <c r="F16" i="48"/>
  <c r="E6" i="71"/>
  <c r="H6" i="71"/>
  <c r="B10" i="71"/>
  <c r="D38" i="63"/>
  <c r="N38" i="63"/>
  <c r="F38" i="48"/>
  <c r="E17" i="71"/>
  <c r="H17" i="71"/>
  <c r="D22" i="63"/>
  <c r="N22" i="63"/>
  <c r="F22" i="48"/>
  <c r="E9" i="71"/>
  <c r="H9" i="71"/>
  <c r="B22" i="71"/>
  <c r="B24" i="71"/>
  <c r="E25" i="71"/>
  <c r="H25" i="71"/>
  <c r="B25" i="71"/>
  <c r="D26" i="63"/>
  <c r="N26" i="63"/>
  <c r="F26" i="48"/>
  <c r="E11" i="71"/>
  <c r="H11" i="71"/>
  <c r="M30" i="63"/>
  <c r="D30" i="48"/>
  <c r="Q30" i="48"/>
  <c r="B26" i="63"/>
  <c r="L26" i="63"/>
  <c r="B26" i="48"/>
  <c r="C26" i="48"/>
  <c r="M54" i="63"/>
  <c r="D54" i="48"/>
  <c r="Q54" i="48"/>
  <c r="M36" i="63"/>
  <c r="D36" i="48"/>
  <c r="Q36" i="48"/>
  <c r="M40" i="63"/>
  <c r="D40" i="48"/>
  <c r="Q40" i="48"/>
  <c r="M14" i="63"/>
  <c r="D14" i="48"/>
  <c r="Q14" i="48"/>
  <c r="M46" i="63"/>
  <c r="D46" i="48"/>
  <c r="Q46" i="48"/>
  <c r="B32" i="63"/>
  <c r="L32" i="63"/>
  <c r="B32" i="48"/>
  <c r="C32" i="48"/>
  <c r="B22" i="63"/>
  <c r="L22" i="63"/>
  <c r="B22" i="48"/>
  <c r="C22" i="48"/>
  <c r="B42" i="63"/>
  <c r="L42" i="63"/>
  <c r="B42" i="48"/>
  <c r="C42" i="48"/>
  <c r="E42" i="48"/>
  <c r="B48" i="63"/>
  <c r="L48" i="63"/>
  <c r="B48" i="48"/>
  <c r="C48" i="48"/>
  <c r="E48" i="48"/>
  <c r="B50" i="63"/>
  <c r="L50" i="63"/>
  <c r="B50" i="48"/>
  <c r="C50" i="48"/>
  <c r="E50" i="48"/>
  <c r="D48" i="63"/>
  <c r="N48" i="63"/>
  <c r="F48" i="48"/>
  <c r="T146" i="49"/>
  <c r="T13" i="106"/>
  <c r="Y18" i="62"/>
  <c r="B52" i="75"/>
  <c r="T13" i="125"/>
  <c r="Y41" i="62"/>
  <c r="B44" i="75"/>
  <c r="T13" i="116"/>
  <c r="Y29" i="62"/>
  <c r="B50" i="75"/>
  <c r="T13" i="124"/>
  <c r="Y40" i="62"/>
  <c r="T13" i="109"/>
  <c r="Y21" i="62"/>
  <c r="B42" i="75"/>
  <c r="G20" i="135"/>
  <c r="H20" i="135"/>
  <c r="I20" i="135"/>
  <c r="T13" i="115"/>
  <c r="Y28" i="62"/>
  <c r="O23" i="57"/>
  <c r="T13" i="107"/>
  <c r="Y19" i="62"/>
  <c r="B54" i="75"/>
  <c r="T13" i="126"/>
  <c r="Y42" i="62"/>
  <c r="T13" i="101"/>
  <c r="Y11" i="62"/>
  <c r="T13" i="110"/>
  <c r="Y22" i="62"/>
  <c r="T13" i="108"/>
  <c r="Y20" i="62"/>
  <c r="B36" i="75"/>
  <c r="T13" i="118"/>
  <c r="Y31" i="62"/>
  <c r="T13" i="102"/>
  <c r="Y12" i="62"/>
  <c r="P48" i="127"/>
  <c r="P49" i="127"/>
  <c r="P50" i="127"/>
  <c r="P47" i="127"/>
  <c r="G22" i="135"/>
  <c r="H22" i="135"/>
  <c r="I22" i="135"/>
  <c r="G12" i="135"/>
  <c r="C13" i="135"/>
  <c r="E13" i="135"/>
  <c r="F13" i="135"/>
  <c r="Q35" i="57"/>
  <c r="S35" i="57"/>
  <c r="C18" i="135"/>
  <c r="F50" i="75"/>
  <c r="H50" i="75"/>
  <c r="S47" i="128"/>
  <c r="S20" i="128"/>
  <c r="S24" i="128"/>
  <c r="S49" i="128"/>
  <c r="S22" i="128"/>
  <c r="S46" i="128"/>
  <c r="S21" i="128"/>
  <c r="S33" i="128"/>
  <c r="S23" i="128"/>
  <c r="S25" i="128"/>
  <c r="Q23" i="57"/>
  <c r="S23" i="57"/>
  <c r="Q61" i="57"/>
  <c r="S61" i="57"/>
  <c r="V20" i="101"/>
  <c r="V56" i="127"/>
  <c r="E13" i="62"/>
  <c r="E24" i="62"/>
  <c r="O29" i="57"/>
  <c r="O45" i="57"/>
  <c r="O27" i="57"/>
  <c r="O31" i="57"/>
  <c r="O33" i="57"/>
  <c r="Q33" i="57"/>
  <c r="S33" i="57"/>
  <c r="O53" i="57"/>
  <c r="O19" i="57"/>
  <c r="B46" i="75"/>
  <c r="O59" i="57"/>
  <c r="Q59" i="57"/>
  <c r="S59" i="57"/>
  <c r="O15" i="57"/>
  <c r="Q77" i="128"/>
  <c r="P46" i="62"/>
  <c r="B32" i="75"/>
  <c r="O25" i="57"/>
  <c r="Q25" i="57"/>
  <c r="S25" i="57"/>
  <c r="O13" i="57"/>
  <c r="O43" i="57"/>
  <c r="B48" i="75"/>
  <c r="B34" i="75"/>
  <c r="O47" i="57"/>
  <c r="Q47" i="57"/>
  <c r="S47" i="57"/>
  <c r="Q55" i="57"/>
  <c r="S55" i="57"/>
  <c r="O57" i="57"/>
  <c r="Q57" i="57"/>
  <c r="S57" i="57"/>
  <c r="O63" i="57"/>
  <c r="Q53" i="122"/>
  <c r="P36" i="62"/>
  <c r="Q53" i="117"/>
  <c r="P30" i="62"/>
  <c r="Q53" i="119"/>
  <c r="P32" i="62"/>
  <c r="Q53" i="110"/>
  <c r="P22" i="62"/>
  <c r="Q53" i="107"/>
  <c r="P19" i="62"/>
  <c r="Q53" i="114"/>
  <c r="P27" i="62"/>
  <c r="Q53" i="106"/>
  <c r="P18" i="62"/>
  <c r="Q53" i="101"/>
  <c r="P11" i="62"/>
  <c r="Q53" i="113"/>
  <c r="P26" i="62"/>
  <c r="Q53" i="102"/>
  <c r="P12" i="62"/>
  <c r="Q53" i="116"/>
  <c r="P29" i="62"/>
  <c r="Q54" i="125"/>
  <c r="P41" i="62"/>
  <c r="Q53" i="121"/>
  <c r="P35" i="62"/>
  <c r="Q53" i="109"/>
  <c r="P21" i="62"/>
  <c r="Q53" i="126"/>
  <c r="P42" i="62"/>
  <c r="Q53" i="115"/>
  <c r="P28" i="62"/>
  <c r="Q53" i="123"/>
  <c r="P39" i="62"/>
  <c r="Q53" i="124"/>
  <c r="P40" i="62"/>
  <c r="Q53" i="105"/>
  <c r="P17" i="62"/>
  <c r="Q53" i="111"/>
  <c r="P23" i="62"/>
  <c r="Q53" i="118"/>
  <c r="P31" i="62"/>
  <c r="Q53" i="112"/>
  <c r="Q53" i="108"/>
  <c r="P20" i="62"/>
  <c r="S14" i="108"/>
  <c r="D54" i="63"/>
  <c r="N54" i="63"/>
  <c r="F54" i="48"/>
  <c r="E10" i="71"/>
  <c r="H10" i="71"/>
  <c r="B24" i="63"/>
  <c r="L24" i="63"/>
  <c r="B24" i="48"/>
  <c r="C24" i="48"/>
  <c r="E24" i="48"/>
  <c r="B20" i="71"/>
  <c r="D6" i="48"/>
  <c r="Q12" i="48"/>
  <c r="G16" i="48"/>
  <c r="H16" i="48"/>
  <c r="P16" i="48"/>
  <c r="E20" i="71"/>
  <c r="B10" i="24"/>
  <c r="B70" i="24"/>
  <c r="H22" i="71"/>
  <c r="E18" i="71"/>
  <c r="B16" i="71"/>
  <c r="E8" i="71"/>
  <c r="H8" i="71"/>
  <c r="B8" i="71"/>
  <c r="J10" i="82"/>
  <c r="B4" i="71"/>
  <c r="B60" i="63"/>
  <c r="L60" i="63"/>
  <c r="B60" i="48"/>
  <c r="C60" i="48"/>
  <c r="E60" i="48"/>
  <c r="D52" i="63"/>
  <c r="N52" i="63"/>
  <c r="F52" i="48"/>
  <c r="B62" i="63"/>
  <c r="L62" i="63"/>
  <c r="B62" i="48"/>
  <c r="C62" i="48"/>
  <c r="E62" i="48"/>
  <c r="B66" i="63"/>
  <c r="L66" i="63"/>
  <c r="B66" i="48"/>
  <c r="C66" i="48"/>
  <c r="E66" i="48"/>
  <c r="E24" i="71"/>
  <c r="D66" i="63"/>
  <c r="N66" i="63"/>
  <c r="F66" i="48"/>
  <c r="B64" i="63"/>
  <c r="L64" i="63"/>
  <c r="B64" i="48"/>
  <c r="C64" i="48"/>
  <c r="E64" i="48"/>
  <c r="O27" i="83"/>
  <c r="B58" i="63"/>
  <c r="L58" i="63"/>
  <c r="B58" i="48"/>
  <c r="C58" i="48"/>
  <c r="E58" i="48"/>
  <c r="B56" i="63"/>
  <c r="L56" i="63"/>
  <c r="B56" i="48"/>
  <c r="C56" i="48"/>
  <c r="K6" i="71"/>
  <c r="K15" i="71"/>
  <c r="B18" i="71"/>
  <c r="D52" i="61"/>
  <c r="E37" i="62"/>
  <c r="B40" i="63"/>
  <c r="L40" i="63"/>
  <c r="B40" i="48"/>
  <c r="C40" i="48"/>
  <c r="E40" i="48"/>
  <c r="B46" i="63"/>
  <c r="L46" i="63"/>
  <c r="B46" i="48"/>
  <c r="C46" i="48"/>
  <c r="E46" i="48"/>
  <c r="G48" i="48"/>
  <c r="H48" i="48"/>
  <c r="P48" i="48"/>
  <c r="C52" i="24"/>
  <c r="D24" i="63"/>
  <c r="N24" i="63"/>
  <c r="F24" i="48"/>
  <c r="G32" i="48"/>
  <c r="G26" i="48"/>
  <c r="G42" i="48"/>
  <c r="H42" i="48"/>
  <c r="P42" i="48"/>
  <c r="D46" i="63"/>
  <c r="N46" i="63"/>
  <c r="F46" i="48"/>
  <c r="G22" i="48"/>
  <c r="G34" i="48"/>
  <c r="H34" i="48"/>
  <c r="P34" i="48"/>
  <c r="N62" i="63"/>
  <c r="F62" i="48"/>
  <c r="H20" i="71"/>
  <c r="B13" i="71"/>
  <c r="D50" i="63"/>
  <c r="N50" i="63"/>
  <c r="F50" i="48"/>
  <c r="D70" i="63"/>
  <c r="N70" i="63"/>
  <c r="F70" i="48"/>
  <c r="K11" i="71"/>
  <c r="K14" i="71"/>
  <c r="E22" i="71"/>
  <c r="N56" i="63"/>
  <c r="F56" i="48"/>
  <c r="D20" i="63"/>
  <c r="N20" i="63"/>
  <c r="F20" i="48"/>
  <c r="K19" i="71"/>
  <c r="K9" i="71"/>
  <c r="E5" i="71"/>
  <c r="E26" i="48"/>
  <c r="D14" i="63"/>
  <c r="N14" i="63"/>
  <c r="F14" i="48"/>
  <c r="H5" i="71"/>
  <c r="B14" i="63"/>
  <c r="L14" i="63"/>
  <c r="B14" i="48"/>
  <c r="C14" i="48"/>
  <c r="E14" i="48"/>
  <c r="B20" i="63"/>
  <c r="L20" i="63"/>
  <c r="B20" i="48"/>
  <c r="C20" i="48"/>
  <c r="E20" i="48"/>
  <c r="B36" i="63"/>
  <c r="L36" i="63"/>
  <c r="B36" i="48"/>
  <c r="C36" i="48"/>
  <c r="E36" i="48"/>
  <c r="E32" i="48"/>
  <c r="B30" i="63"/>
  <c r="L30" i="63"/>
  <c r="B30" i="48"/>
  <c r="C30" i="48"/>
  <c r="E30" i="48"/>
  <c r="E22" i="48"/>
  <c r="T60" i="49"/>
  <c r="T50" i="49"/>
  <c r="T75" i="49"/>
  <c r="T27" i="49"/>
  <c r="T66" i="49"/>
  <c r="T24" i="49"/>
  <c r="T79" i="49"/>
  <c r="T69" i="49"/>
  <c r="T152" i="49"/>
  <c r="T82" i="49"/>
  <c r="T98" i="49"/>
  <c r="T85" i="49"/>
  <c r="T72" i="49"/>
  <c r="T53" i="49"/>
  <c r="T90" i="49"/>
  <c r="T43" i="49"/>
  <c r="T93" i="49"/>
  <c r="T40" i="49"/>
  <c r="T103" i="49"/>
  <c r="T46" i="49"/>
  <c r="T57" i="49"/>
  <c r="T109" i="49"/>
  <c r="T114" i="49"/>
  <c r="Y43" i="62"/>
  <c r="F12" i="131"/>
  <c r="Y33" i="62"/>
  <c r="F11" i="131"/>
  <c r="F44" i="75"/>
  <c r="E18" i="135"/>
  <c r="F18" i="135"/>
  <c r="P59" i="127"/>
  <c r="P48" i="62"/>
  <c r="G18" i="135"/>
  <c r="H18" i="135"/>
  <c r="I18" i="135"/>
  <c r="H12" i="135"/>
  <c r="C15" i="135"/>
  <c r="Q45" i="57"/>
  <c r="S45" i="57"/>
  <c r="C20" i="135"/>
  <c r="E20" i="135"/>
  <c r="F20" i="135"/>
  <c r="C8" i="135"/>
  <c r="E8" i="135"/>
  <c r="F8" i="135"/>
  <c r="C17" i="135"/>
  <c r="E17" i="135"/>
  <c r="F17" i="135"/>
  <c r="C19" i="135"/>
  <c r="Q53" i="57"/>
  <c r="S53" i="57"/>
  <c r="C22" i="135"/>
  <c r="C14" i="135"/>
  <c r="E14" i="135"/>
  <c r="F14" i="135"/>
  <c r="C24" i="135"/>
  <c r="C7" i="135"/>
  <c r="E7" i="135"/>
  <c r="F7" i="135"/>
  <c r="C16" i="135"/>
  <c r="E16" i="135"/>
  <c r="F16" i="135"/>
  <c r="Q19" i="57"/>
  <c r="S19" i="57"/>
  <c r="Q15" i="57"/>
  <c r="S15" i="57"/>
  <c r="Q31" i="57"/>
  <c r="S31" i="57"/>
  <c r="Q43" i="57"/>
  <c r="S43" i="57"/>
  <c r="Q27" i="57"/>
  <c r="S27" i="57"/>
  <c r="Q63" i="57"/>
  <c r="S63" i="57"/>
  <c r="Q13" i="57"/>
  <c r="S13" i="57"/>
  <c r="Q29" i="57"/>
  <c r="S29" i="57"/>
  <c r="N71" i="57"/>
  <c r="B62" i="75"/>
  <c r="T116" i="49"/>
  <c r="T95" i="49"/>
  <c r="T87" i="49"/>
  <c r="Q13" i="62"/>
  <c r="H48" i="82"/>
  <c r="C54" i="69"/>
  <c r="B54" i="88"/>
  <c r="G24" i="48"/>
  <c r="H24" i="48"/>
  <c r="P24" i="48"/>
  <c r="J31" i="82"/>
  <c r="J48" i="82"/>
  <c r="C54" i="56"/>
  <c r="R31" i="82"/>
  <c r="K31" i="82"/>
  <c r="N31" i="82"/>
  <c r="Q17" i="83"/>
  <c r="Q19" i="83"/>
  <c r="R19" i="83"/>
  <c r="Q18" i="83"/>
  <c r="R18" i="83"/>
  <c r="G58" i="48"/>
  <c r="H58" i="48"/>
  <c r="P58" i="48"/>
  <c r="G56" i="48"/>
  <c r="J10" i="83"/>
  <c r="B44" i="63"/>
  <c r="L44" i="63"/>
  <c r="B44" i="48"/>
  <c r="C44" i="48"/>
  <c r="Q21" i="83"/>
  <c r="R21" i="83"/>
  <c r="Q12" i="83"/>
  <c r="E56" i="48"/>
  <c r="B54" i="63"/>
  <c r="L54" i="63"/>
  <c r="B54" i="48"/>
  <c r="C54" i="48"/>
  <c r="E54" i="48"/>
  <c r="Q14" i="83"/>
  <c r="G66" i="48"/>
  <c r="H66" i="48"/>
  <c r="P66" i="48"/>
  <c r="H24" i="71"/>
  <c r="K21" i="71"/>
  <c r="Q23" i="83"/>
  <c r="R23" i="83"/>
  <c r="P27" i="83"/>
  <c r="Q25" i="83"/>
  <c r="K10" i="71"/>
  <c r="H18" i="71"/>
  <c r="D40" i="63"/>
  <c r="N40" i="63"/>
  <c r="F40" i="48"/>
  <c r="G62" i="48"/>
  <c r="H62" i="48"/>
  <c r="P62" i="48"/>
  <c r="B12" i="63"/>
  <c r="L12" i="63"/>
  <c r="G46" i="48"/>
  <c r="H46" i="48"/>
  <c r="P46" i="48"/>
  <c r="K25" i="71"/>
  <c r="C52" i="53"/>
  <c r="K8" i="71"/>
  <c r="G20" i="48"/>
  <c r="H20" i="48"/>
  <c r="P20" i="48"/>
  <c r="G14" i="48"/>
  <c r="H14" i="48"/>
  <c r="P14" i="48"/>
  <c r="G70" i="48"/>
  <c r="H70" i="48"/>
  <c r="P70" i="48"/>
  <c r="G50" i="48"/>
  <c r="H50" i="48"/>
  <c r="P50" i="48"/>
  <c r="E13" i="71"/>
  <c r="H10" i="58"/>
  <c r="H26" i="48"/>
  <c r="P26" i="48"/>
  <c r="D30" i="63"/>
  <c r="N30" i="63"/>
  <c r="F30" i="48"/>
  <c r="H32" i="48"/>
  <c r="P32" i="48"/>
  <c r="H22" i="48"/>
  <c r="P22" i="48"/>
  <c r="M59" i="127"/>
  <c r="T59" i="127"/>
  <c r="T81" i="127"/>
  <c r="P44" i="62"/>
  <c r="W13" i="127"/>
  <c r="Y44" i="62"/>
  <c r="E22" i="135"/>
  <c r="F22" i="135"/>
  <c r="C51" i="135"/>
  <c r="E19" i="135"/>
  <c r="F19" i="135"/>
  <c r="C50" i="135"/>
  <c r="E24" i="135"/>
  <c r="F24" i="135"/>
  <c r="C52" i="135"/>
  <c r="C49" i="135"/>
  <c r="O17" i="57"/>
  <c r="C25" i="135"/>
  <c r="I12" i="135"/>
  <c r="I34" i="135"/>
  <c r="H34" i="135"/>
  <c r="G34" i="135"/>
  <c r="G35" i="135"/>
  <c r="V59" i="127"/>
  <c r="Y59" i="127"/>
  <c r="F14" i="131"/>
  <c r="E25" i="135"/>
  <c r="F25" i="135"/>
  <c r="C53" i="135"/>
  <c r="Q17" i="57"/>
  <c r="S17" i="57"/>
  <c r="E33" i="62"/>
  <c r="I48" i="82"/>
  <c r="C54" i="88"/>
  <c r="B54" i="56"/>
  <c r="G54" i="48"/>
  <c r="H54" i="48"/>
  <c r="P54" i="48"/>
  <c r="G40" i="48"/>
  <c r="H40" i="48"/>
  <c r="P40" i="48"/>
  <c r="K24" i="71"/>
  <c r="R46" i="83"/>
  <c r="M31" i="82"/>
  <c r="C60" i="56"/>
  <c r="C50" i="56"/>
  <c r="J31" i="83"/>
  <c r="J48" i="83"/>
  <c r="C56" i="56"/>
  <c r="K31" i="83"/>
  <c r="K22" i="71"/>
  <c r="R12" i="83"/>
  <c r="P12" i="83"/>
  <c r="H56" i="48"/>
  <c r="P56" i="48"/>
  <c r="C58" i="56"/>
  <c r="P18" i="83"/>
  <c r="R25" i="83"/>
  <c r="P23" i="83"/>
  <c r="R45" i="83"/>
  <c r="G44" i="48"/>
  <c r="E44" i="48"/>
  <c r="P25" i="83"/>
  <c r="R17" i="83"/>
  <c r="P17" i="83"/>
  <c r="R33" i="83"/>
  <c r="R31" i="83"/>
  <c r="P19" i="83"/>
  <c r="P14" i="83"/>
  <c r="R38" i="83"/>
  <c r="C42" i="24"/>
  <c r="D42" i="61"/>
  <c r="G30" i="48"/>
  <c r="H30" i="48"/>
  <c r="P30" i="48"/>
  <c r="H13" i="71"/>
  <c r="H24" i="58"/>
  <c r="B12" i="48"/>
  <c r="P33" i="62"/>
  <c r="P43" i="62"/>
  <c r="D54" i="88"/>
  <c r="E54" i="88"/>
  <c r="K24" i="58"/>
  <c r="H40" i="58"/>
  <c r="M31" i="83"/>
  <c r="D42" i="24"/>
  <c r="E42" i="24"/>
  <c r="B42" i="61"/>
  <c r="E42" i="61"/>
  <c r="F42" i="61"/>
  <c r="B42" i="53"/>
  <c r="H44" i="48"/>
  <c r="P44" i="48"/>
  <c r="K20" i="71"/>
  <c r="K18" i="71"/>
  <c r="C42" i="53"/>
  <c r="C52" i="69"/>
  <c r="C12" i="48"/>
  <c r="C50" i="47"/>
  <c r="C60" i="47"/>
  <c r="M48" i="83"/>
  <c r="C56" i="47"/>
  <c r="R48" i="83"/>
  <c r="D42" i="53"/>
  <c r="E42" i="53"/>
  <c r="B52" i="88"/>
  <c r="E12" i="48"/>
  <c r="C52" i="56"/>
  <c r="C58" i="47"/>
  <c r="C42" i="69"/>
  <c r="C52" i="88"/>
  <c r="C52" i="47"/>
  <c r="B52" i="56"/>
  <c r="D52" i="88"/>
  <c r="E52" i="88"/>
  <c r="B42" i="88"/>
  <c r="M52" i="63"/>
  <c r="D52" i="48"/>
  <c r="Q52" i="48"/>
  <c r="C42" i="88"/>
  <c r="M38" i="63"/>
  <c r="C42" i="56"/>
  <c r="B52" i="63"/>
  <c r="L52" i="63"/>
  <c r="B52" i="48"/>
  <c r="C52" i="48"/>
  <c r="G52" i="48"/>
  <c r="B42" i="56"/>
  <c r="D42" i="88"/>
  <c r="E42" i="88"/>
  <c r="D38" i="48"/>
  <c r="Q38" i="48"/>
  <c r="B38" i="63"/>
  <c r="B42" i="47"/>
  <c r="D42" i="56"/>
  <c r="E42" i="56"/>
  <c r="C42" i="47"/>
  <c r="E52" i="48"/>
  <c r="H52" i="48"/>
  <c r="P52" i="48"/>
  <c r="L38" i="63"/>
  <c r="D42" i="47"/>
  <c r="E42" i="47"/>
  <c r="E44" i="63"/>
  <c r="O44" i="63"/>
  <c r="I44" i="48"/>
  <c r="J44" i="48"/>
  <c r="B38" i="48"/>
  <c r="C38" i="48"/>
  <c r="G38" i="48"/>
  <c r="K44" i="48"/>
  <c r="O44" i="48"/>
  <c r="E38" i="48"/>
  <c r="P37" i="62"/>
  <c r="H38" i="48"/>
  <c r="P38" i="48"/>
  <c r="K5" i="71"/>
  <c r="E12" i="71"/>
  <c r="H12" i="71"/>
  <c r="D28" i="63"/>
  <c r="N28" i="63"/>
  <c r="F28" i="48"/>
  <c r="K12" i="71"/>
  <c r="G28" i="48"/>
  <c r="H28" i="48"/>
  <c r="P28" i="48"/>
  <c r="C18" i="63"/>
  <c r="M18" i="63"/>
  <c r="C68" i="63"/>
  <c r="M68" i="63"/>
  <c r="D68" i="48"/>
  <c r="Q68" i="48"/>
  <c r="F18" i="58"/>
  <c r="K18" i="58"/>
  <c r="F13" i="58"/>
  <c r="K13" i="58"/>
  <c r="D18" i="48"/>
  <c r="Q18" i="48"/>
  <c r="Q72" i="48"/>
  <c r="M72" i="63"/>
  <c r="F14" i="58"/>
  <c r="K14" i="58"/>
  <c r="C72" i="63"/>
  <c r="K40" i="58"/>
  <c r="C64" i="24"/>
  <c r="E23" i="71"/>
  <c r="D64" i="63"/>
  <c r="N64" i="63"/>
  <c r="F64" i="48"/>
  <c r="D26" i="61"/>
  <c r="F15" i="74"/>
  <c r="C14" i="61"/>
  <c r="B18" i="63"/>
  <c r="N60" i="63"/>
  <c r="F60" i="48"/>
  <c r="C16" i="53"/>
  <c r="D72" i="48"/>
  <c r="F40" i="58"/>
  <c r="C62" i="24"/>
  <c r="C26" i="53"/>
  <c r="B68" i="63"/>
  <c r="L68" i="63"/>
  <c r="B68" i="48"/>
  <c r="C68" i="48"/>
  <c r="C26" i="24"/>
  <c r="C16" i="24"/>
  <c r="D16" i="61"/>
  <c r="G64" i="48"/>
  <c r="H64" i="48"/>
  <c r="P64" i="48"/>
  <c r="D68" i="61"/>
  <c r="C64" i="53"/>
  <c r="D64" i="61"/>
  <c r="D12" i="61"/>
  <c r="D64" i="24"/>
  <c r="E64" i="24"/>
  <c r="B64" i="61"/>
  <c r="D62" i="24"/>
  <c r="E62" i="24"/>
  <c r="B62" i="61"/>
  <c r="D44" i="61"/>
  <c r="F13" i="74"/>
  <c r="C12" i="61"/>
  <c r="D34" i="61"/>
  <c r="D30" i="61"/>
  <c r="D40" i="61"/>
  <c r="D38" i="61"/>
  <c r="D28" i="61"/>
  <c r="D22" i="61"/>
  <c r="C16" i="47"/>
  <c r="E18" i="63"/>
  <c r="O18" i="63"/>
  <c r="I18" i="48"/>
  <c r="J18" i="48"/>
  <c r="D62" i="61"/>
  <c r="D46" i="61"/>
  <c r="D36" i="61"/>
  <c r="D32" i="61"/>
  <c r="D20" i="61"/>
  <c r="D14" i="61"/>
  <c r="D18" i="61"/>
  <c r="G60" i="48"/>
  <c r="H60" i="48"/>
  <c r="P60" i="48"/>
  <c r="H23" i="71"/>
  <c r="D36" i="63"/>
  <c r="N36" i="63"/>
  <c r="E16" i="71"/>
  <c r="C22" i="53"/>
  <c r="C30" i="24"/>
  <c r="D30" i="24"/>
  <c r="C62" i="53"/>
  <c r="C38" i="53"/>
  <c r="B16" i="61"/>
  <c r="E16" i="61"/>
  <c r="F16" i="61"/>
  <c r="D16" i="24"/>
  <c r="G68" i="48"/>
  <c r="E68" i="48"/>
  <c r="C22" i="24"/>
  <c r="C44" i="53"/>
  <c r="C40" i="53"/>
  <c r="C36" i="24"/>
  <c r="C46" i="24"/>
  <c r="C20" i="53"/>
  <c r="C32" i="53"/>
  <c r="C66" i="53"/>
  <c r="C44" i="24"/>
  <c r="C20" i="24"/>
  <c r="C32" i="24"/>
  <c r="D32" i="24"/>
  <c r="E32" i="24"/>
  <c r="C18" i="53"/>
  <c r="C66" i="24"/>
  <c r="D66" i="61"/>
  <c r="C68" i="24"/>
  <c r="B26" i="53"/>
  <c r="D26" i="53"/>
  <c r="E26" i="53"/>
  <c r="C14" i="24"/>
  <c r="C34" i="53"/>
  <c r="C28" i="53"/>
  <c r="C30" i="53"/>
  <c r="C66" i="47"/>
  <c r="H16" i="71"/>
  <c r="C18" i="24"/>
  <c r="C38" i="24"/>
  <c r="B16" i="53"/>
  <c r="D16" i="53"/>
  <c r="E16" i="53"/>
  <c r="C68" i="53"/>
  <c r="B26" i="61"/>
  <c r="E26" i="61"/>
  <c r="F26" i="61"/>
  <c r="D26" i="24"/>
  <c r="E26" i="24"/>
  <c r="C14" i="53"/>
  <c r="C34" i="24"/>
  <c r="C40" i="24"/>
  <c r="C28" i="24"/>
  <c r="C36" i="53"/>
  <c r="C46" i="53"/>
  <c r="B72" i="63"/>
  <c r="L18" i="63"/>
  <c r="C68" i="47"/>
  <c r="B64" i="53"/>
  <c r="D64" i="53"/>
  <c r="E64" i="53"/>
  <c r="E64" i="61"/>
  <c r="F64" i="61"/>
  <c r="C12" i="53"/>
  <c r="D10" i="61"/>
  <c r="B64" i="69"/>
  <c r="B62" i="53"/>
  <c r="D62" i="53"/>
  <c r="E62" i="53"/>
  <c r="E62" i="61"/>
  <c r="F62" i="61"/>
  <c r="E16" i="24"/>
  <c r="D48" i="61"/>
  <c r="D24" i="61"/>
  <c r="C16" i="88"/>
  <c r="K23" i="71"/>
  <c r="E62" i="63"/>
  <c r="O62" i="63"/>
  <c r="K13" i="71"/>
  <c r="B38" i="61"/>
  <c r="E38" i="61"/>
  <c r="F38" i="61"/>
  <c r="D38" i="24"/>
  <c r="E38" i="24"/>
  <c r="B68" i="61"/>
  <c r="E68" i="61"/>
  <c r="F68" i="61"/>
  <c r="D68" i="24"/>
  <c r="E68" i="24"/>
  <c r="B32" i="53"/>
  <c r="D32" i="53"/>
  <c r="E32" i="53"/>
  <c r="D54" i="24"/>
  <c r="E54" i="24"/>
  <c r="B54" i="61"/>
  <c r="E54" i="61"/>
  <c r="F54" i="61"/>
  <c r="D40" i="24"/>
  <c r="E40" i="24"/>
  <c r="B40" i="61"/>
  <c r="E40" i="61"/>
  <c r="F40" i="61"/>
  <c r="B34" i="61"/>
  <c r="E34" i="61"/>
  <c r="F34" i="61"/>
  <c r="D34" i="24"/>
  <c r="E34" i="24"/>
  <c r="B18" i="53"/>
  <c r="D18" i="53"/>
  <c r="E18" i="53"/>
  <c r="E68" i="63"/>
  <c r="O68" i="63"/>
  <c r="I68" i="48"/>
  <c r="J68" i="48"/>
  <c r="B50" i="61"/>
  <c r="E50" i="61"/>
  <c r="F50" i="61"/>
  <c r="D50" i="24"/>
  <c r="E50" i="24"/>
  <c r="B66" i="53"/>
  <c r="D66" i="53"/>
  <c r="E66" i="53"/>
  <c r="D52" i="24"/>
  <c r="E52" i="24"/>
  <c r="B52" i="61"/>
  <c r="E52" i="61"/>
  <c r="F52" i="61"/>
  <c r="D20" i="24"/>
  <c r="E20" i="24"/>
  <c r="B20" i="61"/>
  <c r="E20" i="61"/>
  <c r="F20" i="61"/>
  <c r="B44" i="61"/>
  <c r="E44" i="61"/>
  <c r="F44" i="61"/>
  <c r="D44" i="24"/>
  <c r="E44" i="24"/>
  <c r="D58" i="24"/>
  <c r="E58" i="24"/>
  <c r="B58" i="61"/>
  <c r="E58" i="61"/>
  <c r="F58" i="61"/>
  <c r="B36" i="53"/>
  <c r="D36" i="53"/>
  <c r="E36" i="53"/>
  <c r="E30" i="24"/>
  <c r="B30" i="61"/>
  <c r="E30" i="61"/>
  <c r="F30" i="61"/>
  <c r="D60" i="24"/>
  <c r="E60" i="24"/>
  <c r="B60" i="61"/>
  <c r="E60" i="61"/>
  <c r="F60" i="61"/>
  <c r="D28" i="24"/>
  <c r="E28" i="24"/>
  <c r="B28" i="61"/>
  <c r="E28" i="61"/>
  <c r="F28" i="61"/>
  <c r="B18" i="48"/>
  <c r="L72" i="63"/>
  <c r="B54" i="53"/>
  <c r="D54" i="53"/>
  <c r="E54" i="53"/>
  <c r="C48" i="24"/>
  <c r="B38" i="53"/>
  <c r="D38" i="53"/>
  <c r="E38" i="53"/>
  <c r="B18" i="61"/>
  <c r="E18" i="61"/>
  <c r="F18" i="61"/>
  <c r="D18" i="24"/>
  <c r="E18" i="24"/>
  <c r="C16" i="69"/>
  <c r="B66" i="61"/>
  <c r="E66" i="61"/>
  <c r="F66" i="61"/>
  <c r="D66" i="24"/>
  <c r="E66" i="24"/>
  <c r="B52" i="53"/>
  <c r="D52" i="53"/>
  <c r="E52" i="53"/>
  <c r="B20" i="53"/>
  <c r="D20" i="53"/>
  <c r="C12" i="24"/>
  <c r="F36" i="48"/>
  <c r="B36" i="61"/>
  <c r="E36" i="61"/>
  <c r="F36" i="61"/>
  <c r="D36" i="24"/>
  <c r="E36" i="24"/>
  <c r="K17" i="71"/>
  <c r="B22" i="53"/>
  <c r="D22" i="53"/>
  <c r="B30" i="53"/>
  <c r="D30" i="53"/>
  <c r="B60" i="53"/>
  <c r="D60" i="53"/>
  <c r="E60" i="53"/>
  <c r="C24" i="53"/>
  <c r="C48" i="53"/>
  <c r="B14" i="53"/>
  <c r="D14" i="53"/>
  <c r="E14" i="53"/>
  <c r="C26" i="69"/>
  <c r="B26" i="88"/>
  <c r="B46" i="53"/>
  <c r="D46" i="53"/>
  <c r="E46" i="53"/>
  <c r="B22" i="61"/>
  <c r="E22" i="61"/>
  <c r="F22" i="61"/>
  <c r="D22" i="24"/>
  <c r="C24" i="24"/>
  <c r="B28" i="53"/>
  <c r="D28" i="53"/>
  <c r="E28" i="53"/>
  <c r="B40" i="53"/>
  <c r="D40" i="53"/>
  <c r="E40" i="53"/>
  <c r="B34" i="53"/>
  <c r="D34" i="53"/>
  <c r="E34" i="53"/>
  <c r="B50" i="53"/>
  <c r="D50" i="53"/>
  <c r="E50" i="53"/>
  <c r="D14" i="24"/>
  <c r="E14" i="24"/>
  <c r="B14" i="61"/>
  <c r="E14" i="61"/>
  <c r="B68" i="53"/>
  <c r="D68" i="53"/>
  <c r="E68" i="53"/>
  <c r="B32" i="61"/>
  <c r="E32" i="61"/>
  <c r="F32" i="61"/>
  <c r="B44" i="53"/>
  <c r="D44" i="53"/>
  <c r="E44" i="53"/>
  <c r="B58" i="53"/>
  <c r="D58" i="53"/>
  <c r="E58" i="53"/>
  <c r="D46" i="24"/>
  <c r="E46" i="24"/>
  <c r="B46" i="61"/>
  <c r="E46" i="61"/>
  <c r="F46" i="61"/>
  <c r="B66" i="69"/>
  <c r="E70" i="63"/>
  <c r="O70" i="63"/>
  <c r="I70" i="48"/>
  <c r="J70" i="48"/>
  <c r="F25" i="71"/>
  <c r="I25" i="71"/>
  <c r="J25" i="71"/>
  <c r="G36" i="48"/>
  <c r="H36" i="48"/>
  <c r="P36" i="48"/>
  <c r="C64" i="88"/>
  <c r="C64" i="69"/>
  <c r="F14" i="61"/>
  <c r="E22" i="53"/>
  <c r="E20" i="53"/>
  <c r="E30" i="53"/>
  <c r="B16" i="56"/>
  <c r="B16" i="88"/>
  <c r="D16" i="88"/>
  <c r="E16" i="88"/>
  <c r="B62" i="69"/>
  <c r="I62" i="48"/>
  <c r="J62" i="48"/>
  <c r="E22" i="24"/>
  <c r="C26" i="88"/>
  <c r="E43" i="62"/>
  <c r="K16" i="71"/>
  <c r="D17" i="74"/>
  <c r="E52" i="63"/>
  <c r="O52" i="63"/>
  <c r="I52" i="48"/>
  <c r="J52" i="48"/>
  <c r="E58" i="63"/>
  <c r="O58" i="63"/>
  <c r="I58" i="48"/>
  <c r="J58" i="48"/>
  <c r="E54" i="63"/>
  <c r="O54" i="63"/>
  <c r="I54" i="48"/>
  <c r="J54" i="48"/>
  <c r="E60" i="63"/>
  <c r="O60" i="63"/>
  <c r="I60" i="48"/>
  <c r="J60" i="48"/>
  <c r="C16" i="56"/>
  <c r="C7" i="71"/>
  <c r="C32" i="69"/>
  <c r="B32" i="88"/>
  <c r="B24" i="53"/>
  <c r="D24" i="53"/>
  <c r="E24" i="53"/>
  <c r="C22" i="69"/>
  <c r="B22" i="88"/>
  <c r="D12" i="24"/>
  <c r="E12" i="24"/>
  <c r="B12" i="61"/>
  <c r="C18" i="69"/>
  <c r="B18" i="88"/>
  <c r="C34" i="69"/>
  <c r="B34" i="88"/>
  <c r="C68" i="69"/>
  <c r="B68" i="88"/>
  <c r="D48" i="24"/>
  <c r="E48" i="24"/>
  <c r="B48" i="61"/>
  <c r="E48" i="61"/>
  <c r="F48" i="61"/>
  <c r="C38" i="69"/>
  <c r="B38" i="88"/>
  <c r="C30" i="69"/>
  <c r="B30" i="88"/>
  <c r="B38" i="69"/>
  <c r="B56" i="69"/>
  <c r="C28" i="69"/>
  <c r="B28" i="88"/>
  <c r="B24" i="61"/>
  <c r="E24" i="61"/>
  <c r="F24" i="61"/>
  <c r="D24" i="24"/>
  <c r="E24" i="24"/>
  <c r="B54" i="69"/>
  <c r="C62" i="69"/>
  <c r="B12" i="53"/>
  <c r="D12" i="53"/>
  <c r="B34" i="69"/>
  <c r="B68" i="69"/>
  <c r="B48" i="53"/>
  <c r="D48" i="53"/>
  <c r="E48" i="53"/>
  <c r="B14" i="69"/>
  <c r="C44" i="69"/>
  <c r="B44" i="88"/>
  <c r="D70" i="61"/>
  <c r="B10" i="53"/>
  <c r="C36" i="69"/>
  <c r="B36" i="88"/>
  <c r="C66" i="69"/>
  <c r="B66" i="88"/>
  <c r="C40" i="69"/>
  <c r="B40" i="88"/>
  <c r="H18" i="48"/>
  <c r="P18" i="48"/>
  <c r="B60" i="69"/>
  <c r="C12" i="69"/>
  <c r="B58" i="69"/>
  <c r="C18" i="48"/>
  <c r="G18" i="48"/>
  <c r="B72" i="48"/>
  <c r="B44" i="69"/>
  <c r="C10" i="53"/>
  <c r="C46" i="69"/>
  <c r="B46" i="88"/>
  <c r="G25" i="71"/>
  <c r="C14" i="69"/>
  <c r="D14" i="69"/>
  <c r="E14" i="69"/>
  <c r="C22" i="56"/>
  <c r="C40" i="56"/>
  <c r="B40" i="47"/>
  <c r="B64" i="88"/>
  <c r="D64" i="88"/>
  <c r="E64" i="88"/>
  <c r="D64" i="69"/>
  <c r="E64" i="69"/>
  <c r="B64" i="56"/>
  <c r="C15" i="71"/>
  <c r="D15" i="71"/>
  <c r="C8" i="71"/>
  <c r="D8" i="71"/>
  <c r="E12" i="61"/>
  <c r="C12" i="71"/>
  <c r="D12" i="71"/>
  <c r="L25" i="71"/>
  <c r="M25" i="71"/>
  <c r="E12" i="53"/>
  <c r="B62" i="88"/>
  <c r="D62" i="69"/>
  <c r="E62" i="69"/>
  <c r="D26" i="88"/>
  <c r="E26" i="88"/>
  <c r="B26" i="56"/>
  <c r="B12" i="88"/>
  <c r="C66" i="88"/>
  <c r="C26" i="71"/>
  <c r="C68" i="88"/>
  <c r="C68" i="56"/>
  <c r="B68" i="47"/>
  <c r="D68" i="47"/>
  <c r="E68" i="47"/>
  <c r="C62" i="88"/>
  <c r="C46" i="88"/>
  <c r="C44" i="88"/>
  <c r="C38" i="88"/>
  <c r="C36" i="88"/>
  <c r="C34" i="88"/>
  <c r="C30" i="88"/>
  <c r="C28" i="88"/>
  <c r="C20" i="88"/>
  <c r="C14" i="88"/>
  <c r="C12" i="88"/>
  <c r="C40" i="88"/>
  <c r="C32" i="88"/>
  <c r="C18" i="88"/>
  <c r="C22" i="88"/>
  <c r="K7" i="71"/>
  <c r="K52" i="48"/>
  <c r="O52" i="48"/>
  <c r="K70" i="48"/>
  <c r="D16" i="56"/>
  <c r="E16" i="56"/>
  <c r="B16" i="47"/>
  <c r="D16" i="47"/>
  <c r="E16" i="47"/>
  <c r="B56" i="47"/>
  <c r="D56" i="47"/>
  <c r="E56" i="47"/>
  <c r="D7" i="71"/>
  <c r="F7" i="71"/>
  <c r="B70" i="53"/>
  <c r="C72" i="48"/>
  <c r="E18" i="48"/>
  <c r="E72" i="48"/>
  <c r="C48" i="69"/>
  <c r="B48" i="88"/>
  <c r="H68" i="48"/>
  <c r="P68" i="48"/>
  <c r="D58" i="69"/>
  <c r="E58" i="69"/>
  <c r="C70" i="53"/>
  <c r="D10" i="53"/>
  <c r="E50" i="62"/>
  <c r="D44" i="69"/>
  <c r="E44" i="69"/>
  <c r="D38" i="69"/>
  <c r="E38" i="69"/>
  <c r="D68" i="69"/>
  <c r="E68" i="69"/>
  <c r="D54" i="69"/>
  <c r="E54" i="69"/>
  <c r="D66" i="69"/>
  <c r="E66" i="69"/>
  <c r="D60" i="69"/>
  <c r="E60" i="69"/>
  <c r="D34" i="69"/>
  <c r="E34" i="69"/>
  <c r="C24" i="69"/>
  <c r="B24" i="88"/>
  <c r="B14" i="88"/>
  <c r="D14" i="88"/>
  <c r="E14" i="88"/>
  <c r="C10" i="71"/>
  <c r="D10" i="71"/>
  <c r="C19" i="71"/>
  <c r="D19" i="71"/>
  <c r="C20" i="56"/>
  <c r="B20" i="47"/>
  <c r="C14" i="71"/>
  <c r="D14" i="71"/>
  <c r="L70" i="48"/>
  <c r="O70" i="48"/>
  <c r="C32" i="56"/>
  <c r="C64" i="56"/>
  <c r="C23" i="71"/>
  <c r="D23" i="71"/>
  <c r="C21" i="71"/>
  <c r="D21" i="71"/>
  <c r="C20" i="71"/>
  <c r="D20" i="71"/>
  <c r="C18" i="71"/>
  <c r="D18" i="71"/>
  <c r="C28" i="56"/>
  <c r="C18" i="56"/>
  <c r="C24" i="56"/>
  <c r="B24" i="47"/>
  <c r="C26" i="56"/>
  <c r="B26" i="47"/>
  <c r="F12" i="61"/>
  <c r="B66" i="56"/>
  <c r="D66" i="88"/>
  <c r="E66" i="88"/>
  <c r="B68" i="56"/>
  <c r="D68" i="56"/>
  <c r="E68" i="56"/>
  <c r="D68" i="88"/>
  <c r="E68" i="88"/>
  <c r="C34" i="56"/>
  <c r="B34" i="47"/>
  <c r="C36" i="56"/>
  <c r="B36" i="47"/>
  <c r="B32" i="56"/>
  <c r="B38" i="56"/>
  <c r="B22" i="56"/>
  <c r="D22" i="56"/>
  <c r="E22" i="56"/>
  <c r="B40" i="56"/>
  <c r="D40" i="56"/>
  <c r="E40" i="56"/>
  <c r="B14" i="56"/>
  <c r="B28" i="56"/>
  <c r="B34" i="56"/>
  <c r="B18" i="56"/>
  <c r="B36" i="56"/>
  <c r="B44" i="56"/>
  <c r="B62" i="56"/>
  <c r="D62" i="88"/>
  <c r="E62" i="88"/>
  <c r="B46" i="56"/>
  <c r="D46" i="88"/>
  <c r="E46" i="88"/>
  <c r="D44" i="88"/>
  <c r="E44" i="88"/>
  <c r="D40" i="88"/>
  <c r="E40" i="88"/>
  <c r="D38" i="88"/>
  <c r="E38" i="88"/>
  <c r="D36" i="88"/>
  <c r="E36" i="88"/>
  <c r="D34" i="88"/>
  <c r="E34" i="88"/>
  <c r="D32" i="88"/>
  <c r="E32" i="88"/>
  <c r="B30" i="56"/>
  <c r="D30" i="88"/>
  <c r="E30" i="88"/>
  <c r="D28" i="88"/>
  <c r="E28" i="88"/>
  <c r="D22" i="88"/>
  <c r="E22" i="88"/>
  <c r="B20" i="56"/>
  <c r="D18" i="88"/>
  <c r="E18" i="88"/>
  <c r="B12" i="56"/>
  <c r="D12" i="88"/>
  <c r="E12" i="88"/>
  <c r="B58" i="47"/>
  <c r="D58" i="47"/>
  <c r="E58" i="47"/>
  <c r="C25" i="71"/>
  <c r="D25" i="71"/>
  <c r="D53" i="71"/>
  <c r="B60" i="47"/>
  <c r="D60" i="47"/>
  <c r="E60" i="47"/>
  <c r="F17" i="74"/>
  <c r="C66" i="56"/>
  <c r="C48" i="88"/>
  <c r="C24" i="88"/>
  <c r="K26" i="71"/>
  <c r="M70" i="48"/>
  <c r="D52" i="56"/>
  <c r="E52" i="56"/>
  <c r="B52" i="47"/>
  <c r="D52" i="47"/>
  <c r="E52" i="47"/>
  <c r="K62" i="48"/>
  <c r="O62" i="48"/>
  <c r="B22" i="47"/>
  <c r="B54" i="47"/>
  <c r="D54" i="56"/>
  <c r="E54" i="56"/>
  <c r="K60" i="48"/>
  <c r="D26" i="71"/>
  <c r="F26" i="71"/>
  <c r="I7" i="71"/>
  <c r="J7" i="71"/>
  <c r="C35" i="71"/>
  <c r="G7" i="71"/>
  <c r="B35" i="71"/>
  <c r="B50" i="47"/>
  <c r="D50" i="47"/>
  <c r="E50" i="47"/>
  <c r="D50" i="56"/>
  <c r="E50" i="56"/>
  <c r="D70" i="53"/>
  <c r="E10" i="53"/>
  <c r="L52" i="48"/>
  <c r="M52" i="48"/>
  <c r="D20" i="56"/>
  <c r="E20" i="56"/>
  <c r="C30" i="56"/>
  <c r="B30" i="47"/>
  <c r="C14" i="56"/>
  <c r="B14" i="47"/>
  <c r="C5" i="71"/>
  <c r="D5" i="71"/>
  <c r="C9" i="71"/>
  <c r="D9" i="71"/>
  <c r="F10" i="71"/>
  <c r="C22" i="47"/>
  <c r="D22" i="47"/>
  <c r="E22" i="47"/>
  <c r="F19" i="71"/>
  <c r="C40" i="47"/>
  <c r="C12" i="56"/>
  <c r="C46" i="56"/>
  <c r="B46" i="47"/>
  <c r="J64" i="63"/>
  <c r="L60" i="48"/>
  <c r="O60" i="48"/>
  <c r="C6" i="71"/>
  <c r="D6" i="71"/>
  <c r="L8" i="71"/>
  <c r="M8" i="71"/>
  <c r="D36" i="71"/>
  <c r="B28" i="47"/>
  <c r="C38" i="56"/>
  <c r="D32" i="56"/>
  <c r="E32" i="56"/>
  <c r="B32" i="47"/>
  <c r="B18" i="47"/>
  <c r="D28" i="56"/>
  <c r="E28" i="56"/>
  <c r="D18" i="56"/>
  <c r="E18" i="56"/>
  <c r="B64" i="47"/>
  <c r="D64" i="56"/>
  <c r="E64" i="56"/>
  <c r="C24" i="71"/>
  <c r="D24" i="71"/>
  <c r="C62" i="56"/>
  <c r="C48" i="56"/>
  <c r="B48" i="47"/>
  <c r="C44" i="56"/>
  <c r="B44" i="47"/>
  <c r="C32" i="47"/>
  <c r="F15" i="71"/>
  <c r="C13" i="71"/>
  <c r="D13" i="71"/>
  <c r="C18" i="47"/>
  <c r="F8" i="71"/>
  <c r="C11" i="71"/>
  <c r="D11" i="71"/>
  <c r="D26" i="56"/>
  <c r="E26" i="56"/>
  <c r="D34" i="56"/>
  <c r="E34" i="56"/>
  <c r="C16" i="71"/>
  <c r="D16" i="71"/>
  <c r="D36" i="56"/>
  <c r="E36" i="56"/>
  <c r="C17" i="71"/>
  <c r="D17" i="71"/>
  <c r="B24" i="56"/>
  <c r="D24" i="56"/>
  <c r="E24" i="56"/>
  <c r="B48" i="56"/>
  <c r="D48" i="88"/>
  <c r="E48" i="88"/>
  <c r="D24" i="88"/>
  <c r="E24" i="88"/>
  <c r="D58" i="56"/>
  <c r="E58" i="56"/>
  <c r="C53" i="71"/>
  <c r="B53" i="71"/>
  <c r="D66" i="56"/>
  <c r="E66" i="56"/>
  <c r="B66" i="47"/>
  <c r="D66" i="47"/>
  <c r="E66" i="47"/>
  <c r="D60" i="56"/>
  <c r="E60" i="56"/>
  <c r="C10" i="88"/>
  <c r="E70" i="53"/>
  <c r="K58" i="48"/>
  <c r="M60" i="48"/>
  <c r="I26" i="71"/>
  <c r="J26" i="71"/>
  <c r="C54" i="71"/>
  <c r="G26" i="71"/>
  <c r="B54" i="71"/>
  <c r="K54" i="48"/>
  <c r="O54" i="48"/>
  <c r="L62" i="48"/>
  <c r="M62" i="48"/>
  <c r="D30" i="56"/>
  <c r="E30" i="56"/>
  <c r="D14" i="56"/>
  <c r="E14" i="56"/>
  <c r="D46" i="56"/>
  <c r="E46" i="56"/>
  <c r="B12" i="47"/>
  <c r="L10" i="71"/>
  <c r="M10" i="71"/>
  <c r="D38" i="71"/>
  <c r="E42" i="63"/>
  <c r="O42" i="63"/>
  <c r="I42" i="48"/>
  <c r="J42" i="48"/>
  <c r="D40" i="47"/>
  <c r="E40" i="47"/>
  <c r="C20" i="47"/>
  <c r="F9" i="71"/>
  <c r="E24" i="63"/>
  <c r="O24" i="63"/>
  <c r="I24" i="48"/>
  <c r="J24" i="48"/>
  <c r="F14" i="71"/>
  <c r="C30" i="47"/>
  <c r="I19" i="71"/>
  <c r="J19" i="71"/>
  <c r="C47" i="71"/>
  <c r="G19" i="71"/>
  <c r="B47" i="71"/>
  <c r="I10" i="71"/>
  <c r="J10" i="71"/>
  <c r="C38" i="71"/>
  <c r="G10" i="71"/>
  <c r="B38" i="71"/>
  <c r="D12" i="56"/>
  <c r="E12" i="56"/>
  <c r="D18" i="47"/>
  <c r="E18" i="47"/>
  <c r="L23" i="71"/>
  <c r="M23" i="71"/>
  <c r="D51" i="71"/>
  <c r="C12" i="47"/>
  <c r="F5" i="71"/>
  <c r="G5" i="71"/>
  <c r="B33" i="71"/>
  <c r="L58" i="48"/>
  <c r="O58" i="48"/>
  <c r="C14" i="47"/>
  <c r="F6" i="71"/>
  <c r="D44" i="56"/>
  <c r="E44" i="56"/>
  <c r="B38" i="47"/>
  <c r="D38" i="56"/>
  <c r="E38" i="56"/>
  <c r="B62" i="47"/>
  <c r="C22" i="71"/>
  <c r="D22" i="71"/>
  <c r="D62" i="56"/>
  <c r="E62" i="56"/>
  <c r="D48" i="56"/>
  <c r="E48" i="56"/>
  <c r="L24" i="71"/>
  <c r="M24" i="71"/>
  <c r="D52" i="71"/>
  <c r="C64" i="47"/>
  <c r="F24" i="71"/>
  <c r="G24" i="71"/>
  <c r="B52" i="71"/>
  <c r="I24" i="71"/>
  <c r="J24" i="71"/>
  <c r="C52" i="71"/>
  <c r="C62" i="47"/>
  <c r="F23" i="71"/>
  <c r="G23" i="71"/>
  <c r="B51" i="71"/>
  <c r="I23" i="71"/>
  <c r="J23" i="71"/>
  <c r="C51" i="71"/>
  <c r="C46" i="47"/>
  <c r="F21" i="71"/>
  <c r="F20" i="71"/>
  <c r="G20" i="71"/>
  <c r="B48" i="71"/>
  <c r="C44" i="47"/>
  <c r="I20" i="71"/>
  <c r="J20" i="71"/>
  <c r="C48" i="71"/>
  <c r="C38" i="47"/>
  <c r="F18" i="71"/>
  <c r="G18" i="71"/>
  <c r="B46" i="71"/>
  <c r="I18" i="71"/>
  <c r="J18" i="71"/>
  <c r="C46" i="71"/>
  <c r="L18" i="71"/>
  <c r="M18" i="71"/>
  <c r="D46" i="71"/>
  <c r="I15" i="71"/>
  <c r="J15" i="71"/>
  <c r="C43" i="71"/>
  <c r="G15" i="71"/>
  <c r="B43" i="71"/>
  <c r="E34" i="63"/>
  <c r="O34" i="63"/>
  <c r="I34" i="48"/>
  <c r="J34" i="48"/>
  <c r="L15" i="71"/>
  <c r="M15" i="71"/>
  <c r="D43" i="71"/>
  <c r="D32" i="47"/>
  <c r="E32" i="47"/>
  <c r="C28" i="47"/>
  <c r="I13" i="71"/>
  <c r="J13" i="71"/>
  <c r="C41" i="71"/>
  <c r="F13" i="71"/>
  <c r="G13" i="71"/>
  <c r="B41" i="71"/>
  <c r="E20" i="63"/>
  <c r="O20" i="63"/>
  <c r="I20" i="48"/>
  <c r="J20" i="48"/>
  <c r="G8" i="71"/>
  <c r="B36" i="71"/>
  <c r="I8" i="71"/>
  <c r="J8" i="71"/>
  <c r="C36" i="71"/>
  <c r="C10" i="56"/>
  <c r="F11" i="71"/>
  <c r="C24" i="47"/>
  <c r="F17" i="71"/>
  <c r="C36" i="47"/>
  <c r="B10" i="56"/>
  <c r="B70" i="56"/>
  <c r="C70" i="88"/>
  <c r="M58" i="48"/>
  <c r="L54" i="48"/>
  <c r="M54" i="48"/>
  <c r="L11" i="71"/>
  <c r="M11" i="71"/>
  <c r="D39" i="71"/>
  <c r="D62" i="47"/>
  <c r="E62" i="47"/>
  <c r="I14" i="71"/>
  <c r="J14" i="71"/>
  <c r="C42" i="71"/>
  <c r="G14" i="71"/>
  <c r="B42" i="71"/>
  <c r="G9" i="71"/>
  <c r="B37" i="71"/>
  <c r="I9" i="71"/>
  <c r="J9" i="71"/>
  <c r="C37" i="71"/>
  <c r="L14" i="71"/>
  <c r="M14" i="71"/>
  <c r="D42" i="71"/>
  <c r="E22" i="63"/>
  <c r="O22" i="63"/>
  <c r="I22" i="48"/>
  <c r="J22" i="48"/>
  <c r="D20" i="47"/>
  <c r="E20" i="47"/>
  <c r="L9" i="71"/>
  <c r="M9" i="71"/>
  <c r="D37" i="71"/>
  <c r="E32" i="63"/>
  <c r="O32" i="63"/>
  <c r="I32" i="48"/>
  <c r="J32" i="48"/>
  <c r="D30" i="47"/>
  <c r="E30" i="47"/>
  <c r="L13" i="71"/>
  <c r="M13" i="71"/>
  <c r="D41" i="71"/>
  <c r="E14" i="63"/>
  <c r="D12" i="47"/>
  <c r="E12" i="47"/>
  <c r="I5" i="71"/>
  <c r="J5" i="71"/>
  <c r="C33" i="71"/>
  <c r="L6" i="71"/>
  <c r="M6" i="71"/>
  <c r="D34" i="71"/>
  <c r="I6" i="71"/>
  <c r="J6" i="71"/>
  <c r="C34" i="71"/>
  <c r="G6" i="71"/>
  <c r="B34" i="71"/>
  <c r="E16" i="63"/>
  <c r="O16" i="63"/>
  <c r="I16" i="48"/>
  <c r="J16" i="48"/>
  <c r="D14" i="47"/>
  <c r="E14" i="47"/>
  <c r="D38" i="47"/>
  <c r="E38" i="47"/>
  <c r="C4" i="71"/>
  <c r="D4" i="71"/>
  <c r="E66" i="63"/>
  <c r="O66" i="63"/>
  <c r="I66" i="48"/>
  <c r="J66" i="48"/>
  <c r="D64" i="47"/>
  <c r="E64" i="47"/>
  <c r="E64" i="63"/>
  <c r="O64" i="63"/>
  <c r="I64" i="48"/>
  <c r="J64" i="48"/>
  <c r="F22" i="71"/>
  <c r="G22" i="71"/>
  <c r="B50" i="71"/>
  <c r="C48" i="47"/>
  <c r="I22" i="71"/>
  <c r="J22" i="71"/>
  <c r="C50" i="71"/>
  <c r="L21" i="71"/>
  <c r="M21" i="71"/>
  <c r="D49" i="71"/>
  <c r="I21" i="71"/>
  <c r="J21" i="71"/>
  <c r="C49" i="71"/>
  <c r="G21" i="71"/>
  <c r="B49" i="71"/>
  <c r="E48" i="63"/>
  <c r="O48" i="63"/>
  <c r="I48" i="48"/>
  <c r="J48" i="48"/>
  <c r="D46" i="47"/>
  <c r="E46" i="47"/>
  <c r="E46" i="63"/>
  <c r="O46" i="63"/>
  <c r="I46" i="48"/>
  <c r="J46" i="48"/>
  <c r="D44" i="47"/>
  <c r="E44" i="47"/>
  <c r="E40" i="63"/>
  <c r="O40" i="63"/>
  <c r="I40" i="48"/>
  <c r="J40" i="48"/>
  <c r="E30" i="63"/>
  <c r="O30" i="63"/>
  <c r="I30" i="48"/>
  <c r="J30" i="48"/>
  <c r="D28" i="47"/>
  <c r="E28" i="47"/>
  <c r="B10" i="47"/>
  <c r="B70" i="47"/>
  <c r="C70" i="56"/>
  <c r="G11" i="71"/>
  <c r="B39" i="71"/>
  <c r="I11" i="71"/>
  <c r="J11" i="71"/>
  <c r="C39" i="71"/>
  <c r="E26" i="63"/>
  <c r="O26" i="63"/>
  <c r="I26" i="48"/>
  <c r="J26" i="48"/>
  <c r="D24" i="47"/>
  <c r="E24" i="47"/>
  <c r="L17" i="71"/>
  <c r="M17" i="71"/>
  <c r="D45" i="71"/>
  <c r="I17" i="71"/>
  <c r="J17" i="71"/>
  <c r="C45" i="71"/>
  <c r="G17" i="71"/>
  <c r="B45" i="71"/>
  <c r="E38" i="63"/>
  <c r="O38" i="63"/>
  <c r="I38" i="48"/>
  <c r="J38" i="48"/>
  <c r="D36" i="47"/>
  <c r="E36" i="47"/>
  <c r="D10" i="56"/>
  <c r="J14" i="63"/>
  <c r="O14" i="63"/>
  <c r="I14" i="48"/>
  <c r="J14" i="48"/>
  <c r="L5" i="71"/>
  <c r="M5" i="71"/>
  <c r="D33" i="71"/>
  <c r="K24" i="48"/>
  <c r="E50" i="63"/>
  <c r="O50" i="63"/>
  <c r="I50" i="48"/>
  <c r="J50" i="48"/>
  <c r="D48" i="47"/>
  <c r="E48" i="47"/>
  <c r="L22" i="71"/>
  <c r="M22" i="71"/>
  <c r="D50" i="71"/>
  <c r="K34" i="48"/>
  <c r="O34" i="48"/>
  <c r="K20" i="48"/>
  <c r="O20" i="48"/>
  <c r="D70" i="56"/>
  <c r="D72" i="56"/>
  <c r="E10" i="56"/>
  <c r="K32" i="48"/>
  <c r="K22" i="48"/>
  <c r="O24" i="48"/>
  <c r="L24" i="48"/>
  <c r="M24" i="48"/>
  <c r="K16" i="48"/>
  <c r="O16" i="48"/>
  <c r="K66" i="48"/>
  <c r="O66" i="48"/>
  <c r="K64" i="48"/>
  <c r="O64" i="48"/>
  <c r="K48" i="48"/>
  <c r="O48" i="48"/>
  <c r="K40" i="48"/>
  <c r="O40" i="48"/>
  <c r="L34" i="48"/>
  <c r="M34" i="48"/>
  <c r="K30" i="48"/>
  <c r="O30" i="48"/>
  <c r="L20" i="48"/>
  <c r="M20" i="48"/>
  <c r="K26" i="48"/>
  <c r="O26" i="48"/>
  <c r="E70" i="56"/>
  <c r="K38" i="48"/>
  <c r="O38" i="48"/>
  <c r="L22" i="48"/>
  <c r="O22" i="48"/>
  <c r="M22" i="48"/>
  <c r="L32" i="48"/>
  <c r="O32" i="48"/>
  <c r="M32" i="48"/>
  <c r="K14" i="48"/>
  <c r="L16" i="48"/>
  <c r="M16" i="48"/>
  <c r="K50" i="48"/>
  <c r="O50" i="48"/>
  <c r="L48" i="48"/>
  <c r="M48" i="48"/>
  <c r="M40" i="48"/>
  <c r="L40" i="48"/>
  <c r="L30" i="48"/>
  <c r="M30" i="48"/>
  <c r="L38" i="48"/>
  <c r="M38" i="48"/>
  <c r="O14" i="48"/>
  <c r="L14" i="48"/>
  <c r="M14" i="48"/>
  <c r="L7" i="71"/>
  <c r="M7" i="71"/>
  <c r="D35" i="71"/>
  <c r="K18" i="48"/>
  <c r="O18" i="48"/>
  <c r="L18" i="48"/>
  <c r="M18" i="48"/>
  <c r="E4" i="71"/>
  <c r="D12" i="63"/>
  <c r="D72" i="63"/>
  <c r="F4" i="71"/>
  <c r="G4" i="71"/>
  <c r="B32" i="71"/>
  <c r="C10" i="47"/>
  <c r="N12" i="63"/>
  <c r="F12" i="48"/>
  <c r="H4" i="71"/>
  <c r="E12" i="63"/>
  <c r="D10" i="47"/>
  <c r="E10" i="47"/>
  <c r="G12" i="48"/>
  <c r="H12" i="48"/>
  <c r="H72" i="48"/>
  <c r="I4" i="71"/>
  <c r="J4" i="71"/>
  <c r="C32" i="71"/>
  <c r="N72" i="63"/>
  <c r="F72" i="48"/>
  <c r="G72" i="48"/>
  <c r="K4" i="71"/>
  <c r="P12" i="48"/>
  <c r="P72" i="48"/>
  <c r="K12" i="48"/>
  <c r="C26" i="47"/>
  <c r="D26" i="47"/>
  <c r="E26" i="47"/>
  <c r="F12" i="71"/>
  <c r="G12" i="71"/>
  <c r="B40" i="71"/>
  <c r="E28" i="63"/>
  <c r="O28" i="63"/>
  <c r="I12" i="71"/>
  <c r="J12" i="71"/>
  <c r="C40" i="71"/>
  <c r="I28" i="48"/>
  <c r="J28" i="48"/>
  <c r="I16" i="71"/>
  <c r="J16" i="71"/>
  <c r="C44" i="71"/>
  <c r="C34" i="47"/>
  <c r="D34" i="47"/>
  <c r="E34" i="47"/>
  <c r="F16" i="71"/>
  <c r="G16" i="71"/>
  <c r="B44" i="71"/>
  <c r="E36" i="63"/>
  <c r="E72" i="63"/>
  <c r="C70" i="47"/>
  <c r="D70" i="47"/>
  <c r="L16" i="71"/>
  <c r="M16" i="71"/>
  <c r="D44" i="71"/>
  <c r="E70" i="47"/>
  <c r="O36" i="63"/>
  <c r="I36" i="48"/>
  <c r="J36" i="48"/>
  <c r="K36" i="48"/>
  <c r="M36" i="48"/>
  <c r="O36" i="48"/>
  <c r="L36" i="48"/>
  <c r="L20" i="71"/>
  <c r="M20" i="71"/>
  <c r="D48" i="71"/>
  <c r="K46" i="48"/>
  <c r="O46" i="48"/>
  <c r="L46" i="48"/>
  <c r="M46" i="48"/>
  <c r="L19" i="71"/>
  <c r="M19" i="71"/>
  <c r="D47" i="71"/>
  <c r="L12" i="71"/>
  <c r="M12" i="71"/>
  <c r="D40" i="71"/>
  <c r="K42" i="48"/>
  <c r="O42" i="48"/>
  <c r="M42" i="48"/>
  <c r="L42" i="48"/>
  <c r="K28" i="48"/>
  <c r="O28" i="48"/>
  <c r="L28" i="48"/>
  <c r="M28" i="48"/>
  <c r="Q50" i="62"/>
  <c r="L26" i="71"/>
  <c r="M26" i="71"/>
  <c r="D54" i="71"/>
  <c r="K68" i="48"/>
  <c r="L68" i="48"/>
  <c r="K72" i="48"/>
  <c r="M68" i="48"/>
  <c r="O68" i="48"/>
  <c r="J12" i="48"/>
  <c r="L12" i="48"/>
  <c r="O58" i="1"/>
  <c r="T18" i="49"/>
  <c r="D10" i="70"/>
  <c r="N10" i="62"/>
  <c r="N13" i="62"/>
  <c r="O12" i="48"/>
  <c r="M12" i="48"/>
  <c r="M72" i="48"/>
  <c r="Q58" i="1"/>
  <c r="M18" i="1"/>
  <c r="O10" i="62"/>
  <c r="O11" i="57"/>
  <c r="Y10" i="62"/>
  <c r="Y13" i="62"/>
  <c r="F9" i="131"/>
  <c r="Q11" i="57"/>
  <c r="S11" i="57"/>
  <c r="T29" i="49"/>
  <c r="P10" i="62"/>
  <c r="V18" i="1"/>
  <c r="O13" i="62"/>
  <c r="J12" i="63"/>
  <c r="C6" i="135"/>
  <c r="P13" i="62"/>
  <c r="O12" i="63"/>
  <c r="J72" i="63"/>
  <c r="C47" i="135"/>
  <c r="E6" i="135"/>
  <c r="F6" i="135"/>
  <c r="C50" i="62"/>
  <c r="O72" i="63"/>
  <c r="I12" i="48"/>
  <c r="I72" i="48"/>
  <c r="U13" i="1"/>
  <c r="U19" i="1"/>
  <c r="V19" i="1"/>
  <c r="C14" i="104"/>
  <c r="I14" i="104"/>
  <c r="C13" i="104"/>
  <c r="E21" i="57"/>
  <c r="Q14" i="104"/>
  <c r="H21" i="57"/>
  <c r="H65" i="57"/>
  <c r="J21" i="57"/>
  <c r="J65" i="57"/>
  <c r="E65" i="57"/>
  <c r="O14" i="104"/>
  <c r="I13" i="104"/>
  <c r="O13" i="104"/>
  <c r="P14" i="104"/>
  <c r="S14" i="104"/>
  <c r="O53" i="104"/>
  <c r="N16" i="62"/>
  <c r="N24" i="62"/>
  <c r="N50" i="62"/>
  <c r="Q13" i="104"/>
  <c r="Q53" i="104"/>
  <c r="P16" i="62"/>
  <c r="P24" i="62"/>
  <c r="P50" i="62"/>
  <c r="M14" i="104"/>
  <c r="M13" i="104"/>
  <c r="T13" i="104"/>
  <c r="Y16" i="62"/>
  <c r="P53" i="104"/>
  <c r="T36" i="49"/>
  <c r="D14" i="70"/>
  <c r="Y24" i="62"/>
  <c r="F10" i="131"/>
  <c r="F18" i="131"/>
  <c r="Y50" i="62"/>
  <c r="S13" i="104"/>
  <c r="T62" i="49"/>
  <c r="T155" i="49"/>
  <c r="O21" i="57"/>
  <c r="O16" i="62"/>
  <c r="Q21" i="57"/>
  <c r="Q65" i="57"/>
  <c r="O65" i="57"/>
  <c r="S21" i="57"/>
  <c r="S65" i="57"/>
  <c r="C12" i="135"/>
  <c r="O24" i="62"/>
  <c r="O50" i="62"/>
  <c r="E12" i="135"/>
  <c r="F12" i="135"/>
  <c r="C48" i="135"/>
  <c r="C56" i="135"/>
  <c r="O71" i="57"/>
  <c r="O68" i="57"/>
  <c r="C34" i="135"/>
  <c r="C35" i="135"/>
  <c r="I60" i="128"/>
  <c r="F46" i="62"/>
  <c r="I38" i="107"/>
  <c r="G19" i="62"/>
  <c r="I38" i="115"/>
  <c r="G28" i="62"/>
  <c r="I38" i="118"/>
  <c r="G31" i="62"/>
  <c r="I50" i="116"/>
  <c r="K29" i="62"/>
  <c r="I50" i="118"/>
  <c r="K31" i="62"/>
  <c r="I38" i="112"/>
  <c r="G48" i="62"/>
  <c r="I50" i="108"/>
  <c r="K20" i="62"/>
  <c r="I50" i="117"/>
  <c r="K30" i="62"/>
  <c r="I50" i="123"/>
  <c r="K39" i="62"/>
  <c r="I50" i="119"/>
  <c r="K32" i="62"/>
  <c r="I74" i="128"/>
  <c r="K46" i="62"/>
  <c r="I50" i="110"/>
  <c r="K22" i="62"/>
  <c r="I36" i="112"/>
  <c r="F48" i="62"/>
  <c r="I38" i="124"/>
  <c r="G40" i="62"/>
  <c r="I38" i="117"/>
  <c r="G30" i="62"/>
  <c r="I38" i="116"/>
  <c r="G29" i="62"/>
  <c r="I50" i="107"/>
  <c r="K19" i="62"/>
  <c r="I50" i="112"/>
  <c r="K48" i="62"/>
  <c r="I39" i="125"/>
  <c r="G41" i="62"/>
  <c r="I62" i="128"/>
  <c r="G46" i="62"/>
  <c r="I50" i="121"/>
  <c r="K35" i="62"/>
  <c r="I50" i="109"/>
  <c r="K21" i="62"/>
  <c r="I50" i="106"/>
  <c r="K18" i="62"/>
  <c r="I50" i="124"/>
  <c r="K40" i="62"/>
  <c r="I50" i="122"/>
  <c r="K36" i="62"/>
  <c r="I51" i="125"/>
  <c r="K41" i="62"/>
  <c r="I38" i="119"/>
  <c r="G32" i="62"/>
  <c r="I38" i="123"/>
  <c r="G39" i="62"/>
  <c r="I50" i="115"/>
  <c r="K28" i="62"/>
  <c r="K37" i="62"/>
  <c r="D38" i="82"/>
  <c r="E38" i="82"/>
  <c r="F38" i="82"/>
  <c r="I38" i="121"/>
  <c r="G35" i="62"/>
  <c r="D47" i="57"/>
  <c r="M47" i="57"/>
  <c r="I32" i="116"/>
  <c r="D29" i="62"/>
  <c r="B30" i="54"/>
  <c r="I44" i="117"/>
  <c r="I30" i="62"/>
  <c r="B19" i="54"/>
  <c r="I44" i="107"/>
  <c r="I19" i="62"/>
  <c r="B39" i="54"/>
  <c r="I44" i="123"/>
  <c r="I39" i="62"/>
  <c r="B29" i="54"/>
  <c r="I44" i="116"/>
  <c r="I29" i="62"/>
  <c r="D38" i="83"/>
  <c r="E38" i="83"/>
  <c r="F38" i="83"/>
  <c r="I38" i="122"/>
  <c r="G36" i="62"/>
  <c r="B31" i="54"/>
  <c r="I44" i="118"/>
  <c r="I31" i="62"/>
  <c r="B28" i="54"/>
  <c r="I44" i="115"/>
  <c r="I28" i="62"/>
  <c r="B48" i="54"/>
  <c r="I44" i="112"/>
  <c r="I48" i="62"/>
  <c r="B21" i="54"/>
  <c r="I44" i="109"/>
  <c r="I21" i="62"/>
  <c r="B36" i="54"/>
  <c r="D41" i="83"/>
  <c r="E41" i="83"/>
  <c r="F41" i="83"/>
  <c r="G41" i="83"/>
  <c r="H41" i="83"/>
  <c r="I41" i="83"/>
  <c r="J41" i="83"/>
  <c r="K41" i="83"/>
  <c r="M41" i="83"/>
  <c r="R41" i="83"/>
  <c r="I44" i="122"/>
  <c r="I36" i="62"/>
  <c r="B18" i="54"/>
  <c r="I44" i="106"/>
  <c r="I18" i="62"/>
  <c r="B35" i="54"/>
  <c r="D41" i="82"/>
  <c r="E41" i="82"/>
  <c r="F41" i="82"/>
  <c r="G41" i="82"/>
  <c r="H41" i="82"/>
  <c r="I41" i="82"/>
  <c r="J41" i="82"/>
  <c r="K41" i="82"/>
  <c r="M41" i="82"/>
  <c r="I44" i="121"/>
  <c r="I35" i="62"/>
  <c r="B22" i="54"/>
  <c r="I44" i="110"/>
  <c r="I22" i="62"/>
  <c r="B32" i="54"/>
  <c r="I44" i="119"/>
  <c r="I32" i="62"/>
  <c r="B46" i="54"/>
  <c r="I68" i="128"/>
  <c r="I46" i="62"/>
  <c r="B40" i="54"/>
  <c r="I44" i="124"/>
  <c r="I40" i="62"/>
  <c r="I37" i="62"/>
  <c r="B37" i="54"/>
  <c r="I50" i="111"/>
  <c r="K23" i="62"/>
  <c r="B27" i="54"/>
  <c r="I44" i="114"/>
  <c r="I27" i="62"/>
  <c r="M48" i="82"/>
  <c r="C54" i="47"/>
  <c r="R41" i="82"/>
  <c r="R48" i="82"/>
  <c r="N41" i="82"/>
  <c r="N48" i="82"/>
  <c r="J56" i="63"/>
  <c r="K56" i="48"/>
  <c r="G37" i="62"/>
  <c r="I50" i="102"/>
  <c r="K12" i="62"/>
  <c r="I50" i="114"/>
  <c r="K27" i="62"/>
  <c r="B23" i="54"/>
  <c r="I44" i="111"/>
  <c r="I23" i="62"/>
  <c r="I13" i="129"/>
  <c r="E56" i="63"/>
  <c r="O56" i="63"/>
  <c r="I56" i="48"/>
  <c r="J56" i="48"/>
  <c r="M56" i="48"/>
  <c r="D54" i="47"/>
  <c r="E54" i="47"/>
  <c r="L56" i="48"/>
  <c r="O56" i="48"/>
  <c r="B12" i="54"/>
  <c r="I44" i="102"/>
  <c r="I12" i="62"/>
  <c r="I36" i="126"/>
  <c r="F42" i="62"/>
  <c r="I50" i="126"/>
  <c r="K42" i="62"/>
  <c r="K43" i="62"/>
  <c r="B41" i="54"/>
  <c r="I45" i="125"/>
  <c r="I41" i="62"/>
  <c r="I36" i="119"/>
  <c r="F32" i="62"/>
  <c r="I38" i="126"/>
  <c r="G42" i="62"/>
  <c r="G43" i="62"/>
  <c r="D59" i="57"/>
  <c r="M59" i="57"/>
  <c r="I32" i="126"/>
  <c r="I36" i="124"/>
  <c r="F40" i="62"/>
  <c r="D55" i="57"/>
  <c r="M55" i="57"/>
  <c r="I32" i="124"/>
  <c r="B20" i="54"/>
  <c r="I44" i="108"/>
  <c r="I20" i="62"/>
  <c r="I36" i="115"/>
  <c r="F28" i="62"/>
  <c r="I46" i="112"/>
  <c r="J48" i="62"/>
  <c r="D33" i="83"/>
  <c r="E33" i="83"/>
  <c r="I36" i="122"/>
  <c r="F36" i="62"/>
  <c r="D53" i="57"/>
  <c r="M53" i="57"/>
  <c r="I32" i="123"/>
  <c r="D42" i="62"/>
  <c r="I70" i="128"/>
  <c r="J46" i="62"/>
  <c r="B42" i="54"/>
  <c r="B43" i="54"/>
  <c r="I44" i="126"/>
  <c r="I42" i="62"/>
  <c r="I43" i="62"/>
  <c r="I37" i="125"/>
  <c r="F41" i="62"/>
  <c r="D61" i="57"/>
  <c r="M61" i="57"/>
  <c r="D46" i="62"/>
  <c r="I36" i="123"/>
  <c r="F39" i="62"/>
  <c r="D40" i="62"/>
  <c r="D39" i="57"/>
  <c r="M39" i="57"/>
  <c r="I32" i="115"/>
  <c r="D28" i="62"/>
  <c r="D51" i="57"/>
  <c r="M51" i="57"/>
  <c r="D31" i="83"/>
  <c r="I32" i="122"/>
  <c r="D36" i="62"/>
  <c r="X63" i="32"/>
  <c r="D49" i="57"/>
  <c r="M49" i="57"/>
  <c r="D31" i="82"/>
  <c r="E31" i="82"/>
  <c r="F31" i="82"/>
  <c r="G31" i="82"/>
  <c r="H31" i="82"/>
  <c r="I31" i="82"/>
  <c r="I32" i="121"/>
  <c r="D35" i="62"/>
  <c r="D63" i="57"/>
  <c r="M63" i="57"/>
  <c r="I32" i="112"/>
  <c r="D48" i="62"/>
  <c r="D33" i="82"/>
  <c r="E33" i="82"/>
  <c r="I36" i="121"/>
  <c r="F35" i="62"/>
  <c r="F37" i="62"/>
  <c r="X61" i="32"/>
  <c r="G47" i="129"/>
  <c r="D37" i="62"/>
  <c r="Y63" i="32"/>
  <c r="Z63" i="32"/>
  <c r="U63" i="32"/>
  <c r="G49" i="129"/>
  <c r="I42" i="112"/>
  <c r="H48" i="62"/>
  <c r="B64" i="85"/>
  <c r="I66" i="128"/>
  <c r="H46" i="62"/>
  <c r="B62" i="85"/>
  <c r="D57" i="57"/>
  <c r="M57" i="57"/>
  <c r="I33" i="125"/>
  <c r="E31" i="83"/>
  <c r="F43" i="62"/>
  <c r="D39" i="62"/>
  <c r="Y61" i="32"/>
  <c r="Z61" i="32"/>
  <c r="U61" i="32"/>
  <c r="I53" i="128"/>
  <c r="I38" i="106"/>
  <c r="G18" i="62"/>
  <c r="I38" i="111"/>
  <c r="G23" i="62"/>
  <c r="I38" i="114"/>
  <c r="G27" i="62"/>
  <c r="I38" i="108"/>
  <c r="G20" i="62"/>
  <c r="I38" i="109"/>
  <c r="G21" i="62"/>
  <c r="F31" i="83"/>
  <c r="AB63" i="32"/>
  <c r="AC63" i="32"/>
  <c r="I30" i="112"/>
  <c r="I53" i="112"/>
  <c r="B48" i="62"/>
  <c r="J24" i="135"/>
  <c r="S30" i="112"/>
  <c r="I38" i="102"/>
  <c r="G12" i="62"/>
  <c r="D41" i="62"/>
  <c r="D43" i="62"/>
  <c r="I77" i="128"/>
  <c r="B46" i="62"/>
  <c r="S53" i="128"/>
  <c r="V53" i="128"/>
  <c r="AB61" i="32"/>
  <c r="AC61" i="32"/>
  <c r="I36" i="108"/>
  <c r="F20" i="62"/>
  <c r="G17" i="62"/>
  <c r="I36" i="109"/>
  <c r="F21" i="62"/>
  <c r="I36" i="107"/>
  <c r="F19" i="62"/>
  <c r="AG48" i="62"/>
  <c r="V30" i="112"/>
  <c r="I36" i="111"/>
  <c r="F23" i="62"/>
  <c r="D13" i="131"/>
  <c r="L48" i="62"/>
  <c r="B49" i="129"/>
  <c r="I36" i="106"/>
  <c r="F18" i="62"/>
  <c r="I36" i="114"/>
  <c r="F27" i="62"/>
  <c r="I50" i="113"/>
  <c r="K26" i="62"/>
  <c r="K33" i="62"/>
  <c r="B26" i="54"/>
  <c r="B33" i="54"/>
  <c r="I44" i="113"/>
  <c r="I26" i="62"/>
  <c r="I33" i="62"/>
  <c r="I38" i="113"/>
  <c r="G26" i="62"/>
  <c r="G33" i="62"/>
  <c r="G31" i="83"/>
  <c r="D15" i="57"/>
  <c r="M15" i="57"/>
  <c r="I32" i="102"/>
  <c r="D12" i="62"/>
  <c r="I36" i="102"/>
  <c r="F12" i="62"/>
  <c r="I50" i="104"/>
  <c r="K16" i="62"/>
  <c r="I36" i="118"/>
  <c r="F31" i="62"/>
  <c r="I36" i="117"/>
  <c r="F30" i="62"/>
  <c r="I50" i="105"/>
  <c r="K17" i="62"/>
  <c r="E49" i="129"/>
  <c r="K49" i="129"/>
  <c r="J26" i="135"/>
  <c r="B47" i="129"/>
  <c r="D15" i="131"/>
  <c r="L46" i="62"/>
  <c r="F49" i="129"/>
  <c r="AG46" i="62"/>
  <c r="I36" i="110"/>
  <c r="F22" i="62"/>
  <c r="K78" i="127"/>
  <c r="K44" i="62"/>
  <c r="D37" i="57"/>
  <c r="M37" i="57"/>
  <c r="I32" i="114"/>
  <c r="D27" i="62"/>
  <c r="H31" i="83"/>
  <c r="I31" i="83"/>
  <c r="I41" i="1"/>
  <c r="F10" i="62"/>
  <c r="I38" i="104"/>
  <c r="G16" i="62"/>
  <c r="I50" i="101"/>
  <c r="K11" i="62"/>
  <c r="D23" i="57"/>
  <c r="M23" i="57"/>
  <c r="I32" i="107"/>
  <c r="D19" i="62"/>
  <c r="D29" i="57"/>
  <c r="M29" i="57"/>
  <c r="I32" i="109"/>
  <c r="D21" i="62"/>
  <c r="I38" i="101"/>
  <c r="G11" i="62"/>
  <c r="I43" i="1"/>
  <c r="G10" i="62"/>
  <c r="B16" i="54"/>
  <c r="I44" i="104"/>
  <c r="I16" i="62"/>
  <c r="D27" i="57"/>
  <c r="M27" i="57"/>
  <c r="I32" i="108"/>
  <c r="D20" i="62"/>
  <c r="D33" i="57"/>
  <c r="M33" i="57"/>
  <c r="I32" i="111"/>
  <c r="D23" i="62"/>
  <c r="B10" i="54"/>
  <c r="I49" i="1"/>
  <c r="I10" i="62"/>
  <c r="D45" i="57"/>
  <c r="M45" i="57"/>
  <c r="I32" i="118"/>
  <c r="D31" i="62"/>
  <c r="I36" i="113"/>
  <c r="F26" i="62"/>
  <c r="D19" i="57"/>
  <c r="M19" i="57"/>
  <c r="I32" i="106"/>
  <c r="D18" i="62"/>
  <c r="I55" i="1"/>
  <c r="K10" i="62"/>
  <c r="I38" i="110"/>
  <c r="G22" i="62"/>
  <c r="K24" i="62"/>
  <c r="B17" i="54"/>
  <c r="I44" i="105"/>
  <c r="I17" i="62"/>
  <c r="F17" i="62"/>
  <c r="D41" i="57"/>
  <c r="M41" i="57"/>
  <c r="I32" i="119"/>
  <c r="E47" i="129"/>
  <c r="F47" i="129"/>
  <c r="K47" i="129"/>
  <c r="K13" i="62"/>
  <c r="K50" i="62"/>
  <c r="G13" i="62"/>
  <c r="I36" i="104"/>
  <c r="F16" i="62"/>
  <c r="F24" i="62"/>
  <c r="I46" i="102"/>
  <c r="J12" i="62"/>
  <c r="D32" i="62"/>
  <c r="D17" i="57"/>
  <c r="M17" i="57"/>
  <c r="K60" i="127"/>
  <c r="D44" i="62"/>
  <c r="D43" i="57"/>
  <c r="M43" i="57"/>
  <c r="I32" i="117"/>
  <c r="D30" i="62"/>
  <c r="I11" i="129"/>
  <c r="D21" i="57"/>
  <c r="M21" i="57"/>
  <c r="D17" i="62"/>
  <c r="K64" i="127"/>
  <c r="F44" i="62"/>
  <c r="D35" i="57"/>
  <c r="M35" i="57"/>
  <c r="I32" i="113"/>
  <c r="D26" i="62"/>
  <c r="B11" i="54"/>
  <c r="B13" i="54"/>
  <c r="I44" i="101"/>
  <c r="I11" i="62"/>
  <c r="I13" i="62"/>
  <c r="D13" i="57"/>
  <c r="M13" i="57"/>
  <c r="I32" i="101"/>
  <c r="D11" i="62"/>
  <c r="I12" i="129"/>
  <c r="I24" i="62"/>
  <c r="B24" i="54"/>
  <c r="G24" i="62"/>
  <c r="D33" i="62"/>
  <c r="D25" i="57"/>
  <c r="M25" i="57"/>
  <c r="I32" i="104"/>
  <c r="D16" i="62"/>
  <c r="H66" i="32"/>
  <c r="D11" i="57"/>
  <c r="M11" i="57"/>
  <c r="I37" i="1"/>
  <c r="D10" i="62"/>
  <c r="D13" i="62"/>
  <c r="I14" i="129"/>
  <c r="I51" i="129"/>
  <c r="K66" i="127"/>
  <c r="G44" i="62"/>
  <c r="G50" i="62"/>
  <c r="F66" i="32"/>
  <c r="D31" i="57"/>
  <c r="M31" i="57"/>
  <c r="I32" i="110"/>
  <c r="D22" i="62"/>
  <c r="I36" i="101"/>
  <c r="F11" i="62"/>
  <c r="F13" i="62"/>
  <c r="D66" i="32"/>
  <c r="I36" i="116"/>
  <c r="F29" i="62"/>
  <c r="F33" i="62"/>
  <c r="I42" i="102"/>
  <c r="H12" i="62"/>
  <c r="B16" i="85"/>
  <c r="X15" i="32"/>
  <c r="M65" i="57"/>
  <c r="D24" i="62"/>
  <c r="D50" i="62"/>
  <c r="D65" i="57"/>
  <c r="D70" i="57"/>
  <c r="F50" i="62"/>
  <c r="Y15" i="32"/>
  <c r="Z15" i="32"/>
  <c r="U15" i="32"/>
  <c r="G13" i="129"/>
  <c r="B45" i="54"/>
  <c r="B50" i="54"/>
  <c r="C50" i="54"/>
  <c r="K72" i="127"/>
  <c r="I44" i="62"/>
  <c r="I50" i="62"/>
  <c r="L66" i="32"/>
  <c r="I46" i="101"/>
  <c r="J11" i="62"/>
  <c r="AB15" i="32"/>
  <c r="AC15" i="32"/>
  <c r="I30" i="102"/>
  <c r="I53" i="102"/>
  <c r="B12" i="62"/>
  <c r="S30" i="102"/>
  <c r="J8" i="135"/>
  <c r="C10" i="54"/>
  <c r="C11" i="54"/>
  <c r="D11" i="54"/>
  <c r="C18" i="54"/>
  <c r="C17" i="54"/>
  <c r="D17" i="54"/>
  <c r="C32" i="54"/>
  <c r="C21" i="54"/>
  <c r="D21" i="54"/>
  <c r="C42" i="54"/>
  <c r="C16" i="54"/>
  <c r="C30" i="54"/>
  <c r="C48" i="54"/>
  <c r="C19" i="54"/>
  <c r="D19" i="54"/>
  <c r="C40" i="54"/>
  <c r="C23" i="54"/>
  <c r="D23" i="54"/>
  <c r="C45" i="54"/>
  <c r="D45" i="54"/>
  <c r="C31" i="54"/>
  <c r="D31" i="54"/>
  <c r="C36" i="54"/>
  <c r="C22" i="54"/>
  <c r="C12" i="54"/>
  <c r="C26" i="54"/>
  <c r="C41" i="54"/>
  <c r="D41" i="54"/>
  <c r="C29" i="54"/>
  <c r="D29" i="54"/>
  <c r="C20" i="54"/>
  <c r="C35" i="54"/>
  <c r="C39" i="54"/>
  <c r="C28" i="54"/>
  <c r="C27" i="54"/>
  <c r="D27" i="54"/>
  <c r="C46" i="54"/>
  <c r="B50" i="69"/>
  <c r="D50" i="69"/>
  <c r="E50" i="69"/>
  <c r="I46" i="106"/>
  <c r="J18" i="62"/>
  <c r="B14" i="85"/>
  <c r="I42" i="101"/>
  <c r="H11" i="62"/>
  <c r="X13" i="32"/>
  <c r="I46" i="114"/>
  <c r="J27" i="62"/>
  <c r="I51" i="1"/>
  <c r="J10" i="62"/>
  <c r="J13" i="62"/>
  <c r="AG12" i="62"/>
  <c r="V30" i="102"/>
  <c r="B12" i="85"/>
  <c r="I47" i="1"/>
  <c r="H10" i="62"/>
  <c r="B13" i="129"/>
  <c r="L12" i="62"/>
  <c r="E13" i="129"/>
  <c r="F13" i="129"/>
  <c r="K13" i="129"/>
  <c r="H13" i="62"/>
  <c r="D20" i="54"/>
  <c r="B20" i="69"/>
  <c r="D32" i="54"/>
  <c r="B32" i="69"/>
  <c r="D32" i="69"/>
  <c r="E32" i="69"/>
  <c r="I46" i="110"/>
  <c r="J22" i="62"/>
  <c r="I46" i="115"/>
  <c r="J28" i="62"/>
  <c r="D40" i="54"/>
  <c r="B40" i="69"/>
  <c r="D40" i="69"/>
  <c r="E40" i="69"/>
  <c r="I46" i="105"/>
  <c r="J17" i="62"/>
  <c r="I46" i="118"/>
  <c r="J31" i="62"/>
  <c r="I46" i="113"/>
  <c r="J26" i="62"/>
  <c r="I46" i="104"/>
  <c r="J16" i="62"/>
  <c r="D46" i="54"/>
  <c r="B46" i="69"/>
  <c r="D46" i="69"/>
  <c r="E46" i="69"/>
  <c r="C33" i="54"/>
  <c r="D33" i="54"/>
  <c r="D26" i="54"/>
  <c r="B26" i="69"/>
  <c r="D26" i="69"/>
  <c r="E26" i="69"/>
  <c r="D18" i="54"/>
  <c r="B18" i="69"/>
  <c r="D18" i="69"/>
  <c r="E18" i="69"/>
  <c r="D12" i="54"/>
  <c r="B12" i="69"/>
  <c r="D12" i="69"/>
  <c r="E12" i="69"/>
  <c r="D48" i="54"/>
  <c r="B48" i="69"/>
  <c r="D48" i="69"/>
  <c r="E48" i="69"/>
  <c r="I46" i="124"/>
  <c r="J40" i="62"/>
  <c r="I46" i="126"/>
  <c r="J42" i="62"/>
  <c r="I46" i="109"/>
  <c r="J21" i="62"/>
  <c r="G11" i="129"/>
  <c r="Y11" i="32"/>
  <c r="Z11" i="32"/>
  <c r="Y13" i="32"/>
  <c r="Z13" i="32"/>
  <c r="U13" i="32"/>
  <c r="S30" i="101"/>
  <c r="G12" i="129"/>
  <c r="D28" i="54"/>
  <c r="B28" i="69"/>
  <c r="D28" i="69"/>
  <c r="E28" i="69"/>
  <c r="D22" i="54"/>
  <c r="B22" i="69"/>
  <c r="D22" i="69"/>
  <c r="E22" i="69"/>
  <c r="D30" i="54"/>
  <c r="B30" i="69"/>
  <c r="D30" i="69"/>
  <c r="E30" i="69"/>
  <c r="D10" i="54"/>
  <c r="C13" i="54"/>
  <c r="D13" i="54"/>
  <c r="B10" i="69"/>
  <c r="I46" i="108"/>
  <c r="J20" i="62"/>
  <c r="I46" i="116"/>
  <c r="J29" i="62"/>
  <c r="I46" i="119"/>
  <c r="J32" i="62"/>
  <c r="D39" i="54"/>
  <c r="C43" i="54"/>
  <c r="D43" i="54"/>
  <c r="D36" i="54"/>
  <c r="B36" i="69"/>
  <c r="D36" i="69"/>
  <c r="E36" i="69"/>
  <c r="C24" i="54"/>
  <c r="D16" i="54"/>
  <c r="B16" i="69"/>
  <c r="D16" i="69"/>
  <c r="E16" i="69"/>
  <c r="B46" i="85"/>
  <c r="I42" i="115"/>
  <c r="H28" i="62"/>
  <c r="I46" i="117"/>
  <c r="J30" i="62"/>
  <c r="I46" i="111"/>
  <c r="J23" i="62"/>
  <c r="I47" i="125"/>
  <c r="J41" i="62"/>
  <c r="I46" i="123"/>
  <c r="J39" i="62"/>
  <c r="I46" i="107"/>
  <c r="J19" i="62"/>
  <c r="D35" i="54"/>
  <c r="C37" i="54"/>
  <c r="D37" i="54"/>
  <c r="D42" i="54"/>
  <c r="B42" i="69"/>
  <c r="D42" i="69"/>
  <c r="E42" i="69"/>
  <c r="J43" i="62"/>
  <c r="X39" i="32"/>
  <c r="Y39" i="32"/>
  <c r="Z39" i="32"/>
  <c r="U39" i="32"/>
  <c r="I42" i="110"/>
  <c r="H22" i="62"/>
  <c r="B26" i="85"/>
  <c r="X31" i="32"/>
  <c r="I42" i="106"/>
  <c r="H18" i="62"/>
  <c r="B30" i="85"/>
  <c r="X19" i="32"/>
  <c r="I42" i="126"/>
  <c r="B58" i="85"/>
  <c r="X59" i="32"/>
  <c r="C52" i="54"/>
  <c r="B52" i="69"/>
  <c r="D52" i="69"/>
  <c r="E52" i="69"/>
  <c r="J24" i="62"/>
  <c r="U11" i="32"/>
  <c r="S35" i="1"/>
  <c r="D43" i="82"/>
  <c r="E43" i="82"/>
  <c r="F43" i="82"/>
  <c r="G43" i="82"/>
  <c r="H43" i="82"/>
  <c r="I46" i="121"/>
  <c r="J35" i="62"/>
  <c r="I42" i="123"/>
  <c r="B60" i="85"/>
  <c r="X53" i="32"/>
  <c r="D43" i="83"/>
  <c r="E43" i="83"/>
  <c r="F43" i="83"/>
  <c r="G43" i="83"/>
  <c r="H43" i="83"/>
  <c r="I46" i="122"/>
  <c r="J36" i="62"/>
  <c r="G14" i="129"/>
  <c r="J33" i="62"/>
  <c r="B34" i="85"/>
  <c r="I42" i="111"/>
  <c r="H23" i="62"/>
  <c r="X33" i="32"/>
  <c r="I30" i="101"/>
  <c r="I53" i="101"/>
  <c r="B11" i="62"/>
  <c r="J7" i="135"/>
  <c r="AB13" i="32"/>
  <c r="AC13" i="32"/>
  <c r="I42" i="124"/>
  <c r="B54" i="85"/>
  <c r="X55" i="32"/>
  <c r="B32" i="85"/>
  <c r="I42" i="109"/>
  <c r="H21" i="62"/>
  <c r="X29" i="32"/>
  <c r="D35" i="83"/>
  <c r="B52" i="85"/>
  <c r="I42" i="122"/>
  <c r="H36" i="62"/>
  <c r="X51" i="32"/>
  <c r="D24" i="54"/>
  <c r="D52" i="54"/>
  <c r="B24" i="69"/>
  <c r="D24" i="69"/>
  <c r="E24" i="69"/>
  <c r="B24" i="85"/>
  <c r="I42" i="107"/>
  <c r="H19" i="62"/>
  <c r="X23" i="32"/>
  <c r="I42" i="113"/>
  <c r="H26" i="62"/>
  <c r="B36" i="85"/>
  <c r="X35" i="32"/>
  <c r="D35" i="82"/>
  <c r="E35" i="82"/>
  <c r="F35" i="82"/>
  <c r="G35" i="82"/>
  <c r="B50" i="85"/>
  <c r="I42" i="121"/>
  <c r="H35" i="62"/>
  <c r="X49" i="32"/>
  <c r="I42" i="118"/>
  <c r="H31" i="62"/>
  <c r="B40" i="85"/>
  <c r="X45" i="32"/>
  <c r="I42" i="114"/>
  <c r="H27" i="62"/>
  <c r="B44" i="85"/>
  <c r="X37" i="32"/>
  <c r="I42" i="116"/>
  <c r="H29" i="62"/>
  <c r="B48" i="85"/>
  <c r="X41" i="32"/>
  <c r="B42" i="85"/>
  <c r="I42" i="119"/>
  <c r="X47" i="32"/>
  <c r="G33" i="129"/>
  <c r="H17" i="62"/>
  <c r="B20" i="85"/>
  <c r="X21" i="32"/>
  <c r="B28" i="85"/>
  <c r="I42" i="108"/>
  <c r="H20" i="62"/>
  <c r="X27" i="32"/>
  <c r="B22" i="85"/>
  <c r="I42" i="104"/>
  <c r="H16" i="62"/>
  <c r="X25" i="32"/>
  <c r="I43" i="125"/>
  <c r="B56" i="85"/>
  <c r="X57" i="32"/>
  <c r="B38" i="85"/>
  <c r="I42" i="117"/>
  <c r="H30" i="62"/>
  <c r="G29" i="129"/>
  <c r="H37" i="62"/>
  <c r="H32" i="62"/>
  <c r="H33" i="62"/>
  <c r="I53" i="119"/>
  <c r="B32" i="62"/>
  <c r="Y25" i="32"/>
  <c r="Z25" i="32"/>
  <c r="U25" i="32"/>
  <c r="G17" i="129"/>
  <c r="Y37" i="32"/>
  <c r="Z37" i="32"/>
  <c r="U37" i="32"/>
  <c r="G28" i="129"/>
  <c r="Y23" i="32"/>
  <c r="Z23" i="32"/>
  <c r="U23" i="32"/>
  <c r="G20" i="129"/>
  <c r="AG11" i="62"/>
  <c r="V30" i="101"/>
  <c r="H42" i="62"/>
  <c r="H24" i="62"/>
  <c r="Y27" i="32"/>
  <c r="Z27" i="32"/>
  <c r="U27" i="32"/>
  <c r="G21" i="129"/>
  <c r="Y49" i="32"/>
  <c r="Z49" i="32"/>
  <c r="U49" i="32"/>
  <c r="G36" i="129"/>
  <c r="AB11" i="32"/>
  <c r="I35" i="1"/>
  <c r="I58" i="1"/>
  <c r="V15" i="32"/>
  <c r="Y29" i="32"/>
  <c r="Z29" i="32"/>
  <c r="U29" i="32"/>
  <c r="G22" i="129"/>
  <c r="L11" i="62"/>
  <c r="B12" i="129"/>
  <c r="B70" i="69"/>
  <c r="Y51" i="32"/>
  <c r="Z51" i="32"/>
  <c r="U51" i="32"/>
  <c r="G37" i="129"/>
  <c r="Y33" i="32"/>
  <c r="Z33" i="32"/>
  <c r="U33" i="32"/>
  <c r="G24" i="129"/>
  <c r="Z53" i="32"/>
  <c r="U53" i="32"/>
  <c r="G40" i="129"/>
  <c r="Y31" i="32"/>
  <c r="Z31" i="32"/>
  <c r="U31" i="32"/>
  <c r="G23" i="129"/>
  <c r="Y41" i="32"/>
  <c r="G30" i="129"/>
  <c r="Y45" i="32"/>
  <c r="Z45" i="32"/>
  <c r="U45" i="32"/>
  <c r="G32" i="129"/>
  <c r="Z57" i="32"/>
  <c r="U57" i="32"/>
  <c r="G42" i="129"/>
  <c r="Y35" i="32"/>
  <c r="G27" i="129"/>
  <c r="Z55" i="32"/>
  <c r="U55" i="32"/>
  <c r="G41" i="129"/>
  <c r="H39" i="62"/>
  <c r="K74" i="127"/>
  <c r="J44" i="62"/>
  <c r="N66" i="32"/>
  <c r="Y19" i="32"/>
  <c r="Z19" i="32"/>
  <c r="U19" i="32"/>
  <c r="G19" i="129"/>
  <c r="Y21" i="32"/>
  <c r="Z21" i="32"/>
  <c r="U21" i="32"/>
  <c r="I30" i="105"/>
  <c r="I53" i="105"/>
  <c r="G18" i="129"/>
  <c r="E35" i="83"/>
  <c r="D48" i="83"/>
  <c r="C56" i="24"/>
  <c r="J37" i="62"/>
  <c r="Z59" i="32"/>
  <c r="U59" i="32"/>
  <c r="G43" i="129"/>
  <c r="Y43" i="32"/>
  <c r="Z43" i="32"/>
  <c r="U43" i="32"/>
  <c r="AB43" i="32"/>
  <c r="G31" i="129"/>
  <c r="H41" i="62"/>
  <c r="H40" i="62"/>
  <c r="K70" i="127"/>
  <c r="H44" i="62"/>
  <c r="B18" i="85"/>
  <c r="B66" i="85"/>
  <c r="X17" i="32"/>
  <c r="J66" i="32"/>
  <c r="AB39" i="32"/>
  <c r="AC39" i="32"/>
  <c r="I30" i="115"/>
  <c r="I53" i="115"/>
  <c r="B28" i="62"/>
  <c r="S30" i="115"/>
  <c r="E12" i="129"/>
  <c r="F12" i="129"/>
  <c r="K12" i="129"/>
  <c r="Z41" i="32"/>
  <c r="U41" i="32"/>
  <c r="Z35" i="32"/>
  <c r="U35" i="32"/>
  <c r="I31" i="125"/>
  <c r="I54" i="125"/>
  <c r="AB57" i="32"/>
  <c r="AC57" i="32"/>
  <c r="S31" i="125"/>
  <c r="AB53" i="32"/>
  <c r="AC53" i="32"/>
  <c r="I30" i="123"/>
  <c r="I53" i="123"/>
  <c r="S30" i="123"/>
  <c r="I30" i="124"/>
  <c r="AB55" i="32"/>
  <c r="AC55" i="32"/>
  <c r="S30" i="124"/>
  <c r="I30" i="126"/>
  <c r="I53" i="126"/>
  <c r="B42" i="62"/>
  <c r="L42" i="62"/>
  <c r="AB59" i="32"/>
  <c r="AC59" i="32"/>
  <c r="S30" i="126"/>
  <c r="G38" i="129"/>
  <c r="J50" i="62"/>
  <c r="AG28" i="62"/>
  <c r="V30" i="115"/>
  <c r="G46" i="129"/>
  <c r="Y17" i="32"/>
  <c r="Z17" i="32"/>
  <c r="X66" i="32"/>
  <c r="C54" i="85"/>
  <c r="C36" i="85"/>
  <c r="V29" i="32"/>
  <c r="I30" i="106"/>
  <c r="AB19" i="32"/>
  <c r="AC19" i="32"/>
  <c r="S30" i="106"/>
  <c r="C40" i="85"/>
  <c r="C32" i="85"/>
  <c r="AB31" i="32"/>
  <c r="AC31" i="32"/>
  <c r="I30" i="110"/>
  <c r="I53" i="110"/>
  <c r="B22" i="62"/>
  <c r="S30" i="110"/>
  <c r="AB23" i="32"/>
  <c r="AC23" i="32"/>
  <c r="I30" i="107"/>
  <c r="I53" i="107"/>
  <c r="B19" i="62"/>
  <c r="J13" i="135"/>
  <c r="S30" i="107"/>
  <c r="B29" i="129"/>
  <c r="L28" i="62"/>
  <c r="C18" i="85"/>
  <c r="E66" i="85"/>
  <c r="F12" i="85"/>
  <c r="C64" i="85"/>
  <c r="C62" i="85"/>
  <c r="C16" i="85"/>
  <c r="C12" i="85"/>
  <c r="C14" i="85"/>
  <c r="C46" i="85"/>
  <c r="AB33" i="32"/>
  <c r="AC33" i="32"/>
  <c r="I30" i="111"/>
  <c r="I53" i="111"/>
  <c r="B23" i="62"/>
  <c r="S30" i="111"/>
  <c r="C42" i="85"/>
  <c r="B10" i="62"/>
  <c r="J6" i="135"/>
  <c r="C10" i="24"/>
  <c r="AB21" i="32"/>
  <c r="AC21" i="32"/>
  <c r="B17" i="62"/>
  <c r="S30" i="105"/>
  <c r="C52" i="85"/>
  <c r="C48" i="85"/>
  <c r="AB45" i="32"/>
  <c r="AC45" i="32"/>
  <c r="I30" i="118"/>
  <c r="I53" i="118"/>
  <c r="B31" i="62"/>
  <c r="S30" i="118"/>
  <c r="AC11" i="32"/>
  <c r="I30" i="108"/>
  <c r="I53" i="108"/>
  <c r="B20" i="62"/>
  <c r="J14" i="135"/>
  <c r="AB27" i="32"/>
  <c r="AC27" i="32"/>
  <c r="S30" i="108"/>
  <c r="G25" i="129"/>
  <c r="C20" i="85"/>
  <c r="C38" i="85"/>
  <c r="D56" i="24"/>
  <c r="E56" i="24"/>
  <c r="B56" i="61"/>
  <c r="AB51" i="32"/>
  <c r="AC51" i="32"/>
  <c r="I30" i="122"/>
  <c r="I53" i="122"/>
  <c r="B36" i="62"/>
  <c r="S30" i="122"/>
  <c r="I30" i="104"/>
  <c r="I53" i="104"/>
  <c r="B16" i="62"/>
  <c r="AB25" i="32"/>
  <c r="AC25" i="32"/>
  <c r="S30" i="104"/>
  <c r="F35" i="83"/>
  <c r="E48" i="83"/>
  <c r="D56" i="61"/>
  <c r="B56" i="53"/>
  <c r="C56" i="85"/>
  <c r="H43" i="62"/>
  <c r="H50" i="62"/>
  <c r="G44" i="129"/>
  <c r="AB29" i="32"/>
  <c r="AC29" i="32"/>
  <c r="I30" i="109"/>
  <c r="I53" i="109"/>
  <c r="B21" i="62"/>
  <c r="J17" i="135"/>
  <c r="S30" i="109"/>
  <c r="I30" i="121"/>
  <c r="I53" i="121"/>
  <c r="B35" i="62"/>
  <c r="AB49" i="32"/>
  <c r="AC49" i="32"/>
  <c r="S30" i="121"/>
  <c r="I30" i="117"/>
  <c r="I53" i="117"/>
  <c r="B30" i="62"/>
  <c r="AC43" i="32"/>
  <c r="S30" i="117"/>
  <c r="G34" i="129"/>
  <c r="C28" i="85"/>
  <c r="C24" i="85"/>
  <c r="AB37" i="32"/>
  <c r="AC37" i="32"/>
  <c r="I30" i="114"/>
  <c r="I53" i="114"/>
  <c r="B27" i="62"/>
  <c r="J19" i="135"/>
  <c r="S30" i="114"/>
  <c r="C58" i="85"/>
  <c r="C34" i="85"/>
  <c r="C26" i="85"/>
  <c r="C60" i="85"/>
  <c r="C44" i="85"/>
  <c r="B33" i="129"/>
  <c r="L32" i="62"/>
  <c r="C30" i="85"/>
  <c r="C50" i="85"/>
  <c r="C22" i="85"/>
  <c r="AG10" i="62"/>
  <c r="AG13" i="62"/>
  <c r="V35" i="1"/>
  <c r="E33" i="129"/>
  <c r="F33" i="129"/>
  <c r="K33" i="129"/>
  <c r="E29" i="129"/>
  <c r="F29" i="129"/>
  <c r="K29" i="129"/>
  <c r="I53" i="124"/>
  <c r="B40" i="62"/>
  <c r="B39" i="62"/>
  <c r="B40" i="129"/>
  <c r="B41" i="62"/>
  <c r="AB41" i="32"/>
  <c r="AC41" i="32"/>
  <c r="I30" i="116"/>
  <c r="I53" i="116"/>
  <c r="B29" i="62"/>
  <c r="B30" i="129"/>
  <c r="S30" i="116"/>
  <c r="AG29" i="62"/>
  <c r="V41" i="32"/>
  <c r="I30" i="113"/>
  <c r="I53" i="113"/>
  <c r="B26" i="62"/>
  <c r="S30" i="113"/>
  <c r="V30" i="113"/>
  <c r="V35" i="32"/>
  <c r="AB35" i="32"/>
  <c r="AC35" i="32"/>
  <c r="I53" i="106"/>
  <c r="B18" i="62"/>
  <c r="B43" i="129"/>
  <c r="AG39" i="62"/>
  <c r="V30" i="123"/>
  <c r="AG42" i="62"/>
  <c r="V30" i="126"/>
  <c r="AG41" i="62"/>
  <c r="V31" i="125"/>
  <c r="AG40" i="62"/>
  <c r="V30" i="124"/>
  <c r="J12" i="135"/>
  <c r="F26" i="85"/>
  <c r="N42" i="110"/>
  <c r="F56" i="85"/>
  <c r="N43" i="125"/>
  <c r="F32" i="85"/>
  <c r="N42" i="109"/>
  <c r="M21" i="62"/>
  <c r="F34" i="85"/>
  <c r="N42" i="111"/>
  <c r="F24" i="85"/>
  <c r="N42" i="107"/>
  <c r="F16" i="85"/>
  <c r="N42" i="102"/>
  <c r="F48" i="85"/>
  <c r="N42" i="116"/>
  <c r="F36" i="85"/>
  <c r="N42" i="113"/>
  <c r="F44" i="85"/>
  <c r="N42" i="114"/>
  <c r="F52" i="85"/>
  <c r="N42" i="122"/>
  <c r="F62" i="85"/>
  <c r="N66" i="128"/>
  <c r="F40" i="85"/>
  <c r="N42" i="118"/>
  <c r="F54" i="85"/>
  <c r="N42" i="124"/>
  <c r="F50" i="85"/>
  <c r="N42" i="121"/>
  <c r="F30" i="85"/>
  <c r="N42" i="106"/>
  <c r="F46" i="85"/>
  <c r="N42" i="115"/>
  <c r="F22" i="85"/>
  <c r="G28" i="58"/>
  <c r="F58" i="85"/>
  <c r="N42" i="126"/>
  <c r="F28" i="85"/>
  <c r="N42" i="108"/>
  <c r="F64" i="85"/>
  <c r="N42" i="112"/>
  <c r="F60" i="85"/>
  <c r="N42" i="123"/>
  <c r="AG21" i="62"/>
  <c r="V30" i="109"/>
  <c r="L31" i="62"/>
  <c r="B32" i="129"/>
  <c r="L17" i="62"/>
  <c r="B18" i="129"/>
  <c r="F18" i="85"/>
  <c r="F38" i="85"/>
  <c r="F20" i="85"/>
  <c r="L22" i="62"/>
  <c r="B23" i="129"/>
  <c r="AG30" i="62"/>
  <c r="V30" i="117"/>
  <c r="L21" i="62"/>
  <c r="B22" i="129"/>
  <c r="G35" i="83"/>
  <c r="G48" i="83"/>
  <c r="F48" i="83"/>
  <c r="C56" i="53"/>
  <c r="D56" i="53"/>
  <c r="E56" i="53"/>
  <c r="C66" i="85"/>
  <c r="E56" i="61"/>
  <c r="F56" i="61"/>
  <c r="AG20" i="62"/>
  <c r="V30" i="108"/>
  <c r="L30" i="62"/>
  <c r="B31" i="129"/>
  <c r="U17" i="32"/>
  <c r="Z66" i="32"/>
  <c r="AG35" i="62"/>
  <c r="V30" i="121"/>
  <c r="V30" i="104"/>
  <c r="AG16" i="62"/>
  <c r="L20" i="62"/>
  <c r="B21" i="129"/>
  <c r="AG23" i="62"/>
  <c r="V30" i="111"/>
  <c r="AG18" i="62"/>
  <c r="V30" i="106"/>
  <c r="G51" i="129"/>
  <c r="L23" i="62"/>
  <c r="B24" i="129"/>
  <c r="AG27" i="62"/>
  <c r="V30" i="114"/>
  <c r="B36" i="129"/>
  <c r="L35" i="62"/>
  <c r="B37" i="62"/>
  <c r="B17" i="129"/>
  <c r="L16" i="62"/>
  <c r="V30" i="122"/>
  <c r="AG36" i="62"/>
  <c r="B10" i="61"/>
  <c r="C70" i="24"/>
  <c r="D70" i="24"/>
  <c r="E70" i="24"/>
  <c r="D10" i="24"/>
  <c r="E10" i="24"/>
  <c r="N47" i="1"/>
  <c r="AG19" i="62"/>
  <c r="V30" i="107"/>
  <c r="L27" i="62"/>
  <c r="B28" i="129"/>
  <c r="L36" i="62"/>
  <c r="B37" i="129"/>
  <c r="V30" i="118"/>
  <c r="AG31" i="62"/>
  <c r="AG17" i="62"/>
  <c r="V30" i="105"/>
  <c r="L10" i="62"/>
  <c r="L13" i="62"/>
  <c r="B11" i="129"/>
  <c r="B13" i="62"/>
  <c r="F14" i="85"/>
  <c r="B20" i="129"/>
  <c r="L19" i="62"/>
  <c r="V30" i="110"/>
  <c r="AG22" i="62"/>
  <c r="F42" i="85"/>
  <c r="L26" i="62"/>
  <c r="J18" i="135"/>
  <c r="S47" i="1"/>
  <c r="S58" i="1"/>
  <c r="L4" i="71"/>
  <c r="M4" i="71"/>
  <c r="D32" i="71"/>
  <c r="E37" i="129"/>
  <c r="K37" i="129"/>
  <c r="E28" i="129"/>
  <c r="F28" i="129"/>
  <c r="K28" i="129"/>
  <c r="E11" i="129"/>
  <c r="F11" i="129"/>
  <c r="K11" i="129"/>
  <c r="K14" i="129"/>
  <c r="E24" i="129"/>
  <c r="F24" i="129"/>
  <c r="K24" i="129"/>
  <c r="E21" i="129"/>
  <c r="F21" i="129"/>
  <c r="K21" i="129"/>
  <c r="E31" i="129"/>
  <c r="F31" i="129"/>
  <c r="K31" i="129"/>
  <c r="E22" i="129"/>
  <c r="F22" i="129"/>
  <c r="K22" i="129"/>
  <c r="E40" i="129"/>
  <c r="F40" i="129"/>
  <c r="K40" i="129"/>
  <c r="E17" i="129"/>
  <c r="F17" i="129"/>
  <c r="K17" i="129"/>
  <c r="E20" i="129"/>
  <c r="F20" i="129"/>
  <c r="K20" i="129"/>
  <c r="E32" i="129"/>
  <c r="F32" i="129"/>
  <c r="K32" i="129"/>
  <c r="E18" i="129"/>
  <c r="F18" i="129"/>
  <c r="K18" i="129"/>
  <c r="E23" i="129"/>
  <c r="F23" i="129"/>
  <c r="K23" i="129"/>
  <c r="E36" i="129"/>
  <c r="F36" i="129"/>
  <c r="K36" i="129"/>
  <c r="K38" i="129"/>
  <c r="E43" i="129"/>
  <c r="F43" i="129"/>
  <c r="K43" i="129"/>
  <c r="E30" i="129"/>
  <c r="F30" i="129"/>
  <c r="K30" i="129"/>
  <c r="L39" i="62"/>
  <c r="V30" i="116"/>
  <c r="L40" i="62"/>
  <c r="B41" i="129"/>
  <c r="L29" i="62"/>
  <c r="L33" i="62"/>
  <c r="B42" i="129"/>
  <c r="L41" i="62"/>
  <c r="B43" i="62"/>
  <c r="J22" i="135"/>
  <c r="AG26" i="62"/>
  <c r="AG33" i="62"/>
  <c r="J20" i="135"/>
  <c r="B33" i="62"/>
  <c r="B34" i="129"/>
  <c r="B27" i="129"/>
  <c r="J16" i="135"/>
  <c r="B19" i="129"/>
  <c r="L18" i="62"/>
  <c r="L24" i="62"/>
  <c r="B24" i="62"/>
  <c r="B25" i="129"/>
  <c r="H35" i="82"/>
  <c r="I35" i="82"/>
  <c r="J35" i="82"/>
  <c r="K35" i="82"/>
  <c r="M35" i="82"/>
  <c r="R35" i="82"/>
  <c r="AG43" i="62"/>
  <c r="N53" i="109"/>
  <c r="N42" i="104"/>
  <c r="N53" i="104"/>
  <c r="H35" i="83"/>
  <c r="I35" i="83"/>
  <c r="R21" i="62"/>
  <c r="S42" i="109"/>
  <c r="S53" i="109"/>
  <c r="B38" i="129"/>
  <c r="F66" i="85"/>
  <c r="G32" i="85"/>
  <c r="M39" i="62"/>
  <c r="N53" i="123"/>
  <c r="S42" i="123"/>
  <c r="S53" i="123"/>
  <c r="K28" i="58"/>
  <c r="G40" i="58"/>
  <c r="C20" i="69"/>
  <c r="S42" i="124"/>
  <c r="S53" i="124"/>
  <c r="N53" i="124"/>
  <c r="M40" i="62"/>
  <c r="N53" i="114"/>
  <c r="S42" i="114"/>
  <c r="S53" i="114"/>
  <c r="M27" i="62"/>
  <c r="R27" i="62"/>
  <c r="N53" i="122"/>
  <c r="S42" i="122"/>
  <c r="S53" i="122"/>
  <c r="M36" i="62"/>
  <c r="R36" i="62"/>
  <c r="N53" i="111"/>
  <c r="S42" i="111"/>
  <c r="S53" i="111"/>
  <c r="M23" i="62"/>
  <c r="R23" i="62"/>
  <c r="N42" i="119"/>
  <c r="N58" i="1"/>
  <c r="M10" i="62"/>
  <c r="S42" i="110"/>
  <c r="S53" i="110"/>
  <c r="M22" i="62"/>
  <c r="R22" i="62"/>
  <c r="N53" i="110"/>
  <c r="S66" i="128"/>
  <c r="S77" i="128"/>
  <c r="M46" i="62"/>
  <c r="R46" i="62"/>
  <c r="N77" i="128"/>
  <c r="N53" i="108"/>
  <c r="S42" i="108"/>
  <c r="S53" i="108"/>
  <c r="M20" i="62"/>
  <c r="R20" i="62"/>
  <c r="M29" i="62"/>
  <c r="N53" i="116"/>
  <c r="S42" i="116"/>
  <c r="S53" i="116"/>
  <c r="D9" i="131"/>
  <c r="B14" i="129"/>
  <c r="M18" i="62"/>
  <c r="N53" i="106"/>
  <c r="S42" i="106"/>
  <c r="S53" i="106"/>
  <c r="F37" i="129"/>
  <c r="M19" i="62"/>
  <c r="R19" i="62"/>
  <c r="N53" i="107"/>
  <c r="S42" i="107"/>
  <c r="S53" i="107"/>
  <c r="S42" i="115"/>
  <c r="S53" i="115"/>
  <c r="M28" i="62"/>
  <c r="R28" i="62"/>
  <c r="N53" i="115"/>
  <c r="AG37" i="62"/>
  <c r="N53" i="102"/>
  <c r="M12" i="62"/>
  <c r="R12" i="62"/>
  <c r="S42" i="102"/>
  <c r="S53" i="102"/>
  <c r="M41" i="62"/>
  <c r="N54" i="125"/>
  <c r="S43" i="125"/>
  <c r="S54" i="125"/>
  <c r="N42" i="105"/>
  <c r="M26" i="62"/>
  <c r="N53" i="113"/>
  <c r="S42" i="113"/>
  <c r="S53" i="113"/>
  <c r="M31" i="62"/>
  <c r="R31" i="62"/>
  <c r="N53" i="118"/>
  <c r="S42" i="118"/>
  <c r="S53" i="118"/>
  <c r="N42" i="117"/>
  <c r="B70" i="61"/>
  <c r="E10" i="61"/>
  <c r="N42" i="101"/>
  <c r="S42" i="101"/>
  <c r="M48" i="62"/>
  <c r="R48" i="62"/>
  <c r="N53" i="112"/>
  <c r="S42" i="112"/>
  <c r="S53" i="112"/>
  <c r="L37" i="62"/>
  <c r="M35" i="62"/>
  <c r="N53" i="121"/>
  <c r="S42" i="121"/>
  <c r="S53" i="121"/>
  <c r="AG24" i="62"/>
  <c r="N53" i="126"/>
  <c r="S42" i="126"/>
  <c r="S53" i="126"/>
  <c r="M42" i="62"/>
  <c r="R42" i="62"/>
  <c r="K58" i="127"/>
  <c r="K81" i="127"/>
  <c r="B44" i="62"/>
  <c r="J25" i="135"/>
  <c r="V58" i="127"/>
  <c r="AB17" i="32"/>
  <c r="AB66" i="32"/>
  <c r="U66" i="32"/>
  <c r="Q70" i="127"/>
  <c r="E38" i="129"/>
  <c r="R18" i="62"/>
  <c r="E14" i="129"/>
  <c r="E19" i="129"/>
  <c r="F19" i="129"/>
  <c r="K19" i="129"/>
  <c r="K25" i="129"/>
  <c r="E42" i="129"/>
  <c r="F42" i="129"/>
  <c r="K42" i="129"/>
  <c r="E41" i="129"/>
  <c r="F41" i="129"/>
  <c r="K41" i="129"/>
  <c r="E27" i="129"/>
  <c r="F27" i="129"/>
  <c r="K27" i="129"/>
  <c r="K34" i="129"/>
  <c r="L43" i="62"/>
  <c r="R29" i="62"/>
  <c r="R40" i="62"/>
  <c r="B44" i="129"/>
  <c r="R41" i="62"/>
  <c r="D12" i="131"/>
  <c r="D11" i="131"/>
  <c r="D10" i="131"/>
  <c r="N35" i="82"/>
  <c r="M16" i="62"/>
  <c r="R16" i="62"/>
  <c r="S42" i="104"/>
  <c r="S53" i="104"/>
  <c r="H48" i="83"/>
  <c r="C56" i="69"/>
  <c r="B56" i="88"/>
  <c r="C10" i="69"/>
  <c r="D10" i="69"/>
  <c r="G38" i="85"/>
  <c r="G20" i="85"/>
  <c r="G14" i="85"/>
  <c r="G18" i="85"/>
  <c r="G42" i="85"/>
  <c r="G44" i="85"/>
  <c r="G60" i="85"/>
  <c r="G12" i="85"/>
  <c r="G36" i="85"/>
  <c r="G22" i="85"/>
  <c r="G34" i="85"/>
  <c r="G26" i="85"/>
  <c r="G56" i="85"/>
  <c r="G24" i="85"/>
  <c r="G46" i="85"/>
  <c r="G52" i="85"/>
  <c r="G16" i="85"/>
  <c r="G54" i="85"/>
  <c r="G62" i="85"/>
  <c r="G58" i="85"/>
  <c r="G28" i="85"/>
  <c r="G64" i="85"/>
  <c r="G48" i="85"/>
  <c r="G30" i="85"/>
  <c r="G50" i="85"/>
  <c r="M37" i="62"/>
  <c r="G40" i="85"/>
  <c r="R10" i="62"/>
  <c r="M43" i="62"/>
  <c r="R39" i="62"/>
  <c r="R35" i="62"/>
  <c r="S42" i="117"/>
  <c r="S53" i="117"/>
  <c r="M30" i="62"/>
  <c r="R30" i="62"/>
  <c r="N53" i="117"/>
  <c r="AC17" i="32"/>
  <c r="E70" i="61"/>
  <c r="F70" i="61"/>
  <c r="F10" i="61"/>
  <c r="R26" i="62"/>
  <c r="M11" i="62"/>
  <c r="R11" i="62"/>
  <c r="S53" i="101"/>
  <c r="N53" i="101"/>
  <c r="B20" i="88"/>
  <c r="D20" i="88"/>
  <c r="E20" i="88"/>
  <c r="D20" i="69"/>
  <c r="E20" i="69"/>
  <c r="B46" i="129"/>
  <c r="D14" i="131"/>
  <c r="L44" i="62"/>
  <c r="B50" i="62"/>
  <c r="V70" i="127"/>
  <c r="M44" i="62"/>
  <c r="Q81" i="127"/>
  <c r="S42" i="119"/>
  <c r="S53" i="119"/>
  <c r="M32" i="62"/>
  <c r="R32" i="62"/>
  <c r="N53" i="119"/>
  <c r="J35" i="83"/>
  <c r="K35" i="83"/>
  <c r="M35" i="83"/>
  <c r="R35" i="83"/>
  <c r="I48" i="83"/>
  <c r="C56" i="88"/>
  <c r="AG44" i="62"/>
  <c r="AG50" i="62"/>
  <c r="Y58" i="127"/>
  <c r="M17" i="62"/>
  <c r="R17" i="62"/>
  <c r="N53" i="105"/>
  <c r="S42" i="105"/>
  <c r="S53" i="105"/>
  <c r="K44" i="129"/>
  <c r="E34" i="129"/>
  <c r="E25" i="129"/>
  <c r="E46" i="129"/>
  <c r="F46" i="129"/>
  <c r="K46" i="129"/>
  <c r="K51" i="129"/>
  <c r="E44" i="129"/>
  <c r="L50" i="62"/>
  <c r="D18" i="131"/>
  <c r="D56" i="69"/>
  <c r="E56" i="69"/>
  <c r="D44" i="70"/>
  <c r="B10" i="88"/>
  <c r="B70" i="88"/>
  <c r="C70" i="69"/>
  <c r="G66" i="85"/>
  <c r="M24" i="62"/>
  <c r="V81" i="127"/>
  <c r="R37" i="62"/>
  <c r="M13" i="62"/>
  <c r="R43" i="62"/>
  <c r="R13" i="62"/>
  <c r="E10" i="69"/>
  <c r="D70" i="69"/>
  <c r="E70" i="69"/>
  <c r="R44" i="62"/>
  <c r="B56" i="56"/>
  <c r="D56" i="56"/>
  <c r="E56" i="56"/>
  <c r="D56" i="88"/>
  <c r="E56" i="88"/>
  <c r="B51" i="129"/>
  <c r="B59" i="62"/>
  <c r="R33" i="62"/>
  <c r="R24" i="62"/>
  <c r="M33" i="62"/>
  <c r="R50" i="62"/>
  <c r="R58" i="62"/>
  <c r="E51" i="129"/>
  <c r="B58" i="62"/>
  <c r="D10" i="88"/>
  <c r="D70" i="88"/>
  <c r="E70" i="88"/>
  <c r="M50" i="62"/>
  <c r="E10" i="88"/>
  <c r="P40" i="49"/>
  <c r="P62" i="49"/>
  <c r="P155" i="49"/>
  <c r="P157" i="49"/>
  <c r="D15" i="135"/>
  <c r="D34" i="135"/>
  <c r="E15" i="135"/>
  <c r="F15" i="135"/>
  <c r="J15" i="135"/>
  <c r="D35" i="135"/>
  <c r="E34" i="135"/>
  <c r="F34" i="135"/>
  <c r="J34" i="135"/>
  <c r="R53" i="62"/>
  <c r="R55" i="62"/>
  <c r="U33" i="128"/>
  <c r="V33" i="128"/>
  <c r="U23" i="128"/>
  <c r="V23" i="128"/>
  <c r="U22" i="128"/>
  <c r="V22" i="128"/>
  <c r="U20" i="128"/>
  <c r="V20" i="128"/>
  <c r="U21" i="128"/>
  <c r="V21" i="128"/>
  <c r="U47" i="128"/>
  <c r="V47" i="128"/>
  <c r="U48" i="128"/>
  <c r="V48" i="128"/>
  <c r="U14" i="110"/>
  <c r="V14" i="110"/>
  <c r="U13" i="104"/>
  <c r="V13" i="104"/>
  <c r="U14" i="104"/>
  <c r="V14" i="104"/>
  <c r="U13" i="111"/>
  <c r="V13" i="111"/>
  <c r="U14" i="111"/>
  <c r="V14" i="111"/>
  <c r="U13" i="110"/>
  <c r="V13" i="110"/>
  <c r="X21" i="127"/>
  <c r="Y21" i="127"/>
  <c r="X22" i="127"/>
  <c r="Y22" i="127"/>
  <c r="U21" i="123"/>
  <c r="V21" i="123"/>
  <c r="U17" i="112"/>
  <c r="V17" i="112"/>
  <c r="U21" i="125"/>
  <c r="V21" i="125"/>
  <c r="U21" i="126"/>
  <c r="V21" i="126"/>
  <c r="U15" i="112"/>
  <c r="V15" i="112"/>
  <c r="U17" i="118"/>
  <c r="V17" i="118"/>
  <c r="U17" i="119"/>
  <c r="V17" i="119"/>
  <c r="U17" i="113"/>
  <c r="V17" i="113"/>
  <c r="X32" i="127"/>
  <c r="Y32" i="127"/>
  <c r="U21" i="124"/>
  <c r="V21" i="124"/>
  <c r="U19" i="125"/>
  <c r="V19" i="125"/>
  <c r="U19" i="123"/>
  <c r="V19" i="123"/>
  <c r="U18" i="115"/>
  <c r="V18" i="115"/>
  <c r="U17" i="121"/>
  <c r="V17" i="121"/>
  <c r="U16" i="105"/>
  <c r="V16" i="105"/>
  <c r="U15" i="107"/>
  <c r="V15" i="107"/>
  <c r="U19" i="124"/>
  <c r="V19" i="124"/>
  <c r="U19" i="126"/>
  <c r="V19" i="126"/>
  <c r="U18" i="116"/>
  <c r="V18" i="116"/>
  <c r="U17" i="117"/>
  <c r="V17" i="117"/>
  <c r="U18" i="104"/>
  <c r="V18" i="104"/>
  <c r="U17" i="122"/>
  <c r="V17" i="122"/>
  <c r="X55" i="127"/>
  <c r="Y55" i="127"/>
  <c r="U18" i="111"/>
  <c r="V18" i="111"/>
  <c r="X56" i="127"/>
  <c r="Y56" i="127"/>
  <c r="U16" i="109"/>
  <c r="V16" i="109"/>
  <c r="U16" i="108"/>
  <c r="V16" i="108"/>
  <c r="X37" i="127"/>
  <c r="Y37" i="127"/>
  <c r="X40" i="127"/>
  <c r="Y40" i="127"/>
  <c r="X19" i="127"/>
  <c r="Y19" i="127"/>
  <c r="X42" i="127"/>
  <c r="Y42" i="127"/>
  <c r="X27" i="127"/>
  <c r="Y27" i="127"/>
  <c r="U20" i="116"/>
  <c r="V20" i="116"/>
  <c r="X29" i="127"/>
  <c r="Y29" i="127"/>
  <c r="X41" i="127"/>
  <c r="Y41" i="127"/>
  <c r="X43" i="127"/>
  <c r="Y43" i="127"/>
  <c r="X26" i="127"/>
  <c r="Y26" i="127"/>
  <c r="X54" i="127"/>
  <c r="Y54" i="127"/>
  <c r="X36" i="127"/>
  <c r="Y36" i="127"/>
  <c r="X17" i="127"/>
  <c r="Y17" i="127"/>
  <c r="X44" i="127"/>
  <c r="Y44" i="127"/>
  <c r="X18" i="127"/>
  <c r="Y18" i="127"/>
  <c r="U18" i="110"/>
  <c r="V18" i="110"/>
  <c r="X16" i="127"/>
  <c r="Y16" i="127"/>
  <c r="X28" i="127"/>
  <c r="Y28" i="127"/>
  <c r="U19" i="118"/>
  <c r="V19" i="118"/>
  <c r="X15" i="127"/>
  <c r="Y15" i="127"/>
  <c r="U19" i="117"/>
  <c r="V19" i="117"/>
  <c r="X50" i="127"/>
  <c r="Y50" i="127"/>
  <c r="X47" i="127"/>
  <c r="Y47" i="127"/>
  <c r="X49" i="127"/>
  <c r="Y49" i="127"/>
  <c r="X48" i="127"/>
  <c r="Y48" i="127"/>
  <c r="U14" i="116"/>
  <c r="V14" i="116"/>
  <c r="Y81" i="127"/>
  <c r="T44" i="62"/>
  <c r="U41" i="128"/>
  <c r="V41" i="128"/>
  <c r="U13" i="112"/>
  <c r="V13" i="112"/>
  <c r="V53" i="112"/>
  <c r="T48" i="62"/>
  <c r="V48" i="62"/>
  <c r="X48" i="62"/>
  <c r="U19" i="122"/>
  <c r="V19" i="122"/>
  <c r="U19" i="119"/>
  <c r="V19" i="119"/>
  <c r="U42" i="128"/>
  <c r="V42" i="128"/>
  <c r="U14" i="115"/>
  <c r="V14" i="115"/>
  <c r="U14" i="114"/>
  <c r="V14" i="114"/>
  <c r="S48" i="62"/>
  <c r="V44" i="62"/>
  <c r="X44" i="62"/>
  <c r="S44" i="62"/>
  <c r="U13" i="126"/>
  <c r="V13" i="126"/>
  <c r="E13" i="131"/>
  <c r="G13" i="131"/>
  <c r="J13" i="131"/>
  <c r="K13" i="131"/>
  <c r="Z48" i="62"/>
  <c r="AC48" i="62"/>
  <c r="U16" i="115"/>
  <c r="V16" i="115"/>
  <c r="U16" i="124"/>
  <c r="V16" i="124"/>
  <c r="U16" i="123"/>
  <c r="V16" i="123"/>
  <c r="Z44" i="62"/>
  <c r="AC44" i="62"/>
  <c r="E14" i="131"/>
  <c r="G14" i="131"/>
  <c r="J14" i="131"/>
  <c r="K14" i="131"/>
  <c r="U17" i="106"/>
  <c r="V17" i="106"/>
  <c r="U13" i="124"/>
  <c r="V13" i="124"/>
  <c r="U16" i="116"/>
  <c r="V16" i="116"/>
  <c r="U13" i="123"/>
  <c r="V13" i="123"/>
  <c r="U13" i="125"/>
  <c r="V13" i="125"/>
  <c r="AA48" i="62"/>
  <c r="L24" i="135"/>
  <c r="M24" i="135"/>
  <c r="I13" i="131"/>
  <c r="H13" i="131"/>
  <c r="K24" i="135"/>
  <c r="N24" i="135"/>
  <c r="O24" i="135"/>
  <c r="AD48" i="62"/>
  <c r="I14" i="131"/>
  <c r="H14" i="131"/>
  <c r="U16" i="126"/>
  <c r="V16" i="126"/>
  <c r="L25" i="135"/>
  <c r="M25" i="135"/>
  <c r="AA44" i="62"/>
  <c r="U16" i="125"/>
  <c r="V16" i="125"/>
  <c r="K25" i="135"/>
  <c r="N25" i="135"/>
  <c r="O25" i="135"/>
  <c r="AD44" i="62"/>
  <c r="U13" i="105"/>
  <c r="V13" i="105"/>
  <c r="U14" i="105"/>
  <c r="V14" i="105"/>
  <c r="V53" i="105"/>
  <c r="T17" i="62"/>
  <c r="S17" i="62"/>
  <c r="Z17" i="62"/>
  <c r="AA17" i="62"/>
  <c r="AD17" i="62"/>
  <c r="L15" i="135"/>
  <c r="M15" i="135"/>
  <c r="AC17" i="62"/>
  <c r="K15" i="135"/>
  <c r="N15" i="135"/>
  <c r="O15" i="135"/>
  <c r="U13" i="106"/>
  <c r="V13" i="106"/>
  <c r="U15" i="106"/>
  <c r="V15" i="106"/>
  <c r="U13" i="107"/>
  <c r="V13" i="107"/>
  <c r="V53" i="107"/>
  <c r="T19" i="62"/>
  <c r="U14" i="109"/>
  <c r="V14" i="109"/>
  <c r="U14" i="108"/>
  <c r="V14" i="108"/>
  <c r="S19" i="62"/>
  <c r="Z19" i="62"/>
  <c r="AA19" i="62"/>
  <c r="AD19" i="62"/>
  <c r="U14" i="106"/>
  <c r="V14" i="106"/>
  <c r="V53" i="106"/>
  <c r="T18" i="62"/>
  <c r="U13" i="109"/>
  <c r="V13" i="109"/>
  <c r="V53" i="109"/>
  <c r="T21" i="62"/>
  <c r="U13" i="108"/>
  <c r="V13" i="108"/>
  <c r="V53" i="108"/>
  <c r="T20" i="62"/>
  <c r="L13" i="135"/>
  <c r="M13" i="135"/>
  <c r="AC19" i="62"/>
  <c r="K13" i="135"/>
  <c r="N13" i="135"/>
  <c r="O13" i="135"/>
  <c r="S21" i="62"/>
  <c r="Z21" i="62"/>
  <c r="S18" i="62"/>
  <c r="Z18" i="62"/>
  <c r="S20" i="62"/>
  <c r="Z20" i="62"/>
  <c r="L16" i="135"/>
  <c r="M16" i="135"/>
  <c r="L17" i="135"/>
  <c r="M17" i="135"/>
  <c r="L14" i="135"/>
  <c r="M14" i="135"/>
  <c r="AC20" i="62"/>
  <c r="AA18" i="62"/>
  <c r="AD18" i="62"/>
  <c r="AC18" i="62"/>
  <c r="AA21" i="62"/>
  <c r="AD21" i="62"/>
  <c r="AC21" i="62"/>
  <c r="K17" i="135"/>
  <c r="N17" i="135"/>
  <c r="O17" i="135"/>
  <c r="K16" i="135"/>
  <c r="N16" i="135"/>
  <c r="O16" i="135"/>
  <c r="AA20" i="62"/>
  <c r="AD20" i="62"/>
  <c r="U43" i="128"/>
  <c r="V43" i="128"/>
  <c r="U31" i="128"/>
  <c r="V31" i="128"/>
  <c r="U28" i="128"/>
  <c r="V28" i="128"/>
  <c r="U15" i="128"/>
  <c r="V15" i="128"/>
  <c r="K14" i="135"/>
  <c r="N14" i="135"/>
  <c r="O14" i="135"/>
  <c r="U44" i="128"/>
  <c r="V44" i="128"/>
  <c r="U16" i="128"/>
  <c r="V16" i="128"/>
  <c r="U29" i="128"/>
  <c r="V29" i="128"/>
  <c r="U18" i="128"/>
  <c r="V18" i="128"/>
  <c r="U17" i="128"/>
  <c r="V17" i="128"/>
  <c r="U30" i="128"/>
  <c r="V30" i="128"/>
  <c r="V77" i="128"/>
  <c r="T46" i="62"/>
  <c r="S46" i="62"/>
  <c r="V46" i="62"/>
  <c r="X46" i="62"/>
  <c r="Z46" i="62"/>
  <c r="AC46" i="62"/>
  <c r="E15" i="131"/>
  <c r="G15" i="131"/>
  <c r="J15" i="131"/>
  <c r="K15" i="131"/>
  <c r="U17" i="123"/>
  <c r="V17" i="123"/>
  <c r="H15" i="131"/>
  <c r="I15" i="131"/>
  <c r="L26" i="135"/>
  <c r="M26" i="135"/>
  <c r="AA46" i="62"/>
  <c r="K26" i="135"/>
  <c r="N26" i="135"/>
  <c r="O26" i="135"/>
  <c r="AD46" i="62"/>
  <c r="U17" i="124"/>
  <c r="V17" i="124"/>
  <c r="U17" i="126"/>
  <c r="V17" i="126"/>
  <c r="U17" i="125"/>
  <c r="V17" i="125"/>
  <c r="U15" i="123"/>
  <c r="V15" i="123"/>
  <c r="V53" i="123"/>
  <c r="T39" i="62"/>
  <c r="U15" i="124"/>
  <c r="V15" i="124"/>
  <c r="V53" i="124"/>
  <c r="T40" i="62"/>
  <c r="S40" i="62"/>
  <c r="Z40" i="62"/>
  <c r="S39" i="62"/>
  <c r="AA40" i="62"/>
  <c r="AD40" i="62"/>
  <c r="AC40" i="62"/>
  <c r="U15" i="126"/>
  <c r="V15" i="126"/>
  <c r="V53" i="126"/>
  <c r="T42" i="62"/>
  <c r="S42" i="62"/>
  <c r="Z42" i="62"/>
  <c r="Z39" i="62"/>
  <c r="AC39" i="62"/>
  <c r="AA42" i="62"/>
  <c r="AD42" i="62"/>
  <c r="AC42" i="62"/>
  <c r="U15" i="125"/>
  <c r="V15" i="125"/>
  <c r="V54" i="125"/>
  <c r="T41" i="62"/>
  <c r="AA39" i="62"/>
  <c r="AD39" i="62"/>
  <c r="S41" i="62"/>
  <c r="T43" i="62"/>
  <c r="V43" i="62"/>
  <c r="X43" i="62"/>
  <c r="Z41" i="62"/>
  <c r="AC41" i="62"/>
  <c r="AC43" i="62"/>
  <c r="S43" i="62"/>
  <c r="E12" i="131"/>
  <c r="G12" i="131"/>
  <c r="J12" i="131"/>
  <c r="K12" i="131"/>
  <c r="H12" i="131"/>
  <c r="I12" i="131"/>
  <c r="AA41" i="62"/>
  <c r="L22" i="135"/>
  <c r="M22" i="135"/>
  <c r="Z43" i="62"/>
  <c r="AA43" i="62"/>
  <c r="K22" i="135"/>
  <c r="N22" i="135"/>
  <c r="O22" i="135"/>
  <c r="AD41" i="62"/>
  <c r="AD43" i="62"/>
  <c r="U20" i="115"/>
  <c r="V20" i="115"/>
  <c r="U16" i="114"/>
  <c r="V16" i="114"/>
  <c r="U19" i="113"/>
  <c r="V19" i="113"/>
  <c r="U13" i="116"/>
  <c r="V13" i="116"/>
  <c r="V53" i="116"/>
  <c r="T29" i="62"/>
  <c r="S29" i="62"/>
  <c r="Z29" i="62"/>
  <c r="AA29" i="62"/>
  <c r="AD29" i="62"/>
  <c r="AC29" i="62"/>
  <c r="U19" i="121"/>
  <c r="V19" i="121"/>
  <c r="U13" i="115"/>
  <c r="V13" i="115"/>
  <c r="V53" i="115"/>
  <c r="T28" i="62"/>
  <c r="S28" i="62"/>
  <c r="Z28" i="62"/>
  <c r="AC28" i="62"/>
  <c r="AA28" i="62"/>
  <c r="AD28" i="62"/>
  <c r="L20" i="135"/>
  <c r="M20" i="135"/>
  <c r="U13" i="114"/>
  <c r="V13" i="114"/>
  <c r="V53" i="114"/>
  <c r="T27" i="62"/>
  <c r="S27" i="62"/>
  <c r="Z27" i="62"/>
  <c r="AC27" i="62"/>
  <c r="K20" i="135"/>
  <c r="N20" i="135"/>
  <c r="O20" i="135"/>
  <c r="AA27" i="62"/>
  <c r="AD27" i="62"/>
  <c r="L19" i="135"/>
  <c r="M19" i="135"/>
  <c r="K19" i="135"/>
  <c r="N19" i="135"/>
  <c r="O19" i="135"/>
  <c r="U15" i="113"/>
  <c r="V15" i="113"/>
  <c r="U15" i="117"/>
  <c r="V15" i="117"/>
  <c r="U15" i="121"/>
  <c r="V15" i="121"/>
  <c r="U15" i="122"/>
  <c r="V15" i="122"/>
  <c r="U15" i="119"/>
  <c r="V15" i="119"/>
  <c r="U15" i="118"/>
  <c r="V15" i="118"/>
  <c r="U13" i="117"/>
  <c r="V13" i="117"/>
  <c r="V53" i="117"/>
  <c r="T30" i="62"/>
  <c r="S30" i="62"/>
  <c r="Z30" i="62"/>
  <c r="U13" i="122"/>
  <c r="V13" i="122"/>
  <c r="V53" i="122"/>
  <c r="T36" i="62"/>
  <c r="S36" i="62"/>
  <c r="Z36" i="62"/>
  <c r="AA36" i="62"/>
  <c r="AD36" i="62"/>
  <c r="AC36" i="62"/>
  <c r="AA30" i="62"/>
  <c r="AD30" i="62"/>
  <c r="AC30" i="62"/>
  <c r="U13" i="121"/>
  <c r="V13" i="121"/>
  <c r="V53" i="121"/>
  <c r="T35" i="62"/>
  <c r="T37" i="62"/>
  <c r="U13" i="118"/>
  <c r="V13" i="118"/>
  <c r="V53" i="118"/>
  <c r="T31" i="62"/>
  <c r="S31" i="62"/>
  <c r="Z31" i="62"/>
  <c r="U13" i="119"/>
  <c r="V13" i="119"/>
  <c r="V53" i="119"/>
  <c r="T32" i="62"/>
  <c r="S32" i="62"/>
  <c r="Z32" i="62"/>
  <c r="AC32" i="62"/>
  <c r="U13" i="113"/>
  <c r="AA31" i="62"/>
  <c r="AD31" i="62"/>
  <c r="AC31" i="62"/>
  <c r="AA32" i="62"/>
  <c r="AD32" i="62"/>
  <c r="V13" i="113"/>
  <c r="V53" i="113"/>
  <c r="T26" i="62"/>
  <c r="S35" i="62"/>
  <c r="S37" i="62"/>
  <c r="V37" i="62"/>
  <c r="Z35" i="62"/>
  <c r="AC35" i="62"/>
  <c r="AC37" i="62"/>
  <c r="T33" i="62"/>
  <c r="V33" i="62"/>
  <c r="V38" i="62"/>
  <c r="S26" i="62"/>
  <c r="Z26" i="62"/>
  <c r="AC26" i="62"/>
  <c r="AC33" i="62"/>
  <c r="X37" i="62"/>
  <c r="AA35" i="62"/>
  <c r="AD35" i="62"/>
  <c r="AD37" i="62"/>
  <c r="Z37" i="62"/>
  <c r="S33" i="62"/>
  <c r="E11" i="131"/>
  <c r="G11" i="131"/>
  <c r="J11" i="131"/>
  <c r="K11" i="131"/>
  <c r="X38" i="62"/>
  <c r="AA37" i="62"/>
  <c r="X33" i="62"/>
  <c r="Z33" i="62"/>
  <c r="L18" i="135"/>
  <c r="M18" i="135"/>
  <c r="AA26" i="62"/>
  <c r="AD26" i="62"/>
  <c r="AD33" i="62"/>
  <c r="I11" i="131"/>
  <c r="H11" i="131"/>
  <c r="U16" i="111"/>
  <c r="V16" i="111"/>
  <c r="V53" i="111"/>
  <c r="T23" i="62"/>
  <c r="K18" i="135"/>
  <c r="N18" i="135"/>
  <c r="O18" i="135"/>
  <c r="AA33" i="62"/>
  <c r="S23" i="62"/>
  <c r="Z23" i="62"/>
  <c r="U16" i="104"/>
  <c r="V16" i="104"/>
  <c r="V53" i="104"/>
  <c r="T16" i="62"/>
  <c r="AA23" i="62"/>
  <c r="AD23" i="62"/>
  <c r="AC23" i="62"/>
  <c r="S16" i="62"/>
  <c r="U16" i="110"/>
  <c r="V16" i="110"/>
  <c r="V53" i="110"/>
  <c r="T22" i="62"/>
  <c r="S22" i="62"/>
  <c r="Z22" i="62"/>
  <c r="T24" i="62"/>
  <c r="Z16" i="62"/>
  <c r="AC16" i="62"/>
  <c r="S24" i="62"/>
  <c r="AA22" i="62"/>
  <c r="AD22" i="62"/>
  <c r="AC22" i="62"/>
  <c r="AC24" i="62"/>
  <c r="V24" i="62"/>
  <c r="X24" i="62"/>
  <c r="E10" i="131"/>
  <c r="AA16" i="62"/>
  <c r="L12" i="135"/>
  <c r="Z24" i="62"/>
  <c r="AA24" i="62"/>
  <c r="AD16" i="62"/>
  <c r="AD24" i="62"/>
  <c r="M12" i="135"/>
  <c r="K12" i="135"/>
  <c r="N12" i="135"/>
  <c r="O12" i="135"/>
  <c r="G10" i="131"/>
  <c r="J10" i="131"/>
  <c r="K10" i="131"/>
  <c r="H10" i="131"/>
  <c r="I10" i="131"/>
  <c r="U14" i="1"/>
  <c r="V14" i="1"/>
  <c r="U15" i="1"/>
  <c r="V15" i="1"/>
  <c r="U21" i="1"/>
  <c r="V21" i="1"/>
  <c r="U19" i="101"/>
  <c r="V19" i="101"/>
  <c r="U16" i="102"/>
  <c r="V16" i="102"/>
  <c r="U22" i="1"/>
  <c r="V22" i="1"/>
  <c r="T10" i="62"/>
  <c r="U13" i="101"/>
  <c r="V13" i="101"/>
  <c r="V53" i="101"/>
  <c r="T11" i="62"/>
  <c r="S11" i="62"/>
  <c r="Z11" i="62"/>
  <c r="AC11" i="62"/>
  <c r="AA11" i="62"/>
  <c r="L7" i="135"/>
  <c r="M7" i="135"/>
  <c r="S10" i="62"/>
  <c r="K7" i="135"/>
  <c r="N7" i="135"/>
  <c r="O7" i="135"/>
  <c r="AD11" i="62"/>
  <c r="U13" i="102"/>
  <c r="V13" i="102"/>
  <c r="V53" i="102"/>
  <c r="T12" i="62"/>
  <c r="Z10" i="62"/>
  <c r="AC10" i="62"/>
  <c r="AA10" i="62"/>
  <c r="AD10" i="62"/>
  <c r="L6" i="135"/>
  <c r="S12" i="62"/>
  <c r="T13" i="62"/>
  <c r="V13" i="62"/>
  <c r="V50" i="62"/>
  <c r="T50" i="62"/>
  <c r="M6" i="135"/>
  <c r="Z12" i="62"/>
  <c r="AC12" i="62"/>
  <c r="AC13" i="62"/>
  <c r="AC50" i="62"/>
  <c r="S13" i="62"/>
  <c r="K6" i="135"/>
  <c r="N6" i="135"/>
  <c r="O6" i="135"/>
  <c r="Z13" i="62"/>
  <c r="AA12" i="62"/>
  <c r="E9" i="131"/>
  <c r="E18" i="131"/>
  <c r="S50" i="62"/>
  <c r="L8" i="135"/>
  <c r="L34" i="135"/>
  <c r="Z50" i="62"/>
  <c r="X13" i="62"/>
  <c r="X50" i="62"/>
  <c r="AA13" i="62"/>
  <c r="AD12" i="62"/>
  <c r="AD13" i="62"/>
  <c r="AD50" i="62"/>
  <c r="G9" i="131"/>
  <c r="I9" i="131"/>
  <c r="M8" i="135"/>
  <c r="K8" i="135"/>
  <c r="N8" i="135"/>
  <c r="O8" i="135"/>
  <c r="AA50" i="62"/>
  <c r="K34" i="135"/>
  <c r="N34" i="135"/>
  <c r="O34" i="135"/>
  <c r="G18" i="131"/>
  <c r="J9" i="131"/>
  <c r="K9" i="131"/>
  <c r="M34" i="135"/>
  <c r="L35" i="135"/>
  <c r="H9" i="131"/>
  <c r="H18" i="131"/>
  <c r="I18" i="131"/>
  <c r="J18" i="131"/>
  <c r="K18" i="1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s>
  <commentList>
    <comment ref="N6" authorId="0" shapeId="0" xr:uid="{00000000-0006-0000-3200-000001000000}">
      <text>
        <r>
          <rPr>
            <b/>
            <sz val="9"/>
            <color indexed="81"/>
            <rFont val="Tahoma"/>
            <family val="2"/>
          </rPr>
          <t>AEP:</t>
        </r>
        <r>
          <rPr>
            <sz val="9"/>
            <color indexed="81"/>
            <rFont val="Tahoma"/>
            <family val="2"/>
          </rPr>
          <t xml:space="preserve">
KES</t>
        </r>
      </text>
    </comment>
    <comment ref="K7" authorId="0" shapeId="0" xr:uid="{00000000-0006-0000-3200-000002000000}">
      <text>
        <r>
          <rPr>
            <b/>
            <sz val="9"/>
            <color indexed="81"/>
            <rFont val="Tahoma"/>
            <family val="2"/>
          </rPr>
          <t>AEP:</t>
        </r>
        <r>
          <rPr>
            <sz val="9"/>
            <color indexed="81"/>
            <rFont val="Tahoma"/>
            <family val="2"/>
          </rPr>
          <t xml:space="preserve">
KES on CSIRP Aug - Dec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AEP</author>
  </authors>
  <commentList>
    <comment ref="K6" authorId="0" shapeId="0" xr:uid="{00000000-0006-0000-3300-000001000000}">
      <text>
        <r>
          <rPr>
            <b/>
            <sz val="9"/>
            <color indexed="81"/>
            <rFont val="Tahoma"/>
            <family val="2"/>
          </rPr>
          <t>AEP:</t>
        </r>
        <r>
          <rPr>
            <sz val="9"/>
            <color indexed="81"/>
            <rFont val="Tahoma"/>
            <family val="2"/>
          </rPr>
          <t xml:space="preserve">
AIR Products March-Aug IGS Sub BDs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s364438</author>
  </authors>
  <commentList>
    <comment ref="A19" authorId="0" shapeId="0" xr:uid="{AB3E7FA7-97B1-4CD4-A42D-2D2CA4EC604D}">
      <text>
        <r>
          <rPr>
            <b/>
            <sz val="9"/>
            <color indexed="81"/>
            <rFont val="Tahoma"/>
            <family val="2"/>
          </rPr>
          <t>227</t>
        </r>
        <r>
          <rPr>
            <sz val="9"/>
            <color indexed="81"/>
            <rFont val="Tahoma"/>
            <family val="2"/>
          </rPr>
          <t xml:space="preserve">
</t>
        </r>
      </text>
    </comment>
    <comment ref="A23" authorId="0" shapeId="0" xr:uid="{7923FEC9-5F45-469F-806F-E7E07D9EAB78}">
      <text>
        <r>
          <rPr>
            <b/>
            <sz val="9"/>
            <color indexed="81"/>
            <rFont val="Tahoma"/>
            <family val="2"/>
          </rPr>
          <t>214</t>
        </r>
      </text>
    </comment>
    <comment ref="A25" authorId="0" shapeId="0" xr:uid="{138F53FC-9A0A-4548-AB3A-BD2D429C3407}">
      <text>
        <r>
          <rPr>
            <b/>
            <sz val="9"/>
            <color indexed="81"/>
            <rFont val="Tahoma"/>
            <family val="2"/>
          </rPr>
          <t>211, MGS Sec</t>
        </r>
      </text>
    </comment>
    <comment ref="A27" authorId="0" shapeId="0" xr:uid="{0ED0A402-350C-4095-A8EB-01D3A74E4BD0}">
      <text>
        <r>
          <rPr>
            <b/>
            <sz val="9"/>
            <color indexed="81"/>
            <rFont val="Tahoma"/>
            <family val="2"/>
          </rPr>
          <t>225, 223</t>
        </r>
      </text>
    </comment>
    <comment ref="A55" authorId="0" shapeId="0" xr:uid="{D240287E-CA7C-4A5A-A8EC-A9BD788EF459}">
      <text>
        <r>
          <rPr>
            <b/>
            <sz val="9"/>
            <color indexed="81"/>
            <rFont val="Tahoma"/>
            <family val="2"/>
          </rPr>
          <t>330, 358, 370</t>
        </r>
      </text>
    </comment>
    <comment ref="A57" authorId="0" shapeId="0" xr:uid="{979A9009-F18F-4D6F-867D-629A8A011F1C}">
      <text>
        <r>
          <rPr>
            <b/>
            <sz val="9"/>
            <color indexed="81"/>
            <rFont val="Tahoma"/>
            <family val="2"/>
          </rPr>
          <t>331, 333, 359, 371</t>
        </r>
      </text>
    </comment>
    <comment ref="A59" authorId="0" shapeId="0" xr:uid="{BE8566A6-6108-41E9-A4B3-CF1F2119BDF5}">
      <text>
        <r>
          <rPr>
            <b/>
            <sz val="9"/>
            <color indexed="81"/>
            <rFont val="Tahoma"/>
            <family val="2"/>
          </rPr>
          <t>332, 360, 372</t>
        </r>
      </text>
    </comment>
  </commentList>
</comments>
</file>

<file path=xl/sharedStrings.xml><?xml version="1.0" encoding="utf-8"?>
<sst xmlns="http://schemas.openxmlformats.org/spreadsheetml/2006/main" count="7654" uniqueCount="1359">
  <si>
    <t>KENTUCKY POWER BILLING ANALYSIS</t>
  </si>
  <si>
    <t>Description</t>
  </si>
  <si>
    <t>Tariff</t>
  </si>
  <si>
    <t>Tariff Summary</t>
  </si>
  <si>
    <t>Current</t>
  </si>
  <si>
    <t>Rate</t>
  </si>
  <si>
    <t>Revenue</t>
  </si>
  <si>
    <t>(1)</t>
  </si>
  <si>
    <t>(2)</t>
  </si>
  <si>
    <t>(3)</t>
  </si>
  <si>
    <t>(6)</t>
  </si>
  <si>
    <t>Metered kWh</t>
  </si>
  <si>
    <t>Customer Charge</t>
  </si>
  <si>
    <t>Number of Customers</t>
  </si>
  <si>
    <t xml:space="preserve">Fuel </t>
  </si>
  <si>
    <t>Environmental Surcharge</t>
  </si>
  <si>
    <t>System Sales Clause</t>
  </si>
  <si>
    <t>Total</t>
  </si>
  <si>
    <t>All kWh</t>
  </si>
  <si>
    <t>Billing kW</t>
  </si>
  <si>
    <t>Billing kWh</t>
  </si>
  <si>
    <t xml:space="preserve">  On-peak kWh</t>
  </si>
  <si>
    <t xml:space="preserve">  Off-peak kWh</t>
  </si>
  <si>
    <t xml:space="preserve">  On-Peak</t>
  </si>
  <si>
    <t>Billing KVAR</t>
  </si>
  <si>
    <t>High Pressure Sodium</t>
  </si>
  <si>
    <t>Mercury Vapor</t>
  </si>
  <si>
    <t>Metal Halide</t>
  </si>
  <si>
    <t>OH Service on Distribution Poles</t>
  </si>
  <si>
    <t>Overhead Lighting Service</t>
  </si>
  <si>
    <t>Post Top Lighting Service</t>
  </si>
  <si>
    <t>Flood Lighting Service</t>
  </si>
  <si>
    <t>Facilities Charge</t>
  </si>
  <si>
    <t>MW</t>
  </si>
  <si>
    <t>OL</t>
  </si>
  <si>
    <t>SL</t>
  </si>
  <si>
    <t>PER BOOKS</t>
  </si>
  <si>
    <t>LGS Pri</t>
  </si>
  <si>
    <t>Customers</t>
  </si>
  <si>
    <t>C&amp;LM Credit</t>
  </si>
  <si>
    <t>MEDIUM GENERAL SERVICE TIME-OF-DAY (229)</t>
  </si>
  <si>
    <t>LARGE GENERAL SERVICE - PRIMARY (244, 246)</t>
  </si>
  <si>
    <t>LARGE GENERAL SERVICE - SUBTRANSMISSION (248)</t>
  </si>
  <si>
    <t xml:space="preserve">  Off-Peak </t>
  </si>
  <si>
    <t xml:space="preserve">  Minimum</t>
  </si>
  <si>
    <t xml:space="preserve">  100 watts, 9,500 Lumens (094)</t>
  </si>
  <si>
    <t xml:space="preserve">  150 watts, 16,000 Lumens (113)</t>
  </si>
  <si>
    <t xml:space="preserve">  200 watts, 22,000 Lumens (097)</t>
  </si>
  <si>
    <t xml:space="preserve">  400 watts, 50,000 Lumens (098)</t>
  </si>
  <si>
    <t xml:space="preserve">  175 watts, 7,000 Lumens (093)</t>
  </si>
  <si>
    <t xml:space="preserve">  400 watts, 20,000 Lumens (095)</t>
  </si>
  <si>
    <t xml:space="preserve">  100 watts, 9,500 Lumens (111)</t>
  </si>
  <si>
    <t xml:space="preserve">  150 watts, 16,000 Lumens (122)</t>
  </si>
  <si>
    <t xml:space="preserve">  175 watts, 7,000 Lumens (099)</t>
  </si>
  <si>
    <t xml:space="preserve">  200 watts, 22,000 Lumens (107)</t>
  </si>
  <si>
    <t xml:space="preserve">  400 watts, 50,000 Lumens (109)</t>
  </si>
  <si>
    <t xml:space="preserve">  250 watts, 20,500 Lumens (110)</t>
  </si>
  <si>
    <t xml:space="preserve">  400 watts, 36,000 Lumens (116)</t>
  </si>
  <si>
    <t xml:space="preserve">  1000 watts, 110,000 Lumens (131)</t>
  </si>
  <si>
    <t xml:space="preserve">  Pole</t>
  </si>
  <si>
    <t xml:space="preserve">  Span</t>
  </si>
  <si>
    <t xml:space="preserve">  Lateral</t>
  </si>
  <si>
    <t>STREET LIGHTING (528)</t>
  </si>
  <si>
    <t xml:space="preserve">  100 watts, 9,500 Lumens </t>
  </si>
  <si>
    <t xml:space="preserve">  150 watts, 16,000 Lumens </t>
  </si>
  <si>
    <t xml:space="preserve">  200 watts, 22,000 Lumens </t>
  </si>
  <si>
    <t xml:space="preserve">  400 watts, 50,000 Lumens </t>
  </si>
  <si>
    <t>Service on New Metal or Concrete Poles</t>
  </si>
  <si>
    <t>kWh</t>
  </si>
  <si>
    <t>Billed &amp; Accrued</t>
  </si>
  <si>
    <t xml:space="preserve">Unbilled </t>
  </si>
  <si>
    <t>Fuel</t>
  </si>
  <si>
    <t xml:space="preserve">Total </t>
  </si>
  <si>
    <t xml:space="preserve">Per Books </t>
  </si>
  <si>
    <t xml:space="preserve">Calculated </t>
  </si>
  <si>
    <t>Difference</t>
  </si>
  <si>
    <t>%</t>
  </si>
  <si>
    <t>LARGE GENERAL SERVICE - SECONDARY (240, 242)</t>
  </si>
  <si>
    <t xml:space="preserve">  Off-Peak</t>
  </si>
  <si>
    <t>RS Total</t>
  </si>
  <si>
    <t>RSLMTOD Total</t>
  </si>
  <si>
    <t>OL Total</t>
  </si>
  <si>
    <t>SGS Metered Total</t>
  </si>
  <si>
    <t>SGS NM Total</t>
  </si>
  <si>
    <t>MGS RL (214)</t>
  </si>
  <si>
    <t>MGS Sec Total</t>
  </si>
  <si>
    <t>MGSLMTOD (223)</t>
  </si>
  <si>
    <t>MGSTOD (229)</t>
  </si>
  <si>
    <t>MGS Pri Total</t>
  </si>
  <si>
    <t>MGS Sub (236)</t>
  </si>
  <si>
    <t>LGS Sec Total</t>
  </si>
  <si>
    <t>LGSLMTOD (251)</t>
  </si>
  <si>
    <t>LGS Sub (248)</t>
  </si>
  <si>
    <t>SL (528)</t>
  </si>
  <si>
    <t>MW (540)</t>
  </si>
  <si>
    <t>LGS Pri Total</t>
  </si>
  <si>
    <t>Total RS</t>
  </si>
  <si>
    <t>Total RSLMTOD</t>
  </si>
  <si>
    <t>12 MONTHS TARIFF SUMMARY</t>
  </si>
  <si>
    <t>Minimum kW</t>
  </si>
  <si>
    <t>Monthly</t>
  </si>
  <si>
    <t>Year End</t>
  </si>
  <si>
    <t>Adjustment</t>
  </si>
  <si>
    <t>(8)</t>
  </si>
  <si>
    <t xml:space="preserve">Revised </t>
  </si>
  <si>
    <t>Migration</t>
  </si>
  <si>
    <t>Per Books</t>
  </si>
  <si>
    <t>Environmental</t>
  </si>
  <si>
    <t>System Sales</t>
  </si>
  <si>
    <t>KENTUCKY POWER COMPANY</t>
  </si>
  <si>
    <t>DEVELOPMENT OF ANNUALIZATION ADJUSTMENT</t>
  </si>
  <si>
    <t xml:space="preserve">Annual </t>
  </si>
  <si>
    <t>Average</t>
  </si>
  <si>
    <t>KWH</t>
  </si>
  <si>
    <t>Number of</t>
  </si>
  <si>
    <t xml:space="preserve">Customer </t>
  </si>
  <si>
    <t>Average KWH</t>
  </si>
  <si>
    <t>Annualization</t>
  </si>
  <si>
    <t xml:space="preserve">Revenue </t>
  </si>
  <si>
    <t>Growth</t>
  </si>
  <si>
    <t>Per Customer</t>
  </si>
  <si>
    <t>Per KWH</t>
  </si>
  <si>
    <t>Adjusted</t>
  </si>
  <si>
    <t>(4)</t>
  </si>
  <si>
    <t>(5)=(4)-(3)</t>
  </si>
  <si>
    <t>NO. OF CUSTOMERS BY TARIFF</t>
  </si>
  <si>
    <t>Metered</t>
  </si>
  <si>
    <t>(7)=(6)/(3)</t>
  </si>
  <si>
    <t>(8)=(5)x(7)</t>
  </si>
  <si>
    <t>(9)</t>
  </si>
  <si>
    <t>(10)=(9)/(6)</t>
  </si>
  <si>
    <t>(11)=(8)x(10)</t>
  </si>
  <si>
    <t>Service on New Wood Distribution Poles</t>
  </si>
  <si>
    <t>Customer</t>
  </si>
  <si>
    <t>Annualized</t>
  </si>
  <si>
    <t>Revised</t>
  </si>
  <si>
    <t>PER BOOKS SUMMARY</t>
  </si>
  <si>
    <t>Clause</t>
  </si>
  <si>
    <t>System</t>
  </si>
  <si>
    <t>Sales</t>
  </si>
  <si>
    <t>Surcharge</t>
  </si>
  <si>
    <t>Excl.</t>
  </si>
  <si>
    <t>with</t>
  </si>
  <si>
    <t>Annualized Fuel</t>
  </si>
  <si>
    <t>PER BOOKS WITHOUT SYSTEM SALES SUMMARY</t>
  </si>
  <si>
    <t>Without</t>
  </si>
  <si>
    <t>With</t>
  </si>
  <si>
    <t>YEAR END MIGRATION ADJUSTMENT SUMMARY</t>
  </si>
  <si>
    <t>PER BOOKS WITH ANNUALIZED FUEL SUMMARY</t>
  </si>
  <si>
    <t>BILLED &amp; ACCRUED SURCHARGES</t>
  </si>
  <si>
    <t>Charge</t>
  </si>
  <si>
    <t>MUNICIPAL WATERWORKS (540)</t>
  </si>
  <si>
    <t>FUEL ADJUSTMENT</t>
  </si>
  <si>
    <t>Kilowatthours</t>
  </si>
  <si>
    <t>RESIDENTIAL LOAD MANAGEMENT TIME-OF-DAY SERVICE (028, 030, 032, 034)</t>
  </si>
  <si>
    <t>Check</t>
  </si>
  <si>
    <t>Total RS TOD</t>
  </si>
  <si>
    <t>Capacity</t>
  </si>
  <si>
    <t>Billed + Estimated</t>
  </si>
  <si>
    <t>RS TOD Total</t>
  </si>
  <si>
    <t>Capacity Charge</t>
  </si>
  <si>
    <t>Adjustments</t>
  </si>
  <si>
    <t>Customer Charge *</t>
  </si>
  <si>
    <t xml:space="preserve">  All kWh</t>
  </si>
  <si>
    <t>Specific</t>
  </si>
  <si>
    <t>(13)</t>
  </si>
  <si>
    <t>Double</t>
  </si>
  <si>
    <t xml:space="preserve">  Book to Bill Adjustment</t>
  </si>
  <si>
    <t>REVENUE SUMMARY SHEET</t>
  </si>
  <si>
    <t>Proposed</t>
  </si>
  <si>
    <t xml:space="preserve">Verification </t>
  </si>
  <si>
    <t xml:space="preserve">Proposed </t>
  </si>
  <si>
    <t>Increase</t>
  </si>
  <si>
    <t>Residential Total</t>
  </si>
  <si>
    <t>LGS Total</t>
  </si>
  <si>
    <t xml:space="preserve">  Storage Water Heating</t>
  </si>
  <si>
    <t>(4)=(2)x(3)</t>
  </si>
  <si>
    <t>(5)</t>
  </si>
  <si>
    <t>(7)</t>
  </si>
  <si>
    <t>(10)</t>
  </si>
  <si>
    <t>(14)</t>
  </si>
  <si>
    <t>(16)=(3)x(15)</t>
  </si>
  <si>
    <t>LARGE GENERAL SERVICE LOAD MANAGEMENT TIME-OF-DAY (251)</t>
  </si>
  <si>
    <t>After Specific Customer Adjustment</t>
  </si>
  <si>
    <t>(10)=(2)+(6)</t>
  </si>
  <si>
    <t>(11)=(3)+(7)</t>
  </si>
  <si>
    <t>(12)=(4)+(8)</t>
  </si>
  <si>
    <t>(13)=(5)+(9)</t>
  </si>
  <si>
    <r>
      <t>Adjustment</t>
    </r>
    <r>
      <rPr>
        <sz val="10"/>
        <rFont val="Arial"/>
        <family val="2"/>
      </rPr>
      <t xml:space="preserve"> **</t>
    </r>
  </si>
  <si>
    <r>
      <t>Customers</t>
    </r>
    <r>
      <rPr>
        <sz val="10"/>
        <rFont val="Arial"/>
        <family val="2"/>
      </rPr>
      <t xml:space="preserve"> *</t>
    </r>
  </si>
  <si>
    <r>
      <t>KWH</t>
    </r>
    <r>
      <rPr>
        <sz val="10"/>
        <rFont val="Arial"/>
        <family val="2"/>
      </rPr>
      <t xml:space="preserve"> *</t>
    </r>
  </si>
  <si>
    <r>
      <t>Revenue</t>
    </r>
    <r>
      <rPr>
        <sz val="10"/>
        <rFont val="Arial"/>
        <family val="2"/>
      </rPr>
      <t xml:space="preserve"> *</t>
    </r>
  </si>
  <si>
    <t>* After Specific Customer Adjustment</t>
  </si>
  <si>
    <t>** Values may not calculate due to rounding and calculation by lamp instead of customer for lighting.</t>
  </si>
  <si>
    <t>SGSLMTOD (225)</t>
  </si>
  <si>
    <t>SMALL GENERAL SERVICE LOAD MANAGEMENT TIME-OF-DAY (225)</t>
  </si>
  <si>
    <t>LARGE GENERAL SERVICE - TRANSMISSION (250)</t>
  </si>
  <si>
    <t>LGS Tran (250)</t>
  </si>
  <si>
    <t>SMALL GENERAL SERVICE EXPERIMENTAL TIME-OF-DAY (227)</t>
  </si>
  <si>
    <t xml:space="preserve">  Summer On-Peak</t>
  </si>
  <si>
    <t xml:space="preserve">  Winter On-Peak</t>
  </si>
  <si>
    <t>SGS TOD</t>
  </si>
  <si>
    <t>SGS TOD (227)</t>
  </si>
  <si>
    <t>DSM</t>
  </si>
  <si>
    <t xml:space="preserve">  250 watts, 28,000 Lumens (120)</t>
  </si>
  <si>
    <t>Employee Customer Charge</t>
  </si>
  <si>
    <t>Book to Bill Adjustment</t>
  </si>
  <si>
    <t>HEAP Charge</t>
  </si>
  <si>
    <t>Separate Meter Charge</t>
  </si>
  <si>
    <t>(15)</t>
  </si>
  <si>
    <t>Revenues</t>
  </si>
  <si>
    <t>Rider</t>
  </si>
  <si>
    <t>Weather</t>
  </si>
  <si>
    <t>Normalization</t>
  </si>
  <si>
    <t>Normalized</t>
  </si>
  <si>
    <t>WEATHER NORMALIZED LOAD ADJUSTMENT SUMMARY</t>
  </si>
  <si>
    <t>Weather &amp; Specific Customer Adjustments</t>
  </si>
  <si>
    <t>Tariff Class</t>
  </si>
  <si>
    <t>w/ Annualized Fuel</t>
  </si>
  <si>
    <t>Realization</t>
  </si>
  <si>
    <t>Migration Adjusted</t>
  </si>
  <si>
    <t>w/ Specific Adjustments*</t>
  </si>
  <si>
    <t>Annualization Adjusted</t>
  </si>
  <si>
    <t>RS</t>
  </si>
  <si>
    <t>RS LMTOD</t>
  </si>
  <si>
    <t>RS TOD</t>
  </si>
  <si>
    <t>SGS</t>
  </si>
  <si>
    <t>SGS LMTOD</t>
  </si>
  <si>
    <t>SGS NM</t>
  </si>
  <si>
    <t>MGS RL</t>
  </si>
  <si>
    <t>MGS SEC</t>
  </si>
  <si>
    <t>MGS LMTOD</t>
  </si>
  <si>
    <t>MGS TOD</t>
  </si>
  <si>
    <t>MGS PRI</t>
  </si>
  <si>
    <t>MGS SUB</t>
  </si>
  <si>
    <t>LGS SEC</t>
  </si>
  <si>
    <t>LGS LMTOD</t>
  </si>
  <si>
    <t>LGS PRI</t>
  </si>
  <si>
    <t>LGS SUB</t>
  </si>
  <si>
    <t>LGS TRAN</t>
  </si>
  <si>
    <t>CIP SUB</t>
  </si>
  <si>
    <t>CIP TRAN</t>
  </si>
  <si>
    <t>Ann Fl vs Mig</t>
  </si>
  <si>
    <t>Ann Fl vs SA</t>
  </si>
  <si>
    <t>Ann FL vs YEC</t>
  </si>
  <si>
    <t>PER BOOKS WITHOUT ENVIRONMENTAL SURCHARGE</t>
  </si>
  <si>
    <t>Env. Surcharge</t>
  </si>
  <si>
    <t>HEAP COLLECTIONS</t>
  </si>
  <si>
    <t>Number of Bills</t>
  </si>
  <si>
    <t>HEAP Collections</t>
  </si>
  <si>
    <t>Tariff                 Class</t>
  </si>
  <si>
    <t>LGS</t>
  </si>
  <si>
    <t>N/A</t>
  </si>
  <si>
    <t>COGEN/SPP II</t>
  </si>
  <si>
    <t>Customer  Classification</t>
  </si>
  <si>
    <t>LARGE GENERAL SERVICE - TIME OF DAY - SECONDARY (256)</t>
  </si>
  <si>
    <t>PUBLIC SCHOOL - SECONDARY (260)</t>
  </si>
  <si>
    <t>PUBLIC SCHOOL - PRIMARY (264)</t>
  </si>
  <si>
    <t>INDUSTRIAL GENERAL SERVICE - SECONDARY (356)</t>
  </si>
  <si>
    <t>CONTRACT SERVICE - INTERRUPTIBLE POWER - TRANSMISSION (321)</t>
  </si>
  <si>
    <t>Demand Credit</t>
  </si>
  <si>
    <t>CONTRACT SERVICE - INTERRUPTIBLE POWER - SUBTRANSMISSION (331)</t>
  </si>
  <si>
    <t>Economic Development Charge</t>
  </si>
  <si>
    <t>Purchased Power Adjustment</t>
  </si>
  <si>
    <t>Big Sandy Retirement Rider</t>
  </si>
  <si>
    <t>Jan</t>
  </si>
  <si>
    <t>Feb</t>
  </si>
  <si>
    <t>Mar</t>
  </si>
  <si>
    <t>Apr</t>
  </si>
  <si>
    <t>May</t>
  </si>
  <si>
    <t>Jun</t>
  </si>
  <si>
    <t>Jul</t>
  </si>
  <si>
    <t>Aug</t>
  </si>
  <si>
    <t>Sep</t>
  </si>
  <si>
    <t>Oct</t>
  </si>
  <si>
    <t>Nov</t>
  </si>
  <si>
    <t>Dec</t>
  </si>
  <si>
    <t>Excl. BSRR</t>
  </si>
  <si>
    <t>Purchased</t>
  </si>
  <si>
    <t>Power</t>
  </si>
  <si>
    <t>LGSSECTOD (256)</t>
  </si>
  <si>
    <t>PS Sec (260)</t>
  </si>
  <si>
    <t>PS Pri (264)</t>
  </si>
  <si>
    <t>IGS Sec (356)</t>
  </si>
  <si>
    <t>IGS Pri (358)</t>
  </si>
  <si>
    <t>IGS Sub Total (359,371)</t>
  </si>
  <si>
    <t>IGS Tran Total (360,372)</t>
  </si>
  <si>
    <t>Econ Dev Charge</t>
  </si>
  <si>
    <t>(11)</t>
  </si>
  <si>
    <t>(12)=(2)+(11)</t>
  </si>
  <si>
    <t>PS Total</t>
  </si>
  <si>
    <t>(15)=(12)+(14)</t>
  </si>
  <si>
    <t>(13)=(3)*(12)</t>
  </si>
  <si>
    <t>(16)</t>
  </si>
  <si>
    <t>(17)=(15)+(16)</t>
  </si>
  <si>
    <t>(18)=(3)x(17)</t>
  </si>
  <si>
    <t>% of Total</t>
  </si>
  <si>
    <t>Mitchell FGD</t>
  </si>
  <si>
    <t>Amount</t>
  </si>
  <si>
    <t>Envir Surcharge</t>
  </si>
  <si>
    <t>Less</t>
  </si>
  <si>
    <t>FGD</t>
  </si>
  <si>
    <t>Enviromental Surcharge Going Level Revenue</t>
  </si>
  <si>
    <t>By Tariff Class</t>
  </si>
  <si>
    <t>Big Sandy 1 Operation Rider kWh</t>
  </si>
  <si>
    <t>Big Sandy 1 Operation Rider kW</t>
  </si>
  <si>
    <t>Per Books Customer</t>
  </si>
  <si>
    <t>Economic Surcharge</t>
  </si>
  <si>
    <t>PER BOOKS WITHOUT ECONOMIC DEVELOPMENT SURCHAGE SUMMARY</t>
  </si>
  <si>
    <t>Economic Development Rider</t>
  </si>
  <si>
    <t>PER BOOKS WITHOUT BSRR SURCHARGE</t>
  </si>
  <si>
    <t>BSRR Surcharge</t>
  </si>
  <si>
    <t>Economic Development</t>
  </si>
  <si>
    <t>(3)=(1)-(2)</t>
  </si>
  <si>
    <t>HEAP</t>
  </si>
  <si>
    <t>Excl FGD</t>
  </si>
  <si>
    <t>Enviro Sur</t>
  </si>
  <si>
    <t>B&amp;A</t>
  </si>
  <si>
    <t>Per Books Calculated</t>
  </si>
  <si>
    <t>Temporary</t>
  </si>
  <si>
    <t>CS IRP Tran (321)</t>
  </si>
  <si>
    <t>CS IRP Sub (331)</t>
  </si>
  <si>
    <t>IGS Total</t>
  </si>
  <si>
    <t>Unbilled Rev</t>
  </si>
  <si>
    <t>April - January</t>
  </si>
  <si>
    <t>Feb - March</t>
  </si>
  <si>
    <t>Unbilled</t>
  </si>
  <si>
    <t>Decommissioning Rider</t>
  </si>
  <si>
    <t>Units</t>
  </si>
  <si>
    <t xml:space="preserve">  First 4,450 kWh </t>
  </si>
  <si>
    <t xml:space="preserve">  Over 4,450 kWh </t>
  </si>
  <si>
    <t xml:space="preserve">Test Year Fuel </t>
  </si>
  <si>
    <t>Base + FAC</t>
  </si>
  <si>
    <t>Total Billing Unit Adjs</t>
  </si>
  <si>
    <t>Base Fuel ONLY</t>
  </si>
  <si>
    <t xml:space="preserve">Total Adjusted Fuel </t>
  </si>
  <si>
    <t>In Revenues</t>
  </si>
  <si>
    <t>Residential</t>
  </si>
  <si>
    <t>GENERAL SERVICE - NON METERED (204, 213)</t>
  </si>
  <si>
    <t>Excess kVA</t>
  </si>
  <si>
    <t>Billing  kVAR</t>
  </si>
  <si>
    <t>CS-IRP Demand Credit</t>
  </si>
  <si>
    <t>Municipal Waterworks</t>
  </si>
  <si>
    <t>EDR</t>
  </si>
  <si>
    <t>Fed Tax Cut</t>
  </si>
  <si>
    <t xml:space="preserve">Base </t>
  </si>
  <si>
    <t xml:space="preserve">Decommissioning </t>
  </si>
  <si>
    <t>DSM Surcharge</t>
  </si>
  <si>
    <t>LARGE GENERAL SERVICE - TIME OF DAY - PRIMARY (257)</t>
  </si>
  <si>
    <t>GS Total</t>
  </si>
  <si>
    <t>HEAP and</t>
  </si>
  <si>
    <t>Total TY</t>
  </si>
  <si>
    <t>Base</t>
  </si>
  <si>
    <t xml:space="preserve"> Fuel Adjustment Clause</t>
  </si>
  <si>
    <t xml:space="preserve">Less </t>
  </si>
  <si>
    <t>Purchase Power Adj</t>
  </si>
  <si>
    <t xml:space="preserve">Test Year </t>
  </si>
  <si>
    <t>Base Rate</t>
  </si>
  <si>
    <t>Weather Adj Total</t>
  </si>
  <si>
    <t>Annualization/</t>
  </si>
  <si>
    <t>Total Riders - No DSM</t>
  </si>
  <si>
    <t>Riders Unbilled</t>
  </si>
  <si>
    <t>Unbilled Revenue</t>
  </si>
  <si>
    <t>GS-NM</t>
  </si>
  <si>
    <t>GS-SEC</t>
  </si>
  <si>
    <t>GS-AF</t>
  </si>
  <si>
    <t>GS-PRI</t>
  </si>
  <si>
    <t>GSLMTOD</t>
  </si>
  <si>
    <t>MGSTOD</t>
  </si>
  <si>
    <t>GS-SUB</t>
  </si>
  <si>
    <t>LGS-SEC</t>
  </si>
  <si>
    <t>LGS-PRI</t>
  </si>
  <si>
    <t>LGS-SUB</t>
  </si>
  <si>
    <t>LGS-TRAN</t>
  </si>
  <si>
    <t>LGSLMTOD</t>
  </si>
  <si>
    <t>LGS-SEC TOD</t>
  </si>
  <si>
    <t>LGS-PRI TOD</t>
  </si>
  <si>
    <t>PS-SEC</t>
  </si>
  <si>
    <t>PS-PRI</t>
  </si>
  <si>
    <t>IGS-PRI</t>
  </si>
  <si>
    <t>IGS-SUB</t>
  </si>
  <si>
    <t>IGS-TRAN</t>
  </si>
  <si>
    <t>IGS-SEC</t>
  </si>
  <si>
    <t>11</t>
  </si>
  <si>
    <t>12</t>
  </si>
  <si>
    <t>13</t>
  </si>
  <si>
    <t>14</t>
  </si>
  <si>
    <t>15</t>
  </si>
  <si>
    <t>17</t>
  </si>
  <si>
    <t>18</t>
  </si>
  <si>
    <t>22</t>
  </si>
  <si>
    <t>28</t>
  </si>
  <si>
    <t>30</t>
  </si>
  <si>
    <t>32</t>
  </si>
  <si>
    <t>34</t>
  </si>
  <si>
    <t>36</t>
  </si>
  <si>
    <t>62</t>
  </si>
  <si>
    <t>93</t>
  </si>
  <si>
    <t>94</t>
  </si>
  <si>
    <t>95</t>
  </si>
  <si>
    <t>97</t>
  </si>
  <si>
    <t>98</t>
  </si>
  <si>
    <t>99</t>
  </si>
  <si>
    <t>103</t>
  </si>
  <si>
    <t>107</t>
  </si>
  <si>
    <t>109</t>
  </si>
  <si>
    <t>110</t>
  </si>
  <si>
    <t>111</t>
  </si>
  <si>
    <t>113</t>
  </si>
  <si>
    <t>116</t>
  </si>
  <si>
    <t>120</t>
  </si>
  <si>
    <t>122</t>
  </si>
  <si>
    <t>126</t>
  </si>
  <si>
    <t>130</t>
  </si>
  <si>
    <t>131</t>
  </si>
  <si>
    <t>136</t>
  </si>
  <si>
    <t>204</t>
  </si>
  <si>
    <t>211</t>
  </si>
  <si>
    <t>212</t>
  </si>
  <si>
    <t>213</t>
  </si>
  <si>
    <t>214</t>
  </si>
  <si>
    <t>215</t>
  </si>
  <si>
    <t>216</t>
  </si>
  <si>
    <t>217</t>
  </si>
  <si>
    <t>218</t>
  </si>
  <si>
    <t>220</t>
  </si>
  <si>
    <t>223</t>
  </si>
  <si>
    <t>225</t>
  </si>
  <si>
    <t>227</t>
  </si>
  <si>
    <t>229</t>
  </si>
  <si>
    <t>236</t>
  </si>
  <si>
    <t>240</t>
  </si>
  <si>
    <t>242</t>
  </si>
  <si>
    <t>244</t>
  </si>
  <si>
    <t>246</t>
  </si>
  <si>
    <t>248</t>
  </si>
  <si>
    <t>250</t>
  </si>
  <si>
    <t>251</t>
  </si>
  <si>
    <t>256</t>
  </si>
  <si>
    <t>257</t>
  </si>
  <si>
    <t>260</t>
  </si>
  <si>
    <t>264</t>
  </si>
  <si>
    <t>330</t>
  </si>
  <si>
    <t>331</t>
  </si>
  <si>
    <t>332</t>
  </si>
  <si>
    <t>333</t>
  </si>
  <si>
    <t>356</t>
  </si>
  <si>
    <t>358</t>
  </si>
  <si>
    <t>359</t>
  </si>
  <si>
    <t>360</t>
  </si>
  <si>
    <t>370</t>
  </si>
  <si>
    <t>371</t>
  </si>
  <si>
    <t>372</t>
  </si>
  <si>
    <t>528</t>
  </si>
  <si>
    <t>540</t>
  </si>
  <si>
    <t>RS TOTAL</t>
  </si>
  <si>
    <t>GS TOTAL</t>
  </si>
  <si>
    <t>LGS TOTAL</t>
  </si>
  <si>
    <t>PS TOTAL</t>
  </si>
  <si>
    <t>IGS TOTAL</t>
  </si>
  <si>
    <t>TOTAL</t>
  </si>
  <si>
    <t>GS</t>
  </si>
  <si>
    <t>Demand Charge</t>
  </si>
  <si>
    <t>IGS</t>
  </si>
  <si>
    <t>PS</t>
  </si>
  <si>
    <t>Annualized 12M</t>
  </si>
  <si>
    <t>RESIDENTIAL SERVICE (011, 012, 013, 014, 015, 017, 022, 062)</t>
  </si>
  <si>
    <t>Billed kWh</t>
  </si>
  <si>
    <t>Storage Water Heating</t>
  </si>
  <si>
    <t>Summer On-Peak</t>
  </si>
  <si>
    <t>Winter On-Peak</t>
  </si>
  <si>
    <t>Off-Peak</t>
  </si>
  <si>
    <t>On-peak kWh</t>
  </si>
  <si>
    <t>Off-peak kWh</t>
  </si>
  <si>
    <t>Customer Count</t>
  </si>
  <si>
    <t>Anualized Customer</t>
  </si>
  <si>
    <t>Rev</t>
  </si>
  <si>
    <t>TOTAL - Excluding OL and SL</t>
  </si>
  <si>
    <t>Test Year</t>
  </si>
  <si>
    <t>Unbilled Base Rates</t>
  </si>
  <si>
    <t>Rate Change</t>
  </si>
  <si>
    <t>Customer %</t>
  </si>
  <si>
    <t>Base Revenues Adjustments</t>
  </si>
  <si>
    <t>Adjusted Base</t>
  </si>
  <si>
    <t>Unbilled Test Year Revenues</t>
  </si>
  <si>
    <t xml:space="preserve">Surcharge </t>
  </si>
  <si>
    <t>Excluding FGD</t>
  </si>
  <si>
    <t>RESIDENTIAL TIME-OF-DAY SERVICE (036)</t>
  </si>
  <si>
    <t xml:space="preserve">  250 watts, 28,000 Lumens (103)</t>
  </si>
  <si>
    <t xml:space="preserve">  400 watts, 50,000 Lumens (126)</t>
  </si>
  <si>
    <t>Unit Adjustments</t>
  </si>
  <si>
    <t>(12)</t>
  </si>
  <si>
    <t>Pro Forma</t>
  </si>
  <si>
    <t>GENERAL SERVICE - SECONDARY (211, 212, 215, 216, 218)</t>
  </si>
  <si>
    <t>GENERAL SERVICE - ATHLETIC FIELDS (214)</t>
  </si>
  <si>
    <t>GENERAL SERVICE LOAD MANAGEMENT TIME-OF-DAY (223,225)</t>
  </si>
  <si>
    <t>GENERAL SERVICE - PRIMARY (217,220)</t>
  </si>
  <si>
    <t>GENERAL SERVICE - SUBTRAN 236</t>
  </si>
  <si>
    <t>INDUSTRIAL GENERAL SERVICE - PRIMARY (330, 358, 370)</t>
  </si>
  <si>
    <t>INDUSTRIAL GENERAL SERVICE - SUBTRANSMISSION (331, 333, 359, 371)</t>
  </si>
  <si>
    <t>INDUSTRIAL GENERAL SERVICE - TRANSMISSION (332, 360, 372)</t>
  </si>
  <si>
    <t>Billing Analysis</t>
  </si>
  <si>
    <t>Book2Bill</t>
  </si>
  <si>
    <t>a</t>
  </si>
  <si>
    <t>b</t>
  </si>
  <si>
    <t>c=b-a</t>
  </si>
  <si>
    <t>total Riders</t>
  </si>
  <si>
    <t>Remove</t>
  </si>
  <si>
    <t>accounting</t>
  </si>
  <si>
    <t>billing analysis</t>
  </si>
  <si>
    <t xml:space="preserve">Book To Bill </t>
  </si>
  <si>
    <t>base fuel</t>
  </si>
  <si>
    <t>FAC</t>
  </si>
  <si>
    <t>Base Fuel</t>
  </si>
  <si>
    <t>Income Statement</t>
  </si>
  <si>
    <t>Ties</t>
  </si>
  <si>
    <t>Total Firm Sales</t>
  </si>
  <si>
    <t>SSC deferral</t>
  </si>
  <si>
    <t>Included in SSC Adjustment</t>
  </si>
  <si>
    <t>Billing analysis</t>
  </si>
  <si>
    <t>Book to bill adj</t>
  </si>
  <si>
    <t>new TY FS total</t>
  </si>
  <si>
    <t>Rates</t>
  </si>
  <si>
    <t>Service Charge</t>
  </si>
  <si>
    <t>kW Demand</t>
  </si>
  <si>
    <t>Reactive Demand</t>
  </si>
  <si>
    <t>Lamp Charge</t>
  </si>
  <si>
    <t>RESIDENTIAL SERVICE (011, 012, 013, 014, 015, 017, 022, 054)</t>
  </si>
  <si>
    <t>on peak</t>
  </si>
  <si>
    <t>off peak</t>
  </si>
  <si>
    <t>Sep Meter Charge</t>
  </si>
  <si>
    <t>SMALL GENERAL SERVICE TIME-OF-DAY (227)</t>
  </si>
  <si>
    <t xml:space="preserve">  On-Peak - Summer</t>
  </si>
  <si>
    <t xml:space="preserve">  On-Peak - Winter</t>
  </si>
  <si>
    <t>GENERAL SERVICE - SECONDARY (215, 216, 218)</t>
  </si>
  <si>
    <t xml:space="preserve">  First 4,450 kWh</t>
  </si>
  <si>
    <t xml:space="preserve">  Over 4,450 kWh</t>
  </si>
  <si>
    <t xml:space="preserve"> GENERAL SERVICE - RECREATIONAL LIGHTING (214)</t>
  </si>
  <si>
    <t xml:space="preserve"> GENERAL SERVICE - NON METERED (204, 213)</t>
  </si>
  <si>
    <t xml:space="preserve"> GENERAL SERVICE - PRIMARY (217, 220)</t>
  </si>
  <si>
    <t>LARGE GENERAL SERVICE SECONDARY TIME-OF-DAY (256)</t>
  </si>
  <si>
    <t>LARGE GENERAL SERVICE  TIME-OF-DAY Primary</t>
  </si>
  <si>
    <t>LARGE GENERAL SERVICE  TIME-OF-DAY Sub</t>
  </si>
  <si>
    <t>LARGE GENERAL SERVICE  TIME-OF-DAY Tran</t>
  </si>
  <si>
    <t>Public Schools Sec (260)</t>
  </si>
  <si>
    <t>Public Schools Pri (264)</t>
  </si>
  <si>
    <t>Minimum</t>
  </si>
  <si>
    <t>High Pressure Sodium - PT - UG Circuit</t>
  </si>
  <si>
    <t>Mercury Vapor - PT - UG Circuit</t>
  </si>
  <si>
    <t>High Pressure Sodium - Shoebox with Decorative Pole</t>
  </si>
  <si>
    <t xml:space="preserve">  100 watts, 9,500 Lumens (121)</t>
  </si>
  <si>
    <t>High Pressure Sodium - Floodlight, existing pole</t>
  </si>
  <si>
    <t>Metal Halide - Floodlight, existing pole</t>
  </si>
  <si>
    <t>Metal Halide - Mongoose Light, existing pole</t>
  </si>
  <si>
    <t xml:space="preserve">  250 watts, 20,500 Lumens (130)</t>
  </si>
  <si>
    <t xml:space="preserve">  400 watts, 36,000 Lumens (136)</t>
  </si>
  <si>
    <t>B&amp;A TY</t>
  </si>
  <si>
    <t xml:space="preserve"> GENERAL SERVICE LOAD MANAGEMENT TIME-OF-DAY (223, 225)</t>
  </si>
  <si>
    <t>GENERAL SERVICE - SUBTRANSMISSION (236)</t>
  </si>
  <si>
    <t>LARGE GENERAL SERVICE LOAD MANAGEMENT TIME-OF-DAY SEC (251)</t>
  </si>
  <si>
    <t>NA</t>
  </si>
  <si>
    <t>Proposed Total Net  Increase</t>
  </si>
  <si>
    <t>Proposed           Revenue</t>
  </si>
  <si>
    <t>c</t>
  </si>
  <si>
    <t>* TOD tariffs have been included in the major class they belong to</t>
  </si>
  <si>
    <t>RS*</t>
  </si>
  <si>
    <t>GS*</t>
  </si>
  <si>
    <t>LGS*</t>
  </si>
  <si>
    <t>On-Peak Billing kW</t>
  </si>
  <si>
    <t>Outdoor Lighting - Light Emitting Diode (LED)</t>
  </si>
  <si>
    <t>Residential Demand</t>
  </si>
  <si>
    <t>On Peak Energy Charge</t>
  </si>
  <si>
    <t>Off Peak Energy Charge</t>
  </si>
  <si>
    <t xml:space="preserve">On-Peak Demand Charge </t>
  </si>
  <si>
    <t>Residential TOD 2</t>
  </si>
  <si>
    <t>Customer Charge - TOD</t>
  </si>
  <si>
    <t>Summer</t>
  </si>
  <si>
    <t xml:space="preserve">Winter </t>
  </si>
  <si>
    <t>Other</t>
  </si>
  <si>
    <t>Alternate Feed Service</t>
  </si>
  <si>
    <t>AFS Demand Charge (Primary AFS)</t>
  </si>
  <si>
    <t>AFS Transfer Switch Test Charge (monthly)</t>
  </si>
  <si>
    <t>check</t>
  </si>
  <si>
    <t xml:space="preserve"> Base Revenue</t>
  </si>
  <si>
    <t>Total Transmission Level</t>
  </si>
  <si>
    <t xml:space="preserve">Adjusted </t>
  </si>
  <si>
    <t>175</t>
  </si>
  <si>
    <t>201</t>
  </si>
  <si>
    <t>OUTDOOR LIGHTING (093, 094, 095, 097, 098, 099, 103, 107, 109, 110, 111, 113, 116, 120, 122, 126, 131, 136, 150, 151, 152, 153, 160, 165, 166, 175, 201)</t>
  </si>
  <si>
    <t>LED</t>
  </si>
  <si>
    <t>LED - 7,900-9,900 Lumens</t>
  </si>
  <si>
    <t>LED - 10,500-12,500 Lumens</t>
  </si>
  <si>
    <t>LED - 24,000-26,000 Lumens</t>
  </si>
  <si>
    <t>Post Top 4,300-6,300 Lumens</t>
  </si>
  <si>
    <t>HEAP/REA</t>
  </si>
  <si>
    <t>011 RSW-LMWH</t>
  </si>
  <si>
    <t>012 RSW-A</t>
  </si>
  <si>
    <t>013 RSW-B</t>
  </si>
  <si>
    <t>RSW-C</t>
  </si>
  <si>
    <t>015 RS</t>
  </si>
  <si>
    <t>017 RS EMP</t>
  </si>
  <si>
    <t>022 RSW-RS</t>
  </si>
  <si>
    <t>028 AORH-W ON</t>
  </si>
  <si>
    <t>030 RSW-ONPK</t>
  </si>
  <si>
    <t>032 RS LM-ON</t>
  </si>
  <si>
    <t>034 AORH-ON</t>
  </si>
  <si>
    <t>036 RS TOD</t>
  </si>
  <si>
    <t>211 SGS</t>
  </si>
  <si>
    <t>GSTOD ON</t>
  </si>
  <si>
    <t>EXPGSTOD</t>
  </si>
  <si>
    <t>GS-MTRD</t>
  </si>
  <si>
    <t>GS-UMR</t>
  </si>
  <si>
    <t>214 GS - AF</t>
  </si>
  <si>
    <t>215 GS SEC</t>
  </si>
  <si>
    <t>218 GS M SEC</t>
  </si>
  <si>
    <t>223 GS LM ON</t>
  </si>
  <si>
    <t>229 GS-TOD</t>
  </si>
  <si>
    <t>217 GS PRI</t>
  </si>
  <si>
    <t>220 GSCC PRI</t>
  </si>
  <si>
    <t>236 GSCC-Sub</t>
  </si>
  <si>
    <t>240 LGS SEC</t>
  </si>
  <si>
    <t>242 LGS M SEC</t>
  </si>
  <si>
    <t>251 LGS-LM-TD</t>
  </si>
  <si>
    <t>256 LGSSECTOD</t>
  </si>
  <si>
    <t>LGSPRITOD</t>
  </si>
  <si>
    <t>244 LGS PRI</t>
  </si>
  <si>
    <t>246 LGS M PRI</t>
  </si>
  <si>
    <t>248 LGS Sub</t>
  </si>
  <si>
    <t>250 LGS Tran</t>
  </si>
  <si>
    <t>260 PS SEC</t>
  </si>
  <si>
    <t>264 PS PRI</t>
  </si>
  <si>
    <t>CS-IRP PR</t>
  </si>
  <si>
    <t>CS-IRP ST</t>
  </si>
  <si>
    <t>CS-IRP TR</t>
  </si>
  <si>
    <t>356 IGS SEC</t>
  </si>
  <si>
    <t>IGS PRI</t>
  </si>
  <si>
    <t>IGS SUB</t>
  </si>
  <si>
    <t>360 IGS</t>
  </si>
  <si>
    <t>372 IGS</t>
  </si>
  <si>
    <t>540 MW</t>
  </si>
  <si>
    <t>OL 175 MV</t>
  </si>
  <si>
    <t>OL 100 HP</t>
  </si>
  <si>
    <t>OL 400 MV</t>
  </si>
  <si>
    <t>OL 200 HP</t>
  </si>
  <si>
    <t>OL 400 HP</t>
  </si>
  <si>
    <t>OL175 MVP</t>
  </si>
  <si>
    <t>OL 250 HP</t>
  </si>
  <si>
    <t>OL 200HPF</t>
  </si>
  <si>
    <t>OL400 HPF</t>
  </si>
  <si>
    <t>OL 250 MH</t>
  </si>
  <si>
    <t>OL100 HPP</t>
  </si>
  <si>
    <t>OL 150 HP</t>
  </si>
  <si>
    <t>OL 400 MH</t>
  </si>
  <si>
    <t>OL 250HPP</t>
  </si>
  <si>
    <t>OL150 HPP</t>
  </si>
  <si>
    <t>OL 400HPP</t>
  </si>
  <si>
    <t>OL 250MON</t>
  </si>
  <si>
    <t>OL 1000MH</t>
  </si>
  <si>
    <t>OL 400MON</t>
  </si>
  <si>
    <t>55W</t>
  </si>
  <si>
    <t>100WLEDOL</t>
  </si>
  <si>
    <t>175WLEDOL</t>
  </si>
  <si>
    <t>300WLEDOL</t>
  </si>
  <si>
    <t>65W LEDOL</t>
  </si>
  <si>
    <t>297WLEDOL</t>
  </si>
  <si>
    <t>FLEXOLOPT</t>
  </si>
  <si>
    <t>528 SL</t>
  </si>
  <si>
    <t>tariff</t>
  </si>
  <si>
    <t>desc</t>
  </si>
  <si>
    <t>revenue</t>
  </si>
  <si>
    <t xml:space="preserve">RSW-LMWH </t>
  </si>
  <si>
    <t xml:space="preserve">RSW-A    </t>
  </si>
  <si>
    <t xml:space="preserve">RSW-B    </t>
  </si>
  <si>
    <t xml:space="preserve">RSW-C    </t>
  </si>
  <si>
    <t xml:space="preserve">RS       </t>
  </si>
  <si>
    <t xml:space="preserve">RS EMP   </t>
  </si>
  <si>
    <t xml:space="preserve">RSW-RS   </t>
  </si>
  <si>
    <t>AORH-W ON</t>
  </si>
  <si>
    <t xml:space="preserve">RSW-ONPK </t>
  </si>
  <si>
    <t xml:space="preserve">RS LM-ON </t>
  </si>
  <si>
    <t xml:space="preserve">AORH-ON  </t>
  </si>
  <si>
    <t>RS-TOD-ON</t>
  </si>
  <si>
    <t>55W LEDOL</t>
  </si>
  <si>
    <t>64W LEDOL</t>
  </si>
  <si>
    <t>146WLEDOL</t>
  </si>
  <si>
    <t xml:space="preserve">GS-MTRD  </t>
  </si>
  <si>
    <t xml:space="preserve">GS SEC   </t>
  </si>
  <si>
    <t xml:space="preserve">GS-SEC M </t>
  </si>
  <si>
    <t xml:space="preserve">GS-UMR   </t>
  </si>
  <si>
    <t xml:space="preserve">GS - AF  </t>
  </si>
  <si>
    <t xml:space="preserve">GS PRI   </t>
  </si>
  <si>
    <t xml:space="preserve">GS M SEC </t>
  </si>
  <si>
    <t xml:space="preserve">GSCC PRI </t>
  </si>
  <si>
    <t xml:space="preserve">GS LM ON </t>
  </si>
  <si>
    <t>GS LM TOD</t>
  </si>
  <si>
    <t>EXP GSTOD</t>
  </si>
  <si>
    <t xml:space="preserve">GS-TOD   </t>
  </si>
  <si>
    <t xml:space="preserve">GSCC SUB </t>
  </si>
  <si>
    <t xml:space="preserve">LGS SEC  </t>
  </si>
  <si>
    <t>LGS M SEC</t>
  </si>
  <si>
    <t xml:space="preserve">LGS PRI  </t>
  </si>
  <si>
    <t>LGS M PRI</t>
  </si>
  <si>
    <t xml:space="preserve">LGS SUB  </t>
  </si>
  <si>
    <t>LGS-LM-TD</t>
  </si>
  <si>
    <t>LGSSECTOD</t>
  </si>
  <si>
    <t xml:space="preserve">PS SEC   </t>
  </si>
  <si>
    <t xml:space="preserve">PS PRI   </t>
  </si>
  <si>
    <t xml:space="preserve">CS-IRP   </t>
  </si>
  <si>
    <t xml:space="preserve">IGS SEC  </t>
  </si>
  <si>
    <t xml:space="preserve">IGS PRI  </t>
  </si>
  <si>
    <t xml:space="preserve">IGS SUB  </t>
  </si>
  <si>
    <t xml:space="preserve">IGS      </t>
  </si>
  <si>
    <t xml:space="preserve">SL       </t>
  </si>
  <si>
    <t xml:space="preserve">MW       </t>
  </si>
  <si>
    <t xml:space="preserve">B+E </t>
  </si>
  <si>
    <t>162</t>
  </si>
  <si>
    <t>Total Unbilled</t>
  </si>
  <si>
    <t xml:space="preserve">11 RSW-LMWH </t>
  </si>
  <si>
    <t xml:space="preserve">12 RSW-A    </t>
  </si>
  <si>
    <t xml:space="preserve">13 RSW-B    </t>
  </si>
  <si>
    <t xml:space="preserve">14 RSW-C    </t>
  </si>
  <si>
    <t xml:space="preserve">15 RS       </t>
  </si>
  <si>
    <t xml:space="preserve">17 RS EMP   </t>
  </si>
  <si>
    <t xml:space="preserve">22 RSW-RS   </t>
  </si>
  <si>
    <t>28 AORH-W ON</t>
  </si>
  <si>
    <t xml:space="preserve">30 RSW-ONPK </t>
  </si>
  <si>
    <t xml:space="preserve">32 RS LM-ON </t>
  </si>
  <si>
    <t xml:space="preserve">34 AORH-ON  </t>
  </si>
  <si>
    <t>36 RS-TOD-ON</t>
  </si>
  <si>
    <t>93 OL 175 MV</t>
  </si>
  <si>
    <t>94 OL 100 HP</t>
  </si>
  <si>
    <t>95 OL 400 MV</t>
  </si>
  <si>
    <t>97 OL 200 HP</t>
  </si>
  <si>
    <t>98 OL 400 HP</t>
  </si>
  <si>
    <t>99 OL175 MVP</t>
  </si>
  <si>
    <t>103 OL 250 HP</t>
  </si>
  <si>
    <t>107 OL 200HPF</t>
  </si>
  <si>
    <t>109 OL400 HPF</t>
  </si>
  <si>
    <t>110 OL 250 MH</t>
  </si>
  <si>
    <t>111 OL100 HPP</t>
  </si>
  <si>
    <t>113 OL 150 HP</t>
  </si>
  <si>
    <t>116 OL 400 MH</t>
  </si>
  <si>
    <t>120 OL 250HPP</t>
  </si>
  <si>
    <t>122 OL150 HPP</t>
  </si>
  <si>
    <t>126 OL 400HPP</t>
  </si>
  <si>
    <t>130 OL 250MON</t>
  </si>
  <si>
    <t>131 OL 1000MH</t>
  </si>
  <si>
    <t>136 OL 400MON</t>
  </si>
  <si>
    <t>150 55W LEDOL</t>
  </si>
  <si>
    <t>151 100WLEDOL</t>
  </si>
  <si>
    <t>152 175WLEDOL</t>
  </si>
  <si>
    <t>153 300WLEDOL</t>
  </si>
  <si>
    <t>160 64W LEDOL</t>
  </si>
  <si>
    <t>165 146WLEDOL</t>
  </si>
  <si>
    <t>166 297WLEDOL</t>
  </si>
  <si>
    <t>201 FLEXOLOPT</t>
  </si>
  <si>
    <t xml:space="preserve">204 GS-MTRD  </t>
  </si>
  <si>
    <t xml:space="preserve">211 GS SEC   </t>
  </si>
  <si>
    <t xml:space="preserve">212 GS-SEC M </t>
  </si>
  <si>
    <t xml:space="preserve">213 GS-UMR   </t>
  </si>
  <si>
    <t xml:space="preserve">214 GS - AF  </t>
  </si>
  <si>
    <t xml:space="preserve">215 GS SEC   </t>
  </si>
  <si>
    <t xml:space="preserve">217 GS PRI   </t>
  </si>
  <si>
    <t xml:space="preserve">218 GS M SEC </t>
  </si>
  <si>
    <t xml:space="preserve">220 GSCC PRI </t>
  </si>
  <si>
    <t xml:space="preserve">223 GS LM ON </t>
  </si>
  <si>
    <t>225 GS LM TOD</t>
  </si>
  <si>
    <t>227 EXP GSTOD</t>
  </si>
  <si>
    <t xml:space="preserve">229 GS-TOD   </t>
  </si>
  <si>
    <t xml:space="preserve">236 GSCC SUB </t>
  </si>
  <si>
    <t xml:space="preserve">240 LGS SEC  </t>
  </si>
  <si>
    <t xml:space="preserve">244 LGS PRI  </t>
  </si>
  <si>
    <t xml:space="preserve">248 LGS SUB  </t>
  </si>
  <si>
    <t>257 LGSPRITOD</t>
  </si>
  <si>
    <t xml:space="preserve">260 PS SEC   </t>
  </si>
  <si>
    <t xml:space="preserve">264 PS PRI   </t>
  </si>
  <si>
    <t>330 CS-IRP PR</t>
  </si>
  <si>
    <t>331 CS-IRP ST</t>
  </si>
  <si>
    <t>332 CS-IRP TR</t>
  </si>
  <si>
    <t xml:space="preserve">333 CS-IRP   </t>
  </si>
  <si>
    <t xml:space="preserve">356 IGS SEC  </t>
  </si>
  <si>
    <t xml:space="preserve">358 IGS PRI  </t>
  </si>
  <si>
    <t xml:space="preserve">359 IGS SUB  </t>
  </si>
  <si>
    <t xml:space="preserve">360 IGS      </t>
  </si>
  <si>
    <t xml:space="preserve">370 IGS      </t>
  </si>
  <si>
    <t xml:space="preserve">371 IGS      </t>
  </si>
  <si>
    <t xml:space="preserve">372 IGS      </t>
  </si>
  <si>
    <t xml:space="preserve">528 SL       </t>
  </si>
  <si>
    <t xml:space="preserve">540 MW       </t>
  </si>
  <si>
    <t>Billed Rider Totals</t>
  </si>
  <si>
    <t>Billed Rider</t>
  </si>
  <si>
    <t>Special Contract Billing</t>
  </si>
  <si>
    <t>EDR Credit</t>
  </si>
  <si>
    <t xml:space="preserve">B&amp;A </t>
  </si>
  <si>
    <t>Total Revenue</t>
  </si>
  <si>
    <t>B&amp;A Revenue</t>
  </si>
  <si>
    <t>% Riders</t>
  </si>
  <si>
    <t>DRS Credit</t>
  </si>
  <si>
    <t>201 Flex</t>
  </si>
  <si>
    <t>Test Year Fuel</t>
  </si>
  <si>
    <t>Energy per Lamp</t>
  </si>
  <si>
    <t>Annual Energy</t>
  </si>
  <si>
    <t>Energy</t>
  </si>
  <si>
    <t>Test Year Energy</t>
  </si>
  <si>
    <t>B+E Energy</t>
  </si>
  <si>
    <t>Other Rates</t>
  </si>
  <si>
    <t>SL LED</t>
  </si>
  <si>
    <t>PPA</t>
  </si>
  <si>
    <t>PER BOOKS PPA</t>
  </si>
  <si>
    <t>New Rate</t>
  </si>
  <si>
    <t>All Other</t>
  </si>
  <si>
    <t>Targets</t>
  </si>
  <si>
    <t>CCOS</t>
  </si>
  <si>
    <t>Rate Design</t>
  </si>
  <si>
    <t>Verification</t>
  </si>
  <si>
    <t>Tie-Out</t>
  </si>
  <si>
    <t>COGEN/SPP I</t>
  </si>
  <si>
    <t>Electric Rate Class</t>
  </si>
  <si>
    <t>Residential Service</t>
  </si>
  <si>
    <t xml:space="preserve">Residential Load Management Time-of-Day </t>
  </si>
  <si>
    <t>Residential Service Time-of-Day</t>
  </si>
  <si>
    <t>Experimental Residential Service Time-of-Day</t>
  </si>
  <si>
    <t>Residential Demand-Meter Electric Service</t>
  </si>
  <si>
    <t>General Service</t>
  </si>
  <si>
    <t>Industrial Service</t>
  </si>
  <si>
    <t>NMS</t>
  </si>
  <si>
    <t>NMS II - Residential</t>
  </si>
  <si>
    <t>NMS II - Non-Residential</t>
  </si>
  <si>
    <t>Outdoor Lighting</t>
  </si>
  <si>
    <t>Street Lighting</t>
  </si>
  <si>
    <t>Pole Attachments</t>
  </si>
  <si>
    <t>Industrial General Service</t>
  </si>
  <si>
    <t>Recreational Lighting Service</t>
  </si>
  <si>
    <t>Load Management TOD</t>
  </si>
  <si>
    <t>Small General Service TOD</t>
  </si>
  <si>
    <t>Medium General Service TOD</t>
  </si>
  <si>
    <t>Large General Service</t>
  </si>
  <si>
    <t>Large General Service TOD</t>
  </si>
  <si>
    <t>L.G.S. Load Management TOD</t>
  </si>
  <si>
    <t>Usage</t>
  </si>
  <si>
    <t>(kWh)</t>
  </si>
  <si>
    <t>Annual</t>
  </si>
  <si>
    <t>$</t>
  </si>
  <si>
    <t>Bill$</t>
  </si>
  <si>
    <t>Bill%</t>
  </si>
  <si>
    <t># of Customers</t>
  </si>
  <si>
    <t>kW</t>
  </si>
  <si>
    <t>Demand (kW)</t>
  </si>
  <si>
    <t>Present</t>
  </si>
  <si>
    <t>Billing</t>
  </si>
  <si>
    <t>Unmetered Service</t>
  </si>
  <si>
    <t>d = b+c</t>
  </si>
  <si>
    <t>e = a+d</t>
  </si>
  <si>
    <t>f = d/a</t>
  </si>
  <si>
    <t>** Test Year Billing Analysis Revenue</t>
  </si>
  <si>
    <t>***Proposed rate billing analysis, differs from proposed increase by revenue verification (rounding) differences</t>
  </si>
  <si>
    <t>Current  Test Year Revenue**</t>
  </si>
  <si>
    <t>General Base Rate Increase***</t>
  </si>
  <si>
    <t>Annual Average</t>
  </si>
  <si>
    <t>Monthly Average</t>
  </si>
  <si>
    <t>Customer On Peak</t>
  </si>
  <si>
    <t>Update from Surcharge detail Calc file - each surcharge tab 12M total</t>
  </si>
  <si>
    <t>Source: Monthly Surcharge; B&amp;A customer by month</t>
  </si>
  <si>
    <t>Source for Units: Kentucky Power Billing Determinents file</t>
  </si>
  <si>
    <t>Source for Rate: Using tariff book rates as of 1/16/24</t>
  </si>
  <si>
    <t>LED - 8,000-11,000 Lumens</t>
  </si>
  <si>
    <t>LED - 10,000-14,000 Lumens</t>
  </si>
  <si>
    <t>LED - 24,000-30,000 Lumens</t>
  </si>
  <si>
    <t>Post Top 6,000-10,000 Lumens</t>
  </si>
  <si>
    <t>Post Top 8,000-12,000 Lumens</t>
  </si>
  <si>
    <t>Flood 17,500-22,500 Lumens</t>
  </si>
  <si>
    <t>TEST YEAR ENDED MAY 31, 2025</t>
  </si>
  <si>
    <t>Units Effective Through December 30, 2024</t>
  </si>
  <si>
    <t>Units Effective Starting December 31, 2024</t>
  </si>
  <si>
    <t>12M May 2025</t>
  </si>
  <si>
    <t>Rate thru 12/30/24</t>
  </si>
  <si>
    <t>Units Effective Starting February 21, 2025</t>
  </si>
  <si>
    <t>Units (Thru 12/30/24)</t>
  </si>
  <si>
    <t>Units (Effec. 12/31/24)</t>
  </si>
  <si>
    <t>Units (Effec. 2/21/25)</t>
  </si>
  <si>
    <t>Rates Effec. 12/31/24</t>
  </si>
  <si>
    <t>Rate as of 2/21/25</t>
  </si>
  <si>
    <t>(17)</t>
  </si>
  <si>
    <t>(18)</t>
  </si>
  <si>
    <t>(19)</t>
  </si>
  <si>
    <t>(20)</t>
  </si>
  <si>
    <t>(21)</t>
  </si>
  <si>
    <r>
      <t xml:space="preserve">RS LMTOD </t>
    </r>
    <r>
      <rPr>
        <i/>
        <sz val="8"/>
        <rFont val="Arial"/>
        <family val="2"/>
      </rPr>
      <t>28,30,32,34</t>
    </r>
    <r>
      <rPr>
        <sz val="8"/>
        <rFont val="Arial"/>
        <family val="2"/>
      </rPr>
      <t xml:space="preserve">
</t>
    </r>
  </si>
  <si>
    <r>
      <t xml:space="preserve">RS TOD </t>
    </r>
    <r>
      <rPr>
        <i/>
        <sz val="8"/>
        <rFont val="Arial"/>
        <family val="2"/>
      </rPr>
      <t>36</t>
    </r>
  </si>
  <si>
    <r>
      <t xml:space="preserve">GS-SEC  </t>
    </r>
    <r>
      <rPr>
        <i/>
        <sz val="8"/>
        <rFont val="Arial"/>
        <family val="2"/>
      </rPr>
      <t>211,212,215,216,218</t>
    </r>
  </si>
  <si>
    <r>
      <t xml:space="preserve">GS-PRI  </t>
    </r>
    <r>
      <rPr>
        <i/>
        <sz val="8"/>
        <rFont val="Arial"/>
        <family val="2"/>
      </rPr>
      <t>217, 220</t>
    </r>
  </si>
  <si>
    <r>
      <t xml:space="preserve">GS-SUB  </t>
    </r>
    <r>
      <rPr>
        <i/>
        <sz val="8"/>
        <rFont val="Arial"/>
        <family val="2"/>
      </rPr>
      <t>236</t>
    </r>
  </si>
  <si>
    <t>SGS TOD 227</t>
  </si>
  <si>
    <t>MGSTOD 229</t>
  </si>
  <si>
    <t>GSLMTOD 223, 225</t>
  </si>
  <si>
    <t>LGS-SEC  240, 242, 260</t>
  </si>
  <si>
    <t>LGS-PRI  244, 246, 264</t>
  </si>
  <si>
    <t>LGS-SUB 248, 268</t>
  </si>
  <si>
    <t>LGS-TRAN 250, 270</t>
  </si>
  <si>
    <t>LGSLMTOD  251</t>
  </si>
  <si>
    <t>LGS-SEC TOD 256</t>
  </si>
  <si>
    <t>LGS-PRI TOD  257</t>
  </si>
  <si>
    <t>IGS-SEC  356</t>
  </si>
  <si>
    <t>MW  540</t>
  </si>
  <si>
    <t>PS-SEC 260</t>
  </si>
  <si>
    <t>PS-PRI 264</t>
  </si>
  <si>
    <t>GS-AF 214</t>
  </si>
  <si>
    <t>Unadjusted</t>
  </si>
  <si>
    <t>Target Adjustment</t>
  </si>
  <si>
    <t>Target Adjusted</t>
  </si>
  <si>
    <t>Weather Adjustment</t>
  </si>
  <si>
    <t>Weather Adjusted</t>
  </si>
  <si>
    <t>Customer Adjustment</t>
  </si>
  <si>
    <t>Customer Adjusted</t>
  </si>
  <si>
    <t>Final Adjusted</t>
  </si>
  <si>
    <t>Tariff Code</t>
  </si>
  <si>
    <t>Tariff Schedule</t>
  </si>
  <si>
    <t>Bill Component</t>
  </si>
  <si>
    <t>KPKY - 011 RSW-LMWH</t>
  </si>
  <si>
    <t>Customer - Customer</t>
  </si>
  <si>
    <t>Energy - kWh - Base Fuel Rate</t>
  </si>
  <si>
    <t>Energy - kWh - Block 1</t>
  </si>
  <si>
    <t>Energy - kWh - Water- Heater</t>
  </si>
  <si>
    <t>KPKY - 012 RSW-A</t>
  </si>
  <si>
    <t>KPKY - 013 RSW-B</t>
  </si>
  <si>
    <t>KPKY - 014 RSW-C</t>
  </si>
  <si>
    <t>KPKY - 015 RS</t>
  </si>
  <si>
    <t>Energy - kWh</t>
  </si>
  <si>
    <t>Energy - kWh (Negative Usage)</t>
  </si>
  <si>
    <t>Energy - kWh - Off-Peak</t>
  </si>
  <si>
    <t>Energy - kWh - On-Peak</t>
  </si>
  <si>
    <t>KPKY - 017 RS</t>
  </si>
  <si>
    <t>KPKY - 022 RS</t>
  </si>
  <si>
    <t>KPKY - 028 RS LM TOD</t>
  </si>
  <si>
    <t>Customer - Separate Meter</t>
  </si>
  <si>
    <t>KPKY - 030 RS LM TOD</t>
  </si>
  <si>
    <t>KPKY - 032 RS LM TOD</t>
  </si>
  <si>
    <t>Energy - kWh - Off-Peak - TOD Discount</t>
  </si>
  <si>
    <t>KPKY - 034 RS LM TOD</t>
  </si>
  <si>
    <t>KPKY - 036 RS TOD</t>
  </si>
  <si>
    <t>Energy - kWh - On-Season</t>
  </si>
  <si>
    <t>Energy - kWh - Winter - Off-Peak</t>
  </si>
  <si>
    <t>Energy - kWh - Winter - On-Peak</t>
  </si>
  <si>
    <t>KPKY - 093 OL 175 MV</t>
  </si>
  <si>
    <t>Energy - Lamp (Fixture)</t>
  </si>
  <si>
    <t>Energy - Lamp (kWh)</t>
  </si>
  <si>
    <t>KPKY - 094 OL 100 HP</t>
  </si>
  <si>
    <t>KPKY - 095 OL 400 MV</t>
  </si>
  <si>
    <t>KPKY - 097 OL 200 HP</t>
  </si>
  <si>
    <t>KPKY - 098 OL 400 HP</t>
  </si>
  <si>
    <t>KPKY - 099 OL175 MVP</t>
  </si>
  <si>
    <t>KPKY - 103 OL 250 HP</t>
  </si>
  <si>
    <t>KPKY - 107 OL 200HPF</t>
  </si>
  <si>
    <t>KPKY - 109 OL400 HPF</t>
  </si>
  <si>
    <t>KPKY - 110 OL 250 MH</t>
  </si>
  <si>
    <t>KPKY - 111 OL100 HPP</t>
  </si>
  <si>
    <t>KPKY - 113 OL 150 HP</t>
  </si>
  <si>
    <t>KPKY - 116 OL 400 MH</t>
  </si>
  <si>
    <t>KPKY - 120 OL 250HPP</t>
  </si>
  <si>
    <t>KPKY - 122 OL150 HPP</t>
  </si>
  <si>
    <t>KPKY - 126 OL 400HPP</t>
  </si>
  <si>
    <t>KPKY - 130 OL 250MON</t>
  </si>
  <si>
    <t>KPKY - 131 OL 1000MH</t>
  </si>
  <si>
    <t>KPKY - 136 OL 400MON</t>
  </si>
  <si>
    <t>KPKY - 150 OL 4500L</t>
  </si>
  <si>
    <t>KPKY - 151 100LEDOL</t>
  </si>
  <si>
    <t>KPKY - 152 OL 175WLEDOL</t>
  </si>
  <si>
    <t>KPKY - 153 300LEDOL</t>
  </si>
  <si>
    <t>KPKY - 160 65WLEDOL</t>
  </si>
  <si>
    <t>KPKY - 165 175WLEDOL</t>
  </si>
  <si>
    <t>KPKY - 166 297WLEDOL</t>
  </si>
  <si>
    <t>KPKY - 204 SGS-MTRD</t>
  </si>
  <si>
    <t>KPKY - 211 GS SEC</t>
  </si>
  <si>
    <t>Demand - kW</t>
  </si>
  <si>
    <t>Energy - kWh - Block 2</t>
  </si>
  <si>
    <t>KPKY - 213 SGS-UMR</t>
  </si>
  <si>
    <t>KPKY - 214 GS REC LIGHT</t>
  </si>
  <si>
    <t>KPKY - 215 GS SEC</t>
  </si>
  <si>
    <t>KPKY - 217 GS PRI</t>
  </si>
  <si>
    <t>KPKY - 218 GS SEC</t>
  </si>
  <si>
    <t>KPKY - 220 GS PRI</t>
  </si>
  <si>
    <t>KPKY - 223 GS LM TOD</t>
  </si>
  <si>
    <t>KPKY - 225 GS LM TOD</t>
  </si>
  <si>
    <t>KPKY - 227 SGS TOD</t>
  </si>
  <si>
    <t>Energy - kWh - Summer - Off-Peak</t>
  </si>
  <si>
    <t>Energy - kWh - Summer - On-Peak</t>
  </si>
  <si>
    <t>KPKY - 229 MGS TOD</t>
  </si>
  <si>
    <t>KPKY - 236 GS SUB</t>
  </si>
  <si>
    <t>KPKY - 240 LGS SEC</t>
  </si>
  <si>
    <t>Demand - kVA - Excess</t>
  </si>
  <si>
    <t>KPKY - 242 LGS SEC</t>
  </si>
  <si>
    <t>KPKY - 244 LGS PRI</t>
  </si>
  <si>
    <t>KPKY - 246 LGS PRI</t>
  </si>
  <si>
    <t>KPKY - 248 LGS SUB</t>
  </si>
  <si>
    <t>KPKY - 250 LGS TRAN</t>
  </si>
  <si>
    <t>KPKY - 251 LGS LM TOD</t>
  </si>
  <si>
    <t>KPKY - 256 LGS SEC TOD</t>
  </si>
  <si>
    <t>KPKY - 257 LGS PRI TOD</t>
  </si>
  <si>
    <t>KPKY - 260 LGS SEC</t>
  </si>
  <si>
    <t>KPKY - 264 LGS PRI</t>
  </si>
  <si>
    <t>KPKY - 330 CS-IRP PR</t>
  </si>
  <si>
    <t>Qty - Special Contract Billed kW</t>
  </si>
  <si>
    <t>Qty - Special Contract Billed kWh</t>
  </si>
  <si>
    <t>KPKY - 331 CS-IRP ST</t>
  </si>
  <si>
    <t>KPKY - 332 CS-IRP TR</t>
  </si>
  <si>
    <t>KPKY - 333 CS-IRP</t>
  </si>
  <si>
    <t>KPKY - 356 IGS SEC</t>
  </si>
  <si>
    <t>Demand - kW - Off-Peak</t>
  </si>
  <si>
    <t>Demand - kW - On-Peak</t>
  </si>
  <si>
    <t>Misc - Minimum Bill</t>
  </si>
  <si>
    <t>Reactive Demand - kVAR</t>
  </si>
  <si>
    <t>KPKY - 358 IGS PRI</t>
  </si>
  <si>
    <t>KPKY - 359 IGS SUB</t>
  </si>
  <si>
    <t>KPKY - 360 IGS TRAN</t>
  </si>
  <si>
    <t>KPKY - 370 IGS PRI</t>
  </si>
  <si>
    <t>KPKY - 371 IGS SUB</t>
  </si>
  <si>
    <t>KPKY - 372 IGS TRAN</t>
  </si>
  <si>
    <t>KPKY - 528 SL</t>
  </si>
  <si>
    <t>Energy - Street Light (Fixture)</t>
  </si>
  <si>
    <t>KPKY - 540 MW</t>
  </si>
  <si>
    <t>Rate Class</t>
  </si>
  <si>
    <t>Rate Code</t>
  </si>
  <si>
    <t>Rate Long Description</t>
  </si>
  <si>
    <t>Short Code</t>
  </si>
  <si>
    <t xml:space="preserve">RES LOAD MGT WTR HTR 80 GAL        </t>
  </si>
  <si>
    <t xml:space="preserve">RESIDENTIAL WATER HEATER  80 GAL   </t>
  </si>
  <si>
    <t>Residential Service Load Management Time-of-Day</t>
  </si>
  <si>
    <t xml:space="preserve">RESIDENTIAL WATER HEATER 100 GAL   </t>
  </si>
  <si>
    <t xml:space="preserve">RESIDENTIAL WATER HEATER 120 GAL   </t>
  </si>
  <si>
    <t>RS TOD2</t>
  </si>
  <si>
    <t>Experiemental Residential Service Time-of-Day</t>
  </si>
  <si>
    <t xml:space="preserve">RESIDENTIAL                        </t>
  </si>
  <si>
    <t>RSD</t>
  </si>
  <si>
    <t xml:space="preserve">RESIDENTIAL - EMPLOYEE             </t>
  </si>
  <si>
    <t xml:space="preserve">RESIDENTIAL - WATER HEATER         </t>
  </si>
  <si>
    <t>Small General Service Time-of-Day</t>
  </si>
  <si>
    <t xml:space="preserve">RES-LM-TOD- AORH/WHTR ON-PEAK      </t>
  </si>
  <si>
    <t>Medium General Service Time-of-Day</t>
  </si>
  <si>
    <t xml:space="preserve">RES-LM-TOD- WATER HEATER-ON PEAK   </t>
  </si>
  <si>
    <t xml:space="preserve">RES-LM-TOD-AORH/WHTR ON PEAK       </t>
  </si>
  <si>
    <t>LGS TOD</t>
  </si>
  <si>
    <t>Large General Service Time-of-Day</t>
  </si>
  <si>
    <t xml:space="preserve">RES-LM-TOD- AORH - ON PEAK         </t>
  </si>
  <si>
    <t xml:space="preserve">RES - TOD - ON PEAK                </t>
  </si>
  <si>
    <t>CS IRP</t>
  </si>
  <si>
    <t>Contract Service - Interruptible Power</t>
  </si>
  <si>
    <t xml:space="preserve">175 MERCURY VAPOR                  </t>
  </si>
  <si>
    <t xml:space="preserve">100 HIGH PRESSURE SODIUM           </t>
  </si>
  <si>
    <t xml:space="preserve">400 MERCURY VAPOR                  </t>
  </si>
  <si>
    <t xml:space="preserve">200 HIGH PRESSURE SODIUM           </t>
  </si>
  <si>
    <t>Rate Class #16</t>
  </si>
  <si>
    <t xml:space="preserve">400 HIGH PRESSURE SODIUM           </t>
  </si>
  <si>
    <t>Rate Class #17</t>
  </si>
  <si>
    <t xml:space="preserve">175 MERCURY VAPOR - POLE           </t>
  </si>
  <si>
    <t>Rate Class #18</t>
  </si>
  <si>
    <t>250 HIGH PRESSURE SODIUM - OVERHEAD</t>
  </si>
  <si>
    <t>Rate Class #19</t>
  </si>
  <si>
    <t xml:space="preserve">200 HIGH PRESSURE SODIUM - FLOOD   </t>
  </si>
  <si>
    <t>Rate Class #20</t>
  </si>
  <si>
    <t xml:space="preserve">400 HIGH PRESSURE SODIUM - FLOOD   </t>
  </si>
  <si>
    <t>Rate Class #21</t>
  </si>
  <si>
    <t xml:space="preserve">250 METAL HALIDE - FLOOD           </t>
  </si>
  <si>
    <t>Rate Class #22</t>
  </si>
  <si>
    <t>100 HIGH PRESSURE SODIUM - POST TOP</t>
  </si>
  <si>
    <t>Rate Class #23</t>
  </si>
  <si>
    <t xml:space="preserve">150 HIGH PRESSURE SODIUM           </t>
  </si>
  <si>
    <t>Rate Class #24</t>
  </si>
  <si>
    <t xml:space="preserve">400 METAL HALIDE - FLOOD           </t>
  </si>
  <si>
    <t>Rate Class #25</t>
  </si>
  <si>
    <t xml:space="preserve">250 HPS - POSTOP - SHOEBOX         </t>
  </si>
  <si>
    <t>Rate Class #26</t>
  </si>
  <si>
    <t>150 HIGH PRESSURE SODIUM - POST TOP</t>
  </si>
  <si>
    <t>Rate Class #27</t>
  </si>
  <si>
    <t xml:space="preserve">400 HPS - POSTOP - SHOEBOX         </t>
  </si>
  <si>
    <t>Rate Class #28</t>
  </si>
  <si>
    <t xml:space="preserve">250 METAL HALLIDE - FLOOD MONGOOSE </t>
  </si>
  <si>
    <t>Rate Class #29</t>
  </si>
  <si>
    <t xml:space="preserve">1000 METAL HALIDE - FLOOD          </t>
  </si>
  <si>
    <t>Rate Class #30</t>
  </si>
  <si>
    <t xml:space="preserve">400 METAL HALLIDE - FLOOD MONGOOSE </t>
  </si>
  <si>
    <t xml:space="preserve">55W/6270L LED OL                   </t>
  </si>
  <si>
    <t xml:space="preserve">100W/10500L LED OL                 </t>
  </si>
  <si>
    <t xml:space="preserve">175W/18430L LED OL                 </t>
  </si>
  <si>
    <t xml:space="preserve">300W/30230L LED OL                 </t>
  </si>
  <si>
    <t xml:space="preserve">64W/6300L LED OL-POST TOP          </t>
  </si>
  <si>
    <t xml:space="preserve">146W/20400L LED OL-FLOODLIGHT      </t>
  </si>
  <si>
    <t xml:space="preserve">297W/37700L LED OL-FLOODLIGHT      </t>
  </si>
  <si>
    <t xml:space="preserve">FLEXIBLE OUTDOOR LIGHT OPTION      </t>
  </si>
  <si>
    <t xml:space="preserve">GENERAL SERVICE - METERED          </t>
  </si>
  <si>
    <t xml:space="preserve">GENERAL SERVICE SECONDARY          </t>
  </si>
  <si>
    <t xml:space="preserve">GENERAL SVC - SECONDARY - MULTIPLE </t>
  </si>
  <si>
    <t xml:space="preserve">GENERAL SERVICE - UNMETERED        </t>
  </si>
  <si>
    <t xml:space="preserve">GENERAL SERVICE-ATHLETIC FLD       </t>
  </si>
  <si>
    <t xml:space="preserve">GENERAL SERVICE - SECONDARY        </t>
  </si>
  <si>
    <t xml:space="preserve">GENERAL SERVICE - PRIMARY          </t>
  </si>
  <si>
    <t xml:space="preserve">GENERAL SERVICE-MULT-SECONDARY     </t>
  </si>
  <si>
    <t xml:space="preserve">GENERAL SERVICE-COAL-PRIMARY       </t>
  </si>
  <si>
    <t xml:space="preserve">GENERAL SERVICE - LM TOD           </t>
  </si>
  <si>
    <t xml:space="preserve">EXP GS TOD                         </t>
  </si>
  <si>
    <t xml:space="preserve">GENERAL SERVICE - TOD              </t>
  </si>
  <si>
    <t xml:space="preserve">GENERAL SERVICE-COAL-SUBTRAN       </t>
  </si>
  <si>
    <t xml:space="preserve">LARGE GENERAL SERVICE - SECONDARY  </t>
  </si>
  <si>
    <t>LARGE GENERAL SERVICE - MULT-SECOND</t>
  </si>
  <si>
    <t xml:space="preserve">LARGE GENERAL SERVICE - PRIMARY    </t>
  </si>
  <si>
    <t xml:space="preserve">LARGE GENERAL SERVICE - MULT-PRI   </t>
  </si>
  <si>
    <t xml:space="preserve">LARGE GENERAL SERVICE - SUBTRAN    </t>
  </si>
  <si>
    <t xml:space="preserve">LARGE GENERAL SERVICE - LM -TOD    </t>
  </si>
  <si>
    <t xml:space="preserve">LGS SECONDARY TOD                  </t>
  </si>
  <si>
    <t xml:space="preserve">LGS PRIMARY TOD                    </t>
  </si>
  <si>
    <t xml:space="preserve">PUBLIC SCHOOL K-12 - SECONDARY     </t>
  </si>
  <si>
    <t xml:space="preserve">PUBLIC SCHOOL K-12 - PRIMARY       </t>
  </si>
  <si>
    <t xml:space="preserve">CONTRACT SVC-IRP-IGS PRIMARY       </t>
  </si>
  <si>
    <t xml:space="preserve">CONTRACT SVC-IRP-IGS SUBTRANSMSN   </t>
  </si>
  <si>
    <t xml:space="preserve">CONTRACT SVC-IRP-IGS TRANSMISSION  </t>
  </si>
  <si>
    <t xml:space="preserve">CONTRACT SVC - M C MINING          </t>
  </si>
  <si>
    <t xml:space="preserve">INDUSTRIAL GNL SVC - SECONDARY     </t>
  </si>
  <si>
    <t xml:space="preserve">INDUSTRIAL GNL SVC PRIMARY         </t>
  </si>
  <si>
    <t xml:space="preserve">INDUSTRIAL GNL SVC SUBTRANSMISSION </t>
  </si>
  <si>
    <t xml:space="preserve">INDUSTRIAL GNL SVC TRANSMISSION    </t>
  </si>
  <si>
    <t xml:space="preserve">INDUSTRIAL GNL SVC - PRIMARY       </t>
  </si>
  <si>
    <t xml:space="preserve">INDUSTRIAL GNL SVC - SUBTRAN       </t>
  </si>
  <si>
    <t xml:space="preserve">INDUSTRIAL GNL SVC - TRANSMISSION  </t>
  </si>
  <si>
    <t xml:space="preserve">STREET LIGHTS                      </t>
  </si>
  <si>
    <t xml:space="preserve">MUNICIPAL WATERWORKS               </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</si>
  <si>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</si>
  <si>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</si>
  <si>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</si>
  <si>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</si>
  <si>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</si>
  <si>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</si>
  <si>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</si>
  <si>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</si>
  <si>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</si>
  <si>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</si>
  <si>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</si>
  <si>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</si>
  <si>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</si>
  <si>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</si>
  <si>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</si>
  <si>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</si>
  <si>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</si>
  <si>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</si>
  <si>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</si>
  <si>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</si>
  <si>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</si>
  <si>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</si>
  <si>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</si>
  <si>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r>
      <t>RS 11,12,13,14,</t>
    </r>
    <r>
      <rPr>
        <i/>
        <sz val="8"/>
        <rFont val="Arial"/>
        <family val="2"/>
      </rPr>
      <t>15,17,22</t>
    </r>
  </si>
  <si>
    <t>GS Billing Demand - All kW including in excess of 10 kW</t>
  </si>
  <si>
    <t>GS Sec</t>
  </si>
  <si>
    <t>GS Pri</t>
  </si>
  <si>
    <t>GS Sub</t>
  </si>
  <si>
    <t>first 4450</t>
  </si>
  <si>
    <t>over 4450</t>
  </si>
  <si>
    <t>GS NM</t>
  </si>
  <si>
    <t>IGS-SUB 331, 333, 359, 371</t>
  </si>
  <si>
    <t>IGS-PRI  330, 358, 370</t>
  </si>
  <si>
    <t>IGS-TRAN 332, 360, 372</t>
  </si>
  <si>
    <t>150, 151, 152, 153</t>
  </si>
  <si>
    <t>6,000-8,500 Lumens (150,151,152,153)</t>
  </si>
  <si>
    <t>total Unadjusted</t>
  </si>
  <si>
    <t>&lt; 12/30/24 Unadjusted</t>
  </si>
  <si>
    <t>12/3124 - 2/21/25 Unadjusted</t>
  </si>
  <si>
    <t xml:space="preserve"> &gt; 2/21/25 Unadjusted</t>
  </si>
  <si>
    <t>Revenue ($)</t>
  </si>
  <si>
    <t>12 mos May 2025 Tariff Summary</t>
  </si>
  <si>
    <r>
      <t>Source: Monthly Surcharge B&amp;A Calc</t>
    </r>
    <r>
      <rPr>
        <b/>
        <sz val="10.5"/>
        <rFont val="Calibri"/>
        <family val="2"/>
        <scheme val="minor"/>
      </rPr>
      <t xml:space="preserve">; B&amp;A $ </t>
    </r>
    <r>
      <rPr>
        <sz val="10.5"/>
        <rFont val="Calibri"/>
        <family val="2"/>
        <scheme val="minor"/>
      </rPr>
      <t>- 12M total</t>
    </r>
  </si>
  <si>
    <t>Count - Customer</t>
  </si>
  <si>
    <t>Qty - kWh for Riders Metered</t>
  </si>
  <si>
    <t>Qty - kWh for Riders Cost of Service</t>
  </si>
  <si>
    <t>Qty - Total Metered kWH</t>
  </si>
  <si>
    <t>Qty - Total Cost of Service kWH</t>
  </si>
  <si>
    <t>Qty - Total Billed kWh</t>
  </si>
  <si>
    <t>Count - Cancel Rebills</t>
  </si>
  <si>
    <t>Count - Known Issue Bills</t>
  </si>
  <si>
    <t>Count - First Bills w/ &gt; $.10 Var</t>
  </si>
  <si>
    <t>Count - Cancel Rebills w/ &gt; $.10 Var</t>
  </si>
  <si>
    <t>Count - Final Bills w/ Var</t>
  </si>
  <si>
    <t>Count - Unknown Issue Bills w/ Var</t>
  </si>
  <si>
    <t>Count - Final Bills w/ &gt; $.10 Var</t>
  </si>
  <si>
    <t>Count - Unknown Issue Bills w/ &gt; $.10 Var</t>
  </si>
  <si>
    <t>Count - Unmapped Issue Bills w/ Var</t>
  </si>
  <si>
    <t>Count - Unmapped Issue Bills w/ &gt; $.10 Var</t>
  </si>
  <si>
    <t>Count - Unmapped Issue Bills</t>
  </si>
  <si>
    <t>Count - Proration Issue Bills w/ &gt; $.10 Var</t>
  </si>
  <si>
    <t>Count - Proration Issue Bills</t>
  </si>
  <si>
    <t>Count - Proration Issue Bills w/ Var</t>
  </si>
  <si>
    <t>Count - Reconciled w/ &lt;$.10 Var</t>
  </si>
  <si>
    <t>Count - First Bills</t>
  </si>
  <si>
    <t>Count - Tax Issue w/  Var</t>
  </si>
  <si>
    <t>Count - First Bills w/ Var</t>
  </si>
  <si>
    <t>Count - Tax Issue</t>
  </si>
  <si>
    <t>Count - Cancel Rebills w/ Var</t>
  </si>
  <si>
    <t>Count - Final Bills</t>
  </si>
  <si>
    <t>Count - Tax Issue w/ &gt; $.10 Var</t>
  </si>
  <si>
    <t>Count - Manual Bills</t>
  </si>
  <si>
    <t>Count - Net Metering Bills</t>
  </si>
  <si>
    <t>Count - Net Metering Bills w/ Var</t>
  </si>
  <si>
    <t>Count - Net Metering Bills w/ &gt; $.10 Var</t>
  </si>
  <si>
    <t>Qty - Total Metered kW</t>
  </si>
  <si>
    <t>Count - Manual Bill w/ &gt; $.10 Var</t>
  </si>
  <si>
    <t>Count - Revenue Class Issue w/ Var</t>
  </si>
  <si>
    <t>Count - Partial Bills w/ &gt; $.10 Var</t>
  </si>
  <si>
    <t>Count - Multiple Bills</t>
  </si>
  <si>
    <t>Count - Revenue Class Issue</t>
  </si>
  <si>
    <t>Count - Partial Bills</t>
  </si>
  <si>
    <t>Count - Revenue Class Issue w/ &gt; $.10 Var</t>
  </si>
  <si>
    <t>Count - Partial Bills w/ Var</t>
  </si>
  <si>
    <t>Count - Multiple Bills w/ Var</t>
  </si>
  <si>
    <t>Count - Multiple Bills w/ &gt; $.10 Var</t>
  </si>
  <si>
    <t>Count - Manual Bill w/ Var</t>
  </si>
  <si>
    <t>Count - MACSS Data Feed Issue</t>
  </si>
  <si>
    <t>Count - MACSS Data Feed Issue w/ &gt; $.10 Var</t>
  </si>
  <si>
    <t>Count - MACSS Data Feed Issue w/ Var</t>
  </si>
  <si>
    <t>Count - Lighting Bills w/ Var</t>
  </si>
  <si>
    <t>Count - Lighting Bills w/ &gt; $.10 Var</t>
  </si>
  <si>
    <t>Count - Lighting Bills</t>
  </si>
  <si>
    <t>Qty - kW for Riders</t>
  </si>
  <si>
    <t>Qty - Total Billed kW</t>
  </si>
  <si>
    <t>Qty - Total Metered kVARh</t>
  </si>
  <si>
    <t>Count - MACSS Misbill Reported w/ Var</t>
  </si>
  <si>
    <t>Count - MACSS Misbill Reported w/ &gt; $.10 Var</t>
  </si>
  <si>
    <t>Count - Econ Dev Rider Bills w/ Var</t>
  </si>
  <si>
    <t>Count - MACSS Misbill Reported</t>
  </si>
  <si>
    <t>Count - Econ Dev Rider Bills w/ &gt; $.10 Var</t>
  </si>
  <si>
    <t>Count - Econ Dev Rider Bills</t>
  </si>
  <si>
    <t>Count - Green Power Bills w/ &gt; $.10 Var</t>
  </si>
  <si>
    <t>Count - Green Power Bills</t>
  </si>
  <si>
    <t>Count - Green Power Bills w/ Var</t>
  </si>
  <si>
    <t>Qty - Total Billed kVAR</t>
  </si>
  <si>
    <t>Count - Rounding Issue Bills w/ Var</t>
  </si>
  <si>
    <t>Count - Rounding Issue Bills</t>
  </si>
  <si>
    <t>Count - Rounding Issue Bills w/ &gt; $.10 Var</t>
  </si>
  <si>
    <t>Qty - Total Metered kVAR</t>
  </si>
  <si>
    <t>Count - High Previous Demand Bills w/ &gt; $.10 Var</t>
  </si>
  <si>
    <t>Count - High Previous Demand Bills w/ Var</t>
  </si>
  <si>
    <t>Count - High Previous Demand Bills</t>
  </si>
  <si>
    <t>Count - Special Contract Bills</t>
  </si>
  <si>
    <t>Count - Reconciled</t>
  </si>
  <si>
    <t>Regulatory - Customer</t>
  </si>
  <si>
    <t>Regulatory - Demand - Minimum Bill (kW)</t>
  </si>
  <si>
    <t>Regulatory - Energy - Minimum Bill (kWh)</t>
  </si>
  <si>
    <t>Regulatory - Reactive Demand - Minimum Bill (kVAR)</t>
  </si>
  <si>
    <t>Count - Special Minimum Bills w/ &gt; $.10 Var</t>
  </si>
  <si>
    <t>Count - Special Minimum Bills w/ Var</t>
  </si>
  <si>
    <t>Count - Special Minimum Bills</t>
  </si>
  <si>
    <t>Qty - Total Metered kVA</t>
  </si>
  <si>
    <t>Pro-Forma Adjustment</t>
  </si>
  <si>
    <t>Pro-Forma Adjusted</t>
  </si>
  <si>
    <t>total target adjustment</t>
  </si>
  <si>
    <t>total pro-forma adjustment</t>
  </si>
  <si>
    <t>total pro-forma adjusted</t>
  </si>
  <si>
    <t>total weather adjustment</t>
  </si>
  <si>
    <t>total weather adjusted</t>
  </si>
  <si>
    <t>total customer adjustment</t>
  </si>
  <si>
    <t>total customer adjusted</t>
  </si>
  <si>
    <t>total final adjusted</t>
  </si>
  <si>
    <t>&lt; 12/30/24 Target Adj.</t>
  </si>
  <si>
    <t>12/3124 - 2/21/25 Target Adj.</t>
  </si>
  <si>
    <t xml:space="preserve"> &gt; 2/21/25 Target Adj.</t>
  </si>
  <si>
    <t>Total Target Adjusted</t>
  </si>
  <si>
    <r>
      <t xml:space="preserve">GS-NM  204, </t>
    </r>
    <r>
      <rPr>
        <i/>
        <sz val="8"/>
        <rFont val="Arial"/>
        <family val="2"/>
      </rPr>
      <t>213</t>
    </r>
  </si>
  <si>
    <t>LARGE GENERAL SERVICE - SECONDARY (240, 242, 260)</t>
  </si>
  <si>
    <t>LARGE GENERAL SERVICE - SUBTRANSMISSION (248, 268)</t>
  </si>
  <si>
    <t>LARGE GENERAL SERVICE - TRANSMISSION (250, 270)</t>
  </si>
  <si>
    <t>Compare to 2023 calc methos</t>
  </si>
  <si>
    <t>12 Mos May 2025 IS</t>
  </si>
  <si>
    <t>B+E</t>
  </si>
  <si>
    <t>Billed</t>
  </si>
  <si>
    <t>estimated</t>
  </si>
  <si>
    <t>unbilled</t>
  </si>
  <si>
    <t>Rockport Reg Asset</t>
  </si>
  <si>
    <t>Included in PPA adjustment</t>
  </si>
  <si>
    <t>Other manual adjustments</t>
  </si>
  <si>
    <t>DRS</t>
  </si>
  <si>
    <t xml:space="preserve">  Pole - total TY</t>
  </si>
  <si>
    <t xml:space="preserve">  Span - total TY</t>
  </si>
  <si>
    <t xml:space="preserve">  Lateral - total TY</t>
  </si>
  <si>
    <t>Presentation in COS</t>
  </si>
  <si>
    <t>Minimum kW (kVA)</t>
  </si>
  <si>
    <t>Total kWh</t>
  </si>
  <si>
    <t>Customer charge revenue slightly under</t>
  </si>
  <si>
    <t>unbilled revenue positive $3k</t>
  </si>
  <si>
    <t>not concerned with slight "over billing"</t>
  </si>
  <si>
    <t>energy billing slightly under</t>
  </si>
  <si>
    <t>Adjustment to Units - kWh</t>
  </si>
  <si>
    <t>Adjustment to Units - kW</t>
  </si>
  <si>
    <t>tie-out to CREV</t>
  </si>
  <si>
    <t>UPDATED</t>
  </si>
  <si>
    <t>kWh difference: weather, YEC, pro forma</t>
  </si>
  <si>
    <t>Min kW</t>
  </si>
  <si>
    <t>IGS on-peak + Min</t>
  </si>
  <si>
    <t>For Riders</t>
  </si>
  <si>
    <t>Tier 1 Service Charge</t>
  </si>
  <si>
    <t>Tier 2 Service Charge</t>
  </si>
  <si>
    <t>Block 1 Energy Charge</t>
  </si>
  <si>
    <t>Block 2 Energy Charge</t>
  </si>
  <si>
    <t>Block 3 Energy Charge</t>
  </si>
  <si>
    <t>Tier I Customer Charge (Proposed)</t>
  </si>
  <si>
    <t>Tier II Customer Charge (Proposed)</t>
  </si>
  <si>
    <t>Block 1 kWh (Proposed)</t>
  </si>
  <si>
    <t>Block 2 kWh (Proposed)</t>
  </si>
  <si>
    <t>Generation Rider</t>
  </si>
  <si>
    <t>Generation Rider ($)</t>
  </si>
  <si>
    <t>Generation Rider Increase</t>
  </si>
  <si>
    <t>Post Top 7,300-9,300 Lumens</t>
  </si>
  <si>
    <t>Flood 19,500-21,500 Lumens</t>
  </si>
  <si>
    <t>For Newspaper Table 1</t>
  </si>
  <si>
    <t>KY Retail Jurisdiction</t>
  </si>
  <si>
    <t>Revenue Requirement1</t>
  </si>
  <si>
    <t>CP</t>
  </si>
  <si>
    <t>Allocated</t>
  </si>
  <si>
    <t>Demand</t>
  </si>
  <si>
    <t>CP / kWh</t>
  </si>
  <si>
    <t>Allocation</t>
  </si>
  <si>
    <t>Related</t>
  </si>
  <si>
    <t>$ / kW</t>
  </si>
  <si>
    <t>$ / kWh</t>
  </si>
  <si>
    <t>Class</t>
  </si>
  <si>
    <t>Ratio</t>
  </si>
  <si>
    <t>Factor</t>
  </si>
  <si>
    <t>Costs</t>
  </si>
  <si>
    <t>(5) = (2) x (4)</t>
  </si>
  <si>
    <t>(8) = (6) / (3)</t>
  </si>
  <si>
    <t>(9) = (7) / (2)</t>
  </si>
  <si>
    <t>(11) =</t>
  </si>
  <si>
    <t>on (5)</t>
  </si>
  <si>
    <t>on (2)</t>
  </si>
  <si>
    <t>(10) - (6) - (7)</t>
  </si>
  <si>
    <t>RES</t>
  </si>
  <si>
    <t>GS (SGS/MGS)</t>
  </si>
  <si>
    <t>LGS  LMTOD</t>
  </si>
  <si>
    <t xml:space="preserve">IGS </t>
  </si>
  <si>
    <t>g</t>
  </si>
  <si>
    <t>Kentucky Power Company</t>
  </si>
  <si>
    <t>DTL Rider Rate Design</t>
  </si>
  <si>
    <t>DTL Rider</t>
  </si>
  <si>
    <r>
      <t>Revenue Requirement</t>
    </r>
    <r>
      <rPr>
        <vertAlign val="superscript"/>
        <sz val="12.6"/>
        <rFont val="Times New Roman"/>
        <family val="1"/>
      </rPr>
      <t>1</t>
    </r>
  </si>
  <si>
    <t>Settlement</t>
  </si>
  <si>
    <t xml:space="preserve">of DTL Rider </t>
  </si>
  <si>
    <t>Year 1</t>
  </si>
  <si>
    <t>Estimated Bill Impact</t>
  </si>
  <si>
    <t>1 All Mitchell Rider cost considered demand-related</t>
  </si>
  <si>
    <t>Year 2</t>
  </si>
  <si>
    <t>2 Altered for revenue reconciliation</t>
  </si>
  <si>
    <t>Amont applied to all classes:</t>
  </si>
  <si>
    <t>Amont applied to RS</t>
  </si>
  <si>
    <t>Test Year Revenue</t>
  </si>
  <si>
    <t>Overall Reduction</t>
  </si>
  <si>
    <t/>
  </si>
  <si>
    <t>Allocation of Credits per Settlement</t>
  </si>
  <si>
    <t xml:space="preserve"> </t>
  </si>
  <si>
    <t>Proposed DTL Rider</t>
  </si>
  <si>
    <t>Proposed with DTL Year 1</t>
  </si>
  <si>
    <t>Proposed Total Net  Increase with DTL Rider</t>
  </si>
  <si>
    <t>Percent  Change</t>
  </si>
  <si>
    <t>h = g/a</t>
  </si>
  <si>
    <t>Total Increase</t>
  </si>
  <si>
    <t>Net of Riders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</si>
</sst>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0_);\(#,##0.000\)"/>
    <numFmt numFmtId="165" formatCode="0.00000"/>
    <numFmt numFmtId="166" formatCode="&quot;$&quot;#,##0.00000"/>
    <numFmt numFmtId="167" formatCode="&quot;$&quot;#,##0.00"/>
    <numFmt numFmtId="168" formatCode="_(* #,##0_);_(* \(#,##0\);_(* &quot;-&quot;??_);_(@_)"/>
    <numFmt numFmtId="169" formatCode="&quot;$&quot;#,##0.00000_);\(&quot;$&quot;#,##0.00000\)"/>
    <numFmt numFmtId="170" formatCode="&quot;$&quot;#,##0.0000000_);\(&quot;$&quot;#,##0.0000000\)"/>
    <numFmt numFmtId="171" formatCode="&quot;$&quot;#,##0"/>
    <numFmt numFmtId="172" formatCode="_(&quot;$&quot;* #,##0_);_(&quot;$&quot;* \(#,##0\);_(&quot;$&quot;* &quot;-&quot;??_);_(@_)"/>
    <numFmt numFmtId="173" formatCode="#,##0.00000"/>
    <numFmt numFmtId="174" formatCode="#,##0.0_);\(#,##0.0\)"/>
    <numFmt numFmtId="175" formatCode="_(&quot;$&quot;* #,##0.00000_);_(&quot;$&quot;* \(#,##0.00000\);_(&quot;$&quot;* &quot;-&quot;??_);_(@_)"/>
    <numFmt numFmtId="176" formatCode="_(* #,##0.00000_);_(* \(#,##0.00000\);_(* &quot;-&quot;??_);_(@_)"/>
    <numFmt numFmtId="177" formatCode="0.00000%"/>
    <numFmt numFmtId="178" formatCode="_(* #,##0.0000_);_(* \(#,##0.0000\);_(* &quot;-&quot;??_);_(@_)"/>
    <numFmt numFmtId="179" formatCode="_(* #,##0.0000000_);_(* \(#,##0.0000000\);_(* &quot;-&quot;??_);_(@_)"/>
    <numFmt numFmtId="180" formatCode="0.0"/>
    <numFmt numFmtId="181" formatCode="_(&quot;$&quot;* #,##0.0_);_(&quot;$&quot;* \(#,##0.0\);_(&quot;$&quot;* &quot;-&quot;??_);_(@_)"/>
    <numFmt numFmtId="182" formatCode="#,##0.000000000_);\(#,##0.000000000\)"/>
    <numFmt numFmtId="183" formatCode="0.000%"/>
    <numFmt numFmtId="184" formatCode="_(&quot;$&quot;* #,##0.000000_);_(&quot;$&quot;* \(#,##0.000000\);_(&quot;$&quot;* &quot;-&quot;??_);_(@_)"/>
    <numFmt numFmtId="185" formatCode="0.0%"/>
    <numFmt numFmtId="186" formatCode="0.0000"/>
    <numFmt numFmtId="187" formatCode="0.0000%"/>
    <numFmt numFmtId="188" formatCode="0.000000%"/>
    <numFmt numFmtId="189" formatCode="_(* #,##0.0_);_(* \(#,##0.0\);&quot;&quot;;_(@_)"/>
    <numFmt numFmtId="190" formatCode="[Blue]#,##0,_);[Red]\(#,##0,\)"/>
    <numFmt numFmtId="191" formatCode="[$-409]mmm\-yy;@"/>
    <numFmt numFmtId="192" formatCode="#,##0.00;&quot;-&quot;#,##0.00;\0\.\0\0"/>
    <numFmt numFmtId="193" formatCode="#,##0_);[Red]\(#,##0\);&quot; &quot;"/>
    <numFmt numFmtId="194" formatCode="0_);\(0\)"/>
    <numFmt numFmtId="195" formatCode="0.0000000%"/>
    <numFmt numFmtId="196" formatCode="0.000000_);\(0.00000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name val="Arial"/>
      <family val="2"/>
    </font>
    <font>
      <sz val="10"/>
      <name val="Arial"/>
      <family val="2"/>
    </font>
    <font>
      <sz val="10"/>
      <color theme="3"/>
      <name val="Arial"/>
      <family val="2"/>
    </font>
    <font>
      <sz val="9"/>
      <color indexed="81"/>
      <name val="Tahoma"/>
      <family val="2"/>
    </font>
    <font>
      <b/>
      <sz val="9"/>
      <color indexed="81"/>
      <name val="Tahom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Arial MT"/>
    </font>
    <font>
      <b/>
      <sz val="11"/>
      <color indexed="63"/>
      <name val="Calibri"/>
      <family val="2"/>
    </font>
    <font>
      <sz val="10"/>
      <name val="MS Sans Serif"/>
      <family val="2"/>
    </font>
    <font>
      <b/>
      <sz val="18"/>
      <color indexed="56"/>
      <name val="Cambria"/>
      <family val="2"/>
    </font>
    <font>
      <b/>
      <sz val="11"/>
      <color indexed="8"/>
      <name val="Calibri"/>
      <family val="2"/>
    </font>
    <font>
      <sz val="11"/>
      <color indexed="10"/>
      <name val="Calibri"/>
      <family val="2"/>
    </font>
    <font>
      <b/>
      <sz val="10"/>
      <name val="MS Sans Serif"/>
      <family val="2"/>
    </font>
    <font>
      <sz val="10"/>
      <name val="MS Sans Serif"/>
      <family val="2"/>
    </font>
    <font>
      <sz val="10"/>
      <name val="Helv"/>
    </font>
    <font>
      <sz val="10"/>
      <name val="Arial"/>
      <family val="2"/>
    </font>
    <font>
      <sz val="8"/>
      <color theme="1"/>
      <name val="Arial"/>
      <family val="2"/>
    </font>
    <font>
      <b/>
      <sz val="8"/>
      <color theme="1"/>
      <name val="Arial"/>
      <family val="2"/>
    </font>
    <font>
      <sz val="8"/>
      <name val="Arial"/>
      <family val="2"/>
    </font>
    <font>
      <b/>
      <sz val="10"/>
      <name val="Arial"/>
      <family val="2"/>
    </font>
    <font>
      <sz val="10"/>
      <color rgb="FFFF0000"/>
      <name val="Arial"/>
      <family val="2"/>
    </font>
    <font>
      <sz val="10"/>
      <color rgb="FF0070C0"/>
      <name val="Arial"/>
      <family val="2"/>
    </font>
    <font>
      <sz val="10"/>
      <name val="Arial MT"/>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FF0000"/>
      <name val="Arial"/>
      <family val="2"/>
    </font>
    <font>
      <sz val="10"/>
      <color theme="1"/>
      <name val="Arial"/>
      <family val="2"/>
    </font>
    <font>
      <u/>
      <sz val="8"/>
      <name val="Arial"/>
      <family val="2"/>
    </font>
    <font>
      <b/>
      <sz val="8"/>
      <name val="Arial"/>
      <family val="2"/>
    </font>
    <font>
      <u/>
      <sz val="8"/>
      <color theme="1"/>
      <name val="Arial"/>
      <family val="2"/>
    </font>
    <font>
      <sz val="8"/>
      <name val="Arial MT"/>
    </font>
    <font>
      <u/>
      <sz val="10"/>
      <color theme="1"/>
      <name val="Arial"/>
      <family val="2"/>
    </font>
    <font>
      <sz val="8"/>
      <color rgb="FFFF0000"/>
      <name val="Arial"/>
      <family val="2"/>
    </font>
    <font>
      <u val="singleAccounting"/>
      <sz val="8"/>
      <name val="Arial"/>
      <family val="2"/>
    </font>
    <font>
      <b/>
      <sz val="8"/>
      <color rgb="FFFF0000"/>
      <name val="Arial"/>
      <family val="2"/>
    </font>
    <font>
      <sz val="12"/>
      <name val="CG Times"/>
    </font>
    <font>
      <sz val="10"/>
      <color indexed="10"/>
      <name val="Arial"/>
      <family val="2"/>
    </font>
    <font>
      <sz val="11"/>
      <color indexed="8"/>
      <name val="Calibri"/>
      <family val="2"/>
      <scheme val="minor"/>
    </font>
    <font>
      <sz val="10"/>
      <color indexed="8"/>
      <name val="Arial"/>
      <family val="2"/>
    </font>
    <font>
      <sz val="10"/>
      <name val="Arial Unicode MS"/>
      <family val="2"/>
    </font>
    <font>
      <sz val="10"/>
      <color indexed="8"/>
      <name val="Tahoma"/>
      <family val="2"/>
    </font>
    <font>
      <sz val="10"/>
      <color indexed="9"/>
      <name val="Arial"/>
      <family val="2"/>
    </font>
    <font>
      <sz val="10"/>
      <color indexed="9"/>
      <name val="Tahoma"/>
      <family val="2"/>
    </font>
    <font>
      <sz val="10"/>
      <color indexed="20"/>
      <name val="Arial"/>
      <family val="2"/>
    </font>
    <font>
      <sz val="10"/>
      <color indexed="20"/>
      <name val="Tahoma"/>
      <family val="2"/>
    </font>
    <font>
      <b/>
      <sz val="10"/>
      <color indexed="52"/>
      <name val="Arial"/>
      <family val="2"/>
    </font>
    <font>
      <b/>
      <sz val="10"/>
      <color indexed="52"/>
      <name val="Tahoma"/>
      <family val="2"/>
    </font>
    <font>
      <b/>
      <sz val="10"/>
      <color indexed="9"/>
      <name val="Arial"/>
      <family val="2"/>
    </font>
    <font>
      <b/>
      <sz val="10"/>
      <color indexed="9"/>
      <name val="Tahoma"/>
      <family val="2"/>
    </font>
    <font>
      <b/>
      <sz val="10"/>
      <name val="Arial Unicode MS"/>
      <family val="2"/>
    </font>
    <font>
      <i/>
      <sz val="10"/>
      <color indexed="23"/>
      <name val="Arial"/>
      <family val="2"/>
    </font>
    <font>
      <i/>
      <sz val="10"/>
      <color indexed="23"/>
      <name val="Tahoma"/>
      <family val="2"/>
    </font>
    <font>
      <sz val="10"/>
      <color indexed="17"/>
      <name val="Arial"/>
      <family val="2"/>
    </font>
    <font>
      <sz val="10"/>
      <color indexed="17"/>
      <name val="Tahoma"/>
      <family val="2"/>
    </font>
    <font>
      <b/>
      <sz val="15"/>
      <color indexed="62"/>
      <name val="Calibri"/>
      <family val="2"/>
    </font>
    <font>
      <b/>
      <sz val="15"/>
      <color indexed="62"/>
      <name val="Arial"/>
      <family val="2"/>
    </font>
    <font>
      <b/>
      <sz val="15"/>
      <color indexed="56"/>
      <name val="Tahoma"/>
      <family val="2"/>
    </font>
    <font>
      <b/>
      <sz val="15"/>
      <color indexed="56"/>
      <name val="Arial"/>
      <family val="2"/>
    </font>
    <font>
      <b/>
      <sz val="13"/>
      <color indexed="62"/>
      <name val="Calibri"/>
      <family val="2"/>
    </font>
    <font>
      <b/>
      <sz val="13"/>
      <color indexed="62"/>
      <name val="Arial"/>
      <family val="2"/>
    </font>
    <font>
      <b/>
      <sz val="13"/>
      <color indexed="56"/>
      <name val="Tahoma"/>
      <family val="2"/>
    </font>
    <font>
      <b/>
      <sz val="13"/>
      <color indexed="56"/>
      <name val="Arial"/>
      <family val="2"/>
    </font>
    <font>
      <b/>
      <sz val="11"/>
      <color indexed="62"/>
      <name val="Calibri"/>
      <family val="2"/>
    </font>
    <font>
      <b/>
      <sz val="11"/>
      <color indexed="62"/>
      <name val="Arial"/>
      <family val="2"/>
    </font>
    <font>
      <b/>
      <sz val="11"/>
      <color indexed="56"/>
      <name val="Tahoma"/>
      <family val="2"/>
    </font>
    <font>
      <b/>
      <sz val="11"/>
      <color indexed="56"/>
      <name val="Arial"/>
      <family val="2"/>
    </font>
    <font>
      <sz val="10"/>
      <color indexed="62"/>
      <name val="Arial"/>
      <family val="2"/>
    </font>
    <font>
      <sz val="10"/>
      <color indexed="62"/>
      <name val="Tahoma"/>
      <family val="2"/>
    </font>
    <font>
      <b/>
      <sz val="12"/>
      <color indexed="12"/>
      <name val="Arial"/>
      <family val="2"/>
    </font>
    <font>
      <sz val="10"/>
      <color indexed="52"/>
      <name val="Arial"/>
      <family val="2"/>
    </font>
    <font>
      <sz val="10"/>
      <color indexed="52"/>
      <name val="Tahoma"/>
      <family val="2"/>
    </font>
    <font>
      <sz val="10"/>
      <color indexed="60"/>
      <name val="Arial"/>
      <family val="2"/>
    </font>
    <font>
      <sz val="10"/>
      <color indexed="60"/>
      <name val="Tahoma"/>
      <family val="2"/>
    </font>
    <font>
      <sz val="10"/>
      <color indexed="64"/>
      <name val="Arial"/>
      <family val="2"/>
    </font>
    <font>
      <sz val="8"/>
      <color indexed="48"/>
      <name val="Arial"/>
      <family val="2"/>
    </font>
    <font>
      <b/>
      <sz val="10"/>
      <color indexed="63"/>
      <name val="Arial"/>
      <family val="2"/>
    </font>
    <font>
      <b/>
      <sz val="10"/>
      <color indexed="63"/>
      <name val="Tahoma"/>
      <family val="2"/>
    </font>
    <font>
      <b/>
      <sz val="18"/>
      <color indexed="62"/>
      <name val="Cambria"/>
      <family val="2"/>
    </font>
    <font>
      <b/>
      <sz val="10"/>
      <color indexed="8"/>
      <name val="Arial"/>
      <family val="2"/>
    </font>
    <font>
      <b/>
      <sz val="10"/>
      <color indexed="8"/>
      <name val="Tahoma"/>
      <family val="2"/>
    </font>
    <font>
      <sz val="10"/>
      <color indexed="10"/>
      <name val="Tahoma"/>
      <family val="2"/>
    </font>
    <font>
      <sz val="10"/>
      <color theme="1"/>
      <name val="Tahoma"/>
      <family val="2"/>
    </font>
    <font>
      <sz val="8"/>
      <name val="Calibri"/>
      <family val="2"/>
      <scheme val="minor"/>
    </font>
    <font>
      <sz val="8"/>
      <color theme="1"/>
      <name val="Calibri"/>
      <family val="2"/>
      <scheme val="minor"/>
    </font>
    <font>
      <b/>
      <sz val="8"/>
      <name val="Calibri"/>
      <family val="2"/>
      <scheme val="minor"/>
    </font>
    <font>
      <b/>
      <sz val="8"/>
      <color theme="1"/>
      <name val="Calibri"/>
      <family val="2"/>
      <scheme val="minor"/>
    </font>
    <font>
      <sz val="10"/>
      <name val="Calibri"/>
      <family val="2"/>
      <scheme val="minor"/>
    </font>
    <font>
      <sz val="10"/>
      <color rgb="FFFF0000"/>
      <name val="Calibri"/>
      <family val="2"/>
      <scheme val="minor"/>
    </font>
    <font>
      <u/>
      <sz val="10"/>
      <name val="Calibri"/>
      <family val="2"/>
      <scheme val="minor"/>
    </font>
    <font>
      <b/>
      <sz val="10"/>
      <name val="Calibri"/>
      <family val="2"/>
      <scheme val="minor"/>
    </font>
    <font>
      <sz val="12"/>
      <name val="Calibri"/>
      <family val="2"/>
      <scheme val="minor"/>
    </font>
    <font>
      <b/>
      <u/>
      <sz val="10"/>
      <name val="Calibri"/>
      <family val="2"/>
      <scheme val="minor"/>
    </font>
    <font>
      <b/>
      <u/>
      <sz val="8"/>
      <color theme="1"/>
      <name val="Calibri"/>
      <family val="2"/>
      <scheme val="minor"/>
    </font>
    <font>
      <i/>
      <sz val="8"/>
      <name val="Arial"/>
      <family val="2"/>
    </font>
    <font>
      <sz val="9"/>
      <color indexed="8"/>
      <name val="Calibri"/>
      <family val="2"/>
    </font>
    <font>
      <sz val="9"/>
      <name val="Calibri"/>
      <family val="2"/>
    </font>
    <font>
      <b/>
      <sz val="9"/>
      <name val="Calibri"/>
      <family val="2"/>
    </font>
    <font>
      <b/>
      <sz val="9"/>
      <color rgb="FF0033CC"/>
      <name val="Calibri"/>
      <family val="2"/>
    </font>
    <font>
      <sz val="8"/>
      <color theme="1"/>
      <name val="Times New Roman"/>
      <family val="1"/>
    </font>
    <font>
      <b/>
      <sz val="8"/>
      <color theme="1"/>
      <name val="Times New Roman"/>
      <family val="1"/>
    </font>
    <font>
      <b/>
      <sz val="8"/>
      <color theme="0"/>
      <name val="Times New Roman"/>
      <family val="1"/>
    </font>
    <font>
      <sz val="10"/>
      <color theme="1"/>
      <name val="Calibri"/>
      <family val="2"/>
      <scheme val="minor"/>
    </font>
    <font>
      <sz val="12"/>
      <color theme="1"/>
      <name val="Calibri"/>
      <family val="2"/>
      <scheme val="minor"/>
    </font>
    <font>
      <b/>
      <sz val="9"/>
      <color theme="1"/>
      <name val="Andale WT"/>
      <family val="2"/>
    </font>
    <font>
      <sz val="10.5"/>
      <name val="Calibri"/>
      <family val="2"/>
      <scheme val="minor"/>
    </font>
    <font>
      <b/>
      <sz val="10.5"/>
      <name val="Calibri"/>
      <family val="2"/>
      <scheme val="minor"/>
    </font>
    <font>
      <u/>
      <sz val="10.5"/>
      <name val="Calibri"/>
      <family val="2"/>
      <scheme val="minor"/>
    </font>
    <font>
      <sz val="10.5"/>
      <color theme="1"/>
      <name val="Calibri"/>
      <family val="2"/>
      <scheme val="minor"/>
    </font>
    <font>
      <sz val="10.5"/>
      <color rgb="FF0033CC"/>
      <name val="Calibri"/>
      <family val="2"/>
      <scheme val="minor"/>
    </font>
    <font>
      <sz val="9"/>
      <color rgb="FFFF0000"/>
      <name val="Arial"/>
      <family val="2"/>
    </font>
    <font>
      <i/>
      <sz val="9"/>
      <color rgb="FFFF0000"/>
      <name val="Arial"/>
      <family val="2"/>
    </font>
    <font>
      <sz val="9"/>
      <name val="Arial"/>
      <family val="2"/>
    </font>
    <font>
      <i/>
      <sz val="9"/>
      <name val="Calibri"/>
      <family val="2"/>
      <scheme val="minor"/>
    </font>
    <font>
      <b/>
      <sz val="9"/>
      <color rgb="FFFF0000"/>
      <name val="Calibri"/>
      <family val="2"/>
    </font>
    <font>
      <b/>
      <sz val="9"/>
      <color indexed="8"/>
      <name val="Calibri"/>
      <family val="2"/>
    </font>
    <font>
      <b/>
      <sz val="11"/>
      <color indexed="8"/>
      <name val="Calibri"/>
      <family val="2"/>
      <scheme val="minor"/>
    </font>
    <font>
      <sz val="10"/>
      <color rgb="FF0000FF"/>
      <name val="Calibri"/>
      <family val="2"/>
      <scheme val="minor"/>
    </font>
    <font>
      <sz val="9"/>
      <color rgb="FF0000FF"/>
      <name val="Arial"/>
      <family val="2"/>
    </font>
    <font>
      <sz val="9"/>
      <color theme="1"/>
      <name val="Arial"/>
      <family val="2"/>
    </font>
    <font>
      <b/>
      <sz val="9"/>
      <name val="Arial"/>
      <family val="2"/>
    </font>
    <font>
      <b/>
      <sz val="9"/>
      <color theme="1"/>
      <name val="Arial"/>
      <family val="2"/>
    </font>
    <font>
      <b/>
      <i/>
      <sz val="8"/>
      <color theme="1"/>
      <name val="Calibri"/>
      <family val="2"/>
      <scheme val="minor"/>
    </font>
    <font>
      <i/>
      <sz val="9"/>
      <name val="Arial"/>
      <family val="2"/>
    </font>
    <font>
      <sz val="14"/>
      <name val="Times New Roman"/>
      <family val="1"/>
    </font>
    <font>
      <u/>
      <sz val="14"/>
      <name val="Times New Roman"/>
      <family val="1"/>
    </font>
    <font>
      <sz val="14"/>
      <color rgb="FFFF0000"/>
      <name val="Times New Roman"/>
      <family val="1"/>
    </font>
    <font>
      <vertAlign val="superscript"/>
      <sz val="14"/>
      <name val="Times New Roman"/>
      <family val="1"/>
    </font>
    <font>
      <b/>
      <sz val="14"/>
      <name val="Times New Roman"/>
      <family val="1"/>
    </font>
    <font>
      <sz val="11"/>
      <color theme="1"/>
      <name val="Times New Roman"/>
      <family val="1"/>
    </font>
    <font>
      <sz val="11"/>
      <color rgb="FFFF0000"/>
      <name val="Times New Roman"/>
      <family val="1"/>
    </font>
    <font>
      <sz val="12"/>
      <name val="Times New Roman"/>
      <family val="1"/>
    </font>
    <font>
      <vertAlign val="superscript"/>
      <sz val="12.6"/>
      <name val="Times New Roman"/>
      <family val="1"/>
    </font>
    <font>
      <sz val="10"/>
      <name val="Times New Roman"/>
      <family val="1"/>
    </font>
    <font>
      <vertAlign val="superscript"/>
      <sz val="10"/>
      <name val="Times New Roman"/>
      <family val="1"/>
    </font>
    <font>
      <b/>
      <sz val="14"/>
      <name val="Calibri"/>
      <family val="2"/>
      <scheme val="minor"/>
    </font>
  </fonts>
  <fills count="8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theme="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0000"/>
        <bgColor indexed="64"/>
      </patternFill>
    </fill>
    <fill>
      <patternFill patternType="solid">
        <fgColor theme="1"/>
        <bgColor indexed="64"/>
      </patternFill>
    </fill>
    <fill>
      <patternFill patternType="solid">
        <fgColor indexed="23"/>
      </patternFill>
    </fill>
    <fill>
      <patternFill patternType="solid">
        <fgColor indexed="54"/>
      </patternFill>
    </fill>
    <fill>
      <patternFill patternType="solid">
        <fgColor indexed="14"/>
      </patternFill>
    </fill>
    <fill>
      <patternFill patternType="solid">
        <fgColor rgb="FFFFC000"/>
        <bgColor indexed="64"/>
      </patternFill>
    </fill>
    <fill>
      <patternFill patternType="solid">
        <fgColor rgb="FFFFFF66"/>
        <bgColor indexed="64"/>
      </patternFill>
    </fill>
    <fill>
      <patternFill patternType="solid">
        <fgColor rgb="FFCCFFCC"/>
        <bgColor indexed="64"/>
      </patternFill>
    </fill>
    <fill>
      <patternFill patternType="solid">
        <fgColor rgb="FFCCFF99"/>
        <bgColor indexed="64"/>
      </patternFill>
    </fill>
    <fill>
      <patternFill patternType="solid">
        <fgColor theme="8" tint="0.59999389629810485"/>
        <bgColor indexed="64"/>
      </patternFill>
    </fill>
    <fill>
      <patternFill patternType="solid">
        <fgColor rgb="FFFFFFCC"/>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rgb="FFFFFF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9966"/>
        <bgColor indexed="64"/>
      </patternFill>
    </fill>
    <fill>
      <patternFill patternType="solid">
        <fgColor rgb="FFFFFFFF"/>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59999389629810485"/>
        <bgColor indexed="64"/>
      </patternFill>
    </fill>
  </fills>
  <borders count="101">
    <border>
      <left/>
      <right/>
      <top/>
      <bottom/>
      <diagonal/>
    </border>
    <border>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top/>
      <bottom style="thin">
        <color indexed="64"/>
      </bottom>
      <diagonal/>
    </border>
    <border>
      <left/>
      <right style="thick">
        <color theme="0"/>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23"/>
      </bottom>
      <diagonal/>
    </border>
    <border>
      <left/>
      <right/>
      <top/>
      <bottom style="medium">
        <color indexed="49"/>
      </bottom>
      <diagonal/>
    </border>
    <border>
      <left/>
      <right/>
      <top style="thin">
        <color indexed="49"/>
      </top>
      <bottom style="double">
        <color indexed="49"/>
      </bottom>
      <diagonal/>
    </border>
    <border>
      <left style="medium">
        <color indexed="8"/>
      </left>
      <right style="medium">
        <color indexed="8"/>
      </right>
      <top style="medium">
        <color indexed="8"/>
      </top>
      <bottom style="medium">
        <color indexed="8"/>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0C0C0"/>
      </left>
      <right style="medium">
        <color rgb="FFC0C0C0"/>
      </right>
      <top style="medium">
        <color auto="1"/>
      </top>
      <bottom style="medium">
        <color rgb="FFC0C0C0"/>
      </bottom>
      <diagonal/>
    </border>
    <border>
      <left style="medium">
        <color indexed="8"/>
      </left>
      <right style="medium">
        <color indexed="8"/>
      </right>
      <top style="medium">
        <color indexed="8"/>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28855">
    <xf numFmtId="0" fontId="0" fillId="0" borderId="0"/>
    <xf numFmtId="43" fontId="12" fillId="0" borderId="0" applyFont="0" applyFill="0" applyBorder="0" applyAlignment="0" applyProtection="0"/>
    <xf numFmtId="9" fontId="12" fillId="0" borderId="0" applyFont="0" applyFill="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3" applyNumberFormat="0" applyAlignment="0" applyProtection="0"/>
    <xf numFmtId="0" fontId="23" fillId="21" borderId="4"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3" applyNumberFormat="0" applyAlignment="0" applyProtection="0"/>
    <xf numFmtId="0" fontId="30" fillId="0" borderId="8" applyNumberFormat="0" applyFill="0" applyAlignment="0" applyProtection="0"/>
    <xf numFmtId="0" fontId="31" fillId="22" borderId="0" applyNumberFormat="0" applyBorder="0" applyAlignment="0" applyProtection="0"/>
    <xf numFmtId="37"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7" fontId="32" fillId="0" borderId="0"/>
    <xf numFmtId="0" fontId="12" fillId="0" borderId="0"/>
    <xf numFmtId="0" fontId="12"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33" fillId="20" borderId="10"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pplyNumberFormat="0" applyFont="0" applyFill="0" applyBorder="0" applyAlignment="0" applyProtection="0">
      <alignment horizontal="left"/>
    </xf>
    <xf numFmtId="0" fontId="35" fillId="0" borderId="0" applyNumberFormat="0" applyFill="0" applyBorder="0" applyAlignment="0" applyProtection="0"/>
    <xf numFmtId="0" fontId="36" fillId="0" borderId="11" applyNumberFormat="0" applyFill="0" applyAlignment="0" applyProtection="0"/>
    <xf numFmtId="0" fontId="37" fillId="0" borderId="0" applyNumberFormat="0" applyFill="0" applyBorder="0" applyAlignment="0" applyProtection="0"/>
    <xf numFmtId="0" fontId="11" fillId="0" borderId="0"/>
    <xf numFmtId="43" fontId="11"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39" fillId="0" borderId="0" applyNumberFormat="0" applyFont="0" applyFill="0" applyBorder="0" applyAlignment="0" applyProtection="0">
      <alignment horizontal="left"/>
    </xf>
    <xf numFmtId="4" fontId="39" fillId="0" borderId="0" applyFont="0" applyFill="0" applyBorder="0" applyAlignment="0" applyProtection="0"/>
    <xf numFmtId="0" fontId="38" fillId="0" borderId="2">
      <alignment horizontal="center"/>
    </xf>
    <xf numFmtId="3" fontId="39" fillId="0" borderId="0" applyFont="0" applyFill="0" applyBorder="0" applyAlignment="0" applyProtection="0"/>
    <xf numFmtId="44" fontId="12" fillId="0" borderId="0" applyFont="0" applyFill="0" applyBorder="0" applyAlignment="0" applyProtection="0"/>
    <xf numFmtId="0" fontId="39" fillId="0" borderId="0"/>
    <xf numFmtId="40" fontId="39" fillId="0" borderId="0" applyFont="0" applyFill="0" applyBorder="0" applyAlignment="0" applyProtection="0"/>
    <xf numFmtId="44" fontId="39"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9" fillId="0" borderId="0"/>
    <xf numFmtId="0" fontId="39" fillId="0" borderId="0"/>
    <xf numFmtId="0" fontId="39" fillId="0" borderId="0"/>
    <xf numFmtId="9" fontId="39" fillId="0" borderId="0" applyFont="0" applyFill="0" applyBorder="0" applyAlignment="0" applyProtection="0"/>
    <xf numFmtId="0" fontId="39" fillId="0" borderId="0" applyNumberFormat="0" applyFont="0" applyFill="0" applyBorder="0" applyAlignment="0" applyProtection="0">
      <alignment horizontal="left"/>
    </xf>
    <xf numFmtId="15" fontId="39" fillId="0" borderId="0" applyFont="0" applyFill="0" applyBorder="0" applyAlignment="0" applyProtection="0"/>
    <xf numFmtId="4" fontId="39" fillId="0" borderId="0" applyFont="0" applyFill="0" applyBorder="0" applyAlignment="0" applyProtection="0"/>
    <xf numFmtId="0" fontId="38" fillId="0" borderId="2">
      <alignment horizontal="center"/>
    </xf>
    <xf numFmtId="0" fontId="39" fillId="24" borderId="0" applyNumberFormat="0" applyFont="0" applyBorder="0" applyAlignment="0" applyProtection="0"/>
    <xf numFmtId="0" fontId="1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8" fontId="40" fillId="0" borderId="0" applyNumberFormat="0" applyFill="0" applyBorder="0" applyAlignment="0" applyProtection="0"/>
    <xf numFmtId="0" fontId="40" fillId="0" borderId="0" applyNumberFormat="0" applyFill="0" applyBorder="0" applyAlignment="0" applyProtection="0"/>
    <xf numFmtId="43" fontId="12" fillId="0" borderId="0" applyFont="0" applyFill="0" applyBorder="0" applyAlignment="0" applyProtection="0"/>
    <xf numFmtId="44" fontId="41" fillId="0" borderId="0" applyFont="0" applyFill="0" applyBorder="0" applyAlignment="0" applyProtection="0"/>
    <xf numFmtId="15" fontId="34" fillId="0" borderId="0" applyFont="0" applyFill="0" applyBorder="0" applyAlignment="0" applyProtection="0"/>
    <xf numFmtId="4" fontId="34" fillId="0" borderId="0" applyFont="0" applyFill="0" applyBorder="0" applyAlignment="0" applyProtection="0"/>
    <xf numFmtId="3" fontId="34" fillId="0" borderId="0" applyFont="0" applyFill="0" applyBorder="0" applyAlignment="0" applyProtection="0"/>
    <xf numFmtId="0" fontId="34" fillId="24" borderId="0" applyNumberFormat="0" applyFont="0" applyBorder="0" applyAlignment="0" applyProtection="0"/>
    <xf numFmtId="0" fontId="51" fillId="0" borderId="0" applyNumberFormat="0" applyFill="0" applyBorder="0" applyAlignment="0" applyProtection="0"/>
    <xf numFmtId="0" fontId="52" fillId="0" borderId="20" applyNumberFormat="0" applyFill="0" applyAlignment="0" applyProtection="0"/>
    <xf numFmtId="0" fontId="53" fillId="0" borderId="21" applyNumberFormat="0" applyFill="0" applyAlignment="0" applyProtection="0"/>
    <xf numFmtId="0" fontId="54" fillId="0" borderId="22" applyNumberFormat="0" applyFill="0" applyAlignment="0" applyProtection="0"/>
    <xf numFmtId="0" fontId="54" fillId="0" borderId="0" applyNumberFormat="0" applyFill="0" applyBorder="0" applyAlignment="0" applyProtection="0"/>
    <xf numFmtId="0" fontId="55" fillId="27" borderId="0" applyNumberFormat="0" applyBorder="0" applyAlignment="0" applyProtection="0"/>
    <xf numFmtId="0" fontId="56" fillId="28" borderId="0" applyNumberFormat="0" applyBorder="0" applyAlignment="0" applyProtection="0"/>
    <xf numFmtId="0" fontId="57" fillId="29" borderId="0" applyNumberFormat="0" applyBorder="0" applyAlignment="0" applyProtection="0"/>
    <xf numFmtId="0" fontId="58" fillId="30" borderId="23" applyNumberFormat="0" applyAlignment="0" applyProtection="0"/>
    <xf numFmtId="0" fontId="59" fillId="31" borderId="24" applyNumberFormat="0" applyAlignment="0" applyProtection="0"/>
    <xf numFmtId="0" fontId="60" fillId="31" borderId="23" applyNumberFormat="0" applyAlignment="0" applyProtection="0"/>
    <xf numFmtId="0" fontId="61" fillId="0" borderId="25" applyNumberFormat="0" applyFill="0" applyAlignment="0" applyProtection="0"/>
    <xf numFmtId="0" fontId="62" fillId="32" borderId="2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28" applyNumberFormat="0" applyFill="0" applyAlignment="0" applyProtection="0"/>
    <xf numFmtId="0" fontId="6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66" fillId="57" borderId="0" applyNumberFormat="0" applyBorder="0" applyAlignment="0" applyProtection="0"/>
    <xf numFmtId="0" fontId="10" fillId="0" borderId="0"/>
    <xf numFmtId="0" fontId="10" fillId="33" borderId="27" applyNumberFormat="0" applyFont="0" applyAlignment="0" applyProtection="0"/>
    <xf numFmtId="0" fontId="50" fillId="0" borderId="0"/>
    <xf numFmtId="44" fontId="10" fillId="0" borderId="0" applyFont="0" applyFill="0" applyBorder="0" applyAlignment="0" applyProtection="0"/>
    <xf numFmtId="0" fontId="9" fillId="0" borderId="0"/>
    <xf numFmtId="0" fontId="9" fillId="33" borderId="27" applyNumberFormat="0" applyFont="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37"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xf numFmtId="43" fontId="9" fillId="0" borderId="0" applyFont="0" applyFill="0" applyBorder="0" applyAlignment="0" applyProtection="0"/>
    <xf numFmtId="0" fontId="34" fillId="0" borderId="0" applyNumberFormat="0" applyFont="0" applyFill="0" applyBorder="0" applyAlignment="0" applyProtection="0">
      <alignment horizontal="left"/>
    </xf>
    <xf numFmtId="0" fontId="34" fillId="0" borderId="0"/>
    <xf numFmtId="40" fontId="34" fillId="0" borderId="0" applyFont="0" applyFill="0" applyBorder="0" applyAlignment="0" applyProtection="0"/>
    <xf numFmtId="44" fontId="34" fillId="0" borderId="0" applyFont="0" applyFill="0" applyBorder="0" applyAlignment="0" applyProtection="0"/>
    <xf numFmtId="43" fontId="9"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applyNumberFormat="0" applyFont="0" applyFill="0" applyBorder="0" applyAlignment="0" applyProtection="0">
      <alignment horizontal="left"/>
    </xf>
    <xf numFmtId="4" fontId="34" fillId="0" borderId="0" applyFont="0" applyFill="0" applyBorder="0" applyAlignment="0" applyProtection="0"/>
    <xf numFmtId="0" fontId="9"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4" fontId="12" fillId="0" borderId="0" applyFont="0" applyFill="0" applyBorder="0" applyAlignment="0" applyProtection="0"/>
    <xf numFmtId="0" fontId="9" fillId="0" borderId="0"/>
    <xf numFmtId="0" fontId="9" fillId="33" borderId="27" applyNumberFormat="0" applyFont="0" applyAlignment="0" applyProtection="0"/>
    <xf numFmtId="44" fontId="9"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7" applyNumberFormat="0" applyFont="0" applyAlignment="0" applyProtection="0"/>
    <xf numFmtId="0" fontId="12" fillId="0" borderId="0"/>
    <xf numFmtId="44" fontId="8" fillId="0" borderId="0" applyFont="0" applyFill="0" applyBorder="0" applyAlignment="0" applyProtection="0"/>
    <xf numFmtId="0" fontId="8" fillId="0" borderId="0"/>
    <xf numFmtId="0" fontId="8" fillId="33" borderId="27" applyNumberFormat="0" applyFont="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3" borderId="27" applyNumberFormat="0" applyFont="0" applyAlignment="0" applyProtection="0"/>
    <xf numFmtId="44" fontId="8"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0" borderId="0"/>
    <xf numFmtId="0" fontId="7" fillId="33" borderId="27" applyNumberFormat="0" applyFont="0" applyAlignment="0" applyProtection="0"/>
    <xf numFmtId="44" fontId="7" fillId="0" borderId="0" applyFont="0" applyFill="0" applyBorder="0" applyAlignment="0" applyProtection="0"/>
    <xf numFmtId="0" fontId="7" fillId="0" borderId="0"/>
    <xf numFmtId="0" fontId="7" fillId="33" borderId="27" applyNumberFormat="0" applyFont="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3" borderId="27" applyNumberFormat="0" applyFont="0" applyAlignment="0" applyProtection="0"/>
    <xf numFmtId="44" fontId="7" fillId="0" borderId="0" applyFont="0" applyFill="0" applyBorder="0" applyAlignment="0" applyProtection="0"/>
    <xf numFmtId="0" fontId="6" fillId="0" borderId="0"/>
    <xf numFmtId="0" fontId="6" fillId="33" borderId="27" applyNumberFormat="0" applyFont="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3" borderId="27" applyNumberFormat="0" applyFont="0" applyAlignment="0" applyProtection="0"/>
    <xf numFmtId="44" fontId="6" fillId="0" borderId="0" applyFont="0" applyFill="0" applyBorder="0" applyAlignment="0" applyProtection="0"/>
    <xf numFmtId="0" fontId="12" fillId="0" borderId="0"/>
    <xf numFmtId="0" fontId="6" fillId="0" borderId="0"/>
    <xf numFmtId="0" fontId="6" fillId="33" borderId="27" applyNumberFormat="0" applyFont="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3" borderId="27" applyNumberFormat="0" applyFont="0" applyAlignment="0" applyProtection="0"/>
    <xf numFmtId="44" fontId="6" fillId="0" borderId="0" applyFont="0" applyFill="0" applyBorder="0" applyAlignment="0" applyProtection="0"/>
    <xf numFmtId="0" fontId="12" fillId="0" borderId="0"/>
    <xf numFmtId="0" fontId="12" fillId="0" borderId="0"/>
    <xf numFmtId="0" fontId="12" fillId="0" borderId="0"/>
    <xf numFmtId="0" fontId="32" fillId="0" borderId="0"/>
    <xf numFmtId="0" fontId="77" fillId="0" borderId="0"/>
    <xf numFmtId="0" fontId="77" fillId="0" borderId="0"/>
    <xf numFmtId="3" fontId="77"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37" fontId="32" fillId="0" borderId="0"/>
    <xf numFmtId="0" fontId="79" fillId="0" borderId="0"/>
    <xf numFmtId="0" fontId="5" fillId="0" borderId="0"/>
    <xf numFmtId="0" fontId="5" fillId="0" borderId="0"/>
    <xf numFmtId="0" fontId="79" fillId="0" borderId="0"/>
    <xf numFmtId="0" fontId="12" fillId="0" borderId="0"/>
    <xf numFmtId="0" fontId="79" fillId="0" borderId="0"/>
    <xf numFmtId="0" fontId="5" fillId="0" borderId="0"/>
    <xf numFmtId="0" fontId="5" fillId="0" borderId="0"/>
    <xf numFmtId="0" fontId="12" fillId="0" borderId="0"/>
    <xf numFmtId="0" fontId="79" fillId="0" borderId="0"/>
    <xf numFmtId="0" fontId="40" fillId="0" borderId="0" applyNumberFormat="0" applyFill="0" applyBorder="0" applyAlignment="0" applyProtection="0"/>
    <xf numFmtId="0" fontId="79" fillId="0" borderId="0"/>
    <xf numFmtId="0" fontId="79" fillId="0" borderId="0"/>
    <xf numFmtId="0" fontId="5" fillId="33" borderId="27" applyNumberFormat="0" applyFont="0" applyAlignment="0" applyProtection="0"/>
    <xf numFmtId="9" fontId="12" fillId="0" borderId="0" applyFont="0" applyFill="0" applyBorder="0" applyAlignment="0" applyProtection="0"/>
    <xf numFmtId="0" fontId="44"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34" fillId="0" borderId="0"/>
    <xf numFmtId="40" fontId="34" fillId="0" borderId="0" applyFont="0" applyFill="0" applyBorder="0" applyAlignment="0" applyProtection="0"/>
    <xf numFmtId="44" fontId="34"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9" fillId="20" borderId="0" applyNumberFormat="0" applyBorder="0" applyAlignment="0" applyProtection="0"/>
    <xf numFmtId="0" fontId="19"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2" fillId="2" borderId="0" applyNumberFormat="0" applyBorder="0" applyAlignment="0" applyProtection="0"/>
    <xf numFmtId="0" fontId="80"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82" fillId="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2" fillId="4" borderId="0" applyNumberFormat="0" applyBorder="0" applyAlignment="0" applyProtection="0"/>
    <xf numFmtId="0" fontId="80" fillId="4" borderId="0" applyNumberFormat="0" applyBorder="0" applyAlignment="0" applyProtection="0"/>
    <xf numFmtId="0" fontId="19" fillId="4"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2" fillId="5" borderId="0" applyNumberFormat="0" applyBorder="0" applyAlignment="0" applyProtection="0"/>
    <xf numFmtId="0" fontId="80"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2" fillId="6" borderId="0" applyNumberFormat="0" applyBorder="0" applyAlignment="0" applyProtection="0"/>
    <xf numFmtId="0" fontId="19"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2" fillId="7"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2" fillId="8" borderId="0" applyNumberFormat="0" applyBorder="0" applyAlignment="0" applyProtection="0"/>
    <xf numFmtId="0" fontId="80"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2" fillId="9"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2" fillId="10" borderId="0" applyNumberFormat="0" applyBorder="0" applyAlignment="0" applyProtection="0"/>
    <xf numFmtId="0" fontId="80" fillId="10" borderId="0" applyNumberFormat="0" applyBorder="0" applyAlignment="0" applyProtection="0"/>
    <xf numFmtId="0" fontId="19" fillId="10"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2" fillId="5" borderId="0" applyNumberFormat="0" applyBorder="0" applyAlignment="0" applyProtection="0"/>
    <xf numFmtId="0" fontId="80"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2" fillId="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2" fillId="11" borderId="0" applyNumberFormat="0" applyBorder="0" applyAlignment="0" applyProtection="0"/>
    <xf numFmtId="0" fontId="80" fillId="11" borderId="0" applyNumberFormat="0" applyBorder="0" applyAlignment="0" applyProtection="0"/>
    <xf numFmtId="0" fontId="19" fillId="11" borderId="0" applyNumberFormat="0" applyBorder="0" applyAlignment="0" applyProtection="0"/>
    <xf numFmtId="0" fontId="20"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4" fillId="12" borderId="0" applyNumberFormat="0" applyBorder="0" applyAlignment="0" applyProtection="0"/>
    <xf numFmtId="0" fontId="83" fillId="12" borderId="0" applyNumberFormat="0" applyBorder="0" applyAlignment="0" applyProtection="0"/>
    <xf numFmtId="0" fontId="20" fillId="12"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9" borderId="0" applyNumberFormat="0" applyBorder="0" applyAlignment="0" applyProtection="0"/>
    <xf numFmtId="0" fontId="20"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10" borderId="0" applyNumberFormat="0" applyBorder="0" applyAlignment="0" applyProtection="0"/>
    <xf numFmtId="0" fontId="83" fillId="10" borderId="0" applyNumberFormat="0" applyBorder="0" applyAlignment="0" applyProtection="0"/>
    <xf numFmtId="0" fontId="20" fillId="10" borderId="0" applyNumberFormat="0" applyBorder="0" applyAlignment="0" applyProtection="0"/>
    <xf numFmtId="0" fontId="20"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4" fillId="13" borderId="0" applyNumberFormat="0" applyBorder="0" applyAlignment="0" applyProtection="0"/>
    <xf numFmtId="0" fontId="83" fillId="13" borderId="0" applyNumberFormat="0" applyBorder="0" applyAlignment="0" applyProtection="0"/>
    <xf numFmtId="0" fontId="20"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4" fillId="14" borderId="0" applyNumberFormat="0" applyBorder="0" applyAlignment="0" applyProtection="0"/>
    <xf numFmtId="0" fontId="20"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15" borderId="0" applyNumberFormat="0" applyBorder="0" applyAlignment="0" applyProtection="0"/>
    <xf numFmtId="0" fontId="83" fillId="15" borderId="0" applyNumberFormat="0" applyBorder="0" applyAlignment="0" applyProtection="0"/>
    <xf numFmtId="0" fontId="20" fillId="15" borderId="0" applyNumberFormat="0" applyBorder="0" applyAlignment="0" applyProtection="0"/>
    <xf numFmtId="0" fontId="20"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4" fillId="16" borderId="0" applyNumberFormat="0" applyBorder="0" applyAlignment="0" applyProtection="0"/>
    <xf numFmtId="0" fontId="83" fillId="16" borderId="0" applyNumberFormat="0" applyBorder="0" applyAlignment="0" applyProtection="0"/>
    <xf numFmtId="0" fontId="20"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4"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4" fillId="18" borderId="0" applyNumberFormat="0" applyBorder="0" applyAlignment="0" applyProtection="0"/>
    <xf numFmtId="0" fontId="20"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4" fillId="13" borderId="0" applyNumberFormat="0" applyBorder="0" applyAlignment="0" applyProtection="0"/>
    <xf numFmtId="0" fontId="83" fillId="13" borderId="0" applyNumberFormat="0" applyBorder="0" applyAlignment="0" applyProtection="0"/>
    <xf numFmtId="0" fontId="20"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4" fillId="14"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4" fillId="19" borderId="0" applyNumberFormat="0" applyBorder="0" applyAlignment="0" applyProtection="0"/>
    <xf numFmtId="0" fontId="21" fillId="63"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6" fillId="3" borderId="0" applyNumberFormat="0" applyBorder="0" applyAlignment="0" applyProtection="0"/>
    <xf numFmtId="0" fontId="85" fillId="3" borderId="0" applyNumberFormat="0" applyBorder="0" applyAlignment="0" applyProtection="0"/>
    <xf numFmtId="0" fontId="21" fillId="3" borderId="0" applyNumberFormat="0" applyBorder="0" applyAlignment="0" applyProtection="0"/>
    <xf numFmtId="0" fontId="87" fillId="20" borderId="3" applyNumberFormat="0" applyAlignment="0" applyProtection="0"/>
    <xf numFmtId="0" fontId="87" fillId="20" borderId="3" applyNumberFormat="0" applyAlignment="0" applyProtection="0"/>
    <xf numFmtId="0" fontId="87" fillId="20" borderId="3" applyNumberFormat="0" applyAlignment="0" applyProtection="0"/>
    <xf numFmtId="0" fontId="88" fillId="20" borderId="3" applyNumberFormat="0" applyAlignment="0" applyProtection="0"/>
    <xf numFmtId="0" fontId="23" fillId="61" borderId="4" applyNumberFormat="0" applyAlignment="0" applyProtection="0"/>
    <xf numFmtId="0" fontId="89" fillId="61" borderId="4" applyNumberFormat="0" applyAlignment="0" applyProtection="0"/>
    <xf numFmtId="0" fontId="89" fillId="61" borderId="4" applyNumberFormat="0" applyAlignment="0" applyProtection="0"/>
    <xf numFmtId="0" fontId="89" fillId="61" borderId="4" applyNumberFormat="0" applyAlignment="0" applyProtection="0"/>
    <xf numFmtId="0" fontId="90" fillId="21" borderId="4" applyNumberFormat="0" applyAlignment="0" applyProtection="0"/>
    <xf numFmtId="0" fontId="89" fillId="21" borderId="4" applyNumberFormat="0" applyAlignment="0" applyProtection="0"/>
    <xf numFmtId="0" fontId="23" fillId="21" borderId="4" applyNumberFormat="0" applyAlignment="0" applyProtection="0"/>
    <xf numFmtId="43" fontId="12" fillId="0" borderId="0" applyFont="0" applyFill="0" applyBorder="0" applyAlignment="0" applyProtection="0"/>
    <xf numFmtId="43" fontId="8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1" fillId="0" borderId="0" applyFont="0" applyFill="0" applyBorder="0" applyAlignment="0" applyProtection="0"/>
    <xf numFmtId="40" fontId="34"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0" fontId="34" fillId="0" borderId="0" applyFont="0" applyFill="0" applyBorder="0" applyAlignment="0" applyProtection="0"/>
    <xf numFmtId="40" fontId="34"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9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44" fontId="5" fillId="0" borderId="0" applyFont="0" applyFill="0" applyBorder="0" applyAlignment="0" applyProtection="0"/>
    <xf numFmtId="44" fontId="81" fillId="0" borderId="0" applyFont="0" applyFill="0" applyBorder="0" applyAlignment="0" applyProtection="0"/>
    <xf numFmtId="44" fontId="12"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8" fontId="34" fillId="0" borderId="0" applyFont="0" applyFill="0" applyBorder="0" applyAlignment="0" applyProtection="0"/>
    <xf numFmtId="8" fontId="34" fillId="0" borderId="0" applyFont="0" applyFill="0" applyBorder="0" applyAlignment="0" applyProtection="0"/>
    <xf numFmtId="44" fontId="12"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5" fillId="4" borderId="0" applyNumberFormat="0" applyBorder="0" applyAlignment="0" applyProtection="0"/>
    <xf numFmtId="0" fontId="96" fillId="0" borderId="57" applyNumberFormat="0" applyFill="0" applyAlignment="0" applyProtection="0"/>
    <xf numFmtId="0" fontId="97" fillId="0" borderId="57" applyNumberFormat="0" applyFill="0" applyAlignment="0" applyProtection="0"/>
    <xf numFmtId="0" fontId="97" fillId="0" borderId="57" applyNumberFormat="0" applyFill="0" applyAlignment="0" applyProtection="0"/>
    <xf numFmtId="0" fontId="97" fillId="0" borderId="57" applyNumberFormat="0" applyFill="0" applyAlignment="0" applyProtection="0"/>
    <xf numFmtId="0" fontId="98" fillId="0" borderId="5" applyNumberFormat="0" applyFill="0" applyAlignment="0" applyProtection="0"/>
    <xf numFmtId="0" fontId="99" fillId="0" borderId="5" applyNumberFormat="0" applyFill="0" applyAlignment="0" applyProtection="0"/>
    <xf numFmtId="0" fontId="26" fillId="0" borderId="5" applyNumberFormat="0" applyFill="0" applyAlignment="0" applyProtection="0"/>
    <xf numFmtId="0" fontId="100"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101" fillId="0" borderId="58" applyNumberFormat="0" applyFill="0" applyAlignment="0" applyProtection="0"/>
    <xf numFmtId="0" fontId="102" fillId="0" borderId="6" applyNumberFormat="0" applyFill="0" applyAlignment="0" applyProtection="0"/>
    <xf numFmtId="0" fontId="103" fillId="0" borderId="6" applyNumberFormat="0" applyFill="0" applyAlignment="0" applyProtection="0"/>
    <xf numFmtId="0" fontId="27" fillId="0" borderId="6" applyNumberFormat="0" applyFill="0" applyAlignment="0" applyProtection="0"/>
    <xf numFmtId="0" fontId="104"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6" fillId="0" borderId="7" applyNumberFormat="0" applyFill="0" applyAlignment="0" applyProtection="0"/>
    <xf numFmtId="0" fontId="107" fillId="0" borderId="7" applyNumberFormat="0" applyFill="0" applyAlignment="0" applyProtection="0"/>
    <xf numFmtId="0" fontId="28" fillId="0" borderId="7"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28" fillId="0" borderId="0" applyNumberFormat="0" applyFill="0" applyBorder="0" applyAlignment="0" applyProtection="0"/>
    <xf numFmtId="0" fontId="108" fillId="7" borderId="3" applyNumberFormat="0" applyAlignment="0" applyProtection="0"/>
    <xf numFmtId="0" fontId="108" fillId="7" borderId="3" applyNumberFormat="0" applyAlignment="0" applyProtection="0"/>
    <xf numFmtId="0" fontId="108" fillId="7" borderId="3" applyNumberFormat="0" applyAlignment="0" applyProtection="0"/>
    <xf numFmtId="0" fontId="109" fillId="7" borderId="3" applyNumberFormat="0" applyAlignment="0" applyProtection="0"/>
    <xf numFmtId="41" fontId="110" fillId="0" borderId="0">
      <alignment horizontal="left"/>
    </xf>
    <xf numFmtId="0" fontId="111" fillId="0" borderId="8" applyNumberFormat="0" applyFill="0" applyAlignment="0" applyProtection="0"/>
    <xf numFmtId="0" fontId="111" fillId="0" borderId="8" applyNumberFormat="0" applyFill="0" applyAlignment="0" applyProtection="0"/>
    <xf numFmtId="0" fontId="111" fillId="0" borderId="8" applyNumberFormat="0" applyFill="0" applyAlignment="0" applyProtection="0"/>
    <xf numFmtId="0" fontId="112" fillId="0" borderId="8" applyNumberFormat="0" applyFill="0" applyAlignment="0" applyProtection="0"/>
    <xf numFmtId="0" fontId="113" fillId="22" borderId="0" applyNumberFormat="0" applyBorder="0" applyAlignment="0" applyProtection="0"/>
    <xf numFmtId="0" fontId="113" fillId="22" borderId="0" applyNumberFormat="0" applyBorder="0" applyAlignment="0" applyProtection="0"/>
    <xf numFmtId="0" fontId="113" fillId="22" borderId="0" applyNumberFormat="0" applyBorder="0" applyAlignment="0" applyProtection="0"/>
    <xf numFmtId="0" fontId="114" fillId="22" borderId="0" applyNumberFormat="0" applyBorder="0" applyAlignment="0" applyProtection="0"/>
    <xf numFmtId="0" fontId="68" fillId="0" borderId="0"/>
    <xf numFmtId="0" fontId="81" fillId="0" borderId="0"/>
    <xf numFmtId="37" fontId="32" fillId="0" borderId="0"/>
    <xf numFmtId="0" fontId="32" fillId="0" borderId="0"/>
    <xf numFmtId="0" fontId="34" fillId="0" borderId="0"/>
    <xf numFmtId="0" fontId="5" fillId="0" borderId="0"/>
    <xf numFmtId="38" fontId="12" fillId="0" borderId="0"/>
    <xf numFmtId="38" fontId="12" fillId="0" borderId="0"/>
    <xf numFmtId="38" fontId="12" fillId="0" borderId="0"/>
    <xf numFmtId="38" fontId="12" fillId="0" borderId="0"/>
    <xf numFmtId="0" fontId="34" fillId="0" borderId="0"/>
    <xf numFmtId="0" fontId="34" fillId="0" borderId="0"/>
    <xf numFmtId="38" fontId="12" fillId="0" borderId="0"/>
    <xf numFmtId="38" fontId="12" fillId="0" borderId="0"/>
    <xf numFmtId="38" fontId="12" fillId="0" borderId="0"/>
    <xf numFmtId="38" fontId="12" fillId="0" borderId="0"/>
    <xf numFmtId="38" fontId="12" fillId="0" borderId="0"/>
    <xf numFmtId="38" fontId="12" fillId="0" borderId="0"/>
    <xf numFmtId="38" fontId="12" fillId="0" borderId="0"/>
    <xf numFmtId="38" fontId="12" fillId="0" borderId="0"/>
    <xf numFmtId="38" fontId="12" fillId="0" borderId="0"/>
    <xf numFmtId="38" fontId="12" fillId="0" borderId="0"/>
    <xf numFmtId="0" fontId="81" fillId="0" borderId="0"/>
    <xf numFmtId="0" fontId="115" fillId="0" borderId="0"/>
    <xf numFmtId="0" fontId="115" fillId="0" borderId="0"/>
    <xf numFmtId="0" fontId="81" fillId="0" borderId="0"/>
    <xf numFmtId="0" fontId="115" fillId="0" borderId="0"/>
    <xf numFmtId="38" fontId="12" fillId="0" borderId="0"/>
    <xf numFmtId="38" fontId="12" fillId="0" borderId="0"/>
    <xf numFmtId="38" fontId="12" fillId="0" borderId="0"/>
    <xf numFmtId="38" fontId="12" fillId="0" borderId="0"/>
    <xf numFmtId="38" fontId="12" fillId="0" borderId="0"/>
    <xf numFmtId="0" fontId="5" fillId="0" borderId="0"/>
    <xf numFmtId="0" fontId="81" fillId="0" borderId="0"/>
    <xf numFmtId="0" fontId="12" fillId="0" borderId="0"/>
    <xf numFmtId="0" fontId="12" fillId="0" borderId="0"/>
    <xf numFmtId="0" fontId="68" fillId="0" borderId="0"/>
    <xf numFmtId="0" fontId="68" fillId="0" borderId="0"/>
    <xf numFmtId="0" fontId="68" fillId="0" borderId="0"/>
    <xf numFmtId="0" fontId="12" fillId="23" borderId="9"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43" fontId="108" fillId="0" borderId="0"/>
    <xf numFmtId="190" fontId="116" fillId="0" borderId="0"/>
    <xf numFmtId="0" fontId="117" fillId="20" borderId="10" applyNumberFormat="0" applyAlignment="0" applyProtection="0"/>
    <xf numFmtId="0" fontId="117" fillId="20" borderId="10" applyNumberFormat="0" applyAlignment="0" applyProtection="0"/>
    <xf numFmtId="0" fontId="117" fillId="20" borderId="10" applyNumberFormat="0" applyAlignment="0" applyProtection="0"/>
    <xf numFmtId="0" fontId="118" fillId="20" borderId="10" applyNumberFormat="0" applyAlignment="0" applyProtection="0"/>
    <xf numFmtId="9" fontId="3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15" fontId="34"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0" fontId="38" fillId="0" borderId="2">
      <alignment horizontal="center"/>
    </xf>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34" fillId="24" borderId="0" applyNumberFormat="0" applyFont="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5" fillId="0" borderId="0" applyNumberFormat="0" applyFill="0" applyBorder="0" applyAlignment="0" applyProtection="0"/>
    <xf numFmtId="0" fontId="36" fillId="0" borderId="60"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121" fillId="0" borderId="11" applyNumberFormat="0" applyFill="0" applyAlignment="0" applyProtection="0"/>
    <xf numFmtId="0" fontId="120" fillId="0" borderId="11" applyNumberFormat="0" applyFill="0" applyAlignment="0" applyProtection="0"/>
    <xf numFmtId="0" fontId="36" fillId="0" borderId="11"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22" fillId="0" borderId="0" applyNumberFormat="0" applyFill="0" applyBorder="0" applyAlignment="0" applyProtection="0"/>
    <xf numFmtId="0" fontId="34" fillId="0" borderId="0"/>
    <xf numFmtId="44" fontId="34" fillId="0" borderId="0" applyFont="0" applyFill="0" applyBorder="0" applyAlignment="0" applyProtection="0"/>
    <xf numFmtId="43" fontId="5" fillId="0" borderId="0" applyFont="0" applyFill="0" applyBorder="0" applyAlignment="0" applyProtection="0"/>
    <xf numFmtId="9" fontId="3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0" fontId="34"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4" fontId="5" fillId="0" borderId="0" applyFont="0" applyFill="0" applyBorder="0" applyAlignment="0" applyProtection="0"/>
    <xf numFmtId="44" fontId="81" fillId="0" borderId="0" applyFont="0" applyFill="0" applyBorder="0" applyAlignment="0" applyProtection="0"/>
    <xf numFmtId="0" fontId="5" fillId="0" borderId="0"/>
    <xf numFmtId="0" fontId="81" fillId="0" borderId="0"/>
    <xf numFmtId="0" fontId="5" fillId="0" borderId="0"/>
    <xf numFmtId="0" fontId="81" fillId="0" borderId="0"/>
    <xf numFmtId="0" fontId="12" fillId="0" borderId="0"/>
    <xf numFmtId="0" fontId="12" fillId="0" borderId="0"/>
    <xf numFmtId="9" fontId="5" fillId="0" borderId="0" applyFont="0" applyFill="0" applyBorder="0" applyAlignment="0" applyProtection="0"/>
    <xf numFmtId="9" fontId="12"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12"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43" fontId="44" fillId="0" borderId="0" applyFont="0" applyFill="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12" fillId="0" borderId="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2" fillId="0" borderId="0"/>
    <xf numFmtId="43" fontId="5" fillId="0" borderId="0" applyFont="0" applyFill="0" applyBorder="0" applyAlignment="0" applyProtection="0"/>
    <xf numFmtId="0" fontId="5" fillId="0" borderId="0"/>
    <xf numFmtId="0" fontId="5" fillId="33" borderId="27" applyNumberFormat="0" applyFont="0" applyAlignment="0" applyProtection="0"/>
    <xf numFmtId="0" fontId="12" fillId="0" borderId="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37" fontId="3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5" fillId="0" borderId="0"/>
    <xf numFmtId="43" fontId="5" fillId="0" borderId="0" applyFont="0" applyFill="0" applyBorder="0" applyAlignment="0" applyProtection="0"/>
    <xf numFmtId="0" fontId="34" fillId="0" borderId="0"/>
    <xf numFmtId="43" fontId="5" fillId="0" borderId="0" applyFont="0" applyFill="0" applyBorder="0" applyAlignment="0" applyProtection="0"/>
    <xf numFmtId="9" fontId="34" fillId="0" borderId="0" applyFont="0" applyFill="0" applyBorder="0" applyAlignment="0" applyProtection="0"/>
    <xf numFmtId="0" fontId="5" fillId="0" borderId="0"/>
    <xf numFmtId="43" fontId="12" fillId="0" borderId="0" applyFont="0" applyFill="0" applyBorder="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0" fontId="12" fillId="0" borderId="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34" fillId="0" borderId="0"/>
    <xf numFmtId="43" fontId="12" fillId="0" borderId="0" applyFont="0" applyFill="0" applyBorder="0" applyAlignment="0" applyProtection="0"/>
    <xf numFmtId="43" fontId="5" fillId="0" borderId="0" applyFont="0" applyFill="0" applyBorder="0" applyAlignment="0" applyProtection="0"/>
    <xf numFmtId="44" fontId="12" fillId="0" borderId="0" applyFont="0" applyFill="0" applyBorder="0" applyAlignment="0" applyProtection="0"/>
    <xf numFmtId="9" fontId="3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1" fillId="0" borderId="0" applyNumberFormat="0" applyFill="0" applyBorder="0" applyAlignment="0" applyProtection="0"/>
    <xf numFmtId="0" fontId="52" fillId="0" borderId="20" applyNumberFormat="0" applyFill="0" applyAlignment="0" applyProtection="0"/>
    <xf numFmtId="0" fontId="53" fillId="0" borderId="21" applyNumberFormat="0" applyFill="0" applyAlignment="0" applyProtection="0"/>
    <xf numFmtId="0" fontId="54" fillId="0" borderId="22" applyNumberFormat="0" applyFill="0" applyAlignment="0" applyProtection="0"/>
    <xf numFmtId="0" fontId="54" fillId="0" borderId="0" applyNumberFormat="0" applyFill="0" applyBorder="0" applyAlignment="0" applyProtection="0"/>
    <xf numFmtId="0" fontId="55" fillId="27" borderId="0" applyNumberFormat="0" applyBorder="0" applyAlignment="0" applyProtection="0"/>
    <xf numFmtId="0" fontId="56" fillId="28" borderId="0" applyNumberFormat="0" applyBorder="0" applyAlignment="0" applyProtection="0"/>
    <xf numFmtId="0" fontId="57" fillId="29" borderId="0" applyNumberFormat="0" applyBorder="0" applyAlignment="0" applyProtection="0"/>
    <xf numFmtId="0" fontId="58" fillId="30" borderId="23" applyNumberFormat="0" applyAlignment="0" applyProtection="0"/>
    <xf numFmtId="0" fontId="59" fillId="31" borderId="24" applyNumberFormat="0" applyAlignment="0" applyProtection="0"/>
    <xf numFmtId="0" fontId="60" fillId="31" borderId="23" applyNumberFormat="0" applyAlignment="0" applyProtection="0"/>
    <xf numFmtId="0" fontId="61" fillId="0" borderId="25" applyNumberFormat="0" applyFill="0" applyAlignment="0" applyProtection="0"/>
    <xf numFmtId="0" fontId="62" fillId="32" borderId="2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28" applyNumberFormat="0" applyFill="0" applyAlignment="0" applyProtection="0"/>
    <xf numFmtId="0" fontId="6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66" fillId="57" borderId="0" applyNumberFormat="0" applyBorder="0" applyAlignment="0" applyProtection="0"/>
    <xf numFmtId="0" fontId="12" fillId="0" borderId="0"/>
    <xf numFmtId="0" fontId="19" fillId="2"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43" fontId="5" fillId="0" borderId="0" applyFont="0" applyFill="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1" fillId="3" borderId="0" applyNumberFormat="0" applyBorder="0" applyAlignment="0" applyProtection="0"/>
    <xf numFmtId="0" fontId="23" fillId="21" borderId="4"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37" fontId="32" fillId="0" borderId="0"/>
    <xf numFmtId="37" fontId="32" fillId="0" borderId="0"/>
    <xf numFmtId="0" fontId="12" fillId="23" borderId="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35" fillId="0" borderId="0" applyNumberFormat="0" applyFill="0" applyBorder="0" applyAlignment="0" applyProtection="0"/>
    <xf numFmtId="0" fontId="36" fillId="0" borderId="11" applyNumberFormat="0" applyFill="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12" fillId="0" borderId="0" applyFont="0" applyFill="0" applyBorder="0" applyAlignment="0" applyProtection="0"/>
    <xf numFmtId="43" fontId="5"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5" fillId="0" borderId="0" applyFont="0" applyFill="0" applyBorder="0" applyAlignment="0" applyProtection="0"/>
    <xf numFmtId="0" fontId="5" fillId="0" borderId="0"/>
    <xf numFmtId="43" fontId="12" fillId="0" borderId="0" applyFont="0" applyFill="0" applyBorder="0" applyAlignment="0" applyProtection="0"/>
    <xf numFmtId="43" fontId="5" fillId="0" borderId="0" applyFont="0" applyFill="0" applyBorder="0" applyAlignment="0" applyProtection="0"/>
    <xf numFmtId="0" fontId="5" fillId="0" borderId="0"/>
    <xf numFmtId="0" fontId="12"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77" fillId="0" borderId="0"/>
    <xf numFmtId="0" fontId="77" fillId="0" borderId="0"/>
    <xf numFmtId="3" fontId="77"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37" fontId="32" fillId="0" borderId="0"/>
    <xf numFmtId="0" fontId="79" fillId="0" borderId="0"/>
    <xf numFmtId="0" fontId="5" fillId="0" borderId="0"/>
    <xf numFmtId="0" fontId="5" fillId="0" borderId="0"/>
    <xf numFmtId="0" fontId="79" fillId="0" borderId="0"/>
    <xf numFmtId="0" fontId="79" fillId="0" borderId="0"/>
    <xf numFmtId="0" fontId="5" fillId="0" borderId="0"/>
    <xf numFmtId="0" fontId="5" fillId="0" borderId="0"/>
    <xf numFmtId="0" fontId="79" fillId="0" borderId="0"/>
    <xf numFmtId="0" fontId="79" fillId="0" borderId="0"/>
    <xf numFmtId="0" fontId="79" fillId="0" borderId="0"/>
    <xf numFmtId="0" fontId="5" fillId="33" borderId="27"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0" fontId="34" fillId="0" borderId="0" applyFont="0" applyFill="0" applyBorder="0" applyAlignment="0" applyProtection="0"/>
    <xf numFmtId="43" fontId="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5" fillId="0" borderId="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2" fillId="2"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82" fillId="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2" fillId="4"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2" fillId="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2" fillId="6"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2" fillId="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2" fillId="8"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2" fillId="9"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2" fillId="10"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2" fillId="5"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2" fillId="8"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2" fillId="11" borderId="0" applyNumberFormat="0" applyBorder="0" applyAlignment="0" applyProtection="0"/>
    <xf numFmtId="43" fontId="5" fillId="0" borderId="0" applyFont="0" applyFill="0" applyBorder="0" applyAlignment="0" applyProtection="0"/>
    <xf numFmtId="40" fontId="34" fillId="0" borderId="0" applyFont="0" applyFill="0" applyBorder="0" applyAlignment="0" applyProtection="0"/>
    <xf numFmtId="43" fontId="5" fillId="0" borderId="0" applyFont="0" applyFill="0" applyBorder="0" applyAlignment="0" applyProtection="0"/>
    <xf numFmtId="43" fontId="9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8" fontId="34" fillId="0" borderId="0" applyFont="0" applyFill="0" applyBorder="0" applyAlignment="0" applyProtection="0"/>
    <xf numFmtId="8" fontId="34" fillId="0" borderId="0" applyFont="0" applyFill="0" applyBorder="0" applyAlignment="0" applyProtection="0"/>
    <xf numFmtId="0" fontId="5" fillId="0" borderId="0"/>
    <xf numFmtId="0" fontId="115" fillId="0" borderId="0"/>
    <xf numFmtId="0" fontId="81" fillId="0" borderId="0"/>
    <xf numFmtId="0" fontId="5" fillId="0" borderId="0"/>
    <xf numFmtId="0" fontId="81" fillId="0" borderId="0"/>
    <xf numFmtId="0" fontId="68" fillId="0" borderId="0"/>
    <xf numFmtId="0" fontId="68" fillId="0" borderId="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0" fontId="12" fillId="23" borderId="3" applyNumberFormat="0" applyFont="0" applyAlignment="0" applyProtection="0"/>
    <xf numFmtId="9" fontId="5" fillId="0" borderId="0" applyFont="0" applyFill="0" applyBorder="0" applyAlignment="0" applyProtection="0"/>
    <xf numFmtId="9" fontId="12" fillId="0" borderId="0" applyFont="0" applyFill="0" applyBorder="0" applyAlignment="0" applyProtection="0"/>
    <xf numFmtId="0" fontId="34" fillId="0" borderId="0"/>
    <xf numFmtId="44" fontId="34" fillId="0" borderId="0" applyFont="0" applyFill="0" applyBorder="0" applyAlignment="0" applyProtection="0"/>
    <xf numFmtId="43" fontId="5" fillId="0" borderId="0" applyFont="0" applyFill="0" applyBorder="0" applyAlignment="0" applyProtection="0"/>
    <xf numFmtId="9" fontId="3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0" fontId="3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81" fillId="0" borderId="0"/>
    <xf numFmtId="9" fontId="5" fillId="0" borderId="0" applyFont="0" applyFill="0" applyBorder="0" applyAlignment="0" applyProtection="0"/>
    <xf numFmtId="9" fontId="12"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12"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3" borderId="27" applyNumberFormat="0" applyFont="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0" fontId="5" fillId="0" borderId="0"/>
    <xf numFmtId="0" fontId="5" fillId="33" borderId="27"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3" borderId="27" applyNumberFormat="0" applyFont="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3" borderId="27" applyNumberFormat="0" applyFont="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3" fillId="0" borderId="0"/>
    <xf numFmtId="43" fontId="123" fillId="0" borderId="0" applyFont="0" applyFill="0" applyBorder="0" applyAlignment="0" applyProtection="0"/>
    <xf numFmtId="0" fontId="79" fillId="0" borderId="0"/>
    <xf numFmtId="0" fontId="4"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4" fontId="12" fillId="0" borderId="0" applyFont="0" applyFill="0" applyBorder="0" applyAlignment="0" applyProtection="0"/>
    <xf numFmtId="9" fontId="2" fillId="0" borderId="0" applyFont="0" applyFill="0" applyBorder="0" applyAlignment="0" applyProtection="0"/>
    <xf numFmtId="43" fontId="1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3" borderId="27"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3" borderId="27"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3" borderId="27"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0" fontId="1" fillId="0" borderId="0"/>
    <xf numFmtId="0" fontId="1" fillId="33" borderId="27"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27"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3" borderId="27"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905">
    <xf numFmtId="0" fontId="0" fillId="0" borderId="0" xfId="0"/>
    <xf numFmtId="0" fontId="0" fillId="0" borderId="0" xfId="0" applyAlignment="1">
      <alignment horizontal="center"/>
    </xf>
    <xf numFmtId="0" fontId="0" fillId="0" borderId="0" xfId="0" quotePrefix="1" applyAlignment="1">
      <alignment horizontal="center"/>
    </xf>
    <xf numFmtId="0" fontId="13" fillId="0" borderId="0" xfId="0" applyFont="1" applyAlignment="1">
      <alignment horizontal="center"/>
    </xf>
    <xf numFmtId="0" fontId="13" fillId="0" borderId="0" xfId="0" applyFont="1"/>
    <xf numFmtId="0" fontId="14" fillId="0" borderId="0" xfId="0" applyFont="1"/>
    <xf numFmtId="37" fontId="0" fillId="0" borderId="0" xfId="0" applyNumberFormat="1"/>
    <xf numFmtId="3" fontId="0" fillId="0" borderId="0" xfId="0" applyNumberFormat="1"/>
    <xf numFmtId="5" fontId="0" fillId="0" borderId="0" xfId="0" applyNumberFormat="1"/>
    <xf numFmtId="0" fontId="0" fillId="0" borderId="0" xfId="0" applyAlignment="1">
      <alignment horizontal="left"/>
    </xf>
    <xf numFmtId="7" fontId="0" fillId="0" borderId="0" xfId="0" applyNumberFormat="1"/>
    <xf numFmtId="39" fontId="0" fillId="0" borderId="0" xfId="0" applyNumberFormat="1"/>
    <xf numFmtId="0" fontId="0" fillId="0" borderId="1" xfId="0" applyBorder="1"/>
    <xf numFmtId="7" fontId="0" fillId="0" borderId="1" xfId="0" applyNumberFormat="1" applyBorder="1"/>
    <xf numFmtId="10" fontId="0" fillId="0" borderId="0" xfId="0" applyNumberFormat="1"/>
    <xf numFmtId="0" fontId="0" fillId="0" borderId="1" xfId="0" applyBorder="1" applyAlignment="1">
      <alignment horizontal="left"/>
    </xf>
    <xf numFmtId="37" fontId="0" fillId="0" borderId="1" xfId="0" applyNumberFormat="1" applyBorder="1"/>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1" applyNumberFormat="1" applyFont="1"/>
    <xf numFmtId="17" fontId="0" fillId="0" borderId="0" xfId="0" quotePrefix="1" applyNumberFormat="1" applyAlignment="1">
      <alignment horizontal="center"/>
    </xf>
    <xf numFmtId="37" fontId="0" fillId="0" borderId="0" xfId="0" applyNumberFormat="1" applyAlignment="1">
      <alignment horizontal="right"/>
    </xf>
    <xf numFmtId="169" fontId="0" fillId="0" borderId="0" xfId="0" applyNumberFormat="1"/>
    <xf numFmtId="0" fontId="14" fillId="0" borderId="0" xfId="0" applyFont="1" applyAlignment="1">
      <alignment horizontal="center"/>
    </xf>
    <xf numFmtId="170" fontId="0" fillId="0" borderId="0" xfId="0" applyNumberFormat="1" applyAlignment="1">
      <alignment horizontal="center"/>
    </xf>
    <xf numFmtId="164" fontId="0" fillId="0" borderId="0" xfId="0" applyNumberFormat="1" applyAlignment="1">
      <alignment horizontal="right"/>
    </xf>
    <xf numFmtId="1" fontId="0" fillId="0" borderId="0" xfId="0" applyNumberFormat="1"/>
    <xf numFmtId="38" fontId="0" fillId="0" borderId="0" xfId="0" applyNumberFormat="1"/>
    <xf numFmtId="5" fontId="0" fillId="0" borderId="1" xfId="0" applyNumberFormat="1" applyBorder="1"/>
    <xf numFmtId="37" fontId="0" fillId="0" borderId="1" xfId="0" applyNumberFormat="1" applyBorder="1" applyAlignment="1">
      <alignment horizontal="right"/>
    </xf>
    <xf numFmtId="164" fontId="0" fillId="0" borderId="1" xfId="0" applyNumberFormat="1" applyBorder="1"/>
    <xf numFmtId="169" fontId="0" fillId="0" borderId="1" xfId="0" applyNumberFormat="1" applyBorder="1"/>
    <xf numFmtId="165" fontId="0" fillId="0" borderId="1" xfId="0" applyNumberFormat="1" applyBorder="1"/>
    <xf numFmtId="37" fontId="0" fillId="0" borderId="0" xfId="0" applyNumberFormat="1" applyAlignment="1">
      <alignment horizontal="left"/>
    </xf>
    <xf numFmtId="5" fontId="14" fillId="0" borderId="0" xfId="0" applyNumberFormat="1" applyFont="1"/>
    <xf numFmtId="166" fontId="15" fillId="0" borderId="0" xfId="0" applyNumberFormat="1" applyFont="1"/>
    <xf numFmtId="167" fontId="15" fillId="0" borderId="0" xfId="0" applyNumberFormat="1" applyFont="1"/>
    <xf numFmtId="37" fontId="15" fillId="0" borderId="0" xfId="0" applyNumberFormat="1" applyFont="1"/>
    <xf numFmtId="168" fontId="15" fillId="0" borderId="0" xfId="1" applyNumberFormat="1" applyFont="1"/>
    <xf numFmtId="171" fontId="15" fillId="0" borderId="0" xfId="0" applyNumberFormat="1" applyFont="1"/>
    <xf numFmtId="0" fontId="12" fillId="0" borderId="0" xfId="0" applyFont="1"/>
    <xf numFmtId="6" fontId="0" fillId="0" borderId="0" xfId="0" applyNumberFormat="1"/>
    <xf numFmtId="0" fontId="0" fillId="0" borderId="0" xfId="0" applyAlignment="1">
      <alignment wrapText="1"/>
    </xf>
    <xf numFmtId="5" fontId="15" fillId="0" borderId="0" xfId="0" applyNumberFormat="1" applyFont="1"/>
    <xf numFmtId="0" fontId="12" fillId="0" borderId="0" xfId="0" quotePrefix="1" applyFont="1" applyAlignment="1">
      <alignment horizontal="center"/>
    </xf>
    <xf numFmtId="0" fontId="12" fillId="0" borderId="0" xfId="0" applyFont="1" applyAlignment="1">
      <alignment horizontal="left"/>
    </xf>
    <xf numFmtId="0" fontId="12" fillId="0" borderId="0" xfId="0" applyFont="1" applyAlignment="1">
      <alignment wrapText="1"/>
    </xf>
    <xf numFmtId="0" fontId="12" fillId="0" borderId="0" xfId="0" quotePrefix="1" applyFont="1" applyAlignment="1">
      <alignment wrapText="1"/>
    </xf>
    <xf numFmtId="5" fontId="0" fillId="0" borderId="14" xfId="0" applyNumberFormat="1" applyBorder="1"/>
    <xf numFmtId="37" fontId="0" fillId="0" borderId="0" xfId="0" applyNumberFormat="1" applyAlignment="1">
      <alignment horizontal="center"/>
    </xf>
    <xf numFmtId="0" fontId="46" fillId="0" borderId="0" xfId="0" applyFont="1"/>
    <xf numFmtId="0" fontId="46" fillId="0" borderId="0" xfId="0" applyFont="1" applyAlignment="1">
      <alignment horizontal="center"/>
    </xf>
    <xf numFmtId="0" fontId="0" fillId="26" borderId="0" xfId="0" applyFill="1"/>
    <xf numFmtId="0" fontId="12" fillId="26" borderId="0" xfId="0" applyFont="1" applyFill="1"/>
    <xf numFmtId="5" fontId="0" fillId="26" borderId="0" xfId="0" applyNumberFormat="1" applyFill="1"/>
    <xf numFmtId="167" fontId="15" fillId="26" borderId="0" xfId="0" applyNumberFormat="1" applyFont="1" applyFill="1"/>
    <xf numFmtId="38" fontId="12" fillId="26" borderId="0" xfId="0" applyNumberFormat="1" applyFont="1" applyFill="1"/>
    <xf numFmtId="0" fontId="12" fillId="26" borderId="0" xfId="0" applyFont="1" applyFill="1" applyAlignment="1">
      <alignment horizontal="center"/>
    </xf>
    <xf numFmtId="0" fontId="13" fillId="26" borderId="0" xfId="0" applyFont="1" applyFill="1" applyAlignment="1">
      <alignment horizontal="center"/>
    </xf>
    <xf numFmtId="0" fontId="0" fillId="26" borderId="0" xfId="0" applyFill="1" applyAlignment="1">
      <alignment horizontal="center"/>
    </xf>
    <xf numFmtId="5" fontId="47" fillId="0" borderId="0" xfId="0" applyNumberFormat="1" applyFont="1"/>
    <xf numFmtId="5" fontId="47" fillId="26" borderId="0" xfId="0" applyNumberFormat="1" applyFont="1" applyFill="1"/>
    <xf numFmtId="37" fontId="48" fillId="0" borderId="0" xfId="60" applyFont="1"/>
    <xf numFmtId="0" fontId="14" fillId="26" borderId="0" xfId="0" applyFont="1" applyFill="1" applyAlignment="1">
      <alignment horizontal="center"/>
    </xf>
    <xf numFmtId="0" fontId="49" fillId="0" borderId="0" xfId="0" applyFont="1" applyAlignment="1">
      <alignment horizontal="center"/>
    </xf>
    <xf numFmtId="37" fontId="48" fillId="26" borderId="0" xfId="60" applyFont="1" applyFill="1"/>
    <xf numFmtId="10" fontId="12" fillId="0" borderId="0" xfId="0" applyNumberFormat="1" applyFont="1"/>
    <xf numFmtId="44" fontId="0" fillId="0" borderId="0" xfId="0" applyNumberFormat="1"/>
    <xf numFmtId="44" fontId="47" fillId="26" borderId="0" xfId="0" applyNumberFormat="1" applyFont="1" applyFill="1"/>
    <xf numFmtId="172" fontId="47" fillId="26" borderId="0" xfId="0" applyNumberFormat="1" applyFont="1" applyFill="1"/>
    <xf numFmtId="172" fontId="0" fillId="0" borderId="0" xfId="0" applyNumberFormat="1"/>
    <xf numFmtId="0" fontId="0" fillId="0" borderId="1" xfId="0" applyBorder="1" applyAlignment="1">
      <alignment horizontal="center"/>
    </xf>
    <xf numFmtId="0" fontId="0" fillId="0" borderId="0" xfId="0" applyAlignment="1">
      <alignment horizontal="right"/>
    </xf>
    <xf numFmtId="174" fontId="0" fillId="0" borderId="0" xfId="0" applyNumberFormat="1"/>
    <xf numFmtId="5" fontId="15" fillId="0" borderId="0" xfId="0" quotePrefix="1" applyNumberFormat="1" applyFont="1"/>
    <xf numFmtId="174" fontId="15" fillId="0" borderId="0" xfId="0" applyNumberFormat="1" applyFont="1"/>
    <xf numFmtId="5" fontId="12" fillId="0" borderId="0" xfId="0" quotePrefix="1" applyNumberFormat="1" applyFont="1"/>
    <xf numFmtId="5" fontId="0" fillId="0" borderId="0" xfId="0" quotePrefix="1" applyNumberFormat="1"/>
    <xf numFmtId="7" fontId="12" fillId="0" borderId="0" xfId="0" applyNumberFormat="1" applyFont="1"/>
    <xf numFmtId="44" fontId="0" fillId="0" borderId="0" xfId="170" applyFont="1" applyFill="1"/>
    <xf numFmtId="4" fontId="0" fillId="0" borderId="0" xfId="2" applyNumberFormat="1" applyFont="1" applyFill="1"/>
    <xf numFmtId="168" fontId="0" fillId="0" borderId="0" xfId="1" applyNumberFormat="1" applyFont="1" applyFill="1"/>
    <xf numFmtId="44" fontId="0" fillId="0" borderId="0" xfId="0" quotePrefix="1" applyNumberFormat="1"/>
    <xf numFmtId="168" fontId="0" fillId="0" borderId="1" xfId="1" applyNumberFormat="1" applyFont="1" applyFill="1" applyBorder="1"/>
    <xf numFmtId="168" fontId="0" fillId="0" borderId="0" xfId="1" applyNumberFormat="1" applyFont="1" applyFill="1" applyAlignment="1">
      <alignment horizontal="center"/>
    </xf>
    <xf numFmtId="0" fontId="12" fillId="0" borderId="1" xfId="0" applyFont="1" applyBorder="1"/>
    <xf numFmtId="168" fontId="44" fillId="0" borderId="0" xfId="1" applyNumberFormat="1" applyFont="1" applyFill="1" applyBorder="1" applyAlignment="1">
      <alignment vertical="center"/>
    </xf>
    <xf numFmtId="168" fontId="44" fillId="0" borderId="0" xfId="1" applyNumberFormat="1" applyFont="1" applyFill="1" applyBorder="1" applyAlignment="1">
      <alignment horizontal="left" vertical="center"/>
    </xf>
    <xf numFmtId="168" fontId="44" fillId="0" borderId="39" xfId="1" applyNumberFormat="1" applyFont="1" applyFill="1" applyBorder="1" applyAlignment="1">
      <alignment vertical="center"/>
    </xf>
    <xf numFmtId="168" fontId="44" fillId="0" borderId="41" xfId="1" applyNumberFormat="1" applyFont="1" applyFill="1" applyBorder="1" applyAlignment="1">
      <alignment vertical="center"/>
    </xf>
    <xf numFmtId="168" fontId="44" fillId="0" borderId="14" xfId="1" applyNumberFormat="1" applyFont="1" applyFill="1" applyBorder="1" applyAlignment="1">
      <alignment vertical="center"/>
    </xf>
    <xf numFmtId="0" fontId="42" fillId="0" borderId="0" xfId="0" applyFont="1"/>
    <xf numFmtId="168" fontId="42" fillId="0" borderId="0" xfId="1" applyNumberFormat="1" applyFont="1" applyFill="1" applyAlignment="1">
      <alignment vertical="center"/>
    </xf>
    <xf numFmtId="168" fontId="42" fillId="0" borderId="0" xfId="1" applyNumberFormat="1" applyFont="1" applyFill="1" applyBorder="1" applyAlignment="1">
      <alignment vertical="center"/>
    </xf>
    <xf numFmtId="168" fontId="42" fillId="0" borderId="32" xfId="1" applyNumberFormat="1" applyFont="1" applyFill="1" applyBorder="1" applyAlignment="1">
      <alignment vertical="center"/>
    </xf>
    <xf numFmtId="168" fontId="42" fillId="0" borderId="39" xfId="1" applyNumberFormat="1" applyFont="1" applyFill="1" applyBorder="1" applyAlignment="1">
      <alignment vertical="center"/>
    </xf>
    <xf numFmtId="168" fontId="42" fillId="0" borderId="33" xfId="1" applyNumberFormat="1" applyFont="1" applyFill="1" applyBorder="1" applyAlignment="1">
      <alignment vertical="center"/>
    </xf>
    <xf numFmtId="168" fontId="46" fillId="0" borderId="0" xfId="1" applyNumberFormat="1" applyFont="1" applyFill="1" applyAlignment="1">
      <alignment horizontal="center"/>
    </xf>
    <xf numFmtId="172" fontId="0" fillId="0" borderId="0" xfId="170" applyNumberFormat="1" applyFont="1" applyFill="1"/>
    <xf numFmtId="44" fontId="42" fillId="0" borderId="0" xfId="170" applyFont="1" applyFill="1" applyBorder="1"/>
    <xf numFmtId="0" fontId="43" fillId="0" borderId="0" xfId="0" applyFont="1"/>
    <xf numFmtId="0" fontId="42" fillId="0" borderId="29" xfId="0" applyFont="1" applyBorder="1"/>
    <xf numFmtId="0" fontId="42" fillId="0" borderId="30" xfId="0" applyFont="1" applyBorder="1"/>
    <xf numFmtId="0" fontId="42" fillId="0" borderId="31" xfId="0" applyFont="1" applyBorder="1"/>
    <xf numFmtId="0" fontId="42" fillId="0" borderId="32" xfId="0" applyFont="1" applyBorder="1"/>
    <xf numFmtId="0" fontId="71" fillId="0" borderId="0" xfId="0" applyFont="1"/>
    <xf numFmtId="0" fontId="42" fillId="0" borderId="33" xfId="0" applyFont="1" applyBorder="1"/>
    <xf numFmtId="0" fontId="42" fillId="0" borderId="39" xfId="0" applyFont="1" applyBorder="1"/>
    <xf numFmtId="175" fontId="42" fillId="0" borderId="0" xfId="170" applyNumberFormat="1" applyFont="1" applyFill="1" applyBorder="1"/>
    <xf numFmtId="44" fontId="42" fillId="0" borderId="40" xfId="170" applyFont="1" applyFill="1" applyBorder="1"/>
    <xf numFmtId="0" fontId="42" fillId="0" borderId="40" xfId="0" applyFont="1" applyBorder="1"/>
    <xf numFmtId="0" fontId="42" fillId="0" borderId="41" xfId="0" applyFont="1" applyBorder="1"/>
    <xf numFmtId="0" fontId="42" fillId="0" borderId="1" xfId="0" applyFont="1" applyBorder="1"/>
    <xf numFmtId="0" fontId="42" fillId="0" borderId="42" xfId="0" applyFont="1" applyBorder="1"/>
    <xf numFmtId="0" fontId="42" fillId="0" borderId="34" xfId="0" applyFont="1" applyBorder="1"/>
    <xf numFmtId="0" fontId="42" fillId="0" borderId="2" xfId="0" applyFont="1" applyBorder="1"/>
    <xf numFmtId="0" fontId="42" fillId="0" borderId="35" xfId="0" applyFont="1" applyBorder="1"/>
    <xf numFmtId="0" fontId="71" fillId="0" borderId="30" xfId="0" applyFont="1" applyBorder="1"/>
    <xf numFmtId="168" fontId="44" fillId="0" borderId="18" xfId="1" applyNumberFormat="1" applyFont="1" applyFill="1" applyBorder="1" applyAlignment="1">
      <alignment horizontal="center" vertical="center"/>
    </xf>
    <xf numFmtId="0" fontId="71" fillId="0" borderId="37" xfId="0" applyFont="1" applyBorder="1"/>
    <xf numFmtId="0" fontId="42" fillId="0" borderId="14" xfId="0" applyFont="1" applyBorder="1"/>
    <xf numFmtId="0" fontId="42" fillId="0" borderId="38" xfId="0" applyFont="1" applyBorder="1"/>
    <xf numFmtId="0" fontId="42" fillId="0" borderId="37" xfId="0" applyFont="1" applyBorder="1"/>
    <xf numFmtId="0" fontId="42" fillId="0" borderId="39" xfId="0" applyFont="1" applyBorder="1" applyAlignment="1">
      <alignment horizontal="left" indent="1"/>
    </xf>
    <xf numFmtId="37" fontId="42" fillId="0" borderId="40" xfId="0" applyNumberFormat="1" applyFont="1" applyBorder="1"/>
    <xf numFmtId="43" fontId="42" fillId="0" borderId="0" xfId="1" applyFont="1" applyFill="1" applyBorder="1"/>
    <xf numFmtId="37" fontId="42" fillId="0" borderId="1" xfId="0" applyNumberFormat="1" applyFont="1" applyBorder="1"/>
    <xf numFmtId="37" fontId="42" fillId="0" borderId="42" xfId="0" applyNumberFormat="1" applyFont="1" applyBorder="1"/>
    <xf numFmtId="168" fontId="44" fillId="0" borderId="37" xfId="1" applyNumberFormat="1" applyFont="1" applyFill="1" applyBorder="1" applyAlignment="1">
      <alignment horizontal="center" vertical="center"/>
    </xf>
    <xf numFmtId="0" fontId="43" fillId="0" borderId="29" xfId="0" applyFont="1" applyBorder="1"/>
    <xf numFmtId="0" fontId="71" fillId="0" borderId="31" xfId="0" applyFont="1" applyBorder="1"/>
    <xf numFmtId="0" fontId="43" fillId="0" borderId="32" xfId="0" applyFont="1" applyBorder="1"/>
    <xf numFmtId="37" fontId="42" fillId="0" borderId="33" xfId="0" applyNumberFormat="1" applyFont="1" applyBorder="1"/>
    <xf numFmtId="37" fontId="42" fillId="0" borderId="35" xfId="0" applyNumberFormat="1" applyFont="1" applyBorder="1"/>
    <xf numFmtId="37" fontId="42" fillId="0" borderId="0" xfId="0" applyNumberFormat="1" applyFont="1"/>
    <xf numFmtId="0" fontId="71" fillId="0" borderId="39" xfId="0" applyFont="1" applyBorder="1"/>
    <xf numFmtId="37" fontId="48" fillId="0" borderId="1" xfId="60" applyFont="1" applyBorder="1"/>
    <xf numFmtId="0" fontId="68" fillId="0" borderId="0" xfId="0" applyFont="1"/>
    <xf numFmtId="0" fontId="0" fillId="25" borderId="0" xfId="0" applyFill="1"/>
    <xf numFmtId="172" fontId="44" fillId="25" borderId="15" xfId="115" applyNumberFormat="1" applyFont="1" applyFill="1" applyBorder="1" applyAlignment="1"/>
    <xf numFmtId="172" fontId="44" fillId="25" borderId="15" xfId="168" applyNumberFormat="1" applyFont="1" applyFill="1" applyBorder="1" applyAlignment="1"/>
    <xf numFmtId="0" fontId="42" fillId="25" borderId="49" xfId="0" applyFont="1" applyFill="1" applyBorder="1" applyAlignment="1">
      <alignment horizontal="center"/>
    </xf>
    <xf numFmtId="172" fontId="0" fillId="25" borderId="0" xfId="0" applyNumberFormat="1" applyFill="1"/>
    <xf numFmtId="10" fontId="0" fillId="25" borderId="0" xfId="2" applyNumberFormat="1" applyFont="1" applyFill="1"/>
    <xf numFmtId="0" fontId="0" fillId="25" borderId="0" xfId="0" applyFill="1" applyAlignment="1">
      <alignment horizontal="left" wrapText="1"/>
    </xf>
    <xf numFmtId="0" fontId="0" fillId="25" borderId="0" xfId="0" applyFill="1" applyAlignment="1">
      <alignment wrapText="1"/>
    </xf>
    <xf numFmtId="0" fontId="42" fillId="25" borderId="0" xfId="0" applyFont="1" applyFill="1"/>
    <xf numFmtId="172" fontId="42" fillId="25" borderId="0" xfId="0" applyNumberFormat="1" applyFont="1" applyFill="1"/>
    <xf numFmtId="168" fontId="0" fillId="25" borderId="0" xfId="1" applyNumberFormat="1" applyFont="1" applyFill="1"/>
    <xf numFmtId="44" fontId="0" fillId="25" borderId="0" xfId="115" applyFont="1" applyFill="1"/>
    <xf numFmtId="168" fontId="0" fillId="25" borderId="0" xfId="0" applyNumberFormat="1" applyFill="1"/>
    <xf numFmtId="43" fontId="0" fillId="25" borderId="0" xfId="0" applyNumberFormat="1" applyFill="1"/>
    <xf numFmtId="172" fontId="0" fillId="25" borderId="0" xfId="170" applyNumberFormat="1" applyFont="1" applyFill="1"/>
    <xf numFmtId="172" fontId="0" fillId="25" borderId="0" xfId="0" applyNumberFormat="1" applyFill="1" applyAlignment="1">
      <alignment horizontal="left" wrapText="1"/>
    </xf>
    <xf numFmtId="172" fontId="0" fillId="0" borderId="1" xfId="170" applyNumberFormat="1" applyFont="1" applyFill="1" applyBorder="1"/>
    <xf numFmtId="168" fontId="44" fillId="0" borderId="1" xfId="1" applyNumberFormat="1" applyFont="1" applyFill="1" applyBorder="1" applyAlignment="1">
      <alignment vertical="center"/>
    </xf>
    <xf numFmtId="168" fontId="44" fillId="0" borderId="40" xfId="1" applyNumberFormat="1" applyFont="1" applyFill="1" applyBorder="1" applyAlignment="1">
      <alignment vertical="center"/>
    </xf>
    <xf numFmtId="168" fontId="44" fillId="0" borderId="39" xfId="1" applyNumberFormat="1" applyFont="1" applyFill="1" applyBorder="1" applyAlignment="1">
      <alignment horizontal="left" vertical="center"/>
    </xf>
    <xf numFmtId="0" fontId="0" fillId="58" borderId="0" xfId="0" applyFill="1" applyAlignment="1">
      <alignment horizontal="center"/>
    </xf>
    <xf numFmtId="168" fontId="45" fillId="0" borderId="19" xfId="1" applyNumberFormat="1" applyFont="1" applyFill="1" applyBorder="1"/>
    <xf numFmtId="5" fontId="0" fillId="58" borderId="0" xfId="0" applyNumberFormat="1" applyFill="1"/>
    <xf numFmtId="9" fontId="0" fillId="0" borderId="0" xfId="2" applyFont="1" applyFill="1"/>
    <xf numFmtId="5" fontId="0" fillId="59" borderId="0" xfId="0" applyNumberFormat="1" applyFill="1"/>
    <xf numFmtId="5" fontId="0" fillId="58" borderId="1" xfId="0" applyNumberFormat="1" applyFill="1" applyBorder="1"/>
    <xf numFmtId="0" fontId="13" fillId="58" borderId="0" xfId="0" applyFont="1" applyFill="1" applyAlignment="1">
      <alignment horizontal="center"/>
    </xf>
    <xf numFmtId="43" fontId="0" fillId="25" borderId="0" xfId="1" applyFont="1" applyFill="1"/>
    <xf numFmtId="168" fontId="13" fillId="0" borderId="0" xfId="1" applyNumberFormat="1" applyFont="1" applyFill="1" applyAlignment="1">
      <alignment horizontal="center"/>
    </xf>
    <xf numFmtId="5" fontId="0" fillId="59" borderId="1" xfId="0" applyNumberFormat="1" applyFill="1" applyBorder="1"/>
    <xf numFmtId="172" fontId="44" fillId="0" borderId="15" xfId="168" applyNumberFormat="1" applyFont="1" applyFill="1" applyBorder="1" applyAlignment="1"/>
    <xf numFmtId="168" fontId="70" fillId="0" borderId="0" xfId="1" applyNumberFormat="1" applyFont="1" applyFill="1" applyAlignment="1">
      <alignment horizontal="left" vertical="center"/>
    </xf>
    <xf numFmtId="168" fontId="44" fillId="0" borderId="0" xfId="1" applyNumberFormat="1" applyFont="1" applyFill="1" applyAlignment="1">
      <alignment vertical="center"/>
    </xf>
    <xf numFmtId="168" fontId="44" fillId="0" borderId="29" xfId="1" applyNumberFormat="1" applyFont="1" applyFill="1" applyBorder="1" applyAlignment="1">
      <alignment vertical="center"/>
    </xf>
    <xf numFmtId="168" fontId="44" fillId="0" borderId="30" xfId="1" applyNumberFormat="1" applyFont="1" applyFill="1" applyBorder="1" applyAlignment="1">
      <alignment vertical="center"/>
    </xf>
    <xf numFmtId="168" fontId="44" fillId="0" borderId="31" xfId="1" applyNumberFormat="1" applyFont="1" applyFill="1" applyBorder="1" applyAlignment="1">
      <alignment vertical="center"/>
    </xf>
    <xf numFmtId="168" fontId="44" fillId="0" borderId="32" xfId="1" applyNumberFormat="1" applyFont="1" applyFill="1" applyBorder="1" applyAlignment="1">
      <alignment vertical="center"/>
    </xf>
    <xf numFmtId="168" fontId="44" fillId="0" borderId="33" xfId="1" applyNumberFormat="1" applyFont="1" applyFill="1" applyBorder="1" applyAlignment="1">
      <alignment vertical="center"/>
    </xf>
    <xf numFmtId="168" fontId="44" fillId="0" borderId="37" xfId="1" applyNumberFormat="1" applyFont="1" applyFill="1" applyBorder="1" applyAlignment="1">
      <alignment horizontal="left" vertical="center"/>
    </xf>
    <xf numFmtId="168" fontId="44" fillId="0" borderId="38" xfId="1" applyNumberFormat="1" applyFont="1" applyFill="1" applyBorder="1" applyAlignment="1">
      <alignment horizontal="left" vertical="center"/>
    </xf>
    <xf numFmtId="168" fontId="44" fillId="0" borderId="40" xfId="1" applyNumberFormat="1" applyFont="1" applyFill="1" applyBorder="1" applyAlignment="1">
      <alignment horizontal="left" vertical="center"/>
    </xf>
    <xf numFmtId="168" fontId="44" fillId="0" borderId="41" xfId="1" applyNumberFormat="1" applyFont="1" applyFill="1" applyBorder="1" applyAlignment="1">
      <alignment horizontal="left" vertical="center"/>
    </xf>
    <xf numFmtId="168" fontId="44" fillId="0" borderId="1" xfId="1" applyNumberFormat="1" applyFont="1" applyFill="1" applyBorder="1" applyAlignment="1">
      <alignment horizontal="left" vertical="center"/>
    </xf>
    <xf numFmtId="168" fontId="44" fillId="0" borderId="42" xfId="1" applyNumberFormat="1" applyFont="1" applyFill="1" applyBorder="1" applyAlignment="1">
      <alignment horizontal="left" vertical="center"/>
    </xf>
    <xf numFmtId="168" fontId="44" fillId="0" borderId="34" xfId="1" applyNumberFormat="1" applyFont="1" applyFill="1" applyBorder="1" applyAlignment="1">
      <alignment vertical="center"/>
    </xf>
    <xf numFmtId="168" fontId="44" fillId="0" borderId="2" xfId="1" applyNumberFormat="1" applyFont="1" applyFill="1" applyBorder="1" applyAlignment="1">
      <alignment vertical="center"/>
    </xf>
    <xf numFmtId="168" fontId="44" fillId="0" borderId="35" xfId="1" applyNumberFormat="1" applyFont="1" applyFill="1" applyBorder="1" applyAlignment="1">
      <alignment vertical="center"/>
    </xf>
    <xf numFmtId="168" fontId="69" fillId="0" borderId="37" xfId="1" applyNumberFormat="1" applyFont="1" applyFill="1" applyBorder="1" applyAlignment="1">
      <alignment vertical="center"/>
    </xf>
    <xf numFmtId="168" fontId="44" fillId="0" borderId="38" xfId="1" applyNumberFormat="1" applyFont="1" applyFill="1" applyBorder="1" applyAlignment="1">
      <alignment vertical="center"/>
    </xf>
    <xf numFmtId="168" fontId="44" fillId="0" borderId="37" xfId="1" applyNumberFormat="1" applyFont="1" applyFill="1" applyBorder="1" applyAlignment="1">
      <alignment vertical="center"/>
    </xf>
    <xf numFmtId="168" fontId="44" fillId="0" borderId="42" xfId="1" applyNumberFormat="1" applyFont="1" applyFill="1" applyBorder="1" applyAlignment="1">
      <alignment vertical="center"/>
    </xf>
    <xf numFmtId="168" fontId="69" fillId="0" borderId="39" xfId="1" applyNumberFormat="1" applyFont="1" applyFill="1" applyBorder="1" applyAlignment="1">
      <alignment vertical="center"/>
    </xf>
    <xf numFmtId="168" fontId="70" fillId="0" borderId="0" xfId="1" applyNumberFormat="1" applyFont="1" applyFill="1" applyAlignment="1">
      <alignment vertical="center"/>
    </xf>
    <xf numFmtId="168" fontId="69" fillId="0" borderId="0" xfId="1" applyNumberFormat="1" applyFont="1" applyFill="1" applyBorder="1" applyAlignment="1">
      <alignment vertical="center"/>
    </xf>
    <xf numFmtId="168" fontId="69" fillId="0" borderId="0" xfId="1" applyNumberFormat="1" applyFont="1" applyFill="1" applyBorder="1" applyAlignment="1">
      <alignment horizontal="center" vertical="center"/>
    </xf>
    <xf numFmtId="168" fontId="69" fillId="0" borderId="30" xfId="1" applyNumberFormat="1" applyFont="1" applyFill="1" applyBorder="1" applyAlignment="1">
      <alignment horizontal="center" vertical="center"/>
    </xf>
    <xf numFmtId="168" fontId="69" fillId="0" borderId="30" xfId="1" applyNumberFormat="1" applyFont="1" applyFill="1" applyBorder="1" applyAlignment="1">
      <alignment vertical="center"/>
    </xf>
    <xf numFmtId="168" fontId="69" fillId="0" borderId="31" xfId="1" applyNumberFormat="1" applyFont="1" applyFill="1" applyBorder="1" applyAlignment="1">
      <alignment vertical="center"/>
    </xf>
    <xf numFmtId="168" fontId="67" fillId="0" borderId="0" xfId="1" applyNumberFormat="1" applyFont="1" applyFill="1"/>
    <xf numFmtId="0" fontId="68" fillId="0" borderId="0" xfId="0" applyFont="1" applyAlignment="1">
      <alignment horizontal="center"/>
    </xf>
    <xf numFmtId="168" fontId="68" fillId="0" borderId="0" xfId="1" applyNumberFormat="1" applyFont="1" applyFill="1" applyAlignment="1">
      <alignment horizontal="center"/>
    </xf>
    <xf numFmtId="0" fontId="73" fillId="0" borderId="0" xfId="0" applyFont="1" applyAlignment="1">
      <alignment horizontal="center"/>
    </xf>
    <xf numFmtId="49" fontId="73" fillId="0" borderId="0" xfId="1" applyNumberFormat="1" applyFont="1" applyFill="1" applyAlignment="1">
      <alignment horizontal="center"/>
    </xf>
    <xf numFmtId="49" fontId="0" fillId="0" borderId="0" xfId="0" applyNumberFormat="1"/>
    <xf numFmtId="168" fontId="0" fillId="0" borderId="0" xfId="0" applyNumberFormat="1"/>
    <xf numFmtId="7" fontId="0" fillId="0" borderId="0" xfId="170" applyNumberFormat="1" applyFont="1" applyFill="1"/>
    <xf numFmtId="173" fontId="0" fillId="0" borderId="0" xfId="2" applyNumberFormat="1" applyFont="1" applyFill="1"/>
    <xf numFmtId="173" fontId="0" fillId="0" borderId="0" xfId="0" applyNumberFormat="1"/>
    <xf numFmtId="7" fontId="0" fillId="0" borderId="1" xfId="170" applyNumberFormat="1" applyFont="1" applyFill="1" applyBorder="1"/>
    <xf numFmtId="173" fontId="0" fillId="0" borderId="1" xfId="2" applyNumberFormat="1" applyFont="1" applyFill="1" applyBorder="1"/>
    <xf numFmtId="44" fontId="0" fillId="0" borderId="1" xfId="0" applyNumberFormat="1" applyBorder="1"/>
    <xf numFmtId="0" fontId="0" fillId="0" borderId="0" xfId="0" quotePrefix="1"/>
    <xf numFmtId="168" fontId="46" fillId="0" borderId="0" xfId="1" applyNumberFormat="1" applyFont="1" applyFill="1"/>
    <xf numFmtId="49" fontId="0" fillId="0" borderId="0" xfId="0" applyNumberFormat="1" applyAlignment="1">
      <alignment horizontal="center"/>
    </xf>
    <xf numFmtId="179" fontId="0" fillId="0" borderId="0" xfId="1" applyNumberFormat="1" applyFont="1" applyFill="1" applyAlignment="1">
      <alignment horizontal="center"/>
    </xf>
    <xf numFmtId="49" fontId="13" fillId="0" borderId="0" xfId="0" applyNumberFormat="1" applyFont="1" applyAlignment="1">
      <alignment horizontal="center"/>
    </xf>
    <xf numFmtId="49" fontId="12" fillId="0" borderId="0" xfId="0" applyNumberFormat="1" applyFont="1" applyAlignment="1">
      <alignment horizontal="left"/>
    </xf>
    <xf numFmtId="43" fontId="0" fillId="0" borderId="0" xfId="1" applyFont="1" applyFill="1"/>
    <xf numFmtId="49" fontId="68" fillId="0" borderId="0" xfId="0" applyNumberFormat="1" applyFont="1" applyAlignment="1">
      <alignment horizontal="left" vertical="center"/>
    </xf>
    <xf numFmtId="49" fontId="12" fillId="0" borderId="1" xfId="0" applyNumberFormat="1" applyFont="1" applyBorder="1" applyAlignment="1">
      <alignment horizontal="left"/>
    </xf>
    <xf numFmtId="49" fontId="0" fillId="0" borderId="0" xfId="0" applyNumberFormat="1" applyAlignment="1">
      <alignment horizontal="left"/>
    </xf>
    <xf numFmtId="49" fontId="45" fillId="0" borderId="19" xfId="0" applyNumberFormat="1" applyFont="1" applyBorder="1" applyAlignment="1">
      <alignment horizontal="left"/>
    </xf>
    <xf numFmtId="0" fontId="45" fillId="0" borderId="0" xfId="0" applyFont="1"/>
    <xf numFmtId="168" fontId="45" fillId="0" borderId="0" xfId="1" applyNumberFormat="1" applyFont="1" applyFill="1"/>
    <xf numFmtId="43" fontId="45" fillId="0" borderId="0" xfId="1" applyFont="1" applyFill="1"/>
    <xf numFmtId="168" fontId="15" fillId="0" borderId="0" xfId="1" applyNumberFormat="1" applyFont="1" applyFill="1"/>
    <xf numFmtId="49" fontId="45" fillId="0" borderId="36" xfId="0" applyNumberFormat="1" applyFont="1" applyBorder="1"/>
    <xf numFmtId="168" fontId="45" fillId="0" borderId="36" xfId="1" applyNumberFormat="1" applyFont="1" applyFill="1" applyBorder="1"/>
    <xf numFmtId="0" fontId="124" fillId="0" borderId="0" xfId="0" applyFont="1"/>
    <xf numFmtId="177" fontId="124" fillId="0" borderId="0" xfId="2" applyNumberFormat="1" applyFont="1" applyFill="1" applyAlignment="1">
      <alignment horizontal="right"/>
    </xf>
    <xf numFmtId="0" fontId="124" fillId="65" borderId="0" xfId="0" applyFont="1" applyFill="1"/>
    <xf numFmtId="37" fontId="124" fillId="0" borderId="0" xfId="0" applyNumberFormat="1" applyFont="1"/>
    <xf numFmtId="37" fontId="124" fillId="0" borderId="0" xfId="0" applyNumberFormat="1" applyFont="1" applyAlignment="1">
      <alignment horizontal="center"/>
    </xf>
    <xf numFmtId="0" fontId="124" fillId="0" borderId="0" xfId="0" applyFont="1" applyAlignment="1">
      <alignment horizontal="center"/>
    </xf>
    <xf numFmtId="177" fontId="124" fillId="0" borderId="0" xfId="2" applyNumberFormat="1" applyFont="1" applyFill="1" applyAlignment="1">
      <alignment horizontal="center"/>
    </xf>
    <xf numFmtId="168" fontId="124" fillId="66" borderId="0" xfId="1" applyNumberFormat="1" applyFont="1" applyFill="1" applyAlignment="1">
      <alignment horizontal="left"/>
    </xf>
    <xf numFmtId="168" fontId="124" fillId="0" borderId="0" xfId="1" applyNumberFormat="1" applyFont="1" applyFill="1" applyAlignment="1">
      <alignment horizontal="left"/>
    </xf>
    <xf numFmtId="168" fontId="124" fillId="0" borderId="0" xfId="1" applyNumberFormat="1" applyFont="1" applyFill="1" applyBorder="1" applyAlignment="1">
      <alignment horizontal="left"/>
    </xf>
    <xf numFmtId="49" fontId="125" fillId="0" borderId="0" xfId="0" applyNumberFormat="1" applyFont="1" applyAlignment="1">
      <alignment horizontal="left" vertical="center"/>
    </xf>
    <xf numFmtId="168" fontId="125" fillId="0" borderId="0" xfId="1" applyNumberFormat="1" applyFont="1" applyFill="1" applyBorder="1" applyAlignment="1">
      <alignment horizontal="left" vertical="center"/>
    </xf>
    <xf numFmtId="168" fontId="125" fillId="0" borderId="0" xfId="1" applyNumberFormat="1" applyFont="1" applyFill="1" applyAlignment="1">
      <alignment horizontal="left" vertical="center"/>
    </xf>
    <xf numFmtId="177" fontId="125" fillId="0" borderId="0" xfId="2" applyNumberFormat="1" applyFont="1" applyFill="1" applyAlignment="1">
      <alignment horizontal="right" vertical="center"/>
    </xf>
    <xf numFmtId="49" fontId="124" fillId="0" borderId="0" xfId="0" applyNumberFormat="1" applyFont="1" applyAlignment="1">
      <alignment horizontal="left"/>
    </xf>
    <xf numFmtId="49" fontId="124" fillId="0" borderId="1" xfId="0" applyNumberFormat="1" applyFont="1" applyBorder="1" applyAlignment="1">
      <alignment horizontal="left"/>
    </xf>
    <xf numFmtId="168" fontId="124" fillId="0" borderId="1" xfId="1" applyNumberFormat="1" applyFont="1" applyFill="1" applyBorder="1" applyAlignment="1">
      <alignment horizontal="left"/>
    </xf>
    <xf numFmtId="177" fontId="124" fillId="0" borderId="1" xfId="2" applyNumberFormat="1" applyFont="1" applyFill="1" applyBorder="1" applyAlignment="1">
      <alignment horizontal="right"/>
    </xf>
    <xf numFmtId="49" fontId="126" fillId="0" borderId="19" xfId="0" applyNumberFormat="1" applyFont="1" applyBorder="1" applyAlignment="1">
      <alignment horizontal="left"/>
    </xf>
    <xf numFmtId="168" fontId="126" fillId="0" borderId="19" xfId="1" applyNumberFormat="1" applyFont="1" applyFill="1" applyBorder="1" applyAlignment="1">
      <alignment horizontal="left"/>
    </xf>
    <xf numFmtId="168" fontId="126" fillId="0" borderId="0" xfId="1" applyNumberFormat="1" applyFont="1" applyFill="1" applyBorder="1" applyAlignment="1">
      <alignment horizontal="left"/>
    </xf>
    <xf numFmtId="177" fontId="126" fillId="0" borderId="19" xfId="2" applyNumberFormat="1" applyFont="1" applyFill="1" applyBorder="1" applyAlignment="1">
      <alignment horizontal="right"/>
    </xf>
    <xf numFmtId="178" fontId="124" fillId="0" borderId="0" xfId="1" applyNumberFormat="1" applyFont="1" applyFill="1"/>
    <xf numFmtId="9" fontId="124" fillId="0" borderId="0" xfId="2" applyFont="1" applyFill="1"/>
    <xf numFmtId="49" fontId="124" fillId="0" borderId="0" xfId="0" applyNumberFormat="1" applyFont="1"/>
    <xf numFmtId="168" fontId="124" fillId="0" borderId="0" xfId="1" applyNumberFormat="1" applyFont="1" applyFill="1"/>
    <xf numFmtId="168" fontId="124" fillId="0" borderId="0" xfId="1" applyNumberFormat="1" applyFont="1" applyFill="1" applyBorder="1"/>
    <xf numFmtId="49" fontId="126" fillId="0" borderId="36" xfId="0" applyNumberFormat="1" applyFont="1" applyBorder="1"/>
    <xf numFmtId="168" fontId="126" fillId="0" borderId="36" xfId="1" applyNumberFormat="1" applyFont="1" applyFill="1" applyBorder="1"/>
    <xf numFmtId="168" fontId="126" fillId="0" borderId="0" xfId="1" applyNumberFormat="1" applyFont="1" applyFill="1" applyBorder="1"/>
    <xf numFmtId="177" fontId="126" fillId="0" borderId="36" xfId="2" applyNumberFormat="1" applyFont="1" applyFill="1" applyBorder="1" applyAlignment="1">
      <alignment horizontal="right"/>
    </xf>
    <xf numFmtId="43" fontId="124" fillId="0" borderId="0" xfId="0" applyNumberFormat="1" applyFont="1"/>
    <xf numFmtId="168" fontId="124" fillId="0" borderId="0" xfId="0" applyNumberFormat="1" applyFont="1"/>
    <xf numFmtId="0" fontId="124" fillId="64" borderId="0" xfId="0" applyFont="1" applyFill="1" applyAlignment="1">
      <alignment horizontal="center"/>
    </xf>
    <xf numFmtId="168" fontId="124" fillId="64" borderId="0" xfId="1" applyNumberFormat="1" applyFont="1" applyFill="1" applyBorder="1" applyAlignment="1">
      <alignment horizontal="left"/>
    </xf>
    <xf numFmtId="168" fontId="124" fillId="66" borderId="1" xfId="1" applyNumberFormat="1" applyFont="1" applyFill="1" applyBorder="1" applyAlignment="1">
      <alignment horizontal="left"/>
    </xf>
    <xf numFmtId="44" fontId="42" fillId="0" borderId="54" xfId="170" applyFont="1" applyFill="1" applyBorder="1"/>
    <xf numFmtId="175" fontId="42" fillId="0" borderId="16" xfId="170" applyNumberFormat="1" applyFont="1" applyFill="1" applyBorder="1"/>
    <xf numFmtId="175" fontId="42" fillId="0" borderId="14" xfId="170" applyNumberFormat="1" applyFont="1" applyFill="1" applyBorder="1"/>
    <xf numFmtId="175" fontId="42" fillId="0" borderId="38" xfId="170" applyNumberFormat="1" applyFont="1" applyFill="1" applyBorder="1"/>
    <xf numFmtId="175" fontId="42" fillId="0" borderId="54" xfId="170" applyNumberFormat="1" applyFont="1" applyFill="1" applyBorder="1"/>
    <xf numFmtId="175" fontId="42" fillId="0" borderId="40" xfId="170" applyNumberFormat="1" applyFont="1" applyFill="1" applyBorder="1"/>
    <xf numFmtId="44" fontId="42" fillId="0" borderId="1" xfId="170" applyFont="1" applyFill="1" applyBorder="1"/>
    <xf numFmtId="44" fontId="42" fillId="0" borderId="17" xfId="170" applyFont="1" applyFill="1" applyBorder="1"/>
    <xf numFmtId="44" fontId="42" fillId="0" borderId="42" xfId="170" applyFont="1" applyFill="1" applyBorder="1"/>
    <xf numFmtId="37" fontId="42" fillId="0" borderId="54" xfId="0" applyNumberFormat="1" applyFont="1" applyBorder="1"/>
    <xf numFmtId="165" fontId="42" fillId="0" borderId="16" xfId="0" applyNumberFormat="1" applyFont="1" applyBorder="1"/>
    <xf numFmtId="165" fontId="42" fillId="0" borderId="38" xfId="0" applyNumberFormat="1" applyFont="1" applyBorder="1"/>
    <xf numFmtId="44" fontId="42" fillId="0" borderId="14" xfId="170" applyFont="1" applyFill="1" applyBorder="1"/>
    <xf numFmtId="44" fontId="42" fillId="0" borderId="16" xfId="170" applyFont="1" applyFill="1" applyBorder="1"/>
    <xf numFmtId="44" fontId="42" fillId="0" borderId="38" xfId="170" applyFont="1" applyFill="1" applyBorder="1"/>
    <xf numFmtId="0" fontId="42" fillId="0" borderId="54" xfId="0" applyFont="1" applyBorder="1"/>
    <xf numFmtId="165" fontId="42" fillId="0" borderId="54" xfId="0" applyNumberFormat="1" applyFont="1" applyBorder="1"/>
    <xf numFmtId="165" fontId="42" fillId="0" borderId="40" xfId="0" applyNumberFormat="1" applyFont="1" applyBorder="1"/>
    <xf numFmtId="0" fontId="42" fillId="0" borderId="17" xfId="0" applyFont="1" applyBorder="1"/>
    <xf numFmtId="168" fontId="44" fillId="67" borderId="18" xfId="1" applyNumberFormat="1" applyFont="1" applyFill="1" applyBorder="1" applyAlignment="1">
      <alignment horizontal="center" vertical="center"/>
    </xf>
    <xf numFmtId="168" fontId="42" fillId="67" borderId="15" xfId="1" applyNumberFormat="1" applyFont="1" applyFill="1" applyBorder="1" applyAlignment="1">
      <alignment horizontal="center" vertical="center" wrapText="1"/>
    </xf>
    <xf numFmtId="168" fontId="44" fillId="67" borderId="37" xfId="1" applyNumberFormat="1" applyFont="1" applyFill="1" applyBorder="1" applyAlignment="1">
      <alignment horizontal="center" vertical="center"/>
    </xf>
    <xf numFmtId="168" fontId="42" fillId="67" borderId="18" xfId="1" applyNumberFormat="1" applyFont="1" applyFill="1" applyBorder="1" applyAlignment="1">
      <alignment horizontal="center" vertical="center"/>
    </xf>
    <xf numFmtId="0" fontId="128" fillId="0" borderId="0" xfId="0" applyFont="1"/>
    <xf numFmtId="168" fontId="128" fillId="0" borderId="0" xfId="1" applyNumberFormat="1" applyFont="1"/>
    <xf numFmtId="0" fontId="129" fillId="0" borderId="0" xfId="0" applyFont="1"/>
    <xf numFmtId="0" fontId="130" fillId="0" borderId="0" xfId="0" applyFont="1" applyAlignment="1">
      <alignment horizontal="center"/>
    </xf>
    <xf numFmtId="168" fontId="130" fillId="0" borderId="0" xfId="1" applyNumberFormat="1" applyFont="1" applyAlignment="1">
      <alignment horizontal="center"/>
    </xf>
    <xf numFmtId="37" fontId="128" fillId="0" borderId="0" xfId="60" applyFont="1"/>
    <xf numFmtId="168" fontId="128" fillId="0" borderId="0" xfId="0" applyNumberFormat="1" applyFont="1"/>
    <xf numFmtId="168" fontId="128" fillId="0" borderId="1" xfId="1" applyNumberFormat="1" applyFont="1" applyBorder="1"/>
    <xf numFmtId="0" fontId="128" fillId="0" borderId="0" xfId="0" applyFont="1" applyAlignment="1">
      <alignment horizontal="center"/>
    </xf>
    <xf numFmtId="172" fontId="128" fillId="0" borderId="0" xfId="170" applyNumberFormat="1" applyFont="1"/>
    <xf numFmtId="172" fontId="128" fillId="0" borderId="0" xfId="170" applyNumberFormat="1" applyFont="1" applyFill="1"/>
    <xf numFmtId="0" fontId="128" fillId="0" borderId="1" xfId="0" applyFont="1" applyBorder="1"/>
    <xf numFmtId="172" fontId="128" fillId="0" borderId="0" xfId="170" applyNumberFormat="1" applyFont="1" applyFill="1" applyBorder="1"/>
    <xf numFmtId="5" fontId="128" fillId="0" borderId="0" xfId="0" applyNumberFormat="1" applyFont="1"/>
    <xf numFmtId="0" fontId="129" fillId="0" borderId="0" xfId="0" applyFont="1" applyAlignment="1">
      <alignment horizontal="center"/>
    </xf>
    <xf numFmtId="7" fontId="128" fillId="0" borderId="0" xfId="0" applyNumberFormat="1" applyFont="1"/>
    <xf numFmtId="172" fontId="128" fillId="0" borderId="0" xfId="0" applyNumberFormat="1" applyFont="1"/>
    <xf numFmtId="0" fontId="128" fillId="0" borderId="0" xfId="0" applyFont="1" applyAlignment="1">
      <alignment horizontal="left"/>
    </xf>
    <xf numFmtId="5" fontId="128" fillId="0" borderId="1" xfId="0" applyNumberFormat="1" applyFont="1" applyBorder="1"/>
    <xf numFmtId="172" fontId="128" fillId="0" borderId="1" xfId="0" applyNumberFormat="1" applyFont="1" applyBorder="1"/>
    <xf numFmtId="0" fontId="128" fillId="25" borderId="0" xfId="0" applyFont="1" applyFill="1"/>
    <xf numFmtId="0" fontId="127" fillId="25" borderId="0" xfId="0" applyFont="1" applyFill="1"/>
    <xf numFmtId="0" fontId="127" fillId="25" borderId="51" xfId="0" applyFont="1" applyFill="1" applyBorder="1" applyAlignment="1">
      <alignment horizontal="center" vertical="center"/>
    </xf>
    <xf numFmtId="0" fontId="127" fillId="0" borderId="55" xfId="0" applyFont="1" applyBorder="1" applyAlignment="1">
      <alignment horizontal="center" vertical="center" wrapText="1"/>
    </xf>
    <xf numFmtId="0" fontId="127" fillId="0" borderId="30" xfId="0" applyFont="1" applyBorder="1" applyAlignment="1">
      <alignment horizontal="center" vertical="center"/>
    </xf>
    <xf numFmtId="0" fontId="127" fillId="0" borderId="30" xfId="0" applyFont="1" applyBorder="1" applyAlignment="1">
      <alignment horizontal="center" vertical="center" wrapText="1"/>
    </xf>
    <xf numFmtId="44" fontId="127" fillId="0" borderId="30" xfId="170" applyFont="1" applyFill="1" applyBorder="1" applyAlignment="1">
      <alignment horizontal="center" vertical="center"/>
    </xf>
    <xf numFmtId="0" fontId="127" fillId="0" borderId="31" xfId="0" applyFont="1" applyBorder="1" applyAlignment="1">
      <alignment horizontal="center" vertical="center"/>
    </xf>
    <xf numFmtId="0" fontId="127" fillId="25" borderId="54" xfId="0" applyFont="1" applyFill="1" applyBorder="1" applyAlignment="1">
      <alignment horizontal="center" vertical="center"/>
    </xf>
    <xf numFmtId="0" fontId="127" fillId="0" borderId="39" xfId="0" applyFont="1" applyBorder="1" applyAlignment="1">
      <alignment horizontal="center" vertical="center"/>
    </xf>
    <xf numFmtId="0" fontId="127" fillId="0" borderId="0" xfId="0" applyFont="1" applyAlignment="1">
      <alignment horizontal="center" vertical="center"/>
    </xf>
    <xf numFmtId="44" fontId="127" fillId="0" borderId="0" xfId="170" applyFont="1" applyFill="1" applyBorder="1" applyAlignment="1">
      <alignment horizontal="center" vertical="center"/>
    </xf>
    <xf numFmtId="0" fontId="127" fillId="0" borderId="33" xfId="0" applyFont="1" applyBorder="1" applyAlignment="1">
      <alignment horizontal="center" vertical="center"/>
    </xf>
    <xf numFmtId="0" fontId="127" fillId="25" borderId="17" xfId="0" applyFont="1" applyFill="1" applyBorder="1" applyAlignment="1">
      <alignment horizontal="center" vertical="center"/>
    </xf>
    <xf numFmtId="0" fontId="127" fillId="0" borderId="41" xfId="0" applyFont="1" applyBorder="1" applyAlignment="1">
      <alignment horizontal="center" vertical="center"/>
    </xf>
    <xf numFmtId="0" fontId="127" fillId="0" borderId="1" xfId="0" applyFont="1" applyBorder="1" applyAlignment="1">
      <alignment horizontal="center" vertical="center"/>
    </xf>
    <xf numFmtId="44" fontId="127" fillId="0" borderId="1" xfId="170" applyFont="1" applyFill="1" applyBorder="1" applyAlignment="1">
      <alignment horizontal="center" vertical="center"/>
    </xf>
    <xf numFmtId="0" fontId="127" fillId="0" borderId="56" xfId="0" applyFont="1" applyBorder="1" applyAlignment="1">
      <alignment horizontal="center" vertical="center"/>
    </xf>
    <xf numFmtId="0" fontId="134" fillId="0" borderId="52" xfId="0" applyFont="1" applyBorder="1" applyAlignment="1">
      <alignment horizontal="left" vertical="center" wrapText="1"/>
    </xf>
    <xf numFmtId="0" fontId="127" fillId="60" borderId="17" xfId="0" applyFont="1" applyFill="1" applyBorder="1" applyAlignment="1">
      <alignment horizontal="center" vertical="center" wrapText="1"/>
    </xf>
    <xf numFmtId="0" fontId="127" fillId="60" borderId="15" xfId="0" applyFont="1" applyFill="1" applyBorder="1" applyAlignment="1">
      <alignment horizontal="center" vertical="center" wrapText="1"/>
    </xf>
    <xf numFmtId="44" fontId="127" fillId="60" borderId="15" xfId="170" applyFont="1" applyFill="1" applyBorder="1" applyAlignment="1">
      <alignment horizontal="center" vertical="center" wrapText="1"/>
    </xf>
    <xf numFmtId="0" fontId="127" fillId="60" borderId="48" xfId="0" applyFont="1" applyFill="1" applyBorder="1" applyAlignment="1">
      <alignment horizontal="center" vertical="center" wrapText="1"/>
    </xf>
    <xf numFmtId="37" fontId="128" fillId="25" borderId="0" xfId="0" applyNumberFormat="1" applyFont="1" applyFill="1"/>
    <xf numFmtId="0" fontId="125" fillId="25" borderId="43" xfId="0" applyFont="1" applyFill="1" applyBorder="1" applyAlignment="1">
      <alignment vertical="center" wrapText="1"/>
    </xf>
    <xf numFmtId="37" fontId="124" fillId="25" borderId="15" xfId="0" applyNumberFormat="1" applyFont="1" applyFill="1" applyBorder="1"/>
    <xf numFmtId="3" fontId="125" fillId="25" borderId="15" xfId="0" applyNumberFormat="1" applyFont="1" applyFill="1" applyBorder="1" applyAlignment="1">
      <alignment horizontal="right" vertical="center" wrapText="1"/>
    </xf>
    <xf numFmtId="0" fontId="125" fillId="25" borderId="15" xfId="0" applyFont="1" applyFill="1" applyBorder="1" applyAlignment="1">
      <alignment horizontal="right" vertical="center" wrapText="1"/>
    </xf>
    <xf numFmtId="172" fontId="125" fillId="25" borderId="15" xfId="170" applyNumberFormat="1" applyFont="1" applyFill="1" applyBorder="1" applyAlignment="1">
      <alignment vertical="center" wrapText="1"/>
    </xf>
    <xf numFmtId="6" fontId="125" fillId="0" borderId="15" xfId="170" applyNumberFormat="1" applyFont="1" applyFill="1" applyBorder="1" applyAlignment="1">
      <alignment horizontal="right" vertical="center" wrapText="1"/>
    </xf>
    <xf numFmtId="185" fontId="125" fillId="0" borderId="15" xfId="0" applyNumberFormat="1" applyFont="1" applyBorder="1" applyAlignment="1">
      <alignment vertical="center" wrapText="1"/>
    </xf>
    <xf numFmtId="185" fontId="125" fillId="25" borderId="48" xfId="0" applyNumberFormat="1" applyFont="1" applyFill="1" applyBorder="1" applyAlignment="1">
      <alignment vertical="center" wrapText="1"/>
    </xf>
    <xf numFmtId="0" fontId="125" fillId="25" borderId="52" xfId="0" applyFont="1" applyFill="1" applyBorder="1" applyAlignment="1">
      <alignment vertical="center" wrapText="1"/>
    </xf>
    <xf numFmtId="37" fontId="124" fillId="25" borderId="15" xfId="0" applyNumberFormat="1" applyFont="1" applyFill="1" applyBorder="1" applyAlignment="1">
      <alignment horizontal="center"/>
    </xf>
    <xf numFmtId="185" fontId="124" fillId="25" borderId="15" xfId="0" applyNumberFormat="1" applyFont="1" applyFill="1" applyBorder="1" applyAlignment="1">
      <alignment horizontal="center"/>
    </xf>
    <xf numFmtId="185" fontId="124" fillId="25" borderId="48" xfId="0" applyNumberFormat="1" applyFont="1" applyFill="1" applyBorder="1" applyAlignment="1">
      <alignment horizontal="center"/>
    </xf>
    <xf numFmtId="0" fontId="125" fillId="25" borderId="44" xfId="0" applyFont="1" applyFill="1" applyBorder="1" applyAlignment="1">
      <alignment vertical="center" wrapText="1"/>
    </xf>
    <xf numFmtId="168" fontId="125" fillId="25" borderId="15" xfId="1" applyNumberFormat="1" applyFont="1" applyFill="1" applyBorder="1" applyAlignment="1">
      <alignment horizontal="right" vertical="center" wrapText="1"/>
    </xf>
    <xf numFmtId="0" fontId="125" fillId="0" borderId="44" xfId="0" applyFont="1" applyBorder="1" applyAlignment="1">
      <alignment vertical="center" wrapText="1"/>
    </xf>
    <xf numFmtId="37" fontId="124" fillId="0" borderId="15" xfId="0" applyNumberFormat="1" applyFont="1" applyBorder="1"/>
    <xf numFmtId="3" fontId="125" fillId="0" borderId="15" xfId="0" applyNumberFormat="1" applyFont="1" applyBorder="1" applyAlignment="1">
      <alignment horizontal="right" vertical="center" wrapText="1"/>
    </xf>
    <xf numFmtId="168" fontId="125" fillId="0" borderId="15" xfId="1" applyNumberFormat="1" applyFont="1" applyFill="1" applyBorder="1" applyAlignment="1">
      <alignment horizontal="right" vertical="center" wrapText="1"/>
    </xf>
    <xf numFmtId="172" fontId="125" fillId="0" borderId="15" xfId="170" applyNumberFormat="1" applyFont="1" applyFill="1" applyBorder="1" applyAlignment="1">
      <alignment vertical="center" wrapText="1"/>
    </xf>
    <xf numFmtId="185" fontId="125" fillId="0" borderId="48" xfId="0" applyNumberFormat="1" applyFont="1" applyBorder="1" applyAlignment="1">
      <alignment vertical="center" wrapText="1"/>
    </xf>
    <xf numFmtId="1" fontId="125" fillId="25" borderId="15" xfId="0" applyNumberFormat="1" applyFont="1" applyFill="1" applyBorder="1" applyAlignment="1">
      <alignment horizontal="right" vertical="center" wrapText="1"/>
    </xf>
    <xf numFmtId="0" fontId="125" fillId="25" borderId="53" xfId="0" applyFont="1" applyFill="1" applyBorder="1" applyAlignment="1">
      <alignment vertical="center" wrapText="1"/>
    </xf>
    <xf numFmtId="0" fontId="125" fillId="25" borderId="45" xfId="0" applyFont="1" applyFill="1" applyBorder="1" applyAlignment="1">
      <alignment vertical="center" wrapText="1"/>
    </xf>
    <xf numFmtId="37" fontId="124" fillId="25" borderId="49" xfId="0" applyNumberFormat="1" applyFont="1" applyFill="1" applyBorder="1" applyAlignment="1">
      <alignment horizontal="center"/>
    </xf>
    <xf numFmtId="185" fontId="124" fillId="25" borderId="49" xfId="0" applyNumberFormat="1" applyFont="1" applyFill="1" applyBorder="1" applyAlignment="1">
      <alignment horizontal="center"/>
    </xf>
    <xf numFmtId="185" fontId="124" fillId="25" borderId="50" xfId="0" applyNumberFormat="1" applyFont="1" applyFill="1" applyBorder="1" applyAlignment="1">
      <alignment horizontal="center"/>
    </xf>
    <xf numFmtId="0" fontId="125" fillId="25" borderId="0" xfId="0" applyFont="1" applyFill="1" applyAlignment="1">
      <alignment vertical="center" wrapText="1"/>
    </xf>
    <xf numFmtId="44" fontId="125" fillId="25" borderId="0" xfId="170" applyFont="1" applyFill="1" applyBorder="1" applyAlignment="1">
      <alignment horizontal="center" vertical="center" wrapText="1"/>
    </xf>
    <xf numFmtId="0" fontId="125" fillId="25" borderId="0" xfId="0" applyFont="1" applyFill="1" applyAlignment="1">
      <alignment horizontal="center" vertical="center" wrapText="1"/>
    </xf>
    <xf numFmtId="0" fontId="124" fillId="25" borderId="15" xfId="0" applyFont="1" applyFill="1" applyBorder="1"/>
    <xf numFmtId="0" fontId="124" fillId="25" borderId="0" xfId="0" applyFont="1" applyFill="1"/>
    <xf numFmtId="37" fontId="124" fillId="25" borderId="0" xfId="0" applyNumberFormat="1" applyFont="1" applyFill="1"/>
    <xf numFmtId="5" fontId="124" fillId="25" borderId="0" xfId="0" applyNumberFormat="1" applyFont="1" applyFill="1"/>
    <xf numFmtId="168" fontId="44" fillId="0" borderId="18" xfId="1" applyNumberFormat="1" applyFont="1" applyFill="1" applyBorder="1" applyAlignment="1">
      <alignment horizontal="center" vertical="center" wrapText="1"/>
    </xf>
    <xf numFmtId="0" fontId="136" fillId="0" borderId="0" xfId="14992" applyFont="1" applyAlignment="1">
      <alignment horizontal="center"/>
    </xf>
    <xf numFmtId="0" fontId="79" fillId="0" borderId="0" xfId="14992"/>
    <xf numFmtId="0" fontId="137" fillId="0" borderId="61" xfId="14992" applyFont="1" applyBorder="1" applyAlignment="1">
      <alignment horizontal="center" wrapText="1"/>
    </xf>
    <xf numFmtId="191" fontId="137" fillId="69" borderId="61" xfId="14992" applyNumberFormat="1" applyFont="1" applyFill="1" applyBorder="1" applyAlignment="1">
      <alignment horizontal="center" wrapText="1"/>
    </xf>
    <xf numFmtId="0" fontId="79" fillId="0" borderId="0" xfId="14992" applyAlignment="1">
      <alignment horizontal="center"/>
    </xf>
    <xf numFmtId="0" fontId="137" fillId="0" borderId="0" xfId="14992" applyFont="1" applyAlignment="1">
      <alignment horizontal="left"/>
    </xf>
    <xf numFmtId="0" fontId="137" fillId="0" borderId="61" xfId="14992" applyFont="1" applyBorder="1" applyAlignment="1">
      <alignment horizontal="left" wrapText="1"/>
    </xf>
    <xf numFmtId="0" fontId="139" fillId="70" borderId="61" xfId="14992" applyFont="1" applyFill="1" applyBorder="1" applyAlignment="1">
      <alignment horizontal="left" wrapText="1"/>
    </xf>
    <xf numFmtId="0" fontId="140" fillId="0" borderId="0" xfId="14993" applyFont="1" applyAlignment="1">
      <alignment vertical="center"/>
    </xf>
    <xf numFmtId="0" fontId="140" fillId="0" borderId="0" xfId="14993" applyFont="1" applyAlignment="1">
      <alignment horizontal="center" vertical="center"/>
    </xf>
    <xf numFmtId="0" fontId="140" fillId="0" borderId="62" xfId="14993" applyFont="1" applyBorder="1" applyAlignment="1">
      <alignment vertical="center"/>
    </xf>
    <xf numFmtId="0" fontId="140" fillId="0" borderId="63" xfId="14993" applyFont="1" applyBorder="1" applyAlignment="1">
      <alignment horizontal="center" vertical="center"/>
    </xf>
    <xf numFmtId="0" fontId="140" fillId="0" borderId="63" xfId="14993" applyFont="1" applyBorder="1" applyAlignment="1">
      <alignment vertical="center"/>
    </xf>
    <xf numFmtId="0" fontId="140" fillId="0" borderId="64" xfId="14993" applyFont="1" applyBorder="1" applyAlignment="1">
      <alignment vertical="center"/>
    </xf>
    <xf numFmtId="0" fontId="141" fillId="0" borderId="29" xfId="14993" applyFont="1" applyBorder="1"/>
    <xf numFmtId="0" fontId="142" fillId="0" borderId="30" xfId="14993" applyFont="1" applyBorder="1" applyAlignment="1">
      <alignment horizontal="center" vertical="center"/>
    </xf>
    <xf numFmtId="0" fontId="140" fillId="0" borderId="31" xfId="14993" applyFont="1" applyBorder="1" applyAlignment="1">
      <alignment vertical="center"/>
    </xf>
    <xf numFmtId="0" fontId="140" fillId="0" borderId="65" xfId="14993" applyFont="1" applyBorder="1" applyAlignment="1">
      <alignment horizontal="center" vertical="center"/>
    </xf>
    <xf numFmtId="0" fontId="142" fillId="71" borderId="66" xfId="14993" applyFont="1" applyFill="1" applyBorder="1" applyAlignment="1">
      <alignment horizontal="center" vertical="center"/>
    </xf>
    <xf numFmtId="0" fontId="142" fillId="71" borderId="67" xfId="14993" applyFont="1" applyFill="1" applyBorder="1" applyAlignment="1">
      <alignment horizontal="center" vertical="center"/>
    </xf>
    <xf numFmtId="0" fontId="142" fillId="71" borderId="68" xfId="14993" applyFont="1" applyFill="1" applyBorder="1" applyAlignment="1">
      <alignment horizontal="center" vertical="center"/>
    </xf>
    <xf numFmtId="0" fontId="142" fillId="71" borderId="0" xfId="14993" applyFont="1" applyFill="1" applyAlignment="1">
      <alignment horizontal="center" vertical="center"/>
    </xf>
    <xf numFmtId="0" fontId="140" fillId="0" borderId="69" xfId="14993" applyFont="1" applyBorder="1" applyAlignment="1">
      <alignment horizontal="center" vertical="center"/>
    </xf>
    <xf numFmtId="0" fontId="140" fillId="0" borderId="32" xfId="14993" applyFont="1" applyBorder="1"/>
    <xf numFmtId="0" fontId="142" fillId="71" borderId="18" xfId="14993" applyFont="1" applyFill="1" applyBorder="1" applyAlignment="1">
      <alignment horizontal="center" vertical="center"/>
    </xf>
    <xf numFmtId="0" fontId="142" fillId="71" borderId="70" xfId="14993" applyFont="1" applyFill="1" applyBorder="1" applyAlignment="1">
      <alignment horizontal="center" vertical="center"/>
    </xf>
    <xf numFmtId="0" fontId="140" fillId="0" borderId="33" xfId="14993" applyFont="1" applyBorder="1" applyAlignment="1">
      <alignment vertical="center"/>
    </xf>
    <xf numFmtId="0" fontId="142" fillId="0" borderId="0" xfId="14993" applyFont="1" applyAlignment="1">
      <alignment horizontal="center" vertical="center"/>
    </xf>
    <xf numFmtId="0" fontId="140" fillId="0" borderId="65" xfId="14993" applyFont="1" applyBorder="1" applyAlignment="1">
      <alignment vertical="center"/>
    </xf>
    <xf numFmtId="0" fontId="140" fillId="0" borderId="69" xfId="14993" applyFont="1" applyBorder="1" applyAlignment="1">
      <alignment vertical="center"/>
    </xf>
    <xf numFmtId="0" fontId="140" fillId="0" borderId="0" xfId="14993" quotePrefix="1" applyFont="1" applyAlignment="1">
      <alignment horizontal="center" vertical="center"/>
    </xf>
    <xf numFmtId="0" fontId="4" fillId="0" borderId="0" xfId="14993"/>
    <xf numFmtId="0" fontId="140" fillId="0" borderId="34" xfId="14993" applyFont="1" applyBorder="1"/>
    <xf numFmtId="0" fontId="140" fillId="0" borderId="2" xfId="14993" applyFont="1" applyBorder="1"/>
    <xf numFmtId="0" fontId="140" fillId="0" borderId="35" xfId="14993" applyFont="1" applyBorder="1" applyAlignment="1">
      <alignment vertical="center"/>
    </xf>
    <xf numFmtId="0" fontId="140" fillId="0" borderId="0" xfId="14993" applyFont="1"/>
    <xf numFmtId="0" fontId="140" fillId="0" borderId="71" xfId="14993" applyFont="1" applyBorder="1" applyAlignment="1">
      <alignment vertical="center"/>
    </xf>
    <xf numFmtId="0" fontId="140" fillId="0" borderId="72" xfId="14993" applyFont="1" applyBorder="1" applyAlignment="1">
      <alignment horizontal="center" vertical="center"/>
    </xf>
    <xf numFmtId="0" fontId="140" fillId="0" borderId="72" xfId="14993" applyFont="1" applyBorder="1" applyAlignment="1">
      <alignment vertical="center"/>
    </xf>
    <xf numFmtId="0" fontId="140" fillId="0" borderId="73" xfId="14993" applyFont="1" applyBorder="1" applyAlignment="1">
      <alignment vertical="center"/>
    </xf>
    <xf numFmtId="168" fontId="44" fillId="0" borderId="0" xfId="1" applyNumberFormat="1" applyFont="1" applyFill="1" applyAlignment="1">
      <alignment horizontal="left"/>
    </xf>
    <xf numFmtId="168" fontId="44" fillId="72" borderId="0" xfId="1" applyNumberFormat="1" applyFont="1" applyFill="1" applyAlignment="1">
      <alignment vertical="center"/>
    </xf>
    <xf numFmtId="9" fontId="44" fillId="72" borderId="0" xfId="2" applyFont="1" applyFill="1" applyAlignment="1">
      <alignment vertical="center"/>
    </xf>
    <xf numFmtId="168" fontId="44" fillId="68" borderId="0" xfId="1" applyNumberFormat="1" applyFont="1" applyFill="1" applyAlignment="1">
      <alignment vertical="center"/>
    </xf>
    <xf numFmtId="168" fontId="42" fillId="67" borderId="15" xfId="1" applyNumberFormat="1" applyFont="1" applyFill="1" applyBorder="1" applyAlignment="1">
      <alignment horizontal="center" vertical="top" wrapText="1"/>
    </xf>
    <xf numFmtId="0" fontId="140" fillId="68" borderId="0" xfId="14993" applyFont="1" applyFill="1" applyAlignment="1">
      <alignment vertical="center"/>
    </xf>
    <xf numFmtId="3" fontId="137" fillId="0" borderId="0" xfId="14992" applyNumberFormat="1" applyFont="1" applyAlignment="1">
      <alignment horizontal="right"/>
    </xf>
    <xf numFmtId="3" fontId="79" fillId="0" borderId="0" xfId="14992" applyNumberFormat="1"/>
    <xf numFmtId="37" fontId="128" fillId="66" borderId="0" xfId="60" applyFont="1" applyFill="1"/>
    <xf numFmtId="0" fontId="140" fillId="0" borderId="16" xfId="14993" applyFont="1" applyBorder="1" applyAlignment="1">
      <alignment horizontal="center" vertical="center"/>
    </xf>
    <xf numFmtId="0" fontId="140" fillId="0" borderId="54" xfId="14993" applyFont="1" applyBorder="1" applyAlignment="1">
      <alignment horizontal="center" vertical="center"/>
    </xf>
    <xf numFmtId="0" fontId="140" fillId="0" borderId="17" xfId="14993" applyFont="1" applyBorder="1" applyAlignment="1">
      <alignment horizontal="center" vertical="center"/>
    </xf>
    <xf numFmtId="37" fontId="128" fillId="74" borderId="0" xfId="60" applyFont="1" applyFill="1"/>
    <xf numFmtId="37" fontId="128" fillId="64" borderId="0" xfId="60" applyFont="1" applyFill="1"/>
    <xf numFmtId="37" fontId="143" fillId="75" borderId="0" xfId="60" applyFont="1" applyFill="1"/>
    <xf numFmtId="0" fontId="128" fillId="66" borderId="0" xfId="0" applyFont="1" applyFill="1"/>
    <xf numFmtId="37" fontId="128" fillId="76" borderId="0" xfId="60" applyFont="1" applyFill="1"/>
    <xf numFmtId="0" fontId="140" fillId="77" borderId="0" xfId="14993" applyFont="1" applyFill="1" applyAlignment="1">
      <alignment horizontal="center" vertical="center"/>
    </xf>
    <xf numFmtId="167" fontId="144" fillId="0" borderId="0" xfId="60" applyNumberFormat="1" applyFont="1"/>
    <xf numFmtId="172" fontId="128" fillId="66" borderId="0" xfId="170" applyNumberFormat="1" applyFont="1" applyFill="1"/>
    <xf numFmtId="172" fontId="128" fillId="0" borderId="19" xfId="170" applyNumberFormat="1" applyFont="1" applyFill="1" applyBorder="1"/>
    <xf numFmtId="0" fontId="131" fillId="0" borderId="0" xfId="0" applyFont="1"/>
    <xf numFmtId="172" fontId="131" fillId="0" borderId="19" xfId="170" applyNumberFormat="1" applyFont="1" applyFill="1" applyBorder="1"/>
    <xf numFmtId="192" fontId="145" fillId="78" borderId="74" xfId="0" applyNumberFormat="1" applyFont="1" applyFill="1" applyBorder="1" applyAlignment="1">
      <alignment horizontal="right" vertical="top"/>
    </xf>
    <xf numFmtId="44" fontId="128" fillId="0" borderId="0" xfId="0" applyNumberFormat="1" applyFont="1"/>
    <xf numFmtId="9" fontId="128" fillId="0" borderId="0" xfId="2" applyFont="1" applyFill="1" applyAlignment="1">
      <alignment horizontal="center"/>
    </xf>
    <xf numFmtId="5" fontId="128" fillId="0" borderId="0" xfId="0" applyNumberFormat="1" applyFont="1" applyAlignment="1">
      <alignment horizontal="center"/>
    </xf>
    <xf numFmtId="7" fontId="128" fillId="0" borderId="0" xfId="0" applyNumberFormat="1" applyFont="1" applyAlignment="1">
      <alignment horizontal="center"/>
    </xf>
    <xf numFmtId="49" fontId="124" fillId="0" borderId="0" xfId="0" quotePrefix="1" applyNumberFormat="1" applyFont="1" applyAlignment="1">
      <alignment horizontal="left"/>
    </xf>
    <xf numFmtId="0" fontId="146" fillId="0" borderId="0" xfId="0" applyFont="1"/>
    <xf numFmtId="172" fontId="146" fillId="0" borderId="0" xfId="170" applyNumberFormat="1" applyFont="1" applyFill="1"/>
    <xf numFmtId="9" fontId="146" fillId="0" borderId="0" xfId="2" applyFont="1" applyFill="1"/>
    <xf numFmtId="0" fontId="146" fillId="0" borderId="0" xfId="0" applyFont="1" applyAlignment="1">
      <alignment horizontal="center"/>
    </xf>
    <xf numFmtId="172" fontId="146" fillId="0" borderId="0" xfId="170" applyNumberFormat="1" applyFont="1" applyFill="1" applyAlignment="1">
      <alignment horizontal="center"/>
    </xf>
    <xf numFmtId="0" fontId="148" fillId="0" borderId="0" xfId="0" applyFont="1" applyAlignment="1">
      <alignment horizontal="center"/>
    </xf>
    <xf numFmtId="5" fontId="146" fillId="0" borderId="0" xfId="0" applyNumberFormat="1" applyFont="1"/>
    <xf numFmtId="172" fontId="146" fillId="0" borderId="0" xfId="0" applyNumberFormat="1" applyFont="1"/>
    <xf numFmtId="185" fontId="146" fillId="0" borderId="0" xfId="2" applyNumberFormat="1" applyFont="1" applyFill="1"/>
    <xf numFmtId="0" fontId="146" fillId="0" borderId="1" xfId="0" applyFont="1" applyBorder="1"/>
    <xf numFmtId="5" fontId="146" fillId="0" borderId="1" xfId="0" applyNumberFormat="1" applyFont="1" applyBorder="1"/>
    <xf numFmtId="172" fontId="146" fillId="0" borderId="1" xfId="0" applyNumberFormat="1" applyFont="1" applyBorder="1"/>
    <xf numFmtId="37" fontId="146" fillId="0" borderId="0" xfId="60" applyFont="1"/>
    <xf numFmtId="37" fontId="146" fillId="0" borderId="1" xfId="60" applyFont="1" applyBorder="1"/>
    <xf numFmtId="172" fontId="146" fillId="0" borderId="0" xfId="170" applyNumberFormat="1" applyFont="1" applyFill="1" applyBorder="1"/>
    <xf numFmtId="185" fontId="146" fillId="0" borderId="0" xfId="2" applyNumberFormat="1" applyFont="1" applyFill="1" applyBorder="1"/>
    <xf numFmtId="0" fontId="149" fillId="0" borderId="0" xfId="0" applyFont="1"/>
    <xf numFmtId="0" fontId="146" fillId="0" borderId="2" xfId="0" applyFont="1" applyBorder="1"/>
    <xf numFmtId="172" fontId="146" fillId="0" borderId="1" xfId="170" applyNumberFormat="1" applyFont="1" applyFill="1" applyBorder="1"/>
    <xf numFmtId="9" fontId="146" fillId="0" borderId="0" xfId="2" applyFont="1" applyFill="1" applyBorder="1"/>
    <xf numFmtId="172" fontId="147" fillId="0" borderId="0" xfId="170" applyNumberFormat="1" applyFont="1" applyFill="1"/>
    <xf numFmtId="172" fontId="147" fillId="0" borderId="0" xfId="170" applyNumberFormat="1" applyFont="1" applyFill="1" applyBorder="1"/>
    <xf numFmtId="168" fontId="146" fillId="0" borderId="0" xfId="1" applyNumberFormat="1" applyFont="1" applyFill="1" applyBorder="1"/>
    <xf numFmtId="10" fontId="146" fillId="0" borderId="0" xfId="2" applyNumberFormat="1" applyFont="1" applyFill="1"/>
    <xf numFmtId="185" fontId="146" fillId="0" borderId="0" xfId="0" applyNumberFormat="1" applyFont="1"/>
    <xf numFmtId="172" fontId="146" fillId="66" borderId="0" xfId="170" applyNumberFormat="1" applyFont="1" applyFill="1"/>
    <xf numFmtId="172" fontId="146" fillId="66" borderId="1" xfId="170" applyNumberFormat="1" applyFont="1" applyFill="1" applyBorder="1"/>
    <xf numFmtId="172" fontId="150" fillId="66" borderId="0" xfId="170" applyNumberFormat="1" applyFont="1" applyFill="1"/>
    <xf numFmtId="172" fontId="150" fillId="66" borderId="1" xfId="170" applyNumberFormat="1" applyFont="1" applyFill="1" applyBorder="1"/>
    <xf numFmtId="0" fontId="154" fillId="0" borderId="0" xfId="0" applyFont="1"/>
    <xf numFmtId="191" fontId="137" fillId="79" borderId="61" xfId="14992" applyNumberFormat="1" applyFont="1" applyFill="1" applyBorder="1" applyAlignment="1">
      <alignment horizontal="center" wrapText="1"/>
    </xf>
    <xf numFmtId="0" fontId="138" fillId="79" borderId="61" xfId="14992" applyFont="1" applyFill="1" applyBorder="1" applyAlignment="1">
      <alignment horizontal="center" wrapText="1"/>
    </xf>
    <xf numFmtId="191" fontId="137" fillId="73" borderId="61" xfId="14992" applyNumberFormat="1" applyFont="1" applyFill="1" applyBorder="1" applyAlignment="1">
      <alignment horizontal="center" wrapText="1"/>
    </xf>
    <xf numFmtId="0" fontId="156" fillId="0" borderId="0" xfId="14992" applyFont="1" applyAlignment="1">
      <alignment horizontal="center"/>
    </xf>
    <xf numFmtId="0" fontId="157" fillId="0" borderId="0" xfId="14992" applyFont="1"/>
    <xf numFmtId="0" fontId="155" fillId="70" borderId="61" xfId="14992" applyFont="1" applyFill="1" applyBorder="1" applyAlignment="1">
      <alignment horizontal="center" vertical="center" wrapText="1"/>
    </xf>
    <xf numFmtId="191" fontId="137" fillId="74" borderId="61" xfId="14992" applyNumberFormat="1" applyFont="1" applyFill="1" applyBorder="1" applyAlignment="1">
      <alignment horizontal="center" wrapText="1"/>
    </xf>
    <xf numFmtId="191" fontId="137" fillId="80" borderId="61" xfId="14992" applyNumberFormat="1" applyFont="1" applyFill="1" applyBorder="1" applyAlignment="1">
      <alignment horizontal="center" wrapText="1"/>
    </xf>
    <xf numFmtId="191" fontId="137" fillId="81" borderId="61" xfId="14992" applyNumberFormat="1" applyFont="1" applyFill="1" applyBorder="1" applyAlignment="1">
      <alignment horizontal="center" wrapText="1"/>
    </xf>
    <xf numFmtId="0" fontId="155" fillId="79" borderId="75" xfId="14992" applyFont="1" applyFill="1" applyBorder="1" applyAlignment="1">
      <alignment horizontal="center" vertical="center" wrapText="1"/>
    </xf>
    <xf numFmtId="0" fontId="137" fillId="66" borderId="75" xfId="14992" applyFont="1" applyFill="1" applyBorder="1" applyAlignment="1">
      <alignment horizontal="center" wrapText="1"/>
    </xf>
    <xf numFmtId="0" fontId="138" fillId="70" borderId="61" xfId="14992" applyFont="1" applyFill="1" applyBorder="1" applyAlignment="1">
      <alignment horizontal="left" wrapText="1"/>
    </xf>
    <xf numFmtId="168" fontId="44" fillId="67" borderId="15" xfId="1" applyNumberFormat="1" applyFont="1" applyFill="1" applyBorder="1" applyAlignment="1">
      <alignment horizontal="center" vertical="center" wrapText="1"/>
    </xf>
    <xf numFmtId="168" fontId="44" fillId="67" borderId="15" xfId="1" applyNumberFormat="1" applyFont="1" applyFill="1" applyBorder="1" applyAlignment="1">
      <alignment horizontal="center" vertical="top" wrapText="1"/>
    </xf>
    <xf numFmtId="0" fontId="155" fillId="67" borderId="61" xfId="14992" applyFont="1" applyFill="1" applyBorder="1" applyAlignment="1">
      <alignment horizontal="center" vertical="center" wrapText="1"/>
    </xf>
    <xf numFmtId="0" fontId="139" fillId="67" borderId="61" xfId="14992" applyFont="1" applyFill="1" applyBorder="1" applyAlignment="1">
      <alignment horizontal="left" wrapText="1"/>
    </xf>
    <xf numFmtId="0" fontId="128" fillId="79" borderId="0" xfId="0" applyFont="1" applyFill="1"/>
    <xf numFmtId="0" fontId="128" fillId="79" borderId="0" xfId="0" applyFont="1" applyFill="1" applyAlignment="1">
      <alignment horizontal="center"/>
    </xf>
    <xf numFmtId="0" fontId="130" fillId="79" borderId="0" xfId="0" applyFont="1" applyFill="1" applyAlignment="1">
      <alignment horizontal="center"/>
    </xf>
    <xf numFmtId="0" fontId="138" fillId="67" borderId="61" xfId="14992" applyFont="1" applyFill="1" applyBorder="1" applyAlignment="1">
      <alignment horizontal="left" wrapText="1"/>
    </xf>
    <xf numFmtId="5" fontId="128" fillId="67" borderId="0" xfId="0" applyNumberFormat="1" applyFont="1" applyFill="1"/>
    <xf numFmtId="0" fontId="128" fillId="67" borderId="0" xfId="0" applyFont="1" applyFill="1"/>
    <xf numFmtId="0" fontId="128" fillId="67" borderId="0" xfId="0" applyFont="1" applyFill="1" applyAlignment="1">
      <alignment horizontal="center"/>
    </xf>
    <xf numFmtId="0" fontId="130" fillId="67" borderId="0" xfId="0" applyFont="1" applyFill="1" applyAlignment="1">
      <alignment horizontal="center"/>
    </xf>
    <xf numFmtId="0" fontId="158" fillId="0" borderId="0" xfId="0" applyFont="1"/>
    <xf numFmtId="0" fontId="136" fillId="68" borderId="0" xfId="14992" applyFont="1" applyFill="1" applyAlignment="1">
      <alignment horizontal="center"/>
    </xf>
    <xf numFmtId="0" fontId="137" fillId="68" borderId="0" xfId="14992" applyFont="1" applyFill="1" applyAlignment="1">
      <alignment horizontal="left"/>
    </xf>
    <xf numFmtId="0" fontId="153" fillId="25" borderId="0" xfId="0" applyFont="1" applyFill="1"/>
    <xf numFmtId="172" fontId="153" fillId="25" borderId="0" xfId="0" applyNumberFormat="1" applyFont="1" applyFill="1"/>
    <xf numFmtId="168" fontId="44" fillId="82" borderId="18" xfId="1" applyNumberFormat="1" applyFont="1" applyFill="1" applyBorder="1" applyAlignment="1">
      <alignment horizontal="center" vertical="center"/>
    </xf>
    <xf numFmtId="0" fontId="128" fillId="74" borderId="0" xfId="0" applyFont="1" applyFill="1"/>
    <xf numFmtId="44" fontId="128" fillId="74" borderId="0" xfId="0" applyNumberFormat="1" applyFont="1" applyFill="1"/>
    <xf numFmtId="44" fontId="128" fillId="74" borderId="0" xfId="170" applyFont="1" applyFill="1"/>
    <xf numFmtId="172" fontId="128" fillId="74" borderId="0" xfId="170" applyNumberFormat="1" applyFont="1" applyFill="1"/>
    <xf numFmtId="172" fontId="128" fillId="74" borderId="19" xfId="170" applyNumberFormat="1" applyFont="1" applyFill="1" applyBorder="1"/>
    <xf numFmtId="172" fontId="128" fillId="74" borderId="1" xfId="170" applyNumberFormat="1" applyFont="1" applyFill="1" applyBorder="1"/>
    <xf numFmtId="172" fontId="131" fillId="74" borderId="19" xfId="170" applyNumberFormat="1" applyFont="1" applyFill="1" applyBorder="1"/>
    <xf numFmtId="0" fontId="128" fillId="59" borderId="0" xfId="0" applyFont="1" applyFill="1"/>
    <xf numFmtId="168" fontId="128" fillId="59" borderId="0" xfId="1" applyNumberFormat="1" applyFont="1" applyFill="1"/>
    <xf numFmtId="168" fontId="44" fillId="74" borderId="41" xfId="1" applyNumberFormat="1" applyFont="1" applyFill="1" applyBorder="1" applyAlignment="1">
      <alignment vertical="center"/>
    </xf>
    <xf numFmtId="168" fontId="44" fillId="74" borderId="1" xfId="1" applyNumberFormat="1" applyFont="1" applyFill="1" applyBorder="1" applyAlignment="1">
      <alignment vertical="center"/>
    </xf>
    <xf numFmtId="168" fontId="44" fillId="74" borderId="42" xfId="1" applyNumberFormat="1" applyFont="1" applyFill="1" applyBorder="1" applyAlignment="1">
      <alignment vertical="center"/>
    </xf>
    <xf numFmtId="168" fontId="44" fillId="74" borderId="2" xfId="1" applyNumberFormat="1" applyFont="1" applyFill="1" applyBorder="1" applyAlignment="1">
      <alignment vertical="center"/>
    </xf>
    <xf numFmtId="168" fontId="42" fillId="74" borderId="0" xfId="1" applyNumberFormat="1" applyFont="1" applyFill="1" applyBorder="1" applyAlignment="1">
      <alignment vertical="center"/>
    </xf>
    <xf numFmtId="168" fontId="42" fillId="74" borderId="39" xfId="1" applyNumberFormat="1" applyFont="1" applyFill="1" applyBorder="1" applyAlignment="1">
      <alignment vertical="center"/>
    </xf>
    <xf numFmtId="168" fontId="44" fillId="74" borderId="14" xfId="1" applyNumberFormat="1" applyFont="1" applyFill="1" applyBorder="1" applyAlignment="1">
      <alignment vertical="center"/>
    </xf>
    <xf numFmtId="168" fontId="44" fillId="74" borderId="38" xfId="1" applyNumberFormat="1" applyFont="1" applyFill="1" applyBorder="1" applyAlignment="1">
      <alignment vertical="center"/>
    </xf>
    <xf numFmtId="168" fontId="44" fillId="74" borderId="0" xfId="1" applyNumberFormat="1" applyFont="1" applyFill="1" applyBorder="1" applyAlignment="1">
      <alignment vertical="center"/>
    </xf>
    <xf numFmtId="168" fontId="44" fillId="74" borderId="40" xfId="1" applyNumberFormat="1" applyFont="1" applyFill="1" applyBorder="1" applyAlignment="1">
      <alignment vertical="center"/>
    </xf>
    <xf numFmtId="3" fontId="137" fillId="83" borderId="0" xfId="14992" applyNumberFormat="1" applyFont="1" applyFill="1" applyAlignment="1">
      <alignment horizontal="right"/>
    </xf>
    <xf numFmtId="3" fontId="137" fillId="74" borderId="0" xfId="14992" applyNumberFormat="1" applyFont="1" applyFill="1" applyAlignment="1">
      <alignment horizontal="right"/>
    </xf>
    <xf numFmtId="172" fontId="146" fillId="74" borderId="0" xfId="0" applyNumberFormat="1" applyFont="1" applyFill="1"/>
    <xf numFmtId="185" fontId="146" fillId="74" borderId="0" xfId="2" applyNumberFormat="1" applyFont="1" applyFill="1"/>
    <xf numFmtId="3" fontId="137" fillId="84" borderId="0" xfId="14992" applyNumberFormat="1" applyFont="1" applyFill="1" applyAlignment="1">
      <alignment horizontal="right"/>
    </xf>
    <xf numFmtId="3" fontId="137" fillId="59" borderId="0" xfId="14992" applyNumberFormat="1" applyFont="1" applyFill="1" applyAlignment="1">
      <alignment horizontal="right"/>
    </xf>
    <xf numFmtId="3" fontId="157" fillId="0" borderId="0" xfId="14992" applyNumberFormat="1" applyFont="1"/>
    <xf numFmtId="168" fontId="0" fillId="74" borderId="0" xfId="1" applyNumberFormat="1" applyFont="1" applyFill="1"/>
    <xf numFmtId="0" fontId="0" fillId="74" borderId="0" xfId="0" applyFill="1"/>
    <xf numFmtId="168" fontId="44" fillId="74" borderId="14" xfId="1" applyNumberFormat="1" applyFont="1" applyFill="1" applyBorder="1" applyAlignment="1">
      <alignment horizontal="left" vertical="center"/>
    </xf>
    <xf numFmtId="168" fontId="44" fillId="74" borderId="0" xfId="1" applyNumberFormat="1" applyFont="1" applyFill="1" applyBorder="1" applyAlignment="1">
      <alignment horizontal="left" vertical="center"/>
    </xf>
    <xf numFmtId="168" fontId="44" fillId="74" borderId="40" xfId="1" applyNumberFormat="1" applyFont="1" applyFill="1" applyBorder="1" applyAlignment="1">
      <alignment horizontal="left" vertical="center"/>
    </xf>
    <xf numFmtId="172" fontId="146" fillId="74" borderId="1" xfId="0" applyNumberFormat="1" applyFont="1" applyFill="1" applyBorder="1"/>
    <xf numFmtId="168" fontId="128" fillId="74" borderId="0" xfId="1" applyNumberFormat="1" applyFont="1" applyFill="1"/>
    <xf numFmtId="168" fontId="128" fillId="74" borderId="1" xfId="1" applyNumberFormat="1" applyFont="1" applyFill="1" applyBorder="1"/>
    <xf numFmtId="168" fontId="128" fillId="74" borderId="0" xfId="0" applyNumberFormat="1" applyFont="1" applyFill="1"/>
    <xf numFmtId="193" fontId="128" fillId="0" borderId="0" xfId="0" applyNumberFormat="1" applyFont="1"/>
    <xf numFmtId="0" fontId="137" fillId="0" borderId="15" xfId="0" applyFont="1" applyBorder="1" applyAlignment="1">
      <alignment horizontal="left"/>
    </xf>
    <xf numFmtId="193" fontId="137" fillId="0" borderId="15" xfId="0" applyNumberFormat="1" applyFont="1" applyBorder="1" applyAlignment="1">
      <alignment horizontal="right"/>
    </xf>
    <xf numFmtId="37" fontId="0" fillId="74" borderId="0" xfId="0" applyNumberFormat="1" applyFill="1"/>
    <xf numFmtId="37" fontId="0" fillId="74" borderId="1" xfId="0" applyNumberFormat="1" applyFill="1" applyBorder="1"/>
    <xf numFmtId="43" fontId="0" fillId="0" borderId="0" xfId="0" applyNumberFormat="1"/>
    <xf numFmtId="172" fontId="12" fillId="74" borderId="0" xfId="170" applyNumberFormat="1" applyFont="1" applyFill="1"/>
    <xf numFmtId="185" fontId="153" fillId="25" borderId="0" xfId="2" applyNumberFormat="1" applyFont="1" applyFill="1"/>
    <xf numFmtId="38" fontId="165" fillId="0" borderId="0" xfId="830" applyFont="1"/>
    <xf numFmtId="38" fontId="165" fillId="0" borderId="32" xfId="830" applyFont="1" applyBorder="1"/>
    <xf numFmtId="38" fontId="166" fillId="0" borderId="0" xfId="830" applyFont="1" applyAlignment="1">
      <alignment horizontal="center"/>
    </xf>
    <xf numFmtId="38" fontId="166" fillId="0" borderId="33" xfId="830" applyFont="1" applyBorder="1" applyAlignment="1">
      <alignment horizontal="center"/>
    </xf>
    <xf numFmtId="38" fontId="165" fillId="0" borderId="34" xfId="830" applyFont="1" applyBorder="1"/>
    <xf numFmtId="38" fontId="165" fillId="0" borderId="2" xfId="830" applyFont="1" applyBorder="1"/>
    <xf numFmtId="5" fontId="165" fillId="0" borderId="2" xfId="830" applyNumberFormat="1" applyFont="1" applyBorder="1"/>
    <xf numFmtId="5" fontId="165" fillId="0" borderId="35" xfId="830" applyNumberFormat="1" applyFont="1" applyBorder="1"/>
    <xf numFmtId="38" fontId="167" fillId="0" borderId="0" xfId="830" applyFont="1"/>
    <xf numFmtId="37" fontId="165" fillId="0" borderId="0" xfId="830" applyNumberFormat="1" applyFont="1"/>
    <xf numFmtId="38" fontId="165" fillId="0" borderId="0" xfId="830" applyFont="1" applyAlignment="1">
      <alignment horizontal="center"/>
    </xf>
    <xf numFmtId="194" fontId="165" fillId="0" borderId="0" xfId="830" applyNumberFormat="1" applyFont="1" applyAlignment="1">
      <alignment horizontal="center"/>
    </xf>
    <xf numFmtId="194" fontId="165" fillId="0" borderId="0" xfId="830" quotePrefix="1" applyNumberFormat="1" applyFont="1" applyAlignment="1">
      <alignment horizontal="center"/>
    </xf>
    <xf numFmtId="168" fontId="165" fillId="83" borderId="0" xfId="14994" applyNumberFormat="1" applyFont="1" applyFill="1"/>
    <xf numFmtId="195" fontId="165" fillId="83" borderId="0" xfId="830" applyNumberFormat="1" applyFont="1" applyFill="1"/>
    <xf numFmtId="6" fontId="165" fillId="0" borderId="0" xfId="759" applyNumberFormat="1" applyFont="1" applyFill="1"/>
    <xf numFmtId="44" fontId="165" fillId="0" borderId="0" xfId="759" applyFont="1" applyFill="1"/>
    <xf numFmtId="166" fontId="165" fillId="0" borderId="0" xfId="759" applyNumberFormat="1" applyFont="1" applyFill="1"/>
    <xf numFmtId="194" fontId="168" fillId="0" borderId="0" xfId="830" applyNumberFormat="1" applyFont="1"/>
    <xf numFmtId="171" fontId="165" fillId="0" borderId="0" xfId="759" applyNumberFormat="1" applyFont="1" applyFill="1"/>
    <xf numFmtId="38" fontId="165" fillId="0" borderId="0" xfId="759" applyNumberFormat="1" applyFont="1" applyFill="1"/>
    <xf numFmtId="196" fontId="165" fillId="0" borderId="0" xfId="830" applyNumberFormat="1" applyFont="1"/>
    <xf numFmtId="3" fontId="165" fillId="0" borderId="0" xfId="830" applyNumberFormat="1" applyFont="1"/>
    <xf numFmtId="38" fontId="165" fillId="0" borderId="19" xfId="830" applyFont="1" applyBorder="1"/>
    <xf numFmtId="3" fontId="165" fillId="0" borderId="19" xfId="830" applyNumberFormat="1" applyFont="1" applyBorder="1"/>
    <xf numFmtId="6" fontId="165" fillId="0" borderId="19" xfId="830" applyNumberFormat="1" applyFont="1" applyBorder="1"/>
    <xf numFmtId="44" fontId="0" fillId="25" borderId="0" xfId="0" applyNumberFormat="1" applyFill="1"/>
    <xf numFmtId="0" fontId="170" fillId="0" borderId="0" xfId="14995" applyFont="1"/>
    <xf numFmtId="0" fontId="171" fillId="0" borderId="0" xfId="14995" applyFont="1"/>
    <xf numFmtId="168" fontId="170" fillId="0" borderId="0" xfId="14996" applyNumberFormat="1" applyFont="1" applyFill="1" applyAlignment="1">
      <alignment horizontal="right"/>
    </xf>
    <xf numFmtId="0" fontId="172" fillId="0" borderId="0" xfId="14995" applyFont="1"/>
    <xf numFmtId="0" fontId="165" fillId="0" borderId="0" xfId="14995" applyFont="1"/>
    <xf numFmtId="0" fontId="165" fillId="0" borderId="76" xfId="14995" applyFont="1" applyBorder="1"/>
    <xf numFmtId="0" fontId="165" fillId="0" borderId="77" xfId="14995" applyFont="1" applyBorder="1"/>
    <xf numFmtId="0" fontId="166" fillId="0" borderId="77" xfId="14995" applyFont="1" applyBorder="1" applyAlignment="1">
      <alignment horizontal="center"/>
    </xf>
    <xf numFmtId="0" fontId="166" fillId="0" borderId="78" xfId="14995" applyFont="1" applyBorder="1" applyAlignment="1">
      <alignment horizontal="center"/>
    </xf>
    <xf numFmtId="0" fontId="165" fillId="0" borderId="32" xfId="14995" applyFont="1" applyBorder="1"/>
    <xf numFmtId="0" fontId="166" fillId="0" borderId="0" xfId="14995" applyFont="1" applyAlignment="1">
      <alignment horizontal="center"/>
    </xf>
    <xf numFmtId="0" fontId="166" fillId="0" borderId="33" xfId="14995" applyFont="1" applyBorder="1" applyAlignment="1">
      <alignment horizontal="center"/>
    </xf>
    <xf numFmtId="0" fontId="165" fillId="0" borderId="34" xfId="14995" applyFont="1" applyBorder="1"/>
    <xf numFmtId="0" fontId="165" fillId="0" borderId="2" xfId="14995" applyFont="1" applyBorder="1"/>
    <xf numFmtId="5" fontId="165" fillId="0" borderId="2" xfId="14995" applyNumberFormat="1" applyFont="1" applyBorder="1"/>
    <xf numFmtId="5" fontId="165" fillId="0" borderId="35" xfId="14995" applyNumberFormat="1" applyFont="1" applyBorder="1"/>
    <xf numFmtId="0" fontId="167" fillId="0" borderId="0" xfId="14995" applyFont="1"/>
    <xf numFmtId="37" fontId="165" fillId="0" borderId="0" xfId="14995" applyNumberFormat="1" applyFont="1"/>
    <xf numFmtId="0" fontId="165" fillId="0" borderId="0" xfId="14995" applyFont="1" applyAlignment="1">
      <alignment horizontal="center"/>
    </xf>
    <xf numFmtId="0" fontId="165" fillId="25" borderId="0" xfId="14995" applyFont="1" applyFill="1" applyAlignment="1">
      <alignment horizontal="center"/>
    </xf>
    <xf numFmtId="0" fontId="166" fillId="25" borderId="0" xfId="14995" applyFont="1" applyFill="1" applyAlignment="1">
      <alignment horizontal="center"/>
    </xf>
    <xf numFmtId="194" fontId="165" fillId="0" borderId="0" xfId="14995" applyNumberFormat="1" applyFont="1" applyAlignment="1">
      <alignment horizontal="center"/>
    </xf>
    <xf numFmtId="194" fontId="165" fillId="0" borderId="0" xfId="14995" quotePrefix="1" applyNumberFormat="1" applyFont="1" applyAlignment="1">
      <alignment horizontal="center"/>
    </xf>
    <xf numFmtId="194" fontId="165" fillId="25" borderId="0" xfId="14995" applyNumberFormat="1" applyFont="1" applyFill="1" applyAlignment="1">
      <alignment horizontal="center"/>
    </xf>
    <xf numFmtId="0" fontId="165" fillId="25" borderId="0" xfId="14995" applyFont="1" applyFill="1"/>
    <xf numFmtId="168" fontId="165" fillId="25" borderId="0" xfId="14996" applyNumberFormat="1" applyFont="1" applyFill="1"/>
    <xf numFmtId="195" fontId="165" fillId="25" borderId="0" xfId="14995" applyNumberFormat="1" applyFont="1" applyFill="1"/>
    <xf numFmtId="38" fontId="165" fillId="0" borderId="0" xfId="14995" applyNumberFormat="1" applyFont="1"/>
    <xf numFmtId="6" fontId="165" fillId="0" borderId="0" xfId="14997" applyNumberFormat="1" applyFont="1" applyFill="1"/>
    <xf numFmtId="38" fontId="165" fillId="25" borderId="0" xfId="14997" applyNumberFormat="1" applyFont="1" applyFill="1"/>
    <xf numFmtId="44" fontId="165" fillId="0" borderId="0" xfId="14997" applyFont="1" applyFill="1"/>
    <xf numFmtId="166" fontId="165" fillId="0" borderId="0" xfId="14997" applyNumberFormat="1" applyFont="1" applyFill="1"/>
    <xf numFmtId="194" fontId="168" fillId="0" borderId="0" xfId="14995" applyNumberFormat="1" applyFont="1"/>
    <xf numFmtId="171" fontId="165" fillId="0" borderId="0" xfId="14997" applyNumberFormat="1" applyFont="1" applyFill="1"/>
    <xf numFmtId="167" fontId="165" fillId="0" borderId="0" xfId="14995" applyNumberFormat="1" applyFont="1"/>
    <xf numFmtId="10" fontId="165" fillId="0" borderId="0" xfId="14998" applyNumberFormat="1" applyFont="1"/>
    <xf numFmtId="38" fontId="165" fillId="0" borderId="0" xfId="14997" applyNumberFormat="1" applyFont="1" applyFill="1"/>
    <xf numFmtId="196" fontId="165" fillId="0" borderId="0" xfId="14995" applyNumberFormat="1" applyFont="1"/>
    <xf numFmtId="10" fontId="165" fillId="0" borderId="0" xfId="14995" applyNumberFormat="1" applyFont="1"/>
    <xf numFmtId="3" fontId="165" fillId="0" borderId="0" xfId="14995" applyNumberFormat="1" applyFont="1"/>
    <xf numFmtId="38" fontId="165" fillId="25" borderId="0" xfId="14995" applyNumberFormat="1" applyFont="1" applyFill="1"/>
    <xf numFmtId="0" fontId="165" fillId="0" borderId="19" xfId="14995" applyFont="1" applyBorder="1"/>
    <xf numFmtId="38" fontId="165" fillId="0" borderId="19" xfId="14995" applyNumberFormat="1" applyFont="1" applyBorder="1"/>
    <xf numFmtId="3" fontId="165" fillId="0" borderId="19" xfId="14995" applyNumberFormat="1" applyFont="1" applyBorder="1"/>
    <xf numFmtId="6" fontId="165" fillId="0" borderId="19" xfId="14995" applyNumberFormat="1" applyFont="1" applyBorder="1"/>
    <xf numFmtId="185" fontId="165" fillId="0" borderId="0" xfId="14998" applyNumberFormat="1" applyFont="1"/>
    <xf numFmtId="168" fontId="172" fillId="0" borderId="0" xfId="14999" applyNumberFormat="1" applyFont="1" applyFill="1"/>
    <xf numFmtId="37" fontId="172" fillId="0" borderId="0" xfId="14995" applyNumberFormat="1" applyFont="1"/>
    <xf numFmtId="172" fontId="172" fillId="0" borderId="0" xfId="14997" applyNumberFormat="1" applyFont="1" applyFill="1" applyAlignment="1">
      <alignment horizontal="right"/>
    </xf>
    <xf numFmtId="0" fontId="174" fillId="0" borderId="0" xfId="14995" applyFont="1"/>
    <xf numFmtId="6" fontId="174" fillId="0" borderId="0" xfId="14995" applyNumberFormat="1" applyFont="1"/>
    <xf numFmtId="183" fontId="174" fillId="0" borderId="0" xfId="15000" applyNumberFormat="1" applyFont="1" applyFill="1"/>
    <xf numFmtId="0" fontId="175" fillId="0" borderId="0" xfId="14995" applyFont="1"/>
    <xf numFmtId="38" fontId="174" fillId="0" borderId="0" xfId="14995" applyNumberFormat="1" applyFont="1"/>
    <xf numFmtId="194" fontId="175" fillId="0" borderId="0" xfId="14995" applyNumberFormat="1" applyFont="1"/>
    <xf numFmtId="0" fontId="174" fillId="0" borderId="0" xfId="14995" applyFont="1" applyAlignment="1">
      <alignment horizontal="center"/>
    </xf>
    <xf numFmtId="168" fontId="172" fillId="0" borderId="0" xfId="14996" applyNumberFormat="1" applyFont="1"/>
    <xf numFmtId="181" fontId="170" fillId="0" borderId="0" xfId="15001" applyNumberFormat="1" applyFont="1"/>
    <xf numFmtId="10" fontId="170" fillId="0" borderId="0" xfId="14998" applyNumberFormat="1" applyFont="1"/>
    <xf numFmtId="168" fontId="170" fillId="0" borderId="0" xfId="14996" applyNumberFormat="1" applyFont="1" applyFill="1"/>
    <xf numFmtId="0" fontId="170" fillId="0" borderId="0" xfId="14995" quotePrefix="1" applyFont="1"/>
    <xf numFmtId="38" fontId="170" fillId="0" borderId="0" xfId="14995" applyNumberFormat="1" applyFont="1"/>
    <xf numFmtId="0" fontId="2" fillId="0" borderId="0" xfId="14995"/>
    <xf numFmtId="37" fontId="2" fillId="0" borderId="0" xfId="14995" applyNumberFormat="1"/>
    <xf numFmtId="43" fontId="170" fillId="0" borderId="0" xfId="14995" applyNumberFormat="1" applyFont="1"/>
    <xf numFmtId="0" fontId="2" fillId="0" borderId="1" xfId="14995" applyBorder="1"/>
    <xf numFmtId="37" fontId="2" fillId="0" borderId="1" xfId="14995" applyNumberFormat="1" applyBorder="1"/>
    <xf numFmtId="43" fontId="170" fillId="0" borderId="1" xfId="14995" applyNumberFormat="1" applyFont="1" applyBorder="1"/>
    <xf numFmtId="168" fontId="170" fillId="0" borderId="0" xfId="14995" applyNumberFormat="1" applyFont="1"/>
    <xf numFmtId="185" fontId="42" fillId="25" borderId="18" xfId="0" applyNumberFormat="1" applyFont="1" applyFill="1" applyBorder="1" applyAlignment="1">
      <alignment horizontal="center" wrapText="1"/>
    </xf>
    <xf numFmtId="0" fontId="42" fillId="25" borderId="81" xfId="0" applyFont="1" applyFill="1" applyBorder="1" applyAlignment="1">
      <alignment horizontal="center"/>
    </xf>
    <xf numFmtId="172" fontId="44" fillId="25" borderId="17" xfId="115" applyNumberFormat="1" applyFont="1" applyFill="1" applyBorder="1" applyAlignment="1"/>
    <xf numFmtId="172" fontId="44" fillId="0" borderId="17" xfId="115" applyNumberFormat="1" applyFont="1" applyFill="1" applyBorder="1" applyAlignment="1"/>
    <xf numFmtId="185" fontId="42" fillId="25" borderId="41" xfId="0" applyNumberFormat="1" applyFont="1" applyFill="1" applyBorder="1" applyAlignment="1">
      <alignment horizontal="center" wrapText="1"/>
    </xf>
    <xf numFmtId="0" fontId="42" fillId="25" borderId="42" xfId="0" applyFont="1" applyFill="1" applyBorder="1" applyAlignment="1">
      <alignment wrapText="1"/>
    </xf>
    <xf numFmtId="0" fontId="42" fillId="25" borderId="70" xfId="0" applyFont="1" applyFill="1" applyBorder="1" applyAlignment="1">
      <alignment wrapText="1"/>
    </xf>
    <xf numFmtId="0" fontId="42" fillId="25" borderId="82" xfId="0" applyFont="1" applyFill="1" applyBorder="1" applyAlignment="1">
      <alignment vertical="center" wrapText="1"/>
    </xf>
    <xf numFmtId="0" fontId="42" fillId="25" borderId="85" xfId="0" applyFont="1" applyFill="1" applyBorder="1" applyAlignment="1">
      <alignment vertical="center" wrapText="1"/>
    </xf>
    <xf numFmtId="0" fontId="42" fillId="25" borderId="86" xfId="0" applyFont="1" applyFill="1" applyBorder="1" applyAlignment="1">
      <alignment vertical="center" wrapText="1"/>
    </xf>
    <xf numFmtId="0" fontId="42" fillId="25" borderId="87" xfId="0" applyFont="1" applyFill="1" applyBorder="1" applyAlignment="1">
      <alignment vertical="center" wrapText="1"/>
    </xf>
    <xf numFmtId="10" fontId="128" fillId="25" borderId="0" xfId="2" applyNumberFormat="1" applyFont="1" applyFill="1"/>
    <xf numFmtId="185" fontId="42" fillId="25" borderId="100" xfId="0" applyNumberFormat="1" applyFont="1" applyFill="1" applyBorder="1" applyAlignment="1">
      <alignment horizontal="center" wrapText="1"/>
    </xf>
    <xf numFmtId="0" fontId="43" fillId="25" borderId="89" xfId="0" quotePrefix="1" applyFont="1" applyFill="1" applyBorder="1" applyAlignment="1">
      <alignment horizontal="center" vertical="center" wrapText="1"/>
    </xf>
    <xf numFmtId="0" fontId="42" fillId="25" borderId="90" xfId="0" applyFont="1" applyFill="1" applyBorder="1" applyAlignment="1">
      <alignment horizontal="center" wrapText="1"/>
    </xf>
    <xf numFmtId="0" fontId="43" fillId="25" borderId="98" xfId="0" applyFont="1" applyFill="1" applyBorder="1" applyAlignment="1">
      <alignment horizontal="center" vertical="center" wrapText="1"/>
    </xf>
    <xf numFmtId="0" fontId="42" fillId="25" borderId="97" xfId="0" applyFont="1" applyFill="1" applyBorder="1" applyAlignment="1">
      <alignment horizontal="center" vertical="center" wrapText="1"/>
    </xf>
    <xf numFmtId="0" fontId="43" fillId="25" borderId="99" xfId="0" quotePrefix="1" applyFont="1" applyFill="1" applyBorder="1" applyAlignment="1">
      <alignment horizontal="center" vertical="center" wrapText="1"/>
    </xf>
    <xf numFmtId="0" fontId="42" fillId="25" borderId="50" xfId="0" applyFont="1" applyFill="1" applyBorder="1" applyAlignment="1">
      <alignment horizontal="center"/>
    </xf>
    <xf numFmtId="172" fontId="42" fillId="25" borderId="41" xfId="170" applyNumberFormat="1" applyFont="1" applyFill="1" applyBorder="1" applyAlignment="1">
      <alignment horizontal="center" wrapText="1"/>
    </xf>
    <xf numFmtId="172" fontId="0" fillId="25" borderId="0" xfId="2" applyNumberFormat="1" applyFont="1" applyFill="1"/>
    <xf numFmtId="0" fontId="44" fillId="25" borderId="0" xfId="0" applyFont="1" applyFill="1"/>
    <xf numFmtId="0" fontId="74" fillId="25" borderId="0" xfId="0" applyFont="1" applyFill="1"/>
    <xf numFmtId="168" fontId="44" fillId="25" borderId="0" xfId="1" applyNumberFormat="1" applyFont="1" applyFill="1"/>
    <xf numFmtId="43" fontId="44" fillId="25" borderId="0" xfId="0" applyNumberFormat="1" applyFont="1" applyFill="1"/>
    <xf numFmtId="0" fontId="44" fillId="25" borderId="0" xfId="0" applyFont="1" applyFill="1" applyAlignment="1">
      <alignment horizontal="center"/>
    </xf>
    <xf numFmtId="0" fontId="69" fillId="25" borderId="0" xfId="0" applyFont="1" applyFill="1" applyAlignment="1">
      <alignment horizontal="center"/>
    </xf>
    <xf numFmtId="172" fontId="44" fillId="25" borderId="0" xfId="170" applyNumberFormat="1" applyFont="1" applyFill="1"/>
    <xf numFmtId="5" fontId="44" fillId="25" borderId="0" xfId="0" applyNumberFormat="1" applyFont="1" applyFill="1"/>
    <xf numFmtId="172" fontId="44" fillId="25" borderId="0" xfId="0" applyNumberFormat="1" applyFont="1" applyFill="1"/>
    <xf numFmtId="172" fontId="44" fillId="25" borderId="0" xfId="0" quotePrefix="1" applyNumberFormat="1" applyFont="1" applyFill="1"/>
    <xf numFmtId="5" fontId="44" fillId="25" borderId="0" xfId="0" quotePrefix="1" applyNumberFormat="1" applyFont="1" applyFill="1"/>
    <xf numFmtId="172" fontId="44" fillId="25" borderId="0" xfId="2" applyNumberFormat="1" applyFont="1" applyFill="1"/>
    <xf numFmtId="5" fontId="44" fillId="25" borderId="0" xfId="2" applyNumberFormat="1" applyFont="1" applyFill="1"/>
    <xf numFmtId="37" fontId="72" fillId="25" borderId="2" xfId="60" applyFont="1" applyFill="1" applyBorder="1"/>
    <xf numFmtId="5" fontId="44" fillId="25" borderId="2" xfId="0" applyNumberFormat="1" applyFont="1" applyFill="1" applyBorder="1"/>
    <xf numFmtId="172" fontId="44" fillId="25" borderId="2" xfId="170" applyNumberFormat="1" applyFont="1" applyFill="1" applyBorder="1"/>
    <xf numFmtId="0" fontId="44" fillId="25" borderId="2" xfId="0" applyFont="1" applyFill="1" applyBorder="1"/>
    <xf numFmtId="172" fontId="44" fillId="25" borderId="2" xfId="0" quotePrefix="1" applyNumberFormat="1" applyFont="1" applyFill="1" applyBorder="1"/>
    <xf numFmtId="5" fontId="44" fillId="25" borderId="2" xfId="0" quotePrefix="1" applyNumberFormat="1" applyFont="1" applyFill="1" applyBorder="1"/>
    <xf numFmtId="172" fontId="44" fillId="25" borderId="2" xfId="2" applyNumberFormat="1" applyFont="1" applyFill="1" applyBorder="1"/>
    <xf numFmtId="5" fontId="44" fillId="25" borderId="1" xfId="0" applyNumberFormat="1" applyFont="1" applyFill="1" applyBorder="1"/>
    <xf numFmtId="37" fontId="72" fillId="25" borderId="0" xfId="60" applyFont="1" applyFill="1"/>
    <xf numFmtId="10" fontId="44" fillId="25" borderId="0" xfId="2" applyNumberFormat="1" applyFont="1" applyFill="1"/>
    <xf numFmtId="5" fontId="44" fillId="25" borderId="0" xfId="103" applyNumberFormat="1" applyFont="1" applyFill="1"/>
    <xf numFmtId="168" fontId="44" fillId="25" borderId="2" xfId="0" applyNumberFormat="1" applyFont="1" applyFill="1" applyBorder="1"/>
    <xf numFmtId="5" fontId="44" fillId="25" borderId="14" xfId="0" applyNumberFormat="1" applyFont="1" applyFill="1" applyBorder="1"/>
    <xf numFmtId="185" fontId="44" fillId="25" borderId="0" xfId="2" applyNumberFormat="1" applyFont="1" applyFill="1"/>
    <xf numFmtId="168" fontId="44" fillId="25" borderId="2" xfId="1" applyNumberFormat="1" applyFont="1" applyFill="1" applyBorder="1"/>
    <xf numFmtId="172" fontId="42" fillId="25" borderId="0" xfId="170" applyNumberFormat="1" applyFont="1" applyFill="1"/>
    <xf numFmtId="5" fontId="42" fillId="25" borderId="0" xfId="0" applyNumberFormat="1" applyFont="1" applyFill="1"/>
    <xf numFmtId="172" fontId="76" fillId="25" borderId="0" xfId="170" applyNumberFormat="1" applyFont="1" applyFill="1"/>
    <xf numFmtId="5" fontId="74" fillId="25" borderId="0" xfId="0" applyNumberFormat="1" applyFont="1" applyFill="1"/>
    <xf numFmtId="6" fontId="44" fillId="25" borderId="0" xfId="0" applyNumberFormat="1" applyFont="1" applyFill="1"/>
    <xf numFmtId="6" fontId="74" fillId="25" borderId="0" xfId="0" applyNumberFormat="1" applyFont="1" applyFill="1"/>
    <xf numFmtId="40" fontId="0" fillId="25" borderId="0" xfId="0" applyNumberFormat="1" applyFill="1"/>
    <xf numFmtId="9" fontId="44" fillId="25" borderId="0" xfId="2" applyFont="1" applyFill="1"/>
    <xf numFmtId="168" fontId="44" fillId="25" borderId="0" xfId="0" applyNumberFormat="1" applyFont="1" applyFill="1"/>
    <xf numFmtId="40" fontId="12" fillId="25" borderId="0" xfId="0" applyNumberFormat="1" applyFont="1" applyFill="1"/>
    <xf numFmtId="20" fontId="44" fillId="25" borderId="0" xfId="0" applyNumberFormat="1" applyFont="1" applyFill="1"/>
    <xf numFmtId="44" fontId="44" fillId="25" borderId="0" xfId="170" applyFont="1" applyFill="1"/>
    <xf numFmtId="44" fontId="151" fillId="25" borderId="0" xfId="170" applyFont="1" applyFill="1"/>
    <xf numFmtId="5" fontId="152" fillId="25" borderId="0" xfId="0" applyNumberFormat="1" applyFont="1" applyFill="1"/>
    <xf numFmtId="5" fontId="153" fillId="25" borderId="0" xfId="0" applyNumberFormat="1" applyFont="1" applyFill="1"/>
    <xf numFmtId="0" fontId="44" fillId="25" borderId="0" xfId="0" quotePrefix="1" applyFont="1" applyFill="1"/>
    <xf numFmtId="40" fontId="44" fillId="25" borderId="0" xfId="0" applyNumberFormat="1" applyFont="1" applyFill="1"/>
    <xf numFmtId="44" fontId="44" fillId="25" borderId="0" xfId="0" applyNumberFormat="1" applyFont="1" applyFill="1"/>
    <xf numFmtId="181" fontId="75" fillId="25" borderId="0" xfId="170" applyNumberFormat="1" applyFont="1" applyFill="1" applyAlignment="1">
      <alignment horizontal="center"/>
    </xf>
    <xf numFmtId="20" fontId="75" fillId="25" borderId="0" xfId="0" applyNumberFormat="1" applyFont="1" applyFill="1" applyAlignment="1">
      <alignment horizontal="center"/>
    </xf>
    <xf numFmtId="37" fontId="44" fillId="25" borderId="0" xfId="168" applyNumberFormat="1" applyFont="1" applyFill="1" applyBorder="1"/>
    <xf numFmtId="0" fontId="44" fillId="25" borderId="0" xfId="168" applyFont="1" applyFill="1" applyBorder="1"/>
    <xf numFmtId="37" fontId="74" fillId="25" borderId="0" xfId="168" applyNumberFormat="1" applyFont="1" applyFill="1" applyBorder="1"/>
    <xf numFmtId="181" fontId="44" fillId="25" borderId="0" xfId="170" applyNumberFormat="1" applyFont="1" applyFill="1"/>
    <xf numFmtId="182" fontId="44" fillId="25" borderId="0" xfId="0" applyNumberFormat="1" applyFont="1" applyFill="1"/>
    <xf numFmtId="37" fontId="44" fillId="25" borderId="0" xfId="0" applyNumberFormat="1" applyFont="1" applyFill="1"/>
    <xf numFmtId="1" fontId="44" fillId="25" borderId="0" xfId="0" applyNumberFormat="1" applyFont="1" applyFill="1"/>
    <xf numFmtId="43" fontId="44" fillId="25" borderId="0" xfId="1" applyFont="1" applyFill="1"/>
    <xf numFmtId="5" fontId="44" fillId="25" borderId="2" xfId="2" applyNumberFormat="1" applyFont="1" applyFill="1" applyBorder="1"/>
    <xf numFmtId="37" fontId="44" fillId="25" borderId="2" xfId="0" applyNumberFormat="1" applyFont="1" applyFill="1" applyBorder="1"/>
    <xf numFmtId="0" fontId="128" fillId="25" borderId="0" xfId="502" applyFont="1" applyFill="1" applyAlignment="1">
      <alignment horizontal="center"/>
    </xf>
    <xf numFmtId="44" fontId="128" fillId="25" borderId="0" xfId="115" applyFont="1" applyFill="1" applyAlignment="1">
      <alignment horizontal="center"/>
    </xf>
    <xf numFmtId="175" fontId="128" fillId="25" borderId="0" xfId="115" applyNumberFormat="1" applyFont="1" applyFill="1" applyAlignment="1">
      <alignment horizontal="center"/>
    </xf>
    <xf numFmtId="183" fontId="128" fillId="25" borderId="0" xfId="2" applyNumberFormat="1" applyFont="1" applyFill="1" applyAlignment="1">
      <alignment horizontal="center"/>
    </xf>
    <xf numFmtId="0" fontId="131" fillId="25" borderId="0" xfId="502" applyFont="1" applyFill="1"/>
    <xf numFmtId="44" fontId="128" fillId="25" borderId="0" xfId="115" applyFont="1" applyFill="1"/>
    <xf numFmtId="175" fontId="128" fillId="25" borderId="0" xfId="115" applyNumberFormat="1" applyFont="1" applyFill="1"/>
    <xf numFmtId="183" fontId="128" fillId="25" borderId="0" xfId="2" applyNumberFormat="1" applyFont="1" applyFill="1"/>
    <xf numFmtId="44" fontId="12" fillId="25" borderId="0" xfId="11708" applyFont="1" applyFill="1"/>
    <xf numFmtId="175" fontId="12" fillId="25" borderId="0" xfId="11708" applyNumberFormat="1" applyFont="1" applyFill="1"/>
    <xf numFmtId="0" fontId="128" fillId="25" borderId="0" xfId="502" applyFont="1" applyFill="1"/>
    <xf numFmtId="0" fontId="131" fillId="25" borderId="0" xfId="503" applyFont="1" applyFill="1"/>
    <xf numFmtId="7" fontId="12" fillId="25" borderId="0" xfId="11708" applyNumberFormat="1" applyFont="1" applyFill="1"/>
    <xf numFmtId="0" fontId="77" fillId="25" borderId="0" xfId="6476" applyFill="1"/>
    <xf numFmtId="183" fontId="128" fillId="25" borderId="0" xfId="2" applyNumberFormat="1" applyFont="1" applyFill="1" applyAlignment="1"/>
    <xf numFmtId="44" fontId="46" fillId="25" borderId="0" xfId="11708" applyFont="1" applyFill="1"/>
    <xf numFmtId="175" fontId="46" fillId="25" borderId="0" xfId="11708" applyNumberFormat="1" applyFont="1" applyFill="1"/>
    <xf numFmtId="44" fontId="128" fillId="25" borderId="0" xfId="115" applyFont="1" applyFill="1" applyAlignment="1"/>
    <xf numFmtId="0" fontId="131" fillId="25" borderId="0" xfId="472" applyFont="1" applyFill="1"/>
    <xf numFmtId="8" fontId="12" fillId="25" borderId="0" xfId="11708" applyNumberFormat="1" applyFont="1" applyFill="1"/>
    <xf numFmtId="184" fontId="12" fillId="25" borderId="0" xfId="11708" applyNumberFormat="1" applyFont="1" applyFill="1"/>
    <xf numFmtId="0" fontId="133" fillId="25" borderId="0" xfId="502" applyFont="1" applyFill="1"/>
    <xf numFmtId="0" fontId="130" fillId="25" borderId="0" xfId="502" applyFont="1" applyFill="1"/>
    <xf numFmtId="0" fontId="131" fillId="25" borderId="1" xfId="502" applyFont="1" applyFill="1" applyBorder="1"/>
    <xf numFmtId="175" fontId="128" fillId="25" borderId="0" xfId="115" applyNumberFormat="1" applyFont="1" applyFill="1" applyAlignment="1"/>
    <xf numFmtId="0" fontId="176" fillId="25" borderId="2" xfId="0" applyFont="1" applyFill="1" applyBorder="1"/>
    <xf numFmtId="0" fontId="132" fillId="25" borderId="0" xfId="504" applyFont="1" applyFill="1"/>
    <xf numFmtId="0" fontId="132" fillId="25" borderId="0" xfId="0" applyFont="1" applyFill="1"/>
    <xf numFmtId="44" fontId="77" fillId="25" borderId="0" xfId="11708" applyFont="1" applyFill="1" applyAlignment="1"/>
    <xf numFmtId="175" fontId="77" fillId="25" borderId="0" xfId="11708" applyNumberFormat="1" applyFont="1" applyFill="1" applyAlignment="1"/>
    <xf numFmtId="8" fontId="77" fillId="25" borderId="0" xfId="11708" applyNumberFormat="1" applyFont="1" applyFill="1" applyAlignment="1"/>
    <xf numFmtId="0" fontId="132" fillId="25" borderId="0" xfId="505" applyFont="1" applyFill="1"/>
    <xf numFmtId="44" fontId="132" fillId="25" borderId="0" xfId="115" applyFont="1" applyFill="1" applyAlignment="1"/>
    <xf numFmtId="175" fontId="132" fillId="25" borderId="0" xfId="115" applyNumberFormat="1" applyFont="1" applyFill="1" applyAlignment="1"/>
    <xf numFmtId="0" fontId="125" fillId="25" borderId="0" xfId="0" applyFont="1" applyFill="1" applyAlignment="1">
      <alignment vertical="center"/>
    </xf>
    <xf numFmtId="5" fontId="125" fillId="25" borderId="0" xfId="0" applyNumberFormat="1" applyFont="1" applyFill="1" applyAlignment="1">
      <alignment vertical="center"/>
    </xf>
    <xf numFmtId="187" fontId="125" fillId="25" borderId="0" xfId="2" applyNumberFormat="1" applyFont="1" applyFill="1" applyBorder="1" applyAlignment="1">
      <alignment vertical="center"/>
    </xf>
    <xf numFmtId="168" fontId="125" fillId="25" borderId="0" xfId="1" applyNumberFormat="1" applyFont="1" applyFill="1" applyAlignment="1">
      <alignment vertical="center"/>
    </xf>
    <xf numFmtId="168" fontId="125" fillId="25" borderId="0" xfId="0" applyNumberFormat="1" applyFont="1" applyFill="1" applyAlignment="1">
      <alignment vertical="center"/>
    </xf>
    <xf numFmtId="177" fontId="125" fillId="25" borderId="0" xfId="2" applyNumberFormat="1" applyFont="1" applyFill="1" applyBorder="1" applyAlignment="1">
      <alignment vertical="center"/>
    </xf>
    <xf numFmtId="188" fontId="125" fillId="25" borderId="0" xfId="2" applyNumberFormat="1" applyFont="1" applyFill="1" applyBorder="1" applyAlignment="1">
      <alignment vertical="center"/>
    </xf>
    <xf numFmtId="0" fontId="163" fillId="25" borderId="0" xfId="0" applyFont="1" applyFill="1" applyAlignment="1">
      <alignment vertical="center"/>
    </xf>
    <xf numFmtId="0" fontId="127" fillId="25" borderId="0" xfId="0" applyFont="1" applyFill="1" applyAlignment="1">
      <alignment vertical="center"/>
    </xf>
    <xf numFmtId="0" fontId="125" fillId="25" borderId="0" xfId="0" applyFont="1" applyFill="1" applyAlignment="1">
      <alignment horizontal="center" vertical="center"/>
    </xf>
    <xf numFmtId="178" fontId="125" fillId="25" borderId="0" xfId="0" applyNumberFormat="1" applyFont="1" applyFill="1" applyAlignment="1">
      <alignment horizontal="center" vertical="center"/>
    </xf>
    <xf numFmtId="0" fontId="125" fillId="25" borderId="1" xfId="0" applyFont="1" applyFill="1" applyBorder="1" applyAlignment="1">
      <alignment horizontal="center" vertical="center"/>
    </xf>
    <xf numFmtId="0" fontId="125" fillId="25" borderId="0" xfId="0" quotePrefix="1" applyFont="1" applyFill="1" applyAlignment="1">
      <alignment horizontal="center" vertical="center"/>
    </xf>
    <xf numFmtId="168" fontId="125" fillId="25" borderId="0" xfId="1" quotePrefix="1" applyNumberFormat="1" applyFont="1" applyFill="1" applyAlignment="1">
      <alignment horizontal="center" vertical="center"/>
    </xf>
    <xf numFmtId="0" fontId="125" fillId="25" borderId="0" xfId="0" applyFont="1" applyFill="1" applyAlignment="1">
      <alignment horizontal="left" vertical="center"/>
    </xf>
    <xf numFmtId="176" fontId="125" fillId="25" borderId="0" xfId="1" applyNumberFormat="1" applyFont="1" applyFill="1" applyAlignment="1">
      <alignment vertical="center"/>
    </xf>
    <xf numFmtId="43" fontId="125" fillId="25" borderId="0" xfId="1" applyFont="1" applyFill="1" applyAlignment="1">
      <alignment vertical="center"/>
    </xf>
    <xf numFmtId="0" fontId="125" fillId="25" borderId="0" xfId="0" applyFont="1" applyFill="1" applyAlignment="1">
      <alignment horizontal="right" vertical="center"/>
    </xf>
    <xf numFmtId="168" fontId="125" fillId="25" borderId="0" xfId="1" applyNumberFormat="1" applyFont="1" applyFill="1" applyBorder="1" applyAlignment="1">
      <alignment vertical="center"/>
    </xf>
    <xf numFmtId="0" fontId="125" fillId="25" borderId="1" xfId="0" applyFont="1" applyFill="1" applyBorder="1" applyAlignment="1">
      <alignment vertical="center"/>
    </xf>
    <xf numFmtId="168" fontId="125" fillId="25" borderId="1" xfId="1" applyNumberFormat="1" applyFont="1" applyFill="1" applyBorder="1" applyAlignment="1">
      <alignment vertical="center"/>
    </xf>
    <xf numFmtId="172" fontId="127" fillId="25" borderId="0" xfId="170" applyNumberFormat="1" applyFont="1" applyFill="1" applyAlignment="1">
      <alignment vertical="center"/>
    </xf>
    <xf numFmtId="168" fontId="127" fillId="25" borderId="0" xfId="1" applyNumberFormat="1" applyFont="1" applyFill="1" applyAlignment="1">
      <alignment vertical="center"/>
    </xf>
    <xf numFmtId="7" fontId="125" fillId="25" borderId="0" xfId="0" applyNumberFormat="1" applyFont="1" applyFill="1" applyAlignment="1">
      <alignment vertical="center"/>
    </xf>
    <xf numFmtId="172" fontId="125" fillId="25" borderId="0" xfId="0" applyNumberFormat="1" applyFont="1" applyFill="1" applyAlignment="1">
      <alignment vertical="center"/>
    </xf>
    <xf numFmtId="4" fontId="125" fillId="25" borderId="0" xfId="0" applyNumberFormat="1" applyFont="1" applyFill="1" applyAlignment="1">
      <alignment vertical="center"/>
    </xf>
    <xf numFmtId="0" fontId="42" fillId="25" borderId="0" xfId="0" applyFont="1" applyFill="1" applyAlignment="1">
      <alignment vertical="center"/>
    </xf>
    <xf numFmtId="5" fontId="42" fillId="25" borderId="0" xfId="0" applyNumberFormat="1" applyFont="1" applyFill="1" applyAlignment="1">
      <alignment vertical="center"/>
    </xf>
    <xf numFmtId="43" fontId="42" fillId="25" borderId="0" xfId="0" applyNumberFormat="1" applyFont="1" applyFill="1" applyAlignment="1">
      <alignment vertical="center"/>
    </xf>
    <xf numFmtId="168" fontId="42" fillId="25" borderId="0" xfId="1" applyNumberFormat="1" applyFont="1" applyFill="1" applyAlignment="1">
      <alignment vertical="center"/>
    </xf>
    <xf numFmtId="0" fontId="42" fillId="25" borderId="0" xfId="0" applyFont="1" applyFill="1" applyAlignment="1">
      <alignment horizontal="center" vertical="center"/>
    </xf>
    <xf numFmtId="0" fontId="42" fillId="25" borderId="1" xfId="0" applyFont="1" applyFill="1" applyBorder="1" applyAlignment="1">
      <alignment horizontal="center" vertical="center"/>
    </xf>
    <xf numFmtId="0" fontId="42" fillId="25" borderId="0" xfId="0" quotePrefix="1" applyFont="1" applyFill="1" applyAlignment="1">
      <alignment horizontal="center" vertical="center"/>
    </xf>
    <xf numFmtId="0" fontId="42" fillId="25" borderId="0" xfId="0" applyFont="1" applyFill="1" applyAlignment="1">
      <alignment horizontal="left" vertical="center"/>
    </xf>
    <xf numFmtId="176" fontId="42" fillId="25" borderId="0" xfId="1" applyNumberFormat="1" applyFont="1" applyFill="1" applyAlignment="1">
      <alignment vertical="center"/>
    </xf>
    <xf numFmtId="43" fontId="42" fillId="25" borderId="0" xfId="1" applyFont="1" applyFill="1" applyAlignment="1">
      <alignment vertical="center"/>
    </xf>
    <xf numFmtId="168" fontId="42" fillId="25" borderId="0" xfId="1" applyNumberFormat="1" applyFont="1" applyFill="1" applyBorder="1" applyAlignment="1">
      <alignment vertical="center"/>
    </xf>
    <xf numFmtId="0" fontId="42" fillId="25" borderId="1" xfId="0" applyFont="1" applyFill="1" applyBorder="1" applyAlignment="1">
      <alignment vertical="center"/>
    </xf>
    <xf numFmtId="168" fontId="42" fillId="25" borderId="1" xfId="1" applyNumberFormat="1" applyFont="1" applyFill="1" applyBorder="1" applyAlignment="1">
      <alignment vertical="center"/>
    </xf>
    <xf numFmtId="172" fontId="43" fillId="25" borderId="0" xfId="170" applyNumberFormat="1" applyFont="1" applyFill="1" applyAlignment="1">
      <alignment vertical="center"/>
    </xf>
    <xf numFmtId="168" fontId="43" fillId="25" borderId="0" xfId="1" applyNumberFormat="1" applyFont="1" applyFill="1" applyAlignment="1">
      <alignment vertical="center"/>
    </xf>
    <xf numFmtId="168" fontId="42" fillId="25" borderId="0" xfId="0" applyNumberFormat="1" applyFont="1" applyFill="1" applyAlignment="1">
      <alignment vertical="center"/>
    </xf>
    <xf numFmtId="7" fontId="42" fillId="25" borderId="0" xfId="0" applyNumberFormat="1" applyFont="1" applyFill="1" applyAlignment="1">
      <alignment vertical="center"/>
    </xf>
    <xf numFmtId="172" fontId="42" fillId="25" borderId="0" xfId="0" applyNumberFormat="1" applyFont="1" applyFill="1" applyAlignment="1">
      <alignment vertical="center"/>
    </xf>
    <xf numFmtId="4" fontId="42" fillId="25" borderId="0" xfId="0" applyNumberFormat="1" applyFont="1" applyFill="1" applyAlignment="1">
      <alignment vertical="center"/>
    </xf>
    <xf numFmtId="183" fontId="42" fillId="25" borderId="0" xfId="2" applyNumberFormat="1" applyFont="1" applyFill="1" applyAlignment="1">
      <alignment vertical="center"/>
    </xf>
    <xf numFmtId="44" fontId="42" fillId="25" borderId="0" xfId="0" applyNumberFormat="1" applyFont="1" applyFill="1" applyAlignment="1">
      <alignment vertical="center"/>
    </xf>
    <xf numFmtId="8" fontId="42" fillId="25" borderId="0" xfId="1" applyNumberFormat="1" applyFont="1" applyFill="1" applyAlignment="1">
      <alignment vertical="center"/>
    </xf>
    <xf numFmtId="0" fontId="160" fillId="25" borderId="0" xfId="0" applyFont="1" applyFill="1" applyAlignment="1">
      <alignment vertical="center"/>
    </xf>
    <xf numFmtId="5" fontId="160" fillId="25" borderId="0" xfId="0" applyNumberFormat="1" applyFont="1" applyFill="1" applyAlignment="1">
      <alignment vertical="center"/>
    </xf>
    <xf numFmtId="168" fontId="160" fillId="25" borderId="0" xfId="1" applyNumberFormat="1" applyFont="1" applyFill="1" applyAlignment="1">
      <alignment vertical="center"/>
    </xf>
    <xf numFmtId="0" fontId="160" fillId="25" borderId="0" xfId="0" applyFont="1" applyFill="1" applyAlignment="1">
      <alignment horizontal="center" vertical="center"/>
    </xf>
    <xf numFmtId="0" fontId="160" fillId="25" borderId="1" xfId="0" applyFont="1" applyFill="1" applyBorder="1" applyAlignment="1">
      <alignment horizontal="center" vertical="center"/>
    </xf>
    <xf numFmtId="0" fontId="160" fillId="25" borderId="0" xfId="0" quotePrefix="1" applyFont="1" applyFill="1" applyAlignment="1">
      <alignment horizontal="center" vertical="center"/>
    </xf>
    <xf numFmtId="0" fontId="160" fillId="25" borderId="0" xfId="0" applyFont="1" applyFill="1" applyAlignment="1">
      <alignment horizontal="left" vertical="center"/>
    </xf>
    <xf numFmtId="176" fontId="160" fillId="25" borderId="0" xfId="1" applyNumberFormat="1" applyFont="1" applyFill="1" applyAlignment="1">
      <alignment vertical="center"/>
    </xf>
    <xf numFmtId="43" fontId="160" fillId="25" borderId="0" xfId="1" applyFont="1" applyFill="1" applyAlignment="1">
      <alignment vertical="center"/>
    </xf>
    <xf numFmtId="8" fontId="160" fillId="25" borderId="0" xfId="1" applyNumberFormat="1" applyFont="1" applyFill="1" applyAlignment="1">
      <alignment vertical="center"/>
    </xf>
    <xf numFmtId="168" fontId="160" fillId="25" borderId="0" xfId="1" applyNumberFormat="1" applyFont="1" applyFill="1" applyBorder="1" applyAlignment="1">
      <alignment vertical="center"/>
    </xf>
    <xf numFmtId="0" fontId="160" fillId="25" borderId="1" xfId="0" applyFont="1" applyFill="1" applyBorder="1" applyAlignment="1">
      <alignment vertical="center"/>
    </xf>
    <xf numFmtId="168" fontId="160" fillId="25" borderId="1" xfId="1" applyNumberFormat="1" applyFont="1" applyFill="1" applyBorder="1" applyAlignment="1">
      <alignment vertical="center"/>
    </xf>
    <xf numFmtId="172" fontId="162" fillId="25" borderId="0" xfId="170" applyNumberFormat="1" applyFont="1" applyFill="1" applyAlignment="1">
      <alignment vertical="center"/>
    </xf>
    <xf numFmtId="168" fontId="162" fillId="25" borderId="0" xfId="1" applyNumberFormat="1" applyFont="1" applyFill="1" applyAlignment="1">
      <alignment vertical="center"/>
    </xf>
    <xf numFmtId="168" fontId="160" fillId="25" borderId="0" xfId="0" applyNumberFormat="1" applyFont="1" applyFill="1" applyAlignment="1">
      <alignment vertical="center"/>
    </xf>
    <xf numFmtId="7" fontId="160" fillId="25" borderId="0" xfId="0" applyNumberFormat="1" applyFont="1" applyFill="1" applyAlignment="1">
      <alignment vertical="center"/>
    </xf>
    <xf numFmtId="172" fontId="160" fillId="25" borderId="0" xfId="0" applyNumberFormat="1" applyFont="1" applyFill="1" applyAlignment="1">
      <alignment vertical="center"/>
    </xf>
    <xf numFmtId="4" fontId="160" fillId="25" borderId="0" xfId="0" applyNumberFormat="1" applyFont="1" applyFill="1" applyAlignment="1">
      <alignment vertical="center"/>
    </xf>
    <xf numFmtId="5" fontId="153" fillId="25" borderId="0" xfId="0" applyNumberFormat="1" applyFont="1" applyFill="1" applyAlignment="1">
      <alignment vertical="center"/>
    </xf>
    <xf numFmtId="172" fontId="42" fillId="25" borderId="0" xfId="170" applyNumberFormat="1" applyFont="1" applyFill="1" applyAlignment="1">
      <alignment vertical="center"/>
    </xf>
    <xf numFmtId="0" fontId="153" fillId="25" borderId="0" xfId="0" applyFont="1" applyFill="1" applyAlignment="1">
      <alignment vertical="center"/>
    </xf>
    <xf numFmtId="168" fontId="153" fillId="25" borderId="0" xfId="1" applyNumberFormat="1" applyFont="1" applyFill="1" applyAlignment="1">
      <alignment vertical="center"/>
    </xf>
    <xf numFmtId="37" fontId="159" fillId="25" borderId="0" xfId="0" applyNumberFormat="1" applyFont="1" applyFill="1" applyAlignment="1">
      <alignment vertical="center"/>
    </xf>
    <xf numFmtId="37" fontId="153" fillId="25" borderId="0" xfId="0" applyNumberFormat="1" applyFont="1" applyFill="1" applyAlignment="1">
      <alignment vertical="center"/>
    </xf>
    <xf numFmtId="0" fontId="159" fillId="25" borderId="0" xfId="0" applyFont="1" applyFill="1"/>
    <xf numFmtId="0" fontId="160" fillId="25" borderId="0" xfId="0" applyFont="1" applyFill="1"/>
    <xf numFmtId="0" fontId="153" fillId="25" borderId="0" xfId="0" applyFont="1" applyFill="1" applyAlignment="1">
      <alignment horizontal="center" vertical="center"/>
    </xf>
    <xf numFmtId="0" fontId="153" fillId="25" borderId="1" xfId="0" applyFont="1" applyFill="1" applyBorder="1" applyAlignment="1">
      <alignment horizontal="center" vertical="center"/>
    </xf>
    <xf numFmtId="0" fontId="153" fillId="25" borderId="0" xfId="0" quotePrefix="1" applyFont="1" applyFill="1" applyAlignment="1">
      <alignment horizontal="center" vertical="center"/>
    </xf>
    <xf numFmtId="43" fontId="153" fillId="25" borderId="0" xfId="1" applyFont="1" applyFill="1" applyAlignment="1">
      <alignment vertical="center"/>
    </xf>
    <xf numFmtId="176" fontId="153" fillId="25" borderId="0" xfId="1" applyNumberFormat="1" applyFont="1" applyFill="1" applyAlignment="1">
      <alignment vertical="center"/>
    </xf>
    <xf numFmtId="0" fontId="164" fillId="25" borderId="0" xfId="0" applyFont="1" applyFill="1" applyAlignment="1">
      <alignment vertical="center"/>
    </xf>
    <xf numFmtId="0" fontId="136" fillId="25" borderId="0" xfId="14992" applyFont="1" applyFill="1" applyAlignment="1">
      <alignment horizontal="center"/>
    </xf>
    <xf numFmtId="0" fontId="137" fillId="25" borderId="0" xfId="14992" applyFont="1" applyFill="1" applyAlignment="1">
      <alignment horizontal="left"/>
    </xf>
    <xf numFmtId="37" fontId="153" fillId="25" borderId="0" xfId="0" applyNumberFormat="1" applyFont="1" applyFill="1"/>
    <xf numFmtId="39" fontId="153" fillId="25" borderId="0" xfId="0" applyNumberFormat="1" applyFont="1" applyFill="1"/>
    <xf numFmtId="44" fontId="153" fillId="25" borderId="0" xfId="0" applyNumberFormat="1" applyFont="1" applyFill="1" applyAlignment="1">
      <alignment vertical="center"/>
    </xf>
    <xf numFmtId="168" fontId="153" fillId="25" borderId="0" xfId="1" applyNumberFormat="1" applyFont="1" applyFill="1" applyBorder="1" applyAlignment="1">
      <alignment vertical="center"/>
    </xf>
    <xf numFmtId="168" fontId="153" fillId="25" borderId="0" xfId="0" applyNumberFormat="1" applyFont="1" applyFill="1" applyAlignment="1">
      <alignment vertical="center"/>
    </xf>
    <xf numFmtId="172" fontId="161" fillId="25" borderId="0" xfId="170" applyNumberFormat="1" applyFont="1" applyFill="1" applyAlignment="1">
      <alignment vertical="center"/>
    </xf>
    <xf numFmtId="0" fontId="153" fillId="25" borderId="1" xfId="0" applyFont="1" applyFill="1" applyBorder="1" applyAlignment="1">
      <alignment vertical="center"/>
    </xf>
    <xf numFmtId="168" fontId="153" fillId="25" borderId="1" xfId="1" applyNumberFormat="1" applyFont="1" applyFill="1" applyBorder="1" applyAlignment="1">
      <alignment vertical="center"/>
    </xf>
    <xf numFmtId="7" fontId="153" fillId="25" borderId="0" xfId="0" applyNumberFormat="1" applyFont="1" applyFill="1" applyAlignment="1">
      <alignment vertical="center"/>
    </xf>
    <xf numFmtId="172" fontId="153" fillId="25" borderId="0" xfId="0" applyNumberFormat="1" applyFont="1" applyFill="1" applyAlignment="1">
      <alignment vertical="center"/>
    </xf>
    <xf numFmtId="4" fontId="153" fillId="25" borderId="0" xfId="0" applyNumberFormat="1" applyFont="1" applyFill="1" applyAlignment="1">
      <alignment vertical="center"/>
    </xf>
    <xf numFmtId="0" fontId="44" fillId="25" borderId="0" xfId="0" applyFont="1" applyFill="1" applyAlignment="1">
      <alignment vertical="center"/>
    </xf>
    <xf numFmtId="187" fontId="44" fillId="25" borderId="0" xfId="2" applyNumberFormat="1" applyFont="1" applyFill="1" applyAlignment="1">
      <alignment vertical="center"/>
    </xf>
    <xf numFmtId="168" fontId="44" fillId="25" borderId="0" xfId="1" applyNumberFormat="1" applyFont="1" applyFill="1" applyAlignment="1">
      <alignment vertical="center"/>
    </xf>
    <xf numFmtId="5" fontId="44" fillId="25" borderId="0" xfId="0" applyNumberFormat="1" applyFont="1" applyFill="1" applyAlignment="1">
      <alignment vertical="center"/>
    </xf>
    <xf numFmtId="37" fontId="44" fillId="25" borderId="0" xfId="0" applyNumberFormat="1" applyFont="1" applyFill="1" applyAlignment="1">
      <alignment vertical="center"/>
    </xf>
    <xf numFmtId="0" fontId="44" fillId="25" borderId="0" xfId="0" applyFont="1" applyFill="1" applyAlignment="1">
      <alignment horizontal="center" vertical="center"/>
    </xf>
    <xf numFmtId="0" fontId="44" fillId="25" borderId="1" xfId="0" applyFont="1" applyFill="1" applyBorder="1" applyAlignment="1">
      <alignment horizontal="center" vertical="center"/>
    </xf>
    <xf numFmtId="0" fontId="44" fillId="25" borderId="0" xfId="0" quotePrefix="1" applyFont="1" applyFill="1" applyAlignment="1">
      <alignment horizontal="center" vertical="center"/>
    </xf>
    <xf numFmtId="176" fontId="44" fillId="25" borderId="0" xfId="1" applyNumberFormat="1" applyFont="1" applyFill="1" applyAlignment="1">
      <alignment vertical="center"/>
    </xf>
    <xf numFmtId="0" fontId="135" fillId="25" borderId="0" xfId="0" applyFont="1" applyFill="1" applyAlignment="1">
      <alignment vertical="center"/>
    </xf>
    <xf numFmtId="43" fontId="44" fillId="25" borderId="0" xfId="1" applyFont="1" applyFill="1" applyAlignment="1">
      <alignment vertical="center"/>
    </xf>
    <xf numFmtId="168" fontId="44" fillId="25" borderId="0" xfId="0" applyNumberFormat="1" applyFont="1" applyFill="1" applyAlignment="1">
      <alignment vertical="center"/>
    </xf>
    <xf numFmtId="2" fontId="44" fillId="25" borderId="0" xfId="0" applyNumberFormat="1" applyFont="1" applyFill="1" applyAlignment="1">
      <alignment vertical="center"/>
    </xf>
    <xf numFmtId="168" fontId="44" fillId="25" borderId="0" xfId="1" applyNumberFormat="1" applyFont="1" applyFill="1" applyBorder="1" applyAlignment="1">
      <alignment vertical="center"/>
    </xf>
    <xf numFmtId="172" fontId="70" fillId="25" borderId="0" xfId="170" applyNumberFormat="1" applyFont="1" applyFill="1" applyAlignment="1">
      <alignment vertical="center"/>
    </xf>
    <xf numFmtId="0" fontId="44" fillId="25" borderId="1" xfId="0" applyFont="1" applyFill="1" applyBorder="1" applyAlignment="1">
      <alignment vertical="center"/>
    </xf>
    <xf numFmtId="168" fontId="44" fillId="25" borderId="1" xfId="1" applyNumberFormat="1" applyFont="1" applyFill="1" applyBorder="1" applyAlignment="1">
      <alignment vertical="center"/>
    </xf>
    <xf numFmtId="168" fontId="70" fillId="25" borderId="0" xfId="1" applyNumberFormat="1" applyFont="1" applyFill="1" applyAlignment="1">
      <alignment vertical="center"/>
    </xf>
    <xf numFmtId="7" fontId="44" fillId="25" borderId="0" xfId="0" applyNumberFormat="1" applyFont="1" applyFill="1" applyAlignment="1">
      <alignment vertical="center"/>
    </xf>
    <xf numFmtId="172" fontId="44" fillId="25" borderId="0" xfId="0" applyNumberFormat="1" applyFont="1" applyFill="1" applyAlignment="1">
      <alignment vertical="center"/>
    </xf>
    <xf numFmtId="180" fontId="44" fillId="25" borderId="0" xfId="0" applyNumberFormat="1" applyFont="1" applyFill="1" applyAlignment="1">
      <alignment vertical="center"/>
    </xf>
    <xf numFmtId="4" fontId="44" fillId="25" borderId="0" xfId="0" applyNumberFormat="1" applyFont="1" applyFill="1" applyAlignment="1">
      <alignment vertical="center"/>
    </xf>
    <xf numFmtId="168" fontId="42" fillId="25" borderId="0" xfId="1" applyNumberFormat="1" applyFont="1" applyFill="1" applyAlignment="1">
      <alignment horizontal="left" vertical="center"/>
    </xf>
    <xf numFmtId="186" fontId="42" fillId="25" borderId="0" xfId="2" applyNumberFormat="1" applyFont="1" applyFill="1" applyAlignment="1">
      <alignment vertical="center"/>
    </xf>
    <xf numFmtId="166" fontId="125" fillId="25" borderId="1" xfId="170" applyNumberFormat="1" applyFont="1" applyFill="1" applyBorder="1" applyAlignment="1">
      <alignment horizontal="center" vertical="center"/>
    </xf>
    <xf numFmtId="167" fontId="125" fillId="25" borderId="1" xfId="170" applyNumberFormat="1" applyFont="1" applyFill="1" applyBorder="1" applyAlignment="1">
      <alignment horizontal="center" vertical="center"/>
    </xf>
    <xf numFmtId="0" fontId="12" fillId="0" borderId="1" xfId="0" applyFont="1" applyBorder="1" applyAlignment="1">
      <alignment horizontal="center"/>
    </xf>
    <xf numFmtId="0" fontId="125" fillId="25" borderId="1" xfId="0" applyFont="1" applyFill="1" applyBorder="1" applyAlignment="1">
      <alignment horizontal="center" vertical="center"/>
    </xf>
    <xf numFmtId="0" fontId="42" fillId="25" borderId="1" xfId="0" applyFont="1" applyFill="1" applyBorder="1" applyAlignment="1">
      <alignment horizontal="center" vertical="center"/>
    </xf>
    <xf numFmtId="0" fontId="160" fillId="25" borderId="1" xfId="0" applyFont="1" applyFill="1" applyBorder="1" applyAlignment="1">
      <alignment horizontal="center" vertical="center"/>
    </xf>
    <xf numFmtId="0" fontId="44" fillId="25" borderId="1" xfId="0" applyFont="1" applyFill="1" applyBorder="1" applyAlignment="1">
      <alignment horizontal="center" vertical="center"/>
    </xf>
    <xf numFmtId="0" fontId="153" fillId="25" borderId="1" xfId="0" applyFont="1" applyFill="1" applyBorder="1" applyAlignment="1">
      <alignment horizontal="center" vertical="center"/>
    </xf>
    <xf numFmtId="0" fontId="43" fillId="25" borderId="88" xfId="0" applyFont="1" applyFill="1" applyBorder="1" applyAlignment="1">
      <alignment horizontal="center" vertical="center"/>
    </xf>
    <xf numFmtId="0" fontId="43" fillId="25" borderId="94" xfId="0" applyFont="1" applyFill="1" applyBorder="1" applyAlignment="1">
      <alignment horizontal="center" vertical="center"/>
    </xf>
    <xf numFmtId="0" fontId="43" fillId="25" borderId="91" xfId="0" applyFont="1" applyFill="1" applyBorder="1" applyAlignment="1">
      <alignment horizontal="center" vertical="center" wrapText="1"/>
    </xf>
    <xf numFmtId="0" fontId="43" fillId="25" borderId="83" xfId="0" applyFont="1" applyFill="1" applyBorder="1" applyAlignment="1">
      <alignment horizontal="center" vertical="center" wrapText="1"/>
    </xf>
    <xf numFmtId="0" fontId="43" fillId="25" borderId="84" xfId="0" applyFont="1" applyFill="1" applyBorder="1" applyAlignment="1">
      <alignment horizontal="center" vertical="center" wrapText="1"/>
    </xf>
    <xf numFmtId="0" fontId="43" fillId="25" borderId="92" xfId="0" applyFont="1" applyFill="1" applyBorder="1" applyAlignment="1">
      <alignment horizontal="center" vertical="center"/>
    </xf>
    <xf numFmtId="0" fontId="43" fillId="25" borderId="93" xfId="0" applyFont="1" applyFill="1" applyBorder="1" applyAlignment="1">
      <alignment horizontal="center" vertical="center"/>
    </xf>
    <xf numFmtId="0" fontId="43" fillId="25" borderId="42" xfId="0" applyFont="1" applyFill="1" applyBorder="1" applyAlignment="1">
      <alignment horizontal="center" vertical="center" wrapText="1"/>
    </xf>
    <xf numFmtId="0" fontId="43" fillId="25" borderId="82" xfId="0" applyFont="1" applyFill="1" applyBorder="1" applyAlignment="1">
      <alignment horizontal="center" vertical="center" wrapText="1"/>
    </xf>
    <xf numFmtId="0" fontId="43" fillId="25" borderId="17" xfId="0" applyFont="1" applyFill="1" applyBorder="1" applyAlignment="1">
      <alignment horizontal="center" vertical="center" wrapText="1"/>
    </xf>
    <xf numFmtId="0" fontId="43" fillId="25" borderId="49" xfId="0" applyFont="1" applyFill="1" applyBorder="1" applyAlignment="1">
      <alignment horizontal="center" vertical="center" wrapText="1"/>
    </xf>
    <xf numFmtId="0" fontId="43" fillId="25" borderId="54" xfId="0" applyFont="1" applyFill="1" applyBorder="1" applyAlignment="1">
      <alignment horizontal="center" vertical="center" wrapText="1"/>
    </xf>
    <xf numFmtId="0" fontId="43" fillId="25" borderId="79" xfId="0" applyFont="1" applyFill="1" applyBorder="1" applyAlignment="1">
      <alignment horizontal="center" vertical="center" wrapText="1"/>
    </xf>
    <xf numFmtId="0" fontId="43" fillId="25" borderId="95" xfId="0" applyFont="1" applyFill="1" applyBorder="1" applyAlignment="1">
      <alignment horizontal="center" vertical="center" wrapText="1"/>
    </xf>
    <xf numFmtId="0" fontId="43" fillId="25" borderId="96" xfId="0" applyFont="1" applyFill="1" applyBorder="1" applyAlignment="1">
      <alignment horizontal="center" vertical="center" wrapText="1"/>
    </xf>
    <xf numFmtId="0" fontId="43" fillId="25" borderId="39" xfId="0" applyFont="1" applyFill="1" applyBorder="1" applyAlignment="1">
      <alignment horizontal="center" vertical="center" wrapText="1"/>
    </xf>
    <xf numFmtId="0" fontId="43" fillId="25" borderId="80" xfId="0" applyFont="1" applyFill="1" applyBorder="1" applyAlignment="1">
      <alignment horizontal="center" vertical="center" wrapText="1"/>
    </xf>
    <xf numFmtId="0" fontId="43" fillId="0" borderId="54" xfId="0" applyFont="1" applyBorder="1" applyAlignment="1">
      <alignment horizontal="center" vertical="center" wrapText="1"/>
    </xf>
    <xf numFmtId="0" fontId="43" fillId="0" borderId="79" xfId="0" applyFont="1" applyBorder="1" applyAlignment="1">
      <alignment horizontal="center" vertical="center" wrapText="1"/>
    </xf>
    <xf numFmtId="0" fontId="169" fillId="0" borderId="0" xfId="14995" applyFont="1" applyAlignment="1">
      <alignment horizontal="center"/>
    </xf>
    <xf numFmtId="0" fontId="125" fillId="25" borderId="0" xfId="0" applyFont="1" applyFill="1" applyAlignment="1">
      <alignment horizontal="center" wrapText="1"/>
    </xf>
    <xf numFmtId="0" fontId="127" fillId="25" borderId="46" xfId="0" applyFont="1" applyFill="1" applyBorder="1" applyAlignment="1">
      <alignment horizontal="center" vertical="center" wrapText="1"/>
    </xf>
    <xf numFmtId="0" fontId="127" fillId="25" borderId="47" xfId="0" applyFont="1" applyFill="1" applyBorder="1" applyAlignment="1">
      <alignment horizontal="center" vertical="center" wrapText="1"/>
    </xf>
    <xf numFmtId="0" fontId="127" fillId="25" borderId="52" xfId="0" applyFont="1" applyFill="1" applyBorder="1" applyAlignment="1">
      <alignment horizontal="center" vertical="center" wrapText="1"/>
    </xf>
    <xf numFmtId="0" fontId="155" fillId="79" borderId="61" xfId="14992" applyFont="1" applyFill="1" applyBorder="1" applyAlignment="1">
      <alignment horizontal="center" vertical="center" wrapText="1"/>
    </xf>
    <xf numFmtId="0" fontId="155" fillId="0" borderId="61" xfId="14992" applyFont="1" applyBorder="1" applyAlignment="1">
      <alignment horizontal="center" vertical="center" wrapText="1"/>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3" fontId="137" fillId="0" borderId="0" xfId="14992" applyNumberFormat="1" applyFont="1" applyFill="1" applyAlignment="1">
      <alignment horizontal="right"/>
    </xf>
    <xf numFmtId="172" fontId="146" fillId="26" borderId="0" xfId="170" applyNumberFormat="1" applyFont="1" applyFill="1"/>
    <xf numFmtId="0" fontId="146" fillId="26" borderId="0" xfId="0" applyFont="1" applyFill="1"/>
    <xf numFmtId="9" fontId="146" fillId="26" borderId="0" xfId="2" applyFont="1" applyFill="1"/>
  </cellXfs>
  <cellStyles count="28855">
    <cellStyle name="20% - Accent1" xfId="192" builtinId="30" customBuiltin="1"/>
    <cellStyle name="20% - Accent1 10" xfId="6264" xr:uid="{BC2A2B35-B275-4E4C-8043-FBFD668195B8}"/>
    <cellStyle name="20% - Accent1 10 2" xfId="20237" xr:uid="{FD84B9A8-1285-4498-B9CA-B55152EFFFE3}"/>
    <cellStyle name="20% - Accent1 11" xfId="13245" xr:uid="{A9F44423-C16D-4570-A57B-043FF6F40DB8}"/>
    <cellStyle name="20% - Accent1 11 2" xfId="27109" xr:uid="{0C72D79F-B289-4EE0-83D0-6F3DAD444A30}"/>
    <cellStyle name="20% - Accent1 12" xfId="2471" xr:uid="{46E51285-59EB-430C-8531-8F58A22863C1}"/>
    <cellStyle name="20% - Accent1 13" xfId="16538" xr:uid="{FA2B93C2-50AA-4558-8E45-07DF0E800B50}"/>
    <cellStyle name="20% - Accent1 2" xfId="3" xr:uid="{00000000-0005-0000-0000-000001000000}"/>
    <cellStyle name="20% - Accent1 2 2" xfId="567" xr:uid="{91F68733-F388-47D8-9728-34BF84C0F22D}"/>
    <cellStyle name="20% - Accent1 2 3" xfId="566" xr:uid="{624689EE-6192-41D1-8F69-D180FBF5839F}"/>
    <cellStyle name="20% - Accent1 2 3 2" xfId="6208" xr:uid="{BD979982-1E7A-4432-A861-960CEABF66DE}"/>
    <cellStyle name="20% - Accent1 3" xfId="221" xr:uid="{00000000-0005-0000-0000-000002000000}"/>
    <cellStyle name="20% - Accent1 3 2" xfId="367" xr:uid="{00000000-0005-0000-0000-000003000000}"/>
    <cellStyle name="20% - Accent1 3 2 2" xfId="6342" xr:uid="{3475DBE1-7498-4AF9-8D46-6A1B1C66545F}"/>
    <cellStyle name="20% - Accent1 3 2 2 2" xfId="20313" xr:uid="{177B630C-7592-410A-BE02-E1D988DA149B}"/>
    <cellStyle name="20% - Accent1 3 2 3" xfId="11673" xr:uid="{6B9F9577-1BD2-42CB-9879-0DC6824D52EB}"/>
    <cellStyle name="20% - Accent1 3 2 3 2" xfId="25538" xr:uid="{1D781FE2-60A6-4E88-B369-34FE720A406E}"/>
    <cellStyle name="20% - Accent1 3 2 4" xfId="13321" xr:uid="{F9313D27-D545-4D39-81A9-8A02543050A2}"/>
    <cellStyle name="20% - Accent1 3 2 4 2" xfId="27185" xr:uid="{52BB03B8-5299-451E-9F80-A12971A9ADBC}"/>
    <cellStyle name="20% - Accent1 3 2 5" xfId="2575" xr:uid="{B200DF0A-4271-4128-8879-53088AC44901}"/>
    <cellStyle name="20% - Accent1 3 2 6" xfId="16617" xr:uid="{FC59009B-CF81-47A4-9BA4-CA34507BEEFD}"/>
    <cellStyle name="20% - Accent1 3 3" xfId="418" xr:uid="{00000000-0005-0000-0000-000004000000}"/>
    <cellStyle name="20% - Accent1 3 3 2" xfId="6393" xr:uid="{D11913BF-4DCA-4853-A605-4D5CD0988E32}"/>
    <cellStyle name="20% - Accent1 3 3 2 2" xfId="20364" xr:uid="{8EE87B9F-BBF6-46E2-891C-2F9D18F6A322}"/>
    <cellStyle name="20% - Accent1 3 3 3" xfId="13372" xr:uid="{82A56626-8EA6-4246-811D-9014F5A9A3DA}"/>
    <cellStyle name="20% - Accent1 3 3 3 2" xfId="27236" xr:uid="{DD2CA2E6-52FD-4E32-B34F-D1C308B86660}"/>
    <cellStyle name="20% - Accent1 3 3 4" xfId="2626" xr:uid="{351AC30B-D2DD-4C6D-956D-F2C20EF562A7}"/>
    <cellStyle name="20% - Accent1 3 3 5" xfId="16668" xr:uid="{8FBAB061-6DFF-4ADC-89C3-77EEA9C2FFFE}"/>
    <cellStyle name="20% - Accent1 3 4" xfId="475" xr:uid="{00000000-0005-0000-0000-000005000000}"/>
    <cellStyle name="20% - Accent1 3 4 2" xfId="6449" xr:uid="{661CF86D-B82A-4B27-9E66-95C97CC2DB7F}"/>
    <cellStyle name="20% - Accent1 3 4 2 2" xfId="20420" xr:uid="{258AA59E-D34B-49E1-B5B1-14EA5E1252B4}"/>
    <cellStyle name="20% - Accent1 3 4 3" xfId="13428" xr:uid="{D778CFC7-81F2-4910-9019-18B0D540FA90}"/>
    <cellStyle name="20% - Accent1 3 4 3 2" xfId="27292" xr:uid="{3577E8FA-1C59-46E5-B1E2-6A8F4AFBB6D2}"/>
    <cellStyle name="20% - Accent1 3 4 4" xfId="2682" xr:uid="{F085960C-98EA-47D6-8553-6D1779B14880}"/>
    <cellStyle name="20% - Accent1 3 4 5" xfId="16724" xr:uid="{FD0AB87E-D24D-4172-83FC-9B2DA1C4DF40}"/>
    <cellStyle name="20% - Accent1 3 5" xfId="2503" xr:uid="{84F06118-7FBE-4539-AB7D-3D14DDC83CEE}"/>
    <cellStyle name="20% - Accent1 3 5 2" xfId="6523" xr:uid="{E6BB4798-4990-43B1-A734-B4952C1C6D8F}"/>
    <cellStyle name="20% - Accent1 3 5 3" xfId="16566" xr:uid="{1B85A793-4179-447E-ACB2-CF8365F7BC7F}"/>
    <cellStyle name="20% - Accent1 3 6" xfId="6291" xr:uid="{B4DE4D46-9141-4694-BA6F-69348FEF15F0}"/>
    <cellStyle name="20% - Accent1 3 6 2" xfId="20262" xr:uid="{F3C91FFD-0215-44B6-805D-B0D5A3F6ED39}"/>
    <cellStyle name="20% - Accent1 3 7" xfId="13270" xr:uid="{199677AE-9868-4608-AD59-483917EDEB35}"/>
    <cellStyle name="20% - Accent1 3 7 2" xfId="27134" xr:uid="{50241CA9-4266-440E-88F6-E796B5671D17}"/>
    <cellStyle name="20% - Accent1 3 8" xfId="568" xr:uid="{723F5AE2-6199-4FEB-8A6F-DD21695A3510}"/>
    <cellStyle name="20% - Accent1 4" xfId="349" xr:uid="{00000000-0005-0000-0000-000006000000}"/>
    <cellStyle name="20% - Accent1 4 2" xfId="2557" xr:uid="{CC4411DF-F509-4598-BD22-FC3E597C93B7}"/>
    <cellStyle name="20% - Accent1 4 2 2" xfId="6524" xr:uid="{9087A15D-99D1-45F4-BE73-C8D86C126315}"/>
    <cellStyle name="20% - Accent1 4 2 3" xfId="16600" xr:uid="{9DE573E8-0426-4761-86E9-FBB9B671EDB2}"/>
    <cellStyle name="20% - Accent1 4 3" xfId="6325" xr:uid="{B5492CFF-4CE1-42A0-9EF2-3276FDE4C316}"/>
    <cellStyle name="20% - Accent1 4 3 2" xfId="20296" xr:uid="{BB06EC68-6659-4E22-BDE8-C48142B70A99}"/>
    <cellStyle name="20% - Accent1 4 4" xfId="13304" xr:uid="{07E4D14A-28DF-4D63-A5E2-7E6D5926159F}"/>
    <cellStyle name="20% - Accent1 4 4 2" xfId="27168" xr:uid="{CDEB4578-12B8-4A65-A13C-21B208481709}"/>
    <cellStyle name="20% - Accent1 4 5" xfId="569" xr:uid="{5CAC0862-61DE-4D46-9310-8C6DEC8B8114}"/>
    <cellStyle name="20% - Accent1 5" xfId="401" xr:uid="{00000000-0005-0000-0000-000007000000}"/>
    <cellStyle name="20% - Accent1 5 2" xfId="2609" xr:uid="{6C7103FB-8C39-455B-B5EB-FFE012F45F52}"/>
    <cellStyle name="20% - Accent1 5 2 2" xfId="6525" xr:uid="{D3E91E38-FB8D-41EE-A7EB-178FCA443E6F}"/>
    <cellStyle name="20% - Accent1 5 2 3" xfId="16651" xr:uid="{307E3219-44A0-4B8E-B74D-2C8F583CDBC0}"/>
    <cellStyle name="20% - Accent1 5 3" xfId="6376" xr:uid="{2E635645-2255-4FCE-82F1-A562237C0CBB}"/>
    <cellStyle name="20% - Accent1 5 3 2" xfId="20347" xr:uid="{18FEA5AD-234C-412F-8830-0BE4C4195F7B}"/>
    <cellStyle name="20% - Accent1 5 4" xfId="13355" xr:uid="{2E09ED1D-3C3B-4BC6-A1C8-2666B6F4E246}"/>
    <cellStyle name="20% - Accent1 5 4 2" xfId="27219" xr:uid="{A1A4424F-22F2-4913-BD75-B3261EF53B92}"/>
    <cellStyle name="20% - Accent1 5 5" xfId="570" xr:uid="{A3370EA0-86C4-4AE9-A665-CC766D71D061}"/>
    <cellStyle name="20% - Accent1 6" xfId="446" xr:uid="{00000000-0005-0000-0000-000008000000}"/>
    <cellStyle name="20% - Accent1 6 2" xfId="2654" xr:uid="{F9C4485E-0208-4FED-9749-7FB5590528DB}"/>
    <cellStyle name="20% - Accent1 6 2 2" xfId="6526" xr:uid="{26A574FE-F4CB-4F20-AC97-4CD4003A4FEF}"/>
    <cellStyle name="20% - Accent1 6 2 3" xfId="16696" xr:uid="{AA522044-04F9-478C-A1CA-A33DEC5CD2B9}"/>
    <cellStyle name="20% - Accent1 6 3" xfId="6421" xr:uid="{88426F82-E49C-47EE-A3EB-42A773104F82}"/>
    <cellStyle name="20% - Accent1 6 3 2" xfId="20392" xr:uid="{9AE2B920-733C-4A0B-9A5F-0366BA8CAA1A}"/>
    <cellStyle name="20% - Accent1 6 4" xfId="13400" xr:uid="{891ADDB9-A964-447A-8FB0-79FFBDA5163E}"/>
    <cellStyle name="20% - Accent1 6 4 2" xfId="27264" xr:uid="{47F58D3F-145C-40A9-9386-ACD6FF44D9F1}"/>
    <cellStyle name="20% - Accent1 6 5" xfId="571" xr:uid="{949416A4-0379-44C7-9059-F6F752561FD2}"/>
    <cellStyle name="20% - Accent1 7" xfId="572" xr:uid="{AD8E5BC3-FDA3-4451-B9BD-9E257E590805}"/>
    <cellStyle name="20% - Accent1 8" xfId="573" xr:uid="{A8BF17DD-B442-4F9F-9462-6B6C9AB758B2}"/>
    <cellStyle name="20% - Accent1 9" xfId="6184" xr:uid="{87B2FAD5-A1F9-40F4-8F81-51E24F959F92}"/>
    <cellStyle name="20% - Accent1 9 2" xfId="11641" xr:uid="{67005985-3EB4-4BE7-BCEF-286DC39C122F}"/>
    <cellStyle name="20% - Accent1 9 2 2" xfId="25506" xr:uid="{D85A8267-E63B-4231-93DF-AA7FDD68177B}"/>
    <cellStyle name="20% - Accent1 9 3" xfId="20201" xr:uid="{D069B5FA-2734-4E33-9FFA-AB4B9995217C}"/>
    <cellStyle name="20% - Accent2" xfId="196" builtinId="34" customBuiltin="1"/>
    <cellStyle name="20% - Accent2 10" xfId="2473" xr:uid="{8573909B-0E6F-42F4-A5E1-56917B80F001}"/>
    <cellStyle name="20% - Accent2 11" xfId="16540" xr:uid="{9C3F201D-5E7F-4A59-AAE8-66F96DDB7965}"/>
    <cellStyle name="20% - Accent2 2" xfId="4" xr:uid="{00000000-0005-0000-0000-00000A000000}"/>
    <cellStyle name="20% - Accent2 2 2" xfId="574" xr:uid="{C0ACAEE4-C03D-4539-AF5C-8F99324CEF5A}"/>
    <cellStyle name="20% - Accent2 3" xfId="223" xr:uid="{00000000-0005-0000-0000-00000B000000}"/>
    <cellStyle name="20% - Accent2 3 2" xfId="369" xr:uid="{00000000-0005-0000-0000-00000C000000}"/>
    <cellStyle name="20% - Accent2 3 2 2" xfId="6344" xr:uid="{91B26A09-BFBD-4DED-8639-04DAA37D077F}"/>
    <cellStyle name="20% - Accent2 3 2 2 2" xfId="20315" xr:uid="{6C63C72C-8A17-4BDE-8B72-BA0669E7FABC}"/>
    <cellStyle name="20% - Accent2 3 2 3" xfId="11675" xr:uid="{783C557E-E972-411F-97A6-E0EDEA6C5C9E}"/>
    <cellStyle name="20% - Accent2 3 2 3 2" xfId="25540" xr:uid="{0D9947F5-B446-489A-858E-9288C97DF638}"/>
    <cellStyle name="20% - Accent2 3 2 4" xfId="13323" xr:uid="{FF48E3DF-C478-4E3A-8031-ED5674F32E60}"/>
    <cellStyle name="20% - Accent2 3 2 4 2" xfId="27187" xr:uid="{AA4B3F70-BCE2-41F5-B2DA-BD9EC1CADD8C}"/>
    <cellStyle name="20% - Accent2 3 2 5" xfId="2577" xr:uid="{68A03612-0534-4F33-A75C-A93848B2D56A}"/>
    <cellStyle name="20% - Accent2 3 2 6" xfId="16619" xr:uid="{52F604C6-3334-493D-B06F-6BC89D0D9F87}"/>
    <cellStyle name="20% - Accent2 3 3" xfId="420" xr:uid="{00000000-0005-0000-0000-00000D000000}"/>
    <cellStyle name="20% - Accent2 3 3 2" xfId="6395" xr:uid="{702F5223-89E7-4531-B745-D287E3390893}"/>
    <cellStyle name="20% - Accent2 3 3 2 2" xfId="20366" xr:uid="{EF3DB719-42EA-4C2A-B957-CDFDA4F97FBA}"/>
    <cellStyle name="20% - Accent2 3 3 3" xfId="13374" xr:uid="{FD940CB2-3C85-45DF-9CF1-EADA8DE89BFC}"/>
    <cellStyle name="20% - Accent2 3 3 3 2" xfId="27238" xr:uid="{FD131183-9EC1-405A-A5EF-EDC7B5FB4EA1}"/>
    <cellStyle name="20% - Accent2 3 3 4" xfId="2628" xr:uid="{F93E8EA8-EAE9-43DB-AF05-073BC11A6F48}"/>
    <cellStyle name="20% - Accent2 3 3 5" xfId="16670" xr:uid="{D39900F2-C45A-4484-AD53-CA4DB58553B4}"/>
    <cellStyle name="20% - Accent2 3 4" xfId="477" xr:uid="{00000000-0005-0000-0000-00000E000000}"/>
    <cellStyle name="20% - Accent2 3 4 2" xfId="6451" xr:uid="{DBFD736C-85AF-4F07-9855-6D36BA9D6306}"/>
    <cellStyle name="20% - Accent2 3 4 2 2" xfId="20422" xr:uid="{ACAC7EBB-4D6A-46BE-A39B-59A6F7FAEF9B}"/>
    <cellStyle name="20% - Accent2 3 4 3" xfId="13430" xr:uid="{B14B48DC-06CB-4DF6-924B-32D4BD027398}"/>
    <cellStyle name="20% - Accent2 3 4 3 2" xfId="27294" xr:uid="{BAD2A1CC-A318-4D5A-8E05-62DBD1F7415F}"/>
    <cellStyle name="20% - Accent2 3 4 4" xfId="2684" xr:uid="{D75D5AFE-D0FC-4585-97F8-D8D9F9C0CD4E}"/>
    <cellStyle name="20% - Accent2 3 4 5" xfId="16726" xr:uid="{31033F24-B676-472C-9A59-46A06EDD9D63}"/>
    <cellStyle name="20% - Accent2 3 5" xfId="2505" xr:uid="{67276B87-5428-404E-BD85-CB25F1734DC8}"/>
    <cellStyle name="20% - Accent2 3 5 2" xfId="6527" xr:uid="{93E5FDE5-1036-49D2-82B9-229089461527}"/>
    <cellStyle name="20% - Accent2 3 5 3" xfId="16568" xr:uid="{D2E3023D-24A7-41F8-832C-9A53E6BC5F37}"/>
    <cellStyle name="20% - Accent2 3 6" xfId="6293" xr:uid="{404A8F57-D831-478A-A25E-B7A22222707A}"/>
    <cellStyle name="20% - Accent2 3 6 2" xfId="20264" xr:uid="{E8279E04-BD8C-416E-921E-69184E57FD9B}"/>
    <cellStyle name="20% - Accent2 3 7" xfId="13272" xr:uid="{87A44784-56FD-4E13-87CD-04D4F9976619}"/>
    <cellStyle name="20% - Accent2 3 7 2" xfId="27136" xr:uid="{A1C45CF8-FDCC-41F4-880F-64E0E4337732}"/>
    <cellStyle name="20% - Accent2 3 8" xfId="575" xr:uid="{1CE77AE0-7415-4370-B550-2EA973DC5E45}"/>
    <cellStyle name="20% - Accent2 4" xfId="351" xr:uid="{00000000-0005-0000-0000-00000F000000}"/>
    <cellStyle name="20% - Accent2 4 2" xfId="2559" xr:uid="{696A3F44-42D3-4F8C-B37C-E7DC94698E49}"/>
    <cellStyle name="20% - Accent2 4 2 2" xfId="6528" xr:uid="{7D26BF6A-6E97-45D2-9846-43DD9FB06EA3}"/>
    <cellStyle name="20% - Accent2 4 2 3" xfId="16602" xr:uid="{CDC922D8-619C-4CEE-BB0D-CBE6862BA6B7}"/>
    <cellStyle name="20% - Accent2 4 3" xfId="6327" xr:uid="{076E9070-EFB9-4203-AE52-50B147B708B1}"/>
    <cellStyle name="20% - Accent2 4 3 2" xfId="20298" xr:uid="{17D18DF6-9276-41E1-9100-A24C71DA7173}"/>
    <cellStyle name="20% - Accent2 4 4" xfId="13306" xr:uid="{791E230E-AF64-4468-B05F-32E3B7CF944C}"/>
    <cellStyle name="20% - Accent2 4 4 2" xfId="27170" xr:uid="{CF2BDEE3-28FF-450E-825B-91C8259521A0}"/>
    <cellStyle name="20% - Accent2 4 5" xfId="576" xr:uid="{3E7A836A-575F-4452-B4D8-6EFD65084303}"/>
    <cellStyle name="20% - Accent2 5" xfId="403" xr:uid="{00000000-0005-0000-0000-000010000000}"/>
    <cellStyle name="20% - Accent2 5 2" xfId="2611" xr:uid="{7F5F07DE-89F1-4E60-B31B-7A8732DB2200}"/>
    <cellStyle name="20% - Accent2 5 2 2" xfId="6529" xr:uid="{FED8C4BE-9A55-46E2-969C-2E46971A670B}"/>
    <cellStyle name="20% - Accent2 5 2 3" xfId="16653" xr:uid="{2E484496-8C6E-44FE-A022-F5626667F9EE}"/>
    <cellStyle name="20% - Accent2 5 3" xfId="6378" xr:uid="{575DBD3E-606D-44F7-AB65-8914F361C83C}"/>
    <cellStyle name="20% - Accent2 5 3 2" xfId="20349" xr:uid="{09EA610F-8CB9-4B23-9593-0960E861FA38}"/>
    <cellStyle name="20% - Accent2 5 4" xfId="13357" xr:uid="{B5393C24-F4D2-4B85-B61B-AB5A18BE4BB0}"/>
    <cellStyle name="20% - Accent2 5 4 2" xfId="27221" xr:uid="{AB054EAB-AC4C-48C3-A4C8-8C025351AA96}"/>
    <cellStyle name="20% - Accent2 5 5" xfId="577" xr:uid="{BC4A3758-E6FE-432D-B1FB-95F69FF06C09}"/>
    <cellStyle name="20% - Accent2 6" xfId="448" xr:uid="{00000000-0005-0000-0000-000011000000}"/>
    <cellStyle name="20% - Accent2 6 2" xfId="2656" xr:uid="{98420BA1-9849-48BC-91C4-9D69FEAB83D2}"/>
    <cellStyle name="20% - Accent2 6 2 2" xfId="6530" xr:uid="{B67469AC-D99A-4A24-A31D-123B7FCB1E6B}"/>
    <cellStyle name="20% - Accent2 6 2 3" xfId="16698" xr:uid="{6D483A69-CC75-46DC-8388-564EC5E62169}"/>
    <cellStyle name="20% - Accent2 6 3" xfId="6423" xr:uid="{0077BD4A-0B10-43D5-A9D7-9C4FB4A231F9}"/>
    <cellStyle name="20% - Accent2 6 3 2" xfId="20394" xr:uid="{ADD5A425-38BB-4070-AA69-024EC6AD8C01}"/>
    <cellStyle name="20% - Accent2 6 4" xfId="13402" xr:uid="{AB36A927-34CA-432D-8833-E087A6D6211F}"/>
    <cellStyle name="20% - Accent2 6 4 2" xfId="27266" xr:uid="{F8802ED7-4A55-4E09-ACD1-74301DF2D483}"/>
    <cellStyle name="20% - Accent2 6 5" xfId="578" xr:uid="{F7A530DD-4A0B-47BE-B7F7-09BEB1FB8EA2}"/>
    <cellStyle name="20% - Accent2 7" xfId="6188" xr:uid="{552B4285-5C57-4DBE-819B-ECE54FBF85A7}"/>
    <cellStyle name="20% - Accent2 7 2" xfId="11643" xr:uid="{897DDE97-B2DE-416E-8B99-8490E6033A0C}"/>
    <cellStyle name="20% - Accent2 7 2 2" xfId="25508" xr:uid="{EC91FA1A-271B-4465-AE8A-D4F12B0D479D}"/>
    <cellStyle name="20% - Accent2 7 3" xfId="20203" xr:uid="{7EBDFDD6-A7B2-4664-B200-DDADB26B656A}"/>
    <cellStyle name="20% - Accent2 8" xfId="6266" xr:uid="{48145B1C-C3DE-42DF-BB31-F0B7572415D0}"/>
    <cellStyle name="20% - Accent2 8 2" xfId="20239" xr:uid="{4EF42680-233B-4BA4-A2B3-0A3D4620DE1D}"/>
    <cellStyle name="20% - Accent2 9" xfId="13247" xr:uid="{2859BD3C-F4A8-4654-849F-BDF32348F0CC}"/>
    <cellStyle name="20% - Accent2 9 2" xfId="27111" xr:uid="{5E4FA58C-A69A-41D0-A6C8-2A3CE0E31683}"/>
    <cellStyle name="20% - Accent3" xfId="200" builtinId="38" customBuiltin="1"/>
    <cellStyle name="20% - Accent3 10" xfId="6268" xr:uid="{6A485B0F-CFDB-482D-AF31-40CC5D299DBE}"/>
    <cellStyle name="20% - Accent3 10 2" xfId="20241" xr:uid="{204DCBCC-64BC-49A6-AEA2-597867D78053}"/>
    <cellStyle name="20% - Accent3 11" xfId="13249" xr:uid="{A2D24968-8843-44D5-A15C-CF3E797DD3C6}"/>
    <cellStyle name="20% - Accent3 11 2" xfId="27113" xr:uid="{6EFF9E1A-65FE-4D42-8F31-23329AC83714}"/>
    <cellStyle name="20% - Accent3 12" xfId="2475" xr:uid="{F9372EF6-2437-4B31-A8FA-FE1E61DB4D04}"/>
    <cellStyle name="20% - Accent3 13" xfId="16542" xr:uid="{6F3214A9-496F-471F-954C-ED87AC4CE45C}"/>
    <cellStyle name="20% - Accent3 2" xfId="5" xr:uid="{00000000-0005-0000-0000-000013000000}"/>
    <cellStyle name="20% - Accent3 2 2" xfId="580" xr:uid="{6571FAED-67AC-4159-BB7F-A1054ABC8C27}"/>
    <cellStyle name="20% - Accent3 2 3" xfId="579" xr:uid="{AD4F3916-2CF4-40CD-ACCA-FB84E6528E3E}"/>
    <cellStyle name="20% - Accent3 2 3 2" xfId="6209" xr:uid="{B4E8792E-1F32-470D-B9A0-0F7EE0FD94EB}"/>
    <cellStyle name="20% - Accent3 3" xfId="225" xr:uid="{00000000-0005-0000-0000-000014000000}"/>
    <cellStyle name="20% - Accent3 3 2" xfId="371" xr:uid="{00000000-0005-0000-0000-000015000000}"/>
    <cellStyle name="20% - Accent3 3 2 2" xfId="6346" xr:uid="{179E8995-0664-4774-B76E-AA9B39E680EC}"/>
    <cellStyle name="20% - Accent3 3 2 2 2" xfId="20317" xr:uid="{2C778FDC-04C1-437A-BBEF-37A90D2655A4}"/>
    <cellStyle name="20% - Accent3 3 2 3" xfId="11677" xr:uid="{49C82611-4669-4E51-8F79-68274633CB65}"/>
    <cellStyle name="20% - Accent3 3 2 3 2" xfId="25542" xr:uid="{A08CD104-944D-482D-8204-8B1F40D63C1F}"/>
    <cellStyle name="20% - Accent3 3 2 4" xfId="13325" xr:uid="{F83992DD-CA72-457A-A080-41B76B363252}"/>
    <cellStyle name="20% - Accent3 3 2 4 2" xfId="27189" xr:uid="{94FDF871-EAE6-4AF4-9F42-2377ACC92C02}"/>
    <cellStyle name="20% - Accent3 3 2 5" xfId="2579" xr:uid="{3A6407CA-5CAB-4BED-AF7D-D9F69E982F7B}"/>
    <cellStyle name="20% - Accent3 3 2 6" xfId="16621" xr:uid="{07134E65-E58C-46D8-8077-AF1FDD80383B}"/>
    <cellStyle name="20% - Accent3 3 3" xfId="422" xr:uid="{00000000-0005-0000-0000-000016000000}"/>
    <cellStyle name="20% - Accent3 3 3 2" xfId="6397" xr:uid="{3760BDF0-CB59-47ED-8BBC-A7442665B1A2}"/>
    <cellStyle name="20% - Accent3 3 3 2 2" xfId="20368" xr:uid="{5B8A489A-61CE-497A-89A0-60B8C4363B3C}"/>
    <cellStyle name="20% - Accent3 3 3 3" xfId="13376" xr:uid="{04E8BC7B-5623-4FF8-B3A6-BC8A5A017C22}"/>
    <cellStyle name="20% - Accent3 3 3 3 2" xfId="27240" xr:uid="{96F5C7A4-A2B2-42B0-B056-FAB29D16F1D1}"/>
    <cellStyle name="20% - Accent3 3 3 4" xfId="2630" xr:uid="{8CDADABF-9DD0-4DB5-B5B3-198D3BE6F089}"/>
    <cellStyle name="20% - Accent3 3 3 5" xfId="16672" xr:uid="{A4D0DADE-C974-4A75-B48C-090CEAAB8988}"/>
    <cellStyle name="20% - Accent3 3 4" xfId="479" xr:uid="{00000000-0005-0000-0000-000017000000}"/>
    <cellStyle name="20% - Accent3 3 4 2" xfId="6453" xr:uid="{931868A7-7E31-404D-B1AD-CB8F11B6C173}"/>
    <cellStyle name="20% - Accent3 3 4 2 2" xfId="20424" xr:uid="{D398218A-8E40-4F8B-9A9D-F6936876B2D4}"/>
    <cellStyle name="20% - Accent3 3 4 3" xfId="13432" xr:uid="{86F433AB-7EE9-4088-BC72-1A8C86D4B1BE}"/>
    <cellStyle name="20% - Accent3 3 4 3 2" xfId="27296" xr:uid="{BDAF6A13-F123-4F12-A175-CC239922DF5C}"/>
    <cellStyle name="20% - Accent3 3 4 4" xfId="2686" xr:uid="{0DD20B25-A0C3-4475-8230-F7DC0E376A0A}"/>
    <cellStyle name="20% - Accent3 3 4 5" xfId="16728" xr:uid="{4FB25D48-A0DA-4E60-9CF7-0F8934724F86}"/>
    <cellStyle name="20% - Accent3 3 5" xfId="2507" xr:uid="{5C593DF6-7C2A-4E81-A820-C09482971556}"/>
    <cellStyle name="20% - Accent3 3 5 2" xfId="6531" xr:uid="{D9759DCC-E732-49B9-9776-FD5BF80EA48E}"/>
    <cellStyle name="20% - Accent3 3 5 3" xfId="16570" xr:uid="{3ED69E71-D832-4638-BF2E-6817A2A6640D}"/>
    <cellStyle name="20% - Accent3 3 6" xfId="6295" xr:uid="{EB3B5B4B-1C75-465A-BEC4-B36B88F4537D}"/>
    <cellStyle name="20% - Accent3 3 6 2" xfId="20266" xr:uid="{EBBE2AE4-9F54-4D1A-BDE7-E47B097CFF80}"/>
    <cellStyle name="20% - Accent3 3 7" xfId="13274" xr:uid="{3F7E190F-F6F1-4B67-BF19-DE5D5DD39725}"/>
    <cellStyle name="20% - Accent3 3 7 2" xfId="27138" xr:uid="{0DFF264F-5BD6-42AC-9DF1-1EA81FF468D2}"/>
    <cellStyle name="20% - Accent3 3 8" xfId="581" xr:uid="{CF9679BE-43BF-4315-ACCC-9D6EC3E7CB33}"/>
    <cellStyle name="20% - Accent3 4" xfId="353" xr:uid="{00000000-0005-0000-0000-000018000000}"/>
    <cellStyle name="20% - Accent3 4 2" xfId="2561" xr:uid="{FE5E5EB5-00CE-4D16-9DF4-79CA6BD7FBD3}"/>
    <cellStyle name="20% - Accent3 4 2 2" xfId="6532" xr:uid="{9E648B4F-EA6D-4510-8B03-6F319DCAA8BC}"/>
    <cellStyle name="20% - Accent3 4 2 3" xfId="16604" xr:uid="{76EAA299-90D8-498E-9A10-5D096A3C7DA4}"/>
    <cellStyle name="20% - Accent3 4 3" xfId="6329" xr:uid="{5556F8C2-F908-445A-B1E4-2194DA4BCD65}"/>
    <cellStyle name="20% - Accent3 4 3 2" xfId="20300" xr:uid="{4992E3F8-D3B9-4E70-8C71-B64826C207A1}"/>
    <cellStyle name="20% - Accent3 4 4" xfId="13308" xr:uid="{B65D903D-3D78-4CA6-B906-9F8DC40905EE}"/>
    <cellStyle name="20% - Accent3 4 4 2" xfId="27172" xr:uid="{BC38D4F5-3A5B-4FBC-849D-6AA3A7057DBC}"/>
    <cellStyle name="20% - Accent3 4 5" xfId="582" xr:uid="{6923C2F4-AE6B-4EA2-ADBB-C5C78A331A89}"/>
    <cellStyle name="20% - Accent3 5" xfId="405" xr:uid="{00000000-0005-0000-0000-000019000000}"/>
    <cellStyle name="20% - Accent3 5 2" xfId="2613" xr:uid="{51895217-7706-4852-A2E3-66EC2FB768F1}"/>
    <cellStyle name="20% - Accent3 5 2 2" xfId="6533" xr:uid="{14FCA519-EFAC-4054-9A9D-BA4BEB238FA5}"/>
    <cellStyle name="20% - Accent3 5 2 3" xfId="16655" xr:uid="{D29C7FB0-C58E-460B-BC90-DDD93059BDCD}"/>
    <cellStyle name="20% - Accent3 5 3" xfId="6380" xr:uid="{2D17904D-CD65-4FF6-B802-9DBF15577F76}"/>
    <cellStyle name="20% - Accent3 5 3 2" xfId="20351" xr:uid="{2410F2E8-944A-48C8-9993-FA6987E32971}"/>
    <cellStyle name="20% - Accent3 5 4" xfId="13359" xr:uid="{78C38353-DAAF-471D-8045-18472BECFDF9}"/>
    <cellStyle name="20% - Accent3 5 4 2" xfId="27223" xr:uid="{D6A7AE83-5782-4290-8B34-5F4A49384E5C}"/>
    <cellStyle name="20% - Accent3 5 5" xfId="583" xr:uid="{B7843804-73C2-4EF2-8AE7-849E20B07F76}"/>
    <cellStyle name="20% - Accent3 6" xfId="450" xr:uid="{00000000-0005-0000-0000-00001A000000}"/>
    <cellStyle name="20% - Accent3 6 2" xfId="2658" xr:uid="{A6C544E9-C443-4D84-86EE-355E41D4BAB4}"/>
    <cellStyle name="20% - Accent3 6 2 2" xfId="6534" xr:uid="{6B159990-48D4-4FBC-940F-E74BBDDCC732}"/>
    <cellStyle name="20% - Accent3 6 2 3" xfId="16700" xr:uid="{A9AED059-7D1F-4513-BBF0-BCC7F652E28C}"/>
    <cellStyle name="20% - Accent3 6 3" xfId="6425" xr:uid="{C642EB43-71B4-4575-9701-BE0E984A6DAC}"/>
    <cellStyle name="20% - Accent3 6 3 2" xfId="20396" xr:uid="{4C26CEC7-1019-43BE-B101-E05C58EEE1C7}"/>
    <cellStyle name="20% - Accent3 6 4" xfId="13404" xr:uid="{F6DAA021-BD49-4099-A59E-A1CF8C328586}"/>
    <cellStyle name="20% - Accent3 6 4 2" xfId="27268" xr:uid="{57A9FD8B-C5D0-4B84-8E6E-4777381527EB}"/>
    <cellStyle name="20% - Accent3 6 5" xfId="584" xr:uid="{DC80B62C-2C9F-4ACC-924E-E3AEF56825C6}"/>
    <cellStyle name="20% - Accent3 7" xfId="585" xr:uid="{57B2817F-7137-4CE6-A759-7FA03A04DCCF}"/>
    <cellStyle name="20% - Accent3 8" xfId="586" xr:uid="{75D558A3-8A4D-48DC-9776-99EDE0684450}"/>
    <cellStyle name="20% - Accent3 9" xfId="6192" xr:uid="{D25256F3-EF31-4133-8524-FBEF348E2907}"/>
    <cellStyle name="20% - Accent3 9 2" xfId="11645" xr:uid="{833C6E90-D965-40D3-B217-625174D77C89}"/>
    <cellStyle name="20% - Accent3 9 2 2" xfId="25510" xr:uid="{BEA7ADCD-F2C3-4D36-A7A7-93C9A945CE58}"/>
    <cellStyle name="20% - Accent3 9 3" xfId="20205" xr:uid="{B97AF395-9D10-4C73-AC7E-CF5FCF88E54F}"/>
    <cellStyle name="20% - Accent4" xfId="204" builtinId="42" customBuiltin="1"/>
    <cellStyle name="20% - Accent4 10" xfId="6270" xr:uid="{231D240F-8569-480B-9781-417733454D59}"/>
    <cellStyle name="20% - Accent4 10 2" xfId="20243" xr:uid="{FAE66E20-FFC2-44B7-895E-13AB1CFDC775}"/>
    <cellStyle name="20% - Accent4 11" xfId="13251" xr:uid="{B00DCA3F-EA29-4137-9C5A-E2BDA5A1EDEC}"/>
    <cellStyle name="20% - Accent4 11 2" xfId="27115" xr:uid="{18248127-6BC0-4B4F-9858-803DC86DA3A8}"/>
    <cellStyle name="20% - Accent4 12" xfId="2477" xr:uid="{BABA2E00-2EAF-4160-9CBD-12BEF2E8E349}"/>
    <cellStyle name="20% - Accent4 13" xfId="16544" xr:uid="{7A56E3B1-C966-497A-B5A9-87FABE97F862}"/>
    <cellStyle name="20% - Accent4 2" xfId="6" xr:uid="{00000000-0005-0000-0000-00001C000000}"/>
    <cellStyle name="20% - Accent4 2 2" xfId="588" xr:uid="{106D5463-92F5-427E-A944-D03AF1CD6C4D}"/>
    <cellStyle name="20% - Accent4 2 3" xfId="587" xr:uid="{28896C55-9D88-49DB-8C21-0CC762885313}"/>
    <cellStyle name="20% - Accent4 2 3 2" xfId="6210" xr:uid="{5BE7567F-A104-4A64-881E-4CE2ECCE2007}"/>
    <cellStyle name="20% - Accent4 3" xfId="227" xr:uid="{00000000-0005-0000-0000-00001D000000}"/>
    <cellStyle name="20% - Accent4 3 2" xfId="373" xr:uid="{00000000-0005-0000-0000-00001E000000}"/>
    <cellStyle name="20% - Accent4 3 2 2" xfId="6348" xr:uid="{C94DD39E-C8B2-48C9-91D0-17E3B40EBAC6}"/>
    <cellStyle name="20% - Accent4 3 2 2 2" xfId="20319" xr:uid="{042C79B6-E164-403E-B4C4-29F65AA1645D}"/>
    <cellStyle name="20% - Accent4 3 2 3" xfId="11679" xr:uid="{1A463B2C-C1D4-4AE9-A3FC-AE052F832C90}"/>
    <cellStyle name="20% - Accent4 3 2 3 2" xfId="25544" xr:uid="{1E8D2EE3-61B2-4B6B-9962-86B92D688F3C}"/>
    <cellStyle name="20% - Accent4 3 2 4" xfId="13327" xr:uid="{95A3F964-E353-4483-95A7-FB0CE480B932}"/>
    <cellStyle name="20% - Accent4 3 2 4 2" xfId="27191" xr:uid="{AD5E94F0-434B-4DD8-B248-15EDB1415C1F}"/>
    <cellStyle name="20% - Accent4 3 2 5" xfId="2581" xr:uid="{A3ED661B-7E61-4BCE-88AA-BB9652BA2C8E}"/>
    <cellStyle name="20% - Accent4 3 2 6" xfId="16623" xr:uid="{1AEA54FB-8F47-4B64-9391-3BE83295B927}"/>
    <cellStyle name="20% - Accent4 3 3" xfId="424" xr:uid="{00000000-0005-0000-0000-00001F000000}"/>
    <cellStyle name="20% - Accent4 3 3 2" xfId="6399" xr:uid="{3313EA1E-9D06-4ED2-BA02-A70CFBCF5BA5}"/>
    <cellStyle name="20% - Accent4 3 3 2 2" xfId="20370" xr:uid="{20FCB63B-605E-4E62-BDED-CB61A42576C4}"/>
    <cellStyle name="20% - Accent4 3 3 3" xfId="13378" xr:uid="{46CEC77D-873A-407A-8011-C345F585A7B9}"/>
    <cellStyle name="20% - Accent4 3 3 3 2" xfId="27242" xr:uid="{D910EFB4-4FD1-44C2-8E01-EA9D2D75EA24}"/>
    <cellStyle name="20% - Accent4 3 3 4" xfId="2632" xr:uid="{8848ECEF-8C8F-4887-B66B-5B745CB4D55F}"/>
    <cellStyle name="20% - Accent4 3 3 5" xfId="16674" xr:uid="{B8097EC8-E277-4A95-A1D0-A6A7961370C2}"/>
    <cellStyle name="20% - Accent4 3 4" xfId="481" xr:uid="{00000000-0005-0000-0000-000020000000}"/>
    <cellStyle name="20% - Accent4 3 4 2" xfId="6455" xr:uid="{C40F7075-D879-4A0B-B0C7-CB7C67D16E51}"/>
    <cellStyle name="20% - Accent4 3 4 2 2" xfId="20426" xr:uid="{6F0A0FB3-1B60-4B8B-A07C-4D9E1E58266D}"/>
    <cellStyle name="20% - Accent4 3 4 3" xfId="13434" xr:uid="{9BCCD50E-5F23-4DFA-B8B4-98EEEF6147D8}"/>
    <cellStyle name="20% - Accent4 3 4 3 2" xfId="27298" xr:uid="{72D1FD7B-C371-403F-A5DF-2DC393DC8BCA}"/>
    <cellStyle name="20% - Accent4 3 4 4" xfId="2688" xr:uid="{025A84FE-E26A-48BC-9827-8E1AF6E17A62}"/>
    <cellStyle name="20% - Accent4 3 4 5" xfId="16730" xr:uid="{F828CBCB-112A-470D-9954-61DB4BED4443}"/>
    <cellStyle name="20% - Accent4 3 5" xfId="2509" xr:uid="{0C51ECA6-2B7F-4DBC-BBF0-C14A1C2EA409}"/>
    <cellStyle name="20% - Accent4 3 5 2" xfId="6535" xr:uid="{9C1B9DEB-2394-4CE1-818A-6BB173E52844}"/>
    <cellStyle name="20% - Accent4 3 5 3" xfId="16572" xr:uid="{FA8C883E-7DE2-401B-8C1D-6A21689BB24E}"/>
    <cellStyle name="20% - Accent4 3 6" xfId="6297" xr:uid="{F1BAEDF4-1F49-4F38-98B1-D5FA053962BB}"/>
    <cellStyle name="20% - Accent4 3 6 2" xfId="20268" xr:uid="{9C4342BD-7006-4989-BAB6-9AA3120A83FC}"/>
    <cellStyle name="20% - Accent4 3 7" xfId="13276" xr:uid="{F11CB59A-9542-415C-8D3D-39EA72FD0C95}"/>
    <cellStyle name="20% - Accent4 3 7 2" xfId="27140" xr:uid="{7E81B7EC-F444-4DA6-A471-E1222F60F865}"/>
    <cellStyle name="20% - Accent4 3 8" xfId="589" xr:uid="{6A029F58-5F36-403C-A81C-7B0B66ADA31D}"/>
    <cellStyle name="20% - Accent4 4" xfId="355" xr:uid="{00000000-0005-0000-0000-000021000000}"/>
    <cellStyle name="20% - Accent4 4 2" xfId="2563" xr:uid="{83ADCAB5-E685-4146-B5BB-AA7E6B546079}"/>
    <cellStyle name="20% - Accent4 4 2 2" xfId="6536" xr:uid="{C0CDFB8B-89DA-44F0-8EA4-5FE411EC85A1}"/>
    <cellStyle name="20% - Accent4 4 2 3" xfId="16606" xr:uid="{D47B4A58-A3B1-4C7A-A6BF-959159A60F29}"/>
    <cellStyle name="20% - Accent4 4 3" xfId="6331" xr:uid="{05E4C7F3-A707-40A1-88F5-1763420F1132}"/>
    <cellStyle name="20% - Accent4 4 3 2" xfId="20302" xr:uid="{A0CA0C6E-1AB4-4225-928F-416CA00F97C7}"/>
    <cellStyle name="20% - Accent4 4 4" xfId="13310" xr:uid="{154C0E4A-406B-4F5E-8977-E433FB2AFD6B}"/>
    <cellStyle name="20% - Accent4 4 4 2" xfId="27174" xr:uid="{F57B43CF-F2A4-4BFD-A041-B097B6400CEF}"/>
    <cellStyle name="20% - Accent4 4 5" xfId="590" xr:uid="{98A6951D-563C-439D-9A06-BB946BCD908C}"/>
    <cellStyle name="20% - Accent4 5" xfId="407" xr:uid="{00000000-0005-0000-0000-000022000000}"/>
    <cellStyle name="20% - Accent4 5 2" xfId="2615" xr:uid="{58644BFE-398F-4C6A-8049-4BB0067A3ACC}"/>
    <cellStyle name="20% - Accent4 5 2 2" xfId="6537" xr:uid="{8713103C-76B8-4ECD-9ADA-FB9A77F00234}"/>
    <cellStyle name="20% - Accent4 5 2 3" xfId="16657" xr:uid="{3AFE7E00-9240-4899-958D-11DAD97AA310}"/>
    <cellStyle name="20% - Accent4 5 3" xfId="6382" xr:uid="{7AD72047-CF48-459E-877D-E6BA96DC41F9}"/>
    <cellStyle name="20% - Accent4 5 3 2" xfId="20353" xr:uid="{92D7AF32-2730-4F5E-AD9F-21AC75006DF8}"/>
    <cellStyle name="20% - Accent4 5 4" xfId="13361" xr:uid="{933411F7-8DC8-43E8-B2E9-DA79EA1C6F2C}"/>
    <cellStyle name="20% - Accent4 5 4 2" xfId="27225" xr:uid="{86403FDE-1229-4826-AF68-116779A792A1}"/>
    <cellStyle name="20% - Accent4 5 5" xfId="591" xr:uid="{7A64D2D5-99A7-4239-9C4C-BCC0A47FECBE}"/>
    <cellStyle name="20% - Accent4 6" xfId="452" xr:uid="{00000000-0005-0000-0000-000023000000}"/>
    <cellStyle name="20% - Accent4 6 2" xfId="2660" xr:uid="{141803B9-932D-4834-99D8-DE3D865E604B}"/>
    <cellStyle name="20% - Accent4 6 2 2" xfId="6538" xr:uid="{135C60FF-B797-4C05-868B-5B3D5307DFAD}"/>
    <cellStyle name="20% - Accent4 6 2 3" xfId="16702" xr:uid="{72AE5103-26A0-42A4-8935-69AD8AE76CAA}"/>
    <cellStyle name="20% - Accent4 6 3" xfId="6427" xr:uid="{BCBA4E1B-08BA-4969-B10B-39411EB0E5AF}"/>
    <cellStyle name="20% - Accent4 6 3 2" xfId="20398" xr:uid="{3E103577-A941-4FE4-A9AA-EF56FF1697EF}"/>
    <cellStyle name="20% - Accent4 6 4" xfId="13406" xr:uid="{01FBA294-FD00-427A-BA66-703F1CAEFE2E}"/>
    <cellStyle name="20% - Accent4 6 4 2" xfId="27270" xr:uid="{9C838256-CFBB-466C-B842-4A33E044CB56}"/>
    <cellStyle name="20% - Accent4 6 5" xfId="592" xr:uid="{0082CAEE-05E9-4ECB-BA96-544B5FE4B6AA}"/>
    <cellStyle name="20% - Accent4 7" xfId="593" xr:uid="{43FE8D0E-142E-4E49-87AB-2ABA3B35AA06}"/>
    <cellStyle name="20% - Accent4 8" xfId="594" xr:uid="{6B9BF286-E572-4455-85F0-8E842E1D3DF6}"/>
    <cellStyle name="20% - Accent4 9" xfId="6196" xr:uid="{4624A77F-334C-423A-963D-6B4E38915543}"/>
    <cellStyle name="20% - Accent4 9 2" xfId="11647" xr:uid="{526F717B-943D-4375-B720-A3B78C2BC82F}"/>
    <cellStyle name="20% - Accent4 9 2 2" xfId="25512" xr:uid="{985C6749-9609-4912-96D1-0E3DC212E330}"/>
    <cellStyle name="20% - Accent4 9 3" xfId="20207" xr:uid="{469CDDDB-EFC9-4E4C-BEAC-9929AA40E80D}"/>
    <cellStyle name="20% - Accent5" xfId="208" builtinId="46" customBuiltin="1"/>
    <cellStyle name="20% - Accent5 10" xfId="2479" xr:uid="{79589BFF-362B-40F2-9149-34E48ACF9A90}"/>
    <cellStyle name="20% - Accent5 11" xfId="16546" xr:uid="{05B71C97-B389-479F-A812-C77C74570B66}"/>
    <cellStyle name="20% - Accent5 2" xfId="7" xr:uid="{00000000-0005-0000-0000-000025000000}"/>
    <cellStyle name="20% - Accent5 2 2" xfId="595" xr:uid="{D452450C-CB85-4D8D-8A5B-17E0922405AB}"/>
    <cellStyle name="20% - Accent5 3" xfId="229" xr:uid="{00000000-0005-0000-0000-000026000000}"/>
    <cellStyle name="20% - Accent5 3 2" xfId="375" xr:uid="{00000000-0005-0000-0000-000027000000}"/>
    <cellStyle name="20% - Accent5 3 2 2" xfId="6350" xr:uid="{55A16268-E285-424F-93B9-75BD2AEC4DAD}"/>
    <cellStyle name="20% - Accent5 3 2 2 2" xfId="20321" xr:uid="{42E4CAAC-1414-4D64-AF6C-C3D33E0D6E5B}"/>
    <cellStyle name="20% - Accent5 3 2 3" xfId="11681" xr:uid="{D15DA3EE-1312-4121-A569-617885B4BD38}"/>
    <cellStyle name="20% - Accent5 3 2 3 2" xfId="25546" xr:uid="{D8C6E3C9-02B2-46E0-AEB3-F6CA179C9846}"/>
    <cellStyle name="20% - Accent5 3 2 4" xfId="13329" xr:uid="{69F2ABAB-16BC-4784-A6C1-674B21AE631F}"/>
    <cellStyle name="20% - Accent5 3 2 4 2" xfId="27193" xr:uid="{1DCDD744-98DF-46DF-BAAE-64CECC2CAC02}"/>
    <cellStyle name="20% - Accent5 3 2 5" xfId="2583" xr:uid="{78B1555C-432A-49A0-809E-7EC7ECFC4106}"/>
    <cellStyle name="20% - Accent5 3 2 6" xfId="16625" xr:uid="{CB9888E8-390B-44F2-8D19-BC3089F70542}"/>
    <cellStyle name="20% - Accent5 3 3" xfId="426" xr:uid="{00000000-0005-0000-0000-000028000000}"/>
    <cellStyle name="20% - Accent5 3 3 2" xfId="6401" xr:uid="{85210715-8862-40F1-8759-0E62D3155C15}"/>
    <cellStyle name="20% - Accent5 3 3 2 2" xfId="20372" xr:uid="{9BD488AD-1433-4DAF-A1B9-7717DE3A423A}"/>
    <cellStyle name="20% - Accent5 3 3 3" xfId="13380" xr:uid="{0C9B60CE-3747-4234-8967-5B34417DED09}"/>
    <cellStyle name="20% - Accent5 3 3 3 2" xfId="27244" xr:uid="{A34FC8B6-46D3-4345-A170-88F411D286E7}"/>
    <cellStyle name="20% - Accent5 3 3 4" xfId="2634" xr:uid="{4CCA0034-2658-4F5C-B63E-0130FC6EC74B}"/>
    <cellStyle name="20% - Accent5 3 3 5" xfId="16676" xr:uid="{A180FA78-2284-4894-9E06-81F170DD3EF7}"/>
    <cellStyle name="20% - Accent5 3 4" xfId="483" xr:uid="{00000000-0005-0000-0000-000029000000}"/>
    <cellStyle name="20% - Accent5 3 4 2" xfId="6457" xr:uid="{85597608-0A3E-4266-BB05-C1A02FF0205C}"/>
    <cellStyle name="20% - Accent5 3 4 2 2" xfId="20428" xr:uid="{4E4116CC-EBEC-45DC-993B-F5D85BDFEA3B}"/>
    <cellStyle name="20% - Accent5 3 4 3" xfId="13436" xr:uid="{766F3CC7-4236-4D86-8250-C4B79ABD04DD}"/>
    <cellStyle name="20% - Accent5 3 4 3 2" xfId="27300" xr:uid="{40E43566-EB96-434F-8EC4-49E04047DB4E}"/>
    <cellStyle name="20% - Accent5 3 4 4" xfId="2690" xr:uid="{85464A5C-7D9B-4401-896F-16D2F96287A4}"/>
    <cellStyle name="20% - Accent5 3 4 5" xfId="16732" xr:uid="{C7AE6BA9-D06F-4F5E-BB1A-60AA80622131}"/>
    <cellStyle name="20% - Accent5 3 5" xfId="2511" xr:uid="{E63A7B41-46E2-4C4D-B76A-009081E50DC5}"/>
    <cellStyle name="20% - Accent5 3 5 2" xfId="6539" xr:uid="{BBD3F468-8643-4388-886E-070EE3FA7E2E}"/>
    <cellStyle name="20% - Accent5 3 5 3" xfId="16574" xr:uid="{AEBBF419-AAFC-4FD8-AA1F-C4F4F858D6B5}"/>
    <cellStyle name="20% - Accent5 3 6" xfId="6299" xr:uid="{A7B2D11B-F62D-4B01-913D-97F6D2E2B048}"/>
    <cellStyle name="20% - Accent5 3 6 2" xfId="20270" xr:uid="{9DA7F43F-569B-44C2-955A-E8C5780C2052}"/>
    <cellStyle name="20% - Accent5 3 7" xfId="13278" xr:uid="{2C711CD5-FA95-47AF-AB23-EE74C5F7CD0A}"/>
    <cellStyle name="20% - Accent5 3 7 2" xfId="27142" xr:uid="{3AF2E45B-02B9-4052-BAEB-CB24E011F1B7}"/>
    <cellStyle name="20% - Accent5 3 8" xfId="596" xr:uid="{26153B5F-CFDB-4974-9133-DE4947230BA2}"/>
    <cellStyle name="20% - Accent5 4" xfId="357" xr:uid="{00000000-0005-0000-0000-00002A000000}"/>
    <cellStyle name="20% - Accent5 4 2" xfId="2565" xr:uid="{F2F5A691-DF45-44BD-965C-09F5BCB889AC}"/>
    <cellStyle name="20% - Accent5 4 2 2" xfId="6540" xr:uid="{AE184728-3086-4B5C-BC44-7170C3347876}"/>
    <cellStyle name="20% - Accent5 4 2 3" xfId="16608" xr:uid="{E2E75F02-B4B1-414C-B319-D29DE5A48E04}"/>
    <cellStyle name="20% - Accent5 4 3" xfId="6333" xr:uid="{B20282E2-AF92-42E2-B871-03C2D1132EC0}"/>
    <cellStyle name="20% - Accent5 4 3 2" xfId="20304" xr:uid="{36CBDA77-70B0-48C2-9FE0-98B08A3C9426}"/>
    <cellStyle name="20% - Accent5 4 4" xfId="13312" xr:uid="{12186EED-05DB-462F-84E5-490E4F798F29}"/>
    <cellStyle name="20% - Accent5 4 4 2" xfId="27176" xr:uid="{3235BE76-85DD-41DD-B495-9FAA20C05644}"/>
    <cellStyle name="20% - Accent5 4 5" xfId="597" xr:uid="{F642CF99-3036-479B-80CA-970C43FFAD63}"/>
    <cellStyle name="20% - Accent5 5" xfId="409" xr:uid="{00000000-0005-0000-0000-00002B000000}"/>
    <cellStyle name="20% - Accent5 5 2" xfId="2617" xr:uid="{7E24202E-F798-4D9C-9571-11574459D955}"/>
    <cellStyle name="20% - Accent5 5 2 2" xfId="6541" xr:uid="{639B1617-6399-4DE5-BDCB-C2A50983BF50}"/>
    <cellStyle name="20% - Accent5 5 2 3" xfId="16659" xr:uid="{B09F82F5-65FC-4CC6-B612-0633A38BC074}"/>
    <cellStyle name="20% - Accent5 5 3" xfId="6384" xr:uid="{4F76BEB0-B4D8-4BB5-92FC-A5BE6E49490D}"/>
    <cellStyle name="20% - Accent5 5 3 2" xfId="20355" xr:uid="{A50FC39D-74DC-4D95-93AA-17A7737F721F}"/>
    <cellStyle name="20% - Accent5 5 4" xfId="13363" xr:uid="{B152C083-63E8-4F80-BF2E-5F0A2599495C}"/>
    <cellStyle name="20% - Accent5 5 4 2" xfId="27227" xr:uid="{239EBF19-409F-4C9E-BDBC-292797A4E7E8}"/>
    <cellStyle name="20% - Accent5 5 5" xfId="598" xr:uid="{75166805-F4A9-4BD0-81E0-366B3F602D1B}"/>
    <cellStyle name="20% - Accent5 6" xfId="454" xr:uid="{00000000-0005-0000-0000-00002C000000}"/>
    <cellStyle name="20% - Accent5 6 2" xfId="2662" xr:uid="{AD744B8E-33C7-486E-B3B5-D8E9A93126F8}"/>
    <cellStyle name="20% - Accent5 6 2 2" xfId="6542" xr:uid="{06811E0F-4228-41F1-B1F7-5B403122A92D}"/>
    <cellStyle name="20% - Accent5 6 2 3" xfId="16704" xr:uid="{21A2F50C-3DB5-4987-8AA2-7A4FE44A2B9B}"/>
    <cellStyle name="20% - Accent5 6 3" xfId="6429" xr:uid="{DFD6AC52-E203-4588-BAAB-623E1FCB426C}"/>
    <cellStyle name="20% - Accent5 6 3 2" xfId="20400" xr:uid="{8B980F70-9211-49D7-98D0-5426708051A9}"/>
    <cellStyle name="20% - Accent5 6 4" xfId="13408" xr:uid="{DE4F16D0-E51E-46A0-A157-EC0556D894FC}"/>
    <cellStyle name="20% - Accent5 6 4 2" xfId="27272" xr:uid="{6B7D4C09-3466-4720-9B28-BC0550327CD7}"/>
    <cellStyle name="20% - Accent5 6 5" xfId="599" xr:uid="{3C4800E8-91EC-4F32-8B60-6057C5E8BD66}"/>
    <cellStyle name="20% - Accent5 7" xfId="6200" xr:uid="{67022AD4-8BA4-4C54-9C23-F44DF5271758}"/>
    <cellStyle name="20% - Accent5 7 2" xfId="11649" xr:uid="{FC16DC14-43CC-4AAB-9807-4CCFD7F3A4D4}"/>
    <cellStyle name="20% - Accent5 7 2 2" xfId="25514" xr:uid="{09A91C6A-D662-439A-8C0C-2E34FC38D9A4}"/>
    <cellStyle name="20% - Accent5 7 3" xfId="20209" xr:uid="{5A2C3BA1-6BD2-44BB-A8B6-C0F35B71CDD1}"/>
    <cellStyle name="20% - Accent5 8" xfId="6272" xr:uid="{14336833-12EC-4156-9ED0-8102F494EE87}"/>
    <cellStyle name="20% - Accent5 8 2" xfId="20245" xr:uid="{2C065670-9726-457E-A85D-177C94CC9B4A}"/>
    <cellStyle name="20% - Accent5 9" xfId="13253" xr:uid="{A95F0F8A-5945-4DAD-91F6-7DBF3567FF16}"/>
    <cellStyle name="20% - Accent5 9 2" xfId="27117" xr:uid="{C6C839E5-9E6D-4786-AB44-3219DD8E9468}"/>
    <cellStyle name="20% - Accent6" xfId="212" builtinId="50" customBuiltin="1"/>
    <cellStyle name="20% - Accent6 10" xfId="2481" xr:uid="{284FE4CD-6A76-4CA5-8B5B-214E503445F6}"/>
    <cellStyle name="20% - Accent6 11" xfId="16548" xr:uid="{79E4D31F-0BFB-46B4-8367-E13909244A7C}"/>
    <cellStyle name="20% - Accent6 2" xfId="8" xr:uid="{00000000-0005-0000-0000-00002E000000}"/>
    <cellStyle name="20% - Accent6 2 2" xfId="600" xr:uid="{EBE3D2C8-5F12-46DD-8475-1A5DD7F4B9F1}"/>
    <cellStyle name="20% - Accent6 3" xfId="231" xr:uid="{00000000-0005-0000-0000-00002F000000}"/>
    <cellStyle name="20% - Accent6 3 2" xfId="377" xr:uid="{00000000-0005-0000-0000-000030000000}"/>
    <cellStyle name="20% - Accent6 3 2 2" xfId="6352" xr:uid="{BF117777-A173-492B-9DD3-5FB3DD82F36A}"/>
    <cellStyle name="20% - Accent6 3 2 2 2" xfId="20323" xr:uid="{BA443DFF-36D9-44F8-BD23-C2CD1EF29983}"/>
    <cellStyle name="20% - Accent6 3 2 3" xfId="11683" xr:uid="{7892A37E-040F-43B8-808B-ABDD5BFB2F19}"/>
    <cellStyle name="20% - Accent6 3 2 3 2" xfId="25548" xr:uid="{B1B2792F-9364-4DA1-BB61-B249F7DCC679}"/>
    <cellStyle name="20% - Accent6 3 2 4" xfId="13331" xr:uid="{4D439CD8-FA7F-4390-991D-CD17CC312731}"/>
    <cellStyle name="20% - Accent6 3 2 4 2" xfId="27195" xr:uid="{73FCC079-6F7D-427A-9F55-5A40F9A45071}"/>
    <cellStyle name="20% - Accent6 3 2 5" xfId="2585" xr:uid="{BDBAB441-47B0-4471-9CD4-B54F3662D829}"/>
    <cellStyle name="20% - Accent6 3 2 6" xfId="16627" xr:uid="{58E5B35F-EBC4-4FF0-B682-D28411648875}"/>
    <cellStyle name="20% - Accent6 3 3" xfId="428" xr:uid="{00000000-0005-0000-0000-000031000000}"/>
    <cellStyle name="20% - Accent6 3 3 2" xfId="6403" xr:uid="{8E6C46B6-9A40-495B-B24D-1773E104D0D1}"/>
    <cellStyle name="20% - Accent6 3 3 2 2" xfId="20374" xr:uid="{03292571-C860-4295-A414-356741F081A0}"/>
    <cellStyle name="20% - Accent6 3 3 3" xfId="13382" xr:uid="{914B27FA-43E0-4D02-98DF-280599DB5435}"/>
    <cellStyle name="20% - Accent6 3 3 3 2" xfId="27246" xr:uid="{212FF888-740F-40B6-89C9-D13AA637AAF8}"/>
    <cellStyle name="20% - Accent6 3 3 4" xfId="2636" xr:uid="{424B5B65-7E58-405B-99F7-319D99C1FC86}"/>
    <cellStyle name="20% - Accent6 3 3 5" xfId="16678" xr:uid="{A46A574A-6BB6-4052-9B4D-6765BE7DC38C}"/>
    <cellStyle name="20% - Accent6 3 4" xfId="485" xr:uid="{00000000-0005-0000-0000-000032000000}"/>
    <cellStyle name="20% - Accent6 3 4 2" xfId="6459" xr:uid="{7FCE64DC-F52A-416D-AB43-760FA264F4DC}"/>
    <cellStyle name="20% - Accent6 3 4 2 2" xfId="20430" xr:uid="{0B1B208F-7479-4309-9F2A-4AC94F177021}"/>
    <cellStyle name="20% - Accent6 3 4 3" xfId="13438" xr:uid="{509068C4-D855-43A6-9A1C-68C327801D70}"/>
    <cellStyle name="20% - Accent6 3 4 3 2" xfId="27302" xr:uid="{A43F2780-956F-4A2B-A5F8-7118BE51AD81}"/>
    <cellStyle name="20% - Accent6 3 4 4" xfId="2692" xr:uid="{583234AF-188E-409A-9FB4-07226CAA0ABD}"/>
    <cellStyle name="20% - Accent6 3 4 5" xfId="16734" xr:uid="{CEBA72A9-3550-45C9-99DC-C18FD796A254}"/>
    <cellStyle name="20% - Accent6 3 5" xfId="2513" xr:uid="{CE426581-A2AA-4CF4-8D7A-F98C64812AF1}"/>
    <cellStyle name="20% - Accent6 3 5 2" xfId="6543" xr:uid="{8A7265D3-5A3D-44B0-8545-BEE15A5F7D35}"/>
    <cellStyle name="20% - Accent6 3 5 3" xfId="16576" xr:uid="{36DD0413-0198-4344-B890-8C61C4ECCE81}"/>
    <cellStyle name="20% - Accent6 3 6" xfId="6301" xr:uid="{57629F73-5A58-474E-AC84-871732BEAD60}"/>
    <cellStyle name="20% - Accent6 3 6 2" xfId="20272" xr:uid="{9C1D7DCC-BA88-4E99-ABF8-4527CBDC5140}"/>
    <cellStyle name="20% - Accent6 3 7" xfId="13280" xr:uid="{427390DA-4D66-475C-89A1-2F6CAD2E24EA}"/>
    <cellStyle name="20% - Accent6 3 7 2" xfId="27144" xr:uid="{AA28AAFD-A749-4871-832F-46E5CFF82969}"/>
    <cellStyle name="20% - Accent6 3 8" xfId="601" xr:uid="{7DF6D819-90A9-4A9E-8682-851D790642F0}"/>
    <cellStyle name="20% - Accent6 4" xfId="359" xr:uid="{00000000-0005-0000-0000-000033000000}"/>
    <cellStyle name="20% - Accent6 4 2" xfId="2567" xr:uid="{4D7760F6-F7E5-48A4-B5AB-F8B4894FDD91}"/>
    <cellStyle name="20% - Accent6 4 2 2" xfId="6544" xr:uid="{6F16DDFC-FE29-42BD-8647-A0640C2020B7}"/>
    <cellStyle name="20% - Accent6 4 2 3" xfId="16610" xr:uid="{487E3D26-1C6F-4EE9-974C-D2B4A10D17CA}"/>
    <cellStyle name="20% - Accent6 4 3" xfId="6335" xr:uid="{513325C5-E01D-45EE-8606-FD73C24EAEB1}"/>
    <cellStyle name="20% - Accent6 4 3 2" xfId="20306" xr:uid="{910C770D-B659-461B-9E23-1838CC4C374D}"/>
    <cellStyle name="20% - Accent6 4 4" xfId="13314" xr:uid="{838B67BF-0720-409D-BD08-534982E0DD9D}"/>
    <cellStyle name="20% - Accent6 4 4 2" xfId="27178" xr:uid="{9DCF809D-FAEB-478C-AAD2-DF3D619A572B}"/>
    <cellStyle name="20% - Accent6 4 5" xfId="602" xr:uid="{58E574B4-AC82-4656-B57F-67E863DE57E0}"/>
    <cellStyle name="20% - Accent6 5" xfId="411" xr:uid="{00000000-0005-0000-0000-000034000000}"/>
    <cellStyle name="20% - Accent6 5 2" xfId="2619" xr:uid="{B8F0DBC0-9201-448F-9D3E-33230DD077D5}"/>
    <cellStyle name="20% - Accent6 5 2 2" xfId="6545" xr:uid="{3A1CCFBA-89D5-4977-9CE3-24CF36620CC3}"/>
    <cellStyle name="20% - Accent6 5 2 3" xfId="16661" xr:uid="{1F6F01B2-7BC1-4B93-AC04-8E6088B4D4BC}"/>
    <cellStyle name="20% - Accent6 5 3" xfId="6386" xr:uid="{79E8916E-3E53-4175-AA0F-4B8A9971241F}"/>
    <cellStyle name="20% - Accent6 5 3 2" xfId="20357" xr:uid="{4C8123DC-D034-4EEB-BBC3-E4AD1A4DD57B}"/>
    <cellStyle name="20% - Accent6 5 4" xfId="13365" xr:uid="{964F8332-07E4-45F6-8091-456B364ABD85}"/>
    <cellStyle name="20% - Accent6 5 4 2" xfId="27229" xr:uid="{E3C81937-0E28-467C-91A3-92D614BBA180}"/>
    <cellStyle name="20% - Accent6 5 5" xfId="603" xr:uid="{A54EBCE0-E86B-4AFB-8D42-D9EE0607A3F3}"/>
    <cellStyle name="20% - Accent6 6" xfId="456" xr:uid="{00000000-0005-0000-0000-000035000000}"/>
    <cellStyle name="20% - Accent6 6 2" xfId="2664" xr:uid="{5DCE65D8-F6FA-49F6-9519-B4F976CDE693}"/>
    <cellStyle name="20% - Accent6 6 2 2" xfId="6546" xr:uid="{3907D654-BFDA-4089-9DCD-6E59C3A966F2}"/>
    <cellStyle name="20% - Accent6 6 2 3" xfId="16706" xr:uid="{D183BF07-AEAC-4DD1-817C-C905B1A8A2EF}"/>
    <cellStyle name="20% - Accent6 6 3" xfId="6431" xr:uid="{7B769AB3-3F5D-41FA-9270-7EEDC7E9F2F8}"/>
    <cellStyle name="20% - Accent6 6 3 2" xfId="20402" xr:uid="{0980FB17-5AD1-4F56-A4CD-CFC6BC4ACFB3}"/>
    <cellStyle name="20% - Accent6 6 4" xfId="13410" xr:uid="{A0E8B706-7778-44C8-BD6C-24EDBB4B8510}"/>
    <cellStyle name="20% - Accent6 6 4 2" xfId="27274" xr:uid="{B2F7D923-6768-4D84-BC24-368CD5FAD669}"/>
    <cellStyle name="20% - Accent6 6 5" xfId="604" xr:uid="{7D3A40FB-880E-4434-93E4-54DFA4E9B7CE}"/>
    <cellStyle name="20% - Accent6 7" xfId="6204" xr:uid="{6BE9234D-DB35-43CC-86E1-29CA38FCF076}"/>
    <cellStyle name="20% - Accent6 7 2" xfId="11651" xr:uid="{BB4EDD9F-A71E-4A6F-915D-D9C5D8B539E3}"/>
    <cellStyle name="20% - Accent6 7 2 2" xfId="25516" xr:uid="{24D900D6-1BB8-4181-9833-1E4BE05AC2D1}"/>
    <cellStyle name="20% - Accent6 7 3" xfId="20211" xr:uid="{3338277B-DE3E-46A7-A052-8964E7B97AAC}"/>
    <cellStyle name="20% - Accent6 8" xfId="6274" xr:uid="{67E0C9B0-6942-4BFC-A53D-FC58C3684611}"/>
    <cellStyle name="20% - Accent6 8 2" xfId="20247" xr:uid="{936124B5-D0AC-4F88-B0D0-6D00031E0959}"/>
    <cellStyle name="20% - Accent6 9" xfId="13255" xr:uid="{BEEBEF62-EE24-4D42-A7B8-724B1FC6423F}"/>
    <cellStyle name="20% - Accent6 9 2" xfId="27119" xr:uid="{3D0B732A-56FF-44F4-B108-E765EC69B855}"/>
    <cellStyle name="40% - Accent1" xfId="193" builtinId="31" customBuiltin="1"/>
    <cellStyle name="40% - Accent1 10" xfId="6265" xr:uid="{48240F84-E306-4949-A65F-DAB7A46C6260}"/>
    <cellStyle name="40% - Accent1 10 2" xfId="20238" xr:uid="{A40BCC0E-62B0-4B30-82AF-C4F2A310F956}"/>
    <cellStyle name="40% - Accent1 11" xfId="13246" xr:uid="{221CEFB4-7BBE-4564-9DE0-641DBAF16BF2}"/>
    <cellStyle name="40% - Accent1 11 2" xfId="27110" xr:uid="{D29346C7-9156-43A3-9F2A-7A460A0B38E6}"/>
    <cellStyle name="40% - Accent1 12" xfId="2472" xr:uid="{ED4F9859-F3CC-4F8C-870B-9517EEEA3E39}"/>
    <cellStyle name="40% - Accent1 13" xfId="16539" xr:uid="{6665DB97-7052-4892-AE0A-EF2882028944}"/>
    <cellStyle name="40% - Accent1 2" xfId="9" xr:uid="{00000000-0005-0000-0000-000037000000}"/>
    <cellStyle name="40% - Accent1 2 2" xfId="606" xr:uid="{2DBB7C2F-5CEC-4597-8650-2F578C739B75}"/>
    <cellStyle name="40% - Accent1 2 3" xfId="605" xr:uid="{46944645-27A0-4AD8-9027-F56168B394B1}"/>
    <cellStyle name="40% - Accent1 2 3 2" xfId="6211" xr:uid="{7223F6CF-EB05-4101-BB07-E444FE00D836}"/>
    <cellStyle name="40% - Accent1 3" xfId="222" xr:uid="{00000000-0005-0000-0000-000038000000}"/>
    <cellStyle name="40% - Accent1 3 2" xfId="368" xr:uid="{00000000-0005-0000-0000-000039000000}"/>
    <cellStyle name="40% - Accent1 3 2 2" xfId="6343" xr:uid="{C414934F-EC09-4F62-9906-12D2E51B998F}"/>
    <cellStyle name="40% - Accent1 3 2 2 2" xfId="20314" xr:uid="{6D1F4324-2F61-4A53-B31C-01C9489D94EB}"/>
    <cellStyle name="40% - Accent1 3 2 3" xfId="11674" xr:uid="{219D4B39-8F57-4AE9-A7F2-3C0551A85215}"/>
    <cellStyle name="40% - Accent1 3 2 3 2" xfId="25539" xr:uid="{BEFE7727-8733-45C1-B961-EEAEF3A25A9C}"/>
    <cellStyle name="40% - Accent1 3 2 4" xfId="13322" xr:uid="{64432ECA-A5A8-4C20-8F06-B9485231EE68}"/>
    <cellStyle name="40% - Accent1 3 2 4 2" xfId="27186" xr:uid="{FA862368-141D-4F6E-884B-7C9F3DE4CA22}"/>
    <cellStyle name="40% - Accent1 3 2 5" xfId="2576" xr:uid="{FA815487-0020-460D-ABE1-0849BCF00F4D}"/>
    <cellStyle name="40% - Accent1 3 2 6" xfId="16618" xr:uid="{63DC914B-0CEB-46AE-957C-5A91E4D9FBCD}"/>
    <cellStyle name="40% - Accent1 3 3" xfId="419" xr:uid="{00000000-0005-0000-0000-00003A000000}"/>
    <cellStyle name="40% - Accent1 3 3 2" xfId="6394" xr:uid="{BB0CE83B-FA3F-4F9E-BB03-2533276368D4}"/>
    <cellStyle name="40% - Accent1 3 3 2 2" xfId="20365" xr:uid="{A80ACDD6-62A4-438B-8CDC-8E97C649A4E5}"/>
    <cellStyle name="40% - Accent1 3 3 3" xfId="13373" xr:uid="{787A9EBC-1D6F-427D-B338-8A383684758F}"/>
    <cellStyle name="40% - Accent1 3 3 3 2" xfId="27237" xr:uid="{F7701747-FFDB-4D65-8528-7008463DB0C6}"/>
    <cellStyle name="40% - Accent1 3 3 4" xfId="2627" xr:uid="{8B7F5B87-EDC5-49A5-A054-21043878CC75}"/>
    <cellStyle name="40% - Accent1 3 3 5" xfId="16669" xr:uid="{04AE58AE-BC0B-446B-B8DB-4257BF4F6810}"/>
    <cellStyle name="40% - Accent1 3 4" xfId="476" xr:uid="{00000000-0005-0000-0000-00003B000000}"/>
    <cellStyle name="40% - Accent1 3 4 2" xfId="6450" xr:uid="{6860FFCB-C200-44BE-9626-3D53ECC0A2B3}"/>
    <cellStyle name="40% - Accent1 3 4 2 2" xfId="20421" xr:uid="{1E713FBA-BC9B-4144-97EB-694F570A47B1}"/>
    <cellStyle name="40% - Accent1 3 4 3" xfId="13429" xr:uid="{DA912154-86FF-4599-BE53-E715F966898E}"/>
    <cellStyle name="40% - Accent1 3 4 3 2" xfId="27293" xr:uid="{00DEE3D4-1C86-4C60-9DBA-497C09271A72}"/>
    <cellStyle name="40% - Accent1 3 4 4" xfId="2683" xr:uid="{14ABDBE4-918B-482A-B691-47AE37A3997D}"/>
    <cellStyle name="40% - Accent1 3 4 5" xfId="16725" xr:uid="{C8641F7E-7972-4038-B920-4D4AF3F2AEAF}"/>
    <cellStyle name="40% - Accent1 3 5" xfId="2504" xr:uid="{DC7CDE63-9F6D-4A3B-A2F6-97FF3A7E7E97}"/>
    <cellStyle name="40% - Accent1 3 5 2" xfId="6547" xr:uid="{D2868A5C-7490-4BB1-AA6F-73A7759EFDBE}"/>
    <cellStyle name="40% - Accent1 3 5 3" xfId="16567" xr:uid="{09084D6A-67A5-45F8-82DB-383676AE05C5}"/>
    <cellStyle name="40% - Accent1 3 6" xfId="6292" xr:uid="{7E53182D-3D29-4C4B-920C-7DB78669E4D2}"/>
    <cellStyle name="40% - Accent1 3 6 2" xfId="20263" xr:uid="{6E96696A-7F9F-45DB-98E9-FB24A6F1529B}"/>
    <cellStyle name="40% - Accent1 3 7" xfId="13271" xr:uid="{AAF86F22-D8E7-46C2-97AE-7AD3C3A4F7C7}"/>
    <cellStyle name="40% - Accent1 3 7 2" xfId="27135" xr:uid="{8B1657A0-8FB8-4BB4-B0AB-80DC2647A6D7}"/>
    <cellStyle name="40% - Accent1 3 8" xfId="607" xr:uid="{5A082EC3-6561-433D-A8FD-8BEDC939189F}"/>
    <cellStyle name="40% - Accent1 4" xfId="350" xr:uid="{00000000-0005-0000-0000-00003C000000}"/>
    <cellStyle name="40% - Accent1 4 2" xfId="2558" xr:uid="{9458C385-7AE5-45E8-A7F2-5DFABE1AFA80}"/>
    <cellStyle name="40% - Accent1 4 2 2" xfId="6548" xr:uid="{F30B136A-087B-4DF9-BD15-0654682203E4}"/>
    <cellStyle name="40% - Accent1 4 2 3" xfId="16601" xr:uid="{9665327D-CB02-43E6-B1D3-B7E3F95C0839}"/>
    <cellStyle name="40% - Accent1 4 3" xfId="6326" xr:uid="{A76A85B7-22A7-4FDF-94AD-934965FB6D11}"/>
    <cellStyle name="40% - Accent1 4 3 2" xfId="20297" xr:uid="{12C0D459-7081-4A35-9F83-82609DE1691E}"/>
    <cellStyle name="40% - Accent1 4 4" xfId="13305" xr:uid="{40F0605D-0C62-4E1B-890B-DB3C7877CD26}"/>
    <cellStyle name="40% - Accent1 4 4 2" xfId="27169" xr:uid="{6039ECDD-6E5C-4C1B-AEEE-AA24006353B1}"/>
    <cellStyle name="40% - Accent1 4 5" xfId="608" xr:uid="{E8D5C908-A7F8-41C4-A29C-58D58A4E290A}"/>
    <cellStyle name="40% - Accent1 5" xfId="402" xr:uid="{00000000-0005-0000-0000-00003D000000}"/>
    <cellStyle name="40% - Accent1 5 2" xfId="2610" xr:uid="{5EF11DAF-4062-41F7-836F-A688BE198B73}"/>
    <cellStyle name="40% - Accent1 5 2 2" xfId="6549" xr:uid="{895FE5E0-0DCB-405C-B129-2A2EF3CA8311}"/>
    <cellStyle name="40% - Accent1 5 2 3" xfId="16652" xr:uid="{1787232B-CBF7-4845-87F1-93B04675FF95}"/>
    <cellStyle name="40% - Accent1 5 3" xfId="6377" xr:uid="{2921FA04-63EA-4CBD-9E16-33665043DFFC}"/>
    <cellStyle name="40% - Accent1 5 3 2" xfId="20348" xr:uid="{9298B610-0D30-407B-A525-18C47398CE21}"/>
    <cellStyle name="40% - Accent1 5 4" xfId="13356" xr:uid="{E6BE05E9-F67E-49D2-A679-E2F4E9D31887}"/>
    <cellStyle name="40% - Accent1 5 4 2" xfId="27220" xr:uid="{7E7F3BCB-6C16-4F73-AE8E-83A0E4DB5A9F}"/>
    <cellStyle name="40% - Accent1 5 5" xfId="609" xr:uid="{1BA44422-B130-4739-A781-8CD8DC223621}"/>
    <cellStyle name="40% - Accent1 6" xfId="447" xr:uid="{00000000-0005-0000-0000-00003E000000}"/>
    <cellStyle name="40% - Accent1 6 2" xfId="2655" xr:uid="{04D5F56B-7D34-448B-BF64-769CB564CF14}"/>
    <cellStyle name="40% - Accent1 6 2 2" xfId="6550" xr:uid="{2DFD24E0-4BD9-4EAC-BB24-906621E1AC01}"/>
    <cellStyle name="40% - Accent1 6 2 3" xfId="16697" xr:uid="{851DD420-8FFA-4FB0-AE98-EFBC180ABB92}"/>
    <cellStyle name="40% - Accent1 6 3" xfId="6422" xr:uid="{4E45B901-7BA7-483D-A48D-2CA2825F69CA}"/>
    <cellStyle name="40% - Accent1 6 3 2" xfId="20393" xr:uid="{952FFA09-804C-44D8-AB6A-0B019C5A6438}"/>
    <cellStyle name="40% - Accent1 6 4" xfId="13401" xr:uid="{68A4D7C0-3710-414D-8F35-F348A69539B2}"/>
    <cellStyle name="40% - Accent1 6 4 2" xfId="27265" xr:uid="{01AD3C59-4831-495B-969D-2DBDCF90BDC9}"/>
    <cellStyle name="40% - Accent1 6 5" xfId="610" xr:uid="{A7554D92-1F68-4284-B08D-452DF93CEC14}"/>
    <cellStyle name="40% - Accent1 7" xfId="611" xr:uid="{57881058-0DB7-4488-94B1-0CEEF278DEC4}"/>
    <cellStyle name="40% - Accent1 8" xfId="612" xr:uid="{DF887916-621F-40B2-BAA7-E7D0909AF3CB}"/>
    <cellStyle name="40% - Accent1 9" xfId="6185" xr:uid="{7CC68D16-B455-4517-9AD1-BE8900154F3F}"/>
    <cellStyle name="40% - Accent1 9 2" xfId="11642" xr:uid="{6473F912-4AF7-45E3-BDCA-E0AE8C4BDF2F}"/>
    <cellStyle name="40% - Accent1 9 2 2" xfId="25507" xr:uid="{6A3CCF7F-A9E9-4661-A741-33E516EE00C7}"/>
    <cellStyle name="40% - Accent1 9 3" xfId="20202" xr:uid="{9DB7D4D0-65E6-4D4B-B178-D74AFCA95ECF}"/>
    <cellStyle name="40% - Accent2" xfId="197" builtinId="35" customBuiltin="1"/>
    <cellStyle name="40% - Accent2 10" xfId="2474" xr:uid="{2A5DE287-D37C-4F94-A58C-8BFB850316DF}"/>
    <cellStyle name="40% - Accent2 11" xfId="16541" xr:uid="{BB2BD182-2DB7-484A-A03F-39DA9ED43A90}"/>
    <cellStyle name="40% - Accent2 2" xfId="10" xr:uid="{00000000-0005-0000-0000-000040000000}"/>
    <cellStyle name="40% - Accent2 2 2" xfId="613" xr:uid="{784D2127-8098-4B11-B27B-81B65FB920E4}"/>
    <cellStyle name="40% - Accent2 3" xfId="224" xr:uid="{00000000-0005-0000-0000-000041000000}"/>
    <cellStyle name="40% - Accent2 3 2" xfId="370" xr:uid="{00000000-0005-0000-0000-000042000000}"/>
    <cellStyle name="40% - Accent2 3 2 2" xfId="6345" xr:uid="{A3D151B1-87AF-40CF-8901-040A40401886}"/>
    <cellStyle name="40% - Accent2 3 2 2 2" xfId="20316" xr:uid="{5BCD96A7-B3B5-408C-B2B7-7DE2FDE3AE45}"/>
    <cellStyle name="40% - Accent2 3 2 3" xfId="11676" xr:uid="{069E0AEC-C072-4C59-806C-C3B1096ABB10}"/>
    <cellStyle name="40% - Accent2 3 2 3 2" xfId="25541" xr:uid="{AF88F45D-641D-4255-9E61-A1D4635F11A5}"/>
    <cellStyle name="40% - Accent2 3 2 4" xfId="13324" xr:uid="{681EF978-6DA9-48C3-9D1A-8136446998BB}"/>
    <cellStyle name="40% - Accent2 3 2 4 2" xfId="27188" xr:uid="{E9F4A71D-ACE3-4775-801A-3D6D828FDEC5}"/>
    <cellStyle name="40% - Accent2 3 2 5" xfId="2578" xr:uid="{BB0D26EA-1828-4755-B7CB-F956EDAB01C1}"/>
    <cellStyle name="40% - Accent2 3 2 6" xfId="16620" xr:uid="{BC7F718A-2945-4EF4-A8DC-6F0E7AD1B1F9}"/>
    <cellStyle name="40% - Accent2 3 3" xfId="421" xr:uid="{00000000-0005-0000-0000-000043000000}"/>
    <cellStyle name="40% - Accent2 3 3 2" xfId="6396" xr:uid="{BE30CEFA-9251-4D76-B643-CEBEA79E5684}"/>
    <cellStyle name="40% - Accent2 3 3 2 2" xfId="20367" xr:uid="{216DE4ED-15B6-432C-85C5-CBF14232EA41}"/>
    <cellStyle name="40% - Accent2 3 3 3" xfId="13375" xr:uid="{64F20966-DEBD-4461-BEAB-6BBC444E89A0}"/>
    <cellStyle name="40% - Accent2 3 3 3 2" xfId="27239" xr:uid="{48FF1E37-0A12-4E6F-83EE-B240CAAC1B6A}"/>
    <cellStyle name="40% - Accent2 3 3 4" xfId="2629" xr:uid="{3FF5AB0E-575E-4D14-B858-372D711DBB77}"/>
    <cellStyle name="40% - Accent2 3 3 5" xfId="16671" xr:uid="{464B5AA2-2C95-4296-AA68-2557B4E32546}"/>
    <cellStyle name="40% - Accent2 3 4" xfId="478" xr:uid="{00000000-0005-0000-0000-000044000000}"/>
    <cellStyle name="40% - Accent2 3 4 2" xfId="6452" xr:uid="{E33FE1A6-43CC-4691-977F-D02FB2CBE4CB}"/>
    <cellStyle name="40% - Accent2 3 4 2 2" xfId="20423" xr:uid="{5B341BF3-6EBF-484A-B69A-8CDAC6ACE74A}"/>
    <cellStyle name="40% - Accent2 3 4 3" xfId="13431" xr:uid="{B1AF444E-2F6C-4CF8-90F5-3F4C19D0401A}"/>
    <cellStyle name="40% - Accent2 3 4 3 2" xfId="27295" xr:uid="{23D63A00-FA94-479C-91F0-3BDDA756E0AF}"/>
    <cellStyle name="40% - Accent2 3 4 4" xfId="2685" xr:uid="{7CC7FFE1-4D5A-45F9-8A5B-296AA19408C9}"/>
    <cellStyle name="40% - Accent2 3 4 5" xfId="16727" xr:uid="{EE2E8283-C299-40AE-B27B-F67C6052D7A7}"/>
    <cellStyle name="40% - Accent2 3 5" xfId="2506" xr:uid="{DD645FD7-A927-40F1-9C45-BD481B18E365}"/>
    <cellStyle name="40% - Accent2 3 5 2" xfId="6551" xr:uid="{59972496-F350-4EFA-A5D3-F3920AE714C6}"/>
    <cellStyle name="40% - Accent2 3 5 3" xfId="16569" xr:uid="{22FC555C-BEB4-4E39-8910-2D601B871843}"/>
    <cellStyle name="40% - Accent2 3 6" xfId="6294" xr:uid="{D9794CC8-773D-4FA8-BF2E-B4A1AB237F41}"/>
    <cellStyle name="40% - Accent2 3 6 2" xfId="20265" xr:uid="{9B3D9B67-922F-4BB8-98D9-A9D2603964ED}"/>
    <cellStyle name="40% - Accent2 3 7" xfId="13273" xr:uid="{8082C49A-3B4B-487A-88BB-6037B2953B03}"/>
    <cellStyle name="40% - Accent2 3 7 2" xfId="27137" xr:uid="{B1D8B9C9-222D-4C51-923B-0160CCFD8D3B}"/>
    <cellStyle name="40% - Accent2 3 8" xfId="614" xr:uid="{AF6B4F58-2C46-421F-9FA9-F00561182047}"/>
    <cellStyle name="40% - Accent2 4" xfId="352" xr:uid="{00000000-0005-0000-0000-000045000000}"/>
    <cellStyle name="40% - Accent2 4 2" xfId="2560" xr:uid="{749B1E9E-F966-412C-A63B-CBE325659F89}"/>
    <cellStyle name="40% - Accent2 4 2 2" xfId="6552" xr:uid="{9ECED725-DF20-49A3-852A-6C5FF37342D2}"/>
    <cellStyle name="40% - Accent2 4 2 3" xfId="16603" xr:uid="{D3E1CD61-64AF-4147-8A14-1B4F3BCE6072}"/>
    <cellStyle name="40% - Accent2 4 3" xfId="6328" xr:uid="{E013D8C6-E42E-4E7A-85A3-B7B4F13F7A12}"/>
    <cellStyle name="40% - Accent2 4 3 2" xfId="20299" xr:uid="{2557F275-5C6A-469A-BA12-3F9285A5335C}"/>
    <cellStyle name="40% - Accent2 4 4" xfId="13307" xr:uid="{5CDEBE60-C365-4635-9D2D-F6C867D84F8A}"/>
    <cellStyle name="40% - Accent2 4 4 2" xfId="27171" xr:uid="{55EE6563-9C55-467D-9105-7B39B085B696}"/>
    <cellStyle name="40% - Accent2 4 5" xfId="615" xr:uid="{4CEA873E-003D-4ADD-863E-0757CC47BDCF}"/>
    <cellStyle name="40% - Accent2 5" xfId="404" xr:uid="{00000000-0005-0000-0000-000046000000}"/>
    <cellStyle name="40% - Accent2 5 2" xfId="2612" xr:uid="{1AF5D188-2D32-40EC-802C-89439D4A9AC9}"/>
    <cellStyle name="40% - Accent2 5 2 2" xfId="6553" xr:uid="{EDDED55D-3595-48AA-AED3-CA82565DF03D}"/>
    <cellStyle name="40% - Accent2 5 2 3" xfId="16654" xr:uid="{82228B7B-27DF-4A55-B35D-0C043C208677}"/>
    <cellStyle name="40% - Accent2 5 3" xfId="6379" xr:uid="{4C417910-6070-4878-B06B-8FDE15E3D097}"/>
    <cellStyle name="40% - Accent2 5 3 2" xfId="20350" xr:uid="{6A9F646E-B3E7-4E30-85BC-2D14348724E4}"/>
    <cellStyle name="40% - Accent2 5 4" xfId="13358" xr:uid="{40C8E907-99EC-4195-810F-A8687A2AA9A8}"/>
    <cellStyle name="40% - Accent2 5 4 2" xfId="27222" xr:uid="{12D080EA-1DE8-47F3-81AD-F3704929EF39}"/>
    <cellStyle name="40% - Accent2 5 5" xfId="616" xr:uid="{8F129ACC-6D30-48CD-9CEF-1E65D527EB8A}"/>
    <cellStyle name="40% - Accent2 6" xfId="449" xr:uid="{00000000-0005-0000-0000-000047000000}"/>
    <cellStyle name="40% - Accent2 6 2" xfId="2657" xr:uid="{7E35A413-89D8-41E9-8305-5122E4AB6154}"/>
    <cellStyle name="40% - Accent2 6 2 2" xfId="6554" xr:uid="{D43B5791-E989-44C2-89F0-26AE744D4978}"/>
    <cellStyle name="40% - Accent2 6 2 3" xfId="16699" xr:uid="{F7185B8B-C9C2-4441-8410-D6180714F98A}"/>
    <cellStyle name="40% - Accent2 6 3" xfId="6424" xr:uid="{A74EC7F3-B8FD-4559-BB0A-E6C7B758D831}"/>
    <cellStyle name="40% - Accent2 6 3 2" xfId="20395" xr:uid="{63E1EFF6-3CDD-4952-876B-52D051120389}"/>
    <cellStyle name="40% - Accent2 6 4" xfId="13403" xr:uid="{284CAA57-59C9-481C-B9B9-AC0448394FBF}"/>
    <cellStyle name="40% - Accent2 6 4 2" xfId="27267" xr:uid="{758C47E3-B0FF-4CEC-A87F-6DC709EE17C0}"/>
    <cellStyle name="40% - Accent2 6 5" xfId="617" xr:uid="{2015A00B-78FC-4F00-AD0C-423E12174135}"/>
    <cellStyle name="40% - Accent2 7" xfId="6189" xr:uid="{20B01D26-2C09-4712-B3E4-BC36A9F8A3B7}"/>
    <cellStyle name="40% - Accent2 7 2" xfId="11644" xr:uid="{5259F8A4-F223-4E18-A5DF-21AFB84278F1}"/>
    <cellStyle name="40% - Accent2 7 2 2" xfId="25509" xr:uid="{93046C3C-9406-4CD4-8572-0D8502EA47BE}"/>
    <cellStyle name="40% - Accent2 7 3" xfId="20204" xr:uid="{BC638E92-1757-4E1C-8CAF-FBBA212EEC97}"/>
    <cellStyle name="40% - Accent2 8" xfId="6267" xr:uid="{8A2923B2-B38E-4167-A6A5-9B156A324A68}"/>
    <cellStyle name="40% - Accent2 8 2" xfId="20240" xr:uid="{45C2BEA1-D7D2-4BAC-9F8A-B6CF507EAEC2}"/>
    <cellStyle name="40% - Accent2 9" xfId="13248" xr:uid="{4D24CF4E-75CB-4F06-8EE3-11E74DF1A1BB}"/>
    <cellStyle name="40% - Accent2 9 2" xfId="27112" xr:uid="{C0BC270E-5A92-470B-8629-EB8DEACEA859}"/>
    <cellStyle name="40% - Accent3" xfId="201" builtinId="39" customBuiltin="1"/>
    <cellStyle name="40% - Accent3 10" xfId="6269" xr:uid="{03A93392-8D87-4DFF-B5DC-BCF92F845794}"/>
    <cellStyle name="40% - Accent3 10 2" xfId="20242" xr:uid="{0031A0F0-2489-4E22-807E-189EA1EB28D7}"/>
    <cellStyle name="40% - Accent3 11" xfId="13250" xr:uid="{35602E31-FB93-43F0-94CA-23FEF34272A2}"/>
    <cellStyle name="40% - Accent3 11 2" xfId="27114" xr:uid="{605A8FED-5303-4BA7-BD98-3BCF1BAF5366}"/>
    <cellStyle name="40% - Accent3 12" xfId="2476" xr:uid="{F7F423E1-9611-4F6B-8165-86999A6D4414}"/>
    <cellStyle name="40% - Accent3 13" xfId="16543" xr:uid="{194D5A11-AF9B-4931-B666-FE7222CDD395}"/>
    <cellStyle name="40% - Accent3 2" xfId="11" xr:uid="{00000000-0005-0000-0000-000049000000}"/>
    <cellStyle name="40% - Accent3 2 2" xfId="619" xr:uid="{6F475689-DD9A-4161-90CA-01A89C742F35}"/>
    <cellStyle name="40% - Accent3 2 3" xfId="618" xr:uid="{752030D9-8024-4C9F-A369-49E6AAD89555}"/>
    <cellStyle name="40% - Accent3 2 3 2" xfId="6212" xr:uid="{55D0F856-74AD-4E4B-AE01-FE6724C80EF7}"/>
    <cellStyle name="40% - Accent3 3" xfId="226" xr:uid="{00000000-0005-0000-0000-00004A000000}"/>
    <cellStyle name="40% - Accent3 3 2" xfId="372" xr:uid="{00000000-0005-0000-0000-00004B000000}"/>
    <cellStyle name="40% - Accent3 3 2 2" xfId="6347" xr:uid="{B20B1A5E-4B78-4018-9B54-661FA92C5A6C}"/>
    <cellStyle name="40% - Accent3 3 2 2 2" xfId="20318" xr:uid="{79044CF2-56FD-476F-A4A0-F9FA461BE044}"/>
    <cellStyle name="40% - Accent3 3 2 3" xfId="11678" xr:uid="{7854E6C9-48E2-42C6-B74C-926A08C7B969}"/>
    <cellStyle name="40% - Accent3 3 2 3 2" xfId="25543" xr:uid="{F14972E7-93F6-497B-92C6-86C5A29247D3}"/>
    <cellStyle name="40% - Accent3 3 2 4" xfId="13326" xr:uid="{CD4D43D6-454F-4395-97DF-2421ECB37009}"/>
    <cellStyle name="40% - Accent3 3 2 4 2" xfId="27190" xr:uid="{2C232C6B-874A-446D-8436-AD60DA8C5A3B}"/>
    <cellStyle name="40% - Accent3 3 2 5" xfId="2580" xr:uid="{ADDD19F8-02E2-4832-8A23-F96A6666F01D}"/>
    <cellStyle name="40% - Accent3 3 2 6" xfId="16622" xr:uid="{E1F710AD-8BB7-49B6-9DEF-E416A886DEF0}"/>
    <cellStyle name="40% - Accent3 3 3" xfId="423" xr:uid="{00000000-0005-0000-0000-00004C000000}"/>
    <cellStyle name="40% - Accent3 3 3 2" xfId="6398" xr:uid="{7456CEAE-D586-4E27-A64C-4198B05E766C}"/>
    <cellStyle name="40% - Accent3 3 3 2 2" xfId="20369" xr:uid="{2CB7D004-103C-48E6-B51B-C5B9496DF3DA}"/>
    <cellStyle name="40% - Accent3 3 3 3" xfId="13377" xr:uid="{A5D18FED-FD47-45DB-99AC-FEC8299C781D}"/>
    <cellStyle name="40% - Accent3 3 3 3 2" xfId="27241" xr:uid="{B12780D5-70B8-409A-9256-F936EDB433B1}"/>
    <cellStyle name="40% - Accent3 3 3 4" xfId="2631" xr:uid="{D79012C8-C497-424E-B908-973BFFE837BD}"/>
    <cellStyle name="40% - Accent3 3 3 5" xfId="16673" xr:uid="{C0DE15FD-76E1-41F4-B102-449B0D54EDF2}"/>
    <cellStyle name="40% - Accent3 3 4" xfId="480" xr:uid="{00000000-0005-0000-0000-00004D000000}"/>
    <cellStyle name="40% - Accent3 3 4 2" xfId="6454" xr:uid="{C8C6F9F0-71C4-4AAD-8094-1512391AE449}"/>
    <cellStyle name="40% - Accent3 3 4 2 2" xfId="20425" xr:uid="{5DF15AB5-A7A6-4291-9D66-C12D5A5AA391}"/>
    <cellStyle name="40% - Accent3 3 4 3" xfId="13433" xr:uid="{014CA857-2016-42AB-978D-E4E581AADBC6}"/>
    <cellStyle name="40% - Accent3 3 4 3 2" xfId="27297" xr:uid="{B5962603-91F9-4DBF-B7E2-5235E3ED753F}"/>
    <cellStyle name="40% - Accent3 3 4 4" xfId="2687" xr:uid="{483F6F9C-BC7B-4237-BF8A-9328FBB98608}"/>
    <cellStyle name="40% - Accent3 3 4 5" xfId="16729" xr:uid="{C9C8261D-0B81-4B93-B8EF-130B2D42A79F}"/>
    <cellStyle name="40% - Accent3 3 5" xfId="2508" xr:uid="{C9970783-3533-4979-8240-CAF696C4A976}"/>
    <cellStyle name="40% - Accent3 3 5 2" xfId="6555" xr:uid="{1DD6648F-8183-449B-9484-460AB9742608}"/>
    <cellStyle name="40% - Accent3 3 5 3" xfId="16571" xr:uid="{2C3C31CC-F7A2-4E79-ABBB-475498D9786A}"/>
    <cellStyle name="40% - Accent3 3 6" xfId="6296" xr:uid="{4BFD22C9-E93F-4086-A55F-2DB695359187}"/>
    <cellStyle name="40% - Accent3 3 6 2" xfId="20267" xr:uid="{664B2274-99A7-4022-B2A7-C507ACF851C0}"/>
    <cellStyle name="40% - Accent3 3 7" xfId="13275" xr:uid="{43835DD3-3A2E-48ED-8D29-7BFFF2604377}"/>
    <cellStyle name="40% - Accent3 3 7 2" xfId="27139" xr:uid="{9267EB67-D6F1-48F2-8A70-2C90C6F8B327}"/>
    <cellStyle name="40% - Accent3 3 8" xfId="620" xr:uid="{96E57911-A605-4B40-9316-C6CF4C6BD068}"/>
    <cellStyle name="40% - Accent3 4" xfId="354" xr:uid="{00000000-0005-0000-0000-00004E000000}"/>
    <cellStyle name="40% - Accent3 4 2" xfId="2562" xr:uid="{A4151EC6-462C-4479-A856-A9D8215D7521}"/>
    <cellStyle name="40% - Accent3 4 2 2" xfId="6556" xr:uid="{F0DBC1D4-7E4C-404D-A2A7-C0B1EBB5DF28}"/>
    <cellStyle name="40% - Accent3 4 2 3" xfId="16605" xr:uid="{B97442F9-EF36-41F2-A684-0F44C6F56DFE}"/>
    <cellStyle name="40% - Accent3 4 3" xfId="6330" xr:uid="{DDB8A6B0-B83F-434E-BBC5-3E6DE451BD6F}"/>
    <cellStyle name="40% - Accent3 4 3 2" xfId="20301" xr:uid="{4C1547A9-EAC7-47E1-8E5B-9B0212F7C616}"/>
    <cellStyle name="40% - Accent3 4 4" xfId="13309" xr:uid="{6117EF4C-24EE-4402-9992-0605D1278ABC}"/>
    <cellStyle name="40% - Accent3 4 4 2" xfId="27173" xr:uid="{61B579D7-C7A3-4587-BEB5-445AB20E8B1D}"/>
    <cellStyle name="40% - Accent3 4 5" xfId="621" xr:uid="{C983F4E5-92FF-42D2-A3E8-B6BF08AE7A77}"/>
    <cellStyle name="40% - Accent3 5" xfId="406" xr:uid="{00000000-0005-0000-0000-00004F000000}"/>
    <cellStyle name="40% - Accent3 5 2" xfId="2614" xr:uid="{C7DA2C1B-4BFC-4CD4-8E24-6E670F14EA66}"/>
    <cellStyle name="40% - Accent3 5 2 2" xfId="6557" xr:uid="{D4CE63FB-34D9-4BEA-A6CA-5C131E73FF9A}"/>
    <cellStyle name="40% - Accent3 5 2 3" xfId="16656" xr:uid="{EEFBD632-146D-4E29-A42E-FD64BEFBCC99}"/>
    <cellStyle name="40% - Accent3 5 3" xfId="6381" xr:uid="{3A3DC07E-4AA0-4A30-BC3A-13DDA27400A3}"/>
    <cellStyle name="40% - Accent3 5 3 2" xfId="20352" xr:uid="{88D346CB-1D82-45A6-AB46-7A2362CA3094}"/>
    <cellStyle name="40% - Accent3 5 4" xfId="13360" xr:uid="{7D430200-5649-40CF-8112-3C86CDBA03AA}"/>
    <cellStyle name="40% - Accent3 5 4 2" xfId="27224" xr:uid="{22CBF85C-D732-416F-8795-E8C9ABCD57C1}"/>
    <cellStyle name="40% - Accent3 5 5" xfId="622" xr:uid="{3A353D50-A087-49D9-9FF8-1000928E58B8}"/>
    <cellStyle name="40% - Accent3 6" xfId="451" xr:uid="{00000000-0005-0000-0000-000050000000}"/>
    <cellStyle name="40% - Accent3 6 2" xfId="2659" xr:uid="{5F3184B1-ADD9-435C-803B-D8FB9147E4F6}"/>
    <cellStyle name="40% - Accent3 6 2 2" xfId="6558" xr:uid="{E950C88F-F642-45CA-BC1D-0C150E48524F}"/>
    <cellStyle name="40% - Accent3 6 2 3" xfId="16701" xr:uid="{ECCDE193-7DCB-4CEC-B500-5FD73DF6A2B9}"/>
    <cellStyle name="40% - Accent3 6 3" xfId="6426" xr:uid="{51C91FCE-AC18-4158-A81A-D51E9AE85FEB}"/>
    <cellStyle name="40% - Accent3 6 3 2" xfId="20397" xr:uid="{AC7F4305-05E6-4BE0-87BF-B71322CD89FA}"/>
    <cellStyle name="40% - Accent3 6 4" xfId="13405" xr:uid="{E3255D74-965B-4A20-8D9B-56E4D6DFF831}"/>
    <cellStyle name="40% - Accent3 6 4 2" xfId="27269" xr:uid="{253BC334-FB60-4691-8950-E736D444748B}"/>
    <cellStyle name="40% - Accent3 6 5" xfId="623" xr:uid="{14159FD1-49D6-4D92-A556-97CF3D362170}"/>
    <cellStyle name="40% - Accent3 7" xfId="624" xr:uid="{5C012B89-671F-417C-975B-AC29EFA3AADD}"/>
    <cellStyle name="40% - Accent3 8" xfId="625" xr:uid="{D5C5D137-4D8F-4838-9C5F-995925C14F48}"/>
    <cellStyle name="40% - Accent3 9" xfId="6193" xr:uid="{953128F8-5627-4F62-A7F0-57A80D76714B}"/>
    <cellStyle name="40% - Accent3 9 2" xfId="11646" xr:uid="{D49E3061-AA7A-4DFE-A1DB-BF412FA351CB}"/>
    <cellStyle name="40% - Accent3 9 2 2" xfId="25511" xr:uid="{ACCAC953-C9C6-4490-9C89-7DF123961324}"/>
    <cellStyle name="40% - Accent3 9 3" xfId="20206" xr:uid="{7F9E5A42-2950-4E16-96B7-F682C45369FF}"/>
    <cellStyle name="40% - Accent4" xfId="205" builtinId="43" customBuiltin="1"/>
    <cellStyle name="40% - Accent4 10" xfId="6271" xr:uid="{3CD08F48-2CDA-40A3-9008-7994044D36BD}"/>
    <cellStyle name="40% - Accent4 10 2" xfId="20244" xr:uid="{DB8A5D8B-AC53-4F13-8C6F-7E8A2F49FC19}"/>
    <cellStyle name="40% - Accent4 11" xfId="13252" xr:uid="{284C39D7-7A7D-4E59-901B-5DC414A14273}"/>
    <cellStyle name="40% - Accent4 11 2" xfId="27116" xr:uid="{98FDAC1C-B56A-4B5D-B278-7FE420E22E0C}"/>
    <cellStyle name="40% - Accent4 12" xfId="2478" xr:uid="{9A72D706-CC7B-4469-8FDF-D7F413EF2C43}"/>
    <cellStyle name="40% - Accent4 13" xfId="16545" xr:uid="{85802CD5-96CB-460C-A3D8-5B9CFAC3ECE0}"/>
    <cellStyle name="40% - Accent4 2" xfId="12" xr:uid="{00000000-0005-0000-0000-000052000000}"/>
    <cellStyle name="40% - Accent4 2 2" xfId="627" xr:uid="{B9051A83-CDEB-432E-B4AE-A8AED9E4FF2F}"/>
    <cellStyle name="40% - Accent4 2 3" xfId="626" xr:uid="{4D57FB30-56C3-4AEE-9649-51150C34B70C}"/>
    <cellStyle name="40% - Accent4 2 3 2" xfId="6213" xr:uid="{CD1A76AC-001D-4012-8F89-D2F6DCEAD2F4}"/>
    <cellStyle name="40% - Accent4 3" xfId="228" xr:uid="{00000000-0005-0000-0000-000053000000}"/>
    <cellStyle name="40% - Accent4 3 2" xfId="374" xr:uid="{00000000-0005-0000-0000-000054000000}"/>
    <cellStyle name="40% - Accent4 3 2 2" xfId="6349" xr:uid="{01AED289-DBB9-4327-94F4-464902FB6D5F}"/>
    <cellStyle name="40% - Accent4 3 2 2 2" xfId="20320" xr:uid="{99AB282E-6913-4497-AA15-C24F171E9AE8}"/>
    <cellStyle name="40% - Accent4 3 2 3" xfId="11680" xr:uid="{3A88CF9B-B4D5-4901-9B7F-0BCA608708B1}"/>
    <cellStyle name="40% - Accent4 3 2 3 2" xfId="25545" xr:uid="{88E80ADD-7BE2-41C0-84EE-BC58D1D68EAF}"/>
    <cellStyle name="40% - Accent4 3 2 4" xfId="13328" xr:uid="{7B19545F-AA86-4BF6-B597-7481150B7385}"/>
    <cellStyle name="40% - Accent4 3 2 4 2" xfId="27192" xr:uid="{A65561CA-0742-46E8-B878-1C27BA5E763E}"/>
    <cellStyle name="40% - Accent4 3 2 5" xfId="2582" xr:uid="{8B769AEB-5B41-452E-B2C2-D03536B00400}"/>
    <cellStyle name="40% - Accent4 3 2 6" xfId="16624" xr:uid="{9B9569C2-4771-4574-98FB-88DA82ACC2DD}"/>
    <cellStyle name="40% - Accent4 3 3" xfId="425" xr:uid="{00000000-0005-0000-0000-000055000000}"/>
    <cellStyle name="40% - Accent4 3 3 2" xfId="6400" xr:uid="{1679AC8F-C5C2-4F23-8BAC-4A259D546614}"/>
    <cellStyle name="40% - Accent4 3 3 2 2" xfId="20371" xr:uid="{DD7D99A9-B2D7-418B-8FB7-CCEBBCE087A7}"/>
    <cellStyle name="40% - Accent4 3 3 3" xfId="13379" xr:uid="{8D7B9D5C-989E-4B8A-9966-84771F191CDA}"/>
    <cellStyle name="40% - Accent4 3 3 3 2" xfId="27243" xr:uid="{473C8776-79CD-4BF2-AFD3-F47E734BAE74}"/>
    <cellStyle name="40% - Accent4 3 3 4" xfId="2633" xr:uid="{85747C69-DA12-4BA4-891E-1C0FEB8412BD}"/>
    <cellStyle name="40% - Accent4 3 3 5" xfId="16675" xr:uid="{C6EE5EA5-647E-4A1E-9B36-ED62C17DFB8A}"/>
    <cellStyle name="40% - Accent4 3 4" xfId="482" xr:uid="{00000000-0005-0000-0000-000056000000}"/>
    <cellStyle name="40% - Accent4 3 4 2" xfId="6456" xr:uid="{73893AB6-0D36-4463-AE7F-5191CC266E27}"/>
    <cellStyle name="40% - Accent4 3 4 2 2" xfId="20427" xr:uid="{EF69F395-9500-4D8A-BAC0-85DBAEF0955A}"/>
    <cellStyle name="40% - Accent4 3 4 3" xfId="13435" xr:uid="{FD5F6775-1201-4C22-84EF-0AD862E676B8}"/>
    <cellStyle name="40% - Accent4 3 4 3 2" xfId="27299" xr:uid="{E80EE0C7-14A0-4A36-9332-0CE3565CE51D}"/>
    <cellStyle name="40% - Accent4 3 4 4" xfId="2689" xr:uid="{7BA8D254-AD95-49F3-817E-ABFCA77448F7}"/>
    <cellStyle name="40% - Accent4 3 4 5" xfId="16731" xr:uid="{6C260508-816B-4C70-B711-08889FD04231}"/>
    <cellStyle name="40% - Accent4 3 5" xfId="2510" xr:uid="{A3538AA7-1EE0-4CB5-BB5F-135E4B4D810B}"/>
    <cellStyle name="40% - Accent4 3 5 2" xfId="6559" xr:uid="{459D6A0E-EC0C-4980-8F18-544CEDDB0A42}"/>
    <cellStyle name="40% - Accent4 3 5 3" xfId="16573" xr:uid="{3EBD782E-72C0-42B8-B52A-CF5B22F7924F}"/>
    <cellStyle name="40% - Accent4 3 6" xfId="6298" xr:uid="{66C8B080-9A32-47C3-B334-C26850A3CE9F}"/>
    <cellStyle name="40% - Accent4 3 6 2" xfId="20269" xr:uid="{FDB1AC85-BD72-4EB2-AA72-7677DF01EB33}"/>
    <cellStyle name="40% - Accent4 3 7" xfId="13277" xr:uid="{4969799E-49C3-4A20-BAC7-7469DF433C3F}"/>
    <cellStyle name="40% - Accent4 3 7 2" xfId="27141" xr:uid="{CA925D9E-40AA-484D-B64F-658A7EBA19CC}"/>
    <cellStyle name="40% - Accent4 3 8" xfId="628" xr:uid="{F9AB6B01-3C91-43C7-83ED-A4362676984C}"/>
    <cellStyle name="40% - Accent4 4" xfId="356" xr:uid="{00000000-0005-0000-0000-000057000000}"/>
    <cellStyle name="40% - Accent4 4 2" xfId="2564" xr:uid="{A0C50C9E-8E30-4720-9DDC-61191052D469}"/>
    <cellStyle name="40% - Accent4 4 2 2" xfId="6560" xr:uid="{4856D967-2A0B-4B8C-B8FD-C6A2DCF4FF1E}"/>
    <cellStyle name="40% - Accent4 4 2 3" xfId="16607" xr:uid="{E3E107A8-992A-4E56-AC6A-AF220E6F5B36}"/>
    <cellStyle name="40% - Accent4 4 3" xfId="6332" xr:uid="{C0A2917C-72FF-4C2B-A487-C4194605F5A3}"/>
    <cellStyle name="40% - Accent4 4 3 2" xfId="20303" xr:uid="{D418F314-8FD6-47F4-9FCB-B7842E1D80FD}"/>
    <cellStyle name="40% - Accent4 4 4" xfId="13311" xr:uid="{ACDA1AEF-00A8-417B-A30E-E2D529E19C78}"/>
    <cellStyle name="40% - Accent4 4 4 2" xfId="27175" xr:uid="{6870F9B0-8313-473E-858C-9FE1A2EBA9F6}"/>
    <cellStyle name="40% - Accent4 4 5" xfId="629" xr:uid="{3B18FC02-4A7E-495F-A595-78A6E64D8D9E}"/>
    <cellStyle name="40% - Accent4 5" xfId="408" xr:uid="{00000000-0005-0000-0000-000058000000}"/>
    <cellStyle name="40% - Accent4 5 2" xfId="2616" xr:uid="{495F0AF9-3A78-4B76-951B-5944595C0850}"/>
    <cellStyle name="40% - Accent4 5 2 2" xfId="6561" xr:uid="{9EE16419-FAE8-4694-B668-EDF66C099E8F}"/>
    <cellStyle name="40% - Accent4 5 2 3" xfId="16658" xr:uid="{C644B9E6-61BE-43AD-AB2B-9F9A04B4FF92}"/>
    <cellStyle name="40% - Accent4 5 3" xfId="6383" xr:uid="{B2AC7BCB-ECF0-4CEA-B058-F90068402597}"/>
    <cellStyle name="40% - Accent4 5 3 2" xfId="20354" xr:uid="{94E74878-A93C-4F5F-BEB4-2B2E39998013}"/>
    <cellStyle name="40% - Accent4 5 4" xfId="13362" xr:uid="{D0FB4245-D6B2-45D3-81A2-D28DCB1CA44B}"/>
    <cellStyle name="40% - Accent4 5 4 2" xfId="27226" xr:uid="{AAFB2884-BD52-4C81-BC2A-A8B667B26FF5}"/>
    <cellStyle name="40% - Accent4 5 5" xfId="630" xr:uid="{E5252DA8-2397-4B21-8461-9EDF01F75F68}"/>
    <cellStyle name="40% - Accent4 6" xfId="453" xr:uid="{00000000-0005-0000-0000-000059000000}"/>
    <cellStyle name="40% - Accent4 6 2" xfId="2661" xr:uid="{13A171C1-18AF-454E-BCB5-35B2AFC73AF0}"/>
    <cellStyle name="40% - Accent4 6 2 2" xfId="6562" xr:uid="{BE92F19E-CAEE-45BE-BE9B-00B48CE9E62D}"/>
    <cellStyle name="40% - Accent4 6 2 3" xfId="16703" xr:uid="{A079DA7E-6059-4C4F-BAE3-0504F48D384B}"/>
    <cellStyle name="40% - Accent4 6 3" xfId="6428" xr:uid="{66BFC775-B110-43D2-B465-59A498821653}"/>
    <cellStyle name="40% - Accent4 6 3 2" xfId="20399" xr:uid="{4934C325-9627-4463-B39F-0104DF45D913}"/>
    <cellStyle name="40% - Accent4 6 4" xfId="13407" xr:uid="{4F2E1D39-6D16-4F3C-A44F-B32AD17B42ED}"/>
    <cellStyle name="40% - Accent4 6 4 2" xfId="27271" xr:uid="{7D04C684-4BB0-4515-984A-F5E119E9F95A}"/>
    <cellStyle name="40% - Accent4 6 5" xfId="631" xr:uid="{D2A9D48E-A413-4270-81EA-7FFDEDA5566D}"/>
    <cellStyle name="40% - Accent4 7" xfId="632" xr:uid="{A61F3DCD-473E-4154-AF03-27D529E0BC7E}"/>
    <cellStyle name="40% - Accent4 8" xfId="633" xr:uid="{9CDD0E2F-5BD9-4E9A-A860-3AC0700480D9}"/>
    <cellStyle name="40% - Accent4 9" xfId="6197" xr:uid="{8627C559-AB63-469F-979D-350483F0A7A8}"/>
    <cellStyle name="40% - Accent4 9 2" xfId="11648" xr:uid="{477C228F-D47C-44C2-819A-90465932B95D}"/>
    <cellStyle name="40% - Accent4 9 2 2" xfId="25513" xr:uid="{71DE8A22-7394-44F6-8D6F-1266EE20451F}"/>
    <cellStyle name="40% - Accent4 9 3" xfId="20208" xr:uid="{3DB482AB-C274-487D-AA36-68578C29482E}"/>
    <cellStyle name="40% - Accent5" xfId="209" builtinId="47" customBuiltin="1"/>
    <cellStyle name="40% - Accent5 10" xfId="2480" xr:uid="{2683F04F-E953-4113-8CBA-5077FC0B0D40}"/>
    <cellStyle name="40% - Accent5 11" xfId="16547" xr:uid="{7833531D-26E1-4F1E-BCC8-D7314FA303E3}"/>
    <cellStyle name="40% - Accent5 2" xfId="13" xr:uid="{00000000-0005-0000-0000-00005B000000}"/>
    <cellStyle name="40% - Accent5 2 2" xfId="634" xr:uid="{0214BF5E-CE03-4145-B499-1E2E5FB073A2}"/>
    <cellStyle name="40% - Accent5 3" xfId="230" xr:uid="{00000000-0005-0000-0000-00005C000000}"/>
    <cellStyle name="40% - Accent5 3 2" xfId="376" xr:uid="{00000000-0005-0000-0000-00005D000000}"/>
    <cellStyle name="40% - Accent5 3 2 2" xfId="6351" xr:uid="{37ABDF30-13BB-44FE-AD44-57EA79F02009}"/>
    <cellStyle name="40% - Accent5 3 2 2 2" xfId="20322" xr:uid="{499E89EE-894E-4C24-B724-CBBECD2DDC0A}"/>
    <cellStyle name="40% - Accent5 3 2 3" xfId="11682" xr:uid="{397BC430-820A-4364-A142-FA9B718AEC8A}"/>
    <cellStyle name="40% - Accent5 3 2 3 2" xfId="25547" xr:uid="{21D6BFDE-51D1-4173-B658-A622CA923D5D}"/>
    <cellStyle name="40% - Accent5 3 2 4" xfId="13330" xr:uid="{0F8B42B2-8E1E-4B03-B45F-6A265D81EDE2}"/>
    <cellStyle name="40% - Accent5 3 2 4 2" xfId="27194" xr:uid="{4445EF70-1B4F-4EC7-AD8D-12745F5495DB}"/>
    <cellStyle name="40% - Accent5 3 2 5" xfId="2584" xr:uid="{E07D0F14-82F2-4A8C-8A7A-1B830FCDB41D}"/>
    <cellStyle name="40% - Accent5 3 2 6" xfId="16626" xr:uid="{0E5495B1-3B2F-43BF-BA1E-10B3E6F01675}"/>
    <cellStyle name="40% - Accent5 3 3" xfId="427" xr:uid="{00000000-0005-0000-0000-00005E000000}"/>
    <cellStyle name="40% - Accent5 3 3 2" xfId="6402" xr:uid="{D2C6E8DC-78D6-4E19-8456-3494875F1BF3}"/>
    <cellStyle name="40% - Accent5 3 3 2 2" xfId="20373" xr:uid="{095CAF78-FC92-412D-934C-850AA92158C7}"/>
    <cellStyle name="40% - Accent5 3 3 3" xfId="13381" xr:uid="{BD200FCC-BB5D-4033-8CC1-6D23155428C9}"/>
    <cellStyle name="40% - Accent5 3 3 3 2" xfId="27245" xr:uid="{611FC8CB-8B79-4255-BD02-1A69E63ED487}"/>
    <cellStyle name="40% - Accent5 3 3 4" xfId="2635" xr:uid="{7C69397F-4F93-4D5E-9E84-05F85CB2AD78}"/>
    <cellStyle name="40% - Accent5 3 3 5" xfId="16677" xr:uid="{315497A9-73B1-4437-A470-403C1716B0C5}"/>
    <cellStyle name="40% - Accent5 3 4" xfId="484" xr:uid="{00000000-0005-0000-0000-00005F000000}"/>
    <cellStyle name="40% - Accent5 3 4 2" xfId="6458" xr:uid="{559E758B-2A63-42C4-A1A2-AAC9BB6A3F16}"/>
    <cellStyle name="40% - Accent5 3 4 2 2" xfId="20429" xr:uid="{41B561DD-1C91-4641-83F8-15643879ED42}"/>
    <cellStyle name="40% - Accent5 3 4 3" xfId="13437" xr:uid="{6EC0D150-C30E-42C1-AFD2-D30EBC108F21}"/>
    <cellStyle name="40% - Accent5 3 4 3 2" xfId="27301" xr:uid="{502982A5-8F52-4B6F-8EF7-AAFAD317EB49}"/>
    <cellStyle name="40% - Accent5 3 4 4" xfId="2691" xr:uid="{17BA54A3-5BC2-43DA-AC7A-F6F43C945AE5}"/>
    <cellStyle name="40% - Accent5 3 4 5" xfId="16733" xr:uid="{61DF1DDA-BB38-4BF3-B63E-B78A2F55FBCE}"/>
    <cellStyle name="40% - Accent5 3 5" xfId="2512" xr:uid="{95F2993F-6186-4806-86C9-47F1FB1868CC}"/>
    <cellStyle name="40% - Accent5 3 5 2" xfId="6563" xr:uid="{6CE91617-76F5-4429-AA74-9E424B723ACB}"/>
    <cellStyle name="40% - Accent5 3 5 3" xfId="16575" xr:uid="{40FF0A9D-CF62-4757-A66B-33BDC2320DA5}"/>
    <cellStyle name="40% - Accent5 3 6" xfId="6300" xr:uid="{A2CEF12D-DBB0-466D-85AB-74CEF8DAFBDC}"/>
    <cellStyle name="40% - Accent5 3 6 2" xfId="20271" xr:uid="{3D9AE98B-C2DB-45EE-BB0E-8B58C154FE01}"/>
    <cellStyle name="40% - Accent5 3 7" xfId="13279" xr:uid="{08C8A899-51AB-4E9B-9DD2-D9836FAA16BB}"/>
    <cellStyle name="40% - Accent5 3 7 2" xfId="27143" xr:uid="{FD916238-D4BE-49E3-83F5-1A8419A0D495}"/>
    <cellStyle name="40% - Accent5 3 8" xfId="635" xr:uid="{55DC0F77-27EE-4CC9-8AD8-7C9ED42F45D6}"/>
    <cellStyle name="40% - Accent5 4" xfId="358" xr:uid="{00000000-0005-0000-0000-000060000000}"/>
    <cellStyle name="40% - Accent5 4 2" xfId="2566" xr:uid="{24C1B2B6-A09B-46E6-9E22-E5301538F1C5}"/>
    <cellStyle name="40% - Accent5 4 2 2" xfId="6564" xr:uid="{30E4F5FB-FA08-42D0-BCA3-D388A6E3BE79}"/>
    <cellStyle name="40% - Accent5 4 2 3" xfId="16609" xr:uid="{068017CD-1B24-45D1-8025-84E8E8C66F2C}"/>
    <cellStyle name="40% - Accent5 4 3" xfId="6334" xr:uid="{0D90127D-5A8A-4040-95C4-A88C685D1522}"/>
    <cellStyle name="40% - Accent5 4 3 2" xfId="20305" xr:uid="{C9EED631-53E2-4BF9-BED4-B491C6860D31}"/>
    <cellStyle name="40% - Accent5 4 4" xfId="13313" xr:uid="{4FE908E6-5470-464D-819F-511D93639CA7}"/>
    <cellStyle name="40% - Accent5 4 4 2" xfId="27177" xr:uid="{0CB89D6A-5408-440E-96DE-FD12C6CA65FC}"/>
    <cellStyle name="40% - Accent5 4 5" xfId="636" xr:uid="{26C2C2D5-D360-4D4D-97EE-578F95D86FA8}"/>
    <cellStyle name="40% - Accent5 5" xfId="410" xr:uid="{00000000-0005-0000-0000-000061000000}"/>
    <cellStyle name="40% - Accent5 5 2" xfId="2618" xr:uid="{19B0020A-0470-4619-BCC8-1F3110F70DD1}"/>
    <cellStyle name="40% - Accent5 5 2 2" xfId="6565" xr:uid="{43EE43E8-00E3-492E-A284-82FE4A1D2E1F}"/>
    <cellStyle name="40% - Accent5 5 2 3" xfId="16660" xr:uid="{7BA19AA4-3282-45F9-A41D-FF167EA6B711}"/>
    <cellStyle name="40% - Accent5 5 3" xfId="6385" xr:uid="{D2495D83-07C5-470C-88B8-66FDD6A8E4AF}"/>
    <cellStyle name="40% - Accent5 5 3 2" xfId="20356" xr:uid="{01EF4046-DA63-4C63-87B9-163E2D523D71}"/>
    <cellStyle name="40% - Accent5 5 4" xfId="13364" xr:uid="{0CBD3CB7-AA31-48B5-AD64-3A709F0302AC}"/>
    <cellStyle name="40% - Accent5 5 4 2" xfId="27228" xr:uid="{BF266976-C804-432A-BAC2-FB50557558C1}"/>
    <cellStyle name="40% - Accent5 5 5" xfId="637" xr:uid="{A062B7B4-7730-4092-8457-9E1CD86A614E}"/>
    <cellStyle name="40% - Accent5 6" xfId="455" xr:uid="{00000000-0005-0000-0000-000062000000}"/>
    <cellStyle name="40% - Accent5 6 2" xfId="2663" xr:uid="{EA0A22CF-BCD0-420C-BD5D-F6CD7A6D786B}"/>
    <cellStyle name="40% - Accent5 6 2 2" xfId="6566" xr:uid="{359E2F0E-1B63-40DE-B1EF-73576A7E0A7B}"/>
    <cellStyle name="40% - Accent5 6 2 3" xfId="16705" xr:uid="{458537C0-1487-487B-B8E8-B4B096B1509B}"/>
    <cellStyle name="40% - Accent5 6 3" xfId="6430" xr:uid="{4EF7EDC6-14B0-436D-80BF-839EA8C1A1C5}"/>
    <cellStyle name="40% - Accent5 6 3 2" xfId="20401" xr:uid="{F5A696A0-DBAC-44FD-9533-DA5AFCF24DE7}"/>
    <cellStyle name="40% - Accent5 6 4" xfId="13409" xr:uid="{1D0B6825-1CBC-4996-B088-1A12ED1A323A}"/>
    <cellStyle name="40% - Accent5 6 4 2" xfId="27273" xr:uid="{D2F4D909-2A82-4F9E-8DB3-6AF4C9F3A12A}"/>
    <cellStyle name="40% - Accent5 6 5" xfId="638" xr:uid="{81EC6708-0BE3-47DD-86A7-AAEBC4346AAA}"/>
    <cellStyle name="40% - Accent5 7" xfId="6201" xr:uid="{9ECCD135-8D92-41D7-B566-3AAD090E0A38}"/>
    <cellStyle name="40% - Accent5 7 2" xfId="11650" xr:uid="{C8C4B807-30EC-448A-B9CB-BBE14DEE244C}"/>
    <cellStyle name="40% - Accent5 7 2 2" xfId="25515" xr:uid="{0C960BC9-4777-436F-BE2B-301F1E14ED98}"/>
    <cellStyle name="40% - Accent5 7 3" xfId="20210" xr:uid="{B11A9687-60A2-4FD9-B9D6-AA71653D0993}"/>
    <cellStyle name="40% - Accent5 8" xfId="6273" xr:uid="{91A04301-9DB2-4202-A701-29A1B4CE86EC}"/>
    <cellStyle name="40% - Accent5 8 2" xfId="20246" xr:uid="{3A49FEED-E575-42BA-B1BC-E12AB764D3C9}"/>
    <cellStyle name="40% - Accent5 9" xfId="13254" xr:uid="{E708EE4D-F056-4E12-B6FC-1EDF56B96BF4}"/>
    <cellStyle name="40% - Accent5 9 2" xfId="27118" xr:uid="{46E552BB-1DE4-498B-B8ED-B3F59887DC51}"/>
    <cellStyle name="40% - Accent6" xfId="213" builtinId="51" customBuiltin="1"/>
    <cellStyle name="40% - Accent6 10" xfId="6275" xr:uid="{E519010C-6A6F-438C-9F8C-9692D3AFCF1F}"/>
    <cellStyle name="40% - Accent6 10 2" xfId="20248" xr:uid="{C46FF607-6B4D-4979-94C8-6CAD3417DF62}"/>
    <cellStyle name="40% - Accent6 11" xfId="13256" xr:uid="{9D8521B9-9728-4E01-B27F-CC00C1E384A8}"/>
    <cellStyle name="40% - Accent6 11 2" xfId="27120" xr:uid="{FFD6267E-BE85-478D-8EBB-90B3DFFA52B5}"/>
    <cellStyle name="40% - Accent6 12" xfId="2482" xr:uid="{500508FF-D854-4613-8996-55C506AA7549}"/>
    <cellStyle name="40% - Accent6 13" xfId="16549" xr:uid="{4D5DB4AC-B578-4951-99BB-2BC4C968F0A3}"/>
    <cellStyle name="40% - Accent6 2" xfId="14" xr:uid="{00000000-0005-0000-0000-000064000000}"/>
    <cellStyle name="40% - Accent6 2 2" xfId="640" xr:uid="{EE7D2BB6-7D43-4F87-8864-872E883F7E20}"/>
    <cellStyle name="40% - Accent6 2 3" xfId="639" xr:uid="{E6077C20-3D33-48D5-A11F-A28AC87243FE}"/>
    <cellStyle name="40% - Accent6 2 3 2" xfId="6214" xr:uid="{E04401A3-3575-4351-BD3B-E1DA7EAEA8D9}"/>
    <cellStyle name="40% - Accent6 3" xfId="232" xr:uid="{00000000-0005-0000-0000-000065000000}"/>
    <cellStyle name="40% - Accent6 3 2" xfId="378" xr:uid="{00000000-0005-0000-0000-000066000000}"/>
    <cellStyle name="40% - Accent6 3 2 2" xfId="6353" xr:uid="{FD1B1EE9-204C-4320-A236-6CBA893D4BFD}"/>
    <cellStyle name="40% - Accent6 3 2 2 2" xfId="20324" xr:uid="{F96C731F-387D-434B-8826-E08216CC312B}"/>
    <cellStyle name="40% - Accent6 3 2 3" xfId="11684" xr:uid="{EB9E78C1-8509-44B0-BF67-35C77087D1D6}"/>
    <cellStyle name="40% - Accent6 3 2 3 2" xfId="25549" xr:uid="{894512F2-3E46-4396-8074-28193D62A47D}"/>
    <cellStyle name="40% - Accent6 3 2 4" xfId="13332" xr:uid="{C91E0310-2DDB-48A8-8450-283B837A683F}"/>
    <cellStyle name="40% - Accent6 3 2 4 2" xfId="27196" xr:uid="{787905F2-C5D8-4B8D-B008-1C02E3990D5B}"/>
    <cellStyle name="40% - Accent6 3 2 5" xfId="2586" xr:uid="{38423960-EA91-402F-9E57-22EE463CA6F3}"/>
    <cellStyle name="40% - Accent6 3 2 6" xfId="16628" xr:uid="{CE36795C-6500-4D6F-9C2B-845E2BEAB3EB}"/>
    <cellStyle name="40% - Accent6 3 3" xfId="429" xr:uid="{00000000-0005-0000-0000-000067000000}"/>
    <cellStyle name="40% - Accent6 3 3 2" xfId="6404" xr:uid="{396CB0E2-EA2E-482B-9BD4-6902D3CE5838}"/>
    <cellStyle name="40% - Accent6 3 3 2 2" xfId="20375" xr:uid="{D75E0CB9-8FFA-4184-B621-A8C6C0EA27D1}"/>
    <cellStyle name="40% - Accent6 3 3 3" xfId="13383" xr:uid="{044EE436-5E40-42B5-BC12-0ED370AF3865}"/>
    <cellStyle name="40% - Accent6 3 3 3 2" xfId="27247" xr:uid="{625427A8-8F2F-417D-88C9-9108E57FD7EB}"/>
    <cellStyle name="40% - Accent6 3 3 4" xfId="2637" xr:uid="{F93F00C9-FB02-46E8-90B8-C149A6FD757F}"/>
    <cellStyle name="40% - Accent6 3 3 5" xfId="16679" xr:uid="{B57B832F-45AD-4BD1-B761-DB581D687B79}"/>
    <cellStyle name="40% - Accent6 3 4" xfId="486" xr:uid="{00000000-0005-0000-0000-000068000000}"/>
    <cellStyle name="40% - Accent6 3 4 2" xfId="6460" xr:uid="{E1E97F33-840B-4D37-9FA6-521CE94831DF}"/>
    <cellStyle name="40% - Accent6 3 4 2 2" xfId="20431" xr:uid="{67A2C7E6-B416-4AE5-BD56-F6A5E090227A}"/>
    <cellStyle name="40% - Accent6 3 4 3" xfId="13439" xr:uid="{63F3BF11-3061-4318-B3FC-6398939371A5}"/>
    <cellStyle name="40% - Accent6 3 4 3 2" xfId="27303" xr:uid="{632BA031-AA0B-46B0-9118-8C8AAA8C3A68}"/>
    <cellStyle name="40% - Accent6 3 4 4" xfId="2693" xr:uid="{754497A0-AFEA-46A4-9432-6A81C8D67460}"/>
    <cellStyle name="40% - Accent6 3 4 5" xfId="16735" xr:uid="{91214D60-BACF-4E7A-9E7C-5E072C847D5E}"/>
    <cellStyle name="40% - Accent6 3 5" xfId="2514" xr:uid="{8F774B9D-16B1-40AB-A171-AED9CE42A850}"/>
    <cellStyle name="40% - Accent6 3 5 2" xfId="6567" xr:uid="{F4CA9B5F-F254-4EE4-B69E-1403B515B748}"/>
    <cellStyle name="40% - Accent6 3 5 3" xfId="16577" xr:uid="{1FC7E2BE-3B7D-4A36-AC5F-EA36EB8C491F}"/>
    <cellStyle name="40% - Accent6 3 6" xfId="6302" xr:uid="{D67734EF-3D0A-4FEB-AD51-A0583B3987D4}"/>
    <cellStyle name="40% - Accent6 3 6 2" xfId="20273" xr:uid="{8FD8CD83-FCEA-4EDF-9442-5664415678A6}"/>
    <cellStyle name="40% - Accent6 3 7" xfId="13281" xr:uid="{9444A9EE-6534-4E27-BF39-42F053B693E1}"/>
    <cellStyle name="40% - Accent6 3 7 2" xfId="27145" xr:uid="{CF2E8F12-51A8-4181-9AA5-1F2B0207319E}"/>
    <cellStyle name="40% - Accent6 3 8" xfId="641" xr:uid="{5E2F4489-9320-4D09-80A9-13552FD87B47}"/>
    <cellStyle name="40% - Accent6 4" xfId="360" xr:uid="{00000000-0005-0000-0000-000069000000}"/>
    <cellStyle name="40% - Accent6 4 2" xfId="2568" xr:uid="{8BFC520E-9100-46EA-8E09-D25B71643B92}"/>
    <cellStyle name="40% - Accent6 4 2 2" xfId="6568" xr:uid="{2BC171E9-C562-4983-A4F8-4C1290E0F035}"/>
    <cellStyle name="40% - Accent6 4 2 3" xfId="16611" xr:uid="{B8CB5240-C7BB-4357-BA48-095295D6FA31}"/>
    <cellStyle name="40% - Accent6 4 3" xfId="6336" xr:uid="{5E8528A6-094A-40BF-B098-0A8A980D00CE}"/>
    <cellStyle name="40% - Accent6 4 3 2" xfId="20307" xr:uid="{122C673F-E2FE-41AF-AD2C-58E6D79C3325}"/>
    <cellStyle name="40% - Accent6 4 4" xfId="13315" xr:uid="{78768FEE-CEAA-44FE-8672-2EB650960E39}"/>
    <cellStyle name="40% - Accent6 4 4 2" xfId="27179" xr:uid="{76F4F710-D756-46B4-8562-007B711C5779}"/>
    <cellStyle name="40% - Accent6 4 5" xfId="642" xr:uid="{FB795FEA-58B0-4205-9E46-992CCDC165C7}"/>
    <cellStyle name="40% - Accent6 5" xfId="412" xr:uid="{00000000-0005-0000-0000-00006A000000}"/>
    <cellStyle name="40% - Accent6 5 2" xfId="2620" xr:uid="{63D74DCC-0D4C-4F85-A259-1F1EFB11C1BD}"/>
    <cellStyle name="40% - Accent6 5 2 2" xfId="6569" xr:uid="{3B02EE51-FDE5-4417-8ECE-A587F5BBDE43}"/>
    <cellStyle name="40% - Accent6 5 2 3" xfId="16662" xr:uid="{D5A52405-E569-4285-B00F-21AED98DE5D6}"/>
    <cellStyle name="40% - Accent6 5 3" xfId="6387" xr:uid="{0579A5EF-EA91-4AF7-8B82-D446266B8773}"/>
    <cellStyle name="40% - Accent6 5 3 2" xfId="20358" xr:uid="{ECCC575D-3916-4DBA-968B-0FA0BC27DE71}"/>
    <cellStyle name="40% - Accent6 5 4" xfId="13366" xr:uid="{F51985B1-E742-4AB1-82EB-FAF03AF5EEA3}"/>
    <cellStyle name="40% - Accent6 5 4 2" xfId="27230" xr:uid="{1003BFED-B139-4F68-B39C-6D454ACBC611}"/>
    <cellStyle name="40% - Accent6 5 5" xfId="643" xr:uid="{C13A0EBC-E2D0-479E-BE09-1256CCDC547F}"/>
    <cellStyle name="40% - Accent6 6" xfId="457" xr:uid="{00000000-0005-0000-0000-00006B000000}"/>
    <cellStyle name="40% - Accent6 6 2" xfId="2665" xr:uid="{860CB685-0ADB-4B55-8F6F-ABF65CCBA16F}"/>
    <cellStyle name="40% - Accent6 6 2 2" xfId="6570" xr:uid="{70047B11-0E7C-4516-9714-6ABF13A251E5}"/>
    <cellStyle name="40% - Accent6 6 2 3" xfId="16707" xr:uid="{8F20B2BA-89F2-4399-9DDB-2EC15044F0AC}"/>
    <cellStyle name="40% - Accent6 6 3" xfId="6432" xr:uid="{FB4E2190-14D2-45E4-A72D-0499EBB01129}"/>
    <cellStyle name="40% - Accent6 6 3 2" xfId="20403" xr:uid="{BA112078-550E-4099-B5C9-9CDEFEB3F44B}"/>
    <cellStyle name="40% - Accent6 6 4" xfId="13411" xr:uid="{CF136D8F-6C92-4FFE-86E7-A5F6A0DAC65D}"/>
    <cellStyle name="40% - Accent6 6 4 2" xfId="27275" xr:uid="{063B0EA5-7B1C-4C3E-A333-F582C57D8124}"/>
    <cellStyle name="40% - Accent6 6 5" xfId="644" xr:uid="{3D81D0CD-FDB6-4358-BAD3-F8A3E1348E95}"/>
    <cellStyle name="40% - Accent6 7" xfId="645" xr:uid="{42FFB574-6F53-4972-B4FA-D5C4792128F4}"/>
    <cellStyle name="40% - Accent6 8" xfId="646" xr:uid="{E4706789-E3BD-4C58-A639-0ED2B89183F6}"/>
    <cellStyle name="40% - Accent6 9" xfId="6205" xr:uid="{C06FD18E-2406-4458-B96F-D24B9491FE77}"/>
    <cellStyle name="40% - Accent6 9 2" xfId="11652" xr:uid="{AD44F1AA-CC10-45CA-81BF-FE632F2D2C60}"/>
    <cellStyle name="40% - Accent6 9 2 2" xfId="25517" xr:uid="{3434DFA5-2E5A-47E7-BD69-44058AD166E8}"/>
    <cellStyle name="40% - Accent6 9 3" xfId="20212" xr:uid="{80C09A6F-F457-4262-9462-45684831B52E}"/>
    <cellStyle name="60% - Accent1" xfId="194" builtinId="32" customBuiltin="1"/>
    <cellStyle name="60% - Accent1 2" xfId="15" xr:uid="{00000000-0005-0000-0000-00006D000000}"/>
    <cellStyle name="60% - Accent1 2 2" xfId="647" xr:uid="{8BBB5D3C-5134-4A26-86B2-2F8DF91B4923}"/>
    <cellStyle name="60% - Accent1 2 2 2" xfId="6215" xr:uid="{2CD8FC8B-F5EC-4CBC-AB7E-D005A4A42251}"/>
    <cellStyle name="60% - Accent1 3" xfId="648" xr:uid="{DA2D4785-B3EA-439E-97F3-AEF8F181872E}"/>
    <cellStyle name="60% - Accent1 4" xfId="649" xr:uid="{4A46B52C-15FC-4008-B638-09AAAC138003}"/>
    <cellStyle name="60% - Accent1 5" xfId="650" xr:uid="{D4EC5F2D-4776-4787-A03E-B23612EA28C6}"/>
    <cellStyle name="60% - Accent1 6" xfId="651" xr:uid="{92115055-F53D-4576-BB79-E18C00F9A48B}"/>
    <cellStyle name="60% - Accent1 7" xfId="652" xr:uid="{DEF14A69-ED72-4B24-BB68-7330D3B30AF5}"/>
    <cellStyle name="60% - Accent1 8" xfId="653" xr:uid="{9959AAF2-B43A-42FD-B231-B23D34AC8685}"/>
    <cellStyle name="60% - Accent1 9" xfId="6186" xr:uid="{FF9899DB-3D77-49E9-A8D4-934E6C7DD975}"/>
    <cellStyle name="60% - Accent2" xfId="198" builtinId="36" customBuiltin="1"/>
    <cellStyle name="60% - Accent2 2" xfId="16" xr:uid="{00000000-0005-0000-0000-00006F000000}"/>
    <cellStyle name="60% - Accent2 3" xfId="654" xr:uid="{6113940E-1C70-4397-BD90-7A8F2666D039}"/>
    <cellStyle name="60% - Accent2 4" xfId="655" xr:uid="{5AC03689-5087-43E7-A194-11ED670DCD3F}"/>
    <cellStyle name="60% - Accent2 5" xfId="656" xr:uid="{3256BFE8-4587-4377-8867-AC8D1B6CBEDE}"/>
    <cellStyle name="60% - Accent2 6" xfId="657" xr:uid="{60068A2F-8DC8-401D-8632-C91D99BCFB19}"/>
    <cellStyle name="60% - Accent2 7" xfId="6190" xr:uid="{1437C53A-C7F5-423F-BFF4-1FC8622D4ADF}"/>
    <cellStyle name="60% - Accent3" xfId="202" builtinId="40" customBuiltin="1"/>
    <cellStyle name="60% - Accent3 2" xfId="17" xr:uid="{00000000-0005-0000-0000-000071000000}"/>
    <cellStyle name="60% - Accent3 2 2" xfId="658" xr:uid="{4BF2A693-439B-4B66-BB06-1850C34BC19A}"/>
    <cellStyle name="60% - Accent3 2 2 2" xfId="6217" xr:uid="{E329D019-07F5-4E5C-9891-2372C19E0DF6}"/>
    <cellStyle name="60% - Accent3 3" xfId="659" xr:uid="{248685CB-ADD4-41FA-A691-BE3729FA482B}"/>
    <cellStyle name="60% - Accent3 4" xfId="660" xr:uid="{E1C053DA-D38B-441B-9CD3-E95B76147909}"/>
    <cellStyle name="60% - Accent3 5" xfId="661" xr:uid="{43EA4BBA-30E9-49FC-9C8A-D063FDB79D46}"/>
    <cellStyle name="60% - Accent3 6" xfId="662" xr:uid="{5CB3BAED-DEEE-4A24-8076-23CEEC9E4772}"/>
    <cellStyle name="60% - Accent3 7" xfId="663" xr:uid="{EB5CF694-AC0C-490A-81EE-052C6F5EF005}"/>
    <cellStyle name="60% - Accent3 8" xfId="664" xr:uid="{A018578F-301E-4189-BBCE-1100076CB0A5}"/>
    <cellStyle name="60% - Accent3 9" xfId="6194" xr:uid="{D2691468-D37C-4E4F-AA88-A87D333A2180}"/>
    <cellStyle name="60% - Accent4" xfId="206" builtinId="44" customBuiltin="1"/>
    <cellStyle name="60% - Accent4 2" xfId="18" xr:uid="{00000000-0005-0000-0000-000073000000}"/>
    <cellStyle name="60% - Accent4 2 2" xfId="665" xr:uid="{509CF4FD-D33C-46F1-BE9F-D516C62A28B4}"/>
    <cellStyle name="60% - Accent4 2 2 2" xfId="6218" xr:uid="{B7402CC7-CFB0-43C3-AD91-9D12FCA6D0E8}"/>
    <cellStyle name="60% - Accent4 3" xfId="666" xr:uid="{4B1CF67B-878E-468A-A8F3-EF42EBEB2122}"/>
    <cellStyle name="60% - Accent4 4" xfId="667" xr:uid="{35AD5D0C-50DC-4A39-A207-12C9E47970F5}"/>
    <cellStyle name="60% - Accent4 5" xfId="668" xr:uid="{BB214978-2F64-46D2-9776-8C9AB65BEAF8}"/>
    <cellStyle name="60% - Accent4 6" xfId="669" xr:uid="{39F4E949-2FD8-45D6-9C33-081284CE428C}"/>
    <cellStyle name="60% - Accent4 7" xfId="670" xr:uid="{B35BEF65-D6B1-4083-8D65-B2A97C23DF97}"/>
    <cellStyle name="60% - Accent4 8" xfId="671" xr:uid="{3224CA22-A4DC-4469-BE3B-F2AE33D9FE7E}"/>
    <cellStyle name="60% - Accent4 9" xfId="6198" xr:uid="{D260C807-D746-4AD5-A614-04216CC3B1BF}"/>
    <cellStyle name="60% - Accent5" xfId="210" builtinId="48" customBuiltin="1"/>
    <cellStyle name="60% - Accent5 2" xfId="19" xr:uid="{00000000-0005-0000-0000-000075000000}"/>
    <cellStyle name="60% - Accent5 3" xfId="672" xr:uid="{A964B480-C811-4479-9FB2-37992BDA2D05}"/>
    <cellStyle name="60% - Accent5 4" xfId="673" xr:uid="{2C3B9F72-3EAD-4006-8D61-C52F558473E4}"/>
    <cellStyle name="60% - Accent5 5" xfId="674" xr:uid="{D214CEE3-860C-416F-BECE-0E0539BAE031}"/>
    <cellStyle name="60% - Accent5 6" xfId="675" xr:uid="{A17C74E5-580A-43B6-8214-B455321EA2C5}"/>
    <cellStyle name="60% - Accent5 7" xfId="6202" xr:uid="{7A678FF9-C3BB-4BF7-8593-1D8AFDA2DA3A}"/>
    <cellStyle name="60% - Accent6" xfId="214" builtinId="52" customBuiltin="1"/>
    <cellStyle name="60% - Accent6 2" xfId="20" xr:uid="{00000000-0005-0000-0000-000077000000}"/>
    <cellStyle name="60% - Accent6 2 2" xfId="676" xr:uid="{9DFFCE71-8609-4386-80DC-3E1B95BA81A8}"/>
    <cellStyle name="60% - Accent6 2 2 2" xfId="6219" xr:uid="{FFAD1803-32D1-43F0-A457-1EA2E652AB8F}"/>
    <cellStyle name="60% - Accent6 3" xfId="677" xr:uid="{F69F72D0-540E-4581-9399-41B4188047BA}"/>
    <cellStyle name="60% - Accent6 4" xfId="678" xr:uid="{E6143BB6-22A2-4E46-ADFC-B016B3F78602}"/>
    <cellStyle name="60% - Accent6 5" xfId="679" xr:uid="{A6D2D423-48D1-4A59-BC50-62B6F647E860}"/>
    <cellStyle name="60% - Accent6 6" xfId="680" xr:uid="{9BAB1BEA-D8CF-4747-AE31-5898FC2D7C82}"/>
    <cellStyle name="60% - Accent6 7" xfId="681" xr:uid="{47FA08A1-3AAB-4043-BF23-225E21F6FC58}"/>
    <cellStyle name="60% - Accent6 8" xfId="682" xr:uid="{ABB18CA1-6491-4D29-B73F-1CCD47BF9F9C}"/>
    <cellStyle name="60% - Accent6 9" xfId="6206" xr:uid="{B0698A04-574B-4F25-8EB2-8D454C68D684}"/>
    <cellStyle name="Accent1" xfId="191" builtinId="29" customBuiltin="1"/>
    <cellStyle name="Accent1 2" xfId="21" xr:uid="{00000000-0005-0000-0000-000079000000}"/>
    <cellStyle name="Accent1 2 2" xfId="683" xr:uid="{560BA906-ABC2-4F8A-895D-18141FE2B7F8}"/>
    <cellStyle name="Accent1 2 2 2" xfId="6220" xr:uid="{7B38A2F2-D2FA-484A-B4A4-AA17828ECB8A}"/>
    <cellStyle name="Accent1 3" xfId="684" xr:uid="{B074EE0C-FA49-48C8-A0B1-BCFC848EB4AF}"/>
    <cellStyle name="Accent1 4" xfId="685" xr:uid="{FE706624-EA57-4DEE-8A3E-54D66CA0B559}"/>
    <cellStyle name="Accent1 5" xfId="686" xr:uid="{3608E3B1-9418-48DD-9F1F-19785AEF8E33}"/>
    <cellStyle name="Accent1 6" xfId="687" xr:uid="{DE9A4FE1-C32B-4CDF-86A5-2DE2FC16AC54}"/>
    <cellStyle name="Accent1 7" xfId="688" xr:uid="{1221CDCA-C819-4711-B3F4-FC84E24DA71A}"/>
    <cellStyle name="Accent1 8" xfId="689" xr:uid="{F09486FA-3278-4B66-80B1-5200EBE3FECA}"/>
    <cellStyle name="Accent1 9" xfId="6183" xr:uid="{7C95BCB2-6146-4D41-B764-795A7B854F02}"/>
    <cellStyle name="Accent2" xfId="195" builtinId="33" customBuiltin="1"/>
    <cellStyle name="Accent2 2" xfId="22" xr:uid="{00000000-0005-0000-0000-00007B000000}"/>
    <cellStyle name="Accent2 3" xfId="690" xr:uid="{E0D05826-7131-4F54-B1D8-8C9D1E2813CA}"/>
    <cellStyle name="Accent2 4" xfId="691" xr:uid="{C4C4BD7E-ECD6-4D8D-99A6-88625761995F}"/>
    <cellStyle name="Accent2 5" xfId="692" xr:uid="{D8982FFC-7072-4431-83EC-18380327C4AD}"/>
    <cellStyle name="Accent2 6" xfId="693" xr:uid="{66AD517A-0E95-484F-96DF-37EDA07AFD24}"/>
    <cellStyle name="Accent2 7" xfId="6187" xr:uid="{2E80F966-61AE-40A4-A2A6-362C6E328B0E}"/>
    <cellStyle name="Accent3" xfId="199" builtinId="37" customBuiltin="1"/>
    <cellStyle name="Accent3 2" xfId="23" xr:uid="{00000000-0005-0000-0000-00007D000000}"/>
    <cellStyle name="Accent3 3" xfId="694" xr:uid="{349F7D59-19F6-47CE-801D-BC629A916074}"/>
    <cellStyle name="Accent3 4" xfId="695" xr:uid="{9E1F3130-ACB0-475F-B5FB-CDC76F7E7A54}"/>
    <cellStyle name="Accent3 5" xfId="696" xr:uid="{AD1155C5-C5BF-4410-B453-3288F72EFC5F}"/>
    <cellStyle name="Accent3 6" xfId="697" xr:uid="{F612947F-CE48-4620-92F1-2128059C3194}"/>
    <cellStyle name="Accent3 7" xfId="6191" xr:uid="{6558D271-D9B0-49D2-8A4E-F94C9282332E}"/>
    <cellStyle name="Accent4" xfId="203" builtinId="41" customBuiltin="1"/>
    <cellStyle name="Accent4 2" xfId="24" xr:uid="{00000000-0005-0000-0000-00007F000000}"/>
    <cellStyle name="Accent4 2 2" xfId="698" xr:uid="{E8C97598-EB2A-495C-8D8A-51427B696F2D}"/>
    <cellStyle name="Accent4 2 2 2" xfId="6221" xr:uid="{717EF0A3-2832-4C6B-92A2-9DF0F74CD668}"/>
    <cellStyle name="Accent4 3" xfId="699" xr:uid="{CE968298-561F-424F-BFDD-6D84C49A590E}"/>
    <cellStyle name="Accent4 4" xfId="700" xr:uid="{F1786604-E331-47CC-BD32-DF2112FCF522}"/>
    <cellStyle name="Accent4 5" xfId="701" xr:uid="{1010099D-DB10-4C71-ACC1-7E42366F4217}"/>
    <cellStyle name="Accent4 6" xfId="702" xr:uid="{E458F6B6-7E7B-4EC9-8BC8-0C010822E398}"/>
    <cellStyle name="Accent4 7" xfId="703" xr:uid="{201453F4-2432-49D6-8B9A-E845E4654B83}"/>
    <cellStyle name="Accent4 8" xfId="704" xr:uid="{96C3A2D5-C940-430D-9898-AC2D24348044}"/>
    <cellStyle name="Accent4 9" xfId="6195" xr:uid="{488D64FC-DD35-47FA-8D98-CA1347DE4976}"/>
    <cellStyle name="Accent5" xfId="207" builtinId="45" customBuiltin="1"/>
    <cellStyle name="Accent5 2" xfId="25" xr:uid="{00000000-0005-0000-0000-000081000000}"/>
    <cellStyle name="Accent5 3" xfId="705" xr:uid="{9B1B85BB-D5BF-444F-9137-67352C407DDC}"/>
    <cellStyle name="Accent5 4" xfId="706" xr:uid="{28B1AF83-A2E7-48F0-B2E9-D71503AD49CB}"/>
    <cellStyle name="Accent5 5" xfId="707" xr:uid="{856F0D2F-51D5-4872-8668-28DBEB525FE5}"/>
    <cellStyle name="Accent5 6" xfId="708" xr:uid="{32960461-EAA4-4EBB-8EF1-E03899878489}"/>
    <cellStyle name="Accent5 7" xfId="6199" xr:uid="{F2D3B445-FCDD-487A-AC1B-B6165B403806}"/>
    <cellStyle name="Accent6" xfId="211" builtinId="49" customBuiltin="1"/>
    <cellStyle name="Accent6 2" xfId="26" xr:uid="{00000000-0005-0000-0000-000083000000}"/>
    <cellStyle name="Accent6 3" xfId="709" xr:uid="{FBC10FAB-02E3-4A88-9CF2-03EDE675B5A5}"/>
    <cellStyle name="Accent6 4" xfId="710" xr:uid="{12DC79C7-16E2-45E5-8763-18CB6823022A}"/>
    <cellStyle name="Accent6 5" xfId="711" xr:uid="{981F6804-22FE-4D1C-A9EC-41B7F106702D}"/>
    <cellStyle name="Accent6 6" xfId="712" xr:uid="{CBE6AA9A-79AE-4441-94F5-C6C80545D238}"/>
    <cellStyle name="Accent6 7" xfId="6203" xr:uid="{91E5FF27-16D9-4F72-9490-199078FDF115}"/>
    <cellStyle name="Bad" xfId="181" builtinId="27" customBuiltin="1"/>
    <cellStyle name="Bad 2" xfId="27" xr:uid="{00000000-0005-0000-0000-000085000000}"/>
    <cellStyle name="Bad 2 2" xfId="713" xr:uid="{8D634754-6848-4F4E-974E-83F1AF9B8B04}"/>
    <cellStyle name="Bad 2 2 2" xfId="6222" xr:uid="{B2B9D871-D2AC-4C6E-A4C1-F5BDFEA4DA9F}"/>
    <cellStyle name="Bad 3" xfId="714" xr:uid="{FAFD1846-BF2C-40B9-8F11-61AE93186A49}"/>
    <cellStyle name="Bad 4" xfId="715" xr:uid="{2F2C5FE6-DA42-41B3-A14E-47C01762134B}"/>
    <cellStyle name="Bad 5" xfId="716" xr:uid="{397BDA37-3495-464E-8000-325071722D80}"/>
    <cellStyle name="Bad 6" xfId="717" xr:uid="{4C9E757A-2009-4828-B32B-8BD1F68CA63C}"/>
    <cellStyle name="Bad 7" xfId="718" xr:uid="{871DD615-37AC-425B-AF38-AD6A6BC22E3B}"/>
    <cellStyle name="Bad 8" xfId="719" xr:uid="{84E881C0-38A6-4978-A6D3-87C39690C131}"/>
    <cellStyle name="Bad 9" xfId="6173" xr:uid="{6304D48A-A328-4856-8807-D3DED44490B7}"/>
    <cellStyle name="Calculation" xfId="185" builtinId="22" customBuiltin="1"/>
    <cellStyle name="Calculation 2" xfId="28" xr:uid="{00000000-0005-0000-0000-000087000000}"/>
    <cellStyle name="Calculation 3" xfId="720" xr:uid="{7137FC21-8632-4232-8F21-37F8CA337B3D}"/>
    <cellStyle name="Calculation 4" xfId="721" xr:uid="{DA8F849E-E3CF-4DE5-8E3C-7E51C20A19CC}"/>
    <cellStyle name="Calculation 5" xfId="722" xr:uid="{577E6E24-29DE-4C5A-A58A-16DB1A1FEF69}"/>
    <cellStyle name="Calculation 6" xfId="723" xr:uid="{C551879A-2871-4B3E-936B-9293542C78F8}"/>
    <cellStyle name="Calculation 7" xfId="6177" xr:uid="{E151A297-91DE-417F-B8FA-4CD624B326F7}"/>
    <cellStyle name="Check Cell" xfId="187" builtinId="23" customBuiltin="1"/>
    <cellStyle name="Check Cell 2" xfId="29" xr:uid="{00000000-0005-0000-0000-000089000000}"/>
    <cellStyle name="Check Cell 2 2" xfId="724" xr:uid="{B9CDAB7F-98AC-416D-817F-0522AFC72899}"/>
    <cellStyle name="Check Cell 2 2 2" xfId="6223" xr:uid="{6ECF7A10-2FAB-47F2-9C18-6C8CBE6E8270}"/>
    <cellStyle name="Check Cell 3" xfId="725" xr:uid="{51C68E83-29DE-408E-BB2E-B336B1A60163}"/>
    <cellStyle name="Check Cell 4" xfId="726" xr:uid="{DA99BFEB-3016-4BD7-ABF3-766AD180A536}"/>
    <cellStyle name="Check Cell 5" xfId="727" xr:uid="{F65FF40D-EE52-460B-9E79-7FC6A3B33E52}"/>
    <cellStyle name="Check Cell 6" xfId="728" xr:uid="{67AB7F53-5C4F-40E0-B6EA-4AC36923409C}"/>
    <cellStyle name="Check Cell 7" xfId="729" xr:uid="{EE82AA1D-35BE-4A71-87EC-336225315C0D}"/>
    <cellStyle name="Check Cell 8" xfId="730" xr:uid="{0E15C8F8-A385-4E33-A9B5-1A2D1C6A6068}"/>
    <cellStyle name="Check Cell 9" xfId="6179" xr:uid="{FD62FF25-D7C5-4DC4-B57F-F056C545F11D}"/>
    <cellStyle name="Comma" xfId="1" builtinId="3"/>
    <cellStyle name="Comma 10" xfId="731" xr:uid="{05EB3ACA-6220-408C-A4D9-F09B520F0ACB}"/>
    <cellStyle name="Comma 10 4 4 2" xfId="14999" xr:uid="{2E9C452C-9B7C-4BC0-B30F-3E37FE1FDE15}"/>
    <cellStyle name="Comma 11" xfId="732" xr:uid="{7E32A58B-380C-4B80-9ECF-6A7239035147}"/>
    <cellStyle name="Comma 12" xfId="733" xr:uid="{3F96CE20-E8FE-40F9-BC79-4F0876064182}"/>
    <cellStyle name="Comma 13" xfId="734" xr:uid="{F4145873-F6CD-4234-A287-CAAFBAA1E52F}"/>
    <cellStyle name="Comma 14" xfId="735" xr:uid="{FD937143-CC21-46F4-A6D7-6D25D8C3C621}"/>
    <cellStyle name="Comma 15" xfId="736" xr:uid="{22BF77EA-A7A9-4C05-A30D-DC310EC430AE}"/>
    <cellStyle name="Comma 16" xfId="563" xr:uid="{A80BF623-0371-4319-927B-2168FE0936B7}"/>
    <cellStyle name="Comma 17" xfId="737" xr:uid="{6EE87888-36D2-4B4F-8568-A209C0386D66}"/>
    <cellStyle name="Comma 17 10" xfId="5165" xr:uid="{44D25E30-1448-402B-A0B2-BDF3398DCAF5}"/>
    <cellStyle name="Comma 17 10 2" xfId="10635" xr:uid="{E0909D78-747C-47A7-A259-0A6EF1C03FED}"/>
    <cellStyle name="Comma 17 10 2 2" xfId="24500" xr:uid="{EA3777DF-E513-49A1-8B07-4B1A6D993593}"/>
    <cellStyle name="Comma 17 10 3" xfId="19199" xr:uid="{7BCE825B-FCAB-49DE-94F5-572A31D09805}"/>
    <cellStyle name="Comma 17 11" xfId="5663" xr:uid="{8070F509-A6DE-4841-8C7B-61AC79A49B54}"/>
    <cellStyle name="Comma 17 11 2" xfId="11137" xr:uid="{801546D4-364C-4E2C-9B65-23324C815C53}"/>
    <cellStyle name="Comma 17 11 2 2" xfId="25002" xr:uid="{0094CA99-99EA-4A78-BAEE-59435F3DBC47}"/>
    <cellStyle name="Comma 17 11 3" xfId="19697" xr:uid="{924140FB-6D6F-494B-B62C-30C34CB8D8F6}"/>
    <cellStyle name="Comma 17 12" xfId="2494" xr:uid="{50ACFA46-73AC-4F08-AD82-C52853A615A4}"/>
    <cellStyle name="Comma 17 12 2" xfId="16559" xr:uid="{58EC751E-698A-4AB4-9C9C-5D8DFB6FE1E4}"/>
    <cellStyle name="Comma 17 13" xfId="6571" xr:uid="{57F54A58-CE74-46A8-9658-1C2E5CFA84CB}"/>
    <cellStyle name="Comma 17 13 2" xfId="20474" xr:uid="{74DD7963-55BC-4DCA-80E7-AE2C98B83BF1}"/>
    <cellStyle name="Comma 17 14" xfId="8127" xr:uid="{27EF67FE-FB9C-423A-B61A-58DF6F31315A}"/>
    <cellStyle name="Comma 17 14 2" xfId="21992" xr:uid="{0822AE1D-5B0B-44E5-8E7D-B0C75C176D2F}"/>
    <cellStyle name="Comma 17 15" xfId="11737" xr:uid="{440929DE-E62E-44FB-B6EE-0A2611A20A8A}"/>
    <cellStyle name="Comma 17 15 2" xfId="25601" xr:uid="{659B0005-006A-43F2-932D-22667B112B2F}"/>
    <cellStyle name="Comma 17 16" xfId="13482" xr:uid="{FA38A8CA-48FE-463C-8B30-7372013AF1FB}"/>
    <cellStyle name="Comma 17 16 2" xfId="27346" xr:uid="{F8A18C83-85F8-401B-95E4-DBE6AD17E719}"/>
    <cellStyle name="Comma 17 17" xfId="15030" xr:uid="{71595B88-2603-46E3-9CBF-E077A3E24ABA}"/>
    <cellStyle name="Comma 17 2" xfId="971" xr:uid="{B183F3F5-EEB8-43A4-B4A7-FEE3A70BC9F2}"/>
    <cellStyle name="Comma 17 2 10" xfId="2727" xr:uid="{B0215B35-275D-4B46-B7AC-1917F9EEBCD1}"/>
    <cellStyle name="Comma 17 2 10 2" xfId="16769" xr:uid="{AE16F470-F8C5-410B-93FB-B8D2BC1F62F2}"/>
    <cellStyle name="Comma 17 2 11" xfId="6622" xr:uid="{8F066D7D-1685-4D19-9E8C-468987E2846B}"/>
    <cellStyle name="Comma 17 2 11 2" xfId="20496" xr:uid="{CADD69DD-E114-4BD4-9BCD-E2CAB7AF79E5}"/>
    <cellStyle name="Comma 17 2 12" xfId="8149" xr:uid="{48D55D76-423D-4446-9514-886D8B7BCAF8}"/>
    <cellStyle name="Comma 17 2 12 2" xfId="22014" xr:uid="{ADB1A359-5C9F-4FDC-8069-E87D4521FEE8}"/>
    <cellStyle name="Comma 17 2 13" xfId="11759" xr:uid="{122A6788-07E3-4290-82F8-E0DC67C5034F}"/>
    <cellStyle name="Comma 17 2 13 2" xfId="25623" xr:uid="{4666260A-B217-4EA4-98AC-4D6846DC5555}"/>
    <cellStyle name="Comma 17 2 14" xfId="13504" xr:uid="{92D6E688-905D-49B0-B8F2-CDD815D4E06C}"/>
    <cellStyle name="Comma 17 2 14 2" xfId="27368" xr:uid="{E83DDFF8-CCBC-4068-BBC7-680A83A1607D}"/>
    <cellStyle name="Comma 17 2 15" xfId="15052" xr:uid="{C0F55D74-A0E7-4525-8E63-318B09E315F1}"/>
    <cellStyle name="Comma 17 2 2" xfId="1020" xr:uid="{2596E601-1858-43A1-AF0D-E22184EF15FB}"/>
    <cellStyle name="Comma 17 2 2 10" xfId="6666" xr:uid="{103DF6EF-092B-46C6-88A9-6DCB6E4DED9E}"/>
    <cellStyle name="Comma 17 2 2 10 2" xfId="20537" xr:uid="{386419CF-0ABC-41AB-90F2-5F80405C4D1D}"/>
    <cellStyle name="Comma 17 2 2 11" xfId="8190" xr:uid="{8941F34E-2B04-4EFE-8D59-E15D84803F61}"/>
    <cellStyle name="Comma 17 2 2 11 2" xfId="22055" xr:uid="{5C508A1B-EDDC-4636-897B-06A028606056}"/>
    <cellStyle name="Comma 17 2 2 12" xfId="11800" xr:uid="{5C4AF7CC-0E18-4D00-BF1E-071869E571C8}"/>
    <cellStyle name="Comma 17 2 2 12 2" xfId="25664" xr:uid="{2A16EF31-8ED6-45B3-BAB8-0AC2F22386F0}"/>
    <cellStyle name="Comma 17 2 2 13" xfId="13545" xr:uid="{C008517A-6CCE-45ED-9A33-8DEA66FEC0C5}"/>
    <cellStyle name="Comma 17 2 2 13 2" xfId="27409" xr:uid="{19D1802C-1A87-4D91-AF93-CEA8A7640D1B}"/>
    <cellStyle name="Comma 17 2 2 14" xfId="15093" xr:uid="{B0462C98-DEC7-465A-987C-9C20992E92EB}"/>
    <cellStyle name="Comma 17 2 2 2" xfId="1144" xr:uid="{2DD1B8E9-EB8B-40F5-B095-E3D07EEF1280}"/>
    <cellStyle name="Comma 17 2 2 2 10" xfId="8314" xr:uid="{5454AFAB-B229-4A15-81CB-FBE9F29BD2BB}"/>
    <cellStyle name="Comma 17 2 2 2 10 2" xfId="22179" xr:uid="{1EF65DB6-7288-40F9-874A-B5AB88DFE09E}"/>
    <cellStyle name="Comma 17 2 2 2 11" xfId="11924" xr:uid="{5F2BBC15-8E23-44F7-9F78-39ABE41DAE70}"/>
    <cellStyle name="Comma 17 2 2 2 11 2" xfId="25788" xr:uid="{387BEB95-D338-4256-A8EC-DA04797B9516}"/>
    <cellStyle name="Comma 17 2 2 2 12" xfId="13669" xr:uid="{D0837346-983D-4868-84D6-5D4F252503EB}"/>
    <cellStyle name="Comma 17 2 2 2 12 2" xfId="27533" xr:uid="{D4EDBAB4-6D8A-4244-B7B0-7E3A943E7240}"/>
    <cellStyle name="Comma 17 2 2 2 13" xfId="15217" xr:uid="{6C016921-10E9-484F-9C34-3D49158D9BAC}"/>
    <cellStyle name="Comma 17 2 2 2 2" xfId="1392" xr:uid="{297B087A-A81A-415D-9F6F-9B65CFA3B5B6}"/>
    <cellStyle name="Comma 17 2 2 2 2 10" xfId="12172" xr:uid="{D5AA9F7E-E7DB-4E63-864B-8288EF3AB227}"/>
    <cellStyle name="Comma 17 2 2 2 2 10 2" xfId="26036" xr:uid="{BF5F4851-206C-4D3B-B635-318D481B568F}"/>
    <cellStyle name="Comma 17 2 2 2 2 11" xfId="13917" xr:uid="{8CAFB41D-A47B-493D-92C0-769AAEB05EF4}"/>
    <cellStyle name="Comma 17 2 2 2 2 11 2" xfId="27781" xr:uid="{E55C92A5-F328-40EB-8F7B-EF3F7F6E8707}"/>
    <cellStyle name="Comma 17 2 2 2 2 12" xfId="15465" xr:uid="{3E115468-403A-4965-816E-61935A6915FC}"/>
    <cellStyle name="Comma 17 2 2 2 2 2" xfId="1898" xr:uid="{73207F1B-6513-4680-9ED8-28C3F72602AE}"/>
    <cellStyle name="Comma 17 2 2 2 2 2 2" xfId="4620" xr:uid="{F9B6341D-D50E-4A8F-B369-FF40D537ED26}"/>
    <cellStyle name="Comma 17 2 2 2 2 2 2 2" xfId="10066" xr:uid="{D5F6AEC2-BC13-440A-AE2C-E74E13CC9A15}"/>
    <cellStyle name="Comma 17 2 2 2 2 2 2 2 2" xfId="23931" xr:uid="{DEB0C015-3467-4326-9032-EE144BF0C2B3}"/>
    <cellStyle name="Comma 17 2 2 2 2 2 2 3" xfId="18654" xr:uid="{11AB4DC8-B17D-4E37-A899-B8DB389F6935}"/>
    <cellStyle name="Comma 17 2 2 2 2 2 3" xfId="3610" xr:uid="{00CC6292-493D-4279-A693-8C812767089F}"/>
    <cellStyle name="Comma 17 2 2 2 2 2 3 2" xfId="17652" xr:uid="{494AA4E0-0EEE-44E1-8ADE-DDDB299A217C}"/>
    <cellStyle name="Comma 17 2 2 2 2 2 4" xfId="7544" xr:uid="{5F2426F0-F452-41B8-9505-D22BC09632C2}"/>
    <cellStyle name="Comma 17 2 2 2 2 2 4 2" xfId="21415" xr:uid="{131B765D-517F-4507-8C96-630E62EEF064}"/>
    <cellStyle name="Comma 17 2 2 2 2 2 5" xfId="9058" xr:uid="{5FF3CAE2-443B-4AF9-AA79-A9E24CC37D5A}"/>
    <cellStyle name="Comma 17 2 2 2 2 2 5 2" xfId="22923" xr:uid="{4BE3E920-D2D0-4E97-A816-18A31F32F730}"/>
    <cellStyle name="Comma 17 2 2 2 2 2 6" xfId="12678" xr:uid="{BD7DD14C-9815-44F5-B697-D1C9AE987102}"/>
    <cellStyle name="Comma 17 2 2 2 2 2 6 2" xfId="26542" xr:uid="{58520691-AA96-4E3C-BA0D-850C94522FBE}"/>
    <cellStyle name="Comma 17 2 2 2 2 2 7" xfId="14423" xr:uid="{7BC6427B-D538-42D8-B04E-44021125390B}"/>
    <cellStyle name="Comma 17 2 2 2 2 2 7 2" xfId="28287" xr:uid="{17B9D59E-8582-472C-8554-289CB7BF738F}"/>
    <cellStyle name="Comma 17 2 2 2 2 2 8" xfId="15971" xr:uid="{326A62EC-A482-4764-992F-E449C50640A6}"/>
    <cellStyle name="Comma 17 2 2 2 2 3" xfId="2406" xr:uid="{2AB07013-188D-4C55-902F-0396CF239D94}"/>
    <cellStyle name="Comma 17 2 2 2 2 3 2" xfId="4126" xr:uid="{9801B4E0-80C7-4773-AC09-C2D327AE179F}"/>
    <cellStyle name="Comma 17 2 2 2 2 3 2 2" xfId="18160" xr:uid="{0A3D8DFA-A531-454F-97D4-D734D32E61F3}"/>
    <cellStyle name="Comma 17 2 2 2 2 3 3" xfId="8052" xr:uid="{38B90D06-EE95-4CF6-88D9-3F926BF9B37F}"/>
    <cellStyle name="Comma 17 2 2 2 2 3 3 2" xfId="21921" xr:uid="{D348E7B9-EB7C-4B5B-9F7C-730B06BC3452}"/>
    <cellStyle name="Comma 17 2 2 2 2 3 4" xfId="9570" xr:uid="{485DFCC0-D43D-4531-AD7C-6B994512C96E}"/>
    <cellStyle name="Comma 17 2 2 2 2 3 4 2" xfId="23435" xr:uid="{CA09CE88-CDF2-4112-A1B6-B55F6A2B405F}"/>
    <cellStyle name="Comma 17 2 2 2 2 3 5" xfId="13184" xr:uid="{12A4EFEE-4156-46BD-BFE8-3DFAB178DEB3}"/>
    <cellStyle name="Comma 17 2 2 2 2 3 5 2" xfId="27048" xr:uid="{50AF7A2F-2C52-4978-A6BB-ABEB50F1AAAC}"/>
    <cellStyle name="Comma 17 2 2 2 2 3 6" xfId="14929" xr:uid="{50D38A8E-8342-4680-8F07-A353E5EDAB68}"/>
    <cellStyle name="Comma 17 2 2 2 2 3 6 2" xfId="28793" xr:uid="{5C30B9EB-674E-43D8-A0A0-0F09064354DA}"/>
    <cellStyle name="Comma 17 2 2 2 2 3 7" xfId="16477" xr:uid="{0C3DC9E2-1FDF-4D39-9073-A8A82EDBDC7A}"/>
    <cellStyle name="Comma 17 2 2 2 2 4" xfId="5098" xr:uid="{CC8FE851-ACF1-4BF9-B54B-4FD121409C9C}"/>
    <cellStyle name="Comma 17 2 2 2 2 4 2" xfId="10568" xr:uid="{76804E7E-26E5-4BFE-BDB4-3F2D270A4A69}"/>
    <cellStyle name="Comma 17 2 2 2 2 4 2 2" xfId="24433" xr:uid="{948F0A4E-869A-477D-9E33-6384A74E7A99}"/>
    <cellStyle name="Comma 17 2 2 2 2 4 3" xfId="19132" xr:uid="{CBE772BA-FF6C-40F7-AB6D-713ACB0C3E42}"/>
    <cellStyle name="Comma 17 2 2 2 2 5" xfId="5596" xr:uid="{51C9D4AF-C1B1-4A49-9771-9AF08A8D9137}"/>
    <cellStyle name="Comma 17 2 2 2 2 5 2" xfId="11070" xr:uid="{E700C28E-EFB1-4D18-B6D1-47BA68057A73}"/>
    <cellStyle name="Comma 17 2 2 2 2 5 2 2" xfId="24935" xr:uid="{4496A260-AC7C-48C5-8C82-EB78DA9B3DE5}"/>
    <cellStyle name="Comma 17 2 2 2 2 5 3" xfId="19630" xr:uid="{18FA7C87-EE36-4F8E-85C6-8A9F04BE37D2}"/>
    <cellStyle name="Comma 17 2 2 2 2 6" xfId="6098" xr:uid="{2CC853BA-8727-48E5-9A11-7EB20161EF58}"/>
    <cellStyle name="Comma 17 2 2 2 2 6 2" xfId="11572" xr:uid="{B5257B2A-F097-4B84-8FA2-ADE23DA65E99}"/>
    <cellStyle name="Comma 17 2 2 2 2 6 2 2" xfId="25437" xr:uid="{86D6C753-C19D-487D-B2B6-A27CB2B5EE4E}"/>
    <cellStyle name="Comma 17 2 2 2 2 6 3" xfId="20132" xr:uid="{6B17FF0A-849A-4EEB-9E7D-FCC7EC7A9630}"/>
    <cellStyle name="Comma 17 2 2 2 2 7" xfId="3116" xr:uid="{052C26B6-85AB-4A80-9117-C7F8B73155D7}"/>
    <cellStyle name="Comma 17 2 2 2 2 7 2" xfId="17158" xr:uid="{226BE09D-41A5-4B96-BD1B-416E33016983}"/>
    <cellStyle name="Comma 17 2 2 2 2 8" xfId="7038" xr:uid="{8659B896-815C-4151-B0A6-371AB8D09745}"/>
    <cellStyle name="Comma 17 2 2 2 2 8 2" xfId="20909" xr:uid="{5281B3D4-CE51-4EFE-8F8C-6B5922507824}"/>
    <cellStyle name="Comma 17 2 2 2 2 9" xfId="8562" xr:uid="{B79560A5-186B-447E-9C0F-6C7E2BFA7AB9}"/>
    <cellStyle name="Comma 17 2 2 2 2 9 2" xfId="22427" xr:uid="{840C7A51-B4F8-48A8-AE3B-8AAD065C75EB}"/>
    <cellStyle name="Comma 17 2 2 2 3" xfId="1650" xr:uid="{9096E26F-BE8F-438A-A37D-A4F9E3C97291}"/>
    <cellStyle name="Comma 17 2 2 2 3 2" xfId="4372" xr:uid="{F60F3C3D-D8D6-4F54-A7FE-D29B56E7F681}"/>
    <cellStyle name="Comma 17 2 2 2 3 2 2" xfId="9818" xr:uid="{2E4F70C4-8078-4E4B-9880-F7EC5975F16E}"/>
    <cellStyle name="Comma 17 2 2 2 3 2 2 2" xfId="23683" xr:uid="{FDAD9572-789B-4F5B-9C92-E37D9CAA55C9}"/>
    <cellStyle name="Comma 17 2 2 2 3 2 3" xfId="18406" xr:uid="{6C37CA80-76C6-4ADC-88C3-E3FCF4BA24E2}"/>
    <cellStyle name="Comma 17 2 2 2 3 3" xfId="3362" xr:uid="{AF35DF3C-74FA-4B39-BB02-27178A256E8B}"/>
    <cellStyle name="Comma 17 2 2 2 3 3 2" xfId="17404" xr:uid="{864F79CD-4D83-4AA9-A85B-275D930EAF59}"/>
    <cellStyle name="Comma 17 2 2 2 3 4" xfId="7296" xr:uid="{3E9F5164-DD1B-40E1-9BFF-9436DC6C8960}"/>
    <cellStyle name="Comma 17 2 2 2 3 4 2" xfId="21167" xr:uid="{27FFAA90-6932-4CEE-A7BE-C752D0F336A3}"/>
    <cellStyle name="Comma 17 2 2 2 3 5" xfId="8810" xr:uid="{2F77DB86-BDA6-4F0A-8786-E5630A02C166}"/>
    <cellStyle name="Comma 17 2 2 2 3 5 2" xfId="22675" xr:uid="{0C5A0982-9007-4C23-A843-6DB8697D6F94}"/>
    <cellStyle name="Comma 17 2 2 2 3 6" xfId="12430" xr:uid="{A6C06B82-0B48-4B4E-B851-C111BF324618}"/>
    <cellStyle name="Comma 17 2 2 2 3 6 2" xfId="26294" xr:uid="{55B84A04-16C2-424B-8C4F-BDF8941D2889}"/>
    <cellStyle name="Comma 17 2 2 2 3 7" xfId="14175" xr:uid="{974CD797-D841-4E81-A5C9-59F13B426990}"/>
    <cellStyle name="Comma 17 2 2 2 3 7 2" xfId="28039" xr:uid="{2F20AF85-3CEB-42DE-97EA-10D02D8E4F98}"/>
    <cellStyle name="Comma 17 2 2 2 3 8" xfId="15723" xr:uid="{A7A061B7-8563-4464-A20F-9D7825623D30}"/>
    <cellStyle name="Comma 17 2 2 2 4" xfId="2158" xr:uid="{F3C2E824-34A7-4D7B-B852-FF867B1A43D0}"/>
    <cellStyle name="Comma 17 2 2 2 4 2" xfId="3878" xr:uid="{2649C8E4-D4EA-424A-B6E8-19BE858362B8}"/>
    <cellStyle name="Comma 17 2 2 2 4 2 2" xfId="17912" xr:uid="{F74FE0AB-73F8-4517-BCBD-85811F1282F7}"/>
    <cellStyle name="Comma 17 2 2 2 4 3" xfId="7804" xr:uid="{23A46F8D-2FA5-469F-BAFF-0D379552AD69}"/>
    <cellStyle name="Comma 17 2 2 2 4 3 2" xfId="21673" xr:uid="{0D75218A-6937-42BE-AE22-F82C20E0705A}"/>
    <cellStyle name="Comma 17 2 2 2 4 4" xfId="9322" xr:uid="{F5F3BC1F-4F53-437C-9871-417AB4EC70AA}"/>
    <cellStyle name="Comma 17 2 2 2 4 4 2" xfId="23187" xr:uid="{F844B713-63A9-44C8-8FC1-14624B698774}"/>
    <cellStyle name="Comma 17 2 2 2 4 5" xfId="12936" xr:uid="{1B456D05-2591-44AB-8E74-968813C3B1CB}"/>
    <cellStyle name="Comma 17 2 2 2 4 5 2" xfId="26800" xr:uid="{75412B33-53BD-4E0D-A2D4-6B048D3B6D87}"/>
    <cellStyle name="Comma 17 2 2 2 4 6" xfId="14681" xr:uid="{49B12E4E-C813-4BCF-B95A-2BE68450A3E1}"/>
    <cellStyle name="Comma 17 2 2 2 4 6 2" xfId="28545" xr:uid="{66634A2E-F2F7-4F21-83CA-E4F80B3261B1}"/>
    <cellStyle name="Comma 17 2 2 2 4 7" xfId="16229" xr:uid="{CC5F5126-69CD-4180-A8A9-7A91E96928D3}"/>
    <cellStyle name="Comma 17 2 2 2 5" xfId="4860" xr:uid="{B3A17523-A640-49C5-BE36-ED56ADD8A215}"/>
    <cellStyle name="Comma 17 2 2 2 5 2" xfId="10320" xr:uid="{6218A33E-A1FC-481B-9B50-542086363012}"/>
    <cellStyle name="Comma 17 2 2 2 5 2 2" xfId="24185" xr:uid="{24783D4B-B08B-401C-B0AA-FC6A8DC2E423}"/>
    <cellStyle name="Comma 17 2 2 2 5 3" xfId="18894" xr:uid="{ACDDD035-8326-4968-823F-0E40183F0492}"/>
    <cellStyle name="Comma 17 2 2 2 6" xfId="5348" xr:uid="{FF9D1050-9EC9-409B-A2E7-7170F4009B06}"/>
    <cellStyle name="Comma 17 2 2 2 6 2" xfId="10822" xr:uid="{F9679139-2A9C-4D81-8478-25D11CED5627}"/>
    <cellStyle name="Comma 17 2 2 2 6 2 2" xfId="24687" xr:uid="{751924D9-D98B-47C0-97B7-C6F00BD7D70E}"/>
    <cellStyle name="Comma 17 2 2 2 6 3" xfId="19382" xr:uid="{591A7D81-9F96-4AAA-BCF9-DD41DB475334}"/>
    <cellStyle name="Comma 17 2 2 2 7" xfId="5850" xr:uid="{56618636-EAA2-4812-82E4-299D3DF78B05}"/>
    <cellStyle name="Comma 17 2 2 2 7 2" xfId="11324" xr:uid="{392DE2B6-C10F-4518-BEDD-342F066D449C}"/>
    <cellStyle name="Comma 17 2 2 2 7 2 2" xfId="25189" xr:uid="{6B3C988E-0E9E-4558-B6EE-3001D04B4082}"/>
    <cellStyle name="Comma 17 2 2 2 7 3" xfId="19884" xr:uid="{4BE22078-9DA4-4123-B812-B654618EA8BE}"/>
    <cellStyle name="Comma 17 2 2 2 8" xfId="2876" xr:uid="{6DAB3E3B-032D-4D6C-8143-4DC518D1E3FF}"/>
    <cellStyle name="Comma 17 2 2 2 8 2" xfId="16918" xr:uid="{E17C0418-71E8-4CA0-A63E-28EE8B947B49}"/>
    <cellStyle name="Comma 17 2 2 2 9" xfId="6790" xr:uid="{361764CD-6AE8-43AC-960E-DC4DFD142228}"/>
    <cellStyle name="Comma 17 2 2 2 9 2" xfId="20661" xr:uid="{A6F859AB-F3C0-4E65-811C-6907A4FFEAC9}"/>
    <cellStyle name="Comma 17 2 2 3" xfId="1268" xr:uid="{85AEDC4B-C426-4DC4-9481-91F635543E0B}"/>
    <cellStyle name="Comma 17 2 2 3 10" xfId="12048" xr:uid="{37924F14-940E-4235-8401-4858E64528FC}"/>
    <cellStyle name="Comma 17 2 2 3 10 2" xfId="25912" xr:uid="{61F18DF8-FC4B-432A-ABD3-D89D525351AE}"/>
    <cellStyle name="Comma 17 2 2 3 11" xfId="13793" xr:uid="{B8064023-B481-401F-9F47-325D6DB0A571}"/>
    <cellStyle name="Comma 17 2 2 3 11 2" xfId="27657" xr:uid="{E6818B9B-F5D3-41B0-ABB3-1B07CCFD581B}"/>
    <cellStyle name="Comma 17 2 2 3 12" xfId="15341" xr:uid="{270C901E-7C4F-4E83-9907-82389DF7C75D}"/>
    <cellStyle name="Comma 17 2 2 3 2" xfId="1774" xr:uid="{32BB9598-1ECE-43F0-8C8B-051E9EA4BB23}"/>
    <cellStyle name="Comma 17 2 2 3 2 2" xfId="4496" xr:uid="{A688C7A1-393E-44A1-985F-525FB5573669}"/>
    <cellStyle name="Comma 17 2 2 3 2 2 2" xfId="9942" xr:uid="{FE18A210-3CED-4AC6-A7DA-D0873EF79120}"/>
    <cellStyle name="Comma 17 2 2 3 2 2 2 2" xfId="23807" xr:uid="{0CBCCB75-9052-4522-BF2B-B5D2C46C6B2E}"/>
    <cellStyle name="Comma 17 2 2 3 2 2 3" xfId="18530" xr:uid="{E24559A6-79DD-4171-A668-615E0C05594D}"/>
    <cellStyle name="Comma 17 2 2 3 2 3" xfId="3486" xr:uid="{1916F797-E3DA-4034-961A-397C5CE30000}"/>
    <cellStyle name="Comma 17 2 2 3 2 3 2" xfId="17528" xr:uid="{5E0AB05F-88D0-46B4-8197-805A37F7E23D}"/>
    <cellStyle name="Comma 17 2 2 3 2 4" xfId="7420" xr:uid="{51126892-E05D-4184-842B-B5D50B80662A}"/>
    <cellStyle name="Comma 17 2 2 3 2 4 2" xfId="21291" xr:uid="{DDE2BC1C-D3DF-4EEA-9557-257EF691F566}"/>
    <cellStyle name="Comma 17 2 2 3 2 5" xfId="8934" xr:uid="{6B6EFB96-CD0B-4423-B43D-601B14F3CAEF}"/>
    <cellStyle name="Comma 17 2 2 3 2 5 2" xfId="22799" xr:uid="{F86FBA3B-F4AD-4655-970E-148C224EF66C}"/>
    <cellStyle name="Comma 17 2 2 3 2 6" xfId="12554" xr:uid="{B3E01130-F3D8-410A-999E-82F2EC854412}"/>
    <cellStyle name="Comma 17 2 2 3 2 6 2" xfId="26418" xr:uid="{7BEE79DD-1919-4F2D-B472-52D782346D4E}"/>
    <cellStyle name="Comma 17 2 2 3 2 7" xfId="14299" xr:uid="{A287F793-11EB-40C0-A7BD-CA8319C68251}"/>
    <cellStyle name="Comma 17 2 2 3 2 7 2" xfId="28163" xr:uid="{827F3470-87FA-4B46-8764-7ADDA53D2794}"/>
    <cellStyle name="Comma 17 2 2 3 2 8" xfId="15847" xr:uid="{F2F50FB0-FBA1-47DF-B24F-8F10CFBAC3D4}"/>
    <cellStyle name="Comma 17 2 2 3 3" xfId="2282" xr:uid="{A62EE5C4-F5E9-4DD2-83AB-46CC62D92D92}"/>
    <cellStyle name="Comma 17 2 2 3 3 2" xfId="4002" xr:uid="{B27052B3-79F1-4AA2-9C1C-F6497BA45267}"/>
    <cellStyle name="Comma 17 2 2 3 3 2 2" xfId="18036" xr:uid="{4BA09D92-D5BA-4E56-856C-406A2D965A53}"/>
    <cellStyle name="Comma 17 2 2 3 3 3" xfId="7928" xr:uid="{7B95AE09-D8B0-4984-9C4A-D69D0CC32AEB}"/>
    <cellStyle name="Comma 17 2 2 3 3 3 2" xfId="21797" xr:uid="{786C0915-D9CB-4979-A40D-706C4FD4146F}"/>
    <cellStyle name="Comma 17 2 2 3 3 4" xfId="9446" xr:uid="{BE72B911-717E-4D39-B06D-508757BB545D}"/>
    <cellStyle name="Comma 17 2 2 3 3 4 2" xfId="23311" xr:uid="{8E65F1AD-FC49-4A39-AFBC-8218D32A2F28}"/>
    <cellStyle name="Comma 17 2 2 3 3 5" xfId="13060" xr:uid="{7161DA31-E9F7-4FDF-8B63-818FCAE7AD72}"/>
    <cellStyle name="Comma 17 2 2 3 3 5 2" xfId="26924" xr:uid="{602F60D8-B865-4A2A-8485-1716A720BC60}"/>
    <cellStyle name="Comma 17 2 2 3 3 6" xfId="14805" xr:uid="{B0097094-711E-42CC-8566-24BB28EC9F4F}"/>
    <cellStyle name="Comma 17 2 2 3 3 6 2" xfId="28669" xr:uid="{217014DE-CE2E-42CE-A9F8-0D5AA4775A0C}"/>
    <cellStyle name="Comma 17 2 2 3 3 7" xfId="16353" xr:uid="{600B42AE-E447-4061-8EFE-0512DD1A859F}"/>
    <cellStyle name="Comma 17 2 2 3 4" xfId="4976" xr:uid="{25CAC82B-433B-4412-B3A4-01F22ED80D70}"/>
    <cellStyle name="Comma 17 2 2 3 4 2" xfId="10444" xr:uid="{5840311C-0DC1-4244-8E3C-18F390A0DD62}"/>
    <cellStyle name="Comma 17 2 2 3 4 2 2" xfId="24309" xr:uid="{945608D7-FD3A-4CCE-BDD7-3E42E4BDC04C}"/>
    <cellStyle name="Comma 17 2 2 3 4 3" xfId="19010" xr:uid="{B418740B-66C2-44A6-9C4E-4BBFF3908C48}"/>
    <cellStyle name="Comma 17 2 2 3 5" xfId="5472" xr:uid="{9551883E-A4AA-41F4-80EC-C9EF77EA4F5C}"/>
    <cellStyle name="Comma 17 2 2 3 5 2" xfId="10946" xr:uid="{590E6576-8387-47EE-B792-5072BCD22178}"/>
    <cellStyle name="Comma 17 2 2 3 5 2 2" xfId="24811" xr:uid="{B6B6DEE3-16F9-44B9-8947-111EDF60913E}"/>
    <cellStyle name="Comma 17 2 2 3 5 3" xfId="19506" xr:uid="{7A5B7CAD-A868-4A95-8205-455691BF93AE}"/>
    <cellStyle name="Comma 17 2 2 3 6" xfId="5974" xr:uid="{A7ED8A5D-D616-4CF0-B1B9-06B317A4382D}"/>
    <cellStyle name="Comma 17 2 2 3 6 2" xfId="11448" xr:uid="{17FAC80B-50B6-4960-A7CB-49DE35DE62FA}"/>
    <cellStyle name="Comma 17 2 2 3 6 2 2" xfId="25313" xr:uid="{5B6A4571-3D9D-46E2-A5CF-AB14AB0D130B}"/>
    <cellStyle name="Comma 17 2 2 3 6 3" xfId="20008" xr:uid="{6B37F585-C0DA-4BD9-AFF9-566E83406B26}"/>
    <cellStyle name="Comma 17 2 2 3 7" xfId="2994" xr:uid="{309720DE-AD89-4F68-BE39-755E866DBAD4}"/>
    <cellStyle name="Comma 17 2 2 3 7 2" xfId="17036" xr:uid="{CB73B54C-C0CF-4B17-91B6-EC54C657B791}"/>
    <cellStyle name="Comma 17 2 2 3 8" xfId="6914" xr:uid="{E9FCF891-2446-48CF-B9E1-A91970D13619}"/>
    <cellStyle name="Comma 17 2 2 3 8 2" xfId="20785" xr:uid="{4FC130E9-70B2-405C-A4B0-28F59D4E6D4C}"/>
    <cellStyle name="Comma 17 2 2 3 9" xfId="8438" xr:uid="{F4EAA964-7B93-4A0F-8C9D-F635FADC70AB}"/>
    <cellStyle name="Comma 17 2 2 3 9 2" xfId="22303" xr:uid="{06810EE6-3858-4EC6-A36D-673278272983}"/>
    <cellStyle name="Comma 17 2 2 4" xfId="1526" xr:uid="{DFEFC782-B64D-4FF7-8580-0275B9D1C7F5}"/>
    <cellStyle name="Comma 17 2 2 4 2" xfId="4250" xr:uid="{BDAC6A58-E9DE-43F1-8D6A-DDD897196554}"/>
    <cellStyle name="Comma 17 2 2 4 2 2" xfId="9694" xr:uid="{27F154C5-91B1-470F-A396-4F689376AABF}"/>
    <cellStyle name="Comma 17 2 2 4 2 2 2" xfId="23559" xr:uid="{9D869F3E-2900-4E29-8FAC-431556D8D3D2}"/>
    <cellStyle name="Comma 17 2 2 4 2 3" xfId="18284" xr:uid="{6A81DF11-CED3-499E-961C-152523CD8550}"/>
    <cellStyle name="Comma 17 2 2 4 3" xfId="3240" xr:uid="{38B0AE08-3E1E-4F3B-9A90-1800A13CE1F6}"/>
    <cellStyle name="Comma 17 2 2 4 3 2" xfId="17282" xr:uid="{74918966-BF19-41EB-8F8A-2804A6250529}"/>
    <cellStyle name="Comma 17 2 2 4 4" xfId="7172" xr:uid="{C8D915A7-E6C2-4554-B534-313549991694}"/>
    <cellStyle name="Comma 17 2 2 4 4 2" xfId="21043" xr:uid="{251A3EA0-889E-47AE-9E2C-0D43DA153CF9}"/>
    <cellStyle name="Comma 17 2 2 4 5" xfId="8686" xr:uid="{1DD9BF79-5055-4977-95B3-784AE7477A0F}"/>
    <cellStyle name="Comma 17 2 2 4 5 2" xfId="22551" xr:uid="{CF725129-5346-4A07-878E-88A5155D14BF}"/>
    <cellStyle name="Comma 17 2 2 4 6" xfId="12306" xr:uid="{B49BD8E6-86F1-45F7-ABFC-B9F4B45AC574}"/>
    <cellStyle name="Comma 17 2 2 4 6 2" xfId="26170" xr:uid="{AFC85432-315F-4ABD-9345-D7DA8BC64107}"/>
    <cellStyle name="Comma 17 2 2 4 7" xfId="14051" xr:uid="{7226E486-2889-4E6F-93FC-E6E471444BBD}"/>
    <cellStyle name="Comma 17 2 2 4 7 2" xfId="27915" xr:uid="{E6105E18-93FD-4F6A-B2AD-448A4C3EEDA0}"/>
    <cellStyle name="Comma 17 2 2 4 8" xfId="15599" xr:uid="{31AC19E1-D18F-4CB4-8AFB-DC80B7DDBCFB}"/>
    <cellStyle name="Comma 17 2 2 5" xfId="2034" xr:uid="{DB7CCFD5-5F43-4B28-867D-046AF2CA598B}"/>
    <cellStyle name="Comma 17 2 2 5 2" xfId="3754" xr:uid="{A5320FBA-F232-4210-9E26-32E562F3D288}"/>
    <cellStyle name="Comma 17 2 2 5 2 2" xfId="17788" xr:uid="{C41628C8-FE85-4D93-B3DA-0933FFD775B2}"/>
    <cellStyle name="Comma 17 2 2 5 3" xfId="7680" xr:uid="{F1AF610E-CB9A-4CFB-8ADE-9D9C2FCC77B9}"/>
    <cellStyle name="Comma 17 2 2 5 3 2" xfId="21549" xr:uid="{E72AD06C-9223-4357-9DE8-1152D5266643}"/>
    <cellStyle name="Comma 17 2 2 5 4" xfId="9198" xr:uid="{076EE17A-C9BB-4B88-B0A5-833444A681BE}"/>
    <cellStyle name="Comma 17 2 2 5 4 2" xfId="23063" xr:uid="{D0F5B834-9540-42F2-9C79-1C2FC84E22E6}"/>
    <cellStyle name="Comma 17 2 2 5 5" xfId="12812" xr:uid="{B03AA42A-BEBE-4AFB-8CF8-A1699A8C167D}"/>
    <cellStyle name="Comma 17 2 2 5 5 2" xfId="26676" xr:uid="{C02156BD-9002-4FE0-BDF3-2AB6ECA9651A}"/>
    <cellStyle name="Comma 17 2 2 5 6" xfId="14557" xr:uid="{FDEC8420-CE2C-4B14-A983-27D6B0E55369}"/>
    <cellStyle name="Comma 17 2 2 5 6 2" xfId="28421" xr:uid="{1BECD960-22ED-4A2D-A550-50AF258B0916}"/>
    <cellStyle name="Comma 17 2 2 5 7" xfId="16105" xr:uid="{4955CAD5-AB51-4417-A42B-5CBF44017949}"/>
    <cellStyle name="Comma 17 2 2 6" xfId="4748" xr:uid="{8F77A178-B519-4DDF-99BB-52502EFF692D}"/>
    <cellStyle name="Comma 17 2 2 6 2" xfId="10196" xr:uid="{EA1DCE71-EFCD-4AA1-A52E-70C496E98098}"/>
    <cellStyle name="Comma 17 2 2 6 2 2" xfId="24061" xr:uid="{8436E6D1-441E-4E30-BB6A-D54F0978E863}"/>
    <cellStyle name="Comma 17 2 2 6 3" xfId="18782" xr:uid="{120846F4-E98B-4287-8B15-56325572D5F7}"/>
    <cellStyle name="Comma 17 2 2 7" xfId="5224" xr:uid="{C1AA05EF-62B6-4E6B-A80A-0CF39252D596}"/>
    <cellStyle name="Comma 17 2 2 7 2" xfId="10698" xr:uid="{9B3B871D-8AA8-4E30-8458-E2D42FAE8A79}"/>
    <cellStyle name="Comma 17 2 2 7 2 2" xfId="24563" xr:uid="{B232CD26-E231-41D6-8551-4A4396913712}"/>
    <cellStyle name="Comma 17 2 2 7 3" xfId="19258" xr:uid="{8F99B3C0-D478-480F-AC6C-5A5304F43525}"/>
    <cellStyle name="Comma 17 2 2 8" xfId="5726" xr:uid="{B43A9530-25B5-45D9-A28D-AFF96DA2FC5F}"/>
    <cellStyle name="Comma 17 2 2 8 2" xfId="11200" xr:uid="{4DD8A221-CDD4-4FA9-88F9-B0B8530E00FB}"/>
    <cellStyle name="Comma 17 2 2 8 2 2" xfId="25065" xr:uid="{AD9AAA32-9FD5-4270-8D06-21BB05A8B07E}"/>
    <cellStyle name="Comma 17 2 2 8 3" xfId="19760" xr:uid="{861287B6-49B5-4F33-B60A-3770389BD6E8}"/>
    <cellStyle name="Comma 17 2 2 9" xfId="2764" xr:uid="{2C81662A-273F-4A5F-8C14-72F8AEEB6CA2}"/>
    <cellStyle name="Comma 17 2 2 9 2" xfId="16806" xr:uid="{AE0E6B9E-0EF9-4875-9D9B-B611BDDBE1F1}"/>
    <cellStyle name="Comma 17 2 3" xfId="1103" xr:uid="{1C015A5A-8A72-48E5-B008-E7E0EB62D78C}"/>
    <cellStyle name="Comma 17 2 3 10" xfId="8273" xr:uid="{20C4C7B4-CEE2-4754-9FBF-EB36BA117568}"/>
    <cellStyle name="Comma 17 2 3 10 2" xfId="22138" xr:uid="{A4B1827A-DF5E-4C8E-AE70-0D92516CBAAF}"/>
    <cellStyle name="Comma 17 2 3 11" xfId="11883" xr:uid="{C725E2CD-3785-47CA-BD13-A3A8493FDFB4}"/>
    <cellStyle name="Comma 17 2 3 11 2" xfId="25747" xr:uid="{7E3E163D-D893-49E2-94DC-86257DAB3AFE}"/>
    <cellStyle name="Comma 17 2 3 12" xfId="13628" xr:uid="{B04B0BDD-CC9D-4E9C-84E3-5536B1E572C6}"/>
    <cellStyle name="Comma 17 2 3 12 2" xfId="27492" xr:uid="{1A6431D2-4184-41DE-A284-9F7E46108916}"/>
    <cellStyle name="Comma 17 2 3 13" xfId="15176" xr:uid="{87DE5A5C-7F76-4659-983D-E42767ACFD84}"/>
    <cellStyle name="Comma 17 2 3 2" xfId="1351" xr:uid="{0E151E48-9150-4AA1-B002-A09EEED4D591}"/>
    <cellStyle name="Comma 17 2 3 2 10" xfId="12131" xr:uid="{C12CD476-CDB5-4EF4-B214-FCF22E751A72}"/>
    <cellStyle name="Comma 17 2 3 2 10 2" xfId="25995" xr:uid="{CFE7DD7F-B693-467E-A80A-37867DB88D3A}"/>
    <cellStyle name="Comma 17 2 3 2 11" xfId="13876" xr:uid="{C061EEF2-38B9-4CDB-A489-B435D9F2D6DD}"/>
    <cellStyle name="Comma 17 2 3 2 11 2" xfId="27740" xr:uid="{D8BC1DAD-4ADA-4D91-8F22-281E947F19C8}"/>
    <cellStyle name="Comma 17 2 3 2 12" xfId="15424" xr:uid="{7EB33037-6D62-497A-95D1-FB59C476DCE9}"/>
    <cellStyle name="Comma 17 2 3 2 2" xfId="1857" xr:uid="{D9641829-3228-4980-9BBA-50E3B33D9737}"/>
    <cellStyle name="Comma 17 2 3 2 2 2" xfId="4579" xr:uid="{ACDEC178-AC96-4C8D-9EC9-1B3C0D2C63F3}"/>
    <cellStyle name="Comma 17 2 3 2 2 2 2" xfId="10025" xr:uid="{E98D7000-411D-4A85-9DC2-EEB5FB81A7F2}"/>
    <cellStyle name="Comma 17 2 3 2 2 2 2 2" xfId="23890" xr:uid="{D413D88D-C9B7-4110-B6A6-9B5AE3DAD0AB}"/>
    <cellStyle name="Comma 17 2 3 2 2 2 3" xfId="18613" xr:uid="{1AA970B5-7D72-43C1-B803-AC786F8ECAF7}"/>
    <cellStyle name="Comma 17 2 3 2 2 3" xfId="3569" xr:uid="{6FC38017-B1AC-4260-9977-A1156863E243}"/>
    <cellStyle name="Comma 17 2 3 2 2 3 2" xfId="17611" xr:uid="{5D344457-3056-4385-9C8B-1CA246376D01}"/>
    <cellStyle name="Comma 17 2 3 2 2 4" xfId="7503" xr:uid="{24EE86D0-1F7F-4C6C-9384-B340700B6705}"/>
    <cellStyle name="Comma 17 2 3 2 2 4 2" xfId="21374" xr:uid="{0C21566E-A42F-41D1-9D75-CB4E38D3E115}"/>
    <cellStyle name="Comma 17 2 3 2 2 5" xfId="9017" xr:uid="{9757F5F6-B7E8-4437-8A3A-16A11F88659B}"/>
    <cellStyle name="Comma 17 2 3 2 2 5 2" xfId="22882" xr:uid="{1DBCC0DC-154B-4EAF-9801-F9960D98E3F2}"/>
    <cellStyle name="Comma 17 2 3 2 2 6" xfId="12637" xr:uid="{4EDA2AF4-0943-4A6C-BB78-8CF28A273AB4}"/>
    <cellStyle name="Comma 17 2 3 2 2 6 2" xfId="26501" xr:uid="{B7254397-EF67-4504-82CA-C2B1BD19DEC9}"/>
    <cellStyle name="Comma 17 2 3 2 2 7" xfId="14382" xr:uid="{02F3BCDC-F37B-422C-B86F-7948A8C05429}"/>
    <cellStyle name="Comma 17 2 3 2 2 7 2" xfId="28246" xr:uid="{4BF09505-746D-46DD-A987-0E05FEBC5915}"/>
    <cellStyle name="Comma 17 2 3 2 2 8" xfId="15930" xr:uid="{77260929-8B1C-4582-992A-E00B15FE05E8}"/>
    <cellStyle name="Comma 17 2 3 2 3" xfId="2365" xr:uid="{932F87B3-1C60-4261-9739-783635C0EC13}"/>
    <cellStyle name="Comma 17 2 3 2 3 2" xfId="4085" xr:uid="{7FB939D3-90FD-47EB-9A0D-074F4AA77698}"/>
    <cellStyle name="Comma 17 2 3 2 3 2 2" xfId="18119" xr:uid="{91F700F5-514A-40E7-A5B3-0B0AC6F562C5}"/>
    <cellStyle name="Comma 17 2 3 2 3 3" xfId="8011" xr:uid="{001D77CA-3C11-4363-AD66-89E94AB28680}"/>
    <cellStyle name="Comma 17 2 3 2 3 3 2" xfId="21880" xr:uid="{3AF3B9A6-3120-4C0B-9761-D3B602D3B3C5}"/>
    <cellStyle name="Comma 17 2 3 2 3 4" xfId="9529" xr:uid="{809B8546-D72C-4B84-A3E8-4C40C82B25D1}"/>
    <cellStyle name="Comma 17 2 3 2 3 4 2" xfId="23394" xr:uid="{AEF99FAE-3CDF-4227-BAD5-D91B31EBF7E1}"/>
    <cellStyle name="Comma 17 2 3 2 3 5" xfId="13143" xr:uid="{52BBBFF1-2EEE-4687-A608-6069ADAB9D02}"/>
    <cellStyle name="Comma 17 2 3 2 3 5 2" xfId="27007" xr:uid="{2E735DB8-D54E-49A6-A64D-D5A5F3B39BDF}"/>
    <cellStyle name="Comma 17 2 3 2 3 6" xfId="14888" xr:uid="{D1FFEB9A-E4D9-4D3C-B10B-AC8452D8AAE4}"/>
    <cellStyle name="Comma 17 2 3 2 3 6 2" xfId="28752" xr:uid="{45A5DA81-4BFA-4985-BEF3-490FABB93283}"/>
    <cellStyle name="Comma 17 2 3 2 3 7" xfId="16436" xr:uid="{E34CA32E-3E98-4D85-959C-26B1727742A1}"/>
    <cellStyle name="Comma 17 2 3 2 4" xfId="5057" xr:uid="{B808060C-524E-4DA9-9DEF-FF426C776D53}"/>
    <cellStyle name="Comma 17 2 3 2 4 2" xfId="10527" xr:uid="{AFBAA505-0928-4DB9-8E2F-5A49C94017D5}"/>
    <cellStyle name="Comma 17 2 3 2 4 2 2" xfId="24392" xr:uid="{3036AEB6-449B-4BC9-AF07-C962F9DE636C}"/>
    <cellStyle name="Comma 17 2 3 2 4 3" xfId="19091" xr:uid="{B4E018E2-040A-45E7-86B0-E33C8878F919}"/>
    <cellStyle name="Comma 17 2 3 2 5" xfId="5555" xr:uid="{2BB01CB7-17ED-41B5-AF32-91CE60147EAC}"/>
    <cellStyle name="Comma 17 2 3 2 5 2" xfId="11029" xr:uid="{70B459B4-75E8-48D2-8274-6A1E7B077015}"/>
    <cellStyle name="Comma 17 2 3 2 5 2 2" xfId="24894" xr:uid="{FC21CE1E-184D-45AF-A7A5-2D3C87B36E2A}"/>
    <cellStyle name="Comma 17 2 3 2 5 3" xfId="19589" xr:uid="{AD4CE2D3-8E28-4D8A-80F5-25ACFBB06B0A}"/>
    <cellStyle name="Comma 17 2 3 2 6" xfId="6057" xr:uid="{E3AD61EB-35B2-487D-B90D-DC907BACF970}"/>
    <cellStyle name="Comma 17 2 3 2 6 2" xfId="11531" xr:uid="{009068C3-C186-4BAB-AAB6-E5306BF8A8F8}"/>
    <cellStyle name="Comma 17 2 3 2 6 2 2" xfId="25396" xr:uid="{0259E415-57CB-4783-A3DE-E260C939B4C7}"/>
    <cellStyle name="Comma 17 2 3 2 6 3" xfId="20091" xr:uid="{49AC0118-0DA8-4EE8-BC43-4264929B22A5}"/>
    <cellStyle name="Comma 17 2 3 2 7" xfId="3075" xr:uid="{F76DDB7A-E693-40D5-B4EB-8C1B4AB4678B}"/>
    <cellStyle name="Comma 17 2 3 2 7 2" xfId="17117" xr:uid="{CFE56B36-F799-4E4B-8632-B001C8673104}"/>
    <cellStyle name="Comma 17 2 3 2 8" xfId="6997" xr:uid="{D07C998C-F4D0-4507-9C1E-105E135847CE}"/>
    <cellStyle name="Comma 17 2 3 2 8 2" xfId="20868" xr:uid="{7BDF688D-E435-4AAA-92C2-2CB8A10535C2}"/>
    <cellStyle name="Comma 17 2 3 2 9" xfId="8521" xr:uid="{98D2E3C9-C668-420D-B4F7-D41364EBA6D3}"/>
    <cellStyle name="Comma 17 2 3 2 9 2" xfId="22386" xr:uid="{9466660C-B0DF-4D6B-BBF6-FE8C2FDC76B5}"/>
    <cellStyle name="Comma 17 2 3 3" xfId="1609" xr:uid="{D7FFE5D3-B3A2-4100-806B-5AC301165F63}"/>
    <cellStyle name="Comma 17 2 3 3 2" xfId="4331" xr:uid="{F0FEE763-E2F1-4788-9B98-2FDDED75BF82}"/>
    <cellStyle name="Comma 17 2 3 3 2 2" xfId="9777" xr:uid="{1E0BFB08-2724-4E72-A4A1-B9A0B17DD833}"/>
    <cellStyle name="Comma 17 2 3 3 2 2 2" xfId="23642" xr:uid="{BDB7F498-CD24-444F-AAD1-03C1641D554F}"/>
    <cellStyle name="Comma 17 2 3 3 2 3" xfId="18365" xr:uid="{FFCE268D-2935-4513-A9F0-6C7A2DE6100C}"/>
    <cellStyle name="Comma 17 2 3 3 3" xfId="3321" xr:uid="{A8F5B98E-8D3B-4095-86CF-640EEC2B3FEF}"/>
    <cellStyle name="Comma 17 2 3 3 3 2" xfId="17363" xr:uid="{601561D4-9B5D-472D-998D-060E83771D06}"/>
    <cellStyle name="Comma 17 2 3 3 4" xfId="7255" xr:uid="{42500E2D-AE76-484C-B5B1-54CEE5EC9CF0}"/>
    <cellStyle name="Comma 17 2 3 3 4 2" xfId="21126" xr:uid="{4BC27C40-894D-425C-825D-E68BF7206681}"/>
    <cellStyle name="Comma 17 2 3 3 5" xfId="8769" xr:uid="{EBD3C311-1893-4792-9042-0AC93A6DCB55}"/>
    <cellStyle name="Comma 17 2 3 3 5 2" xfId="22634" xr:uid="{CBDF01D9-E9BF-4AA9-A393-811F57589C73}"/>
    <cellStyle name="Comma 17 2 3 3 6" xfId="12389" xr:uid="{BC979DD6-11E3-4911-B658-48D1B14D0A5C}"/>
    <cellStyle name="Comma 17 2 3 3 6 2" xfId="26253" xr:uid="{35EA854A-F4F8-4B28-9773-EB38870ACC75}"/>
    <cellStyle name="Comma 17 2 3 3 7" xfId="14134" xr:uid="{E04CDB7A-26E0-479D-9E4D-4711243094C8}"/>
    <cellStyle name="Comma 17 2 3 3 7 2" xfId="27998" xr:uid="{F31C0FDC-DD42-400B-878A-0DD5BA985BD2}"/>
    <cellStyle name="Comma 17 2 3 3 8" xfId="15682" xr:uid="{A79C42C2-C3F3-409A-8A3C-E1F49B3EBCD4}"/>
    <cellStyle name="Comma 17 2 3 4" xfId="2117" xr:uid="{2E4BCD9F-7BFD-4D72-B48D-45F9E6E19A7E}"/>
    <cellStyle name="Comma 17 2 3 4 2" xfId="3837" xr:uid="{30177FDF-6B0A-46F1-8424-7D5298BB67F8}"/>
    <cellStyle name="Comma 17 2 3 4 2 2" xfId="17871" xr:uid="{8CA5C6F8-60AC-4A15-9F71-FA7BBEF72D2F}"/>
    <cellStyle name="Comma 17 2 3 4 3" xfId="7763" xr:uid="{24F1E31A-E335-4AF5-8C33-AF9E98B0C547}"/>
    <cellStyle name="Comma 17 2 3 4 3 2" xfId="21632" xr:uid="{AE7174EC-BD21-4FE2-B443-3CBD16F4F7BB}"/>
    <cellStyle name="Comma 17 2 3 4 4" xfId="9281" xr:uid="{82D65EEA-EF1B-4952-A9D4-925C8793EF09}"/>
    <cellStyle name="Comma 17 2 3 4 4 2" xfId="23146" xr:uid="{3A396224-9E1F-4740-A9A2-6F2B3E8384B9}"/>
    <cellStyle name="Comma 17 2 3 4 5" xfId="12895" xr:uid="{965AF33E-D9BF-469E-93EE-229AF6FE1469}"/>
    <cellStyle name="Comma 17 2 3 4 5 2" xfId="26759" xr:uid="{34FD729F-96BE-477D-A6F6-245F52B323E9}"/>
    <cellStyle name="Comma 17 2 3 4 6" xfId="14640" xr:uid="{F2939FE7-73E4-4536-ACAE-C9E2822E444D}"/>
    <cellStyle name="Comma 17 2 3 4 6 2" xfId="28504" xr:uid="{5120DF0E-F6F8-44AA-80C4-960312FD7E0E}"/>
    <cellStyle name="Comma 17 2 3 4 7" xfId="16188" xr:uid="{E008AA75-F000-4651-B7E5-E19958B00102}"/>
    <cellStyle name="Comma 17 2 3 5" xfId="4823" xr:uid="{74FD5685-1DC3-4F38-807A-D23E6A49A8FE}"/>
    <cellStyle name="Comma 17 2 3 5 2" xfId="10279" xr:uid="{D0E93934-FA71-4078-A2B5-11101DEC8939}"/>
    <cellStyle name="Comma 17 2 3 5 2 2" xfId="24144" xr:uid="{5132EE87-2708-4487-B608-1D35C37236B5}"/>
    <cellStyle name="Comma 17 2 3 5 3" xfId="18857" xr:uid="{7B9DCFB0-DA65-4CB5-8E35-D262E7AC0D56}"/>
    <cellStyle name="Comma 17 2 3 6" xfId="5307" xr:uid="{8E97D4FD-EBE3-4007-AD4F-F584D0A89CBD}"/>
    <cellStyle name="Comma 17 2 3 6 2" xfId="10781" xr:uid="{14BF59CD-7B2E-44CD-9E41-4C6A32C04ACC}"/>
    <cellStyle name="Comma 17 2 3 6 2 2" xfId="24646" xr:uid="{EB393E71-3BCC-4F8A-A9A9-376F1992D595}"/>
    <cellStyle name="Comma 17 2 3 6 3" xfId="19341" xr:uid="{476B724D-5710-4914-BD97-2AD92AB896B0}"/>
    <cellStyle name="Comma 17 2 3 7" xfId="5809" xr:uid="{E0F4F8F4-6700-417E-8217-7FEB9F3ECEB2}"/>
    <cellStyle name="Comma 17 2 3 7 2" xfId="11283" xr:uid="{0812344E-2C03-4B71-AA56-B846939A6C7C}"/>
    <cellStyle name="Comma 17 2 3 7 2 2" xfId="25148" xr:uid="{308A2AF8-9467-4791-B9B8-910013E408D9}"/>
    <cellStyle name="Comma 17 2 3 7 3" xfId="19843" xr:uid="{468C94F2-CC84-4D87-B5F0-73B8EE400C2F}"/>
    <cellStyle name="Comma 17 2 3 8" xfId="2839" xr:uid="{5AFACE42-ABD0-4949-A254-B8F913517760}"/>
    <cellStyle name="Comma 17 2 3 8 2" xfId="16881" xr:uid="{854F8206-2327-4A66-8C89-BC2E0E0C432F}"/>
    <cellStyle name="Comma 17 2 3 9" xfId="6749" xr:uid="{D5647753-9C69-4A77-A826-5B3F4E0182C9}"/>
    <cellStyle name="Comma 17 2 3 9 2" xfId="20620" xr:uid="{E3B461FD-0697-495F-BE6A-B39A881BBDF6}"/>
    <cellStyle name="Comma 17 2 4" xfId="1227" xr:uid="{8404CF8D-0988-4CDD-891A-C83517173EEC}"/>
    <cellStyle name="Comma 17 2 4 10" xfId="12007" xr:uid="{97E11E00-7B0F-49A4-B75D-DB84ACEEDF65}"/>
    <cellStyle name="Comma 17 2 4 10 2" xfId="25871" xr:uid="{BBEDA13C-9F26-416C-8A91-A1E89D9C15F9}"/>
    <cellStyle name="Comma 17 2 4 11" xfId="13752" xr:uid="{1DB063EC-8CFE-4583-A359-E0C3627FCCFC}"/>
    <cellStyle name="Comma 17 2 4 11 2" xfId="27616" xr:uid="{6D245B27-58AF-453B-AB32-90E79E478FBD}"/>
    <cellStyle name="Comma 17 2 4 12" xfId="15300" xr:uid="{333854D7-FF34-4846-9A91-3153716763B4}"/>
    <cellStyle name="Comma 17 2 4 2" xfId="1733" xr:uid="{A4905AEF-18A4-459C-8F0F-08CCA64E13DE}"/>
    <cellStyle name="Comma 17 2 4 2 2" xfId="4455" xr:uid="{64B111B9-EC26-4DCE-88B9-735AFE244205}"/>
    <cellStyle name="Comma 17 2 4 2 2 2" xfId="9901" xr:uid="{ADD6C15D-244F-499D-8802-4355D033E02D}"/>
    <cellStyle name="Comma 17 2 4 2 2 2 2" xfId="23766" xr:uid="{71216D05-81FE-455C-8151-FB2269F98078}"/>
    <cellStyle name="Comma 17 2 4 2 2 3" xfId="18489" xr:uid="{6F1217D6-4CE0-4A49-8E50-629ADE5F2516}"/>
    <cellStyle name="Comma 17 2 4 2 3" xfId="3445" xr:uid="{1304ED9D-06C5-4434-93A9-B8453FAF13A8}"/>
    <cellStyle name="Comma 17 2 4 2 3 2" xfId="17487" xr:uid="{CC0C0E6C-35E0-4786-BB88-31081C7D39F4}"/>
    <cellStyle name="Comma 17 2 4 2 4" xfId="7379" xr:uid="{EBB6872A-DAFF-4915-9E8F-B009B9F1F9E3}"/>
    <cellStyle name="Comma 17 2 4 2 4 2" xfId="21250" xr:uid="{AB3746D3-8330-4631-8CCE-59236A0E6CDB}"/>
    <cellStyle name="Comma 17 2 4 2 5" xfId="8893" xr:uid="{EDD72AA1-FFC0-4A7A-A737-2C7044869338}"/>
    <cellStyle name="Comma 17 2 4 2 5 2" xfId="22758" xr:uid="{F6998DAB-43C3-4E0E-8578-43F75A97840C}"/>
    <cellStyle name="Comma 17 2 4 2 6" xfId="12513" xr:uid="{96AB52C4-23DC-44B0-87C3-4099D55286BD}"/>
    <cellStyle name="Comma 17 2 4 2 6 2" xfId="26377" xr:uid="{FC783DBA-7ABA-49F3-BCB8-A802314E6CE9}"/>
    <cellStyle name="Comma 17 2 4 2 7" xfId="14258" xr:uid="{905C8E3B-12F5-45D6-AA62-BA11681B6EFA}"/>
    <cellStyle name="Comma 17 2 4 2 7 2" xfId="28122" xr:uid="{89074028-B4F9-4D4D-9025-85D48DAC8616}"/>
    <cellStyle name="Comma 17 2 4 2 8" xfId="15806" xr:uid="{5FC36E04-319C-4307-916B-A85AC4120B7D}"/>
    <cellStyle name="Comma 17 2 4 3" xfId="2241" xr:uid="{25A42C38-AA07-42C2-8350-506C5195F93D}"/>
    <cellStyle name="Comma 17 2 4 3 2" xfId="3961" xr:uid="{DF6FF855-0D7E-4388-AB68-111FC8D1C083}"/>
    <cellStyle name="Comma 17 2 4 3 2 2" xfId="17995" xr:uid="{C56FB952-DDB5-4CD2-827D-5E8E7B8DC909}"/>
    <cellStyle name="Comma 17 2 4 3 3" xfId="7887" xr:uid="{6783A576-C6F6-49D2-B776-DAD9313E1989}"/>
    <cellStyle name="Comma 17 2 4 3 3 2" xfId="21756" xr:uid="{224FF9F2-F70E-4ABA-B4D2-F383A2219F75}"/>
    <cellStyle name="Comma 17 2 4 3 4" xfId="9405" xr:uid="{2E86D2D2-5F29-403C-A077-6E26B00CDFE4}"/>
    <cellStyle name="Comma 17 2 4 3 4 2" xfId="23270" xr:uid="{2F563BC7-288E-4B86-85EF-7EE5520FAFFC}"/>
    <cellStyle name="Comma 17 2 4 3 5" xfId="13019" xr:uid="{E4C0CF7A-6212-46CB-BD8F-B96DE0E12B57}"/>
    <cellStyle name="Comma 17 2 4 3 5 2" xfId="26883" xr:uid="{C326C01C-5E09-48E5-B9A3-DF0F73431266}"/>
    <cellStyle name="Comma 17 2 4 3 6" xfId="14764" xr:uid="{84F4CD15-8828-4CB5-A4D2-8B1127C66BA6}"/>
    <cellStyle name="Comma 17 2 4 3 6 2" xfId="28628" xr:uid="{348B9CF5-3861-4CD9-8877-564107129050}"/>
    <cellStyle name="Comma 17 2 4 3 7" xfId="16312" xr:uid="{07F60BEA-1589-4E43-BF5D-F8D9B3AE533D}"/>
    <cellStyle name="Comma 17 2 4 4" xfId="4939" xr:uid="{01AFCB09-9EE6-4560-8E1E-45CF0285CFC7}"/>
    <cellStyle name="Comma 17 2 4 4 2" xfId="10403" xr:uid="{FEDEF8E0-140F-44AA-9681-742AE16A8EB5}"/>
    <cellStyle name="Comma 17 2 4 4 2 2" xfId="24268" xr:uid="{245FA4C7-9645-4A54-ABD7-9AE3C65B4A48}"/>
    <cellStyle name="Comma 17 2 4 4 3" xfId="18973" xr:uid="{C9B48013-DD34-4E79-9071-9A303CFCD9BB}"/>
    <cellStyle name="Comma 17 2 4 5" xfId="5431" xr:uid="{33AB7ABE-0283-4A42-8B60-0D12B0CDA1D6}"/>
    <cellStyle name="Comma 17 2 4 5 2" xfId="10905" xr:uid="{C24C456B-2B3F-4AEE-A797-A78FE1C1DD38}"/>
    <cellStyle name="Comma 17 2 4 5 2 2" xfId="24770" xr:uid="{8E46DF1A-0057-4829-85CB-8AAD97EE87A6}"/>
    <cellStyle name="Comma 17 2 4 5 3" xfId="19465" xr:uid="{622FFF9F-069B-4CB0-8A1B-05A015D91DA5}"/>
    <cellStyle name="Comma 17 2 4 6" xfId="5933" xr:uid="{499A1C0F-6680-4D48-B461-8F1F39DDDB79}"/>
    <cellStyle name="Comma 17 2 4 6 2" xfId="11407" xr:uid="{31F24DED-78AB-4ED6-A56B-BE109B396083}"/>
    <cellStyle name="Comma 17 2 4 6 2 2" xfId="25272" xr:uid="{D93D7FC8-BFD5-49E2-99FF-738A026537DC}"/>
    <cellStyle name="Comma 17 2 4 6 3" xfId="19967" xr:uid="{89813864-DAF2-4A7D-974F-E45E842C7479}"/>
    <cellStyle name="Comma 17 2 4 7" xfId="2957" xr:uid="{8DEB62D2-B548-4DAA-BA9E-1A407271F101}"/>
    <cellStyle name="Comma 17 2 4 7 2" xfId="16999" xr:uid="{1200878E-25D7-4CEA-82CA-3F99CCA92D8E}"/>
    <cellStyle name="Comma 17 2 4 8" xfId="6873" xr:uid="{3821677E-D814-4C8D-B2D8-A6F421758EFC}"/>
    <cellStyle name="Comma 17 2 4 8 2" xfId="20744" xr:uid="{EE817459-33F1-4CE4-8EAC-96207FA7EFB3}"/>
    <cellStyle name="Comma 17 2 4 9" xfId="8397" xr:uid="{1B8CDBF4-D061-4910-AC12-C769CCFAFBC0}"/>
    <cellStyle name="Comma 17 2 4 9 2" xfId="22262" xr:uid="{6062FA92-3339-44AC-A58D-0057AB0350B3}"/>
    <cellStyle name="Comma 17 2 5" xfId="1485" xr:uid="{998EB779-66AF-49BC-8D79-78B281213A15}"/>
    <cellStyle name="Comma 17 2 5 2" xfId="4209" xr:uid="{3BB5BDC9-AF6D-4005-BC21-C54828E9CC66}"/>
    <cellStyle name="Comma 17 2 5 2 2" xfId="9653" xr:uid="{4CCCE01E-1E58-480A-AFA1-8A8308DF56ED}"/>
    <cellStyle name="Comma 17 2 5 2 2 2" xfId="23518" xr:uid="{4FC0CEBD-4591-4ABB-9A65-8804239D4515}"/>
    <cellStyle name="Comma 17 2 5 2 3" xfId="18243" xr:uid="{4E2FE8FF-E8BD-4604-A50D-A7717E3D3B4A}"/>
    <cellStyle name="Comma 17 2 5 3" xfId="3199" xr:uid="{7414F023-B8AE-449E-95A6-009E1B8B0C6F}"/>
    <cellStyle name="Comma 17 2 5 3 2" xfId="17241" xr:uid="{03417986-D478-4766-8DB5-49BD807066DE}"/>
    <cellStyle name="Comma 17 2 5 4" xfId="7131" xr:uid="{EF7FAB3F-3B7D-43B8-AF3C-D4019892CE41}"/>
    <cellStyle name="Comma 17 2 5 4 2" xfId="21002" xr:uid="{FA77AD29-0E60-409C-8E99-E91AA2165A76}"/>
    <cellStyle name="Comma 17 2 5 5" xfId="8645" xr:uid="{4ADA3BEB-7C68-4B64-8886-6366CB543FA1}"/>
    <cellStyle name="Comma 17 2 5 5 2" xfId="22510" xr:uid="{74378AAA-7D2C-45E5-96B5-0C5771437B15}"/>
    <cellStyle name="Comma 17 2 5 6" xfId="12265" xr:uid="{0545236D-FCD5-4252-A403-D0FB0FA95BC0}"/>
    <cellStyle name="Comma 17 2 5 6 2" xfId="26129" xr:uid="{8A53C3EA-E2B8-4437-A6C5-EE58F650C058}"/>
    <cellStyle name="Comma 17 2 5 7" xfId="14010" xr:uid="{90F4D051-45A0-4597-B346-A03A09632C79}"/>
    <cellStyle name="Comma 17 2 5 7 2" xfId="27874" xr:uid="{685B9651-FEEA-4F8F-9393-357CAD462E8F}"/>
    <cellStyle name="Comma 17 2 5 8" xfId="15558" xr:uid="{245BB7E6-CF96-4723-804A-8717F0583807}"/>
    <cellStyle name="Comma 17 2 6" xfId="1993" xr:uid="{42A7DBEF-4D35-4C5A-A351-9C845AAC0B8C}"/>
    <cellStyle name="Comma 17 2 6 2" xfId="3713" xr:uid="{72EF6458-5F52-47EA-94C4-5AAD1BFB61F4}"/>
    <cellStyle name="Comma 17 2 6 2 2" xfId="17747" xr:uid="{33E86B00-C89D-46D6-962F-6E5B077FC1E7}"/>
    <cellStyle name="Comma 17 2 6 3" xfId="7639" xr:uid="{64D3BA71-1A30-44DD-B4F5-B605AB550E29}"/>
    <cellStyle name="Comma 17 2 6 3 2" xfId="21508" xr:uid="{FEB78EFF-F409-4D2A-9764-842F0BE0433B}"/>
    <cellStyle name="Comma 17 2 6 4" xfId="9157" xr:uid="{D256C195-C85D-43FE-ABA4-6FF945F2DF98}"/>
    <cellStyle name="Comma 17 2 6 4 2" xfId="23022" xr:uid="{978B01A3-2C44-43B6-B721-BBC87A3BDBA8}"/>
    <cellStyle name="Comma 17 2 6 5" xfId="12771" xr:uid="{EB5BEC01-4E93-41C6-B6E6-0B0CF6B03830}"/>
    <cellStyle name="Comma 17 2 6 5 2" xfId="26635" xr:uid="{2C04C9B0-CF31-4AA8-AB42-79DDAE45522D}"/>
    <cellStyle name="Comma 17 2 6 6" xfId="14516" xr:uid="{4CEA1E56-C42B-4174-BC26-985731F17FA3}"/>
    <cellStyle name="Comma 17 2 6 6 2" xfId="28380" xr:uid="{61A8EEA6-AF93-4C58-9CA1-D4CB0195E6E2}"/>
    <cellStyle name="Comma 17 2 6 7" xfId="16064" xr:uid="{640EF6C4-8BAA-4721-A82E-753C931D58AE}"/>
    <cellStyle name="Comma 17 2 7" xfId="4709" xr:uid="{DBB606E7-6D9E-42D4-9FCF-8E2E741896DC}"/>
    <cellStyle name="Comma 17 2 7 2" xfId="10155" xr:uid="{5CF8982D-320D-4343-8ADC-69F4B57EA3BE}"/>
    <cellStyle name="Comma 17 2 7 2 2" xfId="24020" xr:uid="{FDEE77E5-067A-4A53-BC69-A0FEA7AD486D}"/>
    <cellStyle name="Comma 17 2 7 3" xfId="18743" xr:uid="{51D8D44E-C088-4BA1-AA34-EFC0C80EA37A}"/>
    <cellStyle name="Comma 17 2 8" xfId="5185" xr:uid="{A7CFB31E-1309-4FE2-9E0C-E5795ADFF2F5}"/>
    <cellStyle name="Comma 17 2 8 2" xfId="10657" xr:uid="{EC4E634F-0C78-4414-9E0E-65A419ED82B8}"/>
    <cellStyle name="Comma 17 2 8 2 2" xfId="24522" xr:uid="{D40E9FFA-DB05-4C53-A3EA-09B99C58DAC9}"/>
    <cellStyle name="Comma 17 2 8 3" xfId="19219" xr:uid="{43B2427A-5FFE-42BB-AEE2-42B94E584C80}"/>
    <cellStyle name="Comma 17 2 9" xfId="5685" xr:uid="{AB587001-6DB2-4878-AA71-E13C31E5B01A}"/>
    <cellStyle name="Comma 17 2 9 2" xfId="11159" xr:uid="{14CE0BC2-E42E-4026-BA71-6D0873AEA71E}"/>
    <cellStyle name="Comma 17 2 9 2 2" xfId="25024" xr:uid="{56255579-9F87-480A-96D9-B5CEA5584374}"/>
    <cellStyle name="Comma 17 2 9 3" xfId="19719" xr:uid="{A5AC6CA2-E63A-4DDC-A568-BBA101C8227E}"/>
    <cellStyle name="Comma 17 3" xfId="999" xr:uid="{D02B92B8-C736-4493-8357-92431C359948}"/>
    <cellStyle name="Comma 17 3 10" xfId="2745" xr:uid="{625A96DC-9565-40FD-B79F-4D156E1CFE9D}"/>
    <cellStyle name="Comma 17 3 10 2" xfId="16787" xr:uid="{0FEFF50C-F223-489F-826C-82638002A24E}"/>
    <cellStyle name="Comma 17 3 11" xfId="6645" xr:uid="{9F270BF9-D6A1-4189-BBA6-EC8ADAB5A840}"/>
    <cellStyle name="Comma 17 3 11 2" xfId="20516" xr:uid="{8EFF89D6-3CC5-42AA-B9A3-E0C79996E85C}"/>
    <cellStyle name="Comma 17 3 12" xfId="8169" xr:uid="{DA9B7855-910F-456C-AA88-45E265E6C398}"/>
    <cellStyle name="Comma 17 3 12 2" xfId="22034" xr:uid="{AC3E04D7-842B-49AB-9D0D-8A1C34EEFB80}"/>
    <cellStyle name="Comma 17 3 13" xfId="11779" xr:uid="{7845C5C6-D2E3-411E-BB8A-E83121D7155F}"/>
    <cellStyle name="Comma 17 3 13 2" xfId="25643" xr:uid="{D02696BD-C6C7-449E-B7D0-7EB3F7C0ACE5}"/>
    <cellStyle name="Comma 17 3 14" xfId="13524" xr:uid="{C85A3D3C-C7F7-472B-A686-EE3FBA77ED13}"/>
    <cellStyle name="Comma 17 3 14 2" xfId="27388" xr:uid="{64682FFB-2A5B-4138-9AD2-F99B75991A67}"/>
    <cellStyle name="Comma 17 3 15" xfId="15072" xr:uid="{1058120C-0F61-49FA-B200-6EA4ABEEF0CF}"/>
    <cellStyle name="Comma 17 3 2" xfId="1021" xr:uid="{108BFFB5-2484-40EC-8E96-2B27EBF4A8E7}"/>
    <cellStyle name="Comma 17 3 2 10" xfId="6667" xr:uid="{5FA9768F-37C4-4CEC-B928-FB852EE67C16}"/>
    <cellStyle name="Comma 17 3 2 10 2" xfId="20538" xr:uid="{5C06B96D-56F3-449D-A135-FFDE4B25D1D3}"/>
    <cellStyle name="Comma 17 3 2 11" xfId="8191" xr:uid="{F986D36B-D97F-414A-A6A0-8BE946B7B881}"/>
    <cellStyle name="Comma 17 3 2 11 2" xfId="22056" xr:uid="{9A80A46E-C68A-45A7-AF2B-4C9EC4809110}"/>
    <cellStyle name="Comma 17 3 2 12" xfId="11801" xr:uid="{C402BE51-291B-402C-B16A-CCA3649F8859}"/>
    <cellStyle name="Comma 17 3 2 12 2" xfId="25665" xr:uid="{5652448C-88EB-4620-9E09-6206D5A444A7}"/>
    <cellStyle name="Comma 17 3 2 13" xfId="13546" xr:uid="{3D77A6FE-B601-44FD-9EF9-FB62EB5C93B9}"/>
    <cellStyle name="Comma 17 3 2 13 2" xfId="27410" xr:uid="{65D0680D-F3FE-4702-B4C4-E4A88544E6CF}"/>
    <cellStyle name="Comma 17 3 2 14" xfId="15094" xr:uid="{D5E9A4E8-FD9A-49FD-BD27-CF33FE244A3D}"/>
    <cellStyle name="Comma 17 3 2 2" xfId="1145" xr:uid="{ADF9BA4E-1EDF-4DCF-BD48-D8B329960889}"/>
    <cellStyle name="Comma 17 3 2 2 10" xfId="8315" xr:uid="{7A7C2C97-74AA-4E34-81DC-5F3F5602FF7D}"/>
    <cellStyle name="Comma 17 3 2 2 10 2" xfId="22180" xr:uid="{97944CEB-66D7-4015-BF36-72EB3CCEA4C4}"/>
    <cellStyle name="Comma 17 3 2 2 11" xfId="11925" xr:uid="{ABFEECA6-E549-4EC4-8B9F-9A5C589EB9EC}"/>
    <cellStyle name="Comma 17 3 2 2 11 2" xfId="25789" xr:uid="{F53FBFE3-EB1C-4053-AB96-41E1A8ECC1CD}"/>
    <cellStyle name="Comma 17 3 2 2 12" xfId="13670" xr:uid="{855DE98C-1B73-42B2-8275-FFF483915BE3}"/>
    <cellStyle name="Comma 17 3 2 2 12 2" xfId="27534" xr:uid="{5AD010D8-9CD5-476E-86DB-20D4F40E30FA}"/>
    <cellStyle name="Comma 17 3 2 2 13" xfId="15218" xr:uid="{6ADC4FFC-9704-4746-A684-E01D76CBB13B}"/>
    <cellStyle name="Comma 17 3 2 2 2" xfId="1393" xr:uid="{73CF7620-0ADE-440E-BC7D-363D30968E31}"/>
    <cellStyle name="Comma 17 3 2 2 2 10" xfId="12173" xr:uid="{5E8A4018-3353-436A-A812-D3889D8E1EEA}"/>
    <cellStyle name="Comma 17 3 2 2 2 10 2" xfId="26037" xr:uid="{B58ABA90-789B-4950-8297-8E67DD4115C3}"/>
    <cellStyle name="Comma 17 3 2 2 2 11" xfId="13918" xr:uid="{3EB0A19E-C624-4C6A-B97C-4AFCFB5BCD21}"/>
    <cellStyle name="Comma 17 3 2 2 2 11 2" xfId="27782" xr:uid="{61C0AAC6-013B-465C-842B-E2EB9B8E569A}"/>
    <cellStyle name="Comma 17 3 2 2 2 12" xfId="15466" xr:uid="{69150765-BE0A-4811-8F34-E47635220F08}"/>
    <cellStyle name="Comma 17 3 2 2 2 2" xfId="1899" xr:uid="{0C4A9144-EC34-40EC-9FBB-93A3AE7DAA1D}"/>
    <cellStyle name="Comma 17 3 2 2 2 2 2" xfId="4621" xr:uid="{9584896B-6F0F-4BA7-95FA-FC964C8F7278}"/>
    <cellStyle name="Comma 17 3 2 2 2 2 2 2" xfId="10067" xr:uid="{004A7FEB-4006-46DE-AA07-B6908E1AD9C1}"/>
    <cellStyle name="Comma 17 3 2 2 2 2 2 2 2" xfId="23932" xr:uid="{EB14034C-E621-447F-A350-77F0B647CCB1}"/>
    <cellStyle name="Comma 17 3 2 2 2 2 2 3" xfId="18655" xr:uid="{78734F8F-5742-4E4A-8EBF-E26BD2A4F6AB}"/>
    <cellStyle name="Comma 17 3 2 2 2 2 3" xfId="3611" xr:uid="{09F1661D-33F1-4D20-9D4F-F9487989C7E2}"/>
    <cellStyle name="Comma 17 3 2 2 2 2 3 2" xfId="17653" xr:uid="{2ABDE2CC-AE73-4E5D-A8B6-28384ED1C6E4}"/>
    <cellStyle name="Comma 17 3 2 2 2 2 4" xfId="7545" xr:uid="{4C83C67B-698A-451C-BF10-82B543C2BEDB}"/>
    <cellStyle name="Comma 17 3 2 2 2 2 4 2" xfId="21416" xr:uid="{428B337F-C976-40CC-BED3-00C5017992E6}"/>
    <cellStyle name="Comma 17 3 2 2 2 2 5" xfId="9059" xr:uid="{07202AF8-D02F-4531-AEE8-65C4A3869C1E}"/>
    <cellStyle name="Comma 17 3 2 2 2 2 5 2" xfId="22924" xr:uid="{09120B59-F642-41EE-87D5-0D84E48928EE}"/>
    <cellStyle name="Comma 17 3 2 2 2 2 6" xfId="12679" xr:uid="{CAD17F9C-B8AB-4076-96F6-3A369743F0DF}"/>
    <cellStyle name="Comma 17 3 2 2 2 2 6 2" xfId="26543" xr:uid="{475952F6-10AE-43F1-BB9B-B255DAE1D5DF}"/>
    <cellStyle name="Comma 17 3 2 2 2 2 7" xfId="14424" xr:uid="{04E15FFE-8F93-432B-B409-BBA548E292E8}"/>
    <cellStyle name="Comma 17 3 2 2 2 2 7 2" xfId="28288" xr:uid="{B66D1A6A-E36D-4807-80B9-137ACB00F4A6}"/>
    <cellStyle name="Comma 17 3 2 2 2 2 8" xfId="15972" xr:uid="{47D4B509-0BBA-43B8-9EE9-912FBBD1BC31}"/>
    <cellStyle name="Comma 17 3 2 2 2 3" xfId="2407" xr:uid="{2E43FCEE-7A58-4AB0-A2C8-AD71DF65E270}"/>
    <cellStyle name="Comma 17 3 2 2 2 3 2" xfId="4127" xr:uid="{38B95F58-A12F-47FC-AC91-F9E5F9B99846}"/>
    <cellStyle name="Comma 17 3 2 2 2 3 2 2" xfId="18161" xr:uid="{B75714AB-F0A4-4EC1-B856-C1361D9BE74E}"/>
    <cellStyle name="Comma 17 3 2 2 2 3 3" xfId="8053" xr:uid="{3FD7ED4F-6B0C-44D6-9F4A-5EDF94B6E647}"/>
    <cellStyle name="Comma 17 3 2 2 2 3 3 2" xfId="21922" xr:uid="{26FE96AD-5423-4FE4-B76D-1F42968EB01E}"/>
    <cellStyle name="Comma 17 3 2 2 2 3 4" xfId="9571" xr:uid="{6B367346-BF36-410E-BA3D-D2B28F8C8B86}"/>
    <cellStyle name="Comma 17 3 2 2 2 3 4 2" xfId="23436" xr:uid="{5BAAD53E-18C8-44D4-9F38-5FF1192207EE}"/>
    <cellStyle name="Comma 17 3 2 2 2 3 5" xfId="13185" xr:uid="{40A5BD9F-4A43-4BCD-AE42-AB8A27040842}"/>
    <cellStyle name="Comma 17 3 2 2 2 3 5 2" xfId="27049" xr:uid="{F634280B-7A5C-4A07-9949-66A019D0797F}"/>
    <cellStyle name="Comma 17 3 2 2 2 3 6" xfId="14930" xr:uid="{CEC320E0-3AE6-4790-B434-0C539B4ECA90}"/>
    <cellStyle name="Comma 17 3 2 2 2 3 6 2" xfId="28794" xr:uid="{8EEEA540-5A0F-45D8-90D8-68D9C33D7DE2}"/>
    <cellStyle name="Comma 17 3 2 2 2 3 7" xfId="16478" xr:uid="{EB0ED2D9-9228-490D-9181-4C956B8A2DCA}"/>
    <cellStyle name="Comma 17 3 2 2 2 4" xfId="5099" xr:uid="{1E53D9FD-B5B0-496F-BC02-3D1B1A9788F1}"/>
    <cellStyle name="Comma 17 3 2 2 2 4 2" xfId="10569" xr:uid="{F4D33CC4-9A2B-47F0-B58E-D07D200FFE79}"/>
    <cellStyle name="Comma 17 3 2 2 2 4 2 2" xfId="24434" xr:uid="{66200BD2-9C7F-4F2B-AC05-65EC84CCED09}"/>
    <cellStyle name="Comma 17 3 2 2 2 4 3" xfId="19133" xr:uid="{91CB81F9-60FB-421D-9A65-DC8B2EA827D6}"/>
    <cellStyle name="Comma 17 3 2 2 2 5" xfId="5597" xr:uid="{9752186D-6A9C-40B2-97DD-9D7AC24BF5C9}"/>
    <cellStyle name="Comma 17 3 2 2 2 5 2" xfId="11071" xr:uid="{A7A50185-386A-40B3-B6DB-2BE183AABB44}"/>
    <cellStyle name="Comma 17 3 2 2 2 5 2 2" xfId="24936" xr:uid="{3D635420-92D0-4CE9-8E72-92E7C21BA596}"/>
    <cellStyle name="Comma 17 3 2 2 2 5 3" xfId="19631" xr:uid="{C4A45AA0-0DC8-4F58-8BC6-3E0EB7A1DB5E}"/>
    <cellStyle name="Comma 17 3 2 2 2 6" xfId="6099" xr:uid="{3D4918E5-0749-4906-94E3-F74083E3E58E}"/>
    <cellStyle name="Comma 17 3 2 2 2 6 2" xfId="11573" xr:uid="{8F31AB26-5985-4FBE-AD53-BE0BFD16631C}"/>
    <cellStyle name="Comma 17 3 2 2 2 6 2 2" xfId="25438" xr:uid="{2966E46A-34B1-4C31-8F78-79CADC1B6571}"/>
    <cellStyle name="Comma 17 3 2 2 2 6 3" xfId="20133" xr:uid="{72FFF95D-4A1D-4371-988C-38989CB97889}"/>
    <cellStyle name="Comma 17 3 2 2 2 7" xfId="3117" xr:uid="{338904E4-683B-4C25-B8F3-7FA9AE19A388}"/>
    <cellStyle name="Comma 17 3 2 2 2 7 2" xfId="17159" xr:uid="{2B5B6415-3A7D-4C32-AF9E-EA774AC44343}"/>
    <cellStyle name="Comma 17 3 2 2 2 8" xfId="7039" xr:uid="{5A0F5BD7-696C-43F5-9B0E-584FF3CE3351}"/>
    <cellStyle name="Comma 17 3 2 2 2 8 2" xfId="20910" xr:uid="{7901057A-BA4E-4A7F-961E-2405E0CE854C}"/>
    <cellStyle name="Comma 17 3 2 2 2 9" xfId="8563" xr:uid="{C719BB0E-0D75-4D3B-9F7B-CAF46FAEE376}"/>
    <cellStyle name="Comma 17 3 2 2 2 9 2" xfId="22428" xr:uid="{2A9DDA06-589A-4C6D-BDC7-F170E86774AB}"/>
    <cellStyle name="Comma 17 3 2 2 3" xfId="1651" xr:uid="{E3F20572-05FB-4DF9-B118-7DF31E14551B}"/>
    <cellStyle name="Comma 17 3 2 2 3 2" xfId="4373" xr:uid="{78DC42C5-1A3F-4098-B107-603553C7A390}"/>
    <cellStyle name="Comma 17 3 2 2 3 2 2" xfId="9819" xr:uid="{472D7EE8-D3B3-4968-9EAB-7DDAA1E526C8}"/>
    <cellStyle name="Comma 17 3 2 2 3 2 2 2" xfId="23684" xr:uid="{E14EC7D1-98AF-4567-8EA5-15DD5E85466D}"/>
    <cellStyle name="Comma 17 3 2 2 3 2 3" xfId="18407" xr:uid="{E8242797-BC5B-41D2-9165-897A1C03ABF3}"/>
    <cellStyle name="Comma 17 3 2 2 3 3" xfId="3363" xr:uid="{4280DB79-9C8E-4492-8ACD-6B7A9D36A0A6}"/>
    <cellStyle name="Comma 17 3 2 2 3 3 2" xfId="17405" xr:uid="{C5B99C07-F2B8-4CB9-B69F-E2D59488E2D2}"/>
    <cellStyle name="Comma 17 3 2 2 3 4" xfId="7297" xr:uid="{79301763-420C-4F46-B709-EC4BFBEA8AA9}"/>
    <cellStyle name="Comma 17 3 2 2 3 4 2" xfId="21168" xr:uid="{78B635B5-6090-48BE-A984-E1334E188335}"/>
    <cellStyle name="Comma 17 3 2 2 3 5" xfId="8811" xr:uid="{1D603E67-3DE5-4551-A7BD-8AFBFAD65635}"/>
    <cellStyle name="Comma 17 3 2 2 3 5 2" xfId="22676" xr:uid="{E1CBB802-DB61-438B-87AC-7F8F874FA1C9}"/>
    <cellStyle name="Comma 17 3 2 2 3 6" xfId="12431" xr:uid="{D493D7A6-D370-4115-9BEE-E9F6CB5A98CE}"/>
    <cellStyle name="Comma 17 3 2 2 3 6 2" xfId="26295" xr:uid="{9AB3BBCA-6E1D-4809-AB57-5ACAFB3BF17C}"/>
    <cellStyle name="Comma 17 3 2 2 3 7" xfId="14176" xr:uid="{01D0D296-31A6-4366-BF23-8178C3994A68}"/>
    <cellStyle name="Comma 17 3 2 2 3 7 2" xfId="28040" xr:uid="{BF77C5B1-8842-4496-9BAD-8B0C8A5D2018}"/>
    <cellStyle name="Comma 17 3 2 2 3 8" xfId="15724" xr:uid="{0C8BA7F0-E3A0-4AA6-A15B-FD509D2999A9}"/>
    <cellStyle name="Comma 17 3 2 2 4" xfId="2159" xr:uid="{7C95D29D-6FEB-41B6-9979-964820E4F9EB}"/>
    <cellStyle name="Comma 17 3 2 2 4 2" xfId="3879" xr:uid="{7D7A9F90-303E-4748-8B90-7D19DFFB4F6D}"/>
    <cellStyle name="Comma 17 3 2 2 4 2 2" xfId="17913" xr:uid="{927C87CC-1394-417A-B9EC-96B09AAE9CAB}"/>
    <cellStyle name="Comma 17 3 2 2 4 3" xfId="7805" xr:uid="{B175F4C8-7800-4031-8952-F5A1393423D8}"/>
    <cellStyle name="Comma 17 3 2 2 4 3 2" xfId="21674" xr:uid="{18C4F43A-EF4E-4E89-88E2-9AD18290D130}"/>
    <cellStyle name="Comma 17 3 2 2 4 4" xfId="9323" xr:uid="{81B23894-97AA-42E6-B04B-0CBA294420FB}"/>
    <cellStyle name="Comma 17 3 2 2 4 4 2" xfId="23188" xr:uid="{F4DFD347-2E0C-4FFE-A998-1509A190E805}"/>
    <cellStyle name="Comma 17 3 2 2 4 5" xfId="12937" xr:uid="{83DBB653-E1B8-48C6-96BE-D1CF20FB7B1F}"/>
    <cellStyle name="Comma 17 3 2 2 4 5 2" xfId="26801" xr:uid="{DE11840C-139E-4325-AC2B-337F2F7421A0}"/>
    <cellStyle name="Comma 17 3 2 2 4 6" xfId="14682" xr:uid="{2DC7F8DB-D352-47D5-A0D5-0EF3DEB9755B}"/>
    <cellStyle name="Comma 17 3 2 2 4 6 2" xfId="28546" xr:uid="{1DB9C092-7A70-497C-9A87-76C47185E7E7}"/>
    <cellStyle name="Comma 17 3 2 2 4 7" xfId="16230" xr:uid="{79EF9920-1B6E-4F61-9EE0-C299F825DD9C}"/>
    <cellStyle name="Comma 17 3 2 2 5" xfId="4861" xr:uid="{B8C594FF-98CF-42A7-8080-99C4E41AF43B}"/>
    <cellStyle name="Comma 17 3 2 2 5 2" xfId="10321" xr:uid="{BD7C8320-F89C-4776-AC83-755C168E12D5}"/>
    <cellStyle name="Comma 17 3 2 2 5 2 2" xfId="24186" xr:uid="{E6B5B006-8FFF-457C-AE21-6408544921CE}"/>
    <cellStyle name="Comma 17 3 2 2 5 3" xfId="18895" xr:uid="{8E201C9D-299C-45C8-8F49-6E460F20A4CE}"/>
    <cellStyle name="Comma 17 3 2 2 6" xfId="5349" xr:uid="{A3A25E5B-B01A-4DEC-A76B-BEB017E8F40D}"/>
    <cellStyle name="Comma 17 3 2 2 6 2" xfId="10823" xr:uid="{92C1397F-1CFE-4CE4-985E-214ACD4D64E6}"/>
    <cellStyle name="Comma 17 3 2 2 6 2 2" xfId="24688" xr:uid="{49BFDDF1-7B29-48EF-B8BE-843C2EB0AD4E}"/>
    <cellStyle name="Comma 17 3 2 2 6 3" xfId="19383" xr:uid="{9BF1F625-D28B-431F-93BA-6FA74A625E71}"/>
    <cellStyle name="Comma 17 3 2 2 7" xfId="5851" xr:uid="{427EACF4-938E-4619-8869-5B31BA2E3416}"/>
    <cellStyle name="Comma 17 3 2 2 7 2" xfId="11325" xr:uid="{82534005-74FB-479B-B64D-A955033CEFF9}"/>
    <cellStyle name="Comma 17 3 2 2 7 2 2" xfId="25190" xr:uid="{5225953A-E5A5-4978-A034-AB6F5FE5E1EB}"/>
    <cellStyle name="Comma 17 3 2 2 7 3" xfId="19885" xr:uid="{EB396856-AC28-4B2D-B31F-A3DC63D3443F}"/>
    <cellStyle name="Comma 17 3 2 2 8" xfId="2877" xr:uid="{A37D7E45-6677-4C77-B33D-323A82F43A0F}"/>
    <cellStyle name="Comma 17 3 2 2 8 2" xfId="16919" xr:uid="{B9D645F0-DA5E-4FD4-AC3F-0F049E52CBFD}"/>
    <cellStyle name="Comma 17 3 2 2 9" xfId="6791" xr:uid="{D32DDD18-3E98-49D1-9786-60A1BC81FFFA}"/>
    <cellStyle name="Comma 17 3 2 2 9 2" xfId="20662" xr:uid="{F8D8CB97-A748-4CA4-88B0-DDF7782F1AF9}"/>
    <cellStyle name="Comma 17 3 2 3" xfId="1269" xr:uid="{20333761-F1BA-4EB3-B2C7-E46FD3ED8243}"/>
    <cellStyle name="Comma 17 3 2 3 10" xfId="12049" xr:uid="{80BC9131-896E-4EB8-AE7D-FC2CAC3C1D14}"/>
    <cellStyle name="Comma 17 3 2 3 10 2" xfId="25913" xr:uid="{9E262692-EDB4-4B2C-8D42-F2CCAEF4362F}"/>
    <cellStyle name="Comma 17 3 2 3 11" xfId="13794" xr:uid="{15D68DC9-A428-4C86-8C03-CCC5DEB9D630}"/>
    <cellStyle name="Comma 17 3 2 3 11 2" xfId="27658" xr:uid="{E805B43B-8351-4CB6-8C2F-A9B838A6D1A1}"/>
    <cellStyle name="Comma 17 3 2 3 12" xfId="15342" xr:uid="{6EADCA41-C08B-4299-9725-59500D735551}"/>
    <cellStyle name="Comma 17 3 2 3 2" xfId="1775" xr:uid="{FB16E830-1924-4DF3-BBB4-7BADDBB0A602}"/>
    <cellStyle name="Comma 17 3 2 3 2 2" xfId="4497" xr:uid="{0A77179D-0C05-470C-A3DD-1111BF05B6DE}"/>
    <cellStyle name="Comma 17 3 2 3 2 2 2" xfId="9943" xr:uid="{47761D85-7155-4655-AD81-83044224E00B}"/>
    <cellStyle name="Comma 17 3 2 3 2 2 2 2" xfId="23808" xr:uid="{CDFFF1BB-949C-49F4-B466-00A1EE1F8A60}"/>
    <cellStyle name="Comma 17 3 2 3 2 2 3" xfId="18531" xr:uid="{49F3F9E6-6EEF-4BA4-97F4-3E2309E4EB9C}"/>
    <cellStyle name="Comma 17 3 2 3 2 3" xfId="3487" xr:uid="{066F8780-F84F-490A-A9A7-F6B07CFE76DF}"/>
    <cellStyle name="Comma 17 3 2 3 2 3 2" xfId="17529" xr:uid="{C73E630B-64AC-4EA8-B0A2-1D2BA42C8A39}"/>
    <cellStyle name="Comma 17 3 2 3 2 4" xfId="7421" xr:uid="{A4B548F8-AFD5-44CB-9180-C611A31B3650}"/>
    <cellStyle name="Comma 17 3 2 3 2 4 2" xfId="21292" xr:uid="{E4E251E5-5254-44DD-A2B3-7684593C16A7}"/>
    <cellStyle name="Comma 17 3 2 3 2 5" xfId="8935" xr:uid="{BE4523F6-A4AB-406B-AD96-8F747512A918}"/>
    <cellStyle name="Comma 17 3 2 3 2 5 2" xfId="22800" xr:uid="{42786BEF-0C2A-4481-B168-F282513ABAAD}"/>
    <cellStyle name="Comma 17 3 2 3 2 6" xfId="12555" xr:uid="{11B02BF2-B960-4FED-AB8E-47C4CDF39EC9}"/>
    <cellStyle name="Comma 17 3 2 3 2 6 2" xfId="26419" xr:uid="{6CBB770E-DE81-4DCD-A005-3D0CB3B9A41C}"/>
    <cellStyle name="Comma 17 3 2 3 2 7" xfId="14300" xr:uid="{D4D54F24-0587-4834-9FDF-09FBB03FF47C}"/>
    <cellStyle name="Comma 17 3 2 3 2 7 2" xfId="28164" xr:uid="{BA458390-BE1C-4FEE-A222-3505DB7667C0}"/>
    <cellStyle name="Comma 17 3 2 3 2 8" xfId="15848" xr:uid="{1C71B1D0-4C09-4771-98C1-94058C4D2C2B}"/>
    <cellStyle name="Comma 17 3 2 3 3" xfId="2283" xr:uid="{E7E3CD8D-A5EB-462B-9A56-743BD05EFBDB}"/>
    <cellStyle name="Comma 17 3 2 3 3 2" xfId="4003" xr:uid="{A3931BAA-1A4D-4847-BE0E-A98F17E606BB}"/>
    <cellStyle name="Comma 17 3 2 3 3 2 2" xfId="18037" xr:uid="{0CC2AC9B-2A62-4135-8396-1F953D1F4617}"/>
    <cellStyle name="Comma 17 3 2 3 3 3" xfId="7929" xr:uid="{2F6310E7-A15F-4C88-BAAC-B3D4138615D6}"/>
    <cellStyle name="Comma 17 3 2 3 3 3 2" xfId="21798" xr:uid="{3336690F-86CE-4106-9834-49321A93BAA7}"/>
    <cellStyle name="Comma 17 3 2 3 3 4" xfId="9447" xr:uid="{8C2349AF-0BE0-44D9-B667-5D87CE965A41}"/>
    <cellStyle name="Comma 17 3 2 3 3 4 2" xfId="23312" xr:uid="{7C5270DB-26AB-4009-9DFC-9EDB3C757592}"/>
    <cellStyle name="Comma 17 3 2 3 3 5" xfId="13061" xr:uid="{F8487896-B02F-4E43-948E-B704F3A28C02}"/>
    <cellStyle name="Comma 17 3 2 3 3 5 2" xfId="26925" xr:uid="{F32874A6-CE74-4B8F-ACB4-E8F2E2A70473}"/>
    <cellStyle name="Comma 17 3 2 3 3 6" xfId="14806" xr:uid="{F72235CA-67C8-4835-973D-1E4A09FC60A9}"/>
    <cellStyle name="Comma 17 3 2 3 3 6 2" xfId="28670" xr:uid="{D3BF5FDA-8141-457C-8558-B369AA328E26}"/>
    <cellStyle name="Comma 17 3 2 3 3 7" xfId="16354" xr:uid="{7824A33A-1CE1-4B18-A5CC-923676505C28}"/>
    <cellStyle name="Comma 17 3 2 3 4" xfId="4977" xr:uid="{8C820D1B-E665-428B-ABF7-A6EC997453F7}"/>
    <cellStyle name="Comma 17 3 2 3 4 2" xfId="10445" xr:uid="{01F0C7E9-8558-44BF-A51A-21B589E82E66}"/>
    <cellStyle name="Comma 17 3 2 3 4 2 2" xfId="24310" xr:uid="{B66148C8-E173-4303-915C-A4E1D81C56B1}"/>
    <cellStyle name="Comma 17 3 2 3 4 3" xfId="19011" xr:uid="{45888E4E-CCE2-4769-BB5C-FCE0769CE7D3}"/>
    <cellStyle name="Comma 17 3 2 3 5" xfId="5473" xr:uid="{6B7D938F-8D27-426A-BD17-3CAE87EAC29F}"/>
    <cellStyle name="Comma 17 3 2 3 5 2" xfId="10947" xr:uid="{8C8E1A08-FFBA-4D57-89CD-39DAF5A734B1}"/>
    <cellStyle name="Comma 17 3 2 3 5 2 2" xfId="24812" xr:uid="{74AE7544-D503-4CFB-92A0-BFFBE454304D}"/>
    <cellStyle name="Comma 17 3 2 3 5 3" xfId="19507" xr:uid="{855F21C9-FFA4-40C6-BFB5-9360A126283C}"/>
    <cellStyle name="Comma 17 3 2 3 6" xfId="5975" xr:uid="{7A9A2A10-6A27-4584-99C5-C39197718A2E}"/>
    <cellStyle name="Comma 17 3 2 3 6 2" xfId="11449" xr:uid="{8848E5A7-88B9-4668-A1A0-B0BFB198554A}"/>
    <cellStyle name="Comma 17 3 2 3 6 2 2" xfId="25314" xr:uid="{529CC439-0710-474C-AA7C-8EE72C16D478}"/>
    <cellStyle name="Comma 17 3 2 3 6 3" xfId="20009" xr:uid="{732819A5-69F9-44F3-ADB1-12AD085B01D6}"/>
    <cellStyle name="Comma 17 3 2 3 7" xfId="2995" xr:uid="{B17E4D96-2CBC-4E97-86E4-1D969B4BD545}"/>
    <cellStyle name="Comma 17 3 2 3 7 2" xfId="17037" xr:uid="{1FB4E393-F962-4547-9155-81BCEBC28818}"/>
    <cellStyle name="Comma 17 3 2 3 8" xfId="6915" xr:uid="{15D515BA-A22D-4A95-92EB-CDB1D69CD731}"/>
    <cellStyle name="Comma 17 3 2 3 8 2" xfId="20786" xr:uid="{D9B61803-3DF8-450B-A264-7CAEE8D6395E}"/>
    <cellStyle name="Comma 17 3 2 3 9" xfId="8439" xr:uid="{53EB8C47-AFFC-4235-A0C2-BCACB28E0275}"/>
    <cellStyle name="Comma 17 3 2 3 9 2" xfId="22304" xr:uid="{B476A1A2-07A8-4997-8ADB-3F0C430DE6DC}"/>
    <cellStyle name="Comma 17 3 2 4" xfId="1527" xr:uid="{609A0AB7-786D-48BB-8466-3787028B0227}"/>
    <cellStyle name="Comma 17 3 2 4 2" xfId="4251" xr:uid="{D64B7946-2D1F-41A4-BD48-AA2D68855C2F}"/>
    <cellStyle name="Comma 17 3 2 4 2 2" xfId="9695" xr:uid="{24473657-43A3-4F93-878B-FD9C5E0C81A9}"/>
    <cellStyle name="Comma 17 3 2 4 2 2 2" xfId="23560" xr:uid="{4114E09C-5B13-4C31-B0E7-11A0DF51E1FC}"/>
    <cellStyle name="Comma 17 3 2 4 2 3" xfId="18285" xr:uid="{D0FB9039-DDE4-4C95-BD95-224C898A6D61}"/>
    <cellStyle name="Comma 17 3 2 4 3" xfId="3241" xr:uid="{4B6A8D2F-78B7-4E3D-AF2C-55DAD2D689F9}"/>
    <cellStyle name="Comma 17 3 2 4 3 2" xfId="17283" xr:uid="{4E195DFC-C63B-477F-9FF0-F6720324815B}"/>
    <cellStyle name="Comma 17 3 2 4 4" xfId="7173" xr:uid="{F77FAE8A-7887-49B7-93F2-022E6581DBF0}"/>
    <cellStyle name="Comma 17 3 2 4 4 2" xfId="21044" xr:uid="{37A9C427-AE58-485D-AB0D-FAA9B606A634}"/>
    <cellStyle name="Comma 17 3 2 4 5" xfId="8687" xr:uid="{F925B2C6-9028-41E0-8048-3BE6B5749F40}"/>
    <cellStyle name="Comma 17 3 2 4 5 2" xfId="22552" xr:uid="{3FBE20CB-483A-4B71-82BD-FCB973D3837D}"/>
    <cellStyle name="Comma 17 3 2 4 6" xfId="12307" xr:uid="{3D930EE6-A571-4BE9-A519-DA49232DD263}"/>
    <cellStyle name="Comma 17 3 2 4 6 2" xfId="26171" xr:uid="{2AA08564-7D34-4762-8721-D0F2D3C7C393}"/>
    <cellStyle name="Comma 17 3 2 4 7" xfId="14052" xr:uid="{F15D98B9-6D7C-439D-88CA-4487B2F89279}"/>
    <cellStyle name="Comma 17 3 2 4 7 2" xfId="27916" xr:uid="{E1DF1B1B-E4BF-4783-8154-8F9140BB72BF}"/>
    <cellStyle name="Comma 17 3 2 4 8" xfId="15600" xr:uid="{EFB9E969-D337-475A-B807-37942F52D7AD}"/>
    <cellStyle name="Comma 17 3 2 5" xfId="2035" xr:uid="{300169C5-0764-44C6-B350-0AEE1AE77343}"/>
    <cellStyle name="Comma 17 3 2 5 2" xfId="3755" xr:uid="{8837DB67-12FB-438B-9F8F-4DBE51EC939A}"/>
    <cellStyle name="Comma 17 3 2 5 2 2" xfId="17789" xr:uid="{18E722EB-9647-4F45-A9E8-9AC2A3B97D0E}"/>
    <cellStyle name="Comma 17 3 2 5 3" xfId="7681" xr:uid="{19A4A921-5989-47D5-AAA3-2DF1E67475BB}"/>
    <cellStyle name="Comma 17 3 2 5 3 2" xfId="21550" xr:uid="{5B739F8C-B42B-47B0-8276-A786B571C5B9}"/>
    <cellStyle name="Comma 17 3 2 5 4" xfId="9199" xr:uid="{F71AFA2D-894E-4EE5-9FA7-0C6905CC7C1B}"/>
    <cellStyle name="Comma 17 3 2 5 4 2" xfId="23064" xr:uid="{D379DC89-F278-4418-B530-A6A269F36798}"/>
    <cellStyle name="Comma 17 3 2 5 5" xfId="12813" xr:uid="{F65D15F2-9D58-4F79-957C-7FF120D48234}"/>
    <cellStyle name="Comma 17 3 2 5 5 2" xfId="26677" xr:uid="{3FC74A79-F512-4578-A346-7CDC13092401}"/>
    <cellStyle name="Comma 17 3 2 5 6" xfId="14558" xr:uid="{08A75335-5BD4-4FEB-8C4A-F5203A1B4CC9}"/>
    <cellStyle name="Comma 17 3 2 5 6 2" xfId="28422" xr:uid="{64E2CC1E-ECA0-49E6-BC9C-2D67E1BA0432}"/>
    <cellStyle name="Comma 17 3 2 5 7" xfId="16106" xr:uid="{FCAA848B-AF89-4C7A-A118-82D09A3F2F77}"/>
    <cellStyle name="Comma 17 3 2 6" xfId="4749" xr:uid="{E55E1B5E-B12B-408C-9FB0-0B33BA93D733}"/>
    <cellStyle name="Comma 17 3 2 6 2" xfId="10197" xr:uid="{A97B393C-320E-44AE-B1D1-7FC848DCD30D}"/>
    <cellStyle name="Comma 17 3 2 6 2 2" xfId="24062" xr:uid="{0A67AE98-9093-471C-A85F-A25BDD620309}"/>
    <cellStyle name="Comma 17 3 2 6 3" xfId="18783" xr:uid="{E6D645A3-CE82-4983-953E-9B07F436D00C}"/>
    <cellStyle name="Comma 17 3 2 7" xfId="5225" xr:uid="{8874693F-D321-4FE7-96C1-A6BCB9CF0686}"/>
    <cellStyle name="Comma 17 3 2 7 2" xfId="10699" xr:uid="{7C667CE6-6871-4751-99C1-8F4BD981B31F}"/>
    <cellStyle name="Comma 17 3 2 7 2 2" xfId="24564" xr:uid="{7E719BC8-65D2-4470-BB32-0B01EB1E9682}"/>
    <cellStyle name="Comma 17 3 2 7 3" xfId="19259" xr:uid="{CB7E0082-FF43-43F2-9FE1-542B97E7525E}"/>
    <cellStyle name="Comma 17 3 2 8" xfId="5727" xr:uid="{529A6BBF-D4D9-4C4D-8F48-50255804C08C}"/>
    <cellStyle name="Comma 17 3 2 8 2" xfId="11201" xr:uid="{4B20B78D-8A26-47CE-86B4-BDF91053374E}"/>
    <cellStyle name="Comma 17 3 2 8 2 2" xfId="25066" xr:uid="{3C8379DD-DBF3-4354-A3F6-83DF0EF4D10C}"/>
    <cellStyle name="Comma 17 3 2 8 3" xfId="19761" xr:uid="{74066CF5-836C-4371-8257-7BEBE7C7CDF1}"/>
    <cellStyle name="Comma 17 3 2 9" xfId="2765" xr:uid="{B9313E5C-1385-4CD8-BE93-EFAAC4708E42}"/>
    <cellStyle name="Comma 17 3 2 9 2" xfId="16807" xr:uid="{8BEEDE85-84D8-40D5-B206-1A5789B87A4A}"/>
    <cellStyle name="Comma 17 3 3" xfId="1123" xr:uid="{F16EC4D0-F9A9-4646-9821-94C47A4D8546}"/>
    <cellStyle name="Comma 17 3 3 10" xfId="8293" xr:uid="{DFD97BFE-4FF6-4090-9918-D8F6E8BC1729}"/>
    <cellStyle name="Comma 17 3 3 10 2" xfId="22158" xr:uid="{43EF8477-520F-48D6-A871-008A1488317A}"/>
    <cellStyle name="Comma 17 3 3 11" xfId="11903" xr:uid="{E77D9EFC-2321-4913-9CE1-6FBE464C51A9}"/>
    <cellStyle name="Comma 17 3 3 11 2" xfId="25767" xr:uid="{6A2267DC-46EA-467B-853F-E389D189E9D1}"/>
    <cellStyle name="Comma 17 3 3 12" xfId="13648" xr:uid="{4B2C1655-F73D-44C3-8D35-B9568E2C3F6E}"/>
    <cellStyle name="Comma 17 3 3 12 2" xfId="27512" xr:uid="{3E47242D-6A0A-4095-BC6F-D4071F3BA295}"/>
    <cellStyle name="Comma 17 3 3 13" xfId="15196" xr:uid="{E46888C0-5EB9-4E54-BBC0-57A842F6BA66}"/>
    <cellStyle name="Comma 17 3 3 2" xfId="1371" xr:uid="{A892835A-072B-41D1-92B2-4C62C87DB0C8}"/>
    <cellStyle name="Comma 17 3 3 2 10" xfId="12151" xr:uid="{2C5C98F3-A284-40DB-8152-DE45EF046511}"/>
    <cellStyle name="Comma 17 3 3 2 10 2" xfId="26015" xr:uid="{0CB3705F-B56D-486D-933D-F34D778B0B60}"/>
    <cellStyle name="Comma 17 3 3 2 11" xfId="13896" xr:uid="{EE14FCEF-C935-4215-AFA3-F8365C6F4707}"/>
    <cellStyle name="Comma 17 3 3 2 11 2" xfId="27760" xr:uid="{6CD5B8CA-7223-4215-B881-E9C7E134ED3B}"/>
    <cellStyle name="Comma 17 3 3 2 12" xfId="15444" xr:uid="{16432624-2E25-4E90-823B-B68517A7B5FF}"/>
    <cellStyle name="Comma 17 3 3 2 2" xfId="1877" xr:uid="{A99CB289-308A-45A4-83F7-12EC55EAA626}"/>
    <cellStyle name="Comma 17 3 3 2 2 2" xfId="4599" xr:uid="{5002FD10-C168-47E1-A5AB-4D92A7CDC9F9}"/>
    <cellStyle name="Comma 17 3 3 2 2 2 2" xfId="10045" xr:uid="{9FAB123C-D5C7-4C45-B63E-2F2545C39B50}"/>
    <cellStyle name="Comma 17 3 3 2 2 2 2 2" xfId="23910" xr:uid="{7D7A2F46-F86F-47CF-B8C9-BCBEA5F6A720}"/>
    <cellStyle name="Comma 17 3 3 2 2 2 3" xfId="18633" xr:uid="{A9F2973F-9BE9-4B30-9B75-DB8CADCE8714}"/>
    <cellStyle name="Comma 17 3 3 2 2 3" xfId="3589" xr:uid="{BF623E09-B174-451C-88A0-8353CA56B536}"/>
    <cellStyle name="Comma 17 3 3 2 2 3 2" xfId="17631" xr:uid="{70F21530-2903-4BC7-8216-385D7677675A}"/>
    <cellStyle name="Comma 17 3 3 2 2 4" xfId="7523" xr:uid="{0AF37519-D0B3-4A23-815C-8214EB5B9517}"/>
    <cellStyle name="Comma 17 3 3 2 2 4 2" xfId="21394" xr:uid="{B5DBF6CF-F9D9-486E-A205-2A13D7A68712}"/>
    <cellStyle name="Comma 17 3 3 2 2 5" xfId="9037" xr:uid="{1723A683-B352-41DE-B8F2-892EAF02A162}"/>
    <cellStyle name="Comma 17 3 3 2 2 5 2" xfId="22902" xr:uid="{F2B72BF7-C647-43F8-A334-74FBB9485680}"/>
    <cellStyle name="Comma 17 3 3 2 2 6" xfId="12657" xr:uid="{72DD0019-9E69-42B2-9B57-38EE069F6851}"/>
    <cellStyle name="Comma 17 3 3 2 2 6 2" xfId="26521" xr:uid="{E70F9CE8-FDC0-4CBB-ACDA-CD9D831E33E0}"/>
    <cellStyle name="Comma 17 3 3 2 2 7" xfId="14402" xr:uid="{15B6B22C-ACC1-4ACF-BD8E-DFE40BD074D4}"/>
    <cellStyle name="Comma 17 3 3 2 2 7 2" xfId="28266" xr:uid="{B3219B3E-07C2-4C6F-9844-907503E3CE70}"/>
    <cellStyle name="Comma 17 3 3 2 2 8" xfId="15950" xr:uid="{A5BF7F89-6B47-42E1-B428-098AF4B82AFF}"/>
    <cellStyle name="Comma 17 3 3 2 3" xfId="2385" xr:uid="{98402E04-4D1B-4614-B509-71F3AB4C7F2A}"/>
    <cellStyle name="Comma 17 3 3 2 3 2" xfId="4105" xr:uid="{E8E95BAD-1FA5-4487-A580-BAB25B201B47}"/>
    <cellStyle name="Comma 17 3 3 2 3 2 2" xfId="18139" xr:uid="{9BD8B41A-F1EA-4CFE-B474-50C2058A7396}"/>
    <cellStyle name="Comma 17 3 3 2 3 3" xfId="8031" xr:uid="{0C8E0DDC-F9DE-4D34-8EF6-A5EEA92238A2}"/>
    <cellStyle name="Comma 17 3 3 2 3 3 2" xfId="21900" xr:uid="{6BD0927E-3E82-427B-A904-101A4C87C9FF}"/>
    <cellStyle name="Comma 17 3 3 2 3 4" xfId="9549" xr:uid="{2085DA2A-5546-4B75-B166-7A5FBFC0A323}"/>
    <cellStyle name="Comma 17 3 3 2 3 4 2" xfId="23414" xr:uid="{61B65EF1-2023-4385-904B-4F33D4D28081}"/>
    <cellStyle name="Comma 17 3 3 2 3 5" xfId="13163" xr:uid="{7A052CB7-5B06-47C6-9D10-1EA3E4A70A99}"/>
    <cellStyle name="Comma 17 3 3 2 3 5 2" xfId="27027" xr:uid="{7FF04EAB-920E-43EB-8CDD-E69A16B44665}"/>
    <cellStyle name="Comma 17 3 3 2 3 6" xfId="14908" xr:uid="{81F5628B-7F97-4356-91FF-CD84A09C4B58}"/>
    <cellStyle name="Comma 17 3 3 2 3 6 2" xfId="28772" xr:uid="{3AA062CD-8ECD-4D3C-89F1-540D9B0FABA6}"/>
    <cellStyle name="Comma 17 3 3 2 3 7" xfId="16456" xr:uid="{8D558D60-6E91-40B9-9C9A-2E3EA5606064}"/>
    <cellStyle name="Comma 17 3 3 2 4" xfId="5077" xr:uid="{3DC23C1E-CAD2-4535-926A-B4E2275FD28A}"/>
    <cellStyle name="Comma 17 3 3 2 4 2" xfId="10547" xr:uid="{FF179006-3493-4D15-9EB2-7F034D2F2DF7}"/>
    <cellStyle name="Comma 17 3 3 2 4 2 2" xfId="24412" xr:uid="{68FC2A73-2D5D-40F6-A686-AC635748155F}"/>
    <cellStyle name="Comma 17 3 3 2 4 3" xfId="19111" xr:uid="{AC9BF2AE-F344-433C-828B-09D14FCBD684}"/>
    <cellStyle name="Comma 17 3 3 2 5" xfId="5575" xr:uid="{3C87B068-286A-4783-9B98-2A9AFF7E4C2B}"/>
    <cellStyle name="Comma 17 3 3 2 5 2" xfId="11049" xr:uid="{907575A8-0A96-4CA9-B164-98443B222C15}"/>
    <cellStyle name="Comma 17 3 3 2 5 2 2" xfId="24914" xr:uid="{777BE3D0-397C-4791-A503-702F729D79DF}"/>
    <cellStyle name="Comma 17 3 3 2 5 3" xfId="19609" xr:uid="{12F6FD16-A9B3-41C2-A322-56FC988BA8B3}"/>
    <cellStyle name="Comma 17 3 3 2 6" xfId="6077" xr:uid="{F47537A9-009F-4E27-A4B9-7FB462536773}"/>
    <cellStyle name="Comma 17 3 3 2 6 2" xfId="11551" xr:uid="{017D6AB8-D983-455C-8030-12FD7E05B6EC}"/>
    <cellStyle name="Comma 17 3 3 2 6 2 2" xfId="25416" xr:uid="{3B5396CC-3968-4070-8C0F-2FC7AD23D7E4}"/>
    <cellStyle name="Comma 17 3 3 2 6 3" xfId="20111" xr:uid="{DEEE1ED2-29B9-4EC6-B77A-8E8FEBEA5AFD}"/>
    <cellStyle name="Comma 17 3 3 2 7" xfId="3095" xr:uid="{CE20F8DF-BD16-4F50-A705-DC958A5D55F9}"/>
    <cellStyle name="Comma 17 3 3 2 7 2" xfId="17137" xr:uid="{FDABE1C5-E7BF-4003-9D0B-3AAA3CB24E33}"/>
    <cellStyle name="Comma 17 3 3 2 8" xfId="7017" xr:uid="{E311769C-BD97-47E1-A9D1-C3BFC0A707B0}"/>
    <cellStyle name="Comma 17 3 3 2 8 2" xfId="20888" xr:uid="{6387CCA6-5E82-40C7-AF46-41927DD827C5}"/>
    <cellStyle name="Comma 17 3 3 2 9" xfId="8541" xr:uid="{EC407A64-5DFA-400D-919E-5D87A6FC3D3F}"/>
    <cellStyle name="Comma 17 3 3 2 9 2" xfId="22406" xr:uid="{B6AA2EEA-FC27-4A94-840D-FAEB850980F9}"/>
    <cellStyle name="Comma 17 3 3 3" xfId="1629" xr:uid="{BD51224F-2703-48D8-9CCC-C17703130890}"/>
    <cellStyle name="Comma 17 3 3 3 2" xfId="4351" xr:uid="{8C4E8AE5-B945-4821-B843-7E9A0F2EB49C}"/>
    <cellStyle name="Comma 17 3 3 3 2 2" xfId="9797" xr:uid="{B683284A-1CE3-4A3A-9956-779CDB20BE1E}"/>
    <cellStyle name="Comma 17 3 3 3 2 2 2" xfId="23662" xr:uid="{C923CE01-407C-4837-8EC3-D63A3EB37C9F}"/>
    <cellStyle name="Comma 17 3 3 3 2 3" xfId="18385" xr:uid="{CE195044-D5EF-45D8-8959-2DF0C69E9D1C}"/>
    <cellStyle name="Comma 17 3 3 3 3" xfId="3341" xr:uid="{446DAECE-0EAB-4ECF-A093-A373BC5FF0D1}"/>
    <cellStyle name="Comma 17 3 3 3 3 2" xfId="17383" xr:uid="{6D36ADD7-2B0B-4BAB-8BF5-5AA411C3F8AB}"/>
    <cellStyle name="Comma 17 3 3 3 4" xfId="7275" xr:uid="{412347FA-5EAC-4781-9A09-D3007F9D3D13}"/>
    <cellStyle name="Comma 17 3 3 3 4 2" xfId="21146" xr:uid="{B49EA244-07F1-446D-AB25-BEF1489A3F2C}"/>
    <cellStyle name="Comma 17 3 3 3 5" xfId="8789" xr:uid="{B971C52A-9987-402B-8BED-577140F1E995}"/>
    <cellStyle name="Comma 17 3 3 3 5 2" xfId="22654" xr:uid="{1087B3EC-1FB1-4818-A3ED-02B10397812B}"/>
    <cellStyle name="Comma 17 3 3 3 6" xfId="12409" xr:uid="{CA5607D4-201B-4A4F-BFAA-54A18CEDA275}"/>
    <cellStyle name="Comma 17 3 3 3 6 2" xfId="26273" xr:uid="{605A5E6E-A5C4-43D2-9FC8-A07AA0E57CDF}"/>
    <cellStyle name="Comma 17 3 3 3 7" xfId="14154" xr:uid="{EC020F83-9C6C-431E-8399-45567FC53556}"/>
    <cellStyle name="Comma 17 3 3 3 7 2" xfId="28018" xr:uid="{746E25ED-D2C1-4853-AD7A-EB231EDEE916}"/>
    <cellStyle name="Comma 17 3 3 3 8" xfId="15702" xr:uid="{AA2BE9A0-0F07-4FB8-BF34-30C07B250BD8}"/>
    <cellStyle name="Comma 17 3 3 4" xfId="2137" xr:uid="{9B8346F9-459D-494B-A319-840C12A741A9}"/>
    <cellStyle name="Comma 17 3 3 4 2" xfId="3857" xr:uid="{7BE03211-F4D3-4D29-9547-D5F5DD87587C}"/>
    <cellStyle name="Comma 17 3 3 4 2 2" xfId="17891" xr:uid="{FFBF56AD-D3CA-4898-99B7-F7BD67BED555}"/>
    <cellStyle name="Comma 17 3 3 4 3" xfId="7783" xr:uid="{C289B624-FE25-4CAD-8B2A-6556E0B4C668}"/>
    <cellStyle name="Comma 17 3 3 4 3 2" xfId="21652" xr:uid="{78ADCC01-1595-4D41-86E8-F1B8FAD0910C}"/>
    <cellStyle name="Comma 17 3 3 4 4" xfId="9301" xr:uid="{CCB62E83-84BA-44D1-89B1-3203C31EF60F}"/>
    <cellStyle name="Comma 17 3 3 4 4 2" xfId="23166" xr:uid="{AEFDCC70-5584-4A27-895C-E9F55186601E}"/>
    <cellStyle name="Comma 17 3 3 4 5" xfId="12915" xr:uid="{F35DC0E8-ACF1-4804-A920-E5BA4AE1BA6E}"/>
    <cellStyle name="Comma 17 3 3 4 5 2" xfId="26779" xr:uid="{895748C2-B564-47F6-BFAD-859B06CF2479}"/>
    <cellStyle name="Comma 17 3 3 4 6" xfId="14660" xr:uid="{F540E871-FB91-4452-8A63-F1A2C16913F7}"/>
    <cellStyle name="Comma 17 3 3 4 6 2" xfId="28524" xr:uid="{0A03A51E-235D-49B1-8573-EADB9D8C2D71}"/>
    <cellStyle name="Comma 17 3 3 4 7" xfId="16208" xr:uid="{1E22CF38-A63E-483D-84B7-1C09CEAB2383}"/>
    <cellStyle name="Comma 17 3 3 5" xfId="4841" xr:uid="{7B5DDA8F-D780-471F-85FA-8DCA1E71EF5C}"/>
    <cellStyle name="Comma 17 3 3 5 2" xfId="10299" xr:uid="{2DA82CB6-DDE3-47D0-A4AF-6273CEC9D36A}"/>
    <cellStyle name="Comma 17 3 3 5 2 2" xfId="24164" xr:uid="{CA7BB33F-D5F2-4C59-8705-EC1D5C8D0F40}"/>
    <cellStyle name="Comma 17 3 3 5 3" xfId="18875" xr:uid="{82BA29F1-4A82-4881-98FD-51F615B7FB3C}"/>
    <cellStyle name="Comma 17 3 3 6" xfId="5327" xr:uid="{6C1099B8-2650-4A61-AC29-31FEB39B742A}"/>
    <cellStyle name="Comma 17 3 3 6 2" xfId="10801" xr:uid="{1D77C5C4-056C-4FB2-873A-882E136FEAC4}"/>
    <cellStyle name="Comma 17 3 3 6 2 2" xfId="24666" xr:uid="{321E4CA7-5659-4E93-A800-CFA56AA9CCB1}"/>
    <cellStyle name="Comma 17 3 3 6 3" xfId="19361" xr:uid="{455080A8-098E-4288-B911-433C90F0737F}"/>
    <cellStyle name="Comma 17 3 3 7" xfId="5829" xr:uid="{507F4161-434D-4AC5-9BAC-596A80C19734}"/>
    <cellStyle name="Comma 17 3 3 7 2" xfId="11303" xr:uid="{DFD97A7C-9E71-416A-88E0-048FE5CD12A7}"/>
    <cellStyle name="Comma 17 3 3 7 2 2" xfId="25168" xr:uid="{DC27A9DA-FA6D-4ACB-97AB-A11F63FE19DF}"/>
    <cellStyle name="Comma 17 3 3 7 3" xfId="19863" xr:uid="{17DC09A7-8EEC-4D32-B257-E421325D66C2}"/>
    <cellStyle name="Comma 17 3 3 8" xfId="2857" xr:uid="{B32A453E-4C1E-487B-AB44-6B88D7367312}"/>
    <cellStyle name="Comma 17 3 3 8 2" xfId="16899" xr:uid="{338E9EAF-4A8C-4207-B958-FA8DE7A33AC6}"/>
    <cellStyle name="Comma 17 3 3 9" xfId="6769" xr:uid="{4CAB519C-0C6C-433A-9EAB-23958AA11B83}"/>
    <cellStyle name="Comma 17 3 3 9 2" xfId="20640" xr:uid="{6E4FAC77-6B0F-49B7-8C9B-A0808A575579}"/>
    <cellStyle name="Comma 17 3 4" xfId="1247" xr:uid="{3A1C1B5F-1FBB-4AEE-BDF2-E910B54D1D3E}"/>
    <cellStyle name="Comma 17 3 4 10" xfId="12027" xr:uid="{481618EC-D1C3-4E1E-99A0-B816357D9620}"/>
    <cellStyle name="Comma 17 3 4 10 2" xfId="25891" xr:uid="{3956DB24-47CA-48F8-A8D2-448F88A8C90A}"/>
    <cellStyle name="Comma 17 3 4 11" xfId="13772" xr:uid="{4818A163-F02D-454D-8862-23415B886FE0}"/>
    <cellStyle name="Comma 17 3 4 11 2" xfId="27636" xr:uid="{0C5203A1-F1B2-4109-A5D4-30EDC2ABF752}"/>
    <cellStyle name="Comma 17 3 4 12" xfId="15320" xr:uid="{98E01943-5A16-4F09-AB49-EE99DF92BEA7}"/>
    <cellStyle name="Comma 17 3 4 2" xfId="1753" xr:uid="{16D30154-ACBA-42F2-AA66-6089A444B431}"/>
    <cellStyle name="Comma 17 3 4 2 2" xfId="4475" xr:uid="{134C92D1-7404-4EFE-8971-AD63B005C1E7}"/>
    <cellStyle name="Comma 17 3 4 2 2 2" xfId="9921" xr:uid="{F12F0EAD-C9FD-4FCB-B47B-81657728FF76}"/>
    <cellStyle name="Comma 17 3 4 2 2 2 2" xfId="23786" xr:uid="{D1973A21-AA70-4FB7-9E2F-2EE899E99DD3}"/>
    <cellStyle name="Comma 17 3 4 2 2 3" xfId="18509" xr:uid="{FEB1ACCC-CD0E-468D-B145-723295A58C04}"/>
    <cellStyle name="Comma 17 3 4 2 3" xfId="3465" xr:uid="{E1CF3409-7BF8-46B9-A887-60F9CA6B8E63}"/>
    <cellStyle name="Comma 17 3 4 2 3 2" xfId="17507" xr:uid="{DA95A817-A4C6-4DE6-8814-3FB5E6EE11E3}"/>
    <cellStyle name="Comma 17 3 4 2 4" xfId="7399" xr:uid="{C0863F92-0523-4AE4-B56F-C5C3BC518EA3}"/>
    <cellStyle name="Comma 17 3 4 2 4 2" xfId="21270" xr:uid="{02892AFD-DB43-4709-9295-7BFE44225629}"/>
    <cellStyle name="Comma 17 3 4 2 5" xfId="8913" xr:uid="{BAEFB79F-8788-4727-8E3F-747B046A5DAE}"/>
    <cellStyle name="Comma 17 3 4 2 5 2" xfId="22778" xr:uid="{C2342BA1-DDED-4874-BA75-D2489711D2D5}"/>
    <cellStyle name="Comma 17 3 4 2 6" xfId="12533" xr:uid="{93D7341E-83B5-403D-9C72-D025D51D0919}"/>
    <cellStyle name="Comma 17 3 4 2 6 2" xfId="26397" xr:uid="{97F9D1B0-DE95-455B-92F8-46B9E6834DD5}"/>
    <cellStyle name="Comma 17 3 4 2 7" xfId="14278" xr:uid="{200B931F-215B-4C11-95FC-409676DB660C}"/>
    <cellStyle name="Comma 17 3 4 2 7 2" xfId="28142" xr:uid="{31038BF5-2993-4B63-8BFE-E9617963FA96}"/>
    <cellStyle name="Comma 17 3 4 2 8" xfId="15826" xr:uid="{F82BE3CB-F31D-464F-B0DD-92E4065FA521}"/>
    <cellStyle name="Comma 17 3 4 3" xfId="2261" xr:uid="{5FA6554F-8072-4FA2-8086-377ED87C2C5D}"/>
    <cellStyle name="Comma 17 3 4 3 2" xfId="3981" xr:uid="{728D6288-A0C8-44FB-B600-76CAE62F065D}"/>
    <cellStyle name="Comma 17 3 4 3 2 2" xfId="18015" xr:uid="{71A6E9E1-BFA9-4E6A-8639-3A83E3C5C34F}"/>
    <cellStyle name="Comma 17 3 4 3 3" xfId="7907" xr:uid="{AA84A2BB-397F-4C8A-8D68-9F3C59F72C70}"/>
    <cellStyle name="Comma 17 3 4 3 3 2" xfId="21776" xr:uid="{6D1E3FCC-8118-4C15-99C3-4BA7A8382F67}"/>
    <cellStyle name="Comma 17 3 4 3 4" xfId="9425" xr:uid="{B73DBFF2-BF73-4C83-B42C-6C4E312D9AFB}"/>
    <cellStyle name="Comma 17 3 4 3 4 2" xfId="23290" xr:uid="{93332795-BB1F-459A-AE44-115D2ED7D9E7}"/>
    <cellStyle name="Comma 17 3 4 3 5" xfId="13039" xr:uid="{D82496E2-E301-48D7-B097-FB55220DCB5F}"/>
    <cellStyle name="Comma 17 3 4 3 5 2" xfId="26903" xr:uid="{6D99754C-EAB9-4C2A-84D2-B0BC08B06841}"/>
    <cellStyle name="Comma 17 3 4 3 6" xfId="14784" xr:uid="{05B6963A-0505-4FC6-80D1-68198ED2F8D1}"/>
    <cellStyle name="Comma 17 3 4 3 6 2" xfId="28648" xr:uid="{AB6A20B3-B5A9-4A42-83A7-D23DC31CBFF5}"/>
    <cellStyle name="Comma 17 3 4 3 7" xfId="16332" xr:uid="{5826B51D-4F52-42AA-8B5A-8E707AD2B5C6}"/>
    <cellStyle name="Comma 17 3 4 4" xfId="4957" xr:uid="{8CAF6582-031A-451B-99C9-7CA10C0C2B01}"/>
    <cellStyle name="Comma 17 3 4 4 2" xfId="10423" xr:uid="{85D5AE45-E478-4867-AE28-C5A65AA2A26A}"/>
    <cellStyle name="Comma 17 3 4 4 2 2" xfId="24288" xr:uid="{36414155-0D14-4983-9B3D-F0B1D4289E60}"/>
    <cellStyle name="Comma 17 3 4 4 3" xfId="18991" xr:uid="{5EFCA594-FF2A-440F-B4B2-5A724BC03C96}"/>
    <cellStyle name="Comma 17 3 4 5" xfId="5451" xr:uid="{6CD740AA-9C63-4030-8427-E9F6D4ABD624}"/>
    <cellStyle name="Comma 17 3 4 5 2" xfId="10925" xr:uid="{E5CDE8F9-156A-40EF-AB8F-A6EAA5985A12}"/>
    <cellStyle name="Comma 17 3 4 5 2 2" xfId="24790" xr:uid="{7B1E0799-C193-4B85-B0EF-389872882E1E}"/>
    <cellStyle name="Comma 17 3 4 5 3" xfId="19485" xr:uid="{DC7275C3-8355-4E89-A228-5BAF6398D896}"/>
    <cellStyle name="Comma 17 3 4 6" xfId="5953" xr:uid="{E3F13E0C-8737-476E-9D1E-98811AA2B2CD}"/>
    <cellStyle name="Comma 17 3 4 6 2" xfId="11427" xr:uid="{F4EAC44E-50A3-4B53-AA7B-BE0DFC4AD7D8}"/>
    <cellStyle name="Comma 17 3 4 6 2 2" xfId="25292" xr:uid="{C7491A16-1587-4F2D-8ED8-741597A1D1DF}"/>
    <cellStyle name="Comma 17 3 4 6 3" xfId="19987" xr:uid="{AE8BC944-37E0-48C2-A9E2-6735E2AD2F54}"/>
    <cellStyle name="Comma 17 3 4 7" xfId="2975" xr:uid="{96BBF426-D4D6-435D-BE74-5D3CAD523151}"/>
    <cellStyle name="Comma 17 3 4 7 2" xfId="17017" xr:uid="{C9F62DA1-3DB3-4711-9E1C-81B838500ECF}"/>
    <cellStyle name="Comma 17 3 4 8" xfId="6893" xr:uid="{3824BC83-E31E-457C-A25E-FE3887C29E99}"/>
    <cellStyle name="Comma 17 3 4 8 2" xfId="20764" xr:uid="{256D74E0-9C0C-4474-95E6-C8B59BB53340}"/>
    <cellStyle name="Comma 17 3 4 9" xfId="8417" xr:uid="{F4428DE8-565F-49F7-B8FC-82AE3F85A910}"/>
    <cellStyle name="Comma 17 3 4 9 2" xfId="22282" xr:uid="{2AC3FA03-2286-457C-9A32-021C4A5FC002}"/>
    <cellStyle name="Comma 17 3 5" xfId="1505" xr:uid="{B3B82879-FF92-4BFD-90E9-CCFD04C615D7}"/>
    <cellStyle name="Comma 17 3 5 2" xfId="4229" xr:uid="{5384173E-6996-4E47-9A21-AFB3D28859A9}"/>
    <cellStyle name="Comma 17 3 5 2 2" xfId="9673" xr:uid="{34AE7967-2191-4E57-B73E-8EB42C075A41}"/>
    <cellStyle name="Comma 17 3 5 2 2 2" xfId="23538" xr:uid="{0F73C7A4-CAAC-449B-B142-E4B2096AEEEF}"/>
    <cellStyle name="Comma 17 3 5 2 3" xfId="18263" xr:uid="{C6CFAA4A-E7A1-49E5-8504-6988BC999D42}"/>
    <cellStyle name="Comma 17 3 5 3" xfId="3219" xr:uid="{B40C1120-BB06-44F2-83C1-A43C930686C4}"/>
    <cellStyle name="Comma 17 3 5 3 2" xfId="17261" xr:uid="{CB34FCB8-A7DB-4E2D-B91D-6FB756C8A148}"/>
    <cellStyle name="Comma 17 3 5 4" xfId="7151" xr:uid="{4A7AE8AE-084B-4BCA-807C-9B0B1A8992E0}"/>
    <cellStyle name="Comma 17 3 5 4 2" xfId="21022" xr:uid="{39CFDE44-080A-4E0D-89A2-461AD04E8616}"/>
    <cellStyle name="Comma 17 3 5 5" xfId="8665" xr:uid="{1CA96910-8E61-46A8-AF55-80C9A3CE7BFE}"/>
    <cellStyle name="Comma 17 3 5 5 2" xfId="22530" xr:uid="{2FC2AD85-CB61-4600-A605-AE935A9DF0B5}"/>
    <cellStyle name="Comma 17 3 5 6" xfId="12285" xr:uid="{D38649DB-C8E1-4BCF-B818-4C19888B958B}"/>
    <cellStyle name="Comma 17 3 5 6 2" xfId="26149" xr:uid="{224ABF76-5B7E-4E79-B33D-6CD918152F84}"/>
    <cellStyle name="Comma 17 3 5 7" xfId="14030" xr:uid="{C06B7D24-0014-4AAB-8440-B81D2A3036D8}"/>
    <cellStyle name="Comma 17 3 5 7 2" xfId="27894" xr:uid="{6E10BF01-66A3-430F-90C6-ED20059DC994}"/>
    <cellStyle name="Comma 17 3 5 8" xfId="15578" xr:uid="{EDC26370-4451-41C3-9AA5-A4252CD16FA4}"/>
    <cellStyle name="Comma 17 3 6" xfId="2013" xr:uid="{663D24A0-AA13-4DEE-B97D-68978A517E4D}"/>
    <cellStyle name="Comma 17 3 6 2" xfId="3733" xr:uid="{0C5792FC-0128-4A7B-8B8D-48F50D54A575}"/>
    <cellStyle name="Comma 17 3 6 2 2" xfId="17767" xr:uid="{3A204285-817E-4518-9E17-E0E9CA88F703}"/>
    <cellStyle name="Comma 17 3 6 3" xfId="7659" xr:uid="{96D25E28-A526-436E-BE63-CA7AA12F7EA7}"/>
    <cellStyle name="Comma 17 3 6 3 2" xfId="21528" xr:uid="{FA698A9C-597C-4440-836D-1DF5FB1BA34F}"/>
    <cellStyle name="Comma 17 3 6 4" xfId="9177" xr:uid="{53986844-19F1-4618-B8EA-9D6BF4D1B535}"/>
    <cellStyle name="Comma 17 3 6 4 2" xfId="23042" xr:uid="{72381E6F-C808-4131-8512-0725307A6FB9}"/>
    <cellStyle name="Comma 17 3 6 5" xfId="12791" xr:uid="{9443CEAB-9E17-445F-AF8A-32F5B1248791}"/>
    <cellStyle name="Comma 17 3 6 5 2" xfId="26655" xr:uid="{0DEA9C4B-7C55-476E-A71B-E5A8CAFFA7F5}"/>
    <cellStyle name="Comma 17 3 6 6" xfId="14536" xr:uid="{52F6DCC0-772D-401F-A4D0-E72463895DAA}"/>
    <cellStyle name="Comma 17 3 6 6 2" xfId="28400" xr:uid="{A3F7471E-DEE4-4C95-9463-3774AFADB26B}"/>
    <cellStyle name="Comma 17 3 6 7" xfId="16084" xr:uid="{4BCB017C-4311-4AD0-8D33-B1588F037900}"/>
    <cellStyle name="Comma 17 3 7" xfId="4729" xr:uid="{5F90C670-4816-4E58-B0D4-7947DA7AD6A7}"/>
    <cellStyle name="Comma 17 3 7 2" xfId="10175" xr:uid="{2C64BF35-29AC-40A8-925D-1AD11FBC9A3A}"/>
    <cellStyle name="Comma 17 3 7 2 2" xfId="24040" xr:uid="{4189730D-12B3-4986-BF1F-E676E945B71B}"/>
    <cellStyle name="Comma 17 3 7 3" xfId="18763" xr:uid="{932D376E-9B0B-41C3-82F7-F333A14B2908}"/>
    <cellStyle name="Comma 17 3 8" xfId="5203" xr:uid="{65C43C04-0CD3-42CF-92BA-A975E7AF804E}"/>
    <cellStyle name="Comma 17 3 8 2" xfId="10677" xr:uid="{D0048B1E-A633-4643-B33B-2EBF66DEC7F2}"/>
    <cellStyle name="Comma 17 3 8 2 2" xfId="24542" xr:uid="{66C97699-C69D-47E8-BA63-608AA017FA53}"/>
    <cellStyle name="Comma 17 3 8 3" xfId="19237" xr:uid="{729E33CA-77B9-4C23-8C13-E330CB370BFE}"/>
    <cellStyle name="Comma 17 3 9" xfId="5705" xr:uid="{D11EBF03-567C-4951-BD71-29FD1D668A98}"/>
    <cellStyle name="Comma 17 3 9 2" xfId="11179" xr:uid="{59C9A581-2F2D-43A8-988A-337FDBBA8427}"/>
    <cellStyle name="Comma 17 3 9 2 2" xfId="25044" xr:uid="{9D1C7DF4-ADA9-446A-9C57-EBDD424C7D91}"/>
    <cellStyle name="Comma 17 3 9 3" xfId="19739" xr:uid="{F1644EC8-785A-4885-A4F2-1EBC795DBF68}"/>
    <cellStyle name="Comma 17 4" xfId="1019" xr:uid="{D5A3EC60-4F88-4508-9FAF-28B05D509399}"/>
    <cellStyle name="Comma 17 4 10" xfId="6665" xr:uid="{33B36C0E-A71F-4515-B376-3E278F0526A3}"/>
    <cellStyle name="Comma 17 4 10 2" xfId="20536" xr:uid="{EF3CCF31-BCAB-432D-8BD6-853FE1D623A0}"/>
    <cellStyle name="Comma 17 4 11" xfId="8189" xr:uid="{B907997E-13ED-4525-A566-589184F04A79}"/>
    <cellStyle name="Comma 17 4 11 2" xfId="22054" xr:uid="{7A167D9E-C763-4D68-B492-1FBE3E17C629}"/>
    <cellStyle name="Comma 17 4 12" xfId="11799" xr:uid="{1CB2098D-2159-4CF5-BF1A-3F78F3E49DBF}"/>
    <cellStyle name="Comma 17 4 12 2" xfId="25663" xr:uid="{EBCB75D2-2EA4-4C24-A37E-1582109976FB}"/>
    <cellStyle name="Comma 17 4 13" xfId="13544" xr:uid="{BC076B13-E821-402B-A8AB-27305CC0DF17}"/>
    <cellStyle name="Comma 17 4 13 2" xfId="27408" xr:uid="{56F333EB-86E4-4EEE-90A8-6E3ADAB48A32}"/>
    <cellStyle name="Comma 17 4 14" xfId="15092" xr:uid="{32189BEC-545A-4076-A52C-4C62975B2527}"/>
    <cellStyle name="Comma 17 4 2" xfId="1143" xr:uid="{76B4561B-92A7-4133-B686-768B2978FFA3}"/>
    <cellStyle name="Comma 17 4 2 10" xfId="8313" xr:uid="{FFE97519-2626-492F-982A-78A40075DCE5}"/>
    <cellStyle name="Comma 17 4 2 10 2" xfId="22178" xr:uid="{4B54EE18-D727-46DE-A6E2-592FB83E56A1}"/>
    <cellStyle name="Comma 17 4 2 11" xfId="11923" xr:uid="{1D72D696-86D8-4AE2-BC57-685614C47073}"/>
    <cellStyle name="Comma 17 4 2 11 2" xfId="25787" xr:uid="{399B5A01-31EB-434D-9C3F-4A3EAAFF2B8F}"/>
    <cellStyle name="Comma 17 4 2 12" xfId="13668" xr:uid="{7A33FF07-F76A-4673-AC22-A30670ED2161}"/>
    <cellStyle name="Comma 17 4 2 12 2" xfId="27532" xr:uid="{EC485BAA-BD03-481A-932D-D246B5BE8063}"/>
    <cellStyle name="Comma 17 4 2 13" xfId="15216" xr:uid="{5E4F36F3-B926-4C05-9491-ADD86865185E}"/>
    <cellStyle name="Comma 17 4 2 2" xfId="1391" xr:uid="{504C43B6-403A-4D93-BEB4-D74DE203AE09}"/>
    <cellStyle name="Comma 17 4 2 2 10" xfId="12171" xr:uid="{92572D02-914D-4FBC-BD58-2C5562F582B6}"/>
    <cellStyle name="Comma 17 4 2 2 10 2" xfId="26035" xr:uid="{41B618D1-9464-4F02-9C24-B5CC0878BB14}"/>
    <cellStyle name="Comma 17 4 2 2 11" xfId="13916" xr:uid="{560A60A1-4F9B-4464-8C50-E1C1DE605C61}"/>
    <cellStyle name="Comma 17 4 2 2 11 2" xfId="27780" xr:uid="{B18C5878-0E20-43C2-B52D-F601629F3183}"/>
    <cellStyle name="Comma 17 4 2 2 12" xfId="15464" xr:uid="{85A67D05-C9B8-4C99-B5D7-62B2D8EE4970}"/>
    <cellStyle name="Comma 17 4 2 2 2" xfId="1897" xr:uid="{D5000047-E4A3-40F8-83F5-F0502216A3E3}"/>
    <cellStyle name="Comma 17 4 2 2 2 2" xfId="4619" xr:uid="{27547CB8-A8CC-4B8E-B06B-D5EC8132D5F0}"/>
    <cellStyle name="Comma 17 4 2 2 2 2 2" xfId="10065" xr:uid="{8F36F5CC-21DC-4FBF-BB4A-2574CE42AF75}"/>
    <cellStyle name="Comma 17 4 2 2 2 2 2 2" xfId="23930" xr:uid="{5535BC86-9D06-4BF0-9504-987786CF1931}"/>
    <cellStyle name="Comma 17 4 2 2 2 2 3" xfId="18653" xr:uid="{14472FC7-2FAB-49AC-BBF4-35AA32B08D1F}"/>
    <cellStyle name="Comma 17 4 2 2 2 3" xfId="3609" xr:uid="{3BBEE405-4654-4859-B07E-5B19EA7347F9}"/>
    <cellStyle name="Comma 17 4 2 2 2 3 2" xfId="17651" xr:uid="{AAD10FC2-FE26-4748-90D0-8EF7E48A7899}"/>
    <cellStyle name="Comma 17 4 2 2 2 4" xfId="7543" xr:uid="{791D99F1-0B9D-402B-9F3D-3D27E98FED54}"/>
    <cellStyle name="Comma 17 4 2 2 2 4 2" xfId="21414" xr:uid="{80C689BA-241B-4883-B026-55E45C457FE1}"/>
    <cellStyle name="Comma 17 4 2 2 2 5" xfId="9057" xr:uid="{BFC62120-928D-4F21-BDFC-F0B4911EDBDF}"/>
    <cellStyle name="Comma 17 4 2 2 2 5 2" xfId="22922" xr:uid="{09A80EC0-5441-4C07-BD6B-2D6D8A4C7EBE}"/>
    <cellStyle name="Comma 17 4 2 2 2 6" xfId="12677" xr:uid="{43E49C40-0E4A-4A8A-AA4A-341CC778FB71}"/>
    <cellStyle name="Comma 17 4 2 2 2 6 2" xfId="26541" xr:uid="{DA08BB59-DA0A-4F92-A8D7-EFDFB0E3B02E}"/>
    <cellStyle name="Comma 17 4 2 2 2 7" xfId="14422" xr:uid="{1A8D94FE-71BF-4CCD-A4C5-B43C6E921380}"/>
    <cellStyle name="Comma 17 4 2 2 2 7 2" xfId="28286" xr:uid="{105E8AC3-4408-42ED-A28D-80884CC43F0B}"/>
    <cellStyle name="Comma 17 4 2 2 2 8" xfId="15970" xr:uid="{F7A2BDDE-3E39-4592-951C-47AAF9C2F906}"/>
    <cellStyle name="Comma 17 4 2 2 3" xfId="2405" xr:uid="{050C8EB1-841F-4D66-A65F-BB44CBD5396E}"/>
    <cellStyle name="Comma 17 4 2 2 3 2" xfId="4125" xr:uid="{A5DC4998-503E-4F96-AADE-2879EC93B829}"/>
    <cellStyle name="Comma 17 4 2 2 3 2 2" xfId="18159" xr:uid="{9C41A94D-1D21-4091-8EAB-FC04CA8851A2}"/>
    <cellStyle name="Comma 17 4 2 2 3 3" xfId="8051" xr:uid="{AE5724B4-38E2-47C9-B91D-2F2615D6EE38}"/>
    <cellStyle name="Comma 17 4 2 2 3 3 2" xfId="21920" xr:uid="{EC93ABD7-BDFD-477D-973B-AA02BA97E206}"/>
    <cellStyle name="Comma 17 4 2 2 3 4" xfId="9569" xr:uid="{5E5434CE-7923-487D-B29F-104F8998B2AC}"/>
    <cellStyle name="Comma 17 4 2 2 3 4 2" xfId="23434" xr:uid="{57E1696B-E9D0-4F0A-81DE-2E977BE16F09}"/>
    <cellStyle name="Comma 17 4 2 2 3 5" xfId="13183" xr:uid="{8CD351A1-07CA-4A4F-95D7-6EBB5051762D}"/>
    <cellStyle name="Comma 17 4 2 2 3 5 2" xfId="27047" xr:uid="{136FBC1B-F429-41E2-8833-F2BA415E4DBB}"/>
    <cellStyle name="Comma 17 4 2 2 3 6" xfId="14928" xr:uid="{54DE2F5E-010E-4A2D-BF98-72F959FCC12D}"/>
    <cellStyle name="Comma 17 4 2 2 3 6 2" xfId="28792" xr:uid="{FAF7F23B-02BE-4BE6-884B-AABFA120D392}"/>
    <cellStyle name="Comma 17 4 2 2 3 7" xfId="16476" xr:uid="{4F61C2EF-2D9E-465E-8CE3-6EADB4B157D8}"/>
    <cellStyle name="Comma 17 4 2 2 4" xfId="5097" xr:uid="{4ED129F3-6FAA-4789-89D8-3D94A2366BD1}"/>
    <cellStyle name="Comma 17 4 2 2 4 2" xfId="10567" xr:uid="{F442A515-CA9D-49ED-99D5-D94AD5776B4E}"/>
    <cellStyle name="Comma 17 4 2 2 4 2 2" xfId="24432" xr:uid="{E1BACF7C-1A3F-40C6-8DCA-3265E25D4B9F}"/>
    <cellStyle name="Comma 17 4 2 2 4 3" xfId="19131" xr:uid="{F393BC6C-968B-4CD7-8EAA-F732E26DE0DD}"/>
    <cellStyle name="Comma 17 4 2 2 5" xfId="5595" xr:uid="{9F283DCA-2CF4-485F-9911-988DC2C66935}"/>
    <cellStyle name="Comma 17 4 2 2 5 2" xfId="11069" xr:uid="{F82FD6B0-3AF8-47F9-ADBF-561127A49015}"/>
    <cellStyle name="Comma 17 4 2 2 5 2 2" xfId="24934" xr:uid="{69D96CA8-F091-4A4A-83D6-5A789DA237B2}"/>
    <cellStyle name="Comma 17 4 2 2 5 3" xfId="19629" xr:uid="{E7CEC02B-63AD-4718-BDF5-BE56201BF0E1}"/>
    <cellStyle name="Comma 17 4 2 2 6" xfId="6097" xr:uid="{B4A8BE57-C354-4B46-B5FE-2EF6593CC7EE}"/>
    <cellStyle name="Comma 17 4 2 2 6 2" xfId="11571" xr:uid="{17331064-4DB2-419E-9C8C-FD96190CE901}"/>
    <cellStyle name="Comma 17 4 2 2 6 2 2" xfId="25436" xr:uid="{327FD56D-F5D0-4DF4-8A01-0898398DA9EB}"/>
    <cellStyle name="Comma 17 4 2 2 6 3" xfId="20131" xr:uid="{62FF3645-EE1C-4F69-A7A5-187D0D448A98}"/>
    <cellStyle name="Comma 17 4 2 2 7" xfId="3115" xr:uid="{2B890C24-C670-4B38-971D-D676AAC5921E}"/>
    <cellStyle name="Comma 17 4 2 2 7 2" xfId="17157" xr:uid="{F8EE8D20-1F4A-4684-8A1A-464B089494B8}"/>
    <cellStyle name="Comma 17 4 2 2 8" xfId="7037" xr:uid="{62BFD6C1-2355-474D-849F-4B42027411E4}"/>
    <cellStyle name="Comma 17 4 2 2 8 2" xfId="20908" xr:uid="{D1B49CE9-D330-4A23-B7CC-F69832352E18}"/>
    <cellStyle name="Comma 17 4 2 2 9" xfId="8561" xr:uid="{99049A94-A2D0-44E1-8801-D044CE3BFD62}"/>
    <cellStyle name="Comma 17 4 2 2 9 2" xfId="22426" xr:uid="{21DFB5B6-7136-4524-85E1-72B6C63CFD49}"/>
    <cellStyle name="Comma 17 4 2 3" xfId="1649" xr:uid="{1DD55A2D-99E3-4695-80AE-27E50258BC68}"/>
    <cellStyle name="Comma 17 4 2 3 2" xfId="4371" xr:uid="{7FDF7025-239D-4C7F-A3FB-D2ADCE81EE39}"/>
    <cellStyle name="Comma 17 4 2 3 2 2" xfId="9817" xr:uid="{90583E34-D123-497D-8EE7-295655F1A884}"/>
    <cellStyle name="Comma 17 4 2 3 2 2 2" xfId="23682" xr:uid="{87559012-9610-45A9-B94A-6EBA9BD29DD5}"/>
    <cellStyle name="Comma 17 4 2 3 2 3" xfId="18405" xr:uid="{CB342303-FDD8-4B97-8387-728314B5CDEB}"/>
    <cellStyle name="Comma 17 4 2 3 3" xfId="3361" xr:uid="{58A55CFE-A37F-4D3F-ABE1-25D2875276AF}"/>
    <cellStyle name="Comma 17 4 2 3 3 2" xfId="17403" xr:uid="{5C7A14AE-0ED3-4352-8C94-EF93777AB281}"/>
    <cellStyle name="Comma 17 4 2 3 4" xfId="7295" xr:uid="{F45C33C6-C480-4CFA-9CFB-78F31B79DCD8}"/>
    <cellStyle name="Comma 17 4 2 3 4 2" xfId="21166" xr:uid="{C99B9F6C-2137-4134-8DF5-14DA43CB5735}"/>
    <cellStyle name="Comma 17 4 2 3 5" xfId="8809" xr:uid="{80D164A3-7770-43C9-B15D-8F04831D2564}"/>
    <cellStyle name="Comma 17 4 2 3 5 2" xfId="22674" xr:uid="{39262D0F-207C-48A2-9653-8C38910AEDE9}"/>
    <cellStyle name="Comma 17 4 2 3 6" xfId="12429" xr:uid="{5538FA54-1D14-4DE5-8FDB-8A2FBDFF9D6B}"/>
    <cellStyle name="Comma 17 4 2 3 6 2" xfId="26293" xr:uid="{F8063125-D795-43A1-BF15-438B19453850}"/>
    <cellStyle name="Comma 17 4 2 3 7" xfId="14174" xr:uid="{5BA94A1C-87E3-49BA-81D4-A221EAE561E4}"/>
    <cellStyle name="Comma 17 4 2 3 7 2" xfId="28038" xr:uid="{DD13DA5B-7665-4C10-984F-3F178803B2E0}"/>
    <cellStyle name="Comma 17 4 2 3 8" xfId="15722" xr:uid="{D1631523-F39A-40BC-B0DD-157F2B0DDBFC}"/>
    <cellStyle name="Comma 17 4 2 4" xfId="2157" xr:uid="{58267157-3A5E-4FAF-B90A-730B0411FA37}"/>
    <cellStyle name="Comma 17 4 2 4 2" xfId="3877" xr:uid="{4B2AFFD2-CAA8-44F9-B205-FCFAE250DB63}"/>
    <cellStyle name="Comma 17 4 2 4 2 2" xfId="17911" xr:uid="{1BD403A8-589A-4B22-8798-6F0EDDF3DA7F}"/>
    <cellStyle name="Comma 17 4 2 4 3" xfId="7803" xr:uid="{C01FC205-3901-4B3E-8129-1E21164382A7}"/>
    <cellStyle name="Comma 17 4 2 4 3 2" xfId="21672" xr:uid="{E2B58F8A-516B-41D0-A27A-FEC65BA9FBB8}"/>
    <cellStyle name="Comma 17 4 2 4 4" xfId="9321" xr:uid="{20E3C3D2-2A6C-4AFB-A53B-EC7D7E4BDB95}"/>
    <cellStyle name="Comma 17 4 2 4 4 2" xfId="23186" xr:uid="{2B668EF0-ED76-47B2-B64D-14C52038B15D}"/>
    <cellStyle name="Comma 17 4 2 4 5" xfId="12935" xr:uid="{59CE2229-EB84-4DAB-AF78-ED5F13E331A3}"/>
    <cellStyle name="Comma 17 4 2 4 5 2" xfId="26799" xr:uid="{F8F4E6B8-0532-4E50-942B-AEB9E75B21F4}"/>
    <cellStyle name="Comma 17 4 2 4 6" xfId="14680" xr:uid="{CEC32834-C1C7-416E-AD1B-D61EEF99BDD7}"/>
    <cellStyle name="Comma 17 4 2 4 6 2" xfId="28544" xr:uid="{1F7A38CF-C9EA-4B4D-A097-AFA2BFDBCA1D}"/>
    <cellStyle name="Comma 17 4 2 4 7" xfId="16228" xr:uid="{2C0624E9-4BB0-404C-94B5-9C77A0282556}"/>
    <cellStyle name="Comma 17 4 2 5" xfId="4859" xr:uid="{11B84C4E-3034-4A3D-AF9F-FD4E21A8092C}"/>
    <cellStyle name="Comma 17 4 2 5 2" xfId="10319" xr:uid="{2F56C9C1-3298-41AF-A6BC-C229C1EDF729}"/>
    <cellStyle name="Comma 17 4 2 5 2 2" xfId="24184" xr:uid="{A036AD90-D629-4404-BF1D-3A5F29307EE0}"/>
    <cellStyle name="Comma 17 4 2 5 3" xfId="18893" xr:uid="{1D9B4026-0163-4F2C-992C-B967802A7F90}"/>
    <cellStyle name="Comma 17 4 2 6" xfId="5347" xr:uid="{C55DCFF1-6DF0-478E-9931-D9791D2E76AF}"/>
    <cellStyle name="Comma 17 4 2 6 2" xfId="10821" xr:uid="{D601BA0B-F7C2-4FDB-8D5A-69C3FF4C9FE3}"/>
    <cellStyle name="Comma 17 4 2 6 2 2" xfId="24686" xr:uid="{AA763CC0-6BF6-4C20-8B00-F3A85DB063D5}"/>
    <cellStyle name="Comma 17 4 2 6 3" xfId="19381" xr:uid="{2EE641C0-A18F-441F-928A-8CFAEB9C03D5}"/>
    <cellStyle name="Comma 17 4 2 7" xfId="5849" xr:uid="{280083AC-E097-478C-8CE4-62351F1EA7D7}"/>
    <cellStyle name="Comma 17 4 2 7 2" xfId="11323" xr:uid="{1F437B8A-59AB-409C-A099-D638126DE8DD}"/>
    <cellStyle name="Comma 17 4 2 7 2 2" xfId="25188" xr:uid="{3125667C-303F-4EF4-AB2E-FD87836A8CAC}"/>
    <cellStyle name="Comma 17 4 2 7 3" xfId="19883" xr:uid="{5B14BE65-97A2-4AF8-B6D3-08D96E8840F1}"/>
    <cellStyle name="Comma 17 4 2 8" xfId="2875" xr:uid="{A5A2B66C-EF04-4BB5-896E-99ABB370FF80}"/>
    <cellStyle name="Comma 17 4 2 8 2" xfId="16917" xr:uid="{E5617A3A-3ACB-48F9-845D-0CCE9C1C0214}"/>
    <cellStyle name="Comma 17 4 2 9" xfId="6789" xr:uid="{9F8AE8F8-914C-40A0-9309-BCAE6BB8CA79}"/>
    <cellStyle name="Comma 17 4 2 9 2" xfId="20660" xr:uid="{C816BBD2-BBEE-48DC-8B22-C9CB4708F121}"/>
    <cellStyle name="Comma 17 4 3" xfId="1267" xr:uid="{A598DDC1-D864-4677-BAFB-FE5DD0FF681B}"/>
    <cellStyle name="Comma 17 4 3 10" xfId="12047" xr:uid="{379BFBA6-B035-4F80-B22E-3897F2043416}"/>
    <cellStyle name="Comma 17 4 3 10 2" xfId="25911" xr:uid="{F81B2F26-12A8-4A50-855F-6C354A65C6DE}"/>
    <cellStyle name="Comma 17 4 3 11" xfId="13792" xr:uid="{A4A293EE-34A5-49E1-9CDF-0C8857FD4D5C}"/>
    <cellStyle name="Comma 17 4 3 11 2" xfId="27656" xr:uid="{6609862C-690A-4808-841F-38737A97B8A1}"/>
    <cellStyle name="Comma 17 4 3 12" xfId="15340" xr:uid="{305BB9FD-2ABD-4160-AF9E-C2DC49C6AD3B}"/>
    <cellStyle name="Comma 17 4 3 2" xfId="1773" xr:uid="{9E9823AC-DC17-4731-8A33-3A048005E932}"/>
    <cellStyle name="Comma 17 4 3 2 2" xfId="4495" xr:uid="{1376DF85-9072-4487-8D41-34CFCCE47E10}"/>
    <cellStyle name="Comma 17 4 3 2 2 2" xfId="9941" xr:uid="{AE013BEB-6C11-4EB9-9B02-336B2E50A5B6}"/>
    <cellStyle name="Comma 17 4 3 2 2 2 2" xfId="23806" xr:uid="{F5F7B4A0-DF2F-430B-900D-D76421050A0E}"/>
    <cellStyle name="Comma 17 4 3 2 2 3" xfId="18529" xr:uid="{CF22AFD4-F1F6-4A42-8D6B-41FF9C8D6902}"/>
    <cellStyle name="Comma 17 4 3 2 3" xfId="3485" xr:uid="{CBD5EA96-2D48-454E-9765-595FAB498FA0}"/>
    <cellStyle name="Comma 17 4 3 2 3 2" xfId="17527" xr:uid="{9A76A029-0645-4AA1-B14D-D4003AF9F890}"/>
    <cellStyle name="Comma 17 4 3 2 4" xfId="7419" xr:uid="{27472938-6DC5-4EBC-A19F-011CC14F3AED}"/>
    <cellStyle name="Comma 17 4 3 2 4 2" xfId="21290" xr:uid="{9FA0CC07-54CB-4118-9487-4464A8E7E131}"/>
    <cellStyle name="Comma 17 4 3 2 5" xfId="8933" xr:uid="{08BCD18F-5D88-43C7-80DC-D8770B0528BA}"/>
    <cellStyle name="Comma 17 4 3 2 5 2" xfId="22798" xr:uid="{B77DD2FD-0798-4864-BD5B-F78B64459EF9}"/>
    <cellStyle name="Comma 17 4 3 2 6" xfId="12553" xr:uid="{13A64478-F3E5-4B27-925E-A39CC66827BA}"/>
    <cellStyle name="Comma 17 4 3 2 6 2" xfId="26417" xr:uid="{CA272965-F5CE-4BF5-AE65-E5068B56FB59}"/>
    <cellStyle name="Comma 17 4 3 2 7" xfId="14298" xr:uid="{FA4AA17F-264F-4725-81B3-08135311956E}"/>
    <cellStyle name="Comma 17 4 3 2 7 2" xfId="28162" xr:uid="{30C7ADA8-36C7-43B7-8D69-75ED5E0128A0}"/>
    <cellStyle name="Comma 17 4 3 2 8" xfId="15846" xr:uid="{BF767588-4B9F-4ABE-A718-653328CB0BEE}"/>
    <cellStyle name="Comma 17 4 3 3" xfId="2281" xr:uid="{5B129F82-FE83-4706-9413-F6C635D0D490}"/>
    <cellStyle name="Comma 17 4 3 3 2" xfId="4001" xr:uid="{132B3863-7478-4E7A-84B1-28FB367C93CB}"/>
    <cellStyle name="Comma 17 4 3 3 2 2" xfId="18035" xr:uid="{6D0736D0-25AF-4003-9414-2DFFFB65C8D3}"/>
    <cellStyle name="Comma 17 4 3 3 3" xfId="7927" xr:uid="{BAE57D12-61AE-49D2-B424-5E771494B3AD}"/>
    <cellStyle name="Comma 17 4 3 3 3 2" xfId="21796" xr:uid="{2FA762D8-5621-477B-9E23-408ACCBF5207}"/>
    <cellStyle name="Comma 17 4 3 3 4" xfId="9445" xr:uid="{99473DF8-3B99-4F1B-8577-2668ECBA6565}"/>
    <cellStyle name="Comma 17 4 3 3 4 2" xfId="23310" xr:uid="{7EB39CAF-C583-4928-A833-BB5F375CAFB4}"/>
    <cellStyle name="Comma 17 4 3 3 5" xfId="13059" xr:uid="{124534C3-BF6A-4849-B93F-33EDEBAE277F}"/>
    <cellStyle name="Comma 17 4 3 3 5 2" xfId="26923" xr:uid="{81788BAB-49D0-4273-87B2-D35D6843FE67}"/>
    <cellStyle name="Comma 17 4 3 3 6" xfId="14804" xr:uid="{7D4D1A07-7193-408F-AA70-746EC755F3AB}"/>
    <cellStyle name="Comma 17 4 3 3 6 2" xfId="28668" xr:uid="{E393DA00-B2CB-4CED-A732-06D627B96822}"/>
    <cellStyle name="Comma 17 4 3 3 7" xfId="16352" xr:uid="{8DDB62E7-E923-4FAA-A369-CD84C6D6C471}"/>
    <cellStyle name="Comma 17 4 3 4" xfId="4975" xr:uid="{74748277-4FAC-4327-9BF5-4D061A9AAE89}"/>
    <cellStyle name="Comma 17 4 3 4 2" xfId="10443" xr:uid="{66D66A22-67CB-4CE9-8FF6-151FBA35BF7C}"/>
    <cellStyle name="Comma 17 4 3 4 2 2" xfId="24308" xr:uid="{E7D49EE8-15F5-4847-85AB-499775FE075D}"/>
    <cellStyle name="Comma 17 4 3 4 3" xfId="19009" xr:uid="{A2F5360D-23C4-4E15-A4B2-ECB30AAC3A38}"/>
    <cellStyle name="Comma 17 4 3 5" xfId="5471" xr:uid="{2B030414-2569-4ACD-9FCC-2546C32C890E}"/>
    <cellStyle name="Comma 17 4 3 5 2" xfId="10945" xr:uid="{73725928-C932-42A2-970F-A3A5570E215C}"/>
    <cellStyle name="Comma 17 4 3 5 2 2" xfId="24810" xr:uid="{FBF97B2D-B023-4751-BA03-C022F3AA350F}"/>
    <cellStyle name="Comma 17 4 3 5 3" xfId="19505" xr:uid="{BBABB992-CD08-40CA-91BE-92C35540E8D0}"/>
    <cellStyle name="Comma 17 4 3 6" xfId="5973" xr:uid="{871E722F-00EF-42ED-A87B-8A4F358B68A9}"/>
    <cellStyle name="Comma 17 4 3 6 2" xfId="11447" xr:uid="{7F281498-8B43-439A-81A6-307C2842A364}"/>
    <cellStyle name="Comma 17 4 3 6 2 2" xfId="25312" xr:uid="{1C04638D-8382-41C0-8575-710918A7A0A9}"/>
    <cellStyle name="Comma 17 4 3 6 3" xfId="20007" xr:uid="{B0944C01-CCD4-46CB-BCB9-489F71096548}"/>
    <cellStyle name="Comma 17 4 3 7" xfId="2993" xr:uid="{BFC5BB11-8720-4F5A-9169-2BE625CDACD4}"/>
    <cellStyle name="Comma 17 4 3 7 2" xfId="17035" xr:uid="{1C318864-3A32-42D7-94A1-FDC8B4041AC6}"/>
    <cellStyle name="Comma 17 4 3 8" xfId="6913" xr:uid="{1D2DAAF9-D816-4A0A-A664-5936B7891B80}"/>
    <cellStyle name="Comma 17 4 3 8 2" xfId="20784" xr:uid="{0D0E9849-6468-4C7E-AC48-9CB1E7D575A4}"/>
    <cellStyle name="Comma 17 4 3 9" xfId="8437" xr:uid="{9326E6E6-952B-4749-A7FF-4827FF892C12}"/>
    <cellStyle name="Comma 17 4 3 9 2" xfId="22302" xr:uid="{46B796F5-41B8-4181-918F-CF07924F5B83}"/>
    <cellStyle name="Comma 17 4 4" xfId="1525" xr:uid="{F23E7E69-1241-4A36-9184-6E23E93C843E}"/>
    <cellStyle name="Comma 17 4 4 2" xfId="4249" xr:uid="{9B8D4B10-1EF3-4595-A4BD-E0D230C865E7}"/>
    <cellStyle name="Comma 17 4 4 2 2" xfId="9693" xr:uid="{DE35D6BC-CE49-4448-83C0-8F3BC879CCB1}"/>
    <cellStyle name="Comma 17 4 4 2 2 2" xfId="23558" xr:uid="{8E62453E-6F7E-44ED-B632-60BDD730FE17}"/>
    <cellStyle name="Comma 17 4 4 2 3" xfId="18283" xr:uid="{848D2FDF-2FDB-43A5-98D8-308F4291EFC7}"/>
    <cellStyle name="Comma 17 4 4 3" xfId="3239" xr:uid="{8EB11A19-9EBA-48D3-8C1C-3F6897553FE1}"/>
    <cellStyle name="Comma 17 4 4 3 2" xfId="17281" xr:uid="{B321FA41-5DFB-41A3-A6E6-41CBC88835E8}"/>
    <cellStyle name="Comma 17 4 4 4" xfId="7171" xr:uid="{5EF916B2-3946-45AC-B243-4EAFDA4BF4F0}"/>
    <cellStyle name="Comma 17 4 4 4 2" xfId="21042" xr:uid="{442913E8-63BD-4EB5-8D60-0C0DEF6686C4}"/>
    <cellStyle name="Comma 17 4 4 5" xfId="8685" xr:uid="{5A92CDD8-DC84-4511-9518-B555C0CCEC17}"/>
    <cellStyle name="Comma 17 4 4 5 2" xfId="22550" xr:uid="{18C0DE7A-5465-4D06-841E-B396DB51ACCB}"/>
    <cellStyle name="Comma 17 4 4 6" xfId="12305" xr:uid="{78A25D59-CC65-459B-8E9C-E5EFAF5B4F9A}"/>
    <cellStyle name="Comma 17 4 4 6 2" xfId="26169" xr:uid="{E87D7DCA-6FE9-43DC-B80C-EE91570F5EC7}"/>
    <cellStyle name="Comma 17 4 4 7" xfId="14050" xr:uid="{7F6BA46B-E1EE-43AF-8431-4F21F1B685EB}"/>
    <cellStyle name="Comma 17 4 4 7 2" xfId="27914" xr:uid="{3F11058F-7DE1-478C-9115-71320379D9F8}"/>
    <cellStyle name="Comma 17 4 4 8" xfId="15598" xr:uid="{2881BFBF-7076-4CC1-9A5B-4D976A282D64}"/>
    <cellStyle name="Comma 17 4 5" xfId="2033" xr:uid="{4A55AB08-6227-4B70-A4D2-75DB725092A7}"/>
    <cellStyle name="Comma 17 4 5 2" xfId="3753" xr:uid="{FA448F15-FC1D-4487-818C-BAB1B37164F4}"/>
    <cellStyle name="Comma 17 4 5 2 2" xfId="17787" xr:uid="{1D3E32FB-7786-413F-8714-C9693E21FC6B}"/>
    <cellStyle name="Comma 17 4 5 3" xfId="7679" xr:uid="{FBA5A6F1-7962-451F-B2E7-54FB3C3DE01F}"/>
    <cellStyle name="Comma 17 4 5 3 2" xfId="21548" xr:uid="{0B3A68C8-9CF5-43F8-8C7D-6046A531FFBD}"/>
    <cellStyle name="Comma 17 4 5 4" xfId="9197" xr:uid="{EE201525-69FF-45ED-80AF-1A656701CA30}"/>
    <cellStyle name="Comma 17 4 5 4 2" xfId="23062" xr:uid="{2C58FDC2-2CE4-4150-9B53-AECDDC2F142A}"/>
    <cellStyle name="Comma 17 4 5 5" xfId="12811" xr:uid="{505C5058-7DD7-4686-AE70-F3C254D516E4}"/>
    <cellStyle name="Comma 17 4 5 5 2" xfId="26675" xr:uid="{F6F1ABEC-1C43-4374-AF82-94A505BE9D5E}"/>
    <cellStyle name="Comma 17 4 5 6" xfId="14556" xr:uid="{5FD8571F-C71F-4A75-8520-205183C51787}"/>
    <cellStyle name="Comma 17 4 5 6 2" xfId="28420" xr:uid="{BAF268A6-3623-42DD-ADB3-1C2A58CA85DA}"/>
    <cellStyle name="Comma 17 4 5 7" xfId="16104" xr:uid="{D4E46E86-2C0C-4001-8015-99A579CA1F4F}"/>
    <cellStyle name="Comma 17 4 6" xfId="4747" xr:uid="{65A10C32-9F7D-4F59-A17B-A9F6C955B71C}"/>
    <cellStyle name="Comma 17 4 6 2" xfId="10195" xr:uid="{1552BE53-100B-4F1F-A370-FE05EBF1AC11}"/>
    <cellStyle name="Comma 17 4 6 2 2" xfId="24060" xr:uid="{6F95628A-F02E-4018-B54D-1F415C7CA2DA}"/>
    <cellStyle name="Comma 17 4 6 3" xfId="18781" xr:uid="{4710C49E-753A-4746-95B8-7664C9780902}"/>
    <cellStyle name="Comma 17 4 7" xfId="5223" xr:uid="{3DF1B765-1C22-45C1-8475-97321522A600}"/>
    <cellStyle name="Comma 17 4 7 2" xfId="10697" xr:uid="{A551B275-A683-4CAE-8BFC-FB5CFC036531}"/>
    <cellStyle name="Comma 17 4 7 2 2" xfId="24562" xr:uid="{5FBFA7A3-5002-4838-A645-A67241D1CEE4}"/>
    <cellStyle name="Comma 17 4 7 3" xfId="19257" xr:uid="{1CBBF5BF-1276-471A-92EB-B4BEED38EF36}"/>
    <cellStyle name="Comma 17 4 8" xfId="5725" xr:uid="{7F2C61EA-A8DE-4818-B5B5-4AB1D932E30B}"/>
    <cellStyle name="Comma 17 4 8 2" xfId="11199" xr:uid="{41EEFE56-0D15-4683-849B-A31D24299D28}"/>
    <cellStyle name="Comma 17 4 8 2 2" xfId="25064" xr:uid="{79F89BCF-5F35-45EB-947E-68101945BA2A}"/>
    <cellStyle name="Comma 17 4 8 3" xfId="19759" xr:uid="{40063F83-29E4-4E82-870E-20FB0C439AA9}"/>
    <cellStyle name="Comma 17 4 9" xfId="2763" xr:uid="{5B8A00AD-B50F-42FC-BFB2-726FEB87215C}"/>
    <cellStyle name="Comma 17 4 9 2" xfId="16805" xr:uid="{38373687-B019-450E-A514-46BA46817743}"/>
    <cellStyle name="Comma 17 5" xfId="1081" xr:uid="{F08C17E1-2F74-4D5F-BAFA-5DAE0EA36ACD}"/>
    <cellStyle name="Comma 17 5 10" xfId="8251" xr:uid="{0D233696-C1DD-47BC-BAFE-99E5030EB665}"/>
    <cellStyle name="Comma 17 5 10 2" xfId="22116" xr:uid="{EC7D3D3D-98F6-4A30-A85A-4718E585599A}"/>
    <cellStyle name="Comma 17 5 11" xfId="11861" xr:uid="{249FE30C-8C17-4C9F-81EE-298E26584E2A}"/>
    <cellStyle name="Comma 17 5 11 2" xfId="25725" xr:uid="{006DE400-6DEA-4975-98E9-2587B31355AF}"/>
    <cellStyle name="Comma 17 5 12" xfId="13606" xr:uid="{B1B82342-EEF4-49FF-AE80-34702BBC07A2}"/>
    <cellStyle name="Comma 17 5 12 2" xfId="27470" xr:uid="{2B1D9502-E605-41AC-B099-AD2E27C8192B}"/>
    <cellStyle name="Comma 17 5 13" xfId="15154" xr:uid="{8F36582C-CBE7-4E8C-8E10-CB5CDB4CE619}"/>
    <cellStyle name="Comma 17 5 2" xfId="1329" xr:uid="{74629D53-1053-4ADF-98BC-28D2EC361995}"/>
    <cellStyle name="Comma 17 5 2 10" xfId="12109" xr:uid="{4A3A6AE6-7FB5-4497-AEFB-0D27697BB5D1}"/>
    <cellStyle name="Comma 17 5 2 10 2" xfId="25973" xr:uid="{486E942E-396C-42D6-950C-01598810C136}"/>
    <cellStyle name="Comma 17 5 2 11" xfId="13854" xr:uid="{E7A252BE-3FFA-4044-B860-DF94AE33375B}"/>
    <cellStyle name="Comma 17 5 2 11 2" xfId="27718" xr:uid="{88A4F1B5-4605-4A61-B534-D3F7ECDFCCBC}"/>
    <cellStyle name="Comma 17 5 2 12" xfId="15402" xr:uid="{4264EAEF-DE5E-4FFD-9909-146F84002CA5}"/>
    <cellStyle name="Comma 17 5 2 2" xfId="1835" xr:uid="{E05B9BF1-8DE9-4F0E-A95B-8824EDED0653}"/>
    <cellStyle name="Comma 17 5 2 2 2" xfId="4557" xr:uid="{FBC8708D-33A7-488A-8774-B512F25B6EE2}"/>
    <cellStyle name="Comma 17 5 2 2 2 2" xfId="10003" xr:uid="{D44317BC-AA57-4D6C-B1B3-5CF265849785}"/>
    <cellStyle name="Comma 17 5 2 2 2 2 2" xfId="23868" xr:uid="{C7610D6D-2B92-4514-B761-68876AAD0DD3}"/>
    <cellStyle name="Comma 17 5 2 2 2 3" xfId="18591" xr:uid="{6D147242-73A2-4102-B9A7-3B5A74CFE189}"/>
    <cellStyle name="Comma 17 5 2 2 3" xfId="3547" xr:uid="{59D38400-8FDD-49BC-8C73-15B63E74981E}"/>
    <cellStyle name="Comma 17 5 2 2 3 2" xfId="17589" xr:uid="{B71ED4B2-93A7-4B2D-8BD0-D79FB16ACEB4}"/>
    <cellStyle name="Comma 17 5 2 2 4" xfId="7481" xr:uid="{C1FD8540-8E3A-4A04-9755-15351C1838E5}"/>
    <cellStyle name="Comma 17 5 2 2 4 2" xfId="21352" xr:uid="{812B36C3-185F-4E2D-A930-779EB091D39E}"/>
    <cellStyle name="Comma 17 5 2 2 5" xfId="8995" xr:uid="{EED21731-B35C-41DC-9426-8862A59D4ADA}"/>
    <cellStyle name="Comma 17 5 2 2 5 2" xfId="22860" xr:uid="{B5F08DE6-379D-45FA-871A-0EB3A661F6A8}"/>
    <cellStyle name="Comma 17 5 2 2 6" xfId="12615" xr:uid="{89DD5607-FCAB-4DAE-810D-DACACD856682}"/>
    <cellStyle name="Comma 17 5 2 2 6 2" xfId="26479" xr:uid="{58BCDCC1-7A29-4EBF-83B6-DA3EDAB52821}"/>
    <cellStyle name="Comma 17 5 2 2 7" xfId="14360" xr:uid="{76F848D4-4FEC-424D-B99B-B47CC3F1E90A}"/>
    <cellStyle name="Comma 17 5 2 2 7 2" xfId="28224" xr:uid="{248B0B1C-1BDB-42EF-8EE6-4242F00150C4}"/>
    <cellStyle name="Comma 17 5 2 2 8" xfId="15908" xr:uid="{2F42CBA5-4DF8-44A5-96BF-B1AA63076522}"/>
    <cellStyle name="Comma 17 5 2 3" xfId="2343" xr:uid="{C4A13E9A-60C3-406F-84B2-17EB1FCC41EB}"/>
    <cellStyle name="Comma 17 5 2 3 2" xfId="4063" xr:uid="{B68F70F2-01B0-434B-8414-640968F8D76E}"/>
    <cellStyle name="Comma 17 5 2 3 2 2" xfId="18097" xr:uid="{36F8A179-CF1A-4519-AEBC-456D4B09B2CD}"/>
    <cellStyle name="Comma 17 5 2 3 3" xfId="7989" xr:uid="{9D74A865-AB1E-4D7D-A4A8-A80F845A0F9F}"/>
    <cellStyle name="Comma 17 5 2 3 3 2" xfId="21858" xr:uid="{936314B1-C88A-4E96-8312-4EBEAC277671}"/>
    <cellStyle name="Comma 17 5 2 3 4" xfId="9507" xr:uid="{7EC84024-FA36-4BB7-AB17-90E613BCFB98}"/>
    <cellStyle name="Comma 17 5 2 3 4 2" xfId="23372" xr:uid="{2D80EE11-BE27-4395-999B-5D231B0F83C6}"/>
    <cellStyle name="Comma 17 5 2 3 5" xfId="13121" xr:uid="{5F0BB00F-541C-4CFC-AB5A-EE88BC7285FE}"/>
    <cellStyle name="Comma 17 5 2 3 5 2" xfId="26985" xr:uid="{908AE890-4BED-4063-9CFB-8595C85FB082}"/>
    <cellStyle name="Comma 17 5 2 3 6" xfId="14866" xr:uid="{9BC38FBA-23D9-42B1-B57B-6EA9E9E524BE}"/>
    <cellStyle name="Comma 17 5 2 3 6 2" xfId="28730" xr:uid="{BE94BEAA-7D92-4A22-9F9D-931A3AB669E5}"/>
    <cellStyle name="Comma 17 5 2 3 7" xfId="16414" xr:uid="{5D5B8174-3000-48C7-9AAC-5F20965EBA19}"/>
    <cellStyle name="Comma 17 5 2 4" xfId="5035" xr:uid="{08131E95-150D-4E58-BD4A-DC246BB6F72D}"/>
    <cellStyle name="Comma 17 5 2 4 2" xfId="10505" xr:uid="{47B9F4E8-BACD-4431-A21C-41E34CC62027}"/>
    <cellStyle name="Comma 17 5 2 4 2 2" xfId="24370" xr:uid="{228B3772-7300-49EF-81DB-1DA1562723D4}"/>
    <cellStyle name="Comma 17 5 2 4 3" xfId="19069" xr:uid="{14B66E92-6E62-4698-8B78-9D76093DF228}"/>
    <cellStyle name="Comma 17 5 2 5" xfId="5533" xr:uid="{D7004DF6-AE0F-411A-8375-0030D7C8A423}"/>
    <cellStyle name="Comma 17 5 2 5 2" xfId="11007" xr:uid="{0743F346-8646-4496-9FDE-03BF4CDC01FD}"/>
    <cellStyle name="Comma 17 5 2 5 2 2" xfId="24872" xr:uid="{5778D442-7B4D-47C3-8033-B47B5A1A1E8A}"/>
    <cellStyle name="Comma 17 5 2 5 3" xfId="19567" xr:uid="{D7F4B56C-331D-4CEA-98FE-4DA296343CC3}"/>
    <cellStyle name="Comma 17 5 2 6" xfId="6035" xr:uid="{19E56F58-44B3-4DF8-8F9D-FD3FB6F002A0}"/>
    <cellStyle name="Comma 17 5 2 6 2" xfId="11509" xr:uid="{426A3E0F-96D6-49C0-9D41-4120ACBE2A5B}"/>
    <cellStyle name="Comma 17 5 2 6 2 2" xfId="25374" xr:uid="{20EB7D9E-2281-4ABD-B99F-CAD9637A2C7B}"/>
    <cellStyle name="Comma 17 5 2 6 3" xfId="20069" xr:uid="{DE592DEB-DB2D-4E05-B3C4-AF07D8335826}"/>
    <cellStyle name="Comma 17 5 2 7" xfId="3053" xr:uid="{4388BD1F-17B2-4CD2-8993-D8FAF0DF8347}"/>
    <cellStyle name="Comma 17 5 2 7 2" xfId="17095" xr:uid="{F71A3FB8-4DAB-4427-8F5D-C4B90BA237A9}"/>
    <cellStyle name="Comma 17 5 2 8" xfId="6975" xr:uid="{FB0ED269-2F15-49B2-86C8-CE5DDDBBC7CF}"/>
    <cellStyle name="Comma 17 5 2 8 2" xfId="20846" xr:uid="{80E418A4-251D-44F5-8537-149F5D7C7A9F}"/>
    <cellStyle name="Comma 17 5 2 9" xfId="8499" xr:uid="{981091C4-8A45-41EB-B044-F83F33F3A5D9}"/>
    <cellStyle name="Comma 17 5 2 9 2" xfId="22364" xr:uid="{2F31CFAF-B7A4-46EB-9471-932FC2DE5147}"/>
    <cellStyle name="Comma 17 5 3" xfId="1587" xr:uid="{8222ACD1-BE85-425F-9835-51A039D63E77}"/>
    <cellStyle name="Comma 17 5 3 2" xfId="4309" xr:uid="{F04F1E76-B84E-4A27-A075-031898561455}"/>
    <cellStyle name="Comma 17 5 3 2 2" xfId="9755" xr:uid="{3CF857E4-45B7-4ACB-BFA9-AE091511A029}"/>
    <cellStyle name="Comma 17 5 3 2 2 2" xfId="23620" xr:uid="{6C6C4B49-DD5B-4A35-857A-4975DA0B0F02}"/>
    <cellStyle name="Comma 17 5 3 2 3" xfId="18343" xr:uid="{CAB18950-B897-4ABE-BDE1-AA66397D6900}"/>
    <cellStyle name="Comma 17 5 3 3" xfId="3299" xr:uid="{5B4E5550-D1CE-42E8-86CB-5AE792ED1BE5}"/>
    <cellStyle name="Comma 17 5 3 3 2" xfId="17341" xr:uid="{A7A8DFF5-884C-4C4D-BE2E-24E61600EBBD}"/>
    <cellStyle name="Comma 17 5 3 4" xfId="7233" xr:uid="{5B9E6F12-DB88-4453-810A-F27FEB3C5BC5}"/>
    <cellStyle name="Comma 17 5 3 4 2" xfId="21104" xr:uid="{E1402A55-FB58-46A2-A9EA-305CC6001C89}"/>
    <cellStyle name="Comma 17 5 3 5" xfId="8747" xr:uid="{ADD017E1-036C-4FE0-98B5-691F89F0EF6E}"/>
    <cellStyle name="Comma 17 5 3 5 2" xfId="22612" xr:uid="{64C747D9-84BC-4059-9F90-C07CFB9D902F}"/>
    <cellStyle name="Comma 17 5 3 6" xfId="12367" xr:uid="{FE4BBBA7-BA85-4876-A70D-28273E2F0832}"/>
    <cellStyle name="Comma 17 5 3 6 2" xfId="26231" xr:uid="{2D91E91F-BF2B-4419-81DA-6716BF3A2D7E}"/>
    <cellStyle name="Comma 17 5 3 7" xfId="14112" xr:uid="{9A426E33-6778-4D70-BBCD-AC72C5D447C7}"/>
    <cellStyle name="Comma 17 5 3 7 2" xfId="27976" xr:uid="{86B8AB4B-B683-4F3B-AE2F-F01A1314B0B6}"/>
    <cellStyle name="Comma 17 5 3 8" xfId="15660" xr:uid="{DBE33A25-4D90-4102-8F2A-CCD8907200ED}"/>
    <cellStyle name="Comma 17 5 4" xfId="2095" xr:uid="{B8B37D7E-1C07-41E5-A5A1-1CBF7C7FC46C}"/>
    <cellStyle name="Comma 17 5 4 2" xfId="3815" xr:uid="{42FA053C-0D96-42B9-8FAF-E51BC2200C74}"/>
    <cellStyle name="Comma 17 5 4 2 2" xfId="17849" xr:uid="{DF87FF02-601A-412F-B1E7-AB2E5FB29C29}"/>
    <cellStyle name="Comma 17 5 4 3" xfId="7741" xr:uid="{4D87A2BD-C9D9-4539-B219-E7DC20529FC3}"/>
    <cellStyle name="Comma 17 5 4 3 2" xfId="21610" xr:uid="{5CB252F3-21D8-45AF-82E0-5039E9A93569}"/>
    <cellStyle name="Comma 17 5 4 4" xfId="9259" xr:uid="{985421A5-8FA8-4AD9-AE0C-361415727435}"/>
    <cellStyle name="Comma 17 5 4 4 2" xfId="23124" xr:uid="{6E2FF407-3D86-4304-9D51-41BAF131FD2C}"/>
    <cellStyle name="Comma 17 5 4 5" xfId="12873" xr:uid="{1ED274FE-F320-4D69-A475-C1B209C2A998}"/>
    <cellStyle name="Comma 17 5 4 5 2" xfId="26737" xr:uid="{3D3941C8-A3B3-4E05-98F6-35BFCF376A56}"/>
    <cellStyle name="Comma 17 5 4 6" xfId="14618" xr:uid="{8AD3E1C5-75C2-4DB2-973C-F1646969BF29}"/>
    <cellStyle name="Comma 17 5 4 6 2" xfId="28482" xr:uid="{D51CCDEE-A9F0-4DD1-9696-7966878CB9EE}"/>
    <cellStyle name="Comma 17 5 4 7" xfId="16166" xr:uid="{D08DE96A-16C3-4DC2-B185-B9EDFAF1C99E}"/>
    <cellStyle name="Comma 17 5 5" xfId="4803" xr:uid="{95CFCFAA-37AD-47CE-843F-D66F6A3B80BC}"/>
    <cellStyle name="Comma 17 5 5 2" xfId="10257" xr:uid="{9CB5363B-4624-46FE-87A7-9E72046599AD}"/>
    <cellStyle name="Comma 17 5 5 2 2" xfId="24122" xr:uid="{63294F91-3912-461D-8C4D-3F1108381636}"/>
    <cellStyle name="Comma 17 5 5 3" xfId="18837" xr:uid="{96A55B33-F021-4F6C-8516-0163CB7B07BB}"/>
    <cellStyle name="Comma 17 5 6" xfId="5285" xr:uid="{744A02D4-E092-4D19-A3CF-CA4971BE2209}"/>
    <cellStyle name="Comma 17 5 6 2" xfId="10759" xr:uid="{1D36250F-C81E-4DAD-A918-D67B62757F83}"/>
    <cellStyle name="Comma 17 5 6 2 2" xfId="24624" xr:uid="{6997C5EF-8B6D-4D7F-AC12-0EA427902EE9}"/>
    <cellStyle name="Comma 17 5 6 3" xfId="19319" xr:uid="{3A78C002-4D63-43A6-A6EE-83FF7DB56004}"/>
    <cellStyle name="Comma 17 5 7" xfId="5787" xr:uid="{52F889C0-B8E0-43CA-AED9-7FE67F44E17E}"/>
    <cellStyle name="Comma 17 5 7 2" xfId="11261" xr:uid="{30785F18-A9FA-44B7-9CC8-2796810363DA}"/>
    <cellStyle name="Comma 17 5 7 2 2" xfId="25126" xr:uid="{C5D068C3-768A-40A8-92C0-C688684DBAC1}"/>
    <cellStyle name="Comma 17 5 7 3" xfId="19821" xr:uid="{0F5C48E6-5950-4D85-8B98-EB896924C57F}"/>
    <cellStyle name="Comma 17 5 8" xfId="2819" xr:uid="{609083B1-567F-4E7D-94A0-68B21DCCA665}"/>
    <cellStyle name="Comma 17 5 8 2" xfId="16861" xr:uid="{C555DF7F-EDA4-45DB-935A-F5AFFE73DD88}"/>
    <cellStyle name="Comma 17 5 9" xfId="6727" xr:uid="{BC38BD09-9E10-46D9-A340-A108937D5CDD}"/>
    <cellStyle name="Comma 17 5 9 2" xfId="20598" xr:uid="{1542DC3B-FF37-4CB7-B7FB-213103AD280A}"/>
    <cellStyle name="Comma 17 6" xfId="1205" xr:uid="{0F9527EF-3C68-41B7-ACDC-77630A2B4E89}"/>
    <cellStyle name="Comma 17 6 10" xfId="11985" xr:uid="{A4D517D7-D4F9-4D8C-A34E-BAFAA522EBE4}"/>
    <cellStyle name="Comma 17 6 10 2" xfId="25849" xr:uid="{128BA20E-A9EE-4DD6-8A9B-931166926F80}"/>
    <cellStyle name="Comma 17 6 11" xfId="13730" xr:uid="{A50C00A5-177D-4C67-800C-357D8C43B43F}"/>
    <cellStyle name="Comma 17 6 11 2" xfId="27594" xr:uid="{E88C6C56-E527-4FFF-805A-2E568B8F70D6}"/>
    <cellStyle name="Comma 17 6 12" xfId="15278" xr:uid="{D3CA9721-9CE7-4DB4-9D35-F154F4DD13F2}"/>
    <cellStyle name="Comma 17 6 2" xfId="1711" xr:uid="{7AD1744D-1E39-45E2-87C3-8B526BBBCCDE}"/>
    <cellStyle name="Comma 17 6 2 2" xfId="4433" xr:uid="{3AE03F3A-E0FE-4635-9B55-38C126ED5E47}"/>
    <cellStyle name="Comma 17 6 2 2 2" xfId="9879" xr:uid="{A40A6BF7-70EA-4AE4-A859-47B6B7B79FB4}"/>
    <cellStyle name="Comma 17 6 2 2 2 2" xfId="23744" xr:uid="{582E316C-1A43-4DC8-96F0-4D2CE41D3EA7}"/>
    <cellStyle name="Comma 17 6 2 2 3" xfId="18467" xr:uid="{A2943EE1-BC9C-4D1B-9D9A-5CEB9D7B112D}"/>
    <cellStyle name="Comma 17 6 2 3" xfId="3423" xr:uid="{719D39D1-F158-4869-9171-0693AD160FC3}"/>
    <cellStyle name="Comma 17 6 2 3 2" xfId="17465" xr:uid="{7B342EF3-7BDC-4270-B5A8-E7F1A2AF8FDC}"/>
    <cellStyle name="Comma 17 6 2 4" xfId="7357" xr:uid="{4B9E75FB-5222-4D02-B289-3173CF69D9EB}"/>
    <cellStyle name="Comma 17 6 2 4 2" xfId="21228" xr:uid="{B8C4158F-C4C2-47E9-9B3B-46BC73734DE6}"/>
    <cellStyle name="Comma 17 6 2 5" xfId="8871" xr:uid="{0AC46509-0AD1-4FA1-A244-348970786190}"/>
    <cellStyle name="Comma 17 6 2 5 2" xfId="22736" xr:uid="{54964895-EF0A-42F7-9031-8A9E02D188DC}"/>
    <cellStyle name="Comma 17 6 2 6" xfId="12491" xr:uid="{F9EB03A2-C91F-428F-B118-1C793A6440AD}"/>
    <cellStyle name="Comma 17 6 2 6 2" xfId="26355" xr:uid="{FE6F762E-CD60-4D0C-9F7C-8AF3ECDB07B5}"/>
    <cellStyle name="Comma 17 6 2 7" xfId="14236" xr:uid="{AA2E691D-D90F-40CE-BF67-95362FED37B1}"/>
    <cellStyle name="Comma 17 6 2 7 2" xfId="28100" xr:uid="{6327D289-A2EF-4790-AD42-1B67FD7F91DF}"/>
    <cellStyle name="Comma 17 6 2 8" xfId="15784" xr:uid="{5074375E-9B2B-4B0C-AF98-43C2EC23351B}"/>
    <cellStyle name="Comma 17 6 3" xfId="2219" xr:uid="{BB0149E5-4878-400B-A36D-F9445EFA8786}"/>
    <cellStyle name="Comma 17 6 3 2" xfId="3939" xr:uid="{348BE5C9-D732-4DAE-82B5-056EDBC77C28}"/>
    <cellStyle name="Comma 17 6 3 2 2" xfId="17973" xr:uid="{5F6B940E-C2C6-4C58-B2BA-E6556EB309FC}"/>
    <cellStyle name="Comma 17 6 3 3" xfId="7865" xr:uid="{44D9660B-8843-4484-9490-B1A082E8C2D0}"/>
    <cellStyle name="Comma 17 6 3 3 2" xfId="21734" xr:uid="{718065A1-D331-4D42-897C-D053152EE285}"/>
    <cellStyle name="Comma 17 6 3 4" xfId="9383" xr:uid="{704A5796-520C-4A73-B6E5-FDFDBA60680A}"/>
    <cellStyle name="Comma 17 6 3 4 2" xfId="23248" xr:uid="{86B67D4C-109A-4E3F-9E0D-FBD667FECDC8}"/>
    <cellStyle name="Comma 17 6 3 5" xfId="12997" xr:uid="{58FDC11F-4A18-48DC-8439-207D675DA7F5}"/>
    <cellStyle name="Comma 17 6 3 5 2" xfId="26861" xr:uid="{7B816842-D54D-4331-9F3C-06BA075757E4}"/>
    <cellStyle name="Comma 17 6 3 6" xfId="14742" xr:uid="{C9332F96-B7A6-4E12-96D5-4445C7252230}"/>
    <cellStyle name="Comma 17 6 3 6 2" xfId="28606" xr:uid="{1CDA3DFB-9522-401A-AFB0-25040F3BEFFC}"/>
    <cellStyle name="Comma 17 6 3 7" xfId="16290" xr:uid="{9B73A737-2002-4163-9532-FF0C9C571E0B}"/>
    <cellStyle name="Comma 17 6 4" xfId="4919" xr:uid="{29A081FA-47BF-4199-A841-2C077E2DEC55}"/>
    <cellStyle name="Comma 17 6 4 2" xfId="10381" xr:uid="{8D307203-BEAB-4B26-8239-2B174FC75E1D}"/>
    <cellStyle name="Comma 17 6 4 2 2" xfId="24246" xr:uid="{FCC0E823-1EAB-4C1A-9239-8297A58193F3}"/>
    <cellStyle name="Comma 17 6 4 3" xfId="18953" xr:uid="{A9FF1246-8383-437D-A9F3-8FCE091B58EC}"/>
    <cellStyle name="Comma 17 6 5" xfId="5409" xr:uid="{18AAA7C3-5064-4D6B-B823-0A1762B86F95}"/>
    <cellStyle name="Comma 17 6 5 2" xfId="10883" xr:uid="{D702DA38-910C-45C2-A713-502ABF5E1B04}"/>
    <cellStyle name="Comma 17 6 5 2 2" xfId="24748" xr:uid="{C4773AB1-D393-40E2-9BE5-20F5E88B0AD2}"/>
    <cellStyle name="Comma 17 6 5 3" xfId="19443" xr:uid="{50A3FBFE-A2E4-48BB-B395-05571920CAAE}"/>
    <cellStyle name="Comma 17 6 6" xfId="5911" xr:uid="{75AE37D2-22AC-49D2-A06F-C0BFF20F3C43}"/>
    <cellStyle name="Comma 17 6 6 2" xfId="11385" xr:uid="{1D6D65F7-09F0-4807-A4FE-E5EED805FC43}"/>
    <cellStyle name="Comma 17 6 6 2 2" xfId="25250" xr:uid="{81C166E2-A48A-496A-B7DA-1D4E8F637309}"/>
    <cellStyle name="Comma 17 6 6 3" xfId="19945" xr:uid="{018DF0A1-A5F4-473D-9BBA-1D71E38CC9B1}"/>
    <cellStyle name="Comma 17 6 7" xfId="2935" xr:uid="{2353F1CA-1419-4CA8-A805-DA506D3F43D3}"/>
    <cellStyle name="Comma 17 6 7 2" xfId="16977" xr:uid="{DD2C68BC-3A6C-47F0-AEA5-6459F9CF78F5}"/>
    <cellStyle name="Comma 17 6 8" xfId="6851" xr:uid="{FB6746B5-7E0D-42BE-ACF1-7A111146540F}"/>
    <cellStyle name="Comma 17 6 8 2" xfId="20722" xr:uid="{68ECFA71-5A93-4057-A97A-F7F6F7E7BC6E}"/>
    <cellStyle name="Comma 17 6 9" xfId="8375" xr:uid="{A9BD0DE6-112C-4490-9494-03BD3DC29E22}"/>
    <cellStyle name="Comma 17 6 9 2" xfId="22240" xr:uid="{3C38C561-B10E-497C-90EB-70343EA39ADC}"/>
    <cellStyle name="Comma 17 7" xfId="1463" xr:uid="{317230D2-5E7E-4432-B191-741A66A122CD}"/>
    <cellStyle name="Comma 17 7 2" xfId="4187" xr:uid="{D847AB78-5334-4AC0-9774-F3950D07F6B6}"/>
    <cellStyle name="Comma 17 7 2 2" xfId="9631" xr:uid="{734F948A-3413-4AE7-A46B-1C53D9828FFE}"/>
    <cellStyle name="Comma 17 7 2 2 2" xfId="23496" xr:uid="{8663A3F8-407B-46C1-94A0-224F7AE606BF}"/>
    <cellStyle name="Comma 17 7 2 3" xfId="18221" xr:uid="{21912A84-AA0F-4F4C-9A3A-43EBEEDFA78B}"/>
    <cellStyle name="Comma 17 7 3" xfId="3177" xr:uid="{6F0004B7-FE4D-4AE0-964C-6B1ACA020934}"/>
    <cellStyle name="Comma 17 7 3 2" xfId="17219" xr:uid="{F8FA77EF-C8F3-4C0F-B0A4-0A815C6B2294}"/>
    <cellStyle name="Comma 17 7 4" xfId="7109" xr:uid="{73365821-443F-4F36-A85F-633B24AA4468}"/>
    <cellStyle name="Comma 17 7 4 2" xfId="20980" xr:uid="{62D7B32F-B8C1-4DD6-AAC1-941782B29379}"/>
    <cellStyle name="Comma 17 7 5" xfId="8623" xr:uid="{CDCC20B9-53D5-408A-8E85-8858A1331D38}"/>
    <cellStyle name="Comma 17 7 5 2" xfId="22488" xr:uid="{395C114E-C1A0-4E87-BFB6-AE533C322C82}"/>
    <cellStyle name="Comma 17 7 6" xfId="12243" xr:uid="{AE80E8F5-BA6A-4176-B642-4443491ADCEF}"/>
    <cellStyle name="Comma 17 7 6 2" xfId="26107" xr:uid="{958AAF73-9B7F-48E1-BD9F-F65F3BCC59BC}"/>
    <cellStyle name="Comma 17 7 7" xfId="13988" xr:uid="{494EF004-EAE6-46A0-A3CC-00768C24B755}"/>
    <cellStyle name="Comma 17 7 7 2" xfId="27852" xr:uid="{E9F4087A-B2FA-4625-B91A-9588112F77FB}"/>
    <cellStyle name="Comma 17 7 8" xfId="15536" xr:uid="{B8F03FF4-B181-4E5B-9EBB-CADCD1E204E7}"/>
    <cellStyle name="Comma 17 8" xfId="1970" xr:uid="{36B05958-7B61-4687-A17A-C444A23852E5}"/>
    <cellStyle name="Comma 17 8 2" xfId="3691" xr:uid="{D758BB36-BB44-488E-B9E6-1582848A8DEF}"/>
    <cellStyle name="Comma 17 8 2 2" xfId="17725" xr:uid="{FD590905-6227-4EBD-8D02-806D56C55FC7}"/>
    <cellStyle name="Comma 17 8 3" xfId="7616" xr:uid="{6D752FC8-62DF-472C-A7E2-6CF286DDDAD6}"/>
    <cellStyle name="Comma 17 8 3 2" xfId="21486" xr:uid="{0192080D-6DEB-4CB0-B441-8A12DA91CEE0}"/>
    <cellStyle name="Comma 17 8 4" xfId="9135" xr:uid="{289ED0F2-780E-402D-AC44-9BFE725201DE}"/>
    <cellStyle name="Comma 17 8 4 2" xfId="23000" xr:uid="{CB471A0A-F638-4A04-8971-54928895D0E0}"/>
    <cellStyle name="Comma 17 8 5" xfId="12749" xr:uid="{F1B75D5C-A912-4C3D-9F93-E8C3D40AE756}"/>
    <cellStyle name="Comma 17 8 5 2" xfId="26613" xr:uid="{23A1A492-2982-43C5-9CF8-894B502EA8DD}"/>
    <cellStyle name="Comma 17 8 6" xfId="14494" xr:uid="{4036B5F5-D5D8-45D2-A76A-14958FBD5B3A}"/>
    <cellStyle name="Comma 17 8 6 2" xfId="28358" xr:uid="{0CF2A4CC-CD9B-4854-B52C-FFDA7ABF3A7B}"/>
    <cellStyle name="Comma 17 8 7" xfId="16042" xr:uid="{3227B741-89B5-401F-9D4D-D879DCEAB8E9}"/>
    <cellStyle name="Comma 17 9" xfId="4687" xr:uid="{5604EC8F-3EE3-4E9B-A2AC-164ED0CA5E3D}"/>
    <cellStyle name="Comma 17 9 2" xfId="10133" xr:uid="{9BC6B7A3-3FB5-4057-B29A-FCFADF03C890}"/>
    <cellStyle name="Comma 17 9 2 2" xfId="23998" xr:uid="{B8A424E0-5F21-4044-963C-EF1AF9D39D77}"/>
    <cellStyle name="Comma 17 9 3" xfId="18721" xr:uid="{D1AD5E79-D3BD-4377-907E-F879AE6D0AE7}"/>
    <cellStyle name="Comma 18" xfId="738" xr:uid="{7F081C6E-F7E4-4D18-B32E-81DDA391DA0B}"/>
    <cellStyle name="Comma 19" xfId="564" xr:uid="{D2EB21EB-2014-4C9A-93C3-E7D050EFD502}"/>
    <cellStyle name="Comma 2" xfId="31" xr:uid="{00000000-0005-0000-0000-00008B000000}"/>
    <cellStyle name="Comma 2 10" xfId="6478" xr:uid="{F56A6A6F-279A-4BE1-91F3-74859E097010}"/>
    <cellStyle name="Comma 2 10 2" xfId="13454" xr:uid="{B718E29D-536D-4E79-8956-7CFA0D9FA000}"/>
    <cellStyle name="Comma 2 10 2 2" xfId="27318" xr:uid="{49F22440-2125-427F-BAFE-FEA6FD5E6BB9}"/>
    <cellStyle name="Comma 2 10 3" xfId="20446" xr:uid="{9DF35B48-4016-438A-AE3E-2EBCC75F3307}"/>
    <cellStyle name="Comma 2 11" xfId="11709" xr:uid="{36684400-CB2F-4284-8222-B266CADFF891}"/>
    <cellStyle name="Comma 2 11 2" xfId="25573" xr:uid="{636704FD-B00D-49C3-8E51-BC9D314FAD62}"/>
    <cellStyle name="Comma 2 12" xfId="508" xr:uid="{A334F4AE-C5A5-4BD8-AEA9-537A38267BC8}"/>
    <cellStyle name="Comma 2 13" xfId="2470" xr:uid="{8755F97B-6530-46EE-BB71-89952FFF3090}"/>
    <cellStyle name="Comma 2 14" xfId="15002" xr:uid="{2380E17F-6F46-4AE2-A3A2-E91297CB0E09}"/>
    <cellStyle name="Comma 2 2" xfId="32" xr:uid="{00000000-0005-0000-0000-00008C000000}"/>
    <cellStyle name="Comma 2 2 2" xfId="33" xr:uid="{00000000-0005-0000-0000-00008D000000}"/>
    <cellStyle name="Comma 2 2 2 2" xfId="127" xr:uid="{00000000-0005-0000-0000-00008E000000}"/>
    <cellStyle name="Comma 2 2 2 2 2" xfId="297" xr:uid="{00000000-0005-0000-0000-00008F000000}"/>
    <cellStyle name="Comma 2 2 2 3" xfId="237" xr:uid="{00000000-0005-0000-0000-000090000000}"/>
    <cellStyle name="Comma 2 2 3" xfId="34" xr:uid="{00000000-0005-0000-0000-000091000000}"/>
    <cellStyle name="Comma 2 2 3 2" xfId="128" xr:uid="{00000000-0005-0000-0000-000092000000}"/>
    <cellStyle name="Comma 2 2 3 2 2" xfId="298" xr:uid="{00000000-0005-0000-0000-000093000000}"/>
    <cellStyle name="Comma 2 2 3 3" xfId="238" xr:uid="{00000000-0005-0000-0000-000094000000}"/>
    <cellStyle name="Comma 2 2 3 3 2" xfId="2519" xr:uid="{C1A683ED-3911-4DFE-B94C-EA959D147823}"/>
    <cellStyle name="Comma 2 2 3 3 2 2" xfId="6623" xr:uid="{6165924E-441A-425D-99C7-BEE11C0E333C}"/>
    <cellStyle name="Comma 2 2 3 3 3" xfId="972" xr:uid="{3E02D9EC-D587-422A-B951-1B37201968F8}"/>
    <cellStyle name="Comma 2 2 4" xfId="35" xr:uid="{00000000-0005-0000-0000-000095000000}"/>
    <cellStyle name="Comma 2 2 4 2" xfId="129" xr:uid="{00000000-0005-0000-0000-000096000000}"/>
    <cellStyle name="Comma 2 2 4 2 2" xfId="299" xr:uid="{00000000-0005-0000-0000-000097000000}"/>
    <cellStyle name="Comma 2 2 4 3" xfId="239" xr:uid="{00000000-0005-0000-0000-000098000000}"/>
    <cellStyle name="Comma 2 2 5" xfId="112" xr:uid="{00000000-0005-0000-0000-000099000000}"/>
    <cellStyle name="Comma 2 2 5 2" xfId="3682" xr:uid="{6E4D228C-6CD8-4A4A-A1BB-70419815FC53}"/>
    <cellStyle name="Comma 2 2 6" xfId="739" xr:uid="{328D4D9F-D61E-451C-950B-1A58CC53E8E4}"/>
    <cellStyle name="Comma 2 3" xfId="36" xr:uid="{00000000-0005-0000-0000-00009A000000}"/>
    <cellStyle name="Comma 2 3 2" xfId="37" xr:uid="{00000000-0005-0000-0000-00009B000000}"/>
    <cellStyle name="Comma 2 3 2 2" xfId="130" xr:uid="{00000000-0005-0000-0000-00009C000000}"/>
    <cellStyle name="Comma 2 3 2 2 2" xfId="300" xr:uid="{00000000-0005-0000-0000-00009D000000}"/>
    <cellStyle name="Comma 2 3 2 3" xfId="241" xr:uid="{00000000-0005-0000-0000-00009E000000}"/>
    <cellStyle name="Comma 2 3 3" xfId="38" xr:uid="{00000000-0005-0000-0000-00009F000000}"/>
    <cellStyle name="Comma 2 3 3 2" xfId="131" xr:uid="{00000000-0005-0000-0000-0000A0000000}"/>
    <cellStyle name="Comma 2 3 3 2 2" xfId="301" xr:uid="{00000000-0005-0000-0000-0000A1000000}"/>
    <cellStyle name="Comma 2 3 3 3" xfId="242" xr:uid="{00000000-0005-0000-0000-0000A2000000}"/>
    <cellStyle name="Comma 2 3 4" xfId="39" xr:uid="{00000000-0005-0000-0000-0000A3000000}"/>
    <cellStyle name="Comma 2 3 4 2" xfId="132" xr:uid="{00000000-0005-0000-0000-0000A4000000}"/>
    <cellStyle name="Comma 2 3 4 2 2" xfId="302" xr:uid="{00000000-0005-0000-0000-0000A5000000}"/>
    <cellStyle name="Comma 2 3 4 3" xfId="243" xr:uid="{00000000-0005-0000-0000-0000A6000000}"/>
    <cellStyle name="Comma 2 3 5" xfId="240" xr:uid="{00000000-0005-0000-0000-0000A7000000}"/>
    <cellStyle name="Comma 2 4" xfId="40" xr:uid="{00000000-0005-0000-0000-0000A8000000}"/>
    <cellStyle name="Comma 2 4 2" xfId="133" xr:uid="{00000000-0005-0000-0000-0000A9000000}"/>
    <cellStyle name="Comma 2 4 2 2" xfId="303" xr:uid="{00000000-0005-0000-0000-0000AA000000}"/>
    <cellStyle name="Comma 2 4 3" xfId="244" xr:uid="{00000000-0005-0000-0000-0000AB000000}"/>
    <cellStyle name="Comma 2 4 3 2" xfId="2520" xr:uid="{93D3E025-84AB-491A-9630-9898B250513E}"/>
    <cellStyle name="Comma 2 4 3 2 2" xfId="6572" xr:uid="{3BF0E858-A498-48FD-9134-D2DA1CA8D460}"/>
    <cellStyle name="Comma 2 4 3 3" xfId="740" xr:uid="{400CF9DE-AA8F-46A9-B591-FCF99639A63E}"/>
    <cellStyle name="Comma 2 5" xfId="41" xr:uid="{00000000-0005-0000-0000-0000AC000000}"/>
    <cellStyle name="Comma 2 5 2" xfId="134" xr:uid="{00000000-0005-0000-0000-0000AD000000}"/>
    <cellStyle name="Comma 2 5 2 2" xfId="304" xr:uid="{00000000-0005-0000-0000-0000AE000000}"/>
    <cellStyle name="Comma 2 5 3" xfId="245" xr:uid="{00000000-0005-0000-0000-0000AF000000}"/>
    <cellStyle name="Comma 2 6" xfId="42" xr:uid="{00000000-0005-0000-0000-0000B0000000}"/>
    <cellStyle name="Comma 2 6 2" xfId="135" xr:uid="{00000000-0005-0000-0000-0000B1000000}"/>
    <cellStyle name="Comma 2 6 2 2" xfId="305" xr:uid="{00000000-0005-0000-0000-0000B2000000}"/>
    <cellStyle name="Comma 2 6 3" xfId="246" xr:uid="{00000000-0005-0000-0000-0000B3000000}"/>
    <cellStyle name="Comma 2 7" xfId="101" xr:uid="{00000000-0005-0000-0000-0000B4000000}"/>
    <cellStyle name="Comma 2 7 2" xfId="3678" xr:uid="{BBC9ED03-648D-477A-8AD5-D0F87D2512E6}"/>
    <cellStyle name="Comma 2 8" xfId="110" xr:uid="{00000000-0005-0000-0000-0000B5000000}"/>
    <cellStyle name="Comma 2 8 2" xfId="287" xr:uid="{00000000-0005-0000-0000-0000B6000000}"/>
    <cellStyle name="Comma 2 9" xfId="553" xr:uid="{FF260726-AA57-4F7C-8FED-9EF3155CCE39}"/>
    <cellStyle name="Comma 2 9 2" xfId="6517" xr:uid="{38BF18CF-9F2B-4A99-BA15-D9C93F62A583}"/>
    <cellStyle name="Comma 2 9 3" xfId="6277" xr:uid="{64B5336D-E865-42BD-AF7C-362A855A73CE}"/>
    <cellStyle name="Comma 2_Allocators" xfId="741" xr:uid="{B45AA03A-A112-409B-9316-DADB5CA4FB03}"/>
    <cellStyle name="Comma 20" xfId="742" xr:uid="{93F80438-2C89-4994-91C8-418E439E105C}"/>
    <cellStyle name="Comma 20 10" xfId="5166" xr:uid="{589BB15C-0441-47EF-B4E7-F7212697A8C7}"/>
    <cellStyle name="Comma 20 10 2" xfId="10636" xr:uid="{93C4A632-DE0A-4D74-BB9C-61D4F8116C0B}"/>
    <cellStyle name="Comma 20 10 2 2" xfId="24501" xr:uid="{60AA2B1F-66AD-4F33-8E05-344739A912F8}"/>
    <cellStyle name="Comma 20 10 3" xfId="19200" xr:uid="{C4DB7F70-2F9D-4ECC-8F32-C0F4A8DF7312}"/>
    <cellStyle name="Comma 20 11" xfId="5664" xr:uid="{F0BC8A75-104D-4C62-8F77-1037AB4A5A9F}"/>
    <cellStyle name="Comma 20 11 2" xfId="11138" xr:uid="{AEF2EE83-0B19-4B73-AAC7-F8D2A116739E}"/>
    <cellStyle name="Comma 20 11 2 2" xfId="25003" xr:uid="{215DF9F3-C230-4362-89A6-59D867959C30}"/>
    <cellStyle name="Comma 20 11 3" xfId="19698" xr:uid="{50EA2949-584C-40CE-9DB3-A73476D3AD00}"/>
    <cellStyle name="Comma 20 12" xfId="2496" xr:uid="{1FB0FFF6-21F5-439D-B35E-A5BC487ACD5D}"/>
    <cellStyle name="Comma 20 12 2" xfId="16560" xr:uid="{4E773E3E-5857-4E5D-B111-B6B0E6A8B8D8}"/>
    <cellStyle name="Comma 20 13" xfId="6573" xr:uid="{9453C670-E87D-49CF-B598-0EF49E9E8FF3}"/>
    <cellStyle name="Comma 20 13 2" xfId="20475" xr:uid="{0BFE5928-92EE-4006-A521-A271FEE0FC26}"/>
    <cellStyle name="Comma 20 14" xfId="8128" xr:uid="{A51CF30A-ACAE-45F6-B950-BE1C0E8BA388}"/>
    <cellStyle name="Comma 20 14 2" xfId="21993" xr:uid="{4FB57BC4-0319-4304-9AEE-30655BD0547B}"/>
    <cellStyle name="Comma 20 15" xfId="11738" xr:uid="{A2D1BD32-7994-42DB-AF90-338A4E19E90F}"/>
    <cellStyle name="Comma 20 15 2" xfId="25602" xr:uid="{C9E3E87D-4F3F-4AE2-8A7C-01879EF37CAE}"/>
    <cellStyle name="Comma 20 16" xfId="13483" xr:uid="{6B533F48-D1F1-4D60-95D3-938315BA1957}"/>
    <cellStyle name="Comma 20 16 2" xfId="27347" xr:uid="{A2900013-E3A7-4034-B829-2A805F6B5A3E}"/>
    <cellStyle name="Comma 20 17" xfId="15031" xr:uid="{CC3870B9-48F1-4DEC-A34D-7AC735E305BA}"/>
    <cellStyle name="Comma 20 2" xfId="973" xr:uid="{ACD6BC8A-728C-408A-A90D-FF093D3A5F15}"/>
    <cellStyle name="Comma 20 2 10" xfId="2728" xr:uid="{D98BE45E-1E88-4D35-83DD-FE8F65471930}"/>
    <cellStyle name="Comma 20 2 10 2" xfId="16770" xr:uid="{98D2EECE-8AE2-41D5-80D3-13E9A579D6A8}"/>
    <cellStyle name="Comma 20 2 11" xfId="6624" xr:uid="{3CAF3AFE-FBCA-490E-BB04-CE435C3B6A8A}"/>
    <cellStyle name="Comma 20 2 11 2" xfId="20497" xr:uid="{1C5BA536-A56C-443C-B5D4-589D3CB57E6E}"/>
    <cellStyle name="Comma 20 2 12" xfId="8150" xr:uid="{2452B125-CFAE-4B78-AEAB-051417066B52}"/>
    <cellStyle name="Comma 20 2 12 2" xfId="22015" xr:uid="{E2AA0A83-2530-4A32-B195-7315E127A986}"/>
    <cellStyle name="Comma 20 2 13" xfId="11760" xr:uid="{FE75EC29-01BF-4337-BB63-28B452A0822A}"/>
    <cellStyle name="Comma 20 2 13 2" xfId="25624" xr:uid="{3D5880F9-0875-47E6-8DF1-4F20494723DA}"/>
    <cellStyle name="Comma 20 2 14" xfId="13505" xr:uid="{B2217B1D-7635-441D-9B9B-F339DF0A24AE}"/>
    <cellStyle name="Comma 20 2 14 2" xfId="27369" xr:uid="{A232AE37-3C16-40F5-B9E8-954069ED821E}"/>
    <cellStyle name="Comma 20 2 15" xfId="15053" xr:uid="{07FD10F8-A1CC-4819-A2B8-2BF817F6C851}"/>
    <cellStyle name="Comma 20 2 2" xfId="1023" xr:uid="{76E249F7-41AD-434F-99EB-A33CB3028821}"/>
    <cellStyle name="Comma 20 2 2 10" xfId="6669" xr:uid="{89055DB7-A957-4042-8823-44777D4A08B2}"/>
    <cellStyle name="Comma 20 2 2 10 2" xfId="20540" xr:uid="{9C40E30D-EB0A-468B-B8F3-56B28901315A}"/>
    <cellStyle name="Comma 20 2 2 11" xfId="8193" xr:uid="{E61D2E84-63BA-4887-8BD9-976D8EB96746}"/>
    <cellStyle name="Comma 20 2 2 11 2" xfId="22058" xr:uid="{95851D47-FE5F-4B70-BD68-35AAA6A37C5D}"/>
    <cellStyle name="Comma 20 2 2 12" xfId="11803" xr:uid="{0C3CCDC2-B12A-442D-9035-77CD7DE25C88}"/>
    <cellStyle name="Comma 20 2 2 12 2" xfId="25667" xr:uid="{4FA2177A-5E80-4238-804B-237ED9347266}"/>
    <cellStyle name="Comma 20 2 2 13" xfId="13548" xr:uid="{F6396C82-B22B-4ADE-A233-3365D0327C20}"/>
    <cellStyle name="Comma 20 2 2 13 2" xfId="27412" xr:uid="{35848AD8-34ED-4942-A8C6-D68370CB1C8E}"/>
    <cellStyle name="Comma 20 2 2 14" xfId="15096" xr:uid="{9F4F915F-DA99-4FAE-8E94-BC53A0CD041F}"/>
    <cellStyle name="Comma 20 2 2 2" xfId="1147" xr:uid="{21450170-20CE-42A7-A262-C4A45BC6368B}"/>
    <cellStyle name="Comma 20 2 2 2 10" xfId="8317" xr:uid="{9A8BEEA9-62C0-495D-BB4F-F70824DE5E6E}"/>
    <cellStyle name="Comma 20 2 2 2 10 2" xfId="22182" xr:uid="{93768AB1-7F24-4306-98DD-FAA746587325}"/>
    <cellStyle name="Comma 20 2 2 2 11" xfId="11927" xr:uid="{76A1029B-99D9-40BC-9394-FFB8D36A18DB}"/>
    <cellStyle name="Comma 20 2 2 2 11 2" xfId="25791" xr:uid="{41DD1637-20BF-46CE-B039-4668B6AEC101}"/>
    <cellStyle name="Comma 20 2 2 2 12" xfId="13672" xr:uid="{924B6F19-AC9E-4000-AE3B-76F25D70EE34}"/>
    <cellStyle name="Comma 20 2 2 2 12 2" xfId="27536" xr:uid="{5359A052-4B9B-4B79-829F-375C2B5384DF}"/>
    <cellStyle name="Comma 20 2 2 2 13" xfId="15220" xr:uid="{1CC23FB8-8BA6-4D92-9271-D5547F0E55F8}"/>
    <cellStyle name="Comma 20 2 2 2 2" xfId="1395" xr:uid="{7FC01D69-D39F-425B-8F11-993A1DE557E4}"/>
    <cellStyle name="Comma 20 2 2 2 2 10" xfId="12175" xr:uid="{B71AB0B8-F102-46B7-B5EC-98807EBB2B70}"/>
    <cellStyle name="Comma 20 2 2 2 2 10 2" xfId="26039" xr:uid="{52EDC781-FFE7-45D1-96FA-27851702AFAF}"/>
    <cellStyle name="Comma 20 2 2 2 2 11" xfId="13920" xr:uid="{9E2FEEB9-358F-480F-8253-7781386278B7}"/>
    <cellStyle name="Comma 20 2 2 2 2 11 2" xfId="27784" xr:uid="{04920B94-BC11-411D-B9BD-4F77C64C6566}"/>
    <cellStyle name="Comma 20 2 2 2 2 12" xfId="15468" xr:uid="{2F5F693C-640A-472D-B434-929172D3270D}"/>
    <cellStyle name="Comma 20 2 2 2 2 2" xfId="1901" xr:uid="{22F0F167-16D0-430C-B897-6224B2A7BFD2}"/>
    <cellStyle name="Comma 20 2 2 2 2 2 2" xfId="4623" xr:uid="{7DB9CCAD-77E4-4D38-A1D3-FD521DEFE0B4}"/>
    <cellStyle name="Comma 20 2 2 2 2 2 2 2" xfId="10069" xr:uid="{0626F2A8-80FF-44CB-BF82-1610248C421E}"/>
    <cellStyle name="Comma 20 2 2 2 2 2 2 2 2" xfId="23934" xr:uid="{3996C0F6-B687-433B-B1A9-9C1664188546}"/>
    <cellStyle name="Comma 20 2 2 2 2 2 2 3" xfId="18657" xr:uid="{CC6529A4-CCB7-43E4-BEBC-0A77D90EA310}"/>
    <cellStyle name="Comma 20 2 2 2 2 2 3" xfId="3613" xr:uid="{277CBD31-D516-4497-98D7-D942BD49F402}"/>
    <cellStyle name="Comma 20 2 2 2 2 2 3 2" xfId="17655" xr:uid="{245123A1-77FD-4D85-9039-B1E55D6C08C0}"/>
    <cellStyle name="Comma 20 2 2 2 2 2 4" xfId="7547" xr:uid="{C677E1AB-BBA9-4E8C-B2AC-4C74345C65EC}"/>
    <cellStyle name="Comma 20 2 2 2 2 2 4 2" xfId="21418" xr:uid="{9D011828-AB05-4B39-ADD8-D05EF879AED6}"/>
    <cellStyle name="Comma 20 2 2 2 2 2 5" xfId="9061" xr:uid="{208C2A2D-5CA2-408C-90A3-4FB60910C9FE}"/>
    <cellStyle name="Comma 20 2 2 2 2 2 5 2" xfId="22926" xr:uid="{33C96525-7266-42F9-8D90-B422F94BDDF8}"/>
    <cellStyle name="Comma 20 2 2 2 2 2 6" xfId="12681" xr:uid="{EF6776F6-1F0D-4D37-816F-EE4387792701}"/>
    <cellStyle name="Comma 20 2 2 2 2 2 6 2" xfId="26545" xr:uid="{722CBC17-0FF9-44FD-B8B5-A4F6C39D2442}"/>
    <cellStyle name="Comma 20 2 2 2 2 2 7" xfId="14426" xr:uid="{8351A694-52BA-4AD6-A035-1FF051E7FF2E}"/>
    <cellStyle name="Comma 20 2 2 2 2 2 7 2" xfId="28290" xr:uid="{E7EF6836-6E9B-4A19-856C-83146B2668BB}"/>
    <cellStyle name="Comma 20 2 2 2 2 2 8" xfId="15974" xr:uid="{77D5D38B-524C-44EA-BDF0-314D7006D62E}"/>
    <cellStyle name="Comma 20 2 2 2 2 3" xfId="2409" xr:uid="{CE339AA8-AB1E-46D0-9BD0-353B613FC8EB}"/>
    <cellStyle name="Comma 20 2 2 2 2 3 2" xfId="4129" xr:uid="{171C3A75-DB1D-49B0-8DD9-8287413E43CE}"/>
    <cellStyle name="Comma 20 2 2 2 2 3 2 2" xfId="18163" xr:uid="{924C9E31-808D-4336-B4D2-B4BDFDC039D1}"/>
    <cellStyle name="Comma 20 2 2 2 2 3 3" xfId="8055" xr:uid="{27DB0446-4ECE-451E-BD16-298985B9A8E2}"/>
    <cellStyle name="Comma 20 2 2 2 2 3 3 2" xfId="21924" xr:uid="{080419DF-8AE7-4676-9C73-E3B56677716C}"/>
    <cellStyle name="Comma 20 2 2 2 2 3 4" xfId="9573" xr:uid="{4400E014-BC1D-4FB7-9DDE-535C45525079}"/>
    <cellStyle name="Comma 20 2 2 2 2 3 4 2" xfId="23438" xr:uid="{519F2ED3-DDB1-4994-BA45-3F65111A76F2}"/>
    <cellStyle name="Comma 20 2 2 2 2 3 5" xfId="13187" xr:uid="{B551232A-FA3F-4802-B12B-4980007D1F61}"/>
    <cellStyle name="Comma 20 2 2 2 2 3 5 2" xfId="27051" xr:uid="{09CAF808-3676-4953-9B63-359032FF0B29}"/>
    <cellStyle name="Comma 20 2 2 2 2 3 6" xfId="14932" xr:uid="{C4289726-0C79-44EC-A777-DF1A334F7B68}"/>
    <cellStyle name="Comma 20 2 2 2 2 3 6 2" xfId="28796" xr:uid="{7A7DB133-BBBC-48C0-BCE2-58C6255D04C2}"/>
    <cellStyle name="Comma 20 2 2 2 2 3 7" xfId="16480" xr:uid="{E1F7C892-0B35-4A0D-964E-A0A00C8640E8}"/>
    <cellStyle name="Comma 20 2 2 2 2 4" xfId="5101" xr:uid="{7C2D3015-79F6-4B01-A3EE-2CC21F6D6613}"/>
    <cellStyle name="Comma 20 2 2 2 2 4 2" xfId="10571" xr:uid="{38E75BE0-5F61-451B-977C-14060F15A9F6}"/>
    <cellStyle name="Comma 20 2 2 2 2 4 2 2" xfId="24436" xr:uid="{6F5E116C-3363-4E49-A7E4-88F078423FD9}"/>
    <cellStyle name="Comma 20 2 2 2 2 4 3" xfId="19135" xr:uid="{000C6D07-943B-4A5E-9CD9-AF8CC25B4F53}"/>
    <cellStyle name="Comma 20 2 2 2 2 5" xfId="5599" xr:uid="{C77803BB-BFBB-4406-9022-882A9E5D065A}"/>
    <cellStyle name="Comma 20 2 2 2 2 5 2" xfId="11073" xr:uid="{04547EA2-BDAB-4857-894B-1E92D287ECE0}"/>
    <cellStyle name="Comma 20 2 2 2 2 5 2 2" xfId="24938" xr:uid="{F3822B73-CAF5-4F81-B3C7-5096A97481E8}"/>
    <cellStyle name="Comma 20 2 2 2 2 5 3" xfId="19633" xr:uid="{695A032A-914B-4C9A-AF66-CFFAA13DECCB}"/>
    <cellStyle name="Comma 20 2 2 2 2 6" xfId="6101" xr:uid="{F1FCA84F-4A69-4E21-870A-75F9141DB624}"/>
    <cellStyle name="Comma 20 2 2 2 2 6 2" xfId="11575" xr:uid="{19E470B2-6426-49BC-A56E-687200CFED28}"/>
    <cellStyle name="Comma 20 2 2 2 2 6 2 2" xfId="25440" xr:uid="{D6AC10D6-561D-473A-9632-66E29EEF9890}"/>
    <cellStyle name="Comma 20 2 2 2 2 6 3" xfId="20135" xr:uid="{D935162F-555E-4CAD-BB24-DB191C8E218D}"/>
    <cellStyle name="Comma 20 2 2 2 2 7" xfId="3119" xr:uid="{7F32B15D-482E-4EBF-8DC8-9EDDF53AEA96}"/>
    <cellStyle name="Comma 20 2 2 2 2 7 2" xfId="17161" xr:uid="{D04A26E9-A349-4711-A1A0-DE2F5012CDFE}"/>
    <cellStyle name="Comma 20 2 2 2 2 8" xfId="7041" xr:uid="{7D1DFD9D-7472-4B83-94D3-D2E4E91CFEAE}"/>
    <cellStyle name="Comma 20 2 2 2 2 8 2" xfId="20912" xr:uid="{D96F89D7-C387-4FBF-A82D-4F0FDE0B20D9}"/>
    <cellStyle name="Comma 20 2 2 2 2 9" xfId="8565" xr:uid="{F78754E8-FFE8-4ED0-9ADA-60542078D04F}"/>
    <cellStyle name="Comma 20 2 2 2 2 9 2" xfId="22430" xr:uid="{68733D5C-0DB5-4E35-8125-C5BC83E82F2F}"/>
    <cellStyle name="Comma 20 2 2 2 3" xfId="1653" xr:uid="{0D646F4A-E625-4B7E-A1AD-D88A4B74DFB9}"/>
    <cellStyle name="Comma 20 2 2 2 3 2" xfId="4375" xr:uid="{3E655958-14C9-4E9F-95C8-687176B35359}"/>
    <cellStyle name="Comma 20 2 2 2 3 2 2" xfId="9821" xr:uid="{6D228ECD-B8E2-40A5-9EAD-A93372ED9B2A}"/>
    <cellStyle name="Comma 20 2 2 2 3 2 2 2" xfId="23686" xr:uid="{5E79201F-EE9C-40DA-9607-D3E25A8D4F50}"/>
    <cellStyle name="Comma 20 2 2 2 3 2 3" xfId="18409" xr:uid="{8A48F11C-3264-4BE6-ADF8-D20FEC2F057E}"/>
    <cellStyle name="Comma 20 2 2 2 3 3" xfId="3365" xr:uid="{A7210B53-531B-46AF-BA42-3108609C83B7}"/>
    <cellStyle name="Comma 20 2 2 2 3 3 2" xfId="17407" xr:uid="{8E6DC591-12B8-447A-9A98-721C797B2A68}"/>
    <cellStyle name="Comma 20 2 2 2 3 4" xfId="7299" xr:uid="{1F8B34E7-085F-49B4-BF16-C397B97CD096}"/>
    <cellStyle name="Comma 20 2 2 2 3 4 2" xfId="21170" xr:uid="{730700E1-05C9-43E2-BBDF-60A69C675F75}"/>
    <cellStyle name="Comma 20 2 2 2 3 5" xfId="8813" xr:uid="{EDC786CB-5288-4DE2-ACD3-1079E631A597}"/>
    <cellStyle name="Comma 20 2 2 2 3 5 2" xfId="22678" xr:uid="{0EB98862-0A15-4F1F-9EFE-E65A69D4086B}"/>
    <cellStyle name="Comma 20 2 2 2 3 6" xfId="12433" xr:uid="{338D20A9-1F2F-4349-9EEA-062571A1D60A}"/>
    <cellStyle name="Comma 20 2 2 2 3 6 2" xfId="26297" xr:uid="{E744EDDE-4456-4C42-8E40-FA23D7175DCA}"/>
    <cellStyle name="Comma 20 2 2 2 3 7" xfId="14178" xr:uid="{8CFC4975-5CB1-413F-A44A-9F8FD47410D3}"/>
    <cellStyle name="Comma 20 2 2 2 3 7 2" xfId="28042" xr:uid="{5118E9BA-DEF6-42CC-80BC-103EE22E56E2}"/>
    <cellStyle name="Comma 20 2 2 2 3 8" xfId="15726" xr:uid="{B36E06B9-FD44-4811-AC0F-9F1ACE7CD4B7}"/>
    <cellStyle name="Comma 20 2 2 2 4" xfId="2161" xr:uid="{B4236245-28CF-4442-9611-4AE17F469C56}"/>
    <cellStyle name="Comma 20 2 2 2 4 2" xfId="3881" xr:uid="{60AEF121-C9A0-479A-9B03-CB2D378550C5}"/>
    <cellStyle name="Comma 20 2 2 2 4 2 2" xfId="17915" xr:uid="{02259EAD-D907-456C-8354-799AD685B43E}"/>
    <cellStyle name="Comma 20 2 2 2 4 3" xfId="7807" xr:uid="{4082EF3A-DEF8-474B-AB12-AFE60ABE0956}"/>
    <cellStyle name="Comma 20 2 2 2 4 3 2" xfId="21676" xr:uid="{0C4A1A44-646D-44E0-837B-6E1494F05CDA}"/>
    <cellStyle name="Comma 20 2 2 2 4 4" xfId="9325" xr:uid="{CC3E099D-7AF0-4F27-B9E9-0B39FF8DF6E4}"/>
    <cellStyle name="Comma 20 2 2 2 4 4 2" xfId="23190" xr:uid="{7FC8516B-B1A7-4DEF-9F25-8F8D22A1AC15}"/>
    <cellStyle name="Comma 20 2 2 2 4 5" xfId="12939" xr:uid="{44E80678-F535-41C1-B264-B066DB8B164C}"/>
    <cellStyle name="Comma 20 2 2 2 4 5 2" xfId="26803" xr:uid="{6E5B6480-3838-4D13-B697-0EDD94195AEA}"/>
    <cellStyle name="Comma 20 2 2 2 4 6" xfId="14684" xr:uid="{A2E4CE22-BFAF-4769-A0F8-AAE0ACB4421F}"/>
    <cellStyle name="Comma 20 2 2 2 4 6 2" xfId="28548" xr:uid="{8B8273B7-3BD9-4904-A8F7-D0F168047F1A}"/>
    <cellStyle name="Comma 20 2 2 2 4 7" xfId="16232" xr:uid="{17C12886-2D31-4823-86D0-F25C30C19872}"/>
    <cellStyle name="Comma 20 2 2 2 5" xfId="4863" xr:uid="{EFD8A0ED-186C-4D05-8DDA-3C3EFED60097}"/>
    <cellStyle name="Comma 20 2 2 2 5 2" xfId="10323" xr:uid="{3600E670-67EF-4D8B-A776-C4217062354C}"/>
    <cellStyle name="Comma 20 2 2 2 5 2 2" xfId="24188" xr:uid="{719D3504-8987-4FA3-BFEA-EF0F9E1C0574}"/>
    <cellStyle name="Comma 20 2 2 2 5 3" xfId="18897" xr:uid="{A7948ABF-3445-41E9-97B5-B20292F42D3D}"/>
    <cellStyle name="Comma 20 2 2 2 6" xfId="5351" xr:uid="{F15B6E8D-F243-4E74-9194-A010874666A0}"/>
    <cellStyle name="Comma 20 2 2 2 6 2" xfId="10825" xr:uid="{81157C04-5A26-4201-AF85-E88E1BB670D6}"/>
    <cellStyle name="Comma 20 2 2 2 6 2 2" xfId="24690" xr:uid="{D3BD9DB3-6E89-42BC-AF5E-60FD7771154C}"/>
    <cellStyle name="Comma 20 2 2 2 6 3" xfId="19385" xr:uid="{55426037-9999-4831-AF2A-B2F1B17CEA0F}"/>
    <cellStyle name="Comma 20 2 2 2 7" xfId="5853" xr:uid="{298C0FEF-C904-4F9B-88E6-0CB925C84C37}"/>
    <cellStyle name="Comma 20 2 2 2 7 2" xfId="11327" xr:uid="{0E277576-B285-42BE-972D-B53D7739820D}"/>
    <cellStyle name="Comma 20 2 2 2 7 2 2" xfId="25192" xr:uid="{BD9650A4-3B55-41EF-9917-0EAB7E311D7B}"/>
    <cellStyle name="Comma 20 2 2 2 7 3" xfId="19887" xr:uid="{46891F7F-759C-455C-86E9-84C765E38DEF}"/>
    <cellStyle name="Comma 20 2 2 2 8" xfId="2879" xr:uid="{9FE3152F-C5AC-4194-8BC5-6C40A34FD808}"/>
    <cellStyle name="Comma 20 2 2 2 8 2" xfId="16921" xr:uid="{C28200FC-A961-4E0B-A0AF-C3A8CC537833}"/>
    <cellStyle name="Comma 20 2 2 2 9" xfId="6793" xr:uid="{AF7D4E5E-E009-4FD4-962D-7231AD67D5CB}"/>
    <cellStyle name="Comma 20 2 2 2 9 2" xfId="20664" xr:uid="{6283E3BB-D100-44CD-A214-329A8FD37BFD}"/>
    <cellStyle name="Comma 20 2 2 3" xfId="1271" xr:uid="{300AC92C-A634-4AEC-890A-29A7CD2CBEFD}"/>
    <cellStyle name="Comma 20 2 2 3 10" xfId="12051" xr:uid="{52F4537D-5A2D-4807-B087-EFB69D245392}"/>
    <cellStyle name="Comma 20 2 2 3 10 2" xfId="25915" xr:uid="{0892A45B-0B20-4DE5-B6E1-12DB8820690F}"/>
    <cellStyle name="Comma 20 2 2 3 11" xfId="13796" xr:uid="{6C265756-4BFA-4C28-B88B-147BF9891127}"/>
    <cellStyle name="Comma 20 2 2 3 11 2" xfId="27660" xr:uid="{E88331B9-5C88-41A2-B2D6-1379D16F0EEF}"/>
    <cellStyle name="Comma 20 2 2 3 12" xfId="15344" xr:uid="{A686DB0D-78FD-417C-93C3-5C61F76064DA}"/>
    <cellStyle name="Comma 20 2 2 3 2" xfId="1777" xr:uid="{5055B651-2C4A-46AA-BFCB-CB799B668444}"/>
    <cellStyle name="Comma 20 2 2 3 2 2" xfId="4499" xr:uid="{2FBCC269-1543-4A52-B3B1-603FA7B039D3}"/>
    <cellStyle name="Comma 20 2 2 3 2 2 2" xfId="9945" xr:uid="{188065A6-97A5-4700-A7E9-7DBCF837FF0C}"/>
    <cellStyle name="Comma 20 2 2 3 2 2 2 2" xfId="23810" xr:uid="{B70FD597-60EE-4473-A5D9-ABE50BE68895}"/>
    <cellStyle name="Comma 20 2 2 3 2 2 3" xfId="18533" xr:uid="{90B0A703-8C93-40EE-B4C1-CD996CF22A57}"/>
    <cellStyle name="Comma 20 2 2 3 2 3" xfId="3489" xr:uid="{35729672-4322-48F9-A473-4912451D84C0}"/>
    <cellStyle name="Comma 20 2 2 3 2 3 2" xfId="17531" xr:uid="{F1C4ABB2-8CB6-4643-83B9-B7744939D031}"/>
    <cellStyle name="Comma 20 2 2 3 2 4" xfId="7423" xr:uid="{2412E2C2-53B0-4D19-A0A9-F8D1DD2211E5}"/>
    <cellStyle name="Comma 20 2 2 3 2 4 2" xfId="21294" xr:uid="{12F4979E-87AF-421F-B606-68956F3D4A14}"/>
    <cellStyle name="Comma 20 2 2 3 2 5" xfId="8937" xr:uid="{A8468AB5-6C4D-4267-A107-10B44E551D57}"/>
    <cellStyle name="Comma 20 2 2 3 2 5 2" xfId="22802" xr:uid="{E7284D1E-9B32-47A8-B61A-095BD26E802D}"/>
    <cellStyle name="Comma 20 2 2 3 2 6" xfId="12557" xr:uid="{FE15DB90-9644-4951-BE4E-98D7DD095D13}"/>
    <cellStyle name="Comma 20 2 2 3 2 6 2" xfId="26421" xr:uid="{B1587FA9-B228-466D-9AC8-BC7A7930524E}"/>
    <cellStyle name="Comma 20 2 2 3 2 7" xfId="14302" xr:uid="{C091D234-CBAD-4120-B060-1E36023C67C2}"/>
    <cellStyle name="Comma 20 2 2 3 2 7 2" xfId="28166" xr:uid="{7564DD39-C2B2-4FED-BE3E-857023FD4F6F}"/>
    <cellStyle name="Comma 20 2 2 3 2 8" xfId="15850" xr:uid="{05B9DDCF-3187-485F-A2BD-BC3749C72014}"/>
    <cellStyle name="Comma 20 2 2 3 3" xfId="2285" xr:uid="{BB13A528-05DF-42BF-8252-A72D75E33FE2}"/>
    <cellStyle name="Comma 20 2 2 3 3 2" xfId="4005" xr:uid="{A9E364D7-330A-47E2-BA87-D12349DCE455}"/>
    <cellStyle name="Comma 20 2 2 3 3 2 2" xfId="18039" xr:uid="{41A43503-C8ED-4E7B-BC2B-F7373715A64F}"/>
    <cellStyle name="Comma 20 2 2 3 3 3" xfId="7931" xr:uid="{1AA9DA16-5AF4-4A50-94AD-3094C7A60500}"/>
    <cellStyle name="Comma 20 2 2 3 3 3 2" xfId="21800" xr:uid="{45E91BA0-EF58-4375-8FC0-5A5C928C72EA}"/>
    <cellStyle name="Comma 20 2 2 3 3 4" xfId="9449" xr:uid="{13B471E2-303F-4AB9-A20A-00486B96B031}"/>
    <cellStyle name="Comma 20 2 2 3 3 4 2" xfId="23314" xr:uid="{8890C575-51BF-4F94-A359-6F11AB55EC9D}"/>
    <cellStyle name="Comma 20 2 2 3 3 5" xfId="13063" xr:uid="{ECBE8407-983F-4227-A99A-1D3E7D8F62B7}"/>
    <cellStyle name="Comma 20 2 2 3 3 5 2" xfId="26927" xr:uid="{87013241-CD7E-4074-B0EE-2F41D91B49EC}"/>
    <cellStyle name="Comma 20 2 2 3 3 6" xfId="14808" xr:uid="{0512ADEC-C324-46D9-B763-699F1B9AF109}"/>
    <cellStyle name="Comma 20 2 2 3 3 6 2" xfId="28672" xr:uid="{57075874-2BBA-487F-B916-3B3A3FA46340}"/>
    <cellStyle name="Comma 20 2 2 3 3 7" xfId="16356" xr:uid="{74051035-0E7F-4A33-A3F9-BDE447AD67DD}"/>
    <cellStyle name="Comma 20 2 2 3 4" xfId="4979" xr:uid="{021D6F77-BB5E-470F-9517-6775FDBE318C}"/>
    <cellStyle name="Comma 20 2 2 3 4 2" xfId="10447" xr:uid="{0084D362-CE6A-487B-ACD0-E201401811D2}"/>
    <cellStyle name="Comma 20 2 2 3 4 2 2" xfId="24312" xr:uid="{AEE2123D-80F0-46EE-8354-0F84B3506183}"/>
    <cellStyle name="Comma 20 2 2 3 4 3" xfId="19013" xr:uid="{A43319F7-C474-406F-B6FC-021929C7BA60}"/>
    <cellStyle name="Comma 20 2 2 3 5" xfId="5475" xr:uid="{76500A30-A31D-4524-8A90-FC7D514757AE}"/>
    <cellStyle name="Comma 20 2 2 3 5 2" xfId="10949" xr:uid="{4223CBFD-DDC7-46CB-BE06-F57CE66711CA}"/>
    <cellStyle name="Comma 20 2 2 3 5 2 2" xfId="24814" xr:uid="{9F1F59DA-C3EB-45B2-9ADC-5714301059D0}"/>
    <cellStyle name="Comma 20 2 2 3 5 3" xfId="19509" xr:uid="{0E9BACFF-3268-4723-9E3B-728799D2796F}"/>
    <cellStyle name="Comma 20 2 2 3 6" xfId="5977" xr:uid="{6AC87FE7-D47A-4FEA-8507-1447C1BDCE0A}"/>
    <cellStyle name="Comma 20 2 2 3 6 2" xfId="11451" xr:uid="{660EE421-5032-45FD-8336-D05F3DA5E1E1}"/>
    <cellStyle name="Comma 20 2 2 3 6 2 2" xfId="25316" xr:uid="{CCC52341-44CB-479A-8A34-604981C8FD0A}"/>
    <cellStyle name="Comma 20 2 2 3 6 3" xfId="20011" xr:uid="{CB2D8D4F-55B6-4D28-9AF3-95E3BAB96375}"/>
    <cellStyle name="Comma 20 2 2 3 7" xfId="2997" xr:uid="{3176754C-2B91-446C-89D5-77DFA58ECCC7}"/>
    <cellStyle name="Comma 20 2 2 3 7 2" xfId="17039" xr:uid="{0BF2788A-6D5B-4208-9598-5CBFE788EA50}"/>
    <cellStyle name="Comma 20 2 2 3 8" xfId="6917" xr:uid="{11549029-0C9D-4104-99E8-3F772B93230A}"/>
    <cellStyle name="Comma 20 2 2 3 8 2" xfId="20788" xr:uid="{4668389B-BC3C-4BE6-B5B7-3BD5686942D1}"/>
    <cellStyle name="Comma 20 2 2 3 9" xfId="8441" xr:uid="{F14D1528-A47C-4E2A-91D4-C180FB9AAE4D}"/>
    <cellStyle name="Comma 20 2 2 3 9 2" xfId="22306" xr:uid="{0EEE276B-3169-4810-9173-BE927BF977A0}"/>
    <cellStyle name="Comma 20 2 2 4" xfId="1529" xr:uid="{C2C21C9F-D718-4989-9B56-C70C50DC9F0D}"/>
    <cellStyle name="Comma 20 2 2 4 2" xfId="4253" xr:uid="{04620081-942E-4985-B767-A20F8FC8E007}"/>
    <cellStyle name="Comma 20 2 2 4 2 2" xfId="9697" xr:uid="{0354AEA7-BC6F-4ECE-AA81-ED800F2A14EF}"/>
    <cellStyle name="Comma 20 2 2 4 2 2 2" xfId="23562" xr:uid="{62741A42-70C3-4A0A-A5B6-E1BD029FE25F}"/>
    <cellStyle name="Comma 20 2 2 4 2 3" xfId="18287" xr:uid="{19813E88-B259-4EB6-9876-73A0BF456801}"/>
    <cellStyle name="Comma 20 2 2 4 3" xfId="3243" xr:uid="{CED4FFD2-52C0-4232-8267-5802B01087F5}"/>
    <cellStyle name="Comma 20 2 2 4 3 2" xfId="17285" xr:uid="{E091D224-7E98-4368-A140-C1E39F596164}"/>
    <cellStyle name="Comma 20 2 2 4 4" xfId="7175" xr:uid="{362A3501-D698-4292-A04C-ADE5B82E01C2}"/>
    <cellStyle name="Comma 20 2 2 4 4 2" xfId="21046" xr:uid="{6C6FA92F-50A8-41DB-88AF-1BBAAAE8EC59}"/>
    <cellStyle name="Comma 20 2 2 4 5" xfId="8689" xr:uid="{5FE6462A-F3F1-4FD3-BA88-27161B22F2F5}"/>
    <cellStyle name="Comma 20 2 2 4 5 2" xfId="22554" xr:uid="{2C19F0D5-E232-4A17-AEEF-0D96BF09EBAA}"/>
    <cellStyle name="Comma 20 2 2 4 6" xfId="12309" xr:uid="{2913CA42-BABA-456F-9E35-B7190249AB1D}"/>
    <cellStyle name="Comma 20 2 2 4 6 2" xfId="26173" xr:uid="{7C10F214-D96F-492C-8826-430B9AB21EC1}"/>
    <cellStyle name="Comma 20 2 2 4 7" xfId="14054" xr:uid="{8E5F9F5A-60D2-4407-846E-D6C0C733988E}"/>
    <cellStyle name="Comma 20 2 2 4 7 2" xfId="27918" xr:uid="{9973C772-CF82-4B92-9DFF-787A4A6FD42B}"/>
    <cellStyle name="Comma 20 2 2 4 8" xfId="15602" xr:uid="{87D272EA-1030-4EDA-B7EC-0324457C7675}"/>
    <cellStyle name="Comma 20 2 2 5" xfId="2037" xr:uid="{87072DCE-2537-4B02-941C-CBC190D87BE6}"/>
    <cellStyle name="Comma 20 2 2 5 2" xfId="3757" xr:uid="{6C6EEAC0-499E-422D-BC69-516D0C5979E3}"/>
    <cellStyle name="Comma 20 2 2 5 2 2" xfId="17791" xr:uid="{DB9D641B-390A-4A5F-97D3-421ECF900CA1}"/>
    <cellStyle name="Comma 20 2 2 5 3" xfId="7683" xr:uid="{4E5B4FC6-15E3-4158-80AB-34BEEA3C3670}"/>
    <cellStyle name="Comma 20 2 2 5 3 2" xfId="21552" xr:uid="{BB1527A1-8B69-4387-8F42-B68FEE7151CF}"/>
    <cellStyle name="Comma 20 2 2 5 4" xfId="9201" xr:uid="{856B211A-9AAA-4552-A0BC-EACE41A82A8E}"/>
    <cellStyle name="Comma 20 2 2 5 4 2" xfId="23066" xr:uid="{D7F16779-C64D-4FA7-B815-354EA31F8499}"/>
    <cellStyle name="Comma 20 2 2 5 5" xfId="12815" xr:uid="{90079C3B-E8F5-40F7-9FAB-38EEDC6F3FD7}"/>
    <cellStyle name="Comma 20 2 2 5 5 2" xfId="26679" xr:uid="{65117442-BAD5-4A30-94D0-ADFF382AD0D5}"/>
    <cellStyle name="Comma 20 2 2 5 6" xfId="14560" xr:uid="{036B7719-78B9-41DB-9036-8BBD36BD4331}"/>
    <cellStyle name="Comma 20 2 2 5 6 2" xfId="28424" xr:uid="{951BA05D-0C7C-49D3-A796-EC4334B04ABD}"/>
    <cellStyle name="Comma 20 2 2 5 7" xfId="16108" xr:uid="{9FDF56EA-977C-4497-B9DD-679A9EE070E1}"/>
    <cellStyle name="Comma 20 2 2 6" xfId="4751" xr:uid="{C4CDC887-9847-43EE-A302-65AE5427351F}"/>
    <cellStyle name="Comma 20 2 2 6 2" xfId="10199" xr:uid="{FACBB3C9-3375-497A-938D-02CD6B5C2609}"/>
    <cellStyle name="Comma 20 2 2 6 2 2" xfId="24064" xr:uid="{FEB200A9-1EC4-427A-A598-024A69CE0276}"/>
    <cellStyle name="Comma 20 2 2 6 3" xfId="18785" xr:uid="{14FA6A08-C4C6-4F6D-9E7D-8F172AAB1A1E}"/>
    <cellStyle name="Comma 20 2 2 7" xfId="5227" xr:uid="{15D96805-BC84-4E72-9E91-7A44A338DA5E}"/>
    <cellStyle name="Comma 20 2 2 7 2" xfId="10701" xr:uid="{744347AD-34D3-4663-B797-DB9D00E2E35A}"/>
    <cellStyle name="Comma 20 2 2 7 2 2" xfId="24566" xr:uid="{BE9F3824-A1D0-4966-965A-BF16B68BBCC9}"/>
    <cellStyle name="Comma 20 2 2 7 3" xfId="19261" xr:uid="{8D63EEB5-D1B8-44DD-A545-E7905E225B45}"/>
    <cellStyle name="Comma 20 2 2 8" xfId="5729" xr:uid="{ECBDFCC6-EC5D-498C-9CEF-7420802944B1}"/>
    <cellStyle name="Comma 20 2 2 8 2" xfId="11203" xr:uid="{952C3894-A6C0-4A00-9D77-96383BE88F70}"/>
    <cellStyle name="Comma 20 2 2 8 2 2" xfId="25068" xr:uid="{FC682714-2BD4-4D15-901E-18E33B6C1700}"/>
    <cellStyle name="Comma 20 2 2 8 3" xfId="19763" xr:uid="{D8FD0B39-21FD-4528-AECA-9000FD209606}"/>
    <cellStyle name="Comma 20 2 2 9" xfId="2767" xr:uid="{C08961E2-7F23-43AA-A3B2-1312D5EB456F}"/>
    <cellStyle name="Comma 20 2 2 9 2" xfId="16809" xr:uid="{9D8F508B-2F7A-44B5-AABF-50DAF6274981}"/>
    <cellStyle name="Comma 20 2 3" xfId="1104" xr:uid="{D1561864-39BA-40A0-AA92-5BA06B3CA6E6}"/>
    <cellStyle name="Comma 20 2 3 10" xfId="8274" xr:uid="{3145EC77-2FCD-4558-BD22-ACB7A13F0148}"/>
    <cellStyle name="Comma 20 2 3 10 2" xfId="22139" xr:uid="{DDA16298-ADEC-4062-809F-893C819553D8}"/>
    <cellStyle name="Comma 20 2 3 11" xfId="11884" xr:uid="{EF203E1C-E37D-4078-8460-574C827EDD27}"/>
    <cellStyle name="Comma 20 2 3 11 2" xfId="25748" xr:uid="{E28E7BB0-091F-4CA6-8471-EC3C09261D50}"/>
    <cellStyle name="Comma 20 2 3 12" xfId="13629" xr:uid="{7B30CF8E-CAED-45FE-972D-1D14C98320E4}"/>
    <cellStyle name="Comma 20 2 3 12 2" xfId="27493" xr:uid="{EC18357E-FEDD-40E3-B5C0-C1DC0A5C5735}"/>
    <cellStyle name="Comma 20 2 3 13" xfId="15177" xr:uid="{5F3F235F-8A60-45BB-B987-91D8BCBCE245}"/>
    <cellStyle name="Comma 20 2 3 2" xfId="1352" xr:uid="{427AC490-6C35-4F9C-9DA4-5D21146341AF}"/>
    <cellStyle name="Comma 20 2 3 2 10" xfId="12132" xr:uid="{72E466C5-BD18-439F-A17D-3BE1045B8F80}"/>
    <cellStyle name="Comma 20 2 3 2 10 2" xfId="25996" xr:uid="{60CE2397-9199-4CA6-933B-A8903F8F370D}"/>
    <cellStyle name="Comma 20 2 3 2 11" xfId="13877" xr:uid="{876219B8-3A86-4F20-9765-B5734E87FCB2}"/>
    <cellStyle name="Comma 20 2 3 2 11 2" xfId="27741" xr:uid="{1FACA370-4978-4E45-8FB0-78132586FCE3}"/>
    <cellStyle name="Comma 20 2 3 2 12" xfId="15425" xr:uid="{D493E16D-BFDF-49AD-8BB7-CE06093FF92E}"/>
    <cellStyle name="Comma 20 2 3 2 2" xfId="1858" xr:uid="{81EB6CDB-4640-4449-AD1B-24C32BB6F4D5}"/>
    <cellStyle name="Comma 20 2 3 2 2 2" xfId="4580" xr:uid="{BCF540D5-4246-442D-8F2D-F4C27F754921}"/>
    <cellStyle name="Comma 20 2 3 2 2 2 2" xfId="10026" xr:uid="{5BC36E82-707D-4A87-8C67-A1001E2F6A52}"/>
    <cellStyle name="Comma 20 2 3 2 2 2 2 2" xfId="23891" xr:uid="{B49A0A92-82DB-4FED-8F11-9B16295FFDBF}"/>
    <cellStyle name="Comma 20 2 3 2 2 2 3" xfId="18614" xr:uid="{58373EB1-5AEB-4E5B-8867-43694EB33756}"/>
    <cellStyle name="Comma 20 2 3 2 2 3" xfId="3570" xr:uid="{3E1A1679-8C16-48FC-B6BA-F78F831D8A42}"/>
    <cellStyle name="Comma 20 2 3 2 2 3 2" xfId="17612" xr:uid="{24AE118D-11A7-4259-A571-50FC2474AED0}"/>
    <cellStyle name="Comma 20 2 3 2 2 4" xfId="7504" xr:uid="{3E063AE4-074B-4976-B5C1-841586A605BA}"/>
    <cellStyle name="Comma 20 2 3 2 2 4 2" xfId="21375" xr:uid="{75380B77-1431-4425-BF2E-82288D07CD40}"/>
    <cellStyle name="Comma 20 2 3 2 2 5" xfId="9018" xr:uid="{63D7A448-545A-4AB3-BBCA-C09BCEA6F5BF}"/>
    <cellStyle name="Comma 20 2 3 2 2 5 2" xfId="22883" xr:uid="{28427B3E-02A1-453E-90D0-44B352E24B64}"/>
    <cellStyle name="Comma 20 2 3 2 2 6" xfId="12638" xr:uid="{EDE5BAF1-900D-49AC-9FD4-68913C210CD7}"/>
    <cellStyle name="Comma 20 2 3 2 2 6 2" xfId="26502" xr:uid="{AFB94FF8-1570-442D-A2F7-4D107D6E122C}"/>
    <cellStyle name="Comma 20 2 3 2 2 7" xfId="14383" xr:uid="{5DE08A8E-81BD-4014-8E80-0E9B524B3D3F}"/>
    <cellStyle name="Comma 20 2 3 2 2 7 2" xfId="28247" xr:uid="{CB6D2E83-081A-45D2-81B9-03213B794053}"/>
    <cellStyle name="Comma 20 2 3 2 2 8" xfId="15931" xr:uid="{13D26C9C-1617-4EED-B020-F22C9F736BDE}"/>
    <cellStyle name="Comma 20 2 3 2 3" xfId="2366" xr:uid="{6DC07168-62E1-4782-ADF1-500B555D5CA5}"/>
    <cellStyle name="Comma 20 2 3 2 3 2" xfId="4086" xr:uid="{3C0FE21B-50BB-4686-8173-92D35E7EC1A4}"/>
    <cellStyle name="Comma 20 2 3 2 3 2 2" xfId="18120" xr:uid="{373C51C4-4762-4B08-9828-9EBECD238560}"/>
    <cellStyle name="Comma 20 2 3 2 3 3" xfId="8012" xr:uid="{D31E5C5F-B475-458A-BA59-8BE3ABCCE616}"/>
    <cellStyle name="Comma 20 2 3 2 3 3 2" xfId="21881" xr:uid="{874C774E-0A7F-45E4-BDEA-B1B13297AAF9}"/>
    <cellStyle name="Comma 20 2 3 2 3 4" xfId="9530" xr:uid="{D5D5029A-0259-4AE8-A90C-69D8B6A22602}"/>
    <cellStyle name="Comma 20 2 3 2 3 4 2" xfId="23395" xr:uid="{21028783-13C3-40C4-A1E9-9F9A6C22A03C}"/>
    <cellStyle name="Comma 20 2 3 2 3 5" xfId="13144" xr:uid="{DF6D9314-1DBB-4282-B11B-3C34EF49045E}"/>
    <cellStyle name="Comma 20 2 3 2 3 5 2" xfId="27008" xr:uid="{C0566EC2-B227-47F1-AB84-D4812FD50414}"/>
    <cellStyle name="Comma 20 2 3 2 3 6" xfId="14889" xr:uid="{5A60E7FA-6688-4ED4-968F-8AC31B12E98B}"/>
    <cellStyle name="Comma 20 2 3 2 3 6 2" xfId="28753" xr:uid="{689591C7-1552-470B-95B8-7D6071B1D7E2}"/>
    <cellStyle name="Comma 20 2 3 2 3 7" xfId="16437" xr:uid="{7782F1BE-E22D-4118-B4BB-D5A0CD82D731}"/>
    <cellStyle name="Comma 20 2 3 2 4" xfId="5058" xr:uid="{EAAE7535-01BC-478E-B1BD-1684DF186C4B}"/>
    <cellStyle name="Comma 20 2 3 2 4 2" xfId="10528" xr:uid="{7F5DB5B8-CF5C-408F-A800-C9C5C1ABE236}"/>
    <cellStyle name="Comma 20 2 3 2 4 2 2" xfId="24393" xr:uid="{EB47A7B5-E6F2-4334-8542-D82FF94806AB}"/>
    <cellStyle name="Comma 20 2 3 2 4 3" xfId="19092" xr:uid="{453B03F7-1314-4EC9-874A-497E9F2FF741}"/>
    <cellStyle name="Comma 20 2 3 2 5" xfId="5556" xr:uid="{139B0340-C794-42A8-9F94-BE6CD40997BB}"/>
    <cellStyle name="Comma 20 2 3 2 5 2" xfId="11030" xr:uid="{A36BB314-336E-4678-881D-274A623EFB5C}"/>
    <cellStyle name="Comma 20 2 3 2 5 2 2" xfId="24895" xr:uid="{68C4C05B-0CE2-4393-AEC1-E42B70230DBA}"/>
    <cellStyle name="Comma 20 2 3 2 5 3" xfId="19590" xr:uid="{0CCF3BFA-7EE2-4918-BF1B-539F242623C0}"/>
    <cellStyle name="Comma 20 2 3 2 6" xfId="6058" xr:uid="{1F36CFB4-5637-47F2-B72D-1F1BDF97A5D4}"/>
    <cellStyle name="Comma 20 2 3 2 6 2" xfId="11532" xr:uid="{EC70A565-479A-482F-AEC3-9D7318638DE7}"/>
    <cellStyle name="Comma 20 2 3 2 6 2 2" xfId="25397" xr:uid="{700176DD-CF8F-4EE8-B891-32FF4B649C01}"/>
    <cellStyle name="Comma 20 2 3 2 6 3" xfId="20092" xr:uid="{04C81913-4401-4525-9C71-1454FA4D37FB}"/>
    <cellStyle name="Comma 20 2 3 2 7" xfId="3076" xr:uid="{C0BB0A44-082C-42C3-AEC5-BAE2935E9B62}"/>
    <cellStyle name="Comma 20 2 3 2 7 2" xfId="17118" xr:uid="{59B10357-108F-4D03-A8A1-72B202454818}"/>
    <cellStyle name="Comma 20 2 3 2 8" xfId="6998" xr:uid="{26862AEE-3383-45FF-96B4-249C1D46EC2A}"/>
    <cellStyle name="Comma 20 2 3 2 8 2" xfId="20869" xr:uid="{2110BDF1-DDFD-40F0-96FD-FFAC5622C1BE}"/>
    <cellStyle name="Comma 20 2 3 2 9" xfId="8522" xr:uid="{37D44AA7-47F4-4FC1-B214-C0FBCCF46D4C}"/>
    <cellStyle name="Comma 20 2 3 2 9 2" xfId="22387" xr:uid="{D4A82CC5-6DD2-4001-8269-05F462878A69}"/>
    <cellStyle name="Comma 20 2 3 3" xfId="1610" xr:uid="{5EA1E655-53E4-481E-9706-EC4EFC408717}"/>
    <cellStyle name="Comma 20 2 3 3 2" xfId="4332" xr:uid="{F422101D-0B4E-46A9-A254-BECA9E621CB4}"/>
    <cellStyle name="Comma 20 2 3 3 2 2" xfId="9778" xr:uid="{299C37F3-40C4-4E57-B28E-DF5FD6115D62}"/>
    <cellStyle name="Comma 20 2 3 3 2 2 2" xfId="23643" xr:uid="{7E88BEC3-1B85-45BD-BC04-11328A5114D4}"/>
    <cellStyle name="Comma 20 2 3 3 2 3" xfId="18366" xr:uid="{EA9E9F20-B40E-4966-A989-EF20A62EA2E7}"/>
    <cellStyle name="Comma 20 2 3 3 3" xfId="3322" xr:uid="{D79E9ED7-C5B9-4743-B022-2D83EB4425EE}"/>
    <cellStyle name="Comma 20 2 3 3 3 2" xfId="17364" xr:uid="{AC765060-6F14-4AC3-895B-78500E08E8CC}"/>
    <cellStyle name="Comma 20 2 3 3 4" xfId="7256" xr:uid="{E174A198-BF34-4F07-8AFA-B8ECE2DE2645}"/>
    <cellStyle name="Comma 20 2 3 3 4 2" xfId="21127" xr:uid="{2888EFE8-64F1-4074-B046-8686DD465DEC}"/>
    <cellStyle name="Comma 20 2 3 3 5" xfId="8770" xr:uid="{0A4D00CC-E40B-4292-8C62-5D58DAB8635B}"/>
    <cellStyle name="Comma 20 2 3 3 5 2" xfId="22635" xr:uid="{06AE541F-D3BD-4FAB-BF9E-4F0F563EE542}"/>
    <cellStyle name="Comma 20 2 3 3 6" xfId="12390" xr:uid="{A67AA022-8028-4C58-BECB-4F8F62D32333}"/>
    <cellStyle name="Comma 20 2 3 3 6 2" xfId="26254" xr:uid="{6DCF02A2-1F71-41F2-A082-6E72520FA97D}"/>
    <cellStyle name="Comma 20 2 3 3 7" xfId="14135" xr:uid="{05065BA9-C38C-4869-A1FC-2813BA85643F}"/>
    <cellStyle name="Comma 20 2 3 3 7 2" xfId="27999" xr:uid="{D39DAD5B-4B11-4505-B964-0027E5EC3F12}"/>
    <cellStyle name="Comma 20 2 3 3 8" xfId="15683" xr:uid="{6296CBEA-BD1D-4DC2-93B1-5FF1612F6DB1}"/>
    <cellStyle name="Comma 20 2 3 4" xfId="2118" xr:uid="{C5181C6E-2186-42A9-A6AB-1A329EC57AE1}"/>
    <cellStyle name="Comma 20 2 3 4 2" xfId="3838" xr:uid="{2937B4B0-3028-4D36-BCDE-AC9CF74A85FA}"/>
    <cellStyle name="Comma 20 2 3 4 2 2" xfId="17872" xr:uid="{76243FE2-E9EB-487E-AE9C-B78495FA4C91}"/>
    <cellStyle name="Comma 20 2 3 4 3" xfId="7764" xr:uid="{712D7DBC-D245-4918-87C4-ADD478B45055}"/>
    <cellStyle name="Comma 20 2 3 4 3 2" xfId="21633" xr:uid="{9C62B102-17B8-477F-8428-09BA245652DC}"/>
    <cellStyle name="Comma 20 2 3 4 4" xfId="9282" xr:uid="{BD5C30E4-1F6A-47FE-BE7F-6183DAA505A0}"/>
    <cellStyle name="Comma 20 2 3 4 4 2" xfId="23147" xr:uid="{0F0C2BE0-1F6F-483D-A81A-976A5BEBFFA6}"/>
    <cellStyle name="Comma 20 2 3 4 5" xfId="12896" xr:uid="{8CE7D946-57C9-4488-B39B-0B67E2258C9B}"/>
    <cellStyle name="Comma 20 2 3 4 5 2" xfId="26760" xr:uid="{27B22CAD-2442-487F-AA6C-98DFD4248CAE}"/>
    <cellStyle name="Comma 20 2 3 4 6" xfId="14641" xr:uid="{0580302C-E865-40A7-90C5-E7215441F9C0}"/>
    <cellStyle name="Comma 20 2 3 4 6 2" xfId="28505" xr:uid="{5A6C530C-926F-4571-91F2-09DA0D2A9794}"/>
    <cellStyle name="Comma 20 2 3 4 7" xfId="16189" xr:uid="{7128B713-1590-48B5-B483-0BDCF2630163}"/>
    <cellStyle name="Comma 20 2 3 5" xfId="4824" xr:uid="{1AAC61A1-0FFC-4A06-AD56-B7A9CDF90D63}"/>
    <cellStyle name="Comma 20 2 3 5 2" xfId="10280" xr:uid="{3B9F8A78-DD54-4E6B-AB63-99B6212907BA}"/>
    <cellStyle name="Comma 20 2 3 5 2 2" xfId="24145" xr:uid="{FE02DBF3-172A-4B26-8C92-460E1BE3507D}"/>
    <cellStyle name="Comma 20 2 3 5 3" xfId="18858" xr:uid="{078EB75A-7E41-4409-8BED-166A532F4597}"/>
    <cellStyle name="Comma 20 2 3 6" xfId="5308" xr:uid="{A374850A-EF15-41C6-887C-AFEBF649D497}"/>
    <cellStyle name="Comma 20 2 3 6 2" xfId="10782" xr:uid="{F3204B7F-0E09-4347-B98C-81A1DB685255}"/>
    <cellStyle name="Comma 20 2 3 6 2 2" xfId="24647" xr:uid="{0CEF37FE-770F-4915-81E9-95904F7EE225}"/>
    <cellStyle name="Comma 20 2 3 6 3" xfId="19342" xr:uid="{AAB57A69-DA24-4B7A-9239-A35D0CEEC549}"/>
    <cellStyle name="Comma 20 2 3 7" xfId="5810" xr:uid="{491FA80D-E951-4B6C-980B-F90E2D7E28DF}"/>
    <cellStyle name="Comma 20 2 3 7 2" xfId="11284" xr:uid="{37E13C08-1AF0-426B-ACE8-C6B3BD4419B4}"/>
    <cellStyle name="Comma 20 2 3 7 2 2" xfId="25149" xr:uid="{DE0455F6-14EE-4A61-AA93-FCB7B41997C7}"/>
    <cellStyle name="Comma 20 2 3 7 3" xfId="19844" xr:uid="{A00080B3-F998-4667-BA18-268814251D0F}"/>
    <cellStyle name="Comma 20 2 3 8" xfId="2840" xr:uid="{27DDF4EF-0999-45C9-AAF6-A4C0CD0D3856}"/>
    <cellStyle name="Comma 20 2 3 8 2" xfId="16882" xr:uid="{A4B97B0E-2710-4053-8703-9EC83C364A35}"/>
    <cellStyle name="Comma 20 2 3 9" xfId="6750" xr:uid="{CD114666-D216-4B2C-B4F7-FB497F6187C5}"/>
    <cellStyle name="Comma 20 2 3 9 2" xfId="20621" xr:uid="{60DA4507-C82D-41D2-B39C-5DFE28B5ABC3}"/>
    <cellStyle name="Comma 20 2 4" xfId="1228" xr:uid="{1B83466D-CAEF-4B3A-9DFF-C089A8A2A63E}"/>
    <cellStyle name="Comma 20 2 4 10" xfId="12008" xr:uid="{C1F59BB6-A525-480B-B235-41DDC2814231}"/>
    <cellStyle name="Comma 20 2 4 10 2" xfId="25872" xr:uid="{783B5B53-D241-4123-952B-90F0E251A975}"/>
    <cellStyle name="Comma 20 2 4 11" xfId="13753" xr:uid="{9DCC283F-417C-420D-8F68-BFEFBD4502A9}"/>
    <cellStyle name="Comma 20 2 4 11 2" xfId="27617" xr:uid="{D6377D38-14FE-42F2-8386-E6A27EEAA463}"/>
    <cellStyle name="Comma 20 2 4 12" xfId="15301" xr:uid="{BF28C319-84A6-46D2-A966-0D25F6B21BC9}"/>
    <cellStyle name="Comma 20 2 4 2" xfId="1734" xr:uid="{E465C0DA-0909-4F0E-91D5-C5BE44F9A983}"/>
    <cellStyle name="Comma 20 2 4 2 2" xfId="4456" xr:uid="{D2E24D56-57EF-4AF5-BD31-CDAE3EEDD230}"/>
    <cellStyle name="Comma 20 2 4 2 2 2" xfId="9902" xr:uid="{D5283AF7-169C-4452-8170-C109B0473782}"/>
    <cellStyle name="Comma 20 2 4 2 2 2 2" xfId="23767" xr:uid="{2B71877E-6682-435B-8373-E757CC31184D}"/>
    <cellStyle name="Comma 20 2 4 2 2 3" xfId="18490" xr:uid="{2302317F-D552-4866-BCB2-E0FF853AEB18}"/>
    <cellStyle name="Comma 20 2 4 2 3" xfId="3446" xr:uid="{C0132945-15DD-4CB7-80F1-EA33C1961667}"/>
    <cellStyle name="Comma 20 2 4 2 3 2" xfId="17488" xr:uid="{F9AB8172-0FD1-42DC-AE4B-B34AADAED1C0}"/>
    <cellStyle name="Comma 20 2 4 2 4" xfId="7380" xr:uid="{B526719C-A6FF-4F32-895D-D303F2B9C2CA}"/>
    <cellStyle name="Comma 20 2 4 2 4 2" xfId="21251" xr:uid="{E718B5B5-9E37-4DBA-97A3-ECF61FCFAE79}"/>
    <cellStyle name="Comma 20 2 4 2 5" xfId="8894" xr:uid="{7B4247DC-0BAE-47A1-817B-AF4CEBA8D9EE}"/>
    <cellStyle name="Comma 20 2 4 2 5 2" xfId="22759" xr:uid="{C8868321-2B41-4683-AD08-424522F07333}"/>
    <cellStyle name="Comma 20 2 4 2 6" xfId="12514" xr:uid="{B9FD4668-8B9C-4CEC-940E-8CF1DFF45DE1}"/>
    <cellStyle name="Comma 20 2 4 2 6 2" xfId="26378" xr:uid="{26E55AAF-BFEC-4A45-B83F-E4C7BDA098D1}"/>
    <cellStyle name="Comma 20 2 4 2 7" xfId="14259" xr:uid="{F48280D9-D323-414F-9EA9-F5FFBF10C9BF}"/>
    <cellStyle name="Comma 20 2 4 2 7 2" xfId="28123" xr:uid="{C32549FD-9253-4EBF-AA34-270C3DACBE09}"/>
    <cellStyle name="Comma 20 2 4 2 8" xfId="15807" xr:uid="{3993341D-AF19-4304-ACC2-606C37A72755}"/>
    <cellStyle name="Comma 20 2 4 3" xfId="2242" xr:uid="{FAEA21B9-5A1A-4B67-9DDF-5D6B623957B6}"/>
    <cellStyle name="Comma 20 2 4 3 2" xfId="3962" xr:uid="{6A6E0B93-A44C-4643-8F41-91F3EE7A1FEE}"/>
    <cellStyle name="Comma 20 2 4 3 2 2" xfId="17996" xr:uid="{B0EF4627-D9B9-43C2-B22C-8628E9905BFE}"/>
    <cellStyle name="Comma 20 2 4 3 3" xfId="7888" xr:uid="{817E51EE-961D-454C-ACCE-0A8F16C73B20}"/>
    <cellStyle name="Comma 20 2 4 3 3 2" xfId="21757" xr:uid="{001EB541-EB60-46B4-8BF4-9D216AF24007}"/>
    <cellStyle name="Comma 20 2 4 3 4" xfId="9406" xr:uid="{ABD16426-023D-4915-834D-74C1DA7FDA0C}"/>
    <cellStyle name="Comma 20 2 4 3 4 2" xfId="23271" xr:uid="{15017D46-A691-48FF-B23D-248EFAED0D72}"/>
    <cellStyle name="Comma 20 2 4 3 5" xfId="13020" xr:uid="{7483DBC3-4887-4686-A50C-6643ABA393A8}"/>
    <cellStyle name="Comma 20 2 4 3 5 2" xfId="26884" xr:uid="{89532AF6-B968-4ECD-81E5-68916D17562F}"/>
    <cellStyle name="Comma 20 2 4 3 6" xfId="14765" xr:uid="{134BEAA5-552D-4DA5-B70C-67B4DFBA869F}"/>
    <cellStyle name="Comma 20 2 4 3 6 2" xfId="28629" xr:uid="{02FF986C-E438-447E-981B-6A17CA5FEF35}"/>
    <cellStyle name="Comma 20 2 4 3 7" xfId="16313" xr:uid="{3EF41B11-4CB6-4652-AF17-8029F9AE72AF}"/>
    <cellStyle name="Comma 20 2 4 4" xfId="4940" xr:uid="{032402FE-E0FF-4DA8-A48E-F504EDE7403D}"/>
    <cellStyle name="Comma 20 2 4 4 2" xfId="10404" xr:uid="{84C17ACF-BA62-4649-8D72-25409219BA0C}"/>
    <cellStyle name="Comma 20 2 4 4 2 2" xfId="24269" xr:uid="{1D30FA26-FFCD-470C-84DE-5E528BC5CEF2}"/>
    <cellStyle name="Comma 20 2 4 4 3" xfId="18974" xr:uid="{B83A4B3B-C1D2-4EAC-A204-BEA7BA00DD03}"/>
    <cellStyle name="Comma 20 2 4 5" xfId="5432" xr:uid="{522EE2CC-924B-47C9-9EF9-A62106D70634}"/>
    <cellStyle name="Comma 20 2 4 5 2" xfId="10906" xr:uid="{68411EC5-E53E-49E3-8FBA-9F144DB8B3B2}"/>
    <cellStyle name="Comma 20 2 4 5 2 2" xfId="24771" xr:uid="{35C1EC27-F46B-46C6-835C-8342862E4D26}"/>
    <cellStyle name="Comma 20 2 4 5 3" xfId="19466" xr:uid="{DE866361-3C0B-470A-A310-3B444784EED9}"/>
    <cellStyle name="Comma 20 2 4 6" xfId="5934" xr:uid="{A4E3F5B0-BFE0-4B9B-ABC9-C210AE097B44}"/>
    <cellStyle name="Comma 20 2 4 6 2" xfId="11408" xr:uid="{0C16F4FA-0677-4C56-9929-16DBD994FC11}"/>
    <cellStyle name="Comma 20 2 4 6 2 2" xfId="25273" xr:uid="{2BBC11B2-AB60-4712-936F-7E8BC1C72B55}"/>
    <cellStyle name="Comma 20 2 4 6 3" xfId="19968" xr:uid="{B11B9564-FA05-443D-BAAC-C66D9395C5E5}"/>
    <cellStyle name="Comma 20 2 4 7" xfId="2958" xr:uid="{B7A9372C-1F86-49F1-B7B0-026FA0E06A48}"/>
    <cellStyle name="Comma 20 2 4 7 2" xfId="17000" xr:uid="{EBA27A37-960B-4437-B1FF-A4B87ADB5C50}"/>
    <cellStyle name="Comma 20 2 4 8" xfId="6874" xr:uid="{F4DD1B88-4E04-4FE9-8CD3-066281179496}"/>
    <cellStyle name="Comma 20 2 4 8 2" xfId="20745" xr:uid="{875CEEB5-28D6-401C-96EC-8D74D430194F}"/>
    <cellStyle name="Comma 20 2 4 9" xfId="8398" xr:uid="{BE1DA73C-8918-4518-B9DD-1705184F4812}"/>
    <cellStyle name="Comma 20 2 4 9 2" xfId="22263" xr:uid="{01F3F49C-E353-47FC-AD1E-B366F8A7D487}"/>
    <cellStyle name="Comma 20 2 5" xfId="1486" xr:uid="{C8FAFEA5-BBDA-41F6-A41E-1CFF2E86436F}"/>
    <cellStyle name="Comma 20 2 5 2" xfId="4210" xr:uid="{F34F39F5-E70F-4D06-A23D-BC2441AEDE29}"/>
    <cellStyle name="Comma 20 2 5 2 2" xfId="9654" xr:uid="{085E76F0-F65B-4808-AA7E-A5D6A3F3A595}"/>
    <cellStyle name="Comma 20 2 5 2 2 2" xfId="23519" xr:uid="{09B113E5-6DF3-4000-91B6-85AC64362082}"/>
    <cellStyle name="Comma 20 2 5 2 3" xfId="18244" xr:uid="{E310B67C-CEED-4BC0-BC40-A337704BBD19}"/>
    <cellStyle name="Comma 20 2 5 3" xfId="3200" xr:uid="{BBF27FBD-853B-4B3B-98D3-C8466B44E854}"/>
    <cellStyle name="Comma 20 2 5 3 2" xfId="17242" xr:uid="{9BB54A35-9926-4674-959A-977836CC1322}"/>
    <cellStyle name="Comma 20 2 5 4" xfId="7132" xr:uid="{BBDC5727-5DE9-492A-9652-636B2F295FCC}"/>
    <cellStyle name="Comma 20 2 5 4 2" xfId="21003" xr:uid="{DBF66F16-E643-4E52-AC58-E6329626E58F}"/>
    <cellStyle name="Comma 20 2 5 5" xfId="8646" xr:uid="{370DC4E4-F873-44E2-AD1D-3B06E595ED17}"/>
    <cellStyle name="Comma 20 2 5 5 2" xfId="22511" xr:uid="{9491E729-29ED-4AEA-91B1-6BE0C1963B4B}"/>
    <cellStyle name="Comma 20 2 5 6" xfId="12266" xr:uid="{7609C919-67FF-44EC-8845-36ABE895E4E4}"/>
    <cellStyle name="Comma 20 2 5 6 2" xfId="26130" xr:uid="{CEC04602-A2B9-4E27-AB44-F23C8DA044BC}"/>
    <cellStyle name="Comma 20 2 5 7" xfId="14011" xr:uid="{E5CB9DB0-F8E4-4BAA-B159-9F4CAA7C63B8}"/>
    <cellStyle name="Comma 20 2 5 7 2" xfId="27875" xr:uid="{81890D02-4A7D-4627-BD8B-CFEDEAB65529}"/>
    <cellStyle name="Comma 20 2 5 8" xfId="15559" xr:uid="{E94648E2-F31D-4053-AE4E-ECE9265C2897}"/>
    <cellStyle name="Comma 20 2 6" xfId="1994" xr:uid="{C51885D8-C201-44EE-ABE3-24805129EA0C}"/>
    <cellStyle name="Comma 20 2 6 2" xfId="3714" xr:uid="{42A77637-661C-4FFB-96C5-03830D2B675F}"/>
    <cellStyle name="Comma 20 2 6 2 2" xfId="17748" xr:uid="{3E583BB0-EDC7-42FC-B19E-01A9FC96FE1C}"/>
    <cellStyle name="Comma 20 2 6 3" xfId="7640" xr:uid="{C45EACE7-60E1-4C64-9184-D98ACE8E5EB7}"/>
    <cellStyle name="Comma 20 2 6 3 2" xfId="21509" xr:uid="{3D958A43-4DB5-45E3-8FF0-938A47BF97A7}"/>
    <cellStyle name="Comma 20 2 6 4" xfId="9158" xr:uid="{D1A86D0B-5903-48CE-8E75-79A822B5F71D}"/>
    <cellStyle name="Comma 20 2 6 4 2" xfId="23023" xr:uid="{36B92314-355C-4131-94EB-DF1F41AB652B}"/>
    <cellStyle name="Comma 20 2 6 5" xfId="12772" xr:uid="{FB7AC0D6-4F23-4FB5-946D-C69C9C6A829A}"/>
    <cellStyle name="Comma 20 2 6 5 2" xfId="26636" xr:uid="{DA03B0C8-D4DC-42CA-8E99-426EA2B32CB9}"/>
    <cellStyle name="Comma 20 2 6 6" xfId="14517" xr:uid="{DA2553B0-ABC0-406F-AADA-F79EDC71823D}"/>
    <cellStyle name="Comma 20 2 6 6 2" xfId="28381" xr:uid="{B22E7CEA-3ECC-426E-902E-8D8E4F96E2FA}"/>
    <cellStyle name="Comma 20 2 6 7" xfId="16065" xr:uid="{91B6E94C-4670-458A-B17C-4A47264DB561}"/>
    <cellStyle name="Comma 20 2 7" xfId="4710" xr:uid="{A5101B8B-DC9D-4507-B1C8-37EDC4F7329C}"/>
    <cellStyle name="Comma 20 2 7 2" xfId="10156" xr:uid="{5E9E9A05-818E-4032-9F46-900F1DE51A39}"/>
    <cellStyle name="Comma 20 2 7 2 2" xfId="24021" xr:uid="{BCC5E699-C1C8-4683-BC5C-E477DF6E0D9D}"/>
    <cellStyle name="Comma 20 2 7 3" xfId="18744" xr:uid="{44A38CFB-2704-411E-A476-0F981B4D33F1}"/>
    <cellStyle name="Comma 20 2 8" xfId="5186" xr:uid="{E9027B00-F8F9-4B1D-8206-F7A59F15F532}"/>
    <cellStyle name="Comma 20 2 8 2" xfId="10658" xr:uid="{49C96429-6649-4EED-971B-F274A9E52691}"/>
    <cellStyle name="Comma 20 2 8 2 2" xfId="24523" xr:uid="{1EE1C9B4-390B-4868-ACCD-611569DE24A4}"/>
    <cellStyle name="Comma 20 2 8 3" xfId="19220" xr:uid="{56AD7EB0-8860-4A67-8B9F-C4B0CBAA20B5}"/>
    <cellStyle name="Comma 20 2 9" xfId="5686" xr:uid="{D413A64C-5A66-4EBF-8FE3-421126FB9A92}"/>
    <cellStyle name="Comma 20 2 9 2" xfId="11160" xr:uid="{24A55A57-E8B9-4913-AE36-8D9870412F8F}"/>
    <cellStyle name="Comma 20 2 9 2 2" xfId="25025" xr:uid="{C3049A37-05CB-475C-BA13-27A5B966BC88}"/>
    <cellStyle name="Comma 20 2 9 3" xfId="19720" xr:uid="{03299D73-ACB2-46DE-9499-D6F330E9A46F}"/>
    <cellStyle name="Comma 20 3" xfId="1000" xr:uid="{574EFB4D-5DE3-4E0C-8675-01929F2A8791}"/>
    <cellStyle name="Comma 20 3 10" xfId="2746" xr:uid="{F8AA7AB5-76EA-427D-820F-B9476F9E2A21}"/>
    <cellStyle name="Comma 20 3 10 2" xfId="16788" xr:uid="{81492B45-0CEE-45A0-9278-CCEBDCDA9E09}"/>
    <cellStyle name="Comma 20 3 11" xfId="6646" xr:uid="{1D69B8AB-1B08-4E49-9DA2-80E47CE9B310}"/>
    <cellStyle name="Comma 20 3 11 2" xfId="20517" xr:uid="{D73D2685-76B3-4D1F-837F-D53A840A3FE0}"/>
    <cellStyle name="Comma 20 3 12" xfId="8170" xr:uid="{1BB6B928-46C0-4DF3-AB21-1397E08BAE67}"/>
    <cellStyle name="Comma 20 3 12 2" xfId="22035" xr:uid="{18355FE7-C5FA-4563-B452-7344EE1FB9A2}"/>
    <cellStyle name="Comma 20 3 13" xfId="11780" xr:uid="{C29A0362-F2BD-46F4-A6E3-F52B16F8CB7B}"/>
    <cellStyle name="Comma 20 3 13 2" xfId="25644" xr:uid="{86F00643-5C23-4651-A0E7-15B572AF307C}"/>
    <cellStyle name="Comma 20 3 14" xfId="13525" xr:uid="{BDA73FF9-6FE8-4CB9-AE41-73B11E8C729F}"/>
    <cellStyle name="Comma 20 3 14 2" xfId="27389" xr:uid="{A8D6851C-2C20-4B36-9F5F-A5C31C2E5098}"/>
    <cellStyle name="Comma 20 3 15" xfId="15073" xr:uid="{E07B8C9B-1BC9-4161-8868-F75ACEAEB2CE}"/>
    <cellStyle name="Comma 20 3 2" xfId="1024" xr:uid="{BED72A32-FC84-40B2-AF31-7CCDC48C6592}"/>
    <cellStyle name="Comma 20 3 2 10" xfId="6670" xr:uid="{0B08C6F5-585C-438D-9F80-4EC97DB5D070}"/>
    <cellStyle name="Comma 20 3 2 10 2" xfId="20541" xr:uid="{06F0DBFC-5C22-4127-83B3-A85A948F1FF1}"/>
    <cellStyle name="Comma 20 3 2 11" xfId="8194" xr:uid="{0CB8A959-20E4-4D94-9830-738C1AA59C9A}"/>
    <cellStyle name="Comma 20 3 2 11 2" xfId="22059" xr:uid="{CB987A50-34E4-4089-8C2F-6BA89A19242B}"/>
    <cellStyle name="Comma 20 3 2 12" xfId="11804" xr:uid="{38A50008-32CA-4202-9285-93CC3C61069B}"/>
    <cellStyle name="Comma 20 3 2 12 2" xfId="25668" xr:uid="{DEC50FE4-068A-445D-83C9-0307AE05E394}"/>
    <cellStyle name="Comma 20 3 2 13" xfId="13549" xr:uid="{17A5365F-152F-4597-967D-0B6695378406}"/>
    <cellStyle name="Comma 20 3 2 13 2" xfId="27413" xr:uid="{E1EE448A-317C-495C-80CD-6DA9304783C1}"/>
    <cellStyle name="Comma 20 3 2 14" xfId="15097" xr:uid="{58B49A01-D662-4B13-A70D-EFFCE29B99D0}"/>
    <cellStyle name="Comma 20 3 2 2" xfId="1148" xr:uid="{82645E79-5C49-45D7-8A36-AFFF634761A9}"/>
    <cellStyle name="Comma 20 3 2 2 10" xfId="8318" xr:uid="{A170B890-2563-4B13-B687-B1B388985E71}"/>
    <cellStyle name="Comma 20 3 2 2 10 2" xfId="22183" xr:uid="{D081D22D-5C40-4ADB-BB7D-245D40B2A53E}"/>
    <cellStyle name="Comma 20 3 2 2 11" xfId="11928" xr:uid="{4BAF5169-9102-4014-83A9-BEE6AD04B355}"/>
    <cellStyle name="Comma 20 3 2 2 11 2" xfId="25792" xr:uid="{A7990FB8-1B59-4773-ACB0-48D14D031B13}"/>
    <cellStyle name="Comma 20 3 2 2 12" xfId="13673" xr:uid="{79810425-15EB-4736-99F7-2866DB1DF66B}"/>
    <cellStyle name="Comma 20 3 2 2 12 2" xfId="27537" xr:uid="{C1C24D94-D111-416A-A5A8-A9804AFD4609}"/>
    <cellStyle name="Comma 20 3 2 2 13" xfId="15221" xr:uid="{796BB103-831B-4A3C-9E2F-6BB09E38D0F7}"/>
    <cellStyle name="Comma 20 3 2 2 2" xfId="1396" xr:uid="{31657299-EB97-4E5B-A95D-495A4A66868D}"/>
    <cellStyle name="Comma 20 3 2 2 2 10" xfId="12176" xr:uid="{5A988587-972D-4C16-8E5F-ABC6DD10AFD3}"/>
    <cellStyle name="Comma 20 3 2 2 2 10 2" xfId="26040" xr:uid="{DAEFD7FC-DDB0-4560-9117-E2CF42FF25FF}"/>
    <cellStyle name="Comma 20 3 2 2 2 11" xfId="13921" xr:uid="{C57CFAAA-5F6D-49E2-949C-FF1E10424B95}"/>
    <cellStyle name="Comma 20 3 2 2 2 11 2" xfId="27785" xr:uid="{DEDADC2B-7C2D-42F2-8D1A-774C695F720E}"/>
    <cellStyle name="Comma 20 3 2 2 2 12" xfId="15469" xr:uid="{7301C83D-837E-4599-ADCC-7EFEF389CA35}"/>
    <cellStyle name="Comma 20 3 2 2 2 2" xfId="1902" xr:uid="{EAEB9644-540B-44F4-9E2E-565E3859314A}"/>
    <cellStyle name="Comma 20 3 2 2 2 2 2" xfId="4624" xr:uid="{51FC4848-1D1A-4BB7-9D38-01318C237418}"/>
    <cellStyle name="Comma 20 3 2 2 2 2 2 2" xfId="10070" xr:uid="{63403064-F205-4FC2-A5A9-22FCBEE37DD4}"/>
    <cellStyle name="Comma 20 3 2 2 2 2 2 2 2" xfId="23935" xr:uid="{A5A38FCC-913B-4CCB-BDAE-9D9FD4A818F0}"/>
    <cellStyle name="Comma 20 3 2 2 2 2 2 3" xfId="18658" xr:uid="{45AB8FA9-FE1C-4D8F-920E-06FEE195D736}"/>
    <cellStyle name="Comma 20 3 2 2 2 2 3" xfId="3614" xr:uid="{56BE03DB-3E33-4A93-8609-6BCE9662351F}"/>
    <cellStyle name="Comma 20 3 2 2 2 2 3 2" xfId="17656" xr:uid="{2F3DB8FD-83EC-464C-99DF-90D3234FE42C}"/>
    <cellStyle name="Comma 20 3 2 2 2 2 4" xfId="7548" xr:uid="{207EC36E-87D3-446F-9F38-058440978DF7}"/>
    <cellStyle name="Comma 20 3 2 2 2 2 4 2" xfId="21419" xr:uid="{3F05EAEA-6128-46BC-A38B-12F45F12592A}"/>
    <cellStyle name="Comma 20 3 2 2 2 2 5" xfId="9062" xr:uid="{28F8B690-ADF4-4088-A26A-CA4EC83C97DE}"/>
    <cellStyle name="Comma 20 3 2 2 2 2 5 2" xfId="22927" xr:uid="{8DE66E38-613B-47C8-BF7A-E37522E46E18}"/>
    <cellStyle name="Comma 20 3 2 2 2 2 6" xfId="12682" xr:uid="{5852B333-76C7-48BD-9937-0C99FB297E5E}"/>
    <cellStyle name="Comma 20 3 2 2 2 2 6 2" xfId="26546" xr:uid="{326D4D0E-6C07-4ED1-B65A-4D0588EC3841}"/>
    <cellStyle name="Comma 20 3 2 2 2 2 7" xfId="14427" xr:uid="{B0443D6A-0D47-4C71-8470-C3F9D558B8BD}"/>
    <cellStyle name="Comma 20 3 2 2 2 2 7 2" xfId="28291" xr:uid="{1239B100-3ED6-461C-B396-09ECBBA47912}"/>
    <cellStyle name="Comma 20 3 2 2 2 2 8" xfId="15975" xr:uid="{1791C62E-CB26-4760-9C1E-59BB25AC46CB}"/>
    <cellStyle name="Comma 20 3 2 2 2 3" xfId="2410" xr:uid="{7190C61C-B529-4F69-B27F-25C0A7614863}"/>
    <cellStyle name="Comma 20 3 2 2 2 3 2" xfId="4130" xr:uid="{C049C031-879F-4572-9979-046A1F100AA2}"/>
    <cellStyle name="Comma 20 3 2 2 2 3 2 2" xfId="18164" xr:uid="{755D0F19-26E9-4881-A0BC-9FA90BE8A2DC}"/>
    <cellStyle name="Comma 20 3 2 2 2 3 3" xfId="8056" xr:uid="{19A5C90F-522A-4313-AE1B-AFD1219B392E}"/>
    <cellStyle name="Comma 20 3 2 2 2 3 3 2" xfId="21925" xr:uid="{EB3FE2A2-475A-4FB3-9FDB-B2B5A6C431DD}"/>
    <cellStyle name="Comma 20 3 2 2 2 3 4" xfId="9574" xr:uid="{D287C1E1-5DFA-445E-8A98-07EE07426B80}"/>
    <cellStyle name="Comma 20 3 2 2 2 3 4 2" xfId="23439" xr:uid="{6CA2469D-C1D7-41FF-8BCA-67824317A81F}"/>
    <cellStyle name="Comma 20 3 2 2 2 3 5" xfId="13188" xr:uid="{79381A84-93AB-4939-9B47-37B0537F0204}"/>
    <cellStyle name="Comma 20 3 2 2 2 3 5 2" xfId="27052" xr:uid="{6CB04620-0A53-42E1-8C72-809C4CD22D9E}"/>
    <cellStyle name="Comma 20 3 2 2 2 3 6" xfId="14933" xr:uid="{338C5175-35B4-4D42-ACF6-745E11D30B16}"/>
    <cellStyle name="Comma 20 3 2 2 2 3 6 2" xfId="28797" xr:uid="{4E1C5E98-2784-4B38-916C-FAE6CD17E2AA}"/>
    <cellStyle name="Comma 20 3 2 2 2 3 7" xfId="16481" xr:uid="{3933A230-4D75-44A7-817D-6649AE6B68DA}"/>
    <cellStyle name="Comma 20 3 2 2 2 4" xfId="5102" xr:uid="{EF1DF263-98E7-4044-858C-FC200BD9F553}"/>
    <cellStyle name="Comma 20 3 2 2 2 4 2" xfId="10572" xr:uid="{586F29F4-76EC-4519-AA3C-F0B189B6436C}"/>
    <cellStyle name="Comma 20 3 2 2 2 4 2 2" xfId="24437" xr:uid="{087F1F36-A041-462B-8AE8-F99B7694DC7E}"/>
    <cellStyle name="Comma 20 3 2 2 2 4 3" xfId="19136" xr:uid="{08A1C762-0DFF-43B7-A5A7-ACDFBEFA467C}"/>
    <cellStyle name="Comma 20 3 2 2 2 5" xfId="5600" xr:uid="{73C2C103-CA50-48A0-8B8B-F328FB5A87A9}"/>
    <cellStyle name="Comma 20 3 2 2 2 5 2" xfId="11074" xr:uid="{006FE5D0-BEC9-428D-9A8F-D3F89A9BB09C}"/>
    <cellStyle name="Comma 20 3 2 2 2 5 2 2" xfId="24939" xr:uid="{96F69A04-0DF8-48DA-8053-ABC6DCB00B66}"/>
    <cellStyle name="Comma 20 3 2 2 2 5 3" xfId="19634" xr:uid="{FDFC2322-EB23-43E9-9419-C4B1D2DB3960}"/>
    <cellStyle name="Comma 20 3 2 2 2 6" xfId="6102" xr:uid="{D785E33E-6BBA-4BC9-91C8-97047A37C6FA}"/>
    <cellStyle name="Comma 20 3 2 2 2 6 2" xfId="11576" xr:uid="{611BF7FA-30DD-4B52-933C-88839C970202}"/>
    <cellStyle name="Comma 20 3 2 2 2 6 2 2" xfId="25441" xr:uid="{31C00975-FD9F-4E81-A96A-EDE333803DD5}"/>
    <cellStyle name="Comma 20 3 2 2 2 6 3" xfId="20136" xr:uid="{E5A85345-DD5E-4C41-9BD1-0E4FD8C45FC7}"/>
    <cellStyle name="Comma 20 3 2 2 2 7" xfId="3120" xr:uid="{499EC3A9-D5E8-4AAC-A27A-DFF9466D3998}"/>
    <cellStyle name="Comma 20 3 2 2 2 7 2" xfId="17162" xr:uid="{8E55F8DA-190F-4CE3-BA19-59334F454B89}"/>
    <cellStyle name="Comma 20 3 2 2 2 8" xfId="7042" xr:uid="{05F63D34-C04E-4941-8659-9BDE4E86DFDB}"/>
    <cellStyle name="Comma 20 3 2 2 2 8 2" xfId="20913" xr:uid="{FCF13A9C-7743-4BC5-990A-7F02F3B46A4A}"/>
    <cellStyle name="Comma 20 3 2 2 2 9" xfId="8566" xr:uid="{85116A22-AB94-4FFD-88A8-D93851B00015}"/>
    <cellStyle name="Comma 20 3 2 2 2 9 2" xfId="22431" xr:uid="{2619FBDF-3C80-4410-A0D1-DDE1B6234439}"/>
    <cellStyle name="Comma 20 3 2 2 3" xfId="1654" xr:uid="{795A1BC3-9648-4EB1-A5AE-D86AEA3FAEAC}"/>
    <cellStyle name="Comma 20 3 2 2 3 2" xfId="4376" xr:uid="{F2900469-BE56-40B1-9205-E539BB05A105}"/>
    <cellStyle name="Comma 20 3 2 2 3 2 2" xfId="9822" xr:uid="{63A8AA6E-FC06-4CF0-8617-FCFCA8D39A14}"/>
    <cellStyle name="Comma 20 3 2 2 3 2 2 2" xfId="23687" xr:uid="{0E5EFFB1-F2BF-4AA7-8AEC-46DA313E37E1}"/>
    <cellStyle name="Comma 20 3 2 2 3 2 3" xfId="18410" xr:uid="{3039D27C-0CD5-4C09-A500-EDE063C77222}"/>
    <cellStyle name="Comma 20 3 2 2 3 3" xfId="3366" xr:uid="{6B21A816-CC1D-4B57-8594-9F029EE0C574}"/>
    <cellStyle name="Comma 20 3 2 2 3 3 2" xfId="17408" xr:uid="{6949CC27-A191-43A3-BB55-554F5F78FFCE}"/>
    <cellStyle name="Comma 20 3 2 2 3 4" xfId="7300" xr:uid="{7675182B-CFDC-4258-9C4D-D4F52CDF6722}"/>
    <cellStyle name="Comma 20 3 2 2 3 4 2" xfId="21171" xr:uid="{0DEDEEF7-42D8-45ED-982F-683B1D48F592}"/>
    <cellStyle name="Comma 20 3 2 2 3 5" xfId="8814" xr:uid="{85CCA524-F0AF-49BD-977B-6082C398F5CF}"/>
    <cellStyle name="Comma 20 3 2 2 3 5 2" xfId="22679" xr:uid="{6A94BFC1-9737-4780-BECF-4DCE0E0CD2BB}"/>
    <cellStyle name="Comma 20 3 2 2 3 6" xfId="12434" xr:uid="{D8FE1843-1126-4EBC-A816-EC09FAF83404}"/>
    <cellStyle name="Comma 20 3 2 2 3 6 2" xfId="26298" xr:uid="{3F834441-CAB4-4743-8955-A1698F024273}"/>
    <cellStyle name="Comma 20 3 2 2 3 7" xfId="14179" xr:uid="{56E424DC-E562-4960-85BF-2BAC2B615944}"/>
    <cellStyle name="Comma 20 3 2 2 3 7 2" xfId="28043" xr:uid="{83619CAB-44EB-4ADE-915D-E06C0CAF3936}"/>
    <cellStyle name="Comma 20 3 2 2 3 8" xfId="15727" xr:uid="{E4CDFA07-1775-4645-BBE8-4B4A5D1FD7D8}"/>
    <cellStyle name="Comma 20 3 2 2 4" xfId="2162" xr:uid="{A4E3EE28-1A66-406F-AE41-16EED594CC85}"/>
    <cellStyle name="Comma 20 3 2 2 4 2" xfId="3882" xr:uid="{0F2DD56A-CAE2-404E-9729-558EA758B11A}"/>
    <cellStyle name="Comma 20 3 2 2 4 2 2" xfId="17916" xr:uid="{0DBDAD73-2E70-4ED3-806C-89FB461AAD6B}"/>
    <cellStyle name="Comma 20 3 2 2 4 3" xfId="7808" xr:uid="{FBE49F94-EAEE-46E0-B790-7377DEB6A79B}"/>
    <cellStyle name="Comma 20 3 2 2 4 3 2" xfId="21677" xr:uid="{3AAA4B01-123A-41A4-B48D-7C2162BA4EC7}"/>
    <cellStyle name="Comma 20 3 2 2 4 4" xfId="9326" xr:uid="{EE538F13-11F7-4E49-814A-A8933D7EEED3}"/>
    <cellStyle name="Comma 20 3 2 2 4 4 2" xfId="23191" xr:uid="{8DF64D96-4EB0-47B7-9DA0-84F1F7B1A398}"/>
    <cellStyle name="Comma 20 3 2 2 4 5" xfId="12940" xr:uid="{8ACF2106-C39E-4875-B198-BAC26BAFD80F}"/>
    <cellStyle name="Comma 20 3 2 2 4 5 2" xfId="26804" xr:uid="{53D48888-BA69-4BB2-B71A-31B53E7E9B49}"/>
    <cellStyle name="Comma 20 3 2 2 4 6" xfId="14685" xr:uid="{BDD10656-AA8C-4C44-97B3-ED7F21199461}"/>
    <cellStyle name="Comma 20 3 2 2 4 6 2" xfId="28549" xr:uid="{F0E7B91E-1724-4DCA-862F-C9334C1C2C0C}"/>
    <cellStyle name="Comma 20 3 2 2 4 7" xfId="16233" xr:uid="{8AB84B1E-FA3D-4817-80E2-7C6392F6E458}"/>
    <cellStyle name="Comma 20 3 2 2 5" xfId="4864" xr:uid="{71B4DB9C-CB3B-4F3D-A7D8-BF237CB2DE37}"/>
    <cellStyle name="Comma 20 3 2 2 5 2" xfId="10324" xr:uid="{EEAC126D-6F71-457A-9F66-8FFFCB1036F7}"/>
    <cellStyle name="Comma 20 3 2 2 5 2 2" xfId="24189" xr:uid="{77A9E853-4F48-4D94-AB20-B0E263EB5FB0}"/>
    <cellStyle name="Comma 20 3 2 2 5 3" xfId="18898" xr:uid="{01D11304-D837-4C5F-88A6-3FA7FA8B4D16}"/>
    <cellStyle name="Comma 20 3 2 2 6" xfId="5352" xr:uid="{0BE1BB63-0BE8-49CE-AC99-C8D48D9526E1}"/>
    <cellStyle name="Comma 20 3 2 2 6 2" xfId="10826" xr:uid="{FB8F4FC5-FCEB-4E99-89EC-9550D6D72E03}"/>
    <cellStyle name="Comma 20 3 2 2 6 2 2" xfId="24691" xr:uid="{15910569-5BD2-48E3-AE63-3628785EBD5C}"/>
    <cellStyle name="Comma 20 3 2 2 6 3" xfId="19386" xr:uid="{D24DDFC3-EB86-4C81-91AD-7B0A4BE7129F}"/>
    <cellStyle name="Comma 20 3 2 2 7" xfId="5854" xr:uid="{2B107958-DFC8-4857-BD1B-9D95EA2B6B97}"/>
    <cellStyle name="Comma 20 3 2 2 7 2" xfId="11328" xr:uid="{CE14BCC8-890D-4A0D-A22F-31815F0FA477}"/>
    <cellStyle name="Comma 20 3 2 2 7 2 2" xfId="25193" xr:uid="{9FD27CF7-3399-4F2B-AFC0-0FB517F810C1}"/>
    <cellStyle name="Comma 20 3 2 2 7 3" xfId="19888" xr:uid="{C4A5357E-B24F-41AA-A1FB-7AC7E19A32C7}"/>
    <cellStyle name="Comma 20 3 2 2 8" xfId="2880" xr:uid="{DB17EE83-98CC-4153-8AAB-5AD6765FA07F}"/>
    <cellStyle name="Comma 20 3 2 2 8 2" xfId="16922" xr:uid="{DFE829CB-2DE6-4096-BF83-B7CF479D749C}"/>
    <cellStyle name="Comma 20 3 2 2 9" xfId="6794" xr:uid="{E4D002D8-1AFA-4F50-B55C-606402F56BE1}"/>
    <cellStyle name="Comma 20 3 2 2 9 2" xfId="20665" xr:uid="{D150613F-2E27-4030-ABEC-46B7BE773151}"/>
    <cellStyle name="Comma 20 3 2 3" xfId="1272" xr:uid="{5B2F9EF3-EFCF-40C6-8BCC-148CB0167C9F}"/>
    <cellStyle name="Comma 20 3 2 3 10" xfId="12052" xr:uid="{0BB0212E-5FC7-46F3-9DD4-92314B61DD74}"/>
    <cellStyle name="Comma 20 3 2 3 10 2" xfId="25916" xr:uid="{AAA5A484-F937-4981-A4E1-BC2A1335DB7A}"/>
    <cellStyle name="Comma 20 3 2 3 11" xfId="13797" xr:uid="{D99E274E-867C-4AB1-A5DC-4AF1B4BC7F73}"/>
    <cellStyle name="Comma 20 3 2 3 11 2" xfId="27661" xr:uid="{D93F35E5-4948-4891-B967-969F4CB36374}"/>
    <cellStyle name="Comma 20 3 2 3 12" xfId="15345" xr:uid="{1158B884-1353-42D1-B16E-6912845211A4}"/>
    <cellStyle name="Comma 20 3 2 3 2" xfId="1778" xr:uid="{A5D7E218-4849-422A-B360-E7A2A1BCD048}"/>
    <cellStyle name="Comma 20 3 2 3 2 2" xfId="4500" xr:uid="{8B612F0E-E3A8-45FB-AA33-319FA8EF3190}"/>
    <cellStyle name="Comma 20 3 2 3 2 2 2" xfId="9946" xr:uid="{AF95FE96-9781-4E2F-B779-40F47D2D170F}"/>
    <cellStyle name="Comma 20 3 2 3 2 2 2 2" xfId="23811" xr:uid="{338BAB29-9428-4DD4-BBFA-47875DB894D8}"/>
    <cellStyle name="Comma 20 3 2 3 2 2 3" xfId="18534" xr:uid="{C51E0980-4DD0-4F5B-9972-FA6F5518366F}"/>
    <cellStyle name="Comma 20 3 2 3 2 3" xfId="3490" xr:uid="{5B8A7D5B-7F1D-4F28-9027-6AFA46BC1341}"/>
    <cellStyle name="Comma 20 3 2 3 2 3 2" xfId="17532" xr:uid="{1FCB5A60-4012-4A9C-AA0E-8BC75EAE5041}"/>
    <cellStyle name="Comma 20 3 2 3 2 4" xfId="7424" xr:uid="{2E8AD0E0-DEA7-4F78-9AF3-674BE50127BB}"/>
    <cellStyle name="Comma 20 3 2 3 2 4 2" xfId="21295" xr:uid="{4DAACA0F-C78A-4F13-AD51-0A61211A99FF}"/>
    <cellStyle name="Comma 20 3 2 3 2 5" xfId="8938" xr:uid="{72080968-FD32-405E-906F-35D70C982E96}"/>
    <cellStyle name="Comma 20 3 2 3 2 5 2" xfId="22803" xr:uid="{388E478F-B006-40B9-8762-413920981F54}"/>
    <cellStyle name="Comma 20 3 2 3 2 6" xfId="12558" xr:uid="{C14C8E8C-E9EA-4CD0-94EA-E850361AE960}"/>
    <cellStyle name="Comma 20 3 2 3 2 6 2" xfId="26422" xr:uid="{8599E83C-8675-42A8-B218-B2FEF3A83172}"/>
    <cellStyle name="Comma 20 3 2 3 2 7" xfId="14303" xr:uid="{27D05707-212B-4DBD-B1FE-F33CF335CBE0}"/>
    <cellStyle name="Comma 20 3 2 3 2 7 2" xfId="28167" xr:uid="{A74EDC1D-37DA-4E14-9895-B35225A4CE53}"/>
    <cellStyle name="Comma 20 3 2 3 2 8" xfId="15851" xr:uid="{B6F9E4F4-27EE-4D33-A232-5ED2A0833332}"/>
    <cellStyle name="Comma 20 3 2 3 3" xfId="2286" xr:uid="{FB56AF72-6D81-4442-802B-692CB34596BF}"/>
    <cellStyle name="Comma 20 3 2 3 3 2" xfId="4006" xr:uid="{3C41032C-ED19-47EC-A1EE-F77B0B0F41F0}"/>
    <cellStyle name="Comma 20 3 2 3 3 2 2" xfId="18040" xr:uid="{632FE94E-272E-439B-9C91-1184A45D9E92}"/>
    <cellStyle name="Comma 20 3 2 3 3 3" xfId="7932" xr:uid="{3B125510-D7F8-41C2-93EA-66144F48D510}"/>
    <cellStyle name="Comma 20 3 2 3 3 3 2" xfId="21801" xr:uid="{7DF03275-71E4-427C-B0C6-906D649D8EE0}"/>
    <cellStyle name="Comma 20 3 2 3 3 4" xfId="9450" xr:uid="{3FCBA09F-F523-4545-891B-640ABC197C4E}"/>
    <cellStyle name="Comma 20 3 2 3 3 4 2" xfId="23315" xr:uid="{02AC6923-254B-46C1-82F3-0BB3D7EC9779}"/>
    <cellStyle name="Comma 20 3 2 3 3 5" xfId="13064" xr:uid="{6F94E9E2-C7D8-40CF-8E87-AFCD7D37D096}"/>
    <cellStyle name="Comma 20 3 2 3 3 5 2" xfId="26928" xr:uid="{4FE2EF1B-E6A9-4DFC-98AB-4A144B8DEB18}"/>
    <cellStyle name="Comma 20 3 2 3 3 6" xfId="14809" xr:uid="{82BEE033-9DC4-405B-B9AF-082EE1D42054}"/>
    <cellStyle name="Comma 20 3 2 3 3 6 2" xfId="28673" xr:uid="{D8FAD151-E53C-4E66-A929-9E75659953D8}"/>
    <cellStyle name="Comma 20 3 2 3 3 7" xfId="16357" xr:uid="{8A4A8750-B246-4896-BEEA-DDC6844C0D13}"/>
    <cellStyle name="Comma 20 3 2 3 4" xfId="4980" xr:uid="{8A2AC6BB-1739-40E5-89DD-14919419B85E}"/>
    <cellStyle name="Comma 20 3 2 3 4 2" xfId="10448" xr:uid="{B9D78A0C-8BDB-45F4-B345-83BA50D64FEC}"/>
    <cellStyle name="Comma 20 3 2 3 4 2 2" xfId="24313" xr:uid="{85340EC3-E7DB-498B-A8AD-1F1F92F7A07F}"/>
    <cellStyle name="Comma 20 3 2 3 4 3" xfId="19014" xr:uid="{589F0CD2-45A9-46BC-872D-7B45AF53BA59}"/>
    <cellStyle name="Comma 20 3 2 3 5" xfId="5476" xr:uid="{6051C120-C785-4C8F-A221-4BA79D6066C1}"/>
    <cellStyle name="Comma 20 3 2 3 5 2" xfId="10950" xr:uid="{3EB2DDD9-5D2F-41B5-89C2-6F855672A73D}"/>
    <cellStyle name="Comma 20 3 2 3 5 2 2" xfId="24815" xr:uid="{51217506-D613-458A-AD35-F0DF54D265A5}"/>
    <cellStyle name="Comma 20 3 2 3 5 3" xfId="19510" xr:uid="{E3EBE77E-E008-467A-A845-F2A175FDD00B}"/>
    <cellStyle name="Comma 20 3 2 3 6" xfId="5978" xr:uid="{9A6E3998-B6A2-40A0-833E-70615F70AEDB}"/>
    <cellStyle name="Comma 20 3 2 3 6 2" xfId="11452" xr:uid="{E24553E3-9E91-4902-B93E-A4E8A7ED7195}"/>
    <cellStyle name="Comma 20 3 2 3 6 2 2" xfId="25317" xr:uid="{B4BA902A-CC50-4A1D-9CF6-A47044AEBC7C}"/>
    <cellStyle name="Comma 20 3 2 3 6 3" xfId="20012" xr:uid="{1987A623-C5A2-4C5E-8B8E-1E628374FAC6}"/>
    <cellStyle name="Comma 20 3 2 3 7" xfId="2998" xr:uid="{B037BFED-C6BD-49B2-B1C8-E890181B369D}"/>
    <cellStyle name="Comma 20 3 2 3 7 2" xfId="17040" xr:uid="{6474D76F-51D1-4A16-A59E-D706A8D8F10F}"/>
    <cellStyle name="Comma 20 3 2 3 8" xfId="6918" xr:uid="{1733F9B2-D536-4400-B7A3-7C84D65B48C3}"/>
    <cellStyle name="Comma 20 3 2 3 8 2" xfId="20789" xr:uid="{B35A64FB-3DE1-4148-86DF-199EE484FFB0}"/>
    <cellStyle name="Comma 20 3 2 3 9" xfId="8442" xr:uid="{8CECC2A6-85F3-4134-AF44-75D1686A9C96}"/>
    <cellStyle name="Comma 20 3 2 3 9 2" xfId="22307" xr:uid="{774E0003-4EAB-4071-B8CD-A840F69086F7}"/>
    <cellStyle name="Comma 20 3 2 4" xfId="1530" xr:uid="{236CDA72-23CC-47B6-9D4F-C26A84B0D70B}"/>
    <cellStyle name="Comma 20 3 2 4 2" xfId="4254" xr:uid="{D050EB7C-4C56-41D3-8DB1-F6915E88390A}"/>
    <cellStyle name="Comma 20 3 2 4 2 2" xfId="9698" xr:uid="{60A34DB6-137F-442A-949A-3B8958DC42BC}"/>
    <cellStyle name="Comma 20 3 2 4 2 2 2" xfId="23563" xr:uid="{79A1A3D6-0D0C-4B8C-ADE4-04A921C22F9F}"/>
    <cellStyle name="Comma 20 3 2 4 2 3" xfId="18288" xr:uid="{4011314F-2D60-461B-A559-0C8978EDD90E}"/>
    <cellStyle name="Comma 20 3 2 4 3" xfId="3244" xr:uid="{C39EC6C6-0D0C-4566-BC22-DA175BD47B92}"/>
    <cellStyle name="Comma 20 3 2 4 3 2" xfId="17286" xr:uid="{FCC69F6A-2DDD-40CF-B2B3-F5632141402F}"/>
    <cellStyle name="Comma 20 3 2 4 4" xfId="7176" xr:uid="{3FB49A34-3F90-4FD0-9DC1-36E8540DD9EA}"/>
    <cellStyle name="Comma 20 3 2 4 4 2" xfId="21047" xr:uid="{4D3142B4-703B-48EE-B7AB-36C8292ED82E}"/>
    <cellStyle name="Comma 20 3 2 4 5" xfId="8690" xr:uid="{3CA69D35-E46C-4DE6-AE45-386799F96C80}"/>
    <cellStyle name="Comma 20 3 2 4 5 2" xfId="22555" xr:uid="{DB1EF013-5558-4312-886C-E9738C378F52}"/>
    <cellStyle name="Comma 20 3 2 4 6" xfId="12310" xr:uid="{E75484A8-72BF-498A-9321-F24FB4F0079F}"/>
    <cellStyle name="Comma 20 3 2 4 6 2" xfId="26174" xr:uid="{289426FE-9F27-46F3-8935-89A73846612D}"/>
    <cellStyle name="Comma 20 3 2 4 7" xfId="14055" xr:uid="{6CC4A42C-2C1F-431B-82D7-EE74AE1C25A0}"/>
    <cellStyle name="Comma 20 3 2 4 7 2" xfId="27919" xr:uid="{8F0C971C-7F4C-47C7-BE85-7FF040945FC2}"/>
    <cellStyle name="Comma 20 3 2 4 8" xfId="15603" xr:uid="{7B56AA4F-1138-47FC-A67C-E7602A6207D6}"/>
    <cellStyle name="Comma 20 3 2 5" xfId="2038" xr:uid="{C9A719A0-25F1-4F04-84BC-CE4B4F8D5000}"/>
    <cellStyle name="Comma 20 3 2 5 2" xfId="3758" xr:uid="{2373E0F6-DF85-4F68-B49E-5174F41DDE8C}"/>
    <cellStyle name="Comma 20 3 2 5 2 2" xfId="17792" xr:uid="{0A342332-115B-43B4-8FB9-FBC9C253FF43}"/>
    <cellStyle name="Comma 20 3 2 5 3" xfId="7684" xr:uid="{45BAB8C5-03DE-4819-9587-038659B12FE4}"/>
    <cellStyle name="Comma 20 3 2 5 3 2" xfId="21553" xr:uid="{1C40ABFE-F7C2-4391-8EC5-8998EE3EC585}"/>
    <cellStyle name="Comma 20 3 2 5 4" xfId="9202" xr:uid="{0245D364-4683-4F77-BD4C-ADF85E1F89AD}"/>
    <cellStyle name="Comma 20 3 2 5 4 2" xfId="23067" xr:uid="{14C2E5C8-E6E8-48AE-8B04-DDB067BAD52D}"/>
    <cellStyle name="Comma 20 3 2 5 5" xfId="12816" xr:uid="{C237C77C-DD7F-45F4-9998-C53CBD1EE7A5}"/>
    <cellStyle name="Comma 20 3 2 5 5 2" xfId="26680" xr:uid="{A53042D7-C2CB-4278-8AF9-BB0CA7C5526D}"/>
    <cellStyle name="Comma 20 3 2 5 6" xfId="14561" xr:uid="{EDD6F518-A704-435F-BF79-D8A83CC86172}"/>
    <cellStyle name="Comma 20 3 2 5 6 2" xfId="28425" xr:uid="{87F79CA4-51D5-4CA9-878B-C362B91892CA}"/>
    <cellStyle name="Comma 20 3 2 5 7" xfId="16109" xr:uid="{8280B27F-F6AF-494E-A15F-AB3ABC7620E6}"/>
    <cellStyle name="Comma 20 3 2 6" xfId="4752" xr:uid="{C9C481CB-5CB4-4FA9-8240-0AB92261E9E0}"/>
    <cellStyle name="Comma 20 3 2 6 2" xfId="10200" xr:uid="{F006D8B7-C39F-4501-8521-7A017FDCC927}"/>
    <cellStyle name="Comma 20 3 2 6 2 2" xfId="24065" xr:uid="{19EDC8E7-43F1-49D6-9144-20AB26EBC590}"/>
    <cellStyle name="Comma 20 3 2 6 3" xfId="18786" xr:uid="{B4F35CB5-B857-4474-8603-2D207A344272}"/>
    <cellStyle name="Comma 20 3 2 7" xfId="5228" xr:uid="{DFCEDF88-1A48-4C82-B884-1853F7DB85CE}"/>
    <cellStyle name="Comma 20 3 2 7 2" xfId="10702" xr:uid="{6D9576EB-A823-4FCF-BDC8-B4E2D6F96BB7}"/>
    <cellStyle name="Comma 20 3 2 7 2 2" xfId="24567" xr:uid="{058FDEBA-4D5F-4C90-9B29-7CC4A4BFE209}"/>
    <cellStyle name="Comma 20 3 2 7 3" xfId="19262" xr:uid="{ACF491FF-2093-47FB-B5F3-0C923BC924E1}"/>
    <cellStyle name="Comma 20 3 2 8" xfId="5730" xr:uid="{9CB75BF9-A2EE-42C3-A789-58ECE6B33089}"/>
    <cellStyle name="Comma 20 3 2 8 2" xfId="11204" xr:uid="{684AEF01-CE58-4347-9C0A-AB337DDE1A5C}"/>
    <cellStyle name="Comma 20 3 2 8 2 2" xfId="25069" xr:uid="{5F9A22FE-0851-45A5-873D-4D3AE2AFC5D9}"/>
    <cellStyle name="Comma 20 3 2 8 3" xfId="19764" xr:uid="{C0152A4D-A8F3-4B8A-B119-E900E8267608}"/>
    <cellStyle name="Comma 20 3 2 9" xfId="2768" xr:uid="{D79557EA-F1F8-4A5C-8CB3-8F991058674E}"/>
    <cellStyle name="Comma 20 3 2 9 2" xfId="16810" xr:uid="{13F87144-6192-444E-B265-DE83F5EBE2DB}"/>
    <cellStyle name="Comma 20 3 3" xfId="1124" xr:uid="{66301303-7189-46F4-BD23-65024D2A529D}"/>
    <cellStyle name="Comma 20 3 3 10" xfId="8294" xr:uid="{54896598-EB0C-451A-B4EB-0454ACA92D52}"/>
    <cellStyle name="Comma 20 3 3 10 2" xfId="22159" xr:uid="{23037AC8-48ED-4E05-8DB7-2983E92F1685}"/>
    <cellStyle name="Comma 20 3 3 11" xfId="11904" xr:uid="{200C7C4B-41BA-4E75-AEB0-4C7173176DAA}"/>
    <cellStyle name="Comma 20 3 3 11 2" xfId="25768" xr:uid="{0D3BB714-249A-4668-ADE0-66FD6434671A}"/>
    <cellStyle name="Comma 20 3 3 12" xfId="13649" xr:uid="{69D1DBBB-D4B7-4DA9-B2D7-E28018724433}"/>
    <cellStyle name="Comma 20 3 3 12 2" xfId="27513" xr:uid="{5E913951-C669-416A-9372-62FFA4CBCCCA}"/>
    <cellStyle name="Comma 20 3 3 13" xfId="15197" xr:uid="{5BC48275-5911-41DB-849A-F405F4E56EC8}"/>
    <cellStyle name="Comma 20 3 3 2" xfId="1372" xr:uid="{91B58B0D-5531-4A07-8883-2EE59190472D}"/>
    <cellStyle name="Comma 20 3 3 2 10" xfId="12152" xr:uid="{C56EC747-0E30-4203-BFCC-035E13C73760}"/>
    <cellStyle name="Comma 20 3 3 2 10 2" xfId="26016" xr:uid="{F61A50C5-77CF-46A5-B3F4-1F8234700B41}"/>
    <cellStyle name="Comma 20 3 3 2 11" xfId="13897" xr:uid="{1A27AE9F-4BA0-42BA-9F52-8459712A63D3}"/>
    <cellStyle name="Comma 20 3 3 2 11 2" xfId="27761" xr:uid="{4182EDE1-8665-4F27-8035-ACE7135F033C}"/>
    <cellStyle name="Comma 20 3 3 2 12" xfId="15445" xr:uid="{D3407937-5613-4D98-BC80-DE28D9AC2F54}"/>
    <cellStyle name="Comma 20 3 3 2 2" xfId="1878" xr:uid="{7E8CFB55-6623-40FA-9EA2-341389ED829F}"/>
    <cellStyle name="Comma 20 3 3 2 2 2" xfId="4600" xr:uid="{FFE04A6F-8A34-4793-8BB8-4B4F8168DE7A}"/>
    <cellStyle name="Comma 20 3 3 2 2 2 2" xfId="10046" xr:uid="{7D5B9AC6-20C1-46AA-817C-C84DC6BFD759}"/>
    <cellStyle name="Comma 20 3 3 2 2 2 2 2" xfId="23911" xr:uid="{442B2476-D103-4B50-ABDA-27F80A90D7DC}"/>
    <cellStyle name="Comma 20 3 3 2 2 2 3" xfId="18634" xr:uid="{915098DC-DA4D-42C9-B332-FAEF9C3C74BE}"/>
    <cellStyle name="Comma 20 3 3 2 2 3" xfId="3590" xr:uid="{C623ED1E-F3A9-4DEE-8306-D69C7B8D4765}"/>
    <cellStyle name="Comma 20 3 3 2 2 3 2" xfId="17632" xr:uid="{8A1EAA5C-4667-43D7-87C3-8DFBCD3893A4}"/>
    <cellStyle name="Comma 20 3 3 2 2 4" xfId="7524" xr:uid="{5D567F3C-6C75-4AF0-8FA8-B6A6B565EB0A}"/>
    <cellStyle name="Comma 20 3 3 2 2 4 2" xfId="21395" xr:uid="{AA744CAF-2403-4788-8BC4-82B806DE109A}"/>
    <cellStyle name="Comma 20 3 3 2 2 5" xfId="9038" xr:uid="{5B75DFCC-507A-4B91-B95C-C618EEABCB6C}"/>
    <cellStyle name="Comma 20 3 3 2 2 5 2" xfId="22903" xr:uid="{86D8B4AC-54CE-4414-A33A-9F7F5ED901B3}"/>
    <cellStyle name="Comma 20 3 3 2 2 6" xfId="12658" xr:uid="{98FCBB72-CAEF-4BDC-B05B-C495B4805CE7}"/>
    <cellStyle name="Comma 20 3 3 2 2 6 2" xfId="26522" xr:uid="{A4F73E0F-91CB-4691-BF7A-0CEE450B13CF}"/>
    <cellStyle name="Comma 20 3 3 2 2 7" xfId="14403" xr:uid="{AC3446AD-2B6E-481A-B536-A7EA1CB05122}"/>
    <cellStyle name="Comma 20 3 3 2 2 7 2" xfId="28267" xr:uid="{684D4EBE-D321-40CF-86C2-7F4C3ED77CE6}"/>
    <cellStyle name="Comma 20 3 3 2 2 8" xfId="15951" xr:uid="{9E429B2D-636A-4144-8D51-7A807D697CD3}"/>
    <cellStyle name="Comma 20 3 3 2 3" xfId="2386" xr:uid="{43F64F61-2771-4729-A4B9-BD3DBD467962}"/>
    <cellStyle name="Comma 20 3 3 2 3 2" xfId="4106" xr:uid="{6833D317-9C70-49EA-86C2-C07FB26D4014}"/>
    <cellStyle name="Comma 20 3 3 2 3 2 2" xfId="18140" xr:uid="{BD5EA9C8-B3B9-4D48-B16E-597A4CA38D43}"/>
    <cellStyle name="Comma 20 3 3 2 3 3" xfId="8032" xr:uid="{08AE2299-8E77-4F81-A459-8BC207C2D4A6}"/>
    <cellStyle name="Comma 20 3 3 2 3 3 2" xfId="21901" xr:uid="{836FCF89-AD41-4D79-A00F-4CA12C3A045F}"/>
    <cellStyle name="Comma 20 3 3 2 3 4" xfId="9550" xr:uid="{54617AB2-0242-43BF-9571-BE047EFA973D}"/>
    <cellStyle name="Comma 20 3 3 2 3 4 2" xfId="23415" xr:uid="{A20AAF89-8C3C-4987-AAA6-65951BE1D890}"/>
    <cellStyle name="Comma 20 3 3 2 3 5" xfId="13164" xr:uid="{C313475D-DE10-40A5-AAE0-DA9F252C57A3}"/>
    <cellStyle name="Comma 20 3 3 2 3 5 2" xfId="27028" xr:uid="{9DB413B9-4DD1-4447-A38F-C19CB4DCD3CC}"/>
    <cellStyle name="Comma 20 3 3 2 3 6" xfId="14909" xr:uid="{8DD1CC17-F514-486E-AE24-076C81D7E8AE}"/>
    <cellStyle name="Comma 20 3 3 2 3 6 2" xfId="28773" xr:uid="{90604CE3-B0A6-4169-897C-51758C48CAC0}"/>
    <cellStyle name="Comma 20 3 3 2 3 7" xfId="16457" xr:uid="{380A355B-2307-4207-A02B-4966F7317310}"/>
    <cellStyle name="Comma 20 3 3 2 4" xfId="5078" xr:uid="{FF4AC283-03D8-4C52-8571-9650F373F96D}"/>
    <cellStyle name="Comma 20 3 3 2 4 2" xfId="10548" xr:uid="{3DED4F1B-EF20-438C-9A0D-64B4B6AB5B72}"/>
    <cellStyle name="Comma 20 3 3 2 4 2 2" xfId="24413" xr:uid="{F13A2E6C-83D1-4F69-9A6B-F6DBD88B7FAD}"/>
    <cellStyle name="Comma 20 3 3 2 4 3" xfId="19112" xr:uid="{4397209C-5F81-4E82-8398-6A1D146ECAB9}"/>
    <cellStyle name="Comma 20 3 3 2 5" xfId="5576" xr:uid="{B649E60B-7257-4CE8-AF82-D628BF39E1CD}"/>
    <cellStyle name="Comma 20 3 3 2 5 2" xfId="11050" xr:uid="{E9701B7E-0C5A-40E6-8F4A-35B4A7CA238A}"/>
    <cellStyle name="Comma 20 3 3 2 5 2 2" xfId="24915" xr:uid="{22112E9F-36F1-4BBE-A14D-3891D38D1283}"/>
    <cellStyle name="Comma 20 3 3 2 5 3" xfId="19610" xr:uid="{080CBE1A-E0E6-42A1-8D84-66FB6BAB771F}"/>
    <cellStyle name="Comma 20 3 3 2 6" xfId="6078" xr:uid="{E7D68574-5177-46C5-839C-50182D31FC8D}"/>
    <cellStyle name="Comma 20 3 3 2 6 2" xfId="11552" xr:uid="{A5096993-AB87-489B-8439-1327A4AFC151}"/>
    <cellStyle name="Comma 20 3 3 2 6 2 2" xfId="25417" xr:uid="{6C34B9FE-60FB-479A-B617-612075DFB5E9}"/>
    <cellStyle name="Comma 20 3 3 2 6 3" xfId="20112" xr:uid="{FBD355F7-101F-4CED-B675-AB931C01ED1D}"/>
    <cellStyle name="Comma 20 3 3 2 7" xfId="3096" xr:uid="{1300F97F-7D9B-4BD4-97FF-7FF4E0BC3FFB}"/>
    <cellStyle name="Comma 20 3 3 2 7 2" xfId="17138" xr:uid="{54DF9A85-A573-46FF-ADF0-4E4E23670FB5}"/>
    <cellStyle name="Comma 20 3 3 2 8" xfId="7018" xr:uid="{1C5791BA-4723-46D5-8BCB-772B81A3E0EA}"/>
    <cellStyle name="Comma 20 3 3 2 8 2" xfId="20889" xr:uid="{E6F87EFA-C87D-4C71-8D6E-5C6431BE7DE4}"/>
    <cellStyle name="Comma 20 3 3 2 9" xfId="8542" xr:uid="{8C4E1D22-35CB-471B-9AFE-16896A0E7A77}"/>
    <cellStyle name="Comma 20 3 3 2 9 2" xfId="22407" xr:uid="{A6A4D985-B132-4A9F-8587-FFCA45EC5D39}"/>
    <cellStyle name="Comma 20 3 3 3" xfId="1630" xr:uid="{D274F944-DE1E-47FB-9642-120235CA6793}"/>
    <cellStyle name="Comma 20 3 3 3 2" xfId="4352" xr:uid="{9AEEF093-8F9A-49F6-8CF1-B11E9D1965B5}"/>
    <cellStyle name="Comma 20 3 3 3 2 2" xfId="9798" xr:uid="{ED7227F0-F39F-4627-9C4E-35B2CA065C02}"/>
    <cellStyle name="Comma 20 3 3 3 2 2 2" xfId="23663" xr:uid="{2447FE84-9D77-4C97-8773-DB7674E25C87}"/>
    <cellStyle name="Comma 20 3 3 3 2 3" xfId="18386" xr:uid="{A63D79C4-6128-4609-A87D-3BDF2A481D9B}"/>
    <cellStyle name="Comma 20 3 3 3 3" xfId="3342" xr:uid="{4FDDDA5F-6D3D-479E-8DF8-1C15F6883662}"/>
    <cellStyle name="Comma 20 3 3 3 3 2" xfId="17384" xr:uid="{AD90AD43-C36B-459B-AFF4-68133A1777E9}"/>
    <cellStyle name="Comma 20 3 3 3 4" xfId="7276" xr:uid="{B6F48B24-7672-4A91-8030-0F10694CFFFE}"/>
    <cellStyle name="Comma 20 3 3 3 4 2" xfId="21147" xr:uid="{A4835DE9-8494-4D9D-A8FD-FA992063865B}"/>
    <cellStyle name="Comma 20 3 3 3 5" xfId="8790" xr:uid="{8E8EC02A-DD14-42E7-9EE0-A7F4C802C3D7}"/>
    <cellStyle name="Comma 20 3 3 3 5 2" xfId="22655" xr:uid="{A672D26B-9E1C-4A95-A1A6-C75A4991C1BA}"/>
    <cellStyle name="Comma 20 3 3 3 6" xfId="12410" xr:uid="{113A6CF9-B27B-4749-9534-317ADC16BC44}"/>
    <cellStyle name="Comma 20 3 3 3 6 2" xfId="26274" xr:uid="{761D37F4-6749-464E-890F-06E4AC04EEB7}"/>
    <cellStyle name="Comma 20 3 3 3 7" xfId="14155" xr:uid="{668BF0C1-39D6-4926-8F7D-700CA4D774B0}"/>
    <cellStyle name="Comma 20 3 3 3 7 2" xfId="28019" xr:uid="{D715B6B4-4469-486E-AFF8-645F6D4609B1}"/>
    <cellStyle name="Comma 20 3 3 3 8" xfId="15703" xr:uid="{5E01FA09-E1E7-45A5-B888-D61EF72BA9A6}"/>
    <cellStyle name="Comma 20 3 3 4" xfId="2138" xr:uid="{3149C7EA-F2AD-4C8E-BB0D-41B8FEDED0FF}"/>
    <cellStyle name="Comma 20 3 3 4 2" xfId="3858" xr:uid="{33FB1734-7133-4385-A775-FBB041631E66}"/>
    <cellStyle name="Comma 20 3 3 4 2 2" xfId="17892" xr:uid="{03FEE163-F955-4BB2-AF13-39EC46AF2CB9}"/>
    <cellStyle name="Comma 20 3 3 4 3" xfId="7784" xr:uid="{DB7AEA29-C111-4E82-B68B-74ED035BB9B9}"/>
    <cellStyle name="Comma 20 3 3 4 3 2" xfId="21653" xr:uid="{BD0ACEDA-716F-47D0-B638-EA27C0878CA3}"/>
    <cellStyle name="Comma 20 3 3 4 4" xfId="9302" xr:uid="{074D28A7-3385-43BB-BEF8-D2FA75F641EA}"/>
    <cellStyle name="Comma 20 3 3 4 4 2" xfId="23167" xr:uid="{A93E7440-F6BB-4CCC-B2F8-D028E08A3E04}"/>
    <cellStyle name="Comma 20 3 3 4 5" xfId="12916" xr:uid="{29158538-3109-48B5-BB29-7BF69B2FAD02}"/>
    <cellStyle name="Comma 20 3 3 4 5 2" xfId="26780" xr:uid="{2B1D4A33-DA58-4880-B691-A97FFA365D77}"/>
    <cellStyle name="Comma 20 3 3 4 6" xfId="14661" xr:uid="{7C6938D2-6D2B-427D-AC3B-441D46475AE3}"/>
    <cellStyle name="Comma 20 3 3 4 6 2" xfId="28525" xr:uid="{5B94C77E-7E0B-4F66-9058-334A52BABEBB}"/>
    <cellStyle name="Comma 20 3 3 4 7" xfId="16209" xr:uid="{13D55BE3-8839-4AEB-9CD4-CFD63881478E}"/>
    <cellStyle name="Comma 20 3 3 5" xfId="4842" xr:uid="{8722A9FE-79F3-46D5-AD16-229244241EED}"/>
    <cellStyle name="Comma 20 3 3 5 2" xfId="10300" xr:uid="{E771A230-9840-4EF4-87F8-860ACADCE3BC}"/>
    <cellStyle name="Comma 20 3 3 5 2 2" xfId="24165" xr:uid="{79E3E1EE-6078-4DB4-AA2F-B942D5ECAB98}"/>
    <cellStyle name="Comma 20 3 3 5 3" xfId="18876" xr:uid="{674E2328-E288-4023-8F7A-9615A1D28A0B}"/>
    <cellStyle name="Comma 20 3 3 6" xfId="5328" xr:uid="{C49DEAD4-9F5B-4C34-A70E-59EE1771EBDF}"/>
    <cellStyle name="Comma 20 3 3 6 2" xfId="10802" xr:uid="{2FD23552-D2C5-4ACA-A6BD-E1DA9D9B5D73}"/>
    <cellStyle name="Comma 20 3 3 6 2 2" xfId="24667" xr:uid="{A667AAA4-9F6C-4F10-98FF-CC782A1B812C}"/>
    <cellStyle name="Comma 20 3 3 6 3" xfId="19362" xr:uid="{53620161-FEC9-4C76-A2E9-9D30DB9B4198}"/>
    <cellStyle name="Comma 20 3 3 7" xfId="5830" xr:uid="{801A1DED-46B4-42CA-8E0D-CC0E477E73C2}"/>
    <cellStyle name="Comma 20 3 3 7 2" xfId="11304" xr:uid="{890F1724-4087-4046-821A-272951A7BDA0}"/>
    <cellStyle name="Comma 20 3 3 7 2 2" xfId="25169" xr:uid="{14B8F4BA-8FFF-4956-ABCC-45ABABCE76D7}"/>
    <cellStyle name="Comma 20 3 3 7 3" xfId="19864" xr:uid="{5AEF3943-B282-45E3-B888-94E48FA274E5}"/>
    <cellStyle name="Comma 20 3 3 8" xfId="2858" xr:uid="{FFD7C9A1-C3AD-4D13-80DF-28659522B4B9}"/>
    <cellStyle name="Comma 20 3 3 8 2" xfId="16900" xr:uid="{5CAF8B09-B3D6-4C13-8362-6E5DEBFC6CB2}"/>
    <cellStyle name="Comma 20 3 3 9" xfId="6770" xr:uid="{23AE48D5-9935-4F39-93E8-B6B622381FAF}"/>
    <cellStyle name="Comma 20 3 3 9 2" xfId="20641" xr:uid="{D13848B3-096F-494F-A908-CFE62372D5AE}"/>
    <cellStyle name="Comma 20 3 4" xfId="1248" xr:uid="{12CDAE03-AD19-40DA-BA6B-C4F5D762B30D}"/>
    <cellStyle name="Comma 20 3 4 10" xfId="12028" xr:uid="{2C3B9190-BE7C-4CF9-89F1-D40F2F140B61}"/>
    <cellStyle name="Comma 20 3 4 10 2" xfId="25892" xr:uid="{9A378F32-87EF-4B07-99A2-20239155FDF8}"/>
    <cellStyle name="Comma 20 3 4 11" xfId="13773" xr:uid="{91605D49-6149-4115-85D0-AEAD0328B696}"/>
    <cellStyle name="Comma 20 3 4 11 2" xfId="27637" xr:uid="{5DFCF4F6-6F46-484F-8DDC-E661BA86D651}"/>
    <cellStyle name="Comma 20 3 4 12" xfId="15321" xr:uid="{64709057-FBAB-4A6B-8A63-ADD28205D05A}"/>
    <cellStyle name="Comma 20 3 4 2" xfId="1754" xr:uid="{F9F2F966-3CB7-4567-BCC5-F96E4CE0E232}"/>
    <cellStyle name="Comma 20 3 4 2 2" xfId="4476" xr:uid="{37BDB77E-F9DD-44EA-B5EA-3F3F78CEF834}"/>
    <cellStyle name="Comma 20 3 4 2 2 2" xfId="9922" xr:uid="{E3CAD820-DEC1-43DB-BB41-2422D3B19C72}"/>
    <cellStyle name="Comma 20 3 4 2 2 2 2" xfId="23787" xr:uid="{07E556D2-D660-415A-B472-698BB6219272}"/>
    <cellStyle name="Comma 20 3 4 2 2 3" xfId="18510" xr:uid="{1EE8A644-828E-4AA5-8303-26EBEDF9CC7C}"/>
    <cellStyle name="Comma 20 3 4 2 3" xfId="3466" xr:uid="{A05487BA-6C0C-4EF4-83FC-3AF1626E47C8}"/>
    <cellStyle name="Comma 20 3 4 2 3 2" xfId="17508" xr:uid="{15290B22-2BE1-49B8-BB46-C3496F0F86DB}"/>
    <cellStyle name="Comma 20 3 4 2 4" xfId="7400" xr:uid="{B58D620B-22AA-4644-B12A-A9D05A04DD04}"/>
    <cellStyle name="Comma 20 3 4 2 4 2" xfId="21271" xr:uid="{2891BF9E-672F-44A9-B0D3-DA0CC0B62516}"/>
    <cellStyle name="Comma 20 3 4 2 5" xfId="8914" xr:uid="{DD3C36F5-E3B8-48A2-9191-E148E92A8652}"/>
    <cellStyle name="Comma 20 3 4 2 5 2" xfId="22779" xr:uid="{ADA1AEE5-7E82-474D-AA0D-D75D36786AA2}"/>
    <cellStyle name="Comma 20 3 4 2 6" xfId="12534" xr:uid="{227E09BD-2479-4986-9403-CFA59ACD0B27}"/>
    <cellStyle name="Comma 20 3 4 2 6 2" xfId="26398" xr:uid="{1FDE65B2-1F3C-452D-AF1D-479EB54915B3}"/>
    <cellStyle name="Comma 20 3 4 2 7" xfId="14279" xr:uid="{0931B62E-BE2A-4868-B7A2-B01F1D2D0CBD}"/>
    <cellStyle name="Comma 20 3 4 2 7 2" xfId="28143" xr:uid="{B3A3138C-E205-4320-AC47-9B7299DDF59D}"/>
    <cellStyle name="Comma 20 3 4 2 8" xfId="15827" xr:uid="{CFF9EABC-8F08-4398-B5AB-6B99CB577151}"/>
    <cellStyle name="Comma 20 3 4 3" xfId="2262" xr:uid="{AE6E45AF-F386-4F31-8336-E3162DD02758}"/>
    <cellStyle name="Comma 20 3 4 3 2" xfId="3982" xr:uid="{E325FCC9-9B8A-478E-8EA6-6E5AF60764F3}"/>
    <cellStyle name="Comma 20 3 4 3 2 2" xfId="18016" xr:uid="{9B730345-B043-490B-BD8C-E0D0DCEA9821}"/>
    <cellStyle name="Comma 20 3 4 3 3" xfId="7908" xr:uid="{459C32E8-7247-47DF-9478-1172E01F91DA}"/>
    <cellStyle name="Comma 20 3 4 3 3 2" xfId="21777" xr:uid="{9967E71C-76FF-46B4-ADC1-89BCDD258FB3}"/>
    <cellStyle name="Comma 20 3 4 3 4" xfId="9426" xr:uid="{B4115A3F-71DA-46FA-A06E-0761124AC8EB}"/>
    <cellStyle name="Comma 20 3 4 3 4 2" xfId="23291" xr:uid="{E055BA08-6525-41FE-85D1-09F54AF841C7}"/>
    <cellStyle name="Comma 20 3 4 3 5" xfId="13040" xr:uid="{30AA763E-E47B-4928-907E-2F9534DD91CD}"/>
    <cellStyle name="Comma 20 3 4 3 5 2" xfId="26904" xr:uid="{22BAD187-14CC-4BCB-874A-8B02CC581F70}"/>
    <cellStyle name="Comma 20 3 4 3 6" xfId="14785" xr:uid="{39B9DE3F-E19E-4A8B-B781-0860BE37C892}"/>
    <cellStyle name="Comma 20 3 4 3 6 2" xfId="28649" xr:uid="{AA5EA209-B2A3-4AA4-A09D-B5CA7D930E2F}"/>
    <cellStyle name="Comma 20 3 4 3 7" xfId="16333" xr:uid="{AB08F554-9E62-403B-8D6D-2123B7E806CD}"/>
    <cellStyle name="Comma 20 3 4 4" xfId="4958" xr:uid="{AC218F22-2512-4556-9649-4F09A132C167}"/>
    <cellStyle name="Comma 20 3 4 4 2" xfId="10424" xr:uid="{BC731A88-9F26-4F28-8F13-6E6554DD65D5}"/>
    <cellStyle name="Comma 20 3 4 4 2 2" xfId="24289" xr:uid="{2113F4A0-655D-472A-8CC0-AD3B0A1E288E}"/>
    <cellStyle name="Comma 20 3 4 4 3" xfId="18992" xr:uid="{19C904F6-4A73-4459-A50F-B6C12BEC3208}"/>
    <cellStyle name="Comma 20 3 4 5" xfId="5452" xr:uid="{BF2FC92E-43FA-41A6-83C3-2789D31BB8A4}"/>
    <cellStyle name="Comma 20 3 4 5 2" xfId="10926" xr:uid="{528D4F17-5DEC-4B04-B0C9-43C7421E70A5}"/>
    <cellStyle name="Comma 20 3 4 5 2 2" xfId="24791" xr:uid="{9DD461E5-6604-4A13-9F11-38A4A20BF70E}"/>
    <cellStyle name="Comma 20 3 4 5 3" xfId="19486" xr:uid="{E9764580-D8F3-416A-B486-9B6C864AB18B}"/>
    <cellStyle name="Comma 20 3 4 6" xfId="5954" xr:uid="{470B3FCD-0D05-40BE-A2E7-8EB6732A25EE}"/>
    <cellStyle name="Comma 20 3 4 6 2" xfId="11428" xr:uid="{96525C6B-F743-463B-8D83-24B674EAE21F}"/>
    <cellStyle name="Comma 20 3 4 6 2 2" xfId="25293" xr:uid="{FB3E7225-965A-45D2-8B3F-0D9EAD2CF9B1}"/>
    <cellStyle name="Comma 20 3 4 6 3" xfId="19988" xr:uid="{7D776B3D-A5FF-4BF3-A0AA-5397D864441B}"/>
    <cellStyle name="Comma 20 3 4 7" xfId="2976" xr:uid="{C51DFC80-ACDE-49E7-B8C2-1D950B9E9236}"/>
    <cellStyle name="Comma 20 3 4 7 2" xfId="17018" xr:uid="{471CCC31-0A12-42E6-9445-FDC45ACAD4A4}"/>
    <cellStyle name="Comma 20 3 4 8" xfId="6894" xr:uid="{77EE0D67-89A0-4935-A6FE-493B897A658A}"/>
    <cellStyle name="Comma 20 3 4 8 2" xfId="20765" xr:uid="{5C9AC9E9-0FCA-4F6C-8E7A-93DE980B405D}"/>
    <cellStyle name="Comma 20 3 4 9" xfId="8418" xr:uid="{462A0767-93A3-43F8-8FFC-289D08A62DA5}"/>
    <cellStyle name="Comma 20 3 4 9 2" xfId="22283" xr:uid="{7341BD4B-8103-4390-9BC7-0D2EC2F9313E}"/>
    <cellStyle name="Comma 20 3 5" xfId="1506" xr:uid="{1A3FD9A3-B106-4EB3-9F9C-7DE8393D2D20}"/>
    <cellStyle name="Comma 20 3 5 2" xfId="4230" xr:uid="{A20F5A25-6A45-4F18-BDFB-3F8D201D4A5D}"/>
    <cellStyle name="Comma 20 3 5 2 2" xfId="9674" xr:uid="{B5ADE5C3-F9C5-48F0-8AC5-31113E0BA55C}"/>
    <cellStyle name="Comma 20 3 5 2 2 2" xfId="23539" xr:uid="{C83A6B40-6DA8-4EB8-BB65-670913E4421F}"/>
    <cellStyle name="Comma 20 3 5 2 3" xfId="18264" xr:uid="{0EF01CF0-07AD-4E4C-9E7D-E9A19959ED92}"/>
    <cellStyle name="Comma 20 3 5 3" xfId="3220" xr:uid="{FF8B6FCB-B309-4718-8A50-97BA934D92E9}"/>
    <cellStyle name="Comma 20 3 5 3 2" xfId="17262" xr:uid="{C8FC0CD7-4AC8-4561-8D56-1684450A120B}"/>
    <cellStyle name="Comma 20 3 5 4" xfId="7152" xr:uid="{69081D85-ACCA-4F75-B704-E992B4CAA232}"/>
    <cellStyle name="Comma 20 3 5 4 2" xfId="21023" xr:uid="{BCCB5316-F38E-4DFD-93CD-56A0FDC8F48D}"/>
    <cellStyle name="Comma 20 3 5 5" xfId="8666" xr:uid="{5C1D95E2-C74B-445B-AFB0-885FD28BA71E}"/>
    <cellStyle name="Comma 20 3 5 5 2" xfId="22531" xr:uid="{36A85F52-69D1-4416-A8B3-0EED135A43BE}"/>
    <cellStyle name="Comma 20 3 5 6" xfId="12286" xr:uid="{272707F8-E91A-47C7-A8BF-9B58CAB70FB3}"/>
    <cellStyle name="Comma 20 3 5 6 2" xfId="26150" xr:uid="{7CB573B6-EE4F-4F0A-A305-3019B2FA133F}"/>
    <cellStyle name="Comma 20 3 5 7" xfId="14031" xr:uid="{1F9E4D75-9681-48D4-A526-124EC7352297}"/>
    <cellStyle name="Comma 20 3 5 7 2" xfId="27895" xr:uid="{919E8BDE-3937-4065-913E-82119A526C05}"/>
    <cellStyle name="Comma 20 3 5 8" xfId="15579" xr:uid="{9D4C5103-BE9B-45B9-B876-39B2F703CDD8}"/>
    <cellStyle name="Comma 20 3 6" xfId="2014" xr:uid="{17CFEA20-4AC3-42AF-AC79-61F50B958FD1}"/>
    <cellStyle name="Comma 20 3 6 2" xfId="3734" xr:uid="{3B35EAD9-E767-49F2-AEE6-9C1727D2963B}"/>
    <cellStyle name="Comma 20 3 6 2 2" xfId="17768" xr:uid="{B83CEC9E-5840-4744-A1E2-7F8B3802320B}"/>
    <cellStyle name="Comma 20 3 6 3" xfId="7660" xr:uid="{9342E830-FC66-4B8A-BF3F-6D058960AEAE}"/>
    <cellStyle name="Comma 20 3 6 3 2" xfId="21529" xr:uid="{CA1D247A-C5A9-40DA-83FC-AAD860A56C95}"/>
    <cellStyle name="Comma 20 3 6 4" xfId="9178" xr:uid="{BF5D6EE7-1923-4EEA-9DFB-14C15CED4912}"/>
    <cellStyle name="Comma 20 3 6 4 2" xfId="23043" xr:uid="{328E9C38-A4B4-4892-AF9B-A88D17ABB7E0}"/>
    <cellStyle name="Comma 20 3 6 5" xfId="12792" xr:uid="{90BED9E0-C1B4-44C8-A1CD-894518861190}"/>
    <cellStyle name="Comma 20 3 6 5 2" xfId="26656" xr:uid="{C6F4D32A-A099-40ED-A4BF-3919963EA40B}"/>
    <cellStyle name="Comma 20 3 6 6" xfId="14537" xr:uid="{F7A35068-2F29-4DD3-A00D-2C2F5F0525EF}"/>
    <cellStyle name="Comma 20 3 6 6 2" xfId="28401" xr:uid="{008EFCE6-8E55-4EC1-8AF4-2D788415109D}"/>
    <cellStyle name="Comma 20 3 6 7" xfId="16085" xr:uid="{3884EAC7-8B23-4020-92F2-EBD7637CD504}"/>
    <cellStyle name="Comma 20 3 7" xfId="4730" xr:uid="{52234262-99E6-4C8B-8865-F49FAA8727A0}"/>
    <cellStyle name="Comma 20 3 7 2" xfId="10176" xr:uid="{F52C2145-E036-432B-8A9D-C28232E74767}"/>
    <cellStyle name="Comma 20 3 7 2 2" xfId="24041" xr:uid="{A19B8CFC-AC96-49A6-9090-25DA66A52E75}"/>
    <cellStyle name="Comma 20 3 7 3" xfId="18764" xr:uid="{1D7AC045-4A68-48C6-A73F-ACCBC9645952}"/>
    <cellStyle name="Comma 20 3 8" xfId="5204" xr:uid="{39FEDD5C-897F-4F14-A804-68AC3569EADB}"/>
    <cellStyle name="Comma 20 3 8 2" xfId="10678" xr:uid="{EF2868CA-0868-486D-A45A-A66084B4DAC1}"/>
    <cellStyle name="Comma 20 3 8 2 2" xfId="24543" xr:uid="{2F2833FA-31FC-4EAC-8545-88C68E30B90B}"/>
    <cellStyle name="Comma 20 3 8 3" xfId="19238" xr:uid="{D4D7A3C1-A2AF-4C31-9F8B-5A7A7C97EAC0}"/>
    <cellStyle name="Comma 20 3 9" xfId="5706" xr:uid="{334156F9-3599-4513-94B3-1CD5FFDBFE1A}"/>
    <cellStyle name="Comma 20 3 9 2" xfId="11180" xr:uid="{7C01FAB0-DFDE-4A9D-9DF7-EDD724AF29BA}"/>
    <cellStyle name="Comma 20 3 9 2 2" xfId="25045" xr:uid="{308F8138-F3A3-4712-910F-BA2662BF2D64}"/>
    <cellStyle name="Comma 20 3 9 3" xfId="19740" xr:uid="{3CCC9AEA-6AD4-4884-AF1A-F1C6ACAC7885}"/>
    <cellStyle name="Comma 20 4" xfId="1022" xr:uid="{DC3C3E3D-A10C-4D12-8703-5292DD4DABB5}"/>
    <cellStyle name="Comma 20 4 10" xfId="6668" xr:uid="{8127FC71-A476-43CA-9FC3-DDE9DB96051C}"/>
    <cellStyle name="Comma 20 4 10 2" xfId="20539" xr:uid="{60D3853E-6147-4405-B2B4-5391BF41B0BC}"/>
    <cellStyle name="Comma 20 4 11" xfId="8192" xr:uid="{069154A9-A31E-4318-BCDA-84AD2083DA01}"/>
    <cellStyle name="Comma 20 4 11 2" xfId="22057" xr:uid="{6967DC38-4976-4401-9C7C-926FBE0F9CAD}"/>
    <cellStyle name="Comma 20 4 12" xfId="11802" xr:uid="{54D36DEC-AAF5-4878-B51B-09A5F4C8E56E}"/>
    <cellStyle name="Comma 20 4 12 2" xfId="25666" xr:uid="{1DFD6B69-1FE3-47CD-8FC1-59AD390D9F4B}"/>
    <cellStyle name="Comma 20 4 13" xfId="13547" xr:uid="{5D93A506-D142-4C7A-AB60-B159628E75F5}"/>
    <cellStyle name="Comma 20 4 13 2" xfId="27411" xr:uid="{B6002F70-1F2D-4CFD-8194-2808CED0B78F}"/>
    <cellStyle name="Comma 20 4 14" xfId="15095" xr:uid="{3B1A819D-90AF-44E5-9E76-5DA4D9E74FD6}"/>
    <cellStyle name="Comma 20 4 2" xfId="1146" xr:uid="{016A068E-4E95-431E-B6AB-B0DC29E54F4B}"/>
    <cellStyle name="Comma 20 4 2 10" xfId="8316" xr:uid="{9F128787-1E19-483B-8814-1978F6B09216}"/>
    <cellStyle name="Comma 20 4 2 10 2" xfId="22181" xr:uid="{318948D1-9BFE-4440-8B36-8E6E9727341E}"/>
    <cellStyle name="Comma 20 4 2 11" xfId="11926" xr:uid="{E3F18776-CE3A-4684-B1A0-D62871320847}"/>
    <cellStyle name="Comma 20 4 2 11 2" xfId="25790" xr:uid="{50E01207-5478-4222-B91D-71F9B8823748}"/>
    <cellStyle name="Comma 20 4 2 12" xfId="13671" xr:uid="{EA8BB303-AA4F-4931-B26F-05EE37B3CB62}"/>
    <cellStyle name="Comma 20 4 2 12 2" xfId="27535" xr:uid="{83BDF438-6D1B-4FB0-A980-DC1427DB453E}"/>
    <cellStyle name="Comma 20 4 2 13" xfId="15219" xr:uid="{F35FB2A8-07CA-470F-8556-81A5DA4EFD90}"/>
    <cellStyle name="Comma 20 4 2 2" xfId="1394" xr:uid="{F68D437F-B510-4881-AA74-A5501D77859D}"/>
    <cellStyle name="Comma 20 4 2 2 10" xfId="12174" xr:uid="{B11517D3-D7D0-4CBE-94D6-A3F66A247FC5}"/>
    <cellStyle name="Comma 20 4 2 2 10 2" xfId="26038" xr:uid="{941CDE4C-B339-4734-A144-494A9EBAAB4F}"/>
    <cellStyle name="Comma 20 4 2 2 11" xfId="13919" xr:uid="{5447C452-3ED5-49FF-845F-38DB89B54B41}"/>
    <cellStyle name="Comma 20 4 2 2 11 2" xfId="27783" xr:uid="{77203F36-2886-4695-B614-7B080464F721}"/>
    <cellStyle name="Comma 20 4 2 2 12" xfId="15467" xr:uid="{3785FD90-BF93-414F-A163-658335B410AC}"/>
    <cellStyle name="Comma 20 4 2 2 2" xfId="1900" xr:uid="{E92382B0-6123-4893-9AFE-934BC9EFCFAF}"/>
    <cellStyle name="Comma 20 4 2 2 2 2" xfId="4622" xr:uid="{2855EF75-7E79-46C6-BB50-A21B16A1A5B1}"/>
    <cellStyle name="Comma 20 4 2 2 2 2 2" xfId="10068" xr:uid="{69351A95-4B7D-4B08-91F1-200371DCA75D}"/>
    <cellStyle name="Comma 20 4 2 2 2 2 2 2" xfId="23933" xr:uid="{66085EDB-267D-4939-8708-2A28ED8B4FAA}"/>
    <cellStyle name="Comma 20 4 2 2 2 2 3" xfId="18656" xr:uid="{BB52E62D-5E82-4D30-AF33-4E434CBF84AC}"/>
    <cellStyle name="Comma 20 4 2 2 2 3" xfId="3612" xr:uid="{497490DD-6F3A-4750-966B-C38526DED5F5}"/>
    <cellStyle name="Comma 20 4 2 2 2 3 2" xfId="17654" xr:uid="{29B93708-93EB-4C2B-9FA5-87BF8A3E078E}"/>
    <cellStyle name="Comma 20 4 2 2 2 4" xfId="7546" xr:uid="{4065C46F-492F-4BB6-B06C-2BFB5E688C01}"/>
    <cellStyle name="Comma 20 4 2 2 2 4 2" xfId="21417" xr:uid="{7F33453B-04A9-4487-9A4E-E018DFA8AB6C}"/>
    <cellStyle name="Comma 20 4 2 2 2 5" xfId="9060" xr:uid="{31AE393D-20AB-45F8-B501-CFEB6147EA4E}"/>
    <cellStyle name="Comma 20 4 2 2 2 5 2" xfId="22925" xr:uid="{1B0D5D64-89DF-4A01-BF0E-D64C7CE990CC}"/>
    <cellStyle name="Comma 20 4 2 2 2 6" xfId="12680" xr:uid="{0FF83A86-5CBB-4131-A59B-AE00D0A61A92}"/>
    <cellStyle name="Comma 20 4 2 2 2 6 2" xfId="26544" xr:uid="{AC81A887-D4E1-47AD-887C-919A3C5A640F}"/>
    <cellStyle name="Comma 20 4 2 2 2 7" xfId="14425" xr:uid="{38053599-A3A9-45FF-8495-3D6A67D53993}"/>
    <cellStyle name="Comma 20 4 2 2 2 7 2" xfId="28289" xr:uid="{B3CAF90E-547E-4BBD-ACE7-556829B2CE7A}"/>
    <cellStyle name="Comma 20 4 2 2 2 8" xfId="15973" xr:uid="{73962A6A-D162-46C9-B081-9CF64CD3012F}"/>
    <cellStyle name="Comma 20 4 2 2 3" xfId="2408" xr:uid="{A415C8B6-2E36-4E69-A324-8B15CA61DAF2}"/>
    <cellStyle name="Comma 20 4 2 2 3 2" xfId="4128" xr:uid="{60538A91-2F9D-4704-BC1B-3A38077C1966}"/>
    <cellStyle name="Comma 20 4 2 2 3 2 2" xfId="18162" xr:uid="{E237FE5D-269E-43CB-96CB-4F5ADAD4D939}"/>
    <cellStyle name="Comma 20 4 2 2 3 3" xfId="8054" xr:uid="{B2A69D8B-D6B3-4856-90F1-87BEA824A46A}"/>
    <cellStyle name="Comma 20 4 2 2 3 3 2" xfId="21923" xr:uid="{DD382AA5-0E8F-48B0-9C69-A57D4BCCADC4}"/>
    <cellStyle name="Comma 20 4 2 2 3 4" xfId="9572" xr:uid="{9A7D2014-3367-4C15-9E9D-3A0E5962AF3B}"/>
    <cellStyle name="Comma 20 4 2 2 3 4 2" xfId="23437" xr:uid="{8E9744D3-C8EF-4E79-A4F3-3A17842848E1}"/>
    <cellStyle name="Comma 20 4 2 2 3 5" xfId="13186" xr:uid="{E817B5D6-B7F4-451F-9E9B-62E27CBE29E2}"/>
    <cellStyle name="Comma 20 4 2 2 3 5 2" xfId="27050" xr:uid="{BC3922A9-C7FD-46C2-AF96-BE9C9C5BFB16}"/>
    <cellStyle name="Comma 20 4 2 2 3 6" xfId="14931" xr:uid="{FAADD7F8-7FCF-48D1-BE13-E63C3D5B0214}"/>
    <cellStyle name="Comma 20 4 2 2 3 6 2" xfId="28795" xr:uid="{FF2B20F1-5D10-4BE0-A097-116A5DEED008}"/>
    <cellStyle name="Comma 20 4 2 2 3 7" xfId="16479" xr:uid="{B0D544F9-9055-4C53-BB65-09D5203A03F3}"/>
    <cellStyle name="Comma 20 4 2 2 4" xfId="5100" xr:uid="{4CAC70EB-CE89-418C-B411-A270F14FC27D}"/>
    <cellStyle name="Comma 20 4 2 2 4 2" xfId="10570" xr:uid="{B54071BC-4E6C-4C62-AC36-FDC9D3F1D123}"/>
    <cellStyle name="Comma 20 4 2 2 4 2 2" xfId="24435" xr:uid="{67DC65E8-8F3A-4D99-A04A-ACB51DFE2541}"/>
    <cellStyle name="Comma 20 4 2 2 4 3" xfId="19134" xr:uid="{2E0AB7A5-41C0-4BCF-86E0-9E9A33766F09}"/>
    <cellStyle name="Comma 20 4 2 2 5" xfId="5598" xr:uid="{447361A8-A8F2-4713-8DF9-3D89E9E4A2C7}"/>
    <cellStyle name="Comma 20 4 2 2 5 2" xfId="11072" xr:uid="{BABF3077-B231-4A2B-AB99-26144C0F57C7}"/>
    <cellStyle name="Comma 20 4 2 2 5 2 2" xfId="24937" xr:uid="{48EC463A-8556-4C17-8772-1BC7D47F8ADC}"/>
    <cellStyle name="Comma 20 4 2 2 5 3" xfId="19632" xr:uid="{C171CA47-C244-475D-9C20-B5C5B9580FAD}"/>
    <cellStyle name="Comma 20 4 2 2 6" xfId="6100" xr:uid="{68CFFAC5-A871-4766-A006-A7DCA497201E}"/>
    <cellStyle name="Comma 20 4 2 2 6 2" xfId="11574" xr:uid="{C750663E-DA2D-4F0F-A090-0182940E507A}"/>
    <cellStyle name="Comma 20 4 2 2 6 2 2" xfId="25439" xr:uid="{8D38E76E-B8D6-408A-AB58-882E86956172}"/>
    <cellStyle name="Comma 20 4 2 2 6 3" xfId="20134" xr:uid="{019D2D78-74C1-4F67-AD8D-F6262FEB2CF8}"/>
    <cellStyle name="Comma 20 4 2 2 7" xfId="3118" xr:uid="{D60DE4A6-393D-4F1F-B2C2-1EDED1E6AB5E}"/>
    <cellStyle name="Comma 20 4 2 2 7 2" xfId="17160" xr:uid="{DB8A5D4B-AF78-4C2F-9F30-B2E8ED12DA43}"/>
    <cellStyle name="Comma 20 4 2 2 8" xfId="7040" xr:uid="{666CC778-C9ED-425F-987E-2DE11E9F980A}"/>
    <cellStyle name="Comma 20 4 2 2 8 2" xfId="20911" xr:uid="{D4341844-57C4-4BAB-88FB-FB5D45C01817}"/>
    <cellStyle name="Comma 20 4 2 2 9" xfId="8564" xr:uid="{D45AB742-52F3-4422-8263-C0430553E082}"/>
    <cellStyle name="Comma 20 4 2 2 9 2" xfId="22429" xr:uid="{863DDBED-9DBE-44EC-BE05-5008CA3B2BDD}"/>
    <cellStyle name="Comma 20 4 2 3" xfId="1652" xr:uid="{153AA931-F7B3-4F7A-95BE-EEE5A2C33CC4}"/>
    <cellStyle name="Comma 20 4 2 3 2" xfId="4374" xr:uid="{D67EFE70-28BD-404C-8B02-D20968FF8F71}"/>
    <cellStyle name="Comma 20 4 2 3 2 2" xfId="9820" xr:uid="{BF310F2D-9485-409F-9001-353275B7E743}"/>
    <cellStyle name="Comma 20 4 2 3 2 2 2" xfId="23685" xr:uid="{F5FA9025-6702-465C-9119-1970B7F03487}"/>
    <cellStyle name="Comma 20 4 2 3 2 3" xfId="18408" xr:uid="{DE5742B3-0ABB-4F7D-8EB8-4189065CF058}"/>
    <cellStyle name="Comma 20 4 2 3 3" xfId="3364" xr:uid="{D8BB4987-01FA-4CC6-8ECD-593B9340A83E}"/>
    <cellStyle name="Comma 20 4 2 3 3 2" xfId="17406" xr:uid="{398C146A-CDB7-45CF-8EB4-94CAB8BAB20B}"/>
    <cellStyle name="Comma 20 4 2 3 4" xfId="7298" xr:uid="{B3234B22-4F42-41EC-AAE2-4A35D9F192A4}"/>
    <cellStyle name="Comma 20 4 2 3 4 2" xfId="21169" xr:uid="{295443AD-72D8-474E-B968-F19A1BC5962C}"/>
    <cellStyle name="Comma 20 4 2 3 5" xfId="8812" xr:uid="{10BD92DF-A34B-44D1-A992-B100EE322C5E}"/>
    <cellStyle name="Comma 20 4 2 3 5 2" xfId="22677" xr:uid="{03A48EC5-FA91-488E-8802-82E5CC809A26}"/>
    <cellStyle name="Comma 20 4 2 3 6" xfId="12432" xr:uid="{E6F38435-BE00-47C7-B526-3BE92D8AD6C3}"/>
    <cellStyle name="Comma 20 4 2 3 6 2" xfId="26296" xr:uid="{C81C0B2D-9FC6-4BB3-A408-6DC92B122DDA}"/>
    <cellStyle name="Comma 20 4 2 3 7" xfId="14177" xr:uid="{C030FE3C-4137-4C8F-8714-7A3BD81004D8}"/>
    <cellStyle name="Comma 20 4 2 3 7 2" xfId="28041" xr:uid="{E2D66BF2-C6D9-46B8-8338-69614AE48219}"/>
    <cellStyle name="Comma 20 4 2 3 8" xfId="15725" xr:uid="{2525C09E-8014-4218-9CD9-9F628A85FDE0}"/>
    <cellStyle name="Comma 20 4 2 4" xfId="2160" xr:uid="{BE4BE351-DBF8-499F-93E5-EDA46245B13B}"/>
    <cellStyle name="Comma 20 4 2 4 2" xfId="3880" xr:uid="{8DF6416C-928F-4BCB-B145-2F68D367DED4}"/>
    <cellStyle name="Comma 20 4 2 4 2 2" xfId="17914" xr:uid="{606C915D-7342-415E-9D29-798F72C41AE5}"/>
    <cellStyle name="Comma 20 4 2 4 3" xfId="7806" xr:uid="{98A20325-E5D6-4C83-B5ED-A2C13F55F5F2}"/>
    <cellStyle name="Comma 20 4 2 4 3 2" xfId="21675" xr:uid="{593CFABD-9025-4C5A-BE78-0CB49396D749}"/>
    <cellStyle name="Comma 20 4 2 4 4" xfId="9324" xr:uid="{118C34EC-ABBF-402F-AC47-22374CC87935}"/>
    <cellStyle name="Comma 20 4 2 4 4 2" xfId="23189" xr:uid="{09179E52-2B3D-49AF-BFE9-C5E15CB65F06}"/>
    <cellStyle name="Comma 20 4 2 4 5" xfId="12938" xr:uid="{C828EE6F-A04E-4369-971D-EE52C03DA7CC}"/>
    <cellStyle name="Comma 20 4 2 4 5 2" xfId="26802" xr:uid="{48E31A88-6E42-4CBC-ABBA-02D9E34474D3}"/>
    <cellStyle name="Comma 20 4 2 4 6" xfId="14683" xr:uid="{8BB2743B-B2C8-40B8-83FA-A5404AC63A18}"/>
    <cellStyle name="Comma 20 4 2 4 6 2" xfId="28547" xr:uid="{514288FF-A57B-44C9-A3A2-76C2FAF6537E}"/>
    <cellStyle name="Comma 20 4 2 4 7" xfId="16231" xr:uid="{F61FF278-660E-4C80-B203-9118D12AFFB4}"/>
    <cellStyle name="Comma 20 4 2 5" xfId="4862" xr:uid="{0A60CE04-DCF8-4E1D-995C-6449A0BEED07}"/>
    <cellStyle name="Comma 20 4 2 5 2" xfId="10322" xr:uid="{51D3416C-79C0-4751-84AB-88D91F9F2207}"/>
    <cellStyle name="Comma 20 4 2 5 2 2" xfId="24187" xr:uid="{42F39885-1342-40C8-9484-158C5C9CE95D}"/>
    <cellStyle name="Comma 20 4 2 5 3" xfId="18896" xr:uid="{9861F631-865D-49D8-91DA-0CC2D192B936}"/>
    <cellStyle name="Comma 20 4 2 6" xfId="5350" xr:uid="{099552D4-E57C-47DE-924B-C9C4F0228B26}"/>
    <cellStyle name="Comma 20 4 2 6 2" xfId="10824" xr:uid="{7D55D25C-5C97-4FA1-8B9B-7ED1A032F5E0}"/>
    <cellStyle name="Comma 20 4 2 6 2 2" xfId="24689" xr:uid="{BE085544-940A-4378-BC68-96E42AE23ED5}"/>
    <cellStyle name="Comma 20 4 2 6 3" xfId="19384" xr:uid="{9AD1C4B2-1CEA-483A-8500-E383ECBC9BA0}"/>
    <cellStyle name="Comma 20 4 2 7" xfId="5852" xr:uid="{CE6845F8-E1F8-40CC-B954-13A52B6F85C7}"/>
    <cellStyle name="Comma 20 4 2 7 2" xfId="11326" xr:uid="{178492EF-5A66-4B45-A54C-6DF310EE1F7C}"/>
    <cellStyle name="Comma 20 4 2 7 2 2" xfId="25191" xr:uid="{38FC16EF-750F-48C4-BDB6-E92D593A655E}"/>
    <cellStyle name="Comma 20 4 2 7 3" xfId="19886" xr:uid="{43315115-83D4-4F2C-AF54-C55441417F12}"/>
    <cellStyle name="Comma 20 4 2 8" xfId="2878" xr:uid="{6D9CCDD3-1A24-4E9C-A368-6D18B2BCD74B}"/>
    <cellStyle name="Comma 20 4 2 8 2" xfId="16920" xr:uid="{9EF80865-44E0-43C0-A785-AE7D3118D43F}"/>
    <cellStyle name="Comma 20 4 2 9" xfId="6792" xr:uid="{2EE93CDC-8AA7-4B26-8C9A-9643A131F0FF}"/>
    <cellStyle name="Comma 20 4 2 9 2" xfId="20663" xr:uid="{7B2D25CC-597D-41CA-9227-1851D4F9F520}"/>
    <cellStyle name="Comma 20 4 3" xfId="1270" xr:uid="{EB8835B9-FDBB-4112-87C1-6D8804AC800F}"/>
    <cellStyle name="Comma 20 4 3 10" xfId="12050" xr:uid="{3ECE151F-1EEE-46FA-9385-86FABE705478}"/>
    <cellStyle name="Comma 20 4 3 10 2" xfId="25914" xr:uid="{66EE0498-56AB-4EAD-B746-0862633B2A38}"/>
    <cellStyle name="Comma 20 4 3 11" xfId="13795" xr:uid="{5EE905AA-C12E-4A1C-A8BD-FA8063AB4A16}"/>
    <cellStyle name="Comma 20 4 3 11 2" xfId="27659" xr:uid="{0A0487F9-65FF-4846-BBEA-07EFF6EB04D2}"/>
    <cellStyle name="Comma 20 4 3 12" xfId="15343" xr:uid="{1BB65DB7-1A72-47C1-AC55-D268D0D071A9}"/>
    <cellStyle name="Comma 20 4 3 2" xfId="1776" xr:uid="{E1E3CE63-BEA6-4269-951B-269B7C2E60DD}"/>
    <cellStyle name="Comma 20 4 3 2 2" xfId="4498" xr:uid="{7779A1FA-9B29-422B-A55E-43457AEED2C5}"/>
    <cellStyle name="Comma 20 4 3 2 2 2" xfId="9944" xr:uid="{774C1A84-E83C-4516-8A86-52D75A898698}"/>
    <cellStyle name="Comma 20 4 3 2 2 2 2" xfId="23809" xr:uid="{020DA9C0-FC96-4A37-811C-61719C6910C3}"/>
    <cellStyle name="Comma 20 4 3 2 2 3" xfId="18532" xr:uid="{1182A372-B7A2-4F73-96A9-991A595AACF8}"/>
    <cellStyle name="Comma 20 4 3 2 3" xfId="3488" xr:uid="{866A4E26-E6D1-4B8E-868B-786C7A8791F0}"/>
    <cellStyle name="Comma 20 4 3 2 3 2" xfId="17530" xr:uid="{9C0EAF93-176C-41D2-B896-D35FF66292C7}"/>
    <cellStyle name="Comma 20 4 3 2 4" xfId="7422" xr:uid="{786D4DC4-0C34-41F9-B7E6-D819B4375446}"/>
    <cellStyle name="Comma 20 4 3 2 4 2" xfId="21293" xr:uid="{B820AC28-E951-4F46-9462-4BE0B3F7664F}"/>
    <cellStyle name="Comma 20 4 3 2 5" xfId="8936" xr:uid="{918A628A-07DA-49FF-9813-3ABC0F0C2966}"/>
    <cellStyle name="Comma 20 4 3 2 5 2" xfId="22801" xr:uid="{B250C545-24D3-4EFA-86B2-266EA19DFF73}"/>
    <cellStyle name="Comma 20 4 3 2 6" xfId="12556" xr:uid="{97563EF9-4FE6-43EB-ADEF-7A4571C42EB1}"/>
    <cellStyle name="Comma 20 4 3 2 6 2" xfId="26420" xr:uid="{767E99C0-DEE2-4820-8044-0C245D558BAF}"/>
    <cellStyle name="Comma 20 4 3 2 7" xfId="14301" xr:uid="{664AAC8C-6E26-4CF9-9F72-850BCA55D527}"/>
    <cellStyle name="Comma 20 4 3 2 7 2" xfId="28165" xr:uid="{A445F5AD-B073-4475-B22D-33F6E383D499}"/>
    <cellStyle name="Comma 20 4 3 2 8" xfId="15849" xr:uid="{BA8DF96D-2257-4D76-B154-7C0BEA089E40}"/>
    <cellStyle name="Comma 20 4 3 3" xfId="2284" xr:uid="{5905CB5F-25A1-4C8B-9D92-86BB2E51C076}"/>
    <cellStyle name="Comma 20 4 3 3 2" xfId="4004" xr:uid="{809B1569-19E9-443F-B08D-A3B113A97FCD}"/>
    <cellStyle name="Comma 20 4 3 3 2 2" xfId="18038" xr:uid="{7EA17109-3D12-435B-BF55-BAE92161D706}"/>
    <cellStyle name="Comma 20 4 3 3 3" xfId="7930" xr:uid="{60B1B298-FCE7-446D-85B8-7A472D0054AB}"/>
    <cellStyle name="Comma 20 4 3 3 3 2" xfId="21799" xr:uid="{7A38C8DC-1F67-4449-8744-79034E8F2FA5}"/>
    <cellStyle name="Comma 20 4 3 3 4" xfId="9448" xr:uid="{240AEB1E-B115-491B-969C-C92FFAA8C723}"/>
    <cellStyle name="Comma 20 4 3 3 4 2" xfId="23313" xr:uid="{A5DF2763-387D-4BD7-8812-97F1050A7C7A}"/>
    <cellStyle name="Comma 20 4 3 3 5" xfId="13062" xr:uid="{1D8C04AE-DA04-4246-B3BF-33797D4855EB}"/>
    <cellStyle name="Comma 20 4 3 3 5 2" xfId="26926" xr:uid="{AE79837E-AF63-4C01-B11D-E8A56EA76E86}"/>
    <cellStyle name="Comma 20 4 3 3 6" xfId="14807" xr:uid="{A554EC79-A749-47C1-85B2-E14CA2207DFA}"/>
    <cellStyle name="Comma 20 4 3 3 6 2" xfId="28671" xr:uid="{530F37C3-A4CB-4E95-8936-6B529829EA2E}"/>
    <cellStyle name="Comma 20 4 3 3 7" xfId="16355" xr:uid="{5AE3A467-FAED-410F-8690-F1886CAE32DD}"/>
    <cellStyle name="Comma 20 4 3 4" xfId="4978" xr:uid="{BA7E6A55-FEB7-4A0D-A588-7490142AED69}"/>
    <cellStyle name="Comma 20 4 3 4 2" xfId="10446" xr:uid="{FFFF39A7-2866-460A-A9C1-3583088D60C7}"/>
    <cellStyle name="Comma 20 4 3 4 2 2" xfId="24311" xr:uid="{0FA44528-BD0C-49E7-B77E-7DB32320FBA3}"/>
    <cellStyle name="Comma 20 4 3 4 3" xfId="19012" xr:uid="{359056F3-ACDC-4C38-BF77-81C83D1C7971}"/>
    <cellStyle name="Comma 20 4 3 5" xfId="5474" xr:uid="{912E0CB0-BF52-4AA4-95AF-B724A3BAA18A}"/>
    <cellStyle name="Comma 20 4 3 5 2" xfId="10948" xr:uid="{681713CB-BF14-44A2-855A-6361374C2AA8}"/>
    <cellStyle name="Comma 20 4 3 5 2 2" xfId="24813" xr:uid="{2453B7FC-70BA-4B53-A2F7-94D6331624A3}"/>
    <cellStyle name="Comma 20 4 3 5 3" xfId="19508" xr:uid="{05001E4A-9246-4A5C-B1A4-FD42DF8D173D}"/>
    <cellStyle name="Comma 20 4 3 6" xfId="5976" xr:uid="{3B4983F5-EC1F-48AF-B428-3F9CB4CAFA25}"/>
    <cellStyle name="Comma 20 4 3 6 2" xfId="11450" xr:uid="{A0BAEB11-ADA6-4775-90BC-D40571B0D6FB}"/>
    <cellStyle name="Comma 20 4 3 6 2 2" xfId="25315" xr:uid="{24511CFA-9E8D-436B-962E-E526FD3D1171}"/>
    <cellStyle name="Comma 20 4 3 6 3" xfId="20010" xr:uid="{F9C44E4B-EEDE-4E63-B7D8-9F9562DEF1DC}"/>
    <cellStyle name="Comma 20 4 3 7" xfId="2996" xr:uid="{DC6416EB-47A7-4CCA-A1BE-DAF4091350A8}"/>
    <cellStyle name="Comma 20 4 3 7 2" xfId="17038" xr:uid="{E8917BEE-89FF-42CC-9CC1-61DB17C6331B}"/>
    <cellStyle name="Comma 20 4 3 8" xfId="6916" xr:uid="{9032C2CA-FB00-4B41-A615-E028D60EE81E}"/>
    <cellStyle name="Comma 20 4 3 8 2" xfId="20787" xr:uid="{50128505-BD0D-46DC-B589-9264C0A0DB92}"/>
    <cellStyle name="Comma 20 4 3 9" xfId="8440" xr:uid="{0F92D57A-80E3-4C8C-81B0-522A9F4BA283}"/>
    <cellStyle name="Comma 20 4 3 9 2" xfId="22305" xr:uid="{05F699CE-C5B4-4144-AAD1-E3BAAEF993FF}"/>
    <cellStyle name="Comma 20 4 4" xfId="1528" xr:uid="{3833DA77-0E53-4FD0-BCE6-1737E4CAFBAA}"/>
    <cellStyle name="Comma 20 4 4 2" xfId="4252" xr:uid="{FB6B86FB-40A9-42DB-9DC7-DB2BB32CC881}"/>
    <cellStyle name="Comma 20 4 4 2 2" xfId="9696" xr:uid="{035291FF-5ED5-4341-855C-9CA29B2540E9}"/>
    <cellStyle name="Comma 20 4 4 2 2 2" xfId="23561" xr:uid="{992A4CA3-4B5D-4512-A20A-46FCB49BA959}"/>
    <cellStyle name="Comma 20 4 4 2 3" xfId="18286" xr:uid="{22931269-7D12-4EFF-9F42-D57F10D4A79C}"/>
    <cellStyle name="Comma 20 4 4 3" xfId="3242" xr:uid="{3D4798EB-A35B-4448-B39A-F2EAFE250B55}"/>
    <cellStyle name="Comma 20 4 4 3 2" xfId="17284" xr:uid="{1909D6B8-9282-4591-BFB3-8EFDE87AC5D4}"/>
    <cellStyle name="Comma 20 4 4 4" xfId="7174" xr:uid="{0A7CBE86-4C3C-419B-B533-016F55D76BDF}"/>
    <cellStyle name="Comma 20 4 4 4 2" xfId="21045" xr:uid="{9A5DDB34-8C7B-49B1-A120-357C1E8A6638}"/>
    <cellStyle name="Comma 20 4 4 5" xfId="8688" xr:uid="{2E27B054-8532-4D45-8F24-3B85BD78ECC2}"/>
    <cellStyle name="Comma 20 4 4 5 2" xfId="22553" xr:uid="{DC4E67D1-09E6-46FE-A1E2-8DA10CB76AC5}"/>
    <cellStyle name="Comma 20 4 4 6" xfId="12308" xr:uid="{4BF84E8D-2222-47F7-8FB7-469D2ABEF6A4}"/>
    <cellStyle name="Comma 20 4 4 6 2" xfId="26172" xr:uid="{10E69B35-ECA8-430C-8ACD-D6632F56EFC3}"/>
    <cellStyle name="Comma 20 4 4 7" xfId="14053" xr:uid="{F6991B7C-0F83-4E6C-A96F-462E341548CD}"/>
    <cellStyle name="Comma 20 4 4 7 2" xfId="27917" xr:uid="{92A85F02-1329-4046-9904-2DDDF5D057CE}"/>
    <cellStyle name="Comma 20 4 4 8" xfId="15601" xr:uid="{305DF86C-50CA-4906-8F8A-4B6EE3F7F6C8}"/>
    <cellStyle name="Comma 20 4 5" xfId="2036" xr:uid="{4FA3735C-664D-4B95-B1DB-D15FA22876ED}"/>
    <cellStyle name="Comma 20 4 5 2" xfId="3756" xr:uid="{A4DDC445-C6B5-4CFF-8F54-F3969D45C752}"/>
    <cellStyle name="Comma 20 4 5 2 2" xfId="17790" xr:uid="{DCFF3A16-5B3E-4E62-B3DD-9EC98F1F280D}"/>
    <cellStyle name="Comma 20 4 5 3" xfId="7682" xr:uid="{C2DD3BDA-DB85-443D-B506-4DC86C698D10}"/>
    <cellStyle name="Comma 20 4 5 3 2" xfId="21551" xr:uid="{075881DF-A714-4E11-9C05-4F9ECCAA14F2}"/>
    <cellStyle name="Comma 20 4 5 4" xfId="9200" xr:uid="{9C063CC4-BE7F-4F5C-B227-FB93D4EACC39}"/>
    <cellStyle name="Comma 20 4 5 4 2" xfId="23065" xr:uid="{DA607AF8-CD3D-4A38-9419-1A609D40FFE9}"/>
    <cellStyle name="Comma 20 4 5 5" xfId="12814" xr:uid="{F52F6DAA-2447-4B06-AE84-7F9924D1D924}"/>
    <cellStyle name="Comma 20 4 5 5 2" xfId="26678" xr:uid="{D646C9FB-0F5F-4346-B51A-5ED45338E1A7}"/>
    <cellStyle name="Comma 20 4 5 6" xfId="14559" xr:uid="{194A4BD8-049D-4690-A368-23B1282BBDB6}"/>
    <cellStyle name="Comma 20 4 5 6 2" xfId="28423" xr:uid="{8BEE120C-2F80-4085-A83B-556E172BD28B}"/>
    <cellStyle name="Comma 20 4 5 7" xfId="16107" xr:uid="{0836E6A0-F431-491E-B009-7EB79CB1D614}"/>
    <cellStyle name="Comma 20 4 6" xfId="4750" xr:uid="{30CEE1C1-EB47-4EB3-B2E4-1B2DA8530508}"/>
    <cellStyle name="Comma 20 4 6 2" xfId="10198" xr:uid="{BA329736-52BC-4C5D-9430-2C5FA2ECC078}"/>
    <cellStyle name="Comma 20 4 6 2 2" xfId="24063" xr:uid="{F9CD0276-C44E-43EA-84D9-14875C2CC5EB}"/>
    <cellStyle name="Comma 20 4 6 3" xfId="18784" xr:uid="{8C3E9978-2B51-4544-82C9-E574FEE9175B}"/>
    <cellStyle name="Comma 20 4 7" xfId="5226" xr:uid="{B2906ADF-C3F2-45CA-A049-AE3B67B0D633}"/>
    <cellStyle name="Comma 20 4 7 2" xfId="10700" xr:uid="{E23AEA4D-5107-47E8-8118-A5776C24828F}"/>
    <cellStyle name="Comma 20 4 7 2 2" xfId="24565" xr:uid="{6A4DF0A0-1640-4D64-9D6E-5B28766E8A53}"/>
    <cellStyle name="Comma 20 4 7 3" xfId="19260" xr:uid="{AC2839B0-C174-48EF-B6B9-3B4EA23A1011}"/>
    <cellStyle name="Comma 20 4 8" xfId="5728" xr:uid="{DD7855F1-C0D5-4D98-991E-61E64F58005A}"/>
    <cellStyle name="Comma 20 4 8 2" xfId="11202" xr:uid="{DA1052CC-AB0D-42C4-BC93-9B716587B5DD}"/>
    <cellStyle name="Comma 20 4 8 2 2" xfId="25067" xr:uid="{E9C89EB8-FBC9-4A2B-9CAF-E2FBBFA298D2}"/>
    <cellStyle name="Comma 20 4 8 3" xfId="19762" xr:uid="{1D43DE1E-5D0F-4CEA-964E-4E50C6873C68}"/>
    <cellStyle name="Comma 20 4 9" xfId="2766" xr:uid="{4DF09140-44B7-46C0-8863-1397532248E4}"/>
    <cellStyle name="Comma 20 4 9 2" xfId="16808" xr:uid="{542B116D-0677-43E3-8A07-D782F1C82553}"/>
    <cellStyle name="Comma 20 5" xfId="1082" xr:uid="{DB70BF20-587D-4873-8603-B38DB5C0082F}"/>
    <cellStyle name="Comma 20 5 10" xfId="8252" xr:uid="{FF4A3E62-7F49-4720-9B01-D8085F506D8B}"/>
    <cellStyle name="Comma 20 5 10 2" xfId="22117" xr:uid="{CB48D54A-1ADF-4409-AFE8-B9A3EF4E9A2A}"/>
    <cellStyle name="Comma 20 5 11" xfId="11862" xr:uid="{86D25C28-40CE-4029-BA4B-62A129DF90F9}"/>
    <cellStyle name="Comma 20 5 11 2" xfId="25726" xr:uid="{C7109A81-2D68-4B24-8D0B-4CB83370FF5E}"/>
    <cellStyle name="Comma 20 5 12" xfId="13607" xr:uid="{1D313BD3-9B57-4BA7-89E4-62F6516B56F8}"/>
    <cellStyle name="Comma 20 5 12 2" xfId="27471" xr:uid="{A5A4BE7A-34A7-45C1-86F7-DB3EA3106EB5}"/>
    <cellStyle name="Comma 20 5 13" xfId="15155" xr:uid="{E9C98FC1-AD7D-4435-8304-A8AA20D94CF8}"/>
    <cellStyle name="Comma 20 5 2" xfId="1330" xr:uid="{9DEF2E9A-48DA-4FFB-AC7A-606A109F69AF}"/>
    <cellStyle name="Comma 20 5 2 10" xfId="12110" xr:uid="{E921BF56-112D-4247-B599-FBCB415486CE}"/>
    <cellStyle name="Comma 20 5 2 10 2" xfId="25974" xr:uid="{C747C44F-B64C-4543-81B6-F4A784C98102}"/>
    <cellStyle name="Comma 20 5 2 11" xfId="13855" xr:uid="{29D902C5-AF45-481F-B87E-99386FB57552}"/>
    <cellStyle name="Comma 20 5 2 11 2" xfId="27719" xr:uid="{2548A481-0711-44D9-B219-B07745CB01D2}"/>
    <cellStyle name="Comma 20 5 2 12" xfId="15403" xr:uid="{D4CD2F0B-7B75-47AE-AEE1-6FB9A0FC9A9E}"/>
    <cellStyle name="Comma 20 5 2 2" xfId="1836" xr:uid="{3334D82A-14C0-4260-A7F1-CB6FD60BBE1F}"/>
    <cellStyle name="Comma 20 5 2 2 2" xfId="4558" xr:uid="{DBBC811F-65F8-436A-B4A5-A9C458EE5CDB}"/>
    <cellStyle name="Comma 20 5 2 2 2 2" xfId="10004" xr:uid="{6AD4DB44-6ECD-443D-9C52-36F74C01EBEE}"/>
    <cellStyle name="Comma 20 5 2 2 2 2 2" xfId="23869" xr:uid="{7ECD43DB-61AD-4FC9-9113-893B8CF37305}"/>
    <cellStyle name="Comma 20 5 2 2 2 3" xfId="18592" xr:uid="{EC0765AB-EFE8-4783-A5DC-C7D39E2A92BB}"/>
    <cellStyle name="Comma 20 5 2 2 3" xfId="3548" xr:uid="{9835FE1E-E6F9-4582-BC74-BFE5FE5980AB}"/>
    <cellStyle name="Comma 20 5 2 2 3 2" xfId="17590" xr:uid="{396A0620-0929-4957-91B9-EE72E9632FCE}"/>
    <cellStyle name="Comma 20 5 2 2 4" xfId="7482" xr:uid="{DF1192A4-EC5D-439F-A38D-EB6DEBDCF68A}"/>
    <cellStyle name="Comma 20 5 2 2 4 2" xfId="21353" xr:uid="{6451750D-D2F5-4CF5-AC72-BBD4C46E1BD7}"/>
    <cellStyle name="Comma 20 5 2 2 5" xfId="8996" xr:uid="{49AD320E-CCFE-4174-9069-E2B41A9FAF9B}"/>
    <cellStyle name="Comma 20 5 2 2 5 2" xfId="22861" xr:uid="{D4D3E76B-7371-44BD-B4EC-FC488E27488E}"/>
    <cellStyle name="Comma 20 5 2 2 6" xfId="12616" xr:uid="{14B251CB-0379-480C-8D42-1E1E062AA919}"/>
    <cellStyle name="Comma 20 5 2 2 6 2" xfId="26480" xr:uid="{7C854C85-1584-466C-BD98-58D0EA86237C}"/>
    <cellStyle name="Comma 20 5 2 2 7" xfId="14361" xr:uid="{3BF5B527-C156-4D9C-8188-9CBB36B7FD8E}"/>
    <cellStyle name="Comma 20 5 2 2 7 2" xfId="28225" xr:uid="{0FF1BB9F-6A4B-4E37-9A2F-ECF5C653F2FF}"/>
    <cellStyle name="Comma 20 5 2 2 8" xfId="15909" xr:uid="{BC7E87C1-E301-453E-9385-64341DF7A079}"/>
    <cellStyle name="Comma 20 5 2 3" xfId="2344" xr:uid="{A515F9A1-D667-48D5-97B6-9F110A46C687}"/>
    <cellStyle name="Comma 20 5 2 3 2" xfId="4064" xr:uid="{1FD85A7C-4F42-41FE-A703-FBBCAB00D774}"/>
    <cellStyle name="Comma 20 5 2 3 2 2" xfId="18098" xr:uid="{3B594951-FD17-4D62-BEEA-31BA80B4B8ED}"/>
    <cellStyle name="Comma 20 5 2 3 3" xfId="7990" xr:uid="{68030359-5351-48A4-9F15-7CBC2C02F7CF}"/>
    <cellStyle name="Comma 20 5 2 3 3 2" xfId="21859" xr:uid="{2916CB0B-6692-4807-B92D-0CD5627370F0}"/>
    <cellStyle name="Comma 20 5 2 3 4" xfId="9508" xr:uid="{60139F9D-DD62-4A2E-ACBB-C4B1B49B42FB}"/>
    <cellStyle name="Comma 20 5 2 3 4 2" xfId="23373" xr:uid="{44AA106A-D005-4188-A6B6-FDE3029F7FE9}"/>
    <cellStyle name="Comma 20 5 2 3 5" xfId="13122" xr:uid="{DA589BD8-09B3-439C-B501-371310B48D5D}"/>
    <cellStyle name="Comma 20 5 2 3 5 2" xfId="26986" xr:uid="{F14AC94E-8615-4C9D-89D7-5785959C5E52}"/>
    <cellStyle name="Comma 20 5 2 3 6" xfId="14867" xr:uid="{8DF5F21B-25AE-4094-9036-15B61A595F75}"/>
    <cellStyle name="Comma 20 5 2 3 6 2" xfId="28731" xr:uid="{6990FFBA-565F-4CD3-A677-25862E2140D9}"/>
    <cellStyle name="Comma 20 5 2 3 7" xfId="16415" xr:uid="{F392BEEF-8C18-4742-B783-F233CD6FF5AC}"/>
    <cellStyle name="Comma 20 5 2 4" xfId="5036" xr:uid="{150E1B8E-BB44-49E0-9276-4F302FE5420E}"/>
    <cellStyle name="Comma 20 5 2 4 2" xfId="10506" xr:uid="{B4E7B810-6474-473C-B062-2D683C9D6298}"/>
    <cellStyle name="Comma 20 5 2 4 2 2" xfId="24371" xr:uid="{A71A48BA-04DC-4F88-8948-F01DCC64F621}"/>
    <cellStyle name="Comma 20 5 2 4 3" xfId="19070" xr:uid="{BE707800-76A1-4204-A45F-1918ADB969CA}"/>
    <cellStyle name="Comma 20 5 2 5" xfId="5534" xr:uid="{04047752-8A84-4330-B807-A423A0F3B3FB}"/>
    <cellStyle name="Comma 20 5 2 5 2" xfId="11008" xr:uid="{659EA672-76E5-47D7-86A4-9B97F9514D0B}"/>
    <cellStyle name="Comma 20 5 2 5 2 2" xfId="24873" xr:uid="{2C36BBEF-2E53-418C-B181-53EB666B44B4}"/>
    <cellStyle name="Comma 20 5 2 5 3" xfId="19568" xr:uid="{AD66592D-8585-4587-8F93-04875C20C552}"/>
    <cellStyle name="Comma 20 5 2 6" xfId="6036" xr:uid="{719B9182-BB3E-46AB-B0E6-43EECAAD71F5}"/>
    <cellStyle name="Comma 20 5 2 6 2" xfId="11510" xr:uid="{3BD3F3BC-CF35-4723-A86D-A7F791D3EC0C}"/>
    <cellStyle name="Comma 20 5 2 6 2 2" xfId="25375" xr:uid="{758F07C6-2B17-4084-AF98-747064B9D307}"/>
    <cellStyle name="Comma 20 5 2 6 3" xfId="20070" xr:uid="{E88166BF-06CB-44E7-A77F-B29ACB49B3DA}"/>
    <cellStyle name="Comma 20 5 2 7" xfId="3054" xr:uid="{AC25ACD5-195A-4068-8EC1-13FDE1EE9F9D}"/>
    <cellStyle name="Comma 20 5 2 7 2" xfId="17096" xr:uid="{4A56DAFA-92CE-41C6-8AFE-C6199CE82EC4}"/>
    <cellStyle name="Comma 20 5 2 8" xfId="6976" xr:uid="{E5AC4345-926B-40A0-85C2-31D5E32FFF02}"/>
    <cellStyle name="Comma 20 5 2 8 2" xfId="20847" xr:uid="{2720CA1E-64D6-44A8-92A4-1CAFEFFE6770}"/>
    <cellStyle name="Comma 20 5 2 9" xfId="8500" xr:uid="{7BB24EA7-2BD3-40BE-8093-8F7D1B18F7E5}"/>
    <cellStyle name="Comma 20 5 2 9 2" xfId="22365" xr:uid="{A780C4C4-93BE-4B91-BC63-6B11EC7B49BD}"/>
    <cellStyle name="Comma 20 5 3" xfId="1588" xr:uid="{E0EB63A5-FF92-4C9F-A64C-B7D3ADF9E329}"/>
    <cellStyle name="Comma 20 5 3 2" xfId="4310" xr:uid="{90874EDD-A3E5-4AC4-AC24-038B906E76D9}"/>
    <cellStyle name="Comma 20 5 3 2 2" xfId="9756" xr:uid="{24B261AC-7657-4FE4-A6F3-A26684AC26AB}"/>
    <cellStyle name="Comma 20 5 3 2 2 2" xfId="23621" xr:uid="{FD06610C-7B76-4C82-AF53-A2A06BEF221E}"/>
    <cellStyle name="Comma 20 5 3 2 3" xfId="18344" xr:uid="{65C52EFB-679A-457B-9735-913863D21238}"/>
    <cellStyle name="Comma 20 5 3 3" xfId="3300" xr:uid="{10DBB098-E02E-43F2-9CCB-1641CA6FB2A2}"/>
    <cellStyle name="Comma 20 5 3 3 2" xfId="17342" xr:uid="{F5DD8F10-7DEE-4C61-B261-5C86C85F6C6D}"/>
    <cellStyle name="Comma 20 5 3 4" xfId="7234" xr:uid="{FE07364D-6857-4867-81D1-F067D0469BDE}"/>
    <cellStyle name="Comma 20 5 3 4 2" xfId="21105" xr:uid="{D33D38F7-AA8A-4736-88AB-F641F3DD38E8}"/>
    <cellStyle name="Comma 20 5 3 5" xfId="8748" xr:uid="{3889F44E-F98A-4826-A2E0-8447B8286ACC}"/>
    <cellStyle name="Comma 20 5 3 5 2" xfId="22613" xr:uid="{5BCCE45D-50D8-4430-BD5B-1D4C7AF4928E}"/>
    <cellStyle name="Comma 20 5 3 6" xfId="12368" xr:uid="{C40927D3-08A7-4C03-B837-35009DFECE08}"/>
    <cellStyle name="Comma 20 5 3 6 2" xfId="26232" xr:uid="{4C12D696-61F4-4F2D-9CBE-645F461ABFAF}"/>
    <cellStyle name="Comma 20 5 3 7" xfId="14113" xr:uid="{C1782F07-95BF-4932-8431-E8975384E6D0}"/>
    <cellStyle name="Comma 20 5 3 7 2" xfId="27977" xr:uid="{0F9DD0F3-0F21-4D5C-9374-7FBE27FE0889}"/>
    <cellStyle name="Comma 20 5 3 8" xfId="15661" xr:uid="{159BBEE9-5B64-477D-9840-256E371255E0}"/>
    <cellStyle name="Comma 20 5 4" xfId="2096" xr:uid="{25F7DEF7-1556-4CB6-A2A8-C8DAE07ABB44}"/>
    <cellStyle name="Comma 20 5 4 2" xfId="3816" xr:uid="{EE6917F1-B3D5-4158-86B0-FDCD878B0140}"/>
    <cellStyle name="Comma 20 5 4 2 2" xfId="17850" xr:uid="{7FD6E284-1C94-4B3C-9331-011D8A6CDDA4}"/>
    <cellStyle name="Comma 20 5 4 3" xfId="7742" xr:uid="{146F9736-7066-4B7D-ADB9-62C0C140642A}"/>
    <cellStyle name="Comma 20 5 4 3 2" xfId="21611" xr:uid="{7695FAAA-B5C2-4937-A225-B183512C28C3}"/>
    <cellStyle name="Comma 20 5 4 4" xfId="9260" xr:uid="{EB546358-8914-45C4-AB72-81371A293F59}"/>
    <cellStyle name="Comma 20 5 4 4 2" xfId="23125" xr:uid="{E93B2131-99D1-48B4-9A64-15077A95ACC2}"/>
    <cellStyle name="Comma 20 5 4 5" xfId="12874" xr:uid="{69EE1C60-F463-42EB-8874-36D3D101729C}"/>
    <cellStyle name="Comma 20 5 4 5 2" xfId="26738" xr:uid="{E077DDC9-6ECA-4F0C-A1D1-CB02E08C5874}"/>
    <cellStyle name="Comma 20 5 4 6" xfId="14619" xr:uid="{0012CAEE-DFFC-4710-882A-874FA759ACF2}"/>
    <cellStyle name="Comma 20 5 4 6 2" xfId="28483" xr:uid="{1031A809-C74F-42F0-9939-08108C5DF040}"/>
    <cellStyle name="Comma 20 5 4 7" xfId="16167" xr:uid="{0B720109-A0F4-42F7-856E-0A0F1F8A0AB1}"/>
    <cellStyle name="Comma 20 5 5" xfId="4804" xr:uid="{6893D14B-C85A-434D-9DCA-5093689BE3CA}"/>
    <cellStyle name="Comma 20 5 5 2" xfId="10258" xr:uid="{4B2606DB-7F58-48C2-B6A1-82818DA530CE}"/>
    <cellStyle name="Comma 20 5 5 2 2" xfId="24123" xr:uid="{4225A0A6-EE56-4A87-B021-B993CFA38EF1}"/>
    <cellStyle name="Comma 20 5 5 3" xfId="18838" xr:uid="{180E7A30-5981-48BB-9B97-65E5C13D9B9A}"/>
    <cellStyle name="Comma 20 5 6" xfId="5286" xr:uid="{4DFBB916-86E4-4357-89F5-7DD65BDB6BA7}"/>
    <cellStyle name="Comma 20 5 6 2" xfId="10760" xr:uid="{08DA13BC-2A32-467C-9CF5-5AD6AA9BBECD}"/>
    <cellStyle name="Comma 20 5 6 2 2" xfId="24625" xr:uid="{A929D361-7978-4365-8FF4-7A96C2B852B7}"/>
    <cellStyle name="Comma 20 5 6 3" xfId="19320" xr:uid="{BEEA7728-960A-44EA-8D5D-82F128E1E691}"/>
    <cellStyle name="Comma 20 5 7" xfId="5788" xr:uid="{BBF9A0F4-3D6E-415E-9DAD-0FE8851DFB71}"/>
    <cellStyle name="Comma 20 5 7 2" xfId="11262" xr:uid="{D2F89965-82CA-4788-8B5B-67C6BEF61309}"/>
    <cellStyle name="Comma 20 5 7 2 2" xfId="25127" xr:uid="{4E540963-E821-4EFC-AF4F-7E048C821BBE}"/>
    <cellStyle name="Comma 20 5 7 3" xfId="19822" xr:uid="{2E5908C9-52A2-4AB2-A0CE-3F915F9DC6BE}"/>
    <cellStyle name="Comma 20 5 8" xfId="2820" xr:uid="{5F9B0C34-1CA5-445D-8CF4-73D84A9972F2}"/>
    <cellStyle name="Comma 20 5 8 2" xfId="16862" xr:uid="{B3060518-639C-440B-8AA1-5C74BF36E349}"/>
    <cellStyle name="Comma 20 5 9" xfId="6728" xr:uid="{521BBE73-9D0C-4F71-96ED-F873130B6527}"/>
    <cellStyle name="Comma 20 5 9 2" xfId="20599" xr:uid="{7DD8CFAB-E34A-4CE6-A31A-8FBFF2798C00}"/>
    <cellStyle name="Comma 20 6" xfId="1206" xr:uid="{B268E490-5405-40C1-BCEC-EDF23BD59A12}"/>
    <cellStyle name="Comma 20 6 10" xfId="11986" xr:uid="{7EBB7619-A43E-404F-9C33-2ACA89B1FEF1}"/>
    <cellStyle name="Comma 20 6 10 2" xfId="25850" xr:uid="{94317025-E0CB-4B71-AB66-140F03003F24}"/>
    <cellStyle name="Comma 20 6 11" xfId="13731" xr:uid="{867042FB-B5A1-47D0-82CF-17832E71EBCF}"/>
    <cellStyle name="Comma 20 6 11 2" xfId="27595" xr:uid="{7F20C0BD-262F-45EF-B196-22674AACCE1F}"/>
    <cellStyle name="Comma 20 6 12" xfId="15279" xr:uid="{1905DC6E-8FB0-408E-B907-61AF2A5365D4}"/>
    <cellStyle name="Comma 20 6 2" xfId="1712" xr:uid="{94CB4933-291E-447B-90CA-AD93AAA4B88B}"/>
    <cellStyle name="Comma 20 6 2 2" xfId="4434" xr:uid="{4CFC642C-F88B-4126-8C59-909EB0782A80}"/>
    <cellStyle name="Comma 20 6 2 2 2" xfId="9880" xr:uid="{D726E0A4-3441-49B6-87F6-608431CAC0F2}"/>
    <cellStyle name="Comma 20 6 2 2 2 2" xfId="23745" xr:uid="{9227A391-10B8-4756-A320-FD8CB77312EE}"/>
    <cellStyle name="Comma 20 6 2 2 3" xfId="18468" xr:uid="{CB923386-1A44-4752-ADEE-58D2406F2D3E}"/>
    <cellStyle name="Comma 20 6 2 3" xfId="3424" xr:uid="{46BDFE80-4572-4E08-837A-3463374B2D62}"/>
    <cellStyle name="Comma 20 6 2 3 2" xfId="17466" xr:uid="{F6EB729F-86BF-443C-9F95-2CE0F37823E7}"/>
    <cellStyle name="Comma 20 6 2 4" xfId="7358" xr:uid="{56ED1DDF-9CA9-4C50-82DD-3FDC16257D73}"/>
    <cellStyle name="Comma 20 6 2 4 2" xfId="21229" xr:uid="{DE731108-852D-43B5-899D-F01C5B1F8205}"/>
    <cellStyle name="Comma 20 6 2 5" xfId="8872" xr:uid="{AA86B99B-78CB-4F17-BC18-2C246FBEDD59}"/>
    <cellStyle name="Comma 20 6 2 5 2" xfId="22737" xr:uid="{01DF2B93-4745-4FC3-BA1C-5BF261544D7E}"/>
    <cellStyle name="Comma 20 6 2 6" xfId="12492" xr:uid="{A7B8CDB6-B2E4-44C4-9BAB-804D0698CB29}"/>
    <cellStyle name="Comma 20 6 2 6 2" xfId="26356" xr:uid="{64A73074-2782-4EC2-B869-07BB144B3697}"/>
    <cellStyle name="Comma 20 6 2 7" xfId="14237" xr:uid="{4D5E8BCF-9925-4513-A240-4A0B1EE9369C}"/>
    <cellStyle name="Comma 20 6 2 7 2" xfId="28101" xr:uid="{AEEB0310-FB61-46D4-BCE8-2D577BB084E9}"/>
    <cellStyle name="Comma 20 6 2 8" xfId="15785" xr:uid="{73755F5C-8783-4752-8205-DD1E96B8B63F}"/>
    <cellStyle name="Comma 20 6 3" xfId="2220" xr:uid="{412D7E7B-D25F-4095-8554-D94D2CF8825A}"/>
    <cellStyle name="Comma 20 6 3 2" xfId="3940" xr:uid="{D0E06738-93AB-4E2A-A41D-7987A4365F0F}"/>
    <cellStyle name="Comma 20 6 3 2 2" xfId="17974" xr:uid="{2C06597D-885A-4E7B-9C76-DB20E7140962}"/>
    <cellStyle name="Comma 20 6 3 3" xfId="7866" xr:uid="{89D79C64-46F2-41EB-B240-8CBEF657EC1C}"/>
    <cellStyle name="Comma 20 6 3 3 2" xfId="21735" xr:uid="{AD086C21-0953-47C2-B1BA-C213AD59B88E}"/>
    <cellStyle name="Comma 20 6 3 4" xfId="9384" xr:uid="{E45DA3CB-673E-4D17-A2A1-85F10127D6AC}"/>
    <cellStyle name="Comma 20 6 3 4 2" xfId="23249" xr:uid="{D52DB4C0-D25A-4CEF-ABE3-1FAF9086E87F}"/>
    <cellStyle name="Comma 20 6 3 5" xfId="12998" xr:uid="{8E31A239-3906-4FDF-94D3-DE2189BB6994}"/>
    <cellStyle name="Comma 20 6 3 5 2" xfId="26862" xr:uid="{2A6E7434-BB5D-446B-BF61-F49A18C60E4B}"/>
    <cellStyle name="Comma 20 6 3 6" xfId="14743" xr:uid="{493739B5-8870-49BD-A709-A6BD8276EC34}"/>
    <cellStyle name="Comma 20 6 3 6 2" xfId="28607" xr:uid="{CC80AD9B-BDCF-442D-8489-67F4FD7FE828}"/>
    <cellStyle name="Comma 20 6 3 7" xfId="16291" xr:uid="{F50A1B0C-8A38-4AFD-A01F-5B7BB890F430}"/>
    <cellStyle name="Comma 20 6 4" xfId="4920" xr:uid="{548F2A76-D673-4D3E-A463-EE5F3D357ACE}"/>
    <cellStyle name="Comma 20 6 4 2" xfId="10382" xr:uid="{B4AE5F7F-6905-45C0-96CF-28529E98FEB9}"/>
    <cellStyle name="Comma 20 6 4 2 2" xfId="24247" xr:uid="{D905524D-7960-4566-931A-ABAD003BA9AA}"/>
    <cellStyle name="Comma 20 6 4 3" xfId="18954" xr:uid="{83974E67-5508-48AA-8D38-0BB63EE8BCBA}"/>
    <cellStyle name="Comma 20 6 5" xfId="5410" xr:uid="{F9CF36C6-E6C1-44DC-9AA6-6F93C9490B8B}"/>
    <cellStyle name="Comma 20 6 5 2" xfId="10884" xr:uid="{9D8D7E06-DB22-42C2-9FE2-7E7997597F2B}"/>
    <cellStyle name="Comma 20 6 5 2 2" xfId="24749" xr:uid="{B0017ADF-F8B9-4740-A751-8D6BA2CAD706}"/>
    <cellStyle name="Comma 20 6 5 3" xfId="19444" xr:uid="{D55F8513-6D2A-4210-BBE8-B5832CDB4EBB}"/>
    <cellStyle name="Comma 20 6 6" xfId="5912" xr:uid="{7B30376A-D014-43CA-A864-6FD6089EBCAD}"/>
    <cellStyle name="Comma 20 6 6 2" xfId="11386" xr:uid="{C5716666-FE22-48DE-9CB8-DE70CE6714F7}"/>
    <cellStyle name="Comma 20 6 6 2 2" xfId="25251" xr:uid="{2DA820A0-ADFA-4A24-BC93-8A08421ADDD2}"/>
    <cellStyle name="Comma 20 6 6 3" xfId="19946" xr:uid="{F39F168C-C1AE-4659-B3BD-F9A8D859933D}"/>
    <cellStyle name="Comma 20 6 7" xfId="2936" xr:uid="{C7242484-3749-4521-BEDC-23F7D402947A}"/>
    <cellStyle name="Comma 20 6 7 2" xfId="16978" xr:uid="{5901042A-16A7-49D7-8DFE-7CCF51A93436}"/>
    <cellStyle name="Comma 20 6 8" xfId="6852" xr:uid="{F14200C3-7D28-4DC4-8832-0C1088D36A26}"/>
    <cellStyle name="Comma 20 6 8 2" xfId="20723" xr:uid="{21CD0D2A-0FC7-4BB3-AABF-8BB285FFF931}"/>
    <cellStyle name="Comma 20 6 9" xfId="8376" xr:uid="{DB71E978-4EFC-4799-93D9-74AF58D2A57C}"/>
    <cellStyle name="Comma 20 6 9 2" xfId="22241" xr:uid="{5685B610-E98C-4B09-8614-35F334204F09}"/>
    <cellStyle name="Comma 20 7" xfId="1464" xr:uid="{80751F07-9013-4AE7-AB55-F76119DD3551}"/>
    <cellStyle name="Comma 20 7 2" xfId="4188" xr:uid="{482833CA-7EDF-45B8-9C12-9D717DA78404}"/>
    <cellStyle name="Comma 20 7 2 2" xfId="9632" xr:uid="{CB3B41B6-14D2-4670-A1B5-646AA32E7864}"/>
    <cellStyle name="Comma 20 7 2 2 2" xfId="23497" xr:uid="{5597B3EC-B5F6-404B-A77D-8DE6B5B70342}"/>
    <cellStyle name="Comma 20 7 2 3" xfId="18222" xr:uid="{EA4244C3-641F-434C-859B-1D212420F693}"/>
    <cellStyle name="Comma 20 7 3" xfId="3178" xr:uid="{F218DC4D-9024-4B0B-A0B2-72FDDB82A78D}"/>
    <cellStyle name="Comma 20 7 3 2" xfId="17220" xr:uid="{34CF9E0A-B7B5-4F34-A5E2-8F4045041138}"/>
    <cellStyle name="Comma 20 7 4" xfId="7110" xr:uid="{EB4FB3B7-8742-4640-A1E0-37F99A9CF4EE}"/>
    <cellStyle name="Comma 20 7 4 2" xfId="20981" xr:uid="{54CAD8BE-123B-4254-9EBD-7D66BA9388C2}"/>
    <cellStyle name="Comma 20 7 5" xfId="8624" xr:uid="{07CCB4F4-A416-4BCE-AE52-174160700B71}"/>
    <cellStyle name="Comma 20 7 5 2" xfId="22489" xr:uid="{0E227FC8-E713-466E-98C1-5CBD82021AB6}"/>
    <cellStyle name="Comma 20 7 6" xfId="12244" xr:uid="{75FCCF4E-384F-47A2-88E9-12825013391B}"/>
    <cellStyle name="Comma 20 7 6 2" xfId="26108" xr:uid="{50A5C983-0AA8-4AA6-A707-0E7D931C50DD}"/>
    <cellStyle name="Comma 20 7 7" xfId="13989" xr:uid="{D42628EB-C48E-4637-AF7F-14ACB0F0FBA8}"/>
    <cellStyle name="Comma 20 7 7 2" xfId="27853" xr:uid="{29EC73A2-C6EC-409C-BDAD-EAC337522C2D}"/>
    <cellStyle name="Comma 20 7 8" xfId="15537" xr:uid="{DBD7CD60-15F3-44BE-829F-ABB032D06970}"/>
    <cellStyle name="Comma 20 8" xfId="1971" xr:uid="{118AB6D1-1E12-4A73-95EE-602B09BEA808}"/>
    <cellStyle name="Comma 20 8 2" xfId="3692" xr:uid="{24546EA2-1D35-4C2F-8F04-D9D5031D75C6}"/>
    <cellStyle name="Comma 20 8 2 2" xfId="17726" xr:uid="{1BA05EA0-6E34-488B-85E2-00A4C93EE33C}"/>
    <cellStyle name="Comma 20 8 3" xfId="7617" xr:uid="{EE758C5C-97F0-4FC4-930C-1F6DEFB7620B}"/>
    <cellStyle name="Comma 20 8 3 2" xfId="21487" xr:uid="{D4932589-21A9-4C45-9AE3-8E11CAFE5F95}"/>
    <cellStyle name="Comma 20 8 4" xfId="9136" xr:uid="{4801D47F-FD7E-459F-885F-075D644FE8B5}"/>
    <cellStyle name="Comma 20 8 4 2" xfId="23001" xr:uid="{2DF0218C-7A5A-4890-B65F-98AF5A9BC5D9}"/>
    <cellStyle name="Comma 20 8 5" xfId="12750" xr:uid="{BFADBFEA-0A95-4D84-8777-F16410B27EBA}"/>
    <cellStyle name="Comma 20 8 5 2" xfId="26614" xr:uid="{99A0922D-24EB-4FF8-A1C3-31A507BDC11A}"/>
    <cellStyle name="Comma 20 8 6" xfId="14495" xr:uid="{1CC80E87-54C9-4C91-98D7-1A8506605230}"/>
    <cellStyle name="Comma 20 8 6 2" xfId="28359" xr:uid="{B9845F84-ABAA-4AEF-A569-94BECBB9E1AC}"/>
    <cellStyle name="Comma 20 8 7" xfId="16043" xr:uid="{802963D0-B38B-4C05-AD6A-6734B1DC1CEB}"/>
    <cellStyle name="Comma 20 9" xfId="4688" xr:uid="{29D26723-1902-4ED9-B498-44BCFE95D4EB}"/>
    <cellStyle name="Comma 20 9 2" xfId="10134" xr:uid="{70218A96-B9B6-463C-84C0-931E94FBE34F}"/>
    <cellStyle name="Comma 20 9 2 2" xfId="23999" xr:uid="{5EDA9B8F-154F-4BE4-8634-6C346D18F2B5}"/>
    <cellStyle name="Comma 20 9 3" xfId="18722" xr:uid="{6EB004D8-D231-4CF3-B454-5EBE253D1AA8}"/>
    <cellStyle name="Comma 21" xfId="6166" xr:uid="{40323819-4804-4A9D-BBDB-D9C7C1C1638A}"/>
    <cellStyle name="Comma 21 2" xfId="11640" xr:uid="{8E5BD9BA-5E60-4957-B500-423E79C6232B}"/>
    <cellStyle name="Comma 21 2 2" xfId="25505" xr:uid="{9B6FAA21-7289-4658-A135-B9B2C0C48B8E}"/>
    <cellStyle name="Comma 21 3" xfId="20200" xr:uid="{EE1B1C75-1FDE-4045-BF41-7EC8469DA7A4}"/>
    <cellStyle name="Comma 22" xfId="6244" xr:uid="{FC1873C9-E099-4710-81A2-C97989DAC2D6}"/>
    <cellStyle name="Comma 22 2" xfId="11667" xr:uid="{7BDB43A7-6BEB-453D-B573-67623F2531CD}"/>
    <cellStyle name="Comma 22 2 2" xfId="25532" xr:uid="{B2CEC35E-744B-4A59-8FF1-F4D1A171875C}"/>
    <cellStyle name="Comma 22 3" xfId="20223" xr:uid="{B85B2344-C7EC-4C33-B353-2C0A3FA89A83}"/>
    <cellStyle name="Comma 23" xfId="6242" xr:uid="{DA0F239E-6732-43A1-AD7F-B057668DDFBE}"/>
    <cellStyle name="Comma 23 2" xfId="11666" xr:uid="{9BC9BE20-ED1B-4344-9C8A-9CE4CBF02707}"/>
    <cellStyle name="Comma 23 2 2" xfId="25531" xr:uid="{05510205-6A42-481D-88C4-B1E877E9877A}"/>
    <cellStyle name="Comma 23 3" xfId="20222" xr:uid="{A6A47D39-D020-49A2-9623-8EDB3E091327}"/>
    <cellStyle name="Comma 24" xfId="6260" xr:uid="{9EC28DAC-1BCF-4573-84D3-EE80C6D94075}"/>
    <cellStyle name="Comma 24 2" xfId="11704" xr:uid="{4E359029-D635-4253-8D43-8D3519FD65D5}"/>
    <cellStyle name="Comma 24 2 2" xfId="25569" xr:uid="{73E82E99-EF17-4453-96C2-35D31250E9FA}"/>
    <cellStyle name="Comma 24 3" xfId="20233" xr:uid="{CD16DAE8-4563-4B09-A173-E704679DD46E}"/>
    <cellStyle name="Comma 25" xfId="6234" xr:uid="{CAFD715C-D84B-404D-8724-9980F127319C}"/>
    <cellStyle name="Comma 25 2" xfId="11656" xr:uid="{7EAC6B0E-DD4A-4D8A-8572-E8CF9A12A567}"/>
    <cellStyle name="Comma 25 2 2" xfId="25521" xr:uid="{37CA3066-F714-4A3A-8E66-53EE737DBA85}"/>
    <cellStyle name="Comma 25 3" xfId="20216" xr:uid="{ECB0DCB4-B24B-4D54-9D78-198EDEC93821}"/>
    <cellStyle name="Comma 26" xfId="6259" xr:uid="{5B628EC9-090D-49C8-97D0-CE997B873FA2}"/>
    <cellStyle name="Comma 26 2" xfId="11703" xr:uid="{77327F41-9F95-4453-8A7E-99944D6E3335}"/>
    <cellStyle name="Comma 26 2 2" xfId="25568" xr:uid="{94B42157-3ED3-434B-9CFC-EE18CD4BF645}"/>
    <cellStyle name="Comma 26 3" xfId="20232" xr:uid="{39B7D4AC-D3E5-4121-93BA-FF95086746CF}"/>
    <cellStyle name="Comma 27" xfId="6216" xr:uid="{FC3EF350-E83C-4D8B-899A-65231F40F694}"/>
    <cellStyle name="Comma 27 2" xfId="11653" xr:uid="{A22DD6DB-F629-48BF-97E0-B8C6662348AB}"/>
    <cellStyle name="Comma 27 2 2" xfId="25518" xr:uid="{771CF4B2-4FC3-4F90-A43F-C061FCC97A3A}"/>
    <cellStyle name="Comma 27 3" xfId="20213" xr:uid="{4103FC24-4CE9-4D38-98A8-DE434880945B}"/>
    <cellStyle name="Comma 28" xfId="6225" xr:uid="{85F4AB95-E57D-4681-91CE-BE3403A7A27E}"/>
    <cellStyle name="Comma 28 2" xfId="11654" xr:uid="{BF1AA560-0DB8-4F5D-8385-8CCD58883AB7}"/>
    <cellStyle name="Comma 28 2 2" xfId="25519" xr:uid="{BD7F9265-A1E5-4DE1-B5FC-413EA8C9D0EB}"/>
    <cellStyle name="Comma 28 3" xfId="20214" xr:uid="{FBA94A37-16F7-4F77-9E68-5289897B602C}"/>
    <cellStyle name="Comma 29" xfId="6263" xr:uid="{8C482170-08E2-4188-B31D-2E4055B06851}"/>
    <cellStyle name="Comma 29 2" xfId="11707" xr:uid="{FDB650EC-7904-4EC7-9C16-F6E29F8CE591}"/>
    <cellStyle name="Comma 29 2 2" xfId="25572" xr:uid="{942460EF-5CD8-4513-91AA-7F0F20474A8E}"/>
    <cellStyle name="Comma 29 3" xfId="20236" xr:uid="{7651C55C-0356-40FB-821A-B10F9706587A}"/>
    <cellStyle name="Comma 3" xfId="43" xr:uid="{00000000-0005-0000-0000-0000B7000000}"/>
    <cellStyle name="Comma 3 10" xfId="967" xr:uid="{140CAF9E-A1AB-48B2-BA24-46DFA519B608}"/>
    <cellStyle name="Comma 3 10 10" xfId="5181" xr:uid="{6DE386BB-8511-4F52-B78A-E20E8ACCF5F6}"/>
    <cellStyle name="Comma 3 10 10 2" xfId="10653" xr:uid="{AEE22B9B-29C0-4302-8702-AE1F5812E2DC}"/>
    <cellStyle name="Comma 3 10 10 2 2" xfId="24518" xr:uid="{46815EF5-1BA9-4648-9826-6D30A71A52EB}"/>
    <cellStyle name="Comma 3 10 10 3" xfId="19215" xr:uid="{2B4AF6FA-806E-428C-8686-200384350176}"/>
    <cellStyle name="Comma 3 10 11" xfId="5681" xr:uid="{5C49BDCB-3C56-4E4E-A88C-0AE828F92BAC}"/>
    <cellStyle name="Comma 3 10 11 2" xfId="11155" xr:uid="{ACB389B2-2CE2-47F3-81B3-E202AD21F8DC}"/>
    <cellStyle name="Comma 3 10 11 2 2" xfId="25020" xr:uid="{6EE11850-4915-4697-955D-9DF7850FC464}"/>
    <cellStyle name="Comma 3 10 11 3" xfId="19715" xr:uid="{636D252A-2244-4B3D-B868-92FBDD8374CD}"/>
    <cellStyle name="Comma 3 10 12" xfId="2723" xr:uid="{204CF4FD-1523-46B2-A93D-947CD4C08B94}"/>
    <cellStyle name="Comma 3 10 12 2" xfId="16765" xr:uid="{3F16D1F8-B11D-4875-8D9E-9BED7F7C49B1}"/>
    <cellStyle name="Comma 3 10 13" xfId="6618" xr:uid="{17F3E2AA-E53B-41F5-B37B-9AD6950F25EB}"/>
    <cellStyle name="Comma 3 10 13 2" xfId="20492" xr:uid="{2BCB802A-4FFB-4A8F-8460-9AF5BB21788A}"/>
    <cellStyle name="Comma 3 10 14" xfId="8145" xr:uid="{EA8CDB39-FA23-43D9-8DF0-F6707C194066}"/>
    <cellStyle name="Comma 3 10 14 2" xfId="22010" xr:uid="{0020687E-0C3C-4037-A822-7ABEB0466345}"/>
    <cellStyle name="Comma 3 10 15" xfId="11755" xr:uid="{9BDE7F73-F6CC-43D5-890D-82B81ACCDADE}"/>
    <cellStyle name="Comma 3 10 15 2" xfId="25619" xr:uid="{B765C56F-E6DA-4E25-9CE9-BC8B930AEC16}"/>
    <cellStyle name="Comma 3 10 16" xfId="13500" xr:uid="{23FDC690-091A-4E0C-A2F6-A094A9F5D37C}"/>
    <cellStyle name="Comma 3 10 16 2" xfId="27364" xr:uid="{EF6F69E4-AF5C-4040-9D8D-7FEB5E001E60}"/>
    <cellStyle name="Comma 3 10 17" xfId="15048" xr:uid="{EB948B20-7303-404C-B845-BCA231B198D4}"/>
    <cellStyle name="Comma 3 10 2" xfId="997" xr:uid="{AC813302-828A-447B-BFAA-7CB7553BB866}"/>
    <cellStyle name="Comma 3 10 2 10" xfId="2743" xr:uid="{75E95D09-5B9A-4EEF-9C07-4E0084ED53CC}"/>
    <cellStyle name="Comma 3 10 2 10 2" xfId="16785" xr:uid="{3BB4AE79-1F4B-47CE-908B-E0391037AEF4}"/>
    <cellStyle name="Comma 3 10 2 11" xfId="6643" xr:uid="{FB3CFAD9-BDA9-4AF7-8591-F05AFB0E4A4B}"/>
    <cellStyle name="Comma 3 10 2 11 2" xfId="20514" xr:uid="{163E6A8A-F3D0-4C24-A2A5-0424CDA114E8}"/>
    <cellStyle name="Comma 3 10 2 12" xfId="8167" xr:uid="{ECEA2DB4-FDD2-4510-AA99-BDEAF7FD55D6}"/>
    <cellStyle name="Comma 3 10 2 12 2" xfId="22032" xr:uid="{E2841D1E-8084-44C9-8912-80396BA73688}"/>
    <cellStyle name="Comma 3 10 2 13" xfId="11777" xr:uid="{D1EE65A9-E3DC-423C-BF5A-DAEFB7794FAF}"/>
    <cellStyle name="Comma 3 10 2 13 2" xfId="25641" xr:uid="{BB114085-4675-4FF3-8DBB-2C07F5E9F630}"/>
    <cellStyle name="Comma 3 10 2 14" xfId="13522" xr:uid="{9F12B480-5905-43BC-A3A3-5F2730671DF3}"/>
    <cellStyle name="Comma 3 10 2 14 2" xfId="27386" xr:uid="{4DE8D898-2231-46F9-894B-E5DA64E78680}"/>
    <cellStyle name="Comma 3 10 2 15" xfId="15070" xr:uid="{3417C596-FA48-4865-B79D-8B9A92806D41}"/>
    <cellStyle name="Comma 3 10 2 2" xfId="1026" xr:uid="{C5CB4CD5-B49A-44CF-A2F6-06B77DFB2E63}"/>
    <cellStyle name="Comma 3 10 2 2 10" xfId="6672" xr:uid="{C6901E8F-15ED-40AE-92DD-8787CCB0ECBE}"/>
    <cellStyle name="Comma 3 10 2 2 10 2" xfId="20543" xr:uid="{B8B789F0-8E7B-49CC-9198-87AD863C896E}"/>
    <cellStyle name="Comma 3 10 2 2 11" xfId="8196" xr:uid="{68EECFF3-FD96-4E5F-BED4-84F01493FC6C}"/>
    <cellStyle name="Comma 3 10 2 2 11 2" xfId="22061" xr:uid="{81A97CBE-FFF9-4E2A-B61C-B9FF219E50E7}"/>
    <cellStyle name="Comma 3 10 2 2 12" xfId="11806" xr:uid="{2C58B417-DC62-4A66-9843-23623DDD11BF}"/>
    <cellStyle name="Comma 3 10 2 2 12 2" xfId="25670" xr:uid="{3FD4CB60-339D-4714-8D45-1873272385D0}"/>
    <cellStyle name="Comma 3 10 2 2 13" xfId="13551" xr:uid="{C9D280FA-76EC-49C4-BCD6-C6199BD3826E}"/>
    <cellStyle name="Comma 3 10 2 2 13 2" xfId="27415" xr:uid="{05B3C24F-B1CB-4160-B2A5-594FF61F731C}"/>
    <cellStyle name="Comma 3 10 2 2 14" xfId="15099" xr:uid="{334C8AF6-B109-4A5C-9077-C27ABDBA711C}"/>
    <cellStyle name="Comma 3 10 2 2 2" xfId="1150" xr:uid="{D244BDA6-972B-4B6A-8D82-F1F12B78CF8E}"/>
    <cellStyle name="Comma 3 10 2 2 2 10" xfId="8320" xr:uid="{9DC1A504-732E-4C66-B57F-D130CD28B80F}"/>
    <cellStyle name="Comma 3 10 2 2 2 10 2" xfId="22185" xr:uid="{B0B67B94-D368-4D55-A332-54369100F505}"/>
    <cellStyle name="Comma 3 10 2 2 2 11" xfId="11930" xr:uid="{A19B7209-6998-434D-BAE0-899FCF7F0342}"/>
    <cellStyle name="Comma 3 10 2 2 2 11 2" xfId="25794" xr:uid="{BE287369-CBA7-45B9-9B3E-1BCD2AD46DF7}"/>
    <cellStyle name="Comma 3 10 2 2 2 12" xfId="13675" xr:uid="{EB69CEA1-201B-4F3C-A0EE-8D83B0409498}"/>
    <cellStyle name="Comma 3 10 2 2 2 12 2" xfId="27539" xr:uid="{7E5C4882-8444-4B78-A9F3-B10362B1D1B5}"/>
    <cellStyle name="Comma 3 10 2 2 2 13" xfId="15223" xr:uid="{A34B7CDE-D851-4526-B1EF-B4074D4874CE}"/>
    <cellStyle name="Comma 3 10 2 2 2 2" xfId="1398" xr:uid="{F2C5AAA1-8DB1-4E94-91C7-09A45AA25797}"/>
    <cellStyle name="Comma 3 10 2 2 2 2 10" xfId="12178" xr:uid="{3AD9DA48-0C48-4314-BAF2-EE1F96BD94BE}"/>
    <cellStyle name="Comma 3 10 2 2 2 2 10 2" xfId="26042" xr:uid="{81E884A6-6D80-4349-9407-4293FB2A2204}"/>
    <cellStyle name="Comma 3 10 2 2 2 2 11" xfId="13923" xr:uid="{A6F90E30-7287-40A7-BA03-14F4F69D2FDF}"/>
    <cellStyle name="Comma 3 10 2 2 2 2 11 2" xfId="27787" xr:uid="{1B68A496-A271-4907-B4E6-4234BC8E2BDD}"/>
    <cellStyle name="Comma 3 10 2 2 2 2 12" xfId="15471" xr:uid="{40BF9DBB-EFAA-4BB8-B464-892EB18A286B}"/>
    <cellStyle name="Comma 3 10 2 2 2 2 2" xfId="1904" xr:uid="{FA5FB21C-F910-4A55-9485-DAFD8A781244}"/>
    <cellStyle name="Comma 3 10 2 2 2 2 2 2" xfId="4626" xr:uid="{EEA0FF41-C11B-4748-9854-8072FF7C6A11}"/>
    <cellStyle name="Comma 3 10 2 2 2 2 2 2 2" xfId="10072" xr:uid="{94E39110-781D-483A-9842-B9F288B679E1}"/>
    <cellStyle name="Comma 3 10 2 2 2 2 2 2 2 2" xfId="23937" xr:uid="{88D85333-62BD-4310-9B3F-59259121F68B}"/>
    <cellStyle name="Comma 3 10 2 2 2 2 2 2 3" xfId="18660" xr:uid="{9A5AC86E-AA67-43D2-98BE-6D3BAC533727}"/>
    <cellStyle name="Comma 3 10 2 2 2 2 2 3" xfId="3616" xr:uid="{EA6D128D-09D2-43CA-BE5E-A41D1BCEC5F8}"/>
    <cellStyle name="Comma 3 10 2 2 2 2 2 3 2" xfId="17658" xr:uid="{2997D5C6-F191-4B71-8DD8-B7709AD8352E}"/>
    <cellStyle name="Comma 3 10 2 2 2 2 2 4" xfId="7550" xr:uid="{458AFEF0-1D3D-4DCF-87F0-7EC01204BCA7}"/>
    <cellStyle name="Comma 3 10 2 2 2 2 2 4 2" xfId="21421" xr:uid="{45E67773-8DD5-45D6-9CBD-BB6BC308FBB0}"/>
    <cellStyle name="Comma 3 10 2 2 2 2 2 5" xfId="9064" xr:uid="{D3AC5243-20DE-4393-A1AA-1730AAC832A2}"/>
    <cellStyle name="Comma 3 10 2 2 2 2 2 5 2" xfId="22929" xr:uid="{97DCA796-82C9-437A-92F5-7FF469764812}"/>
    <cellStyle name="Comma 3 10 2 2 2 2 2 6" xfId="12684" xr:uid="{815784AF-7726-43A0-8A1C-18A6DEC33370}"/>
    <cellStyle name="Comma 3 10 2 2 2 2 2 6 2" xfId="26548" xr:uid="{16B9E9A2-9B44-4AD6-BE16-1DD37604ED49}"/>
    <cellStyle name="Comma 3 10 2 2 2 2 2 7" xfId="14429" xr:uid="{C2F56A26-336A-4311-B8B9-D3762AB9456B}"/>
    <cellStyle name="Comma 3 10 2 2 2 2 2 7 2" xfId="28293" xr:uid="{52E5A562-138E-4048-A796-409B37AA8740}"/>
    <cellStyle name="Comma 3 10 2 2 2 2 2 8" xfId="15977" xr:uid="{66BB61D9-01B7-4286-9318-729D87EE2DC8}"/>
    <cellStyle name="Comma 3 10 2 2 2 2 3" xfId="2412" xr:uid="{99F5317D-615F-4A11-A7B3-0E938ED1BED4}"/>
    <cellStyle name="Comma 3 10 2 2 2 2 3 2" xfId="4132" xr:uid="{9BEC6F9C-8679-4C4D-BCE6-1447EC6F548D}"/>
    <cellStyle name="Comma 3 10 2 2 2 2 3 2 2" xfId="18166" xr:uid="{085B1D36-9126-4E7E-848E-58929DCD7FA5}"/>
    <cellStyle name="Comma 3 10 2 2 2 2 3 3" xfId="8058" xr:uid="{05CA7F69-2257-4208-9CD7-7256445B62CC}"/>
    <cellStyle name="Comma 3 10 2 2 2 2 3 3 2" xfId="21927" xr:uid="{B13A7CA8-414C-4FC7-A03A-D84D9626F175}"/>
    <cellStyle name="Comma 3 10 2 2 2 2 3 4" xfId="9576" xr:uid="{69DFB2F5-6D8D-4555-8BA9-714CCC7D3A1F}"/>
    <cellStyle name="Comma 3 10 2 2 2 2 3 4 2" xfId="23441" xr:uid="{699C7693-2E8C-4CAC-979A-0032287694F7}"/>
    <cellStyle name="Comma 3 10 2 2 2 2 3 5" xfId="13190" xr:uid="{6C3146A9-4A58-4466-815B-BD34C2495850}"/>
    <cellStyle name="Comma 3 10 2 2 2 2 3 5 2" xfId="27054" xr:uid="{7BD692C6-F789-406A-9BA4-2D56C1A7000C}"/>
    <cellStyle name="Comma 3 10 2 2 2 2 3 6" xfId="14935" xr:uid="{396EDB14-3091-406F-8F1C-3457B32436FB}"/>
    <cellStyle name="Comma 3 10 2 2 2 2 3 6 2" xfId="28799" xr:uid="{C5024DC0-BB1D-4EDE-BBBB-C706A874AA93}"/>
    <cellStyle name="Comma 3 10 2 2 2 2 3 7" xfId="16483" xr:uid="{B23E7CC5-D906-4435-B70A-0AFE942F3973}"/>
    <cellStyle name="Comma 3 10 2 2 2 2 4" xfId="5104" xr:uid="{0C2C6F0D-CF56-490E-B810-E4547F668852}"/>
    <cellStyle name="Comma 3 10 2 2 2 2 4 2" xfId="10574" xr:uid="{F2B9F4B6-A07B-47C8-9EFF-7F0E557CB409}"/>
    <cellStyle name="Comma 3 10 2 2 2 2 4 2 2" xfId="24439" xr:uid="{06268D13-31EC-4949-8C31-250B1ACF2DE3}"/>
    <cellStyle name="Comma 3 10 2 2 2 2 4 3" xfId="19138" xr:uid="{CB465E1E-E4E1-4E86-8BAA-55D0996C1864}"/>
    <cellStyle name="Comma 3 10 2 2 2 2 5" xfId="5602" xr:uid="{686AE34D-FE9F-4637-9AF0-B1457F82F585}"/>
    <cellStyle name="Comma 3 10 2 2 2 2 5 2" xfId="11076" xr:uid="{A41AEEBA-D348-4D0C-A4E7-4B1F7A4FC19E}"/>
    <cellStyle name="Comma 3 10 2 2 2 2 5 2 2" xfId="24941" xr:uid="{D6BBBA25-025D-498A-A046-177F4B2D493B}"/>
    <cellStyle name="Comma 3 10 2 2 2 2 5 3" xfId="19636" xr:uid="{F8B7C12F-8ADB-4E3E-90F3-77A0B2B12136}"/>
    <cellStyle name="Comma 3 10 2 2 2 2 6" xfId="6104" xr:uid="{AC71B278-3EA3-4F60-BB20-2D4FE447EBF9}"/>
    <cellStyle name="Comma 3 10 2 2 2 2 6 2" xfId="11578" xr:uid="{8BCDF996-F620-40AE-B97C-CEBD441BD70C}"/>
    <cellStyle name="Comma 3 10 2 2 2 2 6 2 2" xfId="25443" xr:uid="{11A6DBFB-1FBC-4034-ADE1-2DF6DBF3C3C1}"/>
    <cellStyle name="Comma 3 10 2 2 2 2 6 3" xfId="20138" xr:uid="{EFEB3098-F881-43F7-9155-1A1CF3D6FDF0}"/>
    <cellStyle name="Comma 3 10 2 2 2 2 7" xfId="3122" xr:uid="{663EE948-E1FC-491A-B09C-A73F97A74CE0}"/>
    <cellStyle name="Comma 3 10 2 2 2 2 7 2" xfId="17164" xr:uid="{FEA37740-2ADD-4DD6-A6BD-2716A5293380}"/>
    <cellStyle name="Comma 3 10 2 2 2 2 8" xfId="7044" xr:uid="{C69895C3-D08F-4781-8C48-D3E9CFE4B0C1}"/>
    <cellStyle name="Comma 3 10 2 2 2 2 8 2" xfId="20915" xr:uid="{675D6788-E0A3-41A2-AC42-4FD016AB02F8}"/>
    <cellStyle name="Comma 3 10 2 2 2 2 9" xfId="8568" xr:uid="{43E0AE3B-3695-43C4-A234-D66F130BA31C}"/>
    <cellStyle name="Comma 3 10 2 2 2 2 9 2" xfId="22433" xr:uid="{07438258-438D-4E75-93A7-E0A2E3E6EA90}"/>
    <cellStyle name="Comma 3 10 2 2 2 3" xfId="1656" xr:uid="{F6D5FDC9-8709-4915-BC64-01BBED259C37}"/>
    <cellStyle name="Comma 3 10 2 2 2 3 2" xfId="4378" xr:uid="{BF2AA297-1EAA-473C-9E3F-B07C943F89F7}"/>
    <cellStyle name="Comma 3 10 2 2 2 3 2 2" xfId="9824" xr:uid="{E001B98A-0B05-49F9-A58C-93409E4CAB40}"/>
    <cellStyle name="Comma 3 10 2 2 2 3 2 2 2" xfId="23689" xr:uid="{13617247-2704-43BA-97E4-D768DA12070C}"/>
    <cellStyle name="Comma 3 10 2 2 2 3 2 3" xfId="18412" xr:uid="{1B26C1A7-72CB-4407-825D-A9528D7EBAEC}"/>
    <cellStyle name="Comma 3 10 2 2 2 3 3" xfId="3368" xr:uid="{C9468897-29F0-4F43-802F-6B28306984E6}"/>
    <cellStyle name="Comma 3 10 2 2 2 3 3 2" xfId="17410" xr:uid="{C701436C-2994-4AB1-964E-771EF2D6CE6D}"/>
    <cellStyle name="Comma 3 10 2 2 2 3 4" xfId="7302" xr:uid="{66F3671F-A6D7-4788-B7DF-34BFEBBBA9E8}"/>
    <cellStyle name="Comma 3 10 2 2 2 3 4 2" xfId="21173" xr:uid="{63FA7BA9-075D-44F3-8C82-C49909D555F9}"/>
    <cellStyle name="Comma 3 10 2 2 2 3 5" xfId="8816" xr:uid="{C3CEE8B6-4879-4C03-BEDC-2B20D93DF91E}"/>
    <cellStyle name="Comma 3 10 2 2 2 3 5 2" xfId="22681" xr:uid="{D9AA00DF-2AB3-4C4D-8D3F-DED00FD9A299}"/>
    <cellStyle name="Comma 3 10 2 2 2 3 6" xfId="12436" xr:uid="{F5E18659-DECA-4405-986A-A21528235FF2}"/>
    <cellStyle name="Comma 3 10 2 2 2 3 6 2" xfId="26300" xr:uid="{2C17B134-9590-4B16-90D1-694E40FFE0D3}"/>
    <cellStyle name="Comma 3 10 2 2 2 3 7" xfId="14181" xr:uid="{EEDE589C-4B56-4DD5-83F6-CD04683DD6C2}"/>
    <cellStyle name="Comma 3 10 2 2 2 3 7 2" xfId="28045" xr:uid="{70E71037-D693-4C77-B9A5-7DA67D4F9370}"/>
    <cellStyle name="Comma 3 10 2 2 2 3 8" xfId="15729" xr:uid="{7F60EDC5-0831-4967-B178-45C9D163B6FF}"/>
    <cellStyle name="Comma 3 10 2 2 2 4" xfId="2164" xr:uid="{2F87851C-25B1-4BC1-8F5E-C4B0548037E2}"/>
    <cellStyle name="Comma 3 10 2 2 2 4 2" xfId="3884" xr:uid="{B8B5E48E-8C69-4191-93B6-E567D60DEB91}"/>
    <cellStyle name="Comma 3 10 2 2 2 4 2 2" xfId="17918" xr:uid="{FE249B9C-3B51-406B-B6AC-C91DFE2C6C56}"/>
    <cellStyle name="Comma 3 10 2 2 2 4 3" xfId="7810" xr:uid="{B10F98AE-3550-4FDA-AE1D-E00F13CC2DF2}"/>
    <cellStyle name="Comma 3 10 2 2 2 4 3 2" xfId="21679" xr:uid="{9AC9E8A5-FE3E-4186-9147-28D4A5603A6C}"/>
    <cellStyle name="Comma 3 10 2 2 2 4 4" xfId="9328" xr:uid="{2FBF9EF3-F8F4-48B8-AF26-49788D403958}"/>
    <cellStyle name="Comma 3 10 2 2 2 4 4 2" xfId="23193" xr:uid="{49BA4FDA-B5B8-42D1-97F1-48EFB7277C52}"/>
    <cellStyle name="Comma 3 10 2 2 2 4 5" xfId="12942" xr:uid="{964B2494-BA63-4AA6-8EFC-63E6A1B2A74B}"/>
    <cellStyle name="Comma 3 10 2 2 2 4 5 2" xfId="26806" xr:uid="{AD9A0810-A7A7-44D1-8E65-DF038F2B0069}"/>
    <cellStyle name="Comma 3 10 2 2 2 4 6" xfId="14687" xr:uid="{4C88A6DC-F486-4F29-B40E-B6D92875A3DE}"/>
    <cellStyle name="Comma 3 10 2 2 2 4 6 2" xfId="28551" xr:uid="{4EC1B711-50B9-4A44-9CEA-AA3E025D2851}"/>
    <cellStyle name="Comma 3 10 2 2 2 4 7" xfId="16235" xr:uid="{661B402B-0CF9-414B-913F-8AB93262001D}"/>
    <cellStyle name="Comma 3 10 2 2 2 5" xfId="4866" xr:uid="{3D044D2F-7A93-4DE5-A4AC-CDA1EF3D3B7B}"/>
    <cellStyle name="Comma 3 10 2 2 2 5 2" xfId="10326" xr:uid="{CC0552D8-BE40-4A51-ADBC-AF40F3086595}"/>
    <cellStyle name="Comma 3 10 2 2 2 5 2 2" xfId="24191" xr:uid="{2E10BA2A-84F3-4FA6-BA37-4C2C706D7B7F}"/>
    <cellStyle name="Comma 3 10 2 2 2 5 3" xfId="18900" xr:uid="{4BA28AC3-0768-4022-9F5A-1EBA963AF381}"/>
    <cellStyle name="Comma 3 10 2 2 2 6" xfId="5354" xr:uid="{A91638E7-6502-458C-91BD-6D18FDFB87C4}"/>
    <cellStyle name="Comma 3 10 2 2 2 6 2" xfId="10828" xr:uid="{C417E996-23D6-4033-987E-7ED03A427ADF}"/>
    <cellStyle name="Comma 3 10 2 2 2 6 2 2" xfId="24693" xr:uid="{AF04C8C3-3F0F-4AF5-911F-F30960C356FA}"/>
    <cellStyle name="Comma 3 10 2 2 2 6 3" xfId="19388" xr:uid="{1AED244D-6A38-482A-B4B2-5E17CB394330}"/>
    <cellStyle name="Comma 3 10 2 2 2 7" xfId="5856" xr:uid="{CD9CC9B4-08C5-4A01-AF05-6F6B25715C4B}"/>
    <cellStyle name="Comma 3 10 2 2 2 7 2" xfId="11330" xr:uid="{1083E9D2-DAB2-42AB-8ED4-A8BF9CF2E6D3}"/>
    <cellStyle name="Comma 3 10 2 2 2 7 2 2" xfId="25195" xr:uid="{7F5ADB00-AC5F-4788-8A09-01B034B36F14}"/>
    <cellStyle name="Comma 3 10 2 2 2 7 3" xfId="19890" xr:uid="{608FBCD9-AC28-4F3D-A7E3-9C59901A15C0}"/>
    <cellStyle name="Comma 3 10 2 2 2 8" xfId="2882" xr:uid="{65DE15EE-6A89-4EFA-9FA5-2CD525A424CC}"/>
    <cellStyle name="Comma 3 10 2 2 2 8 2" xfId="16924" xr:uid="{9304FBC5-6E0C-4DDA-A30B-300651D865FD}"/>
    <cellStyle name="Comma 3 10 2 2 2 9" xfId="6796" xr:uid="{975B34DD-3581-4B1A-91FC-855D00A0F279}"/>
    <cellStyle name="Comma 3 10 2 2 2 9 2" xfId="20667" xr:uid="{115CCB24-9C53-4532-97D5-CEF7D427B15B}"/>
    <cellStyle name="Comma 3 10 2 2 3" xfId="1274" xr:uid="{20DFC640-05CD-492D-9974-384CDDB215FF}"/>
    <cellStyle name="Comma 3 10 2 2 3 10" xfId="12054" xr:uid="{3CE7E4CD-29D9-4F0B-8251-E14CA344D0CE}"/>
    <cellStyle name="Comma 3 10 2 2 3 10 2" xfId="25918" xr:uid="{5DC52E56-374A-44F2-AAA1-D6B9D2FDDC41}"/>
    <cellStyle name="Comma 3 10 2 2 3 11" xfId="13799" xr:uid="{74FFB3CE-9360-44D6-82D7-D936D9C28CF4}"/>
    <cellStyle name="Comma 3 10 2 2 3 11 2" xfId="27663" xr:uid="{F10F9D4E-82CF-4776-9BA2-D9897A4D4A39}"/>
    <cellStyle name="Comma 3 10 2 2 3 12" xfId="15347" xr:uid="{4597B67F-8143-41DB-82E5-B9328E3300AA}"/>
    <cellStyle name="Comma 3 10 2 2 3 2" xfId="1780" xr:uid="{157DA217-1E45-4FEA-B348-6FB6105CF4E2}"/>
    <cellStyle name="Comma 3 10 2 2 3 2 2" xfId="4502" xr:uid="{4657F07D-8A0F-4E63-8EDC-68928642E9F5}"/>
    <cellStyle name="Comma 3 10 2 2 3 2 2 2" xfId="9948" xr:uid="{F9ED7F66-B308-46C6-B9AE-BE86DC9CD469}"/>
    <cellStyle name="Comma 3 10 2 2 3 2 2 2 2" xfId="23813" xr:uid="{5A62053E-A8A7-4EE1-9E47-1A9D24B82A06}"/>
    <cellStyle name="Comma 3 10 2 2 3 2 2 3" xfId="18536" xr:uid="{5511D0CF-68EC-480A-AA1F-6BC25CDB77FB}"/>
    <cellStyle name="Comma 3 10 2 2 3 2 3" xfId="3492" xr:uid="{CE9B20E5-590E-4115-A33E-7E247EA26E19}"/>
    <cellStyle name="Comma 3 10 2 2 3 2 3 2" xfId="17534" xr:uid="{E7403189-E246-42F0-90A5-6498F49F3D95}"/>
    <cellStyle name="Comma 3 10 2 2 3 2 4" xfId="7426" xr:uid="{F268723B-B13C-43BB-83C9-F3F3AC735188}"/>
    <cellStyle name="Comma 3 10 2 2 3 2 4 2" xfId="21297" xr:uid="{B95BE1BF-BFD9-422F-B8D4-C1DE0F8BDC5D}"/>
    <cellStyle name="Comma 3 10 2 2 3 2 5" xfId="8940" xr:uid="{A92E913F-28F9-4F0A-A832-BFEBBA8E9CFB}"/>
    <cellStyle name="Comma 3 10 2 2 3 2 5 2" xfId="22805" xr:uid="{AC2A63B0-9607-41BC-96D3-629AE7F884EE}"/>
    <cellStyle name="Comma 3 10 2 2 3 2 6" xfId="12560" xr:uid="{8FE955BA-70EC-408E-9988-B3AD70230F26}"/>
    <cellStyle name="Comma 3 10 2 2 3 2 6 2" xfId="26424" xr:uid="{B1D486A5-D8FE-4888-A271-5C578D487770}"/>
    <cellStyle name="Comma 3 10 2 2 3 2 7" xfId="14305" xr:uid="{77736158-0D87-4CB3-A9A7-C4E56379DC80}"/>
    <cellStyle name="Comma 3 10 2 2 3 2 7 2" xfId="28169" xr:uid="{91DC0DAC-C134-49AF-96EB-738D28DCBE13}"/>
    <cellStyle name="Comma 3 10 2 2 3 2 8" xfId="15853" xr:uid="{E9FB1BB2-2961-459F-BFBB-90EF20AAA67C}"/>
    <cellStyle name="Comma 3 10 2 2 3 3" xfId="2288" xr:uid="{9BABEA73-5B31-4DAE-96BD-C40A9AFFB383}"/>
    <cellStyle name="Comma 3 10 2 2 3 3 2" xfId="4008" xr:uid="{8363FC03-1FAF-4D23-8BEE-DF48F930E63E}"/>
    <cellStyle name="Comma 3 10 2 2 3 3 2 2" xfId="18042" xr:uid="{6281E5CC-3A2F-4F21-AA7C-A5F75EA32B7A}"/>
    <cellStyle name="Comma 3 10 2 2 3 3 3" xfId="7934" xr:uid="{A701B7EC-FF1E-42E0-86A0-27080F33FBA4}"/>
    <cellStyle name="Comma 3 10 2 2 3 3 3 2" xfId="21803" xr:uid="{998217E5-1B34-4E11-BF50-5CC4E1F6B79A}"/>
    <cellStyle name="Comma 3 10 2 2 3 3 4" xfId="9452" xr:uid="{FC8CF4C0-D0B1-4D8B-845F-73A0E401E89E}"/>
    <cellStyle name="Comma 3 10 2 2 3 3 4 2" xfId="23317" xr:uid="{59978F14-44C3-40FB-A5E3-650ABB5B5584}"/>
    <cellStyle name="Comma 3 10 2 2 3 3 5" xfId="13066" xr:uid="{244B514B-B4A9-4E30-BD96-46A988D6EBA3}"/>
    <cellStyle name="Comma 3 10 2 2 3 3 5 2" xfId="26930" xr:uid="{D3A29A8C-E421-42C6-BD72-AF0B5ACB97FE}"/>
    <cellStyle name="Comma 3 10 2 2 3 3 6" xfId="14811" xr:uid="{B5878CA7-AA84-478F-AEE5-622DD0CD963C}"/>
    <cellStyle name="Comma 3 10 2 2 3 3 6 2" xfId="28675" xr:uid="{61509B1C-674B-42CA-A37F-5568B4097FF6}"/>
    <cellStyle name="Comma 3 10 2 2 3 3 7" xfId="16359" xr:uid="{6B1B6D99-74FD-4B78-A1AF-8338EC1B94D8}"/>
    <cellStyle name="Comma 3 10 2 2 3 4" xfId="4982" xr:uid="{3499E5CF-180A-4FD9-858F-D5DEB0FB7428}"/>
    <cellStyle name="Comma 3 10 2 2 3 4 2" xfId="10450" xr:uid="{FB58B025-0C9E-4080-8848-CA862125D655}"/>
    <cellStyle name="Comma 3 10 2 2 3 4 2 2" xfId="24315" xr:uid="{06277A81-1E7A-4B23-856B-9C1B11D30065}"/>
    <cellStyle name="Comma 3 10 2 2 3 4 3" xfId="19016" xr:uid="{FA1054C9-1812-4400-9033-0B8658C52846}"/>
    <cellStyle name="Comma 3 10 2 2 3 5" xfId="5478" xr:uid="{F976A29A-E75D-400E-B2D9-0F8754B8AE17}"/>
    <cellStyle name="Comma 3 10 2 2 3 5 2" xfId="10952" xr:uid="{8C0F40FD-7986-4148-9D25-3914EE80E30F}"/>
    <cellStyle name="Comma 3 10 2 2 3 5 2 2" xfId="24817" xr:uid="{CF745E60-F2DD-4223-807C-3DDBBA1B2042}"/>
    <cellStyle name="Comma 3 10 2 2 3 5 3" xfId="19512" xr:uid="{94C183DB-1ACF-4ABB-8053-5F87F2B4C21A}"/>
    <cellStyle name="Comma 3 10 2 2 3 6" xfId="5980" xr:uid="{59812D7B-DF6D-44D2-9519-209BCF780E11}"/>
    <cellStyle name="Comma 3 10 2 2 3 6 2" xfId="11454" xr:uid="{AE2E366F-FE9F-41C8-BA24-5EB2A52FF521}"/>
    <cellStyle name="Comma 3 10 2 2 3 6 2 2" xfId="25319" xr:uid="{248EA487-4A03-4461-8923-F8CA5CBA4378}"/>
    <cellStyle name="Comma 3 10 2 2 3 6 3" xfId="20014" xr:uid="{4F06D764-72BE-49DA-B84E-3DCFD4BB7410}"/>
    <cellStyle name="Comma 3 10 2 2 3 7" xfId="3000" xr:uid="{B8B97EE9-B0C8-4D8E-8626-0668BAF2BF36}"/>
    <cellStyle name="Comma 3 10 2 2 3 7 2" xfId="17042" xr:uid="{7D48BFAB-5195-4A3E-AEDE-032BD56EA189}"/>
    <cellStyle name="Comma 3 10 2 2 3 8" xfId="6920" xr:uid="{A21522B9-5985-4A74-951A-8511BD44777A}"/>
    <cellStyle name="Comma 3 10 2 2 3 8 2" xfId="20791" xr:uid="{8E8D01AE-24FB-445A-879F-5B72F0BD1A41}"/>
    <cellStyle name="Comma 3 10 2 2 3 9" xfId="8444" xr:uid="{5C56DB2D-C383-489D-A5E9-3A48EBF4DEAC}"/>
    <cellStyle name="Comma 3 10 2 2 3 9 2" xfId="22309" xr:uid="{63BBEA5B-7141-4D35-9BD1-36809283FCCC}"/>
    <cellStyle name="Comma 3 10 2 2 4" xfId="1532" xr:uid="{EA7694AF-738E-473B-9618-20CC80F546A1}"/>
    <cellStyle name="Comma 3 10 2 2 4 2" xfId="4256" xr:uid="{4CF93A2C-E146-497D-A520-5673AD13DF50}"/>
    <cellStyle name="Comma 3 10 2 2 4 2 2" xfId="9700" xr:uid="{3D60E4CD-8D38-451E-8111-C72D58DFFBAF}"/>
    <cellStyle name="Comma 3 10 2 2 4 2 2 2" xfId="23565" xr:uid="{D97A44DD-C043-46E5-B0A3-F2C81AB05F39}"/>
    <cellStyle name="Comma 3 10 2 2 4 2 3" xfId="18290" xr:uid="{EE1ABBFA-AF1E-4F39-A33A-38118D2E0B35}"/>
    <cellStyle name="Comma 3 10 2 2 4 3" xfId="3246" xr:uid="{33E76CB2-8811-4343-A376-C24F21D0AE23}"/>
    <cellStyle name="Comma 3 10 2 2 4 3 2" xfId="17288" xr:uid="{64167240-975D-4CDD-AFF9-A1D1077177FE}"/>
    <cellStyle name="Comma 3 10 2 2 4 4" xfId="7178" xr:uid="{79E3C761-3D61-4D68-A343-DA89F204B061}"/>
    <cellStyle name="Comma 3 10 2 2 4 4 2" xfId="21049" xr:uid="{2AFEE62D-CEEA-4825-BED6-57B46E57B18D}"/>
    <cellStyle name="Comma 3 10 2 2 4 5" xfId="8692" xr:uid="{BA3B7FD1-2FB3-4AC3-8AA8-FF422EBED6B4}"/>
    <cellStyle name="Comma 3 10 2 2 4 5 2" xfId="22557" xr:uid="{76DEBADD-FE36-4DC8-962D-CB372E16F9D1}"/>
    <cellStyle name="Comma 3 10 2 2 4 6" xfId="12312" xr:uid="{E1AB47FA-4630-4144-9176-D06F81AE8B3C}"/>
    <cellStyle name="Comma 3 10 2 2 4 6 2" xfId="26176" xr:uid="{4AE9570C-0422-4A3D-8223-AAB5B824F3ED}"/>
    <cellStyle name="Comma 3 10 2 2 4 7" xfId="14057" xr:uid="{247F452C-8A46-45A3-B802-94BF07E395C4}"/>
    <cellStyle name="Comma 3 10 2 2 4 7 2" xfId="27921" xr:uid="{28E2873E-FFE4-412A-969F-8C48461755C1}"/>
    <cellStyle name="Comma 3 10 2 2 4 8" xfId="15605" xr:uid="{91162B67-5449-41A7-9E50-BF15EE3A2913}"/>
    <cellStyle name="Comma 3 10 2 2 5" xfId="2040" xr:uid="{A9855ADB-213F-47DC-AC78-6366C3CD35DA}"/>
    <cellStyle name="Comma 3 10 2 2 5 2" xfId="3760" xr:uid="{B4130E6B-C7A3-4F9C-9328-57549134728E}"/>
    <cellStyle name="Comma 3 10 2 2 5 2 2" xfId="17794" xr:uid="{040630E4-FE2E-421A-9886-30B8931F4A29}"/>
    <cellStyle name="Comma 3 10 2 2 5 3" xfId="7686" xr:uid="{316BEB79-D8E3-4C05-9AF7-927B15309BF6}"/>
    <cellStyle name="Comma 3 10 2 2 5 3 2" xfId="21555" xr:uid="{8DFD9CA0-DE64-4DF7-B82C-3405AE58FE12}"/>
    <cellStyle name="Comma 3 10 2 2 5 4" xfId="9204" xr:uid="{0C776687-86F2-4695-8C5C-561A27F2D9CD}"/>
    <cellStyle name="Comma 3 10 2 2 5 4 2" xfId="23069" xr:uid="{9957DD51-A85C-413A-8068-68EFF81F050B}"/>
    <cellStyle name="Comma 3 10 2 2 5 5" xfId="12818" xr:uid="{6BC7CC5E-927F-445A-BB40-01253DD77F00}"/>
    <cellStyle name="Comma 3 10 2 2 5 5 2" xfId="26682" xr:uid="{11525900-5E85-4843-B817-4378B7E5B7D1}"/>
    <cellStyle name="Comma 3 10 2 2 5 6" xfId="14563" xr:uid="{A38A6690-DCCF-40F8-8530-5D4ED00B0BBB}"/>
    <cellStyle name="Comma 3 10 2 2 5 6 2" xfId="28427" xr:uid="{0EF7B09C-06FC-4856-A279-1921E2EA679E}"/>
    <cellStyle name="Comma 3 10 2 2 5 7" xfId="16111" xr:uid="{EB4EF7DD-B1FC-4BD5-B715-59D0C9D1B1F6}"/>
    <cellStyle name="Comma 3 10 2 2 6" xfId="4754" xr:uid="{4ADF6AE9-DD39-4377-A41B-9FE349CBBCFD}"/>
    <cellStyle name="Comma 3 10 2 2 6 2" xfId="10202" xr:uid="{86EBA984-8A91-4F9B-9CAF-360C520978A2}"/>
    <cellStyle name="Comma 3 10 2 2 6 2 2" xfId="24067" xr:uid="{DC6DA7AC-B9EA-4A95-8082-BC683BDFBD96}"/>
    <cellStyle name="Comma 3 10 2 2 6 3" xfId="18788" xr:uid="{162420CE-1A61-40A1-8E75-C41EBA3269C8}"/>
    <cellStyle name="Comma 3 10 2 2 7" xfId="5230" xr:uid="{E2447A39-C7CF-44FF-B47C-AC814A0D009F}"/>
    <cellStyle name="Comma 3 10 2 2 7 2" xfId="10704" xr:uid="{6B91F541-0790-49C1-8E62-E7849DC5F3EB}"/>
    <cellStyle name="Comma 3 10 2 2 7 2 2" xfId="24569" xr:uid="{B435EB89-848B-4C9E-B8F6-3647F187655F}"/>
    <cellStyle name="Comma 3 10 2 2 7 3" xfId="19264" xr:uid="{1BA279F5-C9C3-48C7-85AA-443C8BD4FE95}"/>
    <cellStyle name="Comma 3 10 2 2 8" xfId="5732" xr:uid="{AB9F623B-F491-4F3F-9137-E93911E46FD7}"/>
    <cellStyle name="Comma 3 10 2 2 8 2" xfId="11206" xr:uid="{145FE02D-B82E-4080-A7C9-E74595AAE54F}"/>
    <cellStyle name="Comma 3 10 2 2 8 2 2" xfId="25071" xr:uid="{A1023D54-820C-4836-A453-62CD9A8A114F}"/>
    <cellStyle name="Comma 3 10 2 2 8 3" xfId="19766" xr:uid="{E4B62FC5-35DC-4650-9B65-00D4E0175044}"/>
    <cellStyle name="Comma 3 10 2 2 9" xfId="2770" xr:uid="{A259D766-7EAD-4961-9010-EAC8A387634A}"/>
    <cellStyle name="Comma 3 10 2 2 9 2" xfId="16812" xr:uid="{8B848279-3387-41A8-B160-0E4F08082FBC}"/>
    <cellStyle name="Comma 3 10 2 3" xfId="1121" xr:uid="{13CC1EAE-4373-442F-8FE5-8029B9D8F8AE}"/>
    <cellStyle name="Comma 3 10 2 3 10" xfId="8291" xr:uid="{F2825673-43A7-4BB4-BC4C-AD35A2102E58}"/>
    <cellStyle name="Comma 3 10 2 3 10 2" xfId="22156" xr:uid="{2498402E-A201-4E43-86EF-03AA45308F49}"/>
    <cellStyle name="Comma 3 10 2 3 11" xfId="11901" xr:uid="{86AE0550-1513-41EB-91D5-3358528D728A}"/>
    <cellStyle name="Comma 3 10 2 3 11 2" xfId="25765" xr:uid="{615D02CB-2530-4D6A-89A7-71401E4FCBDA}"/>
    <cellStyle name="Comma 3 10 2 3 12" xfId="13646" xr:uid="{B29CE18B-76B5-4B1A-9D03-229902882F20}"/>
    <cellStyle name="Comma 3 10 2 3 12 2" xfId="27510" xr:uid="{868B7653-D59D-4261-A738-92BBE5B54649}"/>
    <cellStyle name="Comma 3 10 2 3 13" xfId="15194" xr:uid="{FC6EB7D9-A6F3-4D3F-81F2-E5D6E3E16E69}"/>
    <cellStyle name="Comma 3 10 2 3 2" xfId="1369" xr:uid="{BB8742C3-B4D2-44E2-9CE4-E6EE59B2514F}"/>
    <cellStyle name="Comma 3 10 2 3 2 10" xfId="12149" xr:uid="{600F8D7E-1DD3-4E3C-BF19-D58257EB6577}"/>
    <cellStyle name="Comma 3 10 2 3 2 10 2" xfId="26013" xr:uid="{C0ABC45C-2C84-4206-9590-D58E2279F2D3}"/>
    <cellStyle name="Comma 3 10 2 3 2 11" xfId="13894" xr:uid="{A64BD869-1363-4AEA-A348-FFA734469886}"/>
    <cellStyle name="Comma 3 10 2 3 2 11 2" xfId="27758" xr:uid="{AE3B2FAF-D7EF-42FC-8FC0-22519D740CB0}"/>
    <cellStyle name="Comma 3 10 2 3 2 12" xfId="15442" xr:uid="{33551F73-04AD-4072-A7F0-656DDFBCDA06}"/>
    <cellStyle name="Comma 3 10 2 3 2 2" xfId="1875" xr:uid="{717D8C46-14E2-40E5-B520-1B44F7FE57FC}"/>
    <cellStyle name="Comma 3 10 2 3 2 2 2" xfId="4597" xr:uid="{46EC2C98-D941-4FDD-851C-7AFCCB4D394C}"/>
    <cellStyle name="Comma 3 10 2 3 2 2 2 2" xfId="10043" xr:uid="{78532BB3-58BA-4ABD-BA01-7391CC96BCB0}"/>
    <cellStyle name="Comma 3 10 2 3 2 2 2 2 2" xfId="23908" xr:uid="{C207BB2D-EA90-4BD7-9A04-BDE7B7E5982F}"/>
    <cellStyle name="Comma 3 10 2 3 2 2 2 3" xfId="18631" xr:uid="{1C8F1FC7-5348-4A49-91D7-27EB8DC449FA}"/>
    <cellStyle name="Comma 3 10 2 3 2 2 3" xfId="3587" xr:uid="{E4D6976D-58FD-4615-A1B8-780787679556}"/>
    <cellStyle name="Comma 3 10 2 3 2 2 3 2" xfId="17629" xr:uid="{E1D60509-2063-4108-92A1-2402C75E2EC0}"/>
    <cellStyle name="Comma 3 10 2 3 2 2 4" xfId="7521" xr:uid="{FED92788-8A9E-4A58-BAC1-DE6F7ECB37B9}"/>
    <cellStyle name="Comma 3 10 2 3 2 2 4 2" xfId="21392" xr:uid="{241C15EB-0C8D-4D3F-98DC-8179044C05E9}"/>
    <cellStyle name="Comma 3 10 2 3 2 2 5" xfId="9035" xr:uid="{7C89A09B-F905-4754-97D5-F6ED56A1069A}"/>
    <cellStyle name="Comma 3 10 2 3 2 2 5 2" xfId="22900" xr:uid="{DD2FDFAF-3E3F-42F0-A5AD-205BD94A707C}"/>
    <cellStyle name="Comma 3 10 2 3 2 2 6" xfId="12655" xr:uid="{C84693B1-2241-4EF2-B93F-B8806989FAD7}"/>
    <cellStyle name="Comma 3 10 2 3 2 2 6 2" xfId="26519" xr:uid="{EE40E8F6-3656-42C3-9A0B-CA0857FCF52D}"/>
    <cellStyle name="Comma 3 10 2 3 2 2 7" xfId="14400" xr:uid="{158A4AB8-0CF2-4D72-90FA-850B83069F1B}"/>
    <cellStyle name="Comma 3 10 2 3 2 2 7 2" xfId="28264" xr:uid="{944B43BB-1E03-4A8D-AB57-D6ED5B25FA75}"/>
    <cellStyle name="Comma 3 10 2 3 2 2 8" xfId="15948" xr:uid="{8CB8F015-91AE-4D6E-BC32-5BD595492B23}"/>
    <cellStyle name="Comma 3 10 2 3 2 3" xfId="2383" xr:uid="{75E0F78F-0134-455B-B0C5-6E837E3E7F83}"/>
    <cellStyle name="Comma 3 10 2 3 2 3 2" xfId="4103" xr:uid="{82E1A4AB-AD60-44E8-A45E-5CD37F5768DA}"/>
    <cellStyle name="Comma 3 10 2 3 2 3 2 2" xfId="18137" xr:uid="{2CB16CB3-E808-4DEA-B357-734C4B6AEDD8}"/>
    <cellStyle name="Comma 3 10 2 3 2 3 3" xfId="8029" xr:uid="{5ABF4D6D-AD19-483F-B7E6-EA1F5AC0F942}"/>
    <cellStyle name="Comma 3 10 2 3 2 3 3 2" xfId="21898" xr:uid="{AB89B7A5-FA98-405B-8B15-82F003BAFE61}"/>
    <cellStyle name="Comma 3 10 2 3 2 3 4" xfId="9547" xr:uid="{61B8D997-1B2E-48DB-8ABE-8854498C4522}"/>
    <cellStyle name="Comma 3 10 2 3 2 3 4 2" xfId="23412" xr:uid="{9C078605-8F1E-4B09-B310-537D4FF41DAE}"/>
    <cellStyle name="Comma 3 10 2 3 2 3 5" xfId="13161" xr:uid="{EFD46F76-E996-4F8C-BFD8-6D356B17103E}"/>
    <cellStyle name="Comma 3 10 2 3 2 3 5 2" xfId="27025" xr:uid="{19755B3D-1816-45A9-A777-9EE202BCF820}"/>
    <cellStyle name="Comma 3 10 2 3 2 3 6" xfId="14906" xr:uid="{176F6894-F73B-43FC-AC1E-935232455F01}"/>
    <cellStyle name="Comma 3 10 2 3 2 3 6 2" xfId="28770" xr:uid="{07F62FE3-BA21-4CAB-B118-56313995C78B}"/>
    <cellStyle name="Comma 3 10 2 3 2 3 7" xfId="16454" xr:uid="{0D4060EB-0189-421F-A198-380DAC074F98}"/>
    <cellStyle name="Comma 3 10 2 3 2 4" xfId="5075" xr:uid="{D311F7AD-44E3-4E90-ADDE-2E7024BF63C6}"/>
    <cellStyle name="Comma 3 10 2 3 2 4 2" xfId="10545" xr:uid="{3FA0573A-A236-4396-BCA6-3D6C596CFA6F}"/>
    <cellStyle name="Comma 3 10 2 3 2 4 2 2" xfId="24410" xr:uid="{C638D406-161E-4D0E-BE66-4F1A96B3FECB}"/>
    <cellStyle name="Comma 3 10 2 3 2 4 3" xfId="19109" xr:uid="{6C1C3A8C-EDEE-4B85-B1A6-5D7FE0427146}"/>
    <cellStyle name="Comma 3 10 2 3 2 5" xfId="5573" xr:uid="{02C3ACA5-BA45-403C-B7E1-33339B5F86E8}"/>
    <cellStyle name="Comma 3 10 2 3 2 5 2" xfId="11047" xr:uid="{E7DF8457-DDEA-4A94-9298-5A269A8D2621}"/>
    <cellStyle name="Comma 3 10 2 3 2 5 2 2" xfId="24912" xr:uid="{9F4EEB9F-223B-43E9-80F6-6C2FD8E1AD4C}"/>
    <cellStyle name="Comma 3 10 2 3 2 5 3" xfId="19607" xr:uid="{F560637C-9406-4CDF-856C-AD846F72D7A5}"/>
    <cellStyle name="Comma 3 10 2 3 2 6" xfId="6075" xr:uid="{003A7C14-65D9-4C4F-8E13-4685D98211A5}"/>
    <cellStyle name="Comma 3 10 2 3 2 6 2" xfId="11549" xr:uid="{16AAC7DB-595E-4C45-834D-F6CAEE9D4B5E}"/>
    <cellStyle name="Comma 3 10 2 3 2 6 2 2" xfId="25414" xr:uid="{17206746-3AFE-47AD-879D-196E6C185BD7}"/>
    <cellStyle name="Comma 3 10 2 3 2 6 3" xfId="20109" xr:uid="{32027284-4DCD-4FD7-9915-0A78461F194B}"/>
    <cellStyle name="Comma 3 10 2 3 2 7" xfId="3093" xr:uid="{AAC08EAF-362D-4193-B8A2-3BEE3BDA37DA}"/>
    <cellStyle name="Comma 3 10 2 3 2 7 2" xfId="17135" xr:uid="{9111B94B-DB25-479C-A5B4-5D60882881F0}"/>
    <cellStyle name="Comma 3 10 2 3 2 8" xfId="7015" xr:uid="{FEFDE79A-3CB0-4442-9C03-5B7976CC395E}"/>
    <cellStyle name="Comma 3 10 2 3 2 8 2" xfId="20886" xr:uid="{23ECA095-B2C5-4D27-8CD6-8998D5C8064A}"/>
    <cellStyle name="Comma 3 10 2 3 2 9" xfId="8539" xr:uid="{FE6D4E95-E025-43D6-B14F-4F37129FD7BB}"/>
    <cellStyle name="Comma 3 10 2 3 2 9 2" xfId="22404" xr:uid="{C5D78908-EE9F-4374-A719-68A52C198C5D}"/>
    <cellStyle name="Comma 3 10 2 3 3" xfId="1627" xr:uid="{675642E8-5F21-41CB-8A31-305B192CFDBE}"/>
    <cellStyle name="Comma 3 10 2 3 3 2" xfId="4349" xr:uid="{9F0B3999-697F-4352-B789-1B2D775AAF08}"/>
    <cellStyle name="Comma 3 10 2 3 3 2 2" xfId="9795" xr:uid="{FB0F08E0-A51A-4475-9A47-6FEFDDF2ECC5}"/>
    <cellStyle name="Comma 3 10 2 3 3 2 2 2" xfId="23660" xr:uid="{82A8BC48-F2FD-4C15-BC60-A36D59E202E1}"/>
    <cellStyle name="Comma 3 10 2 3 3 2 3" xfId="18383" xr:uid="{6844AD42-734A-4C4E-8715-3DA7E0344852}"/>
    <cellStyle name="Comma 3 10 2 3 3 3" xfId="3339" xr:uid="{7A72E210-9204-41BD-ADDC-8B901ABFBF4E}"/>
    <cellStyle name="Comma 3 10 2 3 3 3 2" xfId="17381" xr:uid="{38B0525A-0B6C-419C-9310-A09A58768B8E}"/>
    <cellStyle name="Comma 3 10 2 3 3 4" xfId="7273" xr:uid="{3CB5E8F2-21B0-4F90-A74E-0D204BF5AE01}"/>
    <cellStyle name="Comma 3 10 2 3 3 4 2" xfId="21144" xr:uid="{07170B38-9BBF-43F4-8AE2-8021CB57DC91}"/>
    <cellStyle name="Comma 3 10 2 3 3 5" xfId="8787" xr:uid="{9B209BC1-D5C8-4BA4-AEC7-BB9E7E0713D6}"/>
    <cellStyle name="Comma 3 10 2 3 3 5 2" xfId="22652" xr:uid="{1B33C07F-9E7E-443C-928A-EB3910CBCA11}"/>
    <cellStyle name="Comma 3 10 2 3 3 6" xfId="12407" xr:uid="{13F76E35-9E59-4EB9-AE90-6F176061D46F}"/>
    <cellStyle name="Comma 3 10 2 3 3 6 2" xfId="26271" xr:uid="{A4BBDC93-A2C0-4504-BDF3-13EBF368B590}"/>
    <cellStyle name="Comma 3 10 2 3 3 7" xfId="14152" xr:uid="{0485F0FB-F896-4D7C-8E39-BD886B0542C3}"/>
    <cellStyle name="Comma 3 10 2 3 3 7 2" xfId="28016" xr:uid="{329EC475-5A5D-4AAF-900A-C0EB8ECC38A2}"/>
    <cellStyle name="Comma 3 10 2 3 3 8" xfId="15700" xr:uid="{7E02D4C4-82F5-44B7-9BFC-970D2352D731}"/>
    <cellStyle name="Comma 3 10 2 3 4" xfId="2135" xr:uid="{DE349AF1-A32C-482F-8938-89A5E5BF775F}"/>
    <cellStyle name="Comma 3 10 2 3 4 2" xfId="3855" xr:uid="{44962E7A-D20A-4698-86DF-B48A0ACAE8F4}"/>
    <cellStyle name="Comma 3 10 2 3 4 2 2" xfId="17889" xr:uid="{AE01C2E3-849F-4B5D-9167-DA2F656F0930}"/>
    <cellStyle name="Comma 3 10 2 3 4 3" xfId="7781" xr:uid="{747A877D-793D-45EE-8DEA-00769B2A9E65}"/>
    <cellStyle name="Comma 3 10 2 3 4 3 2" xfId="21650" xr:uid="{A23CC5AD-1660-4528-BBA2-E9735A03E938}"/>
    <cellStyle name="Comma 3 10 2 3 4 4" xfId="9299" xr:uid="{2274E703-D0F1-4993-9FE9-1357F2AD42D6}"/>
    <cellStyle name="Comma 3 10 2 3 4 4 2" xfId="23164" xr:uid="{1714A6C1-AD0F-42C0-B1D7-C9EEE2A489E3}"/>
    <cellStyle name="Comma 3 10 2 3 4 5" xfId="12913" xr:uid="{D4D923E4-37C4-43C0-AD91-FF3F37694BFD}"/>
    <cellStyle name="Comma 3 10 2 3 4 5 2" xfId="26777" xr:uid="{B171BE37-8C2F-4982-8B7F-ADC7D7527AF6}"/>
    <cellStyle name="Comma 3 10 2 3 4 6" xfId="14658" xr:uid="{0AE51A42-716E-4C5F-B763-08EB5A8B36E3}"/>
    <cellStyle name="Comma 3 10 2 3 4 6 2" xfId="28522" xr:uid="{E3F840A6-9B33-4997-8C48-4D7476514B00}"/>
    <cellStyle name="Comma 3 10 2 3 4 7" xfId="16206" xr:uid="{899F397E-CA32-400D-9123-C743977DA34E}"/>
    <cellStyle name="Comma 3 10 2 3 5" xfId="4839" xr:uid="{62FB7813-ED9A-46EF-B9C6-1692FD137675}"/>
    <cellStyle name="Comma 3 10 2 3 5 2" xfId="10297" xr:uid="{D1362087-8DDC-41EB-98A5-EB0220D00189}"/>
    <cellStyle name="Comma 3 10 2 3 5 2 2" xfId="24162" xr:uid="{0861671D-E987-418F-A5A3-D7076D984B12}"/>
    <cellStyle name="Comma 3 10 2 3 5 3" xfId="18873" xr:uid="{BB6FAAE6-459C-4BC1-BD89-CA6A0AE9523D}"/>
    <cellStyle name="Comma 3 10 2 3 6" xfId="5325" xr:uid="{A68FF74E-1EF4-4BF9-B83F-0C29E26DA42A}"/>
    <cellStyle name="Comma 3 10 2 3 6 2" xfId="10799" xr:uid="{99516603-01CA-4488-BA7A-38506CBEFCE2}"/>
    <cellStyle name="Comma 3 10 2 3 6 2 2" xfId="24664" xr:uid="{0402727A-3762-438F-94B7-62967F40CC6A}"/>
    <cellStyle name="Comma 3 10 2 3 6 3" xfId="19359" xr:uid="{809B101F-E9EE-40AA-8AAD-5D8013E29249}"/>
    <cellStyle name="Comma 3 10 2 3 7" xfId="5827" xr:uid="{0D25885A-7348-4179-81B7-0000105C9010}"/>
    <cellStyle name="Comma 3 10 2 3 7 2" xfId="11301" xr:uid="{D4306577-41E3-40A8-ACF3-54F4DE4BC413}"/>
    <cellStyle name="Comma 3 10 2 3 7 2 2" xfId="25166" xr:uid="{EB41EED3-0441-44FE-886C-FA83C1D64D02}"/>
    <cellStyle name="Comma 3 10 2 3 7 3" xfId="19861" xr:uid="{10B1A5B7-75E9-4AF7-8B59-327A8C406C3F}"/>
    <cellStyle name="Comma 3 10 2 3 8" xfId="2855" xr:uid="{1B059508-5943-43D1-892F-05E7C5436CCA}"/>
    <cellStyle name="Comma 3 10 2 3 8 2" xfId="16897" xr:uid="{143288E9-2B9A-4D19-8C79-1BCE392F22ED}"/>
    <cellStyle name="Comma 3 10 2 3 9" xfId="6767" xr:uid="{94E25F60-947A-42B8-ABF6-C7443F76D151}"/>
    <cellStyle name="Comma 3 10 2 3 9 2" xfId="20638" xr:uid="{F8B9BF8C-10B3-40ED-8C71-A6D9BE2A35F2}"/>
    <cellStyle name="Comma 3 10 2 4" xfId="1245" xr:uid="{5BDAEA5C-604A-4A29-8385-87AEBEB70CF4}"/>
    <cellStyle name="Comma 3 10 2 4 10" xfId="12025" xr:uid="{2E6349F4-DD49-48F9-802F-6CB1B3DFB740}"/>
    <cellStyle name="Comma 3 10 2 4 10 2" xfId="25889" xr:uid="{BC784257-EDFC-48CC-A82B-C164440368D9}"/>
    <cellStyle name="Comma 3 10 2 4 11" xfId="13770" xr:uid="{28AA4F64-931F-42FA-978C-3EC5C45AB598}"/>
    <cellStyle name="Comma 3 10 2 4 11 2" xfId="27634" xr:uid="{8F1CEAAB-4CBC-4134-8D41-B32F3CE8E912}"/>
    <cellStyle name="Comma 3 10 2 4 12" xfId="15318" xr:uid="{3D025C1D-9845-4A6E-9024-EFC8831A5512}"/>
    <cellStyle name="Comma 3 10 2 4 2" xfId="1751" xr:uid="{B7531F63-6FDE-4A67-8414-8463D98D1599}"/>
    <cellStyle name="Comma 3 10 2 4 2 2" xfId="4473" xr:uid="{56437B97-4EB2-4F15-B4C4-B773BB24061A}"/>
    <cellStyle name="Comma 3 10 2 4 2 2 2" xfId="9919" xr:uid="{3FF82787-CAC9-42BB-BE40-B70F7EEF7CF4}"/>
    <cellStyle name="Comma 3 10 2 4 2 2 2 2" xfId="23784" xr:uid="{D3308112-3A95-4EEB-911A-8E895ACA78A6}"/>
    <cellStyle name="Comma 3 10 2 4 2 2 3" xfId="18507" xr:uid="{53F7D4AB-361B-48AB-9A43-BDEB2964E016}"/>
    <cellStyle name="Comma 3 10 2 4 2 3" xfId="3463" xr:uid="{7FD3739C-160F-4F65-878B-8FE83E8009DE}"/>
    <cellStyle name="Comma 3 10 2 4 2 3 2" xfId="17505" xr:uid="{4788EDBA-6542-46EA-AC19-EDB65A429055}"/>
    <cellStyle name="Comma 3 10 2 4 2 4" xfId="7397" xr:uid="{0EF3918F-C77E-4D7D-9E39-49ADD9108D67}"/>
    <cellStyle name="Comma 3 10 2 4 2 4 2" xfId="21268" xr:uid="{1FFFC2D5-63AC-4259-AA33-4095117CF231}"/>
    <cellStyle name="Comma 3 10 2 4 2 5" xfId="8911" xr:uid="{626BE831-A989-4D2C-AC93-40F359158F11}"/>
    <cellStyle name="Comma 3 10 2 4 2 5 2" xfId="22776" xr:uid="{A853B4C1-9E5E-4130-9105-7DBD7DCDB18D}"/>
    <cellStyle name="Comma 3 10 2 4 2 6" xfId="12531" xr:uid="{4AF966E6-663B-4546-87DC-F24C575E83D1}"/>
    <cellStyle name="Comma 3 10 2 4 2 6 2" xfId="26395" xr:uid="{4A60517B-75AF-40A6-AD2B-0E7520F55FEC}"/>
    <cellStyle name="Comma 3 10 2 4 2 7" xfId="14276" xr:uid="{C9313EED-3FE8-4C0C-AFBB-4F58FCC1C899}"/>
    <cellStyle name="Comma 3 10 2 4 2 7 2" xfId="28140" xr:uid="{4B711AC5-D288-4933-BE35-0E561D253958}"/>
    <cellStyle name="Comma 3 10 2 4 2 8" xfId="15824" xr:uid="{8BEB9CC2-68AA-4E2A-A712-BB93F8EF8803}"/>
    <cellStyle name="Comma 3 10 2 4 3" xfId="2259" xr:uid="{E0B452A2-E1B9-4E08-A9B6-F6500912F0CF}"/>
    <cellStyle name="Comma 3 10 2 4 3 2" xfId="3979" xr:uid="{64382B58-FDA5-46FB-83D9-53FD0CCA7BBB}"/>
    <cellStyle name="Comma 3 10 2 4 3 2 2" xfId="18013" xr:uid="{4ED4D4EB-07ED-41E0-9A1E-E5927E6D8B8F}"/>
    <cellStyle name="Comma 3 10 2 4 3 3" xfId="7905" xr:uid="{602D48C8-7BFB-4F12-87D2-8E8521DCD2CB}"/>
    <cellStyle name="Comma 3 10 2 4 3 3 2" xfId="21774" xr:uid="{8D1882E9-F954-41EE-8918-2AC6165B7134}"/>
    <cellStyle name="Comma 3 10 2 4 3 4" xfId="9423" xr:uid="{6D299325-6007-459A-B159-6617BDA4E67E}"/>
    <cellStyle name="Comma 3 10 2 4 3 4 2" xfId="23288" xr:uid="{5260EF8F-26DC-4BA6-8D2C-60B6DE841AFB}"/>
    <cellStyle name="Comma 3 10 2 4 3 5" xfId="13037" xr:uid="{D1159046-2644-4DB6-AF11-FB106BC82D71}"/>
    <cellStyle name="Comma 3 10 2 4 3 5 2" xfId="26901" xr:uid="{C2CB32B2-88AF-4419-98CD-7ADF64DF25F3}"/>
    <cellStyle name="Comma 3 10 2 4 3 6" xfId="14782" xr:uid="{A78A409D-C73C-4169-ADF3-2F85E7108801}"/>
    <cellStyle name="Comma 3 10 2 4 3 6 2" xfId="28646" xr:uid="{924913CC-CCC2-4240-BE2F-02441DDF3576}"/>
    <cellStyle name="Comma 3 10 2 4 3 7" xfId="16330" xr:uid="{26FE3E30-7BD5-48AE-A66A-F8C620E2EBA5}"/>
    <cellStyle name="Comma 3 10 2 4 4" xfId="4955" xr:uid="{00B36FDA-488D-41B3-854A-AA50AF9931E3}"/>
    <cellStyle name="Comma 3 10 2 4 4 2" xfId="10421" xr:uid="{2F99F8F3-746B-45EF-A0EA-FC5BD56A3D03}"/>
    <cellStyle name="Comma 3 10 2 4 4 2 2" xfId="24286" xr:uid="{767332BF-5439-40F5-BA88-34C7E8A13B5F}"/>
    <cellStyle name="Comma 3 10 2 4 4 3" xfId="18989" xr:uid="{AD98A03C-BA9A-46B0-ADC2-B251BC9C5020}"/>
    <cellStyle name="Comma 3 10 2 4 5" xfId="5449" xr:uid="{EB39C013-99D1-4E62-AAD7-B08D260FA5F7}"/>
    <cellStyle name="Comma 3 10 2 4 5 2" xfId="10923" xr:uid="{A195C05E-BE24-4EF5-9F09-A7F8C0D221D5}"/>
    <cellStyle name="Comma 3 10 2 4 5 2 2" xfId="24788" xr:uid="{FBDB9C9F-1197-406B-9418-4D45A126E1B5}"/>
    <cellStyle name="Comma 3 10 2 4 5 3" xfId="19483" xr:uid="{DB89A71C-1B40-4F4F-95CD-0BB94C912D0E}"/>
    <cellStyle name="Comma 3 10 2 4 6" xfId="5951" xr:uid="{4811251C-C7A2-4FDF-ADD1-73199CB58C75}"/>
    <cellStyle name="Comma 3 10 2 4 6 2" xfId="11425" xr:uid="{5733C1A1-F30C-4482-88E7-D73EA5F2F64D}"/>
    <cellStyle name="Comma 3 10 2 4 6 2 2" xfId="25290" xr:uid="{D1D83A86-4BF6-4E4B-8163-FE97556DC7D2}"/>
    <cellStyle name="Comma 3 10 2 4 6 3" xfId="19985" xr:uid="{5CC8D072-7815-41D3-8681-EAC0E01F51CC}"/>
    <cellStyle name="Comma 3 10 2 4 7" xfId="2973" xr:uid="{464C4AD9-43BF-4F78-AAAF-A3F8AB5E3FCF}"/>
    <cellStyle name="Comma 3 10 2 4 7 2" xfId="17015" xr:uid="{5A5DE504-B3C0-4FC9-8E39-D68D6DBD2D88}"/>
    <cellStyle name="Comma 3 10 2 4 8" xfId="6891" xr:uid="{C147FE8B-BED9-49F9-8ED5-34E6F3B88AAB}"/>
    <cellStyle name="Comma 3 10 2 4 8 2" xfId="20762" xr:uid="{38947BDD-5781-4B06-BC7C-F28716E8B501}"/>
    <cellStyle name="Comma 3 10 2 4 9" xfId="8415" xr:uid="{AC7DAC9C-55C0-4D92-B339-347F0CD085CF}"/>
    <cellStyle name="Comma 3 10 2 4 9 2" xfId="22280" xr:uid="{F396C55E-E3A1-4A8D-ABD3-F2F57DD70900}"/>
    <cellStyle name="Comma 3 10 2 5" xfId="1503" xr:uid="{C071B81E-89A0-4BEA-8480-82853FAFB679}"/>
    <cellStyle name="Comma 3 10 2 5 2" xfId="4227" xr:uid="{6D18B132-56AF-441C-B0D5-FC6969B72116}"/>
    <cellStyle name="Comma 3 10 2 5 2 2" xfId="9671" xr:uid="{D68A10CC-988E-48EE-BB77-DE0C8855A4A0}"/>
    <cellStyle name="Comma 3 10 2 5 2 2 2" xfId="23536" xr:uid="{908313D3-1B43-4B58-9FAA-67B2B7867859}"/>
    <cellStyle name="Comma 3 10 2 5 2 3" xfId="18261" xr:uid="{1D2F3A58-C3C3-46E3-A659-C6C5B9EDC7C9}"/>
    <cellStyle name="Comma 3 10 2 5 3" xfId="3217" xr:uid="{42933B58-8F71-4A0D-84DC-D5C872E27542}"/>
    <cellStyle name="Comma 3 10 2 5 3 2" xfId="17259" xr:uid="{BF6EFBF1-B478-4855-9E7F-63FE5CE08479}"/>
    <cellStyle name="Comma 3 10 2 5 4" xfId="7149" xr:uid="{CD81171A-AE38-4F19-9EF2-644184AFC89E}"/>
    <cellStyle name="Comma 3 10 2 5 4 2" xfId="21020" xr:uid="{F406AD97-C4EE-492D-888C-289D64C5C6B3}"/>
    <cellStyle name="Comma 3 10 2 5 5" xfId="8663" xr:uid="{3940FA1C-F46D-49EA-BC52-834810642241}"/>
    <cellStyle name="Comma 3 10 2 5 5 2" xfId="22528" xr:uid="{6DABE04D-F7BE-4698-80EF-E07ECBAF7DAB}"/>
    <cellStyle name="Comma 3 10 2 5 6" xfId="12283" xr:uid="{F942201E-BEAD-4AD5-BF0C-66127DFDE515}"/>
    <cellStyle name="Comma 3 10 2 5 6 2" xfId="26147" xr:uid="{FFF238D1-8F1B-4BEF-9C4B-3CFA49D2B69F}"/>
    <cellStyle name="Comma 3 10 2 5 7" xfId="14028" xr:uid="{85E01E23-9654-4985-83C1-DF0F0A97F03A}"/>
    <cellStyle name="Comma 3 10 2 5 7 2" xfId="27892" xr:uid="{B1222187-F28F-44BE-B28E-D7ECF253C730}"/>
    <cellStyle name="Comma 3 10 2 5 8" xfId="15576" xr:uid="{10D62474-DDE1-4057-B6A0-B05C805560F2}"/>
    <cellStyle name="Comma 3 10 2 6" xfId="2011" xr:uid="{705D41AC-2372-409B-97F1-B32A3857010A}"/>
    <cellStyle name="Comma 3 10 2 6 2" xfId="3731" xr:uid="{D7B7B5A9-9626-4CDB-AB0E-003C3376CFD9}"/>
    <cellStyle name="Comma 3 10 2 6 2 2" xfId="17765" xr:uid="{684B229F-92DC-4C43-9F5A-AD4AC9500148}"/>
    <cellStyle name="Comma 3 10 2 6 3" xfId="7657" xr:uid="{F09CBBFE-C3AA-4376-A9B5-8786278E0676}"/>
    <cellStyle name="Comma 3 10 2 6 3 2" xfId="21526" xr:uid="{3DDE7734-2A1A-4DFB-95EF-E21B0E092473}"/>
    <cellStyle name="Comma 3 10 2 6 4" xfId="9175" xr:uid="{3F43040D-4302-4C0F-B461-8CEAC4F56042}"/>
    <cellStyle name="Comma 3 10 2 6 4 2" xfId="23040" xr:uid="{3D98F4A4-6179-438C-9E70-557FD47FED4A}"/>
    <cellStyle name="Comma 3 10 2 6 5" xfId="12789" xr:uid="{92E298C9-6E37-40A1-98B4-315E0F224542}"/>
    <cellStyle name="Comma 3 10 2 6 5 2" xfId="26653" xr:uid="{10EAD2BE-7BC8-4ED1-AA11-2410B31A475B}"/>
    <cellStyle name="Comma 3 10 2 6 6" xfId="14534" xr:uid="{CCFD9F88-F6F8-4EB4-ADBD-171555B8B86D}"/>
    <cellStyle name="Comma 3 10 2 6 6 2" xfId="28398" xr:uid="{2D62316A-9632-4AE9-A1CD-A4B1E329DE5D}"/>
    <cellStyle name="Comma 3 10 2 6 7" xfId="16082" xr:uid="{47D8955E-A4FE-4A2E-B40D-07B67B5DEEA0}"/>
    <cellStyle name="Comma 3 10 2 7" xfId="4727" xr:uid="{672CE794-26EB-4266-A348-DAB03E2B7953}"/>
    <cellStyle name="Comma 3 10 2 7 2" xfId="10173" xr:uid="{ABD9350C-ED7C-414A-8535-CBD947E53883}"/>
    <cellStyle name="Comma 3 10 2 7 2 2" xfId="24038" xr:uid="{CE751FDD-548A-40FF-8819-D94BC8269F2B}"/>
    <cellStyle name="Comma 3 10 2 7 3" xfId="18761" xr:uid="{5A6AFA62-8DB0-4E4E-B4BC-453ED84DE4CE}"/>
    <cellStyle name="Comma 3 10 2 8" xfId="5201" xr:uid="{85C741AA-83A7-4AC8-AB80-6CDB43AABA91}"/>
    <cellStyle name="Comma 3 10 2 8 2" xfId="10675" xr:uid="{334A6705-54AD-4FE9-B4B5-715C0670967F}"/>
    <cellStyle name="Comma 3 10 2 8 2 2" xfId="24540" xr:uid="{A016B80C-F6F5-440A-A493-2BC9931872F6}"/>
    <cellStyle name="Comma 3 10 2 8 3" xfId="19235" xr:uid="{79598F23-0C0E-42E0-A62A-F4ADF1843C26}"/>
    <cellStyle name="Comma 3 10 2 9" xfId="5703" xr:uid="{1106B866-A85E-47BB-9824-E5D614DB2107}"/>
    <cellStyle name="Comma 3 10 2 9 2" xfId="11177" xr:uid="{CEBBF60F-630F-4143-92BA-25FA4B0A517D}"/>
    <cellStyle name="Comma 3 10 2 9 2 2" xfId="25042" xr:uid="{B5B50E8D-F676-44F1-A5AD-CE458F5FCDE2}"/>
    <cellStyle name="Comma 3 10 2 9 3" xfId="19737" xr:uid="{AD7484EB-27F5-406B-8A1C-3276AE4DA430}"/>
    <cellStyle name="Comma 3 10 3" xfId="1017" xr:uid="{7465D284-84A5-4955-85EC-51562C25F414}"/>
    <cellStyle name="Comma 3 10 3 10" xfId="2761" xr:uid="{EC5B9B86-552B-46FF-9898-D3C1F366D440}"/>
    <cellStyle name="Comma 3 10 3 10 2" xfId="16803" xr:uid="{A199E79A-D577-4AC3-921A-92AAAC7A1DF9}"/>
    <cellStyle name="Comma 3 10 3 11" xfId="6663" xr:uid="{C5E00A29-262A-43B8-9363-7526D743D68C}"/>
    <cellStyle name="Comma 3 10 3 11 2" xfId="20534" xr:uid="{75D50124-0AE2-47CA-9792-96C260630E07}"/>
    <cellStyle name="Comma 3 10 3 12" xfId="8187" xr:uid="{CFCE499F-F49C-4834-98CD-ACC868673709}"/>
    <cellStyle name="Comma 3 10 3 12 2" xfId="22052" xr:uid="{EDD66BBF-2F67-4B53-A46C-18DDFC69941E}"/>
    <cellStyle name="Comma 3 10 3 13" xfId="11797" xr:uid="{DF8DB30B-F4AB-42C9-A708-B66F33DE2B70}"/>
    <cellStyle name="Comma 3 10 3 13 2" xfId="25661" xr:uid="{E7EDCC16-A85B-4319-B2CE-037DFF87E687}"/>
    <cellStyle name="Comma 3 10 3 14" xfId="13542" xr:uid="{1FFEDD37-6DA2-42E1-BCF8-98C18B786F6E}"/>
    <cellStyle name="Comma 3 10 3 14 2" xfId="27406" xr:uid="{E982381D-FA2E-42BA-B9CC-F055DBA885D2}"/>
    <cellStyle name="Comma 3 10 3 15" xfId="15090" xr:uid="{C661CE95-87AB-4EC6-9319-6FDDFE65C508}"/>
    <cellStyle name="Comma 3 10 3 2" xfId="1027" xr:uid="{AFA64FB1-1B7F-487D-8FAE-FD6850C75EC0}"/>
    <cellStyle name="Comma 3 10 3 2 10" xfId="6673" xr:uid="{F2D26690-01E4-4BFE-86EC-1C924BE23B97}"/>
    <cellStyle name="Comma 3 10 3 2 10 2" xfId="20544" xr:uid="{09DC0453-4F6C-40ED-BE59-C06E0BFAC52B}"/>
    <cellStyle name="Comma 3 10 3 2 11" xfId="8197" xr:uid="{B09B3D8B-6A39-4D92-B060-A464A3B55163}"/>
    <cellStyle name="Comma 3 10 3 2 11 2" xfId="22062" xr:uid="{326D8725-E9A4-4420-AAA7-0B604F700B3A}"/>
    <cellStyle name="Comma 3 10 3 2 12" xfId="11807" xr:uid="{53A97A25-1C00-4001-B434-11137CA01C24}"/>
    <cellStyle name="Comma 3 10 3 2 12 2" xfId="25671" xr:uid="{A6FD7068-8A5E-44EF-84B3-6A7120082DBD}"/>
    <cellStyle name="Comma 3 10 3 2 13" xfId="13552" xr:uid="{0B36983D-56E7-47D4-AF9D-F3705CBDDAEE}"/>
    <cellStyle name="Comma 3 10 3 2 13 2" xfId="27416" xr:uid="{03F4DD9F-E55F-4626-B613-811D4D4801BF}"/>
    <cellStyle name="Comma 3 10 3 2 14" xfId="15100" xr:uid="{F6A3380A-26BA-4205-A2A3-916D4AB2537B}"/>
    <cellStyle name="Comma 3 10 3 2 2" xfId="1151" xr:uid="{027B1C1C-86E2-4EB4-B441-D8A4C794362D}"/>
    <cellStyle name="Comma 3 10 3 2 2 10" xfId="8321" xr:uid="{39BBCB50-17A0-47C1-A235-3DC7EA20BD53}"/>
    <cellStyle name="Comma 3 10 3 2 2 10 2" xfId="22186" xr:uid="{CF35E78A-2159-46C4-802E-126F9A647AEB}"/>
    <cellStyle name="Comma 3 10 3 2 2 11" xfId="11931" xr:uid="{B265F476-765F-4C3F-9BE6-6BE7C2C527F4}"/>
    <cellStyle name="Comma 3 10 3 2 2 11 2" xfId="25795" xr:uid="{348AE12A-8985-48B4-A287-E5EDEAD5D32F}"/>
    <cellStyle name="Comma 3 10 3 2 2 12" xfId="13676" xr:uid="{28432977-6A2C-4979-BDA3-53249F3EF76F}"/>
    <cellStyle name="Comma 3 10 3 2 2 12 2" xfId="27540" xr:uid="{9A41398A-E162-48BD-A43B-12AE50ED6379}"/>
    <cellStyle name="Comma 3 10 3 2 2 13" xfId="15224" xr:uid="{0DBF87AF-22AA-4169-9DD6-E63DB7DAFADE}"/>
    <cellStyle name="Comma 3 10 3 2 2 2" xfId="1399" xr:uid="{9E0D2ECF-2D10-48DF-AAD7-FDC79B4CA378}"/>
    <cellStyle name="Comma 3 10 3 2 2 2 10" xfId="12179" xr:uid="{A5EB7436-1464-4BC7-89DE-C1E736342A24}"/>
    <cellStyle name="Comma 3 10 3 2 2 2 10 2" xfId="26043" xr:uid="{3B7F0279-A024-4BDC-A171-AE3BED54BCC5}"/>
    <cellStyle name="Comma 3 10 3 2 2 2 11" xfId="13924" xr:uid="{3415071B-9C29-4FEE-B18A-627447AEDE59}"/>
    <cellStyle name="Comma 3 10 3 2 2 2 11 2" xfId="27788" xr:uid="{74355149-1D8E-4191-B836-3E960FFE6087}"/>
    <cellStyle name="Comma 3 10 3 2 2 2 12" xfId="15472" xr:uid="{1A9A3849-8E4B-458C-836B-9A681003725E}"/>
    <cellStyle name="Comma 3 10 3 2 2 2 2" xfId="1905" xr:uid="{CB149075-C7F5-4413-8763-B3C2AF845093}"/>
    <cellStyle name="Comma 3 10 3 2 2 2 2 2" xfId="4627" xr:uid="{E5E8E245-4721-49DE-A47C-76C5CA7D9FC2}"/>
    <cellStyle name="Comma 3 10 3 2 2 2 2 2 2" xfId="10073" xr:uid="{BFF289C2-BDFA-447D-B70A-2970DB7D7186}"/>
    <cellStyle name="Comma 3 10 3 2 2 2 2 2 2 2" xfId="23938" xr:uid="{DAE7230E-7505-4ADF-8D66-28F550F78B17}"/>
    <cellStyle name="Comma 3 10 3 2 2 2 2 2 3" xfId="18661" xr:uid="{B3FCCB84-1677-4A70-8767-ABBAEAB67E69}"/>
    <cellStyle name="Comma 3 10 3 2 2 2 2 3" xfId="3617" xr:uid="{C9845A3A-ADAB-4046-B424-A50D6D23E569}"/>
    <cellStyle name="Comma 3 10 3 2 2 2 2 3 2" xfId="17659" xr:uid="{037AC50F-E6F5-4DC9-8C64-3095BBA97C17}"/>
    <cellStyle name="Comma 3 10 3 2 2 2 2 4" xfId="7551" xr:uid="{702381EC-03EF-443B-9EBB-65BCE01F3A1D}"/>
    <cellStyle name="Comma 3 10 3 2 2 2 2 4 2" xfId="21422" xr:uid="{A3122E74-D640-4686-8D1C-405BA16F1681}"/>
    <cellStyle name="Comma 3 10 3 2 2 2 2 5" xfId="9065" xr:uid="{37B2D879-16AB-4D4F-9CEA-C2CC0883D639}"/>
    <cellStyle name="Comma 3 10 3 2 2 2 2 5 2" xfId="22930" xr:uid="{3C5DB9BB-5722-46E9-86CE-13AE47D0FB90}"/>
    <cellStyle name="Comma 3 10 3 2 2 2 2 6" xfId="12685" xr:uid="{7C342F56-4FD4-408E-96B6-C335770BB11C}"/>
    <cellStyle name="Comma 3 10 3 2 2 2 2 6 2" xfId="26549" xr:uid="{C078DE7E-D592-491D-997C-D326EF3828E6}"/>
    <cellStyle name="Comma 3 10 3 2 2 2 2 7" xfId="14430" xr:uid="{31CC48B9-8786-41F4-8A9F-CC0AA66BE51A}"/>
    <cellStyle name="Comma 3 10 3 2 2 2 2 7 2" xfId="28294" xr:uid="{22B2062D-C59F-4115-8E68-F94754F13F48}"/>
    <cellStyle name="Comma 3 10 3 2 2 2 2 8" xfId="15978" xr:uid="{9842C738-8E8B-4A25-91B9-EF258E41FFD9}"/>
    <cellStyle name="Comma 3 10 3 2 2 2 3" xfId="2413" xr:uid="{8AF86D16-FC8C-4C3F-8063-36A9A15A5BE2}"/>
    <cellStyle name="Comma 3 10 3 2 2 2 3 2" xfId="4133" xr:uid="{E2B20948-67F1-42D2-A057-805296B3241E}"/>
    <cellStyle name="Comma 3 10 3 2 2 2 3 2 2" xfId="18167" xr:uid="{0C8A6BE0-9D92-4A2D-BBB2-B2646DE06B26}"/>
    <cellStyle name="Comma 3 10 3 2 2 2 3 3" xfId="8059" xr:uid="{0B75047F-7871-4FAC-A9AB-B0166C117513}"/>
    <cellStyle name="Comma 3 10 3 2 2 2 3 3 2" xfId="21928" xr:uid="{E7DB684B-3155-4E85-95D0-221FD4493E1B}"/>
    <cellStyle name="Comma 3 10 3 2 2 2 3 4" xfId="9577" xr:uid="{14AB43F9-B32E-4B41-AACC-6C897B7C5E66}"/>
    <cellStyle name="Comma 3 10 3 2 2 2 3 4 2" xfId="23442" xr:uid="{D5B867D9-F7A8-41EC-9296-2C2FF30F5D8C}"/>
    <cellStyle name="Comma 3 10 3 2 2 2 3 5" xfId="13191" xr:uid="{CF4061C6-06B7-4698-BE69-FFF36B550C1F}"/>
    <cellStyle name="Comma 3 10 3 2 2 2 3 5 2" xfId="27055" xr:uid="{770F15DC-7864-4B75-80F4-A30A232E2C85}"/>
    <cellStyle name="Comma 3 10 3 2 2 2 3 6" xfId="14936" xr:uid="{CF7CF5EF-C7C5-4394-BA84-96B8A37002D9}"/>
    <cellStyle name="Comma 3 10 3 2 2 2 3 6 2" xfId="28800" xr:uid="{112A0010-EE5A-4B99-BA00-710AC8D6CE1E}"/>
    <cellStyle name="Comma 3 10 3 2 2 2 3 7" xfId="16484" xr:uid="{57F78502-4661-436F-8710-5A9AC153D451}"/>
    <cellStyle name="Comma 3 10 3 2 2 2 4" xfId="5105" xr:uid="{5D3BEB00-5B1C-4B4F-9571-C28F04DFB2D7}"/>
    <cellStyle name="Comma 3 10 3 2 2 2 4 2" xfId="10575" xr:uid="{F8879F71-CC32-45A4-BF70-65911EC22320}"/>
    <cellStyle name="Comma 3 10 3 2 2 2 4 2 2" xfId="24440" xr:uid="{798F0035-58E7-47E1-AA37-F653756BFE91}"/>
    <cellStyle name="Comma 3 10 3 2 2 2 4 3" xfId="19139" xr:uid="{A1D694A1-3E43-43FD-9BA6-B53B564A2D6F}"/>
    <cellStyle name="Comma 3 10 3 2 2 2 5" xfId="5603" xr:uid="{4F4DCD4A-5AEB-4CC5-8620-41FEAD8D7616}"/>
    <cellStyle name="Comma 3 10 3 2 2 2 5 2" xfId="11077" xr:uid="{D76F4DA7-ED42-49C1-9069-81C30A7B435F}"/>
    <cellStyle name="Comma 3 10 3 2 2 2 5 2 2" xfId="24942" xr:uid="{6B7F7476-872A-434A-875F-EC756B01865C}"/>
    <cellStyle name="Comma 3 10 3 2 2 2 5 3" xfId="19637" xr:uid="{FBA60259-5ED3-40CD-93DB-907F32B37699}"/>
    <cellStyle name="Comma 3 10 3 2 2 2 6" xfId="6105" xr:uid="{EAA17815-2F5B-4173-92E8-397F98E58272}"/>
    <cellStyle name="Comma 3 10 3 2 2 2 6 2" xfId="11579" xr:uid="{F81ACC5C-5EED-419F-A130-BC44B787EDC5}"/>
    <cellStyle name="Comma 3 10 3 2 2 2 6 2 2" xfId="25444" xr:uid="{FB25E92B-C6C8-4752-9B03-A2469AEF3142}"/>
    <cellStyle name="Comma 3 10 3 2 2 2 6 3" xfId="20139" xr:uid="{8B38F253-6123-4947-86AD-E36893A17E96}"/>
    <cellStyle name="Comma 3 10 3 2 2 2 7" xfId="3123" xr:uid="{139409CF-F4C0-42E8-886B-3BB32FF83346}"/>
    <cellStyle name="Comma 3 10 3 2 2 2 7 2" xfId="17165" xr:uid="{2D77A950-5092-4F3E-A29A-235F2430D184}"/>
    <cellStyle name="Comma 3 10 3 2 2 2 8" xfId="7045" xr:uid="{FB2209F8-15C9-47AC-8A9C-79526AA1296F}"/>
    <cellStyle name="Comma 3 10 3 2 2 2 8 2" xfId="20916" xr:uid="{03960F92-197B-4F60-AA13-6E1BF07A49A9}"/>
    <cellStyle name="Comma 3 10 3 2 2 2 9" xfId="8569" xr:uid="{24C9A9C4-A364-4C14-881E-82F03248064B}"/>
    <cellStyle name="Comma 3 10 3 2 2 2 9 2" xfId="22434" xr:uid="{003CFACC-41C6-4428-98DA-AE1137E8968D}"/>
    <cellStyle name="Comma 3 10 3 2 2 3" xfId="1657" xr:uid="{7D6B9F0C-990F-4774-A6BF-631CEF57DA7D}"/>
    <cellStyle name="Comma 3 10 3 2 2 3 2" xfId="4379" xr:uid="{FEB06A09-FA71-495F-BC32-60A5009A44F8}"/>
    <cellStyle name="Comma 3 10 3 2 2 3 2 2" xfId="9825" xr:uid="{A14131BF-9A29-43DB-B6CF-A9BFCC5CB2D2}"/>
    <cellStyle name="Comma 3 10 3 2 2 3 2 2 2" xfId="23690" xr:uid="{45173DA9-57F0-4261-8592-29DF1DB5B994}"/>
    <cellStyle name="Comma 3 10 3 2 2 3 2 3" xfId="18413" xr:uid="{8986729E-3E03-4DEB-8FA4-BFAFB4BF2E48}"/>
    <cellStyle name="Comma 3 10 3 2 2 3 3" xfId="3369" xr:uid="{52B5AE40-0A22-4C92-81DA-367F65353274}"/>
    <cellStyle name="Comma 3 10 3 2 2 3 3 2" xfId="17411" xr:uid="{1BB3CB9F-D0DC-4B9D-9810-542415DDDFA9}"/>
    <cellStyle name="Comma 3 10 3 2 2 3 4" xfId="7303" xr:uid="{9D9DAF86-446E-498F-B8DC-B0050B43F551}"/>
    <cellStyle name="Comma 3 10 3 2 2 3 4 2" xfId="21174" xr:uid="{30D67214-8CA5-404C-B115-D47269F7AF35}"/>
    <cellStyle name="Comma 3 10 3 2 2 3 5" xfId="8817" xr:uid="{D9AA4995-E898-48D9-80D5-73EA7380916C}"/>
    <cellStyle name="Comma 3 10 3 2 2 3 5 2" xfId="22682" xr:uid="{2C7EB6A0-6AFF-4554-BDB8-56DE94AA18CA}"/>
    <cellStyle name="Comma 3 10 3 2 2 3 6" xfId="12437" xr:uid="{4C3C5BAA-E382-4870-9049-8BC284337392}"/>
    <cellStyle name="Comma 3 10 3 2 2 3 6 2" xfId="26301" xr:uid="{3AE3C80C-2A2B-4662-95C2-42421638FEB4}"/>
    <cellStyle name="Comma 3 10 3 2 2 3 7" xfId="14182" xr:uid="{2C1105FB-B4D8-4ADD-B181-8D8F560558DB}"/>
    <cellStyle name="Comma 3 10 3 2 2 3 7 2" xfId="28046" xr:uid="{0F0283E9-5197-4D70-8623-D91D9B114A8D}"/>
    <cellStyle name="Comma 3 10 3 2 2 3 8" xfId="15730" xr:uid="{3E45FF4A-294C-4ECB-AC89-97D895B4BD46}"/>
    <cellStyle name="Comma 3 10 3 2 2 4" xfId="2165" xr:uid="{2CD4E796-BB8F-409F-A612-5B85427B0A86}"/>
    <cellStyle name="Comma 3 10 3 2 2 4 2" xfId="3885" xr:uid="{D01DB4C5-5A57-495F-82A3-BF5C0B0EB87E}"/>
    <cellStyle name="Comma 3 10 3 2 2 4 2 2" xfId="17919" xr:uid="{46829435-C4C0-4D40-BE9B-53B9EBA572E2}"/>
    <cellStyle name="Comma 3 10 3 2 2 4 3" xfId="7811" xr:uid="{42A61E1D-C430-4A8B-B96B-9E3502AD7438}"/>
    <cellStyle name="Comma 3 10 3 2 2 4 3 2" xfId="21680" xr:uid="{DA9AA3B7-EE72-4827-BAD2-1E32DA26A79C}"/>
    <cellStyle name="Comma 3 10 3 2 2 4 4" xfId="9329" xr:uid="{58E7FA0E-E6B4-4A6D-AF59-8BAB29D8B3E3}"/>
    <cellStyle name="Comma 3 10 3 2 2 4 4 2" xfId="23194" xr:uid="{359FDFE3-2B5A-49AB-8F46-563DCE77172E}"/>
    <cellStyle name="Comma 3 10 3 2 2 4 5" xfId="12943" xr:uid="{9BA7F040-D279-4894-808C-AAD008B5FFC5}"/>
    <cellStyle name="Comma 3 10 3 2 2 4 5 2" xfId="26807" xr:uid="{DC0D9FC5-C780-414A-AE7B-F3C70045A7A8}"/>
    <cellStyle name="Comma 3 10 3 2 2 4 6" xfId="14688" xr:uid="{82F77740-664F-47EA-85FC-E755E154E279}"/>
    <cellStyle name="Comma 3 10 3 2 2 4 6 2" xfId="28552" xr:uid="{0C151927-0227-44A9-A3A4-BCB75C75C5B2}"/>
    <cellStyle name="Comma 3 10 3 2 2 4 7" xfId="16236" xr:uid="{A0E4C743-EDD2-4428-898E-68DE11F7240B}"/>
    <cellStyle name="Comma 3 10 3 2 2 5" xfId="4867" xr:uid="{60179608-0EA9-492D-9960-08EB522E88A5}"/>
    <cellStyle name="Comma 3 10 3 2 2 5 2" xfId="10327" xr:uid="{29C5DEFC-6074-4744-9993-14D9282D35E1}"/>
    <cellStyle name="Comma 3 10 3 2 2 5 2 2" xfId="24192" xr:uid="{04DA99CA-3CF2-44DD-9629-82B095ACE697}"/>
    <cellStyle name="Comma 3 10 3 2 2 5 3" xfId="18901" xr:uid="{1317991E-9291-4EBE-8335-CC5ABDA85BA6}"/>
    <cellStyle name="Comma 3 10 3 2 2 6" xfId="5355" xr:uid="{D6940244-C86B-474F-B659-42C5E5E1D998}"/>
    <cellStyle name="Comma 3 10 3 2 2 6 2" xfId="10829" xr:uid="{DA763245-295D-47C5-82A5-13067364B62D}"/>
    <cellStyle name="Comma 3 10 3 2 2 6 2 2" xfId="24694" xr:uid="{85A2AD7A-5251-4009-90EB-F1081FBE9619}"/>
    <cellStyle name="Comma 3 10 3 2 2 6 3" xfId="19389" xr:uid="{8E343CEB-AAED-49CA-9332-04F5067A2C8D}"/>
    <cellStyle name="Comma 3 10 3 2 2 7" xfId="5857" xr:uid="{43A02116-E756-4EE5-A00F-8731B50DF1FE}"/>
    <cellStyle name="Comma 3 10 3 2 2 7 2" xfId="11331" xr:uid="{0A11DA23-0CDF-4395-B63E-C54499270BCA}"/>
    <cellStyle name="Comma 3 10 3 2 2 7 2 2" xfId="25196" xr:uid="{AE818A50-70FE-46A6-B309-AACE79A9C19C}"/>
    <cellStyle name="Comma 3 10 3 2 2 7 3" xfId="19891" xr:uid="{D7153CDF-4E63-4912-9AA9-0F0077EE21D6}"/>
    <cellStyle name="Comma 3 10 3 2 2 8" xfId="2883" xr:uid="{F401FD07-3B22-4261-B0FE-E15CFB931E61}"/>
    <cellStyle name="Comma 3 10 3 2 2 8 2" xfId="16925" xr:uid="{F33D13BC-6D3D-40D1-9699-40D241EBDEE2}"/>
    <cellStyle name="Comma 3 10 3 2 2 9" xfId="6797" xr:uid="{D3FEDA5A-3199-4919-9ABC-61902F22FA46}"/>
    <cellStyle name="Comma 3 10 3 2 2 9 2" xfId="20668" xr:uid="{15A2AB5E-5CA1-467A-BCB5-60D7BF59074E}"/>
    <cellStyle name="Comma 3 10 3 2 3" xfId="1275" xr:uid="{41B5A1AB-3365-4D5E-8368-00464E2DF8EF}"/>
    <cellStyle name="Comma 3 10 3 2 3 10" xfId="12055" xr:uid="{AD85620C-52F5-437D-91B7-67FA3903322A}"/>
    <cellStyle name="Comma 3 10 3 2 3 10 2" xfId="25919" xr:uid="{AFF540EA-E9C6-46DA-9AC5-A75C58C0D4DB}"/>
    <cellStyle name="Comma 3 10 3 2 3 11" xfId="13800" xr:uid="{7DDB6368-FDB5-489F-ABD4-D3DF08CF23BE}"/>
    <cellStyle name="Comma 3 10 3 2 3 11 2" xfId="27664" xr:uid="{5125C3F8-6CFA-4AE0-B152-273FFA55AC17}"/>
    <cellStyle name="Comma 3 10 3 2 3 12" xfId="15348" xr:uid="{7C65BC8C-D3FD-49BC-97DE-0799E0676640}"/>
    <cellStyle name="Comma 3 10 3 2 3 2" xfId="1781" xr:uid="{852340C0-00F9-4119-B59E-CA44B161E9A2}"/>
    <cellStyle name="Comma 3 10 3 2 3 2 2" xfId="4503" xr:uid="{05B656DF-5E64-4743-9146-4B6AFCDC31AA}"/>
    <cellStyle name="Comma 3 10 3 2 3 2 2 2" xfId="9949" xr:uid="{B72B6D97-5068-442D-88F6-B6926C9DE354}"/>
    <cellStyle name="Comma 3 10 3 2 3 2 2 2 2" xfId="23814" xr:uid="{475EAD0C-44CA-427A-8653-A3C299C425B9}"/>
    <cellStyle name="Comma 3 10 3 2 3 2 2 3" xfId="18537" xr:uid="{A5A740A0-BE8E-4706-BF94-A9EBA067C602}"/>
    <cellStyle name="Comma 3 10 3 2 3 2 3" xfId="3493" xr:uid="{8D239044-C9F1-41CB-B466-5236D40ABD68}"/>
    <cellStyle name="Comma 3 10 3 2 3 2 3 2" xfId="17535" xr:uid="{F58ED453-5C55-40F5-9714-812121D7F53D}"/>
    <cellStyle name="Comma 3 10 3 2 3 2 4" xfId="7427" xr:uid="{46FFE3FA-8249-4E00-A10B-07150999F82B}"/>
    <cellStyle name="Comma 3 10 3 2 3 2 4 2" xfId="21298" xr:uid="{A0AC6CCA-C640-46AA-9B07-5807599C571E}"/>
    <cellStyle name="Comma 3 10 3 2 3 2 5" xfId="8941" xr:uid="{ED840FA8-A41F-4472-8B50-8B4526BEAF5D}"/>
    <cellStyle name="Comma 3 10 3 2 3 2 5 2" xfId="22806" xr:uid="{0E88733C-193E-4056-94FB-FF4BA225797F}"/>
    <cellStyle name="Comma 3 10 3 2 3 2 6" xfId="12561" xr:uid="{3CB2E5D6-0A45-48CD-A507-949FC327BC4C}"/>
    <cellStyle name="Comma 3 10 3 2 3 2 6 2" xfId="26425" xr:uid="{D2203153-1B04-4573-9548-C966656A6DC3}"/>
    <cellStyle name="Comma 3 10 3 2 3 2 7" xfId="14306" xr:uid="{64ED8784-4835-4C99-A5C9-E41A77C29BDB}"/>
    <cellStyle name="Comma 3 10 3 2 3 2 7 2" xfId="28170" xr:uid="{D618B9A1-9FAA-4B95-84EA-1572D3BD8A0C}"/>
    <cellStyle name="Comma 3 10 3 2 3 2 8" xfId="15854" xr:uid="{3AD6080E-757E-40C5-B3BA-CB20D6D7B960}"/>
    <cellStyle name="Comma 3 10 3 2 3 3" xfId="2289" xr:uid="{59C49CC3-5189-4C7E-AF26-6AEC48C08C39}"/>
    <cellStyle name="Comma 3 10 3 2 3 3 2" xfId="4009" xr:uid="{51401F10-CD3A-4B5D-B24E-240560BADE45}"/>
    <cellStyle name="Comma 3 10 3 2 3 3 2 2" xfId="18043" xr:uid="{8A239E24-ACE6-4063-8ADE-5E3F611773FA}"/>
    <cellStyle name="Comma 3 10 3 2 3 3 3" xfId="7935" xr:uid="{FAAF182C-9488-4997-B186-DB68B8D66D30}"/>
    <cellStyle name="Comma 3 10 3 2 3 3 3 2" xfId="21804" xr:uid="{38F2AC9D-EE77-4385-BAD7-6899E0BC202C}"/>
    <cellStyle name="Comma 3 10 3 2 3 3 4" xfId="9453" xr:uid="{109F84E7-CB09-4652-94FF-57E278917890}"/>
    <cellStyle name="Comma 3 10 3 2 3 3 4 2" xfId="23318" xr:uid="{409A0D8D-4B2E-4EC2-BEB5-90B4B7D44C6B}"/>
    <cellStyle name="Comma 3 10 3 2 3 3 5" xfId="13067" xr:uid="{64D374F3-8FE3-4738-93C8-62DDC166ECB8}"/>
    <cellStyle name="Comma 3 10 3 2 3 3 5 2" xfId="26931" xr:uid="{68B0F6B7-D628-434E-A983-05DE79923068}"/>
    <cellStyle name="Comma 3 10 3 2 3 3 6" xfId="14812" xr:uid="{458E66C9-317F-414D-B14D-D16F2C4FD783}"/>
    <cellStyle name="Comma 3 10 3 2 3 3 6 2" xfId="28676" xr:uid="{274A82A7-8C0B-48FF-B144-E8BAAD1EABD6}"/>
    <cellStyle name="Comma 3 10 3 2 3 3 7" xfId="16360" xr:uid="{BC73D61C-6CB8-4417-B8C5-1D49E0B8B270}"/>
    <cellStyle name="Comma 3 10 3 2 3 4" xfId="4983" xr:uid="{444057D3-B365-453F-A3F0-553C0D6AC45A}"/>
    <cellStyle name="Comma 3 10 3 2 3 4 2" xfId="10451" xr:uid="{7670C7BB-CF52-4CB0-87AD-8F3DFF11DA6A}"/>
    <cellStyle name="Comma 3 10 3 2 3 4 2 2" xfId="24316" xr:uid="{0C7FA60B-4C90-4C9A-B978-6B02D5B8D305}"/>
    <cellStyle name="Comma 3 10 3 2 3 4 3" xfId="19017" xr:uid="{F44AD69B-362B-42F0-A8AD-0A40C48043A9}"/>
    <cellStyle name="Comma 3 10 3 2 3 5" xfId="5479" xr:uid="{81A99503-8571-4849-9B21-86F7C78F5C5B}"/>
    <cellStyle name="Comma 3 10 3 2 3 5 2" xfId="10953" xr:uid="{9010306D-250E-4046-82FA-5D90E43B082D}"/>
    <cellStyle name="Comma 3 10 3 2 3 5 2 2" xfId="24818" xr:uid="{9749A1F7-C5A3-4CCA-8930-E9C103611C2E}"/>
    <cellStyle name="Comma 3 10 3 2 3 5 3" xfId="19513" xr:uid="{F2DC97C2-C437-4970-99AF-D6582FB7AFFA}"/>
    <cellStyle name="Comma 3 10 3 2 3 6" xfId="5981" xr:uid="{D11639B7-EBE9-4CCC-B79B-8C8B939BB80A}"/>
    <cellStyle name="Comma 3 10 3 2 3 6 2" xfId="11455" xr:uid="{68C9A228-5401-4E31-A4FF-150C4C8C45F2}"/>
    <cellStyle name="Comma 3 10 3 2 3 6 2 2" xfId="25320" xr:uid="{B352BC17-F22E-4F70-88D6-C75FF6BBF73E}"/>
    <cellStyle name="Comma 3 10 3 2 3 6 3" xfId="20015" xr:uid="{40AEBE44-1F7E-4480-A757-8BA5BEA8A8E5}"/>
    <cellStyle name="Comma 3 10 3 2 3 7" xfId="3001" xr:uid="{94BDE5D3-58F3-4FED-8165-5DCA3DD1962C}"/>
    <cellStyle name="Comma 3 10 3 2 3 7 2" xfId="17043" xr:uid="{BD1C29C0-2452-404E-A013-85F2A6645502}"/>
    <cellStyle name="Comma 3 10 3 2 3 8" xfId="6921" xr:uid="{E744DB30-331B-443B-989E-5ABA865D9DF1}"/>
    <cellStyle name="Comma 3 10 3 2 3 8 2" xfId="20792" xr:uid="{83C44D29-3E2D-4A5D-886B-F2AE3CD33D4D}"/>
    <cellStyle name="Comma 3 10 3 2 3 9" xfId="8445" xr:uid="{09ECDA5A-55B9-4FE6-B448-46768ED85E74}"/>
    <cellStyle name="Comma 3 10 3 2 3 9 2" xfId="22310" xr:uid="{6E8D8598-5FCB-41DB-9308-F56BD6AD05DA}"/>
    <cellStyle name="Comma 3 10 3 2 4" xfId="1533" xr:uid="{7425C7B1-0D5E-4890-97B2-B53BDDD573C8}"/>
    <cellStyle name="Comma 3 10 3 2 4 2" xfId="4257" xr:uid="{D67007E3-96BC-4902-91F8-3874DC5B2090}"/>
    <cellStyle name="Comma 3 10 3 2 4 2 2" xfId="9701" xr:uid="{B96F2ADD-D83A-42C7-8FED-E3CD83B4D2DF}"/>
    <cellStyle name="Comma 3 10 3 2 4 2 2 2" xfId="23566" xr:uid="{899C5B97-C722-4600-A8AE-9D6380ECD176}"/>
    <cellStyle name="Comma 3 10 3 2 4 2 3" xfId="18291" xr:uid="{CCF6DBCD-8C3A-42C9-8B3F-0E3DA3BF83B6}"/>
    <cellStyle name="Comma 3 10 3 2 4 3" xfId="3247" xr:uid="{66A5F64A-0B74-4A46-A79D-04360BE204CD}"/>
    <cellStyle name="Comma 3 10 3 2 4 3 2" xfId="17289" xr:uid="{6CBA9019-0232-4D65-8D97-2B723B7C1A5D}"/>
    <cellStyle name="Comma 3 10 3 2 4 4" xfId="7179" xr:uid="{6571B953-AB5A-44E5-84C5-21050A72EF4F}"/>
    <cellStyle name="Comma 3 10 3 2 4 4 2" xfId="21050" xr:uid="{321CCCE0-1AC2-4705-A7B3-648E4BD6A622}"/>
    <cellStyle name="Comma 3 10 3 2 4 5" xfId="8693" xr:uid="{997A365D-E82A-4C8F-B1F5-B2778FFD7C33}"/>
    <cellStyle name="Comma 3 10 3 2 4 5 2" xfId="22558" xr:uid="{36624045-D1F1-4417-83A5-26146F0B060E}"/>
    <cellStyle name="Comma 3 10 3 2 4 6" xfId="12313" xr:uid="{50E4EEB7-D941-4B95-B81D-B13730C38E3B}"/>
    <cellStyle name="Comma 3 10 3 2 4 6 2" xfId="26177" xr:uid="{9C37CEFA-CB11-4D4C-A2B5-ED22DD5B0B09}"/>
    <cellStyle name="Comma 3 10 3 2 4 7" xfId="14058" xr:uid="{33831BB1-E4FF-470F-8F19-D17A867B1DB6}"/>
    <cellStyle name="Comma 3 10 3 2 4 7 2" xfId="27922" xr:uid="{A47DBA4D-B233-4823-B1EA-7764363EAC82}"/>
    <cellStyle name="Comma 3 10 3 2 4 8" xfId="15606" xr:uid="{23DB313F-21AF-4C53-B652-4797E4E4F142}"/>
    <cellStyle name="Comma 3 10 3 2 5" xfId="2041" xr:uid="{A96FC673-ED44-4849-93D8-C5FC6CFA0254}"/>
    <cellStyle name="Comma 3 10 3 2 5 2" xfId="3761" xr:uid="{160AC8B2-A055-4391-995C-0C506E4B645F}"/>
    <cellStyle name="Comma 3 10 3 2 5 2 2" xfId="17795" xr:uid="{1AA772D0-2225-4BD7-B008-87A27C054768}"/>
    <cellStyle name="Comma 3 10 3 2 5 3" xfId="7687" xr:uid="{CAF0E10F-73B7-4DA6-A5B0-8AC9E015D8BE}"/>
    <cellStyle name="Comma 3 10 3 2 5 3 2" xfId="21556" xr:uid="{16125156-A2AA-4EA2-995E-A56580F7D04C}"/>
    <cellStyle name="Comma 3 10 3 2 5 4" xfId="9205" xr:uid="{AEEF048E-7BAB-4B18-946B-C37A5DDC4B37}"/>
    <cellStyle name="Comma 3 10 3 2 5 4 2" xfId="23070" xr:uid="{95E3967C-5217-42A1-BE5C-4F0B0EC650F2}"/>
    <cellStyle name="Comma 3 10 3 2 5 5" xfId="12819" xr:uid="{69D9693B-0FA3-4B9A-94AB-E4E19A12546E}"/>
    <cellStyle name="Comma 3 10 3 2 5 5 2" xfId="26683" xr:uid="{CAEEA4F3-1A78-43AC-83B3-ADFB1BFE8A79}"/>
    <cellStyle name="Comma 3 10 3 2 5 6" xfId="14564" xr:uid="{7C9F14F0-CBAF-4C8E-A4A4-F3379FD73766}"/>
    <cellStyle name="Comma 3 10 3 2 5 6 2" xfId="28428" xr:uid="{785B73CF-1B5F-4423-8156-0AE9021B1016}"/>
    <cellStyle name="Comma 3 10 3 2 5 7" xfId="16112" xr:uid="{1644A38F-E5AD-4399-B81E-EB422711CD31}"/>
    <cellStyle name="Comma 3 10 3 2 6" xfId="4755" xr:uid="{2D4A58A8-42D3-4BF5-BAE6-C926662CCE6D}"/>
    <cellStyle name="Comma 3 10 3 2 6 2" xfId="10203" xr:uid="{F0FB62A5-47CB-41B3-B942-310E17CC22FF}"/>
    <cellStyle name="Comma 3 10 3 2 6 2 2" xfId="24068" xr:uid="{608B790A-D9E3-4166-AB6A-7714EC27E1AC}"/>
    <cellStyle name="Comma 3 10 3 2 6 3" xfId="18789" xr:uid="{25378FBE-BDFD-4B03-AA9A-68661921C289}"/>
    <cellStyle name="Comma 3 10 3 2 7" xfId="5231" xr:uid="{4141A2B0-7A49-4EC3-AB10-E4042B0AB594}"/>
    <cellStyle name="Comma 3 10 3 2 7 2" xfId="10705" xr:uid="{F8A92338-90F6-4110-9E84-8BA31B824C07}"/>
    <cellStyle name="Comma 3 10 3 2 7 2 2" xfId="24570" xr:uid="{BDC2F603-F773-404B-9B77-2C6A683D9594}"/>
    <cellStyle name="Comma 3 10 3 2 7 3" xfId="19265" xr:uid="{2BA6B7ED-EB6E-4F16-8BBC-E8B9BFEF55CA}"/>
    <cellStyle name="Comma 3 10 3 2 8" xfId="5733" xr:uid="{CE29475F-1502-41CE-B823-8D8C656849A2}"/>
    <cellStyle name="Comma 3 10 3 2 8 2" xfId="11207" xr:uid="{19143C84-0851-4E69-A9EA-61D6D8B983D5}"/>
    <cellStyle name="Comma 3 10 3 2 8 2 2" xfId="25072" xr:uid="{3F4333BE-1544-4C23-839D-E3D751C1E067}"/>
    <cellStyle name="Comma 3 10 3 2 8 3" xfId="19767" xr:uid="{AC4E2A05-3FEE-44ED-B971-7DD4EF07205C}"/>
    <cellStyle name="Comma 3 10 3 2 9" xfId="2771" xr:uid="{6C7D883A-CA4A-4D45-AF29-139F985A2779}"/>
    <cellStyle name="Comma 3 10 3 2 9 2" xfId="16813" xr:uid="{566482C6-AB1E-42F3-9247-F082E0177E08}"/>
    <cellStyle name="Comma 3 10 3 3" xfId="1141" xr:uid="{132D2234-6D9B-4836-B05F-52716925B875}"/>
    <cellStyle name="Comma 3 10 3 3 10" xfId="8311" xr:uid="{DC75CB16-A3B8-47EB-A226-A8B87254E936}"/>
    <cellStyle name="Comma 3 10 3 3 10 2" xfId="22176" xr:uid="{944D436B-367E-4742-B903-28398A9658A0}"/>
    <cellStyle name="Comma 3 10 3 3 11" xfId="11921" xr:uid="{2A5473E0-7627-45AE-BE77-C287B36A369F}"/>
    <cellStyle name="Comma 3 10 3 3 11 2" xfId="25785" xr:uid="{3C295F41-A2DE-436E-B4F0-BFD11BA7D3F5}"/>
    <cellStyle name="Comma 3 10 3 3 12" xfId="13666" xr:uid="{D1D07E96-7585-4FDF-9ACC-D10116330781}"/>
    <cellStyle name="Comma 3 10 3 3 12 2" xfId="27530" xr:uid="{057E90D5-FA25-43A8-8F86-955050730F64}"/>
    <cellStyle name="Comma 3 10 3 3 13" xfId="15214" xr:uid="{54FD8598-FAB0-4706-9801-EB2844678016}"/>
    <cellStyle name="Comma 3 10 3 3 2" xfId="1389" xr:uid="{333C4DD8-C71F-4A7A-BF03-E98761E00E35}"/>
    <cellStyle name="Comma 3 10 3 3 2 10" xfId="12169" xr:uid="{08E95C74-B5B5-420E-8A99-4F5790DEF337}"/>
    <cellStyle name="Comma 3 10 3 3 2 10 2" xfId="26033" xr:uid="{167F8AF3-A1A7-41DE-9FA1-E2C82FCBD7F7}"/>
    <cellStyle name="Comma 3 10 3 3 2 11" xfId="13914" xr:uid="{E46871F2-BD06-4EED-9437-745E5EA83B00}"/>
    <cellStyle name="Comma 3 10 3 3 2 11 2" xfId="27778" xr:uid="{3F0D7B2F-D346-4829-8570-0C35FDECE425}"/>
    <cellStyle name="Comma 3 10 3 3 2 12" xfId="15462" xr:uid="{799BC330-7519-4534-AE1C-E3B970698BAB}"/>
    <cellStyle name="Comma 3 10 3 3 2 2" xfId="1895" xr:uid="{F9C1080A-F3FB-4A93-AF29-22A3401D28F3}"/>
    <cellStyle name="Comma 3 10 3 3 2 2 2" xfId="4617" xr:uid="{EADE957B-0A2D-47F8-858C-50FA7ACDFCC9}"/>
    <cellStyle name="Comma 3 10 3 3 2 2 2 2" xfId="10063" xr:uid="{B102133B-C9EA-4D78-B62C-4ACB0073E83C}"/>
    <cellStyle name="Comma 3 10 3 3 2 2 2 2 2" xfId="23928" xr:uid="{B1DE8A48-6119-4130-BE1B-360E9E0924D8}"/>
    <cellStyle name="Comma 3 10 3 3 2 2 2 3" xfId="18651" xr:uid="{C0FD7EEA-3252-4D91-9C66-67D378E44D75}"/>
    <cellStyle name="Comma 3 10 3 3 2 2 3" xfId="3607" xr:uid="{9EF7C30E-49B5-43D1-BF72-64CEB5DBF2EB}"/>
    <cellStyle name="Comma 3 10 3 3 2 2 3 2" xfId="17649" xr:uid="{78305F01-DC81-4B85-BDD3-0FDA11C5BBC5}"/>
    <cellStyle name="Comma 3 10 3 3 2 2 4" xfId="7541" xr:uid="{AA1A3C54-5DD2-405D-B91B-B145D0B37696}"/>
    <cellStyle name="Comma 3 10 3 3 2 2 4 2" xfId="21412" xr:uid="{01D7BEF1-372D-4DB0-BA5B-011B5047BCE2}"/>
    <cellStyle name="Comma 3 10 3 3 2 2 5" xfId="9055" xr:uid="{A8CD705E-193D-4ABD-B2A0-E54D4B39D2F1}"/>
    <cellStyle name="Comma 3 10 3 3 2 2 5 2" xfId="22920" xr:uid="{8C90A523-E49A-4B54-A324-7FF1B21D6170}"/>
    <cellStyle name="Comma 3 10 3 3 2 2 6" xfId="12675" xr:uid="{DF46E6EB-27DB-4737-AAE2-42FDBDFA7AAD}"/>
    <cellStyle name="Comma 3 10 3 3 2 2 6 2" xfId="26539" xr:uid="{3AA965DC-DB44-46DF-8EB8-7CEE0D06545A}"/>
    <cellStyle name="Comma 3 10 3 3 2 2 7" xfId="14420" xr:uid="{DF20BDA8-10AF-4106-82D8-D89B71CA847E}"/>
    <cellStyle name="Comma 3 10 3 3 2 2 7 2" xfId="28284" xr:uid="{A68C6BF6-75B1-4B38-A3E2-FA710D513F50}"/>
    <cellStyle name="Comma 3 10 3 3 2 2 8" xfId="15968" xr:uid="{AA39061C-8EA9-48BA-BB67-7F12BA6EF594}"/>
    <cellStyle name="Comma 3 10 3 3 2 3" xfId="2403" xr:uid="{8E1BC016-8321-4BDB-95CF-D63A2B9B08AF}"/>
    <cellStyle name="Comma 3 10 3 3 2 3 2" xfId="4123" xr:uid="{4A296F18-EB16-4D62-A444-7C028E968B6B}"/>
    <cellStyle name="Comma 3 10 3 3 2 3 2 2" xfId="18157" xr:uid="{BC65E732-8C41-4DEC-8BE9-6D3A4952A509}"/>
    <cellStyle name="Comma 3 10 3 3 2 3 3" xfId="8049" xr:uid="{544C4D10-0AC9-477F-ADBE-5771B16DCFB4}"/>
    <cellStyle name="Comma 3 10 3 3 2 3 3 2" xfId="21918" xr:uid="{E19D7F42-177F-409E-8068-6002D693F417}"/>
    <cellStyle name="Comma 3 10 3 3 2 3 4" xfId="9567" xr:uid="{1558E476-8438-4131-A5C9-D665F69DB670}"/>
    <cellStyle name="Comma 3 10 3 3 2 3 4 2" xfId="23432" xr:uid="{82917E7C-EDFE-45D3-BC9F-0A5E465ADD67}"/>
    <cellStyle name="Comma 3 10 3 3 2 3 5" xfId="13181" xr:uid="{B0B823F6-6E83-4DFE-BBB6-8B3BE4529325}"/>
    <cellStyle name="Comma 3 10 3 3 2 3 5 2" xfId="27045" xr:uid="{ADD8EBE7-7878-4E45-8151-EC5D1E6872C3}"/>
    <cellStyle name="Comma 3 10 3 3 2 3 6" xfId="14926" xr:uid="{D6912AA8-1D66-4B06-962A-670D0B8FB20F}"/>
    <cellStyle name="Comma 3 10 3 3 2 3 6 2" xfId="28790" xr:uid="{069EA45D-D432-4E94-8F83-D3CA118F923A}"/>
    <cellStyle name="Comma 3 10 3 3 2 3 7" xfId="16474" xr:uid="{454B2792-87CA-47C4-A62D-569718799EC9}"/>
    <cellStyle name="Comma 3 10 3 3 2 4" xfId="5095" xr:uid="{1187B545-3960-4547-B9EE-BE6BE286E78A}"/>
    <cellStyle name="Comma 3 10 3 3 2 4 2" xfId="10565" xr:uid="{0AFB1363-AC84-4C33-9E63-B9AC5DF3AD46}"/>
    <cellStyle name="Comma 3 10 3 3 2 4 2 2" xfId="24430" xr:uid="{A274AC88-7394-4BD2-A85C-7727513A5652}"/>
    <cellStyle name="Comma 3 10 3 3 2 4 3" xfId="19129" xr:uid="{7CC070F9-4C70-4B2B-B293-EF87C9B9A895}"/>
    <cellStyle name="Comma 3 10 3 3 2 5" xfId="5593" xr:uid="{E1E3D876-1E92-4B26-9747-D2D0D1A444C5}"/>
    <cellStyle name="Comma 3 10 3 3 2 5 2" xfId="11067" xr:uid="{1FECBF7D-49F4-4668-944A-CC3C3560DB35}"/>
    <cellStyle name="Comma 3 10 3 3 2 5 2 2" xfId="24932" xr:uid="{11225B9C-4574-452C-9669-E83F7A06E852}"/>
    <cellStyle name="Comma 3 10 3 3 2 5 3" xfId="19627" xr:uid="{B3C10DE5-8439-4CE7-8F06-171C96D0BAAF}"/>
    <cellStyle name="Comma 3 10 3 3 2 6" xfId="6095" xr:uid="{947D1EDB-151A-45BE-A8F0-6F2DF915D05E}"/>
    <cellStyle name="Comma 3 10 3 3 2 6 2" xfId="11569" xr:uid="{C4CA4EAD-F9C9-4E24-9768-34D118AEAC83}"/>
    <cellStyle name="Comma 3 10 3 3 2 6 2 2" xfId="25434" xr:uid="{95BF9A46-9F21-4F52-A953-0C8DE2CE363D}"/>
    <cellStyle name="Comma 3 10 3 3 2 6 3" xfId="20129" xr:uid="{9152F925-2707-49BE-B2C6-79CBB420A330}"/>
    <cellStyle name="Comma 3 10 3 3 2 7" xfId="3113" xr:uid="{8E374697-7EDE-44E4-9BDD-55BAEC3EAA74}"/>
    <cellStyle name="Comma 3 10 3 3 2 7 2" xfId="17155" xr:uid="{60C82931-3612-4EE9-B3E7-0485419D4AE3}"/>
    <cellStyle name="Comma 3 10 3 3 2 8" xfId="7035" xr:uid="{79EA2DAF-9563-40EE-B8C2-61128630CA6C}"/>
    <cellStyle name="Comma 3 10 3 3 2 8 2" xfId="20906" xr:uid="{C36D7718-D108-4E61-9012-CF3AF374E663}"/>
    <cellStyle name="Comma 3 10 3 3 2 9" xfId="8559" xr:uid="{79897A95-8EF1-4287-998C-A834DB854498}"/>
    <cellStyle name="Comma 3 10 3 3 2 9 2" xfId="22424" xr:uid="{BAEB117C-3AF6-4220-910B-DC3BAD32702D}"/>
    <cellStyle name="Comma 3 10 3 3 3" xfId="1647" xr:uid="{46247A80-21E8-4738-BB09-BC225F542496}"/>
    <cellStyle name="Comma 3 10 3 3 3 2" xfId="4369" xr:uid="{4D689BC4-070D-4B8E-9318-98F67247DFBE}"/>
    <cellStyle name="Comma 3 10 3 3 3 2 2" xfId="9815" xr:uid="{9EEFC3A0-2A2F-425C-B0D7-B4FBCAB2F08E}"/>
    <cellStyle name="Comma 3 10 3 3 3 2 2 2" xfId="23680" xr:uid="{43608DD2-40FA-4790-AFC4-9B61FA8892ED}"/>
    <cellStyle name="Comma 3 10 3 3 3 2 3" xfId="18403" xr:uid="{2FA59506-EE9B-4897-9674-CB8C173AD321}"/>
    <cellStyle name="Comma 3 10 3 3 3 3" xfId="3359" xr:uid="{8CC1EE93-6CEA-4385-BFAA-26F5DB67CA99}"/>
    <cellStyle name="Comma 3 10 3 3 3 3 2" xfId="17401" xr:uid="{38B4A584-3BEC-46D4-AF33-C3E96C0892A3}"/>
    <cellStyle name="Comma 3 10 3 3 3 4" xfId="7293" xr:uid="{E430CA4E-BE57-400E-95A1-A7A3A4B69F7A}"/>
    <cellStyle name="Comma 3 10 3 3 3 4 2" xfId="21164" xr:uid="{8691F3D7-D946-48B9-8E62-9FA3708FE193}"/>
    <cellStyle name="Comma 3 10 3 3 3 5" xfId="8807" xr:uid="{3854A5CC-3607-4E19-887F-227C5B93F06E}"/>
    <cellStyle name="Comma 3 10 3 3 3 5 2" xfId="22672" xr:uid="{E7741FF3-986A-4763-8ADE-C6C0DF579CDA}"/>
    <cellStyle name="Comma 3 10 3 3 3 6" xfId="12427" xr:uid="{870B787E-6015-45F9-9727-3D462A139E5C}"/>
    <cellStyle name="Comma 3 10 3 3 3 6 2" xfId="26291" xr:uid="{CD3B9E8A-D0E0-407F-BE51-1195BAC6089E}"/>
    <cellStyle name="Comma 3 10 3 3 3 7" xfId="14172" xr:uid="{FB22BC50-3C7B-4392-9267-AE15015DD0A7}"/>
    <cellStyle name="Comma 3 10 3 3 3 7 2" xfId="28036" xr:uid="{5B06B68A-DB2F-45E8-8EA1-40B6942D1268}"/>
    <cellStyle name="Comma 3 10 3 3 3 8" xfId="15720" xr:uid="{76A1B143-7DCB-4DCD-B29C-0F25B55C0DC9}"/>
    <cellStyle name="Comma 3 10 3 3 4" xfId="2155" xr:uid="{1A26C3A7-4474-4753-A60A-68B81111C7D5}"/>
    <cellStyle name="Comma 3 10 3 3 4 2" xfId="3875" xr:uid="{ACF40D4C-FD52-4041-9F43-A9C448DD82E6}"/>
    <cellStyle name="Comma 3 10 3 3 4 2 2" xfId="17909" xr:uid="{6BCA6D45-4233-4641-9720-B828B1769B86}"/>
    <cellStyle name="Comma 3 10 3 3 4 3" xfId="7801" xr:uid="{EA40630B-A73C-49BA-B8B0-F9A4D70E0C62}"/>
    <cellStyle name="Comma 3 10 3 3 4 3 2" xfId="21670" xr:uid="{B5C6491B-84C8-4327-B0C3-9BC8EF7FF67F}"/>
    <cellStyle name="Comma 3 10 3 3 4 4" xfId="9319" xr:uid="{CDE5ECB1-DB83-4B4B-BAA9-0D5C279E0957}"/>
    <cellStyle name="Comma 3 10 3 3 4 4 2" xfId="23184" xr:uid="{C6D1D175-6574-46DA-B8DD-3B0F9AF7669F}"/>
    <cellStyle name="Comma 3 10 3 3 4 5" xfId="12933" xr:uid="{75F8242E-E8D7-463C-9530-8E8FC9542A7C}"/>
    <cellStyle name="Comma 3 10 3 3 4 5 2" xfId="26797" xr:uid="{13D6248F-08EA-4F89-9473-0117FB3E451E}"/>
    <cellStyle name="Comma 3 10 3 3 4 6" xfId="14678" xr:uid="{3AFFFFBE-C610-4542-B2FF-45F29511887B}"/>
    <cellStyle name="Comma 3 10 3 3 4 6 2" xfId="28542" xr:uid="{AE37FC9B-20DF-4151-AD98-AC8D74C5DDE3}"/>
    <cellStyle name="Comma 3 10 3 3 4 7" xfId="16226" xr:uid="{462F20BC-F363-49FF-AAA0-96098DF72929}"/>
    <cellStyle name="Comma 3 10 3 3 5" xfId="4857" xr:uid="{BF111A6F-2D10-40E8-802F-C800CFB66399}"/>
    <cellStyle name="Comma 3 10 3 3 5 2" xfId="10317" xr:uid="{A522BE73-F6A9-49E0-8A28-5DE3D92CAF19}"/>
    <cellStyle name="Comma 3 10 3 3 5 2 2" xfId="24182" xr:uid="{310512FD-A5F1-4273-A854-E20163B6B9C3}"/>
    <cellStyle name="Comma 3 10 3 3 5 3" xfId="18891" xr:uid="{82919D3A-CD0C-4F94-BD7A-D1D92B851EC9}"/>
    <cellStyle name="Comma 3 10 3 3 6" xfId="5345" xr:uid="{C0D879F4-B186-4B14-8E2B-E6259B2C9B30}"/>
    <cellStyle name="Comma 3 10 3 3 6 2" xfId="10819" xr:uid="{F760B410-40B7-4FD4-9F4A-0C78AD61B29C}"/>
    <cellStyle name="Comma 3 10 3 3 6 2 2" xfId="24684" xr:uid="{D534C500-01A9-49DD-BE89-5DDEFAB521B9}"/>
    <cellStyle name="Comma 3 10 3 3 6 3" xfId="19379" xr:uid="{56D5C2F6-5A7B-42D4-BE62-9DAAB3E85844}"/>
    <cellStyle name="Comma 3 10 3 3 7" xfId="5847" xr:uid="{9286181A-0256-440F-A671-445745D51CC1}"/>
    <cellStyle name="Comma 3 10 3 3 7 2" xfId="11321" xr:uid="{C8C97A84-31E5-4B70-96EE-DF9063E96ED1}"/>
    <cellStyle name="Comma 3 10 3 3 7 2 2" xfId="25186" xr:uid="{90DADF87-8EA6-4AF9-9242-922411F3212F}"/>
    <cellStyle name="Comma 3 10 3 3 7 3" xfId="19881" xr:uid="{68D78C39-F7AD-44A0-BD98-BF424E0CB73F}"/>
    <cellStyle name="Comma 3 10 3 3 8" xfId="2873" xr:uid="{25FD2609-5CCF-4B35-9D99-EF2DA4B56598}"/>
    <cellStyle name="Comma 3 10 3 3 8 2" xfId="16915" xr:uid="{1E01B02B-F57B-4E47-8AA7-62CC1CCF57DC}"/>
    <cellStyle name="Comma 3 10 3 3 9" xfId="6787" xr:uid="{F680D64B-4087-43F6-BF32-76E22A2A6B36}"/>
    <cellStyle name="Comma 3 10 3 3 9 2" xfId="20658" xr:uid="{C0C30F7C-66C0-4668-9E91-290224A79CEF}"/>
    <cellStyle name="Comma 3 10 3 4" xfId="1265" xr:uid="{1201D2F7-E030-4FDB-985B-F7F8BAF51F4E}"/>
    <cellStyle name="Comma 3 10 3 4 10" xfId="12045" xr:uid="{D3B733C4-4271-4156-A848-E959E677B344}"/>
    <cellStyle name="Comma 3 10 3 4 10 2" xfId="25909" xr:uid="{34B14DB4-1AB3-4ABE-A19C-700DF664C2A9}"/>
    <cellStyle name="Comma 3 10 3 4 11" xfId="13790" xr:uid="{0E93D68A-7F01-48D4-A974-81B32E9B9E6E}"/>
    <cellStyle name="Comma 3 10 3 4 11 2" xfId="27654" xr:uid="{B53AFD34-52E2-4553-A8A9-E1B336548293}"/>
    <cellStyle name="Comma 3 10 3 4 12" xfId="15338" xr:uid="{6B546673-EE3B-4CE1-9496-0C4BF58EA6DE}"/>
    <cellStyle name="Comma 3 10 3 4 2" xfId="1771" xr:uid="{36474D8A-3779-4693-A84B-8B5E58948965}"/>
    <cellStyle name="Comma 3 10 3 4 2 2" xfId="4493" xr:uid="{E497A1AF-90BE-4E64-8603-A6206C5996EF}"/>
    <cellStyle name="Comma 3 10 3 4 2 2 2" xfId="9939" xr:uid="{39B188A8-9C08-45A0-BE58-33FC6E429585}"/>
    <cellStyle name="Comma 3 10 3 4 2 2 2 2" xfId="23804" xr:uid="{1E5FE966-90E1-49E8-B497-8622EE658C1F}"/>
    <cellStyle name="Comma 3 10 3 4 2 2 3" xfId="18527" xr:uid="{B391070B-38C4-45F5-BF3B-438C22A8C57F}"/>
    <cellStyle name="Comma 3 10 3 4 2 3" xfId="3483" xr:uid="{9E802F0B-D89B-42C5-80D2-F6815EEA19C4}"/>
    <cellStyle name="Comma 3 10 3 4 2 3 2" xfId="17525" xr:uid="{C1AFB2C9-0434-46E8-9561-011B5B875ED9}"/>
    <cellStyle name="Comma 3 10 3 4 2 4" xfId="7417" xr:uid="{821734DE-0236-435A-BEC9-DDB712656BE9}"/>
    <cellStyle name="Comma 3 10 3 4 2 4 2" xfId="21288" xr:uid="{BC0A3275-B186-426F-BB69-FE47FABEBC42}"/>
    <cellStyle name="Comma 3 10 3 4 2 5" xfId="8931" xr:uid="{45473BCE-E899-448F-850F-D67B88B2B415}"/>
    <cellStyle name="Comma 3 10 3 4 2 5 2" xfId="22796" xr:uid="{194EBC3E-D86E-49EB-BEE2-44C652FCFFCA}"/>
    <cellStyle name="Comma 3 10 3 4 2 6" xfId="12551" xr:uid="{6DE25FCB-A790-4CDD-93F1-42AD33619A24}"/>
    <cellStyle name="Comma 3 10 3 4 2 6 2" xfId="26415" xr:uid="{0D006ADE-5E38-42E5-B71A-CD0461C04270}"/>
    <cellStyle name="Comma 3 10 3 4 2 7" xfId="14296" xr:uid="{A6C33B29-124B-472B-A731-DF4271482FD4}"/>
    <cellStyle name="Comma 3 10 3 4 2 7 2" xfId="28160" xr:uid="{B7F0AD25-C862-411A-853D-571913589F44}"/>
    <cellStyle name="Comma 3 10 3 4 2 8" xfId="15844" xr:uid="{6F64EAD8-9454-4475-9DD5-2E16030A19E0}"/>
    <cellStyle name="Comma 3 10 3 4 3" xfId="2279" xr:uid="{4A6B57DC-2697-4A26-87FB-913A70323CA1}"/>
    <cellStyle name="Comma 3 10 3 4 3 2" xfId="3999" xr:uid="{1845775F-ADCE-4122-9AF1-6B8496F7D1CE}"/>
    <cellStyle name="Comma 3 10 3 4 3 2 2" xfId="18033" xr:uid="{2C8F7E22-057B-4793-BBC3-164E72DF9E92}"/>
    <cellStyle name="Comma 3 10 3 4 3 3" xfId="7925" xr:uid="{49F185FA-76B7-4B66-BC1E-13C84CFD8966}"/>
    <cellStyle name="Comma 3 10 3 4 3 3 2" xfId="21794" xr:uid="{FC81512F-E198-412F-99C8-98BA6FFF032E}"/>
    <cellStyle name="Comma 3 10 3 4 3 4" xfId="9443" xr:uid="{2FBCBD98-F057-4AE7-B0DF-920DEA682336}"/>
    <cellStyle name="Comma 3 10 3 4 3 4 2" xfId="23308" xr:uid="{7D72A033-7263-46DB-A1DC-A1921A57569D}"/>
    <cellStyle name="Comma 3 10 3 4 3 5" xfId="13057" xr:uid="{64316AE1-7138-4FCC-AB4D-DD8D0DEDEF3C}"/>
    <cellStyle name="Comma 3 10 3 4 3 5 2" xfId="26921" xr:uid="{84391FFB-3B9C-4145-B3EC-01581AA813C7}"/>
    <cellStyle name="Comma 3 10 3 4 3 6" xfId="14802" xr:uid="{1B529C68-ACDC-424B-A48A-90116ACEA16D}"/>
    <cellStyle name="Comma 3 10 3 4 3 6 2" xfId="28666" xr:uid="{1FE710DA-9576-4BAB-BA09-BEB01F2ED678}"/>
    <cellStyle name="Comma 3 10 3 4 3 7" xfId="16350" xr:uid="{1765ABCA-417C-4338-814C-5D418E8C1B2F}"/>
    <cellStyle name="Comma 3 10 3 4 4" xfId="4973" xr:uid="{3F32EA9F-A770-41EF-916D-0417CDF77E5E}"/>
    <cellStyle name="Comma 3 10 3 4 4 2" xfId="10441" xr:uid="{F712CC8E-7E18-43C0-A0C8-3AA6179F8B89}"/>
    <cellStyle name="Comma 3 10 3 4 4 2 2" xfId="24306" xr:uid="{DF3082A0-15C3-42A6-9518-A030239FD52A}"/>
    <cellStyle name="Comma 3 10 3 4 4 3" xfId="19007" xr:uid="{94810BE6-4DBC-445F-AA3C-4C36C0CA6C39}"/>
    <cellStyle name="Comma 3 10 3 4 5" xfId="5469" xr:uid="{CA090F4F-DF59-4AB4-B616-5965A690D844}"/>
    <cellStyle name="Comma 3 10 3 4 5 2" xfId="10943" xr:uid="{C0E74BA1-A1A8-4164-B4F2-9982AF448E0A}"/>
    <cellStyle name="Comma 3 10 3 4 5 2 2" xfId="24808" xr:uid="{EB1C7E4F-ED91-4DE7-B7B1-4AB6FC4622E0}"/>
    <cellStyle name="Comma 3 10 3 4 5 3" xfId="19503" xr:uid="{C324110C-3046-463C-B5EA-1C2C974A83B3}"/>
    <cellStyle name="Comma 3 10 3 4 6" xfId="5971" xr:uid="{A1344991-D931-4048-A700-CE89951A4DC9}"/>
    <cellStyle name="Comma 3 10 3 4 6 2" xfId="11445" xr:uid="{EF82ECC3-4215-49FB-B69C-B9F75AB0E04C}"/>
    <cellStyle name="Comma 3 10 3 4 6 2 2" xfId="25310" xr:uid="{429D857E-732F-4E14-BC77-520F01BE1D70}"/>
    <cellStyle name="Comma 3 10 3 4 6 3" xfId="20005" xr:uid="{79D2291F-465E-4E4B-89F4-583A58A9F6DB}"/>
    <cellStyle name="Comma 3 10 3 4 7" xfId="2991" xr:uid="{FA02281E-7AC8-4832-9CBC-E6A4FCB454ED}"/>
    <cellStyle name="Comma 3 10 3 4 7 2" xfId="17033" xr:uid="{1F9550D7-F5F0-4FE7-95F7-7476A6D9EFBD}"/>
    <cellStyle name="Comma 3 10 3 4 8" xfId="6911" xr:uid="{4E95611E-487D-4D7D-A4F3-C705F96078E1}"/>
    <cellStyle name="Comma 3 10 3 4 8 2" xfId="20782" xr:uid="{3A96C945-73B1-424A-915A-1529CE22ED62}"/>
    <cellStyle name="Comma 3 10 3 4 9" xfId="8435" xr:uid="{A82DF33D-FBB2-45C0-885B-646C8B2BF2CB}"/>
    <cellStyle name="Comma 3 10 3 4 9 2" xfId="22300" xr:uid="{825CC42E-0168-4522-8243-D2F2799F0C6E}"/>
    <cellStyle name="Comma 3 10 3 5" xfId="1523" xr:uid="{9833107E-3ED3-4421-822A-F5B725C3A234}"/>
    <cellStyle name="Comma 3 10 3 5 2" xfId="4247" xr:uid="{7F54D611-811D-4851-B1E6-42BF4DCB5FD8}"/>
    <cellStyle name="Comma 3 10 3 5 2 2" xfId="9691" xr:uid="{FA7CA384-9465-40C0-A52D-2DD889AF4F9A}"/>
    <cellStyle name="Comma 3 10 3 5 2 2 2" xfId="23556" xr:uid="{2F588CCB-C81D-4A08-8658-BCFFDC908823}"/>
    <cellStyle name="Comma 3 10 3 5 2 3" xfId="18281" xr:uid="{A7E5518A-B503-461E-885B-70D1140E0E8D}"/>
    <cellStyle name="Comma 3 10 3 5 3" xfId="3237" xr:uid="{1B19C150-1CC7-4FE8-9CB7-1A629E254E22}"/>
    <cellStyle name="Comma 3 10 3 5 3 2" xfId="17279" xr:uid="{01C5EE06-A5A7-454F-A73B-27FB11BD6B2E}"/>
    <cellStyle name="Comma 3 10 3 5 4" xfId="7169" xr:uid="{7931E561-3EF8-4B4D-8E4D-1050F7833B62}"/>
    <cellStyle name="Comma 3 10 3 5 4 2" xfId="21040" xr:uid="{84B0C481-BF9F-4538-A96A-0C0FDD44498D}"/>
    <cellStyle name="Comma 3 10 3 5 5" xfId="8683" xr:uid="{D15C2777-7822-45A7-B831-4C36D176FEC3}"/>
    <cellStyle name="Comma 3 10 3 5 5 2" xfId="22548" xr:uid="{AC40F5E8-A5C6-4743-B7D1-7C061B4D9D70}"/>
    <cellStyle name="Comma 3 10 3 5 6" xfId="12303" xr:uid="{472FD43A-9DC5-4A8B-BFAF-062F8E5E51AC}"/>
    <cellStyle name="Comma 3 10 3 5 6 2" xfId="26167" xr:uid="{F40DD358-3A94-40C3-A01C-6131D3A6EF1E}"/>
    <cellStyle name="Comma 3 10 3 5 7" xfId="14048" xr:uid="{962CFC99-82AB-441B-9332-3953C9F342EE}"/>
    <cellStyle name="Comma 3 10 3 5 7 2" xfId="27912" xr:uid="{7F9BF978-79D8-4DC6-9C09-6C08CC7D7BBC}"/>
    <cellStyle name="Comma 3 10 3 5 8" xfId="15596" xr:uid="{C41ABFF5-0FD1-49F2-8611-170F3D4656D7}"/>
    <cellStyle name="Comma 3 10 3 6" xfId="2031" xr:uid="{81BA9554-C4F8-4E0D-8F7D-E00B02FD1C56}"/>
    <cellStyle name="Comma 3 10 3 6 2" xfId="3751" xr:uid="{CC4A52D3-B485-42A5-BE42-653E35D492C2}"/>
    <cellStyle name="Comma 3 10 3 6 2 2" xfId="17785" xr:uid="{1700DECF-0518-41F9-9C5A-8741C4B299DC}"/>
    <cellStyle name="Comma 3 10 3 6 3" xfId="7677" xr:uid="{744E301F-39D9-41E5-A926-AFCBA3B2BDD3}"/>
    <cellStyle name="Comma 3 10 3 6 3 2" xfId="21546" xr:uid="{72049D96-5219-45A1-94CB-F1ECCBD5835F}"/>
    <cellStyle name="Comma 3 10 3 6 4" xfId="9195" xr:uid="{E1C61078-AD44-4DE7-A83C-B6FE6A9B2612}"/>
    <cellStyle name="Comma 3 10 3 6 4 2" xfId="23060" xr:uid="{4C64D636-C0F2-465D-88C4-2ECE08616E51}"/>
    <cellStyle name="Comma 3 10 3 6 5" xfId="12809" xr:uid="{8DDF6D4A-18E8-4302-BF41-E2149A1FCD23}"/>
    <cellStyle name="Comma 3 10 3 6 5 2" xfId="26673" xr:uid="{38BA1A41-D814-4E76-B066-D6E18EE0445B}"/>
    <cellStyle name="Comma 3 10 3 6 6" xfId="14554" xr:uid="{2B545B28-AF61-4001-8A69-F17C4F9994F1}"/>
    <cellStyle name="Comma 3 10 3 6 6 2" xfId="28418" xr:uid="{158E91DB-B782-4652-A312-F59CA980CC69}"/>
    <cellStyle name="Comma 3 10 3 6 7" xfId="16102" xr:uid="{96C1FBDE-3037-431F-BC89-9FBEA3191FD3}"/>
    <cellStyle name="Comma 3 10 3 7" xfId="4745" xr:uid="{611B92EB-C722-4DE8-984A-B2E0BA43F79C}"/>
    <cellStyle name="Comma 3 10 3 7 2" xfId="10193" xr:uid="{CC739968-5E59-4620-8648-F9FDCEF8550C}"/>
    <cellStyle name="Comma 3 10 3 7 2 2" xfId="24058" xr:uid="{3C4D007E-EFFB-4CA7-AB31-35DCE75B9265}"/>
    <cellStyle name="Comma 3 10 3 7 3" xfId="18779" xr:uid="{74E55FA5-D042-42A2-9ADA-629F82663A16}"/>
    <cellStyle name="Comma 3 10 3 8" xfId="5221" xr:uid="{821A15FF-35BD-4B83-BD77-6AB866BF423F}"/>
    <cellStyle name="Comma 3 10 3 8 2" xfId="10695" xr:uid="{322105BE-6521-44E1-8C2C-68DC7E9DE9D1}"/>
    <cellStyle name="Comma 3 10 3 8 2 2" xfId="24560" xr:uid="{AA2B377D-17C5-4421-BC02-437E7CF687E7}"/>
    <cellStyle name="Comma 3 10 3 8 3" xfId="19255" xr:uid="{57A6E861-8092-4CA5-83D0-B90D8AFE6D07}"/>
    <cellStyle name="Comma 3 10 3 9" xfId="5723" xr:uid="{3E6452A0-7699-4EE8-ACAA-2921F6E67F2D}"/>
    <cellStyle name="Comma 3 10 3 9 2" xfId="11197" xr:uid="{D23F33A6-038A-4125-B29C-E57D00B8162B}"/>
    <cellStyle name="Comma 3 10 3 9 2 2" xfId="25062" xr:uid="{551BFE83-7220-4D18-8B6E-EB44CEE21A2B}"/>
    <cellStyle name="Comma 3 10 3 9 3" xfId="19757" xr:uid="{7828AEC2-5084-4910-82E1-427C134469FB}"/>
    <cellStyle name="Comma 3 10 4" xfId="1025" xr:uid="{C5695D9B-AFEB-4377-BD37-58F0E4E6C747}"/>
    <cellStyle name="Comma 3 10 4 10" xfId="6671" xr:uid="{AC38D420-5117-490D-964C-5C057CE8A4DB}"/>
    <cellStyle name="Comma 3 10 4 10 2" xfId="20542" xr:uid="{BB52EA46-3667-4B86-ADCC-AF8CB5AF0CEE}"/>
    <cellStyle name="Comma 3 10 4 11" xfId="8195" xr:uid="{862EE3DE-1539-46C0-B3AA-4300D6AA50A7}"/>
    <cellStyle name="Comma 3 10 4 11 2" xfId="22060" xr:uid="{F5CA85B2-1FCB-483B-AD49-1DDDAA54E4FE}"/>
    <cellStyle name="Comma 3 10 4 12" xfId="11805" xr:uid="{897DE014-575A-4C4B-B260-014CF4424E8E}"/>
    <cellStyle name="Comma 3 10 4 12 2" xfId="25669" xr:uid="{52026249-0B11-498E-A4D0-D0DCC3770E16}"/>
    <cellStyle name="Comma 3 10 4 13" xfId="13550" xr:uid="{4D300809-0C47-46EF-ACB3-272DE41BAF84}"/>
    <cellStyle name="Comma 3 10 4 13 2" xfId="27414" xr:uid="{C87BED2C-FBC0-4802-9C6A-5A6B01951B01}"/>
    <cellStyle name="Comma 3 10 4 14" xfId="15098" xr:uid="{BBC1C8D5-C86C-48FF-A5AB-8DFD778F332B}"/>
    <cellStyle name="Comma 3 10 4 2" xfId="1149" xr:uid="{8FFF580E-AE78-4451-B588-B006550C3429}"/>
    <cellStyle name="Comma 3 10 4 2 10" xfId="8319" xr:uid="{5C175274-9BE9-48CF-818D-63A0FEE323C6}"/>
    <cellStyle name="Comma 3 10 4 2 10 2" xfId="22184" xr:uid="{5E43B441-3AFB-4902-83AA-A0552EE67A06}"/>
    <cellStyle name="Comma 3 10 4 2 11" xfId="11929" xr:uid="{08AD5789-8A96-4C56-871A-249C2A4C1BD2}"/>
    <cellStyle name="Comma 3 10 4 2 11 2" xfId="25793" xr:uid="{13883D7E-1C60-46B6-8DA0-64E7F9C3B91F}"/>
    <cellStyle name="Comma 3 10 4 2 12" xfId="13674" xr:uid="{2AF42ECC-0414-4888-A562-09CA907329F4}"/>
    <cellStyle name="Comma 3 10 4 2 12 2" xfId="27538" xr:uid="{83E6214E-908D-4D3C-AE69-8DF861E41143}"/>
    <cellStyle name="Comma 3 10 4 2 13" xfId="15222" xr:uid="{E0B51628-3662-43F6-9110-CFA40E80728B}"/>
    <cellStyle name="Comma 3 10 4 2 2" xfId="1397" xr:uid="{9FFAAD76-C3BA-4A47-9245-B6CD6CF1CFEC}"/>
    <cellStyle name="Comma 3 10 4 2 2 10" xfId="12177" xr:uid="{F56D35EE-6C0E-4703-BFDD-9D8229006CE0}"/>
    <cellStyle name="Comma 3 10 4 2 2 10 2" xfId="26041" xr:uid="{9680C108-F307-4F89-8E36-FB73F69266F0}"/>
    <cellStyle name="Comma 3 10 4 2 2 11" xfId="13922" xr:uid="{9731B2FB-94E9-4D63-BA70-5DC47B5F9C35}"/>
    <cellStyle name="Comma 3 10 4 2 2 11 2" xfId="27786" xr:uid="{58B6F5A5-0BDA-442A-A81A-D59A1E9DF558}"/>
    <cellStyle name="Comma 3 10 4 2 2 12" xfId="15470" xr:uid="{413E69DE-C222-4E37-8899-90783334E2EF}"/>
    <cellStyle name="Comma 3 10 4 2 2 2" xfId="1903" xr:uid="{E7621366-C2A8-4870-8AAF-058337158A9B}"/>
    <cellStyle name="Comma 3 10 4 2 2 2 2" xfId="4625" xr:uid="{78DEDBAC-6D8B-4E71-B30E-74DA87B6A75D}"/>
    <cellStyle name="Comma 3 10 4 2 2 2 2 2" xfId="10071" xr:uid="{F2661621-D9AF-4A45-9272-8397F4E96737}"/>
    <cellStyle name="Comma 3 10 4 2 2 2 2 2 2" xfId="23936" xr:uid="{6D7433DE-6A08-4836-8AEB-750B8B7BB531}"/>
    <cellStyle name="Comma 3 10 4 2 2 2 2 3" xfId="18659" xr:uid="{C75A31D3-F33F-4D45-8FE9-5E3B14A80280}"/>
    <cellStyle name="Comma 3 10 4 2 2 2 3" xfId="3615" xr:uid="{C78C5022-AD4C-4A58-948B-68B5CD141DE4}"/>
    <cellStyle name="Comma 3 10 4 2 2 2 3 2" xfId="17657" xr:uid="{487F1160-01F0-46EB-A323-329D9B5F61E1}"/>
    <cellStyle name="Comma 3 10 4 2 2 2 4" xfId="7549" xr:uid="{24A626B7-5355-4079-8093-91B533ED0766}"/>
    <cellStyle name="Comma 3 10 4 2 2 2 4 2" xfId="21420" xr:uid="{151F50A2-D43E-470B-A3EC-3F0715CB83B9}"/>
    <cellStyle name="Comma 3 10 4 2 2 2 5" xfId="9063" xr:uid="{8E10F4C0-5CF5-49BC-94D0-F84EB2F1FBC3}"/>
    <cellStyle name="Comma 3 10 4 2 2 2 5 2" xfId="22928" xr:uid="{650FA291-8CE8-4496-8967-A51D839A50D8}"/>
    <cellStyle name="Comma 3 10 4 2 2 2 6" xfId="12683" xr:uid="{0F708562-5714-4C72-A63F-A1A8934540AC}"/>
    <cellStyle name="Comma 3 10 4 2 2 2 6 2" xfId="26547" xr:uid="{E751E6D1-29B1-4F31-8BEB-A0970B73DC8D}"/>
    <cellStyle name="Comma 3 10 4 2 2 2 7" xfId="14428" xr:uid="{7074DA82-CC95-4183-A986-59C9A4A8BF1C}"/>
    <cellStyle name="Comma 3 10 4 2 2 2 7 2" xfId="28292" xr:uid="{05CE68E7-6BC6-4784-A712-D753F2523235}"/>
    <cellStyle name="Comma 3 10 4 2 2 2 8" xfId="15976" xr:uid="{BB558332-B3EA-4281-B630-DF619A9B23CC}"/>
    <cellStyle name="Comma 3 10 4 2 2 3" xfId="2411" xr:uid="{0DC11A81-C2D3-4CB6-8A11-9F35452A0AF6}"/>
    <cellStyle name="Comma 3 10 4 2 2 3 2" xfId="4131" xr:uid="{E5CAE5E2-6DF1-4C83-8231-258ABD754576}"/>
    <cellStyle name="Comma 3 10 4 2 2 3 2 2" xfId="18165" xr:uid="{F82AE264-7F52-4F80-8F6B-AA504023EE69}"/>
    <cellStyle name="Comma 3 10 4 2 2 3 3" xfId="8057" xr:uid="{657BEBE7-5A55-4FAB-8821-6AEBC9FE84D8}"/>
    <cellStyle name="Comma 3 10 4 2 2 3 3 2" xfId="21926" xr:uid="{17E35EFC-A4BB-415F-A01A-5B3597DBA9D0}"/>
    <cellStyle name="Comma 3 10 4 2 2 3 4" xfId="9575" xr:uid="{51550600-EAF3-4C91-9BF3-6894BBA34C25}"/>
    <cellStyle name="Comma 3 10 4 2 2 3 4 2" xfId="23440" xr:uid="{253C3739-695E-4B12-A61E-1E3A3208D098}"/>
    <cellStyle name="Comma 3 10 4 2 2 3 5" xfId="13189" xr:uid="{71C820CD-B554-4FEC-82E6-DE3F1636B705}"/>
    <cellStyle name="Comma 3 10 4 2 2 3 5 2" xfId="27053" xr:uid="{F74305FF-5CE9-4FB1-AE2F-E9108CFC2FAD}"/>
    <cellStyle name="Comma 3 10 4 2 2 3 6" xfId="14934" xr:uid="{D3AC5319-BFF3-49E3-B4B8-4240815057C5}"/>
    <cellStyle name="Comma 3 10 4 2 2 3 6 2" xfId="28798" xr:uid="{DED8DF2E-267F-43C7-BF47-A2CDECB9B476}"/>
    <cellStyle name="Comma 3 10 4 2 2 3 7" xfId="16482" xr:uid="{11537153-6377-409F-8F1D-449AE5858B40}"/>
    <cellStyle name="Comma 3 10 4 2 2 4" xfId="5103" xr:uid="{23B63D72-D564-400F-B114-A42D829D8597}"/>
    <cellStyle name="Comma 3 10 4 2 2 4 2" xfId="10573" xr:uid="{74A3F38A-8089-4ED6-BC24-C6142289E30A}"/>
    <cellStyle name="Comma 3 10 4 2 2 4 2 2" xfId="24438" xr:uid="{776AF365-DBA5-48E2-91AE-1F9D00856965}"/>
    <cellStyle name="Comma 3 10 4 2 2 4 3" xfId="19137" xr:uid="{48D80624-3092-4841-8BC9-366D0B291DAE}"/>
    <cellStyle name="Comma 3 10 4 2 2 5" xfId="5601" xr:uid="{ACEBDB61-51D0-4212-9F1D-2E70574D6130}"/>
    <cellStyle name="Comma 3 10 4 2 2 5 2" xfId="11075" xr:uid="{857D9B32-9894-4D68-B290-4DA19FD03995}"/>
    <cellStyle name="Comma 3 10 4 2 2 5 2 2" xfId="24940" xr:uid="{0615390C-2F0F-4A43-982F-893A1DB0F0D1}"/>
    <cellStyle name="Comma 3 10 4 2 2 5 3" xfId="19635" xr:uid="{C7581FD0-556E-4CD7-9A59-30DE2CB19B1C}"/>
    <cellStyle name="Comma 3 10 4 2 2 6" xfId="6103" xr:uid="{0A340058-18EF-47AF-9AA5-903C301B1247}"/>
    <cellStyle name="Comma 3 10 4 2 2 6 2" xfId="11577" xr:uid="{9FCB3CF8-E0F7-49C6-B50D-8D665B526DA2}"/>
    <cellStyle name="Comma 3 10 4 2 2 6 2 2" xfId="25442" xr:uid="{2C8AD7DA-FA39-4E22-A995-F4ED456C0786}"/>
    <cellStyle name="Comma 3 10 4 2 2 6 3" xfId="20137" xr:uid="{B386EAFF-8B08-44AD-B814-6B6F0CCEFD9F}"/>
    <cellStyle name="Comma 3 10 4 2 2 7" xfId="3121" xr:uid="{4D66E084-4CDB-405D-B0C4-9C19763DCD03}"/>
    <cellStyle name="Comma 3 10 4 2 2 7 2" xfId="17163" xr:uid="{154F8C15-4846-448B-8F18-A18C774DD31C}"/>
    <cellStyle name="Comma 3 10 4 2 2 8" xfId="7043" xr:uid="{D325568B-6EEC-4E5D-AA63-1D9E30AABC84}"/>
    <cellStyle name="Comma 3 10 4 2 2 8 2" xfId="20914" xr:uid="{D39DF38F-7A00-4944-B1BB-9FA41A8D5A6E}"/>
    <cellStyle name="Comma 3 10 4 2 2 9" xfId="8567" xr:uid="{ECAC126A-2618-44EF-B9D5-6CCEE8C152BF}"/>
    <cellStyle name="Comma 3 10 4 2 2 9 2" xfId="22432" xr:uid="{14CE6ACE-61E3-4A9E-8BAF-D866B056739E}"/>
    <cellStyle name="Comma 3 10 4 2 3" xfId="1655" xr:uid="{78B8F0DC-597B-496B-9CCC-86875EBDF5FE}"/>
    <cellStyle name="Comma 3 10 4 2 3 2" xfId="4377" xr:uid="{40E00FCB-C6A0-41B1-BE11-6DA3FCD6F509}"/>
    <cellStyle name="Comma 3 10 4 2 3 2 2" xfId="9823" xr:uid="{7842AAD8-A387-4A52-976A-825A28E54A16}"/>
    <cellStyle name="Comma 3 10 4 2 3 2 2 2" xfId="23688" xr:uid="{5AAADD0C-E386-4568-8E1A-BCE4228CAF55}"/>
    <cellStyle name="Comma 3 10 4 2 3 2 3" xfId="18411" xr:uid="{465200BE-6D10-47E0-BC7C-546D9EDCA53E}"/>
    <cellStyle name="Comma 3 10 4 2 3 3" xfId="3367" xr:uid="{63978300-C774-462C-9C4A-10BD7FD81081}"/>
    <cellStyle name="Comma 3 10 4 2 3 3 2" xfId="17409" xr:uid="{5866AF37-E7B0-478A-BC2F-8B67D7B35C60}"/>
    <cellStyle name="Comma 3 10 4 2 3 4" xfId="7301" xr:uid="{79097850-9DA0-48DF-9861-5C278874F412}"/>
    <cellStyle name="Comma 3 10 4 2 3 4 2" xfId="21172" xr:uid="{75D91C79-2DCB-457B-BC57-C08A05BFFC9B}"/>
    <cellStyle name="Comma 3 10 4 2 3 5" xfId="8815" xr:uid="{7875B0D8-F02E-4B42-9EA4-1BCCBD29B1DE}"/>
    <cellStyle name="Comma 3 10 4 2 3 5 2" xfId="22680" xr:uid="{0BF1E94F-7495-4E75-8BCD-D3F1FB7E34D1}"/>
    <cellStyle name="Comma 3 10 4 2 3 6" xfId="12435" xr:uid="{411E2716-1D79-4D94-B913-E6894424C55F}"/>
    <cellStyle name="Comma 3 10 4 2 3 6 2" xfId="26299" xr:uid="{F44C506B-9FB0-4624-BB4B-99A3F9C72FC1}"/>
    <cellStyle name="Comma 3 10 4 2 3 7" xfId="14180" xr:uid="{3F374256-10CB-47F4-8FB1-4855DFEDC021}"/>
    <cellStyle name="Comma 3 10 4 2 3 7 2" xfId="28044" xr:uid="{B51BCCCD-D079-4F9E-8288-E51AC7F1C9E6}"/>
    <cellStyle name="Comma 3 10 4 2 3 8" xfId="15728" xr:uid="{19E0BF99-C883-44A6-935E-94A170667632}"/>
    <cellStyle name="Comma 3 10 4 2 4" xfId="2163" xr:uid="{7BA05E61-E855-4D16-B031-FFD18D93B8DE}"/>
    <cellStyle name="Comma 3 10 4 2 4 2" xfId="3883" xr:uid="{6B8E7FE0-D0ED-460F-8ACB-75653A6E534D}"/>
    <cellStyle name="Comma 3 10 4 2 4 2 2" xfId="17917" xr:uid="{9C741810-8675-49BB-9B63-C131EEDE4A14}"/>
    <cellStyle name="Comma 3 10 4 2 4 3" xfId="7809" xr:uid="{90658D81-2E34-4958-BD45-21F117B55728}"/>
    <cellStyle name="Comma 3 10 4 2 4 3 2" xfId="21678" xr:uid="{DECAF86D-057D-44B1-B0E6-E8E5B91DB2A9}"/>
    <cellStyle name="Comma 3 10 4 2 4 4" xfId="9327" xr:uid="{F0949761-82E9-4552-ACE9-3003D2855522}"/>
    <cellStyle name="Comma 3 10 4 2 4 4 2" xfId="23192" xr:uid="{DE8DB899-C6B3-407F-9BC3-10C61868B46E}"/>
    <cellStyle name="Comma 3 10 4 2 4 5" xfId="12941" xr:uid="{6EBD866C-F230-4C54-BCC8-DA84BB24F71C}"/>
    <cellStyle name="Comma 3 10 4 2 4 5 2" xfId="26805" xr:uid="{402BA2C4-81A6-47E0-8625-5807D639CF4A}"/>
    <cellStyle name="Comma 3 10 4 2 4 6" xfId="14686" xr:uid="{22F97E7F-69F3-48C6-9FC2-3877F145B981}"/>
    <cellStyle name="Comma 3 10 4 2 4 6 2" xfId="28550" xr:uid="{82DEE8AA-92B8-4FE0-9B91-8B26B3F011E4}"/>
    <cellStyle name="Comma 3 10 4 2 4 7" xfId="16234" xr:uid="{26D36DEC-46B8-484C-9E8A-C898186BCC7E}"/>
    <cellStyle name="Comma 3 10 4 2 5" xfId="4865" xr:uid="{7A3803BC-ADF7-4759-B12C-8A85D0FA7AF5}"/>
    <cellStyle name="Comma 3 10 4 2 5 2" xfId="10325" xr:uid="{B4CCCEF5-5513-4C5A-A0BA-3A4D1EE996D9}"/>
    <cellStyle name="Comma 3 10 4 2 5 2 2" xfId="24190" xr:uid="{8BA12106-4A29-46B6-903E-CA01A4737044}"/>
    <cellStyle name="Comma 3 10 4 2 5 3" xfId="18899" xr:uid="{906AA7E8-ADCC-4737-B886-FF7F0048526C}"/>
    <cellStyle name="Comma 3 10 4 2 6" xfId="5353" xr:uid="{2C2A6AE6-4789-4898-846E-7D13C98A9DFE}"/>
    <cellStyle name="Comma 3 10 4 2 6 2" xfId="10827" xr:uid="{9CB7FE68-CA09-437C-9A26-AE07D37C91DC}"/>
    <cellStyle name="Comma 3 10 4 2 6 2 2" xfId="24692" xr:uid="{07B1A9F5-9828-43BF-85B8-8EAFE37D4025}"/>
    <cellStyle name="Comma 3 10 4 2 6 3" xfId="19387" xr:uid="{CE17F7AB-C563-4456-81FF-C692EE654ABC}"/>
    <cellStyle name="Comma 3 10 4 2 7" xfId="5855" xr:uid="{15FAD28A-BB32-4F32-85AF-FD3899E84B18}"/>
    <cellStyle name="Comma 3 10 4 2 7 2" xfId="11329" xr:uid="{C98CC221-6EE8-4AE5-90DC-2B245C05255E}"/>
    <cellStyle name="Comma 3 10 4 2 7 2 2" xfId="25194" xr:uid="{2C58D828-5BFC-457D-BB32-FCD97EFD91F2}"/>
    <cellStyle name="Comma 3 10 4 2 7 3" xfId="19889" xr:uid="{3B5663E5-D813-400F-8865-C1D5DB22E7C4}"/>
    <cellStyle name="Comma 3 10 4 2 8" xfId="2881" xr:uid="{9BF0A55D-EA0A-4430-B6C1-ABD074475E2C}"/>
    <cellStyle name="Comma 3 10 4 2 8 2" xfId="16923" xr:uid="{A43A8215-A747-439D-9846-568B08097C27}"/>
    <cellStyle name="Comma 3 10 4 2 9" xfId="6795" xr:uid="{C5F9A21B-84A8-4D94-9B98-3F6913CEB5CE}"/>
    <cellStyle name="Comma 3 10 4 2 9 2" xfId="20666" xr:uid="{B0BEC75E-6977-4341-9D3B-A641F612EAC1}"/>
    <cellStyle name="Comma 3 10 4 3" xfId="1273" xr:uid="{2DF9492E-6DA5-46C9-91F7-D5A86E4BEA04}"/>
    <cellStyle name="Comma 3 10 4 3 10" xfId="12053" xr:uid="{110884AF-3E92-4AB7-8808-F461E7A9B47D}"/>
    <cellStyle name="Comma 3 10 4 3 10 2" xfId="25917" xr:uid="{3CFBF34F-8C11-4DFA-9968-5E119ACA52A2}"/>
    <cellStyle name="Comma 3 10 4 3 11" xfId="13798" xr:uid="{4C07B21B-4659-481D-8063-8D4FD2E15387}"/>
    <cellStyle name="Comma 3 10 4 3 11 2" xfId="27662" xr:uid="{8BAB382A-901D-4E24-8498-0E9B51F66058}"/>
    <cellStyle name="Comma 3 10 4 3 12" xfId="15346" xr:uid="{37699F8E-DA39-4B24-B1FB-4A928D725113}"/>
    <cellStyle name="Comma 3 10 4 3 2" xfId="1779" xr:uid="{6B823179-0700-47FC-8177-668648620D0B}"/>
    <cellStyle name="Comma 3 10 4 3 2 2" xfId="4501" xr:uid="{B01D3DEB-981C-4536-8A72-74F1793E21D1}"/>
    <cellStyle name="Comma 3 10 4 3 2 2 2" xfId="9947" xr:uid="{D806AE0A-63C1-4EFA-AA51-107ED7388A86}"/>
    <cellStyle name="Comma 3 10 4 3 2 2 2 2" xfId="23812" xr:uid="{982F9F11-ABEA-4B9A-91A7-582D5F70BC61}"/>
    <cellStyle name="Comma 3 10 4 3 2 2 3" xfId="18535" xr:uid="{3A2661D1-FF40-43F0-B008-34174643BCB7}"/>
    <cellStyle name="Comma 3 10 4 3 2 3" xfId="3491" xr:uid="{64A52938-8087-4238-BA64-80504CAA5B1B}"/>
    <cellStyle name="Comma 3 10 4 3 2 3 2" xfId="17533" xr:uid="{E66DDDE5-A18E-4133-A4F4-F2B8527648DF}"/>
    <cellStyle name="Comma 3 10 4 3 2 4" xfId="7425" xr:uid="{93BCCC3A-9345-42E6-9A15-43447A04D3E0}"/>
    <cellStyle name="Comma 3 10 4 3 2 4 2" xfId="21296" xr:uid="{5411C456-7B34-4B53-AAC3-5F67375D9C2E}"/>
    <cellStyle name="Comma 3 10 4 3 2 5" xfId="8939" xr:uid="{E065A7D1-0FC9-4D6B-B924-D6521DEA9B7B}"/>
    <cellStyle name="Comma 3 10 4 3 2 5 2" xfId="22804" xr:uid="{2BC3213C-9D86-4DEA-9169-70C568193897}"/>
    <cellStyle name="Comma 3 10 4 3 2 6" xfId="12559" xr:uid="{CD9A25CD-7045-40AB-8D22-4CFC5555433F}"/>
    <cellStyle name="Comma 3 10 4 3 2 6 2" xfId="26423" xr:uid="{E8AD4A66-609D-43A2-9FCE-7250A1DF1E3C}"/>
    <cellStyle name="Comma 3 10 4 3 2 7" xfId="14304" xr:uid="{D475A5EF-8CFD-4667-97A5-349FB4FD9B39}"/>
    <cellStyle name="Comma 3 10 4 3 2 7 2" xfId="28168" xr:uid="{D4C45BBF-BEAC-4451-AD82-EDC73F597DDD}"/>
    <cellStyle name="Comma 3 10 4 3 2 8" xfId="15852" xr:uid="{47F70E4C-6FDD-417E-84C5-DADB6430CCBE}"/>
    <cellStyle name="Comma 3 10 4 3 3" xfId="2287" xr:uid="{10D9E38F-73BE-4E93-A86F-BC8C7279D642}"/>
    <cellStyle name="Comma 3 10 4 3 3 2" xfId="4007" xr:uid="{070E9741-33D4-41E0-B39C-26777A7423A6}"/>
    <cellStyle name="Comma 3 10 4 3 3 2 2" xfId="18041" xr:uid="{7BA20C6C-5367-4698-BC25-654594B3EC1C}"/>
    <cellStyle name="Comma 3 10 4 3 3 3" xfId="7933" xr:uid="{502AB18D-C687-453E-A82B-E0B151A7D323}"/>
    <cellStyle name="Comma 3 10 4 3 3 3 2" xfId="21802" xr:uid="{2364265B-D1B9-4D7C-90E5-7BBBFA8AA4A7}"/>
    <cellStyle name="Comma 3 10 4 3 3 4" xfId="9451" xr:uid="{0469F67A-F4C0-4160-AFA7-9B307B51927C}"/>
    <cellStyle name="Comma 3 10 4 3 3 4 2" xfId="23316" xr:uid="{7E914A6B-63AA-41D3-BCF1-BFB3E931E481}"/>
    <cellStyle name="Comma 3 10 4 3 3 5" xfId="13065" xr:uid="{D4C76F5B-F4E9-4FD5-84AF-0B4BF8367B89}"/>
    <cellStyle name="Comma 3 10 4 3 3 5 2" xfId="26929" xr:uid="{6A2C1958-FC7B-4619-B3F9-C399E4FE1FD8}"/>
    <cellStyle name="Comma 3 10 4 3 3 6" xfId="14810" xr:uid="{0305262E-C19B-47C8-ADC3-19B654B13636}"/>
    <cellStyle name="Comma 3 10 4 3 3 6 2" xfId="28674" xr:uid="{623BCE4C-ED6C-418C-89E2-B6512FA72CDA}"/>
    <cellStyle name="Comma 3 10 4 3 3 7" xfId="16358" xr:uid="{0F0391DF-4DE0-49B9-B1D7-729A0F47C5DF}"/>
    <cellStyle name="Comma 3 10 4 3 4" xfId="4981" xr:uid="{2933053F-7B56-4DC8-9E1C-6425BF902E97}"/>
    <cellStyle name="Comma 3 10 4 3 4 2" xfId="10449" xr:uid="{75D6481B-3A87-4D62-BA3C-A27DA6DFB717}"/>
    <cellStyle name="Comma 3 10 4 3 4 2 2" xfId="24314" xr:uid="{B69623BC-3827-4B71-A785-546F17FDE1DC}"/>
    <cellStyle name="Comma 3 10 4 3 4 3" xfId="19015" xr:uid="{7D465370-C77C-4D44-808A-CE91352AC96F}"/>
    <cellStyle name="Comma 3 10 4 3 5" xfId="5477" xr:uid="{766177E1-78A0-4294-B13A-ACDFA16C9F28}"/>
    <cellStyle name="Comma 3 10 4 3 5 2" xfId="10951" xr:uid="{1D010F06-27EC-4BD8-A557-8CF2874EEEE8}"/>
    <cellStyle name="Comma 3 10 4 3 5 2 2" xfId="24816" xr:uid="{7FB896D6-9EA7-4AF9-86B0-7E77568B74F0}"/>
    <cellStyle name="Comma 3 10 4 3 5 3" xfId="19511" xr:uid="{39C9EF43-37F3-4364-9AA9-30D4EF40E141}"/>
    <cellStyle name="Comma 3 10 4 3 6" xfId="5979" xr:uid="{1914FB15-5600-457A-B63A-A646A50B1351}"/>
    <cellStyle name="Comma 3 10 4 3 6 2" xfId="11453" xr:uid="{AA63BA89-A209-41F2-A160-4D362A25B61C}"/>
    <cellStyle name="Comma 3 10 4 3 6 2 2" xfId="25318" xr:uid="{2F6AAE97-FAF9-4373-94D1-A4EFD298C7A4}"/>
    <cellStyle name="Comma 3 10 4 3 6 3" xfId="20013" xr:uid="{78B05AA2-74F0-4264-9B2A-23D322B4217B}"/>
    <cellStyle name="Comma 3 10 4 3 7" xfId="2999" xr:uid="{F84079EC-2D56-42F0-8BFC-5DA9FD0CB32B}"/>
    <cellStyle name="Comma 3 10 4 3 7 2" xfId="17041" xr:uid="{9394F716-E75E-4867-A0DC-5A1C3A6FC9C6}"/>
    <cellStyle name="Comma 3 10 4 3 8" xfId="6919" xr:uid="{8FA20D0D-2891-4228-A193-DC463AC744F2}"/>
    <cellStyle name="Comma 3 10 4 3 8 2" xfId="20790" xr:uid="{F4469C7F-FB27-490E-A30A-A4E595FCAB42}"/>
    <cellStyle name="Comma 3 10 4 3 9" xfId="8443" xr:uid="{9509B5AC-B474-407A-9D3C-199F74AA30FE}"/>
    <cellStyle name="Comma 3 10 4 3 9 2" xfId="22308" xr:uid="{79BAEBD7-1B6E-42E7-AAB5-B385C57C8539}"/>
    <cellStyle name="Comma 3 10 4 4" xfId="1531" xr:uid="{C15C3BC6-6A78-4C4B-B078-04188AEA59B4}"/>
    <cellStyle name="Comma 3 10 4 4 2" xfId="4255" xr:uid="{75C2B8DA-66DB-4B81-BAB4-55CB8B6BB614}"/>
    <cellStyle name="Comma 3 10 4 4 2 2" xfId="9699" xr:uid="{61ED412E-C18F-4DB8-9E64-00013956351F}"/>
    <cellStyle name="Comma 3 10 4 4 2 2 2" xfId="23564" xr:uid="{CB4BE98B-3053-4AA5-B40D-13F556F20E8D}"/>
    <cellStyle name="Comma 3 10 4 4 2 3" xfId="18289" xr:uid="{9F506CCD-6EF4-48C5-BD51-62DBD5641A33}"/>
    <cellStyle name="Comma 3 10 4 4 3" xfId="3245" xr:uid="{4926852F-9930-4A25-92B3-86CE54B6918E}"/>
    <cellStyle name="Comma 3 10 4 4 3 2" xfId="17287" xr:uid="{2A633D86-6ED1-4976-8BBF-CF8F4CE77918}"/>
    <cellStyle name="Comma 3 10 4 4 4" xfId="7177" xr:uid="{C29CD3D3-B5F3-4D17-AFC3-063E380AF81D}"/>
    <cellStyle name="Comma 3 10 4 4 4 2" xfId="21048" xr:uid="{900B4740-C382-45FF-A629-9BF210123645}"/>
    <cellStyle name="Comma 3 10 4 4 5" xfId="8691" xr:uid="{A695A94C-F6A7-4083-ACF9-BB100CBEA72F}"/>
    <cellStyle name="Comma 3 10 4 4 5 2" xfId="22556" xr:uid="{6BCA2351-2C07-442D-857F-118070751659}"/>
    <cellStyle name="Comma 3 10 4 4 6" xfId="12311" xr:uid="{A1E79339-DC37-4EBE-BC55-3E7A2D6694F0}"/>
    <cellStyle name="Comma 3 10 4 4 6 2" xfId="26175" xr:uid="{F56E9801-5E7C-48BA-B68D-53BF67EAD085}"/>
    <cellStyle name="Comma 3 10 4 4 7" xfId="14056" xr:uid="{BAA0BC2B-1A75-457F-9690-5C3ACF434C06}"/>
    <cellStyle name="Comma 3 10 4 4 7 2" xfId="27920" xr:uid="{3256A389-3603-4A35-AE9F-AD34BC0FB13B}"/>
    <cellStyle name="Comma 3 10 4 4 8" xfId="15604" xr:uid="{3A1E42C3-9EE4-4B17-B243-C2C6017E188F}"/>
    <cellStyle name="Comma 3 10 4 5" xfId="2039" xr:uid="{08CFFD88-E8CA-4DB9-AD20-0BA666DEA81F}"/>
    <cellStyle name="Comma 3 10 4 5 2" xfId="3759" xr:uid="{AF24902C-6CE9-468D-ACF5-4C8E363A4ABA}"/>
    <cellStyle name="Comma 3 10 4 5 2 2" xfId="17793" xr:uid="{E8BBDBA0-5A5C-458D-B3D0-34CB778F5A7A}"/>
    <cellStyle name="Comma 3 10 4 5 3" xfId="7685" xr:uid="{EDC85413-ECB7-4D0A-A300-D60BB127455F}"/>
    <cellStyle name="Comma 3 10 4 5 3 2" xfId="21554" xr:uid="{B907DFFF-3BAF-44D9-8A8E-BFEB6DED8E05}"/>
    <cellStyle name="Comma 3 10 4 5 4" xfId="9203" xr:uid="{EB91483B-193E-4B35-A3EE-14B6375E1E3D}"/>
    <cellStyle name="Comma 3 10 4 5 4 2" xfId="23068" xr:uid="{28826333-186B-4BD8-9A33-D47ABA54C9E2}"/>
    <cellStyle name="Comma 3 10 4 5 5" xfId="12817" xr:uid="{7BD9A5D1-4246-4A3B-A6D2-931670810817}"/>
    <cellStyle name="Comma 3 10 4 5 5 2" xfId="26681" xr:uid="{A2527E20-2AB3-4BCF-95D5-B196571C536F}"/>
    <cellStyle name="Comma 3 10 4 5 6" xfId="14562" xr:uid="{FA7D9BB4-21DE-48F6-9C30-0771052F5ECA}"/>
    <cellStyle name="Comma 3 10 4 5 6 2" xfId="28426" xr:uid="{2950A354-3D2A-44FF-9E73-7BE0C8FE2362}"/>
    <cellStyle name="Comma 3 10 4 5 7" xfId="16110" xr:uid="{BE3CBDAD-2AA6-4059-BF7A-FEAA902C4967}"/>
    <cellStyle name="Comma 3 10 4 6" xfId="4753" xr:uid="{FBE1CAD1-1C5D-4EFA-BEA7-437D15F27860}"/>
    <cellStyle name="Comma 3 10 4 6 2" xfId="10201" xr:uid="{C853E550-CDCA-46FD-A898-66CBDE6BAB48}"/>
    <cellStyle name="Comma 3 10 4 6 2 2" xfId="24066" xr:uid="{CFB5825D-B585-4C3C-9599-EB7C5BE04647}"/>
    <cellStyle name="Comma 3 10 4 6 3" xfId="18787" xr:uid="{A997C162-96BA-48AC-9D5D-0928BF16F121}"/>
    <cellStyle name="Comma 3 10 4 7" xfId="5229" xr:uid="{81E15A11-F1E9-4D9F-AC12-13E7A8640250}"/>
    <cellStyle name="Comma 3 10 4 7 2" xfId="10703" xr:uid="{D5E779AB-C39B-4CB9-ADF5-02C55A6EF0AF}"/>
    <cellStyle name="Comma 3 10 4 7 2 2" xfId="24568" xr:uid="{A2418D1C-58FE-44EC-B743-00B6AE8B0F14}"/>
    <cellStyle name="Comma 3 10 4 7 3" xfId="19263" xr:uid="{A2D74811-D964-4EFF-97A7-3BACD20B48B7}"/>
    <cellStyle name="Comma 3 10 4 8" xfId="5731" xr:uid="{72E4DC48-C8E7-43FD-A103-341D6533361D}"/>
    <cellStyle name="Comma 3 10 4 8 2" xfId="11205" xr:uid="{57F14DFC-E9C8-4B0F-A5EC-38589736CDEF}"/>
    <cellStyle name="Comma 3 10 4 8 2 2" xfId="25070" xr:uid="{FA1A26B4-4D6C-45AB-BD60-681B19B77958}"/>
    <cellStyle name="Comma 3 10 4 8 3" xfId="19765" xr:uid="{56EF20B7-256F-4A74-87B8-335A8AEBA0FC}"/>
    <cellStyle name="Comma 3 10 4 9" xfId="2769" xr:uid="{F7ACD4C0-9CE9-461A-BAC9-B9DD3F6CBB0B}"/>
    <cellStyle name="Comma 3 10 4 9 2" xfId="16811" xr:uid="{84A3071B-AB57-4E39-A3FF-D6ED961C441A}"/>
    <cellStyle name="Comma 3 10 5" xfId="1099" xr:uid="{B3DAB9A7-2ABF-48CF-B44D-71DD6DBA2715}"/>
    <cellStyle name="Comma 3 10 5 10" xfId="8269" xr:uid="{F207975A-AB40-47E4-913E-C5DC9729B123}"/>
    <cellStyle name="Comma 3 10 5 10 2" xfId="22134" xr:uid="{AF628030-5DDC-41C7-9482-8E1EADA08F2D}"/>
    <cellStyle name="Comma 3 10 5 11" xfId="11879" xr:uid="{E32A0080-F9CF-4192-992E-E5270BE0C231}"/>
    <cellStyle name="Comma 3 10 5 11 2" xfId="25743" xr:uid="{8C7C98FB-A2DC-429B-A913-B841EF48F4D7}"/>
    <cellStyle name="Comma 3 10 5 12" xfId="13624" xr:uid="{3D3AB53B-59D8-405E-97C3-F7648A22C0CD}"/>
    <cellStyle name="Comma 3 10 5 12 2" xfId="27488" xr:uid="{A16B8415-01E2-4AAB-8E02-F5B9C57D00BB}"/>
    <cellStyle name="Comma 3 10 5 13" xfId="15172" xr:uid="{D7995B8B-D965-4B44-AAFE-648D50B67443}"/>
    <cellStyle name="Comma 3 10 5 2" xfId="1347" xr:uid="{981BC610-70C8-4A39-B8AF-A4E15D72F65D}"/>
    <cellStyle name="Comma 3 10 5 2 10" xfId="12127" xr:uid="{EC5139EB-2156-48DA-B0FE-7A8B4F1DD661}"/>
    <cellStyle name="Comma 3 10 5 2 10 2" xfId="25991" xr:uid="{F7B9C37A-BC6A-4918-ABEB-E799B9748631}"/>
    <cellStyle name="Comma 3 10 5 2 11" xfId="13872" xr:uid="{B56EC6B4-75AA-4D6B-9319-56C2D69E3575}"/>
    <cellStyle name="Comma 3 10 5 2 11 2" xfId="27736" xr:uid="{2157FA64-C0EA-4246-B1E4-908F335FD477}"/>
    <cellStyle name="Comma 3 10 5 2 12" xfId="15420" xr:uid="{F31898B0-6A8C-4159-B5EC-84CF34DD29C1}"/>
    <cellStyle name="Comma 3 10 5 2 2" xfId="1853" xr:uid="{FD0C27E7-201C-41B3-91E9-4C28ACF8BB0D}"/>
    <cellStyle name="Comma 3 10 5 2 2 2" xfId="4575" xr:uid="{4B40C39C-FB63-4A6B-BC9D-5B51A982EA61}"/>
    <cellStyle name="Comma 3 10 5 2 2 2 2" xfId="10021" xr:uid="{2AA6BBB7-811D-491A-BF69-62DA48C81573}"/>
    <cellStyle name="Comma 3 10 5 2 2 2 2 2" xfId="23886" xr:uid="{54D3CEF4-DFEA-46BA-A102-2D3A60097449}"/>
    <cellStyle name="Comma 3 10 5 2 2 2 3" xfId="18609" xr:uid="{364A4470-E954-4874-ADE0-06F9C72D7F2E}"/>
    <cellStyle name="Comma 3 10 5 2 2 3" xfId="3565" xr:uid="{F73D2B7C-3C43-4EB0-9B8A-8A12C8B10526}"/>
    <cellStyle name="Comma 3 10 5 2 2 3 2" xfId="17607" xr:uid="{792356EB-2D64-457A-8F32-E5E12A9B79BF}"/>
    <cellStyle name="Comma 3 10 5 2 2 4" xfId="7499" xr:uid="{101E01BD-93AF-4FC4-A3DE-8994774811B3}"/>
    <cellStyle name="Comma 3 10 5 2 2 4 2" xfId="21370" xr:uid="{AA2127E2-44EF-40F2-9871-F5D950B89705}"/>
    <cellStyle name="Comma 3 10 5 2 2 5" xfId="9013" xr:uid="{D9EEBB3A-EC47-437F-9311-0AA1888AD5B4}"/>
    <cellStyle name="Comma 3 10 5 2 2 5 2" xfId="22878" xr:uid="{73D47D53-2AFB-4FD0-AC68-39463094524E}"/>
    <cellStyle name="Comma 3 10 5 2 2 6" xfId="12633" xr:uid="{365C7FB2-31DE-4657-A992-AC305B7FC429}"/>
    <cellStyle name="Comma 3 10 5 2 2 6 2" xfId="26497" xr:uid="{2E3F7B5A-2232-494B-9FB3-B0102ADCDC1A}"/>
    <cellStyle name="Comma 3 10 5 2 2 7" xfId="14378" xr:uid="{D260FAC7-1797-4104-A54A-CF1A55EC8E88}"/>
    <cellStyle name="Comma 3 10 5 2 2 7 2" xfId="28242" xr:uid="{2282D7C4-BE46-46A2-875D-547E2F57578E}"/>
    <cellStyle name="Comma 3 10 5 2 2 8" xfId="15926" xr:uid="{8FB1E5B4-73E0-4908-B2BA-5332AB09228D}"/>
    <cellStyle name="Comma 3 10 5 2 3" xfId="2361" xr:uid="{A1F4831D-9932-4CB8-A25C-A01D0C538628}"/>
    <cellStyle name="Comma 3 10 5 2 3 2" xfId="4081" xr:uid="{C7416B3B-59F2-4534-B509-35C8252D90C7}"/>
    <cellStyle name="Comma 3 10 5 2 3 2 2" xfId="18115" xr:uid="{939697AF-6DB1-4DB6-B485-91EC0EE2AB18}"/>
    <cellStyle name="Comma 3 10 5 2 3 3" xfId="8007" xr:uid="{881C0C0C-51A8-47DD-A974-117AE4A17397}"/>
    <cellStyle name="Comma 3 10 5 2 3 3 2" xfId="21876" xr:uid="{39D7487A-98C0-4FC9-9808-C7204F5D0343}"/>
    <cellStyle name="Comma 3 10 5 2 3 4" xfId="9525" xr:uid="{11F0989E-D52D-4B1F-BCFC-1B67E7ACF6B2}"/>
    <cellStyle name="Comma 3 10 5 2 3 4 2" xfId="23390" xr:uid="{503D9B25-5BC9-4241-AE2D-42FFA009BD73}"/>
    <cellStyle name="Comma 3 10 5 2 3 5" xfId="13139" xr:uid="{3CB57186-4B1C-48C0-9D53-5DD9E3006019}"/>
    <cellStyle name="Comma 3 10 5 2 3 5 2" xfId="27003" xr:uid="{2335FA40-1CA7-4023-8B64-3DBA673AD344}"/>
    <cellStyle name="Comma 3 10 5 2 3 6" xfId="14884" xr:uid="{B1AB4BBA-0676-43D6-94A2-445429A71D1A}"/>
    <cellStyle name="Comma 3 10 5 2 3 6 2" xfId="28748" xr:uid="{1D1A22AA-1BFE-4BEC-9977-505C2D08BB0B}"/>
    <cellStyle name="Comma 3 10 5 2 3 7" xfId="16432" xr:uid="{3A631806-75DC-4BD8-9B53-35DA9DF7080B}"/>
    <cellStyle name="Comma 3 10 5 2 4" xfId="5053" xr:uid="{AF321822-D0D7-4503-B1C8-45C6ACEBA62B}"/>
    <cellStyle name="Comma 3 10 5 2 4 2" xfId="10523" xr:uid="{FF6F9D00-0A9D-486C-A1C8-695F9AA3AA86}"/>
    <cellStyle name="Comma 3 10 5 2 4 2 2" xfId="24388" xr:uid="{5C1363B3-CFEE-4D2F-B9A9-9A827F2A40C3}"/>
    <cellStyle name="Comma 3 10 5 2 4 3" xfId="19087" xr:uid="{5D23A7DC-54CC-41C9-B525-9EE82C8CBC37}"/>
    <cellStyle name="Comma 3 10 5 2 5" xfId="5551" xr:uid="{0A83E74E-6A45-4491-BA0A-6574AA4DF366}"/>
    <cellStyle name="Comma 3 10 5 2 5 2" xfId="11025" xr:uid="{217588E1-B442-41D2-9D9D-E657B56826D9}"/>
    <cellStyle name="Comma 3 10 5 2 5 2 2" xfId="24890" xr:uid="{1C39A819-0572-4C28-82DF-1E79F3BB8E16}"/>
    <cellStyle name="Comma 3 10 5 2 5 3" xfId="19585" xr:uid="{E1A76C45-1CF9-476E-A0EA-5BFE8EF17745}"/>
    <cellStyle name="Comma 3 10 5 2 6" xfId="6053" xr:uid="{D8D49168-1CED-4B72-A396-733D5AE597AC}"/>
    <cellStyle name="Comma 3 10 5 2 6 2" xfId="11527" xr:uid="{6CF7D587-B075-4178-8756-A672384E014F}"/>
    <cellStyle name="Comma 3 10 5 2 6 2 2" xfId="25392" xr:uid="{92BC4D59-EAAD-4B3B-BCB6-27DE1367E53A}"/>
    <cellStyle name="Comma 3 10 5 2 6 3" xfId="20087" xr:uid="{85F1A947-D8D1-4231-AFF2-34D613E0747E}"/>
    <cellStyle name="Comma 3 10 5 2 7" xfId="3071" xr:uid="{ADBCEA71-D894-4027-9B79-E390794EBBD4}"/>
    <cellStyle name="Comma 3 10 5 2 7 2" xfId="17113" xr:uid="{3F1694A1-530F-4BD2-A825-D25B0E0A9CE3}"/>
    <cellStyle name="Comma 3 10 5 2 8" xfId="6993" xr:uid="{028F8F46-18C0-492E-8920-FD8EA2693A8E}"/>
    <cellStyle name="Comma 3 10 5 2 8 2" xfId="20864" xr:uid="{526CBA68-D4F8-40F4-B2CD-5E477331A3E2}"/>
    <cellStyle name="Comma 3 10 5 2 9" xfId="8517" xr:uid="{7247B95C-4FB0-4181-B294-C82DE469C37C}"/>
    <cellStyle name="Comma 3 10 5 2 9 2" xfId="22382" xr:uid="{29D3D7BF-D7F1-405B-A1A0-C7924EF06442}"/>
    <cellStyle name="Comma 3 10 5 3" xfId="1605" xr:uid="{406BE367-6C10-4E02-AD47-125FB7C0B762}"/>
    <cellStyle name="Comma 3 10 5 3 2" xfId="4327" xr:uid="{4103B596-CBA4-405D-8CE9-6903A74EAC46}"/>
    <cellStyle name="Comma 3 10 5 3 2 2" xfId="9773" xr:uid="{5D88ECA2-1417-4B62-9CBB-AD0310AAA287}"/>
    <cellStyle name="Comma 3 10 5 3 2 2 2" xfId="23638" xr:uid="{9AF26A73-EDF4-491E-B32A-D2BAE163B247}"/>
    <cellStyle name="Comma 3 10 5 3 2 3" xfId="18361" xr:uid="{82389B37-7000-40BA-98AF-3B9936926323}"/>
    <cellStyle name="Comma 3 10 5 3 3" xfId="3317" xr:uid="{EEA83DEE-4EFD-40DE-980B-9DBE13D14A42}"/>
    <cellStyle name="Comma 3 10 5 3 3 2" xfId="17359" xr:uid="{B0D8B382-1266-4090-9744-98BCEE53AEF9}"/>
    <cellStyle name="Comma 3 10 5 3 4" xfId="7251" xr:uid="{9E7DAF75-AEC1-4A37-99B0-B4A64EA4F24B}"/>
    <cellStyle name="Comma 3 10 5 3 4 2" xfId="21122" xr:uid="{A7F7858A-7FAF-433C-A014-DDA27C1C0053}"/>
    <cellStyle name="Comma 3 10 5 3 5" xfId="8765" xr:uid="{FEBFB8B2-8978-4A2E-B8FC-56D7AA11DA0B}"/>
    <cellStyle name="Comma 3 10 5 3 5 2" xfId="22630" xr:uid="{42E0BF65-2B65-4AFB-B0E7-A3D9C477FB15}"/>
    <cellStyle name="Comma 3 10 5 3 6" xfId="12385" xr:uid="{D88C59B3-720A-460B-9D6D-2242E55B06B1}"/>
    <cellStyle name="Comma 3 10 5 3 6 2" xfId="26249" xr:uid="{46402AEC-52DC-4C62-A335-DAE3B256445C}"/>
    <cellStyle name="Comma 3 10 5 3 7" xfId="14130" xr:uid="{E4A36278-7A86-4057-B2B1-3A3C2A6AB367}"/>
    <cellStyle name="Comma 3 10 5 3 7 2" xfId="27994" xr:uid="{0E7F28AA-E047-45D9-8F04-17C73D39BC72}"/>
    <cellStyle name="Comma 3 10 5 3 8" xfId="15678" xr:uid="{B5493F47-7C0D-420E-98CE-C349615054F9}"/>
    <cellStyle name="Comma 3 10 5 4" xfId="2113" xr:uid="{D2769C93-7E2D-4B6D-A35A-59F6E0CE90FC}"/>
    <cellStyle name="Comma 3 10 5 4 2" xfId="3833" xr:uid="{6BDF6EA1-1899-40A7-A258-FA93B2873929}"/>
    <cellStyle name="Comma 3 10 5 4 2 2" xfId="17867" xr:uid="{88906137-FBA5-442A-930C-117B329E52F9}"/>
    <cellStyle name="Comma 3 10 5 4 3" xfId="7759" xr:uid="{331DAA13-CD71-4635-BC49-CE1F68B2E5CC}"/>
    <cellStyle name="Comma 3 10 5 4 3 2" xfId="21628" xr:uid="{C30E6C68-6237-4FD8-9EBF-919E9EC81BDA}"/>
    <cellStyle name="Comma 3 10 5 4 4" xfId="9277" xr:uid="{5DD1BAC9-9B6C-437E-B159-8E29D06A2645}"/>
    <cellStyle name="Comma 3 10 5 4 4 2" xfId="23142" xr:uid="{66873587-1EBF-43CB-A4EB-5EDB35EF99EF}"/>
    <cellStyle name="Comma 3 10 5 4 5" xfId="12891" xr:uid="{F2DF71BD-DB01-4E01-88AA-80356805C978}"/>
    <cellStyle name="Comma 3 10 5 4 5 2" xfId="26755" xr:uid="{2A06A7BB-804D-439F-853A-10AF4FB15057}"/>
    <cellStyle name="Comma 3 10 5 4 6" xfId="14636" xr:uid="{B885C9F6-67F1-4628-9CA5-0E5B4358188F}"/>
    <cellStyle name="Comma 3 10 5 4 6 2" xfId="28500" xr:uid="{7817B508-C96E-4FCD-B443-71D8C00D5227}"/>
    <cellStyle name="Comma 3 10 5 4 7" xfId="16184" xr:uid="{F11303CA-4178-49B0-ACB4-A01484C40848}"/>
    <cellStyle name="Comma 3 10 5 5" xfId="4819" xr:uid="{32408245-333E-4818-B9A1-1358FDB3C30D}"/>
    <cellStyle name="Comma 3 10 5 5 2" xfId="10275" xr:uid="{5EF7F9E4-7B04-4AD2-A741-1387B4A61B39}"/>
    <cellStyle name="Comma 3 10 5 5 2 2" xfId="24140" xr:uid="{881A4752-A84D-47F6-A5BE-DBAA27A6EE5F}"/>
    <cellStyle name="Comma 3 10 5 5 3" xfId="18853" xr:uid="{00C7C564-DFD9-4D67-8BA3-6FA3B43D340A}"/>
    <cellStyle name="Comma 3 10 5 6" xfId="5303" xr:uid="{90D269FF-1821-4A5E-BBF6-4D74B442C9CE}"/>
    <cellStyle name="Comma 3 10 5 6 2" xfId="10777" xr:uid="{CD05F7A8-C2E9-4F96-A7FD-B401516D3A47}"/>
    <cellStyle name="Comma 3 10 5 6 2 2" xfId="24642" xr:uid="{90A57E66-92DC-41DB-B645-B768FBC4C8D8}"/>
    <cellStyle name="Comma 3 10 5 6 3" xfId="19337" xr:uid="{63D3EB71-14D8-43C0-83B5-7773FC874536}"/>
    <cellStyle name="Comma 3 10 5 7" xfId="5805" xr:uid="{26A01423-3F2D-480D-AAC2-D8D965E9847F}"/>
    <cellStyle name="Comma 3 10 5 7 2" xfId="11279" xr:uid="{A8848BA1-0BD5-472C-8F84-E729C2614C91}"/>
    <cellStyle name="Comma 3 10 5 7 2 2" xfId="25144" xr:uid="{626BF2BB-BD44-4553-ACCD-ABB31CFDA4B0}"/>
    <cellStyle name="Comma 3 10 5 7 3" xfId="19839" xr:uid="{E9863077-4AB0-49E2-9CF8-794F901B9942}"/>
    <cellStyle name="Comma 3 10 5 8" xfId="2835" xr:uid="{C953D059-387D-4771-8404-B5D5C109DAE0}"/>
    <cellStyle name="Comma 3 10 5 8 2" xfId="16877" xr:uid="{404592AB-7CEC-42E3-A963-F1A31663335D}"/>
    <cellStyle name="Comma 3 10 5 9" xfId="6745" xr:uid="{571AEC06-F697-49E0-BF11-6580B8C4E4A4}"/>
    <cellStyle name="Comma 3 10 5 9 2" xfId="20616" xr:uid="{B34299C3-BF4E-4CE7-B250-5F22BF84004D}"/>
    <cellStyle name="Comma 3 10 6" xfId="1223" xr:uid="{166706F4-8A0B-43F0-9350-B5EA599BA888}"/>
    <cellStyle name="Comma 3 10 6 10" xfId="12003" xr:uid="{7ADCF1BD-B3C6-4BBF-9C36-D7CD72C505DF}"/>
    <cellStyle name="Comma 3 10 6 10 2" xfId="25867" xr:uid="{55801195-BE6C-49A8-909F-339AE99F1D9A}"/>
    <cellStyle name="Comma 3 10 6 11" xfId="13748" xr:uid="{8F4FD414-46CB-4539-AD8A-14DB52D6FAD5}"/>
    <cellStyle name="Comma 3 10 6 11 2" xfId="27612" xr:uid="{C024C9DA-4F47-4016-B512-6C2777D406BA}"/>
    <cellStyle name="Comma 3 10 6 12" xfId="15296" xr:uid="{945C205E-04C1-471D-8654-FF30EB8CBECC}"/>
    <cellStyle name="Comma 3 10 6 2" xfId="1729" xr:uid="{9FBCC5C1-E831-45F3-8C50-7AEB0B75AEBA}"/>
    <cellStyle name="Comma 3 10 6 2 2" xfId="4451" xr:uid="{8B1A73B1-867F-408A-BCB6-21E4BCB75F89}"/>
    <cellStyle name="Comma 3 10 6 2 2 2" xfId="9897" xr:uid="{71B96960-BB45-4460-B7AD-8C39F06DBFCF}"/>
    <cellStyle name="Comma 3 10 6 2 2 2 2" xfId="23762" xr:uid="{DC332541-B275-4516-A880-8072812A56FA}"/>
    <cellStyle name="Comma 3 10 6 2 2 3" xfId="18485" xr:uid="{F65B4AFA-AA6F-4C63-B81C-317CB1DB1152}"/>
    <cellStyle name="Comma 3 10 6 2 3" xfId="3441" xr:uid="{7FCD609D-61B6-4101-BC10-057BD942024E}"/>
    <cellStyle name="Comma 3 10 6 2 3 2" xfId="17483" xr:uid="{541FFD23-B8E9-4931-B041-B59734A43737}"/>
    <cellStyle name="Comma 3 10 6 2 4" xfId="7375" xr:uid="{9719E054-4E6C-4D39-BB13-2A135DCFF880}"/>
    <cellStyle name="Comma 3 10 6 2 4 2" xfId="21246" xr:uid="{0FE6D79D-E076-45FA-8DBA-9B90D6AB1E26}"/>
    <cellStyle name="Comma 3 10 6 2 5" xfId="8889" xr:uid="{EEF3223B-99BB-4FC0-8279-058DA09C3F90}"/>
    <cellStyle name="Comma 3 10 6 2 5 2" xfId="22754" xr:uid="{D90C55AD-47F3-4721-B173-F785AA315B67}"/>
    <cellStyle name="Comma 3 10 6 2 6" xfId="12509" xr:uid="{4BA75FF6-CE27-4763-B661-2CD5FCA81681}"/>
    <cellStyle name="Comma 3 10 6 2 6 2" xfId="26373" xr:uid="{20E4EE98-24D3-4DEC-9C05-A4F3323D166C}"/>
    <cellStyle name="Comma 3 10 6 2 7" xfId="14254" xr:uid="{5A86A6FD-417F-4944-87C1-BB0134343567}"/>
    <cellStyle name="Comma 3 10 6 2 7 2" xfId="28118" xr:uid="{CCD0F8AD-9C61-4797-A163-6E80432F8543}"/>
    <cellStyle name="Comma 3 10 6 2 8" xfId="15802" xr:uid="{335E7F2B-55D7-450F-BFED-510896CDFAD1}"/>
    <cellStyle name="Comma 3 10 6 3" xfId="2237" xr:uid="{C6A72DEF-EB3C-4D08-8AB7-F7561C3EBDD1}"/>
    <cellStyle name="Comma 3 10 6 3 2" xfId="3957" xr:uid="{D2F6BA23-5C03-4887-A241-499FB5AA72E5}"/>
    <cellStyle name="Comma 3 10 6 3 2 2" xfId="17991" xr:uid="{D252ED9F-4247-43F8-86A7-C9727C3F5B2D}"/>
    <cellStyle name="Comma 3 10 6 3 3" xfId="7883" xr:uid="{E20D8C28-1A6D-4840-9994-87E6B4B2678C}"/>
    <cellStyle name="Comma 3 10 6 3 3 2" xfId="21752" xr:uid="{FB68F94C-49DD-41D4-8587-F21D315ABCC7}"/>
    <cellStyle name="Comma 3 10 6 3 4" xfId="9401" xr:uid="{4DA4F075-5337-40D9-ACD4-BC527FD64D17}"/>
    <cellStyle name="Comma 3 10 6 3 4 2" xfId="23266" xr:uid="{CB6ACA00-E8FF-48CE-9976-DACF4A532D2E}"/>
    <cellStyle name="Comma 3 10 6 3 5" xfId="13015" xr:uid="{28CCF4D6-7D31-4CA5-A9BF-083A41DBB6A6}"/>
    <cellStyle name="Comma 3 10 6 3 5 2" xfId="26879" xr:uid="{5EFFF40A-5D12-422E-9AD8-504192F06ED4}"/>
    <cellStyle name="Comma 3 10 6 3 6" xfId="14760" xr:uid="{D11BD480-A69E-4926-9F90-41B7905AF814}"/>
    <cellStyle name="Comma 3 10 6 3 6 2" xfId="28624" xr:uid="{3699AFEB-CFDC-437B-BEAF-3F1C8DCDFF68}"/>
    <cellStyle name="Comma 3 10 6 3 7" xfId="16308" xr:uid="{CE529F2D-F9DC-4FE9-8F13-30C677ED15C6}"/>
    <cellStyle name="Comma 3 10 6 4" xfId="4935" xr:uid="{8F99C813-3CD4-4160-8812-0822FC3AAEF1}"/>
    <cellStyle name="Comma 3 10 6 4 2" xfId="10399" xr:uid="{4943AFE0-C550-4D98-8B7D-4D4A0E9BB004}"/>
    <cellStyle name="Comma 3 10 6 4 2 2" xfId="24264" xr:uid="{0F0B484C-2E80-4570-94EF-2475D5923C78}"/>
    <cellStyle name="Comma 3 10 6 4 3" xfId="18969" xr:uid="{AC767333-5496-4493-ACE8-7C003316E1E6}"/>
    <cellStyle name="Comma 3 10 6 5" xfId="5427" xr:uid="{461A3021-28B5-4807-89DC-7A6BDAFF31F8}"/>
    <cellStyle name="Comma 3 10 6 5 2" xfId="10901" xr:uid="{9BE3719C-6A3C-4C87-AF26-522CCC017A6A}"/>
    <cellStyle name="Comma 3 10 6 5 2 2" xfId="24766" xr:uid="{DCF70CD5-EDE1-4B83-94A1-DD28EDBADE56}"/>
    <cellStyle name="Comma 3 10 6 5 3" xfId="19461" xr:uid="{5EC84D67-5748-4A0F-988A-4C0DE9CDC71F}"/>
    <cellStyle name="Comma 3 10 6 6" xfId="5929" xr:uid="{C74D1BE0-CFCF-4636-B4A9-7B32374795A6}"/>
    <cellStyle name="Comma 3 10 6 6 2" xfId="11403" xr:uid="{F214751A-3D0C-4349-B7A6-CE6638C7C696}"/>
    <cellStyle name="Comma 3 10 6 6 2 2" xfId="25268" xr:uid="{6DC35DBF-1E93-4120-9411-929A6E9E5A5E}"/>
    <cellStyle name="Comma 3 10 6 6 3" xfId="19963" xr:uid="{11B28336-1D71-4A12-9B44-B5D05839746A}"/>
    <cellStyle name="Comma 3 10 6 7" xfId="2953" xr:uid="{33EBA4BE-BECB-42D6-A4E1-120EF807F41D}"/>
    <cellStyle name="Comma 3 10 6 7 2" xfId="16995" xr:uid="{1FA45B4D-541E-4799-B8D2-B1F7176921FE}"/>
    <cellStyle name="Comma 3 10 6 8" xfId="6869" xr:uid="{31CCA8D8-A1F2-4ECC-8E84-A8DED821BBE8}"/>
    <cellStyle name="Comma 3 10 6 8 2" xfId="20740" xr:uid="{4CC886C8-583A-472F-9F22-45D13D36C0DF}"/>
    <cellStyle name="Comma 3 10 6 9" xfId="8393" xr:uid="{4BCE996E-DDD9-4DFE-A6B4-AAA6E5374B36}"/>
    <cellStyle name="Comma 3 10 6 9 2" xfId="22258" xr:uid="{F1836F63-673A-4F1F-943E-A66C218E95E1}"/>
    <cellStyle name="Comma 3 10 7" xfId="1481" xr:uid="{04752336-FB02-430C-A53F-67743FA4C0B4}"/>
    <cellStyle name="Comma 3 10 7 2" xfId="4205" xr:uid="{678AEBB7-210A-492B-A56E-3982CF93E782}"/>
    <cellStyle name="Comma 3 10 7 2 2" xfId="9649" xr:uid="{4EEBAD86-0000-42E8-910C-FD570501FE24}"/>
    <cellStyle name="Comma 3 10 7 2 2 2" xfId="23514" xr:uid="{8576E910-8E25-409F-8FCD-57A12B3C7C68}"/>
    <cellStyle name="Comma 3 10 7 2 3" xfId="18239" xr:uid="{8B1ADE68-56F3-4DE0-B796-0A54E3494AFE}"/>
    <cellStyle name="Comma 3 10 7 3" xfId="3195" xr:uid="{DFFD4C85-0BE0-4DE0-AC0B-7A6AB9F05DD6}"/>
    <cellStyle name="Comma 3 10 7 3 2" xfId="17237" xr:uid="{C345053E-4AD2-4AAC-8F45-471BFF7C6E4A}"/>
    <cellStyle name="Comma 3 10 7 4" xfId="7127" xr:uid="{2B1BCF3C-C0F1-4A00-893A-A46AE1484721}"/>
    <cellStyle name="Comma 3 10 7 4 2" xfId="20998" xr:uid="{5AC7CE9B-3746-4ED1-9B2F-9948873779C4}"/>
    <cellStyle name="Comma 3 10 7 5" xfId="8641" xr:uid="{67B7307E-6D1C-447C-98F9-A388D7A90DEF}"/>
    <cellStyle name="Comma 3 10 7 5 2" xfId="22506" xr:uid="{4321AD3B-DF2B-4E10-A26E-E1C1346697AC}"/>
    <cellStyle name="Comma 3 10 7 6" xfId="12261" xr:uid="{49D7729A-3814-4B3D-96F2-260851B7323E}"/>
    <cellStyle name="Comma 3 10 7 6 2" xfId="26125" xr:uid="{16508357-5E00-484D-BDD8-69E9E404367D}"/>
    <cellStyle name="Comma 3 10 7 7" xfId="14006" xr:uid="{AD56AFE1-020F-4E04-B884-0F24A42CFAEF}"/>
    <cellStyle name="Comma 3 10 7 7 2" xfId="27870" xr:uid="{FF63FE1F-CB44-457A-A133-8C0219507ED2}"/>
    <cellStyle name="Comma 3 10 7 8" xfId="15554" xr:uid="{2267941B-C351-48DD-973F-443A86132908}"/>
    <cellStyle name="Comma 3 10 8" xfId="1989" xr:uid="{5350346A-1C09-4AD9-9FC0-8FBDC1951FEB}"/>
    <cellStyle name="Comma 3 10 8 2" xfId="3709" xr:uid="{048238BB-EB67-4692-8302-F5769E4290D3}"/>
    <cellStyle name="Comma 3 10 8 2 2" xfId="17743" xr:uid="{CBC5A211-69E0-434D-845E-337799378C45}"/>
    <cellStyle name="Comma 3 10 8 3" xfId="7635" xr:uid="{D886757C-756A-49BD-92A8-7A46CC95DF4A}"/>
    <cellStyle name="Comma 3 10 8 3 2" xfId="21504" xr:uid="{87135BDD-FCE0-4FAC-91E5-6388BE984955}"/>
    <cellStyle name="Comma 3 10 8 4" xfId="9153" xr:uid="{7165C2E2-C741-42DA-9408-D90C88055D1F}"/>
    <cellStyle name="Comma 3 10 8 4 2" xfId="23018" xr:uid="{54E08F92-B68B-4B34-9705-5B359461A457}"/>
    <cellStyle name="Comma 3 10 8 5" xfId="12767" xr:uid="{9A2F765F-AA1A-46E8-BB3D-E25FBD881C0A}"/>
    <cellStyle name="Comma 3 10 8 5 2" xfId="26631" xr:uid="{0D42BA8D-70E4-4B8E-86CE-2C4DAEA2E778}"/>
    <cellStyle name="Comma 3 10 8 6" xfId="14512" xr:uid="{A18EC413-D279-4F1B-89F1-D8559CBDDDE1}"/>
    <cellStyle name="Comma 3 10 8 6 2" xfId="28376" xr:uid="{13C05775-EFA2-4D99-BFE2-C922C816F076}"/>
    <cellStyle name="Comma 3 10 8 7" xfId="16060" xr:uid="{62E5B384-F63E-430C-9CD4-30C8176DFA7C}"/>
    <cellStyle name="Comma 3 10 9" xfId="4705" xr:uid="{3CE9E073-ACB2-484E-9CAC-86DDAE4E0E62}"/>
    <cellStyle name="Comma 3 10 9 2" xfId="10151" xr:uid="{7F60D15F-C32A-4B1A-8D57-5467CC67040D}"/>
    <cellStyle name="Comma 3 10 9 2 2" xfId="24016" xr:uid="{106F562E-D974-40AD-BEA7-6D720A311C31}"/>
    <cellStyle name="Comma 3 10 9 3" xfId="18739" xr:uid="{92027A5E-1C3B-460D-A35E-2A2E21BB93BF}"/>
    <cellStyle name="Comma 3 11" xfId="974" xr:uid="{851407F1-431D-487D-9C18-BDD39D45F030}"/>
    <cellStyle name="Comma 3 12" xfId="969" xr:uid="{F697A072-3173-4B86-9B21-BBA861A79549}"/>
    <cellStyle name="Comma 3 12 10" xfId="2725" xr:uid="{F8403F82-E478-4197-B210-A8C0CC8008E0}"/>
    <cellStyle name="Comma 3 12 10 2" xfId="16767" xr:uid="{4C72FEC4-FB99-4EA3-B8C1-0A4EEE220D09}"/>
    <cellStyle name="Comma 3 12 11" xfId="6620" xr:uid="{9536E179-416F-4E42-88FE-2C13D541AC3B}"/>
    <cellStyle name="Comma 3 12 11 2" xfId="20494" xr:uid="{7782C6D1-2C2C-4C5D-8590-E2E0EC82AF85}"/>
    <cellStyle name="Comma 3 12 12" xfId="8147" xr:uid="{AD3DDAC5-1DB9-4A08-A08C-A33D5CC98122}"/>
    <cellStyle name="Comma 3 12 12 2" xfId="22012" xr:uid="{5E0E9316-C0CA-4A27-AF80-DE339D3A0B54}"/>
    <cellStyle name="Comma 3 12 13" xfId="11757" xr:uid="{70AC62A2-3A42-4C47-B3DB-848EA0F6B12A}"/>
    <cellStyle name="Comma 3 12 13 2" xfId="25621" xr:uid="{9D88CBB6-2D0B-43D9-A529-CA2E4856B80C}"/>
    <cellStyle name="Comma 3 12 14" xfId="13502" xr:uid="{AC0BA296-6083-4EF3-9B6D-4468658E9CCB}"/>
    <cellStyle name="Comma 3 12 14 2" xfId="27366" xr:uid="{3356B67F-FDB9-405D-A5DE-128A497C115B}"/>
    <cellStyle name="Comma 3 12 15" xfId="15050" xr:uid="{13A10BB3-11D7-45CB-B127-9F1A821AE951}"/>
    <cellStyle name="Comma 3 12 2" xfId="1028" xr:uid="{3268E66B-620D-4D01-B270-889558FD0029}"/>
    <cellStyle name="Comma 3 12 2 10" xfId="6674" xr:uid="{60BD027F-E86E-4976-9C81-0DA4E35AF1A5}"/>
    <cellStyle name="Comma 3 12 2 10 2" xfId="20545" xr:uid="{3D7BC09B-379F-4799-894D-D8718118F4B8}"/>
    <cellStyle name="Comma 3 12 2 11" xfId="8198" xr:uid="{2EFCC86B-81FA-4435-B247-1F1EC09FADD1}"/>
    <cellStyle name="Comma 3 12 2 11 2" xfId="22063" xr:uid="{02819117-A62F-4861-9470-04EEDDE79244}"/>
    <cellStyle name="Comma 3 12 2 12" xfId="11808" xr:uid="{C9741B84-04F3-44A4-AA38-030477572A15}"/>
    <cellStyle name="Comma 3 12 2 12 2" xfId="25672" xr:uid="{DF54D53E-555F-4ADB-B279-6254FD76F546}"/>
    <cellStyle name="Comma 3 12 2 13" xfId="13553" xr:uid="{F1463C98-07B9-4379-A1B6-8BFD846944D5}"/>
    <cellStyle name="Comma 3 12 2 13 2" xfId="27417" xr:uid="{855C7E03-8FEF-4009-801F-1A7489876BB3}"/>
    <cellStyle name="Comma 3 12 2 14" xfId="15101" xr:uid="{216D89AD-D0EC-4683-A030-C527FCCE5187}"/>
    <cellStyle name="Comma 3 12 2 2" xfId="1152" xr:uid="{1C611598-75B0-4071-80CE-2DC3506171A3}"/>
    <cellStyle name="Comma 3 12 2 2 10" xfId="8322" xr:uid="{E80C7B0E-3A11-48AC-B076-DB8FF0BFBC45}"/>
    <cellStyle name="Comma 3 12 2 2 10 2" xfId="22187" xr:uid="{F5CEBAB5-C5A9-4F25-8F45-C7884A741BA0}"/>
    <cellStyle name="Comma 3 12 2 2 11" xfId="11932" xr:uid="{EFAA15C7-8BE5-47D7-9A43-5FECC32580D4}"/>
    <cellStyle name="Comma 3 12 2 2 11 2" xfId="25796" xr:uid="{E47642D7-ABAA-4F07-A59E-4C7EC2603E35}"/>
    <cellStyle name="Comma 3 12 2 2 12" xfId="13677" xr:uid="{121D9936-65FE-4F83-8650-D652D8F38EA2}"/>
    <cellStyle name="Comma 3 12 2 2 12 2" xfId="27541" xr:uid="{08E1B1D8-04BE-4D58-96BF-99A01D7C2A95}"/>
    <cellStyle name="Comma 3 12 2 2 13" xfId="15225" xr:uid="{2A58A89C-B057-4C32-B9D4-7C867BE70ED6}"/>
    <cellStyle name="Comma 3 12 2 2 2" xfId="1400" xr:uid="{E7CC7297-56A1-4598-9C0F-C54BEA8046B4}"/>
    <cellStyle name="Comma 3 12 2 2 2 10" xfId="12180" xr:uid="{2AF33912-A22F-4F72-93E7-AEAD17804A1F}"/>
    <cellStyle name="Comma 3 12 2 2 2 10 2" xfId="26044" xr:uid="{BF05C585-9AAC-4296-8B95-BB817AB169CA}"/>
    <cellStyle name="Comma 3 12 2 2 2 11" xfId="13925" xr:uid="{255EBC33-B6D8-4CBD-B849-584322C425E3}"/>
    <cellStyle name="Comma 3 12 2 2 2 11 2" xfId="27789" xr:uid="{0A446B37-A369-4A24-8222-62D760F25685}"/>
    <cellStyle name="Comma 3 12 2 2 2 12" xfId="15473" xr:uid="{10D6A45C-F47E-466F-BDD7-4D169C4FDB30}"/>
    <cellStyle name="Comma 3 12 2 2 2 2" xfId="1906" xr:uid="{F4AEF0C2-7446-4F09-8FC4-FE73F4F1D242}"/>
    <cellStyle name="Comma 3 12 2 2 2 2 2" xfId="4628" xr:uid="{C69CD973-0E7B-471F-97B4-9B36A6800372}"/>
    <cellStyle name="Comma 3 12 2 2 2 2 2 2" xfId="10074" xr:uid="{112FEFC1-C356-4AE5-A013-1535FAED4A93}"/>
    <cellStyle name="Comma 3 12 2 2 2 2 2 2 2" xfId="23939" xr:uid="{4406BBDF-8A86-4CAF-B33E-88DF42EE952A}"/>
    <cellStyle name="Comma 3 12 2 2 2 2 2 3" xfId="18662" xr:uid="{80CF1ECA-C4D2-470D-8FAE-8B5110D3C5C6}"/>
    <cellStyle name="Comma 3 12 2 2 2 2 3" xfId="3618" xr:uid="{3CAD01B7-7C6D-47AF-AD75-44C91DD2200C}"/>
    <cellStyle name="Comma 3 12 2 2 2 2 3 2" xfId="17660" xr:uid="{FEE99A8C-952B-437D-8BD0-F8F481D305B9}"/>
    <cellStyle name="Comma 3 12 2 2 2 2 4" xfId="7552" xr:uid="{26FEDCCE-86EF-4A7B-8628-34880CE3DBD2}"/>
    <cellStyle name="Comma 3 12 2 2 2 2 4 2" xfId="21423" xr:uid="{C164E086-30D7-4028-81B8-F380F63FA113}"/>
    <cellStyle name="Comma 3 12 2 2 2 2 5" xfId="9066" xr:uid="{212ABB13-EF1D-452F-9722-A3335D1AA8E1}"/>
    <cellStyle name="Comma 3 12 2 2 2 2 5 2" xfId="22931" xr:uid="{754FBD86-17AA-4348-B9F0-7249F4853EBA}"/>
    <cellStyle name="Comma 3 12 2 2 2 2 6" xfId="12686" xr:uid="{D8571114-072B-4945-92DD-3F2DBEC5FC76}"/>
    <cellStyle name="Comma 3 12 2 2 2 2 6 2" xfId="26550" xr:uid="{866736BC-745A-4C69-A50E-DC9AFF6B7C82}"/>
    <cellStyle name="Comma 3 12 2 2 2 2 7" xfId="14431" xr:uid="{C983F06D-44DC-46E5-BB66-49440D9E00A9}"/>
    <cellStyle name="Comma 3 12 2 2 2 2 7 2" xfId="28295" xr:uid="{1D77AC26-4F66-4890-901E-A9C551B1C564}"/>
    <cellStyle name="Comma 3 12 2 2 2 2 8" xfId="15979" xr:uid="{5216FB33-7581-4E09-BBFA-11F6D28BA669}"/>
    <cellStyle name="Comma 3 12 2 2 2 3" xfId="2414" xr:uid="{36309728-5EA7-4429-BF00-69716A7BDA78}"/>
    <cellStyle name="Comma 3 12 2 2 2 3 2" xfId="4134" xr:uid="{0BED76A0-A588-4F06-90FA-CE2C3613DC72}"/>
    <cellStyle name="Comma 3 12 2 2 2 3 2 2" xfId="18168" xr:uid="{23886AE7-08B8-416D-BB34-F7E6FAB758A9}"/>
    <cellStyle name="Comma 3 12 2 2 2 3 3" xfId="8060" xr:uid="{F87A5D2E-0A9F-4B7E-B346-3030C2B9C115}"/>
    <cellStyle name="Comma 3 12 2 2 2 3 3 2" xfId="21929" xr:uid="{68CBC2A3-EE25-47A8-A6D5-B6301841252A}"/>
    <cellStyle name="Comma 3 12 2 2 2 3 4" xfId="9578" xr:uid="{E56FA381-5174-4E83-9A9D-1BCE030083A0}"/>
    <cellStyle name="Comma 3 12 2 2 2 3 4 2" xfId="23443" xr:uid="{23E4CDA9-405B-4A64-95B6-E1739BBB0751}"/>
    <cellStyle name="Comma 3 12 2 2 2 3 5" xfId="13192" xr:uid="{029D987E-C8D9-498C-8983-C549EAE6AC32}"/>
    <cellStyle name="Comma 3 12 2 2 2 3 5 2" xfId="27056" xr:uid="{D8BB31CC-9077-4167-88EA-07EAF939E7E2}"/>
    <cellStyle name="Comma 3 12 2 2 2 3 6" xfId="14937" xr:uid="{139EBAE7-5553-4606-BFE3-5117CBCB4664}"/>
    <cellStyle name="Comma 3 12 2 2 2 3 6 2" xfId="28801" xr:uid="{64D66506-7AA9-4ABB-AA16-7F3D55E0B10C}"/>
    <cellStyle name="Comma 3 12 2 2 2 3 7" xfId="16485" xr:uid="{00FF1371-CE30-4BE0-A05B-0FDF6CEBBED2}"/>
    <cellStyle name="Comma 3 12 2 2 2 4" xfId="5106" xr:uid="{210BA599-D0E0-449B-8BF5-B5E2F3C3B95C}"/>
    <cellStyle name="Comma 3 12 2 2 2 4 2" xfId="10576" xr:uid="{B2948981-95D9-449C-AC09-7EF083DC6C51}"/>
    <cellStyle name="Comma 3 12 2 2 2 4 2 2" xfId="24441" xr:uid="{71373D1F-26E3-4070-A012-D2D03772F7A0}"/>
    <cellStyle name="Comma 3 12 2 2 2 4 3" xfId="19140" xr:uid="{6D02439B-A057-4C7C-8979-260DEA6595D5}"/>
    <cellStyle name="Comma 3 12 2 2 2 5" xfId="5604" xr:uid="{D9E95EAA-ED3C-4309-B424-780866266798}"/>
    <cellStyle name="Comma 3 12 2 2 2 5 2" xfId="11078" xr:uid="{9B8A6EFF-9A71-4B96-90D5-130E09943323}"/>
    <cellStyle name="Comma 3 12 2 2 2 5 2 2" xfId="24943" xr:uid="{DDF41CB7-4600-41D3-B660-0600075C556B}"/>
    <cellStyle name="Comma 3 12 2 2 2 5 3" xfId="19638" xr:uid="{E9F78A26-5E95-497C-A967-CFA27C061031}"/>
    <cellStyle name="Comma 3 12 2 2 2 6" xfId="6106" xr:uid="{3DC42063-693C-486C-82FA-C1D8DDBF7ECA}"/>
    <cellStyle name="Comma 3 12 2 2 2 6 2" xfId="11580" xr:uid="{1503E615-C8F9-4BA7-8385-53F4EA218468}"/>
    <cellStyle name="Comma 3 12 2 2 2 6 2 2" xfId="25445" xr:uid="{FD42399C-C3B9-477D-B0E0-B3F4F34FFA20}"/>
    <cellStyle name="Comma 3 12 2 2 2 6 3" xfId="20140" xr:uid="{C8CCFDC2-6575-482C-B660-E8857D8883B9}"/>
    <cellStyle name="Comma 3 12 2 2 2 7" xfId="3124" xr:uid="{D95A46BE-7D4D-4F13-BC01-396459434B1F}"/>
    <cellStyle name="Comma 3 12 2 2 2 7 2" xfId="17166" xr:uid="{C87F0181-AD75-48D4-A64D-5244AD16E883}"/>
    <cellStyle name="Comma 3 12 2 2 2 8" xfId="7046" xr:uid="{31C38857-951E-4708-AE4F-CD1CABD9B3B6}"/>
    <cellStyle name="Comma 3 12 2 2 2 8 2" xfId="20917" xr:uid="{6F4E4B97-C248-43CD-BF40-B0779C1139D4}"/>
    <cellStyle name="Comma 3 12 2 2 2 9" xfId="8570" xr:uid="{4AE606CC-0602-4915-A516-BDBA8A894BA0}"/>
    <cellStyle name="Comma 3 12 2 2 2 9 2" xfId="22435" xr:uid="{E3D76E5A-6B78-4BB8-B010-1EA132655A7A}"/>
    <cellStyle name="Comma 3 12 2 2 3" xfId="1658" xr:uid="{8FBB3982-2841-4D52-9CE2-0923660DED9D}"/>
    <cellStyle name="Comma 3 12 2 2 3 2" xfId="4380" xr:uid="{ED535A24-C1AF-422C-A7D5-D940427944B7}"/>
    <cellStyle name="Comma 3 12 2 2 3 2 2" xfId="9826" xr:uid="{5B267ABF-2672-4386-9CE1-E03230083F50}"/>
    <cellStyle name="Comma 3 12 2 2 3 2 2 2" xfId="23691" xr:uid="{B1E1ADAE-3D7E-4253-8329-2090DFB52621}"/>
    <cellStyle name="Comma 3 12 2 2 3 2 3" xfId="18414" xr:uid="{799D770B-E818-4B1B-9D45-69A69B7EBBEE}"/>
    <cellStyle name="Comma 3 12 2 2 3 3" xfId="3370" xr:uid="{623BBD55-9E7A-4DFC-AEFA-5BD438006A78}"/>
    <cellStyle name="Comma 3 12 2 2 3 3 2" xfId="17412" xr:uid="{0AE9EB0E-88B0-4626-8AC3-E04B5D8A4C24}"/>
    <cellStyle name="Comma 3 12 2 2 3 4" xfId="7304" xr:uid="{B2E4676E-8D30-42BC-9AA0-EAFC30E742A3}"/>
    <cellStyle name="Comma 3 12 2 2 3 4 2" xfId="21175" xr:uid="{2F547EDA-8187-42B7-A303-AE480D8BA98A}"/>
    <cellStyle name="Comma 3 12 2 2 3 5" xfId="8818" xr:uid="{BEDED218-9198-4495-BD9D-46B20AF38B0A}"/>
    <cellStyle name="Comma 3 12 2 2 3 5 2" xfId="22683" xr:uid="{0054B872-5901-46EA-820A-D40D5E62A16F}"/>
    <cellStyle name="Comma 3 12 2 2 3 6" xfId="12438" xr:uid="{F763E356-B4FD-4215-8B73-D89878A19435}"/>
    <cellStyle name="Comma 3 12 2 2 3 6 2" xfId="26302" xr:uid="{4E31C94B-ADAB-4FF5-BAD6-3EDA7E71F7AC}"/>
    <cellStyle name="Comma 3 12 2 2 3 7" xfId="14183" xr:uid="{4179CB41-C214-48FE-AE66-67FCC9572BF7}"/>
    <cellStyle name="Comma 3 12 2 2 3 7 2" xfId="28047" xr:uid="{E3F0F32D-0DA3-4742-8C4A-E93723D278A9}"/>
    <cellStyle name="Comma 3 12 2 2 3 8" xfId="15731" xr:uid="{0B356E5D-2F9B-4D43-96AC-465EDE136291}"/>
    <cellStyle name="Comma 3 12 2 2 4" xfId="2166" xr:uid="{6E3C3A48-832B-46CC-9ACB-3BBA164B3665}"/>
    <cellStyle name="Comma 3 12 2 2 4 2" xfId="3886" xr:uid="{71C02418-88E8-4DDD-B882-D303A714A86B}"/>
    <cellStyle name="Comma 3 12 2 2 4 2 2" xfId="17920" xr:uid="{17A55EC6-9371-4E74-A950-9E84C8E4F40A}"/>
    <cellStyle name="Comma 3 12 2 2 4 3" xfId="7812" xr:uid="{C93919BC-7DC3-4E6A-8AD0-DD360D33E7DE}"/>
    <cellStyle name="Comma 3 12 2 2 4 3 2" xfId="21681" xr:uid="{807EF50F-ACEC-470D-8216-744F82EF2AAE}"/>
    <cellStyle name="Comma 3 12 2 2 4 4" xfId="9330" xr:uid="{C2E2FFAB-AAEA-4E84-A0FC-BEFEA18610AE}"/>
    <cellStyle name="Comma 3 12 2 2 4 4 2" xfId="23195" xr:uid="{1E9A7AD6-AEEF-4717-AD74-E90D2455BBB2}"/>
    <cellStyle name="Comma 3 12 2 2 4 5" xfId="12944" xr:uid="{41A3A086-C6E6-41F2-BF2D-240404B6F14A}"/>
    <cellStyle name="Comma 3 12 2 2 4 5 2" xfId="26808" xr:uid="{B42B62AA-C1F2-40E4-99EE-F629B390018D}"/>
    <cellStyle name="Comma 3 12 2 2 4 6" xfId="14689" xr:uid="{8F593322-0E21-4AB2-A687-84B88EE205A8}"/>
    <cellStyle name="Comma 3 12 2 2 4 6 2" xfId="28553" xr:uid="{1F397C54-0185-478B-8134-1E51F6D8ADEC}"/>
    <cellStyle name="Comma 3 12 2 2 4 7" xfId="16237" xr:uid="{3B4D63A0-F5EB-4523-8D99-6EAE1DABB3F6}"/>
    <cellStyle name="Comma 3 12 2 2 5" xfId="4868" xr:uid="{CEF6725B-0969-4DD7-97EF-E058D7DB6E32}"/>
    <cellStyle name="Comma 3 12 2 2 5 2" xfId="10328" xr:uid="{EC01E861-8615-43B6-9500-19930A4E2733}"/>
    <cellStyle name="Comma 3 12 2 2 5 2 2" xfId="24193" xr:uid="{A726DE23-200E-48AC-9C4A-3286990D07F3}"/>
    <cellStyle name="Comma 3 12 2 2 5 3" xfId="18902" xr:uid="{2DBF393E-06B1-4A6C-9B9E-7CD479037905}"/>
    <cellStyle name="Comma 3 12 2 2 6" xfId="5356" xr:uid="{4D0B2E13-7430-4E29-A91A-C7796AE0D1C6}"/>
    <cellStyle name="Comma 3 12 2 2 6 2" xfId="10830" xr:uid="{C81BA918-71DB-47BD-8836-8D01316B2979}"/>
    <cellStyle name="Comma 3 12 2 2 6 2 2" xfId="24695" xr:uid="{B679112A-C17D-472A-9BAB-0AC60718F034}"/>
    <cellStyle name="Comma 3 12 2 2 6 3" xfId="19390" xr:uid="{8F85CD55-D15B-423C-A486-D276D2CA8AAC}"/>
    <cellStyle name="Comma 3 12 2 2 7" xfId="5858" xr:uid="{97A1AAA4-6B59-45BE-9AE5-45464BAFE100}"/>
    <cellStyle name="Comma 3 12 2 2 7 2" xfId="11332" xr:uid="{F9294F3B-106F-465C-B4AD-64E8DAE89901}"/>
    <cellStyle name="Comma 3 12 2 2 7 2 2" xfId="25197" xr:uid="{A7747DD9-EB64-41CD-905A-5BDA224AAB74}"/>
    <cellStyle name="Comma 3 12 2 2 7 3" xfId="19892" xr:uid="{E17A3DCB-7A6A-475B-BA8D-B6207DF91A18}"/>
    <cellStyle name="Comma 3 12 2 2 8" xfId="2884" xr:uid="{8E9D8940-9A04-4AE8-8A8F-DB47D4FDCA15}"/>
    <cellStyle name="Comma 3 12 2 2 8 2" xfId="16926" xr:uid="{C5DE39ED-9020-45D0-9577-F8A7FA5B0628}"/>
    <cellStyle name="Comma 3 12 2 2 9" xfId="6798" xr:uid="{8B7D6D78-9DED-4C44-8CA5-6E7F3F6F0919}"/>
    <cellStyle name="Comma 3 12 2 2 9 2" xfId="20669" xr:uid="{185230EC-B50B-4233-BDC0-B9E9D5AE170F}"/>
    <cellStyle name="Comma 3 12 2 3" xfId="1276" xr:uid="{41B0F551-5CE5-48C7-ADB9-76C398E86D5C}"/>
    <cellStyle name="Comma 3 12 2 3 10" xfId="12056" xr:uid="{5FEBAFFA-785F-49C6-B3CF-3907BEC09AB7}"/>
    <cellStyle name="Comma 3 12 2 3 10 2" xfId="25920" xr:uid="{27902F66-60A7-4421-ADB1-FFCB9A6342A7}"/>
    <cellStyle name="Comma 3 12 2 3 11" xfId="13801" xr:uid="{08E4E479-866F-4E12-9B93-02799B6DFD45}"/>
    <cellStyle name="Comma 3 12 2 3 11 2" xfId="27665" xr:uid="{C6AF1292-AEB2-4245-BC91-97707C05EA3A}"/>
    <cellStyle name="Comma 3 12 2 3 12" xfId="15349" xr:uid="{15384562-4A27-4B61-84CD-B6E041B238F0}"/>
    <cellStyle name="Comma 3 12 2 3 2" xfId="1782" xr:uid="{B2B51E0F-B282-44D6-B52F-A48F9C27E051}"/>
    <cellStyle name="Comma 3 12 2 3 2 2" xfId="4504" xr:uid="{306FD9E3-FD65-4A39-B7D0-902DCC738A49}"/>
    <cellStyle name="Comma 3 12 2 3 2 2 2" xfId="9950" xr:uid="{1B6027E4-178A-443C-8289-B0EA619ABB32}"/>
    <cellStyle name="Comma 3 12 2 3 2 2 2 2" xfId="23815" xr:uid="{9913740B-1EE3-4841-8DA9-1B9E90F6C1A7}"/>
    <cellStyle name="Comma 3 12 2 3 2 2 3" xfId="18538" xr:uid="{8B45BD7A-7991-4B35-8D83-F59F1C07ED21}"/>
    <cellStyle name="Comma 3 12 2 3 2 3" xfId="3494" xr:uid="{1338EB2F-9B67-43A1-A7D6-F86524142760}"/>
    <cellStyle name="Comma 3 12 2 3 2 3 2" xfId="17536" xr:uid="{FBF5A873-0B1A-4778-B680-6F2A676EF1D7}"/>
    <cellStyle name="Comma 3 12 2 3 2 4" xfId="7428" xr:uid="{D5E03983-D912-4190-AE44-35E9AFE4E704}"/>
    <cellStyle name="Comma 3 12 2 3 2 4 2" xfId="21299" xr:uid="{3CCA7697-AE5F-40EE-9910-06B15E9B2087}"/>
    <cellStyle name="Comma 3 12 2 3 2 5" xfId="8942" xr:uid="{7C974B5B-92BA-4440-859C-1CB157530D5B}"/>
    <cellStyle name="Comma 3 12 2 3 2 5 2" xfId="22807" xr:uid="{5D0E7F41-F605-4A30-9B58-99E71BC79710}"/>
    <cellStyle name="Comma 3 12 2 3 2 6" xfId="12562" xr:uid="{98AE4719-DFD9-4961-B6BE-3F82906BEF2E}"/>
    <cellStyle name="Comma 3 12 2 3 2 6 2" xfId="26426" xr:uid="{5F90A9BB-B9F8-480F-8101-5A9B5DCDD632}"/>
    <cellStyle name="Comma 3 12 2 3 2 7" xfId="14307" xr:uid="{E52613F0-7EA1-4F70-925E-E466680F642E}"/>
    <cellStyle name="Comma 3 12 2 3 2 7 2" xfId="28171" xr:uid="{7C342F91-A375-4D04-9E0A-99F6DBDE1FEF}"/>
    <cellStyle name="Comma 3 12 2 3 2 8" xfId="15855" xr:uid="{3A2A4506-B884-460B-999B-810EBFCDADAC}"/>
    <cellStyle name="Comma 3 12 2 3 3" xfId="2290" xr:uid="{927A8B32-F251-4169-9780-485D0334D200}"/>
    <cellStyle name="Comma 3 12 2 3 3 2" xfId="4010" xr:uid="{039CCC54-71BB-4807-BCD6-24D8E7110CCE}"/>
    <cellStyle name="Comma 3 12 2 3 3 2 2" xfId="18044" xr:uid="{8123F9DD-9871-463C-BC7C-0C9E71A6DFED}"/>
    <cellStyle name="Comma 3 12 2 3 3 3" xfId="7936" xr:uid="{695A0F53-4D90-4D1A-B706-9D1230A28A9D}"/>
    <cellStyle name="Comma 3 12 2 3 3 3 2" xfId="21805" xr:uid="{D3D35184-A1B1-4E08-8178-F5101CF6E638}"/>
    <cellStyle name="Comma 3 12 2 3 3 4" xfId="9454" xr:uid="{9610A5A7-1A3E-4B71-8EA2-FB523C78623D}"/>
    <cellStyle name="Comma 3 12 2 3 3 4 2" xfId="23319" xr:uid="{DE5B9CF7-6E85-48D4-8BD9-A6C8923D6931}"/>
    <cellStyle name="Comma 3 12 2 3 3 5" xfId="13068" xr:uid="{AA058AD1-ED4E-43CC-8B9A-06C3866AE57F}"/>
    <cellStyle name="Comma 3 12 2 3 3 5 2" xfId="26932" xr:uid="{44CB106F-E6DC-4711-8807-6340F2D45EC1}"/>
    <cellStyle name="Comma 3 12 2 3 3 6" xfId="14813" xr:uid="{F3159A20-52FB-4488-8CE3-A4F4BA8F16DF}"/>
    <cellStyle name="Comma 3 12 2 3 3 6 2" xfId="28677" xr:uid="{F444991D-9E90-400E-9C76-8B21EEAB32C1}"/>
    <cellStyle name="Comma 3 12 2 3 3 7" xfId="16361" xr:uid="{64EB33C1-9A49-4249-8A5F-5B80C385C0C4}"/>
    <cellStyle name="Comma 3 12 2 3 4" xfId="4984" xr:uid="{C0A634D7-FB55-4F2A-8ECA-15FC196591CA}"/>
    <cellStyle name="Comma 3 12 2 3 4 2" xfId="10452" xr:uid="{12835F10-042C-4E2C-88D2-2E043917E2BD}"/>
    <cellStyle name="Comma 3 12 2 3 4 2 2" xfId="24317" xr:uid="{A934B4DD-3268-480B-9486-06BE971CC9CE}"/>
    <cellStyle name="Comma 3 12 2 3 4 3" xfId="19018" xr:uid="{0289F7AE-0B87-492A-9C54-77EB7C86B2FE}"/>
    <cellStyle name="Comma 3 12 2 3 5" xfId="5480" xr:uid="{9A74BD24-0B16-455E-A55B-18D54F6FC95E}"/>
    <cellStyle name="Comma 3 12 2 3 5 2" xfId="10954" xr:uid="{25E24E57-B058-42F7-B4AD-2D568EF17E97}"/>
    <cellStyle name="Comma 3 12 2 3 5 2 2" xfId="24819" xr:uid="{BCBE3CF6-BD29-4796-B6F5-359C534F5049}"/>
    <cellStyle name="Comma 3 12 2 3 5 3" xfId="19514" xr:uid="{FA4ECB0E-4AB2-4C74-9CA2-8EB27545A99B}"/>
    <cellStyle name="Comma 3 12 2 3 6" xfId="5982" xr:uid="{D6CEB8C0-654F-48D6-BBB8-327D504A1651}"/>
    <cellStyle name="Comma 3 12 2 3 6 2" xfId="11456" xr:uid="{2561A53B-27F3-49A0-8EB2-D208C909BEA9}"/>
    <cellStyle name="Comma 3 12 2 3 6 2 2" xfId="25321" xr:uid="{9E0C83E6-4382-41A1-A917-7F0DE5B65580}"/>
    <cellStyle name="Comma 3 12 2 3 6 3" xfId="20016" xr:uid="{DFCA01E8-252B-41AE-B20E-2BA596379669}"/>
    <cellStyle name="Comma 3 12 2 3 7" xfId="3002" xr:uid="{36FEC8B8-1D9D-4799-B58F-C474F698B0DB}"/>
    <cellStyle name="Comma 3 12 2 3 7 2" xfId="17044" xr:uid="{9DC00730-307E-46A1-BD93-FEE50066E5F3}"/>
    <cellStyle name="Comma 3 12 2 3 8" xfId="6922" xr:uid="{F4A9D08F-D0E1-4CA3-B522-F724385BF555}"/>
    <cellStyle name="Comma 3 12 2 3 8 2" xfId="20793" xr:uid="{941BECBE-955F-4336-B4E2-0539156990EC}"/>
    <cellStyle name="Comma 3 12 2 3 9" xfId="8446" xr:uid="{B431DCF0-EF1F-46E6-A4DD-FE461FC8EA98}"/>
    <cellStyle name="Comma 3 12 2 3 9 2" xfId="22311" xr:uid="{2847A5C6-DBAE-4698-8582-86EA4C710BCD}"/>
    <cellStyle name="Comma 3 12 2 4" xfId="1534" xr:uid="{A294C5A7-C6E5-403B-A157-6202F0186325}"/>
    <cellStyle name="Comma 3 12 2 4 2" xfId="4258" xr:uid="{5C4C0F28-532B-4119-BC74-4D35CEF90667}"/>
    <cellStyle name="Comma 3 12 2 4 2 2" xfId="9702" xr:uid="{0FA033AF-D62E-4FFA-9687-EF74AC2C921E}"/>
    <cellStyle name="Comma 3 12 2 4 2 2 2" xfId="23567" xr:uid="{480A6EEE-0BE8-4FB2-BBC9-BD2C22DCFE08}"/>
    <cellStyle name="Comma 3 12 2 4 2 3" xfId="18292" xr:uid="{1EBF69B5-15E9-43CB-8799-7A3AE7492FDF}"/>
    <cellStyle name="Comma 3 12 2 4 3" xfId="3248" xr:uid="{CA26E0AD-8D32-4A59-AB12-84646575CD29}"/>
    <cellStyle name="Comma 3 12 2 4 3 2" xfId="17290" xr:uid="{5674EC66-F22C-41EE-ABE9-0AAF826D29ED}"/>
    <cellStyle name="Comma 3 12 2 4 4" xfId="7180" xr:uid="{7A6D2D4E-9537-4BCD-B228-83D38C4D275B}"/>
    <cellStyle name="Comma 3 12 2 4 4 2" xfId="21051" xr:uid="{B0481E5A-E47F-4581-BDB9-5FB6853AAE00}"/>
    <cellStyle name="Comma 3 12 2 4 5" xfId="8694" xr:uid="{22AAE49A-1051-4215-A5F4-0675575F23B5}"/>
    <cellStyle name="Comma 3 12 2 4 5 2" xfId="22559" xr:uid="{7D604B0A-22C6-429D-BAB4-92D8ED6262EB}"/>
    <cellStyle name="Comma 3 12 2 4 6" xfId="12314" xr:uid="{29E448D3-AE1B-4EF9-A609-B2D7C991DF1A}"/>
    <cellStyle name="Comma 3 12 2 4 6 2" xfId="26178" xr:uid="{32676DE0-FEA3-4767-BEF6-485379FF971B}"/>
    <cellStyle name="Comma 3 12 2 4 7" xfId="14059" xr:uid="{AEDC230B-326C-4032-848F-E21A5E375280}"/>
    <cellStyle name="Comma 3 12 2 4 7 2" xfId="27923" xr:uid="{745D0824-1C64-43C4-A872-E13D8A44DDA5}"/>
    <cellStyle name="Comma 3 12 2 4 8" xfId="15607" xr:uid="{1D6D25D6-5E56-4617-812B-9ED0B96CFE51}"/>
    <cellStyle name="Comma 3 12 2 5" xfId="2042" xr:uid="{17B78338-2039-4108-B584-13675AE1F157}"/>
    <cellStyle name="Comma 3 12 2 5 2" xfId="3762" xr:uid="{1608E5D1-97CA-4A0E-B7CD-EA1EA8CFD5A8}"/>
    <cellStyle name="Comma 3 12 2 5 2 2" xfId="17796" xr:uid="{0F14A700-1880-4DB4-9A24-323B791FD540}"/>
    <cellStyle name="Comma 3 12 2 5 3" xfId="7688" xr:uid="{909800A2-596E-4430-9882-831B5CA4C7A5}"/>
    <cellStyle name="Comma 3 12 2 5 3 2" xfId="21557" xr:uid="{4ECEE308-811F-4356-AD78-B60543B9BA64}"/>
    <cellStyle name="Comma 3 12 2 5 4" xfId="9206" xr:uid="{8DA58E9B-A211-4D51-9B91-E4DD5C71168A}"/>
    <cellStyle name="Comma 3 12 2 5 4 2" xfId="23071" xr:uid="{92E68FBE-091B-41CF-BE9C-9F5C1378F398}"/>
    <cellStyle name="Comma 3 12 2 5 5" xfId="12820" xr:uid="{C6866365-FB81-4140-877A-20D6440CCAA1}"/>
    <cellStyle name="Comma 3 12 2 5 5 2" xfId="26684" xr:uid="{751AC49E-A80F-416F-89AF-C1D144AB9BD4}"/>
    <cellStyle name="Comma 3 12 2 5 6" xfId="14565" xr:uid="{E4D23266-D11A-4779-AF27-4C5140521430}"/>
    <cellStyle name="Comma 3 12 2 5 6 2" xfId="28429" xr:uid="{F1E0AE23-E0A4-4DA3-9D49-7B1E471502BF}"/>
    <cellStyle name="Comma 3 12 2 5 7" xfId="16113" xr:uid="{348290D4-33B0-4885-A560-57DC8530E4BA}"/>
    <cellStyle name="Comma 3 12 2 6" xfId="4756" xr:uid="{7ED0AA09-7FFF-4906-9367-9C21C69004AA}"/>
    <cellStyle name="Comma 3 12 2 6 2" xfId="10204" xr:uid="{485772EF-AC0B-4077-8756-50B5CE24BC5F}"/>
    <cellStyle name="Comma 3 12 2 6 2 2" xfId="24069" xr:uid="{2DB8B676-CDF4-4B6A-A4B6-4D4761CFC6F9}"/>
    <cellStyle name="Comma 3 12 2 6 3" xfId="18790" xr:uid="{FDE4489C-8AEA-4C51-9D92-3D88638ADFDF}"/>
    <cellStyle name="Comma 3 12 2 7" xfId="5232" xr:uid="{A9343192-0623-41D2-9DFE-4FBF091947C5}"/>
    <cellStyle name="Comma 3 12 2 7 2" xfId="10706" xr:uid="{CBA5243B-BA30-498B-8FFD-522D95D802E3}"/>
    <cellStyle name="Comma 3 12 2 7 2 2" xfId="24571" xr:uid="{833EAABD-05C7-466E-BC56-6D7BF69046B0}"/>
    <cellStyle name="Comma 3 12 2 7 3" xfId="19266" xr:uid="{652D5CDF-C6EF-4B3A-93BF-D243E48709FC}"/>
    <cellStyle name="Comma 3 12 2 8" xfId="5734" xr:uid="{A78F3286-8066-45BB-B8AD-433A499BC8D7}"/>
    <cellStyle name="Comma 3 12 2 8 2" xfId="11208" xr:uid="{DE3BFEAA-3CD0-420E-8075-A79D41BF36F5}"/>
    <cellStyle name="Comma 3 12 2 8 2 2" xfId="25073" xr:uid="{EFF68994-B9AB-468F-A931-750135F82CEC}"/>
    <cellStyle name="Comma 3 12 2 8 3" xfId="19768" xr:uid="{DB684126-9B22-4E77-A40D-CA918639E0F6}"/>
    <cellStyle name="Comma 3 12 2 9" xfId="2772" xr:uid="{B6C7C6DE-F943-479E-A54E-6ADD2B141C2B}"/>
    <cellStyle name="Comma 3 12 2 9 2" xfId="16814" xr:uid="{72FF4D83-3BF6-4660-92AD-00CD10C90577}"/>
    <cellStyle name="Comma 3 12 3" xfId="1101" xr:uid="{D225B6D1-8375-4BAD-8D39-9615415B5726}"/>
    <cellStyle name="Comma 3 12 3 10" xfId="8271" xr:uid="{D7D6E21A-773B-4BD0-8FB4-C4EE22DB70DF}"/>
    <cellStyle name="Comma 3 12 3 10 2" xfId="22136" xr:uid="{0978A587-EA63-42A8-9BBB-2A8BCBAC206C}"/>
    <cellStyle name="Comma 3 12 3 11" xfId="11881" xr:uid="{99341AED-8077-479B-A681-6F30AFA710EC}"/>
    <cellStyle name="Comma 3 12 3 11 2" xfId="25745" xr:uid="{73A17BD0-FE47-423C-BA8A-95BAF97B11AE}"/>
    <cellStyle name="Comma 3 12 3 12" xfId="13626" xr:uid="{ADF44BC6-3EB0-4D71-A7F4-24F92D1E7161}"/>
    <cellStyle name="Comma 3 12 3 12 2" xfId="27490" xr:uid="{5EAE2662-D75A-40CB-9F92-841638AB7809}"/>
    <cellStyle name="Comma 3 12 3 13" xfId="15174" xr:uid="{71AECDF5-90F5-4FB6-9EB9-98D596E52201}"/>
    <cellStyle name="Comma 3 12 3 2" xfId="1349" xr:uid="{3E6BE359-7508-44AD-A63E-B03DACAC1755}"/>
    <cellStyle name="Comma 3 12 3 2 10" xfId="12129" xr:uid="{F0FEED6F-A821-404C-9809-B79E7BCC60FC}"/>
    <cellStyle name="Comma 3 12 3 2 10 2" xfId="25993" xr:uid="{154380B8-9769-4DFD-989A-F1B18059A544}"/>
    <cellStyle name="Comma 3 12 3 2 11" xfId="13874" xr:uid="{55266E47-A666-4ACE-A205-3C1538A822C5}"/>
    <cellStyle name="Comma 3 12 3 2 11 2" xfId="27738" xr:uid="{969D4D36-6B01-40F9-A3BF-6C4D8954EC50}"/>
    <cellStyle name="Comma 3 12 3 2 12" xfId="15422" xr:uid="{81D309E7-B1A6-41E3-BF89-7419639DED05}"/>
    <cellStyle name="Comma 3 12 3 2 2" xfId="1855" xr:uid="{A62222B9-EE10-45E3-8121-D7258D720306}"/>
    <cellStyle name="Comma 3 12 3 2 2 2" xfId="4577" xr:uid="{F0F53665-DE2B-4D0A-A209-86ED5E610A77}"/>
    <cellStyle name="Comma 3 12 3 2 2 2 2" xfId="10023" xr:uid="{C9C30921-5A55-4392-AAE7-D181A7EC81B3}"/>
    <cellStyle name="Comma 3 12 3 2 2 2 2 2" xfId="23888" xr:uid="{33B3F482-1825-4B47-890E-1F8EE7C467A4}"/>
    <cellStyle name="Comma 3 12 3 2 2 2 3" xfId="18611" xr:uid="{A98FC565-8EC7-4F11-9238-AC4BDCBF933B}"/>
    <cellStyle name="Comma 3 12 3 2 2 3" xfId="3567" xr:uid="{134778B4-732D-45C2-8899-103DBA2B8CAF}"/>
    <cellStyle name="Comma 3 12 3 2 2 3 2" xfId="17609" xr:uid="{14E60FEE-1FD9-4FFC-BCEC-D573F3260A9A}"/>
    <cellStyle name="Comma 3 12 3 2 2 4" xfId="7501" xr:uid="{89DAAB0E-10CC-44E2-8CE9-187514A5638D}"/>
    <cellStyle name="Comma 3 12 3 2 2 4 2" xfId="21372" xr:uid="{27D5B555-00C9-44E9-85E6-DDC40078F4FF}"/>
    <cellStyle name="Comma 3 12 3 2 2 5" xfId="9015" xr:uid="{6ECB44A7-E58C-4A8A-ADB9-AF30835C57B1}"/>
    <cellStyle name="Comma 3 12 3 2 2 5 2" xfId="22880" xr:uid="{6CFB0640-8CB8-465C-81AC-09F8BA83204B}"/>
    <cellStyle name="Comma 3 12 3 2 2 6" xfId="12635" xr:uid="{7037558E-D048-4143-9BCA-16BAA321F7CB}"/>
    <cellStyle name="Comma 3 12 3 2 2 6 2" xfId="26499" xr:uid="{24BE7A0F-EEF5-4714-9B06-63B60C8DD156}"/>
    <cellStyle name="Comma 3 12 3 2 2 7" xfId="14380" xr:uid="{2ED867FC-ED6C-4DE7-B6FE-E1075F4B851A}"/>
    <cellStyle name="Comma 3 12 3 2 2 7 2" xfId="28244" xr:uid="{BA3788C9-BA05-4C23-B167-163DA209171C}"/>
    <cellStyle name="Comma 3 12 3 2 2 8" xfId="15928" xr:uid="{EFB8B845-5DBA-4E73-86A9-84096B8CFF61}"/>
    <cellStyle name="Comma 3 12 3 2 3" xfId="2363" xr:uid="{8052D058-6414-4164-AFBB-ED5792B54738}"/>
    <cellStyle name="Comma 3 12 3 2 3 2" xfId="4083" xr:uid="{E4B5DD89-80FA-467B-AD6D-C2604F0B3D60}"/>
    <cellStyle name="Comma 3 12 3 2 3 2 2" xfId="18117" xr:uid="{A85ED574-2B11-41FF-80CD-CE5531DB0CB7}"/>
    <cellStyle name="Comma 3 12 3 2 3 3" xfId="8009" xr:uid="{7A85978C-78C3-431B-AFD7-8E09852B8B27}"/>
    <cellStyle name="Comma 3 12 3 2 3 3 2" xfId="21878" xr:uid="{16D6E101-E8A9-469B-8F42-5A82715BBCB6}"/>
    <cellStyle name="Comma 3 12 3 2 3 4" xfId="9527" xr:uid="{4C3D2705-CFB7-4E17-A3CB-270F14F38DDA}"/>
    <cellStyle name="Comma 3 12 3 2 3 4 2" xfId="23392" xr:uid="{E973A992-B45A-4E5E-8434-5A582773FCD4}"/>
    <cellStyle name="Comma 3 12 3 2 3 5" xfId="13141" xr:uid="{CC252072-99A7-4363-A574-5DE505D699D5}"/>
    <cellStyle name="Comma 3 12 3 2 3 5 2" xfId="27005" xr:uid="{922B96AC-9B49-4357-AF46-552951A23198}"/>
    <cellStyle name="Comma 3 12 3 2 3 6" xfId="14886" xr:uid="{15752EDC-A67D-4588-84CC-14AA309BF2B3}"/>
    <cellStyle name="Comma 3 12 3 2 3 6 2" xfId="28750" xr:uid="{E72610CB-3BC8-47A1-A6F1-7AC9F6793E13}"/>
    <cellStyle name="Comma 3 12 3 2 3 7" xfId="16434" xr:uid="{217FD787-7C4E-4D8D-9D42-56A612C1F278}"/>
    <cellStyle name="Comma 3 12 3 2 4" xfId="5055" xr:uid="{D6E70604-FC19-49BA-88E0-65F66B1851F8}"/>
    <cellStyle name="Comma 3 12 3 2 4 2" xfId="10525" xr:uid="{11A7FF39-0D47-4B82-8935-F9C681C55E9A}"/>
    <cellStyle name="Comma 3 12 3 2 4 2 2" xfId="24390" xr:uid="{8DB7077B-CEDF-4FB1-A1DA-58C51CB2B05E}"/>
    <cellStyle name="Comma 3 12 3 2 4 3" xfId="19089" xr:uid="{B403F9BC-F8FE-46AD-BDE0-8FA363C1E2AD}"/>
    <cellStyle name="Comma 3 12 3 2 5" xfId="5553" xr:uid="{29A15E2F-C93E-4DC9-B68E-5888777B23AA}"/>
    <cellStyle name="Comma 3 12 3 2 5 2" xfId="11027" xr:uid="{C47C841E-CDC5-4F38-9078-8AD093F22F08}"/>
    <cellStyle name="Comma 3 12 3 2 5 2 2" xfId="24892" xr:uid="{5A31A15F-008C-4A94-BB77-1CEAC4A42C87}"/>
    <cellStyle name="Comma 3 12 3 2 5 3" xfId="19587" xr:uid="{4B7A36D0-3507-4A75-AFB2-8318D3DE7F8D}"/>
    <cellStyle name="Comma 3 12 3 2 6" xfId="6055" xr:uid="{630A4ADC-8B90-4CB6-AD27-6D354F3C1A0A}"/>
    <cellStyle name="Comma 3 12 3 2 6 2" xfId="11529" xr:uid="{3F0EFE0C-2ADF-444D-8DE7-62049A2CFDCA}"/>
    <cellStyle name="Comma 3 12 3 2 6 2 2" xfId="25394" xr:uid="{B4A63C82-AA4F-4ADE-AFD7-43A5BD98B439}"/>
    <cellStyle name="Comma 3 12 3 2 6 3" xfId="20089" xr:uid="{10CAE908-BEF4-4EAA-AD57-6EA858C81BFC}"/>
    <cellStyle name="Comma 3 12 3 2 7" xfId="3073" xr:uid="{AACE53F9-03B7-4944-8AB0-BFCFFB43B31B}"/>
    <cellStyle name="Comma 3 12 3 2 7 2" xfId="17115" xr:uid="{82A4D07C-B70F-4149-AEAC-F3F2F89366F7}"/>
    <cellStyle name="Comma 3 12 3 2 8" xfId="6995" xr:uid="{77C01182-7E74-49A8-9AD0-4B8D59E5F965}"/>
    <cellStyle name="Comma 3 12 3 2 8 2" xfId="20866" xr:uid="{BAB1CAAE-7CD5-4783-8BFD-35FAB2C8277A}"/>
    <cellStyle name="Comma 3 12 3 2 9" xfId="8519" xr:uid="{97F0FBD5-9A49-441C-B6C3-B6E1DDDBA116}"/>
    <cellStyle name="Comma 3 12 3 2 9 2" xfId="22384" xr:uid="{0C55783C-C088-4134-B215-9029B4D7ACC5}"/>
    <cellStyle name="Comma 3 12 3 3" xfId="1607" xr:uid="{CC74D234-A34C-444F-863A-40A76A425E90}"/>
    <cellStyle name="Comma 3 12 3 3 2" xfId="4329" xr:uid="{A991D556-8A2A-4749-8B48-B8981DD1744C}"/>
    <cellStyle name="Comma 3 12 3 3 2 2" xfId="9775" xr:uid="{B7A5EC45-E921-4F2B-B419-90300910139C}"/>
    <cellStyle name="Comma 3 12 3 3 2 2 2" xfId="23640" xr:uid="{A033735E-3FC9-4D90-96F7-603137E34D4C}"/>
    <cellStyle name="Comma 3 12 3 3 2 3" xfId="18363" xr:uid="{8D43EAAB-B03B-4622-9762-FE849398AC74}"/>
    <cellStyle name="Comma 3 12 3 3 3" xfId="3319" xr:uid="{16DB891C-C9CD-4931-A91F-AB203491A7D7}"/>
    <cellStyle name="Comma 3 12 3 3 3 2" xfId="17361" xr:uid="{3FC76D34-BBFA-402B-A4B1-D8762466D6EB}"/>
    <cellStyle name="Comma 3 12 3 3 4" xfId="7253" xr:uid="{7B6812D6-1A76-4B90-8567-7F3481BC90EB}"/>
    <cellStyle name="Comma 3 12 3 3 4 2" xfId="21124" xr:uid="{3406387E-242D-4D71-BA75-B3480A2DBE97}"/>
    <cellStyle name="Comma 3 12 3 3 5" xfId="8767" xr:uid="{7B10EACF-89C8-4F0A-B46E-479B501027F3}"/>
    <cellStyle name="Comma 3 12 3 3 5 2" xfId="22632" xr:uid="{07392AD9-FACB-484B-9811-AD512FD68067}"/>
    <cellStyle name="Comma 3 12 3 3 6" xfId="12387" xr:uid="{B17259FB-6E11-4D8D-91C2-9AF775D009ED}"/>
    <cellStyle name="Comma 3 12 3 3 6 2" xfId="26251" xr:uid="{EB2636C6-8FCF-4A50-90CA-C72F3848F3F6}"/>
    <cellStyle name="Comma 3 12 3 3 7" xfId="14132" xr:uid="{7BB08F7C-C74E-4578-A821-F035B966F204}"/>
    <cellStyle name="Comma 3 12 3 3 7 2" xfId="27996" xr:uid="{A2A80B29-F02A-4ACA-8D0F-6534644840FF}"/>
    <cellStyle name="Comma 3 12 3 3 8" xfId="15680" xr:uid="{86EA98C7-7A19-4ED3-B0CB-58D62DC4CA27}"/>
    <cellStyle name="Comma 3 12 3 4" xfId="2115" xr:uid="{92CC173D-C56B-4195-9D6F-F14211D6DF4D}"/>
    <cellStyle name="Comma 3 12 3 4 2" xfId="3835" xr:uid="{6E30EB69-9333-427C-A230-27AB1F124D65}"/>
    <cellStyle name="Comma 3 12 3 4 2 2" xfId="17869" xr:uid="{40DA52CC-7A8E-4CFE-951A-0049BC9854E3}"/>
    <cellStyle name="Comma 3 12 3 4 3" xfId="7761" xr:uid="{A2667512-5B2C-4754-AB13-5045FB4494E8}"/>
    <cellStyle name="Comma 3 12 3 4 3 2" xfId="21630" xr:uid="{E69B2B66-580A-4C42-813A-3CA5A9561211}"/>
    <cellStyle name="Comma 3 12 3 4 4" xfId="9279" xr:uid="{529E92DA-05F6-4948-9B00-87B0C28DA2D0}"/>
    <cellStyle name="Comma 3 12 3 4 4 2" xfId="23144" xr:uid="{9B902A4A-A77C-48FC-A3C8-77A7A6351090}"/>
    <cellStyle name="Comma 3 12 3 4 5" xfId="12893" xr:uid="{18AE8D56-11F4-44F6-A023-844C41BA70FD}"/>
    <cellStyle name="Comma 3 12 3 4 5 2" xfId="26757" xr:uid="{A800E3BD-46BF-4A64-9A14-9662C9E8C7C5}"/>
    <cellStyle name="Comma 3 12 3 4 6" xfId="14638" xr:uid="{939D1517-F3BA-4A00-B2F5-7E6D69E3B679}"/>
    <cellStyle name="Comma 3 12 3 4 6 2" xfId="28502" xr:uid="{A04946ED-6480-483A-AF71-051C5948A6AB}"/>
    <cellStyle name="Comma 3 12 3 4 7" xfId="16186" xr:uid="{495D5FFF-E3A4-4BB6-B3DF-E2EFEA26A976}"/>
    <cellStyle name="Comma 3 12 3 5" xfId="4821" xr:uid="{5B4F0EB3-CDAB-46EC-9785-FD71D08E2B11}"/>
    <cellStyle name="Comma 3 12 3 5 2" xfId="10277" xr:uid="{960C1FFC-BEAA-4504-BC4B-93174637C7AA}"/>
    <cellStyle name="Comma 3 12 3 5 2 2" xfId="24142" xr:uid="{6D9365F7-A9A9-444D-9234-A0FB6647AC4F}"/>
    <cellStyle name="Comma 3 12 3 5 3" xfId="18855" xr:uid="{713652DF-C69F-47A0-AC66-BB117CDE698F}"/>
    <cellStyle name="Comma 3 12 3 6" xfId="5305" xr:uid="{4FCABA0A-370E-42B0-875F-989794DBEC66}"/>
    <cellStyle name="Comma 3 12 3 6 2" xfId="10779" xr:uid="{8E6A406E-3C7D-4BFB-94B9-21BC17E38DC0}"/>
    <cellStyle name="Comma 3 12 3 6 2 2" xfId="24644" xr:uid="{6669C1EE-3AFE-4D13-97EC-AB9E269EFEDA}"/>
    <cellStyle name="Comma 3 12 3 6 3" xfId="19339" xr:uid="{92CCC803-CDCC-44D9-B39F-E39817E5530C}"/>
    <cellStyle name="Comma 3 12 3 7" xfId="5807" xr:uid="{C9200698-E294-4D93-B797-A941B77E1B78}"/>
    <cellStyle name="Comma 3 12 3 7 2" xfId="11281" xr:uid="{0D3B48C6-FFC4-4F4B-BA3B-705B34158A3D}"/>
    <cellStyle name="Comma 3 12 3 7 2 2" xfId="25146" xr:uid="{0E08C59F-8C8F-4483-9D7A-67082651EF4F}"/>
    <cellStyle name="Comma 3 12 3 7 3" xfId="19841" xr:uid="{65113069-F33D-44D4-B31A-5E3880F84E22}"/>
    <cellStyle name="Comma 3 12 3 8" xfId="2837" xr:uid="{4DD9C95F-E5F4-46E9-80A1-D825EAB31E83}"/>
    <cellStyle name="Comma 3 12 3 8 2" xfId="16879" xr:uid="{45591B94-3B80-4EA9-B850-71A732DEC505}"/>
    <cellStyle name="Comma 3 12 3 9" xfId="6747" xr:uid="{2CCA3A97-AFE0-4420-A8F8-7F7D42F73AD8}"/>
    <cellStyle name="Comma 3 12 3 9 2" xfId="20618" xr:uid="{EEB315FA-0FFF-47CF-8C79-E8355E8DCC34}"/>
    <cellStyle name="Comma 3 12 4" xfId="1225" xr:uid="{BFADA002-D87A-4E12-B540-3ACB18EDB788}"/>
    <cellStyle name="Comma 3 12 4 10" xfId="12005" xr:uid="{C74B7C2B-2CDF-4531-9166-D2E088734475}"/>
    <cellStyle name="Comma 3 12 4 10 2" xfId="25869" xr:uid="{6626969D-DBC9-4728-8FDA-D813EE20A1B8}"/>
    <cellStyle name="Comma 3 12 4 11" xfId="13750" xr:uid="{B3E30FD6-BEB1-4EAE-A6C2-CA6DCCDDCDF3}"/>
    <cellStyle name="Comma 3 12 4 11 2" xfId="27614" xr:uid="{E7445D87-3828-42E5-8CF2-4CA6B6982080}"/>
    <cellStyle name="Comma 3 12 4 12" xfId="15298" xr:uid="{D281E23D-CCF8-4687-B4F5-84AD0425E8D5}"/>
    <cellStyle name="Comma 3 12 4 2" xfId="1731" xr:uid="{92DCB6D4-DEA9-4946-9102-C618AF26FC11}"/>
    <cellStyle name="Comma 3 12 4 2 2" xfId="4453" xr:uid="{3F45A488-E011-4DE3-9FD1-6B8D3A2F1E85}"/>
    <cellStyle name="Comma 3 12 4 2 2 2" xfId="9899" xr:uid="{016DBA8F-7CA5-4613-B9A8-E98E6B689DA7}"/>
    <cellStyle name="Comma 3 12 4 2 2 2 2" xfId="23764" xr:uid="{6C31EEBF-DC9B-4376-A1E2-0A2E34A08F80}"/>
    <cellStyle name="Comma 3 12 4 2 2 3" xfId="18487" xr:uid="{9F807C20-5C88-450E-8238-71E9E5A3365A}"/>
    <cellStyle name="Comma 3 12 4 2 3" xfId="3443" xr:uid="{0E1DE248-5D44-4D6D-A714-C60A6851D7BF}"/>
    <cellStyle name="Comma 3 12 4 2 3 2" xfId="17485" xr:uid="{AF7DA643-0242-4098-920F-CD40598A0CA3}"/>
    <cellStyle name="Comma 3 12 4 2 4" xfId="7377" xr:uid="{6376D625-70BC-42BD-A7B0-8E6F7E18A75B}"/>
    <cellStyle name="Comma 3 12 4 2 4 2" xfId="21248" xr:uid="{7E664222-CE3C-4B50-BEF1-B6205C562CC4}"/>
    <cellStyle name="Comma 3 12 4 2 5" xfId="8891" xr:uid="{F5993A23-CA3B-46CA-B20E-3ECD7AF8FECA}"/>
    <cellStyle name="Comma 3 12 4 2 5 2" xfId="22756" xr:uid="{2D844C55-96BA-496A-ADAF-4475AB2C0042}"/>
    <cellStyle name="Comma 3 12 4 2 6" xfId="12511" xr:uid="{9E1E17E4-711C-4B41-A97E-D6BA97C29AF8}"/>
    <cellStyle name="Comma 3 12 4 2 6 2" xfId="26375" xr:uid="{15980301-F6A5-4127-8E25-FC4B2930435A}"/>
    <cellStyle name="Comma 3 12 4 2 7" xfId="14256" xr:uid="{EBC3CD6A-1FF9-426F-9C1E-E4994FA01C4E}"/>
    <cellStyle name="Comma 3 12 4 2 7 2" xfId="28120" xr:uid="{AB04DEDA-09D6-4D74-B1D1-DFBDEC48E10A}"/>
    <cellStyle name="Comma 3 12 4 2 8" xfId="15804" xr:uid="{D4D37D9F-CEFC-469C-B210-4ECD2BF1AA04}"/>
    <cellStyle name="Comma 3 12 4 3" xfId="2239" xr:uid="{7A98F4E1-923D-46C5-B2E5-0E4E15131A3B}"/>
    <cellStyle name="Comma 3 12 4 3 2" xfId="3959" xr:uid="{84C3E875-E084-4110-8742-180BF00703DC}"/>
    <cellStyle name="Comma 3 12 4 3 2 2" xfId="17993" xr:uid="{1AC24825-6CAD-4770-BC88-C7FDAB8138BB}"/>
    <cellStyle name="Comma 3 12 4 3 3" xfId="7885" xr:uid="{59A46E5F-AF55-4DDB-9FE6-9359E4C3E1B8}"/>
    <cellStyle name="Comma 3 12 4 3 3 2" xfId="21754" xr:uid="{058C94E2-213D-41D4-96D5-29A8AAB57775}"/>
    <cellStyle name="Comma 3 12 4 3 4" xfId="9403" xr:uid="{ED8F2480-F0F9-4375-84A4-C28434EB54E6}"/>
    <cellStyle name="Comma 3 12 4 3 4 2" xfId="23268" xr:uid="{F53F22B3-64FE-4CF1-B8FF-65BFF39921B5}"/>
    <cellStyle name="Comma 3 12 4 3 5" xfId="13017" xr:uid="{E0ADAC6D-8283-4A00-9D4D-A324BA330432}"/>
    <cellStyle name="Comma 3 12 4 3 5 2" xfId="26881" xr:uid="{6626BD13-34CB-404E-A060-3DEDEBD6FBE9}"/>
    <cellStyle name="Comma 3 12 4 3 6" xfId="14762" xr:uid="{FA79A613-AF39-4894-BE23-904909988120}"/>
    <cellStyle name="Comma 3 12 4 3 6 2" xfId="28626" xr:uid="{DFB68264-DB3A-4FEE-B64F-A800436D01CA}"/>
    <cellStyle name="Comma 3 12 4 3 7" xfId="16310" xr:uid="{A6A81989-D340-4293-A81E-DCD8996EA946}"/>
    <cellStyle name="Comma 3 12 4 4" xfId="4937" xr:uid="{047807AB-7B56-486C-860C-6E918D49D24E}"/>
    <cellStyle name="Comma 3 12 4 4 2" xfId="10401" xr:uid="{FB7B348D-9AF0-4D0B-98F3-0E911D90A90E}"/>
    <cellStyle name="Comma 3 12 4 4 2 2" xfId="24266" xr:uid="{59234BD8-879B-4888-85FB-24233AA7231B}"/>
    <cellStyle name="Comma 3 12 4 4 3" xfId="18971" xr:uid="{BC3722A5-5A65-451C-A94A-DA75A0AAC53D}"/>
    <cellStyle name="Comma 3 12 4 5" xfId="5429" xr:uid="{F3CD0A0B-D866-4689-ADAB-145C7B8D0183}"/>
    <cellStyle name="Comma 3 12 4 5 2" xfId="10903" xr:uid="{721250EF-11D4-4833-850F-F3F7C7090BB8}"/>
    <cellStyle name="Comma 3 12 4 5 2 2" xfId="24768" xr:uid="{359D01DE-7A1A-4F5A-BD64-DB11D7FE97DC}"/>
    <cellStyle name="Comma 3 12 4 5 3" xfId="19463" xr:uid="{914B4981-3647-4EA2-BDCF-DA0741C5A746}"/>
    <cellStyle name="Comma 3 12 4 6" xfId="5931" xr:uid="{B751E64B-5C99-4371-95F9-87200E764795}"/>
    <cellStyle name="Comma 3 12 4 6 2" xfId="11405" xr:uid="{E9C25E9B-649D-4EB7-B77A-1CBA74B7E2B1}"/>
    <cellStyle name="Comma 3 12 4 6 2 2" xfId="25270" xr:uid="{7139D423-7D69-419F-8C41-AEB8DC68E68E}"/>
    <cellStyle name="Comma 3 12 4 6 3" xfId="19965" xr:uid="{EA14A7D7-5094-4F0D-8F65-584079DC27E8}"/>
    <cellStyle name="Comma 3 12 4 7" xfId="2955" xr:uid="{9DD910E5-EF31-4919-8CDF-7556DE76904B}"/>
    <cellStyle name="Comma 3 12 4 7 2" xfId="16997" xr:uid="{6528C898-7996-4950-975B-46F989ADCFF8}"/>
    <cellStyle name="Comma 3 12 4 8" xfId="6871" xr:uid="{069FD688-2EA5-4C6C-905D-AEDF41067521}"/>
    <cellStyle name="Comma 3 12 4 8 2" xfId="20742" xr:uid="{A0DCCAFF-F151-4F0C-96F1-0055A1098FBB}"/>
    <cellStyle name="Comma 3 12 4 9" xfId="8395" xr:uid="{9BBAF245-98A4-4EF8-8BB9-5E4BA553AA1C}"/>
    <cellStyle name="Comma 3 12 4 9 2" xfId="22260" xr:uid="{E18F32E6-87E7-42CE-A8EB-E008922781A3}"/>
    <cellStyle name="Comma 3 12 5" xfId="1483" xr:uid="{7EE9C8D8-3611-4562-8AAD-3D859DEB8178}"/>
    <cellStyle name="Comma 3 12 5 2" xfId="4207" xr:uid="{E28AAB81-42D5-4D16-8C30-29BE6F829985}"/>
    <cellStyle name="Comma 3 12 5 2 2" xfId="9651" xr:uid="{7E34E7FC-B012-4083-9F61-93BAB1F63C85}"/>
    <cellStyle name="Comma 3 12 5 2 2 2" xfId="23516" xr:uid="{489D81A4-CB1D-4F6B-A4E3-50976DF6CCA2}"/>
    <cellStyle name="Comma 3 12 5 2 3" xfId="18241" xr:uid="{15E51D8E-686D-411A-870A-CF6AD115591B}"/>
    <cellStyle name="Comma 3 12 5 3" xfId="3197" xr:uid="{E6A8F3A0-73AD-492D-BA20-16E58BC8B85F}"/>
    <cellStyle name="Comma 3 12 5 3 2" xfId="17239" xr:uid="{F7440794-944A-4EF4-98CB-AA668E4B751B}"/>
    <cellStyle name="Comma 3 12 5 4" xfId="7129" xr:uid="{95F6E9F8-C1E3-42BE-B8EB-54045276F08E}"/>
    <cellStyle name="Comma 3 12 5 4 2" xfId="21000" xr:uid="{88812CF5-EC53-48AD-8C87-1F08CF11931D}"/>
    <cellStyle name="Comma 3 12 5 5" xfId="8643" xr:uid="{F92B7E5A-21D2-4B48-AF73-BF32FE4237EF}"/>
    <cellStyle name="Comma 3 12 5 5 2" xfId="22508" xr:uid="{5D0F56D6-70E3-48AB-AC1B-8890A5E9E362}"/>
    <cellStyle name="Comma 3 12 5 6" xfId="12263" xr:uid="{7EAB92D4-EAB7-42D2-8F0F-62643A06C851}"/>
    <cellStyle name="Comma 3 12 5 6 2" xfId="26127" xr:uid="{00B27A26-F687-4AA3-B688-AAFA28CA8FD8}"/>
    <cellStyle name="Comma 3 12 5 7" xfId="14008" xr:uid="{AB3831FA-92F4-4EC4-BEF7-B39290217750}"/>
    <cellStyle name="Comma 3 12 5 7 2" xfId="27872" xr:uid="{345FDE28-AA5E-479E-87C1-8EBBBAE3DD2E}"/>
    <cellStyle name="Comma 3 12 5 8" xfId="15556" xr:uid="{EFCD7FF5-D595-46F4-A90C-62CDC4431ACF}"/>
    <cellStyle name="Comma 3 12 6" xfId="1991" xr:uid="{4462AF31-AD70-481F-923C-0F29A10F570F}"/>
    <cellStyle name="Comma 3 12 6 2" xfId="3711" xr:uid="{FD74B28E-933E-4631-BE84-5BFCA6CED641}"/>
    <cellStyle name="Comma 3 12 6 2 2" xfId="17745" xr:uid="{4C7150C2-4339-4E33-8F0B-2D53CCF13E44}"/>
    <cellStyle name="Comma 3 12 6 3" xfId="7637" xr:uid="{ECB4F601-1FAB-42FC-B425-A5B24DD6ACA7}"/>
    <cellStyle name="Comma 3 12 6 3 2" xfId="21506" xr:uid="{DDB02F66-0B84-46CE-BAD0-25FE7A80D365}"/>
    <cellStyle name="Comma 3 12 6 4" xfId="9155" xr:uid="{EF0423B1-5E86-4016-83F5-676EC09D1677}"/>
    <cellStyle name="Comma 3 12 6 4 2" xfId="23020" xr:uid="{17EEFDCD-7E0D-4BBC-8D8C-234CA084D52D}"/>
    <cellStyle name="Comma 3 12 6 5" xfId="12769" xr:uid="{DFCEB692-8027-4443-B418-B092B901EBC0}"/>
    <cellStyle name="Comma 3 12 6 5 2" xfId="26633" xr:uid="{980695FF-FE74-4950-A0F6-94EA0E137B16}"/>
    <cellStyle name="Comma 3 12 6 6" xfId="14514" xr:uid="{7C4DD2ED-243D-4996-B862-35ECA46FA872}"/>
    <cellStyle name="Comma 3 12 6 6 2" xfId="28378" xr:uid="{7EEC493D-0601-42B3-ACD6-50E753EC1F5B}"/>
    <cellStyle name="Comma 3 12 6 7" xfId="16062" xr:uid="{EB9B3330-F367-4FAD-AB5E-91F102B37B56}"/>
    <cellStyle name="Comma 3 12 7" xfId="4707" xr:uid="{880271CA-BAC7-4BA2-A682-B0D94DF7B9F7}"/>
    <cellStyle name="Comma 3 12 7 2" xfId="10153" xr:uid="{ECEC8C71-A97E-436E-BB00-9758AABF3AA4}"/>
    <cellStyle name="Comma 3 12 7 2 2" xfId="24018" xr:uid="{998C53EF-8E4A-4433-ABF8-360CCA8511F1}"/>
    <cellStyle name="Comma 3 12 7 3" xfId="18741" xr:uid="{E91D8EA3-E8EA-4545-A029-5621441FA949}"/>
    <cellStyle name="Comma 3 12 8" xfId="5183" xr:uid="{F417AC10-698B-4B42-880C-03BED7A7457B}"/>
    <cellStyle name="Comma 3 12 8 2" xfId="10655" xr:uid="{3F8CE08F-B4B8-479C-B729-F334C72BE8C7}"/>
    <cellStyle name="Comma 3 12 8 2 2" xfId="24520" xr:uid="{3B41638B-05B2-4DF8-A35A-EA37A556EB4A}"/>
    <cellStyle name="Comma 3 12 8 3" xfId="19217" xr:uid="{B843658B-AE22-4961-AC3D-36604138792D}"/>
    <cellStyle name="Comma 3 12 9" xfId="5683" xr:uid="{65517DCB-40C5-4CF1-9670-82CA5E52CE77}"/>
    <cellStyle name="Comma 3 12 9 2" xfId="11157" xr:uid="{6835B172-458B-41EF-9182-1A9FBFD812AF}"/>
    <cellStyle name="Comma 3 12 9 2 2" xfId="25022" xr:uid="{2020EE83-C9E3-47CB-9233-7DD89AE71E34}"/>
    <cellStyle name="Comma 3 12 9 3" xfId="19717" xr:uid="{E2C9D379-56FC-44E8-98EA-F8BA0FDE2DE2}"/>
    <cellStyle name="Comma 3 13" xfId="3671" xr:uid="{9AAEC1B3-043D-4764-B529-7485179B0CBC}"/>
    <cellStyle name="Comma 3 13 2" xfId="4681" xr:uid="{0CAC2D46-9FE5-4AC5-8764-CF5CB58C3E19}"/>
    <cellStyle name="Comma 3 13 2 2" xfId="10127" xr:uid="{9BAACB08-C21B-45A7-AC40-4EE2A0106FCB}"/>
    <cellStyle name="Comma 3 13 2 2 2" xfId="23992" xr:uid="{B72F5238-920E-425F-9072-FAE26EFD3F6E}"/>
    <cellStyle name="Comma 3 13 2 3" xfId="18715" xr:uid="{1B8D0DEA-021B-4F7C-987B-60D23A638BA6}"/>
    <cellStyle name="Comma 3 13 3" xfId="5159" xr:uid="{1DDDE6E6-133A-4AE3-89B7-532674EAC84B}"/>
    <cellStyle name="Comma 3 13 3 2" xfId="10629" xr:uid="{F24C4064-49A0-40C6-A531-0C62D47CFFFA}"/>
    <cellStyle name="Comma 3 13 3 2 2" xfId="24494" xr:uid="{AFFFD71E-BA43-4950-A641-B45070B75280}"/>
    <cellStyle name="Comma 3 13 3 3" xfId="19193" xr:uid="{15E795EB-15DD-438C-964D-1546C19A6837}"/>
    <cellStyle name="Comma 3 13 4" xfId="5657" xr:uid="{F2D34372-13D7-403B-BED3-DC41605AB4B0}"/>
    <cellStyle name="Comma 3 13 4 2" xfId="11131" xr:uid="{9E07642C-FDC1-4439-892C-8A80B7339DDC}"/>
    <cellStyle name="Comma 3 13 4 2 2" xfId="24996" xr:uid="{1548EBF9-BBA1-4FD7-B599-8C48A8A6A63B}"/>
    <cellStyle name="Comma 3 13 4 3" xfId="19691" xr:uid="{33D56D74-7DB7-439D-8BB8-C789B78AE9CB}"/>
    <cellStyle name="Comma 3 13 5" xfId="6159" xr:uid="{851C1660-FC80-440C-AD43-A551F13A78DF}"/>
    <cellStyle name="Comma 3 13 5 2" xfId="11633" xr:uid="{1B28CF03-B984-4D9F-AC33-05B774EF862B}"/>
    <cellStyle name="Comma 3 13 5 2 2" xfId="25498" xr:uid="{CC433C09-17BB-4B64-B1C6-218D752F07C9}"/>
    <cellStyle name="Comma 3 13 5 3" xfId="20193" xr:uid="{3F7972DA-82A8-4CE8-B0BA-5A8741736686}"/>
    <cellStyle name="Comma 3 13 6" xfId="9119" xr:uid="{485DC350-63A2-491C-8E02-E3424C2A7ACC}"/>
    <cellStyle name="Comma 3 13 6 2" xfId="22984" xr:uid="{CC5E037C-B44D-4CCA-B3E3-D0F29B37C759}"/>
    <cellStyle name="Comma 3 13 7" xfId="17713" xr:uid="{B42EAAAD-C2C6-458D-8FCC-E7C2C78C7FB8}"/>
    <cellStyle name="Comma 3 2" xfId="44" xr:uid="{00000000-0005-0000-0000-0000B8000000}"/>
    <cellStyle name="Comma 3 2 2" xfId="136" xr:uid="{00000000-0005-0000-0000-0000B9000000}"/>
    <cellStyle name="Comma 3 2 2 2" xfId="306" xr:uid="{00000000-0005-0000-0000-0000BA000000}"/>
    <cellStyle name="Comma 3 2 3" xfId="248" xr:uid="{00000000-0005-0000-0000-0000BB000000}"/>
    <cellStyle name="Comma 3 3" xfId="45" xr:uid="{00000000-0005-0000-0000-0000BC000000}"/>
    <cellStyle name="Comma 3 3 2" xfId="137" xr:uid="{00000000-0005-0000-0000-0000BD000000}"/>
    <cellStyle name="Comma 3 3 2 2" xfId="307" xr:uid="{00000000-0005-0000-0000-0000BE000000}"/>
    <cellStyle name="Comma 3 3 3" xfId="249" xr:uid="{00000000-0005-0000-0000-0000BF000000}"/>
    <cellStyle name="Comma 3 4" xfId="46" xr:uid="{00000000-0005-0000-0000-0000C0000000}"/>
    <cellStyle name="Comma 3 4 10" xfId="5171" xr:uid="{A8D4196A-B8DC-400D-B374-0D5EC1BF5745}"/>
    <cellStyle name="Comma 3 4 10 2" xfId="10641" xr:uid="{7FEDB6B6-63E3-46DC-BD85-250FF502D273}"/>
    <cellStyle name="Comma 3 4 10 2 2" xfId="24506" xr:uid="{87F2680B-0CB0-469E-9F04-27429544FCA2}"/>
    <cellStyle name="Comma 3 4 10 3" xfId="19205" xr:uid="{032A4417-0530-4BB2-9EB7-9362834A5CE9}"/>
    <cellStyle name="Comma 3 4 11" xfId="5669" xr:uid="{9F4EB9FE-27B2-40D6-B9DB-765029EB1D22}"/>
    <cellStyle name="Comma 3 4 11 2" xfId="11143" xr:uid="{E63E358D-F19D-4622-889D-B4354977D910}"/>
    <cellStyle name="Comma 3 4 11 2 2" xfId="25008" xr:uid="{EBDD8FEB-CD72-4123-8CF8-286D14A4E5E2}"/>
    <cellStyle name="Comma 3 4 11 3" xfId="19703" xr:uid="{FDA83853-F821-4C93-AF1A-1A9497E2B845}"/>
    <cellStyle name="Comma 3 4 2" xfId="138" xr:uid="{00000000-0005-0000-0000-0000C1000000}"/>
    <cellStyle name="Comma 3 4 2 2" xfId="308" xr:uid="{00000000-0005-0000-0000-0000C2000000}"/>
    <cellStyle name="Comma 3 4 2 2 10" xfId="2774" xr:uid="{37B031AE-0C25-4AFE-976E-7DBC8E9CBF21}"/>
    <cellStyle name="Comma 3 4 2 2 10 2" xfId="16816" xr:uid="{877176B8-A921-4D3F-B9E0-FCA397F29A19}"/>
    <cellStyle name="Comma 3 4 2 2 11" xfId="8200" xr:uid="{6174CE9B-0F1C-4587-9F90-A480A423A2D2}"/>
    <cellStyle name="Comma 3 4 2 2 11 2" xfId="22065" xr:uid="{2A328292-10BF-41C7-85AF-9CA2C5F4E36F}"/>
    <cellStyle name="Comma 3 4 2 2 12" xfId="11810" xr:uid="{37FC2774-BB62-455A-93D3-EF93237E7126}"/>
    <cellStyle name="Comma 3 4 2 2 12 2" xfId="25674" xr:uid="{868971EB-7454-4EAD-AD08-0C04E3CBB50F}"/>
    <cellStyle name="Comma 3 4 2 2 13" xfId="1030" xr:uid="{10A80E5C-0CE3-4C02-99E9-CE84BCE0B387}"/>
    <cellStyle name="Comma 3 4 2 2 14" xfId="15103" xr:uid="{0CB3F9B5-7294-419B-B87A-D9450687B1A3}"/>
    <cellStyle name="Comma 3 4 2 2 2" xfId="1154" xr:uid="{020EBA2A-4436-4D5C-AAB9-D438B949997F}"/>
    <cellStyle name="Comma 3 4 2 2 2 10" xfId="8324" xr:uid="{21E80C66-AD87-431B-90E7-4F7C047D1270}"/>
    <cellStyle name="Comma 3 4 2 2 2 10 2" xfId="22189" xr:uid="{25D64B6E-515F-4125-996C-AB55BAD296FD}"/>
    <cellStyle name="Comma 3 4 2 2 2 11" xfId="11934" xr:uid="{D4559709-1293-4AFA-A31D-5A4C200B4546}"/>
    <cellStyle name="Comma 3 4 2 2 2 11 2" xfId="25798" xr:uid="{49295676-9CB1-498B-906F-FF22AA787D9D}"/>
    <cellStyle name="Comma 3 4 2 2 2 12" xfId="13679" xr:uid="{C80A0A51-7362-495B-B453-60BCD3B1A812}"/>
    <cellStyle name="Comma 3 4 2 2 2 12 2" xfId="27543" xr:uid="{0CC62DA2-4DAF-47E1-84FF-25D9F7448307}"/>
    <cellStyle name="Comma 3 4 2 2 2 13" xfId="15227" xr:uid="{EDA00789-F854-4027-8BDF-36B3AAA42DA3}"/>
    <cellStyle name="Comma 3 4 2 2 2 2" xfId="1402" xr:uid="{100BF20F-2814-4898-8690-07D79B59BE86}"/>
    <cellStyle name="Comma 3 4 2 2 2 2 10" xfId="12182" xr:uid="{1D28B33D-F7E1-43BE-9468-961A3B3F4540}"/>
    <cellStyle name="Comma 3 4 2 2 2 2 10 2" xfId="26046" xr:uid="{DEF8E0DE-DD2F-416E-9484-3F24FB4E3F70}"/>
    <cellStyle name="Comma 3 4 2 2 2 2 11" xfId="13927" xr:uid="{9EA1018D-8047-4849-84A1-E5270713434D}"/>
    <cellStyle name="Comma 3 4 2 2 2 2 11 2" xfId="27791" xr:uid="{2851EA61-5E0A-4BFE-ADC8-936565D5DB1C}"/>
    <cellStyle name="Comma 3 4 2 2 2 2 12" xfId="15475" xr:uid="{1B7E1DBA-AAB1-4C8B-A2BD-0EC2FBB6D482}"/>
    <cellStyle name="Comma 3 4 2 2 2 2 2" xfId="1908" xr:uid="{7A5A79EF-F254-421A-A7E6-27B3B6A0612E}"/>
    <cellStyle name="Comma 3 4 2 2 2 2 2 2" xfId="4630" xr:uid="{82D87165-4FC8-41B5-8BE4-D645C63CE21C}"/>
    <cellStyle name="Comma 3 4 2 2 2 2 2 2 2" xfId="10076" xr:uid="{0BD7B61B-24F7-4076-8084-99208A1D1153}"/>
    <cellStyle name="Comma 3 4 2 2 2 2 2 2 2 2" xfId="23941" xr:uid="{32788063-8CA3-4BF3-8752-E33DAB5D998C}"/>
    <cellStyle name="Comma 3 4 2 2 2 2 2 2 3" xfId="18664" xr:uid="{DED2921B-98B3-415B-BA3B-D199A230F7F4}"/>
    <cellStyle name="Comma 3 4 2 2 2 2 2 3" xfId="3620" xr:uid="{91FEBF5F-D5DE-4236-B553-2795901C4AE3}"/>
    <cellStyle name="Comma 3 4 2 2 2 2 2 3 2" xfId="17662" xr:uid="{44703979-7E1D-4AFC-82CF-B0E5D7D83A98}"/>
    <cellStyle name="Comma 3 4 2 2 2 2 2 4" xfId="7554" xr:uid="{6F257F89-2F1B-4C0D-ABAF-B652B69C1EA9}"/>
    <cellStyle name="Comma 3 4 2 2 2 2 2 4 2" xfId="21425" xr:uid="{81251BB0-26E6-40FC-8558-4AAE0415E5FA}"/>
    <cellStyle name="Comma 3 4 2 2 2 2 2 5" xfId="9068" xr:uid="{7E80A348-1C40-4E44-B422-7DC8B8318A03}"/>
    <cellStyle name="Comma 3 4 2 2 2 2 2 5 2" xfId="22933" xr:uid="{0CC181FB-FA46-401F-8E4F-2273D0E11B94}"/>
    <cellStyle name="Comma 3 4 2 2 2 2 2 6" xfId="12688" xr:uid="{14470876-EA6B-4133-9729-B3C34A118B22}"/>
    <cellStyle name="Comma 3 4 2 2 2 2 2 6 2" xfId="26552" xr:uid="{A5058EE9-843F-4765-AD51-E084B0EECD75}"/>
    <cellStyle name="Comma 3 4 2 2 2 2 2 7" xfId="14433" xr:uid="{4D76DEFE-A581-46CB-9C53-C25C49655201}"/>
    <cellStyle name="Comma 3 4 2 2 2 2 2 7 2" xfId="28297" xr:uid="{AEDB2B80-C407-44A2-A0EA-11EA4D6F206A}"/>
    <cellStyle name="Comma 3 4 2 2 2 2 2 8" xfId="15981" xr:uid="{9FA60076-C70C-422A-91C0-1D816A385DD7}"/>
    <cellStyle name="Comma 3 4 2 2 2 2 3" xfId="2416" xr:uid="{2E158405-EA8A-4069-9724-7844F38D0229}"/>
    <cellStyle name="Comma 3 4 2 2 2 2 3 2" xfId="4136" xr:uid="{DDFC9A65-8EE7-4041-AC9E-B9A51F472034}"/>
    <cellStyle name="Comma 3 4 2 2 2 2 3 2 2" xfId="18170" xr:uid="{53AB1253-52F7-4D6B-8598-DBB33E3FA0A7}"/>
    <cellStyle name="Comma 3 4 2 2 2 2 3 3" xfId="8062" xr:uid="{FA14319D-D921-4CA3-A0C0-22C5BEFE077B}"/>
    <cellStyle name="Comma 3 4 2 2 2 2 3 3 2" xfId="21931" xr:uid="{126DE813-3856-4D10-985F-111304EA902E}"/>
    <cellStyle name="Comma 3 4 2 2 2 2 3 4" xfId="9580" xr:uid="{526ED29B-DF99-4321-916C-069D7EBFEE38}"/>
    <cellStyle name="Comma 3 4 2 2 2 2 3 4 2" xfId="23445" xr:uid="{F5C90ECC-E946-4387-84A6-13651295D6D1}"/>
    <cellStyle name="Comma 3 4 2 2 2 2 3 5" xfId="13194" xr:uid="{AE761E9C-B5D9-4D42-BD0A-9611478CA11A}"/>
    <cellStyle name="Comma 3 4 2 2 2 2 3 5 2" xfId="27058" xr:uid="{298945D2-AF06-4DD1-8DCC-7360AB4BA96E}"/>
    <cellStyle name="Comma 3 4 2 2 2 2 3 6" xfId="14939" xr:uid="{99101123-B51E-4FEF-92B3-AFDE72DE1339}"/>
    <cellStyle name="Comma 3 4 2 2 2 2 3 6 2" xfId="28803" xr:uid="{9D5DE5CA-3683-473A-8303-D1DB65667BA2}"/>
    <cellStyle name="Comma 3 4 2 2 2 2 3 7" xfId="16487" xr:uid="{42D258DF-51A8-4C62-AE3B-D611BC01B9CB}"/>
    <cellStyle name="Comma 3 4 2 2 2 2 4" xfId="5108" xr:uid="{65C309AA-5604-4032-ABF1-DAED942A683F}"/>
    <cellStyle name="Comma 3 4 2 2 2 2 4 2" xfId="10578" xr:uid="{F73D81DA-7CC6-488A-A989-0CDEBF7D6D3E}"/>
    <cellStyle name="Comma 3 4 2 2 2 2 4 2 2" xfId="24443" xr:uid="{4061D723-CFD4-4E7D-A254-0F4D5648DC3B}"/>
    <cellStyle name="Comma 3 4 2 2 2 2 4 3" xfId="19142" xr:uid="{E0AFCAB3-CF53-483F-A377-3F125C592DD3}"/>
    <cellStyle name="Comma 3 4 2 2 2 2 5" xfId="5606" xr:uid="{9117DCF9-E332-48F8-816E-FC6041312957}"/>
    <cellStyle name="Comma 3 4 2 2 2 2 5 2" xfId="11080" xr:uid="{74B67BF9-6D2C-483D-B6AB-68290ADADD6F}"/>
    <cellStyle name="Comma 3 4 2 2 2 2 5 2 2" xfId="24945" xr:uid="{588C07FD-50D3-4DD4-89ED-732AC054D77A}"/>
    <cellStyle name="Comma 3 4 2 2 2 2 5 3" xfId="19640" xr:uid="{9FAE0EB1-C0BC-4F64-BC71-923F79DF8C3E}"/>
    <cellStyle name="Comma 3 4 2 2 2 2 6" xfId="6108" xr:uid="{4E3200CE-C9C3-48FF-8E11-BAAFC7EB904C}"/>
    <cellStyle name="Comma 3 4 2 2 2 2 6 2" xfId="11582" xr:uid="{0D11FC67-33D2-41BB-9259-9629E8751C6B}"/>
    <cellStyle name="Comma 3 4 2 2 2 2 6 2 2" xfId="25447" xr:uid="{7A63E0A0-A2A9-46E2-81C0-AE559BD264DE}"/>
    <cellStyle name="Comma 3 4 2 2 2 2 6 3" xfId="20142" xr:uid="{828C016A-6DD4-4C57-B0EC-74C1C2F8F97E}"/>
    <cellStyle name="Comma 3 4 2 2 2 2 7" xfId="3126" xr:uid="{309BCE30-563E-4307-B946-5DCC88EEFBD7}"/>
    <cellStyle name="Comma 3 4 2 2 2 2 7 2" xfId="17168" xr:uid="{CFB03A58-2F36-4E30-9DEE-334F9C610F6B}"/>
    <cellStyle name="Comma 3 4 2 2 2 2 8" xfId="7048" xr:uid="{BAC24D30-0033-4CEE-8760-D9EECE11FED9}"/>
    <cellStyle name="Comma 3 4 2 2 2 2 8 2" xfId="20919" xr:uid="{8DC9E302-05E9-4D54-AC91-64AA77D1A8CF}"/>
    <cellStyle name="Comma 3 4 2 2 2 2 9" xfId="8572" xr:uid="{A77A6147-8023-4955-BC06-BF60F63900E2}"/>
    <cellStyle name="Comma 3 4 2 2 2 2 9 2" xfId="22437" xr:uid="{CF142AFB-8523-432A-B294-D36BC58FEDCC}"/>
    <cellStyle name="Comma 3 4 2 2 2 3" xfId="1660" xr:uid="{FC8D9184-B172-4353-A4EA-8AECEC05F72C}"/>
    <cellStyle name="Comma 3 4 2 2 2 3 2" xfId="4382" xr:uid="{63B14992-711C-4E8F-B979-9C9B9830A57C}"/>
    <cellStyle name="Comma 3 4 2 2 2 3 2 2" xfId="9828" xr:uid="{4E177795-6E4D-4A6B-95E8-E692FA3D371F}"/>
    <cellStyle name="Comma 3 4 2 2 2 3 2 2 2" xfId="23693" xr:uid="{C1371D47-74A6-48BD-935D-1C0D479A0C2D}"/>
    <cellStyle name="Comma 3 4 2 2 2 3 2 3" xfId="18416" xr:uid="{C04989AF-B769-45FE-914D-3D9184C7F777}"/>
    <cellStyle name="Comma 3 4 2 2 2 3 3" xfId="3372" xr:uid="{894284F8-C37C-48AF-AF52-0967E48327C5}"/>
    <cellStyle name="Comma 3 4 2 2 2 3 3 2" xfId="17414" xr:uid="{227FA77B-1B32-4698-B77B-10E87FB6B7BD}"/>
    <cellStyle name="Comma 3 4 2 2 2 3 4" xfId="7306" xr:uid="{A9E9C151-0BE2-427B-B1C8-BD0306252A66}"/>
    <cellStyle name="Comma 3 4 2 2 2 3 4 2" xfId="21177" xr:uid="{55E72180-B541-4D5B-A8E4-A35190CA1604}"/>
    <cellStyle name="Comma 3 4 2 2 2 3 5" xfId="8820" xr:uid="{8F9F4DF8-9241-49A1-8E5D-AC02A183208F}"/>
    <cellStyle name="Comma 3 4 2 2 2 3 5 2" xfId="22685" xr:uid="{4649E044-4951-4621-9AEB-7B2CA6BD2215}"/>
    <cellStyle name="Comma 3 4 2 2 2 3 6" xfId="12440" xr:uid="{8337A7A7-584A-492C-8891-EA1935EEC4C0}"/>
    <cellStyle name="Comma 3 4 2 2 2 3 6 2" xfId="26304" xr:uid="{1968165A-D6B6-4D8D-87F9-07180B651C6F}"/>
    <cellStyle name="Comma 3 4 2 2 2 3 7" xfId="14185" xr:uid="{A4013B76-B52C-4261-8330-CC3A1D4290DC}"/>
    <cellStyle name="Comma 3 4 2 2 2 3 7 2" xfId="28049" xr:uid="{F593CBEB-D1CE-47C8-B5F4-78E1500E3052}"/>
    <cellStyle name="Comma 3 4 2 2 2 3 8" xfId="15733" xr:uid="{2163B594-8371-4BEA-89B7-63202EDE6B38}"/>
    <cellStyle name="Comma 3 4 2 2 2 4" xfId="2168" xr:uid="{A27DC369-29A8-4A93-8C5E-854F4C93DDD7}"/>
    <cellStyle name="Comma 3 4 2 2 2 4 2" xfId="3888" xr:uid="{3FD6D9BD-2517-45FD-A0B9-3352A743C4BB}"/>
    <cellStyle name="Comma 3 4 2 2 2 4 2 2" xfId="17922" xr:uid="{3ADD3BBC-03BF-41AB-AB48-2B19E3BF0881}"/>
    <cellStyle name="Comma 3 4 2 2 2 4 3" xfId="7814" xr:uid="{ED8CEF74-6DE5-43B0-9BAB-7A5B6873C3D2}"/>
    <cellStyle name="Comma 3 4 2 2 2 4 3 2" xfId="21683" xr:uid="{DB42BCB8-223E-4CB1-9280-2856D8D4AC00}"/>
    <cellStyle name="Comma 3 4 2 2 2 4 4" xfId="9332" xr:uid="{65C4E875-9174-43FE-B345-58628A315A13}"/>
    <cellStyle name="Comma 3 4 2 2 2 4 4 2" xfId="23197" xr:uid="{D53D697F-E775-4A4F-AF04-8794EF993B4A}"/>
    <cellStyle name="Comma 3 4 2 2 2 4 5" xfId="12946" xr:uid="{0B6FF08B-3EDF-4872-A596-72344AD3ED67}"/>
    <cellStyle name="Comma 3 4 2 2 2 4 5 2" xfId="26810" xr:uid="{FF3B6658-5FD6-4E49-8994-96BB48FE366C}"/>
    <cellStyle name="Comma 3 4 2 2 2 4 6" xfId="14691" xr:uid="{78144F75-747A-4D0C-AFC3-2BE36EA3A97E}"/>
    <cellStyle name="Comma 3 4 2 2 2 4 6 2" xfId="28555" xr:uid="{7FC12243-B7BD-4792-B18D-A72A3D52DF00}"/>
    <cellStyle name="Comma 3 4 2 2 2 4 7" xfId="16239" xr:uid="{271CB5B6-A733-4C1D-A033-E365A8760FFC}"/>
    <cellStyle name="Comma 3 4 2 2 2 5" xfId="4870" xr:uid="{694D2766-D11F-41EB-84A3-902BCC053BC6}"/>
    <cellStyle name="Comma 3 4 2 2 2 5 2" xfId="10330" xr:uid="{9130FD8A-5075-4A44-9FD4-9B66E853DC5A}"/>
    <cellStyle name="Comma 3 4 2 2 2 5 2 2" xfId="24195" xr:uid="{33810584-CBEC-4108-B479-A2E488D78CFA}"/>
    <cellStyle name="Comma 3 4 2 2 2 5 3" xfId="18904" xr:uid="{6219F185-1C1E-43F5-B5D2-13E3D0326047}"/>
    <cellStyle name="Comma 3 4 2 2 2 6" xfId="5358" xr:uid="{DF0CCEF6-2CCA-4EA3-B7BC-3134114D082B}"/>
    <cellStyle name="Comma 3 4 2 2 2 6 2" xfId="10832" xr:uid="{0B08088B-A800-4D27-B4F3-ADB4B4DF1161}"/>
    <cellStyle name="Comma 3 4 2 2 2 6 2 2" xfId="24697" xr:uid="{0AF04D50-EACD-4F3F-8CA7-EFBB2BA2E947}"/>
    <cellStyle name="Comma 3 4 2 2 2 6 3" xfId="19392" xr:uid="{65266848-5360-4EF9-B9BB-BA5632E77DA9}"/>
    <cellStyle name="Comma 3 4 2 2 2 7" xfId="5860" xr:uid="{7C3F51FE-D643-4F3D-8B0E-8E3DC4565C60}"/>
    <cellStyle name="Comma 3 4 2 2 2 7 2" xfId="11334" xr:uid="{FC83B053-E593-4DC7-AEEB-2326EAD7D47E}"/>
    <cellStyle name="Comma 3 4 2 2 2 7 2 2" xfId="25199" xr:uid="{B5EE426F-177A-4FEC-9831-6B41B38D007E}"/>
    <cellStyle name="Comma 3 4 2 2 2 7 3" xfId="19894" xr:uid="{41706213-B906-4354-89AB-E3E7ACF70501}"/>
    <cellStyle name="Comma 3 4 2 2 2 8" xfId="2886" xr:uid="{2CB2865F-9F17-47E5-8E94-0A076C7509CB}"/>
    <cellStyle name="Comma 3 4 2 2 2 8 2" xfId="16928" xr:uid="{23A9DAE0-8BA4-4E6D-AAE5-77226A393D0A}"/>
    <cellStyle name="Comma 3 4 2 2 2 9" xfId="6800" xr:uid="{78B0D76D-930E-4A2F-8A6A-007115A2D939}"/>
    <cellStyle name="Comma 3 4 2 2 2 9 2" xfId="20671" xr:uid="{6312D531-6151-4329-8C26-B16DF7866B02}"/>
    <cellStyle name="Comma 3 4 2 2 3" xfId="1278" xr:uid="{EFF5BB49-7FE3-43B7-963C-2EBA7CA0A559}"/>
    <cellStyle name="Comma 3 4 2 2 3 10" xfId="12058" xr:uid="{E5BC6706-EF1F-4218-B239-561C158A844A}"/>
    <cellStyle name="Comma 3 4 2 2 3 10 2" xfId="25922" xr:uid="{6B32E016-5231-434C-8FED-A149AB75129B}"/>
    <cellStyle name="Comma 3 4 2 2 3 11" xfId="13803" xr:uid="{282E30A1-D86E-42FF-86AD-F79E40A930E2}"/>
    <cellStyle name="Comma 3 4 2 2 3 11 2" xfId="27667" xr:uid="{8118A57B-AD59-4D4A-9E43-10A5D4E85636}"/>
    <cellStyle name="Comma 3 4 2 2 3 12" xfId="15351" xr:uid="{89491D65-5731-4804-B4D6-6BA38B971881}"/>
    <cellStyle name="Comma 3 4 2 2 3 2" xfId="1784" xr:uid="{7EBECF6D-B1A4-445C-803B-44385995009B}"/>
    <cellStyle name="Comma 3 4 2 2 3 2 2" xfId="4506" xr:uid="{A5356161-567E-42E1-AE1C-182887E8546D}"/>
    <cellStyle name="Comma 3 4 2 2 3 2 2 2" xfId="9952" xr:uid="{657303C9-7B6D-4103-9BBD-468B187D1329}"/>
    <cellStyle name="Comma 3 4 2 2 3 2 2 2 2" xfId="23817" xr:uid="{6E7ADAC6-73C6-4CFD-9140-CAEE2D33FAA5}"/>
    <cellStyle name="Comma 3 4 2 2 3 2 2 3" xfId="18540" xr:uid="{142B51FC-CF2B-46C0-8025-E7349216F7AA}"/>
    <cellStyle name="Comma 3 4 2 2 3 2 3" xfId="3496" xr:uid="{36030F14-500B-4A3F-BC9B-F0B0A21F4E03}"/>
    <cellStyle name="Comma 3 4 2 2 3 2 3 2" xfId="17538" xr:uid="{305F231D-BC4B-43CD-808D-2E2B49B55984}"/>
    <cellStyle name="Comma 3 4 2 2 3 2 4" xfId="7430" xr:uid="{013573DF-23A6-42BA-A3C4-0C8F02526079}"/>
    <cellStyle name="Comma 3 4 2 2 3 2 4 2" xfId="21301" xr:uid="{B66DB3D5-25DC-4F0A-9B33-02D475F36F1F}"/>
    <cellStyle name="Comma 3 4 2 2 3 2 5" xfId="8944" xr:uid="{7DB703B8-9AF6-477B-B640-638E3B3072EC}"/>
    <cellStyle name="Comma 3 4 2 2 3 2 5 2" xfId="22809" xr:uid="{DD0FB90A-B8FA-487D-952F-1460F8DBAB76}"/>
    <cellStyle name="Comma 3 4 2 2 3 2 6" xfId="12564" xr:uid="{28F1CD96-A5C4-485A-8D27-E48E922F22EC}"/>
    <cellStyle name="Comma 3 4 2 2 3 2 6 2" xfId="26428" xr:uid="{9E631BD8-FD60-4A90-A3F9-C70580CB6252}"/>
    <cellStyle name="Comma 3 4 2 2 3 2 7" xfId="14309" xr:uid="{FFDE2F78-FD83-4816-BB4F-786D9358217E}"/>
    <cellStyle name="Comma 3 4 2 2 3 2 7 2" xfId="28173" xr:uid="{E81D4276-D1BD-4788-BEF3-3BA97AEF7059}"/>
    <cellStyle name="Comma 3 4 2 2 3 2 8" xfId="15857" xr:uid="{116D002E-6BE0-4894-B45B-7B197D1DD206}"/>
    <cellStyle name="Comma 3 4 2 2 3 3" xfId="2292" xr:uid="{6E9F3797-8907-4945-9491-8BA0D8973555}"/>
    <cellStyle name="Comma 3 4 2 2 3 3 2" xfId="4012" xr:uid="{A6D945C4-A0E6-42F1-8F4A-8B677C7B4FAF}"/>
    <cellStyle name="Comma 3 4 2 2 3 3 2 2" xfId="18046" xr:uid="{DD7C6EB7-3DFD-444F-8CCE-6166B55FC38A}"/>
    <cellStyle name="Comma 3 4 2 2 3 3 3" xfId="7938" xr:uid="{1C76A194-93F8-4C6C-8116-E0F3C5ADA55A}"/>
    <cellStyle name="Comma 3 4 2 2 3 3 3 2" xfId="21807" xr:uid="{734C4300-A699-49DE-9CA6-1E39C9778122}"/>
    <cellStyle name="Comma 3 4 2 2 3 3 4" xfId="9456" xr:uid="{2B7029B0-0182-4525-8080-B2BFE6EDE63C}"/>
    <cellStyle name="Comma 3 4 2 2 3 3 4 2" xfId="23321" xr:uid="{E332D631-5480-48FE-BA5C-F29A8DF2E7FD}"/>
    <cellStyle name="Comma 3 4 2 2 3 3 5" xfId="13070" xr:uid="{F18A9DE9-2F99-403F-9BD8-F195460DBE49}"/>
    <cellStyle name="Comma 3 4 2 2 3 3 5 2" xfId="26934" xr:uid="{07EE2A64-7AC0-4304-8D2B-F92F77243555}"/>
    <cellStyle name="Comma 3 4 2 2 3 3 6" xfId="14815" xr:uid="{21F7B339-BF67-4BD6-B92F-A96EF318F6D1}"/>
    <cellStyle name="Comma 3 4 2 2 3 3 6 2" xfId="28679" xr:uid="{BFD22669-43E7-4116-A06A-46097B795F05}"/>
    <cellStyle name="Comma 3 4 2 2 3 3 7" xfId="16363" xr:uid="{0C337FB8-4AD0-49F3-98F6-358D1AE2CBC2}"/>
    <cellStyle name="Comma 3 4 2 2 3 4" xfId="4986" xr:uid="{1F8EA7F5-AC02-467D-A7B4-3A2FD53B9DE6}"/>
    <cellStyle name="Comma 3 4 2 2 3 4 2" xfId="10454" xr:uid="{B868B196-E182-4478-B754-B0947A6AF70D}"/>
    <cellStyle name="Comma 3 4 2 2 3 4 2 2" xfId="24319" xr:uid="{2AA09846-A175-4BE5-B17F-723FD10925D6}"/>
    <cellStyle name="Comma 3 4 2 2 3 4 3" xfId="19020" xr:uid="{B19747C0-2A28-4959-A6A0-A8FAC8809D5C}"/>
    <cellStyle name="Comma 3 4 2 2 3 5" xfId="5482" xr:uid="{D0B692F4-DE49-4069-908B-6F868F8A517C}"/>
    <cellStyle name="Comma 3 4 2 2 3 5 2" xfId="10956" xr:uid="{6BED0F0B-24B4-4ED4-B739-4273956A1ED8}"/>
    <cellStyle name="Comma 3 4 2 2 3 5 2 2" xfId="24821" xr:uid="{EA5C82C5-045D-463F-87FF-CFF5B92B75B4}"/>
    <cellStyle name="Comma 3 4 2 2 3 5 3" xfId="19516" xr:uid="{D302984E-8D9E-4DCE-B41B-B484499B4C54}"/>
    <cellStyle name="Comma 3 4 2 2 3 6" xfId="5984" xr:uid="{527CC66C-D4CB-4848-A2DE-F331158BBBC8}"/>
    <cellStyle name="Comma 3 4 2 2 3 6 2" xfId="11458" xr:uid="{7C35A8CC-B3D1-43D2-882B-340714B5E28F}"/>
    <cellStyle name="Comma 3 4 2 2 3 6 2 2" xfId="25323" xr:uid="{847B5C7F-A11D-4C87-B919-5D6B5367E20C}"/>
    <cellStyle name="Comma 3 4 2 2 3 6 3" xfId="20018" xr:uid="{2B35DBA7-2431-49F0-A2E2-606619648BCC}"/>
    <cellStyle name="Comma 3 4 2 2 3 7" xfId="3004" xr:uid="{FD7F175A-9475-4C3E-819C-DA2A1D2943E5}"/>
    <cellStyle name="Comma 3 4 2 2 3 7 2" xfId="17046" xr:uid="{A19B8449-EBF9-4BA2-87CB-A716F6AF4746}"/>
    <cellStyle name="Comma 3 4 2 2 3 8" xfId="6924" xr:uid="{07CC05DE-B2DC-4B75-A01A-1489BA5E2BAC}"/>
    <cellStyle name="Comma 3 4 2 2 3 8 2" xfId="20795" xr:uid="{A3036BA1-15C5-4121-811A-B46B952C5542}"/>
    <cellStyle name="Comma 3 4 2 2 3 9" xfId="8448" xr:uid="{1D4AF9B8-51E8-41DF-A0D1-CB7404B0DDE7}"/>
    <cellStyle name="Comma 3 4 2 2 3 9 2" xfId="22313" xr:uid="{33E60EEF-186F-4F11-BAA3-189826712E5F}"/>
    <cellStyle name="Comma 3 4 2 2 4" xfId="1536" xr:uid="{813BF2E0-9438-4916-B506-6CDA5E9AECB1}"/>
    <cellStyle name="Comma 3 4 2 2 4 2" xfId="4260" xr:uid="{3190221D-E7DA-491A-A074-A93CD1CC619B}"/>
    <cellStyle name="Comma 3 4 2 2 4 2 2" xfId="9704" xr:uid="{F08BAD5D-46A1-4752-86A7-2EFF75563307}"/>
    <cellStyle name="Comma 3 4 2 2 4 2 2 2" xfId="23569" xr:uid="{3F927D35-5D03-49EB-91DE-7FEDEFF3406D}"/>
    <cellStyle name="Comma 3 4 2 2 4 2 3" xfId="18294" xr:uid="{2DBE6074-0537-4585-A0EC-8BAF6368DD7F}"/>
    <cellStyle name="Comma 3 4 2 2 4 3" xfId="3250" xr:uid="{DDCF8460-D33B-48C2-8651-AD80603EFB2C}"/>
    <cellStyle name="Comma 3 4 2 2 4 3 2" xfId="17292" xr:uid="{3B210FD9-3356-4361-91C4-A1175FF2284F}"/>
    <cellStyle name="Comma 3 4 2 2 4 4" xfId="7182" xr:uid="{3B51F8F2-70AE-44B9-ADEB-19B6F911615E}"/>
    <cellStyle name="Comma 3 4 2 2 4 4 2" xfId="21053" xr:uid="{68A11086-CEA7-4793-8A71-5E8933235BF3}"/>
    <cellStyle name="Comma 3 4 2 2 4 5" xfId="8696" xr:uid="{1537BB14-970E-48BD-B7E3-0C80A130FEE3}"/>
    <cellStyle name="Comma 3 4 2 2 4 5 2" xfId="22561" xr:uid="{3F66E30F-FE17-45DF-A6CE-60C93F8D95FF}"/>
    <cellStyle name="Comma 3 4 2 2 4 6" xfId="12316" xr:uid="{62533658-D386-4159-9A50-D3BCC0559589}"/>
    <cellStyle name="Comma 3 4 2 2 4 6 2" xfId="26180" xr:uid="{90134A7A-6379-4E8F-A592-66CBC968DEAE}"/>
    <cellStyle name="Comma 3 4 2 2 4 7" xfId="14061" xr:uid="{F70D9247-D3FA-4DB6-A386-54D27F72DADE}"/>
    <cellStyle name="Comma 3 4 2 2 4 7 2" xfId="27925" xr:uid="{CF9546E9-7BDC-41A8-BBC7-C78577DE0C35}"/>
    <cellStyle name="Comma 3 4 2 2 4 8" xfId="15609" xr:uid="{A5312520-50CF-48FD-A8A1-440D3032CCA2}"/>
    <cellStyle name="Comma 3 4 2 2 5" xfId="2044" xr:uid="{DF266B0C-6726-4A08-A700-4136751C3506}"/>
    <cellStyle name="Comma 3 4 2 2 5 2" xfId="3764" xr:uid="{9A29EE94-EFDE-4658-AA64-55684CADE57C}"/>
    <cellStyle name="Comma 3 4 2 2 5 2 2" xfId="17798" xr:uid="{EE00FBA8-3432-45C3-A3B0-A9BE7F0F0AC4}"/>
    <cellStyle name="Comma 3 4 2 2 5 3" xfId="7690" xr:uid="{D1239B55-9B2F-437A-AC33-6FEC6A1362B6}"/>
    <cellStyle name="Comma 3 4 2 2 5 3 2" xfId="21559" xr:uid="{90466668-FA80-445D-B394-5D64BE7B2B83}"/>
    <cellStyle name="Comma 3 4 2 2 5 4" xfId="9208" xr:uid="{A983DB06-2EA5-4418-BD61-A1ACDB61F1F3}"/>
    <cellStyle name="Comma 3 4 2 2 5 4 2" xfId="23073" xr:uid="{5ACA38ED-4D5D-4AC3-85AE-4A9A8FEAC528}"/>
    <cellStyle name="Comma 3 4 2 2 5 5" xfId="12822" xr:uid="{132F147C-B5C4-4F32-A693-B45EEFF4FE61}"/>
    <cellStyle name="Comma 3 4 2 2 5 5 2" xfId="26686" xr:uid="{29DB562F-3887-49CE-91EC-392FE16DBF67}"/>
    <cellStyle name="Comma 3 4 2 2 5 6" xfId="14567" xr:uid="{CAC4CDB3-096B-4AA3-83E6-9FC717029AD7}"/>
    <cellStyle name="Comma 3 4 2 2 5 6 2" xfId="28431" xr:uid="{39F032C9-11D0-4663-9D4C-0659911EC364}"/>
    <cellStyle name="Comma 3 4 2 2 5 7" xfId="16115" xr:uid="{7528E884-71E2-4415-A135-C51FCE9D64F6}"/>
    <cellStyle name="Comma 3 4 2 2 6" xfId="2538" xr:uid="{C7686DFF-B78D-4978-962E-5C21C4B25A8A}"/>
    <cellStyle name="Comma 3 4 2 2 6 2" xfId="4758" xr:uid="{A9457937-73EA-4D42-8060-302EAD8F44BD}"/>
    <cellStyle name="Comma 3 4 2 2 6 2 2" xfId="18792" xr:uid="{5E1B0A5C-FEDF-435B-9594-28C51CDA1EF8}"/>
    <cellStyle name="Comma 3 4 2 2 6 3" xfId="6676" xr:uid="{4C9BFF3C-B0BC-44FB-A0D7-65FE547677A6}"/>
    <cellStyle name="Comma 3 4 2 2 6 3 2" xfId="20547" xr:uid="{031412B3-5A5E-41A5-B720-263BD460109C}"/>
    <cellStyle name="Comma 3 4 2 2 6 4" xfId="10206" xr:uid="{E3FF22E9-608D-420D-B47E-6E6188848D03}"/>
    <cellStyle name="Comma 3 4 2 2 6 4 2" xfId="24071" xr:uid="{CD643113-7798-4F36-8DBC-77757E99F6C7}"/>
    <cellStyle name="Comma 3 4 2 2 6 5" xfId="13555" xr:uid="{31639E50-7EE6-4544-9E89-B2637E9729AC}"/>
    <cellStyle name="Comma 3 4 2 2 6 5 2" xfId="27419" xr:uid="{EE09B92C-C86A-44BD-8DBC-4D70FA70AAA6}"/>
    <cellStyle name="Comma 3 4 2 2 7" xfId="5234" xr:uid="{784CE058-1180-48B1-9D86-97178BFE905C}"/>
    <cellStyle name="Comma 3 4 2 2 7 2" xfId="10708" xr:uid="{096C0862-EBAE-47E3-A620-B480AD40C6BE}"/>
    <cellStyle name="Comma 3 4 2 2 7 2 2" xfId="24573" xr:uid="{3888F598-184F-497C-8FF6-EB7BF01D07A4}"/>
    <cellStyle name="Comma 3 4 2 2 7 3" xfId="19268" xr:uid="{E20142D3-4F89-4C68-90C2-3BB6A47788D7}"/>
    <cellStyle name="Comma 3 4 2 2 8" xfId="5736" xr:uid="{B2040780-4AC5-4DFF-BFC3-29FD9CA2C270}"/>
    <cellStyle name="Comma 3 4 2 2 8 2" xfId="11210" xr:uid="{ED8E8EEF-7C9C-4F04-B5D9-30E9F09AD481}"/>
    <cellStyle name="Comma 3 4 2 2 8 2 2" xfId="25075" xr:uid="{4F0A8EDF-817F-4B65-B93F-84D0C08C220D}"/>
    <cellStyle name="Comma 3 4 2 2 8 3" xfId="19770" xr:uid="{959D2BCA-253B-43FF-93F8-92E928C2E77C}"/>
    <cellStyle name="Comma 3 4 2 2 9" xfId="6251" xr:uid="{AFB330A7-D3B3-422A-ADA6-6954A0B150E1}"/>
    <cellStyle name="Comma 3 4 2 3" xfId="1109" xr:uid="{282308E0-CAB1-43FB-B53F-8C01A1D9D7A3}"/>
    <cellStyle name="Comma 3 4 2 3 10" xfId="8279" xr:uid="{8D307C40-20CD-4D67-BEAE-CD2DD0FFB359}"/>
    <cellStyle name="Comma 3 4 2 3 10 2" xfId="22144" xr:uid="{5B3B8244-EFC4-4DA7-A41E-0F721B391D15}"/>
    <cellStyle name="Comma 3 4 2 3 11" xfId="11889" xr:uid="{AFB568F7-91E2-4C0E-A7D5-DBE673314612}"/>
    <cellStyle name="Comma 3 4 2 3 11 2" xfId="25753" xr:uid="{4D0CCC86-44CA-4346-904E-9CF43D7D0CDD}"/>
    <cellStyle name="Comma 3 4 2 3 12" xfId="13634" xr:uid="{5AEDE114-CD7D-4FD4-9635-470DEA94507C}"/>
    <cellStyle name="Comma 3 4 2 3 12 2" xfId="27498" xr:uid="{FC033BBC-E2DC-4CFB-A110-8D3CAB2DFECD}"/>
    <cellStyle name="Comma 3 4 2 3 13" xfId="15182" xr:uid="{E6AF0887-7DAA-45AD-A867-14865B2FB98F}"/>
    <cellStyle name="Comma 3 4 2 3 2" xfId="1357" xr:uid="{5A4226E0-DC8B-4D04-951E-D50F0D5B3D37}"/>
    <cellStyle name="Comma 3 4 2 3 2 10" xfId="12137" xr:uid="{13563D9C-2767-4225-8CF6-DD7680611A12}"/>
    <cellStyle name="Comma 3 4 2 3 2 10 2" xfId="26001" xr:uid="{DD9FEE8D-D353-43B5-AFBE-29AD451B8F6A}"/>
    <cellStyle name="Comma 3 4 2 3 2 11" xfId="13882" xr:uid="{85BD4CE0-E318-4A46-9207-691EDC6A9A3D}"/>
    <cellStyle name="Comma 3 4 2 3 2 11 2" xfId="27746" xr:uid="{CF5E99C7-9BC6-4A0E-8977-1050C3842F0D}"/>
    <cellStyle name="Comma 3 4 2 3 2 12" xfId="15430" xr:uid="{A23C6872-663B-4CC2-99ED-CD5D84BA7FD0}"/>
    <cellStyle name="Comma 3 4 2 3 2 2" xfId="1863" xr:uid="{FC7CDD63-2DE8-4809-BE84-746F3608FC74}"/>
    <cellStyle name="Comma 3 4 2 3 2 2 2" xfId="4585" xr:uid="{55636C6D-4C6D-46BF-A866-829B01D3EE9F}"/>
    <cellStyle name="Comma 3 4 2 3 2 2 2 2" xfId="10031" xr:uid="{AFE85D73-1E7E-4187-91D4-ED7097B7FCF0}"/>
    <cellStyle name="Comma 3 4 2 3 2 2 2 2 2" xfId="23896" xr:uid="{DFF536AB-35FE-49AA-8C83-6C3A317F86AD}"/>
    <cellStyle name="Comma 3 4 2 3 2 2 2 3" xfId="18619" xr:uid="{688996E7-186F-4714-9B0D-D1334C333784}"/>
    <cellStyle name="Comma 3 4 2 3 2 2 3" xfId="3575" xr:uid="{E60A3CFC-2908-48FA-BE2E-96D842DDCBDC}"/>
    <cellStyle name="Comma 3 4 2 3 2 2 3 2" xfId="17617" xr:uid="{3CA22823-3110-4423-91E0-DA6151CB83FE}"/>
    <cellStyle name="Comma 3 4 2 3 2 2 4" xfId="7509" xr:uid="{4EAB9A96-A48B-46F8-8A6F-B540959BFCCC}"/>
    <cellStyle name="Comma 3 4 2 3 2 2 4 2" xfId="21380" xr:uid="{239C1CAD-C81E-4316-96DE-FBF139151144}"/>
    <cellStyle name="Comma 3 4 2 3 2 2 5" xfId="9023" xr:uid="{84548667-A790-4C19-BCCD-3550E61EA558}"/>
    <cellStyle name="Comma 3 4 2 3 2 2 5 2" xfId="22888" xr:uid="{9E53504F-9329-4EBD-8F94-DF495505A89D}"/>
    <cellStyle name="Comma 3 4 2 3 2 2 6" xfId="12643" xr:uid="{57C874F7-4056-4774-9970-5E022EA08BD6}"/>
    <cellStyle name="Comma 3 4 2 3 2 2 6 2" xfId="26507" xr:uid="{9E458798-CC9E-47DD-ADCA-A4D12A4CD155}"/>
    <cellStyle name="Comma 3 4 2 3 2 2 7" xfId="14388" xr:uid="{293814A2-D146-4DD7-A48A-49E9DD82717D}"/>
    <cellStyle name="Comma 3 4 2 3 2 2 7 2" xfId="28252" xr:uid="{DE484B3D-9E05-4FA9-B809-1CDD5F5AB15E}"/>
    <cellStyle name="Comma 3 4 2 3 2 2 8" xfId="15936" xr:uid="{629BA0E3-2057-4BCA-8A64-15936833A5D0}"/>
    <cellStyle name="Comma 3 4 2 3 2 3" xfId="2371" xr:uid="{6D902BF6-6432-4A4C-84D6-C6498306E80B}"/>
    <cellStyle name="Comma 3 4 2 3 2 3 2" xfId="4091" xr:uid="{43836C57-DF7A-45F4-B14D-AC50BC9E3F47}"/>
    <cellStyle name="Comma 3 4 2 3 2 3 2 2" xfId="18125" xr:uid="{57C04F6A-9911-43C3-95AD-DF841BF5F78B}"/>
    <cellStyle name="Comma 3 4 2 3 2 3 3" xfId="8017" xr:uid="{51DAA762-F142-4A0C-B3AF-85B8C34F91D1}"/>
    <cellStyle name="Comma 3 4 2 3 2 3 3 2" xfId="21886" xr:uid="{4EB1BD91-FCC4-4612-A0E7-056602817821}"/>
    <cellStyle name="Comma 3 4 2 3 2 3 4" xfId="9535" xr:uid="{0CC5A5D3-BC41-490A-A76E-AAC5BA42310E}"/>
    <cellStyle name="Comma 3 4 2 3 2 3 4 2" xfId="23400" xr:uid="{C0AD6A22-753B-41C2-B3C0-6BC68DC9DDEE}"/>
    <cellStyle name="Comma 3 4 2 3 2 3 5" xfId="13149" xr:uid="{2E41D8C1-391B-4D05-902A-4609B761D488}"/>
    <cellStyle name="Comma 3 4 2 3 2 3 5 2" xfId="27013" xr:uid="{24D48B15-EA5B-44FD-A64F-DDE39D545C7C}"/>
    <cellStyle name="Comma 3 4 2 3 2 3 6" xfId="14894" xr:uid="{337FC0D4-1FDB-45F6-9A0E-CD47ECB1F0BB}"/>
    <cellStyle name="Comma 3 4 2 3 2 3 6 2" xfId="28758" xr:uid="{D402CF28-0992-4923-8FB3-82F981438EE5}"/>
    <cellStyle name="Comma 3 4 2 3 2 3 7" xfId="16442" xr:uid="{E964B406-7353-46A9-B07D-B2262B142270}"/>
    <cellStyle name="Comma 3 4 2 3 2 4" xfId="5063" xr:uid="{2E943FE0-8949-4441-BCB4-042C8EEB50BE}"/>
    <cellStyle name="Comma 3 4 2 3 2 4 2" xfId="10533" xr:uid="{4869B445-1366-4CBD-B8C9-C58AF3AC2E8B}"/>
    <cellStyle name="Comma 3 4 2 3 2 4 2 2" xfId="24398" xr:uid="{4BCAE5F8-E11A-480B-B80D-6F76AD1A9DA4}"/>
    <cellStyle name="Comma 3 4 2 3 2 4 3" xfId="19097" xr:uid="{3393AC42-8C14-4A97-BEF4-8FB6C4837D9E}"/>
    <cellStyle name="Comma 3 4 2 3 2 5" xfId="5561" xr:uid="{4B589F8E-D378-4F9E-A79D-0C0CEC952884}"/>
    <cellStyle name="Comma 3 4 2 3 2 5 2" xfId="11035" xr:uid="{8A14C293-B2F2-4E21-BA11-30F9C3576D6A}"/>
    <cellStyle name="Comma 3 4 2 3 2 5 2 2" xfId="24900" xr:uid="{BFFEF787-535E-49CF-B31B-BC3E20FAF793}"/>
    <cellStyle name="Comma 3 4 2 3 2 5 3" xfId="19595" xr:uid="{7DC8550A-87F7-4374-8057-9A763E54387D}"/>
    <cellStyle name="Comma 3 4 2 3 2 6" xfId="6063" xr:uid="{0527795C-B469-4C08-8E24-EEB5A406A0DC}"/>
    <cellStyle name="Comma 3 4 2 3 2 6 2" xfId="11537" xr:uid="{5545452C-BDB8-457D-A4FC-F5BCFE032656}"/>
    <cellStyle name="Comma 3 4 2 3 2 6 2 2" xfId="25402" xr:uid="{26E53E8E-B6FC-409A-B827-6520976D028B}"/>
    <cellStyle name="Comma 3 4 2 3 2 6 3" xfId="20097" xr:uid="{3377D85A-C53C-4090-B8A1-CA4E8A0762F1}"/>
    <cellStyle name="Comma 3 4 2 3 2 7" xfId="3081" xr:uid="{0C96D012-7B2D-4439-A5C5-1DA80BEC8E90}"/>
    <cellStyle name="Comma 3 4 2 3 2 7 2" xfId="17123" xr:uid="{8083DB2A-B90E-4907-98B3-8F235250FAC4}"/>
    <cellStyle name="Comma 3 4 2 3 2 8" xfId="7003" xr:uid="{A0371AB7-DDE1-4713-9CEE-B29BD327B125}"/>
    <cellStyle name="Comma 3 4 2 3 2 8 2" xfId="20874" xr:uid="{B31101EF-E74E-49DC-B91F-B5F99A460A3A}"/>
    <cellStyle name="Comma 3 4 2 3 2 9" xfId="8527" xr:uid="{24C934F2-D64D-4985-9081-20D2D8DE76C3}"/>
    <cellStyle name="Comma 3 4 2 3 2 9 2" xfId="22392" xr:uid="{4FAD8107-ECDD-401E-8A15-D9ED827A30B6}"/>
    <cellStyle name="Comma 3 4 2 3 3" xfId="1615" xr:uid="{2E768663-5BD6-4CCE-BD43-9D1C4453714F}"/>
    <cellStyle name="Comma 3 4 2 3 3 2" xfId="4337" xr:uid="{5306B9A7-202F-4800-A810-C771EFCC06D9}"/>
    <cellStyle name="Comma 3 4 2 3 3 2 2" xfId="9783" xr:uid="{904492BA-6C75-4372-AD09-AD4B61673305}"/>
    <cellStyle name="Comma 3 4 2 3 3 2 2 2" xfId="23648" xr:uid="{E4721371-B801-403E-932B-0DE335F23923}"/>
    <cellStyle name="Comma 3 4 2 3 3 2 3" xfId="18371" xr:uid="{7A5CFA66-E747-467F-A214-078906842F22}"/>
    <cellStyle name="Comma 3 4 2 3 3 3" xfId="3327" xr:uid="{0206A81E-7453-47D6-99E0-3AC552FA0D01}"/>
    <cellStyle name="Comma 3 4 2 3 3 3 2" xfId="17369" xr:uid="{18A47E0C-2BEA-49E3-9F6B-993E998325FA}"/>
    <cellStyle name="Comma 3 4 2 3 3 4" xfId="7261" xr:uid="{C6FD3377-8717-4C07-A940-4264B5F13CED}"/>
    <cellStyle name="Comma 3 4 2 3 3 4 2" xfId="21132" xr:uid="{CEF79A6D-11F1-4EDA-B602-AA8534BA24FE}"/>
    <cellStyle name="Comma 3 4 2 3 3 5" xfId="8775" xr:uid="{5DA15B61-6DF1-4F77-87EE-FA4AD4AF055A}"/>
    <cellStyle name="Comma 3 4 2 3 3 5 2" xfId="22640" xr:uid="{F4751E12-0239-40E0-BD8C-7A60596DFB7B}"/>
    <cellStyle name="Comma 3 4 2 3 3 6" xfId="12395" xr:uid="{BAE135F6-091E-4F38-A7C7-334A43139D7D}"/>
    <cellStyle name="Comma 3 4 2 3 3 6 2" xfId="26259" xr:uid="{A2ABC69A-BAD2-4173-9A42-25BD7BA48BAB}"/>
    <cellStyle name="Comma 3 4 2 3 3 7" xfId="14140" xr:uid="{71052F84-CED1-4FC8-BD4C-C668D1B9F121}"/>
    <cellStyle name="Comma 3 4 2 3 3 7 2" xfId="28004" xr:uid="{208C6AC7-9EC9-48C1-83C7-CD01AEC9848D}"/>
    <cellStyle name="Comma 3 4 2 3 3 8" xfId="15688" xr:uid="{E69FCFE5-792A-4194-9C76-506A18730217}"/>
    <cellStyle name="Comma 3 4 2 3 4" xfId="2123" xr:uid="{D2A02EF8-3B82-4A78-8ABD-A395D2B4ACD6}"/>
    <cellStyle name="Comma 3 4 2 3 4 2" xfId="3843" xr:uid="{1CEA0C82-BB2D-4297-B0FF-2D9179425B3B}"/>
    <cellStyle name="Comma 3 4 2 3 4 2 2" xfId="17877" xr:uid="{0B45329F-0F0D-4DA1-9859-6D36801D10A7}"/>
    <cellStyle name="Comma 3 4 2 3 4 3" xfId="7769" xr:uid="{58A772C9-FB17-4B53-9E07-9D9DA30306F7}"/>
    <cellStyle name="Comma 3 4 2 3 4 3 2" xfId="21638" xr:uid="{63EC2E54-BC13-4F04-99B2-C72BBF57851B}"/>
    <cellStyle name="Comma 3 4 2 3 4 4" xfId="9287" xr:uid="{3C9A94D3-55CD-4A22-B383-6E1205390CD8}"/>
    <cellStyle name="Comma 3 4 2 3 4 4 2" xfId="23152" xr:uid="{0C90F426-7920-4CAB-BFBB-8FAE4E6A9FFE}"/>
    <cellStyle name="Comma 3 4 2 3 4 5" xfId="12901" xr:uid="{29189DB5-1A42-45A4-9FA3-D591E5270FC5}"/>
    <cellStyle name="Comma 3 4 2 3 4 5 2" xfId="26765" xr:uid="{1DA6BA37-13B7-4EAB-A823-B307689D933D}"/>
    <cellStyle name="Comma 3 4 2 3 4 6" xfId="14646" xr:uid="{7196FF0C-822B-4E79-895E-E33F50888AC9}"/>
    <cellStyle name="Comma 3 4 2 3 4 6 2" xfId="28510" xr:uid="{571D15B0-326A-4BB9-9301-4E72539B926F}"/>
    <cellStyle name="Comma 3 4 2 3 4 7" xfId="16194" xr:uid="{E6B20B1E-E4BD-4503-BA0B-885D5B28B90E}"/>
    <cellStyle name="Comma 3 4 2 3 5" xfId="4829" xr:uid="{B90B9814-2275-4156-9570-4DF623C40674}"/>
    <cellStyle name="Comma 3 4 2 3 5 2" xfId="10285" xr:uid="{5065F286-9568-4278-BBAC-F1661F419E2B}"/>
    <cellStyle name="Comma 3 4 2 3 5 2 2" xfId="24150" xr:uid="{4B73919D-2E64-4171-986E-91909EDE9E2C}"/>
    <cellStyle name="Comma 3 4 2 3 5 3" xfId="18863" xr:uid="{11AF3132-E92B-4E64-AF27-816A84A5E807}"/>
    <cellStyle name="Comma 3 4 2 3 6" xfId="5313" xr:uid="{E39BD027-8A5A-47BC-B1A0-3434C0F607C5}"/>
    <cellStyle name="Comma 3 4 2 3 6 2" xfId="10787" xr:uid="{ECD36BF1-AE79-4A3E-A7D1-1217C724AF63}"/>
    <cellStyle name="Comma 3 4 2 3 6 2 2" xfId="24652" xr:uid="{8BBE8113-4008-4263-A1BA-C756EC90A3C1}"/>
    <cellStyle name="Comma 3 4 2 3 6 3" xfId="19347" xr:uid="{4EE7C3B2-AD7B-4602-BE74-3896B4E610CE}"/>
    <cellStyle name="Comma 3 4 2 3 7" xfId="5815" xr:uid="{437E7D28-E2FE-4C7E-80DC-631D6AB19909}"/>
    <cellStyle name="Comma 3 4 2 3 7 2" xfId="11289" xr:uid="{029EBE70-978D-495D-9A03-44E10EFE2A76}"/>
    <cellStyle name="Comma 3 4 2 3 7 2 2" xfId="25154" xr:uid="{95B0B292-BD18-4F3F-B59C-13E958FE04D9}"/>
    <cellStyle name="Comma 3 4 2 3 7 3" xfId="19849" xr:uid="{401078C9-9E48-42D0-B480-84D77CDBE410}"/>
    <cellStyle name="Comma 3 4 2 3 8" xfId="2845" xr:uid="{D81962F5-00B1-4EB4-8579-9351DE95AAEE}"/>
    <cellStyle name="Comma 3 4 2 3 8 2" xfId="16887" xr:uid="{6F981A5F-9C07-4EA4-964E-85DE35D6B805}"/>
    <cellStyle name="Comma 3 4 2 3 9" xfId="6755" xr:uid="{2DD145B2-477E-40B5-9B09-57AD91E12F25}"/>
    <cellStyle name="Comma 3 4 2 3 9 2" xfId="20626" xr:uid="{46C46084-D232-4A8C-B81E-31552B1DA3E4}"/>
    <cellStyle name="Comma 3 4 2 4" xfId="985" xr:uid="{35E0D286-FA75-4748-9A07-F251A5F347F5}"/>
    <cellStyle name="Comma 3 4 2 4 10" xfId="11765" xr:uid="{E14231BE-2661-4B31-ACEB-EEC4E4750650}"/>
    <cellStyle name="Comma 3 4 2 4 10 2" xfId="25629" xr:uid="{1E05445F-DF85-4FAE-A866-2F2AB9AC83DD}"/>
    <cellStyle name="Comma 3 4 2 4 11" xfId="13510" xr:uid="{EE112FCE-6114-4AE0-BF7E-671B56A13838}"/>
    <cellStyle name="Comma 3 4 2 4 11 2" xfId="27374" xr:uid="{36597278-7431-44B9-BF02-52DF84E89A1D}"/>
    <cellStyle name="Comma 3 4 2 4 12" xfId="15058" xr:uid="{AACDD736-322D-41F3-9AB0-A051F192DBA4}"/>
    <cellStyle name="Comma 3 4 2 4 2" xfId="1491" xr:uid="{33FD1C86-9A95-4D01-9A4D-74CCF6163EEE}"/>
    <cellStyle name="Comma 3 4 2 4 2 2" xfId="4461" xr:uid="{D5C986CD-14B9-4BB8-A6E0-CE8A161B8B40}"/>
    <cellStyle name="Comma 3 4 2 4 2 2 2" xfId="9907" xr:uid="{A748C526-CD04-49D5-BFD1-EA4B002A83DC}"/>
    <cellStyle name="Comma 3 4 2 4 2 2 2 2" xfId="23772" xr:uid="{346237FE-93AE-4A86-9C1A-ABA7B3EA5643}"/>
    <cellStyle name="Comma 3 4 2 4 2 2 3" xfId="18495" xr:uid="{D283DC39-6C57-462C-BEE8-AC5F60503725}"/>
    <cellStyle name="Comma 3 4 2 4 2 3" xfId="3451" xr:uid="{498035D7-4083-4FE2-8F93-7CF939754819}"/>
    <cellStyle name="Comma 3 4 2 4 2 3 2" xfId="17493" xr:uid="{C1BA78FA-E529-4870-9CDE-5C564C1B678C}"/>
    <cellStyle name="Comma 3 4 2 4 2 4" xfId="7137" xr:uid="{E719E164-5752-4DF0-8E8C-351E25A72517}"/>
    <cellStyle name="Comma 3 4 2 4 2 4 2" xfId="21008" xr:uid="{0BFA1DB5-87DC-4448-88AC-5EEFA54AB52E}"/>
    <cellStyle name="Comma 3 4 2 4 2 5" xfId="8899" xr:uid="{0138852C-BCBD-43C5-973B-FC5A2E8A263B}"/>
    <cellStyle name="Comma 3 4 2 4 2 5 2" xfId="22764" xr:uid="{FFF186DD-FE86-4488-982F-AF38882071DD}"/>
    <cellStyle name="Comma 3 4 2 4 2 6" xfId="12271" xr:uid="{14C57481-49D1-4C82-8D5F-508E77070014}"/>
    <cellStyle name="Comma 3 4 2 4 2 6 2" xfId="26135" xr:uid="{17D2BBE6-A01E-4B5D-AA38-058783A24E8A}"/>
    <cellStyle name="Comma 3 4 2 4 2 7" xfId="14016" xr:uid="{235F6F25-0FF1-48B2-B25E-A761D2464813}"/>
    <cellStyle name="Comma 3 4 2 4 2 7 2" xfId="27880" xr:uid="{DFD41097-4B7F-4025-8A16-F32F10CF157B}"/>
    <cellStyle name="Comma 3 4 2 4 2 8" xfId="15564" xr:uid="{4D8F701B-B502-482B-8EBB-020C2C685C1D}"/>
    <cellStyle name="Comma 3 4 2 4 3" xfId="1999" xr:uid="{87959BA9-CECD-4E6C-9A9E-68AC2DE0DB46}"/>
    <cellStyle name="Comma 3 4 2 4 3 2" xfId="3719" xr:uid="{5818E2A4-370F-4A38-804F-73C5A6A64E4D}"/>
    <cellStyle name="Comma 3 4 2 4 3 2 2" xfId="17753" xr:uid="{F2F9EAAE-57DD-4FE3-84B0-D65D211D303C}"/>
    <cellStyle name="Comma 3 4 2 4 3 3" xfId="7645" xr:uid="{4223A1C7-B42A-4240-B5A3-BC833189432E}"/>
    <cellStyle name="Comma 3 4 2 4 3 3 2" xfId="21514" xr:uid="{1E65BF80-ADDE-4DA8-9D49-1D11E71CC1FC}"/>
    <cellStyle name="Comma 3 4 2 4 3 4" xfId="9163" xr:uid="{37582E6E-AD3D-4249-8AAC-765D79AB77D1}"/>
    <cellStyle name="Comma 3 4 2 4 3 4 2" xfId="23028" xr:uid="{C7C066CD-619B-423B-80DD-C7248D93A82F}"/>
    <cellStyle name="Comma 3 4 2 4 3 5" xfId="12777" xr:uid="{253BBDA6-0597-4A85-A08F-06C72C44C379}"/>
    <cellStyle name="Comma 3 4 2 4 3 5 2" xfId="26641" xr:uid="{1933AF73-520F-4250-BA70-2A768802EBBE}"/>
    <cellStyle name="Comma 3 4 2 4 3 6" xfId="14522" xr:uid="{6778C01B-F974-41CB-923E-E746B3162324}"/>
    <cellStyle name="Comma 3 4 2 4 3 6 2" xfId="28386" xr:uid="{4A4FD8E0-A8D8-44A1-A4A8-9B8B366C0E15}"/>
    <cellStyle name="Comma 3 4 2 4 3 7" xfId="16070" xr:uid="{B21BD61E-8BD8-4446-B4A1-D9D465E6F6D5}"/>
    <cellStyle name="Comma 3 4 2 4 4" xfId="4945" xr:uid="{DF081E75-E9BC-4728-82C4-34FAD95FB8CF}"/>
    <cellStyle name="Comma 3 4 2 4 4 2" xfId="10409" xr:uid="{8E590A83-57F8-4B4D-92F5-11B3BBF8EFEC}"/>
    <cellStyle name="Comma 3 4 2 4 4 2 2" xfId="24274" xr:uid="{0F27B7AE-DD6A-4E7D-B069-0704380E43C2}"/>
    <cellStyle name="Comma 3 4 2 4 4 3" xfId="18979" xr:uid="{A5ADF919-44C6-4174-A4BC-2B8A76C3D377}"/>
    <cellStyle name="Comma 3 4 2 4 5" xfId="5437" xr:uid="{C1A7B0F3-D6DB-4BB6-8618-E45BAC75298B}"/>
    <cellStyle name="Comma 3 4 2 4 5 2" xfId="10911" xr:uid="{B1D8B96D-7FD3-4C8C-8840-25B5ABF18D32}"/>
    <cellStyle name="Comma 3 4 2 4 5 2 2" xfId="24776" xr:uid="{EAC3940B-3AD3-42CF-B9BC-01B09EB66922}"/>
    <cellStyle name="Comma 3 4 2 4 5 3" xfId="19471" xr:uid="{8E8BA2E0-7176-4E3D-8E6F-E029CA920796}"/>
    <cellStyle name="Comma 3 4 2 4 6" xfId="5939" xr:uid="{78B1084E-FA72-4960-8DD4-F2A325DD794E}"/>
    <cellStyle name="Comma 3 4 2 4 6 2" xfId="11413" xr:uid="{BE8AD1E4-C224-4EC5-B273-11A0419F9D3C}"/>
    <cellStyle name="Comma 3 4 2 4 6 2 2" xfId="25278" xr:uid="{00A879F2-3F54-4163-9837-F91839B6A7B9}"/>
    <cellStyle name="Comma 3 4 2 4 6 3" xfId="19973" xr:uid="{09912948-ED84-4A72-80BC-960E1BD65723}"/>
    <cellStyle name="Comma 3 4 2 4 7" xfId="2733" xr:uid="{3CBCB737-3E73-4F5D-8619-6153072B63BB}"/>
    <cellStyle name="Comma 3 4 2 4 7 2" xfId="16775" xr:uid="{796AAF14-F979-455C-925A-51E33EAC71B2}"/>
    <cellStyle name="Comma 3 4 2 4 8" xfId="6631" xr:uid="{6CEAACF0-6D9A-49B0-B4D9-9B19E5959D35}"/>
    <cellStyle name="Comma 3 4 2 4 8 2" xfId="20502" xr:uid="{AD160BA4-A19A-4B40-A081-C0F7156B794B}"/>
    <cellStyle name="Comma 3 4 2 4 9" xfId="8155" xr:uid="{B244212F-835A-4D1E-8DA2-115758E4694A}"/>
    <cellStyle name="Comma 3 4 2 4 9 2" xfId="22020" xr:uid="{5BD0C786-021C-488D-8CA8-C7FCD8C4AAFF}"/>
    <cellStyle name="Comma 3 4 2 5" xfId="1233" xr:uid="{C2FB7360-C380-453C-9655-32E476671A4D}"/>
    <cellStyle name="Comma 3 4 2 5 2" xfId="1739" xr:uid="{6CCAD720-8492-4E15-91E8-E63799FAFC70}"/>
    <cellStyle name="Comma 3 4 2 5 2 2" xfId="3967" xr:uid="{8BF48AFC-14EE-484E-A8EB-8C4389E510B5}"/>
    <cellStyle name="Comma 3 4 2 5 2 2 2" xfId="18001" xr:uid="{18DD4369-870F-4677-A260-9F2B84E81649}"/>
    <cellStyle name="Comma 3 4 2 5 2 3" xfId="7385" xr:uid="{DB4BC95A-3699-4C3F-9990-36C30C9B06F5}"/>
    <cellStyle name="Comma 3 4 2 5 2 3 2" xfId="21256" xr:uid="{88FCEF94-F3AB-4489-BBF8-376D38F7694B}"/>
    <cellStyle name="Comma 3 4 2 5 2 4" xfId="9411" xr:uid="{730AA805-B6B0-4C30-8207-E42B7428AB8D}"/>
    <cellStyle name="Comma 3 4 2 5 2 4 2" xfId="23276" xr:uid="{74DDBB8F-897E-48D2-85BA-5C6CBF7BF793}"/>
    <cellStyle name="Comma 3 4 2 5 2 5" xfId="12519" xr:uid="{45965EE1-30D0-491C-903E-4B697BE276A5}"/>
    <cellStyle name="Comma 3 4 2 5 2 5 2" xfId="26383" xr:uid="{AA08D7B6-572B-41FF-BE01-965B1B531398}"/>
    <cellStyle name="Comma 3 4 2 5 2 6" xfId="14264" xr:uid="{EA60572A-FEE3-4E09-9965-3597B6A462DD}"/>
    <cellStyle name="Comma 3 4 2 5 2 6 2" xfId="28128" xr:uid="{3571D502-A50A-44AE-87BD-23781E51D027}"/>
    <cellStyle name="Comma 3 4 2 5 2 7" xfId="15812" xr:uid="{2FCC3355-0B38-45DD-A0A5-F695FE0D4515}"/>
    <cellStyle name="Comma 3 4 2 5 3" xfId="2247" xr:uid="{58A62EFD-3304-43D0-872C-9290995C508D}"/>
    <cellStyle name="Comma 3 4 2 5 3 2" xfId="7893" xr:uid="{EAAFBD60-7C1C-4A1A-A946-2861BAF84D14}"/>
    <cellStyle name="Comma 3 4 2 5 3 2 2" xfId="21762" xr:uid="{255CB532-37B4-4A5F-AB22-D9A1C35AB83F}"/>
    <cellStyle name="Comma 3 4 2 5 3 3" xfId="13025" xr:uid="{025935EE-505D-473A-8CF1-13A8F47F5337}"/>
    <cellStyle name="Comma 3 4 2 5 3 3 2" xfId="26889" xr:uid="{354304F5-E2B1-47BD-8F17-3AC6B96BADE2}"/>
    <cellStyle name="Comma 3 4 2 5 3 4" xfId="14770" xr:uid="{F05F3F0A-9DA7-4031-8CBF-7516638C9F1B}"/>
    <cellStyle name="Comma 3 4 2 5 3 4 2" xfId="28634" xr:uid="{619961F3-B7E4-4A6A-81A3-8E3E0432D71E}"/>
    <cellStyle name="Comma 3 4 2 5 3 5" xfId="16318" xr:uid="{1D359847-BEC7-48E9-949A-5C505DB2AB29}"/>
    <cellStyle name="Comma 3 4 2 5 4" xfId="2963" xr:uid="{88D5C731-8625-4B4B-BBDA-C4B9407F1D09}"/>
    <cellStyle name="Comma 3 4 2 5 4 2" xfId="17005" xr:uid="{600481EE-5FAF-4692-88A7-87949CE25FFF}"/>
    <cellStyle name="Comma 3 4 2 5 5" xfId="6879" xr:uid="{B04FE48C-71FE-4B4A-9ED2-AC2B0E040FAE}"/>
    <cellStyle name="Comma 3 4 2 5 5 2" xfId="20750" xr:uid="{86E5817D-B337-4DCD-AE60-B4069CDD6FDD}"/>
    <cellStyle name="Comma 3 4 2 5 6" xfId="8403" xr:uid="{58D15A65-FDF2-4684-AE58-F021DB217232}"/>
    <cellStyle name="Comma 3 4 2 5 6 2" xfId="22268" xr:uid="{91166006-D290-4875-A0C5-0FAF3D6F8563}"/>
    <cellStyle name="Comma 3 4 2 5 7" xfId="12013" xr:uid="{EBBEACC5-BE38-4ADE-9908-7A680A83472D}"/>
    <cellStyle name="Comma 3 4 2 5 7 2" xfId="25877" xr:uid="{84402A33-A092-4F39-B0A4-815C44976889}"/>
    <cellStyle name="Comma 3 4 2 5 8" xfId="13758" xr:uid="{402556D8-7B3B-4ECB-A667-1EAA25B94A33}"/>
    <cellStyle name="Comma 3 4 2 5 8 2" xfId="27622" xr:uid="{9C1FF057-D263-473B-AD11-85C142582617}"/>
    <cellStyle name="Comma 3 4 2 5 9" xfId="15306" xr:uid="{CFCCDEB6-3CCC-41A0-8564-5CFF252D301A}"/>
    <cellStyle name="Comma 3 4 2 6" xfId="3205" xr:uid="{BC1C45B6-BED0-472E-BF36-3E076BB6B402}"/>
    <cellStyle name="Comma 3 4 2 6 2" xfId="4215" xr:uid="{54BF440E-8347-40FF-9AD9-50CE025ADFE5}"/>
    <cellStyle name="Comma 3 4 2 6 2 2" xfId="9659" xr:uid="{AFA7FB53-EE4D-4B94-99B1-C3DAEDE27528}"/>
    <cellStyle name="Comma 3 4 2 6 2 2 2" xfId="23524" xr:uid="{409582DE-9925-4E24-B024-8602A5F76B84}"/>
    <cellStyle name="Comma 3 4 2 6 2 3" xfId="18249" xr:uid="{A6983B4B-BD55-437E-9DF9-AE8B0A9EDDCD}"/>
    <cellStyle name="Comma 3 4 2 6 3" xfId="8651" xr:uid="{4D85856E-4399-4774-BA7E-21C73D58DDA3}"/>
    <cellStyle name="Comma 3 4 2 6 3 2" xfId="22516" xr:uid="{BF1AD346-1576-4CBF-837E-7836CCF0EA70}"/>
    <cellStyle name="Comma 3 4 2 6 4" xfId="17247" xr:uid="{250AF02D-378D-4A82-84AE-7E16999D0435}"/>
    <cellStyle name="Comma 3 4 2 7" xfId="4715" xr:uid="{A3B6A9DA-2599-49A2-B8FE-31A0ED2C4228}"/>
    <cellStyle name="Comma 3 4 2 7 2" xfId="10161" xr:uid="{0230BFE7-81C6-4515-8F08-95BFB4FFDC70}"/>
    <cellStyle name="Comma 3 4 2 7 2 2" xfId="24026" xr:uid="{1EA5F53E-89A5-47F7-A141-132206AF8EB8}"/>
    <cellStyle name="Comma 3 4 2 7 3" xfId="18749" xr:uid="{91832DEE-B00F-4A5F-8767-59CB6A99C738}"/>
    <cellStyle name="Comma 3 4 2 8" xfId="5191" xr:uid="{3C523B00-D74C-4DD3-9EAD-8E5D6A0AD92D}"/>
    <cellStyle name="Comma 3 4 2 8 2" xfId="10663" xr:uid="{1FF8FC93-E77D-4138-BC9D-F704F3CEDCE4}"/>
    <cellStyle name="Comma 3 4 2 8 2 2" xfId="24528" xr:uid="{345AFA16-A1BD-467B-B5F5-0EE74C4FCA42}"/>
    <cellStyle name="Comma 3 4 2 8 3" xfId="19225" xr:uid="{1A09E4A6-4842-49AB-84F5-F0D34C59A7B7}"/>
    <cellStyle name="Comma 3 4 2 9" xfId="5691" xr:uid="{212390A8-990F-44A1-B8AF-1D76E2259CDA}"/>
    <cellStyle name="Comma 3 4 2 9 2" xfId="11165" xr:uid="{931810D4-F0C1-4D8D-965B-76433617F0B0}"/>
    <cellStyle name="Comma 3 4 2 9 2 2" xfId="25030" xr:uid="{8458E4B3-50C6-418A-BCDC-5A93E2921DB1}"/>
    <cellStyle name="Comma 3 4 2 9 3" xfId="19725" xr:uid="{55DB3F28-80C3-4165-8A45-680CEF15FF76}"/>
    <cellStyle name="Comma 3 4 3" xfId="250" xr:uid="{00000000-0005-0000-0000-0000C3000000}"/>
    <cellStyle name="Comma 3 4 3 10" xfId="6247" xr:uid="{661BB342-71DB-415E-9060-5F2200E9520E}"/>
    <cellStyle name="Comma 3 4 3 11" xfId="2751" xr:uid="{E720C35C-BAFB-4CD0-B59D-AA9BB039AA1F}"/>
    <cellStyle name="Comma 3 4 3 11 2" xfId="16793" xr:uid="{216C1D62-D7C8-42CB-8CB8-C489088F139E}"/>
    <cellStyle name="Comma 3 4 3 12" xfId="8175" xr:uid="{EA7BFCF0-13C3-4A20-B21E-1253F97F2097}"/>
    <cellStyle name="Comma 3 4 3 12 2" xfId="22040" xr:uid="{6486D0C0-D1B1-4C36-9EA8-B9CD6A0BDA95}"/>
    <cellStyle name="Comma 3 4 3 13" xfId="11785" xr:uid="{596FC04A-FD2F-4886-BD69-4210DCCD136C}"/>
    <cellStyle name="Comma 3 4 3 13 2" xfId="25649" xr:uid="{83872B84-57D4-45D1-B4FB-798F62374E4C}"/>
    <cellStyle name="Comma 3 4 3 14" xfId="1005" xr:uid="{567BF643-C87A-482C-8A1E-025786B6D9CD}"/>
    <cellStyle name="Comma 3 4 3 15" xfId="15078" xr:uid="{2AE1A0EC-4B4A-4016-9584-BC92F76E608C}"/>
    <cellStyle name="Comma 3 4 3 2" xfId="1031" xr:uid="{D4B3CF88-95AE-43EA-BC6B-AE43587ED1CC}"/>
    <cellStyle name="Comma 3 4 3 2 10" xfId="6677" xr:uid="{2E82F5A7-F40A-431D-B043-4000B8361AD8}"/>
    <cellStyle name="Comma 3 4 3 2 10 2" xfId="20548" xr:uid="{7715E6D5-F9B5-4075-B76A-F6416D68BEED}"/>
    <cellStyle name="Comma 3 4 3 2 11" xfId="8201" xr:uid="{629D9B8D-CC78-4A09-A091-75C9B2476412}"/>
    <cellStyle name="Comma 3 4 3 2 11 2" xfId="22066" xr:uid="{C1155089-632C-47B9-A258-A496AB1963B6}"/>
    <cellStyle name="Comma 3 4 3 2 12" xfId="11811" xr:uid="{62E1B2E3-838E-420A-A459-8C9378D6CF1B}"/>
    <cellStyle name="Comma 3 4 3 2 12 2" xfId="25675" xr:uid="{F9CDA42C-D9F2-4958-AEE8-6D3E58BB51F8}"/>
    <cellStyle name="Comma 3 4 3 2 13" xfId="13556" xr:uid="{68CE723F-1179-4D19-8A1B-1FCD6E99D31B}"/>
    <cellStyle name="Comma 3 4 3 2 13 2" xfId="27420" xr:uid="{76D2B8BF-00EA-4DA0-9BE7-242A7F4B3E2F}"/>
    <cellStyle name="Comma 3 4 3 2 14" xfId="15104" xr:uid="{14980700-AA22-4FD0-993A-F6DAE2811672}"/>
    <cellStyle name="Comma 3 4 3 2 2" xfId="1155" xr:uid="{7650787D-0031-45E9-85D5-1AD336983435}"/>
    <cellStyle name="Comma 3 4 3 2 2 10" xfId="8325" xr:uid="{A7B8886E-F675-4CA9-97FA-26D5BE12AC56}"/>
    <cellStyle name="Comma 3 4 3 2 2 10 2" xfId="22190" xr:uid="{3DF5526B-4FDE-43EA-A754-8314DD3375F1}"/>
    <cellStyle name="Comma 3 4 3 2 2 11" xfId="11935" xr:uid="{76387727-59B2-45FA-883C-64FBDFE8C985}"/>
    <cellStyle name="Comma 3 4 3 2 2 11 2" xfId="25799" xr:uid="{5AD556F5-CD0E-4C24-A53B-563E19CB02C9}"/>
    <cellStyle name="Comma 3 4 3 2 2 12" xfId="13680" xr:uid="{FAB08745-B55A-4CE8-A834-054AA94DC583}"/>
    <cellStyle name="Comma 3 4 3 2 2 12 2" xfId="27544" xr:uid="{D01460A6-1C22-4A41-AA1F-3ADA239EECCE}"/>
    <cellStyle name="Comma 3 4 3 2 2 13" xfId="15228" xr:uid="{A38784EF-52DE-4C55-B783-C31EBEF2B2DD}"/>
    <cellStyle name="Comma 3 4 3 2 2 2" xfId="1403" xr:uid="{79BD3F84-1F22-48BF-A783-09609A218E8D}"/>
    <cellStyle name="Comma 3 4 3 2 2 2 10" xfId="12183" xr:uid="{34E64FB6-FE01-4B95-B4B8-987F34A6DAEC}"/>
    <cellStyle name="Comma 3 4 3 2 2 2 10 2" xfId="26047" xr:uid="{E2DF4A8E-DC65-41FD-9EC3-8E6318D3A4DA}"/>
    <cellStyle name="Comma 3 4 3 2 2 2 11" xfId="13928" xr:uid="{D155AF94-667D-41B4-B9EC-5D278DB6D23A}"/>
    <cellStyle name="Comma 3 4 3 2 2 2 11 2" xfId="27792" xr:uid="{275E9910-B2C3-4161-B3AC-69F1B23F49B1}"/>
    <cellStyle name="Comma 3 4 3 2 2 2 12" xfId="15476" xr:uid="{04E44776-83FB-4134-BB14-C3442988CF52}"/>
    <cellStyle name="Comma 3 4 3 2 2 2 2" xfId="1909" xr:uid="{99652B73-C7C8-4BF1-97B5-E5C6783792C6}"/>
    <cellStyle name="Comma 3 4 3 2 2 2 2 2" xfId="4631" xr:uid="{00C2583D-E409-4774-99DC-292454243564}"/>
    <cellStyle name="Comma 3 4 3 2 2 2 2 2 2" xfId="10077" xr:uid="{B24A866C-67FA-437E-B1F4-3B45C8801208}"/>
    <cellStyle name="Comma 3 4 3 2 2 2 2 2 2 2" xfId="23942" xr:uid="{AB17387A-E9C9-4E9C-90A7-0648B6A3101F}"/>
    <cellStyle name="Comma 3 4 3 2 2 2 2 2 3" xfId="18665" xr:uid="{75C7036D-8C4C-466A-B833-AA6744AA34E3}"/>
    <cellStyle name="Comma 3 4 3 2 2 2 2 3" xfId="3621" xr:uid="{20FD264F-0E9A-49B0-A1D0-6623DA27ACDF}"/>
    <cellStyle name="Comma 3 4 3 2 2 2 2 3 2" xfId="17663" xr:uid="{C1169C78-6C8A-4008-9A4D-EDCDBCD8C6A5}"/>
    <cellStyle name="Comma 3 4 3 2 2 2 2 4" xfId="7555" xr:uid="{F6752926-BE6E-4D2C-B9CA-05D3B1DE4C6D}"/>
    <cellStyle name="Comma 3 4 3 2 2 2 2 4 2" xfId="21426" xr:uid="{D26751C5-91C8-4294-B792-CF11212714C9}"/>
    <cellStyle name="Comma 3 4 3 2 2 2 2 5" xfId="9069" xr:uid="{D37946FB-663E-4003-B159-2442EE4255FE}"/>
    <cellStyle name="Comma 3 4 3 2 2 2 2 5 2" xfId="22934" xr:uid="{161661F9-BAFC-4B49-91FD-E34A32A940EB}"/>
    <cellStyle name="Comma 3 4 3 2 2 2 2 6" xfId="12689" xr:uid="{63824EE3-A63D-420C-B827-4AB5F922B0CC}"/>
    <cellStyle name="Comma 3 4 3 2 2 2 2 6 2" xfId="26553" xr:uid="{45915FEB-E56C-4075-933A-CA3FB1D99D6F}"/>
    <cellStyle name="Comma 3 4 3 2 2 2 2 7" xfId="14434" xr:uid="{D6806DEA-1190-4A2F-B88B-AE7DE86CEED0}"/>
    <cellStyle name="Comma 3 4 3 2 2 2 2 7 2" xfId="28298" xr:uid="{D217CE52-3262-438B-BBE4-20703FB9A1CA}"/>
    <cellStyle name="Comma 3 4 3 2 2 2 2 8" xfId="15982" xr:uid="{2D319E9C-1FB1-4CEC-80C8-99272560F57D}"/>
    <cellStyle name="Comma 3 4 3 2 2 2 3" xfId="2417" xr:uid="{A5D7E60C-7DED-416D-8BA5-BC008093A084}"/>
    <cellStyle name="Comma 3 4 3 2 2 2 3 2" xfId="4137" xr:uid="{654CAE74-1DA4-4E08-A6B9-47DE623ECC9E}"/>
    <cellStyle name="Comma 3 4 3 2 2 2 3 2 2" xfId="18171" xr:uid="{FA0D4155-28F9-4A08-A619-8786FF0DEE16}"/>
    <cellStyle name="Comma 3 4 3 2 2 2 3 3" xfId="8063" xr:uid="{C2C7B549-C282-4B5D-9AE7-509BF631D9A4}"/>
    <cellStyle name="Comma 3 4 3 2 2 2 3 3 2" xfId="21932" xr:uid="{B575E473-A6E2-4508-9EC0-F7967112EE20}"/>
    <cellStyle name="Comma 3 4 3 2 2 2 3 4" xfId="9581" xr:uid="{E1BE9863-BE64-4942-BCB9-8B2B978A471D}"/>
    <cellStyle name="Comma 3 4 3 2 2 2 3 4 2" xfId="23446" xr:uid="{4E6F9F55-6717-4CD8-A22E-6EAE39E16FF7}"/>
    <cellStyle name="Comma 3 4 3 2 2 2 3 5" xfId="13195" xr:uid="{84F39565-F312-42E2-B758-D326D763150E}"/>
    <cellStyle name="Comma 3 4 3 2 2 2 3 5 2" xfId="27059" xr:uid="{0E6E05D5-4CA8-4D21-A643-3CC7E1E0652F}"/>
    <cellStyle name="Comma 3 4 3 2 2 2 3 6" xfId="14940" xr:uid="{3E77A7D4-07FA-4E0E-B273-6859A9C6A76E}"/>
    <cellStyle name="Comma 3 4 3 2 2 2 3 6 2" xfId="28804" xr:uid="{4EA8A465-02D1-4969-8930-431C1BA8F44B}"/>
    <cellStyle name="Comma 3 4 3 2 2 2 3 7" xfId="16488" xr:uid="{F2BA1D0E-E462-4019-BA00-48F07495262D}"/>
    <cellStyle name="Comma 3 4 3 2 2 2 4" xfId="5109" xr:uid="{98B39CE0-EBB8-4574-BF65-552AE7B065C4}"/>
    <cellStyle name="Comma 3 4 3 2 2 2 4 2" xfId="10579" xr:uid="{E4726DC7-9D2C-4B07-AC23-5770405344B0}"/>
    <cellStyle name="Comma 3 4 3 2 2 2 4 2 2" xfId="24444" xr:uid="{65656C95-007A-48F2-B33E-9DB1D4D8A19C}"/>
    <cellStyle name="Comma 3 4 3 2 2 2 4 3" xfId="19143" xr:uid="{72F463F0-427E-4860-ACC4-0631423D52EE}"/>
    <cellStyle name="Comma 3 4 3 2 2 2 5" xfId="5607" xr:uid="{E2E49FB4-9CAC-4C0D-8586-6DDF5B015E0C}"/>
    <cellStyle name="Comma 3 4 3 2 2 2 5 2" xfId="11081" xr:uid="{1F341F5E-2511-4AF8-B3C4-673D56F2F9C1}"/>
    <cellStyle name="Comma 3 4 3 2 2 2 5 2 2" xfId="24946" xr:uid="{35113BF8-7CC8-4362-A27D-1DD401FDDFF1}"/>
    <cellStyle name="Comma 3 4 3 2 2 2 5 3" xfId="19641" xr:uid="{F4DF9943-6F3D-4DC2-A856-F8AFF6C274FF}"/>
    <cellStyle name="Comma 3 4 3 2 2 2 6" xfId="6109" xr:uid="{72FD8E69-EF74-4F2F-A5E0-3C954FB92335}"/>
    <cellStyle name="Comma 3 4 3 2 2 2 6 2" xfId="11583" xr:uid="{BE5A230C-EE9F-4329-8E0A-363732722976}"/>
    <cellStyle name="Comma 3 4 3 2 2 2 6 2 2" xfId="25448" xr:uid="{6D4223BB-492B-4776-BFCE-509231E7B125}"/>
    <cellStyle name="Comma 3 4 3 2 2 2 6 3" xfId="20143" xr:uid="{F99BCF5E-66E9-4B09-96F5-B0A1EE690592}"/>
    <cellStyle name="Comma 3 4 3 2 2 2 7" xfId="3127" xr:uid="{179383AF-5D53-441A-B9FD-EFFB8A14B73B}"/>
    <cellStyle name="Comma 3 4 3 2 2 2 7 2" xfId="17169" xr:uid="{CC2A5DBA-189E-4156-9316-A18961262B86}"/>
    <cellStyle name="Comma 3 4 3 2 2 2 8" xfId="7049" xr:uid="{F7D1FB43-F7AB-45D4-B70C-A890D6854E5B}"/>
    <cellStyle name="Comma 3 4 3 2 2 2 8 2" xfId="20920" xr:uid="{0A62C9D4-61AC-4C83-87B4-41C12C1C330D}"/>
    <cellStyle name="Comma 3 4 3 2 2 2 9" xfId="8573" xr:uid="{31D196FD-C9FB-437F-9069-CBE4516E8014}"/>
    <cellStyle name="Comma 3 4 3 2 2 2 9 2" xfId="22438" xr:uid="{464BB525-935E-4E5A-BD19-945BA464E57A}"/>
    <cellStyle name="Comma 3 4 3 2 2 3" xfId="1661" xr:uid="{E9EC17F0-1482-4F85-882A-0DC3939B4CCF}"/>
    <cellStyle name="Comma 3 4 3 2 2 3 2" xfId="4383" xr:uid="{B3D314D4-8C5B-4CB2-AD04-1690522D30A4}"/>
    <cellStyle name="Comma 3 4 3 2 2 3 2 2" xfId="9829" xr:uid="{9A81C637-EEF2-402E-96CE-899C33EA4D1C}"/>
    <cellStyle name="Comma 3 4 3 2 2 3 2 2 2" xfId="23694" xr:uid="{0BEA1AB7-049A-4725-83D9-6F1C5B1042EE}"/>
    <cellStyle name="Comma 3 4 3 2 2 3 2 3" xfId="18417" xr:uid="{BF28913C-810E-4709-8397-7958C8052262}"/>
    <cellStyle name="Comma 3 4 3 2 2 3 3" xfId="3373" xr:uid="{3D328C9B-53A6-4BDC-B15B-2F38CC890D0B}"/>
    <cellStyle name="Comma 3 4 3 2 2 3 3 2" xfId="17415" xr:uid="{BDDC2C04-3626-4E95-858E-9E7F6E2AAF3E}"/>
    <cellStyle name="Comma 3 4 3 2 2 3 4" xfId="7307" xr:uid="{E86BF5B7-6ED8-45EB-A018-C1919D3A305A}"/>
    <cellStyle name="Comma 3 4 3 2 2 3 4 2" xfId="21178" xr:uid="{C07A424E-5376-488C-B63F-1D63B87754F5}"/>
    <cellStyle name="Comma 3 4 3 2 2 3 5" xfId="8821" xr:uid="{7998FFBC-6FFE-4871-8BD6-4DEA8EEA2198}"/>
    <cellStyle name="Comma 3 4 3 2 2 3 5 2" xfId="22686" xr:uid="{FE892B5B-19BD-47AA-838C-1443CE6CB78D}"/>
    <cellStyle name="Comma 3 4 3 2 2 3 6" xfId="12441" xr:uid="{79A3F903-1B3B-4991-9323-C98AD77D9E59}"/>
    <cellStyle name="Comma 3 4 3 2 2 3 6 2" xfId="26305" xr:uid="{4C2A803A-78D1-428A-B282-7E2326C507FB}"/>
    <cellStyle name="Comma 3 4 3 2 2 3 7" xfId="14186" xr:uid="{0DD3D175-25F0-4B01-A47E-1E5D6354AB62}"/>
    <cellStyle name="Comma 3 4 3 2 2 3 7 2" xfId="28050" xr:uid="{E16CB04B-12EA-44A8-AD21-5356B452873A}"/>
    <cellStyle name="Comma 3 4 3 2 2 3 8" xfId="15734" xr:uid="{DE163DE7-1486-47C7-892F-1130480C61B1}"/>
    <cellStyle name="Comma 3 4 3 2 2 4" xfId="2169" xr:uid="{5C7DC75E-4877-4898-8028-E2D173180422}"/>
    <cellStyle name="Comma 3 4 3 2 2 4 2" xfId="3889" xr:uid="{91C99294-66E2-4D7F-A740-D726DE2AB2F5}"/>
    <cellStyle name="Comma 3 4 3 2 2 4 2 2" xfId="17923" xr:uid="{C72BC95F-7426-4C0C-AC8C-ED7C8B3D14A8}"/>
    <cellStyle name="Comma 3 4 3 2 2 4 3" xfId="7815" xr:uid="{B362D2BA-446C-49BB-AF38-216209A4ADE0}"/>
    <cellStyle name="Comma 3 4 3 2 2 4 3 2" xfId="21684" xr:uid="{91ADDA39-105C-4FD6-A6E0-80BF8E4D670C}"/>
    <cellStyle name="Comma 3 4 3 2 2 4 4" xfId="9333" xr:uid="{4E11BEA9-D250-4B23-9C78-4AC192148C2D}"/>
    <cellStyle name="Comma 3 4 3 2 2 4 4 2" xfId="23198" xr:uid="{39184C98-C5AD-4988-AE81-8543B810EEDD}"/>
    <cellStyle name="Comma 3 4 3 2 2 4 5" xfId="12947" xr:uid="{FE4AED4B-C4E7-49DC-867E-AAFB50770EFD}"/>
    <cellStyle name="Comma 3 4 3 2 2 4 5 2" xfId="26811" xr:uid="{A46A7E3D-0AF7-457B-9576-B8D5DCF668AC}"/>
    <cellStyle name="Comma 3 4 3 2 2 4 6" xfId="14692" xr:uid="{8FEFADB0-5C66-4308-A758-DABD21CE699B}"/>
    <cellStyle name="Comma 3 4 3 2 2 4 6 2" xfId="28556" xr:uid="{8A947274-B2E4-4A9C-8551-A36C61B65230}"/>
    <cellStyle name="Comma 3 4 3 2 2 4 7" xfId="16240" xr:uid="{11590857-C59A-4868-9AD8-B53F27AD7926}"/>
    <cellStyle name="Comma 3 4 3 2 2 5" xfId="4871" xr:uid="{F82271A0-EC1E-4D56-8D65-54409F6E8854}"/>
    <cellStyle name="Comma 3 4 3 2 2 5 2" xfId="10331" xr:uid="{1BA10326-C920-4A0C-A629-91F1B10D957F}"/>
    <cellStyle name="Comma 3 4 3 2 2 5 2 2" xfId="24196" xr:uid="{F6471C5B-D907-4509-B8CB-256CC79BD774}"/>
    <cellStyle name="Comma 3 4 3 2 2 5 3" xfId="18905" xr:uid="{8E27465B-91BF-4193-8E63-412A220D235B}"/>
    <cellStyle name="Comma 3 4 3 2 2 6" xfId="5359" xr:uid="{25140A80-45A1-4500-BFAE-C2679F8C3058}"/>
    <cellStyle name="Comma 3 4 3 2 2 6 2" xfId="10833" xr:uid="{5245E1AC-D8C0-4ACB-8E69-0312E7945EEC}"/>
    <cellStyle name="Comma 3 4 3 2 2 6 2 2" xfId="24698" xr:uid="{C9A436AE-1278-4C73-8E52-F2701400D950}"/>
    <cellStyle name="Comma 3 4 3 2 2 6 3" xfId="19393" xr:uid="{A1994A8D-160B-408B-991E-02970CCDACEA}"/>
    <cellStyle name="Comma 3 4 3 2 2 7" xfId="5861" xr:uid="{0D1A9A38-B6D7-4BC8-A9F9-354F50D7FB3C}"/>
    <cellStyle name="Comma 3 4 3 2 2 7 2" xfId="11335" xr:uid="{F3E94C9D-450C-4725-8EF3-2DB6F6400D3D}"/>
    <cellStyle name="Comma 3 4 3 2 2 7 2 2" xfId="25200" xr:uid="{DB575347-B1A3-4617-AD80-8A880EDAA7FA}"/>
    <cellStyle name="Comma 3 4 3 2 2 7 3" xfId="19895" xr:uid="{C641D3FA-91CD-4A59-882B-979FBFC34E9B}"/>
    <cellStyle name="Comma 3 4 3 2 2 8" xfId="2887" xr:uid="{7F4EBB9B-71BC-4FB9-8C37-EEFD59656069}"/>
    <cellStyle name="Comma 3 4 3 2 2 8 2" xfId="16929" xr:uid="{59A375D1-A63A-4B92-BE28-A7B9FD7E5DCA}"/>
    <cellStyle name="Comma 3 4 3 2 2 9" xfId="6801" xr:uid="{927DFD7B-278C-4ACD-9A5F-30A95505AABE}"/>
    <cellStyle name="Comma 3 4 3 2 2 9 2" xfId="20672" xr:uid="{BF3F8A9E-7A51-494F-BFC0-878A50F9E071}"/>
    <cellStyle name="Comma 3 4 3 2 3" xfId="1279" xr:uid="{ACCEAEE3-BAB0-47DE-B2BA-69966D6F4E45}"/>
    <cellStyle name="Comma 3 4 3 2 3 10" xfId="12059" xr:uid="{9C785B99-D694-4CD8-AD77-D68190F58905}"/>
    <cellStyle name="Comma 3 4 3 2 3 10 2" xfId="25923" xr:uid="{AE5C7BCE-4DBD-43E4-A465-60749BF5F712}"/>
    <cellStyle name="Comma 3 4 3 2 3 11" xfId="13804" xr:uid="{08B7572C-CB83-420D-9552-507451B0DC27}"/>
    <cellStyle name="Comma 3 4 3 2 3 11 2" xfId="27668" xr:uid="{34396C96-7F8A-4B2C-86DF-49CFD5D5E4FC}"/>
    <cellStyle name="Comma 3 4 3 2 3 12" xfId="15352" xr:uid="{19D3B978-24ED-4613-9368-96049D4D8533}"/>
    <cellStyle name="Comma 3 4 3 2 3 2" xfId="1785" xr:uid="{5D4733E2-E96C-4E68-83C3-D5E7A18200AC}"/>
    <cellStyle name="Comma 3 4 3 2 3 2 2" xfId="4507" xr:uid="{4A2B2FAB-9922-4A1A-90EF-6ADF826D3C26}"/>
    <cellStyle name="Comma 3 4 3 2 3 2 2 2" xfId="9953" xr:uid="{BDCF5AF0-6105-4B60-BD9F-C0529380034B}"/>
    <cellStyle name="Comma 3 4 3 2 3 2 2 2 2" xfId="23818" xr:uid="{BF6F0716-86CC-43B9-836C-8BF31A1349D6}"/>
    <cellStyle name="Comma 3 4 3 2 3 2 2 3" xfId="18541" xr:uid="{1CEE5350-35BA-4E16-8392-10066CC95048}"/>
    <cellStyle name="Comma 3 4 3 2 3 2 3" xfId="3497" xr:uid="{C533433F-6D00-494F-BC68-8587FFB5CF31}"/>
    <cellStyle name="Comma 3 4 3 2 3 2 3 2" xfId="17539" xr:uid="{8ED99E99-2CBA-4242-8A5D-85937642E066}"/>
    <cellStyle name="Comma 3 4 3 2 3 2 4" xfId="7431" xr:uid="{7D180499-C251-47CC-9B79-26C81EC6FC2C}"/>
    <cellStyle name="Comma 3 4 3 2 3 2 4 2" xfId="21302" xr:uid="{8F06DDFB-917A-4429-AF59-3DCA44BA81AA}"/>
    <cellStyle name="Comma 3 4 3 2 3 2 5" xfId="8945" xr:uid="{D36E1A12-1290-474D-AF3E-DF895A72CEE5}"/>
    <cellStyle name="Comma 3 4 3 2 3 2 5 2" xfId="22810" xr:uid="{FAB8C176-B434-422C-A722-407A66167B08}"/>
    <cellStyle name="Comma 3 4 3 2 3 2 6" xfId="12565" xr:uid="{AFE15481-D4C3-4797-83BB-ED2E3EA13D17}"/>
    <cellStyle name="Comma 3 4 3 2 3 2 6 2" xfId="26429" xr:uid="{D33B84B0-8BA2-4F93-AC0E-7DA7E9F94B5C}"/>
    <cellStyle name="Comma 3 4 3 2 3 2 7" xfId="14310" xr:uid="{D39DFA2B-8966-4853-83BB-B1EE566ED6C0}"/>
    <cellStyle name="Comma 3 4 3 2 3 2 7 2" xfId="28174" xr:uid="{1CA2D8DE-1764-4035-8BE9-D9D4E607DB64}"/>
    <cellStyle name="Comma 3 4 3 2 3 2 8" xfId="15858" xr:uid="{A40D899E-5C16-4CBA-8CFE-B8B94DA87B54}"/>
    <cellStyle name="Comma 3 4 3 2 3 3" xfId="2293" xr:uid="{E1DEC9BF-4C6D-4ADD-AFB4-AA1AFAEC8C44}"/>
    <cellStyle name="Comma 3 4 3 2 3 3 2" xfId="4013" xr:uid="{81FD8165-1F4C-406B-A8A2-D557C2CBD868}"/>
    <cellStyle name="Comma 3 4 3 2 3 3 2 2" xfId="18047" xr:uid="{69A5F6C5-62A0-49DA-A99A-8271A6BA6441}"/>
    <cellStyle name="Comma 3 4 3 2 3 3 3" xfId="7939" xr:uid="{A6E37462-A09F-4A81-A1A4-E9003899B1F3}"/>
    <cellStyle name="Comma 3 4 3 2 3 3 3 2" xfId="21808" xr:uid="{D068DB44-686B-48C3-8B38-6887C22F0541}"/>
    <cellStyle name="Comma 3 4 3 2 3 3 4" xfId="9457" xr:uid="{4A007452-E8D8-47DB-8712-1C82F1569653}"/>
    <cellStyle name="Comma 3 4 3 2 3 3 4 2" xfId="23322" xr:uid="{555C59FC-DC34-4C8C-A3BE-96B951E20F1E}"/>
    <cellStyle name="Comma 3 4 3 2 3 3 5" xfId="13071" xr:uid="{D5E55087-A959-4561-844B-589E7FE8B08D}"/>
    <cellStyle name="Comma 3 4 3 2 3 3 5 2" xfId="26935" xr:uid="{8A74E144-02AF-4BF6-84D0-8FDDC22A142E}"/>
    <cellStyle name="Comma 3 4 3 2 3 3 6" xfId="14816" xr:uid="{068AA98E-B3F4-42C2-B5DD-A93BC05D12CD}"/>
    <cellStyle name="Comma 3 4 3 2 3 3 6 2" xfId="28680" xr:uid="{63DD6F71-F496-494E-9279-106F0C241D49}"/>
    <cellStyle name="Comma 3 4 3 2 3 3 7" xfId="16364" xr:uid="{3D5F31B1-A6F0-43AE-968B-E65FFB6995BD}"/>
    <cellStyle name="Comma 3 4 3 2 3 4" xfId="4987" xr:uid="{AB155CA4-5C8D-4D43-8331-01121DD68B58}"/>
    <cellStyle name="Comma 3 4 3 2 3 4 2" xfId="10455" xr:uid="{147FF099-4FA3-4F06-8ED5-45159B0A069D}"/>
    <cellStyle name="Comma 3 4 3 2 3 4 2 2" xfId="24320" xr:uid="{2C8A631D-4A81-48B0-9BE5-14AD6E4A6741}"/>
    <cellStyle name="Comma 3 4 3 2 3 4 3" xfId="19021" xr:uid="{1DDFDA71-4C30-4CD2-B72C-923C0B527F78}"/>
    <cellStyle name="Comma 3 4 3 2 3 5" xfId="5483" xr:uid="{70E4F0FB-81A4-40CA-8E4A-1AA74D2794F8}"/>
    <cellStyle name="Comma 3 4 3 2 3 5 2" xfId="10957" xr:uid="{E2FA4E0C-0A98-4A0F-8886-DE18E2574329}"/>
    <cellStyle name="Comma 3 4 3 2 3 5 2 2" xfId="24822" xr:uid="{223F86D6-7BB4-42CE-895B-4EFD1B68BAAC}"/>
    <cellStyle name="Comma 3 4 3 2 3 5 3" xfId="19517" xr:uid="{127248FB-8585-4E5A-ACCB-8DE0101061F4}"/>
    <cellStyle name="Comma 3 4 3 2 3 6" xfId="5985" xr:uid="{DB6DB5D3-7EB5-470C-9187-62ACABD86832}"/>
    <cellStyle name="Comma 3 4 3 2 3 6 2" xfId="11459" xr:uid="{D254C697-F96F-4B66-880C-21B4409B9649}"/>
    <cellStyle name="Comma 3 4 3 2 3 6 2 2" xfId="25324" xr:uid="{1A9DA23C-7A02-4E52-9E00-9D2A3816A1F2}"/>
    <cellStyle name="Comma 3 4 3 2 3 6 3" xfId="20019" xr:uid="{4483DF23-46C1-4D0D-81D7-40CAE4E0977D}"/>
    <cellStyle name="Comma 3 4 3 2 3 7" xfId="3005" xr:uid="{FDD14979-38E4-48A7-ACE1-2825EE5D2E89}"/>
    <cellStyle name="Comma 3 4 3 2 3 7 2" xfId="17047" xr:uid="{DB5C3E14-6C96-488E-8A4E-0D443F05A3D2}"/>
    <cellStyle name="Comma 3 4 3 2 3 8" xfId="6925" xr:uid="{73FBA29A-D475-44E1-8F96-C9C34FB207D8}"/>
    <cellStyle name="Comma 3 4 3 2 3 8 2" xfId="20796" xr:uid="{053FA60F-56A2-4940-9216-7EE5FCC5B6C4}"/>
    <cellStyle name="Comma 3 4 3 2 3 9" xfId="8449" xr:uid="{715125B3-7FC3-4564-858D-8A6C958D8E76}"/>
    <cellStyle name="Comma 3 4 3 2 3 9 2" xfId="22314" xr:uid="{FF6FFD6F-1D25-4BEC-995D-30FB812C8CBC}"/>
    <cellStyle name="Comma 3 4 3 2 4" xfId="1537" xr:uid="{F7F2ACC6-8B38-47EA-B37B-DBB076A57544}"/>
    <cellStyle name="Comma 3 4 3 2 4 2" xfId="4261" xr:uid="{94D106A1-E589-419E-85D2-19EE2356A2AC}"/>
    <cellStyle name="Comma 3 4 3 2 4 2 2" xfId="9705" xr:uid="{AD998B99-73C6-44BE-BDB8-A8A52CF2AEE4}"/>
    <cellStyle name="Comma 3 4 3 2 4 2 2 2" xfId="23570" xr:uid="{FCD15806-2E1C-4AF1-B5CA-0CC2ECA1F7C8}"/>
    <cellStyle name="Comma 3 4 3 2 4 2 3" xfId="18295" xr:uid="{ED0DD574-610E-445C-A752-3FA416BA37D7}"/>
    <cellStyle name="Comma 3 4 3 2 4 3" xfId="3251" xr:uid="{6237FD56-C4CE-4555-B3D2-19EF5F470FF7}"/>
    <cellStyle name="Comma 3 4 3 2 4 3 2" xfId="17293" xr:uid="{C5F923F5-6C2B-4EBD-BAFD-18ECFC4A1472}"/>
    <cellStyle name="Comma 3 4 3 2 4 4" xfId="7183" xr:uid="{63E8A7D5-31B1-43C6-93B4-94B4D6239762}"/>
    <cellStyle name="Comma 3 4 3 2 4 4 2" xfId="21054" xr:uid="{81A6B3DC-4A76-483A-8C83-D428975BCA01}"/>
    <cellStyle name="Comma 3 4 3 2 4 5" xfId="8697" xr:uid="{ACB32EA6-3540-44DB-B9FE-ECCE9A04C263}"/>
    <cellStyle name="Comma 3 4 3 2 4 5 2" xfId="22562" xr:uid="{911BF463-B8A6-4325-A686-258696FAB4B2}"/>
    <cellStyle name="Comma 3 4 3 2 4 6" xfId="12317" xr:uid="{8E5DF2EC-3D7B-45A9-8BFE-225413B743B0}"/>
    <cellStyle name="Comma 3 4 3 2 4 6 2" xfId="26181" xr:uid="{68DD9A79-FE22-432D-90C3-AE7A945BE6CD}"/>
    <cellStyle name="Comma 3 4 3 2 4 7" xfId="14062" xr:uid="{0B132824-C8B5-4116-9398-0B0F8BECAB49}"/>
    <cellStyle name="Comma 3 4 3 2 4 7 2" xfId="27926" xr:uid="{EE487898-69C6-4E77-AD91-8EF22A0573BD}"/>
    <cellStyle name="Comma 3 4 3 2 4 8" xfId="15610" xr:uid="{08BF17A0-07FC-4F7A-AA68-503A0BDA55C6}"/>
    <cellStyle name="Comma 3 4 3 2 5" xfId="2045" xr:uid="{026F730A-C10B-43FE-9D6C-4BE30331ADD1}"/>
    <cellStyle name="Comma 3 4 3 2 5 2" xfId="3765" xr:uid="{89CD5649-40AF-4715-8584-AA98A3339BB1}"/>
    <cellStyle name="Comma 3 4 3 2 5 2 2" xfId="17799" xr:uid="{1F195892-E3AD-4AEC-A48E-D19B7BAA00BF}"/>
    <cellStyle name="Comma 3 4 3 2 5 3" xfId="7691" xr:uid="{95AF3321-AC04-46F3-8020-A890DDFC5E33}"/>
    <cellStyle name="Comma 3 4 3 2 5 3 2" xfId="21560" xr:uid="{7CD66943-335A-4C7F-BB3F-C514C474F7B9}"/>
    <cellStyle name="Comma 3 4 3 2 5 4" xfId="9209" xr:uid="{053E07CE-2321-4875-8F65-DDE28132421D}"/>
    <cellStyle name="Comma 3 4 3 2 5 4 2" xfId="23074" xr:uid="{821C5D80-6385-487B-A4FD-23B713C65090}"/>
    <cellStyle name="Comma 3 4 3 2 5 5" xfId="12823" xr:uid="{4E7EAF33-8F65-42EA-B12B-F5B7AEC017D4}"/>
    <cellStyle name="Comma 3 4 3 2 5 5 2" xfId="26687" xr:uid="{DAA3B0CF-A13D-455E-B243-E083800C6804}"/>
    <cellStyle name="Comma 3 4 3 2 5 6" xfId="14568" xr:uid="{E0F35510-EAE4-443D-9F73-4C3E0491EC4D}"/>
    <cellStyle name="Comma 3 4 3 2 5 6 2" xfId="28432" xr:uid="{F253C781-33A8-4213-BE0C-6438D714A7A2}"/>
    <cellStyle name="Comma 3 4 3 2 5 7" xfId="16116" xr:uid="{F1C529AB-2F0E-4250-8451-6AB9932DA13B}"/>
    <cellStyle name="Comma 3 4 3 2 6" xfId="4759" xr:uid="{F418EAEC-86AB-4FC9-B117-435946A6E508}"/>
    <cellStyle name="Comma 3 4 3 2 6 2" xfId="10207" xr:uid="{C7184EE5-509B-4A66-AEA6-1B6B21F83DA4}"/>
    <cellStyle name="Comma 3 4 3 2 6 2 2" xfId="24072" xr:uid="{CE9F697C-C379-4F0E-A9DB-C46507E71E3E}"/>
    <cellStyle name="Comma 3 4 3 2 6 3" xfId="18793" xr:uid="{2FB3274F-974D-4FB8-9422-03262BE370DE}"/>
    <cellStyle name="Comma 3 4 3 2 7" xfId="5235" xr:uid="{86926C65-726B-4FA4-BE4B-D71DB098F0B0}"/>
    <cellStyle name="Comma 3 4 3 2 7 2" xfId="10709" xr:uid="{BAB2B317-CF41-47C9-9431-26723F362BEB}"/>
    <cellStyle name="Comma 3 4 3 2 7 2 2" xfId="24574" xr:uid="{67A1B2C8-6437-479D-B642-BFF9F3BFCD71}"/>
    <cellStyle name="Comma 3 4 3 2 7 3" xfId="19269" xr:uid="{52B94E8A-864B-4B49-8695-B2D40EB72864}"/>
    <cellStyle name="Comma 3 4 3 2 8" xfId="5737" xr:uid="{359BB329-1A36-4AEC-A64C-6ECBF99BCB8D}"/>
    <cellStyle name="Comma 3 4 3 2 8 2" xfId="11211" xr:uid="{1E98C66E-C292-424C-B569-39F607984455}"/>
    <cellStyle name="Comma 3 4 3 2 8 2 2" xfId="25076" xr:uid="{22977EF5-1E34-47B3-8E3A-8CD8B32D403D}"/>
    <cellStyle name="Comma 3 4 3 2 8 3" xfId="19771" xr:uid="{08225C62-5C9A-45B3-9C7B-AAC52DA62E29}"/>
    <cellStyle name="Comma 3 4 3 2 9" xfId="2775" xr:uid="{78C2ABCB-638F-4527-9039-2275C03FC71F}"/>
    <cellStyle name="Comma 3 4 3 2 9 2" xfId="16817" xr:uid="{1E5F6A93-C35D-4EE6-9726-AFBB190C80B5}"/>
    <cellStyle name="Comma 3 4 3 3" xfId="1129" xr:uid="{7BDED498-D299-4E36-8509-589E47B129DB}"/>
    <cellStyle name="Comma 3 4 3 3 10" xfId="8299" xr:uid="{B4E47DF3-5E4F-4898-AD09-2EFDD1D628C0}"/>
    <cellStyle name="Comma 3 4 3 3 10 2" xfId="22164" xr:uid="{DE641434-A4A8-45EF-B7F1-11DDFF5CE61A}"/>
    <cellStyle name="Comma 3 4 3 3 11" xfId="11909" xr:uid="{C464093D-D53C-46D0-B5CE-4ADCF1FA5169}"/>
    <cellStyle name="Comma 3 4 3 3 11 2" xfId="25773" xr:uid="{E3B13BD4-D399-483C-8470-F9101F2E6B6F}"/>
    <cellStyle name="Comma 3 4 3 3 12" xfId="13654" xr:uid="{976B5316-FB48-491A-8CF1-9C989DE91E5D}"/>
    <cellStyle name="Comma 3 4 3 3 12 2" xfId="27518" xr:uid="{5C6A908D-98A2-4B82-8715-6B06F3C8D303}"/>
    <cellStyle name="Comma 3 4 3 3 13" xfId="15202" xr:uid="{894AF7F6-1D3A-4D29-8380-44AD46C67BD0}"/>
    <cellStyle name="Comma 3 4 3 3 2" xfId="1377" xr:uid="{6CFF0667-1B0C-48F3-A19D-1A263D4BCA22}"/>
    <cellStyle name="Comma 3 4 3 3 2 10" xfId="12157" xr:uid="{D30C8F5F-CBA2-484C-81E8-BE2333B5AE69}"/>
    <cellStyle name="Comma 3 4 3 3 2 10 2" xfId="26021" xr:uid="{7BD4B076-AC54-465A-8E5E-32568F092A16}"/>
    <cellStyle name="Comma 3 4 3 3 2 11" xfId="13902" xr:uid="{4B88AD55-A70C-4559-9C46-D86CB7392393}"/>
    <cellStyle name="Comma 3 4 3 3 2 11 2" xfId="27766" xr:uid="{A987753C-CB5D-4A45-ABB9-3EE6E8471870}"/>
    <cellStyle name="Comma 3 4 3 3 2 12" xfId="15450" xr:uid="{FC1940FE-8B3E-49E2-B0E6-CF2DC321B7F9}"/>
    <cellStyle name="Comma 3 4 3 3 2 2" xfId="1883" xr:uid="{4D762B39-7EAE-4EEA-A0E3-6DDB5A5F6C2D}"/>
    <cellStyle name="Comma 3 4 3 3 2 2 2" xfId="4605" xr:uid="{518C5083-EF48-44B4-8050-0E6D398736A3}"/>
    <cellStyle name="Comma 3 4 3 3 2 2 2 2" xfId="10051" xr:uid="{F821F814-184A-4EEC-B19E-9B440EAC37F9}"/>
    <cellStyle name="Comma 3 4 3 3 2 2 2 2 2" xfId="23916" xr:uid="{240390AE-BC9F-406D-B8DB-ADC09CECB0C3}"/>
    <cellStyle name="Comma 3 4 3 3 2 2 2 3" xfId="18639" xr:uid="{4BE6FE47-5FC3-4E44-BF03-938797ECC51F}"/>
    <cellStyle name="Comma 3 4 3 3 2 2 3" xfId="3595" xr:uid="{943EB176-E839-4A93-AC4B-AE2B8F1E8EBA}"/>
    <cellStyle name="Comma 3 4 3 3 2 2 3 2" xfId="17637" xr:uid="{5CEE2060-23DD-4C26-AD35-DB9C46A85B25}"/>
    <cellStyle name="Comma 3 4 3 3 2 2 4" xfId="7529" xr:uid="{29B9820C-A006-4492-9ABE-D8DB743F088B}"/>
    <cellStyle name="Comma 3 4 3 3 2 2 4 2" xfId="21400" xr:uid="{F51E055B-A761-4986-9EA3-194954A128E8}"/>
    <cellStyle name="Comma 3 4 3 3 2 2 5" xfId="9043" xr:uid="{8719BB66-0727-4BF3-838B-CDE8E8414CD8}"/>
    <cellStyle name="Comma 3 4 3 3 2 2 5 2" xfId="22908" xr:uid="{ED4608D3-F40A-48A8-84EE-5043158D763D}"/>
    <cellStyle name="Comma 3 4 3 3 2 2 6" xfId="12663" xr:uid="{436D1B7E-9646-40EE-8CA6-C9CC5C7C8CDE}"/>
    <cellStyle name="Comma 3 4 3 3 2 2 6 2" xfId="26527" xr:uid="{8A134127-1EC2-4485-B907-03F88DCFF43F}"/>
    <cellStyle name="Comma 3 4 3 3 2 2 7" xfId="14408" xr:uid="{3F486492-66A5-4AC8-AFA1-8D56DBDFD070}"/>
    <cellStyle name="Comma 3 4 3 3 2 2 7 2" xfId="28272" xr:uid="{6E110B55-E1FC-4BAA-B850-DAC387A8CDEB}"/>
    <cellStyle name="Comma 3 4 3 3 2 2 8" xfId="15956" xr:uid="{CB2E98C1-3B3C-4DB4-9418-822A318A75B9}"/>
    <cellStyle name="Comma 3 4 3 3 2 3" xfId="2391" xr:uid="{944FEE40-ABC1-48BE-A2A7-61B37F55F14D}"/>
    <cellStyle name="Comma 3 4 3 3 2 3 2" xfId="4111" xr:uid="{E64C52B0-E748-415E-A57A-2B7D9B74A1C2}"/>
    <cellStyle name="Comma 3 4 3 3 2 3 2 2" xfId="18145" xr:uid="{A5BEAC5A-B603-4661-8B7A-876F0E020AC0}"/>
    <cellStyle name="Comma 3 4 3 3 2 3 3" xfId="8037" xr:uid="{5AFDD5BF-974E-4597-9660-F07F317DA9FC}"/>
    <cellStyle name="Comma 3 4 3 3 2 3 3 2" xfId="21906" xr:uid="{4804F094-4E24-417C-ACA5-F08DDD56EC10}"/>
    <cellStyle name="Comma 3 4 3 3 2 3 4" xfId="9555" xr:uid="{B006B4FC-2C25-464F-9C6A-D1118B990C18}"/>
    <cellStyle name="Comma 3 4 3 3 2 3 4 2" xfId="23420" xr:uid="{6C747BB4-3152-47DB-983B-EDB6F9910881}"/>
    <cellStyle name="Comma 3 4 3 3 2 3 5" xfId="13169" xr:uid="{3D777790-1337-47F8-8772-D6625B278DAB}"/>
    <cellStyle name="Comma 3 4 3 3 2 3 5 2" xfId="27033" xr:uid="{0DE45B67-7F25-499D-A48E-61FF18C1CC24}"/>
    <cellStyle name="Comma 3 4 3 3 2 3 6" xfId="14914" xr:uid="{2ED1B134-67A1-42D7-9E3E-CE1F105FB620}"/>
    <cellStyle name="Comma 3 4 3 3 2 3 6 2" xfId="28778" xr:uid="{ED06556D-2603-4640-9F8D-3D26E777FA2D}"/>
    <cellStyle name="Comma 3 4 3 3 2 3 7" xfId="16462" xr:uid="{3EB04400-B02F-4431-8B9A-D8ACF84146EE}"/>
    <cellStyle name="Comma 3 4 3 3 2 4" xfId="5083" xr:uid="{158714FB-9256-4888-807E-7027E8A75A19}"/>
    <cellStyle name="Comma 3 4 3 3 2 4 2" xfId="10553" xr:uid="{D495228A-85D1-4669-B48D-A8EDC8AE9F6D}"/>
    <cellStyle name="Comma 3 4 3 3 2 4 2 2" xfId="24418" xr:uid="{E51F7FC7-FDF4-4510-95B8-BB42FD3EA054}"/>
    <cellStyle name="Comma 3 4 3 3 2 4 3" xfId="19117" xr:uid="{4A6FCCC1-4EC2-4675-A777-19436CBA68BC}"/>
    <cellStyle name="Comma 3 4 3 3 2 5" xfId="5581" xr:uid="{A9CF312B-DE60-4F6A-BB40-BB613138B741}"/>
    <cellStyle name="Comma 3 4 3 3 2 5 2" xfId="11055" xr:uid="{7A0B57BA-A45E-40EF-90F4-9C25EFBAEE8A}"/>
    <cellStyle name="Comma 3 4 3 3 2 5 2 2" xfId="24920" xr:uid="{46D0DB46-51A4-432D-AC9A-6800913C0CE7}"/>
    <cellStyle name="Comma 3 4 3 3 2 5 3" xfId="19615" xr:uid="{FDAEA2B9-F7DF-4EA8-AA4B-3E8D164012BD}"/>
    <cellStyle name="Comma 3 4 3 3 2 6" xfId="6083" xr:uid="{77179B55-066E-45C0-AB4E-FB222A79282F}"/>
    <cellStyle name="Comma 3 4 3 3 2 6 2" xfId="11557" xr:uid="{67FCFA63-59DA-4EC7-AC35-F854B5BDA7B4}"/>
    <cellStyle name="Comma 3 4 3 3 2 6 2 2" xfId="25422" xr:uid="{06480693-5437-4D4A-B9DC-AA2AFE98F8DF}"/>
    <cellStyle name="Comma 3 4 3 3 2 6 3" xfId="20117" xr:uid="{B1026B6D-9C4B-4F8D-8403-DAC0F321AD0B}"/>
    <cellStyle name="Comma 3 4 3 3 2 7" xfId="3101" xr:uid="{9DFC67F8-AA94-4D39-966D-90ED49819A99}"/>
    <cellStyle name="Comma 3 4 3 3 2 7 2" xfId="17143" xr:uid="{B5AA3B61-C687-4E28-9E74-784A4996A740}"/>
    <cellStyle name="Comma 3 4 3 3 2 8" xfId="7023" xr:uid="{5874973F-7535-4DEC-85AD-AADF5AB7F0A7}"/>
    <cellStyle name="Comma 3 4 3 3 2 8 2" xfId="20894" xr:uid="{AE403E82-CBC2-4149-99ED-EC34791F8CFA}"/>
    <cellStyle name="Comma 3 4 3 3 2 9" xfId="8547" xr:uid="{277A678B-97C4-4891-99C3-0B3776509B37}"/>
    <cellStyle name="Comma 3 4 3 3 2 9 2" xfId="22412" xr:uid="{CF2827C3-B772-4485-A92D-7C619FA046D9}"/>
    <cellStyle name="Comma 3 4 3 3 3" xfId="1635" xr:uid="{48158109-59C8-41F0-93C4-B5FB779C0E2A}"/>
    <cellStyle name="Comma 3 4 3 3 3 2" xfId="4357" xr:uid="{5044494F-A9E5-4132-B679-461C828F4311}"/>
    <cellStyle name="Comma 3 4 3 3 3 2 2" xfId="9803" xr:uid="{B9B42FE9-719F-4D9F-A21F-B9B729B211EE}"/>
    <cellStyle name="Comma 3 4 3 3 3 2 2 2" xfId="23668" xr:uid="{988E7252-BCDC-4CF7-A468-F7CD08C57603}"/>
    <cellStyle name="Comma 3 4 3 3 3 2 3" xfId="18391" xr:uid="{FB186959-02A3-4419-A11B-922A4B74D2DB}"/>
    <cellStyle name="Comma 3 4 3 3 3 3" xfId="3347" xr:uid="{81E10530-98DE-4246-AC9F-830CAAF3E67F}"/>
    <cellStyle name="Comma 3 4 3 3 3 3 2" xfId="17389" xr:uid="{B88616DF-3865-438D-BA36-C2E4CA007D2D}"/>
    <cellStyle name="Comma 3 4 3 3 3 4" xfId="7281" xr:uid="{E1F1AF91-A864-416D-8662-A844C266463C}"/>
    <cellStyle name="Comma 3 4 3 3 3 4 2" xfId="21152" xr:uid="{3DC6EE65-BBBC-422A-95FB-F0508819F379}"/>
    <cellStyle name="Comma 3 4 3 3 3 5" xfId="8795" xr:uid="{1E66B020-8461-4D28-ACE8-9318EB34DCBF}"/>
    <cellStyle name="Comma 3 4 3 3 3 5 2" xfId="22660" xr:uid="{96D3F8FB-C92C-4A9A-8967-5D1FDED67C74}"/>
    <cellStyle name="Comma 3 4 3 3 3 6" xfId="12415" xr:uid="{D50399AD-33FB-4B46-A909-14A0A17BFD39}"/>
    <cellStyle name="Comma 3 4 3 3 3 6 2" xfId="26279" xr:uid="{1C37E498-5C35-4317-B9AF-809EEEC2C227}"/>
    <cellStyle name="Comma 3 4 3 3 3 7" xfId="14160" xr:uid="{F6368227-4035-4111-A6DB-73ABB7D47447}"/>
    <cellStyle name="Comma 3 4 3 3 3 7 2" xfId="28024" xr:uid="{18206765-8101-4164-86AE-151D578D87DF}"/>
    <cellStyle name="Comma 3 4 3 3 3 8" xfId="15708" xr:uid="{711C5C7B-A248-44E3-A4A1-9132F8859AA8}"/>
    <cellStyle name="Comma 3 4 3 3 4" xfId="2143" xr:uid="{4A1B8930-1F38-4C04-879C-31ECEA57D1AF}"/>
    <cellStyle name="Comma 3 4 3 3 4 2" xfId="3863" xr:uid="{3D0156B1-1534-4163-863C-82B473E29B13}"/>
    <cellStyle name="Comma 3 4 3 3 4 2 2" xfId="17897" xr:uid="{CC96D4E0-1B68-4365-A49C-61C93877F959}"/>
    <cellStyle name="Comma 3 4 3 3 4 3" xfId="7789" xr:uid="{DEB2CB15-CB10-4764-ABC5-53C51BE0C484}"/>
    <cellStyle name="Comma 3 4 3 3 4 3 2" xfId="21658" xr:uid="{18B213AF-C1BE-4C58-8BAF-2C768BAE40AD}"/>
    <cellStyle name="Comma 3 4 3 3 4 4" xfId="9307" xr:uid="{E22C3B43-EADA-48C4-A746-C46A8E118C2F}"/>
    <cellStyle name="Comma 3 4 3 3 4 4 2" xfId="23172" xr:uid="{2E5120B6-1E13-40E9-8253-FE2C7ADDBCFF}"/>
    <cellStyle name="Comma 3 4 3 3 4 5" xfId="12921" xr:uid="{FEDFAD8E-2AB5-4D37-A03A-569E5D9B9C01}"/>
    <cellStyle name="Comma 3 4 3 3 4 5 2" xfId="26785" xr:uid="{18A59E95-1CF6-4961-9568-E8AFDAD3E208}"/>
    <cellStyle name="Comma 3 4 3 3 4 6" xfId="14666" xr:uid="{4C89D5AE-B9A6-411E-B87F-BB12C9326EA6}"/>
    <cellStyle name="Comma 3 4 3 3 4 6 2" xfId="28530" xr:uid="{6DF0F2C9-5777-44B1-B6E5-2BC1A844402C}"/>
    <cellStyle name="Comma 3 4 3 3 4 7" xfId="16214" xr:uid="{7B5B1051-3E46-412F-B3AB-A69A6609C15A}"/>
    <cellStyle name="Comma 3 4 3 3 5" xfId="4847" xr:uid="{ADF47F65-D4C9-49EB-8E4A-982BF9B70A31}"/>
    <cellStyle name="Comma 3 4 3 3 5 2" xfId="10305" xr:uid="{311771F4-45CE-4452-B1A9-DB1BBE4B1F32}"/>
    <cellStyle name="Comma 3 4 3 3 5 2 2" xfId="24170" xr:uid="{84F36772-032C-4D52-BCF1-43D39FC527F1}"/>
    <cellStyle name="Comma 3 4 3 3 5 3" xfId="18881" xr:uid="{47DBB68A-2FE4-4B10-9469-CC50055F2788}"/>
    <cellStyle name="Comma 3 4 3 3 6" xfId="5333" xr:uid="{3C6DBF22-7997-4D51-9882-E078C5D05056}"/>
    <cellStyle name="Comma 3 4 3 3 6 2" xfId="10807" xr:uid="{F481D30A-F84E-4ECF-9337-42CE80930A8A}"/>
    <cellStyle name="Comma 3 4 3 3 6 2 2" xfId="24672" xr:uid="{4D4ECAF0-DF5D-4961-A4A4-A1288404BD58}"/>
    <cellStyle name="Comma 3 4 3 3 6 3" xfId="19367" xr:uid="{FAD31623-256C-44BD-96F1-3EC099E61C0C}"/>
    <cellStyle name="Comma 3 4 3 3 7" xfId="5835" xr:uid="{651CCAE4-7A4B-4E30-90B0-4CAC894CD892}"/>
    <cellStyle name="Comma 3 4 3 3 7 2" xfId="11309" xr:uid="{A34D8C55-72CA-42FD-B957-5048EA4B164F}"/>
    <cellStyle name="Comma 3 4 3 3 7 2 2" xfId="25174" xr:uid="{BE50373D-93E3-4DEE-96CE-C84C288CAA68}"/>
    <cellStyle name="Comma 3 4 3 3 7 3" xfId="19869" xr:uid="{E897869F-723A-4F15-B6DA-E73190D19DD4}"/>
    <cellStyle name="Comma 3 4 3 3 8" xfId="2863" xr:uid="{A9B78ECD-D1DC-4B0E-991B-F6D92694AD4C}"/>
    <cellStyle name="Comma 3 4 3 3 8 2" xfId="16905" xr:uid="{389617A9-B59B-4A07-8406-BCC40F5F1FB4}"/>
    <cellStyle name="Comma 3 4 3 3 9" xfId="6775" xr:uid="{73E04D04-43BC-4C44-86A6-2D8F7F45F3E5}"/>
    <cellStyle name="Comma 3 4 3 3 9 2" xfId="20646" xr:uid="{3090B4F7-B94B-4902-A16C-4923F4163105}"/>
    <cellStyle name="Comma 3 4 3 4" xfId="1253" xr:uid="{3D0E526A-1C3D-41E5-8CDB-F556A7FC60CF}"/>
    <cellStyle name="Comma 3 4 3 4 10" xfId="12033" xr:uid="{07CAC63B-5B62-4E08-A9B1-A04E26598D44}"/>
    <cellStyle name="Comma 3 4 3 4 10 2" xfId="25897" xr:uid="{B4E9FAA8-30E9-480E-9488-4F428ABEEDF3}"/>
    <cellStyle name="Comma 3 4 3 4 11" xfId="13778" xr:uid="{7E7E7A36-CF99-4AC8-8BFD-09141FE8A409}"/>
    <cellStyle name="Comma 3 4 3 4 11 2" xfId="27642" xr:uid="{0B987734-6641-4EA3-814F-62E2C10DE946}"/>
    <cellStyle name="Comma 3 4 3 4 12" xfId="15326" xr:uid="{549606BF-CABD-42C6-8186-138A0EB407BE}"/>
    <cellStyle name="Comma 3 4 3 4 2" xfId="1759" xr:uid="{2EE77D9B-FC10-4276-920B-AFC95421E324}"/>
    <cellStyle name="Comma 3 4 3 4 2 2" xfId="4481" xr:uid="{9FB28433-A9E2-43A4-9876-39B67A2197A4}"/>
    <cellStyle name="Comma 3 4 3 4 2 2 2" xfId="9927" xr:uid="{EF07892E-5A01-4B3D-8087-E7E948F242C8}"/>
    <cellStyle name="Comma 3 4 3 4 2 2 2 2" xfId="23792" xr:uid="{9100D957-08D0-40F0-95B6-85FAFBAA4202}"/>
    <cellStyle name="Comma 3 4 3 4 2 2 3" xfId="18515" xr:uid="{FF6B5F9C-3F25-4D84-81DC-793ECE1A10EC}"/>
    <cellStyle name="Comma 3 4 3 4 2 3" xfId="3471" xr:uid="{DE0B189A-9AF4-4A5B-BE5F-1ADCCFA607BB}"/>
    <cellStyle name="Comma 3 4 3 4 2 3 2" xfId="17513" xr:uid="{BF9A4059-6F5C-46F0-A7AC-90607AC57FAF}"/>
    <cellStyle name="Comma 3 4 3 4 2 4" xfId="7405" xr:uid="{B33F1911-72B8-4A27-892E-6EEF759C8A91}"/>
    <cellStyle name="Comma 3 4 3 4 2 4 2" xfId="21276" xr:uid="{A2735088-1B1A-427B-9AC2-3E1502C1B58B}"/>
    <cellStyle name="Comma 3 4 3 4 2 5" xfId="8919" xr:uid="{588A4B41-018D-404F-8E6A-8EB7010CBF3A}"/>
    <cellStyle name="Comma 3 4 3 4 2 5 2" xfId="22784" xr:uid="{BFB81EA0-7A8E-4508-8071-B587311DF54E}"/>
    <cellStyle name="Comma 3 4 3 4 2 6" xfId="12539" xr:uid="{AFE08543-5C2D-4703-A073-256B692AD192}"/>
    <cellStyle name="Comma 3 4 3 4 2 6 2" xfId="26403" xr:uid="{C7914750-088B-4963-9D7F-AAEA0FB972BF}"/>
    <cellStyle name="Comma 3 4 3 4 2 7" xfId="14284" xr:uid="{477CBFB0-63E3-43D1-8975-F64F883F7370}"/>
    <cellStyle name="Comma 3 4 3 4 2 7 2" xfId="28148" xr:uid="{80D1BE1A-58E3-4380-92C5-6B18D7E14E37}"/>
    <cellStyle name="Comma 3 4 3 4 2 8" xfId="15832" xr:uid="{CEFF0DA3-0E6B-4C1B-BCB8-F7179B465EEB}"/>
    <cellStyle name="Comma 3 4 3 4 3" xfId="2267" xr:uid="{E2B80BA2-B051-47CA-81D7-D518E312709F}"/>
    <cellStyle name="Comma 3 4 3 4 3 2" xfId="3987" xr:uid="{02C9CB06-DC20-4C08-9FE4-9C19633C5BC3}"/>
    <cellStyle name="Comma 3 4 3 4 3 2 2" xfId="18021" xr:uid="{88C4D007-2935-48AA-A9BE-3473599CD035}"/>
    <cellStyle name="Comma 3 4 3 4 3 3" xfId="7913" xr:uid="{B7E0A2DD-EAA4-4F70-B9A3-2FAC56483B5C}"/>
    <cellStyle name="Comma 3 4 3 4 3 3 2" xfId="21782" xr:uid="{CE94D41F-C170-4446-B9F6-AFF63F611555}"/>
    <cellStyle name="Comma 3 4 3 4 3 4" xfId="9431" xr:uid="{E049F521-60C9-4CF4-8570-FD4077A0A8DF}"/>
    <cellStyle name="Comma 3 4 3 4 3 4 2" xfId="23296" xr:uid="{6C63C613-ADCB-488A-AB81-5C318D02E1DB}"/>
    <cellStyle name="Comma 3 4 3 4 3 5" xfId="13045" xr:uid="{B912CE38-0522-438E-ADF4-6A959068CA34}"/>
    <cellStyle name="Comma 3 4 3 4 3 5 2" xfId="26909" xr:uid="{CBBDABFE-CCD9-49B8-938B-F612DD0F2085}"/>
    <cellStyle name="Comma 3 4 3 4 3 6" xfId="14790" xr:uid="{E2C2E6E7-849B-44B5-A662-68571B0B71DA}"/>
    <cellStyle name="Comma 3 4 3 4 3 6 2" xfId="28654" xr:uid="{EC7FAEF2-6CC8-4479-940C-DD860D52FCAC}"/>
    <cellStyle name="Comma 3 4 3 4 3 7" xfId="16338" xr:uid="{2C60CC7F-E8AE-494F-94B3-F44ED5160074}"/>
    <cellStyle name="Comma 3 4 3 4 4" xfId="4963" xr:uid="{5C6FF14D-3AD3-420A-973A-7152453DA30F}"/>
    <cellStyle name="Comma 3 4 3 4 4 2" xfId="10429" xr:uid="{9BC966E8-05CF-4B9E-AC18-2EEFA8725557}"/>
    <cellStyle name="Comma 3 4 3 4 4 2 2" xfId="24294" xr:uid="{5CD869DC-0239-44D3-B388-42A564B236E9}"/>
    <cellStyle name="Comma 3 4 3 4 4 3" xfId="18997" xr:uid="{69A9FBF5-9E5A-41E8-B35D-EDCFF8DF0FEE}"/>
    <cellStyle name="Comma 3 4 3 4 5" xfId="5457" xr:uid="{B56E6A99-9C68-4023-93B9-4ECF58BCCDC5}"/>
    <cellStyle name="Comma 3 4 3 4 5 2" xfId="10931" xr:uid="{DC93B0CF-6EEF-4FEB-9FE2-7AF19D63AAD5}"/>
    <cellStyle name="Comma 3 4 3 4 5 2 2" xfId="24796" xr:uid="{1C77CEF1-8A03-48E5-A0B0-EE4D223476D5}"/>
    <cellStyle name="Comma 3 4 3 4 5 3" xfId="19491" xr:uid="{9095DBCC-3B3A-44B8-A351-690E6DD87CD2}"/>
    <cellStyle name="Comma 3 4 3 4 6" xfId="5959" xr:uid="{ECCA2A55-1422-4BA4-9E0E-3B831F6512E7}"/>
    <cellStyle name="Comma 3 4 3 4 6 2" xfId="11433" xr:uid="{7DC29512-9259-4012-BBC4-05B0903C1E00}"/>
    <cellStyle name="Comma 3 4 3 4 6 2 2" xfId="25298" xr:uid="{D4C189CB-7073-47D4-BBFC-9129719A2B13}"/>
    <cellStyle name="Comma 3 4 3 4 6 3" xfId="19993" xr:uid="{BFD5CB41-331D-454D-A9CA-0CE9826AF5E7}"/>
    <cellStyle name="Comma 3 4 3 4 7" xfId="2981" xr:uid="{5D55F0CC-4AEB-43F5-8BF5-0C1B46BB3F70}"/>
    <cellStyle name="Comma 3 4 3 4 7 2" xfId="17023" xr:uid="{3847386D-4D85-497C-A34D-4648F3955889}"/>
    <cellStyle name="Comma 3 4 3 4 8" xfId="6899" xr:uid="{F051F099-1256-407F-BEA6-B634122D5F95}"/>
    <cellStyle name="Comma 3 4 3 4 8 2" xfId="20770" xr:uid="{25B91F06-3682-46C7-AC06-453749DC29F9}"/>
    <cellStyle name="Comma 3 4 3 4 9" xfId="8423" xr:uid="{F0FC8A9F-6E95-44B6-8330-8EEF2C50B050}"/>
    <cellStyle name="Comma 3 4 3 4 9 2" xfId="22288" xr:uid="{64112DDC-E653-48D0-9B31-FBD8011F6F76}"/>
    <cellStyle name="Comma 3 4 3 5" xfId="1511" xr:uid="{0F641935-B8FF-4D5C-BC9F-8FB7B0ADE277}"/>
    <cellStyle name="Comma 3 4 3 5 2" xfId="4235" xr:uid="{F881D449-9C97-4AE5-BF12-5F94F25242C1}"/>
    <cellStyle name="Comma 3 4 3 5 2 2" xfId="9679" xr:uid="{ADB2B948-29B3-4A35-844D-B497F8443D7B}"/>
    <cellStyle name="Comma 3 4 3 5 2 2 2" xfId="23544" xr:uid="{4D15E0B3-CBC1-454B-9A06-2C5389A1A064}"/>
    <cellStyle name="Comma 3 4 3 5 2 3" xfId="18269" xr:uid="{76EACC40-C07B-4825-AC41-07B86CA068E0}"/>
    <cellStyle name="Comma 3 4 3 5 3" xfId="3225" xr:uid="{B7D23141-6DA2-4031-8A6D-A7EC260057EE}"/>
    <cellStyle name="Comma 3 4 3 5 3 2" xfId="17267" xr:uid="{704D487F-A1FA-41FE-A136-D44FB05604AB}"/>
    <cellStyle name="Comma 3 4 3 5 4" xfId="7157" xr:uid="{1155367F-9F07-40B9-8A5E-D974D575C086}"/>
    <cellStyle name="Comma 3 4 3 5 4 2" xfId="21028" xr:uid="{96E6A921-80CE-449E-AF9D-6D65F339C8CE}"/>
    <cellStyle name="Comma 3 4 3 5 5" xfId="8671" xr:uid="{ECA95A0D-F69E-43C5-B410-A307D4235E2B}"/>
    <cellStyle name="Comma 3 4 3 5 5 2" xfId="22536" xr:uid="{3CBBD531-89CB-482E-BB0C-E536FEF8A553}"/>
    <cellStyle name="Comma 3 4 3 5 6" xfId="12291" xr:uid="{F4FE3A62-57A2-4EC4-AFF2-A08A322C9AE2}"/>
    <cellStyle name="Comma 3 4 3 5 6 2" xfId="26155" xr:uid="{5E4AD284-2D80-41EC-9DD2-352B486F60B2}"/>
    <cellStyle name="Comma 3 4 3 5 7" xfId="14036" xr:uid="{EAA634CF-9928-436F-A7C8-34A51007F731}"/>
    <cellStyle name="Comma 3 4 3 5 7 2" xfId="27900" xr:uid="{00ACC65C-4212-4447-87BA-FBAEB9DCE186}"/>
    <cellStyle name="Comma 3 4 3 5 8" xfId="15584" xr:uid="{47E8D3B6-096F-4D76-BB4F-FE7420EC3184}"/>
    <cellStyle name="Comma 3 4 3 6" xfId="2019" xr:uid="{19350391-6321-4910-B070-1AF5C2C84369}"/>
    <cellStyle name="Comma 3 4 3 6 2" xfId="3739" xr:uid="{6CAFFB37-C357-4152-B121-7A5BC0139FBF}"/>
    <cellStyle name="Comma 3 4 3 6 2 2" xfId="17773" xr:uid="{508F86B9-D5C9-4EE6-9190-AC319C772115}"/>
    <cellStyle name="Comma 3 4 3 6 3" xfId="7665" xr:uid="{6893BC02-EFB2-440F-A752-687A0A7BB83E}"/>
    <cellStyle name="Comma 3 4 3 6 3 2" xfId="21534" xr:uid="{D0C59B30-1A08-4A31-B145-24AC92EE8C59}"/>
    <cellStyle name="Comma 3 4 3 6 4" xfId="9183" xr:uid="{65875D16-750A-45A2-AC0C-D9CEB620B9FA}"/>
    <cellStyle name="Comma 3 4 3 6 4 2" xfId="23048" xr:uid="{396C859F-4A67-43C5-AF93-7E0A5AFC360F}"/>
    <cellStyle name="Comma 3 4 3 6 5" xfId="12797" xr:uid="{54D94F7A-B0F6-4AD2-AA8E-A2DD87240A7A}"/>
    <cellStyle name="Comma 3 4 3 6 5 2" xfId="26661" xr:uid="{39DA9501-A5F7-4737-ADA3-C2DE35B7AF02}"/>
    <cellStyle name="Comma 3 4 3 6 6" xfId="14542" xr:uid="{155F5066-8EE2-4EBC-86DE-7D74F846D2A3}"/>
    <cellStyle name="Comma 3 4 3 6 6 2" xfId="28406" xr:uid="{22FAD8D8-DF89-4B0E-8F29-8E40CE01D724}"/>
    <cellStyle name="Comma 3 4 3 6 7" xfId="16090" xr:uid="{59EEE256-5430-456B-8ABC-66122307ABC9}"/>
    <cellStyle name="Comma 3 4 3 7" xfId="2522" xr:uid="{184BCBAE-898F-410C-9015-B1FE88FECD1F}"/>
    <cellStyle name="Comma 3 4 3 7 2" xfId="4735" xr:uid="{95DB4FF1-33A2-4975-883F-C5E9E5F7325F}"/>
    <cellStyle name="Comma 3 4 3 7 2 2" xfId="18769" xr:uid="{AD71AA67-110D-4BD5-8A7A-BC9A20957CE4}"/>
    <cellStyle name="Comma 3 4 3 7 3" xfId="6651" xr:uid="{003A4BCD-78D9-4D9C-84CA-541CA5F72480}"/>
    <cellStyle name="Comma 3 4 3 7 3 2" xfId="20522" xr:uid="{E1E4B676-0F72-4B86-A3B5-F4BCDBB46030}"/>
    <cellStyle name="Comma 3 4 3 7 4" xfId="10181" xr:uid="{FFCDA57B-2015-4C62-A778-713794A08217}"/>
    <cellStyle name="Comma 3 4 3 7 4 2" xfId="24046" xr:uid="{BE94A3BD-33F5-4FDD-9897-E6196FA7D43C}"/>
    <cellStyle name="Comma 3 4 3 7 5" xfId="13530" xr:uid="{7F99B166-1AD0-4DB3-A878-F11B7F16C570}"/>
    <cellStyle name="Comma 3 4 3 7 5 2" xfId="27394" xr:uid="{E6F82E8C-FD0B-4DDF-881F-DB06C61F3C8F}"/>
    <cellStyle name="Comma 3 4 3 8" xfId="5209" xr:uid="{D93EA4E0-43AD-4556-AF49-B0D1AC103AA9}"/>
    <cellStyle name="Comma 3 4 3 8 2" xfId="10683" xr:uid="{D560A3FB-9A8F-439E-A57D-1E6AC3498D1B}"/>
    <cellStyle name="Comma 3 4 3 8 2 2" xfId="24548" xr:uid="{349F2E71-6A74-474C-8E3C-F08FA81AFD32}"/>
    <cellStyle name="Comma 3 4 3 8 3" xfId="19243" xr:uid="{2894DBCF-6ACC-40BA-B00A-79A4CC0035B3}"/>
    <cellStyle name="Comma 3 4 3 9" xfId="5711" xr:uid="{22746429-2878-4BA3-876A-67A737E4F767}"/>
    <cellStyle name="Comma 3 4 3 9 2" xfId="11185" xr:uid="{12ABCBEE-B157-4F4A-8701-9447B50269C7}"/>
    <cellStyle name="Comma 3 4 3 9 2 2" xfId="25050" xr:uid="{490C939A-3EA6-435C-8F78-98ED13A6148F}"/>
    <cellStyle name="Comma 3 4 3 9 3" xfId="19745" xr:uid="{22BBC5B8-DE4F-43C2-BCEB-8A573E1A09E8}"/>
    <cellStyle name="Comma 3 4 4" xfId="1029" xr:uid="{E332FC37-758A-477D-824D-919C563F282F}"/>
    <cellStyle name="Comma 3 4 4 10" xfId="6675" xr:uid="{DD0F1E47-2CB1-4700-B026-DD90F82266B3}"/>
    <cellStyle name="Comma 3 4 4 10 2" xfId="20546" xr:uid="{C396DBD8-4B63-404D-A520-52C165FAF3FD}"/>
    <cellStyle name="Comma 3 4 4 11" xfId="8199" xr:uid="{568B7EFE-F47E-4790-9567-A7A8B662A955}"/>
    <cellStyle name="Comma 3 4 4 11 2" xfId="22064" xr:uid="{39A9CC95-FCF3-4009-98C5-7F925F55E30B}"/>
    <cellStyle name="Comma 3 4 4 12" xfId="11809" xr:uid="{769DDD87-A13B-42C8-8155-D07AEF28E027}"/>
    <cellStyle name="Comma 3 4 4 12 2" xfId="25673" xr:uid="{DAB2BF62-3D3F-42B6-9DB9-527413944C6E}"/>
    <cellStyle name="Comma 3 4 4 13" xfId="13554" xr:uid="{63D79431-37B5-4BEE-8616-760B04B454A1}"/>
    <cellStyle name="Comma 3 4 4 13 2" xfId="27418" xr:uid="{7325B4B9-2F6E-44C8-973B-62C43296B800}"/>
    <cellStyle name="Comma 3 4 4 14" xfId="15102" xr:uid="{BCCE953A-1DC3-4F86-849E-A81D2EF2DDE5}"/>
    <cellStyle name="Comma 3 4 4 2" xfId="1153" xr:uid="{699520D8-3626-4EDA-9F4F-E46031A5B0F4}"/>
    <cellStyle name="Comma 3 4 4 2 10" xfId="8323" xr:uid="{8663D5C2-F31A-4994-8DCF-81406497FF32}"/>
    <cellStyle name="Comma 3 4 4 2 10 2" xfId="22188" xr:uid="{7DEDE670-E3D9-4302-BB36-C4BA84A1DD61}"/>
    <cellStyle name="Comma 3 4 4 2 11" xfId="11933" xr:uid="{D0D00D83-4385-4CA0-A807-D7D0F2614C4D}"/>
    <cellStyle name="Comma 3 4 4 2 11 2" xfId="25797" xr:uid="{FE42F3BE-9A3C-4D95-AD39-2ECA44041AAB}"/>
    <cellStyle name="Comma 3 4 4 2 12" xfId="13678" xr:uid="{85BED7AD-E9F1-4851-A2FE-039C94848BAC}"/>
    <cellStyle name="Comma 3 4 4 2 12 2" xfId="27542" xr:uid="{BE0C6849-44DA-414C-BF85-09CFAAA90E2D}"/>
    <cellStyle name="Comma 3 4 4 2 13" xfId="15226" xr:uid="{6386FD1E-1E5A-4852-A3A4-F8E963DE56B5}"/>
    <cellStyle name="Comma 3 4 4 2 2" xfId="1401" xr:uid="{61562F32-4F7F-4B2C-A942-4F4F6D05D1B4}"/>
    <cellStyle name="Comma 3 4 4 2 2 10" xfId="12181" xr:uid="{437E0FDE-5928-4E40-AEE9-8103102DE9CD}"/>
    <cellStyle name="Comma 3 4 4 2 2 10 2" xfId="26045" xr:uid="{70839C23-76AC-4F79-9720-3F0074051575}"/>
    <cellStyle name="Comma 3 4 4 2 2 11" xfId="13926" xr:uid="{345CDD44-FC9A-4667-95B4-5CBAFF1AEE87}"/>
    <cellStyle name="Comma 3 4 4 2 2 11 2" xfId="27790" xr:uid="{1E2AB0ED-76EA-4383-9886-E191BAEF5744}"/>
    <cellStyle name="Comma 3 4 4 2 2 12" xfId="15474" xr:uid="{B54A6F18-5A00-4D12-8864-D855E86B9460}"/>
    <cellStyle name="Comma 3 4 4 2 2 2" xfId="1907" xr:uid="{8B69774E-C8E3-4C75-9007-5F938DBCA56F}"/>
    <cellStyle name="Comma 3 4 4 2 2 2 2" xfId="4629" xr:uid="{56819425-BA0F-4070-B5C8-5E3B7DA83367}"/>
    <cellStyle name="Comma 3 4 4 2 2 2 2 2" xfId="10075" xr:uid="{760E8928-0B83-4E7E-BDB5-9739E74CD948}"/>
    <cellStyle name="Comma 3 4 4 2 2 2 2 2 2" xfId="23940" xr:uid="{FCDED569-F2EE-40AE-9BB5-59194D74A65E}"/>
    <cellStyle name="Comma 3 4 4 2 2 2 2 3" xfId="18663" xr:uid="{5770A79F-3F26-438F-8867-D798C3586C45}"/>
    <cellStyle name="Comma 3 4 4 2 2 2 3" xfId="3619" xr:uid="{C170FEF0-6061-4067-8CC8-2AFE03E76CDB}"/>
    <cellStyle name="Comma 3 4 4 2 2 2 3 2" xfId="17661" xr:uid="{B2A41287-4C94-4D93-9409-03264E548CF2}"/>
    <cellStyle name="Comma 3 4 4 2 2 2 4" xfId="7553" xr:uid="{A4A28545-624B-44CD-8271-07300B6D25D2}"/>
    <cellStyle name="Comma 3 4 4 2 2 2 4 2" xfId="21424" xr:uid="{C3FEA02B-D67C-4F96-8D90-00B2F7327A2D}"/>
    <cellStyle name="Comma 3 4 4 2 2 2 5" xfId="9067" xr:uid="{AC5325A1-764C-49B7-BD6B-9A37D1787152}"/>
    <cellStyle name="Comma 3 4 4 2 2 2 5 2" xfId="22932" xr:uid="{2E787923-3A6C-400F-A567-4B62D33162BC}"/>
    <cellStyle name="Comma 3 4 4 2 2 2 6" xfId="12687" xr:uid="{6D0E16A7-3C69-4892-972C-A86510126E43}"/>
    <cellStyle name="Comma 3 4 4 2 2 2 6 2" xfId="26551" xr:uid="{A20417E1-C3A5-4F56-A582-57985D01257F}"/>
    <cellStyle name="Comma 3 4 4 2 2 2 7" xfId="14432" xr:uid="{C558E999-CC91-4AAD-B60F-BC41D16FF7DC}"/>
    <cellStyle name="Comma 3 4 4 2 2 2 7 2" xfId="28296" xr:uid="{C763BD73-E68E-4B7C-A7C9-D4C2F43A34C2}"/>
    <cellStyle name="Comma 3 4 4 2 2 2 8" xfId="15980" xr:uid="{85688B13-617B-4441-A096-2B1622EFCE66}"/>
    <cellStyle name="Comma 3 4 4 2 2 3" xfId="2415" xr:uid="{54D21579-E239-41A4-BD51-B5FBCF45F938}"/>
    <cellStyle name="Comma 3 4 4 2 2 3 2" xfId="4135" xr:uid="{9AB349E3-B6CB-41DF-B2BF-D6F3C9886C9E}"/>
    <cellStyle name="Comma 3 4 4 2 2 3 2 2" xfId="18169" xr:uid="{1B2B647E-2C50-40EB-A855-660836D18C8A}"/>
    <cellStyle name="Comma 3 4 4 2 2 3 3" xfId="8061" xr:uid="{FACEA887-78EC-44E9-A31E-369CA395D286}"/>
    <cellStyle name="Comma 3 4 4 2 2 3 3 2" xfId="21930" xr:uid="{C5488B32-484D-494F-9E1F-D8B574F9D06A}"/>
    <cellStyle name="Comma 3 4 4 2 2 3 4" xfId="9579" xr:uid="{6144D75C-EFDF-4BD6-9A8D-3FCFF5085A0C}"/>
    <cellStyle name="Comma 3 4 4 2 2 3 4 2" xfId="23444" xr:uid="{304F6532-F576-4277-B328-0F9575D288B5}"/>
    <cellStyle name="Comma 3 4 4 2 2 3 5" xfId="13193" xr:uid="{0B5ECCB7-953C-4173-82DF-E77E2D5CDE1C}"/>
    <cellStyle name="Comma 3 4 4 2 2 3 5 2" xfId="27057" xr:uid="{A4904EAC-342B-4E8C-9076-239E3CD22C78}"/>
    <cellStyle name="Comma 3 4 4 2 2 3 6" xfId="14938" xr:uid="{9CBA850F-8BE0-46A9-BD72-004B0170ED5C}"/>
    <cellStyle name="Comma 3 4 4 2 2 3 6 2" xfId="28802" xr:uid="{4584979A-7839-4BB6-BE1F-016A47360E57}"/>
    <cellStyle name="Comma 3 4 4 2 2 3 7" xfId="16486" xr:uid="{9EE131B1-DFAA-461E-A807-A4AB4B146AF9}"/>
    <cellStyle name="Comma 3 4 4 2 2 4" xfId="5107" xr:uid="{C89B8B6F-D04B-4FA2-861C-E06D2F014DEC}"/>
    <cellStyle name="Comma 3 4 4 2 2 4 2" xfId="10577" xr:uid="{361CA775-C33D-4085-87F0-1CFCCCDB031C}"/>
    <cellStyle name="Comma 3 4 4 2 2 4 2 2" xfId="24442" xr:uid="{E7A2717B-F664-4A1F-8EB4-9A3EBCF54388}"/>
    <cellStyle name="Comma 3 4 4 2 2 4 3" xfId="19141" xr:uid="{C41E07D1-5AC0-4D3A-90EE-A5684C59293D}"/>
    <cellStyle name="Comma 3 4 4 2 2 5" xfId="5605" xr:uid="{3C412479-CCB6-40F6-9ABF-81722683AB6D}"/>
    <cellStyle name="Comma 3 4 4 2 2 5 2" xfId="11079" xr:uid="{F4D221ED-FD20-4984-9809-7C1EA44F0308}"/>
    <cellStyle name="Comma 3 4 4 2 2 5 2 2" xfId="24944" xr:uid="{FCBD9F30-EB8F-47B1-B3E1-96594D0D1797}"/>
    <cellStyle name="Comma 3 4 4 2 2 5 3" xfId="19639" xr:uid="{3119014A-3456-47CA-98BA-67ECD3624AA4}"/>
    <cellStyle name="Comma 3 4 4 2 2 6" xfId="6107" xr:uid="{CA359A1E-1694-4CCA-B7CB-7EC24036FCFF}"/>
    <cellStyle name="Comma 3 4 4 2 2 6 2" xfId="11581" xr:uid="{1E1E7E58-7978-4F36-8B06-34A99C521685}"/>
    <cellStyle name="Comma 3 4 4 2 2 6 2 2" xfId="25446" xr:uid="{BA572847-FCA0-4A08-8226-43BF4643A693}"/>
    <cellStyle name="Comma 3 4 4 2 2 6 3" xfId="20141" xr:uid="{745F924A-9751-4794-A626-34D2ECE45F04}"/>
    <cellStyle name="Comma 3 4 4 2 2 7" xfId="3125" xr:uid="{CEDD1CE1-5114-4C55-AA33-FB859BF49011}"/>
    <cellStyle name="Comma 3 4 4 2 2 7 2" xfId="17167" xr:uid="{0411B3E8-EB27-458B-B404-F3BF58429139}"/>
    <cellStyle name="Comma 3 4 4 2 2 8" xfId="7047" xr:uid="{C0BBC1E4-67E4-41C5-9E35-E39BFEFD1C20}"/>
    <cellStyle name="Comma 3 4 4 2 2 8 2" xfId="20918" xr:uid="{0D74039D-0340-42B3-BD2D-8FC67FE0D134}"/>
    <cellStyle name="Comma 3 4 4 2 2 9" xfId="8571" xr:uid="{A3D3E33B-E62D-4D12-9C45-E0D00D12DCD8}"/>
    <cellStyle name="Comma 3 4 4 2 2 9 2" xfId="22436" xr:uid="{FEA19037-E4DB-403D-91C1-9E6BFF91D834}"/>
    <cellStyle name="Comma 3 4 4 2 3" xfId="1659" xr:uid="{F068D099-1BE1-44F5-AC17-1C908D749552}"/>
    <cellStyle name="Comma 3 4 4 2 3 2" xfId="4381" xr:uid="{7DA2809B-613A-41E0-970D-D4018C6D0B51}"/>
    <cellStyle name="Comma 3 4 4 2 3 2 2" xfId="9827" xr:uid="{27BE4443-57A0-438C-91B2-C1B7A604C357}"/>
    <cellStyle name="Comma 3 4 4 2 3 2 2 2" xfId="23692" xr:uid="{0D470097-21E5-464F-915A-3DAC8EAFD9EF}"/>
    <cellStyle name="Comma 3 4 4 2 3 2 3" xfId="18415" xr:uid="{E838E714-064D-456F-96AD-2C8D0A84A8C7}"/>
    <cellStyle name="Comma 3 4 4 2 3 3" xfId="3371" xr:uid="{5088F666-F91B-4DA1-B2A4-52F6B81DB674}"/>
    <cellStyle name="Comma 3 4 4 2 3 3 2" xfId="17413" xr:uid="{2BFCF3E1-2753-4CCA-A1F4-F851C97DDCE7}"/>
    <cellStyle name="Comma 3 4 4 2 3 4" xfId="7305" xr:uid="{E7B2F78D-BBD2-4EB2-9114-DBB4A50ABC11}"/>
    <cellStyle name="Comma 3 4 4 2 3 4 2" xfId="21176" xr:uid="{3305FD4F-9203-472C-8C35-B193E2F3D48E}"/>
    <cellStyle name="Comma 3 4 4 2 3 5" xfId="8819" xr:uid="{3D4023DC-F979-4065-A90A-65A766CD993A}"/>
    <cellStyle name="Comma 3 4 4 2 3 5 2" xfId="22684" xr:uid="{42B8AB9C-6A3B-44ED-8293-1348E9D31736}"/>
    <cellStyle name="Comma 3 4 4 2 3 6" xfId="12439" xr:uid="{39FB11C3-6AD7-4D74-8552-02AACF4A145F}"/>
    <cellStyle name="Comma 3 4 4 2 3 6 2" xfId="26303" xr:uid="{6FD6D582-3629-40D3-89B2-4A23BEC416CF}"/>
    <cellStyle name="Comma 3 4 4 2 3 7" xfId="14184" xr:uid="{4BBBACFB-E050-4F58-B16F-D38067DE0B3C}"/>
    <cellStyle name="Comma 3 4 4 2 3 7 2" xfId="28048" xr:uid="{2B44F393-63DA-47DD-BE67-26E191E17D5A}"/>
    <cellStyle name="Comma 3 4 4 2 3 8" xfId="15732" xr:uid="{67B71602-9612-4EC6-9A5E-23B8EFAF6EA8}"/>
    <cellStyle name="Comma 3 4 4 2 4" xfId="2167" xr:uid="{B59BBAA6-4AD7-4F78-9C42-896C43FF9E31}"/>
    <cellStyle name="Comma 3 4 4 2 4 2" xfId="3887" xr:uid="{0ACAADDB-09D1-458E-8C85-4258A1B8FC13}"/>
    <cellStyle name="Comma 3 4 4 2 4 2 2" xfId="17921" xr:uid="{83FACF14-8B21-4845-A2E1-3E39D99A2C5B}"/>
    <cellStyle name="Comma 3 4 4 2 4 3" xfId="7813" xr:uid="{E17AD1D2-C9F3-4728-8CF1-91890DF7EEFD}"/>
    <cellStyle name="Comma 3 4 4 2 4 3 2" xfId="21682" xr:uid="{4833662B-C62D-42A0-A7A3-C35852BB6318}"/>
    <cellStyle name="Comma 3 4 4 2 4 4" xfId="9331" xr:uid="{DA5BCE54-5692-46FF-98B6-6DDE19FC73F3}"/>
    <cellStyle name="Comma 3 4 4 2 4 4 2" xfId="23196" xr:uid="{937E0FD5-79F3-4123-A2AF-1618A9178A26}"/>
    <cellStyle name="Comma 3 4 4 2 4 5" xfId="12945" xr:uid="{98A8FB7C-9E71-4482-826A-A20BB0A0F509}"/>
    <cellStyle name="Comma 3 4 4 2 4 5 2" xfId="26809" xr:uid="{036E5B33-0BAC-4BBC-BC11-ED6D07D31BAC}"/>
    <cellStyle name="Comma 3 4 4 2 4 6" xfId="14690" xr:uid="{4E7DE961-38BC-4045-B05F-E9D228C68414}"/>
    <cellStyle name="Comma 3 4 4 2 4 6 2" xfId="28554" xr:uid="{7CD65734-74DD-46CD-93EE-39532E019E56}"/>
    <cellStyle name="Comma 3 4 4 2 4 7" xfId="16238" xr:uid="{1BD8400C-767B-48DF-B904-623FBCDCE72B}"/>
    <cellStyle name="Comma 3 4 4 2 5" xfId="4869" xr:uid="{6314A504-CE6E-4952-90D8-C717348BA1F6}"/>
    <cellStyle name="Comma 3 4 4 2 5 2" xfId="10329" xr:uid="{6AB9E4D9-792E-4C62-AFF4-D91EFA586A98}"/>
    <cellStyle name="Comma 3 4 4 2 5 2 2" xfId="24194" xr:uid="{F43DEF9C-2A5B-44DD-B5D8-7C88E47074C5}"/>
    <cellStyle name="Comma 3 4 4 2 5 3" xfId="18903" xr:uid="{6C06FD42-4BF8-469F-8CD8-40BF3B303F1A}"/>
    <cellStyle name="Comma 3 4 4 2 6" xfId="5357" xr:uid="{E805D93E-B9D3-495C-97B2-299E968BC44E}"/>
    <cellStyle name="Comma 3 4 4 2 6 2" xfId="10831" xr:uid="{08D0198E-CAFD-4DCF-87A3-E9DED86D232C}"/>
    <cellStyle name="Comma 3 4 4 2 6 2 2" xfId="24696" xr:uid="{34421D32-8D00-45FC-8948-44581B59B63D}"/>
    <cellStyle name="Comma 3 4 4 2 6 3" xfId="19391" xr:uid="{38A597B8-F49D-4216-AF6E-5AE458B474B7}"/>
    <cellStyle name="Comma 3 4 4 2 7" xfId="5859" xr:uid="{63C398DD-1441-4774-B83B-5FB351AC0C6B}"/>
    <cellStyle name="Comma 3 4 4 2 7 2" xfId="11333" xr:uid="{72908ECC-C3E6-4E13-B6DA-3BCDA4220C0E}"/>
    <cellStyle name="Comma 3 4 4 2 7 2 2" xfId="25198" xr:uid="{72E53579-CF42-47F5-BECD-4DBD403EB014}"/>
    <cellStyle name="Comma 3 4 4 2 7 3" xfId="19893" xr:uid="{35696CAA-FBAA-420F-A650-00522364FDAC}"/>
    <cellStyle name="Comma 3 4 4 2 8" xfId="2885" xr:uid="{8AA69FB3-320A-48C9-A780-480E40995C63}"/>
    <cellStyle name="Comma 3 4 4 2 8 2" xfId="16927" xr:uid="{CF2C0D32-E237-43D8-AE43-EB709C1E3CA4}"/>
    <cellStyle name="Comma 3 4 4 2 9" xfId="6799" xr:uid="{5F3B4C0E-1EBC-4B75-A715-99484AEEA82E}"/>
    <cellStyle name="Comma 3 4 4 2 9 2" xfId="20670" xr:uid="{639A1E77-592F-4100-8E42-D2DC385757EC}"/>
    <cellStyle name="Comma 3 4 4 3" xfId="1277" xr:uid="{3D0C6F59-4488-4F4C-8E53-F08106A34F98}"/>
    <cellStyle name="Comma 3 4 4 3 10" xfId="12057" xr:uid="{4B67F410-94A7-4085-A1E0-818452DF43F3}"/>
    <cellStyle name="Comma 3 4 4 3 10 2" xfId="25921" xr:uid="{44BE1D4B-1C1B-4291-AF47-3A9A41066892}"/>
    <cellStyle name="Comma 3 4 4 3 11" xfId="13802" xr:uid="{5BE90BF2-F11F-448B-B97C-2D21F363E537}"/>
    <cellStyle name="Comma 3 4 4 3 11 2" xfId="27666" xr:uid="{1572FC22-0BAF-4586-B898-153C2444665C}"/>
    <cellStyle name="Comma 3 4 4 3 12" xfId="15350" xr:uid="{C9D89D5C-15DC-497E-BFCF-CAB2F096D8FA}"/>
    <cellStyle name="Comma 3 4 4 3 2" xfId="1783" xr:uid="{031F38E0-6BE5-4C84-9CA3-B25E08773406}"/>
    <cellStyle name="Comma 3 4 4 3 2 2" xfId="4505" xr:uid="{D4D2A910-4069-43F9-B24B-3D84380A3F78}"/>
    <cellStyle name="Comma 3 4 4 3 2 2 2" xfId="9951" xr:uid="{4833BCE1-EB83-4AAB-9CBA-20FB430A8003}"/>
    <cellStyle name="Comma 3 4 4 3 2 2 2 2" xfId="23816" xr:uid="{205AAE1C-955F-4138-A740-2DE945036A50}"/>
    <cellStyle name="Comma 3 4 4 3 2 2 3" xfId="18539" xr:uid="{B21B97E7-B45D-420D-B81B-A2B3958672B5}"/>
    <cellStyle name="Comma 3 4 4 3 2 3" xfId="3495" xr:uid="{6655F9DB-AE26-48D0-A808-3E8C13DCA388}"/>
    <cellStyle name="Comma 3 4 4 3 2 3 2" xfId="17537" xr:uid="{6BD75DE8-72C8-4052-A113-EB3D1B1E8A95}"/>
    <cellStyle name="Comma 3 4 4 3 2 4" xfId="7429" xr:uid="{F10D125A-D050-47ED-8240-F2C678C2639E}"/>
    <cellStyle name="Comma 3 4 4 3 2 4 2" xfId="21300" xr:uid="{10E09A77-4331-49EA-802E-D0935831D162}"/>
    <cellStyle name="Comma 3 4 4 3 2 5" xfId="8943" xr:uid="{A2578AA9-D79E-4EC6-8488-B4155458B804}"/>
    <cellStyle name="Comma 3 4 4 3 2 5 2" xfId="22808" xr:uid="{9B609772-1AA3-4DD4-B5AF-2D7DEF664F22}"/>
    <cellStyle name="Comma 3 4 4 3 2 6" xfId="12563" xr:uid="{5F4ED627-743A-4356-A116-86D238BD2F67}"/>
    <cellStyle name="Comma 3 4 4 3 2 6 2" xfId="26427" xr:uid="{F2E74D40-CAF3-43FE-892E-31110A97D9E2}"/>
    <cellStyle name="Comma 3 4 4 3 2 7" xfId="14308" xr:uid="{FD68E1F3-BD28-4E14-9A5E-BA3050637DBA}"/>
    <cellStyle name="Comma 3 4 4 3 2 7 2" xfId="28172" xr:uid="{FC19146A-1714-4656-9E72-77D0F08B41DB}"/>
    <cellStyle name="Comma 3 4 4 3 2 8" xfId="15856" xr:uid="{EA6C6BFE-63C9-4A0A-AE53-CBEECE393D5D}"/>
    <cellStyle name="Comma 3 4 4 3 3" xfId="2291" xr:uid="{45553157-A4AA-4E5C-BDC6-460D6BFE7237}"/>
    <cellStyle name="Comma 3 4 4 3 3 2" xfId="4011" xr:uid="{A106548F-5D21-43EE-B3F8-F44216179D46}"/>
    <cellStyle name="Comma 3 4 4 3 3 2 2" xfId="18045" xr:uid="{DC36BAE6-AB9C-4D00-A8B0-22CAD68859F1}"/>
    <cellStyle name="Comma 3 4 4 3 3 3" xfId="7937" xr:uid="{E7DDAD67-A7AA-4D91-BB40-9D913C99D563}"/>
    <cellStyle name="Comma 3 4 4 3 3 3 2" xfId="21806" xr:uid="{C9932014-64AB-46DE-9F82-990785B31536}"/>
    <cellStyle name="Comma 3 4 4 3 3 4" xfId="9455" xr:uid="{DF5951F1-D54E-4A7A-AF4D-75065CB529A6}"/>
    <cellStyle name="Comma 3 4 4 3 3 4 2" xfId="23320" xr:uid="{DD70A07F-8B22-434F-96D4-F956EC0BA97B}"/>
    <cellStyle name="Comma 3 4 4 3 3 5" xfId="13069" xr:uid="{4F6D193D-4A64-41A2-9107-C5950F2BA508}"/>
    <cellStyle name="Comma 3 4 4 3 3 5 2" xfId="26933" xr:uid="{AEE60830-2DC5-4821-8FBA-576EFE9A1888}"/>
    <cellStyle name="Comma 3 4 4 3 3 6" xfId="14814" xr:uid="{A93E72C5-F5A9-405D-9911-337A4FEA6910}"/>
    <cellStyle name="Comma 3 4 4 3 3 6 2" xfId="28678" xr:uid="{44E9C82B-FE31-4768-8FA4-6A655C942188}"/>
    <cellStyle name="Comma 3 4 4 3 3 7" xfId="16362" xr:uid="{2D87DFED-8F05-43BC-9FAF-999E0C500150}"/>
    <cellStyle name="Comma 3 4 4 3 4" xfId="4985" xr:uid="{8A0561B6-E7D3-42AE-9E56-59320F9DC7D1}"/>
    <cellStyle name="Comma 3 4 4 3 4 2" xfId="10453" xr:uid="{8AF5A593-B6B1-4707-9E60-86164F76061B}"/>
    <cellStyle name="Comma 3 4 4 3 4 2 2" xfId="24318" xr:uid="{B0341173-7F39-44A1-BF5A-1785C9803A0D}"/>
    <cellStyle name="Comma 3 4 4 3 4 3" xfId="19019" xr:uid="{07BC458B-C726-488E-9DDE-88D17FA5B0E0}"/>
    <cellStyle name="Comma 3 4 4 3 5" xfId="5481" xr:uid="{68327825-B8AC-4C57-9D00-8DE3613779F6}"/>
    <cellStyle name="Comma 3 4 4 3 5 2" xfId="10955" xr:uid="{A3B6C3FD-5B45-4BF5-8FC5-B4B449087279}"/>
    <cellStyle name="Comma 3 4 4 3 5 2 2" xfId="24820" xr:uid="{C3486981-6A12-4112-B01A-F4BF4EF97359}"/>
    <cellStyle name="Comma 3 4 4 3 5 3" xfId="19515" xr:uid="{02E11B71-EB5D-4936-9DFA-1DEF23667EDD}"/>
    <cellStyle name="Comma 3 4 4 3 6" xfId="5983" xr:uid="{626806EC-26D0-4143-97CE-B1300A9D66BC}"/>
    <cellStyle name="Comma 3 4 4 3 6 2" xfId="11457" xr:uid="{FED35F23-6DF4-4A12-88D0-E0A1311619AF}"/>
    <cellStyle name="Comma 3 4 4 3 6 2 2" xfId="25322" xr:uid="{4E829E35-047B-40FE-9038-36A41156EB7A}"/>
    <cellStyle name="Comma 3 4 4 3 6 3" xfId="20017" xr:uid="{61A4CDB2-D1FF-49B6-B9D0-25AD45197E25}"/>
    <cellStyle name="Comma 3 4 4 3 7" xfId="3003" xr:uid="{79E0AA4D-7017-4758-8968-55A1657973C3}"/>
    <cellStyle name="Comma 3 4 4 3 7 2" xfId="17045" xr:uid="{B76E7CD6-7596-482A-AE4B-DDD5617C2F5D}"/>
    <cellStyle name="Comma 3 4 4 3 8" xfId="6923" xr:uid="{26B97BA4-0F10-4A9C-A544-9AB91F67FF18}"/>
    <cellStyle name="Comma 3 4 4 3 8 2" xfId="20794" xr:uid="{6B1BA950-23C0-47D6-AE90-350745AE6E26}"/>
    <cellStyle name="Comma 3 4 4 3 9" xfId="8447" xr:uid="{B77403E1-98EE-413B-81FC-8230B921F365}"/>
    <cellStyle name="Comma 3 4 4 3 9 2" xfId="22312" xr:uid="{267A4D83-55EA-46E7-87B3-44E2168ED9D4}"/>
    <cellStyle name="Comma 3 4 4 4" xfId="1535" xr:uid="{1CF33736-C095-4A34-B62C-8F800B4BAA04}"/>
    <cellStyle name="Comma 3 4 4 4 2" xfId="4259" xr:uid="{289B55D3-6C8C-43F3-987D-2BD18231C756}"/>
    <cellStyle name="Comma 3 4 4 4 2 2" xfId="9703" xr:uid="{6E96D448-673F-41AF-958B-9B01BB44928F}"/>
    <cellStyle name="Comma 3 4 4 4 2 2 2" xfId="23568" xr:uid="{6B295F4E-9FC2-4962-9889-8B9759F46039}"/>
    <cellStyle name="Comma 3 4 4 4 2 3" xfId="18293" xr:uid="{A2A1B629-D647-48E2-9824-BBD8CD17533A}"/>
    <cellStyle name="Comma 3 4 4 4 3" xfId="3249" xr:uid="{80CCC592-15B2-477A-A39D-8DD657C54F79}"/>
    <cellStyle name="Comma 3 4 4 4 3 2" xfId="17291" xr:uid="{61871760-F05D-49DA-96AD-20A378553789}"/>
    <cellStyle name="Comma 3 4 4 4 4" xfId="7181" xr:uid="{1CDBE76F-4BE7-4182-9966-D1B152E2560A}"/>
    <cellStyle name="Comma 3 4 4 4 4 2" xfId="21052" xr:uid="{0C305926-D993-47D2-8383-0F45F4AD781A}"/>
    <cellStyle name="Comma 3 4 4 4 5" xfId="8695" xr:uid="{290EC31D-4B73-416D-ABF0-93F6B535B483}"/>
    <cellStyle name="Comma 3 4 4 4 5 2" xfId="22560" xr:uid="{8C1B4346-7BB8-4748-8F97-4ECC31A5494C}"/>
    <cellStyle name="Comma 3 4 4 4 6" xfId="12315" xr:uid="{1FBF01FD-C23D-4C08-B88F-C77C40920128}"/>
    <cellStyle name="Comma 3 4 4 4 6 2" xfId="26179" xr:uid="{3E0D3F85-D838-4606-9F1A-457893D74086}"/>
    <cellStyle name="Comma 3 4 4 4 7" xfId="14060" xr:uid="{909FE247-8CCF-46A7-85CD-62914933FF21}"/>
    <cellStyle name="Comma 3 4 4 4 7 2" xfId="27924" xr:uid="{967283DD-056F-413D-917A-D6FA86A92C64}"/>
    <cellStyle name="Comma 3 4 4 4 8" xfId="15608" xr:uid="{90FBB5C8-D380-4D8B-AED7-432883CC8B95}"/>
    <cellStyle name="Comma 3 4 4 5" xfId="2043" xr:uid="{36DAE73B-94F1-4954-876E-044A96508ADC}"/>
    <cellStyle name="Comma 3 4 4 5 2" xfId="3763" xr:uid="{ACAAAAAA-72F4-4118-85EC-6197B5A73C51}"/>
    <cellStyle name="Comma 3 4 4 5 2 2" xfId="17797" xr:uid="{CD2BB6AD-722D-48EF-BEDB-361B467E3174}"/>
    <cellStyle name="Comma 3 4 4 5 3" xfId="7689" xr:uid="{DC89612E-FF23-4EAA-8896-30DDC8C9303D}"/>
    <cellStyle name="Comma 3 4 4 5 3 2" xfId="21558" xr:uid="{12416150-B52A-4F7F-B854-7580FAD3BC88}"/>
    <cellStyle name="Comma 3 4 4 5 4" xfId="9207" xr:uid="{1A3F3A8C-967E-4EFA-82F0-6AF011E1AF00}"/>
    <cellStyle name="Comma 3 4 4 5 4 2" xfId="23072" xr:uid="{4F35A498-62F4-4230-8D2A-DE97CF6F038A}"/>
    <cellStyle name="Comma 3 4 4 5 5" xfId="12821" xr:uid="{9B292E5D-9E52-43DF-895C-A6C5E9B11539}"/>
    <cellStyle name="Comma 3 4 4 5 5 2" xfId="26685" xr:uid="{0BC11383-2B77-42FD-AC2E-1D4EB7D53FD3}"/>
    <cellStyle name="Comma 3 4 4 5 6" xfId="14566" xr:uid="{92C17350-249F-4C6F-A872-FEFD10B6D06C}"/>
    <cellStyle name="Comma 3 4 4 5 6 2" xfId="28430" xr:uid="{230888CD-3DFC-42EA-9ABF-2F072B1D5232}"/>
    <cellStyle name="Comma 3 4 4 5 7" xfId="16114" xr:uid="{2E882560-98CA-497C-AB27-BE293E8BEB64}"/>
    <cellStyle name="Comma 3 4 4 6" xfId="4757" xr:uid="{D3E4E5F8-5B4A-471D-A3FC-C3680CEF2B56}"/>
    <cellStyle name="Comma 3 4 4 6 2" xfId="10205" xr:uid="{E62AA260-7356-4B44-ABB5-A50C7F1B3C97}"/>
    <cellStyle name="Comma 3 4 4 6 2 2" xfId="24070" xr:uid="{5F6A8ABD-7A2B-4B1D-ACE0-D6B301BBA8C5}"/>
    <cellStyle name="Comma 3 4 4 6 3" xfId="18791" xr:uid="{8F4FFE19-D2A7-42A8-9F06-9115E82001FD}"/>
    <cellStyle name="Comma 3 4 4 7" xfId="5233" xr:uid="{B7FC574F-D446-4C59-9BF8-F9D8705BF341}"/>
    <cellStyle name="Comma 3 4 4 7 2" xfId="10707" xr:uid="{407384E5-6226-4F2B-A9BB-596A32B290DD}"/>
    <cellStyle name="Comma 3 4 4 7 2 2" xfId="24572" xr:uid="{4DCA873C-3BAF-4866-ACDC-5F07BC6D72CE}"/>
    <cellStyle name="Comma 3 4 4 7 3" xfId="19267" xr:uid="{8F62A766-3A76-4DF2-85DE-793E886A3279}"/>
    <cellStyle name="Comma 3 4 4 8" xfId="5735" xr:uid="{01BCC8B4-34BF-469D-A78A-F6C77F607414}"/>
    <cellStyle name="Comma 3 4 4 8 2" xfId="11209" xr:uid="{B2049AB0-F402-44F5-8C08-6BDBBDB95BE2}"/>
    <cellStyle name="Comma 3 4 4 8 2 2" xfId="25074" xr:uid="{2CDA4778-05D2-418B-8A54-24A6BBC73633}"/>
    <cellStyle name="Comma 3 4 4 8 3" xfId="19769" xr:uid="{413C47D1-5C83-4CA5-9317-676CAD55CD42}"/>
    <cellStyle name="Comma 3 4 4 9" xfId="2773" xr:uid="{04A6EC49-84CF-4EFE-86F5-A5F960743287}"/>
    <cellStyle name="Comma 3 4 4 9 2" xfId="16815" xr:uid="{5E0E4864-0348-4359-ABCC-9EE87AFA8592}"/>
    <cellStyle name="Comma 3 4 5" xfId="1087" xr:uid="{04F8CED2-DB9D-475C-9188-8712D0081F10}"/>
    <cellStyle name="Comma 3 4 5 10" xfId="8257" xr:uid="{130F62C7-DB38-499D-A838-02ADE8959D94}"/>
    <cellStyle name="Comma 3 4 5 10 2" xfId="22122" xr:uid="{A86339E0-60D5-425B-A0FC-CA6DB91276C5}"/>
    <cellStyle name="Comma 3 4 5 11" xfId="11867" xr:uid="{2D6527E1-6B33-412F-B644-5ED4112D767C}"/>
    <cellStyle name="Comma 3 4 5 11 2" xfId="25731" xr:uid="{0F49B3A9-F21B-4BA0-BFD6-CC601C8DC8B1}"/>
    <cellStyle name="Comma 3 4 5 12" xfId="13612" xr:uid="{C14FE9D3-1BD2-4DB3-93F8-A591F6C4DED7}"/>
    <cellStyle name="Comma 3 4 5 12 2" xfId="27476" xr:uid="{7BC58B1B-B607-445A-8395-252EEF275209}"/>
    <cellStyle name="Comma 3 4 5 13" xfId="15160" xr:uid="{2969770B-12DF-486E-BE2B-B526CC0B1408}"/>
    <cellStyle name="Comma 3 4 5 2" xfId="1335" xr:uid="{25292C94-11B4-4CD1-B025-5921C2D832E9}"/>
    <cellStyle name="Comma 3 4 5 2 10" xfId="12115" xr:uid="{F9A30250-D951-4D40-9526-3C2C14CE3C0B}"/>
    <cellStyle name="Comma 3 4 5 2 10 2" xfId="25979" xr:uid="{04E525E0-E374-4B83-886F-CBBDE423D3E7}"/>
    <cellStyle name="Comma 3 4 5 2 11" xfId="13860" xr:uid="{F1031318-F12D-44E8-A03F-3BFC88A5EB55}"/>
    <cellStyle name="Comma 3 4 5 2 11 2" xfId="27724" xr:uid="{4C30FD41-7FA0-4D25-A041-27960A27549B}"/>
    <cellStyle name="Comma 3 4 5 2 12" xfId="15408" xr:uid="{FF2DA639-7715-4135-8B6C-D72192FD64D0}"/>
    <cellStyle name="Comma 3 4 5 2 2" xfId="1841" xr:uid="{9060C6C2-49C8-43B8-9313-514D1B72F913}"/>
    <cellStyle name="Comma 3 4 5 2 2 2" xfId="4563" xr:uid="{483751EB-B694-44BA-A925-77D896597B35}"/>
    <cellStyle name="Comma 3 4 5 2 2 2 2" xfId="10009" xr:uid="{FE12FD86-24D3-4824-A6C4-C3CA2E58E564}"/>
    <cellStyle name="Comma 3 4 5 2 2 2 2 2" xfId="23874" xr:uid="{35EDD2EA-FD99-4DC1-8DDE-E762FE3A43F9}"/>
    <cellStyle name="Comma 3 4 5 2 2 2 3" xfId="18597" xr:uid="{E9970ADF-4EFC-4928-A870-87D7AA17A2F6}"/>
    <cellStyle name="Comma 3 4 5 2 2 3" xfId="3553" xr:uid="{D4EC0021-1C91-45DD-AF5C-CF5ED548359B}"/>
    <cellStyle name="Comma 3 4 5 2 2 3 2" xfId="17595" xr:uid="{ADFF0F42-ED84-4B21-A5EE-B1E082D383D7}"/>
    <cellStyle name="Comma 3 4 5 2 2 4" xfId="7487" xr:uid="{0A88715C-42C4-4A1E-B606-D59CCB4971F6}"/>
    <cellStyle name="Comma 3 4 5 2 2 4 2" xfId="21358" xr:uid="{BF3CFF23-525F-444D-86CA-D18446DC7389}"/>
    <cellStyle name="Comma 3 4 5 2 2 5" xfId="9001" xr:uid="{C5F3615A-AFBD-4DD3-8EA0-9E4348DC8923}"/>
    <cellStyle name="Comma 3 4 5 2 2 5 2" xfId="22866" xr:uid="{B51FDEA2-D792-437E-8862-6B4A652448A0}"/>
    <cellStyle name="Comma 3 4 5 2 2 6" xfId="12621" xr:uid="{ADB138AF-5AB6-4559-A198-E408CE994BA2}"/>
    <cellStyle name="Comma 3 4 5 2 2 6 2" xfId="26485" xr:uid="{97A25398-B8BA-44A8-BF56-F4B1EC2B5381}"/>
    <cellStyle name="Comma 3 4 5 2 2 7" xfId="14366" xr:uid="{3431082C-2ED8-4E04-8FD1-85ECA96B4C1E}"/>
    <cellStyle name="Comma 3 4 5 2 2 7 2" xfId="28230" xr:uid="{BBAD202F-3864-4A4F-9125-00DA1C93A446}"/>
    <cellStyle name="Comma 3 4 5 2 2 8" xfId="15914" xr:uid="{9D50EBF6-DFFE-44D7-9920-1CB471047325}"/>
    <cellStyle name="Comma 3 4 5 2 3" xfId="2349" xr:uid="{67CF5D0F-8EBD-4C77-AFD5-4A4B048DC93E}"/>
    <cellStyle name="Comma 3 4 5 2 3 2" xfId="4069" xr:uid="{9630AD07-9B7F-4C88-81CC-456E566432FB}"/>
    <cellStyle name="Comma 3 4 5 2 3 2 2" xfId="18103" xr:uid="{39ED6EF0-49FC-4F3B-B538-B75ED229821A}"/>
    <cellStyle name="Comma 3 4 5 2 3 3" xfId="7995" xr:uid="{F74CB0F5-27E5-4A86-9E43-C8C099086BAD}"/>
    <cellStyle name="Comma 3 4 5 2 3 3 2" xfId="21864" xr:uid="{D044D0F2-C0A6-4E84-8F6A-FB65F9DD7260}"/>
    <cellStyle name="Comma 3 4 5 2 3 4" xfId="9513" xr:uid="{90B2DF01-F110-4AE4-9F1E-DA6BA19FADFC}"/>
    <cellStyle name="Comma 3 4 5 2 3 4 2" xfId="23378" xr:uid="{CF4AE419-1553-432D-A8DF-4D3B73B965D6}"/>
    <cellStyle name="Comma 3 4 5 2 3 5" xfId="13127" xr:uid="{68BE50E7-2B49-4636-89CB-C49907ED8D3B}"/>
    <cellStyle name="Comma 3 4 5 2 3 5 2" xfId="26991" xr:uid="{7C5D0ED9-3F49-4EE2-AF26-E27DFE85F863}"/>
    <cellStyle name="Comma 3 4 5 2 3 6" xfId="14872" xr:uid="{70CC0C2A-8834-464F-9DCD-5F5139F880CE}"/>
    <cellStyle name="Comma 3 4 5 2 3 6 2" xfId="28736" xr:uid="{6936C279-93D3-45D3-9567-78BDF74390EE}"/>
    <cellStyle name="Comma 3 4 5 2 3 7" xfId="16420" xr:uid="{EBFD504D-1F18-4CFE-8D53-E61FE9F6AE95}"/>
    <cellStyle name="Comma 3 4 5 2 4" xfId="5041" xr:uid="{1BAB10AC-2725-4A5C-8F78-099ADAD0DEF4}"/>
    <cellStyle name="Comma 3 4 5 2 4 2" xfId="10511" xr:uid="{2A78AFC9-68FC-4EF9-869D-E67BCB01E13A}"/>
    <cellStyle name="Comma 3 4 5 2 4 2 2" xfId="24376" xr:uid="{B6375F97-93EB-45F6-844E-F0FA4B74B2E4}"/>
    <cellStyle name="Comma 3 4 5 2 4 3" xfId="19075" xr:uid="{FB053707-ED4E-41C8-9DA7-3D5E6DD51AD8}"/>
    <cellStyle name="Comma 3 4 5 2 5" xfId="5539" xr:uid="{D19E5503-497D-46C5-BF94-0F7E2CA9E590}"/>
    <cellStyle name="Comma 3 4 5 2 5 2" xfId="11013" xr:uid="{86FD2519-6C94-4BEE-A301-0DB9EA175D1E}"/>
    <cellStyle name="Comma 3 4 5 2 5 2 2" xfId="24878" xr:uid="{6EC1631E-7E09-4F20-AED8-0E49B7586AC9}"/>
    <cellStyle name="Comma 3 4 5 2 5 3" xfId="19573" xr:uid="{EC6EE47F-0A04-4E6C-BF3E-7F7CD5CB774A}"/>
    <cellStyle name="Comma 3 4 5 2 6" xfId="6041" xr:uid="{98077D58-57E9-4FE6-958C-4C945FE1B839}"/>
    <cellStyle name="Comma 3 4 5 2 6 2" xfId="11515" xr:uid="{E5C8E3D1-37BD-4D00-908B-5548D15F61E0}"/>
    <cellStyle name="Comma 3 4 5 2 6 2 2" xfId="25380" xr:uid="{BE7671E8-8995-4101-8755-E94A8DD5E146}"/>
    <cellStyle name="Comma 3 4 5 2 6 3" xfId="20075" xr:uid="{348A12B3-8628-4043-8A96-64EDE5D8A94C}"/>
    <cellStyle name="Comma 3 4 5 2 7" xfId="3059" xr:uid="{2FE2C44C-6B73-472B-AACF-F077E7F1D22E}"/>
    <cellStyle name="Comma 3 4 5 2 7 2" xfId="17101" xr:uid="{08EF8CB8-84EF-43EE-9C0F-25A3B578DC71}"/>
    <cellStyle name="Comma 3 4 5 2 8" xfId="6981" xr:uid="{A2C6CAB6-F0DE-4B1C-8DF9-2AFC22270730}"/>
    <cellStyle name="Comma 3 4 5 2 8 2" xfId="20852" xr:uid="{417D494B-2EB0-41F6-BEC4-632C9C181859}"/>
    <cellStyle name="Comma 3 4 5 2 9" xfId="8505" xr:uid="{93CCD450-9532-4F23-97BE-F5D9F1F6C988}"/>
    <cellStyle name="Comma 3 4 5 2 9 2" xfId="22370" xr:uid="{28DB9033-4DBE-4217-93B6-8910D61C7D4F}"/>
    <cellStyle name="Comma 3 4 5 3" xfId="1593" xr:uid="{30E0585B-821C-4F12-B8BC-D68028A21411}"/>
    <cellStyle name="Comma 3 4 5 3 2" xfId="4315" xr:uid="{C5C5708D-2C1B-4E66-A2D2-3F7B983E9EA9}"/>
    <cellStyle name="Comma 3 4 5 3 2 2" xfId="9761" xr:uid="{1316994F-9899-489D-88C5-7229A0B93893}"/>
    <cellStyle name="Comma 3 4 5 3 2 2 2" xfId="23626" xr:uid="{846AAC00-A5AF-408B-BBBB-2D9DC54391A9}"/>
    <cellStyle name="Comma 3 4 5 3 2 3" xfId="18349" xr:uid="{F95CCAFB-5D01-4284-9BB0-A8C6C7763088}"/>
    <cellStyle name="Comma 3 4 5 3 3" xfId="3305" xr:uid="{B44996ED-392B-4B21-A61C-A2A465F14E97}"/>
    <cellStyle name="Comma 3 4 5 3 3 2" xfId="17347" xr:uid="{CF785B2F-5226-49F2-A392-C0CA2CAD3991}"/>
    <cellStyle name="Comma 3 4 5 3 4" xfId="7239" xr:uid="{A7DAAD30-53B8-4FC9-8DD0-D1F2BD7DD8E3}"/>
    <cellStyle name="Comma 3 4 5 3 4 2" xfId="21110" xr:uid="{60B0ECE8-5B48-4A1E-9FFC-5B5FC4186E87}"/>
    <cellStyle name="Comma 3 4 5 3 5" xfId="8753" xr:uid="{42C79A3B-CEB8-4C77-8341-46F0DCBEFE05}"/>
    <cellStyle name="Comma 3 4 5 3 5 2" xfId="22618" xr:uid="{CE70AF64-E0B9-48A5-901E-E22EBB5EEBC6}"/>
    <cellStyle name="Comma 3 4 5 3 6" xfId="12373" xr:uid="{74C8D020-C7E3-43D4-AF72-230758D7BACC}"/>
    <cellStyle name="Comma 3 4 5 3 6 2" xfId="26237" xr:uid="{4EC6D8DD-9B1D-4A35-B685-98EBB4214510}"/>
    <cellStyle name="Comma 3 4 5 3 7" xfId="14118" xr:uid="{0B57583A-F5CA-49F3-850D-5370EFF1F698}"/>
    <cellStyle name="Comma 3 4 5 3 7 2" xfId="27982" xr:uid="{5100F9C2-0F6B-49E6-955C-57CD5BD1145E}"/>
    <cellStyle name="Comma 3 4 5 3 8" xfId="15666" xr:uid="{8DBA8932-DD4A-48E5-8C37-BACC47FFAB63}"/>
    <cellStyle name="Comma 3 4 5 4" xfId="2101" xr:uid="{03D7C25D-E0F2-489A-B132-CBE189C10545}"/>
    <cellStyle name="Comma 3 4 5 4 2" xfId="3821" xr:uid="{7A14E68B-5804-48F5-B602-37E5AFF61BDA}"/>
    <cellStyle name="Comma 3 4 5 4 2 2" xfId="17855" xr:uid="{0EF8F87D-452D-42A5-BEAF-E69E5BBE931E}"/>
    <cellStyle name="Comma 3 4 5 4 3" xfId="7747" xr:uid="{B47A53A4-724B-402A-84BC-A996E6BDA93E}"/>
    <cellStyle name="Comma 3 4 5 4 3 2" xfId="21616" xr:uid="{85C3379D-A69D-49A1-BBE9-3F1736A27458}"/>
    <cellStyle name="Comma 3 4 5 4 4" xfId="9265" xr:uid="{1BFC1AF3-6A51-4D99-992E-F5247C3FCFC9}"/>
    <cellStyle name="Comma 3 4 5 4 4 2" xfId="23130" xr:uid="{69A2F332-7275-451F-B46B-341AE29997FA}"/>
    <cellStyle name="Comma 3 4 5 4 5" xfId="12879" xr:uid="{D02384C1-B7AC-49BA-AC90-9788FDC4161D}"/>
    <cellStyle name="Comma 3 4 5 4 5 2" xfId="26743" xr:uid="{E12FE31D-4B89-4EE5-83D2-E10C2680434B}"/>
    <cellStyle name="Comma 3 4 5 4 6" xfId="14624" xr:uid="{8129A7D6-52B8-432E-B6FD-4686B4E62BF6}"/>
    <cellStyle name="Comma 3 4 5 4 6 2" xfId="28488" xr:uid="{F974BA38-A95C-44CB-B643-1E50D69F1C20}"/>
    <cellStyle name="Comma 3 4 5 4 7" xfId="16172" xr:uid="{39DB90C6-1FF0-4AE1-A1D8-368AE963E122}"/>
    <cellStyle name="Comma 3 4 5 5" xfId="4809" xr:uid="{E8C5BC11-4DC0-4EAB-B8E5-40C11939C25A}"/>
    <cellStyle name="Comma 3 4 5 5 2" xfId="10263" xr:uid="{DDC6DF79-F14F-4699-A05A-60AE5A9AB27D}"/>
    <cellStyle name="Comma 3 4 5 5 2 2" xfId="24128" xr:uid="{955471C7-A2E4-4FE7-B3F0-2875DAAE6E33}"/>
    <cellStyle name="Comma 3 4 5 5 3" xfId="18843" xr:uid="{E30605FA-2369-42B6-B73B-9D6DB559DCAA}"/>
    <cellStyle name="Comma 3 4 5 6" xfId="5291" xr:uid="{5A934F8C-9A04-4D8E-A8D5-5B2C0276FBF3}"/>
    <cellStyle name="Comma 3 4 5 6 2" xfId="10765" xr:uid="{7049D135-CD54-4890-9595-11024BEDE7B6}"/>
    <cellStyle name="Comma 3 4 5 6 2 2" xfId="24630" xr:uid="{301E8703-5E94-4EFE-A643-7B4ED33668CB}"/>
    <cellStyle name="Comma 3 4 5 6 3" xfId="19325" xr:uid="{93729071-6D31-4C6A-9E07-35FA2CAF54D6}"/>
    <cellStyle name="Comma 3 4 5 7" xfId="5793" xr:uid="{D64F2C01-24A8-4C27-8C8F-6897ADE79489}"/>
    <cellStyle name="Comma 3 4 5 7 2" xfId="11267" xr:uid="{26067F7B-659A-4E83-9A0E-A8AF4DC0F572}"/>
    <cellStyle name="Comma 3 4 5 7 2 2" xfId="25132" xr:uid="{C88C1DF8-73B9-4D67-958E-633862A96EB6}"/>
    <cellStyle name="Comma 3 4 5 7 3" xfId="19827" xr:uid="{842829A6-530E-4CD1-8828-C077A3B9AAD6}"/>
    <cellStyle name="Comma 3 4 5 8" xfId="2825" xr:uid="{91249301-9B64-4766-B104-809751DBB767}"/>
    <cellStyle name="Comma 3 4 5 8 2" xfId="16867" xr:uid="{F54A6A9E-39EC-4E47-BB9C-6AFDF50DE4A5}"/>
    <cellStyle name="Comma 3 4 5 9" xfId="6733" xr:uid="{E4749720-3C4A-4387-86EC-79A267626182}"/>
    <cellStyle name="Comma 3 4 5 9 2" xfId="20604" xr:uid="{3DBC1A86-7F7F-4823-8764-250DDF614A75}"/>
    <cellStyle name="Comma 3 4 6" xfId="954" xr:uid="{5306A81F-F5F3-40F2-9D1E-C36C727CB9E3}"/>
    <cellStyle name="Comma 3 4 6 10" xfId="11743" xr:uid="{FE1882D1-EA28-4528-9131-541C6CAD1921}"/>
    <cellStyle name="Comma 3 4 6 10 2" xfId="25607" xr:uid="{B0C976AB-726C-4DF2-BC49-326CD8C3FFB8}"/>
    <cellStyle name="Comma 3 4 6 11" xfId="13488" xr:uid="{33B27D6C-0B77-4C35-ACE9-BB6F466D81E2}"/>
    <cellStyle name="Comma 3 4 6 11 2" xfId="27352" xr:uid="{91539169-6463-464C-A249-7CD3454DEFEF}"/>
    <cellStyle name="Comma 3 4 6 12" xfId="15036" xr:uid="{CB8D563C-D86C-4FE7-9078-253980092A25}"/>
    <cellStyle name="Comma 3 4 6 2" xfId="1469" xr:uid="{BF85A91C-B138-41E0-96D1-89B6FB6DC4EC}"/>
    <cellStyle name="Comma 3 4 6 2 2" xfId="4439" xr:uid="{297F1DF5-2BAA-4DF9-9CA2-E66AD21A285E}"/>
    <cellStyle name="Comma 3 4 6 2 2 2" xfId="9885" xr:uid="{573E461D-9BD3-4262-BF90-E58CFF2F6D95}"/>
    <cellStyle name="Comma 3 4 6 2 2 2 2" xfId="23750" xr:uid="{75288AD8-9604-4623-B1E0-23CBB8C2E847}"/>
    <cellStyle name="Comma 3 4 6 2 2 3" xfId="18473" xr:uid="{47D63F54-68DA-4BD7-88C4-DE90415C5A9A}"/>
    <cellStyle name="Comma 3 4 6 2 3" xfId="3429" xr:uid="{49F231EB-E89F-498E-B32A-A5EF49872212}"/>
    <cellStyle name="Comma 3 4 6 2 3 2" xfId="17471" xr:uid="{097E0A92-4DAB-42DB-B8BA-AFBDA00D6570}"/>
    <cellStyle name="Comma 3 4 6 2 4" xfId="7115" xr:uid="{FC38CC8F-F9FB-46DC-8CC1-FD9AE7921037}"/>
    <cellStyle name="Comma 3 4 6 2 4 2" xfId="20986" xr:uid="{D6EBF62C-2359-4AAF-82A5-131A61CBBFA9}"/>
    <cellStyle name="Comma 3 4 6 2 5" xfId="8877" xr:uid="{B28C0A57-8D4C-472F-BAF1-BA4895857C09}"/>
    <cellStyle name="Comma 3 4 6 2 5 2" xfId="22742" xr:uid="{B7F1ADCA-1781-479B-8D30-604D3697CAF5}"/>
    <cellStyle name="Comma 3 4 6 2 6" xfId="12249" xr:uid="{70BECC5C-6981-4448-81D3-01ECBCD240FE}"/>
    <cellStyle name="Comma 3 4 6 2 6 2" xfId="26113" xr:uid="{D21E6B20-AE06-41B7-AEE7-05E8406F14E6}"/>
    <cellStyle name="Comma 3 4 6 2 7" xfId="13994" xr:uid="{559258B3-4CB1-44B5-8172-E2432011BCBD}"/>
    <cellStyle name="Comma 3 4 6 2 7 2" xfId="27858" xr:uid="{BCEA826C-83AF-4397-BE59-22DD937053F6}"/>
    <cellStyle name="Comma 3 4 6 2 8" xfId="15542" xr:uid="{DCAB0632-36DE-428D-9BFA-EF94FEF42BD6}"/>
    <cellStyle name="Comma 3 4 6 3" xfId="1977" xr:uid="{4E86551B-AE38-4A24-B66B-08E97CAA2813}"/>
    <cellStyle name="Comma 3 4 6 3 2" xfId="3697" xr:uid="{0DF14612-C942-47F0-AD7C-E7F45B75AF29}"/>
    <cellStyle name="Comma 3 4 6 3 2 2" xfId="17731" xr:uid="{4C464E0D-6EBF-4B1B-9955-03B6234F584E}"/>
    <cellStyle name="Comma 3 4 6 3 3" xfId="7623" xr:uid="{F91FEB40-BF6A-4225-8FF1-A87A133B7351}"/>
    <cellStyle name="Comma 3 4 6 3 3 2" xfId="21492" xr:uid="{739325A1-7CB7-4BAB-BD26-5C91EB0E655D}"/>
    <cellStyle name="Comma 3 4 6 3 4" xfId="9141" xr:uid="{FB629A70-4CA8-4512-A8DB-C71F9122245E}"/>
    <cellStyle name="Comma 3 4 6 3 4 2" xfId="23006" xr:uid="{BE7C27DE-E4C7-48B4-8CEA-403A2358B66B}"/>
    <cellStyle name="Comma 3 4 6 3 5" xfId="12755" xr:uid="{7CEC0EBC-8D2E-49D8-A1F4-F5E05A16434A}"/>
    <cellStyle name="Comma 3 4 6 3 5 2" xfId="26619" xr:uid="{7C66DFE3-77E0-4651-A9A4-03F83220EB25}"/>
    <cellStyle name="Comma 3 4 6 3 6" xfId="14500" xr:uid="{D2E3138F-13A3-4B0F-A04D-CFF9C2497C5A}"/>
    <cellStyle name="Comma 3 4 6 3 6 2" xfId="28364" xr:uid="{2151A425-9F49-4A4F-880D-CCA763C7BEE0}"/>
    <cellStyle name="Comma 3 4 6 3 7" xfId="16048" xr:uid="{12098B19-33FA-41CB-97EB-8369244E4F22}"/>
    <cellStyle name="Comma 3 4 6 4" xfId="4925" xr:uid="{CD02FEB0-CB1B-44D1-905C-0BFC073E6488}"/>
    <cellStyle name="Comma 3 4 6 4 2" xfId="10387" xr:uid="{C0314892-821A-41D0-B8D9-5165CAC89BED}"/>
    <cellStyle name="Comma 3 4 6 4 2 2" xfId="24252" xr:uid="{23B7AF66-F38E-48A9-B371-3F958F98721C}"/>
    <cellStyle name="Comma 3 4 6 4 3" xfId="18959" xr:uid="{FCD9BDF9-8AFE-408B-B7B0-F78052B53F28}"/>
    <cellStyle name="Comma 3 4 6 5" xfId="5415" xr:uid="{C83FC0AE-4348-4BEE-BDF2-D5052F38227B}"/>
    <cellStyle name="Comma 3 4 6 5 2" xfId="10889" xr:uid="{EBA346AE-4777-4DE9-B016-AF1F2E0C35C7}"/>
    <cellStyle name="Comma 3 4 6 5 2 2" xfId="24754" xr:uid="{70B1C000-0D15-4648-B0AA-E1D8A41740BB}"/>
    <cellStyle name="Comma 3 4 6 5 3" xfId="19449" xr:uid="{9B37CD70-E59C-4D31-93FF-3E8AF64F8D15}"/>
    <cellStyle name="Comma 3 4 6 6" xfId="5917" xr:uid="{DE673505-47D9-4739-8E1A-30FB2B26C396}"/>
    <cellStyle name="Comma 3 4 6 6 2" xfId="11391" xr:uid="{A99200AE-70E8-442D-984A-504A9C853888}"/>
    <cellStyle name="Comma 3 4 6 6 2 2" xfId="25256" xr:uid="{B42FFE6F-BF58-4122-96E7-18541D581670}"/>
    <cellStyle name="Comma 3 4 6 6 3" xfId="19951" xr:uid="{B13FF222-E27A-42A6-8AEF-50391F018366}"/>
    <cellStyle name="Comma 3 4 6 7" xfId="2713" xr:uid="{61242AD1-BD0D-401D-B9B7-2046559AAEAE}"/>
    <cellStyle name="Comma 3 4 6 7 2" xfId="16755" xr:uid="{93501127-30B8-4F05-8463-376B182FF353}"/>
    <cellStyle name="Comma 3 4 6 8" xfId="6605" xr:uid="{A9085E38-92F6-4E11-99DD-0EAAD3E9DA70}"/>
    <cellStyle name="Comma 3 4 6 8 2" xfId="20480" xr:uid="{F46289C8-62AC-4889-86F8-DDD42080F0A1}"/>
    <cellStyle name="Comma 3 4 6 9" xfId="8133" xr:uid="{A43D3300-11C5-49B3-B8AF-01870B7EA4CF}"/>
    <cellStyle name="Comma 3 4 6 9 2" xfId="21998" xr:uid="{4642CF4B-F228-4045-B9B1-501DEAD305CE}"/>
    <cellStyle name="Comma 3 4 7" xfId="1211" xr:uid="{304939B4-FDE6-4579-8551-7DAA304099D2}"/>
    <cellStyle name="Comma 3 4 7 2" xfId="1717" xr:uid="{C92368FC-11F9-4ECD-AB0C-85A2C52FD857}"/>
    <cellStyle name="Comma 3 4 7 2 2" xfId="3945" xr:uid="{2AC59869-CBDE-4960-A33C-2B4202761911}"/>
    <cellStyle name="Comma 3 4 7 2 2 2" xfId="17979" xr:uid="{79B1B06A-42C2-4D9A-B4A1-826CD0D4AA5A}"/>
    <cellStyle name="Comma 3 4 7 2 3" xfId="7363" xr:uid="{46509A1E-11F8-477B-8363-83DB570FFEC1}"/>
    <cellStyle name="Comma 3 4 7 2 3 2" xfId="21234" xr:uid="{5FB04DE0-E046-44D3-8E07-96B13FDE7D15}"/>
    <cellStyle name="Comma 3 4 7 2 4" xfId="9389" xr:uid="{55F7E1A8-F7C3-4648-99FD-1F8B908BF387}"/>
    <cellStyle name="Comma 3 4 7 2 4 2" xfId="23254" xr:uid="{8F0D95CF-FC59-416D-AD5D-B760349F8CB9}"/>
    <cellStyle name="Comma 3 4 7 2 5" xfId="12497" xr:uid="{AB79A052-FBB2-4886-8FF0-64797EF3BE91}"/>
    <cellStyle name="Comma 3 4 7 2 5 2" xfId="26361" xr:uid="{64EF2869-27F8-418B-AB6F-69535F00C4CE}"/>
    <cellStyle name="Comma 3 4 7 2 6" xfId="14242" xr:uid="{200FA3DC-E129-4ECF-A56A-D46A4D5F09C5}"/>
    <cellStyle name="Comma 3 4 7 2 6 2" xfId="28106" xr:uid="{5E34F95E-7521-4BAF-B911-7C2C078A5DC3}"/>
    <cellStyle name="Comma 3 4 7 2 7" xfId="15790" xr:uid="{58F8F071-0380-4434-AA88-A3B474E358ED}"/>
    <cellStyle name="Comma 3 4 7 3" xfId="2225" xr:uid="{EB41813E-7E56-4190-AD0D-55C12D40A98A}"/>
    <cellStyle name="Comma 3 4 7 3 2" xfId="7871" xr:uid="{AF04A959-8CC2-4F75-BF56-44ECE8C3ACB7}"/>
    <cellStyle name="Comma 3 4 7 3 2 2" xfId="21740" xr:uid="{771CBA69-AA67-4757-AC85-93D8C5B29E4C}"/>
    <cellStyle name="Comma 3 4 7 3 3" xfId="13003" xr:uid="{86F333C3-251A-49D3-AA4A-13D055EE5ED7}"/>
    <cellStyle name="Comma 3 4 7 3 3 2" xfId="26867" xr:uid="{4E2E6640-F4B6-4ABF-BEBC-9D6BEB918150}"/>
    <cellStyle name="Comma 3 4 7 3 4" xfId="14748" xr:uid="{5D308FF7-4D9A-4D8C-AE85-57DB8A93AEAA}"/>
    <cellStyle name="Comma 3 4 7 3 4 2" xfId="28612" xr:uid="{3E7C24B8-DE3E-422F-9155-F1E900851EC1}"/>
    <cellStyle name="Comma 3 4 7 3 5" xfId="16296" xr:uid="{6D4A7B37-1067-4B10-920C-39DD9EF61A57}"/>
    <cellStyle name="Comma 3 4 7 4" xfId="2941" xr:uid="{320B95C3-60B6-467C-8BDD-970EB5CFB0F6}"/>
    <cellStyle name="Comma 3 4 7 4 2" xfId="16983" xr:uid="{52FA6A99-7438-4634-8DFB-A8B60A90B637}"/>
    <cellStyle name="Comma 3 4 7 5" xfId="6857" xr:uid="{BC79D82A-FBAC-4189-B527-0E6A9D183D49}"/>
    <cellStyle name="Comma 3 4 7 5 2" xfId="20728" xr:uid="{BA74275C-635A-4AA1-9FBC-3FF261CE68D0}"/>
    <cellStyle name="Comma 3 4 7 6" xfId="8381" xr:uid="{05F1E707-D65C-4665-BE41-8F2FEFFA3207}"/>
    <cellStyle name="Comma 3 4 7 6 2" xfId="22246" xr:uid="{F40775A4-74D6-4BC5-91F9-9206E13910C2}"/>
    <cellStyle name="Comma 3 4 7 7" xfId="11991" xr:uid="{BBDAAAE2-8EB4-404E-B302-DB2D081B1858}"/>
    <cellStyle name="Comma 3 4 7 7 2" xfId="25855" xr:uid="{176F7573-E7BF-4727-86A2-B6A0F4BCAF2B}"/>
    <cellStyle name="Comma 3 4 7 8" xfId="13736" xr:uid="{FF067EE4-E32E-4D18-8ECB-57BB366DD16F}"/>
    <cellStyle name="Comma 3 4 7 8 2" xfId="27600" xr:uid="{011A93C0-46AF-4BBB-BB68-1E26FE392622}"/>
    <cellStyle name="Comma 3 4 7 9" xfId="15284" xr:uid="{8ABEE0B8-EE6C-4608-9E16-57D4B1C66FE3}"/>
    <cellStyle name="Comma 3 4 8" xfId="3183" xr:uid="{1BACDAB5-B2B3-44B6-9B20-D927488B075F}"/>
    <cellStyle name="Comma 3 4 8 2" xfId="4193" xr:uid="{0054CA49-A3A4-4D26-ABFE-28E1E57412A0}"/>
    <cellStyle name="Comma 3 4 8 2 2" xfId="9637" xr:uid="{213439F9-361F-42D8-B609-235160CE891E}"/>
    <cellStyle name="Comma 3 4 8 2 2 2" xfId="23502" xr:uid="{FF58DFC3-1B89-4959-AF90-B3BBDB078758}"/>
    <cellStyle name="Comma 3 4 8 2 3" xfId="18227" xr:uid="{264FED9E-FB09-4503-AA0E-6FAE68D556F8}"/>
    <cellStyle name="Comma 3 4 8 3" xfId="8629" xr:uid="{05D50980-B9E8-4ED6-B4F6-79252798EEB0}"/>
    <cellStyle name="Comma 3 4 8 3 2" xfId="22494" xr:uid="{0D35E085-6073-4199-86BA-68CB3EC95A49}"/>
    <cellStyle name="Comma 3 4 8 4" xfId="17225" xr:uid="{2BA27ACC-4757-4F65-99E5-4B46CF137AB8}"/>
    <cellStyle name="Comma 3 4 9" xfId="4693" xr:uid="{FBFD640F-9C1F-4914-949C-EE11E29F464B}"/>
    <cellStyle name="Comma 3 4 9 2" xfId="10139" xr:uid="{87D8D84D-052B-47BF-91F4-54A9574AAB6C}"/>
    <cellStyle name="Comma 3 4 9 2 2" xfId="24004" xr:uid="{2D5D6A6C-2460-4AE0-9F2A-50E6C60D5A69}"/>
    <cellStyle name="Comma 3 4 9 3" xfId="18727" xr:uid="{8BAFE3EB-671D-44FB-B627-8B6FF741FD05}"/>
    <cellStyle name="Comma 3 5" xfId="113" xr:uid="{00000000-0005-0000-0000-0000C4000000}"/>
    <cellStyle name="Comma 3 5 10" xfId="1962" xr:uid="{E4D85CFE-68D1-4D11-8DE5-4BE53E8928AD}"/>
    <cellStyle name="Comma 3 5 10 2" xfId="4695" xr:uid="{24376219-A2F7-4E2A-BCDF-389053FFF0D5}"/>
    <cellStyle name="Comma 3 5 10 2 2" xfId="18729" xr:uid="{2BD64BED-7049-4D12-9C77-C896C1CA947F}"/>
    <cellStyle name="Comma 3 5 10 3" xfId="7608" xr:uid="{B6951624-837A-43AE-ADAD-83AB70B01EED}"/>
    <cellStyle name="Comma 3 5 10 3 2" xfId="21478" xr:uid="{00EAF345-672F-4768-9880-ED21BE0BE1DE}"/>
    <cellStyle name="Comma 3 5 10 4" xfId="10141" xr:uid="{39E3B147-5FDB-4FE2-B5B5-32B2BDA5B8AA}"/>
    <cellStyle name="Comma 3 5 10 4 2" xfId="24006" xr:uid="{575B475D-612F-488A-A27B-7F1FC0FC41D7}"/>
    <cellStyle name="Comma 3 5 10 5" xfId="12741" xr:uid="{62F788E6-460A-4850-83E0-552FF8C46D11}"/>
    <cellStyle name="Comma 3 5 10 5 2" xfId="26605" xr:uid="{4D073C26-182C-42F3-A427-D5F485AF56CF}"/>
    <cellStyle name="Comma 3 5 10 6" xfId="14486" xr:uid="{FD518E24-79FF-41D9-B37E-7237E47B0947}"/>
    <cellStyle name="Comma 3 5 10 6 2" xfId="28350" xr:uid="{4C2E0723-0CC5-44AC-89F0-C9B631CF811B}"/>
    <cellStyle name="Comma 3 5 10 7" xfId="16034" xr:uid="{8680B8DB-C0F6-4ABA-BD51-18EAE33F1FFA}"/>
    <cellStyle name="Comma 3 5 11" xfId="2487" xr:uid="{86F5978E-71E5-4FAE-8032-F73C43E9B74B}"/>
    <cellStyle name="Comma 3 5 11 2" xfId="6480" xr:uid="{7D2F988D-57A0-4CCF-B476-E3970AA26D2C}"/>
    <cellStyle name="Comma 3 5 11 2 2" xfId="20448" xr:uid="{7BC3FA0A-7715-4324-AFA5-8C16A39599C5}"/>
    <cellStyle name="Comma 3 5 11 3" xfId="10643" xr:uid="{C6CE9A7B-32EF-4669-B77D-44402ED90C43}"/>
    <cellStyle name="Comma 3 5 11 3 2" xfId="24508" xr:uid="{9E893787-5D0D-49CD-8D50-8A009B99EB98}"/>
    <cellStyle name="Comma 3 5 11 4" xfId="13456" xr:uid="{DB22D069-8537-4795-9248-F1D09667FE21}"/>
    <cellStyle name="Comma 3 5 11 4 2" xfId="27320" xr:uid="{F9E4ADEF-C64D-48A4-97E6-0EDBDC305120}"/>
    <cellStyle name="Comma 3 5 11 5" xfId="16552" xr:uid="{2FDAA05E-6034-4174-8D3D-B01191769DF6}"/>
    <cellStyle name="Comma 3 5 12" xfId="5671" xr:uid="{4B8D9346-C30A-40C7-8ABE-6D906D7FE87E}"/>
    <cellStyle name="Comma 3 5 12 2" xfId="11145" xr:uid="{71746631-EB5F-4137-A662-5457655BB57F}"/>
    <cellStyle name="Comma 3 5 12 2 2" xfId="25010" xr:uid="{855D320B-F9AD-4D38-AD34-6631B63A15B7}"/>
    <cellStyle name="Comma 3 5 12 3" xfId="19705" xr:uid="{C779573B-A7A8-4490-B272-DE667A4DC82E}"/>
    <cellStyle name="Comma 3 5 13" xfId="6237" xr:uid="{4BED2B75-B31A-4045-9AE7-F46DC08D9062}"/>
    <cellStyle name="Comma 3 5 13 2" xfId="11659" xr:uid="{ED7E3FEA-924A-45EE-B956-B2C259889D2C}"/>
    <cellStyle name="Comma 3 5 13 2 2" xfId="25524" xr:uid="{F8C29134-B801-4B11-B396-1A8C73642B3B}"/>
    <cellStyle name="Comma 3 5 13 3" xfId="20217" xr:uid="{4604E773-475B-4AFF-B9EA-D27D4352FD32}"/>
    <cellStyle name="Comma 3 5 14" xfId="6280" xr:uid="{81A02E4C-1C65-462B-8726-525629C54ECD}"/>
    <cellStyle name="Comma 3 5 14 2" xfId="20251" xr:uid="{717840F9-E613-473D-AC6C-70AA698C5CB8}"/>
    <cellStyle name="Comma 3 5 15" xfId="8119" xr:uid="{49DC1514-86F8-41D7-888C-A66098579D01}"/>
    <cellStyle name="Comma 3 5 15 2" xfId="21984" xr:uid="{220035F8-DCD1-4FD9-AAD2-23355D3F1C3D}"/>
    <cellStyle name="Comma 3 5 16" xfId="11711" xr:uid="{783A82D3-5DD3-4CD9-A855-9F1F6AA33081}"/>
    <cellStyle name="Comma 3 5 16 2" xfId="25575" xr:uid="{838999DD-FC83-4EEC-9280-60F8220119B4}"/>
    <cellStyle name="Comma 3 5 17" xfId="13259" xr:uid="{2BF5FD60-7C56-4E4C-B52F-D2E800F3611E}"/>
    <cellStyle name="Comma 3 5 17 2" xfId="27123" xr:uid="{6D07EF23-7B6D-4FD8-9E87-9EC1881AED4C}"/>
    <cellStyle name="Comma 3 5 18" xfId="510" xr:uid="{D9034953-5C3F-4C8A-BB69-7EA38B879545}"/>
    <cellStyle name="Comma 3 5 19" xfId="15004" xr:uid="{28305A1E-8528-4C12-9F77-923E4B586FE1}"/>
    <cellStyle name="Comma 3 5 2" xfId="165" xr:uid="{00000000-0005-0000-0000-0000C5000000}"/>
    <cellStyle name="Comma 3 5 2 10" xfId="5693" xr:uid="{EBF19A4E-69FC-409C-A836-EDE62E8BDE0B}"/>
    <cellStyle name="Comma 3 5 2 10 2" xfId="11167" xr:uid="{BC7851D9-7DAC-4F5A-A53B-BFAE51F2AB1A}"/>
    <cellStyle name="Comma 3 5 2 10 2 2" xfId="25032" xr:uid="{0AE9AD57-A798-4FE2-9C07-D6241AF7C1CD}"/>
    <cellStyle name="Comma 3 5 2 10 3" xfId="19727" xr:uid="{373BECF5-168D-4939-A1D1-8434BD7E541A}"/>
    <cellStyle name="Comma 3 5 2 11" xfId="6240" xr:uid="{40B4F1E3-4319-4A1C-85E7-537529584B51}"/>
    <cellStyle name="Comma 3 5 2 11 2" xfId="11664" xr:uid="{216A292E-9885-4B2A-8A6B-8424B2D3ABD4}"/>
    <cellStyle name="Comma 3 5 2 11 2 2" xfId="25529" xr:uid="{7BB2CF13-1BE7-44D4-A8B1-6E7B5890DE9E}"/>
    <cellStyle name="Comma 3 5 2 11 3" xfId="20220" xr:uid="{D033E49D-D580-4AA3-B07F-42D017D0C428}"/>
    <cellStyle name="Comma 3 5 2 12" xfId="6284" xr:uid="{E13F7838-0DE6-461E-9630-6748339849FB}"/>
    <cellStyle name="Comma 3 5 2 12 2" xfId="20255" xr:uid="{3A9AEE08-051D-440B-912D-2AFFC7C5B456}"/>
    <cellStyle name="Comma 3 5 2 13" xfId="8123" xr:uid="{900FCB87-2C11-4DD3-8DCA-B1929E164A67}"/>
    <cellStyle name="Comma 3 5 2 13 2" xfId="21988" xr:uid="{D04577E3-D2C9-41F0-9B90-C885275B9477}"/>
    <cellStyle name="Comma 3 5 2 14" xfId="11712" xr:uid="{328CA71A-80F9-43A3-AB59-D52A3BBE1E34}"/>
    <cellStyle name="Comma 3 5 2 14 2" xfId="25576" xr:uid="{97D2DBE8-9F00-4F74-8748-F5ABA21F2E9C}"/>
    <cellStyle name="Comma 3 5 2 15" xfId="13263" xr:uid="{0FC49938-0642-44FF-B21D-80908E1AFB18}"/>
    <cellStyle name="Comma 3 5 2 15 2" xfId="27127" xr:uid="{16222C1B-8A13-47CE-90F4-73F26733ED76}"/>
    <cellStyle name="Comma 3 5 2 16" xfId="511" xr:uid="{91F5731E-C63A-485B-9454-C7AC66934208}"/>
    <cellStyle name="Comma 3 5 2 17" xfId="15005" xr:uid="{B734083F-CC57-42CE-BE21-FED57450458C}"/>
    <cellStyle name="Comma 3 5 2 2" xfId="335" xr:uid="{00000000-0005-0000-0000-0000C6000000}"/>
    <cellStyle name="Comma 3 5 2 2 10" xfId="6312" xr:uid="{B3DEC2A7-7DF9-44D8-A29C-05930D85D0F6}"/>
    <cellStyle name="Comma 3 5 2 2 10 2" xfId="20283" xr:uid="{CA43B790-3138-4778-922B-C2B738624BCF}"/>
    <cellStyle name="Comma 3 5 2 2 11" xfId="8203" xr:uid="{59077D5A-0486-49D1-8A0C-C71976BFB6E5}"/>
    <cellStyle name="Comma 3 5 2 2 11 2" xfId="22068" xr:uid="{15724C04-4174-454A-A5E9-946823E16833}"/>
    <cellStyle name="Comma 3 5 2 2 12" xfId="11813" xr:uid="{41F16A17-98FD-4277-8A52-B0CCDDD115F6}"/>
    <cellStyle name="Comma 3 5 2 2 12 2" xfId="25677" xr:uid="{BCE75869-4FD4-4AF2-A1F2-C2C89335D8D7}"/>
    <cellStyle name="Comma 3 5 2 2 13" xfId="13291" xr:uid="{E98D9470-C493-4E23-BAA7-D378061F8CFA}"/>
    <cellStyle name="Comma 3 5 2 2 13 2" xfId="27155" xr:uid="{06512D9A-CE36-4B12-9F7B-FAFB59FF9561}"/>
    <cellStyle name="Comma 3 5 2 2 14" xfId="1033" xr:uid="{4878B14E-68B2-467B-8386-976763668365}"/>
    <cellStyle name="Comma 3 5 2 2 15" xfId="15106" xr:uid="{BD071C08-FE95-47B3-AA70-EDE685B95AF1}"/>
    <cellStyle name="Comma 3 5 2 2 2" xfId="388" xr:uid="{00000000-0005-0000-0000-0000C7000000}"/>
    <cellStyle name="Comma 3 5 2 2 2 10" xfId="11937" xr:uid="{23AAA3DD-FE05-421B-8097-ED29E4E0C66D}"/>
    <cellStyle name="Comma 3 5 2 2 2 10 2" xfId="25801" xr:uid="{5A6E0D70-5418-48A8-98F9-A3D18BC58969}"/>
    <cellStyle name="Comma 3 5 2 2 2 11" xfId="13342" xr:uid="{D9112022-7AEA-45E5-8EDF-F07534DE4DD8}"/>
    <cellStyle name="Comma 3 5 2 2 2 11 2" xfId="27206" xr:uid="{127B1DC8-1F0A-4743-85E3-F25F51E4263E}"/>
    <cellStyle name="Comma 3 5 2 2 2 12" xfId="1157" xr:uid="{7E217659-C316-4E44-BBEC-854299EB1197}"/>
    <cellStyle name="Comma 3 5 2 2 2 13" xfId="15230" xr:uid="{927E0129-7CFB-4918-872F-72D83D0AE839}"/>
    <cellStyle name="Comma 3 5 2 2 2 2" xfId="1405" xr:uid="{262F9ACF-1BEB-4016-AFC4-0B5CBBAA708C}"/>
    <cellStyle name="Comma 3 5 2 2 2 2 10" xfId="12185" xr:uid="{986F6E8E-504B-4572-A46C-07CCB38488BD}"/>
    <cellStyle name="Comma 3 5 2 2 2 2 10 2" xfId="26049" xr:uid="{25797B02-6EA7-4861-8695-79F366EC94EA}"/>
    <cellStyle name="Comma 3 5 2 2 2 2 11" xfId="13930" xr:uid="{5A95D9A3-D63F-4BED-9656-1AD6E78AE128}"/>
    <cellStyle name="Comma 3 5 2 2 2 2 11 2" xfId="27794" xr:uid="{5E3CC983-9B06-4DA5-A3D3-CCF19EE35E5B}"/>
    <cellStyle name="Comma 3 5 2 2 2 2 12" xfId="15478" xr:uid="{01E328D1-B757-4A23-B638-E46C4C2A4B03}"/>
    <cellStyle name="Comma 3 5 2 2 2 2 2" xfId="1911" xr:uid="{8F469A18-2DD0-4E34-8957-AD69159ADC36}"/>
    <cellStyle name="Comma 3 5 2 2 2 2 2 2" xfId="4633" xr:uid="{9BD062AE-FE0B-4FA3-B58C-0883CFFB54EF}"/>
    <cellStyle name="Comma 3 5 2 2 2 2 2 2 2" xfId="10079" xr:uid="{0098BA63-4BB6-4097-AD3B-FDBD0B7E09BD}"/>
    <cellStyle name="Comma 3 5 2 2 2 2 2 2 2 2" xfId="23944" xr:uid="{7126820F-454D-4222-B2B0-98BBE93FC017}"/>
    <cellStyle name="Comma 3 5 2 2 2 2 2 2 3" xfId="18667" xr:uid="{2F363CCB-B31B-4F3E-AE53-DD6DC283EB85}"/>
    <cellStyle name="Comma 3 5 2 2 2 2 2 3" xfId="3623" xr:uid="{43B33D18-413A-4243-AD89-4932B5B3F5A1}"/>
    <cellStyle name="Comma 3 5 2 2 2 2 2 3 2" xfId="17665" xr:uid="{90235832-C6FC-46A5-9816-35EBFB157173}"/>
    <cellStyle name="Comma 3 5 2 2 2 2 2 4" xfId="7557" xr:uid="{21865F43-E726-444C-9084-7B9CA226B597}"/>
    <cellStyle name="Comma 3 5 2 2 2 2 2 4 2" xfId="21428" xr:uid="{9999F579-5727-4B3D-B4BB-49904EEF233C}"/>
    <cellStyle name="Comma 3 5 2 2 2 2 2 5" xfId="9071" xr:uid="{F08AA587-CA4C-4250-B3C0-4C707362C617}"/>
    <cellStyle name="Comma 3 5 2 2 2 2 2 5 2" xfId="22936" xr:uid="{3AD3DA58-B619-41FA-893B-086CBD654227}"/>
    <cellStyle name="Comma 3 5 2 2 2 2 2 6" xfId="12691" xr:uid="{18235274-DA60-46A5-81E6-E49034904CCB}"/>
    <cellStyle name="Comma 3 5 2 2 2 2 2 6 2" xfId="26555" xr:uid="{6663AF00-C15B-4D1C-AFC8-181804360A28}"/>
    <cellStyle name="Comma 3 5 2 2 2 2 2 7" xfId="14436" xr:uid="{667CCFAC-4145-44EF-858E-CF13C9A66262}"/>
    <cellStyle name="Comma 3 5 2 2 2 2 2 7 2" xfId="28300" xr:uid="{85074670-653C-4AF0-B494-B56989606186}"/>
    <cellStyle name="Comma 3 5 2 2 2 2 2 8" xfId="15984" xr:uid="{95A4CCAE-2137-4365-BAF8-A3629A5BCD91}"/>
    <cellStyle name="Comma 3 5 2 2 2 2 3" xfId="2419" xr:uid="{F8A8FF1B-271F-42BE-B02C-18340A61A332}"/>
    <cellStyle name="Comma 3 5 2 2 2 2 3 2" xfId="4139" xr:uid="{D0AA0724-D2C7-464B-AF1E-B29BA8E28D9B}"/>
    <cellStyle name="Comma 3 5 2 2 2 2 3 2 2" xfId="18173" xr:uid="{3FEAA29B-060A-459A-9BCF-78A469062A50}"/>
    <cellStyle name="Comma 3 5 2 2 2 2 3 3" xfId="8065" xr:uid="{A2A0D64E-3FB1-4488-8A04-A50001692E47}"/>
    <cellStyle name="Comma 3 5 2 2 2 2 3 3 2" xfId="21934" xr:uid="{2C87180E-76C0-4E54-83F1-9016A74F8F88}"/>
    <cellStyle name="Comma 3 5 2 2 2 2 3 4" xfId="9583" xr:uid="{8D31EA46-9267-4428-8F57-FC2BEFF7DDD8}"/>
    <cellStyle name="Comma 3 5 2 2 2 2 3 4 2" xfId="23448" xr:uid="{F4DAA69E-291A-4300-A143-8523AA4F01B7}"/>
    <cellStyle name="Comma 3 5 2 2 2 2 3 5" xfId="13197" xr:uid="{0814DB02-AF29-4DE3-BDD2-CFC6169D8AD7}"/>
    <cellStyle name="Comma 3 5 2 2 2 2 3 5 2" xfId="27061" xr:uid="{17EB6655-D8F7-4C7A-8823-08BC27E11B12}"/>
    <cellStyle name="Comma 3 5 2 2 2 2 3 6" xfId="14942" xr:uid="{E3304860-DD73-44BF-8652-4F245E2F991B}"/>
    <cellStyle name="Comma 3 5 2 2 2 2 3 6 2" xfId="28806" xr:uid="{6E07B8E2-9231-41ED-B23B-076B9F1B5D1D}"/>
    <cellStyle name="Comma 3 5 2 2 2 2 3 7" xfId="16490" xr:uid="{67D8BDE8-A724-4B94-B01D-32C7A5BBBF97}"/>
    <cellStyle name="Comma 3 5 2 2 2 2 4" xfId="5111" xr:uid="{0C5AEA01-9721-43E7-B525-19F84DA66DB9}"/>
    <cellStyle name="Comma 3 5 2 2 2 2 4 2" xfId="10581" xr:uid="{5B72460F-6B73-4385-8DC2-27EF7437A01E}"/>
    <cellStyle name="Comma 3 5 2 2 2 2 4 2 2" xfId="24446" xr:uid="{091F1FB6-E613-4A9A-B483-7E28226CC15B}"/>
    <cellStyle name="Comma 3 5 2 2 2 2 4 3" xfId="19145" xr:uid="{08FB4BBA-D15F-447E-B249-03FE7D3C1C79}"/>
    <cellStyle name="Comma 3 5 2 2 2 2 5" xfId="5609" xr:uid="{CDBC60BB-041C-4344-861F-60A18E948CF8}"/>
    <cellStyle name="Comma 3 5 2 2 2 2 5 2" xfId="11083" xr:uid="{13565827-9996-4513-9A00-265576DE575C}"/>
    <cellStyle name="Comma 3 5 2 2 2 2 5 2 2" xfId="24948" xr:uid="{8AFC1010-79DA-4076-83CB-EA049EBEAE3F}"/>
    <cellStyle name="Comma 3 5 2 2 2 2 5 3" xfId="19643" xr:uid="{6E0AB686-CFB3-4F65-B845-DA1C9D9C8F9A}"/>
    <cellStyle name="Comma 3 5 2 2 2 2 6" xfId="6111" xr:uid="{DC428FF1-F470-4EC7-A18F-A6C484D43962}"/>
    <cellStyle name="Comma 3 5 2 2 2 2 6 2" xfId="11585" xr:uid="{6BB17A6F-240C-43AE-8EE3-9AA89397FDA8}"/>
    <cellStyle name="Comma 3 5 2 2 2 2 6 2 2" xfId="25450" xr:uid="{15E63F17-4F04-4628-86B0-A2F5B49BC7B1}"/>
    <cellStyle name="Comma 3 5 2 2 2 2 6 3" xfId="20145" xr:uid="{7918483D-F310-4AB6-8D74-E01EC8A5D9C9}"/>
    <cellStyle name="Comma 3 5 2 2 2 2 7" xfId="3129" xr:uid="{33F9C427-D9A6-45DF-97BA-EECD2FD3ADAA}"/>
    <cellStyle name="Comma 3 5 2 2 2 2 7 2" xfId="17171" xr:uid="{9FDE3407-230E-416C-AEFB-1CC4FFE12CA0}"/>
    <cellStyle name="Comma 3 5 2 2 2 2 8" xfId="7051" xr:uid="{DC05272D-298E-4836-B3F4-09B23F04428C}"/>
    <cellStyle name="Comma 3 5 2 2 2 2 8 2" xfId="20922" xr:uid="{F378FB86-A321-4BA9-9D3B-21D6B93393A2}"/>
    <cellStyle name="Comma 3 5 2 2 2 2 9" xfId="8575" xr:uid="{B2C9F3A5-819A-4B01-9022-D794E75DF4D1}"/>
    <cellStyle name="Comma 3 5 2 2 2 2 9 2" xfId="22440" xr:uid="{F1533975-A2FB-4BF6-A801-AFABB5FD28C9}"/>
    <cellStyle name="Comma 3 5 2 2 2 3" xfId="1663" xr:uid="{26BFBE06-0DD5-4CFA-B70A-C12A34AD8A3F}"/>
    <cellStyle name="Comma 3 5 2 2 2 3 2" xfId="4385" xr:uid="{FEB53232-DBC4-47B1-94B1-3277379BBE8C}"/>
    <cellStyle name="Comma 3 5 2 2 2 3 2 2" xfId="9831" xr:uid="{E05B3AE1-D1A1-4D7E-BB81-546141674297}"/>
    <cellStyle name="Comma 3 5 2 2 2 3 2 2 2" xfId="23696" xr:uid="{DCC95233-AB1E-4F70-BE3B-701B748C2529}"/>
    <cellStyle name="Comma 3 5 2 2 2 3 2 3" xfId="18419" xr:uid="{D83E2353-2792-40A4-B899-87EAC0566CA6}"/>
    <cellStyle name="Comma 3 5 2 2 2 3 3" xfId="3375" xr:uid="{A8336197-3DB0-448D-BB98-D3B5B2167132}"/>
    <cellStyle name="Comma 3 5 2 2 2 3 3 2" xfId="17417" xr:uid="{FF4E3CF0-F320-42D8-8480-CDB550789214}"/>
    <cellStyle name="Comma 3 5 2 2 2 3 4" xfId="7309" xr:uid="{9BDE7805-C6CE-458F-AED7-E385239B9A52}"/>
    <cellStyle name="Comma 3 5 2 2 2 3 4 2" xfId="21180" xr:uid="{DA205D00-D1D6-4488-B4C2-0A864E20D88A}"/>
    <cellStyle name="Comma 3 5 2 2 2 3 5" xfId="8823" xr:uid="{9D57EFDE-1548-4208-944C-EAA9C5C56152}"/>
    <cellStyle name="Comma 3 5 2 2 2 3 5 2" xfId="22688" xr:uid="{19523D2E-40B2-4745-A784-CEC33A7FD3FF}"/>
    <cellStyle name="Comma 3 5 2 2 2 3 6" xfId="12443" xr:uid="{05E0C20C-32E5-4358-B208-7178FE961EB0}"/>
    <cellStyle name="Comma 3 5 2 2 2 3 6 2" xfId="26307" xr:uid="{3C3BFC76-31DD-4FF5-9BA7-C9AECC918206}"/>
    <cellStyle name="Comma 3 5 2 2 2 3 7" xfId="14188" xr:uid="{73690B84-DECA-40FA-BB83-C747240C0D1A}"/>
    <cellStyle name="Comma 3 5 2 2 2 3 7 2" xfId="28052" xr:uid="{DD9757E8-9091-4712-B6D0-1C418F17C1EC}"/>
    <cellStyle name="Comma 3 5 2 2 2 3 8" xfId="15736" xr:uid="{75383782-6A06-407B-B38C-EE6BB798F5BB}"/>
    <cellStyle name="Comma 3 5 2 2 2 4" xfId="2171" xr:uid="{E86CD171-F9CD-4522-B451-91400DAC15BB}"/>
    <cellStyle name="Comma 3 5 2 2 2 4 2" xfId="3891" xr:uid="{AB3A4FDB-052E-43DC-B2B9-5ABB563F6D92}"/>
    <cellStyle name="Comma 3 5 2 2 2 4 2 2" xfId="17925" xr:uid="{CBD5AA7A-5E3F-4745-991B-CCB6D6661E70}"/>
    <cellStyle name="Comma 3 5 2 2 2 4 3" xfId="7817" xr:uid="{33BD2E7E-DCB1-4B6D-B76F-25F3E4F6162A}"/>
    <cellStyle name="Comma 3 5 2 2 2 4 3 2" xfId="21686" xr:uid="{9DED882A-569E-45C1-BEED-A520B646E167}"/>
    <cellStyle name="Comma 3 5 2 2 2 4 4" xfId="9335" xr:uid="{60AC843E-A3FE-4141-9D14-E0237AF8B5CC}"/>
    <cellStyle name="Comma 3 5 2 2 2 4 4 2" xfId="23200" xr:uid="{158F7F67-E5C1-4AB2-82A0-36B7A326CCBE}"/>
    <cellStyle name="Comma 3 5 2 2 2 4 5" xfId="12949" xr:uid="{A09E6384-50CD-4FD6-B0FA-50767CEFCE07}"/>
    <cellStyle name="Comma 3 5 2 2 2 4 5 2" xfId="26813" xr:uid="{61566652-0FCD-40A9-BC55-76FE2C0E74E6}"/>
    <cellStyle name="Comma 3 5 2 2 2 4 6" xfId="14694" xr:uid="{45712A8C-8367-4BA6-931D-7AA1819813F8}"/>
    <cellStyle name="Comma 3 5 2 2 2 4 6 2" xfId="28558" xr:uid="{8A9BE269-5D91-4927-AB48-E572C44943C3}"/>
    <cellStyle name="Comma 3 5 2 2 2 4 7" xfId="16242" xr:uid="{0588E32D-9BFA-42F7-BD93-3D7EDF4CDBBB}"/>
    <cellStyle name="Comma 3 5 2 2 2 5" xfId="2596" xr:uid="{E314388E-8E82-47DE-865A-73D105F09BC0}"/>
    <cellStyle name="Comma 3 5 2 2 2 5 2" xfId="6803" xr:uid="{D7E9CF01-3B37-4137-AA58-A7548A48C3D6}"/>
    <cellStyle name="Comma 3 5 2 2 2 5 2 2" xfId="20674" xr:uid="{0924CF36-CF4B-4262-99B8-965DD941AB22}"/>
    <cellStyle name="Comma 3 5 2 2 2 5 3" xfId="10333" xr:uid="{36914B15-5F8C-43EC-9082-9D002B6D096F}"/>
    <cellStyle name="Comma 3 5 2 2 2 5 3 2" xfId="24198" xr:uid="{F23A0937-CA7E-42D5-A818-3008F1E6CEB8}"/>
    <cellStyle name="Comma 3 5 2 2 2 5 4" xfId="13682" xr:uid="{0813EA6A-56CD-4033-90E6-E1F817AEE247}"/>
    <cellStyle name="Comma 3 5 2 2 2 5 4 2" xfId="27546" xr:uid="{0CF34647-AD12-4F0B-8744-2EB22C7CB394}"/>
    <cellStyle name="Comma 3 5 2 2 2 5 5" xfId="16638" xr:uid="{BD844E51-1064-4DB8-A970-73DFD27FF35F}"/>
    <cellStyle name="Comma 3 5 2 2 2 6" xfId="5361" xr:uid="{C2600EE2-3AD2-4EDF-8348-AF7B207A2B5A}"/>
    <cellStyle name="Comma 3 5 2 2 2 6 2" xfId="10835" xr:uid="{EFCD84E0-F310-476D-A35D-697048F1CA5E}"/>
    <cellStyle name="Comma 3 5 2 2 2 6 2 2" xfId="24700" xr:uid="{D1E332B2-2D68-42A1-BEE3-4D129B477BA9}"/>
    <cellStyle name="Comma 3 5 2 2 2 6 3" xfId="19395" xr:uid="{12405628-E4C5-483E-AB07-4E74FC6A6124}"/>
    <cellStyle name="Comma 3 5 2 2 2 7" xfId="5863" xr:uid="{BC231A39-00B3-4FA9-8052-FF25619F125A}"/>
    <cellStyle name="Comma 3 5 2 2 2 7 2" xfId="11337" xr:uid="{BA17FDFB-1BC4-496C-966B-2A5E12B87248}"/>
    <cellStyle name="Comma 3 5 2 2 2 7 2 2" xfId="25202" xr:uid="{A61D1054-CB58-4966-9424-3D483EBB5EBC}"/>
    <cellStyle name="Comma 3 5 2 2 2 7 3" xfId="19897" xr:uid="{F684D3A2-7C00-4456-8576-83ADE76DD679}"/>
    <cellStyle name="Comma 3 5 2 2 2 8" xfId="6363" xr:uid="{3664DB0E-C0F6-45E3-8D88-BC65FAC9B97D}"/>
    <cellStyle name="Comma 3 5 2 2 2 8 2" xfId="20334" xr:uid="{CA8407D8-0510-44DD-9AA1-80A251176434}"/>
    <cellStyle name="Comma 3 5 2 2 2 9" xfId="8327" xr:uid="{8643DB8E-616F-49DB-9761-A97A8BF5278C}"/>
    <cellStyle name="Comma 3 5 2 2 2 9 2" xfId="22192" xr:uid="{DE770450-BCD8-4DFB-86C9-AC8D4B8AAF94}"/>
    <cellStyle name="Comma 3 5 2 2 3" xfId="439" xr:uid="{00000000-0005-0000-0000-0000C8000000}"/>
    <cellStyle name="Comma 3 5 2 2 3 10" xfId="13393" xr:uid="{A9D4B75D-3753-4A3B-808D-9784EBB9A095}"/>
    <cellStyle name="Comma 3 5 2 2 3 10 2" xfId="27257" xr:uid="{E81934B4-A0D4-47DB-8934-A1767D1E3F1C}"/>
    <cellStyle name="Comma 3 5 2 2 3 11" xfId="1281" xr:uid="{5AB2BCEE-FA5E-4A7C-8037-41D8B944350C}"/>
    <cellStyle name="Comma 3 5 2 2 3 12" xfId="15354" xr:uid="{A47AF2E9-FC65-41CC-A44E-8ED822DA4705}"/>
    <cellStyle name="Comma 3 5 2 2 3 2" xfId="1787" xr:uid="{423D9D83-4DDE-447C-A461-3D55AC2446BC}"/>
    <cellStyle name="Comma 3 5 2 2 3 2 2" xfId="4509" xr:uid="{49067754-DDF3-4B6D-8DCB-40B2131FB9AB}"/>
    <cellStyle name="Comma 3 5 2 2 3 2 2 2" xfId="9955" xr:uid="{C85C502B-C215-40E3-B9FC-8A42D9B7AF6D}"/>
    <cellStyle name="Comma 3 5 2 2 3 2 2 2 2" xfId="23820" xr:uid="{85E400DC-3954-4B1F-A4CE-FD8BB39054A2}"/>
    <cellStyle name="Comma 3 5 2 2 3 2 2 3" xfId="18543" xr:uid="{BE8FDA14-DA68-4B8B-9D05-152664251BB0}"/>
    <cellStyle name="Comma 3 5 2 2 3 2 3" xfId="3499" xr:uid="{015300BC-3003-4B04-9C5C-9902CABF25BD}"/>
    <cellStyle name="Comma 3 5 2 2 3 2 3 2" xfId="17541" xr:uid="{E2F56685-A3F3-4F6F-9771-E46DDF4C101A}"/>
    <cellStyle name="Comma 3 5 2 2 3 2 4" xfId="7433" xr:uid="{40F64B94-8236-4566-9546-7BEC38BCE64D}"/>
    <cellStyle name="Comma 3 5 2 2 3 2 4 2" xfId="21304" xr:uid="{FE07A5F1-B352-4A7B-800E-7068D4031BAA}"/>
    <cellStyle name="Comma 3 5 2 2 3 2 5" xfId="8947" xr:uid="{297CE423-69ED-4DA6-A9C9-3FB31A999BFB}"/>
    <cellStyle name="Comma 3 5 2 2 3 2 5 2" xfId="22812" xr:uid="{2735F2E7-0F56-4EDB-A51F-4702A8944572}"/>
    <cellStyle name="Comma 3 5 2 2 3 2 6" xfId="12567" xr:uid="{A6AD375D-07C9-4E49-93B0-98B8E674CCD8}"/>
    <cellStyle name="Comma 3 5 2 2 3 2 6 2" xfId="26431" xr:uid="{8EFF08AA-A2F8-4818-94DA-E59F40D1C558}"/>
    <cellStyle name="Comma 3 5 2 2 3 2 7" xfId="14312" xr:uid="{7B57A735-9903-4870-8183-C4C84E9EEEBC}"/>
    <cellStyle name="Comma 3 5 2 2 3 2 7 2" xfId="28176" xr:uid="{6B08FD5F-4E6B-4C66-AE16-F796C40E088D}"/>
    <cellStyle name="Comma 3 5 2 2 3 2 8" xfId="15860" xr:uid="{CF7AD878-37B8-49C2-A059-4D03A4AF169A}"/>
    <cellStyle name="Comma 3 5 2 2 3 3" xfId="2295" xr:uid="{6CC181D7-9560-4C8B-90D3-C6501789325E}"/>
    <cellStyle name="Comma 3 5 2 2 3 3 2" xfId="4015" xr:uid="{526FAE5B-7B73-4834-8C7A-3705F851255B}"/>
    <cellStyle name="Comma 3 5 2 2 3 3 2 2" xfId="18049" xr:uid="{BC4EC26C-CDF9-4E08-8B35-7FFAE2464473}"/>
    <cellStyle name="Comma 3 5 2 2 3 3 3" xfId="7941" xr:uid="{359EA27A-8DBF-412A-8A3A-271FA026DA7D}"/>
    <cellStyle name="Comma 3 5 2 2 3 3 3 2" xfId="21810" xr:uid="{214E5DCD-71DD-452A-9FB2-A199FAB12011}"/>
    <cellStyle name="Comma 3 5 2 2 3 3 4" xfId="9459" xr:uid="{B09593EF-1C2A-433E-BFF7-9FC372BA15C8}"/>
    <cellStyle name="Comma 3 5 2 2 3 3 4 2" xfId="23324" xr:uid="{9A016DD5-C251-4C59-8934-9BA614632A29}"/>
    <cellStyle name="Comma 3 5 2 2 3 3 5" xfId="13073" xr:uid="{6ECAB724-FD55-4B45-82BE-50B92466EF3A}"/>
    <cellStyle name="Comma 3 5 2 2 3 3 5 2" xfId="26937" xr:uid="{7F5640EB-0B72-4FDF-8F73-DDD6FD401C76}"/>
    <cellStyle name="Comma 3 5 2 2 3 3 6" xfId="14818" xr:uid="{0B9BCA4A-1632-4C8F-8F77-873427F1F212}"/>
    <cellStyle name="Comma 3 5 2 2 3 3 6 2" xfId="28682" xr:uid="{2C6696D9-DCF9-4A7B-9064-AB930518A8AF}"/>
    <cellStyle name="Comma 3 5 2 2 3 3 7" xfId="16366" xr:uid="{22981774-3066-496F-974A-AAB2C7B3A01F}"/>
    <cellStyle name="Comma 3 5 2 2 3 4" xfId="2647" xr:uid="{AF836695-D7B8-49D1-A2F0-57993FCD3612}"/>
    <cellStyle name="Comma 3 5 2 2 3 4 2" xfId="6927" xr:uid="{569DF29D-8363-41B4-A8FD-208817380B98}"/>
    <cellStyle name="Comma 3 5 2 2 3 4 2 2" xfId="20798" xr:uid="{E495B7CA-AF84-481F-A249-BD5D35AEF626}"/>
    <cellStyle name="Comma 3 5 2 2 3 4 3" xfId="10457" xr:uid="{A75A4931-4A93-46DF-9BDA-43C79EA3150E}"/>
    <cellStyle name="Comma 3 5 2 2 3 4 3 2" xfId="24322" xr:uid="{7249CF09-335B-4E7C-A9CC-1CD20218150B}"/>
    <cellStyle name="Comma 3 5 2 2 3 4 4" xfId="13806" xr:uid="{5FCE0770-5C15-488A-8AC6-207A99BD4513}"/>
    <cellStyle name="Comma 3 5 2 2 3 4 4 2" xfId="27670" xr:uid="{3CA37231-EA65-46BC-8417-FD8B6041E131}"/>
    <cellStyle name="Comma 3 5 2 2 3 4 5" xfId="16689" xr:uid="{9DFD3812-9FC4-4081-BC83-02ED3DCB7B35}"/>
    <cellStyle name="Comma 3 5 2 2 3 5" xfId="5485" xr:uid="{78164680-38A7-4C41-A7AD-34EC05716A81}"/>
    <cellStyle name="Comma 3 5 2 2 3 5 2" xfId="10959" xr:uid="{02EA8D08-C589-4D78-900C-D4E85B9D82B2}"/>
    <cellStyle name="Comma 3 5 2 2 3 5 2 2" xfId="24824" xr:uid="{FBEF1628-2B04-47D9-90FE-2497854ADCF1}"/>
    <cellStyle name="Comma 3 5 2 2 3 5 3" xfId="19519" xr:uid="{32D85737-7164-4018-90F5-2294C5FD49C7}"/>
    <cellStyle name="Comma 3 5 2 2 3 6" xfId="5987" xr:uid="{FB02E1DF-912E-4FE5-BD30-830200A6E69F}"/>
    <cellStyle name="Comma 3 5 2 2 3 6 2" xfId="11461" xr:uid="{D63D79D3-38B0-47CC-B614-29C7151704DF}"/>
    <cellStyle name="Comma 3 5 2 2 3 6 2 2" xfId="25326" xr:uid="{795BFF1E-3A5C-4802-9AD5-1D67E1076FF5}"/>
    <cellStyle name="Comma 3 5 2 2 3 6 3" xfId="20021" xr:uid="{05FDF755-F80F-4E3C-899E-6218884E037B}"/>
    <cellStyle name="Comma 3 5 2 2 3 7" xfId="6414" xr:uid="{00F13CB1-70C9-4E5C-9D24-383356EFE245}"/>
    <cellStyle name="Comma 3 5 2 2 3 7 2" xfId="20385" xr:uid="{BE81D358-4AA2-49AB-872D-C6D9CC107BDF}"/>
    <cellStyle name="Comma 3 5 2 2 3 8" xfId="8451" xr:uid="{D5B5217F-42C1-4340-B84C-CDDDD95BC346}"/>
    <cellStyle name="Comma 3 5 2 2 3 8 2" xfId="22316" xr:uid="{BF55ACA2-DEEE-4EE5-825E-A43921D6C16F}"/>
    <cellStyle name="Comma 3 5 2 2 3 9" xfId="12061" xr:uid="{4400577E-65EC-4B70-9603-14D311313F21}"/>
    <cellStyle name="Comma 3 5 2 2 3 9 2" xfId="25925" xr:uid="{D6C57F08-EA3B-407F-A5A2-BA5FF606FF72}"/>
    <cellStyle name="Comma 3 5 2 2 4" xfId="496" xr:uid="{00000000-0005-0000-0000-0000C9000000}"/>
    <cellStyle name="Comma 3 5 2 2 4 2" xfId="2703" xr:uid="{360BE67B-AE97-400A-835E-FEF8196B4F42}"/>
    <cellStyle name="Comma 3 5 2 2 4 2 2" xfId="7185" xr:uid="{3A71E6C3-A041-48AC-9372-1B8E7564E0DB}"/>
    <cellStyle name="Comma 3 5 2 2 4 2 2 2" xfId="21056" xr:uid="{6FE08649-EED8-447A-9080-BEE1222ECCCE}"/>
    <cellStyle name="Comma 3 5 2 2 4 2 3" xfId="9707" xr:uid="{52E42C1D-1083-4455-97A0-A1240950544A}"/>
    <cellStyle name="Comma 3 5 2 2 4 2 3 2" xfId="23572" xr:uid="{DB7E0891-A1BC-46D6-A59D-ED37B3F8B1F0}"/>
    <cellStyle name="Comma 3 5 2 2 4 2 4" xfId="14064" xr:uid="{F57CF9FD-0561-4CDA-9BB8-08847DB49722}"/>
    <cellStyle name="Comma 3 5 2 2 4 2 4 2" xfId="27928" xr:uid="{7741DE3F-5870-48FF-AE61-D42CD60A6B22}"/>
    <cellStyle name="Comma 3 5 2 2 4 2 5" xfId="16745" xr:uid="{A047DC1F-3D3B-4292-912E-53B382103787}"/>
    <cellStyle name="Comma 3 5 2 2 4 3" xfId="6470" xr:uid="{D33EBF76-BE51-407A-B6E6-8407F022A461}"/>
    <cellStyle name="Comma 3 5 2 2 4 3 2" xfId="20441" xr:uid="{105747D4-1CE3-4490-A332-85DAC68BC7D9}"/>
    <cellStyle name="Comma 3 5 2 2 4 4" xfId="8699" xr:uid="{590C4901-731E-43DF-9948-211F8733ACC2}"/>
    <cellStyle name="Comma 3 5 2 2 4 4 2" xfId="22564" xr:uid="{598B267B-607F-41A3-AB7E-15ADAA3DDBA5}"/>
    <cellStyle name="Comma 3 5 2 2 4 5" xfId="12319" xr:uid="{1C8EAD16-51BD-4160-B46F-5719F1F50B29}"/>
    <cellStyle name="Comma 3 5 2 2 4 5 2" xfId="26183" xr:uid="{28AB3614-F6E3-4339-9FB1-029A2C896B8A}"/>
    <cellStyle name="Comma 3 5 2 2 4 6" xfId="13449" xr:uid="{9E3A55BE-EDEC-462A-BA6D-31FEBF93EA6F}"/>
    <cellStyle name="Comma 3 5 2 2 4 6 2" xfId="27313" xr:uid="{A4C24C28-BEF5-4C99-B303-9486E6A1F8CB}"/>
    <cellStyle name="Comma 3 5 2 2 4 7" xfId="1539" xr:uid="{00A96E7F-53B7-45FA-9FBB-0D89A2123553}"/>
    <cellStyle name="Comma 3 5 2 2 4 8" xfId="15612" xr:uid="{2B82AD7D-29F7-4B51-B66A-7B7EA94FE4AD}"/>
    <cellStyle name="Comma 3 5 2 2 5" xfId="2047" xr:uid="{16CDE220-1A01-4435-BD9C-7CA7A9F52707}"/>
    <cellStyle name="Comma 3 5 2 2 5 2" xfId="3767" xr:uid="{48E2941B-0C14-422A-B5B6-9DDC9CE90CC3}"/>
    <cellStyle name="Comma 3 5 2 2 5 2 2" xfId="17801" xr:uid="{ABE1EEF9-527B-446C-BB43-8ADA5AAB12AF}"/>
    <cellStyle name="Comma 3 5 2 2 5 3" xfId="7693" xr:uid="{E8785E94-0457-4A0A-BFE6-E915AFB87CB0}"/>
    <cellStyle name="Comma 3 5 2 2 5 3 2" xfId="21562" xr:uid="{F16882CF-B97F-4ADD-99D6-29EFE7F845C5}"/>
    <cellStyle name="Comma 3 5 2 2 5 4" xfId="9211" xr:uid="{30CB1D34-C702-45CF-BF0A-8A046BBC8F16}"/>
    <cellStyle name="Comma 3 5 2 2 5 4 2" xfId="23076" xr:uid="{979B68C3-53A0-413C-9680-8016E59D5339}"/>
    <cellStyle name="Comma 3 5 2 2 5 5" xfId="12825" xr:uid="{3E70E218-FE03-4A88-9C10-2523D07E45AE}"/>
    <cellStyle name="Comma 3 5 2 2 5 5 2" xfId="26689" xr:uid="{16E6433E-879A-461D-9824-D1E9827732D6}"/>
    <cellStyle name="Comma 3 5 2 2 5 6" xfId="14570" xr:uid="{72AA7FAB-8EF8-42EE-80FE-64C4B5426BD3}"/>
    <cellStyle name="Comma 3 5 2 2 5 6 2" xfId="28434" xr:uid="{C4DC08A8-B144-41C1-95BA-E1D9A00DEE17}"/>
    <cellStyle name="Comma 3 5 2 2 5 7" xfId="16118" xr:uid="{07E17DF4-0962-4C6A-9329-3786A2676FCB}"/>
    <cellStyle name="Comma 3 5 2 2 6" xfId="2544" xr:uid="{DA129643-0930-4ACF-AD14-91AAB6605BEB}"/>
    <cellStyle name="Comma 3 5 2 2 6 2" xfId="6679" xr:uid="{30B82E48-105D-4B53-8989-A4CFE0C511DB}"/>
    <cellStyle name="Comma 3 5 2 2 6 2 2" xfId="20550" xr:uid="{F74710FD-48BB-42B4-9B99-10289ACB34D9}"/>
    <cellStyle name="Comma 3 5 2 2 6 3" xfId="10209" xr:uid="{8741A58B-23D8-43A4-AD04-506BBCE2489B}"/>
    <cellStyle name="Comma 3 5 2 2 6 3 2" xfId="24074" xr:uid="{4B53CB42-FED3-4034-98D6-C65B8540D1AF}"/>
    <cellStyle name="Comma 3 5 2 2 6 4" xfId="13558" xr:uid="{39D8DDFB-115D-4EBE-80FB-6CE1F57B2C30}"/>
    <cellStyle name="Comma 3 5 2 2 6 4 2" xfId="27422" xr:uid="{408C0BDD-349C-4D3D-8E72-B5FA4D26DE42}"/>
    <cellStyle name="Comma 3 5 2 2 6 5" xfId="16587" xr:uid="{26D3E3E6-9AF9-4E8C-9C8B-A2EA5A7318DD}"/>
    <cellStyle name="Comma 3 5 2 2 7" xfId="5237" xr:uid="{8E78D16E-7427-440A-9C6F-61B470452787}"/>
    <cellStyle name="Comma 3 5 2 2 7 2" xfId="10711" xr:uid="{6034DF83-3CC8-41AD-A40A-F674C2BBA795}"/>
    <cellStyle name="Comma 3 5 2 2 7 2 2" xfId="24576" xr:uid="{5A6C0599-6035-4CEF-8676-F46415FFB1EF}"/>
    <cellStyle name="Comma 3 5 2 2 7 3" xfId="19271" xr:uid="{D6992FAD-9EDA-43EB-B725-E5521540B589}"/>
    <cellStyle name="Comma 3 5 2 2 8" xfId="5739" xr:uid="{8240441A-3450-4CF5-8DA9-8D506DFDE319}"/>
    <cellStyle name="Comma 3 5 2 2 8 2" xfId="11213" xr:uid="{B7A537F1-6D2E-48D2-94D3-44ECF5BB4A27}"/>
    <cellStyle name="Comma 3 5 2 2 8 2 2" xfId="25078" xr:uid="{18F685D9-AB85-4A1A-BDB0-7317AEF42A22}"/>
    <cellStyle name="Comma 3 5 2 2 8 3" xfId="19773" xr:uid="{5293D655-0149-46E3-86BE-C8746A6F210F}"/>
    <cellStyle name="Comma 3 5 2 2 9" xfId="6252" xr:uid="{5DC7318B-048D-4C68-8B55-9AEF890E2F28}"/>
    <cellStyle name="Comma 3 5 2 2 9 2" xfId="11694" xr:uid="{0FA8320F-FF69-45E2-B755-A90350FCDCE0}"/>
    <cellStyle name="Comma 3 5 2 2 9 2 2" xfId="25559" xr:uid="{C82B5B0A-7E1F-4EBC-94DD-D5066AA4D4B2}"/>
    <cellStyle name="Comma 3 5 2 2 9 3" xfId="20226" xr:uid="{63C09CA4-6C57-4F99-8F13-2422AB37746E}"/>
    <cellStyle name="Comma 3 5 2 3" xfId="347" xr:uid="{00000000-0005-0000-0000-0000CA000000}"/>
    <cellStyle name="Comma 3 5 2 3 10" xfId="11891" xr:uid="{5382692D-035E-4F13-B91F-ECC81D29068A}"/>
    <cellStyle name="Comma 3 5 2 3 10 2" xfId="25755" xr:uid="{F2FBBBFB-6D7E-405D-BF19-49599DF42EA6}"/>
    <cellStyle name="Comma 3 5 2 3 11" xfId="13302" xr:uid="{7CDCF58E-9A1D-49C4-8CD8-E09D27AC28BB}"/>
    <cellStyle name="Comma 3 5 2 3 11 2" xfId="27166" xr:uid="{D9996865-0C80-4A98-87A9-2775F21AF794}"/>
    <cellStyle name="Comma 3 5 2 3 12" xfId="1111" xr:uid="{C3B1D2C7-0FCD-4BA3-9CBD-2FF23DD3663E}"/>
    <cellStyle name="Comma 3 5 2 3 13" xfId="15184" xr:uid="{D149D406-B77E-49F9-9241-73FBE1147631}"/>
    <cellStyle name="Comma 3 5 2 3 2" xfId="1359" xr:uid="{886386C1-A870-4944-BDB5-1981FBEC97B4}"/>
    <cellStyle name="Comma 3 5 2 3 2 10" xfId="12139" xr:uid="{FBD7F959-0687-4708-B0FD-9FD7A26D8B05}"/>
    <cellStyle name="Comma 3 5 2 3 2 10 2" xfId="26003" xr:uid="{0D2F16F7-DAC9-4344-9A15-857E6465E684}"/>
    <cellStyle name="Comma 3 5 2 3 2 11" xfId="13884" xr:uid="{B814FA83-C747-40AD-A16B-AE3E7B30D064}"/>
    <cellStyle name="Comma 3 5 2 3 2 11 2" xfId="27748" xr:uid="{0BB3E073-BCA7-474B-AAF8-8503D4282C17}"/>
    <cellStyle name="Comma 3 5 2 3 2 12" xfId="15432" xr:uid="{E0260CA6-B3C9-4DA3-A413-2B60A692507A}"/>
    <cellStyle name="Comma 3 5 2 3 2 2" xfId="1865" xr:uid="{CB9F8C1A-2FD0-4CCE-98DB-69EC008439FB}"/>
    <cellStyle name="Comma 3 5 2 3 2 2 2" xfId="4587" xr:uid="{F924C653-6CC8-4635-AC99-3890557A50D7}"/>
    <cellStyle name="Comma 3 5 2 3 2 2 2 2" xfId="10033" xr:uid="{1A879F35-3030-449E-954B-989ECB63D2CD}"/>
    <cellStyle name="Comma 3 5 2 3 2 2 2 2 2" xfId="23898" xr:uid="{2C302560-D598-44A0-A467-C08C48A89B10}"/>
    <cellStyle name="Comma 3 5 2 3 2 2 2 3" xfId="18621" xr:uid="{F4085FAA-DE6E-403E-AD80-C5A3A47F38AB}"/>
    <cellStyle name="Comma 3 5 2 3 2 2 3" xfId="3577" xr:uid="{BBDD8843-DE3B-4175-8FA3-3D51855A19E4}"/>
    <cellStyle name="Comma 3 5 2 3 2 2 3 2" xfId="17619" xr:uid="{95981CBE-2A98-4F06-A5D8-73B3D3FA543E}"/>
    <cellStyle name="Comma 3 5 2 3 2 2 4" xfId="7511" xr:uid="{4C49C42A-B129-481E-B069-86EC351F483E}"/>
    <cellStyle name="Comma 3 5 2 3 2 2 4 2" xfId="21382" xr:uid="{DD6FCE8C-388C-4BA9-BCE1-0AC3A5D639AB}"/>
    <cellStyle name="Comma 3 5 2 3 2 2 5" xfId="9025" xr:uid="{20F42467-3893-47C6-8454-27E4297EFDB6}"/>
    <cellStyle name="Comma 3 5 2 3 2 2 5 2" xfId="22890" xr:uid="{FC35F593-9AD5-4AFA-9978-D3EE508A0F56}"/>
    <cellStyle name="Comma 3 5 2 3 2 2 6" xfId="12645" xr:uid="{F66C8244-E570-4FD9-AA4C-FF5979653099}"/>
    <cellStyle name="Comma 3 5 2 3 2 2 6 2" xfId="26509" xr:uid="{07AA5E05-1481-40CE-A687-95EF19CD6CFD}"/>
    <cellStyle name="Comma 3 5 2 3 2 2 7" xfId="14390" xr:uid="{B3B0D62A-B633-465D-B1DB-31AEBC3CB88B}"/>
    <cellStyle name="Comma 3 5 2 3 2 2 7 2" xfId="28254" xr:uid="{4F01FAC3-690D-4493-92FD-61C5DB416F46}"/>
    <cellStyle name="Comma 3 5 2 3 2 2 8" xfId="15938" xr:uid="{14538D4D-A176-42AC-9981-11F423BC9CCC}"/>
    <cellStyle name="Comma 3 5 2 3 2 3" xfId="2373" xr:uid="{4D26A110-5F77-42D6-8973-2BA0FEB657CE}"/>
    <cellStyle name="Comma 3 5 2 3 2 3 2" xfId="4093" xr:uid="{3FF542E9-DDAC-4198-8329-F3F314CB7E3B}"/>
    <cellStyle name="Comma 3 5 2 3 2 3 2 2" xfId="18127" xr:uid="{278B28A7-4E6C-49CB-BA85-555FC4B64FF2}"/>
    <cellStyle name="Comma 3 5 2 3 2 3 3" xfId="8019" xr:uid="{4EC8D89D-3F9C-49AE-85F4-EE2C76C2701F}"/>
    <cellStyle name="Comma 3 5 2 3 2 3 3 2" xfId="21888" xr:uid="{195D3075-3820-4B0C-BCC0-EAFD8E8A973B}"/>
    <cellStyle name="Comma 3 5 2 3 2 3 4" xfId="9537" xr:uid="{486643E5-0760-4A18-9EBB-D01807B2D5EF}"/>
    <cellStyle name="Comma 3 5 2 3 2 3 4 2" xfId="23402" xr:uid="{ED30A10E-4B74-492D-A4EE-5F00CC4D6A81}"/>
    <cellStyle name="Comma 3 5 2 3 2 3 5" xfId="13151" xr:uid="{C8AB424B-D069-4EC8-96B0-DBD1317FDEEC}"/>
    <cellStyle name="Comma 3 5 2 3 2 3 5 2" xfId="27015" xr:uid="{DA7DA470-8DD1-4F97-B7AD-5FAE4450C84D}"/>
    <cellStyle name="Comma 3 5 2 3 2 3 6" xfId="14896" xr:uid="{B0B263AB-2F94-4CDC-A578-59D62641F07B}"/>
    <cellStyle name="Comma 3 5 2 3 2 3 6 2" xfId="28760" xr:uid="{D2E2D937-7F71-466C-9E5D-9A8322EC197D}"/>
    <cellStyle name="Comma 3 5 2 3 2 3 7" xfId="16444" xr:uid="{9A2E5D72-D53B-4868-B8AD-2D46F11A97EE}"/>
    <cellStyle name="Comma 3 5 2 3 2 4" xfId="5065" xr:uid="{11F45B70-007B-40A9-99EA-073ECDCB22A8}"/>
    <cellStyle name="Comma 3 5 2 3 2 4 2" xfId="10535" xr:uid="{926A5F68-D08E-4126-83E7-B33C5317A22A}"/>
    <cellStyle name="Comma 3 5 2 3 2 4 2 2" xfId="24400" xr:uid="{D928DAFE-EFD9-401A-902C-E22B2A1A5D94}"/>
    <cellStyle name="Comma 3 5 2 3 2 4 3" xfId="19099" xr:uid="{BDFC579A-3604-428A-ADE8-6E2351BBD067}"/>
    <cellStyle name="Comma 3 5 2 3 2 5" xfId="5563" xr:uid="{93AD7C0F-7182-4A1E-A1C0-1CB5BE5BD04B}"/>
    <cellStyle name="Comma 3 5 2 3 2 5 2" xfId="11037" xr:uid="{361A50B9-9778-4D5F-8DE3-4F3127A0D0E9}"/>
    <cellStyle name="Comma 3 5 2 3 2 5 2 2" xfId="24902" xr:uid="{B03F94E2-CEDE-4EBC-9077-2E534EB7F5F8}"/>
    <cellStyle name="Comma 3 5 2 3 2 5 3" xfId="19597" xr:uid="{7B492E44-70BE-4827-81A3-D5BFA3D86C07}"/>
    <cellStyle name="Comma 3 5 2 3 2 6" xfId="6065" xr:uid="{44292DF8-5C15-40ED-B657-A028A7228629}"/>
    <cellStyle name="Comma 3 5 2 3 2 6 2" xfId="11539" xr:uid="{97216B75-3DA0-435D-862F-2F90D61923A8}"/>
    <cellStyle name="Comma 3 5 2 3 2 6 2 2" xfId="25404" xr:uid="{1C44343F-30A6-4AB8-990E-87508E838F3C}"/>
    <cellStyle name="Comma 3 5 2 3 2 6 3" xfId="20099" xr:uid="{242A4728-27D4-416D-BAE6-AAB02C8590DC}"/>
    <cellStyle name="Comma 3 5 2 3 2 7" xfId="3083" xr:uid="{7E587E67-444C-46C9-AFC5-775D1E108AEF}"/>
    <cellStyle name="Comma 3 5 2 3 2 7 2" xfId="17125" xr:uid="{913EDF08-222C-459E-BB94-85BF74856357}"/>
    <cellStyle name="Comma 3 5 2 3 2 8" xfId="7005" xr:uid="{DAB621FE-D895-4160-9B54-E1135D683632}"/>
    <cellStyle name="Comma 3 5 2 3 2 8 2" xfId="20876" xr:uid="{5F636FA7-FAA7-489D-95D2-3A3B4BA2C4DD}"/>
    <cellStyle name="Comma 3 5 2 3 2 9" xfId="8529" xr:uid="{F7806F1F-7125-44EA-8DF1-24CA2A8C4B17}"/>
    <cellStyle name="Comma 3 5 2 3 2 9 2" xfId="22394" xr:uid="{2BE46A73-A189-4FD4-BDA8-24CAEB24AD86}"/>
    <cellStyle name="Comma 3 5 2 3 3" xfId="1617" xr:uid="{756508F2-EA27-41B9-A85E-4D31B08A1349}"/>
    <cellStyle name="Comma 3 5 2 3 3 2" xfId="4339" xr:uid="{ACDD0595-E513-4CA0-94D5-9CBF9745AF54}"/>
    <cellStyle name="Comma 3 5 2 3 3 2 2" xfId="9785" xr:uid="{776B04AB-CB89-4704-A2AC-EEAC53D12C6F}"/>
    <cellStyle name="Comma 3 5 2 3 3 2 2 2" xfId="23650" xr:uid="{E4A980E4-D7DD-42F2-A281-7CDFC32E2DA3}"/>
    <cellStyle name="Comma 3 5 2 3 3 2 3" xfId="18373" xr:uid="{3737FD16-E364-4447-952D-1365232A249C}"/>
    <cellStyle name="Comma 3 5 2 3 3 3" xfId="3329" xr:uid="{D8C2BCD2-7AF6-43F4-BD07-C9A2FBDA1616}"/>
    <cellStyle name="Comma 3 5 2 3 3 3 2" xfId="17371" xr:uid="{EA442E51-F9E5-4572-8201-CB1171EE1C15}"/>
    <cellStyle name="Comma 3 5 2 3 3 4" xfId="7263" xr:uid="{FE33F0AC-BD3C-4BD6-AB62-3444B3896903}"/>
    <cellStyle name="Comma 3 5 2 3 3 4 2" xfId="21134" xr:uid="{9D9EBFFE-C187-4858-B5B6-8307C92C4CEB}"/>
    <cellStyle name="Comma 3 5 2 3 3 5" xfId="8777" xr:uid="{431E7234-2885-4624-884E-0CD84AF6D78B}"/>
    <cellStyle name="Comma 3 5 2 3 3 5 2" xfId="22642" xr:uid="{B4C70901-BF6B-41B8-AFDB-C77298A3A593}"/>
    <cellStyle name="Comma 3 5 2 3 3 6" xfId="12397" xr:uid="{2CABBF85-7EC7-4B13-B5F3-97DD728FD89E}"/>
    <cellStyle name="Comma 3 5 2 3 3 6 2" xfId="26261" xr:uid="{0D0F3D39-1D1A-474E-8451-05E541314D38}"/>
    <cellStyle name="Comma 3 5 2 3 3 7" xfId="14142" xr:uid="{5E0A05E6-5ACC-444B-AB74-1DF5CF4A4D7D}"/>
    <cellStyle name="Comma 3 5 2 3 3 7 2" xfId="28006" xr:uid="{8E92C018-0566-489F-A2FA-1A5D1D533157}"/>
    <cellStyle name="Comma 3 5 2 3 3 8" xfId="15690" xr:uid="{D0B4DC0D-DE5F-4316-ADEF-5C28578ADF0E}"/>
    <cellStyle name="Comma 3 5 2 3 4" xfId="2125" xr:uid="{21A9AA9F-A1B7-4564-B6AD-21B22B1E0E12}"/>
    <cellStyle name="Comma 3 5 2 3 4 2" xfId="3845" xr:uid="{6F498755-C81E-4041-9129-86895E11D8B5}"/>
    <cellStyle name="Comma 3 5 2 3 4 2 2" xfId="17879" xr:uid="{8E5E2B34-7DAA-4988-9698-02CF49463BF2}"/>
    <cellStyle name="Comma 3 5 2 3 4 3" xfId="7771" xr:uid="{AE5D05AE-CFAD-48A9-82FD-5086F2EB3513}"/>
    <cellStyle name="Comma 3 5 2 3 4 3 2" xfId="21640" xr:uid="{3682F3E8-9642-48FD-B6A7-8A3B7627608C}"/>
    <cellStyle name="Comma 3 5 2 3 4 4" xfId="9289" xr:uid="{141B1948-1B7B-4EA5-869A-2FA2BF9242A6}"/>
    <cellStyle name="Comma 3 5 2 3 4 4 2" xfId="23154" xr:uid="{3AA12968-C95E-4D35-8C81-E78B106703FE}"/>
    <cellStyle name="Comma 3 5 2 3 4 5" xfId="12903" xr:uid="{54CE02A7-81D8-4D7A-9E22-59DF9AD801EA}"/>
    <cellStyle name="Comma 3 5 2 3 4 5 2" xfId="26767" xr:uid="{683053BB-2C93-4724-9107-8FCB43D1A5C3}"/>
    <cellStyle name="Comma 3 5 2 3 4 6" xfId="14648" xr:uid="{3C291CEC-D6CB-40CB-9DDA-79F453A6E7F5}"/>
    <cellStyle name="Comma 3 5 2 3 4 6 2" xfId="28512" xr:uid="{4FF505BF-AAB9-4DC7-B894-3E1EF3EF75C4}"/>
    <cellStyle name="Comma 3 5 2 3 4 7" xfId="16196" xr:uid="{96743D44-C1A4-4F3A-A199-0D4CF5D81FEE}"/>
    <cellStyle name="Comma 3 5 2 3 5" xfId="2555" xr:uid="{B807A7CB-1E6F-455A-8232-39A05EEDF49B}"/>
    <cellStyle name="Comma 3 5 2 3 5 2" xfId="6757" xr:uid="{7E3B5C0A-8C2D-4CA8-AB5C-EB3D97EF30F5}"/>
    <cellStyle name="Comma 3 5 2 3 5 2 2" xfId="20628" xr:uid="{48C6B5C3-E15B-460C-BF01-17F494D1DE01}"/>
    <cellStyle name="Comma 3 5 2 3 5 3" xfId="10287" xr:uid="{962DD73E-4AAE-42F9-AAE6-8142113B1F7C}"/>
    <cellStyle name="Comma 3 5 2 3 5 3 2" xfId="24152" xr:uid="{27CCB27F-85E9-4BCB-B1DA-82172163548C}"/>
    <cellStyle name="Comma 3 5 2 3 5 4" xfId="13636" xr:uid="{B21BA018-2AEA-4910-B92B-D02553057D49}"/>
    <cellStyle name="Comma 3 5 2 3 5 4 2" xfId="27500" xr:uid="{3FA0EC21-3B1C-439B-A118-D98FBE861E69}"/>
    <cellStyle name="Comma 3 5 2 3 5 5" xfId="16598" xr:uid="{B9A35C75-3F42-4036-A03D-85E9E32CF5BF}"/>
    <cellStyle name="Comma 3 5 2 3 6" xfId="5315" xr:uid="{C5A46488-F3DD-4B0D-BAA6-485C6E4ABAAF}"/>
    <cellStyle name="Comma 3 5 2 3 6 2" xfId="10789" xr:uid="{BCD9CDD7-E3E4-4A71-860D-2FA31813C2E0}"/>
    <cellStyle name="Comma 3 5 2 3 6 2 2" xfId="24654" xr:uid="{0BB4AAC7-7F25-4AB5-9044-70C6F4308171}"/>
    <cellStyle name="Comma 3 5 2 3 6 3" xfId="19349" xr:uid="{DCC0044F-443B-4802-A331-12CE530AB349}"/>
    <cellStyle name="Comma 3 5 2 3 7" xfId="5817" xr:uid="{B000B00D-71BB-4B98-827D-1BCAD331A597}"/>
    <cellStyle name="Comma 3 5 2 3 7 2" xfId="11291" xr:uid="{2181D1B6-F2DA-46B2-BB82-D1DFB93E0B9B}"/>
    <cellStyle name="Comma 3 5 2 3 7 2 2" xfId="25156" xr:uid="{2C2C9D00-1AC7-485A-81FC-8642DB2E7618}"/>
    <cellStyle name="Comma 3 5 2 3 7 3" xfId="19851" xr:uid="{A6792CEA-B901-490A-9A13-C7B007C61A15}"/>
    <cellStyle name="Comma 3 5 2 3 8" xfId="6323" xr:uid="{DB311892-C4B9-48C6-A422-A79202866D94}"/>
    <cellStyle name="Comma 3 5 2 3 8 2" xfId="20294" xr:uid="{35AA6D20-0F26-43CC-93D9-5362BE566161}"/>
    <cellStyle name="Comma 3 5 2 3 9" xfId="8281" xr:uid="{47E326B6-D713-40AB-B749-6F2FE59658FB}"/>
    <cellStyle name="Comma 3 5 2 3 9 2" xfId="22146" xr:uid="{40054471-CBF5-47A6-9C25-8CC7FF7E3295}"/>
    <cellStyle name="Comma 3 5 2 4" xfId="399" xr:uid="{00000000-0005-0000-0000-0000CB000000}"/>
    <cellStyle name="Comma 3 5 2 4 10" xfId="13353" xr:uid="{61CE7EB3-5991-43EF-92E7-3A7C4D055AB9}"/>
    <cellStyle name="Comma 3 5 2 4 10 2" xfId="27217" xr:uid="{E491F370-8D37-4992-B36C-2BE0B53B803C}"/>
    <cellStyle name="Comma 3 5 2 4 11" xfId="987" xr:uid="{610E2959-7D72-4FAE-9739-99B2C0832765}"/>
    <cellStyle name="Comma 3 5 2 4 12" xfId="15060" xr:uid="{350347B0-4C6A-4C73-84B1-BF4F2F5CE21B}"/>
    <cellStyle name="Comma 3 5 2 4 2" xfId="1493" xr:uid="{75BBAF6C-5D09-438E-93E4-0C58932B3679}"/>
    <cellStyle name="Comma 3 5 2 4 2 2" xfId="4463" xr:uid="{FBA86C93-AC3D-4361-9A87-6ACFDB22A0A6}"/>
    <cellStyle name="Comma 3 5 2 4 2 2 2" xfId="9909" xr:uid="{6A162181-F9C4-469D-9DFF-B07CEF3048F6}"/>
    <cellStyle name="Comma 3 5 2 4 2 2 2 2" xfId="23774" xr:uid="{B1EACD82-6277-497F-95C3-9BCFC23FE561}"/>
    <cellStyle name="Comma 3 5 2 4 2 2 3" xfId="18497" xr:uid="{2B0BF1A4-B2B1-4CB2-B80E-9608CB3C56D5}"/>
    <cellStyle name="Comma 3 5 2 4 2 3" xfId="3453" xr:uid="{761160CC-19B5-4B52-BFD9-A351FFB1CF61}"/>
    <cellStyle name="Comma 3 5 2 4 2 3 2" xfId="17495" xr:uid="{7709D8EB-6E19-45FC-8D45-632B1119CB2C}"/>
    <cellStyle name="Comma 3 5 2 4 2 4" xfId="7139" xr:uid="{33DB7590-66AD-4542-9A09-A2130FC6E8A0}"/>
    <cellStyle name="Comma 3 5 2 4 2 4 2" xfId="21010" xr:uid="{1162B578-CEF3-429D-8ABE-A3E347521305}"/>
    <cellStyle name="Comma 3 5 2 4 2 5" xfId="8901" xr:uid="{E0C23533-F36A-4772-8C0B-CCA4ECD645C0}"/>
    <cellStyle name="Comma 3 5 2 4 2 5 2" xfId="22766" xr:uid="{3A6975CA-CB73-4E69-9806-A7FD70F02FD4}"/>
    <cellStyle name="Comma 3 5 2 4 2 6" xfId="12273" xr:uid="{66AA5DB8-9317-4D17-9B4F-933E40266881}"/>
    <cellStyle name="Comma 3 5 2 4 2 6 2" xfId="26137" xr:uid="{50D2B9FE-0AD9-4F70-B345-55931408C50E}"/>
    <cellStyle name="Comma 3 5 2 4 2 7" xfId="14018" xr:uid="{A8ADE010-DB79-4206-AAB0-29B245F32AE0}"/>
    <cellStyle name="Comma 3 5 2 4 2 7 2" xfId="27882" xr:uid="{1ACD2EF8-B9B1-467D-90D3-F090F7598159}"/>
    <cellStyle name="Comma 3 5 2 4 2 8" xfId="15566" xr:uid="{B4F12DA0-F4EF-4AB6-AD72-6EA86505F06B}"/>
    <cellStyle name="Comma 3 5 2 4 3" xfId="2001" xr:uid="{97DC9680-FAFA-4BC3-8CA7-66A112FA0F93}"/>
    <cellStyle name="Comma 3 5 2 4 3 2" xfId="3721" xr:uid="{C72ECF2C-347C-41A6-9594-3B601B2B2761}"/>
    <cellStyle name="Comma 3 5 2 4 3 2 2" xfId="17755" xr:uid="{644C93A4-C0CA-4ABC-83B1-6D0F47398925}"/>
    <cellStyle name="Comma 3 5 2 4 3 3" xfId="7647" xr:uid="{710573E0-0704-4074-B44C-B0AFC4CE675C}"/>
    <cellStyle name="Comma 3 5 2 4 3 3 2" xfId="21516" xr:uid="{A39279D0-8431-4386-9BB7-29B5FAFBDEF3}"/>
    <cellStyle name="Comma 3 5 2 4 3 4" xfId="9165" xr:uid="{AAFE8A08-356A-479A-81E8-166E6B14BE40}"/>
    <cellStyle name="Comma 3 5 2 4 3 4 2" xfId="23030" xr:uid="{ACE7BDBE-0764-46A8-B4FE-3439747754CE}"/>
    <cellStyle name="Comma 3 5 2 4 3 5" xfId="12779" xr:uid="{FC9F6D84-C8B6-4FC2-BBC5-F62318929312}"/>
    <cellStyle name="Comma 3 5 2 4 3 5 2" xfId="26643" xr:uid="{F757374F-0C90-4D11-8E96-AF06ADBC7F05}"/>
    <cellStyle name="Comma 3 5 2 4 3 6" xfId="14524" xr:uid="{C779F237-4734-4329-849F-31CD29852E5A}"/>
    <cellStyle name="Comma 3 5 2 4 3 6 2" xfId="28388" xr:uid="{3FEE9219-6EE4-4EFA-9017-C534BF22AE50}"/>
    <cellStyle name="Comma 3 5 2 4 3 7" xfId="16072" xr:uid="{EDD6C3FC-428E-4C23-982B-9CC2E18DE646}"/>
    <cellStyle name="Comma 3 5 2 4 4" xfId="2607" xr:uid="{293D6E3A-A6F6-4339-8123-BBB0AACCBCC1}"/>
    <cellStyle name="Comma 3 5 2 4 4 2" xfId="6633" xr:uid="{4FA39049-6323-4D64-ABA7-F4FD1FC35DC8}"/>
    <cellStyle name="Comma 3 5 2 4 4 2 2" xfId="20504" xr:uid="{F7298AC4-37D7-4C3D-8CE4-7E85C6C590F0}"/>
    <cellStyle name="Comma 3 5 2 4 4 3" xfId="10411" xr:uid="{6311118E-659D-434B-9B26-617D0CA14954}"/>
    <cellStyle name="Comma 3 5 2 4 4 3 2" xfId="24276" xr:uid="{D48BEA6B-5103-46B9-A613-DCDAD148D1EC}"/>
    <cellStyle name="Comma 3 5 2 4 4 4" xfId="13512" xr:uid="{BD769854-8967-443B-B499-03B53D0F80ED}"/>
    <cellStyle name="Comma 3 5 2 4 4 4 2" xfId="27376" xr:uid="{40DD26E7-26E0-4C4B-82FF-485C5800751C}"/>
    <cellStyle name="Comma 3 5 2 4 4 5" xfId="16649" xr:uid="{438A6436-DC8D-4C7E-A719-E24BA788DF26}"/>
    <cellStyle name="Comma 3 5 2 4 5" xfId="5439" xr:uid="{CFC12E71-30B5-49D9-8955-2963CC9A4A30}"/>
    <cellStyle name="Comma 3 5 2 4 5 2" xfId="10913" xr:uid="{0D1A9CDA-B2FB-497B-8C60-2D1F1C5D8E33}"/>
    <cellStyle name="Comma 3 5 2 4 5 2 2" xfId="24778" xr:uid="{89900246-D342-4035-8E67-873196D25B19}"/>
    <cellStyle name="Comma 3 5 2 4 5 3" xfId="19473" xr:uid="{CE9F2B06-A9D3-4FF1-B70C-218A09C1FB2A}"/>
    <cellStyle name="Comma 3 5 2 4 6" xfId="5941" xr:uid="{F43F5798-71C1-4F39-84BB-E4E0FE8B60A3}"/>
    <cellStyle name="Comma 3 5 2 4 6 2" xfId="11415" xr:uid="{41196048-6C56-45E2-9148-B900B8786D92}"/>
    <cellStyle name="Comma 3 5 2 4 6 2 2" xfId="25280" xr:uid="{36897FAA-3118-40ED-8E9E-DF806926F795}"/>
    <cellStyle name="Comma 3 5 2 4 6 3" xfId="19975" xr:uid="{7F394B0D-2F6C-4700-925F-B7632DDF2ED4}"/>
    <cellStyle name="Comma 3 5 2 4 7" xfId="6374" xr:uid="{ED502BAB-33C0-4C17-BA38-EB0A575637B9}"/>
    <cellStyle name="Comma 3 5 2 4 7 2" xfId="20345" xr:uid="{F23F2ED9-D4B7-461D-8C7D-AC81B2181299}"/>
    <cellStyle name="Comma 3 5 2 4 8" xfId="8157" xr:uid="{06444D9B-8509-4D96-813F-79A1DA4CF8B7}"/>
    <cellStyle name="Comma 3 5 2 4 8 2" xfId="22022" xr:uid="{CC9D20CD-11D1-4B5E-ABEA-AFCA617FEBEE}"/>
    <cellStyle name="Comma 3 5 2 4 9" xfId="11767" xr:uid="{43C34D47-8BED-4344-A589-EB5379A4ECEF}"/>
    <cellStyle name="Comma 3 5 2 4 9 2" xfId="25631" xr:uid="{2D547DF3-B44B-417B-A3A5-961C71FE900E}"/>
    <cellStyle name="Comma 3 5 2 5" xfId="467" xr:uid="{00000000-0005-0000-0000-0000CC000000}"/>
    <cellStyle name="Comma 3 5 2 5 10" xfId="15308" xr:uid="{88F2B151-8775-441D-AAC7-B2669DBB4D00}"/>
    <cellStyle name="Comma 3 5 2 5 2" xfId="1741" xr:uid="{CF9CBE69-D029-467C-B094-B17EA4F9967C}"/>
    <cellStyle name="Comma 3 5 2 5 2 2" xfId="3969" xr:uid="{231AADAD-0817-421D-9430-7A49B249370E}"/>
    <cellStyle name="Comma 3 5 2 5 2 2 2" xfId="18003" xr:uid="{53E02F0C-9FFB-456C-B904-2905D65E0A85}"/>
    <cellStyle name="Comma 3 5 2 5 2 3" xfId="7387" xr:uid="{24ACD499-32F7-47C9-81FA-0187C01CE30F}"/>
    <cellStyle name="Comma 3 5 2 5 2 3 2" xfId="21258" xr:uid="{FDAEC4D6-E966-452C-BD13-F3EA676EDEF9}"/>
    <cellStyle name="Comma 3 5 2 5 2 4" xfId="9413" xr:uid="{AC31A7B4-09B9-442A-B4D7-CCA1E99EDD89}"/>
    <cellStyle name="Comma 3 5 2 5 2 4 2" xfId="23278" xr:uid="{7A5E8776-7B8D-4906-9BAE-B1C823B26C99}"/>
    <cellStyle name="Comma 3 5 2 5 2 5" xfId="12521" xr:uid="{0FA670D4-FA1F-4A43-A50C-61D6AE243533}"/>
    <cellStyle name="Comma 3 5 2 5 2 5 2" xfId="26385" xr:uid="{FA1434AF-75FE-4BF9-8B7B-191562C7796A}"/>
    <cellStyle name="Comma 3 5 2 5 2 6" xfId="14266" xr:uid="{43DCA848-86C1-4C0D-8262-09F386DFCE3F}"/>
    <cellStyle name="Comma 3 5 2 5 2 6 2" xfId="28130" xr:uid="{9B6AF19E-2601-4611-91C8-E87A10A518B7}"/>
    <cellStyle name="Comma 3 5 2 5 2 7" xfId="15814" xr:uid="{D6AB5C32-5BE4-474A-B21A-63C97506A70C}"/>
    <cellStyle name="Comma 3 5 2 5 3" xfId="2249" xr:uid="{691B2ABA-AE43-497E-8C00-BA564BC74E42}"/>
    <cellStyle name="Comma 3 5 2 5 3 2" xfId="7895" xr:uid="{B368AA1B-52C7-46C7-A218-BF7571B15FA2}"/>
    <cellStyle name="Comma 3 5 2 5 3 2 2" xfId="21764" xr:uid="{5634E3DD-194B-45C8-8355-8888D60E7AAC}"/>
    <cellStyle name="Comma 3 5 2 5 3 3" xfId="13027" xr:uid="{D2BB5C14-2246-434F-B16D-BA5243C06BA8}"/>
    <cellStyle name="Comma 3 5 2 5 3 3 2" xfId="26891" xr:uid="{BEDF7895-7E0E-4637-B564-811A5137C6D4}"/>
    <cellStyle name="Comma 3 5 2 5 3 4" xfId="14772" xr:uid="{9C09213E-C424-4CDE-95F4-4B2A70812C9D}"/>
    <cellStyle name="Comma 3 5 2 5 3 4 2" xfId="28636" xr:uid="{0CD424BD-A53D-4BA9-A019-CF335588230C}"/>
    <cellStyle name="Comma 3 5 2 5 3 5" xfId="16320" xr:uid="{3F3B6B02-5D7F-4CE8-BBA7-202FF7932FB0}"/>
    <cellStyle name="Comma 3 5 2 5 4" xfId="2675" xr:uid="{F46F5DEB-8DFF-4A58-9791-A64FACBD7546}"/>
    <cellStyle name="Comma 3 5 2 5 4 2" xfId="6881" xr:uid="{E23F66BE-0DFC-4D9B-B355-2D837512859C}"/>
    <cellStyle name="Comma 3 5 2 5 4 2 2" xfId="20752" xr:uid="{67CE413A-1E9D-4D81-93F1-2E1DB7528754}"/>
    <cellStyle name="Comma 3 5 2 5 4 3" xfId="13760" xr:uid="{54A1F18C-DD48-48A7-A9B0-A444B6689460}"/>
    <cellStyle name="Comma 3 5 2 5 4 3 2" xfId="27624" xr:uid="{2122813E-2FD6-4A37-9C2E-82507D41EEC1}"/>
    <cellStyle name="Comma 3 5 2 5 4 4" xfId="16717" xr:uid="{398C96AC-002A-4A4F-A96B-B9D23BB71403}"/>
    <cellStyle name="Comma 3 5 2 5 5" xfId="6442" xr:uid="{420F3402-D167-4BFE-BA21-C93BE632D4BD}"/>
    <cellStyle name="Comma 3 5 2 5 5 2" xfId="20413" xr:uid="{09ABE212-AF7A-4AC6-8EB0-23E89CA2E1B9}"/>
    <cellStyle name="Comma 3 5 2 5 6" xfId="8405" xr:uid="{74B468A8-577A-4FA8-ABBC-E40C68019C6E}"/>
    <cellStyle name="Comma 3 5 2 5 6 2" xfId="22270" xr:uid="{3C73E4A3-16B7-49A8-93DC-B0AD0BEE5875}"/>
    <cellStyle name="Comma 3 5 2 5 7" xfId="12015" xr:uid="{0EC359C2-D6BB-42F9-84A5-9A9B75518E14}"/>
    <cellStyle name="Comma 3 5 2 5 7 2" xfId="25879" xr:uid="{509FD738-54FB-474F-881F-43545CFEFEB6}"/>
    <cellStyle name="Comma 3 5 2 5 8" xfId="13421" xr:uid="{33C897CE-1157-4DFF-B4BB-33FB67740F51}"/>
    <cellStyle name="Comma 3 5 2 5 8 2" xfId="27285" xr:uid="{D6D0DFF4-0616-43BB-8FDF-1E5FD6AEB1EA}"/>
    <cellStyle name="Comma 3 5 2 5 9" xfId="1235" xr:uid="{C3E1B513-1D27-4DD6-B01F-7D8409DBAA50}"/>
    <cellStyle name="Comma 3 5 2 6" xfId="550" xr:uid="{83BD256C-72C5-4A67-B320-41FD6ED95E98}"/>
    <cellStyle name="Comma 3 5 2 6 2" xfId="4217" xr:uid="{FA849F88-B971-4EAE-AA29-3DC2E5CF30AF}"/>
    <cellStyle name="Comma 3 5 2 6 2 2" xfId="9661" xr:uid="{E77AA9C8-E5BC-4132-B2DB-77E502D6C7DB}"/>
    <cellStyle name="Comma 3 5 2 6 2 2 2" xfId="23526" xr:uid="{6533AED2-3FFF-474D-B549-2940803CB73D}"/>
    <cellStyle name="Comma 3 5 2 6 2 3" xfId="18251" xr:uid="{9A649344-19ED-4A96-B4BE-3A7366A051C5}"/>
    <cellStyle name="Comma 3 5 2 6 3" xfId="3207" xr:uid="{D3358C5B-E240-41BC-A618-40A62EDDC888}"/>
    <cellStyle name="Comma 3 5 2 6 3 2" xfId="17249" xr:uid="{50F602AA-C401-4C4E-9F43-764C71277437}"/>
    <cellStyle name="Comma 3 5 2 6 4" xfId="6515" xr:uid="{6113543B-57F1-45AC-B686-33ED76C38EB4}"/>
    <cellStyle name="Comma 3 5 2 6 4 2" xfId="20470" xr:uid="{BE824801-B229-4769-988A-1EFF0B7A308F}"/>
    <cellStyle name="Comma 3 5 2 6 5" xfId="8653" xr:uid="{AAFED8A1-DC8F-49E0-9957-ED4BE7F26370}"/>
    <cellStyle name="Comma 3 5 2 6 5 2" xfId="22518" xr:uid="{1E4A7FBA-082C-4BE0-8FCD-EE774AD8DC0D}"/>
    <cellStyle name="Comma 3 5 2 6 6" xfId="11733" xr:uid="{E462C8CD-80E5-49C7-8DE6-BDFAEE8F4E8C}"/>
    <cellStyle name="Comma 3 5 2 6 6 2" xfId="25597" xr:uid="{5FFCBA51-1CFC-4A93-8EE7-7E0A6FCF7743}"/>
    <cellStyle name="Comma 3 5 2 6 7" xfId="13478" xr:uid="{37C8C4C3-E935-42C7-928F-39E25899127C}"/>
    <cellStyle name="Comma 3 5 2 6 7 2" xfId="27342" xr:uid="{97148DE6-3172-4E16-9539-F7E200EED27C}"/>
    <cellStyle name="Comma 3 5 2 6 8" xfId="15026" xr:uid="{78C58F86-5DEC-44AC-A357-E8C1DD09E9C4}"/>
    <cellStyle name="Comma 3 5 2 7" xfId="1459" xr:uid="{BA98996F-C5B5-4771-81FD-3A6E7711189E}"/>
    <cellStyle name="Comma 3 5 2 7 2" xfId="3687" xr:uid="{B475B51D-1BD6-4582-8AFA-41085BF3F445}"/>
    <cellStyle name="Comma 3 5 2 7 2 2" xfId="17721" xr:uid="{5B091EF1-7C29-4630-848C-4314F68ED933}"/>
    <cellStyle name="Comma 3 5 2 7 3" xfId="7105" xr:uid="{16283A67-8552-4318-824E-563C1AEDF709}"/>
    <cellStyle name="Comma 3 5 2 7 3 2" xfId="20976" xr:uid="{D173C16A-0FBC-4ED3-8A31-AB31BD875E70}"/>
    <cellStyle name="Comma 3 5 2 7 4" xfId="9131" xr:uid="{78920A64-7B7F-4992-9442-8F85C6846A7B}"/>
    <cellStyle name="Comma 3 5 2 7 4 2" xfId="22996" xr:uid="{498AED70-ECBD-4923-A358-3FA54F771027}"/>
    <cellStyle name="Comma 3 5 2 7 5" xfId="12239" xr:uid="{B7EE6331-1424-41B5-93DA-81BE67AAA8E7}"/>
    <cellStyle name="Comma 3 5 2 7 5 2" xfId="26103" xr:uid="{A6ED46AC-7EB1-4EA8-BCE0-9C7106ED1E39}"/>
    <cellStyle name="Comma 3 5 2 7 6" xfId="13984" xr:uid="{98DEC0CE-5587-427E-A04D-42276F63E440}"/>
    <cellStyle name="Comma 3 5 2 7 6 2" xfId="27848" xr:uid="{DED13343-81C2-40D1-9B12-E26E8D1865DC}"/>
    <cellStyle name="Comma 3 5 2 7 7" xfId="15532" xr:uid="{EB8DEB66-2769-4E9D-9B5A-0019DA95BA45}"/>
    <cellStyle name="Comma 3 5 2 8" xfId="1966" xr:uid="{32A187CB-DC2C-4C6D-AE54-CBB0A8542709}"/>
    <cellStyle name="Comma 3 5 2 8 2" xfId="4717" xr:uid="{64D066BB-E50F-41B7-9600-F4E57F8DFD6B}"/>
    <cellStyle name="Comma 3 5 2 8 2 2" xfId="18751" xr:uid="{08888F9E-6D61-46AB-B4C7-A2156E5F1FE3}"/>
    <cellStyle name="Comma 3 5 2 8 3" xfId="7612" xr:uid="{BAD8B354-8E0E-4F5F-84EE-D1440769B57D}"/>
    <cellStyle name="Comma 3 5 2 8 3 2" xfId="21482" xr:uid="{207B094F-FDF2-4661-A061-5CF202C1A333}"/>
    <cellStyle name="Comma 3 5 2 8 4" xfId="10163" xr:uid="{EB62ABE8-D54B-49FF-9789-A708236B9601}"/>
    <cellStyle name="Comma 3 5 2 8 4 2" xfId="24028" xr:uid="{35F6025D-A59B-458A-90B7-4E18E8FD3D64}"/>
    <cellStyle name="Comma 3 5 2 8 5" xfId="12745" xr:uid="{8E42FA75-B234-452F-8BA9-74591CC19475}"/>
    <cellStyle name="Comma 3 5 2 8 5 2" xfId="26609" xr:uid="{39E4F342-0B69-4C7A-84BF-9398A834093B}"/>
    <cellStyle name="Comma 3 5 2 8 6" xfId="14490" xr:uid="{78EDDA35-6116-42F2-92EE-A33F45740B05}"/>
    <cellStyle name="Comma 3 5 2 8 6 2" xfId="28354" xr:uid="{F03622E4-0601-4F9D-A5A8-46EA6EA36812}"/>
    <cellStyle name="Comma 3 5 2 8 7" xfId="16038" xr:uid="{AEEFFF4D-73E5-473E-8A02-F608C6E7CF28}"/>
    <cellStyle name="Comma 3 5 2 9" xfId="2492" xr:uid="{3BEA95E1-BD81-43A1-956B-D8E89AA15CE0}"/>
    <cellStyle name="Comma 3 5 2 9 2" xfId="6481" xr:uid="{3FA9B174-3853-4A89-8F14-5A2823F556B2}"/>
    <cellStyle name="Comma 3 5 2 9 2 2" xfId="20449" xr:uid="{9C15949C-4104-497D-AC84-182C37465BC7}"/>
    <cellStyle name="Comma 3 5 2 9 3" xfId="10665" xr:uid="{C5E7D323-0BAC-49D4-80C8-DA13A79B82CA}"/>
    <cellStyle name="Comma 3 5 2 9 3 2" xfId="24530" xr:uid="{655AA6F8-E253-4BE5-9CC6-6BD8CADEDCD4}"/>
    <cellStyle name="Comma 3 5 2 9 4" xfId="13457" xr:uid="{C3ECA817-489B-4174-AD6E-BC27AF1DEB24}"/>
    <cellStyle name="Comma 3 5 2 9 4 2" xfId="27321" xr:uid="{03231524-6DB2-411C-A39D-E20D282CBFE5}"/>
    <cellStyle name="Comma 3 5 2 9 5" xfId="16557" xr:uid="{4CC11DAE-E6FD-41ED-A927-5E2E7E0B95F3}"/>
    <cellStyle name="Comma 3 5 3" xfId="289" xr:uid="{00000000-0005-0000-0000-0000CD000000}"/>
    <cellStyle name="Comma 3 5 3 10" xfId="6249" xr:uid="{F61757EB-BCB7-429E-8571-CCE83836BEF2}"/>
    <cellStyle name="Comma 3 5 3 10 2" xfId="11690" xr:uid="{89D7A331-0C14-4BAA-B065-7537CCEB98C1}"/>
    <cellStyle name="Comma 3 5 3 10 2 2" xfId="25555" xr:uid="{7B2D5DA9-718D-489F-878A-55B541B9FC18}"/>
    <cellStyle name="Comma 3 5 3 10 3" xfId="20224" xr:uid="{B88799AD-F6DC-4718-A85A-3D2A5C73D749}"/>
    <cellStyle name="Comma 3 5 3 11" xfId="6308" xr:uid="{D091ED9F-73AB-4B29-BB5B-87F318A0DD83}"/>
    <cellStyle name="Comma 3 5 3 11 2" xfId="20279" xr:uid="{C71467CC-5DB7-4662-9F0D-3B4917559AFC}"/>
    <cellStyle name="Comma 3 5 3 12" xfId="8177" xr:uid="{14989248-69B7-44EE-9951-5B0B5E985862}"/>
    <cellStyle name="Comma 3 5 3 12 2" xfId="22042" xr:uid="{1048CF83-5D04-4C8F-8594-EB34A88332FD}"/>
    <cellStyle name="Comma 3 5 3 13" xfId="11787" xr:uid="{67964B18-DAED-4A2D-9462-E5EC709DFD37}"/>
    <cellStyle name="Comma 3 5 3 13 2" xfId="25651" xr:uid="{8AF46F82-7518-4502-863C-BC8A0B3512A0}"/>
    <cellStyle name="Comma 3 5 3 14" xfId="13287" xr:uid="{DF587065-1C56-4A2A-93ED-B7E7BCE59EC9}"/>
    <cellStyle name="Comma 3 5 3 14 2" xfId="27151" xr:uid="{34F6DC7C-A242-41BA-9598-B40847362171}"/>
    <cellStyle name="Comma 3 5 3 15" xfId="1007" xr:uid="{CF679935-10E0-4459-9CB8-3848A767C045}"/>
    <cellStyle name="Comma 3 5 3 16" xfId="15080" xr:uid="{57956A38-0BA5-47A3-8D1C-20C9864CE9FC}"/>
    <cellStyle name="Comma 3 5 3 2" xfId="384" xr:uid="{00000000-0005-0000-0000-0000CE000000}"/>
    <cellStyle name="Comma 3 5 3 2 10" xfId="8204" xr:uid="{EDDC791E-06F3-49AD-9B45-AFFA39953B20}"/>
    <cellStyle name="Comma 3 5 3 2 10 2" xfId="22069" xr:uid="{6AC48100-B48E-4C56-BFF4-68797D12C7EF}"/>
    <cellStyle name="Comma 3 5 3 2 11" xfId="11814" xr:uid="{9ADFF14C-3EB7-427A-A204-369E4D6F9DF6}"/>
    <cellStyle name="Comma 3 5 3 2 11 2" xfId="25678" xr:uid="{87CFBE9D-E8B0-4B48-9AC9-E6AEB25B4C0C}"/>
    <cellStyle name="Comma 3 5 3 2 12" xfId="13338" xr:uid="{F99AE807-01E0-4556-9E60-FEC1F72B85B8}"/>
    <cellStyle name="Comma 3 5 3 2 12 2" xfId="27202" xr:uid="{B14354D8-816D-4999-982F-E55F10459B1C}"/>
    <cellStyle name="Comma 3 5 3 2 13" xfId="1034" xr:uid="{48CC8A99-04B8-4795-905F-8E0614CB36B1}"/>
    <cellStyle name="Comma 3 5 3 2 14" xfId="15107" xr:uid="{1E713EA5-1743-4F02-91E2-AA3254F0D2DB}"/>
    <cellStyle name="Comma 3 5 3 2 2" xfId="1158" xr:uid="{698BBB1D-25AB-46BE-9B2D-2ECB0A8DA0BE}"/>
    <cellStyle name="Comma 3 5 3 2 2 10" xfId="8328" xr:uid="{4221A33B-A573-4936-98A9-2301800BBAE4}"/>
    <cellStyle name="Comma 3 5 3 2 2 10 2" xfId="22193" xr:uid="{66CDAF7C-D2EF-489B-B04B-DDC9DD01631A}"/>
    <cellStyle name="Comma 3 5 3 2 2 11" xfId="11938" xr:uid="{635B2B0A-01AF-4BE9-A4D3-15E56841ACE3}"/>
    <cellStyle name="Comma 3 5 3 2 2 11 2" xfId="25802" xr:uid="{CEBC19C6-A36B-4B01-97AE-0D3DEB5EF0FA}"/>
    <cellStyle name="Comma 3 5 3 2 2 12" xfId="13683" xr:uid="{3C36C73D-A6A0-4546-BA3C-CDD79F95DFCB}"/>
    <cellStyle name="Comma 3 5 3 2 2 12 2" xfId="27547" xr:uid="{B1DCA5EB-E534-4F61-ADFB-EFF1B51EBCF0}"/>
    <cellStyle name="Comma 3 5 3 2 2 13" xfId="15231" xr:uid="{7FCAC84F-11A0-449E-AFDE-34F45BA72D08}"/>
    <cellStyle name="Comma 3 5 3 2 2 2" xfId="1406" xr:uid="{8BFDC1EF-57D1-4A78-8E79-107A2103CC89}"/>
    <cellStyle name="Comma 3 5 3 2 2 2 10" xfId="12186" xr:uid="{627DBACB-853B-43AA-A754-8BF3AD1D74E3}"/>
    <cellStyle name="Comma 3 5 3 2 2 2 10 2" xfId="26050" xr:uid="{DBBF86DC-70CB-4DAD-892C-1C5D25056F6B}"/>
    <cellStyle name="Comma 3 5 3 2 2 2 11" xfId="13931" xr:uid="{3998FA4E-CDB2-46E6-8EED-FDA92B4F2085}"/>
    <cellStyle name="Comma 3 5 3 2 2 2 11 2" xfId="27795" xr:uid="{485B11FA-B197-48E0-A7BE-DB3D10667AEA}"/>
    <cellStyle name="Comma 3 5 3 2 2 2 12" xfId="15479" xr:uid="{3AE2587F-DFCF-4BF7-B8D8-723F7AAFF757}"/>
    <cellStyle name="Comma 3 5 3 2 2 2 2" xfId="1912" xr:uid="{3D7EF8A1-AF76-4250-BAF1-897793092332}"/>
    <cellStyle name="Comma 3 5 3 2 2 2 2 2" xfId="4634" xr:uid="{B3A1ADD5-E6D9-4E8D-983F-7322388F4DAC}"/>
    <cellStyle name="Comma 3 5 3 2 2 2 2 2 2" xfId="10080" xr:uid="{B71DA164-811D-4137-8796-974710138A50}"/>
    <cellStyle name="Comma 3 5 3 2 2 2 2 2 2 2" xfId="23945" xr:uid="{E767AFCD-C06C-43A9-AD8B-501842B0F483}"/>
    <cellStyle name="Comma 3 5 3 2 2 2 2 2 3" xfId="18668" xr:uid="{E79D98D3-038B-4610-A7E0-05C1A166DFBB}"/>
    <cellStyle name="Comma 3 5 3 2 2 2 2 3" xfId="3624" xr:uid="{3725AC28-9FBC-4A98-90C8-3F29034CA745}"/>
    <cellStyle name="Comma 3 5 3 2 2 2 2 3 2" xfId="17666" xr:uid="{BBCE1A3C-18B2-436E-B445-C4F15F709E85}"/>
    <cellStyle name="Comma 3 5 3 2 2 2 2 4" xfId="7558" xr:uid="{8F6ACA57-544B-410C-88C5-C4C1A18704B5}"/>
    <cellStyle name="Comma 3 5 3 2 2 2 2 4 2" xfId="21429" xr:uid="{26294DCF-A598-4F13-A967-F6B80435E0E7}"/>
    <cellStyle name="Comma 3 5 3 2 2 2 2 5" xfId="9072" xr:uid="{976EBCF7-BFBD-4CC3-A2FA-153F62A676ED}"/>
    <cellStyle name="Comma 3 5 3 2 2 2 2 5 2" xfId="22937" xr:uid="{2AE47A81-2370-4C35-A35C-5E061AAFD899}"/>
    <cellStyle name="Comma 3 5 3 2 2 2 2 6" xfId="12692" xr:uid="{0A83B374-4B4F-45A0-BBFB-5BBF4D49BFD8}"/>
    <cellStyle name="Comma 3 5 3 2 2 2 2 6 2" xfId="26556" xr:uid="{93E63AB9-619F-4EF4-A63B-2F1B84C17EC7}"/>
    <cellStyle name="Comma 3 5 3 2 2 2 2 7" xfId="14437" xr:uid="{7F344184-50DF-4034-B6FC-3B0B57841763}"/>
    <cellStyle name="Comma 3 5 3 2 2 2 2 7 2" xfId="28301" xr:uid="{08657517-5053-44A3-8624-9D523F8DE36C}"/>
    <cellStyle name="Comma 3 5 3 2 2 2 2 8" xfId="15985" xr:uid="{42CBC5E4-0E02-4DEF-AEF4-4737657E27AE}"/>
    <cellStyle name="Comma 3 5 3 2 2 2 3" xfId="2420" xr:uid="{176FDBDC-5D21-4A71-BB5A-538CC3EFD087}"/>
    <cellStyle name="Comma 3 5 3 2 2 2 3 2" xfId="4140" xr:uid="{3554B217-CBAE-4188-9291-85EDEA2D9507}"/>
    <cellStyle name="Comma 3 5 3 2 2 2 3 2 2" xfId="18174" xr:uid="{FEF77EDA-9B4C-4DD8-A223-1501173F6440}"/>
    <cellStyle name="Comma 3 5 3 2 2 2 3 3" xfId="8066" xr:uid="{75310A8A-CC0D-4528-BB5B-265FA7AA98EC}"/>
    <cellStyle name="Comma 3 5 3 2 2 2 3 3 2" xfId="21935" xr:uid="{6F01257E-87AE-4D76-BAEB-EBB516186BE5}"/>
    <cellStyle name="Comma 3 5 3 2 2 2 3 4" xfId="9584" xr:uid="{BBAF47BE-4C19-41C9-905C-BC5B90DF280B}"/>
    <cellStyle name="Comma 3 5 3 2 2 2 3 4 2" xfId="23449" xr:uid="{4521C6BA-1F08-4B26-8916-6D0C7CA4BF60}"/>
    <cellStyle name="Comma 3 5 3 2 2 2 3 5" xfId="13198" xr:uid="{6F436B61-F193-47BA-97CF-043ED0055B4A}"/>
    <cellStyle name="Comma 3 5 3 2 2 2 3 5 2" xfId="27062" xr:uid="{A7595F3D-BE58-4D34-B49A-9160B401E09C}"/>
    <cellStyle name="Comma 3 5 3 2 2 2 3 6" xfId="14943" xr:uid="{DB8ACD1A-8285-43DA-9454-46F56AD6849C}"/>
    <cellStyle name="Comma 3 5 3 2 2 2 3 6 2" xfId="28807" xr:uid="{7D68ECBD-5D4A-4120-BC98-4A45A88E073C}"/>
    <cellStyle name="Comma 3 5 3 2 2 2 3 7" xfId="16491" xr:uid="{692F50BF-A842-4B18-B160-927A0DF3BC70}"/>
    <cellStyle name="Comma 3 5 3 2 2 2 4" xfId="5112" xr:uid="{A6905120-2DB2-4705-B6F1-EF5998C049D7}"/>
    <cellStyle name="Comma 3 5 3 2 2 2 4 2" xfId="10582" xr:uid="{70349864-A50C-46AE-AB8F-38CC68DFC04C}"/>
    <cellStyle name="Comma 3 5 3 2 2 2 4 2 2" xfId="24447" xr:uid="{425092D6-B66B-4372-94D9-B4A09B0176B9}"/>
    <cellStyle name="Comma 3 5 3 2 2 2 4 3" xfId="19146" xr:uid="{7F4CCF4C-EFF5-4390-BEAF-B61A514F397A}"/>
    <cellStyle name="Comma 3 5 3 2 2 2 5" xfId="5610" xr:uid="{52EB774B-8B71-4969-8FD7-D65CF9E10836}"/>
    <cellStyle name="Comma 3 5 3 2 2 2 5 2" xfId="11084" xr:uid="{6F3BEFFA-E92A-4534-8FA7-2E7C2A65A2AE}"/>
    <cellStyle name="Comma 3 5 3 2 2 2 5 2 2" xfId="24949" xr:uid="{8F957AC5-3141-46D4-B68B-5B4F2BE87AAA}"/>
    <cellStyle name="Comma 3 5 3 2 2 2 5 3" xfId="19644" xr:uid="{33737630-0296-4E0D-85CD-8D03D6D3AFE7}"/>
    <cellStyle name="Comma 3 5 3 2 2 2 6" xfId="6112" xr:uid="{FBFE6688-9E67-4CB5-A95C-8E0C3D934F4E}"/>
    <cellStyle name="Comma 3 5 3 2 2 2 6 2" xfId="11586" xr:uid="{EE38EB55-D846-416F-AD35-4C9CB0B74889}"/>
    <cellStyle name="Comma 3 5 3 2 2 2 6 2 2" xfId="25451" xr:uid="{99FADAD6-CDB2-44AA-B335-9F0458388A7D}"/>
    <cellStyle name="Comma 3 5 3 2 2 2 6 3" xfId="20146" xr:uid="{87190506-E9FA-47DD-8FF9-D2C7DCA680F2}"/>
    <cellStyle name="Comma 3 5 3 2 2 2 7" xfId="3130" xr:uid="{CF5A2589-A19E-4ADF-88B9-B2ECAC07C5F1}"/>
    <cellStyle name="Comma 3 5 3 2 2 2 7 2" xfId="17172" xr:uid="{AF7E874F-396C-44B0-AB41-9EAED8E7F4AF}"/>
    <cellStyle name="Comma 3 5 3 2 2 2 8" xfId="7052" xr:uid="{622C9BB8-443F-463C-84A8-A59B6DB63FF9}"/>
    <cellStyle name="Comma 3 5 3 2 2 2 8 2" xfId="20923" xr:uid="{DC987CDE-DE28-4EDD-92CE-C766DBCDAE48}"/>
    <cellStyle name="Comma 3 5 3 2 2 2 9" xfId="8576" xr:uid="{5BDBF69C-58A8-43DA-BC10-B19F789C7A9A}"/>
    <cellStyle name="Comma 3 5 3 2 2 2 9 2" xfId="22441" xr:uid="{9D839B6F-E7C6-4648-94F3-D206E42BA2A8}"/>
    <cellStyle name="Comma 3 5 3 2 2 3" xfId="1664" xr:uid="{F4FE9244-C7C6-4269-BC13-5DD1149C429F}"/>
    <cellStyle name="Comma 3 5 3 2 2 3 2" xfId="4386" xr:uid="{A08796E7-CE4D-4D74-8A78-73CAF534B6B0}"/>
    <cellStyle name="Comma 3 5 3 2 2 3 2 2" xfId="9832" xr:uid="{AB4F8B74-CF58-4162-9072-E71EBF50434F}"/>
    <cellStyle name="Comma 3 5 3 2 2 3 2 2 2" xfId="23697" xr:uid="{2D0A2DFC-BCA1-40DC-837D-BBCEAEBE1E4B}"/>
    <cellStyle name="Comma 3 5 3 2 2 3 2 3" xfId="18420" xr:uid="{DD586AB5-B260-4FBE-81D1-AC078D188CAF}"/>
    <cellStyle name="Comma 3 5 3 2 2 3 3" xfId="3376" xr:uid="{92148EAA-FD4F-472A-B30D-BBCF515B8956}"/>
    <cellStyle name="Comma 3 5 3 2 2 3 3 2" xfId="17418" xr:uid="{D430BFD5-2C37-4EF4-9A05-0D5D3F4A3095}"/>
    <cellStyle name="Comma 3 5 3 2 2 3 4" xfId="7310" xr:uid="{B9DD3E1E-30FF-4D8C-B494-B1CD9DE65A26}"/>
    <cellStyle name="Comma 3 5 3 2 2 3 4 2" xfId="21181" xr:uid="{618AB273-FD97-4B18-9744-5049496E7131}"/>
    <cellStyle name="Comma 3 5 3 2 2 3 5" xfId="8824" xr:uid="{05C88614-6510-4622-AAE1-C3F556F67EF1}"/>
    <cellStyle name="Comma 3 5 3 2 2 3 5 2" xfId="22689" xr:uid="{60F5162B-0921-4E2E-8E77-DC30E2CE5E39}"/>
    <cellStyle name="Comma 3 5 3 2 2 3 6" xfId="12444" xr:uid="{CC41505E-2011-43D3-8084-F1F4086E3D93}"/>
    <cellStyle name="Comma 3 5 3 2 2 3 6 2" xfId="26308" xr:uid="{BF4AAB17-9CE6-4E50-BDA4-A5234EB835DB}"/>
    <cellStyle name="Comma 3 5 3 2 2 3 7" xfId="14189" xr:uid="{1DC476B7-6803-4C76-9A30-58835664A80D}"/>
    <cellStyle name="Comma 3 5 3 2 2 3 7 2" xfId="28053" xr:uid="{0B004509-6E8D-4ECA-B87B-EA31346E2DA2}"/>
    <cellStyle name="Comma 3 5 3 2 2 3 8" xfId="15737" xr:uid="{83A2F432-20A5-417A-920F-8FE78515D2DF}"/>
    <cellStyle name="Comma 3 5 3 2 2 4" xfId="2172" xr:uid="{F21DFCBD-25BB-45EB-857D-A40895E63E1A}"/>
    <cellStyle name="Comma 3 5 3 2 2 4 2" xfId="3892" xr:uid="{70F6E849-859E-4939-B8E6-4252BC967609}"/>
    <cellStyle name="Comma 3 5 3 2 2 4 2 2" xfId="17926" xr:uid="{3FAEE435-84A2-4233-855B-EBC098E965BB}"/>
    <cellStyle name="Comma 3 5 3 2 2 4 3" xfId="7818" xr:uid="{6B645B06-832E-4635-93B2-58C56433E40A}"/>
    <cellStyle name="Comma 3 5 3 2 2 4 3 2" xfId="21687" xr:uid="{543DF6DE-0DCB-46C7-91F7-B21536505489}"/>
    <cellStyle name="Comma 3 5 3 2 2 4 4" xfId="9336" xr:uid="{79CE0D86-6D96-42DD-AEE9-43EFDAA01CB2}"/>
    <cellStyle name="Comma 3 5 3 2 2 4 4 2" xfId="23201" xr:uid="{E223798F-A1BE-4F26-86C8-0F854BF4F114}"/>
    <cellStyle name="Comma 3 5 3 2 2 4 5" xfId="12950" xr:uid="{87F5DB03-C4FE-4A90-9D29-60A19E9EDF38}"/>
    <cellStyle name="Comma 3 5 3 2 2 4 5 2" xfId="26814" xr:uid="{FC6249D1-CE2D-4A9D-8601-3CAF730104A3}"/>
    <cellStyle name="Comma 3 5 3 2 2 4 6" xfId="14695" xr:uid="{541FA4BF-0CFD-4388-B246-2AF5B7FD155E}"/>
    <cellStyle name="Comma 3 5 3 2 2 4 6 2" xfId="28559" xr:uid="{22B752F6-2FDF-4FF5-87D6-74CA01FB6578}"/>
    <cellStyle name="Comma 3 5 3 2 2 4 7" xfId="16243" xr:uid="{99A2219D-35B8-412C-8BF9-AA9C231C0147}"/>
    <cellStyle name="Comma 3 5 3 2 2 5" xfId="4873" xr:uid="{352773A3-C1C6-407F-BFAA-52420C7CAF81}"/>
    <cellStyle name="Comma 3 5 3 2 2 5 2" xfId="10334" xr:uid="{D6419EB7-267C-4E4A-BAEC-1D24FE1B75F3}"/>
    <cellStyle name="Comma 3 5 3 2 2 5 2 2" xfId="24199" xr:uid="{EE14E45F-CE82-49F4-A275-C2D5DEF19969}"/>
    <cellStyle name="Comma 3 5 3 2 2 5 3" xfId="18907" xr:uid="{6306A531-79E5-464D-85F3-2BDC09CDF22C}"/>
    <cellStyle name="Comma 3 5 3 2 2 6" xfId="5362" xr:uid="{723D635F-5E10-4ED4-91CA-F66413D98A21}"/>
    <cellStyle name="Comma 3 5 3 2 2 6 2" xfId="10836" xr:uid="{547EEF99-C2D8-4990-881D-8F93A0008DC1}"/>
    <cellStyle name="Comma 3 5 3 2 2 6 2 2" xfId="24701" xr:uid="{66EC81EC-4C29-4467-BF2A-8DF7AF5857C3}"/>
    <cellStyle name="Comma 3 5 3 2 2 6 3" xfId="19396" xr:uid="{5CB42A43-5378-42EB-98A9-85FBAF094D9D}"/>
    <cellStyle name="Comma 3 5 3 2 2 7" xfId="5864" xr:uid="{D307BBCA-8DE2-4CC4-A22D-9E2DA656B3EE}"/>
    <cellStyle name="Comma 3 5 3 2 2 7 2" xfId="11338" xr:uid="{B90D777B-23F4-45DB-8EA7-20776EDBA565}"/>
    <cellStyle name="Comma 3 5 3 2 2 7 2 2" xfId="25203" xr:uid="{5B7EFB07-CF6E-4C82-A08D-BB5D17EF35B9}"/>
    <cellStyle name="Comma 3 5 3 2 2 7 3" xfId="19898" xr:uid="{8F69C603-4B44-4535-879B-17D6EB86507D}"/>
    <cellStyle name="Comma 3 5 3 2 2 8" xfId="2889" xr:uid="{E9D8BAC5-6F09-4433-9A67-DBE9D6FFEFCE}"/>
    <cellStyle name="Comma 3 5 3 2 2 8 2" xfId="16931" xr:uid="{10CD83C0-3F1E-48B4-BAF1-0D3C4AC47088}"/>
    <cellStyle name="Comma 3 5 3 2 2 9" xfId="6804" xr:uid="{EA4260C0-0BC5-4ED3-9404-64A3B634F27A}"/>
    <cellStyle name="Comma 3 5 3 2 2 9 2" xfId="20675" xr:uid="{00ACF442-1139-4859-B68A-C2A186DD558D}"/>
    <cellStyle name="Comma 3 5 3 2 3" xfId="1282" xr:uid="{C5B4B677-64DC-4C52-B4A4-0750526E8093}"/>
    <cellStyle name="Comma 3 5 3 2 3 10" xfId="12062" xr:uid="{4E5D316D-B786-4B12-BDB6-9CFE1E21EAA5}"/>
    <cellStyle name="Comma 3 5 3 2 3 10 2" xfId="25926" xr:uid="{E1796FC2-72D1-44E0-A49B-09986BBCC7D2}"/>
    <cellStyle name="Comma 3 5 3 2 3 11" xfId="13807" xr:uid="{A0CCCDDE-4710-4F23-BE83-2A1955444441}"/>
    <cellStyle name="Comma 3 5 3 2 3 11 2" xfId="27671" xr:uid="{88BD557D-579C-4C91-8CA8-B546342CAC50}"/>
    <cellStyle name="Comma 3 5 3 2 3 12" xfId="15355" xr:uid="{6587E2CE-13B1-4F1E-ACB3-E5E3FE7446FC}"/>
    <cellStyle name="Comma 3 5 3 2 3 2" xfId="1788" xr:uid="{F1E9A611-A0C5-4EC4-9C47-AB3E186D2C02}"/>
    <cellStyle name="Comma 3 5 3 2 3 2 2" xfId="4510" xr:uid="{414AB586-CBCE-4C53-889C-7502A4D77E8A}"/>
    <cellStyle name="Comma 3 5 3 2 3 2 2 2" xfId="9956" xr:uid="{2E65DBBB-0271-412B-8277-96939E63C807}"/>
    <cellStyle name="Comma 3 5 3 2 3 2 2 2 2" xfId="23821" xr:uid="{64E06153-48D6-460A-93A6-0D3087FEF6A4}"/>
    <cellStyle name="Comma 3 5 3 2 3 2 2 3" xfId="18544" xr:uid="{7A844805-B6F4-4300-8163-A5659578E97D}"/>
    <cellStyle name="Comma 3 5 3 2 3 2 3" xfId="3500" xr:uid="{95A275A1-5BE0-415A-96C2-7D96E0553DF3}"/>
    <cellStyle name="Comma 3 5 3 2 3 2 3 2" xfId="17542" xr:uid="{3DF5E948-D167-42AE-BC6A-B4CAA0D46EAB}"/>
    <cellStyle name="Comma 3 5 3 2 3 2 4" xfId="7434" xr:uid="{AC0A50B8-2390-4767-9195-CE40BBF8006C}"/>
    <cellStyle name="Comma 3 5 3 2 3 2 4 2" xfId="21305" xr:uid="{0392DF25-0D75-4703-899C-9F76997AD7D3}"/>
    <cellStyle name="Comma 3 5 3 2 3 2 5" xfId="8948" xr:uid="{5B12421F-95D0-4874-9AC0-D15286951246}"/>
    <cellStyle name="Comma 3 5 3 2 3 2 5 2" xfId="22813" xr:uid="{5E041A4B-6FD0-455F-BB47-28CC5D1D0831}"/>
    <cellStyle name="Comma 3 5 3 2 3 2 6" xfId="12568" xr:uid="{5A87DEFF-D83A-4254-B7BB-A8019DEC10B0}"/>
    <cellStyle name="Comma 3 5 3 2 3 2 6 2" xfId="26432" xr:uid="{26E90E22-182C-4FBE-A664-F96A77F43F67}"/>
    <cellStyle name="Comma 3 5 3 2 3 2 7" xfId="14313" xr:uid="{B4BA5D05-575C-49E0-AA7A-7ABE48E867B7}"/>
    <cellStyle name="Comma 3 5 3 2 3 2 7 2" xfId="28177" xr:uid="{7050D319-89E8-4547-A54F-F87601BE1859}"/>
    <cellStyle name="Comma 3 5 3 2 3 2 8" xfId="15861" xr:uid="{AF94E450-D283-424B-B7B9-2A3622B12018}"/>
    <cellStyle name="Comma 3 5 3 2 3 3" xfId="2296" xr:uid="{EF48961F-8EBA-45B7-884A-3B5C6F9AC84C}"/>
    <cellStyle name="Comma 3 5 3 2 3 3 2" xfId="4016" xr:uid="{76E2C76E-BAD3-4610-8F5C-3F8530B3473E}"/>
    <cellStyle name="Comma 3 5 3 2 3 3 2 2" xfId="18050" xr:uid="{232617D7-5631-4B7C-B8AE-39698D273062}"/>
    <cellStyle name="Comma 3 5 3 2 3 3 3" xfId="7942" xr:uid="{74185A22-4C0B-4460-BF94-B7A02DA59FAD}"/>
    <cellStyle name="Comma 3 5 3 2 3 3 3 2" xfId="21811" xr:uid="{D53FA780-67DC-4AE2-B07D-5279A7F79ED6}"/>
    <cellStyle name="Comma 3 5 3 2 3 3 4" xfId="9460" xr:uid="{08AB412C-125F-4DF6-849E-017A4C43F044}"/>
    <cellStyle name="Comma 3 5 3 2 3 3 4 2" xfId="23325" xr:uid="{DAC39141-2877-4C34-8D3F-0CC4CD0DC0C6}"/>
    <cellStyle name="Comma 3 5 3 2 3 3 5" xfId="13074" xr:uid="{844C364C-112B-40D1-BC77-C8A054BC8063}"/>
    <cellStyle name="Comma 3 5 3 2 3 3 5 2" xfId="26938" xr:uid="{6C0B175C-ED16-470D-8790-D5EA911765AA}"/>
    <cellStyle name="Comma 3 5 3 2 3 3 6" xfId="14819" xr:uid="{B98DAE9E-2A2B-414E-9FE6-5DD4671D3368}"/>
    <cellStyle name="Comma 3 5 3 2 3 3 6 2" xfId="28683" xr:uid="{440FE73C-6CD2-4FEF-8506-4FAA0561485B}"/>
    <cellStyle name="Comma 3 5 3 2 3 3 7" xfId="16367" xr:uid="{708C5765-7C95-4E8D-8E58-3E7832D0A715}"/>
    <cellStyle name="Comma 3 5 3 2 3 4" xfId="4989" xr:uid="{2C12FF58-94BF-4C3B-A845-8E93CDB8CA90}"/>
    <cellStyle name="Comma 3 5 3 2 3 4 2" xfId="10458" xr:uid="{A5BD18CD-F6A5-47EE-B84D-18DA416ACFB4}"/>
    <cellStyle name="Comma 3 5 3 2 3 4 2 2" xfId="24323" xr:uid="{BAEAFD55-2B6F-44F9-8CA5-C96D00B0C89A}"/>
    <cellStyle name="Comma 3 5 3 2 3 4 3" xfId="19023" xr:uid="{596C7567-F4B3-412A-9DCB-AF9C69A03CF4}"/>
    <cellStyle name="Comma 3 5 3 2 3 5" xfId="5486" xr:uid="{EE111EB7-F67A-4A5A-92E7-E0D2ED214711}"/>
    <cellStyle name="Comma 3 5 3 2 3 5 2" xfId="10960" xr:uid="{63765AAB-5D2A-4FEB-AD2C-F152FA25B357}"/>
    <cellStyle name="Comma 3 5 3 2 3 5 2 2" xfId="24825" xr:uid="{6C4934F9-DDE5-493F-BE12-E0FE56557AC2}"/>
    <cellStyle name="Comma 3 5 3 2 3 5 3" xfId="19520" xr:uid="{620E0D80-54AB-4B3B-AE8E-987FF8FCECFE}"/>
    <cellStyle name="Comma 3 5 3 2 3 6" xfId="5988" xr:uid="{6E18874D-E62F-49C7-9527-1433B1048886}"/>
    <cellStyle name="Comma 3 5 3 2 3 6 2" xfId="11462" xr:uid="{41E1CEC4-45F6-4680-B388-076EE5592400}"/>
    <cellStyle name="Comma 3 5 3 2 3 6 2 2" xfId="25327" xr:uid="{7E3E882F-FD49-48D6-A153-230610D50475}"/>
    <cellStyle name="Comma 3 5 3 2 3 6 3" xfId="20022" xr:uid="{9DA768A5-20F8-453A-B751-F27171D7F97F}"/>
    <cellStyle name="Comma 3 5 3 2 3 7" xfId="3007" xr:uid="{1426FF85-DA56-4D74-9BA3-2800A9620BC1}"/>
    <cellStyle name="Comma 3 5 3 2 3 7 2" xfId="17049" xr:uid="{A3796A30-66E4-4F57-8B01-A8C7BE90FAF7}"/>
    <cellStyle name="Comma 3 5 3 2 3 8" xfId="6928" xr:uid="{3B27FDDE-C11A-40FE-9014-605AC4498AFF}"/>
    <cellStyle name="Comma 3 5 3 2 3 8 2" xfId="20799" xr:uid="{F8CB837B-3FCA-4AC4-910C-68E72371C3FF}"/>
    <cellStyle name="Comma 3 5 3 2 3 9" xfId="8452" xr:uid="{BD3A46A9-CCA1-4E56-9D13-49C0D8DBD7D2}"/>
    <cellStyle name="Comma 3 5 3 2 3 9 2" xfId="22317" xr:uid="{83F3C2FD-DA7D-4AF9-A900-5CC9FAEBE108}"/>
    <cellStyle name="Comma 3 5 3 2 4" xfId="1540" xr:uid="{316641D6-F9B9-4A29-9B8E-06BC937E846D}"/>
    <cellStyle name="Comma 3 5 3 2 4 2" xfId="4263" xr:uid="{540D0CF4-3AB9-4299-B1EB-BC257FC9E61A}"/>
    <cellStyle name="Comma 3 5 3 2 4 2 2" xfId="9708" xr:uid="{F1497C9C-2FFF-4874-B86E-84763E8821BD}"/>
    <cellStyle name="Comma 3 5 3 2 4 2 2 2" xfId="23573" xr:uid="{E3A5DDD2-8F57-4595-BC7F-E3673592D36C}"/>
    <cellStyle name="Comma 3 5 3 2 4 2 3" xfId="18297" xr:uid="{4A727651-028C-4AAB-BD91-407DF38A6CAD}"/>
    <cellStyle name="Comma 3 5 3 2 4 3" xfId="3253" xr:uid="{DB92B5EF-2824-45A3-9E11-F960FAF986EB}"/>
    <cellStyle name="Comma 3 5 3 2 4 3 2" xfId="17295" xr:uid="{5296A9BF-FB6C-4A60-80B5-C49D23F39154}"/>
    <cellStyle name="Comma 3 5 3 2 4 4" xfId="7186" xr:uid="{047106DB-FF60-47A7-ADFF-8C6620614A95}"/>
    <cellStyle name="Comma 3 5 3 2 4 4 2" xfId="21057" xr:uid="{A1CE747F-5F97-4E43-884E-7179D5E613B5}"/>
    <cellStyle name="Comma 3 5 3 2 4 5" xfId="8700" xr:uid="{6330CF41-DF26-486C-8EAF-E37E18E36DF7}"/>
    <cellStyle name="Comma 3 5 3 2 4 5 2" xfId="22565" xr:uid="{E359E2C4-C704-46D6-9BF3-39E93AFEA729}"/>
    <cellStyle name="Comma 3 5 3 2 4 6" xfId="12320" xr:uid="{23FD9CE2-5967-4CF2-B2DA-7A07ED8349EE}"/>
    <cellStyle name="Comma 3 5 3 2 4 6 2" xfId="26184" xr:uid="{128B1662-E561-48A1-B0DF-4CC6E3D6B8A8}"/>
    <cellStyle name="Comma 3 5 3 2 4 7" xfId="14065" xr:uid="{6AFF1CAB-78E3-4E13-8092-4CBC30C31750}"/>
    <cellStyle name="Comma 3 5 3 2 4 7 2" xfId="27929" xr:uid="{C2C4BE9E-7590-4F5C-94D9-48AF95A3389E}"/>
    <cellStyle name="Comma 3 5 3 2 4 8" xfId="15613" xr:uid="{0BC7C1D5-1833-4978-8E0A-EEA85EFF8B88}"/>
    <cellStyle name="Comma 3 5 3 2 5" xfId="2048" xr:uid="{9C15149A-E0BC-4607-8D3B-69E707121E60}"/>
    <cellStyle name="Comma 3 5 3 2 5 2" xfId="3768" xr:uid="{050C32B7-C04C-4DEB-AE7E-65AF4C013111}"/>
    <cellStyle name="Comma 3 5 3 2 5 2 2" xfId="17802" xr:uid="{E290A4B4-0B84-44E4-B02E-EB946F05D51A}"/>
    <cellStyle name="Comma 3 5 3 2 5 3" xfId="7694" xr:uid="{E6AE24C4-29C6-4B84-B2A6-2532F70B31A8}"/>
    <cellStyle name="Comma 3 5 3 2 5 3 2" xfId="21563" xr:uid="{F1C9B998-D587-420B-8877-CE0C2B6F110A}"/>
    <cellStyle name="Comma 3 5 3 2 5 4" xfId="9212" xr:uid="{2FF2B133-D5C8-408F-943B-2153663AA7A6}"/>
    <cellStyle name="Comma 3 5 3 2 5 4 2" xfId="23077" xr:uid="{1C671EC3-1995-463B-9632-96FF025B1E2F}"/>
    <cellStyle name="Comma 3 5 3 2 5 5" xfId="12826" xr:uid="{77F5181A-0744-47F8-A5BB-8BBFE33F7FD3}"/>
    <cellStyle name="Comma 3 5 3 2 5 5 2" xfId="26690" xr:uid="{7DCDD9D0-4908-4689-AD41-B1A784FDD632}"/>
    <cellStyle name="Comma 3 5 3 2 5 6" xfId="14571" xr:uid="{C80B4488-B889-4202-8C01-F96C1FF36C56}"/>
    <cellStyle name="Comma 3 5 3 2 5 6 2" xfId="28435" xr:uid="{CF341164-4234-4B6C-B5CE-70360136C91F}"/>
    <cellStyle name="Comma 3 5 3 2 5 7" xfId="16119" xr:uid="{0AAEFA93-E2D8-41E3-9505-E2CDA0EECF58}"/>
    <cellStyle name="Comma 3 5 3 2 6" xfId="2592" xr:uid="{86ADCA9C-C4B0-47E6-9AA4-74E8BFF099C9}"/>
    <cellStyle name="Comma 3 5 3 2 6 2" xfId="6680" xr:uid="{EB168724-765D-4D12-8BD1-B38005018DEF}"/>
    <cellStyle name="Comma 3 5 3 2 6 2 2" xfId="20551" xr:uid="{91E9B566-7FC0-4903-A036-33CBCB266C61}"/>
    <cellStyle name="Comma 3 5 3 2 6 3" xfId="10210" xr:uid="{EE5AADC5-3A40-41EF-97F7-212B756D7984}"/>
    <cellStyle name="Comma 3 5 3 2 6 3 2" xfId="24075" xr:uid="{923AD0F5-9809-4791-AE21-6BE731936DB9}"/>
    <cellStyle name="Comma 3 5 3 2 6 4" xfId="13559" xr:uid="{A6B4B606-19C5-4ADA-BBBB-BF8AAC877928}"/>
    <cellStyle name="Comma 3 5 3 2 6 4 2" xfId="27423" xr:uid="{4C7AF8EA-58DB-4B8C-BBE1-A0C514493649}"/>
    <cellStyle name="Comma 3 5 3 2 6 5" xfId="16634" xr:uid="{F8093906-6FFA-4D62-A550-859AE759891A}"/>
    <cellStyle name="Comma 3 5 3 2 7" xfId="5238" xr:uid="{E1920E6F-E103-4E8F-B4CB-5ACE83AB3D47}"/>
    <cellStyle name="Comma 3 5 3 2 7 2" xfId="10712" xr:uid="{64D789F5-2691-4917-95B6-B98EC51EDF29}"/>
    <cellStyle name="Comma 3 5 3 2 7 2 2" xfId="24577" xr:uid="{D98C0ABA-99A1-4C88-8992-B886F225F86F}"/>
    <cellStyle name="Comma 3 5 3 2 7 3" xfId="19272" xr:uid="{AEE1DFD6-E77F-4889-A044-415DF149C210}"/>
    <cellStyle name="Comma 3 5 3 2 8" xfId="5740" xr:uid="{78315493-1911-40FD-9FA7-25CB5B7AB4BC}"/>
    <cellStyle name="Comma 3 5 3 2 8 2" xfId="11214" xr:uid="{4A087571-F982-4F0A-A155-F380A5A6E033}"/>
    <cellStyle name="Comma 3 5 3 2 8 2 2" xfId="25079" xr:uid="{0CB7AE44-7440-465A-A985-C644CB913952}"/>
    <cellStyle name="Comma 3 5 3 2 8 3" xfId="19774" xr:uid="{2D27CD6B-CD97-4568-AFFD-28793CBA8C68}"/>
    <cellStyle name="Comma 3 5 3 2 9" xfId="6359" xr:uid="{D5D59853-898D-45C0-AF74-5F0469BD5FA4}"/>
    <cellStyle name="Comma 3 5 3 2 9 2" xfId="20330" xr:uid="{48514B5C-7DA9-4C30-8F88-E1BFF689E400}"/>
    <cellStyle name="Comma 3 5 3 3" xfId="435" xr:uid="{00000000-0005-0000-0000-0000CF000000}"/>
    <cellStyle name="Comma 3 5 3 3 10" xfId="11911" xr:uid="{FD06344B-0F6A-4C16-ABA9-E5B64356AF7F}"/>
    <cellStyle name="Comma 3 5 3 3 10 2" xfId="25775" xr:uid="{54FF91D9-DA23-48ED-8A8A-9C107894BADC}"/>
    <cellStyle name="Comma 3 5 3 3 11" xfId="13389" xr:uid="{BEE0A973-4569-4008-89CF-98099E6C2CC1}"/>
    <cellStyle name="Comma 3 5 3 3 11 2" xfId="27253" xr:uid="{059E7B24-948B-4BDC-AE2A-B3992095535D}"/>
    <cellStyle name="Comma 3 5 3 3 12" xfId="1131" xr:uid="{19CD33F4-E565-465D-8994-43AA80344568}"/>
    <cellStyle name="Comma 3 5 3 3 13" xfId="15204" xr:uid="{3D61A97D-869A-485F-AD60-DC341CD603DC}"/>
    <cellStyle name="Comma 3 5 3 3 2" xfId="1379" xr:uid="{049CD417-36A6-4312-8E4F-479435FA36AF}"/>
    <cellStyle name="Comma 3 5 3 3 2 10" xfId="12159" xr:uid="{CF3EE6D8-F368-458F-8479-594F15AF841F}"/>
    <cellStyle name="Comma 3 5 3 3 2 10 2" xfId="26023" xr:uid="{F3C73B20-7F2E-4888-AABC-CCAF89AD5A58}"/>
    <cellStyle name="Comma 3 5 3 3 2 11" xfId="13904" xr:uid="{2D90600D-E209-48F5-A469-12DA673C087F}"/>
    <cellStyle name="Comma 3 5 3 3 2 11 2" xfId="27768" xr:uid="{F1164965-11BB-488E-AF4E-5062B935744E}"/>
    <cellStyle name="Comma 3 5 3 3 2 12" xfId="15452" xr:uid="{90E5F427-D12D-4BDA-AD41-FC5A77F738D7}"/>
    <cellStyle name="Comma 3 5 3 3 2 2" xfId="1885" xr:uid="{DEB25134-4D77-45E1-9F1B-E5D651EBEA27}"/>
    <cellStyle name="Comma 3 5 3 3 2 2 2" xfId="4607" xr:uid="{F003A0F0-0756-471D-80FD-A6EB91709703}"/>
    <cellStyle name="Comma 3 5 3 3 2 2 2 2" xfId="10053" xr:uid="{968BE13F-2A59-4918-96DC-C4740592D8C4}"/>
    <cellStyle name="Comma 3 5 3 3 2 2 2 2 2" xfId="23918" xr:uid="{75868BF6-9063-4BB2-93BB-8633B5749146}"/>
    <cellStyle name="Comma 3 5 3 3 2 2 2 3" xfId="18641" xr:uid="{38045824-1009-4F8C-996F-02D3554E8844}"/>
    <cellStyle name="Comma 3 5 3 3 2 2 3" xfId="3597" xr:uid="{80F73A90-CD8D-48C1-93B5-9072CCB99655}"/>
    <cellStyle name="Comma 3 5 3 3 2 2 3 2" xfId="17639" xr:uid="{265070BB-E754-4F47-9314-4AAFA695E51A}"/>
    <cellStyle name="Comma 3 5 3 3 2 2 4" xfId="7531" xr:uid="{340395DA-C4E4-4CB8-8B2B-41CAD85C738F}"/>
    <cellStyle name="Comma 3 5 3 3 2 2 4 2" xfId="21402" xr:uid="{ACC43C70-CE0E-4F99-95EF-5D2D55BA6FBC}"/>
    <cellStyle name="Comma 3 5 3 3 2 2 5" xfId="9045" xr:uid="{AC4CD777-108C-4845-839A-AEC77105C3A3}"/>
    <cellStyle name="Comma 3 5 3 3 2 2 5 2" xfId="22910" xr:uid="{0E54C0A3-C283-4DB4-83F3-831FC08C708E}"/>
    <cellStyle name="Comma 3 5 3 3 2 2 6" xfId="12665" xr:uid="{BC473F73-3D36-45A7-9452-0DB19297A1F4}"/>
    <cellStyle name="Comma 3 5 3 3 2 2 6 2" xfId="26529" xr:uid="{CCB46DF2-B5AC-4278-BFBC-A6A74E958A46}"/>
    <cellStyle name="Comma 3 5 3 3 2 2 7" xfId="14410" xr:uid="{7DF5B66A-897E-4155-B535-6CB6CE8870DC}"/>
    <cellStyle name="Comma 3 5 3 3 2 2 7 2" xfId="28274" xr:uid="{D705D1E9-962B-47C6-943F-D44BA765E0ED}"/>
    <cellStyle name="Comma 3 5 3 3 2 2 8" xfId="15958" xr:uid="{572CCD79-BCB4-43E1-A8B8-367B6A0C57F9}"/>
    <cellStyle name="Comma 3 5 3 3 2 3" xfId="2393" xr:uid="{FE461AAB-0C3A-40D1-A77F-20253F896D80}"/>
    <cellStyle name="Comma 3 5 3 3 2 3 2" xfId="4113" xr:uid="{081133BA-907D-4BB9-B755-AE0C7C853583}"/>
    <cellStyle name="Comma 3 5 3 3 2 3 2 2" xfId="18147" xr:uid="{BCEED30F-A95D-4D30-960F-0225336C65DE}"/>
    <cellStyle name="Comma 3 5 3 3 2 3 3" xfId="8039" xr:uid="{31C486B6-2265-452E-B44F-E9D8BC9C06C8}"/>
    <cellStyle name="Comma 3 5 3 3 2 3 3 2" xfId="21908" xr:uid="{E3231586-D6D3-460A-94B1-5C7409E35311}"/>
    <cellStyle name="Comma 3 5 3 3 2 3 4" xfId="9557" xr:uid="{7C32DD7C-15CF-49A1-B153-B19FFB654FC7}"/>
    <cellStyle name="Comma 3 5 3 3 2 3 4 2" xfId="23422" xr:uid="{14319754-4432-4CB4-8E43-7983CF3B1C97}"/>
    <cellStyle name="Comma 3 5 3 3 2 3 5" xfId="13171" xr:uid="{CA4206EE-7333-4FAF-AC2D-484B7110D374}"/>
    <cellStyle name="Comma 3 5 3 3 2 3 5 2" xfId="27035" xr:uid="{9D71A6D3-4863-487F-B4B5-BD55EE2315A8}"/>
    <cellStyle name="Comma 3 5 3 3 2 3 6" xfId="14916" xr:uid="{B585F216-D613-4269-8D53-9261EA185F16}"/>
    <cellStyle name="Comma 3 5 3 3 2 3 6 2" xfId="28780" xr:uid="{80834B88-8EE7-4454-B3F7-DB4B8E0CD63A}"/>
    <cellStyle name="Comma 3 5 3 3 2 3 7" xfId="16464" xr:uid="{9BB4F79C-371B-4D7A-81B0-961B80D0087B}"/>
    <cellStyle name="Comma 3 5 3 3 2 4" xfId="5085" xr:uid="{A3AD9473-C39A-4A6A-8774-CA31445D9D9F}"/>
    <cellStyle name="Comma 3 5 3 3 2 4 2" xfId="10555" xr:uid="{6123375C-F0C3-4048-9D5E-849F2B9833F3}"/>
    <cellStyle name="Comma 3 5 3 3 2 4 2 2" xfId="24420" xr:uid="{772F218E-0929-44D4-B6A7-16E07BB7EEF9}"/>
    <cellStyle name="Comma 3 5 3 3 2 4 3" xfId="19119" xr:uid="{D5B1ED42-73F8-4B7F-90C4-C4651B5673BF}"/>
    <cellStyle name="Comma 3 5 3 3 2 5" xfId="5583" xr:uid="{E669DAD7-6700-4888-9E3A-852FB96EE9B2}"/>
    <cellStyle name="Comma 3 5 3 3 2 5 2" xfId="11057" xr:uid="{407E49D9-A09F-462B-A608-D515DDD6640D}"/>
    <cellStyle name="Comma 3 5 3 3 2 5 2 2" xfId="24922" xr:uid="{AF682C95-B0FF-4B08-AE06-D18BD0CFDD67}"/>
    <cellStyle name="Comma 3 5 3 3 2 5 3" xfId="19617" xr:uid="{AEE4F460-4885-4E31-BF77-C2EE1954CD65}"/>
    <cellStyle name="Comma 3 5 3 3 2 6" xfId="6085" xr:uid="{B8DE214A-7EAF-4EE9-BC84-8AF1CF63BF8C}"/>
    <cellStyle name="Comma 3 5 3 3 2 6 2" xfId="11559" xr:uid="{0D23D577-FE3E-4155-8E5E-4ADB32F30EAE}"/>
    <cellStyle name="Comma 3 5 3 3 2 6 2 2" xfId="25424" xr:uid="{89BDB331-4ED9-402D-BD48-A457E3F2036B}"/>
    <cellStyle name="Comma 3 5 3 3 2 6 3" xfId="20119" xr:uid="{689D0FEF-7897-419A-A656-E33E221AFBA2}"/>
    <cellStyle name="Comma 3 5 3 3 2 7" xfId="3103" xr:uid="{4CAF26FF-A5B7-4EAE-B532-D1C8BF181457}"/>
    <cellStyle name="Comma 3 5 3 3 2 7 2" xfId="17145" xr:uid="{5A7905B4-8285-41B6-8ADE-C3E572C0DCAE}"/>
    <cellStyle name="Comma 3 5 3 3 2 8" xfId="7025" xr:uid="{971396E8-DF6D-4EAB-8E7E-A52A061FF671}"/>
    <cellStyle name="Comma 3 5 3 3 2 8 2" xfId="20896" xr:uid="{C145F265-7101-425D-BA72-9DB83C7BC334}"/>
    <cellStyle name="Comma 3 5 3 3 2 9" xfId="8549" xr:uid="{E02B2025-535C-4605-A109-3C870B3A4045}"/>
    <cellStyle name="Comma 3 5 3 3 2 9 2" xfId="22414" xr:uid="{32E40EAC-66D9-4A72-91AE-D0F21063804E}"/>
    <cellStyle name="Comma 3 5 3 3 3" xfId="1637" xr:uid="{F809B6A0-8480-42C6-A9EA-82D475A00B02}"/>
    <cellStyle name="Comma 3 5 3 3 3 2" xfId="4359" xr:uid="{740DAA78-538F-4799-9582-D2EE41626D66}"/>
    <cellStyle name="Comma 3 5 3 3 3 2 2" xfId="9805" xr:uid="{D63B2A15-40AC-4E04-BFA2-632E76EDDB2D}"/>
    <cellStyle name="Comma 3 5 3 3 3 2 2 2" xfId="23670" xr:uid="{B10676B9-E65E-437B-B082-A35B07529E16}"/>
    <cellStyle name="Comma 3 5 3 3 3 2 3" xfId="18393" xr:uid="{09A8ED4C-90DB-489A-ABDB-8A499E58720E}"/>
    <cellStyle name="Comma 3 5 3 3 3 3" xfId="3349" xr:uid="{3B250D0F-6F4C-476A-9C44-15BA75FE78F5}"/>
    <cellStyle name="Comma 3 5 3 3 3 3 2" xfId="17391" xr:uid="{4ED10CF3-007E-4A26-A322-01EA84E588F3}"/>
    <cellStyle name="Comma 3 5 3 3 3 4" xfId="7283" xr:uid="{A70D6A1A-8AD7-4310-9EE9-91E28C633E90}"/>
    <cellStyle name="Comma 3 5 3 3 3 4 2" xfId="21154" xr:uid="{5124C23E-64C3-4718-BA37-4963BF5585B3}"/>
    <cellStyle name="Comma 3 5 3 3 3 5" xfId="8797" xr:uid="{D5D42B56-C652-4428-88FF-9E7606EF882B}"/>
    <cellStyle name="Comma 3 5 3 3 3 5 2" xfId="22662" xr:uid="{C3FAEB4E-CC2B-42AB-B283-DA98295FC5A5}"/>
    <cellStyle name="Comma 3 5 3 3 3 6" xfId="12417" xr:uid="{AFC51852-8E83-48F0-BDDB-3C93BF8859EC}"/>
    <cellStyle name="Comma 3 5 3 3 3 6 2" xfId="26281" xr:uid="{E7CFCE2A-C2E1-4F9B-BCAD-25FFCEBC31E1}"/>
    <cellStyle name="Comma 3 5 3 3 3 7" xfId="14162" xr:uid="{18F945D2-A1E3-4303-8004-D7ACD728F7AE}"/>
    <cellStyle name="Comma 3 5 3 3 3 7 2" xfId="28026" xr:uid="{B8384290-C5FF-4C65-A0EF-42588A6D3B30}"/>
    <cellStyle name="Comma 3 5 3 3 3 8" xfId="15710" xr:uid="{B3156D96-1077-43BD-9510-8FC42A6F5D1E}"/>
    <cellStyle name="Comma 3 5 3 3 4" xfId="2145" xr:uid="{D5C0F61F-E723-4428-8CA3-704E245E288D}"/>
    <cellStyle name="Comma 3 5 3 3 4 2" xfId="3865" xr:uid="{23249F82-D0C5-467B-B13B-ADF0C528043E}"/>
    <cellStyle name="Comma 3 5 3 3 4 2 2" xfId="17899" xr:uid="{4B39CCF3-BD3C-4BDD-81ED-A2BEF3810CEE}"/>
    <cellStyle name="Comma 3 5 3 3 4 3" xfId="7791" xr:uid="{138AC4E8-D0CA-439B-A022-F3BDDE6A96DD}"/>
    <cellStyle name="Comma 3 5 3 3 4 3 2" xfId="21660" xr:uid="{4B8BA4B8-E466-4265-9339-FF345044B183}"/>
    <cellStyle name="Comma 3 5 3 3 4 4" xfId="9309" xr:uid="{E28DF7D1-59BE-4B02-A0B5-AC2076E4B512}"/>
    <cellStyle name="Comma 3 5 3 3 4 4 2" xfId="23174" xr:uid="{4C8A3E94-95CC-42E8-9B39-438C16221326}"/>
    <cellStyle name="Comma 3 5 3 3 4 5" xfId="12923" xr:uid="{96BEAD11-B83D-439C-AEB4-05302D75D755}"/>
    <cellStyle name="Comma 3 5 3 3 4 5 2" xfId="26787" xr:uid="{B445647B-1C9B-45CB-B6FB-4CC7CF1A1AD8}"/>
    <cellStyle name="Comma 3 5 3 3 4 6" xfId="14668" xr:uid="{DE8807C8-16F4-489D-80B5-4E785AC30DBA}"/>
    <cellStyle name="Comma 3 5 3 3 4 6 2" xfId="28532" xr:uid="{0642A4F4-31C3-415C-A21B-C96CECCBA956}"/>
    <cellStyle name="Comma 3 5 3 3 4 7" xfId="16216" xr:uid="{7A1B0E29-3DAE-49A0-A36C-E7BBEC8A8FA3}"/>
    <cellStyle name="Comma 3 5 3 3 5" xfId="2643" xr:uid="{EA421EA8-DAF8-4C1D-8408-0BF7AFD05385}"/>
    <cellStyle name="Comma 3 5 3 3 5 2" xfId="6777" xr:uid="{CFC34C9D-C2ED-4338-8C74-9B8D711C6FEF}"/>
    <cellStyle name="Comma 3 5 3 3 5 2 2" xfId="20648" xr:uid="{0ABD4117-7740-453C-AF1A-C7C44B549C89}"/>
    <cellStyle name="Comma 3 5 3 3 5 3" xfId="10307" xr:uid="{19ECC646-A842-46B3-BC3C-F265A8A8F994}"/>
    <cellStyle name="Comma 3 5 3 3 5 3 2" xfId="24172" xr:uid="{E9E7AA26-115A-42E9-9B55-B5FBD36728F6}"/>
    <cellStyle name="Comma 3 5 3 3 5 4" xfId="13656" xr:uid="{3F81E39B-A699-4F59-BD5F-E645B2D939AA}"/>
    <cellStyle name="Comma 3 5 3 3 5 4 2" xfId="27520" xr:uid="{2BAD364E-6174-4165-BE46-D7E68F9CA1C7}"/>
    <cellStyle name="Comma 3 5 3 3 5 5" xfId="16685" xr:uid="{398021A6-81FC-472D-A332-0CDEB05CBBFE}"/>
    <cellStyle name="Comma 3 5 3 3 6" xfId="5335" xr:uid="{FF04F7B7-E304-4D65-9548-4BB4165F71CA}"/>
    <cellStyle name="Comma 3 5 3 3 6 2" xfId="10809" xr:uid="{777F5728-EB6A-4362-9069-D453F237DC90}"/>
    <cellStyle name="Comma 3 5 3 3 6 2 2" xfId="24674" xr:uid="{08491D18-0022-4C79-A3DF-59FB75D3ED80}"/>
    <cellStyle name="Comma 3 5 3 3 6 3" xfId="19369" xr:uid="{6DAF5192-8381-4162-9C4B-64044B38EBA7}"/>
    <cellStyle name="Comma 3 5 3 3 7" xfId="5837" xr:uid="{01EE9558-B04B-4501-B5C0-C4D8C7B9B480}"/>
    <cellStyle name="Comma 3 5 3 3 7 2" xfId="11311" xr:uid="{33ED058B-114D-4C76-9009-2DC4977978A4}"/>
    <cellStyle name="Comma 3 5 3 3 7 2 2" xfId="25176" xr:uid="{576EEBA7-DCD5-4435-9DDF-7B88EDCBF8E6}"/>
    <cellStyle name="Comma 3 5 3 3 7 3" xfId="19871" xr:uid="{CB6819D4-12C0-493C-BCC1-F34DCE601EB3}"/>
    <cellStyle name="Comma 3 5 3 3 8" xfId="6410" xr:uid="{2B76210F-4D18-449D-929B-554DA4C6CF4A}"/>
    <cellStyle name="Comma 3 5 3 3 8 2" xfId="20381" xr:uid="{46648E92-1675-42DA-B1B3-3D1FE00FCC75}"/>
    <cellStyle name="Comma 3 5 3 3 9" xfId="8301" xr:uid="{C7E1C75C-2D63-40F2-98CE-D29A573ED67E}"/>
    <cellStyle name="Comma 3 5 3 3 9 2" xfId="22166" xr:uid="{44C2F790-7211-4059-9F36-B0B48AC93163}"/>
    <cellStyle name="Comma 3 5 3 4" xfId="492" xr:uid="{00000000-0005-0000-0000-0000D0000000}"/>
    <cellStyle name="Comma 3 5 3 4 10" xfId="13445" xr:uid="{0DC921A7-DF5F-4293-B32A-22D742DAAE4F}"/>
    <cellStyle name="Comma 3 5 3 4 10 2" xfId="27309" xr:uid="{10AA8D63-724E-46EA-96DD-6BE4DB1FBD41}"/>
    <cellStyle name="Comma 3 5 3 4 11" xfId="1255" xr:uid="{C61AA7AB-99B7-4248-ACC5-24A06D1CD4B2}"/>
    <cellStyle name="Comma 3 5 3 4 12" xfId="15328" xr:uid="{1E4ED7B7-DC82-4A6B-BCB6-FD4CD621B79B}"/>
    <cellStyle name="Comma 3 5 3 4 2" xfId="1761" xr:uid="{FF16DDFF-6DFD-4649-917F-C929275FB11B}"/>
    <cellStyle name="Comma 3 5 3 4 2 2" xfId="4483" xr:uid="{594C7FD8-0F95-4EDE-A5FE-D937A2CB814B}"/>
    <cellStyle name="Comma 3 5 3 4 2 2 2" xfId="9929" xr:uid="{1C1A26CD-695F-4892-8612-26B8445FC882}"/>
    <cellStyle name="Comma 3 5 3 4 2 2 2 2" xfId="23794" xr:uid="{A43432AF-A8C0-44D0-87B2-5F8B970419B4}"/>
    <cellStyle name="Comma 3 5 3 4 2 2 3" xfId="18517" xr:uid="{488EEE51-C9BB-45ED-96CD-6977765D8CAA}"/>
    <cellStyle name="Comma 3 5 3 4 2 3" xfId="3473" xr:uid="{000DC38C-BA95-4E1A-9CBA-6A35B9D7F05D}"/>
    <cellStyle name="Comma 3 5 3 4 2 3 2" xfId="17515" xr:uid="{6389541B-A204-427F-B870-2206749AC362}"/>
    <cellStyle name="Comma 3 5 3 4 2 4" xfId="7407" xr:uid="{6D503633-A418-4F40-86EF-FA24A10F66B5}"/>
    <cellStyle name="Comma 3 5 3 4 2 4 2" xfId="21278" xr:uid="{60021449-3582-45CA-AFD9-BC6B427AAC73}"/>
    <cellStyle name="Comma 3 5 3 4 2 5" xfId="8921" xr:uid="{0683DD0A-B06B-4103-8EA0-D4ED274498EE}"/>
    <cellStyle name="Comma 3 5 3 4 2 5 2" xfId="22786" xr:uid="{40C4EBDA-6946-4195-9705-56FBA88F2A70}"/>
    <cellStyle name="Comma 3 5 3 4 2 6" xfId="12541" xr:uid="{E347F3B2-BC3D-41E1-A6C2-F1AC495E6B78}"/>
    <cellStyle name="Comma 3 5 3 4 2 6 2" xfId="26405" xr:uid="{63CD9901-4F79-4834-8779-3CC5037FF1FA}"/>
    <cellStyle name="Comma 3 5 3 4 2 7" xfId="14286" xr:uid="{69D8EFB5-A014-4155-8CF3-2E6D93791358}"/>
    <cellStyle name="Comma 3 5 3 4 2 7 2" xfId="28150" xr:uid="{0D87C3E0-6623-4E03-B138-88D43596C1D0}"/>
    <cellStyle name="Comma 3 5 3 4 2 8" xfId="15834" xr:uid="{F7E24710-D4DF-44FD-BEAE-E8C97D2BE599}"/>
    <cellStyle name="Comma 3 5 3 4 3" xfId="2269" xr:uid="{DAC1755E-BF98-4FA8-9E42-1CD5D65A8281}"/>
    <cellStyle name="Comma 3 5 3 4 3 2" xfId="3989" xr:uid="{55850354-ECD8-42EE-A3C5-08E9215C7BEC}"/>
    <cellStyle name="Comma 3 5 3 4 3 2 2" xfId="18023" xr:uid="{3101151C-AB38-4FED-B186-2C7BD96BEBF8}"/>
    <cellStyle name="Comma 3 5 3 4 3 3" xfId="7915" xr:uid="{23519B8C-5802-4740-A03E-3AEE9388DE2F}"/>
    <cellStyle name="Comma 3 5 3 4 3 3 2" xfId="21784" xr:uid="{67363CF8-F77D-4F70-8B0D-7F6A5585BDDA}"/>
    <cellStyle name="Comma 3 5 3 4 3 4" xfId="9433" xr:uid="{E4C5670B-86F7-4E6A-BE49-54063D54C356}"/>
    <cellStyle name="Comma 3 5 3 4 3 4 2" xfId="23298" xr:uid="{373E121E-70F7-40CD-BB29-FE89904DD3F7}"/>
    <cellStyle name="Comma 3 5 3 4 3 5" xfId="13047" xr:uid="{82B70829-E86B-4734-9B07-1CE0D8EF6603}"/>
    <cellStyle name="Comma 3 5 3 4 3 5 2" xfId="26911" xr:uid="{B5B07026-9C54-4C58-A28E-9B7466E916ED}"/>
    <cellStyle name="Comma 3 5 3 4 3 6" xfId="14792" xr:uid="{110CA0B4-1214-4DF3-BAB4-381354D069C5}"/>
    <cellStyle name="Comma 3 5 3 4 3 6 2" xfId="28656" xr:uid="{E71A9541-3ED2-4D95-91F9-F9CB358B9C9A}"/>
    <cellStyle name="Comma 3 5 3 4 3 7" xfId="16340" xr:uid="{E4F2D434-AF1A-4150-A70D-E20376BD6C08}"/>
    <cellStyle name="Comma 3 5 3 4 4" xfId="2699" xr:uid="{3495D485-C825-44FA-B5CA-49BEF3ABF517}"/>
    <cellStyle name="Comma 3 5 3 4 4 2" xfId="6901" xr:uid="{E6BBD61F-9EA7-4821-A7B1-121FEE3EADE7}"/>
    <cellStyle name="Comma 3 5 3 4 4 2 2" xfId="20772" xr:uid="{39162FBB-A0B3-415A-B736-3C0F837180A6}"/>
    <cellStyle name="Comma 3 5 3 4 4 3" xfId="10431" xr:uid="{432ABFC0-1870-43F1-81C4-4F9818F1A4A6}"/>
    <cellStyle name="Comma 3 5 3 4 4 3 2" xfId="24296" xr:uid="{24891B66-2A98-46C4-8A5C-C53F610D4CA8}"/>
    <cellStyle name="Comma 3 5 3 4 4 4" xfId="13780" xr:uid="{4E247B3B-218D-41E3-B9B8-E2021ADB6ECD}"/>
    <cellStyle name="Comma 3 5 3 4 4 4 2" xfId="27644" xr:uid="{C7D4C70A-84A4-46C9-BEC7-D688C328B2A2}"/>
    <cellStyle name="Comma 3 5 3 4 4 5" xfId="16741" xr:uid="{406FD936-BDD4-4F34-A47D-F2B85A7DFD44}"/>
    <cellStyle name="Comma 3 5 3 4 5" xfId="5459" xr:uid="{88E5B716-0011-4B02-A489-40D9F982B734}"/>
    <cellStyle name="Comma 3 5 3 4 5 2" xfId="10933" xr:uid="{68C2D6C1-17F4-4C7D-85D4-E8BCE3CB11DA}"/>
    <cellStyle name="Comma 3 5 3 4 5 2 2" xfId="24798" xr:uid="{CAFC0616-C480-416A-B95F-5ACB1432BCFC}"/>
    <cellStyle name="Comma 3 5 3 4 5 3" xfId="19493" xr:uid="{774462F4-BB43-4361-A841-BF838C91F9AE}"/>
    <cellStyle name="Comma 3 5 3 4 6" xfId="5961" xr:uid="{AA0CB6AA-4B28-4CBC-87F8-EF01632BB7E3}"/>
    <cellStyle name="Comma 3 5 3 4 6 2" xfId="11435" xr:uid="{C6FBE878-0CD8-44FA-BCEC-B67371956463}"/>
    <cellStyle name="Comma 3 5 3 4 6 2 2" xfId="25300" xr:uid="{57649557-CD4A-42E1-98A7-BD8381AA1C2B}"/>
    <cellStyle name="Comma 3 5 3 4 6 3" xfId="19995" xr:uid="{DFDAB061-8F33-48BA-A3E7-EAAE6F3E781E}"/>
    <cellStyle name="Comma 3 5 3 4 7" xfId="6466" xr:uid="{D6B5B373-3427-4812-BFB2-4227C35E977B}"/>
    <cellStyle name="Comma 3 5 3 4 7 2" xfId="20437" xr:uid="{00958154-5F3B-4187-80C7-3207B3B34654}"/>
    <cellStyle name="Comma 3 5 3 4 8" xfId="8425" xr:uid="{C9E41CF1-D4A7-42A4-BAC0-A0F2ABBE8CBE}"/>
    <cellStyle name="Comma 3 5 3 4 8 2" xfId="22290" xr:uid="{12D6D9DB-D3AD-44DE-81D1-8EB75CD7BE10}"/>
    <cellStyle name="Comma 3 5 3 4 9" xfId="12035" xr:uid="{AF0C3B4B-0532-404E-A55E-5BA70DEC7CD8}"/>
    <cellStyle name="Comma 3 5 3 4 9 2" xfId="25899" xr:uid="{2261EA7E-7A17-488E-ACB6-C483F7B9D974}"/>
    <cellStyle name="Comma 3 5 3 5" xfId="1513" xr:uid="{0373B2C1-1C85-4A25-BCAD-2CC4B3485323}"/>
    <cellStyle name="Comma 3 5 3 5 2" xfId="4237" xr:uid="{F3C57AC9-7C17-4DA5-B769-9DAB8124ACF3}"/>
    <cellStyle name="Comma 3 5 3 5 2 2" xfId="9681" xr:uid="{BB32DB59-B9D1-4074-AEC6-076E1ECCB115}"/>
    <cellStyle name="Comma 3 5 3 5 2 2 2" xfId="23546" xr:uid="{A171986B-8F36-4010-861B-0C93D748D62A}"/>
    <cellStyle name="Comma 3 5 3 5 2 3" xfId="18271" xr:uid="{75E94A83-EC47-4214-ABD2-A176343C1F77}"/>
    <cellStyle name="Comma 3 5 3 5 3" xfId="3227" xr:uid="{F0E677B6-98DB-4336-B0BA-B125559DFA5C}"/>
    <cellStyle name="Comma 3 5 3 5 3 2" xfId="17269" xr:uid="{08DC2203-FADD-4B3B-9726-3BE26B0C0150}"/>
    <cellStyle name="Comma 3 5 3 5 4" xfId="7159" xr:uid="{8B89574A-45AD-43F7-8391-96ECA4B40F0E}"/>
    <cellStyle name="Comma 3 5 3 5 4 2" xfId="21030" xr:uid="{CDF2F0AE-7E48-4097-977F-13762E0B56BF}"/>
    <cellStyle name="Comma 3 5 3 5 5" xfId="8673" xr:uid="{83CEC619-2EF0-4AD6-82BA-3270DC1E3241}"/>
    <cellStyle name="Comma 3 5 3 5 5 2" xfId="22538" xr:uid="{106E929D-5122-4796-94AD-BBA9DF3E53A0}"/>
    <cellStyle name="Comma 3 5 3 5 6" xfId="12293" xr:uid="{ABA9E6FC-0930-4103-9371-D50B3E1AF80F}"/>
    <cellStyle name="Comma 3 5 3 5 6 2" xfId="26157" xr:uid="{204E9AC7-E211-4C06-9EC8-66C44F8137CB}"/>
    <cellStyle name="Comma 3 5 3 5 7" xfId="14038" xr:uid="{275353BE-1235-43A4-981B-F9807CB4B9F6}"/>
    <cellStyle name="Comma 3 5 3 5 7 2" xfId="27902" xr:uid="{E21A4AAD-BA31-44B7-9257-F0AF107B9343}"/>
    <cellStyle name="Comma 3 5 3 5 8" xfId="15586" xr:uid="{DCBEAEA4-D9AD-41A0-A4E7-EB0BB7C28B41}"/>
    <cellStyle name="Comma 3 5 3 6" xfId="2021" xr:uid="{E11731C8-C7C4-4309-81E9-FC6684A2F292}"/>
    <cellStyle name="Comma 3 5 3 6 2" xfId="3741" xr:uid="{E4CC9B65-C3AA-4A87-AB23-C4115A19A918}"/>
    <cellStyle name="Comma 3 5 3 6 2 2" xfId="17775" xr:uid="{8CE360AD-0D54-44A7-A372-08819BDA597D}"/>
    <cellStyle name="Comma 3 5 3 6 3" xfId="7667" xr:uid="{70CE4958-B1C6-4F4D-BE41-81E81B4229FA}"/>
    <cellStyle name="Comma 3 5 3 6 3 2" xfId="21536" xr:uid="{5F2C42B0-C5B7-443E-88F2-25BFBFB8E885}"/>
    <cellStyle name="Comma 3 5 3 6 4" xfId="9185" xr:uid="{2C2D0B35-9DE5-4D00-812E-3C7715A87018}"/>
    <cellStyle name="Comma 3 5 3 6 4 2" xfId="23050" xr:uid="{895A7ACC-29B6-405A-8DF2-817A398AEACC}"/>
    <cellStyle name="Comma 3 5 3 6 5" xfId="12799" xr:uid="{712FEF33-08DF-4E46-A7EB-00FC26E1F4F1}"/>
    <cellStyle name="Comma 3 5 3 6 5 2" xfId="26663" xr:uid="{37E2BF33-B50C-403B-A628-AAC092AC5969}"/>
    <cellStyle name="Comma 3 5 3 6 6" xfId="14544" xr:uid="{BB22FE7F-6A1D-466D-B1FF-B6255AB7A2D1}"/>
    <cellStyle name="Comma 3 5 3 6 6 2" xfId="28408" xr:uid="{E6834C6A-6893-4C68-9039-9B2915213442}"/>
    <cellStyle name="Comma 3 5 3 6 7" xfId="16092" xr:uid="{11D0D8A2-3A3F-4C6A-BC06-B5B54C04852E}"/>
    <cellStyle name="Comma 3 5 3 7" xfId="2535" xr:uid="{A815F1E6-347E-4FD0-A941-2720B1201D5D}"/>
    <cellStyle name="Comma 3 5 3 7 2" xfId="6653" xr:uid="{3DC36052-257E-4906-99EB-52CFACE66C3B}"/>
    <cellStyle name="Comma 3 5 3 7 2 2" xfId="20524" xr:uid="{A98E5888-8496-46D3-ADAE-E23AACE18AE0}"/>
    <cellStyle name="Comma 3 5 3 7 3" xfId="10183" xr:uid="{FFAA925D-912E-444D-A9AD-53794E1C3820}"/>
    <cellStyle name="Comma 3 5 3 7 3 2" xfId="24048" xr:uid="{5867B254-3F2A-40CE-801C-B9E50854A4A3}"/>
    <cellStyle name="Comma 3 5 3 7 4" xfId="13532" xr:uid="{43F0EB17-F910-4D5D-941A-6DBEFE2987A3}"/>
    <cellStyle name="Comma 3 5 3 7 4 2" xfId="27396" xr:uid="{230E9C79-2541-44B1-BAE4-8E22658C2E83}"/>
    <cellStyle name="Comma 3 5 3 7 5" xfId="16583" xr:uid="{87F03E1E-08A9-4259-8AC3-51E010E5D9BB}"/>
    <cellStyle name="Comma 3 5 3 8" xfId="5211" xr:uid="{4210754F-46AE-476D-9E5B-691FC4993332}"/>
    <cellStyle name="Comma 3 5 3 8 2" xfId="10685" xr:uid="{B3BB1A89-0D48-429A-BEBF-C0C0BFD9AFC4}"/>
    <cellStyle name="Comma 3 5 3 8 2 2" xfId="24550" xr:uid="{93AAE0D6-28C0-4C07-96B4-707DF483CFEC}"/>
    <cellStyle name="Comma 3 5 3 8 3" xfId="19245" xr:uid="{081C6073-9090-4578-9909-E951CC666AAC}"/>
    <cellStyle name="Comma 3 5 3 9" xfId="5713" xr:uid="{06CCB6B4-7A72-478F-95E4-AC3447748524}"/>
    <cellStyle name="Comma 3 5 3 9 2" xfId="11187" xr:uid="{C5E67C85-F48C-4A17-9055-E9194191A9CC}"/>
    <cellStyle name="Comma 3 5 3 9 2 2" xfId="25052" xr:uid="{2A1AFF94-170C-48C7-8BF9-72FFD3F21C16}"/>
    <cellStyle name="Comma 3 5 3 9 3" xfId="19747" xr:uid="{1AE265FD-DC1E-44C0-B933-0533C518486E}"/>
    <cellStyle name="Comma 3 5 4" xfId="343" xr:uid="{00000000-0005-0000-0000-0000D1000000}"/>
    <cellStyle name="Comma 3 5 4 10" xfId="8202" xr:uid="{0B2D198F-A141-4754-BD20-1F570DB89A6E}"/>
    <cellStyle name="Comma 3 5 4 10 2" xfId="22067" xr:uid="{BF0F1441-22E0-415E-B2A7-554665B62D64}"/>
    <cellStyle name="Comma 3 5 4 11" xfId="11812" xr:uid="{BAF45759-667C-4D12-BCEE-85AAECC7DF98}"/>
    <cellStyle name="Comma 3 5 4 11 2" xfId="25676" xr:uid="{B37FEBE5-448B-45B3-96BB-16703B68B4A8}"/>
    <cellStyle name="Comma 3 5 4 12" xfId="13298" xr:uid="{D8AA428A-FD2E-4AB4-B2B7-3B9E788E784F}"/>
    <cellStyle name="Comma 3 5 4 12 2" xfId="27162" xr:uid="{5E69B9AA-CE62-4B05-8BE1-442DFC5D457B}"/>
    <cellStyle name="Comma 3 5 4 13" xfId="1032" xr:uid="{CE6FDC27-DB81-424D-BB50-AB951ABD78E6}"/>
    <cellStyle name="Comma 3 5 4 14" xfId="15105" xr:uid="{709BA9C8-B3A0-4453-96A1-B319997652F4}"/>
    <cellStyle name="Comma 3 5 4 2" xfId="1156" xr:uid="{C689A819-7E0C-4938-9248-2F82561AA135}"/>
    <cellStyle name="Comma 3 5 4 2 10" xfId="8326" xr:uid="{74409235-BC93-4B1F-B45B-A7B93280D830}"/>
    <cellStyle name="Comma 3 5 4 2 10 2" xfId="22191" xr:uid="{E363AD0B-941E-4104-87A3-21443394A941}"/>
    <cellStyle name="Comma 3 5 4 2 11" xfId="11936" xr:uid="{CB33BA53-FB36-44AC-AACD-09C682CC3AAD}"/>
    <cellStyle name="Comma 3 5 4 2 11 2" xfId="25800" xr:uid="{EB53C76C-2CB2-44B0-A250-A75DA5718B4E}"/>
    <cellStyle name="Comma 3 5 4 2 12" xfId="13681" xr:uid="{F1F5270E-A0A8-4696-A6CB-25C8AF9ED07E}"/>
    <cellStyle name="Comma 3 5 4 2 12 2" xfId="27545" xr:uid="{34D98BF0-9C63-4629-93AA-E666107A95B2}"/>
    <cellStyle name="Comma 3 5 4 2 13" xfId="15229" xr:uid="{3CE8F77F-2FB1-4B4B-B7C1-92ACED23CD56}"/>
    <cellStyle name="Comma 3 5 4 2 2" xfId="1404" xr:uid="{367C5A4A-5F20-45FD-8E44-FB3E1C197C46}"/>
    <cellStyle name="Comma 3 5 4 2 2 10" xfId="12184" xr:uid="{F0B6A13B-73C7-40AB-AF89-84DB593BA4BF}"/>
    <cellStyle name="Comma 3 5 4 2 2 10 2" xfId="26048" xr:uid="{94E48FD2-FB02-4C47-ADD9-88EBB0D6FAE0}"/>
    <cellStyle name="Comma 3 5 4 2 2 11" xfId="13929" xr:uid="{44BA41DA-AE8B-479A-80B9-665A9099D1A1}"/>
    <cellStyle name="Comma 3 5 4 2 2 11 2" xfId="27793" xr:uid="{BCA97999-8B3E-4AFA-9B6E-DA0290087FD9}"/>
    <cellStyle name="Comma 3 5 4 2 2 12" xfId="15477" xr:uid="{C18D9CCB-B205-44BB-877A-DCE68638E5E9}"/>
    <cellStyle name="Comma 3 5 4 2 2 2" xfId="1910" xr:uid="{3C1BA3B9-7564-47DD-A33A-2F36B2DF9004}"/>
    <cellStyle name="Comma 3 5 4 2 2 2 2" xfId="4632" xr:uid="{57A49DCF-49CC-413F-8D82-DD4048733BE1}"/>
    <cellStyle name="Comma 3 5 4 2 2 2 2 2" xfId="10078" xr:uid="{29313265-7FBB-4AB6-BB95-10E33F91765B}"/>
    <cellStyle name="Comma 3 5 4 2 2 2 2 2 2" xfId="23943" xr:uid="{F8F04A9A-3DB7-44FC-A903-764B592FC9D9}"/>
    <cellStyle name="Comma 3 5 4 2 2 2 2 3" xfId="18666" xr:uid="{CD589288-B9C4-470A-976D-CF6B4A52AACE}"/>
    <cellStyle name="Comma 3 5 4 2 2 2 3" xfId="3622" xr:uid="{8F543DD1-48CF-473D-9515-97F3C895F054}"/>
    <cellStyle name="Comma 3 5 4 2 2 2 3 2" xfId="17664" xr:uid="{D53DB74D-723D-423B-9D3A-516BD6BC0064}"/>
    <cellStyle name="Comma 3 5 4 2 2 2 4" xfId="7556" xr:uid="{901E7B5F-0660-462A-A11F-89063C8C7407}"/>
    <cellStyle name="Comma 3 5 4 2 2 2 4 2" xfId="21427" xr:uid="{1452A221-1957-4874-A36C-A8A3A74B00EB}"/>
    <cellStyle name="Comma 3 5 4 2 2 2 5" xfId="9070" xr:uid="{66C426F8-E3CC-403D-978B-FB7317C79814}"/>
    <cellStyle name="Comma 3 5 4 2 2 2 5 2" xfId="22935" xr:uid="{4EE7B698-E4A8-4368-91D6-B2391E9AF1B6}"/>
    <cellStyle name="Comma 3 5 4 2 2 2 6" xfId="12690" xr:uid="{A75131B0-4CAC-43A6-96B4-8770A55CFF88}"/>
    <cellStyle name="Comma 3 5 4 2 2 2 6 2" xfId="26554" xr:uid="{B01713A0-B3EC-4143-8051-95BD6B450E7F}"/>
    <cellStyle name="Comma 3 5 4 2 2 2 7" xfId="14435" xr:uid="{B5ECADF6-7670-477E-ACC4-00F37CCB511F}"/>
    <cellStyle name="Comma 3 5 4 2 2 2 7 2" xfId="28299" xr:uid="{990B2588-F759-4BF5-AE34-5D3446AAAD35}"/>
    <cellStyle name="Comma 3 5 4 2 2 2 8" xfId="15983" xr:uid="{BBCCED95-4F96-473F-8535-1F73ED8A1D71}"/>
    <cellStyle name="Comma 3 5 4 2 2 3" xfId="2418" xr:uid="{73FB1E0B-942E-483E-968D-ECA7A79789D4}"/>
    <cellStyle name="Comma 3 5 4 2 2 3 2" xfId="4138" xr:uid="{6718DE94-2150-4A73-9993-B12587F1B1B9}"/>
    <cellStyle name="Comma 3 5 4 2 2 3 2 2" xfId="18172" xr:uid="{BE8F6F67-DD62-43E3-B8FC-326097CFD036}"/>
    <cellStyle name="Comma 3 5 4 2 2 3 3" xfId="8064" xr:uid="{C14C362D-4E6F-42DC-9901-8B283A4E2BB6}"/>
    <cellStyle name="Comma 3 5 4 2 2 3 3 2" xfId="21933" xr:uid="{C93DB0EE-34AA-4FAC-AD6E-E0165F4163FB}"/>
    <cellStyle name="Comma 3 5 4 2 2 3 4" xfId="9582" xr:uid="{487E450D-8242-4D53-B5E2-8640AFD99A1E}"/>
    <cellStyle name="Comma 3 5 4 2 2 3 4 2" xfId="23447" xr:uid="{12E06C81-A96F-484E-AE70-B724D5E3131C}"/>
    <cellStyle name="Comma 3 5 4 2 2 3 5" xfId="13196" xr:uid="{901FF200-01B3-4E56-8926-61F8180615DE}"/>
    <cellStyle name="Comma 3 5 4 2 2 3 5 2" xfId="27060" xr:uid="{6540A6AF-B7A7-4BA5-84DE-9FD6EAED5D91}"/>
    <cellStyle name="Comma 3 5 4 2 2 3 6" xfId="14941" xr:uid="{B75D8F3F-6F83-43B5-8E2D-BA3E35D9C59C}"/>
    <cellStyle name="Comma 3 5 4 2 2 3 6 2" xfId="28805" xr:uid="{0C77C205-EF27-4C92-8C2A-776758C00C6C}"/>
    <cellStyle name="Comma 3 5 4 2 2 3 7" xfId="16489" xr:uid="{38A17FCE-2845-4E45-8D12-1494D56429DE}"/>
    <cellStyle name="Comma 3 5 4 2 2 4" xfId="5110" xr:uid="{D26E7FF8-CF10-426D-8D62-3C76D71B2E21}"/>
    <cellStyle name="Comma 3 5 4 2 2 4 2" xfId="10580" xr:uid="{DF9F969A-0782-4075-8D0B-729F62330774}"/>
    <cellStyle name="Comma 3 5 4 2 2 4 2 2" xfId="24445" xr:uid="{95E174D1-FC63-418D-943F-3682EDA40D79}"/>
    <cellStyle name="Comma 3 5 4 2 2 4 3" xfId="19144" xr:uid="{CDFB47C8-3EEC-4AB4-96AC-2848008C3F89}"/>
    <cellStyle name="Comma 3 5 4 2 2 5" xfId="5608" xr:uid="{5647CB47-95D0-4D2F-9B14-1CEC8D6B51F0}"/>
    <cellStyle name="Comma 3 5 4 2 2 5 2" xfId="11082" xr:uid="{7DFE4D39-B67E-4A1B-B737-FE903AFCDC01}"/>
    <cellStyle name="Comma 3 5 4 2 2 5 2 2" xfId="24947" xr:uid="{B48C51CA-D05E-45F6-8C7B-7831CC8D20FD}"/>
    <cellStyle name="Comma 3 5 4 2 2 5 3" xfId="19642" xr:uid="{4E0FEABF-8E4F-4DE4-8D16-51292278F142}"/>
    <cellStyle name="Comma 3 5 4 2 2 6" xfId="6110" xr:uid="{8717267A-CE7E-421D-8B3A-E0F1DAFC54B1}"/>
    <cellStyle name="Comma 3 5 4 2 2 6 2" xfId="11584" xr:uid="{702DCF26-3975-4529-9A63-4FDA981E5AB2}"/>
    <cellStyle name="Comma 3 5 4 2 2 6 2 2" xfId="25449" xr:uid="{5EE326F8-4834-46C5-9746-7901D086ECD6}"/>
    <cellStyle name="Comma 3 5 4 2 2 6 3" xfId="20144" xr:uid="{8C113712-EB55-4E2D-9F6C-AD58F97DEA19}"/>
    <cellStyle name="Comma 3 5 4 2 2 7" xfId="3128" xr:uid="{E71A4664-CBBA-45FD-A04A-4050E1AC463E}"/>
    <cellStyle name="Comma 3 5 4 2 2 7 2" xfId="17170" xr:uid="{78390D58-930C-47D6-B4A4-EE626C87D3A2}"/>
    <cellStyle name="Comma 3 5 4 2 2 8" xfId="7050" xr:uid="{09EEF1D7-D446-444F-ABC3-A3154B565D8E}"/>
    <cellStyle name="Comma 3 5 4 2 2 8 2" xfId="20921" xr:uid="{EF2AEFB9-15E8-4AFB-98B1-51462C757F5F}"/>
    <cellStyle name="Comma 3 5 4 2 2 9" xfId="8574" xr:uid="{DBB74DDD-0087-40FE-A090-1AD540A1B65C}"/>
    <cellStyle name="Comma 3 5 4 2 2 9 2" xfId="22439" xr:uid="{68A8A1C1-8D58-4C00-85D2-42C21F3B60AF}"/>
    <cellStyle name="Comma 3 5 4 2 3" xfId="1662" xr:uid="{940B9F0A-0479-4EF7-8F22-9AEE107074DB}"/>
    <cellStyle name="Comma 3 5 4 2 3 2" xfId="4384" xr:uid="{213F1ECC-56D5-406C-8F66-EEEACCAF75A5}"/>
    <cellStyle name="Comma 3 5 4 2 3 2 2" xfId="9830" xr:uid="{8701E59B-CEEF-464D-8678-9B23B2D58282}"/>
    <cellStyle name="Comma 3 5 4 2 3 2 2 2" xfId="23695" xr:uid="{A458EA32-1652-45F2-895F-FE71CBF3A28E}"/>
    <cellStyle name="Comma 3 5 4 2 3 2 3" xfId="18418" xr:uid="{5D9B2176-18D9-4136-BF85-CEF67978A790}"/>
    <cellStyle name="Comma 3 5 4 2 3 3" xfId="3374" xr:uid="{0CD772F9-7635-4750-8CB5-AF9B4844A4D4}"/>
    <cellStyle name="Comma 3 5 4 2 3 3 2" xfId="17416" xr:uid="{C8AC4BB0-3770-4090-BF66-8C00594F00A3}"/>
    <cellStyle name="Comma 3 5 4 2 3 4" xfId="7308" xr:uid="{EFAFC032-2D2E-420C-8465-895B8ED61713}"/>
    <cellStyle name="Comma 3 5 4 2 3 4 2" xfId="21179" xr:uid="{508790DF-5467-4BE0-A091-B553C7849AEF}"/>
    <cellStyle name="Comma 3 5 4 2 3 5" xfId="8822" xr:uid="{198C007A-1AFD-47EA-932B-777123535886}"/>
    <cellStyle name="Comma 3 5 4 2 3 5 2" xfId="22687" xr:uid="{31782D7C-FEA8-4746-9EE5-4E95E9541B47}"/>
    <cellStyle name="Comma 3 5 4 2 3 6" xfId="12442" xr:uid="{E3EEC49B-1CF7-4EA8-980C-5F79B3098493}"/>
    <cellStyle name="Comma 3 5 4 2 3 6 2" xfId="26306" xr:uid="{DBFBA406-EF28-4DB8-8EA1-56C4F50AA026}"/>
    <cellStyle name="Comma 3 5 4 2 3 7" xfId="14187" xr:uid="{AC6AE1F5-C9EB-4BF9-8C63-489A5922E677}"/>
    <cellStyle name="Comma 3 5 4 2 3 7 2" xfId="28051" xr:uid="{A98C5179-D6DC-4F6D-8361-3C62279F13DD}"/>
    <cellStyle name="Comma 3 5 4 2 3 8" xfId="15735" xr:uid="{8E0524D8-0D52-4403-ABB4-FC066EE83AF2}"/>
    <cellStyle name="Comma 3 5 4 2 4" xfId="2170" xr:uid="{72BE4BEC-D618-425A-861D-A374FA23D178}"/>
    <cellStyle name="Comma 3 5 4 2 4 2" xfId="3890" xr:uid="{48182E22-0CF2-465C-B85F-1A773A16AE4A}"/>
    <cellStyle name="Comma 3 5 4 2 4 2 2" xfId="17924" xr:uid="{0EE41EF9-0A6D-4CFA-9A47-82C28171A897}"/>
    <cellStyle name="Comma 3 5 4 2 4 3" xfId="7816" xr:uid="{C1190A6B-157F-4C27-BF90-CDFA1ABA11BA}"/>
    <cellStyle name="Comma 3 5 4 2 4 3 2" xfId="21685" xr:uid="{69E0BBC8-DB3F-49F6-AE1D-28DCDA2AEE11}"/>
    <cellStyle name="Comma 3 5 4 2 4 4" xfId="9334" xr:uid="{F9FA7F78-C1E9-4F31-8F29-E1F655386887}"/>
    <cellStyle name="Comma 3 5 4 2 4 4 2" xfId="23199" xr:uid="{E34BA3ED-72DE-43FD-97EC-C9A9FD92A233}"/>
    <cellStyle name="Comma 3 5 4 2 4 5" xfId="12948" xr:uid="{ED1A945B-5678-4180-A774-7788DF6E0E12}"/>
    <cellStyle name="Comma 3 5 4 2 4 5 2" xfId="26812" xr:uid="{C0628615-4D66-4C01-9DB2-3DE7A28B9FBE}"/>
    <cellStyle name="Comma 3 5 4 2 4 6" xfId="14693" xr:uid="{7FDF9658-0D51-4B58-93F7-187135956629}"/>
    <cellStyle name="Comma 3 5 4 2 4 6 2" xfId="28557" xr:uid="{8056FB83-FBB6-4D4A-8B50-E9A17F94EC8D}"/>
    <cellStyle name="Comma 3 5 4 2 4 7" xfId="16241" xr:uid="{543FC821-6198-47E3-ACED-156D5CFB00C9}"/>
    <cellStyle name="Comma 3 5 4 2 5" xfId="4872" xr:uid="{F3BA55E0-27F9-4F8F-B664-F636888FE034}"/>
    <cellStyle name="Comma 3 5 4 2 5 2" xfId="10332" xr:uid="{26AF776F-3DAE-499F-9EEE-B5B8EE42F5D1}"/>
    <cellStyle name="Comma 3 5 4 2 5 2 2" xfId="24197" xr:uid="{5B45E9A6-39B3-4E02-AA14-5CC79EC87B67}"/>
    <cellStyle name="Comma 3 5 4 2 5 3" xfId="18906" xr:uid="{2D0BAEA7-B271-43FE-99FA-2A5699C67817}"/>
    <cellStyle name="Comma 3 5 4 2 6" xfId="5360" xr:uid="{A4A28064-FCBA-4045-A943-97FCE1C9238B}"/>
    <cellStyle name="Comma 3 5 4 2 6 2" xfId="10834" xr:uid="{3D3DCE40-0E7E-4B66-93DE-26DDB809DD74}"/>
    <cellStyle name="Comma 3 5 4 2 6 2 2" xfId="24699" xr:uid="{AC5C5CEE-B451-4008-8B0F-246E2755DFC7}"/>
    <cellStyle name="Comma 3 5 4 2 6 3" xfId="19394" xr:uid="{2EE852BE-4458-4599-B1C6-E59F73D46669}"/>
    <cellStyle name="Comma 3 5 4 2 7" xfId="5862" xr:uid="{57AF6996-7DC3-44C4-92FF-D775EF34C3AD}"/>
    <cellStyle name="Comma 3 5 4 2 7 2" xfId="11336" xr:uid="{C218C21D-A492-424C-AA27-F23D3D454A0B}"/>
    <cellStyle name="Comma 3 5 4 2 7 2 2" xfId="25201" xr:uid="{7DD22D7F-D494-4AE5-BB98-F490459FC045}"/>
    <cellStyle name="Comma 3 5 4 2 7 3" xfId="19896" xr:uid="{5963707F-936D-4441-8D8B-A4C75EBB2302}"/>
    <cellStyle name="Comma 3 5 4 2 8" xfId="2888" xr:uid="{62EDC9FB-37C0-4A41-85C6-8EF266C35A26}"/>
    <cellStyle name="Comma 3 5 4 2 8 2" xfId="16930" xr:uid="{C57788B8-145C-4C48-AFF3-B23DE0D48288}"/>
    <cellStyle name="Comma 3 5 4 2 9" xfId="6802" xr:uid="{62866B5A-2E5B-4EF8-9923-E3BC6083CB52}"/>
    <cellStyle name="Comma 3 5 4 2 9 2" xfId="20673" xr:uid="{67AFECD3-9FD6-4307-BE8C-3BD9B4349F69}"/>
    <cellStyle name="Comma 3 5 4 3" xfId="1280" xr:uid="{82267495-3D55-43FD-A077-DB573E45722B}"/>
    <cellStyle name="Comma 3 5 4 3 10" xfId="12060" xr:uid="{C3F1D7A8-6C84-4FC9-98BF-6C1EE89FBBDC}"/>
    <cellStyle name="Comma 3 5 4 3 10 2" xfId="25924" xr:uid="{6BA1F735-8939-48A5-826D-2A2C4F0D2B8B}"/>
    <cellStyle name="Comma 3 5 4 3 11" xfId="13805" xr:uid="{6984BC0F-094E-4723-A27B-6D403CEEBAB6}"/>
    <cellStyle name="Comma 3 5 4 3 11 2" xfId="27669" xr:uid="{A3FA9356-C3D5-4BC4-9016-2A458C6C9ED4}"/>
    <cellStyle name="Comma 3 5 4 3 12" xfId="15353" xr:uid="{8BC391FA-9AFA-408C-93E7-7B1AF13CB8CB}"/>
    <cellStyle name="Comma 3 5 4 3 2" xfId="1786" xr:uid="{EB3F4192-7E64-4A93-B679-44D04F8FE4F2}"/>
    <cellStyle name="Comma 3 5 4 3 2 2" xfId="4508" xr:uid="{D8A7C028-6525-4655-B888-1E77BE7263E6}"/>
    <cellStyle name="Comma 3 5 4 3 2 2 2" xfId="9954" xr:uid="{53A7A056-81D2-4895-B68A-AB0C8E7AC4C8}"/>
    <cellStyle name="Comma 3 5 4 3 2 2 2 2" xfId="23819" xr:uid="{DA79C5C0-3949-4A7C-B9FA-DDD92040B2C1}"/>
    <cellStyle name="Comma 3 5 4 3 2 2 3" xfId="18542" xr:uid="{FC0B954E-46E5-4EB0-B613-AFB043BC6F9C}"/>
    <cellStyle name="Comma 3 5 4 3 2 3" xfId="3498" xr:uid="{BC5892CD-6B31-40F2-9FC6-BD3357BA51D6}"/>
    <cellStyle name="Comma 3 5 4 3 2 3 2" xfId="17540" xr:uid="{4AF1D8D3-F62E-4893-BBC6-2B0BE96F4C0E}"/>
    <cellStyle name="Comma 3 5 4 3 2 4" xfId="7432" xr:uid="{CD80B6AF-7272-4E22-AB9D-F8C461E1CADD}"/>
    <cellStyle name="Comma 3 5 4 3 2 4 2" xfId="21303" xr:uid="{32BFFE0D-DDFE-4DC8-A6D6-87E2EECC3FA9}"/>
    <cellStyle name="Comma 3 5 4 3 2 5" xfId="8946" xr:uid="{DFA69511-8068-4432-BE0C-98065E3768FD}"/>
    <cellStyle name="Comma 3 5 4 3 2 5 2" xfId="22811" xr:uid="{703678BE-F963-42D9-B162-D7AA701399B5}"/>
    <cellStyle name="Comma 3 5 4 3 2 6" xfId="12566" xr:uid="{14022C5A-A2E0-43F9-8672-F6C24F9B3EE1}"/>
    <cellStyle name="Comma 3 5 4 3 2 6 2" xfId="26430" xr:uid="{F5A136F8-94E8-4826-9B2D-CD6E449E5BB5}"/>
    <cellStyle name="Comma 3 5 4 3 2 7" xfId="14311" xr:uid="{00CE9D59-4C2C-4120-912F-7B95824B4A4C}"/>
    <cellStyle name="Comma 3 5 4 3 2 7 2" xfId="28175" xr:uid="{3F3CA49E-3C7B-437F-98ED-C4AE02029EA4}"/>
    <cellStyle name="Comma 3 5 4 3 2 8" xfId="15859" xr:uid="{D28C5122-9A29-4FAF-9F5F-A5FD47B6DA4E}"/>
    <cellStyle name="Comma 3 5 4 3 3" xfId="2294" xr:uid="{27A8CD48-DE69-4A4D-95DD-4A2203FEBFB6}"/>
    <cellStyle name="Comma 3 5 4 3 3 2" xfId="4014" xr:uid="{FD347CF0-B359-40CC-90C0-EA0EB62C1297}"/>
    <cellStyle name="Comma 3 5 4 3 3 2 2" xfId="18048" xr:uid="{349DE7C5-A9D8-43C5-A0C1-28D17ABB7B38}"/>
    <cellStyle name="Comma 3 5 4 3 3 3" xfId="7940" xr:uid="{7AE7E78B-FA91-4606-9C68-ECEF278CC50E}"/>
    <cellStyle name="Comma 3 5 4 3 3 3 2" xfId="21809" xr:uid="{CD6136ED-91DF-4B6A-9235-D55A9FCA2755}"/>
    <cellStyle name="Comma 3 5 4 3 3 4" xfId="9458" xr:uid="{E033549B-D2B4-4882-878F-A2B6056B1E0B}"/>
    <cellStyle name="Comma 3 5 4 3 3 4 2" xfId="23323" xr:uid="{15D1D04C-D31C-4C20-85C6-AB8593061594}"/>
    <cellStyle name="Comma 3 5 4 3 3 5" xfId="13072" xr:uid="{FA779759-C588-4B26-87C3-8EEAB3808F3F}"/>
    <cellStyle name="Comma 3 5 4 3 3 5 2" xfId="26936" xr:uid="{CB87EB20-3E6D-4195-8109-142590117E22}"/>
    <cellStyle name="Comma 3 5 4 3 3 6" xfId="14817" xr:uid="{B9029609-1E10-4D90-B2C2-C24684782519}"/>
    <cellStyle name="Comma 3 5 4 3 3 6 2" xfId="28681" xr:uid="{E8ECA060-B516-4413-8528-5A76A5A36F0D}"/>
    <cellStyle name="Comma 3 5 4 3 3 7" xfId="16365" xr:uid="{BF9E712F-F94C-4664-8C4B-AE3245DB713B}"/>
    <cellStyle name="Comma 3 5 4 3 4" xfId="4988" xr:uid="{F2619243-B156-401C-B6C6-D0D68FAAC533}"/>
    <cellStyle name="Comma 3 5 4 3 4 2" xfId="10456" xr:uid="{367A6E5E-1034-4A34-B6F4-F49E9D729CB2}"/>
    <cellStyle name="Comma 3 5 4 3 4 2 2" xfId="24321" xr:uid="{FA9E92C5-0E7A-4C14-9961-B3D192B09EA2}"/>
    <cellStyle name="Comma 3 5 4 3 4 3" xfId="19022" xr:uid="{ACDDD09F-5E8F-4D1D-A942-6945B3F3F122}"/>
    <cellStyle name="Comma 3 5 4 3 5" xfId="5484" xr:uid="{4274EE30-D524-4BD8-80F2-EC756A34A341}"/>
    <cellStyle name="Comma 3 5 4 3 5 2" xfId="10958" xr:uid="{F4FB2075-D25A-4161-99C2-4F36B4755F65}"/>
    <cellStyle name="Comma 3 5 4 3 5 2 2" xfId="24823" xr:uid="{436389C7-9034-4193-8DA9-E318DC00F02D}"/>
    <cellStyle name="Comma 3 5 4 3 5 3" xfId="19518" xr:uid="{80A804E0-FCFB-4957-B35A-21A9269AEEF5}"/>
    <cellStyle name="Comma 3 5 4 3 6" xfId="5986" xr:uid="{FE246090-21BD-4964-BBA4-389DE2F507AE}"/>
    <cellStyle name="Comma 3 5 4 3 6 2" xfId="11460" xr:uid="{E4BA6AB4-1F29-42E0-A0C4-9F4B2DD1E34C}"/>
    <cellStyle name="Comma 3 5 4 3 6 2 2" xfId="25325" xr:uid="{10F0C8A3-2B3F-4F7F-AA50-3ACCEDFD7AEC}"/>
    <cellStyle name="Comma 3 5 4 3 6 3" xfId="20020" xr:uid="{B7B1FCA6-2D4B-4259-A9A0-77D52EAF7679}"/>
    <cellStyle name="Comma 3 5 4 3 7" xfId="3006" xr:uid="{7DD63CB2-3B0F-420F-AD13-85D01A76C2AC}"/>
    <cellStyle name="Comma 3 5 4 3 7 2" xfId="17048" xr:uid="{A4B0B226-8DB9-4FE9-8E58-8C20DF65CC3C}"/>
    <cellStyle name="Comma 3 5 4 3 8" xfId="6926" xr:uid="{9F57A348-4729-4952-9E73-AEC3D2E83055}"/>
    <cellStyle name="Comma 3 5 4 3 8 2" xfId="20797" xr:uid="{7054D80E-9510-46A7-A5AF-42305C36CC0C}"/>
    <cellStyle name="Comma 3 5 4 3 9" xfId="8450" xr:uid="{85076215-53B4-492C-86CA-89C1CB39D568}"/>
    <cellStyle name="Comma 3 5 4 3 9 2" xfId="22315" xr:uid="{9F62A717-FDD9-4002-932D-68779AAF1AE0}"/>
    <cellStyle name="Comma 3 5 4 4" xfId="1538" xr:uid="{627E1901-401E-4945-81AA-9F77B077CE01}"/>
    <cellStyle name="Comma 3 5 4 4 2" xfId="4262" xr:uid="{FC642D6B-8AEE-4A23-83EB-BF0BF9A71F66}"/>
    <cellStyle name="Comma 3 5 4 4 2 2" xfId="9706" xr:uid="{6E46A9CD-EF33-487B-A8B7-0AA1EF43B0DA}"/>
    <cellStyle name="Comma 3 5 4 4 2 2 2" xfId="23571" xr:uid="{0868FDEA-FD22-4297-8734-F9FC36C71827}"/>
    <cellStyle name="Comma 3 5 4 4 2 3" xfId="18296" xr:uid="{86601EA9-8446-4DD4-AD80-88CBDAD401D8}"/>
    <cellStyle name="Comma 3 5 4 4 3" xfId="3252" xr:uid="{B3D82B1F-299A-4FA5-9A92-1E8CEA459DCC}"/>
    <cellStyle name="Comma 3 5 4 4 3 2" xfId="17294" xr:uid="{DAFFE955-17F5-4925-BA83-0211011E31F8}"/>
    <cellStyle name="Comma 3 5 4 4 4" xfId="7184" xr:uid="{F4418447-0E0A-42D1-ABF8-C2B8CA4EB5CA}"/>
    <cellStyle name="Comma 3 5 4 4 4 2" xfId="21055" xr:uid="{2183097A-1087-4D55-9C80-04CE4B2B0701}"/>
    <cellStyle name="Comma 3 5 4 4 5" xfId="8698" xr:uid="{3AA9AEEE-9C1A-4667-9644-59C37855986F}"/>
    <cellStyle name="Comma 3 5 4 4 5 2" xfId="22563" xr:uid="{A343ABE6-BC37-4CCD-9718-E4AB0B720A44}"/>
    <cellStyle name="Comma 3 5 4 4 6" xfId="12318" xr:uid="{478DA9E1-7FBA-4726-BC6B-5BB474395209}"/>
    <cellStyle name="Comma 3 5 4 4 6 2" xfId="26182" xr:uid="{250B435C-1800-4FEF-839B-6780CF14DFE6}"/>
    <cellStyle name="Comma 3 5 4 4 7" xfId="14063" xr:uid="{1464D420-28D3-4C56-8EDA-B80B34BDA893}"/>
    <cellStyle name="Comma 3 5 4 4 7 2" xfId="27927" xr:uid="{9A262D35-A657-421A-80E6-2875132D4D5D}"/>
    <cellStyle name="Comma 3 5 4 4 8" xfId="15611" xr:uid="{7B2EA967-97B0-46F2-B10B-4877FD3C6FDC}"/>
    <cellStyle name="Comma 3 5 4 5" xfId="2046" xr:uid="{9BAC4BBC-7597-48CA-BF26-8AE51ED7A2BE}"/>
    <cellStyle name="Comma 3 5 4 5 2" xfId="3766" xr:uid="{45007D43-BAAA-48A1-8D45-E35EEC5F328A}"/>
    <cellStyle name="Comma 3 5 4 5 2 2" xfId="17800" xr:uid="{7DD51211-38AB-467D-9E4C-0435C10D8FA9}"/>
    <cellStyle name="Comma 3 5 4 5 3" xfId="7692" xr:uid="{0764C660-6BEF-4E02-8653-86E7346C3B08}"/>
    <cellStyle name="Comma 3 5 4 5 3 2" xfId="21561" xr:uid="{AA92D0C8-B633-4731-BF2F-B9180134E30C}"/>
    <cellStyle name="Comma 3 5 4 5 4" xfId="9210" xr:uid="{267E1AA9-B964-4E0D-8351-B3F8A2614A14}"/>
    <cellStyle name="Comma 3 5 4 5 4 2" xfId="23075" xr:uid="{6B1A089F-4D46-4471-ABF9-F84EE730B039}"/>
    <cellStyle name="Comma 3 5 4 5 5" xfId="12824" xr:uid="{F4A2BA36-8166-4174-8FCD-AE24CA5C53DC}"/>
    <cellStyle name="Comma 3 5 4 5 5 2" xfId="26688" xr:uid="{0AE23677-716D-421D-91C8-4E226D11285B}"/>
    <cellStyle name="Comma 3 5 4 5 6" xfId="14569" xr:uid="{4847746D-F567-4A8F-A66E-B995A819BE7B}"/>
    <cellStyle name="Comma 3 5 4 5 6 2" xfId="28433" xr:uid="{F8AF2047-243E-4D91-828A-7EBF6C1999F2}"/>
    <cellStyle name="Comma 3 5 4 5 7" xfId="16117" xr:uid="{F7E324EF-9443-4935-A6C2-FC91B0C0C32D}"/>
    <cellStyle name="Comma 3 5 4 6" xfId="2551" xr:uid="{DADB290D-517F-4438-9C87-540DDD6267CA}"/>
    <cellStyle name="Comma 3 5 4 6 2" xfId="6678" xr:uid="{FA905CCB-2D9A-4A23-BB59-06CF9B4C4223}"/>
    <cellStyle name="Comma 3 5 4 6 2 2" xfId="20549" xr:uid="{7395071C-9EAF-46E0-AEF3-86DCBE621120}"/>
    <cellStyle name="Comma 3 5 4 6 3" xfId="10208" xr:uid="{8915E867-B756-4812-AB16-3775C2D9C87F}"/>
    <cellStyle name="Comma 3 5 4 6 3 2" xfId="24073" xr:uid="{B1916292-1D43-4297-BD60-0ECE6CCD51BC}"/>
    <cellStyle name="Comma 3 5 4 6 4" xfId="13557" xr:uid="{D4AB7723-A5E2-4DBA-B2E6-2EAEF616B5C9}"/>
    <cellStyle name="Comma 3 5 4 6 4 2" xfId="27421" xr:uid="{A8CD6175-C2FB-42B6-83B3-018A0A6528E4}"/>
    <cellStyle name="Comma 3 5 4 6 5" xfId="16594" xr:uid="{B6C339A9-6237-49A9-BE0D-C97266CBC78A}"/>
    <cellStyle name="Comma 3 5 4 7" xfId="5236" xr:uid="{E6618A0D-53FD-4F0C-9E5F-4D38491AB347}"/>
    <cellStyle name="Comma 3 5 4 7 2" xfId="10710" xr:uid="{DC1CDF80-DD51-4294-8540-B9FEC765A26F}"/>
    <cellStyle name="Comma 3 5 4 7 2 2" xfId="24575" xr:uid="{4C039C6A-EB1D-426E-B890-7AA3565C2928}"/>
    <cellStyle name="Comma 3 5 4 7 3" xfId="19270" xr:uid="{C52821CA-75C5-4C4A-8E1D-2239D918E336}"/>
    <cellStyle name="Comma 3 5 4 8" xfId="5738" xr:uid="{728CB57A-F9CD-4D1B-83B1-0420388695FC}"/>
    <cellStyle name="Comma 3 5 4 8 2" xfId="11212" xr:uid="{0AB425E1-CCA9-4CC3-A967-8A282CEF2E51}"/>
    <cellStyle name="Comma 3 5 4 8 2 2" xfId="25077" xr:uid="{9FABF003-D9D4-43F0-A4EC-12AD53DE585B}"/>
    <cellStyle name="Comma 3 5 4 8 3" xfId="19772" xr:uid="{FBA32820-1DF3-4E1A-BD02-145A72003014}"/>
    <cellStyle name="Comma 3 5 4 9" xfId="6319" xr:uid="{397BCA7A-D90F-4964-B298-A5E47D555DD6}"/>
    <cellStyle name="Comma 3 5 4 9 2" xfId="20290" xr:uid="{CE6D2EA1-5897-4042-A1F8-29F4DCE90B59}"/>
    <cellStyle name="Comma 3 5 5" xfId="395" xr:uid="{00000000-0005-0000-0000-0000D2000000}"/>
    <cellStyle name="Comma 3 5 5 10" xfId="11869" xr:uid="{01DE3438-3030-45F0-8739-ECB8E3939DDA}"/>
    <cellStyle name="Comma 3 5 5 10 2" xfId="25733" xr:uid="{1EB6E399-2F1E-41D2-AABD-842F94232E07}"/>
    <cellStyle name="Comma 3 5 5 11" xfId="13349" xr:uid="{6A3570D2-2D55-4360-8B8A-58C4251439F5}"/>
    <cellStyle name="Comma 3 5 5 11 2" xfId="27213" xr:uid="{7A2E6E65-3E93-46B8-AC2B-BA7B7F0BB51B}"/>
    <cellStyle name="Comma 3 5 5 12" xfId="1089" xr:uid="{261E506A-DC61-41B9-AEB0-93A0BEDB7BB4}"/>
    <cellStyle name="Comma 3 5 5 13" xfId="15162" xr:uid="{866D2399-10A4-40A7-A153-8E7E1D81A8DF}"/>
    <cellStyle name="Comma 3 5 5 2" xfId="1337" xr:uid="{31D91633-3515-461B-B12B-1675CE8D93D5}"/>
    <cellStyle name="Comma 3 5 5 2 10" xfId="12117" xr:uid="{EE561895-9D7D-47C2-9C7C-FD528E28ED14}"/>
    <cellStyle name="Comma 3 5 5 2 10 2" xfId="25981" xr:uid="{AF50D511-210D-4746-BC29-7EBA6F955CA1}"/>
    <cellStyle name="Comma 3 5 5 2 11" xfId="13862" xr:uid="{0F879158-6164-4C19-B222-CA6177931C7D}"/>
    <cellStyle name="Comma 3 5 5 2 11 2" xfId="27726" xr:uid="{D5EBF267-D026-402A-B8CC-3D326BAEE5A2}"/>
    <cellStyle name="Comma 3 5 5 2 12" xfId="15410" xr:uid="{EB44965D-BB00-470A-9A7C-8D2FB47DA46F}"/>
    <cellStyle name="Comma 3 5 5 2 2" xfId="1843" xr:uid="{B0D5FCFC-8F6E-47B3-BBFF-890C52B7F1F9}"/>
    <cellStyle name="Comma 3 5 5 2 2 2" xfId="4565" xr:uid="{0EBE738D-878E-4D7E-8452-3BD204EE30EC}"/>
    <cellStyle name="Comma 3 5 5 2 2 2 2" xfId="10011" xr:uid="{3AF3A052-01B3-491F-894E-0BDCE0205CFD}"/>
    <cellStyle name="Comma 3 5 5 2 2 2 2 2" xfId="23876" xr:uid="{DD3CFD3B-B563-47E1-B4B1-A78A2CDE9E28}"/>
    <cellStyle name="Comma 3 5 5 2 2 2 3" xfId="18599" xr:uid="{58055C18-E17B-4A5D-A49B-9D976FA2AB1E}"/>
    <cellStyle name="Comma 3 5 5 2 2 3" xfId="3555" xr:uid="{AB79C180-228E-4913-AC46-08E844DF4D9D}"/>
    <cellStyle name="Comma 3 5 5 2 2 3 2" xfId="17597" xr:uid="{FD4A88E7-61EF-4F4B-8320-E452165508FB}"/>
    <cellStyle name="Comma 3 5 5 2 2 4" xfId="7489" xr:uid="{E175ED48-F764-40E9-B858-BB5BC7E52C69}"/>
    <cellStyle name="Comma 3 5 5 2 2 4 2" xfId="21360" xr:uid="{AAB0B7D9-3B73-45F1-BE7A-50EB5B97402E}"/>
    <cellStyle name="Comma 3 5 5 2 2 5" xfId="9003" xr:uid="{5DC49C85-9C22-4654-A829-6DA27051B41B}"/>
    <cellStyle name="Comma 3 5 5 2 2 5 2" xfId="22868" xr:uid="{2CB8A351-1DFF-478F-AB74-5255B41E1F89}"/>
    <cellStyle name="Comma 3 5 5 2 2 6" xfId="12623" xr:uid="{559F7DCB-983F-45F1-8897-151BB83E5041}"/>
    <cellStyle name="Comma 3 5 5 2 2 6 2" xfId="26487" xr:uid="{BCAB716C-C175-460A-8C47-092561A7143D}"/>
    <cellStyle name="Comma 3 5 5 2 2 7" xfId="14368" xr:uid="{B4515538-5B56-42C7-B390-72E01A4FC1A0}"/>
    <cellStyle name="Comma 3 5 5 2 2 7 2" xfId="28232" xr:uid="{919BF1F2-E792-4372-82D7-30E8A34BD9B2}"/>
    <cellStyle name="Comma 3 5 5 2 2 8" xfId="15916" xr:uid="{0837C970-2729-4862-9196-B5E15A28976A}"/>
    <cellStyle name="Comma 3 5 5 2 3" xfId="2351" xr:uid="{182A6E1B-44FC-4AEA-BA1E-BC98C75581EC}"/>
    <cellStyle name="Comma 3 5 5 2 3 2" xfId="4071" xr:uid="{74801E10-340C-435E-9207-196475E69C2A}"/>
    <cellStyle name="Comma 3 5 5 2 3 2 2" xfId="18105" xr:uid="{E53072E8-C899-462C-AE1E-398A6381995A}"/>
    <cellStyle name="Comma 3 5 5 2 3 3" xfId="7997" xr:uid="{A8A0EA49-C400-4801-B881-C9B38550A35A}"/>
    <cellStyle name="Comma 3 5 5 2 3 3 2" xfId="21866" xr:uid="{1E66EC2B-A78F-4311-A22F-AF6ED541D132}"/>
    <cellStyle name="Comma 3 5 5 2 3 4" xfId="9515" xr:uid="{0027408B-8547-4A76-8E93-DB6DCAEA2CF0}"/>
    <cellStyle name="Comma 3 5 5 2 3 4 2" xfId="23380" xr:uid="{927D4947-5118-4ADA-90CE-05E8494E0F05}"/>
    <cellStyle name="Comma 3 5 5 2 3 5" xfId="13129" xr:uid="{27FD1B34-8CFF-4A62-A974-7B311BADE67D}"/>
    <cellStyle name="Comma 3 5 5 2 3 5 2" xfId="26993" xr:uid="{F1D72EE1-9765-43E4-8F43-F433C4E02E3A}"/>
    <cellStyle name="Comma 3 5 5 2 3 6" xfId="14874" xr:uid="{1B4C6A9B-E80B-41E5-9EB0-2FD647598CA1}"/>
    <cellStyle name="Comma 3 5 5 2 3 6 2" xfId="28738" xr:uid="{1E657FAF-A015-441A-BED0-AF26C1200C27}"/>
    <cellStyle name="Comma 3 5 5 2 3 7" xfId="16422" xr:uid="{F6077B4B-7D08-482D-8E73-955B60BB0863}"/>
    <cellStyle name="Comma 3 5 5 2 4" xfId="5043" xr:uid="{CA4105DC-9F57-47A0-8B8C-95FCAA1C737D}"/>
    <cellStyle name="Comma 3 5 5 2 4 2" xfId="10513" xr:uid="{FB7EE37E-14D5-41BE-8CEC-0D7B253BC691}"/>
    <cellStyle name="Comma 3 5 5 2 4 2 2" xfId="24378" xr:uid="{1C740F1B-58B6-41D4-AA41-4935A2A32416}"/>
    <cellStyle name="Comma 3 5 5 2 4 3" xfId="19077" xr:uid="{CA4A1EAB-A494-4628-9F03-CE5E32B4AB0A}"/>
    <cellStyle name="Comma 3 5 5 2 5" xfId="5541" xr:uid="{88A83218-8B36-4414-805D-203B6656B93D}"/>
    <cellStyle name="Comma 3 5 5 2 5 2" xfId="11015" xr:uid="{77CE1D55-42D8-4D2C-81A8-5854B60A4175}"/>
    <cellStyle name="Comma 3 5 5 2 5 2 2" xfId="24880" xr:uid="{FFA91ECD-F402-407F-BFBB-C5CE902126FA}"/>
    <cellStyle name="Comma 3 5 5 2 5 3" xfId="19575" xr:uid="{033B0A27-0E59-43E0-A8D2-A93423F97286}"/>
    <cellStyle name="Comma 3 5 5 2 6" xfId="6043" xr:uid="{B357649E-26A9-4189-AF50-88DE3F2A7107}"/>
    <cellStyle name="Comma 3 5 5 2 6 2" xfId="11517" xr:uid="{73F20842-07C7-47DC-AE4B-D09F9F9BB890}"/>
    <cellStyle name="Comma 3 5 5 2 6 2 2" xfId="25382" xr:uid="{D54A442A-F5E5-49FC-849E-1421BD504FEB}"/>
    <cellStyle name="Comma 3 5 5 2 6 3" xfId="20077" xr:uid="{836C1FF8-064A-48A4-B0B6-491CDB285F2A}"/>
    <cellStyle name="Comma 3 5 5 2 7" xfId="3061" xr:uid="{DBBA43FB-8939-4762-8B9D-A9F3B56C88CF}"/>
    <cellStyle name="Comma 3 5 5 2 7 2" xfId="17103" xr:uid="{D3528375-E95A-4BB2-A59D-ACEC8E23B428}"/>
    <cellStyle name="Comma 3 5 5 2 8" xfId="6983" xr:uid="{A62D45F6-2A49-4FC8-912F-6BAD2E94BDE9}"/>
    <cellStyle name="Comma 3 5 5 2 8 2" xfId="20854" xr:uid="{522FEB86-21DE-4AF7-8A50-A93BDD88045F}"/>
    <cellStyle name="Comma 3 5 5 2 9" xfId="8507" xr:uid="{36E1F337-1F7C-4144-BAAA-B2DA323433BE}"/>
    <cellStyle name="Comma 3 5 5 2 9 2" xfId="22372" xr:uid="{611C796B-1FC2-41F8-AFD1-38694B39EFBA}"/>
    <cellStyle name="Comma 3 5 5 3" xfId="1595" xr:uid="{477FE3F2-E7A8-4D46-B452-FBD1B63C7ACA}"/>
    <cellStyle name="Comma 3 5 5 3 2" xfId="4317" xr:uid="{68AAD34A-59A4-4BB8-B842-8A1E61991B9B}"/>
    <cellStyle name="Comma 3 5 5 3 2 2" xfId="9763" xr:uid="{D0912674-9256-4BDD-98F9-34D37956D775}"/>
    <cellStyle name="Comma 3 5 5 3 2 2 2" xfId="23628" xr:uid="{557BEC59-D05A-4174-8DD6-C3788406EC19}"/>
    <cellStyle name="Comma 3 5 5 3 2 3" xfId="18351" xr:uid="{2C4906D9-786E-4645-9A4F-929AE3085067}"/>
    <cellStyle name="Comma 3 5 5 3 3" xfId="3307" xr:uid="{C42A7381-1CF0-4C62-8259-82EF68945618}"/>
    <cellStyle name="Comma 3 5 5 3 3 2" xfId="17349" xr:uid="{1BB7B923-D0B5-4A40-9A2E-1116EA8ED235}"/>
    <cellStyle name="Comma 3 5 5 3 4" xfId="7241" xr:uid="{8248B3C6-666C-407D-8DA3-C84884A9EFC1}"/>
    <cellStyle name="Comma 3 5 5 3 4 2" xfId="21112" xr:uid="{0579B7D2-01CE-4A00-943A-2B633D265B66}"/>
    <cellStyle name="Comma 3 5 5 3 5" xfId="8755" xr:uid="{800C1B24-5B16-448E-B701-3DDF947F8BE2}"/>
    <cellStyle name="Comma 3 5 5 3 5 2" xfId="22620" xr:uid="{47891144-D577-4E89-BFD2-21B64A607117}"/>
    <cellStyle name="Comma 3 5 5 3 6" xfId="12375" xr:uid="{93C34EA0-841E-4B37-95AE-AFDB9ADFB5FC}"/>
    <cellStyle name="Comma 3 5 5 3 6 2" xfId="26239" xr:uid="{EDC91549-5877-477D-B203-A09D189C8FE3}"/>
    <cellStyle name="Comma 3 5 5 3 7" xfId="14120" xr:uid="{232B0BEB-4087-4437-B498-6AA1CF45A000}"/>
    <cellStyle name="Comma 3 5 5 3 7 2" xfId="27984" xr:uid="{7AD71CA9-9211-41DB-813F-96E90697AF61}"/>
    <cellStyle name="Comma 3 5 5 3 8" xfId="15668" xr:uid="{BDF1BF70-B575-4A01-85A5-F1F3C073F863}"/>
    <cellStyle name="Comma 3 5 5 4" xfId="2103" xr:uid="{DA55C39A-F93E-4442-B28E-ABC8811B7D32}"/>
    <cellStyle name="Comma 3 5 5 4 2" xfId="3823" xr:uid="{BCF01D47-019E-4D86-B5CF-6CA5CAFD40A2}"/>
    <cellStyle name="Comma 3 5 5 4 2 2" xfId="17857" xr:uid="{C8546BC1-FCB1-493B-957D-4F4566C2900D}"/>
    <cellStyle name="Comma 3 5 5 4 3" xfId="7749" xr:uid="{B8477391-651C-4537-8D61-1A5E76EC06E6}"/>
    <cellStyle name="Comma 3 5 5 4 3 2" xfId="21618" xr:uid="{B800EB88-CC50-4E06-85A6-A600D9D84092}"/>
    <cellStyle name="Comma 3 5 5 4 4" xfId="9267" xr:uid="{E8B97022-40BB-4DA7-93F5-7E8AE0DDF1EB}"/>
    <cellStyle name="Comma 3 5 5 4 4 2" xfId="23132" xr:uid="{32B6583C-7C74-4287-80FF-3DAAA69EDF1E}"/>
    <cellStyle name="Comma 3 5 5 4 5" xfId="12881" xr:uid="{40EA64DD-7AD9-448A-A8FE-5ACFB6C67F41}"/>
    <cellStyle name="Comma 3 5 5 4 5 2" xfId="26745" xr:uid="{C468EC20-5812-45A4-9270-FAB7E56BD4DD}"/>
    <cellStyle name="Comma 3 5 5 4 6" xfId="14626" xr:uid="{BD200197-F6D4-4FC5-872E-981E5C64564B}"/>
    <cellStyle name="Comma 3 5 5 4 6 2" xfId="28490" xr:uid="{DCAB3E8E-019E-41DF-94D6-CE4B7E36EE58}"/>
    <cellStyle name="Comma 3 5 5 4 7" xfId="16174" xr:uid="{C19A4CB1-F0B6-4838-9637-5BDE71160699}"/>
    <cellStyle name="Comma 3 5 5 5" xfId="2603" xr:uid="{06C63E67-8F8B-47E8-9473-ECA85E40B303}"/>
    <cellStyle name="Comma 3 5 5 5 2" xfId="6735" xr:uid="{9C00A5A9-F03D-417F-97CC-7E432EFCA4EC}"/>
    <cellStyle name="Comma 3 5 5 5 2 2" xfId="20606" xr:uid="{A744B210-0722-48B1-9E87-CBD8DF9AB6B2}"/>
    <cellStyle name="Comma 3 5 5 5 3" xfId="10265" xr:uid="{764FA0D8-1E6E-40C4-8BE8-896305A3B6F6}"/>
    <cellStyle name="Comma 3 5 5 5 3 2" xfId="24130" xr:uid="{8EA607F4-99BF-47A5-91FE-4D42C17C66E3}"/>
    <cellStyle name="Comma 3 5 5 5 4" xfId="13614" xr:uid="{D8AA45C9-26D5-4A1E-9D8C-3A2C1BD55D2D}"/>
    <cellStyle name="Comma 3 5 5 5 4 2" xfId="27478" xr:uid="{FAF309AB-90C8-4F88-8BE2-DE6E0DFBD62A}"/>
    <cellStyle name="Comma 3 5 5 5 5" xfId="16645" xr:uid="{501FAA8B-C6B0-45D6-A10A-FECE20A62814}"/>
    <cellStyle name="Comma 3 5 5 6" xfId="5293" xr:uid="{9C05D9F9-F35E-46C2-AF7E-C553F1554329}"/>
    <cellStyle name="Comma 3 5 5 6 2" xfId="10767" xr:uid="{921BD334-887F-4583-87B4-D1893325E50F}"/>
    <cellStyle name="Comma 3 5 5 6 2 2" xfId="24632" xr:uid="{7352DE80-DE23-4696-9FA7-01C0B1F5772E}"/>
    <cellStyle name="Comma 3 5 5 6 3" xfId="19327" xr:uid="{0090D06D-739B-4DA8-AE40-19039674F9EC}"/>
    <cellStyle name="Comma 3 5 5 7" xfId="5795" xr:uid="{1EE4E97D-CD0C-448E-9E4D-EA5676BE6DBE}"/>
    <cellStyle name="Comma 3 5 5 7 2" xfId="11269" xr:uid="{5255DE12-8CCA-45D4-87F8-990B4D55CC51}"/>
    <cellStyle name="Comma 3 5 5 7 2 2" xfId="25134" xr:uid="{B859027C-E516-4EA4-B08A-615B381668F1}"/>
    <cellStyle name="Comma 3 5 5 7 3" xfId="19829" xr:uid="{21EBBCC8-F997-4183-813D-8A48E60711FA}"/>
    <cellStyle name="Comma 3 5 5 8" xfId="6370" xr:uid="{2B49F403-6A44-4ED6-BA08-84C845854FEF}"/>
    <cellStyle name="Comma 3 5 5 8 2" xfId="20341" xr:uid="{684CADD7-6A40-4618-B76B-49C776BC2078}"/>
    <cellStyle name="Comma 3 5 5 9" xfId="8259" xr:uid="{E2F29014-B24C-4705-8B9F-A17F9F7F8EFA}"/>
    <cellStyle name="Comma 3 5 5 9 2" xfId="22124" xr:uid="{852424F5-8357-46CE-B026-9ED12D180D3E}"/>
    <cellStyle name="Comma 3 5 6" xfId="463" xr:uid="{00000000-0005-0000-0000-0000D3000000}"/>
    <cellStyle name="Comma 3 5 6 10" xfId="13417" xr:uid="{00AF0ADE-974A-4FF0-8DDF-B3AEA0871D7A}"/>
    <cellStyle name="Comma 3 5 6 10 2" xfId="27281" xr:uid="{97A7BA8A-406C-45D5-9472-7748105DFE2B}"/>
    <cellStyle name="Comma 3 5 6 11" xfId="957" xr:uid="{3645548E-409E-4375-9016-5CC368420A4A}"/>
    <cellStyle name="Comma 3 5 6 12" xfId="15038" xr:uid="{5CA30FDF-74F3-4296-953C-C2A49274E6F2}"/>
    <cellStyle name="Comma 3 5 6 2" xfId="1471" xr:uid="{2D93950E-F01C-4E7A-B837-A40562B90A68}"/>
    <cellStyle name="Comma 3 5 6 2 2" xfId="4441" xr:uid="{3305DC03-275F-445B-87C3-6C6FE9D2CA82}"/>
    <cellStyle name="Comma 3 5 6 2 2 2" xfId="9887" xr:uid="{F44E4E15-2E02-4172-A533-4D2CBCAE3553}"/>
    <cellStyle name="Comma 3 5 6 2 2 2 2" xfId="23752" xr:uid="{F13875A6-5637-41D3-B298-9FAF8586F9FD}"/>
    <cellStyle name="Comma 3 5 6 2 2 3" xfId="18475" xr:uid="{188421B0-FD12-4569-A386-3E0F23B50AE7}"/>
    <cellStyle name="Comma 3 5 6 2 3" xfId="3431" xr:uid="{06A07B42-EE54-42B4-8A51-A4761EC5410D}"/>
    <cellStyle name="Comma 3 5 6 2 3 2" xfId="17473" xr:uid="{AFD276BB-A3D2-4894-BFDF-3C69820A4EBD}"/>
    <cellStyle name="Comma 3 5 6 2 4" xfId="7117" xr:uid="{804DB585-0DC4-4024-A831-FB5A90964F97}"/>
    <cellStyle name="Comma 3 5 6 2 4 2" xfId="20988" xr:uid="{2BEF29D5-6F99-47EF-87EA-16FCDEFCF70E}"/>
    <cellStyle name="Comma 3 5 6 2 5" xfId="8879" xr:uid="{757060BA-1451-46C1-8CB7-2263E2D870D6}"/>
    <cellStyle name="Comma 3 5 6 2 5 2" xfId="22744" xr:uid="{D39D8717-BD11-4E83-B5F7-7CFAEC46E72C}"/>
    <cellStyle name="Comma 3 5 6 2 6" xfId="12251" xr:uid="{462E862A-3966-43AC-898D-CE76BD81A690}"/>
    <cellStyle name="Comma 3 5 6 2 6 2" xfId="26115" xr:uid="{A661032E-D107-45DD-A153-36873E60E7DE}"/>
    <cellStyle name="Comma 3 5 6 2 7" xfId="13996" xr:uid="{9FE37C0F-824D-47C7-BA1D-43390400D516}"/>
    <cellStyle name="Comma 3 5 6 2 7 2" xfId="27860" xr:uid="{CB04A2AA-C106-403F-A638-8065C3EAE779}"/>
    <cellStyle name="Comma 3 5 6 2 8" xfId="15544" xr:uid="{A4A0BDBE-7529-45C8-AAE8-E0B3BD3871A1}"/>
    <cellStyle name="Comma 3 5 6 3" xfId="1979" xr:uid="{AE44FC2A-2202-428A-B659-C1B6AD68C265}"/>
    <cellStyle name="Comma 3 5 6 3 2" xfId="3699" xr:uid="{EA2791ED-2851-4F5D-8504-55AC294209ED}"/>
    <cellStyle name="Comma 3 5 6 3 2 2" xfId="17733" xr:uid="{D5C8DB6E-C988-487B-A1C9-2696021B1AA7}"/>
    <cellStyle name="Comma 3 5 6 3 3" xfId="7625" xr:uid="{DEA1D9C1-F2BC-4941-A7CA-2B1385575C80}"/>
    <cellStyle name="Comma 3 5 6 3 3 2" xfId="21494" xr:uid="{1FE0AA52-7EA0-45B3-9263-31524F290D2A}"/>
    <cellStyle name="Comma 3 5 6 3 4" xfId="9143" xr:uid="{DF98BB17-0140-40BC-B4F4-31A31D5C8184}"/>
    <cellStyle name="Comma 3 5 6 3 4 2" xfId="23008" xr:uid="{129B56E9-F31A-4ED3-9771-77515D00F6A5}"/>
    <cellStyle name="Comma 3 5 6 3 5" xfId="12757" xr:uid="{BACBAB48-E48E-4472-A57B-C1A4AC5D9005}"/>
    <cellStyle name="Comma 3 5 6 3 5 2" xfId="26621" xr:uid="{3AFB6A90-6DB8-4622-88A1-DC9B6536D74D}"/>
    <cellStyle name="Comma 3 5 6 3 6" xfId="14502" xr:uid="{294F2B24-F2C2-413E-9988-6E3950001854}"/>
    <cellStyle name="Comma 3 5 6 3 6 2" xfId="28366" xr:uid="{66CB0A87-7232-4BAF-A2D4-21712C18AC51}"/>
    <cellStyle name="Comma 3 5 6 3 7" xfId="16050" xr:uid="{52C43223-EE9E-4E21-B5BE-F07FAEA4E674}"/>
    <cellStyle name="Comma 3 5 6 4" xfId="2671" xr:uid="{98E64294-0E3B-4D5E-8121-46194F740A9C}"/>
    <cellStyle name="Comma 3 5 6 4 2" xfId="6608" xr:uid="{0372A0BA-B699-498E-AE72-88850964788E}"/>
    <cellStyle name="Comma 3 5 6 4 2 2" xfId="20482" xr:uid="{B63FAD2C-B81F-4B78-86BA-E7ED2692F8F8}"/>
    <cellStyle name="Comma 3 5 6 4 3" xfId="10389" xr:uid="{31051C7E-F7B3-4EAB-AAF1-B0F795FBE1FC}"/>
    <cellStyle name="Comma 3 5 6 4 3 2" xfId="24254" xr:uid="{20B15729-62BC-4E29-9A3A-0CEDFE48C5EF}"/>
    <cellStyle name="Comma 3 5 6 4 4" xfId="13490" xr:uid="{ABF90C09-B3A8-44C9-8D8D-3C68FFDD3492}"/>
    <cellStyle name="Comma 3 5 6 4 4 2" xfId="27354" xr:uid="{6991F14F-D8EE-4E3D-B315-43B75534AEC2}"/>
    <cellStyle name="Comma 3 5 6 4 5" xfId="16713" xr:uid="{2E90F43F-2F8D-4117-9AC9-42B65CF56453}"/>
    <cellStyle name="Comma 3 5 6 5" xfId="5417" xr:uid="{57C5DE8D-DED8-4824-9C02-78996D1DD79B}"/>
    <cellStyle name="Comma 3 5 6 5 2" xfId="10891" xr:uid="{D6F363AF-0CBB-4148-B183-17EAB37153A8}"/>
    <cellStyle name="Comma 3 5 6 5 2 2" xfId="24756" xr:uid="{58E77A32-AFB0-4833-875A-769F679BCA9E}"/>
    <cellStyle name="Comma 3 5 6 5 3" xfId="19451" xr:uid="{45F9DF9C-C29E-4703-85FB-320474FCDA95}"/>
    <cellStyle name="Comma 3 5 6 6" xfId="5919" xr:uid="{0A96D5C8-CE34-4F7C-9EAB-068121BB18F5}"/>
    <cellStyle name="Comma 3 5 6 6 2" xfId="11393" xr:uid="{3D63C5B4-FEC9-4048-B897-22F4B645CAA1}"/>
    <cellStyle name="Comma 3 5 6 6 2 2" xfId="25258" xr:uid="{9D41F48A-3A39-4FCC-8232-081B24FD7A37}"/>
    <cellStyle name="Comma 3 5 6 6 3" xfId="19953" xr:uid="{662A13FE-4C1F-41C2-9B65-FEF4CA2BE60B}"/>
    <cellStyle name="Comma 3 5 6 7" xfId="6438" xr:uid="{EC3A17D1-AE8C-4CD0-A30B-187DCBD79110}"/>
    <cellStyle name="Comma 3 5 6 7 2" xfId="20409" xr:uid="{E58A0671-03E0-45B8-B316-BC7749F688AE}"/>
    <cellStyle name="Comma 3 5 6 8" xfId="8135" xr:uid="{0C6CED5A-63F5-4515-AC22-CA5DC1FFD04D}"/>
    <cellStyle name="Comma 3 5 6 8 2" xfId="22000" xr:uid="{2BA3ED87-88CF-47DC-B6DD-B88CBB9BE6B1}"/>
    <cellStyle name="Comma 3 5 6 9" xfId="11745" xr:uid="{C1DC05EA-0CC0-45ED-B140-1460B41A1EFB}"/>
    <cellStyle name="Comma 3 5 6 9 2" xfId="25609" xr:uid="{122E7908-B626-450D-BB81-FC7E230BA500}"/>
    <cellStyle name="Comma 3 5 7" xfId="1213" xr:uid="{D809E511-3ACF-464A-A5AB-41F703AE7938}"/>
    <cellStyle name="Comma 3 5 7 2" xfId="1719" xr:uid="{92A313AA-CF0E-4A2A-9BA1-2BC7C6E11F0D}"/>
    <cellStyle name="Comma 3 5 7 2 2" xfId="3947" xr:uid="{4837A12C-A64C-45A3-A39E-46D22BFB2583}"/>
    <cellStyle name="Comma 3 5 7 2 2 2" xfId="17981" xr:uid="{77D35CE3-D000-4201-B3AB-A4B7852386C1}"/>
    <cellStyle name="Comma 3 5 7 2 3" xfId="7365" xr:uid="{BC2D5F9A-591C-432D-A26B-E1A17948821F}"/>
    <cellStyle name="Comma 3 5 7 2 3 2" xfId="21236" xr:uid="{386B1EDB-BDB3-4399-97FC-35F1FF221CB4}"/>
    <cellStyle name="Comma 3 5 7 2 4" xfId="9391" xr:uid="{A4FA4017-ED0B-45F9-AECB-2EE0A8A633DE}"/>
    <cellStyle name="Comma 3 5 7 2 4 2" xfId="23256" xr:uid="{FB64A5E9-097C-492D-B07E-68C8AC869A80}"/>
    <cellStyle name="Comma 3 5 7 2 5" xfId="12499" xr:uid="{4B317750-D653-4573-97C8-C660640D66EF}"/>
    <cellStyle name="Comma 3 5 7 2 5 2" xfId="26363" xr:uid="{CB715D45-2186-414C-9BE9-715DD81319F9}"/>
    <cellStyle name="Comma 3 5 7 2 6" xfId="14244" xr:uid="{03A84DA7-45BB-45F1-9FA8-CB4213FA8B45}"/>
    <cellStyle name="Comma 3 5 7 2 6 2" xfId="28108" xr:uid="{5E1392ED-F3A3-4CA0-996B-EB7280FC0AAC}"/>
    <cellStyle name="Comma 3 5 7 2 7" xfId="15792" xr:uid="{6084BC82-E905-4896-9110-D65B375AB055}"/>
    <cellStyle name="Comma 3 5 7 3" xfId="2227" xr:uid="{16D5ADA1-D7DF-41EC-A422-4564E5939BCD}"/>
    <cellStyle name="Comma 3 5 7 3 2" xfId="7873" xr:uid="{9EDC7DB0-D319-430A-91FF-1D780DF42D52}"/>
    <cellStyle name="Comma 3 5 7 3 2 2" xfId="21742" xr:uid="{20231815-A472-4CB3-BE7C-4C4EBD064535}"/>
    <cellStyle name="Comma 3 5 7 3 3" xfId="13005" xr:uid="{C42F3A65-32B9-4B96-97A1-8AC5D9A08D00}"/>
    <cellStyle name="Comma 3 5 7 3 3 2" xfId="26869" xr:uid="{EF5CF133-A853-44D5-A55D-A45D796262F3}"/>
    <cellStyle name="Comma 3 5 7 3 4" xfId="14750" xr:uid="{DA710FED-30A1-4C12-B499-3DD021A023B6}"/>
    <cellStyle name="Comma 3 5 7 3 4 2" xfId="28614" xr:uid="{54013A62-B113-4F2E-ADC6-F75BE5383417}"/>
    <cellStyle name="Comma 3 5 7 3 5" xfId="16298" xr:uid="{1D67D196-B97F-4514-B93F-8ACE4FF621CC}"/>
    <cellStyle name="Comma 3 5 7 4" xfId="2943" xr:uid="{A30EA773-C927-4AD3-B1C7-C3C9A2834D36}"/>
    <cellStyle name="Comma 3 5 7 4 2" xfId="16985" xr:uid="{BAC878EF-F0A3-4473-A4A4-677DA4A329AA}"/>
    <cellStyle name="Comma 3 5 7 5" xfId="6859" xr:uid="{3C526D07-742A-4EB0-8A81-3D11812C8C53}"/>
    <cellStyle name="Comma 3 5 7 5 2" xfId="20730" xr:uid="{076F2922-63BE-4DB9-B21C-CA386AFC8EDA}"/>
    <cellStyle name="Comma 3 5 7 6" xfId="8383" xr:uid="{FFE75354-4278-4BC1-A3F1-FE6C2AE6A639}"/>
    <cellStyle name="Comma 3 5 7 6 2" xfId="22248" xr:uid="{42CD3692-D161-4E7B-BA58-0285097881B8}"/>
    <cellStyle name="Comma 3 5 7 7" xfId="11993" xr:uid="{C57BCD22-AFD1-483B-93E4-EDC78E647F2C}"/>
    <cellStyle name="Comma 3 5 7 7 2" xfId="25857" xr:uid="{6F77177B-F93B-45BE-8483-06CA24350724}"/>
    <cellStyle name="Comma 3 5 7 8" xfId="13738" xr:uid="{8FFA3077-4EF9-4556-B47B-1B516E7B9FB5}"/>
    <cellStyle name="Comma 3 5 7 8 2" xfId="27602" xr:uid="{2473DC03-2A19-48F3-BC3C-0D2BF24F2CF9}"/>
    <cellStyle name="Comma 3 5 7 9" xfId="15286" xr:uid="{E8E5063B-3CC7-4464-98FF-8442D96E8095}"/>
    <cellStyle name="Comma 3 5 8" xfId="546" xr:uid="{450B0C81-1009-40F6-BB4F-AA1A071B907D}"/>
    <cellStyle name="Comma 3 5 8 2" xfId="4195" xr:uid="{5EC4D710-084E-4A3F-9256-6E946524D5A8}"/>
    <cellStyle name="Comma 3 5 8 2 2" xfId="9639" xr:uid="{3C0F77E1-CBDF-4172-8747-4E5F13996CE6}"/>
    <cellStyle name="Comma 3 5 8 2 2 2" xfId="23504" xr:uid="{47044E94-8440-4F85-AFE6-FA7C81C776B3}"/>
    <cellStyle name="Comma 3 5 8 2 3" xfId="18229" xr:uid="{D4425C17-F8BE-4019-BD09-7BE6EE126FE2}"/>
    <cellStyle name="Comma 3 5 8 3" xfId="3185" xr:uid="{5956F2C6-922F-4669-BFA3-3E838ED10515}"/>
    <cellStyle name="Comma 3 5 8 3 2" xfId="17227" xr:uid="{3CC416A8-295F-4460-A602-EF42D2291596}"/>
    <cellStyle name="Comma 3 5 8 4" xfId="6511" xr:uid="{44D3CB4A-6A78-4525-A605-114E338DAA4B}"/>
    <cellStyle name="Comma 3 5 8 4 2" xfId="20466" xr:uid="{857BA7E0-C8A9-473D-A356-B1A4AD5DFF3B}"/>
    <cellStyle name="Comma 3 5 8 5" xfId="8631" xr:uid="{04EB9625-A9F8-4A84-9A79-F78918DD081A}"/>
    <cellStyle name="Comma 3 5 8 5 2" xfId="22496" xr:uid="{F66A1DE0-6757-461B-B51A-4FDA3145F18A}"/>
    <cellStyle name="Comma 3 5 8 6" xfId="11729" xr:uid="{EE100EAC-001C-4878-87E3-2A921FD24511}"/>
    <cellStyle name="Comma 3 5 8 6 2" xfId="25593" xr:uid="{3E09972A-E132-4310-B246-1B62B053B9CF}"/>
    <cellStyle name="Comma 3 5 8 7" xfId="13474" xr:uid="{BA82628C-C44F-497D-ADBE-C798FDFB9DF8}"/>
    <cellStyle name="Comma 3 5 8 7 2" xfId="27338" xr:uid="{BE951D0C-C949-450F-B19B-49403FC34119}"/>
    <cellStyle name="Comma 3 5 8 8" xfId="15022" xr:uid="{6F78B9B6-67B2-41BE-8C5B-730C8338983E}"/>
    <cellStyle name="Comma 3 5 9" xfId="1455" xr:uid="{C657938C-2FCE-42ED-A097-3038951F8204}"/>
    <cellStyle name="Comma 3 5 9 2" xfId="3683" xr:uid="{457143A2-D54D-4EBC-9EF2-2A240535B36E}"/>
    <cellStyle name="Comma 3 5 9 2 2" xfId="17719" xr:uid="{5D13DB71-469F-4C4A-8563-0532A0E42131}"/>
    <cellStyle name="Comma 3 5 9 3" xfId="7101" xr:uid="{C1C0E253-1B22-42E1-8513-97C0C046B16C}"/>
    <cellStyle name="Comma 3 5 9 3 2" xfId="20972" xr:uid="{3210BBC3-CBE8-43EA-BD53-DEC761791263}"/>
    <cellStyle name="Comma 3 5 9 4" xfId="9127" xr:uid="{08861144-D60B-451B-9BB4-9177C32EEC1D}"/>
    <cellStyle name="Comma 3 5 9 4 2" xfId="22992" xr:uid="{9EA58B9B-1CB6-46E1-85E9-38251201E6D0}"/>
    <cellStyle name="Comma 3 5 9 5" xfId="12235" xr:uid="{43756C74-2089-4CB8-BB81-CDDDC749E1EB}"/>
    <cellStyle name="Comma 3 5 9 5 2" xfId="26099" xr:uid="{DA603B40-78FD-4A87-BD10-64D63250EB3E}"/>
    <cellStyle name="Comma 3 5 9 6" xfId="13980" xr:uid="{07B97923-2D03-455C-9133-FE26B1F92839}"/>
    <cellStyle name="Comma 3 5 9 6 2" xfId="27844" xr:uid="{AC0F56CA-9619-4F2D-9754-B78369F49314}"/>
    <cellStyle name="Comma 3 5 9 7" xfId="15528" xr:uid="{ACA7341C-8A48-401D-9302-95E058B56051}"/>
    <cellStyle name="Comma 3 6" xfId="247" xr:uid="{00000000-0005-0000-0000-0000D4000000}"/>
    <cellStyle name="Comma 3 6 10" xfId="2521" xr:uid="{F894E47F-88A2-411E-95D4-0E54DD07D913}"/>
    <cellStyle name="Comma 3 6 10 2" xfId="4697" xr:uid="{D9872D31-9F13-4A00-A433-493EE0D330B0}"/>
    <cellStyle name="Comma 3 6 10 2 2" xfId="18731" xr:uid="{699B2751-C174-4F18-AF6F-460065357AF8}"/>
    <cellStyle name="Comma 3 6 10 3" xfId="6518" xr:uid="{7D10B3F9-F4A5-4FD4-B2CB-F73900BEC73D}"/>
    <cellStyle name="Comma 3 6 10 3 2" xfId="20472" xr:uid="{020C69A5-4EE7-4945-8BFA-929BC2857780}"/>
    <cellStyle name="Comma 3 6 10 4" xfId="10143" xr:uid="{185300C6-66BA-421D-B95E-2970EC5405E8}"/>
    <cellStyle name="Comma 3 6 10 4 2" xfId="24008" xr:uid="{594DD7AE-177E-453D-9DCA-9AA4AD1E560D}"/>
    <cellStyle name="Comma 3 6 10 5" xfId="13480" xr:uid="{55E78DF2-A2DC-4BE6-A010-479EDE111ECE}"/>
    <cellStyle name="Comma 3 6 10 5 2" xfId="27344" xr:uid="{D0787216-D5B6-46BC-B057-042BF007AD67}"/>
    <cellStyle name="Comma 3 6 11" xfId="5173" xr:uid="{5C9ED968-44CA-4209-AD1B-BA47282BBBFD}"/>
    <cellStyle name="Comma 3 6 11 2" xfId="10645" xr:uid="{A8761A41-1DCB-4226-B3D1-9A5472FA7024}"/>
    <cellStyle name="Comma 3 6 11 2 2" xfId="24510" xr:uid="{36452670-5054-4183-8A10-8AC6803C8B88}"/>
    <cellStyle name="Comma 3 6 11 3" xfId="19207" xr:uid="{6FE5F910-51A0-436E-A9FD-CD1EE296FEDA}"/>
    <cellStyle name="Comma 3 6 12" xfId="5673" xr:uid="{6D86E632-0883-415E-96F8-87772B932CB7}"/>
    <cellStyle name="Comma 3 6 12 2" xfId="11147" xr:uid="{0386B21C-8874-4807-AC6A-314C0AC26A51}"/>
    <cellStyle name="Comma 3 6 12 2 2" xfId="25012" xr:uid="{D07D1998-7BA0-46F2-932C-16D9CBF76885}"/>
    <cellStyle name="Comma 3 6 12 3" xfId="19707" xr:uid="{A19F627F-41F6-4F2B-B6BF-FB28DD4A5110}"/>
    <cellStyle name="Comma 3 6 13" xfId="6246" xr:uid="{FC9FCC0F-CEEA-48DF-9426-D034EFB2C20F}"/>
    <cellStyle name="Comma 3 6 14" xfId="2709" xr:uid="{62664D31-DA41-46ED-981A-E00EC8FC7439}"/>
    <cellStyle name="Comma 3 6 14 2" xfId="16751" xr:uid="{2D0170E9-2425-4AFE-8D75-8FBDDF96D454}"/>
    <cellStyle name="Comma 3 6 15" xfId="8125" xr:uid="{78D1FCE6-A917-4FE9-9A4B-697F38DA2DF2}"/>
    <cellStyle name="Comma 3 6 15 2" xfId="21990" xr:uid="{993AAE6E-09EF-46AB-8FA4-D40A7D7487B7}"/>
    <cellStyle name="Comma 3 6 16" xfId="11735" xr:uid="{BC2E9094-24AA-4E6C-9EB3-3FDD997AD109}"/>
    <cellStyle name="Comma 3 6 16 2" xfId="25599" xr:uid="{A4002057-67F6-458C-BE56-855176B28CDD}"/>
    <cellStyle name="Comma 3 6 17" xfId="555" xr:uid="{78C6F89B-D7BB-420A-85B8-5334F1ACFE72}"/>
    <cellStyle name="Comma 3 6 18" xfId="15028" xr:uid="{FC459AFE-5CC4-416E-B70F-C3612A9AD017}"/>
    <cellStyle name="Comma 3 6 2" xfId="989" xr:uid="{CD92CCEE-337B-455E-8DA5-3EB720EB73DC}"/>
    <cellStyle name="Comma 3 6 2 10" xfId="2735" xr:uid="{81615A2E-948F-4E13-8F01-7E467EE90705}"/>
    <cellStyle name="Comma 3 6 2 10 2" xfId="16777" xr:uid="{6D5B6665-0652-47E2-80CA-D077332DB3E4}"/>
    <cellStyle name="Comma 3 6 2 11" xfId="6635" xr:uid="{9CCD20D6-758A-4036-A632-8394F1817638}"/>
    <cellStyle name="Comma 3 6 2 11 2" xfId="20506" xr:uid="{2AE965EB-9CF5-4C8D-B1E6-8E4FC679325E}"/>
    <cellStyle name="Comma 3 6 2 12" xfId="8159" xr:uid="{2B143D26-AC3B-4714-8B33-239213FC6D38}"/>
    <cellStyle name="Comma 3 6 2 12 2" xfId="22024" xr:uid="{06ED6A17-555B-4EA4-8E71-3E3611443F87}"/>
    <cellStyle name="Comma 3 6 2 13" xfId="11769" xr:uid="{023444A0-066F-4262-895B-AA6855765258}"/>
    <cellStyle name="Comma 3 6 2 13 2" xfId="25633" xr:uid="{8E41C562-45EC-48ED-930D-F8F05E5235D2}"/>
    <cellStyle name="Comma 3 6 2 14" xfId="13514" xr:uid="{075F0478-C9A7-49A9-BBED-E08A1E6BE4FB}"/>
    <cellStyle name="Comma 3 6 2 14 2" xfId="27378" xr:uid="{5CF33098-092C-4EA3-8484-83B49FEF1D57}"/>
    <cellStyle name="Comma 3 6 2 15" xfId="15062" xr:uid="{2FB408E6-2B23-4B97-8BE7-654F80F6EBEA}"/>
    <cellStyle name="Comma 3 6 2 2" xfId="1036" xr:uid="{7FF260E3-78F4-4609-A4D3-DCB94AF233B5}"/>
    <cellStyle name="Comma 3 6 2 2 10" xfId="6682" xr:uid="{BB94D087-A166-4FD5-BCFA-D6F527CF0216}"/>
    <cellStyle name="Comma 3 6 2 2 10 2" xfId="20553" xr:uid="{619DEA47-468E-47A7-ADBE-BC6453AAD0E0}"/>
    <cellStyle name="Comma 3 6 2 2 11" xfId="8206" xr:uid="{C0214C76-2CDB-4608-8559-3E80EC800366}"/>
    <cellStyle name="Comma 3 6 2 2 11 2" xfId="22071" xr:uid="{A3EB8008-F80D-4D03-A492-982925CFE0B1}"/>
    <cellStyle name="Comma 3 6 2 2 12" xfId="11816" xr:uid="{74063EAF-69C4-4599-87BB-448D877FB7D9}"/>
    <cellStyle name="Comma 3 6 2 2 12 2" xfId="25680" xr:uid="{66038857-A30C-47F4-9F4F-2D2AEDAD4FD1}"/>
    <cellStyle name="Comma 3 6 2 2 13" xfId="13561" xr:uid="{2E73BC14-BE4A-46A9-A6D4-4AF7C55F19B0}"/>
    <cellStyle name="Comma 3 6 2 2 13 2" xfId="27425" xr:uid="{38D6E050-2F31-454D-A675-521F787E837A}"/>
    <cellStyle name="Comma 3 6 2 2 14" xfId="15109" xr:uid="{F766544C-FA3E-465A-A2BA-5D7400BB4675}"/>
    <cellStyle name="Comma 3 6 2 2 2" xfId="1160" xr:uid="{068B2608-697C-42F5-B67F-A7838ACFCC7D}"/>
    <cellStyle name="Comma 3 6 2 2 2 10" xfId="8330" xr:uid="{39F56ADA-08F4-4D57-9197-2E82FD446592}"/>
    <cellStyle name="Comma 3 6 2 2 2 10 2" xfId="22195" xr:uid="{B935778C-198A-44E2-8EA1-0A9FBDF24466}"/>
    <cellStyle name="Comma 3 6 2 2 2 11" xfId="11940" xr:uid="{5DB590EF-C73D-4A41-8DCD-1C2837970351}"/>
    <cellStyle name="Comma 3 6 2 2 2 11 2" xfId="25804" xr:uid="{509C027E-FD3F-4E34-9424-1AB67DF8F407}"/>
    <cellStyle name="Comma 3 6 2 2 2 12" xfId="13685" xr:uid="{7376AE61-A196-4C0E-A3DB-D6A0D24296E8}"/>
    <cellStyle name="Comma 3 6 2 2 2 12 2" xfId="27549" xr:uid="{E207C700-4980-41C8-8009-CB6FF6035CB5}"/>
    <cellStyle name="Comma 3 6 2 2 2 13" xfId="15233" xr:uid="{741EBD8D-C200-4085-8655-125404FDE3C9}"/>
    <cellStyle name="Comma 3 6 2 2 2 2" xfId="1408" xr:uid="{20A750CD-4240-4143-B96F-5D76A83BEC60}"/>
    <cellStyle name="Comma 3 6 2 2 2 2 10" xfId="12188" xr:uid="{F6DED721-CCD9-4B09-BF2C-EE397AF28E2A}"/>
    <cellStyle name="Comma 3 6 2 2 2 2 10 2" xfId="26052" xr:uid="{32117788-C876-46A5-9801-DEB7DB6E1C30}"/>
    <cellStyle name="Comma 3 6 2 2 2 2 11" xfId="13933" xr:uid="{1E6793B0-1FB7-4D08-8010-22F535899697}"/>
    <cellStyle name="Comma 3 6 2 2 2 2 11 2" xfId="27797" xr:uid="{EC56EAA6-C5BD-43A4-940D-50081B7029FC}"/>
    <cellStyle name="Comma 3 6 2 2 2 2 12" xfId="15481" xr:uid="{D9A5C996-06C2-44B6-A4E7-ECC2D23AA9CD}"/>
    <cellStyle name="Comma 3 6 2 2 2 2 2" xfId="1914" xr:uid="{8CEB4AB5-4E3F-4118-9628-793389B0E975}"/>
    <cellStyle name="Comma 3 6 2 2 2 2 2 2" xfId="4636" xr:uid="{3DA1B97F-082F-40C8-ADA3-8DD53B6EBA63}"/>
    <cellStyle name="Comma 3 6 2 2 2 2 2 2 2" xfId="10082" xr:uid="{38C906E3-E6F8-439B-8DC1-E2A0F432B93B}"/>
    <cellStyle name="Comma 3 6 2 2 2 2 2 2 2 2" xfId="23947" xr:uid="{A9FCFE61-65E6-4573-A0A7-2C64FB76CBB2}"/>
    <cellStyle name="Comma 3 6 2 2 2 2 2 2 3" xfId="18670" xr:uid="{B726BB72-D3EA-42ED-B245-A66FEEBB9DC6}"/>
    <cellStyle name="Comma 3 6 2 2 2 2 2 3" xfId="3626" xr:uid="{393390D2-B4A7-4B9B-9DB6-DBEC7F6A35A2}"/>
    <cellStyle name="Comma 3 6 2 2 2 2 2 3 2" xfId="17668" xr:uid="{A94D4B05-D3D1-421B-B925-E0D58E89766F}"/>
    <cellStyle name="Comma 3 6 2 2 2 2 2 4" xfId="7560" xr:uid="{857273CF-A0B8-4223-9876-443A34521F02}"/>
    <cellStyle name="Comma 3 6 2 2 2 2 2 4 2" xfId="21431" xr:uid="{6FA21F56-BBCD-49E3-88C3-46104E8F3E87}"/>
    <cellStyle name="Comma 3 6 2 2 2 2 2 5" xfId="9074" xr:uid="{C890219F-BB56-4EC3-914A-844F87C61EFC}"/>
    <cellStyle name="Comma 3 6 2 2 2 2 2 5 2" xfId="22939" xr:uid="{B568765B-2AE5-42B0-960C-209DDF83BE5E}"/>
    <cellStyle name="Comma 3 6 2 2 2 2 2 6" xfId="12694" xr:uid="{E2E30A35-3627-4C4D-BCBE-BCF5ED2CF11C}"/>
    <cellStyle name="Comma 3 6 2 2 2 2 2 6 2" xfId="26558" xr:uid="{676DA642-CEB9-4ED2-8360-6EC54CF9AF53}"/>
    <cellStyle name="Comma 3 6 2 2 2 2 2 7" xfId="14439" xr:uid="{4B3CC822-0528-4033-A171-55E7AE4E6D47}"/>
    <cellStyle name="Comma 3 6 2 2 2 2 2 7 2" xfId="28303" xr:uid="{232EFDC1-05F1-4E3B-872D-76BAAD8D44C1}"/>
    <cellStyle name="Comma 3 6 2 2 2 2 2 8" xfId="15987" xr:uid="{6F279356-E237-4006-9BCA-D0F0ED1A53DB}"/>
    <cellStyle name="Comma 3 6 2 2 2 2 3" xfId="2422" xr:uid="{7E3E9A2A-362B-46BC-9F0F-6883A5B33306}"/>
    <cellStyle name="Comma 3 6 2 2 2 2 3 2" xfId="4142" xr:uid="{10173316-5B9D-495A-9F07-C7DE2075F015}"/>
    <cellStyle name="Comma 3 6 2 2 2 2 3 2 2" xfId="18176" xr:uid="{172B35CB-C7B6-40D1-83A4-3560F2397E83}"/>
    <cellStyle name="Comma 3 6 2 2 2 2 3 3" xfId="8068" xr:uid="{ADDDBFCB-D7A7-48EE-8A1B-B697F1384CE4}"/>
    <cellStyle name="Comma 3 6 2 2 2 2 3 3 2" xfId="21937" xr:uid="{1B473273-3523-4D73-9725-7F581001C759}"/>
    <cellStyle name="Comma 3 6 2 2 2 2 3 4" xfId="9586" xr:uid="{39237C52-FD67-45DA-8B56-D10F6ECF0A8D}"/>
    <cellStyle name="Comma 3 6 2 2 2 2 3 4 2" xfId="23451" xr:uid="{A48182BB-1EF5-4427-B036-1AE5DECCF2F4}"/>
    <cellStyle name="Comma 3 6 2 2 2 2 3 5" xfId="13200" xr:uid="{28F42468-CD56-4F0C-9154-A8CA6BBFDA9D}"/>
    <cellStyle name="Comma 3 6 2 2 2 2 3 5 2" xfId="27064" xr:uid="{F406C10C-7E2B-42D6-818B-27E9D9D7797B}"/>
    <cellStyle name="Comma 3 6 2 2 2 2 3 6" xfId="14945" xr:uid="{78874673-67E6-4749-B7E4-1D02F3DBCDA2}"/>
    <cellStyle name="Comma 3 6 2 2 2 2 3 6 2" xfId="28809" xr:uid="{000D8EAC-8021-40A8-9F30-79CC619460A9}"/>
    <cellStyle name="Comma 3 6 2 2 2 2 3 7" xfId="16493" xr:uid="{5BFA34F9-659C-4636-AD24-8C9A66C98D16}"/>
    <cellStyle name="Comma 3 6 2 2 2 2 4" xfId="5114" xr:uid="{6FF296D3-A513-467C-8D7E-BFDCCBAEA141}"/>
    <cellStyle name="Comma 3 6 2 2 2 2 4 2" xfId="10584" xr:uid="{29D9094A-F248-4472-8FF4-D087FF00E60C}"/>
    <cellStyle name="Comma 3 6 2 2 2 2 4 2 2" xfId="24449" xr:uid="{2D31DA16-B39D-46C0-84B5-F8F633647E77}"/>
    <cellStyle name="Comma 3 6 2 2 2 2 4 3" xfId="19148" xr:uid="{DE6AD8CF-3781-4A05-8794-75AE387DFC4B}"/>
    <cellStyle name="Comma 3 6 2 2 2 2 5" xfId="5612" xr:uid="{FE0A8FB1-87B7-4C43-8E01-403DB5D20032}"/>
    <cellStyle name="Comma 3 6 2 2 2 2 5 2" xfId="11086" xr:uid="{2C5D6CF2-6E40-4C83-A250-204DD6525C37}"/>
    <cellStyle name="Comma 3 6 2 2 2 2 5 2 2" xfId="24951" xr:uid="{59B5E4AC-8324-4183-A743-54AC913348D0}"/>
    <cellStyle name="Comma 3 6 2 2 2 2 5 3" xfId="19646" xr:uid="{1E650B84-741F-4DE6-8528-CC5859EE100C}"/>
    <cellStyle name="Comma 3 6 2 2 2 2 6" xfId="6114" xr:uid="{31690E7E-478A-48BA-B58F-DFF25D7EADD7}"/>
    <cellStyle name="Comma 3 6 2 2 2 2 6 2" xfId="11588" xr:uid="{B36E6708-37EE-4D59-9785-FF6DDA82DED5}"/>
    <cellStyle name="Comma 3 6 2 2 2 2 6 2 2" xfId="25453" xr:uid="{4159D21D-94AA-4DDD-8C10-CFB96AE80306}"/>
    <cellStyle name="Comma 3 6 2 2 2 2 6 3" xfId="20148" xr:uid="{D524B17D-F88C-457E-B4D6-DC23E6F24AF2}"/>
    <cellStyle name="Comma 3 6 2 2 2 2 7" xfId="3132" xr:uid="{01EE1D40-48C7-4065-8138-C9988A88805E}"/>
    <cellStyle name="Comma 3 6 2 2 2 2 7 2" xfId="17174" xr:uid="{B8364400-04BE-42CD-9B3A-DDB334412872}"/>
    <cellStyle name="Comma 3 6 2 2 2 2 8" xfId="7054" xr:uid="{03E431F7-91A8-42CB-81A1-A7A89F34C6D5}"/>
    <cellStyle name="Comma 3 6 2 2 2 2 8 2" xfId="20925" xr:uid="{4BAC918F-57C7-4394-97C7-68CFC8D515EF}"/>
    <cellStyle name="Comma 3 6 2 2 2 2 9" xfId="8578" xr:uid="{4DA28014-C895-4127-8CEF-68DFC7EC0C56}"/>
    <cellStyle name="Comma 3 6 2 2 2 2 9 2" xfId="22443" xr:uid="{2E659B1B-C4BB-4436-8B18-0FE8CA468995}"/>
    <cellStyle name="Comma 3 6 2 2 2 3" xfId="1666" xr:uid="{16CF27CA-C8F0-48BF-8A9F-6FD89C51E271}"/>
    <cellStyle name="Comma 3 6 2 2 2 3 2" xfId="4388" xr:uid="{5942F689-A29D-40BB-B8E7-7F8B82AF2299}"/>
    <cellStyle name="Comma 3 6 2 2 2 3 2 2" xfId="9834" xr:uid="{F3BD43A4-5950-499E-B55F-61D585CC2708}"/>
    <cellStyle name="Comma 3 6 2 2 2 3 2 2 2" xfId="23699" xr:uid="{E81E2291-231D-4F59-B639-976D07DD4757}"/>
    <cellStyle name="Comma 3 6 2 2 2 3 2 3" xfId="18422" xr:uid="{A03AFBD5-C0F8-4B5F-90E0-347ABC8B6336}"/>
    <cellStyle name="Comma 3 6 2 2 2 3 3" xfId="3378" xr:uid="{07F7057C-CB0A-4D96-BEF7-2E402A16085B}"/>
    <cellStyle name="Comma 3 6 2 2 2 3 3 2" xfId="17420" xr:uid="{F9384C26-9D9F-43D8-AC2E-C969F2326EDB}"/>
    <cellStyle name="Comma 3 6 2 2 2 3 4" xfId="7312" xr:uid="{D16C8174-717D-4BB9-9748-6FC8EED92B05}"/>
    <cellStyle name="Comma 3 6 2 2 2 3 4 2" xfId="21183" xr:uid="{DC246A42-816D-4912-9F8E-A26E067BA6D3}"/>
    <cellStyle name="Comma 3 6 2 2 2 3 5" xfId="8826" xr:uid="{072C470C-DEF8-4625-AFAC-71754874B4AE}"/>
    <cellStyle name="Comma 3 6 2 2 2 3 5 2" xfId="22691" xr:uid="{F9A5D469-0857-4339-9F22-FE9A7FD45CE9}"/>
    <cellStyle name="Comma 3 6 2 2 2 3 6" xfId="12446" xr:uid="{385CC87F-72C9-4DCA-BB84-665B072B5C75}"/>
    <cellStyle name="Comma 3 6 2 2 2 3 6 2" xfId="26310" xr:uid="{521D31F0-8AE3-40BB-ABE4-A5B0B12F623E}"/>
    <cellStyle name="Comma 3 6 2 2 2 3 7" xfId="14191" xr:uid="{FC2D76EA-0EA8-4C37-ADCA-9E50647F27BA}"/>
    <cellStyle name="Comma 3 6 2 2 2 3 7 2" xfId="28055" xr:uid="{B6F5E148-55C5-44C1-866B-690904A67DFA}"/>
    <cellStyle name="Comma 3 6 2 2 2 3 8" xfId="15739" xr:uid="{B4DFC28A-FD6A-4626-9213-38990AF59169}"/>
    <cellStyle name="Comma 3 6 2 2 2 4" xfId="2174" xr:uid="{B647AA17-D27F-4CB0-9109-5599C5AE0F64}"/>
    <cellStyle name="Comma 3 6 2 2 2 4 2" xfId="3894" xr:uid="{6427221B-5B89-44D5-AAD8-E31B56626ADE}"/>
    <cellStyle name="Comma 3 6 2 2 2 4 2 2" xfId="17928" xr:uid="{19B634AC-2CBE-4FBA-8D82-D94092B27E8F}"/>
    <cellStyle name="Comma 3 6 2 2 2 4 3" xfId="7820" xr:uid="{81F78D49-BAA3-4AAF-8D65-E67364699C33}"/>
    <cellStyle name="Comma 3 6 2 2 2 4 3 2" xfId="21689" xr:uid="{5CAD2A6A-9092-4D04-8E45-954DE4C21640}"/>
    <cellStyle name="Comma 3 6 2 2 2 4 4" xfId="9338" xr:uid="{F1858B26-45BC-41CC-B546-DC502FA461E2}"/>
    <cellStyle name="Comma 3 6 2 2 2 4 4 2" xfId="23203" xr:uid="{5253457D-1F46-4C3E-ACB9-949739484654}"/>
    <cellStyle name="Comma 3 6 2 2 2 4 5" xfId="12952" xr:uid="{86F5A424-C5F2-4EDD-ABEF-AF9F221ADADA}"/>
    <cellStyle name="Comma 3 6 2 2 2 4 5 2" xfId="26816" xr:uid="{19368DF6-CF68-4DE0-B739-808B79790A0B}"/>
    <cellStyle name="Comma 3 6 2 2 2 4 6" xfId="14697" xr:uid="{040FA5D4-F9ED-4B43-BEB1-5C0B89730EB0}"/>
    <cellStyle name="Comma 3 6 2 2 2 4 6 2" xfId="28561" xr:uid="{0E94AF54-9B78-454D-B7D2-550709470BB7}"/>
    <cellStyle name="Comma 3 6 2 2 2 4 7" xfId="16245" xr:uid="{4FF81E61-AE6C-49DA-BAF2-20913FDABEDA}"/>
    <cellStyle name="Comma 3 6 2 2 2 5" xfId="4875" xr:uid="{453D0A32-28D3-48AD-8CE7-58D566564C7E}"/>
    <cellStyle name="Comma 3 6 2 2 2 5 2" xfId="10336" xr:uid="{CD0777DF-7C72-4EA9-A1E7-DD89EC043B4A}"/>
    <cellStyle name="Comma 3 6 2 2 2 5 2 2" xfId="24201" xr:uid="{A157963A-BCFE-424F-AF98-7652B4EBE3F6}"/>
    <cellStyle name="Comma 3 6 2 2 2 5 3" xfId="18909" xr:uid="{C42E25E1-D2D1-492E-B223-F1658B9EB952}"/>
    <cellStyle name="Comma 3 6 2 2 2 6" xfId="5364" xr:uid="{68E816FC-0526-4B78-8776-94B09739DCF0}"/>
    <cellStyle name="Comma 3 6 2 2 2 6 2" xfId="10838" xr:uid="{5694C235-98D9-4340-AD5F-96284B00F331}"/>
    <cellStyle name="Comma 3 6 2 2 2 6 2 2" xfId="24703" xr:uid="{B0AD8832-5556-4D90-9E8F-1FEE66A39987}"/>
    <cellStyle name="Comma 3 6 2 2 2 6 3" xfId="19398" xr:uid="{C559BDAD-3677-4178-B1BF-ED97A5F981D3}"/>
    <cellStyle name="Comma 3 6 2 2 2 7" xfId="5866" xr:uid="{62F129C9-4DE8-42C6-99C6-D00C4D5E6ADD}"/>
    <cellStyle name="Comma 3 6 2 2 2 7 2" xfId="11340" xr:uid="{3701CE8B-B3EF-4A25-8065-3B3BFFF5056A}"/>
    <cellStyle name="Comma 3 6 2 2 2 7 2 2" xfId="25205" xr:uid="{FE9977BC-38CA-4C16-899E-787FC7FA9BB5}"/>
    <cellStyle name="Comma 3 6 2 2 2 7 3" xfId="19900" xr:uid="{C136F5F8-1901-4161-B8BC-C6F41CCEDA59}"/>
    <cellStyle name="Comma 3 6 2 2 2 8" xfId="2891" xr:uid="{EF35F506-FDB5-499A-B0E7-46A27C9919C9}"/>
    <cellStyle name="Comma 3 6 2 2 2 8 2" xfId="16933" xr:uid="{DB6CE3F9-2ADF-4F92-8D53-203C16E3378A}"/>
    <cellStyle name="Comma 3 6 2 2 2 9" xfId="6806" xr:uid="{EE77CFEE-4E9A-4BA0-9ECB-4739093F35C5}"/>
    <cellStyle name="Comma 3 6 2 2 2 9 2" xfId="20677" xr:uid="{88D4F06F-9B54-4792-969F-E0EE9003C544}"/>
    <cellStyle name="Comma 3 6 2 2 3" xfId="1284" xr:uid="{CC4F0062-F34F-4C76-A6E6-510AA717AC8C}"/>
    <cellStyle name="Comma 3 6 2 2 3 10" xfId="12064" xr:uid="{B8573CE6-29C9-49A4-90D8-FA07652A3CCC}"/>
    <cellStyle name="Comma 3 6 2 2 3 10 2" xfId="25928" xr:uid="{3678C989-47B3-4EC4-8E5A-5D3607F401A8}"/>
    <cellStyle name="Comma 3 6 2 2 3 11" xfId="13809" xr:uid="{46504868-10D2-4E5A-956F-FE1DE2A80372}"/>
    <cellStyle name="Comma 3 6 2 2 3 11 2" xfId="27673" xr:uid="{3BFB4360-6729-4B2B-BF7F-E70C6D1020B4}"/>
    <cellStyle name="Comma 3 6 2 2 3 12" xfId="15357" xr:uid="{8176DCF9-1C12-47F0-9AA4-46293D44396D}"/>
    <cellStyle name="Comma 3 6 2 2 3 2" xfId="1790" xr:uid="{9F9E5475-9F8D-479D-9014-8DD5B98D3EAC}"/>
    <cellStyle name="Comma 3 6 2 2 3 2 2" xfId="4512" xr:uid="{8748DCE9-19D8-4BED-B019-373B40F3972B}"/>
    <cellStyle name="Comma 3 6 2 2 3 2 2 2" xfId="9958" xr:uid="{C5649478-E0A3-42B2-ACE5-213731C7CC30}"/>
    <cellStyle name="Comma 3 6 2 2 3 2 2 2 2" xfId="23823" xr:uid="{25ABAF48-6B55-41B7-BE23-E44278B74A94}"/>
    <cellStyle name="Comma 3 6 2 2 3 2 2 3" xfId="18546" xr:uid="{4DB9902C-9F89-45F1-9274-4D4647E2CAE8}"/>
    <cellStyle name="Comma 3 6 2 2 3 2 3" xfId="3502" xr:uid="{7381F53E-BEB7-4538-A8C5-4CE34B078942}"/>
    <cellStyle name="Comma 3 6 2 2 3 2 3 2" xfId="17544" xr:uid="{57FBF25E-0348-47D5-94D8-58B56125EB75}"/>
    <cellStyle name="Comma 3 6 2 2 3 2 4" xfId="7436" xr:uid="{045B3FA5-02B2-46F2-B610-97BD12F38861}"/>
    <cellStyle name="Comma 3 6 2 2 3 2 4 2" xfId="21307" xr:uid="{F4BACB8F-D5B5-404E-9D10-B85898BD0826}"/>
    <cellStyle name="Comma 3 6 2 2 3 2 5" xfId="8950" xr:uid="{12E19D1C-F421-4207-98C7-728AEE68210E}"/>
    <cellStyle name="Comma 3 6 2 2 3 2 5 2" xfId="22815" xr:uid="{A005DF85-7CD2-4F28-ACEA-34AA6A751C6D}"/>
    <cellStyle name="Comma 3 6 2 2 3 2 6" xfId="12570" xr:uid="{42CEC2CB-290C-4C24-8060-0871CB186234}"/>
    <cellStyle name="Comma 3 6 2 2 3 2 6 2" xfId="26434" xr:uid="{9F42B3C8-5A19-4DCE-81AE-9BF651108418}"/>
    <cellStyle name="Comma 3 6 2 2 3 2 7" xfId="14315" xr:uid="{46B7C7CE-A1E6-4EC2-B795-6439E57F0F57}"/>
    <cellStyle name="Comma 3 6 2 2 3 2 7 2" xfId="28179" xr:uid="{324EAE42-0F62-4884-B5CC-9FC4F41ECD0E}"/>
    <cellStyle name="Comma 3 6 2 2 3 2 8" xfId="15863" xr:uid="{69B6B455-41AE-4A6B-BF2F-800E43D82A84}"/>
    <cellStyle name="Comma 3 6 2 2 3 3" xfId="2298" xr:uid="{824F6EA5-5D2A-4982-988D-A7B6AF57F317}"/>
    <cellStyle name="Comma 3 6 2 2 3 3 2" xfId="4018" xr:uid="{E4A47DA6-19B7-43BF-8FB0-1A633C6E56BC}"/>
    <cellStyle name="Comma 3 6 2 2 3 3 2 2" xfId="18052" xr:uid="{81001851-1886-44F3-9C0B-37CF04299C77}"/>
    <cellStyle name="Comma 3 6 2 2 3 3 3" xfId="7944" xr:uid="{2179D7AB-DE88-4360-AAE8-13B65EE46999}"/>
    <cellStyle name="Comma 3 6 2 2 3 3 3 2" xfId="21813" xr:uid="{612BC7E6-9F0E-4367-B2A5-DE561076DE61}"/>
    <cellStyle name="Comma 3 6 2 2 3 3 4" xfId="9462" xr:uid="{9624E47D-6E49-48C7-95BD-1C4F4D5EEC51}"/>
    <cellStyle name="Comma 3 6 2 2 3 3 4 2" xfId="23327" xr:uid="{B92768E8-CADA-443B-87DA-A3A69BC6F706}"/>
    <cellStyle name="Comma 3 6 2 2 3 3 5" xfId="13076" xr:uid="{93989AF9-EAB3-4D48-A381-53D886162FB6}"/>
    <cellStyle name="Comma 3 6 2 2 3 3 5 2" xfId="26940" xr:uid="{32E34D59-F30A-4F2B-AE94-A93A1045126D}"/>
    <cellStyle name="Comma 3 6 2 2 3 3 6" xfId="14821" xr:uid="{04068373-E7C3-469F-B862-6F621A72FB1B}"/>
    <cellStyle name="Comma 3 6 2 2 3 3 6 2" xfId="28685" xr:uid="{46AAC0C0-21C0-498B-833B-81864632C323}"/>
    <cellStyle name="Comma 3 6 2 2 3 3 7" xfId="16369" xr:uid="{2B2B261F-6058-40F5-92F3-45F1E43B3A7B}"/>
    <cellStyle name="Comma 3 6 2 2 3 4" xfId="4991" xr:uid="{5CE31446-C8BD-40EC-8219-7FCFE6F81F76}"/>
    <cellStyle name="Comma 3 6 2 2 3 4 2" xfId="10460" xr:uid="{A314F429-0512-4A68-AF0D-CEEF75049218}"/>
    <cellStyle name="Comma 3 6 2 2 3 4 2 2" xfId="24325" xr:uid="{53A41F3A-5B71-4863-8DB9-21011A66FDA0}"/>
    <cellStyle name="Comma 3 6 2 2 3 4 3" xfId="19025" xr:uid="{84970262-F96D-4B60-952C-14CDE9967611}"/>
    <cellStyle name="Comma 3 6 2 2 3 5" xfId="5488" xr:uid="{42AEEE0F-C4DB-40AE-B7CA-A5CE085B6152}"/>
    <cellStyle name="Comma 3 6 2 2 3 5 2" xfId="10962" xr:uid="{DBBB4EED-A230-42C3-8E53-4E2254320D35}"/>
    <cellStyle name="Comma 3 6 2 2 3 5 2 2" xfId="24827" xr:uid="{2A2D0103-BA21-4C21-8A3F-E0F0BB72B154}"/>
    <cellStyle name="Comma 3 6 2 2 3 5 3" xfId="19522" xr:uid="{8DD08C4C-35F9-446B-83F6-94240F906C31}"/>
    <cellStyle name="Comma 3 6 2 2 3 6" xfId="5990" xr:uid="{0014698C-2D19-4E0D-99E5-D8E3ED1173DF}"/>
    <cellStyle name="Comma 3 6 2 2 3 6 2" xfId="11464" xr:uid="{A0A55316-A283-4814-AF8A-E8ED159392F6}"/>
    <cellStyle name="Comma 3 6 2 2 3 6 2 2" xfId="25329" xr:uid="{1633B8B5-0D12-46BF-8EF8-7BEAA09BEE42}"/>
    <cellStyle name="Comma 3 6 2 2 3 6 3" xfId="20024" xr:uid="{EDBFCD7D-BA64-4199-901C-28603B0F0676}"/>
    <cellStyle name="Comma 3 6 2 2 3 7" xfId="3009" xr:uid="{C0C874ED-21F8-4165-8769-3E5E55E81814}"/>
    <cellStyle name="Comma 3 6 2 2 3 7 2" xfId="17051" xr:uid="{5BE87675-7FE7-470E-B0EB-D078F4433097}"/>
    <cellStyle name="Comma 3 6 2 2 3 8" xfId="6930" xr:uid="{A8541295-3760-4BB2-9DB7-3F46BA536ED9}"/>
    <cellStyle name="Comma 3 6 2 2 3 8 2" xfId="20801" xr:uid="{4F9A884E-148C-4C7C-A197-AC89856F965D}"/>
    <cellStyle name="Comma 3 6 2 2 3 9" xfId="8454" xr:uid="{3AE778F4-A665-4C4F-AB37-78D97F3F9EC2}"/>
    <cellStyle name="Comma 3 6 2 2 3 9 2" xfId="22319" xr:uid="{3BA726BA-B7AA-4703-8979-4448DE40C32F}"/>
    <cellStyle name="Comma 3 6 2 2 4" xfId="1542" xr:uid="{974C018D-530F-46E7-8B71-12C204059BDD}"/>
    <cellStyle name="Comma 3 6 2 2 4 2" xfId="4265" xr:uid="{A984921C-934A-4434-8298-BCBD0FFF4A0F}"/>
    <cellStyle name="Comma 3 6 2 2 4 2 2" xfId="9710" xr:uid="{466EFFD7-B24E-48A1-A068-41A8A5BD22D7}"/>
    <cellStyle name="Comma 3 6 2 2 4 2 2 2" xfId="23575" xr:uid="{89E1C587-1AC3-4713-B53B-8E753DC55321}"/>
    <cellStyle name="Comma 3 6 2 2 4 2 3" xfId="18299" xr:uid="{2C03B801-8838-4269-9976-720D04CFE6CD}"/>
    <cellStyle name="Comma 3 6 2 2 4 3" xfId="3255" xr:uid="{BCC92A21-5AE5-473D-B32F-B8F86C3D4134}"/>
    <cellStyle name="Comma 3 6 2 2 4 3 2" xfId="17297" xr:uid="{DEDC55BF-910A-4CAC-B42F-036CAFFA2319}"/>
    <cellStyle name="Comma 3 6 2 2 4 4" xfId="7188" xr:uid="{AC726420-B0AF-4AB2-9561-44AD47508FC8}"/>
    <cellStyle name="Comma 3 6 2 2 4 4 2" xfId="21059" xr:uid="{3C21F7CD-3402-4CCC-9002-BFC3EAF9E6D7}"/>
    <cellStyle name="Comma 3 6 2 2 4 5" xfId="8702" xr:uid="{EC261EA1-3441-4BD8-A0A1-82AE91778AE8}"/>
    <cellStyle name="Comma 3 6 2 2 4 5 2" xfId="22567" xr:uid="{569E368C-B0A9-46DB-86DE-672E9BF9DFE8}"/>
    <cellStyle name="Comma 3 6 2 2 4 6" xfId="12322" xr:uid="{CA090B55-BBAD-409F-AB95-78CDFA8F7A05}"/>
    <cellStyle name="Comma 3 6 2 2 4 6 2" xfId="26186" xr:uid="{DBD159C1-B4B9-4EBE-9BE5-716C7BAE2297}"/>
    <cellStyle name="Comma 3 6 2 2 4 7" xfId="14067" xr:uid="{D711A907-358D-49BB-AA86-5EC6063CA30D}"/>
    <cellStyle name="Comma 3 6 2 2 4 7 2" xfId="27931" xr:uid="{B1FA572E-2A7F-4EC4-AB4F-FB76BB82C232}"/>
    <cellStyle name="Comma 3 6 2 2 4 8" xfId="15615" xr:uid="{2F03F5B9-9B2F-45D3-AD54-FD7A5FD8AB8C}"/>
    <cellStyle name="Comma 3 6 2 2 5" xfId="2050" xr:uid="{71CC1716-F8F0-4E3B-8DC9-29E6AB26482C}"/>
    <cellStyle name="Comma 3 6 2 2 5 2" xfId="3770" xr:uid="{FF90505B-6B9D-42F3-80D0-E9444AA0F025}"/>
    <cellStyle name="Comma 3 6 2 2 5 2 2" xfId="17804" xr:uid="{BFA8F141-84C0-4B47-AC87-68E78F2455E0}"/>
    <cellStyle name="Comma 3 6 2 2 5 3" xfId="7696" xr:uid="{AF7214E4-B642-4C02-A7A2-FCD347A11493}"/>
    <cellStyle name="Comma 3 6 2 2 5 3 2" xfId="21565" xr:uid="{1E9F7B4B-67B9-49E0-A408-55F0209E6A84}"/>
    <cellStyle name="Comma 3 6 2 2 5 4" xfId="9214" xr:uid="{B76BDCD3-F315-416C-805A-CD7C6A98F6AF}"/>
    <cellStyle name="Comma 3 6 2 2 5 4 2" xfId="23079" xr:uid="{54C1F269-537D-4721-AEAB-9A254CA6257D}"/>
    <cellStyle name="Comma 3 6 2 2 5 5" xfId="12828" xr:uid="{59E11EA1-F09A-40C0-819D-A58D38E93366}"/>
    <cellStyle name="Comma 3 6 2 2 5 5 2" xfId="26692" xr:uid="{2759522A-C2C5-453B-A2E5-10818F03F40D}"/>
    <cellStyle name="Comma 3 6 2 2 5 6" xfId="14573" xr:uid="{F6CDE029-6D79-44A7-887D-482CED039BED}"/>
    <cellStyle name="Comma 3 6 2 2 5 6 2" xfId="28437" xr:uid="{37C7BEEC-3618-4DD4-B28F-5FDE00CC6F7F}"/>
    <cellStyle name="Comma 3 6 2 2 5 7" xfId="16121" xr:uid="{0BC931B9-2AD8-4988-9AA3-F7B30B8B8ED4}"/>
    <cellStyle name="Comma 3 6 2 2 6" xfId="4761" xr:uid="{EF8F327A-5980-4053-8C9A-294B9B31DB2C}"/>
    <cellStyle name="Comma 3 6 2 2 6 2" xfId="10212" xr:uid="{F700AAEE-7C13-424E-A431-0902FF4F8687}"/>
    <cellStyle name="Comma 3 6 2 2 6 2 2" xfId="24077" xr:uid="{41F80908-C261-42DA-9FAC-8D554CC3BAD4}"/>
    <cellStyle name="Comma 3 6 2 2 6 3" xfId="18795" xr:uid="{5C2B983E-440F-4EFD-936A-633C806DB88E}"/>
    <cellStyle name="Comma 3 6 2 2 7" xfId="5240" xr:uid="{3A95E881-EBF7-49F9-8EB5-89E85BE638EA}"/>
    <cellStyle name="Comma 3 6 2 2 7 2" xfId="10714" xr:uid="{8C72A380-CED7-4C9A-8725-097902267EC8}"/>
    <cellStyle name="Comma 3 6 2 2 7 2 2" xfId="24579" xr:uid="{E32F1480-165E-4AF7-8B91-2F4C411FBFE7}"/>
    <cellStyle name="Comma 3 6 2 2 7 3" xfId="19274" xr:uid="{3195F8CE-A2FF-493A-BB8D-A09124475443}"/>
    <cellStyle name="Comma 3 6 2 2 8" xfId="5742" xr:uid="{6D1302F5-BEE1-4E2C-91B0-3A5E6C0493FE}"/>
    <cellStyle name="Comma 3 6 2 2 8 2" xfId="11216" xr:uid="{CE65A9D7-9271-4016-B1C3-1721BC3BCA1E}"/>
    <cellStyle name="Comma 3 6 2 2 8 2 2" xfId="25081" xr:uid="{2EFCAD6C-11B9-4C07-B10D-D7F6FE74C728}"/>
    <cellStyle name="Comma 3 6 2 2 8 3" xfId="19776" xr:uid="{7AEE2F31-B2FA-4BBC-9733-0CB9E429B5ED}"/>
    <cellStyle name="Comma 3 6 2 2 9" xfId="2777" xr:uid="{A95F0AAB-EEC7-4FEE-AC8C-444C140599E0}"/>
    <cellStyle name="Comma 3 6 2 2 9 2" xfId="16819" xr:uid="{1C00DC64-4837-4271-9A38-5DE99E5513AD}"/>
    <cellStyle name="Comma 3 6 2 3" xfId="1113" xr:uid="{28305463-3879-4C7D-B122-2033195956F0}"/>
    <cellStyle name="Comma 3 6 2 3 10" xfId="8283" xr:uid="{C477F4C3-155D-4879-A8B9-BE5E2086EB11}"/>
    <cellStyle name="Comma 3 6 2 3 10 2" xfId="22148" xr:uid="{8ACE894E-2626-433B-A25C-592DA252421E}"/>
    <cellStyle name="Comma 3 6 2 3 11" xfId="11893" xr:uid="{003318A8-84EE-4409-801D-2930504E304D}"/>
    <cellStyle name="Comma 3 6 2 3 11 2" xfId="25757" xr:uid="{F86B93AD-BB9A-4F9C-86F4-88B504D4CE80}"/>
    <cellStyle name="Comma 3 6 2 3 12" xfId="13638" xr:uid="{7BF307F4-213E-4D36-909D-CFAF50AF770B}"/>
    <cellStyle name="Comma 3 6 2 3 12 2" xfId="27502" xr:uid="{21D65AE5-32C3-426B-AD3A-6FFD9C702EB5}"/>
    <cellStyle name="Comma 3 6 2 3 13" xfId="15186" xr:uid="{52F8F1FA-89DE-4347-B454-F2012A3D1FA2}"/>
    <cellStyle name="Comma 3 6 2 3 2" xfId="1361" xr:uid="{06AF3500-F9EF-40CF-9895-EDF5F227E67A}"/>
    <cellStyle name="Comma 3 6 2 3 2 10" xfId="12141" xr:uid="{8E4894FF-B438-4305-A8E1-AB07CBBA4C7F}"/>
    <cellStyle name="Comma 3 6 2 3 2 10 2" xfId="26005" xr:uid="{623FA9C7-AEFD-4623-AFE5-F68C23AA7D53}"/>
    <cellStyle name="Comma 3 6 2 3 2 11" xfId="13886" xr:uid="{5056A1D1-927B-4189-A5D5-C9B7A865208D}"/>
    <cellStyle name="Comma 3 6 2 3 2 11 2" xfId="27750" xr:uid="{C2867A71-F8CF-4EB7-876B-F8868A60AABD}"/>
    <cellStyle name="Comma 3 6 2 3 2 12" xfId="15434" xr:uid="{CE88DE3F-D5C4-4617-80A9-88796755419D}"/>
    <cellStyle name="Comma 3 6 2 3 2 2" xfId="1867" xr:uid="{D1F335DD-1551-4CB1-A8CB-AB77604B580D}"/>
    <cellStyle name="Comma 3 6 2 3 2 2 2" xfId="4589" xr:uid="{6EB9FEC6-285C-4A43-819C-EA3F7B3A1ED1}"/>
    <cellStyle name="Comma 3 6 2 3 2 2 2 2" xfId="10035" xr:uid="{7F50A9DC-1884-4B44-974C-55DF23FE2842}"/>
    <cellStyle name="Comma 3 6 2 3 2 2 2 2 2" xfId="23900" xr:uid="{580E3CA3-03CF-49BB-8E29-CFC212F20C83}"/>
    <cellStyle name="Comma 3 6 2 3 2 2 2 3" xfId="18623" xr:uid="{FE9B5AE9-31F1-428C-B4A2-09D28AFF829B}"/>
    <cellStyle name="Comma 3 6 2 3 2 2 3" xfId="3579" xr:uid="{F387AED8-9AE0-4BFE-9FE7-D4511D527B18}"/>
    <cellStyle name="Comma 3 6 2 3 2 2 3 2" xfId="17621" xr:uid="{ECD3DAA7-D6A9-4644-9ED8-F86122364C90}"/>
    <cellStyle name="Comma 3 6 2 3 2 2 4" xfId="7513" xr:uid="{9E75CDD4-A7E4-493A-8EEB-26926338B332}"/>
    <cellStyle name="Comma 3 6 2 3 2 2 4 2" xfId="21384" xr:uid="{243025D1-EE54-4535-9C32-25C302719E97}"/>
    <cellStyle name="Comma 3 6 2 3 2 2 5" xfId="9027" xr:uid="{CB0ECF5E-3C35-457E-8335-1A4817DD0E78}"/>
    <cellStyle name="Comma 3 6 2 3 2 2 5 2" xfId="22892" xr:uid="{63FF7E27-B95F-42B4-9182-CC2759E7798F}"/>
    <cellStyle name="Comma 3 6 2 3 2 2 6" xfId="12647" xr:uid="{D58E9B6D-F04B-43EE-B181-6E60E2F5E95F}"/>
    <cellStyle name="Comma 3 6 2 3 2 2 6 2" xfId="26511" xr:uid="{4EAB63A2-095C-48C8-8C17-F589C50891CC}"/>
    <cellStyle name="Comma 3 6 2 3 2 2 7" xfId="14392" xr:uid="{55E1898C-AA59-4B3D-B295-A7A0D0D97AD6}"/>
    <cellStyle name="Comma 3 6 2 3 2 2 7 2" xfId="28256" xr:uid="{D236643D-CCD7-4F2C-BA30-6BD27CDEE425}"/>
    <cellStyle name="Comma 3 6 2 3 2 2 8" xfId="15940" xr:uid="{462DFE3E-2A5E-42BE-9516-F326723CCEBE}"/>
    <cellStyle name="Comma 3 6 2 3 2 3" xfId="2375" xr:uid="{6B91BF96-7106-40EB-B27F-5CBDF40CFB88}"/>
    <cellStyle name="Comma 3 6 2 3 2 3 2" xfId="4095" xr:uid="{218337A0-A733-4300-9B89-A9BF00020C20}"/>
    <cellStyle name="Comma 3 6 2 3 2 3 2 2" xfId="18129" xr:uid="{88D60A26-EB30-4C23-A598-4819DD652A90}"/>
    <cellStyle name="Comma 3 6 2 3 2 3 3" xfId="8021" xr:uid="{682FCFE1-2188-49E1-8684-34E5638D0DE4}"/>
    <cellStyle name="Comma 3 6 2 3 2 3 3 2" xfId="21890" xr:uid="{41496D1E-A404-45B2-9067-128D1E44AB65}"/>
    <cellStyle name="Comma 3 6 2 3 2 3 4" xfId="9539" xr:uid="{13A640C3-2B6D-44BC-A7F2-56DBCD492EA2}"/>
    <cellStyle name="Comma 3 6 2 3 2 3 4 2" xfId="23404" xr:uid="{D2396410-D589-4B0B-B86D-7184E0206739}"/>
    <cellStyle name="Comma 3 6 2 3 2 3 5" xfId="13153" xr:uid="{3D98275E-6DAF-4BF2-A76A-459B01CA064C}"/>
    <cellStyle name="Comma 3 6 2 3 2 3 5 2" xfId="27017" xr:uid="{972E58AB-9CB2-4F41-AE7D-235BC4CDFBD5}"/>
    <cellStyle name="Comma 3 6 2 3 2 3 6" xfId="14898" xr:uid="{8C955406-BCDC-4511-9F0F-A1B887621D9F}"/>
    <cellStyle name="Comma 3 6 2 3 2 3 6 2" xfId="28762" xr:uid="{6A47C04A-45DC-4A39-BB75-A3AC0DC74B84}"/>
    <cellStyle name="Comma 3 6 2 3 2 3 7" xfId="16446" xr:uid="{DE79CAFB-D155-4898-88CD-99C11B9C9A75}"/>
    <cellStyle name="Comma 3 6 2 3 2 4" xfId="5067" xr:uid="{6C146CA5-7992-41AA-A54B-4BE0BFDF4293}"/>
    <cellStyle name="Comma 3 6 2 3 2 4 2" xfId="10537" xr:uid="{FDC86709-3A1E-4F1C-90EA-B4730F97656D}"/>
    <cellStyle name="Comma 3 6 2 3 2 4 2 2" xfId="24402" xr:uid="{46D8466B-7BC2-4E03-BF9D-0DED88FCFFE1}"/>
    <cellStyle name="Comma 3 6 2 3 2 4 3" xfId="19101" xr:uid="{C91CD984-7078-432A-9399-13A1AB7A55E5}"/>
    <cellStyle name="Comma 3 6 2 3 2 5" xfId="5565" xr:uid="{CDE43A14-3C63-4F4C-9763-4AECE72DB003}"/>
    <cellStyle name="Comma 3 6 2 3 2 5 2" xfId="11039" xr:uid="{E1393338-8359-4420-B699-B34F4660B46B}"/>
    <cellStyle name="Comma 3 6 2 3 2 5 2 2" xfId="24904" xr:uid="{E19DFB6C-A0F3-4B2B-8BFF-27657ABC211D}"/>
    <cellStyle name="Comma 3 6 2 3 2 5 3" xfId="19599" xr:uid="{C06A0BFE-FECB-49AF-B2BB-9FBF6B531E2C}"/>
    <cellStyle name="Comma 3 6 2 3 2 6" xfId="6067" xr:uid="{A36C2E0B-4F76-4726-AB04-9076063E6981}"/>
    <cellStyle name="Comma 3 6 2 3 2 6 2" xfId="11541" xr:uid="{50610B18-F875-4A6D-873E-BF977FAF32AF}"/>
    <cellStyle name="Comma 3 6 2 3 2 6 2 2" xfId="25406" xr:uid="{C653B377-D969-4439-B83D-69A8FF8EEEBB}"/>
    <cellStyle name="Comma 3 6 2 3 2 6 3" xfId="20101" xr:uid="{66BAE95F-AF6A-434E-BDF0-479D7386B626}"/>
    <cellStyle name="Comma 3 6 2 3 2 7" xfId="3085" xr:uid="{E6E8C9E7-FD9C-4F27-A65F-F626F7BD2219}"/>
    <cellStyle name="Comma 3 6 2 3 2 7 2" xfId="17127" xr:uid="{19EE98A5-35B8-4C2F-931D-FCAADBA3E09A}"/>
    <cellStyle name="Comma 3 6 2 3 2 8" xfId="7007" xr:uid="{64E6E18E-F99F-406A-9424-A8B64C227514}"/>
    <cellStyle name="Comma 3 6 2 3 2 8 2" xfId="20878" xr:uid="{1CB13146-3256-46D0-9682-E3907CB38494}"/>
    <cellStyle name="Comma 3 6 2 3 2 9" xfId="8531" xr:uid="{B1B241A2-2B5F-4DAD-964B-DFC87E84193E}"/>
    <cellStyle name="Comma 3 6 2 3 2 9 2" xfId="22396" xr:uid="{3623BFCE-AB15-462A-83A3-5E66437430FC}"/>
    <cellStyle name="Comma 3 6 2 3 3" xfId="1619" xr:uid="{5BB834F5-41CF-4D05-9246-634101628263}"/>
    <cellStyle name="Comma 3 6 2 3 3 2" xfId="4341" xr:uid="{966CDEC9-88B0-4975-9C75-97145DD1F459}"/>
    <cellStyle name="Comma 3 6 2 3 3 2 2" xfId="9787" xr:uid="{0904435C-F7B0-49D6-8F82-2BE5F9AE4B58}"/>
    <cellStyle name="Comma 3 6 2 3 3 2 2 2" xfId="23652" xr:uid="{149D94A9-9FB8-48D8-8E54-F44220852300}"/>
    <cellStyle name="Comma 3 6 2 3 3 2 3" xfId="18375" xr:uid="{277EA203-8B4E-4505-8D0A-BC427C96E8A2}"/>
    <cellStyle name="Comma 3 6 2 3 3 3" xfId="3331" xr:uid="{61CEDB7E-79E4-41C5-8565-8047D8EF70AA}"/>
    <cellStyle name="Comma 3 6 2 3 3 3 2" xfId="17373" xr:uid="{C18F130D-5489-4038-89F1-C1290F3F46D8}"/>
    <cellStyle name="Comma 3 6 2 3 3 4" xfId="7265" xr:uid="{28F2D0BF-0919-4870-9C5A-C1F9BC5E9696}"/>
    <cellStyle name="Comma 3 6 2 3 3 4 2" xfId="21136" xr:uid="{F5C0295A-030E-41A0-97BF-E97C11C1DE96}"/>
    <cellStyle name="Comma 3 6 2 3 3 5" xfId="8779" xr:uid="{7C4B067B-B8C9-4643-BD16-F5AC1641A016}"/>
    <cellStyle name="Comma 3 6 2 3 3 5 2" xfId="22644" xr:uid="{CD822B66-33D2-4B8B-98CD-1A74D395382D}"/>
    <cellStyle name="Comma 3 6 2 3 3 6" xfId="12399" xr:uid="{23C7E1B2-43C4-4EAC-ACD7-4D050A7976A4}"/>
    <cellStyle name="Comma 3 6 2 3 3 6 2" xfId="26263" xr:uid="{B93A7A42-F108-47BA-AEAD-88F3E2ABF530}"/>
    <cellStyle name="Comma 3 6 2 3 3 7" xfId="14144" xr:uid="{334874F3-7367-4995-8296-9120BF84A17B}"/>
    <cellStyle name="Comma 3 6 2 3 3 7 2" xfId="28008" xr:uid="{250E251A-0EA0-41E0-A06A-B986C90F7A91}"/>
    <cellStyle name="Comma 3 6 2 3 3 8" xfId="15692" xr:uid="{B8985EAD-6306-47BD-9506-9C5A6F49220C}"/>
    <cellStyle name="Comma 3 6 2 3 4" xfId="2127" xr:uid="{5E86815B-7F0D-49EA-B94D-C682A5678325}"/>
    <cellStyle name="Comma 3 6 2 3 4 2" xfId="3847" xr:uid="{D2D6A228-C55D-423B-BAF1-82C76704F848}"/>
    <cellStyle name="Comma 3 6 2 3 4 2 2" xfId="17881" xr:uid="{D4D21BE3-6C2B-47F7-93EE-D605EA7B8575}"/>
    <cellStyle name="Comma 3 6 2 3 4 3" xfId="7773" xr:uid="{A8F06D42-8702-4D48-A2C5-7BCB3F0081ED}"/>
    <cellStyle name="Comma 3 6 2 3 4 3 2" xfId="21642" xr:uid="{497D16B8-0349-4D49-9B7E-D5689243752C}"/>
    <cellStyle name="Comma 3 6 2 3 4 4" xfId="9291" xr:uid="{97EFE31C-0F93-4E88-8E53-80F895D5ADF6}"/>
    <cellStyle name="Comma 3 6 2 3 4 4 2" xfId="23156" xr:uid="{65B48B89-6506-4AB8-AB6E-F69D451BFFF9}"/>
    <cellStyle name="Comma 3 6 2 3 4 5" xfId="12905" xr:uid="{3C249BCA-936D-4A3C-8AA4-41D3E68FDA27}"/>
    <cellStyle name="Comma 3 6 2 3 4 5 2" xfId="26769" xr:uid="{50458740-72C0-4FC7-B943-D33BACF75498}"/>
    <cellStyle name="Comma 3 6 2 3 4 6" xfId="14650" xr:uid="{3184DAF5-B010-4F6D-8F7E-4F2338596337}"/>
    <cellStyle name="Comma 3 6 2 3 4 6 2" xfId="28514" xr:uid="{8E525855-3636-48F0-83C2-9A8604E99F64}"/>
    <cellStyle name="Comma 3 6 2 3 4 7" xfId="16198" xr:uid="{8F8451F4-CBC7-4465-8FAE-D6E9FD7EB22D}"/>
    <cellStyle name="Comma 3 6 2 3 5" xfId="4831" xr:uid="{7AF24A6D-344F-455A-9BFF-F98E0ACCE511}"/>
    <cellStyle name="Comma 3 6 2 3 5 2" xfId="10289" xr:uid="{71AABCD7-7F9A-4474-88F2-04AEF5DF99D9}"/>
    <cellStyle name="Comma 3 6 2 3 5 2 2" xfId="24154" xr:uid="{BC1FB1A9-6F72-4079-A4F2-3943BB2C0D64}"/>
    <cellStyle name="Comma 3 6 2 3 5 3" xfId="18865" xr:uid="{A6B2A3B2-D563-4CDA-A8DF-6823830F0358}"/>
    <cellStyle name="Comma 3 6 2 3 6" xfId="5317" xr:uid="{1DCC9EB5-EAF0-42F3-BFB9-D48FB1AB3206}"/>
    <cellStyle name="Comma 3 6 2 3 6 2" xfId="10791" xr:uid="{A6DDB415-51CB-4609-9C69-A65DCCF0D227}"/>
    <cellStyle name="Comma 3 6 2 3 6 2 2" xfId="24656" xr:uid="{FA33634C-AE14-472A-96A4-A3D112C51781}"/>
    <cellStyle name="Comma 3 6 2 3 6 3" xfId="19351" xr:uid="{AD56F16E-FFA7-4064-A538-FB069AE3631A}"/>
    <cellStyle name="Comma 3 6 2 3 7" xfId="5819" xr:uid="{3985DED0-E581-4B88-A88A-E3F6055130F0}"/>
    <cellStyle name="Comma 3 6 2 3 7 2" xfId="11293" xr:uid="{DFBBB5D4-26AA-4D5F-88C4-F38C1709ACB8}"/>
    <cellStyle name="Comma 3 6 2 3 7 2 2" xfId="25158" xr:uid="{F1029841-196D-44B2-8A82-BA8BCC961E4D}"/>
    <cellStyle name="Comma 3 6 2 3 7 3" xfId="19853" xr:uid="{FA8E8233-777E-4713-89B9-8891A890F0B6}"/>
    <cellStyle name="Comma 3 6 2 3 8" xfId="2847" xr:uid="{7907D136-582E-4D2B-9C5D-67B6840424D5}"/>
    <cellStyle name="Comma 3 6 2 3 8 2" xfId="16889" xr:uid="{CA96AD18-9316-477F-BB79-9E45C82C591C}"/>
    <cellStyle name="Comma 3 6 2 3 9" xfId="6759" xr:uid="{EBCF5F96-90CA-45C9-9346-E67E44963376}"/>
    <cellStyle name="Comma 3 6 2 3 9 2" xfId="20630" xr:uid="{199D03C9-22B5-4CA5-AC75-3AEC336C9AE9}"/>
    <cellStyle name="Comma 3 6 2 4" xfId="1237" xr:uid="{5CA77F9E-EA8E-4924-A99E-231432297C0E}"/>
    <cellStyle name="Comma 3 6 2 4 10" xfId="12017" xr:uid="{BCD53910-DC08-4D58-8595-7585E4DAFCA6}"/>
    <cellStyle name="Comma 3 6 2 4 10 2" xfId="25881" xr:uid="{35D2D93C-71AE-48F5-A3EF-DD48D3FEC334}"/>
    <cellStyle name="Comma 3 6 2 4 11" xfId="13762" xr:uid="{585DE08C-EAE3-4F8C-A334-1B1851F2341F}"/>
    <cellStyle name="Comma 3 6 2 4 11 2" xfId="27626" xr:uid="{EAD448DE-CCFB-4690-AB5E-3F591DD2DF56}"/>
    <cellStyle name="Comma 3 6 2 4 12" xfId="15310" xr:uid="{D609712C-0443-4882-87C8-96396AEBD4DE}"/>
    <cellStyle name="Comma 3 6 2 4 2" xfId="1743" xr:uid="{41BFCF3B-4385-4A5A-89CC-A112FA86B0B2}"/>
    <cellStyle name="Comma 3 6 2 4 2 2" xfId="4465" xr:uid="{7E87FD44-9201-440C-B882-F0FB9ECBE9FA}"/>
    <cellStyle name="Comma 3 6 2 4 2 2 2" xfId="9911" xr:uid="{BA8B72FC-FD90-4A58-827A-41DE153F17B6}"/>
    <cellStyle name="Comma 3 6 2 4 2 2 2 2" xfId="23776" xr:uid="{9F3903D8-6687-4270-954E-011CC22074F6}"/>
    <cellStyle name="Comma 3 6 2 4 2 2 3" xfId="18499" xr:uid="{EFF7A9ED-0048-4B65-8DC2-3ABB9C8D42FC}"/>
    <cellStyle name="Comma 3 6 2 4 2 3" xfId="3455" xr:uid="{C2506310-8E89-4DE6-8018-13BF5FCDED3B}"/>
    <cellStyle name="Comma 3 6 2 4 2 3 2" xfId="17497" xr:uid="{81FA30C6-CE87-41FA-BC9A-8F6053F644C9}"/>
    <cellStyle name="Comma 3 6 2 4 2 4" xfId="7389" xr:uid="{E124C64F-6837-4677-818F-A2FEA675D6FB}"/>
    <cellStyle name="Comma 3 6 2 4 2 4 2" xfId="21260" xr:uid="{C4422CED-31E0-48FF-96D1-29B59E59C9ED}"/>
    <cellStyle name="Comma 3 6 2 4 2 5" xfId="8903" xr:uid="{1F608D49-166E-4518-B131-316F01FE3237}"/>
    <cellStyle name="Comma 3 6 2 4 2 5 2" xfId="22768" xr:uid="{D899CA18-2194-4170-ACF7-ADAA9E6B1252}"/>
    <cellStyle name="Comma 3 6 2 4 2 6" xfId="12523" xr:uid="{206FA54D-DB94-488C-95DF-863FCFF81677}"/>
    <cellStyle name="Comma 3 6 2 4 2 6 2" xfId="26387" xr:uid="{F2AA4976-8D49-401E-9F06-C1B2D17E07CC}"/>
    <cellStyle name="Comma 3 6 2 4 2 7" xfId="14268" xr:uid="{1A25A8DE-0E76-40CE-A74B-3F479DB19D60}"/>
    <cellStyle name="Comma 3 6 2 4 2 7 2" xfId="28132" xr:uid="{E2A735AB-1C7E-4922-9B11-4D08F7400F64}"/>
    <cellStyle name="Comma 3 6 2 4 2 8" xfId="15816" xr:uid="{8BD46DB9-68B4-4E69-9F8B-1423D0918BE0}"/>
    <cellStyle name="Comma 3 6 2 4 3" xfId="2251" xr:uid="{590DF4EC-2DF1-46F5-A775-774929F03B73}"/>
    <cellStyle name="Comma 3 6 2 4 3 2" xfId="3971" xr:uid="{DF36933A-37BB-486B-A658-8FB5440BE688}"/>
    <cellStyle name="Comma 3 6 2 4 3 2 2" xfId="18005" xr:uid="{785B25D0-20B8-4A6E-BD84-42CF5736B5C0}"/>
    <cellStyle name="Comma 3 6 2 4 3 3" xfId="7897" xr:uid="{01FDA018-4E28-4EBD-A523-F2B8A645B034}"/>
    <cellStyle name="Comma 3 6 2 4 3 3 2" xfId="21766" xr:uid="{43928434-B9DA-43BD-89A2-985F3BBD6C75}"/>
    <cellStyle name="Comma 3 6 2 4 3 4" xfId="9415" xr:uid="{1272BDAE-E166-4607-BE6C-99229EA1EFF8}"/>
    <cellStyle name="Comma 3 6 2 4 3 4 2" xfId="23280" xr:uid="{3CF01EDB-3DEF-4094-839D-C3269255529C}"/>
    <cellStyle name="Comma 3 6 2 4 3 5" xfId="13029" xr:uid="{11C324D1-0006-4EEE-9092-A2518FC7153A}"/>
    <cellStyle name="Comma 3 6 2 4 3 5 2" xfId="26893" xr:uid="{154184C7-476F-42E1-96A0-8393730AD54F}"/>
    <cellStyle name="Comma 3 6 2 4 3 6" xfId="14774" xr:uid="{902C41F5-19ED-4610-96FD-25DD1E06890E}"/>
    <cellStyle name="Comma 3 6 2 4 3 6 2" xfId="28638" xr:uid="{0893963C-7CEE-4E01-8F61-7EBC53F0DA35}"/>
    <cellStyle name="Comma 3 6 2 4 3 7" xfId="16322" xr:uid="{65C083D9-CA86-4E38-8211-AEBA27AF1679}"/>
    <cellStyle name="Comma 3 6 2 4 4" xfId="4947" xr:uid="{52AFE8ED-9D56-40FD-AF22-97638C82181D}"/>
    <cellStyle name="Comma 3 6 2 4 4 2" xfId="10413" xr:uid="{0F14F252-56A2-4693-B13B-483BC0026727}"/>
    <cellStyle name="Comma 3 6 2 4 4 2 2" xfId="24278" xr:uid="{150C2401-6EBB-4F0E-B22E-3DD0F4150D59}"/>
    <cellStyle name="Comma 3 6 2 4 4 3" xfId="18981" xr:uid="{53ED33B7-4EE2-421E-A609-C16237CFB80C}"/>
    <cellStyle name="Comma 3 6 2 4 5" xfId="5441" xr:uid="{368B2B6E-FEBB-4E5B-9936-4E25B75EF39F}"/>
    <cellStyle name="Comma 3 6 2 4 5 2" xfId="10915" xr:uid="{020C05DF-DFCE-4E0F-893C-80CE481EDD2A}"/>
    <cellStyle name="Comma 3 6 2 4 5 2 2" xfId="24780" xr:uid="{223AAB0E-8943-4640-952F-95DF1B0A5F2B}"/>
    <cellStyle name="Comma 3 6 2 4 5 3" xfId="19475" xr:uid="{8BD44B82-EA25-485C-AB17-993A7E74DA4F}"/>
    <cellStyle name="Comma 3 6 2 4 6" xfId="5943" xr:uid="{A1577C40-232D-46DF-9DEB-913C18FE19A4}"/>
    <cellStyle name="Comma 3 6 2 4 6 2" xfId="11417" xr:uid="{A91DDEB7-990C-4D87-8927-453A284D7844}"/>
    <cellStyle name="Comma 3 6 2 4 6 2 2" xfId="25282" xr:uid="{914BD1A0-42BF-4F6D-88BD-305E8E94B7C6}"/>
    <cellStyle name="Comma 3 6 2 4 6 3" xfId="19977" xr:uid="{7AC5B4D0-5192-43A0-934A-89D29408FB14}"/>
    <cellStyle name="Comma 3 6 2 4 7" xfId="2965" xr:uid="{BE703589-46AC-41B3-9ED1-F2E06D71E1B7}"/>
    <cellStyle name="Comma 3 6 2 4 7 2" xfId="17007" xr:uid="{736436FD-69FA-43B0-B190-5D42D4D5358A}"/>
    <cellStyle name="Comma 3 6 2 4 8" xfId="6883" xr:uid="{1AAB8B2C-993F-494D-A3E0-22E2AF88462A}"/>
    <cellStyle name="Comma 3 6 2 4 8 2" xfId="20754" xr:uid="{C3BE6922-0844-4E13-B167-5B90DCF1B2B9}"/>
    <cellStyle name="Comma 3 6 2 4 9" xfId="8407" xr:uid="{88B93B1B-A078-43C8-B8E1-37F41AB28ABD}"/>
    <cellStyle name="Comma 3 6 2 4 9 2" xfId="22272" xr:uid="{F5D561EE-A7D2-47F7-85E8-2AEE32BF88A3}"/>
    <cellStyle name="Comma 3 6 2 5" xfId="1495" xr:uid="{DD780196-48C6-49C2-AE53-0DA4C866CB7E}"/>
    <cellStyle name="Comma 3 6 2 5 2" xfId="4219" xr:uid="{99F16830-D399-4DA8-8024-9E78F5F3ACB3}"/>
    <cellStyle name="Comma 3 6 2 5 2 2" xfId="9663" xr:uid="{D0BEA908-548E-44FA-AB7D-2A64A6BA3540}"/>
    <cellStyle name="Comma 3 6 2 5 2 2 2" xfId="23528" xr:uid="{1D91C654-4449-4FF6-92A6-A4762C07CD64}"/>
    <cellStyle name="Comma 3 6 2 5 2 3" xfId="18253" xr:uid="{699B3B10-37CB-475F-ACC6-DC3B2D5F0378}"/>
    <cellStyle name="Comma 3 6 2 5 3" xfId="3209" xr:uid="{6347E9D2-701C-4AFC-9F49-56BD7CD41CEB}"/>
    <cellStyle name="Comma 3 6 2 5 3 2" xfId="17251" xr:uid="{A1022360-7D60-488D-9AA5-0C7244CE1EF5}"/>
    <cellStyle name="Comma 3 6 2 5 4" xfId="7141" xr:uid="{4ABD8D23-800C-4F86-9800-943501879EF5}"/>
    <cellStyle name="Comma 3 6 2 5 4 2" xfId="21012" xr:uid="{1814028D-E9F4-4C85-AD9B-FB5C2A7D7AEE}"/>
    <cellStyle name="Comma 3 6 2 5 5" xfId="8655" xr:uid="{531F4235-E4B0-47CB-B7E6-F3DBCBB4648D}"/>
    <cellStyle name="Comma 3 6 2 5 5 2" xfId="22520" xr:uid="{73E894A3-9622-419B-9286-5C427A61BCDC}"/>
    <cellStyle name="Comma 3 6 2 5 6" xfId="12275" xr:uid="{6574CAB5-4137-49E1-8307-13D49C4F0EA9}"/>
    <cellStyle name="Comma 3 6 2 5 6 2" xfId="26139" xr:uid="{8039BD35-AED0-4710-834C-24689738169F}"/>
    <cellStyle name="Comma 3 6 2 5 7" xfId="14020" xr:uid="{D3D05EAD-D195-4B57-921D-BAB7A33EB71D}"/>
    <cellStyle name="Comma 3 6 2 5 7 2" xfId="27884" xr:uid="{73394881-5B0C-46F0-A9D4-CDF0154AEB50}"/>
    <cellStyle name="Comma 3 6 2 5 8" xfId="15568" xr:uid="{26C6BA52-2E33-4AD1-884B-519861CF8788}"/>
    <cellStyle name="Comma 3 6 2 6" xfId="2003" xr:uid="{7FB272C5-7796-4770-B507-3DC5AFECADEB}"/>
    <cellStyle name="Comma 3 6 2 6 2" xfId="3723" xr:uid="{D27AF8B3-335C-489B-A4AD-869BF1CA5648}"/>
    <cellStyle name="Comma 3 6 2 6 2 2" xfId="17757" xr:uid="{AFAA437E-97AA-456F-AE63-5E55BD7571D9}"/>
    <cellStyle name="Comma 3 6 2 6 3" xfId="7649" xr:uid="{3F98C066-6DD8-4BFF-9C3C-0EE556EC759C}"/>
    <cellStyle name="Comma 3 6 2 6 3 2" xfId="21518" xr:uid="{CB872BB6-94B4-41FE-921F-615344E61D06}"/>
    <cellStyle name="Comma 3 6 2 6 4" xfId="9167" xr:uid="{93A38EBC-D884-4C6F-9455-589A30A65B4A}"/>
    <cellStyle name="Comma 3 6 2 6 4 2" xfId="23032" xr:uid="{6FDF4D60-C7C2-4245-BB5C-B4FF86FBC5CB}"/>
    <cellStyle name="Comma 3 6 2 6 5" xfId="12781" xr:uid="{D2CAC0F5-33CD-4617-B543-B0ACFBE4D976}"/>
    <cellStyle name="Comma 3 6 2 6 5 2" xfId="26645" xr:uid="{91A30B3A-5BCE-412A-A1D7-DD9B536C3713}"/>
    <cellStyle name="Comma 3 6 2 6 6" xfId="14526" xr:uid="{B86CCC69-FED3-4294-BBA5-D30D4A9FDF12}"/>
    <cellStyle name="Comma 3 6 2 6 6 2" xfId="28390" xr:uid="{E14286E8-C4C0-4862-8C47-8759554EB4D6}"/>
    <cellStyle name="Comma 3 6 2 6 7" xfId="16074" xr:uid="{3F5F4180-75FA-46A4-97AF-82DCEAD04519}"/>
    <cellStyle name="Comma 3 6 2 7" xfId="4719" xr:uid="{01180593-23E9-4FB4-8482-13E16FD208FC}"/>
    <cellStyle name="Comma 3 6 2 7 2" xfId="10165" xr:uid="{7C8FED33-F7C4-4C0E-B368-CE822AE27CFA}"/>
    <cellStyle name="Comma 3 6 2 7 2 2" xfId="24030" xr:uid="{7B12B18C-5919-4CB3-AE41-273385A40A2E}"/>
    <cellStyle name="Comma 3 6 2 7 3" xfId="18753" xr:uid="{3844BF0D-7828-4B52-940E-3217A86529F2}"/>
    <cellStyle name="Comma 3 6 2 8" xfId="5193" xr:uid="{BADC75D6-402B-4261-BDEB-90EDB24CE10B}"/>
    <cellStyle name="Comma 3 6 2 8 2" xfId="10667" xr:uid="{DE66F3F1-DBA9-4315-B429-5C05C3E6229E}"/>
    <cellStyle name="Comma 3 6 2 8 2 2" xfId="24532" xr:uid="{831536C0-165F-49B0-9CF6-E15FEC14312E}"/>
    <cellStyle name="Comma 3 6 2 8 3" xfId="19227" xr:uid="{F593EEB5-09DD-48DC-87F0-066BEEA11DF5}"/>
    <cellStyle name="Comma 3 6 2 9" xfId="5695" xr:uid="{2EC5859D-5084-471E-ACE3-2BFAD7A9457A}"/>
    <cellStyle name="Comma 3 6 2 9 2" xfId="11169" xr:uid="{A1CEDB18-E89A-4C9A-A203-7919876BB391}"/>
    <cellStyle name="Comma 3 6 2 9 2 2" xfId="25034" xr:uid="{C84DC442-063A-47FE-B9C3-BA2670AADB10}"/>
    <cellStyle name="Comma 3 6 2 9 3" xfId="19729" xr:uid="{332607CA-14EB-41E6-BF5D-33B064CA329C}"/>
    <cellStyle name="Comma 3 6 3" xfId="1009" xr:uid="{B7D0ADF8-CE4D-4A64-AE36-AE6D1FCAD38F}"/>
    <cellStyle name="Comma 3 6 3 10" xfId="2753" xr:uid="{61E8307E-4E8F-45E2-9C18-0E0EE13BEA3A}"/>
    <cellStyle name="Comma 3 6 3 10 2" xfId="16795" xr:uid="{8D38FF9E-3866-4430-9C01-31DC18E9F29F}"/>
    <cellStyle name="Comma 3 6 3 11" xfId="6655" xr:uid="{C66BF911-7856-41C1-AE0C-CFABF4E6BE90}"/>
    <cellStyle name="Comma 3 6 3 11 2" xfId="20526" xr:uid="{89774CE4-0E30-499D-8B38-54B352DCF8A4}"/>
    <cellStyle name="Comma 3 6 3 12" xfId="8179" xr:uid="{00FDCA90-C2CB-45AB-B576-D25023EE1D42}"/>
    <cellStyle name="Comma 3 6 3 12 2" xfId="22044" xr:uid="{C028FA3D-D169-4DE1-90FA-F21066611E56}"/>
    <cellStyle name="Comma 3 6 3 13" xfId="11789" xr:uid="{C14C4CA3-FB21-45DD-A944-C7805E67B1C7}"/>
    <cellStyle name="Comma 3 6 3 13 2" xfId="25653" xr:uid="{C9B290AD-8C2D-40E5-B347-55CEDE0D3DC4}"/>
    <cellStyle name="Comma 3 6 3 14" xfId="13534" xr:uid="{FE485111-2EC5-4088-9A42-F699DB1155A6}"/>
    <cellStyle name="Comma 3 6 3 14 2" xfId="27398" xr:uid="{95520CA7-F270-4754-9A54-6415C7489467}"/>
    <cellStyle name="Comma 3 6 3 15" xfId="15082" xr:uid="{370BA210-2C83-46E6-A32D-CD6B4C014124}"/>
    <cellStyle name="Comma 3 6 3 2" xfId="1037" xr:uid="{EB60AF19-452A-45BA-BB84-718E33987B7D}"/>
    <cellStyle name="Comma 3 6 3 2 10" xfId="6683" xr:uid="{AF0CA82B-88CF-4CA2-B435-7CC1966CD7F5}"/>
    <cellStyle name="Comma 3 6 3 2 10 2" xfId="20554" xr:uid="{82647E6D-49F1-4617-ADA3-D33A99E4AC0D}"/>
    <cellStyle name="Comma 3 6 3 2 11" xfId="8207" xr:uid="{B2A19A3A-44DA-45CD-9A09-843D5CD470BF}"/>
    <cellStyle name="Comma 3 6 3 2 11 2" xfId="22072" xr:uid="{2B15FAB3-9F79-4A61-A3F8-5CA918198B65}"/>
    <cellStyle name="Comma 3 6 3 2 12" xfId="11817" xr:uid="{12AB61C4-2CA6-43B6-B1E6-62307EE522A6}"/>
    <cellStyle name="Comma 3 6 3 2 12 2" xfId="25681" xr:uid="{927464EB-6C7F-4F67-BCE3-C1B2DBCE884F}"/>
    <cellStyle name="Comma 3 6 3 2 13" xfId="13562" xr:uid="{56BA23B8-D3F4-45C3-B81B-23B593C96021}"/>
    <cellStyle name="Comma 3 6 3 2 13 2" xfId="27426" xr:uid="{CE69F0F5-B5DA-4525-90C9-B1918BF7F861}"/>
    <cellStyle name="Comma 3 6 3 2 14" xfId="15110" xr:uid="{6DF56FAC-15BC-4AD1-801F-7C033FA6D3A2}"/>
    <cellStyle name="Comma 3 6 3 2 2" xfId="1161" xr:uid="{58B634CB-0CC1-4158-AC55-8CA1B0D558C6}"/>
    <cellStyle name="Comma 3 6 3 2 2 10" xfId="8331" xr:uid="{4CF44D0E-26AC-46F5-AD91-4A2984203114}"/>
    <cellStyle name="Comma 3 6 3 2 2 10 2" xfId="22196" xr:uid="{76BDB654-A4FE-42FB-B0F3-A7C23060F731}"/>
    <cellStyle name="Comma 3 6 3 2 2 11" xfId="11941" xr:uid="{BE83EEDD-4BB3-4FF5-9E53-90F0F8960200}"/>
    <cellStyle name="Comma 3 6 3 2 2 11 2" xfId="25805" xr:uid="{25BEECF5-40DC-4968-A1B5-951D9294A5C4}"/>
    <cellStyle name="Comma 3 6 3 2 2 12" xfId="13686" xr:uid="{7E577D47-F6E9-4418-9B9F-80702646F995}"/>
    <cellStyle name="Comma 3 6 3 2 2 12 2" xfId="27550" xr:uid="{5E0125FA-DE49-4093-913A-0AB1FAF213A1}"/>
    <cellStyle name="Comma 3 6 3 2 2 13" xfId="15234" xr:uid="{DBEF6476-6090-4FCC-91F1-80CC67A9BE1D}"/>
    <cellStyle name="Comma 3 6 3 2 2 2" xfId="1409" xr:uid="{8BB85F1E-D542-4ACD-AC17-C4C48BB6C5E9}"/>
    <cellStyle name="Comma 3 6 3 2 2 2 10" xfId="12189" xr:uid="{8FE8EB82-B26F-4036-8860-557083C0C7DA}"/>
    <cellStyle name="Comma 3 6 3 2 2 2 10 2" xfId="26053" xr:uid="{70AED6F4-31BC-40F5-8D85-C0C85DAFD00E}"/>
    <cellStyle name="Comma 3 6 3 2 2 2 11" xfId="13934" xr:uid="{015B7722-8CB9-4420-B251-DEF806419DD4}"/>
    <cellStyle name="Comma 3 6 3 2 2 2 11 2" xfId="27798" xr:uid="{55EE97AB-9904-4AE1-9B41-C9463973D67E}"/>
    <cellStyle name="Comma 3 6 3 2 2 2 12" xfId="15482" xr:uid="{6BD1ED52-4EA0-4625-A3FC-027730A8A231}"/>
    <cellStyle name="Comma 3 6 3 2 2 2 2" xfId="1915" xr:uid="{5CBC327F-1198-4C05-A7A2-E980E71FA37E}"/>
    <cellStyle name="Comma 3 6 3 2 2 2 2 2" xfId="4637" xr:uid="{2EA6D72A-54E5-412E-B8CD-392EB929D17C}"/>
    <cellStyle name="Comma 3 6 3 2 2 2 2 2 2" xfId="10083" xr:uid="{00FCE844-F24B-4C9A-8775-616CBF0F6FB5}"/>
    <cellStyle name="Comma 3 6 3 2 2 2 2 2 2 2" xfId="23948" xr:uid="{C358D9CD-F520-45CB-B388-F8FEC3789B94}"/>
    <cellStyle name="Comma 3 6 3 2 2 2 2 2 3" xfId="18671" xr:uid="{677C1D93-54C4-4E3C-9CB3-F427119B8928}"/>
    <cellStyle name="Comma 3 6 3 2 2 2 2 3" xfId="3627" xr:uid="{9BAE4006-2D6A-4867-B320-A388532A7DDE}"/>
    <cellStyle name="Comma 3 6 3 2 2 2 2 3 2" xfId="17669" xr:uid="{8A538ABC-3C6F-4C87-920E-050FB79153CE}"/>
    <cellStyle name="Comma 3 6 3 2 2 2 2 4" xfId="7561" xr:uid="{E046366B-5FB1-49B5-BF17-BE0C9F3C9671}"/>
    <cellStyle name="Comma 3 6 3 2 2 2 2 4 2" xfId="21432" xr:uid="{713E8072-6FBF-4A65-89CF-FCC282460759}"/>
    <cellStyle name="Comma 3 6 3 2 2 2 2 5" xfId="9075" xr:uid="{69E0C5BD-583B-413D-AF9A-9DA67AC8485C}"/>
    <cellStyle name="Comma 3 6 3 2 2 2 2 5 2" xfId="22940" xr:uid="{3A54BA63-9FDB-41EF-A4EC-5FE39394890E}"/>
    <cellStyle name="Comma 3 6 3 2 2 2 2 6" xfId="12695" xr:uid="{73211FA4-1EFF-459E-860C-CED56C736EFB}"/>
    <cellStyle name="Comma 3 6 3 2 2 2 2 6 2" xfId="26559" xr:uid="{008E17DC-59AC-434B-8EA3-2F37E8E3DAC8}"/>
    <cellStyle name="Comma 3 6 3 2 2 2 2 7" xfId="14440" xr:uid="{12FFC30C-1167-4751-A9F6-06E6D2DEC6B3}"/>
    <cellStyle name="Comma 3 6 3 2 2 2 2 7 2" xfId="28304" xr:uid="{DD1F6A2C-9AE8-4E86-95CF-EAEF76DF15C2}"/>
    <cellStyle name="Comma 3 6 3 2 2 2 2 8" xfId="15988" xr:uid="{EB27AA25-F016-4250-AF7B-3BF1FF569731}"/>
    <cellStyle name="Comma 3 6 3 2 2 2 3" xfId="2423" xr:uid="{E82A90A3-4502-4936-8A30-3B9DAF07AAE1}"/>
    <cellStyle name="Comma 3 6 3 2 2 2 3 2" xfId="4143" xr:uid="{F05BA803-1C50-4CD1-A856-BC99113FF600}"/>
    <cellStyle name="Comma 3 6 3 2 2 2 3 2 2" xfId="18177" xr:uid="{48D4AE25-F853-414B-9830-B25D95D0291B}"/>
    <cellStyle name="Comma 3 6 3 2 2 2 3 3" xfId="8069" xr:uid="{1D641F4F-C0B2-4664-B897-EC417E443A01}"/>
    <cellStyle name="Comma 3 6 3 2 2 2 3 3 2" xfId="21938" xr:uid="{032F779E-6230-4FEB-AB68-871B8DEDBE9B}"/>
    <cellStyle name="Comma 3 6 3 2 2 2 3 4" xfId="9587" xr:uid="{78003D69-A68B-4F0D-BD89-7F011276AD1B}"/>
    <cellStyle name="Comma 3 6 3 2 2 2 3 4 2" xfId="23452" xr:uid="{3D5C5002-6EC0-4F48-9C3A-71CE8CC1B0C5}"/>
    <cellStyle name="Comma 3 6 3 2 2 2 3 5" xfId="13201" xr:uid="{59ED2976-906A-41E9-9CAD-E6238275DD90}"/>
    <cellStyle name="Comma 3 6 3 2 2 2 3 5 2" xfId="27065" xr:uid="{4A86E7B4-386E-4B20-B065-CF67029ECF79}"/>
    <cellStyle name="Comma 3 6 3 2 2 2 3 6" xfId="14946" xr:uid="{758C9D2B-A9A3-4CE0-9EF0-BB53F1029E52}"/>
    <cellStyle name="Comma 3 6 3 2 2 2 3 6 2" xfId="28810" xr:uid="{C9D64A01-C0BD-47A2-A4DE-2CA25566C241}"/>
    <cellStyle name="Comma 3 6 3 2 2 2 3 7" xfId="16494" xr:uid="{351F86B9-9386-45E0-8326-EE368D676043}"/>
    <cellStyle name="Comma 3 6 3 2 2 2 4" xfId="5115" xr:uid="{88ED2A7B-4D04-4D33-B15D-ABC7BE2B4A73}"/>
    <cellStyle name="Comma 3 6 3 2 2 2 4 2" xfId="10585" xr:uid="{D2249958-980E-4A77-94CC-9B136438400B}"/>
    <cellStyle name="Comma 3 6 3 2 2 2 4 2 2" xfId="24450" xr:uid="{8A556BBA-48D5-40A0-8576-ADE685147756}"/>
    <cellStyle name="Comma 3 6 3 2 2 2 4 3" xfId="19149" xr:uid="{774FA3B6-8EEC-4B32-8C27-D6C21B639EE6}"/>
    <cellStyle name="Comma 3 6 3 2 2 2 5" xfId="5613" xr:uid="{134CE014-BCE6-4938-93AE-3B9ABF683F75}"/>
    <cellStyle name="Comma 3 6 3 2 2 2 5 2" xfId="11087" xr:uid="{64CEEE43-6C11-4433-A044-95404B06A579}"/>
    <cellStyle name="Comma 3 6 3 2 2 2 5 2 2" xfId="24952" xr:uid="{1B2E6A2B-0768-4CCF-9200-F026BEC5E52D}"/>
    <cellStyle name="Comma 3 6 3 2 2 2 5 3" xfId="19647" xr:uid="{10665D21-0397-4A1D-ADB3-363FF9492527}"/>
    <cellStyle name="Comma 3 6 3 2 2 2 6" xfId="6115" xr:uid="{0FC6138A-DE7D-4B5E-905A-BBC58C3D74E4}"/>
    <cellStyle name="Comma 3 6 3 2 2 2 6 2" xfId="11589" xr:uid="{1CF833E7-287E-4E14-B65D-03510EB3EDBF}"/>
    <cellStyle name="Comma 3 6 3 2 2 2 6 2 2" xfId="25454" xr:uid="{AE7EBD8F-8A58-4CA8-850B-6DC46CE930BD}"/>
    <cellStyle name="Comma 3 6 3 2 2 2 6 3" xfId="20149" xr:uid="{4DD4E137-B99E-484A-98C3-DF3FC7BF82E1}"/>
    <cellStyle name="Comma 3 6 3 2 2 2 7" xfId="3133" xr:uid="{D13E8F8C-2C90-4253-BE31-3438E4ECB920}"/>
    <cellStyle name="Comma 3 6 3 2 2 2 7 2" xfId="17175" xr:uid="{EAFD14EE-CF1C-4CF1-A3FF-C0A16F9C1EA9}"/>
    <cellStyle name="Comma 3 6 3 2 2 2 8" xfId="7055" xr:uid="{BBB0D950-386D-4FC0-A01A-FFCD828025C9}"/>
    <cellStyle name="Comma 3 6 3 2 2 2 8 2" xfId="20926" xr:uid="{8B5C7D39-56E0-4A28-BF64-CBFA7057B729}"/>
    <cellStyle name="Comma 3 6 3 2 2 2 9" xfId="8579" xr:uid="{D1F39E17-29F6-4C2E-9585-BF64395E9B19}"/>
    <cellStyle name="Comma 3 6 3 2 2 2 9 2" xfId="22444" xr:uid="{B0FF5004-50DA-4AAC-83F5-81FDF0D494CE}"/>
    <cellStyle name="Comma 3 6 3 2 2 3" xfId="1667" xr:uid="{C30B6D03-E960-4692-8912-0205A176682F}"/>
    <cellStyle name="Comma 3 6 3 2 2 3 2" xfId="4389" xr:uid="{AC016D1A-2D27-4EF9-8046-D823CF2C2DAE}"/>
    <cellStyle name="Comma 3 6 3 2 2 3 2 2" xfId="9835" xr:uid="{DA5F8771-5F72-4633-ADCF-47B00BE08603}"/>
    <cellStyle name="Comma 3 6 3 2 2 3 2 2 2" xfId="23700" xr:uid="{671CD19C-94DD-492C-8FAB-DFDC5880CF63}"/>
    <cellStyle name="Comma 3 6 3 2 2 3 2 3" xfId="18423" xr:uid="{EB00A011-5285-4D7A-9A0C-718CBE0D0214}"/>
    <cellStyle name="Comma 3 6 3 2 2 3 3" xfId="3379" xr:uid="{44D9E261-DEC9-4632-8611-1CB54B49C53B}"/>
    <cellStyle name="Comma 3 6 3 2 2 3 3 2" xfId="17421" xr:uid="{A2141B6D-958D-4756-B53A-C481D310397F}"/>
    <cellStyle name="Comma 3 6 3 2 2 3 4" xfId="7313" xr:uid="{BC10F799-091A-4274-A0FE-3BE7044E791A}"/>
    <cellStyle name="Comma 3 6 3 2 2 3 4 2" xfId="21184" xr:uid="{8C230D6C-D952-48BD-8F29-AA721F113C44}"/>
    <cellStyle name="Comma 3 6 3 2 2 3 5" xfId="8827" xr:uid="{5C1970C5-5045-420C-B634-F8010B9DA4D3}"/>
    <cellStyle name="Comma 3 6 3 2 2 3 5 2" xfId="22692" xr:uid="{EE806A85-B834-418F-BBDE-39EE2279457A}"/>
    <cellStyle name="Comma 3 6 3 2 2 3 6" xfId="12447" xr:uid="{122A7BEB-A633-4E08-BF9E-F3BAD2397F45}"/>
    <cellStyle name="Comma 3 6 3 2 2 3 6 2" xfId="26311" xr:uid="{DAF91E2F-211E-40D2-BC0E-ED449AF25945}"/>
    <cellStyle name="Comma 3 6 3 2 2 3 7" xfId="14192" xr:uid="{56D155A3-2A2F-40E9-82A7-AAD0BC44FB97}"/>
    <cellStyle name="Comma 3 6 3 2 2 3 7 2" xfId="28056" xr:uid="{592BC640-1980-44F4-81CE-C5705E4C57C4}"/>
    <cellStyle name="Comma 3 6 3 2 2 3 8" xfId="15740" xr:uid="{34845150-9DCA-4414-B193-7D327107233E}"/>
    <cellStyle name="Comma 3 6 3 2 2 4" xfId="2175" xr:uid="{B2DC3801-EB0B-4A66-B25E-D9E3066DFB30}"/>
    <cellStyle name="Comma 3 6 3 2 2 4 2" xfId="3895" xr:uid="{17E70FAE-12BF-444B-8D43-786414A5E05E}"/>
    <cellStyle name="Comma 3 6 3 2 2 4 2 2" xfId="17929" xr:uid="{24138D67-342C-4D9E-A890-1EEAC82DB309}"/>
    <cellStyle name="Comma 3 6 3 2 2 4 3" xfId="7821" xr:uid="{F60F940E-2408-4785-9B79-007C0522B5D0}"/>
    <cellStyle name="Comma 3 6 3 2 2 4 3 2" xfId="21690" xr:uid="{8018B1A3-98B5-4AF2-B8E7-FA39BE4E9F67}"/>
    <cellStyle name="Comma 3 6 3 2 2 4 4" xfId="9339" xr:uid="{A33224C8-FF0B-4ADF-8147-9A5CC1B6E090}"/>
    <cellStyle name="Comma 3 6 3 2 2 4 4 2" xfId="23204" xr:uid="{2764A12A-9289-4790-829F-5F65DC838F10}"/>
    <cellStyle name="Comma 3 6 3 2 2 4 5" xfId="12953" xr:uid="{0F672366-DF76-4964-8DD1-12822270F31D}"/>
    <cellStyle name="Comma 3 6 3 2 2 4 5 2" xfId="26817" xr:uid="{4B3A3CF8-26C8-4917-8BB8-2287DEF82600}"/>
    <cellStyle name="Comma 3 6 3 2 2 4 6" xfId="14698" xr:uid="{42F109CF-7039-419A-BE71-CAC80DBA9554}"/>
    <cellStyle name="Comma 3 6 3 2 2 4 6 2" xfId="28562" xr:uid="{B9320CC5-E123-4E51-9CEA-4D72471F60EA}"/>
    <cellStyle name="Comma 3 6 3 2 2 4 7" xfId="16246" xr:uid="{967603B4-6A3B-4180-9ED9-9DE8A9FC887F}"/>
    <cellStyle name="Comma 3 6 3 2 2 5" xfId="4876" xr:uid="{12DC0EA9-E8AE-46FB-AEEE-4795B177B857}"/>
    <cellStyle name="Comma 3 6 3 2 2 5 2" xfId="10337" xr:uid="{CE0FC5E9-0136-4E2D-B842-61104792E109}"/>
    <cellStyle name="Comma 3 6 3 2 2 5 2 2" xfId="24202" xr:uid="{42F7D960-9764-41DF-A865-A7C83AF798C9}"/>
    <cellStyle name="Comma 3 6 3 2 2 5 3" xfId="18910" xr:uid="{E0BAB289-E867-401B-8767-1E6125A74817}"/>
    <cellStyle name="Comma 3 6 3 2 2 6" xfId="5365" xr:uid="{43877A49-514A-4E18-AFA5-B8DA20CA0D97}"/>
    <cellStyle name="Comma 3 6 3 2 2 6 2" xfId="10839" xr:uid="{99E75C95-F19F-4B13-B761-17881855F4AF}"/>
    <cellStyle name="Comma 3 6 3 2 2 6 2 2" xfId="24704" xr:uid="{9292D7BE-8263-4020-9EC9-EA3654ADC95A}"/>
    <cellStyle name="Comma 3 6 3 2 2 6 3" xfId="19399" xr:uid="{4B200F89-A5CF-4499-B3CB-08F748C93863}"/>
    <cellStyle name="Comma 3 6 3 2 2 7" xfId="5867" xr:uid="{9BFD3C03-20F1-4359-A858-6E02809ECBE7}"/>
    <cellStyle name="Comma 3 6 3 2 2 7 2" xfId="11341" xr:uid="{4BFE2EE8-2F1E-4E10-B251-F7A80FDBC0E5}"/>
    <cellStyle name="Comma 3 6 3 2 2 7 2 2" xfId="25206" xr:uid="{7394CBE1-8366-4B15-8E5D-FCF48B745C8F}"/>
    <cellStyle name="Comma 3 6 3 2 2 7 3" xfId="19901" xr:uid="{1501702C-58C6-4970-AE73-B2EBDEE695FC}"/>
    <cellStyle name="Comma 3 6 3 2 2 8" xfId="2892" xr:uid="{625290A3-E80E-443D-8B0F-8199B3FFB293}"/>
    <cellStyle name="Comma 3 6 3 2 2 8 2" xfId="16934" xr:uid="{49BD737F-798D-411C-B0FC-93FDAD0F419D}"/>
    <cellStyle name="Comma 3 6 3 2 2 9" xfId="6807" xr:uid="{104BBDB8-B2A4-416F-A0CF-77D111BC05F5}"/>
    <cellStyle name="Comma 3 6 3 2 2 9 2" xfId="20678" xr:uid="{60D5786C-82A1-4412-8A9F-2E250EF2E884}"/>
    <cellStyle name="Comma 3 6 3 2 3" xfId="1285" xr:uid="{9481F63B-0841-4D67-8C70-74B44902D694}"/>
    <cellStyle name="Comma 3 6 3 2 3 10" xfId="12065" xr:uid="{33682555-DA5F-417E-9EF0-2721940F8AA3}"/>
    <cellStyle name="Comma 3 6 3 2 3 10 2" xfId="25929" xr:uid="{AAE11DA2-BBFF-438E-9362-92DD1E716B22}"/>
    <cellStyle name="Comma 3 6 3 2 3 11" xfId="13810" xr:uid="{18C0B5D1-EAA5-474A-B5A4-CD29C0416C05}"/>
    <cellStyle name="Comma 3 6 3 2 3 11 2" xfId="27674" xr:uid="{604EB511-14DB-4382-9333-BE578555F0A9}"/>
    <cellStyle name="Comma 3 6 3 2 3 12" xfId="15358" xr:uid="{0CBF1E75-DFE5-4936-8A5E-0F0700DAE706}"/>
    <cellStyle name="Comma 3 6 3 2 3 2" xfId="1791" xr:uid="{99AC1B97-D5D1-48D6-B9D0-4D1E90EA884D}"/>
    <cellStyle name="Comma 3 6 3 2 3 2 2" xfId="4513" xr:uid="{6EC843A4-B253-450B-AC12-97E41F849B3C}"/>
    <cellStyle name="Comma 3 6 3 2 3 2 2 2" xfId="9959" xr:uid="{934FBC13-7EE2-4661-B7B2-871C8D2CEF95}"/>
    <cellStyle name="Comma 3 6 3 2 3 2 2 2 2" xfId="23824" xr:uid="{E9C47FF8-70C0-4BC3-BC12-36992C325848}"/>
    <cellStyle name="Comma 3 6 3 2 3 2 2 3" xfId="18547" xr:uid="{E95A76F8-8452-4604-99D8-6B4DA0DD4667}"/>
    <cellStyle name="Comma 3 6 3 2 3 2 3" xfId="3503" xr:uid="{1831C8A2-3E49-4BF4-9A15-67F660F98935}"/>
    <cellStyle name="Comma 3 6 3 2 3 2 3 2" xfId="17545" xr:uid="{22BE245E-60D7-45B5-AD75-55C6F5C691DA}"/>
    <cellStyle name="Comma 3 6 3 2 3 2 4" xfId="7437" xr:uid="{DC788960-F28E-43A7-9D8D-9336994593E6}"/>
    <cellStyle name="Comma 3 6 3 2 3 2 4 2" xfId="21308" xr:uid="{E428DB51-EA23-498E-93C7-B41D2589AF27}"/>
    <cellStyle name="Comma 3 6 3 2 3 2 5" xfId="8951" xr:uid="{5B9E9F8C-624E-478B-984E-3E1A80358054}"/>
    <cellStyle name="Comma 3 6 3 2 3 2 5 2" xfId="22816" xr:uid="{3A604019-C791-4254-954F-A0B664D4A632}"/>
    <cellStyle name="Comma 3 6 3 2 3 2 6" xfId="12571" xr:uid="{B2175CA4-83AB-4969-8722-07D89AC942D0}"/>
    <cellStyle name="Comma 3 6 3 2 3 2 6 2" xfId="26435" xr:uid="{5620EE3B-3B2F-4851-A040-B9A599A7D274}"/>
    <cellStyle name="Comma 3 6 3 2 3 2 7" xfId="14316" xr:uid="{4662F397-058F-4FB2-9119-C09F9E1573DB}"/>
    <cellStyle name="Comma 3 6 3 2 3 2 7 2" xfId="28180" xr:uid="{2F8269A9-3AE1-480C-9E9B-CFB0AB7E141A}"/>
    <cellStyle name="Comma 3 6 3 2 3 2 8" xfId="15864" xr:uid="{073CC3A9-B457-4BA0-9780-33BEE620B12C}"/>
    <cellStyle name="Comma 3 6 3 2 3 3" xfId="2299" xr:uid="{0374AA26-4D17-4472-B743-9072E2970C73}"/>
    <cellStyle name="Comma 3 6 3 2 3 3 2" xfId="4019" xr:uid="{77756EB9-CC08-4C74-8AAB-156659CDA24A}"/>
    <cellStyle name="Comma 3 6 3 2 3 3 2 2" xfId="18053" xr:uid="{49FF9C44-FA4D-41D7-A415-6E029C9F4ED3}"/>
    <cellStyle name="Comma 3 6 3 2 3 3 3" xfId="7945" xr:uid="{7E39C165-EE1C-440D-AA08-8C3007683460}"/>
    <cellStyle name="Comma 3 6 3 2 3 3 3 2" xfId="21814" xr:uid="{72C72C72-64D2-47DE-BB2C-843783D08024}"/>
    <cellStyle name="Comma 3 6 3 2 3 3 4" xfId="9463" xr:uid="{CAD89052-9867-4421-9BBE-2DDA7B6D8741}"/>
    <cellStyle name="Comma 3 6 3 2 3 3 4 2" xfId="23328" xr:uid="{EE321051-1AC9-4AB5-A95A-0CB5FD2DE2E4}"/>
    <cellStyle name="Comma 3 6 3 2 3 3 5" xfId="13077" xr:uid="{F8390BE2-9CA6-430D-9FB0-55CA7B42E2F5}"/>
    <cellStyle name="Comma 3 6 3 2 3 3 5 2" xfId="26941" xr:uid="{ED39558F-BA06-4BC7-BCF4-58E1F6E229AF}"/>
    <cellStyle name="Comma 3 6 3 2 3 3 6" xfId="14822" xr:uid="{2591D835-8048-4F31-9A17-A5D01E014C58}"/>
    <cellStyle name="Comma 3 6 3 2 3 3 6 2" xfId="28686" xr:uid="{A8EB3B93-C2A3-47FF-B6BB-4FC2200FF853}"/>
    <cellStyle name="Comma 3 6 3 2 3 3 7" xfId="16370" xr:uid="{089C703D-9A31-48CA-AE02-AD5621052DC4}"/>
    <cellStyle name="Comma 3 6 3 2 3 4" xfId="4992" xr:uid="{6F273BBE-8456-4F44-8D1C-144382E90F82}"/>
    <cellStyle name="Comma 3 6 3 2 3 4 2" xfId="10461" xr:uid="{F7B4A206-CC2F-4A97-B39C-E29C55B313CA}"/>
    <cellStyle name="Comma 3 6 3 2 3 4 2 2" xfId="24326" xr:uid="{69061677-1CFD-48AA-BC9B-1474FA2DE1FF}"/>
    <cellStyle name="Comma 3 6 3 2 3 4 3" xfId="19026" xr:uid="{82A609D0-7A1D-4B98-88D8-03BC9DC620CB}"/>
    <cellStyle name="Comma 3 6 3 2 3 5" xfId="5489" xr:uid="{7089C244-9340-4952-B561-24727FB3385C}"/>
    <cellStyle name="Comma 3 6 3 2 3 5 2" xfId="10963" xr:uid="{44FB7799-32D2-4316-B6A9-B2870C35B709}"/>
    <cellStyle name="Comma 3 6 3 2 3 5 2 2" xfId="24828" xr:uid="{7FC8BA10-9EDE-425E-AB2B-6F9A4BCA58D3}"/>
    <cellStyle name="Comma 3 6 3 2 3 5 3" xfId="19523" xr:uid="{A925DE79-9A56-48EE-890C-7D23FDA00645}"/>
    <cellStyle name="Comma 3 6 3 2 3 6" xfId="5991" xr:uid="{AF7547DE-884C-48AF-94B2-17E456834E02}"/>
    <cellStyle name="Comma 3 6 3 2 3 6 2" xfId="11465" xr:uid="{8880B606-6269-409E-ACAF-EABF99242F2D}"/>
    <cellStyle name="Comma 3 6 3 2 3 6 2 2" xfId="25330" xr:uid="{CD172F0B-6D03-4F3F-B873-00D8FD5CEFC0}"/>
    <cellStyle name="Comma 3 6 3 2 3 6 3" xfId="20025" xr:uid="{62122C40-167E-4328-8580-2814D1B288D8}"/>
    <cellStyle name="Comma 3 6 3 2 3 7" xfId="3010" xr:uid="{D542EB81-99A5-4AEF-A6ED-B01B4EFEE7C3}"/>
    <cellStyle name="Comma 3 6 3 2 3 7 2" xfId="17052" xr:uid="{CCDEB6E0-01F0-4AA6-B865-E05BFA95FDEB}"/>
    <cellStyle name="Comma 3 6 3 2 3 8" xfId="6931" xr:uid="{EC487FBB-DACD-4A72-850F-A3EB177929E0}"/>
    <cellStyle name="Comma 3 6 3 2 3 8 2" xfId="20802" xr:uid="{70876AD2-D021-46C0-AF6F-026B5100650C}"/>
    <cellStyle name="Comma 3 6 3 2 3 9" xfId="8455" xr:uid="{CB46DD95-2AEC-4954-B181-24ED529E4690}"/>
    <cellStyle name="Comma 3 6 3 2 3 9 2" xfId="22320" xr:uid="{4721E438-D707-409D-AFCA-526206C94A8B}"/>
    <cellStyle name="Comma 3 6 3 2 4" xfId="1543" xr:uid="{F458BAAF-CBA3-4785-875A-F7FF16DF870C}"/>
    <cellStyle name="Comma 3 6 3 2 4 2" xfId="4266" xr:uid="{48A4533F-3BAA-4716-8728-BC1D1A4EA19F}"/>
    <cellStyle name="Comma 3 6 3 2 4 2 2" xfId="9711" xr:uid="{6E3C4268-A962-47F4-9097-CFC00C8CA9E6}"/>
    <cellStyle name="Comma 3 6 3 2 4 2 2 2" xfId="23576" xr:uid="{3BB67D47-E62D-4DB9-A99D-01C9EA95128F}"/>
    <cellStyle name="Comma 3 6 3 2 4 2 3" xfId="18300" xr:uid="{EE0299B9-A9D9-4A35-9FB1-C718DE4A5B98}"/>
    <cellStyle name="Comma 3 6 3 2 4 3" xfId="3256" xr:uid="{3373D183-3BE7-4BFB-BEEB-37BE5815CDF4}"/>
    <cellStyle name="Comma 3 6 3 2 4 3 2" xfId="17298" xr:uid="{DBDC5022-EFDA-4CB8-BBEE-37397EDF6DCA}"/>
    <cellStyle name="Comma 3 6 3 2 4 4" xfId="7189" xr:uid="{4600E751-5B6A-40E9-82E2-69752728A6DC}"/>
    <cellStyle name="Comma 3 6 3 2 4 4 2" xfId="21060" xr:uid="{AE66617A-E88B-4A1F-8A81-7113CDB143FC}"/>
    <cellStyle name="Comma 3 6 3 2 4 5" xfId="8703" xr:uid="{75128D6B-195B-4CA2-8FB4-7F08ABF8BE25}"/>
    <cellStyle name="Comma 3 6 3 2 4 5 2" xfId="22568" xr:uid="{BE819802-97D9-40CC-A89F-ADCDEA037310}"/>
    <cellStyle name="Comma 3 6 3 2 4 6" xfId="12323" xr:uid="{A6D1578A-C2A3-4839-A99D-FADA39BD3A5B}"/>
    <cellStyle name="Comma 3 6 3 2 4 6 2" xfId="26187" xr:uid="{6B794BFE-7225-4825-9D3F-875C16034C12}"/>
    <cellStyle name="Comma 3 6 3 2 4 7" xfId="14068" xr:uid="{310AF98D-5421-4E2B-AF97-A6824FDF8DEC}"/>
    <cellStyle name="Comma 3 6 3 2 4 7 2" xfId="27932" xr:uid="{167FD8C6-8302-4DF5-834B-0E962A7D366A}"/>
    <cellStyle name="Comma 3 6 3 2 4 8" xfId="15616" xr:uid="{35E08797-350F-46B6-B305-14324DC85831}"/>
    <cellStyle name="Comma 3 6 3 2 5" xfId="2051" xr:uid="{835EB06A-2CEF-4DA5-8704-CE9E217AEB97}"/>
    <cellStyle name="Comma 3 6 3 2 5 2" xfId="3771" xr:uid="{6BAB4AA2-BE09-403F-ACDF-B8C369A534F1}"/>
    <cellStyle name="Comma 3 6 3 2 5 2 2" xfId="17805" xr:uid="{8E180A54-35A3-424A-8A4A-6D664ED7D28D}"/>
    <cellStyle name="Comma 3 6 3 2 5 3" xfId="7697" xr:uid="{9BCB49E6-B466-45D7-9DCA-FDCE881D0926}"/>
    <cellStyle name="Comma 3 6 3 2 5 3 2" xfId="21566" xr:uid="{03B3C266-600C-4129-A79B-08B9FD54C88F}"/>
    <cellStyle name="Comma 3 6 3 2 5 4" xfId="9215" xr:uid="{E078044B-1578-48B5-AE43-072CC2151E11}"/>
    <cellStyle name="Comma 3 6 3 2 5 4 2" xfId="23080" xr:uid="{2DA715C7-E070-4480-AA85-BAD28EC3FC6F}"/>
    <cellStyle name="Comma 3 6 3 2 5 5" xfId="12829" xr:uid="{AB63BE71-F67E-493C-AD94-B36729F321DD}"/>
    <cellStyle name="Comma 3 6 3 2 5 5 2" xfId="26693" xr:uid="{2B71E9D9-DF35-4B92-ACDD-B0D5E8BC0FBF}"/>
    <cellStyle name="Comma 3 6 3 2 5 6" xfId="14574" xr:uid="{C21CA083-2EB9-4B97-9A36-D8D502369760}"/>
    <cellStyle name="Comma 3 6 3 2 5 6 2" xfId="28438" xr:uid="{F75C2181-9D8A-4A3F-89B3-B0137388C0CD}"/>
    <cellStyle name="Comma 3 6 3 2 5 7" xfId="16122" xr:uid="{66E1B77C-657E-4851-834A-00A5D6F2C3FF}"/>
    <cellStyle name="Comma 3 6 3 2 6" xfId="4762" xr:uid="{56F94105-3466-4240-82D3-3884A57E4435}"/>
    <cellStyle name="Comma 3 6 3 2 6 2" xfId="10213" xr:uid="{B6087400-8EAA-4E08-BE6E-DEF706DA946A}"/>
    <cellStyle name="Comma 3 6 3 2 6 2 2" xfId="24078" xr:uid="{7A290E0B-0DB3-48E8-A674-DAECD26013D0}"/>
    <cellStyle name="Comma 3 6 3 2 6 3" xfId="18796" xr:uid="{F5DC6C16-59A1-4F19-90F9-86835F7492BB}"/>
    <cellStyle name="Comma 3 6 3 2 7" xfId="5241" xr:uid="{99E87C48-670C-427A-ABCF-40D5EBD02FA2}"/>
    <cellStyle name="Comma 3 6 3 2 7 2" xfId="10715" xr:uid="{6262FC25-D7AF-4A31-90C5-A1300CACECBC}"/>
    <cellStyle name="Comma 3 6 3 2 7 2 2" xfId="24580" xr:uid="{75B6809A-6293-4F82-A983-43A03DA6C0DD}"/>
    <cellStyle name="Comma 3 6 3 2 7 3" xfId="19275" xr:uid="{E397DD49-30CE-4CC4-B3F6-3F91F22060A5}"/>
    <cellStyle name="Comma 3 6 3 2 8" xfId="5743" xr:uid="{7529EDA0-F0E7-4C98-A644-48273BC83F6E}"/>
    <cellStyle name="Comma 3 6 3 2 8 2" xfId="11217" xr:uid="{E62D466F-EDE8-4AAF-BF06-F871CCE2DE4D}"/>
    <cellStyle name="Comma 3 6 3 2 8 2 2" xfId="25082" xr:uid="{C0A8547C-B4D2-43D4-B817-DC8F38A0D372}"/>
    <cellStyle name="Comma 3 6 3 2 8 3" xfId="19777" xr:uid="{4952A3B6-0489-4555-83D8-5D2C97812EDA}"/>
    <cellStyle name="Comma 3 6 3 2 9" xfId="2778" xr:uid="{818DFAAB-C7CD-4194-A72F-6BB9D2EA83DA}"/>
    <cellStyle name="Comma 3 6 3 2 9 2" xfId="16820" xr:uid="{2616EAA4-E739-4E0F-A7F9-12720BE8BFEA}"/>
    <cellStyle name="Comma 3 6 3 3" xfId="1133" xr:uid="{3C180AC6-F4A4-4823-9FDB-5BF8B6AE79F4}"/>
    <cellStyle name="Comma 3 6 3 3 10" xfId="8303" xr:uid="{9095C9F9-EA46-49C0-9E5D-02122E1E71B2}"/>
    <cellStyle name="Comma 3 6 3 3 10 2" xfId="22168" xr:uid="{572A892D-1965-4A0B-8961-4FE871345F0C}"/>
    <cellStyle name="Comma 3 6 3 3 11" xfId="11913" xr:uid="{5F6D9868-7F93-4FA8-B070-63710F1D84A0}"/>
    <cellStyle name="Comma 3 6 3 3 11 2" xfId="25777" xr:uid="{5A5A65C6-57F4-493C-B6B2-E53BDB54B145}"/>
    <cellStyle name="Comma 3 6 3 3 12" xfId="13658" xr:uid="{C4E5E40F-3A1F-4693-B589-D77EDBA2775D}"/>
    <cellStyle name="Comma 3 6 3 3 12 2" xfId="27522" xr:uid="{251CE68B-1F39-49F6-99E5-0E81E6FEBFE7}"/>
    <cellStyle name="Comma 3 6 3 3 13" xfId="15206" xr:uid="{6A120D7E-6DF5-4531-848D-E26EB6BA019F}"/>
    <cellStyle name="Comma 3 6 3 3 2" xfId="1381" xr:uid="{8153D588-B160-401B-87A6-5006D149157A}"/>
    <cellStyle name="Comma 3 6 3 3 2 10" xfId="12161" xr:uid="{657D1769-4D42-4FA6-B61D-C8236798878A}"/>
    <cellStyle name="Comma 3 6 3 3 2 10 2" xfId="26025" xr:uid="{85D279CA-E181-4CE0-A359-CD7047FAA8D4}"/>
    <cellStyle name="Comma 3 6 3 3 2 11" xfId="13906" xr:uid="{C5587AA8-B472-48EB-8111-EAFF9CD31D6F}"/>
    <cellStyle name="Comma 3 6 3 3 2 11 2" xfId="27770" xr:uid="{7AF04377-0EA0-4093-A5EA-A707D7A4E16A}"/>
    <cellStyle name="Comma 3 6 3 3 2 12" xfId="15454" xr:uid="{72F056CA-64E3-4D6F-9F5A-D7C40A4BB531}"/>
    <cellStyle name="Comma 3 6 3 3 2 2" xfId="1887" xr:uid="{3F3009F5-F852-4355-9374-215300EFBBDF}"/>
    <cellStyle name="Comma 3 6 3 3 2 2 2" xfId="4609" xr:uid="{8102B0A5-9BB1-4C2F-834C-F13B1D3F53FE}"/>
    <cellStyle name="Comma 3 6 3 3 2 2 2 2" xfId="10055" xr:uid="{8388F106-48F7-4A56-B640-DC563B95DCE5}"/>
    <cellStyle name="Comma 3 6 3 3 2 2 2 2 2" xfId="23920" xr:uid="{0469E7F7-E215-476C-8937-DC52EE8D3080}"/>
    <cellStyle name="Comma 3 6 3 3 2 2 2 3" xfId="18643" xr:uid="{BEDB3C27-E7CC-4A0F-8A19-B1EEE7DE26E8}"/>
    <cellStyle name="Comma 3 6 3 3 2 2 3" xfId="3599" xr:uid="{794F865A-9341-48FD-95B7-DF3BCCAA0008}"/>
    <cellStyle name="Comma 3 6 3 3 2 2 3 2" xfId="17641" xr:uid="{0F79A9AB-E9A0-48B6-AC8E-71F3FF723D2F}"/>
    <cellStyle name="Comma 3 6 3 3 2 2 4" xfId="7533" xr:uid="{EE50F296-3563-414C-A820-2F699B54534C}"/>
    <cellStyle name="Comma 3 6 3 3 2 2 4 2" xfId="21404" xr:uid="{DBFF2DC2-63F8-48A0-875C-FE2EDE12119A}"/>
    <cellStyle name="Comma 3 6 3 3 2 2 5" xfId="9047" xr:uid="{71E31131-9A57-4E45-8995-362BB51C02AB}"/>
    <cellStyle name="Comma 3 6 3 3 2 2 5 2" xfId="22912" xr:uid="{2FA34601-2127-4B59-89E2-32E84596CD8E}"/>
    <cellStyle name="Comma 3 6 3 3 2 2 6" xfId="12667" xr:uid="{28531DB4-6627-4463-9EBF-9D2800B741BF}"/>
    <cellStyle name="Comma 3 6 3 3 2 2 6 2" xfId="26531" xr:uid="{8910EB4A-707C-4A01-B982-0BAF558A3076}"/>
    <cellStyle name="Comma 3 6 3 3 2 2 7" xfId="14412" xr:uid="{E0243B1F-D9DD-47B6-915C-8BED295BF114}"/>
    <cellStyle name="Comma 3 6 3 3 2 2 7 2" xfId="28276" xr:uid="{B028E414-F3F5-4903-9F2A-C77164AD2391}"/>
    <cellStyle name="Comma 3 6 3 3 2 2 8" xfId="15960" xr:uid="{45DD6790-69FA-4335-BE7C-71F5E588F4C0}"/>
    <cellStyle name="Comma 3 6 3 3 2 3" xfId="2395" xr:uid="{AA4D4C08-6EFB-4A8D-99E6-1C2F78C8BDDC}"/>
    <cellStyle name="Comma 3 6 3 3 2 3 2" xfId="4115" xr:uid="{C6631F10-10C0-4B43-B093-3AD6E36D33B6}"/>
    <cellStyle name="Comma 3 6 3 3 2 3 2 2" xfId="18149" xr:uid="{9A9AE2FD-83B8-4DF1-8F92-571B653D2C80}"/>
    <cellStyle name="Comma 3 6 3 3 2 3 3" xfId="8041" xr:uid="{C507C46C-6CBE-4856-94BF-8FA8D7501C13}"/>
    <cellStyle name="Comma 3 6 3 3 2 3 3 2" xfId="21910" xr:uid="{2603745A-2844-4664-A56B-AADEC86A613B}"/>
    <cellStyle name="Comma 3 6 3 3 2 3 4" xfId="9559" xr:uid="{29CEF4BA-FE83-4AB4-8EBF-FCAB42483EAE}"/>
    <cellStyle name="Comma 3 6 3 3 2 3 4 2" xfId="23424" xr:uid="{4B2E5E8B-02F2-45BC-9081-BE9966E23E27}"/>
    <cellStyle name="Comma 3 6 3 3 2 3 5" xfId="13173" xr:uid="{B8738695-0051-4EA6-9AE9-658C7C2CDEC9}"/>
    <cellStyle name="Comma 3 6 3 3 2 3 5 2" xfId="27037" xr:uid="{75852712-E344-4034-95E6-E520FFE99B7B}"/>
    <cellStyle name="Comma 3 6 3 3 2 3 6" xfId="14918" xr:uid="{D8D124B4-8FB6-42CF-AB1D-FFC524139416}"/>
    <cellStyle name="Comma 3 6 3 3 2 3 6 2" xfId="28782" xr:uid="{CBFD5969-4D82-437E-A817-B145D3DA2176}"/>
    <cellStyle name="Comma 3 6 3 3 2 3 7" xfId="16466" xr:uid="{4AF2CB97-8C03-4153-86F5-232DF5661469}"/>
    <cellStyle name="Comma 3 6 3 3 2 4" xfId="5087" xr:uid="{28232F60-21B4-4191-81B2-5B408C13EC8A}"/>
    <cellStyle name="Comma 3 6 3 3 2 4 2" xfId="10557" xr:uid="{36D4A9AC-5864-481D-8481-CB1F5DBB8320}"/>
    <cellStyle name="Comma 3 6 3 3 2 4 2 2" xfId="24422" xr:uid="{9FB09C17-323F-4CEB-9D94-23E189821151}"/>
    <cellStyle name="Comma 3 6 3 3 2 4 3" xfId="19121" xr:uid="{A4BC82BF-80F2-4137-9904-5B13D111BCEE}"/>
    <cellStyle name="Comma 3 6 3 3 2 5" xfId="5585" xr:uid="{8D471FAD-97E3-4EE8-977B-34B48F1B758A}"/>
    <cellStyle name="Comma 3 6 3 3 2 5 2" xfId="11059" xr:uid="{C1D8854E-266C-4263-9E2F-7FB96805AA9E}"/>
    <cellStyle name="Comma 3 6 3 3 2 5 2 2" xfId="24924" xr:uid="{D44FA3D0-D042-4859-953F-1EC6859137E6}"/>
    <cellStyle name="Comma 3 6 3 3 2 5 3" xfId="19619" xr:uid="{4F8239DB-0D8D-4E74-B47C-28C3CBEC427B}"/>
    <cellStyle name="Comma 3 6 3 3 2 6" xfId="6087" xr:uid="{6B5CC099-B047-4D16-AA40-AA1B1E7FDF71}"/>
    <cellStyle name="Comma 3 6 3 3 2 6 2" xfId="11561" xr:uid="{0EB54A7F-30BB-49BD-AC9C-0E1ECAAB9252}"/>
    <cellStyle name="Comma 3 6 3 3 2 6 2 2" xfId="25426" xr:uid="{BA950817-DA4F-4342-A2B8-F2EC172C613F}"/>
    <cellStyle name="Comma 3 6 3 3 2 6 3" xfId="20121" xr:uid="{2CC321E2-675A-414D-8C8F-FE44D3D25997}"/>
    <cellStyle name="Comma 3 6 3 3 2 7" xfId="3105" xr:uid="{6B005D55-AC82-4039-BCA4-763649D9E76F}"/>
    <cellStyle name="Comma 3 6 3 3 2 7 2" xfId="17147" xr:uid="{BC181788-FE07-4F12-B92F-CE39934C9B9D}"/>
    <cellStyle name="Comma 3 6 3 3 2 8" xfId="7027" xr:uid="{CF5966B5-6511-4BDF-AC58-5E93AD073D6F}"/>
    <cellStyle name="Comma 3 6 3 3 2 8 2" xfId="20898" xr:uid="{3ECAF1AB-3064-4F33-885E-9CC3AA105504}"/>
    <cellStyle name="Comma 3 6 3 3 2 9" xfId="8551" xr:uid="{6D1A410C-57CF-4561-BD6B-427E2521D36E}"/>
    <cellStyle name="Comma 3 6 3 3 2 9 2" xfId="22416" xr:uid="{652452FD-CACD-446A-BFBE-4623DCD98717}"/>
    <cellStyle name="Comma 3 6 3 3 3" xfId="1639" xr:uid="{BF468B3E-CA6A-4C6D-8EEE-E9CB789380AF}"/>
    <cellStyle name="Comma 3 6 3 3 3 2" xfId="4361" xr:uid="{05A5C1B4-3749-4898-985E-DF128CA264F2}"/>
    <cellStyle name="Comma 3 6 3 3 3 2 2" xfId="9807" xr:uid="{36F53E49-78C2-45FB-9DB4-A231FD3FB6CD}"/>
    <cellStyle name="Comma 3 6 3 3 3 2 2 2" xfId="23672" xr:uid="{7EF126F4-0D32-455F-9C9A-7DEE858B1C69}"/>
    <cellStyle name="Comma 3 6 3 3 3 2 3" xfId="18395" xr:uid="{35949FA6-39AF-43EA-A775-7C0B3D5379B5}"/>
    <cellStyle name="Comma 3 6 3 3 3 3" xfId="3351" xr:uid="{B95B5710-D7FA-4825-9FE0-1A18CC90BF90}"/>
    <cellStyle name="Comma 3 6 3 3 3 3 2" xfId="17393" xr:uid="{CDEC07A5-1B0D-43D0-93DE-90C2C7C70C0B}"/>
    <cellStyle name="Comma 3 6 3 3 3 4" xfId="7285" xr:uid="{03B723DB-6649-472F-854D-68FD052FE639}"/>
    <cellStyle name="Comma 3 6 3 3 3 4 2" xfId="21156" xr:uid="{5CA126E3-6908-495E-8647-2DCA3E99E2AB}"/>
    <cellStyle name="Comma 3 6 3 3 3 5" xfId="8799" xr:uid="{64FA4DCA-60FB-4048-9471-5C060E858297}"/>
    <cellStyle name="Comma 3 6 3 3 3 5 2" xfId="22664" xr:uid="{5B6FA9EB-433D-4603-A764-4FDBAD5306BF}"/>
    <cellStyle name="Comma 3 6 3 3 3 6" xfId="12419" xr:uid="{8E0F997A-BC57-43DF-9521-30314A3C1936}"/>
    <cellStyle name="Comma 3 6 3 3 3 6 2" xfId="26283" xr:uid="{7F786BC4-8B13-406F-A797-DC808EB6987D}"/>
    <cellStyle name="Comma 3 6 3 3 3 7" xfId="14164" xr:uid="{41623528-6E31-4FC8-B6AC-54B8831A9026}"/>
    <cellStyle name="Comma 3 6 3 3 3 7 2" xfId="28028" xr:uid="{BB356B84-8161-42FF-A196-F343A2C491E5}"/>
    <cellStyle name="Comma 3 6 3 3 3 8" xfId="15712" xr:uid="{9E12E650-F4A7-4FC7-BF08-AE107097D958}"/>
    <cellStyle name="Comma 3 6 3 3 4" xfId="2147" xr:uid="{1322D3C4-3DD8-44FD-99CF-4A8D1220B560}"/>
    <cellStyle name="Comma 3 6 3 3 4 2" xfId="3867" xr:uid="{960C31FD-E9EB-4B08-B14F-18DAC4816EC1}"/>
    <cellStyle name="Comma 3 6 3 3 4 2 2" xfId="17901" xr:uid="{79385285-01EE-4261-881D-9D12DF963D2F}"/>
    <cellStyle name="Comma 3 6 3 3 4 3" xfId="7793" xr:uid="{6848DB4E-B7D6-40D0-BC2A-700DD1D642B7}"/>
    <cellStyle name="Comma 3 6 3 3 4 3 2" xfId="21662" xr:uid="{0FED684B-D16B-4352-8F44-7C789D938031}"/>
    <cellStyle name="Comma 3 6 3 3 4 4" xfId="9311" xr:uid="{A2719A3D-028D-4D0D-94B0-BB518C694DBC}"/>
    <cellStyle name="Comma 3 6 3 3 4 4 2" xfId="23176" xr:uid="{F205A2AC-722C-4F83-9DDD-08C7BE1E57AC}"/>
    <cellStyle name="Comma 3 6 3 3 4 5" xfId="12925" xr:uid="{4BAFB05E-1989-4426-8C37-7406FD8FB2C5}"/>
    <cellStyle name="Comma 3 6 3 3 4 5 2" xfId="26789" xr:uid="{658AFB16-222D-44F4-8670-1E25F995BC78}"/>
    <cellStyle name="Comma 3 6 3 3 4 6" xfId="14670" xr:uid="{7B5D3B64-77DD-42A4-AE2B-0586F46E40F5}"/>
    <cellStyle name="Comma 3 6 3 3 4 6 2" xfId="28534" xr:uid="{2201A44A-19C4-4563-A08D-6B7FD55C86E7}"/>
    <cellStyle name="Comma 3 6 3 3 4 7" xfId="16218" xr:uid="{7C7F25D8-A3A4-4767-9F56-E065B70EB2B2}"/>
    <cellStyle name="Comma 3 6 3 3 5" xfId="4849" xr:uid="{4A176944-C858-4B94-B8AA-96B2F774D0A9}"/>
    <cellStyle name="Comma 3 6 3 3 5 2" xfId="10309" xr:uid="{D1337AFA-1FC8-46C4-949D-9360DE6398F1}"/>
    <cellStyle name="Comma 3 6 3 3 5 2 2" xfId="24174" xr:uid="{DA5FE118-7DD7-43F9-8CD4-4163362CE51E}"/>
    <cellStyle name="Comma 3 6 3 3 5 3" xfId="18883" xr:uid="{89D29216-3073-4210-BD17-9C918CB3010C}"/>
    <cellStyle name="Comma 3 6 3 3 6" xfId="5337" xr:uid="{1A9C5069-10BD-4FF4-816B-26A87ACBD576}"/>
    <cellStyle name="Comma 3 6 3 3 6 2" xfId="10811" xr:uid="{4BA5395A-60A1-4329-BB4D-5B8E0ACC1A6C}"/>
    <cellStyle name="Comma 3 6 3 3 6 2 2" xfId="24676" xr:uid="{C5A3AB1F-E55A-49A0-9AF5-8E57239FBDB0}"/>
    <cellStyle name="Comma 3 6 3 3 6 3" xfId="19371" xr:uid="{6D98BAC2-8F7D-4AE6-9690-16FD6BB5038F}"/>
    <cellStyle name="Comma 3 6 3 3 7" xfId="5839" xr:uid="{06F85DF2-5A33-47BF-8EC8-87E8C8E95599}"/>
    <cellStyle name="Comma 3 6 3 3 7 2" xfId="11313" xr:uid="{A90AB8F8-09E2-4B0B-BCAC-1991D24729FB}"/>
    <cellStyle name="Comma 3 6 3 3 7 2 2" xfId="25178" xr:uid="{8BE2700B-3C59-49A9-A5F4-36466C23020B}"/>
    <cellStyle name="Comma 3 6 3 3 7 3" xfId="19873" xr:uid="{6C56C0D3-AC68-42EB-AB88-A7051A736A02}"/>
    <cellStyle name="Comma 3 6 3 3 8" xfId="2865" xr:uid="{1B851D6D-2CC1-4479-8C3F-FF7FA292634D}"/>
    <cellStyle name="Comma 3 6 3 3 8 2" xfId="16907" xr:uid="{51E7EBD5-2D09-43FC-A735-8A09F2729FEB}"/>
    <cellStyle name="Comma 3 6 3 3 9" xfId="6779" xr:uid="{2FD4F34A-A0A7-4432-90B8-A7BFEC5F0789}"/>
    <cellStyle name="Comma 3 6 3 3 9 2" xfId="20650" xr:uid="{1655B232-8339-42D5-BEBD-658DCD8106F5}"/>
    <cellStyle name="Comma 3 6 3 4" xfId="1257" xr:uid="{1E7C57B3-B556-4BB9-A02A-3D8F98936682}"/>
    <cellStyle name="Comma 3 6 3 4 10" xfId="12037" xr:uid="{F4ECF50C-25ED-4EED-A102-BAC23B8C7EB4}"/>
    <cellStyle name="Comma 3 6 3 4 10 2" xfId="25901" xr:uid="{136FA925-91E9-4930-A253-990E2AD49BEF}"/>
    <cellStyle name="Comma 3 6 3 4 11" xfId="13782" xr:uid="{C45A5028-8AE9-4FE1-A37D-0AF62C5D8F6C}"/>
    <cellStyle name="Comma 3 6 3 4 11 2" xfId="27646" xr:uid="{ECD6C681-4658-4B7F-84D5-C123C8F8F2E7}"/>
    <cellStyle name="Comma 3 6 3 4 12" xfId="15330" xr:uid="{F4F0DA59-DA51-414F-B629-FB476B30CF95}"/>
    <cellStyle name="Comma 3 6 3 4 2" xfId="1763" xr:uid="{95F61ED4-E88D-4867-A8BB-1EB3515515EC}"/>
    <cellStyle name="Comma 3 6 3 4 2 2" xfId="4485" xr:uid="{324B68B4-6A56-49D1-A8AD-CCE6C8EED5F3}"/>
    <cellStyle name="Comma 3 6 3 4 2 2 2" xfId="9931" xr:uid="{7EF7EA26-8DFC-4ACD-BAAD-78366DE377DE}"/>
    <cellStyle name="Comma 3 6 3 4 2 2 2 2" xfId="23796" xr:uid="{0A622E5A-120C-4EC9-A979-E6AE95E1BC6A}"/>
    <cellStyle name="Comma 3 6 3 4 2 2 3" xfId="18519" xr:uid="{46C3DF0C-AC5B-45A9-8373-176330F92B53}"/>
    <cellStyle name="Comma 3 6 3 4 2 3" xfId="3475" xr:uid="{4484ACF8-E00C-43D0-A8D1-F1B6F811DE0C}"/>
    <cellStyle name="Comma 3 6 3 4 2 3 2" xfId="17517" xr:uid="{89CFDFBF-2077-4AF9-947C-99F56282B355}"/>
    <cellStyle name="Comma 3 6 3 4 2 4" xfId="7409" xr:uid="{C964339B-AD4C-42BA-B585-7E38744A5FE0}"/>
    <cellStyle name="Comma 3 6 3 4 2 4 2" xfId="21280" xr:uid="{993571F1-0B77-4F12-A65A-B4059604843B}"/>
    <cellStyle name="Comma 3 6 3 4 2 5" xfId="8923" xr:uid="{890A9894-7BD2-4422-A0D2-3C1F4D2B28FA}"/>
    <cellStyle name="Comma 3 6 3 4 2 5 2" xfId="22788" xr:uid="{59674D58-93C0-438F-A199-A96B32C9E11A}"/>
    <cellStyle name="Comma 3 6 3 4 2 6" xfId="12543" xr:uid="{7B90B84E-D791-46F9-BDDD-5E9F6886DFFB}"/>
    <cellStyle name="Comma 3 6 3 4 2 6 2" xfId="26407" xr:uid="{3FDDC6BC-A639-475A-9FFE-7D046212A935}"/>
    <cellStyle name="Comma 3 6 3 4 2 7" xfId="14288" xr:uid="{DC5A431A-D19C-49C1-B903-1E861313C588}"/>
    <cellStyle name="Comma 3 6 3 4 2 7 2" xfId="28152" xr:uid="{5BC8F9F3-6844-4455-84F7-F7821613E2FE}"/>
    <cellStyle name="Comma 3 6 3 4 2 8" xfId="15836" xr:uid="{34BB6BFB-AA15-4B40-A21C-20F1234C69AD}"/>
    <cellStyle name="Comma 3 6 3 4 3" xfId="2271" xr:uid="{4D1C0E09-EE14-40B2-BA83-63DCA923B2FF}"/>
    <cellStyle name="Comma 3 6 3 4 3 2" xfId="3991" xr:uid="{C8F2E15F-8F1B-498B-8CA6-7F02C6E948DD}"/>
    <cellStyle name="Comma 3 6 3 4 3 2 2" xfId="18025" xr:uid="{69A518A8-68F2-4133-B32E-2D5AB26E1794}"/>
    <cellStyle name="Comma 3 6 3 4 3 3" xfId="7917" xr:uid="{2BCE5B31-CBE5-4041-A0C3-44C6F1A504A9}"/>
    <cellStyle name="Comma 3 6 3 4 3 3 2" xfId="21786" xr:uid="{B752FBF4-6CC0-46A6-8B8C-926A56038623}"/>
    <cellStyle name="Comma 3 6 3 4 3 4" xfId="9435" xr:uid="{71270667-FCAB-4EA8-8CB7-80790BCEDA26}"/>
    <cellStyle name="Comma 3 6 3 4 3 4 2" xfId="23300" xr:uid="{DA6D9437-4AE8-4516-8693-B06279F9845F}"/>
    <cellStyle name="Comma 3 6 3 4 3 5" xfId="13049" xr:uid="{48084DEA-918E-4EDF-9D03-F4E0D25FAADC}"/>
    <cellStyle name="Comma 3 6 3 4 3 5 2" xfId="26913" xr:uid="{B74BA6A5-273B-4BB2-B02F-B8E88DF6E635}"/>
    <cellStyle name="Comma 3 6 3 4 3 6" xfId="14794" xr:uid="{5C21AEDC-52CA-4D9A-9A71-BCE43C467DD3}"/>
    <cellStyle name="Comma 3 6 3 4 3 6 2" xfId="28658" xr:uid="{3AC20ADB-CE6F-4C4C-92BE-223ED8B288FC}"/>
    <cellStyle name="Comma 3 6 3 4 3 7" xfId="16342" xr:uid="{3916F24A-32F3-45AB-BCBA-415342AFE39B}"/>
    <cellStyle name="Comma 3 6 3 4 4" xfId="4965" xr:uid="{E7C1BC68-D144-4E7F-A0F1-89F4D3F4513D}"/>
    <cellStyle name="Comma 3 6 3 4 4 2" xfId="10433" xr:uid="{DB858835-FB01-4F55-A45F-803C0FE1CF2C}"/>
    <cellStyle name="Comma 3 6 3 4 4 2 2" xfId="24298" xr:uid="{32FBC99F-A1D3-4825-AB2E-085C6C515D97}"/>
    <cellStyle name="Comma 3 6 3 4 4 3" xfId="18999" xr:uid="{9513A80E-4887-451D-A662-F797B5695F3F}"/>
    <cellStyle name="Comma 3 6 3 4 5" xfId="5461" xr:uid="{9FDCE46F-4FE6-439D-B950-9A7E9B1820B4}"/>
    <cellStyle name="Comma 3 6 3 4 5 2" xfId="10935" xr:uid="{95435233-9A5F-429D-87BE-3722BC8494AA}"/>
    <cellStyle name="Comma 3 6 3 4 5 2 2" xfId="24800" xr:uid="{6F6D1B18-7D41-4925-BAC3-67D841DE96D2}"/>
    <cellStyle name="Comma 3 6 3 4 5 3" xfId="19495" xr:uid="{125C79F0-84E1-4E75-B99A-8DC04236D381}"/>
    <cellStyle name="Comma 3 6 3 4 6" xfId="5963" xr:uid="{60B3E61A-642B-4BA1-9F21-9863E44E9532}"/>
    <cellStyle name="Comma 3 6 3 4 6 2" xfId="11437" xr:uid="{E656D37B-8371-4719-B917-984B71EB4A1D}"/>
    <cellStyle name="Comma 3 6 3 4 6 2 2" xfId="25302" xr:uid="{6047BE0B-1824-4EA2-9588-1DB4DBCB954E}"/>
    <cellStyle name="Comma 3 6 3 4 6 3" xfId="19997" xr:uid="{6C4CB6A3-1BBE-40B1-95D3-1BDB2CCEA113}"/>
    <cellStyle name="Comma 3 6 3 4 7" xfId="2983" xr:uid="{C08CDA5F-DAAC-420D-9F0C-FDB554D52B20}"/>
    <cellStyle name="Comma 3 6 3 4 7 2" xfId="17025" xr:uid="{144D8982-89C3-40FA-A2D8-9BBC32169597}"/>
    <cellStyle name="Comma 3 6 3 4 8" xfId="6903" xr:uid="{5D154BF3-3FB0-4F2F-9BD1-BB2FD47F1465}"/>
    <cellStyle name="Comma 3 6 3 4 8 2" xfId="20774" xr:uid="{AA1D8BC5-A19D-49A6-8A4B-940C887F959E}"/>
    <cellStyle name="Comma 3 6 3 4 9" xfId="8427" xr:uid="{954748D1-7BCE-4CF9-B7B9-1A7016238728}"/>
    <cellStyle name="Comma 3 6 3 4 9 2" xfId="22292" xr:uid="{874CEA4A-3F8A-4D94-B349-7971356E8DCD}"/>
    <cellStyle name="Comma 3 6 3 5" xfId="1515" xr:uid="{820557AA-A507-479F-8077-E55A610EA9E5}"/>
    <cellStyle name="Comma 3 6 3 5 2" xfId="4239" xr:uid="{9AD0EA33-5E08-47F6-87FE-FFA41A36C5BF}"/>
    <cellStyle name="Comma 3 6 3 5 2 2" xfId="9683" xr:uid="{76A82205-B222-41F0-B75F-A030C3557512}"/>
    <cellStyle name="Comma 3 6 3 5 2 2 2" xfId="23548" xr:uid="{20C475D0-1BD8-4F79-BF43-8AB55EF558F4}"/>
    <cellStyle name="Comma 3 6 3 5 2 3" xfId="18273" xr:uid="{9536642E-A77D-422D-946F-D02D82B394E5}"/>
    <cellStyle name="Comma 3 6 3 5 3" xfId="3229" xr:uid="{5F5C3942-18C9-4201-AAB8-EC2E8D88F748}"/>
    <cellStyle name="Comma 3 6 3 5 3 2" xfId="17271" xr:uid="{DAC50474-B7E7-43ED-831D-FBD1E4052832}"/>
    <cellStyle name="Comma 3 6 3 5 4" xfId="7161" xr:uid="{152288B8-8FCA-4CB7-A4C7-984270AFB105}"/>
    <cellStyle name="Comma 3 6 3 5 4 2" xfId="21032" xr:uid="{A0019E8C-6D1D-4EB7-9122-3330EC723D72}"/>
    <cellStyle name="Comma 3 6 3 5 5" xfId="8675" xr:uid="{8EAD8240-7CEF-4612-B206-A60371FF72A5}"/>
    <cellStyle name="Comma 3 6 3 5 5 2" xfId="22540" xr:uid="{81370C77-E773-42EF-A76E-FEA3F9BE0A9D}"/>
    <cellStyle name="Comma 3 6 3 5 6" xfId="12295" xr:uid="{D2E172A8-A289-4289-BD0B-9A103864B42A}"/>
    <cellStyle name="Comma 3 6 3 5 6 2" xfId="26159" xr:uid="{B3A1398C-A920-42ED-BBA6-3C963C006487}"/>
    <cellStyle name="Comma 3 6 3 5 7" xfId="14040" xr:uid="{E698ACEB-A85E-46E9-82B2-F8185F5D07E8}"/>
    <cellStyle name="Comma 3 6 3 5 7 2" xfId="27904" xr:uid="{D64D4494-CD9A-4711-B609-893A34D35169}"/>
    <cellStyle name="Comma 3 6 3 5 8" xfId="15588" xr:uid="{E668FA8A-53AD-49FD-84F2-D5DF4DBDC5F1}"/>
    <cellStyle name="Comma 3 6 3 6" xfId="2023" xr:uid="{E909B300-F733-4E8E-ABE1-6AF8BF561A35}"/>
    <cellStyle name="Comma 3 6 3 6 2" xfId="3743" xr:uid="{69ECD838-8CB7-4112-86E0-D105A6A2133D}"/>
    <cellStyle name="Comma 3 6 3 6 2 2" xfId="17777" xr:uid="{87099415-55B0-428A-A951-CC8AAC28C233}"/>
    <cellStyle name="Comma 3 6 3 6 3" xfId="7669" xr:uid="{D77244EF-EB48-4303-B68F-EC8A63D9DA2E}"/>
    <cellStyle name="Comma 3 6 3 6 3 2" xfId="21538" xr:uid="{FE8DBE62-3D63-44B7-B0D5-FBE5906FE779}"/>
    <cellStyle name="Comma 3 6 3 6 4" xfId="9187" xr:uid="{DF5DA5B1-1121-4BD8-A263-ACA3A766DC2B}"/>
    <cellStyle name="Comma 3 6 3 6 4 2" xfId="23052" xr:uid="{5CC23602-C8E2-4CA9-83D8-999D06C1C3FA}"/>
    <cellStyle name="Comma 3 6 3 6 5" xfId="12801" xr:uid="{FF18597D-1518-4A41-9A1D-BD858AE2881B}"/>
    <cellStyle name="Comma 3 6 3 6 5 2" xfId="26665" xr:uid="{0080DCA3-90E1-422E-813E-96006A127094}"/>
    <cellStyle name="Comma 3 6 3 6 6" xfId="14546" xr:uid="{4DCC948C-676C-4BB3-85E4-C0E466D537EA}"/>
    <cellStyle name="Comma 3 6 3 6 6 2" xfId="28410" xr:uid="{B58E0D2E-017A-4DC3-8190-61798E747A93}"/>
    <cellStyle name="Comma 3 6 3 6 7" xfId="16094" xr:uid="{3A169671-92D9-465D-A5B3-D025CE4167AD}"/>
    <cellStyle name="Comma 3 6 3 7" xfId="4737" xr:uid="{A3B620CD-6486-4128-91D3-FC3E0DC69194}"/>
    <cellStyle name="Comma 3 6 3 7 2" xfId="10185" xr:uid="{F671ECBD-1C70-49C7-82CB-EF96B2E4968B}"/>
    <cellStyle name="Comma 3 6 3 7 2 2" xfId="24050" xr:uid="{F861A1A2-730B-4B85-A783-243AFA056ABD}"/>
    <cellStyle name="Comma 3 6 3 7 3" xfId="18771" xr:uid="{9E8238F1-4688-4236-AB17-045579628103}"/>
    <cellStyle name="Comma 3 6 3 8" xfId="5213" xr:uid="{846E7612-FF78-47C5-9F6F-9376F969143F}"/>
    <cellStyle name="Comma 3 6 3 8 2" xfId="10687" xr:uid="{5B5336E4-009F-4AF8-8C1E-408432CB617B}"/>
    <cellStyle name="Comma 3 6 3 8 2 2" xfId="24552" xr:uid="{CA1F7804-CE27-4E62-B5B2-5F611C157F32}"/>
    <cellStyle name="Comma 3 6 3 8 3" xfId="19247" xr:uid="{2CC78550-21CA-4409-A380-2036173A7E4C}"/>
    <cellStyle name="Comma 3 6 3 9" xfId="5715" xr:uid="{A5CB4267-4A15-4566-A60E-AB496E71CA7F}"/>
    <cellStyle name="Comma 3 6 3 9 2" xfId="11189" xr:uid="{A41D1F92-DF48-4F54-98B9-CA2DB897A3E4}"/>
    <cellStyle name="Comma 3 6 3 9 2 2" xfId="25054" xr:uid="{212A54E2-66DF-4882-ABEB-DEEE2F278E34}"/>
    <cellStyle name="Comma 3 6 3 9 3" xfId="19749" xr:uid="{B5D4BF06-584A-42FE-B916-00D80703F94D}"/>
    <cellStyle name="Comma 3 6 4" xfId="1035" xr:uid="{1AF33F2C-9FD4-4351-AF29-4B78C0AA18D4}"/>
    <cellStyle name="Comma 3 6 4 10" xfId="6681" xr:uid="{2DB6E130-F664-4B4B-A1FF-0DCBF6FC79AD}"/>
    <cellStyle name="Comma 3 6 4 10 2" xfId="20552" xr:uid="{E1363497-F76C-41D7-B083-04A639716205}"/>
    <cellStyle name="Comma 3 6 4 11" xfId="8205" xr:uid="{67E33F20-3008-4AE5-8C45-E793A772803E}"/>
    <cellStyle name="Comma 3 6 4 11 2" xfId="22070" xr:uid="{C70BB147-A08D-4542-AE9D-0697E3B02971}"/>
    <cellStyle name="Comma 3 6 4 12" xfId="11815" xr:uid="{6A0E3081-AABF-4813-B035-25C8FBA15C79}"/>
    <cellStyle name="Comma 3 6 4 12 2" xfId="25679" xr:uid="{9CF4FDAA-AD9C-4ECF-9015-30E4750D905E}"/>
    <cellStyle name="Comma 3 6 4 13" xfId="13560" xr:uid="{1FD60553-0071-44B6-BDFF-FC50238191DA}"/>
    <cellStyle name="Comma 3 6 4 13 2" xfId="27424" xr:uid="{E5C92106-DEFF-4B54-AF02-C08302470907}"/>
    <cellStyle name="Comma 3 6 4 14" xfId="15108" xr:uid="{5BAC5CFA-655E-47A8-BD08-EBCB397ABE80}"/>
    <cellStyle name="Comma 3 6 4 2" xfId="1159" xr:uid="{DC666C0A-4777-4C97-993C-C07FDF6920FA}"/>
    <cellStyle name="Comma 3 6 4 2 10" xfId="8329" xr:uid="{CE33C5CA-1F2B-42A9-8E67-580C134DDA01}"/>
    <cellStyle name="Comma 3 6 4 2 10 2" xfId="22194" xr:uid="{1E619E4E-08D1-4115-8451-EAE9514FB58B}"/>
    <cellStyle name="Comma 3 6 4 2 11" xfId="11939" xr:uid="{1CEF4C85-C9B5-453D-82B5-5BFF6F02A87B}"/>
    <cellStyle name="Comma 3 6 4 2 11 2" xfId="25803" xr:uid="{F38E0FEF-3BC6-4409-B6C1-877D0D0B548E}"/>
    <cellStyle name="Comma 3 6 4 2 12" xfId="13684" xr:uid="{70AD1CF0-989A-4C18-AE03-BD695CA753B3}"/>
    <cellStyle name="Comma 3 6 4 2 12 2" xfId="27548" xr:uid="{7EAA90EF-F4C8-46E7-B764-22DE681A59E1}"/>
    <cellStyle name="Comma 3 6 4 2 13" xfId="15232" xr:uid="{B0F9A845-1B47-4BCD-A3D9-6008E1238874}"/>
    <cellStyle name="Comma 3 6 4 2 2" xfId="1407" xr:uid="{5EF94EB8-C27A-4706-BFD8-64B931EC9CCC}"/>
    <cellStyle name="Comma 3 6 4 2 2 10" xfId="12187" xr:uid="{03340181-EE76-4E6B-AD8E-0EAC6334181B}"/>
    <cellStyle name="Comma 3 6 4 2 2 10 2" xfId="26051" xr:uid="{C887601E-F27C-49BE-BCC6-48B334F31530}"/>
    <cellStyle name="Comma 3 6 4 2 2 11" xfId="13932" xr:uid="{37ADDF2D-F28D-4B63-91AF-74E3D6D20646}"/>
    <cellStyle name="Comma 3 6 4 2 2 11 2" xfId="27796" xr:uid="{FDE86879-7DE7-456F-A8D4-90497FD9BA85}"/>
    <cellStyle name="Comma 3 6 4 2 2 12" xfId="15480" xr:uid="{27F8A824-94C5-4524-93C9-E48E566F2DD1}"/>
    <cellStyle name="Comma 3 6 4 2 2 2" xfId="1913" xr:uid="{13D2FCAE-50CA-4C54-A00A-879E842821CC}"/>
    <cellStyle name="Comma 3 6 4 2 2 2 2" xfId="4635" xr:uid="{B54A74EB-E3ED-426D-9EE4-B1696566C5DD}"/>
    <cellStyle name="Comma 3 6 4 2 2 2 2 2" xfId="10081" xr:uid="{B576D09E-633F-4AC5-A51E-D01479C275FB}"/>
    <cellStyle name="Comma 3 6 4 2 2 2 2 2 2" xfId="23946" xr:uid="{4AEB4405-5B00-4B77-A257-0C576C8A844B}"/>
    <cellStyle name="Comma 3 6 4 2 2 2 2 3" xfId="18669" xr:uid="{6A6EC1E1-5122-41E8-B79B-829F00141382}"/>
    <cellStyle name="Comma 3 6 4 2 2 2 3" xfId="3625" xr:uid="{22E7D3F8-5858-4B84-AA81-A38E1C083395}"/>
    <cellStyle name="Comma 3 6 4 2 2 2 3 2" xfId="17667" xr:uid="{21875CBE-B233-484A-A150-E41462FDD52F}"/>
    <cellStyle name="Comma 3 6 4 2 2 2 4" xfId="7559" xr:uid="{EA9C57A0-215E-4158-9A2F-724857CAFE92}"/>
    <cellStyle name="Comma 3 6 4 2 2 2 4 2" xfId="21430" xr:uid="{20147AFA-5EAD-429B-8B8F-DA165D02AAC5}"/>
    <cellStyle name="Comma 3 6 4 2 2 2 5" xfId="9073" xr:uid="{C143B6BB-D05D-40E4-AB61-F73B7E76A6D3}"/>
    <cellStyle name="Comma 3 6 4 2 2 2 5 2" xfId="22938" xr:uid="{88DDF697-00FB-459B-8642-04802002FF3F}"/>
    <cellStyle name="Comma 3 6 4 2 2 2 6" xfId="12693" xr:uid="{458AFF82-9EEA-4038-AF8A-BC5C87844F46}"/>
    <cellStyle name="Comma 3 6 4 2 2 2 6 2" xfId="26557" xr:uid="{F74FCBF4-240B-4084-BA38-BBBD4B4EE744}"/>
    <cellStyle name="Comma 3 6 4 2 2 2 7" xfId="14438" xr:uid="{06A71703-4EB3-4724-9BE3-1C48FB8BFC2C}"/>
    <cellStyle name="Comma 3 6 4 2 2 2 7 2" xfId="28302" xr:uid="{00BB2FD6-D174-4BAE-B24A-C2751E8B6F37}"/>
    <cellStyle name="Comma 3 6 4 2 2 2 8" xfId="15986" xr:uid="{12FBC917-2239-4029-BFDD-49CEDD443930}"/>
    <cellStyle name="Comma 3 6 4 2 2 3" xfId="2421" xr:uid="{C679ABF1-36BA-44A9-ABDD-30AFE9A1A253}"/>
    <cellStyle name="Comma 3 6 4 2 2 3 2" xfId="4141" xr:uid="{9AC0098B-F1EA-4DA8-AAFC-3125A5761F1E}"/>
    <cellStyle name="Comma 3 6 4 2 2 3 2 2" xfId="18175" xr:uid="{DFCED6C1-B92E-408E-A6A6-316A7D661F65}"/>
    <cellStyle name="Comma 3 6 4 2 2 3 3" xfId="8067" xr:uid="{5C658D2A-718B-4D98-8A7C-C7677FFC83F4}"/>
    <cellStyle name="Comma 3 6 4 2 2 3 3 2" xfId="21936" xr:uid="{35C8C1F9-96D2-4E52-B519-6B47BB2067D2}"/>
    <cellStyle name="Comma 3 6 4 2 2 3 4" xfId="9585" xr:uid="{B7AF09C1-C2DA-4F9F-9E76-A147103CE8DD}"/>
    <cellStyle name="Comma 3 6 4 2 2 3 4 2" xfId="23450" xr:uid="{F3D90144-073E-4483-816B-86D74EF5139A}"/>
    <cellStyle name="Comma 3 6 4 2 2 3 5" xfId="13199" xr:uid="{FA425797-A195-4B3B-9701-D01868BC4E40}"/>
    <cellStyle name="Comma 3 6 4 2 2 3 5 2" xfId="27063" xr:uid="{4B8D4714-5D65-4906-86B3-B82ECC73EFBD}"/>
    <cellStyle name="Comma 3 6 4 2 2 3 6" xfId="14944" xr:uid="{BD604EEC-6169-46E5-B20D-888A8ABC1337}"/>
    <cellStyle name="Comma 3 6 4 2 2 3 6 2" xfId="28808" xr:uid="{A7FD4255-1F76-4FF3-A668-BC1C612B7759}"/>
    <cellStyle name="Comma 3 6 4 2 2 3 7" xfId="16492" xr:uid="{42FF0DE3-F4A0-4A24-A75D-7664D27CBE6A}"/>
    <cellStyle name="Comma 3 6 4 2 2 4" xfId="5113" xr:uid="{AE613DB5-7A93-456D-B7C7-3F0E74E46036}"/>
    <cellStyle name="Comma 3 6 4 2 2 4 2" xfId="10583" xr:uid="{FE3B64A4-254C-4FA5-8A3A-866EF628E86A}"/>
    <cellStyle name="Comma 3 6 4 2 2 4 2 2" xfId="24448" xr:uid="{0AE42EAE-87E5-4C69-A0CA-59B163621B4C}"/>
    <cellStyle name="Comma 3 6 4 2 2 4 3" xfId="19147" xr:uid="{A5F3139B-C1ED-4A7F-A17B-F2D289295FD5}"/>
    <cellStyle name="Comma 3 6 4 2 2 5" xfId="5611" xr:uid="{493A3C6F-BFE7-4A22-9FB9-8BB76FE3C08E}"/>
    <cellStyle name="Comma 3 6 4 2 2 5 2" xfId="11085" xr:uid="{BF2D9920-31DD-4F14-AB66-D9D586C25CB6}"/>
    <cellStyle name="Comma 3 6 4 2 2 5 2 2" xfId="24950" xr:uid="{FAFB28CC-6A85-4C2A-B0B7-F623DE679608}"/>
    <cellStyle name="Comma 3 6 4 2 2 5 3" xfId="19645" xr:uid="{7E1D12B2-221B-438F-B652-16E163589FA3}"/>
    <cellStyle name="Comma 3 6 4 2 2 6" xfId="6113" xr:uid="{1EED4D7A-78CF-46C6-B762-5B11A54FE3BC}"/>
    <cellStyle name="Comma 3 6 4 2 2 6 2" xfId="11587" xr:uid="{EA8D5B8D-320E-4D6D-B737-711CC12F41F6}"/>
    <cellStyle name="Comma 3 6 4 2 2 6 2 2" xfId="25452" xr:uid="{9F099A59-778C-4B25-BE0D-4B81C784FBB5}"/>
    <cellStyle name="Comma 3 6 4 2 2 6 3" xfId="20147" xr:uid="{E237A26C-8BD0-484B-8EE7-EBE311213C3F}"/>
    <cellStyle name="Comma 3 6 4 2 2 7" xfId="3131" xr:uid="{22E2AF96-0469-4D02-8F23-93336834705A}"/>
    <cellStyle name="Comma 3 6 4 2 2 7 2" xfId="17173" xr:uid="{FB5FEE47-0138-4D03-8270-B8C2557EC8D6}"/>
    <cellStyle name="Comma 3 6 4 2 2 8" xfId="7053" xr:uid="{8422D311-D2C7-4F75-BDD2-B13F5A923290}"/>
    <cellStyle name="Comma 3 6 4 2 2 8 2" xfId="20924" xr:uid="{46AC3961-FE0A-49FF-8158-0AA333AF7D31}"/>
    <cellStyle name="Comma 3 6 4 2 2 9" xfId="8577" xr:uid="{F49ACC24-541A-4812-A9FF-04274C81064B}"/>
    <cellStyle name="Comma 3 6 4 2 2 9 2" xfId="22442" xr:uid="{FE824064-FC8B-4683-9903-59333AA3489C}"/>
    <cellStyle name="Comma 3 6 4 2 3" xfId="1665" xr:uid="{1316859D-1E9D-4A1F-8F15-9ED0E4995169}"/>
    <cellStyle name="Comma 3 6 4 2 3 2" xfId="4387" xr:uid="{D56573A7-A262-42C7-BE09-ED7E3B1E6D4E}"/>
    <cellStyle name="Comma 3 6 4 2 3 2 2" xfId="9833" xr:uid="{BA67D5DB-C21A-495E-B550-64E09E8D2FFC}"/>
    <cellStyle name="Comma 3 6 4 2 3 2 2 2" xfId="23698" xr:uid="{138C3029-B59C-4011-BAA7-7F52B25B69C1}"/>
    <cellStyle name="Comma 3 6 4 2 3 2 3" xfId="18421" xr:uid="{1E720C5D-1C95-497B-8658-7C00095D6E29}"/>
    <cellStyle name="Comma 3 6 4 2 3 3" xfId="3377" xr:uid="{4457361D-B8A0-4C60-A04B-1717BF103609}"/>
    <cellStyle name="Comma 3 6 4 2 3 3 2" xfId="17419" xr:uid="{B74C52C6-896F-4F8A-AC94-43161143186B}"/>
    <cellStyle name="Comma 3 6 4 2 3 4" xfId="7311" xr:uid="{5E6B5811-FD46-4A11-865D-645C9641377C}"/>
    <cellStyle name="Comma 3 6 4 2 3 4 2" xfId="21182" xr:uid="{901D837D-4A48-4718-A631-81865E4A0055}"/>
    <cellStyle name="Comma 3 6 4 2 3 5" xfId="8825" xr:uid="{AE8540CB-C3DB-42BA-8540-A1AF387F5D94}"/>
    <cellStyle name="Comma 3 6 4 2 3 5 2" xfId="22690" xr:uid="{AD2458B1-A978-47D7-AA07-9E6856FD6112}"/>
    <cellStyle name="Comma 3 6 4 2 3 6" xfId="12445" xr:uid="{16C9A52F-9FA9-404C-88B1-B71AEB254CF6}"/>
    <cellStyle name="Comma 3 6 4 2 3 6 2" xfId="26309" xr:uid="{6AD109BF-1F22-46AB-BD78-59D3C3820F9A}"/>
    <cellStyle name="Comma 3 6 4 2 3 7" xfId="14190" xr:uid="{6C52DD47-5545-48CC-8472-352CAA712A57}"/>
    <cellStyle name="Comma 3 6 4 2 3 7 2" xfId="28054" xr:uid="{18B5BB8F-6415-46C6-AAE5-771A132C3BCA}"/>
    <cellStyle name="Comma 3 6 4 2 3 8" xfId="15738" xr:uid="{7E15A792-7DED-4395-91AA-2D2E09260DF6}"/>
    <cellStyle name="Comma 3 6 4 2 4" xfId="2173" xr:uid="{222CDC97-C977-410F-82D6-DFD4BD20EEED}"/>
    <cellStyle name="Comma 3 6 4 2 4 2" xfId="3893" xr:uid="{404E0760-6CD6-456A-8142-15E584BAAF2D}"/>
    <cellStyle name="Comma 3 6 4 2 4 2 2" xfId="17927" xr:uid="{EDFE6DB6-13AF-422A-9D77-5B3CDD37E4BC}"/>
    <cellStyle name="Comma 3 6 4 2 4 3" xfId="7819" xr:uid="{05D2A9BE-8C75-4DF6-B0CD-E0571689F1A1}"/>
    <cellStyle name="Comma 3 6 4 2 4 3 2" xfId="21688" xr:uid="{B6D89510-E6D2-4F8B-B890-820358B5AFBB}"/>
    <cellStyle name="Comma 3 6 4 2 4 4" xfId="9337" xr:uid="{D617F725-3346-44B3-8CF1-23A639BF33DE}"/>
    <cellStyle name="Comma 3 6 4 2 4 4 2" xfId="23202" xr:uid="{BC1BC6E9-842A-4EA1-BB1C-9E271F41586B}"/>
    <cellStyle name="Comma 3 6 4 2 4 5" xfId="12951" xr:uid="{7E5AF3DD-B8D3-4426-95A8-E0B0754DE75F}"/>
    <cellStyle name="Comma 3 6 4 2 4 5 2" xfId="26815" xr:uid="{CA1BB27F-5431-40D8-B359-A843EF69B13F}"/>
    <cellStyle name="Comma 3 6 4 2 4 6" xfId="14696" xr:uid="{2F208B6F-6171-4358-8598-E283B04FD505}"/>
    <cellStyle name="Comma 3 6 4 2 4 6 2" xfId="28560" xr:uid="{0FF2D46D-886B-4B34-8664-620FCAB58937}"/>
    <cellStyle name="Comma 3 6 4 2 4 7" xfId="16244" xr:uid="{150A344D-595A-4D6D-8B9F-A7A2B1EC924A}"/>
    <cellStyle name="Comma 3 6 4 2 5" xfId="4874" xr:uid="{AD6C1ECD-3623-41CC-B23E-F8260D1AEFC8}"/>
    <cellStyle name="Comma 3 6 4 2 5 2" xfId="10335" xr:uid="{E9D72A6D-0756-4A04-8880-003745A846DF}"/>
    <cellStyle name="Comma 3 6 4 2 5 2 2" xfId="24200" xr:uid="{6926A77D-8695-453E-A57F-8C51FCAC7A3B}"/>
    <cellStyle name="Comma 3 6 4 2 5 3" xfId="18908" xr:uid="{7CEB1C65-193D-43A0-BDCD-CAB67E67137B}"/>
    <cellStyle name="Comma 3 6 4 2 6" xfId="5363" xr:uid="{5A4AFBF7-73D8-4199-947D-E8B7EE6DF5C4}"/>
    <cellStyle name="Comma 3 6 4 2 6 2" xfId="10837" xr:uid="{033D421C-704C-4A96-B594-8E756674937E}"/>
    <cellStyle name="Comma 3 6 4 2 6 2 2" xfId="24702" xr:uid="{B1526CD4-181B-46EC-97CB-3858CB32F63A}"/>
    <cellStyle name="Comma 3 6 4 2 6 3" xfId="19397" xr:uid="{CBA4F253-3DD3-4881-9FBD-CD15C4370C62}"/>
    <cellStyle name="Comma 3 6 4 2 7" xfId="5865" xr:uid="{D6B4A772-C6E0-4CAC-9969-3E2428E83B18}"/>
    <cellStyle name="Comma 3 6 4 2 7 2" xfId="11339" xr:uid="{42188DE3-DD6A-4A2A-BDD5-13C44029FC6C}"/>
    <cellStyle name="Comma 3 6 4 2 7 2 2" xfId="25204" xr:uid="{9D29EB1A-1A04-402A-9EB5-FFE3C32AE6E3}"/>
    <cellStyle name="Comma 3 6 4 2 7 3" xfId="19899" xr:uid="{E4892136-61C4-4A3C-A940-A78E58D5DDD9}"/>
    <cellStyle name="Comma 3 6 4 2 8" xfId="2890" xr:uid="{B2E20237-06EC-418B-A137-B3D99F046813}"/>
    <cellStyle name="Comma 3 6 4 2 8 2" xfId="16932" xr:uid="{1D10B112-F76F-4B4C-843A-0950C6052E50}"/>
    <cellStyle name="Comma 3 6 4 2 9" xfId="6805" xr:uid="{8D15B6C4-D5E4-4070-9881-1802201364D0}"/>
    <cellStyle name="Comma 3 6 4 2 9 2" xfId="20676" xr:uid="{BA40AA92-1CC5-49BD-A287-FAED7B4381C4}"/>
    <cellStyle name="Comma 3 6 4 3" xfId="1283" xr:uid="{4093DADD-57AD-4A3B-9B80-5B10313542FD}"/>
    <cellStyle name="Comma 3 6 4 3 10" xfId="12063" xr:uid="{85E81DA6-E4E0-48F1-B7D2-9D09B209F504}"/>
    <cellStyle name="Comma 3 6 4 3 10 2" xfId="25927" xr:uid="{E741EA00-F738-4B78-AF5E-18F9A0B76C6F}"/>
    <cellStyle name="Comma 3 6 4 3 11" xfId="13808" xr:uid="{1DFF607B-A90F-41D7-B1BD-E3741C7F63C1}"/>
    <cellStyle name="Comma 3 6 4 3 11 2" xfId="27672" xr:uid="{69EEAFD8-2E26-4E1A-A88B-962EFC732B47}"/>
    <cellStyle name="Comma 3 6 4 3 12" xfId="15356" xr:uid="{C0E58026-E67C-4B80-A45E-517911E5AC2F}"/>
    <cellStyle name="Comma 3 6 4 3 2" xfId="1789" xr:uid="{434FFEC8-4E5C-476B-90C0-F1707DCD122F}"/>
    <cellStyle name="Comma 3 6 4 3 2 2" xfId="4511" xr:uid="{667AA4D6-A9CB-4658-8274-53EB2D0AAAF5}"/>
    <cellStyle name="Comma 3 6 4 3 2 2 2" xfId="9957" xr:uid="{F906A270-EF84-4E29-8AC8-D478527413F0}"/>
    <cellStyle name="Comma 3 6 4 3 2 2 2 2" xfId="23822" xr:uid="{AD7F0BE4-9BF1-4ED9-B7DA-8E71068C2788}"/>
    <cellStyle name="Comma 3 6 4 3 2 2 3" xfId="18545" xr:uid="{BE6239E7-5FA3-408E-A78F-2708CDAB5053}"/>
    <cellStyle name="Comma 3 6 4 3 2 3" xfId="3501" xr:uid="{96D1AFD8-8BC2-4F79-B9AF-008CF9EDEB97}"/>
    <cellStyle name="Comma 3 6 4 3 2 3 2" xfId="17543" xr:uid="{CEC5537F-BB32-4425-9205-02D65184FD47}"/>
    <cellStyle name="Comma 3 6 4 3 2 4" xfId="7435" xr:uid="{E360F38D-6EDA-481A-9F58-30FFA5AF64A6}"/>
    <cellStyle name="Comma 3 6 4 3 2 4 2" xfId="21306" xr:uid="{F7C02EA9-33D0-4937-925A-D97647B59BDB}"/>
    <cellStyle name="Comma 3 6 4 3 2 5" xfId="8949" xr:uid="{94EE5920-967B-43D2-9A79-F3BC9FB9660C}"/>
    <cellStyle name="Comma 3 6 4 3 2 5 2" xfId="22814" xr:uid="{211A3C4D-D367-42E1-9795-31592A6041E3}"/>
    <cellStyle name="Comma 3 6 4 3 2 6" xfId="12569" xr:uid="{9389E0AE-A5B8-4AF5-BA08-BFB1B79466F8}"/>
    <cellStyle name="Comma 3 6 4 3 2 6 2" xfId="26433" xr:uid="{1E4FAD99-C43A-4044-90D0-5AD9DC3B3176}"/>
    <cellStyle name="Comma 3 6 4 3 2 7" xfId="14314" xr:uid="{4D664DB4-1F16-4404-A776-205157C7EBA7}"/>
    <cellStyle name="Comma 3 6 4 3 2 7 2" xfId="28178" xr:uid="{B6EABD9C-F9A7-445B-B28B-EFB47B434F4B}"/>
    <cellStyle name="Comma 3 6 4 3 2 8" xfId="15862" xr:uid="{9B7AAEA9-48F4-41C1-987C-F0068983A773}"/>
    <cellStyle name="Comma 3 6 4 3 3" xfId="2297" xr:uid="{E0A72008-2F80-4456-997A-F782E5F1B856}"/>
    <cellStyle name="Comma 3 6 4 3 3 2" xfId="4017" xr:uid="{17460155-D8D8-4546-B1D0-3FEBBA62F037}"/>
    <cellStyle name="Comma 3 6 4 3 3 2 2" xfId="18051" xr:uid="{40330461-FF30-48E1-8A6E-2E8B3BC0FB5D}"/>
    <cellStyle name="Comma 3 6 4 3 3 3" xfId="7943" xr:uid="{CC05BDB5-8D5B-4BF5-B35C-07ED44245EF5}"/>
    <cellStyle name="Comma 3 6 4 3 3 3 2" xfId="21812" xr:uid="{D2DA383E-7B60-4E9F-8A4C-2101860D9597}"/>
    <cellStyle name="Comma 3 6 4 3 3 4" xfId="9461" xr:uid="{589023B5-EFB8-4327-9129-DAC6CE208B2F}"/>
    <cellStyle name="Comma 3 6 4 3 3 4 2" xfId="23326" xr:uid="{D80F81DA-D8E7-4444-98AA-AAB23FB87FE4}"/>
    <cellStyle name="Comma 3 6 4 3 3 5" xfId="13075" xr:uid="{73788702-C5CD-4442-B60B-3251C7104D31}"/>
    <cellStyle name="Comma 3 6 4 3 3 5 2" xfId="26939" xr:uid="{2D5736B5-C054-4DC7-9CEA-497ED79E19D5}"/>
    <cellStyle name="Comma 3 6 4 3 3 6" xfId="14820" xr:uid="{A010A6CF-1464-4E64-A393-0C4E375F5D86}"/>
    <cellStyle name="Comma 3 6 4 3 3 6 2" xfId="28684" xr:uid="{491BA98F-265B-42FA-AFB6-899347F9D590}"/>
    <cellStyle name="Comma 3 6 4 3 3 7" xfId="16368" xr:uid="{B3D170FE-7AEF-474F-B975-226268E6AEF7}"/>
    <cellStyle name="Comma 3 6 4 3 4" xfId="4990" xr:uid="{3A34EF34-6B71-4820-9986-52BD6E945341}"/>
    <cellStyle name="Comma 3 6 4 3 4 2" xfId="10459" xr:uid="{214ED426-E48C-4CDD-9663-370706260D6B}"/>
    <cellStyle name="Comma 3 6 4 3 4 2 2" xfId="24324" xr:uid="{A194D000-A2B4-4FEF-90F7-0E00D2CDC995}"/>
    <cellStyle name="Comma 3 6 4 3 4 3" xfId="19024" xr:uid="{3FEF57B4-E9CC-4CF7-B79B-4C8B96A12528}"/>
    <cellStyle name="Comma 3 6 4 3 5" xfId="5487" xr:uid="{89065953-05A1-4B6F-A9D0-44BB47304CA6}"/>
    <cellStyle name="Comma 3 6 4 3 5 2" xfId="10961" xr:uid="{9F3C3A05-75B5-4857-9897-63B2F6096E27}"/>
    <cellStyle name="Comma 3 6 4 3 5 2 2" xfId="24826" xr:uid="{601B7B9E-BE50-49CC-9CA0-BE5DC88A02F4}"/>
    <cellStyle name="Comma 3 6 4 3 5 3" xfId="19521" xr:uid="{A7E2EB97-6880-4A3B-88B3-CD1B3A87E431}"/>
    <cellStyle name="Comma 3 6 4 3 6" xfId="5989" xr:uid="{4F5D9937-EE7B-4E44-9F84-D8A5E59E1C63}"/>
    <cellStyle name="Comma 3 6 4 3 6 2" xfId="11463" xr:uid="{E8D8F022-41E0-4C79-89E2-0A5034A107C0}"/>
    <cellStyle name="Comma 3 6 4 3 6 2 2" xfId="25328" xr:uid="{B1F95E9F-3C8A-486D-BAAC-ABE5F7B0D4A0}"/>
    <cellStyle name="Comma 3 6 4 3 6 3" xfId="20023" xr:uid="{7986E6E6-788C-420B-B8CA-6B7E6048AAB1}"/>
    <cellStyle name="Comma 3 6 4 3 7" xfId="3008" xr:uid="{46E1B91E-C9D3-44BA-BCCE-EBB493089DF3}"/>
    <cellStyle name="Comma 3 6 4 3 7 2" xfId="17050" xr:uid="{15D6FCE7-E165-4221-AA33-D7DC1A78E07F}"/>
    <cellStyle name="Comma 3 6 4 3 8" xfId="6929" xr:uid="{2695C70E-77B4-4CE8-9C47-F5EE036EEBE3}"/>
    <cellStyle name="Comma 3 6 4 3 8 2" xfId="20800" xr:uid="{B47AE8BA-103C-408D-9EE5-DD89E2E05727}"/>
    <cellStyle name="Comma 3 6 4 3 9" xfId="8453" xr:uid="{EBD821E8-5CF5-4F74-B59F-E40D874BFCB7}"/>
    <cellStyle name="Comma 3 6 4 3 9 2" xfId="22318" xr:uid="{80849C40-F607-4968-8DD2-255C6872D429}"/>
    <cellStyle name="Comma 3 6 4 4" xfId="1541" xr:uid="{969433DB-9FD8-489B-956F-BB7C657E994D}"/>
    <cellStyle name="Comma 3 6 4 4 2" xfId="4264" xr:uid="{795D5096-344A-4736-9055-3924903759B5}"/>
    <cellStyle name="Comma 3 6 4 4 2 2" xfId="9709" xr:uid="{37DE72F2-BA5C-440E-B920-84FD562F6C90}"/>
    <cellStyle name="Comma 3 6 4 4 2 2 2" xfId="23574" xr:uid="{435B48B3-62FC-4015-9E45-B0F4F84058FF}"/>
    <cellStyle name="Comma 3 6 4 4 2 3" xfId="18298" xr:uid="{A13F930F-342E-453E-91EE-36CCD8FC1BB1}"/>
    <cellStyle name="Comma 3 6 4 4 3" xfId="3254" xr:uid="{CB71335D-14ED-4885-B597-42238F118555}"/>
    <cellStyle name="Comma 3 6 4 4 3 2" xfId="17296" xr:uid="{C5D0ACDA-96B2-4F77-8EBD-B6E60804AF7A}"/>
    <cellStyle name="Comma 3 6 4 4 4" xfId="7187" xr:uid="{9E9048D3-495B-45A8-A94C-BB65AFCDE4E8}"/>
    <cellStyle name="Comma 3 6 4 4 4 2" xfId="21058" xr:uid="{45EB6F44-89A4-4B39-8416-F5DA0ACD96B5}"/>
    <cellStyle name="Comma 3 6 4 4 5" xfId="8701" xr:uid="{3BE69EBA-2B70-4EDC-80FB-48582180AD51}"/>
    <cellStyle name="Comma 3 6 4 4 5 2" xfId="22566" xr:uid="{59CF176C-5EA8-4CA0-9204-87E5BA7D02CA}"/>
    <cellStyle name="Comma 3 6 4 4 6" xfId="12321" xr:uid="{F0927C69-0329-483B-B0DF-995329403213}"/>
    <cellStyle name="Comma 3 6 4 4 6 2" xfId="26185" xr:uid="{DEAC6DB0-92FD-4075-A2BA-4B43F85157F5}"/>
    <cellStyle name="Comma 3 6 4 4 7" xfId="14066" xr:uid="{7629707F-3D3F-4FB6-8A56-09F9C09E684F}"/>
    <cellStyle name="Comma 3 6 4 4 7 2" xfId="27930" xr:uid="{0396B7A7-628D-45FC-99A0-95C7FDD6CE7C}"/>
    <cellStyle name="Comma 3 6 4 4 8" xfId="15614" xr:uid="{4185EC94-5031-4FF5-A087-812236EE709E}"/>
    <cellStyle name="Comma 3 6 4 5" xfId="2049" xr:uid="{77841718-5388-45CF-AB60-CCC64C551CE0}"/>
    <cellStyle name="Comma 3 6 4 5 2" xfId="3769" xr:uid="{FB08BBE7-745B-4B95-847C-A4883048570E}"/>
    <cellStyle name="Comma 3 6 4 5 2 2" xfId="17803" xr:uid="{865A007F-4222-4FDF-9680-96B197FF8B6B}"/>
    <cellStyle name="Comma 3 6 4 5 3" xfId="7695" xr:uid="{76C3F3EC-B337-473D-8111-D89C276D4F06}"/>
    <cellStyle name="Comma 3 6 4 5 3 2" xfId="21564" xr:uid="{E3D981A4-8687-4D6C-9EFE-1D09E553716F}"/>
    <cellStyle name="Comma 3 6 4 5 4" xfId="9213" xr:uid="{2D518101-4297-42A4-8DE9-80156563C14B}"/>
    <cellStyle name="Comma 3 6 4 5 4 2" xfId="23078" xr:uid="{CD96137A-41C0-4B99-89A2-69ABB6CB385C}"/>
    <cellStyle name="Comma 3 6 4 5 5" xfId="12827" xr:uid="{07CBAB2F-0FFC-42D3-90BE-5F11F171CDCE}"/>
    <cellStyle name="Comma 3 6 4 5 5 2" xfId="26691" xr:uid="{55E8241F-7D43-4CEC-90E6-684B7D16E4F5}"/>
    <cellStyle name="Comma 3 6 4 5 6" xfId="14572" xr:uid="{FDBEE4F2-98D0-482F-B69E-7C8CE6056E30}"/>
    <cellStyle name="Comma 3 6 4 5 6 2" xfId="28436" xr:uid="{610A6341-3FEF-4314-BD14-96CC3A28E034}"/>
    <cellStyle name="Comma 3 6 4 5 7" xfId="16120" xr:uid="{7F459D49-6416-4C5E-9202-9AC0556B527C}"/>
    <cellStyle name="Comma 3 6 4 6" xfId="4760" xr:uid="{C289B0DD-5247-4A7D-A5B3-4473410122D1}"/>
    <cellStyle name="Comma 3 6 4 6 2" xfId="10211" xr:uid="{7E632F65-2555-445F-AAA9-866E7ACC5C62}"/>
    <cellStyle name="Comma 3 6 4 6 2 2" xfId="24076" xr:uid="{16060ECA-7FE7-43DB-9FD8-F25CDEE92E67}"/>
    <cellStyle name="Comma 3 6 4 6 3" xfId="18794" xr:uid="{8F8E62FA-9FE9-42A2-90D8-3A1932032CE7}"/>
    <cellStyle name="Comma 3 6 4 7" xfId="5239" xr:uid="{0E873C05-F54C-44C0-AF15-F58C678A75D1}"/>
    <cellStyle name="Comma 3 6 4 7 2" xfId="10713" xr:uid="{BA64A010-1460-47A3-8924-F1F43EA24064}"/>
    <cellStyle name="Comma 3 6 4 7 2 2" xfId="24578" xr:uid="{3F23CC1C-D142-4DC3-9B3F-8391412783B7}"/>
    <cellStyle name="Comma 3 6 4 7 3" xfId="19273" xr:uid="{C18F9E32-9B4F-45FB-BCF0-4984368A477C}"/>
    <cellStyle name="Comma 3 6 4 8" xfId="5741" xr:uid="{FCB9ECBB-CD05-4306-98D6-161A05853884}"/>
    <cellStyle name="Comma 3 6 4 8 2" xfId="11215" xr:uid="{B8D4D240-70E2-433A-B3A4-F6A2496FFFE7}"/>
    <cellStyle name="Comma 3 6 4 8 2 2" xfId="25080" xr:uid="{77409D53-750C-4883-8F2D-C2F3DC88FCCA}"/>
    <cellStyle name="Comma 3 6 4 8 3" xfId="19775" xr:uid="{D475A7D0-F4E4-48D4-A6A2-3C6F00BC2CBA}"/>
    <cellStyle name="Comma 3 6 4 9" xfId="2776" xr:uid="{7703FD3F-9D37-4FF2-9886-74832B82A963}"/>
    <cellStyle name="Comma 3 6 4 9 2" xfId="16818" xr:uid="{3CF4D9BC-315F-499D-BE02-9D83E4DC3DE0}"/>
    <cellStyle name="Comma 3 6 5" xfId="1091" xr:uid="{A52CE3DB-B9D3-4444-913D-8251CDF13B59}"/>
    <cellStyle name="Comma 3 6 5 10" xfId="8261" xr:uid="{5DACF4BB-9D45-4348-B811-EBF0E28425C9}"/>
    <cellStyle name="Comma 3 6 5 10 2" xfId="22126" xr:uid="{9D6C7B0D-61FB-4BFC-9A00-F082FF4D612B}"/>
    <cellStyle name="Comma 3 6 5 11" xfId="11871" xr:uid="{78E84DFD-1E43-457C-97EF-0B11C8368DDC}"/>
    <cellStyle name="Comma 3 6 5 11 2" xfId="25735" xr:uid="{9537491E-497B-4992-9582-888F27798A6A}"/>
    <cellStyle name="Comma 3 6 5 12" xfId="13616" xr:uid="{65FD06A0-FCE4-407F-85CE-36EB22187569}"/>
    <cellStyle name="Comma 3 6 5 12 2" xfId="27480" xr:uid="{4792A86F-E400-4367-A26A-5EA13193D012}"/>
    <cellStyle name="Comma 3 6 5 13" xfId="15164" xr:uid="{FB18AD58-BD05-490C-9C71-94B0BA264233}"/>
    <cellStyle name="Comma 3 6 5 2" xfId="1339" xr:uid="{00F22910-550E-4C42-8A68-E0099D086D73}"/>
    <cellStyle name="Comma 3 6 5 2 10" xfId="12119" xr:uid="{5A481DD8-C1A9-4139-B141-54FD2CE2BF77}"/>
    <cellStyle name="Comma 3 6 5 2 10 2" xfId="25983" xr:uid="{F9C8FBAB-30FC-48F6-B2AB-B28E422F9C0F}"/>
    <cellStyle name="Comma 3 6 5 2 11" xfId="13864" xr:uid="{6D7AF4D7-27F1-4971-A65D-BA72D4B2580C}"/>
    <cellStyle name="Comma 3 6 5 2 11 2" xfId="27728" xr:uid="{C83F8D21-0F48-4625-9537-87DE24F6489D}"/>
    <cellStyle name="Comma 3 6 5 2 12" xfId="15412" xr:uid="{F1FA49F5-6000-4053-91C7-2E7A31D5BDC0}"/>
    <cellStyle name="Comma 3 6 5 2 2" xfId="1845" xr:uid="{C236F932-7FCD-48AB-9F13-68CE40117A3D}"/>
    <cellStyle name="Comma 3 6 5 2 2 2" xfId="4567" xr:uid="{6AEFF53C-87A9-4EF3-A232-EAECA6A51EB0}"/>
    <cellStyle name="Comma 3 6 5 2 2 2 2" xfId="10013" xr:uid="{6F7D146F-0A4E-4BBC-8515-09BE7DC81FAD}"/>
    <cellStyle name="Comma 3 6 5 2 2 2 2 2" xfId="23878" xr:uid="{489086DF-9307-4A50-94D6-FC637924CB76}"/>
    <cellStyle name="Comma 3 6 5 2 2 2 3" xfId="18601" xr:uid="{2622B7D8-83B2-419F-88A5-B35494175264}"/>
    <cellStyle name="Comma 3 6 5 2 2 3" xfId="3557" xr:uid="{4CE0304B-224F-4824-A016-D1F0459F4667}"/>
    <cellStyle name="Comma 3 6 5 2 2 3 2" xfId="17599" xr:uid="{764B1783-002E-4BBE-A39A-9CC9E8ECBCC8}"/>
    <cellStyle name="Comma 3 6 5 2 2 4" xfId="7491" xr:uid="{603C8591-FBAE-449F-AFF7-9764F90C7A2E}"/>
    <cellStyle name="Comma 3 6 5 2 2 4 2" xfId="21362" xr:uid="{11F342AF-7CFA-4A25-9656-9C0867C87CE2}"/>
    <cellStyle name="Comma 3 6 5 2 2 5" xfId="9005" xr:uid="{59A7070D-35DA-4238-90EF-327F0D2B35FA}"/>
    <cellStyle name="Comma 3 6 5 2 2 5 2" xfId="22870" xr:uid="{B8FF5402-FA78-4A94-8F6D-C4AE005A3F1B}"/>
    <cellStyle name="Comma 3 6 5 2 2 6" xfId="12625" xr:uid="{1F8DD8D9-9749-40F3-921B-6C04D09A315A}"/>
    <cellStyle name="Comma 3 6 5 2 2 6 2" xfId="26489" xr:uid="{F35C0308-DF3D-4A5E-93AC-60155376EE77}"/>
    <cellStyle name="Comma 3 6 5 2 2 7" xfId="14370" xr:uid="{939A7B65-0E8D-4183-A615-0CE972F48A85}"/>
    <cellStyle name="Comma 3 6 5 2 2 7 2" xfId="28234" xr:uid="{FD9117C7-9C4A-45C2-8717-54E723D97BD6}"/>
    <cellStyle name="Comma 3 6 5 2 2 8" xfId="15918" xr:uid="{8D61B099-0381-45D0-ACA1-621E5E64F266}"/>
    <cellStyle name="Comma 3 6 5 2 3" xfId="2353" xr:uid="{5FE1AA84-D607-44C3-9FC5-B476058C365E}"/>
    <cellStyle name="Comma 3 6 5 2 3 2" xfId="4073" xr:uid="{E8E5136F-F4F0-4D1A-895D-86278ED801EB}"/>
    <cellStyle name="Comma 3 6 5 2 3 2 2" xfId="18107" xr:uid="{AFD04048-2576-47CD-9E49-F1F264879955}"/>
    <cellStyle name="Comma 3 6 5 2 3 3" xfId="7999" xr:uid="{C3FA392E-DBF7-48C0-833A-9500EE628B88}"/>
    <cellStyle name="Comma 3 6 5 2 3 3 2" xfId="21868" xr:uid="{83FDEA95-F7DB-4D3D-BA56-6DE72A34AA2D}"/>
    <cellStyle name="Comma 3 6 5 2 3 4" xfId="9517" xr:uid="{E7D80D6B-B93E-4363-B9BB-41111E68D0A7}"/>
    <cellStyle name="Comma 3 6 5 2 3 4 2" xfId="23382" xr:uid="{E6C6522B-E06A-4796-9530-EB3E6F2CD44F}"/>
    <cellStyle name="Comma 3 6 5 2 3 5" xfId="13131" xr:uid="{39BA4B9B-87A4-4244-B68B-DB65FCC95143}"/>
    <cellStyle name="Comma 3 6 5 2 3 5 2" xfId="26995" xr:uid="{A8ECD755-8CF6-452A-A29C-A881E2F661F1}"/>
    <cellStyle name="Comma 3 6 5 2 3 6" xfId="14876" xr:uid="{AE97A71C-EEB2-48B5-961C-B85D99776EB8}"/>
    <cellStyle name="Comma 3 6 5 2 3 6 2" xfId="28740" xr:uid="{8151ECA3-5B36-481C-B09B-AB34220356B9}"/>
    <cellStyle name="Comma 3 6 5 2 3 7" xfId="16424" xr:uid="{47448B31-E099-4ED6-961E-1F67576DCC4B}"/>
    <cellStyle name="Comma 3 6 5 2 4" xfId="5045" xr:uid="{4A651F6F-7BC2-4971-AB10-ADFF121C73E7}"/>
    <cellStyle name="Comma 3 6 5 2 4 2" xfId="10515" xr:uid="{44A707AD-BD77-478E-ABB8-F2CB6FE03E2D}"/>
    <cellStyle name="Comma 3 6 5 2 4 2 2" xfId="24380" xr:uid="{87257AFC-8948-4ACF-8285-509E8992534D}"/>
    <cellStyle name="Comma 3 6 5 2 4 3" xfId="19079" xr:uid="{2A5EE130-42DE-4AE3-8D63-0456A2368B6D}"/>
    <cellStyle name="Comma 3 6 5 2 5" xfId="5543" xr:uid="{731A8A85-112E-468E-B0E1-56538B34EEB7}"/>
    <cellStyle name="Comma 3 6 5 2 5 2" xfId="11017" xr:uid="{295A2571-F704-4295-9583-892E18DC072F}"/>
    <cellStyle name="Comma 3 6 5 2 5 2 2" xfId="24882" xr:uid="{EBE92EB3-E7F9-419F-915A-E28C8D5545EC}"/>
    <cellStyle name="Comma 3 6 5 2 5 3" xfId="19577" xr:uid="{DCFA635D-0C5A-437D-B6F9-26C6D2E7974A}"/>
    <cellStyle name="Comma 3 6 5 2 6" xfId="6045" xr:uid="{16E61067-DA72-406A-8A48-A2079721537F}"/>
    <cellStyle name="Comma 3 6 5 2 6 2" xfId="11519" xr:uid="{D126BED9-1A25-4AB1-B736-A5A46077986E}"/>
    <cellStyle name="Comma 3 6 5 2 6 2 2" xfId="25384" xr:uid="{174E4DF4-6DE7-4A9E-985E-D06C649A9487}"/>
    <cellStyle name="Comma 3 6 5 2 6 3" xfId="20079" xr:uid="{EC6F2D77-2136-4EB5-B337-87F32E410AD7}"/>
    <cellStyle name="Comma 3 6 5 2 7" xfId="3063" xr:uid="{EEE4A002-2C60-4341-ADB6-B2C07BFDC7E3}"/>
    <cellStyle name="Comma 3 6 5 2 7 2" xfId="17105" xr:uid="{5472FB37-0698-4741-A3D2-1C31AF573B36}"/>
    <cellStyle name="Comma 3 6 5 2 8" xfId="6985" xr:uid="{3D6F963D-F6CB-4D47-A38F-4C0B9F305717}"/>
    <cellStyle name="Comma 3 6 5 2 8 2" xfId="20856" xr:uid="{5E51F942-20C7-48B7-B804-BA7F5F260FF3}"/>
    <cellStyle name="Comma 3 6 5 2 9" xfId="8509" xr:uid="{797F7FCF-113A-43A8-9363-1BA92A0B7FE6}"/>
    <cellStyle name="Comma 3 6 5 2 9 2" xfId="22374" xr:uid="{2C6F9379-0A1E-4863-88AD-9BE90D08A448}"/>
    <cellStyle name="Comma 3 6 5 3" xfId="1597" xr:uid="{046888E4-B496-4A27-93F3-E0D356A75924}"/>
    <cellStyle name="Comma 3 6 5 3 2" xfId="4319" xr:uid="{CF6409F7-C2E3-4231-AED9-3B7F096B9C2C}"/>
    <cellStyle name="Comma 3 6 5 3 2 2" xfId="9765" xr:uid="{62F28DE2-7D50-4B10-B0A4-A4A17FDAF941}"/>
    <cellStyle name="Comma 3 6 5 3 2 2 2" xfId="23630" xr:uid="{A7B52DA4-0F19-455B-B362-7D6E30D51A5A}"/>
    <cellStyle name="Comma 3 6 5 3 2 3" xfId="18353" xr:uid="{03C984ED-F67F-48EE-B6D5-D0E0ECEABEF7}"/>
    <cellStyle name="Comma 3 6 5 3 3" xfId="3309" xr:uid="{5C3BD44B-E441-4FEB-90F9-24809BEA9C3A}"/>
    <cellStyle name="Comma 3 6 5 3 3 2" xfId="17351" xr:uid="{0AC28C05-DC4A-42BD-8167-1B4965B9E276}"/>
    <cellStyle name="Comma 3 6 5 3 4" xfId="7243" xr:uid="{543FABBD-590D-42EA-8A14-92EFF1E3B070}"/>
    <cellStyle name="Comma 3 6 5 3 4 2" xfId="21114" xr:uid="{5DA01436-C16E-471F-91D3-C99DFA7935A9}"/>
    <cellStyle name="Comma 3 6 5 3 5" xfId="8757" xr:uid="{3399EDBD-0F43-4F42-86F3-C56F8E55927B}"/>
    <cellStyle name="Comma 3 6 5 3 5 2" xfId="22622" xr:uid="{398519DB-7AE9-4178-861C-00F860D93B3C}"/>
    <cellStyle name="Comma 3 6 5 3 6" xfId="12377" xr:uid="{0A50190C-EF07-4E29-9B24-4FACEFB744AE}"/>
    <cellStyle name="Comma 3 6 5 3 6 2" xfId="26241" xr:uid="{00B4C2D2-57AE-45F4-AA94-92A6DBBD0A86}"/>
    <cellStyle name="Comma 3 6 5 3 7" xfId="14122" xr:uid="{E0671DB5-B64E-4818-9BEE-916974D7DD3B}"/>
    <cellStyle name="Comma 3 6 5 3 7 2" xfId="27986" xr:uid="{306FC9FF-E87E-4234-A019-56347F76DB31}"/>
    <cellStyle name="Comma 3 6 5 3 8" xfId="15670" xr:uid="{502EEF59-3791-4AA0-8FB5-E6B2DB436E64}"/>
    <cellStyle name="Comma 3 6 5 4" xfId="2105" xr:uid="{8C90504A-D6CE-4E7B-B597-45C87D40A050}"/>
    <cellStyle name="Comma 3 6 5 4 2" xfId="3825" xr:uid="{CE9A7017-6BDF-4CE1-B452-19BEF9462B34}"/>
    <cellStyle name="Comma 3 6 5 4 2 2" xfId="17859" xr:uid="{003D3D55-01AB-44ED-964C-33C80F810085}"/>
    <cellStyle name="Comma 3 6 5 4 3" xfId="7751" xr:uid="{68C59541-F984-40C5-B797-0CA7F3DFD043}"/>
    <cellStyle name="Comma 3 6 5 4 3 2" xfId="21620" xr:uid="{68B94C20-9797-47FB-B7D7-417372ED075A}"/>
    <cellStyle name="Comma 3 6 5 4 4" xfId="9269" xr:uid="{ADED5169-4E7A-454A-861E-75F4EA56259A}"/>
    <cellStyle name="Comma 3 6 5 4 4 2" xfId="23134" xr:uid="{10A572BD-606C-4E0C-8AD9-A82319DDE406}"/>
    <cellStyle name="Comma 3 6 5 4 5" xfId="12883" xr:uid="{1DB09ADE-0B31-4BC5-B488-B30BF7093BE7}"/>
    <cellStyle name="Comma 3 6 5 4 5 2" xfId="26747" xr:uid="{CBC15841-0C61-4D0E-B455-4458AEBDAA5C}"/>
    <cellStyle name="Comma 3 6 5 4 6" xfId="14628" xr:uid="{7F16BBD0-F5FE-4620-B496-E09DF69B9109}"/>
    <cellStyle name="Comma 3 6 5 4 6 2" xfId="28492" xr:uid="{7B7FAA6F-4199-455E-9D9D-E2F0AF803656}"/>
    <cellStyle name="Comma 3 6 5 4 7" xfId="16176" xr:uid="{AEA2D67F-457E-4AD8-A0A0-D182FC464384}"/>
    <cellStyle name="Comma 3 6 5 5" xfId="4811" xr:uid="{5B382481-A77A-4B86-8302-B1BF298E4697}"/>
    <cellStyle name="Comma 3 6 5 5 2" xfId="10267" xr:uid="{5E7D02BE-D3D1-475D-81BF-514E46450CBE}"/>
    <cellStyle name="Comma 3 6 5 5 2 2" xfId="24132" xr:uid="{B5E63AEE-45FA-4BA1-B1FB-A152F3ED07CA}"/>
    <cellStyle name="Comma 3 6 5 5 3" xfId="18845" xr:uid="{F30913B3-3244-415E-86AD-17AAB99DAB86}"/>
    <cellStyle name="Comma 3 6 5 6" xfId="5295" xr:uid="{60E38753-54B1-459C-88E2-51953F6F2BB2}"/>
    <cellStyle name="Comma 3 6 5 6 2" xfId="10769" xr:uid="{EF627423-0A4F-4F8A-9F8A-E7E0892DE582}"/>
    <cellStyle name="Comma 3 6 5 6 2 2" xfId="24634" xr:uid="{189F4F42-A986-414D-8574-809096061787}"/>
    <cellStyle name="Comma 3 6 5 6 3" xfId="19329" xr:uid="{59F86788-5DED-4B84-BA8B-264841BE8B03}"/>
    <cellStyle name="Comma 3 6 5 7" xfId="5797" xr:uid="{EF2F453B-5C91-4DC2-8785-05FADC583448}"/>
    <cellStyle name="Comma 3 6 5 7 2" xfId="11271" xr:uid="{6269CF1D-917C-4C51-828D-4563703D57C8}"/>
    <cellStyle name="Comma 3 6 5 7 2 2" xfId="25136" xr:uid="{AC39DA8D-52ED-4717-AADC-211F94F0B6E9}"/>
    <cellStyle name="Comma 3 6 5 7 3" xfId="19831" xr:uid="{8652CF29-A762-4129-A75B-BE36001E303D}"/>
    <cellStyle name="Comma 3 6 5 8" xfId="2827" xr:uid="{FFD98C3D-82BD-4664-8630-05F1E29D4B6D}"/>
    <cellStyle name="Comma 3 6 5 8 2" xfId="16869" xr:uid="{ED22DAC3-EA6D-4940-AAF4-C8AC7822B69A}"/>
    <cellStyle name="Comma 3 6 5 9" xfId="6737" xr:uid="{60FFB8A3-9084-49AB-A4F4-B846CAA2F513}"/>
    <cellStyle name="Comma 3 6 5 9 2" xfId="20608" xr:uid="{AFF7BF82-98B9-4B75-93EF-B5A1EADCDE58}"/>
    <cellStyle name="Comma 3 6 6" xfId="959" xr:uid="{30D6A6AF-F0BF-4784-B810-4F529F1C3FF9}"/>
    <cellStyle name="Comma 3 6 6 10" xfId="11747" xr:uid="{48E4FAC1-361F-4B7A-BD91-20590652CBDF}"/>
    <cellStyle name="Comma 3 6 6 10 2" xfId="25611" xr:uid="{DFC44E0A-6870-49B5-A1FD-D566E93CBCA8}"/>
    <cellStyle name="Comma 3 6 6 11" xfId="13492" xr:uid="{69F7AE14-8AB5-4054-A323-1174CECAD733}"/>
    <cellStyle name="Comma 3 6 6 11 2" xfId="27356" xr:uid="{950D6B5A-27B0-424A-B6E4-66A972D4AB9F}"/>
    <cellStyle name="Comma 3 6 6 12" xfId="15040" xr:uid="{3EFD5AB1-83C6-4DD1-A188-2C73AF7F1D95}"/>
    <cellStyle name="Comma 3 6 6 2" xfId="1473" xr:uid="{A05836BD-0DA3-4E0A-964F-DAFFD55826F7}"/>
    <cellStyle name="Comma 3 6 6 2 2" xfId="4443" xr:uid="{935EFF87-E7E5-4184-BAC4-E3D584488CD6}"/>
    <cellStyle name="Comma 3 6 6 2 2 2" xfId="9889" xr:uid="{1AFFD89F-52C7-4064-9C8F-F7B5F9BD7B37}"/>
    <cellStyle name="Comma 3 6 6 2 2 2 2" xfId="23754" xr:uid="{8A03825C-1050-4006-9F44-A53384D3F3F3}"/>
    <cellStyle name="Comma 3 6 6 2 2 3" xfId="18477" xr:uid="{FC6D1458-65F9-435C-95A8-A4147184E12D}"/>
    <cellStyle name="Comma 3 6 6 2 3" xfId="3433" xr:uid="{B34E6654-396E-44C6-B98D-99363D76D317}"/>
    <cellStyle name="Comma 3 6 6 2 3 2" xfId="17475" xr:uid="{805AEECF-661D-443D-A88D-F68311782001}"/>
    <cellStyle name="Comma 3 6 6 2 4" xfId="7119" xr:uid="{07315CC6-0C39-4BF0-AF08-D10C7B3CC12B}"/>
    <cellStyle name="Comma 3 6 6 2 4 2" xfId="20990" xr:uid="{E1FF2F44-5469-4C3D-914E-B90A6C9FA66A}"/>
    <cellStyle name="Comma 3 6 6 2 5" xfId="8881" xr:uid="{381D4086-F679-43B7-A785-AAAFC62D5BA7}"/>
    <cellStyle name="Comma 3 6 6 2 5 2" xfId="22746" xr:uid="{1122FE13-94C6-4938-AB43-0B06468B3C1F}"/>
    <cellStyle name="Comma 3 6 6 2 6" xfId="12253" xr:uid="{16009230-5304-491A-A41B-B071DEADDBAE}"/>
    <cellStyle name="Comma 3 6 6 2 6 2" xfId="26117" xr:uid="{C83B0CBC-69C3-4271-8936-4793CF5CFDD8}"/>
    <cellStyle name="Comma 3 6 6 2 7" xfId="13998" xr:uid="{7A679415-B78D-4E4C-9157-1ADCD3FB73FA}"/>
    <cellStyle name="Comma 3 6 6 2 7 2" xfId="27862" xr:uid="{54710A70-FF79-45CD-BC8A-EB4F22AA73D6}"/>
    <cellStyle name="Comma 3 6 6 2 8" xfId="15546" xr:uid="{3DD2CB52-9934-4584-9283-A9F23BE82340}"/>
    <cellStyle name="Comma 3 6 6 3" xfId="1981" xr:uid="{81B32723-3960-45A2-8B06-4E35BD0D8BD2}"/>
    <cellStyle name="Comma 3 6 6 3 2" xfId="3701" xr:uid="{4A2A409D-00FF-4016-9ED2-A2E091483491}"/>
    <cellStyle name="Comma 3 6 6 3 2 2" xfId="17735" xr:uid="{AA5C2231-470D-4F38-AEE2-1CB029FDF53E}"/>
    <cellStyle name="Comma 3 6 6 3 3" xfId="7627" xr:uid="{F05AE3B6-93D5-41EF-96A8-8A52BE73418A}"/>
    <cellStyle name="Comma 3 6 6 3 3 2" xfId="21496" xr:uid="{067C9240-E652-4AA6-8C83-FF6EE20B9D6B}"/>
    <cellStyle name="Comma 3 6 6 3 4" xfId="9145" xr:uid="{9B5DCC7F-D56F-4795-8432-87712C6822F4}"/>
    <cellStyle name="Comma 3 6 6 3 4 2" xfId="23010" xr:uid="{386FAC8F-712D-4FC4-B2D7-96271C20D59C}"/>
    <cellStyle name="Comma 3 6 6 3 5" xfId="12759" xr:uid="{723197D2-4325-4956-94A8-EB6F68D0F485}"/>
    <cellStyle name="Comma 3 6 6 3 5 2" xfId="26623" xr:uid="{34DDE5A8-13B0-40EE-A267-B4D4EB9141B0}"/>
    <cellStyle name="Comma 3 6 6 3 6" xfId="14504" xr:uid="{88E349C4-D1B8-4461-B1F0-F571D64B173D}"/>
    <cellStyle name="Comma 3 6 6 3 6 2" xfId="28368" xr:uid="{892E8857-C058-4617-948D-1C69A829A2BB}"/>
    <cellStyle name="Comma 3 6 6 3 7" xfId="16052" xr:uid="{01FAB8B0-65A6-47BB-AC21-09BAEECA1630}"/>
    <cellStyle name="Comma 3 6 6 4" xfId="4927" xr:uid="{17914CB5-3535-4024-AAD4-A81ABA407DF2}"/>
    <cellStyle name="Comma 3 6 6 4 2" xfId="10391" xr:uid="{1FE5E2E4-9B17-41AA-9536-A0F30FF65C20}"/>
    <cellStyle name="Comma 3 6 6 4 2 2" xfId="24256" xr:uid="{803E339A-7EDC-4D97-87C9-AA9210F6E1F2}"/>
    <cellStyle name="Comma 3 6 6 4 3" xfId="18961" xr:uid="{B0251381-BB9C-48A6-8A18-C5B435F73A8C}"/>
    <cellStyle name="Comma 3 6 6 5" xfId="5419" xr:uid="{1DF19607-6C6F-408B-A455-71335BA44F2D}"/>
    <cellStyle name="Comma 3 6 6 5 2" xfId="10893" xr:uid="{F31F8D60-9BD3-4CE1-ABEB-77DD64F66CF7}"/>
    <cellStyle name="Comma 3 6 6 5 2 2" xfId="24758" xr:uid="{119F8907-D0D5-49F0-8776-D5257F7BCEA8}"/>
    <cellStyle name="Comma 3 6 6 5 3" xfId="19453" xr:uid="{1F74B408-1112-4A34-AF47-A6E09FD6053B}"/>
    <cellStyle name="Comma 3 6 6 6" xfId="5921" xr:uid="{23901BAA-2D51-45FB-8942-DFF3574E1C2D}"/>
    <cellStyle name="Comma 3 6 6 6 2" xfId="11395" xr:uid="{0DDFB6E0-2752-4CE9-A0BD-E433FDF01905}"/>
    <cellStyle name="Comma 3 6 6 6 2 2" xfId="25260" xr:uid="{689F83CA-09E6-4465-9089-CD824CBE4F8D}"/>
    <cellStyle name="Comma 3 6 6 6 3" xfId="19955" xr:uid="{2D66376B-4971-4C1A-8EB4-09AF00DA8988}"/>
    <cellStyle name="Comma 3 6 6 7" xfId="2715" xr:uid="{AB697FE8-7363-400B-BFD1-D6093DAECD64}"/>
    <cellStyle name="Comma 3 6 6 7 2" xfId="16757" xr:uid="{EE73F1F8-2EE5-4C82-B01A-0626E081FEF7}"/>
    <cellStyle name="Comma 3 6 6 8" xfId="6610" xr:uid="{135D5EA2-24AB-45BB-8AA8-B3FD0363577A}"/>
    <cellStyle name="Comma 3 6 6 8 2" xfId="20484" xr:uid="{C9B0BF3C-7B04-4362-80A2-5DC3249F0E0F}"/>
    <cellStyle name="Comma 3 6 6 9" xfId="8137" xr:uid="{12EDEB92-6DCF-4109-9C77-71760774B620}"/>
    <cellStyle name="Comma 3 6 6 9 2" xfId="22002" xr:uid="{4027A61A-79C7-4CBC-B079-4A82A84F5333}"/>
    <cellStyle name="Comma 3 6 7" xfId="1215" xr:uid="{D9FD81B9-EF1A-4B0C-88BF-B21D71216BFD}"/>
    <cellStyle name="Comma 3 6 7 2" xfId="1721" xr:uid="{1DDF7CAB-EE6A-485C-894F-429A80F2E91D}"/>
    <cellStyle name="Comma 3 6 7 2 2" xfId="3949" xr:uid="{C9261EF2-9148-41AC-9ECA-86D3ACD1B694}"/>
    <cellStyle name="Comma 3 6 7 2 2 2" xfId="17983" xr:uid="{D656AE5F-046D-46F1-B2F9-6D25679772A8}"/>
    <cellStyle name="Comma 3 6 7 2 3" xfId="7367" xr:uid="{B3E82CD1-5BA1-43FA-8BA3-700EEAC965FD}"/>
    <cellStyle name="Comma 3 6 7 2 3 2" xfId="21238" xr:uid="{0EAC80BE-E01D-45E6-ADD8-ED64379647F3}"/>
    <cellStyle name="Comma 3 6 7 2 4" xfId="9393" xr:uid="{B960C470-F3F2-40E6-8178-E04ECF45946A}"/>
    <cellStyle name="Comma 3 6 7 2 4 2" xfId="23258" xr:uid="{72CF3717-BDEA-4134-A6D4-00E4C9C52405}"/>
    <cellStyle name="Comma 3 6 7 2 5" xfId="12501" xr:uid="{71794EA2-4C69-407F-AE63-3584EDCF7013}"/>
    <cellStyle name="Comma 3 6 7 2 5 2" xfId="26365" xr:uid="{63A0BF9B-AF98-4183-B7C9-5C7BB1E427A7}"/>
    <cellStyle name="Comma 3 6 7 2 6" xfId="14246" xr:uid="{D1A02868-8185-408B-86AE-3BAA5ADE7938}"/>
    <cellStyle name="Comma 3 6 7 2 6 2" xfId="28110" xr:uid="{4D8FEFE2-379A-4994-925D-7F087D21727F}"/>
    <cellStyle name="Comma 3 6 7 2 7" xfId="15794" xr:uid="{B0D0BF22-CE69-43AD-9EB5-B5B718ACF6BA}"/>
    <cellStyle name="Comma 3 6 7 3" xfId="2229" xr:uid="{8C5F279B-2E27-47E4-BB32-6FD79FD57D06}"/>
    <cellStyle name="Comma 3 6 7 3 2" xfId="7875" xr:uid="{30CCC67F-34C2-4705-A669-D5F3A02F7E31}"/>
    <cellStyle name="Comma 3 6 7 3 2 2" xfId="21744" xr:uid="{17825769-F9A8-4500-9F5C-7DB777047AE8}"/>
    <cellStyle name="Comma 3 6 7 3 3" xfId="13007" xr:uid="{B2E469A1-B971-4EFD-BFF1-9A4F4DA9D653}"/>
    <cellStyle name="Comma 3 6 7 3 3 2" xfId="26871" xr:uid="{F3E386C2-C3AE-491B-8EB9-7409C1C90EDA}"/>
    <cellStyle name="Comma 3 6 7 3 4" xfId="14752" xr:uid="{C7F668FA-9DBB-4C9A-A096-5E7CF596669D}"/>
    <cellStyle name="Comma 3 6 7 3 4 2" xfId="28616" xr:uid="{7F63A3D6-7321-4038-BB38-BB090D25FD41}"/>
    <cellStyle name="Comma 3 6 7 3 5" xfId="16300" xr:uid="{BFD2EEE4-4CF2-4C3E-BBC7-768607351772}"/>
    <cellStyle name="Comma 3 6 7 4" xfId="2945" xr:uid="{2E5D38A9-F888-4756-B79A-94AC7DB723B3}"/>
    <cellStyle name="Comma 3 6 7 4 2" xfId="16987" xr:uid="{CF4CFCF7-7767-4ABE-A287-4AC288043BC9}"/>
    <cellStyle name="Comma 3 6 7 5" xfId="6861" xr:uid="{D1FD1526-5BFC-4F2B-9811-390B36BF93BB}"/>
    <cellStyle name="Comma 3 6 7 5 2" xfId="20732" xr:uid="{ED57E092-6FB5-446E-BB40-E68F82642D14}"/>
    <cellStyle name="Comma 3 6 7 6" xfId="8385" xr:uid="{071AFA6A-2C78-4A8F-84F1-55864088725F}"/>
    <cellStyle name="Comma 3 6 7 6 2" xfId="22250" xr:uid="{EF73FC44-476B-4BDA-AC96-95306934274C}"/>
    <cellStyle name="Comma 3 6 7 7" xfId="11995" xr:uid="{50B3EDC7-D261-4CFF-99BB-ADF73D322C2A}"/>
    <cellStyle name="Comma 3 6 7 7 2" xfId="25859" xr:uid="{F395135B-B98F-46B8-A97C-0E920D39E37D}"/>
    <cellStyle name="Comma 3 6 7 8" xfId="13740" xr:uid="{7B961756-899D-4CB4-A0C6-564D4BD2BA93}"/>
    <cellStyle name="Comma 3 6 7 8 2" xfId="27604" xr:uid="{6AC2B960-44F0-482F-A4FD-1F4801169BD4}"/>
    <cellStyle name="Comma 3 6 7 9" xfId="15288" xr:uid="{FADA8474-CF88-4AB8-8041-8DF4902098CB}"/>
    <cellStyle name="Comma 3 6 8" xfId="1461" xr:uid="{8A5AA3F7-5F00-43D9-8BCF-D3EEB3833594}"/>
    <cellStyle name="Comma 3 6 8 2" xfId="4197" xr:uid="{9EFCFC39-2FC9-440C-8552-AD081B423B09}"/>
    <cellStyle name="Comma 3 6 8 2 2" xfId="9641" xr:uid="{CB1D8586-C9D9-40DB-98B9-C0BD42929B6C}"/>
    <cellStyle name="Comma 3 6 8 2 2 2" xfId="23506" xr:uid="{7E12A7D7-E919-4F8D-A0D7-8EEA174966B5}"/>
    <cellStyle name="Comma 3 6 8 2 3" xfId="18231" xr:uid="{ED88DA60-47AA-4155-A76D-0A35645D9109}"/>
    <cellStyle name="Comma 3 6 8 3" xfId="3187" xr:uid="{6AB9A92D-FA9B-4F8E-8A25-AFCB5A485C47}"/>
    <cellStyle name="Comma 3 6 8 3 2" xfId="17229" xr:uid="{77BECB4C-69A9-466F-A309-D0321001C8DD}"/>
    <cellStyle name="Comma 3 6 8 4" xfId="7107" xr:uid="{9E8FF8BE-1A1E-49A1-BE7D-E41AA606DDA7}"/>
    <cellStyle name="Comma 3 6 8 4 2" xfId="20978" xr:uid="{90A84DBA-C41B-48AD-8E45-3CCC0C6E3FE2}"/>
    <cellStyle name="Comma 3 6 8 5" xfId="8633" xr:uid="{6FD035EA-1F35-45D1-B3E7-0D0E2BF569B4}"/>
    <cellStyle name="Comma 3 6 8 5 2" xfId="22498" xr:uid="{702ED4A3-2E6D-4436-A930-33890C2A1382}"/>
    <cellStyle name="Comma 3 6 8 6" xfId="12241" xr:uid="{1E640955-C25C-4AA9-832E-9CDB8E8D3586}"/>
    <cellStyle name="Comma 3 6 8 6 2" xfId="26105" xr:uid="{16F42C26-1943-439B-8F14-F7A045328BCB}"/>
    <cellStyle name="Comma 3 6 8 7" xfId="13986" xr:uid="{56ECDCDC-1B00-4886-88B1-C3822330381E}"/>
    <cellStyle name="Comma 3 6 8 7 2" xfId="27850" xr:uid="{079161EF-D720-43A0-A5A0-DA8EFB33F2E9}"/>
    <cellStyle name="Comma 3 6 8 8" xfId="15534" xr:uid="{4634A3AB-6CFE-47B1-A4B4-00E4F38B095C}"/>
    <cellStyle name="Comma 3 6 9" xfId="1968" xr:uid="{5B0378A8-D6C2-4906-980B-4AD403F1D5DC}"/>
    <cellStyle name="Comma 3 6 9 2" xfId="3689" xr:uid="{635DCEE3-B87A-46F1-AA32-E4A78A507383}"/>
    <cellStyle name="Comma 3 6 9 2 2" xfId="17723" xr:uid="{E0D6E069-827B-4CC2-B86F-62A4FB6DB7C0}"/>
    <cellStyle name="Comma 3 6 9 3" xfId="7614" xr:uid="{8FA45CCC-85F7-4090-8B21-7D69BEB514D4}"/>
    <cellStyle name="Comma 3 6 9 3 2" xfId="21484" xr:uid="{F1FBFCF2-9311-4A64-8A3D-5436D2B3806C}"/>
    <cellStyle name="Comma 3 6 9 4" xfId="9133" xr:uid="{9A80A380-43F3-4464-83D7-1A841723AE51}"/>
    <cellStyle name="Comma 3 6 9 4 2" xfId="22998" xr:uid="{0E01B2B1-1811-4E28-8EB1-66D10C2DD02B}"/>
    <cellStyle name="Comma 3 6 9 5" xfId="12747" xr:uid="{61630A10-924B-4B30-BE20-1E4F0D2EC403}"/>
    <cellStyle name="Comma 3 6 9 5 2" xfId="26611" xr:uid="{7C966EC0-F7BC-4AB5-8BEE-6B2B6DE3F69C}"/>
    <cellStyle name="Comma 3 6 9 6" xfId="14492" xr:uid="{00311B9E-6612-42E0-B3FF-A7F7BCE8F63B}"/>
    <cellStyle name="Comma 3 6 9 6 2" xfId="28356" xr:uid="{EBA79DE7-02E7-443F-A278-582CC989BC92}"/>
    <cellStyle name="Comma 3 6 9 7" xfId="16040" xr:uid="{013BB4D8-9512-46EF-8A25-1FC00F0EA3EE}"/>
    <cellStyle name="Comma 3 7" xfId="961" xr:uid="{31C71755-8857-46DC-A964-2215317C8762}"/>
    <cellStyle name="Comma 3 7 10" xfId="5175" xr:uid="{A256002D-7ACD-4DB0-9D48-F17250B8C2A7}"/>
    <cellStyle name="Comma 3 7 10 2" xfId="10647" xr:uid="{F6A64D6D-0DFC-4D9F-AE6D-4A3DD749D1FC}"/>
    <cellStyle name="Comma 3 7 10 2 2" xfId="24512" xr:uid="{20F6E38A-7455-4CC1-81DE-7AD9DE84B2B5}"/>
    <cellStyle name="Comma 3 7 10 3" xfId="19209" xr:uid="{4539596E-C769-4F10-A291-B9DFED295C44}"/>
    <cellStyle name="Comma 3 7 11" xfId="5675" xr:uid="{12A3CF58-3C1B-4CA1-AA53-5DF569D3278E}"/>
    <cellStyle name="Comma 3 7 11 2" xfId="11149" xr:uid="{6E3112AB-609E-4A2A-9B7C-1F22553506A3}"/>
    <cellStyle name="Comma 3 7 11 2 2" xfId="25014" xr:uid="{DE1CCF24-D9B5-4367-8C70-45A5A2F237C8}"/>
    <cellStyle name="Comma 3 7 11 3" xfId="19709" xr:uid="{06C36A24-E67B-4D78-8FAF-4D862FAA485B}"/>
    <cellStyle name="Comma 3 7 12" xfId="2717" xr:uid="{2A3C9CAB-41B3-4B30-92B6-6B0E8BD978B9}"/>
    <cellStyle name="Comma 3 7 12 2" xfId="16759" xr:uid="{65675DBA-6691-4847-AC34-AD84A504D980}"/>
    <cellStyle name="Comma 3 7 13" xfId="6612" xr:uid="{DD9BA161-EB62-469A-96BD-9E389DF1119D}"/>
    <cellStyle name="Comma 3 7 13 2" xfId="20486" xr:uid="{F6375939-30C2-40FB-84B5-CADA30AD33F2}"/>
    <cellStyle name="Comma 3 7 14" xfId="8139" xr:uid="{CAE39859-8A92-471F-B8C5-15C742EFD667}"/>
    <cellStyle name="Comma 3 7 14 2" xfId="22004" xr:uid="{362CDDDA-5FE6-41D2-AB56-B8A290C0DD3F}"/>
    <cellStyle name="Comma 3 7 15" xfId="11749" xr:uid="{E7574E9D-CBE9-46B3-864F-F49F50FB7341}"/>
    <cellStyle name="Comma 3 7 15 2" xfId="25613" xr:uid="{41F3BED5-DE4A-4836-8FC9-D7F8023FAADC}"/>
    <cellStyle name="Comma 3 7 16" xfId="13494" xr:uid="{32DD5EAC-6A02-4674-91CF-ABA9F0F19AC3}"/>
    <cellStyle name="Comma 3 7 16 2" xfId="27358" xr:uid="{3F135B97-0753-4AEE-B0E8-84A5696DFE38}"/>
    <cellStyle name="Comma 3 7 17" xfId="15042" xr:uid="{90E33799-2B2A-4F80-9B62-F8D285F7B346}"/>
    <cellStyle name="Comma 3 7 2" xfId="991" xr:uid="{B09DCC05-E092-4C4B-B649-562CEBAD7D38}"/>
    <cellStyle name="Comma 3 7 2 10" xfId="2737" xr:uid="{663C81FE-CF6F-40F2-BCB7-D723338F3DA0}"/>
    <cellStyle name="Comma 3 7 2 10 2" xfId="16779" xr:uid="{BF4AECC2-0B2F-477B-9D9B-6BF7573DA9B7}"/>
    <cellStyle name="Comma 3 7 2 11" xfId="6637" xr:uid="{C4B71593-86C3-411F-88EB-D603990E2B54}"/>
    <cellStyle name="Comma 3 7 2 11 2" xfId="20508" xr:uid="{82843C1C-6EF1-411C-BFBF-8D3BF6F5E723}"/>
    <cellStyle name="Comma 3 7 2 12" xfId="8161" xr:uid="{7579EE30-3FFC-4C5C-949E-6A9265B914C4}"/>
    <cellStyle name="Comma 3 7 2 12 2" xfId="22026" xr:uid="{75019146-423B-402E-814D-36503B8DA800}"/>
    <cellStyle name="Comma 3 7 2 13" xfId="11771" xr:uid="{39D3A87A-E397-4E36-A66C-8A4A03FA67E7}"/>
    <cellStyle name="Comma 3 7 2 13 2" xfId="25635" xr:uid="{08384DD3-89FE-4EF5-A4F3-04BE94002630}"/>
    <cellStyle name="Comma 3 7 2 14" xfId="13516" xr:uid="{535D24E6-6F70-458F-9CD5-D1D55A653904}"/>
    <cellStyle name="Comma 3 7 2 14 2" xfId="27380" xr:uid="{FF0F48A4-50AD-42BE-910A-781EB256BFA4}"/>
    <cellStyle name="Comma 3 7 2 15" xfId="15064" xr:uid="{A35FF613-C223-4969-8345-06F0A055193A}"/>
    <cellStyle name="Comma 3 7 2 2" xfId="1039" xr:uid="{03C016BE-8632-4CA6-BA01-857652353BC8}"/>
    <cellStyle name="Comma 3 7 2 2 10" xfId="6685" xr:uid="{CB3A5BD9-0497-4D31-8299-7CBA601C294A}"/>
    <cellStyle name="Comma 3 7 2 2 10 2" xfId="20556" xr:uid="{281F0BFE-7F77-4382-BA03-0BA38409D2B7}"/>
    <cellStyle name="Comma 3 7 2 2 11" xfId="8209" xr:uid="{207A1E5D-A24E-42B7-874B-68545E56ACDA}"/>
    <cellStyle name="Comma 3 7 2 2 11 2" xfId="22074" xr:uid="{1C4D33F5-22B2-4FE9-B778-3D454139F681}"/>
    <cellStyle name="Comma 3 7 2 2 12" xfId="11819" xr:uid="{F554F238-365B-45FC-8CD6-4435255FF495}"/>
    <cellStyle name="Comma 3 7 2 2 12 2" xfId="25683" xr:uid="{33EC527C-50C5-4CF0-8867-F6EE2BAAFA91}"/>
    <cellStyle name="Comma 3 7 2 2 13" xfId="13564" xr:uid="{CF43A860-1F35-4B20-8ED6-8A5605F4E9A5}"/>
    <cellStyle name="Comma 3 7 2 2 13 2" xfId="27428" xr:uid="{6B73BFC8-7768-408E-9E85-E35F833D4EAC}"/>
    <cellStyle name="Comma 3 7 2 2 14" xfId="15112" xr:uid="{411B90E5-B30A-4E53-ABE3-A8A89D74BFF5}"/>
    <cellStyle name="Comma 3 7 2 2 2" xfId="1163" xr:uid="{C868AD27-9D06-48C0-9349-CC65F249C6EA}"/>
    <cellStyle name="Comma 3 7 2 2 2 10" xfId="8333" xr:uid="{4FF9F36D-7DF2-4520-A9C7-1EB8C85EAFF9}"/>
    <cellStyle name="Comma 3 7 2 2 2 10 2" xfId="22198" xr:uid="{0E29330B-3FAD-421F-B360-A8559C23C849}"/>
    <cellStyle name="Comma 3 7 2 2 2 11" xfId="11943" xr:uid="{2D347103-A77A-4366-8DA3-6F8394A38CE1}"/>
    <cellStyle name="Comma 3 7 2 2 2 11 2" xfId="25807" xr:uid="{CB307049-DCBA-42A8-A3BD-CDD094AB3651}"/>
    <cellStyle name="Comma 3 7 2 2 2 12" xfId="13688" xr:uid="{2BAD288C-B83B-4B93-829F-4FC57FE75FD4}"/>
    <cellStyle name="Comma 3 7 2 2 2 12 2" xfId="27552" xr:uid="{5BBCA7A7-C476-4F73-8D00-B469897F4874}"/>
    <cellStyle name="Comma 3 7 2 2 2 13" xfId="15236" xr:uid="{20D6DA88-7F48-48A1-B6F8-E3F99B05E24B}"/>
    <cellStyle name="Comma 3 7 2 2 2 2" xfId="1411" xr:uid="{65003CC9-3DAD-43B0-811A-C643EFECAA8C}"/>
    <cellStyle name="Comma 3 7 2 2 2 2 10" xfId="12191" xr:uid="{BD76483B-F459-4A56-9FC5-22C69E0845C8}"/>
    <cellStyle name="Comma 3 7 2 2 2 2 10 2" xfId="26055" xr:uid="{418130E4-8D2F-476A-8BAF-E5ECF14E47A5}"/>
    <cellStyle name="Comma 3 7 2 2 2 2 11" xfId="13936" xr:uid="{5F58E947-5509-44B0-A625-7258A9A08E83}"/>
    <cellStyle name="Comma 3 7 2 2 2 2 11 2" xfId="27800" xr:uid="{EB8EE039-4C8B-4253-A140-B55263173C3E}"/>
    <cellStyle name="Comma 3 7 2 2 2 2 12" xfId="15484" xr:uid="{DE6888F2-492F-4A6A-A067-232765A6EADA}"/>
    <cellStyle name="Comma 3 7 2 2 2 2 2" xfId="1917" xr:uid="{7E143082-D0E7-4B55-AF8D-0A84721171EF}"/>
    <cellStyle name="Comma 3 7 2 2 2 2 2 2" xfId="4639" xr:uid="{EAFFC830-2D09-4D18-B579-666CD73AF9E1}"/>
    <cellStyle name="Comma 3 7 2 2 2 2 2 2 2" xfId="10085" xr:uid="{395C413F-2107-47DB-9796-211A12AFBC17}"/>
    <cellStyle name="Comma 3 7 2 2 2 2 2 2 2 2" xfId="23950" xr:uid="{C0F90F57-3611-4E9C-B2B8-0F5C1887D28F}"/>
    <cellStyle name="Comma 3 7 2 2 2 2 2 2 3" xfId="18673" xr:uid="{6AFD50C7-EAF5-4FDF-8B9E-2D3CC48B7F2C}"/>
    <cellStyle name="Comma 3 7 2 2 2 2 2 3" xfId="3629" xr:uid="{1855F37A-D7A7-440D-9C84-5A6AFDBEB5E9}"/>
    <cellStyle name="Comma 3 7 2 2 2 2 2 3 2" xfId="17671" xr:uid="{04427542-210C-43BC-84DD-AE6CA4389162}"/>
    <cellStyle name="Comma 3 7 2 2 2 2 2 4" xfId="7563" xr:uid="{D0239366-CC9B-4097-A353-33ED52450222}"/>
    <cellStyle name="Comma 3 7 2 2 2 2 2 4 2" xfId="21434" xr:uid="{9EE6E14D-69EB-4511-AE85-0B2D9A13337B}"/>
    <cellStyle name="Comma 3 7 2 2 2 2 2 5" xfId="9077" xr:uid="{A7DFCA40-7D1D-4B7A-B5CC-A96FCF8EE027}"/>
    <cellStyle name="Comma 3 7 2 2 2 2 2 5 2" xfId="22942" xr:uid="{45935560-0CD1-4FEE-B070-92B387406F9C}"/>
    <cellStyle name="Comma 3 7 2 2 2 2 2 6" xfId="12697" xr:uid="{14436B3C-998E-4A54-9C32-6B225EE62911}"/>
    <cellStyle name="Comma 3 7 2 2 2 2 2 6 2" xfId="26561" xr:uid="{8828DC54-5C9A-43D7-B60A-3C8FDA890B4E}"/>
    <cellStyle name="Comma 3 7 2 2 2 2 2 7" xfId="14442" xr:uid="{CBEE6093-0CD2-4DE4-88DF-8E2F87859A8A}"/>
    <cellStyle name="Comma 3 7 2 2 2 2 2 7 2" xfId="28306" xr:uid="{8771FB00-81F5-44F7-8D8D-6DC7BF73B0D7}"/>
    <cellStyle name="Comma 3 7 2 2 2 2 2 8" xfId="15990" xr:uid="{BDCC94C5-B60E-47B9-ABE5-D84B0767BD04}"/>
    <cellStyle name="Comma 3 7 2 2 2 2 3" xfId="2425" xr:uid="{5F751C81-99C5-45BA-BDBC-00F9C42C13DC}"/>
    <cellStyle name="Comma 3 7 2 2 2 2 3 2" xfId="4145" xr:uid="{1607F694-83D9-420D-9D95-CCA7C56EAC75}"/>
    <cellStyle name="Comma 3 7 2 2 2 2 3 2 2" xfId="18179" xr:uid="{3EF3230E-9FB4-44E9-9ED8-D11D9AA72037}"/>
    <cellStyle name="Comma 3 7 2 2 2 2 3 3" xfId="8071" xr:uid="{90C3B9B2-F6F7-45DC-BC08-B2EE73765BA5}"/>
    <cellStyle name="Comma 3 7 2 2 2 2 3 3 2" xfId="21940" xr:uid="{22D78A17-C679-4411-850C-F0B6FA1BEC05}"/>
    <cellStyle name="Comma 3 7 2 2 2 2 3 4" xfId="9589" xr:uid="{11A132E7-2E8E-4356-A138-775B0951D398}"/>
    <cellStyle name="Comma 3 7 2 2 2 2 3 4 2" xfId="23454" xr:uid="{311F4A6A-91B4-4ADC-8748-2B6FE14D6723}"/>
    <cellStyle name="Comma 3 7 2 2 2 2 3 5" xfId="13203" xr:uid="{B1839E45-A412-4439-8DF8-392CD7F48F2B}"/>
    <cellStyle name="Comma 3 7 2 2 2 2 3 5 2" xfId="27067" xr:uid="{C2E06245-7150-4718-8DAD-63423657DDC5}"/>
    <cellStyle name="Comma 3 7 2 2 2 2 3 6" xfId="14948" xr:uid="{04963721-810E-47C4-BAAE-15BCBECCB7BA}"/>
    <cellStyle name="Comma 3 7 2 2 2 2 3 6 2" xfId="28812" xr:uid="{1F93B819-45D9-454D-80DC-95AE57520581}"/>
    <cellStyle name="Comma 3 7 2 2 2 2 3 7" xfId="16496" xr:uid="{6E33BBE2-E501-48E9-8B21-8300C05AFE1F}"/>
    <cellStyle name="Comma 3 7 2 2 2 2 4" xfId="5117" xr:uid="{AE78A116-B408-42DB-B528-66F889034125}"/>
    <cellStyle name="Comma 3 7 2 2 2 2 4 2" xfId="10587" xr:uid="{4E1E3753-9FC5-4C97-8D04-16EE14700C74}"/>
    <cellStyle name="Comma 3 7 2 2 2 2 4 2 2" xfId="24452" xr:uid="{19E2FB54-C31C-45E1-B30D-49919F5E84C5}"/>
    <cellStyle name="Comma 3 7 2 2 2 2 4 3" xfId="19151" xr:uid="{E087F570-D08A-4050-A4FA-32D96A529B82}"/>
    <cellStyle name="Comma 3 7 2 2 2 2 5" xfId="5615" xr:uid="{316B728B-0BA3-494E-8E3A-6C24A1ED00BD}"/>
    <cellStyle name="Comma 3 7 2 2 2 2 5 2" xfId="11089" xr:uid="{8417C478-B87C-4B38-AB88-E518BA82FBDC}"/>
    <cellStyle name="Comma 3 7 2 2 2 2 5 2 2" xfId="24954" xr:uid="{6F9F0CF9-0CE9-4B09-A29F-E4864C29BAB9}"/>
    <cellStyle name="Comma 3 7 2 2 2 2 5 3" xfId="19649" xr:uid="{15DAD7DD-0FEC-4FA5-83B7-9446131A41A5}"/>
    <cellStyle name="Comma 3 7 2 2 2 2 6" xfId="6117" xr:uid="{903D4E4A-76DC-4FA7-9C20-DC1577C2AE7B}"/>
    <cellStyle name="Comma 3 7 2 2 2 2 6 2" xfId="11591" xr:uid="{A4B38C81-82EE-482D-8DE7-474B8BE033AE}"/>
    <cellStyle name="Comma 3 7 2 2 2 2 6 2 2" xfId="25456" xr:uid="{1AA99DDA-6755-4F25-A113-C5EBBE5F030D}"/>
    <cellStyle name="Comma 3 7 2 2 2 2 6 3" xfId="20151" xr:uid="{B51B33A8-6695-4A08-93EA-C075712F5105}"/>
    <cellStyle name="Comma 3 7 2 2 2 2 7" xfId="3135" xr:uid="{36D50588-C00D-492F-B179-FD5B17ED011A}"/>
    <cellStyle name="Comma 3 7 2 2 2 2 7 2" xfId="17177" xr:uid="{62515BDD-D116-4ED1-86DB-8E19C131E225}"/>
    <cellStyle name="Comma 3 7 2 2 2 2 8" xfId="7057" xr:uid="{C5EB2AB1-8638-475B-8B79-BF497E643684}"/>
    <cellStyle name="Comma 3 7 2 2 2 2 8 2" xfId="20928" xr:uid="{CC17386E-22C3-45F9-8E4B-0C6AA2CDC132}"/>
    <cellStyle name="Comma 3 7 2 2 2 2 9" xfId="8581" xr:uid="{734E86B0-56AA-4816-AC6A-E0CF8B277ADA}"/>
    <cellStyle name="Comma 3 7 2 2 2 2 9 2" xfId="22446" xr:uid="{865DE952-16E8-4AB0-B96A-15DF04B424D9}"/>
    <cellStyle name="Comma 3 7 2 2 2 3" xfId="1669" xr:uid="{3E804784-63FE-4EF6-A800-9A5E10E38866}"/>
    <cellStyle name="Comma 3 7 2 2 2 3 2" xfId="4391" xr:uid="{EE3BD555-3E4D-443E-A976-430BEF563176}"/>
    <cellStyle name="Comma 3 7 2 2 2 3 2 2" xfId="9837" xr:uid="{97E1B4E1-276C-4AC3-8FD9-C5AD1F4181BC}"/>
    <cellStyle name="Comma 3 7 2 2 2 3 2 2 2" xfId="23702" xr:uid="{66DFC8E6-7836-4F74-AA97-9EAC247C33F5}"/>
    <cellStyle name="Comma 3 7 2 2 2 3 2 3" xfId="18425" xr:uid="{5D7B6FB8-1496-4F9B-B582-00A2FD1DD3F9}"/>
    <cellStyle name="Comma 3 7 2 2 2 3 3" xfId="3381" xr:uid="{DBA2357C-CEE8-4150-818F-A6ECCF77083E}"/>
    <cellStyle name="Comma 3 7 2 2 2 3 3 2" xfId="17423" xr:uid="{2C1E978B-A656-40A8-80A0-2EF7EDFD4B0B}"/>
    <cellStyle name="Comma 3 7 2 2 2 3 4" xfId="7315" xr:uid="{1409335D-7B9B-4582-AAA4-F2A74B35A780}"/>
    <cellStyle name="Comma 3 7 2 2 2 3 4 2" xfId="21186" xr:uid="{FFEC74CF-7ADE-4F8B-A38A-EE083C76A812}"/>
    <cellStyle name="Comma 3 7 2 2 2 3 5" xfId="8829" xr:uid="{6AAE71A9-609A-4ED9-979E-454C76EBF9A0}"/>
    <cellStyle name="Comma 3 7 2 2 2 3 5 2" xfId="22694" xr:uid="{52AA07CF-5F26-4105-95E2-7D4F2E1EF57A}"/>
    <cellStyle name="Comma 3 7 2 2 2 3 6" xfId="12449" xr:uid="{A70DF798-91EE-4C5D-8CAE-D37935E1FAE0}"/>
    <cellStyle name="Comma 3 7 2 2 2 3 6 2" xfId="26313" xr:uid="{D8F0CEDA-D93F-464F-8C85-5BCF8944F635}"/>
    <cellStyle name="Comma 3 7 2 2 2 3 7" xfId="14194" xr:uid="{6366290C-AD8F-44B1-88DF-C1F8C6759177}"/>
    <cellStyle name="Comma 3 7 2 2 2 3 7 2" xfId="28058" xr:uid="{CB26F507-85B6-4E67-96D6-53CCDA11A9B5}"/>
    <cellStyle name="Comma 3 7 2 2 2 3 8" xfId="15742" xr:uid="{EB1D6808-7B67-4218-9B89-7F856B00A2B5}"/>
    <cellStyle name="Comma 3 7 2 2 2 4" xfId="2177" xr:uid="{2E22F297-ACC0-4093-88CF-861F1D96C3E4}"/>
    <cellStyle name="Comma 3 7 2 2 2 4 2" xfId="3897" xr:uid="{3D959BA3-CA80-4E10-82A5-F74735CEB148}"/>
    <cellStyle name="Comma 3 7 2 2 2 4 2 2" xfId="17931" xr:uid="{59EB5A51-A0CD-49B1-9DFE-9929ECE66BDD}"/>
    <cellStyle name="Comma 3 7 2 2 2 4 3" xfId="7823" xr:uid="{9BB7A0B6-19B9-429F-9378-59C6F29527FF}"/>
    <cellStyle name="Comma 3 7 2 2 2 4 3 2" xfId="21692" xr:uid="{C5D3712C-82FE-4A64-8472-778A1941ECC3}"/>
    <cellStyle name="Comma 3 7 2 2 2 4 4" xfId="9341" xr:uid="{6B28ECE8-8F3C-4AB9-86EF-991522D49273}"/>
    <cellStyle name="Comma 3 7 2 2 2 4 4 2" xfId="23206" xr:uid="{0C847304-9F00-4C65-961B-E8A8B2B03947}"/>
    <cellStyle name="Comma 3 7 2 2 2 4 5" xfId="12955" xr:uid="{8D7AC895-0637-4789-91D9-0AA433FF98C1}"/>
    <cellStyle name="Comma 3 7 2 2 2 4 5 2" xfId="26819" xr:uid="{31871841-D9B1-439F-8BF2-2C52D5FA92D6}"/>
    <cellStyle name="Comma 3 7 2 2 2 4 6" xfId="14700" xr:uid="{D042C2BE-9AC9-478E-B360-AD2B2C3A097B}"/>
    <cellStyle name="Comma 3 7 2 2 2 4 6 2" xfId="28564" xr:uid="{9AAFF2DE-041A-496C-A6E6-060DA27FD043}"/>
    <cellStyle name="Comma 3 7 2 2 2 4 7" xfId="16248" xr:uid="{325E8640-A233-4480-BF2C-2AA998C2398E}"/>
    <cellStyle name="Comma 3 7 2 2 2 5" xfId="4878" xr:uid="{02978F87-7E76-4CD1-8792-29510952084C}"/>
    <cellStyle name="Comma 3 7 2 2 2 5 2" xfId="10339" xr:uid="{9F31A50E-5E5B-4743-85ED-75F831FB51C3}"/>
    <cellStyle name="Comma 3 7 2 2 2 5 2 2" xfId="24204" xr:uid="{1074D2A1-1A75-442E-9E9F-778DE3880F05}"/>
    <cellStyle name="Comma 3 7 2 2 2 5 3" xfId="18912" xr:uid="{BA6FD3C1-E713-4F9C-8D3A-8438EA831B9E}"/>
    <cellStyle name="Comma 3 7 2 2 2 6" xfId="5367" xr:uid="{ABAEA86D-90E8-454F-8131-0A6815228300}"/>
    <cellStyle name="Comma 3 7 2 2 2 6 2" xfId="10841" xr:uid="{46A2C88F-86FD-48C8-898E-5F10D77805E7}"/>
    <cellStyle name="Comma 3 7 2 2 2 6 2 2" xfId="24706" xr:uid="{4A9F31DA-393C-41C4-8E69-26DE6C268387}"/>
    <cellStyle name="Comma 3 7 2 2 2 6 3" xfId="19401" xr:uid="{015D89E5-5488-4B34-BFCD-BA0B6CD75829}"/>
    <cellStyle name="Comma 3 7 2 2 2 7" xfId="5869" xr:uid="{F54D3525-904F-4A64-B7C4-2E450FB6511A}"/>
    <cellStyle name="Comma 3 7 2 2 2 7 2" xfId="11343" xr:uid="{455017B6-E074-4B14-8194-C6A1EE24E009}"/>
    <cellStyle name="Comma 3 7 2 2 2 7 2 2" xfId="25208" xr:uid="{6A723783-B658-4F88-8DDA-71E5393D1B26}"/>
    <cellStyle name="Comma 3 7 2 2 2 7 3" xfId="19903" xr:uid="{1076F04F-E80F-4C36-82BB-460E17CE1435}"/>
    <cellStyle name="Comma 3 7 2 2 2 8" xfId="2894" xr:uid="{8E282D80-0275-4AF5-983E-8574BF6A0EE1}"/>
    <cellStyle name="Comma 3 7 2 2 2 8 2" xfId="16936" xr:uid="{089C723F-064B-47B5-8F87-E4EE7813BD8E}"/>
    <cellStyle name="Comma 3 7 2 2 2 9" xfId="6809" xr:uid="{5DC57271-38DB-434B-994C-FC3DD350908C}"/>
    <cellStyle name="Comma 3 7 2 2 2 9 2" xfId="20680" xr:uid="{27FB475D-DCC9-45D1-BFBD-A6CA9F2B45A9}"/>
    <cellStyle name="Comma 3 7 2 2 3" xfId="1287" xr:uid="{6F2C3A42-3FB5-4103-A497-FDE4BDE3FD73}"/>
    <cellStyle name="Comma 3 7 2 2 3 10" xfId="12067" xr:uid="{F58E1B4F-AE61-4939-8C37-A9B4C5FC25AF}"/>
    <cellStyle name="Comma 3 7 2 2 3 10 2" xfId="25931" xr:uid="{7D42EF20-2A29-4761-95F4-0B9F578D618E}"/>
    <cellStyle name="Comma 3 7 2 2 3 11" xfId="13812" xr:uid="{5FCB5A2B-2C98-4A97-9573-BF6058A2F7CC}"/>
    <cellStyle name="Comma 3 7 2 2 3 11 2" xfId="27676" xr:uid="{6731A384-BD51-4B18-8489-D19127163FC2}"/>
    <cellStyle name="Comma 3 7 2 2 3 12" xfId="15360" xr:uid="{8E806E2B-312E-41C0-9C8E-08FB0EE58096}"/>
    <cellStyle name="Comma 3 7 2 2 3 2" xfId="1793" xr:uid="{EB07535F-4B7F-4C98-A727-ACBFA8233DA2}"/>
    <cellStyle name="Comma 3 7 2 2 3 2 2" xfId="4515" xr:uid="{2515C05D-2309-4E6E-8DE1-C7464681DAC2}"/>
    <cellStyle name="Comma 3 7 2 2 3 2 2 2" xfId="9961" xr:uid="{300CCA0F-8CCF-45D5-A82F-97C9292F4EDD}"/>
    <cellStyle name="Comma 3 7 2 2 3 2 2 2 2" xfId="23826" xr:uid="{0A064730-0082-4BAB-9E6D-FF94E18F66C1}"/>
    <cellStyle name="Comma 3 7 2 2 3 2 2 3" xfId="18549" xr:uid="{31FADC2F-6B9B-44F5-8DCE-131740BE9AA2}"/>
    <cellStyle name="Comma 3 7 2 2 3 2 3" xfId="3505" xr:uid="{D01F66DB-568D-40F1-AC6D-52188F8DBEFA}"/>
    <cellStyle name="Comma 3 7 2 2 3 2 3 2" xfId="17547" xr:uid="{C396C4A5-A134-4476-A42D-18A354682D4C}"/>
    <cellStyle name="Comma 3 7 2 2 3 2 4" xfId="7439" xr:uid="{C2765D49-FB2F-4074-8633-66F0C7802C00}"/>
    <cellStyle name="Comma 3 7 2 2 3 2 4 2" xfId="21310" xr:uid="{E0CF4C53-EF5B-4D6C-8282-865BC7A4AD82}"/>
    <cellStyle name="Comma 3 7 2 2 3 2 5" xfId="8953" xr:uid="{8AF6B340-D32A-48EC-94C0-E1E61A5B771F}"/>
    <cellStyle name="Comma 3 7 2 2 3 2 5 2" xfId="22818" xr:uid="{7B911782-CAF1-4720-A77A-85F05D80BF20}"/>
    <cellStyle name="Comma 3 7 2 2 3 2 6" xfId="12573" xr:uid="{8DE1B33E-4C5B-4FE6-99FE-D9A38A847184}"/>
    <cellStyle name="Comma 3 7 2 2 3 2 6 2" xfId="26437" xr:uid="{DBCC29C9-14C0-4E35-BE6C-81409554A731}"/>
    <cellStyle name="Comma 3 7 2 2 3 2 7" xfId="14318" xr:uid="{88375A79-9699-45FD-8BA2-59EFF7DD10C4}"/>
    <cellStyle name="Comma 3 7 2 2 3 2 7 2" xfId="28182" xr:uid="{52191AD9-15A0-4588-9A36-CD8B08DCFAB4}"/>
    <cellStyle name="Comma 3 7 2 2 3 2 8" xfId="15866" xr:uid="{00369834-B2D6-4915-9147-0C45991BFA1E}"/>
    <cellStyle name="Comma 3 7 2 2 3 3" xfId="2301" xr:uid="{F608B0C3-3FDA-4F95-8DA9-B996E4B012D8}"/>
    <cellStyle name="Comma 3 7 2 2 3 3 2" xfId="4021" xr:uid="{89B6EF88-D3A2-4269-9257-33C6B32CC15D}"/>
    <cellStyle name="Comma 3 7 2 2 3 3 2 2" xfId="18055" xr:uid="{85E009BD-B6D2-4B93-A215-BBAFFA569FC3}"/>
    <cellStyle name="Comma 3 7 2 2 3 3 3" xfId="7947" xr:uid="{DBF850FA-4CBA-441D-9A1C-C99EC63D4A62}"/>
    <cellStyle name="Comma 3 7 2 2 3 3 3 2" xfId="21816" xr:uid="{E280E334-66CC-45B1-A21D-3E66CEA74A1B}"/>
    <cellStyle name="Comma 3 7 2 2 3 3 4" xfId="9465" xr:uid="{880C35E4-587D-45DA-9120-F0A5A655DF1D}"/>
    <cellStyle name="Comma 3 7 2 2 3 3 4 2" xfId="23330" xr:uid="{3A692D3C-35E2-4098-881F-B2535395E4BD}"/>
    <cellStyle name="Comma 3 7 2 2 3 3 5" xfId="13079" xr:uid="{05A24612-23E1-479D-96E0-6299FB8421DF}"/>
    <cellStyle name="Comma 3 7 2 2 3 3 5 2" xfId="26943" xr:uid="{37A5A40F-696A-4575-B51E-341B63795994}"/>
    <cellStyle name="Comma 3 7 2 2 3 3 6" xfId="14824" xr:uid="{E384A7FD-2373-4C97-BD45-8B397054A4BB}"/>
    <cellStyle name="Comma 3 7 2 2 3 3 6 2" xfId="28688" xr:uid="{386CFC05-EB19-45E1-8CF0-7A1307B7ADBA}"/>
    <cellStyle name="Comma 3 7 2 2 3 3 7" xfId="16372" xr:uid="{3920D1F5-A7D6-4803-9C35-0C623D937130}"/>
    <cellStyle name="Comma 3 7 2 2 3 4" xfId="4994" xr:uid="{51305235-3170-411A-8201-570694B54FC6}"/>
    <cellStyle name="Comma 3 7 2 2 3 4 2" xfId="10463" xr:uid="{3BDE3D10-5E37-4E21-8C88-E593A6FAC629}"/>
    <cellStyle name="Comma 3 7 2 2 3 4 2 2" xfId="24328" xr:uid="{6292C7C1-6969-4922-A587-5389AED55F2B}"/>
    <cellStyle name="Comma 3 7 2 2 3 4 3" xfId="19028" xr:uid="{63163C9F-61AE-4B63-A912-4209ADF73C28}"/>
    <cellStyle name="Comma 3 7 2 2 3 5" xfId="5491" xr:uid="{19E74BB4-4C45-474E-A656-D422F71B032C}"/>
    <cellStyle name="Comma 3 7 2 2 3 5 2" xfId="10965" xr:uid="{F701348A-9050-49AA-96CE-0B13A85FF26F}"/>
    <cellStyle name="Comma 3 7 2 2 3 5 2 2" xfId="24830" xr:uid="{5ACAA963-AEC5-4215-B03B-6B5ED90AA2B3}"/>
    <cellStyle name="Comma 3 7 2 2 3 5 3" xfId="19525" xr:uid="{6DD58E20-E3D1-4228-A7D1-A42240FAFCA7}"/>
    <cellStyle name="Comma 3 7 2 2 3 6" xfId="5993" xr:uid="{D573DF75-93FE-4CAB-928D-34EC3C9E6E53}"/>
    <cellStyle name="Comma 3 7 2 2 3 6 2" xfId="11467" xr:uid="{FE822D75-6639-4C1B-9DF1-6C5F3368F590}"/>
    <cellStyle name="Comma 3 7 2 2 3 6 2 2" xfId="25332" xr:uid="{41999C28-15AB-454C-A741-7F60C8E68BB3}"/>
    <cellStyle name="Comma 3 7 2 2 3 6 3" xfId="20027" xr:uid="{81F9BB3A-A58D-43BE-89F0-048F13CA7C2B}"/>
    <cellStyle name="Comma 3 7 2 2 3 7" xfId="3012" xr:uid="{1B1A1603-1FD7-4836-A1E4-9D8CC2BB58F3}"/>
    <cellStyle name="Comma 3 7 2 2 3 7 2" xfId="17054" xr:uid="{E69B0C78-1E86-483B-AE50-9987A31F26B8}"/>
    <cellStyle name="Comma 3 7 2 2 3 8" xfId="6933" xr:uid="{E4F0962B-A8AE-413D-89D5-E535D7F1A5C0}"/>
    <cellStyle name="Comma 3 7 2 2 3 8 2" xfId="20804" xr:uid="{9039E4BD-5D26-403C-85DB-49C41D6C0BC0}"/>
    <cellStyle name="Comma 3 7 2 2 3 9" xfId="8457" xr:uid="{C496DDB2-DA13-4AB6-83EF-5D678B0574A6}"/>
    <cellStyle name="Comma 3 7 2 2 3 9 2" xfId="22322" xr:uid="{910653AE-C0D6-4EA1-A632-E85909FD4BD1}"/>
    <cellStyle name="Comma 3 7 2 2 4" xfId="1545" xr:uid="{0A0CAAD8-62FB-465A-A368-AF985F071C11}"/>
    <cellStyle name="Comma 3 7 2 2 4 2" xfId="4268" xr:uid="{80001FB9-E9AD-47ED-B849-23A63D16B948}"/>
    <cellStyle name="Comma 3 7 2 2 4 2 2" xfId="9713" xr:uid="{53036CE7-BE09-4DEC-8FA3-7A702AA57F86}"/>
    <cellStyle name="Comma 3 7 2 2 4 2 2 2" xfId="23578" xr:uid="{6F1DCD26-E4BA-4E91-B6A5-03A7BAFFB11D}"/>
    <cellStyle name="Comma 3 7 2 2 4 2 3" xfId="18302" xr:uid="{4BD78B4F-F1E3-46FF-8DB0-F7A8DE01DCD3}"/>
    <cellStyle name="Comma 3 7 2 2 4 3" xfId="3258" xr:uid="{AA4003AE-E73B-4ABF-A03A-E5DD335EE0BF}"/>
    <cellStyle name="Comma 3 7 2 2 4 3 2" xfId="17300" xr:uid="{34F8DE85-A0D7-493A-B429-7805A648308F}"/>
    <cellStyle name="Comma 3 7 2 2 4 4" xfId="7191" xr:uid="{04627BF5-C41E-41CE-BC37-EBB29D3C63CC}"/>
    <cellStyle name="Comma 3 7 2 2 4 4 2" xfId="21062" xr:uid="{462D5116-860F-4905-B3FB-C9E4DECB1B80}"/>
    <cellStyle name="Comma 3 7 2 2 4 5" xfId="8705" xr:uid="{2220A30D-046F-49DC-944B-B3BD4B44227A}"/>
    <cellStyle name="Comma 3 7 2 2 4 5 2" xfId="22570" xr:uid="{CA336BEC-2A1D-44D5-95F7-B804E3A85959}"/>
    <cellStyle name="Comma 3 7 2 2 4 6" xfId="12325" xr:uid="{8FA67FCD-D9DF-4B91-A8C5-8A01B716FFF7}"/>
    <cellStyle name="Comma 3 7 2 2 4 6 2" xfId="26189" xr:uid="{AAC54D58-A1DB-4AF7-8080-AE8CB2CCB63A}"/>
    <cellStyle name="Comma 3 7 2 2 4 7" xfId="14070" xr:uid="{14B6B28D-3449-43B5-B4CE-E78A0F713DAB}"/>
    <cellStyle name="Comma 3 7 2 2 4 7 2" xfId="27934" xr:uid="{F35A3E26-FFF9-4A27-AF42-69E8A17AEE90}"/>
    <cellStyle name="Comma 3 7 2 2 4 8" xfId="15618" xr:uid="{B1AC6F69-E002-42F0-93D3-1E929FB80FFD}"/>
    <cellStyle name="Comma 3 7 2 2 5" xfId="2053" xr:uid="{DF6945BF-B140-419E-9A52-B75FDB0278AE}"/>
    <cellStyle name="Comma 3 7 2 2 5 2" xfId="3773" xr:uid="{6E960689-D64C-43F1-880E-3B877E3A3E03}"/>
    <cellStyle name="Comma 3 7 2 2 5 2 2" xfId="17807" xr:uid="{556519FB-2BED-4720-8100-871B9CE880E4}"/>
    <cellStyle name="Comma 3 7 2 2 5 3" xfId="7699" xr:uid="{8BAC9194-99B5-4456-A53B-4D6FC0BEC9B1}"/>
    <cellStyle name="Comma 3 7 2 2 5 3 2" xfId="21568" xr:uid="{3CC2EDC6-6FE5-40AB-B38E-D0DB5EC65F73}"/>
    <cellStyle name="Comma 3 7 2 2 5 4" xfId="9217" xr:uid="{E6FE8E7E-1AE5-4C5D-BC14-C0CC8AC3F7A1}"/>
    <cellStyle name="Comma 3 7 2 2 5 4 2" xfId="23082" xr:uid="{B2511B62-49B6-42F4-BCC9-9950D4C3EB06}"/>
    <cellStyle name="Comma 3 7 2 2 5 5" xfId="12831" xr:uid="{2A401FDE-8AAB-41AB-9270-22C5641400A4}"/>
    <cellStyle name="Comma 3 7 2 2 5 5 2" xfId="26695" xr:uid="{D6D2C375-978E-480B-B761-EBC6549BDB1C}"/>
    <cellStyle name="Comma 3 7 2 2 5 6" xfId="14576" xr:uid="{ECD1BB29-A752-489B-9F93-467617EA40C7}"/>
    <cellStyle name="Comma 3 7 2 2 5 6 2" xfId="28440" xr:uid="{38B0E217-2146-47A7-BFAA-98E1A44E6CAE}"/>
    <cellStyle name="Comma 3 7 2 2 5 7" xfId="16124" xr:uid="{40EBE926-8F60-4AC0-9052-99832169AB5A}"/>
    <cellStyle name="Comma 3 7 2 2 6" xfId="4764" xr:uid="{98FAAB22-C6EE-4DCF-AD92-C090AACD078A}"/>
    <cellStyle name="Comma 3 7 2 2 6 2" xfId="10215" xr:uid="{1D9D2C0D-2B83-4CDD-BF1C-0FB22E204E1A}"/>
    <cellStyle name="Comma 3 7 2 2 6 2 2" xfId="24080" xr:uid="{738FB0A7-43F3-44A6-9D5B-0AEA59FF15A0}"/>
    <cellStyle name="Comma 3 7 2 2 6 3" xfId="18798" xr:uid="{87C51BBC-2219-4FB6-BAED-02478123255B}"/>
    <cellStyle name="Comma 3 7 2 2 7" xfId="5243" xr:uid="{A4339ED2-4D4B-436A-9204-FB411AC70DE4}"/>
    <cellStyle name="Comma 3 7 2 2 7 2" xfId="10717" xr:uid="{33CDD916-F19E-41FA-99EF-0529700B0809}"/>
    <cellStyle name="Comma 3 7 2 2 7 2 2" xfId="24582" xr:uid="{9AC4C4FF-F2EF-4B6F-918D-DA78D61942C2}"/>
    <cellStyle name="Comma 3 7 2 2 7 3" xfId="19277" xr:uid="{12A0DF21-5218-427F-8B04-9F8A16C52CE4}"/>
    <cellStyle name="Comma 3 7 2 2 8" xfId="5745" xr:uid="{E7057725-8124-41AD-A57D-D577D43C42E2}"/>
    <cellStyle name="Comma 3 7 2 2 8 2" xfId="11219" xr:uid="{CAE8A3B7-05E8-47E7-8273-8E7797D32A3E}"/>
    <cellStyle name="Comma 3 7 2 2 8 2 2" xfId="25084" xr:uid="{1FA1A74F-AA13-4C7E-AB18-ACBF923B657A}"/>
    <cellStyle name="Comma 3 7 2 2 8 3" xfId="19779" xr:uid="{691635FE-0D3F-4EAB-925E-6F30647DE713}"/>
    <cellStyle name="Comma 3 7 2 2 9" xfId="2780" xr:uid="{92F750E1-92B9-42A8-9967-15AA52599F59}"/>
    <cellStyle name="Comma 3 7 2 2 9 2" xfId="16822" xr:uid="{0A65E20D-25DD-42F8-BA31-F32BB1322213}"/>
    <cellStyle name="Comma 3 7 2 3" xfId="1115" xr:uid="{B7AB02E8-1CBB-4C1F-B010-FACD71C2CFCB}"/>
    <cellStyle name="Comma 3 7 2 3 10" xfId="8285" xr:uid="{36A20843-C5AA-4F5A-8B00-A3C621F0E23C}"/>
    <cellStyle name="Comma 3 7 2 3 10 2" xfId="22150" xr:uid="{457DEF6A-A443-4994-9C7F-AA97A85087CF}"/>
    <cellStyle name="Comma 3 7 2 3 11" xfId="11895" xr:uid="{D5514FCE-58C0-4808-B8BD-E44084A570A7}"/>
    <cellStyle name="Comma 3 7 2 3 11 2" xfId="25759" xr:uid="{A58501CB-3743-445D-9412-8839E9C2DE71}"/>
    <cellStyle name="Comma 3 7 2 3 12" xfId="13640" xr:uid="{A7EBFB2D-D7D4-4E9C-9A96-92F10D172E7A}"/>
    <cellStyle name="Comma 3 7 2 3 12 2" xfId="27504" xr:uid="{09F54532-B4EA-47C1-A6FF-34D7C60556E9}"/>
    <cellStyle name="Comma 3 7 2 3 13" xfId="15188" xr:uid="{3F09427B-1C2F-40F0-88EA-284C983B1C86}"/>
    <cellStyle name="Comma 3 7 2 3 2" xfId="1363" xr:uid="{CF44C7F9-6AA2-425B-943D-7A7E68449CD4}"/>
    <cellStyle name="Comma 3 7 2 3 2 10" xfId="12143" xr:uid="{199E3221-8C38-4CFC-93C3-1A80B4869A9F}"/>
    <cellStyle name="Comma 3 7 2 3 2 10 2" xfId="26007" xr:uid="{4288F3FF-96DB-46E0-B489-6058D58E47AD}"/>
    <cellStyle name="Comma 3 7 2 3 2 11" xfId="13888" xr:uid="{6D520ECC-05B1-455F-998A-76AF305056E8}"/>
    <cellStyle name="Comma 3 7 2 3 2 11 2" xfId="27752" xr:uid="{4FDB92FF-9F14-40CD-887C-2107C045E8F7}"/>
    <cellStyle name="Comma 3 7 2 3 2 12" xfId="15436" xr:uid="{E81CA66D-A9D1-4650-9C97-0E23B7113388}"/>
    <cellStyle name="Comma 3 7 2 3 2 2" xfId="1869" xr:uid="{DC750A29-843E-46D1-9536-2C2D5A271D83}"/>
    <cellStyle name="Comma 3 7 2 3 2 2 2" xfId="4591" xr:uid="{CE07F24E-08E7-4455-9CC5-B9D189796F2E}"/>
    <cellStyle name="Comma 3 7 2 3 2 2 2 2" xfId="10037" xr:uid="{3767F742-D434-4355-B23C-0C8C73DA8C5C}"/>
    <cellStyle name="Comma 3 7 2 3 2 2 2 2 2" xfId="23902" xr:uid="{76B2344E-E85D-46EB-96D6-1B3F888B89B3}"/>
    <cellStyle name="Comma 3 7 2 3 2 2 2 3" xfId="18625" xr:uid="{2DDF46D4-8725-481B-90B2-9ADFFE2D890C}"/>
    <cellStyle name="Comma 3 7 2 3 2 2 3" xfId="3581" xr:uid="{9A4C207A-7871-40C7-B781-7C66D71F9A08}"/>
    <cellStyle name="Comma 3 7 2 3 2 2 3 2" xfId="17623" xr:uid="{3E6F7096-D0D5-4426-8392-A45141B9D682}"/>
    <cellStyle name="Comma 3 7 2 3 2 2 4" xfId="7515" xr:uid="{3F0521E0-011A-4D9B-B799-F4654C2121CE}"/>
    <cellStyle name="Comma 3 7 2 3 2 2 4 2" xfId="21386" xr:uid="{87CB5B95-76F3-4FAC-9994-0534B00EE5B1}"/>
    <cellStyle name="Comma 3 7 2 3 2 2 5" xfId="9029" xr:uid="{80209CC7-E553-4DDD-A8EA-742BB0396B29}"/>
    <cellStyle name="Comma 3 7 2 3 2 2 5 2" xfId="22894" xr:uid="{9EC4F076-C418-4AE8-B7B3-5ABB50DB0D5F}"/>
    <cellStyle name="Comma 3 7 2 3 2 2 6" xfId="12649" xr:uid="{4CBCFD4B-86E2-4B03-9171-7013C963FC31}"/>
    <cellStyle name="Comma 3 7 2 3 2 2 6 2" xfId="26513" xr:uid="{7B009ED8-214B-4716-B88A-5AB36E642DF4}"/>
    <cellStyle name="Comma 3 7 2 3 2 2 7" xfId="14394" xr:uid="{9865FF6A-E9BB-454B-904D-2BDC4EDBF2F8}"/>
    <cellStyle name="Comma 3 7 2 3 2 2 7 2" xfId="28258" xr:uid="{C308A4C1-A346-4DF6-A8C4-C37D9ED9D511}"/>
    <cellStyle name="Comma 3 7 2 3 2 2 8" xfId="15942" xr:uid="{25F8F6CD-24AD-4BF5-97CA-E6287803FBDA}"/>
    <cellStyle name="Comma 3 7 2 3 2 3" xfId="2377" xr:uid="{D889A04C-98FD-48B9-8B04-BC72B8680A84}"/>
    <cellStyle name="Comma 3 7 2 3 2 3 2" xfId="4097" xr:uid="{DDB05BC0-FDEF-43DA-8B46-219373254585}"/>
    <cellStyle name="Comma 3 7 2 3 2 3 2 2" xfId="18131" xr:uid="{A4F1AC1C-4CCA-408D-B964-20D9EF596B00}"/>
    <cellStyle name="Comma 3 7 2 3 2 3 3" xfId="8023" xr:uid="{9BB6754D-8705-4D83-8F2C-B9A5C5EC9225}"/>
    <cellStyle name="Comma 3 7 2 3 2 3 3 2" xfId="21892" xr:uid="{24CFD42E-810D-4948-BD3D-1DE9CFB42E56}"/>
    <cellStyle name="Comma 3 7 2 3 2 3 4" xfId="9541" xr:uid="{C3198A93-E4C6-4C45-9F8A-0D7C29B60676}"/>
    <cellStyle name="Comma 3 7 2 3 2 3 4 2" xfId="23406" xr:uid="{DA60BFF4-C0B8-4DB5-8AEC-F9A7EE604B18}"/>
    <cellStyle name="Comma 3 7 2 3 2 3 5" xfId="13155" xr:uid="{0783FFF3-F6EA-445B-A922-10129F19324B}"/>
    <cellStyle name="Comma 3 7 2 3 2 3 5 2" xfId="27019" xr:uid="{70A1113F-DC7E-49B3-AE83-695772ED4478}"/>
    <cellStyle name="Comma 3 7 2 3 2 3 6" xfId="14900" xr:uid="{31B35FB2-3512-4563-B92E-7A64BE2897B4}"/>
    <cellStyle name="Comma 3 7 2 3 2 3 6 2" xfId="28764" xr:uid="{F627B8EB-757A-4AEE-BEA7-C93D5C6FF063}"/>
    <cellStyle name="Comma 3 7 2 3 2 3 7" xfId="16448" xr:uid="{789A81E4-237A-41E5-8FEB-ADD89D936609}"/>
    <cellStyle name="Comma 3 7 2 3 2 4" xfId="5069" xr:uid="{EDFE5EA2-B8DF-4237-B641-3B0464B96F47}"/>
    <cellStyle name="Comma 3 7 2 3 2 4 2" xfId="10539" xr:uid="{43CE5BEB-8AD4-40DF-9171-7BB199CB9AB8}"/>
    <cellStyle name="Comma 3 7 2 3 2 4 2 2" xfId="24404" xr:uid="{B649023A-1830-4934-98E2-F307241F368F}"/>
    <cellStyle name="Comma 3 7 2 3 2 4 3" xfId="19103" xr:uid="{AAB5D38A-2AAB-4529-B16F-137DB727FAA5}"/>
    <cellStyle name="Comma 3 7 2 3 2 5" xfId="5567" xr:uid="{377E5C84-C003-433A-8231-6E81C529246E}"/>
    <cellStyle name="Comma 3 7 2 3 2 5 2" xfId="11041" xr:uid="{99E581A9-E5CB-4DAF-AD48-117D7B0F5095}"/>
    <cellStyle name="Comma 3 7 2 3 2 5 2 2" xfId="24906" xr:uid="{51C552B9-C5EB-4AC1-B9B9-CC2AA6C6D539}"/>
    <cellStyle name="Comma 3 7 2 3 2 5 3" xfId="19601" xr:uid="{678B179F-8DB2-4925-B6F1-81120385BA1D}"/>
    <cellStyle name="Comma 3 7 2 3 2 6" xfId="6069" xr:uid="{CA2E1B1B-7FCA-408A-BE9A-80426DE94DE9}"/>
    <cellStyle name="Comma 3 7 2 3 2 6 2" xfId="11543" xr:uid="{7103512F-C994-4520-8855-E40199A99087}"/>
    <cellStyle name="Comma 3 7 2 3 2 6 2 2" xfId="25408" xr:uid="{A917B9E7-361E-4D79-9771-00617A468350}"/>
    <cellStyle name="Comma 3 7 2 3 2 6 3" xfId="20103" xr:uid="{F5DA086E-9AEE-48F6-9A6F-8C72055EF4B8}"/>
    <cellStyle name="Comma 3 7 2 3 2 7" xfId="3087" xr:uid="{5542406B-7143-4310-97B6-438597DB5463}"/>
    <cellStyle name="Comma 3 7 2 3 2 7 2" xfId="17129" xr:uid="{F2F41205-FAD0-4488-90CF-DEF9E4B07936}"/>
    <cellStyle name="Comma 3 7 2 3 2 8" xfId="7009" xr:uid="{45DF0A4F-33EC-4B50-B102-77F6853DAA82}"/>
    <cellStyle name="Comma 3 7 2 3 2 8 2" xfId="20880" xr:uid="{F9D7E4E6-7B05-419F-A370-855D166F5BD2}"/>
    <cellStyle name="Comma 3 7 2 3 2 9" xfId="8533" xr:uid="{F0F65FEF-A1E0-4F6E-893D-3A4637136580}"/>
    <cellStyle name="Comma 3 7 2 3 2 9 2" xfId="22398" xr:uid="{7915AD79-48A8-42AC-9789-E437B15D7159}"/>
    <cellStyle name="Comma 3 7 2 3 3" xfId="1621" xr:uid="{CFDA8FA0-7180-4D88-A4BC-AA14756EFEA1}"/>
    <cellStyle name="Comma 3 7 2 3 3 2" xfId="4343" xr:uid="{6B359534-B26A-4605-BB95-C568CABA2E54}"/>
    <cellStyle name="Comma 3 7 2 3 3 2 2" xfId="9789" xr:uid="{F95BDB47-3DAE-4B44-847E-C60176763067}"/>
    <cellStyle name="Comma 3 7 2 3 3 2 2 2" xfId="23654" xr:uid="{1ACDF05E-BD82-4BA0-9EA1-AB81D0ABD12B}"/>
    <cellStyle name="Comma 3 7 2 3 3 2 3" xfId="18377" xr:uid="{E9D8A3BD-28B2-4C38-8BEE-D9E0E4330901}"/>
    <cellStyle name="Comma 3 7 2 3 3 3" xfId="3333" xr:uid="{6B89AADA-8C27-4A0E-947E-D578011D004F}"/>
    <cellStyle name="Comma 3 7 2 3 3 3 2" xfId="17375" xr:uid="{27B5D236-A6A9-4127-9A1A-54F0BCA2B38D}"/>
    <cellStyle name="Comma 3 7 2 3 3 4" xfId="7267" xr:uid="{A237DB2E-F218-49D3-85DC-1DAE6E679519}"/>
    <cellStyle name="Comma 3 7 2 3 3 4 2" xfId="21138" xr:uid="{E730944C-27C1-4389-92DA-64549DABF4BF}"/>
    <cellStyle name="Comma 3 7 2 3 3 5" xfId="8781" xr:uid="{68153EF9-FD42-4A17-909E-624FE5FCC6D8}"/>
    <cellStyle name="Comma 3 7 2 3 3 5 2" xfId="22646" xr:uid="{C6187394-8EDA-4EDD-81D6-778A2C9ECC8F}"/>
    <cellStyle name="Comma 3 7 2 3 3 6" xfId="12401" xr:uid="{BF490DB8-B89A-4AC3-AD8F-D9D358E47EA3}"/>
    <cellStyle name="Comma 3 7 2 3 3 6 2" xfId="26265" xr:uid="{85D8DDCF-EBCA-44EF-96B2-B2778F40793A}"/>
    <cellStyle name="Comma 3 7 2 3 3 7" xfId="14146" xr:uid="{210BA51B-3699-4207-A64E-B5ECE3AF0FE9}"/>
    <cellStyle name="Comma 3 7 2 3 3 7 2" xfId="28010" xr:uid="{ED309001-8FB7-4D5A-9B13-C7D85C32C297}"/>
    <cellStyle name="Comma 3 7 2 3 3 8" xfId="15694" xr:uid="{53E60B38-7A87-47C9-86DC-2C50CD42BA9A}"/>
    <cellStyle name="Comma 3 7 2 3 4" xfId="2129" xr:uid="{B33103AE-8C11-4AA4-86A2-5AE5C22A818F}"/>
    <cellStyle name="Comma 3 7 2 3 4 2" xfId="3849" xr:uid="{9A9E3199-28DE-4BF7-AAF6-BA1453A58D14}"/>
    <cellStyle name="Comma 3 7 2 3 4 2 2" xfId="17883" xr:uid="{31B427EE-A97B-47F5-A095-0A3946F5C81E}"/>
    <cellStyle name="Comma 3 7 2 3 4 3" xfId="7775" xr:uid="{CEF485FF-F706-45DE-9FB8-634679801B36}"/>
    <cellStyle name="Comma 3 7 2 3 4 3 2" xfId="21644" xr:uid="{71C18299-210E-4DD4-814A-255C11401862}"/>
    <cellStyle name="Comma 3 7 2 3 4 4" xfId="9293" xr:uid="{93AFB507-BE3C-4EB2-BDA8-9B34D8D0D12B}"/>
    <cellStyle name="Comma 3 7 2 3 4 4 2" xfId="23158" xr:uid="{EFA9583A-50BB-4ACE-B093-B35B45CDA18E}"/>
    <cellStyle name="Comma 3 7 2 3 4 5" xfId="12907" xr:uid="{338FCEED-E3EE-4AF3-AB9B-4DAD2FC7BB25}"/>
    <cellStyle name="Comma 3 7 2 3 4 5 2" xfId="26771" xr:uid="{D1E5D19F-6F69-4CEF-8906-AE19B695754C}"/>
    <cellStyle name="Comma 3 7 2 3 4 6" xfId="14652" xr:uid="{4EFF6746-E968-4DCF-B151-7A6F259AF5EF}"/>
    <cellStyle name="Comma 3 7 2 3 4 6 2" xfId="28516" xr:uid="{56390F71-D654-4E97-BA26-D3C5CE4CEEC0}"/>
    <cellStyle name="Comma 3 7 2 3 4 7" xfId="16200" xr:uid="{7E66F33D-99FC-4B29-8BBE-CA707CCAE178}"/>
    <cellStyle name="Comma 3 7 2 3 5" xfId="4833" xr:uid="{97A3CD8D-B9A3-4F6B-8150-1EAF84AA7535}"/>
    <cellStyle name="Comma 3 7 2 3 5 2" xfId="10291" xr:uid="{A982CE25-9EE5-4DFB-96D8-1BD5A9B556DA}"/>
    <cellStyle name="Comma 3 7 2 3 5 2 2" xfId="24156" xr:uid="{3E4A65E8-37D9-4AD8-AF32-30D1641BA390}"/>
    <cellStyle name="Comma 3 7 2 3 5 3" xfId="18867" xr:uid="{FA379974-4F78-4DB6-8181-185698D8252D}"/>
    <cellStyle name="Comma 3 7 2 3 6" xfId="5319" xr:uid="{5BDD820E-15F9-47EE-B4FF-8ABCB665F9B6}"/>
    <cellStyle name="Comma 3 7 2 3 6 2" xfId="10793" xr:uid="{4844DAFF-72F8-4A35-89AB-B54EE3E818FF}"/>
    <cellStyle name="Comma 3 7 2 3 6 2 2" xfId="24658" xr:uid="{3E9490CB-2F7F-46F7-94A7-71144E1053F7}"/>
    <cellStyle name="Comma 3 7 2 3 6 3" xfId="19353" xr:uid="{D058A7B2-F116-4BB2-B0F9-8CDD6AE6CA6C}"/>
    <cellStyle name="Comma 3 7 2 3 7" xfId="5821" xr:uid="{D850AB88-0DB3-4162-AE79-C14E31A512AF}"/>
    <cellStyle name="Comma 3 7 2 3 7 2" xfId="11295" xr:uid="{81167413-132B-4DF4-B868-F05DA75A495C}"/>
    <cellStyle name="Comma 3 7 2 3 7 2 2" xfId="25160" xr:uid="{0E4DF49A-5E60-4F42-A126-FCC4978A2BD3}"/>
    <cellStyle name="Comma 3 7 2 3 7 3" xfId="19855" xr:uid="{55C2168F-F30C-481F-BE48-F8BC8919B0B2}"/>
    <cellStyle name="Comma 3 7 2 3 8" xfId="2849" xr:uid="{72336611-3B94-483A-9D79-868ED3EB386F}"/>
    <cellStyle name="Comma 3 7 2 3 8 2" xfId="16891" xr:uid="{5E9D7F48-3525-46A0-B5C4-E16CBEB2CA1A}"/>
    <cellStyle name="Comma 3 7 2 3 9" xfId="6761" xr:uid="{12087EB1-214E-4554-946C-0B9120DEAB08}"/>
    <cellStyle name="Comma 3 7 2 3 9 2" xfId="20632" xr:uid="{54831E89-57D2-4F96-BA4E-DF1D768C059D}"/>
    <cellStyle name="Comma 3 7 2 4" xfId="1239" xr:uid="{CBED4B43-F1B9-4AD4-A90A-95276EE6CB2F}"/>
    <cellStyle name="Comma 3 7 2 4 10" xfId="12019" xr:uid="{00A17FBA-B880-4CFA-9A8C-AC8E3B6EFB7D}"/>
    <cellStyle name="Comma 3 7 2 4 10 2" xfId="25883" xr:uid="{3C26D1A8-80CB-4FB3-8019-4BBFEC8ABCDE}"/>
    <cellStyle name="Comma 3 7 2 4 11" xfId="13764" xr:uid="{BE1B6DA0-664D-4434-AB03-9DBEAA7A78F2}"/>
    <cellStyle name="Comma 3 7 2 4 11 2" xfId="27628" xr:uid="{609F307B-E8E2-4887-A7C1-F1514F645A00}"/>
    <cellStyle name="Comma 3 7 2 4 12" xfId="15312" xr:uid="{2DCCA358-D719-4E0C-948A-678693D77BE0}"/>
    <cellStyle name="Comma 3 7 2 4 2" xfId="1745" xr:uid="{9E0DA4F9-FADA-4CEE-ACEC-0DD638E81D99}"/>
    <cellStyle name="Comma 3 7 2 4 2 2" xfId="4467" xr:uid="{B46B9EEB-2436-4471-988B-253573398755}"/>
    <cellStyle name="Comma 3 7 2 4 2 2 2" xfId="9913" xr:uid="{DE2CBB8E-8D07-4785-94E9-0C8D69E72DAB}"/>
    <cellStyle name="Comma 3 7 2 4 2 2 2 2" xfId="23778" xr:uid="{3D732C42-956A-4448-96E6-4DDF0BAC1F51}"/>
    <cellStyle name="Comma 3 7 2 4 2 2 3" xfId="18501" xr:uid="{51C0250C-07F2-42A9-88D2-55F94FA4EACC}"/>
    <cellStyle name="Comma 3 7 2 4 2 3" xfId="3457" xr:uid="{82F7A288-D961-444C-9AC3-92F8FF62BEB4}"/>
    <cellStyle name="Comma 3 7 2 4 2 3 2" xfId="17499" xr:uid="{834FD60E-7E6A-4F5E-B44C-CE0274C7C491}"/>
    <cellStyle name="Comma 3 7 2 4 2 4" xfId="7391" xr:uid="{8EE53351-184B-4B27-965B-7AA3FBCA777F}"/>
    <cellStyle name="Comma 3 7 2 4 2 4 2" xfId="21262" xr:uid="{53EE09D3-969A-4B0E-8C31-30B11B09AAA4}"/>
    <cellStyle name="Comma 3 7 2 4 2 5" xfId="8905" xr:uid="{C76D0C28-AD7D-4260-B2A6-90FDF8878E49}"/>
    <cellStyle name="Comma 3 7 2 4 2 5 2" xfId="22770" xr:uid="{60BFF561-7058-4BD8-B04E-012B9566827D}"/>
    <cellStyle name="Comma 3 7 2 4 2 6" xfId="12525" xr:uid="{5B9879B0-1FB6-48D5-A3C5-358A34F1F2EA}"/>
    <cellStyle name="Comma 3 7 2 4 2 6 2" xfId="26389" xr:uid="{DE9831EF-C2AB-4C22-90D6-EC742F2B89CC}"/>
    <cellStyle name="Comma 3 7 2 4 2 7" xfId="14270" xr:uid="{3A43CEE6-94BD-4C41-832F-E8FFCF0EEDEC}"/>
    <cellStyle name="Comma 3 7 2 4 2 7 2" xfId="28134" xr:uid="{780095BB-57E8-41E5-9F3B-A56517BB5A18}"/>
    <cellStyle name="Comma 3 7 2 4 2 8" xfId="15818" xr:uid="{FE7A7D6F-C703-4F4D-ABD6-2C2AED29160E}"/>
    <cellStyle name="Comma 3 7 2 4 3" xfId="2253" xr:uid="{C4054DD6-B44A-44E4-BD89-F28673C9D7F0}"/>
    <cellStyle name="Comma 3 7 2 4 3 2" xfId="3973" xr:uid="{D7AB20E1-19AA-458B-A548-A6B906203683}"/>
    <cellStyle name="Comma 3 7 2 4 3 2 2" xfId="18007" xr:uid="{B1EF606A-91C3-4AE4-B240-E937FA44CCF0}"/>
    <cellStyle name="Comma 3 7 2 4 3 3" xfId="7899" xr:uid="{3C6541C5-B6C0-405F-AD7C-29B4A3A04CB6}"/>
    <cellStyle name="Comma 3 7 2 4 3 3 2" xfId="21768" xr:uid="{6490A0C3-045A-493D-99E6-40680B1EF846}"/>
    <cellStyle name="Comma 3 7 2 4 3 4" xfId="9417" xr:uid="{734939A2-4007-4988-83FC-185C48E7C68E}"/>
    <cellStyle name="Comma 3 7 2 4 3 4 2" xfId="23282" xr:uid="{28A74A5D-07BD-464A-9E6B-CB61787DEC42}"/>
    <cellStyle name="Comma 3 7 2 4 3 5" xfId="13031" xr:uid="{40ACF94C-BD8E-47BE-8253-F23C281DA6EA}"/>
    <cellStyle name="Comma 3 7 2 4 3 5 2" xfId="26895" xr:uid="{AB47A216-5785-4BFB-9189-C6EA34A2E1D5}"/>
    <cellStyle name="Comma 3 7 2 4 3 6" xfId="14776" xr:uid="{2BDC8B2C-3477-4119-A533-5F87E87AAA28}"/>
    <cellStyle name="Comma 3 7 2 4 3 6 2" xfId="28640" xr:uid="{CD33858D-5E47-4586-B763-3AE3A15FAA51}"/>
    <cellStyle name="Comma 3 7 2 4 3 7" xfId="16324" xr:uid="{A28CEA61-1B1C-4968-BB44-4DCF4BDED117}"/>
    <cellStyle name="Comma 3 7 2 4 4" xfId="4949" xr:uid="{C02CF31F-D3E9-44B4-9AAE-542F11E25006}"/>
    <cellStyle name="Comma 3 7 2 4 4 2" xfId="10415" xr:uid="{C4482459-0ECD-47E2-82AB-617EA5954FDA}"/>
    <cellStyle name="Comma 3 7 2 4 4 2 2" xfId="24280" xr:uid="{E536CA07-1B6A-48EE-8DF2-8804CF044AF4}"/>
    <cellStyle name="Comma 3 7 2 4 4 3" xfId="18983" xr:uid="{C20C70B2-3628-4001-BD46-2BF4FAF07AFF}"/>
    <cellStyle name="Comma 3 7 2 4 5" xfId="5443" xr:uid="{8618A3BE-FB4C-4D55-B798-6878D46D8083}"/>
    <cellStyle name="Comma 3 7 2 4 5 2" xfId="10917" xr:uid="{A425AB90-F756-418E-8AE6-8C153D0C5DB8}"/>
    <cellStyle name="Comma 3 7 2 4 5 2 2" xfId="24782" xr:uid="{56C70BCF-2D9E-47DC-97CD-7501215E469B}"/>
    <cellStyle name="Comma 3 7 2 4 5 3" xfId="19477" xr:uid="{DF10945B-F336-4012-8609-CB9BA47C4F29}"/>
    <cellStyle name="Comma 3 7 2 4 6" xfId="5945" xr:uid="{EAB8B787-56BC-45AB-A6BE-ECFAB1DC8A1F}"/>
    <cellStyle name="Comma 3 7 2 4 6 2" xfId="11419" xr:uid="{3FCD2245-E612-4E61-9D43-D221715B42CC}"/>
    <cellStyle name="Comma 3 7 2 4 6 2 2" xfId="25284" xr:uid="{09D2B525-B116-4041-869F-1BC67230DDC8}"/>
    <cellStyle name="Comma 3 7 2 4 6 3" xfId="19979" xr:uid="{DE06E57F-84F9-425A-B1B4-B5778A4F3D2E}"/>
    <cellStyle name="Comma 3 7 2 4 7" xfId="2967" xr:uid="{094037CE-E7B8-4F8F-B9B2-456D34DCE9AA}"/>
    <cellStyle name="Comma 3 7 2 4 7 2" xfId="17009" xr:uid="{C0365820-7111-42A1-9CC9-F89CEF0A3273}"/>
    <cellStyle name="Comma 3 7 2 4 8" xfId="6885" xr:uid="{CF525DE1-6A11-4E92-97C8-45AAAB088FA9}"/>
    <cellStyle name="Comma 3 7 2 4 8 2" xfId="20756" xr:uid="{5B528807-41DC-4B40-B75D-935001D53F05}"/>
    <cellStyle name="Comma 3 7 2 4 9" xfId="8409" xr:uid="{203B1945-10A2-49C7-93D7-B511915658C2}"/>
    <cellStyle name="Comma 3 7 2 4 9 2" xfId="22274" xr:uid="{DF35C540-4C2F-4F26-9E2D-74B3B1FDA03A}"/>
    <cellStyle name="Comma 3 7 2 5" xfId="1497" xr:uid="{3C47626C-226A-404B-9EA9-A022284F0E4F}"/>
    <cellStyle name="Comma 3 7 2 5 2" xfId="4221" xr:uid="{EA8FE0AE-79B9-40A0-96FD-CEA70D331E16}"/>
    <cellStyle name="Comma 3 7 2 5 2 2" xfId="9665" xr:uid="{39B216B7-3A75-4C81-ABC5-AEA552872471}"/>
    <cellStyle name="Comma 3 7 2 5 2 2 2" xfId="23530" xr:uid="{82B00539-90EC-4B2B-8FFE-F1340A50D5C5}"/>
    <cellStyle name="Comma 3 7 2 5 2 3" xfId="18255" xr:uid="{6C2D6842-A600-4716-916A-CACD37A7B6C2}"/>
    <cellStyle name="Comma 3 7 2 5 3" xfId="3211" xr:uid="{4D5F70CC-A060-477A-8E93-9AC8BC9EBCF6}"/>
    <cellStyle name="Comma 3 7 2 5 3 2" xfId="17253" xr:uid="{DF5BF49B-9F16-42C2-AAAD-DD080EFEB3BA}"/>
    <cellStyle name="Comma 3 7 2 5 4" xfId="7143" xr:uid="{80640C42-A188-4784-8424-BA7B86D3D791}"/>
    <cellStyle name="Comma 3 7 2 5 4 2" xfId="21014" xr:uid="{89D7CA5E-0481-43DC-B247-8176749F1805}"/>
    <cellStyle name="Comma 3 7 2 5 5" xfId="8657" xr:uid="{BA1CB52E-C569-4170-AF60-31FF9B2B6738}"/>
    <cellStyle name="Comma 3 7 2 5 5 2" xfId="22522" xr:uid="{70C8534D-F4C6-4F8A-AC9A-809EAD3FFFDA}"/>
    <cellStyle name="Comma 3 7 2 5 6" xfId="12277" xr:uid="{1DC47EF8-7582-4FDA-9E3D-7EB41866A15E}"/>
    <cellStyle name="Comma 3 7 2 5 6 2" xfId="26141" xr:uid="{C65C69FF-53FA-458A-BCA6-E3C713726F9C}"/>
    <cellStyle name="Comma 3 7 2 5 7" xfId="14022" xr:uid="{E1EF4E21-DA7A-4AA1-9CF6-2C38A3C1870F}"/>
    <cellStyle name="Comma 3 7 2 5 7 2" xfId="27886" xr:uid="{9C08BF1D-95E8-4D12-A74B-FA0D81A28693}"/>
    <cellStyle name="Comma 3 7 2 5 8" xfId="15570" xr:uid="{13D54B86-73B4-4C8F-B2F5-029825A01C6E}"/>
    <cellStyle name="Comma 3 7 2 6" xfId="2005" xr:uid="{8A3F6E06-0DE4-4AE5-AD9A-C6021B6271B5}"/>
    <cellStyle name="Comma 3 7 2 6 2" xfId="3725" xr:uid="{20829260-7CD8-4EBC-8DF1-8976B1317514}"/>
    <cellStyle name="Comma 3 7 2 6 2 2" xfId="17759" xr:uid="{37042A29-56A4-48D5-A78F-1D634F613523}"/>
    <cellStyle name="Comma 3 7 2 6 3" xfId="7651" xr:uid="{EC28DCA4-3E85-4210-A302-38103E8601BC}"/>
    <cellStyle name="Comma 3 7 2 6 3 2" xfId="21520" xr:uid="{EC5F00B8-1BA3-45DB-929F-C698C63FE060}"/>
    <cellStyle name="Comma 3 7 2 6 4" xfId="9169" xr:uid="{0BC7E77C-F22A-4A21-AB6C-A066598160CD}"/>
    <cellStyle name="Comma 3 7 2 6 4 2" xfId="23034" xr:uid="{57EA1775-5E3E-46ED-9E70-05CE23449D73}"/>
    <cellStyle name="Comma 3 7 2 6 5" xfId="12783" xr:uid="{DDE42ABC-CEE0-4885-B4CF-4CBA23A63B3C}"/>
    <cellStyle name="Comma 3 7 2 6 5 2" xfId="26647" xr:uid="{711A9119-130F-4B3E-8E7A-82FFA6CB19DB}"/>
    <cellStyle name="Comma 3 7 2 6 6" xfId="14528" xr:uid="{428E3CF3-A645-4B60-8CCF-D4C1513D5C39}"/>
    <cellStyle name="Comma 3 7 2 6 6 2" xfId="28392" xr:uid="{0DA05EB4-5070-45F7-BDE0-EAA64B3F3DB6}"/>
    <cellStyle name="Comma 3 7 2 6 7" xfId="16076" xr:uid="{E51B9684-11A6-49E3-978C-0DE2937FEF3F}"/>
    <cellStyle name="Comma 3 7 2 7" xfId="4721" xr:uid="{D56B2DA8-4547-40A7-81C2-4C3C88242B8D}"/>
    <cellStyle name="Comma 3 7 2 7 2" xfId="10167" xr:uid="{FC391E8B-D454-434F-8141-AC7E8A5A1FFD}"/>
    <cellStyle name="Comma 3 7 2 7 2 2" xfId="24032" xr:uid="{9EE6E2B9-3A3E-4BC5-8B45-533B4C400FA1}"/>
    <cellStyle name="Comma 3 7 2 7 3" xfId="18755" xr:uid="{CB95D772-5ED4-4CC4-B2DC-6C274A1C73AC}"/>
    <cellStyle name="Comma 3 7 2 8" xfId="5195" xr:uid="{FC682232-B6C7-4446-B6E6-2614688D16B8}"/>
    <cellStyle name="Comma 3 7 2 8 2" xfId="10669" xr:uid="{0A4F153E-492A-4644-BF12-43A0C7BE671C}"/>
    <cellStyle name="Comma 3 7 2 8 2 2" xfId="24534" xr:uid="{799A803F-66EF-4632-991F-49F898832C42}"/>
    <cellStyle name="Comma 3 7 2 8 3" xfId="19229" xr:uid="{C3B85B04-8963-4C38-90AD-1498BC706C90}"/>
    <cellStyle name="Comma 3 7 2 9" xfId="5697" xr:uid="{C8A16ACB-951B-4C01-9AFF-3DBC252EF404}"/>
    <cellStyle name="Comma 3 7 2 9 2" xfId="11171" xr:uid="{A9D2537E-BD70-4116-A89F-737C58244117}"/>
    <cellStyle name="Comma 3 7 2 9 2 2" xfId="25036" xr:uid="{936EEB85-2A64-4CF5-AAB0-767A60B1D5BB}"/>
    <cellStyle name="Comma 3 7 2 9 3" xfId="19731" xr:uid="{ECE9CDD0-E80A-43BC-A5B1-14A9E3173069}"/>
    <cellStyle name="Comma 3 7 3" xfId="1011" xr:uid="{777DE32F-0A40-41AD-AF80-71D38C51E760}"/>
    <cellStyle name="Comma 3 7 3 10" xfId="2755" xr:uid="{2A5D4BB3-2CC9-48D1-AA4F-5319112B9BEC}"/>
    <cellStyle name="Comma 3 7 3 10 2" xfId="16797" xr:uid="{D96FA3F1-C276-48A3-8381-CFC6CBD439F5}"/>
    <cellStyle name="Comma 3 7 3 11" xfId="6657" xr:uid="{C452A5C8-7A5D-4A19-8AD1-8CA4927D714C}"/>
    <cellStyle name="Comma 3 7 3 11 2" xfId="20528" xr:uid="{EE08B83D-C615-4B19-92D7-F4500D751092}"/>
    <cellStyle name="Comma 3 7 3 12" xfId="8181" xr:uid="{5F9BFEC1-7B47-40AE-B065-A7E44306D4EB}"/>
    <cellStyle name="Comma 3 7 3 12 2" xfId="22046" xr:uid="{C240B6AA-6B19-4472-AAE0-5204FDAA5848}"/>
    <cellStyle name="Comma 3 7 3 13" xfId="11791" xr:uid="{1CB2F198-DCCB-4203-BF83-651098484C60}"/>
    <cellStyle name="Comma 3 7 3 13 2" xfId="25655" xr:uid="{29F75223-6E1A-4D86-85AF-2B0CC1170675}"/>
    <cellStyle name="Comma 3 7 3 14" xfId="13536" xr:uid="{D243DE27-EE3B-4042-8E29-F1E40921D39D}"/>
    <cellStyle name="Comma 3 7 3 14 2" xfId="27400" xr:uid="{04C034C4-25D0-4193-AD2D-FC52D1A4C38C}"/>
    <cellStyle name="Comma 3 7 3 15" xfId="15084" xr:uid="{526924E8-7B28-4939-8255-A5F423572577}"/>
    <cellStyle name="Comma 3 7 3 2" xfId="1040" xr:uid="{EC6A08FC-EB20-4D4F-B3E5-38AC57A4DCDE}"/>
    <cellStyle name="Comma 3 7 3 2 10" xfId="6686" xr:uid="{1DB8E24E-DA54-484F-A4B0-E57E0BAD6689}"/>
    <cellStyle name="Comma 3 7 3 2 10 2" xfId="20557" xr:uid="{26CD6C6C-E7AB-4D94-AC24-852F8FA42BEC}"/>
    <cellStyle name="Comma 3 7 3 2 11" xfId="8210" xr:uid="{586551B6-9D63-4C99-95DE-29FFFE3F9620}"/>
    <cellStyle name="Comma 3 7 3 2 11 2" xfId="22075" xr:uid="{102B1A92-47A4-4FD8-BF85-7A9C7719B3A8}"/>
    <cellStyle name="Comma 3 7 3 2 12" xfId="11820" xr:uid="{1579CD0E-30CD-4918-BB52-2E1590AD66F2}"/>
    <cellStyle name="Comma 3 7 3 2 12 2" xfId="25684" xr:uid="{A20E395D-E467-4CC7-AB97-D40FC34505AA}"/>
    <cellStyle name="Comma 3 7 3 2 13" xfId="13565" xr:uid="{02DF5C4D-08D0-4601-B82B-0C073624E6DC}"/>
    <cellStyle name="Comma 3 7 3 2 13 2" xfId="27429" xr:uid="{9109585B-5842-4EC8-9749-F36FB2FADF1C}"/>
    <cellStyle name="Comma 3 7 3 2 14" xfId="15113" xr:uid="{3B44175D-D621-4C5B-AC00-76352796BB3A}"/>
    <cellStyle name="Comma 3 7 3 2 2" xfId="1164" xr:uid="{133BEBC5-4E6F-4546-93CF-21E8EA704940}"/>
    <cellStyle name="Comma 3 7 3 2 2 10" xfId="8334" xr:uid="{AC82E6FE-88BF-4322-A98C-8B03FBA20DCD}"/>
    <cellStyle name="Comma 3 7 3 2 2 10 2" xfId="22199" xr:uid="{BDFA76B9-87B9-4EFB-ACE9-75DEB43905F8}"/>
    <cellStyle name="Comma 3 7 3 2 2 11" xfId="11944" xr:uid="{A8BFBD75-7119-41A1-8966-4A6EF5AC97DE}"/>
    <cellStyle name="Comma 3 7 3 2 2 11 2" xfId="25808" xr:uid="{01581C20-7E6A-4873-8BFC-EB780E250D33}"/>
    <cellStyle name="Comma 3 7 3 2 2 12" xfId="13689" xr:uid="{AD6E3862-0759-4887-AD4A-525451F89AF3}"/>
    <cellStyle name="Comma 3 7 3 2 2 12 2" xfId="27553" xr:uid="{21B9CD03-E93C-47DE-9DD5-0326AD1B7A29}"/>
    <cellStyle name="Comma 3 7 3 2 2 13" xfId="15237" xr:uid="{2672A9ED-8EBE-4B83-8F36-13C0A1BD9E59}"/>
    <cellStyle name="Comma 3 7 3 2 2 2" xfId="1412" xr:uid="{4BF04636-5240-4078-B95A-E072265211ED}"/>
    <cellStyle name="Comma 3 7 3 2 2 2 10" xfId="12192" xr:uid="{7065C7DE-D9BC-4ED2-A24D-7485B7FC0355}"/>
    <cellStyle name="Comma 3 7 3 2 2 2 10 2" xfId="26056" xr:uid="{A0845679-4EFA-4C6B-A3FF-F386BC9896A4}"/>
    <cellStyle name="Comma 3 7 3 2 2 2 11" xfId="13937" xr:uid="{6CF4FD56-8726-4808-89F6-81DC2D41BC02}"/>
    <cellStyle name="Comma 3 7 3 2 2 2 11 2" xfId="27801" xr:uid="{5B571F02-E14C-4FCF-AC2E-F7FAAD16D968}"/>
    <cellStyle name="Comma 3 7 3 2 2 2 12" xfId="15485" xr:uid="{6BD07F75-0A68-4CE9-8617-AC9145DF84B4}"/>
    <cellStyle name="Comma 3 7 3 2 2 2 2" xfId="1918" xr:uid="{139503CD-8744-444D-AC92-0F7B366B6714}"/>
    <cellStyle name="Comma 3 7 3 2 2 2 2 2" xfId="4640" xr:uid="{ED1E74EC-B61B-4D73-9B1C-0A3696400436}"/>
    <cellStyle name="Comma 3 7 3 2 2 2 2 2 2" xfId="10086" xr:uid="{D726DC2F-6E8B-41B7-BA96-D306DF98AB6A}"/>
    <cellStyle name="Comma 3 7 3 2 2 2 2 2 2 2" xfId="23951" xr:uid="{7E5A254F-3B7D-4D03-85AD-6A94ADA2C447}"/>
    <cellStyle name="Comma 3 7 3 2 2 2 2 2 3" xfId="18674" xr:uid="{CE1CE981-9108-414C-A50C-F05F33E9C025}"/>
    <cellStyle name="Comma 3 7 3 2 2 2 2 3" xfId="3630" xr:uid="{5533BF50-C4D6-455F-B7FF-299BC0986508}"/>
    <cellStyle name="Comma 3 7 3 2 2 2 2 3 2" xfId="17672" xr:uid="{057B0F1B-8A7A-466A-AF4E-432B0980FC8D}"/>
    <cellStyle name="Comma 3 7 3 2 2 2 2 4" xfId="7564" xr:uid="{D9F03C5A-A0AD-49C5-9B54-38403955504B}"/>
    <cellStyle name="Comma 3 7 3 2 2 2 2 4 2" xfId="21435" xr:uid="{6D1E1611-4BF6-45E9-A7B9-FED6874E20AE}"/>
    <cellStyle name="Comma 3 7 3 2 2 2 2 5" xfId="9078" xr:uid="{7D54D92F-B4B0-4FDB-94B0-CD422F7BDE35}"/>
    <cellStyle name="Comma 3 7 3 2 2 2 2 5 2" xfId="22943" xr:uid="{3A777466-2537-4C94-B70E-9F19E3719538}"/>
    <cellStyle name="Comma 3 7 3 2 2 2 2 6" xfId="12698" xr:uid="{5B8825AB-4B69-453F-A380-33F6A5D0715C}"/>
    <cellStyle name="Comma 3 7 3 2 2 2 2 6 2" xfId="26562" xr:uid="{9AB0BE19-93F7-491C-A148-8BEA3B33D55D}"/>
    <cellStyle name="Comma 3 7 3 2 2 2 2 7" xfId="14443" xr:uid="{377F458F-8BDC-45A5-8AB4-C498EA13F41A}"/>
    <cellStyle name="Comma 3 7 3 2 2 2 2 7 2" xfId="28307" xr:uid="{72BBAA89-C45E-4C71-9094-2137BEF45A9A}"/>
    <cellStyle name="Comma 3 7 3 2 2 2 2 8" xfId="15991" xr:uid="{80EEF4CA-B751-4BE4-B42B-687DC7A7DF37}"/>
    <cellStyle name="Comma 3 7 3 2 2 2 3" xfId="2426" xr:uid="{5F87E32C-4063-4583-A079-F7C882ACB066}"/>
    <cellStyle name="Comma 3 7 3 2 2 2 3 2" xfId="4146" xr:uid="{9EECB6B6-B78E-4581-A355-906BAE0EE889}"/>
    <cellStyle name="Comma 3 7 3 2 2 2 3 2 2" xfId="18180" xr:uid="{C3F6B538-594F-470D-A6D1-B0AD7BBCEA60}"/>
    <cellStyle name="Comma 3 7 3 2 2 2 3 3" xfId="8072" xr:uid="{29BFA739-5E55-4911-91DD-88BCD4257DA5}"/>
    <cellStyle name="Comma 3 7 3 2 2 2 3 3 2" xfId="21941" xr:uid="{40579760-06AC-486D-B610-3A9D27A4EA3C}"/>
    <cellStyle name="Comma 3 7 3 2 2 2 3 4" xfId="9590" xr:uid="{FF920214-BD01-4879-BFDE-775AD37A42C9}"/>
    <cellStyle name="Comma 3 7 3 2 2 2 3 4 2" xfId="23455" xr:uid="{8327E288-2DF9-4B79-9348-D2910B5A8475}"/>
    <cellStyle name="Comma 3 7 3 2 2 2 3 5" xfId="13204" xr:uid="{C83D1B45-EA8F-463B-A3DB-DCECEDB25CCF}"/>
    <cellStyle name="Comma 3 7 3 2 2 2 3 5 2" xfId="27068" xr:uid="{530CFB74-843E-4AA8-8ACF-A65ADDA7EB0B}"/>
    <cellStyle name="Comma 3 7 3 2 2 2 3 6" xfId="14949" xr:uid="{BF728C17-A39A-44EA-B5E8-7CE4D325AAC2}"/>
    <cellStyle name="Comma 3 7 3 2 2 2 3 6 2" xfId="28813" xr:uid="{102316D0-394F-4F9F-8FA3-608C496A4DFB}"/>
    <cellStyle name="Comma 3 7 3 2 2 2 3 7" xfId="16497" xr:uid="{04263A05-34CA-462A-A200-F333E36CBBF6}"/>
    <cellStyle name="Comma 3 7 3 2 2 2 4" xfId="5118" xr:uid="{5E0C7E0C-7FB4-4A64-B897-2AB34E487F22}"/>
    <cellStyle name="Comma 3 7 3 2 2 2 4 2" xfId="10588" xr:uid="{C5EDDD6A-7A21-4897-BEE2-37BA7514707A}"/>
    <cellStyle name="Comma 3 7 3 2 2 2 4 2 2" xfId="24453" xr:uid="{17DE01C2-FD1F-42A9-A0EF-1A14CC4DA4B6}"/>
    <cellStyle name="Comma 3 7 3 2 2 2 4 3" xfId="19152" xr:uid="{5729D8BD-B122-48FC-B502-93313593BAC7}"/>
    <cellStyle name="Comma 3 7 3 2 2 2 5" xfId="5616" xr:uid="{5651C701-5B4C-464F-B4A5-843B48C955D5}"/>
    <cellStyle name="Comma 3 7 3 2 2 2 5 2" xfId="11090" xr:uid="{CC4F7834-B7AF-46C3-818C-EF5504012643}"/>
    <cellStyle name="Comma 3 7 3 2 2 2 5 2 2" xfId="24955" xr:uid="{E18F3C23-B10D-47E1-A193-994F72DF5DD2}"/>
    <cellStyle name="Comma 3 7 3 2 2 2 5 3" xfId="19650" xr:uid="{ECAE99EA-B2D3-494C-A7A0-C7916873E13E}"/>
    <cellStyle name="Comma 3 7 3 2 2 2 6" xfId="6118" xr:uid="{C23D5F5C-ACF6-4A8A-88C0-25E2F753F3DA}"/>
    <cellStyle name="Comma 3 7 3 2 2 2 6 2" xfId="11592" xr:uid="{48E62C2F-6159-4263-BF62-5FA0F99F59C3}"/>
    <cellStyle name="Comma 3 7 3 2 2 2 6 2 2" xfId="25457" xr:uid="{1A0038DA-969C-4647-B2AE-5061477528CA}"/>
    <cellStyle name="Comma 3 7 3 2 2 2 6 3" xfId="20152" xr:uid="{AEDBC779-44D3-4620-B27D-F93E97BA1232}"/>
    <cellStyle name="Comma 3 7 3 2 2 2 7" xfId="3136" xr:uid="{CD1D1A83-8CC7-4BBB-8BE5-337A9406DBA8}"/>
    <cellStyle name="Comma 3 7 3 2 2 2 7 2" xfId="17178" xr:uid="{E3294389-C933-4E2E-89CF-84AC73101DB3}"/>
    <cellStyle name="Comma 3 7 3 2 2 2 8" xfId="7058" xr:uid="{F5A7AFC0-6B76-4BC3-9E42-59CE2364DA02}"/>
    <cellStyle name="Comma 3 7 3 2 2 2 8 2" xfId="20929" xr:uid="{5AB5B60E-9332-4C94-91F9-A0FAD4DF40CB}"/>
    <cellStyle name="Comma 3 7 3 2 2 2 9" xfId="8582" xr:uid="{DCFCE167-896E-4042-A9A4-BDC4809AB1B4}"/>
    <cellStyle name="Comma 3 7 3 2 2 2 9 2" xfId="22447" xr:uid="{1AEF908C-1C8C-483B-A126-D836AA5C8B20}"/>
    <cellStyle name="Comma 3 7 3 2 2 3" xfId="1670" xr:uid="{2BAD8EDD-005E-469D-B03F-3C6975CE4475}"/>
    <cellStyle name="Comma 3 7 3 2 2 3 2" xfId="4392" xr:uid="{830B23F6-C8B2-4787-91B1-66884E53981A}"/>
    <cellStyle name="Comma 3 7 3 2 2 3 2 2" xfId="9838" xr:uid="{5CA6ED03-2BE8-4679-9D27-8D94A74CFCC9}"/>
    <cellStyle name="Comma 3 7 3 2 2 3 2 2 2" xfId="23703" xr:uid="{01FB6E1F-8DC8-424E-8D88-F8241FE3B469}"/>
    <cellStyle name="Comma 3 7 3 2 2 3 2 3" xfId="18426" xr:uid="{6F324251-83D4-4868-AA85-1134DCE4BFEF}"/>
    <cellStyle name="Comma 3 7 3 2 2 3 3" xfId="3382" xr:uid="{24C0627B-F9E9-4C84-BF93-7B5C23D2190F}"/>
    <cellStyle name="Comma 3 7 3 2 2 3 3 2" xfId="17424" xr:uid="{783A4C0D-C097-43AF-BE72-633E69C1B312}"/>
    <cellStyle name="Comma 3 7 3 2 2 3 4" xfId="7316" xr:uid="{92A66AA3-9A67-433E-9AA0-D18057300ED2}"/>
    <cellStyle name="Comma 3 7 3 2 2 3 4 2" xfId="21187" xr:uid="{36B423A5-F007-45DB-BABF-18268331A338}"/>
    <cellStyle name="Comma 3 7 3 2 2 3 5" xfId="8830" xr:uid="{CCD04848-5441-46CF-8B80-AC56138B600E}"/>
    <cellStyle name="Comma 3 7 3 2 2 3 5 2" xfId="22695" xr:uid="{BBBFA8D1-0F6E-4B76-9D26-D68656CC8644}"/>
    <cellStyle name="Comma 3 7 3 2 2 3 6" xfId="12450" xr:uid="{7183C539-1725-4404-BF45-F5C450D99649}"/>
    <cellStyle name="Comma 3 7 3 2 2 3 6 2" xfId="26314" xr:uid="{1EC67D67-F555-4007-8FFE-CF99F7190D99}"/>
    <cellStyle name="Comma 3 7 3 2 2 3 7" xfId="14195" xr:uid="{6D7C31E7-5046-4110-AA4C-848F4C0D9772}"/>
    <cellStyle name="Comma 3 7 3 2 2 3 7 2" xfId="28059" xr:uid="{3936EF5F-87AD-4416-B6B0-2FFF7E4ECD22}"/>
    <cellStyle name="Comma 3 7 3 2 2 3 8" xfId="15743" xr:uid="{4F95461E-6FC2-47DC-A53B-D08DE7320209}"/>
    <cellStyle name="Comma 3 7 3 2 2 4" xfId="2178" xr:uid="{048BCA38-62EC-4F5E-B17C-F7D47261A10C}"/>
    <cellStyle name="Comma 3 7 3 2 2 4 2" xfId="3898" xr:uid="{DC5F6F77-47FB-4C36-BD49-DCCCFAF5FC86}"/>
    <cellStyle name="Comma 3 7 3 2 2 4 2 2" xfId="17932" xr:uid="{31829B1A-8472-4A00-92EE-24A42E32AFF1}"/>
    <cellStyle name="Comma 3 7 3 2 2 4 3" xfId="7824" xr:uid="{CDCC1311-5EE5-442B-BA7D-9544219260BA}"/>
    <cellStyle name="Comma 3 7 3 2 2 4 3 2" xfId="21693" xr:uid="{B58B7EA7-D987-4AFD-A19E-02D75BD12760}"/>
    <cellStyle name="Comma 3 7 3 2 2 4 4" xfId="9342" xr:uid="{26A5795C-6051-4DD8-87E5-9490B475A2EA}"/>
    <cellStyle name="Comma 3 7 3 2 2 4 4 2" xfId="23207" xr:uid="{97AAAAE6-35B5-485E-8816-2BA01C49CADC}"/>
    <cellStyle name="Comma 3 7 3 2 2 4 5" xfId="12956" xr:uid="{416AB451-CA3F-42B8-928D-3C3421FB46A2}"/>
    <cellStyle name="Comma 3 7 3 2 2 4 5 2" xfId="26820" xr:uid="{6038915F-5D86-4982-810E-C6314B6E9DAF}"/>
    <cellStyle name="Comma 3 7 3 2 2 4 6" xfId="14701" xr:uid="{23E5708A-C6E8-4353-B6CB-160EF8EBB351}"/>
    <cellStyle name="Comma 3 7 3 2 2 4 6 2" xfId="28565" xr:uid="{CD329FFB-E3DB-4E97-AABA-B95F904F5E93}"/>
    <cellStyle name="Comma 3 7 3 2 2 4 7" xfId="16249" xr:uid="{D66962A4-9890-489E-892E-E30E20D6D8C5}"/>
    <cellStyle name="Comma 3 7 3 2 2 5" xfId="4879" xr:uid="{40FE8E1A-8DF0-4762-B816-EB2E38E449D6}"/>
    <cellStyle name="Comma 3 7 3 2 2 5 2" xfId="10340" xr:uid="{D1718EC6-9F8B-4475-8BCA-90F723E4D7FA}"/>
    <cellStyle name="Comma 3 7 3 2 2 5 2 2" xfId="24205" xr:uid="{A53B4440-5F6D-4A0E-B765-A55AC75D077F}"/>
    <cellStyle name="Comma 3 7 3 2 2 5 3" xfId="18913" xr:uid="{13A70896-9D9A-4254-9F1B-A1087B91CF45}"/>
    <cellStyle name="Comma 3 7 3 2 2 6" xfId="5368" xr:uid="{9C09FD1C-F3CB-4C21-B927-3FC3F75B78D5}"/>
    <cellStyle name="Comma 3 7 3 2 2 6 2" xfId="10842" xr:uid="{9ECE67BD-9A79-4B4A-95CB-D34E5161FB39}"/>
    <cellStyle name="Comma 3 7 3 2 2 6 2 2" xfId="24707" xr:uid="{A885138D-3CA7-4E84-AF48-1DC917068C11}"/>
    <cellStyle name="Comma 3 7 3 2 2 6 3" xfId="19402" xr:uid="{9EE20395-5472-4C8A-BCD6-3083EB5BA854}"/>
    <cellStyle name="Comma 3 7 3 2 2 7" xfId="5870" xr:uid="{EE5F87FA-121F-49EB-AC4A-714D9DC66198}"/>
    <cellStyle name="Comma 3 7 3 2 2 7 2" xfId="11344" xr:uid="{369F9B64-9836-4C2D-960C-2061CF62D8D2}"/>
    <cellStyle name="Comma 3 7 3 2 2 7 2 2" xfId="25209" xr:uid="{2D2B9917-D1B2-4EC6-82BD-87FFD81170DA}"/>
    <cellStyle name="Comma 3 7 3 2 2 7 3" xfId="19904" xr:uid="{912DB9C5-3F15-4BFF-AED6-BD19DB2DF657}"/>
    <cellStyle name="Comma 3 7 3 2 2 8" xfId="2895" xr:uid="{F684F84D-1044-42A6-8A4C-0D136B54E953}"/>
    <cellStyle name="Comma 3 7 3 2 2 8 2" xfId="16937" xr:uid="{A7165E7E-C526-4772-B5CB-5BDDA13170CB}"/>
    <cellStyle name="Comma 3 7 3 2 2 9" xfId="6810" xr:uid="{F95C64FB-AB0E-407F-883B-F14289D1DE21}"/>
    <cellStyle name="Comma 3 7 3 2 2 9 2" xfId="20681" xr:uid="{C368F325-4ADD-4F23-BE59-D7512D20FF2C}"/>
    <cellStyle name="Comma 3 7 3 2 3" xfId="1288" xr:uid="{2390D222-4563-4EDF-9FB2-18600D73E14C}"/>
    <cellStyle name="Comma 3 7 3 2 3 10" xfId="12068" xr:uid="{B78EE50C-650A-4EC2-9872-AAE697683431}"/>
    <cellStyle name="Comma 3 7 3 2 3 10 2" xfId="25932" xr:uid="{4B97B857-1A7F-4B32-9BF2-AFC5AA6B470B}"/>
    <cellStyle name="Comma 3 7 3 2 3 11" xfId="13813" xr:uid="{74CD0699-FDC4-4B6C-A129-14F0DB77D5A8}"/>
    <cellStyle name="Comma 3 7 3 2 3 11 2" xfId="27677" xr:uid="{DE5F2F88-155C-4DE3-B69A-DBE8548D505B}"/>
    <cellStyle name="Comma 3 7 3 2 3 12" xfId="15361" xr:uid="{EAEDF245-DC2B-42BD-AEA3-544396808C58}"/>
    <cellStyle name="Comma 3 7 3 2 3 2" xfId="1794" xr:uid="{D9F07816-F59C-4D9A-9043-11F80E1831E0}"/>
    <cellStyle name="Comma 3 7 3 2 3 2 2" xfId="4516" xr:uid="{486BAABA-CB2B-4F77-9713-9BD231D845C7}"/>
    <cellStyle name="Comma 3 7 3 2 3 2 2 2" xfId="9962" xr:uid="{D01200DC-CDFC-4AEA-AA22-ABDAAA97547A}"/>
    <cellStyle name="Comma 3 7 3 2 3 2 2 2 2" xfId="23827" xr:uid="{05691FFC-76EC-446B-8CA2-806605B07637}"/>
    <cellStyle name="Comma 3 7 3 2 3 2 2 3" xfId="18550" xr:uid="{6220E929-D9A1-427F-920B-D0760E7201FF}"/>
    <cellStyle name="Comma 3 7 3 2 3 2 3" xfId="3506" xr:uid="{35838036-AD76-45FF-A789-93D3A5D93CF4}"/>
    <cellStyle name="Comma 3 7 3 2 3 2 3 2" xfId="17548" xr:uid="{98372306-C50C-4116-9DAB-3D2EC36CCC2C}"/>
    <cellStyle name="Comma 3 7 3 2 3 2 4" xfId="7440" xr:uid="{A56F284D-458B-45E8-B426-AF38A4749D5A}"/>
    <cellStyle name="Comma 3 7 3 2 3 2 4 2" xfId="21311" xr:uid="{875DA2B0-CE74-4A3B-97C0-CEB257C09024}"/>
    <cellStyle name="Comma 3 7 3 2 3 2 5" xfId="8954" xr:uid="{F2F51829-2000-4DE2-AF55-435EFA997F18}"/>
    <cellStyle name="Comma 3 7 3 2 3 2 5 2" xfId="22819" xr:uid="{3F05DFDC-EEB8-4DF8-9FEE-A0D0899FD3DE}"/>
    <cellStyle name="Comma 3 7 3 2 3 2 6" xfId="12574" xr:uid="{41F4C0AC-2A6F-4127-B31C-37A2312E3074}"/>
    <cellStyle name="Comma 3 7 3 2 3 2 6 2" xfId="26438" xr:uid="{E5915A25-8421-45AA-8E5B-284CCB9EA0B2}"/>
    <cellStyle name="Comma 3 7 3 2 3 2 7" xfId="14319" xr:uid="{EEA66C20-7DC6-4B3D-BC40-26AC1CFEB53F}"/>
    <cellStyle name="Comma 3 7 3 2 3 2 7 2" xfId="28183" xr:uid="{8E13FCC4-5DE6-4AC2-BAEE-0BE0B68A2F71}"/>
    <cellStyle name="Comma 3 7 3 2 3 2 8" xfId="15867" xr:uid="{27FD2CA6-9EE2-4072-9948-28E83F45C30C}"/>
    <cellStyle name="Comma 3 7 3 2 3 3" xfId="2302" xr:uid="{EB62CCF3-4835-4048-A5AF-AA945B1218A9}"/>
    <cellStyle name="Comma 3 7 3 2 3 3 2" xfId="4022" xr:uid="{A45ABED4-E2F6-4EF8-A8B5-4A99A40581A0}"/>
    <cellStyle name="Comma 3 7 3 2 3 3 2 2" xfId="18056" xr:uid="{5CA8AB54-250F-46EA-A993-937DF7920FD2}"/>
    <cellStyle name="Comma 3 7 3 2 3 3 3" xfId="7948" xr:uid="{2BBF6B50-D564-4C1A-A8AD-E078C44A830D}"/>
    <cellStyle name="Comma 3 7 3 2 3 3 3 2" xfId="21817" xr:uid="{1DB09A5B-6C67-46C8-A5BA-8E379900CE4E}"/>
    <cellStyle name="Comma 3 7 3 2 3 3 4" xfId="9466" xr:uid="{70966424-BB6B-41EB-A50D-E800C9D90BC8}"/>
    <cellStyle name="Comma 3 7 3 2 3 3 4 2" xfId="23331" xr:uid="{E1E39F35-C46E-488B-A117-93DE1884B2A9}"/>
    <cellStyle name="Comma 3 7 3 2 3 3 5" xfId="13080" xr:uid="{D75FAB54-5613-4D1F-BD43-C5D12A265960}"/>
    <cellStyle name="Comma 3 7 3 2 3 3 5 2" xfId="26944" xr:uid="{1F321D3A-7D34-453A-8392-4D38DDAF6DED}"/>
    <cellStyle name="Comma 3 7 3 2 3 3 6" xfId="14825" xr:uid="{12F5DE84-8DD4-4D78-850F-270E6877C48A}"/>
    <cellStyle name="Comma 3 7 3 2 3 3 6 2" xfId="28689" xr:uid="{4BBF9882-7399-402A-B37B-CAA552325FA4}"/>
    <cellStyle name="Comma 3 7 3 2 3 3 7" xfId="16373" xr:uid="{C7CF7D13-0405-4554-8334-59BA9C5E19D9}"/>
    <cellStyle name="Comma 3 7 3 2 3 4" xfId="4995" xr:uid="{5D113A50-7CAA-4C69-88A5-1690B1B59DC5}"/>
    <cellStyle name="Comma 3 7 3 2 3 4 2" xfId="10464" xr:uid="{0DB5E31F-7871-48A0-A0C7-EAEF7B9E16FD}"/>
    <cellStyle name="Comma 3 7 3 2 3 4 2 2" xfId="24329" xr:uid="{D9A65ACF-262E-4266-ABD9-F633B7A9B1E2}"/>
    <cellStyle name="Comma 3 7 3 2 3 4 3" xfId="19029" xr:uid="{140DD7D4-DB56-444C-A116-6EDD609D6702}"/>
    <cellStyle name="Comma 3 7 3 2 3 5" xfId="5492" xr:uid="{EA345881-9F9B-4D5C-87E8-A21CCECE475E}"/>
    <cellStyle name="Comma 3 7 3 2 3 5 2" xfId="10966" xr:uid="{01ACF628-A511-4073-904B-030A5D0CA7B5}"/>
    <cellStyle name="Comma 3 7 3 2 3 5 2 2" xfId="24831" xr:uid="{50C327F5-37EF-48F6-B340-3F40CB520E25}"/>
    <cellStyle name="Comma 3 7 3 2 3 5 3" xfId="19526" xr:uid="{0FD6EB2B-7EEF-4EA9-8504-CE5895F594D1}"/>
    <cellStyle name="Comma 3 7 3 2 3 6" xfId="5994" xr:uid="{7B80CB1F-88B7-44BB-B8E1-0752B52A20AF}"/>
    <cellStyle name="Comma 3 7 3 2 3 6 2" xfId="11468" xr:uid="{C3398A70-BA45-4628-954D-573CE5B7A085}"/>
    <cellStyle name="Comma 3 7 3 2 3 6 2 2" xfId="25333" xr:uid="{0B8CD97D-984E-4A13-9113-C1C6A341E5DE}"/>
    <cellStyle name="Comma 3 7 3 2 3 6 3" xfId="20028" xr:uid="{0CA75C88-C847-4EDD-B08D-CED04A2C279A}"/>
    <cellStyle name="Comma 3 7 3 2 3 7" xfId="3013" xr:uid="{2ADE64F0-8D4F-4089-A5BC-8DCCF10697D8}"/>
    <cellStyle name="Comma 3 7 3 2 3 7 2" xfId="17055" xr:uid="{57075D34-1F85-4B0E-B49E-232A212B9911}"/>
    <cellStyle name="Comma 3 7 3 2 3 8" xfId="6934" xr:uid="{52FFCBD0-10D0-409A-AB74-56A748A8A426}"/>
    <cellStyle name="Comma 3 7 3 2 3 8 2" xfId="20805" xr:uid="{0EBF02D8-0CA1-4B12-970E-69C95CDA46BD}"/>
    <cellStyle name="Comma 3 7 3 2 3 9" xfId="8458" xr:uid="{D9EA7CE3-C058-460B-AAFB-977DB9BDB60D}"/>
    <cellStyle name="Comma 3 7 3 2 3 9 2" xfId="22323" xr:uid="{1D5DF586-20B1-41D1-B05E-FDB2FD3452E2}"/>
    <cellStyle name="Comma 3 7 3 2 4" xfId="1546" xr:uid="{E8C82DCE-C48B-4864-A898-5A2B71391254}"/>
    <cellStyle name="Comma 3 7 3 2 4 2" xfId="4269" xr:uid="{27FAD245-BCBF-44D0-A2D4-4EDF6E17A4D4}"/>
    <cellStyle name="Comma 3 7 3 2 4 2 2" xfId="9714" xr:uid="{F8840195-904D-46B6-8F18-68F661A9D61B}"/>
    <cellStyle name="Comma 3 7 3 2 4 2 2 2" xfId="23579" xr:uid="{1DB219C7-A7F6-4CB4-B88B-071A0457B089}"/>
    <cellStyle name="Comma 3 7 3 2 4 2 3" xfId="18303" xr:uid="{31A15CEA-6D07-470E-B567-5E6B31AF0231}"/>
    <cellStyle name="Comma 3 7 3 2 4 3" xfId="3259" xr:uid="{C4E0A56E-C45C-4B94-8C4E-EC046C99DEF0}"/>
    <cellStyle name="Comma 3 7 3 2 4 3 2" xfId="17301" xr:uid="{7F7883D1-22D9-4B3A-A26B-BE534BCA1FA1}"/>
    <cellStyle name="Comma 3 7 3 2 4 4" xfId="7192" xr:uid="{BCDE60DA-735B-4E9B-A751-B88F33AA8A1C}"/>
    <cellStyle name="Comma 3 7 3 2 4 4 2" xfId="21063" xr:uid="{74A22644-C437-47D0-853E-8E30C287BBE6}"/>
    <cellStyle name="Comma 3 7 3 2 4 5" xfId="8706" xr:uid="{2BF661CC-A9C8-4C83-97D0-F8BCC900E7F1}"/>
    <cellStyle name="Comma 3 7 3 2 4 5 2" xfId="22571" xr:uid="{EFB9462A-0C7A-457F-928A-DA73EE4F8EB7}"/>
    <cellStyle name="Comma 3 7 3 2 4 6" xfId="12326" xr:uid="{148C71C7-2202-42BB-AC51-F4CF96E127FD}"/>
    <cellStyle name="Comma 3 7 3 2 4 6 2" xfId="26190" xr:uid="{A7BEA86B-15CB-4E88-AE71-47F3F9CA9F08}"/>
    <cellStyle name="Comma 3 7 3 2 4 7" xfId="14071" xr:uid="{9D6E944F-8E01-4476-8CCE-4E0D49501FA5}"/>
    <cellStyle name="Comma 3 7 3 2 4 7 2" xfId="27935" xr:uid="{A660B8E5-3C99-41F1-91A4-A6FA4CFA2680}"/>
    <cellStyle name="Comma 3 7 3 2 4 8" xfId="15619" xr:uid="{5DAFA1C8-2C57-4507-BF7D-90514AEAE841}"/>
    <cellStyle name="Comma 3 7 3 2 5" xfId="2054" xr:uid="{7C3259D2-8F59-46D0-B5E4-E3C078F902C1}"/>
    <cellStyle name="Comma 3 7 3 2 5 2" xfId="3774" xr:uid="{7CEABA8E-C158-49DC-83F3-ED721496C44B}"/>
    <cellStyle name="Comma 3 7 3 2 5 2 2" xfId="17808" xr:uid="{382BFA11-B1EC-4196-8079-413449EA3EB6}"/>
    <cellStyle name="Comma 3 7 3 2 5 3" xfId="7700" xr:uid="{6F1FC08B-8E18-4F54-9127-E81701D9F580}"/>
    <cellStyle name="Comma 3 7 3 2 5 3 2" xfId="21569" xr:uid="{C4CE665D-92D0-4548-B9F5-9B3EA2A75ACD}"/>
    <cellStyle name="Comma 3 7 3 2 5 4" xfId="9218" xr:uid="{4A4F6196-3233-4D15-A806-481A72DBA494}"/>
    <cellStyle name="Comma 3 7 3 2 5 4 2" xfId="23083" xr:uid="{22E80B8C-A7BF-4F3C-B925-9F1E0712486E}"/>
    <cellStyle name="Comma 3 7 3 2 5 5" xfId="12832" xr:uid="{2B2555FC-29A8-4F0C-A331-1E447068464C}"/>
    <cellStyle name="Comma 3 7 3 2 5 5 2" xfId="26696" xr:uid="{DA22FA3A-66C6-4787-9D0C-FAA74831E25F}"/>
    <cellStyle name="Comma 3 7 3 2 5 6" xfId="14577" xr:uid="{A720745F-CCAE-4CAF-97B9-160251E9B06A}"/>
    <cellStyle name="Comma 3 7 3 2 5 6 2" xfId="28441" xr:uid="{59D9227F-9161-4509-AA80-7F2AE28E9BCC}"/>
    <cellStyle name="Comma 3 7 3 2 5 7" xfId="16125" xr:uid="{8D9E4563-79F3-40E5-BB51-46C655F7D9D6}"/>
    <cellStyle name="Comma 3 7 3 2 6" xfId="4765" xr:uid="{B9710322-40DD-4845-A901-436473BE8B2F}"/>
    <cellStyle name="Comma 3 7 3 2 6 2" xfId="10216" xr:uid="{EBE9819D-C1AB-4E70-B839-F736CEDD4F34}"/>
    <cellStyle name="Comma 3 7 3 2 6 2 2" xfId="24081" xr:uid="{D3301685-59D3-4F86-B61E-5BBBF1D746A3}"/>
    <cellStyle name="Comma 3 7 3 2 6 3" xfId="18799" xr:uid="{CB414FDE-C303-4B35-BBD9-EF9315C06A05}"/>
    <cellStyle name="Comma 3 7 3 2 7" xfId="5244" xr:uid="{65F17EFF-317F-4D8D-8313-9B4D3A041655}"/>
    <cellStyle name="Comma 3 7 3 2 7 2" xfId="10718" xr:uid="{F2A64E75-3614-4242-B3D6-3339AEAF57FA}"/>
    <cellStyle name="Comma 3 7 3 2 7 2 2" xfId="24583" xr:uid="{17507508-D0FA-4123-824D-4A1A888FE126}"/>
    <cellStyle name="Comma 3 7 3 2 7 3" xfId="19278" xr:uid="{6F021660-F6B4-4270-8A43-1E392FA9F546}"/>
    <cellStyle name="Comma 3 7 3 2 8" xfId="5746" xr:uid="{CF9CA020-83B6-45AA-8AB1-858E439E1F58}"/>
    <cellStyle name="Comma 3 7 3 2 8 2" xfId="11220" xr:uid="{6F49D8FC-0836-4E5C-824D-401D734440BD}"/>
    <cellStyle name="Comma 3 7 3 2 8 2 2" xfId="25085" xr:uid="{0F179C22-907A-4BB2-AAF6-E91DC59805D7}"/>
    <cellStyle name="Comma 3 7 3 2 8 3" xfId="19780" xr:uid="{56707D13-10A5-4E4E-AFA1-6312B1830AAE}"/>
    <cellStyle name="Comma 3 7 3 2 9" xfId="2781" xr:uid="{4744D62E-1073-4A33-B134-D0EE245DB1D7}"/>
    <cellStyle name="Comma 3 7 3 2 9 2" xfId="16823" xr:uid="{76B4C19B-1BC6-4581-8654-44DE3B070DFE}"/>
    <cellStyle name="Comma 3 7 3 3" xfId="1135" xr:uid="{543F2A34-63F0-4BFA-82A2-4EFC63EB101E}"/>
    <cellStyle name="Comma 3 7 3 3 10" xfId="8305" xr:uid="{78636186-F9CE-47A7-94E6-22486517AC1C}"/>
    <cellStyle name="Comma 3 7 3 3 10 2" xfId="22170" xr:uid="{7C658A9A-823B-474F-BBBC-FE5A623274E6}"/>
    <cellStyle name="Comma 3 7 3 3 11" xfId="11915" xr:uid="{4F974EDA-A40C-45D1-9239-E1C9F8494DE0}"/>
    <cellStyle name="Comma 3 7 3 3 11 2" xfId="25779" xr:uid="{1BB4B184-C5D7-4DDD-89D4-A47BA57526B3}"/>
    <cellStyle name="Comma 3 7 3 3 12" xfId="13660" xr:uid="{10DAC074-00C2-4F80-A869-47E46EEC1EE9}"/>
    <cellStyle name="Comma 3 7 3 3 12 2" xfId="27524" xr:uid="{76A11560-6127-4957-BC42-59DD1F079DBE}"/>
    <cellStyle name="Comma 3 7 3 3 13" xfId="15208" xr:uid="{E5BFB867-B5C1-4338-B54D-C7BEEDF7EC3A}"/>
    <cellStyle name="Comma 3 7 3 3 2" xfId="1383" xr:uid="{1E6179B7-49A8-4BF9-AD62-07C7377C49F5}"/>
    <cellStyle name="Comma 3 7 3 3 2 10" xfId="12163" xr:uid="{C613E8FB-B5CA-46E1-A72A-7E5C36FDBE98}"/>
    <cellStyle name="Comma 3 7 3 3 2 10 2" xfId="26027" xr:uid="{056ACD07-38FB-4BB2-AA18-0EB02135D086}"/>
    <cellStyle name="Comma 3 7 3 3 2 11" xfId="13908" xr:uid="{F3B87A73-0F93-48AC-8E50-4791D0148386}"/>
    <cellStyle name="Comma 3 7 3 3 2 11 2" xfId="27772" xr:uid="{205D73A4-AE2C-4419-A184-8A91B692EFBC}"/>
    <cellStyle name="Comma 3 7 3 3 2 12" xfId="15456" xr:uid="{DD7D833A-40E4-464B-913E-B1048829AF9D}"/>
    <cellStyle name="Comma 3 7 3 3 2 2" xfId="1889" xr:uid="{B4542D11-C337-4C29-8336-DBF9F058CF74}"/>
    <cellStyle name="Comma 3 7 3 3 2 2 2" xfId="4611" xr:uid="{20378080-68A3-46B9-8A6E-7554CCCBCEF8}"/>
    <cellStyle name="Comma 3 7 3 3 2 2 2 2" xfId="10057" xr:uid="{44DCA1A7-3789-477F-B13C-076F2D170DCA}"/>
    <cellStyle name="Comma 3 7 3 3 2 2 2 2 2" xfId="23922" xr:uid="{E7B7BC0D-DB04-4423-8579-2D444E8F3CDA}"/>
    <cellStyle name="Comma 3 7 3 3 2 2 2 3" xfId="18645" xr:uid="{2A4FA8F0-E6B8-4FBC-9468-C84F4807B6D0}"/>
    <cellStyle name="Comma 3 7 3 3 2 2 3" xfId="3601" xr:uid="{49F4599C-0C38-4607-ABC0-B1DDB36EC5E7}"/>
    <cellStyle name="Comma 3 7 3 3 2 2 3 2" xfId="17643" xr:uid="{842E8B36-7CF9-4126-8091-27CFDE22C5D4}"/>
    <cellStyle name="Comma 3 7 3 3 2 2 4" xfId="7535" xr:uid="{F5830B85-B1E3-4259-9490-41CB1B52B6C3}"/>
    <cellStyle name="Comma 3 7 3 3 2 2 4 2" xfId="21406" xr:uid="{0513960D-9086-4CE7-A4A2-3D682C7435E5}"/>
    <cellStyle name="Comma 3 7 3 3 2 2 5" xfId="9049" xr:uid="{C0B7D6D0-476A-4F4E-B86F-F76D275A2B97}"/>
    <cellStyle name="Comma 3 7 3 3 2 2 5 2" xfId="22914" xr:uid="{E7312FDE-E231-4428-AB68-5E0CB945666E}"/>
    <cellStyle name="Comma 3 7 3 3 2 2 6" xfId="12669" xr:uid="{368D2E63-263F-48F1-AB4F-2BE2E3BCAB83}"/>
    <cellStyle name="Comma 3 7 3 3 2 2 6 2" xfId="26533" xr:uid="{FF68A6D5-1552-4F44-BA18-EC5FDD890D10}"/>
    <cellStyle name="Comma 3 7 3 3 2 2 7" xfId="14414" xr:uid="{D1E20D89-2E2C-45ED-B15F-62D0278C6E16}"/>
    <cellStyle name="Comma 3 7 3 3 2 2 7 2" xfId="28278" xr:uid="{C3493DF0-8932-48FF-B5AE-7CEC15FE0111}"/>
    <cellStyle name="Comma 3 7 3 3 2 2 8" xfId="15962" xr:uid="{A4CBD769-65BF-4E95-81C4-822FCF313462}"/>
    <cellStyle name="Comma 3 7 3 3 2 3" xfId="2397" xr:uid="{987F0873-3B6C-45EB-B096-1F985A53EA8B}"/>
    <cellStyle name="Comma 3 7 3 3 2 3 2" xfId="4117" xr:uid="{AB0A8A17-D87D-41A6-84F4-2186C9594C71}"/>
    <cellStyle name="Comma 3 7 3 3 2 3 2 2" xfId="18151" xr:uid="{BDB154DB-07A1-42A7-96EB-FD9B21361B3C}"/>
    <cellStyle name="Comma 3 7 3 3 2 3 3" xfId="8043" xr:uid="{3406FAC2-80A5-47BC-8C49-E71E338C58BC}"/>
    <cellStyle name="Comma 3 7 3 3 2 3 3 2" xfId="21912" xr:uid="{383D94A9-1907-47DC-BA1E-D27A881C0C7C}"/>
    <cellStyle name="Comma 3 7 3 3 2 3 4" xfId="9561" xr:uid="{7CF69E5F-0A18-40A2-B735-E01B8ED76A4A}"/>
    <cellStyle name="Comma 3 7 3 3 2 3 4 2" xfId="23426" xr:uid="{0A3BD07B-E3F4-40FA-8E37-052D73378783}"/>
    <cellStyle name="Comma 3 7 3 3 2 3 5" xfId="13175" xr:uid="{CB5B9AAC-AB83-4F2E-BFAF-FD7F8CB0C708}"/>
    <cellStyle name="Comma 3 7 3 3 2 3 5 2" xfId="27039" xr:uid="{C01D0622-71F5-4FD7-AE12-8FCF3EBEB1AD}"/>
    <cellStyle name="Comma 3 7 3 3 2 3 6" xfId="14920" xr:uid="{779EF89E-4966-4884-A4C5-D7AE12D0ABEB}"/>
    <cellStyle name="Comma 3 7 3 3 2 3 6 2" xfId="28784" xr:uid="{F35E40AA-3EDA-4877-9285-F5FA0160E35D}"/>
    <cellStyle name="Comma 3 7 3 3 2 3 7" xfId="16468" xr:uid="{0CFF3D01-DB6B-4967-B54F-6EC6BE695D69}"/>
    <cellStyle name="Comma 3 7 3 3 2 4" xfId="5089" xr:uid="{04F3FEEA-0879-4415-8094-8B516AEA807A}"/>
    <cellStyle name="Comma 3 7 3 3 2 4 2" xfId="10559" xr:uid="{CB731D2F-5C80-48A9-B763-E4F1431139EA}"/>
    <cellStyle name="Comma 3 7 3 3 2 4 2 2" xfId="24424" xr:uid="{EDD277C0-535E-43FC-ABF8-67BA037E832A}"/>
    <cellStyle name="Comma 3 7 3 3 2 4 3" xfId="19123" xr:uid="{438477F8-ECFD-4388-809E-011E2FABEF98}"/>
    <cellStyle name="Comma 3 7 3 3 2 5" xfId="5587" xr:uid="{08CDA733-B022-426F-BEB0-79935ABBF8D5}"/>
    <cellStyle name="Comma 3 7 3 3 2 5 2" xfId="11061" xr:uid="{EA075008-2471-4285-A0F1-9BE2BFD3D2AD}"/>
    <cellStyle name="Comma 3 7 3 3 2 5 2 2" xfId="24926" xr:uid="{8F8A6E18-00C0-44C9-85AC-43B36198502C}"/>
    <cellStyle name="Comma 3 7 3 3 2 5 3" xfId="19621" xr:uid="{646E1179-4F3E-447F-B406-352312176B3D}"/>
    <cellStyle name="Comma 3 7 3 3 2 6" xfId="6089" xr:uid="{146D232F-A515-4A4B-858E-67F730E0BBEA}"/>
    <cellStyle name="Comma 3 7 3 3 2 6 2" xfId="11563" xr:uid="{F6540B4D-CD7F-4F38-9B84-577ECB8E040E}"/>
    <cellStyle name="Comma 3 7 3 3 2 6 2 2" xfId="25428" xr:uid="{6E443BC7-A47B-4723-BF14-10DF6CA3F05E}"/>
    <cellStyle name="Comma 3 7 3 3 2 6 3" xfId="20123" xr:uid="{15A9B1E8-18B3-4765-BA41-2120B03F9DF8}"/>
    <cellStyle name="Comma 3 7 3 3 2 7" xfId="3107" xr:uid="{0BACE172-4F8E-4786-B265-FD584561FBE8}"/>
    <cellStyle name="Comma 3 7 3 3 2 7 2" xfId="17149" xr:uid="{64F3F3ED-BFAC-417F-98D8-DA565E3CC59E}"/>
    <cellStyle name="Comma 3 7 3 3 2 8" xfId="7029" xr:uid="{67E89A33-CE0C-42AE-8494-8EE846928BE5}"/>
    <cellStyle name="Comma 3 7 3 3 2 8 2" xfId="20900" xr:uid="{7F51C477-C9FF-4F1A-A0DD-60ED1807051B}"/>
    <cellStyle name="Comma 3 7 3 3 2 9" xfId="8553" xr:uid="{4D5E4A52-718E-48CF-B531-022097F171E3}"/>
    <cellStyle name="Comma 3 7 3 3 2 9 2" xfId="22418" xr:uid="{76543872-D761-4CFD-B7AB-457F0036F113}"/>
    <cellStyle name="Comma 3 7 3 3 3" xfId="1641" xr:uid="{62B6A6FF-25D1-45CD-93C8-403E6CBB62B6}"/>
    <cellStyle name="Comma 3 7 3 3 3 2" xfId="4363" xr:uid="{2C51F1E6-E1B0-4EE3-9A4E-3451DB140450}"/>
    <cellStyle name="Comma 3 7 3 3 3 2 2" xfId="9809" xr:uid="{E3B12581-AE5D-4EED-BDD4-A85ABF7D95F5}"/>
    <cellStyle name="Comma 3 7 3 3 3 2 2 2" xfId="23674" xr:uid="{3F9B16F7-BF8F-41A9-B0E2-9B626C67CC04}"/>
    <cellStyle name="Comma 3 7 3 3 3 2 3" xfId="18397" xr:uid="{A278E7FE-EAC6-43F8-9073-1C8AC5C3EE7B}"/>
    <cellStyle name="Comma 3 7 3 3 3 3" xfId="3353" xr:uid="{AD4F3AA2-445D-4F9E-BD20-3F9900DCCC02}"/>
    <cellStyle name="Comma 3 7 3 3 3 3 2" xfId="17395" xr:uid="{EE2E2390-4BB7-4680-A24F-2268555E78CC}"/>
    <cellStyle name="Comma 3 7 3 3 3 4" xfId="7287" xr:uid="{1AD8A3EA-E3E3-4A6C-A764-D43277FA6F59}"/>
    <cellStyle name="Comma 3 7 3 3 3 4 2" xfId="21158" xr:uid="{E6A2800A-36F1-4818-84E4-9390F103B9C1}"/>
    <cellStyle name="Comma 3 7 3 3 3 5" xfId="8801" xr:uid="{EE41868D-2B50-4DB1-A1D2-D6DA6F882215}"/>
    <cellStyle name="Comma 3 7 3 3 3 5 2" xfId="22666" xr:uid="{AEF73D97-C5FA-4F17-BE19-DC4EBF81FC85}"/>
    <cellStyle name="Comma 3 7 3 3 3 6" xfId="12421" xr:uid="{6F898F10-1223-45EF-B74E-07A4A3DC7C26}"/>
    <cellStyle name="Comma 3 7 3 3 3 6 2" xfId="26285" xr:uid="{EFCD4C87-7682-4946-BCE4-80B914F21BC5}"/>
    <cellStyle name="Comma 3 7 3 3 3 7" xfId="14166" xr:uid="{0E180061-4955-4F2F-81E1-F9662DAB56BA}"/>
    <cellStyle name="Comma 3 7 3 3 3 7 2" xfId="28030" xr:uid="{1EF1EA2C-770C-4EA3-B954-D6C1E347D6D1}"/>
    <cellStyle name="Comma 3 7 3 3 3 8" xfId="15714" xr:uid="{FE8C146B-23FC-4DB9-BFFF-BFF12DC57FD0}"/>
    <cellStyle name="Comma 3 7 3 3 4" xfId="2149" xr:uid="{88B9E196-42A2-4C4F-A6CA-C90D7A36520B}"/>
    <cellStyle name="Comma 3 7 3 3 4 2" xfId="3869" xr:uid="{2E7DEE6D-9D87-4ACC-A058-7D64A72B2C6B}"/>
    <cellStyle name="Comma 3 7 3 3 4 2 2" xfId="17903" xr:uid="{0CC0514D-2880-43E7-A364-43FB4D0CEA33}"/>
    <cellStyle name="Comma 3 7 3 3 4 3" xfId="7795" xr:uid="{E9CAA28A-3D19-4AB9-914D-2AE7024D4360}"/>
    <cellStyle name="Comma 3 7 3 3 4 3 2" xfId="21664" xr:uid="{F613341D-78CF-4651-9E18-6B6C71AA2544}"/>
    <cellStyle name="Comma 3 7 3 3 4 4" xfId="9313" xr:uid="{3F41CCCB-DFD3-43F1-BF48-E8C85D352FE1}"/>
    <cellStyle name="Comma 3 7 3 3 4 4 2" xfId="23178" xr:uid="{276D91D2-D293-4416-A09F-2B0F5B2B9B70}"/>
    <cellStyle name="Comma 3 7 3 3 4 5" xfId="12927" xr:uid="{894E8C86-4CBE-476B-8E50-A0157445CC5C}"/>
    <cellStyle name="Comma 3 7 3 3 4 5 2" xfId="26791" xr:uid="{B3485D56-27CA-4238-9CF2-7C4D2779D2C4}"/>
    <cellStyle name="Comma 3 7 3 3 4 6" xfId="14672" xr:uid="{0536BEC5-1308-42C3-A1CE-6B5DB17F8ABB}"/>
    <cellStyle name="Comma 3 7 3 3 4 6 2" xfId="28536" xr:uid="{6EEAA438-8AF6-4494-8D98-6E1D6EB15380}"/>
    <cellStyle name="Comma 3 7 3 3 4 7" xfId="16220" xr:uid="{515F1C58-9BA7-4C47-91B6-538D7DFDF677}"/>
    <cellStyle name="Comma 3 7 3 3 5" xfId="4851" xr:uid="{48965F79-96B6-423A-9379-EB6C91D1729F}"/>
    <cellStyle name="Comma 3 7 3 3 5 2" xfId="10311" xr:uid="{46269D25-0832-4CE4-AE40-19FF021DB6AE}"/>
    <cellStyle name="Comma 3 7 3 3 5 2 2" xfId="24176" xr:uid="{C624058C-F90D-4276-B4BD-97E124472646}"/>
    <cellStyle name="Comma 3 7 3 3 5 3" xfId="18885" xr:uid="{A4752D89-6C4C-4015-9E86-6108BA0001ED}"/>
    <cellStyle name="Comma 3 7 3 3 6" xfId="5339" xr:uid="{A0000D7A-6011-42D0-BC0E-D0C3B5EB4ED9}"/>
    <cellStyle name="Comma 3 7 3 3 6 2" xfId="10813" xr:uid="{6C4A9B4C-463D-40D6-9523-905DD2169CC0}"/>
    <cellStyle name="Comma 3 7 3 3 6 2 2" xfId="24678" xr:uid="{FE82A808-E178-44DF-8CC0-99DD38EF25B0}"/>
    <cellStyle name="Comma 3 7 3 3 6 3" xfId="19373" xr:uid="{B351EE7C-D6DD-4E64-B02F-F661F1B5CA6F}"/>
    <cellStyle name="Comma 3 7 3 3 7" xfId="5841" xr:uid="{EB5DC187-B4AA-4CD1-962F-C2127FC8A12A}"/>
    <cellStyle name="Comma 3 7 3 3 7 2" xfId="11315" xr:uid="{C0EDEC28-3908-4F16-9CDA-3D1AD383789F}"/>
    <cellStyle name="Comma 3 7 3 3 7 2 2" xfId="25180" xr:uid="{E35635B2-29B6-4D1B-983D-7B082C0625B5}"/>
    <cellStyle name="Comma 3 7 3 3 7 3" xfId="19875" xr:uid="{01F26AF0-D02B-4C8F-9473-0FECEB80E68A}"/>
    <cellStyle name="Comma 3 7 3 3 8" xfId="2867" xr:uid="{419D5BEE-64A3-4519-AEFD-E255A3A1D1DE}"/>
    <cellStyle name="Comma 3 7 3 3 8 2" xfId="16909" xr:uid="{2180D179-084A-4581-9BC1-41DF162C31F4}"/>
    <cellStyle name="Comma 3 7 3 3 9" xfId="6781" xr:uid="{AC495D4E-EFCC-42E0-82C5-1F0C73C7B9BB}"/>
    <cellStyle name="Comma 3 7 3 3 9 2" xfId="20652" xr:uid="{D2F53B76-0027-44AA-A15D-E6E93194479F}"/>
    <cellStyle name="Comma 3 7 3 4" xfId="1259" xr:uid="{31DD5075-D15B-4D2B-9B02-BB09410CBCBB}"/>
    <cellStyle name="Comma 3 7 3 4 10" xfId="12039" xr:uid="{931DCEED-1EC1-4A6C-B4EF-1892DC52594F}"/>
    <cellStyle name="Comma 3 7 3 4 10 2" xfId="25903" xr:uid="{F262655A-2F88-4128-9D8A-5A3C50D6261C}"/>
    <cellStyle name="Comma 3 7 3 4 11" xfId="13784" xr:uid="{024B71CA-B3D4-4E9B-A113-64167C1D8663}"/>
    <cellStyle name="Comma 3 7 3 4 11 2" xfId="27648" xr:uid="{D33AB3F5-8CEB-4BF4-A70E-3B6EEAAE3DA9}"/>
    <cellStyle name="Comma 3 7 3 4 12" xfId="15332" xr:uid="{9EE52179-D6C8-4EB4-86DD-B81F33A1B965}"/>
    <cellStyle name="Comma 3 7 3 4 2" xfId="1765" xr:uid="{9BDDE97B-A3FC-4143-B459-F772458B98DD}"/>
    <cellStyle name="Comma 3 7 3 4 2 2" xfId="4487" xr:uid="{352C6050-D6EB-4B42-B55B-5DA5883FE541}"/>
    <cellStyle name="Comma 3 7 3 4 2 2 2" xfId="9933" xr:uid="{8A887154-EB1D-4702-8E4D-543F7CCFA020}"/>
    <cellStyle name="Comma 3 7 3 4 2 2 2 2" xfId="23798" xr:uid="{01F27390-5393-455E-8FAF-CA58CAC59896}"/>
    <cellStyle name="Comma 3 7 3 4 2 2 3" xfId="18521" xr:uid="{463B85FB-C4D8-499E-B9E0-3AF3974A573B}"/>
    <cellStyle name="Comma 3 7 3 4 2 3" xfId="3477" xr:uid="{39A26783-9030-4F32-A940-63DB5FEBC4FA}"/>
    <cellStyle name="Comma 3 7 3 4 2 3 2" xfId="17519" xr:uid="{3E30B5ED-8643-4363-AB91-188E2376B6D9}"/>
    <cellStyle name="Comma 3 7 3 4 2 4" xfId="7411" xr:uid="{76056C1C-CA9A-4429-9E8B-A92E45764C24}"/>
    <cellStyle name="Comma 3 7 3 4 2 4 2" xfId="21282" xr:uid="{A0BEDBBF-469F-450C-8988-3A74B007FCB1}"/>
    <cellStyle name="Comma 3 7 3 4 2 5" xfId="8925" xr:uid="{21F33CF4-2998-4F9B-A5C0-4EF06869DC29}"/>
    <cellStyle name="Comma 3 7 3 4 2 5 2" xfId="22790" xr:uid="{90176DD1-027F-42B0-B77F-C028A6E805D0}"/>
    <cellStyle name="Comma 3 7 3 4 2 6" xfId="12545" xr:uid="{69C9DD8C-CA50-47A4-9A0C-FC072F8F3351}"/>
    <cellStyle name="Comma 3 7 3 4 2 6 2" xfId="26409" xr:uid="{A04DA97C-769A-4BA9-BABC-3A8379E6915B}"/>
    <cellStyle name="Comma 3 7 3 4 2 7" xfId="14290" xr:uid="{4E377CA4-2235-4DA0-ACAF-A2F5B5062B89}"/>
    <cellStyle name="Comma 3 7 3 4 2 7 2" xfId="28154" xr:uid="{F1D95566-F56E-41CA-AE70-E8A9BE8851A6}"/>
    <cellStyle name="Comma 3 7 3 4 2 8" xfId="15838" xr:uid="{59A9BDB6-95D6-4215-8555-D9F4B40CC64D}"/>
    <cellStyle name="Comma 3 7 3 4 3" xfId="2273" xr:uid="{DA6114D0-4C29-46CD-A7E2-2814988F3F35}"/>
    <cellStyle name="Comma 3 7 3 4 3 2" xfId="3993" xr:uid="{8FE581A9-F90C-47E6-B670-16644E6F282C}"/>
    <cellStyle name="Comma 3 7 3 4 3 2 2" xfId="18027" xr:uid="{1020913B-236F-4A4B-A178-E7582D216831}"/>
    <cellStyle name="Comma 3 7 3 4 3 3" xfId="7919" xr:uid="{B7412D3C-6081-43AC-9701-CB64C6D45CB3}"/>
    <cellStyle name="Comma 3 7 3 4 3 3 2" xfId="21788" xr:uid="{09B3679B-82BF-4685-8E19-189AF17B1755}"/>
    <cellStyle name="Comma 3 7 3 4 3 4" xfId="9437" xr:uid="{F6953C06-8998-48F2-9B61-D2332A34D625}"/>
    <cellStyle name="Comma 3 7 3 4 3 4 2" xfId="23302" xr:uid="{90AB0EEF-7C96-4CC5-A03E-35A03366A263}"/>
    <cellStyle name="Comma 3 7 3 4 3 5" xfId="13051" xr:uid="{09F74710-9E29-48FD-9D2B-519B2866F01C}"/>
    <cellStyle name="Comma 3 7 3 4 3 5 2" xfId="26915" xr:uid="{2E053B4F-ECAC-4B4B-B6CD-55BADFEA5EED}"/>
    <cellStyle name="Comma 3 7 3 4 3 6" xfId="14796" xr:uid="{43E3F98F-8551-467D-8BC4-EC6C3E947C28}"/>
    <cellStyle name="Comma 3 7 3 4 3 6 2" xfId="28660" xr:uid="{FC142563-ACFA-440A-AE78-9094EFB8AE8C}"/>
    <cellStyle name="Comma 3 7 3 4 3 7" xfId="16344" xr:uid="{B9B54E3A-D81F-4CC3-9975-E1C1B3B20FCE}"/>
    <cellStyle name="Comma 3 7 3 4 4" xfId="4967" xr:uid="{71E50FC8-16B5-4417-A97C-40DC05A4B095}"/>
    <cellStyle name="Comma 3 7 3 4 4 2" xfId="10435" xr:uid="{D9172F77-3FA7-497F-BD8A-51773EC60EFC}"/>
    <cellStyle name="Comma 3 7 3 4 4 2 2" xfId="24300" xr:uid="{C642EBB6-F9EE-4922-BEF2-C5A49A5C58B7}"/>
    <cellStyle name="Comma 3 7 3 4 4 3" xfId="19001" xr:uid="{CF37AD08-0199-478E-97E3-A5D677D184C9}"/>
    <cellStyle name="Comma 3 7 3 4 5" xfId="5463" xr:uid="{CF0D37D7-D2B3-4F3E-8D0A-EE2284026B8B}"/>
    <cellStyle name="Comma 3 7 3 4 5 2" xfId="10937" xr:uid="{2559D632-6B2C-4C28-81E8-8B38F9A50F92}"/>
    <cellStyle name="Comma 3 7 3 4 5 2 2" xfId="24802" xr:uid="{09259F09-4EC6-4EB5-A8EA-AF48A4E0BE11}"/>
    <cellStyle name="Comma 3 7 3 4 5 3" xfId="19497" xr:uid="{5DE0E56E-DFA7-4DFE-B121-B89FE941AEF1}"/>
    <cellStyle name="Comma 3 7 3 4 6" xfId="5965" xr:uid="{98162429-686A-4FF5-9CA3-BE3F4240C616}"/>
    <cellStyle name="Comma 3 7 3 4 6 2" xfId="11439" xr:uid="{D81C961C-B7D5-472E-ACDB-D1784F5F89B9}"/>
    <cellStyle name="Comma 3 7 3 4 6 2 2" xfId="25304" xr:uid="{59D59AC9-0010-4EB7-A764-22B60B38C094}"/>
    <cellStyle name="Comma 3 7 3 4 6 3" xfId="19999" xr:uid="{740374B0-1135-4956-A1FE-BE46B0030F6C}"/>
    <cellStyle name="Comma 3 7 3 4 7" xfId="2985" xr:uid="{8F6D6335-37D1-42F1-BB2D-3B3B6CF5A874}"/>
    <cellStyle name="Comma 3 7 3 4 7 2" xfId="17027" xr:uid="{78D46172-DE66-4262-AF91-23B31B0DC977}"/>
    <cellStyle name="Comma 3 7 3 4 8" xfId="6905" xr:uid="{2C74FE7F-9E0C-43A8-A61F-7AE112246CCF}"/>
    <cellStyle name="Comma 3 7 3 4 8 2" xfId="20776" xr:uid="{ED4EAD6B-C20C-421B-8A67-A7F335683F72}"/>
    <cellStyle name="Comma 3 7 3 4 9" xfId="8429" xr:uid="{7B756BA7-C200-4B17-8AA2-BA6A1529879D}"/>
    <cellStyle name="Comma 3 7 3 4 9 2" xfId="22294" xr:uid="{535C4113-3ADA-4584-A6FB-497B679F76D6}"/>
    <cellStyle name="Comma 3 7 3 5" xfId="1517" xr:uid="{930EFFFD-58EF-4F68-A07F-53589C320F74}"/>
    <cellStyle name="Comma 3 7 3 5 2" xfId="4241" xr:uid="{B1CE40A7-9FEB-41B0-B447-8EBC7867B9B3}"/>
    <cellStyle name="Comma 3 7 3 5 2 2" xfId="9685" xr:uid="{8D993A3E-5165-4BFB-8BE3-6D09A66B0AE0}"/>
    <cellStyle name="Comma 3 7 3 5 2 2 2" xfId="23550" xr:uid="{CC9AB86A-6007-49AB-B7DB-2D20EAFE3204}"/>
    <cellStyle name="Comma 3 7 3 5 2 3" xfId="18275" xr:uid="{0FB6B056-4E8B-4159-B0D1-9C81E1D41EAC}"/>
    <cellStyle name="Comma 3 7 3 5 3" xfId="3231" xr:uid="{D4A92CAA-EEFE-4307-85DF-E73F58756F5A}"/>
    <cellStyle name="Comma 3 7 3 5 3 2" xfId="17273" xr:uid="{51B2D499-ACF7-4F6E-AB66-BFFB4946A094}"/>
    <cellStyle name="Comma 3 7 3 5 4" xfId="7163" xr:uid="{81D2B09C-C03C-407A-A120-793FEC3208C6}"/>
    <cellStyle name="Comma 3 7 3 5 4 2" xfId="21034" xr:uid="{7651E2C4-2003-4240-B5E1-21012926F631}"/>
    <cellStyle name="Comma 3 7 3 5 5" xfId="8677" xr:uid="{F41F47AF-7A7E-4C7A-A03C-79BE1A455C9F}"/>
    <cellStyle name="Comma 3 7 3 5 5 2" xfId="22542" xr:uid="{81316870-D3AD-40DC-9492-986B4F0AFB9E}"/>
    <cellStyle name="Comma 3 7 3 5 6" xfId="12297" xr:uid="{8FF97D33-F414-478D-81D8-138FB42727BD}"/>
    <cellStyle name="Comma 3 7 3 5 6 2" xfId="26161" xr:uid="{1FC64596-1C78-451A-9093-15B03A8EB49B}"/>
    <cellStyle name="Comma 3 7 3 5 7" xfId="14042" xr:uid="{0C5B92AF-075F-4C3D-A91F-55EC0B8E4D83}"/>
    <cellStyle name="Comma 3 7 3 5 7 2" xfId="27906" xr:uid="{770AB5E4-3A6A-4476-B623-7A56E1A613F8}"/>
    <cellStyle name="Comma 3 7 3 5 8" xfId="15590" xr:uid="{9C09F2FB-5240-4887-9399-F2754841212E}"/>
    <cellStyle name="Comma 3 7 3 6" xfId="2025" xr:uid="{4372AB50-BD3A-4FE7-9A7D-9047D8749628}"/>
    <cellStyle name="Comma 3 7 3 6 2" xfId="3745" xr:uid="{4886161B-B91E-4B79-9AD8-2871C345CE55}"/>
    <cellStyle name="Comma 3 7 3 6 2 2" xfId="17779" xr:uid="{63373B89-0361-4BA5-8087-8CC4B56B3E1B}"/>
    <cellStyle name="Comma 3 7 3 6 3" xfId="7671" xr:uid="{9D9DD06F-F281-4DC3-8676-F91624C1BC20}"/>
    <cellStyle name="Comma 3 7 3 6 3 2" xfId="21540" xr:uid="{745E5FC4-9351-4F4D-858A-8E451F368661}"/>
    <cellStyle name="Comma 3 7 3 6 4" xfId="9189" xr:uid="{931A25A2-FB80-4F90-931D-1986A2BD27C8}"/>
    <cellStyle name="Comma 3 7 3 6 4 2" xfId="23054" xr:uid="{85F8BCFB-04D9-4854-81FF-9E021E34C806}"/>
    <cellStyle name="Comma 3 7 3 6 5" xfId="12803" xr:uid="{4C2DCB12-E346-4700-B5CF-D918393AC476}"/>
    <cellStyle name="Comma 3 7 3 6 5 2" xfId="26667" xr:uid="{B5F7C943-2676-4CCD-9801-A0B836B74B90}"/>
    <cellStyle name="Comma 3 7 3 6 6" xfId="14548" xr:uid="{CCAF62BA-5062-4F61-9FEE-5791802B1933}"/>
    <cellStyle name="Comma 3 7 3 6 6 2" xfId="28412" xr:uid="{7F380E8C-A0C9-4992-A075-94F22DFCA660}"/>
    <cellStyle name="Comma 3 7 3 6 7" xfId="16096" xr:uid="{2F5BE9AD-B1C0-48ED-80FE-69438CCB7281}"/>
    <cellStyle name="Comma 3 7 3 7" xfId="4739" xr:uid="{EBD8F2EB-4A95-463B-8443-99B4F8B0981E}"/>
    <cellStyle name="Comma 3 7 3 7 2" xfId="10187" xr:uid="{EBF32691-AF14-42A4-86C6-D6128A456E7B}"/>
    <cellStyle name="Comma 3 7 3 7 2 2" xfId="24052" xr:uid="{275BDD7E-7D8F-46E2-83F7-95AE247F1389}"/>
    <cellStyle name="Comma 3 7 3 7 3" xfId="18773" xr:uid="{FA27CD9F-E815-416C-9807-3238CCB92159}"/>
    <cellStyle name="Comma 3 7 3 8" xfId="5215" xr:uid="{7746AAAE-D4D4-49A8-82C8-1CF648E3512A}"/>
    <cellStyle name="Comma 3 7 3 8 2" xfId="10689" xr:uid="{27E3E952-0860-42E5-A07A-01F150C93DCF}"/>
    <cellStyle name="Comma 3 7 3 8 2 2" xfId="24554" xr:uid="{C7681057-C608-4F6F-B9CC-E868D049A8FD}"/>
    <cellStyle name="Comma 3 7 3 8 3" xfId="19249" xr:uid="{9F37B108-8482-4D6F-9F4F-BB924103BFE0}"/>
    <cellStyle name="Comma 3 7 3 9" xfId="5717" xr:uid="{EDF37F6F-69A7-4613-B95C-2D4C639C0A5A}"/>
    <cellStyle name="Comma 3 7 3 9 2" xfId="11191" xr:uid="{6151E33A-B32B-4B73-B04F-B84AB5C06D44}"/>
    <cellStyle name="Comma 3 7 3 9 2 2" xfId="25056" xr:uid="{C04F63C6-D90F-4A89-AA0E-4664EE316BC7}"/>
    <cellStyle name="Comma 3 7 3 9 3" xfId="19751" xr:uid="{2B046BF4-FA34-4263-844B-4AD6C15FB57F}"/>
    <cellStyle name="Comma 3 7 4" xfId="1038" xr:uid="{B53B4CAE-7098-4A42-8263-6169C098957E}"/>
    <cellStyle name="Comma 3 7 4 10" xfId="6684" xr:uid="{D6EA0ADC-35EB-47AD-9F64-1863C5D1896C}"/>
    <cellStyle name="Comma 3 7 4 10 2" xfId="20555" xr:uid="{52606B47-D1C5-4EF2-B3E4-14EA9762BB77}"/>
    <cellStyle name="Comma 3 7 4 11" xfId="8208" xr:uid="{84D9A48C-21FF-49AD-8807-070D37406E9B}"/>
    <cellStyle name="Comma 3 7 4 11 2" xfId="22073" xr:uid="{2705FDF6-1F3C-488B-90B1-2DC2780F117A}"/>
    <cellStyle name="Comma 3 7 4 12" xfId="11818" xr:uid="{ECA03A03-0B38-477E-AD29-48D4613BF87A}"/>
    <cellStyle name="Comma 3 7 4 12 2" xfId="25682" xr:uid="{F30E4538-CADC-4845-A9B0-F458785F9AC0}"/>
    <cellStyle name="Comma 3 7 4 13" xfId="13563" xr:uid="{62BF4624-8449-4613-8547-F07DEBD404E3}"/>
    <cellStyle name="Comma 3 7 4 13 2" xfId="27427" xr:uid="{0DB2F2F4-0D68-4912-AAA1-DDE3AC494A3B}"/>
    <cellStyle name="Comma 3 7 4 14" xfId="15111" xr:uid="{745FA4DE-CAB2-4332-9FC0-8CF575027F18}"/>
    <cellStyle name="Comma 3 7 4 2" xfId="1162" xr:uid="{15B7C5D5-2492-457E-B281-A0E435630913}"/>
    <cellStyle name="Comma 3 7 4 2 10" xfId="8332" xr:uid="{6D6861BD-4732-4941-9BBF-7CB9B0DC49AE}"/>
    <cellStyle name="Comma 3 7 4 2 10 2" xfId="22197" xr:uid="{A382977D-CF9D-40CD-BD0D-8D0AEE08EE5B}"/>
    <cellStyle name="Comma 3 7 4 2 11" xfId="11942" xr:uid="{4D1C3D6C-0B3C-41C8-AD2A-D65EF8EB4E2B}"/>
    <cellStyle name="Comma 3 7 4 2 11 2" xfId="25806" xr:uid="{77D93D2A-C968-472B-B955-FF18FD602BF9}"/>
    <cellStyle name="Comma 3 7 4 2 12" xfId="13687" xr:uid="{EEE4A421-EDE5-46D1-889D-08310E306FE0}"/>
    <cellStyle name="Comma 3 7 4 2 12 2" xfId="27551" xr:uid="{BF06877F-0B5E-4C96-868F-0FA43E116D97}"/>
    <cellStyle name="Comma 3 7 4 2 13" xfId="15235" xr:uid="{CFBA4DC5-C45E-4018-ABC8-85B5D4F7831E}"/>
    <cellStyle name="Comma 3 7 4 2 2" xfId="1410" xr:uid="{CC30B068-179A-4F07-85EA-B1200E7BF219}"/>
    <cellStyle name="Comma 3 7 4 2 2 10" xfId="12190" xr:uid="{F788244F-BF10-4EC6-B30D-774EC07D9742}"/>
    <cellStyle name="Comma 3 7 4 2 2 10 2" xfId="26054" xr:uid="{4DF026A8-D25D-4371-A5B9-264373888424}"/>
    <cellStyle name="Comma 3 7 4 2 2 11" xfId="13935" xr:uid="{F4E69D92-4C88-44D4-9011-DFCB99D1AE94}"/>
    <cellStyle name="Comma 3 7 4 2 2 11 2" xfId="27799" xr:uid="{73A9D2A7-826B-4267-84A0-7D98BE0B81D1}"/>
    <cellStyle name="Comma 3 7 4 2 2 12" xfId="15483" xr:uid="{668A0625-0146-43B9-8397-9F1C8DFDC8CB}"/>
    <cellStyle name="Comma 3 7 4 2 2 2" xfId="1916" xr:uid="{13C1F749-230F-49DE-9E9A-E26C03537CFF}"/>
    <cellStyle name="Comma 3 7 4 2 2 2 2" xfId="4638" xr:uid="{F6C763F6-8420-41F2-A4BC-8D1C8B1A2BD0}"/>
    <cellStyle name="Comma 3 7 4 2 2 2 2 2" xfId="10084" xr:uid="{F7A34BC7-5903-49F5-ACFB-95BE9B7DDC14}"/>
    <cellStyle name="Comma 3 7 4 2 2 2 2 2 2" xfId="23949" xr:uid="{04EC018F-7169-4EFD-8938-EE622E7EBC98}"/>
    <cellStyle name="Comma 3 7 4 2 2 2 2 3" xfId="18672" xr:uid="{A6641436-9B4D-4B5D-8F0F-4907084DAE17}"/>
    <cellStyle name="Comma 3 7 4 2 2 2 3" xfId="3628" xr:uid="{DCD3DB88-9227-4A82-8802-617F90360CE9}"/>
    <cellStyle name="Comma 3 7 4 2 2 2 3 2" xfId="17670" xr:uid="{F9E59CCF-D69D-4697-A690-9BEA54432E60}"/>
    <cellStyle name="Comma 3 7 4 2 2 2 4" xfId="7562" xr:uid="{7ACD62BA-DA6E-457C-93C2-527C98E17E70}"/>
    <cellStyle name="Comma 3 7 4 2 2 2 4 2" xfId="21433" xr:uid="{EF3DC55E-3011-498F-B6D9-7C74CB37A9C1}"/>
    <cellStyle name="Comma 3 7 4 2 2 2 5" xfId="9076" xr:uid="{BEBE41B5-BDFD-4B45-ACB6-8714D24F8DD8}"/>
    <cellStyle name="Comma 3 7 4 2 2 2 5 2" xfId="22941" xr:uid="{59C4E0F8-C292-4E17-9B40-E50CB25D1D10}"/>
    <cellStyle name="Comma 3 7 4 2 2 2 6" xfId="12696" xr:uid="{E80FEFD9-ABFC-4D48-982A-939E9E59018C}"/>
    <cellStyle name="Comma 3 7 4 2 2 2 6 2" xfId="26560" xr:uid="{3F12DAF6-BD80-4343-8654-FB765D739D3E}"/>
    <cellStyle name="Comma 3 7 4 2 2 2 7" xfId="14441" xr:uid="{DD36FE5E-2816-42C4-BAE5-D06C95F04062}"/>
    <cellStyle name="Comma 3 7 4 2 2 2 7 2" xfId="28305" xr:uid="{8457CD07-C9CD-4DA1-B4DC-5F0769856635}"/>
    <cellStyle name="Comma 3 7 4 2 2 2 8" xfId="15989" xr:uid="{8F19F1DD-06C8-460B-B090-DE3C350BD728}"/>
    <cellStyle name="Comma 3 7 4 2 2 3" xfId="2424" xr:uid="{D5B34484-D655-4FEB-A9F3-D221227A7944}"/>
    <cellStyle name="Comma 3 7 4 2 2 3 2" xfId="4144" xr:uid="{F60C79FD-34FE-4A13-AC8E-B6AFBD516E4A}"/>
    <cellStyle name="Comma 3 7 4 2 2 3 2 2" xfId="18178" xr:uid="{2C56B177-F078-4198-862F-A0D07877F885}"/>
    <cellStyle name="Comma 3 7 4 2 2 3 3" xfId="8070" xr:uid="{EEF362ED-A761-40DD-A54D-22F0A144521D}"/>
    <cellStyle name="Comma 3 7 4 2 2 3 3 2" xfId="21939" xr:uid="{43B6C4AE-D5DA-4454-98F2-D9CCF9177CA6}"/>
    <cellStyle name="Comma 3 7 4 2 2 3 4" xfId="9588" xr:uid="{BD56E674-705F-4350-9EEA-38D49ACC77D2}"/>
    <cellStyle name="Comma 3 7 4 2 2 3 4 2" xfId="23453" xr:uid="{AD62941F-B017-4680-B09C-45450F1CDBC5}"/>
    <cellStyle name="Comma 3 7 4 2 2 3 5" xfId="13202" xr:uid="{49DD7CAE-A5D9-49AF-81E6-C9B66DA9A465}"/>
    <cellStyle name="Comma 3 7 4 2 2 3 5 2" xfId="27066" xr:uid="{706E9D04-5F41-4A87-9120-45A7EEEB4FEB}"/>
    <cellStyle name="Comma 3 7 4 2 2 3 6" xfId="14947" xr:uid="{44C8ADF0-288F-43C2-AAED-ED399DDDAD6A}"/>
    <cellStyle name="Comma 3 7 4 2 2 3 6 2" xfId="28811" xr:uid="{B49A5EB1-3058-4CE0-8301-91A668835E58}"/>
    <cellStyle name="Comma 3 7 4 2 2 3 7" xfId="16495" xr:uid="{8D7540C9-34E6-4424-84C1-52A3E4C4A707}"/>
    <cellStyle name="Comma 3 7 4 2 2 4" xfId="5116" xr:uid="{57110B75-4E7C-4DD9-9074-0CEFED6C60FC}"/>
    <cellStyle name="Comma 3 7 4 2 2 4 2" xfId="10586" xr:uid="{884F9D49-A747-424B-BFD1-D6193A69BEC6}"/>
    <cellStyle name="Comma 3 7 4 2 2 4 2 2" xfId="24451" xr:uid="{6B3489BB-B62E-4745-A44D-BDBE4023DDA3}"/>
    <cellStyle name="Comma 3 7 4 2 2 4 3" xfId="19150" xr:uid="{F192857C-A96F-4549-9DC2-D1DA5AB9CA3E}"/>
    <cellStyle name="Comma 3 7 4 2 2 5" xfId="5614" xr:uid="{6540E6BA-F6FB-44EF-B7B5-98C2DE09789E}"/>
    <cellStyle name="Comma 3 7 4 2 2 5 2" xfId="11088" xr:uid="{EE3A4186-9857-4D93-A2C6-C9AA2E09A32D}"/>
    <cellStyle name="Comma 3 7 4 2 2 5 2 2" xfId="24953" xr:uid="{76A69B4B-4A51-41C1-B56F-D7E7D0817338}"/>
    <cellStyle name="Comma 3 7 4 2 2 5 3" xfId="19648" xr:uid="{0B19F8DD-88C0-4316-8A7D-8157508DC72A}"/>
    <cellStyle name="Comma 3 7 4 2 2 6" xfId="6116" xr:uid="{4B61D049-5857-4091-A5DD-AA645397B9EE}"/>
    <cellStyle name="Comma 3 7 4 2 2 6 2" xfId="11590" xr:uid="{7B9252EB-E929-416A-80AF-329B6241AAB1}"/>
    <cellStyle name="Comma 3 7 4 2 2 6 2 2" xfId="25455" xr:uid="{7FEB81B8-B8E4-4835-9DE4-B826750A573B}"/>
    <cellStyle name="Comma 3 7 4 2 2 6 3" xfId="20150" xr:uid="{1E7EB772-11F1-4846-BD50-3D61D462BBBE}"/>
    <cellStyle name="Comma 3 7 4 2 2 7" xfId="3134" xr:uid="{09EA3846-871E-48EC-94BA-F4933E86B7A1}"/>
    <cellStyle name="Comma 3 7 4 2 2 7 2" xfId="17176" xr:uid="{75D30667-011A-42AF-8487-910D3DFDBB6A}"/>
    <cellStyle name="Comma 3 7 4 2 2 8" xfId="7056" xr:uid="{9F19C593-7C13-4F2A-AEE9-D946809F41F8}"/>
    <cellStyle name="Comma 3 7 4 2 2 8 2" xfId="20927" xr:uid="{9D883367-DC80-4F1C-8D52-F8EA20434410}"/>
    <cellStyle name="Comma 3 7 4 2 2 9" xfId="8580" xr:uid="{79FFF9A0-C1BF-45A5-9165-DB1E91EFF745}"/>
    <cellStyle name="Comma 3 7 4 2 2 9 2" xfId="22445" xr:uid="{25DE98A5-D252-4E2E-B1EA-08065C430343}"/>
    <cellStyle name="Comma 3 7 4 2 3" xfId="1668" xr:uid="{7DEC16D7-0FEA-412C-A650-DD10F0C5395D}"/>
    <cellStyle name="Comma 3 7 4 2 3 2" xfId="4390" xr:uid="{D279885D-D47B-4350-A527-B974C3F9D5CA}"/>
    <cellStyle name="Comma 3 7 4 2 3 2 2" xfId="9836" xr:uid="{16B1F7E8-7F38-47B9-82CE-5D0CC2958AC8}"/>
    <cellStyle name="Comma 3 7 4 2 3 2 2 2" xfId="23701" xr:uid="{621EE094-FFBC-4090-9201-CC0FF9521865}"/>
    <cellStyle name="Comma 3 7 4 2 3 2 3" xfId="18424" xr:uid="{811861C7-0F9E-4A34-B922-72C7AD78E981}"/>
    <cellStyle name="Comma 3 7 4 2 3 3" xfId="3380" xr:uid="{B9C705F3-17D5-4B14-8A76-2DC209702AA7}"/>
    <cellStyle name="Comma 3 7 4 2 3 3 2" xfId="17422" xr:uid="{C8C24571-2D4B-4CDF-806E-F9CDBF14C648}"/>
    <cellStyle name="Comma 3 7 4 2 3 4" xfId="7314" xr:uid="{FA94D8DD-B225-49C6-BBDE-8A6ADE7E63D7}"/>
    <cellStyle name="Comma 3 7 4 2 3 4 2" xfId="21185" xr:uid="{EDBAA694-9187-446B-9B3B-46ECE3E7C450}"/>
    <cellStyle name="Comma 3 7 4 2 3 5" xfId="8828" xr:uid="{CEBB8B11-0590-4F88-AD92-79BE92BFFD96}"/>
    <cellStyle name="Comma 3 7 4 2 3 5 2" xfId="22693" xr:uid="{BFC22D45-ED92-4C7B-A607-FBEF740B039F}"/>
    <cellStyle name="Comma 3 7 4 2 3 6" xfId="12448" xr:uid="{073DD3EA-D731-4BA4-ACA6-82363FE8D4D1}"/>
    <cellStyle name="Comma 3 7 4 2 3 6 2" xfId="26312" xr:uid="{72B5CA47-EF86-43EB-9D6B-C462DFA75B12}"/>
    <cellStyle name="Comma 3 7 4 2 3 7" xfId="14193" xr:uid="{A118103D-02E0-4183-A6F4-10502EDAA02C}"/>
    <cellStyle name="Comma 3 7 4 2 3 7 2" xfId="28057" xr:uid="{3B484065-F3D3-43FC-B268-C2E8DC960330}"/>
    <cellStyle name="Comma 3 7 4 2 3 8" xfId="15741" xr:uid="{543AE4E8-DD46-411D-BC44-09AF3A543998}"/>
    <cellStyle name="Comma 3 7 4 2 4" xfId="2176" xr:uid="{A1AEAB08-D9E9-4992-B547-419301A781AA}"/>
    <cellStyle name="Comma 3 7 4 2 4 2" xfId="3896" xr:uid="{580A7112-C538-408D-92D2-701DE6F4C8E1}"/>
    <cellStyle name="Comma 3 7 4 2 4 2 2" xfId="17930" xr:uid="{F8096D4F-E367-4B4B-8C34-DF8CC5816E9E}"/>
    <cellStyle name="Comma 3 7 4 2 4 3" xfId="7822" xr:uid="{E18C6ECD-80FD-4029-ADD0-1FBDB1B0D926}"/>
    <cellStyle name="Comma 3 7 4 2 4 3 2" xfId="21691" xr:uid="{C626AB89-0B08-4617-A76D-3FE40E375F73}"/>
    <cellStyle name="Comma 3 7 4 2 4 4" xfId="9340" xr:uid="{73AD0BF0-4E15-4641-96E6-95592D4AF34A}"/>
    <cellStyle name="Comma 3 7 4 2 4 4 2" xfId="23205" xr:uid="{A3777575-3F32-4DC4-A87E-8B6B1BD7649C}"/>
    <cellStyle name="Comma 3 7 4 2 4 5" xfId="12954" xr:uid="{4CAA4F45-E44B-4DAF-879C-CA0948307F87}"/>
    <cellStyle name="Comma 3 7 4 2 4 5 2" xfId="26818" xr:uid="{6DAF5AC3-2658-4574-BE22-6586FE59E52F}"/>
    <cellStyle name="Comma 3 7 4 2 4 6" xfId="14699" xr:uid="{CA0AC002-F85C-4E1B-8D00-9FC38F7EDBBD}"/>
    <cellStyle name="Comma 3 7 4 2 4 6 2" xfId="28563" xr:uid="{F823C05D-DC6B-4151-9141-71745F990A39}"/>
    <cellStyle name="Comma 3 7 4 2 4 7" xfId="16247" xr:uid="{74B455E3-3CE4-47FA-96F0-34534ED6E980}"/>
    <cellStyle name="Comma 3 7 4 2 5" xfId="4877" xr:uid="{568207A1-24AD-4CDB-8160-F02F65376929}"/>
    <cellStyle name="Comma 3 7 4 2 5 2" xfId="10338" xr:uid="{100EEB69-DC79-4C0C-9E50-EDD955AC842A}"/>
    <cellStyle name="Comma 3 7 4 2 5 2 2" xfId="24203" xr:uid="{AA646DE4-54FA-48C0-9602-6A84EE9B524F}"/>
    <cellStyle name="Comma 3 7 4 2 5 3" xfId="18911" xr:uid="{9FC0195B-B3A6-4459-9AF6-D00E76EBD141}"/>
    <cellStyle name="Comma 3 7 4 2 6" xfId="5366" xr:uid="{DAD3D592-114B-43DC-B6B2-8C60D0FFBA2F}"/>
    <cellStyle name="Comma 3 7 4 2 6 2" xfId="10840" xr:uid="{E9756A57-C522-4C7A-AF35-FF205154B929}"/>
    <cellStyle name="Comma 3 7 4 2 6 2 2" xfId="24705" xr:uid="{E7DEB9A9-E439-4C57-988E-D38518714DB4}"/>
    <cellStyle name="Comma 3 7 4 2 6 3" xfId="19400" xr:uid="{99A4608A-4035-4675-AF55-46B37E9104E1}"/>
    <cellStyle name="Comma 3 7 4 2 7" xfId="5868" xr:uid="{08D984D9-51C9-4311-908C-E8DF7C392F3C}"/>
    <cellStyle name="Comma 3 7 4 2 7 2" xfId="11342" xr:uid="{A4D91B04-0C07-46A9-BF8E-6DFE2CD668E0}"/>
    <cellStyle name="Comma 3 7 4 2 7 2 2" xfId="25207" xr:uid="{7515D3C1-4CF4-4799-B6F9-BFC75D85ECDB}"/>
    <cellStyle name="Comma 3 7 4 2 7 3" xfId="19902" xr:uid="{2494FADA-51A6-4F23-B7B8-9C1F5D5E55D7}"/>
    <cellStyle name="Comma 3 7 4 2 8" xfId="2893" xr:uid="{B5DC4466-8326-41A4-B58D-EC4DEB61EEAF}"/>
    <cellStyle name="Comma 3 7 4 2 8 2" xfId="16935" xr:uid="{FDCF10C8-38DF-4CD2-8C26-2CB8C0055E4A}"/>
    <cellStyle name="Comma 3 7 4 2 9" xfId="6808" xr:uid="{4EA44B1E-C04D-4779-8D15-02094887DCBC}"/>
    <cellStyle name="Comma 3 7 4 2 9 2" xfId="20679" xr:uid="{3258300C-F03B-43E3-8961-252800072A29}"/>
    <cellStyle name="Comma 3 7 4 3" xfId="1286" xr:uid="{790FEF0D-2E6E-4F79-A087-F209C80C573D}"/>
    <cellStyle name="Comma 3 7 4 3 10" xfId="12066" xr:uid="{897115C0-6823-4803-836C-C1D818D4F845}"/>
    <cellStyle name="Comma 3 7 4 3 10 2" xfId="25930" xr:uid="{4D2639CD-4036-4C90-AE92-66A7E81C8284}"/>
    <cellStyle name="Comma 3 7 4 3 11" xfId="13811" xr:uid="{F15E11ED-05DB-4A2D-A169-82E2B44BB67E}"/>
    <cellStyle name="Comma 3 7 4 3 11 2" xfId="27675" xr:uid="{3BF33D01-0C4B-4071-AFFC-248C92142E51}"/>
    <cellStyle name="Comma 3 7 4 3 12" xfId="15359" xr:uid="{95DE5143-58EF-4288-A133-6A41E025FCCE}"/>
    <cellStyle name="Comma 3 7 4 3 2" xfId="1792" xr:uid="{F21C7AAA-C9BE-4E44-A8F0-CDC3985DBFC0}"/>
    <cellStyle name="Comma 3 7 4 3 2 2" xfId="4514" xr:uid="{E13AECDA-C05C-4F29-84F3-932E561A0716}"/>
    <cellStyle name="Comma 3 7 4 3 2 2 2" xfId="9960" xr:uid="{9F485E10-EC59-4115-9AFE-DBD7B349B236}"/>
    <cellStyle name="Comma 3 7 4 3 2 2 2 2" xfId="23825" xr:uid="{349118F1-50A4-4759-9EEB-B2158CA08D12}"/>
    <cellStyle name="Comma 3 7 4 3 2 2 3" xfId="18548" xr:uid="{5DC541E5-3999-45FD-B177-2C82214B10BF}"/>
    <cellStyle name="Comma 3 7 4 3 2 3" xfId="3504" xr:uid="{7D7D087D-A7F6-406D-AED4-A50720A76D8C}"/>
    <cellStyle name="Comma 3 7 4 3 2 3 2" xfId="17546" xr:uid="{4BDE184F-D744-4A50-BAEB-D853FCD85676}"/>
    <cellStyle name="Comma 3 7 4 3 2 4" xfId="7438" xr:uid="{52B46C8B-174B-4DBF-B495-4E15BE7C6CFE}"/>
    <cellStyle name="Comma 3 7 4 3 2 4 2" xfId="21309" xr:uid="{1B803196-656A-4F8D-846C-C77D7CAFC4C0}"/>
    <cellStyle name="Comma 3 7 4 3 2 5" xfId="8952" xr:uid="{E55A8753-D279-4819-BC1B-913064FB3548}"/>
    <cellStyle name="Comma 3 7 4 3 2 5 2" xfId="22817" xr:uid="{C249CB7E-26EC-452B-9CA9-46A3E67D8A9F}"/>
    <cellStyle name="Comma 3 7 4 3 2 6" xfId="12572" xr:uid="{0290C25E-D097-4336-9233-FC8BF1660E51}"/>
    <cellStyle name="Comma 3 7 4 3 2 6 2" xfId="26436" xr:uid="{EC80BD18-858D-4EC5-8DAF-3DA8738CC40A}"/>
    <cellStyle name="Comma 3 7 4 3 2 7" xfId="14317" xr:uid="{12475265-2A6D-40B6-B6D8-D197EA04CBBB}"/>
    <cellStyle name="Comma 3 7 4 3 2 7 2" xfId="28181" xr:uid="{30D8C0C4-3A8B-4E09-84A2-A371F0F103ED}"/>
    <cellStyle name="Comma 3 7 4 3 2 8" xfId="15865" xr:uid="{F67B89A1-D3E9-4158-B6E2-7A612A5DC446}"/>
    <cellStyle name="Comma 3 7 4 3 3" xfId="2300" xr:uid="{49B32E02-3858-4F20-A8E7-4DF2F415FCF5}"/>
    <cellStyle name="Comma 3 7 4 3 3 2" xfId="4020" xr:uid="{2166DD15-F863-494E-A9F3-D0ACA310CA8F}"/>
    <cellStyle name="Comma 3 7 4 3 3 2 2" xfId="18054" xr:uid="{026B8CFE-F70D-4DA6-ABF4-AD9478BC69CD}"/>
    <cellStyle name="Comma 3 7 4 3 3 3" xfId="7946" xr:uid="{CE44D00C-07D8-4051-B8F0-3051721D5585}"/>
    <cellStyle name="Comma 3 7 4 3 3 3 2" xfId="21815" xr:uid="{147F269A-2338-49A2-BB21-136D7719C425}"/>
    <cellStyle name="Comma 3 7 4 3 3 4" xfId="9464" xr:uid="{F507B923-131F-45EA-B6C1-ADC244D221AB}"/>
    <cellStyle name="Comma 3 7 4 3 3 4 2" xfId="23329" xr:uid="{22B1AA9C-4381-4F01-9041-CA1C44AF2788}"/>
    <cellStyle name="Comma 3 7 4 3 3 5" xfId="13078" xr:uid="{A141CDBB-0425-4DF1-B3AD-98308920D7BC}"/>
    <cellStyle name="Comma 3 7 4 3 3 5 2" xfId="26942" xr:uid="{7CD09719-EC91-4AEA-92EE-4993F2E457C1}"/>
    <cellStyle name="Comma 3 7 4 3 3 6" xfId="14823" xr:uid="{697FE9B1-A514-4000-BC31-B745B82738CF}"/>
    <cellStyle name="Comma 3 7 4 3 3 6 2" xfId="28687" xr:uid="{3160C266-C15E-42AE-A596-078FCAD34763}"/>
    <cellStyle name="Comma 3 7 4 3 3 7" xfId="16371" xr:uid="{CBF98C5D-C759-4449-801A-A87AD86CBC35}"/>
    <cellStyle name="Comma 3 7 4 3 4" xfId="4993" xr:uid="{73062C9D-4FCB-4FCA-B034-BF48DD6DBA2C}"/>
    <cellStyle name="Comma 3 7 4 3 4 2" xfId="10462" xr:uid="{CD9043CF-AD5C-42E5-AE1D-A39A82B5E8A5}"/>
    <cellStyle name="Comma 3 7 4 3 4 2 2" xfId="24327" xr:uid="{D6630BAA-64FF-4084-8587-CAB27C166EFE}"/>
    <cellStyle name="Comma 3 7 4 3 4 3" xfId="19027" xr:uid="{A5778F51-1810-4022-BD70-8D5138B0F2FB}"/>
    <cellStyle name="Comma 3 7 4 3 5" xfId="5490" xr:uid="{C8DCCEE3-F456-4E65-8F02-D0E5B79610EC}"/>
    <cellStyle name="Comma 3 7 4 3 5 2" xfId="10964" xr:uid="{034C9496-38E3-45DE-80DA-1A761B257EAB}"/>
    <cellStyle name="Comma 3 7 4 3 5 2 2" xfId="24829" xr:uid="{79AC7F6A-675C-4030-8FB9-81E8FB231D54}"/>
    <cellStyle name="Comma 3 7 4 3 5 3" xfId="19524" xr:uid="{2BC05DCC-E68E-435C-8B26-AE09FBF2878C}"/>
    <cellStyle name="Comma 3 7 4 3 6" xfId="5992" xr:uid="{47C3BA43-AEA4-4831-B18C-9A327CCA3DA6}"/>
    <cellStyle name="Comma 3 7 4 3 6 2" xfId="11466" xr:uid="{51B73BE7-6AE4-463F-ABC7-08313AE3D2B5}"/>
    <cellStyle name="Comma 3 7 4 3 6 2 2" xfId="25331" xr:uid="{E3C7CFD5-CDD6-4204-AFD2-942F5DE76A0B}"/>
    <cellStyle name="Comma 3 7 4 3 6 3" xfId="20026" xr:uid="{7BC48DDE-3138-484F-BCB4-C3C87F80E5D2}"/>
    <cellStyle name="Comma 3 7 4 3 7" xfId="3011" xr:uid="{5830F3B4-41F9-4DE6-B115-03C1BF289E51}"/>
    <cellStyle name="Comma 3 7 4 3 7 2" xfId="17053" xr:uid="{A3938CE2-6968-44A2-9F17-CB6A65C7B424}"/>
    <cellStyle name="Comma 3 7 4 3 8" xfId="6932" xr:uid="{719CDE0B-C32B-4C74-9AAC-F6613A0C7B96}"/>
    <cellStyle name="Comma 3 7 4 3 8 2" xfId="20803" xr:uid="{0BBE2521-B73C-4AB6-B349-6F24C85DB7B6}"/>
    <cellStyle name="Comma 3 7 4 3 9" xfId="8456" xr:uid="{934172CC-2978-47C8-BD10-D9ECC396F6E6}"/>
    <cellStyle name="Comma 3 7 4 3 9 2" xfId="22321" xr:uid="{588EC5D2-161D-444C-8898-A071609146C5}"/>
    <cellStyle name="Comma 3 7 4 4" xfId="1544" xr:uid="{D199F9F0-0CB6-4E09-9929-3221E577AEE5}"/>
    <cellStyle name="Comma 3 7 4 4 2" xfId="4267" xr:uid="{590FA1C8-8C31-40B5-A473-2078BDC45904}"/>
    <cellStyle name="Comma 3 7 4 4 2 2" xfId="9712" xr:uid="{9A866808-46DB-4ED0-8EA8-F705028F1E53}"/>
    <cellStyle name="Comma 3 7 4 4 2 2 2" xfId="23577" xr:uid="{819BFF31-BB9E-4F22-85B3-474E0ED99BDD}"/>
    <cellStyle name="Comma 3 7 4 4 2 3" xfId="18301" xr:uid="{2548AEB0-035A-4585-AAAA-25AA90F8F2F1}"/>
    <cellStyle name="Comma 3 7 4 4 3" xfId="3257" xr:uid="{7E3B8A9F-423C-4576-AE51-EB07CFF8175F}"/>
    <cellStyle name="Comma 3 7 4 4 3 2" xfId="17299" xr:uid="{27445711-30A3-445B-BFB3-255C911790B5}"/>
    <cellStyle name="Comma 3 7 4 4 4" xfId="7190" xr:uid="{0724BC90-07E4-445E-B037-0793FF02F09E}"/>
    <cellStyle name="Comma 3 7 4 4 4 2" xfId="21061" xr:uid="{504477D0-F527-4861-AB25-C6C7BA719E23}"/>
    <cellStyle name="Comma 3 7 4 4 5" xfId="8704" xr:uid="{73087302-AD64-4194-B048-9BCEFB8E5B03}"/>
    <cellStyle name="Comma 3 7 4 4 5 2" xfId="22569" xr:uid="{11599049-15C0-4509-88BA-26C11BBCD04F}"/>
    <cellStyle name="Comma 3 7 4 4 6" xfId="12324" xr:uid="{7BAC5E88-12E8-42B2-A6FB-7E4716181D1A}"/>
    <cellStyle name="Comma 3 7 4 4 6 2" xfId="26188" xr:uid="{04061CDE-EE9B-41DA-87B7-C64DD2C6B563}"/>
    <cellStyle name="Comma 3 7 4 4 7" xfId="14069" xr:uid="{5512188B-2757-49DD-9B5C-C97BF879F6DA}"/>
    <cellStyle name="Comma 3 7 4 4 7 2" xfId="27933" xr:uid="{2CC448EE-38CC-4E49-B021-39F05F9DF50D}"/>
    <cellStyle name="Comma 3 7 4 4 8" xfId="15617" xr:uid="{15E053B4-F50C-4D36-A943-209E20AA7E43}"/>
    <cellStyle name="Comma 3 7 4 5" xfId="2052" xr:uid="{F938B802-4652-419F-837B-5E5EDBA1D1B7}"/>
    <cellStyle name="Comma 3 7 4 5 2" xfId="3772" xr:uid="{3499451E-F841-464A-9605-4E0DAD78BA95}"/>
    <cellStyle name="Comma 3 7 4 5 2 2" xfId="17806" xr:uid="{28B582D7-BD22-4EF6-8B89-3E9830155BBA}"/>
    <cellStyle name="Comma 3 7 4 5 3" xfId="7698" xr:uid="{718F12B2-F35C-4893-AE2E-50032568E41A}"/>
    <cellStyle name="Comma 3 7 4 5 3 2" xfId="21567" xr:uid="{D25857EF-87B1-4974-96BF-E5BE207364C5}"/>
    <cellStyle name="Comma 3 7 4 5 4" xfId="9216" xr:uid="{1789BBB1-B073-4005-8168-C1D2863A924B}"/>
    <cellStyle name="Comma 3 7 4 5 4 2" xfId="23081" xr:uid="{DB73C3CC-D82D-4C3C-88DF-2CE01B9DBA48}"/>
    <cellStyle name="Comma 3 7 4 5 5" xfId="12830" xr:uid="{9D6708DB-25D4-4098-8C0D-F0B66A568827}"/>
    <cellStyle name="Comma 3 7 4 5 5 2" xfId="26694" xr:uid="{B7A75F2B-4EBF-4B90-8D1E-0FB0C9D04DB3}"/>
    <cellStyle name="Comma 3 7 4 5 6" xfId="14575" xr:uid="{64E64E1E-652D-4784-8AEE-A1EAD301CA51}"/>
    <cellStyle name="Comma 3 7 4 5 6 2" xfId="28439" xr:uid="{31C4ADF8-65EE-4696-BD42-EF0B90AC0FD2}"/>
    <cellStyle name="Comma 3 7 4 5 7" xfId="16123" xr:uid="{D9479E0C-5B07-4491-B2A5-E50F2A18A595}"/>
    <cellStyle name="Comma 3 7 4 6" xfId="4763" xr:uid="{1E6F7362-2523-4DF0-BB5C-5DEB9A2686D6}"/>
    <cellStyle name="Comma 3 7 4 6 2" xfId="10214" xr:uid="{2F85B27E-3D99-4B12-8265-61CF183CF5CB}"/>
    <cellStyle name="Comma 3 7 4 6 2 2" xfId="24079" xr:uid="{8FB085C3-468A-4DCC-BCE6-D6A3858CA66F}"/>
    <cellStyle name="Comma 3 7 4 6 3" xfId="18797" xr:uid="{6E6B322B-D13C-4262-8A2C-CA1E4209EDBD}"/>
    <cellStyle name="Comma 3 7 4 7" xfId="5242" xr:uid="{DFB4585E-B6EE-4848-AD09-7586FAEC6E02}"/>
    <cellStyle name="Comma 3 7 4 7 2" xfId="10716" xr:uid="{FEB14284-57E3-43B1-9F65-4E347A9931A6}"/>
    <cellStyle name="Comma 3 7 4 7 2 2" xfId="24581" xr:uid="{187C2679-371C-4C32-9361-28C795D94B08}"/>
    <cellStyle name="Comma 3 7 4 7 3" xfId="19276" xr:uid="{A2E25BCC-3F47-4332-BB1A-5FA7310AC899}"/>
    <cellStyle name="Comma 3 7 4 8" xfId="5744" xr:uid="{DA5CDE0F-D510-4648-B3B6-83C2C40821EE}"/>
    <cellStyle name="Comma 3 7 4 8 2" xfId="11218" xr:uid="{F407292E-D7EF-44E6-B471-362B09495DAF}"/>
    <cellStyle name="Comma 3 7 4 8 2 2" xfId="25083" xr:uid="{76C84B68-7ABF-4FB0-BBB5-BA388EAFDEEC}"/>
    <cellStyle name="Comma 3 7 4 8 3" xfId="19778" xr:uid="{54577555-0BAF-41C1-9490-29D498F4575C}"/>
    <cellStyle name="Comma 3 7 4 9" xfId="2779" xr:uid="{A3A15573-F3B2-4C47-BABB-18EA7DC6EE32}"/>
    <cellStyle name="Comma 3 7 4 9 2" xfId="16821" xr:uid="{4F4EB2F9-54B3-4D1A-B81B-0970B162B0D0}"/>
    <cellStyle name="Comma 3 7 5" xfId="1093" xr:uid="{A1A48B5A-CD95-4832-85C2-D1DF4A03F0F8}"/>
    <cellStyle name="Comma 3 7 5 10" xfId="8263" xr:uid="{277A5994-E67F-48D5-BD0D-3BFAA0CA9124}"/>
    <cellStyle name="Comma 3 7 5 10 2" xfId="22128" xr:uid="{248F0DE7-861F-483A-A3ED-0692F6F81C27}"/>
    <cellStyle name="Comma 3 7 5 11" xfId="11873" xr:uid="{B621EBA1-2C27-4783-B4F1-4C232FE737E8}"/>
    <cellStyle name="Comma 3 7 5 11 2" xfId="25737" xr:uid="{C7088D59-EF57-47E8-994D-DB2771D8E376}"/>
    <cellStyle name="Comma 3 7 5 12" xfId="13618" xr:uid="{940D2BC9-CAE8-4161-B2BC-4805E45101B3}"/>
    <cellStyle name="Comma 3 7 5 12 2" xfId="27482" xr:uid="{3E4443DB-9ACD-44DA-8356-B5428114EF46}"/>
    <cellStyle name="Comma 3 7 5 13" xfId="15166" xr:uid="{3865CB41-3F58-4B39-8B3E-D1426A8CAD8A}"/>
    <cellStyle name="Comma 3 7 5 2" xfId="1341" xr:uid="{2D465124-37EB-4AD6-9E2E-46CC4F2B5ACA}"/>
    <cellStyle name="Comma 3 7 5 2 10" xfId="12121" xr:uid="{E756B03A-1DB4-458E-B9E5-12F725EB42C1}"/>
    <cellStyle name="Comma 3 7 5 2 10 2" xfId="25985" xr:uid="{E56B911C-A34F-49BC-9B3A-0F80D6CC9028}"/>
    <cellStyle name="Comma 3 7 5 2 11" xfId="13866" xr:uid="{AFDE842C-5241-46A0-B40C-8DD9C1655C86}"/>
    <cellStyle name="Comma 3 7 5 2 11 2" xfId="27730" xr:uid="{EE1B5335-F16A-4D9C-9738-2F132A8F56EB}"/>
    <cellStyle name="Comma 3 7 5 2 12" xfId="15414" xr:uid="{0A62022D-58D5-43C5-8684-AF613567834B}"/>
    <cellStyle name="Comma 3 7 5 2 2" xfId="1847" xr:uid="{FEEEBBA3-B2B9-4CB2-8A3E-2FF04E3C67DC}"/>
    <cellStyle name="Comma 3 7 5 2 2 2" xfId="4569" xr:uid="{0F87A05A-F2BB-427C-8BF1-8701DAD30568}"/>
    <cellStyle name="Comma 3 7 5 2 2 2 2" xfId="10015" xr:uid="{9D59C9F0-6169-4A9D-827A-9799D6B6B8E3}"/>
    <cellStyle name="Comma 3 7 5 2 2 2 2 2" xfId="23880" xr:uid="{8F3E5DFF-9DCC-4EDC-A2A7-FED744203AEA}"/>
    <cellStyle name="Comma 3 7 5 2 2 2 3" xfId="18603" xr:uid="{C6C58A21-39CA-4188-8B53-32EFE9DB5AB4}"/>
    <cellStyle name="Comma 3 7 5 2 2 3" xfId="3559" xr:uid="{8F5EFCD8-E417-466F-AAA6-27FC2918B7AB}"/>
    <cellStyle name="Comma 3 7 5 2 2 3 2" xfId="17601" xr:uid="{96B822F7-DF21-4F46-8561-4EC770541E01}"/>
    <cellStyle name="Comma 3 7 5 2 2 4" xfId="7493" xr:uid="{919631FF-AC39-46C6-8FB1-05EF2155C0F6}"/>
    <cellStyle name="Comma 3 7 5 2 2 4 2" xfId="21364" xr:uid="{4823080D-3B4D-42A2-828E-7BAEFFE5AEA1}"/>
    <cellStyle name="Comma 3 7 5 2 2 5" xfId="9007" xr:uid="{BE11E824-77B6-46AF-B7C9-3016E84BDD45}"/>
    <cellStyle name="Comma 3 7 5 2 2 5 2" xfId="22872" xr:uid="{2E9797B8-00AD-4284-A670-03810E517587}"/>
    <cellStyle name="Comma 3 7 5 2 2 6" xfId="12627" xr:uid="{4DBCD14B-54EE-45EB-9549-45D6F9C7F2BF}"/>
    <cellStyle name="Comma 3 7 5 2 2 6 2" xfId="26491" xr:uid="{1FCE07E0-4268-4F45-8228-74843863D117}"/>
    <cellStyle name="Comma 3 7 5 2 2 7" xfId="14372" xr:uid="{29B92DAD-E779-4CE8-B0FF-D2978D7CEF78}"/>
    <cellStyle name="Comma 3 7 5 2 2 7 2" xfId="28236" xr:uid="{1AF38A2A-6DF3-4B54-A933-9CF138AF431C}"/>
    <cellStyle name="Comma 3 7 5 2 2 8" xfId="15920" xr:uid="{0A92D546-A49C-4389-8E8D-391F7BF16649}"/>
    <cellStyle name="Comma 3 7 5 2 3" xfId="2355" xr:uid="{E35E2BAD-EAF8-4713-AF64-E9F0B526EBAF}"/>
    <cellStyle name="Comma 3 7 5 2 3 2" xfId="4075" xr:uid="{D1AC88E4-2AA8-4041-A0F9-FF8775F63225}"/>
    <cellStyle name="Comma 3 7 5 2 3 2 2" xfId="18109" xr:uid="{47EF7DE0-7721-45E7-8A98-3F853D173EBE}"/>
    <cellStyle name="Comma 3 7 5 2 3 3" xfId="8001" xr:uid="{FBE6B5CE-0F31-4FDB-99BC-755428D55E3F}"/>
    <cellStyle name="Comma 3 7 5 2 3 3 2" xfId="21870" xr:uid="{A1F22007-30B6-4482-B978-C5456182D970}"/>
    <cellStyle name="Comma 3 7 5 2 3 4" xfId="9519" xr:uid="{B5D4A21C-387B-49FD-816E-2DAD797A8D66}"/>
    <cellStyle name="Comma 3 7 5 2 3 4 2" xfId="23384" xr:uid="{1C29E035-C32C-451C-A9C0-43BEAABDAA31}"/>
    <cellStyle name="Comma 3 7 5 2 3 5" xfId="13133" xr:uid="{480B13C8-4E4E-443D-9FDC-8FB9AEB027A6}"/>
    <cellStyle name="Comma 3 7 5 2 3 5 2" xfId="26997" xr:uid="{66BDC228-4321-4747-B605-05CF3A7D3EDF}"/>
    <cellStyle name="Comma 3 7 5 2 3 6" xfId="14878" xr:uid="{7298C016-022B-418A-8683-3A6E1A980D2B}"/>
    <cellStyle name="Comma 3 7 5 2 3 6 2" xfId="28742" xr:uid="{A5F539F0-3623-4CB1-9AA1-0A915BD6D24D}"/>
    <cellStyle name="Comma 3 7 5 2 3 7" xfId="16426" xr:uid="{41DF4FAE-FA55-4424-B412-9000A27F9454}"/>
    <cellStyle name="Comma 3 7 5 2 4" xfId="5047" xr:uid="{26962690-1497-4FD7-8894-8A53B33905BB}"/>
    <cellStyle name="Comma 3 7 5 2 4 2" xfId="10517" xr:uid="{075A129C-AE42-44F4-9289-FA2FAF6E72DC}"/>
    <cellStyle name="Comma 3 7 5 2 4 2 2" xfId="24382" xr:uid="{79E6F77C-4771-426A-A80D-49E8943C0DE3}"/>
    <cellStyle name="Comma 3 7 5 2 4 3" xfId="19081" xr:uid="{B2BA0708-DA62-4C4B-AC7A-556438ED649F}"/>
    <cellStyle name="Comma 3 7 5 2 5" xfId="5545" xr:uid="{808FDBD7-6100-4D25-9838-A27F98FF4BA3}"/>
    <cellStyle name="Comma 3 7 5 2 5 2" xfId="11019" xr:uid="{CB89E07B-2D4B-4A4B-B652-C23313AAF016}"/>
    <cellStyle name="Comma 3 7 5 2 5 2 2" xfId="24884" xr:uid="{20CE572A-25B4-4C0D-9BA5-57A7F83A83CA}"/>
    <cellStyle name="Comma 3 7 5 2 5 3" xfId="19579" xr:uid="{688B97FA-AF4F-45A8-88DD-9E77BFC358D9}"/>
    <cellStyle name="Comma 3 7 5 2 6" xfId="6047" xr:uid="{364EFB66-1CD9-4C9E-823F-DDD8D84CB768}"/>
    <cellStyle name="Comma 3 7 5 2 6 2" xfId="11521" xr:uid="{B3A41698-6B96-4134-BF97-8F3F59EEEF18}"/>
    <cellStyle name="Comma 3 7 5 2 6 2 2" xfId="25386" xr:uid="{8AC5020B-53B8-4D78-AE25-8292C923996C}"/>
    <cellStyle name="Comma 3 7 5 2 6 3" xfId="20081" xr:uid="{AF801660-4667-4FCD-8E51-7C338BC04082}"/>
    <cellStyle name="Comma 3 7 5 2 7" xfId="3065" xr:uid="{7A28E178-10B3-428B-A2D3-DE711650ACE5}"/>
    <cellStyle name="Comma 3 7 5 2 7 2" xfId="17107" xr:uid="{C3FA9DB5-5868-4E3F-AD27-1F82645E189F}"/>
    <cellStyle name="Comma 3 7 5 2 8" xfId="6987" xr:uid="{486AC0C2-595A-4858-87E7-F5AB747136BA}"/>
    <cellStyle name="Comma 3 7 5 2 8 2" xfId="20858" xr:uid="{CD015A4F-8C9D-4687-BC4F-87B1A15C23B2}"/>
    <cellStyle name="Comma 3 7 5 2 9" xfId="8511" xr:uid="{5E1A78EF-A86A-4E0F-8811-835E26995B45}"/>
    <cellStyle name="Comma 3 7 5 2 9 2" xfId="22376" xr:uid="{409D166C-F73E-4721-8B38-7B6D9B1B745C}"/>
    <cellStyle name="Comma 3 7 5 3" xfId="1599" xr:uid="{AEB616F7-8F1E-4831-ADC8-25B282902497}"/>
    <cellStyle name="Comma 3 7 5 3 2" xfId="4321" xr:uid="{50975BAE-8986-4573-95ED-8039C3EC6DC8}"/>
    <cellStyle name="Comma 3 7 5 3 2 2" xfId="9767" xr:uid="{3CBA7B07-F2B7-4FC4-B5F2-2087B0DB4521}"/>
    <cellStyle name="Comma 3 7 5 3 2 2 2" xfId="23632" xr:uid="{F6639771-325E-43D5-B884-884D5DC3B0D1}"/>
    <cellStyle name="Comma 3 7 5 3 2 3" xfId="18355" xr:uid="{788EA841-6170-4B9F-9A42-40A7F4134D7D}"/>
    <cellStyle name="Comma 3 7 5 3 3" xfId="3311" xr:uid="{9A6A3AE4-9B82-4140-BC2A-F13377A77D10}"/>
    <cellStyle name="Comma 3 7 5 3 3 2" xfId="17353" xr:uid="{C5D512B9-3184-4FE3-B931-F0A42C46F221}"/>
    <cellStyle name="Comma 3 7 5 3 4" xfId="7245" xr:uid="{13729774-9DE0-47D5-A16B-761EC98008C9}"/>
    <cellStyle name="Comma 3 7 5 3 4 2" xfId="21116" xr:uid="{C8E5AC0F-9632-410F-9D1F-5CE2656E2CB1}"/>
    <cellStyle name="Comma 3 7 5 3 5" xfId="8759" xr:uid="{7C5159BE-B676-4DEB-A1ED-096CB100A1BE}"/>
    <cellStyle name="Comma 3 7 5 3 5 2" xfId="22624" xr:uid="{79688B03-5D2D-4518-BB9E-0CBEFA555287}"/>
    <cellStyle name="Comma 3 7 5 3 6" xfId="12379" xr:uid="{4E841484-3A18-4443-9395-5C9895B0FF22}"/>
    <cellStyle name="Comma 3 7 5 3 6 2" xfId="26243" xr:uid="{9CF22491-F872-49DC-B709-3AA4D5E1B2CB}"/>
    <cellStyle name="Comma 3 7 5 3 7" xfId="14124" xr:uid="{15AF70CC-32EA-4E59-9EA6-AC7EF493AB8D}"/>
    <cellStyle name="Comma 3 7 5 3 7 2" xfId="27988" xr:uid="{03B76EC3-9361-41B2-BCA3-53C39E2D80EC}"/>
    <cellStyle name="Comma 3 7 5 3 8" xfId="15672" xr:uid="{E3399522-6B10-48B4-BED6-063755614BE7}"/>
    <cellStyle name="Comma 3 7 5 4" xfId="2107" xr:uid="{66F06FEA-9747-4447-9CB0-DB954093A514}"/>
    <cellStyle name="Comma 3 7 5 4 2" xfId="3827" xr:uid="{69C1BB83-1766-4036-A7AD-15ADDFFAA374}"/>
    <cellStyle name="Comma 3 7 5 4 2 2" xfId="17861" xr:uid="{E7364BE0-CF11-46CC-828D-5A68E17DC0BE}"/>
    <cellStyle name="Comma 3 7 5 4 3" xfId="7753" xr:uid="{525DDBC3-2052-484D-AF5E-20D3882BC7F5}"/>
    <cellStyle name="Comma 3 7 5 4 3 2" xfId="21622" xr:uid="{0DA84DAD-3B04-4BB3-84D8-1374A6D957D3}"/>
    <cellStyle name="Comma 3 7 5 4 4" xfId="9271" xr:uid="{FD4C8448-064C-43B3-B7A0-52711B138052}"/>
    <cellStyle name="Comma 3 7 5 4 4 2" xfId="23136" xr:uid="{FDBE7D69-E194-4863-A9DD-5B296DB5A20B}"/>
    <cellStyle name="Comma 3 7 5 4 5" xfId="12885" xr:uid="{40DEBB63-DA6E-4436-BF8C-EC9C44905166}"/>
    <cellStyle name="Comma 3 7 5 4 5 2" xfId="26749" xr:uid="{DE17D949-CE6A-44BB-BE41-FCF42381075C}"/>
    <cellStyle name="Comma 3 7 5 4 6" xfId="14630" xr:uid="{228EEB37-8ACD-446B-A54C-94745A24B283}"/>
    <cellStyle name="Comma 3 7 5 4 6 2" xfId="28494" xr:uid="{5EC3969C-94E0-4AEA-AFDF-7F335FF0AA47}"/>
    <cellStyle name="Comma 3 7 5 4 7" xfId="16178" xr:uid="{15132B3A-2BBF-49FE-89C4-5EDE3843ACC0}"/>
    <cellStyle name="Comma 3 7 5 5" xfId="4813" xr:uid="{6B5B3150-C3E9-4588-8877-EAF8B6844ECF}"/>
    <cellStyle name="Comma 3 7 5 5 2" xfId="10269" xr:uid="{2A8FCCC1-0B8D-4865-88AC-4D9D600073BC}"/>
    <cellStyle name="Comma 3 7 5 5 2 2" xfId="24134" xr:uid="{9C7250A3-A4BA-4400-83EC-56A49E4BE429}"/>
    <cellStyle name="Comma 3 7 5 5 3" xfId="18847" xr:uid="{FC032F72-81DD-43AA-8D28-3E5EBFE56D2C}"/>
    <cellStyle name="Comma 3 7 5 6" xfId="5297" xr:uid="{0E90CF2F-7C7F-403E-8ADC-422F12FA6D7B}"/>
    <cellStyle name="Comma 3 7 5 6 2" xfId="10771" xr:uid="{16E18477-7BB8-4798-AA9C-514313A68DE1}"/>
    <cellStyle name="Comma 3 7 5 6 2 2" xfId="24636" xr:uid="{53DD1A38-28A8-487B-9BDC-9445FFC2994F}"/>
    <cellStyle name="Comma 3 7 5 6 3" xfId="19331" xr:uid="{88D3433E-DDB8-48BD-91C5-4622811269B0}"/>
    <cellStyle name="Comma 3 7 5 7" xfId="5799" xr:uid="{BDD9FA7E-CCDF-4B35-AC9B-5681EE07B8EC}"/>
    <cellStyle name="Comma 3 7 5 7 2" xfId="11273" xr:uid="{4127FEDF-2F3E-4C34-98AE-A5788A661115}"/>
    <cellStyle name="Comma 3 7 5 7 2 2" xfId="25138" xr:uid="{BF82BF1E-31DB-4C6F-A312-0FAF1AC4B6C6}"/>
    <cellStyle name="Comma 3 7 5 7 3" xfId="19833" xr:uid="{85B85C24-756B-49E5-870F-F5616763886E}"/>
    <cellStyle name="Comma 3 7 5 8" xfId="2829" xr:uid="{D0DDE7C7-E37C-4B42-AD8E-40BA0031FF68}"/>
    <cellStyle name="Comma 3 7 5 8 2" xfId="16871" xr:uid="{FEB858F4-9084-49BB-ACC2-3A82B5D25B1B}"/>
    <cellStyle name="Comma 3 7 5 9" xfId="6739" xr:uid="{6C3FD0E2-7032-4C11-BC60-6CBA99C50622}"/>
    <cellStyle name="Comma 3 7 5 9 2" xfId="20610" xr:uid="{48B76653-FB3D-40CA-8131-3259C076BE0A}"/>
    <cellStyle name="Comma 3 7 6" xfId="1217" xr:uid="{FD4F5E7B-271D-4AD7-BA9E-E62E10F9ACC5}"/>
    <cellStyle name="Comma 3 7 6 10" xfId="11997" xr:uid="{13D52592-9C69-4672-99F8-0D327F017EE2}"/>
    <cellStyle name="Comma 3 7 6 10 2" xfId="25861" xr:uid="{79E3BED8-B44B-4F79-8D92-0A18A40AE4A9}"/>
    <cellStyle name="Comma 3 7 6 11" xfId="13742" xr:uid="{5C822AC2-C9B2-4FB3-9EC4-795092FE0E58}"/>
    <cellStyle name="Comma 3 7 6 11 2" xfId="27606" xr:uid="{42DA0FED-932B-4B4B-A273-BE79553B301A}"/>
    <cellStyle name="Comma 3 7 6 12" xfId="15290" xr:uid="{684DA60F-B655-4690-AFDA-49AFBCD1C260}"/>
    <cellStyle name="Comma 3 7 6 2" xfId="1723" xr:uid="{8FF95873-2440-4918-B41F-174EEC32A447}"/>
    <cellStyle name="Comma 3 7 6 2 2" xfId="4445" xr:uid="{8C16B60C-3A2C-46DA-A651-5F8534D892D4}"/>
    <cellStyle name="Comma 3 7 6 2 2 2" xfId="9891" xr:uid="{584F85F1-2851-4157-BC5A-86AC7A2991FD}"/>
    <cellStyle name="Comma 3 7 6 2 2 2 2" xfId="23756" xr:uid="{F3EFAD07-C6DE-4CA9-B86C-9553CF4FE815}"/>
    <cellStyle name="Comma 3 7 6 2 2 3" xfId="18479" xr:uid="{9DD78D01-72ED-4897-85EB-7CF1098BA7B0}"/>
    <cellStyle name="Comma 3 7 6 2 3" xfId="3435" xr:uid="{8A27A4A7-4C03-45F9-A185-AB0EE3ABBCB3}"/>
    <cellStyle name="Comma 3 7 6 2 3 2" xfId="17477" xr:uid="{F2A2C2D6-646C-414A-87A7-131B861CE694}"/>
    <cellStyle name="Comma 3 7 6 2 4" xfId="7369" xr:uid="{C3ABB6C0-F8CD-4A68-A9AB-5ED4C4C41B5F}"/>
    <cellStyle name="Comma 3 7 6 2 4 2" xfId="21240" xr:uid="{ED188E4B-72CC-48E7-824C-FD1FC464F72F}"/>
    <cellStyle name="Comma 3 7 6 2 5" xfId="8883" xr:uid="{A927A8ED-5AA4-4F7E-87FE-AA3B65BB8C7F}"/>
    <cellStyle name="Comma 3 7 6 2 5 2" xfId="22748" xr:uid="{0D6AA3DF-8D3C-4FA8-98AF-BEC76B371D14}"/>
    <cellStyle name="Comma 3 7 6 2 6" xfId="12503" xr:uid="{FC275128-A911-4487-B67F-209E01420FCB}"/>
    <cellStyle name="Comma 3 7 6 2 6 2" xfId="26367" xr:uid="{F06AA0BB-FBF5-40A2-9F17-4C9CCC46DCBD}"/>
    <cellStyle name="Comma 3 7 6 2 7" xfId="14248" xr:uid="{F81148E4-C155-4FDE-A6D4-C9D1913707D6}"/>
    <cellStyle name="Comma 3 7 6 2 7 2" xfId="28112" xr:uid="{3D55D8D8-97B6-4DF6-A83D-D33CE8CB9DD3}"/>
    <cellStyle name="Comma 3 7 6 2 8" xfId="15796" xr:uid="{948E423A-1135-4888-A69D-5F182F4823AD}"/>
    <cellStyle name="Comma 3 7 6 3" xfId="2231" xr:uid="{CDB74740-2581-4C1C-98B8-3A546C2E3387}"/>
    <cellStyle name="Comma 3 7 6 3 2" xfId="3951" xr:uid="{CE60DF3B-6FD5-45F5-8D7B-218F17F97C0F}"/>
    <cellStyle name="Comma 3 7 6 3 2 2" xfId="17985" xr:uid="{019F272C-F55A-4E4E-81E0-2ABB727C82F9}"/>
    <cellStyle name="Comma 3 7 6 3 3" xfId="7877" xr:uid="{97556A74-7553-47FF-A631-48DC91C8620A}"/>
    <cellStyle name="Comma 3 7 6 3 3 2" xfId="21746" xr:uid="{AE8CFDAC-487C-4F86-800D-ECB5D8744AD8}"/>
    <cellStyle name="Comma 3 7 6 3 4" xfId="9395" xr:uid="{4CB350F5-6D0A-4E8F-AA5B-563A3E1C216C}"/>
    <cellStyle name="Comma 3 7 6 3 4 2" xfId="23260" xr:uid="{DAE52BC2-E26B-4FED-BDE3-DF863D3644A3}"/>
    <cellStyle name="Comma 3 7 6 3 5" xfId="13009" xr:uid="{08D07D4B-775F-4422-BB36-859FF6ACA637}"/>
    <cellStyle name="Comma 3 7 6 3 5 2" xfId="26873" xr:uid="{2C7598B5-7BAC-4FB4-94CB-400316F89982}"/>
    <cellStyle name="Comma 3 7 6 3 6" xfId="14754" xr:uid="{80160E42-F8FD-491A-B299-EE8AED5CD8DD}"/>
    <cellStyle name="Comma 3 7 6 3 6 2" xfId="28618" xr:uid="{CA342951-8A32-4EE3-947B-40FE51D35EF2}"/>
    <cellStyle name="Comma 3 7 6 3 7" xfId="16302" xr:uid="{30652BD9-8411-4BB6-9B19-1FF474BD546A}"/>
    <cellStyle name="Comma 3 7 6 4" xfId="4929" xr:uid="{B7EB65D2-B679-43E0-B7D0-067F87236A3D}"/>
    <cellStyle name="Comma 3 7 6 4 2" xfId="10393" xr:uid="{5F7B180A-6709-46C2-BBAD-1700D979B796}"/>
    <cellStyle name="Comma 3 7 6 4 2 2" xfId="24258" xr:uid="{4DE36032-B251-46AD-9240-9B9215E8F82D}"/>
    <cellStyle name="Comma 3 7 6 4 3" xfId="18963" xr:uid="{1B0C4F7A-57D0-42B5-BA75-656C8DE47FA1}"/>
    <cellStyle name="Comma 3 7 6 5" xfId="5421" xr:uid="{92B1B930-0287-4612-B4ED-79ACEFDF7387}"/>
    <cellStyle name="Comma 3 7 6 5 2" xfId="10895" xr:uid="{F53C31C1-EB9C-4A60-8514-E5E673D1FE68}"/>
    <cellStyle name="Comma 3 7 6 5 2 2" xfId="24760" xr:uid="{C7A9A42F-4BDD-4637-8201-5F275783D770}"/>
    <cellStyle name="Comma 3 7 6 5 3" xfId="19455" xr:uid="{AE8ACDD2-F34A-4C4B-A331-C8557F131BD6}"/>
    <cellStyle name="Comma 3 7 6 6" xfId="5923" xr:uid="{0FDF950E-FF99-42CB-94D8-272258CE0662}"/>
    <cellStyle name="Comma 3 7 6 6 2" xfId="11397" xr:uid="{0C24CE27-D270-429F-9D7A-239B1E561BA3}"/>
    <cellStyle name="Comma 3 7 6 6 2 2" xfId="25262" xr:uid="{E8208BFC-C0EE-4795-B0B8-2CB34D5DCA43}"/>
    <cellStyle name="Comma 3 7 6 6 3" xfId="19957" xr:uid="{49D6F78A-BCDE-4576-B2B4-F7ED14903E8C}"/>
    <cellStyle name="Comma 3 7 6 7" xfId="2947" xr:uid="{6B251764-2691-45EE-8CD9-78A5D5C06185}"/>
    <cellStyle name="Comma 3 7 6 7 2" xfId="16989" xr:uid="{0D225B1D-17A8-4DCA-9A55-D8FFB3DBDAE2}"/>
    <cellStyle name="Comma 3 7 6 8" xfId="6863" xr:uid="{BE3D387B-C475-4468-BA75-4B4EE2817620}"/>
    <cellStyle name="Comma 3 7 6 8 2" xfId="20734" xr:uid="{D16D40E4-2297-4F8D-A04A-3831397F1460}"/>
    <cellStyle name="Comma 3 7 6 9" xfId="8387" xr:uid="{572FFC90-9A86-47AB-B809-26C8D476E0B9}"/>
    <cellStyle name="Comma 3 7 6 9 2" xfId="22252" xr:uid="{52622D97-03C7-4339-A202-CB67FC68C08C}"/>
    <cellStyle name="Comma 3 7 7" xfId="1475" xr:uid="{8BF8BEA8-338A-430C-894C-EF79E7C1A491}"/>
    <cellStyle name="Comma 3 7 7 2" xfId="4199" xr:uid="{FC295D74-B4B5-4BE1-BE37-316B95A35F60}"/>
    <cellStyle name="Comma 3 7 7 2 2" xfId="9643" xr:uid="{3E323406-83AD-47E9-9B41-C91E879E83AC}"/>
    <cellStyle name="Comma 3 7 7 2 2 2" xfId="23508" xr:uid="{273C1E26-863B-4ED2-8C12-09E29126D25A}"/>
    <cellStyle name="Comma 3 7 7 2 3" xfId="18233" xr:uid="{01098F3E-3796-4019-9FA6-76501E82B243}"/>
    <cellStyle name="Comma 3 7 7 3" xfId="3189" xr:uid="{D0E4B087-4109-46A2-BB49-EEC5549DAF02}"/>
    <cellStyle name="Comma 3 7 7 3 2" xfId="17231" xr:uid="{E450FC58-BA66-49FD-B177-2687BFE5B01D}"/>
    <cellStyle name="Comma 3 7 7 4" xfId="7121" xr:uid="{A6D93DE4-740C-4A49-A82F-32D6E82AB994}"/>
    <cellStyle name="Comma 3 7 7 4 2" xfId="20992" xr:uid="{2DCCDA54-8CCC-46AF-8772-9305994D88F9}"/>
    <cellStyle name="Comma 3 7 7 5" xfId="8635" xr:uid="{32EFBDA3-BE7B-4EC2-AFA6-A92456EA6B7E}"/>
    <cellStyle name="Comma 3 7 7 5 2" xfId="22500" xr:uid="{6BDEFEB5-48AF-432A-8976-8527B2B936DB}"/>
    <cellStyle name="Comma 3 7 7 6" xfId="12255" xr:uid="{A9DB305C-7185-4C93-B4AB-5502D3E42C84}"/>
    <cellStyle name="Comma 3 7 7 6 2" xfId="26119" xr:uid="{B3ACA8B5-5F14-46B4-901B-F8F756C5256A}"/>
    <cellStyle name="Comma 3 7 7 7" xfId="14000" xr:uid="{EA3E6C61-FE15-4958-BE08-D0D6B09496FD}"/>
    <cellStyle name="Comma 3 7 7 7 2" xfId="27864" xr:uid="{E2802546-4B3C-43E6-855A-8AF1BF250979}"/>
    <cellStyle name="Comma 3 7 7 8" xfId="15548" xr:uid="{3982DFEC-AD22-4AB4-ABBD-0BC2F78F1221}"/>
    <cellStyle name="Comma 3 7 8" xfId="1983" xr:uid="{E4326872-B89B-48BD-87CE-F87B79680A5E}"/>
    <cellStyle name="Comma 3 7 8 2" xfId="3703" xr:uid="{3D9C5303-4FFD-4228-8642-B534FECC6A96}"/>
    <cellStyle name="Comma 3 7 8 2 2" xfId="17737" xr:uid="{1609FF3C-0C89-46C5-9A1D-4C196708761A}"/>
    <cellStyle name="Comma 3 7 8 3" xfId="7629" xr:uid="{2EDD389F-00FB-43C3-838F-783D53F25A2B}"/>
    <cellStyle name="Comma 3 7 8 3 2" xfId="21498" xr:uid="{7DFAF160-3468-42C7-9ECC-49E9ECA02C23}"/>
    <cellStyle name="Comma 3 7 8 4" xfId="9147" xr:uid="{600E44F9-4B7F-4276-9FBB-5F5889B55D2F}"/>
    <cellStyle name="Comma 3 7 8 4 2" xfId="23012" xr:uid="{21E01131-4394-4152-B5D5-BA26A073375F}"/>
    <cellStyle name="Comma 3 7 8 5" xfId="12761" xr:uid="{86261F5D-A513-44BD-9F72-8FC8AF29F374}"/>
    <cellStyle name="Comma 3 7 8 5 2" xfId="26625" xr:uid="{B84F9BA7-E3D0-4DAE-9B34-68C412F28D25}"/>
    <cellStyle name="Comma 3 7 8 6" xfId="14506" xr:uid="{CA2402A1-A053-4CE7-86CA-1DF42645EC01}"/>
    <cellStyle name="Comma 3 7 8 6 2" xfId="28370" xr:uid="{9D795DF9-40E0-4A2F-BA47-153252997EB8}"/>
    <cellStyle name="Comma 3 7 8 7" xfId="16054" xr:uid="{B974DC31-2442-4F88-8EBF-A30D9026A270}"/>
    <cellStyle name="Comma 3 7 9" xfId="4699" xr:uid="{ABB3D434-5197-4550-A5CD-786BA94E5F08}"/>
    <cellStyle name="Comma 3 7 9 2" xfId="10145" xr:uid="{7B479B63-E1D9-46FC-82E5-9FCDDD2E9CF7}"/>
    <cellStyle name="Comma 3 7 9 2 2" xfId="24010" xr:uid="{7FB8A35E-C3C3-4528-918D-E87BB386A7C4}"/>
    <cellStyle name="Comma 3 7 9 3" xfId="18733" xr:uid="{73BE55D0-6F31-4ADE-8DE1-272127916940}"/>
    <cellStyle name="Comma 3 8" xfId="963" xr:uid="{85C0FA94-17E5-4CB5-BD6B-BC4F382977B0}"/>
    <cellStyle name="Comma 3 8 10" xfId="5177" xr:uid="{AA707562-80BE-47D1-A9A7-163EB9B36DDD}"/>
    <cellStyle name="Comma 3 8 10 2" xfId="10649" xr:uid="{03187D28-4622-4587-A999-DEDAEE318508}"/>
    <cellStyle name="Comma 3 8 10 2 2" xfId="24514" xr:uid="{950E489E-F4CE-40E8-A12E-B24DA806E677}"/>
    <cellStyle name="Comma 3 8 10 3" xfId="19211" xr:uid="{EF44FB5A-06AD-4BFA-9D51-DDE2A36C1C28}"/>
    <cellStyle name="Comma 3 8 11" xfId="5677" xr:uid="{A3E6D9EA-C70A-4431-9C28-0C26464A675D}"/>
    <cellStyle name="Comma 3 8 11 2" xfId="11151" xr:uid="{96C292D5-9E1A-446E-B3C1-58CC455D7E96}"/>
    <cellStyle name="Comma 3 8 11 2 2" xfId="25016" xr:uid="{5F03AC0B-395C-4687-97D5-9D8687AAFD23}"/>
    <cellStyle name="Comma 3 8 11 3" xfId="19711" xr:uid="{532EE2F8-845E-483A-B72E-5B54A4EAFD9B}"/>
    <cellStyle name="Comma 3 8 12" xfId="2719" xr:uid="{878030F7-0BD5-4FA4-9540-0257D4183A0D}"/>
    <cellStyle name="Comma 3 8 12 2" xfId="16761" xr:uid="{AE836A07-8427-4E9E-9807-507CDA94BF08}"/>
    <cellStyle name="Comma 3 8 13" xfId="6614" xr:uid="{629708E0-8F12-4C51-8173-FC11A35B07EB}"/>
    <cellStyle name="Comma 3 8 13 2" xfId="20488" xr:uid="{8AB8679B-0B64-4957-B8C4-6DD5CE17BAA0}"/>
    <cellStyle name="Comma 3 8 14" xfId="8141" xr:uid="{8630408C-D267-4B31-8703-64823E46486C}"/>
    <cellStyle name="Comma 3 8 14 2" xfId="22006" xr:uid="{30090704-03F3-4BAC-90DF-786252CF7731}"/>
    <cellStyle name="Comma 3 8 15" xfId="11751" xr:uid="{6CF50A86-53C9-4903-B589-337A86FE89E5}"/>
    <cellStyle name="Comma 3 8 15 2" xfId="25615" xr:uid="{0D9B4F03-7F10-41A0-8B3B-84CA6A68625E}"/>
    <cellStyle name="Comma 3 8 16" xfId="13496" xr:uid="{9CA2D009-96FB-4041-98D2-1863E26BA330}"/>
    <cellStyle name="Comma 3 8 16 2" xfId="27360" xr:uid="{77B04EC9-1FCE-4CFC-B909-CA72BC17F307}"/>
    <cellStyle name="Comma 3 8 17" xfId="15044" xr:uid="{9BE5DCAC-6A6E-4792-BAB4-40601DA0A926}"/>
    <cellStyle name="Comma 3 8 2" xfId="993" xr:uid="{C70E53C3-3307-4FFC-83FC-07436977E8C6}"/>
    <cellStyle name="Comma 3 8 2 10" xfId="2739" xr:uid="{3D61EB9A-6F66-4B9E-BC27-6A717975B2E5}"/>
    <cellStyle name="Comma 3 8 2 10 2" xfId="16781" xr:uid="{1634FC9F-84BB-4497-93A2-6632CC383528}"/>
    <cellStyle name="Comma 3 8 2 11" xfId="6639" xr:uid="{75FF1B7F-2E2C-4F32-A3ED-72AAF5DB1847}"/>
    <cellStyle name="Comma 3 8 2 11 2" xfId="20510" xr:uid="{58CE6D3E-9FF6-4AD5-825E-31E9D42AC51D}"/>
    <cellStyle name="Comma 3 8 2 12" xfId="8163" xr:uid="{2EDFEA4B-5AC7-4A83-A757-9626035E8F15}"/>
    <cellStyle name="Comma 3 8 2 12 2" xfId="22028" xr:uid="{643EB192-2C1B-4CAF-B87F-572FDA935C62}"/>
    <cellStyle name="Comma 3 8 2 13" xfId="11773" xr:uid="{CCF0C5FB-D22E-4DE7-A728-F6A430891BD4}"/>
    <cellStyle name="Comma 3 8 2 13 2" xfId="25637" xr:uid="{2052DCE4-A47F-4D48-9D3C-256FE7FAFE77}"/>
    <cellStyle name="Comma 3 8 2 14" xfId="13518" xr:uid="{C4AC3209-C423-407E-9387-1CF28BA76512}"/>
    <cellStyle name="Comma 3 8 2 14 2" xfId="27382" xr:uid="{D7E72AC2-AF67-4CAC-996A-D579AB5BDAAC}"/>
    <cellStyle name="Comma 3 8 2 15" xfId="15066" xr:uid="{2701702F-4F04-4B84-8410-D6EA5A014425}"/>
    <cellStyle name="Comma 3 8 2 2" xfId="1042" xr:uid="{BE158CBA-F434-4803-91C3-61B6F7F86405}"/>
    <cellStyle name="Comma 3 8 2 2 10" xfId="6688" xr:uid="{7815E677-2B32-4A85-99DC-CF62108F7B60}"/>
    <cellStyle name="Comma 3 8 2 2 10 2" xfId="20559" xr:uid="{9D632122-5BFE-478D-886D-F0C19C87B8BF}"/>
    <cellStyle name="Comma 3 8 2 2 11" xfId="8212" xr:uid="{15CB0A15-744D-46CF-8455-5965A0A09C47}"/>
    <cellStyle name="Comma 3 8 2 2 11 2" xfId="22077" xr:uid="{568829EA-2611-4C35-A5E5-56DC7C8D848B}"/>
    <cellStyle name="Comma 3 8 2 2 12" xfId="11822" xr:uid="{8EA2B55A-EBEF-4F8A-A057-D23AAEC63F0F}"/>
    <cellStyle name="Comma 3 8 2 2 12 2" xfId="25686" xr:uid="{ADF4BB1A-D79A-4CAF-8090-1BC548C38182}"/>
    <cellStyle name="Comma 3 8 2 2 13" xfId="13567" xr:uid="{E3044640-0122-44A4-A746-349EFBA472CF}"/>
    <cellStyle name="Comma 3 8 2 2 13 2" xfId="27431" xr:uid="{594F569B-2024-420A-9EC8-0E6BFD2E4E8F}"/>
    <cellStyle name="Comma 3 8 2 2 14" xfId="15115" xr:uid="{9C13D268-A254-4786-BDD5-5301327BA993}"/>
    <cellStyle name="Comma 3 8 2 2 2" xfId="1166" xr:uid="{744620AD-E254-40DB-B85A-6184220385F0}"/>
    <cellStyle name="Comma 3 8 2 2 2 10" xfId="8336" xr:uid="{83F996E1-1941-470C-8F9D-60579C75D195}"/>
    <cellStyle name="Comma 3 8 2 2 2 10 2" xfId="22201" xr:uid="{FF255C35-6526-4776-BE11-EBA86E2E21B8}"/>
    <cellStyle name="Comma 3 8 2 2 2 11" xfId="11946" xr:uid="{58C30B96-ED75-4ECC-856F-F46B5329A23F}"/>
    <cellStyle name="Comma 3 8 2 2 2 11 2" xfId="25810" xr:uid="{2546BE86-B8D4-4DD8-ADA3-2A9386A9004B}"/>
    <cellStyle name="Comma 3 8 2 2 2 12" xfId="13691" xr:uid="{1E477844-7297-4C8A-938D-831DD7D0CC79}"/>
    <cellStyle name="Comma 3 8 2 2 2 12 2" xfId="27555" xr:uid="{B547E8B1-2C7D-4FA8-A30F-3FA32BC85732}"/>
    <cellStyle name="Comma 3 8 2 2 2 13" xfId="15239" xr:uid="{C797CA8F-AF39-4FAB-BB3E-455200A315C5}"/>
    <cellStyle name="Comma 3 8 2 2 2 2" xfId="1414" xr:uid="{301E5219-C1C2-4816-8696-867D9AEA36CF}"/>
    <cellStyle name="Comma 3 8 2 2 2 2 10" xfId="12194" xr:uid="{5579A51B-06D6-4F52-837E-5DAC20AADC58}"/>
    <cellStyle name="Comma 3 8 2 2 2 2 10 2" xfId="26058" xr:uid="{1BEA3216-3012-4198-BC71-9E7CADC4E26D}"/>
    <cellStyle name="Comma 3 8 2 2 2 2 11" xfId="13939" xr:uid="{C387C1ED-122A-428F-B5E9-C1AF413C28DB}"/>
    <cellStyle name="Comma 3 8 2 2 2 2 11 2" xfId="27803" xr:uid="{430DAE27-539E-42ED-BF5F-A8BEF9B694C2}"/>
    <cellStyle name="Comma 3 8 2 2 2 2 12" xfId="15487" xr:uid="{CC30CCB7-641A-4FF6-AED8-AB828179447E}"/>
    <cellStyle name="Comma 3 8 2 2 2 2 2" xfId="1920" xr:uid="{679B4DEC-61BB-4999-9EE8-CF1C9F35E1F2}"/>
    <cellStyle name="Comma 3 8 2 2 2 2 2 2" xfId="4642" xr:uid="{38A36183-33A4-4B9C-8D78-31F9525DC80D}"/>
    <cellStyle name="Comma 3 8 2 2 2 2 2 2 2" xfId="10088" xr:uid="{B57DBE32-6F40-44AD-8CF9-9B722BB24F22}"/>
    <cellStyle name="Comma 3 8 2 2 2 2 2 2 2 2" xfId="23953" xr:uid="{7BEEBA51-8378-4419-A469-0F4224E48DEF}"/>
    <cellStyle name="Comma 3 8 2 2 2 2 2 2 3" xfId="18676" xr:uid="{6AB03621-DB62-4B45-B32E-AE54C8E4FD15}"/>
    <cellStyle name="Comma 3 8 2 2 2 2 2 3" xfId="3632" xr:uid="{935E16BF-4715-45A1-88DC-52572DFD876A}"/>
    <cellStyle name="Comma 3 8 2 2 2 2 2 3 2" xfId="17674" xr:uid="{3542105E-D760-4476-834D-1B5797F8038D}"/>
    <cellStyle name="Comma 3 8 2 2 2 2 2 4" xfId="7566" xr:uid="{F3A84A5D-1647-4972-80FC-5F10E5AA4AF3}"/>
    <cellStyle name="Comma 3 8 2 2 2 2 2 4 2" xfId="21437" xr:uid="{9676633C-408A-4A44-AA05-58972F0A1640}"/>
    <cellStyle name="Comma 3 8 2 2 2 2 2 5" xfId="9080" xr:uid="{CFF61940-2DD1-4159-BBD9-80236470BAC9}"/>
    <cellStyle name="Comma 3 8 2 2 2 2 2 5 2" xfId="22945" xr:uid="{A0651B48-F618-4C1A-9E98-896E1B6D2C39}"/>
    <cellStyle name="Comma 3 8 2 2 2 2 2 6" xfId="12700" xr:uid="{4CEB48C5-934A-447E-99D1-BF76CFB8C9A2}"/>
    <cellStyle name="Comma 3 8 2 2 2 2 2 6 2" xfId="26564" xr:uid="{4E7FAC45-F496-45AB-BC2C-3D2765412102}"/>
    <cellStyle name="Comma 3 8 2 2 2 2 2 7" xfId="14445" xr:uid="{99D508F2-4884-4C49-92B3-65BF0F8A661D}"/>
    <cellStyle name="Comma 3 8 2 2 2 2 2 7 2" xfId="28309" xr:uid="{0FDDA719-87DB-4039-AEEC-42A5982266C3}"/>
    <cellStyle name="Comma 3 8 2 2 2 2 2 8" xfId="15993" xr:uid="{A605B2C6-121A-4D7B-B422-BF9D7F31CD64}"/>
    <cellStyle name="Comma 3 8 2 2 2 2 3" xfId="2428" xr:uid="{145AD38F-EEF6-467D-B4AF-770F05CD475F}"/>
    <cellStyle name="Comma 3 8 2 2 2 2 3 2" xfId="4148" xr:uid="{DDCDFBC2-2BBF-4521-8C0C-9479AA06EB78}"/>
    <cellStyle name="Comma 3 8 2 2 2 2 3 2 2" xfId="18182" xr:uid="{96935BC8-3126-4AE2-9F66-BFF389096FB6}"/>
    <cellStyle name="Comma 3 8 2 2 2 2 3 3" xfId="8074" xr:uid="{89496B2E-19A7-42F9-92BC-996796F39898}"/>
    <cellStyle name="Comma 3 8 2 2 2 2 3 3 2" xfId="21943" xr:uid="{79705652-B91B-4EEC-AB49-C232616E2104}"/>
    <cellStyle name="Comma 3 8 2 2 2 2 3 4" xfId="9592" xr:uid="{66DB3C08-EE88-49A5-B191-76F4698D2164}"/>
    <cellStyle name="Comma 3 8 2 2 2 2 3 4 2" xfId="23457" xr:uid="{B88CC415-EE19-4D36-B1DC-EBA717FA9F19}"/>
    <cellStyle name="Comma 3 8 2 2 2 2 3 5" xfId="13206" xr:uid="{E6727F15-5034-4ECA-AB98-20ABF987D443}"/>
    <cellStyle name="Comma 3 8 2 2 2 2 3 5 2" xfId="27070" xr:uid="{015F00F0-D2B1-41AA-8229-42C6862D7CC2}"/>
    <cellStyle name="Comma 3 8 2 2 2 2 3 6" xfId="14951" xr:uid="{8D1E4327-8503-421A-9864-08CA94842788}"/>
    <cellStyle name="Comma 3 8 2 2 2 2 3 6 2" xfId="28815" xr:uid="{FAF4E658-686A-4B52-BCA7-5B9A6F2AAFDD}"/>
    <cellStyle name="Comma 3 8 2 2 2 2 3 7" xfId="16499" xr:uid="{CDCF8D9D-0761-40C5-8089-CFE3FB67F04D}"/>
    <cellStyle name="Comma 3 8 2 2 2 2 4" xfId="5120" xr:uid="{F74BAD5C-88D4-44B0-80FB-C999F507FDB3}"/>
    <cellStyle name="Comma 3 8 2 2 2 2 4 2" xfId="10590" xr:uid="{8E8BA1B4-D859-4B61-9BAD-DDD323627536}"/>
    <cellStyle name="Comma 3 8 2 2 2 2 4 2 2" xfId="24455" xr:uid="{3FB740A6-DC7E-40DD-8139-AFC1A144217F}"/>
    <cellStyle name="Comma 3 8 2 2 2 2 4 3" xfId="19154" xr:uid="{67A8CA78-167B-42E8-8DB4-FD09FE6D8AB4}"/>
    <cellStyle name="Comma 3 8 2 2 2 2 5" xfId="5618" xr:uid="{C168B633-1051-4CDA-8586-238F571209B9}"/>
    <cellStyle name="Comma 3 8 2 2 2 2 5 2" xfId="11092" xr:uid="{45CE8847-9D80-44C7-BE2E-CD1AC9A877F4}"/>
    <cellStyle name="Comma 3 8 2 2 2 2 5 2 2" xfId="24957" xr:uid="{895E23A5-0D83-4F3B-BE4E-173D95229B80}"/>
    <cellStyle name="Comma 3 8 2 2 2 2 5 3" xfId="19652" xr:uid="{69DDB3A9-43F5-479C-9352-79C632A87871}"/>
    <cellStyle name="Comma 3 8 2 2 2 2 6" xfId="6120" xr:uid="{632DC4B3-9A64-4DBB-83D6-B39F327C4110}"/>
    <cellStyle name="Comma 3 8 2 2 2 2 6 2" xfId="11594" xr:uid="{6AC68967-4B60-4020-BC02-C7B03A018FBE}"/>
    <cellStyle name="Comma 3 8 2 2 2 2 6 2 2" xfId="25459" xr:uid="{96750D88-FE27-484B-93F5-DB47FEC95A18}"/>
    <cellStyle name="Comma 3 8 2 2 2 2 6 3" xfId="20154" xr:uid="{B962CDD4-38B8-4352-8D90-E96E86FC5822}"/>
    <cellStyle name="Comma 3 8 2 2 2 2 7" xfId="3138" xr:uid="{5D53E9FB-C279-4118-9CD2-B5D6E6BF0A43}"/>
    <cellStyle name="Comma 3 8 2 2 2 2 7 2" xfId="17180" xr:uid="{370F10A5-E7C3-4A90-94F4-14629200A562}"/>
    <cellStyle name="Comma 3 8 2 2 2 2 8" xfId="7060" xr:uid="{01C3DEE0-7025-4DF0-87A7-494F058CC17E}"/>
    <cellStyle name="Comma 3 8 2 2 2 2 8 2" xfId="20931" xr:uid="{0B3728BA-E6A2-4904-AF8E-19BAD4A8989D}"/>
    <cellStyle name="Comma 3 8 2 2 2 2 9" xfId="8584" xr:uid="{5A7801BC-D18E-4537-B34F-0090589B28FF}"/>
    <cellStyle name="Comma 3 8 2 2 2 2 9 2" xfId="22449" xr:uid="{DDCECE0E-781B-4177-BD95-2DDEC5537862}"/>
    <cellStyle name="Comma 3 8 2 2 2 3" xfId="1672" xr:uid="{5082EFAB-E27B-46D8-8FAD-B79F9974EC55}"/>
    <cellStyle name="Comma 3 8 2 2 2 3 2" xfId="4394" xr:uid="{7AEA922A-4D06-4BC3-A5BE-D876C93F3BB5}"/>
    <cellStyle name="Comma 3 8 2 2 2 3 2 2" xfId="9840" xr:uid="{D596AF9E-0B9F-4E54-924D-39399936DB83}"/>
    <cellStyle name="Comma 3 8 2 2 2 3 2 2 2" xfId="23705" xr:uid="{EAEBF2CD-0C88-4E15-B066-ECC13C3E88A7}"/>
    <cellStyle name="Comma 3 8 2 2 2 3 2 3" xfId="18428" xr:uid="{E9A8F429-78AC-4631-8E05-0D2908FAA5F6}"/>
    <cellStyle name="Comma 3 8 2 2 2 3 3" xfId="3384" xr:uid="{4DE31C76-54DD-47F8-AF4B-872F98F03ED7}"/>
    <cellStyle name="Comma 3 8 2 2 2 3 3 2" xfId="17426" xr:uid="{5772C3BA-D99B-4007-B806-B4C31B2CAAF2}"/>
    <cellStyle name="Comma 3 8 2 2 2 3 4" xfId="7318" xr:uid="{9957FDCA-0E05-40E1-82FA-A0052296524C}"/>
    <cellStyle name="Comma 3 8 2 2 2 3 4 2" xfId="21189" xr:uid="{31C6CE5D-B0A9-421F-9AB3-2969EF7190EF}"/>
    <cellStyle name="Comma 3 8 2 2 2 3 5" xfId="8832" xr:uid="{7087FE53-684D-472D-A033-EEAA39A2949E}"/>
    <cellStyle name="Comma 3 8 2 2 2 3 5 2" xfId="22697" xr:uid="{476E3C2A-D060-41C7-A2C6-01A1C60E067D}"/>
    <cellStyle name="Comma 3 8 2 2 2 3 6" xfId="12452" xr:uid="{8122F6F3-3160-4256-9D77-56F3E481B8A8}"/>
    <cellStyle name="Comma 3 8 2 2 2 3 6 2" xfId="26316" xr:uid="{C3CDEDAB-828E-44AD-8767-15B30340C5D2}"/>
    <cellStyle name="Comma 3 8 2 2 2 3 7" xfId="14197" xr:uid="{C17F390D-A655-462D-AAA7-E10C7898F953}"/>
    <cellStyle name="Comma 3 8 2 2 2 3 7 2" xfId="28061" xr:uid="{5E438A1D-BF81-4415-84D0-0B435A147AD6}"/>
    <cellStyle name="Comma 3 8 2 2 2 3 8" xfId="15745" xr:uid="{86385FC8-C1EC-4A65-8C40-0B8C83A7AE91}"/>
    <cellStyle name="Comma 3 8 2 2 2 4" xfId="2180" xr:uid="{04CA929F-418E-4844-AFEC-D3BE4D2C14F9}"/>
    <cellStyle name="Comma 3 8 2 2 2 4 2" xfId="3900" xr:uid="{241E8DCD-7B96-4ED6-BC0A-501F1EFD89FC}"/>
    <cellStyle name="Comma 3 8 2 2 2 4 2 2" xfId="17934" xr:uid="{7FF7855B-21A2-45CF-9DD2-C2AE98D254EC}"/>
    <cellStyle name="Comma 3 8 2 2 2 4 3" xfId="7826" xr:uid="{A0979E38-CE19-4D96-A713-5F9778E81110}"/>
    <cellStyle name="Comma 3 8 2 2 2 4 3 2" xfId="21695" xr:uid="{29494920-7372-4AA9-86A1-D807EB0A7193}"/>
    <cellStyle name="Comma 3 8 2 2 2 4 4" xfId="9344" xr:uid="{98A749DC-CA6F-445D-97F8-81AE41243DBC}"/>
    <cellStyle name="Comma 3 8 2 2 2 4 4 2" xfId="23209" xr:uid="{9719D88F-763B-4CD4-8C88-1888E1FE1D83}"/>
    <cellStyle name="Comma 3 8 2 2 2 4 5" xfId="12958" xr:uid="{4B89CC8A-DD7B-47C1-B815-8C3CDEB0BD3D}"/>
    <cellStyle name="Comma 3 8 2 2 2 4 5 2" xfId="26822" xr:uid="{B48D8B6F-02A6-45EB-BF2B-BAD42B003359}"/>
    <cellStyle name="Comma 3 8 2 2 2 4 6" xfId="14703" xr:uid="{D9064FFC-6977-4F17-A67E-D3BF2C2F5B78}"/>
    <cellStyle name="Comma 3 8 2 2 2 4 6 2" xfId="28567" xr:uid="{D421858D-CF4E-4B7A-B051-95618A4E334D}"/>
    <cellStyle name="Comma 3 8 2 2 2 4 7" xfId="16251" xr:uid="{FD3F4775-88B5-464D-AF45-ECB4764DE825}"/>
    <cellStyle name="Comma 3 8 2 2 2 5" xfId="4881" xr:uid="{4C04DED4-F8C0-4F4F-8190-AB6E3E9E46AE}"/>
    <cellStyle name="Comma 3 8 2 2 2 5 2" xfId="10342" xr:uid="{2B85FECF-D59A-447C-9D2B-97007120AC87}"/>
    <cellStyle name="Comma 3 8 2 2 2 5 2 2" xfId="24207" xr:uid="{985DB729-47A6-46DD-BCE1-3228CA756EEB}"/>
    <cellStyle name="Comma 3 8 2 2 2 5 3" xfId="18915" xr:uid="{38325392-A8A3-46BB-B2F8-164A7F8E1DC8}"/>
    <cellStyle name="Comma 3 8 2 2 2 6" xfId="5370" xr:uid="{7FC5CCA9-841C-49A8-B44C-4DE651E3711B}"/>
    <cellStyle name="Comma 3 8 2 2 2 6 2" xfId="10844" xr:uid="{439B7E29-951D-4089-AFA2-AC58F45473A4}"/>
    <cellStyle name="Comma 3 8 2 2 2 6 2 2" xfId="24709" xr:uid="{E19CA47F-0390-4161-A410-F793DCDDFA01}"/>
    <cellStyle name="Comma 3 8 2 2 2 6 3" xfId="19404" xr:uid="{E6BF9683-08D5-4336-8471-DE79A745A9C7}"/>
    <cellStyle name="Comma 3 8 2 2 2 7" xfId="5872" xr:uid="{82D667F6-A972-4B47-B7D4-062F2126E00E}"/>
    <cellStyle name="Comma 3 8 2 2 2 7 2" xfId="11346" xr:uid="{97940BA3-DADB-49FD-8FE1-4B15F8CC8B8D}"/>
    <cellStyle name="Comma 3 8 2 2 2 7 2 2" xfId="25211" xr:uid="{D508F714-7D4E-4AE8-8DFE-44148E8205D4}"/>
    <cellStyle name="Comma 3 8 2 2 2 7 3" xfId="19906" xr:uid="{6F7FC2CA-35EB-4FA9-84FB-F4644F54EF52}"/>
    <cellStyle name="Comma 3 8 2 2 2 8" xfId="2897" xr:uid="{3F5D0C89-5207-4CC6-AE0D-D0CDC2E1EE25}"/>
    <cellStyle name="Comma 3 8 2 2 2 8 2" xfId="16939" xr:uid="{9BF2BAC9-4EDF-4675-89CD-61D38B0FDD7B}"/>
    <cellStyle name="Comma 3 8 2 2 2 9" xfId="6812" xr:uid="{C91CEE9F-3874-484B-8392-C9F0B66C7928}"/>
    <cellStyle name="Comma 3 8 2 2 2 9 2" xfId="20683" xr:uid="{5802D3A0-54C1-41CB-AB95-72418527E163}"/>
    <cellStyle name="Comma 3 8 2 2 3" xfId="1290" xr:uid="{3CC9A630-BACE-4F9E-867D-45501FA0F4E3}"/>
    <cellStyle name="Comma 3 8 2 2 3 10" xfId="12070" xr:uid="{70168E0D-2E79-431A-BC73-44B82191A617}"/>
    <cellStyle name="Comma 3 8 2 2 3 10 2" xfId="25934" xr:uid="{8F6B9731-B4E9-4DB7-91E9-4ECF906A5F44}"/>
    <cellStyle name="Comma 3 8 2 2 3 11" xfId="13815" xr:uid="{23E45269-F2BA-4AFD-92C6-5EF5A08EA4CD}"/>
    <cellStyle name="Comma 3 8 2 2 3 11 2" xfId="27679" xr:uid="{3142409B-A998-4379-BE5A-8402C3B06E3D}"/>
    <cellStyle name="Comma 3 8 2 2 3 12" xfId="15363" xr:uid="{5F995999-A761-45CA-8DF4-5DA2BD6D3CA5}"/>
    <cellStyle name="Comma 3 8 2 2 3 2" xfId="1796" xr:uid="{8A5D08CC-FBCF-411E-8FDF-E0389DB374E3}"/>
    <cellStyle name="Comma 3 8 2 2 3 2 2" xfId="4518" xr:uid="{D43F88BB-9453-424A-819E-4D8A59DD66D6}"/>
    <cellStyle name="Comma 3 8 2 2 3 2 2 2" xfId="9964" xr:uid="{18BAF221-2E4F-43B5-8505-A97C24DC8396}"/>
    <cellStyle name="Comma 3 8 2 2 3 2 2 2 2" xfId="23829" xr:uid="{C606664B-7A29-4A6A-8745-4F8298D7B67A}"/>
    <cellStyle name="Comma 3 8 2 2 3 2 2 3" xfId="18552" xr:uid="{4A886A98-C4B8-47EC-9FD6-9B3C1E3A15D1}"/>
    <cellStyle name="Comma 3 8 2 2 3 2 3" xfId="3508" xr:uid="{85E70DAD-D01F-4A07-984D-0CFD06D5ACE7}"/>
    <cellStyle name="Comma 3 8 2 2 3 2 3 2" xfId="17550" xr:uid="{BEB9BB72-E0C7-4447-B6BF-43E14606BB5E}"/>
    <cellStyle name="Comma 3 8 2 2 3 2 4" xfId="7442" xr:uid="{5ADCEE7E-9F2B-4033-89F0-BABC239D53D5}"/>
    <cellStyle name="Comma 3 8 2 2 3 2 4 2" xfId="21313" xr:uid="{1AC58481-7C34-4D66-ABF2-FA3112EA2CC1}"/>
    <cellStyle name="Comma 3 8 2 2 3 2 5" xfId="8956" xr:uid="{B9562991-DF1B-489C-9A07-805B5913C0FB}"/>
    <cellStyle name="Comma 3 8 2 2 3 2 5 2" xfId="22821" xr:uid="{25768B2B-3CF5-4DDF-B916-BDAECF29D78E}"/>
    <cellStyle name="Comma 3 8 2 2 3 2 6" xfId="12576" xr:uid="{F7CA4D30-1416-4188-8FE3-1D84EA43799C}"/>
    <cellStyle name="Comma 3 8 2 2 3 2 6 2" xfId="26440" xr:uid="{5E53C5AA-1C71-497F-AC84-08DFFBD0BBB1}"/>
    <cellStyle name="Comma 3 8 2 2 3 2 7" xfId="14321" xr:uid="{3F6E388A-0EDE-4DA9-A024-9FB323C46280}"/>
    <cellStyle name="Comma 3 8 2 2 3 2 7 2" xfId="28185" xr:uid="{FE3D65A6-0524-4EEF-B677-5AAD979F44FB}"/>
    <cellStyle name="Comma 3 8 2 2 3 2 8" xfId="15869" xr:uid="{0F8052D7-40E4-41C7-8D4E-F0A79BAEEB67}"/>
    <cellStyle name="Comma 3 8 2 2 3 3" xfId="2304" xr:uid="{8D825C8C-CF5D-40C1-B702-92807D780DF1}"/>
    <cellStyle name="Comma 3 8 2 2 3 3 2" xfId="4024" xr:uid="{6C497470-E59A-46EA-BD10-840E55C91BB3}"/>
    <cellStyle name="Comma 3 8 2 2 3 3 2 2" xfId="18058" xr:uid="{3AF8DF85-3C76-4F3A-B082-1E29625D0E11}"/>
    <cellStyle name="Comma 3 8 2 2 3 3 3" xfId="7950" xr:uid="{D672625C-6110-4CA1-84AB-9F59D85C0A9D}"/>
    <cellStyle name="Comma 3 8 2 2 3 3 3 2" xfId="21819" xr:uid="{526661B2-3932-4D10-94FD-E6E14B3D9BDF}"/>
    <cellStyle name="Comma 3 8 2 2 3 3 4" xfId="9468" xr:uid="{C5B8D807-5501-4046-B6A4-5A2764F82FB0}"/>
    <cellStyle name="Comma 3 8 2 2 3 3 4 2" xfId="23333" xr:uid="{5AFCD725-25D7-47B7-AADC-EF52BECF527D}"/>
    <cellStyle name="Comma 3 8 2 2 3 3 5" xfId="13082" xr:uid="{68799434-830F-4C96-A55B-B9217656BFD3}"/>
    <cellStyle name="Comma 3 8 2 2 3 3 5 2" xfId="26946" xr:uid="{461411B5-C0B0-47E5-8AE2-4036EC1A4C31}"/>
    <cellStyle name="Comma 3 8 2 2 3 3 6" xfId="14827" xr:uid="{AD575032-4FB8-4201-94BC-C1B522B136C6}"/>
    <cellStyle name="Comma 3 8 2 2 3 3 6 2" xfId="28691" xr:uid="{9948EBD5-9A7C-4E5D-9C08-7A3B43D6E999}"/>
    <cellStyle name="Comma 3 8 2 2 3 3 7" xfId="16375" xr:uid="{35ABA650-3895-4547-A5CE-80F463FCBA1C}"/>
    <cellStyle name="Comma 3 8 2 2 3 4" xfId="4997" xr:uid="{966DEA39-33DE-442E-A98C-582DA203BF00}"/>
    <cellStyle name="Comma 3 8 2 2 3 4 2" xfId="10466" xr:uid="{C2FBBC97-09C9-4711-8215-20B029456631}"/>
    <cellStyle name="Comma 3 8 2 2 3 4 2 2" xfId="24331" xr:uid="{7737B72E-E325-44F7-8DCA-46408D773C54}"/>
    <cellStyle name="Comma 3 8 2 2 3 4 3" xfId="19031" xr:uid="{7B84F62E-A8A8-4884-AE8A-DA763B084FCD}"/>
    <cellStyle name="Comma 3 8 2 2 3 5" xfId="5494" xr:uid="{D2920379-AC74-443D-84B8-6B31A0003CF2}"/>
    <cellStyle name="Comma 3 8 2 2 3 5 2" xfId="10968" xr:uid="{1B419EC8-8827-4379-98AE-EFE92F2B217C}"/>
    <cellStyle name="Comma 3 8 2 2 3 5 2 2" xfId="24833" xr:uid="{B6D0DA1F-283B-430E-B145-9C1BCBE17C22}"/>
    <cellStyle name="Comma 3 8 2 2 3 5 3" xfId="19528" xr:uid="{2A1370A8-AF9D-47BB-89A8-668A73EF5141}"/>
    <cellStyle name="Comma 3 8 2 2 3 6" xfId="5996" xr:uid="{BFA07BDA-9C40-4017-980C-DD6A8DD10CE1}"/>
    <cellStyle name="Comma 3 8 2 2 3 6 2" xfId="11470" xr:uid="{2912266A-180B-4218-8C1E-B1F7E383841A}"/>
    <cellStyle name="Comma 3 8 2 2 3 6 2 2" xfId="25335" xr:uid="{233FCC95-9B96-46F1-867D-D95037FD8C68}"/>
    <cellStyle name="Comma 3 8 2 2 3 6 3" xfId="20030" xr:uid="{6B765F41-3C4C-44C3-8F19-82BFE037E8CC}"/>
    <cellStyle name="Comma 3 8 2 2 3 7" xfId="3015" xr:uid="{0D2D2FD9-4841-40AB-A29A-36FBB191D032}"/>
    <cellStyle name="Comma 3 8 2 2 3 7 2" xfId="17057" xr:uid="{C761E81F-17A0-4938-9C4F-47A9635653A3}"/>
    <cellStyle name="Comma 3 8 2 2 3 8" xfId="6936" xr:uid="{50E2D22F-F35F-468E-BB2F-362372E931A2}"/>
    <cellStyle name="Comma 3 8 2 2 3 8 2" xfId="20807" xr:uid="{07273225-BB64-4745-BF7B-D419801C4F6C}"/>
    <cellStyle name="Comma 3 8 2 2 3 9" xfId="8460" xr:uid="{BDC4DA4C-96A7-4962-9C5F-FE8DD637A611}"/>
    <cellStyle name="Comma 3 8 2 2 3 9 2" xfId="22325" xr:uid="{3BDA9BB7-004F-45E8-A86C-1DA6B10E5C70}"/>
    <cellStyle name="Comma 3 8 2 2 4" xfId="1548" xr:uid="{BDC24945-4154-45F1-9E9B-6437D2E26DA6}"/>
    <cellStyle name="Comma 3 8 2 2 4 2" xfId="4271" xr:uid="{C495FCB9-601D-487C-8192-A5A7634BAACA}"/>
    <cellStyle name="Comma 3 8 2 2 4 2 2" xfId="9716" xr:uid="{FC8E5FC5-6E82-4B4A-9309-1364E37ABE54}"/>
    <cellStyle name="Comma 3 8 2 2 4 2 2 2" xfId="23581" xr:uid="{F921378B-27A0-4BA5-8CE3-CBE137B30604}"/>
    <cellStyle name="Comma 3 8 2 2 4 2 3" xfId="18305" xr:uid="{E3CCC6CE-A777-4744-B0C3-E160813FBB2E}"/>
    <cellStyle name="Comma 3 8 2 2 4 3" xfId="3261" xr:uid="{6F845E34-DD76-4E47-B456-070E9B31E26F}"/>
    <cellStyle name="Comma 3 8 2 2 4 3 2" xfId="17303" xr:uid="{50B84BDD-389E-4114-989E-23AD77D174BA}"/>
    <cellStyle name="Comma 3 8 2 2 4 4" xfId="7194" xr:uid="{EBF7ADA5-0DEF-43B9-AF31-22A059C965CF}"/>
    <cellStyle name="Comma 3 8 2 2 4 4 2" xfId="21065" xr:uid="{76C6C809-3ECA-4B70-B34C-D511BF577E28}"/>
    <cellStyle name="Comma 3 8 2 2 4 5" xfId="8708" xr:uid="{5B576674-6AB4-40F2-872A-7547D94F3802}"/>
    <cellStyle name="Comma 3 8 2 2 4 5 2" xfId="22573" xr:uid="{2BE7E052-AAB4-4A88-A836-A5F31A75DA74}"/>
    <cellStyle name="Comma 3 8 2 2 4 6" xfId="12328" xr:uid="{ED7EC977-0B8B-405F-9462-302A04D85CE1}"/>
    <cellStyle name="Comma 3 8 2 2 4 6 2" xfId="26192" xr:uid="{7A5690F1-69A7-4484-8CA3-5A111E290223}"/>
    <cellStyle name="Comma 3 8 2 2 4 7" xfId="14073" xr:uid="{9A70213C-3E53-4955-B04B-A0948D9C856E}"/>
    <cellStyle name="Comma 3 8 2 2 4 7 2" xfId="27937" xr:uid="{4EEAD9D0-B9FC-46FC-90C9-9AD65547E318}"/>
    <cellStyle name="Comma 3 8 2 2 4 8" xfId="15621" xr:uid="{AC3E8F0B-0023-4F1E-BB3F-7F1F902AF2C8}"/>
    <cellStyle name="Comma 3 8 2 2 5" xfId="2056" xr:uid="{17D41EA6-8E80-4F12-BA95-A72319111788}"/>
    <cellStyle name="Comma 3 8 2 2 5 2" xfId="3776" xr:uid="{B3E34BBE-AE09-4119-9380-43073557CFB1}"/>
    <cellStyle name="Comma 3 8 2 2 5 2 2" xfId="17810" xr:uid="{8A4C62B4-D6DB-4B3C-BEE9-F8AF78AA52BE}"/>
    <cellStyle name="Comma 3 8 2 2 5 3" xfId="7702" xr:uid="{9DAF439B-4BC1-41C8-BCA4-21F1B8B7C519}"/>
    <cellStyle name="Comma 3 8 2 2 5 3 2" xfId="21571" xr:uid="{E72B349B-80BF-477A-A247-0E3DC64BBC9E}"/>
    <cellStyle name="Comma 3 8 2 2 5 4" xfId="9220" xr:uid="{14AE9DC4-2DEB-4CD0-83BB-A0087BE58A0B}"/>
    <cellStyle name="Comma 3 8 2 2 5 4 2" xfId="23085" xr:uid="{25A0CF00-580B-4A84-B4B1-18A0060FA05B}"/>
    <cellStyle name="Comma 3 8 2 2 5 5" xfId="12834" xr:uid="{169B0673-EB66-4E42-8D72-CF717E6EE896}"/>
    <cellStyle name="Comma 3 8 2 2 5 5 2" xfId="26698" xr:uid="{648B0BDA-8865-4068-AC9D-2DF589EBFE60}"/>
    <cellStyle name="Comma 3 8 2 2 5 6" xfId="14579" xr:uid="{F894402B-CAAB-4430-BA79-44FF6E92CD0A}"/>
    <cellStyle name="Comma 3 8 2 2 5 6 2" xfId="28443" xr:uid="{6977B77E-D6D9-4FED-BCAE-900A4ADC234A}"/>
    <cellStyle name="Comma 3 8 2 2 5 7" xfId="16127" xr:uid="{62D2F895-720E-4C57-9E4D-BAA7FD321B0F}"/>
    <cellStyle name="Comma 3 8 2 2 6" xfId="4767" xr:uid="{C49B5CB8-61D8-401A-AC55-8F12243D0C89}"/>
    <cellStyle name="Comma 3 8 2 2 6 2" xfId="10218" xr:uid="{C662BEB0-1473-4DE9-B751-DA5A7929F6BB}"/>
    <cellStyle name="Comma 3 8 2 2 6 2 2" xfId="24083" xr:uid="{51D73AA8-24A5-4436-9F9D-B3ACCCDAE1A6}"/>
    <cellStyle name="Comma 3 8 2 2 6 3" xfId="18801" xr:uid="{A1EF41D5-34EC-4CB7-A22A-9D87B532A3DD}"/>
    <cellStyle name="Comma 3 8 2 2 7" xfId="5246" xr:uid="{6DE822E5-78AA-4CB1-AC35-9840AA29A5E3}"/>
    <cellStyle name="Comma 3 8 2 2 7 2" xfId="10720" xr:uid="{0CD2991B-9FC7-4DB7-99C4-2C27957D0CBF}"/>
    <cellStyle name="Comma 3 8 2 2 7 2 2" xfId="24585" xr:uid="{A6344216-E97A-40C6-BD81-B8C0232EFFBA}"/>
    <cellStyle name="Comma 3 8 2 2 7 3" xfId="19280" xr:uid="{FCFD185A-397A-41F0-AEA3-95E781A16934}"/>
    <cellStyle name="Comma 3 8 2 2 8" xfId="5748" xr:uid="{092D3F32-BDE0-4CF8-8841-06F8217D8934}"/>
    <cellStyle name="Comma 3 8 2 2 8 2" xfId="11222" xr:uid="{DC23E38B-100F-4957-B424-A8DD1C993729}"/>
    <cellStyle name="Comma 3 8 2 2 8 2 2" xfId="25087" xr:uid="{1224C0FB-E52E-48E7-97EA-3D3CDBE94AB9}"/>
    <cellStyle name="Comma 3 8 2 2 8 3" xfId="19782" xr:uid="{833E8161-7C01-4B39-AEE5-E2EC3CE35CFE}"/>
    <cellStyle name="Comma 3 8 2 2 9" xfId="2783" xr:uid="{15786A85-A0D7-43A1-A77A-2518240244F5}"/>
    <cellStyle name="Comma 3 8 2 2 9 2" xfId="16825" xr:uid="{88CED3B7-0ED6-4B36-905F-F4849A701FD5}"/>
    <cellStyle name="Comma 3 8 2 3" xfId="1117" xr:uid="{6D9B637D-2BA8-43EA-AB14-8E22923EEFCC}"/>
    <cellStyle name="Comma 3 8 2 3 10" xfId="8287" xr:uid="{A9E075F9-4644-4AF2-ADE6-ABC55E2D623A}"/>
    <cellStyle name="Comma 3 8 2 3 10 2" xfId="22152" xr:uid="{1CC394DC-95C3-489D-8CD8-E8EFC7E5893D}"/>
    <cellStyle name="Comma 3 8 2 3 11" xfId="11897" xr:uid="{BF16DA0F-BD2A-4C15-91D2-D5EE7B455E6A}"/>
    <cellStyle name="Comma 3 8 2 3 11 2" xfId="25761" xr:uid="{65C4E038-0D5A-4C77-B59E-763E7695C837}"/>
    <cellStyle name="Comma 3 8 2 3 12" xfId="13642" xr:uid="{45ED682A-7B24-48D1-B0E2-B06B9F9EFC7A}"/>
    <cellStyle name="Comma 3 8 2 3 12 2" xfId="27506" xr:uid="{5B2A6858-4CBE-4896-9DA3-633A6306FA94}"/>
    <cellStyle name="Comma 3 8 2 3 13" xfId="15190" xr:uid="{FC891E72-3E73-4DFF-B88B-53B4A4AB9D3E}"/>
    <cellStyle name="Comma 3 8 2 3 2" xfId="1365" xr:uid="{27518ED2-EDD6-435C-8093-60F28DABBBCA}"/>
    <cellStyle name="Comma 3 8 2 3 2 10" xfId="12145" xr:uid="{C2BB0F4A-3F34-4B60-AA3F-A785D60CEFC4}"/>
    <cellStyle name="Comma 3 8 2 3 2 10 2" xfId="26009" xr:uid="{3D21BE62-B20E-41D1-AB5C-04F6BECA9742}"/>
    <cellStyle name="Comma 3 8 2 3 2 11" xfId="13890" xr:uid="{19657955-1524-432C-85DF-E92D3BB2AC0D}"/>
    <cellStyle name="Comma 3 8 2 3 2 11 2" xfId="27754" xr:uid="{E17AF37B-6DEF-4642-B71A-9787AF542C91}"/>
    <cellStyle name="Comma 3 8 2 3 2 12" xfId="15438" xr:uid="{528DDD01-5CCC-41FF-9182-8B54927330D1}"/>
    <cellStyle name="Comma 3 8 2 3 2 2" xfId="1871" xr:uid="{CD4C92DE-2172-4045-8505-DA144414C29B}"/>
    <cellStyle name="Comma 3 8 2 3 2 2 2" xfId="4593" xr:uid="{5B7DC31C-4040-4582-8305-A03071D0BD01}"/>
    <cellStyle name="Comma 3 8 2 3 2 2 2 2" xfId="10039" xr:uid="{4495CD48-DD58-454F-90EA-D5D34D46DC7D}"/>
    <cellStyle name="Comma 3 8 2 3 2 2 2 2 2" xfId="23904" xr:uid="{1B2F09D5-3DA9-4920-A4C3-2CF98E5BF249}"/>
    <cellStyle name="Comma 3 8 2 3 2 2 2 3" xfId="18627" xr:uid="{7DD2875B-3731-409B-9FD0-570AEAF3BDD9}"/>
    <cellStyle name="Comma 3 8 2 3 2 2 3" xfId="3583" xr:uid="{1437A4DF-F997-4D42-8BEB-AC90F4D9688A}"/>
    <cellStyle name="Comma 3 8 2 3 2 2 3 2" xfId="17625" xr:uid="{94BE18BE-1CCB-4CB1-9D77-C730ABB041F5}"/>
    <cellStyle name="Comma 3 8 2 3 2 2 4" xfId="7517" xr:uid="{4F298A94-21F7-4B27-B2C7-9415E8C0DD04}"/>
    <cellStyle name="Comma 3 8 2 3 2 2 4 2" xfId="21388" xr:uid="{F2F23E62-229E-4BCE-AAAB-844304868C35}"/>
    <cellStyle name="Comma 3 8 2 3 2 2 5" xfId="9031" xr:uid="{B373E899-3D6F-46A8-90AF-83239CC5B24C}"/>
    <cellStyle name="Comma 3 8 2 3 2 2 5 2" xfId="22896" xr:uid="{80DB64E1-0A85-41A5-8C58-714C83119B9A}"/>
    <cellStyle name="Comma 3 8 2 3 2 2 6" xfId="12651" xr:uid="{8A96F79E-7906-4E75-A82B-44221774CC1C}"/>
    <cellStyle name="Comma 3 8 2 3 2 2 6 2" xfId="26515" xr:uid="{37047000-93C9-4EFD-B393-9CDDE15A235D}"/>
    <cellStyle name="Comma 3 8 2 3 2 2 7" xfId="14396" xr:uid="{2680AB2E-5529-4673-AF4C-3823A41A9FCD}"/>
    <cellStyle name="Comma 3 8 2 3 2 2 7 2" xfId="28260" xr:uid="{3B562768-14AF-41DB-8202-F07924356AED}"/>
    <cellStyle name="Comma 3 8 2 3 2 2 8" xfId="15944" xr:uid="{4FAA548E-2943-4FCF-A620-CFC4FF5DE9D6}"/>
    <cellStyle name="Comma 3 8 2 3 2 3" xfId="2379" xr:uid="{32E76257-C11F-4CAE-BD46-DD3C424E31DF}"/>
    <cellStyle name="Comma 3 8 2 3 2 3 2" xfId="4099" xr:uid="{AE8EA462-1AAA-4C57-BA2E-5AA442773DD0}"/>
    <cellStyle name="Comma 3 8 2 3 2 3 2 2" xfId="18133" xr:uid="{867DEA9D-6FB6-4337-AED3-9F6B78BA7D60}"/>
    <cellStyle name="Comma 3 8 2 3 2 3 3" xfId="8025" xr:uid="{E3C8559B-C5D3-4460-9F6A-411F1487230A}"/>
    <cellStyle name="Comma 3 8 2 3 2 3 3 2" xfId="21894" xr:uid="{2F307EBD-4246-4E39-92AA-3C08989FF658}"/>
    <cellStyle name="Comma 3 8 2 3 2 3 4" xfId="9543" xr:uid="{8AA96C56-0BEE-4D12-A244-E81911C9FAB0}"/>
    <cellStyle name="Comma 3 8 2 3 2 3 4 2" xfId="23408" xr:uid="{39E34F8C-7B6F-4B71-B29A-C86939071170}"/>
    <cellStyle name="Comma 3 8 2 3 2 3 5" xfId="13157" xr:uid="{E2EA9DAC-8AB2-44F6-8A57-E993E01F5FC9}"/>
    <cellStyle name="Comma 3 8 2 3 2 3 5 2" xfId="27021" xr:uid="{C41BF441-B666-4C37-A300-127E2412DACC}"/>
    <cellStyle name="Comma 3 8 2 3 2 3 6" xfId="14902" xr:uid="{85EA005E-67D7-4394-A220-1B0BCCF7DE92}"/>
    <cellStyle name="Comma 3 8 2 3 2 3 6 2" xfId="28766" xr:uid="{7FD16C87-6656-4203-894D-3899E2446D15}"/>
    <cellStyle name="Comma 3 8 2 3 2 3 7" xfId="16450" xr:uid="{D0AC2310-64C0-403C-B935-6C172F89AEE1}"/>
    <cellStyle name="Comma 3 8 2 3 2 4" xfId="5071" xr:uid="{F31E2E18-699E-4480-A2BC-0C3588467161}"/>
    <cellStyle name="Comma 3 8 2 3 2 4 2" xfId="10541" xr:uid="{71F39656-0993-40C9-987D-63A37CE79891}"/>
    <cellStyle name="Comma 3 8 2 3 2 4 2 2" xfId="24406" xr:uid="{AF4847E5-1A63-491C-9B86-FCAAC1A6686C}"/>
    <cellStyle name="Comma 3 8 2 3 2 4 3" xfId="19105" xr:uid="{F186CBE2-0CCD-4675-9980-813B7CDE70D0}"/>
    <cellStyle name="Comma 3 8 2 3 2 5" xfId="5569" xr:uid="{3F23731F-B050-4FA6-ABF9-4BAC8933AB84}"/>
    <cellStyle name="Comma 3 8 2 3 2 5 2" xfId="11043" xr:uid="{0F409A41-0024-4314-9B54-63EFA547C3B9}"/>
    <cellStyle name="Comma 3 8 2 3 2 5 2 2" xfId="24908" xr:uid="{5A041D9A-0A7D-43E0-AD0D-A5FB7033AC4C}"/>
    <cellStyle name="Comma 3 8 2 3 2 5 3" xfId="19603" xr:uid="{91AAB5F5-3A27-4BCF-BBDC-24B780F3EA88}"/>
    <cellStyle name="Comma 3 8 2 3 2 6" xfId="6071" xr:uid="{F96CA697-EF4B-4940-9B79-FCA201995F92}"/>
    <cellStyle name="Comma 3 8 2 3 2 6 2" xfId="11545" xr:uid="{8FDC364C-9BC1-4B98-A533-485EB57036F5}"/>
    <cellStyle name="Comma 3 8 2 3 2 6 2 2" xfId="25410" xr:uid="{8F6BF78E-2C26-4299-9DB5-582210810744}"/>
    <cellStyle name="Comma 3 8 2 3 2 6 3" xfId="20105" xr:uid="{FB236C17-3C30-4056-BFC4-31635E2F5D36}"/>
    <cellStyle name="Comma 3 8 2 3 2 7" xfId="3089" xr:uid="{E6A66A48-33CD-465E-B501-8BF0E45F7BCB}"/>
    <cellStyle name="Comma 3 8 2 3 2 7 2" xfId="17131" xr:uid="{C9CFA1FB-6E5A-40F0-B0CA-8BA6BFC474C5}"/>
    <cellStyle name="Comma 3 8 2 3 2 8" xfId="7011" xr:uid="{68DD7F18-24F9-4FEA-872E-61B3100736D2}"/>
    <cellStyle name="Comma 3 8 2 3 2 8 2" xfId="20882" xr:uid="{7501C290-38C2-4EB2-A96E-288409870AE2}"/>
    <cellStyle name="Comma 3 8 2 3 2 9" xfId="8535" xr:uid="{7B013B93-7F79-4619-B5FE-BB578B72788F}"/>
    <cellStyle name="Comma 3 8 2 3 2 9 2" xfId="22400" xr:uid="{273C9FB0-AD42-426E-937B-D5C8DC32A323}"/>
    <cellStyle name="Comma 3 8 2 3 3" xfId="1623" xr:uid="{9779CAA9-DC25-4000-B8AB-DC49CAB0C5EF}"/>
    <cellStyle name="Comma 3 8 2 3 3 2" xfId="4345" xr:uid="{066C5358-268A-475F-92CC-1569D4700552}"/>
    <cellStyle name="Comma 3 8 2 3 3 2 2" xfId="9791" xr:uid="{1056E133-9B8B-4C94-86F1-544039EFF5CD}"/>
    <cellStyle name="Comma 3 8 2 3 3 2 2 2" xfId="23656" xr:uid="{EC6BEB27-AD84-44BD-B5F1-D54B19036B7A}"/>
    <cellStyle name="Comma 3 8 2 3 3 2 3" xfId="18379" xr:uid="{ABA1B550-F674-4FD8-A439-9E915709E881}"/>
    <cellStyle name="Comma 3 8 2 3 3 3" xfId="3335" xr:uid="{0B46BCCA-6E88-4F76-A41E-73DBDBAA54E4}"/>
    <cellStyle name="Comma 3 8 2 3 3 3 2" xfId="17377" xr:uid="{F7D29B3D-30C5-4AA3-BD1D-85E4657E58B6}"/>
    <cellStyle name="Comma 3 8 2 3 3 4" xfId="7269" xr:uid="{F8BC02F9-7917-4E35-A821-A3AD1009587D}"/>
    <cellStyle name="Comma 3 8 2 3 3 4 2" xfId="21140" xr:uid="{E1D75C34-9300-4B8B-A4A6-848B08D077C1}"/>
    <cellStyle name="Comma 3 8 2 3 3 5" xfId="8783" xr:uid="{F303BF7C-5ECA-4F36-BD3D-AC297FCBBE03}"/>
    <cellStyle name="Comma 3 8 2 3 3 5 2" xfId="22648" xr:uid="{324C3CF7-81E0-45A8-9A0F-C4FFC27124B8}"/>
    <cellStyle name="Comma 3 8 2 3 3 6" xfId="12403" xr:uid="{1A6AD42B-D1E5-4F3B-B3F9-82D338E8DA84}"/>
    <cellStyle name="Comma 3 8 2 3 3 6 2" xfId="26267" xr:uid="{FDC72779-62BE-443C-A529-7D8420592651}"/>
    <cellStyle name="Comma 3 8 2 3 3 7" xfId="14148" xr:uid="{851A1151-D29C-455B-9285-017EE5789A0B}"/>
    <cellStyle name="Comma 3 8 2 3 3 7 2" xfId="28012" xr:uid="{55306B8C-6B5E-4706-BCE3-07F677B312A2}"/>
    <cellStyle name="Comma 3 8 2 3 3 8" xfId="15696" xr:uid="{6C2D9CAF-DB19-4DB7-8804-C479B6C883B9}"/>
    <cellStyle name="Comma 3 8 2 3 4" xfId="2131" xr:uid="{74B7019D-42C5-43E0-A268-2CD2748796B1}"/>
    <cellStyle name="Comma 3 8 2 3 4 2" xfId="3851" xr:uid="{D5A407FF-83E5-43F9-AFB7-8D1152FDC3DD}"/>
    <cellStyle name="Comma 3 8 2 3 4 2 2" xfId="17885" xr:uid="{84EECB2F-F44E-4287-8D72-D5A8DCFDB9A3}"/>
    <cellStyle name="Comma 3 8 2 3 4 3" xfId="7777" xr:uid="{CBA17FB6-0169-4FDA-AC83-320D73DB3F48}"/>
    <cellStyle name="Comma 3 8 2 3 4 3 2" xfId="21646" xr:uid="{BEA56EA8-D2E1-41E5-8F7C-E7501FCDAF93}"/>
    <cellStyle name="Comma 3 8 2 3 4 4" xfId="9295" xr:uid="{B6365F26-191F-4C2E-9915-68FA7BF06F64}"/>
    <cellStyle name="Comma 3 8 2 3 4 4 2" xfId="23160" xr:uid="{8D03D209-953B-483E-8A0C-7D259668C15F}"/>
    <cellStyle name="Comma 3 8 2 3 4 5" xfId="12909" xr:uid="{2ACBD910-8543-492D-A659-43BCF0E740C7}"/>
    <cellStyle name="Comma 3 8 2 3 4 5 2" xfId="26773" xr:uid="{1E22F7E8-6B44-4D41-A4C1-C786966D2BBD}"/>
    <cellStyle name="Comma 3 8 2 3 4 6" xfId="14654" xr:uid="{5296336F-BBA1-4C87-8FC6-C12BF11D9159}"/>
    <cellStyle name="Comma 3 8 2 3 4 6 2" xfId="28518" xr:uid="{810B31FF-80F2-48AF-B405-DAAABE7BFD88}"/>
    <cellStyle name="Comma 3 8 2 3 4 7" xfId="16202" xr:uid="{41FE0C08-095D-4B74-ADF9-8303F67DBC95}"/>
    <cellStyle name="Comma 3 8 2 3 5" xfId="4835" xr:uid="{32FF69DC-BB2B-4667-ABF6-47601BA9D658}"/>
    <cellStyle name="Comma 3 8 2 3 5 2" xfId="10293" xr:uid="{A52EBBE6-DA8E-47F3-A417-3AE8EB6A0059}"/>
    <cellStyle name="Comma 3 8 2 3 5 2 2" xfId="24158" xr:uid="{1A77F59E-592C-4162-894A-8F375E5BB4E0}"/>
    <cellStyle name="Comma 3 8 2 3 5 3" xfId="18869" xr:uid="{DD7E8C72-CCF6-47F8-A4DB-434A1243CA95}"/>
    <cellStyle name="Comma 3 8 2 3 6" xfId="5321" xr:uid="{087D9A04-98F2-4A3A-8F6F-0932D0E0B2F5}"/>
    <cellStyle name="Comma 3 8 2 3 6 2" xfId="10795" xr:uid="{7A4079DF-3197-45BC-89E3-9EA5A418C77B}"/>
    <cellStyle name="Comma 3 8 2 3 6 2 2" xfId="24660" xr:uid="{A9C7C35F-B15F-495A-A809-576F28135EBF}"/>
    <cellStyle name="Comma 3 8 2 3 6 3" xfId="19355" xr:uid="{7C6DB657-C876-4583-BC0D-AF4828102C22}"/>
    <cellStyle name="Comma 3 8 2 3 7" xfId="5823" xr:uid="{BC80E39B-2A02-4CE2-AE80-8C4EF5AB1F27}"/>
    <cellStyle name="Comma 3 8 2 3 7 2" xfId="11297" xr:uid="{3D761666-6C30-454D-AE9D-3F36B1CB847E}"/>
    <cellStyle name="Comma 3 8 2 3 7 2 2" xfId="25162" xr:uid="{5AE7E0EB-7AD1-49BD-8DF9-A4CA25DDA690}"/>
    <cellStyle name="Comma 3 8 2 3 7 3" xfId="19857" xr:uid="{C07142B5-135B-4990-B649-9D6DAF316E18}"/>
    <cellStyle name="Comma 3 8 2 3 8" xfId="2851" xr:uid="{F10A285E-34D5-4B53-BE20-00E2D0D34441}"/>
    <cellStyle name="Comma 3 8 2 3 8 2" xfId="16893" xr:uid="{6EC5B09C-6546-4195-A3F7-115549E3E27A}"/>
    <cellStyle name="Comma 3 8 2 3 9" xfId="6763" xr:uid="{72EE52A0-D34C-47EF-9096-78C05A1823AC}"/>
    <cellStyle name="Comma 3 8 2 3 9 2" xfId="20634" xr:uid="{1B45AD08-545D-4798-B717-DEE3DCB6E18E}"/>
    <cellStyle name="Comma 3 8 2 4" xfId="1241" xr:uid="{4A0EF512-C554-48D4-AF16-F10B14867DCE}"/>
    <cellStyle name="Comma 3 8 2 4 10" xfId="12021" xr:uid="{50AD7841-C12C-4288-B1AE-D94517B51ECE}"/>
    <cellStyle name="Comma 3 8 2 4 10 2" xfId="25885" xr:uid="{9C048A66-EB34-4A9D-ABC9-2AEAC5E8C8F3}"/>
    <cellStyle name="Comma 3 8 2 4 11" xfId="13766" xr:uid="{866B33FC-B591-45B9-9F90-16E5EE7D250C}"/>
    <cellStyle name="Comma 3 8 2 4 11 2" xfId="27630" xr:uid="{F17EE9EB-53A7-4683-8F97-50EF21580A94}"/>
    <cellStyle name="Comma 3 8 2 4 12" xfId="15314" xr:uid="{3A61CE83-5A22-4A5C-9C7D-2C6046DD33BB}"/>
    <cellStyle name="Comma 3 8 2 4 2" xfId="1747" xr:uid="{A1A42A47-0A01-4DD2-AF8D-0C8A2AFB80B7}"/>
    <cellStyle name="Comma 3 8 2 4 2 2" xfId="4469" xr:uid="{4F4CC066-1B84-4F88-9227-C5FAE9ABD35C}"/>
    <cellStyle name="Comma 3 8 2 4 2 2 2" xfId="9915" xr:uid="{5F5D9811-7179-48C2-AF5A-D35CFB7A086A}"/>
    <cellStyle name="Comma 3 8 2 4 2 2 2 2" xfId="23780" xr:uid="{CB75B09B-9FB3-4884-965E-B0DF1ED9D474}"/>
    <cellStyle name="Comma 3 8 2 4 2 2 3" xfId="18503" xr:uid="{C8C56496-76EF-4F5A-9C50-2F3240963D36}"/>
    <cellStyle name="Comma 3 8 2 4 2 3" xfId="3459" xr:uid="{47B531DB-DB77-4B72-9A5E-2A1D51332E67}"/>
    <cellStyle name="Comma 3 8 2 4 2 3 2" xfId="17501" xr:uid="{288C1D32-21B1-412E-B535-7823241E3CCA}"/>
    <cellStyle name="Comma 3 8 2 4 2 4" xfId="7393" xr:uid="{66FB8D97-CD32-45CA-A875-E49C9D3439C6}"/>
    <cellStyle name="Comma 3 8 2 4 2 4 2" xfId="21264" xr:uid="{95647C20-836B-41DE-8AA7-752B3EB5CB59}"/>
    <cellStyle name="Comma 3 8 2 4 2 5" xfId="8907" xr:uid="{8FBCAED9-2C5D-463D-B22B-F044955DAA42}"/>
    <cellStyle name="Comma 3 8 2 4 2 5 2" xfId="22772" xr:uid="{DE7A4742-2B80-4008-AE3A-19D356F8672D}"/>
    <cellStyle name="Comma 3 8 2 4 2 6" xfId="12527" xr:uid="{F8AEDD19-C110-4B88-B3B8-072FDB750DA9}"/>
    <cellStyle name="Comma 3 8 2 4 2 6 2" xfId="26391" xr:uid="{18511ECA-0377-4FDD-9D94-2CD166F6C30F}"/>
    <cellStyle name="Comma 3 8 2 4 2 7" xfId="14272" xr:uid="{F95E97C5-F3B2-4D04-B37D-C4DBFCD87CD5}"/>
    <cellStyle name="Comma 3 8 2 4 2 7 2" xfId="28136" xr:uid="{A0FE1709-1D8E-4B4C-8CB7-64A7660548AE}"/>
    <cellStyle name="Comma 3 8 2 4 2 8" xfId="15820" xr:uid="{EED84F29-8E99-4EF2-94B9-FB4058B776BA}"/>
    <cellStyle name="Comma 3 8 2 4 3" xfId="2255" xr:uid="{1DFFA3C5-5F40-4730-A295-79FFAE6C6A66}"/>
    <cellStyle name="Comma 3 8 2 4 3 2" xfId="3975" xr:uid="{A32FC5CA-E5A2-4B5D-BDF2-4BAF092C0DBE}"/>
    <cellStyle name="Comma 3 8 2 4 3 2 2" xfId="18009" xr:uid="{78206A9D-0A81-464B-87C4-42892DA0C96A}"/>
    <cellStyle name="Comma 3 8 2 4 3 3" xfId="7901" xr:uid="{034C8773-1660-48A6-A8AA-F082423615A1}"/>
    <cellStyle name="Comma 3 8 2 4 3 3 2" xfId="21770" xr:uid="{B6E38277-F952-4583-858B-B13EC2D74C6B}"/>
    <cellStyle name="Comma 3 8 2 4 3 4" xfId="9419" xr:uid="{89B9D030-690B-4751-A3BC-B6544C67F6D9}"/>
    <cellStyle name="Comma 3 8 2 4 3 4 2" xfId="23284" xr:uid="{DAF0B546-6E4C-463E-A4BC-809ED56129CF}"/>
    <cellStyle name="Comma 3 8 2 4 3 5" xfId="13033" xr:uid="{88E6E592-30D1-4930-B6E1-4DD0AD12BC07}"/>
    <cellStyle name="Comma 3 8 2 4 3 5 2" xfId="26897" xr:uid="{F22C5AD9-B789-4C0A-891B-95093B627E1B}"/>
    <cellStyle name="Comma 3 8 2 4 3 6" xfId="14778" xr:uid="{9A3CD372-5F93-4E8B-AFBE-F7277C717D9B}"/>
    <cellStyle name="Comma 3 8 2 4 3 6 2" xfId="28642" xr:uid="{303520B5-00E3-4B4D-B088-CBFC067D28AA}"/>
    <cellStyle name="Comma 3 8 2 4 3 7" xfId="16326" xr:uid="{03CE309A-3ABB-49E0-A4CB-CCBC382863B4}"/>
    <cellStyle name="Comma 3 8 2 4 4" xfId="4951" xr:uid="{A853F2C9-3C72-4A5C-B133-5BE45695C6A6}"/>
    <cellStyle name="Comma 3 8 2 4 4 2" xfId="10417" xr:uid="{A2016CEF-3115-42CB-8CB9-010E756D221C}"/>
    <cellStyle name="Comma 3 8 2 4 4 2 2" xfId="24282" xr:uid="{F8763EC6-7189-42D1-9E45-327A868790A5}"/>
    <cellStyle name="Comma 3 8 2 4 4 3" xfId="18985" xr:uid="{EF8B1769-E004-4096-A93D-7D73F7B29154}"/>
    <cellStyle name="Comma 3 8 2 4 5" xfId="5445" xr:uid="{4F25E94F-4A1D-41B7-9E7A-DA26BE5997AB}"/>
    <cellStyle name="Comma 3 8 2 4 5 2" xfId="10919" xr:uid="{9E303CA3-B8D1-4F34-9F09-CEEBACB481B9}"/>
    <cellStyle name="Comma 3 8 2 4 5 2 2" xfId="24784" xr:uid="{9526D082-A56B-4F4C-91C0-63F6E48E8DDD}"/>
    <cellStyle name="Comma 3 8 2 4 5 3" xfId="19479" xr:uid="{6A958D30-6DD1-4D5C-B63F-CF6CA4A6682B}"/>
    <cellStyle name="Comma 3 8 2 4 6" xfId="5947" xr:uid="{5578B98C-F8FC-4B2C-8380-A50B953F6D14}"/>
    <cellStyle name="Comma 3 8 2 4 6 2" xfId="11421" xr:uid="{5849128A-3DB8-4CAC-AFEB-7EFD9B15E4A0}"/>
    <cellStyle name="Comma 3 8 2 4 6 2 2" xfId="25286" xr:uid="{F3B1D9CB-DF33-4AFB-B585-C2E756776466}"/>
    <cellStyle name="Comma 3 8 2 4 6 3" xfId="19981" xr:uid="{8C66BB62-5A7C-4725-B5FD-4C928DBCCC40}"/>
    <cellStyle name="Comma 3 8 2 4 7" xfId="2969" xr:uid="{60688B91-9CA9-40A3-8534-FC7E43BFF8BB}"/>
    <cellStyle name="Comma 3 8 2 4 7 2" xfId="17011" xr:uid="{21034C25-8015-4C90-A55D-F54C7A9CB6DC}"/>
    <cellStyle name="Comma 3 8 2 4 8" xfId="6887" xr:uid="{926CAF62-3A7B-419F-9463-C44D6DC2ECAF}"/>
    <cellStyle name="Comma 3 8 2 4 8 2" xfId="20758" xr:uid="{98CCCDD8-727E-4756-B72D-A9CBC6FAB149}"/>
    <cellStyle name="Comma 3 8 2 4 9" xfId="8411" xr:uid="{7153BFA7-E4F4-4ADA-85E1-E11C36CDF49B}"/>
    <cellStyle name="Comma 3 8 2 4 9 2" xfId="22276" xr:uid="{B6E557BD-CB85-4F79-9D1F-778DD2EDFE80}"/>
    <cellStyle name="Comma 3 8 2 5" xfId="1499" xr:uid="{17E6A14F-3587-493F-A6CA-E125EA9A382B}"/>
    <cellStyle name="Comma 3 8 2 5 2" xfId="4223" xr:uid="{6BF32FA3-818D-452A-B3B9-CE538E78B682}"/>
    <cellStyle name="Comma 3 8 2 5 2 2" xfId="9667" xr:uid="{F235AF49-0E49-4F91-AE29-E27A2B0A44CF}"/>
    <cellStyle name="Comma 3 8 2 5 2 2 2" xfId="23532" xr:uid="{CB43F718-AA30-4BD6-BB9E-308F2F856E03}"/>
    <cellStyle name="Comma 3 8 2 5 2 3" xfId="18257" xr:uid="{C1EA9261-E2FE-44FE-B4C5-246A2C18743C}"/>
    <cellStyle name="Comma 3 8 2 5 3" xfId="3213" xr:uid="{B1E9E95A-2670-47FF-A751-24B1EF273055}"/>
    <cellStyle name="Comma 3 8 2 5 3 2" xfId="17255" xr:uid="{ADC8FC3B-2E69-4763-AE43-6A19DA98B2D4}"/>
    <cellStyle name="Comma 3 8 2 5 4" xfId="7145" xr:uid="{FCDC1CF5-066E-4158-959B-529A38DC3FDC}"/>
    <cellStyle name="Comma 3 8 2 5 4 2" xfId="21016" xr:uid="{EF12E0ED-8B45-4D4C-8388-16128E54211E}"/>
    <cellStyle name="Comma 3 8 2 5 5" xfId="8659" xr:uid="{189CBC39-47E3-4A12-8E63-5F5AE1996756}"/>
    <cellStyle name="Comma 3 8 2 5 5 2" xfId="22524" xr:uid="{34E7920F-4D6C-458E-969A-1F3D5DDE2B1F}"/>
    <cellStyle name="Comma 3 8 2 5 6" xfId="12279" xr:uid="{FF305CAD-5094-4CC8-9A36-26FB59A04C2C}"/>
    <cellStyle name="Comma 3 8 2 5 6 2" xfId="26143" xr:uid="{5AFF3833-87F7-4967-A342-368179F2BEDA}"/>
    <cellStyle name="Comma 3 8 2 5 7" xfId="14024" xr:uid="{859446DF-249F-4FF1-8453-317345C7B913}"/>
    <cellStyle name="Comma 3 8 2 5 7 2" xfId="27888" xr:uid="{6EB8B90E-177E-4D69-BC05-BF5CFD9919F2}"/>
    <cellStyle name="Comma 3 8 2 5 8" xfId="15572" xr:uid="{7F359B3A-24C4-4EDF-B2E2-9AF572A76D19}"/>
    <cellStyle name="Comma 3 8 2 6" xfId="2007" xr:uid="{7E2EEB37-EEFE-429D-85D8-44528D297B2D}"/>
    <cellStyle name="Comma 3 8 2 6 2" xfId="3727" xr:uid="{8BD85DDE-032A-48D2-85CC-AD461A3A7946}"/>
    <cellStyle name="Comma 3 8 2 6 2 2" xfId="17761" xr:uid="{73C79D3B-80EF-4B1F-98FC-8A3E1927AE0A}"/>
    <cellStyle name="Comma 3 8 2 6 3" xfId="7653" xr:uid="{3621E843-69CB-4F17-91BD-3872B60AA486}"/>
    <cellStyle name="Comma 3 8 2 6 3 2" xfId="21522" xr:uid="{43E21B25-822D-4EAB-A541-CEE6E15111C4}"/>
    <cellStyle name="Comma 3 8 2 6 4" xfId="9171" xr:uid="{6BC86B6F-2629-411D-AE3B-B693C56978A2}"/>
    <cellStyle name="Comma 3 8 2 6 4 2" xfId="23036" xr:uid="{5A106436-25C0-4D4A-927A-93920CD6ED21}"/>
    <cellStyle name="Comma 3 8 2 6 5" xfId="12785" xr:uid="{CFF954F2-2009-43C7-A699-9F9BF7C7E746}"/>
    <cellStyle name="Comma 3 8 2 6 5 2" xfId="26649" xr:uid="{95327746-1FF9-496A-98A8-66F100A6C495}"/>
    <cellStyle name="Comma 3 8 2 6 6" xfId="14530" xr:uid="{21EF9B1D-2775-4957-92FE-8B02AA75B55A}"/>
    <cellStyle name="Comma 3 8 2 6 6 2" xfId="28394" xr:uid="{88262A2D-1D45-430B-B89A-9CA5FCCA640B}"/>
    <cellStyle name="Comma 3 8 2 6 7" xfId="16078" xr:uid="{BD93A9E7-5C61-4C52-BAF5-102A4A64FD8C}"/>
    <cellStyle name="Comma 3 8 2 7" xfId="4723" xr:uid="{B1262851-BAA9-4C83-B31D-26D56631A4AD}"/>
    <cellStyle name="Comma 3 8 2 7 2" xfId="10169" xr:uid="{B06F3CF4-9ADC-49F6-9638-6F7AC00F5645}"/>
    <cellStyle name="Comma 3 8 2 7 2 2" xfId="24034" xr:uid="{C432BD1C-2731-40F6-9F25-7E900739CC04}"/>
    <cellStyle name="Comma 3 8 2 7 3" xfId="18757" xr:uid="{1E3C7CB3-5981-4A31-9869-44FC02B0ED5A}"/>
    <cellStyle name="Comma 3 8 2 8" xfId="5197" xr:uid="{F53BD4D1-960C-48BB-ACE7-B9CA4B9EAE36}"/>
    <cellStyle name="Comma 3 8 2 8 2" xfId="10671" xr:uid="{EA2A422E-CB05-492B-B93B-A7DB6214A767}"/>
    <cellStyle name="Comma 3 8 2 8 2 2" xfId="24536" xr:uid="{5FFC7E1B-07AC-4072-8E5F-9495586EE5BA}"/>
    <cellStyle name="Comma 3 8 2 8 3" xfId="19231" xr:uid="{FC0FF1E6-B391-436C-97F3-EB9096670CDE}"/>
    <cellStyle name="Comma 3 8 2 9" xfId="5699" xr:uid="{BA3CEADB-0376-480A-8B5D-A56D4EB0FF48}"/>
    <cellStyle name="Comma 3 8 2 9 2" xfId="11173" xr:uid="{7782B7AB-9AD2-4D68-A26E-7FE5AFFFFCDF}"/>
    <cellStyle name="Comma 3 8 2 9 2 2" xfId="25038" xr:uid="{4E28CB49-5095-4B1F-A85F-9DEC3FEF5122}"/>
    <cellStyle name="Comma 3 8 2 9 3" xfId="19733" xr:uid="{4EC43BC9-E09C-4695-AD49-B00694C188AD}"/>
    <cellStyle name="Comma 3 8 3" xfId="1013" xr:uid="{4E9891AA-D388-43C5-B27A-8118D09E9EA6}"/>
    <cellStyle name="Comma 3 8 3 10" xfId="2757" xr:uid="{3027392F-4700-41E2-AD5E-E72B5B067C98}"/>
    <cellStyle name="Comma 3 8 3 10 2" xfId="16799" xr:uid="{6ECD2FE0-3D93-4C25-864D-CEC4B718FBCD}"/>
    <cellStyle name="Comma 3 8 3 11" xfId="6659" xr:uid="{1E020C65-A90A-4441-8F33-C8BF20750D6F}"/>
    <cellStyle name="Comma 3 8 3 11 2" xfId="20530" xr:uid="{D692AB18-E917-4834-8C3D-2D942EDC4BDC}"/>
    <cellStyle name="Comma 3 8 3 12" xfId="8183" xr:uid="{86CE9FD5-5AAD-4A1D-A97A-27E380D02F78}"/>
    <cellStyle name="Comma 3 8 3 12 2" xfId="22048" xr:uid="{726945EF-BB66-4821-A351-E70E2534004D}"/>
    <cellStyle name="Comma 3 8 3 13" xfId="11793" xr:uid="{A3802C1D-8B64-4E20-AC4D-67BCD5DB8F81}"/>
    <cellStyle name="Comma 3 8 3 13 2" xfId="25657" xr:uid="{202B1609-F994-408B-B015-102ABBF75C6C}"/>
    <cellStyle name="Comma 3 8 3 14" xfId="13538" xr:uid="{21F83F0B-4799-465C-8752-626075941ACD}"/>
    <cellStyle name="Comma 3 8 3 14 2" xfId="27402" xr:uid="{670A6F5F-C6CA-4238-8807-F2FB522A41C9}"/>
    <cellStyle name="Comma 3 8 3 15" xfId="15086" xr:uid="{BDB15581-2865-4CB8-B823-18E2D51C27F3}"/>
    <cellStyle name="Comma 3 8 3 2" xfId="1043" xr:uid="{4DD980E7-3DC4-41CF-860B-06B0C6816CB4}"/>
    <cellStyle name="Comma 3 8 3 2 10" xfId="6689" xr:uid="{56D27FE3-2410-46D0-A51C-1372A344B2D2}"/>
    <cellStyle name="Comma 3 8 3 2 10 2" xfId="20560" xr:uid="{FEC8CD04-7CFE-46C2-A2EE-BD5D8991C3A6}"/>
    <cellStyle name="Comma 3 8 3 2 11" xfId="8213" xr:uid="{31E133BD-97AE-436B-8E25-9FC871DD2EF9}"/>
    <cellStyle name="Comma 3 8 3 2 11 2" xfId="22078" xr:uid="{13E75534-E0E9-42F0-A6A9-6E0D352C4F99}"/>
    <cellStyle name="Comma 3 8 3 2 12" xfId="11823" xr:uid="{606F6BF6-08CB-44A1-AD53-74DD96A12C74}"/>
    <cellStyle name="Comma 3 8 3 2 12 2" xfId="25687" xr:uid="{171D9E42-1D3D-4BBC-8667-6A5E1CB733D3}"/>
    <cellStyle name="Comma 3 8 3 2 13" xfId="13568" xr:uid="{7B45AFE7-7870-4F26-B950-DDF4A7C979F5}"/>
    <cellStyle name="Comma 3 8 3 2 13 2" xfId="27432" xr:uid="{C32DF5E1-3A10-4751-8612-1AD1EAD0EC0E}"/>
    <cellStyle name="Comma 3 8 3 2 14" xfId="15116" xr:uid="{CD2ACD5B-5E53-4C87-8316-9AE85DB01A24}"/>
    <cellStyle name="Comma 3 8 3 2 2" xfId="1167" xr:uid="{F99A10C6-D11C-476D-8730-9294C5CF3DB3}"/>
    <cellStyle name="Comma 3 8 3 2 2 10" xfId="8337" xr:uid="{EF2AFD34-F674-4E1F-93A6-83F16B39A919}"/>
    <cellStyle name="Comma 3 8 3 2 2 10 2" xfId="22202" xr:uid="{74CE4C63-563B-4A95-AE3F-E10B7C7EC2C0}"/>
    <cellStyle name="Comma 3 8 3 2 2 11" xfId="11947" xr:uid="{F3256C10-1B29-45F9-8FA3-52F7AA0013EB}"/>
    <cellStyle name="Comma 3 8 3 2 2 11 2" xfId="25811" xr:uid="{9142E073-8A6D-45BD-903F-7C87C2B616E1}"/>
    <cellStyle name="Comma 3 8 3 2 2 12" xfId="13692" xr:uid="{935F0914-1683-49EE-8E2F-8EF5C05771D1}"/>
    <cellStyle name="Comma 3 8 3 2 2 12 2" xfId="27556" xr:uid="{56C32C7C-9A86-4AA0-9AE8-26C75FB390FA}"/>
    <cellStyle name="Comma 3 8 3 2 2 13" xfId="15240" xr:uid="{5E79AB3A-1B27-4F99-B19A-0491487303F4}"/>
    <cellStyle name="Comma 3 8 3 2 2 2" xfId="1415" xr:uid="{0EC17645-609C-4F81-ABCD-EC2A59B68869}"/>
    <cellStyle name="Comma 3 8 3 2 2 2 10" xfId="12195" xr:uid="{CACF8BC5-C356-4FD3-B2D8-E4B5E3EB15E1}"/>
    <cellStyle name="Comma 3 8 3 2 2 2 10 2" xfId="26059" xr:uid="{0201B48F-F13A-427C-88EE-C50CF11AEED9}"/>
    <cellStyle name="Comma 3 8 3 2 2 2 11" xfId="13940" xr:uid="{C9E30034-3CDE-411B-89B9-DBCA40E1525A}"/>
    <cellStyle name="Comma 3 8 3 2 2 2 11 2" xfId="27804" xr:uid="{3707F0CD-4BDE-41AD-8D84-AC7DECAE6CC3}"/>
    <cellStyle name="Comma 3 8 3 2 2 2 12" xfId="15488" xr:uid="{A4AE6335-6D87-4B95-8A34-2E78F7E3B459}"/>
    <cellStyle name="Comma 3 8 3 2 2 2 2" xfId="1921" xr:uid="{7225F7A2-7300-4458-B9B5-D189DE00AFD7}"/>
    <cellStyle name="Comma 3 8 3 2 2 2 2 2" xfId="4643" xr:uid="{2CEE2DA2-1601-4F2F-A4BF-6624CD54AA77}"/>
    <cellStyle name="Comma 3 8 3 2 2 2 2 2 2" xfId="10089" xr:uid="{D694B4BD-F58F-41A8-8766-E2DEFE922CE6}"/>
    <cellStyle name="Comma 3 8 3 2 2 2 2 2 2 2" xfId="23954" xr:uid="{874C5BE7-C050-4C53-87B4-49C82F0C8CAB}"/>
    <cellStyle name="Comma 3 8 3 2 2 2 2 2 3" xfId="18677" xr:uid="{BF9CAE33-3B9D-4D65-881A-D6384CB9207F}"/>
    <cellStyle name="Comma 3 8 3 2 2 2 2 3" xfId="3633" xr:uid="{D292B70D-347C-4788-B162-841BF043FDBD}"/>
    <cellStyle name="Comma 3 8 3 2 2 2 2 3 2" xfId="17675" xr:uid="{6AE90141-C172-42B7-90EB-4E253082815B}"/>
    <cellStyle name="Comma 3 8 3 2 2 2 2 4" xfId="7567" xr:uid="{C71665C8-37F3-4707-9410-20A8A4845D23}"/>
    <cellStyle name="Comma 3 8 3 2 2 2 2 4 2" xfId="21438" xr:uid="{21712C68-AF61-465F-9A29-DF537E3294BF}"/>
    <cellStyle name="Comma 3 8 3 2 2 2 2 5" xfId="9081" xr:uid="{F8801DC6-2836-449F-A62E-9603FC2CCB5D}"/>
    <cellStyle name="Comma 3 8 3 2 2 2 2 5 2" xfId="22946" xr:uid="{F190D313-03BB-4899-BB14-66F237A198B7}"/>
    <cellStyle name="Comma 3 8 3 2 2 2 2 6" xfId="12701" xr:uid="{C8BFA44D-576E-410E-A5B2-6D3E1BBB04DD}"/>
    <cellStyle name="Comma 3 8 3 2 2 2 2 6 2" xfId="26565" xr:uid="{959F3402-2D53-4D34-9633-12005D93A7D5}"/>
    <cellStyle name="Comma 3 8 3 2 2 2 2 7" xfId="14446" xr:uid="{DD02B85A-BC22-4B1F-A55B-1BEAE51BEF21}"/>
    <cellStyle name="Comma 3 8 3 2 2 2 2 7 2" xfId="28310" xr:uid="{D56407A2-0D3F-4CCC-BEAA-05A999605CD6}"/>
    <cellStyle name="Comma 3 8 3 2 2 2 2 8" xfId="15994" xr:uid="{4C4F96BC-4D3B-462F-8E84-2AD98D03BBF3}"/>
    <cellStyle name="Comma 3 8 3 2 2 2 3" xfId="2429" xr:uid="{488CE1CA-2974-44CE-9A9B-EDB074A8AD0C}"/>
    <cellStyle name="Comma 3 8 3 2 2 2 3 2" xfId="4149" xr:uid="{17928AF8-A05B-4523-97C5-E7C79C2AFE78}"/>
    <cellStyle name="Comma 3 8 3 2 2 2 3 2 2" xfId="18183" xr:uid="{C200D958-6FBE-454C-B389-3039A0555A29}"/>
    <cellStyle name="Comma 3 8 3 2 2 2 3 3" xfId="8075" xr:uid="{C3C2BBA9-C309-4D3A-BD02-37AE2FE4C0FD}"/>
    <cellStyle name="Comma 3 8 3 2 2 2 3 3 2" xfId="21944" xr:uid="{C7F8250E-1250-464C-88AC-C09320A54A8B}"/>
    <cellStyle name="Comma 3 8 3 2 2 2 3 4" xfId="9593" xr:uid="{59FA9AB3-F736-4EB5-B6B2-37D29110D1D4}"/>
    <cellStyle name="Comma 3 8 3 2 2 2 3 4 2" xfId="23458" xr:uid="{E077A6F5-4F63-44BF-A292-92C7D29064DB}"/>
    <cellStyle name="Comma 3 8 3 2 2 2 3 5" xfId="13207" xr:uid="{F61BE93F-3AAF-4CDF-8A88-0989851F4531}"/>
    <cellStyle name="Comma 3 8 3 2 2 2 3 5 2" xfId="27071" xr:uid="{61104DA0-89B3-4F0F-BF26-4E68F530B8EE}"/>
    <cellStyle name="Comma 3 8 3 2 2 2 3 6" xfId="14952" xr:uid="{4958BD99-3BB0-4FFC-BF21-BF87D6871B50}"/>
    <cellStyle name="Comma 3 8 3 2 2 2 3 6 2" xfId="28816" xr:uid="{3851CA9F-DFE8-4FE4-964F-034C7F13791B}"/>
    <cellStyle name="Comma 3 8 3 2 2 2 3 7" xfId="16500" xr:uid="{FF2C5D3D-F83A-4D35-9CBA-AA9E2D9FC2A6}"/>
    <cellStyle name="Comma 3 8 3 2 2 2 4" xfId="5121" xr:uid="{65635971-0DEC-4227-B73B-8E3E2C25946D}"/>
    <cellStyle name="Comma 3 8 3 2 2 2 4 2" xfId="10591" xr:uid="{47AA31F2-5895-490D-AD07-270944AC3ACE}"/>
    <cellStyle name="Comma 3 8 3 2 2 2 4 2 2" xfId="24456" xr:uid="{8F8AD8DB-C689-41B2-B9E7-D376A545873F}"/>
    <cellStyle name="Comma 3 8 3 2 2 2 4 3" xfId="19155" xr:uid="{7A044679-5D54-4F46-A165-F88255B69463}"/>
    <cellStyle name="Comma 3 8 3 2 2 2 5" xfId="5619" xr:uid="{8B6F07E2-91C1-4F08-959F-23444703CC1F}"/>
    <cellStyle name="Comma 3 8 3 2 2 2 5 2" xfId="11093" xr:uid="{EBE39DE6-AB2A-41DA-911C-49745FDC2B48}"/>
    <cellStyle name="Comma 3 8 3 2 2 2 5 2 2" xfId="24958" xr:uid="{6B66F5F7-C21E-4923-B029-A8158A218AE4}"/>
    <cellStyle name="Comma 3 8 3 2 2 2 5 3" xfId="19653" xr:uid="{EC665203-675D-45B2-9561-4FEC895F3EE5}"/>
    <cellStyle name="Comma 3 8 3 2 2 2 6" xfId="6121" xr:uid="{4E514050-E318-4B55-B8E3-B1281150DD72}"/>
    <cellStyle name="Comma 3 8 3 2 2 2 6 2" xfId="11595" xr:uid="{BD967B59-2DD4-4A2F-B43E-C68D0E229BE6}"/>
    <cellStyle name="Comma 3 8 3 2 2 2 6 2 2" xfId="25460" xr:uid="{40CFE641-8CD4-4B56-ADE9-D3788C72AB66}"/>
    <cellStyle name="Comma 3 8 3 2 2 2 6 3" xfId="20155" xr:uid="{9CB1FBA2-89FA-4156-88EE-24A586B8A771}"/>
    <cellStyle name="Comma 3 8 3 2 2 2 7" xfId="3139" xr:uid="{0AD403E5-F39A-404C-959E-235DCFC7D56F}"/>
    <cellStyle name="Comma 3 8 3 2 2 2 7 2" xfId="17181" xr:uid="{12ED41CA-188F-49E7-9149-6D500363A3FA}"/>
    <cellStyle name="Comma 3 8 3 2 2 2 8" xfId="7061" xr:uid="{C6524A01-D754-4ED3-B4C2-6070396E3792}"/>
    <cellStyle name="Comma 3 8 3 2 2 2 8 2" xfId="20932" xr:uid="{6A8BBDD9-A47F-42B8-A460-43D9CCB41708}"/>
    <cellStyle name="Comma 3 8 3 2 2 2 9" xfId="8585" xr:uid="{84EF73E8-8F31-4697-A1DA-12B9396F5C11}"/>
    <cellStyle name="Comma 3 8 3 2 2 2 9 2" xfId="22450" xr:uid="{D74793B0-DE75-43C1-8033-624790D2781C}"/>
    <cellStyle name="Comma 3 8 3 2 2 3" xfId="1673" xr:uid="{1E193103-01AF-4872-BE11-FC85AE4D538D}"/>
    <cellStyle name="Comma 3 8 3 2 2 3 2" xfId="4395" xr:uid="{D54CF5D0-421E-4046-A600-0CD972387AB2}"/>
    <cellStyle name="Comma 3 8 3 2 2 3 2 2" xfId="9841" xr:uid="{4C95863B-AB5F-4ACC-A219-8065B6FAC038}"/>
    <cellStyle name="Comma 3 8 3 2 2 3 2 2 2" xfId="23706" xr:uid="{6E6A5F61-3C03-481D-A742-38FEA7DA5B20}"/>
    <cellStyle name="Comma 3 8 3 2 2 3 2 3" xfId="18429" xr:uid="{72AB15D8-2E19-4CF3-A47F-D4896F622367}"/>
    <cellStyle name="Comma 3 8 3 2 2 3 3" xfId="3385" xr:uid="{5AA6EDFE-36DE-4166-8D0A-249EA0D6A012}"/>
    <cellStyle name="Comma 3 8 3 2 2 3 3 2" xfId="17427" xr:uid="{8D9CCFAA-0F19-487A-A0AB-8BE50D495680}"/>
    <cellStyle name="Comma 3 8 3 2 2 3 4" xfId="7319" xr:uid="{23190175-8FB6-4981-8526-F497CD053316}"/>
    <cellStyle name="Comma 3 8 3 2 2 3 4 2" xfId="21190" xr:uid="{294AA55B-9C42-4FB1-B562-5D6F66A90A23}"/>
    <cellStyle name="Comma 3 8 3 2 2 3 5" xfId="8833" xr:uid="{E4060A8A-0603-4451-A969-1102D9A45E4F}"/>
    <cellStyle name="Comma 3 8 3 2 2 3 5 2" xfId="22698" xr:uid="{318FA780-30E0-4BA4-991F-E780F92669CA}"/>
    <cellStyle name="Comma 3 8 3 2 2 3 6" xfId="12453" xr:uid="{86828348-E580-403D-BD1E-FF533DD7CF55}"/>
    <cellStyle name="Comma 3 8 3 2 2 3 6 2" xfId="26317" xr:uid="{543AEE50-2147-43C0-931C-A8646706EFFF}"/>
    <cellStyle name="Comma 3 8 3 2 2 3 7" xfId="14198" xr:uid="{0CC2FD52-DB18-46A0-9622-C275BB9175B9}"/>
    <cellStyle name="Comma 3 8 3 2 2 3 7 2" xfId="28062" xr:uid="{1D5F73A6-C353-4D38-9B7B-03D67C6D8901}"/>
    <cellStyle name="Comma 3 8 3 2 2 3 8" xfId="15746" xr:uid="{A2D750AA-F931-4602-822F-EBBBBD0A01CB}"/>
    <cellStyle name="Comma 3 8 3 2 2 4" xfId="2181" xr:uid="{2231FE4A-B56E-4029-8A98-1575712CD356}"/>
    <cellStyle name="Comma 3 8 3 2 2 4 2" xfId="3901" xr:uid="{BA786BFC-DBCE-442C-8602-2F1B00E77397}"/>
    <cellStyle name="Comma 3 8 3 2 2 4 2 2" xfId="17935" xr:uid="{A988C59B-F7E0-49E3-8994-C26F9C282AB2}"/>
    <cellStyle name="Comma 3 8 3 2 2 4 3" xfId="7827" xr:uid="{AB3F8078-D234-4792-B19C-D91BED17AFD0}"/>
    <cellStyle name="Comma 3 8 3 2 2 4 3 2" xfId="21696" xr:uid="{8112687A-8733-44D6-B470-11C87BB2AABA}"/>
    <cellStyle name="Comma 3 8 3 2 2 4 4" xfId="9345" xr:uid="{6354DC82-4178-44E1-9CB0-EE4784E2C78D}"/>
    <cellStyle name="Comma 3 8 3 2 2 4 4 2" xfId="23210" xr:uid="{F648602A-5E10-41F5-8C46-D1E426D63085}"/>
    <cellStyle name="Comma 3 8 3 2 2 4 5" xfId="12959" xr:uid="{8DA8A59E-5AF2-41DD-B647-CCC997D899F9}"/>
    <cellStyle name="Comma 3 8 3 2 2 4 5 2" xfId="26823" xr:uid="{4B6DFA5B-A134-4228-B44C-1AD433AAC753}"/>
    <cellStyle name="Comma 3 8 3 2 2 4 6" xfId="14704" xr:uid="{12551E03-2FF0-4597-970E-C4CF2D8BB842}"/>
    <cellStyle name="Comma 3 8 3 2 2 4 6 2" xfId="28568" xr:uid="{E6941B26-E606-4AF0-92A6-A5D9A881593A}"/>
    <cellStyle name="Comma 3 8 3 2 2 4 7" xfId="16252" xr:uid="{91457575-E506-4192-8FAA-F937A139FD0F}"/>
    <cellStyle name="Comma 3 8 3 2 2 5" xfId="4882" xr:uid="{A7409861-C0B9-4642-AC39-D7C70C2238FF}"/>
    <cellStyle name="Comma 3 8 3 2 2 5 2" xfId="10343" xr:uid="{7073C937-7E98-4900-985B-A64888E63BF1}"/>
    <cellStyle name="Comma 3 8 3 2 2 5 2 2" xfId="24208" xr:uid="{6DD0B805-42E2-499B-895C-8E737E296628}"/>
    <cellStyle name="Comma 3 8 3 2 2 5 3" xfId="18916" xr:uid="{27B7F22D-F87A-4EF0-9F0E-5F7BD4CE5A5B}"/>
    <cellStyle name="Comma 3 8 3 2 2 6" xfId="5371" xr:uid="{3798A738-4489-47FB-A0D4-F6D67EF734AE}"/>
    <cellStyle name="Comma 3 8 3 2 2 6 2" xfId="10845" xr:uid="{53A8CD64-0D36-4802-A4B6-8A036AF207EF}"/>
    <cellStyle name="Comma 3 8 3 2 2 6 2 2" xfId="24710" xr:uid="{B6CFE228-E941-461D-B91A-4F780560537D}"/>
    <cellStyle name="Comma 3 8 3 2 2 6 3" xfId="19405" xr:uid="{EAF726B9-75A2-4C78-ACBA-B74B932602D8}"/>
    <cellStyle name="Comma 3 8 3 2 2 7" xfId="5873" xr:uid="{BB5A06F7-5887-489B-AFD6-DC53845C2BA8}"/>
    <cellStyle name="Comma 3 8 3 2 2 7 2" xfId="11347" xr:uid="{E1FCC56E-FA1F-4361-A720-C1F7804B6D24}"/>
    <cellStyle name="Comma 3 8 3 2 2 7 2 2" xfId="25212" xr:uid="{BEE7D5F6-C80E-4AA3-B607-0FD4C1646C39}"/>
    <cellStyle name="Comma 3 8 3 2 2 7 3" xfId="19907" xr:uid="{E90F3E84-13BA-4CB0-A4B3-C5E739B4E56A}"/>
    <cellStyle name="Comma 3 8 3 2 2 8" xfId="2898" xr:uid="{C7A38635-2EEC-4A3A-ABDD-0625F7105FEE}"/>
    <cellStyle name="Comma 3 8 3 2 2 8 2" xfId="16940" xr:uid="{02CFD3E4-527F-4E7D-8A57-6E034D15AE5D}"/>
    <cellStyle name="Comma 3 8 3 2 2 9" xfId="6813" xr:uid="{FB314986-8E5D-4D6D-BC9E-1D90A5A04CCE}"/>
    <cellStyle name="Comma 3 8 3 2 2 9 2" xfId="20684" xr:uid="{11138A77-B7DE-4CD7-A49C-3510E3DDCC81}"/>
    <cellStyle name="Comma 3 8 3 2 3" xfId="1291" xr:uid="{5C363916-FC25-4552-8815-8E7874D6DD33}"/>
    <cellStyle name="Comma 3 8 3 2 3 10" xfId="12071" xr:uid="{91037273-14E5-4B1B-9273-C4830D1E97D2}"/>
    <cellStyle name="Comma 3 8 3 2 3 10 2" xfId="25935" xr:uid="{B0220B50-E4B5-4CCC-A827-77E788CD83CA}"/>
    <cellStyle name="Comma 3 8 3 2 3 11" xfId="13816" xr:uid="{39CBF138-CC32-4ABE-B182-A2C590673302}"/>
    <cellStyle name="Comma 3 8 3 2 3 11 2" xfId="27680" xr:uid="{4A3589F5-F4A8-4B9D-88E3-2ACB888DEE2B}"/>
    <cellStyle name="Comma 3 8 3 2 3 12" xfId="15364" xr:uid="{22A956ED-7FF2-41C1-8B40-9537DFFA348A}"/>
    <cellStyle name="Comma 3 8 3 2 3 2" xfId="1797" xr:uid="{77617012-71E9-46EF-80BB-490CFB254FA2}"/>
    <cellStyle name="Comma 3 8 3 2 3 2 2" xfId="4519" xr:uid="{6B9D722E-17B7-4FCA-A567-92C0AC24A621}"/>
    <cellStyle name="Comma 3 8 3 2 3 2 2 2" xfId="9965" xr:uid="{BB1B385F-D0BE-440D-8481-155B83AA7550}"/>
    <cellStyle name="Comma 3 8 3 2 3 2 2 2 2" xfId="23830" xr:uid="{3E6FE4C7-E0E3-491E-8B17-A40C2B43B006}"/>
    <cellStyle name="Comma 3 8 3 2 3 2 2 3" xfId="18553" xr:uid="{A33A026E-9D42-425E-8978-BA0BE61C3960}"/>
    <cellStyle name="Comma 3 8 3 2 3 2 3" xfId="3509" xr:uid="{44EBC895-EC23-41F7-8FD5-F9032A7CE38A}"/>
    <cellStyle name="Comma 3 8 3 2 3 2 3 2" xfId="17551" xr:uid="{CB21BF1F-CC62-4E1E-8B21-FA66945C19E4}"/>
    <cellStyle name="Comma 3 8 3 2 3 2 4" xfId="7443" xr:uid="{BB3B04FD-24F2-472F-BA49-B9895FFA5A3B}"/>
    <cellStyle name="Comma 3 8 3 2 3 2 4 2" xfId="21314" xr:uid="{D571564F-D1C7-407A-B244-1EBF470B7E85}"/>
    <cellStyle name="Comma 3 8 3 2 3 2 5" xfId="8957" xr:uid="{45CF178A-447E-4D4C-BCC0-4C0ED8D1541D}"/>
    <cellStyle name="Comma 3 8 3 2 3 2 5 2" xfId="22822" xr:uid="{2984144A-94EC-4144-A7FE-84B1A2D3CB85}"/>
    <cellStyle name="Comma 3 8 3 2 3 2 6" xfId="12577" xr:uid="{19F81B93-00F8-4343-8946-3DDF7BCD3836}"/>
    <cellStyle name="Comma 3 8 3 2 3 2 6 2" xfId="26441" xr:uid="{D6EED011-1210-44EA-8803-BF41494B0B4A}"/>
    <cellStyle name="Comma 3 8 3 2 3 2 7" xfId="14322" xr:uid="{786B1382-A5F6-4122-840E-95C4FEE9741B}"/>
    <cellStyle name="Comma 3 8 3 2 3 2 7 2" xfId="28186" xr:uid="{1D4DE1C9-4061-4265-9433-61055F813C11}"/>
    <cellStyle name="Comma 3 8 3 2 3 2 8" xfId="15870" xr:uid="{5067482E-F535-4894-8D1C-EB6352AA0D58}"/>
    <cellStyle name="Comma 3 8 3 2 3 3" xfId="2305" xr:uid="{36A33491-9F32-44E7-B9D4-5D6575AA16C2}"/>
    <cellStyle name="Comma 3 8 3 2 3 3 2" xfId="4025" xr:uid="{25B96B7B-C808-4C1D-8735-F353CD9564F3}"/>
    <cellStyle name="Comma 3 8 3 2 3 3 2 2" xfId="18059" xr:uid="{1026F41E-0D5E-4775-BCC4-D407A10A2969}"/>
    <cellStyle name="Comma 3 8 3 2 3 3 3" xfId="7951" xr:uid="{92092E8A-F1DE-490B-AC02-DA8D784A9AD6}"/>
    <cellStyle name="Comma 3 8 3 2 3 3 3 2" xfId="21820" xr:uid="{7CEA9A4D-F351-4389-A5E7-21B1AD213F5C}"/>
    <cellStyle name="Comma 3 8 3 2 3 3 4" xfId="9469" xr:uid="{C0E861A4-A80B-43C9-B65F-24976051D647}"/>
    <cellStyle name="Comma 3 8 3 2 3 3 4 2" xfId="23334" xr:uid="{315BC184-59D5-4856-B0A8-DBBDF43D9B15}"/>
    <cellStyle name="Comma 3 8 3 2 3 3 5" xfId="13083" xr:uid="{E8CA7C85-D7C9-4CA6-8C25-52B6D51D1908}"/>
    <cellStyle name="Comma 3 8 3 2 3 3 5 2" xfId="26947" xr:uid="{ACB3305C-1815-4DFA-92A5-9CF987628D07}"/>
    <cellStyle name="Comma 3 8 3 2 3 3 6" xfId="14828" xr:uid="{731AC26E-ACCF-4358-B90C-4D5934232554}"/>
    <cellStyle name="Comma 3 8 3 2 3 3 6 2" xfId="28692" xr:uid="{C1ADBB6E-D610-4B8E-A3D0-19A3C5EF58A3}"/>
    <cellStyle name="Comma 3 8 3 2 3 3 7" xfId="16376" xr:uid="{4D6BD5BC-D6A1-4257-9EDE-54DF57C05A7A}"/>
    <cellStyle name="Comma 3 8 3 2 3 4" xfId="4998" xr:uid="{2F4B894D-3891-4571-A85A-832223AA5F05}"/>
    <cellStyle name="Comma 3 8 3 2 3 4 2" xfId="10467" xr:uid="{E67C4895-C5FE-4BBE-AF4F-2647F5F7BEDE}"/>
    <cellStyle name="Comma 3 8 3 2 3 4 2 2" xfId="24332" xr:uid="{E0F2C8A6-6117-4530-8D93-EC1F03853B7E}"/>
    <cellStyle name="Comma 3 8 3 2 3 4 3" xfId="19032" xr:uid="{DAC7A8BD-147B-4DE1-AA0D-E91E057D18FF}"/>
    <cellStyle name="Comma 3 8 3 2 3 5" xfId="5495" xr:uid="{23F29226-A263-401B-B6E3-876A7C56D7B8}"/>
    <cellStyle name="Comma 3 8 3 2 3 5 2" xfId="10969" xr:uid="{08F3275E-C46C-4FCE-9EED-E8EFB3920AE2}"/>
    <cellStyle name="Comma 3 8 3 2 3 5 2 2" xfId="24834" xr:uid="{26C4E1C6-329E-4447-A8BC-1B22A001DA6B}"/>
    <cellStyle name="Comma 3 8 3 2 3 5 3" xfId="19529" xr:uid="{83DEA669-3AE9-467B-9EED-889452780846}"/>
    <cellStyle name="Comma 3 8 3 2 3 6" xfId="5997" xr:uid="{0D8885C2-A566-44E2-BEF8-AB8D8DB03D5C}"/>
    <cellStyle name="Comma 3 8 3 2 3 6 2" xfId="11471" xr:uid="{C9883BBB-D939-4C58-BB1B-2957FFBB3C99}"/>
    <cellStyle name="Comma 3 8 3 2 3 6 2 2" xfId="25336" xr:uid="{9503C50A-4D87-4EF4-A511-E2608B78079C}"/>
    <cellStyle name="Comma 3 8 3 2 3 6 3" xfId="20031" xr:uid="{E11F4718-633D-4045-BC2F-DA639DEB80DB}"/>
    <cellStyle name="Comma 3 8 3 2 3 7" xfId="3016" xr:uid="{78F3EE5F-9F1A-402D-9E12-167CC372484B}"/>
    <cellStyle name="Comma 3 8 3 2 3 7 2" xfId="17058" xr:uid="{7135E00F-9B42-4AC6-933A-81C2050F3BC5}"/>
    <cellStyle name="Comma 3 8 3 2 3 8" xfId="6937" xr:uid="{67B951C6-9C5B-41F9-90CB-A437412A2933}"/>
    <cellStyle name="Comma 3 8 3 2 3 8 2" xfId="20808" xr:uid="{2157964E-3006-4164-8761-8FB5892FD452}"/>
    <cellStyle name="Comma 3 8 3 2 3 9" xfId="8461" xr:uid="{40B6CDE4-8194-48BB-AC94-08A00FB70686}"/>
    <cellStyle name="Comma 3 8 3 2 3 9 2" xfId="22326" xr:uid="{074D8B0E-FE4E-4562-8444-FD492BA0B336}"/>
    <cellStyle name="Comma 3 8 3 2 4" xfId="1549" xr:uid="{DE27ADDB-246C-4F72-9400-B8B7FC93ABA7}"/>
    <cellStyle name="Comma 3 8 3 2 4 2" xfId="4272" xr:uid="{C78F3D32-C158-4AF4-9FDA-D91A0A021FCF}"/>
    <cellStyle name="Comma 3 8 3 2 4 2 2" xfId="9717" xr:uid="{BF9E2381-8F31-48CA-9D6F-8CAFCDCF94A3}"/>
    <cellStyle name="Comma 3 8 3 2 4 2 2 2" xfId="23582" xr:uid="{D1979825-5E47-4AF3-8ED3-28B8300CF75D}"/>
    <cellStyle name="Comma 3 8 3 2 4 2 3" xfId="18306" xr:uid="{A50936DB-DEC8-4BB0-BCBC-F0D8BD50DB42}"/>
    <cellStyle name="Comma 3 8 3 2 4 3" xfId="3262" xr:uid="{32EB4FB4-8BE9-4BF1-8D64-D118BEAC74EC}"/>
    <cellStyle name="Comma 3 8 3 2 4 3 2" xfId="17304" xr:uid="{EE778007-C7CA-422D-8F53-48FD3C3D1044}"/>
    <cellStyle name="Comma 3 8 3 2 4 4" xfId="7195" xr:uid="{AF5EAF48-027D-4E6E-95F1-F43EC7DB41EE}"/>
    <cellStyle name="Comma 3 8 3 2 4 4 2" xfId="21066" xr:uid="{64230473-B86C-470B-836B-B6C4923DDC3C}"/>
    <cellStyle name="Comma 3 8 3 2 4 5" xfId="8709" xr:uid="{59111F61-DCFA-4370-B703-B41F56FFED34}"/>
    <cellStyle name="Comma 3 8 3 2 4 5 2" xfId="22574" xr:uid="{8A80AE72-09E7-413C-9705-8493F310D59E}"/>
    <cellStyle name="Comma 3 8 3 2 4 6" xfId="12329" xr:uid="{11BD3B21-CF58-4F43-AD8E-9515C549104A}"/>
    <cellStyle name="Comma 3 8 3 2 4 6 2" xfId="26193" xr:uid="{08489929-66E7-4B24-9D5D-6D9D56BD46F7}"/>
    <cellStyle name="Comma 3 8 3 2 4 7" xfId="14074" xr:uid="{2AD7887D-DC0C-4652-8721-91B962CD65C4}"/>
    <cellStyle name="Comma 3 8 3 2 4 7 2" xfId="27938" xr:uid="{C54B75F3-E6D6-4725-AF9E-E70AB45D5D31}"/>
    <cellStyle name="Comma 3 8 3 2 4 8" xfId="15622" xr:uid="{63D66E0F-FC39-423E-858D-626429F5C817}"/>
    <cellStyle name="Comma 3 8 3 2 5" xfId="2057" xr:uid="{256397F2-CE70-4461-B043-BEA3F0FE6050}"/>
    <cellStyle name="Comma 3 8 3 2 5 2" xfId="3777" xr:uid="{D286B87A-7AE7-4944-A116-22074B8272A1}"/>
    <cellStyle name="Comma 3 8 3 2 5 2 2" xfId="17811" xr:uid="{3A6BCA05-AB7C-435D-AAB2-591665B1EE80}"/>
    <cellStyle name="Comma 3 8 3 2 5 3" xfId="7703" xr:uid="{BDEBAD25-0429-4690-9A62-E0CD0855F2DA}"/>
    <cellStyle name="Comma 3 8 3 2 5 3 2" xfId="21572" xr:uid="{5F244A0A-EBB4-44B9-A681-EF944CC7A9CE}"/>
    <cellStyle name="Comma 3 8 3 2 5 4" xfId="9221" xr:uid="{4E7291CC-FA82-434F-8B5D-770FA2297BDD}"/>
    <cellStyle name="Comma 3 8 3 2 5 4 2" xfId="23086" xr:uid="{45EE2150-CD5C-4FEA-886E-E9648DD10859}"/>
    <cellStyle name="Comma 3 8 3 2 5 5" xfId="12835" xr:uid="{98A9A344-9483-470F-9DA0-B708665A8EFF}"/>
    <cellStyle name="Comma 3 8 3 2 5 5 2" xfId="26699" xr:uid="{0BB73D81-323F-4B26-B5A5-EEB49B9E912D}"/>
    <cellStyle name="Comma 3 8 3 2 5 6" xfId="14580" xr:uid="{FB859FA9-ACA5-41EE-88BE-8CE94505793A}"/>
    <cellStyle name="Comma 3 8 3 2 5 6 2" xfId="28444" xr:uid="{4951AE8D-B942-4AD4-92AC-29D26093689E}"/>
    <cellStyle name="Comma 3 8 3 2 5 7" xfId="16128" xr:uid="{2EC77321-AEC0-401B-8D62-2C6AE6B60F5B}"/>
    <cellStyle name="Comma 3 8 3 2 6" xfId="4768" xr:uid="{6D98F78F-AE65-469E-A336-883D09E73C25}"/>
    <cellStyle name="Comma 3 8 3 2 6 2" xfId="10219" xr:uid="{ACB0DFE5-F2AD-4C48-BB43-2671D66EF339}"/>
    <cellStyle name="Comma 3 8 3 2 6 2 2" xfId="24084" xr:uid="{175CD2BF-6D27-4CAE-B94E-31892CB0FFF4}"/>
    <cellStyle name="Comma 3 8 3 2 6 3" xfId="18802" xr:uid="{6882CE0C-388D-46D5-9D86-190290B4E46B}"/>
    <cellStyle name="Comma 3 8 3 2 7" xfId="5247" xr:uid="{F35032FC-64F3-4645-BF72-FA059CEE9165}"/>
    <cellStyle name="Comma 3 8 3 2 7 2" xfId="10721" xr:uid="{80ACECC5-3FC8-4E2B-B07F-9A67E11C8ACD}"/>
    <cellStyle name="Comma 3 8 3 2 7 2 2" xfId="24586" xr:uid="{DCB9D408-67A3-43BE-8A74-D1A1DB91C814}"/>
    <cellStyle name="Comma 3 8 3 2 7 3" xfId="19281" xr:uid="{3DD1B991-5544-42DE-8337-330754FA8B9B}"/>
    <cellStyle name="Comma 3 8 3 2 8" xfId="5749" xr:uid="{C0FE4539-E346-4B30-8D6C-C31277D8C91A}"/>
    <cellStyle name="Comma 3 8 3 2 8 2" xfId="11223" xr:uid="{9A39A354-B323-4A5B-99EE-D875F7614F88}"/>
    <cellStyle name="Comma 3 8 3 2 8 2 2" xfId="25088" xr:uid="{1B56BEE2-CBE9-4453-BB4F-E3486F0DB954}"/>
    <cellStyle name="Comma 3 8 3 2 8 3" xfId="19783" xr:uid="{04FFBDC8-84EF-4816-A2F9-F95B8D5D14CC}"/>
    <cellStyle name="Comma 3 8 3 2 9" xfId="2784" xr:uid="{92791AC2-AF4C-48FF-B240-2EEB039F82E8}"/>
    <cellStyle name="Comma 3 8 3 2 9 2" xfId="16826" xr:uid="{9532FE0F-ECB3-4925-95D4-DA460BAAAB8D}"/>
    <cellStyle name="Comma 3 8 3 3" xfId="1137" xr:uid="{FA306433-0E9A-4658-A270-281DEDC0B84D}"/>
    <cellStyle name="Comma 3 8 3 3 10" xfId="8307" xr:uid="{866653D6-902C-486C-84C5-F5D947BAAC19}"/>
    <cellStyle name="Comma 3 8 3 3 10 2" xfId="22172" xr:uid="{D946936C-22F5-48DC-B90A-3B5F09F7731F}"/>
    <cellStyle name="Comma 3 8 3 3 11" xfId="11917" xr:uid="{AE1BC53D-1FB5-4313-A13A-3B6161147E24}"/>
    <cellStyle name="Comma 3 8 3 3 11 2" xfId="25781" xr:uid="{29ED0414-F093-497F-A9BF-477890DA39D0}"/>
    <cellStyle name="Comma 3 8 3 3 12" xfId="13662" xr:uid="{1C01967A-15B6-4A1F-8C2C-7D56E6DB60DC}"/>
    <cellStyle name="Comma 3 8 3 3 12 2" xfId="27526" xr:uid="{9F305585-94CD-4717-B7A8-0A78F4DCBE60}"/>
    <cellStyle name="Comma 3 8 3 3 13" xfId="15210" xr:uid="{E4BDC608-1C6C-4805-BCF0-5340C49784A9}"/>
    <cellStyle name="Comma 3 8 3 3 2" xfId="1385" xr:uid="{08C17168-A85A-406D-AE4B-72AD16413CC8}"/>
    <cellStyle name="Comma 3 8 3 3 2 10" xfId="12165" xr:uid="{F24421B6-F161-417C-8E4D-DACFDDB0A3BE}"/>
    <cellStyle name="Comma 3 8 3 3 2 10 2" xfId="26029" xr:uid="{F45C29E4-C2E6-4195-95D3-F4E1DDB57AAB}"/>
    <cellStyle name="Comma 3 8 3 3 2 11" xfId="13910" xr:uid="{940241FD-7408-47A6-8CF7-E31F7EE1144D}"/>
    <cellStyle name="Comma 3 8 3 3 2 11 2" xfId="27774" xr:uid="{08DACC02-E17D-418A-B537-ABE6A6849C42}"/>
    <cellStyle name="Comma 3 8 3 3 2 12" xfId="15458" xr:uid="{001AC166-BD87-4766-9E37-EB7BC5057E34}"/>
    <cellStyle name="Comma 3 8 3 3 2 2" xfId="1891" xr:uid="{DFD18621-E1C5-4FC8-A9CE-0AA4DBE1BF10}"/>
    <cellStyle name="Comma 3 8 3 3 2 2 2" xfId="4613" xr:uid="{1D0D3DE2-668A-4B93-93AA-F365767C8E3E}"/>
    <cellStyle name="Comma 3 8 3 3 2 2 2 2" xfId="10059" xr:uid="{2496234F-D3A2-4793-A09D-513BA89BE139}"/>
    <cellStyle name="Comma 3 8 3 3 2 2 2 2 2" xfId="23924" xr:uid="{D6B5F17D-3BB1-4762-8912-591451E95A58}"/>
    <cellStyle name="Comma 3 8 3 3 2 2 2 3" xfId="18647" xr:uid="{89BF8EFE-C857-4B5B-BF54-B8098692FE85}"/>
    <cellStyle name="Comma 3 8 3 3 2 2 3" xfId="3603" xr:uid="{E439CD73-C5B6-4992-ACF2-27969175D4C0}"/>
    <cellStyle name="Comma 3 8 3 3 2 2 3 2" xfId="17645" xr:uid="{3665A2EA-2282-4322-86F8-369574F8E013}"/>
    <cellStyle name="Comma 3 8 3 3 2 2 4" xfId="7537" xr:uid="{6B5603DF-98FA-44AA-9DF7-9D60BFCDC526}"/>
    <cellStyle name="Comma 3 8 3 3 2 2 4 2" xfId="21408" xr:uid="{4B6E6999-2F9F-4A93-851A-3F84CD5BF41C}"/>
    <cellStyle name="Comma 3 8 3 3 2 2 5" xfId="9051" xr:uid="{5FB03903-5595-4483-AFFA-66C31DF33A5C}"/>
    <cellStyle name="Comma 3 8 3 3 2 2 5 2" xfId="22916" xr:uid="{D7C3207B-F78A-4470-8991-DD98F8C9AB0A}"/>
    <cellStyle name="Comma 3 8 3 3 2 2 6" xfId="12671" xr:uid="{F7601BC1-58E6-4AB8-B743-B8308937FC8F}"/>
    <cellStyle name="Comma 3 8 3 3 2 2 6 2" xfId="26535" xr:uid="{B41A1998-C774-4AF7-8F4A-4BE4249CC3B0}"/>
    <cellStyle name="Comma 3 8 3 3 2 2 7" xfId="14416" xr:uid="{350FED08-2955-4814-9678-28BE8E4BBE67}"/>
    <cellStyle name="Comma 3 8 3 3 2 2 7 2" xfId="28280" xr:uid="{AB73659E-1E19-4BD1-BAE5-4BDE57734BF0}"/>
    <cellStyle name="Comma 3 8 3 3 2 2 8" xfId="15964" xr:uid="{BB52B962-F4F2-4D99-BCA1-BC3B4E93E3DB}"/>
    <cellStyle name="Comma 3 8 3 3 2 3" xfId="2399" xr:uid="{0351672F-C224-437B-9607-575DEC67BFD5}"/>
    <cellStyle name="Comma 3 8 3 3 2 3 2" xfId="4119" xr:uid="{BDA2BDDE-4D01-4736-AACD-61223D75B741}"/>
    <cellStyle name="Comma 3 8 3 3 2 3 2 2" xfId="18153" xr:uid="{150BCF9E-2944-4AA3-B6D1-1DB890344B6E}"/>
    <cellStyle name="Comma 3 8 3 3 2 3 3" xfId="8045" xr:uid="{87AAE0F2-6E11-4103-8B7C-6FEDA9A9B492}"/>
    <cellStyle name="Comma 3 8 3 3 2 3 3 2" xfId="21914" xr:uid="{A6BD2060-EA06-4035-99C6-3071C55939C0}"/>
    <cellStyle name="Comma 3 8 3 3 2 3 4" xfId="9563" xr:uid="{E3AA4B84-6DA1-4F88-8240-CBF99043F4D2}"/>
    <cellStyle name="Comma 3 8 3 3 2 3 4 2" xfId="23428" xr:uid="{41B50831-F9F6-4AF8-AEBA-26CC3F4EFCB7}"/>
    <cellStyle name="Comma 3 8 3 3 2 3 5" xfId="13177" xr:uid="{017360B8-5C03-4106-BCCB-B5ECF20B8DF5}"/>
    <cellStyle name="Comma 3 8 3 3 2 3 5 2" xfId="27041" xr:uid="{A0AE956D-0227-4FF3-800D-7C9646375FEF}"/>
    <cellStyle name="Comma 3 8 3 3 2 3 6" xfId="14922" xr:uid="{6733A2DD-B47E-4722-9E4B-5D294F10743D}"/>
    <cellStyle name="Comma 3 8 3 3 2 3 6 2" xfId="28786" xr:uid="{563A2AFE-69C8-4E99-B2F5-D20A7F55DD05}"/>
    <cellStyle name="Comma 3 8 3 3 2 3 7" xfId="16470" xr:uid="{2FD2A951-81E0-4907-8F6E-B43549CF1453}"/>
    <cellStyle name="Comma 3 8 3 3 2 4" xfId="5091" xr:uid="{3471A714-60DC-4437-BC16-279FAFE0E695}"/>
    <cellStyle name="Comma 3 8 3 3 2 4 2" xfId="10561" xr:uid="{D9083B67-88C3-4D68-93D4-7A6CB77F511C}"/>
    <cellStyle name="Comma 3 8 3 3 2 4 2 2" xfId="24426" xr:uid="{9665AD5B-B9FF-4B85-84A5-5843835CFC43}"/>
    <cellStyle name="Comma 3 8 3 3 2 4 3" xfId="19125" xr:uid="{F090ACF3-3175-472D-AEF8-6A8C2A6295D2}"/>
    <cellStyle name="Comma 3 8 3 3 2 5" xfId="5589" xr:uid="{98D86036-7F0B-4952-A372-DC3E2C7699EB}"/>
    <cellStyle name="Comma 3 8 3 3 2 5 2" xfId="11063" xr:uid="{C950DB3E-34E1-4054-8254-28843D990990}"/>
    <cellStyle name="Comma 3 8 3 3 2 5 2 2" xfId="24928" xr:uid="{25C36730-7498-4AD1-B863-29B9FB98D1C4}"/>
    <cellStyle name="Comma 3 8 3 3 2 5 3" xfId="19623" xr:uid="{2D2C1043-ED24-40D6-A1FE-8CDE7E59D595}"/>
    <cellStyle name="Comma 3 8 3 3 2 6" xfId="6091" xr:uid="{13F7E43F-D482-4FA4-9BD9-24CE43347B17}"/>
    <cellStyle name="Comma 3 8 3 3 2 6 2" xfId="11565" xr:uid="{983D81DA-8BDC-4A7A-8169-1329D19B90EB}"/>
    <cellStyle name="Comma 3 8 3 3 2 6 2 2" xfId="25430" xr:uid="{BC229167-EACE-45D2-8D0B-CF295BD21A2D}"/>
    <cellStyle name="Comma 3 8 3 3 2 6 3" xfId="20125" xr:uid="{5BFDA065-6ABB-48C1-9575-809FAD4554A7}"/>
    <cellStyle name="Comma 3 8 3 3 2 7" xfId="3109" xr:uid="{6F0961FE-1B47-4464-82A5-25EC4605FED1}"/>
    <cellStyle name="Comma 3 8 3 3 2 7 2" xfId="17151" xr:uid="{49FD5111-0BC4-40C4-9F4D-D864A57496C4}"/>
    <cellStyle name="Comma 3 8 3 3 2 8" xfId="7031" xr:uid="{33A4C932-6B3A-4455-A69A-7A55BE511B10}"/>
    <cellStyle name="Comma 3 8 3 3 2 8 2" xfId="20902" xr:uid="{9CA62239-353C-43B0-85B5-646A4A2F60EC}"/>
    <cellStyle name="Comma 3 8 3 3 2 9" xfId="8555" xr:uid="{492F875E-ED42-49B7-8AE0-ADDC164E26C3}"/>
    <cellStyle name="Comma 3 8 3 3 2 9 2" xfId="22420" xr:uid="{FCDD04E1-DD96-4FEC-B0B5-EDE54D1B9418}"/>
    <cellStyle name="Comma 3 8 3 3 3" xfId="1643" xr:uid="{A52102DC-E34E-4BC4-AB44-21D845D4DF12}"/>
    <cellStyle name="Comma 3 8 3 3 3 2" xfId="4365" xr:uid="{24126F54-553E-4820-BBB4-C92F005200F7}"/>
    <cellStyle name="Comma 3 8 3 3 3 2 2" xfId="9811" xr:uid="{B5C6A0F5-A591-498A-803E-23A79A833239}"/>
    <cellStyle name="Comma 3 8 3 3 3 2 2 2" xfId="23676" xr:uid="{D67987CC-1F3A-46B4-8D3A-EB5A8DB8AFC9}"/>
    <cellStyle name="Comma 3 8 3 3 3 2 3" xfId="18399" xr:uid="{FCF563CA-FE82-4214-A206-CCC67B07153A}"/>
    <cellStyle name="Comma 3 8 3 3 3 3" xfId="3355" xr:uid="{D0D31524-A030-491F-BF0D-8631B5DF061C}"/>
    <cellStyle name="Comma 3 8 3 3 3 3 2" xfId="17397" xr:uid="{13BC52B4-8F2D-469F-846B-9D42726DD7C5}"/>
    <cellStyle name="Comma 3 8 3 3 3 4" xfId="7289" xr:uid="{5B175046-5E6A-4E95-816B-15290ED32AA5}"/>
    <cellStyle name="Comma 3 8 3 3 3 4 2" xfId="21160" xr:uid="{52EBB666-6273-478D-BACD-82B18DAC962A}"/>
    <cellStyle name="Comma 3 8 3 3 3 5" xfId="8803" xr:uid="{5FF772FA-C41A-4D22-8CB2-291E7A784E5C}"/>
    <cellStyle name="Comma 3 8 3 3 3 5 2" xfId="22668" xr:uid="{A5AA09F9-8FB5-4A2A-B04F-A67EF58F7DE2}"/>
    <cellStyle name="Comma 3 8 3 3 3 6" xfId="12423" xr:uid="{171DB83D-4931-4584-9B0B-80323CBCB426}"/>
    <cellStyle name="Comma 3 8 3 3 3 6 2" xfId="26287" xr:uid="{A1241754-ECB7-4B3C-B094-51218EC23DCA}"/>
    <cellStyle name="Comma 3 8 3 3 3 7" xfId="14168" xr:uid="{5E471C68-F2B0-47A4-A7C8-8FC7C9109161}"/>
    <cellStyle name="Comma 3 8 3 3 3 7 2" xfId="28032" xr:uid="{1AA7B415-2E95-4AE4-A353-691011901D78}"/>
    <cellStyle name="Comma 3 8 3 3 3 8" xfId="15716" xr:uid="{1E25B1CE-7460-4DEE-B9A2-F7F5609D9B6C}"/>
    <cellStyle name="Comma 3 8 3 3 4" xfId="2151" xr:uid="{E28DF62B-D90A-4E67-B20C-6CC03BC8BECC}"/>
    <cellStyle name="Comma 3 8 3 3 4 2" xfId="3871" xr:uid="{539C51B3-7A19-4F78-A1C4-63E603A84F7C}"/>
    <cellStyle name="Comma 3 8 3 3 4 2 2" xfId="17905" xr:uid="{F53FC60F-66A3-450D-BDE0-367EE011D5D8}"/>
    <cellStyle name="Comma 3 8 3 3 4 3" xfId="7797" xr:uid="{7FC9DD14-8251-45FF-BB23-5336E91FF84C}"/>
    <cellStyle name="Comma 3 8 3 3 4 3 2" xfId="21666" xr:uid="{1BE5E93E-E1A2-48A0-A474-64835F47A766}"/>
    <cellStyle name="Comma 3 8 3 3 4 4" xfId="9315" xr:uid="{8A2CD442-44D0-40FD-891C-48E525B961F5}"/>
    <cellStyle name="Comma 3 8 3 3 4 4 2" xfId="23180" xr:uid="{96B96C45-5E18-43CE-A78F-0C833BE43778}"/>
    <cellStyle name="Comma 3 8 3 3 4 5" xfId="12929" xr:uid="{6A857C0B-C4FA-43FF-82E7-6C7557666190}"/>
    <cellStyle name="Comma 3 8 3 3 4 5 2" xfId="26793" xr:uid="{A7836416-2739-4C77-A2F6-E9A8E7D3F467}"/>
    <cellStyle name="Comma 3 8 3 3 4 6" xfId="14674" xr:uid="{13142CA7-E337-4F3B-BCB5-412D6BCE429F}"/>
    <cellStyle name="Comma 3 8 3 3 4 6 2" xfId="28538" xr:uid="{2654102C-8BA2-44A8-85DB-94E2C9CE1DD7}"/>
    <cellStyle name="Comma 3 8 3 3 4 7" xfId="16222" xr:uid="{C92F429D-F3AA-4EF5-9E73-51F085449DFD}"/>
    <cellStyle name="Comma 3 8 3 3 5" xfId="4853" xr:uid="{24D55EE5-AD51-46C0-BD62-311720FEE137}"/>
    <cellStyle name="Comma 3 8 3 3 5 2" xfId="10313" xr:uid="{95C870B6-E576-4B04-A6DD-E6B4496A7260}"/>
    <cellStyle name="Comma 3 8 3 3 5 2 2" xfId="24178" xr:uid="{94FD268F-AD7F-4929-BF77-706DA39E3EFB}"/>
    <cellStyle name="Comma 3 8 3 3 5 3" xfId="18887" xr:uid="{7F3EB655-B77C-43BE-A3A2-BA5FE7C8E74E}"/>
    <cellStyle name="Comma 3 8 3 3 6" xfId="5341" xr:uid="{7DC46718-2628-4DD3-9037-AA881BEDF07A}"/>
    <cellStyle name="Comma 3 8 3 3 6 2" xfId="10815" xr:uid="{75C9D6B7-52E0-497F-9640-E94EC84405C8}"/>
    <cellStyle name="Comma 3 8 3 3 6 2 2" xfId="24680" xr:uid="{902B8025-76D3-4ECE-9339-3F00F3DBBB2B}"/>
    <cellStyle name="Comma 3 8 3 3 6 3" xfId="19375" xr:uid="{6F217821-9103-42BA-B027-E64580CC644E}"/>
    <cellStyle name="Comma 3 8 3 3 7" xfId="5843" xr:uid="{C983B9F5-123A-4DFC-AE2B-77C9D3495BC0}"/>
    <cellStyle name="Comma 3 8 3 3 7 2" xfId="11317" xr:uid="{1E164742-B527-450D-9ECA-07045BE8B4F4}"/>
    <cellStyle name="Comma 3 8 3 3 7 2 2" xfId="25182" xr:uid="{B9C02DEE-55F8-42A3-B058-BD2E0B4E43B8}"/>
    <cellStyle name="Comma 3 8 3 3 7 3" xfId="19877" xr:uid="{BFCB0C32-5BEF-41E9-A18C-16C343B998B6}"/>
    <cellStyle name="Comma 3 8 3 3 8" xfId="2869" xr:uid="{60D8C923-D004-4878-952F-D6A8359169E4}"/>
    <cellStyle name="Comma 3 8 3 3 8 2" xfId="16911" xr:uid="{0F84F6BB-3BAA-4FFF-8508-D4E9B5503CDA}"/>
    <cellStyle name="Comma 3 8 3 3 9" xfId="6783" xr:uid="{A48517C1-0660-49AF-8647-CAC56B701DC6}"/>
    <cellStyle name="Comma 3 8 3 3 9 2" xfId="20654" xr:uid="{53250A8F-57AB-4F8F-84E5-F8B8AD202E5E}"/>
    <cellStyle name="Comma 3 8 3 4" xfId="1261" xr:uid="{B4B6F92D-8E63-459E-8D7B-302AD56D4DBD}"/>
    <cellStyle name="Comma 3 8 3 4 10" xfId="12041" xr:uid="{B3B89A10-C10B-4A30-937C-ED08CF058B92}"/>
    <cellStyle name="Comma 3 8 3 4 10 2" xfId="25905" xr:uid="{254C0C00-67ED-4287-8E31-26A1A3142B09}"/>
    <cellStyle name="Comma 3 8 3 4 11" xfId="13786" xr:uid="{2DB76C3D-7E7C-4355-B5B7-4CA3422F35F4}"/>
    <cellStyle name="Comma 3 8 3 4 11 2" xfId="27650" xr:uid="{F5871998-A722-4E86-9D1E-B5F3F6607A2F}"/>
    <cellStyle name="Comma 3 8 3 4 12" xfId="15334" xr:uid="{4E982DC2-DC49-4AF2-B965-C10562D8CCAB}"/>
    <cellStyle name="Comma 3 8 3 4 2" xfId="1767" xr:uid="{18087ACA-F108-4D69-B6C0-C47311B60E9C}"/>
    <cellStyle name="Comma 3 8 3 4 2 2" xfId="4489" xr:uid="{95B543E7-AFB9-4ED1-B61A-FB8AE68B6C80}"/>
    <cellStyle name="Comma 3 8 3 4 2 2 2" xfId="9935" xr:uid="{3C87390A-73FE-4CFC-A433-87DC956739A2}"/>
    <cellStyle name="Comma 3 8 3 4 2 2 2 2" xfId="23800" xr:uid="{F1EA762B-1E1E-4A69-9614-81F71BD2FAA2}"/>
    <cellStyle name="Comma 3 8 3 4 2 2 3" xfId="18523" xr:uid="{37D0B18C-5155-484C-B236-7065BAEB6DB9}"/>
    <cellStyle name="Comma 3 8 3 4 2 3" xfId="3479" xr:uid="{FA1F9DFC-D3CC-4E52-A7ED-FC051C5B97C3}"/>
    <cellStyle name="Comma 3 8 3 4 2 3 2" xfId="17521" xr:uid="{C303F49B-F0CD-47F7-AE2B-4FE3C635DD18}"/>
    <cellStyle name="Comma 3 8 3 4 2 4" xfId="7413" xr:uid="{3988485C-D66A-498B-9925-2491C862848D}"/>
    <cellStyle name="Comma 3 8 3 4 2 4 2" xfId="21284" xr:uid="{8DE539E7-291D-4415-9016-E695E4462499}"/>
    <cellStyle name="Comma 3 8 3 4 2 5" xfId="8927" xr:uid="{CC6C2EAC-7112-45B6-BEB3-82EB641781F2}"/>
    <cellStyle name="Comma 3 8 3 4 2 5 2" xfId="22792" xr:uid="{E3C0390A-7784-4275-9A88-8B2CE9D472FE}"/>
    <cellStyle name="Comma 3 8 3 4 2 6" xfId="12547" xr:uid="{B46DE5A5-90D3-43EE-881B-4549DD97E5D8}"/>
    <cellStyle name="Comma 3 8 3 4 2 6 2" xfId="26411" xr:uid="{708B5EE5-2771-45EE-AC51-83752355E14E}"/>
    <cellStyle name="Comma 3 8 3 4 2 7" xfId="14292" xr:uid="{4C723F45-2E1B-4754-B919-D25F529A4155}"/>
    <cellStyle name="Comma 3 8 3 4 2 7 2" xfId="28156" xr:uid="{BEFDD410-86F1-4EC2-ADD2-C4AC64F1BC0C}"/>
    <cellStyle name="Comma 3 8 3 4 2 8" xfId="15840" xr:uid="{0842E8B1-BF59-4EF0-BA96-2DCCE44BD218}"/>
    <cellStyle name="Comma 3 8 3 4 3" xfId="2275" xr:uid="{D2C7678C-AE4F-48B0-AF87-C512471E43C3}"/>
    <cellStyle name="Comma 3 8 3 4 3 2" xfId="3995" xr:uid="{21CA8275-2DF6-4FD0-8CF4-FEEEEF8799CB}"/>
    <cellStyle name="Comma 3 8 3 4 3 2 2" xfId="18029" xr:uid="{D539E980-0AFC-4C74-9A66-73234DFF1BEB}"/>
    <cellStyle name="Comma 3 8 3 4 3 3" xfId="7921" xr:uid="{E35A2B9D-860F-4141-B6D4-CD6AB22991AF}"/>
    <cellStyle name="Comma 3 8 3 4 3 3 2" xfId="21790" xr:uid="{E0A4D107-ED6A-4E2A-A12A-21D4F1A316D7}"/>
    <cellStyle name="Comma 3 8 3 4 3 4" xfId="9439" xr:uid="{146F7DAE-F6D0-43F1-8203-840747AF3073}"/>
    <cellStyle name="Comma 3 8 3 4 3 4 2" xfId="23304" xr:uid="{7568CA3A-F840-403B-B76B-58E80CB5D4AB}"/>
    <cellStyle name="Comma 3 8 3 4 3 5" xfId="13053" xr:uid="{6AEC48B9-0DDA-4A16-B57C-CD5C20B7C4B8}"/>
    <cellStyle name="Comma 3 8 3 4 3 5 2" xfId="26917" xr:uid="{A27423B4-E4F3-413B-A299-40161E0B2489}"/>
    <cellStyle name="Comma 3 8 3 4 3 6" xfId="14798" xr:uid="{343D015B-ADD3-4FF4-BC0B-FEE4643E205F}"/>
    <cellStyle name="Comma 3 8 3 4 3 6 2" xfId="28662" xr:uid="{6CF0A0E5-3A51-4700-84B7-13437F8C3AAB}"/>
    <cellStyle name="Comma 3 8 3 4 3 7" xfId="16346" xr:uid="{42887938-2DC2-4BD2-B7CD-05FC9BAFCB0B}"/>
    <cellStyle name="Comma 3 8 3 4 4" xfId="4969" xr:uid="{71573D03-DAC5-4B4D-82A6-A70084212FA9}"/>
    <cellStyle name="Comma 3 8 3 4 4 2" xfId="10437" xr:uid="{98CA5E91-D30A-43AA-BF52-3B49D9472F2C}"/>
    <cellStyle name="Comma 3 8 3 4 4 2 2" xfId="24302" xr:uid="{A8B2E58E-FCE0-446E-B374-BE9B0FC9A625}"/>
    <cellStyle name="Comma 3 8 3 4 4 3" xfId="19003" xr:uid="{67C0C447-44AF-4363-BD67-B5C9DBF19455}"/>
    <cellStyle name="Comma 3 8 3 4 5" xfId="5465" xr:uid="{167CD922-DA5D-45BB-9E04-6C9378D273CE}"/>
    <cellStyle name="Comma 3 8 3 4 5 2" xfId="10939" xr:uid="{5740DE2C-B2A5-475D-ADE7-B6BD86E5B4EC}"/>
    <cellStyle name="Comma 3 8 3 4 5 2 2" xfId="24804" xr:uid="{4591BE7B-1863-4E43-8955-0842CCAAAF0A}"/>
    <cellStyle name="Comma 3 8 3 4 5 3" xfId="19499" xr:uid="{DE4650DA-58BA-41E2-8D93-B7CB7CA294E7}"/>
    <cellStyle name="Comma 3 8 3 4 6" xfId="5967" xr:uid="{B6B84DE4-ADAE-4F99-9015-8993996FE3D6}"/>
    <cellStyle name="Comma 3 8 3 4 6 2" xfId="11441" xr:uid="{488E71EE-B87A-42CF-B027-AC140582D179}"/>
    <cellStyle name="Comma 3 8 3 4 6 2 2" xfId="25306" xr:uid="{31407B80-7494-40B7-85AD-1BE90632F2D5}"/>
    <cellStyle name="Comma 3 8 3 4 6 3" xfId="20001" xr:uid="{1A2F48F5-5D34-40DB-888F-41C6DBE1A572}"/>
    <cellStyle name="Comma 3 8 3 4 7" xfId="2987" xr:uid="{2E113A08-A7D2-4C3F-9267-7DFD270E8A89}"/>
    <cellStyle name="Comma 3 8 3 4 7 2" xfId="17029" xr:uid="{98291615-756D-417D-AB62-F316E3631355}"/>
    <cellStyle name="Comma 3 8 3 4 8" xfId="6907" xr:uid="{3A50DE51-42BF-4C79-80F1-F9D7FE122C04}"/>
    <cellStyle name="Comma 3 8 3 4 8 2" xfId="20778" xr:uid="{E87DC6A9-2844-4E09-8B51-26DE31C1CBF9}"/>
    <cellStyle name="Comma 3 8 3 4 9" xfId="8431" xr:uid="{49536467-48FE-4805-9328-0AB0E98E27E8}"/>
    <cellStyle name="Comma 3 8 3 4 9 2" xfId="22296" xr:uid="{5561BA35-F15A-43D3-883C-36C1496EBDF7}"/>
    <cellStyle name="Comma 3 8 3 5" xfId="1519" xr:uid="{B102F72C-7E0C-431F-B82A-F7CCAFC71E19}"/>
    <cellStyle name="Comma 3 8 3 5 2" xfId="4243" xr:uid="{41A1FB3E-4744-4213-BAF2-896B1A8CBFED}"/>
    <cellStyle name="Comma 3 8 3 5 2 2" xfId="9687" xr:uid="{E108D242-8596-4198-A41B-89C140BB7ABD}"/>
    <cellStyle name="Comma 3 8 3 5 2 2 2" xfId="23552" xr:uid="{246B40AD-6325-4194-BA79-31A3C2BEE081}"/>
    <cellStyle name="Comma 3 8 3 5 2 3" xfId="18277" xr:uid="{3C490D77-472E-4BB6-9B0D-757D9EF24E79}"/>
    <cellStyle name="Comma 3 8 3 5 3" xfId="3233" xr:uid="{2A8D28ED-A876-41F4-8992-440C631A8906}"/>
    <cellStyle name="Comma 3 8 3 5 3 2" xfId="17275" xr:uid="{0FD1E172-FC14-4CE9-AA04-9599F56FAB58}"/>
    <cellStyle name="Comma 3 8 3 5 4" xfId="7165" xr:uid="{E3AF0812-B8C7-45EC-A6CE-6E4792DC6078}"/>
    <cellStyle name="Comma 3 8 3 5 4 2" xfId="21036" xr:uid="{13A21A1C-9E34-4AD1-8305-05A5BE1D8DC6}"/>
    <cellStyle name="Comma 3 8 3 5 5" xfId="8679" xr:uid="{7D6626E3-5B05-498A-8D0B-6BFB72C2AFFB}"/>
    <cellStyle name="Comma 3 8 3 5 5 2" xfId="22544" xr:uid="{ED2AFD5E-0D13-41C9-A882-592AE2E13627}"/>
    <cellStyle name="Comma 3 8 3 5 6" xfId="12299" xr:uid="{46B97A4A-017A-4D56-8900-7E8C7BE9E3B5}"/>
    <cellStyle name="Comma 3 8 3 5 6 2" xfId="26163" xr:uid="{58D1B11F-BE9A-4BD6-AECE-BAAD34B874E7}"/>
    <cellStyle name="Comma 3 8 3 5 7" xfId="14044" xr:uid="{1C31DA71-75C5-4C07-AA73-D909BF9977CE}"/>
    <cellStyle name="Comma 3 8 3 5 7 2" xfId="27908" xr:uid="{77D56951-D328-4E17-B804-78CB4B776375}"/>
    <cellStyle name="Comma 3 8 3 5 8" xfId="15592" xr:uid="{9BE40F09-96C9-47B4-BFF0-EF8166182955}"/>
    <cellStyle name="Comma 3 8 3 6" xfId="2027" xr:uid="{615A9C6F-B34F-4139-8284-F9FF7D4CB100}"/>
    <cellStyle name="Comma 3 8 3 6 2" xfId="3747" xr:uid="{6CB752F5-53FA-4030-BF70-220F30F9824E}"/>
    <cellStyle name="Comma 3 8 3 6 2 2" xfId="17781" xr:uid="{62D4280C-1D34-47E0-839C-C6E4E55C22A8}"/>
    <cellStyle name="Comma 3 8 3 6 3" xfId="7673" xr:uid="{2587FD0E-E899-41FE-A4EF-BBAC737BECE1}"/>
    <cellStyle name="Comma 3 8 3 6 3 2" xfId="21542" xr:uid="{5C564F46-84AE-4DA5-8BB4-B01EE5B327D6}"/>
    <cellStyle name="Comma 3 8 3 6 4" xfId="9191" xr:uid="{90072874-ACF5-4E84-95B2-C64778AFB7EC}"/>
    <cellStyle name="Comma 3 8 3 6 4 2" xfId="23056" xr:uid="{10225F6A-C6F5-4148-86E2-ABE94192FCA7}"/>
    <cellStyle name="Comma 3 8 3 6 5" xfId="12805" xr:uid="{CC873957-4190-4567-AF94-19216EEC555F}"/>
    <cellStyle name="Comma 3 8 3 6 5 2" xfId="26669" xr:uid="{20DB53F8-9C73-4BA3-AD7F-33D7A69FA680}"/>
    <cellStyle name="Comma 3 8 3 6 6" xfId="14550" xr:uid="{364BEF92-D6EF-4F74-89B7-3AD2F3A0767F}"/>
    <cellStyle name="Comma 3 8 3 6 6 2" xfId="28414" xr:uid="{3C4D0E4C-8A7A-4A00-9EE6-F8CCC47BD04F}"/>
    <cellStyle name="Comma 3 8 3 6 7" xfId="16098" xr:uid="{D1A359DB-206D-4318-923B-78C15F55BD0D}"/>
    <cellStyle name="Comma 3 8 3 7" xfId="4741" xr:uid="{38B24B00-4CB1-48CF-9E28-4D9D6BAE93AB}"/>
    <cellStyle name="Comma 3 8 3 7 2" xfId="10189" xr:uid="{85E28714-026F-4881-9608-1408C634A90E}"/>
    <cellStyle name="Comma 3 8 3 7 2 2" xfId="24054" xr:uid="{A0F04D24-EDF8-4D65-84D7-1EF50D5BA59B}"/>
    <cellStyle name="Comma 3 8 3 7 3" xfId="18775" xr:uid="{D69DD755-CBCB-4032-9339-82F05A9FFA49}"/>
    <cellStyle name="Comma 3 8 3 8" xfId="5217" xr:uid="{027A5C78-FDFF-49F9-BCB7-CEF461657209}"/>
    <cellStyle name="Comma 3 8 3 8 2" xfId="10691" xr:uid="{F0E08C66-494F-4F3B-A9B2-41A6FB2783E3}"/>
    <cellStyle name="Comma 3 8 3 8 2 2" xfId="24556" xr:uid="{C0E39D1D-30FD-48B5-8047-8A0454B44AC1}"/>
    <cellStyle name="Comma 3 8 3 8 3" xfId="19251" xr:uid="{F931847D-42CE-418B-BB8D-DC953071F4C0}"/>
    <cellStyle name="Comma 3 8 3 9" xfId="5719" xr:uid="{1B678CB2-D55B-4F70-8A72-C4BB8FED9671}"/>
    <cellStyle name="Comma 3 8 3 9 2" xfId="11193" xr:uid="{E8CD3EF8-0EB9-4B3D-9188-824A252DC145}"/>
    <cellStyle name="Comma 3 8 3 9 2 2" xfId="25058" xr:uid="{15EE95A3-DBA5-43D5-B971-E27B82DBB579}"/>
    <cellStyle name="Comma 3 8 3 9 3" xfId="19753" xr:uid="{F16E2293-20A2-455E-B205-46D09736BDBF}"/>
    <cellStyle name="Comma 3 8 4" xfId="1041" xr:uid="{518BAC06-01EA-4C57-89CF-0BF377664A26}"/>
    <cellStyle name="Comma 3 8 4 10" xfId="6687" xr:uid="{335E7F3A-F0A4-4283-A531-C7B9A548B405}"/>
    <cellStyle name="Comma 3 8 4 10 2" xfId="20558" xr:uid="{8D38AA28-F527-4967-86BC-DFD8DC864D60}"/>
    <cellStyle name="Comma 3 8 4 11" xfId="8211" xr:uid="{B16ABD47-0BFC-4C0C-B1B2-3483E2EF53F5}"/>
    <cellStyle name="Comma 3 8 4 11 2" xfId="22076" xr:uid="{AC591E03-4DDD-4B25-B9F8-4AFC1608E4EC}"/>
    <cellStyle name="Comma 3 8 4 12" xfId="11821" xr:uid="{74F8E63B-4007-4E45-87D8-52E37DD68A5E}"/>
    <cellStyle name="Comma 3 8 4 12 2" xfId="25685" xr:uid="{80D6EF5D-8129-430F-B626-F73EA132AB39}"/>
    <cellStyle name="Comma 3 8 4 13" xfId="13566" xr:uid="{B8CDB634-D20D-430D-8781-B5A4A128CE41}"/>
    <cellStyle name="Comma 3 8 4 13 2" xfId="27430" xr:uid="{4F1B956E-67B5-4F1F-9785-CA9A027F79E1}"/>
    <cellStyle name="Comma 3 8 4 14" xfId="15114" xr:uid="{808801A6-124F-435F-8E29-B43C2EDC7F38}"/>
    <cellStyle name="Comma 3 8 4 2" xfId="1165" xr:uid="{EFE480BF-6965-4F94-9E62-B7C0DAD72C7E}"/>
    <cellStyle name="Comma 3 8 4 2 10" xfId="8335" xr:uid="{52D5B58B-F068-43A9-AC9C-8937EFD60EAD}"/>
    <cellStyle name="Comma 3 8 4 2 10 2" xfId="22200" xr:uid="{78E2E923-62D7-4314-9CC1-524919337927}"/>
    <cellStyle name="Comma 3 8 4 2 11" xfId="11945" xr:uid="{D666075D-4FC1-449A-A701-960134C4CD33}"/>
    <cellStyle name="Comma 3 8 4 2 11 2" xfId="25809" xr:uid="{554930FA-DD65-4FAA-AC6A-2C7B723AA5FE}"/>
    <cellStyle name="Comma 3 8 4 2 12" xfId="13690" xr:uid="{3CBF781B-853C-4A11-97C3-1D2B8DA1D080}"/>
    <cellStyle name="Comma 3 8 4 2 12 2" xfId="27554" xr:uid="{F361C842-9ED5-43C9-9D05-BE0A2336E3E7}"/>
    <cellStyle name="Comma 3 8 4 2 13" xfId="15238" xr:uid="{459A19DE-D1C9-4399-8CB6-70F39AD4DC26}"/>
    <cellStyle name="Comma 3 8 4 2 2" xfId="1413" xr:uid="{36CAA5A6-0563-4460-AE4A-B778BC854EAC}"/>
    <cellStyle name="Comma 3 8 4 2 2 10" xfId="12193" xr:uid="{C43F7EF1-2302-42FC-A0EE-75A7DCF6C75A}"/>
    <cellStyle name="Comma 3 8 4 2 2 10 2" xfId="26057" xr:uid="{13E405AB-2B23-40A2-A21D-3A3C2988BD9A}"/>
    <cellStyle name="Comma 3 8 4 2 2 11" xfId="13938" xr:uid="{0093A16E-270F-4AF7-8B1C-A80DF537B9FA}"/>
    <cellStyle name="Comma 3 8 4 2 2 11 2" xfId="27802" xr:uid="{5C1FDE58-7C33-4F0A-84B0-5A64F32E93DB}"/>
    <cellStyle name="Comma 3 8 4 2 2 12" xfId="15486" xr:uid="{B0DDD5BE-E419-4B6D-A7CC-E849A6C562FD}"/>
    <cellStyle name="Comma 3 8 4 2 2 2" xfId="1919" xr:uid="{D0DD47EC-5D09-4A47-A335-58BD07746E85}"/>
    <cellStyle name="Comma 3 8 4 2 2 2 2" xfId="4641" xr:uid="{592D5759-BA53-4919-B90A-FDDAE078B64E}"/>
    <cellStyle name="Comma 3 8 4 2 2 2 2 2" xfId="10087" xr:uid="{C65A65D2-017A-4E97-8C55-C0D9EC7DF92A}"/>
    <cellStyle name="Comma 3 8 4 2 2 2 2 2 2" xfId="23952" xr:uid="{595952B2-DF0D-42DC-9F4B-FA0A44B683FB}"/>
    <cellStyle name="Comma 3 8 4 2 2 2 2 3" xfId="18675" xr:uid="{A143D55A-D0DC-42FF-B171-C19194F8BF50}"/>
    <cellStyle name="Comma 3 8 4 2 2 2 3" xfId="3631" xr:uid="{D6F7F206-016A-4DA0-A8EC-6CB253C14BF5}"/>
    <cellStyle name="Comma 3 8 4 2 2 2 3 2" xfId="17673" xr:uid="{CEB4181A-DF78-4005-A94A-E720E48BCA45}"/>
    <cellStyle name="Comma 3 8 4 2 2 2 4" xfId="7565" xr:uid="{F3087824-20C1-4168-8B67-7D3B431BA954}"/>
    <cellStyle name="Comma 3 8 4 2 2 2 4 2" xfId="21436" xr:uid="{8C9DE372-9C09-47AF-AC9C-63B54B7855DD}"/>
    <cellStyle name="Comma 3 8 4 2 2 2 5" xfId="9079" xr:uid="{767BBBDB-C0E7-4DFD-BFF3-70A3BBF4ED3B}"/>
    <cellStyle name="Comma 3 8 4 2 2 2 5 2" xfId="22944" xr:uid="{CBB3F191-6620-480B-988D-65C2E7892027}"/>
    <cellStyle name="Comma 3 8 4 2 2 2 6" xfId="12699" xr:uid="{02E8670B-1D58-4480-AA9A-7E1C14A13C67}"/>
    <cellStyle name="Comma 3 8 4 2 2 2 6 2" xfId="26563" xr:uid="{C42DAB7F-4604-46D0-9574-E9F73C441DF0}"/>
    <cellStyle name="Comma 3 8 4 2 2 2 7" xfId="14444" xr:uid="{2EC754B1-D9AE-4D97-BE21-4528378379A7}"/>
    <cellStyle name="Comma 3 8 4 2 2 2 7 2" xfId="28308" xr:uid="{8C74AE4A-48A2-4F48-AC3F-DD736A3185DA}"/>
    <cellStyle name="Comma 3 8 4 2 2 2 8" xfId="15992" xr:uid="{FC3E2C2A-7F9D-4435-92B2-4B81875F53C8}"/>
    <cellStyle name="Comma 3 8 4 2 2 3" xfId="2427" xr:uid="{76339823-67D9-4D61-8AB9-E9C13EE36D8B}"/>
    <cellStyle name="Comma 3 8 4 2 2 3 2" xfId="4147" xr:uid="{EFD7D7C5-7E9D-4A8E-BEF3-844474F0C823}"/>
    <cellStyle name="Comma 3 8 4 2 2 3 2 2" xfId="18181" xr:uid="{82F621BC-0F7E-4ED1-A3F5-9654707E5F40}"/>
    <cellStyle name="Comma 3 8 4 2 2 3 3" xfId="8073" xr:uid="{33CA8802-D4DB-4E97-8F91-D84AAFE81CCB}"/>
    <cellStyle name="Comma 3 8 4 2 2 3 3 2" xfId="21942" xr:uid="{BD8CFCF2-5771-44E5-BA0C-108EDC7B5B46}"/>
    <cellStyle name="Comma 3 8 4 2 2 3 4" xfId="9591" xr:uid="{164F08E7-33F2-4AD3-8491-A87512C4409B}"/>
    <cellStyle name="Comma 3 8 4 2 2 3 4 2" xfId="23456" xr:uid="{C71D1860-E87B-46CC-91D8-C87A540BC5D2}"/>
    <cellStyle name="Comma 3 8 4 2 2 3 5" xfId="13205" xr:uid="{F9DEAF8F-C6DE-40A0-9BBF-406631589EFE}"/>
    <cellStyle name="Comma 3 8 4 2 2 3 5 2" xfId="27069" xr:uid="{9A36CA86-822F-42E0-8E89-D363D1F585DC}"/>
    <cellStyle name="Comma 3 8 4 2 2 3 6" xfId="14950" xr:uid="{8A685847-725C-4F6A-86E0-62107A51D7C6}"/>
    <cellStyle name="Comma 3 8 4 2 2 3 6 2" xfId="28814" xr:uid="{697003EA-79F3-46BD-8E6A-3717C895F447}"/>
    <cellStyle name="Comma 3 8 4 2 2 3 7" xfId="16498" xr:uid="{D978D5B8-F76E-4077-8DAA-63850398B503}"/>
    <cellStyle name="Comma 3 8 4 2 2 4" xfId="5119" xr:uid="{80EB8540-008A-4AEF-888D-B611E23E2ED1}"/>
    <cellStyle name="Comma 3 8 4 2 2 4 2" xfId="10589" xr:uid="{DB5D7064-5066-463F-9766-B0AC4B896B7F}"/>
    <cellStyle name="Comma 3 8 4 2 2 4 2 2" xfId="24454" xr:uid="{4245DD29-4C5C-4CF1-9B07-2DCC1D05BF7F}"/>
    <cellStyle name="Comma 3 8 4 2 2 4 3" xfId="19153" xr:uid="{90561781-8366-4A1C-82E3-4786F1459B16}"/>
    <cellStyle name="Comma 3 8 4 2 2 5" xfId="5617" xr:uid="{4103AA25-5DED-4B2B-8F5C-394676BBB62B}"/>
    <cellStyle name="Comma 3 8 4 2 2 5 2" xfId="11091" xr:uid="{5C742CF7-DBC4-46AA-82FA-254C33520FFD}"/>
    <cellStyle name="Comma 3 8 4 2 2 5 2 2" xfId="24956" xr:uid="{7038E63D-A4D4-4990-B563-88737DFC706B}"/>
    <cellStyle name="Comma 3 8 4 2 2 5 3" xfId="19651" xr:uid="{0F1D945C-E498-46B4-AD07-85D66A44ADCB}"/>
    <cellStyle name="Comma 3 8 4 2 2 6" xfId="6119" xr:uid="{C448A4A4-4ABB-4599-9E74-C3E417EF5BBB}"/>
    <cellStyle name="Comma 3 8 4 2 2 6 2" xfId="11593" xr:uid="{36785BAC-E91C-4E78-98DA-8EEF5ED9DB34}"/>
    <cellStyle name="Comma 3 8 4 2 2 6 2 2" xfId="25458" xr:uid="{D58FFD4E-03CE-4691-9FA5-EDD4868E0380}"/>
    <cellStyle name="Comma 3 8 4 2 2 6 3" xfId="20153" xr:uid="{1BE5408F-BC88-4DB7-8E37-128D4A4E10EA}"/>
    <cellStyle name="Comma 3 8 4 2 2 7" xfId="3137" xr:uid="{F2FE5BDD-F769-42F6-89E3-23D90A89CE9F}"/>
    <cellStyle name="Comma 3 8 4 2 2 7 2" xfId="17179" xr:uid="{1A0991AD-3EB8-41E1-83AA-E03BF65D3CFC}"/>
    <cellStyle name="Comma 3 8 4 2 2 8" xfId="7059" xr:uid="{4F13FFEB-5EB2-4CE0-A80D-DC38A1991DB9}"/>
    <cellStyle name="Comma 3 8 4 2 2 8 2" xfId="20930" xr:uid="{AF48B81B-96E4-49CF-8B77-1752FDE767AC}"/>
    <cellStyle name="Comma 3 8 4 2 2 9" xfId="8583" xr:uid="{E9E92AEE-A329-4F95-803F-E556D4B93F4D}"/>
    <cellStyle name="Comma 3 8 4 2 2 9 2" xfId="22448" xr:uid="{69BCBF71-24B3-4207-88EA-A2F10C784B08}"/>
    <cellStyle name="Comma 3 8 4 2 3" xfId="1671" xr:uid="{E1AAF2EB-0555-4A3B-8BAD-88520E4EC7E5}"/>
    <cellStyle name="Comma 3 8 4 2 3 2" xfId="4393" xr:uid="{53AB2A84-05DE-4718-9614-839730EAC54D}"/>
    <cellStyle name="Comma 3 8 4 2 3 2 2" xfId="9839" xr:uid="{13D1EA9F-C070-4F1A-8CE9-AB7C3F65E8DD}"/>
    <cellStyle name="Comma 3 8 4 2 3 2 2 2" xfId="23704" xr:uid="{48B4C335-346F-485F-95B0-788C16C4408E}"/>
    <cellStyle name="Comma 3 8 4 2 3 2 3" xfId="18427" xr:uid="{B190D797-83F8-4723-B31D-E44BC0E7EADF}"/>
    <cellStyle name="Comma 3 8 4 2 3 3" xfId="3383" xr:uid="{88E043BB-8120-4AD3-8F93-5A2B5093BD7B}"/>
    <cellStyle name="Comma 3 8 4 2 3 3 2" xfId="17425" xr:uid="{8D1A6518-8B31-4147-954D-2337E1173911}"/>
    <cellStyle name="Comma 3 8 4 2 3 4" xfId="7317" xr:uid="{3613C396-E593-4CD9-BFB2-E34B9C93BECC}"/>
    <cellStyle name="Comma 3 8 4 2 3 4 2" xfId="21188" xr:uid="{24E969A1-2BB7-499A-9048-AF0B01E3CE17}"/>
    <cellStyle name="Comma 3 8 4 2 3 5" xfId="8831" xr:uid="{6BC17DEB-BE0A-43C3-97C6-12418E692439}"/>
    <cellStyle name="Comma 3 8 4 2 3 5 2" xfId="22696" xr:uid="{F80502AC-CFAE-40CA-ADF6-8627845EB7A9}"/>
    <cellStyle name="Comma 3 8 4 2 3 6" xfId="12451" xr:uid="{E0E5ACFE-70A1-4337-B884-42B38B106DFE}"/>
    <cellStyle name="Comma 3 8 4 2 3 6 2" xfId="26315" xr:uid="{571454BA-833C-451E-B810-2F5E184BA945}"/>
    <cellStyle name="Comma 3 8 4 2 3 7" xfId="14196" xr:uid="{16F15383-800F-4E66-AF3C-4C7156281569}"/>
    <cellStyle name="Comma 3 8 4 2 3 7 2" xfId="28060" xr:uid="{38FC6A84-F1D5-4E9F-9524-2A5462A086C8}"/>
    <cellStyle name="Comma 3 8 4 2 3 8" xfId="15744" xr:uid="{218667A5-C10C-4B20-B011-00ED9599EDEB}"/>
    <cellStyle name="Comma 3 8 4 2 4" xfId="2179" xr:uid="{12C7F513-9E4F-4835-960C-123F0363B87D}"/>
    <cellStyle name="Comma 3 8 4 2 4 2" xfId="3899" xr:uid="{B66D2F1B-E2EF-40F1-AEB4-B63598561470}"/>
    <cellStyle name="Comma 3 8 4 2 4 2 2" xfId="17933" xr:uid="{A75ADFE4-89D0-413B-A97D-445814956CEE}"/>
    <cellStyle name="Comma 3 8 4 2 4 3" xfId="7825" xr:uid="{2EB74CBB-8318-48E6-ADF8-3E1C80FEAACA}"/>
    <cellStyle name="Comma 3 8 4 2 4 3 2" xfId="21694" xr:uid="{8808BAF9-5846-4C17-9369-9FA110AC6C73}"/>
    <cellStyle name="Comma 3 8 4 2 4 4" xfId="9343" xr:uid="{678F0698-2A53-408A-85C4-BFF9F761D53E}"/>
    <cellStyle name="Comma 3 8 4 2 4 4 2" xfId="23208" xr:uid="{C1AD27FB-FF56-4DD4-87DE-7F153EAC62CF}"/>
    <cellStyle name="Comma 3 8 4 2 4 5" xfId="12957" xr:uid="{718E533B-4357-4D6D-9222-F820FA510C23}"/>
    <cellStyle name="Comma 3 8 4 2 4 5 2" xfId="26821" xr:uid="{D08E2F9D-3A2E-4407-A02D-10828EB6E0EE}"/>
    <cellStyle name="Comma 3 8 4 2 4 6" xfId="14702" xr:uid="{FB34EAC8-5531-433A-AC26-6C2F662BCB47}"/>
    <cellStyle name="Comma 3 8 4 2 4 6 2" xfId="28566" xr:uid="{347C582B-6E27-4CBD-8A9D-742B83212E7E}"/>
    <cellStyle name="Comma 3 8 4 2 4 7" xfId="16250" xr:uid="{7D7BB83C-E61F-4E42-92FC-17A015C5B62A}"/>
    <cellStyle name="Comma 3 8 4 2 5" xfId="4880" xr:uid="{EBE2C03A-5433-405A-93B0-E2E3701FFEB8}"/>
    <cellStyle name="Comma 3 8 4 2 5 2" xfId="10341" xr:uid="{C3C6B88D-BF35-4EBF-B910-AA73F93F3D91}"/>
    <cellStyle name="Comma 3 8 4 2 5 2 2" xfId="24206" xr:uid="{0D8C8C05-1F07-4C20-A134-C193FA33BFB4}"/>
    <cellStyle name="Comma 3 8 4 2 5 3" xfId="18914" xr:uid="{4879D112-2073-418E-9EE2-78E9DE63645E}"/>
    <cellStyle name="Comma 3 8 4 2 6" xfId="5369" xr:uid="{7EFACFA0-B4D4-402B-AD25-B7790270110E}"/>
    <cellStyle name="Comma 3 8 4 2 6 2" xfId="10843" xr:uid="{3158894C-059C-41BC-8323-3F02A670FB45}"/>
    <cellStyle name="Comma 3 8 4 2 6 2 2" xfId="24708" xr:uid="{AA90ED40-E602-451C-9C36-8C8A444F6B3A}"/>
    <cellStyle name="Comma 3 8 4 2 6 3" xfId="19403" xr:uid="{A0D85445-14B5-43AE-9D90-56C856D03452}"/>
    <cellStyle name="Comma 3 8 4 2 7" xfId="5871" xr:uid="{6BE2287D-6E9A-47E8-9F44-A102925418E4}"/>
    <cellStyle name="Comma 3 8 4 2 7 2" xfId="11345" xr:uid="{5F886AEB-ABB9-4DA9-B022-6C762B1DA8FA}"/>
    <cellStyle name="Comma 3 8 4 2 7 2 2" xfId="25210" xr:uid="{D9D38978-33DC-40DA-89E0-A0B3CA40E9CC}"/>
    <cellStyle name="Comma 3 8 4 2 7 3" xfId="19905" xr:uid="{7E249CE6-0A30-4C75-92DB-C324D2D2787C}"/>
    <cellStyle name="Comma 3 8 4 2 8" xfId="2896" xr:uid="{5BACFC22-ED09-4DC0-8EC6-39907C5786A2}"/>
    <cellStyle name="Comma 3 8 4 2 8 2" xfId="16938" xr:uid="{A9C884CE-608A-485F-BC56-DC408BF27FAD}"/>
    <cellStyle name="Comma 3 8 4 2 9" xfId="6811" xr:uid="{439D3FFF-F3B5-49BD-BC0E-406612A92B3A}"/>
    <cellStyle name="Comma 3 8 4 2 9 2" xfId="20682" xr:uid="{6DDC7C3F-B5AC-4490-B92A-3607268EE86A}"/>
    <cellStyle name="Comma 3 8 4 3" xfId="1289" xr:uid="{23B28D04-AD97-4483-BD72-A4539D981AE2}"/>
    <cellStyle name="Comma 3 8 4 3 10" xfId="12069" xr:uid="{0F8BB2C3-F5CA-422F-8065-E618CA94647F}"/>
    <cellStyle name="Comma 3 8 4 3 10 2" xfId="25933" xr:uid="{C9D68197-9D38-4812-BEC9-0642C0221E7E}"/>
    <cellStyle name="Comma 3 8 4 3 11" xfId="13814" xr:uid="{16728142-992A-4BA9-BC9C-BD0403B44153}"/>
    <cellStyle name="Comma 3 8 4 3 11 2" xfId="27678" xr:uid="{95FDD855-9016-4481-A5B7-6A213937E459}"/>
    <cellStyle name="Comma 3 8 4 3 12" xfId="15362" xr:uid="{FEF80B27-9D4B-4F4F-90DA-8DA1A865D736}"/>
    <cellStyle name="Comma 3 8 4 3 2" xfId="1795" xr:uid="{9310B655-DCF4-47B9-8171-3B4906E3C3AF}"/>
    <cellStyle name="Comma 3 8 4 3 2 2" xfId="4517" xr:uid="{8C73DCCF-4EC0-4A21-8094-130582D5B39D}"/>
    <cellStyle name="Comma 3 8 4 3 2 2 2" xfId="9963" xr:uid="{25E8D929-320A-4897-B4FD-6F6899C3E0BA}"/>
    <cellStyle name="Comma 3 8 4 3 2 2 2 2" xfId="23828" xr:uid="{6C6E337B-5A0D-4A32-B19F-14FADB58E029}"/>
    <cellStyle name="Comma 3 8 4 3 2 2 3" xfId="18551" xr:uid="{AC4E3376-EC16-4425-9F45-8B1E48315748}"/>
    <cellStyle name="Comma 3 8 4 3 2 3" xfId="3507" xr:uid="{A2A26219-8593-4696-A1A1-6CABC6E631BF}"/>
    <cellStyle name="Comma 3 8 4 3 2 3 2" xfId="17549" xr:uid="{D33C4C8F-A813-476E-B273-3FAA071EF0DD}"/>
    <cellStyle name="Comma 3 8 4 3 2 4" xfId="7441" xr:uid="{B03EF52B-6DD3-4F63-9369-BA95C0A5F457}"/>
    <cellStyle name="Comma 3 8 4 3 2 4 2" xfId="21312" xr:uid="{FF8568B4-A142-40B4-A538-08A0418C9F07}"/>
    <cellStyle name="Comma 3 8 4 3 2 5" xfId="8955" xr:uid="{8F79A78B-AD38-4F29-9B1D-3FFB83569095}"/>
    <cellStyle name="Comma 3 8 4 3 2 5 2" xfId="22820" xr:uid="{AC5BA5AC-B484-4268-A34E-2DD3C536CE34}"/>
    <cellStyle name="Comma 3 8 4 3 2 6" xfId="12575" xr:uid="{920610E8-ACBE-4AC2-B311-460B646EA831}"/>
    <cellStyle name="Comma 3 8 4 3 2 6 2" xfId="26439" xr:uid="{2E046417-138A-47CE-8340-CAEA670AA2CB}"/>
    <cellStyle name="Comma 3 8 4 3 2 7" xfId="14320" xr:uid="{B44CCF7C-89E0-40BD-905F-480797C9E31A}"/>
    <cellStyle name="Comma 3 8 4 3 2 7 2" xfId="28184" xr:uid="{3AE45095-C441-4EA4-91E6-39436C6AE6F1}"/>
    <cellStyle name="Comma 3 8 4 3 2 8" xfId="15868" xr:uid="{A451EB4D-13B1-42FD-A5B2-2130B40EDFC3}"/>
    <cellStyle name="Comma 3 8 4 3 3" xfId="2303" xr:uid="{086C0271-1035-4CEF-89AA-79A799BBCB8D}"/>
    <cellStyle name="Comma 3 8 4 3 3 2" xfId="4023" xr:uid="{805B43DF-D962-4FB5-8F9B-B78716C1FEE0}"/>
    <cellStyle name="Comma 3 8 4 3 3 2 2" xfId="18057" xr:uid="{FA0FE789-0124-4C8E-86BA-66F0A90E9352}"/>
    <cellStyle name="Comma 3 8 4 3 3 3" xfId="7949" xr:uid="{DAFED503-586D-4F97-AAF2-BC464FF677D7}"/>
    <cellStyle name="Comma 3 8 4 3 3 3 2" xfId="21818" xr:uid="{212EC382-7B41-45C8-9474-ABBC372D03DB}"/>
    <cellStyle name="Comma 3 8 4 3 3 4" xfId="9467" xr:uid="{FB78E84E-241D-4FE1-8FA9-FFB958CBB0B0}"/>
    <cellStyle name="Comma 3 8 4 3 3 4 2" xfId="23332" xr:uid="{75154D48-6FB8-447B-8578-3B4BBCD32C3F}"/>
    <cellStyle name="Comma 3 8 4 3 3 5" xfId="13081" xr:uid="{E1ACCD45-A04E-4270-A893-51937FDBCCB5}"/>
    <cellStyle name="Comma 3 8 4 3 3 5 2" xfId="26945" xr:uid="{522F33EC-16C2-4C50-BBC9-EB7A69E48937}"/>
    <cellStyle name="Comma 3 8 4 3 3 6" xfId="14826" xr:uid="{535D24D7-CFBB-4B1E-86B9-3FCEE53E9A1B}"/>
    <cellStyle name="Comma 3 8 4 3 3 6 2" xfId="28690" xr:uid="{B80A867E-A78B-480B-9DCA-17B31076312B}"/>
    <cellStyle name="Comma 3 8 4 3 3 7" xfId="16374" xr:uid="{B7C9EB75-8BE4-4C19-803D-38F5DC8A28E8}"/>
    <cellStyle name="Comma 3 8 4 3 4" xfId="4996" xr:uid="{661D2ECC-DC1D-48A1-8934-52CA1928CAC4}"/>
    <cellStyle name="Comma 3 8 4 3 4 2" xfId="10465" xr:uid="{2F22FA89-43C0-4988-9621-68FD5AFE2A83}"/>
    <cellStyle name="Comma 3 8 4 3 4 2 2" xfId="24330" xr:uid="{FAF21594-E1C5-4175-B9FD-2BB3E9C2540B}"/>
    <cellStyle name="Comma 3 8 4 3 4 3" xfId="19030" xr:uid="{745FD0A2-A571-4963-B87C-7C7ABFE9898F}"/>
    <cellStyle name="Comma 3 8 4 3 5" xfId="5493" xr:uid="{D527A6B5-9306-4885-8A98-8EBC43C344ED}"/>
    <cellStyle name="Comma 3 8 4 3 5 2" xfId="10967" xr:uid="{4AEF2B3A-0711-42A8-8B38-65B7F684FA60}"/>
    <cellStyle name="Comma 3 8 4 3 5 2 2" xfId="24832" xr:uid="{57043A93-8D60-44BF-B092-CA327C165C8B}"/>
    <cellStyle name="Comma 3 8 4 3 5 3" xfId="19527" xr:uid="{A200ABDA-E298-42DF-8CA3-3E8176656ED6}"/>
    <cellStyle name="Comma 3 8 4 3 6" xfId="5995" xr:uid="{540A00A4-384F-4395-909B-2A235707978B}"/>
    <cellStyle name="Comma 3 8 4 3 6 2" xfId="11469" xr:uid="{77C149E0-64CA-4100-9CE2-FB56250C2A88}"/>
    <cellStyle name="Comma 3 8 4 3 6 2 2" xfId="25334" xr:uid="{042528EB-F1BF-484F-898C-ECC2C7BE17B5}"/>
    <cellStyle name="Comma 3 8 4 3 6 3" xfId="20029" xr:uid="{0B2BCAE6-594E-4C01-A214-A9749148295E}"/>
    <cellStyle name="Comma 3 8 4 3 7" xfId="3014" xr:uid="{58A4FBF2-2C69-4C54-AD62-FD52FF132EC0}"/>
    <cellStyle name="Comma 3 8 4 3 7 2" xfId="17056" xr:uid="{7BA36196-FF07-4232-9A3C-5299402703C9}"/>
    <cellStyle name="Comma 3 8 4 3 8" xfId="6935" xr:uid="{519717F7-1CC4-4C05-AAE5-775F9F0E72A8}"/>
    <cellStyle name="Comma 3 8 4 3 8 2" xfId="20806" xr:uid="{E3C45411-6F14-40AF-9C22-0E5FE43A3A64}"/>
    <cellStyle name="Comma 3 8 4 3 9" xfId="8459" xr:uid="{7A375F37-A21F-4F8A-ABAD-C3D426A618F1}"/>
    <cellStyle name="Comma 3 8 4 3 9 2" xfId="22324" xr:uid="{12A51535-5C05-4B9C-8664-B6951D8D5754}"/>
    <cellStyle name="Comma 3 8 4 4" xfId="1547" xr:uid="{846E5F37-E627-437F-8813-2B0860C0826E}"/>
    <cellStyle name="Comma 3 8 4 4 2" xfId="4270" xr:uid="{0C57390B-953E-4B3E-9123-F9215BEA08D8}"/>
    <cellStyle name="Comma 3 8 4 4 2 2" xfId="9715" xr:uid="{5AD9FCCF-A181-4A3A-B907-9C182D881FD0}"/>
    <cellStyle name="Comma 3 8 4 4 2 2 2" xfId="23580" xr:uid="{A306B4E1-AE86-4215-B206-A555808DD229}"/>
    <cellStyle name="Comma 3 8 4 4 2 3" xfId="18304" xr:uid="{81811447-9EB3-4123-8925-F2B79672B017}"/>
    <cellStyle name="Comma 3 8 4 4 3" xfId="3260" xr:uid="{0E530A3F-501A-4E8D-9CE1-BBE1247CE362}"/>
    <cellStyle name="Comma 3 8 4 4 3 2" xfId="17302" xr:uid="{DDC3E10B-EB54-4EDE-A881-455E9345E6E9}"/>
    <cellStyle name="Comma 3 8 4 4 4" xfId="7193" xr:uid="{80B10125-26A1-4BCD-8F91-BEA492DFE3D1}"/>
    <cellStyle name="Comma 3 8 4 4 4 2" xfId="21064" xr:uid="{2B114F71-98A9-401A-810D-33DF4622A315}"/>
    <cellStyle name="Comma 3 8 4 4 5" xfId="8707" xr:uid="{FFA8A4D6-F868-47BF-8343-6E91A17FFC19}"/>
    <cellStyle name="Comma 3 8 4 4 5 2" xfId="22572" xr:uid="{21153B6C-2853-47C1-8830-EEC5DD09E255}"/>
    <cellStyle name="Comma 3 8 4 4 6" xfId="12327" xr:uid="{1470497A-A674-402A-B140-4528EE535620}"/>
    <cellStyle name="Comma 3 8 4 4 6 2" xfId="26191" xr:uid="{2C8439B8-BFB8-401A-ABE7-57223C5AFA6B}"/>
    <cellStyle name="Comma 3 8 4 4 7" xfId="14072" xr:uid="{A89FDFFD-D965-4A0D-807C-C61B9ADE8C4D}"/>
    <cellStyle name="Comma 3 8 4 4 7 2" xfId="27936" xr:uid="{8FC7F259-03CC-43C1-B8ED-2ED961ADD184}"/>
    <cellStyle name="Comma 3 8 4 4 8" xfId="15620" xr:uid="{06AF4875-644A-4F35-B4E9-A28DC2F706D6}"/>
    <cellStyle name="Comma 3 8 4 5" xfId="2055" xr:uid="{816F74F2-6A3D-40DB-BDB9-96CEFFA99EC9}"/>
    <cellStyle name="Comma 3 8 4 5 2" xfId="3775" xr:uid="{B508E26E-C208-4E5E-A7FF-16B0B431D8EE}"/>
    <cellStyle name="Comma 3 8 4 5 2 2" xfId="17809" xr:uid="{1C1D6225-F96B-4A96-91B9-0CEDF2D7F20D}"/>
    <cellStyle name="Comma 3 8 4 5 3" xfId="7701" xr:uid="{38AC5136-ADBA-4EBD-B020-C1039A26CD2B}"/>
    <cellStyle name="Comma 3 8 4 5 3 2" xfId="21570" xr:uid="{8B5DCAD7-B953-4A57-A9DF-80780F47BAE4}"/>
    <cellStyle name="Comma 3 8 4 5 4" xfId="9219" xr:uid="{BA6EA340-8868-41BC-863F-9A62B8B73015}"/>
    <cellStyle name="Comma 3 8 4 5 4 2" xfId="23084" xr:uid="{4BFCE009-3637-4C47-835A-E1DD28A340D2}"/>
    <cellStyle name="Comma 3 8 4 5 5" xfId="12833" xr:uid="{B3333D0A-AC55-4CF2-BB6C-5B3F934BB4C6}"/>
    <cellStyle name="Comma 3 8 4 5 5 2" xfId="26697" xr:uid="{4AFFBCF2-BF44-418D-AD0E-EB6A35A8D7B0}"/>
    <cellStyle name="Comma 3 8 4 5 6" xfId="14578" xr:uid="{862F7C6D-EE35-4161-B505-9810F8F9A712}"/>
    <cellStyle name="Comma 3 8 4 5 6 2" xfId="28442" xr:uid="{F9395C84-1233-49E8-92BE-DE50E6E3B5FA}"/>
    <cellStyle name="Comma 3 8 4 5 7" xfId="16126" xr:uid="{9756DF56-145D-4858-9671-F20DAD89FC5F}"/>
    <cellStyle name="Comma 3 8 4 6" xfId="4766" xr:uid="{C902E7FD-7D08-469B-9A7C-0B4E9EC015EE}"/>
    <cellStyle name="Comma 3 8 4 6 2" xfId="10217" xr:uid="{2BB36D75-94CA-4F2D-B276-3E66F7636AC3}"/>
    <cellStyle name="Comma 3 8 4 6 2 2" xfId="24082" xr:uid="{971E816D-9624-470C-A3D1-13DB3C9ACD0F}"/>
    <cellStyle name="Comma 3 8 4 6 3" xfId="18800" xr:uid="{F75B4745-E50C-4B10-8876-63866AA46E18}"/>
    <cellStyle name="Comma 3 8 4 7" xfId="5245" xr:uid="{B86FF4E1-5D91-48E4-9639-9BDEF809A73C}"/>
    <cellStyle name="Comma 3 8 4 7 2" xfId="10719" xr:uid="{CF6FE135-A05D-4366-A017-34791F4DF059}"/>
    <cellStyle name="Comma 3 8 4 7 2 2" xfId="24584" xr:uid="{6766A420-AE6B-495F-8C28-D0DBC6963496}"/>
    <cellStyle name="Comma 3 8 4 7 3" xfId="19279" xr:uid="{B5FBE033-A751-47E8-A67B-54C8BCC323ED}"/>
    <cellStyle name="Comma 3 8 4 8" xfId="5747" xr:uid="{0D41684E-AF50-4A88-9A3C-BF0A6445F2FB}"/>
    <cellStyle name="Comma 3 8 4 8 2" xfId="11221" xr:uid="{79D088FC-B82D-4797-A4E2-3FE53005AB66}"/>
    <cellStyle name="Comma 3 8 4 8 2 2" xfId="25086" xr:uid="{36A3DCB6-A04F-43D9-9A23-4B4136BB360C}"/>
    <cellStyle name="Comma 3 8 4 8 3" xfId="19781" xr:uid="{033FBF5A-1DB6-4CBF-8FBA-BC64EBC4742A}"/>
    <cellStyle name="Comma 3 8 4 9" xfId="2782" xr:uid="{8A144A85-D95E-48A6-B3C7-2F0E27D031BE}"/>
    <cellStyle name="Comma 3 8 4 9 2" xfId="16824" xr:uid="{8987EF4E-CF42-42C5-8C54-DE2B11E0DE7F}"/>
    <cellStyle name="Comma 3 8 5" xfId="1095" xr:uid="{C1DF99F2-8E46-4558-9D07-2E8711ADDA59}"/>
    <cellStyle name="Comma 3 8 5 10" xfId="8265" xr:uid="{4CA94AE8-1719-404C-A377-5E906F28D087}"/>
    <cellStyle name="Comma 3 8 5 10 2" xfId="22130" xr:uid="{49C7D8B7-D4C2-4692-BF75-9F098596B1FC}"/>
    <cellStyle name="Comma 3 8 5 11" xfId="11875" xr:uid="{BAD7E66D-1324-4D54-B884-E9FD7C93CD5A}"/>
    <cellStyle name="Comma 3 8 5 11 2" xfId="25739" xr:uid="{08EF9DC5-B9F5-4D57-BDC8-953F4ED35A54}"/>
    <cellStyle name="Comma 3 8 5 12" xfId="13620" xr:uid="{21A0BEEB-0451-47B1-9B29-CA66AB096C45}"/>
    <cellStyle name="Comma 3 8 5 12 2" xfId="27484" xr:uid="{073A6600-4EC4-4A7F-B597-28BDD790DAC3}"/>
    <cellStyle name="Comma 3 8 5 13" xfId="15168" xr:uid="{C3D540EB-683A-42BE-8DA8-00411E042FE7}"/>
    <cellStyle name="Comma 3 8 5 2" xfId="1343" xr:uid="{EF863618-4C33-487D-BCE7-647E7721E7CB}"/>
    <cellStyle name="Comma 3 8 5 2 10" xfId="12123" xr:uid="{886DA5AD-C03D-47E9-ACA2-1EC87C8182C5}"/>
    <cellStyle name="Comma 3 8 5 2 10 2" xfId="25987" xr:uid="{A9EBAB76-A828-4EC2-A777-FDE995A62FAD}"/>
    <cellStyle name="Comma 3 8 5 2 11" xfId="13868" xr:uid="{C2A00E51-E4FC-4B30-BDD0-718EFC12525E}"/>
    <cellStyle name="Comma 3 8 5 2 11 2" xfId="27732" xr:uid="{E2641D15-F7F3-457E-8F4B-C11BA14D87BD}"/>
    <cellStyle name="Comma 3 8 5 2 12" xfId="15416" xr:uid="{F0E1CF25-E309-4ADC-95C5-01C0D587C01B}"/>
    <cellStyle name="Comma 3 8 5 2 2" xfId="1849" xr:uid="{E6FD267E-50C0-42EC-9214-AA1B64DD1090}"/>
    <cellStyle name="Comma 3 8 5 2 2 2" xfId="4571" xr:uid="{503FB259-E39F-4BD9-89EE-BC5C87507A94}"/>
    <cellStyle name="Comma 3 8 5 2 2 2 2" xfId="10017" xr:uid="{6565A86C-FAA0-4143-862B-86605C41E770}"/>
    <cellStyle name="Comma 3 8 5 2 2 2 2 2" xfId="23882" xr:uid="{86EA315A-625F-4C9D-966F-C5FFD583226C}"/>
    <cellStyle name="Comma 3 8 5 2 2 2 3" xfId="18605" xr:uid="{57C5EF74-45AA-4F08-B184-728291000A4B}"/>
    <cellStyle name="Comma 3 8 5 2 2 3" xfId="3561" xr:uid="{60024413-08BC-48A3-B605-EBCA5AB5A7BA}"/>
    <cellStyle name="Comma 3 8 5 2 2 3 2" xfId="17603" xr:uid="{041164E7-13E5-4C90-ABEA-BD533D287F42}"/>
    <cellStyle name="Comma 3 8 5 2 2 4" xfId="7495" xr:uid="{6FEC5580-A099-4955-9153-8D71AB940310}"/>
    <cellStyle name="Comma 3 8 5 2 2 4 2" xfId="21366" xr:uid="{A50DDA8F-FCF2-4D65-AA89-71D6516ECC84}"/>
    <cellStyle name="Comma 3 8 5 2 2 5" xfId="9009" xr:uid="{1C0557BE-9673-4935-BCA5-466CC44D8F53}"/>
    <cellStyle name="Comma 3 8 5 2 2 5 2" xfId="22874" xr:uid="{C11BA083-5C75-415F-A090-20D98CDB9E75}"/>
    <cellStyle name="Comma 3 8 5 2 2 6" xfId="12629" xr:uid="{C1488146-786F-4132-8E33-18F01D73B977}"/>
    <cellStyle name="Comma 3 8 5 2 2 6 2" xfId="26493" xr:uid="{4A0E3ED6-CAC6-4166-84BF-C3BC81396924}"/>
    <cellStyle name="Comma 3 8 5 2 2 7" xfId="14374" xr:uid="{6D8D3146-8F4E-46C3-9E69-A07B662F3F70}"/>
    <cellStyle name="Comma 3 8 5 2 2 7 2" xfId="28238" xr:uid="{B250DBCD-512E-48E7-8993-30D6729075DB}"/>
    <cellStyle name="Comma 3 8 5 2 2 8" xfId="15922" xr:uid="{491B9466-CFAC-4398-B0EA-6781B01051BB}"/>
    <cellStyle name="Comma 3 8 5 2 3" xfId="2357" xr:uid="{5360119C-5293-41E8-8983-0C91CD03153A}"/>
    <cellStyle name="Comma 3 8 5 2 3 2" xfId="4077" xr:uid="{7CA96567-7E8A-45FE-BC64-6E9A6CC9F5D0}"/>
    <cellStyle name="Comma 3 8 5 2 3 2 2" xfId="18111" xr:uid="{07DB4F44-4308-4AA4-9583-BEB8EF12F6F8}"/>
    <cellStyle name="Comma 3 8 5 2 3 3" xfId="8003" xr:uid="{A6A26ABD-1843-4D48-AC55-7DDDCC8F0FE4}"/>
    <cellStyle name="Comma 3 8 5 2 3 3 2" xfId="21872" xr:uid="{DDB02F45-B233-478B-BB94-B2C47A9FAAC8}"/>
    <cellStyle name="Comma 3 8 5 2 3 4" xfId="9521" xr:uid="{C348BC0F-3D5D-40AE-B609-B7117BCDE933}"/>
    <cellStyle name="Comma 3 8 5 2 3 4 2" xfId="23386" xr:uid="{D0B4A3ED-68CD-4BFE-B376-6A85B91C7C9C}"/>
    <cellStyle name="Comma 3 8 5 2 3 5" xfId="13135" xr:uid="{B50BD5B4-7141-4584-B06C-F15292A6C805}"/>
    <cellStyle name="Comma 3 8 5 2 3 5 2" xfId="26999" xr:uid="{5B77F8AC-6B2A-4AA5-92DF-635BB42CEE3A}"/>
    <cellStyle name="Comma 3 8 5 2 3 6" xfId="14880" xr:uid="{7E24EE39-E5AF-43E9-BA21-0574AF7FBFD0}"/>
    <cellStyle name="Comma 3 8 5 2 3 6 2" xfId="28744" xr:uid="{EAFB48AF-D1C1-4895-9CFF-A657403EEF59}"/>
    <cellStyle name="Comma 3 8 5 2 3 7" xfId="16428" xr:uid="{6C98F2C9-1622-4EEB-9387-631B99DEC683}"/>
    <cellStyle name="Comma 3 8 5 2 4" xfId="5049" xr:uid="{B9154572-C865-4731-ADF6-A8B6F68900A6}"/>
    <cellStyle name="Comma 3 8 5 2 4 2" xfId="10519" xr:uid="{3DB72519-7895-4D05-B47D-958EE0A32A39}"/>
    <cellStyle name="Comma 3 8 5 2 4 2 2" xfId="24384" xr:uid="{43A10420-EFFE-4BBA-859B-9DA15DFD8D77}"/>
    <cellStyle name="Comma 3 8 5 2 4 3" xfId="19083" xr:uid="{7644F008-2109-460F-B8F0-C4BA3C56AD08}"/>
    <cellStyle name="Comma 3 8 5 2 5" xfId="5547" xr:uid="{F3E23410-6611-445C-8F0F-CA38563AD584}"/>
    <cellStyle name="Comma 3 8 5 2 5 2" xfId="11021" xr:uid="{27F326A0-2FDA-4BB6-A1E4-4677A1619B41}"/>
    <cellStyle name="Comma 3 8 5 2 5 2 2" xfId="24886" xr:uid="{C6B41396-A2C6-4BDE-8221-3B4085A52964}"/>
    <cellStyle name="Comma 3 8 5 2 5 3" xfId="19581" xr:uid="{9B1C7A52-EDA4-4653-842E-671B781D9110}"/>
    <cellStyle name="Comma 3 8 5 2 6" xfId="6049" xr:uid="{290ECE64-9197-494E-9399-E1F97A4D7754}"/>
    <cellStyle name="Comma 3 8 5 2 6 2" xfId="11523" xr:uid="{F23CE3E6-639C-442F-B1A7-249B2E5AC894}"/>
    <cellStyle name="Comma 3 8 5 2 6 2 2" xfId="25388" xr:uid="{E8DB7AC6-2036-45AE-B771-DC713C99613A}"/>
    <cellStyle name="Comma 3 8 5 2 6 3" xfId="20083" xr:uid="{61F02B92-CB29-4ED1-8C43-646A73DE8BFC}"/>
    <cellStyle name="Comma 3 8 5 2 7" xfId="3067" xr:uid="{7AAEE718-827B-4A0C-A36A-13ED3540A53C}"/>
    <cellStyle name="Comma 3 8 5 2 7 2" xfId="17109" xr:uid="{6E123E84-DF1A-408D-AE86-3A92028D3884}"/>
    <cellStyle name="Comma 3 8 5 2 8" xfId="6989" xr:uid="{51011757-64F0-4DF5-A05B-01C2E9A92889}"/>
    <cellStyle name="Comma 3 8 5 2 8 2" xfId="20860" xr:uid="{22410549-56B7-4AC8-A5DF-DA140274414B}"/>
    <cellStyle name="Comma 3 8 5 2 9" xfId="8513" xr:uid="{71D3C3E7-4BC5-41B7-AD15-70E3D7F1361E}"/>
    <cellStyle name="Comma 3 8 5 2 9 2" xfId="22378" xr:uid="{56EF762F-B9E1-41A1-8855-3B55D75BBD6E}"/>
    <cellStyle name="Comma 3 8 5 3" xfId="1601" xr:uid="{0F5539F1-F966-497C-8D86-40FC180D6559}"/>
    <cellStyle name="Comma 3 8 5 3 2" xfId="4323" xr:uid="{AEC72FA2-2EF2-409C-8067-9704AAE661CE}"/>
    <cellStyle name="Comma 3 8 5 3 2 2" xfId="9769" xr:uid="{15F0C832-9708-4E07-8D5B-36D73C1D424C}"/>
    <cellStyle name="Comma 3 8 5 3 2 2 2" xfId="23634" xr:uid="{99F53385-ECAD-42B3-BA85-13CA0F10F278}"/>
    <cellStyle name="Comma 3 8 5 3 2 3" xfId="18357" xr:uid="{5B886FB1-06B3-48EB-A670-993CAE517B99}"/>
    <cellStyle name="Comma 3 8 5 3 3" xfId="3313" xr:uid="{94AF1AD2-B0F6-4CA5-AE94-82BCB09F521F}"/>
    <cellStyle name="Comma 3 8 5 3 3 2" xfId="17355" xr:uid="{615131EC-C7B4-44F1-B86D-DBFA98587544}"/>
    <cellStyle name="Comma 3 8 5 3 4" xfId="7247" xr:uid="{1E3B5FDF-20A2-451E-8F35-F4F49BCD7CD1}"/>
    <cellStyle name="Comma 3 8 5 3 4 2" xfId="21118" xr:uid="{EA514B8B-F898-499F-A5F5-9D41D1A23A14}"/>
    <cellStyle name="Comma 3 8 5 3 5" xfId="8761" xr:uid="{2E6D7215-CD48-4485-994B-D2A21F972A88}"/>
    <cellStyle name="Comma 3 8 5 3 5 2" xfId="22626" xr:uid="{BE293F1A-A6C4-413D-AD22-2727F4F5ED28}"/>
    <cellStyle name="Comma 3 8 5 3 6" xfId="12381" xr:uid="{9BB080E3-D1A3-4E0F-A5E9-ADD7AF64D055}"/>
    <cellStyle name="Comma 3 8 5 3 6 2" xfId="26245" xr:uid="{7C39F30C-0664-4F70-8319-418D69304A57}"/>
    <cellStyle name="Comma 3 8 5 3 7" xfId="14126" xr:uid="{CA594BF8-51C0-4F4A-AC43-02F647685E1C}"/>
    <cellStyle name="Comma 3 8 5 3 7 2" xfId="27990" xr:uid="{08C162B2-B2FA-48B0-B174-EC8E2AF2CEF9}"/>
    <cellStyle name="Comma 3 8 5 3 8" xfId="15674" xr:uid="{93427228-C06E-4712-8A1B-6F1F1C3A5315}"/>
    <cellStyle name="Comma 3 8 5 4" xfId="2109" xr:uid="{FB5A6022-0C62-495F-886A-C73D876E872B}"/>
    <cellStyle name="Comma 3 8 5 4 2" xfId="3829" xr:uid="{4E98DC44-6E35-4A36-98E0-BA83CA5372FA}"/>
    <cellStyle name="Comma 3 8 5 4 2 2" xfId="17863" xr:uid="{5D1854B4-BBD5-406A-A0B9-0CC420072825}"/>
    <cellStyle name="Comma 3 8 5 4 3" xfId="7755" xr:uid="{D8A877D8-E739-424D-884E-69A3F064D575}"/>
    <cellStyle name="Comma 3 8 5 4 3 2" xfId="21624" xr:uid="{06FC22A7-038C-42A2-8D2E-3DE6F18FE402}"/>
    <cellStyle name="Comma 3 8 5 4 4" xfId="9273" xr:uid="{54EC0625-E224-4D91-9798-EC9E3D14A8D4}"/>
    <cellStyle name="Comma 3 8 5 4 4 2" xfId="23138" xr:uid="{4866D031-2812-4579-B703-90EC40E11447}"/>
    <cellStyle name="Comma 3 8 5 4 5" xfId="12887" xr:uid="{D184230A-5B54-496F-9C40-C61D4151F072}"/>
    <cellStyle name="Comma 3 8 5 4 5 2" xfId="26751" xr:uid="{FE6BC036-1BC4-408D-AA04-269CAA396D82}"/>
    <cellStyle name="Comma 3 8 5 4 6" xfId="14632" xr:uid="{D4845D90-584D-4986-8FB6-679038D5E429}"/>
    <cellStyle name="Comma 3 8 5 4 6 2" xfId="28496" xr:uid="{C63C8BF5-ABB0-408F-ACFC-5DE55E70F3FB}"/>
    <cellStyle name="Comma 3 8 5 4 7" xfId="16180" xr:uid="{DB10C2D1-B63F-45A5-BAEA-BCFEB4948E95}"/>
    <cellStyle name="Comma 3 8 5 5" xfId="4815" xr:uid="{A7857E98-C5D3-4F9D-9F31-9CC7649B2D58}"/>
    <cellStyle name="Comma 3 8 5 5 2" xfId="10271" xr:uid="{59C3A495-AE6F-4C36-8DB1-39BF5B61FBE7}"/>
    <cellStyle name="Comma 3 8 5 5 2 2" xfId="24136" xr:uid="{4AFBE3CF-1174-48CE-B515-BEC31E283C2B}"/>
    <cellStyle name="Comma 3 8 5 5 3" xfId="18849" xr:uid="{72A17497-AE6D-443E-AF88-B77AB013DAE2}"/>
    <cellStyle name="Comma 3 8 5 6" xfId="5299" xr:uid="{59428821-751D-42C8-8B9C-09675982D647}"/>
    <cellStyle name="Comma 3 8 5 6 2" xfId="10773" xr:uid="{A97A92E1-72DA-4A64-9CCB-0ED8F9B8909A}"/>
    <cellStyle name="Comma 3 8 5 6 2 2" xfId="24638" xr:uid="{801B3AF5-9336-4516-A014-EBDE50483B78}"/>
    <cellStyle name="Comma 3 8 5 6 3" xfId="19333" xr:uid="{655C0BA7-A25B-4E74-B7BB-994DABCCD85C}"/>
    <cellStyle name="Comma 3 8 5 7" xfId="5801" xr:uid="{67CE2E38-E018-4BE4-99BE-E7328FA3728F}"/>
    <cellStyle name="Comma 3 8 5 7 2" xfId="11275" xr:uid="{8BB0B15B-D700-4863-A7AD-40168E76084D}"/>
    <cellStyle name="Comma 3 8 5 7 2 2" xfId="25140" xr:uid="{6860AED6-98EA-4E02-810A-62DBAE6E91A0}"/>
    <cellStyle name="Comma 3 8 5 7 3" xfId="19835" xr:uid="{32286444-EA2D-4DC0-857E-5EC0C39C3559}"/>
    <cellStyle name="Comma 3 8 5 8" xfId="2831" xr:uid="{8071AECD-85CE-4F9D-95AA-28D518B05A0F}"/>
    <cellStyle name="Comma 3 8 5 8 2" xfId="16873" xr:uid="{6E9CF23D-CE23-49ED-ADAA-968AA9A4363F}"/>
    <cellStyle name="Comma 3 8 5 9" xfId="6741" xr:uid="{EFC384CB-2E1C-4A7D-A1F8-7EF6C103B445}"/>
    <cellStyle name="Comma 3 8 5 9 2" xfId="20612" xr:uid="{0EEFF5DE-B0DE-484A-BB28-17B6A92FEFAB}"/>
    <cellStyle name="Comma 3 8 6" xfId="1219" xr:uid="{09218F08-DC08-4ABD-B2EA-201693AB4EC6}"/>
    <cellStyle name="Comma 3 8 6 10" xfId="11999" xr:uid="{CBF1AEAB-ED6A-41C9-BC77-1997A079519D}"/>
    <cellStyle name="Comma 3 8 6 10 2" xfId="25863" xr:uid="{66BF78B6-7468-4523-B70D-8C2631F4009C}"/>
    <cellStyle name="Comma 3 8 6 11" xfId="13744" xr:uid="{AEA7FCC3-C746-4E1C-AEC4-B968C171FB82}"/>
    <cellStyle name="Comma 3 8 6 11 2" xfId="27608" xr:uid="{3E5EBE91-CBD2-4DA8-B486-75CD65D8C3C5}"/>
    <cellStyle name="Comma 3 8 6 12" xfId="15292" xr:uid="{77261EF9-65F3-4DAD-AE09-36D3D0885B1D}"/>
    <cellStyle name="Comma 3 8 6 2" xfId="1725" xr:uid="{EF970B56-638A-449C-8F64-679D3FEBCD66}"/>
    <cellStyle name="Comma 3 8 6 2 2" xfId="4447" xr:uid="{77F95197-B03B-437E-8D11-5F6ABE3D3729}"/>
    <cellStyle name="Comma 3 8 6 2 2 2" xfId="9893" xr:uid="{E17C5CC7-FB0A-4464-9D06-5D8EA3DA059B}"/>
    <cellStyle name="Comma 3 8 6 2 2 2 2" xfId="23758" xr:uid="{3B19EB2D-B74B-4F08-AFEB-3402088709FD}"/>
    <cellStyle name="Comma 3 8 6 2 2 3" xfId="18481" xr:uid="{72A0E635-8BF0-4406-9650-BD90C836A2A8}"/>
    <cellStyle name="Comma 3 8 6 2 3" xfId="3437" xr:uid="{6DC8DA96-16EB-433E-854C-CDF947409864}"/>
    <cellStyle name="Comma 3 8 6 2 3 2" xfId="17479" xr:uid="{4DD7A7F9-4D51-46B3-BDE7-8C73FF204EB1}"/>
    <cellStyle name="Comma 3 8 6 2 4" xfId="7371" xr:uid="{EA7AFE67-A635-495C-8C40-6ECE2C690CF9}"/>
    <cellStyle name="Comma 3 8 6 2 4 2" xfId="21242" xr:uid="{7F9396EC-9582-40C5-BF81-00FF6C54C479}"/>
    <cellStyle name="Comma 3 8 6 2 5" xfId="8885" xr:uid="{99B1F2DC-FE07-40EA-9047-5ACBC8CDD751}"/>
    <cellStyle name="Comma 3 8 6 2 5 2" xfId="22750" xr:uid="{ECD3F202-5F02-4755-867C-92FFEB003AD4}"/>
    <cellStyle name="Comma 3 8 6 2 6" xfId="12505" xr:uid="{F52970D2-BD51-4033-9AC4-3836BF9AFF05}"/>
    <cellStyle name="Comma 3 8 6 2 6 2" xfId="26369" xr:uid="{203A310F-5506-4EDB-B932-9B9515C43BC9}"/>
    <cellStyle name="Comma 3 8 6 2 7" xfId="14250" xr:uid="{33257391-38B3-49B5-8698-F89F43E6C3BE}"/>
    <cellStyle name="Comma 3 8 6 2 7 2" xfId="28114" xr:uid="{88D425A9-9902-4BAB-A3F6-DEB25F7FE905}"/>
    <cellStyle name="Comma 3 8 6 2 8" xfId="15798" xr:uid="{615668F9-CD4A-4D5B-96BF-7CD1D173E346}"/>
    <cellStyle name="Comma 3 8 6 3" xfId="2233" xr:uid="{C55F5B85-AF8C-4375-A724-50E237E35F90}"/>
    <cellStyle name="Comma 3 8 6 3 2" xfId="3953" xr:uid="{0B0C5C03-B8AB-4BFF-AE06-EE91DC067829}"/>
    <cellStyle name="Comma 3 8 6 3 2 2" xfId="17987" xr:uid="{0833974C-E298-4D91-8A96-1EBE3315E887}"/>
    <cellStyle name="Comma 3 8 6 3 3" xfId="7879" xr:uid="{FA979844-BC80-4CA5-A918-998A73F47BF7}"/>
    <cellStyle name="Comma 3 8 6 3 3 2" xfId="21748" xr:uid="{6F2CF79C-F385-473C-8E8B-A52C9D3EE668}"/>
    <cellStyle name="Comma 3 8 6 3 4" xfId="9397" xr:uid="{7EA2BF61-B1AB-455C-A274-2F16840DEE44}"/>
    <cellStyle name="Comma 3 8 6 3 4 2" xfId="23262" xr:uid="{3670E0BD-B303-4E03-A912-BA91B0DD172A}"/>
    <cellStyle name="Comma 3 8 6 3 5" xfId="13011" xr:uid="{E04627C3-9B09-42D0-8C65-7B22D0D1B2A6}"/>
    <cellStyle name="Comma 3 8 6 3 5 2" xfId="26875" xr:uid="{013B014C-DDD5-43E2-B903-E1F6152E723A}"/>
    <cellStyle name="Comma 3 8 6 3 6" xfId="14756" xr:uid="{5521AC51-5E4D-4164-9CC0-CE0A746F288D}"/>
    <cellStyle name="Comma 3 8 6 3 6 2" xfId="28620" xr:uid="{99DA35E1-7958-4C6C-83AF-4EE3EA04B935}"/>
    <cellStyle name="Comma 3 8 6 3 7" xfId="16304" xr:uid="{5689A548-9E68-4E6F-8B5B-325AB64C730A}"/>
    <cellStyle name="Comma 3 8 6 4" xfId="4931" xr:uid="{8D1DF601-AC85-479B-807A-90AB4290A827}"/>
    <cellStyle name="Comma 3 8 6 4 2" xfId="10395" xr:uid="{8844506C-EDCE-40AA-9811-F24F8E87BF14}"/>
    <cellStyle name="Comma 3 8 6 4 2 2" xfId="24260" xr:uid="{201430B1-A747-410F-A8FD-89B08F88CEA3}"/>
    <cellStyle name="Comma 3 8 6 4 3" xfId="18965" xr:uid="{70811B7C-CFB1-4254-983B-8934C994A64D}"/>
    <cellStyle name="Comma 3 8 6 5" xfId="5423" xr:uid="{6ED1E022-8761-4EA9-A3E1-51449D6D638C}"/>
    <cellStyle name="Comma 3 8 6 5 2" xfId="10897" xr:uid="{6BACB675-56DB-41A3-8E15-EE648EB6D9CE}"/>
    <cellStyle name="Comma 3 8 6 5 2 2" xfId="24762" xr:uid="{DBEAE991-824B-4428-98AC-10BDD21608E6}"/>
    <cellStyle name="Comma 3 8 6 5 3" xfId="19457" xr:uid="{B8917194-5986-4592-A4D0-1B8955D17920}"/>
    <cellStyle name="Comma 3 8 6 6" xfId="5925" xr:uid="{1568A99A-907A-4633-9183-F185705F8527}"/>
    <cellStyle name="Comma 3 8 6 6 2" xfId="11399" xr:uid="{59B71CDB-C859-47C1-B315-BC85772E4E02}"/>
    <cellStyle name="Comma 3 8 6 6 2 2" xfId="25264" xr:uid="{8018CD73-789F-4C43-8543-D65F41A76525}"/>
    <cellStyle name="Comma 3 8 6 6 3" xfId="19959" xr:uid="{F1257342-6F31-4A8A-A25D-4BDC47136F88}"/>
    <cellStyle name="Comma 3 8 6 7" xfId="2949" xr:uid="{46193708-185F-4178-B3D8-7BDCCA2222CB}"/>
    <cellStyle name="Comma 3 8 6 7 2" xfId="16991" xr:uid="{C9FF4F5F-DCB4-42CC-BAA9-E84BF502B900}"/>
    <cellStyle name="Comma 3 8 6 8" xfId="6865" xr:uid="{1378A3F2-18B7-47A6-AD58-4CBE90877340}"/>
    <cellStyle name="Comma 3 8 6 8 2" xfId="20736" xr:uid="{DD51F926-993F-4C49-A1F3-DD0554BAED37}"/>
    <cellStyle name="Comma 3 8 6 9" xfId="8389" xr:uid="{33F8E2F9-1752-4155-A119-B56DB4A20457}"/>
    <cellStyle name="Comma 3 8 6 9 2" xfId="22254" xr:uid="{5B7FFDDD-D49F-4E7D-A3DA-868C9E08D405}"/>
    <cellStyle name="Comma 3 8 7" xfId="1477" xr:uid="{898694EA-E626-4EF6-A1F3-63759A13B724}"/>
    <cellStyle name="Comma 3 8 7 2" xfId="4201" xr:uid="{9A2247BE-C2DF-4AF1-8807-6C3B569B3895}"/>
    <cellStyle name="Comma 3 8 7 2 2" xfId="9645" xr:uid="{BB296659-CFD4-4E26-8BBB-EF2D93D452D9}"/>
    <cellStyle name="Comma 3 8 7 2 2 2" xfId="23510" xr:uid="{2571A674-9BBA-4CFA-9358-D2CD356D1C25}"/>
    <cellStyle name="Comma 3 8 7 2 3" xfId="18235" xr:uid="{D238DC72-03FA-46E7-BB6E-2864F84D06F9}"/>
    <cellStyle name="Comma 3 8 7 3" xfId="3191" xr:uid="{BEC94613-6FE2-4DE2-BBA8-F6CB4B611759}"/>
    <cellStyle name="Comma 3 8 7 3 2" xfId="17233" xr:uid="{F7611BFE-6E77-45A0-AE5D-D7045D4D999C}"/>
    <cellStyle name="Comma 3 8 7 4" xfId="7123" xr:uid="{70BC2D5D-5F19-4DAF-A5F3-A1ACA3C5EE90}"/>
    <cellStyle name="Comma 3 8 7 4 2" xfId="20994" xr:uid="{21E9938F-E171-4779-A207-5DB5FD1A8447}"/>
    <cellStyle name="Comma 3 8 7 5" xfId="8637" xr:uid="{7D9BD3AB-E615-4E44-8C0F-23AD1D1EEA64}"/>
    <cellStyle name="Comma 3 8 7 5 2" xfId="22502" xr:uid="{3FE890AF-97B1-4DB9-9CDE-A2CC68406797}"/>
    <cellStyle name="Comma 3 8 7 6" xfId="12257" xr:uid="{6F446B60-34BE-4884-A7FF-402140DB6210}"/>
    <cellStyle name="Comma 3 8 7 6 2" xfId="26121" xr:uid="{313E151F-B10E-463C-946C-ADC2738EE336}"/>
    <cellStyle name="Comma 3 8 7 7" xfId="14002" xr:uid="{D0BF42A5-C973-4BCC-B65E-277708844B87}"/>
    <cellStyle name="Comma 3 8 7 7 2" xfId="27866" xr:uid="{013B6EBF-441D-4D80-91C3-6D943BE6C4E8}"/>
    <cellStyle name="Comma 3 8 7 8" xfId="15550" xr:uid="{71063925-5502-41D4-ADC0-288CA7E5866E}"/>
    <cellStyle name="Comma 3 8 8" xfId="1985" xr:uid="{1A684EF9-8F47-46B8-97B6-261E63A71FE0}"/>
    <cellStyle name="Comma 3 8 8 2" xfId="3705" xr:uid="{4D7A3CD6-C7BC-46B9-A25E-46167FC4C97B}"/>
    <cellStyle name="Comma 3 8 8 2 2" xfId="17739" xr:uid="{0E774414-5B38-4540-85CB-51F6B124EE2A}"/>
    <cellStyle name="Comma 3 8 8 3" xfId="7631" xr:uid="{CC59734E-7048-483C-8A9F-82DB1592CE4B}"/>
    <cellStyle name="Comma 3 8 8 3 2" xfId="21500" xr:uid="{BA0D761A-B4B7-49E0-A38D-6C461657C815}"/>
    <cellStyle name="Comma 3 8 8 4" xfId="9149" xr:uid="{05F62BDC-19A7-40FC-BD7E-876260FE21BC}"/>
    <cellStyle name="Comma 3 8 8 4 2" xfId="23014" xr:uid="{254D157D-FA0E-439A-B4FF-47782BF231F8}"/>
    <cellStyle name="Comma 3 8 8 5" xfId="12763" xr:uid="{4E0008D4-3F52-4E56-9776-D746C0F16919}"/>
    <cellStyle name="Comma 3 8 8 5 2" xfId="26627" xr:uid="{01FB8F88-DB78-4D20-8E14-CA8F6A7BE99D}"/>
    <cellStyle name="Comma 3 8 8 6" xfId="14508" xr:uid="{9D5FF45C-06F0-40F4-8111-6C0F6EF81361}"/>
    <cellStyle name="Comma 3 8 8 6 2" xfId="28372" xr:uid="{6C79C083-A783-41EC-A9EE-19834DC10EB2}"/>
    <cellStyle name="Comma 3 8 8 7" xfId="16056" xr:uid="{F0C39DD5-AC25-4D35-9F7C-DEEBF5088E7D}"/>
    <cellStyle name="Comma 3 8 9" xfId="4701" xr:uid="{FFBF682D-499C-4443-9EAA-9D0EACFD62C3}"/>
    <cellStyle name="Comma 3 8 9 2" xfId="10147" xr:uid="{0322E350-D9DA-4C80-BE7D-42EB6C93748E}"/>
    <cellStyle name="Comma 3 8 9 2 2" xfId="24012" xr:uid="{5A164F48-5557-43C7-B92A-3F55C4F89240}"/>
    <cellStyle name="Comma 3 8 9 3" xfId="18735" xr:uid="{4E6BA46B-5D60-4CEF-8598-7BC3B4777E38}"/>
    <cellStyle name="Comma 3 9" xfId="965" xr:uid="{88047C70-2B60-4BC8-A48E-85DE34459EF6}"/>
    <cellStyle name="Comma 3 9 10" xfId="5179" xr:uid="{A412D0ED-484D-4C2B-94E6-C91655662A85}"/>
    <cellStyle name="Comma 3 9 10 2" xfId="10651" xr:uid="{DB24FB68-D3A6-416B-8F39-5860855D1AB3}"/>
    <cellStyle name="Comma 3 9 10 2 2" xfId="24516" xr:uid="{985549C8-C1FD-4067-B316-EDF2F6B41AF8}"/>
    <cellStyle name="Comma 3 9 10 3" xfId="19213" xr:uid="{DC2C9F73-7CFB-4434-85FC-BFE7E912B804}"/>
    <cellStyle name="Comma 3 9 11" xfId="5679" xr:uid="{EA215EB3-3949-45DD-8079-51FAABA1FD57}"/>
    <cellStyle name="Comma 3 9 11 2" xfId="11153" xr:uid="{E75A92E1-616B-49A6-91F2-C86318F10CAC}"/>
    <cellStyle name="Comma 3 9 11 2 2" xfId="25018" xr:uid="{17599CC2-2311-416A-B38F-B9CFE2BC1444}"/>
    <cellStyle name="Comma 3 9 11 3" xfId="19713" xr:uid="{107A9CFA-F1A5-4A91-B258-307A91E77C26}"/>
    <cellStyle name="Comma 3 9 12" xfId="2721" xr:uid="{8BF55B4D-44B9-424D-BACA-88A5CD99A38E}"/>
    <cellStyle name="Comma 3 9 12 2" xfId="16763" xr:uid="{15ED1E45-D13F-41DF-BFB9-0315E6F724B7}"/>
    <cellStyle name="Comma 3 9 13" xfId="6616" xr:uid="{4684C068-89E1-4E00-97C7-8486A5536464}"/>
    <cellStyle name="Comma 3 9 13 2" xfId="20490" xr:uid="{F035A994-0A6B-4ECE-89A7-4A7B24978A97}"/>
    <cellStyle name="Comma 3 9 14" xfId="8143" xr:uid="{3358CF6E-635D-44C1-A078-14966A179555}"/>
    <cellStyle name="Comma 3 9 14 2" xfId="22008" xr:uid="{2EF9BEBC-91E8-43F0-BCE4-44A789470329}"/>
    <cellStyle name="Comma 3 9 15" xfId="11753" xr:uid="{5B791AAB-8C7F-414A-BA54-35D649909ABE}"/>
    <cellStyle name="Comma 3 9 15 2" xfId="25617" xr:uid="{7B6665A1-9B67-4776-8D01-9E0E9ACC9851}"/>
    <cellStyle name="Comma 3 9 16" xfId="13498" xr:uid="{98F9803B-D902-4274-92A4-B09AD0B5928B}"/>
    <cellStyle name="Comma 3 9 16 2" xfId="27362" xr:uid="{A87D4EFC-5A28-432E-B92A-4CD8EA789519}"/>
    <cellStyle name="Comma 3 9 17" xfId="15046" xr:uid="{E0FDFF3F-0F08-4A44-87E8-321C9B0EE322}"/>
    <cellStyle name="Comma 3 9 2" xfId="995" xr:uid="{5EC76B69-7DFC-49E4-AEEB-052743CF279E}"/>
    <cellStyle name="Comma 3 9 2 10" xfId="2741" xr:uid="{C7C7EAB0-C2CC-46F8-BA88-50309CDA89F2}"/>
    <cellStyle name="Comma 3 9 2 10 2" xfId="16783" xr:uid="{10501426-F8C5-48E0-B42A-8D61F433C9BA}"/>
    <cellStyle name="Comma 3 9 2 11" xfId="6641" xr:uid="{9532BB72-4588-4007-91E1-37A451B2FCDF}"/>
    <cellStyle name="Comma 3 9 2 11 2" xfId="20512" xr:uid="{C5C8B938-5B1C-4C24-B4B2-2A206232FC0A}"/>
    <cellStyle name="Comma 3 9 2 12" xfId="8165" xr:uid="{B58AFEE7-BCFE-40D5-8AED-39E0CD9AD9B2}"/>
    <cellStyle name="Comma 3 9 2 12 2" xfId="22030" xr:uid="{EB69AC29-BF96-49D7-8E12-37C0ADB35356}"/>
    <cellStyle name="Comma 3 9 2 13" xfId="11775" xr:uid="{23FDBE54-1357-4FCC-8A3B-24873D967E43}"/>
    <cellStyle name="Comma 3 9 2 13 2" xfId="25639" xr:uid="{E34CF6EA-6D5C-4AB2-AF22-1E97027C5E95}"/>
    <cellStyle name="Comma 3 9 2 14" xfId="13520" xr:uid="{36E5ED8E-BE7C-4FE0-B879-53ADF2C2BE53}"/>
    <cellStyle name="Comma 3 9 2 14 2" xfId="27384" xr:uid="{382C0F6D-A609-493C-AAC2-9DA4B51C6EBD}"/>
    <cellStyle name="Comma 3 9 2 15" xfId="15068" xr:uid="{5BDAF30C-71B4-4663-8917-9B7A24B1589B}"/>
    <cellStyle name="Comma 3 9 2 2" xfId="1045" xr:uid="{35476306-2BB9-410E-9BA9-CD5A3651EF62}"/>
    <cellStyle name="Comma 3 9 2 2 10" xfId="6691" xr:uid="{B36791F7-946E-4BCB-8F4B-2047757A3126}"/>
    <cellStyle name="Comma 3 9 2 2 10 2" xfId="20562" xr:uid="{A7FD0E83-C273-4590-A859-DCACC6E0A173}"/>
    <cellStyle name="Comma 3 9 2 2 11" xfId="8215" xr:uid="{761A5F85-7178-4786-9334-3C15DC567A06}"/>
    <cellStyle name="Comma 3 9 2 2 11 2" xfId="22080" xr:uid="{37AA272B-29DD-41E1-ACC7-C990338E5F05}"/>
    <cellStyle name="Comma 3 9 2 2 12" xfId="11825" xr:uid="{EDD847AF-E438-4083-B35B-415E7C2E6FBD}"/>
    <cellStyle name="Comma 3 9 2 2 12 2" xfId="25689" xr:uid="{0348FE5E-1EFC-482A-BC0D-A2EBA1DE767E}"/>
    <cellStyle name="Comma 3 9 2 2 13" xfId="13570" xr:uid="{21EE644F-D7CD-40BC-9B54-61012CB088CB}"/>
    <cellStyle name="Comma 3 9 2 2 13 2" xfId="27434" xr:uid="{F82F893B-003A-48A6-9C2C-1915CA917A2D}"/>
    <cellStyle name="Comma 3 9 2 2 14" xfId="15118" xr:uid="{1E56597C-9EF1-44F9-9CFD-6311CCA09FCA}"/>
    <cellStyle name="Comma 3 9 2 2 2" xfId="1169" xr:uid="{2DDFAA97-BB18-4186-A5F5-234DD9DFB24C}"/>
    <cellStyle name="Comma 3 9 2 2 2 10" xfId="8339" xr:uid="{F558AEFA-4552-4311-A213-E4FE21D11DBB}"/>
    <cellStyle name="Comma 3 9 2 2 2 10 2" xfId="22204" xr:uid="{2FE05C49-B25E-4E48-9AED-8BBD8B044A17}"/>
    <cellStyle name="Comma 3 9 2 2 2 11" xfId="11949" xr:uid="{B66254B0-667F-4B87-8CBB-E1D1F94657EB}"/>
    <cellStyle name="Comma 3 9 2 2 2 11 2" xfId="25813" xr:uid="{58CF34CB-54E4-4972-9A9B-0979FAAEE481}"/>
    <cellStyle name="Comma 3 9 2 2 2 12" xfId="13694" xr:uid="{E9902C32-63A4-4152-96FF-517770FDBF57}"/>
    <cellStyle name="Comma 3 9 2 2 2 12 2" xfId="27558" xr:uid="{6075D56B-EB2D-4B8E-B11B-BCDE1D8AD908}"/>
    <cellStyle name="Comma 3 9 2 2 2 13" xfId="15242" xr:uid="{4DF8AA63-1150-4529-8B74-C2AECF8FC632}"/>
    <cellStyle name="Comma 3 9 2 2 2 2" xfId="1417" xr:uid="{2D219C47-34F3-4073-8094-6D78C6713568}"/>
    <cellStyle name="Comma 3 9 2 2 2 2 10" xfId="12197" xr:uid="{59C7075F-5EC8-4B6E-B38F-44E61B75A50C}"/>
    <cellStyle name="Comma 3 9 2 2 2 2 10 2" xfId="26061" xr:uid="{26BBAB02-BD5B-496C-A3CD-0E509B9B9ACD}"/>
    <cellStyle name="Comma 3 9 2 2 2 2 11" xfId="13942" xr:uid="{03FF0F21-D38C-44C7-B013-B828DBE29653}"/>
    <cellStyle name="Comma 3 9 2 2 2 2 11 2" xfId="27806" xr:uid="{6736FEBB-E51E-43F9-AF63-D92F7C53A7F3}"/>
    <cellStyle name="Comma 3 9 2 2 2 2 12" xfId="15490" xr:uid="{E7D3AFB4-93E4-4BF6-B4A1-0C5B59A3F8AE}"/>
    <cellStyle name="Comma 3 9 2 2 2 2 2" xfId="1923" xr:uid="{12DD0D93-E5ED-48A9-9182-F632F0935FBE}"/>
    <cellStyle name="Comma 3 9 2 2 2 2 2 2" xfId="4645" xr:uid="{69631485-3B38-4BDA-B424-D0E078444F54}"/>
    <cellStyle name="Comma 3 9 2 2 2 2 2 2 2" xfId="10091" xr:uid="{6CAF8900-D1A1-44C8-A072-535E4E8CC252}"/>
    <cellStyle name="Comma 3 9 2 2 2 2 2 2 2 2" xfId="23956" xr:uid="{EA46E15F-A163-4515-885C-A6FD852469CA}"/>
    <cellStyle name="Comma 3 9 2 2 2 2 2 2 3" xfId="18679" xr:uid="{42D54D07-A895-4BE8-8017-ED782D94DDCD}"/>
    <cellStyle name="Comma 3 9 2 2 2 2 2 3" xfId="3635" xr:uid="{B4F3A4A5-52AF-419F-857D-298FEE125CDB}"/>
    <cellStyle name="Comma 3 9 2 2 2 2 2 3 2" xfId="17677" xr:uid="{4EA34904-B18C-4E00-830F-6A5124A1F3ED}"/>
    <cellStyle name="Comma 3 9 2 2 2 2 2 4" xfId="7569" xr:uid="{ADBE620D-94CD-4A11-BCD8-63E97F2908AB}"/>
    <cellStyle name="Comma 3 9 2 2 2 2 2 4 2" xfId="21440" xr:uid="{363514F7-9C5E-43BB-8648-724B581373CF}"/>
    <cellStyle name="Comma 3 9 2 2 2 2 2 5" xfId="9083" xr:uid="{5B3B6D89-5D25-40E4-BA54-712E4F0ED2BA}"/>
    <cellStyle name="Comma 3 9 2 2 2 2 2 5 2" xfId="22948" xr:uid="{635BEB1F-99FC-4AFD-BB16-B7DEA1D5595F}"/>
    <cellStyle name="Comma 3 9 2 2 2 2 2 6" xfId="12703" xr:uid="{6995CA11-B75B-478C-A5A2-8B4AA0C52B8D}"/>
    <cellStyle name="Comma 3 9 2 2 2 2 2 6 2" xfId="26567" xr:uid="{EC671C21-8C59-4999-9E35-C82962C56F60}"/>
    <cellStyle name="Comma 3 9 2 2 2 2 2 7" xfId="14448" xr:uid="{9D97835C-CA60-4FE1-9BFA-239326A47C99}"/>
    <cellStyle name="Comma 3 9 2 2 2 2 2 7 2" xfId="28312" xr:uid="{CD0C3DBD-9276-4FF5-AEDC-5156EE265956}"/>
    <cellStyle name="Comma 3 9 2 2 2 2 2 8" xfId="15996" xr:uid="{03CE7A19-E241-4406-8AB6-1685688AFF05}"/>
    <cellStyle name="Comma 3 9 2 2 2 2 3" xfId="2431" xr:uid="{17A81C59-F386-418C-A844-CBAF2A9DDAFC}"/>
    <cellStyle name="Comma 3 9 2 2 2 2 3 2" xfId="4151" xr:uid="{24BB5272-D192-4BE4-A1E4-904429DAD317}"/>
    <cellStyle name="Comma 3 9 2 2 2 2 3 2 2" xfId="18185" xr:uid="{509B3595-8B57-4FC5-B593-9A7897E9BB65}"/>
    <cellStyle name="Comma 3 9 2 2 2 2 3 3" xfId="8077" xr:uid="{7586D02D-EB59-494A-A19D-C3C2164AE63F}"/>
    <cellStyle name="Comma 3 9 2 2 2 2 3 3 2" xfId="21946" xr:uid="{21DDBDDA-80E8-4BBD-BA68-257611CF61C6}"/>
    <cellStyle name="Comma 3 9 2 2 2 2 3 4" xfId="9595" xr:uid="{EB4D229B-0AF3-417F-8909-36A1237847E8}"/>
    <cellStyle name="Comma 3 9 2 2 2 2 3 4 2" xfId="23460" xr:uid="{0D492671-3534-488C-903A-B42535C80B33}"/>
    <cellStyle name="Comma 3 9 2 2 2 2 3 5" xfId="13209" xr:uid="{DED38332-04A1-48E0-BE28-A8CADBEDF988}"/>
    <cellStyle name="Comma 3 9 2 2 2 2 3 5 2" xfId="27073" xr:uid="{44FA000F-5D3B-4BDB-8AAA-9C049486A031}"/>
    <cellStyle name="Comma 3 9 2 2 2 2 3 6" xfId="14954" xr:uid="{1402F40E-5309-410A-9EEE-EA43B23A20D1}"/>
    <cellStyle name="Comma 3 9 2 2 2 2 3 6 2" xfId="28818" xr:uid="{1C5398C8-E104-473C-877E-542629AF50A8}"/>
    <cellStyle name="Comma 3 9 2 2 2 2 3 7" xfId="16502" xr:uid="{944DB8A5-21AC-4FFC-A962-F8F00129A0C2}"/>
    <cellStyle name="Comma 3 9 2 2 2 2 4" xfId="5123" xr:uid="{D9007E23-FC3F-4796-ADEC-54C611907F63}"/>
    <cellStyle name="Comma 3 9 2 2 2 2 4 2" xfId="10593" xr:uid="{794E5312-61B8-4DC1-8611-D7C2E5C98176}"/>
    <cellStyle name="Comma 3 9 2 2 2 2 4 2 2" xfId="24458" xr:uid="{8EC3064C-BB93-4F65-A9C9-516F3ED8373E}"/>
    <cellStyle name="Comma 3 9 2 2 2 2 4 3" xfId="19157" xr:uid="{0B8AB7EC-C1D2-4662-B001-13DADFA50FF4}"/>
    <cellStyle name="Comma 3 9 2 2 2 2 5" xfId="5621" xr:uid="{FDEA3045-E062-4049-8F0C-F383E745E2F9}"/>
    <cellStyle name="Comma 3 9 2 2 2 2 5 2" xfId="11095" xr:uid="{BA5D48EC-579C-475C-AD21-10358D7D3567}"/>
    <cellStyle name="Comma 3 9 2 2 2 2 5 2 2" xfId="24960" xr:uid="{BB4EBA1A-63CF-48C3-AF5D-AC5C9F413184}"/>
    <cellStyle name="Comma 3 9 2 2 2 2 5 3" xfId="19655" xr:uid="{BD1CCC78-E43B-41A6-BF64-550A55B4F958}"/>
    <cellStyle name="Comma 3 9 2 2 2 2 6" xfId="6123" xr:uid="{33E717A8-3D41-4841-AA87-325BF7929C15}"/>
    <cellStyle name="Comma 3 9 2 2 2 2 6 2" xfId="11597" xr:uid="{B02B51E0-0960-4C50-8587-A5402040ED5F}"/>
    <cellStyle name="Comma 3 9 2 2 2 2 6 2 2" xfId="25462" xr:uid="{DDFAA9CA-7F27-4C95-A554-B746A3173F89}"/>
    <cellStyle name="Comma 3 9 2 2 2 2 6 3" xfId="20157" xr:uid="{C5645FDA-60F7-49D3-9C00-1ECCB2274E9E}"/>
    <cellStyle name="Comma 3 9 2 2 2 2 7" xfId="3141" xr:uid="{478FBA3F-7AA6-4530-B8D4-EAE97C064B56}"/>
    <cellStyle name="Comma 3 9 2 2 2 2 7 2" xfId="17183" xr:uid="{C41C43CB-B5A9-404D-9FEB-E8AC1C6757D9}"/>
    <cellStyle name="Comma 3 9 2 2 2 2 8" xfId="7063" xr:uid="{896CD74C-51F4-4917-A957-49A405F78A68}"/>
    <cellStyle name="Comma 3 9 2 2 2 2 8 2" xfId="20934" xr:uid="{B7931FF0-E43F-4D52-8A14-C8C9350BF5A6}"/>
    <cellStyle name="Comma 3 9 2 2 2 2 9" xfId="8587" xr:uid="{46937392-6725-4388-9BD2-6B81A66226F0}"/>
    <cellStyle name="Comma 3 9 2 2 2 2 9 2" xfId="22452" xr:uid="{A426EE65-F7D3-4563-8D97-3CD3F0785443}"/>
    <cellStyle name="Comma 3 9 2 2 2 3" xfId="1675" xr:uid="{2D55571A-4013-463B-A6B7-B3F7AA57B596}"/>
    <cellStyle name="Comma 3 9 2 2 2 3 2" xfId="4397" xr:uid="{5023E071-3379-4FA2-9AB0-96A9CA874C38}"/>
    <cellStyle name="Comma 3 9 2 2 2 3 2 2" xfId="9843" xr:uid="{6CF34673-77BD-43C2-8430-C9F2A27F6BFA}"/>
    <cellStyle name="Comma 3 9 2 2 2 3 2 2 2" xfId="23708" xr:uid="{3AC41598-94C7-4731-AEB7-0B31B8175A42}"/>
    <cellStyle name="Comma 3 9 2 2 2 3 2 3" xfId="18431" xr:uid="{061C14EE-8911-4123-9A9F-D2379FCD3EF1}"/>
    <cellStyle name="Comma 3 9 2 2 2 3 3" xfId="3387" xr:uid="{87288D7F-0463-4DB6-B435-B46E6F2A9457}"/>
    <cellStyle name="Comma 3 9 2 2 2 3 3 2" xfId="17429" xr:uid="{FCE2C35E-25E2-4C1E-AE68-256D9CF46D07}"/>
    <cellStyle name="Comma 3 9 2 2 2 3 4" xfId="7321" xr:uid="{FAD93AA8-EC6E-45A4-ADFA-5992DC4FFD73}"/>
    <cellStyle name="Comma 3 9 2 2 2 3 4 2" xfId="21192" xr:uid="{D176F271-C238-4CB9-996A-C97B3D5A99BE}"/>
    <cellStyle name="Comma 3 9 2 2 2 3 5" xfId="8835" xr:uid="{01781DCB-59B8-4DF6-805E-7BA8DD0D89EB}"/>
    <cellStyle name="Comma 3 9 2 2 2 3 5 2" xfId="22700" xr:uid="{0E466CBF-D581-45AC-A35D-8BC8FE0D6246}"/>
    <cellStyle name="Comma 3 9 2 2 2 3 6" xfId="12455" xr:uid="{0CFF7E5E-A9A5-4DAF-AC68-A3692D3043FF}"/>
    <cellStyle name="Comma 3 9 2 2 2 3 6 2" xfId="26319" xr:uid="{7C468282-20B5-4498-A86F-4A10843302B3}"/>
    <cellStyle name="Comma 3 9 2 2 2 3 7" xfId="14200" xr:uid="{FB0855E0-82D0-4F18-941A-3D7BE6928D15}"/>
    <cellStyle name="Comma 3 9 2 2 2 3 7 2" xfId="28064" xr:uid="{65D5F4F9-0C94-4437-A7DD-4C24CFD65B3A}"/>
    <cellStyle name="Comma 3 9 2 2 2 3 8" xfId="15748" xr:uid="{6E2A01C0-8D46-40A9-9698-388195A220B4}"/>
    <cellStyle name="Comma 3 9 2 2 2 4" xfId="2183" xr:uid="{7DF2E159-029C-4ED4-B37F-7FE11A282AE5}"/>
    <cellStyle name="Comma 3 9 2 2 2 4 2" xfId="3903" xr:uid="{E34ECF86-90AB-448C-B852-E33E29449E57}"/>
    <cellStyle name="Comma 3 9 2 2 2 4 2 2" xfId="17937" xr:uid="{E8B03FE9-D62A-4C5D-891C-AFB739D4DFF8}"/>
    <cellStyle name="Comma 3 9 2 2 2 4 3" xfId="7829" xr:uid="{3F210359-73D0-41AE-B5BA-0319B619CBA0}"/>
    <cellStyle name="Comma 3 9 2 2 2 4 3 2" xfId="21698" xr:uid="{94D17C11-1086-4669-849D-75487FE05D54}"/>
    <cellStyle name="Comma 3 9 2 2 2 4 4" xfId="9347" xr:uid="{C03F34B8-A82C-4F37-9FA9-11C970670F58}"/>
    <cellStyle name="Comma 3 9 2 2 2 4 4 2" xfId="23212" xr:uid="{B6B2EA8F-6EB1-4AC4-A2B4-CA5067C80C41}"/>
    <cellStyle name="Comma 3 9 2 2 2 4 5" xfId="12961" xr:uid="{606C812D-26C3-4319-884E-5FFB9F289AF3}"/>
    <cellStyle name="Comma 3 9 2 2 2 4 5 2" xfId="26825" xr:uid="{97B26B6D-6EA2-42D7-8F1F-3461287F4C13}"/>
    <cellStyle name="Comma 3 9 2 2 2 4 6" xfId="14706" xr:uid="{FD9E38FA-EA9C-4193-B8AE-B477FF61C9DD}"/>
    <cellStyle name="Comma 3 9 2 2 2 4 6 2" xfId="28570" xr:uid="{FAA52853-5913-42A9-9A5D-BE6E90D4AFB6}"/>
    <cellStyle name="Comma 3 9 2 2 2 4 7" xfId="16254" xr:uid="{F3BBEF67-A242-4299-8D28-FA959A4D697E}"/>
    <cellStyle name="Comma 3 9 2 2 2 5" xfId="4884" xr:uid="{70A3537C-21C0-4317-8339-9315AE2034BB}"/>
    <cellStyle name="Comma 3 9 2 2 2 5 2" xfId="10345" xr:uid="{A2770DEC-0205-424F-BEE3-04B8628E400F}"/>
    <cellStyle name="Comma 3 9 2 2 2 5 2 2" xfId="24210" xr:uid="{05722584-F475-4023-BF1B-A31A287FBFB5}"/>
    <cellStyle name="Comma 3 9 2 2 2 5 3" xfId="18918" xr:uid="{DF0C8DDE-8155-428E-A54E-8D92AEB53C15}"/>
    <cellStyle name="Comma 3 9 2 2 2 6" xfId="5373" xr:uid="{48A6D378-8CD5-4A27-92E2-335FC2A847C9}"/>
    <cellStyle name="Comma 3 9 2 2 2 6 2" xfId="10847" xr:uid="{530D8087-2E3E-40C6-9784-AF5D54F7C786}"/>
    <cellStyle name="Comma 3 9 2 2 2 6 2 2" xfId="24712" xr:uid="{86D4F83D-53E1-40D0-821E-8491D8744882}"/>
    <cellStyle name="Comma 3 9 2 2 2 6 3" xfId="19407" xr:uid="{A9936702-FE01-4B2C-BC25-18B932F6A163}"/>
    <cellStyle name="Comma 3 9 2 2 2 7" xfId="5875" xr:uid="{33080AC5-8FF0-43D3-A101-030A6ACA7016}"/>
    <cellStyle name="Comma 3 9 2 2 2 7 2" xfId="11349" xr:uid="{FF67FB76-A451-4809-BB74-426B5A51DACB}"/>
    <cellStyle name="Comma 3 9 2 2 2 7 2 2" xfId="25214" xr:uid="{8E37C9F1-6BE7-4697-A675-ECA3C9A2E85B}"/>
    <cellStyle name="Comma 3 9 2 2 2 7 3" xfId="19909" xr:uid="{F27F78AB-424F-4166-B398-98D0A49F7D86}"/>
    <cellStyle name="Comma 3 9 2 2 2 8" xfId="2900" xr:uid="{4D01D7F5-94D0-4556-939D-8A629A190112}"/>
    <cellStyle name="Comma 3 9 2 2 2 8 2" xfId="16942" xr:uid="{4EB857CA-237D-4AC2-A07D-041CE2217660}"/>
    <cellStyle name="Comma 3 9 2 2 2 9" xfId="6815" xr:uid="{5A9A951E-2D75-44AB-983B-AD3CA6404014}"/>
    <cellStyle name="Comma 3 9 2 2 2 9 2" xfId="20686" xr:uid="{9DC86C41-FF89-4D14-BA67-457295834256}"/>
    <cellStyle name="Comma 3 9 2 2 3" xfId="1293" xr:uid="{A87CC160-E902-4211-A495-F7E1983CB289}"/>
    <cellStyle name="Comma 3 9 2 2 3 10" xfId="12073" xr:uid="{33118359-4787-4553-BB56-F897EE7E9A3C}"/>
    <cellStyle name="Comma 3 9 2 2 3 10 2" xfId="25937" xr:uid="{9B9C178A-A48C-41E7-9531-1C3CAB6F5AAA}"/>
    <cellStyle name="Comma 3 9 2 2 3 11" xfId="13818" xr:uid="{A58E7099-2F64-4366-AD03-F395695E9370}"/>
    <cellStyle name="Comma 3 9 2 2 3 11 2" xfId="27682" xr:uid="{E774FA66-32EA-4B99-8561-F09E421D52DC}"/>
    <cellStyle name="Comma 3 9 2 2 3 12" xfId="15366" xr:uid="{EDF7A81B-E121-4086-99A9-F0B84FA49966}"/>
    <cellStyle name="Comma 3 9 2 2 3 2" xfId="1799" xr:uid="{FECB1A9F-DFAB-4BA4-A7F3-1E4D36E9B2E8}"/>
    <cellStyle name="Comma 3 9 2 2 3 2 2" xfId="4521" xr:uid="{1C7A1297-2757-40A7-AEED-8B2C2D287240}"/>
    <cellStyle name="Comma 3 9 2 2 3 2 2 2" xfId="9967" xr:uid="{00D8E3D1-4AE0-4BCC-A6CC-E20BD9D4EE5B}"/>
    <cellStyle name="Comma 3 9 2 2 3 2 2 2 2" xfId="23832" xr:uid="{3F4A9792-C4D4-4C1F-9963-E31310321B66}"/>
    <cellStyle name="Comma 3 9 2 2 3 2 2 3" xfId="18555" xr:uid="{87DD5D88-74C9-45C6-89D2-DC757D00DA26}"/>
    <cellStyle name="Comma 3 9 2 2 3 2 3" xfId="3511" xr:uid="{53D97C68-7580-41AF-BD1B-95639F271CA9}"/>
    <cellStyle name="Comma 3 9 2 2 3 2 3 2" xfId="17553" xr:uid="{436E9F5E-F31E-4A30-BF1D-B83E7C074B4A}"/>
    <cellStyle name="Comma 3 9 2 2 3 2 4" xfId="7445" xr:uid="{8F0BF090-2DCF-4056-A7F1-2C48A1B2B421}"/>
    <cellStyle name="Comma 3 9 2 2 3 2 4 2" xfId="21316" xr:uid="{54473B77-BB48-4D90-AEDE-4704E129C913}"/>
    <cellStyle name="Comma 3 9 2 2 3 2 5" xfId="8959" xr:uid="{482ACA6B-517D-46DF-8B4F-A46211604D76}"/>
    <cellStyle name="Comma 3 9 2 2 3 2 5 2" xfId="22824" xr:uid="{E52C41AA-98E3-44E7-ABDD-8C6F82F04691}"/>
    <cellStyle name="Comma 3 9 2 2 3 2 6" xfId="12579" xr:uid="{D8360F66-ADFF-4A9F-9FCF-2CE8CB0CF544}"/>
    <cellStyle name="Comma 3 9 2 2 3 2 6 2" xfId="26443" xr:uid="{1D45366C-51B5-4744-9E39-513DAAFA3DF4}"/>
    <cellStyle name="Comma 3 9 2 2 3 2 7" xfId="14324" xr:uid="{6F120C5A-967A-4318-805B-1B5CF672C145}"/>
    <cellStyle name="Comma 3 9 2 2 3 2 7 2" xfId="28188" xr:uid="{764FC372-5DF6-4BF4-8BCE-92ED9BF4957E}"/>
    <cellStyle name="Comma 3 9 2 2 3 2 8" xfId="15872" xr:uid="{F7986605-7E50-4A3A-8CBF-CF56063E78E3}"/>
    <cellStyle name="Comma 3 9 2 2 3 3" xfId="2307" xr:uid="{DB50C824-DE07-4F1E-862C-D0C67FA5E37E}"/>
    <cellStyle name="Comma 3 9 2 2 3 3 2" xfId="4027" xr:uid="{B1676086-43ED-48A2-A467-743E6ACB5F46}"/>
    <cellStyle name="Comma 3 9 2 2 3 3 2 2" xfId="18061" xr:uid="{6596CDFC-458D-4BEF-A0BA-010C09F9F401}"/>
    <cellStyle name="Comma 3 9 2 2 3 3 3" xfId="7953" xr:uid="{76B88F93-706B-4831-882B-F8884E70A846}"/>
    <cellStyle name="Comma 3 9 2 2 3 3 3 2" xfId="21822" xr:uid="{DEFA1370-594C-470F-A485-A0950E3BC7F6}"/>
    <cellStyle name="Comma 3 9 2 2 3 3 4" xfId="9471" xr:uid="{407F97A3-DF5F-4002-B974-CD626E79786E}"/>
    <cellStyle name="Comma 3 9 2 2 3 3 4 2" xfId="23336" xr:uid="{5FD5A8C5-5987-4050-808A-D7869E50A0F6}"/>
    <cellStyle name="Comma 3 9 2 2 3 3 5" xfId="13085" xr:uid="{8BC04082-1900-4D89-BA02-6EAB2D985FEB}"/>
    <cellStyle name="Comma 3 9 2 2 3 3 5 2" xfId="26949" xr:uid="{6BBF4540-A331-44AB-85FB-F195F6EC6B57}"/>
    <cellStyle name="Comma 3 9 2 2 3 3 6" xfId="14830" xr:uid="{03588C3A-18D0-4191-B23C-33ADC8E74AFC}"/>
    <cellStyle name="Comma 3 9 2 2 3 3 6 2" xfId="28694" xr:uid="{2D2186A8-584A-486D-8523-9B65FC4179BE}"/>
    <cellStyle name="Comma 3 9 2 2 3 3 7" xfId="16378" xr:uid="{ED3F2AEB-7143-426E-9824-4DF9427D4844}"/>
    <cellStyle name="Comma 3 9 2 2 3 4" xfId="5000" xr:uid="{518377AA-27ED-4052-8281-1D8F29C4E537}"/>
    <cellStyle name="Comma 3 9 2 2 3 4 2" xfId="10469" xr:uid="{2FA66EA7-048E-4545-85FC-6B5BE1453F3D}"/>
    <cellStyle name="Comma 3 9 2 2 3 4 2 2" xfId="24334" xr:uid="{2BDBF21E-AA26-4F99-87C7-7BCE45BC213B}"/>
    <cellStyle name="Comma 3 9 2 2 3 4 3" xfId="19034" xr:uid="{DABDD0B6-C135-491C-A027-8F6C5097768F}"/>
    <cellStyle name="Comma 3 9 2 2 3 5" xfId="5497" xr:uid="{C4C86A6D-9655-43A4-BE5A-DB662E392B31}"/>
    <cellStyle name="Comma 3 9 2 2 3 5 2" xfId="10971" xr:uid="{408B1B32-5579-440E-9035-28DEFC8C6DE7}"/>
    <cellStyle name="Comma 3 9 2 2 3 5 2 2" xfId="24836" xr:uid="{3F80075F-2851-4C5A-B2B6-4B0C2EA83EC4}"/>
    <cellStyle name="Comma 3 9 2 2 3 5 3" xfId="19531" xr:uid="{B5D755E6-1406-42F6-8F12-E0353AC0816A}"/>
    <cellStyle name="Comma 3 9 2 2 3 6" xfId="5999" xr:uid="{A5059AFD-E26B-435B-9342-8A1C06167D31}"/>
    <cellStyle name="Comma 3 9 2 2 3 6 2" xfId="11473" xr:uid="{7C8B8AB3-8F3C-45C4-BC71-5605C9ED9ABA}"/>
    <cellStyle name="Comma 3 9 2 2 3 6 2 2" xfId="25338" xr:uid="{54CCBA95-AC43-46E2-BFBA-FC87E12BE930}"/>
    <cellStyle name="Comma 3 9 2 2 3 6 3" xfId="20033" xr:uid="{EC368617-8BF0-401B-8027-02F92CC9C196}"/>
    <cellStyle name="Comma 3 9 2 2 3 7" xfId="3018" xr:uid="{D94170F7-0230-40FB-9C43-3FC7F5B57028}"/>
    <cellStyle name="Comma 3 9 2 2 3 7 2" xfId="17060" xr:uid="{0F25717B-F500-4661-9C41-544F6ED6BBAF}"/>
    <cellStyle name="Comma 3 9 2 2 3 8" xfId="6939" xr:uid="{D533EF5C-41AA-4C8A-9330-07B9092F3D04}"/>
    <cellStyle name="Comma 3 9 2 2 3 8 2" xfId="20810" xr:uid="{C8067CE7-416F-4DC4-805D-1DFF2F3A7B04}"/>
    <cellStyle name="Comma 3 9 2 2 3 9" xfId="8463" xr:uid="{416ADDDA-C38A-4C3F-B452-73290654211B}"/>
    <cellStyle name="Comma 3 9 2 2 3 9 2" xfId="22328" xr:uid="{A6F1ADED-0B5D-4ABE-B934-927BE9A293E2}"/>
    <cellStyle name="Comma 3 9 2 2 4" xfId="1551" xr:uid="{21DF42ED-AD9C-4958-9432-8C5C05B5C430}"/>
    <cellStyle name="Comma 3 9 2 2 4 2" xfId="4274" xr:uid="{A8BF3453-9C99-4ADB-A718-CE50E019F341}"/>
    <cellStyle name="Comma 3 9 2 2 4 2 2" xfId="9719" xr:uid="{0963BC05-B8F3-43EF-BA1A-F8AE5CEC32CD}"/>
    <cellStyle name="Comma 3 9 2 2 4 2 2 2" xfId="23584" xr:uid="{F7790AC7-93BD-4A94-864B-03A38F80AC95}"/>
    <cellStyle name="Comma 3 9 2 2 4 2 3" xfId="18308" xr:uid="{E56C63C4-E87C-4F3D-8389-805A02CCE633}"/>
    <cellStyle name="Comma 3 9 2 2 4 3" xfId="3264" xr:uid="{62FF8E51-4A3D-41D7-A386-119F1DFB19BD}"/>
    <cellStyle name="Comma 3 9 2 2 4 3 2" xfId="17306" xr:uid="{537E8B39-3F77-46F7-A3DB-2164E2AEC9CE}"/>
    <cellStyle name="Comma 3 9 2 2 4 4" xfId="7197" xr:uid="{74F910AB-A910-4318-A4B1-8041DFCC449D}"/>
    <cellStyle name="Comma 3 9 2 2 4 4 2" xfId="21068" xr:uid="{BFE32C8D-FE4C-4FB6-8CEB-FED78A3D0A52}"/>
    <cellStyle name="Comma 3 9 2 2 4 5" xfId="8711" xr:uid="{830AF701-8DD0-44A4-861C-7F24A3B43608}"/>
    <cellStyle name="Comma 3 9 2 2 4 5 2" xfId="22576" xr:uid="{33B8F15C-B522-47C6-9DD2-0BD97D063985}"/>
    <cellStyle name="Comma 3 9 2 2 4 6" xfId="12331" xr:uid="{489165A0-C8C7-48FD-844E-D92752398CA0}"/>
    <cellStyle name="Comma 3 9 2 2 4 6 2" xfId="26195" xr:uid="{18F5B8E0-6207-4175-89B8-7F24B3A56419}"/>
    <cellStyle name="Comma 3 9 2 2 4 7" xfId="14076" xr:uid="{71A39357-FBD3-484E-9ECA-11693F2BDE4B}"/>
    <cellStyle name="Comma 3 9 2 2 4 7 2" xfId="27940" xr:uid="{BC3130CD-FF46-4CE1-8BC9-7D9510CFDFD6}"/>
    <cellStyle name="Comma 3 9 2 2 4 8" xfId="15624" xr:uid="{465F2517-45F0-4E68-B905-8D9E0FCB1732}"/>
    <cellStyle name="Comma 3 9 2 2 5" xfId="2059" xr:uid="{95300CFE-19F6-47F7-BE3F-DD2510616016}"/>
    <cellStyle name="Comma 3 9 2 2 5 2" xfId="3779" xr:uid="{E0B0A55D-41C3-4286-A879-6210F3355C7C}"/>
    <cellStyle name="Comma 3 9 2 2 5 2 2" xfId="17813" xr:uid="{B762C7EA-6CFF-41B1-B052-B6C906EB137F}"/>
    <cellStyle name="Comma 3 9 2 2 5 3" xfId="7705" xr:uid="{778FE333-C5AC-4969-B706-B957FC5C21C1}"/>
    <cellStyle name="Comma 3 9 2 2 5 3 2" xfId="21574" xr:uid="{864A9FE7-E821-467E-AB76-837C22DF475E}"/>
    <cellStyle name="Comma 3 9 2 2 5 4" xfId="9223" xr:uid="{8363D5CF-D8DE-45F2-933C-0FF7B2817F89}"/>
    <cellStyle name="Comma 3 9 2 2 5 4 2" xfId="23088" xr:uid="{F747040F-31F6-4C30-8602-7BBB9D04FC40}"/>
    <cellStyle name="Comma 3 9 2 2 5 5" xfId="12837" xr:uid="{98880BB1-AC42-4B89-A73C-E090A57EA396}"/>
    <cellStyle name="Comma 3 9 2 2 5 5 2" xfId="26701" xr:uid="{150FC7B3-0F18-4D36-A1D7-84C86AA493B0}"/>
    <cellStyle name="Comma 3 9 2 2 5 6" xfId="14582" xr:uid="{D76C5B0A-A98B-49F6-9E0C-A19C82EFC605}"/>
    <cellStyle name="Comma 3 9 2 2 5 6 2" xfId="28446" xr:uid="{B2B816DE-CE60-44B7-92F3-42B84F99E697}"/>
    <cellStyle name="Comma 3 9 2 2 5 7" xfId="16130" xr:uid="{32456EBE-F90A-4D64-8A61-76F1C7E9E30A}"/>
    <cellStyle name="Comma 3 9 2 2 6" xfId="4770" xr:uid="{29F7AE1F-5F77-424C-B5C4-8704F9E24EDE}"/>
    <cellStyle name="Comma 3 9 2 2 6 2" xfId="10221" xr:uid="{E8ADADB1-7BC1-48B6-AC3C-9ECF545406DD}"/>
    <cellStyle name="Comma 3 9 2 2 6 2 2" xfId="24086" xr:uid="{35F3ABF9-BDFB-4FC8-872F-2BEC6547131A}"/>
    <cellStyle name="Comma 3 9 2 2 6 3" xfId="18804" xr:uid="{6C62413E-959A-4084-8398-6B002947BF87}"/>
    <cellStyle name="Comma 3 9 2 2 7" xfId="5249" xr:uid="{24FD5583-6D47-454A-9466-7AD6C5434F05}"/>
    <cellStyle name="Comma 3 9 2 2 7 2" xfId="10723" xr:uid="{8E337577-53E3-4106-AA08-0F59E74626B6}"/>
    <cellStyle name="Comma 3 9 2 2 7 2 2" xfId="24588" xr:uid="{713ACD66-AB46-4159-BE67-D87F7E88D08D}"/>
    <cellStyle name="Comma 3 9 2 2 7 3" xfId="19283" xr:uid="{443956A6-18F1-4D73-A868-BAA44F1B0E8D}"/>
    <cellStyle name="Comma 3 9 2 2 8" xfId="5751" xr:uid="{51DEB3E4-8A33-424B-9E9D-3097C092E014}"/>
    <cellStyle name="Comma 3 9 2 2 8 2" xfId="11225" xr:uid="{9DA92293-08A1-44D7-8D6F-3DDDE6F8AFB1}"/>
    <cellStyle name="Comma 3 9 2 2 8 2 2" xfId="25090" xr:uid="{B14D5E7A-122F-4850-80C5-18B01B3CC2C7}"/>
    <cellStyle name="Comma 3 9 2 2 8 3" xfId="19785" xr:uid="{CF5A4853-A36A-484B-BAA8-8EF0E12E82FA}"/>
    <cellStyle name="Comma 3 9 2 2 9" xfId="2786" xr:uid="{A4E848EC-8605-4956-9D85-B67BBAF32BA3}"/>
    <cellStyle name="Comma 3 9 2 2 9 2" xfId="16828" xr:uid="{FA567EB3-E781-433B-8352-49C5404B9D4D}"/>
    <cellStyle name="Comma 3 9 2 3" xfId="1119" xr:uid="{EB71B8B6-16CF-4726-8062-ECDBBEB0A67E}"/>
    <cellStyle name="Comma 3 9 2 3 10" xfId="8289" xr:uid="{B9B9C3EA-D30A-4B1A-9596-D7848C770130}"/>
    <cellStyle name="Comma 3 9 2 3 10 2" xfId="22154" xr:uid="{1627E5A7-A5FF-434F-9955-29E85A88F80B}"/>
    <cellStyle name="Comma 3 9 2 3 11" xfId="11899" xr:uid="{1F6761A5-3611-4C1E-B2EE-07F0C822FDC4}"/>
    <cellStyle name="Comma 3 9 2 3 11 2" xfId="25763" xr:uid="{B18F9F15-E5EA-42D9-9BA9-957171B648ED}"/>
    <cellStyle name="Comma 3 9 2 3 12" xfId="13644" xr:uid="{6F23692A-EA37-44AE-87D2-2D3CBC56BE2F}"/>
    <cellStyle name="Comma 3 9 2 3 12 2" xfId="27508" xr:uid="{E103B7CB-83A1-4F6B-8E7F-96F6A84410E2}"/>
    <cellStyle name="Comma 3 9 2 3 13" xfId="15192" xr:uid="{AB1E879C-C53A-4ADD-87FF-73BF24B0DC0D}"/>
    <cellStyle name="Comma 3 9 2 3 2" xfId="1367" xr:uid="{8DF9415F-4545-4F28-9D84-8AF14514582F}"/>
    <cellStyle name="Comma 3 9 2 3 2 10" xfId="12147" xr:uid="{F6414D8D-8472-425F-B3D4-8AD0A3F34881}"/>
    <cellStyle name="Comma 3 9 2 3 2 10 2" xfId="26011" xr:uid="{28D942F4-A74A-4AD7-B36E-295CE5C2F62B}"/>
    <cellStyle name="Comma 3 9 2 3 2 11" xfId="13892" xr:uid="{E37AAA89-288D-4CBC-90CF-0CA45E49FAED}"/>
    <cellStyle name="Comma 3 9 2 3 2 11 2" xfId="27756" xr:uid="{99DD84CD-E719-4492-BBC8-7CAE087875F9}"/>
    <cellStyle name="Comma 3 9 2 3 2 12" xfId="15440" xr:uid="{2F24C1EE-BA6A-456B-834B-93B99D2B035C}"/>
    <cellStyle name="Comma 3 9 2 3 2 2" xfId="1873" xr:uid="{59B6ED99-F759-4807-B933-8C438668B09A}"/>
    <cellStyle name="Comma 3 9 2 3 2 2 2" xfId="4595" xr:uid="{3DDD5513-BB39-4066-A71E-12120A1B085B}"/>
    <cellStyle name="Comma 3 9 2 3 2 2 2 2" xfId="10041" xr:uid="{DA99CB8D-CFE5-4C40-8ABF-48E98D5B5EC0}"/>
    <cellStyle name="Comma 3 9 2 3 2 2 2 2 2" xfId="23906" xr:uid="{5F6CD216-7998-4DB1-A123-DB9B98159CA1}"/>
    <cellStyle name="Comma 3 9 2 3 2 2 2 3" xfId="18629" xr:uid="{4F6E156D-79BD-4856-910D-3C8A5FB1AD02}"/>
    <cellStyle name="Comma 3 9 2 3 2 2 3" xfId="3585" xr:uid="{559E08C2-5508-4085-9634-85777F06091A}"/>
    <cellStyle name="Comma 3 9 2 3 2 2 3 2" xfId="17627" xr:uid="{ADD3FBA1-9679-4759-AF1F-69A2D011653F}"/>
    <cellStyle name="Comma 3 9 2 3 2 2 4" xfId="7519" xr:uid="{780409F3-3FE6-4D93-97CC-A67F77E0A428}"/>
    <cellStyle name="Comma 3 9 2 3 2 2 4 2" xfId="21390" xr:uid="{5F4E5B8E-87B8-4233-904A-013D2CB50090}"/>
    <cellStyle name="Comma 3 9 2 3 2 2 5" xfId="9033" xr:uid="{36D7CC52-F7D9-4B04-B6A9-60BAA6076C9F}"/>
    <cellStyle name="Comma 3 9 2 3 2 2 5 2" xfId="22898" xr:uid="{5F5C0F38-EF87-40BA-9309-EB5119D5C20D}"/>
    <cellStyle name="Comma 3 9 2 3 2 2 6" xfId="12653" xr:uid="{6B0E8121-F0C0-4A01-8731-C2BC7EFD16AB}"/>
    <cellStyle name="Comma 3 9 2 3 2 2 6 2" xfId="26517" xr:uid="{B2391F96-7937-4A22-BE7B-C47369EBE259}"/>
    <cellStyle name="Comma 3 9 2 3 2 2 7" xfId="14398" xr:uid="{2D1D2C1B-8080-4032-B334-22BD90D59A45}"/>
    <cellStyle name="Comma 3 9 2 3 2 2 7 2" xfId="28262" xr:uid="{73EFF35F-5D05-4BAE-8469-71DB7EF3E228}"/>
    <cellStyle name="Comma 3 9 2 3 2 2 8" xfId="15946" xr:uid="{AA4D970A-1B37-469A-896A-DD372696286D}"/>
    <cellStyle name="Comma 3 9 2 3 2 3" xfId="2381" xr:uid="{1AFA3102-4ACE-4A36-B0EA-CB98F1F87B53}"/>
    <cellStyle name="Comma 3 9 2 3 2 3 2" xfId="4101" xr:uid="{0E835F0C-5DEF-4D7C-9870-E510AAD2F42C}"/>
    <cellStyle name="Comma 3 9 2 3 2 3 2 2" xfId="18135" xr:uid="{A1106CF8-ED58-48DD-9416-76A00D6CE404}"/>
    <cellStyle name="Comma 3 9 2 3 2 3 3" xfId="8027" xr:uid="{3374A0BA-E18C-4C71-83D7-0E86C7C8D57D}"/>
    <cellStyle name="Comma 3 9 2 3 2 3 3 2" xfId="21896" xr:uid="{942DB037-D524-4719-AA3A-451DCFD64C2F}"/>
    <cellStyle name="Comma 3 9 2 3 2 3 4" xfId="9545" xr:uid="{71B5499C-94B9-4F79-9662-399BFB2FE319}"/>
    <cellStyle name="Comma 3 9 2 3 2 3 4 2" xfId="23410" xr:uid="{94BE2E8E-E52B-4B1C-AA76-61867039ADBC}"/>
    <cellStyle name="Comma 3 9 2 3 2 3 5" xfId="13159" xr:uid="{781DC50A-3B3A-4CC0-8CAF-73E6D828A8BE}"/>
    <cellStyle name="Comma 3 9 2 3 2 3 5 2" xfId="27023" xr:uid="{71AB84DB-8E14-4E9E-99A3-E6D89B914119}"/>
    <cellStyle name="Comma 3 9 2 3 2 3 6" xfId="14904" xr:uid="{03AEEED7-A75F-48E1-9986-050550318ECD}"/>
    <cellStyle name="Comma 3 9 2 3 2 3 6 2" xfId="28768" xr:uid="{E89324F7-E66A-467E-BC6D-12A9D645F82B}"/>
    <cellStyle name="Comma 3 9 2 3 2 3 7" xfId="16452" xr:uid="{0A4EB511-0DD7-47E9-8E6C-00D6E3F2F95A}"/>
    <cellStyle name="Comma 3 9 2 3 2 4" xfId="5073" xr:uid="{EB245F9B-6FB5-4172-8DBE-85A4A16BBF7D}"/>
    <cellStyle name="Comma 3 9 2 3 2 4 2" xfId="10543" xr:uid="{5BFD0FA7-DDB0-4CB1-9458-F8AC20FCE4D6}"/>
    <cellStyle name="Comma 3 9 2 3 2 4 2 2" xfId="24408" xr:uid="{54C5858A-F2BF-4549-9EEF-B76508A4849A}"/>
    <cellStyle name="Comma 3 9 2 3 2 4 3" xfId="19107" xr:uid="{9FC7B117-746D-4399-93E3-254CD409C204}"/>
    <cellStyle name="Comma 3 9 2 3 2 5" xfId="5571" xr:uid="{77C9C81B-4600-4BD9-A1FD-16B1E684C0DA}"/>
    <cellStyle name="Comma 3 9 2 3 2 5 2" xfId="11045" xr:uid="{C6327499-F1FF-4657-A57D-1847512B714C}"/>
    <cellStyle name="Comma 3 9 2 3 2 5 2 2" xfId="24910" xr:uid="{3D5E3A42-A466-4894-87D2-1BE0A9522E64}"/>
    <cellStyle name="Comma 3 9 2 3 2 5 3" xfId="19605" xr:uid="{C0BC9A9A-432A-4C4B-A630-302F010C464C}"/>
    <cellStyle name="Comma 3 9 2 3 2 6" xfId="6073" xr:uid="{F88EECCD-1A30-4E99-8FCB-52930389A309}"/>
    <cellStyle name="Comma 3 9 2 3 2 6 2" xfId="11547" xr:uid="{23E3C422-7446-4822-8C15-0A478DF7BDB4}"/>
    <cellStyle name="Comma 3 9 2 3 2 6 2 2" xfId="25412" xr:uid="{1B680F50-A176-4FD3-8CE8-2339BEA766D1}"/>
    <cellStyle name="Comma 3 9 2 3 2 6 3" xfId="20107" xr:uid="{B6A9153C-61A4-49DE-A610-1BEC94C04326}"/>
    <cellStyle name="Comma 3 9 2 3 2 7" xfId="3091" xr:uid="{1B473C0D-4CD3-43CE-BFFB-545389513BA8}"/>
    <cellStyle name="Comma 3 9 2 3 2 7 2" xfId="17133" xr:uid="{291A4825-86BB-43BC-9670-6982A4DCA38C}"/>
    <cellStyle name="Comma 3 9 2 3 2 8" xfId="7013" xr:uid="{8200224C-61F1-4655-8C1D-24E06BB8DB14}"/>
    <cellStyle name="Comma 3 9 2 3 2 8 2" xfId="20884" xr:uid="{B58A89DE-4BE4-4D9D-A389-02E67D0FA6D1}"/>
    <cellStyle name="Comma 3 9 2 3 2 9" xfId="8537" xr:uid="{6D033FBA-51B1-4002-87F8-FD40E784D12B}"/>
    <cellStyle name="Comma 3 9 2 3 2 9 2" xfId="22402" xr:uid="{E81B04C8-16AF-4B84-A61F-550AC4950C23}"/>
    <cellStyle name="Comma 3 9 2 3 3" xfId="1625" xr:uid="{79DC5BC4-036C-4F7D-9256-C0C717C8597F}"/>
    <cellStyle name="Comma 3 9 2 3 3 2" xfId="4347" xr:uid="{A6C369AE-4521-47C5-AAC2-DB4E04F0BE5A}"/>
    <cellStyle name="Comma 3 9 2 3 3 2 2" xfId="9793" xr:uid="{F91EE0DF-BAA7-42B5-9973-65C479385F1D}"/>
    <cellStyle name="Comma 3 9 2 3 3 2 2 2" xfId="23658" xr:uid="{8D1C8262-400A-4177-8518-ADEC40C47540}"/>
    <cellStyle name="Comma 3 9 2 3 3 2 3" xfId="18381" xr:uid="{A583AE4D-9A2B-48BB-8AF7-32B636BCE07F}"/>
    <cellStyle name="Comma 3 9 2 3 3 3" xfId="3337" xr:uid="{AF614679-E42E-4A85-B9E6-2BAD47621236}"/>
    <cellStyle name="Comma 3 9 2 3 3 3 2" xfId="17379" xr:uid="{707CE3D9-62E8-4987-ABED-111676AC9398}"/>
    <cellStyle name="Comma 3 9 2 3 3 4" xfId="7271" xr:uid="{8DDACFAF-F0A5-418D-9E50-33DFEB2CDAFF}"/>
    <cellStyle name="Comma 3 9 2 3 3 4 2" xfId="21142" xr:uid="{CAB10A6C-8B00-4209-AE2F-C71D54489FB7}"/>
    <cellStyle name="Comma 3 9 2 3 3 5" xfId="8785" xr:uid="{4BD652FC-DFA8-4F9B-ABD1-35C09B74D3E1}"/>
    <cellStyle name="Comma 3 9 2 3 3 5 2" xfId="22650" xr:uid="{AAC1011B-0EDF-4CD2-9E45-D45D0233845A}"/>
    <cellStyle name="Comma 3 9 2 3 3 6" xfId="12405" xr:uid="{C775152F-7CD0-442F-93C5-1AB3D3664586}"/>
    <cellStyle name="Comma 3 9 2 3 3 6 2" xfId="26269" xr:uid="{6372FC7C-35C8-41F1-9E4E-9335E27F9C5D}"/>
    <cellStyle name="Comma 3 9 2 3 3 7" xfId="14150" xr:uid="{3CC34F8F-DD53-49DB-B1D1-EAF8EFD3C24E}"/>
    <cellStyle name="Comma 3 9 2 3 3 7 2" xfId="28014" xr:uid="{FA0245DA-76B4-40A3-9B8D-C54E45985258}"/>
    <cellStyle name="Comma 3 9 2 3 3 8" xfId="15698" xr:uid="{6A91E95C-9A46-4758-9D47-354AFE2542E0}"/>
    <cellStyle name="Comma 3 9 2 3 4" xfId="2133" xr:uid="{64EADEE6-535D-40C5-B77B-8D80CA1B7F00}"/>
    <cellStyle name="Comma 3 9 2 3 4 2" xfId="3853" xr:uid="{6F39B553-6943-4233-BE1F-2E74B9391F59}"/>
    <cellStyle name="Comma 3 9 2 3 4 2 2" xfId="17887" xr:uid="{A2FF9F2C-17EE-49A4-8F0C-C8D0A5B173A9}"/>
    <cellStyle name="Comma 3 9 2 3 4 3" xfId="7779" xr:uid="{354B6C3F-76EA-4985-A8B8-4CC0B9C35554}"/>
    <cellStyle name="Comma 3 9 2 3 4 3 2" xfId="21648" xr:uid="{7CA19232-93F1-42D6-A337-49B46DA8705D}"/>
    <cellStyle name="Comma 3 9 2 3 4 4" xfId="9297" xr:uid="{0ABF4081-C848-42C1-BC66-F4EC1DC58E52}"/>
    <cellStyle name="Comma 3 9 2 3 4 4 2" xfId="23162" xr:uid="{96D92E50-000C-4E95-AF68-D0CCEFA7265A}"/>
    <cellStyle name="Comma 3 9 2 3 4 5" xfId="12911" xr:uid="{67A6CA24-CC8E-4819-8246-A68DF3F3DECA}"/>
    <cellStyle name="Comma 3 9 2 3 4 5 2" xfId="26775" xr:uid="{23368E3E-4CBD-4F9C-8D82-FF2BEF584EE2}"/>
    <cellStyle name="Comma 3 9 2 3 4 6" xfId="14656" xr:uid="{E846AEA6-965D-4C48-8840-482078C36478}"/>
    <cellStyle name="Comma 3 9 2 3 4 6 2" xfId="28520" xr:uid="{F3C19C2A-2C0B-477A-8C1C-53B84CAFF7AB}"/>
    <cellStyle name="Comma 3 9 2 3 4 7" xfId="16204" xr:uid="{9219FE0A-9AAA-4C6F-A56E-2BFD445F0787}"/>
    <cellStyle name="Comma 3 9 2 3 5" xfId="4837" xr:uid="{EA0C5243-E7D0-4518-8641-07422E353453}"/>
    <cellStyle name="Comma 3 9 2 3 5 2" xfId="10295" xr:uid="{2799127E-8C45-4647-A58E-1FDC47193385}"/>
    <cellStyle name="Comma 3 9 2 3 5 2 2" xfId="24160" xr:uid="{8CF3B1D8-1DA0-4149-A5A7-93F3890B637B}"/>
    <cellStyle name="Comma 3 9 2 3 5 3" xfId="18871" xr:uid="{605917A5-03C6-477F-83CC-EF2A02DA3FC6}"/>
    <cellStyle name="Comma 3 9 2 3 6" xfId="5323" xr:uid="{EF3BC6B1-AFAE-467D-B09A-C7F8BE000C88}"/>
    <cellStyle name="Comma 3 9 2 3 6 2" xfId="10797" xr:uid="{C1A563B5-EC59-4687-9F2E-E1429B92624B}"/>
    <cellStyle name="Comma 3 9 2 3 6 2 2" xfId="24662" xr:uid="{2A008294-D3CA-4454-ADE1-EAC20106616E}"/>
    <cellStyle name="Comma 3 9 2 3 6 3" xfId="19357" xr:uid="{537F5F2A-8C51-4896-8330-31C46268B974}"/>
    <cellStyle name="Comma 3 9 2 3 7" xfId="5825" xr:uid="{D90F8206-826D-4AE2-8C77-744CF170977B}"/>
    <cellStyle name="Comma 3 9 2 3 7 2" xfId="11299" xr:uid="{6AEB331A-F9CD-4616-A50F-EFFE33C88D44}"/>
    <cellStyle name="Comma 3 9 2 3 7 2 2" xfId="25164" xr:uid="{76F0F4C8-8967-47AC-8E3F-D4AA04F10306}"/>
    <cellStyle name="Comma 3 9 2 3 7 3" xfId="19859" xr:uid="{18847AD2-D941-45A6-919B-9D2BEA61C671}"/>
    <cellStyle name="Comma 3 9 2 3 8" xfId="2853" xr:uid="{D60AEDE4-381C-4467-977F-94B9DA0D6014}"/>
    <cellStyle name="Comma 3 9 2 3 8 2" xfId="16895" xr:uid="{EE3C99B1-6037-4D9C-83D4-7F67738D7AFA}"/>
    <cellStyle name="Comma 3 9 2 3 9" xfId="6765" xr:uid="{0665CDD6-4F57-44ED-86E4-CE64D495F623}"/>
    <cellStyle name="Comma 3 9 2 3 9 2" xfId="20636" xr:uid="{8BAC3570-5F86-4597-A351-1FA89DE2C23C}"/>
    <cellStyle name="Comma 3 9 2 4" xfId="1243" xr:uid="{133A715A-3427-49BB-A059-A80516CC6826}"/>
    <cellStyle name="Comma 3 9 2 4 10" xfId="12023" xr:uid="{696ADE2B-E1F5-4D57-B86B-4B5BB656D32E}"/>
    <cellStyle name="Comma 3 9 2 4 10 2" xfId="25887" xr:uid="{B9DB0FA7-B42D-45F8-B81A-0587E7AACFF3}"/>
    <cellStyle name="Comma 3 9 2 4 11" xfId="13768" xr:uid="{7E95E717-D6B4-4E78-AB89-B82683A17061}"/>
    <cellStyle name="Comma 3 9 2 4 11 2" xfId="27632" xr:uid="{131B506E-DDD4-44C4-B59C-7B18D3038A7A}"/>
    <cellStyle name="Comma 3 9 2 4 12" xfId="15316" xr:uid="{41C9EAA1-6A4B-42A7-8237-E70B9A2136D2}"/>
    <cellStyle name="Comma 3 9 2 4 2" xfId="1749" xr:uid="{C3233311-022F-4CE0-89B8-F4151A1CF165}"/>
    <cellStyle name="Comma 3 9 2 4 2 2" xfId="4471" xr:uid="{655DD378-C588-4630-BD0E-A678B03EF12D}"/>
    <cellStyle name="Comma 3 9 2 4 2 2 2" xfId="9917" xr:uid="{12BE26AD-CF0C-43E9-857A-E586E1B568C8}"/>
    <cellStyle name="Comma 3 9 2 4 2 2 2 2" xfId="23782" xr:uid="{9E00BADF-4B6E-430C-84FF-C4E4005E0DE9}"/>
    <cellStyle name="Comma 3 9 2 4 2 2 3" xfId="18505" xr:uid="{5105373E-1CCC-4E79-A78A-51895C1AE9D9}"/>
    <cellStyle name="Comma 3 9 2 4 2 3" xfId="3461" xr:uid="{505BD737-53E3-447A-BB40-999D89A719C5}"/>
    <cellStyle name="Comma 3 9 2 4 2 3 2" xfId="17503" xr:uid="{90C8F46F-B9EC-4659-8F99-3B74DB0EDB03}"/>
    <cellStyle name="Comma 3 9 2 4 2 4" xfId="7395" xr:uid="{4DE5C77C-338A-44F9-926F-09B2DE613F3C}"/>
    <cellStyle name="Comma 3 9 2 4 2 4 2" xfId="21266" xr:uid="{30DD2AE4-26D5-49AE-9ED8-3A57E614AAAA}"/>
    <cellStyle name="Comma 3 9 2 4 2 5" xfId="8909" xr:uid="{9337C567-40F9-4EC6-B15E-9C9686D0D622}"/>
    <cellStyle name="Comma 3 9 2 4 2 5 2" xfId="22774" xr:uid="{F5096741-768B-40E7-AA70-1A9A4B38F320}"/>
    <cellStyle name="Comma 3 9 2 4 2 6" xfId="12529" xr:uid="{E69F9197-4866-4F35-B8F0-0F7FE8411646}"/>
    <cellStyle name="Comma 3 9 2 4 2 6 2" xfId="26393" xr:uid="{AC0F907E-EA81-40E5-8C69-A842B981F860}"/>
    <cellStyle name="Comma 3 9 2 4 2 7" xfId="14274" xr:uid="{39A19345-27A3-4B75-896A-ABF9DFA13CF0}"/>
    <cellStyle name="Comma 3 9 2 4 2 7 2" xfId="28138" xr:uid="{B49B6932-6035-4F41-B06F-511400D9CF01}"/>
    <cellStyle name="Comma 3 9 2 4 2 8" xfId="15822" xr:uid="{C635BA62-18FB-4BA4-B477-8BC933EB7C76}"/>
    <cellStyle name="Comma 3 9 2 4 3" xfId="2257" xr:uid="{85B56027-EAEC-4BBF-B168-FFAFFB94DDBB}"/>
    <cellStyle name="Comma 3 9 2 4 3 2" xfId="3977" xr:uid="{36684A7F-ECA6-480D-B8D8-76F1D25E107C}"/>
    <cellStyle name="Comma 3 9 2 4 3 2 2" xfId="18011" xr:uid="{34CC3BE6-7F23-4FD2-AE3E-6105C5219607}"/>
    <cellStyle name="Comma 3 9 2 4 3 3" xfId="7903" xr:uid="{371A23AD-00DA-4A63-8069-90E9C9DBD5D6}"/>
    <cellStyle name="Comma 3 9 2 4 3 3 2" xfId="21772" xr:uid="{9255DC3B-F4EC-4346-A5F7-E98D7BF11179}"/>
    <cellStyle name="Comma 3 9 2 4 3 4" xfId="9421" xr:uid="{6D52E75D-57D8-4223-A16D-1B5890A783E5}"/>
    <cellStyle name="Comma 3 9 2 4 3 4 2" xfId="23286" xr:uid="{1EDC59BA-29DB-4CE1-A1E9-72E78AA22CE8}"/>
    <cellStyle name="Comma 3 9 2 4 3 5" xfId="13035" xr:uid="{84627C19-6D7D-40E7-A463-C054ECCE3A21}"/>
    <cellStyle name="Comma 3 9 2 4 3 5 2" xfId="26899" xr:uid="{3EBDF289-9AD8-4267-A27E-AB1B85FAB4B2}"/>
    <cellStyle name="Comma 3 9 2 4 3 6" xfId="14780" xr:uid="{FBB4BDB2-1EC5-434A-8267-C4209F9F1F4A}"/>
    <cellStyle name="Comma 3 9 2 4 3 6 2" xfId="28644" xr:uid="{AF3EDFED-D0D6-45BB-B355-078491E832FE}"/>
    <cellStyle name="Comma 3 9 2 4 3 7" xfId="16328" xr:uid="{9904A9A6-4E5A-46E6-B758-3721A16032FB}"/>
    <cellStyle name="Comma 3 9 2 4 4" xfId="4953" xr:uid="{9FBC899A-C54E-4A46-A60C-0C96EF6EFA81}"/>
    <cellStyle name="Comma 3 9 2 4 4 2" xfId="10419" xr:uid="{4AF44CF1-366E-4496-A2FF-D94420D42774}"/>
    <cellStyle name="Comma 3 9 2 4 4 2 2" xfId="24284" xr:uid="{DE03E5DF-5BA6-4DCD-930C-283C591F7751}"/>
    <cellStyle name="Comma 3 9 2 4 4 3" xfId="18987" xr:uid="{2929DED6-ADBD-43EA-9FF1-ED8050A88609}"/>
    <cellStyle name="Comma 3 9 2 4 5" xfId="5447" xr:uid="{B3AEEDD3-7060-44FA-8BDC-23AF007550AA}"/>
    <cellStyle name="Comma 3 9 2 4 5 2" xfId="10921" xr:uid="{A1DED164-57CB-4CB4-BF8A-6EACF12D98D8}"/>
    <cellStyle name="Comma 3 9 2 4 5 2 2" xfId="24786" xr:uid="{4037B658-185C-4A13-824C-D097C29A2EEA}"/>
    <cellStyle name="Comma 3 9 2 4 5 3" xfId="19481" xr:uid="{3B274B7B-939D-4E08-AB80-0262C1C9F874}"/>
    <cellStyle name="Comma 3 9 2 4 6" xfId="5949" xr:uid="{84BC3EDC-E4C5-46ED-BD08-1A17E5588ACC}"/>
    <cellStyle name="Comma 3 9 2 4 6 2" xfId="11423" xr:uid="{8AFD00A2-833E-4FE2-995B-969775DF808C}"/>
    <cellStyle name="Comma 3 9 2 4 6 2 2" xfId="25288" xr:uid="{11961D7C-D6C2-4D79-AD9A-F0B007972502}"/>
    <cellStyle name="Comma 3 9 2 4 6 3" xfId="19983" xr:uid="{986930C8-02FB-4CD3-8AF3-0B6DBED09395}"/>
    <cellStyle name="Comma 3 9 2 4 7" xfId="2971" xr:uid="{F745DF23-9791-4D30-824E-1E13E31FDFD8}"/>
    <cellStyle name="Comma 3 9 2 4 7 2" xfId="17013" xr:uid="{E830DB16-DA61-46DF-A327-955760F6638B}"/>
    <cellStyle name="Comma 3 9 2 4 8" xfId="6889" xr:uid="{74369397-CCE4-4976-ABAF-30A5EB1EA962}"/>
    <cellStyle name="Comma 3 9 2 4 8 2" xfId="20760" xr:uid="{A14ACEBA-FD62-42BD-937A-7FA76F6414FC}"/>
    <cellStyle name="Comma 3 9 2 4 9" xfId="8413" xr:uid="{565CA9CE-818E-468A-B461-C5141ABC4134}"/>
    <cellStyle name="Comma 3 9 2 4 9 2" xfId="22278" xr:uid="{3F370DC2-696D-4DD1-9979-FE0C2D7805D3}"/>
    <cellStyle name="Comma 3 9 2 5" xfId="1501" xr:uid="{DF6D5864-3671-4841-869B-860E7382960C}"/>
    <cellStyle name="Comma 3 9 2 5 2" xfId="4225" xr:uid="{66623201-5FA0-4470-B0D8-8B14F281B387}"/>
    <cellStyle name="Comma 3 9 2 5 2 2" xfId="9669" xr:uid="{0BBE5366-8C80-4B11-9700-B28437E56CAB}"/>
    <cellStyle name="Comma 3 9 2 5 2 2 2" xfId="23534" xr:uid="{5766798A-6FFA-40BF-B0CD-6A738D1B0F4C}"/>
    <cellStyle name="Comma 3 9 2 5 2 3" xfId="18259" xr:uid="{A7CA8BB1-33CC-448C-8C3A-152C7843937E}"/>
    <cellStyle name="Comma 3 9 2 5 3" xfId="3215" xr:uid="{3D822114-2F46-4AB6-81FB-A7ACA7EE80F7}"/>
    <cellStyle name="Comma 3 9 2 5 3 2" xfId="17257" xr:uid="{784C4D49-6CC1-49E8-9386-C68BE727435C}"/>
    <cellStyle name="Comma 3 9 2 5 4" xfId="7147" xr:uid="{6A04D671-1B24-4FDE-A7F6-B23D79446CFC}"/>
    <cellStyle name="Comma 3 9 2 5 4 2" xfId="21018" xr:uid="{01849114-637A-4AD5-BE60-097C9129D393}"/>
    <cellStyle name="Comma 3 9 2 5 5" xfId="8661" xr:uid="{529AF3FF-3D32-4958-B6DD-DE62695A8CC9}"/>
    <cellStyle name="Comma 3 9 2 5 5 2" xfId="22526" xr:uid="{CD020C94-39ED-4423-94EB-D49883624711}"/>
    <cellStyle name="Comma 3 9 2 5 6" xfId="12281" xr:uid="{AF9678EB-F105-4626-BD54-E7FD2514D68F}"/>
    <cellStyle name="Comma 3 9 2 5 6 2" xfId="26145" xr:uid="{BDBC586D-AA0C-446B-BA48-14B1FC34CAD2}"/>
    <cellStyle name="Comma 3 9 2 5 7" xfId="14026" xr:uid="{6EDC005C-003E-4D11-B6BA-4A69C0A24BEA}"/>
    <cellStyle name="Comma 3 9 2 5 7 2" xfId="27890" xr:uid="{82D536F0-25A5-430D-BAFB-1860809A4627}"/>
    <cellStyle name="Comma 3 9 2 5 8" xfId="15574" xr:uid="{8B5956AB-E102-4640-9FD8-F1398243A00A}"/>
    <cellStyle name="Comma 3 9 2 6" xfId="2009" xr:uid="{1F46B3A4-63F8-41D7-AA36-9AF3EFF87A9B}"/>
    <cellStyle name="Comma 3 9 2 6 2" xfId="3729" xr:uid="{57D6E409-BD55-4722-B7E0-AD6FC7AEAE27}"/>
    <cellStyle name="Comma 3 9 2 6 2 2" xfId="17763" xr:uid="{E22784F4-5FC9-4FAC-8E31-E5599891C41B}"/>
    <cellStyle name="Comma 3 9 2 6 3" xfId="7655" xr:uid="{52E2EF84-A27F-4ED1-A37D-3ED1B88A166F}"/>
    <cellStyle name="Comma 3 9 2 6 3 2" xfId="21524" xr:uid="{892F6FC9-9E3B-44A0-9D71-EA112DD8AFEE}"/>
    <cellStyle name="Comma 3 9 2 6 4" xfId="9173" xr:uid="{88DBE0ED-D4F1-4B32-BE7D-412B94BFC8A8}"/>
    <cellStyle name="Comma 3 9 2 6 4 2" xfId="23038" xr:uid="{71384777-86F4-4361-BFED-10B8AB20EE12}"/>
    <cellStyle name="Comma 3 9 2 6 5" xfId="12787" xr:uid="{8BFAC030-A188-4317-BF8B-C104DD988F75}"/>
    <cellStyle name="Comma 3 9 2 6 5 2" xfId="26651" xr:uid="{326E2A8D-7628-44B8-8C32-0601D2ECDBEB}"/>
    <cellStyle name="Comma 3 9 2 6 6" xfId="14532" xr:uid="{2575EF2B-BE02-4887-AE4A-99579271B26B}"/>
    <cellStyle name="Comma 3 9 2 6 6 2" xfId="28396" xr:uid="{272C7CA1-8D63-454C-AF46-DD31B8D1B0D0}"/>
    <cellStyle name="Comma 3 9 2 6 7" xfId="16080" xr:uid="{DFDF19DD-1AFD-4BFF-813F-795CF3BDC390}"/>
    <cellStyle name="Comma 3 9 2 7" xfId="4725" xr:uid="{89969222-2553-49BC-9C0E-5CF06282944A}"/>
    <cellStyle name="Comma 3 9 2 7 2" xfId="10171" xr:uid="{721EC603-2589-4802-B25B-71026EA4023F}"/>
    <cellStyle name="Comma 3 9 2 7 2 2" xfId="24036" xr:uid="{E7146A3E-3B6B-4F6B-AE47-0FC8F6AAF9F8}"/>
    <cellStyle name="Comma 3 9 2 7 3" xfId="18759" xr:uid="{0977648B-2309-4ACF-8FDE-A76A54256A4B}"/>
    <cellStyle name="Comma 3 9 2 8" xfId="5199" xr:uid="{81686AC3-718A-4AFF-B706-B939D24F9A98}"/>
    <cellStyle name="Comma 3 9 2 8 2" xfId="10673" xr:uid="{6D67002E-3082-4DD6-B535-88B8D98BDC8B}"/>
    <cellStyle name="Comma 3 9 2 8 2 2" xfId="24538" xr:uid="{9FC8638A-832E-4B7F-ACD5-98B5210D2FD1}"/>
    <cellStyle name="Comma 3 9 2 8 3" xfId="19233" xr:uid="{BEC45FBC-6EF8-4B32-8AE0-A0214A6AA2E2}"/>
    <cellStyle name="Comma 3 9 2 9" xfId="5701" xr:uid="{A1CEE2DB-B969-4C90-BFDF-C9B8F6684EA5}"/>
    <cellStyle name="Comma 3 9 2 9 2" xfId="11175" xr:uid="{2DA44CCD-55A1-4D09-A4FD-B428367DCACC}"/>
    <cellStyle name="Comma 3 9 2 9 2 2" xfId="25040" xr:uid="{6336B6E2-1070-4191-A772-5B1F3078CF10}"/>
    <cellStyle name="Comma 3 9 2 9 3" xfId="19735" xr:uid="{DE565DE5-1274-4A19-BB83-7AD37EFAB4FC}"/>
    <cellStyle name="Comma 3 9 3" xfId="1015" xr:uid="{8655EB25-6DF2-443A-9BA4-92F1D3406926}"/>
    <cellStyle name="Comma 3 9 3 10" xfId="2759" xr:uid="{00C25288-6DE5-49FF-9454-AF9D810FBD1A}"/>
    <cellStyle name="Comma 3 9 3 10 2" xfId="16801" xr:uid="{51E27193-23F9-4FB5-A29E-E3297C41F920}"/>
    <cellStyle name="Comma 3 9 3 11" xfId="6661" xr:uid="{4438ABAA-A32E-41D9-9A9E-E87F7EA3ED77}"/>
    <cellStyle name="Comma 3 9 3 11 2" xfId="20532" xr:uid="{2D6B43CD-9500-4E65-91DC-8D88AD07AC13}"/>
    <cellStyle name="Comma 3 9 3 12" xfId="8185" xr:uid="{EC649608-8580-4111-BA3B-52AD66C8FD26}"/>
    <cellStyle name="Comma 3 9 3 12 2" xfId="22050" xr:uid="{FC9609C5-5E03-441C-A975-397017CD41A6}"/>
    <cellStyle name="Comma 3 9 3 13" xfId="11795" xr:uid="{A9C94137-E903-48FB-AE65-27CEE774E11D}"/>
    <cellStyle name="Comma 3 9 3 13 2" xfId="25659" xr:uid="{BB4614C4-9B1F-4619-AF54-819C4AC83654}"/>
    <cellStyle name="Comma 3 9 3 14" xfId="13540" xr:uid="{A974CBD8-43C9-4D49-9464-AEC644C68435}"/>
    <cellStyle name="Comma 3 9 3 14 2" xfId="27404" xr:uid="{D09D2B7E-0AF0-4D6C-87D3-E3EAE8404388}"/>
    <cellStyle name="Comma 3 9 3 15" xfId="15088" xr:uid="{19F99774-632A-4404-8FF1-D09F528FD505}"/>
    <cellStyle name="Comma 3 9 3 2" xfId="1046" xr:uid="{0ADCE04B-5470-4316-B438-BD4C176019E8}"/>
    <cellStyle name="Comma 3 9 3 2 10" xfId="6692" xr:uid="{8EE16629-08A2-4682-AA16-34B2B22A9C87}"/>
    <cellStyle name="Comma 3 9 3 2 10 2" xfId="20563" xr:uid="{DE989F54-1BD7-49FA-AB73-A7F3C1875679}"/>
    <cellStyle name="Comma 3 9 3 2 11" xfId="8216" xr:uid="{060AD74C-FA07-4EA2-9659-5D7AD0795BB6}"/>
    <cellStyle name="Comma 3 9 3 2 11 2" xfId="22081" xr:uid="{6EB76E90-DBB6-445D-8CE3-A8168D95F001}"/>
    <cellStyle name="Comma 3 9 3 2 12" xfId="11826" xr:uid="{3F2D3EBA-A4B7-4535-98E6-628BAA7F57B2}"/>
    <cellStyle name="Comma 3 9 3 2 12 2" xfId="25690" xr:uid="{9AA26AF8-619C-452C-8566-0CAEB5E656EC}"/>
    <cellStyle name="Comma 3 9 3 2 13" xfId="13571" xr:uid="{FC2F3AD4-B929-469D-80C1-354C7B16A823}"/>
    <cellStyle name="Comma 3 9 3 2 13 2" xfId="27435" xr:uid="{99BAE526-B758-490D-A622-4781FC3D0959}"/>
    <cellStyle name="Comma 3 9 3 2 14" xfId="15119" xr:uid="{CDD98FB1-E731-4526-B802-730004B08490}"/>
    <cellStyle name="Comma 3 9 3 2 2" xfId="1170" xr:uid="{6DFFE0EE-4567-4CAA-83AE-CED06E78F3DF}"/>
    <cellStyle name="Comma 3 9 3 2 2 10" xfId="8340" xr:uid="{E21F7F26-D24F-4E26-AD3F-7E56F0EF4ED0}"/>
    <cellStyle name="Comma 3 9 3 2 2 10 2" xfId="22205" xr:uid="{BBB8CE09-4018-4E75-9228-B71C69586DAB}"/>
    <cellStyle name="Comma 3 9 3 2 2 11" xfId="11950" xr:uid="{A7B72F0D-044D-45D4-B154-CF20A3F6A26E}"/>
    <cellStyle name="Comma 3 9 3 2 2 11 2" xfId="25814" xr:uid="{426C0289-7048-4933-B337-EF56A5686A0A}"/>
    <cellStyle name="Comma 3 9 3 2 2 12" xfId="13695" xr:uid="{D4754FF1-74C1-470F-BA0A-47FADC5B3725}"/>
    <cellStyle name="Comma 3 9 3 2 2 12 2" xfId="27559" xr:uid="{1B74CB2E-6DDB-4B24-86D2-D49630A79229}"/>
    <cellStyle name="Comma 3 9 3 2 2 13" xfId="15243" xr:uid="{69689741-D859-43F9-BBFD-AF1924412B00}"/>
    <cellStyle name="Comma 3 9 3 2 2 2" xfId="1418" xr:uid="{844511ED-D91C-4130-BB4B-999A2141F8BF}"/>
    <cellStyle name="Comma 3 9 3 2 2 2 10" xfId="12198" xr:uid="{C41217AB-E60A-4914-9FEA-1F7C16268D98}"/>
    <cellStyle name="Comma 3 9 3 2 2 2 10 2" xfId="26062" xr:uid="{CADBF161-3DB2-4A7D-AC4A-FC80FC187B41}"/>
    <cellStyle name="Comma 3 9 3 2 2 2 11" xfId="13943" xr:uid="{5B1A6E23-ABE4-4927-8BF6-1EA8BF574B57}"/>
    <cellStyle name="Comma 3 9 3 2 2 2 11 2" xfId="27807" xr:uid="{4C7D7573-92DA-4395-8E40-AB265300EFE9}"/>
    <cellStyle name="Comma 3 9 3 2 2 2 12" xfId="15491" xr:uid="{54B9BD05-3CD1-407D-B0EF-79208CA87F1F}"/>
    <cellStyle name="Comma 3 9 3 2 2 2 2" xfId="1924" xr:uid="{98122959-D569-477E-8E26-F89AE0EAF902}"/>
    <cellStyle name="Comma 3 9 3 2 2 2 2 2" xfId="4646" xr:uid="{EA35A9B2-7154-4B41-BEF3-54BA52CBA50E}"/>
    <cellStyle name="Comma 3 9 3 2 2 2 2 2 2" xfId="10092" xr:uid="{C6A34093-27A2-4C7C-BAA2-32750007A185}"/>
    <cellStyle name="Comma 3 9 3 2 2 2 2 2 2 2" xfId="23957" xr:uid="{B2825A97-E5EA-42B4-958C-FC024B698F86}"/>
    <cellStyle name="Comma 3 9 3 2 2 2 2 2 3" xfId="18680" xr:uid="{A15D166C-E091-4F56-9B16-11F781A8A5D0}"/>
    <cellStyle name="Comma 3 9 3 2 2 2 2 3" xfId="3636" xr:uid="{56F8B14F-E1FC-4A21-B385-808899BC893B}"/>
    <cellStyle name="Comma 3 9 3 2 2 2 2 3 2" xfId="17678" xr:uid="{557B21F4-CEE2-4EF9-8023-065B8A17DE62}"/>
    <cellStyle name="Comma 3 9 3 2 2 2 2 4" xfId="7570" xr:uid="{493D9D6C-7082-430E-97DB-E818812C0679}"/>
    <cellStyle name="Comma 3 9 3 2 2 2 2 4 2" xfId="21441" xr:uid="{EF594E5A-D1D7-4B9D-B18C-346A561895E0}"/>
    <cellStyle name="Comma 3 9 3 2 2 2 2 5" xfId="9084" xr:uid="{F21CC4A3-3AF5-4955-AE91-1E1A874A8942}"/>
    <cellStyle name="Comma 3 9 3 2 2 2 2 5 2" xfId="22949" xr:uid="{BABB295D-295E-4B70-BAF7-FE5A38900BFC}"/>
    <cellStyle name="Comma 3 9 3 2 2 2 2 6" xfId="12704" xr:uid="{76B57394-47A0-4167-B376-602230857BAB}"/>
    <cellStyle name="Comma 3 9 3 2 2 2 2 6 2" xfId="26568" xr:uid="{9195292A-C953-42DF-8D0E-251C048AF3CE}"/>
    <cellStyle name="Comma 3 9 3 2 2 2 2 7" xfId="14449" xr:uid="{127A684C-405B-40FA-B62E-9172A5408DEB}"/>
    <cellStyle name="Comma 3 9 3 2 2 2 2 7 2" xfId="28313" xr:uid="{E36229ED-8219-4A40-A749-0B0B50B09277}"/>
    <cellStyle name="Comma 3 9 3 2 2 2 2 8" xfId="15997" xr:uid="{EF79DD86-2F00-4A88-9AF2-D5B6C78D395E}"/>
    <cellStyle name="Comma 3 9 3 2 2 2 3" xfId="2432" xr:uid="{5D0E03E6-8356-4D7D-AC55-21A55F5C35A4}"/>
    <cellStyle name="Comma 3 9 3 2 2 2 3 2" xfId="4152" xr:uid="{37999111-F1D8-448F-914B-02A0F717D9AE}"/>
    <cellStyle name="Comma 3 9 3 2 2 2 3 2 2" xfId="18186" xr:uid="{7FA38351-D549-43AC-B3A5-3269040DF86A}"/>
    <cellStyle name="Comma 3 9 3 2 2 2 3 3" xfId="8078" xr:uid="{6B643B8B-4512-4954-B59F-B6568138B3BF}"/>
    <cellStyle name="Comma 3 9 3 2 2 2 3 3 2" xfId="21947" xr:uid="{D088C94E-0B30-4608-8921-677C3C82BBFF}"/>
    <cellStyle name="Comma 3 9 3 2 2 2 3 4" xfId="9596" xr:uid="{A0598E7E-B505-4DAE-AA2A-9F383D69FFEB}"/>
    <cellStyle name="Comma 3 9 3 2 2 2 3 4 2" xfId="23461" xr:uid="{FD16E81D-C839-49BE-B54A-E32B4B6F9E9D}"/>
    <cellStyle name="Comma 3 9 3 2 2 2 3 5" xfId="13210" xr:uid="{DDA2BF18-3674-4209-BD70-D3E09C4D4443}"/>
    <cellStyle name="Comma 3 9 3 2 2 2 3 5 2" xfId="27074" xr:uid="{1D652140-6D91-4C29-A63C-1835E330C535}"/>
    <cellStyle name="Comma 3 9 3 2 2 2 3 6" xfId="14955" xr:uid="{B6EA776F-75AA-4718-A9A0-E631F838841A}"/>
    <cellStyle name="Comma 3 9 3 2 2 2 3 6 2" xfId="28819" xr:uid="{7954EC54-4D28-4DD3-B400-64A50B0ACD6E}"/>
    <cellStyle name="Comma 3 9 3 2 2 2 3 7" xfId="16503" xr:uid="{2651F5F2-87A0-44FD-9B1C-67DE30BBF98E}"/>
    <cellStyle name="Comma 3 9 3 2 2 2 4" xfId="5124" xr:uid="{7105F8BD-1B80-41CA-9074-F2ABB53C739D}"/>
    <cellStyle name="Comma 3 9 3 2 2 2 4 2" xfId="10594" xr:uid="{232D8D15-EA84-4EA2-9F2B-B87BD524BED6}"/>
    <cellStyle name="Comma 3 9 3 2 2 2 4 2 2" xfId="24459" xr:uid="{660D7A0C-22B8-487D-BE5B-BE9499B58F82}"/>
    <cellStyle name="Comma 3 9 3 2 2 2 4 3" xfId="19158" xr:uid="{3F6ADB11-2862-4BF6-B5C9-FAF70265C6B0}"/>
    <cellStyle name="Comma 3 9 3 2 2 2 5" xfId="5622" xr:uid="{708BE4C6-1DAE-4A00-8A17-B9410E89D1D1}"/>
    <cellStyle name="Comma 3 9 3 2 2 2 5 2" xfId="11096" xr:uid="{7B32BB9A-7D69-4A24-AA2E-404D971771DB}"/>
    <cellStyle name="Comma 3 9 3 2 2 2 5 2 2" xfId="24961" xr:uid="{2866B873-5A2A-4FA3-A542-B788C28A88A2}"/>
    <cellStyle name="Comma 3 9 3 2 2 2 5 3" xfId="19656" xr:uid="{A36F5BB2-1FB7-400E-8F56-E846A3525348}"/>
    <cellStyle name="Comma 3 9 3 2 2 2 6" xfId="6124" xr:uid="{4E3F30DE-CDAB-44B5-A104-8B8C116BD766}"/>
    <cellStyle name="Comma 3 9 3 2 2 2 6 2" xfId="11598" xr:uid="{4E8E5154-9172-4709-982E-D1D313DEF5F8}"/>
    <cellStyle name="Comma 3 9 3 2 2 2 6 2 2" xfId="25463" xr:uid="{C8F0EA37-99F9-41F7-9C5E-BBE9654ABA3C}"/>
    <cellStyle name="Comma 3 9 3 2 2 2 6 3" xfId="20158" xr:uid="{CFE7F680-6B0D-4EF9-9A7B-125F523673C7}"/>
    <cellStyle name="Comma 3 9 3 2 2 2 7" xfId="3142" xr:uid="{9BAD31D8-01A5-409D-B02A-FF9480E61D9F}"/>
    <cellStyle name="Comma 3 9 3 2 2 2 7 2" xfId="17184" xr:uid="{5CDE41D1-ED9C-4D00-8793-EAA2A6B7B610}"/>
    <cellStyle name="Comma 3 9 3 2 2 2 8" xfId="7064" xr:uid="{3300AFCF-54E6-4CA6-8B9F-FA0A5A5C868C}"/>
    <cellStyle name="Comma 3 9 3 2 2 2 8 2" xfId="20935" xr:uid="{DF689835-2EC4-47E6-B9E2-133271D4B003}"/>
    <cellStyle name="Comma 3 9 3 2 2 2 9" xfId="8588" xr:uid="{EC033C61-8C35-470A-98F9-9808D8964A38}"/>
    <cellStyle name="Comma 3 9 3 2 2 2 9 2" xfId="22453" xr:uid="{13A50944-90C8-43A2-A59E-ACBAB4AD706C}"/>
    <cellStyle name="Comma 3 9 3 2 2 3" xfId="1676" xr:uid="{5539CD24-065A-4B98-8318-C283BCE0ED8F}"/>
    <cellStyle name="Comma 3 9 3 2 2 3 2" xfId="4398" xr:uid="{AD8D7DA3-2F5A-4B3E-9EB9-D22B77CEF03E}"/>
    <cellStyle name="Comma 3 9 3 2 2 3 2 2" xfId="9844" xr:uid="{5DB7F780-A32F-4229-AE7E-6B8B2E4228BA}"/>
    <cellStyle name="Comma 3 9 3 2 2 3 2 2 2" xfId="23709" xr:uid="{6FD55266-B263-4016-B95D-FC0F08C5CAF0}"/>
    <cellStyle name="Comma 3 9 3 2 2 3 2 3" xfId="18432" xr:uid="{7825861E-55EB-4365-AD10-466CA826DBAE}"/>
    <cellStyle name="Comma 3 9 3 2 2 3 3" xfId="3388" xr:uid="{748AE93F-9295-4253-B8BB-8C6FC29FE97E}"/>
    <cellStyle name="Comma 3 9 3 2 2 3 3 2" xfId="17430" xr:uid="{310EE85C-74EB-4718-8A5F-29DADEE2284B}"/>
    <cellStyle name="Comma 3 9 3 2 2 3 4" xfId="7322" xr:uid="{2E0CC308-F691-4F5E-8C98-EE3ED67F2AB1}"/>
    <cellStyle name="Comma 3 9 3 2 2 3 4 2" xfId="21193" xr:uid="{FDEEF786-F2B4-4ED7-9302-5538250AF07E}"/>
    <cellStyle name="Comma 3 9 3 2 2 3 5" xfId="8836" xr:uid="{3AD94208-E359-454A-B409-25FE5DB7F04A}"/>
    <cellStyle name="Comma 3 9 3 2 2 3 5 2" xfId="22701" xr:uid="{6E691DF0-F799-415B-B6A8-87FFB5CC4482}"/>
    <cellStyle name="Comma 3 9 3 2 2 3 6" xfId="12456" xr:uid="{F266763C-AB0D-4E4A-87B2-2AE39DD33E9F}"/>
    <cellStyle name="Comma 3 9 3 2 2 3 6 2" xfId="26320" xr:uid="{6FB26255-032B-423B-B0D5-CF8BA637DC9A}"/>
    <cellStyle name="Comma 3 9 3 2 2 3 7" xfId="14201" xr:uid="{EE3D4557-09AA-45E3-B058-F887EF102BEF}"/>
    <cellStyle name="Comma 3 9 3 2 2 3 7 2" xfId="28065" xr:uid="{CA20F4B2-3D28-415D-9F75-9B6B585891DC}"/>
    <cellStyle name="Comma 3 9 3 2 2 3 8" xfId="15749" xr:uid="{6FF9D511-E5B7-4E58-A3A3-3C70EC2E1945}"/>
    <cellStyle name="Comma 3 9 3 2 2 4" xfId="2184" xr:uid="{C0DE0A54-D8BC-47B4-BEA3-D37EE11E730F}"/>
    <cellStyle name="Comma 3 9 3 2 2 4 2" xfId="3904" xr:uid="{61F197D2-4654-4BEB-B405-CBE6C9E8C122}"/>
    <cellStyle name="Comma 3 9 3 2 2 4 2 2" xfId="17938" xr:uid="{F742BB86-2876-4EDF-986A-C6F8106DD8E6}"/>
    <cellStyle name="Comma 3 9 3 2 2 4 3" xfId="7830" xr:uid="{E20439A3-2306-4E5C-B5C2-C3AB7757ADE0}"/>
    <cellStyle name="Comma 3 9 3 2 2 4 3 2" xfId="21699" xr:uid="{2E9FA280-16F3-42D9-B3D7-DEC1FC87BC6C}"/>
    <cellStyle name="Comma 3 9 3 2 2 4 4" xfId="9348" xr:uid="{14800A95-B4C7-4DFF-9FE3-98CEEE72928E}"/>
    <cellStyle name="Comma 3 9 3 2 2 4 4 2" xfId="23213" xr:uid="{3DA3121D-A801-41C8-87A6-C891AE0756E6}"/>
    <cellStyle name="Comma 3 9 3 2 2 4 5" xfId="12962" xr:uid="{75E3BD2D-1F84-4B1F-A171-C308C05607E0}"/>
    <cellStyle name="Comma 3 9 3 2 2 4 5 2" xfId="26826" xr:uid="{D554C107-D3AC-4A96-A0DF-B8571E4AA32E}"/>
    <cellStyle name="Comma 3 9 3 2 2 4 6" xfId="14707" xr:uid="{D3603E39-02BF-44E4-AC73-B3D25126FDD2}"/>
    <cellStyle name="Comma 3 9 3 2 2 4 6 2" xfId="28571" xr:uid="{79CB084B-FF82-4AEE-9215-946C71F98B4F}"/>
    <cellStyle name="Comma 3 9 3 2 2 4 7" xfId="16255" xr:uid="{28EC2451-9DB1-4B6F-8036-D8001CC5B714}"/>
    <cellStyle name="Comma 3 9 3 2 2 5" xfId="4885" xr:uid="{40FD0FE2-9721-4CF9-8A3A-959D9C04783E}"/>
    <cellStyle name="Comma 3 9 3 2 2 5 2" xfId="10346" xr:uid="{89A2FA9E-3F40-4198-998C-01BD038E396B}"/>
    <cellStyle name="Comma 3 9 3 2 2 5 2 2" xfId="24211" xr:uid="{81E221C5-D071-4F4C-9522-F27E82BBABBC}"/>
    <cellStyle name="Comma 3 9 3 2 2 5 3" xfId="18919" xr:uid="{6D78DBCC-2665-419B-8B54-F700E2E865AC}"/>
    <cellStyle name="Comma 3 9 3 2 2 6" xfId="5374" xr:uid="{3BE90A8B-C83C-4F84-847F-7E0C7B7CBCBE}"/>
    <cellStyle name="Comma 3 9 3 2 2 6 2" xfId="10848" xr:uid="{199CA11C-6CCC-4B50-8A03-4547D4104C49}"/>
    <cellStyle name="Comma 3 9 3 2 2 6 2 2" xfId="24713" xr:uid="{CD4CDC5E-CECC-4F98-9CF1-3D87A20834F2}"/>
    <cellStyle name="Comma 3 9 3 2 2 6 3" xfId="19408" xr:uid="{38124803-B968-4AA4-A0A3-13171E3D118B}"/>
    <cellStyle name="Comma 3 9 3 2 2 7" xfId="5876" xr:uid="{B968FE07-12D3-4A6D-8A76-8081057FD361}"/>
    <cellStyle name="Comma 3 9 3 2 2 7 2" xfId="11350" xr:uid="{C116CF5D-6B97-44AD-A4C2-B737BBF105A0}"/>
    <cellStyle name="Comma 3 9 3 2 2 7 2 2" xfId="25215" xr:uid="{D26A712A-AEB7-4C1C-9BF2-F736EDE3D9E4}"/>
    <cellStyle name="Comma 3 9 3 2 2 7 3" xfId="19910" xr:uid="{DC826E09-1FA1-483C-A355-B1CAB142BB68}"/>
    <cellStyle name="Comma 3 9 3 2 2 8" xfId="2901" xr:uid="{678E7E76-8F92-4286-863A-7F9B51E8AF52}"/>
    <cellStyle name="Comma 3 9 3 2 2 8 2" xfId="16943" xr:uid="{7E0EADEC-178F-4A44-8988-7E3611B87B3F}"/>
    <cellStyle name="Comma 3 9 3 2 2 9" xfId="6816" xr:uid="{57371C42-F31B-4288-9560-6C953DD33938}"/>
    <cellStyle name="Comma 3 9 3 2 2 9 2" xfId="20687" xr:uid="{4939C389-995C-4DD8-A116-C9D3800C02E1}"/>
    <cellStyle name="Comma 3 9 3 2 3" xfId="1294" xr:uid="{F7FE6CBE-B224-4005-9783-B4E86F6BC68A}"/>
    <cellStyle name="Comma 3 9 3 2 3 10" xfId="12074" xr:uid="{E999119A-ECD5-411C-90B2-0AD0B4452489}"/>
    <cellStyle name="Comma 3 9 3 2 3 10 2" xfId="25938" xr:uid="{5669AD5C-8AD4-440C-94F5-E0E9038E0BA5}"/>
    <cellStyle name="Comma 3 9 3 2 3 11" xfId="13819" xr:uid="{568FC90C-FAA1-41E6-AC65-5C2B8410B462}"/>
    <cellStyle name="Comma 3 9 3 2 3 11 2" xfId="27683" xr:uid="{764FD7E0-6ADA-4F57-AA15-4FA647DCE662}"/>
    <cellStyle name="Comma 3 9 3 2 3 12" xfId="15367" xr:uid="{55EEA86C-BF68-4E96-98F9-0EACD2DC36AE}"/>
    <cellStyle name="Comma 3 9 3 2 3 2" xfId="1800" xr:uid="{08974DA8-B120-4ABC-88F3-CB70C22887EC}"/>
    <cellStyle name="Comma 3 9 3 2 3 2 2" xfId="4522" xr:uid="{71F4A0DE-0A2E-4800-83BB-2ED3FB8C0841}"/>
    <cellStyle name="Comma 3 9 3 2 3 2 2 2" xfId="9968" xr:uid="{9B2E73B2-3547-4725-A54C-B056A5F6209A}"/>
    <cellStyle name="Comma 3 9 3 2 3 2 2 2 2" xfId="23833" xr:uid="{D23AB79E-D741-4188-943A-5A72C49227A4}"/>
    <cellStyle name="Comma 3 9 3 2 3 2 2 3" xfId="18556" xr:uid="{C1D7BD78-E444-4C90-919C-9B8D730DF9EF}"/>
    <cellStyle name="Comma 3 9 3 2 3 2 3" xfId="3512" xr:uid="{06CFA804-01DA-4428-A6F8-F23E08207E43}"/>
    <cellStyle name="Comma 3 9 3 2 3 2 3 2" xfId="17554" xr:uid="{571850FD-F6A5-4CE2-ABA7-4C92FCE8F22C}"/>
    <cellStyle name="Comma 3 9 3 2 3 2 4" xfId="7446" xr:uid="{952282C4-C828-401F-9F37-F5E256C3A7CF}"/>
    <cellStyle name="Comma 3 9 3 2 3 2 4 2" xfId="21317" xr:uid="{64CCC599-1F51-426F-9CED-6B16617FC9E2}"/>
    <cellStyle name="Comma 3 9 3 2 3 2 5" xfId="8960" xr:uid="{3601CA19-865D-4EF0-A0F0-DBDE70BFAA8A}"/>
    <cellStyle name="Comma 3 9 3 2 3 2 5 2" xfId="22825" xr:uid="{CF5AA472-7347-4529-B7DF-E46C9B76C657}"/>
    <cellStyle name="Comma 3 9 3 2 3 2 6" xfId="12580" xr:uid="{024B6A79-0ED6-40A9-8236-53430D5EE1DD}"/>
    <cellStyle name="Comma 3 9 3 2 3 2 6 2" xfId="26444" xr:uid="{C7A4443C-AAA9-4A2F-AEA7-15D14D519385}"/>
    <cellStyle name="Comma 3 9 3 2 3 2 7" xfId="14325" xr:uid="{70DD8F0D-EE48-47B7-A1CC-6207ADD1679F}"/>
    <cellStyle name="Comma 3 9 3 2 3 2 7 2" xfId="28189" xr:uid="{2D83AA3D-350F-4EA0-953D-E0DF053CE28F}"/>
    <cellStyle name="Comma 3 9 3 2 3 2 8" xfId="15873" xr:uid="{8699FC26-5E2A-48E5-8A0E-96D6BC913C1A}"/>
    <cellStyle name="Comma 3 9 3 2 3 3" xfId="2308" xr:uid="{8378A878-3AE6-4BD5-9A47-50107D131DAB}"/>
    <cellStyle name="Comma 3 9 3 2 3 3 2" xfId="4028" xr:uid="{AC3BB415-96A4-43EC-894A-C01F6F1ED385}"/>
    <cellStyle name="Comma 3 9 3 2 3 3 2 2" xfId="18062" xr:uid="{16F6B66B-AB4A-4714-B0E1-3BB6826CD11E}"/>
    <cellStyle name="Comma 3 9 3 2 3 3 3" xfId="7954" xr:uid="{441838D6-2D1B-4770-87C3-363D1D407F03}"/>
    <cellStyle name="Comma 3 9 3 2 3 3 3 2" xfId="21823" xr:uid="{42B4C2AD-9280-4018-9574-3EA4839554DD}"/>
    <cellStyle name="Comma 3 9 3 2 3 3 4" xfId="9472" xr:uid="{A78C046B-E4CF-4D5C-8452-66B7B44D8917}"/>
    <cellStyle name="Comma 3 9 3 2 3 3 4 2" xfId="23337" xr:uid="{4715B1DB-DE46-46F6-A69F-B45EA0915482}"/>
    <cellStyle name="Comma 3 9 3 2 3 3 5" xfId="13086" xr:uid="{61936405-6833-47E3-813D-EAE68BB7AEAC}"/>
    <cellStyle name="Comma 3 9 3 2 3 3 5 2" xfId="26950" xr:uid="{512BD3E6-092F-464A-BEEB-50F6859435E4}"/>
    <cellStyle name="Comma 3 9 3 2 3 3 6" xfId="14831" xr:uid="{62D6A3F3-8D04-4C09-A4FF-B7EA2678F8B9}"/>
    <cellStyle name="Comma 3 9 3 2 3 3 6 2" xfId="28695" xr:uid="{AF5E9480-844B-4A3C-B17C-757878DE61EF}"/>
    <cellStyle name="Comma 3 9 3 2 3 3 7" xfId="16379" xr:uid="{874045E5-F4B7-4CAD-95FA-11BCD27708A8}"/>
    <cellStyle name="Comma 3 9 3 2 3 4" xfId="5001" xr:uid="{F8AE3A1E-D5F7-4FB7-862B-2AD26B2305E9}"/>
    <cellStyle name="Comma 3 9 3 2 3 4 2" xfId="10470" xr:uid="{B68A2A16-148A-49DA-B917-EEEF637F743B}"/>
    <cellStyle name="Comma 3 9 3 2 3 4 2 2" xfId="24335" xr:uid="{D7414C8A-CA20-4F7F-860E-D538D921B8FC}"/>
    <cellStyle name="Comma 3 9 3 2 3 4 3" xfId="19035" xr:uid="{E7A8807C-1843-40DB-B84A-84B241A04AB7}"/>
    <cellStyle name="Comma 3 9 3 2 3 5" xfId="5498" xr:uid="{25B914B2-7D93-4CDF-AF50-E3710BEDE284}"/>
    <cellStyle name="Comma 3 9 3 2 3 5 2" xfId="10972" xr:uid="{7C797664-2267-40A2-BDEC-9FBC33B7CAD7}"/>
    <cellStyle name="Comma 3 9 3 2 3 5 2 2" xfId="24837" xr:uid="{74A7D1C5-F898-45FE-B27B-2FFADB1CBDBB}"/>
    <cellStyle name="Comma 3 9 3 2 3 5 3" xfId="19532" xr:uid="{EFF25C99-D950-4BA1-9B68-91D0166477A5}"/>
    <cellStyle name="Comma 3 9 3 2 3 6" xfId="6000" xr:uid="{6E191B79-0A30-492E-80F5-479C6CBBD448}"/>
    <cellStyle name="Comma 3 9 3 2 3 6 2" xfId="11474" xr:uid="{CBF85E1D-539A-4238-919C-3596B43F7A17}"/>
    <cellStyle name="Comma 3 9 3 2 3 6 2 2" xfId="25339" xr:uid="{099DA965-1ABE-42E3-9182-C01E5DF9D5B4}"/>
    <cellStyle name="Comma 3 9 3 2 3 6 3" xfId="20034" xr:uid="{397ECC3C-E306-4280-A0C7-96F5790A91B8}"/>
    <cellStyle name="Comma 3 9 3 2 3 7" xfId="3019" xr:uid="{51D2AF52-8569-47E8-B8D9-EEA2D81E4F53}"/>
    <cellStyle name="Comma 3 9 3 2 3 7 2" xfId="17061" xr:uid="{56D5AD6B-A541-4E12-8047-62745B40E90F}"/>
    <cellStyle name="Comma 3 9 3 2 3 8" xfId="6940" xr:uid="{6A84A5C0-03DB-4ECA-8D57-131742D2ECA1}"/>
    <cellStyle name="Comma 3 9 3 2 3 8 2" xfId="20811" xr:uid="{264634D4-1082-454B-B998-15DF565E647E}"/>
    <cellStyle name="Comma 3 9 3 2 3 9" xfId="8464" xr:uid="{D0CDA111-26D0-4C2A-8C1C-3012599ACBC6}"/>
    <cellStyle name="Comma 3 9 3 2 3 9 2" xfId="22329" xr:uid="{B82B86D9-37C6-4B80-88CA-900FD2CA0CC9}"/>
    <cellStyle name="Comma 3 9 3 2 4" xfId="1552" xr:uid="{00803FE0-713A-4739-B4AB-05DE47FBA008}"/>
    <cellStyle name="Comma 3 9 3 2 4 2" xfId="4275" xr:uid="{8C4F1A61-C2DA-4CE8-A0D0-10607834E650}"/>
    <cellStyle name="Comma 3 9 3 2 4 2 2" xfId="9720" xr:uid="{0A74A14A-3445-4ABF-824D-B6700E64CB54}"/>
    <cellStyle name="Comma 3 9 3 2 4 2 2 2" xfId="23585" xr:uid="{444AAA62-50A5-41B6-A841-CF09F7A9CD92}"/>
    <cellStyle name="Comma 3 9 3 2 4 2 3" xfId="18309" xr:uid="{3E903CE4-DFA0-4051-B592-80C3720D46D1}"/>
    <cellStyle name="Comma 3 9 3 2 4 3" xfId="3265" xr:uid="{B5EAD86F-6EDF-4D5F-8C76-8B1E105F6DCD}"/>
    <cellStyle name="Comma 3 9 3 2 4 3 2" xfId="17307" xr:uid="{C81093B0-75E6-4771-AE56-C17668241B6A}"/>
    <cellStyle name="Comma 3 9 3 2 4 4" xfId="7198" xr:uid="{EFE39990-9B29-479F-B987-1B9569122BA4}"/>
    <cellStyle name="Comma 3 9 3 2 4 4 2" xfId="21069" xr:uid="{D964600F-FCF5-49DE-89F6-48F9D76A471C}"/>
    <cellStyle name="Comma 3 9 3 2 4 5" xfId="8712" xr:uid="{F840103F-3CF4-41C8-9D08-20090F074E72}"/>
    <cellStyle name="Comma 3 9 3 2 4 5 2" xfId="22577" xr:uid="{E1CFDBEF-8260-44E1-938E-351014C43D72}"/>
    <cellStyle name="Comma 3 9 3 2 4 6" xfId="12332" xr:uid="{5AD0DB3B-0FE6-4E4C-B92B-97AD7AFE1374}"/>
    <cellStyle name="Comma 3 9 3 2 4 6 2" xfId="26196" xr:uid="{079B4AA4-1A73-47E6-A003-445D376A732F}"/>
    <cellStyle name="Comma 3 9 3 2 4 7" xfId="14077" xr:uid="{91F5B309-34C0-486F-A0BA-E72A0235B5F6}"/>
    <cellStyle name="Comma 3 9 3 2 4 7 2" xfId="27941" xr:uid="{4806EA34-8E98-4668-B73C-EBA3E9971218}"/>
    <cellStyle name="Comma 3 9 3 2 4 8" xfId="15625" xr:uid="{4239704A-91CF-4B99-BCF1-A8B648686C03}"/>
    <cellStyle name="Comma 3 9 3 2 5" xfId="2060" xr:uid="{B97F9437-2858-47BB-A97C-29D29FE7B994}"/>
    <cellStyle name="Comma 3 9 3 2 5 2" xfId="3780" xr:uid="{77D380AE-E94A-47D0-9AD4-9678900507CC}"/>
    <cellStyle name="Comma 3 9 3 2 5 2 2" xfId="17814" xr:uid="{D70C193D-753F-43E5-954E-E23D18411A4F}"/>
    <cellStyle name="Comma 3 9 3 2 5 3" xfId="7706" xr:uid="{C09FE705-89C2-4000-9A64-4D26A04D9C87}"/>
    <cellStyle name="Comma 3 9 3 2 5 3 2" xfId="21575" xr:uid="{A339708A-EB28-412D-82FE-027A0ADE3106}"/>
    <cellStyle name="Comma 3 9 3 2 5 4" xfId="9224" xr:uid="{67AFA356-BFBC-4C30-BC69-36C5F9CEE522}"/>
    <cellStyle name="Comma 3 9 3 2 5 4 2" xfId="23089" xr:uid="{7C3AF9A1-C43B-48A4-A156-FB3A5FC9A57C}"/>
    <cellStyle name="Comma 3 9 3 2 5 5" xfId="12838" xr:uid="{F614A430-A1F9-4CEB-A64C-484E8FCC418A}"/>
    <cellStyle name="Comma 3 9 3 2 5 5 2" xfId="26702" xr:uid="{85971223-BE3A-413E-B3C9-EC88F3252559}"/>
    <cellStyle name="Comma 3 9 3 2 5 6" xfId="14583" xr:uid="{B5554491-DED6-4FE5-B182-6AEBE47A5E2B}"/>
    <cellStyle name="Comma 3 9 3 2 5 6 2" xfId="28447" xr:uid="{D983C977-E5B2-4906-9CD5-62844B642569}"/>
    <cellStyle name="Comma 3 9 3 2 5 7" xfId="16131" xr:uid="{9F950026-8126-412A-9650-EAA10843EEAF}"/>
    <cellStyle name="Comma 3 9 3 2 6" xfId="4771" xr:uid="{64095215-2925-46C3-BDAF-2EFF41C915D9}"/>
    <cellStyle name="Comma 3 9 3 2 6 2" xfId="10222" xr:uid="{F882D027-5771-4450-8B9D-2CC6BECD5995}"/>
    <cellStyle name="Comma 3 9 3 2 6 2 2" xfId="24087" xr:uid="{11158C10-168C-42B6-9FE9-2E4083114F2A}"/>
    <cellStyle name="Comma 3 9 3 2 6 3" xfId="18805" xr:uid="{A65DA16B-98C8-49E9-8F47-789C4650EE4D}"/>
    <cellStyle name="Comma 3 9 3 2 7" xfId="5250" xr:uid="{09E4C7F7-1E75-45BA-86E0-8A7196868D6C}"/>
    <cellStyle name="Comma 3 9 3 2 7 2" xfId="10724" xr:uid="{C522D46D-AD2F-46B1-87E0-53507DFAA783}"/>
    <cellStyle name="Comma 3 9 3 2 7 2 2" xfId="24589" xr:uid="{8CFFEB78-08C2-418C-A96E-0C38CCBE4C8A}"/>
    <cellStyle name="Comma 3 9 3 2 7 3" xfId="19284" xr:uid="{D33E471E-65EF-4C73-AA7A-6CE31D60D6B1}"/>
    <cellStyle name="Comma 3 9 3 2 8" xfId="5752" xr:uid="{EA017AAE-E99E-4FCD-B2E9-1F8B1557ABC1}"/>
    <cellStyle name="Comma 3 9 3 2 8 2" xfId="11226" xr:uid="{4AE18295-72A6-46AD-92E0-44B4E9B1C904}"/>
    <cellStyle name="Comma 3 9 3 2 8 2 2" xfId="25091" xr:uid="{05A76075-4264-46A6-8B0A-23E32E7535F3}"/>
    <cellStyle name="Comma 3 9 3 2 8 3" xfId="19786" xr:uid="{6B4CCD21-32C1-4C19-B669-76C4F96831B0}"/>
    <cellStyle name="Comma 3 9 3 2 9" xfId="2787" xr:uid="{10FAE9FB-9955-4DE4-AFD1-AF5AF143B796}"/>
    <cellStyle name="Comma 3 9 3 2 9 2" xfId="16829" xr:uid="{00E8FE86-4050-4B31-A69F-54040A7A5885}"/>
    <cellStyle name="Comma 3 9 3 3" xfId="1139" xr:uid="{BB999E01-0131-4ACE-9FCD-1D5954FFA77D}"/>
    <cellStyle name="Comma 3 9 3 3 10" xfId="8309" xr:uid="{3DF1F80F-561F-4174-89D5-12EA3528809B}"/>
    <cellStyle name="Comma 3 9 3 3 10 2" xfId="22174" xr:uid="{D2BE67D5-8984-4F92-B2B8-4CB4999DE168}"/>
    <cellStyle name="Comma 3 9 3 3 11" xfId="11919" xr:uid="{3116CE53-3CB2-42D5-943A-A6E1681AA9E5}"/>
    <cellStyle name="Comma 3 9 3 3 11 2" xfId="25783" xr:uid="{8C3A2830-F11B-4D0A-ADAE-99944FF31E71}"/>
    <cellStyle name="Comma 3 9 3 3 12" xfId="13664" xr:uid="{B477FF02-6FAC-4763-997D-3A98A17FE210}"/>
    <cellStyle name="Comma 3 9 3 3 12 2" xfId="27528" xr:uid="{B6C97E54-D43A-4A5B-80F0-48F4BAD2BD5D}"/>
    <cellStyle name="Comma 3 9 3 3 13" xfId="15212" xr:uid="{90D9B4F2-4D0B-408F-BDEE-49293D81AE26}"/>
    <cellStyle name="Comma 3 9 3 3 2" xfId="1387" xr:uid="{E3748B07-8075-4517-A000-116CD88E865E}"/>
    <cellStyle name="Comma 3 9 3 3 2 10" xfId="12167" xr:uid="{C17C4355-BF92-4550-94D7-91B16D795DD7}"/>
    <cellStyle name="Comma 3 9 3 3 2 10 2" xfId="26031" xr:uid="{F562DE2A-F0AA-4AD9-83CA-891FCC0627F1}"/>
    <cellStyle name="Comma 3 9 3 3 2 11" xfId="13912" xr:uid="{38130357-A5E0-4B8A-BD66-DA3E61308D91}"/>
    <cellStyle name="Comma 3 9 3 3 2 11 2" xfId="27776" xr:uid="{00BE22E3-EE0E-411A-BA3C-E2DB25CE6A20}"/>
    <cellStyle name="Comma 3 9 3 3 2 12" xfId="15460" xr:uid="{5E84E41D-79DC-4B37-BC7E-0ABA3C2F95F0}"/>
    <cellStyle name="Comma 3 9 3 3 2 2" xfId="1893" xr:uid="{4DDF0FD6-686C-488C-A9E4-856D39F74B9E}"/>
    <cellStyle name="Comma 3 9 3 3 2 2 2" xfId="4615" xr:uid="{FCACAC54-B304-4117-ABB5-8909F4A766A0}"/>
    <cellStyle name="Comma 3 9 3 3 2 2 2 2" xfId="10061" xr:uid="{E6096C42-A819-410C-A11A-DB721AAA5E30}"/>
    <cellStyle name="Comma 3 9 3 3 2 2 2 2 2" xfId="23926" xr:uid="{FD619D1D-D94D-4891-B021-152AE439A1E1}"/>
    <cellStyle name="Comma 3 9 3 3 2 2 2 3" xfId="18649" xr:uid="{37CC9DCF-DCBB-4237-BFC7-F93F2540FAD5}"/>
    <cellStyle name="Comma 3 9 3 3 2 2 3" xfId="3605" xr:uid="{A9800A40-A4AF-4B35-A588-7E20AFE5CE71}"/>
    <cellStyle name="Comma 3 9 3 3 2 2 3 2" xfId="17647" xr:uid="{7D671285-7629-4A07-8B91-EB98D369A0F4}"/>
    <cellStyle name="Comma 3 9 3 3 2 2 4" xfId="7539" xr:uid="{0E5AAAB0-4142-4ED8-B187-84C603A26C2E}"/>
    <cellStyle name="Comma 3 9 3 3 2 2 4 2" xfId="21410" xr:uid="{C1D4B7E0-F5FC-4117-B436-7BFA45C6411D}"/>
    <cellStyle name="Comma 3 9 3 3 2 2 5" xfId="9053" xr:uid="{E846CF75-5D30-4600-9805-F9D67829A51C}"/>
    <cellStyle name="Comma 3 9 3 3 2 2 5 2" xfId="22918" xr:uid="{597A4C12-9F66-4D37-AF3D-14DF370884D5}"/>
    <cellStyle name="Comma 3 9 3 3 2 2 6" xfId="12673" xr:uid="{70FDB335-7B99-40F2-88BE-2486859CADDF}"/>
    <cellStyle name="Comma 3 9 3 3 2 2 6 2" xfId="26537" xr:uid="{E8AF3669-ADB2-4702-A009-D3276864D724}"/>
    <cellStyle name="Comma 3 9 3 3 2 2 7" xfId="14418" xr:uid="{7173D0B5-AE87-49E8-845C-F84EA43F081B}"/>
    <cellStyle name="Comma 3 9 3 3 2 2 7 2" xfId="28282" xr:uid="{2E891C34-F56D-459D-A6E4-2E7893A1B0D6}"/>
    <cellStyle name="Comma 3 9 3 3 2 2 8" xfId="15966" xr:uid="{7B79AE2A-74C4-4E22-9B53-F3D29C2ADC65}"/>
    <cellStyle name="Comma 3 9 3 3 2 3" xfId="2401" xr:uid="{F2EE76D6-776A-4656-8088-8774BEF8D4BE}"/>
    <cellStyle name="Comma 3 9 3 3 2 3 2" xfId="4121" xr:uid="{381E1FB3-6946-4B10-9C04-21800FD62D40}"/>
    <cellStyle name="Comma 3 9 3 3 2 3 2 2" xfId="18155" xr:uid="{8DCA51C3-675D-49A8-AE66-DDF4FA8C98CF}"/>
    <cellStyle name="Comma 3 9 3 3 2 3 3" xfId="8047" xr:uid="{A1819E75-9E83-4DA6-9C60-B73AE3C6A96D}"/>
    <cellStyle name="Comma 3 9 3 3 2 3 3 2" xfId="21916" xr:uid="{F8DC54CA-BDC7-427D-A87F-9C7DA386331B}"/>
    <cellStyle name="Comma 3 9 3 3 2 3 4" xfId="9565" xr:uid="{C5251FFB-77BC-4A13-B0B4-384F1556EFBF}"/>
    <cellStyle name="Comma 3 9 3 3 2 3 4 2" xfId="23430" xr:uid="{1A08F5C1-58A7-4DA9-ACDA-FFF9316ECFCC}"/>
    <cellStyle name="Comma 3 9 3 3 2 3 5" xfId="13179" xr:uid="{430D8B7C-A22F-4D2A-BEEE-9A1D955AC910}"/>
    <cellStyle name="Comma 3 9 3 3 2 3 5 2" xfId="27043" xr:uid="{B9C869B3-59CC-411D-884A-2182AEB98918}"/>
    <cellStyle name="Comma 3 9 3 3 2 3 6" xfId="14924" xr:uid="{43D1D1E8-80A3-4B15-97F7-D6C6E896A600}"/>
    <cellStyle name="Comma 3 9 3 3 2 3 6 2" xfId="28788" xr:uid="{25B24F49-4BCA-4F03-BAEB-C1C5D6508361}"/>
    <cellStyle name="Comma 3 9 3 3 2 3 7" xfId="16472" xr:uid="{3E4B53E6-D159-43C8-A4D3-A5DBC40D1A10}"/>
    <cellStyle name="Comma 3 9 3 3 2 4" xfId="5093" xr:uid="{5EF61230-5CCE-4AED-BDF5-2479044778E1}"/>
    <cellStyle name="Comma 3 9 3 3 2 4 2" xfId="10563" xr:uid="{327DB1AD-B769-4C40-AAFA-BF6A30C6A8DC}"/>
    <cellStyle name="Comma 3 9 3 3 2 4 2 2" xfId="24428" xr:uid="{9F03B0B1-7DEC-42B4-940C-8C29D841C69C}"/>
    <cellStyle name="Comma 3 9 3 3 2 4 3" xfId="19127" xr:uid="{24A6B232-03D3-4133-BCB8-AA400F129A2B}"/>
    <cellStyle name="Comma 3 9 3 3 2 5" xfId="5591" xr:uid="{9F146681-F849-4114-93FE-C8FE481102E4}"/>
    <cellStyle name="Comma 3 9 3 3 2 5 2" xfId="11065" xr:uid="{82706C67-B837-493E-9C38-72C7C080CEFD}"/>
    <cellStyle name="Comma 3 9 3 3 2 5 2 2" xfId="24930" xr:uid="{5DD51F7E-172D-45C7-8F62-0F69082648CB}"/>
    <cellStyle name="Comma 3 9 3 3 2 5 3" xfId="19625" xr:uid="{326816F3-2024-4E3E-B35B-D5BE9500AFCF}"/>
    <cellStyle name="Comma 3 9 3 3 2 6" xfId="6093" xr:uid="{5F5C51AA-CECC-4451-923E-BD393D50A773}"/>
    <cellStyle name="Comma 3 9 3 3 2 6 2" xfId="11567" xr:uid="{220FC663-8051-4A59-9A3D-A45917099FC1}"/>
    <cellStyle name="Comma 3 9 3 3 2 6 2 2" xfId="25432" xr:uid="{DDA5917C-A6D6-4C1E-9975-6B06A278590D}"/>
    <cellStyle name="Comma 3 9 3 3 2 6 3" xfId="20127" xr:uid="{E016E5AB-6DBB-4FCF-9366-C9677F4F158D}"/>
    <cellStyle name="Comma 3 9 3 3 2 7" xfId="3111" xr:uid="{50341C2F-D732-40AE-B4A8-A82EB75A17B5}"/>
    <cellStyle name="Comma 3 9 3 3 2 7 2" xfId="17153" xr:uid="{3BFC08DA-80F6-4444-9841-D2F76D80A4D5}"/>
    <cellStyle name="Comma 3 9 3 3 2 8" xfId="7033" xr:uid="{1C780CE3-CD52-4FAA-901E-4D2E1B6A29D1}"/>
    <cellStyle name="Comma 3 9 3 3 2 8 2" xfId="20904" xr:uid="{A391633C-4361-4CB8-B225-9D662BC50A60}"/>
    <cellStyle name="Comma 3 9 3 3 2 9" xfId="8557" xr:uid="{D9FABB0E-4C15-4B86-A629-2DEFD722825C}"/>
    <cellStyle name="Comma 3 9 3 3 2 9 2" xfId="22422" xr:uid="{42C915A9-4DD4-42A9-AB36-A284F28A7829}"/>
    <cellStyle name="Comma 3 9 3 3 3" xfId="1645" xr:uid="{94AEEC31-881F-4E8F-9B07-A9C3B665DC47}"/>
    <cellStyle name="Comma 3 9 3 3 3 2" xfId="4367" xr:uid="{BF291D12-BC9B-44E5-B603-CF14A696A6B2}"/>
    <cellStyle name="Comma 3 9 3 3 3 2 2" xfId="9813" xr:uid="{78A36C0D-ED06-4D88-89F0-94171E0F3809}"/>
    <cellStyle name="Comma 3 9 3 3 3 2 2 2" xfId="23678" xr:uid="{717AA41C-467B-4E7F-9D54-3B81E2AE2211}"/>
    <cellStyle name="Comma 3 9 3 3 3 2 3" xfId="18401" xr:uid="{A5F330B9-8DF1-4460-A1F1-193D4720E102}"/>
    <cellStyle name="Comma 3 9 3 3 3 3" xfId="3357" xr:uid="{8B168978-6A7E-482A-854D-92DF1A172929}"/>
    <cellStyle name="Comma 3 9 3 3 3 3 2" xfId="17399" xr:uid="{319EFEAC-49D3-4A93-B1FE-D65CB66CCCA3}"/>
    <cellStyle name="Comma 3 9 3 3 3 4" xfId="7291" xr:uid="{CBC9E5A9-E149-465A-A411-115F7F5738A4}"/>
    <cellStyle name="Comma 3 9 3 3 3 4 2" xfId="21162" xr:uid="{6653F740-D85A-4F59-874C-EE42140EE404}"/>
    <cellStyle name="Comma 3 9 3 3 3 5" xfId="8805" xr:uid="{0C0266CA-A504-42C3-AB77-2F45E36EC272}"/>
    <cellStyle name="Comma 3 9 3 3 3 5 2" xfId="22670" xr:uid="{720E88C5-9521-4ADF-9CC3-BAF345C3267C}"/>
    <cellStyle name="Comma 3 9 3 3 3 6" xfId="12425" xr:uid="{2FF19ABD-ADE3-464A-806E-0C30999E23E1}"/>
    <cellStyle name="Comma 3 9 3 3 3 6 2" xfId="26289" xr:uid="{BC666135-E7BC-4821-93FD-C5F45A33E269}"/>
    <cellStyle name="Comma 3 9 3 3 3 7" xfId="14170" xr:uid="{D57299F3-3910-4D91-8F73-6F77F5CC3B3B}"/>
    <cellStyle name="Comma 3 9 3 3 3 7 2" xfId="28034" xr:uid="{FD5E31AD-8C81-4B5F-99A7-221471DDBFBF}"/>
    <cellStyle name="Comma 3 9 3 3 3 8" xfId="15718" xr:uid="{BEF94809-E490-4731-8900-4501D9A1B70F}"/>
    <cellStyle name="Comma 3 9 3 3 4" xfId="2153" xr:uid="{8CF20301-059E-44D1-809E-5A44A2ED382D}"/>
    <cellStyle name="Comma 3 9 3 3 4 2" xfId="3873" xr:uid="{EED3BC55-8289-4D93-8254-7711E6B25D84}"/>
    <cellStyle name="Comma 3 9 3 3 4 2 2" xfId="17907" xr:uid="{551424F9-AE3E-439F-B862-F2FAAF16C50E}"/>
    <cellStyle name="Comma 3 9 3 3 4 3" xfId="7799" xr:uid="{388E985B-E54C-42B2-8F14-8E87A3FF3B7F}"/>
    <cellStyle name="Comma 3 9 3 3 4 3 2" xfId="21668" xr:uid="{237A3834-3625-47C0-B626-C807F2CDF793}"/>
    <cellStyle name="Comma 3 9 3 3 4 4" xfId="9317" xr:uid="{062E7882-14E6-45F8-8775-CE8DF488CD9D}"/>
    <cellStyle name="Comma 3 9 3 3 4 4 2" xfId="23182" xr:uid="{8B439AF5-B776-4C97-8906-9CC93777F7F6}"/>
    <cellStyle name="Comma 3 9 3 3 4 5" xfId="12931" xr:uid="{7688EA72-40EC-4F03-A501-ACB5FEA60213}"/>
    <cellStyle name="Comma 3 9 3 3 4 5 2" xfId="26795" xr:uid="{F3631A9D-1972-4C9C-81D2-8FBAC2D55CEC}"/>
    <cellStyle name="Comma 3 9 3 3 4 6" xfId="14676" xr:uid="{1531AAA6-3D57-4161-AD7E-9EEBB1244883}"/>
    <cellStyle name="Comma 3 9 3 3 4 6 2" xfId="28540" xr:uid="{49F1BFA5-759D-47B8-9205-C839FF6F5623}"/>
    <cellStyle name="Comma 3 9 3 3 4 7" xfId="16224" xr:uid="{132A0468-C6EE-42EB-969C-3E52EFAAF83E}"/>
    <cellStyle name="Comma 3 9 3 3 5" xfId="4855" xr:uid="{7F7102AE-1A43-41AC-8756-6BF77D740AC6}"/>
    <cellStyle name="Comma 3 9 3 3 5 2" xfId="10315" xr:uid="{C5133C53-9606-4E14-977A-A0261020591B}"/>
    <cellStyle name="Comma 3 9 3 3 5 2 2" xfId="24180" xr:uid="{54CD7561-DA7F-4388-9E04-2F24FDBAD3B7}"/>
    <cellStyle name="Comma 3 9 3 3 5 3" xfId="18889" xr:uid="{D19D5C63-5417-442C-8978-7CE89453D41E}"/>
    <cellStyle name="Comma 3 9 3 3 6" xfId="5343" xr:uid="{E46A6433-4F2F-4B4F-A5BB-E64BBAD4F9F4}"/>
    <cellStyle name="Comma 3 9 3 3 6 2" xfId="10817" xr:uid="{3F6CF502-F18C-4BB3-8E11-3382C3D2F28D}"/>
    <cellStyle name="Comma 3 9 3 3 6 2 2" xfId="24682" xr:uid="{BD3808D7-3FE7-4C45-ABAC-2A0EB0ABD596}"/>
    <cellStyle name="Comma 3 9 3 3 6 3" xfId="19377" xr:uid="{4F9B62BF-6159-4AE3-AB0E-6F4853426C5B}"/>
    <cellStyle name="Comma 3 9 3 3 7" xfId="5845" xr:uid="{E84523BA-A07B-40F1-88D3-2D9C88C49872}"/>
    <cellStyle name="Comma 3 9 3 3 7 2" xfId="11319" xr:uid="{BC699B7C-FDCF-4A28-9DE3-0F76A2A4ED0B}"/>
    <cellStyle name="Comma 3 9 3 3 7 2 2" xfId="25184" xr:uid="{580904C6-8CD2-4477-B5F0-F10411734467}"/>
    <cellStyle name="Comma 3 9 3 3 7 3" xfId="19879" xr:uid="{310A041E-E49D-46BF-B376-E02055910595}"/>
    <cellStyle name="Comma 3 9 3 3 8" xfId="2871" xr:uid="{C98D6F21-67F3-4E76-9CA7-91E80230BCF8}"/>
    <cellStyle name="Comma 3 9 3 3 8 2" xfId="16913" xr:uid="{29D16813-124D-42A4-AE08-CA5292B03FBC}"/>
    <cellStyle name="Comma 3 9 3 3 9" xfId="6785" xr:uid="{0F2F6246-DC30-4D99-A793-22EDCDF115FB}"/>
    <cellStyle name="Comma 3 9 3 3 9 2" xfId="20656" xr:uid="{CD8028D2-AF16-4D8E-A208-276ECF1AAF7C}"/>
    <cellStyle name="Comma 3 9 3 4" xfId="1263" xr:uid="{90E4FF5F-101A-46A6-B248-57D16C1ADF3C}"/>
    <cellStyle name="Comma 3 9 3 4 10" xfId="12043" xr:uid="{6D74E3FD-CE20-4669-B1B9-B34BC8CC32D0}"/>
    <cellStyle name="Comma 3 9 3 4 10 2" xfId="25907" xr:uid="{B2BEEA89-AB48-4D6D-B181-BB72B37C1C60}"/>
    <cellStyle name="Comma 3 9 3 4 11" xfId="13788" xr:uid="{1933A8DF-1CA3-4E56-B68A-6DB879E1FF46}"/>
    <cellStyle name="Comma 3 9 3 4 11 2" xfId="27652" xr:uid="{9D92CD36-E07E-477D-B68E-59EA1C4ECB51}"/>
    <cellStyle name="Comma 3 9 3 4 12" xfId="15336" xr:uid="{01873781-47F6-4DE9-8E02-77ED7865271B}"/>
    <cellStyle name="Comma 3 9 3 4 2" xfId="1769" xr:uid="{5AC3185C-08B3-482B-B7EB-E992545FD4C5}"/>
    <cellStyle name="Comma 3 9 3 4 2 2" xfId="4491" xr:uid="{734A15B9-0CE7-4C15-8DBD-29B27461EEC0}"/>
    <cellStyle name="Comma 3 9 3 4 2 2 2" xfId="9937" xr:uid="{9E32A1BB-BCB1-4D64-A163-4250044C6324}"/>
    <cellStyle name="Comma 3 9 3 4 2 2 2 2" xfId="23802" xr:uid="{46E53B75-4D46-4944-AA50-F1454B978801}"/>
    <cellStyle name="Comma 3 9 3 4 2 2 3" xfId="18525" xr:uid="{C4E395BE-EC9F-48E0-8A0D-6F4A1823F329}"/>
    <cellStyle name="Comma 3 9 3 4 2 3" xfId="3481" xr:uid="{A883D024-8665-4EA1-AE58-052F3C6CE81B}"/>
    <cellStyle name="Comma 3 9 3 4 2 3 2" xfId="17523" xr:uid="{2F826D11-D614-4223-86FA-E5034BC1C226}"/>
    <cellStyle name="Comma 3 9 3 4 2 4" xfId="7415" xr:uid="{EAE83C04-6F7D-49CC-9CCD-6756960F71FE}"/>
    <cellStyle name="Comma 3 9 3 4 2 4 2" xfId="21286" xr:uid="{038770AE-A676-4AA0-932C-8982B40D3589}"/>
    <cellStyle name="Comma 3 9 3 4 2 5" xfId="8929" xr:uid="{FA5AD472-0B52-46FB-9C72-FD43109EAD7B}"/>
    <cellStyle name="Comma 3 9 3 4 2 5 2" xfId="22794" xr:uid="{FB123B45-49D8-43EC-B64C-B1E3BB4B1154}"/>
    <cellStyle name="Comma 3 9 3 4 2 6" xfId="12549" xr:uid="{21E93DFC-3D66-4FA1-B0DB-34580711FE2E}"/>
    <cellStyle name="Comma 3 9 3 4 2 6 2" xfId="26413" xr:uid="{630F3F65-6AD1-46EC-A171-63DEF927B60F}"/>
    <cellStyle name="Comma 3 9 3 4 2 7" xfId="14294" xr:uid="{48D8B173-99D0-4AEE-863F-F42904B5B711}"/>
    <cellStyle name="Comma 3 9 3 4 2 7 2" xfId="28158" xr:uid="{E94FC7C9-34B0-4A2D-8AE1-4213960C184D}"/>
    <cellStyle name="Comma 3 9 3 4 2 8" xfId="15842" xr:uid="{AD86F7A8-04BD-4118-8353-61E103431C21}"/>
    <cellStyle name="Comma 3 9 3 4 3" xfId="2277" xr:uid="{052232F3-F95B-4C18-B87B-8BDFFC7A2078}"/>
    <cellStyle name="Comma 3 9 3 4 3 2" xfId="3997" xr:uid="{D9B4B68D-8436-470A-AA5A-3F9D47AAC827}"/>
    <cellStyle name="Comma 3 9 3 4 3 2 2" xfId="18031" xr:uid="{6A6FAA92-0528-4931-965F-F307A76375B8}"/>
    <cellStyle name="Comma 3 9 3 4 3 3" xfId="7923" xr:uid="{47C8FEEA-275B-496E-A876-F7FA56426FB6}"/>
    <cellStyle name="Comma 3 9 3 4 3 3 2" xfId="21792" xr:uid="{AA545FE4-0FC3-4333-8D12-E0A29F2EDE0F}"/>
    <cellStyle name="Comma 3 9 3 4 3 4" xfId="9441" xr:uid="{C6F40606-38E1-4F3C-AE6A-E2295AD42FC0}"/>
    <cellStyle name="Comma 3 9 3 4 3 4 2" xfId="23306" xr:uid="{D4451AD1-876B-47C2-A6BA-9526ECEA4325}"/>
    <cellStyle name="Comma 3 9 3 4 3 5" xfId="13055" xr:uid="{7D4A0140-2A41-4BB2-997E-26D0E6F6EB59}"/>
    <cellStyle name="Comma 3 9 3 4 3 5 2" xfId="26919" xr:uid="{594572EF-B1A1-44B2-BBFC-E2894385ABC7}"/>
    <cellStyle name="Comma 3 9 3 4 3 6" xfId="14800" xr:uid="{3D2939B9-88BA-42CE-B68A-817E0C24CC62}"/>
    <cellStyle name="Comma 3 9 3 4 3 6 2" xfId="28664" xr:uid="{067BA8D9-10E2-435D-8507-6A0A7CD16C70}"/>
    <cellStyle name="Comma 3 9 3 4 3 7" xfId="16348" xr:uid="{4B2E75EE-35FE-48E4-B708-14C99B6D1CD9}"/>
    <cellStyle name="Comma 3 9 3 4 4" xfId="4971" xr:uid="{4051C48B-7FA5-4E5D-A1F8-94318C7AD1CD}"/>
    <cellStyle name="Comma 3 9 3 4 4 2" xfId="10439" xr:uid="{5CAE1910-01AE-4406-AA4A-FADD230DCBE2}"/>
    <cellStyle name="Comma 3 9 3 4 4 2 2" xfId="24304" xr:uid="{236715E1-AA41-4EAB-949E-06A159093214}"/>
    <cellStyle name="Comma 3 9 3 4 4 3" xfId="19005" xr:uid="{49413733-50DC-4050-BF21-68E5FFE2C309}"/>
    <cellStyle name="Comma 3 9 3 4 5" xfId="5467" xr:uid="{6A6982B4-074A-4FC3-A557-878AB3778354}"/>
    <cellStyle name="Comma 3 9 3 4 5 2" xfId="10941" xr:uid="{3CBE2FAB-E305-41EE-AFFC-2CA42236A2C8}"/>
    <cellStyle name="Comma 3 9 3 4 5 2 2" xfId="24806" xr:uid="{6EAB7BEA-0257-447E-B4F0-76E2ABCA4390}"/>
    <cellStyle name="Comma 3 9 3 4 5 3" xfId="19501" xr:uid="{00D177A9-78F3-41D2-B33C-DABBD3D7A230}"/>
    <cellStyle name="Comma 3 9 3 4 6" xfId="5969" xr:uid="{625D7AAA-C6C5-42BC-9E7F-D384AD5A3607}"/>
    <cellStyle name="Comma 3 9 3 4 6 2" xfId="11443" xr:uid="{5E7E131F-4B76-4D19-B1AC-0AD662A4214F}"/>
    <cellStyle name="Comma 3 9 3 4 6 2 2" xfId="25308" xr:uid="{E18D644F-F7D3-49EB-9B33-443570C93B8B}"/>
    <cellStyle name="Comma 3 9 3 4 6 3" xfId="20003" xr:uid="{842743D7-051E-4896-B64F-E4D801492604}"/>
    <cellStyle name="Comma 3 9 3 4 7" xfId="2989" xr:uid="{6965E079-09E0-406E-83D0-663C6C11F440}"/>
    <cellStyle name="Comma 3 9 3 4 7 2" xfId="17031" xr:uid="{1C7723DF-B25C-4B4D-9D9C-BF64FCF36445}"/>
    <cellStyle name="Comma 3 9 3 4 8" xfId="6909" xr:uid="{F82D9167-ACBE-4FF4-B24F-54EFB0206E57}"/>
    <cellStyle name="Comma 3 9 3 4 8 2" xfId="20780" xr:uid="{E587E570-0633-47DA-A9C8-C26D2E5FB104}"/>
    <cellStyle name="Comma 3 9 3 4 9" xfId="8433" xr:uid="{7808E6F8-194E-4B4B-8785-2446F85F61F9}"/>
    <cellStyle name="Comma 3 9 3 4 9 2" xfId="22298" xr:uid="{9536F2D1-DED8-4AFF-BF2E-41A78A2BF071}"/>
    <cellStyle name="Comma 3 9 3 5" xfId="1521" xr:uid="{E4324325-A2DA-47CA-8686-6346589F40C9}"/>
    <cellStyle name="Comma 3 9 3 5 2" xfId="4245" xr:uid="{3C505B42-EB9B-43B8-A1E1-433E444C4F2E}"/>
    <cellStyle name="Comma 3 9 3 5 2 2" xfId="9689" xr:uid="{CE51896B-2DDC-4081-AF81-B9FB3EE873B7}"/>
    <cellStyle name="Comma 3 9 3 5 2 2 2" xfId="23554" xr:uid="{CF979C79-0CB9-49D6-B1F9-1C1158E30118}"/>
    <cellStyle name="Comma 3 9 3 5 2 3" xfId="18279" xr:uid="{48C0B312-4A78-4131-A1B3-631B2613386E}"/>
    <cellStyle name="Comma 3 9 3 5 3" xfId="3235" xr:uid="{E80BB2ED-B820-41B6-A4AC-2DE1B5D1CC72}"/>
    <cellStyle name="Comma 3 9 3 5 3 2" xfId="17277" xr:uid="{2B2F82AF-0A7B-4862-B0F4-0296FC8450EC}"/>
    <cellStyle name="Comma 3 9 3 5 4" xfId="7167" xr:uid="{0AC42DA3-1D7A-4788-8BB1-1EEF7DAEE90F}"/>
    <cellStyle name="Comma 3 9 3 5 4 2" xfId="21038" xr:uid="{8EEA1BD3-7768-402D-8BB5-38145DA262D0}"/>
    <cellStyle name="Comma 3 9 3 5 5" xfId="8681" xr:uid="{8D66C5B4-0270-42DC-83F1-DCDF48D33384}"/>
    <cellStyle name="Comma 3 9 3 5 5 2" xfId="22546" xr:uid="{2D15575F-1548-47A4-8EAE-B7BF478FA412}"/>
    <cellStyle name="Comma 3 9 3 5 6" xfId="12301" xr:uid="{4E431D09-8A96-44BD-95B7-CB92A83495FD}"/>
    <cellStyle name="Comma 3 9 3 5 6 2" xfId="26165" xr:uid="{63102CDF-0CEA-47DB-B50B-83D79860525D}"/>
    <cellStyle name="Comma 3 9 3 5 7" xfId="14046" xr:uid="{DFF73CAF-D9CE-4A12-94FF-E074D5D9EACD}"/>
    <cellStyle name="Comma 3 9 3 5 7 2" xfId="27910" xr:uid="{124B17F4-1C0A-4231-A856-131C607F34AA}"/>
    <cellStyle name="Comma 3 9 3 5 8" xfId="15594" xr:uid="{0152807E-B090-4FE2-9D85-139B7546FA25}"/>
    <cellStyle name="Comma 3 9 3 6" xfId="2029" xr:uid="{6ED62301-A0E3-4D8F-8CA8-310DBA92457B}"/>
    <cellStyle name="Comma 3 9 3 6 2" xfId="3749" xr:uid="{E983F7AD-6F2A-4254-95DD-9695D14AEA56}"/>
    <cellStyle name="Comma 3 9 3 6 2 2" xfId="17783" xr:uid="{9DB60FB2-9000-48AB-B658-E1B879712513}"/>
    <cellStyle name="Comma 3 9 3 6 3" xfId="7675" xr:uid="{C0A28AED-DA38-4C5D-A33B-A507E30C9473}"/>
    <cellStyle name="Comma 3 9 3 6 3 2" xfId="21544" xr:uid="{CDBA5386-CE5F-4A96-8502-C3D3723806F4}"/>
    <cellStyle name="Comma 3 9 3 6 4" xfId="9193" xr:uid="{E0501EF9-A8B8-42AE-87F1-3494B7397326}"/>
    <cellStyle name="Comma 3 9 3 6 4 2" xfId="23058" xr:uid="{443CF9E1-8648-4567-BA24-571B74F90372}"/>
    <cellStyle name="Comma 3 9 3 6 5" xfId="12807" xr:uid="{96565D50-A515-4271-AC91-83AD6D0E6679}"/>
    <cellStyle name="Comma 3 9 3 6 5 2" xfId="26671" xr:uid="{7772A7EF-8F2E-4BE9-96A1-A2876EBFCB02}"/>
    <cellStyle name="Comma 3 9 3 6 6" xfId="14552" xr:uid="{C5562847-5F84-4583-A239-4EEE29772235}"/>
    <cellStyle name="Comma 3 9 3 6 6 2" xfId="28416" xr:uid="{84762BCB-D9BB-48BD-A167-F2FB66DE92BF}"/>
    <cellStyle name="Comma 3 9 3 6 7" xfId="16100" xr:uid="{C37A20D8-4845-4C3E-9054-3B8E7F262261}"/>
    <cellStyle name="Comma 3 9 3 7" xfId="4743" xr:uid="{7F32DB29-0AE5-4107-8DAE-00E051A51FDB}"/>
    <cellStyle name="Comma 3 9 3 7 2" xfId="10191" xr:uid="{010C3B0A-63EA-4324-9441-3DACB82E4817}"/>
    <cellStyle name="Comma 3 9 3 7 2 2" xfId="24056" xr:uid="{5A77563F-27A9-4899-8BC8-48049617F014}"/>
    <cellStyle name="Comma 3 9 3 7 3" xfId="18777" xr:uid="{0FAE89D4-16EE-4867-9D90-431B628F2EE1}"/>
    <cellStyle name="Comma 3 9 3 8" xfId="5219" xr:uid="{D3638637-9EF0-4CBE-9114-9C714AB8562A}"/>
    <cellStyle name="Comma 3 9 3 8 2" xfId="10693" xr:uid="{E918021A-3262-40E1-98E1-55927E44D038}"/>
    <cellStyle name="Comma 3 9 3 8 2 2" xfId="24558" xr:uid="{95BD5BE7-F314-4594-9A31-523257966F99}"/>
    <cellStyle name="Comma 3 9 3 8 3" xfId="19253" xr:uid="{35CA623A-7012-4A4E-9008-65EE3E0F6227}"/>
    <cellStyle name="Comma 3 9 3 9" xfId="5721" xr:uid="{80042C9C-2657-4D1E-BA3D-61F5B71D05C3}"/>
    <cellStyle name="Comma 3 9 3 9 2" xfId="11195" xr:uid="{283145C0-04CD-43D0-AF80-90170F763973}"/>
    <cellStyle name="Comma 3 9 3 9 2 2" xfId="25060" xr:uid="{FE85D6AA-7720-43EA-A0F4-15E2AB5A8B82}"/>
    <cellStyle name="Comma 3 9 3 9 3" xfId="19755" xr:uid="{FB3DC5A2-0AAE-4597-A2C2-F6D4C2489DF9}"/>
    <cellStyle name="Comma 3 9 4" xfId="1044" xr:uid="{4A3C9A42-4E68-4EB3-8C8C-4E0B11346D44}"/>
    <cellStyle name="Comma 3 9 4 10" xfId="6690" xr:uid="{5549EAA2-8DE6-4C72-9ED6-9DEA8F10B1F0}"/>
    <cellStyle name="Comma 3 9 4 10 2" xfId="20561" xr:uid="{92C72924-DDB0-4FF5-BB77-EC2C93C1E29E}"/>
    <cellStyle name="Comma 3 9 4 11" xfId="8214" xr:uid="{C27BD939-BBC4-4EBF-B685-B02444D0DC3D}"/>
    <cellStyle name="Comma 3 9 4 11 2" xfId="22079" xr:uid="{BD5FCABE-66EB-47C7-89EB-F59F5282722B}"/>
    <cellStyle name="Comma 3 9 4 12" xfId="11824" xr:uid="{4653C8C6-4F8B-4120-8B56-1AD9FD25318C}"/>
    <cellStyle name="Comma 3 9 4 12 2" xfId="25688" xr:uid="{8327E72B-408F-496B-AED9-8E4A8ABF8176}"/>
    <cellStyle name="Comma 3 9 4 13" xfId="13569" xr:uid="{332C2FC5-31F8-475F-A300-2FC1C505B73C}"/>
    <cellStyle name="Comma 3 9 4 13 2" xfId="27433" xr:uid="{9F8859B2-DF0F-454E-A558-7352ECB381F5}"/>
    <cellStyle name="Comma 3 9 4 14" xfId="15117" xr:uid="{0A070436-079C-480A-AA3A-040280C0DC14}"/>
    <cellStyle name="Comma 3 9 4 2" xfId="1168" xr:uid="{CECB264F-524B-4E29-B07F-B6ED994A739D}"/>
    <cellStyle name="Comma 3 9 4 2 10" xfId="8338" xr:uid="{162564EC-B65B-45E4-8692-3436A9AF6499}"/>
    <cellStyle name="Comma 3 9 4 2 10 2" xfId="22203" xr:uid="{EA307D17-E2BC-4CE7-AFC9-7C40084499A4}"/>
    <cellStyle name="Comma 3 9 4 2 11" xfId="11948" xr:uid="{EF9D733E-37EE-4229-96C8-7380E64C9AEF}"/>
    <cellStyle name="Comma 3 9 4 2 11 2" xfId="25812" xr:uid="{0778CE01-2262-4B46-8669-395A120235F3}"/>
    <cellStyle name="Comma 3 9 4 2 12" xfId="13693" xr:uid="{2F68151D-D839-48E4-AEFA-AAC9724663D4}"/>
    <cellStyle name="Comma 3 9 4 2 12 2" xfId="27557" xr:uid="{5B882A3A-9423-4FF5-B2D7-B0C928669DDE}"/>
    <cellStyle name="Comma 3 9 4 2 13" xfId="15241" xr:uid="{7851EBBE-1A7C-4406-83D8-E066CD205CE9}"/>
    <cellStyle name="Comma 3 9 4 2 2" xfId="1416" xr:uid="{AFFB1E85-3655-4C3C-8FED-0D2E0104AF6B}"/>
    <cellStyle name="Comma 3 9 4 2 2 10" xfId="12196" xr:uid="{559ED072-DEFB-44A0-BB7F-0BA0BAAD0927}"/>
    <cellStyle name="Comma 3 9 4 2 2 10 2" xfId="26060" xr:uid="{780BC0F0-A34A-4D41-9826-69617EC0614A}"/>
    <cellStyle name="Comma 3 9 4 2 2 11" xfId="13941" xr:uid="{D9834C75-FFEE-4FA6-BFB7-9CADC899FDF5}"/>
    <cellStyle name="Comma 3 9 4 2 2 11 2" xfId="27805" xr:uid="{327602F9-DFA6-4C33-93BC-2B229A963405}"/>
    <cellStyle name="Comma 3 9 4 2 2 12" xfId="15489" xr:uid="{0F2137F1-AFFA-4DE6-9DB8-A8770E1BC1ED}"/>
    <cellStyle name="Comma 3 9 4 2 2 2" xfId="1922" xr:uid="{C47A8344-3A98-41DE-813C-8BB3F49B5349}"/>
    <cellStyle name="Comma 3 9 4 2 2 2 2" xfId="4644" xr:uid="{08CFE127-0ABE-4DA7-8E96-CD9B760C3EC8}"/>
    <cellStyle name="Comma 3 9 4 2 2 2 2 2" xfId="10090" xr:uid="{A2C5F117-2647-4C88-9478-76FAB93A5C7A}"/>
    <cellStyle name="Comma 3 9 4 2 2 2 2 2 2" xfId="23955" xr:uid="{0C3270BC-4A0B-4CB5-8C52-40B701352BAF}"/>
    <cellStyle name="Comma 3 9 4 2 2 2 2 3" xfId="18678" xr:uid="{E15F9054-45ED-4311-8C3D-302FA417AC28}"/>
    <cellStyle name="Comma 3 9 4 2 2 2 3" xfId="3634" xr:uid="{C43A26D4-77EA-44F9-B2D7-777B708DD707}"/>
    <cellStyle name="Comma 3 9 4 2 2 2 3 2" xfId="17676" xr:uid="{A1D34E85-AA17-400C-AA23-4906854687DD}"/>
    <cellStyle name="Comma 3 9 4 2 2 2 4" xfId="7568" xr:uid="{9870CBC0-4194-4A7F-9E87-0183BDCDBA28}"/>
    <cellStyle name="Comma 3 9 4 2 2 2 4 2" xfId="21439" xr:uid="{79824650-5CE6-4504-BA32-AED560A229F7}"/>
    <cellStyle name="Comma 3 9 4 2 2 2 5" xfId="9082" xr:uid="{C03A2610-5020-40E0-9EDD-7FE6595189A1}"/>
    <cellStyle name="Comma 3 9 4 2 2 2 5 2" xfId="22947" xr:uid="{E099AAA7-E0D6-4BBF-95E6-52518DF93505}"/>
    <cellStyle name="Comma 3 9 4 2 2 2 6" xfId="12702" xr:uid="{D7E1D007-EAE0-46EF-81D2-212B37F2F0B4}"/>
    <cellStyle name="Comma 3 9 4 2 2 2 6 2" xfId="26566" xr:uid="{905E245F-405A-4DD7-9323-5FFA4352A49B}"/>
    <cellStyle name="Comma 3 9 4 2 2 2 7" xfId="14447" xr:uid="{89064BBC-0AC3-4BE0-9851-55974787DF24}"/>
    <cellStyle name="Comma 3 9 4 2 2 2 7 2" xfId="28311" xr:uid="{CF9DD29A-0958-4FC2-B2DA-2F20681CB81B}"/>
    <cellStyle name="Comma 3 9 4 2 2 2 8" xfId="15995" xr:uid="{BFBF5601-8B63-4FB3-AF3B-003C498E5A51}"/>
    <cellStyle name="Comma 3 9 4 2 2 3" xfId="2430" xr:uid="{7A01CF8E-9D49-4AF6-B63A-7D309184408E}"/>
    <cellStyle name="Comma 3 9 4 2 2 3 2" xfId="4150" xr:uid="{78435EB9-461B-44AF-BB9F-2549AE14A314}"/>
    <cellStyle name="Comma 3 9 4 2 2 3 2 2" xfId="18184" xr:uid="{CB35B8ED-63D3-4D56-95AD-84E6FE75B2AE}"/>
    <cellStyle name="Comma 3 9 4 2 2 3 3" xfId="8076" xr:uid="{0C488D2E-8CDC-45D2-B6B2-DB25CBDAEC83}"/>
    <cellStyle name="Comma 3 9 4 2 2 3 3 2" xfId="21945" xr:uid="{AB382611-89D5-489B-B52A-B8D5E02424CD}"/>
    <cellStyle name="Comma 3 9 4 2 2 3 4" xfId="9594" xr:uid="{7B98EA84-E9DC-446E-9A50-69A39C9E0651}"/>
    <cellStyle name="Comma 3 9 4 2 2 3 4 2" xfId="23459" xr:uid="{9A22EBE0-11E4-458E-9D8E-DD3E365F7940}"/>
    <cellStyle name="Comma 3 9 4 2 2 3 5" xfId="13208" xr:uid="{B11D1E1C-CD6E-4167-9D7B-2A80EC576DB5}"/>
    <cellStyle name="Comma 3 9 4 2 2 3 5 2" xfId="27072" xr:uid="{E06B020F-63DA-41F2-81C5-DA329338C8C1}"/>
    <cellStyle name="Comma 3 9 4 2 2 3 6" xfId="14953" xr:uid="{7C6E2D5E-5625-4A01-91D0-990864692BEB}"/>
    <cellStyle name="Comma 3 9 4 2 2 3 6 2" xfId="28817" xr:uid="{CC4734E7-7525-48EA-B261-A1F8F9DC1E43}"/>
    <cellStyle name="Comma 3 9 4 2 2 3 7" xfId="16501" xr:uid="{D8BF817B-7C7C-4F47-9B41-C51320B3B6FC}"/>
    <cellStyle name="Comma 3 9 4 2 2 4" xfId="5122" xr:uid="{85C45AAC-700C-4820-8F71-439290C8BB35}"/>
    <cellStyle name="Comma 3 9 4 2 2 4 2" xfId="10592" xr:uid="{E0A26694-8C40-452F-90ED-E4DAF0A91E37}"/>
    <cellStyle name="Comma 3 9 4 2 2 4 2 2" xfId="24457" xr:uid="{1BF4DAEE-ED11-4462-8755-1988B1B0FEA6}"/>
    <cellStyle name="Comma 3 9 4 2 2 4 3" xfId="19156" xr:uid="{41D2301E-37B5-4A03-9489-16D6ADDF0EC9}"/>
    <cellStyle name="Comma 3 9 4 2 2 5" xfId="5620" xr:uid="{67A4CF97-F59C-490B-BA15-88E07656009E}"/>
    <cellStyle name="Comma 3 9 4 2 2 5 2" xfId="11094" xr:uid="{8179E011-3C3F-44D4-B4DC-988B71D9A518}"/>
    <cellStyle name="Comma 3 9 4 2 2 5 2 2" xfId="24959" xr:uid="{94EDF320-4924-4218-9572-D065408E213B}"/>
    <cellStyle name="Comma 3 9 4 2 2 5 3" xfId="19654" xr:uid="{93AB1EAE-F530-4176-82C1-9C60DD9B93E9}"/>
    <cellStyle name="Comma 3 9 4 2 2 6" xfId="6122" xr:uid="{D082DF57-FB42-4CA3-9845-7444630B6B03}"/>
    <cellStyle name="Comma 3 9 4 2 2 6 2" xfId="11596" xr:uid="{C8454092-DD59-48E8-A1DB-CDDF58403C7B}"/>
    <cellStyle name="Comma 3 9 4 2 2 6 2 2" xfId="25461" xr:uid="{117C45C2-11BB-458F-8F71-DE488CDC60DF}"/>
    <cellStyle name="Comma 3 9 4 2 2 6 3" xfId="20156" xr:uid="{F73F781C-18FE-4C5D-AC36-ADC64B59F99E}"/>
    <cellStyle name="Comma 3 9 4 2 2 7" xfId="3140" xr:uid="{79080C9C-6201-432D-89A3-13BB81580523}"/>
    <cellStyle name="Comma 3 9 4 2 2 7 2" xfId="17182" xr:uid="{031C258E-E89F-4206-8032-863299B955FC}"/>
    <cellStyle name="Comma 3 9 4 2 2 8" xfId="7062" xr:uid="{ABC6FB7C-B0CC-4F19-A23B-F00566E1FF12}"/>
    <cellStyle name="Comma 3 9 4 2 2 8 2" xfId="20933" xr:uid="{2812FD57-11BD-4B2A-B32B-2C32D4A72F7F}"/>
    <cellStyle name="Comma 3 9 4 2 2 9" xfId="8586" xr:uid="{41CD19FC-2102-4AD6-B18A-F80E1C1C372A}"/>
    <cellStyle name="Comma 3 9 4 2 2 9 2" xfId="22451" xr:uid="{C4A9A024-742B-4100-A0C1-AC668373316B}"/>
    <cellStyle name="Comma 3 9 4 2 3" xfId="1674" xr:uid="{65BF062A-5FE7-48B7-A91C-264398A51D07}"/>
    <cellStyle name="Comma 3 9 4 2 3 2" xfId="4396" xr:uid="{7520A278-0A34-4DB7-A486-C2038859D287}"/>
    <cellStyle name="Comma 3 9 4 2 3 2 2" xfId="9842" xr:uid="{A9AF8691-E2C8-45C2-813F-AB36C7DD76B8}"/>
    <cellStyle name="Comma 3 9 4 2 3 2 2 2" xfId="23707" xr:uid="{401604C8-4D0A-4ED2-A82B-75F43D763444}"/>
    <cellStyle name="Comma 3 9 4 2 3 2 3" xfId="18430" xr:uid="{A36C22F2-3C14-4928-BFEB-82261CF0DE14}"/>
    <cellStyle name="Comma 3 9 4 2 3 3" xfId="3386" xr:uid="{AE4710C6-21F2-4499-BFC5-C05E36372BDB}"/>
    <cellStyle name="Comma 3 9 4 2 3 3 2" xfId="17428" xr:uid="{E16A1A5E-DEB4-43CE-BE80-6B0799F62D49}"/>
    <cellStyle name="Comma 3 9 4 2 3 4" xfId="7320" xr:uid="{B7087D78-FE9C-42E6-B480-6B8927F8CC57}"/>
    <cellStyle name="Comma 3 9 4 2 3 4 2" xfId="21191" xr:uid="{B4700885-A0BD-44CF-9D87-37813D1EC1AB}"/>
    <cellStyle name="Comma 3 9 4 2 3 5" xfId="8834" xr:uid="{9AF44F84-A948-43A5-9A35-0D7BE58258E0}"/>
    <cellStyle name="Comma 3 9 4 2 3 5 2" xfId="22699" xr:uid="{2A939898-1D82-447E-9647-5DAA7558D6D7}"/>
    <cellStyle name="Comma 3 9 4 2 3 6" xfId="12454" xr:uid="{68436D39-0D8B-4FB3-9CBA-07AC9CBCE023}"/>
    <cellStyle name="Comma 3 9 4 2 3 6 2" xfId="26318" xr:uid="{3BB1E005-2A8D-4599-B3FF-82448FBA382A}"/>
    <cellStyle name="Comma 3 9 4 2 3 7" xfId="14199" xr:uid="{E8B35022-01BF-4BDB-A52F-E4732176F144}"/>
    <cellStyle name="Comma 3 9 4 2 3 7 2" xfId="28063" xr:uid="{0DA1F91A-DA8D-4ADA-A6D9-F7CB78DDC79A}"/>
    <cellStyle name="Comma 3 9 4 2 3 8" xfId="15747" xr:uid="{69ABCB22-2574-4CE1-87CE-3A1F5FE69AEB}"/>
    <cellStyle name="Comma 3 9 4 2 4" xfId="2182" xr:uid="{D459ACBE-7B2D-4877-90CF-673889C40DDE}"/>
    <cellStyle name="Comma 3 9 4 2 4 2" xfId="3902" xr:uid="{FBF436D9-D550-40F1-AC3E-CCCFFDE9014B}"/>
    <cellStyle name="Comma 3 9 4 2 4 2 2" xfId="17936" xr:uid="{D00A4942-07DF-4046-A9F0-51A33F42AE5D}"/>
    <cellStyle name="Comma 3 9 4 2 4 3" xfId="7828" xr:uid="{277320AF-D59A-4938-861F-59AC1443FF35}"/>
    <cellStyle name="Comma 3 9 4 2 4 3 2" xfId="21697" xr:uid="{CAD783C7-8AA7-4C82-A0A8-B03AC0DC8624}"/>
    <cellStyle name="Comma 3 9 4 2 4 4" xfId="9346" xr:uid="{774F4FD8-56D6-416A-ACDA-2149ED25B4F9}"/>
    <cellStyle name="Comma 3 9 4 2 4 4 2" xfId="23211" xr:uid="{9E1DBD05-2C44-43D3-972F-6FE142CABB3B}"/>
    <cellStyle name="Comma 3 9 4 2 4 5" xfId="12960" xr:uid="{9B6C614E-429E-4AEC-9354-1EA6F537BCFD}"/>
    <cellStyle name="Comma 3 9 4 2 4 5 2" xfId="26824" xr:uid="{D7C452F3-CC42-44C6-A437-3693FC55F4E7}"/>
    <cellStyle name="Comma 3 9 4 2 4 6" xfId="14705" xr:uid="{110A0760-6E3A-4442-B437-F5283DD4FA2F}"/>
    <cellStyle name="Comma 3 9 4 2 4 6 2" xfId="28569" xr:uid="{9BFE729F-A7BD-4959-9610-756517B7959A}"/>
    <cellStyle name="Comma 3 9 4 2 4 7" xfId="16253" xr:uid="{9491F9F8-5C24-4CEF-B904-EA04A7ED6052}"/>
    <cellStyle name="Comma 3 9 4 2 5" xfId="4883" xr:uid="{A90B9BF5-ED2F-487F-AC8F-09C1B2CC2BAD}"/>
    <cellStyle name="Comma 3 9 4 2 5 2" xfId="10344" xr:uid="{3870E425-6632-4FA2-A895-50FADB69CE0A}"/>
    <cellStyle name="Comma 3 9 4 2 5 2 2" xfId="24209" xr:uid="{14BAE87E-1CD5-4CD6-9C9B-9BF935E3123B}"/>
    <cellStyle name="Comma 3 9 4 2 5 3" xfId="18917" xr:uid="{54722B36-2681-4BA7-8A7B-CB928103651B}"/>
    <cellStyle name="Comma 3 9 4 2 6" xfId="5372" xr:uid="{8207A710-9692-4EB1-9CD3-AAA55932595F}"/>
    <cellStyle name="Comma 3 9 4 2 6 2" xfId="10846" xr:uid="{414D7730-AD8A-408F-A80A-757A51E7D960}"/>
    <cellStyle name="Comma 3 9 4 2 6 2 2" xfId="24711" xr:uid="{D8EC2F03-EA76-4E52-B49B-680E0725F7EB}"/>
    <cellStyle name="Comma 3 9 4 2 6 3" xfId="19406" xr:uid="{7BC2FEF4-0AF8-4AC1-BF39-F8E9E8965C8A}"/>
    <cellStyle name="Comma 3 9 4 2 7" xfId="5874" xr:uid="{D8AA5E82-A2C1-4230-9A9E-1FC3205A809E}"/>
    <cellStyle name="Comma 3 9 4 2 7 2" xfId="11348" xr:uid="{632D6894-692A-4248-B487-881E227CD53C}"/>
    <cellStyle name="Comma 3 9 4 2 7 2 2" xfId="25213" xr:uid="{26131411-DE66-4D03-9EFE-0BDDC4C1BBA9}"/>
    <cellStyle name="Comma 3 9 4 2 7 3" xfId="19908" xr:uid="{AF644170-845D-45B5-95CD-F2169C778381}"/>
    <cellStyle name="Comma 3 9 4 2 8" xfId="2899" xr:uid="{DF061BBB-327C-4A24-BD84-99D01227A3BC}"/>
    <cellStyle name="Comma 3 9 4 2 8 2" xfId="16941" xr:uid="{E021B0C6-0503-40FD-AEF7-8FE6AF1A1ADA}"/>
    <cellStyle name="Comma 3 9 4 2 9" xfId="6814" xr:uid="{2A75A0D3-F468-482C-9DAF-A605D6C987ED}"/>
    <cellStyle name="Comma 3 9 4 2 9 2" xfId="20685" xr:uid="{8ED549D8-0283-4C0A-97CC-4F1796BE5BAF}"/>
    <cellStyle name="Comma 3 9 4 3" xfId="1292" xr:uid="{51B22031-44F7-4A1A-80F1-6A8E331F627D}"/>
    <cellStyle name="Comma 3 9 4 3 10" xfId="12072" xr:uid="{D41616D2-DD6E-4555-9211-B7D89B55BC5D}"/>
    <cellStyle name="Comma 3 9 4 3 10 2" xfId="25936" xr:uid="{8F175B04-D278-46C4-9F4B-263D25AFD824}"/>
    <cellStyle name="Comma 3 9 4 3 11" xfId="13817" xr:uid="{E34DFD5B-4C1F-44BA-BA8B-F7BCAE620D73}"/>
    <cellStyle name="Comma 3 9 4 3 11 2" xfId="27681" xr:uid="{47FB3027-8DA7-4455-B4A6-229D0ECE99B6}"/>
    <cellStyle name="Comma 3 9 4 3 12" xfId="15365" xr:uid="{D66FA6B0-7306-4463-A686-04F58180697A}"/>
    <cellStyle name="Comma 3 9 4 3 2" xfId="1798" xr:uid="{73BED72C-B9C1-4366-8DD0-E80796AE8795}"/>
    <cellStyle name="Comma 3 9 4 3 2 2" xfId="4520" xr:uid="{DED1864B-2AF6-4478-89AF-C1F20D7350E9}"/>
    <cellStyle name="Comma 3 9 4 3 2 2 2" xfId="9966" xr:uid="{E473A027-4AC8-46DE-B452-7DB590B9400A}"/>
    <cellStyle name="Comma 3 9 4 3 2 2 2 2" xfId="23831" xr:uid="{C1CFC884-51B2-4EAF-8EC7-EA8A319E272C}"/>
    <cellStyle name="Comma 3 9 4 3 2 2 3" xfId="18554" xr:uid="{C92E7313-0E4D-4837-9E1F-7DF9DC0DC4DF}"/>
    <cellStyle name="Comma 3 9 4 3 2 3" xfId="3510" xr:uid="{C52DEB9D-443A-41E4-AF15-3793ACB047B5}"/>
    <cellStyle name="Comma 3 9 4 3 2 3 2" xfId="17552" xr:uid="{BAEDADED-769C-40A9-A0DA-42A9D60040B6}"/>
    <cellStyle name="Comma 3 9 4 3 2 4" xfId="7444" xr:uid="{A4FB7654-ED7A-4696-921D-C652E64E5CE4}"/>
    <cellStyle name="Comma 3 9 4 3 2 4 2" xfId="21315" xr:uid="{66870750-E0F2-4B1C-BC6C-1396CEF1C1B0}"/>
    <cellStyle name="Comma 3 9 4 3 2 5" xfId="8958" xr:uid="{57A1217B-44AA-4472-BD1F-290A9BF425CD}"/>
    <cellStyle name="Comma 3 9 4 3 2 5 2" xfId="22823" xr:uid="{9F1978AB-9694-483E-A2F3-56BB7B7DE6B3}"/>
    <cellStyle name="Comma 3 9 4 3 2 6" xfId="12578" xr:uid="{A52464BA-AF1A-4C17-AF94-8449A75F13F7}"/>
    <cellStyle name="Comma 3 9 4 3 2 6 2" xfId="26442" xr:uid="{806CEF3E-8AE1-4807-973B-794B60A8F41F}"/>
    <cellStyle name="Comma 3 9 4 3 2 7" xfId="14323" xr:uid="{55250DB6-E93C-4CD8-8EED-3C53FDDE227D}"/>
    <cellStyle name="Comma 3 9 4 3 2 7 2" xfId="28187" xr:uid="{EBA0291A-942D-409C-AA26-6F7A39B27A9D}"/>
    <cellStyle name="Comma 3 9 4 3 2 8" xfId="15871" xr:uid="{9750C57E-1F74-48D6-BC54-171ECF6F90DA}"/>
    <cellStyle name="Comma 3 9 4 3 3" xfId="2306" xr:uid="{10D7B639-C0E3-4C00-BDF5-F6FE9CF848A2}"/>
    <cellStyle name="Comma 3 9 4 3 3 2" xfId="4026" xr:uid="{02FABF57-0FC2-41D9-88DE-E6960B9C37A8}"/>
    <cellStyle name="Comma 3 9 4 3 3 2 2" xfId="18060" xr:uid="{F9096F48-3A44-45F0-91CF-449CD1B5823C}"/>
    <cellStyle name="Comma 3 9 4 3 3 3" xfId="7952" xr:uid="{5113B8DC-522A-42A7-9556-BED5C163A8AA}"/>
    <cellStyle name="Comma 3 9 4 3 3 3 2" xfId="21821" xr:uid="{4B468F7C-95D5-44DE-B730-B925B164CDB1}"/>
    <cellStyle name="Comma 3 9 4 3 3 4" xfId="9470" xr:uid="{9F7BA627-2F70-4EE0-A22B-2C1821D3DBAF}"/>
    <cellStyle name="Comma 3 9 4 3 3 4 2" xfId="23335" xr:uid="{D3EA28EB-A128-4580-8C0E-9CB3FC9DC3C5}"/>
    <cellStyle name="Comma 3 9 4 3 3 5" xfId="13084" xr:uid="{D29F2F87-6EA9-4FAC-B7A4-10BE54C4A4D5}"/>
    <cellStyle name="Comma 3 9 4 3 3 5 2" xfId="26948" xr:uid="{0E7013DA-6A05-4646-B9E7-F8A3BA166550}"/>
    <cellStyle name="Comma 3 9 4 3 3 6" xfId="14829" xr:uid="{A504E59F-75A3-4492-9910-201CC0F3360A}"/>
    <cellStyle name="Comma 3 9 4 3 3 6 2" xfId="28693" xr:uid="{750EAF35-E849-4835-9F9D-0C6D66349F40}"/>
    <cellStyle name="Comma 3 9 4 3 3 7" xfId="16377" xr:uid="{49C7D2BD-0007-482A-9258-17D5AEAC8CEE}"/>
    <cellStyle name="Comma 3 9 4 3 4" xfId="4999" xr:uid="{07F26B36-1998-454B-B849-24F99A60D938}"/>
    <cellStyle name="Comma 3 9 4 3 4 2" xfId="10468" xr:uid="{3288016B-4A5C-48D9-A7BE-14F653E0E132}"/>
    <cellStyle name="Comma 3 9 4 3 4 2 2" xfId="24333" xr:uid="{0D938B73-5FB8-4193-885E-069262AD2B6A}"/>
    <cellStyle name="Comma 3 9 4 3 4 3" xfId="19033" xr:uid="{AFAE3D80-962D-45C2-AEE3-ACD9621E6A46}"/>
    <cellStyle name="Comma 3 9 4 3 5" xfId="5496" xr:uid="{F85E0001-53CC-4E1E-8810-FB0F08F28687}"/>
    <cellStyle name="Comma 3 9 4 3 5 2" xfId="10970" xr:uid="{25E67F97-C692-46E1-B58A-C47A5A494CF3}"/>
    <cellStyle name="Comma 3 9 4 3 5 2 2" xfId="24835" xr:uid="{D44EBA88-7104-43C6-98FA-D61640D87523}"/>
    <cellStyle name="Comma 3 9 4 3 5 3" xfId="19530" xr:uid="{11A3642C-E395-4B7D-9ADA-77E6B4D1948B}"/>
    <cellStyle name="Comma 3 9 4 3 6" xfId="5998" xr:uid="{F063EDD3-661A-4523-A8F2-0E0ED169098E}"/>
    <cellStyle name="Comma 3 9 4 3 6 2" xfId="11472" xr:uid="{75D7755D-E64E-41FD-AA4E-FF87407EEB75}"/>
    <cellStyle name="Comma 3 9 4 3 6 2 2" xfId="25337" xr:uid="{3F0CDD15-4808-4411-9200-14358CD67C0D}"/>
    <cellStyle name="Comma 3 9 4 3 6 3" xfId="20032" xr:uid="{9A89FCFA-704F-4189-BB1A-E5FF39ED0B9B}"/>
    <cellStyle name="Comma 3 9 4 3 7" xfId="3017" xr:uid="{7F343345-E9A9-4F9D-9DAC-8AA8A830FB82}"/>
    <cellStyle name="Comma 3 9 4 3 7 2" xfId="17059" xr:uid="{DDDA975E-2839-4B42-8629-6E10D46C9944}"/>
    <cellStyle name="Comma 3 9 4 3 8" xfId="6938" xr:uid="{7F189447-105E-4B78-8070-6FA1BD344779}"/>
    <cellStyle name="Comma 3 9 4 3 8 2" xfId="20809" xr:uid="{D442D9BF-1CC7-46AA-ABCA-33CC9AB4785D}"/>
    <cellStyle name="Comma 3 9 4 3 9" xfId="8462" xr:uid="{010E5AB0-6931-4665-9EDA-3B89A8267A50}"/>
    <cellStyle name="Comma 3 9 4 3 9 2" xfId="22327" xr:uid="{EA398366-54EB-451A-86D2-A8C84E3C90F4}"/>
    <cellStyle name="Comma 3 9 4 4" xfId="1550" xr:uid="{E6597FAC-6476-4105-80A0-DB2E8D45A402}"/>
    <cellStyle name="Comma 3 9 4 4 2" xfId="4273" xr:uid="{92F66995-33EC-47E4-8A00-436204A696C4}"/>
    <cellStyle name="Comma 3 9 4 4 2 2" xfId="9718" xr:uid="{B0469FCA-F8A3-437A-9DEC-9B87B17AB761}"/>
    <cellStyle name="Comma 3 9 4 4 2 2 2" xfId="23583" xr:uid="{7949EE96-1D46-4F52-BEDF-060700E1D6B4}"/>
    <cellStyle name="Comma 3 9 4 4 2 3" xfId="18307" xr:uid="{2B4F2D20-EE6B-4A20-83C7-D6F024A17028}"/>
    <cellStyle name="Comma 3 9 4 4 3" xfId="3263" xr:uid="{4CB88344-6C52-4DAD-B6AA-BFCD94F1D42E}"/>
    <cellStyle name="Comma 3 9 4 4 3 2" xfId="17305" xr:uid="{3E38F2B8-20D3-4C89-8417-4BB7E24112DC}"/>
    <cellStyle name="Comma 3 9 4 4 4" xfId="7196" xr:uid="{E98D9F47-1159-4E57-9A95-7EAE59DEF9D3}"/>
    <cellStyle name="Comma 3 9 4 4 4 2" xfId="21067" xr:uid="{1832EA35-43A4-43D9-9E5C-370E0259EC30}"/>
    <cellStyle name="Comma 3 9 4 4 5" xfId="8710" xr:uid="{0DB272E2-48AA-4746-BEF0-86BDC19F9550}"/>
    <cellStyle name="Comma 3 9 4 4 5 2" xfId="22575" xr:uid="{3EA0FF9E-ABD4-420A-A7DC-923498C13846}"/>
    <cellStyle name="Comma 3 9 4 4 6" xfId="12330" xr:uid="{068555FC-E233-4B79-B596-16659957A622}"/>
    <cellStyle name="Comma 3 9 4 4 6 2" xfId="26194" xr:uid="{0A8CD7D5-6684-4115-8DD1-F95554FABA40}"/>
    <cellStyle name="Comma 3 9 4 4 7" xfId="14075" xr:uid="{0C1B8153-0E34-48D0-A1D5-017853BF265B}"/>
    <cellStyle name="Comma 3 9 4 4 7 2" xfId="27939" xr:uid="{B12B48EC-A7C9-416A-9817-2CBBE25A0965}"/>
    <cellStyle name="Comma 3 9 4 4 8" xfId="15623" xr:uid="{E3F33A37-6D16-49F5-9AFD-B4101752E827}"/>
    <cellStyle name="Comma 3 9 4 5" xfId="2058" xr:uid="{FE773DFF-9297-48B3-BE52-D1167CFDD26C}"/>
    <cellStyle name="Comma 3 9 4 5 2" xfId="3778" xr:uid="{AC2DD10B-7FAB-49D3-9CCC-9492AEDDE8A9}"/>
    <cellStyle name="Comma 3 9 4 5 2 2" xfId="17812" xr:uid="{E812E5DD-99C5-4785-90A2-B928562383C1}"/>
    <cellStyle name="Comma 3 9 4 5 3" xfId="7704" xr:uid="{37E68921-8D29-4B66-99A4-05A62D1956DA}"/>
    <cellStyle name="Comma 3 9 4 5 3 2" xfId="21573" xr:uid="{92BAE41B-CD8E-4291-8918-D82FB5E688F9}"/>
    <cellStyle name="Comma 3 9 4 5 4" xfId="9222" xr:uid="{87E40AC2-6455-4D6B-9992-CFB4D95F4828}"/>
    <cellStyle name="Comma 3 9 4 5 4 2" xfId="23087" xr:uid="{785A92D8-CE21-40FD-B595-065EF9FAD86B}"/>
    <cellStyle name="Comma 3 9 4 5 5" xfId="12836" xr:uid="{C661A6DF-B5F6-440A-A84F-D9D2C1A2F95E}"/>
    <cellStyle name="Comma 3 9 4 5 5 2" xfId="26700" xr:uid="{FEF2E900-8FA1-41AB-989A-DF0DB7EBDCFA}"/>
    <cellStyle name="Comma 3 9 4 5 6" xfId="14581" xr:uid="{BBFF6304-A4D4-46ED-8F89-3275D9D80A96}"/>
    <cellStyle name="Comma 3 9 4 5 6 2" xfId="28445" xr:uid="{379F5009-47D6-41AE-9D84-0EDD54549565}"/>
    <cellStyle name="Comma 3 9 4 5 7" xfId="16129" xr:uid="{192A9448-1E5E-4871-BA25-378230BD3BA4}"/>
    <cellStyle name="Comma 3 9 4 6" xfId="4769" xr:uid="{2B089A7C-5DB1-4689-A980-A5C5A3A20C76}"/>
    <cellStyle name="Comma 3 9 4 6 2" xfId="10220" xr:uid="{401E9FF2-E0A9-47DF-B670-07EBB2811F96}"/>
    <cellStyle name="Comma 3 9 4 6 2 2" xfId="24085" xr:uid="{3C92BE84-CCE5-48BC-AC8D-C7C0677C110F}"/>
    <cellStyle name="Comma 3 9 4 6 3" xfId="18803" xr:uid="{B9AD260F-B95C-442D-9DAB-CBDD1116E300}"/>
    <cellStyle name="Comma 3 9 4 7" xfId="5248" xr:uid="{9B03DC39-C737-4EC6-9B04-0681AE8F10A9}"/>
    <cellStyle name="Comma 3 9 4 7 2" xfId="10722" xr:uid="{A88E14A5-0DCA-4F0E-8F08-1680BCC33875}"/>
    <cellStyle name="Comma 3 9 4 7 2 2" xfId="24587" xr:uid="{39C9214E-1D93-4268-9DCA-373B161296B9}"/>
    <cellStyle name="Comma 3 9 4 7 3" xfId="19282" xr:uid="{EFA72F1B-5964-493B-8C3B-2DF7A086D45B}"/>
    <cellStyle name="Comma 3 9 4 8" xfId="5750" xr:uid="{18B7D2B4-BE67-4F41-B3A0-1306754ABAB3}"/>
    <cellStyle name="Comma 3 9 4 8 2" xfId="11224" xr:uid="{774B0BE9-B619-4546-9328-35D6304C63E9}"/>
    <cellStyle name="Comma 3 9 4 8 2 2" xfId="25089" xr:uid="{EC2D6413-4B01-46A0-BFD0-977A12C5D661}"/>
    <cellStyle name="Comma 3 9 4 8 3" xfId="19784" xr:uid="{FF428C92-C89A-4810-B7CB-709A5B22C5CF}"/>
    <cellStyle name="Comma 3 9 4 9" xfId="2785" xr:uid="{1152CA99-8300-429A-AF13-1A6FD577E7F9}"/>
    <cellStyle name="Comma 3 9 4 9 2" xfId="16827" xr:uid="{E6F90AA3-9A3E-47CC-B646-DFD3260AEB9C}"/>
    <cellStyle name="Comma 3 9 5" xfId="1097" xr:uid="{82026456-F1AD-4E49-BB34-B7F2F5B9196E}"/>
    <cellStyle name="Comma 3 9 5 10" xfId="8267" xr:uid="{7F0AB058-63EB-459C-B717-8829A7253F42}"/>
    <cellStyle name="Comma 3 9 5 10 2" xfId="22132" xr:uid="{FF1889D7-C779-4E9B-9ADD-6B33C865679F}"/>
    <cellStyle name="Comma 3 9 5 11" xfId="11877" xr:uid="{380DBE18-B070-466B-AB21-9F7C82472EE6}"/>
    <cellStyle name="Comma 3 9 5 11 2" xfId="25741" xr:uid="{DB1A8290-F029-4FAD-BB86-8603B4B32489}"/>
    <cellStyle name="Comma 3 9 5 12" xfId="13622" xr:uid="{CD587C9F-059C-48D2-963C-A43FAAD7ABDD}"/>
    <cellStyle name="Comma 3 9 5 12 2" xfId="27486" xr:uid="{35CD1D8A-A8BE-450E-ABF5-CE11C164586B}"/>
    <cellStyle name="Comma 3 9 5 13" xfId="15170" xr:uid="{232B668D-39C9-4FC1-BF34-A0937DF84BF9}"/>
    <cellStyle name="Comma 3 9 5 2" xfId="1345" xr:uid="{FEF031BA-F8FD-4D7B-A90D-28A48E3F7D75}"/>
    <cellStyle name="Comma 3 9 5 2 10" xfId="12125" xr:uid="{0F78D637-80AC-4713-8DA9-0813FBD7CC6B}"/>
    <cellStyle name="Comma 3 9 5 2 10 2" xfId="25989" xr:uid="{02E645F3-FEC9-4E71-B492-78808D5C11A5}"/>
    <cellStyle name="Comma 3 9 5 2 11" xfId="13870" xr:uid="{1AF68964-9CC8-47E3-B8D3-781A74CB4612}"/>
    <cellStyle name="Comma 3 9 5 2 11 2" xfId="27734" xr:uid="{CAE2E925-2C0A-44E2-9535-A3D9A63B05E3}"/>
    <cellStyle name="Comma 3 9 5 2 12" xfId="15418" xr:uid="{454A44A7-9AF0-46AE-ABFA-8996A6EE693C}"/>
    <cellStyle name="Comma 3 9 5 2 2" xfId="1851" xr:uid="{042DCB7A-1B17-4466-B934-FFC035272705}"/>
    <cellStyle name="Comma 3 9 5 2 2 2" xfId="4573" xr:uid="{F74BD343-688F-458D-B521-6F6569B7EC03}"/>
    <cellStyle name="Comma 3 9 5 2 2 2 2" xfId="10019" xr:uid="{C7DD53DD-1102-4280-9AFC-1F9BC98E9627}"/>
    <cellStyle name="Comma 3 9 5 2 2 2 2 2" xfId="23884" xr:uid="{7DDFE588-74A4-49B8-8D92-573DE7550E37}"/>
    <cellStyle name="Comma 3 9 5 2 2 2 3" xfId="18607" xr:uid="{B350AF2A-DD83-499E-A4C3-008EF11A45D0}"/>
    <cellStyle name="Comma 3 9 5 2 2 3" xfId="3563" xr:uid="{6127D674-DCF5-4911-9F62-794F7DFC79B7}"/>
    <cellStyle name="Comma 3 9 5 2 2 3 2" xfId="17605" xr:uid="{8FEA7A68-BF7C-45C9-8F1F-3A46D0A4E9A6}"/>
    <cellStyle name="Comma 3 9 5 2 2 4" xfId="7497" xr:uid="{85748139-F8AB-4216-8C49-E7FB528F982A}"/>
    <cellStyle name="Comma 3 9 5 2 2 4 2" xfId="21368" xr:uid="{B8DF030D-7AE7-49A8-9F43-C62475740B53}"/>
    <cellStyle name="Comma 3 9 5 2 2 5" xfId="9011" xr:uid="{EC5ECEF5-74D9-42D8-BC90-C1A0EF5D55A5}"/>
    <cellStyle name="Comma 3 9 5 2 2 5 2" xfId="22876" xr:uid="{27E8CED5-0AB5-4411-BA91-57E65451CE84}"/>
    <cellStyle name="Comma 3 9 5 2 2 6" xfId="12631" xr:uid="{E76049DC-E90B-4B5A-9878-065F0F56511B}"/>
    <cellStyle name="Comma 3 9 5 2 2 6 2" xfId="26495" xr:uid="{302F9158-3A51-4B2F-B9CC-3A8EC90FA3D2}"/>
    <cellStyle name="Comma 3 9 5 2 2 7" xfId="14376" xr:uid="{9D65641F-6F5C-47F2-8CDA-6C2AEE4A68B7}"/>
    <cellStyle name="Comma 3 9 5 2 2 7 2" xfId="28240" xr:uid="{DADF6C6A-4C55-41E2-85D0-1B21681A4878}"/>
    <cellStyle name="Comma 3 9 5 2 2 8" xfId="15924" xr:uid="{761D4699-C4C0-4CF7-81D3-61A337068F81}"/>
    <cellStyle name="Comma 3 9 5 2 3" xfId="2359" xr:uid="{BE4D2D67-DD08-40E6-A9E7-B0EDEEBED995}"/>
    <cellStyle name="Comma 3 9 5 2 3 2" xfId="4079" xr:uid="{0C5A9842-17B6-47B7-B816-44F14C92FE58}"/>
    <cellStyle name="Comma 3 9 5 2 3 2 2" xfId="18113" xr:uid="{46BCF802-F6F9-427F-9EC1-82620520001A}"/>
    <cellStyle name="Comma 3 9 5 2 3 3" xfId="8005" xr:uid="{65D83C67-3601-49CA-ADC6-36D019BC62A5}"/>
    <cellStyle name="Comma 3 9 5 2 3 3 2" xfId="21874" xr:uid="{09EE22A0-4D50-42E7-97A5-BB0C5370471B}"/>
    <cellStyle name="Comma 3 9 5 2 3 4" xfId="9523" xr:uid="{FC410F94-3785-40E4-B57E-B9AEC4B0C858}"/>
    <cellStyle name="Comma 3 9 5 2 3 4 2" xfId="23388" xr:uid="{692D5388-E04A-4E59-AFA9-03BDB1CDFCCD}"/>
    <cellStyle name="Comma 3 9 5 2 3 5" xfId="13137" xr:uid="{63A51E17-873D-49E1-BF1F-9FC7D30063F1}"/>
    <cellStyle name="Comma 3 9 5 2 3 5 2" xfId="27001" xr:uid="{12924925-D90A-47F0-A979-0DDACC310105}"/>
    <cellStyle name="Comma 3 9 5 2 3 6" xfId="14882" xr:uid="{15CAEA67-849A-4950-A7C2-34DBF1BE3843}"/>
    <cellStyle name="Comma 3 9 5 2 3 6 2" xfId="28746" xr:uid="{A51C7E80-CC14-478E-BA54-FA060CC67A64}"/>
    <cellStyle name="Comma 3 9 5 2 3 7" xfId="16430" xr:uid="{A16E12C8-2195-4E64-81C8-475B3E2F83DB}"/>
    <cellStyle name="Comma 3 9 5 2 4" xfId="5051" xr:uid="{E2D7D043-E1A0-4431-BBF1-F018AB47DB22}"/>
    <cellStyle name="Comma 3 9 5 2 4 2" xfId="10521" xr:uid="{B21C7430-8E34-482C-BFFA-3A7A750EB4A8}"/>
    <cellStyle name="Comma 3 9 5 2 4 2 2" xfId="24386" xr:uid="{158A61C6-B263-437D-B207-E72E3387F90B}"/>
    <cellStyle name="Comma 3 9 5 2 4 3" xfId="19085" xr:uid="{C24C1A77-80C5-4F97-9ED1-FFFD1CBFC97E}"/>
    <cellStyle name="Comma 3 9 5 2 5" xfId="5549" xr:uid="{87626F3C-59D3-4BAE-9F40-1E8F681724BE}"/>
    <cellStyle name="Comma 3 9 5 2 5 2" xfId="11023" xr:uid="{AE2C1065-64E4-4A89-AA8A-5423F0997296}"/>
    <cellStyle name="Comma 3 9 5 2 5 2 2" xfId="24888" xr:uid="{1ADB5182-0F09-4E6E-A62C-4221C6FD89ED}"/>
    <cellStyle name="Comma 3 9 5 2 5 3" xfId="19583" xr:uid="{D60BD01A-33F4-4506-B705-8D5C81CABD2D}"/>
    <cellStyle name="Comma 3 9 5 2 6" xfId="6051" xr:uid="{DA374EE3-F7E8-454F-ABED-67D6439DB61C}"/>
    <cellStyle name="Comma 3 9 5 2 6 2" xfId="11525" xr:uid="{A3AA6C08-F2F0-4237-B832-157556C0A3BF}"/>
    <cellStyle name="Comma 3 9 5 2 6 2 2" xfId="25390" xr:uid="{B9E47F1D-5F29-40D3-AFB4-362B153AC50A}"/>
    <cellStyle name="Comma 3 9 5 2 6 3" xfId="20085" xr:uid="{BE911F9D-71D5-4BC6-B283-36E5F5A3B87C}"/>
    <cellStyle name="Comma 3 9 5 2 7" xfId="3069" xr:uid="{5F8AF422-2BB1-485A-B5F6-5811F5111E58}"/>
    <cellStyle name="Comma 3 9 5 2 7 2" xfId="17111" xr:uid="{1134472B-27AF-43B8-A2DD-0889A5185219}"/>
    <cellStyle name="Comma 3 9 5 2 8" xfId="6991" xr:uid="{7229BCB7-9EE8-42C0-BBC0-CC2AA358B374}"/>
    <cellStyle name="Comma 3 9 5 2 8 2" xfId="20862" xr:uid="{E23D14E6-9E12-4ECF-B30D-B78D2F2E681F}"/>
    <cellStyle name="Comma 3 9 5 2 9" xfId="8515" xr:uid="{FE2A99D6-576C-4DF9-8D97-C80931B21576}"/>
    <cellStyle name="Comma 3 9 5 2 9 2" xfId="22380" xr:uid="{A49FA8F7-B3D0-443D-AF40-C1809E2ED832}"/>
    <cellStyle name="Comma 3 9 5 3" xfId="1603" xr:uid="{5698CB44-ADE0-4FFF-8392-81FF806E7D76}"/>
    <cellStyle name="Comma 3 9 5 3 2" xfId="4325" xr:uid="{1E829DD5-4B6C-4281-BFEF-088A623D88C3}"/>
    <cellStyle name="Comma 3 9 5 3 2 2" xfId="9771" xr:uid="{77C89D24-F4D9-48E5-806E-81E559E4F7CB}"/>
    <cellStyle name="Comma 3 9 5 3 2 2 2" xfId="23636" xr:uid="{17583B29-A8A2-4711-BB78-83304541365C}"/>
    <cellStyle name="Comma 3 9 5 3 2 3" xfId="18359" xr:uid="{F4BFB0CF-F0BC-420B-B105-D914E0239A70}"/>
    <cellStyle name="Comma 3 9 5 3 3" xfId="3315" xr:uid="{94EB455C-2754-46C2-A9B3-9041568D0D5C}"/>
    <cellStyle name="Comma 3 9 5 3 3 2" xfId="17357" xr:uid="{D9152FA6-9CDC-4CE3-B7FC-DC5739B1F2D5}"/>
    <cellStyle name="Comma 3 9 5 3 4" xfId="7249" xr:uid="{3D8B0F0A-95ED-4BAE-B202-8BD2B57C807F}"/>
    <cellStyle name="Comma 3 9 5 3 4 2" xfId="21120" xr:uid="{50CE7183-0F2C-40CD-9BD4-59E4B35B81FE}"/>
    <cellStyle name="Comma 3 9 5 3 5" xfId="8763" xr:uid="{DB224B1F-70E3-49C9-8F8C-364F2DA4F7BF}"/>
    <cellStyle name="Comma 3 9 5 3 5 2" xfId="22628" xr:uid="{B8608B24-8F91-47D9-9A45-CBB61218D716}"/>
    <cellStyle name="Comma 3 9 5 3 6" xfId="12383" xr:uid="{4BEBA161-CBFF-4983-8450-88ED94E9D1C0}"/>
    <cellStyle name="Comma 3 9 5 3 6 2" xfId="26247" xr:uid="{07954319-0864-4799-BEFA-3BA708E7C7E7}"/>
    <cellStyle name="Comma 3 9 5 3 7" xfId="14128" xr:uid="{0021E986-3B85-4AF9-82EF-A27BCC20D8A6}"/>
    <cellStyle name="Comma 3 9 5 3 7 2" xfId="27992" xr:uid="{24B1E71F-1E25-471E-B573-343647B8612F}"/>
    <cellStyle name="Comma 3 9 5 3 8" xfId="15676" xr:uid="{E93700DA-D255-414C-A015-14566A240E01}"/>
    <cellStyle name="Comma 3 9 5 4" xfId="2111" xr:uid="{65E2F265-5CE7-442A-B1A5-C950DB54AEBE}"/>
    <cellStyle name="Comma 3 9 5 4 2" xfId="3831" xr:uid="{9217EA06-CBFC-4A46-8BA7-1264C38F4886}"/>
    <cellStyle name="Comma 3 9 5 4 2 2" xfId="17865" xr:uid="{B3C249F3-2D21-45D5-AF28-3368F37C06A5}"/>
    <cellStyle name="Comma 3 9 5 4 3" xfId="7757" xr:uid="{A52B0D33-E67A-485E-AFB5-B65983E597C6}"/>
    <cellStyle name="Comma 3 9 5 4 3 2" xfId="21626" xr:uid="{CF866E09-A18E-4E5F-84BB-ACB816E59A69}"/>
    <cellStyle name="Comma 3 9 5 4 4" xfId="9275" xr:uid="{351DFA2C-5CD0-4E03-9FAD-DB73A4BFA09F}"/>
    <cellStyle name="Comma 3 9 5 4 4 2" xfId="23140" xr:uid="{2A680B68-FA01-46D4-8F10-73F69F00CBFD}"/>
    <cellStyle name="Comma 3 9 5 4 5" xfId="12889" xr:uid="{F6BB1A2A-7DDB-4996-822A-D3764C58BAE3}"/>
    <cellStyle name="Comma 3 9 5 4 5 2" xfId="26753" xr:uid="{6142A743-A0D1-489E-A92D-F5535C354576}"/>
    <cellStyle name="Comma 3 9 5 4 6" xfId="14634" xr:uid="{4DBCFD54-E61F-4513-959D-B8DAF652120E}"/>
    <cellStyle name="Comma 3 9 5 4 6 2" xfId="28498" xr:uid="{30366524-E0E8-4DAB-BAAA-99B87D3D8EB4}"/>
    <cellStyle name="Comma 3 9 5 4 7" xfId="16182" xr:uid="{7F5E15D3-775F-4942-AEE7-E09B43CCDBFE}"/>
    <cellStyle name="Comma 3 9 5 5" xfId="4817" xr:uid="{8EB9F670-B90E-4909-BEF4-FB3EE3309476}"/>
    <cellStyle name="Comma 3 9 5 5 2" xfId="10273" xr:uid="{F3708287-2D21-4C5E-9FE3-33ADBB2AD32F}"/>
    <cellStyle name="Comma 3 9 5 5 2 2" xfId="24138" xr:uid="{B40BD6DB-A5DB-4BA7-81FF-0AD54F1D6F1E}"/>
    <cellStyle name="Comma 3 9 5 5 3" xfId="18851" xr:uid="{E0604076-CBA0-4456-B8F0-F1EB0E1FF2A2}"/>
    <cellStyle name="Comma 3 9 5 6" xfId="5301" xr:uid="{A6C7F53A-6A83-4472-8234-C6357E893B89}"/>
    <cellStyle name="Comma 3 9 5 6 2" xfId="10775" xr:uid="{D7BF030A-C134-4B4B-80E8-42FEB0729B47}"/>
    <cellStyle name="Comma 3 9 5 6 2 2" xfId="24640" xr:uid="{6051BE46-640C-4BF0-A553-46A6ED228724}"/>
    <cellStyle name="Comma 3 9 5 6 3" xfId="19335" xr:uid="{722FD3B3-60F3-4AE6-A4A9-36FAE3A3F348}"/>
    <cellStyle name="Comma 3 9 5 7" xfId="5803" xr:uid="{30925754-C5DF-4868-A143-F32903D7BF48}"/>
    <cellStyle name="Comma 3 9 5 7 2" xfId="11277" xr:uid="{5C7167B8-AF51-4F43-8DCC-FCC648079D43}"/>
    <cellStyle name="Comma 3 9 5 7 2 2" xfId="25142" xr:uid="{A2440BCA-F836-4A4B-9D6D-09A5CB60F118}"/>
    <cellStyle name="Comma 3 9 5 7 3" xfId="19837" xr:uid="{B281E137-9C1C-45B7-9D6E-0A586F506A16}"/>
    <cellStyle name="Comma 3 9 5 8" xfId="2833" xr:uid="{FFB78C1D-BDA1-4306-9DE5-E81618DAD299}"/>
    <cellStyle name="Comma 3 9 5 8 2" xfId="16875" xr:uid="{3D56826C-D31D-402D-872A-DC7AB4767F09}"/>
    <cellStyle name="Comma 3 9 5 9" xfId="6743" xr:uid="{A41AE1C7-1CC0-4F07-9092-43337BDD03D1}"/>
    <cellStyle name="Comma 3 9 5 9 2" xfId="20614" xr:uid="{3335BA3D-D4C1-46EB-B5B8-C489FCB0EB44}"/>
    <cellStyle name="Comma 3 9 6" xfId="1221" xr:uid="{C489F7E1-060E-415C-AD7B-5DD878C62E00}"/>
    <cellStyle name="Comma 3 9 6 10" xfId="12001" xr:uid="{242172BE-5972-4143-B04A-26D0712370AB}"/>
    <cellStyle name="Comma 3 9 6 10 2" xfId="25865" xr:uid="{5206F5BA-BBDA-4AD8-A228-CD37B56E1600}"/>
    <cellStyle name="Comma 3 9 6 11" xfId="13746" xr:uid="{142B4276-19AF-4374-8A72-35C925655FE6}"/>
    <cellStyle name="Comma 3 9 6 11 2" xfId="27610" xr:uid="{A273E43D-992C-4566-A291-73B898955E84}"/>
    <cellStyle name="Comma 3 9 6 12" xfId="15294" xr:uid="{34C14667-0E7A-4503-B5CB-D17935C5242B}"/>
    <cellStyle name="Comma 3 9 6 2" xfId="1727" xr:uid="{5C9527C4-8389-4095-AB6A-02C3C7A43557}"/>
    <cellStyle name="Comma 3 9 6 2 2" xfId="4449" xr:uid="{BFCB2FF6-6035-47D2-9957-ECA0E58C7A48}"/>
    <cellStyle name="Comma 3 9 6 2 2 2" xfId="9895" xr:uid="{02387760-7D04-40E7-B302-8214CBEF716A}"/>
    <cellStyle name="Comma 3 9 6 2 2 2 2" xfId="23760" xr:uid="{D81D3DB5-98F4-4455-AAF3-88D4FEEEC220}"/>
    <cellStyle name="Comma 3 9 6 2 2 3" xfId="18483" xr:uid="{7A94CECA-6813-4500-BB70-9C8EBAE5C968}"/>
    <cellStyle name="Comma 3 9 6 2 3" xfId="3439" xr:uid="{8A25F1DE-DCC8-4EEC-82D9-EAF429EE11CC}"/>
    <cellStyle name="Comma 3 9 6 2 3 2" xfId="17481" xr:uid="{15172AD9-07BA-44E7-BEF5-88701197C311}"/>
    <cellStyle name="Comma 3 9 6 2 4" xfId="7373" xr:uid="{2DC600FF-5348-4154-9FFA-BB4644851EFC}"/>
    <cellStyle name="Comma 3 9 6 2 4 2" xfId="21244" xr:uid="{D2FA821D-0075-4EDF-9053-5130CE480470}"/>
    <cellStyle name="Comma 3 9 6 2 5" xfId="8887" xr:uid="{4BCE0A7F-4D71-4678-9D20-BC61D2492D43}"/>
    <cellStyle name="Comma 3 9 6 2 5 2" xfId="22752" xr:uid="{93D38F03-20E7-4140-8861-B8EC9DE21D6B}"/>
    <cellStyle name="Comma 3 9 6 2 6" xfId="12507" xr:uid="{37446047-C557-475D-8D72-937A0CC42239}"/>
    <cellStyle name="Comma 3 9 6 2 6 2" xfId="26371" xr:uid="{5B2B6EC4-1287-4E7B-AEE4-10A6D3D3B21E}"/>
    <cellStyle name="Comma 3 9 6 2 7" xfId="14252" xr:uid="{6BA184E5-E9D6-4F1B-A6EE-59011EA1BD76}"/>
    <cellStyle name="Comma 3 9 6 2 7 2" xfId="28116" xr:uid="{ADFC1A9D-C5EF-4707-A616-953C89C60683}"/>
    <cellStyle name="Comma 3 9 6 2 8" xfId="15800" xr:uid="{4AF6D798-CA14-4052-93E3-503EA9AFD782}"/>
    <cellStyle name="Comma 3 9 6 3" xfId="2235" xr:uid="{FDD6DF8E-C822-4369-AF75-6FF988ED8354}"/>
    <cellStyle name="Comma 3 9 6 3 2" xfId="3955" xr:uid="{DB183ED3-CFB4-4019-ADB2-B96D1C9D68E6}"/>
    <cellStyle name="Comma 3 9 6 3 2 2" xfId="17989" xr:uid="{BEBCDE53-7A15-4445-9EF8-CDF2E5DC4BA9}"/>
    <cellStyle name="Comma 3 9 6 3 3" xfId="7881" xr:uid="{4F933CB3-4AD6-407F-A599-FE86C990300D}"/>
    <cellStyle name="Comma 3 9 6 3 3 2" xfId="21750" xr:uid="{4991BEB3-A488-456A-85C2-359A3F282E22}"/>
    <cellStyle name="Comma 3 9 6 3 4" xfId="9399" xr:uid="{B01EA9C3-7221-44B0-A3AB-49E1235DD479}"/>
    <cellStyle name="Comma 3 9 6 3 4 2" xfId="23264" xr:uid="{4354982A-1A57-41ED-88C7-D206BEC9289D}"/>
    <cellStyle name="Comma 3 9 6 3 5" xfId="13013" xr:uid="{3CC22753-F048-41FE-AC57-FFA379D134E6}"/>
    <cellStyle name="Comma 3 9 6 3 5 2" xfId="26877" xr:uid="{E0FA2C28-8942-4511-B1C9-13E8DB2C0BF5}"/>
    <cellStyle name="Comma 3 9 6 3 6" xfId="14758" xr:uid="{CEBA9109-789C-4887-AEFE-DF2EA79006EA}"/>
    <cellStyle name="Comma 3 9 6 3 6 2" xfId="28622" xr:uid="{7D3D969E-2D92-4512-B5B1-9FC7E0037D40}"/>
    <cellStyle name="Comma 3 9 6 3 7" xfId="16306" xr:uid="{F39F22CC-456D-4BA4-B0AA-1498DD407267}"/>
    <cellStyle name="Comma 3 9 6 4" xfId="4933" xr:uid="{B7F0E26B-293C-476B-8FE6-9FBB1D049EAE}"/>
    <cellStyle name="Comma 3 9 6 4 2" xfId="10397" xr:uid="{70434F87-038C-47FA-9CC6-BC4AA99B4591}"/>
    <cellStyle name="Comma 3 9 6 4 2 2" xfId="24262" xr:uid="{35154059-7FBC-482D-9C11-619F3DA73672}"/>
    <cellStyle name="Comma 3 9 6 4 3" xfId="18967" xr:uid="{520D1AE4-39AA-4424-8073-873E3A66F06E}"/>
    <cellStyle name="Comma 3 9 6 5" xfId="5425" xr:uid="{516BCF55-E2FE-4D57-BC48-D18C9F9B6DC3}"/>
    <cellStyle name="Comma 3 9 6 5 2" xfId="10899" xr:uid="{250B5192-3E35-4A18-965C-03B719F70FC7}"/>
    <cellStyle name="Comma 3 9 6 5 2 2" xfId="24764" xr:uid="{D92AAB59-BA6A-4318-878B-C76E47679D13}"/>
    <cellStyle name="Comma 3 9 6 5 3" xfId="19459" xr:uid="{C22E1721-053B-49BF-ADA6-B635A556A928}"/>
    <cellStyle name="Comma 3 9 6 6" xfId="5927" xr:uid="{30D1A04E-B462-4EEF-AF11-6BFBBF95C317}"/>
    <cellStyle name="Comma 3 9 6 6 2" xfId="11401" xr:uid="{2CDF9F58-E473-424C-B21B-8B675C93BBF1}"/>
    <cellStyle name="Comma 3 9 6 6 2 2" xfId="25266" xr:uid="{5E9453BE-17B4-40A2-8AEC-4BED976A99A1}"/>
    <cellStyle name="Comma 3 9 6 6 3" xfId="19961" xr:uid="{EF0A6D5A-E4C2-4FA8-A073-165F45709E3E}"/>
    <cellStyle name="Comma 3 9 6 7" xfId="2951" xr:uid="{7605B9A3-6512-4752-905F-9B127163E883}"/>
    <cellStyle name="Comma 3 9 6 7 2" xfId="16993" xr:uid="{6E3687CF-13D4-452A-BCA9-03BBFC9ACAB6}"/>
    <cellStyle name="Comma 3 9 6 8" xfId="6867" xr:uid="{D7E0AECC-EF4F-4AA8-AE33-7F2422A4396E}"/>
    <cellStyle name="Comma 3 9 6 8 2" xfId="20738" xr:uid="{57105655-422C-4FA8-B209-1BDB9B29DD9F}"/>
    <cellStyle name="Comma 3 9 6 9" xfId="8391" xr:uid="{354A4065-0E59-40FE-B8FB-DD8AEC3FFD63}"/>
    <cellStyle name="Comma 3 9 6 9 2" xfId="22256" xr:uid="{1AA25888-BE00-4999-8FF0-5898E96012A2}"/>
    <cellStyle name="Comma 3 9 7" xfId="1479" xr:uid="{16497940-2BD0-450C-8E69-625D05D21EC1}"/>
    <cellStyle name="Comma 3 9 7 2" xfId="4203" xr:uid="{321C4E62-FC41-4E86-9C6E-C80EF0F0A82F}"/>
    <cellStyle name="Comma 3 9 7 2 2" xfId="9647" xr:uid="{32C052D3-EDCB-43F0-A77F-20BFAC7F49F8}"/>
    <cellStyle name="Comma 3 9 7 2 2 2" xfId="23512" xr:uid="{116173D0-CC85-4F48-93C3-64375F1BB547}"/>
    <cellStyle name="Comma 3 9 7 2 3" xfId="18237" xr:uid="{F9B36D0C-DC8A-40C0-A99B-C3A543E272FC}"/>
    <cellStyle name="Comma 3 9 7 3" xfId="3193" xr:uid="{255BBA7A-3D0F-41D1-A478-468061C82357}"/>
    <cellStyle name="Comma 3 9 7 3 2" xfId="17235" xr:uid="{D38A595A-B66D-472F-8861-9DD25DAB57D7}"/>
    <cellStyle name="Comma 3 9 7 4" xfId="7125" xr:uid="{783FBF9A-073B-4C6A-9566-B7F9FDDADFD6}"/>
    <cellStyle name="Comma 3 9 7 4 2" xfId="20996" xr:uid="{B1DA45B3-5CDB-4C2A-A916-746CE7235062}"/>
    <cellStyle name="Comma 3 9 7 5" xfId="8639" xr:uid="{0E2EEE09-B856-4551-972E-DDA1648577BE}"/>
    <cellStyle name="Comma 3 9 7 5 2" xfId="22504" xr:uid="{4662FB22-0AB3-47D8-977B-2FA7A1DBDE3D}"/>
    <cellStyle name="Comma 3 9 7 6" xfId="12259" xr:uid="{DA0332D7-0030-4C7B-9AE1-24BDFEB1D04B}"/>
    <cellStyle name="Comma 3 9 7 6 2" xfId="26123" xr:uid="{C6E1DA60-ECDD-48AE-99EF-78557666F89E}"/>
    <cellStyle name="Comma 3 9 7 7" xfId="14004" xr:uid="{9966767B-15DD-410A-97B1-080CE651EFC8}"/>
    <cellStyle name="Comma 3 9 7 7 2" xfId="27868" xr:uid="{EC63BE59-BDDB-4759-A746-D6877D6799CF}"/>
    <cellStyle name="Comma 3 9 7 8" xfId="15552" xr:uid="{313690EF-EDFE-4DD3-BF76-36BB645B499A}"/>
    <cellStyle name="Comma 3 9 8" xfId="1987" xr:uid="{9D5ACD04-416D-4F27-9067-2FAAF837D872}"/>
    <cellStyle name="Comma 3 9 8 2" xfId="3707" xr:uid="{360A09A3-1CE4-4C20-818A-97486F5B8743}"/>
    <cellStyle name="Comma 3 9 8 2 2" xfId="17741" xr:uid="{89C78568-BA6C-426A-8B6E-B0E8A20A406E}"/>
    <cellStyle name="Comma 3 9 8 3" xfId="7633" xr:uid="{00E9CD75-7B30-4ADA-9C97-91D4429203F6}"/>
    <cellStyle name="Comma 3 9 8 3 2" xfId="21502" xr:uid="{20738D00-16AE-4587-AEB5-0A16F16728EF}"/>
    <cellStyle name="Comma 3 9 8 4" xfId="9151" xr:uid="{D009A698-AE44-40F7-ACDB-67C6DBB83C88}"/>
    <cellStyle name="Comma 3 9 8 4 2" xfId="23016" xr:uid="{C1370DA6-CAE9-4D3C-A298-CB342C970722}"/>
    <cellStyle name="Comma 3 9 8 5" xfId="12765" xr:uid="{AED6DE78-7D44-4AF3-8B2F-857598269D4F}"/>
    <cellStyle name="Comma 3 9 8 5 2" xfId="26629" xr:uid="{AD92D353-B332-4408-B959-03210537F03E}"/>
    <cellStyle name="Comma 3 9 8 6" xfId="14510" xr:uid="{A56861A1-5165-4CC2-86CA-9EFF01DDCC0A}"/>
    <cellStyle name="Comma 3 9 8 6 2" xfId="28374" xr:uid="{D76EB9D8-155C-4E8C-8204-D3F1062E1CBD}"/>
    <cellStyle name="Comma 3 9 8 7" xfId="16058" xr:uid="{C8A78DD2-FBB4-4FD7-9045-B916AAA80A0B}"/>
    <cellStyle name="Comma 3 9 9" xfId="4703" xr:uid="{334E9114-8895-47E9-8704-9E47647C9890}"/>
    <cellStyle name="Comma 3 9 9 2" xfId="10149" xr:uid="{FC1239F2-B5BA-4255-89EE-8EC537639B88}"/>
    <cellStyle name="Comma 3 9 9 2 2" xfId="24014" xr:uid="{937CB7F1-544E-420A-9407-800ED9244619}"/>
    <cellStyle name="Comma 3 9 9 3" xfId="18737" xr:uid="{BFD70071-787D-47BA-8CE4-595B04F1ED9F}"/>
    <cellStyle name="Comma 30" xfId="6239" xr:uid="{2ACA7BFA-ACA9-4870-AAB2-AF20DBFA8734}"/>
    <cellStyle name="Comma 30 2" xfId="11661" xr:uid="{0163DF53-94B2-41F4-88BC-129898E4A0E1}"/>
    <cellStyle name="Comma 30 2 2" xfId="25526" xr:uid="{7C8B6289-8DFC-4605-8F54-009984BAFD39}"/>
    <cellStyle name="Comma 30 3" xfId="20219" xr:uid="{6BA0296A-58BD-4186-91A1-648516E7B5DD}"/>
    <cellStyle name="Comma 31" xfId="6262" xr:uid="{01CD7837-F74D-45F1-AC9A-C93C17B94779}"/>
    <cellStyle name="Comma 31 2" xfId="11706" xr:uid="{70FEFC77-70A5-44FB-B4E3-AD392A9041B8}"/>
    <cellStyle name="Comma 31 2 2" xfId="25571" xr:uid="{05427DA4-5BFD-4379-94DD-A95665722B43}"/>
    <cellStyle name="Comma 31 3" xfId="20235" xr:uid="{71E077AE-7EB1-4CE7-8145-FCA136934C76}"/>
    <cellStyle name="Comma 32" xfId="6233" xr:uid="{FF92F750-D33F-4171-8741-155DF41A6E44}"/>
    <cellStyle name="Comma 32 2" xfId="11655" xr:uid="{BDFBEB9F-6B94-4656-AD0C-7408E82B9F06}"/>
    <cellStyle name="Comma 32 2 2" xfId="25520" xr:uid="{435E8971-156B-4CD9-9263-FED19A765EB4}"/>
    <cellStyle name="Comma 32 3" xfId="20215" xr:uid="{2EDC05A0-6607-4C83-A269-FA8E9334AF8D}"/>
    <cellStyle name="Comma 33" xfId="6257" xr:uid="{DC86175E-B9C2-4568-B60D-103D9AA0C584}"/>
    <cellStyle name="Comma 33 2" xfId="11701" xr:uid="{B677943D-FC81-46B7-84CA-3543387D5084}"/>
    <cellStyle name="Comma 33 2 2" xfId="25566" xr:uid="{38D79521-1869-491D-808B-3CB9CCBBF498}"/>
    <cellStyle name="Comma 33 3" xfId="20230" xr:uid="{CEB8DFDE-08FD-420C-A729-7B2BCFBDD9D4}"/>
    <cellStyle name="Comma 34" xfId="6261" xr:uid="{223FACDD-8BA1-4988-83B6-2D538F322F3F}"/>
    <cellStyle name="Comma 34 2" xfId="11705" xr:uid="{2ADEEB26-5276-40E4-8DFA-94B292674F39}"/>
    <cellStyle name="Comma 34 2 2" xfId="25570" xr:uid="{3E767F9B-52B4-4590-9EC3-91F701C025E6}"/>
    <cellStyle name="Comma 34 3" xfId="20234" xr:uid="{EC02DDD4-31ED-4E2B-9BE8-6A48646388C9}"/>
    <cellStyle name="Comma 35" xfId="6258" xr:uid="{22B48C39-A420-4C2F-91A8-E7CFA679EF2A}"/>
    <cellStyle name="Comma 35 2" xfId="11702" xr:uid="{1E060608-A566-47E7-A255-45020125893E}"/>
    <cellStyle name="Comma 35 2 2" xfId="25567" xr:uid="{B4BAE3D9-0671-4A51-991D-7856B5A017C1}"/>
    <cellStyle name="Comma 35 3" xfId="20231" xr:uid="{A325C849-E793-4254-937D-A434211F2CC2}"/>
    <cellStyle name="Comma 36" xfId="14991" xr:uid="{782E53DF-C0CA-4DEF-87FB-8382575BEB1C}"/>
    <cellStyle name="Comma 4" xfId="169" xr:uid="{00000000-0005-0000-0000-0000D5000000}"/>
    <cellStyle name="Comma 4 2" xfId="114" xr:uid="{00000000-0005-0000-0000-0000D6000000}"/>
    <cellStyle name="Comma 4 2 2" xfId="565" xr:uid="{DA454F90-5ECA-43DF-9A0F-D8941468BDB8}"/>
    <cellStyle name="Comma 4 3" xfId="556" xr:uid="{977D02A7-75EB-48A3-AAE5-A9C08C06C0D8}"/>
    <cellStyle name="Comma 46" xfId="14994" xr:uid="{AEF42B9E-07C4-42EF-A85A-8B5F3078EF61}"/>
    <cellStyle name="Comma 46 2" xfId="14996" xr:uid="{8DE35686-D35C-4879-946F-4C336C330491}"/>
    <cellStyle name="Comma 5" xfId="30" xr:uid="{00000000-0005-0000-0000-0000D7000000}"/>
    <cellStyle name="Comma 5 2" xfId="236" xr:uid="{00000000-0005-0000-0000-0000D8000000}"/>
    <cellStyle name="Comma 5 2 2" xfId="2518" xr:uid="{BDFA24E1-9A10-4ECF-938E-65EF3727F382}"/>
    <cellStyle name="Comma 5 2 2 2" xfId="6574" xr:uid="{50337618-2191-4297-91C2-6E1645D08E41}"/>
    <cellStyle name="Comma 5 2 3" xfId="743" xr:uid="{26358691-60CD-4A16-BE00-516355C344D8}"/>
    <cellStyle name="Comma 5 3" xfId="6224" xr:uid="{8C844A56-99B6-4683-AF59-0DBAD2735E69}"/>
    <cellStyle name="Comma 6" xfId="234" xr:uid="{00000000-0005-0000-0000-0000D9000000}"/>
    <cellStyle name="Comma 6 2" xfId="380" xr:uid="{00000000-0005-0000-0000-0000DA000000}"/>
    <cellStyle name="Comma 6 2 2" xfId="2588" xr:uid="{2D0E45AA-D259-4ECF-AB3A-BF6E62DD80EE}"/>
    <cellStyle name="Comma 6 2 2 2" xfId="6575" xr:uid="{6D91ACDF-D508-40AB-98F1-5A07BF4743BD}"/>
    <cellStyle name="Comma 6 2 2 3" xfId="16630" xr:uid="{C48CB98A-2846-40AA-8080-0B9F7696886E}"/>
    <cellStyle name="Comma 6 2 3" xfId="6355" xr:uid="{F8AEBD6F-7329-40E4-864B-93497A321D4C}"/>
    <cellStyle name="Comma 6 2 3 2" xfId="20326" xr:uid="{E196EC2B-1B97-4806-80C1-440624BFAF0E}"/>
    <cellStyle name="Comma 6 2 4" xfId="13334" xr:uid="{D03376EA-EFB6-48D9-9592-D8BCBFE5A67B}"/>
    <cellStyle name="Comma 6 2 4 2" xfId="27198" xr:uid="{CC85B114-C6B6-47D8-9BBC-895C10BE3744}"/>
    <cellStyle name="Comma 6 2 5" xfId="744" xr:uid="{576EBA67-907D-4195-AA78-2138071AB8E9}"/>
    <cellStyle name="Comma 6 3" xfId="431" xr:uid="{00000000-0005-0000-0000-0000DB000000}"/>
    <cellStyle name="Comma 6 3 2" xfId="6406" xr:uid="{2B69E417-08A4-4C45-BB03-039CC78C00C3}"/>
    <cellStyle name="Comma 6 3 2 2" xfId="20377" xr:uid="{B0979772-9627-4006-8C61-BEB1D79E2B6D}"/>
    <cellStyle name="Comma 6 3 3" xfId="11686" xr:uid="{1B367EB0-7C6C-4356-BFAB-1FF8E4D45000}"/>
    <cellStyle name="Comma 6 3 3 2" xfId="25551" xr:uid="{92BA7261-340F-44B5-91B4-1A0F690F6C55}"/>
    <cellStyle name="Comma 6 3 4" xfId="13385" xr:uid="{84535B83-BB76-4B30-97A3-503B676FC8E6}"/>
    <cellStyle name="Comma 6 3 4 2" xfId="27249" xr:uid="{746B6696-A7E4-4EDA-B029-1D15591777EE}"/>
    <cellStyle name="Comma 6 3 5" xfId="2639" xr:uid="{BE8FFC7C-A0F1-4CBB-8641-862586E9BDC1}"/>
    <cellStyle name="Comma 6 3 6" xfId="16681" xr:uid="{632513C6-17C0-43B9-8558-786E324A0556}"/>
    <cellStyle name="Comma 6 4" xfId="488" xr:uid="{00000000-0005-0000-0000-0000DC000000}"/>
    <cellStyle name="Comma 6 4 2" xfId="6462" xr:uid="{47A797A0-BA49-4E77-8A0C-0EEDAECDF3BF}"/>
    <cellStyle name="Comma 6 4 2 2" xfId="20433" xr:uid="{23341807-1ADE-4156-8DC0-67C2F5140D3D}"/>
    <cellStyle name="Comma 6 4 3" xfId="13441" xr:uid="{057A3337-5E74-4CCC-832B-26F44A29A19F}"/>
    <cellStyle name="Comma 6 4 3 2" xfId="27305" xr:uid="{B4630077-0F1A-4F42-9B19-1D872FBA8331}"/>
    <cellStyle name="Comma 6 4 4" xfId="2695" xr:uid="{498C0217-FE02-46ED-850E-3DC27312B6AE}"/>
    <cellStyle name="Comma 6 4 5" xfId="16737" xr:uid="{740E3EC4-BC4C-486D-900F-B30B133FE061}"/>
    <cellStyle name="Comma 6 5" xfId="2516" xr:uid="{91459543-890B-46B4-9CA4-711FA8D584D5}"/>
    <cellStyle name="Comma 6 5 2" xfId="6482" xr:uid="{781BC026-D067-4CE1-AADD-9F609DD59E95}"/>
    <cellStyle name="Comma 6 5 3" xfId="16579" xr:uid="{4D6D8CCE-9C1C-42F4-B6F6-0A6995AACFCC}"/>
    <cellStyle name="Comma 6 6" xfId="6304" xr:uid="{5847DEAB-91EB-4F3D-8E6B-7D8366D60026}"/>
    <cellStyle name="Comma 6 6 2" xfId="20275" xr:uid="{A186C4C2-6A48-43B7-A6C3-0A4AE71E6659}"/>
    <cellStyle name="Comma 6 7" xfId="13283" xr:uid="{B2A0AB85-A2FC-4128-A313-9F4600098FCF}"/>
    <cellStyle name="Comma 6 7 2" xfId="27147" xr:uid="{D2168B5C-EE3E-4371-8E99-1507909EF463}"/>
    <cellStyle name="Comma 6 8" xfId="512" xr:uid="{247E7DCF-6B28-4418-9837-EE96E5454051}"/>
    <cellStyle name="Comma 7" xfId="99" xr:uid="{00000000-0005-0000-0000-0000DD000000}"/>
    <cellStyle name="Comma 7 10" xfId="11713" xr:uid="{FC5A2861-4443-4C03-A557-E63B22185EF1}"/>
    <cellStyle name="Comma 7 10 2" xfId="25577" xr:uid="{38115B3F-3F54-401F-BD42-F122A369C205}"/>
    <cellStyle name="Comma 7 11" xfId="13258" xr:uid="{98694F63-3256-4395-AC9E-E7B58F132B32}"/>
    <cellStyle name="Comma 7 11 2" xfId="27122" xr:uid="{2AC22348-FF36-47D5-88CF-69DE29B0E3C0}"/>
    <cellStyle name="Comma 7 12" xfId="513" xr:uid="{44AEFF80-3F1C-4705-BCC6-4A7AB0C1AA73}"/>
    <cellStyle name="Comma 7 13" xfId="15006" xr:uid="{DF348C4E-4760-40AF-8648-F44A15EBBBCB}"/>
    <cellStyle name="Comma 7 2" xfId="164" xr:uid="{00000000-0005-0000-0000-0000DE000000}"/>
    <cellStyle name="Comma 7 2 10" xfId="13262" xr:uid="{0B69AF0A-3D14-498E-8F85-B420C6272E54}"/>
    <cellStyle name="Comma 7 2 10 2" xfId="27126" xr:uid="{0F3A3A08-3DF6-495E-AA62-B3A57E114F98}"/>
    <cellStyle name="Comma 7 2 11" xfId="514" xr:uid="{428C6C5B-2FA4-4698-91A1-3539A394EF7F}"/>
    <cellStyle name="Comma 7 2 12" xfId="15007" xr:uid="{361A037D-552F-41DF-9709-9AA133E71AE4}"/>
    <cellStyle name="Comma 7 2 2" xfId="334" xr:uid="{00000000-0005-0000-0000-0000DF000000}"/>
    <cellStyle name="Comma 7 2 2 2" xfId="387" xr:uid="{00000000-0005-0000-0000-0000E0000000}"/>
    <cellStyle name="Comma 7 2 2 2 2" xfId="6362" xr:uid="{AE37D7A2-D47C-437E-A3AD-5C6705569F43}"/>
    <cellStyle name="Comma 7 2 2 2 2 2" xfId="20333" xr:uid="{026FEF4E-6E99-43B2-99DA-F18A6097C7CA}"/>
    <cellStyle name="Comma 7 2 2 2 3" xfId="11693" xr:uid="{3A5FBEC1-0F58-435A-931E-41E534CB5094}"/>
    <cellStyle name="Comma 7 2 2 2 3 2" xfId="25558" xr:uid="{39BE615F-594D-4AC6-B024-69E8DEC331A7}"/>
    <cellStyle name="Comma 7 2 2 2 4" xfId="13341" xr:uid="{8364130E-F863-432D-A4D1-BEABD6E22B57}"/>
    <cellStyle name="Comma 7 2 2 2 4 2" xfId="27205" xr:uid="{C6B6FCDE-3A01-432B-9738-37503EA23A4D}"/>
    <cellStyle name="Comma 7 2 2 2 5" xfId="2595" xr:uid="{7CC8CF8A-2996-44EA-A188-7EB60618985B}"/>
    <cellStyle name="Comma 7 2 2 2 6" xfId="16637" xr:uid="{EA2AF9B5-3F42-445C-B045-129796F2097A}"/>
    <cellStyle name="Comma 7 2 2 3" xfId="438" xr:uid="{00000000-0005-0000-0000-0000E1000000}"/>
    <cellStyle name="Comma 7 2 2 3 2" xfId="6413" xr:uid="{ECB0F2FA-B827-4BE6-AC10-155E578E7707}"/>
    <cellStyle name="Comma 7 2 2 3 2 2" xfId="20384" xr:uid="{984D8178-1C9D-40DC-90FE-8315492E83C9}"/>
    <cellStyle name="Comma 7 2 2 3 3" xfId="13392" xr:uid="{4EFDC387-590B-4C8E-921C-065E05B2F95D}"/>
    <cellStyle name="Comma 7 2 2 3 3 2" xfId="27256" xr:uid="{ED31987E-6F18-4028-9F1C-8B021D426572}"/>
    <cellStyle name="Comma 7 2 2 3 4" xfId="2646" xr:uid="{1E73D05B-8061-47D0-B5A7-5CDD0A65FAE1}"/>
    <cellStyle name="Comma 7 2 2 3 5" xfId="16688" xr:uid="{5E032031-9195-44C2-835B-D829E0EB778B}"/>
    <cellStyle name="Comma 7 2 2 4" xfId="495" xr:uid="{00000000-0005-0000-0000-0000E2000000}"/>
    <cellStyle name="Comma 7 2 2 4 2" xfId="6469" xr:uid="{6577C9FB-B6C1-44A6-B0D3-0C7E12F5AFE3}"/>
    <cellStyle name="Comma 7 2 2 4 2 2" xfId="20440" xr:uid="{AEAFEC5D-C741-4B91-BE89-DE7610EA762D}"/>
    <cellStyle name="Comma 7 2 2 4 3" xfId="13448" xr:uid="{A679C963-6ACC-4E4D-8E1E-41581926446D}"/>
    <cellStyle name="Comma 7 2 2 4 3 2" xfId="27312" xr:uid="{B1D9CF22-8DA3-4D89-A5B4-38313104C08D}"/>
    <cellStyle name="Comma 7 2 2 4 4" xfId="2702" xr:uid="{FE08245F-FE22-48AD-A7D5-4002E0AEA3C3}"/>
    <cellStyle name="Comma 7 2 2 4 5" xfId="16744" xr:uid="{5BFD1019-C725-44D7-9FDA-7E6C4E99D139}"/>
    <cellStyle name="Comma 7 2 2 5" xfId="2543" xr:uid="{E2A7FDC5-BAB2-495C-963C-27ABFB788C72}"/>
    <cellStyle name="Comma 7 2 2 5 2" xfId="6577" xr:uid="{BEA8F316-D617-4E56-AD5E-B868DC5CEEBC}"/>
    <cellStyle name="Comma 7 2 2 5 3" xfId="16586" xr:uid="{FCA9651D-59F9-4ED6-8583-C44F714D0208}"/>
    <cellStyle name="Comma 7 2 2 6" xfId="6311" xr:uid="{4C0C2BAC-4470-474E-9B30-F42DE66614F9}"/>
    <cellStyle name="Comma 7 2 2 6 2" xfId="20282" xr:uid="{EC8C1158-156A-489F-9D22-23D1FEF82D46}"/>
    <cellStyle name="Comma 7 2 2 7" xfId="13290" xr:uid="{74F1208E-2A06-43E4-857F-EFC3FD49F64B}"/>
    <cellStyle name="Comma 7 2 2 7 2" xfId="27154" xr:uid="{EB1F708F-2524-49DC-BED1-B0E53E7E2A5E}"/>
    <cellStyle name="Comma 7 2 2 8" xfId="746" xr:uid="{16A8447E-05D3-4A9E-B350-7F0E45C3A072}"/>
    <cellStyle name="Comma 7 2 3" xfId="346" xr:uid="{00000000-0005-0000-0000-0000E3000000}"/>
    <cellStyle name="Comma 7 2 3 2" xfId="2554" xr:uid="{5722A7F4-048D-4CCC-81D9-B914EEFA55DA}"/>
    <cellStyle name="Comma 7 2 3 2 2" xfId="6514" xr:uid="{033316E8-F469-4CFA-98B1-89351D79B1F2}"/>
    <cellStyle name="Comma 7 2 3 2 2 2" xfId="20469" xr:uid="{8D5D9FEC-B2A6-4C5E-916A-BA0360D90DA5}"/>
    <cellStyle name="Comma 7 2 3 2 3" xfId="13477" xr:uid="{B68DE25C-2D85-4CD5-B436-FB3D962FD9FB}"/>
    <cellStyle name="Comma 7 2 3 2 3 2" xfId="27341" xr:uid="{B113D0EF-2698-4AC8-BA55-5686F448A0C4}"/>
    <cellStyle name="Comma 7 2 3 2 4" xfId="16597" xr:uid="{DD18EA99-F9A2-4BED-9E84-F105B4109DBB}"/>
    <cellStyle name="Comma 7 2 3 3" xfId="6322" xr:uid="{B1A048B1-177B-4FBF-B7A7-7FCDC2B2764D}"/>
    <cellStyle name="Comma 7 2 3 3 2" xfId="20293" xr:uid="{0F999E8B-5CEF-4869-9DF4-6335D6E8BD90}"/>
    <cellStyle name="Comma 7 2 3 4" xfId="9130" xr:uid="{BD6C76D9-39EA-4979-932D-D2D05306EAD5}"/>
    <cellStyle name="Comma 7 2 3 4 2" xfId="22995" xr:uid="{6AA880A6-84B4-4E6C-B3C5-C0AC028548B1}"/>
    <cellStyle name="Comma 7 2 3 5" xfId="11732" xr:uid="{8371EDC2-DA08-47A9-9085-F188468E036D}"/>
    <cellStyle name="Comma 7 2 3 5 2" xfId="25596" xr:uid="{02B09512-8998-4AAD-8055-D41CDD5DC23C}"/>
    <cellStyle name="Comma 7 2 3 6" xfId="13301" xr:uid="{551C2669-0029-43E2-B44D-C02E4F8AD529}"/>
    <cellStyle name="Comma 7 2 3 6 2" xfId="27165" xr:uid="{1AA5A168-0063-40BB-9915-CAE74FBAAB22}"/>
    <cellStyle name="Comma 7 2 3 7" xfId="549" xr:uid="{A41FA71D-E1DC-4A09-8A31-0545FDD51F85}"/>
    <cellStyle name="Comma 7 2 3 8" xfId="15025" xr:uid="{4D762419-E49D-46CA-B11C-96D757FD0CA4}"/>
    <cellStyle name="Comma 7 2 4" xfId="398" xr:uid="{00000000-0005-0000-0000-0000E4000000}"/>
    <cellStyle name="Comma 7 2 4 2" xfId="2606" xr:uid="{8F1B7FAE-6E18-4DCE-A4B0-F3F11F2A8D6A}"/>
    <cellStyle name="Comma 7 2 4 2 2" xfId="7104" xr:uid="{064CDC33-2BBF-4A3E-91A9-6322DEB5F1CC}"/>
    <cellStyle name="Comma 7 2 4 2 2 2" xfId="20975" xr:uid="{BD144994-1AB2-4C78-86E0-AC7ED58AD027}"/>
    <cellStyle name="Comma 7 2 4 2 3" xfId="13983" xr:uid="{E1D6BE75-8D9F-4F1F-B472-D31C0F37E70C}"/>
    <cellStyle name="Comma 7 2 4 2 3 2" xfId="27847" xr:uid="{E0FCD0E5-BFD3-46D8-9E52-82F6EC985AE4}"/>
    <cellStyle name="Comma 7 2 4 2 4" xfId="16648" xr:uid="{75327EE7-F2E6-4572-AC1E-5D315FCEFF28}"/>
    <cellStyle name="Comma 7 2 4 3" xfId="6373" xr:uid="{EB35F9EF-D3A7-4A48-8895-5790B4C4135E}"/>
    <cellStyle name="Comma 7 2 4 3 2" xfId="20344" xr:uid="{0F4DB006-8A6C-4D2A-A639-9A06D182D6CA}"/>
    <cellStyle name="Comma 7 2 4 4" xfId="11663" xr:uid="{1D81D73D-D022-4100-86C6-B967B211923F}"/>
    <cellStyle name="Comma 7 2 4 4 2" xfId="25528" xr:uid="{4981717C-C834-4030-BDCA-EC7F581F7975}"/>
    <cellStyle name="Comma 7 2 4 5" xfId="12238" xr:uid="{8309E5E2-B246-47A7-99D9-AE2694411094}"/>
    <cellStyle name="Comma 7 2 4 5 2" xfId="26102" xr:uid="{6E6DE637-89F6-4F2E-BBB7-C683ED676731}"/>
    <cellStyle name="Comma 7 2 4 6" xfId="13352" xr:uid="{E2C37E9F-C6CA-492F-957F-24637D8D4AF9}"/>
    <cellStyle name="Comma 7 2 4 6 2" xfId="27216" xr:uid="{A46DEF57-9D0B-4F2B-9AF8-8D88D9A1345D}"/>
    <cellStyle name="Comma 7 2 4 7" xfId="1458" xr:uid="{2D6FB36A-4F4A-469E-831C-07A06F43A559}"/>
    <cellStyle name="Comma 7 2 4 8" xfId="15531" xr:uid="{ED98E4D8-FF8B-4874-AE50-B0DCD236DCEA}"/>
    <cellStyle name="Comma 7 2 5" xfId="466" xr:uid="{00000000-0005-0000-0000-0000E5000000}"/>
    <cellStyle name="Comma 7 2 5 2" xfId="2674" xr:uid="{8C8E83C2-D346-4DB8-92E7-75E6CEE0E40C}"/>
    <cellStyle name="Comma 7 2 5 2 2" xfId="7611" xr:uid="{4ED60150-6B47-4066-977E-2D7579D8856D}"/>
    <cellStyle name="Comma 7 2 5 2 2 2" xfId="21481" xr:uid="{580381A6-42DC-4E82-9D49-0D4519C4742F}"/>
    <cellStyle name="Comma 7 2 5 2 3" xfId="14489" xr:uid="{28601675-AEBC-440B-9D42-000CC89AB33D}"/>
    <cellStyle name="Comma 7 2 5 2 3 2" xfId="28353" xr:uid="{00F7024F-FF97-418E-B418-1CAD42560D20}"/>
    <cellStyle name="Comma 7 2 5 2 4" xfId="16716" xr:uid="{199C4A82-B803-4185-B6F6-8C769B86EBA4}"/>
    <cellStyle name="Comma 7 2 5 3" xfId="6441" xr:uid="{CC5F04C9-1417-4A5E-AA5A-597DC60C75C1}"/>
    <cellStyle name="Comma 7 2 5 3 2" xfId="20412" xr:uid="{F103A1CA-AF7F-4B6A-B895-D107E3DBD835}"/>
    <cellStyle name="Comma 7 2 5 4" xfId="12744" xr:uid="{AF2CA1E4-9FD0-4CBA-B609-0F08C4B333C1}"/>
    <cellStyle name="Comma 7 2 5 4 2" xfId="26608" xr:uid="{1FED71FF-EB7A-46A1-9E14-79559C805CD4}"/>
    <cellStyle name="Comma 7 2 5 5" xfId="13420" xr:uid="{FEDEA623-F5E3-4E6B-89BA-48F9ED2FD9A5}"/>
    <cellStyle name="Comma 7 2 5 5 2" xfId="27284" xr:uid="{0BAD0CD8-8311-4036-AB29-3033434ACE98}"/>
    <cellStyle name="Comma 7 2 5 6" xfId="1965" xr:uid="{2A9F59B4-3382-49CC-B0AD-C7A4217E1351}"/>
    <cellStyle name="Comma 7 2 5 7" xfId="16037" xr:uid="{081DAB95-DF83-435F-B8B3-EE25FF246CD3}"/>
    <cellStyle name="Comma 7 2 6" xfId="2491" xr:uid="{A6777BE7-4BC9-4864-AEAB-036D79BF5B26}"/>
    <cellStyle name="Comma 7 2 6 2" xfId="6484" xr:uid="{4E194837-F556-487C-BBBD-F646786EC102}"/>
    <cellStyle name="Comma 7 2 6 2 2" xfId="20451" xr:uid="{B1235717-D6BD-441F-BA15-00BE7D6A7CCF}"/>
    <cellStyle name="Comma 7 2 6 3" xfId="13459" xr:uid="{3979489D-5217-42A1-A899-9AD6E3E055C2}"/>
    <cellStyle name="Comma 7 2 6 3 2" xfId="27323" xr:uid="{EF737482-4089-4A31-83FC-F3E0ED486314}"/>
    <cellStyle name="Comma 7 2 6 4" xfId="16556" xr:uid="{05163FC7-B4C7-4D4E-A033-1DD96204C17D}"/>
    <cellStyle name="Comma 7 2 7" xfId="6283" xr:uid="{DD5BED0A-EC0A-4AB5-80F2-F97731392CEA}"/>
    <cellStyle name="Comma 7 2 7 2" xfId="20254" xr:uid="{C077EF48-DF33-441B-B612-EE0820C55EB7}"/>
    <cellStyle name="Comma 7 2 8" xfId="8122" xr:uid="{1B4ADB2E-4837-4760-BEF0-DC67DD26210E}"/>
    <cellStyle name="Comma 7 2 8 2" xfId="21987" xr:uid="{92420DC4-A039-41E4-B797-2D01499294AB}"/>
    <cellStyle name="Comma 7 2 9" xfId="11714" xr:uid="{026607C2-0363-483C-8771-05A6525BC993}"/>
    <cellStyle name="Comma 7 2 9 2" xfId="25578" xr:uid="{90599EB0-1A61-4997-B2A2-A8C756D9E5D5}"/>
    <cellStyle name="Comma 7 3" xfId="284" xr:uid="{00000000-0005-0000-0000-0000E6000000}"/>
    <cellStyle name="Comma 7 3 2" xfId="383" xr:uid="{00000000-0005-0000-0000-0000E7000000}"/>
    <cellStyle name="Comma 7 3 2 2" xfId="6358" xr:uid="{7F4D6529-6E41-4A64-B6DA-47DAD5DB3629}"/>
    <cellStyle name="Comma 7 3 2 2 2" xfId="20329" xr:uid="{D0C36D8F-87BE-410C-A347-55A57E4EAF8A}"/>
    <cellStyle name="Comma 7 3 2 3" xfId="11689" xr:uid="{C401A6C4-B7EB-44A0-8A2B-198D7357D0EC}"/>
    <cellStyle name="Comma 7 3 2 3 2" xfId="25554" xr:uid="{4D0B76F0-25F0-4F00-B2D4-1E1D0F078B6B}"/>
    <cellStyle name="Comma 7 3 2 4" xfId="13337" xr:uid="{E0E1D45D-7894-407C-B323-9DF0E02CC73C}"/>
    <cellStyle name="Comma 7 3 2 4 2" xfId="27201" xr:uid="{FDFC9A94-65F0-49DA-AC6D-B6470C7108EA}"/>
    <cellStyle name="Comma 7 3 2 5" xfId="2591" xr:uid="{442676F8-467F-4027-9230-83D5FE2D879F}"/>
    <cellStyle name="Comma 7 3 2 6" xfId="16633" xr:uid="{FBAB0F93-C86E-4B1D-A8C5-DE88F64F4AC2}"/>
    <cellStyle name="Comma 7 3 3" xfId="434" xr:uid="{00000000-0005-0000-0000-0000E8000000}"/>
    <cellStyle name="Comma 7 3 3 2" xfId="6409" xr:uid="{5E5A03F1-426D-4BD6-9CAC-ECE156C188DA}"/>
    <cellStyle name="Comma 7 3 3 2 2" xfId="20380" xr:uid="{3ADA8660-9E2B-40BF-A486-4F9C9E4193DA}"/>
    <cellStyle name="Comma 7 3 3 3" xfId="13388" xr:uid="{E8B17B73-AAC6-4E28-A190-2F00FC1ED25B}"/>
    <cellStyle name="Comma 7 3 3 3 2" xfId="27252" xr:uid="{919088DD-72BF-44EA-B96A-69BAE909CB41}"/>
    <cellStyle name="Comma 7 3 3 4" xfId="2642" xr:uid="{8C6B27C2-46E0-4F0C-B055-43AFB14003F6}"/>
    <cellStyle name="Comma 7 3 3 5" xfId="16684" xr:uid="{1A39E096-31D5-4377-9E22-2824760A8CCD}"/>
    <cellStyle name="Comma 7 3 4" xfId="491" xr:uid="{00000000-0005-0000-0000-0000E9000000}"/>
    <cellStyle name="Comma 7 3 4 2" xfId="6465" xr:uid="{38CC53E5-2EEB-43BE-99DD-87D28970F3C9}"/>
    <cellStyle name="Comma 7 3 4 2 2" xfId="20436" xr:uid="{3121D309-4461-4DBA-81CC-8721A15C5B43}"/>
    <cellStyle name="Comma 7 3 4 3" xfId="13444" xr:uid="{B8C7C4B5-5856-4BCA-930D-D1B7238EB9DB}"/>
    <cellStyle name="Comma 7 3 4 3 2" xfId="27308" xr:uid="{1CED42C4-94E2-46C3-8A29-5DC7151795E2}"/>
    <cellStyle name="Comma 7 3 4 4" xfId="2698" xr:uid="{013D2DC6-4739-45B7-A91A-8A23BC74AE36}"/>
    <cellStyle name="Comma 7 3 4 5" xfId="16740" xr:uid="{9A4A1767-6180-4CDD-8362-B6A0F8A8B9AB}"/>
    <cellStyle name="Comma 7 3 5" xfId="2533" xr:uid="{E072F137-A1DF-4CBD-A8A5-BEE92CB5BB86}"/>
    <cellStyle name="Comma 7 3 5 2" xfId="6576" xr:uid="{C6A8BC9B-ACAD-4EF7-900F-5DC21CB3FEEA}"/>
    <cellStyle name="Comma 7 3 5 3" xfId="16582" xr:uid="{9716B3B4-2C63-47C9-9298-850AAB3D7F3A}"/>
    <cellStyle name="Comma 7 3 6" xfId="6307" xr:uid="{31B318CB-A240-4B4F-866F-49C3A71A632D}"/>
    <cellStyle name="Comma 7 3 6 2" xfId="20278" xr:uid="{551B284C-CB45-4AC2-9D93-3E30B0EC56A2}"/>
    <cellStyle name="Comma 7 3 7" xfId="13286" xr:uid="{92991F5A-4323-4528-9D49-14F57D134215}"/>
    <cellStyle name="Comma 7 3 7 2" xfId="27150" xr:uid="{A6BDBC77-8CFD-41A5-8948-2CAFA4E3378A}"/>
    <cellStyle name="Comma 7 3 8" xfId="745" xr:uid="{CB1A44AD-7973-4D2F-ADE5-E9B80981BF04}"/>
    <cellStyle name="Comma 7 4" xfId="342" xr:uid="{00000000-0005-0000-0000-0000EA000000}"/>
    <cellStyle name="Comma 7 4 2" xfId="2550" xr:uid="{158DF4A6-C7C9-4BB8-B7A1-EFB46D3B7DCC}"/>
    <cellStyle name="Comma 7 4 2 2" xfId="6510" xr:uid="{E96693DE-BF9D-4DFB-B8F7-84AA54CFB9AA}"/>
    <cellStyle name="Comma 7 4 2 2 2" xfId="20465" xr:uid="{D55BA15D-B499-4152-AAE8-3BF5BB685E81}"/>
    <cellStyle name="Comma 7 4 2 3" xfId="13473" xr:uid="{1222D8EA-83A2-4815-A40C-25AE628A5541}"/>
    <cellStyle name="Comma 7 4 2 3 2" xfId="27337" xr:uid="{5DDB20F9-A3FE-46A7-8F6C-C7E88DDBD550}"/>
    <cellStyle name="Comma 7 4 2 4" xfId="16593" xr:uid="{2914EC10-59CB-4483-BF6E-D1348EE9D436}"/>
    <cellStyle name="Comma 7 4 3" xfId="6318" xr:uid="{1FA2AA5D-EDAC-4BED-8723-D03D62896D68}"/>
    <cellStyle name="Comma 7 4 3 2" xfId="20289" xr:uid="{872DE1E5-84B8-4BFC-8250-3C343381F89F}"/>
    <cellStyle name="Comma 7 4 4" xfId="9126" xr:uid="{B32A1056-542B-4027-89B0-8C8C89AD9416}"/>
    <cellStyle name="Comma 7 4 4 2" xfId="22991" xr:uid="{7C3C0925-C356-479D-941A-4009C0DE8795}"/>
    <cellStyle name="Comma 7 4 5" xfId="11728" xr:uid="{35358903-4EA6-4E00-B733-978993A494C6}"/>
    <cellStyle name="Comma 7 4 5 2" xfId="25592" xr:uid="{AA68D4A3-799D-457D-AAC0-1B96C1B896ED}"/>
    <cellStyle name="Comma 7 4 6" xfId="13297" xr:uid="{230ED5F4-C0E9-41CF-A755-5433617BA72C}"/>
    <cellStyle name="Comma 7 4 6 2" xfId="27161" xr:uid="{87B4003F-E069-4491-ABA8-590B991D37C2}"/>
    <cellStyle name="Comma 7 4 7" xfId="545" xr:uid="{F1AFFB65-3BFE-496A-A46D-E55191245A09}"/>
    <cellStyle name="Comma 7 4 8" xfId="15021" xr:uid="{CE0CEF10-2BD5-45DF-8AA7-57C52155DDBA}"/>
    <cellStyle name="Comma 7 5" xfId="394" xr:uid="{00000000-0005-0000-0000-0000EB000000}"/>
    <cellStyle name="Comma 7 5 2" xfId="2602" xr:uid="{ACAB8DC6-2A07-4001-B099-092D3E2367B0}"/>
    <cellStyle name="Comma 7 5 2 2" xfId="7100" xr:uid="{C0D99409-F7FB-4DB8-BD91-0802E559C4C1}"/>
    <cellStyle name="Comma 7 5 2 2 2" xfId="20971" xr:uid="{C1F206C4-E437-44A5-9033-A748DAF9ACAE}"/>
    <cellStyle name="Comma 7 5 2 3" xfId="13979" xr:uid="{4DD856B5-E560-4725-AACB-D8A63C992186}"/>
    <cellStyle name="Comma 7 5 2 3 2" xfId="27843" xr:uid="{B265446B-426F-416C-BAE0-4ACA222B30D4}"/>
    <cellStyle name="Comma 7 5 2 4" xfId="16644" xr:uid="{138B172D-5336-4316-9645-00F4E53ABAF4}"/>
    <cellStyle name="Comma 7 5 3" xfId="6369" xr:uid="{B7ED6B9E-AD40-4947-8AE1-090D24684FE8}"/>
    <cellStyle name="Comma 7 5 3 2" xfId="20340" xr:uid="{761870DE-C833-4085-8749-71F7AEF5C615}"/>
    <cellStyle name="Comma 7 5 4" xfId="11658" xr:uid="{2E88E265-CCAF-4C4D-A27B-BF29AD6712F8}"/>
    <cellStyle name="Comma 7 5 4 2" xfId="25523" xr:uid="{7A357B51-2351-4F61-BB40-4F49FF303958}"/>
    <cellStyle name="Comma 7 5 5" xfId="12234" xr:uid="{C22069CC-C807-497B-8A47-0A1E8761FD10}"/>
    <cellStyle name="Comma 7 5 5 2" xfId="26098" xr:uid="{121EA9F1-0632-42EF-B179-686D4EACB7B4}"/>
    <cellStyle name="Comma 7 5 6" xfId="13348" xr:uid="{048859CA-018C-412E-9189-9578723C2CAD}"/>
    <cellStyle name="Comma 7 5 6 2" xfId="27212" xr:uid="{ED3A1E2D-5C5B-4F90-8F00-B61153DD3387}"/>
    <cellStyle name="Comma 7 5 7" xfId="1454" xr:uid="{645C61AD-9D9D-407A-B6D4-D27D797BF218}"/>
    <cellStyle name="Comma 7 5 8" xfId="15527" xr:uid="{EA687DA1-03BD-470A-9FAC-2941B7211844}"/>
    <cellStyle name="Comma 7 6" xfId="462" xr:uid="{00000000-0005-0000-0000-0000EC000000}"/>
    <cellStyle name="Comma 7 6 2" xfId="2670" xr:uid="{5D3BF9DD-3999-4AFF-BA60-C5325E83B097}"/>
    <cellStyle name="Comma 7 6 2 2" xfId="7607" xr:uid="{A90AC78F-BF8F-4E67-BD7C-3437CFD161E5}"/>
    <cellStyle name="Comma 7 6 2 2 2" xfId="21477" xr:uid="{04AD1C66-A580-46F9-B28C-9EFFB77B197F}"/>
    <cellStyle name="Comma 7 6 2 3" xfId="14485" xr:uid="{482E2A15-89CF-4C71-963E-F885E1929364}"/>
    <cellStyle name="Comma 7 6 2 3 2" xfId="28349" xr:uid="{5F87CA6C-F078-4A6A-8B6B-9C03E2312AB2}"/>
    <cellStyle name="Comma 7 6 2 4" xfId="16712" xr:uid="{10EFF18E-4FEC-4092-B4E9-03380168A328}"/>
    <cellStyle name="Comma 7 6 3" xfId="6437" xr:uid="{4673F485-FC6B-4452-819B-59C88AA3D6A8}"/>
    <cellStyle name="Comma 7 6 3 2" xfId="20408" xr:uid="{DD1F3E48-718B-4780-A44D-910880258C40}"/>
    <cellStyle name="Comma 7 6 4" xfId="12740" xr:uid="{3C47A8A9-9F91-41F9-ADB6-7FE0CB3BF40E}"/>
    <cellStyle name="Comma 7 6 4 2" xfId="26604" xr:uid="{30492580-C0A6-4178-921E-0519BE0CB4FE}"/>
    <cellStyle name="Comma 7 6 5" xfId="13416" xr:uid="{9A806CEF-6041-4B76-80A2-6156AA4ACA13}"/>
    <cellStyle name="Comma 7 6 5 2" xfId="27280" xr:uid="{DEBC20CF-0E97-423B-9833-ACFB59C390B8}"/>
    <cellStyle name="Comma 7 6 6" xfId="1961" xr:uid="{2B158817-DE8E-4AD2-9074-BC0696D6B767}"/>
    <cellStyle name="Comma 7 6 7" xfId="16033" xr:uid="{765C3F7C-3B9B-4DCB-A3A2-B7D0719D6CFB}"/>
    <cellStyle name="Comma 7 7" xfId="2486" xr:uid="{B8EC4712-BEFA-4839-84E3-BE95585C4170}"/>
    <cellStyle name="Comma 7 7 2" xfId="6483" xr:uid="{EC781FF7-7CF2-419F-BFDB-7D7838F5889A}"/>
    <cellStyle name="Comma 7 7 2 2" xfId="20450" xr:uid="{5254B6A3-3812-41D9-8342-7B2C0E9E812B}"/>
    <cellStyle name="Comma 7 7 3" xfId="13458" xr:uid="{1F2CF77F-B0EC-4113-8047-212070269A12}"/>
    <cellStyle name="Comma 7 7 3 2" xfId="27322" xr:uid="{7E100D17-61B5-45D5-B679-83220A7FBED3}"/>
    <cellStyle name="Comma 7 7 4" xfId="16551" xr:uid="{5D6E3B74-FC29-46D1-803D-FDB26E27E899}"/>
    <cellStyle name="Comma 7 8" xfId="6279" xr:uid="{0F454FDF-0B61-4280-958E-08B40609078D}"/>
    <cellStyle name="Comma 7 8 2" xfId="20250" xr:uid="{ECB4F090-F3FD-4BB9-9EAC-7677CA9E0B90}"/>
    <cellStyle name="Comma 7 9" xfId="8118" xr:uid="{8E26EB09-CB2B-428C-983D-21CEEA56824F}"/>
    <cellStyle name="Comma 7 9 2" xfId="21983" xr:uid="{1FC4CD37-B1C7-426E-983D-AB365C366E1B}"/>
    <cellStyle name="Comma 8" xfId="459" xr:uid="{00000000-0005-0000-0000-0000ED000000}"/>
    <cellStyle name="Comma 8 2" xfId="748" xr:uid="{0E297086-58D2-4FE8-A690-95E051769636}"/>
    <cellStyle name="Comma 8 3" xfId="747" xr:uid="{9957BF79-5356-472C-9DB3-FD9D9E95A765}"/>
    <cellStyle name="Comma 8 4" xfId="2667" xr:uid="{FE674710-B298-4471-9BC0-1F604AF11675}"/>
    <cellStyle name="Comma 8 4 2" xfId="6499" xr:uid="{10FB75BB-2ACF-49B2-9900-E31A07463C35}"/>
    <cellStyle name="Comma 8 4 3" xfId="16709" xr:uid="{27859674-A255-4DCE-BF6C-97F5C1A9CFE4}"/>
    <cellStyle name="Comma 8 5" xfId="6434" xr:uid="{01DED393-C4B2-4F06-8575-488641C30A63}"/>
    <cellStyle name="Comma 8 5 2" xfId="20405" xr:uid="{D8DC642B-5131-4A94-9BC3-5ADEF1B27253}"/>
    <cellStyle name="Comma 8 6" xfId="13413" xr:uid="{CFE3558C-B52F-432D-BF5D-5D3D949FB8A6}"/>
    <cellStyle name="Comma 8 6 2" xfId="27277" xr:uid="{5A838652-287F-4474-89E4-E8D9B542BF04}"/>
    <cellStyle name="Comma 8 7" xfId="534" xr:uid="{4A9933A7-7B56-4384-836C-5380E460C366}"/>
    <cellStyle name="Comma 9" xfId="538" xr:uid="{29F102E4-E51B-4DE6-A776-2DBB43383358}"/>
    <cellStyle name="Comma 9 2" xfId="749" xr:uid="{200ED939-6F3A-4059-91A9-4F7AB47F1D87}"/>
    <cellStyle name="Comma 9 3" xfId="6503" xr:uid="{F08E45F4-A9D2-44C5-BF50-6300953B9FA5}"/>
    <cellStyle name="Comma 9 3 2" xfId="20459" xr:uid="{D689500E-7B88-4499-9FD2-9AE860E5F254}"/>
    <cellStyle name="Comma 9 4" xfId="11722" xr:uid="{CF94D5D8-75C7-45C3-A41E-FC35544E873A}"/>
    <cellStyle name="Comma 9 4 2" xfId="25586" xr:uid="{8FA55396-A435-48AD-8096-A82E34B3E393}"/>
    <cellStyle name="Comma 9 5" xfId="13467" xr:uid="{82DA1607-5E17-4D8B-AF3E-1712BF77E4DD}"/>
    <cellStyle name="Comma 9 5 2" xfId="27331" xr:uid="{5B60173F-E25A-493F-B011-22F94849F4C0}"/>
    <cellStyle name="Comma 9 6" xfId="15015" xr:uid="{AB6128A4-E7BD-4F38-883E-B1DE9C8F369A}"/>
    <cellStyle name="CommaBlank" xfId="750" xr:uid="{C419F7A6-5F0C-4730-A304-F7BED22DE65C}"/>
    <cellStyle name="CommaBlank 2" xfId="751" xr:uid="{A3EF6998-8704-47EE-845A-6B81D6255A86}"/>
    <cellStyle name="Currency" xfId="170" builtinId="4"/>
    <cellStyle name="Currency 10" xfId="752" xr:uid="{1FBF5134-72AD-4FE3-BA2B-8E5B376E2E26}"/>
    <cellStyle name="Currency 10 10" xfId="5167" xr:uid="{EB9FBCC8-16CB-4DA8-8506-842107743B29}"/>
    <cellStyle name="Currency 10 10 2" xfId="10637" xr:uid="{FAD47682-557E-4FCC-9764-8CC6DFF39061}"/>
    <cellStyle name="Currency 10 10 2 2" xfId="24502" xr:uid="{15AB0D68-6459-4054-8862-180BDEFB0DBE}"/>
    <cellStyle name="Currency 10 10 3" xfId="19201" xr:uid="{A48EF3E5-CD11-4D8B-A30B-F42AC09A5A1E}"/>
    <cellStyle name="Currency 10 11" xfId="5665" xr:uid="{1A852C8E-8282-4281-AB26-E30777A5D709}"/>
    <cellStyle name="Currency 10 11 2" xfId="11139" xr:uid="{FC3A526A-6EF3-418C-9630-585EFCEDF620}"/>
    <cellStyle name="Currency 10 11 2 2" xfId="25004" xr:uid="{5092891B-4E08-4A69-8C78-B49D829A0532}"/>
    <cellStyle name="Currency 10 11 3" xfId="19699" xr:uid="{D0C90E53-D82F-46A7-9275-8509733FD88E}"/>
    <cellStyle name="Currency 10 12" xfId="2488" xr:uid="{4817BD1B-992B-4A20-B4EB-9133ED901270}"/>
    <cellStyle name="Currency 10 12 2" xfId="16553" xr:uid="{D366DBD2-0A09-4A9A-B106-19A1D84049BC}"/>
    <cellStyle name="Currency 10 13" xfId="6578" xr:uid="{30F20DE2-4D48-44A1-8D3A-90A0726BCD1A}"/>
    <cellStyle name="Currency 10 13 2" xfId="20476" xr:uid="{F83D90D0-B148-41AA-BD8F-39171C5AC1AA}"/>
    <cellStyle name="Currency 10 14" xfId="8129" xr:uid="{2E79EA36-66B9-4E23-B67E-CCF48E708F25}"/>
    <cellStyle name="Currency 10 14 2" xfId="21994" xr:uid="{7BA96ACB-5AA2-4C6C-903D-0FEE47E873A3}"/>
    <cellStyle name="Currency 10 15" xfId="11739" xr:uid="{91C4B54C-FFE4-4B4E-BA9A-607933F9D1CD}"/>
    <cellStyle name="Currency 10 15 2" xfId="25603" xr:uid="{385980E7-49ED-4E69-AE19-B223E2F0CF78}"/>
    <cellStyle name="Currency 10 16" xfId="13484" xr:uid="{F4A640C2-1E8B-42AB-90B2-0A771624B0B7}"/>
    <cellStyle name="Currency 10 16 2" xfId="27348" xr:uid="{26D34C4B-E975-4358-8456-0A6569F53C6E}"/>
    <cellStyle name="Currency 10 17" xfId="15032" xr:uid="{BD7EE1F8-B486-4FDE-9B1A-AB70CA7EA41F}"/>
    <cellStyle name="Currency 10 2" xfId="975" xr:uid="{4C57A272-0CE4-4B8A-9926-B98C7E8FEE98}"/>
    <cellStyle name="Currency 10 2 10" xfId="2729" xr:uid="{1490630F-6DEF-41A4-89F4-437870FDC168}"/>
    <cellStyle name="Currency 10 2 10 2" xfId="16771" xr:uid="{D5A3ECCB-E943-4FB3-94BF-97FA5E0A84F3}"/>
    <cellStyle name="Currency 10 2 11" xfId="6625" xr:uid="{A94BA100-C633-41A4-B1C1-0EE48E835531}"/>
    <cellStyle name="Currency 10 2 11 2" xfId="20498" xr:uid="{160A8605-A481-4571-A404-9394E6B74118}"/>
    <cellStyle name="Currency 10 2 12" xfId="8151" xr:uid="{DA2B43DD-5C53-4341-8B9D-A796DCFDF44D}"/>
    <cellStyle name="Currency 10 2 12 2" xfId="22016" xr:uid="{39E97D26-41F8-47F6-A440-EFC30552CB67}"/>
    <cellStyle name="Currency 10 2 13" xfId="11761" xr:uid="{9E28654C-AF04-4AEF-8C46-1BCD33D1D218}"/>
    <cellStyle name="Currency 10 2 13 2" xfId="25625" xr:uid="{D61B124D-BAB6-4A2D-9140-1F0292110E05}"/>
    <cellStyle name="Currency 10 2 14" xfId="13506" xr:uid="{2479E57B-04BC-4E30-A377-7CB956F7D376}"/>
    <cellStyle name="Currency 10 2 14 2" xfId="27370" xr:uid="{EE0F1FD9-E4E5-4D68-B6F9-EE2498172850}"/>
    <cellStyle name="Currency 10 2 15" xfId="15054" xr:uid="{FACD7309-92FA-499E-987F-CBB9FBEB5308}"/>
    <cellStyle name="Currency 10 2 2" xfId="1048" xr:uid="{054FF607-C258-43AF-A08C-350220AE1FCD}"/>
    <cellStyle name="Currency 10 2 2 10" xfId="6694" xr:uid="{5A7B89AA-D328-4B7B-AC15-F634D84D0978}"/>
    <cellStyle name="Currency 10 2 2 10 2" xfId="20565" xr:uid="{A42CC0F7-E9EB-4936-9AF3-7FD0AF87A2C0}"/>
    <cellStyle name="Currency 10 2 2 11" xfId="8218" xr:uid="{3E601C88-0F30-4174-8825-6D2AB8AC5EDC}"/>
    <cellStyle name="Currency 10 2 2 11 2" xfId="22083" xr:uid="{09761598-B7B2-4B98-8D30-C680F974DE10}"/>
    <cellStyle name="Currency 10 2 2 12" xfId="11828" xr:uid="{C70A7554-F5DC-49DB-8438-CE98AFF5039B}"/>
    <cellStyle name="Currency 10 2 2 12 2" xfId="25692" xr:uid="{8BCEBAF4-6F05-4553-B6C0-73DF8C3FDEF0}"/>
    <cellStyle name="Currency 10 2 2 13" xfId="13573" xr:uid="{099FDAE0-86FF-492D-BDAD-D652354E31AC}"/>
    <cellStyle name="Currency 10 2 2 13 2" xfId="27437" xr:uid="{9566FDCD-D2A4-4DFB-A15F-DD03BA07C269}"/>
    <cellStyle name="Currency 10 2 2 14" xfId="15121" xr:uid="{DA5B1CC5-9528-4D60-9011-672B1761E1B8}"/>
    <cellStyle name="Currency 10 2 2 2" xfId="1172" xr:uid="{F95EC25A-E457-4445-A0FD-DA49B364D184}"/>
    <cellStyle name="Currency 10 2 2 2 10" xfId="8342" xr:uid="{7A2FCF0C-ED9E-4AEA-8C71-576DA7A8DA1D}"/>
    <cellStyle name="Currency 10 2 2 2 10 2" xfId="22207" xr:uid="{1368DE59-B400-4942-A937-E65B9B3BA0F5}"/>
    <cellStyle name="Currency 10 2 2 2 11" xfId="11952" xr:uid="{774FD1AC-E0FE-4610-9EFB-1EC1948D9E0D}"/>
    <cellStyle name="Currency 10 2 2 2 11 2" xfId="25816" xr:uid="{AF006877-9D46-4E43-82CA-A0AA4CC16C31}"/>
    <cellStyle name="Currency 10 2 2 2 12" xfId="13697" xr:uid="{C0D9E1BC-24B0-4CE9-AC4F-1A45FEDCB898}"/>
    <cellStyle name="Currency 10 2 2 2 12 2" xfId="27561" xr:uid="{35C81653-725B-4353-A367-8B70FA9DF0C8}"/>
    <cellStyle name="Currency 10 2 2 2 13" xfId="15245" xr:uid="{01C188BB-D11A-4B92-81C4-3F2E931D3990}"/>
    <cellStyle name="Currency 10 2 2 2 2" xfId="1420" xr:uid="{F45D4058-6668-47EA-A370-56A13A9E376D}"/>
    <cellStyle name="Currency 10 2 2 2 2 10" xfId="12200" xr:uid="{50F2AF2C-EF24-4D89-91C6-026F89E698B2}"/>
    <cellStyle name="Currency 10 2 2 2 2 10 2" xfId="26064" xr:uid="{054E0879-21E2-4070-9804-FBF1ED54F6BB}"/>
    <cellStyle name="Currency 10 2 2 2 2 11" xfId="13945" xr:uid="{25B836D7-16F7-4DFF-892E-46B45317234F}"/>
    <cellStyle name="Currency 10 2 2 2 2 11 2" xfId="27809" xr:uid="{363EBCAB-EFEA-47D8-A474-91B4D175BE20}"/>
    <cellStyle name="Currency 10 2 2 2 2 12" xfId="15493" xr:uid="{BC7E55C1-1D02-4E7A-A617-D05874AE2B56}"/>
    <cellStyle name="Currency 10 2 2 2 2 2" xfId="1926" xr:uid="{7C351D4F-FE8F-4E57-ADCF-0E719AD7CFFD}"/>
    <cellStyle name="Currency 10 2 2 2 2 2 2" xfId="4648" xr:uid="{FC832D9D-C2B3-4123-9A01-5C22CC82387E}"/>
    <cellStyle name="Currency 10 2 2 2 2 2 2 2" xfId="10094" xr:uid="{9A7110AE-83BB-4F76-88A7-F10FD99992A3}"/>
    <cellStyle name="Currency 10 2 2 2 2 2 2 2 2" xfId="23959" xr:uid="{91F8C877-E9C8-42DD-9A37-B5C771550095}"/>
    <cellStyle name="Currency 10 2 2 2 2 2 2 3" xfId="18682" xr:uid="{A3596DD1-0E4E-4343-AB3D-CD7A7AC2E102}"/>
    <cellStyle name="Currency 10 2 2 2 2 2 3" xfId="3638" xr:uid="{DFCD7640-08EE-45BC-BB54-1E1B2669D2CD}"/>
    <cellStyle name="Currency 10 2 2 2 2 2 3 2" xfId="17680" xr:uid="{BE7CD14B-147E-4A19-94BF-EC8CBFF80F87}"/>
    <cellStyle name="Currency 10 2 2 2 2 2 4" xfId="7572" xr:uid="{8A4F3FA6-602C-4DB1-B9CF-35F7C7188B4A}"/>
    <cellStyle name="Currency 10 2 2 2 2 2 4 2" xfId="21443" xr:uid="{963FE2A2-9F2E-4A27-A8B4-4A2EBF566D0D}"/>
    <cellStyle name="Currency 10 2 2 2 2 2 5" xfId="9086" xr:uid="{4B7260D5-7348-457E-961D-51C09CF133FC}"/>
    <cellStyle name="Currency 10 2 2 2 2 2 5 2" xfId="22951" xr:uid="{8D0F0C71-C8C1-429C-86B4-E6E8329201EC}"/>
    <cellStyle name="Currency 10 2 2 2 2 2 6" xfId="12706" xr:uid="{E8CEE8FA-C95F-4EC5-8985-37C4D1C5BB5C}"/>
    <cellStyle name="Currency 10 2 2 2 2 2 6 2" xfId="26570" xr:uid="{68A5657A-DA0E-4757-B159-D506C443294F}"/>
    <cellStyle name="Currency 10 2 2 2 2 2 7" xfId="14451" xr:uid="{969A40A8-2C0A-417E-8FE8-D39232A64B9A}"/>
    <cellStyle name="Currency 10 2 2 2 2 2 7 2" xfId="28315" xr:uid="{5B587631-54A4-4619-8755-BA012706C968}"/>
    <cellStyle name="Currency 10 2 2 2 2 2 8" xfId="15999" xr:uid="{CB42BDAA-47FA-47CF-876A-8FFC790050E6}"/>
    <cellStyle name="Currency 10 2 2 2 2 3" xfId="2434" xr:uid="{41178C2C-4EAF-4236-9C4F-7439F800DB1F}"/>
    <cellStyle name="Currency 10 2 2 2 2 3 2" xfId="4154" xr:uid="{3D9D25DA-9271-4D33-8C26-AF6D3EDAA161}"/>
    <cellStyle name="Currency 10 2 2 2 2 3 2 2" xfId="18188" xr:uid="{05FAD749-68C5-4690-9CD5-E3508A0BFD53}"/>
    <cellStyle name="Currency 10 2 2 2 2 3 3" xfId="8080" xr:uid="{DCB7A8D9-910C-47B2-B7D3-BEC1357B184D}"/>
    <cellStyle name="Currency 10 2 2 2 2 3 3 2" xfId="21949" xr:uid="{E75593B6-1032-4D24-B936-D7A3326B1962}"/>
    <cellStyle name="Currency 10 2 2 2 2 3 4" xfId="9598" xr:uid="{14DDACED-6648-48A4-9080-D82AA3A30D7A}"/>
    <cellStyle name="Currency 10 2 2 2 2 3 4 2" xfId="23463" xr:uid="{77B2579B-3A0C-445F-A38F-B67A49485EF1}"/>
    <cellStyle name="Currency 10 2 2 2 2 3 5" xfId="13212" xr:uid="{87F5E82D-F701-46E9-B0E0-E5EB9C11892A}"/>
    <cellStyle name="Currency 10 2 2 2 2 3 5 2" xfId="27076" xr:uid="{FEDF1BB1-BE63-44DD-8D4C-76770DCC407B}"/>
    <cellStyle name="Currency 10 2 2 2 2 3 6" xfId="14957" xr:uid="{BD476ECF-38F0-4DF3-92E9-95052D431C5E}"/>
    <cellStyle name="Currency 10 2 2 2 2 3 6 2" xfId="28821" xr:uid="{490E1AA2-CF61-4C6B-BF5A-A9CC1D3BDE2A}"/>
    <cellStyle name="Currency 10 2 2 2 2 3 7" xfId="16505" xr:uid="{98AA3802-0340-46F1-A80E-A8F79B6388FF}"/>
    <cellStyle name="Currency 10 2 2 2 2 4" xfId="5126" xr:uid="{E68571CE-D938-4B2B-82C3-DA0BB181580F}"/>
    <cellStyle name="Currency 10 2 2 2 2 4 2" xfId="10596" xr:uid="{B22A0D37-F2C5-4C12-AADC-DB2D6712AE55}"/>
    <cellStyle name="Currency 10 2 2 2 2 4 2 2" xfId="24461" xr:uid="{65B4B7BC-028E-4FEA-8749-8ECD06B1934A}"/>
    <cellStyle name="Currency 10 2 2 2 2 4 3" xfId="19160" xr:uid="{503E6941-E398-4044-9EEE-CE7C09DFA3CB}"/>
    <cellStyle name="Currency 10 2 2 2 2 5" xfId="5624" xr:uid="{03EFA543-DB70-4377-9EDA-1CC9F68401F7}"/>
    <cellStyle name="Currency 10 2 2 2 2 5 2" xfId="11098" xr:uid="{97E808E8-A5D1-465B-A5FD-1E3D3F34492F}"/>
    <cellStyle name="Currency 10 2 2 2 2 5 2 2" xfId="24963" xr:uid="{C04DF417-73C8-4B10-82BA-1DCFBFEAD862}"/>
    <cellStyle name="Currency 10 2 2 2 2 5 3" xfId="19658" xr:uid="{AD4A98E8-1A62-437B-9E78-D8D6F8A6304C}"/>
    <cellStyle name="Currency 10 2 2 2 2 6" xfId="6126" xr:uid="{2702541D-3EE2-49B3-951F-60544D502D10}"/>
    <cellStyle name="Currency 10 2 2 2 2 6 2" xfId="11600" xr:uid="{89D4E04F-16FB-49B0-81EE-BC4D30C85ACF}"/>
    <cellStyle name="Currency 10 2 2 2 2 6 2 2" xfId="25465" xr:uid="{DA828983-0349-41D6-9852-29E7E05C150A}"/>
    <cellStyle name="Currency 10 2 2 2 2 6 3" xfId="20160" xr:uid="{1B6FDA66-B90C-4960-8B9B-44C0949877F1}"/>
    <cellStyle name="Currency 10 2 2 2 2 7" xfId="3144" xr:uid="{B5E3A70B-CBCF-4467-8E78-FE8263DF9369}"/>
    <cellStyle name="Currency 10 2 2 2 2 7 2" xfId="17186" xr:uid="{A2F4B767-7D6A-4527-8611-45E88C106BBF}"/>
    <cellStyle name="Currency 10 2 2 2 2 8" xfId="7066" xr:uid="{B172D2CE-2DEA-4CB8-8E43-7FBA245AA286}"/>
    <cellStyle name="Currency 10 2 2 2 2 8 2" xfId="20937" xr:uid="{B3EDB271-1B7F-484A-B943-0D54188429B4}"/>
    <cellStyle name="Currency 10 2 2 2 2 9" xfId="8590" xr:uid="{3213C09C-522A-461C-8433-3D21217E8B34}"/>
    <cellStyle name="Currency 10 2 2 2 2 9 2" xfId="22455" xr:uid="{2DB6C3E0-AA61-47D6-9BBF-866CB615D414}"/>
    <cellStyle name="Currency 10 2 2 2 3" xfId="1678" xr:uid="{0C5D26F5-1CB8-4F08-A285-1EEEB09EC6A2}"/>
    <cellStyle name="Currency 10 2 2 2 3 2" xfId="4400" xr:uid="{AE039B0D-3A2B-4975-A99F-59735D1E11E8}"/>
    <cellStyle name="Currency 10 2 2 2 3 2 2" xfId="9846" xr:uid="{978C7828-F9CD-4281-A4DD-81B7521DC7CB}"/>
    <cellStyle name="Currency 10 2 2 2 3 2 2 2" xfId="23711" xr:uid="{BC8D1367-86F3-44E3-8DED-0C1F9DAFFE1C}"/>
    <cellStyle name="Currency 10 2 2 2 3 2 3" xfId="18434" xr:uid="{0E31FFDE-0571-468C-9305-DDB7957E4E84}"/>
    <cellStyle name="Currency 10 2 2 2 3 3" xfId="3390" xr:uid="{CEA49570-DFFE-4E57-9094-17B67702FB45}"/>
    <cellStyle name="Currency 10 2 2 2 3 3 2" xfId="17432" xr:uid="{948F9702-A90C-4982-ACB4-E4562D0D4172}"/>
    <cellStyle name="Currency 10 2 2 2 3 4" xfId="7324" xr:uid="{6AAFA7CC-5B0E-4F71-B6CF-06AB509814F1}"/>
    <cellStyle name="Currency 10 2 2 2 3 4 2" xfId="21195" xr:uid="{A32A67F1-DE56-4C9A-A740-A47B37D79878}"/>
    <cellStyle name="Currency 10 2 2 2 3 5" xfId="8838" xr:uid="{59CCF7BB-2F48-4A8B-9B27-D148720EC2C4}"/>
    <cellStyle name="Currency 10 2 2 2 3 5 2" xfId="22703" xr:uid="{2B43C2DC-7233-495A-AF63-2179F7F37634}"/>
    <cellStyle name="Currency 10 2 2 2 3 6" xfId="12458" xr:uid="{A86196EB-181D-40BC-91BA-0CA592736263}"/>
    <cellStyle name="Currency 10 2 2 2 3 6 2" xfId="26322" xr:uid="{53C13B1A-87E1-4BD8-A8A9-84D3F214E5A7}"/>
    <cellStyle name="Currency 10 2 2 2 3 7" xfId="14203" xr:uid="{647AF8BB-246F-4E34-AF9D-D2A8C5C44F77}"/>
    <cellStyle name="Currency 10 2 2 2 3 7 2" xfId="28067" xr:uid="{5CA9A6E4-C3D7-49AC-994F-30E296265A1E}"/>
    <cellStyle name="Currency 10 2 2 2 3 8" xfId="15751" xr:uid="{F9FB2F3A-50F8-44F2-8E44-12C85DE24FFA}"/>
    <cellStyle name="Currency 10 2 2 2 4" xfId="2186" xr:uid="{058D95B2-EB25-43DA-A56A-D1B11C99D08A}"/>
    <cellStyle name="Currency 10 2 2 2 4 2" xfId="3906" xr:uid="{11B3BA0F-67C9-4D17-9745-2BD4D280BB2A}"/>
    <cellStyle name="Currency 10 2 2 2 4 2 2" xfId="17940" xr:uid="{A1CE9EA8-FC8E-4381-A05D-94B6D1A6DA7F}"/>
    <cellStyle name="Currency 10 2 2 2 4 3" xfId="7832" xr:uid="{078A227E-EB65-4413-B477-5B6FAFAD7597}"/>
    <cellStyle name="Currency 10 2 2 2 4 3 2" xfId="21701" xr:uid="{9A9B49FC-C941-49E8-834B-C0E8E9452D2B}"/>
    <cellStyle name="Currency 10 2 2 2 4 4" xfId="9350" xr:uid="{72112FD3-A05A-421F-9120-7145E84EF791}"/>
    <cellStyle name="Currency 10 2 2 2 4 4 2" xfId="23215" xr:uid="{C885E34D-FF97-4CF1-A8F6-3E530D70689B}"/>
    <cellStyle name="Currency 10 2 2 2 4 5" xfId="12964" xr:uid="{88A85936-FFA6-404B-86BE-D0F73AD6532D}"/>
    <cellStyle name="Currency 10 2 2 2 4 5 2" xfId="26828" xr:uid="{C5F7EF63-0C36-4647-8B78-9506481EAA2B}"/>
    <cellStyle name="Currency 10 2 2 2 4 6" xfId="14709" xr:uid="{A49019A7-9F5F-41DC-92E6-3B8D7F225B33}"/>
    <cellStyle name="Currency 10 2 2 2 4 6 2" xfId="28573" xr:uid="{68BC2F07-4412-419F-92AE-11C9DA323581}"/>
    <cellStyle name="Currency 10 2 2 2 4 7" xfId="16257" xr:uid="{55CFD7BB-36CF-4C0D-8982-152D79AC1812}"/>
    <cellStyle name="Currency 10 2 2 2 5" xfId="4887" xr:uid="{0138D728-3495-4754-AA77-ABE5D3F1D61F}"/>
    <cellStyle name="Currency 10 2 2 2 5 2" xfId="10348" xr:uid="{D1D0C9B8-A49B-4416-9B33-CB710989A269}"/>
    <cellStyle name="Currency 10 2 2 2 5 2 2" xfId="24213" xr:uid="{C8211069-178E-4876-98DF-C8D6FA1BC7B5}"/>
    <cellStyle name="Currency 10 2 2 2 5 3" xfId="18921" xr:uid="{EB2337AE-1E9E-4C3D-BD0E-FED1278BF714}"/>
    <cellStyle name="Currency 10 2 2 2 6" xfId="5376" xr:uid="{0E281F04-6EFD-4BE9-B8A1-B961C013D5CF}"/>
    <cellStyle name="Currency 10 2 2 2 6 2" xfId="10850" xr:uid="{5D1412F2-E7A5-4297-AFB4-61640920BB09}"/>
    <cellStyle name="Currency 10 2 2 2 6 2 2" xfId="24715" xr:uid="{40739020-661A-48F3-AEBB-C8F822485DA2}"/>
    <cellStyle name="Currency 10 2 2 2 6 3" xfId="19410" xr:uid="{E46E401F-17A9-440A-BD2D-DD01D98C883B}"/>
    <cellStyle name="Currency 10 2 2 2 7" xfId="5878" xr:uid="{1541D3C7-6855-4BD6-9D17-981E1C89AD62}"/>
    <cellStyle name="Currency 10 2 2 2 7 2" xfId="11352" xr:uid="{12307B8D-75AC-4C0A-8420-428C1C5AEEC5}"/>
    <cellStyle name="Currency 10 2 2 2 7 2 2" xfId="25217" xr:uid="{2FBABF27-06E0-45DE-A153-13091E65F9FE}"/>
    <cellStyle name="Currency 10 2 2 2 7 3" xfId="19912" xr:uid="{31375BE0-3DDA-4CCA-8A18-05C402394E0F}"/>
    <cellStyle name="Currency 10 2 2 2 8" xfId="2903" xr:uid="{F536D7B3-C9B0-4CB8-B3E4-231D8E4B009A}"/>
    <cellStyle name="Currency 10 2 2 2 8 2" xfId="16945" xr:uid="{021FD36D-E00E-4E6C-A0E3-A1438A6923AA}"/>
    <cellStyle name="Currency 10 2 2 2 9" xfId="6818" xr:uid="{C59551B4-0CE5-4555-8D6C-57C413A522F4}"/>
    <cellStyle name="Currency 10 2 2 2 9 2" xfId="20689" xr:uid="{C076BFB3-5BA0-40C5-8324-22C1A8F7B588}"/>
    <cellStyle name="Currency 10 2 2 3" xfId="1296" xr:uid="{BC85B210-FE35-4E35-8260-FC9F9E77ABCA}"/>
    <cellStyle name="Currency 10 2 2 3 10" xfId="12076" xr:uid="{0BDA5F2E-B3E1-42B5-9682-CEAA64EFAC2E}"/>
    <cellStyle name="Currency 10 2 2 3 10 2" xfId="25940" xr:uid="{FBF4568B-021F-45FF-9ADF-0366CCA40F2C}"/>
    <cellStyle name="Currency 10 2 2 3 11" xfId="13821" xr:uid="{D94708E8-EC95-45CE-8559-51C610CCFE32}"/>
    <cellStyle name="Currency 10 2 2 3 11 2" xfId="27685" xr:uid="{8075B4C3-6A1B-4293-A320-31023241F34E}"/>
    <cellStyle name="Currency 10 2 2 3 12" xfId="15369" xr:uid="{933CF157-E7CF-4835-96D2-4F8BEF0F013D}"/>
    <cellStyle name="Currency 10 2 2 3 2" xfId="1802" xr:uid="{2D8F2D9B-7BC4-4E68-A5CF-E79831084E76}"/>
    <cellStyle name="Currency 10 2 2 3 2 2" xfId="4524" xr:uid="{B61D744A-810C-4D1D-934A-2C81B94D07D6}"/>
    <cellStyle name="Currency 10 2 2 3 2 2 2" xfId="9970" xr:uid="{6E6188D1-ECA2-4487-9027-B795D191CE1D}"/>
    <cellStyle name="Currency 10 2 2 3 2 2 2 2" xfId="23835" xr:uid="{AC1A06D5-0F27-4178-8E1D-FAA1CE25FBAF}"/>
    <cellStyle name="Currency 10 2 2 3 2 2 3" xfId="18558" xr:uid="{7BF40F1E-EE4D-4CCE-9810-6E5E4DF19F5C}"/>
    <cellStyle name="Currency 10 2 2 3 2 3" xfId="3514" xr:uid="{916BD224-F76B-44D8-B965-54C491F324F6}"/>
    <cellStyle name="Currency 10 2 2 3 2 3 2" xfId="17556" xr:uid="{CFD5AA82-FF54-49EF-BA7F-FD47F04019E2}"/>
    <cellStyle name="Currency 10 2 2 3 2 4" xfId="7448" xr:uid="{2614B433-8F7F-47C0-AC3E-F9CDD7813CA8}"/>
    <cellStyle name="Currency 10 2 2 3 2 4 2" xfId="21319" xr:uid="{1A63E8BC-C702-492E-AE8E-0930249F29DD}"/>
    <cellStyle name="Currency 10 2 2 3 2 5" xfId="8962" xr:uid="{0AFE07F4-8065-449C-B9F2-E3028DD42ACA}"/>
    <cellStyle name="Currency 10 2 2 3 2 5 2" xfId="22827" xr:uid="{F98EEACF-6763-427F-867D-E2569156FFF1}"/>
    <cellStyle name="Currency 10 2 2 3 2 6" xfId="12582" xr:uid="{E8441AE8-4820-4527-A097-2446DC084854}"/>
    <cellStyle name="Currency 10 2 2 3 2 6 2" xfId="26446" xr:uid="{A2675170-D051-487B-99BA-1023656E8EB1}"/>
    <cellStyle name="Currency 10 2 2 3 2 7" xfId="14327" xr:uid="{F880927C-13F1-4DF4-AD91-58E58AD7AA3D}"/>
    <cellStyle name="Currency 10 2 2 3 2 7 2" xfId="28191" xr:uid="{CAFA50AB-D4A9-49E6-B50A-246716D5A905}"/>
    <cellStyle name="Currency 10 2 2 3 2 8" xfId="15875" xr:uid="{1FC481BD-1A07-4870-9E94-78F118C83DD3}"/>
    <cellStyle name="Currency 10 2 2 3 3" xfId="2310" xr:uid="{12554D42-59F6-479F-954F-E9CA18B62DC0}"/>
    <cellStyle name="Currency 10 2 2 3 3 2" xfId="4030" xr:uid="{8E138C6F-9C38-44BC-8E94-67046363CB88}"/>
    <cellStyle name="Currency 10 2 2 3 3 2 2" xfId="18064" xr:uid="{85508F23-95E0-4A6E-97F8-B512D3695724}"/>
    <cellStyle name="Currency 10 2 2 3 3 3" xfId="7956" xr:uid="{5821AE2B-75C0-47F5-B55F-103096745FFA}"/>
    <cellStyle name="Currency 10 2 2 3 3 3 2" xfId="21825" xr:uid="{4E49A9BF-7B45-49B0-92D3-AF7650CE7A93}"/>
    <cellStyle name="Currency 10 2 2 3 3 4" xfId="9474" xr:uid="{7AF18F5C-2DE3-48A6-9CE7-672B7A29B070}"/>
    <cellStyle name="Currency 10 2 2 3 3 4 2" xfId="23339" xr:uid="{12D17E7C-CA7A-40AF-A468-DC264DB68A3A}"/>
    <cellStyle name="Currency 10 2 2 3 3 5" xfId="13088" xr:uid="{ED8D3F4F-25F6-44AE-B189-83B3F6C9A056}"/>
    <cellStyle name="Currency 10 2 2 3 3 5 2" xfId="26952" xr:uid="{B74B7012-67B4-4BBA-8DE4-169B9D00AE26}"/>
    <cellStyle name="Currency 10 2 2 3 3 6" xfId="14833" xr:uid="{CD8DBBD3-459A-4AD0-8344-00C991440683}"/>
    <cellStyle name="Currency 10 2 2 3 3 6 2" xfId="28697" xr:uid="{032547D4-0794-40CB-99EB-64F1D9F4B488}"/>
    <cellStyle name="Currency 10 2 2 3 3 7" xfId="16381" xr:uid="{541D0000-748B-498A-913B-1D52BB12AC65}"/>
    <cellStyle name="Currency 10 2 2 3 4" xfId="5003" xr:uid="{C80DCD04-F781-4FA1-989E-2926A8C751F6}"/>
    <cellStyle name="Currency 10 2 2 3 4 2" xfId="10472" xr:uid="{28E1DB5F-EABD-4EB2-9A38-29C35DCEB350}"/>
    <cellStyle name="Currency 10 2 2 3 4 2 2" xfId="24337" xr:uid="{2D0A2A41-400F-439A-8194-0D38BCE194EC}"/>
    <cellStyle name="Currency 10 2 2 3 4 3" xfId="19037" xr:uid="{189912B0-AA79-4CD8-9B62-B9B6BD1C3952}"/>
    <cellStyle name="Currency 10 2 2 3 5" xfId="5500" xr:uid="{7663B82D-D604-4ADC-8A38-93B7D4742612}"/>
    <cellStyle name="Currency 10 2 2 3 5 2" xfId="10974" xr:uid="{04D3E124-F4CE-4E88-B17D-925C81755E66}"/>
    <cellStyle name="Currency 10 2 2 3 5 2 2" xfId="24839" xr:uid="{9FE4AA56-1B5B-4BBB-A626-B745D2463814}"/>
    <cellStyle name="Currency 10 2 2 3 5 3" xfId="19534" xr:uid="{22969B0C-6CAE-4DDC-9A2B-2E8CBCEF7D2E}"/>
    <cellStyle name="Currency 10 2 2 3 6" xfId="6002" xr:uid="{E869B310-9F78-4F61-BA03-3F74768C45A3}"/>
    <cellStyle name="Currency 10 2 2 3 6 2" xfId="11476" xr:uid="{FAAF309D-CBC6-4D70-AAC9-BDF107C605A4}"/>
    <cellStyle name="Currency 10 2 2 3 6 2 2" xfId="25341" xr:uid="{0E8A7BAB-1CC4-4E85-B041-997D6D8644E6}"/>
    <cellStyle name="Currency 10 2 2 3 6 3" xfId="20036" xr:uid="{45D6E4B7-F334-409B-B457-2B5C9A4AC90D}"/>
    <cellStyle name="Currency 10 2 2 3 7" xfId="3021" xr:uid="{11BD1C63-1ED4-4956-B75B-0BB5FB9A1175}"/>
    <cellStyle name="Currency 10 2 2 3 7 2" xfId="17063" xr:uid="{0345AF9F-D1AF-42C2-AF2E-D8D60C31CD2F}"/>
    <cellStyle name="Currency 10 2 2 3 8" xfId="6942" xr:uid="{42D78495-0080-4B7A-BE6B-4A4C59747D6F}"/>
    <cellStyle name="Currency 10 2 2 3 8 2" xfId="20813" xr:uid="{39649349-3E88-418A-B763-A3F5F0BDF2E5}"/>
    <cellStyle name="Currency 10 2 2 3 9" xfId="8466" xr:uid="{4C4898CA-9A6E-458D-A3AF-B528DAD6AAEC}"/>
    <cellStyle name="Currency 10 2 2 3 9 2" xfId="22331" xr:uid="{C2262D8B-A5EC-42D2-BB62-74483F4835AD}"/>
    <cellStyle name="Currency 10 2 2 4" xfId="1554" xr:uid="{70410EB2-39B3-4C94-ADC5-DFCD30325E90}"/>
    <cellStyle name="Currency 10 2 2 4 2" xfId="4277" xr:uid="{9BDB4CFF-C3F7-477F-9958-725BC179746E}"/>
    <cellStyle name="Currency 10 2 2 4 2 2" xfId="9722" xr:uid="{B7E0B3AE-5E9D-41CE-B921-6A55BBE86C33}"/>
    <cellStyle name="Currency 10 2 2 4 2 2 2" xfId="23587" xr:uid="{8F7FAF35-E419-4DC2-8D21-37FD72F747FB}"/>
    <cellStyle name="Currency 10 2 2 4 2 3" xfId="18311" xr:uid="{603A2B0E-0FF3-4882-800A-51B2D7E8F3FF}"/>
    <cellStyle name="Currency 10 2 2 4 3" xfId="3267" xr:uid="{5AD32CCB-2710-4B22-8275-44BBBA582128}"/>
    <cellStyle name="Currency 10 2 2 4 3 2" xfId="17309" xr:uid="{C95E05B1-F186-4ABB-8193-2BC4C94D5101}"/>
    <cellStyle name="Currency 10 2 2 4 4" xfId="7200" xr:uid="{9FFA490F-7C9A-4E18-950F-BB8A574BD0E2}"/>
    <cellStyle name="Currency 10 2 2 4 4 2" xfId="21071" xr:uid="{5F90F572-18A6-4D1D-B71B-7186723EAF1C}"/>
    <cellStyle name="Currency 10 2 2 4 5" xfId="8714" xr:uid="{16345D8E-ADCC-419C-B31E-C988CE4AD34E}"/>
    <cellStyle name="Currency 10 2 2 4 5 2" xfId="22579" xr:uid="{8AC43446-6F0C-4035-A531-01CD412A813E}"/>
    <cellStyle name="Currency 10 2 2 4 6" xfId="12334" xr:uid="{59DE66FC-33FE-4873-9887-3B4BD9547F72}"/>
    <cellStyle name="Currency 10 2 2 4 6 2" xfId="26198" xr:uid="{1912BF0A-3B5E-497B-B6A1-BB197C9811A6}"/>
    <cellStyle name="Currency 10 2 2 4 7" xfId="14079" xr:uid="{1D63228E-A9BE-405B-B2E6-D2811AAA09A1}"/>
    <cellStyle name="Currency 10 2 2 4 7 2" xfId="27943" xr:uid="{91A70980-40C4-423C-86F9-995F30D0F3C2}"/>
    <cellStyle name="Currency 10 2 2 4 8" xfId="15627" xr:uid="{8F18D9EC-FC80-47B9-BCB0-2459FA771BFB}"/>
    <cellStyle name="Currency 10 2 2 5" xfId="2062" xr:uid="{0142D52E-83BC-4FEC-80AC-6C89211D89B5}"/>
    <cellStyle name="Currency 10 2 2 5 2" xfId="3782" xr:uid="{8FA3A97A-7FA3-43D7-B69D-FAC459405F3E}"/>
    <cellStyle name="Currency 10 2 2 5 2 2" xfId="17816" xr:uid="{FD6DB17C-F7EA-49F7-9884-E655B44CC249}"/>
    <cellStyle name="Currency 10 2 2 5 3" xfId="7708" xr:uid="{E8860AED-EB11-4B4A-B791-EF8A5F8F57AB}"/>
    <cellStyle name="Currency 10 2 2 5 3 2" xfId="21577" xr:uid="{0584AE42-C668-4241-8BA4-38B526849FC0}"/>
    <cellStyle name="Currency 10 2 2 5 4" xfId="9226" xr:uid="{C350D399-4C2F-435C-8908-0C627701FF77}"/>
    <cellStyle name="Currency 10 2 2 5 4 2" xfId="23091" xr:uid="{EB4540A1-DD80-48AA-B3D1-F768AA76C56A}"/>
    <cellStyle name="Currency 10 2 2 5 5" xfId="12840" xr:uid="{5694CC12-2420-41CC-97E2-0AFC31C1E5BB}"/>
    <cellStyle name="Currency 10 2 2 5 5 2" xfId="26704" xr:uid="{9F84B0C5-2620-4701-8466-4FD4332FC27E}"/>
    <cellStyle name="Currency 10 2 2 5 6" xfId="14585" xr:uid="{9AD6BB2E-B23E-425E-9840-84237A2371A0}"/>
    <cellStyle name="Currency 10 2 2 5 6 2" xfId="28449" xr:uid="{57EA67BF-98D3-4E0A-BBF9-9B396A9DA7A8}"/>
    <cellStyle name="Currency 10 2 2 5 7" xfId="16133" xr:uid="{A4D4AFD8-5506-4C3C-8C2E-4B2C5D5BF67E}"/>
    <cellStyle name="Currency 10 2 2 6" xfId="4773" xr:uid="{7570CB0A-FA40-47BC-8D37-5B3F92C980FE}"/>
    <cellStyle name="Currency 10 2 2 6 2" xfId="10224" xr:uid="{7B61A028-2ADC-4555-A498-DFA9AD14C00C}"/>
    <cellStyle name="Currency 10 2 2 6 2 2" xfId="24089" xr:uid="{3C80D3DA-A1E9-4AC3-A45A-D7E4576BBFD6}"/>
    <cellStyle name="Currency 10 2 2 6 3" xfId="18807" xr:uid="{A450ACA5-CE7B-43A7-8BF5-6AE7706EB3E4}"/>
    <cellStyle name="Currency 10 2 2 7" xfId="5252" xr:uid="{9CF06FB6-7205-46CB-BB8B-E3316C681D8B}"/>
    <cellStyle name="Currency 10 2 2 7 2" xfId="10726" xr:uid="{EE35661E-CF1B-437B-B511-A031E34CDFEE}"/>
    <cellStyle name="Currency 10 2 2 7 2 2" xfId="24591" xr:uid="{BFDA0E8C-BEEC-48C4-A3EA-1429D7DD0DDA}"/>
    <cellStyle name="Currency 10 2 2 7 3" xfId="19286" xr:uid="{D81C736A-E2D2-41AF-A4EE-5C7F90EB16D0}"/>
    <cellStyle name="Currency 10 2 2 8" xfId="5754" xr:uid="{828F259F-7307-46A7-933C-9A64E8F09C71}"/>
    <cellStyle name="Currency 10 2 2 8 2" xfId="11228" xr:uid="{4192EF41-D3DD-48E1-8FBA-62D9D9262FF1}"/>
    <cellStyle name="Currency 10 2 2 8 2 2" xfId="25093" xr:uid="{812A3BCF-FF83-4B0A-9548-CE259D314F9F}"/>
    <cellStyle name="Currency 10 2 2 8 3" xfId="19788" xr:uid="{3D096775-7662-439C-9EC7-7516C5A27F77}"/>
    <cellStyle name="Currency 10 2 2 9" xfId="2789" xr:uid="{7CC3EBEF-008A-4492-BC97-F7534CB278B9}"/>
    <cellStyle name="Currency 10 2 2 9 2" xfId="16831" xr:uid="{685622DF-FB1D-4300-9072-0223D85C31DC}"/>
    <cellStyle name="Currency 10 2 3" xfId="1105" xr:uid="{653FF49D-BB1E-4CBB-987B-798771A8EBFB}"/>
    <cellStyle name="Currency 10 2 3 10" xfId="8275" xr:uid="{F12FEFDC-414D-43BE-B95D-FC698274DA40}"/>
    <cellStyle name="Currency 10 2 3 10 2" xfId="22140" xr:uid="{BA7AB1B8-5940-4053-AAEE-9486B139C500}"/>
    <cellStyle name="Currency 10 2 3 11" xfId="11885" xr:uid="{47770704-E023-4666-B87D-112C85E8A395}"/>
    <cellStyle name="Currency 10 2 3 11 2" xfId="25749" xr:uid="{84C005B7-590C-4310-8B92-6A445227225E}"/>
    <cellStyle name="Currency 10 2 3 12" xfId="13630" xr:uid="{0174D4EF-B7CE-48FE-879B-8BB3067A1CEE}"/>
    <cellStyle name="Currency 10 2 3 12 2" xfId="27494" xr:uid="{1B1C02E0-B1E7-475D-9E34-E349C3365130}"/>
    <cellStyle name="Currency 10 2 3 13" xfId="15178" xr:uid="{0C35F0F3-11C7-46EE-93BB-77990E430F9E}"/>
    <cellStyle name="Currency 10 2 3 2" xfId="1353" xr:uid="{8E1223DF-F47F-43D8-A6C6-D9FE5F85C27B}"/>
    <cellStyle name="Currency 10 2 3 2 10" xfId="12133" xr:uid="{BDA791A8-0597-4403-853A-392365EA552D}"/>
    <cellStyle name="Currency 10 2 3 2 10 2" xfId="25997" xr:uid="{19EA4C1F-3244-47E4-8013-F9B263EE0105}"/>
    <cellStyle name="Currency 10 2 3 2 11" xfId="13878" xr:uid="{DFA079DD-FBEB-48B4-8386-C0EC905A62DC}"/>
    <cellStyle name="Currency 10 2 3 2 11 2" xfId="27742" xr:uid="{10CE01F2-BE63-417E-9CCF-FADFD4DAFE9B}"/>
    <cellStyle name="Currency 10 2 3 2 12" xfId="15426" xr:uid="{B4B483D4-E0D7-4509-AC90-71D081D11CF5}"/>
    <cellStyle name="Currency 10 2 3 2 2" xfId="1859" xr:uid="{6D39E04A-2453-4760-BFFE-DC4BBF9527D8}"/>
    <cellStyle name="Currency 10 2 3 2 2 2" xfId="4581" xr:uid="{BD7D509C-47C4-4DE6-8CC3-E099B9DC0018}"/>
    <cellStyle name="Currency 10 2 3 2 2 2 2" xfId="10027" xr:uid="{168D89E4-D693-47F8-9566-8000DDA27343}"/>
    <cellStyle name="Currency 10 2 3 2 2 2 2 2" xfId="23892" xr:uid="{ED561762-4A5C-4370-84FB-AF6C656CD84F}"/>
    <cellStyle name="Currency 10 2 3 2 2 2 3" xfId="18615" xr:uid="{28390101-1316-4597-8D5C-15BDE2D51FE6}"/>
    <cellStyle name="Currency 10 2 3 2 2 3" xfId="3571" xr:uid="{7BA0D70B-9F88-4076-B69C-3A606C042BBF}"/>
    <cellStyle name="Currency 10 2 3 2 2 3 2" xfId="17613" xr:uid="{9DF8CD94-A246-4E1D-88F6-D396ED70BF39}"/>
    <cellStyle name="Currency 10 2 3 2 2 4" xfId="7505" xr:uid="{1778FA57-E166-4E34-9618-99F405C65DF4}"/>
    <cellStyle name="Currency 10 2 3 2 2 4 2" xfId="21376" xr:uid="{534B7C05-AE31-43F8-9678-1A19B5D41717}"/>
    <cellStyle name="Currency 10 2 3 2 2 5" xfId="9019" xr:uid="{CEEC247E-4844-4C23-8A0E-9DC16F32E4B1}"/>
    <cellStyle name="Currency 10 2 3 2 2 5 2" xfId="22884" xr:uid="{59941BC0-5D11-4085-9BCC-411979FF3334}"/>
    <cellStyle name="Currency 10 2 3 2 2 6" xfId="12639" xr:uid="{58875989-A8DA-40D6-A85B-0D5D2DEBFA23}"/>
    <cellStyle name="Currency 10 2 3 2 2 6 2" xfId="26503" xr:uid="{B2351D9C-3B3F-45BB-8A6D-4DC4530B25AB}"/>
    <cellStyle name="Currency 10 2 3 2 2 7" xfId="14384" xr:uid="{BF7B8866-D6F0-47E8-945E-DFBE58AE2B22}"/>
    <cellStyle name="Currency 10 2 3 2 2 7 2" xfId="28248" xr:uid="{B7EA01C4-B496-4C43-9952-558A9B634EA8}"/>
    <cellStyle name="Currency 10 2 3 2 2 8" xfId="15932" xr:uid="{6FC2CACD-4EE1-472C-A958-520AFCA277FB}"/>
    <cellStyle name="Currency 10 2 3 2 3" xfId="2367" xr:uid="{143B32F2-0AD3-4921-906F-C8A0508C9220}"/>
    <cellStyle name="Currency 10 2 3 2 3 2" xfId="4087" xr:uid="{688A3D9A-A7C7-4C63-9B54-1B995BB98671}"/>
    <cellStyle name="Currency 10 2 3 2 3 2 2" xfId="18121" xr:uid="{7E781259-5424-4832-B6EC-870CED89882D}"/>
    <cellStyle name="Currency 10 2 3 2 3 3" xfId="8013" xr:uid="{EDAA789F-F95D-42DB-8222-D462A4494252}"/>
    <cellStyle name="Currency 10 2 3 2 3 3 2" xfId="21882" xr:uid="{B926FE03-4CED-4EF6-8E3B-E43EF29751C8}"/>
    <cellStyle name="Currency 10 2 3 2 3 4" xfId="9531" xr:uid="{EDCC3C57-57BF-4B3A-8C3C-8508D0F1F2AF}"/>
    <cellStyle name="Currency 10 2 3 2 3 4 2" xfId="23396" xr:uid="{0BF75B46-4250-483A-9E2E-FBE1D335DF46}"/>
    <cellStyle name="Currency 10 2 3 2 3 5" xfId="13145" xr:uid="{1BAB4F2C-3DB7-4C04-924A-67F16EF491BE}"/>
    <cellStyle name="Currency 10 2 3 2 3 5 2" xfId="27009" xr:uid="{AADF57BA-09D2-4D86-B667-4B975290493A}"/>
    <cellStyle name="Currency 10 2 3 2 3 6" xfId="14890" xr:uid="{9A8DAB7F-5C87-4F01-95B3-B607351C2059}"/>
    <cellStyle name="Currency 10 2 3 2 3 6 2" xfId="28754" xr:uid="{F0B8288E-7F9B-451C-AE34-88B29CDF0311}"/>
    <cellStyle name="Currency 10 2 3 2 3 7" xfId="16438" xr:uid="{E2F9567B-FE0F-4F51-BECC-6F3453E2D0D2}"/>
    <cellStyle name="Currency 10 2 3 2 4" xfId="5059" xr:uid="{3AB37CE5-2AE9-4257-BEA7-D5D4424F0C02}"/>
    <cellStyle name="Currency 10 2 3 2 4 2" xfId="10529" xr:uid="{CEFCCEA2-532A-4540-95AD-70D1FFA42D00}"/>
    <cellStyle name="Currency 10 2 3 2 4 2 2" xfId="24394" xr:uid="{8B487009-19DD-4777-898E-4AD82361BDB2}"/>
    <cellStyle name="Currency 10 2 3 2 4 3" xfId="19093" xr:uid="{7EA4C83B-6AB1-4601-AA3E-0F73E1089A49}"/>
    <cellStyle name="Currency 10 2 3 2 5" xfId="5557" xr:uid="{7412BFB8-6ECF-4BFA-BF96-EC1A17831899}"/>
    <cellStyle name="Currency 10 2 3 2 5 2" xfId="11031" xr:uid="{04F7797B-AF35-4999-B2CF-89D605AB38BC}"/>
    <cellStyle name="Currency 10 2 3 2 5 2 2" xfId="24896" xr:uid="{69F3BACF-D707-4BBC-87FB-91BD28E3AEDE}"/>
    <cellStyle name="Currency 10 2 3 2 5 3" xfId="19591" xr:uid="{9F6C9029-4A98-4664-B24B-9D37D24C05E8}"/>
    <cellStyle name="Currency 10 2 3 2 6" xfId="6059" xr:uid="{1FD938A2-8373-4A63-A6C8-0C539BD71F78}"/>
    <cellStyle name="Currency 10 2 3 2 6 2" xfId="11533" xr:uid="{F094C312-3FEE-4A80-9A2D-2516B8DE3F33}"/>
    <cellStyle name="Currency 10 2 3 2 6 2 2" xfId="25398" xr:uid="{E87F4293-3A66-4498-8E65-BE5ACD97CE7D}"/>
    <cellStyle name="Currency 10 2 3 2 6 3" xfId="20093" xr:uid="{1A188F15-C32F-4564-AF7A-17C1851F3BED}"/>
    <cellStyle name="Currency 10 2 3 2 7" xfId="3077" xr:uid="{5B499A57-292D-41EC-953A-09C3FD719DE0}"/>
    <cellStyle name="Currency 10 2 3 2 7 2" xfId="17119" xr:uid="{FC6E8B43-D9B0-4C5D-9934-C2109F7B408F}"/>
    <cellStyle name="Currency 10 2 3 2 8" xfId="6999" xr:uid="{30D5D671-0B6B-426E-A211-6F31D3A9F655}"/>
    <cellStyle name="Currency 10 2 3 2 8 2" xfId="20870" xr:uid="{456AA26F-73D8-43E9-8FAE-4FA5315343D3}"/>
    <cellStyle name="Currency 10 2 3 2 9" xfId="8523" xr:uid="{339EC200-D8BD-483F-8C0A-2161ED024D9D}"/>
    <cellStyle name="Currency 10 2 3 2 9 2" xfId="22388" xr:uid="{FEECDF17-7232-49D0-8023-D04F65BC9C7E}"/>
    <cellStyle name="Currency 10 2 3 3" xfId="1611" xr:uid="{7D2F0C1A-11FE-4CDC-8820-B625AED31630}"/>
    <cellStyle name="Currency 10 2 3 3 2" xfId="4333" xr:uid="{2A1FD16F-3291-4DF7-82BF-F0CADB0B2F7E}"/>
    <cellStyle name="Currency 10 2 3 3 2 2" xfId="9779" xr:uid="{7EE5EB9A-1CA3-46C4-9BE4-73193C70B75A}"/>
    <cellStyle name="Currency 10 2 3 3 2 2 2" xfId="23644" xr:uid="{760CB490-D013-4584-9671-D1478AF9F2C7}"/>
    <cellStyle name="Currency 10 2 3 3 2 3" xfId="18367" xr:uid="{3AC686A6-911F-4013-8B0A-282E43619DDE}"/>
    <cellStyle name="Currency 10 2 3 3 3" xfId="3323" xr:uid="{F0CDDC9B-BF73-4BFE-B7C6-4A7097F5A541}"/>
    <cellStyle name="Currency 10 2 3 3 3 2" xfId="17365" xr:uid="{28DCD96C-0925-4E26-BFFA-5D2B43006D50}"/>
    <cellStyle name="Currency 10 2 3 3 4" xfId="7257" xr:uid="{29E5EF62-D1B7-4739-BBD7-1B78EDC4F8C8}"/>
    <cellStyle name="Currency 10 2 3 3 4 2" xfId="21128" xr:uid="{31E2998C-09D2-4999-92D3-47A8BC4EB5D2}"/>
    <cellStyle name="Currency 10 2 3 3 5" xfId="8771" xr:uid="{190BF8C4-D9B9-4585-B792-D18FC3F3237A}"/>
    <cellStyle name="Currency 10 2 3 3 5 2" xfId="22636" xr:uid="{EF213971-BAA8-48E8-B730-476D5F78BC96}"/>
    <cellStyle name="Currency 10 2 3 3 6" xfId="12391" xr:uid="{C9DF0C73-9902-4EF1-9A9A-7F90FA8A3201}"/>
    <cellStyle name="Currency 10 2 3 3 6 2" xfId="26255" xr:uid="{C838E4E0-4E48-412F-94E1-FDA2AAB5EE84}"/>
    <cellStyle name="Currency 10 2 3 3 7" xfId="14136" xr:uid="{CC28B0FE-2DA3-40D8-81F0-C2803C786064}"/>
    <cellStyle name="Currency 10 2 3 3 7 2" xfId="28000" xr:uid="{07D5052B-FEC6-4D4B-8A69-096DF656F2F8}"/>
    <cellStyle name="Currency 10 2 3 3 8" xfId="15684" xr:uid="{7BFE03DE-FD8A-49AC-9289-3B67AD7D2397}"/>
    <cellStyle name="Currency 10 2 3 4" xfId="2119" xr:uid="{9AF043A9-7BFF-496E-B201-A7651B3C8A8C}"/>
    <cellStyle name="Currency 10 2 3 4 2" xfId="3839" xr:uid="{80CD6A93-FE3E-4513-A8E2-9BE79EF2A261}"/>
    <cellStyle name="Currency 10 2 3 4 2 2" xfId="17873" xr:uid="{61A4BCF7-0680-4B9D-9973-FE0C08787973}"/>
    <cellStyle name="Currency 10 2 3 4 3" xfId="7765" xr:uid="{1BBF961D-8581-43CA-8144-BC659A9CF7E2}"/>
    <cellStyle name="Currency 10 2 3 4 3 2" xfId="21634" xr:uid="{CFC110FE-4057-4625-B73C-5BFE18E5694A}"/>
    <cellStyle name="Currency 10 2 3 4 4" xfId="9283" xr:uid="{650C3C9D-8C75-4518-AE24-7AA2F9D57772}"/>
    <cellStyle name="Currency 10 2 3 4 4 2" xfId="23148" xr:uid="{0D84FB73-7530-412B-AC07-D0DB892CDDFD}"/>
    <cellStyle name="Currency 10 2 3 4 5" xfId="12897" xr:uid="{2AEE429D-CBFC-4ECE-8AD0-47BD16952369}"/>
    <cellStyle name="Currency 10 2 3 4 5 2" xfId="26761" xr:uid="{DA19D8AF-F491-4817-AD21-449538052118}"/>
    <cellStyle name="Currency 10 2 3 4 6" xfId="14642" xr:uid="{EFFE26D1-3FAC-4E86-B185-2C5488BEC087}"/>
    <cellStyle name="Currency 10 2 3 4 6 2" xfId="28506" xr:uid="{205CE9F4-9826-44A1-89FD-9C5334B4A81C}"/>
    <cellStyle name="Currency 10 2 3 4 7" xfId="16190" xr:uid="{37F1C162-165F-43AF-88F5-AF32D8653AFF}"/>
    <cellStyle name="Currency 10 2 3 5" xfId="4825" xr:uid="{5B10D4F5-1165-47F3-8019-2A7678874452}"/>
    <cellStyle name="Currency 10 2 3 5 2" xfId="10281" xr:uid="{63E4D143-25ED-4E7C-92C7-2AA273B02401}"/>
    <cellStyle name="Currency 10 2 3 5 2 2" xfId="24146" xr:uid="{13567986-E2F6-4790-84FF-4742B83E67DC}"/>
    <cellStyle name="Currency 10 2 3 5 3" xfId="18859" xr:uid="{F4BDC94D-AF5F-4FAC-8CEE-9F546F1D959A}"/>
    <cellStyle name="Currency 10 2 3 6" xfId="5309" xr:uid="{A6B85C97-7D7A-4B98-9C0B-D7E330BA60EA}"/>
    <cellStyle name="Currency 10 2 3 6 2" xfId="10783" xr:uid="{77EAF719-A6B8-4396-A735-347EBE22C167}"/>
    <cellStyle name="Currency 10 2 3 6 2 2" xfId="24648" xr:uid="{4A029465-D0AD-4AA6-A7A5-ADCC043FFD9F}"/>
    <cellStyle name="Currency 10 2 3 6 3" xfId="19343" xr:uid="{9A3E5F26-9FBE-4EA0-BAB4-B2DE23204B10}"/>
    <cellStyle name="Currency 10 2 3 7" xfId="5811" xr:uid="{10313022-337A-4565-AF82-1FC66A7C944D}"/>
    <cellStyle name="Currency 10 2 3 7 2" xfId="11285" xr:uid="{A1D9A763-F750-450D-A40A-0773627E23B5}"/>
    <cellStyle name="Currency 10 2 3 7 2 2" xfId="25150" xr:uid="{D01F8676-8180-4416-9446-6613245A6525}"/>
    <cellStyle name="Currency 10 2 3 7 3" xfId="19845" xr:uid="{46AC3D84-D546-4B91-97C6-8A5C13E79C4A}"/>
    <cellStyle name="Currency 10 2 3 8" xfId="2841" xr:uid="{F928DDDB-FA64-488C-A634-D15917711805}"/>
    <cellStyle name="Currency 10 2 3 8 2" xfId="16883" xr:uid="{EF06D225-BD1C-4966-88D7-7310EA0B73D2}"/>
    <cellStyle name="Currency 10 2 3 9" xfId="6751" xr:uid="{7969E3E5-84AD-44F9-878F-8CB73C79A1C7}"/>
    <cellStyle name="Currency 10 2 3 9 2" xfId="20622" xr:uid="{9E9CB794-2B3B-45B6-A0AE-091E44C73F51}"/>
    <cellStyle name="Currency 10 2 4" xfId="1229" xr:uid="{86A58277-81B1-420C-95C6-4C5ACCD9203E}"/>
    <cellStyle name="Currency 10 2 4 10" xfId="12009" xr:uid="{0E8BB271-3F73-409F-B5FA-DCE58920BB1C}"/>
    <cellStyle name="Currency 10 2 4 10 2" xfId="25873" xr:uid="{2A09AAA9-8470-4F67-8E99-F3939B82266A}"/>
    <cellStyle name="Currency 10 2 4 11" xfId="13754" xr:uid="{4B0B46B1-D429-41E0-9EFB-E025C1C17EF4}"/>
    <cellStyle name="Currency 10 2 4 11 2" xfId="27618" xr:uid="{475A57E4-4D85-458C-AAA5-280A16809292}"/>
    <cellStyle name="Currency 10 2 4 12" xfId="15302" xr:uid="{04D73E71-E3BA-42CD-BA1B-F263CF42DC4E}"/>
    <cellStyle name="Currency 10 2 4 2" xfId="1735" xr:uid="{7FB1BB69-9B61-4BCF-8340-2AB7181481DD}"/>
    <cellStyle name="Currency 10 2 4 2 2" xfId="4457" xr:uid="{4E4A1BF2-D518-4D8C-870D-7923893F3FE4}"/>
    <cellStyle name="Currency 10 2 4 2 2 2" xfId="9903" xr:uid="{A122CC90-9E78-4303-83A2-4C463B6EF473}"/>
    <cellStyle name="Currency 10 2 4 2 2 2 2" xfId="23768" xr:uid="{4A0A78EC-E7BA-49AE-9DA9-D4E261B94F05}"/>
    <cellStyle name="Currency 10 2 4 2 2 3" xfId="18491" xr:uid="{377A26AF-632D-45DC-A6A4-BB34FFB9C702}"/>
    <cellStyle name="Currency 10 2 4 2 3" xfId="3447" xr:uid="{A4AC615E-875B-45CF-A1A4-3DF1DB3C32DC}"/>
    <cellStyle name="Currency 10 2 4 2 3 2" xfId="17489" xr:uid="{F3FB3024-59FA-488B-A6E8-690A920ABC22}"/>
    <cellStyle name="Currency 10 2 4 2 4" xfId="7381" xr:uid="{1FA831DE-4B0B-4B75-9D35-2CBA83C838A2}"/>
    <cellStyle name="Currency 10 2 4 2 4 2" xfId="21252" xr:uid="{037D823E-311F-457F-98B0-9E09F410F6CE}"/>
    <cellStyle name="Currency 10 2 4 2 5" xfId="8895" xr:uid="{B5566D9A-BA9F-4B56-89E8-FC650F9EB41D}"/>
    <cellStyle name="Currency 10 2 4 2 5 2" xfId="22760" xr:uid="{3A863785-AFBD-4E1A-A88B-713E68890D77}"/>
    <cellStyle name="Currency 10 2 4 2 6" xfId="12515" xr:uid="{F5948081-4E5E-4C11-98E4-5C47492A3024}"/>
    <cellStyle name="Currency 10 2 4 2 6 2" xfId="26379" xr:uid="{FD3614C6-5096-4969-A7E4-4DEDD392B5F8}"/>
    <cellStyle name="Currency 10 2 4 2 7" xfId="14260" xr:uid="{1909F90B-D3C6-4832-A2A7-C94C39ABEDE8}"/>
    <cellStyle name="Currency 10 2 4 2 7 2" xfId="28124" xr:uid="{CF9952AC-39C3-4828-BD72-E9A62D6F187A}"/>
    <cellStyle name="Currency 10 2 4 2 8" xfId="15808" xr:uid="{6EDCE765-B4E4-4EDE-B092-CAEF27379E31}"/>
    <cellStyle name="Currency 10 2 4 3" xfId="2243" xr:uid="{CFEAFB4B-D81C-4120-8D20-EBD37A1B2E38}"/>
    <cellStyle name="Currency 10 2 4 3 2" xfId="3963" xr:uid="{8022AF5F-5841-4BB5-851E-9631BC219B49}"/>
    <cellStyle name="Currency 10 2 4 3 2 2" xfId="17997" xr:uid="{C89A5956-1F32-41C9-9A90-EA1D17955643}"/>
    <cellStyle name="Currency 10 2 4 3 3" xfId="7889" xr:uid="{7E0B11C6-00E8-47DA-BA0A-5CBE52C3C79F}"/>
    <cellStyle name="Currency 10 2 4 3 3 2" xfId="21758" xr:uid="{D3BF9CC1-1EAD-4A81-993A-F095ADA640DC}"/>
    <cellStyle name="Currency 10 2 4 3 4" xfId="9407" xr:uid="{24DA02FF-B89B-40EB-893E-727F9076A033}"/>
    <cellStyle name="Currency 10 2 4 3 4 2" xfId="23272" xr:uid="{F431C102-0301-41CA-830B-0E891A464C57}"/>
    <cellStyle name="Currency 10 2 4 3 5" xfId="13021" xr:uid="{DAB1ACB1-C402-4CA2-821C-E627C8ECA043}"/>
    <cellStyle name="Currency 10 2 4 3 5 2" xfId="26885" xr:uid="{F0420242-7D82-458C-9D56-6339EC638A42}"/>
    <cellStyle name="Currency 10 2 4 3 6" xfId="14766" xr:uid="{EC421EDB-38C9-4D62-AA9F-5147D6D08A5D}"/>
    <cellStyle name="Currency 10 2 4 3 6 2" xfId="28630" xr:uid="{170F7CAC-091B-4ED2-B097-AC968FBEA05C}"/>
    <cellStyle name="Currency 10 2 4 3 7" xfId="16314" xr:uid="{B7A19F0A-D2A8-41A3-AA78-937463D81E4C}"/>
    <cellStyle name="Currency 10 2 4 4" xfId="4941" xr:uid="{16DC7187-FD0C-4213-B58D-0B1CE58A5175}"/>
    <cellStyle name="Currency 10 2 4 4 2" xfId="10405" xr:uid="{B9436F44-615A-4C28-913B-5714EF55A8E6}"/>
    <cellStyle name="Currency 10 2 4 4 2 2" xfId="24270" xr:uid="{3A8735A5-47A3-4C03-904D-490AB58B8683}"/>
    <cellStyle name="Currency 10 2 4 4 3" xfId="18975" xr:uid="{AA1A192C-061D-4FA3-83B1-6DF84E846FD6}"/>
    <cellStyle name="Currency 10 2 4 5" xfId="5433" xr:uid="{5FE140A3-77C6-4641-A97D-70FF50676A5E}"/>
    <cellStyle name="Currency 10 2 4 5 2" xfId="10907" xr:uid="{C2E7F31A-BDF4-407B-8DD0-2A8F18DDD10A}"/>
    <cellStyle name="Currency 10 2 4 5 2 2" xfId="24772" xr:uid="{8582BB2C-EAFF-4495-9D96-72AAC8D06FCF}"/>
    <cellStyle name="Currency 10 2 4 5 3" xfId="19467" xr:uid="{12A26EAE-D670-44B9-8163-6F3810886499}"/>
    <cellStyle name="Currency 10 2 4 6" xfId="5935" xr:uid="{06170824-189C-423B-97B7-14D40E1FCA59}"/>
    <cellStyle name="Currency 10 2 4 6 2" xfId="11409" xr:uid="{236310EB-2BCC-405E-ABAF-426212EC2374}"/>
    <cellStyle name="Currency 10 2 4 6 2 2" xfId="25274" xr:uid="{7EE34210-4014-42DE-836A-64CC06DD56A0}"/>
    <cellStyle name="Currency 10 2 4 6 3" xfId="19969" xr:uid="{DA080489-2A9A-4F54-B81D-07F28DD7EF71}"/>
    <cellStyle name="Currency 10 2 4 7" xfId="2959" xr:uid="{CF2E002B-13B7-4374-BC0A-6545D4F40D0D}"/>
    <cellStyle name="Currency 10 2 4 7 2" xfId="17001" xr:uid="{58E60252-99BA-4D66-A8A5-1DAB0B43F6CD}"/>
    <cellStyle name="Currency 10 2 4 8" xfId="6875" xr:uid="{0763C62C-5F00-4452-BC40-345C48A2247C}"/>
    <cellStyle name="Currency 10 2 4 8 2" xfId="20746" xr:uid="{C21A4890-A01C-4E7A-958A-36E7B640A4B2}"/>
    <cellStyle name="Currency 10 2 4 9" xfId="8399" xr:uid="{B087DBB9-B4CA-446A-9AD5-01D7A3167B50}"/>
    <cellStyle name="Currency 10 2 4 9 2" xfId="22264" xr:uid="{AA5C0879-8473-4F80-8216-DA4AED563946}"/>
    <cellStyle name="Currency 10 2 5" xfId="1487" xr:uid="{21E6AEA2-DFAD-4F70-B86E-9A22336ECFDD}"/>
    <cellStyle name="Currency 10 2 5 2" xfId="4211" xr:uid="{104A793F-8784-4418-92BA-853F97358D15}"/>
    <cellStyle name="Currency 10 2 5 2 2" xfId="9655" xr:uid="{7ECD9A7F-574F-454A-BDDD-A84477A15FB4}"/>
    <cellStyle name="Currency 10 2 5 2 2 2" xfId="23520" xr:uid="{B3A8A410-50BF-46B5-9D83-FBCE68C5D9EC}"/>
    <cellStyle name="Currency 10 2 5 2 3" xfId="18245" xr:uid="{1718AF46-6C95-489C-ABAF-583F1778955E}"/>
    <cellStyle name="Currency 10 2 5 3" xfId="3201" xr:uid="{7A92FA99-B6C7-4B74-BEAD-875E1430692C}"/>
    <cellStyle name="Currency 10 2 5 3 2" xfId="17243" xr:uid="{0EDB6EEF-11B9-4890-9116-4B51C7351D1A}"/>
    <cellStyle name="Currency 10 2 5 4" xfId="7133" xr:uid="{4A357EAC-DFF5-4EBE-8057-DF8584631116}"/>
    <cellStyle name="Currency 10 2 5 4 2" xfId="21004" xr:uid="{051CB83F-0A84-46B2-9B34-45BF7F2CBA96}"/>
    <cellStyle name="Currency 10 2 5 5" xfId="8647" xr:uid="{2FF2E8A4-7D1C-44B2-BB0E-E05BB5DB81CD}"/>
    <cellStyle name="Currency 10 2 5 5 2" xfId="22512" xr:uid="{13EC7342-0C66-4365-9FB3-36C2A816379D}"/>
    <cellStyle name="Currency 10 2 5 6" xfId="12267" xr:uid="{C587A1DC-76F9-4C32-A49C-1230E7209F3C}"/>
    <cellStyle name="Currency 10 2 5 6 2" xfId="26131" xr:uid="{69929754-2577-4321-88BB-267A8A77D319}"/>
    <cellStyle name="Currency 10 2 5 7" xfId="14012" xr:uid="{0D67BF08-4DD0-4E65-96AB-0F17C3BC3782}"/>
    <cellStyle name="Currency 10 2 5 7 2" xfId="27876" xr:uid="{2D45BB34-3E57-4E4D-929A-0C15357468A6}"/>
    <cellStyle name="Currency 10 2 5 8" xfId="15560" xr:uid="{5D83E168-1300-42EE-825C-F6CC6BAD42C6}"/>
    <cellStyle name="Currency 10 2 6" xfId="1995" xr:uid="{26328FE3-0E7D-43E0-A465-9D318932B1B1}"/>
    <cellStyle name="Currency 10 2 6 2" xfId="3715" xr:uid="{4D71E86D-21DD-4145-BB29-F9396576B7EF}"/>
    <cellStyle name="Currency 10 2 6 2 2" xfId="17749" xr:uid="{8B38F472-FEE6-4BA5-B642-2B596E3B2D50}"/>
    <cellStyle name="Currency 10 2 6 3" xfId="7641" xr:uid="{9C0ED3D4-194F-4754-934A-0AA16824349E}"/>
    <cellStyle name="Currency 10 2 6 3 2" xfId="21510" xr:uid="{256D9F9D-AFBF-4714-88BD-93D99793B28F}"/>
    <cellStyle name="Currency 10 2 6 4" xfId="9159" xr:uid="{2D56AA8D-FDF5-492B-8596-5208613987C4}"/>
    <cellStyle name="Currency 10 2 6 4 2" xfId="23024" xr:uid="{05EE626B-AD57-4B96-8727-E8D2FD3CCB9A}"/>
    <cellStyle name="Currency 10 2 6 5" xfId="12773" xr:uid="{4A5AED44-68DC-48E0-81A0-BE7F55403655}"/>
    <cellStyle name="Currency 10 2 6 5 2" xfId="26637" xr:uid="{3295BA2D-6801-4F51-91C9-6B6BDE63CED8}"/>
    <cellStyle name="Currency 10 2 6 6" xfId="14518" xr:uid="{74191D1D-286E-4508-9E35-7DD55149CEB3}"/>
    <cellStyle name="Currency 10 2 6 6 2" xfId="28382" xr:uid="{E2741A4D-E365-41BE-9695-99CF57FFF7E6}"/>
    <cellStyle name="Currency 10 2 6 7" xfId="16066" xr:uid="{2673460E-DC38-4083-8192-2E37D559A82D}"/>
    <cellStyle name="Currency 10 2 7" xfId="4711" xr:uid="{92F1CC8D-10C9-4074-BA40-BA77C5F1FE5A}"/>
    <cellStyle name="Currency 10 2 7 2" xfId="10157" xr:uid="{8F99FD26-1290-46C8-BA6C-E6CA073342C4}"/>
    <cellStyle name="Currency 10 2 7 2 2" xfId="24022" xr:uid="{D7966942-75E3-4544-B719-6C52F263E1BB}"/>
    <cellStyle name="Currency 10 2 7 3" xfId="18745" xr:uid="{96492415-414A-443C-86F8-5AFFC319B9FA}"/>
    <cellStyle name="Currency 10 2 8" xfId="5187" xr:uid="{30D2C33A-0B4F-47EB-B763-A0B0870C495F}"/>
    <cellStyle name="Currency 10 2 8 2" xfId="10659" xr:uid="{719F1081-15B0-44C3-9ABC-AD0FE445EEF4}"/>
    <cellStyle name="Currency 10 2 8 2 2" xfId="24524" xr:uid="{6C914103-9A08-4EE7-BD8A-16A02FA632F6}"/>
    <cellStyle name="Currency 10 2 8 3" xfId="19221" xr:uid="{276BF904-CF37-4FB5-B6F7-5BE432C43226}"/>
    <cellStyle name="Currency 10 2 9" xfId="5687" xr:uid="{54C49B06-B938-4505-9072-589EF1BB0171}"/>
    <cellStyle name="Currency 10 2 9 2" xfId="11161" xr:uid="{85436FD5-B18E-4065-9D6D-C9E0F2DF092F}"/>
    <cellStyle name="Currency 10 2 9 2 2" xfId="25026" xr:uid="{DC051E34-FC67-4494-ACBD-BED1EECD7DA9}"/>
    <cellStyle name="Currency 10 2 9 3" xfId="19721" xr:uid="{5A57B778-3038-4BEA-B2C0-9C1F7F0C7F28}"/>
    <cellStyle name="Currency 10 3" xfId="1001" xr:uid="{FD1B4EEC-AF08-440E-A526-4E369CDFE0F0}"/>
    <cellStyle name="Currency 10 3 10" xfId="2747" xr:uid="{A5A37AA8-DAC7-40B7-A0F2-A263A8661D77}"/>
    <cellStyle name="Currency 10 3 10 2" xfId="16789" xr:uid="{F6BD699C-7BA6-44BD-8166-C26FFA47EC0C}"/>
    <cellStyle name="Currency 10 3 11" xfId="6647" xr:uid="{55E6C613-3398-4EB8-9345-17A40075562C}"/>
    <cellStyle name="Currency 10 3 11 2" xfId="20518" xr:uid="{911C7CEA-6B33-4C96-AF89-AB5F8C1C96FD}"/>
    <cellStyle name="Currency 10 3 12" xfId="8171" xr:uid="{40E0F236-2DB4-4499-8F43-36B470647EB7}"/>
    <cellStyle name="Currency 10 3 12 2" xfId="22036" xr:uid="{F3E9C5F6-2B33-4BDE-9CD5-824A9EF91F30}"/>
    <cellStyle name="Currency 10 3 13" xfId="11781" xr:uid="{269279BD-0EE4-4692-8817-B57F2D1EF295}"/>
    <cellStyle name="Currency 10 3 13 2" xfId="25645" xr:uid="{480257C4-B000-4305-A307-7D89169ADDAF}"/>
    <cellStyle name="Currency 10 3 14" xfId="13526" xr:uid="{94619C77-56EA-4571-8BDF-F2B092CA0FC6}"/>
    <cellStyle name="Currency 10 3 14 2" xfId="27390" xr:uid="{D8FEFBFA-6ED4-4788-868B-3FE60C1488F4}"/>
    <cellStyle name="Currency 10 3 15" xfId="15074" xr:uid="{5A12FFBC-91CA-4BC1-B9CB-81C51A06CBBB}"/>
    <cellStyle name="Currency 10 3 2" xfId="1049" xr:uid="{DB48FBB6-AF5A-4181-B3E2-816EB7F112B7}"/>
    <cellStyle name="Currency 10 3 2 10" xfId="6695" xr:uid="{430DBF22-96A1-4199-9FC3-A5C4DC3695C4}"/>
    <cellStyle name="Currency 10 3 2 10 2" xfId="20566" xr:uid="{8841F172-3A54-4A16-AFC7-AE6376E1D735}"/>
    <cellStyle name="Currency 10 3 2 11" xfId="8219" xr:uid="{EDCF318C-6D5F-44E8-AFD4-F090039BF0D4}"/>
    <cellStyle name="Currency 10 3 2 11 2" xfId="22084" xr:uid="{0BD55DD5-348A-4C87-9842-0E294D8E0FBF}"/>
    <cellStyle name="Currency 10 3 2 12" xfId="11829" xr:uid="{18EC0814-52C2-4782-AC27-ABE54A4864FB}"/>
    <cellStyle name="Currency 10 3 2 12 2" xfId="25693" xr:uid="{4E17031A-FD61-44E4-A5DE-408F444C9F59}"/>
    <cellStyle name="Currency 10 3 2 13" xfId="13574" xr:uid="{63303D07-C731-4B64-9204-C1B009819354}"/>
    <cellStyle name="Currency 10 3 2 13 2" xfId="27438" xr:uid="{B8C3DFF7-0D04-4748-B1D5-A4E090046503}"/>
    <cellStyle name="Currency 10 3 2 14" xfId="15122" xr:uid="{979D1865-4B94-4FE2-9F23-D3E89C95E9F8}"/>
    <cellStyle name="Currency 10 3 2 2" xfId="1173" xr:uid="{AE6A4407-E75F-4C06-AA04-6A2774DB0ECD}"/>
    <cellStyle name="Currency 10 3 2 2 10" xfId="8343" xr:uid="{BC8A3D31-2569-463A-BB63-493C361C042C}"/>
    <cellStyle name="Currency 10 3 2 2 10 2" xfId="22208" xr:uid="{2F2E3EA2-ECE0-4CA7-ADA9-7C04CDAA9478}"/>
    <cellStyle name="Currency 10 3 2 2 11" xfId="11953" xr:uid="{194A207D-50DE-44AB-A0F3-9774577F9658}"/>
    <cellStyle name="Currency 10 3 2 2 11 2" xfId="25817" xr:uid="{BFC89491-32E0-4BDC-965E-352547467605}"/>
    <cellStyle name="Currency 10 3 2 2 12" xfId="13698" xr:uid="{406E7603-4424-4786-901A-6AC2AD55BC74}"/>
    <cellStyle name="Currency 10 3 2 2 12 2" xfId="27562" xr:uid="{DC581C07-1C22-4529-B74C-B61810E3B279}"/>
    <cellStyle name="Currency 10 3 2 2 13" xfId="15246" xr:uid="{9303078D-EA2E-4C23-83B2-6EA1FB41703D}"/>
    <cellStyle name="Currency 10 3 2 2 2" xfId="1421" xr:uid="{D448E662-DFCB-41EA-A265-45B5970926D9}"/>
    <cellStyle name="Currency 10 3 2 2 2 10" xfId="12201" xr:uid="{44B1A0E3-932A-4E76-B794-B14C897DCF16}"/>
    <cellStyle name="Currency 10 3 2 2 2 10 2" xfId="26065" xr:uid="{EBCBC679-01E6-4BCF-A6B2-3E1230924DDE}"/>
    <cellStyle name="Currency 10 3 2 2 2 11" xfId="13946" xr:uid="{01F0BFF7-64E6-4FED-AC3E-14432B785F2A}"/>
    <cellStyle name="Currency 10 3 2 2 2 11 2" xfId="27810" xr:uid="{015CB4E6-0FE4-415A-963C-65B805F7A35B}"/>
    <cellStyle name="Currency 10 3 2 2 2 12" xfId="15494" xr:uid="{F74EBA05-87EF-4CA5-86AB-5377080FE1E9}"/>
    <cellStyle name="Currency 10 3 2 2 2 2" xfId="1927" xr:uid="{482C7584-F5F3-41AC-A023-49481D7ABA35}"/>
    <cellStyle name="Currency 10 3 2 2 2 2 2" xfId="4649" xr:uid="{82A29BD8-7B9D-4315-A26C-029E772D22FA}"/>
    <cellStyle name="Currency 10 3 2 2 2 2 2 2" xfId="10095" xr:uid="{B85ACFEC-CF22-4B28-BF0D-356F459420B5}"/>
    <cellStyle name="Currency 10 3 2 2 2 2 2 2 2" xfId="23960" xr:uid="{CFD2D7F1-390D-437A-8D86-3E3C203E1B8D}"/>
    <cellStyle name="Currency 10 3 2 2 2 2 2 3" xfId="18683" xr:uid="{07DDABFD-DDF8-4F3D-A215-35241C38D5E7}"/>
    <cellStyle name="Currency 10 3 2 2 2 2 3" xfId="3639" xr:uid="{636CF026-47BC-4F02-B8B8-ECD6A2E6806D}"/>
    <cellStyle name="Currency 10 3 2 2 2 2 3 2" xfId="17681" xr:uid="{4322FCE9-7768-444B-BEDD-12F302469888}"/>
    <cellStyle name="Currency 10 3 2 2 2 2 4" xfId="7573" xr:uid="{B0D48085-2139-447C-82DE-72EC506B7B21}"/>
    <cellStyle name="Currency 10 3 2 2 2 2 4 2" xfId="21444" xr:uid="{3448EF5E-01CF-4B69-9D16-0B9AB9067256}"/>
    <cellStyle name="Currency 10 3 2 2 2 2 5" xfId="9087" xr:uid="{AEBC7EC7-5C89-46B1-B13F-B3C28FB47302}"/>
    <cellStyle name="Currency 10 3 2 2 2 2 5 2" xfId="22952" xr:uid="{5EA762A6-7257-41D8-BA44-6498CD1F34EC}"/>
    <cellStyle name="Currency 10 3 2 2 2 2 6" xfId="12707" xr:uid="{05521202-B0F5-4EA3-9455-48028FE42A44}"/>
    <cellStyle name="Currency 10 3 2 2 2 2 6 2" xfId="26571" xr:uid="{84C044AA-CD72-4A73-931B-3D0F4E4CBE90}"/>
    <cellStyle name="Currency 10 3 2 2 2 2 7" xfId="14452" xr:uid="{5C63ABA8-ED7E-4CCF-84CB-A911556F3E12}"/>
    <cellStyle name="Currency 10 3 2 2 2 2 7 2" xfId="28316" xr:uid="{51B8CC8D-FB83-45AD-B69C-D2C4BE094CAE}"/>
    <cellStyle name="Currency 10 3 2 2 2 2 8" xfId="16000" xr:uid="{7EFB1295-A1FA-4609-ADD5-9CD5F774CD0A}"/>
    <cellStyle name="Currency 10 3 2 2 2 3" xfId="2435" xr:uid="{1E03043F-936F-45C3-A921-92FC8F5CDC5D}"/>
    <cellStyle name="Currency 10 3 2 2 2 3 2" xfId="4155" xr:uid="{AD983784-6EB1-42A1-8CA1-A9DB84E9E320}"/>
    <cellStyle name="Currency 10 3 2 2 2 3 2 2" xfId="18189" xr:uid="{55347176-2CDE-4CD5-84ED-069F61A9E179}"/>
    <cellStyle name="Currency 10 3 2 2 2 3 3" xfId="8081" xr:uid="{B895F0C9-B5E0-4F17-9513-7877F72592F4}"/>
    <cellStyle name="Currency 10 3 2 2 2 3 3 2" xfId="21950" xr:uid="{F9FC698E-E00D-4C77-8614-6AB3307DF504}"/>
    <cellStyle name="Currency 10 3 2 2 2 3 4" xfId="9599" xr:uid="{B4777218-7B61-4AE7-AB4C-733A276FF431}"/>
    <cellStyle name="Currency 10 3 2 2 2 3 4 2" xfId="23464" xr:uid="{A932372F-4C84-4224-AAF1-FEDC0E7EE050}"/>
    <cellStyle name="Currency 10 3 2 2 2 3 5" xfId="13213" xr:uid="{65419197-616D-4142-9A28-666F7894FC86}"/>
    <cellStyle name="Currency 10 3 2 2 2 3 5 2" xfId="27077" xr:uid="{0D279A64-0A7A-41F4-8F43-7AD8446F07A9}"/>
    <cellStyle name="Currency 10 3 2 2 2 3 6" xfId="14958" xr:uid="{06DC60EC-EDEF-42D3-9232-EA58D7BB48C2}"/>
    <cellStyle name="Currency 10 3 2 2 2 3 6 2" xfId="28822" xr:uid="{8EF902EE-7F8F-4BDC-BB09-8E1F856BB830}"/>
    <cellStyle name="Currency 10 3 2 2 2 3 7" xfId="16506" xr:uid="{F4217D23-35C6-4263-AD5E-7F43E9C365FA}"/>
    <cellStyle name="Currency 10 3 2 2 2 4" xfId="5127" xr:uid="{B859C997-7B9E-4117-A179-55BB0DC77A39}"/>
    <cellStyle name="Currency 10 3 2 2 2 4 2" xfId="10597" xr:uid="{7C775E6A-32E4-4984-B8B2-42DCDEC1876D}"/>
    <cellStyle name="Currency 10 3 2 2 2 4 2 2" xfId="24462" xr:uid="{4CA6E6FA-F46E-4C86-805F-01B3F827A9A5}"/>
    <cellStyle name="Currency 10 3 2 2 2 4 3" xfId="19161" xr:uid="{DF38AAE5-74DB-4A43-BA86-7218AF346F54}"/>
    <cellStyle name="Currency 10 3 2 2 2 5" xfId="5625" xr:uid="{2B12322D-07A5-413B-8872-56B7D9C07FB5}"/>
    <cellStyle name="Currency 10 3 2 2 2 5 2" xfId="11099" xr:uid="{0F3470C9-A0B8-45A6-8CE2-72AB16C69FCB}"/>
    <cellStyle name="Currency 10 3 2 2 2 5 2 2" xfId="24964" xr:uid="{2178ED3E-66C9-4D77-8664-10BDA300320B}"/>
    <cellStyle name="Currency 10 3 2 2 2 5 3" xfId="19659" xr:uid="{2DD7CD45-1141-4F51-AA45-5E8B8A00F3D3}"/>
    <cellStyle name="Currency 10 3 2 2 2 6" xfId="6127" xr:uid="{B94BAEA9-7A7D-4044-9A11-AD3DEBC5F163}"/>
    <cellStyle name="Currency 10 3 2 2 2 6 2" xfId="11601" xr:uid="{8328E2A4-30F1-488B-B4F9-D65B1DCD4FFB}"/>
    <cellStyle name="Currency 10 3 2 2 2 6 2 2" xfId="25466" xr:uid="{25B7A0F8-B66D-4F8F-86FF-0B9AF2AB1521}"/>
    <cellStyle name="Currency 10 3 2 2 2 6 3" xfId="20161" xr:uid="{F44796CE-5B62-4BBB-91AC-ADB077CE8CB9}"/>
    <cellStyle name="Currency 10 3 2 2 2 7" xfId="3145" xr:uid="{A53D8610-4103-458C-98A1-B541916D7865}"/>
    <cellStyle name="Currency 10 3 2 2 2 7 2" xfId="17187" xr:uid="{7550FCD5-2E42-4CBE-B9F1-3137FDBC3AD0}"/>
    <cellStyle name="Currency 10 3 2 2 2 8" xfId="7067" xr:uid="{0462BFE6-F597-4B04-8B0A-46549BA87E62}"/>
    <cellStyle name="Currency 10 3 2 2 2 8 2" xfId="20938" xr:uid="{355D4429-3003-4578-A781-06AAF35A7086}"/>
    <cellStyle name="Currency 10 3 2 2 2 9" xfId="8591" xr:uid="{138DA6E4-C520-4DB0-8A86-59216E31ACBC}"/>
    <cellStyle name="Currency 10 3 2 2 2 9 2" xfId="22456" xr:uid="{D72F0F60-1E87-4585-800E-241C12CFAC5B}"/>
    <cellStyle name="Currency 10 3 2 2 3" xfId="1679" xr:uid="{50C33A35-2582-4271-B35A-BF46F79FD146}"/>
    <cellStyle name="Currency 10 3 2 2 3 2" xfId="4401" xr:uid="{54BA7DBE-68B6-4917-B5E5-C9E15E87707A}"/>
    <cellStyle name="Currency 10 3 2 2 3 2 2" xfId="9847" xr:uid="{8AD743C7-10A4-4761-827A-810D1EE5EDB8}"/>
    <cellStyle name="Currency 10 3 2 2 3 2 2 2" xfId="23712" xr:uid="{448740BE-6C33-4913-9352-A2EF22F74283}"/>
    <cellStyle name="Currency 10 3 2 2 3 2 3" xfId="18435" xr:uid="{6F904B40-0C26-4B08-B2A8-6C85618FFEBA}"/>
    <cellStyle name="Currency 10 3 2 2 3 3" xfId="3391" xr:uid="{EEBEF04D-9369-484B-99AB-701CA1B18773}"/>
    <cellStyle name="Currency 10 3 2 2 3 3 2" xfId="17433" xr:uid="{95DB56C9-73AA-4CA5-BF74-58C74685D89E}"/>
    <cellStyle name="Currency 10 3 2 2 3 4" xfId="7325" xr:uid="{D027AFF4-D0BA-4F38-88D1-70AE32291E7C}"/>
    <cellStyle name="Currency 10 3 2 2 3 4 2" xfId="21196" xr:uid="{DE44A400-8B1E-4145-8685-74AC872F8803}"/>
    <cellStyle name="Currency 10 3 2 2 3 5" xfId="8839" xr:uid="{697DB749-E8D9-4BB5-9749-2075C317446B}"/>
    <cellStyle name="Currency 10 3 2 2 3 5 2" xfId="22704" xr:uid="{4080A08D-90DC-450C-8B40-9D6814F7CD0E}"/>
    <cellStyle name="Currency 10 3 2 2 3 6" xfId="12459" xr:uid="{6A725616-8632-418D-A9A1-501810F38C8C}"/>
    <cellStyle name="Currency 10 3 2 2 3 6 2" xfId="26323" xr:uid="{B21DE098-7C2A-404C-9AA3-50D31520C7E2}"/>
    <cellStyle name="Currency 10 3 2 2 3 7" xfId="14204" xr:uid="{871A0AB3-BCA0-4033-856C-A37583DC1479}"/>
    <cellStyle name="Currency 10 3 2 2 3 7 2" xfId="28068" xr:uid="{0C52D1D7-5F3B-4FD8-9D2A-5F08DC8AC244}"/>
    <cellStyle name="Currency 10 3 2 2 3 8" xfId="15752" xr:uid="{4431B1D4-2683-4191-B059-733B64352E9E}"/>
    <cellStyle name="Currency 10 3 2 2 4" xfId="2187" xr:uid="{188DD1D1-207D-4AD2-945A-9B5541AAEA88}"/>
    <cellStyle name="Currency 10 3 2 2 4 2" xfId="3907" xr:uid="{D4C19F7D-0649-4855-A850-6DD0439C0971}"/>
    <cellStyle name="Currency 10 3 2 2 4 2 2" xfId="17941" xr:uid="{B413D2EA-7723-4672-A684-B919C6D04A7E}"/>
    <cellStyle name="Currency 10 3 2 2 4 3" xfId="7833" xr:uid="{AD759B2A-97F3-49B9-B1BE-48C1EFA73CCE}"/>
    <cellStyle name="Currency 10 3 2 2 4 3 2" xfId="21702" xr:uid="{CE47A1B2-1E55-4580-A55D-F655D1703C1B}"/>
    <cellStyle name="Currency 10 3 2 2 4 4" xfId="9351" xr:uid="{177B6237-94D7-4954-8888-8B58FFB80F98}"/>
    <cellStyle name="Currency 10 3 2 2 4 4 2" xfId="23216" xr:uid="{CE37F590-47EE-4041-9078-935C37A1A9B3}"/>
    <cellStyle name="Currency 10 3 2 2 4 5" xfId="12965" xr:uid="{84FC9FF3-0B99-4D0A-A483-C50935273AC4}"/>
    <cellStyle name="Currency 10 3 2 2 4 5 2" xfId="26829" xr:uid="{9277277D-8C05-49F5-9E19-D1E2764B92F9}"/>
    <cellStyle name="Currency 10 3 2 2 4 6" xfId="14710" xr:uid="{90F8EA8F-EAFA-46EB-8668-CFD6A9DCE57A}"/>
    <cellStyle name="Currency 10 3 2 2 4 6 2" xfId="28574" xr:uid="{ABB8960D-C7A4-4FA8-9C1B-918BD99611C1}"/>
    <cellStyle name="Currency 10 3 2 2 4 7" xfId="16258" xr:uid="{6201B155-E483-4D3C-BF91-5DCFFEE46A40}"/>
    <cellStyle name="Currency 10 3 2 2 5" xfId="4888" xr:uid="{CA0F1360-3CB9-43B0-9B48-BE80D1464B3D}"/>
    <cellStyle name="Currency 10 3 2 2 5 2" xfId="10349" xr:uid="{4FF5DB45-877F-4B62-B3BC-217E37BF8473}"/>
    <cellStyle name="Currency 10 3 2 2 5 2 2" xfId="24214" xr:uid="{2E9F93CF-4D0C-41E9-B67C-95B619AFA3E8}"/>
    <cellStyle name="Currency 10 3 2 2 5 3" xfId="18922" xr:uid="{242E7454-83E6-42B5-8DB2-3DF5BB340ABE}"/>
    <cellStyle name="Currency 10 3 2 2 6" xfId="5377" xr:uid="{F43BD5E9-4DFF-4A41-83A3-74CD1E9132D2}"/>
    <cellStyle name="Currency 10 3 2 2 6 2" xfId="10851" xr:uid="{82FF24B7-4F30-4896-8B80-54AAC30B639A}"/>
    <cellStyle name="Currency 10 3 2 2 6 2 2" xfId="24716" xr:uid="{91DB6EF7-87CE-470D-B2AC-8E4ADCBEA180}"/>
    <cellStyle name="Currency 10 3 2 2 6 3" xfId="19411" xr:uid="{2B5C33F6-84DA-4677-99A1-A3FA319196B3}"/>
    <cellStyle name="Currency 10 3 2 2 7" xfId="5879" xr:uid="{CD13F5CC-4897-4644-8FC9-385247C223FA}"/>
    <cellStyle name="Currency 10 3 2 2 7 2" xfId="11353" xr:uid="{571EB18C-3FCE-4E73-BE4C-077F555A7CE4}"/>
    <cellStyle name="Currency 10 3 2 2 7 2 2" xfId="25218" xr:uid="{FB9150CC-9739-452B-9307-1FE939244F81}"/>
    <cellStyle name="Currency 10 3 2 2 7 3" xfId="19913" xr:uid="{EFC441D3-332D-41CB-8C49-2C3359E72137}"/>
    <cellStyle name="Currency 10 3 2 2 8" xfId="2904" xr:uid="{1621611A-82EE-4707-927A-DCDB8F0002BA}"/>
    <cellStyle name="Currency 10 3 2 2 8 2" xfId="16946" xr:uid="{AB9CF5BC-6D15-4FD1-85D3-1BA7587A091E}"/>
    <cellStyle name="Currency 10 3 2 2 9" xfId="6819" xr:uid="{2E4E54A0-FDC2-48EE-AE53-1B59FF46FCA6}"/>
    <cellStyle name="Currency 10 3 2 2 9 2" xfId="20690" xr:uid="{1E3C4E6C-4CD1-4F5F-A572-27C58B7FB285}"/>
    <cellStyle name="Currency 10 3 2 3" xfId="1297" xr:uid="{313F9CE7-0E29-4570-B0B4-D5F62F51C641}"/>
    <cellStyle name="Currency 10 3 2 3 10" xfId="12077" xr:uid="{F7EBDBEB-EF89-4396-B127-C4B9AFF08480}"/>
    <cellStyle name="Currency 10 3 2 3 10 2" xfId="25941" xr:uid="{374AE2B6-9D86-4792-9E89-DDC207694C08}"/>
    <cellStyle name="Currency 10 3 2 3 11" xfId="13822" xr:uid="{9A08CDF0-BB32-47AB-B8D1-CB6E883EE7D5}"/>
    <cellStyle name="Currency 10 3 2 3 11 2" xfId="27686" xr:uid="{06FFA2F3-42B2-4788-8660-19CA63EEA03F}"/>
    <cellStyle name="Currency 10 3 2 3 12" xfId="15370" xr:uid="{5942DDDC-D1EC-4EEB-84BB-3B0F2B7D94E1}"/>
    <cellStyle name="Currency 10 3 2 3 2" xfId="1803" xr:uid="{5DE0D90D-20F8-4267-B671-73D259E76DA4}"/>
    <cellStyle name="Currency 10 3 2 3 2 2" xfId="4525" xr:uid="{C6AA58A9-4B74-4AD0-9B68-291032644DE1}"/>
    <cellStyle name="Currency 10 3 2 3 2 2 2" xfId="9971" xr:uid="{1B621462-E71E-48E5-982C-807B80CE6DCD}"/>
    <cellStyle name="Currency 10 3 2 3 2 2 2 2" xfId="23836" xr:uid="{6C98D8E8-E182-4FD6-8442-FA4CB6BDB8DE}"/>
    <cellStyle name="Currency 10 3 2 3 2 2 3" xfId="18559" xr:uid="{81A84151-E648-41DD-BC3E-1591C0D4567B}"/>
    <cellStyle name="Currency 10 3 2 3 2 3" xfId="3515" xr:uid="{1DE089D0-5E7B-4EAE-83E0-F088D1135F6B}"/>
    <cellStyle name="Currency 10 3 2 3 2 3 2" xfId="17557" xr:uid="{ED052981-AF1E-4FC1-BAB6-7F1F3F5C2B07}"/>
    <cellStyle name="Currency 10 3 2 3 2 4" xfId="7449" xr:uid="{03C7FDCD-11B4-4BFA-9E86-71F3C427F7A1}"/>
    <cellStyle name="Currency 10 3 2 3 2 4 2" xfId="21320" xr:uid="{E3490ED1-DE70-4868-9082-EE54C417D857}"/>
    <cellStyle name="Currency 10 3 2 3 2 5" xfId="8963" xr:uid="{14CED0B7-3F68-460B-A30D-B723A59C368D}"/>
    <cellStyle name="Currency 10 3 2 3 2 5 2" xfId="22828" xr:uid="{F48F77A4-7084-4777-9115-0B86E41D0B0C}"/>
    <cellStyle name="Currency 10 3 2 3 2 6" xfId="12583" xr:uid="{6EB277AF-22A6-473F-811C-888AB2525503}"/>
    <cellStyle name="Currency 10 3 2 3 2 6 2" xfId="26447" xr:uid="{C534EDBE-0604-4FC3-9586-433B3AAD72E5}"/>
    <cellStyle name="Currency 10 3 2 3 2 7" xfId="14328" xr:uid="{A9AEBBB7-3DB7-473B-815C-E55C4A421F45}"/>
    <cellStyle name="Currency 10 3 2 3 2 7 2" xfId="28192" xr:uid="{7443B01F-BDB0-401C-94C4-E6BDAF7D7EB1}"/>
    <cellStyle name="Currency 10 3 2 3 2 8" xfId="15876" xr:uid="{AFF74499-9B14-4C8E-A2D0-1A55E90D5025}"/>
    <cellStyle name="Currency 10 3 2 3 3" xfId="2311" xr:uid="{A460B4C6-27C3-4971-800D-F3ED6DD98649}"/>
    <cellStyle name="Currency 10 3 2 3 3 2" xfId="4031" xr:uid="{73070EB1-866C-4981-BC6C-34A06B870DDF}"/>
    <cellStyle name="Currency 10 3 2 3 3 2 2" xfId="18065" xr:uid="{2099B484-DA15-4B8D-9D0D-C62190C39F40}"/>
    <cellStyle name="Currency 10 3 2 3 3 3" xfId="7957" xr:uid="{4DCA3C78-4DFD-476A-BF35-324FD58B3D29}"/>
    <cellStyle name="Currency 10 3 2 3 3 3 2" xfId="21826" xr:uid="{F50F61FC-FB91-45F8-8D47-CA749D48B7BD}"/>
    <cellStyle name="Currency 10 3 2 3 3 4" xfId="9475" xr:uid="{C6AA0349-FC53-45DE-91B1-65BB8B27B8AB}"/>
    <cellStyle name="Currency 10 3 2 3 3 4 2" xfId="23340" xr:uid="{B0479D3F-5593-456C-B117-C62124ED9116}"/>
    <cellStyle name="Currency 10 3 2 3 3 5" xfId="13089" xr:uid="{7859379D-BE50-42A8-B0EB-030E5CA9433B}"/>
    <cellStyle name="Currency 10 3 2 3 3 5 2" xfId="26953" xr:uid="{3BCEF892-7B5B-49A7-9509-B082BF5B1A9F}"/>
    <cellStyle name="Currency 10 3 2 3 3 6" xfId="14834" xr:uid="{67E34B9D-6C64-4705-9FE3-C14ABA676E86}"/>
    <cellStyle name="Currency 10 3 2 3 3 6 2" xfId="28698" xr:uid="{707330EF-CFA9-43F8-AB90-6C625E3EF092}"/>
    <cellStyle name="Currency 10 3 2 3 3 7" xfId="16382" xr:uid="{5BBA20F9-2418-4989-A8C5-A58C05DF9E0C}"/>
    <cellStyle name="Currency 10 3 2 3 4" xfId="5004" xr:uid="{B536F21E-33E3-4D32-8033-92B2A5FFD454}"/>
    <cellStyle name="Currency 10 3 2 3 4 2" xfId="10473" xr:uid="{A5B60A5B-0E64-4A19-B1F4-0A05F64BACA4}"/>
    <cellStyle name="Currency 10 3 2 3 4 2 2" xfId="24338" xr:uid="{EACBB647-9EAD-48D2-B020-C8902909ED3C}"/>
    <cellStyle name="Currency 10 3 2 3 4 3" xfId="19038" xr:uid="{037BB2F2-F1E9-4703-89C1-FAE36492BF06}"/>
    <cellStyle name="Currency 10 3 2 3 5" xfId="5501" xr:uid="{5C15BB9D-217D-47F7-A4A9-F97CC0AD7D3C}"/>
    <cellStyle name="Currency 10 3 2 3 5 2" xfId="10975" xr:uid="{0F3735FE-E258-4617-9747-24A5C60B587E}"/>
    <cellStyle name="Currency 10 3 2 3 5 2 2" xfId="24840" xr:uid="{B694AFF7-403F-47F1-A262-CD91F963A77C}"/>
    <cellStyle name="Currency 10 3 2 3 5 3" xfId="19535" xr:uid="{80EE5B9B-AF48-4452-89A3-655C48F726B1}"/>
    <cellStyle name="Currency 10 3 2 3 6" xfId="6003" xr:uid="{A1A7A6E8-ACA5-4EF8-BB6C-D1C7364E0739}"/>
    <cellStyle name="Currency 10 3 2 3 6 2" xfId="11477" xr:uid="{7FEAAC9D-0513-4733-8E58-1193CB878C89}"/>
    <cellStyle name="Currency 10 3 2 3 6 2 2" xfId="25342" xr:uid="{6ACA5217-13D1-4041-86E6-D7EE201A3BCF}"/>
    <cellStyle name="Currency 10 3 2 3 6 3" xfId="20037" xr:uid="{A9C32C6A-9828-4995-89FB-1C73CA437840}"/>
    <cellStyle name="Currency 10 3 2 3 7" xfId="3022" xr:uid="{90EF4335-29BC-4E89-8B97-02105A8E524E}"/>
    <cellStyle name="Currency 10 3 2 3 7 2" xfId="17064" xr:uid="{11CAF25D-1977-4EC8-A7CC-302C2EC70C25}"/>
    <cellStyle name="Currency 10 3 2 3 8" xfId="6943" xr:uid="{1F19CF95-2B6A-4EE8-A27A-F692F24ECAE2}"/>
    <cellStyle name="Currency 10 3 2 3 8 2" xfId="20814" xr:uid="{1C383E4F-7FBB-4FDB-8FA3-8758C5F49C78}"/>
    <cellStyle name="Currency 10 3 2 3 9" xfId="8467" xr:uid="{1AE88B0F-7837-4B5D-AA00-676E60E59ED3}"/>
    <cellStyle name="Currency 10 3 2 3 9 2" xfId="22332" xr:uid="{56A5EA9F-770A-4EE1-94B9-FDE375A5565E}"/>
    <cellStyle name="Currency 10 3 2 4" xfId="1555" xr:uid="{11AE5506-FF12-4898-9173-8DE46164EDE6}"/>
    <cellStyle name="Currency 10 3 2 4 2" xfId="4278" xr:uid="{2413C2D1-261C-44DF-A1C5-FE3E6A5B59BF}"/>
    <cellStyle name="Currency 10 3 2 4 2 2" xfId="9723" xr:uid="{E92FEF65-8838-4946-A182-D38C22528705}"/>
    <cellStyle name="Currency 10 3 2 4 2 2 2" xfId="23588" xr:uid="{19AFF092-1811-4D9C-9080-50B09199474C}"/>
    <cellStyle name="Currency 10 3 2 4 2 3" xfId="18312" xr:uid="{C81ADF2C-0EDF-4CAC-8F1B-CE43976456B5}"/>
    <cellStyle name="Currency 10 3 2 4 3" xfId="3268" xr:uid="{3296E2A1-5B01-43FE-9096-459420576203}"/>
    <cellStyle name="Currency 10 3 2 4 3 2" xfId="17310" xr:uid="{818B95BD-8672-437E-83B5-9ACED117D73C}"/>
    <cellStyle name="Currency 10 3 2 4 4" xfId="7201" xr:uid="{15B99F96-2FEA-4558-B9E0-C2577DD58BB9}"/>
    <cellStyle name="Currency 10 3 2 4 4 2" xfId="21072" xr:uid="{38EFA3C4-DE44-4C91-B632-6A3A65C23A1A}"/>
    <cellStyle name="Currency 10 3 2 4 5" xfId="8715" xr:uid="{717C2F1A-4CAC-41D3-BE5F-BF06F2112F91}"/>
    <cellStyle name="Currency 10 3 2 4 5 2" xfId="22580" xr:uid="{CC486393-B35C-47B2-B947-883C982894C9}"/>
    <cellStyle name="Currency 10 3 2 4 6" xfId="12335" xr:uid="{B0475EBA-D188-43F4-AD89-12C0D80AE5D6}"/>
    <cellStyle name="Currency 10 3 2 4 6 2" xfId="26199" xr:uid="{B3097132-4E1E-4F65-8652-659AF1345BCD}"/>
    <cellStyle name="Currency 10 3 2 4 7" xfId="14080" xr:uid="{0A726ECE-2E03-4FE7-A28D-D9D92A496D70}"/>
    <cellStyle name="Currency 10 3 2 4 7 2" xfId="27944" xr:uid="{9B6E5392-29C4-4485-8C8A-C28752E807E2}"/>
    <cellStyle name="Currency 10 3 2 4 8" xfId="15628" xr:uid="{4A253D07-4A3B-4F5B-A326-CB5BAD6D4A12}"/>
    <cellStyle name="Currency 10 3 2 5" xfId="2063" xr:uid="{79EC739E-BFC4-43DD-88A0-D5C2369DCE3E}"/>
    <cellStyle name="Currency 10 3 2 5 2" xfId="3783" xr:uid="{99C32FDD-73F7-4344-883A-092EE6FEB1E3}"/>
    <cellStyle name="Currency 10 3 2 5 2 2" xfId="17817" xr:uid="{F90C4E70-C221-434C-A1FE-C8E89D906718}"/>
    <cellStyle name="Currency 10 3 2 5 3" xfId="7709" xr:uid="{FACAA6CF-C2E9-4841-8760-D400AF3311FE}"/>
    <cellStyle name="Currency 10 3 2 5 3 2" xfId="21578" xr:uid="{1D3AF753-6D9C-4272-97F6-43E2CB67E9DB}"/>
    <cellStyle name="Currency 10 3 2 5 4" xfId="9227" xr:uid="{A29962B0-ED2C-48B8-96F5-807997CF5690}"/>
    <cellStyle name="Currency 10 3 2 5 4 2" xfId="23092" xr:uid="{25450610-A034-487B-89F8-1C2CD323DD67}"/>
    <cellStyle name="Currency 10 3 2 5 5" xfId="12841" xr:uid="{47D9F9FE-B908-499A-9BEC-BDF4753C4419}"/>
    <cellStyle name="Currency 10 3 2 5 5 2" xfId="26705" xr:uid="{EF8FBE43-2FE1-4DE4-B06E-86915715463F}"/>
    <cellStyle name="Currency 10 3 2 5 6" xfId="14586" xr:uid="{B99EEAEF-1502-4B59-85DA-07848739484F}"/>
    <cellStyle name="Currency 10 3 2 5 6 2" xfId="28450" xr:uid="{DACCBA62-F8FA-4C0E-A778-AE0D9EB6CA74}"/>
    <cellStyle name="Currency 10 3 2 5 7" xfId="16134" xr:uid="{1E7A537C-BED6-427A-A7A2-32A26963E14D}"/>
    <cellStyle name="Currency 10 3 2 6" xfId="4774" xr:uid="{92DD132C-BAF6-42CD-BCC8-118FA379AF73}"/>
    <cellStyle name="Currency 10 3 2 6 2" xfId="10225" xr:uid="{B974D752-961B-4112-BABF-59284882D0E0}"/>
    <cellStyle name="Currency 10 3 2 6 2 2" xfId="24090" xr:uid="{3870281E-B060-4103-A1FB-AADDD1A436B6}"/>
    <cellStyle name="Currency 10 3 2 6 3" xfId="18808" xr:uid="{4E395FD4-DFEE-4276-A717-AF961AD7AB26}"/>
    <cellStyle name="Currency 10 3 2 7" xfId="5253" xr:uid="{3D111C0F-37A5-4C30-9027-28CBE8D375DD}"/>
    <cellStyle name="Currency 10 3 2 7 2" xfId="10727" xr:uid="{5758C0AA-A6A2-4F53-85BA-46FAB661945D}"/>
    <cellStyle name="Currency 10 3 2 7 2 2" xfId="24592" xr:uid="{CCF1F445-A2F1-478F-9398-D98F278D17D5}"/>
    <cellStyle name="Currency 10 3 2 7 3" xfId="19287" xr:uid="{7E57524F-621F-4210-962A-C999B50C7892}"/>
    <cellStyle name="Currency 10 3 2 8" xfId="5755" xr:uid="{3DDE936D-8F78-4AAA-AAC0-64169C6910DE}"/>
    <cellStyle name="Currency 10 3 2 8 2" xfId="11229" xr:uid="{49D2103C-DC44-4319-BE96-E991558CF8E5}"/>
    <cellStyle name="Currency 10 3 2 8 2 2" xfId="25094" xr:uid="{0A316ACF-C31C-4F3C-8372-E5C7EC529C7C}"/>
    <cellStyle name="Currency 10 3 2 8 3" xfId="19789" xr:uid="{0CDC8A49-71BC-4FB3-9A65-837CF2D7D665}"/>
    <cellStyle name="Currency 10 3 2 9" xfId="2790" xr:uid="{589AEC2D-787F-4530-BBE6-5D2E71F08A4A}"/>
    <cellStyle name="Currency 10 3 2 9 2" xfId="16832" xr:uid="{BDCA9A34-F9F2-4DA6-8A55-9EBB8EF55CC0}"/>
    <cellStyle name="Currency 10 3 3" xfId="1125" xr:uid="{CEE4E698-A6E7-4746-9AF2-A36CEFD0C6F4}"/>
    <cellStyle name="Currency 10 3 3 10" xfId="8295" xr:uid="{E6E4A411-83F4-4C24-B979-6873E1BDABA1}"/>
    <cellStyle name="Currency 10 3 3 10 2" xfId="22160" xr:uid="{74C56EC1-D651-499A-8CA0-617C95C05B5B}"/>
    <cellStyle name="Currency 10 3 3 11" xfId="11905" xr:uid="{EE1CE6B5-067E-40E1-A7CE-134B7777EF88}"/>
    <cellStyle name="Currency 10 3 3 11 2" xfId="25769" xr:uid="{D76DF699-AEA3-4E36-9B77-A26941FD0F6E}"/>
    <cellStyle name="Currency 10 3 3 12" xfId="13650" xr:uid="{8098BA64-6AEC-4E5E-AC65-1124F841A6E1}"/>
    <cellStyle name="Currency 10 3 3 12 2" xfId="27514" xr:uid="{BD048A44-0D1E-41F9-A6AB-D2AD7DC8269D}"/>
    <cellStyle name="Currency 10 3 3 13" xfId="15198" xr:uid="{7D36D3E4-5D59-46C8-A664-73BD0332BB73}"/>
    <cellStyle name="Currency 10 3 3 2" xfId="1373" xr:uid="{9510E6E2-8062-49C7-81EB-C367E8C4E37F}"/>
    <cellStyle name="Currency 10 3 3 2 10" xfId="12153" xr:uid="{631FBBC2-26BB-45C7-8E4B-394EC61CC05D}"/>
    <cellStyle name="Currency 10 3 3 2 10 2" xfId="26017" xr:uid="{D97F93B2-6441-4D26-9AD0-5AAC27C19266}"/>
    <cellStyle name="Currency 10 3 3 2 11" xfId="13898" xr:uid="{9B4F0E47-CB65-4677-970F-297CC515E6FA}"/>
    <cellStyle name="Currency 10 3 3 2 11 2" xfId="27762" xr:uid="{1A59235D-62C7-4E08-B511-D62197FA4656}"/>
    <cellStyle name="Currency 10 3 3 2 12" xfId="15446" xr:uid="{7BDC0D2A-9C2B-49E9-8F97-158723381E38}"/>
    <cellStyle name="Currency 10 3 3 2 2" xfId="1879" xr:uid="{B39A95D0-D2FB-4C42-A400-C50C5C4E237A}"/>
    <cellStyle name="Currency 10 3 3 2 2 2" xfId="4601" xr:uid="{4A195B07-8DAB-4B70-9016-5DD57EEB77C0}"/>
    <cellStyle name="Currency 10 3 3 2 2 2 2" xfId="10047" xr:uid="{017F8293-63C7-4199-A718-FAA87F71CFE2}"/>
    <cellStyle name="Currency 10 3 3 2 2 2 2 2" xfId="23912" xr:uid="{B0515E97-AB7C-411A-9847-8E094D749198}"/>
    <cellStyle name="Currency 10 3 3 2 2 2 3" xfId="18635" xr:uid="{22107B6F-34F1-4611-8C2E-649431530C02}"/>
    <cellStyle name="Currency 10 3 3 2 2 3" xfId="3591" xr:uid="{B6F5648B-BCE0-4DB1-90A0-3020E9EF1449}"/>
    <cellStyle name="Currency 10 3 3 2 2 3 2" xfId="17633" xr:uid="{CAF86A05-B60A-400D-B10C-4C79104CE620}"/>
    <cellStyle name="Currency 10 3 3 2 2 4" xfId="7525" xr:uid="{F3657FA7-B9B2-4C57-8FAF-AB983FFDA444}"/>
    <cellStyle name="Currency 10 3 3 2 2 4 2" xfId="21396" xr:uid="{879D278D-B4E5-4CC6-AE68-27414914D31E}"/>
    <cellStyle name="Currency 10 3 3 2 2 5" xfId="9039" xr:uid="{378193DC-A417-433D-9114-F67051D5544E}"/>
    <cellStyle name="Currency 10 3 3 2 2 5 2" xfId="22904" xr:uid="{A5A73221-7239-46C1-974E-852B47C0EFBD}"/>
    <cellStyle name="Currency 10 3 3 2 2 6" xfId="12659" xr:uid="{01BD21F9-693B-4919-B848-A6C55F688762}"/>
    <cellStyle name="Currency 10 3 3 2 2 6 2" xfId="26523" xr:uid="{11E52F15-3110-4CB2-A674-42F5B2A77E47}"/>
    <cellStyle name="Currency 10 3 3 2 2 7" xfId="14404" xr:uid="{1F5F21F4-5696-4E79-87B9-F52EBA52806B}"/>
    <cellStyle name="Currency 10 3 3 2 2 7 2" xfId="28268" xr:uid="{140B2C0D-5969-4C45-BA25-5184DACFA14E}"/>
    <cellStyle name="Currency 10 3 3 2 2 8" xfId="15952" xr:uid="{62205092-9286-467A-A19E-712DDAA2AF75}"/>
    <cellStyle name="Currency 10 3 3 2 3" xfId="2387" xr:uid="{B1B8C3A6-6002-4BE0-B96D-B8244A35585A}"/>
    <cellStyle name="Currency 10 3 3 2 3 2" xfId="4107" xr:uid="{F0439EF4-07BD-4DDD-A437-B32863A5377E}"/>
    <cellStyle name="Currency 10 3 3 2 3 2 2" xfId="18141" xr:uid="{A10B55FA-6AC0-4EDA-B7CB-AA7174EB1344}"/>
    <cellStyle name="Currency 10 3 3 2 3 3" xfId="8033" xr:uid="{F375A38C-7999-42ED-BD3A-ED508A6BB32E}"/>
    <cellStyle name="Currency 10 3 3 2 3 3 2" xfId="21902" xr:uid="{8C72D40C-B9B1-43E1-B76B-B589D903FA8A}"/>
    <cellStyle name="Currency 10 3 3 2 3 4" xfId="9551" xr:uid="{2717295E-3894-4C32-8122-67A831B5E1CA}"/>
    <cellStyle name="Currency 10 3 3 2 3 4 2" xfId="23416" xr:uid="{60915D13-623B-4DC0-8C74-3E8A49EE6605}"/>
    <cellStyle name="Currency 10 3 3 2 3 5" xfId="13165" xr:uid="{43F9A826-60E0-4774-97BE-CECA09A9B980}"/>
    <cellStyle name="Currency 10 3 3 2 3 5 2" xfId="27029" xr:uid="{CE75E4DE-D274-49A1-B9E3-09FF97B0B354}"/>
    <cellStyle name="Currency 10 3 3 2 3 6" xfId="14910" xr:uid="{61699A17-1113-47F1-9C22-6EA78C960827}"/>
    <cellStyle name="Currency 10 3 3 2 3 6 2" xfId="28774" xr:uid="{60B6A212-56F5-40BB-97D0-F8B7264D036E}"/>
    <cellStyle name="Currency 10 3 3 2 3 7" xfId="16458" xr:uid="{EA3C1DD7-B704-4610-B5AD-2687830B7B69}"/>
    <cellStyle name="Currency 10 3 3 2 4" xfId="5079" xr:uid="{34BFB02F-5A67-4EF2-BAFE-4EAB3B603B67}"/>
    <cellStyle name="Currency 10 3 3 2 4 2" xfId="10549" xr:uid="{38411C94-6B94-43E4-AA55-748F53230DC3}"/>
    <cellStyle name="Currency 10 3 3 2 4 2 2" xfId="24414" xr:uid="{42DAC238-D0D0-4DEE-BD69-CDC13487D309}"/>
    <cellStyle name="Currency 10 3 3 2 4 3" xfId="19113" xr:uid="{90C2247F-E97A-4B4B-B790-B5A50B3D0A29}"/>
    <cellStyle name="Currency 10 3 3 2 5" xfId="5577" xr:uid="{DE5C101A-9D96-4CE2-A82C-B09F2CDD44D9}"/>
    <cellStyle name="Currency 10 3 3 2 5 2" xfId="11051" xr:uid="{C6390E17-CE32-4015-B071-6A884C89BA85}"/>
    <cellStyle name="Currency 10 3 3 2 5 2 2" xfId="24916" xr:uid="{254D8359-3FE3-4CD3-8AE4-B8898B35E947}"/>
    <cellStyle name="Currency 10 3 3 2 5 3" xfId="19611" xr:uid="{B2469D6E-8BCB-4313-8D88-92FD6083EA8C}"/>
    <cellStyle name="Currency 10 3 3 2 6" xfId="6079" xr:uid="{3A7A2B69-2D5A-40A1-9425-5704262F49A2}"/>
    <cellStyle name="Currency 10 3 3 2 6 2" xfId="11553" xr:uid="{7C9B98DB-9C86-4823-806A-0FADFDF4B36A}"/>
    <cellStyle name="Currency 10 3 3 2 6 2 2" xfId="25418" xr:uid="{BA63BDA4-D8BB-428C-BA66-1346EE5610B3}"/>
    <cellStyle name="Currency 10 3 3 2 6 3" xfId="20113" xr:uid="{0489EB15-BC75-4F99-AE81-06C1593D99E0}"/>
    <cellStyle name="Currency 10 3 3 2 7" xfId="3097" xr:uid="{89A68955-0016-4CD2-A062-1E6A920F2DB6}"/>
    <cellStyle name="Currency 10 3 3 2 7 2" xfId="17139" xr:uid="{27946645-B707-4D91-8B7A-5E13E4EFC728}"/>
    <cellStyle name="Currency 10 3 3 2 8" xfId="7019" xr:uid="{EB804533-1969-47EF-86BE-13B853D37AF8}"/>
    <cellStyle name="Currency 10 3 3 2 8 2" xfId="20890" xr:uid="{FB1EBD61-CA01-49DB-852A-F5CE91CF982B}"/>
    <cellStyle name="Currency 10 3 3 2 9" xfId="8543" xr:uid="{0C934CCD-EDB0-4145-8939-D083D15BC44A}"/>
    <cellStyle name="Currency 10 3 3 2 9 2" xfId="22408" xr:uid="{0C8E0DF8-4C54-4C43-A7D3-E0AF09897823}"/>
    <cellStyle name="Currency 10 3 3 3" xfId="1631" xr:uid="{071AEB04-9CBE-4CEE-BDA8-8E5F74758EC6}"/>
    <cellStyle name="Currency 10 3 3 3 2" xfId="4353" xr:uid="{11EF0DB4-5612-4D66-9E4D-691A79AFF84F}"/>
    <cellStyle name="Currency 10 3 3 3 2 2" xfId="9799" xr:uid="{B0408240-30F0-4C53-BA7E-BC89991208C2}"/>
    <cellStyle name="Currency 10 3 3 3 2 2 2" xfId="23664" xr:uid="{FA935F76-07E2-4605-B516-DA0F4F15B167}"/>
    <cellStyle name="Currency 10 3 3 3 2 3" xfId="18387" xr:uid="{4818646D-600E-4FD0-A1E0-BFBE362B958B}"/>
    <cellStyle name="Currency 10 3 3 3 3" xfId="3343" xr:uid="{6F913227-C8AA-4AAD-A538-D2E5173C1ADD}"/>
    <cellStyle name="Currency 10 3 3 3 3 2" xfId="17385" xr:uid="{EF17D984-F7FE-40FC-A118-70D19FCF9271}"/>
    <cellStyle name="Currency 10 3 3 3 4" xfId="7277" xr:uid="{FBB0A267-C4F0-45A9-959E-8E474C7555B2}"/>
    <cellStyle name="Currency 10 3 3 3 4 2" xfId="21148" xr:uid="{E6F8A419-7A52-4674-B5C5-14018B9BB2B2}"/>
    <cellStyle name="Currency 10 3 3 3 5" xfId="8791" xr:uid="{04B4B8A3-CA18-44BF-958F-424A5F63DCD5}"/>
    <cellStyle name="Currency 10 3 3 3 5 2" xfId="22656" xr:uid="{E6DB2940-3759-480E-B6C0-B0DC83B39F6A}"/>
    <cellStyle name="Currency 10 3 3 3 6" xfId="12411" xr:uid="{6A52473F-0123-4AB9-8A3C-A3D3ACA1D8DC}"/>
    <cellStyle name="Currency 10 3 3 3 6 2" xfId="26275" xr:uid="{AF3E62DE-46C5-4FCC-828F-0A1F10759051}"/>
    <cellStyle name="Currency 10 3 3 3 7" xfId="14156" xr:uid="{E6286929-F30A-4B15-B67C-E4CB3D04CA59}"/>
    <cellStyle name="Currency 10 3 3 3 7 2" xfId="28020" xr:uid="{58E47BBE-0B33-4463-9F44-00142B7B3377}"/>
    <cellStyle name="Currency 10 3 3 3 8" xfId="15704" xr:uid="{73E6ADD4-1847-4462-B9BF-2C9B6A7ED1CE}"/>
    <cellStyle name="Currency 10 3 3 4" xfId="2139" xr:uid="{916415B5-792B-4540-ABBB-0B6AAEE47580}"/>
    <cellStyle name="Currency 10 3 3 4 2" xfId="3859" xr:uid="{EB554D7D-D44D-480A-BED5-BEF4DAB7AD30}"/>
    <cellStyle name="Currency 10 3 3 4 2 2" xfId="17893" xr:uid="{10E6D4B6-1730-48D0-83CB-6DC748122CA3}"/>
    <cellStyle name="Currency 10 3 3 4 3" xfId="7785" xr:uid="{19056975-11C5-4A0C-8FA8-B364EEC6B72C}"/>
    <cellStyle name="Currency 10 3 3 4 3 2" xfId="21654" xr:uid="{E733B619-2B6C-4F7D-8C7D-4481E6EB66B9}"/>
    <cellStyle name="Currency 10 3 3 4 4" xfId="9303" xr:uid="{AB4A9694-A216-4E82-83B7-7B997BC1153F}"/>
    <cellStyle name="Currency 10 3 3 4 4 2" xfId="23168" xr:uid="{2A1794C9-00FD-42CE-8E11-D4132F2C143F}"/>
    <cellStyle name="Currency 10 3 3 4 5" xfId="12917" xr:uid="{D5A48CB6-8C63-4E43-BD53-B90D41F0F961}"/>
    <cellStyle name="Currency 10 3 3 4 5 2" xfId="26781" xr:uid="{F3F77CF2-37C7-42CB-BB55-93B142021208}"/>
    <cellStyle name="Currency 10 3 3 4 6" xfId="14662" xr:uid="{8C47ADC5-583E-4FAB-9C7B-6CE8EA8DB200}"/>
    <cellStyle name="Currency 10 3 3 4 6 2" xfId="28526" xr:uid="{ADB981D4-9D0A-4387-B4BE-EBCF286E34A6}"/>
    <cellStyle name="Currency 10 3 3 4 7" xfId="16210" xr:uid="{C95AB7CE-30B6-4F91-B643-EA70C30903D6}"/>
    <cellStyle name="Currency 10 3 3 5" xfId="4843" xr:uid="{2ED18495-AEDD-4A09-A6B3-49777419B463}"/>
    <cellStyle name="Currency 10 3 3 5 2" xfId="10301" xr:uid="{4FB98E24-353D-4F0F-88F1-C8D3FB5F8035}"/>
    <cellStyle name="Currency 10 3 3 5 2 2" xfId="24166" xr:uid="{0C9703C7-8ABD-4019-AADB-D1A6836B3045}"/>
    <cellStyle name="Currency 10 3 3 5 3" xfId="18877" xr:uid="{560DDB1B-6F1F-4C69-A8BF-2BFE64172E09}"/>
    <cellStyle name="Currency 10 3 3 6" xfId="5329" xr:uid="{538EDCFF-E6DF-4134-897A-D888F940CF3F}"/>
    <cellStyle name="Currency 10 3 3 6 2" xfId="10803" xr:uid="{FF3E2FE9-9D65-4980-91AB-A2454ECF2203}"/>
    <cellStyle name="Currency 10 3 3 6 2 2" xfId="24668" xr:uid="{0BAE7471-A823-4BEA-A847-11B5DF468025}"/>
    <cellStyle name="Currency 10 3 3 6 3" xfId="19363" xr:uid="{9F0064C3-1FE8-4498-9EC6-3C9A3C173A02}"/>
    <cellStyle name="Currency 10 3 3 7" xfId="5831" xr:uid="{D0D48527-30A6-4C45-8366-25F984702795}"/>
    <cellStyle name="Currency 10 3 3 7 2" xfId="11305" xr:uid="{C37084D4-EA8B-408C-9061-F9F7A0D070A4}"/>
    <cellStyle name="Currency 10 3 3 7 2 2" xfId="25170" xr:uid="{21B4909C-A206-4130-AB18-77C415D51957}"/>
    <cellStyle name="Currency 10 3 3 7 3" xfId="19865" xr:uid="{886D4D30-C04C-4F54-AAB2-88717807F135}"/>
    <cellStyle name="Currency 10 3 3 8" xfId="2859" xr:uid="{A63DA796-B77C-4DB4-B3B0-53C6D87F33EF}"/>
    <cellStyle name="Currency 10 3 3 8 2" xfId="16901" xr:uid="{85E8904A-E953-4D8A-9271-D071E08F7DC2}"/>
    <cellStyle name="Currency 10 3 3 9" xfId="6771" xr:uid="{A0483C10-9D69-4447-BBAB-27BABD2F75B4}"/>
    <cellStyle name="Currency 10 3 3 9 2" xfId="20642" xr:uid="{863F9499-C247-4968-8980-83F2DFA1686B}"/>
    <cellStyle name="Currency 10 3 4" xfId="1249" xr:uid="{A0AC86E7-7B18-4B79-A086-78D36DA2ED52}"/>
    <cellStyle name="Currency 10 3 4 10" xfId="12029" xr:uid="{077AB373-8B64-43CD-B261-356F87557E3D}"/>
    <cellStyle name="Currency 10 3 4 10 2" xfId="25893" xr:uid="{784F72AC-DD44-434C-87AC-D3E5C051838A}"/>
    <cellStyle name="Currency 10 3 4 11" xfId="13774" xr:uid="{4BFEC827-68AC-4EB9-9412-A9EC255FE929}"/>
    <cellStyle name="Currency 10 3 4 11 2" xfId="27638" xr:uid="{20145D3F-EABF-4D42-BCB0-4A605D8A2173}"/>
    <cellStyle name="Currency 10 3 4 12" xfId="15322" xr:uid="{BB965B36-0C03-4457-90FD-16662A027F26}"/>
    <cellStyle name="Currency 10 3 4 2" xfId="1755" xr:uid="{216990A6-5CE3-490A-AC59-87C7259FD02A}"/>
    <cellStyle name="Currency 10 3 4 2 2" xfId="4477" xr:uid="{F9AA5BA3-266A-4F9A-A4B4-05E12BB158D2}"/>
    <cellStyle name="Currency 10 3 4 2 2 2" xfId="9923" xr:uid="{610B1F40-738B-4C72-9162-C34D072C0818}"/>
    <cellStyle name="Currency 10 3 4 2 2 2 2" xfId="23788" xr:uid="{8D027B99-0FE6-46B2-BF70-B21816AFE85A}"/>
    <cellStyle name="Currency 10 3 4 2 2 3" xfId="18511" xr:uid="{B1F50ACA-A99C-4221-8299-E38D98EF5262}"/>
    <cellStyle name="Currency 10 3 4 2 3" xfId="3467" xr:uid="{D934A77A-8143-4ACB-88F3-0116290C1AED}"/>
    <cellStyle name="Currency 10 3 4 2 3 2" xfId="17509" xr:uid="{86DC18FA-3D08-4163-9102-2F2EF690C1D4}"/>
    <cellStyle name="Currency 10 3 4 2 4" xfId="7401" xr:uid="{903817EC-B077-4139-80F5-BA2C62931362}"/>
    <cellStyle name="Currency 10 3 4 2 4 2" xfId="21272" xr:uid="{1615F35E-3A7D-4241-8A16-E83E22898BD1}"/>
    <cellStyle name="Currency 10 3 4 2 5" xfId="8915" xr:uid="{9211AC5F-97DB-4795-B9F3-AEFCDA3FB819}"/>
    <cellStyle name="Currency 10 3 4 2 5 2" xfId="22780" xr:uid="{EAAF2A3F-7DA7-4336-B9CA-316DC260A644}"/>
    <cellStyle name="Currency 10 3 4 2 6" xfId="12535" xr:uid="{5DCD8098-3BC6-4E8F-95B1-1CD103E0BAD6}"/>
    <cellStyle name="Currency 10 3 4 2 6 2" xfId="26399" xr:uid="{6ADED4D8-7F19-48A4-AF38-12A81024632A}"/>
    <cellStyle name="Currency 10 3 4 2 7" xfId="14280" xr:uid="{B1724F33-2C13-4231-9737-DCEBC87C75BB}"/>
    <cellStyle name="Currency 10 3 4 2 7 2" xfId="28144" xr:uid="{3DDCC5B3-B79C-47AE-9F39-F16E4835815B}"/>
    <cellStyle name="Currency 10 3 4 2 8" xfId="15828" xr:uid="{F6213758-F119-4902-93BF-C77DF0E01C6F}"/>
    <cellStyle name="Currency 10 3 4 3" xfId="2263" xr:uid="{DF2133D2-2128-443F-93CC-76C214189237}"/>
    <cellStyle name="Currency 10 3 4 3 2" xfId="3983" xr:uid="{15D6BEF0-0914-4446-B7F2-0EC297570BF1}"/>
    <cellStyle name="Currency 10 3 4 3 2 2" xfId="18017" xr:uid="{370947C5-8187-4F6D-BFA9-EA8A1A25B271}"/>
    <cellStyle name="Currency 10 3 4 3 3" xfId="7909" xr:uid="{DBC577C0-CC51-4355-BFB2-82FE9A2F1604}"/>
    <cellStyle name="Currency 10 3 4 3 3 2" xfId="21778" xr:uid="{14FA0E55-C244-4967-8A3F-028DE79D6EC5}"/>
    <cellStyle name="Currency 10 3 4 3 4" xfId="9427" xr:uid="{E56A2FFA-2F0E-44F9-BFA5-EA3B43D524F7}"/>
    <cellStyle name="Currency 10 3 4 3 4 2" xfId="23292" xr:uid="{B0FB2D17-93DF-4DCB-8290-2CB5E560D86A}"/>
    <cellStyle name="Currency 10 3 4 3 5" xfId="13041" xr:uid="{F512DDB6-2385-42A2-99CC-D13EE6360469}"/>
    <cellStyle name="Currency 10 3 4 3 5 2" xfId="26905" xr:uid="{118D45CD-654A-465C-8F6D-C94CE2FA077F}"/>
    <cellStyle name="Currency 10 3 4 3 6" xfId="14786" xr:uid="{2846A300-1C0B-4C10-B812-29DB8F86B3AA}"/>
    <cellStyle name="Currency 10 3 4 3 6 2" xfId="28650" xr:uid="{0588C3DF-4563-468E-AB98-DF940F631EDB}"/>
    <cellStyle name="Currency 10 3 4 3 7" xfId="16334" xr:uid="{327972B1-D73D-4AFD-AC43-D0150DC72CDC}"/>
    <cellStyle name="Currency 10 3 4 4" xfId="4959" xr:uid="{6EA96C6F-6021-4BAB-94AC-76D83E1F5436}"/>
    <cellStyle name="Currency 10 3 4 4 2" xfId="10425" xr:uid="{B0D817CE-3BDA-4EE1-98B0-ADE14AE27031}"/>
    <cellStyle name="Currency 10 3 4 4 2 2" xfId="24290" xr:uid="{AFDFF6C8-CA6B-4E6F-AEAD-6155E9E26607}"/>
    <cellStyle name="Currency 10 3 4 4 3" xfId="18993" xr:uid="{17974F55-300A-4274-BD9C-C1CB9A3AECD9}"/>
    <cellStyle name="Currency 10 3 4 5" xfId="5453" xr:uid="{337747F9-CBAF-46DA-A1AE-9114C900FB03}"/>
    <cellStyle name="Currency 10 3 4 5 2" xfId="10927" xr:uid="{93CE332B-C5F3-4E5A-8369-4FD90BD019E6}"/>
    <cellStyle name="Currency 10 3 4 5 2 2" xfId="24792" xr:uid="{064751B1-7475-4865-A15C-C5A323102A60}"/>
    <cellStyle name="Currency 10 3 4 5 3" xfId="19487" xr:uid="{9A6DF9F6-62C4-40DD-B24E-7A689428FA2F}"/>
    <cellStyle name="Currency 10 3 4 6" xfId="5955" xr:uid="{30006E41-AC30-4866-AF5C-6299D649241D}"/>
    <cellStyle name="Currency 10 3 4 6 2" xfId="11429" xr:uid="{62443442-2B99-464F-9A0E-9504DD679B4C}"/>
    <cellStyle name="Currency 10 3 4 6 2 2" xfId="25294" xr:uid="{5F4E4DB1-BEC0-4E12-AB04-D48084D8C332}"/>
    <cellStyle name="Currency 10 3 4 6 3" xfId="19989" xr:uid="{E0B21880-C3DA-48C6-896A-B6F277C47F1C}"/>
    <cellStyle name="Currency 10 3 4 7" xfId="2977" xr:uid="{891D728E-B589-428B-B674-1BD9DFD59FF3}"/>
    <cellStyle name="Currency 10 3 4 7 2" xfId="17019" xr:uid="{3DA7EBFE-C456-4962-B7B8-AC86D90C8EC0}"/>
    <cellStyle name="Currency 10 3 4 8" xfId="6895" xr:uid="{5847C735-5C62-4784-AA4F-ED433F334284}"/>
    <cellStyle name="Currency 10 3 4 8 2" xfId="20766" xr:uid="{3389A424-5BFB-4F24-99ED-E66E71820F50}"/>
    <cellStyle name="Currency 10 3 4 9" xfId="8419" xr:uid="{11E366E8-92B3-4A50-8006-03323785724B}"/>
    <cellStyle name="Currency 10 3 4 9 2" xfId="22284" xr:uid="{F178434A-A001-4020-B261-1A387F124ADF}"/>
    <cellStyle name="Currency 10 3 5" xfId="1507" xr:uid="{3A834631-9F6E-4FBF-ADB6-FCA5AA3CCDCB}"/>
    <cellStyle name="Currency 10 3 5 2" xfId="4231" xr:uid="{00F55F99-744F-431D-B153-8E3CD17E7A0F}"/>
    <cellStyle name="Currency 10 3 5 2 2" xfId="9675" xr:uid="{85ED5FD6-DD3E-4612-BABD-4B350EA650C0}"/>
    <cellStyle name="Currency 10 3 5 2 2 2" xfId="23540" xr:uid="{C0E29A1A-B5D5-46E5-948F-DF7AE2C92EE1}"/>
    <cellStyle name="Currency 10 3 5 2 3" xfId="18265" xr:uid="{AC427B1D-3B12-4A10-813E-F4B125F108FE}"/>
    <cellStyle name="Currency 10 3 5 3" xfId="3221" xr:uid="{EE6B30D0-1AD4-4780-8AC7-6633D917D408}"/>
    <cellStyle name="Currency 10 3 5 3 2" xfId="17263" xr:uid="{A025BD5E-54AD-42E8-AE7C-BCD0BC57CBAB}"/>
    <cellStyle name="Currency 10 3 5 4" xfId="7153" xr:uid="{EB58D133-C43F-40C8-AFA2-AC528ADE6485}"/>
    <cellStyle name="Currency 10 3 5 4 2" xfId="21024" xr:uid="{0C82624D-1829-4B20-81F6-A3727E46A9E8}"/>
    <cellStyle name="Currency 10 3 5 5" xfId="8667" xr:uid="{8CD7B02F-ADFA-4E73-934B-224E3A8D6D14}"/>
    <cellStyle name="Currency 10 3 5 5 2" xfId="22532" xr:uid="{FB2CADA5-2440-48F5-92F6-E17A82159E80}"/>
    <cellStyle name="Currency 10 3 5 6" xfId="12287" xr:uid="{5F28B8B3-0572-4133-9E92-BEC495E36841}"/>
    <cellStyle name="Currency 10 3 5 6 2" xfId="26151" xr:uid="{91CEDD8C-90B0-4AC6-A4F6-ABCBD868F009}"/>
    <cellStyle name="Currency 10 3 5 7" xfId="14032" xr:uid="{DB3C9E75-5DFF-4468-AD1A-B415973D35F0}"/>
    <cellStyle name="Currency 10 3 5 7 2" xfId="27896" xr:uid="{A7D3911D-BBDC-43E3-9E3D-B038ABC95E8B}"/>
    <cellStyle name="Currency 10 3 5 8" xfId="15580" xr:uid="{1436CCC0-07DE-443C-8666-1DB3692E1F30}"/>
    <cellStyle name="Currency 10 3 6" xfId="2015" xr:uid="{81635172-CD39-434F-815B-E8E24D52F720}"/>
    <cellStyle name="Currency 10 3 6 2" xfId="3735" xr:uid="{2C014816-2DF6-413F-A794-3C50E7D5EE3F}"/>
    <cellStyle name="Currency 10 3 6 2 2" xfId="17769" xr:uid="{F9D2262F-89FE-49E7-B89C-6F6769206436}"/>
    <cellStyle name="Currency 10 3 6 3" xfId="7661" xr:uid="{44CD4D03-550A-4710-AA29-DFA8034D3767}"/>
    <cellStyle name="Currency 10 3 6 3 2" xfId="21530" xr:uid="{8B9DCCCD-89B1-4E7A-8F9D-83C5677AF281}"/>
    <cellStyle name="Currency 10 3 6 4" xfId="9179" xr:uid="{159C4E3C-EAF1-423D-9B64-F20F7271DF0E}"/>
    <cellStyle name="Currency 10 3 6 4 2" xfId="23044" xr:uid="{27D0E5E3-31A7-4A5D-BA51-B1776BB1F4EC}"/>
    <cellStyle name="Currency 10 3 6 5" xfId="12793" xr:uid="{4A3FA854-28DC-47AE-993F-2ED71B2EA35A}"/>
    <cellStyle name="Currency 10 3 6 5 2" xfId="26657" xr:uid="{05491A36-8B4A-4DBA-A5DE-D6167E05B390}"/>
    <cellStyle name="Currency 10 3 6 6" xfId="14538" xr:uid="{D8A18096-8C40-4C15-9FDA-D6507ECEF0CE}"/>
    <cellStyle name="Currency 10 3 6 6 2" xfId="28402" xr:uid="{BAD7498F-3562-40C9-9F87-4221FC86D5B1}"/>
    <cellStyle name="Currency 10 3 6 7" xfId="16086" xr:uid="{422C1A72-DCD9-41D5-834D-5DB593FCACDA}"/>
    <cellStyle name="Currency 10 3 7" xfId="4731" xr:uid="{4FE0A48D-72C8-4C31-8B17-A684B01E8EAF}"/>
    <cellStyle name="Currency 10 3 7 2" xfId="10177" xr:uid="{3EBE4672-6118-427C-A34A-B3E1BF1C0879}"/>
    <cellStyle name="Currency 10 3 7 2 2" xfId="24042" xr:uid="{26754152-DACB-4295-B020-F2E6E8B0987D}"/>
    <cellStyle name="Currency 10 3 7 3" xfId="18765" xr:uid="{FA946328-3361-462E-8D6B-B00684541BAA}"/>
    <cellStyle name="Currency 10 3 8" xfId="5205" xr:uid="{B3A1E9AC-E527-43CE-8FA1-3086EEE26CBF}"/>
    <cellStyle name="Currency 10 3 8 2" xfId="10679" xr:uid="{0EF767FF-BC2F-4E9D-AE1D-EC850D6151B9}"/>
    <cellStyle name="Currency 10 3 8 2 2" xfId="24544" xr:uid="{FD4B060A-918F-4297-8279-C7E7180EF30D}"/>
    <cellStyle name="Currency 10 3 8 3" xfId="19239" xr:uid="{4FEA7F7C-5F70-4FA1-B91F-796BC9361482}"/>
    <cellStyle name="Currency 10 3 9" xfId="5707" xr:uid="{4037F8CF-5790-4D3B-8C55-C9B62A06BDF4}"/>
    <cellStyle name="Currency 10 3 9 2" xfId="11181" xr:uid="{A7209884-7265-4B31-BC1A-F4E26B6780A4}"/>
    <cellStyle name="Currency 10 3 9 2 2" xfId="25046" xr:uid="{1F54E0CE-2A3A-4543-ACA0-1A8EC2DE7BC3}"/>
    <cellStyle name="Currency 10 3 9 3" xfId="19741" xr:uid="{9B55CE61-2000-4FDC-84A8-B8BFEE5FFEF5}"/>
    <cellStyle name="Currency 10 4" xfId="1047" xr:uid="{BE5B7748-6313-48F6-92CD-57927FA16243}"/>
    <cellStyle name="Currency 10 4 10" xfId="6693" xr:uid="{FF27D08C-BF54-4236-9396-ACF0C2E7F7AF}"/>
    <cellStyle name="Currency 10 4 10 2" xfId="20564" xr:uid="{70130B20-B0EB-44B4-B475-C53E421EB271}"/>
    <cellStyle name="Currency 10 4 11" xfId="8217" xr:uid="{887AAE95-D3DA-4E45-9111-803CA76E612C}"/>
    <cellStyle name="Currency 10 4 11 2" xfId="22082" xr:uid="{CEF39734-8390-4597-AFA3-A3559C5287AB}"/>
    <cellStyle name="Currency 10 4 12" xfId="11827" xr:uid="{5A064B9C-1EE6-4416-BC41-025E02F44314}"/>
    <cellStyle name="Currency 10 4 12 2" xfId="25691" xr:uid="{FEDDFE6A-AA95-4C35-B724-0DCE86C95A56}"/>
    <cellStyle name="Currency 10 4 13" xfId="13572" xr:uid="{C9A8F196-3E8F-4F85-AE2C-2B20B8A264A9}"/>
    <cellStyle name="Currency 10 4 13 2" xfId="27436" xr:uid="{1A594E35-D47E-46DF-A1C9-1D6BBB2B537E}"/>
    <cellStyle name="Currency 10 4 14" xfId="15120" xr:uid="{3CFD93D3-A9F4-4853-9E54-405AC8332B30}"/>
    <cellStyle name="Currency 10 4 2" xfId="1171" xr:uid="{9241BAC4-DF4E-49EB-93C3-40114B9DBE49}"/>
    <cellStyle name="Currency 10 4 2 10" xfId="8341" xr:uid="{20226CBC-AED3-4E98-97CD-20B7723C3D93}"/>
    <cellStyle name="Currency 10 4 2 10 2" xfId="22206" xr:uid="{79E1D17E-D2C2-4275-A8CD-5EAAA39B7242}"/>
    <cellStyle name="Currency 10 4 2 11" xfId="11951" xr:uid="{3AA42B9E-0574-4ADB-AA64-B5769DCEAC5E}"/>
    <cellStyle name="Currency 10 4 2 11 2" xfId="25815" xr:uid="{36B7DE4C-83F1-472A-9C35-719C9DB3B028}"/>
    <cellStyle name="Currency 10 4 2 12" xfId="13696" xr:uid="{C4CFDBFD-09B1-46A0-8029-407FB30E2313}"/>
    <cellStyle name="Currency 10 4 2 12 2" xfId="27560" xr:uid="{44E54F77-E7AB-4DA6-A55F-65E28650454F}"/>
    <cellStyle name="Currency 10 4 2 13" xfId="15244" xr:uid="{F44654FB-55F5-40AB-9616-AF71050B0B8A}"/>
    <cellStyle name="Currency 10 4 2 2" xfId="1419" xr:uid="{3A48B3F7-1D1A-4369-AE79-1E8CC661C8FA}"/>
    <cellStyle name="Currency 10 4 2 2 10" xfId="12199" xr:uid="{DA9715AE-2301-46CE-B3B3-49F72006456A}"/>
    <cellStyle name="Currency 10 4 2 2 10 2" xfId="26063" xr:uid="{157A3B0C-E018-4C0C-842C-673F7A97FE77}"/>
    <cellStyle name="Currency 10 4 2 2 11" xfId="13944" xr:uid="{B31BFE9E-2635-4751-83E4-19A5650C844E}"/>
    <cellStyle name="Currency 10 4 2 2 11 2" xfId="27808" xr:uid="{4DDB43C0-FC49-4C5E-B215-41F02531CEEE}"/>
    <cellStyle name="Currency 10 4 2 2 12" xfId="15492" xr:uid="{EA783447-C2EE-4156-8BE9-B3D709B2BE99}"/>
    <cellStyle name="Currency 10 4 2 2 2" xfId="1925" xr:uid="{5EA6054B-7214-445B-99D5-5BFD88ED78E2}"/>
    <cellStyle name="Currency 10 4 2 2 2 2" xfId="4647" xr:uid="{A06DF4C6-3831-4544-8923-70ACEDB2A567}"/>
    <cellStyle name="Currency 10 4 2 2 2 2 2" xfId="10093" xr:uid="{57A6D355-C848-4223-8FE1-EE103206E5BA}"/>
    <cellStyle name="Currency 10 4 2 2 2 2 2 2" xfId="23958" xr:uid="{B978F40E-B4E4-4D75-BF14-B23CEC0F9C5A}"/>
    <cellStyle name="Currency 10 4 2 2 2 2 3" xfId="18681" xr:uid="{42DBC9A9-2799-4CA3-82D5-36BDA1EB47EB}"/>
    <cellStyle name="Currency 10 4 2 2 2 3" xfId="3637" xr:uid="{29DA01A9-FF43-4A03-BE2E-5A079DD16C64}"/>
    <cellStyle name="Currency 10 4 2 2 2 3 2" xfId="17679" xr:uid="{E9DE5EEA-8C5D-4C44-9A56-E45516847731}"/>
    <cellStyle name="Currency 10 4 2 2 2 4" xfId="7571" xr:uid="{31A22148-D57C-47B4-B2A3-353B0FE892E8}"/>
    <cellStyle name="Currency 10 4 2 2 2 4 2" xfId="21442" xr:uid="{BB9221F0-BA0D-4EC6-B7A7-8E95D4CCA289}"/>
    <cellStyle name="Currency 10 4 2 2 2 5" xfId="9085" xr:uid="{52D54EA7-5015-4F41-B7DB-F49D2041A6AE}"/>
    <cellStyle name="Currency 10 4 2 2 2 5 2" xfId="22950" xr:uid="{E4802848-88FF-445E-8191-19465EB8BDDE}"/>
    <cellStyle name="Currency 10 4 2 2 2 6" xfId="12705" xr:uid="{53221DD3-C2A1-433B-8B59-F1557C39B271}"/>
    <cellStyle name="Currency 10 4 2 2 2 6 2" xfId="26569" xr:uid="{A56145F0-2109-4652-8571-ADAEF2F9E519}"/>
    <cellStyle name="Currency 10 4 2 2 2 7" xfId="14450" xr:uid="{3DFCAC4F-CBFD-4D1A-9E4B-CB30FB3F0DE7}"/>
    <cellStyle name="Currency 10 4 2 2 2 7 2" xfId="28314" xr:uid="{A5D7C860-9E25-4917-8396-2BBC97975342}"/>
    <cellStyle name="Currency 10 4 2 2 2 8" xfId="15998" xr:uid="{A33EC714-AA9B-43EA-9968-1858FCB6CA5B}"/>
    <cellStyle name="Currency 10 4 2 2 3" xfId="2433" xr:uid="{C05073EF-FC3E-4813-B195-26BF73C10A75}"/>
    <cellStyle name="Currency 10 4 2 2 3 2" xfId="4153" xr:uid="{4DFBB11F-C404-424A-B81F-9516C6214ED8}"/>
    <cellStyle name="Currency 10 4 2 2 3 2 2" xfId="18187" xr:uid="{783D9076-00C7-4502-BCDF-39C5182FD182}"/>
    <cellStyle name="Currency 10 4 2 2 3 3" xfId="8079" xr:uid="{A5A67F6C-9DF9-470A-AFC1-E4FB0861BF00}"/>
    <cellStyle name="Currency 10 4 2 2 3 3 2" xfId="21948" xr:uid="{9ED36AB4-6C04-425C-89C8-8F23855E0A2F}"/>
    <cellStyle name="Currency 10 4 2 2 3 4" xfId="9597" xr:uid="{2E600C6C-D38F-4311-A4D4-BD511000CBE6}"/>
    <cellStyle name="Currency 10 4 2 2 3 4 2" xfId="23462" xr:uid="{97083DE8-AB36-428D-8FB3-F4CAAA788642}"/>
    <cellStyle name="Currency 10 4 2 2 3 5" xfId="13211" xr:uid="{27660B09-A607-4F3E-8AF9-8493A8669F5A}"/>
    <cellStyle name="Currency 10 4 2 2 3 5 2" xfId="27075" xr:uid="{F45FF926-35A9-4F44-A921-EFE991B1BA2C}"/>
    <cellStyle name="Currency 10 4 2 2 3 6" xfId="14956" xr:uid="{83B8A798-5E28-4334-891A-40C2165091C6}"/>
    <cellStyle name="Currency 10 4 2 2 3 6 2" xfId="28820" xr:uid="{6BF2F83E-650D-4B49-999B-D4ADF4A69271}"/>
    <cellStyle name="Currency 10 4 2 2 3 7" xfId="16504" xr:uid="{D1DC0567-BE89-4909-BC59-AF049410C820}"/>
    <cellStyle name="Currency 10 4 2 2 4" xfId="5125" xr:uid="{57D74A28-EF51-4167-9B28-0589D7C41C30}"/>
    <cellStyle name="Currency 10 4 2 2 4 2" xfId="10595" xr:uid="{C35EDC72-7BDB-4E9E-9D96-2C3B07B46EB8}"/>
    <cellStyle name="Currency 10 4 2 2 4 2 2" xfId="24460" xr:uid="{6BED01A3-1114-45B2-B64C-1C6FC71B6D4A}"/>
    <cellStyle name="Currency 10 4 2 2 4 3" xfId="19159" xr:uid="{C957A57D-7A96-46CF-8E48-23070CE8846A}"/>
    <cellStyle name="Currency 10 4 2 2 5" xfId="5623" xr:uid="{784005DE-1F97-4C74-A601-D7C8F741E115}"/>
    <cellStyle name="Currency 10 4 2 2 5 2" xfId="11097" xr:uid="{297DB005-F0BF-4526-9014-1B9642ED47E8}"/>
    <cellStyle name="Currency 10 4 2 2 5 2 2" xfId="24962" xr:uid="{173BEA92-FBE1-4526-9545-E7CBDB6322BA}"/>
    <cellStyle name="Currency 10 4 2 2 5 3" xfId="19657" xr:uid="{CA5A6DCD-A8B9-4466-9A69-2C9E3D5275D0}"/>
    <cellStyle name="Currency 10 4 2 2 6" xfId="6125" xr:uid="{2E7EDE7F-AF59-4ED7-9393-D63C960A3582}"/>
    <cellStyle name="Currency 10 4 2 2 6 2" xfId="11599" xr:uid="{2A8386BA-BFE0-44FC-B706-66DE607BC990}"/>
    <cellStyle name="Currency 10 4 2 2 6 2 2" xfId="25464" xr:uid="{B933A46A-E4CE-4702-A436-2E7692A044B7}"/>
    <cellStyle name="Currency 10 4 2 2 6 3" xfId="20159" xr:uid="{D45EAE4B-3409-4750-A69D-C3524835DEF0}"/>
    <cellStyle name="Currency 10 4 2 2 7" xfId="3143" xr:uid="{29CDBC15-BE4B-47B5-BEEF-745A1F64A444}"/>
    <cellStyle name="Currency 10 4 2 2 7 2" xfId="17185" xr:uid="{DED85B39-B2B7-4344-BCE3-B85AF270FE9C}"/>
    <cellStyle name="Currency 10 4 2 2 8" xfId="7065" xr:uid="{F1EFC014-E16E-4748-8F65-974BDBAB1A7B}"/>
    <cellStyle name="Currency 10 4 2 2 8 2" xfId="20936" xr:uid="{6952C664-6276-44B2-8A53-0CF5E646F792}"/>
    <cellStyle name="Currency 10 4 2 2 9" xfId="8589" xr:uid="{790483B6-3DE6-4353-9901-ED6C8FC897E5}"/>
    <cellStyle name="Currency 10 4 2 2 9 2" xfId="22454" xr:uid="{FF3E22DF-C1D6-4433-A8F2-48C6BADA8FCC}"/>
    <cellStyle name="Currency 10 4 2 3" xfId="1677" xr:uid="{5F655842-9ABF-4428-892E-11D2F90F2BDD}"/>
    <cellStyle name="Currency 10 4 2 3 2" xfId="4399" xr:uid="{D227435D-FE32-4EAE-8B0B-BDF9AB92AD76}"/>
    <cellStyle name="Currency 10 4 2 3 2 2" xfId="9845" xr:uid="{01415838-F723-42F7-A0A4-8A7A5BCC19BE}"/>
    <cellStyle name="Currency 10 4 2 3 2 2 2" xfId="23710" xr:uid="{0F3FFACA-3E36-4CD0-BB58-357612146AD0}"/>
    <cellStyle name="Currency 10 4 2 3 2 3" xfId="18433" xr:uid="{20A87CA9-F0AD-4CBA-A3A4-ECCD9F299A5C}"/>
    <cellStyle name="Currency 10 4 2 3 3" xfId="3389" xr:uid="{7E8BCC56-C137-4D1D-9B7A-6388D4DADB29}"/>
    <cellStyle name="Currency 10 4 2 3 3 2" xfId="17431" xr:uid="{5D7B0710-8FF1-47EE-87A7-A1783A875A84}"/>
    <cellStyle name="Currency 10 4 2 3 4" xfId="7323" xr:uid="{194EF119-4C1E-4313-BBCD-40836DC92838}"/>
    <cellStyle name="Currency 10 4 2 3 4 2" xfId="21194" xr:uid="{B37FA3C5-B943-4DAC-A1B4-87C82553D790}"/>
    <cellStyle name="Currency 10 4 2 3 5" xfId="8837" xr:uid="{40FD8385-6162-4F8A-B4EA-7982B9F9183D}"/>
    <cellStyle name="Currency 10 4 2 3 5 2" xfId="22702" xr:uid="{F4D6A911-085B-494C-99A8-45D542BB3E5D}"/>
    <cellStyle name="Currency 10 4 2 3 6" xfId="12457" xr:uid="{B5270065-E97D-4DD8-96CE-7994F0E6EBBA}"/>
    <cellStyle name="Currency 10 4 2 3 6 2" xfId="26321" xr:uid="{4CCE2C4D-E120-4EFC-8690-9F6820FB4E11}"/>
    <cellStyle name="Currency 10 4 2 3 7" xfId="14202" xr:uid="{2B0D2ED4-A11B-4D94-9238-C217790ED00C}"/>
    <cellStyle name="Currency 10 4 2 3 7 2" xfId="28066" xr:uid="{3FA0DC3C-05E9-42CE-8C0D-EC88C771B742}"/>
    <cellStyle name="Currency 10 4 2 3 8" xfId="15750" xr:uid="{D1F825EC-0D90-45E8-A00F-BE35CAF3A87A}"/>
    <cellStyle name="Currency 10 4 2 4" xfId="2185" xr:uid="{9FC449F9-1B91-4D5A-BE85-CD5660772678}"/>
    <cellStyle name="Currency 10 4 2 4 2" xfId="3905" xr:uid="{12CC7113-430D-4B82-BACF-001BE35609F7}"/>
    <cellStyle name="Currency 10 4 2 4 2 2" xfId="17939" xr:uid="{E3FF37C1-84CB-4786-A698-A4C092C20777}"/>
    <cellStyle name="Currency 10 4 2 4 3" xfId="7831" xr:uid="{0B613189-1EF2-47BB-83EB-B973AC7D6ECC}"/>
    <cellStyle name="Currency 10 4 2 4 3 2" xfId="21700" xr:uid="{78B745BE-C32F-41C8-B558-B1CDBFB4C528}"/>
    <cellStyle name="Currency 10 4 2 4 4" xfId="9349" xr:uid="{A8129503-37E9-414E-95B7-3AE4CC4B6C6A}"/>
    <cellStyle name="Currency 10 4 2 4 4 2" xfId="23214" xr:uid="{20FC2E32-BDBD-43BF-BE01-C95250233F3F}"/>
    <cellStyle name="Currency 10 4 2 4 5" xfId="12963" xr:uid="{5B1ADB17-2D4D-46B7-9765-4AE71DDC9176}"/>
    <cellStyle name="Currency 10 4 2 4 5 2" xfId="26827" xr:uid="{6F60E437-4B5F-4CA9-B2B1-34D77E6E03BA}"/>
    <cellStyle name="Currency 10 4 2 4 6" xfId="14708" xr:uid="{DCCD5EDE-0205-402A-84CD-7AA3F6F1E23B}"/>
    <cellStyle name="Currency 10 4 2 4 6 2" xfId="28572" xr:uid="{70875F49-D6BD-4E2C-B14A-2A2E93D71074}"/>
    <cellStyle name="Currency 10 4 2 4 7" xfId="16256" xr:uid="{9559B2F2-B84A-477E-BAC9-360AADFC8A6B}"/>
    <cellStyle name="Currency 10 4 2 5" xfId="4886" xr:uid="{F835BDC8-7BCB-4953-A4A7-66906177C2E1}"/>
    <cellStyle name="Currency 10 4 2 5 2" xfId="10347" xr:uid="{C6A82CCD-187C-4F76-A588-BFE61BDAA1A5}"/>
    <cellStyle name="Currency 10 4 2 5 2 2" xfId="24212" xr:uid="{4A1D2E5F-FF53-4F18-A04B-ECB6A338F27F}"/>
    <cellStyle name="Currency 10 4 2 5 3" xfId="18920" xr:uid="{E73A6367-5080-45C6-A5D5-C289F0F8EC68}"/>
    <cellStyle name="Currency 10 4 2 6" xfId="5375" xr:uid="{B42221C7-FA68-47BC-BBDE-DEC10D0F3FAE}"/>
    <cellStyle name="Currency 10 4 2 6 2" xfId="10849" xr:uid="{8B00D6F3-7227-46DB-A021-613BB7EFAC7F}"/>
    <cellStyle name="Currency 10 4 2 6 2 2" xfId="24714" xr:uid="{E423E6F3-B537-48D9-8172-5AA057CCE793}"/>
    <cellStyle name="Currency 10 4 2 6 3" xfId="19409" xr:uid="{288E4B25-16FE-44C3-9E3E-BFCC292E69CD}"/>
    <cellStyle name="Currency 10 4 2 7" xfId="5877" xr:uid="{31810CDA-5F61-439F-AC70-A474CCF5D0DA}"/>
    <cellStyle name="Currency 10 4 2 7 2" xfId="11351" xr:uid="{B76CDC1C-A538-436D-BC2D-3AE8961391D8}"/>
    <cellStyle name="Currency 10 4 2 7 2 2" xfId="25216" xr:uid="{B7939236-0805-416A-A679-99B874999B2E}"/>
    <cellStyle name="Currency 10 4 2 7 3" xfId="19911" xr:uid="{AD8A7996-B4AD-4796-8545-5DA869770BC2}"/>
    <cellStyle name="Currency 10 4 2 8" xfId="2902" xr:uid="{FACF1C6D-167D-4A09-8BED-6CF2B58363FF}"/>
    <cellStyle name="Currency 10 4 2 8 2" xfId="16944" xr:uid="{FAC8F755-E468-41DD-A5F1-477663D93BBA}"/>
    <cellStyle name="Currency 10 4 2 9" xfId="6817" xr:uid="{D869C742-73CE-40DA-995D-EAD5386FC46E}"/>
    <cellStyle name="Currency 10 4 2 9 2" xfId="20688" xr:uid="{7A63C08C-15B7-4324-B0B3-1EAF5493A0FD}"/>
    <cellStyle name="Currency 10 4 3" xfId="1295" xr:uid="{FF10F537-BE93-4364-BB69-34BB0752A274}"/>
    <cellStyle name="Currency 10 4 3 10" xfId="12075" xr:uid="{9343DE33-A173-4304-9BE8-0E7242B406F2}"/>
    <cellStyle name="Currency 10 4 3 10 2" xfId="25939" xr:uid="{E396535E-BCDF-4ADA-9587-C6CE2D13172B}"/>
    <cellStyle name="Currency 10 4 3 11" xfId="13820" xr:uid="{F789A79F-D75F-4A0F-A74A-AB511BE6DA3E}"/>
    <cellStyle name="Currency 10 4 3 11 2" xfId="27684" xr:uid="{213F2F50-B344-49D2-9DEF-72D5C7743B90}"/>
    <cellStyle name="Currency 10 4 3 12" xfId="15368" xr:uid="{30652DA0-5D6E-4B0D-9A4B-39163DE795DA}"/>
    <cellStyle name="Currency 10 4 3 2" xfId="1801" xr:uid="{26838100-9881-4178-9404-85B4D6F872D7}"/>
    <cellStyle name="Currency 10 4 3 2 2" xfId="4523" xr:uid="{B372CFAB-A75B-42AB-B506-BAD665020FC9}"/>
    <cellStyle name="Currency 10 4 3 2 2 2" xfId="9969" xr:uid="{EF742CAC-888E-4CC9-8267-DA3B289DF6B4}"/>
    <cellStyle name="Currency 10 4 3 2 2 2 2" xfId="23834" xr:uid="{D7714666-6947-4727-A37C-14A29073EF9C}"/>
    <cellStyle name="Currency 10 4 3 2 2 3" xfId="18557" xr:uid="{9671C6DB-B8BC-4313-A209-80CD8BBA5E54}"/>
    <cellStyle name="Currency 10 4 3 2 3" xfId="3513" xr:uid="{A97148E2-87A7-4127-9D2D-2D0E02981F70}"/>
    <cellStyle name="Currency 10 4 3 2 3 2" xfId="17555" xr:uid="{085188F7-FA9D-4E93-A47C-C37B6AECDB84}"/>
    <cellStyle name="Currency 10 4 3 2 4" xfId="7447" xr:uid="{C2E07776-7B2A-4967-8DEA-08608B55A3C0}"/>
    <cellStyle name="Currency 10 4 3 2 4 2" xfId="21318" xr:uid="{DC58824C-650D-44F4-BFAA-BBFDAA914AD9}"/>
    <cellStyle name="Currency 10 4 3 2 5" xfId="8961" xr:uid="{28697856-55C8-4B80-9C44-C6118A9272B9}"/>
    <cellStyle name="Currency 10 4 3 2 5 2" xfId="22826" xr:uid="{4F7DCC1D-69A1-43BB-B634-E30C015F004F}"/>
    <cellStyle name="Currency 10 4 3 2 6" xfId="12581" xr:uid="{CC16A5C0-99C1-463E-B3CD-2BA33410ED1F}"/>
    <cellStyle name="Currency 10 4 3 2 6 2" xfId="26445" xr:uid="{E860166C-6A9A-458A-9EF1-FFC9619343A6}"/>
    <cellStyle name="Currency 10 4 3 2 7" xfId="14326" xr:uid="{81A255E7-7820-441A-B7E1-49DFF9330C0E}"/>
    <cellStyle name="Currency 10 4 3 2 7 2" xfId="28190" xr:uid="{0BF8EF5D-F09C-4217-9911-6351134303CE}"/>
    <cellStyle name="Currency 10 4 3 2 8" xfId="15874" xr:uid="{772CCF69-E332-4920-86DC-97213265CC8B}"/>
    <cellStyle name="Currency 10 4 3 3" xfId="2309" xr:uid="{6845AAF1-5E9E-4842-9016-0E50EEEB168F}"/>
    <cellStyle name="Currency 10 4 3 3 2" xfId="4029" xr:uid="{4623B41C-DB3E-4C34-9AE4-49135FC9D64A}"/>
    <cellStyle name="Currency 10 4 3 3 2 2" xfId="18063" xr:uid="{246C55F4-8937-43AE-989A-83CD2AE32E2C}"/>
    <cellStyle name="Currency 10 4 3 3 3" xfId="7955" xr:uid="{38A1F26F-356B-4518-B788-5ECFFABDD4CB}"/>
    <cellStyle name="Currency 10 4 3 3 3 2" xfId="21824" xr:uid="{B8A41180-1DD2-4114-BE28-C112BBE91FA8}"/>
    <cellStyle name="Currency 10 4 3 3 4" xfId="9473" xr:uid="{C7429CB1-F00D-46A1-975E-05F4F317C4DA}"/>
    <cellStyle name="Currency 10 4 3 3 4 2" xfId="23338" xr:uid="{E4012DFA-D612-4408-8993-15E6F35BE627}"/>
    <cellStyle name="Currency 10 4 3 3 5" xfId="13087" xr:uid="{9F4A5DD9-3ACE-487E-A587-B4EBE38A9544}"/>
    <cellStyle name="Currency 10 4 3 3 5 2" xfId="26951" xr:uid="{A2738B28-3EAE-4AAF-B8F4-6D403233F8DD}"/>
    <cellStyle name="Currency 10 4 3 3 6" xfId="14832" xr:uid="{C157EFCF-7903-4D90-8C4C-2D952A08EE39}"/>
    <cellStyle name="Currency 10 4 3 3 6 2" xfId="28696" xr:uid="{DEE954C8-7824-4AD9-AC58-C0BB1F6232C1}"/>
    <cellStyle name="Currency 10 4 3 3 7" xfId="16380" xr:uid="{493DE005-1034-4197-B840-CCD581EB6DDE}"/>
    <cellStyle name="Currency 10 4 3 4" xfId="5002" xr:uid="{16E82799-C7C5-4596-A51B-F230E6E3E7A1}"/>
    <cellStyle name="Currency 10 4 3 4 2" xfId="10471" xr:uid="{8027E6B1-3E58-48CB-BC64-6F99AD568460}"/>
    <cellStyle name="Currency 10 4 3 4 2 2" xfId="24336" xr:uid="{067B5C6D-AE15-435A-BCAB-CEC0E8015C99}"/>
    <cellStyle name="Currency 10 4 3 4 3" xfId="19036" xr:uid="{FD6E6ADA-1E70-4902-9607-08D7B1777A4E}"/>
    <cellStyle name="Currency 10 4 3 5" xfId="5499" xr:uid="{F6DE10D4-0F2F-4F4C-A2B6-186BB32C6DAD}"/>
    <cellStyle name="Currency 10 4 3 5 2" xfId="10973" xr:uid="{07E5A819-124D-493C-9BCB-BD4BF8074A5A}"/>
    <cellStyle name="Currency 10 4 3 5 2 2" xfId="24838" xr:uid="{01D454D3-ECBC-42E5-AE89-9590326F1CFA}"/>
    <cellStyle name="Currency 10 4 3 5 3" xfId="19533" xr:uid="{71E2EE93-D2A3-4F36-AF47-CF2AB2ABE745}"/>
    <cellStyle name="Currency 10 4 3 6" xfId="6001" xr:uid="{136CAEFE-CE15-4625-9160-C04F28A02D6F}"/>
    <cellStyle name="Currency 10 4 3 6 2" xfId="11475" xr:uid="{D2B0BB5D-C506-4AFF-AE10-677BEBDFA149}"/>
    <cellStyle name="Currency 10 4 3 6 2 2" xfId="25340" xr:uid="{29A94DAB-4662-4A51-9948-8F84BBC23099}"/>
    <cellStyle name="Currency 10 4 3 6 3" xfId="20035" xr:uid="{E897DC3C-630E-4FE0-BFB7-CEC1ECD30AD1}"/>
    <cellStyle name="Currency 10 4 3 7" xfId="3020" xr:uid="{78431171-3E13-4472-9C6D-7A4800A4D256}"/>
    <cellStyle name="Currency 10 4 3 7 2" xfId="17062" xr:uid="{C7EC7927-6979-4B1D-BD0A-9160448B934F}"/>
    <cellStyle name="Currency 10 4 3 8" xfId="6941" xr:uid="{5BB1656C-F35E-4CA5-98F5-FBA66EFDF256}"/>
    <cellStyle name="Currency 10 4 3 8 2" xfId="20812" xr:uid="{7AA29283-C396-407D-8AF3-CD54EA6A7AB3}"/>
    <cellStyle name="Currency 10 4 3 9" xfId="8465" xr:uid="{88AB000E-E56C-4374-ADED-2F731D5600B7}"/>
    <cellStyle name="Currency 10 4 3 9 2" xfId="22330" xr:uid="{4C383D12-7626-43C8-9666-9E9AB02AFEEE}"/>
    <cellStyle name="Currency 10 4 4" xfId="1553" xr:uid="{B866E271-DA0D-49C6-8A13-DE2983192C6F}"/>
    <cellStyle name="Currency 10 4 4 2" xfId="4276" xr:uid="{83FC8455-5B8A-4E5C-A1A5-2034E22FF5E7}"/>
    <cellStyle name="Currency 10 4 4 2 2" xfId="9721" xr:uid="{5C40AEEC-A595-4E19-8D3C-855B34EB9293}"/>
    <cellStyle name="Currency 10 4 4 2 2 2" xfId="23586" xr:uid="{7099BE21-FCFE-4018-93BD-1DBD1940B1C8}"/>
    <cellStyle name="Currency 10 4 4 2 3" xfId="18310" xr:uid="{C2F32584-1454-46D7-82B3-36C7DC7DEE42}"/>
    <cellStyle name="Currency 10 4 4 3" xfId="3266" xr:uid="{0A259DA5-BFD3-4CA3-82F6-EF945EEA6515}"/>
    <cellStyle name="Currency 10 4 4 3 2" xfId="17308" xr:uid="{1AE78384-5D73-4F89-8761-1AF71BEEC4BD}"/>
    <cellStyle name="Currency 10 4 4 4" xfId="7199" xr:uid="{C55668AE-529F-4A21-B246-2CE9066E18B4}"/>
    <cellStyle name="Currency 10 4 4 4 2" xfId="21070" xr:uid="{F55118F2-2C17-4E1F-A5E5-D245F67AB46D}"/>
    <cellStyle name="Currency 10 4 4 5" xfId="8713" xr:uid="{6F329313-B2AB-4109-8601-F014D6837D40}"/>
    <cellStyle name="Currency 10 4 4 5 2" xfId="22578" xr:uid="{A162D7C3-F2A4-46DA-8F7B-5B002ACC0AFF}"/>
    <cellStyle name="Currency 10 4 4 6" xfId="12333" xr:uid="{E38A4D7A-209E-40B6-B5D8-07845596F785}"/>
    <cellStyle name="Currency 10 4 4 6 2" xfId="26197" xr:uid="{C817E1B9-217E-44C1-8522-BF0DD491C138}"/>
    <cellStyle name="Currency 10 4 4 7" xfId="14078" xr:uid="{F10DB38E-FC52-4BC9-BBC5-9B1B812C96F1}"/>
    <cellStyle name="Currency 10 4 4 7 2" xfId="27942" xr:uid="{51790B4C-0196-4ADB-B84A-E5AA2D0D4AA7}"/>
    <cellStyle name="Currency 10 4 4 8" xfId="15626" xr:uid="{A52E8288-28BD-4240-805E-A47B6DA26FDD}"/>
    <cellStyle name="Currency 10 4 5" xfId="2061" xr:uid="{02C3B14A-C6F0-4BFD-A0F9-893E9DC5DB1D}"/>
    <cellStyle name="Currency 10 4 5 2" xfId="3781" xr:uid="{29AD2D30-B60C-4F20-A32A-9B8BFAA35926}"/>
    <cellStyle name="Currency 10 4 5 2 2" xfId="17815" xr:uid="{94E59942-92F6-4389-ACAF-E5EF440B35D7}"/>
    <cellStyle name="Currency 10 4 5 3" xfId="7707" xr:uid="{B5A48A91-0FAB-4331-B7D4-AE63B9DB506D}"/>
    <cellStyle name="Currency 10 4 5 3 2" xfId="21576" xr:uid="{9216DFE8-7DF1-4146-8954-077347177BC2}"/>
    <cellStyle name="Currency 10 4 5 4" xfId="9225" xr:uid="{84FB5CEE-BCF9-45EA-8B2C-D08FDB91F3D7}"/>
    <cellStyle name="Currency 10 4 5 4 2" xfId="23090" xr:uid="{0B3AB1EE-53F3-490D-AC57-8E70C011112D}"/>
    <cellStyle name="Currency 10 4 5 5" xfId="12839" xr:uid="{87ABE49B-C3EC-48E4-8742-1EF4B5A68981}"/>
    <cellStyle name="Currency 10 4 5 5 2" xfId="26703" xr:uid="{9EBA8F51-B557-4563-B81F-8F018A3AAAA9}"/>
    <cellStyle name="Currency 10 4 5 6" xfId="14584" xr:uid="{0F5CF675-9F9B-4E80-8522-71F8591D7776}"/>
    <cellStyle name="Currency 10 4 5 6 2" xfId="28448" xr:uid="{30A747BA-0365-4AFA-AEAA-55A25502A2ED}"/>
    <cellStyle name="Currency 10 4 5 7" xfId="16132" xr:uid="{C139C28A-A543-4C5C-8E9D-46C46E7AB4C2}"/>
    <cellStyle name="Currency 10 4 6" xfId="4772" xr:uid="{FC52A808-2F99-4EBF-9104-386B5FC82C0A}"/>
    <cellStyle name="Currency 10 4 6 2" xfId="10223" xr:uid="{DC45A064-435B-4164-88D4-42CF14AA8F48}"/>
    <cellStyle name="Currency 10 4 6 2 2" xfId="24088" xr:uid="{8B4A0501-7870-4A66-A8AA-1DD91B8BCC5E}"/>
    <cellStyle name="Currency 10 4 6 3" xfId="18806" xr:uid="{9EA17841-0C2C-4939-9E81-032D5C39D388}"/>
    <cellStyle name="Currency 10 4 7" xfId="5251" xr:uid="{6CB77AC0-A79A-4090-8331-1B16A3335EAD}"/>
    <cellStyle name="Currency 10 4 7 2" xfId="10725" xr:uid="{5EBB61C9-418C-4320-857B-AE387A10EA2B}"/>
    <cellStyle name="Currency 10 4 7 2 2" xfId="24590" xr:uid="{49F459D8-60B8-4669-A8C7-1F3BBE4BB79C}"/>
    <cellStyle name="Currency 10 4 7 3" xfId="19285" xr:uid="{27CC75BB-062A-4112-8C58-2F34D2B4593E}"/>
    <cellStyle name="Currency 10 4 8" xfId="5753" xr:uid="{01D3ED42-51F3-4BDD-8D36-FF81CF8C9313}"/>
    <cellStyle name="Currency 10 4 8 2" xfId="11227" xr:uid="{9567F25A-47FF-4023-8D19-C82AE0911671}"/>
    <cellStyle name="Currency 10 4 8 2 2" xfId="25092" xr:uid="{AC513682-254B-48FE-BB79-C16F4E84FD2C}"/>
    <cellStyle name="Currency 10 4 8 3" xfId="19787" xr:uid="{D8E2907D-92A6-402A-8A1C-552381853EAE}"/>
    <cellStyle name="Currency 10 4 9" xfId="2788" xr:uid="{35E836A7-16E7-40C2-949C-380DB999AC81}"/>
    <cellStyle name="Currency 10 4 9 2" xfId="16830" xr:uid="{1BE1A63D-F075-4901-9825-A7E0EF56B468}"/>
    <cellStyle name="Currency 10 5" xfId="1083" xr:uid="{B915D274-1A7C-4405-AF17-1AB59A690F10}"/>
    <cellStyle name="Currency 10 5 10" xfId="8253" xr:uid="{3DB7E910-48AF-4C69-8A78-617171EA2898}"/>
    <cellStyle name="Currency 10 5 10 2" xfId="22118" xr:uid="{5EBD69C8-3CC5-4BBD-AC16-5634BC99E840}"/>
    <cellStyle name="Currency 10 5 11" xfId="11863" xr:uid="{0C7B0217-90C7-4ED7-B207-BE877DCEAB05}"/>
    <cellStyle name="Currency 10 5 11 2" xfId="25727" xr:uid="{EDE3BCAC-60D6-4112-B20A-2647EE94F641}"/>
    <cellStyle name="Currency 10 5 12" xfId="13608" xr:uid="{BF33D700-4D83-47FC-B27A-4A89D7886DBD}"/>
    <cellStyle name="Currency 10 5 12 2" xfId="27472" xr:uid="{279A569F-C0FA-43EC-A425-E644B9AFBC2A}"/>
    <cellStyle name="Currency 10 5 13" xfId="15156" xr:uid="{DEDF03CB-CA52-4755-B6BD-D7F04078103F}"/>
    <cellStyle name="Currency 10 5 2" xfId="1331" xr:uid="{7C8BEBA8-F46E-4451-AC92-7A5FF12C8965}"/>
    <cellStyle name="Currency 10 5 2 10" xfId="12111" xr:uid="{6EFA5FA4-642F-4123-8E42-98A58534F1E2}"/>
    <cellStyle name="Currency 10 5 2 10 2" xfId="25975" xr:uid="{047369C1-63C6-4619-BD16-C9AE128E2D3F}"/>
    <cellStyle name="Currency 10 5 2 11" xfId="13856" xr:uid="{E9C6EE90-C2BA-42B1-BAA3-40C0C1145BD6}"/>
    <cellStyle name="Currency 10 5 2 11 2" xfId="27720" xr:uid="{41CF979B-1277-4A27-925C-EA983324F557}"/>
    <cellStyle name="Currency 10 5 2 12" xfId="15404" xr:uid="{BAE667A5-12AE-4D9A-8E53-3B4658DB2914}"/>
    <cellStyle name="Currency 10 5 2 2" xfId="1837" xr:uid="{A9DB8E59-0A6C-4C6F-A997-635EABBA0AD2}"/>
    <cellStyle name="Currency 10 5 2 2 2" xfId="4559" xr:uid="{4530FEB6-2704-4C1D-8C74-AC03EBB5D23E}"/>
    <cellStyle name="Currency 10 5 2 2 2 2" xfId="10005" xr:uid="{668DB640-8DD8-4D35-B75C-62D61009A8A8}"/>
    <cellStyle name="Currency 10 5 2 2 2 2 2" xfId="23870" xr:uid="{6C86A374-39EF-4FB8-83D1-829BB4B410B2}"/>
    <cellStyle name="Currency 10 5 2 2 2 3" xfId="18593" xr:uid="{8976F26A-72B8-4991-B8FB-40B1E95588A8}"/>
    <cellStyle name="Currency 10 5 2 2 3" xfId="3549" xr:uid="{71B9819B-A903-42DB-8E5A-460CB5FCB0D1}"/>
    <cellStyle name="Currency 10 5 2 2 3 2" xfId="17591" xr:uid="{E1788A27-38B8-485E-BDE9-5D2FDDF9D887}"/>
    <cellStyle name="Currency 10 5 2 2 4" xfId="7483" xr:uid="{7B1C31DD-B35C-4F7D-8203-0E95E0D52B13}"/>
    <cellStyle name="Currency 10 5 2 2 4 2" xfId="21354" xr:uid="{E793B74B-4568-4F2F-A4B0-A08BE4F27A19}"/>
    <cellStyle name="Currency 10 5 2 2 5" xfId="8997" xr:uid="{47082920-6C17-4CFB-B779-842ED50BB562}"/>
    <cellStyle name="Currency 10 5 2 2 5 2" xfId="22862" xr:uid="{388E6142-C721-4360-8843-731EDDA2614C}"/>
    <cellStyle name="Currency 10 5 2 2 6" xfId="12617" xr:uid="{451036FB-0A93-4E6A-87BC-D2941198B0CE}"/>
    <cellStyle name="Currency 10 5 2 2 6 2" xfId="26481" xr:uid="{A4A4DD31-F9CB-41B1-9E68-A0704A5FC4CD}"/>
    <cellStyle name="Currency 10 5 2 2 7" xfId="14362" xr:uid="{0BF55238-9752-48A1-A868-E582550D09CC}"/>
    <cellStyle name="Currency 10 5 2 2 7 2" xfId="28226" xr:uid="{3C8974F2-5C03-44D3-8082-869D125A8FB8}"/>
    <cellStyle name="Currency 10 5 2 2 8" xfId="15910" xr:uid="{656F750B-2861-4534-93C1-4172DC069FD8}"/>
    <cellStyle name="Currency 10 5 2 3" xfId="2345" xr:uid="{F4E0A6B0-0E1C-4C30-BDE2-11A6D783212B}"/>
    <cellStyle name="Currency 10 5 2 3 2" xfId="4065" xr:uid="{7351BA2C-DFEB-4082-BCE3-B5B9CCC30586}"/>
    <cellStyle name="Currency 10 5 2 3 2 2" xfId="18099" xr:uid="{F55A20FF-7240-4849-A505-A869DCA9DE0C}"/>
    <cellStyle name="Currency 10 5 2 3 3" xfId="7991" xr:uid="{2A157DA5-06FB-44A3-9629-DD1F145EA998}"/>
    <cellStyle name="Currency 10 5 2 3 3 2" xfId="21860" xr:uid="{0297B7E2-21AB-4144-A0B8-A999CCD175EE}"/>
    <cellStyle name="Currency 10 5 2 3 4" xfId="9509" xr:uid="{660BABFD-1CFA-41C3-B966-F6A058329470}"/>
    <cellStyle name="Currency 10 5 2 3 4 2" xfId="23374" xr:uid="{E9B061C1-F5EB-4B7B-9615-D5FACC94A9C6}"/>
    <cellStyle name="Currency 10 5 2 3 5" xfId="13123" xr:uid="{F8F5ACB3-3667-40CE-BBAC-E3CBF972F0FB}"/>
    <cellStyle name="Currency 10 5 2 3 5 2" xfId="26987" xr:uid="{7C704787-EEF8-4FC0-AC88-B764D4F5089E}"/>
    <cellStyle name="Currency 10 5 2 3 6" xfId="14868" xr:uid="{B2FD351B-AEC7-43D4-B220-70549779160E}"/>
    <cellStyle name="Currency 10 5 2 3 6 2" xfId="28732" xr:uid="{BECCD5BE-B156-4E6B-BC18-0BF0F5C5EC61}"/>
    <cellStyle name="Currency 10 5 2 3 7" xfId="16416" xr:uid="{CF8C7FF3-FC97-44F9-B47F-DFFB1D91CC40}"/>
    <cellStyle name="Currency 10 5 2 4" xfId="5037" xr:uid="{E27356DF-2A3A-4144-BFAA-1DE6A63C4831}"/>
    <cellStyle name="Currency 10 5 2 4 2" xfId="10507" xr:uid="{64C2C158-2C31-48F2-9085-510E7EDFC44C}"/>
    <cellStyle name="Currency 10 5 2 4 2 2" xfId="24372" xr:uid="{E237D262-7B57-4C86-8880-68F302EC4F90}"/>
    <cellStyle name="Currency 10 5 2 4 3" xfId="19071" xr:uid="{6F987A6F-04DB-4EC5-9D4F-B732048CA3BA}"/>
    <cellStyle name="Currency 10 5 2 5" xfId="5535" xr:uid="{FE337AFB-4FE8-48D4-9307-A2CF22930114}"/>
    <cellStyle name="Currency 10 5 2 5 2" xfId="11009" xr:uid="{4847796C-8522-4BA3-B017-1F7D8DF39585}"/>
    <cellStyle name="Currency 10 5 2 5 2 2" xfId="24874" xr:uid="{D943D85D-2999-4AFA-BCEE-E47FD312D450}"/>
    <cellStyle name="Currency 10 5 2 5 3" xfId="19569" xr:uid="{71ACB045-3353-4B9F-94BF-BCD5936D30D6}"/>
    <cellStyle name="Currency 10 5 2 6" xfId="6037" xr:uid="{C436CDB4-F7C4-4A5C-9C35-E42EAD13CBD0}"/>
    <cellStyle name="Currency 10 5 2 6 2" xfId="11511" xr:uid="{1FFD529C-DB8A-45A7-A9B5-3A35DD9F8F6B}"/>
    <cellStyle name="Currency 10 5 2 6 2 2" xfId="25376" xr:uid="{3C5AD41C-8FA8-4270-AB1D-67269E9AF357}"/>
    <cellStyle name="Currency 10 5 2 6 3" xfId="20071" xr:uid="{FD822E86-EB45-4E30-9C6D-7FE0F752754A}"/>
    <cellStyle name="Currency 10 5 2 7" xfId="3055" xr:uid="{5FD191EA-E68F-4D81-ADF5-40103F7A38BD}"/>
    <cellStyle name="Currency 10 5 2 7 2" xfId="17097" xr:uid="{447F6A81-C8BD-4866-8718-90E69CC3FEF1}"/>
    <cellStyle name="Currency 10 5 2 8" xfId="6977" xr:uid="{EAC93787-3EB6-4A63-A113-586BAC1CB94D}"/>
    <cellStyle name="Currency 10 5 2 8 2" xfId="20848" xr:uid="{297B61DB-AA2C-4266-8316-F740E25CE26E}"/>
    <cellStyle name="Currency 10 5 2 9" xfId="8501" xr:uid="{5B2CC58C-B075-4FF9-8AE2-099E7B2D7E4B}"/>
    <cellStyle name="Currency 10 5 2 9 2" xfId="22366" xr:uid="{ED1FC470-1E1B-4F9A-943B-6CAF4BCBF459}"/>
    <cellStyle name="Currency 10 5 3" xfId="1589" xr:uid="{AA7A519B-DC67-41ED-A586-A3A05D7FAC04}"/>
    <cellStyle name="Currency 10 5 3 2" xfId="4311" xr:uid="{4784D46F-1C25-42D5-A3C4-2B2887887030}"/>
    <cellStyle name="Currency 10 5 3 2 2" xfId="9757" xr:uid="{B64D17C4-AB5B-4FE2-9CF7-ACFE28A0721C}"/>
    <cellStyle name="Currency 10 5 3 2 2 2" xfId="23622" xr:uid="{D351ED50-AAF9-41E3-8F95-51170F8CCAA0}"/>
    <cellStyle name="Currency 10 5 3 2 3" xfId="18345" xr:uid="{9CC75748-0B33-4DCF-A18A-856A0F1A0029}"/>
    <cellStyle name="Currency 10 5 3 3" xfId="3301" xr:uid="{76A74AE1-1747-4C5D-A3AD-F37A5836A490}"/>
    <cellStyle name="Currency 10 5 3 3 2" xfId="17343" xr:uid="{F38127CC-452B-4DE7-8960-BD50EA270C78}"/>
    <cellStyle name="Currency 10 5 3 4" xfId="7235" xr:uid="{1323E90A-55CE-49D4-9FEB-C3C348BC56F9}"/>
    <cellStyle name="Currency 10 5 3 4 2" xfId="21106" xr:uid="{89AE1188-2EAE-462F-91D7-4AB8C832BE01}"/>
    <cellStyle name="Currency 10 5 3 5" xfId="8749" xr:uid="{1F33E7D9-4C4C-43F4-AB05-F36914C52C53}"/>
    <cellStyle name="Currency 10 5 3 5 2" xfId="22614" xr:uid="{990F839C-8D9D-4361-A9C1-7FD2929D7D09}"/>
    <cellStyle name="Currency 10 5 3 6" xfId="12369" xr:uid="{572A0F15-FD5F-4FF6-B436-6113DB58055D}"/>
    <cellStyle name="Currency 10 5 3 6 2" xfId="26233" xr:uid="{D7526BB9-9487-42F6-BEFE-45929055CF17}"/>
    <cellStyle name="Currency 10 5 3 7" xfId="14114" xr:uid="{FD3AD8B0-10F4-4221-BD82-64D0F8B04BFC}"/>
    <cellStyle name="Currency 10 5 3 7 2" xfId="27978" xr:uid="{FCF50E9E-62B6-40D2-9FB0-DCC1A993BDC0}"/>
    <cellStyle name="Currency 10 5 3 8" xfId="15662" xr:uid="{D02A929C-DF33-45FD-896D-5FC76E1BBC97}"/>
    <cellStyle name="Currency 10 5 4" xfId="2097" xr:uid="{CDF93557-604E-47F0-A527-A2DE8B48EDB2}"/>
    <cellStyle name="Currency 10 5 4 2" xfId="3817" xr:uid="{E2B3FE9D-E187-4167-90B6-BF309651EC33}"/>
    <cellStyle name="Currency 10 5 4 2 2" xfId="17851" xr:uid="{37E6188E-F50D-480D-82A3-E8276FF6B092}"/>
    <cellStyle name="Currency 10 5 4 3" xfId="7743" xr:uid="{450B9751-5414-44E4-91DA-C96349FA1965}"/>
    <cellStyle name="Currency 10 5 4 3 2" xfId="21612" xr:uid="{29F429DC-32A5-4A52-A1F6-8B2CD31D6558}"/>
    <cellStyle name="Currency 10 5 4 4" xfId="9261" xr:uid="{8FC32216-A222-4B6B-970E-B5A9E39E43E5}"/>
    <cellStyle name="Currency 10 5 4 4 2" xfId="23126" xr:uid="{0F76CE94-E5ED-4057-ADE5-4F51A104F744}"/>
    <cellStyle name="Currency 10 5 4 5" xfId="12875" xr:uid="{4952D107-6143-4BA1-8CCE-49EE8D4A3FA3}"/>
    <cellStyle name="Currency 10 5 4 5 2" xfId="26739" xr:uid="{8745C69B-7333-4D35-85CE-09D2DBEEC2C1}"/>
    <cellStyle name="Currency 10 5 4 6" xfId="14620" xr:uid="{8FDE30E2-D594-426F-BE11-B3EC6EEED083}"/>
    <cellStyle name="Currency 10 5 4 6 2" xfId="28484" xr:uid="{73AB05DE-9B87-44A8-AA41-BF2D5A3A0BA8}"/>
    <cellStyle name="Currency 10 5 4 7" xfId="16168" xr:uid="{CA0F0D1B-A532-473C-B9C8-5E19604AF166}"/>
    <cellStyle name="Currency 10 5 5" xfId="4805" xr:uid="{CCDDC206-765B-419C-A1E5-C2DC4C1B469B}"/>
    <cellStyle name="Currency 10 5 5 2" xfId="10259" xr:uid="{987AF5BE-794C-42CC-8176-1B47A7135457}"/>
    <cellStyle name="Currency 10 5 5 2 2" xfId="24124" xr:uid="{196C7C20-6596-4A45-B8A0-D13B589652C5}"/>
    <cellStyle name="Currency 10 5 5 3" xfId="18839" xr:uid="{2374B2BF-AC94-440B-A03D-433EBA03CEBD}"/>
    <cellStyle name="Currency 10 5 6" xfId="5287" xr:uid="{8F250ED7-6DDA-492A-9DBC-A69216E4D94C}"/>
    <cellStyle name="Currency 10 5 6 2" xfId="10761" xr:uid="{CA8F7C0D-F67F-46D9-9797-954FB43E4CDE}"/>
    <cellStyle name="Currency 10 5 6 2 2" xfId="24626" xr:uid="{678A892A-4F48-4219-8575-488D71AC2A38}"/>
    <cellStyle name="Currency 10 5 6 3" xfId="19321" xr:uid="{5DEE1BB6-F33C-43CD-91DD-EC24FE40393D}"/>
    <cellStyle name="Currency 10 5 7" xfId="5789" xr:uid="{216FEDF1-9343-4326-86C7-810F251B4EEF}"/>
    <cellStyle name="Currency 10 5 7 2" xfId="11263" xr:uid="{0D1FD5D0-5862-4180-AB6D-70A0447168F5}"/>
    <cellStyle name="Currency 10 5 7 2 2" xfId="25128" xr:uid="{55880402-AD2D-4D81-88C6-25E93B91495E}"/>
    <cellStyle name="Currency 10 5 7 3" xfId="19823" xr:uid="{16EDECD4-7E38-46C4-96DD-DFDF26425AD3}"/>
    <cellStyle name="Currency 10 5 8" xfId="2821" xr:uid="{4E0DE320-8C25-4410-9FBF-C48B70635B91}"/>
    <cellStyle name="Currency 10 5 8 2" xfId="16863" xr:uid="{C051709E-F26B-4038-A9C2-7961C7A88660}"/>
    <cellStyle name="Currency 10 5 9" xfId="6729" xr:uid="{24B99BA7-3A23-4139-A97F-40F3FFB80F67}"/>
    <cellStyle name="Currency 10 5 9 2" xfId="20600" xr:uid="{11D80A46-23F0-45D6-91FF-AEEAE0D2B08A}"/>
    <cellStyle name="Currency 10 6" xfId="1207" xr:uid="{63D950D0-FFBA-471D-9AD7-8061F039ED7C}"/>
    <cellStyle name="Currency 10 6 10" xfId="11987" xr:uid="{576E4D2B-3BEA-40E5-8879-1303F412E52C}"/>
    <cellStyle name="Currency 10 6 10 2" xfId="25851" xr:uid="{E37F678A-D33C-4AD7-9149-38B4CD1CC1C7}"/>
    <cellStyle name="Currency 10 6 11" xfId="13732" xr:uid="{CB24E48A-B6A3-437F-A685-A4F5AE609265}"/>
    <cellStyle name="Currency 10 6 11 2" xfId="27596" xr:uid="{B04132AB-51BD-4962-853A-0AE24EF06CE9}"/>
    <cellStyle name="Currency 10 6 12" xfId="15280" xr:uid="{E3306FF2-06F1-41EE-AB8D-95B28C6D703E}"/>
    <cellStyle name="Currency 10 6 2" xfId="1713" xr:uid="{3914DF26-2270-435F-A45D-E222F111FA42}"/>
    <cellStyle name="Currency 10 6 2 2" xfId="4435" xr:uid="{F31C5CB5-6B7F-432B-8135-30792154EB81}"/>
    <cellStyle name="Currency 10 6 2 2 2" xfId="9881" xr:uid="{9039CE9B-3BF6-4164-A508-9DE49967DB9E}"/>
    <cellStyle name="Currency 10 6 2 2 2 2" xfId="23746" xr:uid="{6A47B1BA-DFDB-40D5-884B-0D7F73FCA68A}"/>
    <cellStyle name="Currency 10 6 2 2 3" xfId="18469" xr:uid="{DC83D27A-C889-4982-96DF-ECF1DAA2382B}"/>
    <cellStyle name="Currency 10 6 2 3" xfId="3425" xr:uid="{0DE23B39-0DBB-46A9-87AA-17259EAAB81D}"/>
    <cellStyle name="Currency 10 6 2 3 2" xfId="17467" xr:uid="{FA591DCC-FE7C-4776-AE7D-FB384E61A29D}"/>
    <cellStyle name="Currency 10 6 2 4" xfId="7359" xr:uid="{4795D53A-99D8-403C-9DA9-C917874634B1}"/>
    <cellStyle name="Currency 10 6 2 4 2" xfId="21230" xr:uid="{B12B1434-F376-4123-9D34-754901AB6EF6}"/>
    <cellStyle name="Currency 10 6 2 5" xfId="8873" xr:uid="{CE039D0A-E449-4C8A-8959-2D736998C2B2}"/>
    <cellStyle name="Currency 10 6 2 5 2" xfId="22738" xr:uid="{19BC1036-FB14-47E9-AB9E-9836993B6AE6}"/>
    <cellStyle name="Currency 10 6 2 6" xfId="12493" xr:uid="{100C04F3-2B23-45A3-9BCB-2BCBE7F4EBB3}"/>
    <cellStyle name="Currency 10 6 2 6 2" xfId="26357" xr:uid="{0D928F73-B465-44AF-B59F-E3CCB1071406}"/>
    <cellStyle name="Currency 10 6 2 7" xfId="14238" xr:uid="{E5D0E9B0-AF8F-45F5-83BE-11D9A69C2F87}"/>
    <cellStyle name="Currency 10 6 2 7 2" xfId="28102" xr:uid="{7F8FD92C-C096-4912-AA53-87B7CF3A32F3}"/>
    <cellStyle name="Currency 10 6 2 8" xfId="15786" xr:uid="{B567CB45-23DF-4182-B88D-14E477BA0984}"/>
    <cellStyle name="Currency 10 6 3" xfId="2221" xr:uid="{0C126AA8-9D11-422A-ABD8-15457A5A1729}"/>
    <cellStyle name="Currency 10 6 3 2" xfId="3941" xr:uid="{E2B3D430-E6C7-45F5-87F3-0856195FEEDF}"/>
    <cellStyle name="Currency 10 6 3 2 2" xfId="17975" xr:uid="{0EE84D96-C9EB-4926-B522-C995B9859736}"/>
    <cellStyle name="Currency 10 6 3 3" xfId="7867" xr:uid="{99A5A13E-B96F-42B4-9AAB-35EF4A4957A1}"/>
    <cellStyle name="Currency 10 6 3 3 2" xfId="21736" xr:uid="{9A0B8B4B-E308-471D-87E9-843F8D4CA2B0}"/>
    <cellStyle name="Currency 10 6 3 4" xfId="9385" xr:uid="{E60DFE11-AAE7-4BCB-B2F4-04EDFE314723}"/>
    <cellStyle name="Currency 10 6 3 4 2" xfId="23250" xr:uid="{08A95653-0451-4D04-9722-0875FB727610}"/>
    <cellStyle name="Currency 10 6 3 5" xfId="12999" xr:uid="{6AC3D436-75B9-48B5-8212-E749FB5B049A}"/>
    <cellStyle name="Currency 10 6 3 5 2" xfId="26863" xr:uid="{1FA70346-1B48-4889-958B-7959252CFBB5}"/>
    <cellStyle name="Currency 10 6 3 6" xfId="14744" xr:uid="{20198514-72FB-4EB9-9A21-A77C18AAE424}"/>
    <cellStyle name="Currency 10 6 3 6 2" xfId="28608" xr:uid="{1C00815E-4CDA-4750-8731-D58141592F39}"/>
    <cellStyle name="Currency 10 6 3 7" xfId="16292" xr:uid="{9E0BD12D-F64E-4391-8CB9-598E97A99A42}"/>
    <cellStyle name="Currency 10 6 4" xfId="4921" xr:uid="{CCD4D25B-F380-4BE0-978E-04EB6E520D6F}"/>
    <cellStyle name="Currency 10 6 4 2" xfId="10383" xr:uid="{67A37972-C05E-45CE-9528-64729E693920}"/>
    <cellStyle name="Currency 10 6 4 2 2" xfId="24248" xr:uid="{B0D5E4B0-8268-422E-B44B-354EBDAD1446}"/>
    <cellStyle name="Currency 10 6 4 3" xfId="18955" xr:uid="{B3DD9F18-DC5A-4E66-A125-A9E6CDCFBB0E}"/>
    <cellStyle name="Currency 10 6 5" xfId="5411" xr:uid="{94A45100-0E33-4DA2-B215-7E1A81C4FB14}"/>
    <cellStyle name="Currency 10 6 5 2" xfId="10885" xr:uid="{DE8E3A8A-F5E4-4A1B-A008-B579BF04A89C}"/>
    <cellStyle name="Currency 10 6 5 2 2" xfId="24750" xr:uid="{183ED95A-98CD-4B52-8344-584A9E9BDE5D}"/>
    <cellStyle name="Currency 10 6 5 3" xfId="19445" xr:uid="{1A8EBC8C-EBC7-4418-B579-66861252D3AE}"/>
    <cellStyle name="Currency 10 6 6" xfId="5913" xr:uid="{B2F53804-1CC7-46A4-9633-E998A3FCE0EC}"/>
    <cellStyle name="Currency 10 6 6 2" xfId="11387" xr:uid="{B9D67E7F-8DE7-4E74-8F00-1CD7DE496C23}"/>
    <cellStyle name="Currency 10 6 6 2 2" xfId="25252" xr:uid="{B6E3EC22-7BF5-41D7-B155-2B91EF678799}"/>
    <cellStyle name="Currency 10 6 6 3" xfId="19947" xr:uid="{71A0C593-F1F2-44D9-A723-FB25EF009A24}"/>
    <cellStyle name="Currency 10 6 7" xfId="2937" xr:uid="{58689C7D-1453-4AAC-B4DE-39D5C7D6F332}"/>
    <cellStyle name="Currency 10 6 7 2" xfId="16979" xr:uid="{219A113A-1D13-457A-85D1-1D7978800054}"/>
    <cellStyle name="Currency 10 6 8" xfId="6853" xr:uid="{8745286C-1F91-4813-8B5C-54867A86385C}"/>
    <cellStyle name="Currency 10 6 8 2" xfId="20724" xr:uid="{A7483902-34E3-49A4-A4C5-5FDF2AECBED4}"/>
    <cellStyle name="Currency 10 6 9" xfId="8377" xr:uid="{1D1988E8-CB2D-46F3-8EB6-9735D60148B9}"/>
    <cellStyle name="Currency 10 6 9 2" xfId="22242" xr:uid="{F61781ED-5B61-4056-A956-F8AA84838F62}"/>
    <cellStyle name="Currency 10 7" xfId="1465" xr:uid="{17C8B37F-5E4E-453A-845B-77907A899424}"/>
    <cellStyle name="Currency 10 7 2" xfId="4189" xr:uid="{C13D442D-466E-41D1-BA92-13FBCB07891B}"/>
    <cellStyle name="Currency 10 7 2 2" xfId="9633" xr:uid="{C163F303-DDA3-41B6-97D1-6BCA4819D772}"/>
    <cellStyle name="Currency 10 7 2 2 2" xfId="23498" xr:uid="{AE97DCF0-ADD7-4E09-A638-9201A540818B}"/>
    <cellStyle name="Currency 10 7 2 3" xfId="18223" xr:uid="{83C55F8F-0616-435C-88AC-AA7193D2F3FB}"/>
    <cellStyle name="Currency 10 7 3" xfId="3179" xr:uid="{7F9E2BAC-B0BE-4857-B2CF-5FECA8CE63A7}"/>
    <cellStyle name="Currency 10 7 3 2" xfId="17221" xr:uid="{D3943C45-9524-4F37-810F-2CECEA7D4E6E}"/>
    <cellStyle name="Currency 10 7 4" xfId="7111" xr:uid="{7B1DA445-F937-4D31-9377-E3D49B616660}"/>
    <cellStyle name="Currency 10 7 4 2" xfId="20982" xr:uid="{10F076A6-3861-4D52-BF92-C74372665996}"/>
    <cellStyle name="Currency 10 7 5" xfId="8625" xr:uid="{19073869-B94C-4606-B6AE-ED3253F6DEF5}"/>
    <cellStyle name="Currency 10 7 5 2" xfId="22490" xr:uid="{9D52D9E1-EB02-4DEC-8D4C-15DA9589D63D}"/>
    <cellStyle name="Currency 10 7 6" xfId="12245" xr:uid="{51D49A26-5F3A-4071-B534-E5E2B79573EA}"/>
    <cellStyle name="Currency 10 7 6 2" xfId="26109" xr:uid="{E17B48BF-D3B9-4827-BB83-DCF37CCADC90}"/>
    <cellStyle name="Currency 10 7 7" xfId="13990" xr:uid="{513EAA28-E887-4667-B1D6-5E6B0387674F}"/>
    <cellStyle name="Currency 10 7 7 2" xfId="27854" xr:uid="{45920DC0-99D5-4A39-A597-11D68B43816D}"/>
    <cellStyle name="Currency 10 7 8" xfId="15538" xr:uid="{C30B44C2-2172-4AF1-B48B-54973CB32AC4}"/>
    <cellStyle name="Currency 10 8" xfId="1972" xr:uid="{D0C3287C-7A09-4285-86D2-5A61EAC22E0C}"/>
    <cellStyle name="Currency 10 8 2" xfId="3693" xr:uid="{5A84EC2C-611C-430E-A9AA-5E74A59664C5}"/>
    <cellStyle name="Currency 10 8 2 2" xfId="17727" xr:uid="{9A25366E-906D-4287-83D0-E71207641331}"/>
    <cellStyle name="Currency 10 8 3" xfId="7618" xr:uid="{5EEFC3CD-951D-4980-BF3D-8447B92681A6}"/>
    <cellStyle name="Currency 10 8 3 2" xfId="21488" xr:uid="{632B7E83-D2C3-47A1-8A2F-AC09E943DBB3}"/>
    <cellStyle name="Currency 10 8 4" xfId="9137" xr:uid="{278F4CC1-49BD-47C7-A180-6B0A23CE50B2}"/>
    <cellStyle name="Currency 10 8 4 2" xfId="23002" xr:uid="{93741642-83F0-4F81-8B1A-02B8CB1D763D}"/>
    <cellStyle name="Currency 10 8 5" xfId="12751" xr:uid="{3B2FAA1C-45DE-4C98-AB0E-E4E797655DBA}"/>
    <cellStyle name="Currency 10 8 5 2" xfId="26615" xr:uid="{AFE351A5-2105-4FEB-8FCC-9CAA6C0D72B9}"/>
    <cellStyle name="Currency 10 8 6" xfId="14496" xr:uid="{1A41F815-F463-4DDA-9BB9-1764443DDAA4}"/>
    <cellStyle name="Currency 10 8 6 2" xfId="28360" xr:uid="{D380C4AA-A086-49EB-9C39-AA2C631CAC45}"/>
    <cellStyle name="Currency 10 8 7" xfId="16044" xr:uid="{CB443261-00F0-46C1-B8EB-214BCC0E8223}"/>
    <cellStyle name="Currency 10 9" xfId="4689" xr:uid="{10A4F5A5-DC4E-468D-A67A-ADAF4D3B397D}"/>
    <cellStyle name="Currency 10 9 2" xfId="10135" xr:uid="{73413F24-C1FF-4EFE-B062-DDD441C4704F}"/>
    <cellStyle name="Currency 10 9 2 2" xfId="24000" xr:uid="{4F8B92A3-1487-4736-A3E2-29F463A0AC24}"/>
    <cellStyle name="Currency 10 9 3" xfId="18723" xr:uid="{A7A3845A-4683-4597-8B2F-AE1CC20BAB9A}"/>
    <cellStyle name="Currency 11" xfId="11708" xr:uid="{132AA4CB-560D-436C-8705-364FA30B1377}"/>
    <cellStyle name="Currency 12" xfId="15001" xr:uid="{9BD0718C-C17F-41CD-84E2-F135FF6AA4D3}"/>
    <cellStyle name="Currency 2" xfId="47" xr:uid="{00000000-0005-0000-0000-0000EF000000}"/>
    <cellStyle name="Currency 2 2" xfId="48" xr:uid="{00000000-0005-0000-0000-0000F0000000}"/>
    <cellStyle name="Currency 2 2 2" xfId="115" xr:uid="{00000000-0005-0000-0000-0000F1000000}"/>
    <cellStyle name="Currency 2 2 2 2" xfId="3684" xr:uid="{19388887-9003-44EF-BF57-5BC80780389F}"/>
    <cellStyle name="Currency 2 2 3" xfId="139" xr:uid="{00000000-0005-0000-0000-0000F2000000}"/>
    <cellStyle name="Currency 2 2 3 2" xfId="309" xr:uid="{00000000-0005-0000-0000-0000F3000000}"/>
    <cellStyle name="Currency 2 3" xfId="49" xr:uid="{00000000-0005-0000-0000-0000F4000000}"/>
    <cellStyle name="Currency 2 3 2" xfId="140" xr:uid="{00000000-0005-0000-0000-0000F5000000}"/>
    <cellStyle name="Currency 2 3 2 2" xfId="310" xr:uid="{00000000-0005-0000-0000-0000F6000000}"/>
    <cellStyle name="Currency 2 3 3" xfId="251" xr:uid="{00000000-0005-0000-0000-0000F7000000}"/>
    <cellStyle name="Currency 2 3 3 2" xfId="2523" xr:uid="{F47693B7-848F-49E6-8E37-A7923737214A}"/>
    <cellStyle name="Currency 2 3 3 2 2" xfId="6604" xr:uid="{1B143311-ED78-40E5-9457-6934D6BA3673}"/>
    <cellStyle name="Currency 2 3 3 3" xfId="953" xr:uid="{B727D3F6-06FF-4033-9AB3-01BF065FF108}"/>
    <cellStyle name="Currency 2 4" xfId="50" xr:uid="{00000000-0005-0000-0000-0000F8000000}"/>
    <cellStyle name="Currency 2 4 2" xfId="141" xr:uid="{00000000-0005-0000-0000-0000F9000000}"/>
    <cellStyle name="Currency 2 4 2 2" xfId="311" xr:uid="{00000000-0005-0000-0000-0000FA000000}"/>
    <cellStyle name="Currency 2 4 3" xfId="252" xr:uid="{00000000-0005-0000-0000-0000FB000000}"/>
    <cellStyle name="Currency 2 5" xfId="111" xr:uid="{00000000-0005-0000-0000-0000FC000000}"/>
    <cellStyle name="Currency 2 5 2" xfId="288" xr:uid="{00000000-0005-0000-0000-0000FD000000}"/>
    <cellStyle name="Currency 2 6" xfId="554" xr:uid="{CD777F65-E11E-4637-AD1C-C7CC20390A45}"/>
    <cellStyle name="Currency 3" xfId="116" xr:uid="{00000000-0005-0000-0000-0000FE000000}"/>
    <cellStyle name="Currency 3 2" xfId="557" xr:uid="{DBE2AC2B-11CA-4020-9914-ED184F8A3F85}"/>
    <cellStyle name="Currency 3 2 2" xfId="28854" xr:uid="{E9455A0E-92BD-48F2-8B7F-78508063CF58}"/>
    <cellStyle name="Currency 3 3" xfId="754" xr:uid="{53C16BF0-3B07-43FA-AEAB-E8197CA8A5EF}"/>
    <cellStyle name="Currency 3 4" xfId="755" xr:uid="{2F4BFD32-7B44-4D50-84D5-F670D4999A4E}"/>
    <cellStyle name="Currency 3 5" xfId="976" xr:uid="{9B2619B9-4F40-4F3E-A9F7-187BC7A23057}"/>
    <cellStyle name="Currency 3 6" xfId="753" xr:uid="{22AA891D-F60E-40CF-AA52-F5D936F1856C}"/>
    <cellStyle name="Currency 4" xfId="108" xr:uid="{00000000-0005-0000-0000-0000FF000000}"/>
    <cellStyle name="Currency 4 2" xfId="757" xr:uid="{4282A4B5-4DD7-4A59-B3AE-5B7A68B25EFE}"/>
    <cellStyle name="Currency 4 3" xfId="758" xr:uid="{E35A22DD-B19A-4801-A8D0-50F77A87BC9D}"/>
    <cellStyle name="Currency 4 4" xfId="759" xr:uid="{317CDDDE-7486-4B31-918D-01476108C2DF}"/>
    <cellStyle name="Currency 4 4 2" xfId="14997" xr:uid="{BB29E43B-2154-48AF-A139-D7D847010452}"/>
    <cellStyle name="Currency 4 5" xfId="756" xr:uid="{DE9BD9AC-1823-4C14-A016-46FF75C1962A}"/>
    <cellStyle name="Currency 5" xfId="218" xr:uid="{00000000-0005-0000-0000-000000010000}"/>
    <cellStyle name="Currency 5 2" xfId="340" xr:uid="{00000000-0005-0000-0000-000001010000}"/>
    <cellStyle name="Currency 5 2 2" xfId="392" xr:uid="{00000000-0005-0000-0000-000002010000}"/>
    <cellStyle name="Currency 5 2 2 2" xfId="6367" xr:uid="{72AFE5EF-304F-4BB0-9F26-BA4EB1EB287C}"/>
    <cellStyle name="Currency 5 2 2 2 2" xfId="20338" xr:uid="{2813DBA6-7BD5-46C5-8147-3B688B745A0A}"/>
    <cellStyle name="Currency 5 2 2 3" xfId="13346" xr:uid="{13984CC9-64F2-4B00-ADD6-682CBAAA2539}"/>
    <cellStyle name="Currency 5 2 2 3 2" xfId="27210" xr:uid="{CD764D02-BDB9-43A8-842A-4EF48E31B332}"/>
    <cellStyle name="Currency 5 2 2 4" xfId="2600" xr:uid="{1E538595-9123-44C5-BB35-1618FFD2A36D}"/>
    <cellStyle name="Currency 5 2 2 5" xfId="16642" xr:uid="{B9BCC501-9F36-4D2C-8922-5BFA97E21A18}"/>
    <cellStyle name="Currency 5 2 3" xfId="443" xr:uid="{00000000-0005-0000-0000-000003010000}"/>
    <cellStyle name="Currency 5 2 3 2" xfId="6418" xr:uid="{0BD83A2C-EFD3-4FD3-BD44-54B21474E7F8}"/>
    <cellStyle name="Currency 5 2 3 2 2" xfId="20389" xr:uid="{999EE9C2-F48A-4B0C-A954-CC1E9E578B84}"/>
    <cellStyle name="Currency 5 2 3 3" xfId="13397" xr:uid="{44DE0FA1-D220-4842-9581-ADFB11946AAA}"/>
    <cellStyle name="Currency 5 2 3 3 2" xfId="27261" xr:uid="{D9D97C8C-09A5-4D0C-B746-ACF2C270B2D3}"/>
    <cellStyle name="Currency 5 2 3 4" xfId="2651" xr:uid="{030900A0-76FA-4704-960F-2346ECCA4D3E}"/>
    <cellStyle name="Currency 5 2 3 5" xfId="16693" xr:uid="{066E3059-2E57-4F86-91D0-7FE89337E462}"/>
    <cellStyle name="Currency 5 2 4" xfId="500" xr:uid="{00000000-0005-0000-0000-000004010000}"/>
    <cellStyle name="Currency 5 2 4 2" xfId="6474" xr:uid="{BE6E8F0A-449F-4A97-BECE-77512192100F}"/>
    <cellStyle name="Currency 5 2 4 2 2" xfId="20445" xr:uid="{7ED8A832-F884-4DD6-A6A5-C0BAFA6E33D4}"/>
    <cellStyle name="Currency 5 2 4 3" xfId="13453" xr:uid="{08253630-258F-4EC6-A772-E964B2F8C661}"/>
    <cellStyle name="Currency 5 2 4 3 2" xfId="27317" xr:uid="{E7D78BA7-2934-480F-AB13-A1B85569C432}"/>
    <cellStyle name="Currency 5 2 4 4" xfId="2707" xr:uid="{86700C7A-8445-48CF-9FD3-B36CFF1DA958}"/>
    <cellStyle name="Currency 5 2 4 5" xfId="16749" xr:uid="{5CB9B82A-95D9-43C8-8BEB-5E73F17D8307}"/>
    <cellStyle name="Currency 5 2 5" xfId="2548" xr:uid="{54DB0A8C-9349-42BC-802B-1A16EA11BA55}"/>
    <cellStyle name="Currency 5 2 5 2" xfId="6579" xr:uid="{03E58B3E-2D09-4E53-B1FD-72B2EBBDE9EF}"/>
    <cellStyle name="Currency 5 2 5 3" xfId="16591" xr:uid="{37A6E1BF-EC58-4BD7-9953-03F4B0230724}"/>
    <cellStyle name="Currency 5 2 6" xfId="6316" xr:uid="{8A9D61BD-6838-4E6F-A5E2-A2AA7CDC8968}"/>
    <cellStyle name="Currency 5 2 6 2" xfId="20287" xr:uid="{41CD6EF9-1FD5-4C27-9396-28DE8D7BDA12}"/>
    <cellStyle name="Currency 5 2 7" xfId="11698" xr:uid="{966CA647-E7C7-404F-8638-8B850F033916}"/>
    <cellStyle name="Currency 5 2 7 2" xfId="25563" xr:uid="{A87376BE-08E3-4B34-961A-3A81F86B3DFD}"/>
    <cellStyle name="Currency 5 2 8" xfId="13295" xr:uid="{B8B661B0-6020-40BE-A9FD-D54694633894}"/>
    <cellStyle name="Currency 5 2 8 2" xfId="27159" xr:uid="{4D799D22-BC0E-4984-B7FB-4B12BAEFF012}"/>
    <cellStyle name="Currency 5 2 9" xfId="760" xr:uid="{98D7438B-E4DF-4E90-AA0B-54CEA30859FE}"/>
    <cellStyle name="Currency 5 3" xfId="364" xr:uid="{00000000-0005-0000-0000-000005010000}"/>
    <cellStyle name="Currency 5 3 2" xfId="6339" xr:uid="{F918B7B1-6B69-4960-B892-789E39A4072F}"/>
    <cellStyle name="Currency 5 3 2 2" xfId="20310" xr:uid="{EFEF4C8B-904C-49BD-8F47-AA797067C909}"/>
    <cellStyle name="Currency 5 3 3" xfId="11670" xr:uid="{9F9AF3EC-B021-42BB-84B2-8835A8B5AE3D}"/>
    <cellStyle name="Currency 5 3 3 2" xfId="25535" xr:uid="{7E0F6F28-F517-4850-A0FD-BB6EF45F555A}"/>
    <cellStyle name="Currency 5 3 4" xfId="13318" xr:uid="{43ECD017-C1EC-49E5-9EE7-BBF3FEA6E00A}"/>
    <cellStyle name="Currency 5 3 4 2" xfId="27182" xr:uid="{DD0B6D20-113A-43DD-B6CA-CA274060FE5C}"/>
    <cellStyle name="Currency 5 3 5" xfId="2572" xr:uid="{4BE94E9C-B21A-44CD-A620-157CD4CEB4C2}"/>
    <cellStyle name="Currency 5 3 6" xfId="16614" xr:uid="{2EA2E1CA-1FD1-4E9A-886C-029211C6447A}"/>
    <cellStyle name="Currency 5 4" xfId="415" xr:uid="{00000000-0005-0000-0000-000006010000}"/>
    <cellStyle name="Currency 5 4 2" xfId="6390" xr:uid="{CF092B15-C30F-4191-887F-03A99D43BF1B}"/>
    <cellStyle name="Currency 5 4 2 2" xfId="20361" xr:uid="{88D00323-422E-440C-90BA-8B03F840397C}"/>
    <cellStyle name="Currency 5 4 3" xfId="13369" xr:uid="{82CA44AC-9ABA-404E-AFFC-55F088CC7FEA}"/>
    <cellStyle name="Currency 5 4 3 2" xfId="27233" xr:uid="{8A00DD11-878D-4D50-BB45-0694E03FC92E}"/>
    <cellStyle name="Currency 5 4 4" xfId="2623" xr:uid="{F92D3A91-8B2B-4903-B053-34F1E49804C5}"/>
    <cellStyle name="Currency 5 4 5" xfId="16665" xr:uid="{DDA223A5-EED8-480C-869F-4C0657071721}"/>
    <cellStyle name="Currency 5 5" xfId="471" xr:uid="{00000000-0005-0000-0000-000007010000}"/>
    <cellStyle name="Currency 5 5 2" xfId="6446" xr:uid="{B183A14F-D9CD-4629-955E-2B5A8C4DEE82}"/>
    <cellStyle name="Currency 5 5 2 2" xfId="20417" xr:uid="{102C2860-E62E-46EC-9C10-4790D80B8A43}"/>
    <cellStyle name="Currency 5 5 3" xfId="13425" xr:uid="{57E15BAB-2D0B-4527-A51D-43E3A1A8234D}"/>
    <cellStyle name="Currency 5 5 3 2" xfId="27289" xr:uid="{36E183A9-1BD9-4781-B6CF-720580319C25}"/>
    <cellStyle name="Currency 5 5 4" xfId="2679" xr:uid="{3A1690EB-1D7E-4FC7-A360-DFD5B0AC86E6}"/>
    <cellStyle name="Currency 5 5 5" xfId="16721" xr:uid="{A501D978-A257-4C7C-9AC0-3CAB31BF8CEC}"/>
    <cellStyle name="Currency 5 6" xfId="2500" xr:uid="{130088DA-3260-422E-BE94-FC714F396246}"/>
    <cellStyle name="Currency 5 6 2" xfId="6500" xr:uid="{412F4C64-9464-417F-8DA1-33FC52665397}"/>
    <cellStyle name="Currency 5 6 3" xfId="16563" xr:uid="{C55467E1-35B6-42E7-8A4A-A154340FE3DB}"/>
    <cellStyle name="Currency 5 7" xfId="6288" xr:uid="{15E9C147-A9BC-4918-BF43-50CD390A1C0C}"/>
    <cellStyle name="Currency 5 7 2" xfId="20259" xr:uid="{43656E96-8636-469A-B624-3888481D22C0}"/>
    <cellStyle name="Currency 5 8" xfId="13267" xr:uid="{0018C84F-E584-41C0-BF30-0E93CC3736F8}"/>
    <cellStyle name="Currency 5 8 2" xfId="27131" xr:uid="{9BCE3A1C-92DF-4279-A18A-74D73827F27C}"/>
    <cellStyle name="Currency 5 9" xfId="535" xr:uid="{E4E6D918-3A7D-402E-B967-813CD5AE02AD}"/>
    <cellStyle name="Currency 6" xfId="337" xr:uid="{00000000-0005-0000-0000-000008010000}"/>
    <cellStyle name="Currency 6 2" xfId="761" xr:uid="{2EA9A810-F066-416F-A659-7C1227980B06}"/>
    <cellStyle name="Currency 6 3" xfId="6504" xr:uid="{FCED936F-CFBF-4833-AE62-AADC21158D81}"/>
    <cellStyle name="Currency 6 3 2" xfId="13468" xr:uid="{2E72E259-646D-40C7-BB1A-D33798405E89}"/>
    <cellStyle name="Currency 6 3 2 2" xfId="27332" xr:uid="{AFFD1F96-6264-476D-AD1B-95FA7709B116}"/>
    <cellStyle name="Currency 6 3 3" xfId="20460" xr:uid="{B93CD8F5-B1C9-43CE-8D4D-7A36566BC6D3}"/>
    <cellStyle name="Currency 6 4" xfId="11723" xr:uid="{5D6CCEDD-181E-483C-9624-294FCFFAE668}"/>
    <cellStyle name="Currency 6 4 2" xfId="25587" xr:uid="{AC288CB4-FFFE-48FD-A40E-4EBBBD40074B}"/>
    <cellStyle name="Currency 6 5" xfId="539" xr:uid="{64BB9A32-10C1-47D6-86B3-E462027CDF45}"/>
    <cellStyle name="Currency 6 6" xfId="15016" xr:uid="{9D0A539D-FC99-44A2-8AC2-8FB7AFAE0369}"/>
    <cellStyle name="Currency 7" xfId="233" xr:uid="{00000000-0005-0000-0000-000009010000}"/>
    <cellStyle name="Currency 7 10" xfId="15019" xr:uid="{A75B974A-E5FE-44F5-85BA-82423A05876F}"/>
    <cellStyle name="Currency 7 2" xfId="379" xr:uid="{00000000-0005-0000-0000-00000A010000}"/>
    <cellStyle name="Currency 7 2 2" xfId="2587" xr:uid="{2C249AB9-F2F8-4C03-AF63-92C09DB97184}"/>
    <cellStyle name="Currency 7 2 2 2" xfId="6580" xr:uid="{76E4B4CA-E1D0-48AB-9E4E-CAC7C6DF86E4}"/>
    <cellStyle name="Currency 7 2 2 3" xfId="16629" xr:uid="{C9DC9F02-BBA8-4C4F-9714-1FD9D9826112}"/>
    <cellStyle name="Currency 7 2 3" xfId="6354" xr:uid="{3FA8A3D1-AA20-4496-96F4-379BD3CF8F91}"/>
    <cellStyle name="Currency 7 2 3 2" xfId="20325" xr:uid="{EE2EFC55-8878-4FFE-ACFB-99C49C48558A}"/>
    <cellStyle name="Currency 7 2 4" xfId="11685" xr:uid="{B9CF20E3-BA4C-4901-886F-0F87F887EA25}"/>
    <cellStyle name="Currency 7 2 4 2" xfId="25550" xr:uid="{CB653BB1-5C35-45C6-A48E-8049D3430039}"/>
    <cellStyle name="Currency 7 2 5" xfId="13333" xr:uid="{9AF2140D-665A-403C-8266-10C4EA521589}"/>
    <cellStyle name="Currency 7 2 5 2" xfId="27197" xr:uid="{9DF9FD01-3EDD-44E2-BD00-E4142DB50CEA}"/>
    <cellStyle name="Currency 7 2 6" xfId="762" xr:uid="{27B0F176-6869-4399-9CE5-947D2381B7A3}"/>
    <cellStyle name="Currency 7 3" xfId="430" xr:uid="{00000000-0005-0000-0000-00000B010000}"/>
    <cellStyle name="Currency 7 3 2" xfId="6405" xr:uid="{461A7011-6975-4935-B934-D44A39D99616}"/>
    <cellStyle name="Currency 7 3 2 2" xfId="20376" xr:uid="{E0001CCB-782A-4EAE-9E2B-67C2519800A7}"/>
    <cellStyle name="Currency 7 3 3" xfId="13384" xr:uid="{5E13B3E2-608B-4175-BC2E-AE20074F95EA}"/>
    <cellStyle name="Currency 7 3 3 2" xfId="27248" xr:uid="{2C4B793A-EB0C-462F-BAD3-B749EA6D5381}"/>
    <cellStyle name="Currency 7 3 4" xfId="2638" xr:uid="{322571B6-6899-415F-B971-E625748F6F36}"/>
    <cellStyle name="Currency 7 3 5" xfId="16680" xr:uid="{69D38B14-A040-4E58-ACF3-8739CA7DDD6B}"/>
    <cellStyle name="Currency 7 4" xfId="487" xr:uid="{00000000-0005-0000-0000-00000C010000}"/>
    <cellStyle name="Currency 7 4 2" xfId="6461" xr:uid="{C809E14A-92EC-42DB-9311-980E3C1B4533}"/>
    <cellStyle name="Currency 7 4 2 2" xfId="20432" xr:uid="{3D54F91F-AF63-4D75-91BA-35341ACAFBCC}"/>
    <cellStyle name="Currency 7 4 3" xfId="13440" xr:uid="{D305BB05-ED8A-4AF6-933E-1A810A56C056}"/>
    <cellStyle name="Currency 7 4 3 2" xfId="27304" xr:uid="{61B8D2CD-D253-4D10-9D41-F656A7900A1F}"/>
    <cellStyle name="Currency 7 4 4" xfId="2694" xr:uid="{F44945D0-47EA-40B4-BAE9-6ECC26B0A3D6}"/>
    <cellStyle name="Currency 7 4 5" xfId="16736" xr:uid="{91256E7C-5056-424A-BE69-BA56386BF89E}"/>
    <cellStyle name="Currency 7 5" xfId="2515" xr:uid="{01944DC6-5653-46E8-8212-A4B13863A5B4}"/>
    <cellStyle name="Currency 7 5 2" xfId="6507" xr:uid="{7EBD280F-58B4-4938-B9C6-9A42B933BCF6}"/>
    <cellStyle name="Currency 7 5 2 2" xfId="20463" xr:uid="{DF6D04BB-44B1-45B7-AEC1-C4794566661E}"/>
    <cellStyle name="Currency 7 5 3" xfId="13471" xr:uid="{5B7F20DE-0F19-465E-AE08-C7DEE2850D25}"/>
    <cellStyle name="Currency 7 5 3 2" xfId="27335" xr:uid="{11C82500-F362-4183-9765-494DD1F7A726}"/>
    <cellStyle name="Currency 7 5 4" xfId="16578" xr:uid="{335C2A01-9AC8-4ED3-BA82-D386409478B9}"/>
    <cellStyle name="Currency 7 6" xfId="6303" xr:uid="{4C7F2EB4-256C-46EE-9FE5-32A883C110DE}"/>
    <cellStyle name="Currency 7 6 2" xfId="20274" xr:uid="{32DAC3DB-AF73-4A68-AE61-1A7734047816}"/>
    <cellStyle name="Currency 7 7" xfId="11726" xr:uid="{127118AD-4E4F-478A-B3D7-4E58A67CCB57}"/>
    <cellStyle name="Currency 7 7 2" xfId="25590" xr:uid="{B79B04F8-89BD-44A6-8C43-A01D9CF5AEFD}"/>
    <cellStyle name="Currency 7 8" xfId="13282" xr:uid="{7999769C-4E17-4A15-8745-00C5EECAF350}"/>
    <cellStyle name="Currency 7 8 2" xfId="27146" xr:uid="{C812166C-76D2-425B-ABD7-395A0342FC2A}"/>
    <cellStyle name="Currency 7 9" xfId="542" xr:uid="{0916332C-7DCB-47F8-BD22-C70956BE7502}"/>
    <cellStyle name="Currency 8" xfId="458" xr:uid="{00000000-0005-0000-0000-00000D010000}"/>
    <cellStyle name="Currency 8 2" xfId="2666" xr:uid="{9BC41E58-E055-48D6-B6B9-4A78D008CC8B}"/>
    <cellStyle name="Currency 8 2 2" xfId="6243" xr:uid="{84AD2748-59C9-4A9B-BF01-D711B613D247}"/>
    <cellStyle name="Currency 8 2 3" xfId="6581" xr:uid="{F5B92915-99E2-4440-B7BF-1C3649F6AC1E}"/>
    <cellStyle name="Currency 8 2 4" xfId="16708" xr:uid="{B3B4119E-1C35-42E7-8163-C6CECA3DB979}"/>
    <cellStyle name="Currency 8 3" xfId="6433" xr:uid="{D38B5421-9B0D-4478-BD2C-025826C0752C}"/>
    <cellStyle name="Currency 8 3 2" xfId="20404" xr:uid="{A7BD17FD-569F-41C9-8DA3-B5DC15BC1580}"/>
    <cellStyle name="Currency 8 4" xfId="13412" xr:uid="{2207C10B-A173-47B4-BCE2-81DC6070306C}"/>
    <cellStyle name="Currency 8 4 2" xfId="27276" xr:uid="{437EA83A-F003-4EC9-A1C5-0CD07BA18703}"/>
    <cellStyle name="Currency 8 5" xfId="763" xr:uid="{07B8C898-E96B-4D2C-ABFC-503DCBF62B35}"/>
    <cellStyle name="Currency 9" xfId="764" xr:uid="{4F27B9FA-EBD6-412A-8205-3DF4FF11CEF5}"/>
    <cellStyle name="Explanatory Text" xfId="189" builtinId="53" customBuiltin="1"/>
    <cellStyle name="Explanatory Text 2" xfId="51" xr:uid="{00000000-0005-0000-0000-00000F010000}"/>
    <cellStyle name="Explanatory Text 3" xfId="765" xr:uid="{10C82993-5678-4BC0-9D9A-20475CEBCFA0}"/>
    <cellStyle name="Explanatory Text 4" xfId="766" xr:uid="{2CC39406-28FA-4F43-B5E2-609E4C4B8FA5}"/>
    <cellStyle name="Explanatory Text 5" xfId="767" xr:uid="{310DD682-0D1B-47B4-923B-EA01C5DCA258}"/>
    <cellStyle name="Explanatory Text 6" xfId="768" xr:uid="{D1EABD06-2AF9-46E5-9BFC-E8215F36D76D}"/>
    <cellStyle name="Explanatory Text 7" xfId="6181" xr:uid="{C67E9363-5FCE-493E-85C7-05089AA05C20}"/>
    <cellStyle name="Good" xfId="180" builtinId="26" customBuiltin="1"/>
    <cellStyle name="Good 2" xfId="52" xr:uid="{00000000-0005-0000-0000-000011010000}"/>
    <cellStyle name="Good 3" xfId="769" xr:uid="{5A84DF3C-8FEF-4D3B-8FED-C008DE5DFDE1}"/>
    <cellStyle name="Good 4" xfId="770" xr:uid="{26F737BB-BE36-415D-A8DA-95C4ADFA27CE}"/>
    <cellStyle name="Good 5" xfId="771" xr:uid="{16945403-6BEC-4D9D-B443-12D8ABC616EA}"/>
    <cellStyle name="Good 6" xfId="772" xr:uid="{00F8EE28-6A13-48CE-8884-6FA01F920880}"/>
    <cellStyle name="Good 7" xfId="6172" xr:uid="{8FA68B07-9919-4651-B1F7-52482B82D93E}"/>
    <cellStyle name="Heading 1" xfId="176" builtinId="16" customBuiltin="1"/>
    <cellStyle name="Heading 1 2" xfId="53" xr:uid="{00000000-0005-0000-0000-000013010000}"/>
    <cellStyle name="Heading 1 2 2" xfId="773" xr:uid="{8B56A6F2-11C8-4FE0-8738-CB3EE28A7EE2}"/>
    <cellStyle name="Heading 1 2 2 2" xfId="6226" xr:uid="{923861A5-4B49-4D8F-BDC5-155AE6A67ACB}"/>
    <cellStyle name="Heading 1 3" xfId="774" xr:uid="{3873A93B-4402-47F9-9BA5-4D312DDDA2FE}"/>
    <cellStyle name="Heading 1 4" xfId="775" xr:uid="{D457A8DB-6953-4D02-8D79-618DBFFC0FD8}"/>
    <cellStyle name="Heading 1 5" xfId="776" xr:uid="{CD723C3D-FCE8-4CBB-A2ED-ED9F636BBA43}"/>
    <cellStyle name="Heading 1 6" xfId="777" xr:uid="{56646E9A-BA4C-4FA1-ABD8-574AC32FD313}"/>
    <cellStyle name="Heading 1 7" xfId="778" xr:uid="{7B619C7D-9CA2-404F-8179-3314C9D37C21}"/>
    <cellStyle name="Heading 1 8" xfId="779" xr:uid="{9532F43D-3408-4BDE-9F3E-FD05AB6FC89C}"/>
    <cellStyle name="Heading 1 9" xfId="6168" xr:uid="{48FD22EE-B7DB-4579-8357-5BA523DBB9A5}"/>
    <cellStyle name="Heading 2" xfId="177" builtinId="17" customBuiltin="1"/>
    <cellStyle name="Heading 2 2" xfId="54" xr:uid="{00000000-0005-0000-0000-000015010000}"/>
    <cellStyle name="Heading 2 2 2" xfId="780" xr:uid="{79A6354A-46B7-4866-BD16-EF778AC4D45E}"/>
    <cellStyle name="Heading 2 2 2 2" xfId="6227" xr:uid="{C443FC26-94D3-4D88-968D-62F2167508A0}"/>
    <cellStyle name="Heading 2 3" xfId="781" xr:uid="{D3D2E300-8D59-43B7-8A8B-FF2CDAE64BAB}"/>
    <cellStyle name="Heading 2 4" xfId="782" xr:uid="{8A824865-5A7C-4ABB-822D-044D23AD62DA}"/>
    <cellStyle name="Heading 2 5" xfId="783" xr:uid="{D89DBC28-83E4-4718-B343-2A21E1494F44}"/>
    <cellStyle name="Heading 2 6" xfId="784" xr:uid="{1562AA62-14A0-418E-A32E-8C98B3DC02ED}"/>
    <cellStyle name="Heading 2 7" xfId="785" xr:uid="{ACB6C456-A1FD-4F8B-B603-B16F9CDFF052}"/>
    <cellStyle name="Heading 2 8" xfId="786" xr:uid="{D1929A5A-89F6-495D-8402-EDF133F75539}"/>
    <cellStyle name="Heading 2 9" xfId="6169" xr:uid="{EC3E8426-BCF6-4520-9230-F8D36E4B2AED}"/>
    <cellStyle name="Heading 3" xfId="178" builtinId="18" customBuiltin="1"/>
    <cellStyle name="Heading 3 2" xfId="55" xr:uid="{00000000-0005-0000-0000-000017010000}"/>
    <cellStyle name="Heading 3 2 2" xfId="787" xr:uid="{EC609552-AE85-4DF4-BC6B-0E052E2FD2C2}"/>
    <cellStyle name="Heading 3 2 2 2" xfId="6228" xr:uid="{F5D00A82-9FA7-4F19-9360-E2DA51A53168}"/>
    <cellStyle name="Heading 3 3" xfId="788" xr:uid="{3349BC2A-6E41-4A77-B36B-888DB346EC71}"/>
    <cellStyle name="Heading 3 4" xfId="789" xr:uid="{CDE81612-CA74-4EA5-A2D4-4D430D7293A0}"/>
    <cellStyle name="Heading 3 5" xfId="790" xr:uid="{B36ECE0C-AD74-40D1-805A-3CC76DA81C69}"/>
    <cellStyle name="Heading 3 6" xfId="791" xr:uid="{FF16353A-4FE1-4FC3-BAAC-03A7EE1319EF}"/>
    <cellStyle name="Heading 3 7" xfId="792" xr:uid="{E629DAF7-603B-4449-9FEE-ADFE7EB5539F}"/>
    <cellStyle name="Heading 3 8" xfId="793" xr:uid="{408AD646-3912-472F-AF39-53967E143D67}"/>
    <cellStyle name="Heading 3 9" xfId="6170" xr:uid="{08C9F44B-7846-47FF-9B29-572DD5F4EB8C}"/>
    <cellStyle name="Heading 4" xfId="179" builtinId="19" customBuiltin="1"/>
    <cellStyle name="Heading 4 2" xfId="56" xr:uid="{00000000-0005-0000-0000-000019010000}"/>
    <cellStyle name="Heading 4 2 2" xfId="794" xr:uid="{116AA30A-80FC-441B-A5CA-C9B54E69C3CA}"/>
    <cellStyle name="Heading 4 2 2 2" xfId="6229" xr:uid="{4E8DE5FD-0752-490A-A1C9-F8B1C252C270}"/>
    <cellStyle name="Heading 4 3" xfId="795" xr:uid="{81576D49-F290-446B-B260-41D77307282A}"/>
    <cellStyle name="Heading 4 4" xfId="796" xr:uid="{63977B9A-6F51-406F-A1B2-DA7B254F0DA7}"/>
    <cellStyle name="Heading 4 5" xfId="797" xr:uid="{EFFEE7C1-6E2B-4CC0-BF6D-E464F11CC345}"/>
    <cellStyle name="Heading 4 6" xfId="798" xr:uid="{5140D0C3-8101-4B4C-81BB-C52D3DD875F5}"/>
    <cellStyle name="Heading 4 7" xfId="799" xr:uid="{95DD80D2-CAE1-4BDA-9214-4C5ACF51B770}"/>
    <cellStyle name="Heading 4 8" xfId="800" xr:uid="{21D2CEF5-57C6-40F1-886F-F02A756A6F76}"/>
    <cellStyle name="Heading 4 9" xfId="6171" xr:uid="{F18DA0CC-6AD7-41B9-94E0-AD748A935167}"/>
    <cellStyle name="Input" xfId="183" builtinId="20" customBuiltin="1"/>
    <cellStyle name="Input 2" xfId="57" xr:uid="{00000000-0005-0000-0000-00001B010000}"/>
    <cellStyle name="Input 3" xfId="801" xr:uid="{24C3E691-4E5C-40FB-9E60-6873B30D3774}"/>
    <cellStyle name="Input 4" xfId="802" xr:uid="{49298287-F96D-442E-ABB3-7694781CCA62}"/>
    <cellStyle name="Input 5" xfId="803" xr:uid="{2420FEEB-F8FD-4037-BFEF-3E6E7A25438D}"/>
    <cellStyle name="Input 6" xfId="804" xr:uid="{A88AD751-C95D-47A9-A581-4149CE3EC166}"/>
    <cellStyle name="Input 7" xfId="6175" xr:uid="{4724B808-312B-4346-8A22-210706C6F3DC}"/>
    <cellStyle name="kirkdollars" xfId="805" xr:uid="{CB5C0B8C-0EA9-4863-949A-4EEFA4523D32}"/>
    <cellStyle name="Linked Cell" xfId="186" builtinId="24" customBuiltin="1"/>
    <cellStyle name="Linked Cell 2" xfId="58" xr:uid="{00000000-0005-0000-0000-00001D010000}"/>
    <cellStyle name="Linked Cell 3" xfId="806" xr:uid="{59CEFC53-F92E-4EA9-9D77-3B02C287A407}"/>
    <cellStyle name="Linked Cell 4" xfId="807" xr:uid="{FA04C4AE-FE65-4676-8768-112D5A159B82}"/>
    <cellStyle name="Linked Cell 5" xfId="808" xr:uid="{A3B2ADC8-CBBF-4B3F-87C9-CAC94C0C99B7}"/>
    <cellStyle name="Linked Cell 6" xfId="809" xr:uid="{772F3357-A4F3-4CB1-A42D-9ADF1F65B675}"/>
    <cellStyle name="Linked Cell 7" xfId="6178" xr:uid="{568F8213-4C1E-43D5-8A50-9B23A1E2D1A9}"/>
    <cellStyle name="Neutral" xfId="182" builtinId="28" customBuiltin="1"/>
    <cellStyle name="Neutral 2" xfId="59" xr:uid="{00000000-0005-0000-0000-00001F010000}"/>
    <cellStyle name="Neutral 3" xfId="810" xr:uid="{654DC440-D496-4A6B-B701-ACC9DE9CA152}"/>
    <cellStyle name="Neutral 4" xfId="811" xr:uid="{404A5272-0E79-4B41-9C09-E1B825F2C64D}"/>
    <cellStyle name="Neutral 5" xfId="812" xr:uid="{61EAECC0-8CCA-4AF7-ADB0-8253D5279808}"/>
    <cellStyle name="Neutral 6" xfId="813" xr:uid="{19954C8E-5C2E-4D9D-B149-87053F24AD31}"/>
    <cellStyle name="Neutral 7" xfId="6174" xr:uid="{FA233482-6B77-4AD1-869A-DA3B441475BE}"/>
    <cellStyle name="Normal" xfId="0" builtinId="0"/>
    <cellStyle name="Normal 10" xfId="472" xr:uid="{00000000-0005-0000-0000-000021010000}"/>
    <cellStyle name="Normal 10 2" xfId="814" xr:uid="{577F104F-06CE-4413-B249-4E5B1757520A}"/>
    <cellStyle name="Normal 10 2 2" xfId="6207" xr:uid="{5CDE31B1-DA55-452A-92C2-020C49A0DF23}"/>
    <cellStyle name="Normal 11" xfId="501" xr:uid="{00000000-0005-0000-0000-000022010000}"/>
    <cellStyle name="Normal 11 2" xfId="815" xr:uid="{2DEB050C-7369-4C90-A678-30BA7C445122}"/>
    <cellStyle name="Normal 12" xfId="444" xr:uid="{00000000-0005-0000-0000-000023010000}"/>
    <cellStyle name="Normal 12 2" xfId="816" xr:uid="{69AE7225-779B-4A0D-921E-71EE697D82ED}"/>
    <cellStyle name="Normal 12 3" xfId="2652" xr:uid="{61DB289B-DD4C-4270-9433-136A7FA19F51}"/>
    <cellStyle name="Normal 12 3 2" xfId="6485" xr:uid="{CAAAC0C3-49F0-40C4-A9A4-7C5772D6B4C8}"/>
    <cellStyle name="Normal 12 3 2 2" xfId="20452" xr:uid="{0CA9FD10-2D4C-4D6F-8D72-F2AB60F78ECD}"/>
    <cellStyle name="Normal 12 3 3" xfId="13460" xr:uid="{760C3F03-7919-4A0D-8BE1-4E0D9DCD523E}"/>
    <cellStyle name="Normal 12 3 3 2" xfId="27324" xr:uid="{2BE9F8B2-AE2F-4B7A-8A5B-7586F73CD76D}"/>
    <cellStyle name="Normal 12 3 4" xfId="16694" xr:uid="{1B0F0EFB-F16B-4873-9B2E-AFA6A88127DA}"/>
    <cellStyle name="Normal 12 4" xfId="6419" xr:uid="{7F1EAC75-43BD-4F80-B0BF-E516F403A942}"/>
    <cellStyle name="Normal 12 4 2" xfId="20390" xr:uid="{7FFE303E-316F-4B8D-A60C-A195C1A71A0B}"/>
    <cellStyle name="Normal 12 5" xfId="11715" xr:uid="{A96698B6-A40B-4DF2-BD7B-E747DBA74438}"/>
    <cellStyle name="Normal 12 5 2" xfId="25579" xr:uid="{E14F3559-9910-4FA4-9DF6-D22894DA2D93}"/>
    <cellStyle name="Normal 12 6" xfId="13398" xr:uid="{32B983B2-AAA0-496A-B40A-62AB6C0EDF4A}"/>
    <cellStyle name="Normal 12 6 2" xfId="27262" xr:uid="{3CD3CB57-ED13-43DF-A422-4500E359A29A}"/>
    <cellStyle name="Normal 12 7" xfId="515" xr:uid="{6BC2BC60-B8AC-4995-8BA8-20EA958B73AF}"/>
    <cellStyle name="Normal 12 8" xfId="15008" xr:uid="{C3DCE8A8-8597-4686-ADAC-2F7D59F9CCE6}"/>
    <cellStyle name="Normal 13" xfId="533" xr:uid="{3B8B37C9-B998-4621-B99B-E919EAAA1C9F}"/>
    <cellStyle name="Normal 13 2" xfId="817" xr:uid="{AD3733CB-2D68-4F34-B15B-8812FFE50875}"/>
    <cellStyle name="Normal 13 3" xfId="6276" xr:uid="{2CF85495-EBE0-43A9-9E3F-B0714E3AB282}"/>
    <cellStyle name="Normal 14" xfId="504" xr:uid="{00000000-0005-0000-0000-000024010000}"/>
    <cellStyle name="Normal 14 2" xfId="818" xr:uid="{7976820A-26E4-428D-9F33-5E79D6EE1B04}"/>
    <cellStyle name="Normal 15" xfId="537" xr:uid="{ED91FC83-85E8-4244-A211-BFBE23E04C5D}"/>
    <cellStyle name="Normal 15 10" xfId="5168" xr:uid="{05C11ECA-C751-4039-9E72-13A59400F600}"/>
    <cellStyle name="Normal 15 10 2" xfId="10638" xr:uid="{135EFED1-E991-4EE2-9263-D99D25DBCFD0}"/>
    <cellStyle name="Normal 15 10 2 2" xfId="24503" xr:uid="{6E949B0F-4DA4-461E-9AFA-F696F070A988}"/>
    <cellStyle name="Normal 15 10 3" xfId="19202" xr:uid="{1C2E2B7B-D13D-4E09-A21B-6AE7FA7E2165}"/>
    <cellStyle name="Normal 15 11" xfId="5666" xr:uid="{FE730D7A-01EE-46CB-AFF9-84DB4DD349C4}"/>
    <cellStyle name="Normal 15 11 2" xfId="11140" xr:uid="{3CB654DA-788F-472A-B2A5-AF220C064F37}"/>
    <cellStyle name="Normal 15 11 2 2" xfId="25005" xr:uid="{45DC0769-3E3B-4AD4-9635-37F11175A1F2}"/>
    <cellStyle name="Normal 15 11 3" xfId="19700" xr:uid="{426981F6-4D1B-4FB2-9539-3AAE2058B2AB}"/>
    <cellStyle name="Normal 15 12" xfId="2711" xr:uid="{77E8A70C-B521-4D81-82BB-C22C71204865}"/>
    <cellStyle name="Normal 15 12 2" xfId="16753" xr:uid="{30DE5E01-1087-4E0C-AB23-98CC6C0B8A5A}"/>
    <cellStyle name="Normal 15 13" xfId="6502" xr:uid="{9930B1F7-0EB2-4D3E-BE5C-C30D964E7569}"/>
    <cellStyle name="Normal 15 13 2" xfId="20458" xr:uid="{791777F1-A7E6-4920-B9B9-70970D40B4E7}"/>
    <cellStyle name="Normal 15 14" xfId="8130" xr:uid="{7D272E99-80B8-4DA1-9FAC-C8797B9E6094}"/>
    <cellStyle name="Normal 15 14 2" xfId="21995" xr:uid="{FB450869-E04F-4AAE-BE24-433D03FE1D02}"/>
    <cellStyle name="Normal 15 15" xfId="11721" xr:uid="{86A2667D-D885-4149-BF6F-6F729CFE0687}"/>
    <cellStyle name="Normal 15 15 2" xfId="25585" xr:uid="{15CBEF8A-C113-4FA7-ABA4-296C4B59998C}"/>
    <cellStyle name="Normal 15 16" xfId="13466" xr:uid="{0773A135-B158-4805-977A-78B99680892B}"/>
    <cellStyle name="Normal 15 16 2" xfId="27330" xr:uid="{9DDCE882-2567-4A74-BA71-4210D61E546C}"/>
    <cellStyle name="Normal 15 17" xfId="15014" xr:uid="{A507F547-351D-4916-92C3-6C85DCEB5153}"/>
    <cellStyle name="Normal 15 2" xfId="977" xr:uid="{C94809F9-6BC4-4F57-8868-9E4AB9166528}"/>
    <cellStyle name="Normal 15 2 10" xfId="2730" xr:uid="{55AB7F97-8496-4E6E-BF1A-1025F0CBC733}"/>
    <cellStyle name="Normal 15 2 10 2" xfId="16772" xr:uid="{11295FE5-0CF7-4505-8ED5-936C33E5A7E4}"/>
    <cellStyle name="Normal 15 2 11" xfId="6626" xr:uid="{9714E079-E717-4464-8E3C-2EA97C03FAD3}"/>
    <cellStyle name="Normal 15 2 11 2" xfId="20499" xr:uid="{65A316B6-7D6F-4E21-8B09-CA4663F28F81}"/>
    <cellStyle name="Normal 15 2 12" xfId="8152" xr:uid="{E91F7161-4C0E-4D0F-960C-F2205F61EFC3}"/>
    <cellStyle name="Normal 15 2 12 2" xfId="22017" xr:uid="{ECEFC7EE-838E-4D2A-AD2A-B64560E569EF}"/>
    <cellStyle name="Normal 15 2 13" xfId="11762" xr:uid="{ED38E443-E85B-4F48-8D66-55B2C5E4E402}"/>
    <cellStyle name="Normal 15 2 13 2" xfId="25626" xr:uid="{CFD9BCA5-98E0-4055-99B1-ED9CB87D943C}"/>
    <cellStyle name="Normal 15 2 14" xfId="13507" xr:uid="{9DD4830A-7C19-48EB-A8A7-52A21978A70D}"/>
    <cellStyle name="Normal 15 2 14 2" xfId="27371" xr:uid="{156DDD2F-4775-49D6-9EA4-7AD5C035ACD4}"/>
    <cellStyle name="Normal 15 2 15" xfId="15055" xr:uid="{E541C0DD-66A6-4CC8-881E-42A3435141E1}"/>
    <cellStyle name="Normal 15 2 2" xfId="1051" xr:uid="{70CF50C5-64E4-425A-8AE2-3988D591E9F6}"/>
    <cellStyle name="Normal 15 2 2 10" xfId="6697" xr:uid="{D4F4BF62-6889-42EF-90BD-F13EDD4F6D41}"/>
    <cellStyle name="Normal 15 2 2 10 2" xfId="20568" xr:uid="{EE45C7A9-6F4E-47A6-82F6-0401A5BAE9D2}"/>
    <cellStyle name="Normal 15 2 2 11" xfId="8221" xr:uid="{ED6E9076-F795-4967-BD52-CA7E86D18CC9}"/>
    <cellStyle name="Normal 15 2 2 11 2" xfId="22086" xr:uid="{DA40BA53-5D03-4B7B-AC99-4B0BBF6BE6DE}"/>
    <cellStyle name="Normal 15 2 2 12" xfId="11831" xr:uid="{A1E66FFC-2587-401F-AC9C-8C14764D5050}"/>
    <cellStyle name="Normal 15 2 2 12 2" xfId="25695" xr:uid="{F0CA1F95-E28F-42FF-BC72-C7EB6EA8572C}"/>
    <cellStyle name="Normal 15 2 2 13" xfId="13576" xr:uid="{5E74330F-37FA-4641-B7FC-A451CB0CEB4D}"/>
    <cellStyle name="Normal 15 2 2 13 2" xfId="27440" xr:uid="{18A6EFE2-0246-4461-B3B0-1A7F393705CA}"/>
    <cellStyle name="Normal 15 2 2 14" xfId="15124" xr:uid="{CA55E636-4C0A-46A2-8AE4-49095A599C73}"/>
    <cellStyle name="Normal 15 2 2 2" xfId="1175" xr:uid="{5D693D5F-9BCF-4911-8976-2A0706EDC355}"/>
    <cellStyle name="Normal 15 2 2 2 10" xfId="8345" xr:uid="{80A57632-5AA3-476A-878D-2B41742C605B}"/>
    <cellStyle name="Normal 15 2 2 2 10 2" xfId="22210" xr:uid="{72468E10-0B74-456C-844D-66D79CB0E7CE}"/>
    <cellStyle name="Normal 15 2 2 2 11" xfId="11955" xr:uid="{9F885622-3600-4F70-976E-DF725F7C8B90}"/>
    <cellStyle name="Normal 15 2 2 2 11 2" xfId="25819" xr:uid="{7A42E322-19FE-4D67-A8F6-A0B19F8B36E1}"/>
    <cellStyle name="Normal 15 2 2 2 12" xfId="13700" xr:uid="{74436554-D28C-4129-9C4B-4F40C7E171FB}"/>
    <cellStyle name="Normal 15 2 2 2 12 2" xfId="27564" xr:uid="{B5BA966A-93B4-43E9-9A51-40F8B8CF3FB3}"/>
    <cellStyle name="Normal 15 2 2 2 13" xfId="15248" xr:uid="{221ED40E-963A-43CC-AD6C-15DB7CC67797}"/>
    <cellStyle name="Normal 15 2 2 2 2" xfId="1423" xr:uid="{7554FA40-A114-4999-A64C-AB08C9892DF4}"/>
    <cellStyle name="Normal 15 2 2 2 2 10" xfId="12203" xr:uid="{E91ED209-BEC7-4F7C-B1A8-51089D5A9CEB}"/>
    <cellStyle name="Normal 15 2 2 2 2 10 2" xfId="26067" xr:uid="{91A62773-8F14-4006-AB1D-1B8B78E0DF88}"/>
    <cellStyle name="Normal 15 2 2 2 2 11" xfId="13948" xr:uid="{269A201A-6A1E-487B-8E54-94E65FF5C371}"/>
    <cellStyle name="Normal 15 2 2 2 2 11 2" xfId="27812" xr:uid="{A6152B3E-2BB0-468E-8A9D-D2D1FC1BA247}"/>
    <cellStyle name="Normal 15 2 2 2 2 12" xfId="15496" xr:uid="{FFCF4F4B-4F7D-4A4E-9F6B-64000ABB7BC8}"/>
    <cellStyle name="Normal 15 2 2 2 2 2" xfId="1929" xr:uid="{F7E20E50-AA16-42EB-8651-22C307C4F08E}"/>
    <cellStyle name="Normal 15 2 2 2 2 2 2" xfId="4651" xr:uid="{39233DA6-8276-44AA-9F15-F54555D84F4C}"/>
    <cellStyle name="Normal 15 2 2 2 2 2 2 2" xfId="10097" xr:uid="{467B6221-AB2F-4891-BB94-BC623AFE50B0}"/>
    <cellStyle name="Normal 15 2 2 2 2 2 2 2 2" xfId="23962" xr:uid="{DF6EBE56-CCA2-4C1B-B6CA-638146A0F90B}"/>
    <cellStyle name="Normal 15 2 2 2 2 2 2 3" xfId="18685" xr:uid="{804DCAA6-006C-4E7F-B34A-E44E3AAC693A}"/>
    <cellStyle name="Normal 15 2 2 2 2 2 3" xfId="3641" xr:uid="{99491D10-26AB-4FCB-B62A-4C45DA90824E}"/>
    <cellStyle name="Normal 15 2 2 2 2 2 3 2" xfId="17683" xr:uid="{9CB74336-D863-4B5F-A7BB-425B2A2969A0}"/>
    <cellStyle name="Normal 15 2 2 2 2 2 4" xfId="7575" xr:uid="{9DC71C72-03DD-4990-A265-9699810BD12E}"/>
    <cellStyle name="Normal 15 2 2 2 2 2 4 2" xfId="21446" xr:uid="{C25AF3AF-E92B-46E5-840B-DE88D6492304}"/>
    <cellStyle name="Normal 15 2 2 2 2 2 5" xfId="9089" xr:uid="{C4B500FF-F2BC-4882-A0D2-94EBE68CCF4D}"/>
    <cellStyle name="Normal 15 2 2 2 2 2 5 2" xfId="22954" xr:uid="{8CDFD8C5-4A3D-47A3-BEA9-787FD9BAA9C8}"/>
    <cellStyle name="Normal 15 2 2 2 2 2 6" xfId="12709" xr:uid="{334CF863-B07A-4865-96EC-6776BFFE946B}"/>
    <cellStyle name="Normal 15 2 2 2 2 2 6 2" xfId="26573" xr:uid="{F5B47A7F-4286-4E95-9307-6955D7202258}"/>
    <cellStyle name="Normal 15 2 2 2 2 2 7" xfId="14454" xr:uid="{949B3620-CD23-4728-A20E-00F611314FA7}"/>
    <cellStyle name="Normal 15 2 2 2 2 2 7 2" xfId="28318" xr:uid="{71460EC3-6CAB-4072-B9E7-BBE9BB15087F}"/>
    <cellStyle name="Normal 15 2 2 2 2 2 8" xfId="16002" xr:uid="{4F91341E-824C-4EE8-86A9-062105BBE514}"/>
    <cellStyle name="Normal 15 2 2 2 2 3" xfId="2437" xr:uid="{AF8257F3-DF19-4DC8-9768-B8D8794869DD}"/>
    <cellStyle name="Normal 15 2 2 2 2 3 2" xfId="4157" xr:uid="{D07BD8F5-1BA5-4DE5-933E-BA2CC0A0DF12}"/>
    <cellStyle name="Normal 15 2 2 2 2 3 2 2" xfId="18191" xr:uid="{2BFC70B6-F47B-422F-941E-DDE394AF5C66}"/>
    <cellStyle name="Normal 15 2 2 2 2 3 3" xfId="8083" xr:uid="{18103B0A-3646-4E6E-8E7F-8D22FD130365}"/>
    <cellStyle name="Normal 15 2 2 2 2 3 3 2" xfId="21952" xr:uid="{B7827C68-5472-4D87-B35C-75081BCB1C66}"/>
    <cellStyle name="Normal 15 2 2 2 2 3 4" xfId="9601" xr:uid="{61ABB0FB-7389-4B7F-BFC5-1C7C3CE39496}"/>
    <cellStyle name="Normal 15 2 2 2 2 3 4 2" xfId="23466" xr:uid="{5533FDC2-1DAD-4327-A750-F0011690F4E8}"/>
    <cellStyle name="Normal 15 2 2 2 2 3 5" xfId="13215" xr:uid="{832D241A-2CFD-4FAA-B53D-F57FC781F5B7}"/>
    <cellStyle name="Normal 15 2 2 2 2 3 5 2" xfId="27079" xr:uid="{912AA594-CDEF-4DC6-B9CD-3F61F3AE9EFD}"/>
    <cellStyle name="Normal 15 2 2 2 2 3 6" xfId="14960" xr:uid="{E09BB278-B50A-4264-9D9E-76EA5B6CEE22}"/>
    <cellStyle name="Normal 15 2 2 2 2 3 6 2" xfId="28824" xr:uid="{33454838-326D-4CDB-85B3-366E79087F5D}"/>
    <cellStyle name="Normal 15 2 2 2 2 3 7" xfId="16508" xr:uid="{8B871375-B29E-4298-BB1B-55A2E05E5B84}"/>
    <cellStyle name="Normal 15 2 2 2 2 4" xfId="5129" xr:uid="{27142F1E-C4B9-43B9-BBA8-AE726487CCAF}"/>
    <cellStyle name="Normal 15 2 2 2 2 4 2" xfId="10599" xr:uid="{C048E3BB-2F6C-4F13-BF67-E7225FE3E6DC}"/>
    <cellStyle name="Normal 15 2 2 2 2 4 2 2" xfId="24464" xr:uid="{28CB2CF2-953A-40E3-9328-70FB75DE58A1}"/>
    <cellStyle name="Normal 15 2 2 2 2 4 3" xfId="19163" xr:uid="{A3133CC7-3ED0-4F85-97B8-5773B1E282D9}"/>
    <cellStyle name="Normal 15 2 2 2 2 5" xfId="5627" xr:uid="{093EAAFD-878B-4DC1-B124-C67EE7CA15D8}"/>
    <cellStyle name="Normal 15 2 2 2 2 5 2" xfId="11101" xr:uid="{BD820FAE-DEF0-4CC5-8468-502E0ADEC29B}"/>
    <cellStyle name="Normal 15 2 2 2 2 5 2 2" xfId="24966" xr:uid="{64E1AB43-3383-4FAD-8DB5-F95015C23998}"/>
    <cellStyle name="Normal 15 2 2 2 2 5 3" xfId="19661" xr:uid="{C148D1CB-507B-41BD-B44B-59AF140160C1}"/>
    <cellStyle name="Normal 15 2 2 2 2 6" xfId="6129" xr:uid="{C48CA379-9732-429C-8B21-B9699B603CBB}"/>
    <cellStyle name="Normal 15 2 2 2 2 6 2" xfId="11603" xr:uid="{2216701C-6948-4C80-B76C-0147F0D4D51B}"/>
    <cellStyle name="Normal 15 2 2 2 2 6 2 2" xfId="25468" xr:uid="{B09EEAF6-F6DB-4AF1-A303-86C7265BBBA4}"/>
    <cellStyle name="Normal 15 2 2 2 2 6 3" xfId="20163" xr:uid="{BABFC1E7-EFAD-481A-AF10-9028F06B9E31}"/>
    <cellStyle name="Normal 15 2 2 2 2 7" xfId="3147" xr:uid="{E6FCDC8B-7320-4C61-A810-349573C693E2}"/>
    <cellStyle name="Normal 15 2 2 2 2 7 2" xfId="17189" xr:uid="{55CE5F34-8919-4671-940F-457655CC7CFD}"/>
    <cellStyle name="Normal 15 2 2 2 2 8" xfId="7069" xr:uid="{FBBAA1FC-9B83-47CD-8496-F70749A05E33}"/>
    <cellStyle name="Normal 15 2 2 2 2 8 2" xfId="20940" xr:uid="{4A1AECA6-DF0E-421D-ACA5-C109174A1957}"/>
    <cellStyle name="Normal 15 2 2 2 2 9" xfId="8593" xr:uid="{B0910944-B4E9-4515-A81B-CE908BCFB342}"/>
    <cellStyle name="Normal 15 2 2 2 2 9 2" xfId="22458" xr:uid="{F9BD2A99-EDAA-4998-A731-8700E62EA7FD}"/>
    <cellStyle name="Normal 15 2 2 2 3" xfId="1681" xr:uid="{8827F279-7F92-4161-9CF2-92E3B684AFBE}"/>
    <cellStyle name="Normal 15 2 2 2 3 2" xfId="4403" xr:uid="{75E09BCB-9395-495E-9646-DC2D8C39A6FE}"/>
    <cellStyle name="Normal 15 2 2 2 3 2 2" xfId="9849" xr:uid="{324F1452-5301-4071-B8CD-7923F69CF90D}"/>
    <cellStyle name="Normal 15 2 2 2 3 2 2 2" xfId="23714" xr:uid="{F7875BD9-CE4E-4EA4-9F78-5757E9F390A2}"/>
    <cellStyle name="Normal 15 2 2 2 3 2 3" xfId="18437" xr:uid="{00F9E6E8-E90D-4061-AFFE-67BCB2C7770C}"/>
    <cellStyle name="Normal 15 2 2 2 3 3" xfId="3393" xr:uid="{A72DDDB9-101C-4B98-B853-2006478C6EC9}"/>
    <cellStyle name="Normal 15 2 2 2 3 3 2" xfId="17435" xr:uid="{9CC270E3-4849-4756-92FD-D7FB8C759996}"/>
    <cellStyle name="Normal 15 2 2 2 3 4" xfId="7327" xr:uid="{5079A9FA-94DE-456C-8AD6-E6624642C15A}"/>
    <cellStyle name="Normal 15 2 2 2 3 4 2" xfId="21198" xr:uid="{C8C698F1-B366-493B-94BF-6CD8D1C55695}"/>
    <cellStyle name="Normal 15 2 2 2 3 5" xfId="8841" xr:uid="{230C2A62-21FD-43D9-A43E-8714613FA011}"/>
    <cellStyle name="Normal 15 2 2 2 3 5 2" xfId="22706" xr:uid="{3A478449-D68B-44D5-A865-AD9F28D624FE}"/>
    <cellStyle name="Normal 15 2 2 2 3 6" xfId="12461" xr:uid="{EB608DC2-115E-4AB8-ADA8-484769925D52}"/>
    <cellStyle name="Normal 15 2 2 2 3 6 2" xfId="26325" xr:uid="{8FBA2066-F61C-4108-8D38-440D540A3127}"/>
    <cellStyle name="Normal 15 2 2 2 3 7" xfId="14206" xr:uid="{599DDF47-0991-4B65-916C-865CF9948777}"/>
    <cellStyle name="Normal 15 2 2 2 3 7 2" xfId="28070" xr:uid="{FBFD1E54-150A-4437-BC97-28C53EE6B0FF}"/>
    <cellStyle name="Normal 15 2 2 2 3 8" xfId="15754" xr:uid="{93B5E791-35C9-4908-8202-135C02B1D9AD}"/>
    <cellStyle name="Normal 15 2 2 2 4" xfId="2189" xr:uid="{DFE70631-47AB-4C35-A869-5A8B0275CED9}"/>
    <cellStyle name="Normal 15 2 2 2 4 2" xfId="3909" xr:uid="{94643665-414E-4984-B425-66F9A62706DD}"/>
    <cellStyle name="Normal 15 2 2 2 4 2 2" xfId="17943" xr:uid="{786C46B9-4122-449B-9EA1-4F6166CBB354}"/>
    <cellStyle name="Normal 15 2 2 2 4 3" xfId="7835" xr:uid="{B42AC8CE-A1EC-450C-ABF8-D025589F8665}"/>
    <cellStyle name="Normal 15 2 2 2 4 3 2" xfId="21704" xr:uid="{22630ADF-4312-4FB3-8BDA-5E119F9B46A7}"/>
    <cellStyle name="Normal 15 2 2 2 4 4" xfId="9353" xr:uid="{F3911BDB-CC1D-492B-AFD6-617286A23F9D}"/>
    <cellStyle name="Normal 15 2 2 2 4 4 2" xfId="23218" xr:uid="{C5C291D1-6BD1-4B27-8AA6-243268588CC1}"/>
    <cellStyle name="Normal 15 2 2 2 4 5" xfId="12967" xr:uid="{A9F4232C-1F07-4A3E-99B2-27D517374BCF}"/>
    <cellStyle name="Normal 15 2 2 2 4 5 2" xfId="26831" xr:uid="{46EABE46-B8AE-4231-BBF5-3F325D74D003}"/>
    <cellStyle name="Normal 15 2 2 2 4 6" xfId="14712" xr:uid="{BE1F6E6C-2F35-40D2-ABFD-ABDDF09D3FFA}"/>
    <cellStyle name="Normal 15 2 2 2 4 6 2" xfId="28576" xr:uid="{FEFB656F-D170-414A-9F00-69C82A8131FF}"/>
    <cellStyle name="Normal 15 2 2 2 4 7" xfId="16260" xr:uid="{25FBAF64-7DEC-4AFC-A577-6FD0BF259852}"/>
    <cellStyle name="Normal 15 2 2 2 5" xfId="4890" xr:uid="{42014A36-133A-460C-8E28-7392F12CC6C2}"/>
    <cellStyle name="Normal 15 2 2 2 5 2" xfId="10351" xr:uid="{0CB950A1-8B62-441C-B176-FDCED7404B20}"/>
    <cellStyle name="Normal 15 2 2 2 5 2 2" xfId="24216" xr:uid="{0B3A6023-DF00-43E0-9DFA-6D6B58B7DFC0}"/>
    <cellStyle name="Normal 15 2 2 2 5 3" xfId="18924" xr:uid="{2A1857B5-BE2B-407B-9D7C-6A7917A1683E}"/>
    <cellStyle name="Normal 15 2 2 2 6" xfId="5379" xr:uid="{E45B80F3-9479-410B-A388-0382FEC399BA}"/>
    <cellStyle name="Normal 15 2 2 2 6 2" xfId="10853" xr:uid="{3E76B061-D453-44E5-A781-54A0FD2F59DB}"/>
    <cellStyle name="Normal 15 2 2 2 6 2 2" xfId="24718" xr:uid="{12797657-610B-4205-889C-BBDF4D88B5C5}"/>
    <cellStyle name="Normal 15 2 2 2 6 3" xfId="19413" xr:uid="{8EBCA623-0904-405F-9171-FC8137A87AF2}"/>
    <cellStyle name="Normal 15 2 2 2 7" xfId="5881" xr:uid="{CB68DA50-74BD-44E6-96BB-2D811389B9D5}"/>
    <cellStyle name="Normal 15 2 2 2 7 2" xfId="11355" xr:uid="{90B907D6-919D-4087-A125-50EBF25FF1B6}"/>
    <cellStyle name="Normal 15 2 2 2 7 2 2" xfId="25220" xr:uid="{7EF2F117-1881-4729-9203-57FAA23E5A2B}"/>
    <cellStyle name="Normal 15 2 2 2 7 3" xfId="19915" xr:uid="{ECEA0AFF-C1DA-4524-B18A-0767DCA46A66}"/>
    <cellStyle name="Normal 15 2 2 2 8" xfId="2906" xr:uid="{535E66A7-B6D6-49FA-BEDB-0E7F5C51F8AE}"/>
    <cellStyle name="Normal 15 2 2 2 8 2" xfId="16948" xr:uid="{1994B88D-D559-4010-8FF9-79D2ADDD478D}"/>
    <cellStyle name="Normal 15 2 2 2 9" xfId="6821" xr:uid="{A5C88E44-918A-46DC-A9B3-F1BF77E4F964}"/>
    <cellStyle name="Normal 15 2 2 2 9 2" xfId="20692" xr:uid="{DE6BACF7-97E2-4320-BAE5-21FB59EAC2DE}"/>
    <cellStyle name="Normal 15 2 2 3" xfId="1299" xr:uid="{CE6E1CFB-9DF8-466A-B666-2C8B44C578CE}"/>
    <cellStyle name="Normal 15 2 2 3 10" xfId="12079" xr:uid="{048A2A51-75C3-4BC4-A339-9E04EF417737}"/>
    <cellStyle name="Normal 15 2 2 3 10 2" xfId="25943" xr:uid="{5964EB12-A3F6-400A-8046-21E8A621064C}"/>
    <cellStyle name="Normal 15 2 2 3 11" xfId="13824" xr:uid="{423CDC0B-7310-4C37-AADD-38DE98B6B8B0}"/>
    <cellStyle name="Normal 15 2 2 3 11 2" xfId="27688" xr:uid="{75EB443F-D156-4440-8ED4-6DD17F1948C2}"/>
    <cellStyle name="Normal 15 2 2 3 12" xfId="15372" xr:uid="{A6437925-6367-4B6F-B4EE-389A8726D551}"/>
    <cellStyle name="Normal 15 2 2 3 2" xfId="1805" xr:uid="{56D35664-8567-4864-A961-B2254E3CA6FA}"/>
    <cellStyle name="Normal 15 2 2 3 2 2" xfId="4527" xr:uid="{B1929A77-1616-44F5-A405-6A47611EE20D}"/>
    <cellStyle name="Normal 15 2 2 3 2 2 2" xfId="9973" xr:uid="{6320F47A-2EDA-45A6-AB34-4DAD0B933867}"/>
    <cellStyle name="Normal 15 2 2 3 2 2 2 2" xfId="23838" xr:uid="{86BA3FD0-F3F1-4FE6-8503-AA255C8C713A}"/>
    <cellStyle name="Normal 15 2 2 3 2 2 3" xfId="18561" xr:uid="{69B9150F-963B-4BAC-8556-EF7C9AF92D15}"/>
    <cellStyle name="Normal 15 2 2 3 2 3" xfId="3517" xr:uid="{AECF3E03-43A0-4697-BFAE-F8E56450B85C}"/>
    <cellStyle name="Normal 15 2 2 3 2 3 2" xfId="17559" xr:uid="{1FA1A035-A629-42AC-9956-2DB50705ED9B}"/>
    <cellStyle name="Normal 15 2 2 3 2 4" xfId="7451" xr:uid="{A6AFC84A-5EC9-445D-A795-E2CFE4D97E23}"/>
    <cellStyle name="Normal 15 2 2 3 2 4 2" xfId="21322" xr:uid="{3CE98F31-CDEE-4025-B412-766CCC175A14}"/>
    <cellStyle name="Normal 15 2 2 3 2 5" xfId="8965" xr:uid="{BDCEBE50-AA9E-4286-91A7-10E3EA68DFB4}"/>
    <cellStyle name="Normal 15 2 2 3 2 5 2" xfId="22830" xr:uid="{68FE5927-9A7B-4384-A281-11E2F415B804}"/>
    <cellStyle name="Normal 15 2 2 3 2 6" xfId="12585" xr:uid="{929B25CA-67BC-445F-9D1A-32154BBF2FCB}"/>
    <cellStyle name="Normal 15 2 2 3 2 6 2" xfId="26449" xr:uid="{B4678752-0372-4015-B1C7-E7B6FBDB6D06}"/>
    <cellStyle name="Normal 15 2 2 3 2 7" xfId="14330" xr:uid="{270AB4A9-5A58-403F-B667-D812DD803A2A}"/>
    <cellStyle name="Normal 15 2 2 3 2 7 2" xfId="28194" xr:uid="{AD80B78D-9DC0-47E4-B676-49D1600B61CE}"/>
    <cellStyle name="Normal 15 2 2 3 2 8" xfId="15878" xr:uid="{3F38FE6C-4208-4A6E-975B-B45EE6975D93}"/>
    <cellStyle name="Normal 15 2 2 3 3" xfId="2313" xr:uid="{5956B416-E21A-4239-B25B-73223981F067}"/>
    <cellStyle name="Normal 15 2 2 3 3 2" xfId="4033" xr:uid="{C2834956-F984-4D32-BCAB-439C5C01118C}"/>
    <cellStyle name="Normal 15 2 2 3 3 2 2" xfId="18067" xr:uid="{679742E4-8B7D-4754-906E-0BDE0CB50294}"/>
    <cellStyle name="Normal 15 2 2 3 3 3" xfId="7959" xr:uid="{E662615D-D2A6-4E3A-B1CE-860C1C12B8ED}"/>
    <cellStyle name="Normal 15 2 2 3 3 3 2" xfId="21828" xr:uid="{45AE2F6C-FCE6-41A3-B033-F55F5A3575C3}"/>
    <cellStyle name="Normal 15 2 2 3 3 4" xfId="9477" xr:uid="{28EF9A41-4157-4AA3-877E-007298752A59}"/>
    <cellStyle name="Normal 15 2 2 3 3 4 2" xfId="23342" xr:uid="{3213A6A0-F43B-41CA-83C1-A61D7885E734}"/>
    <cellStyle name="Normal 15 2 2 3 3 5" xfId="13091" xr:uid="{3C1CB889-601C-4E51-BD4F-B28BF1E89F83}"/>
    <cellStyle name="Normal 15 2 2 3 3 5 2" xfId="26955" xr:uid="{02D48E0C-79DB-4EEA-BFF1-BA132472870C}"/>
    <cellStyle name="Normal 15 2 2 3 3 6" xfId="14836" xr:uid="{D554070F-AC2D-46AF-B944-CFE7E280EB8F}"/>
    <cellStyle name="Normal 15 2 2 3 3 6 2" xfId="28700" xr:uid="{37292AE5-1E94-4C09-934C-8586EBC82631}"/>
    <cellStyle name="Normal 15 2 2 3 3 7" xfId="16384" xr:uid="{991DA80D-9DF0-4A49-8785-9267070F465A}"/>
    <cellStyle name="Normal 15 2 2 3 4" xfId="5006" xr:uid="{22E5CDF3-49E1-4973-901A-C68F1E15E277}"/>
    <cellStyle name="Normal 15 2 2 3 4 2" xfId="10475" xr:uid="{426CEA81-3B4B-4D31-9DAC-27827AC5AE3A}"/>
    <cellStyle name="Normal 15 2 2 3 4 2 2" xfId="24340" xr:uid="{FB069179-AAC8-4FA6-97DF-4E8DA6B586EC}"/>
    <cellStyle name="Normal 15 2 2 3 4 3" xfId="19040" xr:uid="{C4F22145-BC63-460C-A10C-C711306BDC35}"/>
    <cellStyle name="Normal 15 2 2 3 5" xfId="5503" xr:uid="{E496A802-A12A-4B60-A7CF-12DEFC44D2D8}"/>
    <cellStyle name="Normal 15 2 2 3 5 2" xfId="10977" xr:uid="{D8645674-FFC3-48C7-B0AA-E28719FC87DC}"/>
    <cellStyle name="Normal 15 2 2 3 5 2 2" xfId="24842" xr:uid="{8671C7F8-6215-40F7-8859-117264068EFE}"/>
    <cellStyle name="Normal 15 2 2 3 5 3" xfId="19537" xr:uid="{F5115630-102B-426E-ABC9-0733DF1614A4}"/>
    <cellStyle name="Normal 15 2 2 3 6" xfId="6005" xr:uid="{254E3F82-0B9F-4A44-B6C3-91D64EC863AD}"/>
    <cellStyle name="Normal 15 2 2 3 6 2" xfId="11479" xr:uid="{D33A56E4-5A37-4471-B0C2-9A702AB4BD35}"/>
    <cellStyle name="Normal 15 2 2 3 6 2 2" xfId="25344" xr:uid="{A2E962E7-EF44-40DE-8758-A136CFCE3F5B}"/>
    <cellStyle name="Normal 15 2 2 3 6 3" xfId="20039" xr:uid="{1CB2A0C8-CA1B-4E2F-88A3-C066EA539076}"/>
    <cellStyle name="Normal 15 2 2 3 7" xfId="3024" xr:uid="{0A40F200-6845-451B-B321-E6303C2849AA}"/>
    <cellStyle name="Normal 15 2 2 3 7 2" xfId="17066" xr:uid="{8DE018AD-0D93-4CFF-99A5-96EAEAD520CB}"/>
    <cellStyle name="Normal 15 2 2 3 8" xfId="6945" xr:uid="{F1F8E5DF-CB3A-4A07-B625-394AB2A23EB1}"/>
    <cellStyle name="Normal 15 2 2 3 8 2" xfId="20816" xr:uid="{22EE6314-A555-4E0F-A2BE-33FA80AA51C5}"/>
    <cellStyle name="Normal 15 2 2 3 9" xfId="8469" xr:uid="{6C9C7497-DD39-4E59-883A-AB3CAD82F944}"/>
    <cellStyle name="Normal 15 2 2 3 9 2" xfId="22334" xr:uid="{5F895329-11EE-494D-90FD-72ECEC8A0A35}"/>
    <cellStyle name="Normal 15 2 2 4" xfId="1557" xr:uid="{EDF25ADA-8E72-4507-AB12-ADF24C0772B5}"/>
    <cellStyle name="Normal 15 2 2 4 2" xfId="4280" xr:uid="{98175EB2-1E1E-4E54-BD49-50217B9C0A03}"/>
    <cellStyle name="Normal 15 2 2 4 2 2" xfId="9725" xr:uid="{819B2098-CEDE-407F-B182-F8492995634E}"/>
    <cellStyle name="Normal 15 2 2 4 2 2 2" xfId="23590" xr:uid="{5AE170AF-B717-44CF-889A-E80021C421EA}"/>
    <cellStyle name="Normal 15 2 2 4 2 3" xfId="18314" xr:uid="{969E07DF-3F02-4282-A12C-2474FB11C293}"/>
    <cellStyle name="Normal 15 2 2 4 3" xfId="3270" xr:uid="{5589A077-AF54-4B2C-A908-9D729F502EE5}"/>
    <cellStyle name="Normal 15 2 2 4 3 2" xfId="17312" xr:uid="{16E70BD9-D370-4D2A-81ED-A22AF737F4AB}"/>
    <cellStyle name="Normal 15 2 2 4 4" xfId="7203" xr:uid="{58F64D10-0E6B-4629-A993-0DF786AF9549}"/>
    <cellStyle name="Normal 15 2 2 4 4 2" xfId="21074" xr:uid="{3B02919C-E6BA-482F-97A5-48A4034A0C8E}"/>
    <cellStyle name="Normal 15 2 2 4 5" xfId="8717" xr:uid="{F6C1AA3F-A5D5-41D5-ACFC-C79B715CE3EC}"/>
    <cellStyle name="Normal 15 2 2 4 5 2" xfId="22582" xr:uid="{4ABC21E6-F90B-4DA0-903A-E4F7B37CACF0}"/>
    <cellStyle name="Normal 15 2 2 4 6" xfId="12337" xr:uid="{3770F245-B61A-44DE-8A36-2C691EDE67DC}"/>
    <cellStyle name="Normal 15 2 2 4 6 2" xfId="26201" xr:uid="{D03B25DE-AE9E-432E-AC69-FCA098F8ABFC}"/>
    <cellStyle name="Normal 15 2 2 4 7" xfId="14082" xr:uid="{E3EE27B9-9603-4C1E-8FB0-7543C497007A}"/>
    <cellStyle name="Normal 15 2 2 4 7 2" xfId="27946" xr:uid="{698B7941-9C56-4F16-97BE-1EABBC56D542}"/>
    <cellStyle name="Normal 15 2 2 4 8" xfId="15630" xr:uid="{9AB74286-02A9-463E-A631-3A713773ADBE}"/>
    <cellStyle name="Normal 15 2 2 5" xfId="2065" xr:uid="{D287ADEA-D136-4B19-BD8F-10C6CF22C2A4}"/>
    <cellStyle name="Normal 15 2 2 5 2" xfId="3785" xr:uid="{CB38104F-0D54-4971-80E7-9C4CBA8565D0}"/>
    <cellStyle name="Normal 15 2 2 5 2 2" xfId="17819" xr:uid="{AEBFF396-1355-4F25-B90D-33F073BC9FBB}"/>
    <cellStyle name="Normal 15 2 2 5 3" xfId="7711" xr:uid="{01DCCF29-5C6E-4996-AAB0-A653203E4964}"/>
    <cellStyle name="Normal 15 2 2 5 3 2" xfId="21580" xr:uid="{232E4E96-37C2-415C-9F6E-34C4C0A2213C}"/>
    <cellStyle name="Normal 15 2 2 5 4" xfId="9229" xr:uid="{37B618EF-B162-4CFC-89D1-DED59AC44439}"/>
    <cellStyle name="Normal 15 2 2 5 4 2" xfId="23094" xr:uid="{EC28B7B1-47BE-4CA9-BB57-3D1833CCD9EE}"/>
    <cellStyle name="Normal 15 2 2 5 5" xfId="12843" xr:uid="{4D06C16A-802E-4B5A-B385-51C2CA11E28E}"/>
    <cellStyle name="Normal 15 2 2 5 5 2" xfId="26707" xr:uid="{E689BF17-6EE3-43FB-AE2D-A34DB241ABB7}"/>
    <cellStyle name="Normal 15 2 2 5 6" xfId="14588" xr:uid="{EAAB960B-C187-4DE6-A454-5C72A95886BD}"/>
    <cellStyle name="Normal 15 2 2 5 6 2" xfId="28452" xr:uid="{D26394E4-462E-4FBC-9A14-EB4D4DEC22B6}"/>
    <cellStyle name="Normal 15 2 2 5 7" xfId="16136" xr:uid="{E475E0D6-AF02-4BF2-97BA-B980EB39E02A}"/>
    <cellStyle name="Normal 15 2 2 6" xfId="4776" xr:uid="{7B7A4E33-E9F6-41B8-84DF-8A802DE652D1}"/>
    <cellStyle name="Normal 15 2 2 6 2" xfId="10227" xr:uid="{386C88CA-9A30-4AB5-8067-3997932E3566}"/>
    <cellStyle name="Normal 15 2 2 6 2 2" xfId="24092" xr:uid="{9E894AA7-2905-4911-AFF9-D2567FD7689D}"/>
    <cellStyle name="Normal 15 2 2 6 3" xfId="18810" xr:uid="{4F6BA268-F21B-4AF1-B47F-925B5A7552FE}"/>
    <cellStyle name="Normal 15 2 2 7" xfId="5255" xr:uid="{17573D1F-FAFB-43FE-BEEC-7FDF9727BD72}"/>
    <cellStyle name="Normal 15 2 2 7 2" xfId="10729" xr:uid="{A7C91BC9-A821-42F9-9CDF-F7596D5372E7}"/>
    <cellStyle name="Normal 15 2 2 7 2 2" xfId="24594" xr:uid="{05891889-0DAE-4DF9-8729-3D40FFB40B2C}"/>
    <cellStyle name="Normal 15 2 2 7 3" xfId="19289" xr:uid="{09F6AEB6-0986-43AC-950B-4E6AA1DD56D4}"/>
    <cellStyle name="Normal 15 2 2 8" xfId="5757" xr:uid="{ACC27F1E-324E-4836-A9F9-1AE4D3B963E3}"/>
    <cellStyle name="Normal 15 2 2 8 2" xfId="11231" xr:uid="{284B1C48-D223-489E-8E38-8ED8537D203C}"/>
    <cellStyle name="Normal 15 2 2 8 2 2" xfId="25096" xr:uid="{A60E73AA-F106-42E9-8D0A-EDC7E8B55E4F}"/>
    <cellStyle name="Normal 15 2 2 8 3" xfId="19791" xr:uid="{096CE668-AA9C-4347-ACD2-4C09B99C25A0}"/>
    <cellStyle name="Normal 15 2 2 9" xfId="2792" xr:uid="{EE9B3DA8-38EC-42AE-A88C-E9FDED02260B}"/>
    <cellStyle name="Normal 15 2 2 9 2" xfId="16834" xr:uid="{2F7BDD2B-C9CF-4EF5-8C26-5D3FA5CF49FF}"/>
    <cellStyle name="Normal 15 2 3" xfId="1106" xr:uid="{0BE6772A-CBD6-40A1-8F39-674A08F82208}"/>
    <cellStyle name="Normal 15 2 3 10" xfId="8276" xr:uid="{00F56047-FF0E-4868-A23C-FD187A493AF9}"/>
    <cellStyle name="Normal 15 2 3 10 2" xfId="22141" xr:uid="{66C23391-2EB5-4730-800D-0565ABCFB892}"/>
    <cellStyle name="Normal 15 2 3 11" xfId="11886" xr:uid="{E397F633-AA5E-4724-A4AE-FA117EF0ACE6}"/>
    <cellStyle name="Normal 15 2 3 11 2" xfId="25750" xr:uid="{ADC23813-ADC5-4A46-A6AA-448937E518C0}"/>
    <cellStyle name="Normal 15 2 3 12" xfId="13631" xr:uid="{E483AE54-22A3-4E1E-8E61-D4EE3811785B}"/>
    <cellStyle name="Normal 15 2 3 12 2" xfId="27495" xr:uid="{E7E5F645-7711-41D5-BA7C-046B8559425E}"/>
    <cellStyle name="Normal 15 2 3 13" xfId="15179" xr:uid="{6A5DC7A2-D15C-49CE-A057-5667FF6723CF}"/>
    <cellStyle name="Normal 15 2 3 2" xfId="1354" xr:uid="{82FF4C14-AE71-423C-BBD1-A889BB28E9CB}"/>
    <cellStyle name="Normal 15 2 3 2 10" xfId="12134" xr:uid="{C6C326BD-0E18-455B-8235-0B9A0C0B2D31}"/>
    <cellStyle name="Normal 15 2 3 2 10 2" xfId="25998" xr:uid="{380334E4-73F2-45CB-BF16-6CCFE88B894F}"/>
    <cellStyle name="Normal 15 2 3 2 11" xfId="13879" xr:uid="{1E95F2BF-D6F8-426F-A081-17744D76554D}"/>
    <cellStyle name="Normal 15 2 3 2 11 2" xfId="27743" xr:uid="{A2AED85E-9C96-4C9F-8FB5-B75B28D56FB5}"/>
    <cellStyle name="Normal 15 2 3 2 12" xfId="15427" xr:uid="{7542D6F5-1774-4BE4-9895-0AD0071BEFFB}"/>
    <cellStyle name="Normal 15 2 3 2 2" xfId="1860" xr:uid="{ACE3AB85-2B21-4E05-9D03-4B0BEFA29BB8}"/>
    <cellStyle name="Normal 15 2 3 2 2 2" xfId="4582" xr:uid="{E88EF9C8-D3B8-4ADA-BCD4-A99BC1EFC4CB}"/>
    <cellStyle name="Normal 15 2 3 2 2 2 2" xfId="10028" xr:uid="{D696752D-6EC7-4686-82A2-6982DF6C4E8C}"/>
    <cellStyle name="Normal 15 2 3 2 2 2 2 2" xfId="23893" xr:uid="{9B4731C8-BBB1-4146-9686-6610797AB995}"/>
    <cellStyle name="Normal 15 2 3 2 2 2 3" xfId="18616" xr:uid="{E8D79742-760F-4C5A-97CF-B16EEA59C119}"/>
    <cellStyle name="Normal 15 2 3 2 2 3" xfId="3572" xr:uid="{633F90D8-6C82-4FFB-AC67-C61B36985C96}"/>
    <cellStyle name="Normal 15 2 3 2 2 3 2" xfId="17614" xr:uid="{3F8CC96F-BB25-43C1-B984-28526F30FCB6}"/>
    <cellStyle name="Normal 15 2 3 2 2 4" xfId="7506" xr:uid="{19D4F8CB-87C4-43DD-8F7B-B1FE63A0302F}"/>
    <cellStyle name="Normal 15 2 3 2 2 4 2" xfId="21377" xr:uid="{77AF04FF-B229-4E1D-8E2F-B4DC666C3B48}"/>
    <cellStyle name="Normal 15 2 3 2 2 5" xfId="9020" xr:uid="{F3564B32-83A6-45EF-BB30-26BC73D063BE}"/>
    <cellStyle name="Normal 15 2 3 2 2 5 2" xfId="22885" xr:uid="{4C3C199D-B345-4CA1-84DF-53A86B24F101}"/>
    <cellStyle name="Normal 15 2 3 2 2 6" xfId="12640" xr:uid="{2A625A92-B066-42C6-8392-DF85AD54692D}"/>
    <cellStyle name="Normal 15 2 3 2 2 6 2" xfId="26504" xr:uid="{DE328F25-7AF4-4F41-9514-94F6CAB80970}"/>
    <cellStyle name="Normal 15 2 3 2 2 7" xfId="14385" xr:uid="{A5D2598E-B666-4936-BC2D-987E49CEACE2}"/>
    <cellStyle name="Normal 15 2 3 2 2 7 2" xfId="28249" xr:uid="{B38D3DF9-7502-4FAE-8128-A3163BFE41DD}"/>
    <cellStyle name="Normal 15 2 3 2 2 8" xfId="15933" xr:uid="{6B5D5B3D-993C-4E24-9CDF-9C218533D2B2}"/>
    <cellStyle name="Normal 15 2 3 2 3" xfId="2368" xr:uid="{40976732-C5F4-4DF5-8C59-826EBBD219D0}"/>
    <cellStyle name="Normal 15 2 3 2 3 2" xfId="4088" xr:uid="{6FC7FC6C-84B5-497D-84AC-FF998889E2CB}"/>
    <cellStyle name="Normal 15 2 3 2 3 2 2" xfId="18122" xr:uid="{D455B17C-D96A-4E20-B160-8757A66D690A}"/>
    <cellStyle name="Normal 15 2 3 2 3 3" xfId="8014" xr:uid="{5C38BA8A-80B3-46BB-8C04-6F55A040BD62}"/>
    <cellStyle name="Normal 15 2 3 2 3 3 2" xfId="21883" xr:uid="{883AFEFD-1954-4574-9999-6D6455EBB9C0}"/>
    <cellStyle name="Normal 15 2 3 2 3 4" xfId="9532" xr:uid="{9FF8BF7B-8016-48F2-A5C0-9073EE220505}"/>
    <cellStyle name="Normal 15 2 3 2 3 4 2" xfId="23397" xr:uid="{5984DACD-7CE7-4384-9A3F-1EC7FC58D532}"/>
    <cellStyle name="Normal 15 2 3 2 3 5" xfId="13146" xr:uid="{D3D05FFB-1B91-4E24-9032-AF829E3FE08D}"/>
    <cellStyle name="Normal 15 2 3 2 3 5 2" xfId="27010" xr:uid="{DEFA4A40-1BD1-4653-A414-B6EB43392C1F}"/>
    <cellStyle name="Normal 15 2 3 2 3 6" xfId="14891" xr:uid="{7364D2E7-D6BA-404C-BF73-B0DECD5D34B5}"/>
    <cellStyle name="Normal 15 2 3 2 3 6 2" xfId="28755" xr:uid="{2266E251-B848-4CFB-B0BD-EF445925EAFE}"/>
    <cellStyle name="Normal 15 2 3 2 3 7" xfId="16439" xr:uid="{0D74A475-80E8-407D-92C6-9B4F90C29760}"/>
    <cellStyle name="Normal 15 2 3 2 4" xfId="5060" xr:uid="{980D526C-9846-4AC3-9571-98D089123287}"/>
    <cellStyle name="Normal 15 2 3 2 4 2" xfId="10530" xr:uid="{98B55DE1-AE0F-4139-80BA-4BEA19461A44}"/>
    <cellStyle name="Normal 15 2 3 2 4 2 2" xfId="24395" xr:uid="{71F385BA-C090-496C-A7B8-C66A2FD938BC}"/>
    <cellStyle name="Normal 15 2 3 2 4 3" xfId="19094" xr:uid="{C53AE631-5EDE-4DD8-8936-E1B44A536FC6}"/>
    <cellStyle name="Normal 15 2 3 2 5" xfId="5558" xr:uid="{68AB2CAE-6DB5-4BA5-A1F5-88FD70AF10D3}"/>
    <cellStyle name="Normal 15 2 3 2 5 2" xfId="11032" xr:uid="{D30D3E5E-F7CA-41C4-8D7F-F5C3475BE5F1}"/>
    <cellStyle name="Normal 15 2 3 2 5 2 2" xfId="24897" xr:uid="{A22478B0-6142-45AB-87FC-80741FE9AD36}"/>
    <cellStyle name="Normal 15 2 3 2 5 3" xfId="19592" xr:uid="{D5750D1A-4979-47C9-94EF-A0BF0D3AC9E7}"/>
    <cellStyle name="Normal 15 2 3 2 6" xfId="6060" xr:uid="{9766A4C6-B3CB-41F6-82BD-D436B1014136}"/>
    <cellStyle name="Normal 15 2 3 2 6 2" xfId="11534" xr:uid="{37310B55-DF74-4628-9128-1E2F469887BE}"/>
    <cellStyle name="Normal 15 2 3 2 6 2 2" xfId="25399" xr:uid="{DE6DC920-86D8-4200-88BB-676FA32ED052}"/>
    <cellStyle name="Normal 15 2 3 2 6 3" xfId="20094" xr:uid="{1995AEB0-9CDA-4906-A28A-FFCEF103EE6B}"/>
    <cellStyle name="Normal 15 2 3 2 7" xfId="3078" xr:uid="{2AE88180-A798-4AF8-A1AA-7C7CA1ADDD87}"/>
    <cellStyle name="Normal 15 2 3 2 7 2" xfId="17120" xr:uid="{DB42D265-1E0A-4CF7-A5F4-BDFED5BADB62}"/>
    <cellStyle name="Normal 15 2 3 2 8" xfId="7000" xr:uid="{734670AF-B79D-4D05-B9A5-C0519F668914}"/>
    <cellStyle name="Normal 15 2 3 2 8 2" xfId="20871" xr:uid="{EF5A02E4-6EEE-427A-943A-E66745667F90}"/>
    <cellStyle name="Normal 15 2 3 2 9" xfId="8524" xr:uid="{F9998162-B113-40B8-8497-3DAB7EC29984}"/>
    <cellStyle name="Normal 15 2 3 2 9 2" xfId="22389" xr:uid="{AEAE9CD7-BC5A-4571-8882-FDDAE343C94A}"/>
    <cellStyle name="Normal 15 2 3 3" xfId="1612" xr:uid="{9EB166CD-093E-4F8E-B43E-5E3B93FCCBDC}"/>
    <cellStyle name="Normal 15 2 3 3 2" xfId="4334" xr:uid="{62051087-2252-4A31-8450-C113485E6F1D}"/>
    <cellStyle name="Normal 15 2 3 3 2 2" xfId="9780" xr:uid="{86C9B366-2DC2-4628-8783-92DF8927FEAE}"/>
    <cellStyle name="Normal 15 2 3 3 2 2 2" xfId="23645" xr:uid="{7E19C7F3-9067-4B55-A6EA-BEDAA588A04A}"/>
    <cellStyle name="Normal 15 2 3 3 2 3" xfId="18368" xr:uid="{5ABC3EA0-4258-4BAA-ABED-347D6961422F}"/>
    <cellStyle name="Normal 15 2 3 3 3" xfId="3324" xr:uid="{216F5BB9-EC9F-4485-B3C6-66F1BA65AB8A}"/>
    <cellStyle name="Normal 15 2 3 3 3 2" xfId="17366" xr:uid="{8BE5A3B0-DC95-45A0-B2D3-6C490D2B331C}"/>
    <cellStyle name="Normal 15 2 3 3 4" xfId="7258" xr:uid="{20099BF4-D75A-46F4-BA08-704647D0A655}"/>
    <cellStyle name="Normal 15 2 3 3 4 2" xfId="21129" xr:uid="{74AD0168-8A9B-4687-A112-EC99AAC14C45}"/>
    <cellStyle name="Normal 15 2 3 3 5" xfId="8772" xr:uid="{4DAA7C76-8092-488D-99AB-07D37D754A3B}"/>
    <cellStyle name="Normal 15 2 3 3 5 2" xfId="22637" xr:uid="{211D1069-3B07-43FA-9F2C-9D5860517AA8}"/>
    <cellStyle name="Normal 15 2 3 3 6" xfId="12392" xr:uid="{7A732AC0-2E53-4C3B-BEA8-C94112C31353}"/>
    <cellStyle name="Normal 15 2 3 3 6 2" xfId="26256" xr:uid="{F9C98519-2B2A-4AF6-9949-F2C4665DAF85}"/>
    <cellStyle name="Normal 15 2 3 3 7" xfId="14137" xr:uid="{61ABB8BA-484A-43BD-9BF7-8A5EC623D806}"/>
    <cellStyle name="Normal 15 2 3 3 7 2" xfId="28001" xr:uid="{517C8343-AA86-4ADC-BBB6-6C3DC5A1AA76}"/>
    <cellStyle name="Normal 15 2 3 3 8" xfId="15685" xr:uid="{24B4DFC4-C19C-477F-A458-BAD192E11DCA}"/>
    <cellStyle name="Normal 15 2 3 4" xfId="2120" xr:uid="{F105712C-D6CB-4B91-85A7-CBBEA79AF160}"/>
    <cellStyle name="Normal 15 2 3 4 2" xfId="3840" xr:uid="{840FF669-724E-4E01-9E2D-321E98987D61}"/>
    <cellStyle name="Normal 15 2 3 4 2 2" xfId="17874" xr:uid="{F79EC6F4-2E16-414E-978A-BE8DB9FEEEE7}"/>
    <cellStyle name="Normal 15 2 3 4 3" xfId="7766" xr:uid="{1B64EF70-8E8B-47C1-BFC8-F5AC6796846C}"/>
    <cellStyle name="Normal 15 2 3 4 3 2" xfId="21635" xr:uid="{B0525612-DC3D-40A0-9662-2FBF9106E578}"/>
    <cellStyle name="Normal 15 2 3 4 4" xfId="9284" xr:uid="{A48C5587-BFCD-4FA6-84DF-C537C312DFBE}"/>
    <cellStyle name="Normal 15 2 3 4 4 2" xfId="23149" xr:uid="{ED442151-4608-4E74-91AE-72AD3F437924}"/>
    <cellStyle name="Normal 15 2 3 4 5" xfId="12898" xr:uid="{F9415436-D783-49C7-861C-E4F0E84AD024}"/>
    <cellStyle name="Normal 15 2 3 4 5 2" xfId="26762" xr:uid="{406B9A56-9554-4AFE-8216-AB8940F97B1D}"/>
    <cellStyle name="Normal 15 2 3 4 6" xfId="14643" xr:uid="{3484C1AE-FFE2-46E5-A7FA-60F94EDE0D6B}"/>
    <cellStyle name="Normal 15 2 3 4 6 2" xfId="28507" xr:uid="{52DF1DFA-74A7-4369-BAC7-4C72D9BD96EB}"/>
    <cellStyle name="Normal 15 2 3 4 7" xfId="16191" xr:uid="{98203245-01C6-4039-A4DF-226C366F525B}"/>
    <cellStyle name="Normal 15 2 3 5" xfId="4826" xr:uid="{E41CC764-92BF-42DA-8351-BC1612D73E2A}"/>
    <cellStyle name="Normal 15 2 3 5 2" xfId="10282" xr:uid="{445B707B-B823-41C7-990E-AB749891E533}"/>
    <cellStyle name="Normal 15 2 3 5 2 2" xfId="24147" xr:uid="{CBE5B80E-B05F-4014-8991-98C9CB81A3CB}"/>
    <cellStyle name="Normal 15 2 3 5 3" xfId="18860" xr:uid="{398F4F7D-69B3-4220-BFFF-F5C297E19CD7}"/>
    <cellStyle name="Normal 15 2 3 6" xfId="5310" xr:uid="{A7E15776-4E1A-4D61-BB87-2361DFCA15C1}"/>
    <cellStyle name="Normal 15 2 3 6 2" xfId="10784" xr:uid="{1E829DA7-4400-4509-8F42-6A67577EDB31}"/>
    <cellStyle name="Normal 15 2 3 6 2 2" xfId="24649" xr:uid="{DD9A3460-20B8-42D0-B828-96296901A1A5}"/>
    <cellStyle name="Normal 15 2 3 6 3" xfId="19344" xr:uid="{1361431D-B31A-4A45-8B35-B2598CF1A12C}"/>
    <cellStyle name="Normal 15 2 3 7" xfId="5812" xr:uid="{D85C0ADE-E251-4634-BFA2-55F1466B3E6E}"/>
    <cellStyle name="Normal 15 2 3 7 2" xfId="11286" xr:uid="{02C66C5C-7F08-48B6-907B-85361DEBF934}"/>
    <cellStyle name="Normal 15 2 3 7 2 2" xfId="25151" xr:uid="{F2551A6F-039C-40AB-91EC-A3508C0BCD62}"/>
    <cellStyle name="Normal 15 2 3 7 3" xfId="19846" xr:uid="{35B41E42-D26C-44CB-905B-B3A370D9E2A0}"/>
    <cellStyle name="Normal 15 2 3 8" xfId="2842" xr:uid="{D673C3D2-33B3-40AE-A9C7-DD2A4D44C541}"/>
    <cellStyle name="Normal 15 2 3 8 2" xfId="16884" xr:uid="{2B06372F-66BC-4B76-B399-3C490A47EC8F}"/>
    <cellStyle name="Normal 15 2 3 9" xfId="6752" xr:uid="{20C1CCF8-18D0-4893-BD1F-62E842586550}"/>
    <cellStyle name="Normal 15 2 3 9 2" xfId="20623" xr:uid="{08D2C2A9-DF05-4D32-869E-9C3F3A821708}"/>
    <cellStyle name="Normal 15 2 4" xfId="1230" xr:uid="{D402DD27-1447-4358-A0F4-D15D40480E3A}"/>
    <cellStyle name="Normal 15 2 4 10" xfId="12010" xr:uid="{3DC95D77-5210-45E6-BA30-A7A89F643A15}"/>
    <cellStyle name="Normal 15 2 4 10 2" xfId="25874" xr:uid="{7687598C-50F5-4F52-B6B7-085CD958B515}"/>
    <cellStyle name="Normal 15 2 4 11" xfId="13755" xr:uid="{2CBB8899-7EA8-4E97-8FD6-76AAF36A27FA}"/>
    <cellStyle name="Normal 15 2 4 11 2" xfId="27619" xr:uid="{26279A4A-7E9A-435B-A7D8-BB078F554FB0}"/>
    <cellStyle name="Normal 15 2 4 12" xfId="15303" xr:uid="{0A4A3491-3254-47DD-940B-DE686B46139E}"/>
    <cellStyle name="Normal 15 2 4 2" xfId="1736" xr:uid="{F455D277-FE1E-4AE7-A17E-ADDA16AA316C}"/>
    <cellStyle name="Normal 15 2 4 2 2" xfId="4458" xr:uid="{AC36BCCA-99F9-486D-8C23-17A92C1E0978}"/>
    <cellStyle name="Normal 15 2 4 2 2 2" xfId="9904" xr:uid="{B02BF9DA-C0C4-4961-8531-8CA49CF2BABB}"/>
    <cellStyle name="Normal 15 2 4 2 2 2 2" xfId="23769" xr:uid="{174183A0-ECBF-4FF7-B3F3-868C437CBF8A}"/>
    <cellStyle name="Normal 15 2 4 2 2 3" xfId="18492" xr:uid="{018BAECF-BCB0-48B3-B98F-88B77AEF4ECE}"/>
    <cellStyle name="Normal 15 2 4 2 3" xfId="3448" xr:uid="{DFB70C3B-AB70-4BC3-A275-3019DB61F4EA}"/>
    <cellStyle name="Normal 15 2 4 2 3 2" xfId="17490" xr:uid="{DE971E0B-2811-47A2-B5EF-E04CA163DBEF}"/>
    <cellStyle name="Normal 15 2 4 2 4" xfId="7382" xr:uid="{11E1BF3B-A87E-45FC-A00C-458F7738FB87}"/>
    <cellStyle name="Normal 15 2 4 2 4 2" xfId="21253" xr:uid="{705C3866-38DB-4C3C-9B0B-45E59D93C601}"/>
    <cellStyle name="Normal 15 2 4 2 5" xfId="8896" xr:uid="{175A1E9B-EFF1-4564-8019-33210A311311}"/>
    <cellStyle name="Normal 15 2 4 2 5 2" xfId="22761" xr:uid="{909CD929-125B-4FC7-8481-3E3A804EDDD1}"/>
    <cellStyle name="Normal 15 2 4 2 6" xfId="12516" xr:uid="{08388833-73CC-46EF-AF6F-E58572EBA531}"/>
    <cellStyle name="Normal 15 2 4 2 6 2" xfId="26380" xr:uid="{8B063943-C362-49DF-8493-065ECEDEAFAC}"/>
    <cellStyle name="Normal 15 2 4 2 7" xfId="14261" xr:uid="{D5833290-45D1-4BB4-9DC4-4DD37D9B621A}"/>
    <cellStyle name="Normal 15 2 4 2 7 2" xfId="28125" xr:uid="{3835B461-4042-48DD-99DE-C02ACBF26A85}"/>
    <cellStyle name="Normal 15 2 4 2 8" xfId="15809" xr:uid="{8EDBF354-FB17-40B4-8881-74CB5E671A6E}"/>
    <cellStyle name="Normal 15 2 4 3" xfId="2244" xr:uid="{A669EB11-8568-49AE-990C-3DA5033EEEAE}"/>
    <cellStyle name="Normal 15 2 4 3 2" xfId="3964" xr:uid="{23484991-6B37-48AE-8CFE-982B84860B9B}"/>
    <cellStyle name="Normal 15 2 4 3 2 2" xfId="17998" xr:uid="{AD4D58F5-B33F-44B1-A14A-34AC7810469A}"/>
    <cellStyle name="Normal 15 2 4 3 3" xfId="7890" xr:uid="{1D1A4C45-5249-4E7E-93D6-1D865DA7A183}"/>
    <cellStyle name="Normal 15 2 4 3 3 2" xfId="21759" xr:uid="{8705A1B4-864A-4BE2-97B9-8D5FB2650D7F}"/>
    <cellStyle name="Normal 15 2 4 3 4" xfId="9408" xr:uid="{12140F6D-0525-4597-A96C-2E4D1A5878B9}"/>
    <cellStyle name="Normal 15 2 4 3 4 2" xfId="23273" xr:uid="{B3687EB6-FDF4-4B74-B172-636D523C8508}"/>
    <cellStyle name="Normal 15 2 4 3 5" xfId="13022" xr:uid="{C7A64115-5FBC-4BBA-84B0-B7FFE4C9BA14}"/>
    <cellStyle name="Normal 15 2 4 3 5 2" xfId="26886" xr:uid="{43E88F21-1CCA-4846-A5CA-5CCCC6AEDC50}"/>
    <cellStyle name="Normal 15 2 4 3 6" xfId="14767" xr:uid="{AE3D1C54-592F-4656-AD7E-5912628437B4}"/>
    <cellStyle name="Normal 15 2 4 3 6 2" xfId="28631" xr:uid="{B70D414D-FE46-4A62-8E85-EAAC5E9655B3}"/>
    <cellStyle name="Normal 15 2 4 3 7" xfId="16315" xr:uid="{DE420BA3-6C21-4F4A-B7B9-3EBD9DAD667E}"/>
    <cellStyle name="Normal 15 2 4 4" xfId="4942" xr:uid="{FB731521-31BE-4F6D-8AFA-3CF09E85076D}"/>
    <cellStyle name="Normal 15 2 4 4 2" xfId="10406" xr:uid="{5B50A1D4-5115-4A0A-9E85-CE6CD0D3A722}"/>
    <cellStyle name="Normal 15 2 4 4 2 2" xfId="24271" xr:uid="{64D782B0-53AC-40D6-8B5A-ECCAB9962B9A}"/>
    <cellStyle name="Normal 15 2 4 4 3" xfId="18976" xr:uid="{F46EBC1E-669D-4539-A723-80927A32D732}"/>
    <cellStyle name="Normal 15 2 4 5" xfId="5434" xr:uid="{6AA7D1A8-AD71-438F-B9D4-EDC804394E45}"/>
    <cellStyle name="Normal 15 2 4 5 2" xfId="10908" xr:uid="{C02A310C-BF2F-494C-8CC4-C46923196FCC}"/>
    <cellStyle name="Normal 15 2 4 5 2 2" xfId="24773" xr:uid="{3BFFB967-E1A0-4E53-8AFC-669E8E7B43EE}"/>
    <cellStyle name="Normal 15 2 4 5 3" xfId="19468" xr:uid="{FD49FB79-1828-4119-BB82-65F00D7F31A6}"/>
    <cellStyle name="Normal 15 2 4 6" xfId="5936" xr:uid="{4BE471A5-67D9-4C77-92FB-E9C6D245A118}"/>
    <cellStyle name="Normal 15 2 4 6 2" xfId="11410" xr:uid="{2F2ED464-7B47-4AE6-9956-668D7859E4D9}"/>
    <cellStyle name="Normal 15 2 4 6 2 2" xfId="25275" xr:uid="{4D2A9350-4E66-4D75-A902-518C1A6B28DE}"/>
    <cellStyle name="Normal 15 2 4 6 3" xfId="19970" xr:uid="{DE28589E-5180-42E9-ACE8-2147A93B49F9}"/>
    <cellStyle name="Normal 15 2 4 7" xfId="2960" xr:uid="{4A76C4E7-D4B6-442B-B773-0A9584516392}"/>
    <cellStyle name="Normal 15 2 4 7 2" xfId="17002" xr:uid="{138D4FAE-6EC6-44A2-9E66-AB506F2E1D6B}"/>
    <cellStyle name="Normal 15 2 4 8" xfId="6876" xr:uid="{C7109833-6155-465D-AC03-B360A2368B73}"/>
    <cellStyle name="Normal 15 2 4 8 2" xfId="20747" xr:uid="{283EF4D3-1F33-4CF3-AC0F-3FDF1F21291C}"/>
    <cellStyle name="Normal 15 2 4 9" xfId="8400" xr:uid="{456CFED9-8F30-42C2-811A-A5E4A0BE5B87}"/>
    <cellStyle name="Normal 15 2 4 9 2" xfId="22265" xr:uid="{26AFB9F4-6330-41BA-8B65-8499D20467FE}"/>
    <cellStyle name="Normal 15 2 5" xfId="1488" xr:uid="{D813558E-AFEE-4A25-81B9-D00DA9202BBF}"/>
    <cellStyle name="Normal 15 2 5 2" xfId="4212" xr:uid="{01932486-F57B-4CE7-83A5-6D65FC6D444C}"/>
    <cellStyle name="Normal 15 2 5 2 2" xfId="9656" xr:uid="{88DE4491-7AEF-4BAE-80FB-50D3C65034DF}"/>
    <cellStyle name="Normal 15 2 5 2 2 2" xfId="23521" xr:uid="{02B624A3-2D08-4D9A-B136-08EF9E7FBE69}"/>
    <cellStyle name="Normal 15 2 5 2 3" xfId="18246" xr:uid="{1FE2E3AA-535B-4804-B020-EDD41B205578}"/>
    <cellStyle name="Normal 15 2 5 3" xfId="3202" xr:uid="{32076108-A54D-4467-BCBC-C29262910471}"/>
    <cellStyle name="Normal 15 2 5 3 2" xfId="17244" xr:uid="{DA0526E3-C5F2-4F5B-BFBF-30C6947A02B6}"/>
    <cellStyle name="Normal 15 2 5 4" xfId="7134" xr:uid="{DA195BB6-7A8B-49A3-B769-61E5E4985096}"/>
    <cellStyle name="Normal 15 2 5 4 2" xfId="21005" xr:uid="{A5679E44-BFE9-4E8C-948D-F1D8DF2017BF}"/>
    <cellStyle name="Normal 15 2 5 5" xfId="8648" xr:uid="{19B98086-3A8A-49BC-8E66-2567444BADD1}"/>
    <cellStyle name="Normal 15 2 5 5 2" xfId="22513" xr:uid="{2437A41D-8D1D-48B0-B2AE-5BFC7320E97B}"/>
    <cellStyle name="Normal 15 2 5 6" xfId="12268" xr:uid="{CD6B0F1B-8CBA-4273-9F76-865CBD0F9058}"/>
    <cellStyle name="Normal 15 2 5 6 2" xfId="26132" xr:uid="{B898C4E4-F820-430A-9462-6191ADC1EEB9}"/>
    <cellStyle name="Normal 15 2 5 7" xfId="14013" xr:uid="{68B051FD-5B1A-4549-AE75-C25D024FAF35}"/>
    <cellStyle name="Normal 15 2 5 7 2" xfId="27877" xr:uid="{F304CB95-502D-4C76-808C-6806B6D38974}"/>
    <cellStyle name="Normal 15 2 5 8" xfId="15561" xr:uid="{24682B3E-4DE3-4CA7-9E54-DF45144EF571}"/>
    <cellStyle name="Normal 15 2 6" xfId="1996" xr:uid="{691CC7E4-C458-4255-97E8-C9EB034AD1D2}"/>
    <cellStyle name="Normal 15 2 6 2" xfId="3716" xr:uid="{D71C9917-9152-4CBA-A145-EF4A60A106BA}"/>
    <cellStyle name="Normal 15 2 6 2 2" xfId="17750" xr:uid="{E7EFB00F-E48D-470D-94F8-C04FD7951EDF}"/>
    <cellStyle name="Normal 15 2 6 3" xfId="7642" xr:uid="{852AAB65-3BB6-4A16-AF1A-163B8DEAF446}"/>
    <cellStyle name="Normal 15 2 6 3 2" xfId="21511" xr:uid="{29DC6E60-B500-4F13-BAFF-505361F36E3A}"/>
    <cellStyle name="Normal 15 2 6 4" xfId="9160" xr:uid="{19A3CA24-2757-4D19-A6D2-9D6B601F12EE}"/>
    <cellStyle name="Normal 15 2 6 4 2" xfId="23025" xr:uid="{3D7798AC-B71C-48BD-8EF7-C73C3BD1310D}"/>
    <cellStyle name="Normal 15 2 6 5" xfId="12774" xr:uid="{BB4E9A77-C6CB-4D81-9FAB-EA631F08ED37}"/>
    <cellStyle name="Normal 15 2 6 5 2" xfId="26638" xr:uid="{B0DB7A0A-1D81-4F57-8DA2-F5EF0042C7F0}"/>
    <cellStyle name="Normal 15 2 6 6" xfId="14519" xr:uid="{AF224483-EE32-4D3A-9270-2C57F1A00523}"/>
    <cellStyle name="Normal 15 2 6 6 2" xfId="28383" xr:uid="{9C1F3B0E-1A29-4AE4-B9C9-261257A7282A}"/>
    <cellStyle name="Normal 15 2 6 7" xfId="16067" xr:uid="{2AB32003-F89E-44B8-8E08-B444C4ADBE09}"/>
    <cellStyle name="Normal 15 2 7" xfId="4712" xr:uid="{6952184D-D6A7-4D3F-8F8B-F042BB946C60}"/>
    <cellStyle name="Normal 15 2 7 2" xfId="10158" xr:uid="{35E9318E-1F29-4FAA-9D46-46AAA8A375FC}"/>
    <cellStyle name="Normal 15 2 7 2 2" xfId="24023" xr:uid="{773C9DA0-F835-4A8D-AAE0-A0D100709428}"/>
    <cellStyle name="Normal 15 2 7 3" xfId="18746" xr:uid="{CBDEE45B-C135-4F39-ABBE-1785C9657E1F}"/>
    <cellStyle name="Normal 15 2 8" xfId="5188" xr:uid="{198963AA-5E98-41E9-9FBB-8D6AA3218212}"/>
    <cellStyle name="Normal 15 2 8 2" xfId="10660" xr:uid="{4B2B2AAC-1540-4EA0-8EAB-F17D4AEF6FE7}"/>
    <cellStyle name="Normal 15 2 8 2 2" xfId="24525" xr:uid="{87B79C9B-C993-40B8-8384-ACF76DCCC77B}"/>
    <cellStyle name="Normal 15 2 8 3" xfId="19222" xr:uid="{ED4728F2-E5DE-4C55-BC3F-C5B61371D709}"/>
    <cellStyle name="Normal 15 2 9" xfId="5688" xr:uid="{356AE372-3423-4539-9C81-2B9A7E4CE086}"/>
    <cellStyle name="Normal 15 2 9 2" xfId="11162" xr:uid="{90BAD1D1-A92D-4152-9556-1657F59064BF}"/>
    <cellStyle name="Normal 15 2 9 2 2" xfId="25027" xr:uid="{74AD364A-ED96-48B3-8AE2-2A60B89FC710}"/>
    <cellStyle name="Normal 15 2 9 3" xfId="19722" xr:uid="{380F59EB-548E-4CCD-A413-EB810BB6FC5E}"/>
    <cellStyle name="Normal 15 3" xfId="1002" xr:uid="{FAB69F05-13E6-4381-8FB8-8B04AFAE141A}"/>
    <cellStyle name="Normal 15 3 10" xfId="2748" xr:uid="{C859D3A5-5C9D-4393-A7AB-8FFA5754443E}"/>
    <cellStyle name="Normal 15 3 10 2" xfId="16790" xr:uid="{F1C3C3BB-8127-4EB3-8245-0F6E8864B33D}"/>
    <cellStyle name="Normal 15 3 11" xfId="6648" xr:uid="{5F17DB55-34DF-4164-BB24-66CF897AC551}"/>
    <cellStyle name="Normal 15 3 11 2" xfId="20519" xr:uid="{93F559CA-5AB4-4BB2-ABA7-3D066844ACEB}"/>
    <cellStyle name="Normal 15 3 12" xfId="8172" xr:uid="{59FDB376-9641-4DD9-AE80-9A705EEC57BA}"/>
    <cellStyle name="Normal 15 3 12 2" xfId="22037" xr:uid="{10DBDCC8-5075-4E0C-91C1-2A6E92D10A65}"/>
    <cellStyle name="Normal 15 3 13" xfId="11782" xr:uid="{4159B743-C793-4013-AD51-F1D8BB0408ED}"/>
    <cellStyle name="Normal 15 3 13 2" xfId="25646" xr:uid="{B6048DE3-8CB9-48D4-A928-60BF4AEB9930}"/>
    <cellStyle name="Normal 15 3 14" xfId="13527" xr:uid="{CDC68C99-F81B-481E-9D3F-F1ABABB0C441}"/>
    <cellStyle name="Normal 15 3 14 2" xfId="27391" xr:uid="{4C026154-BD59-4A7B-B25A-8E71C5E10E28}"/>
    <cellStyle name="Normal 15 3 15" xfId="15075" xr:uid="{B8BBC393-747A-41E4-9CE1-95A3B6B81D25}"/>
    <cellStyle name="Normal 15 3 2" xfId="1052" xr:uid="{821D4728-77A7-4B90-82EF-2B11F511E07C}"/>
    <cellStyle name="Normal 15 3 2 10" xfId="6698" xr:uid="{A262724C-C5A8-4437-8DB3-779B0DBBB954}"/>
    <cellStyle name="Normal 15 3 2 10 2" xfId="20569" xr:uid="{3DDCF668-91C1-4700-8667-3BBCC5C42302}"/>
    <cellStyle name="Normal 15 3 2 11" xfId="8222" xr:uid="{8CCD403A-9E72-4A96-89ED-DA67DBA4414F}"/>
    <cellStyle name="Normal 15 3 2 11 2" xfId="22087" xr:uid="{AAC308A6-D836-4811-95D6-308ABCA16077}"/>
    <cellStyle name="Normal 15 3 2 12" xfId="11832" xr:uid="{6EBFD871-5324-4C85-A6F1-D77D00B9DA11}"/>
    <cellStyle name="Normal 15 3 2 12 2" xfId="25696" xr:uid="{50227639-5E26-4517-96BA-E767C260C016}"/>
    <cellStyle name="Normal 15 3 2 13" xfId="13577" xr:uid="{2B699C8E-7A0E-4175-9D86-72C8F673E3DF}"/>
    <cellStyle name="Normal 15 3 2 13 2" xfId="27441" xr:uid="{1BB4B686-3160-43A3-BA1A-58C6E1A6DD6A}"/>
    <cellStyle name="Normal 15 3 2 14" xfId="15125" xr:uid="{CB02A8E5-6226-4F26-A87C-64074B06C910}"/>
    <cellStyle name="Normal 15 3 2 2" xfId="1176" xr:uid="{2B8028E7-5EFB-47E0-9C86-0AA8E514A546}"/>
    <cellStyle name="Normal 15 3 2 2 10" xfId="8346" xr:uid="{18F23643-9FCB-4BCA-B739-98D79BAEC0C2}"/>
    <cellStyle name="Normal 15 3 2 2 10 2" xfId="22211" xr:uid="{8D5FEE80-06F9-4B5B-B954-7B59D1B6D872}"/>
    <cellStyle name="Normal 15 3 2 2 11" xfId="11956" xr:uid="{61722137-CF33-406B-AC90-BE90784B6D48}"/>
    <cellStyle name="Normal 15 3 2 2 11 2" xfId="25820" xr:uid="{2AC3F5FB-B365-4810-B4F6-92B36D53EF83}"/>
    <cellStyle name="Normal 15 3 2 2 12" xfId="13701" xr:uid="{151D27DC-5887-4397-AFC8-DDA942D76CDF}"/>
    <cellStyle name="Normal 15 3 2 2 12 2" xfId="27565" xr:uid="{2452AE2C-69FC-4B0F-A38E-7D52AB6F3FEE}"/>
    <cellStyle name="Normal 15 3 2 2 13" xfId="15249" xr:uid="{A297273B-D97A-4B20-B400-D2FF9F06C105}"/>
    <cellStyle name="Normal 15 3 2 2 2" xfId="1424" xr:uid="{A7B0A01D-AB6B-4C13-9A3B-49C05AC28816}"/>
    <cellStyle name="Normal 15 3 2 2 2 10" xfId="12204" xr:uid="{8C76DBDE-7CF9-482A-89C6-1125FDDCF9FF}"/>
    <cellStyle name="Normal 15 3 2 2 2 10 2" xfId="26068" xr:uid="{1D496F3A-3998-42FB-8227-D00833180B7F}"/>
    <cellStyle name="Normal 15 3 2 2 2 11" xfId="13949" xr:uid="{57E525E0-AD9D-4855-A3DF-2AE5A1E0885F}"/>
    <cellStyle name="Normal 15 3 2 2 2 11 2" xfId="27813" xr:uid="{D18A9DDB-ED70-4993-A116-746D3BC0BD35}"/>
    <cellStyle name="Normal 15 3 2 2 2 12" xfId="15497" xr:uid="{6F194D43-5FB8-4CFA-B7E0-53B7F01685B3}"/>
    <cellStyle name="Normal 15 3 2 2 2 2" xfId="1930" xr:uid="{70026CD2-09D8-4608-A369-8F19F4AA454A}"/>
    <cellStyle name="Normal 15 3 2 2 2 2 2" xfId="4652" xr:uid="{03A1DE87-9F6C-4338-9B18-CFEB978A48CF}"/>
    <cellStyle name="Normal 15 3 2 2 2 2 2 2" xfId="10098" xr:uid="{C70A009F-CC91-4285-94FA-590A0EE0D7E1}"/>
    <cellStyle name="Normal 15 3 2 2 2 2 2 2 2" xfId="23963" xr:uid="{90451EBC-0B9A-4E65-82E9-54433F56E46C}"/>
    <cellStyle name="Normal 15 3 2 2 2 2 2 3" xfId="18686" xr:uid="{624388F2-23F1-4A3E-BA85-85B9F40233F1}"/>
    <cellStyle name="Normal 15 3 2 2 2 2 3" xfId="3642" xr:uid="{A7A68EE2-2046-4237-A65B-C89B1C86330D}"/>
    <cellStyle name="Normal 15 3 2 2 2 2 3 2" xfId="17684" xr:uid="{E68F001C-9894-4FE7-A51D-E4E1371E14EC}"/>
    <cellStyle name="Normal 15 3 2 2 2 2 4" xfId="7576" xr:uid="{4E3F2CCF-338E-41CF-8340-2670B2B2E4CC}"/>
    <cellStyle name="Normal 15 3 2 2 2 2 4 2" xfId="21447" xr:uid="{D37E226A-758D-4872-9115-B73B094F2048}"/>
    <cellStyle name="Normal 15 3 2 2 2 2 5" xfId="9090" xr:uid="{99C186A9-EDCC-4328-B5A5-62016A473196}"/>
    <cellStyle name="Normal 15 3 2 2 2 2 5 2" xfId="22955" xr:uid="{F2C5BB2F-470B-45F3-B59B-84E0F7CD70FC}"/>
    <cellStyle name="Normal 15 3 2 2 2 2 6" xfId="12710" xr:uid="{87263833-C37E-4A8C-9714-5854CD6AED02}"/>
    <cellStyle name="Normal 15 3 2 2 2 2 6 2" xfId="26574" xr:uid="{A37F64A4-20EC-4B75-B51A-5C2F53140E6B}"/>
    <cellStyle name="Normal 15 3 2 2 2 2 7" xfId="14455" xr:uid="{F9C8C012-AC89-47B6-8813-219FE7CE583C}"/>
    <cellStyle name="Normal 15 3 2 2 2 2 7 2" xfId="28319" xr:uid="{4FF54931-5DC5-42EF-A2B6-45C0790D2355}"/>
    <cellStyle name="Normal 15 3 2 2 2 2 8" xfId="16003" xr:uid="{D22965CE-D64F-4792-BB57-6FEDF67531DE}"/>
    <cellStyle name="Normal 15 3 2 2 2 3" xfId="2438" xr:uid="{07B4CC76-86CF-43AE-8644-28A7D290E607}"/>
    <cellStyle name="Normal 15 3 2 2 2 3 2" xfId="4158" xr:uid="{9A1C69F3-125F-4611-BAC9-4338651DDFBF}"/>
    <cellStyle name="Normal 15 3 2 2 2 3 2 2" xfId="18192" xr:uid="{1E9A8947-444B-4087-B6F0-D36DB132175B}"/>
    <cellStyle name="Normal 15 3 2 2 2 3 3" xfId="8084" xr:uid="{1AAC7CDA-1F81-4585-A2F1-56E721197C05}"/>
    <cellStyle name="Normal 15 3 2 2 2 3 3 2" xfId="21953" xr:uid="{BB556E36-B4FA-463A-AF0B-F3F42AF9B332}"/>
    <cellStyle name="Normal 15 3 2 2 2 3 4" xfId="9602" xr:uid="{02DC2821-4CB3-4B20-B937-07106B3AF392}"/>
    <cellStyle name="Normal 15 3 2 2 2 3 4 2" xfId="23467" xr:uid="{90F360F6-9099-426E-8633-2D00EF618C93}"/>
    <cellStyle name="Normal 15 3 2 2 2 3 5" xfId="13216" xr:uid="{25ECE298-3CE9-4F8A-9BDF-55665D08CB4B}"/>
    <cellStyle name="Normal 15 3 2 2 2 3 5 2" xfId="27080" xr:uid="{F46A3D13-3EA1-4D47-B711-FD5577C63E1E}"/>
    <cellStyle name="Normal 15 3 2 2 2 3 6" xfId="14961" xr:uid="{B824F8ED-1FD7-4F42-9A0D-AE7BA75592FE}"/>
    <cellStyle name="Normal 15 3 2 2 2 3 6 2" xfId="28825" xr:uid="{19878635-E3A5-424F-938D-89CC9EE45CB0}"/>
    <cellStyle name="Normal 15 3 2 2 2 3 7" xfId="16509" xr:uid="{B8EFF193-7CD8-4A76-800B-9BFE09C23708}"/>
    <cellStyle name="Normal 15 3 2 2 2 4" xfId="5130" xr:uid="{A25B1E85-52A8-42EB-A916-E78ACA241BCB}"/>
    <cellStyle name="Normal 15 3 2 2 2 4 2" xfId="10600" xr:uid="{EF74DCC9-02C1-4716-8EA3-06DDC59F66DB}"/>
    <cellStyle name="Normal 15 3 2 2 2 4 2 2" xfId="24465" xr:uid="{8298B807-93B1-4859-A903-E9EC8F51808A}"/>
    <cellStyle name="Normal 15 3 2 2 2 4 3" xfId="19164" xr:uid="{E8F0AE7D-F93A-44DE-8E6C-D649E8D25C21}"/>
    <cellStyle name="Normal 15 3 2 2 2 5" xfId="5628" xr:uid="{BB1C66F8-C3CE-45C6-B206-153F3CCC0B1C}"/>
    <cellStyle name="Normal 15 3 2 2 2 5 2" xfId="11102" xr:uid="{BBE4A4DC-1889-495E-8277-339185DE4B19}"/>
    <cellStyle name="Normal 15 3 2 2 2 5 2 2" xfId="24967" xr:uid="{6E91C281-8914-4D1F-ADC5-58387D85C6C5}"/>
    <cellStyle name="Normal 15 3 2 2 2 5 3" xfId="19662" xr:uid="{A0F8B979-1D29-4D2D-BBCB-DA0E6A879CB8}"/>
    <cellStyle name="Normal 15 3 2 2 2 6" xfId="6130" xr:uid="{BC3D6CA4-3484-4448-8D11-A6D8FE2E5CB2}"/>
    <cellStyle name="Normal 15 3 2 2 2 6 2" xfId="11604" xr:uid="{DBBF5FE0-826E-4EAA-B744-FC6427619C88}"/>
    <cellStyle name="Normal 15 3 2 2 2 6 2 2" xfId="25469" xr:uid="{BDF45977-1439-4737-AAC6-B0CC5E8F7C1B}"/>
    <cellStyle name="Normal 15 3 2 2 2 6 3" xfId="20164" xr:uid="{C2251FCA-808F-45AE-9FDC-EF84788F9760}"/>
    <cellStyle name="Normal 15 3 2 2 2 7" xfId="3148" xr:uid="{03414E89-7666-441B-84D6-67802D2DEEAB}"/>
    <cellStyle name="Normal 15 3 2 2 2 7 2" xfId="17190" xr:uid="{43E25560-0B61-4FB7-B78F-856006BBC418}"/>
    <cellStyle name="Normal 15 3 2 2 2 8" xfId="7070" xr:uid="{318B5C44-490B-4146-921A-91BDD9E8B977}"/>
    <cellStyle name="Normal 15 3 2 2 2 8 2" xfId="20941" xr:uid="{4256C5B8-BAB8-4FA4-97F6-7CDAD405B4DB}"/>
    <cellStyle name="Normal 15 3 2 2 2 9" xfId="8594" xr:uid="{7265B1D3-34D3-4870-AA4B-F12FA1029401}"/>
    <cellStyle name="Normal 15 3 2 2 2 9 2" xfId="22459" xr:uid="{E813C00D-BBD2-42A7-86D3-242DEA157B35}"/>
    <cellStyle name="Normal 15 3 2 2 3" xfId="1682" xr:uid="{EAC465E1-3B65-47DD-87D3-3D18B024F8D9}"/>
    <cellStyle name="Normal 15 3 2 2 3 2" xfId="4404" xr:uid="{6D3D9A93-A7F1-4BE9-811F-EBEABF720D0A}"/>
    <cellStyle name="Normal 15 3 2 2 3 2 2" xfId="9850" xr:uid="{0056FEBE-1A97-4733-8F69-AE88B21EFC98}"/>
    <cellStyle name="Normal 15 3 2 2 3 2 2 2" xfId="23715" xr:uid="{23FC1006-66F8-4373-AF05-DB40EC35B7F0}"/>
    <cellStyle name="Normal 15 3 2 2 3 2 3" xfId="18438" xr:uid="{A50522B4-1A0C-40F7-9FEA-A50223BEFF78}"/>
    <cellStyle name="Normal 15 3 2 2 3 3" xfId="3394" xr:uid="{E185B30A-FFDF-40A8-A630-610CC55F1A3C}"/>
    <cellStyle name="Normal 15 3 2 2 3 3 2" xfId="17436" xr:uid="{9D6D0C3A-CE7B-466D-A7F3-52C5C1519516}"/>
    <cellStyle name="Normal 15 3 2 2 3 4" xfId="7328" xr:uid="{845FE24C-B6F2-4F79-B47B-D9DC15C0A261}"/>
    <cellStyle name="Normal 15 3 2 2 3 4 2" xfId="21199" xr:uid="{A6844486-D1FA-4705-8D8B-1B134EED55BF}"/>
    <cellStyle name="Normal 15 3 2 2 3 5" xfId="8842" xr:uid="{F708166E-2C8C-47E6-8234-0076231114B8}"/>
    <cellStyle name="Normal 15 3 2 2 3 5 2" xfId="22707" xr:uid="{414D96BB-FDF9-4352-A827-26C73D17DD9F}"/>
    <cellStyle name="Normal 15 3 2 2 3 6" xfId="12462" xr:uid="{E5A75FBF-75FE-4BEF-8A1D-418F17A69606}"/>
    <cellStyle name="Normal 15 3 2 2 3 6 2" xfId="26326" xr:uid="{EA1570F1-92EE-4428-837A-B3F94B8FFFB8}"/>
    <cellStyle name="Normal 15 3 2 2 3 7" xfId="14207" xr:uid="{0E56691D-DDF0-4D63-9FB2-5EC89528E6E8}"/>
    <cellStyle name="Normal 15 3 2 2 3 7 2" xfId="28071" xr:uid="{1BB7F9DF-3E5C-4367-BEC7-09D2821DACF7}"/>
    <cellStyle name="Normal 15 3 2 2 3 8" xfId="15755" xr:uid="{719AD46D-426D-4822-81CE-DD44FFA475DF}"/>
    <cellStyle name="Normal 15 3 2 2 4" xfId="2190" xr:uid="{0ACA5103-CCA8-427F-B678-02B0A81F8064}"/>
    <cellStyle name="Normal 15 3 2 2 4 2" xfId="3910" xr:uid="{5CC6959F-AF15-4224-A639-49BFD269C5E4}"/>
    <cellStyle name="Normal 15 3 2 2 4 2 2" xfId="17944" xr:uid="{48D5027F-0CF9-4B44-886C-3857EB8871E6}"/>
    <cellStyle name="Normal 15 3 2 2 4 3" xfId="7836" xr:uid="{2DCEA66E-3ED7-4A0D-A6BC-937D766492CE}"/>
    <cellStyle name="Normal 15 3 2 2 4 3 2" xfId="21705" xr:uid="{6F51811F-EB9C-4702-B2C3-16BCAE6CDEFA}"/>
    <cellStyle name="Normal 15 3 2 2 4 4" xfId="9354" xr:uid="{4A38E2C3-C766-4280-B06B-A54CC5C8CA7F}"/>
    <cellStyle name="Normal 15 3 2 2 4 4 2" xfId="23219" xr:uid="{708E05CB-B6F9-4177-B117-2190F49D1210}"/>
    <cellStyle name="Normal 15 3 2 2 4 5" xfId="12968" xr:uid="{359F9F24-A526-49E8-92E7-B0E5D6E9BF7A}"/>
    <cellStyle name="Normal 15 3 2 2 4 5 2" xfId="26832" xr:uid="{EE3C0C02-89AB-4B2F-B631-4E4DAC8867D6}"/>
    <cellStyle name="Normal 15 3 2 2 4 6" xfId="14713" xr:uid="{6882CAF9-7C9C-4176-8382-3064DF6B7541}"/>
    <cellStyle name="Normal 15 3 2 2 4 6 2" xfId="28577" xr:uid="{4B6E075E-D073-4975-A226-207265569169}"/>
    <cellStyle name="Normal 15 3 2 2 4 7" xfId="16261" xr:uid="{7CE35264-1033-4286-9705-4F5DCCE0B657}"/>
    <cellStyle name="Normal 15 3 2 2 5" xfId="4891" xr:uid="{B4440037-12EE-4E15-BCA5-689093713557}"/>
    <cellStyle name="Normal 15 3 2 2 5 2" xfId="10352" xr:uid="{2A2997C6-C70E-46F4-8F18-22714821C0C5}"/>
    <cellStyle name="Normal 15 3 2 2 5 2 2" xfId="24217" xr:uid="{A2A5D689-CBEA-4C8B-9B61-AC91EC74703F}"/>
    <cellStyle name="Normal 15 3 2 2 5 3" xfId="18925" xr:uid="{4727BB0C-ECC4-4619-97A0-5FB68775961C}"/>
    <cellStyle name="Normal 15 3 2 2 6" xfId="5380" xr:uid="{91CFAD12-CC96-4641-A4A9-81ABE4E551BB}"/>
    <cellStyle name="Normal 15 3 2 2 6 2" xfId="10854" xr:uid="{DB6F92ED-CE76-465A-BC7F-57A5A12A09D1}"/>
    <cellStyle name="Normal 15 3 2 2 6 2 2" xfId="24719" xr:uid="{EF774859-E6FF-42BA-B94F-76439CAD453A}"/>
    <cellStyle name="Normal 15 3 2 2 6 3" xfId="19414" xr:uid="{37044585-4DA0-474F-8B07-DD32C6116A08}"/>
    <cellStyle name="Normal 15 3 2 2 7" xfId="5882" xr:uid="{5E2D7760-7163-4158-8580-68648E4D68E4}"/>
    <cellStyle name="Normal 15 3 2 2 7 2" xfId="11356" xr:uid="{F3490B22-9102-4C92-BC42-D57AACBD82A8}"/>
    <cellStyle name="Normal 15 3 2 2 7 2 2" xfId="25221" xr:uid="{FCA0EA3D-997E-4F39-87A4-8B5869EB740B}"/>
    <cellStyle name="Normal 15 3 2 2 7 3" xfId="19916" xr:uid="{9E904791-42D5-4F17-AC7A-FE5EB16D2A45}"/>
    <cellStyle name="Normal 15 3 2 2 8" xfId="2907" xr:uid="{95CBB10D-AC6A-4BCB-B12F-50ADCAA98595}"/>
    <cellStyle name="Normal 15 3 2 2 8 2" xfId="16949" xr:uid="{D5D20C8B-F905-4F98-B9A2-D45DF526D29E}"/>
    <cellStyle name="Normal 15 3 2 2 9" xfId="6822" xr:uid="{B87A5F67-14D2-4B85-9897-0E1A48AC7437}"/>
    <cellStyle name="Normal 15 3 2 2 9 2" xfId="20693" xr:uid="{CD4AB61F-27D5-48C1-AF4B-45E85D243E75}"/>
    <cellStyle name="Normal 15 3 2 3" xfId="1300" xr:uid="{6330F864-7CE5-4362-B8B4-630C9B24D9FA}"/>
    <cellStyle name="Normal 15 3 2 3 10" xfId="12080" xr:uid="{E96AFC58-B2EB-4BAF-B1B3-3EEF44968890}"/>
    <cellStyle name="Normal 15 3 2 3 10 2" xfId="25944" xr:uid="{D95C02A6-08C4-48DB-A01F-5E59441E2FB0}"/>
    <cellStyle name="Normal 15 3 2 3 11" xfId="13825" xr:uid="{1D520C0C-4FD0-4032-A8DD-9307869990CE}"/>
    <cellStyle name="Normal 15 3 2 3 11 2" xfId="27689" xr:uid="{FD5FDE81-4308-44E5-8D04-86C0D3CC0B4A}"/>
    <cellStyle name="Normal 15 3 2 3 12" xfId="15373" xr:uid="{95CC22C8-5B88-4B21-878E-C9E1891DA05A}"/>
    <cellStyle name="Normal 15 3 2 3 2" xfId="1806" xr:uid="{CDCFC8EC-18BB-4E1D-9DF6-FFCC2A902CCA}"/>
    <cellStyle name="Normal 15 3 2 3 2 2" xfId="4528" xr:uid="{6BAD78ED-4759-4128-BBF2-3C56E3B85B9E}"/>
    <cellStyle name="Normal 15 3 2 3 2 2 2" xfId="9974" xr:uid="{C2E875A2-5229-4825-B095-D25F68CFF6FD}"/>
    <cellStyle name="Normal 15 3 2 3 2 2 2 2" xfId="23839" xr:uid="{B2D74EB1-6367-435D-8AC8-7FDF30C02175}"/>
    <cellStyle name="Normal 15 3 2 3 2 2 3" xfId="18562" xr:uid="{0CB2D399-3963-4D87-A05D-D5C4CC6F3A93}"/>
    <cellStyle name="Normal 15 3 2 3 2 3" xfId="3518" xr:uid="{A204C392-2941-497F-90C1-4ABAA1B8995A}"/>
    <cellStyle name="Normal 15 3 2 3 2 3 2" xfId="17560" xr:uid="{E45F3727-6588-448E-A1BA-6A6D16415AE0}"/>
    <cellStyle name="Normal 15 3 2 3 2 4" xfId="7452" xr:uid="{4FAF777F-E351-4113-BDFF-C2603F201EA0}"/>
    <cellStyle name="Normal 15 3 2 3 2 4 2" xfId="21323" xr:uid="{4B59E98E-1E6A-4457-B208-37F99EE1D113}"/>
    <cellStyle name="Normal 15 3 2 3 2 5" xfId="8966" xr:uid="{09BBCDA7-73FA-462E-9B47-EDA202167090}"/>
    <cellStyle name="Normal 15 3 2 3 2 5 2" xfId="22831" xr:uid="{C5462A6A-781C-4865-BF29-1429F5D7FD8D}"/>
    <cellStyle name="Normal 15 3 2 3 2 6" xfId="12586" xr:uid="{605C4C26-AC51-42B5-B3FA-D624B4FD3F56}"/>
    <cellStyle name="Normal 15 3 2 3 2 6 2" xfId="26450" xr:uid="{8F2FA7A9-CB32-4201-BC38-011BFF288F69}"/>
    <cellStyle name="Normal 15 3 2 3 2 7" xfId="14331" xr:uid="{83315B5B-C3BD-4839-936E-88DCD86D729F}"/>
    <cellStyle name="Normal 15 3 2 3 2 7 2" xfId="28195" xr:uid="{80A38169-FCF0-4C07-95FA-BF7640AAC02A}"/>
    <cellStyle name="Normal 15 3 2 3 2 8" xfId="15879" xr:uid="{BDDCB887-7075-45E4-9A11-4160FA0020E3}"/>
    <cellStyle name="Normal 15 3 2 3 3" xfId="2314" xr:uid="{693AA0E9-D215-458C-A015-3B4658779F42}"/>
    <cellStyle name="Normal 15 3 2 3 3 2" xfId="4034" xr:uid="{E1DEBC95-5587-4AAB-ABAA-E84AEA497887}"/>
    <cellStyle name="Normal 15 3 2 3 3 2 2" xfId="18068" xr:uid="{83A2413B-C7D8-4415-8639-F24ADBDF2CB4}"/>
    <cellStyle name="Normal 15 3 2 3 3 3" xfId="7960" xr:uid="{269DB648-7DFD-432A-8034-F5BCBA024CE6}"/>
    <cellStyle name="Normal 15 3 2 3 3 3 2" xfId="21829" xr:uid="{0F0B271A-5A8E-4F1C-9876-FBE6AD3B160A}"/>
    <cellStyle name="Normal 15 3 2 3 3 4" xfId="9478" xr:uid="{18EA0B68-9F4B-4BD0-A6C9-1C15A20FC2B6}"/>
    <cellStyle name="Normal 15 3 2 3 3 4 2" xfId="23343" xr:uid="{D85B0A18-BDEF-4C7A-90F8-1FC68B0BA588}"/>
    <cellStyle name="Normal 15 3 2 3 3 5" xfId="13092" xr:uid="{80BE4CC2-F017-478B-87E7-6A4B83047121}"/>
    <cellStyle name="Normal 15 3 2 3 3 5 2" xfId="26956" xr:uid="{6A76AF9D-D984-40C0-9AC6-CE90114F9DCE}"/>
    <cellStyle name="Normal 15 3 2 3 3 6" xfId="14837" xr:uid="{BFB535C9-A46C-4B81-923C-4581EBC528A8}"/>
    <cellStyle name="Normal 15 3 2 3 3 6 2" xfId="28701" xr:uid="{1BB60EBE-1E3B-4BD7-BAAE-B020155F5BFA}"/>
    <cellStyle name="Normal 15 3 2 3 3 7" xfId="16385" xr:uid="{609A1401-6099-487A-8799-DD8E55F0CE19}"/>
    <cellStyle name="Normal 15 3 2 3 4" xfId="5007" xr:uid="{A48C3956-2A1C-4487-8C38-C68185033058}"/>
    <cellStyle name="Normal 15 3 2 3 4 2" xfId="10476" xr:uid="{1184485D-3CC6-4375-B1B7-DA6A6FB1B657}"/>
    <cellStyle name="Normal 15 3 2 3 4 2 2" xfId="24341" xr:uid="{ADC1CE32-3C5F-44E9-A7A3-7C468ADD58EB}"/>
    <cellStyle name="Normal 15 3 2 3 4 3" xfId="19041" xr:uid="{1A5366C5-3F39-43D5-8D3B-EC658F300F0A}"/>
    <cellStyle name="Normal 15 3 2 3 5" xfId="5504" xr:uid="{B7076279-1DFD-47FF-9CF3-E8A701D8439B}"/>
    <cellStyle name="Normal 15 3 2 3 5 2" xfId="10978" xr:uid="{A9DC59F2-17DF-4215-A097-94E153AE99CA}"/>
    <cellStyle name="Normal 15 3 2 3 5 2 2" xfId="24843" xr:uid="{330DF910-AC88-439A-B68E-16E36DD268AE}"/>
    <cellStyle name="Normal 15 3 2 3 5 3" xfId="19538" xr:uid="{E0D1460C-BE82-4C16-8198-CD43CC116566}"/>
    <cellStyle name="Normal 15 3 2 3 6" xfId="6006" xr:uid="{6A79D026-C1CB-447D-A16B-22A85C7E5F0F}"/>
    <cellStyle name="Normal 15 3 2 3 6 2" xfId="11480" xr:uid="{0DBF3A5B-01AF-4EF9-B626-0FF61A3E30DE}"/>
    <cellStyle name="Normal 15 3 2 3 6 2 2" xfId="25345" xr:uid="{C7CEEDC9-8115-453E-AE0E-BCC0D4F07553}"/>
    <cellStyle name="Normal 15 3 2 3 6 3" xfId="20040" xr:uid="{D2224FE0-4945-4842-90E5-47A2A6442F5E}"/>
    <cellStyle name="Normal 15 3 2 3 7" xfId="3025" xr:uid="{D2EB0764-71E5-43C5-813E-5EA483CB707B}"/>
    <cellStyle name="Normal 15 3 2 3 7 2" xfId="17067" xr:uid="{F635EFF4-6E3D-4A2C-88DF-F7C714D96CFF}"/>
    <cellStyle name="Normal 15 3 2 3 8" xfId="6946" xr:uid="{394641AF-1BBF-4633-80DC-94F1A57E4115}"/>
    <cellStyle name="Normal 15 3 2 3 8 2" xfId="20817" xr:uid="{61267C58-32BB-4F69-AE39-DEBE68D87435}"/>
    <cellStyle name="Normal 15 3 2 3 9" xfId="8470" xr:uid="{BD6BEA12-EBEE-4770-B408-73C2A3F61772}"/>
    <cellStyle name="Normal 15 3 2 3 9 2" xfId="22335" xr:uid="{02BD7EB8-CA90-474E-9FC2-1EBC63ABC51F}"/>
    <cellStyle name="Normal 15 3 2 4" xfId="1558" xr:uid="{4DA23F3A-3C65-4B44-841D-77F1980BD8FD}"/>
    <cellStyle name="Normal 15 3 2 4 2" xfId="4281" xr:uid="{089E56E6-D890-4CA0-AD36-D034168D10EC}"/>
    <cellStyle name="Normal 15 3 2 4 2 2" xfId="9726" xr:uid="{81403C2E-16FB-483D-B1DA-1340B10269E4}"/>
    <cellStyle name="Normal 15 3 2 4 2 2 2" xfId="23591" xr:uid="{CD59CC88-9B15-4290-B3CD-817F806EC8F2}"/>
    <cellStyle name="Normal 15 3 2 4 2 3" xfId="18315" xr:uid="{D3AD7976-DED0-4428-BD17-3617A9CA6478}"/>
    <cellStyle name="Normal 15 3 2 4 3" xfId="3271" xr:uid="{A8CF78DC-DCD0-4E41-AC04-F645FB5537A8}"/>
    <cellStyle name="Normal 15 3 2 4 3 2" xfId="17313" xr:uid="{C06DDED2-E9E6-42FF-AA65-60EB3BE4647B}"/>
    <cellStyle name="Normal 15 3 2 4 4" xfId="7204" xr:uid="{F10507E3-1AA5-4001-9869-B4FFBA1A94CC}"/>
    <cellStyle name="Normal 15 3 2 4 4 2" xfId="21075" xr:uid="{F057C1BA-BFAC-436B-9BE3-B06A23F4F160}"/>
    <cellStyle name="Normal 15 3 2 4 5" xfId="8718" xr:uid="{0822D362-2181-48FF-ABB8-E425FD3E0F00}"/>
    <cellStyle name="Normal 15 3 2 4 5 2" xfId="22583" xr:uid="{3D18F4AA-3DA0-4FCA-951C-57F7555E9C53}"/>
    <cellStyle name="Normal 15 3 2 4 6" xfId="12338" xr:uid="{EE76DB28-6ECD-4329-9A29-158EAAB8BFE4}"/>
    <cellStyle name="Normal 15 3 2 4 6 2" xfId="26202" xr:uid="{C94C4A9E-DFE6-4FF0-9E11-677930078F96}"/>
    <cellStyle name="Normal 15 3 2 4 7" xfId="14083" xr:uid="{53A04D03-AB07-4E66-8BE0-0E1DF050FEE7}"/>
    <cellStyle name="Normal 15 3 2 4 7 2" xfId="27947" xr:uid="{610C7CA6-6677-4542-9672-82BF4BBEB2EF}"/>
    <cellStyle name="Normal 15 3 2 4 8" xfId="15631" xr:uid="{4B919DB8-12D5-42AF-B11B-0D4C5292901F}"/>
    <cellStyle name="Normal 15 3 2 5" xfId="2066" xr:uid="{6F394AA9-F844-4248-BC3A-449EBCD42E88}"/>
    <cellStyle name="Normal 15 3 2 5 2" xfId="3786" xr:uid="{A2A3E00B-7036-441E-9CCC-06599F8B67F5}"/>
    <cellStyle name="Normal 15 3 2 5 2 2" xfId="17820" xr:uid="{3CF2DA38-398D-4FDA-AA0C-1929F8A570D2}"/>
    <cellStyle name="Normal 15 3 2 5 3" xfId="7712" xr:uid="{AA52F30B-8633-4816-9AF7-B6E2449581C2}"/>
    <cellStyle name="Normal 15 3 2 5 3 2" xfId="21581" xr:uid="{8CF16252-94BA-410F-B695-DE54B1C0EBE9}"/>
    <cellStyle name="Normal 15 3 2 5 4" xfId="9230" xr:uid="{FCA9F46F-2E89-4767-99D6-0438712737AE}"/>
    <cellStyle name="Normal 15 3 2 5 4 2" xfId="23095" xr:uid="{DC34D153-B4B8-40BC-B116-385F5A65FD62}"/>
    <cellStyle name="Normal 15 3 2 5 5" xfId="12844" xr:uid="{CF032DE0-13C7-4B8C-A54A-6D2BD9B415DA}"/>
    <cellStyle name="Normal 15 3 2 5 5 2" xfId="26708" xr:uid="{DB4C3CA6-B676-41F7-A52F-014F5A09E469}"/>
    <cellStyle name="Normal 15 3 2 5 6" xfId="14589" xr:uid="{4E68A6CF-E27F-44C8-86EA-60FA08CC3C99}"/>
    <cellStyle name="Normal 15 3 2 5 6 2" xfId="28453" xr:uid="{9FE69ECB-39D8-45D3-86D8-8B69D32C5A0A}"/>
    <cellStyle name="Normal 15 3 2 5 7" xfId="16137" xr:uid="{645CA812-538D-43C7-B65C-625DC3B1DCF2}"/>
    <cellStyle name="Normal 15 3 2 6" xfId="4777" xr:uid="{A202E757-798A-4E19-9834-8961DC894FA4}"/>
    <cellStyle name="Normal 15 3 2 6 2" xfId="10228" xr:uid="{02AE392B-C5F2-4080-8946-3C9E24071D78}"/>
    <cellStyle name="Normal 15 3 2 6 2 2" xfId="24093" xr:uid="{CCC4B631-1183-4E2F-80D2-8395C245CEF4}"/>
    <cellStyle name="Normal 15 3 2 6 3" xfId="18811" xr:uid="{E6475089-3582-4C2A-8BEA-D12F8B3B1820}"/>
    <cellStyle name="Normal 15 3 2 7" xfId="5256" xr:uid="{80C815DC-7B4D-4B12-9E96-5598309BD1E1}"/>
    <cellStyle name="Normal 15 3 2 7 2" xfId="10730" xr:uid="{8A2C31F6-47E2-43F8-81E5-E6FCD7E60AA3}"/>
    <cellStyle name="Normal 15 3 2 7 2 2" xfId="24595" xr:uid="{B5AA478B-5B21-4941-B0E1-0A2FF9B22A59}"/>
    <cellStyle name="Normal 15 3 2 7 3" xfId="19290" xr:uid="{2467B994-841F-408B-B92F-D72C2654C7B3}"/>
    <cellStyle name="Normal 15 3 2 8" xfId="5758" xr:uid="{AACC4364-A839-4C90-9461-886941B2AB4E}"/>
    <cellStyle name="Normal 15 3 2 8 2" xfId="11232" xr:uid="{3DE45E2D-62C1-49D5-BBB1-5E80B5CA72FB}"/>
    <cellStyle name="Normal 15 3 2 8 2 2" xfId="25097" xr:uid="{062D4D3A-F20B-4729-A4FE-7CEE0CF8CA2F}"/>
    <cellStyle name="Normal 15 3 2 8 3" xfId="19792" xr:uid="{33B34CB7-0F05-458B-8313-33BABB16952C}"/>
    <cellStyle name="Normal 15 3 2 9" xfId="2793" xr:uid="{15E6E31E-626C-453D-AB40-B4B9E2854D20}"/>
    <cellStyle name="Normal 15 3 2 9 2" xfId="16835" xr:uid="{EB805D9C-AC5F-4065-B755-0C75FCFA034D}"/>
    <cellStyle name="Normal 15 3 3" xfId="1126" xr:uid="{231737BA-61C4-4D78-8794-2C1E027C3A12}"/>
    <cellStyle name="Normal 15 3 3 10" xfId="8296" xr:uid="{2CBD0686-86F2-440B-98F9-0B5FFBCA3371}"/>
    <cellStyle name="Normal 15 3 3 10 2" xfId="22161" xr:uid="{1A025945-F20C-433D-8A40-A143E7ECBBFE}"/>
    <cellStyle name="Normal 15 3 3 11" xfId="11906" xr:uid="{E4B1A544-B0BC-469F-B3DE-7B11725DCA42}"/>
    <cellStyle name="Normal 15 3 3 11 2" xfId="25770" xr:uid="{682F4F08-8F89-4332-93AF-BB2B0BE7EB78}"/>
    <cellStyle name="Normal 15 3 3 12" xfId="13651" xr:uid="{AC987BC4-D3E2-4779-AF61-152EDAEF0F2D}"/>
    <cellStyle name="Normal 15 3 3 12 2" xfId="27515" xr:uid="{BDB322DF-8401-4D3E-BB6C-BD25D1024F1F}"/>
    <cellStyle name="Normal 15 3 3 13" xfId="15199" xr:uid="{0D830C7E-471B-4D41-A233-AC0320D73BF0}"/>
    <cellStyle name="Normal 15 3 3 2" xfId="1374" xr:uid="{37AF3519-BE7F-4FCC-826C-39A7B1E80AAB}"/>
    <cellStyle name="Normal 15 3 3 2 10" xfId="12154" xr:uid="{4EF110DD-30C2-4633-8A2F-7D61DEAA1C61}"/>
    <cellStyle name="Normal 15 3 3 2 10 2" xfId="26018" xr:uid="{91627A4C-9AAD-439D-9B5D-E89C9D276517}"/>
    <cellStyle name="Normal 15 3 3 2 11" xfId="13899" xr:uid="{F75D9B1C-7549-4045-9B7F-CB39932CCD9A}"/>
    <cellStyle name="Normal 15 3 3 2 11 2" xfId="27763" xr:uid="{B9F6CE19-C399-47F3-A199-8A3A15266BA3}"/>
    <cellStyle name="Normal 15 3 3 2 12" xfId="15447" xr:uid="{CA769A5B-7B37-42BA-9B51-633A7A509D0A}"/>
    <cellStyle name="Normal 15 3 3 2 2" xfId="1880" xr:uid="{C6DBAD3A-B5A6-4D9F-ADFD-B2B418B58134}"/>
    <cellStyle name="Normal 15 3 3 2 2 2" xfId="4602" xr:uid="{9234F1AB-1BCC-453B-8A14-E65B8F9D05EB}"/>
    <cellStyle name="Normal 15 3 3 2 2 2 2" xfId="10048" xr:uid="{364093DA-9D60-4ABD-BC1F-061C5888A85E}"/>
    <cellStyle name="Normal 15 3 3 2 2 2 2 2" xfId="23913" xr:uid="{20CA6FC4-87D3-4A1E-9F0E-5B668728254B}"/>
    <cellStyle name="Normal 15 3 3 2 2 2 3" xfId="18636" xr:uid="{785CB7B1-E816-4657-8D80-DA62EA296380}"/>
    <cellStyle name="Normal 15 3 3 2 2 3" xfId="3592" xr:uid="{60E0F682-DE6F-4B9A-A9DA-882C3B670FE5}"/>
    <cellStyle name="Normal 15 3 3 2 2 3 2" xfId="17634" xr:uid="{723BFB04-D54A-4253-B727-AA19BCAE25C8}"/>
    <cellStyle name="Normal 15 3 3 2 2 4" xfId="7526" xr:uid="{B37D562D-E656-4F00-B7C0-833B5F66A345}"/>
    <cellStyle name="Normal 15 3 3 2 2 4 2" xfId="21397" xr:uid="{43B6EFB8-4A67-4161-BFBF-2F22D60510A4}"/>
    <cellStyle name="Normal 15 3 3 2 2 5" xfId="9040" xr:uid="{F7A796AD-C368-4367-82E5-4BE667B94A3E}"/>
    <cellStyle name="Normal 15 3 3 2 2 5 2" xfId="22905" xr:uid="{E2415594-72C0-464B-A6C3-C2D1EC48D2A2}"/>
    <cellStyle name="Normal 15 3 3 2 2 6" xfId="12660" xr:uid="{49B97A9F-EEF2-464A-A6A9-6495E80C549C}"/>
    <cellStyle name="Normal 15 3 3 2 2 6 2" xfId="26524" xr:uid="{3EBC2250-5B83-40F3-801C-9097B9CEFF9C}"/>
    <cellStyle name="Normal 15 3 3 2 2 7" xfId="14405" xr:uid="{4FA7D914-B1A0-4691-A1BA-56DDBD66306E}"/>
    <cellStyle name="Normal 15 3 3 2 2 7 2" xfId="28269" xr:uid="{4A081775-7A6B-40AF-BCB0-D5853A9B8BAD}"/>
    <cellStyle name="Normal 15 3 3 2 2 8" xfId="15953" xr:uid="{92A8A6E4-9568-4137-B93C-6425AB53789F}"/>
    <cellStyle name="Normal 15 3 3 2 3" xfId="2388" xr:uid="{C581D30A-689F-4644-8756-9669CDC1AFE2}"/>
    <cellStyle name="Normal 15 3 3 2 3 2" xfId="4108" xr:uid="{44070F24-52F9-4F88-A294-8AE940A86856}"/>
    <cellStyle name="Normal 15 3 3 2 3 2 2" xfId="18142" xr:uid="{1AEBC305-1367-440E-BE69-1D5E37B524E5}"/>
    <cellStyle name="Normal 15 3 3 2 3 3" xfId="8034" xr:uid="{19F994FA-E616-42D1-981D-74D04C69EBCE}"/>
    <cellStyle name="Normal 15 3 3 2 3 3 2" xfId="21903" xr:uid="{EEADDC4C-F053-4D08-86C3-C335AB380464}"/>
    <cellStyle name="Normal 15 3 3 2 3 4" xfId="9552" xr:uid="{7F530C6C-BB9C-43AB-972C-31D909861A1C}"/>
    <cellStyle name="Normal 15 3 3 2 3 4 2" xfId="23417" xr:uid="{2C44721E-0968-4368-AFF8-494876979CE9}"/>
    <cellStyle name="Normal 15 3 3 2 3 5" xfId="13166" xr:uid="{DEC566BC-6C14-4482-BFA9-6698E572C6FF}"/>
    <cellStyle name="Normal 15 3 3 2 3 5 2" xfId="27030" xr:uid="{EB8F4ED4-949A-461A-BFA9-68BC17025816}"/>
    <cellStyle name="Normal 15 3 3 2 3 6" xfId="14911" xr:uid="{EC183B72-0E90-48A5-BAA0-B453F8130031}"/>
    <cellStyle name="Normal 15 3 3 2 3 6 2" xfId="28775" xr:uid="{B7DB0E3F-8B59-4FA3-BFB1-D20496EBF6E1}"/>
    <cellStyle name="Normal 15 3 3 2 3 7" xfId="16459" xr:uid="{6962B247-C8CE-462B-A79B-52800F9C763B}"/>
    <cellStyle name="Normal 15 3 3 2 4" xfId="5080" xr:uid="{348AC781-C154-4AB9-9338-7BE673DEEA48}"/>
    <cellStyle name="Normal 15 3 3 2 4 2" xfId="10550" xr:uid="{5057AA0C-C0B0-4C28-87F3-AD811883DDBE}"/>
    <cellStyle name="Normal 15 3 3 2 4 2 2" xfId="24415" xr:uid="{F5836AFA-2181-4398-8476-D7359A269D35}"/>
    <cellStyle name="Normal 15 3 3 2 4 3" xfId="19114" xr:uid="{527638BA-D384-4048-A73B-EF13FA715D7D}"/>
    <cellStyle name="Normal 15 3 3 2 5" xfId="5578" xr:uid="{87938C62-6B42-4CC6-959E-EA260E0D6B26}"/>
    <cellStyle name="Normal 15 3 3 2 5 2" xfId="11052" xr:uid="{9811D703-1767-4FA4-985C-58702691B601}"/>
    <cellStyle name="Normal 15 3 3 2 5 2 2" xfId="24917" xr:uid="{E905F823-B35C-4B7E-BABC-8660B9EB2AEE}"/>
    <cellStyle name="Normal 15 3 3 2 5 3" xfId="19612" xr:uid="{4BB45C1C-18D0-498C-82D6-B7BA332139DC}"/>
    <cellStyle name="Normal 15 3 3 2 6" xfId="6080" xr:uid="{B379F144-972C-42BC-B5D2-CAE833E9F603}"/>
    <cellStyle name="Normal 15 3 3 2 6 2" xfId="11554" xr:uid="{9D898FD3-8895-4A7E-9DEF-598A702EC843}"/>
    <cellStyle name="Normal 15 3 3 2 6 2 2" xfId="25419" xr:uid="{8B326F02-35C9-4629-9A09-E3ACDCE493E2}"/>
    <cellStyle name="Normal 15 3 3 2 6 3" xfId="20114" xr:uid="{E4CE1DE8-3C70-4ECD-8F05-941599BAB122}"/>
    <cellStyle name="Normal 15 3 3 2 7" xfId="3098" xr:uid="{5B8246AF-7D8A-428E-83BD-2F998BF16714}"/>
    <cellStyle name="Normal 15 3 3 2 7 2" xfId="17140" xr:uid="{90A959A7-80B2-4616-8E77-D7D30B0AFB75}"/>
    <cellStyle name="Normal 15 3 3 2 8" xfId="7020" xr:uid="{96AF8B22-C463-4254-92E9-E35DF31349B6}"/>
    <cellStyle name="Normal 15 3 3 2 8 2" xfId="20891" xr:uid="{281538A9-2F36-49E5-AE66-3A91C359FCCF}"/>
    <cellStyle name="Normal 15 3 3 2 9" xfId="8544" xr:uid="{07A1880A-E856-4961-BF00-BBB72F33E0EC}"/>
    <cellStyle name="Normal 15 3 3 2 9 2" xfId="22409" xr:uid="{5CE8659A-433A-4729-A381-5522FD392C87}"/>
    <cellStyle name="Normal 15 3 3 3" xfId="1632" xr:uid="{728F6EEB-FA1E-4F1B-A6D2-A2F967A27AB7}"/>
    <cellStyle name="Normal 15 3 3 3 2" xfId="4354" xr:uid="{1EDDFBC1-4DE5-411E-9255-5DFA8A9E4C15}"/>
    <cellStyle name="Normal 15 3 3 3 2 2" xfId="9800" xr:uid="{C3E8E88D-9EEC-4A43-81D9-C3F301C427BC}"/>
    <cellStyle name="Normal 15 3 3 3 2 2 2" xfId="23665" xr:uid="{A7E5E6EE-F29D-42AE-8BB3-52767CFA934D}"/>
    <cellStyle name="Normal 15 3 3 3 2 3" xfId="18388" xr:uid="{E4C191CC-006A-42EE-806E-E9EC8F8F9A5A}"/>
    <cellStyle name="Normal 15 3 3 3 3" xfId="3344" xr:uid="{6044BAAD-A923-401D-BA3B-DA91CB59CA39}"/>
    <cellStyle name="Normal 15 3 3 3 3 2" xfId="17386" xr:uid="{34C4A331-2217-4C06-87AC-48F88F207BFC}"/>
    <cellStyle name="Normal 15 3 3 3 4" xfId="7278" xr:uid="{3DE81369-E693-4665-8826-BF94D292F83A}"/>
    <cellStyle name="Normal 15 3 3 3 4 2" xfId="21149" xr:uid="{D5E79656-44B4-4707-B23B-CF14E59187DA}"/>
    <cellStyle name="Normal 15 3 3 3 5" xfId="8792" xr:uid="{249D7FED-1E4C-4174-A5E9-11C4CF60CFA7}"/>
    <cellStyle name="Normal 15 3 3 3 5 2" xfId="22657" xr:uid="{D230CD33-E4B7-4AF7-894F-CD7C356A4D2B}"/>
    <cellStyle name="Normal 15 3 3 3 6" xfId="12412" xr:uid="{70E90BDF-78FF-407C-A231-69F7E94C7F64}"/>
    <cellStyle name="Normal 15 3 3 3 6 2" xfId="26276" xr:uid="{93A9DE90-F0E0-49BE-81E6-E6D181380784}"/>
    <cellStyle name="Normal 15 3 3 3 7" xfId="14157" xr:uid="{13999249-0467-4567-9766-F35801B2AE1B}"/>
    <cellStyle name="Normal 15 3 3 3 7 2" xfId="28021" xr:uid="{98E6D6D5-5999-4737-8167-41689FFAE01A}"/>
    <cellStyle name="Normal 15 3 3 3 8" xfId="15705" xr:uid="{E37B69BE-B535-461F-A860-69EEC3A2C7B6}"/>
    <cellStyle name="Normal 15 3 3 4" xfId="2140" xr:uid="{DB60B896-7A2C-4D54-897F-5FA5DF8C04D3}"/>
    <cellStyle name="Normal 15 3 3 4 2" xfId="3860" xr:uid="{805CA1EE-654F-4365-8309-3367003266E7}"/>
    <cellStyle name="Normal 15 3 3 4 2 2" xfId="17894" xr:uid="{A787942D-9C02-4E25-B8A3-303967285EB5}"/>
    <cellStyle name="Normal 15 3 3 4 3" xfId="7786" xr:uid="{DFF12388-7991-488C-9FC4-F693A89FAC3B}"/>
    <cellStyle name="Normal 15 3 3 4 3 2" xfId="21655" xr:uid="{C98A0E57-926E-4F21-AC67-5BEE05C499EF}"/>
    <cellStyle name="Normal 15 3 3 4 4" xfId="9304" xr:uid="{D09297C4-6E37-4C2D-8B1E-E9B9A3D09F0E}"/>
    <cellStyle name="Normal 15 3 3 4 4 2" xfId="23169" xr:uid="{49E6B3B1-0489-4D8D-B3A5-D9BFE83813A0}"/>
    <cellStyle name="Normal 15 3 3 4 5" xfId="12918" xr:uid="{F5581F77-9F35-4F93-BC77-5E573578C310}"/>
    <cellStyle name="Normal 15 3 3 4 5 2" xfId="26782" xr:uid="{FE5EB2F0-EA60-4D8E-8532-68C81D4CB874}"/>
    <cellStyle name="Normal 15 3 3 4 6" xfId="14663" xr:uid="{7D68AC53-ADC2-4D01-BFF1-572D8C639588}"/>
    <cellStyle name="Normal 15 3 3 4 6 2" xfId="28527" xr:uid="{DF027B44-A576-42E4-AA6C-379801A70744}"/>
    <cellStyle name="Normal 15 3 3 4 7" xfId="16211" xr:uid="{2B70060D-7883-4B3A-8605-18D535FE9A87}"/>
    <cellStyle name="Normal 15 3 3 5" xfId="4844" xr:uid="{6441B8B9-FA91-4C2E-8D0D-A84B0C630E28}"/>
    <cellStyle name="Normal 15 3 3 5 2" xfId="10302" xr:uid="{63D8DF9F-F79C-4413-B82E-4A34F045C515}"/>
    <cellStyle name="Normal 15 3 3 5 2 2" xfId="24167" xr:uid="{44413F21-CC8A-4F01-BA82-0757883F04B1}"/>
    <cellStyle name="Normal 15 3 3 5 3" xfId="18878" xr:uid="{C468451B-524C-4450-BE17-C9931A0CD21F}"/>
    <cellStyle name="Normal 15 3 3 6" xfId="5330" xr:uid="{1970A72E-87F3-4491-9146-50C3E172EAE4}"/>
    <cellStyle name="Normal 15 3 3 6 2" xfId="10804" xr:uid="{D80F366F-4601-46EE-BBA1-A91166726989}"/>
    <cellStyle name="Normal 15 3 3 6 2 2" xfId="24669" xr:uid="{08D9494F-F163-4684-A84B-1B5741183011}"/>
    <cellStyle name="Normal 15 3 3 6 3" xfId="19364" xr:uid="{B225FB6D-1829-4597-BC01-55A2154A42E6}"/>
    <cellStyle name="Normal 15 3 3 7" xfId="5832" xr:uid="{E30E11D6-44F2-41DE-8A05-71454850BDAD}"/>
    <cellStyle name="Normal 15 3 3 7 2" xfId="11306" xr:uid="{17A45547-FE73-4290-B8A6-1610BE31AE86}"/>
    <cellStyle name="Normal 15 3 3 7 2 2" xfId="25171" xr:uid="{262ED53C-AF88-4C3E-B078-10B681538BA4}"/>
    <cellStyle name="Normal 15 3 3 7 3" xfId="19866" xr:uid="{192890BF-AD91-4132-B4B4-BE3C17C67C22}"/>
    <cellStyle name="Normal 15 3 3 8" xfId="2860" xr:uid="{E51643A6-3663-409C-88CB-A4834E615396}"/>
    <cellStyle name="Normal 15 3 3 8 2" xfId="16902" xr:uid="{A967587C-2A63-4040-8B8D-AE9E709352C6}"/>
    <cellStyle name="Normal 15 3 3 9" xfId="6772" xr:uid="{BE16A96A-4B9E-4A36-9194-DC098DA6047A}"/>
    <cellStyle name="Normal 15 3 3 9 2" xfId="20643" xr:uid="{AAE23A03-25F8-47B7-A701-F10F2AC13DB5}"/>
    <cellStyle name="Normal 15 3 4" xfId="1250" xr:uid="{80F7C75E-C5DB-4B7D-9140-C2250851D132}"/>
    <cellStyle name="Normal 15 3 4 10" xfId="12030" xr:uid="{CFCFB70E-1317-435B-8F02-D063C4D54224}"/>
    <cellStyle name="Normal 15 3 4 10 2" xfId="25894" xr:uid="{19D0D18C-214D-47D2-A9DF-D41F4084F48A}"/>
    <cellStyle name="Normal 15 3 4 11" xfId="13775" xr:uid="{E6F8FF00-F85B-43A0-B41E-0313A4160A65}"/>
    <cellStyle name="Normal 15 3 4 11 2" xfId="27639" xr:uid="{970B7612-944B-4B5F-B926-ECA9E4133A13}"/>
    <cellStyle name="Normal 15 3 4 12" xfId="15323" xr:uid="{F93D0E3C-6B23-4EE2-9B24-D32B2ACE449E}"/>
    <cellStyle name="Normal 15 3 4 2" xfId="1756" xr:uid="{16524CAD-B626-468B-88BE-8C705D693C1E}"/>
    <cellStyle name="Normal 15 3 4 2 2" xfId="4478" xr:uid="{F673C47E-9126-4816-AAAF-BC2A42978729}"/>
    <cellStyle name="Normal 15 3 4 2 2 2" xfId="9924" xr:uid="{92C56AA5-F7E2-4B16-8B93-5315002321D7}"/>
    <cellStyle name="Normal 15 3 4 2 2 2 2" xfId="23789" xr:uid="{A92A8237-888D-4210-94FE-2D60E90EB566}"/>
    <cellStyle name="Normal 15 3 4 2 2 3" xfId="18512" xr:uid="{48E3DA8C-9E97-4544-A372-C1317F53EC26}"/>
    <cellStyle name="Normal 15 3 4 2 3" xfId="3468" xr:uid="{EBCE56ED-FB47-4049-909A-129E8772E5B1}"/>
    <cellStyle name="Normal 15 3 4 2 3 2" xfId="17510" xr:uid="{05A3778A-9B2E-4708-A111-7AC201036FD8}"/>
    <cellStyle name="Normal 15 3 4 2 4" xfId="7402" xr:uid="{5667CEE3-3C1A-44C2-904B-B8E04748EC6D}"/>
    <cellStyle name="Normal 15 3 4 2 4 2" xfId="21273" xr:uid="{8E90EDD7-804C-4FD6-B45F-1B42E22408E7}"/>
    <cellStyle name="Normal 15 3 4 2 5" xfId="8916" xr:uid="{F967943C-A942-4644-95E5-E4CBE758BFF2}"/>
    <cellStyle name="Normal 15 3 4 2 5 2" xfId="22781" xr:uid="{68F2F5EC-F3A4-4E36-A069-CFF5B44D3192}"/>
    <cellStyle name="Normal 15 3 4 2 6" xfId="12536" xr:uid="{C27736CB-5275-4867-A720-B59FE85F42B7}"/>
    <cellStyle name="Normal 15 3 4 2 6 2" xfId="26400" xr:uid="{9531B209-DF56-48B5-A28D-5C06BDBAFF80}"/>
    <cellStyle name="Normal 15 3 4 2 7" xfId="14281" xr:uid="{3A801FE6-4239-4447-A122-C70073AC3A1C}"/>
    <cellStyle name="Normal 15 3 4 2 7 2" xfId="28145" xr:uid="{1115F315-8AFA-42CE-AEDA-5432B032260D}"/>
    <cellStyle name="Normal 15 3 4 2 8" xfId="15829" xr:uid="{B970688D-BF72-4831-AFCE-D0AF58D7708A}"/>
    <cellStyle name="Normal 15 3 4 3" xfId="2264" xr:uid="{36EBC94C-C612-422E-8383-D513E4F43DE9}"/>
    <cellStyle name="Normal 15 3 4 3 2" xfId="3984" xr:uid="{76684034-1A96-4A60-B5F6-6E2BFE6282F2}"/>
    <cellStyle name="Normal 15 3 4 3 2 2" xfId="18018" xr:uid="{82CC400F-D25F-460B-A80A-7BEDCCD45AD4}"/>
    <cellStyle name="Normal 15 3 4 3 3" xfId="7910" xr:uid="{15633786-FEB0-4D64-AC44-8939705D18E8}"/>
    <cellStyle name="Normal 15 3 4 3 3 2" xfId="21779" xr:uid="{07D9ADDF-D447-48ED-AEDA-0C65337A4AB6}"/>
    <cellStyle name="Normal 15 3 4 3 4" xfId="9428" xr:uid="{D697B6F6-93B8-41C2-984F-7C37612F7AAA}"/>
    <cellStyle name="Normal 15 3 4 3 4 2" xfId="23293" xr:uid="{C5B6F346-50A8-47D7-AF48-41B147770BAD}"/>
    <cellStyle name="Normal 15 3 4 3 5" xfId="13042" xr:uid="{CC8CD024-5D76-4010-969C-14FCC3EF8F77}"/>
    <cellStyle name="Normal 15 3 4 3 5 2" xfId="26906" xr:uid="{C380D7D9-CE8C-4FC5-B70E-7136C70E8968}"/>
    <cellStyle name="Normal 15 3 4 3 6" xfId="14787" xr:uid="{3D9DD73B-A184-478B-AA17-303D19D53027}"/>
    <cellStyle name="Normal 15 3 4 3 6 2" xfId="28651" xr:uid="{05A804C4-221F-4CAB-A7FD-57AC9CA7292C}"/>
    <cellStyle name="Normal 15 3 4 3 7" xfId="16335" xr:uid="{5656F144-8216-45B0-A4DC-5F54D109EAFC}"/>
    <cellStyle name="Normal 15 3 4 4" xfId="4960" xr:uid="{2E747A17-6D26-419A-B532-42145DA938A7}"/>
    <cellStyle name="Normal 15 3 4 4 2" xfId="10426" xr:uid="{81821A93-4F74-4DEE-B2A2-8DDBF06A9FF8}"/>
    <cellStyle name="Normal 15 3 4 4 2 2" xfId="24291" xr:uid="{DF5B5337-D382-4A59-9A51-D46834C45F80}"/>
    <cellStyle name="Normal 15 3 4 4 3" xfId="18994" xr:uid="{A2672D49-C729-4D74-A2EE-1E98334151E2}"/>
    <cellStyle name="Normal 15 3 4 5" xfId="5454" xr:uid="{3B924259-CF28-493C-9485-3AD9942A2BD9}"/>
    <cellStyle name="Normal 15 3 4 5 2" xfId="10928" xr:uid="{C4B00E13-056F-4735-8C70-61FD443A3616}"/>
    <cellStyle name="Normal 15 3 4 5 2 2" xfId="24793" xr:uid="{23AEBF28-6D96-426D-9BA5-0BBC8E274FCB}"/>
    <cellStyle name="Normal 15 3 4 5 3" xfId="19488" xr:uid="{0E57ADAD-FE40-4708-B6D6-E021DE313DC6}"/>
    <cellStyle name="Normal 15 3 4 6" xfId="5956" xr:uid="{949F8136-1CB1-4382-A7EA-C86826B537D9}"/>
    <cellStyle name="Normal 15 3 4 6 2" xfId="11430" xr:uid="{0BE8406C-5D4B-43E6-AB25-54BDA37EB10C}"/>
    <cellStyle name="Normal 15 3 4 6 2 2" xfId="25295" xr:uid="{6966C68C-2EFC-459F-B4C6-B688C06E38CD}"/>
    <cellStyle name="Normal 15 3 4 6 3" xfId="19990" xr:uid="{6BB47313-2400-408D-950B-58252D11BE8F}"/>
    <cellStyle name="Normal 15 3 4 7" xfId="2978" xr:uid="{D94FE38F-3FE6-4D55-ABD7-56199F2BD3A5}"/>
    <cellStyle name="Normal 15 3 4 7 2" xfId="17020" xr:uid="{6CD62F3F-4B80-4256-9849-62A6FE2D85BE}"/>
    <cellStyle name="Normal 15 3 4 8" xfId="6896" xr:uid="{D252AE04-C059-4E0A-A3E7-150BB7D3543E}"/>
    <cellStyle name="Normal 15 3 4 8 2" xfId="20767" xr:uid="{C626002C-8D78-47D6-B24B-642B7D4CDDD6}"/>
    <cellStyle name="Normal 15 3 4 9" xfId="8420" xr:uid="{D1F30ED4-3F11-4504-85DD-2156DDF9290F}"/>
    <cellStyle name="Normal 15 3 4 9 2" xfId="22285" xr:uid="{8279BC0B-89F1-4B48-9B45-7FD879C250B0}"/>
    <cellStyle name="Normal 15 3 5" xfId="1508" xr:uid="{D94A3D52-9D3F-4704-AA14-7CA46A0BDCC1}"/>
    <cellStyle name="Normal 15 3 5 2" xfId="4232" xr:uid="{9079B4BE-4649-4DC8-AAAA-7410EEA343F2}"/>
    <cellStyle name="Normal 15 3 5 2 2" xfId="9676" xr:uid="{91C7C0FC-1F77-4DF2-995C-3E99E8394DDA}"/>
    <cellStyle name="Normal 15 3 5 2 2 2" xfId="23541" xr:uid="{4BC68FF7-6353-421F-AC34-61D7E4AEC8EA}"/>
    <cellStyle name="Normal 15 3 5 2 3" xfId="18266" xr:uid="{07A50ADA-0126-4420-8F57-6FDE79944F80}"/>
    <cellStyle name="Normal 15 3 5 3" xfId="3222" xr:uid="{8A224ADE-A21F-4246-B447-4DCFC71C3032}"/>
    <cellStyle name="Normal 15 3 5 3 2" xfId="17264" xr:uid="{D89754E3-6A5E-4662-916B-933744D59C7D}"/>
    <cellStyle name="Normal 15 3 5 4" xfId="7154" xr:uid="{7D1EF598-FF32-45D8-8F75-28EEF79F7E48}"/>
    <cellStyle name="Normal 15 3 5 4 2" xfId="21025" xr:uid="{3EC0F33A-4D3C-46A8-B588-C7AD6C0D35B0}"/>
    <cellStyle name="Normal 15 3 5 5" xfId="8668" xr:uid="{9AD82409-5D2B-4BBE-83E6-9F8D62A01BDB}"/>
    <cellStyle name="Normal 15 3 5 5 2" xfId="22533" xr:uid="{8B4ACBEF-F72A-49F1-BD28-05938BC5970B}"/>
    <cellStyle name="Normal 15 3 5 6" xfId="12288" xr:uid="{756E72BE-44C7-4C8E-98F1-40C2C6B490DC}"/>
    <cellStyle name="Normal 15 3 5 6 2" xfId="26152" xr:uid="{B898DC8A-BDEA-40C6-86F4-6DCCACC70AE8}"/>
    <cellStyle name="Normal 15 3 5 7" xfId="14033" xr:uid="{E3DC66CE-2E2E-4F40-9E58-BC7346B97041}"/>
    <cellStyle name="Normal 15 3 5 7 2" xfId="27897" xr:uid="{C5422F66-6FCC-4CFA-A0DE-D6E8F6960F28}"/>
    <cellStyle name="Normal 15 3 5 8" xfId="15581" xr:uid="{4769E486-84DF-4F4B-A565-E1534FD45A73}"/>
    <cellStyle name="Normal 15 3 6" xfId="2016" xr:uid="{7D22EA86-9C7A-49A0-B753-5D8A5B412844}"/>
    <cellStyle name="Normal 15 3 6 2" xfId="3736" xr:uid="{F20928AA-0BC3-4A64-9657-AF9B968C997A}"/>
    <cellStyle name="Normal 15 3 6 2 2" xfId="17770" xr:uid="{5F533609-6C50-4495-B0E5-53F15885B778}"/>
    <cellStyle name="Normal 15 3 6 3" xfId="7662" xr:uid="{9373B5C3-185D-4AE4-AC0B-20438A46D659}"/>
    <cellStyle name="Normal 15 3 6 3 2" xfId="21531" xr:uid="{D36389F2-40BA-4737-9936-E4918C0E229B}"/>
    <cellStyle name="Normal 15 3 6 4" xfId="9180" xr:uid="{FD091BA6-CE7D-41C6-B53E-00F2D42CAF6A}"/>
    <cellStyle name="Normal 15 3 6 4 2" xfId="23045" xr:uid="{7558F5B8-C58C-47A3-A825-16B1C1BDAB76}"/>
    <cellStyle name="Normal 15 3 6 5" xfId="12794" xr:uid="{96F47198-CA7B-4E29-ACDD-69516FFFAACF}"/>
    <cellStyle name="Normal 15 3 6 5 2" xfId="26658" xr:uid="{BD3AE9A7-F5D4-48EC-8743-3735A85EDF94}"/>
    <cellStyle name="Normal 15 3 6 6" xfId="14539" xr:uid="{E52B9118-2367-4408-90E8-EE295FB6931B}"/>
    <cellStyle name="Normal 15 3 6 6 2" xfId="28403" xr:uid="{5DA56B83-70EF-4E67-9235-B728A7FB676B}"/>
    <cellStyle name="Normal 15 3 6 7" xfId="16087" xr:uid="{905B3FAD-6B7A-44B7-8D38-22EFB17252DA}"/>
    <cellStyle name="Normal 15 3 7" xfId="4732" xr:uid="{538A5E2D-7E7D-4FB4-B52F-6DCFDF67BDA0}"/>
    <cellStyle name="Normal 15 3 7 2" xfId="10178" xr:uid="{3F02F768-ADA7-47A9-ADD1-49AD14F8F2AE}"/>
    <cellStyle name="Normal 15 3 7 2 2" xfId="24043" xr:uid="{90FC0E87-7F9F-43EA-8D67-7EB42BD2B1CD}"/>
    <cellStyle name="Normal 15 3 7 3" xfId="18766" xr:uid="{EB6F7A61-0CAA-4F36-A032-CEC7344333D6}"/>
    <cellStyle name="Normal 15 3 8" xfId="5206" xr:uid="{AA1F55FD-8950-4886-98F0-E154F6467B60}"/>
    <cellStyle name="Normal 15 3 8 2" xfId="10680" xr:uid="{8EA046FF-F1DC-4602-A4B1-B32D1FE20743}"/>
    <cellStyle name="Normal 15 3 8 2 2" xfId="24545" xr:uid="{0425E078-49DD-4297-BBDA-68BC817B0842}"/>
    <cellStyle name="Normal 15 3 8 3" xfId="19240" xr:uid="{C9514BA8-E643-43BA-8EE5-F7053ADDFC55}"/>
    <cellStyle name="Normal 15 3 9" xfId="5708" xr:uid="{69DE28AC-4A4D-4C16-8FBB-BB8B61D270D9}"/>
    <cellStyle name="Normal 15 3 9 2" xfId="11182" xr:uid="{E4BFD559-4700-427F-870F-85081D47FB01}"/>
    <cellStyle name="Normal 15 3 9 2 2" xfId="25047" xr:uid="{03F8EFEB-6E4A-49C7-BEE9-E4BEE8C28F3E}"/>
    <cellStyle name="Normal 15 3 9 3" xfId="19742" xr:uid="{A2C5B3DD-CDA7-46B9-9944-497D7AC60D64}"/>
    <cellStyle name="Normal 15 4" xfId="1050" xr:uid="{C7DB077C-4EBB-438A-B5BC-D3856973007E}"/>
    <cellStyle name="Normal 15 4 10" xfId="6696" xr:uid="{39968D07-F956-4038-9DD4-D95B01E4FFF2}"/>
    <cellStyle name="Normal 15 4 10 2" xfId="20567" xr:uid="{D5052FA7-D13B-4413-AEF1-6CBBAD825D60}"/>
    <cellStyle name="Normal 15 4 11" xfId="8220" xr:uid="{3C360F4A-7300-4173-938D-F87FDE3B993A}"/>
    <cellStyle name="Normal 15 4 11 2" xfId="22085" xr:uid="{05644C1D-1E09-4775-92DE-F84E47290C8D}"/>
    <cellStyle name="Normal 15 4 12" xfId="11830" xr:uid="{96B7CF0B-85E5-4254-A30E-A9FFDE444FBD}"/>
    <cellStyle name="Normal 15 4 12 2" xfId="25694" xr:uid="{A8366199-9D0C-4E0A-8E29-27FCFD2FA933}"/>
    <cellStyle name="Normal 15 4 13" xfId="13575" xr:uid="{E0557A3C-565A-4DCB-A4F1-E11CDFB9A88A}"/>
    <cellStyle name="Normal 15 4 13 2" xfId="27439" xr:uid="{9BE3A0E5-7BC4-4042-96BC-3E450E11E72B}"/>
    <cellStyle name="Normal 15 4 14" xfId="15123" xr:uid="{9DA9BD4E-0BC1-46A7-8CA0-6ABDE9CFEF5E}"/>
    <cellStyle name="Normal 15 4 2" xfId="1174" xr:uid="{A4593468-027F-4BFD-B3E4-823D316B0D5D}"/>
    <cellStyle name="Normal 15 4 2 10" xfId="8344" xr:uid="{21CFEBB7-59B4-4976-913F-B3F63E53302B}"/>
    <cellStyle name="Normal 15 4 2 10 2" xfId="22209" xr:uid="{2153DFF2-BF39-4BCA-A0E7-CDBA390C26A2}"/>
    <cellStyle name="Normal 15 4 2 11" xfId="11954" xr:uid="{6B1E8895-F186-4E4C-9412-5B4AD9A0AA42}"/>
    <cellStyle name="Normal 15 4 2 11 2" xfId="25818" xr:uid="{CAA08318-7E46-4854-9F8D-EF7C60A07986}"/>
    <cellStyle name="Normal 15 4 2 12" xfId="13699" xr:uid="{CC3D777B-91C8-4B89-986C-7D85CEE858D6}"/>
    <cellStyle name="Normal 15 4 2 12 2" xfId="27563" xr:uid="{A97D18BC-B7CE-4673-8EF3-0A17C4C84A66}"/>
    <cellStyle name="Normal 15 4 2 13" xfId="15247" xr:uid="{D02EE999-1705-4E45-8DC6-2701D5BD0FE8}"/>
    <cellStyle name="Normal 15 4 2 2" xfId="1422" xr:uid="{C1D4CE88-5603-42AD-AC01-0B8F1EDEBF42}"/>
    <cellStyle name="Normal 15 4 2 2 10" xfId="12202" xr:uid="{1D323FA6-49B4-4890-A1EF-212BAE592195}"/>
    <cellStyle name="Normal 15 4 2 2 10 2" xfId="26066" xr:uid="{8396FD6E-3BF9-4B2F-8D75-AB23AE0CB29C}"/>
    <cellStyle name="Normal 15 4 2 2 11" xfId="13947" xr:uid="{8750BBD1-48D5-4266-A11A-70EA13CBB68D}"/>
    <cellStyle name="Normal 15 4 2 2 11 2" xfId="27811" xr:uid="{06FA1BDB-5F3B-4539-8E44-B8411691796C}"/>
    <cellStyle name="Normal 15 4 2 2 12" xfId="15495" xr:uid="{4F5FD6BD-0A91-415B-BA55-8B1586BDBE87}"/>
    <cellStyle name="Normal 15 4 2 2 2" xfId="1928" xr:uid="{DABFD0E4-EC3B-42E6-8BF7-56B31F5745DA}"/>
    <cellStyle name="Normal 15 4 2 2 2 2" xfId="4650" xr:uid="{213700D4-E71E-44B2-91B1-AEA28E1AB0F9}"/>
    <cellStyle name="Normal 15 4 2 2 2 2 2" xfId="10096" xr:uid="{37959822-CDE5-4925-B47A-0ECAE8877F4F}"/>
    <cellStyle name="Normal 15 4 2 2 2 2 2 2" xfId="23961" xr:uid="{2264ED13-FB8C-4356-B054-2D6FC2B16791}"/>
    <cellStyle name="Normal 15 4 2 2 2 2 3" xfId="18684" xr:uid="{87DA88B2-B418-499E-987E-D02E4A905E0F}"/>
    <cellStyle name="Normal 15 4 2 2 2 3" xfId="3640" xr:uid="{8549CB54-009A-4AE7-9C89-4102B32CA74D}"/>
    <cellStyle name="Normal 15 4 2 2 2 3 2" xfId="17682" xr:uid="{B015A6C5-E2A8-4F2F-BB71-36621B5467F4}"/>
    <cellStyle name="Normal 15 4 2 2 2 4" xfId="7574" xr:uid="{B6A95A6C-804A-4351-A623-A64B038FFC2D}"/>
    <cellStyle name="Normal 15 4 2 2 2 4 2" xfId="21445" xr:uid="{3FDA5DFC-3C5D-4E2B-95FF-38E3B22D8092}"/>
    <cellStyle name="Normal 15 4 2 2 2 5" xfId="9088" xr:uid="{01BC653A-7F5D-4B98-A7D4-1AD94B3F7760}"/>
    <cellStyle name="Normal 15 4 2 2 2 5 2" xfId="22953" xr:uid="{8850A0FB-16D4-4C50-A60F-E831BB69E558}"/>
    <cellStyle name="Normal 15 4 2 2 2 6" xfId="12708" xr:uid="{681DAB67-7CB6-45CD-91F4-78E2C4B4CF68}"/>
    <cellStyle name="Normal 15 4 2 2 2 6 2" xfId="26572" xr:uid="{6225261F-8124-44F7-8123-BCE464D21AF2}"/>
    <cellStyle name="Normal 15 4 2 2 2 7" xfId="14453" xr:uid="{4E809EA3-3F4A-4F49-AF23-2C223F090DFB}"/>
    <cellStyle name="Normal 15 4 2 2 2 7 2" xfId="28317" xr:uid="{83581DEC-9444-4FDB-90B2-8896875A5847}"/>
    <cellStyle name="Normal 15 4 2 2 2 8" xfId="16001" xr:uid="{E103D143-45EA-4CBE-95AC-E888963F47A4}"/>
    <cellStyle name="Normal 15 4 2 2 3" xfId="2436" xr:uid="{1D148A34-1028-44AC-A32C-726C14546766}"/>
    <cellStyle name="Normal 15 4 2 2 3 2" xfId="4156" xr:uid="{501F975A-6A0B-46E8-98BF-FADB998E4EB9}"/>
    <cellStyle name="Normal 15 4 2 2 3 2 2" xfId="18190" xr:uid="{FB8A7A4E-ACB6-457E-A853-18A3A07C18EA}"/>
    <cellStyle name="Normal 15 4 2 2 3 3" xfId="8082" xr:uid="{61BE19B1-9629-4B1D-9C0C-0F0CAC02DF3F}"/>
    <cellStyle name="Normal 15 4 2 2 3 3 2" xfId="21951" xr:uid="{5456D6A5-F0CD-4437-96A0-021C710D07E1}"/>
    <cellStyle name="Normal 15 4 2 2 3 4" xfId="9600" xr:uid="{4647696E-03EE-4D07-9D83-0906720C08A6}"/>
    <cellStyle name="Normal 15 4 2 2 3 4 2" xfId="23465" xr:uid="{B24C2226-4522-418A-9E2E-E71989C5F7E9}"/>
    <cellStyle name="Normal 15 4 2 2 3 5" xfId="13214" xr:uid="{21B3A514-2EB6-47DE-A967-7AD79434C2C6}"/>
    <cellStyle name="Normal 15 4 2 2 3 5 2" xfId="27078" xr:uid="{50118A0E-3C4C-405B-9081-1D8216E95D18}"/>
    <cellStyle name="Normal 15 4 2 2 3 6" xfId="14959" xr:uid="{91AD5429-A8D0-43C0-9103-7D8F23430EA9}"/>
    <cellStyle name="Normal 15 4 2 2 3 6 2" xfId="28823" xr:uid="{97162722-E11A-4819-B176-7303A74BF191}"/>
    <cellStyle name="Normal 15 4 2 2 3 7" xfId="16507" xr:uid="{A4FE6FCE-F6FA-440A-924B-90825181DE1D}"/>
    <cellStyle name="Normal 15 4 2 2 4" xfId="5128" xr:uid="{7035E1BE-8CB5-44B5-B75C-1D159FABE793}"/>
    <cellStyle name="Normal 15 4 2 2 4 2" xfId="10598" xr:uid="{435A3818-3E96-49F3-B056-7BCFD6F7C19A}"/>
    <cellStyle name="Normal 15 4 2 2 4 2 2" xfId="24463" xr:uid="{D5A447CB-8D2D-428C-B3C2-8C01E3A16023}"/>
    <cellStyle name="Normal 15 4 2 2 4 3" xfId="19162" xr:uid="{71AD545F-ACF9-4EB0-9932-20CB55F61FA6}"/>
    <cellStyle name="Normal 15 4 2 2 5" xfId="5626" xr:uid="{CB545BDE-B540-46F7-8DA2-9F06B516566C}"/>
    <cellStyle name="Normal 15 4 2 2 5 2" xfId="11100" xr:uid="{F7EB4512-C9AE-4182-A837-E8433CFDA395}"/>
    <cellStyle name="Normal 15 4 2 2 5 2 2" xfId="24965" xr:uid="{B8B6E7D0-75A7-4560-B3B9-79FA41D93E38}"/>
    <cellStyle name="Normal 15 4 2 2 5 3" xfId="19660" xr:uid="{CD5D660F-BA61-4EA9-AB5B-3848C81ECFB7}"/>
    <cellStyle name="Normal 15 4 2 2 6" xfId="6128" xr:uid="{B0B0A763-F88F-45E1-A9A3-56D7EE37B48A}"/>
    <cellStyle name="Normal 15 4 2 2 6 2" xfId="11602" xr:uid="{703E49F5-B8B9-4C25-A4DC-2024DDD90C10}"/>
    <cellStyle name="Normal 15 4 2 2 6 2 2" xfId="25467" xr:uid="{6A94577C-B8BD-4A03-A47C-1176FCFE886B}"/>
    <cellStyle name="Normal 15 4 2 2 6 3" xfId="20162" xr:uid="{64D1386F-1DBC-448E-8E2F-2B748C3B2BDD}"/>
    <cellStyle name="Normal 15 4 2 2 7" xfId="3146" xr:uid="{D82D2080-2CAF-4D91-837D-351DA1CF22AF}"/>
    <cellStyle name="Normal 15 4 2 2 7 2" xfId="17188" xr:uid="{FF6CE88A-92AA-4659-847A-1317557749D7}"/>
    <cellStyle name="Normal 15 4 2 2 8" xfId="7068" xr:uid="{2463491F-3FF2-48B5-9535-5AC26EAD2202}"/>
    <cellStyle name="Normal 15 4 2 2 8 2" xfId="20939" xr:uid="{3DEF6F8E-E815-406C-9F47-37B9540EB0F4}"/>
    <cellStyle name="Normal 15 4 2 2 9" xfId="8592" xr:uid="{0DCC98F0-F0E5-4CA4-A9F4-C5FF06447826}"/>
    <cellStyle name="Normal 15 4 2 2 9 2" xfId="22457" xr:uid="{DCB6E53C-7D86-4954-98A0-259B86AB9C80}"/>
    <cellStyle name="Normal 15 4 2 3" xfId="1680" xr:uid="{51DCA57B-F0CD-4482-9798-284B0BAFB261}"/>
    <cellStyle name="Normal 15 4 2 3 2" xfId="4402" xr:uid="{B949259F-B76B-43F0-8606-8F929896271B}"/>
    <cellStyle name="Normal 15 4 2 3 2 2" xfId="9848" xr:uid="{0F7C060B-CF23-4A59-BED7-E73F76D86406}"/>
    <cellStyle name="Normal 15 4 2 3 2 2 2" xfId="23713" xr:uid="{A013CBC3-3978-40D6-B9C3-0FF134B4BEB6}"/>
    <cellStyle name="Normal 15 4 2 3 2 3" xfId="18436" xr:uid="{596C7D96-0964-4CF7-92A5-CE33F0D5B7AA}"/>
    <cellStyle name="Normal 15 4 2 3 3" xfId="3392" xr:uid="{97EBA2FB-04EC-4E2D-82F5-8BE3F1C8AFE7}"/>
    <cellStyle name="Normal 15 4 2 3 3 2" xfId="17434" xr:uid="{D3017C4F-D6CC-46E7-A28C-E13B01751B8C}"/>
    <cellStyle name="Normal 15 4 2 3 4" xfId="7326" xr:uid="{CBACF7C9-B972-4469-9206-FD8765B23FE8}"/>
    <cellStyle name="Normal 15 4 2 3 4 2" xfId="21197" xr:uid="{2162DB1D-0A9F-47F3-AD27-1917140B4944}"/>
    <cellStyle name="Normal 15 4 2 3 5" xfId="8840" xr:uid="{142D98CB-7E4D-424C-977E-E3FAFD9DFA32}"/>
    <cellStyle name="Normal 15 4 2 3 5 2" xfId="22705" xr:uid="{463C4A8B-473C-4AC1-9825-54D9BB36D01B}"/>
    <cellStyle name="Normal 15 4 2 3 6" xfId="12460" xr:uid="{8402CA2F-5B77-48DF-8145-0FA15F104052}"/>
    <cellStyle name="Normal 15 4 2 3 6 2" xfId="26324" xr:uid="{176CFA07-64A4-40F1-A404-EC7F5A4E50DE}"/>
    <cellStyle name="Normal 15 4 2 3 7" xfId="14205" xr:uid="{B105C1CF-F3F1-44F3-8E8B-56535182871F}"/>
    <cellStyle name="Normal 15 4 2 3 7 2" xfId="28069" xr:uid="{0E2BC910-3C9A-4025-ADF0-FFB5D634F5B7}"/>
    <cellStyle name="Normal 15 4 2 3 8" xfId="15753" xr:uid="{9F461E20-E00A-490B-9C29-E1D1AA4B3FCF}"/>
    <cellStyle name="Normal 15 4 2 4" xfId="2188" xr:uid="{61C1BB98-CD35-4338-BE12-8A69904656EA}"/>
    <cellStyle name="Normal 15 4 2 4 2" xfId="3908" xr:uid="{E4C31A3C-7CC0-43C9-8952-FCCB89C3B3B0}"/>
    <cellStyle name="Normal 15 4 2 4 2 2" xfId="17942" xr:uid="{EDAAA5A6-47BE-46C5-87A6-C3CD91635E03}"/>
    <cellStyle name="Normal 15 4 2 4 3" xfId="7834" xr:uid="{573433E7-0A1B-48EA-A889-01819E8B7A7A}"/>
    <cellStyle name="Normal 15 4 2 4 3 2" xfId="21703" xr:uid="{BC159380-9A79-4D43-AFAD-1710753CF348}"/>
    <cellStyle name="Normal 15 4 2 4 4" xfId="9352" xr:uid="{59ADB5D0-EFD8-4DE8-AC10-A964B622AF45}"/>
    <cellStyle name="Normal 15 4 2 4 4 2" xfId="23217" xr:uid="{771C5182-A905-495C-AACC-C3757EB191D6}"/>
    <cellStyle name="Normal 15 4 2 4 5" xfId="12966" xr:uid="{A1002CDD-C4C1-4CBF-9E88-658553B8BB3D}"/>
    <cellStyle name="Normal 15 4 2 4 5 2" xfId="26830" xr:uid="{7EFDC99F-8E15-43A4-B7D8-801D4D30145F}"/>
    <cellStyle name="Normal 15 4 2 4 6" xfId="14711" xr:uid="{260B0B56-9582-4139-B6A2-871B8FD1565B}"/>
    <cellStyle name="Normal 15 4 2 4 6 2" xfId="28575" xr:uid="{C251307C-3D6D-4152-849D-58EF13511550}"/>
    <cellStyle name="Normal 15 4 2 4 7" xfId="16259" xr:uid="{DBEBB779-199B-433C-B887-E3DC0BBA3B7F}"/>
    <cellStyle name="Normal 15 4 2 5" xfId="4889" xr:uid="{510AF66E-7CC6-4105-8FCE-D2BA28DB510D}"/>
    <cellStyle name="Normal 15 4 2 5 2" xfId="10350" xr:uid="{748CE3A0-6252-43C5-8830-0F432372B285}"/>
    <cellStyle name="Normal 15 4 2 5 2 2" xfId="24215" xr:uid="{17F2F244-C6C6-4824-94EA-18D605FDF55D}"/>
    <cellStyle name="Normal 15 4 2 5 3" xfId="18923" xr:uid="{D3D91E33-32E0-4DBF-A24A-8319D0ED36B3}"/>
    <cellStyle name="Normal 15 4 2 6" xfId="5378" xr:uid="{3F7BE3B8-97E1-48DB-A1A6-45794C0D6AC4}"/>
    <cellStyle name="Normal 15 4 2 6 2" xfId="10852" xr:uid="{1E47AA5A-6E96-4F27-8AF7-43113F0E937D}"/>
    <cellStyle name="Normal 15 4 2 6 2 2" xfId="24717" xr:uid="{C974C67C-E97A-49DE-858B-B485CB8ECCFF}"/>
    <cellStyle name="Normal 15 4 2 6 3" xfId="19412" xr:uid="{444E7CE0-4E77-4B4D-A5F2-564E0796EEC9}"/>
    <cellStyle name="Normal 15 4 2 7" xfId="5880" xr:uid="{3AE98252-4D10-4F37-81EB-F42B1D4A64C3}"/>
    <cellStyle name="Normal 15 4 2 7 2" xfId="11354" xr:uid="{3C0B9DA8-330B-4802-8CC7-BE92D7978433}"/>
    <cellStyle name="Normal 15 4 2 7 2 2" xfId="25219" xr:uid="{47EB6687-CB13-4FC1-A1FE-DC089CA1538F}"/>
    <cellStyle name="Normal 15 4 2 7 3" xfId="19914" xr:uid="{AB6DB843-2E96-45B6-AB13-40FD491EBA42}"/>
    <cellStyle name="Normal 15 4 2 8" xfId="2905" xr:uid="{C2BD2176-B611-462D-B9DA-121190469212}"/>
    <cellStyle name="Normal 15 4 2 8 2" xfId="16947" xr:uid="{19F1EE42-F957-4B76-B5EF-EDABA17F8BDB}"/>
    <cellStyle name="Normal 15 4 2 9" xfId="6820" xr:uid="{92EEDE13-7DBA-4B3F-B272-DC71E93DE186}"/>
    <cellStyle name="Normal 15 4 2 9 2" xfId="20691" xr:uid="{F66672F1-7D78-4505-8002-538DB2FB901F}"/>
    <cellStyle name="Normal 15 4 3" xfId="1298" xr:uid="{211E460E-5100-4A85-97F0-C1A715FF89F7}"/>
    <cellStyle name="Normal 15 4 3 10" xfId="12078" xr:uid="{3E7A9AA2-0EA7-4D15-8C99-6308854813D9}"/>
    <cellStyle name="Normal 15 4 3 10 2" xfId="25942" xr:uid="{236CA672-0C1D-4A7E-8D57-82A2AD447E61}"/>
    <cellStyle name="Normal 15 4 3 11" xfId="13823" xr:uid="{1097E7A1-5032-4890-917A-14BAA0D19D5F}"/>
    <cellStyle name="Normal 15 4 3 11 2" xfId="27687" xr:uid="{6FE707D3-81BC-42D1-B09B-1AD7E6939596}"/>
    <cellStyle name="Normal 15 4 3 12" xfId="15371" xr:uid="{528C734F-8AFE-4268-90B9-DCE065ABE1FF}"/>
    <cellStyle name="Normal 15 4 3 2" xfId="1804" xr:uid="{0C76724F-EE7C-47B1-BE39-55839B3EFCF6}"/>
    <cellStyle name="Normal 15 4 3 2 2" xfId="4526" xr:uid="{7F2C6779-863F-4260-9E53-70EB143DB3DE}"/>
    <cellStyle name="Normal 15 4 3 2 2 2" xfId="9972" xr:uid="{DCC874EA-0E5B-4EED-B95C-77BFDAA48B34}"/>
    <cellStyle name="Normal 15 4 3 2 2 2 2" xfId="23837" xr:uid="{E9E5A368-A6D3-4578-AE76-545AC6A20573}"/>
    <cellStyle name="Normal 15 4 3 2 2 3" xfId="18560" xr:uid="{36D3C953-AF8B-470F-A764-5314ADDCDC6D}"/>
    <cellStyle name="Normal 15 4 3 2 3" xfId="3516" xr:uid="{453FDD04-0500-4401-B261-786453E48CE0}"/>
    <cellStyle name="Normal 15 4 3 2 3 2" xfId="17558" xr:uid="{D3C5754D-D4DF-4AF8-883D-17074D501576}"/>
    <cellStyle name="Normal 15 4 3 2 4" xfId="7450" xr:uid="{5BF944A6-41C0-4831-AA5F-4F853B500FE3}"/>
    <cellStyle name="Normal 15 4 3 2 4 2" xfId="21321" xr:uid="{5F246883-6B27-45F4-91FA-F6A309FA9899}"/>
    <cellStyle name="Normal 15 4 3 2 5" xfId="8964" xr:uid="{A3452E6A-8312-4921-B320-AF62799DE18F}"/>
    <cellStyle name="Normal 15 4 3 2 5 2" xfId="22829" xr:uid="{7A43AD08-71D9-4076-AA30-5D2EA4383F6C}"/>
    <cellStyle name="Normal 15 4 3 2 6" xfId="12584" xr:uid="{29A7CC71-98CC-4B9C-AC57-75F91E53D091}"/>
    <cellStyle name="Normal 15 4 3 2 6 2" xfId="26448" xr:uid="{1A2B5553-45EB-4E22-AD1E-A1ED89D41C10}"/>
    <cellStyle name="Normal 15 4 3 2 7" xfId="14329" xr:uid="{BAF6D62B-E16F-4A3A-8840-A683E4300F42}"/>
    <cellStyle name="Normal 15 4 3 2 7 2" xfId="28193" xr:uid="{8A5AEBD5-A0F0-42BF-BD6A-9358B33D3B47}"/>
    <cellStyle name="Normal 15 4 3 2 8" xfId="15877" xr:uid="{A23689F7-A9D4-412A-B661-0C16A9AAFC76}"/>
    <cellStyle name="Normal 15 4 3 3" xfId="2312" xr:uid="{35565DB5-9CC3-40D9-8AF4-D25B26D26824}"/>
    <cellStyle name="Normal 15 4 3 3 2" xfId="4032" xr:uid="{FF47B10A-2296-4A21-8A01-B8CA8073FD42}"/>
    <cellStyle name="Normal 15 4 3 3 2 2" xfId="18066" xr:uid="{FA0459D6-44C1-4AC2-A44F-28890BAD0EBD}"/>
    <cellStyle name="Normal 15 4 3 3 3" xfId="7958" xr:uid="{1D92C76E-868B-4034-9AA8-81F219ECB8E6}"/>
    <cellStyle name="Normal 15 4 3 3 3 2" xfId="21827" xr:uid="{71B32F01-743E-4E71-B434-2954503F1CF9}"/>
    <cellStyle name="Normal 15 4 3 3 4" xfId="9476" xr:uid="{393C981E-7E04-4CD3-97BE-D8E68B55B6B0}"/>
    <cellStyle name="Normal 15 4 3 3 4 2" xfId="23341" xr:uid="{8619A0F1-DF62-4228-9753-30ED97E935A2}"/>
    <cellStyle name="Normal 15 4 3 3 5" xfId="13090" xr:uid="{50D47130-8070-4CCD-971D-F104B1719F17}"/>
    <cellStyle name="Normal 15 4 3 3 5 2" xfId="26954" xr:uid="{C3E922B5-22C2-4B63-989F-1741DDB2ADDE}"/>
    <cellStyle name="Normal 15 4 3 3 6" xfId="14835" xr:uid="{8AC0DC32-B17F-4ADC-B4DC-807794C62526}"/>
    <cellStyle name="Normal 15 4 3 3 6 2" xfId="28699" xr:uid="{3DA5C924-DBFE-424F-A4BD-8168D2C8C02A}"/>
    <cellStyle name="Normal 15 4 3 3 7" xfId="16383" xr:uid="{18328797-B2B1-43D5-8554-0EDD74C8905D}"/>
    <cellStyle name="Normal 15 4 3 4" xfId="5005" xr:uid="{64314087-3983-41D7-B7A6-D254F8DFAA47}"/>
    <cellStyle name="Normal 15 4 3 4 2" xfId="10474" xr:uid="{AEC10A01-161F-4311-B3F9-43493424D87E}"/>
    <cellStyle name="Normal 15 4 3 4 2 2" xfId="24339" xr:uid="{058C9815-4996-414E-8E36-FD5F966F3DAF}"/>
    <cellStyle name="Normal 15 4 3 4 3" xfId="19039" xr:uid="{DCA8975E-E7C7-4F98-B616-F4DB21BA3007}"/>
    <cellStyle name="Normal 15 4 3 5" xfId="5502" xr:uid="{16D6527B-E29B-4A27-94E5-BF9937DB0C62}"/>
    <cellStyle name="Normal 15 4 3 5 2" xfId="10976" xr:uid="{DE3F16A7-E5D9-48E9-A91E-68D49C8E6B06}"/>
    <cellStyle name="Normal 15 4 3 5 2 2" xfId="24841" xr:uid="{EF56DB07-C5F1-4151-BC48-60C751888CB0}"/>
    <cellStyle name="Normal 15 4 3 5 3" xfId="19536" xr:uid="{A7FADB25-266A-4122-8691-D8C56304E4F4}"/>
    <cellStyle name="Normal 15 4 3 6" xfId="6004" xr:uid="{172B6861-06DF-46C5-AE4E-384F9A5CED9C}"/>
    <cellStyle name="Normal 15 4 3 6 2" xfId="11478" xr:uid="{17DE4300-85D4-4ABD-B58C-9FE87809B6E2}"/>
    <cellStyle name="Normal 15 4 3 6 2 2" xfId="25343" xr:uid="{A27939FF-46F8-4577-823A-6A3ED451365F}"/>
    <cellStyle name="Normal 15 4 3 6 3" xfId="20038" xr:uid="{2D05DC01-D446-4625-9CC7-2C9942E2B4F2}"/>
    <cellStyle name="Normal 15 4 3 7" xfId="3023" xr:uid="{BAC48811-68E9-4F86-A957-42CE266DE24B}"/>
    <cellStyle name="Normal 15 4 3 7 2" xfId="17065" xr:uid="{13C5DAC8-3FFB-43B1-B1C4-ED2E3479BDE8}"/>
    <cellStyle name="Normal 15 4 3 8" xfId="6944" xr:uid="{A6976E3F-DC2F-4A79-8762-D9F36D947A51}"/>
    <cellStyle name="Normal 15 4 3 8 2" xfId="20815" xr:uid="{74BB56E3-EFB8-4938-9474-36BE752565BF}"/>
    <cellStyle name="Normal 15 4 3 9" xfId="8468" xr:uid="{E1100D4F-2DFC-430A-B8AC-CCD6B2925BE0}"/>
    <cellStyle name="Normal 15 4 3 9 2" xfId="22333" xr:uid="{ADD382EF-6EE9-454D-A8B1-BE3949C30F99}"/>
    <cellStyle name="Normal 15 4 4" xfId="1556" xr:uid="{6715B85B-F73C-4E55-A373-CBB74B5F33B0}"/>
    <cellStyle name="Normal 15 4 4 2" xfId="4279" xr:uid="{E4399356-8066-4BD4-A801-9F831AF1CB3C}"/>
    <cellStyle name="Normal 15 4 4 2 2" xfId="9724" xr:uid="{5AD45679-4021-431E-8327-4B86036B3FE6}"/>
    <cellStyle name="Normal 15 4 4 2 2 2" xfId="23589" xr:uid="{ED48B4B8-CAED-4CAA-87D2-4B3ECA7F760A}"/>
    <cellStyle name="Normal 15 4 4 2 3" xfId="18313" xr:uid="{42867FCD-830D-40AE-AAAC-2B813995C244}"/>
    <cellStyle name="Normal 15 4 4 3" xfId="3269" xr:uid="{186017D6-74A5-421C-B2FE-EAB273AE1F35}"/>
    <cellStyle name="Normal 15 4 4 3 2" xfId="17311" xr:uid="{F2E268DE-8FDA-4053-9664-FFF4BD2DA390}"/>
    <cellStyle name="Normal 15 4 4 4" xfId="7202" xr:uid="{9E0412A6-9673-4D64-B907-B92DA8198642}"/>
    <cellStyle name="Normal 15 4 4 4 2" xfId="21073" xr:uid="{8F364729-7A6F-4DD6-A45C-581EE8911DB2}"/>
    <cellStyle name="Normal 15 4 4 5" xfId="8716" xr:uid="{9162CEF5-E42C-48EB-A864-CD0ED4D84EF5}"/>
    <cellStyle name="Normal 15 4 4 5 2" xfId="22581" xr:uid="{91D1174F-FC89-41A2-BF19-85B85DD4BB9F}"/>
    <cellStyle name="Normal 15 4 4 6" xfId="12336" xr:uid="{BE593D44-B090-4FD5-9588-DB5939F81A72}"/>
    <cellStyle name="Normal 15 4 4 6 2" xfId="26200" xr:uid="{71D933FA-0CD8-4B6F-A85A-0D1EA12F6FB1}"/>
    <cellStyle name="Normal 15 4 4 7" xfId="14081" xr:uid="{22086A0A-C878-4275-AC96-13A6C25BC654}"/>
    <cellStyle name="Normal 15 4 4 7 2" xfId="27945" xr:uid="{A9246858-DDDB-4E5A-85AB-C91F832A6120}"/>
    <cellStyle name="Normal 15 4 4 8" xfId="15629" xr:uid="{0F73E909-3889-431E-A9D9-20F0B700C19E}"/>
    <cellStyle name="Normal 15 4 5" xfId="2064" xr:uid="{C40DE1CD-2796-4F6D-8663-45DE607E5B7C}"/>
    <cellStyle name="Normal 15 4 5 2" xfId="3784" xr:uid="{3ADADA29-071D-4053-8847-95DBE43B2277}"/>
    <cellStyle name="Normal 15 4 5 2 2" xfId="17818" xr:uid="{C54AB52D-19EE-4DE4-B15E-D8A79818A6CA}"/>
    <cellStyle name="Normal 15 4 5 3" xfId="7710" xr:uid="{AAEBF418-5A10-4B64-9EC3-4896E277A76A}"/>
    <cellStyle name="Normal 15 4 5 3 2" xfId="21579" xr:uid="{848FC77B-8073-4A64-82BA-DAB03DAC54C0}"/>
    <cellStyle name="Normal 15 4 5 4" xfId="9228" xr:uid="{9A7B178B-42E9-4187-8F96-FD4DD5659CD4}"/>
    <cellStyle name="Normal 15 4 5 4 2" xfId="23093" xr:uid="{4C7A15D4-D616-4C54-A4B8-E836581C1ADE}"/>
    <cellStyle name="Normal 15 4 5 5" xfId="12842" xr:uid="{33D09C93-E373-4B11-A708-13C62B25ED3D}"/>
    <cellStyle name="Normal 15 4 5 5 2" xfId="26706" xr:uid="{6DEB9738-4F2B-4973-844F-6BB147DC151A}"/>
    <cellStyle name="Normal 15 4 5 6" xfId="14587" xr:uid="{D3A74FA7-F035-436E-95CD-4882B99CE044}"/>
    <cellStyle name="Normal 15 4 5 6 2" xfId="28451" xr:uid="{27016A24-1F7C-4DB2-AF46-A91558A74300}"/>
    <cellStyle name="Normal 15 4 5 7" xfId="16135" xr:uid="{F353F126-045D-4518-B700-0B57B33EFC3C}"/>
    <cellStyle name="Normal 15 4 6" xfId="4775" xr:uid="{63679EE2-BCC9-402C-BA06-CABFB86BA56C}"/>
    <cellStyle name="Normal 15 4 6 2" xfId="10226" xr:uid="{99E986F4-2AE8-4302-9EE1-74AB4A7187E0}"/>
    <cellStyle name="Normal 15 4 6 2 2" xfId="24091" xr:uid="{60A051A5-F572-421A-BC5A-59B1A8011CFC}"/>
    <cellStyle name="Normal 15 4 6 3" xfId="18809" xr:uid="{EA772B5F-14E6-43C9-8FBF-47CD34A1E64C}"/>
    <cellStyle name="Normal 15 4 7" xfId="5254" xr:uid="{4C44AFC0-EA10-4BB1-B30D-BE1B99CA18A6}"/>
    <cellStyle name="Normal 15 4 7 2" xfId="10728" xr:uid="{88EF5514-D089-4AF6-90A4-B2FC4D814622}"/>
    <cellStyle name="Normal 15 4 7 2 2" xfId="24593" xr:uid="{27F09539-441F-4F92-8DC7-806102C562FD}"/>
    <cellStyle name="Normal 15 4 7 3" xfId="19288" xr:uid="{5E6504D4-4447-4418-9537-FB1C74F81D7D}"/>
    <cellStyle name="Normal 15 4 8" xfId="5756" xr:uid="{7AEEDEF0-4819-43E5-93E0-FA262DCFA230}"/>
    <cellStyle name="Normal 15 4 8 2" xfId="11230" xr:uid="{CBF1B329-23D9-46BE-98C5-D1DB5870341A}"/>
    <cellStyle name="Normal 15 4 8 2 2" xfId="25095" xr:uid="{3EE3260D-2FB7-42BC-8632-1D90F68C1C35}"/>
    <cellStyle name="Normal 15 4 8 3" xfId="19790" xr:uid="{434B96AD-EB58-4756-B1CD-C8721F88F8A2}"/>
    <cellStyle name="Normal 15 4 9" xfId="2791" xr:uid="{F12CA1B7-2F3D-41BD-8FDE-29A12D5ED080}"/>
    <cellStyle name="Normal 15 4 9 2" xfId="16833" xr:uid="{8A20BF94-44B6-4EFA-94ED-A719D66894B1}"/>
    <cellStyle name="Normal 15 5" xfId="1084" xr:uid="{6D97C17E-06F0-4A7E-88AD-902C2344DDF3}"/>
    <cellStyle name="Normal 15 5 10" xfId="8254" xr:uid="{14004696-61A1-46B1-BE76-CC1ACF4C159F}"/>
    <cellStyle name="Normal 15 5 10 2" xfId="22119" xr:uid="{456B42B4-1DD8-463C-8DEE-E061061824D2}"/>
    <cellStyle name="Normal 15 5 11" xfId="11864" xr:uid="{2D9626CD-E0AD-4597-816D-5C7939F58BFB}"/>
    <cellStyle name="Normal 15 5 11 2" xfId="25728" xr:uid="{E311BFA3-91C9-478E-8C00-D2BE4A997BA7}"/>
    <cellStyle name="Normal 15 5 12" xfId="13609" xr:uid="{F000C529-8E43-419D-B33A-C5924438E757}"/>
    <cellStyle name="Normal 15 5 12 2" xfId="27473" xr:uid="{91602DB8-A1AA-4762-B959-C855DE3D3DAE}"/>
    <cellStyle name="Normal 15 5 13" xfId="15157" xr:uid="{8CC5A0A5-4019-4277-AE07-94AFEE5C11FD}"/>
    <cellStyle name="Normal 15 5 2" xfId="1332" xr:uid="{DF37D7D3-73CF-4E6B-B8BD-C5F66AB17E64}"/>
    <cellStyle name="Normal 15 5 2 10" xfId="12112" xr:uid="{012CBE9D-E2F8-422A-9D37-E10A0935CE22}"/>
    <cellStyle name="Normal 15 5 2 10 2" xfId="25976" xr:uid="{60053DA2-9617-4E07-AA00-725AB7AF2BA0}"/>
    <cellStyle name="Normal 15 5 2 11" xfId="13857" xr:uid="{CB1CAA80-D96F-432B-A673-0DB79AE6B9F6}"/>
    <cellStyle name="Normal 15 5 2 11 2" xfId="27721" xr:uid="{979E91A1-B25C-4838-AE57-CF5429288748}"/>
    <cellStyle name="Normal 15 5 2 12" xfId="15405" xr:uid="{7C1DF60F-199F-4EB0-80FE-D57CA41A44D2}"/>
    <cellStyle name="Normal 15 5 2 2" xfId="1838" xr:uid="{773C8AB0-C792-46C2-840C-870865411EFD}"/>
    <cellStyle name="Normal 15 5 2 2 2" xfId="4560" xr:uid="{CC001DD6-1562-4E77-8D86-4B14E3CEDC12}"/>
    <cellStyle name="Normal 15 5 2 2 2 2" xfId="10006" xr:uid="{2F9D8887-8F69-4B68-B11D-862820B3D135}"/>
    <cellStyle name="Normal 15 5 2 2 2 2 2" xfId="23871" xr:uid="{E9B8BFCA-E7CB-405C-813F-68B41193141A}"/>
    <cellStyle name="Normal 15 5 2 2 2 3" xfId="18594" xr:uid="{BC00D8D3-ED70-45F3-BC28-6E352A95C618}"/>
    <cellStyle name="Normal 15 5 2 2 3" xfId="3550" xr:uid="{84809230-7D86-4F32-AD83-7520E35C8756}"/>
    <cellStyle name="Normal 15 5 2 2 3 2" xfId="17592" xr:uid="{E13EF271-796C-4767-A555-76B15E9F2883}"/>
    <cellStyle name="Normal 15 5 2 2 4" xfId="7484" xr:uid="{3B9F80CC-6ACA-45D3-9C61-7F4434D1DFD1}"/>
    <cellStyle name="Normal 15 5 2 2 4 2" xfId="21355" xr:uid="{72B9E4EC-E8AF-45A8-849D-BAC600E9DC09}"/>
    <cellStyle name="Normal 15 5 2 2 5" xfId="8998" xr:uid="{BDF80EF9-93C2-4695-AFC6-054D1897158A}"/>
    <cellStyle name="Normal 15 5 2 2 5 2" xfId="22863" xr:uid="{EA533AA6-B06B-48A9-B4C1-7BFBC14D4518}"/>
    <cellStyle name="Normal 15 5 2 2 6" xfId="12618" xr:uid="{327D9D21-5CE7-497F-9F49-A534C01CF0B1}"/>
    <cellStyle name="Normal 15 5 2 2 6 2" xfId="26482" xr:uid="{50FDF03D-8C28-4A87-889E-C75BD47D988F}"/>
    <cellStyle name="Normal 15 5 2 2 7" xfId="14363" xr:uid="{6738A173-3038-4D34-A930-EB089D0EA2C9}"/>
    <cellStyle name="Normal 15 5 2 2 7 2" xfId="28227" xr:uid="{3FA509EA-8810-41D3-AA72-300801345E23}"/>
    <cellStyle name="Normal 15 5 2 2 8" xfId="15911" xr:uid="{81BD5790-13AF-4FBE-A668-DB7783CFAD59}"/>
    <cellStyle name="Normal 15 5 2 3" xfId="2346" xr:uid="{9991F875-BE40-46B9-B0AE-21E3B996E265}"/>
    <cellStyle name="Normal 15 5 2 3 2" xfId="4066" xr:uid="{BC05568F-2DDC-4C69-9E06-91B094FEFCC0}"/>
    <cellStyle name="Normal 15 5 2 3 2 2" xfId="18100" xr:uid="{11D044B2-254D-47B9-A282-A8C7C149754F}"/>
    <cellStyle name="Normal 15 5 2 3 3" xfId="7992" xr:uid="{8AF94E1E-A41F-4CFA-B7E8-BF1B53121202}"/>
    <cellStyle name="Normal 15 5 2 3 3 2" xfId="21861" xr:uid="{992A8268-5355-4ECA-95EA-60D5565296D1}"/>
    <cellStyle name="Normal 15 5 2 3 4" xfId="9510" xr:uid="{5282F0E6-8B4E-490C-A6EF-48FF4F929703}"/>
    <cellStyle name="Normal 15 5 2 3 4 2" xfId="23375" xr:uid="{D8F2F0DF-C4A7-4B81-B542-1DAA9F40A2CB}"/>
    <cellStyle name="Normal 15 5 2 3 5" xfId="13124" xr:uid="{9C13539D-602D-4C3B-8131-DA34BA95F757}"/>
    <cellStyle name="Normal 15 5 2 3 5 2" xfId="26988" xr:uid="{01805C37-BA66-4575-B7A0-55339584B81F}"/>
    <cellStyle name="Normal 15 5 2 3 6" xfId="14869" xr:uid="{5D48BEF1-F1C6-4D00-9DD0-5928EBADFE33}"/>
    <cellStyle name="Normal 15 5 2 3 6 2" xfId="28733" xr:uid="{A4CA6555-04E0-4155-AD7E-24E73A775D76}"/>
    <cellStyle name="Normal 15 5 2 3 7" xfId="16417" xr:uid="{219E90D5-D226-42D3-81D7-BFB05FCAB183}"/>
    <cellStyle name="Normal 15 5 2 4" xfId="5038" xr:uid="{0A7B086A-EA58-4F71-B5C8-1208C0FB9C78}"/>
    <cellStyle name="Normal 15 5 2 4 2" xfId="10508" xr:uid="{D6463502-48A2-459B-BEE9-ADA5498E8839}"/>
    <cellStyle name="Normal 15 5 2 4 2 2" xfId="24373" xr:uid="{50E313CC-D952-4235-9C37-7FDE71747837}"/>
    <cellStyle name="Normal 15 5 2 4 3" xfId="19072" xr:uid="{45B3F75A-057C-4DB2-9A5C-2E6DA829A400}"/>
    <cellStyle name="Normal 15 5 2 5" xfId="5536" xr:uid="{8EA5D1E0-CE20-4B18-8E98-9BE19FCCDAF8}"/>
    <cellStyle name="Normal 15 5 2 5 2" xfId="11010" xr:uid="{5EE378B4-7A7A-41F1-A68F-0574E2FDC31B}"/>
    <cellStyle name="Normal 15 5 2 5 2 2" xfId="24875" xr:uid="{2388E1DF-F863-437A-87C8-1A4AF1D706BE}"/>
    <cellStyle name="Normal 15 5 2 5 3" xfId="19570" xr:uid="{30F89526-A21C-42C5-A2BD-C1C9384B4579}"/>
    <cellStyle name="Normal 15 5 2 6" xfId="6038" xr:uid="{65253AA3-89F2-4C5F-9D7D-2A14D0D1F755}"/>
    <cellStyle name="Normal 15 5 2 6 2" xfId="11512" xr:uid="{01412006-8611-4B52-9F80-3C0D304F1C7B}"/>
    <cellStyle name="Normal 15 5 2 6 2 2" xfId="25377" xr:uid="{02315404-9E44-4C27-863A-E65D22CBFE24}"/>
    <cellStyle name="Normal 15 5 2 6 3" xfId="20072" xr:uid="{7F531109-FC74-4764-A1D2-FB07B6510ED4}"/>
    <cellStyle name="Normal 15 5 2 7" xfId="3056" xr:uid="{F7C6ECD5-F69B-45FC-83A9-3E5A73F2A791}"/>
    <cellStyle name="Normal 15 5 2 7 2" xfId="17098" xr:uid="{AE2DB100-DB1B-4BD8-9DF1-18B1B79581E4}"/>
    <cellStyle name="Normal 15 5 2 8" xfId="6978" xr:uid="{0374C2A2-51A7-4E79-A792-F7B8504827CA}"/>
    <cellStyle name="Normal 15 5 2 8 2" xfId="20849" xr:uid="{CE85FA8A-FF92-4C41-ACF5-AE546DC1F6A1}"/>
    <cellStyle name="Normal 15 5 2 9" xfId="8502" xr:uid="{F5EF2B51-EB6E-4C98-8441-46772E7BA0FE}"/>
    <cellStyle name="Normal 15 5 2 9 2" xfId="22367" xr:uid="{346DE293-68D0-4321-A1C0-E66D88385516}"/>
    <cellStyle name="Normal 15 5 3" xfId="1590" xr:uid="{B4BBB37B-9580-4529-9F20-985D8111B434}"/>
    <cellStyle name="Normal 15 5 3 2" xfId="4312" xr:uid="{BACA50D3-6288-4D9C-BC65-E49543085700}"/>
    <cellStyle name="Normal 15 5 3 2 2" xfId="9758" xr:uid="{D9827563-1D4B-4B0D-B616-11401351FE57}"/>
    <cellStyle name="Normal 15 5 3 2 2 2" xfId="23623" xr:uid="{EB72A4BA-58F8-40D2-86BD-0281FA66F5F2}"/>
    <cellStyle name="Normal 15 5 3 2 3" xfId="18346" xr:uid="{885FB8EB-A220-4896-A95F-6BFCDCF44EFE}"/>
    <cellStyle name="Normal 15 5 3 3" xfId="3302" xr:uid="{6A8AD610-D112-4783-ADC7-663F838F9437}"/>
    <cellStyle name="Normal 15 5 3 3 2" xfId="17344" xr:uid="{1851CCB1-7E54-43DB-BEF8-83476DE9432A}"/>
    <cellStyle name="Normal 15 5 3 4" xfId="7236" xr:uid="{891E9D97-714A-4D60-874B-CBFE96F534CC}"/>
    <cellStyle name="Normal 15 5 3 4 2" xfId="21107" xr:uid="{9E0C8208-A6FE-4402-A53D-90BC49F9A4AB}"/>
    <cellStyle name="Normal 15 5 3 5" xfId="8750" xr:uid="{CCF592FC-D6E6-4823-8472-FA437E1FE447}"/>
    <cellStyle name="Normal 15 5 3 5 2" xfId="22615" xr:uid="{92DFD37A-B295-40E4-944D-4301A0E16DFF}"/>
    <cellStyle name="Normal 15 5 3 6" xfId="12370" xr:uid="{45A412D9-128A-480A-8B39-E074B72E6035}"/>
    <cellStyle name="Normal 15 5 3 6 2" xfId="26234" xr:uid="{BA81A0E2-4A20-4580-B234-82130B7F50E8}"/>
    <cellStyle name="Normal 15 5 3 7" xfId="14115" xr:uid="{16185750-D884-42B1-9394-A02C33F20FA8}"/>
    <cellStyle name="Normal 15 5 3 7 2" xfId="27979" xr:uid="{B4AFB326-0E1E-4AB2-8E3F-F8E661E788CA}"/>
    <cellStyle name="Normal 15 5 3 8" xfId="15663" xr:uid="{D45D9C79-1E9D-408F-8BF7-4CFBA9B980CD}"/>
    <cellStyle name="Normal 15 5 4" xfId="2098" xr:uid="{890490E4-61A7-45DC-A468-F22EB1398E0C}"/>
    <cellStyle name="Normal 15 5 4 2" xfId="3818" xr:uid="{F783D3C8-22F1-4A3A-817F-E55F256C5BB8}"/>
    <cellStyle name="Normal 15 5 4 2 2" xfId="17852" xr:uid="{D20AF6D8-1327-4482-BF95-6D79F36BD45E}"/>
    <cellStyle name="Normal 15 5 4 3" xfId="7744" xr:uid="{613FA295-EB95-44A8-AEEE-93AEEE42F5C4}"/>
    <cellStyle name="Normal 15 5 4 3 2" xfId="21613" xr:uid="{FF26BABA-D458-4634-91BA-8B75A0BD6014}"/>
    <cellStyle name="Normal 15 5 4 4" xfId="9262" xr:uid="{1D0B34C7-EF6A-4B7E-B093-6D768C0F386B}"/>
    <cellStyle name="Normal 15 5 4 4 2" xfId="23127" xr:uid="{BD0C5196-A54F-4962-AB85-E20E946B3896}"/>
    <cellStyle name="Normal 15 5 4 5" xfId="12876" xr:uid="{E47A07DF-6B4D-4FBD-9980-FA66B6FAE503}"/>
    <cellStyle name="Normal 15 5 4 5 2" xfId="26740" xr:uid="{9A24BA55-49D3-4116-AA36-E9F6FBFA12F7}"/>
    <cellStyle name="Normal 15 5 4 6" xfId="14621" xr:uid="{2ACB6E8D-59E5-47BD-A799-F44A01EBD735}"/>
    <cellStyle name="Normal 15 5 4 6 2" xfId="28485" xr:uid="{83610B6B-E49A-468F-A6CC-3690BA33D00F}"/>
    <cellStyle name="Normal 15 5 4 7" xfId="16169" xr:uid="{C9F4DB1A-EDDF-43BA-B2EC-E432B321BBE4}"/>
    <cellStyle name="Normal 15 5 5" xfId="4806" xr:uid="{077A14E9-52DE-4061-AC6C-69B2E5CC2E58}"/>
    <cellStyle name="Normal 15 5 5 2" xfId="10260" xr:uid="{86F3374E-7756-4A03-AEF6-D52FD3739BED}"/>
    <cellStyle name="Normal 15 5 5 2 2" xfId="24125" xr:uid="{69C3283E-C0E5-48BF-A115-2D0FE33DD08A}"/>
    <cellStyle name="Normal 15 5 5 3" xfId="18840" xr:uid="{41F24B03-4093-472C-9022-B872A23F7DF2}"/>
    <cellStyle name="Normal 15 5 6" xfId="5288" xr:uid="{E56E7C44-F345-4F09-9CB2-3E8FE64EB56E}"/>
    <cellStyle name="Normal 15 5 6 2" xfId="10762" xr:uid="{C905B301-3464-4E93-91E5-38F6B122819F}"/>
    <cellStyle name="Normal 15 5 6 2 2" xfId="24627" xr:uid="{3F7D4826-A544-47E4-ABC4-F15037021174}"/>
    <cellStyle name="Normal 15 5 6 3" xfId="19322" xr:uid="{2BA3FAEB-A9C2-4008-93F8-45BAAC844EA6}"/>
    <cellStyle name="Normal 15 5 7" xfId="5790" xr:uid="{243DD7E3-3128-4417-9447-7EBE134A4057}"/>
    <cellStyle name="Normal 15 5 7 2" xfId="11264" xr:uid="{4EC579C8-5851-4298-A759-6BDE635CA2DC}"/>
    <cellStyle name="Normal 15 5 7 2 2" xfId="25129" xr:uid="{85FE988F-B4CF-435E-AE1E-29E131CD4D9E}"/>
    <cellStyle name="Normal 15 5 7 3" xfId="19824" xr:uid="{458B8065-1CBD-408F-88AC-B82BB99BD90F}"/>
    <cellStyle name="Normal 15 5 8" xfId="2822" xr:uid="{9F79175C-2B3A-4674-8B62-BA9D86B495FE}"/>
    <cellStyle name="Normal 15 5 8 2" xfId="16864" xr:uid="{CE3DCC6A-9D6F-4D4E-AB4F-A9B7BD1E42A2}"/>
    <cellStyle name="Normal 15 5 9" xfId="6730" xr:uid="{8C028B58-0B9F-484D-AE02-9CC1C9615B34}"/>
    <cellStyle name="Normal 15 5 9 2" xfId="20601" xr:uid="{C8DC1AFB-1254-4595-A7D8-6428A8C3D368}"/>
    <cellStyle name="Normal 15 6" xfId="1208" xr:uid="{59C816FE-30D2-4107-AB95-AE1B88335FCD}"/>
    <cellStyle name="Normal 15 6 10" xfId="11988" xr:uid="{26C63637-968E-4333-8B13-09C8724E4C9D}"/>
    <cellStyle name="Normal 15 6 10 2" xfId="25852" xr:uid="{BD45ABB0-999D-44FE-83F1-FFB4B5D14B29}"/>
    <cellStyle name="Normal 15 6 11" xfId="13733" xr:uid="{FF675BA2-9125-448D-9CD1-63B845BC7EDA}"/>
    <cellStyle name="Normal 15 6 11 2" xfId="27597" xr:uid="{CB093547-B250-44E6-8B30-2005D7F62FEF}"/>
    <cellStyle name="Normal 15 6 12" xfId="15281" xr:uid="{429FA7DA-7721-48FC-BDF0-15A96CE5204C}"/>
    <cellStyle name="Normal 15 6 2" xfId="1714" xr:uid="{7BB3587B-3C7F-448F-A5E0-45C085FD4A52}"/>
    <cellStyle name="Normal 15 6 2 2" xfId="4436" xr:uid="{3FB54191-5D0D-4739-A4CF-33D399143D96}"/>
    <cellStyle name="Normal 15 6 2 2 2" xfId="9882" xr:uid="{C4C62BAF-31BC-4AAA-8EAD-79ED6ED7C154}"/>
    <cellStyle name="Normal 15 6 2 2 2 2" xfId="23747" xr:uid="{22282C7C-B798-45BC-A300-A6557C1A9900}"/>
    <cellStyle name="Normal 15 6 2 2 3" xfId="18470" xr:uid="{DAC2A96D-197C-4340-B4B7-DB253677B0D6}"/>
    <cellStyle name="Normal 15 6 2 3" xfId="3426" xr:uid="{66C32079-D36F-4A3A-AA24-97BA89756452}"/>
    <cellStyle name="Normal 15 6 2 3 2" xfId="17468" xr:uid="{D5A6C8B5-B2AC-430A-AAA8-375E54A4304E}"/>
    <cellStyle name="Normal 15 6 2 4" xfId="7360" xr:uid="{4B8CA1DA-BCF6-4057-8EB4-30420BB82A46}"/>
    <cellStyle name="Normal 15 6 2 4 2" xfId="21231" xr:uid="{2BC05808-1ED0-4C36-BAB9-837AD5A279FD}"/>
    <cellStyle name="Normal 15 6 2 5" xfId="8874" xr:uid="{ED69392C-A33B-4827-9E0D-C7F00010D782}"/>
    <cellStyle name="Normal 15 6 2 5 2" xfId="22739" xr:uid="{C3B13155-BE8D-4E0A-899C-D0FDBE2C27FD}"/>
    <cellStyle name="Normal 15 6 2 6" xfId="12494" xr:uid="{36600AF4-DA53-4DE5-9846-840215F602AD}"/>
    <cellStyle name="Normal 15 6 2 6 2" xfId="26358" xr:uid="{35C1F621-FC9E-420A-9024-7B235BBA21E0}"/>
    <cellStyle name="Normal 15 6 2 7" xfId="14239" xr:uid="{ADB70E72-45F6-4DBC-8834-36DCC433273F}"/>
    <cellStyle name="Normal 15 6 2 7 2" xfId="28103" xr:uid="{FFF572E5-4082-4999-99FF-3C71C007BED8}"/>
    <cellStyle name="Normal 15 6 2 8" xfId="15787" xr:uid="{3097B6F1-DFD2-4B8A-BBCA-A367029F4300}"/>
    <cellStyle name="Normal 15 6 3" xfId="2222" xr:uid="{D7917AD9-1D34-4AAC-A261-9FE7A64DDE1C}"/>
    <cellStyle name="Normal 15 6 3 2" xfId="3942" xr:uid="{3326852C-B735-47C2-8FC3-2852D1F1F2B4}"/>
    <cellStyle name="Normal 15 6 3 2 2" xfId="17976" xr:uid="{4C8F1D47-4517-4A6F-9AF5-8D9A71ADBB70}"/>
    <cellStyle name="Normal 15 6 3 3" xfId="7868" xr:uid="{DD136134-23E2-468F-AF5F-7E129017CC02}"/>
    <cellStyle name="Normal 15 6 3 3 2" xfId="21737" xr:uid="{57191B92-E699-4BAA-AD85-EBA323AA2DD1}"/>
    <cellStyle name="Normal 15 6 3 4" xfId="9386" xr:uid="{0658DC9C-C649-48E7-827F-0306EE12E0A8}"/>
    <cellStyle name="Normal 15 6 3 4 2" xfId="23251" xr:uid="{0F50E68D-D2C7-4A76-9C32-55F2D36CEAE0}"/>
    <cellStyle name="Normal 15 6 3 5" xfId="13000" xr:uid="{45977C55-7E1B-41FC-910C-C90E61DD031D}"/>
    <cellStyle name="Normal 15 6 3 5 2" xfId="26864" xr:uid="{864F3F63-8535-4EAC-A53C-1C31FED09631}"/>
    <cellStyle name="Normal 15 6 3 6" xfId="14745" xr:uid="{2A961119-FD15-4378-9861-B4226760CEC5}"/>
    <cellStyle name="Normal 15 6 3 6 2" xfId="28609" xr:uid="{7539C459-8D22-4D73-8206-3A5C42F58CAA}"/>
    <cellStyle name="Normal 15 6 3 7" xfId="16293" xr:uid="{40229055-36D3-4E06-BDC3-5A5E61FE85D2}"/>
    <cellStyle name="Normal 15 6 4" xfId="4922" xr:uid="{BD3BC510-066A-485E-B3A8-8770E2986FC6}"/>
    <cellStyle name="Normal 15 6 4 2" xfId="10384" xr:uid="{4E936404-716C-4C5F-B02F-F2ABFBC155B6}"/>
    <cellStyle name="Normal 15 6 4 2 2" xfId="24249" xr:uid="{97EFA0D2-C017-42E2-8EB4-65A68524F39F}"/>
    <cellStyle name="Normal 15 6 4 3" xfId="18956" xr:uid="{4CFB5443-A9D9-42E7-ACB7-5825FDB7C7A5}"/>
    <cellStyle name="Normal 15 6 5" xfId="5412" xr:uid="{9DA5CCE7-075B-4F89-9531-1BB67BACCA87}"/>
    <cellStyle name="Normal 15 6 5 2" xfId="10886" xr:uid="{42C55C06-9835-46C6-A8D2-8BDF22BF3319}"/>
    <cellStyle name="Normal 15 6 5 2 2" xfId="24751" xr:uid="{D2D21BBA-82CE-4E36-A723-61BB647FB2ED}"/>
    <cellStyle name="Normal 15 6 5 3" xfId="19446" xr:uid="{FFDCC86E-149E-4B7F-8734-BD9A065A8411}"/>
    <cellStyle name="Normal 15 6 6" xfId="5914" xr:uid="{B3F47E53-4E05-4154-886C-D87C09256D53}"/>
    <cellStyle name="Normal 15 6 6 2" xfId="11388" xr:uid="{BA06FACE-4091-4ED4-9643-AD4FE0E6D171}"/>
    <cellStyle name="Normal 15 6 6 2 2" xfId="25253" xr:uid="{D19F2ED2-F7F2-4D89-9EF1-52CBB434D58D}"/>
    <cellStyle name="Normal 15 6 6 3" xfId="19948" xr:uid="{C7A59D14-0EB2-4C25-B890-A239E593A366}"/>
    <cellStyle name="Normal 15 6 7" xfId="2938" xr:uid="{978522E9-840A-41E8-87D2-A40BF8AA464E}"/>
    <cellStyle name="Normal 15 6 7 2" xfId="16980" xr:uid="{D627D77C-6DE6-4DF3-842B-687203E8AFD3}"/>
    <cellStyle name="Normal 15 6 8" xfId="6854" xr:uid="{B793FEC4-9CD7-404F-A902-42DAAE3EFB10}"/>
    <cellStyle name="Normal 15 6 8 2" xfId="20725" xr:uid="{B3F98D55-F1FC-4DC6-8910-5B52ADA6C045}"/>
    <cellStyle name="Normal 15 6 9" xfId="8378" xr:uid="{386E1D63-4E7F-4261-BF0B-C6C558B182B6}"/>
    <cellStyle name="Normal 15 6 9 2" xfId="22243" xr:uid="{1898FA1E-18D9-4CDD-B92B-9AAC551D3518}"/>
    <cellStyle name="Normal 15 7" xfId="819" xr:uid="{27C5D5BB-6546-4C35-A9E7-070CD567E115}"/>
    <cellStyle name="Normal 15 7 2" xfId="4190" xr:uid="{CE74F469-CEF7-4028-A9F6-F46D395093DC}"/>
    <cellStyle name="Normal 15 7 2 2" xfId="9634" xr:uid="{D90E74F6-4F36-4A68-A6CE-D496183FBB91}"/>
    <cellStyle name="Normal 15 7 2 2 2" xfId="23499" xr:uid="{76EAD1AF-1DFB-4AC9-90DE-4F58CEBB0E82}"/>
    <cellStyle name="Normal 15 7 2 3" xfId="18224" xr:uid="{3095CE9F-4B0D-47D7-9BD2-B64AEC506F21}"/>
    <cellStyle name="Normal 15 7 3" xfId="3180" xr:uid="{45C31D05-2094-45DB-B287-204FA2CB23FF}"/>
    <cellStyle name="Normal 15 7 3 2" xfId="17222" xr:uid="{1C9FA6A8-B597-42B4-A311-6292E1A04FA3}"/>
    <cellStyle name="Normal 15 7 4" xfId="6582" xr:uid="{3410D053-1A60-4E44-8A4A-77DF4DF4A797}"/>
    <cellStyle name="Normal 15 7 4 2" xfId="20477" xr:uid="{6CCFBBF5-6326-40D7-A986-9EEA959AF047}"/>
    <cellStyle name="Normal 15 7 5" xfId="8626" xr:uid="{37F8A909-6E3C-4DA7-B567-374FF542F039}"/>
    <cellStyle name="Normal 15 7 5 2" xfId="22491" xr:uid="{0B366932-E516-4C32-AC02-70B961E65F81}"/>
    <cellStyle name="Normal 15 7 6" xfId="11740" xr:uid="{88994A15-C16B-4465-BEA2-A020129A76F3}"/>
    <cellStyle name="Normal 15 7 6 2" xfId="25604" xr:uid="{38D671D4-3AC6-4808-B134-12589F5C5D1F}"/>
    <cellStyle name="Normal 15 7 7" xfId="13485" xr:uid="{D36DDBEC-5E70-4572-92C2-B01D72539497}"/>
    <cellStyle name="Normal 15 7 7 2" xfId="27349" xr:uid="{32934A43-3E6E-4E88-951C-DD73E5CC30EA}"/>
    <cellStyle name="Normal 15 7 8" xfId="15033" xr:uid="{AC6621C8-4217-42B3-8AE8-FE7FB6760311}"/>
    <cellStyle name="Normal 15 8" xfId="1466" xr:uid="{DF5DBF71-CE82-4819-8BD1-7A3F003F02AB}"/>
    <cellStyle name="Normal 15 8 2" xfId="3694" xr:uid="{D1879A5A-8258-4ECB-A606-C1CD960B6021}"/>
    <cellStyle name="Normal 15 8 2 2" xfId="17728" xr:uid="{DD3F2A6A-F899-46D4-8DBE-5B40E6FE3A16}"/>
    <cellStyle name="Normal 15 8 3" xfId="7112" xr:uid="{63DE384E-D046-474F-8446-EB349A43A79F}"/>
    <cellStyle name="Normal 15 8 3 2" xfId="20983" xr:uid="{034AB338-079B-4442-9AB2-2AC17F4BF4A0}"/>
    <cellStyle name="Normal 15 8 4" xfId="9138" xr:uid="{5DFCBEBE-20E0-4D6C-A1CF-BA4FADAF6664}"/>
    <cellStyle name="Normal 15 8 4 2" xfId="23003" xr:uid="{A41A954A-0F3E-48C0-B50F-7CFB81159B0F}"/>
    <cellStyle name="Normal 15 8 5" xfId="12246" xr:uid="{348B9C06-6A99-40C7-81E6-A0931319076A}"/>
    <cellStyle name="Normal 15 8 5 2" xfId="26110" xr:uid="{3D0B0B93-9F67-48DD-B1D9-371AFC8E02D0}"/>
    <cellStyle name="Normal 15 8 6" xfId="13991" xr:uid="{ED45DC48-0F11-4C0B-B5E9-F0B92B16F85B}"/>
    <cellStyle name="Normal 15 8 6 2" xfId="27855" xr:uid="{BAB04DE6-4430-4608-B15C-9779472B3935}"/>
    <cellStyle name="Normal 15 8 7" xfId="15539" xr:uid="{39E24DDF-47D5-4277-82E1-39E0A0A94BF5}"/>
    <cellStyle name="Normal 15 9" xfId="1973" xr:uid="{56DE352F-12A8-4D8D-9198-700E3C808649}"/>
    <cellStyle name="Normal 15 9 2" xfId="4690" xr:uid="{CCDE5FB7-7F89-4BE0-8705-F760A32BAA8F}"/>
    <cellStyle name="Normal 15 9 2 2" xfId="18724" xr:uid="{0DEDE732-8E87-4A1F-B380-75DE4F3CCCC1}"/>
    <cellStyle name="Normal 15 9 3" xfId="7619" xr:uid="{DC8196F0-EE6E-4B41-922F-0A15D739F597}"/>
    <cellStyle name="Normal 15 9 3 2" xfId="21489" xr:uid="{29EF0673-5C19-497E-A6D8-88FC9D6CE1E9}"/>
    <cellStyle name="Normal 15 9 4" xfId="10136" xr:uid="{C89B2A20-7FEB-4A9C-93AB-56C8121FD3AD}"/>
    <cellStyle name="Normal 15 9 4 2" xfId="24001" xr:uid="{9CDC11DD-C899-4949-9983-77D368658151}"/>
    <cellStyle name="Normal 15 9 5" xfId="12752" xr:uid="{20283059-C2B2-481F-8219-86263C72D094}"/>
    <cellStyle name="Normal 15 9 5 2" xfId="26616" xr:uid="{A90569DF-F011-4B7F-9D52-78EBD83BE5CE}"/>
    <cellStyle name="Normal 15 9 6" xfId="14497" xr:uid="{E74287FC-44DD-486C-9011-6BA84AA41D49}"/>
    <cellStyle name="Normal 15 9 6 2" xfId="28361" xr:uid="{D35D71F5-84B7-4204-A1F3-5BD66EDA648E}"/>
    <cellStyle name="Normal 15 9 7" xfId="16045" xr:uid="{741C72AE-A099-43A0-B598-3093987D6F1B}"/>
    <cellStyle name="Normal 16" xfId="541" xr:uid="{E759968E-D9A4-404E-B77D-E8308D39E0AF}"/>
    <cellStyle name="Normal 16 2" xfId="820" xr:uid="{A9D2F4D7-C078-41A1-98B1-C9995A3F4FE6}"/>
    <cellStyle name="Normal 16 3" xfId="6506" xr:uid="{6F023505-1716-4942-9BBA-1EFE1F4D46D3}"/>
    <cellStyle name="Normal 16 3 2" xfId="20462" xr:uid="{3132A0BB-E11A-40E3-A595-8503BE329CE7}"/>
    <cellStyle name="Normal 16 4" xfId="11725" xr:uid="{79C6F3F3-81C0-41DA-8847-AD6F6D27EF02}"/>
    <cellStyle name="Normal 16 4 2" xfId="25589" xr:uid="{92152437-3CEC-49E8-98A6-68E72DA91729}"/>
    <cellStyle name="Normal 16 5" xfId="13470" xr:uid="{7B95FDD8-1F61-4C8D-8A0C-CCC74E2645F6}"/>
    <cellStyle name="Normal 16 5 2" xfId="27334" xr:uid="{AA21340B-B065-4C7C-B476-837661845AEA}"/>
    <cellStyle name="Normal 16 6" xfId="15018" xr:uid="{8639D935-36CE-431A-8FFA-453890ED029D}"/>
    <cellStyle name="Normal 17" xfId="821" xr:uid="{645563AD-0933-4955-B872-818698CEA943}"/>
    <cellStyle name="Normal 18" xfId="822" xr:uid="{AF169818-D601-48EA-A837-D5DB2A59203F}"/>
    <cellStyle name="Normal 19" xfId="823" xr:uid="{6E7FDC6C-9891-4031-AF80-13B61ECB31D1}"/>
    <cellStyle name="Normal 2" xfId="60" xr:uid="{00000000-0005-0000-0000-000025010000}"/>
    <cellStyle name="Normal 2 10" xfId="532" xr:uid="{82D3E7E6-4875-405E-9323-995F39E640F9}"/>
    <cellStyle name="Normal 2 2" xfId="61" xr:uid="{00000000-0005-0000-0000-000026010000}"/>
    <cellStyle name="Normal 2 2 2" xfId="62" xr:uid="{00000000-0005-0000-0000-000027010000}"/>
    <cellStyle name="Normal 2 2 2 2" xfId="142" xr:uid="{00000000-0005-0000-0000-000028010000}"/>
    <cellStyle name="Normal 2 2 2 2 2" xfId="312" xr:uid="{00000000-0005-0000-0000-000029010000}"/>
    <cellStyle name="Normal 2 2 2 3" xfId="255" xr:uid="{00000000-0005-0000-0000-00002A010000}"/>
    <cellStyle name="Normal 2 2 3" xfId="63" xr:uid="{00000000-0005-0000-0000-00002B010000}"/>
    <cellStyle name="Normal 2 2 3 2" xfId="143" xr:uid="{00000000-0005-0000-0000-00002C010000}"/>
    <cellStyle name="Normal 2 2 3 2 2" xfId="313" xr:uid="{00000000-0005-0000-0000-00002D010000}"/>
    <cellStyle name="Normal 2 2 3 3" xfId="256" xr:uid="{00000000-0005-0000-0000-00002E010000}"/>
    <cellStyle name="Normal 2 2 4" xfId="64" xr:uid="{00000000-0005-0000-0000-00002F010000}"/>
    <cellStyle name="Normal 2 2 4 2" xfId="144" xr:uid="{00000000-0005-0000-0000-000030010000}"/>
    <cellStyle name="Normal 2 2 4 2 2" xfId="314" xr:uid="{00000000-0005-0000-0000-000031010000}"/>
    <cellStyle name="Normal 2 2 4 3" xfId="257" xr:uid="{00000000-0005-0000-0000-000032010000}"/>
    <cellStyle name="Normal 2 2 5" xfId="117" xr:uid="{00000000-0005-0000-0000-000033010000}"/>
    <cellStyle name="Normal 2 2 5 2" xfId="290" xr:uid="{00000000-0005-0000-0000-000034010000}"/>
    <cellStyle name="Normal 2 2 6" xfId="254" xr:uid="{00000000-0005-0000-0000-000035010000}"/>
    <cellStyle name="Normal 2 2 6 2" xfId="2524" xr:uid="{38E32E65-3A25-4275-B2A6-EFA4C5E85CE8}"/>
    <cellStyle name="Normal 2 2 6 2 2" xfId="6519" xr:uid="{70218FE9-96D5-4A40-969C-D606336DA82D}"/>
    <cellStyle name="Normal 2 2 6 3" xfId="558" xr:uid="{3C87F136-A45F-486B-A0D7-B7B456CC337C}"/>
    <cellStyle name="Normal 2 3" xfId="65" xr:uid="{00000000-0005-0000-0000-000036010000}"/>
    <cellStyle name="Normal 2 3 2" xfId="66" xr:uid="{00000000-0005-0000-0000-000037010000}"/>
    <cellStyle name="Normal 2 3 2 2" xfId="145" xr:uid="{00000000-0005-0000-0000-000038010000}"/>
    <cellStyle name="Normal 2 3 2 2 2" xfId="315" xr:uid="{00000000-0005-0000-0000-000039010000}"/>
    <cellStyle name="Normal 2 3 2 3" xfId="259" xr:uid="{00000000-0005-0000-0000-00003A010000}"/>
    <cellStyle name="Normal 2 3 2 3 2" xfId="4683" xr:uid="{FC50BFFF-B0CC-4CB3-8522-2F7EFBB24F9F}"/>
    <cellStyle name="Normal 2 3 2 3 2 2" xfId="10129" xr:uid="{C343EA54-5B88-410C-8D3D-A836BC2C207B}"/>
    <cellStyle name="Normal 2 3 2 3 2 2 2" xfId="23994" xr:uid="{2677EA88-8E22-4099-94E1-0187805B2955}"/>
    <cellStyle name="Normal 2 3 2 3 2 3" xfId="18717" xr:uid="{3C3871B6-BC7A-4393-81F7-2D3038C50BC9}"/>
    <cellStyle name="Normal 2 3 2 3 3" xfId="6248" xr:uid="{3A418007-B49D-4328-973A-A99122C701CA}"/>
    <cellStyle name="Normal 2 3 2 3 4" xfId="3673" xr:uid="{76083E7E-5AC1-41B4-9FB8-25B16C873477}"/>
    <cellStyle name="Normal 2 3 2 3 4 2" xfId="17715" xr:uid="{043FC112-8200-45FD-BF58-68209D6F9F08}"/>
    <cellStyle name="Normal 2 3 2 3 5" xfId="9121" xr:uid="{AEAC88C0-F4E0-461D-A204-2B1C3C0CAD17}"/>
    <cellStyle name="Normal 2 3 2 3 5 2" xfId="22986" xr:uid="{790A6782-3516-4019-95A5-82C780916000}"/>
    <cellStyle name="Normal 2 3 2 4" xfId="5161" xr:uid="{5D65249E-0862-4A52-AF08-90CED2E86838}"/>
    <cellStyle name="Normal 2 3 2 4 2" xfId="10631" xr:uid="{8CCE78F8-5293-4F83-A2BF-DC2E054E76E5}"/>
    <cellStyle name="Normal 2 3 2 4 2 2" xfId="24496" xr:uid="{3E17871D-4774-4017-B3E3-E76B905E2CE4}"/>
    <cellStyle name="Normal 2 3 2 4 3" xfId="19195" xr:uid="{4713B2BE-03EF-4571-9CC5-CE15CEFB5476}"/>
    <cellStyle name="Normal 2 3 2 5" xfId="5659" xr:uid="{5D017041-151A-4755-8616-0331D1A56C65}"/>
    <cellStyle name="Normal 2 3 2 5 2" xfId="11133" xr:uid="{D251A791-24BC-4A4E-BB3F-869189266D0F}"/>
    <cellStyle name="Normal 2 3 2 5 2 2" xfId="24998" xr:uid="{303517D4-B078-4FD7-9769-547480EDD64B}"/>
    <cellStyle name="Normal 2 3 2 5 3" xfId="19693" xr:uid="{68B559C5-2658-4339-8615-FDCEA6B63F81}"/>
    <cellStyle name="Normal 2 3 2 6" xfId="6161" xr:uid="{3B5DD1D3-8071-4E6B-B320-434CBB491A11}"/>
    <cellStyle name="Normal 2 3 2 6 2" xfId="11635" xr:uid="{0EAA741F-DF2C-4B96-9D31-2B52D45AAA5E}"/>
    <cellStyle name="Normal 2 3 2 6 2 2" xfId="25500" xr:uid="{C29EB894-866D-45F3-A8EF-297A10954DF0}"/>
    <cellStyle name="Normal 2 3 2 6 3" xfId="20195" xr:uid="{4391811B-F85D-41F8-9382-970DE035FD71}"/>
    <cellStyle name="Normal 2 3 3" xfId="67" xr:uid="{00000000-0005-0000-0000-00003B010000}"/>
    <cellStyle name="Normal 2 3 3 2" xfId="146" xr:uid="{00000000-0005-0000-0000-00003C010000}"/>
    <cellStyle name="Normal 2 3 3 2 2" xfId="316" xr:uid="{00000000-0005-0000-0000-00003D010000}"/>
    <cellStyle name="Normal 2 3 3 3" xfId="260" xr:uid="{00000000-0005-0000-0000-00003E010000}"/>
    <cellStyle name="Normal 2 3 4" xfId="68" xr:uid="{00000000-0005-0000-0000-00003F010000}"/>
    <cellStyle name="Normal 2 3 4 2" xfId="147" xr:uid="{00000000-0005-0000-0000-000040010000}"/>
    <cellStyle name="Normal 2 3 4 2 2" xfId="317" xr:uid="{00000000-0005-0000-0000-000041010000}"/>
    <cellStyle name="Normal 2 3 4 3" xfId="261" xr:uid="{00000000-0005-0000-0000-000042010000}"/>
    <cellStyle name="Normal 2 3 5" xfId="258" xr:uid="{00000000-0005-0000-0000-000043010000}"/>
    <cellStyle name="Normal 2 4" xfId="103" xr:uid="{00000000-0005-0000-0000-000044010000}"/>
    <cellStyle name="Normal 2 4 2" xfId="824" xr:uid="{52EA22E6-15CC-49B8-8870-8635B45EA83C}"/>
    <cellStyle name="Normal 2 4 3" xfId="3680" xr:uid="{8C187807-1035-48AC-B9EB-98005524B872}"/>
    <cellStyle name="Normal 2 5" xfId="253" xr:uid="{00000000-0005-0000-0000-000045010000}"/>
    <cellStyle name="Normal 2 6" xfId="6230" xr:uid="{CCDAA130-07B7-4755-A5BC-E13C123C6DFD}"/>
    <cellStyle name="Normal 2 6 2" xfId="6476" xr:uid="{B0F39AB9-E9CA-4548-BF75-B3250B145503}"/>
    <cellStyle name="Normal 2 7" xfId="6254" xr:uid="{71D71136-366E-40E4-B198-ADB1B12B2022}"/>
    <cellStyle name="Normal 2 8" xfId="6256" xr:uid="{998AF945-4490-4E0E-B6EA-46668A2E115B}"/>
    <cellStyle name="Normal 2 8 2" xfId="11700" xr:uid="{557CC324-21B1-448F-95F1-84CF9694CD3B}"/>
    <cellStyle name="Normal 2 8 2 2" xfId="25565" xr:uid="{40E6A665-DA18-4007-A7B6-7A9C4A607F95}"/>
    <cellStyle name="Normal 2 8 3" xfId="20229" xr:uid="{885E6EB9-0C7E-47B4-B852-4A83EE00A110}"/>
    <cellStyle name="Normal 2 9" xfId="506" xr:uid="{3F47D70F-B3B6-4C4B-98ED-239BBE609160}"/>
    <cellStyle name="Normal 2_Adjustment WP" xfId="825" xr:uid="{3BDD7A9F-8673-4CD8-A284-B91FB14485FC}"/>
    <cellStyle name="Normal 20" xfId="826" xr:uid="{4D38961F-6562-4741-8FDC-D1CEEBB0BEE7}"/>
    <cellStyle name="Normal 21" xfId="827" xr:uid="{BA40D3AF-9E02-40F2-82F5-428C66D16856}"/>
    <cellStyle name="Normal 22" xfId="828" xr:uid="{3717155D-E88D-4F52-9305-B05ED81C83C4}"/>
    <cellStyle name="Normal 23" xfId="829" xr:uid="{E591CE33-2258-41E1-A52D-B1D839EACE10}"/>
    <cellStyle name="Normal 24" xfId="830" xr:uid="{5C209B5C-8B4E-4037-8095-91A4E7ED43EF}"/>
    <cellStyle name="Normal 24 2" xfId="14995" xr:uid="{FEE86D60-D31D-4A4F-9EEE-DD6DD7DC2F09}"/>
    <cellStyle name="Normal 25" xfId="831" xr:uid="{8B48189A-7564-4644-9E0B-C346A43CD931}"/>
    <cellStyle name="Normal 26" xfId="832" xr:uid="{EF6B807B-5D9B-4580-A642-758979044069}"/>
    <cellStyle name="Normal 27" xfId="833" xr:uid="{D8441960-4621-4EEB-8C24-7CDD1CCBAD3E}"/>
    <cellStyle name="Normal 28" xfId="834" xr:uid="{DA2F6919-EAEC-4CA8-B230-AF42CD19570C}"/>
    <cellStyle name="Normal 29" xfId="835" xr:uid="{EC121E9F-6267-452D-9DD1-B3166D33FE1F}"/>
    <cellStyle name="Normal 3" xfId="69" xr:uid="{00000000-0005-0000-0000-000046010000}"/>
    <cellStyle name="Normal 3 10" xfId="14992" xr:uid="{AEF1CC96-FBE4-432C-8977-18DB88B291EB}"/>
    <cellStyle name="Normal 3 2" xfId="100" xr:uid="{00000000-0005-0000-0000-000047010000}"/>
    <cellStyle name="Normal 3 2 2" xfId="837" xr:uid="{CA99ABC9-28A4-4CCE-A841-E5975489EDAE}"/>
    <cellStyle name="Normal 3 2 2 2" xfId="3674" xr:uid="{E786E0B9-A4C0-4E36-84B0-B1D080522CA1}"/>
    <cellStyle name="Normal 3 2 2 2 2" xfId="4684" xr:uid="{1CF4EDAC-E013-4441-9D97-081BFBE3D7C1}"/>
    <cellStyle name="Normal 3 2 2 2 2 2" xfId="10130" xr:uid="{39B91DA6-59B5-4675-A284-91B51F1EDA64}"/>
    <cellStyle name="Normal 3 2 2 2 2 2 2" xfId="23995" xr:uid="{57F986B2-2C1C-48E3-AD8C-D870558221A1}"/>
    <cellStyle name="Normal 3 2 2 2 2 3" xfId="18718" xr:uid="{21CDCF6B-9E36-4EA7-8FB0-AE99B98CFC91}"/>
    <cellStyle name="Normal 3 2 2 2 3" xfId="9122" xr:uid="{7B6635E7-5522-4180-833C-A19BF50F9F02}"/>
    <cellStyle name="Normal 3 2 2 2 3 2" xfId="22987" xr:uid="{6C3F7620-61EC-40B3-AEE5-86EC1E27FB4B}"/>
    <cellStyle name="Normal 3 2 2 2 4" xfId="17716" xr:uid="{9C9F4ADA-D820-44CD-9C0E-063AAC0E8890}"/>
    <cellStyle name="Normal 3 2 2 3" xfId="5162" xr:uid="{C8827046-54DE-4E60-BFC2-7AA1D526F1AC}"/>
    <cellStyle name="Normal 3 2 2 3 2" xfId="10632" xr:uid="{ED9E5565-8401-46D2-93D5-0072E1C9F9C0}"/>
    <cellStyle name="Normal 3 2 2 3 2 2" xfId="24497" xr:uid="{F0D7DD82-C43B-4B04-B72F-3429CC1D11CA}"/>
    <cellStyle name="Normal 3 2 2 3 3" xfId="19196" xr:uid="{2AEF45C3-6FA4-42B8-99C3-1C965C8CFCCE}"/>
    <cellStyle name="Normal 3 2 2 4" xfId="5660" xr:uid="{15D0E12A-3586-4442-93F7-E38D43E1FA2B}"/>
    <cellStyle name="Normal 3 2 2 4 2" xfId="11134" xr:uid="{D7FF5EB3-03E7-471D-914E-85CC36C68B1A}"/>
    <cellStyle name="Normal 3 2 2 4 2 2" xfId="24999" xr:uid="{B543352A-0C38-4AD8-B113-1EA09523E8E6}"/>
    <cellStyle name="Normal 3 2 2 4 3" xfId="19694" xr:uid="{2EDA3748-EAD5-4028-8989-4AEBD276698D}"/>
    <cellStyle name="Normal 3 2 2 5" xfId="6162" xr:uid="{9D79FA8A-570A-45E1-BB26-15BB637365D9}"/>
    <cellStyle name="Normal 3 2 2 5 2" xfId="11636" xr:uid="{5998B7EE-9193-444F-8CD5-86E5812983DE}"/>
    <cellStyle name="Normal 3 2 2 5 2 2" xfId="25501" xr:uid="{BE5C8AF2-F4C8-4FF6-9B4E-685CC18CDABA}"/>
    <cellStyle name="Normal 3 2 2 5 3" xfId="20196" xr:uid="{3E908192-5BEE-4599-9BB7-4EE8723FD4F5}"/>
    <cellStyle name="Normal 3 2 3" xfId="3677" xr:uid="{6203BB44-73EB-4B25-B42F-3E2818B4916D}"/>
    <cellStyle name="Normal 3 3" xfId="109" xr:uid="{00000000-0005-0000-0000-000048010000}"/>
    <cellStyle name="Normal 3 3 2" xfId="286" xr:uid="{00000000-0005-0000-0000-000049010000}"/>
    <cellStyle name="Normal 3 3 2 2" xfId="2534" xr:uid="{CF79E5E4-EE33-49BE-860C-67450DA182CD}"/>
    <cellStyle name="Normal 3 3 2 2 2" xfId="6583" xr:uid="{68B2919F-1A90-4095-8029-F6FCAA40CAD3}"/>
    <cellStyle name="Normal 3 3 2 3" xfId="838" xr:uid="{DC7B70D7-06ED-4D58-A9C1-7D262E9AAEF7}"/>
    <cellStyle name="Normal 3 3 3" xfId="3681" xr:uid="{706C38FA-ACC1-46CD-A58F-1B98B20AD696}"/>
    <cellStyle name="Normal 3 4" xfId="217" xr:uid="{00000000-0005-0000-0000-00004A010000}"/>
    <cellStyle name="Normal 3 4 2" xfId="363" xr:uid="{00000000-0005-0000-0000-00004B010000}"/>
    <cellStyle name="Normal 3 4 2 2" xfId="2571" xr:uid="{1A07E389-E26B-497C-B50E-9B61A58B3DE3}"/>
    <cellStyle name="Normal 3 4 2 2 2" xfId="6584" xr:uid="{C4687D9F-A021-4095-85C1-6CBCFF8D065B}"/>
    <cellStyle name="Normal 3 4 2 3" xfId="839" xr:uid="{5780F980-E2BD-4122-92E4-4C39FA2D2F62}"/>
    <cellStyle name="Normal 3 4 3" xfId="552" xr:uid="{964245B0-1097-4760-8D4B-5F9F07CABBC1}"/>
    <cellStyle name="Normal 3 4 3 2" xfId="6245" xr:uid="{B4476E78-B15F-44A4-909C-D872ADC69A59}"/>
    <cellStyle name="Normal 3 4 4" xfId="2499" xr:uid="{28ADC2AF-B540-4DBE-9BDE-D56823168F91}"/>
    <cellStyle name="Normal 3 4 4 2" xfId="6486" xr:uid="{70FD3089-D14C-447F-806F-33BE5AE2F8B3}"/>
    <cellStyle name="Normal 3 4 5" xfId="516" xr:uid="{2E08C332-2249-4355-9089-89F487B8BAEC}"/>
    <cellStyle name="Normal 3 5" xfId="262" xr:uid="{00000000-0005-0000-0000-00004C010000}"/>
    <cellStyle name="Normal 3 5 2" xfId="2525" xr:uid="{41E89E5F-4CF5-435F-8AA2-2348CC191BDF}"/>
    <cellStyle name="Normal 3 5 2 2" xfId="6603" xr:uid="{F9704EDC-A46D-4888-A09D-AE6F32765381}"/>
    <cellStyle name="Normal 3 5 3" xfId="952" xr:uid="{E16E9C51-EA8E-4F0C-A0DB-5C491A610365}"/>
    <cellStyle name="Normal 3 6" xfId="978" xr:uid="{DC016942-20E3-4656-BD45-CA9011876D3F}"/>
    <cellStyle name="Normal 3 6 2" xfId="6231" xr:uid="{EBA93772-9B35-4D73-8595-91420B75ABC5}"/>
    <cellStyle name="Normal 3 7" xfId="836" xr:uid="{B05D982B-0FD4-4DD2-8C77-25C845DAA1A9}"/>
    <cellStyle name="Normal 3 8" xfId="6477" xr:uid="{44E00A7C-B4AF-474F-8004-475E5E0BEF66}"/>
    <cellStyle name="Normal 3 9" xfId="507" xr:uid="{B68DB7FD-AE24-4AD0-9A70-52EFCCF2F25F}"/>
    <cellStyle name="Normal 3_108 Summary" xfId="840" xr:uid="{E38C1F3B-73FC-425B-AE27-DB51EC26CE27}"/>
    <cellStyle name="Normal 30" xfId="841" xr:uid="{5C764472-A1E0-46AD-BE4E-D2FCA128ADD1}"/>
    <cellStyle name="Normal 31" xfId="842" xr:uid="{502CB800-925C-4F18-BDD3-C913855BFB73}"/>
    <cellStyle name="Normal 32" xfId="843" xr:uid="{2E8DF8FD-DD47-4299-AFE0-78EC952F758F}"/>
    <cellStyle name="Normal 33" xfId="844" xr:uid="{247654FC-700D-463D-8653-27AB910CEEE1}"/>
    <cellStyle name="Normal 34" xfId="845" xr:uid="{159E88F7-C203-4B7A-8820-C78942C6E378}"/>
    <cellStyle name="Normal 35" xfId="846" xr:uid="{BCE7E037-CA4D-43D2-9801-F99EA61DB24D}"/>
    <cellStyle name="Normal 35 10" xfId="5169" xr:uid="{FEF3F396-96AC-46E3-802B-81214B52D57A}"/>
    <cellStyle name="Normal 35 10 2" xfId="10639" xr:uid="{53816769-38F7-4B85-BD3C-C32C835A9DE7}"/>
    <cellStyle name="Normal 35 10 2 2" xfId="24504" xr:uid="{D3D524A2-E22C-4FF2-9371-F17346394204}"/>
    <cellStyle name="Normal 35 10 3" xfId="19203" xr:uid="{EB9953E6-43EF-4FC5-858D-04FAE3190B81}"/>
    <cellStyle name="Normal 35 11" xfId="5667" xr:uid="{48158535-55C9-4468-8707-37D9B459985D}"/>
    <cellStyle name="Normal 35 11 2" xfId="11141" xr:uid="{36EB0FF0-9605-461F-8414-7F237FF0FEFA}"/>
    <cellStyle name="Normal 35 11 2 2" xfId="25006" xr:uid="{6FC594D7-0C04-4C50-9D9F-0692BFBA2184}"/>
    <cellStyle name="Normal 35 11 3" xfId="19701" xr:uid="{32155539-D6FF-43FA-B0C5-6B7C08E63968}"/>
    <cellStyle name="Normal 35 12" xfId="2710" xr:uid="{126E2597-1B58-413E-B652-1E75C18884F8}"/>
    <cellStyle name="Normal 35 12 2" xfId="16752" xr:uid="{70CB3C82-3F76-430C-8100-95893797B290}"/>
    <cellStyle name="Normal 35 13" xfId="6585" xr:uid="{83DE002C-F581-4963-8676-4315270A945B}"/>
    <cellStyle name="Normal 35 13 2" xfId="20478" xr:uid="{6A0FD014-320F-46B4-80D8-7961B455B5E4}"/>
    <cellStyle name="Normal 35 14" xfId="8131" xr:uid="{D389B449-5A55-4BD3-9A84-D5D79347E9CF}"/>
    <cellStyle name="Normal 35 14 2" xfId="21996" xr:uid="{1EE48944-9D9E-42C7-9ABC-C44BD40F4207}"/>
    <cellStyle name="Normal 35 15" xfId="11741" xr:uid="{DFAB653F-B2D7-4359-8FA5-13BBFC2E91A0}"/>
    <cellStyle name="Normal 35 15 2" xfId="25605" xr:uid="{C989C0FB-F626-4190-AD27-B047D7044D23}"/>
    <cellStyle name="Normal 35 16" xfId="13486" xr:uid="{179DCA89-FD96-4630-884B-0DD8D16F4EB2}"/>
    <cellStyle name="Normal 35 16 2" xfId="27350" xr:uid="{FEAC7A3D-FDCE-4C40-BF98-83A075D10C9B}"/>
    <cellStyle name="Normal 35 17" xfId="15034" xr:uid="{BE91EE06-1935-440B-9489-21B898E5F8A5}"/>
    <cellStyle name="Normal 35 2" xfId="979" xr:uid="{8832A3E1-93A7-42DF-A2A4-E6B2B795BC97}"/>
    <cellStyle name="Normal 35 2 10" xfId="2731" xr:uid="{B5BEBBD4-D82C-45B6-8CF7-F546A3B9AB7D}"/>
    <cellStyle name="Normal 35 2 10 2" xfId="16773" xr:uid="{3B281DAA-B98E-4958-A30C-666AD01A242B}"/>
    <cellStyle name="Normal 35 2 11" xfId="6627" xr:uid="{806BC4F2-15F5-4068-82D0-96B575482368}"/>
    <cellStyle name="Normal 35 2 11 2" xfId="20500" xr:uid="{B33F3F3D-8417-4C0F-84C5-711D0AD8A6BF}"/>
    <cellStyle name="Normal 35 2 12" xfId="8153" xr:uid="{B4718588-92A2-4F0D-B32B-1B8C883053BA}"/>
    <cellStyle name="Normal 35 2 12 2" xfId="22018" xr:uid="{6814D9CA-4426-445B-B536-6EC43B76B502}"/>
    <cellStyle name="Normal 35 2 13" xfId="11763" xr:uid="{12C25D54-4189-4070-B374-D1631CEE7E4B}"/>
    <cellStyle name="Normal 35 2 13 2" xfId="25627" xr:uid="{6F9EBD8B-1C8C-499C-B42A-8069850A841F}"/>
    <cellStyle name="Normal 35 2 14" xfId="13508" xr:uid="{FC29BF53-EC36-4FC1-8850-7E69680A8F1A}"/>
    <cellStyle name="Normal 35 2 14 2" xfId="27372" xr:uid="{E7B404FA-8744-4E99-A43E-D3645B8FDED0}"/>
    <cellStyle name="Normal 35 2 15" xfId="15056" xr:uid="{389C798B-EBB6-48F5-8A7A-E2CFF589EDCE}"/>
    <cellStyle name="Normal 35 2 2" xfId="1054" xr:uid="{1619E274-6029-467D-9ABF-C0CAC0F27E29}"/>
    <cellStyle name="Normal 35 2 2 10" xfId="6700" xr:uid="{3B8D0E6B-9EA2-4D49-8B58-A545FB6842BC}"/>
    <cellStyle name="Normal 35 2 2 10 2" xfId="20571" xr:uid="{696BFE6F-C069-46EC-B8AD-589902BBF45E}"/>
    <cellStyle name="Normal 35 2 2 11" xfId="8224" xr:uid="{A1E7F229-19D3-49D8-A851-D673F612C4F7}"/>
    <cellStyle name="Normal 35 2 2 11 2" xfId="22089" xr:uid="{1C69AE76-3046-41E3-AAA0-CB12B1CBF615}"/>
    <cellStyle name="Normal 35 2 2 12" xfId="11834" xr:uid="{FFEAB62D-6797-4A62-9402-2B05DDF19A57}"/>
    <cellStyle name="Normal 35 2 2 12 2" xfId="25698" xr:uid="{F2918220-2618-48BC-AB91-C55CC2E5A161}"/>
    <cellStyle name="Normal 35 2 2 13" xfId="13579" xr:uid="{4D45AEF9-2E5A-40C3-BF3F-ED068674B7DD}"/>
    <cellStyle name="Normal 35 2 2 13 2" xfId="27443" xr:uid="{07D27989-B48C-4C3E-865E-A5922BA2F247}"/>
    <cellStyle name="Normal 35 2 2 14" xfId="15127" xr:uid="{44A572B3-AF73-4B80-9936-63BF835B0896}"/>
    <cellStyle name="Normal 35 2 2 2" xfId="1178" xr:uid="{966D9616-2447-48AE-B380-AF84DB190E8C}"/>
    <cellStyle name="Normal 35 2 2 2 10" xfId="8348" xr:uid="{367BC90D-0989-463E-BEFD-B98AD3492197}"/>
    <cellStyle name="Normal 35 2 2 2 10 2" xfId="22213" xr:uid="{5DADFA76-ABA1-4534-872F-979418E56AE9}"/>
    <cellStyle name="Normal 35 2 2 2 11" xfId="11958" xr:uid="{2F866434-C01B-4A92-ABF6-8478BE51DBF4}"/>
    <cellStyle name="Normal 35 2 2 2 11 2" xfId="25822" xr:uid="{32679D1B-31F2-4EF3-8B5A-8A1067B2BCA4}"/>
    <cellStyle name="Normal 35 2 2 2 12" xfId="13703" xr:uid="{7387BDC3-34CD-415D-880D-097433829EF0}"/>
    <cellStyle name="Normal 35 2 2 2 12 2" xfId="27567" xr:uid="{B3774AFE-06D4-4E84-AD12-E23F8B8D8BB7}"/>
    <cellStyle name="Normal 35 2 2 2 13" xfId="15251" xr:uid="{C47AA6AD-4379-4E21-9DFD-8BE6E32A6EBF}"/>
    <cellStyle name="Normal 35 2 2 2 2" xfId="1426" xr:uid="{15C7921E-0ED2-4D78-A0DA-764E63B96760}"/>
    <cellStyle name="Normal 35 2 2 2 2 10" xfId="12206" xr:uid="{B12E2E2B-6E4A-4328-900A-C13BAAF5AE21}"/>
    <cellStyle name="Normal 35 2 2 2 2 10 2" xfId="26070" xr:uid="{106F601D-634E-417E-B889-C1D3D14B3ECC}"/>
    <cellStyle name="Normal 35 2 2 2 2 11" xfId="13951" xr:uid="{5C6502B9-AD55-4A8A-B19E-47C019AB183A}"/>
    <cellStyle name="Normal 35 2 2 2 2 11 2" xfId="27815" xr:uid="{3692B827-A8BE-4239-BBF9-B53750BDF86F}"/>
    <cellStyle name="Normal 35 2 2 2 2 12" xfId="15499" xr:uid="{8061CAB3-D400-48FE-88D5-91811ADCB410}"/>
    <cellStyle name="Normal 35 2 2 2 2 2" xfId="1932" xr:uid="{1F26A4F2-296F-468B-AA5B-03D550874576}"/>
    <cellStyle name="Normal 35 2 2 2 2 2 2" xfId="4654" xr:uid="{41C8ABE6-6060-411A-ACC8-84F5D81ED1C7}"/>
    <cellStyle name="Normal 35 2 2 2 2 2 2 2" xfId="10100" xr:uid="{FE518D94-1201-49C6-A060-FB071DD7F193}"/>
    <cellStyle name="Normal 35 2 2 2 2 2 2 2 2" xfId="23965" xr:uid="{D3DE1249-839F-43BD-8E67-5FB852737481}"/>
    <cellStyle name="Normal 35 2 2 2 2 2 2 3" xfId="18688" xr:uid="{8DCFB070-F5A2-4A3D-A2D9-CA324B1FE8D8}"/>
    <cellStyle name="Normal 35 2 2 2 2 2 3" xfId="3644" xr:uid="{83550BDB-01A4-4841-B12E-E3845DC28E5F}"/>
    <cellStyle name="Normal 35 2 2 2 2 2 3 2" xfId="17686" xr:uid="{E34BC7F1-9261-4A07-9945-FBC3EE7A8E2F}"/>
    <cellStyle name="Normal 35 2 2 2 2 2 4" xfId="7578" xr:uid="{F32672DE-292C-41B7-B65A-6CC578BD97D9}"/>
    <cellStyle name="Normal 35 2 2 2 2 2 4 2" xfId="21449" xr:uid="{73E9C154-F2B7-408F-BB2A-24BFAA9EB91F}"/>
    <cellStyle name="Normal 35 2 2 2 2 2 5" xfId="9092" xr:uid="{948723E2-A0CA-4317-B3C9-6B7A827439FA}"/>
    <cellStyle name="Normal 35 2 2 2 2 2 5 2" xfId="22957" xr:uid="{164C4D25-8642-4E39-8F9C-B2F5A7F1D4E7}"/>
    <cellStyle name="Normal 35 2 2 2 2 2 6" xfId="12712" xr:uid="{15AF66D1-C79F-4661-8FD6-00F14C9488EE}"/>
    <cellStyle name="Normal 35 2 2 2 2 2 6 2" xfId="26576" xr:uid="{B6D05379-E9CE-405E-BFC9-10F5FA2086A6}"/>
    <cellStyle name="Normal 35 2 2 2 2 2 7" xfId="14457" xr:uid="{A1ED7E76-98A8-4CB0-93D6-32EFF5EF46FA}"/>
    <cellStyle name="Normal 35 2 2 2 2 2 7 2" xfId="28321" xr:uid="{DAFB8E1E-8398-4B7F-A4AC-650AD30B2443}"/>
    <cellStyle name="Normal 35 2 2 2 2 2 8" xfId="16005" xr:uid="{76C91F62-6481-4C73-B7D3-2E1E89702166}"/>
    <cellStyle name="Normal 35 2 2 2 2 3" xfId="2440" xr:uid="{3535A969-55B5-47D3-87B3-EA3747305170}"/>
    <cellStyle name="Normal 35 2 2 2 2 3 2" xfId="4160" xr:uid="{FB3C52CF-8347-40B4-BC3E-F3D6FACC54E1}"/>
    <cellStyle name="Normal 35 2 2 2 2 3 2 2" xfId="18194" xr:uid="{7FF77E80-5C5C-46A8-A308-7C0E612817A1}"/>
    <cellStyle name="Normal 35 2 2 2 2 3 3" xfId="8086" xr:uid="{5699B998-D4B3-458F-91BE-33F0237B85CF}"/>
    <cellStyle name="Normal 35 2 2 2 2 3 3 2" xfId="21955" xr:uid="{F52535CB-5092-4983-8230-74940C845151}"/>
    <cellStyle name="Normal 35 2 2 2 2 3 4" xfId="9604" xr:uid="{F22F1F0E-ED65-4024-858F-114BC773726F}"/>
    <cellStyle name="Normal 35 2 2 2 2 3 4 2" xfId="23469" xr:uid="{C2913144-D64C-47AD-86D9-9A8E9774C014}"/>
    <cellStyle name="Normal 35 2 2 2 2 3 5" xfId="13218" xr:uid="{A888730D-39A6-4166-9D25-E46A3FF59DAA}"/>
    <cellStyle name="Normal 35 2 2 2 2 3 5 2" xfId="27082" xr:uid="{5628C65F-3642-4A59-AC6A-F3AF64240E89}"/>
    <cellStyle name="Normal 35 2 2 2 2 3 6" xfId="14963" xr:uid="{A26B2C18-B2B9-4367-AA20-0BE6CE87017F}"/>
    <cellStyle name="Normal 35 2 2 2 2 3 6 2" xfId="28827" xr:uid="{FBCAB294-ECCC-4B57-B2B6-8526F235EA30}"/>
    <cellStyle name="Normal 35 2 2 2 2 3 7" xfId="16511" xr:uid="{CEB8323F-7230-4941-B44B-209C799803A6}"/>
    <cellStyle name="Normal 35 2 2 2 2 4" xfId="5132" xr:uid="{4F18B8FC-7F30-4530-95CE-2DEB58D12496}"/>
    <cellStyle name="Normal 35 2 2 2 2 4 2" xfId="10602" xr:uid="{A0391230-1C4F-4CE6-8795-298D78D813BA}"/>
    <cellStyle name="Normal 35 2 2 2 2 4 2 2" xfId="24467" xr:uid="{B2265EC4-CEB4-4F8F-AAE6-C2AE1BCE8C13}"/>
    <cellStyle name="Normal 35 2 2 2 2 4 3" xfId="19166" xr:uid="{1F243C2F-B239-4AAF-86A1-90279475C959}"/>
    <cellStyle name="Normal 35 2 2 2 2 5" xfId="5630" xr:uid="{0FB16CEB-5370-4788-83DD-BFE05940D8E4}"/>
    <cellStyle name="Normal 35 2 2 2 2 5 2" xfId="11104" xr:uid="{F2051D42-8A57-4CC2-B30A-FBE0BD62E667}"/>
    <cellStyle name="Normal 35 2 2 2 2 5 2 2" xfId="24969" xr:uid="{4BFEB430-2CBB-4F84-BA61-E2723D55837B}"/>
    <cellStyle name="Normal 35 2 2 2 2 5 3" xfId="19664" xr:uid="{73D77D6D-CA26-49AA-9651-F4E6243E3315}"/>
    <cellStyle name="Normal 35 2 2 2 2 6" xfId="6132" xr:uid="{5769FBF8-62BB-47FE-9EDF-4FE2CD67F254}"/>
    <cellStyle name="Normal 35 2 2 2 2 6 2" xfId="11606" xr:uid="{873F0500-0139-4174-ABED-78C34289378E}"/>
    <cellStyle name="Normal 35 2 2 2 2 6 2 2" xfId="25471" xr:uid="{F00FA834-F6F4-4AC4-B017-0F422AEC106E}"/>
    <cellStyle name="Normal 35 2 2 2 2 6 3" xfId="20166" xr:uid="{56007E8F-9DC3-43FD-8AC3-B967BF76B052}"/>
    <cellStyle name="Normal 35 2 2 2 2 7" xfId="3150" xr:uid="{CE7C393B-FA49-464D-8178-5C6B6219B97C}"/>
    <cellStyle name="Normal 35 2 2 2 2 7 2" xfId="17192" xr:uid="{13BF6062-F051-41B8-B57B-1E9858F63222}"/>
    <cellStyle name="Normal 35 2 2 2 2 8" xfId="7072" xr:uid="{D57CE760-B50B-4F64-95DB-6E1B01BD51CB}"/>
    <cellStyle name="Normal 35 2 2 2 2 8 2" xfId="20943" xr:uid="{53570C0C-B3F9-4F03-A0F0-D54FC08BF0F6}"/>
    <cellStyle name="Normal 35 2 2 2 2 9" xfId="8596" xr:uid="{82954A5C-2526-4CB9-9F1E-6A1302C9C0CB}"/>
    <cellStyle name="Normal 35 2 2 2 2 9 2" xfId="22461" xr:uid="{A7811E6B-16BA-43A0-A636-E016E1CA5DC9}"/>
    <cellStyle name="Normal 35 2 2 2 3" xfId="1684" xr:uid="{2FF0A502-F927-4657-AFFC-47066722E59E}"/>
    <cellStyle name="Normal 35 2 2 2 3 2" xfId="4406" xr:uid="{1095FA2D-31F0-4D74-B905-861A7D824466}"/>
    <cellStyle name="Normal 35 2 2 2 3 2 2" xfId="9852" xr:uid="{523F18AF-DE5E-4497-B337-4464C91EA350}"/>
    <cellStyle name="Normal 35 2 2 2 3 2 2 2" xfId="23717" xr:uid="{FB130B6D-A34C-4B2A-9F47-B8447EE1D65F}"/>
    <cellStyle name="Normal 35 2 2 2 3 2 3" xfId="18440" xr:uid="{5FB421DB-DCFC-4113-9B08-1167E5A9E875}"/>
    <cellStyle name="Normal 35 2 2 2 3 3" xfId="3396" xr:uid="{097BA348-4F8F-4B63-96B8-BB764C7ABAA1}"/>
    <cellStyle name="Normal 35 2 2 2 3 3 2" xfId="17438" xr:uid="{80C0C01B-198D-404D-A73C-A378D41EC7A5}"/>
    <cellStyle name="Normal 35 2 2 2 3 4" xfId="7330" xr:uid="{8F02FB64-23A6-422B-8AD5-345E988E1A7F}"/>
    <cellStyle name="Normal 35 2 2 2 3 4 2" xfId="21201" xr:uid="{371A5244-A98D-4D1F-8449-E7A66F160C05}"/>
    <cellStyle name="Normal 35 2 2 2 3 5" xfId="8844" xr:uid="{0C4889F7-6AD9-4F22-B574-8C041E63EF06}"/>
    <cellStyle name="Normal 35 2 2 2 3 5 2" xfId="22709" xr:uid="{B5E88B60-218F-4365-A3C6-FCE5079C9602}"/>
    <cellStyle name="Normal 35 2 2 2 3 6" xfId="12464" xr:uid="{0F4493C8-5D0D-4811-8B88-3BD1F91BFD03}"/>
    <cellStyle name="Normal 35 2 2 2 3 6 2" xfId="26328" xr:uid="{F379A45A-E898-4F8F-ABA1-6A089FF35E27}"/>
    <cellStyle name="Normal 35 2 2 2 3 7" xfId="14209" xr:uid="{F10331CE-E93A-468D-9C93-0345A8AAC0FB}"/>
    <cellStyle name="Normal 35 2 2 2 3 7 2" xfId="28073" xr:uid="{79E6C027-E361-4743-831E-88E3A82A277A}"/>
    <cellStyle name="Normal 35 2 2 2 3 8" xfId="15757" xr:uid="{F6A6EDFD-B1BE-428E-8720-6942485EA1B1}"/>
    <cellStyle name="Normal 35 2 2 2 4" xfId="2192" xr:uid="{47B6B9F7-2DB5-47A7-BD60-6B2940BC7751}"/>
    <cellStyle name="Normal 35 2 2 2 4 2" xfId="3912" xr:uid="{BC85B783-4CB9-408C-88EA-C8FBC26F9FAC}"/>
    <cellStyle name="Normal 35 2 2 2 4 2 2" xfId="17946" xr:uid="{69809922-F0BD-49D7-9269-DB640F68BE35}"/>
    <cellStyle name="Normal 35 2 2 2 4 3" xfId="7838" xr:uid="{B4594FA9-EBED-4E37-8201-C7562B1725D2}"/>
    <cellStyle name="Normal 35 2 2 2 4 3 2" xfId="21707" xr:uid="{63938519-7239-4191-A294-6CE277823E48}"/>
    <cellStyle name="Normal 35 2 2 2 4 4" xfId="9356" xr:uid="{25140415-7500-4AC2-AC5E-241A592D3DD5}"/>
    <cellStyle name="Normal 35 2 2 2 4 4 2" xfId="23221" xr:uid="{ED3E47DC-59E6-4F0D-8938-75308C42EA16}"/>
    <cellStyle name="Normal 35 2 2 2 4 5" xfId="12970" xr:uid="{6AC27AF3-223D-4231-861A-571F0555896D}"/>
    <cellStyle name="Normal 35 2 2 2 4 5 2" xfId="26834" xr:uid="{DCDD5F5C-78F2-49BC-8E35-60EB5F612F68}"/>
    <cellStyle name="Normal 35 2 2 2 4 6" xfId="14715" xr:uid="{D45D0A41-D9C3-4D3F-8B40-B361EC6C8E3B}"/>
    <cellStyle name="Normal 35 2 2 2 4 6 2" xfId="28579" xr:uid="{DAE18B6C-2FB4-47DD-B496-0B48D9044F54}"/>
    <cellStyle name="Normal 35 2 2 2 4 7" xfId="16263" xr:uid="{A9F65D4E-4FBF-4840-AD19-71D9AEB0C184}"/>
    <cellStyle name="Normal 35 2 2 2 5" xfId="4893" xr:uid="{F7E55498-F7FC-4A7C-8422-7215BD1B0622}"/>
    <cellStyle name="Normal 35 2 2 2 5 2" xfId="10354" xr:uid="{81C74591-335D-43E1-882B-C9038191B53F}"/>
    <cellStyle name="Normal 35 2 2 2 5 2 2" xfId="24219" xr:uid="{582A3F1C-ACE6-4889-B1C3-C404944D618E}"/>
    <cellStyle name="Normal 35 2 2 2 5 3" xfId="18927" xr:uid="{957C9D86-253C-482B-B95A-C5C39F8C542D}"/>
    <cellStyle name="Normal 35 2 2 2 6" xfId="5382" xr:uid="{455B0B33-303A-40DA-9322-C7F7C81DB0C3}"/>
    <cellStyle name="Normal 35 2 2 2 6 2" xfId="10856" xr:uid="{D67BF78C-A56A-47B1-AC62-4B549F788EED}"/>
    <cellStyle name="Normal 35 2 2 2 6 2 2" xfId="24721" xr:uid="{96BE72DE-B876-4146-82B3-398EA947D0D0}"/>
    <cellStyle name="Normal 35 2 2 2 6 3" xfId="19416" xr:uid="{B9A8E11D-CD5F-49F8-BBE6-0B517FB3E902}"/>
    <cellStyle name="Normal 35 2 2 2 7" xfId="5884" xr:uid="{48F080B7-5969-42BE-9AD9-160A4E8503EA}"/>
    <cellStyle name="Normal 35 2 2 2 7 2" xfId="11358" xr:uid="{67244D47-7625-4461-BD41-B5EF9C866624}"/>
    <cellStyle name="Normal 35 2 2 2 7 2 2" xfId="25223" xr:uid="{10B93B85-EF11-49F6-85AF-83EAD146018A}"/>
    <cellStyle name="Normal 35 2 2 2 7 3" xfId="19918" xr:uid="{FB333847-5F9F-4822-A821-5DBEBB8721C8}"/>
    <cellStyle name="Normal 35 2 2 2 8" xfId="2909" xr:uid="{8E985911-C329-4415-B6D8-F833ACB05A4B}"/>
    <cellStyle name="Normal 35 2 2 2 8 2" xfId="16951" xr:uid="{7B9F3737-1388-4D13-9C55-12BD625B2523}"/>
    <cellStyle name="Normal 35 2 2 2 9" xfId="6824" xr:uid="{1AA2CFC6-8E4C-4D59-9E89-300072B768F4}"/>
    <cellStyle name="Normal 35 2 2 2 9 2" xfId="20695" xr:uid="{C938C229-2592-4966-987F-4881F0D62786}"/>
    <cellStyle name="Normal 35 2 2 3" xfId="1302" xr:uid="{6B7D37DD-C21B-4B40-8056-8D9A0E0EC9D8}"/>
    <cellStyle name="Normal 35 2 2 3 10" xfId="12082" xr:uid="{841C99D7-6895-4201-896C-8FA18A243D15}"/>
    <cellStyle name="Normal 35 2 2 3 10 2" xfId="25946" xr:uid="{F78BFC68-EA2B-4902-B11A-CC1B423FCCFF}"/>
    <cellStyle name="Normal 35 2 2 3 11" xfId="13827" xr:uid="{5CB6235A-CFDB-48B1-A4CD-A857CECFA181}"/>
    <cellStyle name="Normal 35 2 2 3 11 2" xfId="27691" xr:uid="{77EC3154-A10B-4FEA-B96A-90D0CA114F38}"/>
    <cellStyle name="Normal 35 2 2 3 12" xfId="15375" xr:uid="{F95D6197-80AC-4400-B49B-85B1D201ED8A}"/>
    <cellStyle name="Normal 35 2 2 3 2" xfId="1808" xr:uid="{B68645ED-F1F9-41CD-953D-61CF7F6D0488}"/>
    <cellStyle name="Normal 35 2 2 3 2 2" xfId="4530" xr:uid="{F9D4EBEF-6C63-4FBA-B3E7-8CAD28388F78}"/>
    <cellStyle name="Normal 35 2 2 3 2 2 2" xfId="9976" xr:uid="{8CDE617A-DA23-4EA2-B679-63B784EE878A}"/>
    <cellStyle name="Normal 35 2 2 3 2 2 2 2" xfId="23841" xr:uid="{849C8C79-56EC-49CB-A3CA-CA76E4FBC80D}"/>
    <cellStyle name="Normal 35 2 2 3 2 2 3" xfId="18564" xr:uid="{603F0F02-BF54-41BA-812F-9FB6EE7610CA}"/>
    <cellStyle name="Normal 35 2 2 3 2 3" xfId="3520" xr:uid="{27F1E3F7-13F4-4215-B8AC-0F86C6CF517B}"/>
    <cellStyle name="Normal 35 2 2 3 2 3 2" xfId="17562" xr:uid="{607E9C3D-13FF-4B40-9DC4-736E8997F67F}"/>
    <cellStyle name="Normal 35 2 2 3 2 4" xfId="7454" xr:uid="{93D2314B-F539-4527-96EE-703C842B7989}"/>
    <cellStyle name="Normal 35 2 2 3 2 4 2" xfId="21325" xr:uid="{247B0221-F068-4099-910B-8DA207A34B5B}"/>
    <cellStyle name="Normal 35 2 2 3 2 5" xfId="8968" xr:uid="{83A87136-E772-49C8-A3F2-A44B9B96D887}"/>
    <cellStyle name="Normal 35 2 2 3 2 5 2" xfId="22833" xr:uid="{49AE9ACE-99D2-40AB-A598-2B9F39AE223C}"/>
    <cellStyle name="Normal 35 2 2 3 2 6" xfId="12588" xr:uid="{6E99E09B-A77A-4AC8-9371-F6A282246913}"/>
    <cellStyle name="Normal 35 2 2 3 2 6 2" xfId="26452" xr:uid="{EF85FFE1-5862-4A39-A39F-BCA37617C760}"/>
    <cellStyle name="Normal 35 2 2 3 2 7" xfId="14333" xr:uid="{2521BB0E-699C-4F1F-B455-DE7D9F160E8E}"/>
    <cellStyle name="Normal 35 2 2 3 2 7 2" xfId="28197" xr:uid="{A3142E58-DC18-47B0-A61F-3CD16B154656}"/>
    <cellStyle name="Normal 35 2 2 3 2 8" xfId="15881" xr:uid="{E9F5B7AC-B5CC-4F40-96B9-55F86892FBA4}"/>
    <cellStyle name="Normal 35 2 2 3 3" xfId="2316" xr:uid="{4461745A-578A-4C2A-8A09-D4EA0BFA0754}"/>
    <cellStyle name="Normal 35 2 2 3 3 2" xfId="4036" xr:uid="{9D89EDDB-6607-4E48-81E7-BD84636EDAC9}"/>
    <cellStyle name="Normal 35 2 2 3 3 2 2" xfId="18070" xr:uid="{19ABC3A3-9323-4F8D-B1D1-1ADF4DDBA328}"/>
    <cellStyle name="Normal 35 2 2 3 3 3" xfId="7962" xr:uid="{1444CF97-EA5E-45B4-96EF-370E5E33B412}"/>
    <cellStyle name="Normal 35 2 2 3 3 3 2" xfId="21831" xr:uid="{B6D04C5E-14ED-4CB3-A3E4-2E8F215E6078}"/>
    <cellStyle name="Normal 35 2 2 3 3 4" xfId="9480" xr:uid="{252F0B31-C7E5-43DC-935A-D31407375CE0}"/>
    <cellStyle name="Normal 35 2 2 3 3 4 2" xfId="23345" xr:uid="{98499CAD-7DD0-42C2-8D18-727D3935A723}"/>
    <cellStyle name="Normal 35 2 2 3 3 5" xfId="13094" xr:uid="{8A481C47-46B7-47A3-ABB4-ED67B601AF47}"/>
    <cellStyle name="Normal 35 2 2 3 3 5 2" xfId="26958" xr:uid="{501DF9C7-A5C5-4C1C-891B-ADE7894186A5}"/>
    <cellStyle name="Normal 35 2 2 3 3 6" xfId="14839" xr:uid="{8E3C17B9-E90B-40FE-B648-4268D60149D5}"/>
    <cellStyle name="Normal 35 2 2 3 3 6 2" xfId="28703" xr:uid="{046A8794-C21D-44E7-97D6-C7BB8562133E}"/>
    <cellStyle name="Normal 35 2 2 3 3 7" xfId="16387" xr:uid="{8B9D9039-32DD-40C6-9B1A-75F9BB457F63}"/>
    <cellStyle name="Normal 35 2 2 3 4" xfId="5009" xr:uid="{9A18CC15-EA0E-4902-9847-9A36C4054D9F}"/>
    <cellStyle name="Normal 35 2 2 3 4 2" xfId="10478" xr:uid="{E6E30E59-D28B-415E-988B-1835807E892A}"/>
    <cellStyle name="Normal 35 2 2 3 4 2 2" xfId="24343" xr:uid="{FC3A1D56-67D6-4AB4-96EA-C082F0811BB5}"/>
    <cellStyle name="Normal 35 2 2 3 4 3" xfId="19043" xr:uid="{476C90AB-61DA-4515-89E1-D36F5B387F1F}"/>
    <cellStyle name="Normal 35 2 2 3 5" xfId="5506" xr:uid="{377F6192-B8C8-4C6D-89D4-33C0B733062A}"/>
    <cellStyle name="Normal 35 2 2 3 5 2" xfId="10980" xr:uid="{CB3F03C8-6214-49CF-B5E3-540355D13882}"/>
    <cellStyle name="Normal 35 2 2 3 5 2 2" xfId="24845" xr:uid="{706524B5-A97B-4225-A1EE-503EBBBF9A3B}"/>
    <cellStyle name="Normal 35 2 2 3 5 3" xfId="19540" xr:uid="{117A18AC-5608-4156-80FC-6BB5B63FB2FC}"/>
    <cellStyle name="Normal 35 2 2 3 6" xfId="6008" xr:uid="{1CE7F368-277A-469D-BC29-7493E369AD8A}"/>
    <cellStyle name="Normal 35 2 2 3 6 2" xfId="11482" xr:uid="{0AC30786-E0FB-416B-867D-4BD328D05A16}"/>
    <cellStyle name="Normal 35 2 2 3 6 2 2" xfId="25347" xr:uid="{13A0F195-8E2A-42B8-8B7C-DDCBF0F3671B}"/>
    <cellStyle name="Normal 35 2 2 3 6 3" xfId="20042" xr:uid="{BAC318B9-146E-46A6-83F4-23A09F34E60E}"/>
    <cellStyle name="Normal 35 2 2 3 7" xfId="3027" xr:uid="{BFC715BD-B8F8-4FEE-86E3-85EFE9AECC28}"/>
    <cellStyle name="Normal 35 2 2 3 7 2" xfId="17069" xr:uid="{CF6F69C3-C2D0-4F94-AD0E-9D34E55313A4}"/>
    <cellStyle name="Normal 35 2 2 3 8" xfId="6948" xr:uid="{3A2BFD97-57D7-4BEC-8D53-C8C158DA05B3}"/>
    <cellStyle name="Normal 35 2 2 3 8 2" xfId="20819" xr:uid="{910A1F11-CCDB-48CB-A937-5D388A7B443F}"/>
    <cellStyle name="Normal 35 2 2 3 9" xfId="8472" xr:uid="{7EFD6D47-C734-4777-AB4C-830EABC08C6B}"/>
    <cellStyle name="Normal 35 2 2 3 9 2" xfId="22337" xr:uid="{44E74423-3A26-498A-B717-EEEF75B4BE17}"/>
    <cellStyle name="Normal 35 2 2 4" xfId="1560" xr:uid="{90C82716-ED56-4C87-9CDA-3FCCD918182D}"/>
    <cellStyle name="Normal 35 2 2 4 2" xfId="4283" xr:uid="{7EE03BD0-D44A-49FD-BE3B-5D210E7F28E5}"/>
    <cellStyle name="Normal 35 2 2 4 2 2" xfId="9728" xr:uid="{D3FDA949-74EC-4951-A87E-612DBBB423D1}"/>
    <cellStyle name="Normal 35 2 2 4 2 2 2" xfId="23593" xr:uid="{6C86BD81-E00B-4174-BC92-60B653D9062C}"/>
    <cellStyle name="Normal 35 2 2 4 2 3" xfId="18317" xr:uid="{C6F9371C-4082-4C43-89EA-D44A6EF26B5D}"/>
    <cellStyle name="Normal 35 2 2 4 3" xfId="3273" xr:uid="{4B762F8A-113B-487F-B884-9E339354874C}"/>
    <cellStyle name="Normal 35 2 2 4 3 2" xfId="17315" xr:uid="{6C63B1BC-F68A-4A44-A13C-C1B14319B208}"/>
    <cellStyle name="Normal 35 2 2 4 4" xfId="7206" xr:uid="{10E29D5F-A645-4C3D-997C-E23C7BAEDDE7}"/>
    <cellStyle name="Normal 35 2 2 4 4 2" xfId="21077" xr:uid="{006CD94C-0686-46A8-A7D1-41F317D86D1E}"/>
    <cellStyle name="Normal 35 2 2 4 5" xfId="8720" xr:uid="{849E5D96-4C98-4597-BBB7-DC5E366C45F2}"/>
    <cellStyle name="Normal 35 2 2 4 5 2" xfId="22585" xr:uid="{7519188E-7B15-416D-BEC0-F1ABAAC59115}"/>
    <cellStyle name="Normal 35 2 2 4 6" xfId="12340" xr:uid="{92B0C6D3-232E-410B-81D1-25D07E4156F9}"/>
    <cellStyle name="Normal 35 2 2 4 6 2" xfId="26204" xr:uid="{0BFCA847-AC49-4881-A903-EAB2321858A2}"/>
    <cellStyle name="Normal 35 2 2 4 7" xfId="14085" xr:uid="{1ED14653-8BD5-42DF-ACF6-FD387E4C0F14}"/>
    <cellStyle name="Normal 35 2 2 4 7 2" xfId="27949" xr:uid="{3279564E-DC33-45C9-9394-1EC500FED0B0}"/>
    <cellStyle name="Normal 35 2 2 4 8" xfId="15633" xr:uid="{C0EB8104-F33D-48EE-832A-9B2475D2E93B}"/>
    <cellStyle name="Normal 35 2 2 5" xfId="2068" xr:uid="{A6D3A3B3-F1D2-4426-823F-BB2A1C504B41}"/>
    <cellStyle name="Normal 35 2 2 5 2" xfId="3788" xr:uid="{2B16EB0C-4A4D-4409-9416-304F6CAEBDE9}"/>
    <cellStyle name="Normal 35 2 2 5 2 2" xfId="17822" xr:uid="{67E4D645-F99A-4A8A-9BAE-DFA7C6278731}"/>
    <cellStyle name="Normal 35 2 2 5 3" xfId="7714" xr:uid="{7B17310D-D911-4102-AA6D-9C1E6FFB6B49}"/>
    <cellStyle name="Normal 35 2 2 5 3 2" xfId="21583" xr:uid="{FB99227D-8CCE-459E-962B-C1592B72CC9F}"/>
    <cellStyle name="Normal 35 2 2 5 4" xfId="9232" xr:uid="{BF320ECC-7D52-4643-95BE-860D678B64FE}"/>
    <cellStyle name="Normal 35 2 2 5 4 2" xfId="23097" xr:uid="{7E19D995-E69A-4C98-AB59-6AC10DFE6259}"/>
    <cellStyle name="Normal 35 2 2 5 5" xfId="12846" xr:uid="{6C050816-344B-4C08-9EEA-11C8741EDF9A}"/>
    <cellStyle name="Normal 35 2 2 5 5 2" xfId="26710" xr:uid="{EA27E1C4-CB7F-483D-BFE7-86B560CD3F38}"/>
    <cellStyle name="Normal 35 2 2 5 6" xfId="14591" xr:uid="{B6BDCE8F-58C0-4ED3-88B4-90DF02B2FD71}"/>
    <cellStyle name="Normal 35 2 2 5 6 2" xfId="28455" xr:uid="{8AAB990C-A4B8-4474-8221-D6E7AFE9903D}"/>
    <cellStyle name="Normal 35 2 2 5 7" xfId="16139" xr:uid="{1257D116-4F9F-436E-99B4-2E1124356773}"/>
    <cellStyle name="Normal 35 2 2 6" xfId="4779" xr:uid="{B4602EB7-5466-4FE5-B17C-44939093A765}"/>
    <cellStyle name="Normal 35 2 2 6 2" xfId="10230" xr:uid="{F8E91126-A63F-4C9F-A6B0-3C288CA7B07E}"/>
    <cellStyle name="Normal 35 2 2 6 2 2" xfId="24095" xr:uid="{D6034C00-6D79-4220-BA6F-D5775C6F61C3}"/>
    <cellStyle name="Normal 35 2 2 6 3" xfId="18813" xr:uid="{77D1ED20-245D-4EC0-AFA5-BBD2308D1500}"/>
    <cellStyle name="Normal 35 2 2 7" xfId="5258" xr:uid="{5FE3F256-97A1-4A38-B12E-4163FD2E6094}"/>
    <cellStyle name="Normal 35 2 2 7 2" xfId="10732" xr:uid="{BF45E083-DDA3-4E62-B09A-59E7135D5AA2}"/>
    <cellStyle name="Normal 35 2 2 7 2 2" xfId="24597" xr:uid="{B2681B5F-3EFE-4830-B631-2641B9471504}"/>
    <cellStyle name="Normal 35 2 2 7 3" xfId="19292" xr:uid="{EA6F6105-9F88-44F9-BAF7-50F3A72F421C}"/>
    <cellStyle name="Normal 35 2 2 8" xfId="5760" xr:uid="{51E19C2F-71B5-416C-92B3-D4300FE5D192}"/>
    <cellStyle name="Normal 35 2 2 8 2" xfId="11234" xr:uid="{7E95ACF8-5299-4072-88D7-E1EDDCF1B75F}"/>
    <cellStyle name="Normal 35 2 2 8 2 2" xfId="25099" xr:uid="{7B4530E4-69FA-4685-98A9-8929F35E5B5F}"/>
    <cellStyle name="Normal 35 2 2 8 3" xfId="19794" xr:uid="{B91A4A59-2923-4BAC-92E5-1C9A66233F20}"/>
    <cellStyle name="Normal 35 2 2 9" xfId="2795" xr:uid="{45E61029-8994-4711-9CEB-3DB999A5FE6C}"/>
    <cellStyle name="Normal 35 2 2 9 2" xfId="16837" xr:uid="{C4973CD1-3361-4A63-9EA3-51D437B4BFE7}"/>
    <cellStyle name="Normal 35 2 3" xfId="1107" xr:uid="{81A01260-5F51-42CF-AEC3-C716EC7BA368}"/>
    <cellStyle name="Normal 35 2 3 10" xfId="8277" xr:uid="{FEB80C82-40AF-4176-9E5C-51520D140CD7}"/>
    <cellStyle name="Normal 35 2 3 10 2" xfId="22142" xr:uid="{0E0A5B94-6623-467D-AA68-6D24B84D53C8}"/>
    <cellStyle name="Normal 35 2 3 11" xfId="11887" xr:uid="{61ACDE82-CD8C-4D7C-BE18-4C007100BAC3}"/>
    <cellStyle name="Normal 35 2 3 11 2" xfId="25751" xr:uid="{EF77E3F7-9167-4AE8-A461-00D40DC2C186}"/>
    <cellStyle name="Normal 35 2 3 12" xfId="13632" xr:uid="{FFF7B412-16C9-4E0C-8038-B4C5FF999D34}"/>
    <cellStyle name="Normal 35 2 3 12 2" xfId="27496" xr:uid="{0108F7B1-5C62-4D4D-9424-A728CF760F0F}"/>
    <cellStyle name="Normal 35 2 3 13" xfId="15180" xr:uid="{5EEC128C-F33F-4BE8-8B75-DACFA4C873CB}"/>
    <cellStyle name="Normal 35 2 3 2" xfId="1355" xr:uid="{091FA672-9182-4B8D-A4CC-5BD7381E2926}"/>
    <cellStyle name="Normal 35 2 3 2 10" xfId="12135" xr:uid="{817C6FF1-78C2-415D-9FC4-0752968015DB}"/>
    <cellStyle name="Normal 35 2 3 2 10 2" xfId="25999" xr:uid="{581F65A5-435A-415A-8DCA-8AF7C68C9DEF}"/>
    <cellStyle name="Normal 35 2 3 2 11" xfId="13880" xr:uid="{A7184E04-A99D-4C6F-A4A2-6B1314D684B5}"/>
    <cellStyle name="Normal 35 2 3 2 11 2" xfId="27744" xr:uid="{2F693A31-80C8-4E5C-8DB9-1E2C521EEE60}"/>
    <cellStyle name="Normal 35 2 3 2 12" xfId="15428" xr:uid="{9740567F-486F-4BCF-A64E-DD2588AF2D12}"/>
    <cellStyle name="Normal 35 2 3 2 2" xfId="1861" xr:uid="{8F4F0E49-FF53-4F4A-BC88-6240D08A1F84}"/>
    <cellStyle name="Normal 35 2 3 2 2 2" xfId="4583" xr:uid="{16C6F2E4-E5E3-4CE8-97AE-4A8049B507E0}"/>
    <cellStyle name="Normal 35 2 3 2 2 2 2" xfId="10029" xr:uid="{021B45CD-EC77-4A82-BA81-300624A42AC4}"/>
    <cellStyle name="Normal 35 2 3 2 2 2 2 2" xfId="23894" xr:uid="{5F8533C9-5FC9-4719-9AB1-36E2F5D61F73}"/>
    <cellStyle name="Normal 35 2 3 2 2 2 3" xfId="18617" xr:uid="{6F0A4ED0-D751-4AB9-84D7-AEF51431B92E}"/>
    <cellStyle name="Normal 35 2 3 2 2 3" xfId="3573" xr:uid="{16B30231-E941-4538-8640-192122589AD7}"/>
    <cellStyle name="Normal 35 2 3 2 2 3 2" xfId="17615" xr:uid="{54B06D1E-B9CA-4391-BF67-B7B716CD1556}"/>
    <cellStyle name="Normal 35 2 3 2 2 4" xfId="7507" xr:uid="{833A05BC-B1E5-46CF-809B-514E5287BA2B}"/>
    <cellStyle name="Normal 35 2 3 2 2 4 2" xfId="21378" xr:uid="{8932D838-8244-4F57-99BF-8028782A83B8}"/>
    <cellStyle name="Normal 35 2 3 2 2 5" xfId="9021" xr:uid="{60BFD3B6-EE61-4FF1-AA40-1FCFD0082E06}"/>
    <cellStyle name="Normal 35 2 3 2 2 5 2" xfId="22886" xr:uid="{FA3FC09B-D9D3-440C-93BE-D4C81C778C7D}"/>
    <cellStyle name="Normal 35 2 3 2 2 6" xfId="12641" xr:uid="{49623E97-011E-44CE-AA21-FB3C862BC77E}"/>
    <cellStyle name="Normal 35 2 3 2 2 6 2" xfId="26505" xr:uid="{2F3C581D-2BE3-4EB2-84AE-E19DD4888BDB}"/>
    <cellStyle name="Normal 35 2 3 2 2 7" xfId="14386" xr:uid="{8400AD76-DCF0-406E-A21D-223F4B130F31}"/>
    <cellStyle name="Normal 35 2 3 2 2 7 2" xfId="28250" xr:uid="{0BB22BA0-E2AC-40BC-B37D-726C859D3762}"/>
    <cellStyle name="Normal 35 2 3 2 2 8" xfId="15934" xr:uid="{2D9E0783-C762-40AD-94CF-E33AF5656F1F}"/>
    <cellStyle name="Normal 35 2 3 2 3" xfId="2369" xr:uid="{7077491A-BC8B-460B-8508-79FDFBBBEAE4}"/>
    <cellStyle name="Normal 35 2 3 2 3 2" xfId="4089" xr:uid="{C256D62B-76C1-4DD3-BEFF-1A5916654C30}"/>
    <cellStyle name="Normal 35 2 3 2 3 2 2" xfId="18123" xr:uid="{9EB990FB-863B-4BE5-A2C3-A40F6A274D07}"/>
    <cellStyle name="Normal 35 2 3 2 3 3" xfId="8015" xr:uid="{7F57D804-DC33-48EE-8098-2BE475DF61A2}"/>
    <cellStyle name="Normal 35 2 3 2 3 3 2" xfId="21884" xr:uid="{BBACF146-7C29-4095-AFFF-AFB6BF446709}"/>
    <cellStyle name="Normal 35 2 3 2 3 4" xfId="9533" xr:uid="{76DC8A04-D6F9-4C65-BBF9-14D8DAA9D8AB}"/>
    <cellStyle name="Normal 35 2 3 2 3 4 2" xfId="23398" xr:uid="{A3434F4A-3739-4900-8D1E-1E71E876A1BC}"/>
    <cellStyle name="Normal 35 2 3 2 3 5" xfId="13147" xr:uid="{C5C6CAB5-0DA6-4A99-966E-E39971675858}"/>
    <cellStyle name="Normal 35 2 3 2 3 5 2" xfId="27011" xr:uid="{546DC50E-3E96-4983-A8C5-E39B6D996DC5}"/>
    <cellStyle name="Normal 35 2 3 2 3 6" xfId="14892" xr:uid="{AF1394AB-A2E8-4E60-8EF1-A09E531F20BC}"/>
    <cellStyle name="Normal 35 2 3 2 3 6 2" xfId="28756" xr:uid="{CF04DE92-FCE4-454A-9ECB-D978E8EC827F}"/>
    <cellStyle name="Normal 35 2 3 2 3 7" xfId="16440" xr:uid="{E7912E18-8595-4D01-9AB5-66852C296876}"/>
    <cellStyle name="Normal 35 2 3 2 4" xfId="5061" xr:uid="{A21B300B-F6CB-41D3-B160-F5723F4B37B7}"/>
    <cellStyle name="Normal 35 2 3 2 4 2" xfId="10531" xr:uid="{BF161657-A0A3-42F0-9369-D7D8D5155FD5}"/>
    <cellStyle name="Normal 35 2 3 2 4 2 2" xfId="24396" xr:uid="{001C26C7-653D-4A05-946F-F950C4F83DD7}"/>
    <cellStyle name="Normal 35 2 3 2 4 3" xfId="19095" xr:uid="{0B3C4FDD-C834-403E-89B6-72F69037D10F}"/>
    <cellStyle name="Normal 35 2 3 2 5" xfId="5559" xr:uid="{41A1AC91-648A-4576-8FC1-F33E06B8AB45}"/>
    <cellStyle name="Normal 35 2 3 2 5 2" xfId="11033" xr:uid="{6EEB7088-3BA9-4A7A-8B08-B1AB17900FAA}"/>
    <cellStyle name="Normal 35 2 3 2 5 2 2" xfId="24898" xr:uid="{E1CB6936-CD64-4BB3-94FE-7F56548B35C6}"/>
    <cellStyle name="Normal 35 2 3 2 5 3" xfId="19593" xr:uid="{58423E0D-AB1B-4D6B-B46E-0DDE0D168D9E}"/>
    <cellStyle name="Normal 35 2 3 2 6" xfId="6061" xr:uid="{0BBD2D4D-D23B-4FC4-B1D6-0ED1AAAB4B6E}"/>
    <cellStyle name="Normal 35 2 3 2 6 2" xfId="11535" xr:uid="{6F005466-2FBB-4E39-91AC-B5586F89F44C}"/>
    <cellStyle name="Normal 35 2 3 2 6 2 2" xfId="25400" xr:uid="{9342DDA8-F3B9-4EB9-AFF1-E8DC76C5A2CE}"/>
    <cellStyle name="Normal 35 2 3 2 6 3" xfId="20095" xr:uid="{2D79F1E5-4505-4996-939A-47D730427838}"/>
    <cellStyle name="Normal 35 2 3 2 7" xfId="3079" xr:uid="{5403ED9E-8E01-4516-AD0F-9D7255CA0832}"/>
    <cellStyle name="Normal 35 2 3 2 7 2" xfId="17121" xr:uid="{2173185C-5582-45C3-B1C8-498723EC8E61}"/>
    <cellStyle name="Normal 35 2 3 2 8" xfId="7001" xr:uid="{AFB3A6EE-65FC-4CC1-88E5-4E7CD74693F7}"/>
    <cellStyle name="Normal 35 2 3 2 8 2" xfId="20872" xr:uid="{D2AFC895-28B3-46C0-AA8E-95BD2E4D8DCA}"/>
    <cellStyle name="Normal 35 2 3 2 9" xfId="8525" xr:uid="{D4FF5EB6-B945-4584-9DBF-27A6DFF5FFC4}"/>
    <cellStyle name="Normal 35 2 3 2 9 2" xfId="22390" xr:uid="{299EB40D-2828-4A6D-B4FE-346A975DE0C3}"/>
    <cellStyle name="Normal 35 2 3 3" xfId="1613" xr:uid="{0A194C34-BCF2-4D2D-8F89-09F487ED4D36}"/>
    <cellStyle name="Normal 35 2 3 3 2" xfId="4335" xr:uid="{287A29D6-F68D-4348-B4CC-C4619C367AFF}"/>
    <cellStyle name="Normal 35 2 3 3 2 2" xfId="9781" xr:uid="{D7E0E24C-E2C4-48B8-963E-2219929AA58B}"/>
    <cellStyle name="Normal 35 2 3 3 2 2 2" xfId="23646" xr:uid="{85B5CBFE-89DD-4435-93E1-D1B649FC81F0}"/>
    <cellStyle name="Normal 35 2 3 3 2 3" xfId="18369" xr:uid="{590EF837-E80D-4968-898C-C8C1F866A26D}"/>
    <cellStyle name="Normal 35 2 3 3 3" xfId="3325" xr:uid="{3DABDE66-F95A-49F4-9940-9BE48892ADDF}"/>
    <cellStyle name="Normal 35 2 3 3 3 2" xfId="17367" xr:uid="{46EA2ABE-55B5-4A1F-8FB7-15069C0DC747}"/>
    <cellStyle name="Normal 35 2 3 3 4" xfId="7259" xr:uid="{4EF0CF10-093B-431E-A638-9CBC971E6F1E}"/>
    <cellStyle name="Normal 35 2 3 3 4 2" xfId="21130" xr:uid="{5F4A56D7-A391-4E15-B26E-135A57BA1F89}"/>
    <cellStyle name="Normal 35 2 3 3 5" xfId="8773" xr:uid="{91821393-DF20-4E67-9B81-EC5E44B5E506}"/>
    <cellStyle name="Normal 35 2 3 3 5 2" xfId="22638" xr:uid="{78464924-5A8B-4F1D-8C8D-C459459884A7}"/>
    <cellStyle name="Normal 35 2 3 3 6" xfId="12393" xr:uid="{48B3E669-2528-46D7-8C28-7EB902822885}"/>
    <cellStyle name="Normal 35 2 3 3 6 2" xfId="26257" xr:uid="{AF8D1939-0705-40D4-8DF0-D8C173D76529}"/>
    <cellStyle name="Normal 35 2 3 3 7" xfId="14138" xr:uid="{77EFFF35-09D3-4118-9EB9-04DA25EAA410}"/>
    <cellStyle name="Normal 35 2 3 3 7 2" xfId="28002" xr:uid="{72BE53FF-4CC0-44A7-A301-A7C01B8B9787}"/>
    <cellStyle name="Normal 35 2 3 3 8" xfId="15686" xr:uid="{E9C3FF9D-42E3-4571-B600-93066DC21ED1}"/>
    <cellStyle name="Normal 35 2 3 4" xfId="2121" xr:uid="{D170F6FE-8562-4741-ACA7-507BAC62DFAD}"/>
    <cellStyle name="Normal 35 2 3 4 2" xfId="3841" xr:uid="{69B0FC02-389D-4A27-A1E1-AD5084C58262}"/>
    <cellStyle name="Normal 35 2 3 4 2 2" xfId="17875" xr:uid="{CD5E3992-8BE4-4C71-97E4-947BE03BBC62}"/>
    <cellStyle name="Normal 35 2 3 4 3" xfId="7767" xr:uid="{0A552CEC-0C15-46D5-8354-AA4575B95A78}"/>
    <cellStyle name="Normal 35 2 3 4 3 2" xfId="21636" xr:uid="{672D7988-0F4D-479C-BFBD-4CF96330403D}"/>
    <cellStyle name="Normal 35 2 3 4 4" xfId="9285" xr:uid="{D3DC2C07-53D3-4D3B-A142-131B26DC950B}"/>
    <cellStyle name="Normal 35 2 3 4 4 2" xfId="23150" xr:uid="{26CCB4CD-9B54-48C6-B1BA-10939B555C93}"/>
    <cellStyle name="Normal 35 2 3 4 5" xfId="12899" xr:uid="{A6316327-2763-48A2-844D-AAB54A51149F}"/>
    <cellStyle name="Normal 35 2 3 4 5 2" xfId="26763" xr:uid="{C7571D1C-D5C6-4AC3-8994-892E5AF20A37}"/>
    <cellStyle name="Normal 35 2 3 4 6" xfId="14644" xr:uid="{1694225D-AF32-499E-853A-7721051AC186}"/>
    <cellStyle name="Normal 35 2 3 4 6 2" xfId="28508" xr:uid="{EC41C37C-E1B1-4B39-A652-6878DDFC4D53}"/>
    <cellStyle name="Normal 35 2 3 4 7" xfId="16192" xr:uid="{8717FC55-A22E-411B-819F-99943821D26B}"/>
    <cellStyle name="Normal 35 2 3 5" xfId="4827" xr:uid="{25F51589-6840-4CEB-A29D-1C81D0039F59}"/>
    <cellStyle name="Normal 35 2 3 5 2" xfId="10283" xr:uid="{65D91BE9-A15F-48A0-8623-B6D7545AFD68}"/>
    <cellStyle name="Normal 35 2 3 5 2 2" xfId="24148" xr:uid="{150A9D38-434A-4E05-87CC-B1CAF5609B08}"/>
    <cellStyle name="Normal 35 2 3 5 3" xfId="18861" xr:uid="{C0C273C9-FF03-4732-8687-57A171E40E2D}"/>
    <cellStyle name="Normal 35 2 3 6" xfId="5311" xr:uid="{79DD49FA-CF9D-4B42-9A0A-6D7CB8E25F70}"/>
    <cellStyle name="Normal 35 2 3 6 2" xfId="10785" xr:uid="{A8233E54-D26D-4326-AD26-52F353844AEB}"/>
    <cellStyle name="Normal 35 2 3 6 2 2" xfId="24650" xr:uid="{376B93D2-0D18-4EB6-92D3-48C69D61D4D4}"/>
    <cellStyle name="Normal 35 2 3 6 3" xfId="19345" xr:uid="{C6C73040-C25B-492C-8628-51AA344FA87E}"/>
    <cellStyle name="Normal 35 2 3 7" xfId="5813" xr:uid="{BD6E1DE4-DB95-4BE6-A992-A907088B4C01}"/>
    <cellStyle name="Normal 35 2 3 7 2" xfId="11287" xr:uid="{80579097-2505-40AA-8038-28634E3F50EF}"/>
    <cellStyle name="Normal 35 2 3 7 2 2" xfId="25152" xr:uid="{219D324B-FF95-403C-AA4A-D52631B699CF}"/>
    <cellStyle name="Normal 35 2 3 7 3" xfId="19847" xr:uid="{15BDA7CE-2BEF-4D10-906E-42A985BDED0E}"/>
    <cellStyle name="Normal 35 2 3 8" xfId="2843" xr:uid="{FAABE94A-F4A2-4DDA-ABBE-C2AF951092CD}"/>
    <cellStyle name="Normal 35 2 3 8 2" xfId="16885" xr:uid="{1E65A09B-FB28-48DF-854A-1DABD1910E59}"/>
    <cellStyle name="Normal 35 2 3 9" xfId="6753" xr:uid="{F24D1C45-AAD4-4C77-BB26-32119F4C8F9A}"/>
    <cellStyle name="Normal 35 2 3 9 2" xfId="20624" xr:uid="{DB8302DD-AA1E-42EF-8CC8-A03E543425FA}"/>
    <cellStyle name="Normal 35 2 4" xfId="1231" xr:uid="{32F091C2-8C2F-469C-8256-6A9716B7D367}"/>
    <cellStyle name="Normal 35 2 4 10" xfId="12011" xr:uid="{97B487D0-419F-4387-A2F3-147E040CE232}"/>
    <cellStyle name="Normal 35 2 4 10 2" xfId="25875" xr:uid="{7F5BB280-2FEF-47F3-9AA2-964C99D7B640}"/>
    <cellStyle name="Normal 35 2 4 11" xfId="13756" xr:uid="{2770B45B-C1C6-43A1-8324-9CA8392F892A}"/>
    <cellStyle name="Normal 35 2 4 11 2" xfId="27620" xr:uid="{5DE04452-F95C-4D95-B56F-4DE764E0594D}"/>
    <cellStyle name="Normal 35 2 4 12" xfId="15304" xr:uid="{BA0E013C-C3A6-4262-9C21-821D9BA12EE8}"/>
    <cellStyle name="Normal 35 2 4 2" xfId="1737" xr:uid="{65886829-3674-4809-B9AF-C97059E19C0E}"/>
    <cellStyle name="Normal 35 2 4 2 2" xfId="4459" xr:uid="{3D28D61B-838C-4090-8A66-1E8BCB917D91}"/>
    <cellStyle name="Normal 35 2 4 2 2 2" xfId="9905" xr:uid="{6A8C7D91-D765-4B37-AED8-61522A026927}"/>
    <cellStyle name="Normal 35 2 4 2 2 2 2" xfId="23770" xr:uid="{757ECD78-5982-46ED-8C23-05EC165147AD}"/>
    <cellStyle name="Normal 35 2 4 2 2 3" xfId="18493" xr:uid="{C2AEF188-8794-4C65-B4D9-035BB42DD866}"/>
    <cellStyle name="Normal 35 2 4 2 3" xfId="3449" xr:uid="{15E30DAB-7A17-43E9-9DEE-6BA0798F17A8}"/>
    <cellStyle name="Normal 35 2 4 2 3 2" xfId="17491" xr:uid="{2458520A-A315-4149-97AF-A3FB8A8D83B4}"/>
    <cellStyle name="Normal 35 2 4 2 4" xfId="7383" xr:uid="{2EA07AFA-EA11-4814-BD67-805E4109BB56}"/>
    <cellStyle name="Normal 35 2 4 2 4 2" xfId="21254" xr:uid="{5E01A136-69D4-496F-8F30-DC67318E23BC}"/>
    <cellStyle name="Normal 35 2 4 2 5" xfId="8897" xr:uid="{DEFBD97C-6A6B-43BB-8A63-D642C7BB5E10}"/>
    <cellStyle name="Normal 35 2 4 2 5 2" xfId="22762" xr:uid="{8FA2E8AF-C94A-41E8-BF7B-940B8309CC77}"/>
    <cellStyle name="Normal 35 2 4 2 6" xfId="12517" xr:uid="{5D120052-A4E8-4DD3-8915-DC01AD056A57}"/>
    <cellStyle name="Normal 35 2 4 2 6 2" xfId="26381" xr:uid="{73277767-BD7A-475E-8548-CF293F6C6B73}"/>
    <cellStyle name="Normal 35 2 4 2 7" xfId="14262" xr:uid="{0998FE11-BEF2-41EF-82B2-1CAFB7E92C3F}"/>
    <cellStyle name="Normal 35 2 4 2 7 2" xfId="28126" xr:uid="{071457AE-A21A-4856-9D8D-70237DA11E47}"/>
    <cellStyle name="Normal 35 2 4 2 8" xfId="15810" xr:uid="{98500DA7-7967-4570-ABD4-CF293AFE2E2F}"/>
    <cellStyle name="Normal 35 2 4 3" xfId="2245" xr:uid="{A354ADC2-1F00-470C-8096-D8D665E99754}"/>
    <cellStyle name="Normal 35 2 4 3 2" xfId="3965" xr:uid="{8B1A5AD9-70D9-4D8B-B578-873451B21741}"/>
    <cellStyle name="Normal 35 2 4 3 2 2" xfId="17999" xr:uid="{9DF22F63-843B-4A6B-B9EB-570861242651}"/>
    <cellStyle name="Normal 35 2 4 3 3" xfId="7891" xr:uid="{9F44FC62-5184-4AB4-954C-44D2F8E61ABA}"/>
    <cellStyle name="Normal 35 2 4 3 3 2" xfId="21760" xr:uid="{80CDAD34-B439-401A-8D37-3415BDE96A5B}"/>
    <cellStyle name="Normal 35 2 4 3 4" xfId="9409" xr:uid="{F918B676-046B-4E2F-A6CE-12465DEE9A46}"/>
    <cellStyle name="Normal 35 2 4 3 4 2" xfId="23274" xr:uid="{60DF3473-AB30-4EF6-A221-75FC45E4C953}"/>
    <cellStyle name="Normal 35 2 4 3 5" xfId="13023" xr:uid="{8F18E285-F4EE-4CAB-858F-981CF2CEF3AD}"/>
    <cellStyle name="Normal 35 2 4 3 5 2" xfId="26887" xr:uid="{89767465-CCF9-43F5-BFEC-326477805F62}"/>
    <cellStyle name="Normal 35 2 4 3 6" xfId="14768" xr:uid="{FC0847FE-1142-421E-9017-B7E08A4A9C67}"/>
    <cellStyle name="Normal 35 2 4 3 6 2" xfId="28632" xr:uid="{6A1C4ADC-ED70-451D-9205-C265AE12F9A9}"/>
    <cellStyle name="Normal 35 2 4 3 7" xfId="16316" xr:uid="{78F57243-4DB8-4108-8040-BE69ED1CB6A7}"/>
    <cellStyle name="Normal 35 2 4 4" xfId="4943" xr:uid="{EED5D103-3A86-4B02-AD48-8B9B4F939092}"/>
    <cellStyle name="Normal 35 2 4 4 2" xfId="10407" xr:uid="{2FE95F8A-F5C1-4378-A851-D638444B5C57}"/>
    <cellStyle name="Normal 35 2 4 4 2 2" xfId="24272" xr:uid="{49A9B9D3-C808-4F6A-A1AA-08DDC082F435}"/>
    <cellStyle name="Normal 35 2 4 4 3" xfId="18977" xr:uid="{825A3F90-6552-4EC6-A063-0F4E9864DA22}"/>
    <cellStyle name="Normal 35 2 4 5" xfId="5435" xr:uid="{353859D6-CE77-4090-9B2A-2F25696EF76C}"/>
    <cellStyle name="Normal 35 2 4 5 2" xfId="10909" xr:uid="{8DAFC4AE-A452-46FF-8E75-868CAE1E1340}"/>
    <cellStyle name="Normal 35 2 4 5 2 2" xfId="24774" xr:uid="{D1694091-A4E8-406B-AF6B-6F2DD90C7874}"/>
    <cellStyle name="Normal 35 2 4 5 3" xfId="19469" xr:uid="{5BA1CD75-A64B-4693-9061-74CFB056A9B7}"/>
    <cellStyle name="Normal 35 2 4 6" xfId="5937" xr:uid="{BCCE7F40-E4B9-492A-AA70-95F79DC31641}"/>
    <cellStyle name="Normal 35 2 4 6 2" xfId="11411" xr:uid="{63097D98-B995-4051-B0BD-CF1FD060F105}"/>
    <cellStyle name="Normal 35 2 4 6 2 2" xfId="25276" xr:uid="{42432BE0-6B04-4936-8B9B-9A6BDAAB3E28}"/>
    <cellStyle name="Normal 35 2 4 6 3" xfId="19971" xr:uid="{769AD299-71D9-488A-96A9-E373567B0EF3}"/>
    <cellStyle name="Normal 35 2 4 7" xfId="2961" xr:uid="{990566E7-06BD-483F-8795-D32EE9404568}"/>
    <cellStyle name="Normal 35 2 4 7 2" xfId="17003" xr:uid="{03A04C99-9433-4032-A12F-A7B15C953373}"/>
    <cellStyle name="Normal 35 2 4 8" xfId="6877" xr:uid="{516B9436-D477-451C-A565-9C1E73AA267E}"/>
    <cellStyle name="Normal 35 2 4 8 2" xfId="20748" xr:uid="{6837D52D-7D77-400C-9ED4-77DD9C643E42}"/>
    <cellStyle name="Normal 35 2 4 9" xfId="8401" xr:uid="{3E6F4082-440E-4135-9BF3-66876C3B17E6}"/>
    <cellStyle name="Normal 35 2 4 9 2" xfId="22266" xr:uid="{F689BF6E-16E5-4C0A-8E58-5D2B4F9430EC}"/>
    <cellStyle name="Normal 35 2 5" xfId="1489" xr:uid="{10D00DF7-5FA3-4734-98BC-25E00976DFBD}"/>
    <cellStyle name="Normal 35 2 5 2" xfId="4213" xr:uid="{06B3E4BD-FD1E-484A-B55C-499758E6851B}"/>
    <cellStyle name="Normal 35 2 5 2 2" xfId="9657" xr:uid="{151F04E0-B996-411A-8E4C-09A91471E91D}"/>
    <cellStyle name="Normal 35 2 5 2 2 2" xfId="23522" xr:uid="{153B64B9-5901-407D-B4BC-2F3BB1D5EB66}"/>
    <cellStyle name="Normal 35 2 5 2 3" xfId="18247" xr:uid="{26D55534-E441-4807-AF72-F048EF7B23A7}"/>
    <cellStyle name="Normal 35 2 5 3" xfId="3203" xr:uid="{3F9AFE30-5002-4427-B220-0950F5B0D735}"/>
    <cellStyle name="Normal 35 2 5 3 2" xfId="17245" xr:uid="{7687F259-4E35-4226-8F55-41FC12B99310}"/>
    <cellStyle name="Normal 35 2 5 4" xfId="7135" xr:uid="{2D3558A1-D66E-4534-A64D-757D654DD31A}"/>
    <cellStyle name="Normal 35 2 5 4 2" xfId="21006" xr:uid="{54B8CE22-91DF-4030-AB88-1581626C16F8}"/>
    <cellStyle name="Normal 35 2 5 5" xfId="8649" xr:uid="{8330FCB5-D689-4F75-8419-6AC825CA78EA}"/>
    <cellStyle name="Normal 35 2 5 5 2" xfId="22514" xr:uid="{83D1F4B9-60B2-4050-AC1B-154AA99B8FF0}"/>
    <cellStyle name="Normal 35 2 5 6" xfId="12269" xr:uid="{56AF6F4A-DAFE-4755-A162-FC24AD029D68}"/>
    <cellStyle name="Normal 35 2 5 6 2" xfId="26133" xr:uid="{842E7E4B-ADEC-4358-B345-65BFD0C6402F}"/>
    <cellStyle name="Normal 35 2 5 7" xfId="14014" xr:uid="{AB696DE6-7254-4AA8-B2BA-E04E033C5C2B}"/>
    <cellStyle name="Normal 35 2 5 7 2" xfId="27878" xr:uid="{E422F2A0-83C5-4F60-B95D-B4BFEC070CC8}"/>
    <cellStyle name="Normal 35 2 5 8" xfId="15562" xr:uid="{C2F3861B-EBD6-4521-B8FD-36F924BD3810}"/>
    <cellStyle name="Normal 35 2 6" xfId="1997" xr:uid="{E7845236-ABE5-4F85-BE4F-FBE4210AF235}"/>
    <cellStyle name="Normal 35 2 6 2" xfId="3717" xr:uid="{C3BCADA8-4E9C-43AD-9FB3-AEC0C8B28AD2}"/>
    <cellStyle name="Normal 35 2 6 2 2" xfId="17751" xr:uid="{2FAB0C85-785B-4108-839C-5D54C070CA4C}"/>
    <cellStyle name="Normal 35 2 6 3" xfId="7643" xr:uid="{B758270C-2288-4959-B438-C0E5D453FC6A}"/>
    <cellStyle name="Normal 35 2 6 3 2" xfId="21512" xr:uid="{864EEF5C-5E43-4A81-BA5F-0A00D1E4ACE8}"/>
    <cellStyle name="Normal 35 2 6 4" xfId="9161" xr:uid="{0DA73594-C28C-44A3-821C-38B898298F3C}"/>
    <cellStyle name="Normal 35 2 6 4 2" xfId="23026" xr:uid="{62D5960D-2934-410C-A9EE-2510211A3EA3}"/>
    <cellStyle name="Normal 35 2 6 5" xfId="12775" xr:uid="{A103F117-9CAF-4541-9909-94FF4BC81B6E}"/>
    <cellStyle name="Normal 35 2 6 5 2" xfId="26639" xr:uid="{F7459DC5-4136-4E40-9338-BC92838196BD}"/>
    <cellStyle name="Normal 35 2 6 6" xfId="14520" xr:uid="{77B26D53-1DC9-485E-A28B-BE56BF6CE3AC}"/>
    <cellStyle name="Normal 35 2 6 6 2" xfId="28384" xr:uid="{265A5364-DC4D-42B7-B7FF-9E9B6C232CB2}"/>
    <cellStyle name="Normal 35 2 6 7" xfId="16068" xr:uid="{EDB298B9-2B1B-41BD-B5AE-61A37F2A9D38}"/>
    <cellStyle name="Normal 35 2 7" xfId="4713" xr:uid="{73270952-EC57-402E-ADCF-4FC8D6D90B12}"/>
    <cellStyle name="Normal 35 2 7 2" xfId="10159" xr:uid="{11D5ACE1-3199-4F3A-B545-87D44878B397}"/>
    <cellStyle name="Normal 35 2 7 2 2" xfId="24024" xr:uid="{216F117C-1462-44EC-AF6A-C2E54CC9C9F9}"/>
    <cellStyle name="Normal 35 2 7 3" xfId="18747" xr:uid="{C56FFDB9-E7D4-457E-A180-D19091C2B327}"/>
    <cellStyle name="Normal 35 2 8" xfId="5189" xr:uid="{B6978871-3FD4-4767-A181-B73536A0588A}"/>
    <cellStyle name="Normal 35 2 8 2" xfId="10661" xr:uid="{C0D7DC3D-18CD-4DDE-9082-C592A6513E7F}"/>
    <cellStyle name="Normal 35 2 8 2 2" xfId="24526" xr:uid="{E785D11B-77F7-4ABA-B9AA-D29A3785DADD}"/>
    <cellStyle name="Normal 35 2 8 3" xfId="19223" xr:uid="{3E12FBED-CBEB-4CC4-B54F-0BCC2198D1F1}"/>
    <cellStyle name="Normal 35 2 9" xfId="5689" xr:uid="{A6A8AE55-E2AB-4EB0-BBB3-EFFFE4265280}"/>
    <cellStyle name="Normal 35 2 9 2" xfId="11163" xr:uid="{1CD13B38-7B54-452C-BEE4-FCD0B95DB6C5}"/>
    <cellStyle name="Normal 35 2 9 2 2" xfId="25028" xr:uid="{4A3FC68F-EF94-468C-9116-93794F2FA2E7}"/>
    <cellStyle name="Normal 35 2 9 3" xfId="19723" xr:uid="{B69BEF7A-C63D-4702-A442-6CA9F7778499}"/>
    <cellStyle name="Normal 35 3" xfId="1003" xr:uid="{3F169B71-EAE9-41F9-88F1-22DF6256EB44}"/>
    <cellStyle name="Normal 35 3 10" xfId="2749" xr:uid="{A17A3B5A-579D-45EB-BFBF-D440DFAFC3E6}"/>
    <cellStyle name="Normal 35 3 10 2" xfId="16791" xr:uid="{67A5E922-CC28-47E3-A37D-494395AF2882}"/>
    <cellStyle name="Normal 35 3 11" xfId="6649" xr:uid="{B5DF3734-D5BC-4C68-AE23-545ABC04DCFB}"/>
    <cellStyle name="Normal 35 3 11 2" xfId="20520" xr:uid="{E4C0CE1A-4B32-4EC4-83F2-43F2031F979B}"/>
    <cellStyle name="Normal 35 3 12" xfId="8173" xr:uid="{457E680E-8F64-4FC9-A52F-83E95DD43205}"/>
    <cellStyle name="Normal 35 3 12 2" xfId="22038" xr:uid="{F0F6E70E-DEFC-46D0-B71E-7A759C48277A}"/>
    <cellStyle name="Normal 35 3 13" xfId="11783" xr:uid="{F12D5AA9-5B18-4258-99C8-3B07DCF01957}"/>
    <cellStyle name="Normal 35 3 13 2" xfId="25647" xr:uid="{C268BB58-D7B1-4743-80B7-5785370CD0E3}"/>
    <cellStyle name="Normal 35 3 14" xfId="13528" xr:uid="{014DE694-0527-4751-9737-023697BA9E72}"/>
    <cellStyle name="Normal 35 3 14 2" xfId="27392" xr:uid="{A3D5E8AE-62B3-4205-923B-1BB1AA742684}"/>
    <cellStyle name="Normal 35 3 15" xfId="15076" xr:uid="{4F80F1E5-413C-4BFF-9CC9-7834BA921E5A}"/>
    <cellStyle name="Normal 35 3 2" xfId="1055" xr:uid="{825721FD-1228-44DC-993D-850E60473569}"/>
    <cellStyle name="Normal 35 3 2 10" xfId="6701" xr:uid="{343A3F0D-FB9C-4E63-A069-9F6F075CFC10}"/>
    <cellStyle name="Normal 35 3 2 10 2" xfId="20572" xr:uid="{6ACDDA7C-2725-40B1-A6A4-22BE9FEA4A4B}"/>
    <cellStyle name="Normal 35 3 2 11" xfId="8225" xr:uid="{6DCA6D3E-C6CC-430C-A91A-1ED829DD88B4}"/>
    <cellStyle name="Normal 35 3 2 11 2" xfId="22090" xr:uid="{7AF077D2-DC0F-49D2-982A-D10579D659CF}"/>
    <cellStyle name="Normal 35 3 2 12" xfId="11835" xr:uid="{F2117022-55FA-4395-8E0E-E06F18B9A3B3}"/>
    <cellStyle name="Normal 35 3 2 12 2" xfId="25699" xr:uid="{C3567735-8C8A-4069-A267-53C585F15BB6}"/>
    <cellStyle name="Normal 35 3 2 13" xfId="13580" xr:uid="{FD7937BA-E88D-4E24-A3C5-744F53B4A24F}"/>
    <cellStyle name="Normal 35 3 2 13 2" xfId="27444" xr:uid="{51CC4465-6B86-400E-BC3D-5F240D052A1A}"/>
    <cellStyle name="Normal 35 3 2 14" xfId="15128" xr:uid="{49903B0D-8139-4019-B506-15A2578C667E}"/>
    <cellStyle name="Normal 35 3 2 2" xfId="1179" xr:uid="{D164C7C3-2C3D-4691-9CD9-89C910585303}"/>
    <cellStyle name="Normal 35 3 2 2 10" xfId="8349" xr:uid="{E9B9B656-50EE-4B27-BC52-8B7AD2D1C1DF}"/>
    <cellStyle name="Normal 35 3 2 2 10 2" xfId="22214" xr:uid="{BC40FBD3-4D0A-494C-B9E2-D7F1D8308CC4}"/>
    <cellStyle name="Normal 35 3 2 2 11" xfId="11959" xr:uid="{E9D83584-E02B-4265-9D4D-52774C13198D}"/>
    <cellStyle name="Normal 35 3 2 2 11 2" xfId="25823" xr:uid="{89EED792-65DA-4620-97AE-4B7C04C27BD5}"/>
    <cellStyle name="Normal 35 3 2 2 12" xfId="13704" xr:uid="{742D0DB7-682A-462B-8555-70AEC37BDDA4}"/>
    <cellStyle name="Normal 35 3 2 2 12 2" xfId="27568" xr:uid="{5F890F27-FB9D-4B6F-A35D-6E463E635150}"/>
    <cellStyle name="Normal 35 3 2 2 13" xfId="15252" xr:uid="{C0B6D527-8DA2-4634-A93C-6AEBBAE2BE47}"/>
    <cellStyle name="Normal 35 3 2 2 2" xfId="1427" xr:uid="{43A967FD-4B25-45D1-8F48-39DEEAB933E8}"/>
    <cellStyle name="Normal 35 3 2 2 2 10" xfId="12207" xr:uid="{276EEAEA-DC88-41F4-BB4B-AC9B594B4D6B}"/>
    <cellStyle name="Normal 35 3 2 2 2 10 2" xfId="26071" xr:uid="{4A2CC42E-BFDE-4024-9F52-4373753CB6D0}"/>
    <cellStyle name="Normal 35 3 2 2 2 11" xfId="13952" xr:uid="{A9351524-8416-4B79-9B6E-D3E71C761C64}"/>
    <cellStyle name="Normal 35 3 2 2 2 11 2" xfId="27816" xr:uid="{308715BD-49FF-4840-A129-D7C9CEEDF50C}"/>
    <cellStyle name="Normal 35 3 2 2 2 12" xfId="15500" xr:uid="{5B365A3B-D5F7-429C-BBE5-7BC87DA8CE3B}"/>
    <cellStyle name="Normal 35 3 2 2 2 2" xfId="1933" xr:uid="{FA128644-5C37-4383-9244-FAFC8E7985DC}"/>
    <cellStyle name="Normal 35 3 2 2 2 2 2" xfId="4655" xr:uid="{ECEC74BE-6897-4FA7-98C2-D38F85C8289D}"/>
    <cellStyle name="Normal 35 3 2 2 2 2 2 2" xfId="10101" xr:uid="{5C0ABC39-E2F8-48FF-B08E-42CB1086C676}"/>
    <cellStyle name="Normal 35 3 2 2 2 2 2 2 2" xfId="23966" xr:uid="{01C07766-A73B-4403-8F5C-1D4CC4830F83}"/>
    <cellStyle name="Normal 35 3 2 2 2 2 2 3" xfId="18689" xr:uid="{2E676955-CE8B-45CB-84A8-AA8DF6C911EB}"/>
    <cellStyle name="Normal 35 3 2 2 2 2 3" xfId="3645" xr:uid="{0358F7B5-C1DA-4E45-BEB1-1AFA5FC40C37}"/>
    <cellStyle name="Normal 35 3 2 2 2 2 3 2" xfId="17687" xr:uid="{D412A73F-C617-4271-AA6D-73838957B57C}"/>
    <cellStyle name="Normal 35 3 2 2 2 2 4" xfId="7579" xr:uid="{B5921B02-9E99-4645-BDE3-E9D372C4D0AD}"/>
    <cellStyle name="Normal 35 3 2 2 2 2 4 2" xfId="21450" xr:uid="{8F3BBBBF-6A88-4A34-B1F3-214C3FBF82A2}"/>
    <cellStyle name="Normal 35 3 2 2 2 2 5" xfId="9093" xr:uid="{F74CE527-7482-41CA-9F20-47DE19E21BDB}"/>
    <cellStyle name="Normal 35 3 2 2 2 2 5 2" xfId="22958" xr:uid="{1540E258-1E13-4DD6-9872-0E2110402956}"/>
    <cellStyle name="Normal 35 3 2 2 2 2 6" xfId="12713" xr:uid="{4E660A25-C39F-4521-8B28-2D202173F25C}"/>
    <cellStyle name="Normal 35 3 2 2 2 2 6 2" xfId="26577" xr:uid="{44C068CD-A766-47E4-B505-7DFCFB2E5F0D}"/>
    <cellStyle name="Normal 35 3 2 2 2 2 7" xfId="14458" xr:uid="{6012CE4E-E1D4-489E-9B22-07C9E01A3EAB}"/>
    <cellStyle name="Normal 35 3 2 2 2 2 7 2" xfId="28322" xr:uid="{BA164799-009B-478A-B385-D1FAB78750E0}"/>
    <cellStyle name="Normal 35 3 2 2 2 2 8" xfId="16006" xr:uid="{113A6556-68B9-4208-8B4D-96EBC034467D}"/>
    <cellStyle name="Normal 35 3 2 2 2 3" xfId="2441" xr:uid="{310DAAA1-53D4-498C-9B35-C2B7CFEEBBAA}"/>
    <cellStyle name="Normal 35 3 2 2 2 3 2" xfId="4161" xr:uid="{C8D4E618-D718-4A7D-8E48-EB30411DFA6D}"/>
    <cellStyle name="Normal 35 3 2 2 2 3 2 2" xfId="18195" xr:uid="{05E0C587-BAE4-42C5-8994-FBA6443299E3}"/>
    <cellStyle name="Normal 35 3 2 2 2 3 3" xfId="8087" xr:uid="{0A2A45A2-3CD5-4E3E-AC53-55CC198E0FCA}"/>
    <cellStyle name="Normal 35 3 2 2 2 3 3 2" xfId="21956" xr:uid="{43ACBBC4-AA8D-41CF-9A20-D6A4F8D41C16}"/>
    <cellStyle name="Normal 35 3 2 2 2 3 4" xfId="9605" xr:uid="{ECC5D8DC-B974-4207-80C4-DE0DAC3FB78A}"/>
    <cellStyle name="Normal 35 3 2 2 2 3 4 2" xfId="23470" xr:uid="{4938232D-21F6-45D1-B20D-D00AE4D02FEF}"/>
    <cellStyle name="Normal 35 3 2 2 2 3 5" xfId="13219" xr:uid="{6DCFD17F-1426-494B-BFE1-D94E72647669}"/>
    <cellStyle name="Normal 35 3 2 2 2 3 5 2" xfId="27083" xr:uid="{7EB74F3A-564D-4506-B2C3-1EE03BDB0B49}"/>
    <cellStyle name="Normal 35 3 2 2 2 3 6" xfId="14964" xr:uid="{ED67F2B8-D54C-4C78-A35E-B04E8DBC351B}"/>
    <cellStyle name="Normal 35 3 2 2 2 3 6 2" xfId="28828" xr:uid="{B72BE38C-EE75-49E0-8E4B-DB96EFEE9CC8}"/>
    <cellStyle name="Normal 35 3 2 2 2 3 7" xfId="16512" xr:uid="{E85266BE-5047-4863-B8D9-AAF557C117CB}"/>
    <cellStyle name="Normal 35 3 2 2 2 4" xfId="5133" xr:uid="{8F021389-5931-42D1-BC52-4E4B1F131C20}"/>
    <cellStyle name="Normal 35 3 2 2 2 4 2" xfId="10603" xr:uid="{952EA316-1CBF-484D-B380-A23588C07B90}"/>
    <cellStyle name="Normal 35 3 2 2 2 4 2 2" xfId="24468" xr:uid="{E7F98887-A779-4A20-A209-AA4E0D07D500}"/>
    <cellStyle name="Normal 35 3 2 2 2 4 3" xfId="19167" xr:uid="{634AC6F2-DBD1-4314-8715-59E17E4B60EB}"/>
    <cellStyle name="Normal 35 3 2 2 2 5" xfId="5631" xr:uid="{C02F9C6D-AC25-4A94-99F2-6FB24DC60724}"/>
    <cellStyle name="Normal 35 3 2 2 2 5 2" xfId="11105" xr:uid="{65A6255E-2DC5-4539-A927-1B5AF96EE090}"/>
    <cellStyle name="Normal 35 3 2 2 2 5 2 2" xfId="24970" xr:uid="{7F2032F5-FD4E-47A2-AC8C-C9E7BAC3F7BD}"/>
    <cellStyle name="Normal 35 3 2 2 2 5 3" xfId="19665" xr:uid="{7A06B0AF-7203-4C76-AE84-704E6CEEF39B}"/>
    <cellStyle name="Normal 35 3 2 2 2 6" xfId="6133" xr:uid="{20771D4C-50CF-4C00-8714-3E9CCCCFBB61}"/>
    <cellStyle name="Normal 35 3 2 2 2 6 2" xfId="11607" xr:uid="{E65A3563-74A2-4677-B4A1-9C505AFE650E}"/>
    <cellStyle name="Normal 35 3 2 2 2 6 2 2" xfId="25472" xr:uid="{801F244E-159A-4CDC-979E-EFD5E5BD27D1}"/>
    <cellStyle name="Normal 35 3 2 2 2 6 3" xfId="20167" xr:uid="{16B6F2E5-9121-4A4A-BE54-064A7716CAC5}"/>
    <cellStyle name="Normal 35 3 2 2 2 7" xfId="3151" xr:uid="{D3AC6DB9-08B3-403D-AF7C-12CA07E7EEB3}"/>
    <cellStyle name="Normal 35 3 2 2 2 7 2" xfId="17193" xr:uid="{9C93FBD2-AF53-4808-93DC-F5664117148D}"/>
    <cellStyle name="Normal 35 3 2 2 2 8" xfId="7073" xr:uid="{9AB9320A-4EC7-4F44-A9F7-96679F4CA6BD}"/>
    <cellStyle name="Normal 35 3 2 2 2 8 2" xfId="20944" xr:uid="{42FB33FC-C18F-4626-B328-2F6F7F0A156E}"/>
    <cellStyle name="Normal 35 3 2 2 2 9" xfId="8597" xr:uid="{81B73867-D279-445E-9C34-E4FC279C759A}"/>
    <cellStyle name="Normal 35 3 2 2 2 9 2" xfId="22462" xr:uid="{1314B43F-43FE-4A2F-ACEF-7A8AC6FEC9C3}"/>
    <cellStyle name="Normal 35 3 2 2 3" xfId="1685" xr:uid="{5EBD0929-8D4E-4E65-AC7A-74A2C965AC49}"/>
    <cellStyle name="Normal 35 3 2 2 3 2" xfId="4407" xr:uid="{3F9EFB73-949C-46AE-8652-C69D9345DF75}"/>
    <cellStyle name="Normal 35 3 2 2 3 2 2" xfId="9853" xr:uid="{66519182-EF42-45E0-9F65-2BD8CE64BF9A}"/>
    <cellStyle name="Normal 35 3 2 2 3 2 2 2" xfId="23718" xr:uid="{CC60CD60-681B-44D2-9A0B-567B90D8CA45}"/>
    <cellStyle name="Normal 35 3 2 2 3 2 3" xfId="18441" xr:uid="{AAA85CC2-C174-4C29-B189-190BF37BC584}"/>
    <cellStyle name="Normal 35 3 2 2 3 3" xfId="3397" xr:uid="{26BBE9E7-A60A-4095-88DC-6F70715931EA}"/>
    <cellStyle name="Normal 35 3 2 2 3 3 2" xfId="17439" xr:uid="{0C403795-7CEB-4CD0-B1F0-057D2781C5DD}"/>
    <cellStyle name="Normal 35 3 2 2 3 4" xfId="7331" xr:uid="{51FEF3F0-B29D-47E8-9B4C-1D808CB58BE6}"/>
    <cellStyle name="Normal 35 3 2 2 3 4 2" xfId="21202" xr:uid="{B2183B1B-F1CD-44C0-BC37-81821E8A002A}"/>
    <cellStyle name="Normal 35 3 2 2 3 5" xfId="8845" xr:uid="{BB11E4DE-4F58-4E41-84BC-8739BC827FC9}"/>
    <cellStyle name="Normal 35 3 2 2 3 5 2" xfId="22710" xr:uid="{7BE570D2-FAF6-4B2F-B6E9-6AA444FBFEE9}"/>
    <cellStyle name="Normal 35 3 2 2 3 6" xfId="12465" xr:uid="{3F0346AD-C000-47A9-9E29-A90561DA778E}"/>
    <cellStyle name="Normal 35 3 2 2 3 6 2" xfId="26329" xr:uid="{E8DD29D5-8877-40B4-92D3-DD4905367C7D}"/>
    <cellStyle name="Normal 35 3 2 2 3 7" xfId="14210" xr:uid="{68670F0C-7995-4799-B3FA-E93E9B2992F2}"/>
    <cellStyle name="Normal 35 3 2 2 3 7 2" xfId="28074" xr:uid="{257DBF15-CAD3-4C21-A2AE-FE81F566644C}"/>
    <cellStyle name="Normal 35 3 2 2 3 8" xfId="15758" xr:uid="{3D4ED8FC-5FAC-44C9-B8D7-7482F302BFBD}"/>
    <cellStyle name="Normal 35 3 2 2 4" xfId="2193" xr:uid="{9A26AF2F-26FB-4AB5-AC7F-66DDE7A82BE2}"/>
    <cellStyle name="Normal 35 3 2 2 4 2" xfId="3913" xr:uid="{069F2317-695A-48C2-9DB1-2767544FED09}"/>
    <cellStyle name="Normal 35 3 2 2 4 2 2" xfId="17947" xr:uid="{B74CD486-0021-412E-A759-22951BF1620A}"/>
    <cellStyle name="Normal 35 3 2 2 4 3" xfId="7839" xr:uid="{1DDEAF8D-A38B-4F6F-BE51-843ADF2485C2}"/>
    <cellStyle name="Normal 35 3 2 2 4 3 2" xfId="21708" xr:uid="{69D98469-63BF-466E-812A-E275FB58400E}"/>
    <cellStyle name="Normal 35 3 2 2 4 4" xfId="9357" xr:uid="{10C83A52-611C-4264-AD87-8AB2B3C6D940}"/>
    <cellStyle name="Normal 35 3 2 2 4 4 2" xfId="23222" xr:uid="{433304AC-C3E0-4CEA-B16D-390C1963B3EC}"/>
    <cellStyle name="Normal 35 3 2 2 4 5" xfId="12971" xr:uid="{861E8E13-A51C-47C9-969D-286B9DFBED2D}"/>
    <cellStyle name="Normal 35 3 2 2 4 5 2" xfId="26835" xr:uid="{34703913-BA30-418F-A55F-B5A51D74E52E}"/>
    <cellStyle name="Normal 35 3 2 2 4 6" xfId="14716" xr:uid="{D721B957-8756-4B6E-8ADE-52B8DF44F534}"/>
    <cellStyle name="Normal 35 3 2 2 4 6 2" xfId="28580" xr:uid="{E0CA9F48-A8CB-4AF9-8356-D1EA8265CA55}"/>
    <cellStyle name="Normal 35 3 2 2 4 7" xfId="16264" xr:uid="{4791F461-8ACE-492A-800D-8D92059FDCCC}"/>
    <cellStyle name="Normal 35 3 2 2 5" xfId="4894" xr:uid="{73FA351C-7F0C-4D3C-9C52-0DEE389CD963}"/>
    <cellStyle name="Normal 35 3 2 2 5 2" xfId="10355" xr:uid="{E5F9060B-31AF-40D3-81BE-47D0505AF72E}"/>
    <cellStyle name="Normal 35 3 2 2 5 2 2" xfId="24220" xr:uid="{24E1E078-6EFD-456A-B2EC-65CCC14E27CA}"/>
    <cellStyle name="Normal 35 3 2 2 5 3" xfId="18928" xr:uid="{B331E62A-8BD7-45BE-8BC9-AF814D8C83C4}"/>
    <cellStyle name="Normal 35 3 2 2 6" xfId="5383" xr:uid="{F2F8C7C2-69C7-41DB-A776-64E5144D0B70}"/>
    <cellStyle name="Normal 35 3 2 2 6 2" xfId="10857" xr:uid="{8EFBB8B5-F09F-4FC1-9AEC-1322C6F84551}"/>
    <cellStyle name="Normal 35 3 2 2 6 2 2" xfId="24722" xr:uid="{D0B12B2D-0A09-4734-B361-C6040AAD0D87}"/>
    <cellStyle name="Normal 35 3 2 2 6 3" xfId="19417" xr:uid="{3EBE9B50-E2AD-489C-ABD6-7311088E42CE}"/>
    <cellStyle name="Normal 35 3 2 2 7" xfId="5885" xr:uid="{13E3DEB7-6209-4380-A52D-99F18ADC8DB9}"/>
    <cellStyle name="Normal 35 3 2 2 7 2" xfId="11359" xr:uid="{723FEB7B-01AA-4FAA-A804-78639CFCF650}"/>
    <cellStyle name="Normal 35 3 2 2 7 2 2" xfId="25224" xr:uid="{13DB38D5-A883-4783-B4D1-30BE0BFDDEE0}"/>
    <cellStyle name="Normal 35 3 2 2 7 3" xfId="19919" xr:uid="{D858921B-7F83-4832-B199-0C03CA7053E4}"/>
    <cellStyle name="Normal 35 3 2 2 8" xfId="2910" xr:uid="{9653CB75-5C3F-4A68-B418-327CE71F1BA0}"/>
    <cellStyle name="Normal 35 3 2 2 8 2" xfId="16952" xr:uid="{15CC7FB4-D7A6-4300-9C4E-153BAE4AF2DC}"/>
    <cellStyle name="Normal 35 3 2 2 9" xfId="6825" xr:uid="{FAEA4AF1-0B86-4C87-93F0-69CD1975239B}"/>
    <cellStyle name="Normal 35 3 2 2 9 2" xfId="20696" xr:uid="{C8D86C32-BC53-4FBC-B836-AD24BA0A1690}"/>
    <cellStyle name="Normal 35 3 2 3" xfId="1303" xr:uid="{8BFEF419-E404-435E-95FB-1C22388048D6}"/>
    <cellStyle name="Normal 35 3 2 3 10" xfId="12083" xr:uid="{D5EC94AB-2849-4D66-9564-13F5056AC7A2}"/>
    <cellStyle name="Normal 35 3 2 3 10 2" xfId="25947" xr:uid="{CA233E6A-6DB2-4DFE-99F3-2C65F4F2D2F5}"/>
    <cellStyle name="Normal 35 3 2 3 11" xfId="13828" xr:uid="{59BC3B55-07DB-4D2B-B338-7DEB55C3F86B}"/>
    <cellStyle name="Normal 35 3 2 3 11 2" xfId="27692" xr:uid="{5893117F-5057-4C81-99BC-A177E66A3F31}"/>
    <cellStyle name="Normal 35 3 2 3 12" xfId="15376" xr:uid="{7550C122-67B9-4807-8C9E-4907793DA8AC}"/>
    <cellStyle name="Normal 35 3 2 3 2" xfId="1809" xr:uid="{3E80A4AC-789F-4B6A-8289-376DFE8CFCC2}"/>
    <cellStyle name="Normal 35 3 2 3 2 2" xfId="4531" xr:uid="{FFAE6628-E276-45B2-BC5B-1B62E3158A2F}"/>
    <cellStyle name="Normal 35 3 2 3 2 2 2" xfId="9977" xr:uid="{921E49C7-8BB6-4E3F-B62E-F535108ECDEE}"/>
    <cellStyle name="Normal 35 3 2 3 2 2 2 2" xfId="23842" xr:uid="{6EA3B699-2842-4DDB-BE63-BA4A8B74E400}"/>
    <cellStyle name="Normal 35 3 2 3 2 2 3" xfId="18565" xr:uid="{8AB723F9-5017-4AC3-B46A-20BDA28F716A}"/>
    <cellStyle name="Normal 35 3 2 3 2 3" xfId="3521" xr:uid="{72388DA3-3522-4385-B437-31DC03476D12}"/>
    <cellStyle name="Normal 35 3 2 3 2 3 2" xfId="17563" xr:uid="{D7207053-64F2-43C7-B3DF-AC863411623B}"/>
    <cellStyle name="Normal 35 3 2 3 2 4" xfId="7455" xr:uid="{23497C0E-FA4A-4DC8-9C61-0A2A3C942E71}"/>
    <cellStyle name="Normal 35 3 2 3 2 4 2" xfId="21326" xr:uid="{1272D6A3-0F3F-4E81-9636-6EF14E201473}"/>
    <cellStyle name="Normal 35 3 2 3 2 5" xfId="8969" xr:uid="{0B5BE8B6-C140-4D90-9430-83E67B694C80}"/>
    <cellStyle name="Normal 35 3 2 3 2 5 2" xfId="22834" xr:uid="{6054BEEB-F367-4CA5-9884-9BAE7817FA37}"/>
    <cellStyle name="Normal 35 3 2 3 2 6" xfId="12589" xr:uid="{2840B249-768B-4CBB-92B2-B15DDEAD5180}"/>
    <cellStyle name="Normal 35 3 2 3 2 6 2" xfId="26453" xr:uid="{45C8BD49-2398-460A-A810-EC5B3BD77C95}"/>
    <cellStyle name="Normal 35 3 2 3 2 7" xfId="14334" xr:uid="{41380AB3-AED8-429A-989F-EED24C905C7F}"/>
    <cellStyle name="Normal 35 3 2 3 2 7 2" xfId="28198" xr:uid="{92B2ED44-770A-4F0A-95FD-650FDDC2FDFF}"/>
    <cellStyle name="Normal 35 3 2 3 2 8" xfId="15882" xr:uid="{D2A47F09-7C64-429D-A49A-CBE838A3BC0B}"/>
    <cellStyle name="Normal 35 3 2 3 3" xfId="2317" xr:uid="{B5FD933F-EC5E-4693-9CE6-C9EA9405D5E1}"/>
    <cellStyle name="Normal 35 3 2 3 3 2" xfId="4037" xr:uid="{6929BE22-8240-4F14-A824-CBD3956DDD81}"/>
    <cellStyle name="Normal 35 3 2 3 3 2 2" xfId="18071" xr:uid="{35E17A0A-102F-4E0F-87F7-A1A120F75B6F}"/>
    <cellStyle name="Normal 35 3 2 3 3 3" xfId="7963" xr:uid="{9D05457A-6EA4-4AEB-A384-86B0C8AE3FF3}"/>
    <cellStyle name="Normal 35 3 2 3 3 3 2" xfId="21832" xr:uid="{017726A7-ABA7-4EAB-8F9D-789A7C3D1472}"/>
    <cellStyle name="Normal 35 3 2 3 3 4" xfId="9481" xr:uid="{B9C70A40-E9F9-4170-99E4-DC48B5D9D363}"/>
    <cellStyle name="Normal 35 3 2 3 3 4 2" xfId="23346" xr:uid="{CB7FF4A3-1C17-4B9A-A519-A1AD744F95A8}"/>
    <cellStyle name="Normal 35 3 2 3 3 5" xfId="13095" xr:uid="{E5889BDB-C16C-4D88-A968-3CDB7DA5FE29}"/>
    <cellStyle name="Normal 35 3 2 3 3 5 2" xfId="26959" xr:uid="{61C56A5D-3767-4207-B32C-21F74C71C295}"/>
    <cellStyle name="Normal 35 3 2 3 3 6" xfId="14840" xr:uid="{DD64C055-1493-412D-9FAC-EA9F6F1DD84B}"/>
    <cellStyle name="Normal 35 3 2 3 3 6 2" xfId="28704" xr:uid="{DD6F1337-37CC-4792-8C09-6E42662D8E7B}"/>
    <cellStyle name="Normal 35 3 2 3 3 7" xfId="16388" xr:uid="{388F9526-9785-47D9-BB79-97463F4EECAC}"/>
    <cellStyle name="Normal 35 3 2 3 4" xfId="5010" xr:uid="{587AC91A-D75D-4285-AADF-DED47CE8F339}"/>
    <cellStyle name="Normal 35 3 2 3 4 2" xfId="10479" xr:uid="{8D434A9A-09D3-4DB6-BD98-3E4FF5305809}"/>
    <cellStyle name="Normal 35 3 2 3 4 2 2" xfId="24344" xr:uid="{0966B036-7223-4C1D-9F75-D459EB262EED}"/>
    <cellStyle name="Normal 35 3 2 3 4 3" xfId="19044" xr:uid="{B8D8A475-BCB6-4543-8CC9-AC94A0B31C5C}"/>
    <cellStyle name="Normal 35 3 2 3 5" xfId="5507" xr:uid="{D76B7CF3-267A-406B-BCBF-910B841EE44E}"/>
    <cellStyle name="Normal 35 3 2 3 5 2" xfId="10981" xr:uid="{978EB6FC-DE33-4072-9F49-CAE38AA60856}"/>
    <cellStyle name="Normal 35 3 2 3 5 2 2" xfId="24846" xr:uid="{CE2DD707-EAC7-41A5-BC89-2748481834B3}"/>
    <cellStyle name="Normal 35 3 2 3 5 3" xfId="19541" xr:uid="{91ED3416-5A4C-4F29-868C-CD4DAE9C0625}"/>
    <cellStyle name="Normal 35 3 2 3 6" xfId="6009" xr:uid="{CE5B2B94-2AFC-4BCC-899C-11802883C283}"/>
    <cellStyle name="Normal 35 3 2 3 6 2" xfId="11483" xr:uid="{465262EA-A788-4C89-9EBA-39ABF706CBAE}"/>
    <cellStyle name="Normal 35 3 2 3 6 2 2" xfId="25348" xr:uid="{E4A58258-AC32-466F-BC01-AB28DBDF0935}"/>
    <cellStyle name="Normal 35 3 2 3 6 3" xfId="20043" xr:uid="{11068CCE-F6FC-4954-A611-5C70E39030E9}"/>
    <cellStyle name="Normal 35 3 2 3 7" xfId="3028" xr:uid="{3D28FF0C-EE7E-469C-8502-4C6B933B382E}"/>
    <cellStyle name="Normal 35 3 2 3 7 2" xfId="17070" xr:uid="{58724C0C-1B8B-4905-AB14-DD3422CB4FB4}"/>
    <cellStyle name="Normal 35 3 2 3 8" xfId="6949" xr:uid="{7DA306A5-2D8D-42C3-B24E-1F4BBB704CDB}"/>
    <cellStyle name="Normal 35 3 2 3 8 2" xfId="20820" xr:uid="{A0B686A5-4784-4F8B-8A3A-DD5B877DB1BE}"/>
    <cellStyle name="Normal 35 3 2 3 9" xfId="8473" xr:uid="{3BA17A56-7BF8-4C41-99C7-8ED3A48F1A91}"/>
    <cellStyle name="Normal 35 3 2 3 9 2" xfId="22338" xr:uid="{DA1CEBDA-04B5-47D1-8002-75D37B8923B7}"/>
    <cellStyle name="Normal 35 3 2 4" xfId="1561" xr:uid="{8EAD7706-AA4D-4CE6-A0CD-18F12FB61F26}"/>
    <cellStyle name="Normal 35 3 2 4 2" xfId="4284" xr:uid="{4CA6F238-3601-45F3-AD95-59AD390A5278}"/>
    <cellStyle name="Normal 35 3 2 4 2 2" xfId="9729" xr:uid="{E7FBFF44-5616-462A-B54D-AAF1B10BA5B1}"/>
    <cellStyle name="Normal 35 3 2 4 2 2 2" xfId="23594" xr:uid="{B446EA4E-1BD0-4135-8D4B-7C1DC3F60195}"/>
    <cellStyle name="Normal 35 3 2 4 2 3" xfId="18318" xr:uid="{2B7DBDFE-432F-4B79-86E2-BA891D6E11D7}"/>
    <cellStyle name="Normal 35 3 2 4 3" xfId="3274" xr:uid="{D7EE3F7D-E459-40DB-9589-62A9E11E4721}"/>
    <cellStyle name="Normal 35 3 2 4 3 2" xfId="17316" xr:uid="{552254D6-8F2B-48CA-A3A2-95CC38321623}"/>
    <cellStyle name="Normal 35 3 2 4 4" xfId="7207" xr:uid="{C4298B1D-4734-4D56-B74A-85C7596F1C7C}"/>
    <cellStyle name="Normal 35 3 2 4 4 2" xfId="21078" xr:uid="{0CAFA3FB-13A2-4723-891D-CBB283F42656}"/>
    <cellStyle name="Normal 35 3 2 4 5" xfId="8721" xr:uid="{500071EE-6F86-4399-9EA7-4373D6E2138B}"/>
    <cellStyle name="Normal 35 3 2 4 5 2" xfId="22586" xr:uid="{080325EC-0430-4014-91B4-60F6BA46E1FB}"/>
    <cellStyle name="Normal 35 3 2 4 6" xfId="12341" xr:uid="{7847E95C-DD1B-4F57-BBC9-236470D3FC72}"/>
    <cellStyle name="Normal 35 3 2 4 6 2" xfId="26205" xr:uid="{2CDF2820-C81E-450E-BD12-D5C1FB0EAE6C}"/>
    <cellStyle name="Normal 35 3 2 4 7" xfId="14086" xr:uid="{18359F9D-1C90-4865-ADEF-7C6A4D47BFB1}"/>
    <cellStyle name="Normal 35 3 2 4 7 2" xfId="27950" xr:uid="{64D4D9B8-2981-41D3-AC0A-87D4C83DBF51}"/>
    <cellStyle name="Normal 35 3 2 4 8" xfId="15634" xr:uid="{7BA4E4F0-22E2-4218-962F-E335942A30C6}"/>
    <cellStyle name="Normal 35 3 2 5" xfId="2069" xr:uid="{61D57755-848A-4FEA-B4F8-9CD9AB57C52A}"/>
    <cellStyle name="Normal 35 3 2 5 2" xfId="3789" xr:uid="{A2725A41-3F63-4DB4-A6B9-37F5EA7809F6}"/>
    <cellStyle name="Normal 35 3 2 5 2 2" xfId="17823" xr:uid="{2E1772D4-EE43-4F43-B591-E07181C28A5A}"/>
    <cellStyle name="Normal 35 3 2 5 3" xfId="7715" xr:uid="{D2013D5B-F79F-4DF2-9223-DD55511848C0}"/>
    <cellStyle name="Normal 35 3 2 5 3 2" xfId="21584" xr:uid="{D33F03E4-1645-482E-9DAB-7C1F44D8ADBC}"/>
    <cellStyle name="Normal 35 3 2 5 4" xfId="9233" xr:uid="{2850B29F-AF0D-4A24-9745-CE83E47A5E41}"/>
    <cellStyle name="Normal 35 3 2 5 4 2" xfId="23098" xr:uid="{BEE71F52-C6C1-42BC-8212-9EF7996E8420}"/>
    <cellStyle name="Normal 35 3 2 5 5" xfId="12847" xr:uid="{B8D1A2A4-56B1-43AC-A7B5-2F85DA5E11C6}"/>
    <cellStyle name="Normal 35 3 2 5 5 2" xfId="26711" xr:uid="{6B95E095-844B-47A4-8156-FA25A481D564}"/>
    <cellStyle name="Normal 35 3 2 5 6" xfId="14592" xr:uid="{A2948681-7E1B-4D54-A363-0E440693EFAE}"/>
    <cellStyle name="Normal 35 3 2 5 6 2" xfId="28456" xr:uid="{F08C075F-6068-4AC5-B617-12DFFEE07171}"/>
    <cellStyle name="Normal 35 3 2 5 7" xfId="16140" xr:uid="{5BA9C1F4-0EC3-4514-A371-AE9F7ED63AB3}"/>
    <cellStyle name="Normal 35 3 2 6" xfId="4780" xr:uid="{65209A43-F3BC-4F1C-A77E-2BA4CCA69D99}"/>
    <cellStyle name="Normal 35 3 2 6 2" xfId="10231" xr:uid="{C5E2E8DA-8006-42E4-92F5-DCF4FF61F6B6}"/>
    <cellStyle name="Normal 35 3 2 6 2 2" xfId="24096" xr:uid="{E4332787-8C82-4BB2-911B-D638DD1693F2}"/>
    <cellStyle name="Normal 35 3 2 6 3" xfId="18814" xr:uid="{C3E28E1C-BEB7-4C0B-966C-BEC312CD06B8}"/>
    <cellStyle name="Normal 35 3 2 7" xfId="5259" xr:uid="{8A1FB725-026D-47F8-BA7E-83E0A9395C4A}"/>
    <cellStyle name="Normal 35 3 2 7 2" xfId="10733" xr:uid="{010F6363-F657-46EA-97A4-45CD8D24AB9A}"/>
    <cellStyle name="Normal 35 3 2 7 2 2" xfId="24598" xr:uid="{4B88831C-5C66-4686-9473-F81B783E42BA}"/>
    <cellStyle name="Normal 35 3 2 7 3" xfId="19293" xr:uid="{2AFA99A4-B869-4680-8460-320E43BBF03C}"/>
    <cellStyle name="Normal 35 3 2 8" xfId="5761" xr:uid="{CDB02F15-5390-49B4-9E94-DABF4D8682A2}"/>
    <cellStyle name="Normal 35 3 2 8 2" xfId="11235" xr:uid="{31DB1FC3-3D1D-4F1E-9D3A-F4D1E10B399A}"/>
    <cellStyle name="Normal 35 3 2 8 2 2" xfId="25100" xr:uid="{7D3205A1-06A8-40B7-B233-A0723761276B}"/>
    <cellStyle name="Normal 35 3 2 8 3" xfId="19795" xr:uid="{A880BCD2-384F-4811-8655-74FA80708AA1}"/>
    <cellStyle name="Normal 35 3 2 9" xfId="2796" xr:uid="{8D6CFCB0-BE16-4404-B40D-00DCF95B5823}"/>
    <cellStyle name="Normal 35 3 2 9 2" xfId="16838" xr:uid="{C66BAE34-8A21-444F-925D-13E98F5097AD}"/>
    <cellStyle name="Normal 35 3 3" xfId="1127" xr:uid="{A5DD39D9-B7CE-4800-A612-A923720E065F}"/>
    <cellStyle name="Normal 35 3 3 10" xfId="8297" xr:uid="{D5F4665A-3237-4EFA-A9A8-882F9C2C29D2}"/>
    <cellStyle name="Normal 35 3 3 10 2" xfId="22162" xr:uid="{D684FCC8-8F45-454C-A2C5-A854A4034E2C}"/>
    <cellStyle name="Normal 35 3 3 11" xfId="11907" xr:uid="{1F16DF2F-E639-4406-8194-53C63E6AB69E}"/>
    <cellStyle name="Normal 35 3 3 11 2" xfId="25771" xr:uid="{1C97BA17-04D9-422D-9599-D10808658D59}"/>
    <cellStyle name="Normal 35 3 3 12" xfId="13652" xr:uid="{08A00903-76CC-4ADD-B80D-3FF2C43D1583}"/>
    <cellStyle name="Normal 35 3 3 12 2" xfId="27516" xr:uid="{5EA88898-6D3B-4CB4-9184-59C0207E5EDB}"/>
    <cellStyle name="Normal 35 3 3 13" xfId="15200" xr:uid="{17B05CF5-8B80-4D8B-B2FA-2B6D2002A2A4}"/>
    <cellStyle name="Normal 35 3 3 2" xfId="1375" xr:uid="{257000AC-E361-42D4-AD23-37E8B656731C}"/>
    <cellStyle name="Normal 35 3 3 2 10" xfId="12155" xr:uid="{A532B719-6DFD-424A-9BBC-1A85E2226F16}"/>
    <cellStyle name="Normal 35 3 3 2 10 2" xfId="26019" xr:uid="{E4E49CB6-70B3-433C-8119-97556B8525DC}"/>
    <cellStyle name="Normal 35 3 3 2 11" xfId="13900" xr:uid="{89F59144-459F-45B4-A7F7-3B4955959FDD}"/>
    <cellStyle name="Normal 35 3 3 2 11 2" xfId="27764" xr:uid="{F6EB5B92-9E38-4A21-996A-552CE65D9D85}"/>
    <cellStyle name="Normal 35 3 3 2 12" xfId="15448" xr:uid="{1734040E-17A5-4C49-B524-1F64A46631B8}"/>
    <cellStyle name="Normal 35 3 3 2 2" xfId="1881" xr:uid="{F60AB42C-A1AE-4A19-AC27-17025D73953F}"/>
    <cellStyle name="Normal 35 3 3 2 2 2" xfId="4603" xr:uid="{22E70FA5-186C-443B-941E-C92795A927B3}"/>
    <cellStyle name="Normal 35 3 3 2 2 2 2" xfId="10049" xr:uid="{F1B73D69-BFB2-47E8-939B-C446AF1590B2}"/>
    <cellStyle name="Normal 35 3 3 2 2 2 2 2" xfId="23914" xr:uid="{E83EAE2C-A853-427E-AC2C-24DF9B80CE09}"/>
    <cellStyle name="Normal 35 3 3 2 2 2 3" xfId="18637" xr:uid="{A410745C-5947-4067-B962-6CAC21D24A07}"/>
    <cellStyle name="Normal 35 3 3 2 2 3" xfId="3593" xr:uid="{DF4DB163-C3A1-4AF7-9E66-36B4D19673D6}"/>
    <cellStyle name="Normal 35 3 3 2 2 3 2" xfId="17635" xr:uid="{F259312F-F823-4790-B42C-478D950017A4}"/>
    <cellStyle name="Normal 35 3 3 2 2 4" xfId="7527" xr:uid="{7941AA5B-E411-40E6-ADBD-728B462E9900}"/>
    <cellStyle name="Normal 35 3 3 2 2 4 2" xfId="21398" xr:uid="{5B8A42B5-B0D3-42D0-B553-CF1B6E41DFFD}"/>
    <cellStyle name="Normal 35 3 3 2 2 5" xfId="9041" xr:uid="{E4797257-F73D-422D-94CD-DD14C020C639}"/>
    <cellStyle name="Normal 35 3 3 2 2 5 2" xfId="22906" xr:uid="{5C4372AD-7197-432D-9966-3F7A1EA26E80}"/>
    <cellStyle name="Normal 35 3 3 2 2 6" xfId="12661" xr:uid="{9196F062-C682-4692-9087-6A204D9FD0DE}"/>
    <cellStyle name="Normal 35 3 3 2 2 6 2" xfId="26525" xr:uid="{812E1556-DEBC-4914-B834-B93E60E3186B}"/>
    <cellStyle name="Normal 35 3 3 2 2 7" xfId="14406" xr:uid="{19FE238C-BA61-40B4-A18C-5BCB6CEB2FBC}"/>
    <cellStyle name="Normal 35 3 3 2 2 7 2" xfId="28270" xr:uid="{566F0B65-2482-4531-986D-E2678BB9EC23}"/>
    <cellStyle name="Normal 35 3 3 2 2 8" xfId="15954" xr:uid="{5B147153-C5DA-45CF-9DA3-C52B7A41433D}"/>
    <cellStyle name="Normal 35 3 3 2 3" xfId="2389" xr:uid="{DD398ACE-7071-4580-9382-49C0AFD6CFB5}"/>
    <cellStyle name="Normal 35 3 3 2 3 2" xfId="4109" xr:uid="{6EACFFA2-FBD2-4401-A5B9-7C78647B7F7C}"/>
    <cellStyle name="Normal 35 3 3 2 3 2 2" xfId="18143" xr:uid="{A715A788-65E6-4F86-8B92-296414BBFA65}"/>
    <cellStyle name="Normal 35 3 3 2 3 3" xfId="8035" xr:uid="{11248C14-F021-4B01-A14C-142EC929C1E8}"/>
    <cellStyle name="Normal 35 3 3 2 3 3 2" xfId="21904" xr:uid="{BF46D749-A99D-4D46-B6A3-3633BDFA90D1}"/>
    <cellStyle name="Normal 35 3 3 2 3 4" xfId="9553" xr:uid="{18081FC6-B78E-45EE-9539-A57431EFA75F}"/>
    <cellStyle name="Normal 35 3 3 2 3 4 2" xfId="23418" xr:uid="{FE5955DD-1127-4FBD-BD1B-D72A5805019D}"/>
    <cellStyle name="Normal 35 3 3 2 3 5" xfId="13167" xr:uid="{27E786A7-7530-4C19-929D-58340095A117}"/>
    <cellStyle name="Normal 35 3 3 2 3 5 2" xfId="27031" xr:uid="{59AE8CCC-734F-416E-A637-40B314EDABAF}"/>
    <cellStyle name="Normal 35 3 3 2 3 6" xfId="14912" xr:uid="{D91EFE9F-13CF-49DD-8641-E533C614FAD4}"/>
    <cellStyle name="Normal 35 3 3 2 3 6 2" xfId="28776" xr:uid="{6B6AAC2E-96B0-40B4-808A-C45AC903A7B8}"/>
    <cellStyle name="Normal 35 3 3 2 3 7" xfId="16460" xr:uid="{B0465AFF-F3AB-4FBF-9C04-924956BAC2EE}"/>
    <cellStyle name="Normal 35 3 3 2 4" xfId="5081" xr:uid="{D7E778E4-487A-4F01-99C8-946C35D34EA5}"/>
    <cellStyle name="Normal 35 3 3 2 4 2" xfId="10551" xr:uid="{37887483-4DFC-49EA-99A5-DEF480263F45}"/>
    <cellStyle name="Normal 35 3 3 2 4 2 2" xfId="24416" xr:uid="{360DB4C4-A4F6-4403-8CDA-EE1F3E1EA98B}"/>
    <cellStyle name="Normal 35 3 3 2 4 3" xfId="19115" xr:uid="{743C781F-2CBF-46FD-8970-1DCA0BEA69DD}"/>
    <cellStyle name="Normal 35 3 3 2 5" xfId="5579" xr:uid="{668CE285-7030-4DE8-903D-7B77FA29A747}"/>
    <cellStyle name="Normal 35 3 3 2 5 2" xfId="11053" xr:uid="{46319764-FDBF-4AB6-AA5B-9331140544F2}"/>
    <cellStyle name="Normal 35 3 3 2 5 2 2" xfId="24918" xr:uid="{12CDC7C3-4145-442C-8FC5-54544607D834}"/>
    <cellStyle name="Normal 35 3 3 2 5 3" xfId="19613" xr:uid="{D5A23AD0-8308-4BAE-962A-9C55930B0BD7}"/>
    <cellStyle name="Normal 35 3 3 2 6" xfId="6081" xr:uid="{FC337746-A08F-433F-9280-CCDBBD6B5C33}"/>
    <cellStyle name="Normal 35 3 3 2 6 2" xfId="11555" xr:uid="{BD1D0622-EC5C-4FE9-975F-B868E163993D}"/>
    <cellStyle name="Normal 35 3 3 2 6 2 2" xfId="25420" xr:uid="{0A3A419A-9E31-44F2-90D6-7C9278BA9DCC}"/>
    <cellStyle name="Normal 35 3 3 2 6 3" xfId="20115" xr:uid="{325CCB17-43A2-459C-A314-E9FA748243A5}"/>
    <cellStyle name="Normal 35 3 3 2 7" xfId="3099" xr:uid="{FFA47F90-F7CE-49FD-AB34-FF7A089796FD}"/>
    <cellStyle name="Normal 35 3 3 2 7 2" xfId="17141" xr:uid="{76AB45B3-A56B-4AE4-97C0-D0AF5D7D2A21}"/>
    <cellStyle name="Normal 35 3 3 2 8" xfId="7021" xr:uid="{4CB11517-81C3-4E9C-9977-70E8B5B3797A}"/>
    <cellStyle name="Normal 35 3 3 2 8 2" xfId="20892" xr:uid="{E2CF3CE4-4C1A-45F3-9422-8D69FE88D4C0}"/>
    <cellStyle name="Normal 35 3 3 2 9" xfId="8545" xr:uid="{0AE4FB30-5360-4EC6-AE7E-78E3ADE8F99D}"/>
    <cellStyle name="Normal 35 3 3 2 9 2" xfId="22410" xr:uid="{092FB05F-7D78-4463-A6E8-B0E69EB98CD1}"/>
    <cellStyle name="Normal 35 3 3 3" xfId="1633" xr:uid="{DBF4B631-1627-41B1-9E20-CCF04B3B755A}"/>
    <cellStyle name="Normal 35 3 3 3 2" xfId="4355" xr:uid="{B4C1603B-7153-4BFF-9428-64CC83F60DDC}"/>
    <cellStyle name="Normal 35 3 3 3 2 2" xfId="9801" xr:uid="{3ADFC1F2-F64F-4EBB-B796-E31BD01D41FC}"/>
    <cellStyle name="Normal 35 3 3 3 2 2 2" xfId="23666" xr:uid="{D2BEBB76-52B4-419E-8AF9-48090F63A96C}"/>
    <cellStyle name="Normal 35 3 3 3 2 3" xfId="18389" xr:uid="{274A783C-3970-46BB-9C5D-1953A79BBA75}"/>
    <cellStyle name="Normal 35 3 3 3 3" xfId="3345" xr:uid="{DF9C0915-9F29-4157-B43F-56CCA9C6FB88}"/>
    <cellStyle name="Normal 35 3 3 3 3 2" xfId="17387" xr:uid="{4F996E11-5E19-4EE6-9B9C-FAD2970FD9EB}"/>
    <cellStyle name="Normal 35 3 3 3 4" xfId="7279" xr:uid="{3791EB21-6390-461E-BB68-83465A7879A7}"/>
    <cellStyle name="Normal 35 3 3 3 4 2" xfId="21150" xr:uid="{29F7D98E-BC05-4C1C-8CAC-CB30935AF5D9}"/>
    <cellStyle name="Normal 35 3 3 3 5" xfId="8793" xr:uid="{F6961C3A-6C6A-4B84-9926-1B5B3EF420A9}"/>
    <cellStyle name="Normal 35 3 3 3 5 2" xfId="22658" xr:uid="{202726B8-D4E1-4092-B039-72D8222F7F64}"/>
    <cellStyle name="Normal 35 3 3 3 6" xfId="12413" xr:uid="{EBD5E121-04B5-42ED-98D8-8A7D92AA589F}"/>
    <cellStyle name="Normal 35 3 3 3 6 2" xfId="26277" xr:uid="{2FBC4E70-604E-46A9-A581-6462E39BE98A}"/>
    <cellStyle name="Normal 35 3 3 3 7" xfId="14158" xr:uid="{C7C7FEB9-62F6-41DD-BC36-BE5651245951}"/>
    <cellStyle name="Normal 35 3 3 3 7 2" xfId="28022" xr:uid="{A1C94BA6-F932-40D5-9442-2FD220AED66C}"/>
    <cellStyle name="Normal 35 3 3 3 8" xfId="15706" xr:uid="{7F0CEADA-7C05-40DB-B00F-678F2931E0E8}"/>
    <cellStyle name="Normal 35 3 3 4" xfId="2141" xr:uid="{D0492929-CC51-4B9B-B19F-C53AA9689DCD}"/>
    <cellStyle name="Normal 35 3 3 4 2" xfId="3861" xr:uid="{E6D1C134-4535-48F5-B19F-137CE1569A92}"/>
    <cellStyle name="Normal 35 3 3 4 2 2" xfId="17895" xr:uid="{69981314-3B84-4612-82BA-084512C72B86}"/>
    <cellStyle name="Normal 35 3 3 4 3" xfId="7787" xr:uid="{F478061B-743E-4164-BF62-341C9270542F}"/>
    <cellStyle name="Normal 35 3 3 4 3 2" xfId="21656" xr:uid="{F4D383EC-3912-4A45-AA68-46992B18BCEE}"/>
    <cellStyle name="Normal 35 3 3 4 4" xfId="9305" xr:uid="{A6B71966-E675-41B2-9EEE-B599C7DE8023}"/>
    <cellStyle name="Normal 35 3 3 4 4 2" xfId="23170" xr:uid="{E1020609-A6FB-45BB-9973-F43FDC6E1E3F}"/>
    <cellStyle name="Normal 35 3 3 4 5" xfId="12919" xr:uid="{9F1F9696-5C32-4159-A774-5E46BE5AF03C}"/>
    <cellStyle name="Normal 35 3 3 4 5 2" xfId="26783" xr:uid="{161548DD-A3A0-4085-9284-5451979CBED5}"/>
    <cellStyle name="Normal 35 3 3 4 6" xfId="14664" xr:uid="{2C944738-65CF-4327-9E2B-57368B44688D}"/>
    <cellStyle name="Normal 35 3 3 4 6 2" xfId="28528" xr:uid="{1D7A0DBA-5B84-43E7-B41E-68E424D5F558}"/>
    <cellStyle name="Normal 35 3 3 4 7" xfId="16212" xr:uid="{6FB72904-A27F-48CC-8512-C2C8135C0916}"/>
    <cellStyle name="Normal 35 3 3 5" xfId="4845" xr:uid="{9353646F-7D52-4244-A1E9-7E3E3378FC3F}"/>
    <cellStyle name="Normal 35 3 3 5 2" xfId="10303" xr:uid="{B031972C-4EEB-406B-B569-BFFB4D03EE2C}"/>
    <cellStyle name="Normal 35 3 3 5 2 2" xfId="24168" xr:uid="{C907FA04-AB76-40AC-95B4-921A77518E43}"/>
    <cellStyle name="Normal 35 3 3 5 3" xfId="18879" xr:uid="{513E1114-8F22-46D4-A197-3E0858CD21A5}"/>
    <cellStyle name="Normal 35 3 3 6" xfId="5331" xr:uid="{22BEBF8A-85EB-418C-AFCB-532AF9201A80}"/>
    <cellStyle name="Normal 35 3 3 6 2" xfId="10805" xr:uid="{5899239B-7597-4C74-AA2C-FE991D5CD9FD}"/>
    <cellStyle name="Normal 35 3 3 6 2 2" xfId="24670" xr:uid="{D92F2CD2-A612-4840-B305-8526ECFF5B9F}"/>
    <cellStyle name="Normal 35 3 3 6 3" xfId="19365" xr:uid="{DB3BC8DA-3749-4681-B403-4870C04D0B95}"/>
    <cellStyle name="Normal 35 3 3 7" xfId="5833" xr:uid="{D5A95AA8-234F-4B3B-9488-54EFEBB3B929}"/>
    <cellStyle name="Normal 35 3 3 7 2" xfId="11307" xr:uid="{205B9561-3FAB-4F2A-827F-FC8964A7330A}"/>
    <cellStyle name="Normal 35 3 3 7 2 2" xfId="25172" xr:uid="{C224893C-1A42-4F28-AF9C-40937C71B5ED}"/>
    <cellStyle name="Normal 35 3 3 7 3" xfId="19867" xr:uid="{2A331466-BE1E-45D9-A46A-8562C1D1B05B}"/>
    <cellStyle name="Normal 35 3 3 8" xfId="2861" xr:uid="{9090022B-49A4-49D9-A617-D45604F61BED}"/>
    <cellStyle name="Normal 35 3 3 8 2" xfId="16903" xr:uid="{33B0B161-896D-4416-BE65-CFCA289C192F}"/>
    <cellStyle name="Normal 35 3 3 9" xfId="6773" xr:uid="{3B2C6702-9F00-45F2-BF7B-02FB0DDF1698}"/>
    <cellStyle name="Normal 35 3 3 9 2" xfId="20644" xr:uid="{F960EA44-DFA6-4AE5-87DE-2DFF6A14322B}"/>
    <cellStyle name="Normal 35 3 4" xfId="1251" xr:uid="{AA47E1F2-FF86-4DCD-A286-8438C47DDD99}"/>
    <cellStyle name="Normal 35 3 4 10" xfId="12031" xr:uid="{A19A0236-1E9E-4A8F-8721-56247EF6EAAC}"/>
    <cellStyle name="Normal 35 3 4 10 2" xfId="25895" xr:uid="{809C20EC-808C-4018-95F8-4CEC8AC6B54C}"/>
    <cellStyle name="Normal 35 3 4 11" xfId="13776" xr:uid="{64AB5210-8460-4CC4-A3E6-F867D3AC72D9}"/>
    <cellStyle name="Normal 35 3 4 11 2" xfId="27640" xr:uid="{340CE7BB-2DFE-410B-85AF-91BE00F9A727}"/>
    <cellStyle name="Normal 35 3 4 12" xfId="15324" xr:uid="{50939868-60B4-4E8A-AAA0-ABF65AAB697F}"/>
    <cellStyle name="Normal 35 3 4 2" xfId="1757" xr:uid="{82896884-E536-4548-A582-25DD43773E07}"/>
    <cellStyle name="Normal 35 3 4 2 2" xfId="4479" xr:uid="{F1547699-8971-4B4D-8ACD-8D58BC2AA89A}"/>
    <cellStyle name="Normal 35 3 4 2 2 2" xfId="9925" xr:uid="{59454015-FF43-41CB-9A47-40FA37581D13}"/>
    <cellStyle name="Normal 35 3 4 2 2 2 2" xfId="23790" xr:uid="{EF550F1D-4B47-44EA-825D-34FD4749A4C5}"/>
    <cellStyle name="Normal 35 3 4 2 2 3" xfId="18513" xr:uid="{BCAB6A3A-ED57-4661-9A73-88BFD5339DA1}"/>
    <cellStyle name="Normal 35 3 4 2 3" xfId="3469" xr:uid="{E74036D7-7656-4CFE-9BA5-3F3A6415E27C}"/>
    <cellStyle name="Normal 35 3 4 2 3 2" xfId="17511" xr:uid="{500E4D63-0308-473D-8774-54726404F338}"/>
    <cellStyle name="Normal 35 3 4 2 4" xfId="7403" xr:uid="{CCF150D5-F36B-4D6C-972D-BBB634BE3697}"/>
    <cellStyle name="Normal 35 3 4 2 4 2" xfId="21274" xr:uid="{3D07B1EA-EDC4-4182-AFF1-3FDC0C557C9C}"/>
    <cellStyle name="Normal 35 3 4 2 5" xfId="8917" xr:uid="{DD7B987D-4529-4BB8-BE17-51F7780ACB31}"/>
    <cellStyle name="Normal 35 3 4 2 5 2" xfId="22782" xr:uid="{04C34E8A-7A7F-4BB4-9484-B1FFEB05370A}"/>
    <cellStyle name="Normal 35 3 4 2 6" xfId="12537" xr:uid="{178C0095-2151-48BF-8670-8DD0381A66A0}"/>
    <cellStyle name="Normal 35 3 4 2 6 2" xfId="26401" xr:uid="{322B06F8-20D5-45B1-AC34-B39B73106313}"/>
    <cellStyle name="Normal 35 3 4 2 7" xfId="14282" xr:uid="{4838A8CD-EDEB-481D-926A-F28D6E87379A}"/>
    <cellStyle name="Normal 35 3 4 2 7 2" xfId="28146" xr:uid="{8981A6A5-BEE9-461D-88F3-9F8CA35776EC}"/>
    <cellStyle name="Normal 35 3 4 2 8" xfId="15830" xr:uid="{E9A2624A-0E12-469B-A68B-A43735A3779C}"/>
    <cellStyle name="Normal 35 3 4 3" xfId="2265" xr:uid="{6DB54730-3AD2-4458-ACF0-FC23CB87F652}"/>
    <cellStyle name="Normal 35 3 4 3 2" xfId="3985" xr:uid="{DB1242EC-5DCD-4E37-A0FC-CF1D6EFE4BC0}"/>
    <cellStyle name="Normal 35 3 4 3 2 2" xfId="18019" xr:uid="{13B5DB64-14DF-49B6-B96C-E05FB4279391}"/>
    <cellStyle name="Normal 35 3 4 3 3" xfId="7911" xr:uid="{8A4CA348-1DB3-4039-A792-D3EDE6F33819}"/>
    <cellStyle name="Normal 35 3 4 3 3 2" xfId="21780" xr:uid="{78941071-AB4E-47B9-A1A3-25D3A7A30A01}"/>
    <cellStyle name="Normal 35 3 4 3 4" xfId="9429" xr:uid="{1253B92A-9FBA-4A9E-B05C-8A6AC1571609}"/>
    <cellStyle name="Normal 35 3 4 3 4 2" xfId="23294" xr:uid="{8661430F-E1B7-43AD-87FC-EB11FFA05227}"/>
    <cellStyle name="Normal 35 3 4 3 5" xfId="13043" xr:uid="{95169904-BABC-4EDD-BB31-7C2A9B28ED67}"/>
    <cellStyle name="Normal 35 3 4 3 5 2" xfId="26907" xr:uid="{034FBABF-C347-43B0-8278-389C11C8E09D}"/>
    <cellStyle name="Normal 35 3 4 3 6" xfId="14788" xr:uid="{D69D6380-1ABE-4062-BC3F-C79DA1D8B008}"/>
    <cellStyle name="Normal 35 3 4 3 6 2" xfId="28652" xr:uid="{E2A351BA-4129-43C8-B5F0-0BE308838DAD}"/>
    <cellStyle name="Normal 35 3 4 3 7" xfId="16336" xr:uid="{B27AE7F5-5D9F-446D-8822-46BB7C0F275B}"/>
    <cellStyle name="Normal 35 3 4 4" xfId="4961" xr:uid="{51EEC7BC-BC05-4ACC-9F58-506088C5396F}"/>
    <cellStyle name="Normal 35 3 4 4 2" xfId="10427" xr:uid="{F968D26F-160C-4DE4-BEBE-27B2CB9B17AF}"/>
    <cellStyle name="Normal 35 3 4 4 2 2" xfId="24292" xr:uid="{2781EEF0-FAAB-4CAF-A0BA-DBB3AC4284AE}"/>
    <cellStyle name="Normal 35 3 4 4 3" xfId="18995" xr:uid="{C84822A0-B8CD-407C-8E8A-2F2D80BD8827}"/>
    <cellStyle name="Normal 35 3 4 5" xfId="5455" xr:uid="{E14B0261-D7EA-4635-9DC0-C4C4D82642CF}"/>
    <cellStyle name="Normal 35 3 4 5 2" xfId="10929" xr:uid="{1E35554A-1C01-46B4-9296-EF2B06B6C08B}"/>
    <cellStyle name="Normal 35 3 4 5 2 2" xfId="24794" xr:uid="{91056338-3213-46D9-A7A2-1AAF05EB49A4}"/>
    <cellStyle name="Normal 35 3 4 5 3" xfId="19489" xr:uid="{79A24449-0B9E-441D-A1FE-FAAF8F120C00}"/>
    <cellStyle name="Normal 35 3 4 6" xfId="5957" xr:uid="{083EAF44-8AD4-492C-903E-89CEE1844D65}"/>
    <cellStyle name="Normal 35 3 4 6 2" xfId="11431" xr:uid="{56CFCA53-66F1-4F5C-9AB7-2F9759D3E869}"/>
    <cellStyle name="Normal 35 3 4 6 2 2" xfId="25296" xr:uid="{1E745971-BA2A-4C06-A9C2-56AA9F97094A}"/>
    <cellStyle name="Normal 35 3 4 6 3" xfId="19991" xr:uid="{965067C0-74D4-4B82-9F58-CC331DB681DB}"/>
    <cellStyle name="Normal 35 3 4 7" xfId="2979" xr:uid="{9C3CD45D-EABB-41A2-8F3C-D480FCA51AA1}"/>
    <cellStyle name="Normal 35 3 4 7 2" xfId="17021" xr:uid="{21CA4B2A-158F-4183-BF9A-1940AE125C7A}"/>
    <cellStyle name="Normal 35 3 4 8" xfId="6897" xr:uid="{A2EAD896-9CB7-4A63-BD52-E590D9C1BF45}"/>
    <cellStyle name="Normal 35 3 4 8 2" xfId="20768" xr:uid="{9F2D4813-327E-442F-8E52-4D8A824873F7}"/>
    <cellStyle name="Normal 35 3 4 9" xfId="8421" xr:uid="{A87F3504-8A55-477A-B87F-47595D2BAF5D}"/>
    <cellStyle name="Normal 35 3 4 9 2" xfId="22286" xr:uid="{F00AFDF7-6FD2-4472-AF51-F64439715810}"/>
    <cellStyle name="Normal 35 3 5" xfId="1509" xr:uid="{649B3EF7-E54C-41F4-B1D3-489B577EFF0E}"/>
    <cellStyle name="Normal 35 3 5 2" xfId="4233" xr:uid="{0661753F-4FD4-4F15-BFE0-42F43655F5D3}"/>
    <cellStyle name="Normal 35 3 5 2 2" xfId="9677" xr:uid="{F8B86133-B04D-4665-BC64-251311176EB1}"/>
    <cellStyle name="Normal 35 3 5 2 2 2" xfId="23542" xr:uid="{B66D2534-E1B3-408D-9D67-489F8F003552}"/>
    <cellStyle name="Normal 35 3 5 2 3" xfId="18267" xr:uid="{BA898A2F-EE7B-47F7-82EC-7FC1A7B7256C}"/>
    <cellStyle name="Normal 35 3 5 3" xfId="3223" xr:uid="{FF8C31F8-8060-4DC1-ADA1-9E193D7B4DFB}"/>
    <cellStyle name="Normal 35 3 5 3 2" xfId="17265" xr:uid="{94A83FE8-1225-417C-90A9-89AA9C6B84B8}"/>
    <cellStyle name="Normal 35 3 5 4" xfId="7155" xr:uid="{AC134399-0BB3-4891-817A-E2DBA1F13B99}"/>
    <cellStyle name="Normal 35 3 5 4 2" xfId="21026" xr:uid="{860D5E0F-495A-4AC3-A05C-6FECD634D15F}"/>
    <cellStyle name="Normal 35 3 5 5" xfId="8669" xr:uid="{61B7B761-AC58-44ED-A44C-421DF4BD77CF}"/>
    <cellStyle name="Normal 35 3 5 5 2" xfId="22534" xr:uid="{3CC92191-832D-4AF4-89DE-889F1E367AA8}"/>
    <cellStyle name="Normal 35 3 5 6" xfId="12289" xr:uid="{8CFF0A8F-ADF9-4A73-AB07-C5189D8EF119}"/>
    <cellStyle name="Normal 35 3 5 6 2" xfId="26153" xr:uid="{455BF273-B57B-4CFE-AFF9-923A501EA372}"/>
    <cellStyle name="Normal 35 3 5 7" xfId="14034" xr:uid="{FB99D1AE-FDA1-4599-AA14-18F012B81041}"/>
    <cellStyle name="Normal 35 3 5 7 2" xfId="27898" xr:uid="{A739F318-3349-4CAB-8685-32CB70F28AFA}"/>
    <cellStyle name="Normal 35 3 5 8" xfId="15582" xr:uid="{952987A4-43C7-446C-B35A-7583A8019275}"/>
    <cellStyle name="Normal 35 3 6" xfId="2017" xr:uid="{B1FD4B98-6C87-41F1-A9E5-C9CE2A29CE05}"/>
    <cellStyle name="Normal 35 3 6 2" xfId="3737" xr:uid="{8375D6A6-AF2E-40C2-82FD-C0B14D8AE67F}"/>
    <cellStyle name="Normal 35 3 6 2 2" xfId="17771" xr:uid="{AA3A4F24-5D7C-4923-85A4-64A0311A3A59}"/>
    <cellStyle name="Normal 35 3 6 3" xfId="7663" xr:uid="{7ADB7790-F60A-488B-8E19-D76D7633264A}"/>
    <cellStyle name="Normal 35 3 6 3 2" xfId="21532" xr:uid="{D9D3B43E-E3A9-4C8B-B1CF-7586ECAA9A1A}"/>
    <cellStyle name="Normal 35 3 6 4" xfId="9181" xr:uid="{79E8DFA5-35B1-40EC-B8F0-AE7D0A8705B6}"/>
    <cellStyle name="Normal 35 3 6 4 2" xfId="23046" xr:uid="{EB8E2845-E847-4497-87C1-EF62C9B8A2A7}"/>
    <cellStyle name="Normal 35 3 6 5" xfId="12795" xr:uid="{15FD2BC6-4B18-4DE8-9F62-A965A54EEA87}"/>
    <cellStyle name="Normal 35 3 6 5 2" xfId="26659" xr:uid="{C9A820F2-D543-4ABD-A2FE-85454FF3C3F7}"/>
    <cellStyle name="Normal 35 3 6 6" xfId="14540" xr:uid="{759E6B4F-3BD3-42C0-90C5-1C3BD4960A35}"/>
    <cellStyle name="Normal 35 3 6 6 2" xfId="28404" xr:uid="{6CD6BAF7-9344-47CF-88AF-38DCDB85F8E7}"/>
    <cellStyle name="Normal 35 3 6 7" xfId="16088" xr:uid="{ED1A4FF8-8C99-4CD1-87B3-47A5CF4466F6}"/>
    <cellStyle name="Normal 35 3 7" xfId="4733" xr:uid="{DB6F3CE2-1554-40A8-AA79-3798CDF11AC5}"/>
    <cellStyle name="Normal 35 3 7 2" xfId="10179" xr:uid="{1E8CD1F2-3D9A-4225-80D3-F41288190EDA}"/>
    <cellStyle name="Normal 35 3 7 2 2" xfId="24044" xr:uid="{EA61E5A4-EC3A-4CE4-8300-AD36B9B78EF7}"/>
    <cellStyle name="Normal 35 3 7 3" xfId="18767" xr:uid="{875BCD37-3D58-4E03-9D73-04758395C779}"/>
    <cellStyle name="Normal 35 3 8" xfId="5207" xr:uid="{445F0B48-87AE-44BE-8127-971022E44AA1}"/>
    <cellStyle name="Normal 35 3 8 2" xfId="10681" xr:uid="{A9DBEE83-4965-4A89-9B20-D8E0EA2174F9}"/>
    <cellStyle name="Normal 35 3 8 2 2" xfId="24546" xr:uid="{6702DB03-9CC3-4A35-9F4A-7F00FB9DBD7E}"/>
    <cellStyle name="Normal 35 3 8 3" xfId="19241" xr:uid="{481D4BBB-5C77-442F-BA1B-1A766BFC9917}"/>
    <cellStyle name="Normal 35 3 9" xfId="5709" xr:uid="{42113BD8-8065-4613-A7A5-80D3D7C3DBB7}"/>
    <cellStyle name="Normal 35 3 9 2" xfId="11183" xr:uid="{42809D8C-C849-4FF1-9ABF-B0526E0882EA}"/>
    <cellStyle name="Normal 35 3 9 2 2" xfId="25048" xr:uid="{B71DAF3F-6C91-4CC1-B72F-5C4253BE593D}"/>
    <cellStyle name="Normal 35 3 9 3" xfId="19743" xr:uid="{D189D3ED-7985-433B-BE07-BB094BF954EA}"/>
    <cellStyle name="Normal 35 4" xfId="1053" xr:uid="{F94A6E26-D2C0-4CFC-8FC2-F051081FA49D}"/>
    <cellStyle name="Normal 35 4 10" xfId="6699" xr:uid="{0D02B46E-E583-46E5-9C62-C18B9802918A}"/>
    <cellStyle name="Normal 35 4 10 2" xfId="20570" xr:uid="{8705ABBB-6662-41E8-9984-E72551A2E96F}"/>
    <cellStyle name="Normal 35 4 11" xfId="8223" xr:uid="{3178E659-D2D6-415B-8656-55C66758A3E2}"/>
    <cellStyle name="Normal 35 4 11 2" xfId="22088" xr:uid="{B98F0D27-CB84-4652-80C1-27CB22512F7B}"/>
    <cellStyle name="Normal 35 4 12" xfId="11833" xr:uid="{19539C13-F022-4130-B573-BE79DDD61AEC}"/>
    <cellStyle name="Normal 35 4 12 2" xfId="25697" xr:uid="{E78DA878-56F6-42BC-8206-7C53C4725F9D}"/>
    <cellStyle name="Normal 35 4 13" xfId="13578" xr:uid="{E982FD62-91E0-4097-A244-C266DD858B22}"/>
    <cellStyle name="Normal 35 4 13 2" xfId="27442" xr:uid="{54CD2B72-EF93-45A5-A71A-392465FA0A5F}"/>
    <cellStyle name="Normal 35 4 14" xfId="15126" xr:uid="{D7D35DDD-52F1-4F43-B377-B7C12DA2B6A1}"/>
    <cellStyle name="Normal 35 4 2" xfId="1177" xr:uid="{A86A0A32-FC57-493F-BDDD-BF0F3D9606D3}"/>
    <cellStyle name="Normal 35 4 2 10" xfId="8347" xr:uid="{FD211CC8-1A62-42A1-82F8-19DE4A7DA889}"/>
    <cellStyle name="Normal 35 4 2 10 2" xfId="22212" xr:uid="{4365517E-6AE8-4384-8491-29EB41BEA1C3}"/>
    <cellStyle name="Normal 35 4 2 11" xfId="11957" xr:uid="{2D6971B0-3764-4633-A787-153873E40FA7}"/>
    <cellStyle name="Normal 35 4 2 11 2" xfId="25821" xr:uid="{30914082-58FE-4C1A-843F-05C1F8944F9E}"/>
    <cellStyle name="Normal 35 4 2 12" xfId="13702" xr:uid="{24B7BE16-6B5C-4F98-B404-94FD304ECCBA}"/>
    <cellStyle name="Normal 35 4 2 12 2" xfId="27566" xr:uid="{024A1C0B-0642-466D-8386-77D7FA37CF3F}"/>
    <cellStyle name="Normal 35 4 2 13" xfId="15250" xr:uid="{F04C1ACA-0E45-40E6-A1D0-A9BE14FA24A9}"/>
    <cellStyle name="Normal 35 4 2 2" xfId="1425" xr:uid="{850043CC-5D99-452B-8647-52C3ADF1B746}"/>
    <cellStyle name="Normal 35 4 2 2 10" xfId="12205" xr:uid="{25CB401A-55AB-455F-8DBE-1048B8C9BCA6}"/>
    <cellStyle name="Normal 35 4 2 2 10 2" xfId="26069" xr:uid="{C2C91C83-686D-4F0F-B38D-6DB969785E2E}"/>
    <cellStyle name="Normal 35 4 2 2 11" xfId="13950" xr:uid="{26BA0F32-6B81-4530-A278-9895CBF11A98}"/>
    <cellStyle name="Normal 35 4 2 2 11 2" xfId="27814" xr:uid="{D2CB19F8-BBF9-4BFE-B37D-B772C741BC29}"/>
    <cellStyle name="Normal 35 4 2 2 12" xfId="15498" xr:uid="{8C22A469-7122-4B14-9886-923AFC63F1A3}"/>
    <cellStyle name="Normal 35 4 2 2 2" xfId="1931" xr:uid="{EE80FE0B-0424-43FE-8917-73B9BE39FFDA}"/>
    <cellStyle name="Normal 35 4 2 2 2 2" xfId="4653" xr:uid="{22810E21-9EBB-4454-8F9C-794ACA56C068}"/>
    <cellStyle name="Normal 35 4 2 2 2 2 2" xfId="10099" xr:uid="{B9B6E9BF-52D6-49EB-93DE-67223A430848}"/>
    <cellStyle name="Normal 35 4 2 2 2 2 2 2" xfId="23964" xr:uid="{3687EB5C-22D2-4CB2-9010-72F9B1942F01}"/>
    <cellStyle name="Normal 35 4 2 2 2 2 3" xfId="18687" xr:uid="{A20C175F-1BE0-40C9-A2E2-BB31532F495E}"/>
    <cellStyle name="Normal 35 4 2 2 2 3" xfId="3643" xr:uid="{D522736B-0DE7-43ED-A38E-50A48E4F74BD}"/>
    <cellStyle name="Normal 35 4 2 2 2 3 2" xfId="17685" xr:uid="{0BF5EA1F-A8D5-43F5-9CFB-335360A067A9}"/>
    <cellStyle name="Normal 35 4 2 2 2 4" xfId="7577" xr:uid="{9563C342-2A62-4FF2-988F-11A62218DD20}"/>
    <cellStyle name="Normal 35 4 2 2 2 4 2" xfId="21448" xr:uid="{7367D896-F78F-4F4D-B431-11D71A367F1E}"/>
    <cellStyle name="Normal 35 4 2 2 2 5" xfId="9091" xr:uid="{A9AB4773-696C-4D36-B97C-EADB2D62F6B0}"/>
    <cellStyle name="Normal 35 4 2 2 2 5 2" xfId="22956" xr:uid="{F8957678-7765-4E07-ACAF-1778760ED967}"/>
    <cellStyle name="Normal 35 4 2 2 2 6" xfId="12711" xr:uid="{42E9484B-12CE-4471-8D31-F5ECA4B22473}"/>
    <cellStyle name="Normal 35 4 2 2 2 6 2" xfId="26575" xr:uid="{9DD741DE-C0B2-49A8-A5EA-1CA19563FA7F}"/>
    <cellStyle name="Normal 35 4 2 2 2 7" xfId="14456" xr:uid="{75D87CCD-4744-423F-8665-4D889AF6FE63}"/>
    <cellStyle name="Normal 35 4 2 2 2 7 2" xfId="28320" xr:uid="{690FA600-A6B5-4B3C-B665-CEF78D32AC0A}"/>
    <cellStyle name="Normal 35 4 2 2 2 8" xfId="16004" xr:uid="{A2FD0B76-FF07-4ECA-95FD-13010FB8B0D9}"/>
    <cellStyle name="Normal 35 4 2 2 3" xfId="2439" xr:uid="{F3F48239-6432-4E37-B261-99EEFDE9C7F8}"/>
    <cellStyle name="Normal 35 4 2 2 3 2" xfId="4159" xr:uid="{3C1F249A-E459-418D-BEBF-2E4FA23419D2}"/>
    <cellStyle name="Normal 35 4 2 2 3 2 2" xfId="18193" xr:uid="{947EE09D-522B-430B-AE91-B16DF138260D}"/>
    <cellStyle name="Normal 35 4 2 2 3 3" xfId="8085" xr:uid="{2EDA43FC-D34D-4FB6-9E8E-55614E6A971B}"/>
    <cellStyle name="Normal 35 4 2 2 3 3 2" xfId="21954" xr:uid="{9297A1FD-E7E1-4E03-A497-D022D908B7E7}"/>
    <cellStyle name="Normal 35 4 2 2 3 4" xfId="9603" xr:uid="{3ED65738-C379-470B-B69E-EFB85FE9E21F}"/>
    <cellStyle name="Normal 35 4 2 2 3 4 2" xfId="23468" xr:uid="{A8C12DE9-294A-4365-8420-DC88F67AF81A}"/>
    <cellStyle name="Normal 35 4 2 2 3 5" xfId="13217" xr:uid="{C0E72C78-7A20-445A-AD71-68DDA366EEE1}"/>
    <cellStyle name="Normal 35 4 2 2 3 5 2" xfId="27081" xr:uid="{07365B64-A301-454D-8B55-B4B0892B3A96}"/>
    <cellStyle name="Normal 35 4 2 2 3 6" xfId="14962" xr:uid="{8519F887-5672-479F-A6BC-BB9EE54A0709}"/>
    <cellStyle name="Normal 35 4 2 2 3 6 2" xfId="28826" xr:uid="{1ACADAA4-B815-4E33-BAA9-BA185ACC7AF9}"/>
    <cellStyle name="Normal 35 4 2 2 3 7" xfId="16510" xr:uid="{7FEA64D8-ACC7-4C75-B678-96B600A7E6A3}"/>
    <cellStyle name="Normal 35 4 2 2 4" xfId="5131" xr:uid="{1AFD5C4D-D47D-4118-B352-09824E197E8B}"/>
    <cellStyle name="Normal 35 4 2 2 4 2" xfId="10601" xr:uid="{D5FB982C-9003-4463-AB8A-DF1B2954E675}"/>
    <cellStyle name="Normal 35 4 2 2 4 2 2" xfId="24466" xr:uid="{76E70DAB-2806-4537-930B-27869F4F5638}"/>
    <cellStyle name="Normal 35 4 2 2 4 3" xfId="19165" xr:uid="{880EE32C-8658-481C-99D0-111B2045AD1A}"/>
    <cellStyle name="Normal 35 4 2 2 5" xfId="5629" xr:uid="{6E4B1BD8-E205-4415-B16F-739A72C7DD54}"/>
    <cellStyle name="Normal 35 4 2 2 5 2" xfId="11103" xr:uid="{EBB0C12F-83BC-479F-B398-9AEBD7BFA001}"/>
    <cellStyle name="Normal 35 4 2 2 5 2 2" xfId="24968" xr:uid="{CA3318D4-4C5A-4050-939A-3BDFDE10E9F1}"/>
    <cellStyle name="Normal 35 4 2 2 5 3" xfId="19663" xr:uid="{EA388405-2621-486F-AC14-19B90A7538E7}"/>
    <cellStyle name="Normal 35 4 2 2 6" xfId="6131" xr:uid="{4BB8A80D-B3E7-438D-A531-5D90AD36EB9B}"/>
    <cellStyle name="Normal 35 4 2 2 6 2" xfId="11605" xr:uid="{EE921D64-F78B-43FC-A667-2B2EBB460C9E}"/>
    <cellStyle name="Normal 35 4 2 2 6 2 2" xfId="25470" xr:uid="{C71E8583-134A-4C9A-82DC-137DF92D9B4A}"/>
    <cellStyle name="Normal 35 4 2 2 6 3" xfId="20165" xr:uid="{873CBF99-6DE2-4F25-A91D-B8F6D7BA7F86}"/>
    <cellStyle name="Normal 35 4 2 2 7" xfId="3149" xr:uid="{7F2F9147-1D25-49CD-8CBD-8A76BE84C663}"/>
    <cellStyle name="Normal 35 4 2 2 7 2" xfId="17191" xr:uid="{D61B8193-975E-42CE-9FFB-350749E96DA9}"/>
    <cellStyle name="Normal 35 4 2 2 8" xfId="7071" xr:uid="{9F6977D8-9BA7-4B89-84B2-8BA7926E5C65}"/>
    <cellStyle name="Normal 35 4 2 2 8 2" xfId="20942" xr:uid="{58274443-6679-46AE-A5B5-0466EAB78125}"/>
    <cellStyle name="Normal 35 4 2 2 9" xfId="8595" xr:uid="{31C02881-87C0-4792-ACCB-7AA86D50D2E1}"/>
    <cellStyle name="Normal 35 4 2 2 9 2" xfId="22460" xr:uid="{8BCE461F-02F3-4422-990A-A8573D08B8D3}"/>
    <cellStyle name="Normal 35 4 2 3" xfId="1683" xr:uid="{6BB2ECBC-F8FD-4C0C-9E38-9E4F32456001}"/>
    <cellStyle name="Normal 35 4 2 3 2" xfId="4405" xr:uid="{FE83BE9C-20C3-4B27-857B-48CA53254423}"/>
    <cellStyle name="Normal 35 4 2 3 2 2" xfId="9851" xr:uid="{A438E7CB-FB0C-400E-AE3E-3926C0D8653D}"/>
    <cellStyle name="Normal 35 4 2 3 2 2 2" xfId="23716" xr:uid="{027E3342-7EF7-4C24-A4AD-48F052E51205}"/>
    <cellStyle name="Normal 35 4 2 3 2 3" xfId="18439" xr:uid="{D7020D38-B1EB-4D5B-9F3F-0A3609497FC8}"/>
    <cellStyle name="Normal 35 4 2 3 3" xfId="3395" xr:uid="{0F6C8E2F-E2E7-49B4-8673-E77E0C540C34}"/>
    <cellStyle name="Normal 35 4 2 3 3 2" xfId="17437" xr:uid="{074D513D-A9E4-410E-A8CA-6D64B38BE6E6}"/>
    <cellStyle name="Normal 35 4 2 3 4" xfId="7329" xr:uid="{7808114C-3468-424D-9AD0-4A5144EEF744}"/>
    <cellStyle name="Normal 35 4 2 3 4 2" xfId="21200" xr:uid="{A7A17916-4741-4ABF-AEE6-B2E5DB5462A0}"/>
    <cellStyle name="Normal 35 4 2 3 5" xfId="8843" xr:uid="{C09C39B9-272D-4DFF-9D82-DE70C6820E5B}"/>
    <cellStyle name="Normal 35 4 2 3 5 2" xfId="22708" xr:uid="{1C9DB597-6192-4F04-865C-EF4396D441E1}"/>
    <cellStyle name="Normal 35 4 2 3 6" xfId="12463" xr:uid="{A330A039-DB56-4150-BB3E-A2460DEEE7A2}"/>
    <cellStyle name="Normal 35 4 2 3 6 2" xfId="26327" xr:uid="{ECDD1579-1F32-437E-967A-AA1897153CD0}"/>
    <cellStyle name="Normal 35 4 2 3 7" xfId="14208" xr:uid="{E9A312FE-5304-4B6B-856E-EF59CCFF29FC}"/>
    <cellStyle name="Normal 35 4 2 3 7 2" xfId="28072" xr:uid="{8EC60F2A-5C79-4E8D-A47A-9AC5A913DE90}"/>
    <cellStyle name="Normal 35 4 2 3 8" xfId="15756" xr:uid="{55B3E085-F705-4620-B95F-C4B2124E9A42}"/>
    <cellStyle name="Normal 35 4 2 4" xfId="2191" xr:uid="{037F2155-BB05-40E0-AB9C-7CCEC373DD87}"/>
    <cellStyle name="Normal 35 4 2 4 2" xfId="3911" xr:uid="{C560D530-9A27-4299-8136-233CFDB2FEAA}"/>
    <cellStyle name="Normal 35 4 2 4 2 2" xfId="17945" xr:uid="{18461F8B-1B51-46F8-8780-B3EE383C5880}"/>
    <cellStyle name="Normal 35 4 2 4 3" xfId="7837" xr:uid="{A4873C02-7D5A-462B-95AF-C9355B11C1B4}"/>
    <cellStyle name="Normal 35 4 2 4 3 2" xfId="21706" xr:uid="{4D18CFF7-8DF1-40CB-A39D-32D9BF1E7F6B}"/>
    <cellStyle name="Normal 35 4 2 4 4" xfId="9355" xr:uid="{86D928D1-46FF-49D4-82D4-07FD2E6EF002}"/>
    <cellStyle name="Normal 35 4 2 4 4 2" xfId="23220" xr:uid="{C816E486-0638-4933-A767-532E26E48F1C}"/>
    <cellStyle name="Normal 35 4 2 4 5" xfId="12969" xr:uid="{EDA2C97F-721E-436E-B6A8-BA95A93AEB68}"/>
    <cellStyle name="Normal 35 4 2 4 5 2" xfId="26833" xr:uid="{1486F703-89F8-4E41-99FA-6D3153B31D60}"/>
    <cellStyle name="Normal 35 4 2 4 6" xfId="14714" xr:uid="{FD7151A1-606E-449C-8FE4-006259E7C967}"/>
    <cellStyle name="Normal 35 4 2 4 6 2" xfId="28578" xr:uid="{D861A6A1-D758-4682-A4F8-28F949AA5A48}"/>
    <cellStyle name="Normal 35 4 2 4 7" xfId="16262" xr:uid="{CDF9B6FE-A570-43A9-8491-423F35343939}"/>
    <cellStyle name="Normal 35 4 2 5" xfId="4892" xr:uid="{89A6E351-789A-4D6E-9FD4-28BAE868BCBC}"/>
    <cellStyle name="Normal 35 4 2 5 2" xfId="10353" xr:uid="{111C23FE-A504-4FB9-AE14-0226D18A3165}"/>
    <cellStyle name="Normal 35 4 2 5 2 2" xfId="24218" xr:uid="{7ACA4058-DEFF-41C3-9B26-F127B014DFC8}"/>
    <cellStyle name="Normal 35 4 2 5 3" xfId="18926" xr:uid="{11EDE03C-0B40-40B6-9A53-D5B296EF8E67}"/>
    <cellStyle name="Normal 35 4 2 6" xfId="5381" xr:uid="{7018216F-63F6-41A2-B230-CCCCAD75596B}"/>
    <cellStyle name="Normal 35 4 2 6 2" xfId="10855" xr:uid="{BF92B6EF-3B16-45A1-A7DD-8380F178E44C}"/>
    <cellStyle name="Normal 35 4 2 6 2 2" xfId="24720" xr:uid="{044259EB-2297-4505-9BD4-2BEB09D0E01D}"/>
    <cellStyle name="Normal 35 4 2 6 3" xfId="19415" xr:uid="{7E99D3CF-175C-406A-8F7A-398B5E983945}"/>
    <cellStyle name="Normal 35 4 2 7" xfId="5883" xr:uid="{F621FAA1-01E3-4633-B521-A8C900ACAEA3}"/>
    <cellStyle name="Normal 35 4 2 7 2" xfId="11357" xr:uid="{D91D8D67-1B59-401C-9A56-D53107DF8CCB}"/>
    <cellStyle name="Normal 35 4 2 7 2 2" xfId="25222" xr:uid="{BF3EB165-DBDD-4FD7-9315-76514A891C76}"/>
    <cellStyle name="Normal 35 4 2 7 3" xfId="19917" xr:uid="{D888C3F6-BD06-43D3-90BC-757697676DAF}"/>
    <cellStyle name="Normal 35 4 2 8" xfId="2908" xr:uid="{F43B699A-B6F0-4453-9924-DB862F0D204B}"/>
    <cellStyle name="Normal 35 4 2 8 2" xfId="16950" xr:uid="{AEC95030-76EB-46C7-847F-2B12553A212F}"/>
    <cellStyle name="Normal 35 4 2 9" xfId="6823" xr:uid="{B123DE91-E5AB-4A34-9560-A318F085C16A}"/>
    <cellStyle name="Normal 35 4 2 9 2" xfId="20694" xr:uid="{744D7641-3A77-41A1-8907-71CECBAF01A3}"/>
    <cellStyle name="Normal 35 4 3" xfId="1301" xr:uid="{B65F3ACB-519A-4832-A778-B28554DC3A12}"/>
    <cellStyle name="Normal 35 4 3 10" xfId="12081" xr:uid="{68E585F3-1FAE-4218-ADC9-4A3ACAD441B2}"/>
    <cellStyle name="Normal 35 4 3 10 2" xfId="25945" xr:uid="{A6D840A8-C233-455C-88A9-F8EB38E21BEC}"/>
    <cellStyle name="Normal 35 4 3 11" xfId="13826" xr:uid="{4F069FE1-5E80-4831-9478-C458D8801769}"/>
    <cellStyle name="Normal 35 4 3 11 2" xfId="27690" xr:uid="{EF2217A0-EA2D-489A-ABE9-734DAB80EF03}"/>
    <cellStyle name="Normal 35 4 3 12" xfId="15374" xr:uid="{4AB3AAD3-F687-4495-A6A1-BF0B0C11C458}"/>
    <cellStyle name="Normal 35 4 3 2" xfId="1807" xr:uid="{9CC46753-28CF-4109-ACF2-13913CE061CC}"/>
    <cellStyle name="Normal 35 4 3 2 2" xfId="4529" xr:uid="{4A1B09A3-0693-4B57-9D67-75B3541C9F57}"/>
    <cellStyle name="Normal 35 4 3 2 2 2" xfId="9975" xr:uid="{5033AF06-8880-4CD6-8977-F24A80B3FBB6}"/>
    <cellStyle name="Normal 35 4 3 2 2 2 2" xfId="23840" xr:uid="{995F5B86-FBE0-46F4-A431-AA819E714C48}"/>
    <cellStyle name="Normal 35 4 3 2 2 3" xfId="18563" xr:uid="{3B361C59-611E-40C4-9133-7900996030AF}"/>
    <cellStyle name="Normal 35 4 3 2 3" xfId="3519" xr:uid="{91F2A745-A82F-4C32-9431-956ACD3F4A8E}"/>
    <cellStyle name="Normal 35 4 3 2 3 2" xfId="17561" xr:uid="{63957C3B-06A2-407E-BAB9-CFF4543641E4}"/>
    <cellStyle name="Normal 35 4 3 2 4" xfId="7453" xr:uid="{750AB4DB-1F09-4535-A374-B5CB53C14B62}"/>
    <cellStyle name="Normal 35 4 3 2 4 2" xfId="21324" xr:uid="{6ADFDA37-449D-467C-9E94-AB80A82C1559}"/>
    <cellStyle name="Normal 35 4 3 2 5" xfId="8967" xr:uid="{F399EBDF-D12A-42F5-A2D7-DE6C0C037631}"/>
    <cellStyle name="Normal 35 4 3 2 5 2" xfId="22832" xr:uid="{CEFDF709-B93B-456E-99EC-65A65AD94AA9}"/>
    <cellStyle name="Normal 35 4 3 2 6" xfId="12587" xr:uid="{8ABE8727-B66C-46FC-B733-986D080880D4}"/>
    <cellStyle name="Normal 35 4 3 2 6 2" xfId="26451" xr:uid="{9EA529D2-1C83-4BC4-87B3-3E0F6A192B22}"/>
    <cellStyle name="Normal 35 4 3 2 7" xfId="14332" xr:uid="{EF8FE5A4-0A01-488B-AB38-CA7113F1BB4F}"/>
    <cellStyle name="Normal 35 4 3 2 7 2" xfId="28196" xr:uid="{5FEDEC2D-7AC1-40F3-8A51-3DD758899EF4}"/>
    <cellStyle name="Normal 35 4 3 2 8" xfId="15880" xr:uid="{9D583D7C-48C4-4E6D-A7BF-9F93CD173694}"/>
    <cellStyle name="Normal 35 4 3 3" xfId="2315" xr:uid="{68D2CDED-3F33-4706-A235-BE5533A73AE7}"/>
    <cellStyle name="Normal 35 4 3 3 2" xfId="4035" xr:uid="{BC1CD5BF-C10E-48EB-A891-4FC4DE3C934A}"/>
    <cellStyle name="Normal 35 4 3 3 2 2" xfId="18069" xr:uid="{8F095175-CC31-4DE5-B078-FBD66C3E744D}"/>
    <cellStyle name="Normal 35 4 3 3 3" xfId="7961" xr:uid="{98EB4C94-42AE-40F2-868B-EAF9B7536DBD}"/>
    <cellStyle name="Normal 35 4 3 3 3 2" xfId="21830" xr:uid="{ECA323EF-7864-4D92-9000-0B0CFC956972}"/>
    <cellStyle name="Normal 35 4 3 3 4" xfId="9479" xr:uid="{99A1CF47-D196-429C-ACA1-B26AA18E8D33}"/>
    <cellStyle name="Normal 35 4 3 3 4 2" xfId="23344" xr:uid="{2E11DE41-1800-429D-AE05-34C96D94EC7E}"/>
    <cellStyle name="Normal 35 4 3 3 5" xfId="13093" xr:uid="{0EA0ED93-B74A-466D-94D0-F84FE181F5CA}"/>
    <cellStyle name="Normal 35 4 3 3 5 2" xfId="26957" xr:uid="{D99F1F57-F560-40EC-9B35-36F93146992D}"/>
    <cellStyle name="Normal 35 4 3 3 6" xfId="14838" xr:uid="{BE33116C-C2EE-434A-B400-C585B0FC0CA7}"/>
    <cellStyle name="Normal 35 4 3 3 6 2" xfId="28702" xr:uid="{010E7CE1-915F-472C-9059-C3397BF54001}"/>
    <cellStyle name="Normal 35 4 3 3 7" xfId="16386" xr:uid="{7B276BC1-6D4E-4DAA-A731-27E4248DA70B}"/>
    <cellStyle name="Normal 35 4 3 4" xfId="5008" xr:uid="{0B612569-42EE-4A1B-8864-6249A0680214}"/>
    <cellStyle name="Normal 35 4 3 4 2" xfId="10477" xr:uid="{55642E64-56EB-49D4-91E0-D164D0670705}"/>
    <cellStyle name="Normal 35 4 3 4 2 2" xfId="24342" xr:uid="{A997E91C-8919-4077-AD5D-31FDA1573518}"/>
    <cellStyle name="Normal 35 4 3 4 3" xfId="19042" xr:uid="{3ED7A0D7-9600-42B3-B318-5F95DFE0B12A}"/>
    <cellStyle name="Normal 35 4 3 5" xfId="5505" xr:uid="{7E5A6760-05BD-4A3F-AC9B-8A264095990D}"/>
    <cellStyle name="Normal 35 4 3 5 2" xfId="10979" xr:uid="{ACB005DB-2A14-4AF4-A904-63A8EC71AA3F}"/>
    <cellStyle name="Normal 35 4 3 5 2 2" xfId="24844" xr:uid="{40521FF1-E378-4CCE-80EC-085FE4D39F5F}"/>
    <cellStyle name="Normal 35 4 3 5 3" xfId="19539" xr:uid="{28566C88-37A4-4B5F-B60B-F5EC86E73B16}"/>
    <cellStyle name="Normal 35 4 3 6" xfId="6007" xr:uid="{620729CD-3E4A-4657-98DC-1A677715ECD0}"/>
    <cellStyle name="Normal 35 4 3 6 2" xfId="11481" xr:uid="{773099A5-16E7-4AD9-8635-277CF35D05CC}"/>
    <cellStyle name="Normal 35 4 3 6 2 2" xfId="25346" xr:uid="{EE8CDA43-95BC-40C8-9CF9-2E906D187A1C}"/>
    <cellStyle name="Normal 35 4 3 6 3" xfId="20041" xr:uid="{019890EE-EB48-4A2E-B868-B4C0E08C81B0}"/>
    <cellStyle name="Normal 35 4 3 7" xfId="3026" xr:uid="{BB7104E2-E338-4666-89EB-C36E6C57FA47}"/>
    <cellStyle name="Normal 35 4 3 7 2" xfId="17068" xr:uid="{B95D9EE4-4529-4049-A6F1-7BE6D46AE101}"/>
    <cellStyle name="Normal 35 4 3 8" xfId="6947" xr:uid="{FBE3A6AE-F36F-4A7A-85F9-4AC036340162}"/>
    <cellStyle name="Normal 35 4 3 8 2" xfId="20818" xr:uid="{E6221685-DD5C-4B30-8C14-E44A0DFD63C8}"/>
    <cellStyle name="Normal 35 4 3 9" xfId="8471" xr:uid="{A8C27FEE-93C8-4A9D-A73E-E7220A8A6D75}"/>
    <cellStyle name="Normal 35 4 3 9 2" xfId="22336" xr:uid="{59E81A6B-997F-4DC0-B80A-9CAA917E31E8}"/>
    <cellStyle name="Normal 35 4 4" xfId="1559" xr:uid="{EC61FC28-D961-4B2D-A148-B3BA2BB71DED}"/>
    <cellStyle name="Normal 35 4 4 2" xfId="4282" xr:uid="{111F5DA6-1B08-410D-83E6-ED5C7165C851}"/>
    <cellStyle name="Normal 35 4 4 2 2" xfId="9727" xr:uid="{80DFE275-AD81-4816-B6C6-A29EEB993476}"/>
    <cellStyle name="Normal 35 4 4 2 2 2" xfId="23592" xr:uid="{0D93B422-4D6E-4929-827F-AD40998833FF}"/>
    <cellStyle name="Normal 35 4 4 2 3" xfId="18316" xr:uid="{1C6EAC51-FD63-4772-A8EB-6FDD71C6D751}"/>
    <cellStyle name="Normal 35 4 4 3" xfId="3272" xr:uid="{A3467BCC-DD6A-4D8C-AA18-918012F7E968}"/>
    <cellStyle name="Normal 35 4 4 3 2" xfId="17314" xr:uid="{45D5940A-075A-4D06-BB47-994EED67C320}"/>
    <cellStyle name="Normal 35 4 4 4" xfId="7205" xr:uid="{1BF66B6A-9984-4099-B66F-65251A038B1F}"/>
    <cellStyle name="Normal 35 4 4 4 2" xfId="21076" xr:uid="{B5B3A75A-D6EF-43E4-AF11-73B9643736F9}"/>
    <cellStyle name="Normal 35 4 4 5" xfId="8719" xr:uid="{B5B5C9AF-4DAA-4C86-AF54-75569EFBC77E}"/>
    <cellStyle name="Normal 35 4 4 5 2" xfId="22584" xr:uid="{7E58575B-42B9-4363-AE58-8805D31D7489}"/>
    <cellStyle name="Normal 35 4 4 6" xfId="12339" xr:uid="{FAAB925C-FF64-477C-A157-AE12A61BBFDB}"/>
    <cellStyle name="Normal 35 4 4 6 2" xfId="26203" xr:uid="{2BB13EF4-21DE-46A4-AD92-1D050FCC94DF}"/>
    <cellStyle name="Normal 35 4 4 7" xfId="14084" xr:uid="{609F57C0-D03A-4C89-A761-9BFD00D437ED}"/>
    <cellStyle name="Normal 35 4 4 7 2" xfId="27948" xr:uid="{AEE42316-A10D-4F72-A814-F6932FC05F56}"/>
    <cellStyle name="Normal 35 4 4 8" xfId="15632" xr:uid="{497C73BA-70D5-410E-835D-D4FEF45B8A9E}"/>
    <cellStyle name="Normal 35 4 5" xfId="2067" xr:uid="{5F8F329F-1BE6-4B07-8E85-3E26DAD83818}"/>
    <cellStyle name="Normal 35 4 5 2" xfId="3787" xr:uid="{8E740029-DDB1-459C-8861-76D90FCE3B8F}"/>
    <cellStyle name="Normal 35 4 5 2 2" xfId="17821" xr:uid="{157FA319-E906-43EA-BBF6-6A3D0DD50761}"/>
    <cellStyle name="Normal 35 4 5 3" xfId="7713" xr:uid="{6C1BD9EC-17C7-4CF2-BEB1-F21ED9F1CD64}"/>
    <cellStyle name="Normal 35 4 5 3 2" xfId="21582" xr:uid="{19EE4113-10A5-4FC5-95FF-1F3327E99083}"/>
    <cellStyle name="Normal 35 4 5 4" xfId="9231" xr:uid="{F9FAFABD-B585-4151-ADDA-D5A2DD5B3050}"/>
    <cellStyle name="Normal 35 4 5 4 2" xfId="23096" xr:uid="{A8D3E663-80C0-4C81-A911-F3E5C1F64719}"/>
    <cellStyle name="Normal 35 4 5 5" xfId="12845" xr:uid="{E112B92F-D3F8-4B45-BFC8-72AF6D8C8FC9}"/>
    <cellStyle name="Normal 35 4 5 5 2" xfId="26709" xr:uid="{41C07ED8-22B3-4377-96D8-256C7D9CC70F}"/>
    <cellStyle name="Normal 35 4 5 6" xfId="14590" xr:uid="{4DFCC0BF-45D5-4C3C-9457-FEF86B4A5F1F}"/>
    <cellStyle name="Normal 35 4 5 6 2" xfId="28454" xr:uid="{8AB75CF2-BD95-4E41-BFC9-C7AA2924E564}"/>
    <cellStyle name="Normal 35 4 5 7" xfId="16138" xr:uid="{28E62847-BF20-4DE1-A51A-B54F4BD5E0C0}"/>
    <cellStyle name="Normal 35 4 6" xfId="4778" xr:uid="{36B787A9-E9B0-4DFB-9224-90BAF919ABD2}"/>
    <cellStyle name="Normal 35 4 6 2" xfId="10229" xr:uid="{41D024FF-FFBB-499F-9611-868B56E35109}"/>
    <cellStyle name="Normal 35 4 6 2 2" xfId="24094" xr:uid="{3D6E82CD-47A9-4C59-9C30-B9D7724B2C0A}"/>
    <cellStyle name="Normal 35 4 6 3" xfId="18812" xr:uid="{77F1CED9-91E0-40A0-BA35-29355FB088B9}"/>
    <cellStyle name="Normal 35 4 7" xfId="5257" xr:uid="{5E7B9ACA-3E1B-4378-BB35-FDEF6E3AD047}"/>
    <cellStyle name="Normal 35 4 7 2" xfId="10731" xr:uid="{EE846B86-0554-4E42-A5E5-E245BE37051A}"/>
    <cellStyle name="Normal 35 4 7 2 2" xfId="24596" xr:uid="{115CF3C5-ED93-4E3E-A31E-460DDF69F415}"/>
    <cellStyle name="Normal 35 4 7 3" xfId="19291" xr:uid="{70B07D5A-5AD8-4FC0-ACEE-1C16076031C0}"/>
    <cellStyle name="Normal 35 4 8" xfId="5759" xr:uid="{CB109E03-51FF-47ED-93FB-FD620BF3986C}"/>
    <cellStyle name="Normal 35 4 8 2" xfId="11233" xr:uid="{1F274913-09B2-4FF9-8888-0EFC09340C3C}"/>
    <cellStyle name="Normal 35 4 8 2 2" xfId="25098" xr:uid="{A2CC865D-CBB3-49EB-8CB3-7AC6DB8BD944}"/>
    <cellStyle name="Normal 35 4 8 3" xfId="19793" xr:uid="{A262A063-5B00-4377-AF60-B91AB2B91A82}"/>
    <cellStyle name="Normal 35 4 9" xfId="2794" xr:uid="{4F08539E-F723-479F-8D21-AD0B3EB8E078}"/>
    <cellStyle name="Normal 35 4 9 2" xfId="16836" xr:uid="{F415D171-D085-4803-869F-98A1E95CA3C4}"/>
    <cellStyle name="Normal 35 5" xfId="1085" xr:uid="{BE762C29-8A0A-4E8B-90E9-536391A18496}"/>
    <cellStyle name="Normal 35 5 10" xfId="8255" xr:uid="{8323C24F-92FB-41DD-A7E1-517828DE11B5}"/>
    <cellStyle name="Normal 35 5 10 2" xfId="22120" xr:uid="{2A05DF86-A414-41A9-A2ED-8DD3D8071C63}"/>
    <cellStyle name="Normal 35 5 11" xfId="11865" xr:uid="{63B365AE-6EE1-4530-9547-E3B4AC7B5529}"/>
    <cellStyle name="Normal 35 5 11 2" xfId="25729" xr:uid="{D8BE28D3-58FE-4E80-A3B3-CAA7942421B0}"/>
    <cellStyle name="Normal 35 5 12" xfId="13610" xr:uid="{F64BD48B-E0BC-4263-9FEB-F802B4F28885}"/>
    <cellStyle name="Normal 35 5 12 2" xfId="27474" xr:uid="{172B3C8F-5044-4127-A09F-D441FEA46984}"/>
    <cellStyle name="Normal 35 5 13" xfId="15158" xr:uid="{1E770196-F338-4303-9C31-790B306D2C61}"/>
    <cellStyle name="Normal 35 5 2" xfId="1333" xr:uid="{B7FD4765-3E30-48A5-AB91-CC6922130E35}"/>
    <cellStyle name="Normal 35 5 2 10" xfId="12113" xr:uid="{E72826EA-EA63-46F0-87BE-79D2FEB05D61}"/>
    <cellStyle name="Normal 35 5 2 10 2" xfId="25977" xr:uid="{D1A0FB2F-D0B7-41E7-8EF1-6DC46F8F42B5}"/>
    <cellStyle name="Normal 35 5 2 11" xfId="13858" xr:uid="{4CC5D878-DB7B-4F08-BC0F-9D051EB81629}"/>
    <cellStyle name="Normal 35 5 2 11 2" xfId="27722" xr:uid="{7274EFC9-57B4-4158-B5FC-F61855D4F302}"/>
    <cellStyle name="Normal 35 5 2 12" xfId="15406" xr:uid="{EC19B75E-8BE0-4C9D-BCD2-786F22E6FF0F}"/>
    <cellStyle name="Normal 35 5 2 2" xfId="1839" xr:uid="{EFB58866-BEE4-4250-88DC-E16E5F7C03CF}"/>
    <cellStyle name="Normal 35 5 2 2 2" xfId="4561" xr:uid="{7ECE9616-F775-4369-9648-72D4BC2B82BF}"/>
    <cellStyle name="Normal 35 5 2 2 2 2" xfId="10007" xr:uid="{D5BC7CE6-B3FE-472E-8C4A-8904AF66E165}"/>
    <cellStyle name="Normal 35 5 2 2 2 2 2" xfId="23872" xr:uid="{815F81AF-FC7C-41C6-87C2-870F55BF8B08}"/>
    <cellStyle name="Normal 35 5 2 2 2 3" xfId="18595" xr:uid="{DC034C59-A0BA-4CE2-B42D-7073276EB609}"/>
    <cellStyle name="Normal 35 5 2 2 3" xfId="3551" xr:uid="{9B6EFB2C-6142-4CB0-8359-58EFE9F221FD}"/>
    <cellStyle name="Normal 35 5 2 2 3 2" xfId="17593" xr:uid="{4AF1D241-44DF-4BDA-BCBF-2C9BE5A847BE}"/>
    <cellStyle name="Normal 35 5 2 2 4" xfId="7485" xr:uid="{382F0FDC-E0EB-44F9-8B85-75F1BEEE1945}"/>
    <cellStyle name="Normal 35 5 2 2 4 2" xfId="21356" xr:uid="{98FEB84D-AFB0-4EA6-9B99-B0A29CCCD94B}"/>
    <cellStyle name="Normal 35 5 2 2 5" xfId="8999" xr:uid="{D589A887-ACE4-45A2-B335-346FEE3F7580}"/>
    <cellStyle name="Normal 35 5 2 2 5 2" xfId="22864" xr:uid="{E513FC43-F646-427C-AB08-FC48CD4D1BD1}"/>
    <cellStyle name="Normal 35 5 2 2 6" xfId="12619" xr:uid="{46E6D2C6-2BF1-4CE6-AE25-CA48CA0E4C6F}"/>
    <cellStyle name="Normal 35 5 2 2 6 2" xfId="26483" xr:uid="{195156CC-0853-46F5-A939-C81EBE6DA0DB}"/>
    <cellStyle name="Normal 35 5 2 2 7" xfId="14364" xr:uid="{CF8B7155-1B0E-48B9-B3B9-4866E3D555C1}"/>
    <cellStyle name="Normal 35 5 2 2 7 2" xfId="28228" xr:uid="{A9E0A885-4DA4-43CA-A53B-2D3AF5FE994F}"/>
    <cellStyle name="Normal 35 5 2 2 8" xfId="15912" xr:uid="{E955359E-2DD3-4F35-95CC-5A0A125624EA}"/>
    <cellStyle name="Normal 35 5 2 3" xfId="2347" xr:uid="{A23941A5-6DF4-4E3C-9E95-27D81D768DC7}"/>
    <cellStyle name="Normal 35 5 2 3 2" xfId="4067" xr:uid="{C586D777-0331-41A4-9055-1516129B0F0C}"/>
    <cellStyle name="Normal 35 5 2 3 2 2" xfId="18101" xr:uid="{C7BA2AC6-55B0-41F5-8501-F88B3B5EA8B5}"/>
    <cellStyle name="Normal 35 5 2 3 3" xfId="7993" xr:uid="{68A0D73E-4C41-4320-8ACC-5ADCF41AEBD6}"/>
    <cellStyle name="Normal 35 5 2 3 3 2" xfId="21862" xr:uid="{819F9EB1-202C-4597-A3DE-076D58BB755A}"/>
    <cellStyle name="Normal 35 5 2 3 4" xfId="9511" xr:uid="{A8448515-BD5B-416A-A4F7-98CC2A3FBEB3}"/>
    <cellStyle name="Normal 35 5 2 3 4 2" xfId="23376" xr:uid="{66E5EB24-9BDF-4481-9170-59078630F7E0}"/>
    <cellStyle name="Normal 35 5 2 3 5" xfId="13125" xr:uid="{EBDC0874-A4BE-4A87-848B-E87C11BDDF43}"/>
    <cellStyle name="Normal 35 5 2 3 5 2" xfId="26989" xr:uid="{6614C362-088B-426A-90E8-888946502307}"/>
    <cellStyle name="Normal 35 5 2 3 6" xfId="14870" xr:uid="{FDA09D4E-2818-459A-9912-8CC608EE2157}"/>
    <cellStyle name="Normal 35 5 2 3 6 2" xfId="28734" xr:uid="{8C85631E-BD45-46C4-ADB1-078E0AFE4E96}"/>
    <cellStyle name="Normal 35 5 2 3 7" xfId="16418" xr:uid="{CF03C415-8B48-41C1-ABE0-2AA22A620CA1}"/>
    <cellStyle name="Normal 35 5 2 4" xfId="5039" xr:uid="{268900CD-B090-4B17-AEF7-402E9C60C7BA}"/>
    <cellStyle name="Normal 35 5 2 4 2" xfId="10509" xr:uid="{0DDCC599-45EA-44AC-915B-723921C96D3D}"/>
    <cellStyle name="Normal 35 5 2 4 2 2" xfId="24374" xr:uid="{9FAC2F73-38E3-4C36-A908-53D3DCE9562F}"/>
    <cellStyle name="Normal 35 5 2 4 3" xfId="19073" xr:uid="{9E1A96B2-7157-407D-AB61-9778CFDF73B1}"/>
    <cellStyle name="Normal 35 5 2 5" xfId="5537" xr:uid="{84F632C8-A5EB-4D04-B1D8-52BAFC7C60A5}"/>
    <cellStyle name="Normal 35 5 2 5 2" xfId="11011" xr:uid="{E86D8450-F8D0-45B6-AA3B-63FE61ACF93A}"/>
    <cellStyle name="Normal 35 5 2 5 2 2" xfId="24876" xr:uid="{E88BF84F-925D-41FB-8236-350A244FD057}"/>
    <cellStyle name="Normal 35 5 2 5 3" xfId="19571" xr:uid="{A914B69E-35FC-43E9-A607-9FE46A6B35B7}"/>
    <cellStyle name="Normal 35 5 2 6" xfId="6039" xr:uid="{3B5FAA8F-0B14-480E-8E7A-8F650D6A1DAC}"/>
    <cellStyle name="Normal 35 5 2 6 2" xfId="11513" xr:uid="{F06AFA17-90B8-4223-812E-FB1C25689145}"/>
    <cellStyle name="Normal 35 5 2 6 2 2" xfId="25378" xr:uid="{45B6A0B9-CA51-4080-8AB9-351907085E64}"/>
    <cellStyle name="Normal 35 5 2 6 3" xfId="20073" xr:uid="{3D7B5C09-975E-4686-9F80-981D73E37875}"/>
    <cellStyle name="Normal 35 5 2 7" xfId="3057" xr:uid="{D29A7BC3-CF5E-4240-B173-ECB910582CFE}"/>
    <cellStyle name="Normal 35 5 2 7 2" xfId="17099" xr:uid="{C02C9508-0964-4E5D-B11E-302531B94B0A}"/>
    <cellStyle name="Normal 35 5 2 8" xfId="6979" xr:uid="{F236DA2F-B7BE-41B9-B5F7-551112AEA9C3}"/>
    <cellStyle name="Normal 35 5 2 8 2" xfId="20850" xr:uid="{7B071446-FA01-4362-A9D6-5167EBB090C4}"/>
    <cellStyle name="Normal 35 5 2 9" xfId="8503" xr:uid="{C7C5EBD3-7B6F-4105-92BF-5703B559D794}"/>
    <cellStyle name="Normal 35 5 2 9 2" xfId="22368" xr:uid="{44816B7F-9271-4BAC-B0B7-1810C3DE7AD5}"/>
    <cellStyle name="Normal 35 5 3" xfId="1591" xr:uid="{4ECF7227-732D-457B-873F-23C160C2820B}"/>
    <cellStyle name="Normal 35 5 3 2" xfId="4313" xr:uid="{9D73C575-206A-4EB1-8258-EE38A393ED7B}"/>
    <cellStyle name="Normal 35 5 3 2 2" xfId="9759" xr:uid="{4F44F28F-E8C8-4E0C-B957-1EA9208EB492}"/>
    <cellStyle name="Normal 35 5 3 2 2 2" xfId="23624" xr:uid="{13965618-4BFD-4AE8-8ED2-3ECF9EA00BB6}"/>
    <cellStyle name="Normal 35 5 3 2 3" xfId="18347" xr:uid="{69FA326A-46EB-4503-8390-A493031003DD}"/>
    <cellStyle name="Normal 35 5 3 3" xfId="3303" xr:uid="{BD6B487C-758C-49F8-8764-8731E8BB68E6}"/>
    <cellStyle name="Normal 35 5 3 3 2" xfId="17345" xr:uid="{4DC644D4-F619-4871-8873-1D3322C7E62D}"/>
    <cellStyle name="Normal 35 5 3 4" xfId="7237" xr:uid="{852C32C8-5E2F-4901-A6E0-A301D46A98AA}"/>
    <cellStyle name="Normal 35 5 3 4 2" xfId="21108" xr:uid="{4184E8E1-E0F1-48B5-B120-7BBBE8955025}"/>
    <cellStyle name="Normal 35 5 3 5" xfId="8751" xr:uid="{ED7AD42D-256B-484F-82B5-1B8BE99BF857}"/>
    <cellStyle name="Normal 35 5 3 5 2" xfId="22616" xr:uid="{3C3A10D9-E3E4-46FF-A2A3-F8791D608FAE}"/>
    <cellStyle name="Normal 35 5 3 6" xfId="12371" xr:uid="{E63245AD-8D9E-4625-9283-81136B6F9467}"/>
    <cellStyle name="Normal 35 5 3 6 2" xfId="26235" xr:uid="{E75E60B9-8748-4AB6-A78D-AEFB5C1033EB}"/>
    <cellStyle name="Normal 35 5 3 7" xfId="14116" xr:uid="{9F11D493-3C72-4819-B26B-BB6DB185194E}"/>
    <cellStyle name="Normal 35 5 3 7 2" xfId="27980" xr:uid="{F3EA9091-7E93-4643-B360-C73459A9C13D}"/>
    <cellStyle name="Normal 35 5 3 8" xfId="15664" xr:uid="{9BE4F47C-EF1D-4EBF-B057-F92F4F63D58F}"/>
    <cellStyle name="Normal 35 5 4" xfId="2099" xr:uid="{08BFAEE4-B793-4462-9DE9-6FDA484972A8}"/>
    <cellStyle name="Normal 35 5 4 2" xfId="3819" xr:uid="{58138ED5-BC0C-45D9-BC73-AC4F1616EBEC}"/>
    <cellStyle name="Normal 35 5 4 2 2" xfId="17853" xr:uid="{E54368F5-079B-48D6-A297-06F7DC52C2A9}"/>
    <cellStyle name="Normal 35 5 4 3" xfId="7745" xr:uid="{B2AA9C3D-CE03-4D65-B18C-9E536B29568E}"/>
    <cellStyle name="Normal 35 5 4 3 2" xfId="21614" xr:uid="{BB32C1C1-4832-4613-B0DF-71F39C725F0D}"/>
    <cellStyle name="Normal 35 5 4 4" xfId="9263" xr:uid="{9E49BF97-2C78-44FE-8E46-CE7E5FB83E39}"/>
    <cellStyle name="Normal 35 5 4 4 2" xfId="23128" xr:uid="{720F1D1B-DFE4-470C-B4DB-5C5297ABA883}"/>
    <cellStyle name="Normal 35 5 4 5" xfId="12877" xr:uid="{54DD913D-BBFF-4FF7-B81C-004E15236A30}"/>
    <cellStyle name="Normal 35 5 4 5 2" xfId="26741" xr:uid="{6C65DE3C-4775-49EE-B062-FAA69647B156}"/>
    <cellStyle name="Normal 35 5 4 6" xfId="14622" xr:uid="{6544141C-602B-4A81-888F-2A6221B3EAC1}"/>
    <cellStyle name="Normal 35 5 4 6 2" xfId="28486" xr:uid="{FF9C048C-F5B1-440E-B496-2EA6FB90D452}"/>
    <cellStyle name="Normal 35 5 4 7" xfId="16170" xr:uid="{8C6FBD93-89B0-4535-AD94-C9B7C86B723A}"/>
    <cellStyle name="Normal 35 5 5" xfId="4807" xr:uid="{47B4161D-C804-4697-9513-B9E0A0D57CF8}"/>
    <cellStyle name="Normal 35 5 5 2" xfId="10261" xr:uid="{66C8D02D-297A-4362-BB9D-9BF1B6F07DD7}"/>
    <cellStyle name="Normal 35 5 5 2 2" xfId="24126" xr:uid="{C85359B3-E4C1-41FD-8FC5-4CCF595F4FB2}"/>
    <cellStyle name="Normal 35 5 5 3" xfId="18841" xr:uid="{28219A69-0CB3-4AC7-8722-711D73EB5714}"/>
    <cellStyle name="Normal 35 5 6" xfId="5289" xr:uid="{275769E8-7EE7-443C-A16C-B7195C869CFD}"/>
    <cellStyle name="Normal 35 5 6 2" xfId="10763" xr:uid="{C2F79AFA-E75F-4EAD-852C-244687220056}"/>
    <cellStyle name="Normal 35 5 6 2 2" xfId="24628" xr:uid="{417DB654-0E80-4E80-96CA-A35E0D12562F}"/>
    <cellStyle name="Normal 35 5 6 3" xfId="19323" xr:uid="{2B655C72-FCA2-4F6F-AF22-E76FFE1C868F}"/>
    <cellStyle name="Normal 35 5 7" xfId="5791" xr:uid="{DEFF6442-6C62-4434-97CE-9359395BE59E}"/>
    <cellStyle name="Normal 35 5 7 2" xfId="11265" xr:uid="{C3AC3956-B3E2-48E9-A91F-16505F27FB63}"/>
    <cellStyle name="Normal 35 5 7 2 2" xfId="25130" xr:uid="{0681A879-1FCE-41F2-B310-05B7AAE20CB9}"/>
    <cellStyle name="Normal 35 5 7 3" xfId="19825" xr:uid="{62DA1AF0-1459-4A19-AEF1-72B0A3BDA097}"/>
    <cellStyle name="Normal 35 5 8" xfId="2823" xr:uid="{FC9253BD-873E-437F-8FE0-A4A1D0254E1B}"/>
    <cellStyle name="Normal 35 5 8 2" xfId="16865" xr:uid="{BA13BE36-37CA-4FA3-A133-EC1E8D675A75}"/>
    <cellStyle name="Normal 35 5 9" xfId="6731" xr:uid="{1FEFD8B7-2415-4B4F-B3B1-337B5A698431}"/>
    <cellStyle name="Normal 35 5 9 2" xfId="20602" xr:uid="{0D729049-4531-4569-817F-02C8D83DE925}"/>
    <cellStyle name="Normal 35 6" xfId="1209" xr:uid="{84C4CA82-C17A-4A05-9A42-AEF2F24EED81}"/>
    <cellStyle name="Normal 35 6 10" xfId="11989" xr:uid="{BBCCE0C5-72EC-4D1E-BA9B-9FA5AC8330B0}"/>
    <cellStyle name="Normal 35 6 10 2" xfId="25853" xr:uid="{D4892C83-7569-4443-AE59-FC99E2922D20}"/>
    <cellStyle name="Normal 35 6 11" xfId="13734" xr:uid="{1A02941D-18A7-4101-AD6B-C93CE687C82F}"/>
    <cellStyle name="Normal 35 6 11 2" xfId="27598" xr:uid="{39527893-61ED-490D-A620-E84300021DA2}"/>
    <cellStyle name="Normal 35 6 12" xfId="15282" xr:uid="{3908FD00-98D9-476E-B4C4-BD50AB74A573}"/>
    <cellStyle name="Normal 35 6 2" xfId="1715" xr:uid="{000DCBAB-EDA9-4C10-96B8-B6E779AF24B3}"/>
    <cellStyle name="Normal 35 6 2 2" xfId="4437" xr:uid="{FE7C0F45-5438-49E8-98E5-351C71D6278E}"/>
    <cellStyle name="Normal 35 6 2 2 2" xfId="9883" xr:uid="{C225FE18-2762-4A0D-AC0C-5A11737377BC}"/>
    <cellStyle name="Normal 35 6 2 2 2 2" xfId="23748" xr:uid="{07D0A093-0C09-4632-B2A8-2C8DA20C4114}"/>
    <cellStyle name="Normal 35 6 2 2 3" xfId="18471" xr:uid="{1DC7561E-B7A8-4D6A-8C48-4C116791D339}"/>
    <cellStyle name="Normal 35 6 2 3" xfId="3427" xr:uid="{BA25D7D0-9CB0-4E4F-A298-3902272400B4}"/>
    <cellStyle name="Normal 35 6 2 3 2" xfId="17469" xr:uid="{8102530D-FA6C-404F-B346-C27FBE47A721}"/>
    <cellStyle name="Normal 35 6 2 4" xfId="7361" xr:uid="{38147BC0-E3D8-4346-9C22-7C5CCE7327FD}"/>
    <cellStyle name="Normal 35 6 2 4 2" xfId="21232" xr:uid="{548732FF-D57F-468C-A1DD-4903AF7E8170}"/>
    <cellStyle name="Normal 35 6 2 5" xfId="8875" xr:uid="{F3A01166-9C20-4019-BDB8-9034B1D91B9F}"/>
    <cellStyle name="Normal 35 6 2 5 2" xfId="22740" xr:uid="{90E8FD65-D972-4A84-A23F-7851FF8858CD}"/>
    <cellStyle name="Normal 35 6 2 6" xfId="12495" xr:uid="{CBCBFC3D-F435-4FF5-A876-1A9374829151}"/>
    <cellStyle name="Normal 35 6 2 6 2" xfId="26359" xr:uid="{1E7AB7AB-8EBC-4482-B916-3C8BB4EC77CF}"/>
    <cellStyle name="Normal 35 6 2 7" xfId="14240" xr:uid="{61D8D3B3-CFE0-4D4D-B896-D4690C7616D4}"/>
    <cellStyle name="Normal 35 6 2 7 2" xfId="28104" xr:uid="{7BE9CEEE-26C0-4935-BF6B-920C0C8CBADD}"/>
    <cellStyle name="Normal 35 6 2 8" xfId="15788" xr:uid="{8B4212CD-F81F-4909-883B-956EFCC5BCA0}"/>
    <cellStyle name="Normal 35 6 3" xfId="2223" xr:uid="{0345A4CA-E2CC-4970-AB2D-8F6F8D484535}"/>
    <cellStyle name="Normal 35 6 3 2" xfId="3943" xr:uid="{8C6A5877-E3F2-4231-A4E5-A79ECBA624F1}"/>
    <cellStyle name="Normal 35 6 3 2 2" xfId="17977" xr:uid="{9799B4CC-1ACE-4E45-ACCC-DBDA3833356E}"/>
    <cellStyle name="Normal 35 6 3 3" xfId="7869" xr:uid="{00960AFA-ACEC-4D81-AF9C-90AE78076032}"/>
    <cellStyle name="Normal 35 6 3 3 2" xfId="21738" xr:uid="{8C84D9E4-E374-4D21-8642-31E0346FD08A}"/>
    <cellStyle name="Normal 35 6 3 4" xfId="9387" xr:uid="{062DFF6F-A590-49C7-84CD-A87FC69C3A82}"/>
    <cellStyle name="Normal 35 6 3 4 2" xfId="23252" xr:uid="{570F00D2-2AC7-414B-BD0D-FD000CF981D0}"/>
    <cellStyle name="Normal 35 6 3 5" xfId="13001" xr:uid="{10F15F12-C185-42EC-9FFE-F8C1B3EB1FE9}"/>
    <cellStyle name="Normal 35 6 3 5 2" xfId="26865" xr:uid="{5154A95B-C925-46EE-AA15-C4E8958C3E3C}"/>
    <cellStyle name="Normal 35 6 3 6" xfId="14746" xr:uid="{2C6AA173-5EFB-409C-863C-D1D76DAB3DE5}"/>
    <cellStyle name="Normal 35 6 3 6 2" xfId="28610" xr:uid="{2145259A-E894-4783-BA63-C458AC692A01}"/>
    <cellStyle name="Normal 35 6 3 7" xfId="16294" xr:uid="{3B2AC12D-D3F5-4EAD-BEE9-D621EF241B3F}"/>
    <cellStyle name="Normal 35 6 4" xfId="4923" xr:uid="{84A39C57-6591-494C-A90E-49F327A33C8F}"/>
    <cellStyle name="Normal 35 6 4 2" xfId="10385" xr:uid="{E19D6701-D728-4615-B481-E5DD7873E957}"/>
    <cellStyle name="Normal 35 6 4 2 2" xfId="24250" xr:uid="{0FF10FAF-6F6C-4E2E-9967-7ABDCA266D31}"/>
    <cellStyle name="Normal 35 6 4 3" xfId="18957" xr:uid="{DA5567BC-B74A-4521-A274-637C2C91AD67}"/>
    <cellStyle name="Normal 35 6 5" xfId="5413" xr:uid="{28F7EC27-5B97-4994-8EBE-1B60A487E944}"/>
    <cellStyle name="Normal 35 6 5 2" xfId="10887" xr:uid="{8C3C93EE-E31F-4101-A60F-DB5F5476A5C1}"/>
    <cellStyle name="Normal 35 6 5 2 2" xfId="24752" xr:uid="{B98F59E7-4073-4C5D-B2DE-7752C796D403}"/>
    <cellStyle name="Normal 35 6 5 3" xfId="19447" xr:uid="{43876BB0-44CF-48F3-AF45-19DB40B2D15A}"/>
    <cellStyle name="Normal 35 6 6" xfId="5915" xr:uid="{D77A4EBE-0339-42F6-9F4B-E1674B003581}"/>
    <cellStyle name="Normal 35 6 6 2" xfId="11389" xr:uid="{2A918A79-F9BB-489F-9FCE-99F54124755B}"/>
    <cellStyle name="Normal 35 6 6 2 2" xfId="25254" xr:uid="{106FBF5B-481D-4899-A9C9-896ACC0D5737}"/>
    <cellStyle name="Normal 35 6 6 3" xfId="19949" xr:uid="{B00FE3C6-A747-4CE9-9EE3-DBD4DA775187}"/>
    <cellStyle name="Normal 35 6 7" xfId="2939" xr:uid="{EBA374A2-8A7D-415B-ABC5-17DB6B67145C}"/>
    <cellStyle name="Normal 35 6 7 2" xfId="16981" xr:uid="{78CB175A-0492-4ECD-9BF4-DF6C0AF72076}"/>
    <cellStyle name="Normal 35 6 8" xfId="6855" xr:uid="{CF9C2D59-2835-4115-B084-465759C3B3F1}"/>
    <cellStyle name="Normal 35 6 8 2" xfId="20726" xr:uid="{9608502E-5D79-43AB-8694-A3F8298D3BB0}"/>
    <cellStyle name="Normal 35 6 9" xfId="8379" xr:uid="{649936D0-64D8-45A0-9F0F-517BA2CF06AE}"/>
    <cellStyle name="Normal 35 6 9 2" xfId="22244" xr:uid="{41E4AFBE-5471-4460-B6D5-24B38B2E0022}"/>
    <cellStyle name="Normal 35 7" xfId="1467" xr:uid="{325B4301-B79D-4DB8-B51F-A3FA5566B68B}"/>
    <cellStyle name="Normal 35 7 2" xfId="4191" xr:uid="{25FE4216-85D6-454A-AFD9-39E8A0BCC2D4}"/>
    <cellStyle name="Normal 35 7 2 2" xfId="9635" xr:uid="{6313ACC7-6F57-42CE-9249-7B1DE6A937EF}"/>
    <cellStyle name="Normal 35 7 2 2 2" xfId="23500" xr:uid="{C8EA84EC-F107-425B-B142-324904CC287D}"/>
    <cellStyle name="Normal 35 7 2 3" xfId="18225" xr:uid="{DAFE10E3-AD43-4921-BD3F-1C99F111A863}"/>
    <cellStyle name="Normal 35 7 3" xfId="3181" xr:uid="{D4C89749-4E92-48D9-BA88-08031EB6408E}"/>
    <cellStyle name="Normal 35 7 3 2" xfId="17223" xr:uid="{5CE21466-9D5E-4C68-A8B6-EC7497F22C3B}"/>
    <cellStyle name="Normal 35 7 4" xfId="7113" xr:uid="{12B3DEF0-A003-44D9-BD9A-B93122A70082}"/>
    <cellStyle name="Normal 35 7 4 2" xfId="20984" xr:uid="{EE83A129-9354-4FEA-B4C9-DB8E4EC98CAB}"/>
    <cellStyle name="Normal 35 7 5" xfId="8627" xr:uid="{A1BA6F7C-86B2-4C2D-B394-53AF06DFBB23}"/>
    <cellStyle name="Normal 35 7 5 2" xfId="22492" xr:uid="{7C9C1596-F977-4742-AD4F-42CA0B740A28}"/>
    <cellStyle name="Normal 35 7 6" xfId="12247" xr:uid="{123AC5A8-F6DE-4A1B-AA37-F99CAFD2AECA}"/>
    <cellStyle name="Normal 35 7 6 2" xfId="26111" xr:uid="{821C65A5-50D4-41A7-B913-8CD59FCBB17C}"/>
    <cellStyle name="Normal 35 7 7" xfId="13992" xr:uid="{6030D66E-4713-4B32-AA74-93C3569979FE}"/>
    <cellStyle name="Normal 35 7 7 2" xfId="27856" xr:uid="{40AAD16D-C3E3-4987-BD72-1BCA1B12F8C3}"/>
    <cellStyle name="Normal 35 7 8" xfId="15540" xr:uid="{72A082A0-6C02-40E9-9617-CD7C84A3F82E}"/>
    <cellStyle name="Normal 35 8" xfId="1974" xr:uid="{7ACF6F9E-670D-47E2-B37A-3675AA5C158A}"/>
    <cellStyle name="Normal 35 8 2" xfId="3695" xr:uid="{F5D566DB-5B0A-4452-8519-B4746348F89A}"/>
    <cellStyle name="Normal 35 8 2 2" xfId="17729" xr:uid="{87B5B2A1-B4E2-4018-AE90-4256F87CA5DB}"/>
    <cellStyle name="Normal 35 8 3" xfId="7620" xr:uid="{33725622-8B40-4029-9FEF-C8825C3281A5}"/>
    <cellStyle name="Normal 35 8 3 2" xfId="21490" xr:uid="{5D98875F-3E5A-48DE-BBFA-E46787AD27A3}"/>
    <cellStyle name="Normal 35 8 4" xfId="9139" xr:uid="{B6280567-482B-4EA2-B6A3-F4171FEEDA35}"/>
    <cellStyle name="Normal 35 8 4 2" xfId="23004" xr:uid="{72E8B7D3-3FCB-4BC6-B427-A6900B13BC75}"/>
    <cellStyle name="Normal 35 8 5" xfId="12753" xr:uid="{4423692F-DB47-494E-8FA5-12A5C2E00C1C}"/>
    <cellStyle name="Normal 35 8 5 2" xfId="26617" xr:uid="{290EF8D8-290C-4CC5-862F-2A7F54F186E7}"/>
    <cellStyle name="Normal 35 8 6" xfId="14498" xr:uid="{D0FEBC72-EBCC-4FFB-9BF4-63D0C4AEC14A}"/>
    <cellStyle name="Normal 35 8 6 2" xfId="28362" xr:uid="{0D9E154F-8437-425C-A8BD-E31F6BF46D33}"/>
    <cellStyle name="Normal 35 8 7" xfId="16046" xr:uid="{61F4FA25-5987-401B-8DCF-DA86370109D4}"/>
    <cellStyle name="Normal 35 9" xfId="4691" xr:uid="{3DEF6FE3-CA64-43EB-8787-F5D12714E389}"/>
    <cellStyle name="Normal 35 9 2" xfId="10137" xr:uid="{CFE55903-E175-47C8-A885-EAEB468835AD}"/>
    <cellStyle name="Normal 35 9 2 2" xfId="24002" xr:uid="{12F0C59E-6550-4B5F-82B3-5DDF3EB82198}"/>
    <cellStyle name="Normal 35 9 3" xfId="18725" xr:uid="{3FD5E057-44A5-4B54-B37E-AE3EC0BE967A}"/>
    <cellStyle name="Normal 36" xfId="543" xr:uid="{DE7E87CF-AC46-4A63-AC5D-DF9773DA18B8}"/>
    <cellStyle name="Normal 36 2" xfId="4685" xr:uid="{E4B9E33F-48D1-4BA3-9617-C9CED2BBC7C4}"/>
    <cellStyle name="Normal 36 2 2" xfId="10131" xr:uid="{46586980-C5F5-4852-A95F-D628444B19A6}"/>
    <cellStyle name="Normal 36 2 2 2" xfId="23996" xr:uid="{F6068FFC-DF64-4A6A-9006-B8C30B3159D9}"/>
    <cellStyle name="Normal 36 2 3" xfId="18719" xr:uid="{D3461C8D-82AE-41BC-A324-B8F6F2356B61}"/>
    <cellStyle name="Normal 36 3" xfId="5163" xr:uid="{514A0246-8554-4868-9C2A-F9DC62E2FBE4}"/>
    <cellStyle name="Normal 36 3 2" xfId="10633" xr:uid="{C8C2A9FC-8BB8-4685-AB21-9F55FCC3295C}"/>
    <cellStyle name="Normal 36 3 2 2" xfId="24498" xr:uid="{F74FD4EE-29AB-4FF1-A98E-BF26AF7DA2F7}"/>
    <cellStyle name="Normal 36 3 3" xfId="19197" xr:uid="{F31D9C79-7380-4E87-B488-A5D066273287}"/>
    <cellStyle name="Normal 36 4" xfId="5661" xr:uid="{8E8597C0-5911-4409-908D-1351C0A70685}"/>
    <cellStyle name="Normal 36 4 2" xfId="11135" xr:uid="{0CE4CAB6-E7BB-4EBF-8E59-1B1A0E212919}"/>
    <cellStyle name="Normal 36 4 2 2" xfId="25000" xr:uid="{8EAEDFFB-4674-46A7-B749-2960F69EEAD3}"/>
    <cellStyle name="Normal 36 4 3" xfId="19695" xr:uid="{55B849DD-EF7C-4789-B4C2-EE4F7B7ACBD1}"/>
    <cellStyle name="Normal 36 5" xfId="6163" xr:uid="{E1751D79-E8EE-4471-8DC4-972A881440E9}"/>
    <cellStyle name="Normal 36 5 2" xfId="11637" xr:uid="{20B2B597-219D-4766-8EA3-FFBC56EAEA3F}"/>
    <cellStyle name="Normal 36 5 2 2" xfId="25502" xr:uid="{77FCBF90-A86B-4562-8F22-BA521A9432D8}"/>
    <cellStyle name="Normal 36 5 3" xfId="20197" xr:uid="{80708146-7077-4641-9DEC-13B3A014BB1E}"/>
    <cellStyle name="Normal 36 6" xfId="3675" xr:uid="{837F467C-B341-4B32-8712-0FFCB3CB62AF}"/>
    <cellStyle name="Normal 36 6 2" xfId="17717" xr:uid="{5EE61BD5-8894-494A-AAA3-37937E7AE525}"/>
    <cellStyle name="Normal 36 7" xfId="6508" xr:uid="{8AAE01A6-113E-43D9-A021-2B3357F9C261}"/>
    <cellStyle name="Normal 36 8" xfId="9123" xr:uid="{0F3C9285-8729-46BC-A11B-EA47DA20206E}"/>
    <cellStyle name="Normal 36 8 2" xfId="22988" xr:uid="{567FD5B6-8EFF-4127-B5ED-4647EDE63F40}"/>
    <cellStyle name="Normal 37" xfId="1959" xr:uid="{C3E7B9C7-1DD5-4851-B29A-7C1E680E93EA}"/>
    <cellStyle name="Normal 37 2" xfId="4686" xr:uid="{60B68977-1BBA-4AE9-BC0C-BC9B120DD1E0}"/>
    <cellStyle name="Normal 37 2 2" xfId="10132" xr:uid="{B71C55D8-D70D-4464-AE00-258DE4EBDD19}"/>
    <cellStyle name="Normal 37 2 2 2" xfId="23997" xr:uid="{A4641D6E-EA12-4C96-8B96-11E9E05095AA}"/>
    <cellStyle name="Normal 37 2 3" xfId="18720" xr:uid="{71274273-2D7A-49BD-A808-F2C76AF44796}"/>
    <cellStyle name="Normal 37 3" xfId="5164" xr:uid="{60FC5905-3045-4BEA-8942-1A2772B4DC7F}"/>
    <cellStyle name="Normal 37 3 2" xfId="10634" xr:uid="{44429783-1214-48D8-96A9-559C4473DD60}"/>
    <cellStyle name="Normal 37 3 2 2" xfId="24499" xr:uid="{18DDE82D-08FB-4614-9BBF-D655199E6DAD}"/>
    <cellStyle name="Normal 37 3 3" xfId="19198" xr:uid="{B1859FE4-4A0D-4C52-8E57-9E955BD1BEE9}"/>
    <cellStyle name="Normal 37 4" xfId="5662" xr:uid="{C5D3E131-0139-445D-A45D-9FD5CF861072}"/>
    <cellStyle name="Normal 37 4 2" xfId="11136" xr:uid="{153FA8A0-BB99-4308-8211-3E3F997D8450}"/>
    <cellStyle name="Normal 37 4 2 2" xfId="25001" xr:uid="{87F60EA2-316D-40E8-BFE2-94ABEB6D0EBE}"/>
    <cellStyle name="Normal 37 4 3" xfId="19696" xr:uid="{9EC40937-8CCC-4828-ABB6-8DDDDACA7E97}"/>
    <cellStyle name="Normal 37 5" xfId="6164" xr:uid="{F9E385FD-5F74-4900-87EC-0D94940E5E3E}"/>
    <cellStyle name="Normal 37 5 2" xfId="11638" xr:uid="{2A87FE3C-2FC5-4CF4-93CA-08E6B39F6A31}"/>
    <cellStyle name="Normal 37 5 2 2" xfId="25503" xr:uid="{9DAB3D18-8A23-4D06-9C6D-80649221EBD2}"/>
    <cellStyle name="Normal 37 5 3" xfId="20198" xr:uid="{8BC8D6CC-09AD-4F83-A6C2-C6BA8CAAC002}"/>
    <cellStyle name="Normal 37 6" xfId="3676" xr:uid="{62309DE4-C8E9-4F7F-98E5-B0E2AD5D2239}"/>
    <cellStyle name="Normal 37 6 2" xfId="17718" xr:uid="{1F716D08-1526-4143-9F45-62B65D51144C}"/>
    <cellStyle name="Normal 37 7" xfId="7605" xr:uid="{2B149867-7695-418F-B7EC-AC3DDCC834E6}"/>
    <cellStyle name="Normal 37 8" xfId="9124" xr:uid="{5A5A1051-F1A9-4026-BC74-D4D175A480B4}"/>
    <cellStyle name="Normal 37 8 2" xfId="22989" xr:uid="{8D1C3033-960E-4AAB-8138-9E195ED58718}"/>
    <cellStyle name="Normal 38" xfId="1976" xr:uid="{3E22A605-1271-47F5-8A99-8C9193AAA300}"/>
    <cellStyle name="Normal 38 2" xfId="6165" xr:uid="{E9D4667B-3286-4D5B-879A-DBE1E140DD4F}"/>
    <cellStyle name="Normal 38 2 2" xfId="20199" xr:uid="{A8437EF2-F37B-4786-B893-E6BDB5167430}"/>
    <cellStyle name="Normal 38 3" xfId="7622" xr:uid="{EA571932-1D55-4FE8-B499-F0CD79FB2E53}"/>
    <cellStyle name="Normal 38 4" xfId="11639" xr:uid="{BF021E7C-0596-426C-9371-5C24309857CA}"/>
    <cellStyle name="Normal 38 4 2" xfId="25504" xr:uid="{EFD35739-94EF-4A43-AF70-06A107CBB345}"/>
    <cellStyle name="Normal 39" xfId="2467" xr:uid="{DC8C4D68-55AB-46E0-84C4-E90242CCCAD1}"/>
    <cellStyle name="Normal 39 2" xfId="8113" xr:uid="{3CB528A7-9481-49E1-B529-B73640AE0B2A}"/>
    <cellStyle name="Normal 4" xfId="98" xr:uid="{00000000-0005-0000-0000-00004D010000}"/>
    <cellStyle name="Normal 4 10" xfId="6278" xr:uid="{5B81BC13-54CE-4CFF-AC76-21A8C921708E}"/>
    <cellStyle name="Normal 4 10 2" xfId="20249" xr:uid="{359B3FEF-AC1C-4073-90A6-55AC7F7EFA85}"/>
    <cellStyle name="Normal 4 11" xfId="8117" xr:uid="{90EAA031-0E1C-4604-9602-0A82FE6B655F}"/>
    <cellStyle name="Normal 4 11 2" xfId="21982" xr:uid="{515FC546-51FB-4C2D-AD06-443596948CCB}"/>
    <cellStyle name="Normal 4 12" xfId="13257" xr:uid="{9F617814-0E90-46D5-87A9-2D78DAABD006}"/>
    <cellStyle name="Normal 4 12 2" xfId="27121" xr:uid="{0FCF7DE5-A53B-47C8-A9D3-923E922F249C}"/>
    <cellStyle name="Normal 4 13" xfId="517" xr:uid="{D1614F22-74C9-48A0-B192-6BCD6347DF6E}"/>
    <cellStyle name="Normal 4 2" xfId="118" xr:uid="{00000000-0005-0000-0000-00004E010000}"/>
    <cellStyle name="Normal 4 2 2" xfId="291" xr:uid="{00000000-0005-0000-0000-00004F010000}"/>
    <cellStyle name="Normal 4 3" xfId="163" xr:uid="{00000000-0005-0000-0000-000050010000}"/>
    <cellStyle name="Normal 4 3 10" xfId="13261" xr:uid="{16869C1A-0EC3-4F42-85D3-535E61602B98}"/>
    <cellStyle name="Normal 4 3 10 2" xfId="27125" xr:uid="{478FE343-548B-4452-BF67-C998F1DA155E}"/>
    <cellStyle name="Normal 4 3 11" xfId="518" xr:uid="{81D7CFB0-A012-4C1A-A397-AD6EB8555096}"/>
    <cellStyle name="Normal 4 3 12" xfId="15009" xr:uid="{169DB24F-2306-4901-BB75-F2A8BF281681}"/>
    <cellStyle name="Normal 4 3 2" xfId="333" xr:uid="{00000000-0005-0000-0000-000051010000}"/>
    <cellStyle name="Normal 4 3 2 2" xfId="386" xr:uid="{00000000-0005-0000-0000-000052010000}"/>
    <cellStyle name="Normal 4 3 2 2 2" xfId="6361" xr:uid="{88723069-7C86-4CA4-9EB0-D4476ADF84CE}"/>
    <cellStyle name="Normal 4 3 2 2 2 2" xfId="20332" xr:uid="{45EA3A57-5725-4CE9-BF4A-034FAC46658B}"/>
    <cellStyle name="Normal 4 3 2 2 3" xfId="11692" xr:uid="{419C9A0E-AEB8-49AF-AC39-DF646A662BE9}"/>
    <cellStyle name="Normal 4 3 2 2 3 2" xfId="25557" xr:uid="{D4446244-D196-4816-ABDD-9B0F2D0F21ED}"/>
    <cellStyle name="Normal 4 3 2 2 4" xfId="13340" xr:uid="{1263FCB6-981B-4CEB-8F6E-44EAAF68EF80}"/>
    <cellStyle name="Normal 4 3 2 2 4 2" xfId="27204" xr:uid="{A09698AA-A9E8-404F-9DBA-548E3128E1D3}"/>
    <cellStyle name="Normal 4 3 2 2 5" xfId="2594" xr:uid="{FAF3EE4A-775F-405E-B2D0-1568813EACE7}"/>
    <cellStyle name="Normal 4 3 2 2 6" xfId="16636" xr:uid="{B70A500A-0D2F-4A78-8F7C-0E1BEF9B8DB9}"/>
    <cellStyle name="Normal 4 3 2 3" xfId="437" xr:uid="{00000000-0005-0000-0000-000053010000}"/>
    <cellStyle name="Normal 4 3 2 3 2" xfId="6412" xr:uid="{A4183FBF-F8C0-42EE-AE60-859C17A68D7A}"/>
    <cellStyle name="Normal 4 3 2 3 2 2" xfId="20383" xr:uid="{830ABAF2-BED4-43C6-B7E0-27CE38EE773F}"/>
    <cellStyle name="Normal 4 3 2 3 3" xfId="13391" xr:uid="{941E098D-5AA9-4F4D-8FDD-1E47E1D70141}"/>
    <cellStyle name="Normal 4 3 2 3 3 2" xfId="27255" xr:uid="{B8ADF3D5-1D7E-4C35-B7F8-21E249A94671}"/>
    <cellStyle name="Normal 4 3 2 3 4" xfId="2645" xr:uid="{DE4494AD-79C1-482F-ABB6-1B7E3925CCAB}"/>
    <cellStyle name="Normal 4 3 2 3 5" xfId="16687" xr:uid="{5E852BBE-A9E1-4B45-B999-97D5B79F0898}"/>
    <cellStyle name="Normal 4 3 2 4" xfId="494" xr:uid="{00000000-0005-0000-0000-000054010000}"/>
    <cellStyle name="Normal 4 3 2 4 2" xfId="6468" xr:uid="{39030E8A-CB37-45DE-A3FB-6B6B170D555D}"/>
    <cellStyle name="Normal 4 3 2 4 2 2" xfId="20439" xr:uid="{F54CCA6B-5C8B-4A08-8B7F-C1E4AEA440E7}"/>
    <cellStyle name="Normal 4 3 2 4 3" xfId="13447" xr:uid="{785AE24C-32A6-4158-A43B-993810BDF5B9}"/>
    <cellStyle name="Normal 4 3 2 4 3 2" xfId="27311" xr:uid="{3B3D7299-6AD8-4DFD-9269-E9E34846A53C}"/>
    <cellStyle name="Normal 4 3 2 4 4" xfId="2701" xr:uid="{412D25D6-78E3-4924-B1EB-1318C31B12BF}"/>
    <cellStyle name="Normal 4 3 2 4 5" xfId="16743" xr:uid="{8E4E43FC-1D7A-498F-9173-7D5DE54C152A}"/>
    <cellStyle name="Normal 4 3 2 5" xfId="2542" xr:uid="{133502F8-50A1-47CD-8461-A22A5AB4C639}"/>
    <cellStyle name="Normal 4 3 2 5 2" xfId="6628" xr:uid="{A96DB4F0-F1AE-49C2-9028-03491D4803A1}"/>
    <cellStyle name="Normal 4 3 2 5 3" xfId="16585" xr:uid="{DDC89CB9-00C2-4AEF-94EE-5085897E9E44}"/>
    <cellStyle name="Normal 4 3 2 6" xfId="6310" xr:uid="{F9139F35-4A72-4B58-AFB5-AE40B9F31BE1}"/>
    <cellStyle name="Normal 4 3 2 6 2" xfId="20281" xr:uid="{6281DB1D-D198-4F60-BFCD-2D2B5C540A82}"/>
    <cellStyle name="Normal 4 3 2 7" xfId="13289" xr:uid="{B0D3B38F-97D7-4012-B759-A7F55AADD0EF}"/>
    <cellStyle name="Normal 4 3 2 7 2" xfId="27153" xr:uid="{0518C9E0-3ED7-4868-92EF-F9599980844C}"/>
    <cellStyle name="Normal 4 3 2 8" xfId="980" xr:uid="{84090333-0736-46D2-A40B-226B57BB7C06}"/>
    <cellStyle name="Normal 4 3 3" xfId="345" xr:uid="{00000000-0005-0000-0000-000055010000}"/>
    <cellStyle name="Normal 4 3 3 2" xfId="2553" xr:uid="{F06595F4-88AF-4349-A7C3-24C0AB3D882F}"/>
    <cellStyle name="Normal 4 3 3 2 2" xfId="6513" xr:uid="{15F324B1-37FC-4FE9-8DB7-2DFEDDFE35A9}"/>
    <cellStyle name="Normal 4 3 3 2 2 2" xfId="20468" xr:uid="{CD5E83AF-342B-4C1E-95A6-3B2157E87067}"/>
    <cellStyle name="Normal 4 3 3 2 3" xfId="13476" xr:uid="{93F288EE-3E68-4A20-AEEE-C10DE4173975}"/>
    <cellStyle name="Normal 4 3 3 2 3 2" xfId="27340" xr:uid="{FF21B072-DB55-436C-B487-19BE28F8685F}"/>
    <cellStyle name="Normal 4 3 3 2 4" xfId="16596" xr:uid="{D33D822A-2206-4B18-9375-43EAE51F710C}"/>
    <cellStyle name="Normal 4 3 3 3" xfId="6321" xr:uid="{5C3609F3-70C7-4249-A743-68AEC40AE09D}"/>
    <cellStyle name="Normal 4 3 3 3 2" xfId="20292" xr:uid="{F9E7B089-BE1A-49E5-96CC-EA9E13A5CDA8}"/>
    <cellStyle name="Normal 4 3 3 4" xfId="9129" xr:uid="{F6C086FA-256C-44E7-9705-1CB74C07762E}"/>
    <cellStyle name="Normal 4 3 3 4 2" xfId="22994" xr:uid="{3F559FB1-1DEC-4428-BC9F-8C856B877978}"/>
    <cellStyle name="Normal 4 3 3 5" xfId="11731" xr:uid="{8FA5088A-7144-4ABE-9218-A0795E1B09D2}"/>
    <cellStyle name="Normal 4 3 3 5 2" xfId="25595" xr:uid="{EBB21761-1FA4-4F04-B07C-F30C49FCA862}"/>
    <cellStyle name="Normal 4 3 3 6" xfId="13300" xr:uid="{F7452D8E-24E1-4F88-A60D-1A34474D7D99}"/>
    <cellStyle name="Normal 4 3 3 6 2" xfId="27164" xr:uid="{2B503DFF-01A8-4853-AB27-B9B0ABC33D7C}"/>
    <cellStyle name="Normal 4 3 3 7" xfId="548" xr:uid="{897EB807-58CE-4011-BF24-70437822D649}"/>
    <cellStyle name="Normal 4 3 3 8" xfId="15024" xr:uid="{5782CCA5-65D8-4BF9-8CCE-FF1C53BC4FB4}"/>
    <cellStyle name="Normal 4 3 4" xfId="397" xr:uid="{00000000-0005-0000-0000-000056010000}"/>
    <cellStyle name="Normal 4 3 4 2" xfId="2605" xr:uid="{D60A68D0-0223-4BA8-B906-AC2AA5BC3C33}"/>
    <cellStyle name="Normal 4 3 4 2 2" xfId="7103" xr:uid="{FE99F184-5B73-4F8B-8D41-C904996AAB05}"/>
    <cellStyle name="Normal 4 3 4 2 2 2" xfId="20974" xr:uid="{81AB8BD9-5F89-46BC-B7BF-AC39D834264B}"/>
    <cellStyle name="Normal 4 3 4 2 3" xfId="13982" xr:uid="{CE1C8BA4-6329-43AB-958E-E8C3C03AAA78}"/>
    <cellStyle name="Normal 4 3 4 2 3 2" xfId="27846" xr:uid="{1D3233D2-7E01-4194-B9AE-8AB072B4DAE3}"/>
    <cellStyle name="Normal 4 3 4 2 4" xfId="16647" xr:uid="{4E7ADF9C-E3C5-4210-87AA-7924C535C8A4}"/>
    <cellStyle name="Normal 4 3 4 3" xfId="6372" xr:uid="{1222FE98-5922-4FB1-820E-C7A6C79B86EE}"/>
    <cellStyle name="Normal 4 3 4 3 2" xfId="20343" xr:uid="{3296B336-C56F-4F3E-B8BD-473E9B3F88C5}"/>
    <cellStyle name="Normal 4 3 4 4" xfId="11662" xr:uid="{139C5A7E-0D01-4D09-81A5-699681F58634}"/>
    <cellStyle name="Normal 4 3 4 4 2" xfId="25527" xr:uid="{7C42BC33-FE54-49E5-B141-4288D35E0EF4}"/>
    <cellStyle name="Normal 4 3 4 5" xfId="12237" xr:uid="{CA376426-6918-4049-A0A5-5BB7125FC8D2}"/>
    <cellStyle name="Normal 4 3 4 5 2" xfId="26101" xr:uid="{8142D5DB-C570-4819-B58F-98ACB9C8F44C}"/>
    <cellStyle name="Normal 4 3 4 6" xfId="13351" xr:uid="{9CC3E2D1-9E86-4BC3-B423-53BE519CB829}"/>
    <cellStyle name="Normal 4 3 4 6 2" xfId="27215" xr:uid="{1AB9B723-F7BE-4737-930A-3B2D1855A19E}"/>
    <cellStyle name="Normal 4 3 4 7" xfId="1457" xr:uid="{68EF7F29-65F8-42F9-A3ED-E42E47CB3EE1}"/>
    <cellStyle name="Normal 4 3 4 8" xfId="15530" xr:uid="{E5CCCEF7-F92D-48D7-B50C-905538F32B01}"/>
    <cellStyle name="Normal 4 3 5" xfId="465" xr:uid="{00000000-0005-0000-0000-000057010000}"/>
    <cellStyle name="Normal 4 3 5 2" xfId="2673" xr:uid="{15E2FB76-177B-4CD8-BC41-40CCA8633738}"/>
    <cellStyle name="Normal 4 3 5 2 2" xfId="7610" xr:uid="{B72FC195-9929-4A41-B4F2-7F47C119E4E9}"/>
    <cellStyle name="Normal 4 3 5 2 2 2" xfId="21480" xr:uid="{12E45635-54D6-4B17-97AE-82775B774122}"/>
    <cellStyle name="Normal 4 3 5 2 3" xfId="14488" xr:uid="{39DAA193-DF19-4324-B51A-BDA0AADE1708}"/>
    <cellStyle name="Normal 4 3 5 2 3 2" xfId="28352" xr:uid="{9B849ADC-88B2-4A24-BA11-EE2ABA0E17F0}"/>
    <cellStyle name="Normal 4 3 5 2 4" xfId="16715" xr:uid="{B1513228-638B-4D8C-B793-CF3E3E06E2BF}"/>
    <cellStyle name="Normal 4 3 5 3" xfId="6440" xr:uid="{DD137D62-0C07-4E33-84D5-6471B2D00C7B}"/>
    <cellStyle name="Normal 4 3 5 3 2" xfId="20411" xr:uid="{6FE29C8D-9F7C-4863-A8CB-A33E4A7CA332}"/>
    <cellStyle name="Normal 4 3 5 4" xfId="12743" xr:uid="{B6AECDAA-6E58-4542-B5AD-E0497DC59A2B}"/>
    <cellStyle name="Normal 4 3 5 4 2" xfId="26607" xr:uid="{F1501A2C-45D9-4042-AA08-B427E6B931D2}"/>
    <cellStyle name="Normal 4 3 5 5" xfId="13419" xr:uid="{3538BD67-C58A-4887-8BB9-CD4E15F128B9}"/>
    <cellStyle name="Normal 4 3 5 5 2" xfId="27283" xr:uid="{4E3720B9-8886-44EA-AA0E-950C1FC1DB05}"/>
    <cellStyle name="Normal 4 3 5 6" xfId="1964" xr:uid="{38CBA0EC-B01C-4C0D-B193-124AEFFC38C9}"/>
    <cellStyle name="Normal 4 3 5 7" xfId="16036" xr:uid="{7CB4CFF0-C33D-40C6-B797-781F7FA87962}"/>
    <cellStyle name="Normal 4 3 6" xfId="2490" xr:uid="{2E2913D6-D612-419C-B981-34D0D579BB88}"/>
    <cellStyle name="Normal 4 3 6 2" xfId="6488" xr:uid="{178BA0E7-8218-4493-9ECE-5604E6E39CCA}"/>
    <cellStyle name="Normal 4 3 6 2 2" xfId="20453" xr:uid="{5EF66C10-7FA2-426D-AEA9-1EC5BE622521}"/>
    <cellStyle name="Normal 4 3 6 3" xfId="13461" xr:uid="{C706F1DC-FD39-4A4E-BFE8-CBA3C85B4A04}"/>
    <cellStyle name="Normal 4 3 6 3 2" xfId="27325" xr:uid="{D9FBF052-3955-459F-A8A4-63D36068CA08}"/>
    <cellStyle name="Normal 4 3 6 4" xfId="16555" xr:uid="{F87C3E6F-EDBD-4E6E-AFC4-359D234AF9EE}"/>
    <cellStyle name="Normal 4 3 7" xfId="6282" xr:uid="{C488C3EE-A7D0-487A-8657-45D8B5F195C4}"/>
    <cellStyle name="Normal 4 3 7 2" xfId="20253" xr:uid="{99DB268C-AF38-46F4-8EAD-788B7EDAD4C0}"/>
    <cellStyle name="Normal 4 3 8" xfId="8121" xr:uid="{23484FF5-9675-48EB-8236-7AECB34320F0}"/>
    <cellStyle name="Normal 4 3 8 2" xfId="21986" xr:uid="{D0BE79C2-F570-4245-80D5-FC811244784B}"/>
    <cellStyle name="Normal 4 3 9" xfId="11716" xr:uid="{D53D98B5-31AB-4C58-8222-6D17D67C08D1}"/>
    <cellStyle name="Normal 4 3 9 2" xfId="25580" xr:uid="{3ED467FA-5D78-4728-8401-8FD8EE49362E}"/>
    <cellStyle name="Normal 4 4" xfId="283" xr:uid="{00000000-0005-0000-0000-000058010000}"/>
    <cellStyle name="Normal 4 4 10" xfId="15010" xr:uid="{E86446BE-9EBA-41A3-A48D-48EC8F3004FC}"/>
    <cellStyle name="Normal 4 4 2" xfId="382" xr:uid="{00000000-0005-0000-0000-000059010000}"/>
    <cellStyle name="Normal 4 4 2 2" xfId="2590" xr:uid="{5DA659F7-B8C8-4998-9A30-D87B8DE355FF}"/>
    <cellStyle name="Normal 4 4 2 2 2" xfId="6520" xr:uid="{22F2B394-478B-427F-B7E4-2AD594A4F1B7}"/>
    <cellStyle name="Normal 4 4 2 2 3" xfId="16632" xr:uid="{27308CCC-93A2-4EA7-90BE-9644B670EEFA}"/>
    <cellStyle name="Normal 4 4 2 3" xfId="6357" xr:uid="{6F32E9AD-4317-4208-A8DB-343E591DEEAB}"/>
    <cellStyle name="Normal 4 4 2 3 2" xfId="20328" xr:uid="{A14ED246-641A-4355-9D21-D6FD0BDF766E}"/>
    <cellStyle name="Normal 4 4 2 4" xfId="11688" xr:uid="{444C6622-524C-46EA-946E-462ABD8C0F0F}"/>
    <cellStyle name="Normal 4 4 2 4 2" xfId="25553" xr:uid="{A2F5336A-6468-4EBF-9ADB-BFC830171F40}"/>
    <cellStyle name="Normal 4 4 2 5" xfId="13336" xr:uid="{42AA467D-A29F-4A7C-BAAB-0F3948E90DDB}"/>
    <cellStyle name="Normal 4 4 2 5 2" xfId="27200" xr:uid="{8E58FC51-FBAB-4419-BD60-4EA100857F65}"/>
    <cellStyle name="Normal 4 4 2 6" xfId="559" xr:uid="{3EB86878-A2E9-4339-872C-8366245895B4}"/>
    <cellStyle name="Normal 4 4 3" xfId="433" xr:uid="{00000000-0005-0000-0000-00005A010000}"/>
    <cellStyle name="Normal 4 4 3 2" xfId="6408" xr:uid="{EFDA0BE6-3184-42BD-A039-2A9D4AEA7FD5}"/>
    <cellStyle name="Normal 4 4 3 2 2" xfId="20379" xr:uid="{7AA7E281-1B9C-4AA7-B8A3-C3809FCFF90C}"/>
    <cellStyle name="Normal 4 4 3 3" xfId="13387" xr:uid="{9184F308-1B35-42E6-813B-C9223BE134AB}"/>
    <cellStyle name="Normal 4 4 3 3 2" xfId="27251" xr:uid="{BEEC4FDE-38B1-4E65-845F-160126744107}"/>
    <cellStyle name="Normal 4 4 3 4" xfId="2641" xr:uid="{88C3967D-BED2-48F5-A495-867FFB0F3B2B}"/>
    <cellStyle name="Normal 4 4 3 5" xfId="16683" xr:uid="{07B439A5-1AED-48C2-A6A2-0311B605010A}"/>
    <cellStyle name="Normal 4 4 4" xfId="490" xr:uid="{00000000-0005-0000-0000-00005B010000}"/>
    <cellStyle name="Normal 4 4 4 2" xfId="6464" xr:uid="{F93C3FAB-4F02-4934-AA3A-55E5A5245A4B}"/>
    <cellStyle name="Normal 4 4 4 2 2" xfId="20435" xr:uid="{7EE02BA4-8CB5-450B-97CD-7523EFB3DC3C}"/>
    <cellStyle name="Normal 4 4 4 3" xfId="13443" xr:uid="{FDC20E65-1FF5-4426-B355-67A5DE879A7E}"/>
    <cellStyle name="Normal 4 4 4 3 2" xfId="27307" xr:uid="{205E2812-E251-416A-A64B-923E9B6F2F3C}"/>
    <cellStyle name="Normal 4 4 4 4" xfId="2697" xr:uid="{05D52303-5EB3-43D5-9779-F6A6BC70CABE}"/>
    <cellStyle name="Normal 4 4 4 5" xfId="16739" xr:uid="{5C0DBD31-0AF4-4C8A-94B4-27EAFF4D24C0}"/>
    <cellStyle name="Normal 4 4 5" xfId="2532" xr:uid="{84D51D0A-8876-441D-8D31-FD68852AABFA}"/>
    <cellStyle name="Normal 4 4 5 2" xfId="6489" xr:uid="{1BCFEB81-841A-4CA8-8522-89BBB9188A12}"/>
    <cellStyle name="Normal 4 4 5 2 2" xfId="20454" xr:uid="{2D841B09-0BCA-48F6-A341-A02EB6B6689B}"/>
    <cellStyle name="Normal 4 4 5 3" xfId="13462" xr:uid="{FB32FA81-7A03-4C86-BB89-EFA3099181C3}"/>
    <cellStyle name="Normal 4 4 5 3 2" xfId="27326" xr:uid="{51EBE7BD-CBF8-46E4-BADF-95A93B0FA0E8}"/>
    <cellStyle name="Normal 4 4 5 4" xfId="16581" xr:uid="{C99B77F4-89DA-4E4F-902B-6008F2253A7B}"/>
    <cellStyle name="Normal 4 4 6" xfId="6306" xr:uid="{1C66CE6E-C5BC-426D-B6F2-32B7FDB36E59}"/>
    <cellStyle name="Normal 4 4 6 2" xfId="20277" xr:uid="{37856630-0C5C-4276-A46C-AC9423989A29}"/>
    <cellStyle name="Normal 4 4 7" xfId="11717" xr:uid="{CC5686B9-8081-45F8-8CE5-94D69BEE067C}"/>
    <cellStyle name="Normal 4 4 7 2" xfId="25581" xr:uid="{010A291E-A842-46DC-8D92-51ABCFA7FE11}"/>
    <cellStyle name="Normal 4 4 8" xfId="13285" xr:uid="{45946463-6948-4CF3-B74E-3673107793DB}"/>
    <cellStyle name="Normal 4 4 8 2" xfId="27149" xr:uid="{DB77410B-174C-463A-9C22-C741371E63B9}"/>
    <cellStyle name="Normal 4 4 9" xfId="519" xr:uid="{974251CD-8374-4482-A59B-6B47DD818255}"/>
    <cellStyle name="Normal 4 5" xfId="341" xr:uid="{00000000-0005-0000-0000-00005C010000}"/>
    <cellStyle name="Normal 4 5 2" xfId="2549" xr:uid="{0708CA35-93D4-41AC-8CBB-DBC3AD9E745F}"/>
    <cellStyle name="Normal 4 5 2 2" xfId="6586" xr:uid="{5EFA34FE-C7CC-4F47-B90B-389582D72A8F}"/>
    <cellStyle name="Normal 4 5 2 3" xfId="16592" xr:uid="{3F53EEB2-EFE0-4765-903A-8B89AE7AD636}"/>
    <cellStyle name="Normal 4 5 3" xfId="6317" xr:uid="{328BC6B2-E0AF-4406-AE22-15AD659F61E4}"/>
    <cellStyle name="Normal 4 5 3 2" xfId="20288" xr:uid="{EE10EF11-6298-41C0-B7AC-DAD109D379A0}"/>
    <cellStyle name="Normal 4 5 4" xfId="13296" xr:uid="{9A71331D-3EEB-490F-89F0-E899ADFC8B05}"/>
    <cellStyle name="Normal 4 5 4 2" xfId="27160" xr:uid="{05EC76BD-3754-42F4-9432-DEA43A2B09B6}"/>
    <cellStyle name="Normal 4 5 5" xfId="847" xr:uid="{C73A6DDA-E8D1-455C-B388-4E34ECB507E4}"/>
    <cellStyle name="Normal 4 6" xfId="393" xr:uid="{00000000-0005-0000-0000-00005D010000}"/>
    <cellStyle name="Normal 4 6 2" xfId="2601" xr:uid="{BFE5FDB6-76D3-47C7-A769-097E2D19C1B7}"/>
    <cellStyle name="Normal 4 6 2 2" xfId="6509" xr:uid="{C3612A71-A3C8-45FC-928B-6928779E3AE7}"/>
    <cellStyle name="Normal 4 6 2 2 2" xfId="20464" xr:uid="{BA17B0CB-E52E-45A9-B05D-466D31AA912C}"/>
    <cellStyle name="Normal 4 6 2 3" xfId="13472" xr:uid="{15A3CFEB-9B0B-47EC-AAF3-6F0CC1EA8344}"/>
    <cellStyle name="Normal 4 6 2 3 2" xfId="27336" xr:uid="{077BE1F6-4175-4B02-8673-04C87955FDAE}"/>
    <cellStyle name="Normal 4 6 2 4" xfId="16643" xr:uid="{4E463A91-A6A3-467C-A99E-EAF7F751C4B1}"/>
    <cellStyle name="Normal 4 6 3" xfId="6368" xr:uid="{350E13D0-3DCF-49A2-929B-83E823708C33}"/>
    <cellStyle name="Normal 4 6 3 2" xfId="20339" xr:uid="{B46A2BC7-01F3-4AF3-94CF-C9F2F48538A1}"/>
    <cellStyle name="Normal 4 6 4" xfId="9125" xr:uid="{EC190944-9BBA-42C8-889E-C513C9CE2A3D}"/>
    <cellStyle name="Normal 4 6 4 2" xfId="22990" xr:uid="{89CFE9F4-10F7-4499-B393-998BA7771C09}"/>
    <cellStyle name="Normal 4 6 5" xfId="11727" xr:uid="{E1E2F501-3665-4D3D-8582-F0CDE2435B95}"/>
    <cellStyle name="Normal 4 6 5 2" xfId="25591" xr:uid="{47955E55-311D-4C46-84C7-E0FF91E1FBEA}"/>
    <cellStyle name="Normal 4 6 6" xfId="13347" xr:uid="{A7A21B10-F61D-4AD2-84AC-C703C684533E}"/>
    <cellStyle name="Normal 4 6 6 2" xfId="27211" xr:uid="{D046C6C5-D066-4D52-AE0C-281A0909C3A6}"/>
    <cellStyle name="Normal 4 6 7" xfId="544" xr:uid="{B5922512-2F2D-45C2-AA1F-F7708582427F}"/>
    <cellStyle name="Normal 4 6 8" xfId="15020" xr:uid="{1780ED5C-496F-4EB5-8399-0304A5624FA4}"/>
    <cellStyle name="Normal 4 7" xfId="461" xr:uid="{00000000-0005-0000-0000-00005E010000}"/>
    <cellStyle name="Normal 4 7 2" xfId="2669" xr:uid="{199A10B6-192A-49BB-A790-79502A5AAAE7}"/>
    <cellStyle name="Normal 4 7 2 2" xfId="7099" xr:uid="{2409B432-EAEC-4B8A-8A99-77E094B74166}"/>
    <cellStyle name="Normal 4 7 2 2 2" xfId="20970" xr:uid="{447F4D43-9626-4E5E-83D4-1136D32BFA75}"/>
    <cellStyle name="Normal 4 7 2 3" xfId="13978" xr:uid="{2CACDA36-2AA7-474A-A013-A93DA3298CA2}"/>
    <cellStyle name="Normal 4 7 2 3 2" xfId="27842" xr:uid="{A0F4CCFE-58E3-4001-9BCC-0620DFE8934C}"/>
    <cellStyle name="Normal 4 7 2 4" xfId="16711" xr:uid="{9CACFA4F-CE81-4BBD-9406-CB2FA5E4AA87}"/>
    <cellStyle name="Normal 4 7 3" xfId="6436" xr:uid="{BCB7646E-5EB0-4016-8E53-C4CA22B7E421}"/>
    <cellStyle name="Normal 4 7 3 2" xfId="20407" xr:uid="{11CB9FF9-4A0A-4EDD-AEB6-B32C837CDDD2}"/>
    <cellStyle name="Normal 4 7 4" xfId="11657" xr:uid="{529D0AFC-A916-499B-857D-C0C9E2729BB7}"/>
    <cellStyle name="Normal 4 7 4 2" xfId="25522" xr:uid="{6954DBB2-74BB-47E5-A736-CAB771B2518F}"/>
    <cellStyle name="Normal 4 7 5" xfId="12233" xr:uid="{4ECE6D58-C7F2-4BB5-A1F3-2A8F81C97573}"/>
    <cellStyle name="Normal 4 7 5 2" xfId="26097" xr:uid="{1075867D-D581-4DAA-A8DD-E098D6E2A29E}"/>
    <cellStyle name="Normal 4 7 6" xfId="13415" xr:uid="{6368D9ED-4172-4027-A0AB-75E381338A1E}"/>
    <cellStyle name="Normal 4 7 6 2" xfId="27279" xr:uid="{6141427F-2451-4231-8C81-952BADE031F1}"/>
    <cellStyle name="Normal 4 7 7" xfId="1453" xr:uid="{4C7E185A-716E-4659-A29C-10AC87FEEB95}"/>
    <cellStyle name="Normal 4 7 8" xfId="15526" xr:uid="{50D09B26-41AD-48A5-85E5-81DCAF91B636}"/>
    <cellStyle name="Normal 4 8" xfId="1960" xr:uid="{A0D88DFB-77A7-4AB4-B376-3E44130F6783}"/>
    <cellStyle name="Normal 4 8 2" xfId="7606" xr:uid="{36A85CDA-13B1-4B83-B1B2-C0B8E121790C}"/>
    <cellStyle name="Normal 4 8 2 2" xfId="21476" xr:uid="{739BE21D-711E-4315-B45A-200E306A70C2}"/>
    <cellStyle name="Normal 4 8 3" xfId="12739" xr:uid="{65249D58-728B-4489-8820-8C3633132266}"/>
    <cellStyle name="Normal 4 8 3 2" xfId="26603" xr:uid="{51025823-006B-41EB-8E72-33E72BBF0174}"/>
    <cellStyle name="Normal 4 8 4" xfId="14484" xr:uid="{AE17A6D7-AFCC-443A-8CD4-D5E092069B28}"/>
    <cellStyle name="Normal 4 8 4 2" xfId="28348" xr:uid="{17E6C31B-BC3C-44CE-AC97-55A84602E83A}"/>
    <cellStyle name="Normal 4 8 5" xfId="16032" xr:uid="{64D126BE-0D40-4E17-AA5C-9F3C4941E2BE}"/>
    <cellStyle name="Normal 4 9" xfId="2485" xr:uid="{0415929D-6696-41C1-884D-C9F5BA73A830}"/>
    <cellStyle name="Normal 4 9 2" xfId="6487" xr:uid="{4AB36B00-B12B-4339-AC0C-0F031C04857E}"/>
    <cellStyle name="Normal 4 9 3" xfId="16550" xr:uid="{B5A35CE9-CA80-43AE-92FC-B411639E2C7B}"/>
    <cellStyle name="Normal 40" xfId="2468" xr:uid="{C05EEBC5-28D0-41AE-946A-2A3A641CB714}"/>
    <cellStyle name="Normal 40 2" xfId="8114" xr:uid="{C54AAAA2-C3A6-4B22-85F2-E129E879194A}"/>
    <cellStyle name="Normal 41" xfId="2469" xr:uid="{A5F1EB7C-B44B-4E4C-A1F7-13C900D1B466}"/>
    <cellStyle name="Normal 41 2" xfId="8115" xr:uid="{ABAD4095-69DA-4587-8174-20126D03C91D}"/>
    <cellStyle name="Normal 42" xfId="2483" xr:uid="{5AF45202-5B5A-4C20-B26D-52D218FB4E12}"/>
    <cellStyle name="Normal 42 2" xfId="6475" xr:uid="{7D900BF3-C1CA-434E-9E89-99FD74509549}"/>
    <cellStyle name="Normal 43" xfId="2484" xr:uid="{9247922A-2586-443D-ADAC-7E6D58A55377}"/>
    <cellStyle name="Normal 44" xfId="2495" xr:uid="{02609367-F105-43B8-84A6-AE0A442DA58F}"/>
    <cellStyle name="Normal 45" xfId="502" xr:uid="{00000000-0005-0000-0000-00005F010000}"/>
    <cellStyle name="Normal 46" xfId="8116" xr:uid="{E2C55D67-CE80-48EB-B881-8C38C9A79E10}"/>
    <cellStyle name="Normal 47" xfId="503" xr:uid="{00000000-0005-0000-0000-000060010000}"/>
    <cellStyle name="Normal 48" xfId="14990" xr:uid="{89C4CEF1-2C18-4AD5-ACE4-9629C4D99D6B}"/>
    <cellStyle name="Normal 49" xfId="505" xr:uid="{DC3F452F-1455-437E-9B91-6AE80E0BE464}"/>
    <cellStyle name="Normal 5" xfId="70" xr:uid="{00000000-0005-0000-0000-000061010000}"/>
    <cellStyle name="Normal 5 2" xfId="119" xr:uid="{00000000-0005-0000-0000-000062010000}"/>
    <cellStyle name="Normal 5 2 2" xfId="292" xr:uid="{00000000-0005-0000-0000-000063010000}"/>
    <cellStyle name="Normal 5 3" xfId="521" xr:uid="{F49815BF-9BDE-4D2F-8CA1-F7CABDEC362D}"/>
    <cellStyle name="Normal 5 3 2" xfId="981" xr:uid="{21CC3D7F-D1F2-4DA0-BB89-64DEBEDCE648}"/>
    <cellStyle name="Normal 5 3 3" xfId="560" xr:uid="{41C5B82F-0A0A-4D1F-8846-FE84F4EA6C35}"/>
    <cellStyle name="Normal 5 4" xfId="848" xr:uid="{CCC84BE0-8D90-4B16-8577-35F743FCC88B}"/>
    <cellStyle name="Normal 5 5" xfId="6490" xr:uid="{551178A4-75C3-4FB9-A341-B2EADF2AA92D}"/>
    <cellStyle name="Normal 5 6" xfId="520" xr:uid="{0E78D533-2F6F-4220-948D-24DA5A755F0F}"/>
    <cellStyle name="Normal 50" xfId="14993" xr:uid="{CD6AA856-2F20-424C-B2A7-8F8D205A327D}"/>
    <cellStyle name="Normal 6" xfId="71" xr:uid="{00000000-0005-0000-0000-000064010000}"/>
    <cellStyle name="Normal 6 10" xfId="970" xr:uid="{1ADE8D6D-250F-4FAA-B252-295180B0EC03}"/>
    <cellStyle name="Normal 6 10 10" xfId="2726" xr:uid="{ABC8A411-D893-4E0B-8721-4F30EBFD07AB}"/>
    <cellStyle name="Normal 6 10 10 2" xfId="16768" xr:uid="{5EB49067-95EE-4D24-B871-96925BC448FE}"/>
    <cellStyle name="Normal 6 10 11" xfId="6621" xr:uid="{9085F812-D641-4D97-B537-816EA82B7FFC}"/>
    <cellStyle name="Normal 6 10 11 2" xfId="20495" xr:uid="{FF30C520-1711-42EE-9D42-6369EE9A0292}"/>
    <cellStyle name="Normal 6 10 12" xfId="8148" xr:uid="{FEF6CA58-A784-47C9-AC87-15749EE2FBEF}"/>
    <cellStyle name="Normal 6 10 12 2" xfId="22013" xr:uid="{AA2A76B0-3AD3-4795-9F94-3C673A34A9B3}"/>
    <cellStyle name="Normal 6 10 13" xfId="11758" xr:uid="{1AD4CA15-F85E-436F-8C67-C2B5350D6CAC}"/>
    <cellStyle name="Normal 6 10 13 2" xfId="25622" xr:uid="{A507C475-51DA-45B9-9557-7214088C69A3}"/>
    <cellStyle name="Normal 6 10 14" xfId="13503" xr:uid="{56B30A9A-E4C1-4827-945D-E83DE3009E09}"/>
    <cellStyle name="Normal 6 10 14 2" xfId="27367" xr:uid="{D61B018D-246A-4309-958A-22F706092069}"/>
    <cellStyle name="Normal 6 10 15" xfId="15051" xr:uid="{7C97457F-CC35-4664-BE90-64FD41374FBF}"/>
    <cellStyle name="Normal 6 10 2" xfId="1056" xr:uid="{CC052703-B559-44BC-88E4-3B23564E9274}"/>
    <cellStyle name="Normal 6 10 2 10" xfId="6702" xr:uid="{498F2B2D-D7E9-4E40-B214-32FC0555B1D4}"/>
    <cellStyle name="Normal 6 10 2 10 2" xfId="20573" xr:uid="{CD9B77F5-2B07-4114-87EB-3B65C74A65A2}"/>
    <cellStyle name="Normal 6 10 2 11" xfId="8226" xr:uid="{932A9D10-D691-43AD-A7A7-75B2CC62F52B}"/>
    <cellStyle name="Normal 6 10 2 11 2" xfId="22091" xr:uid="{48E458D8-9C0F-4B40-9B55-A8F67C6C6E76}"/>
    <cellStyle name="Normal 6 10 2 12" xfId="11836" xr:uid="{473C167E-1B8C-4373-B021-2A8BF43A95B5}"/>
    <cellStyle name="Normal 6 10 2 12 2" xfId="25700" xr:uid="{0EC94600-984D-44DB-9E24-79662AF6AA68}"/>
    <cellStyle name="Normal 6 10 2 13" xfId="13581" xr:uid="{9BCE8474-7C9B-482F-96D8-2489B48D414F}"/>
    <cellStyle name="Normal 6 10 2 13 2" xfId="27445" xr:uid="{E51A8E58-8349-4D9C-B51D-4E08E8D16419}"/>
    <cellStyle name="Normal 6 10 2 14" xfId="15129" xr:uid="{94B5F4EE-9920-4B74-A9A0-009B81564357}"/>
    <cellStyle name="Normal 6 10 2 2" xfId="1180" xr:uid="{564C1B77-CEAE-461A-B7A5-81684AAF0A15}"/>
    <cellStyle name="Normal 6 10 2 2 10" xfId="8350" xr:uid="{370AC5FD-8AEC-4143-B13E-2A04967F9EA4}"/>
    <cellStyle name="Normal 6 10 2 2 10 2" xfId="22215" xr:uid="{450C1E75-31E4-4BC8-99BE-A2B4DB7C0F13}"/>
    <cellStyle name="Normal 6 10 2 2 11" xfId="11960" xr:uid="{089C3F97-0C91-4111-890C-ADEE31FC557E}"/>
    <cellStyle name="Normal 6 10 2 2 11 2" xfId="25824" xr:uid="{60F091ED-1283-4272-91BC-AA30651D541E}"/>
    <cellStyle name="Normal 6 10 2 2 12" xfId="13705" xr:uid="{2DA6FFC9-F162-4B94-8672-3AC5539AD4A4}"/>
    <cellStyle name="Normal 6 10 2 2 12 2" xfId="27569" xr:uid="{1A966E93-0F99-4827-9F7F-8157CD32B25E}"/>
    <cellStyle name="Normal 6 10 2 2 13" xfId="15253" xr:uid="{6735E296-4A47-4097-83CF-DFD45084182D}"/>
    <cellStyle name="Normal 6 10 2 2 2" xfId="1428" xr:uid="{42656233-6CCF-4864-AAE1-FE1CD3678367}"/>
    <cellStyle name="Normal 6 10 2 2 2 10" xfId="12208" xr:uid="{60B0A186-2BDD-4E3F-9B00-41A596BA5529}"/>
    <cellStyle name="Normal 6 10 2 2 2 10 2" xfId="26072" xr:uid="{178EF774-BEE7-42E8-91A9-B0DBD9F08990}"/>
    <cellStyle name="Normal 6 10 2 2 2 11" xfId="13953" xr:uid="{F21A731A-2933-469B-91A5-A9F0A0C6CE95}"/>
    <cellStyle name="Normal 6 10 2 2 2 11 2" xfId="27817" xr:uid="{7DC646FF-3B4F-488E-B6B0-BE7C96CA8B44}"/>
    <cellStyle name="Normal 6 10 2 2 2 12" xfId="15501" xr:uid="{B4BB1BC0-9BA9-4212-842D-E3C487537124}"/>
    <cellStyle name="Normal 6 10 2 2 2 2" xfId="1934" xr:uid="{51FEE63B-FB5B-4324-A7A1-786BB6A68322}"/>
    <cellStyle name="Normal 6 10 2 2 2 2 2" xfId="4656" xr:uid="{3FA59DF3-4FC5-4452-94BB-BD3DF89990BF}"/>
    <cellStyle name="Normal 6 10 2 2 2 2 2 2" xfId="10102" xr:uid="{09F26145-2EB2-481F-8163-C2FA90F2F9AD}"/>
    <cellStyle name="Normal 6 10 2 2 2 2 2 2 2" xfId="23967" xr:uid="{FE6D25D3-1E6B-4C5F-ACA7-491E23060689}"/>
    <cellStyle name="Normal 6 10 2 2 2 2 2 3" xfId="18690" xr:uid="{367EB938-B220-4941-B1BC-39E5D353BE46}"/>
    <cellStyle name="Normal 6 10 2 2 2 2 3" xfId="3646" xr:uid="{9CCDB71D-2E52-4F1B-B168-6E10DF30A391}"/>
    <cellStyle name="Normal 6 10 2 2 2 2 3 2" xfId="17688" xr:uid="{629AF5AA-0918-4542-8CA1-E3F1C9614E6E}"/>
    <cellStyle name="Normal 6 10 2 2 2 2 4" xfId="7580" xr:uid="{F5C71C42-987B-4FC5-9D27-5F4D08107656}"/>
    <cellStyle name="Normal 6 10 2 2 2 2 4 2" xfId="21451" xr:uid="{5150BF6F-2454-424F-9B90-EA7646E970D5}"/>
    <cellStyle name="Normal 6 10 2 2 2 2 5" xfId="9094" xr:uid="{E108C592-8010-4BFC-8F61-2A3A7171D228}"/>
    <cellStyle name="Normal 6 10 2 2 2 2 5 2" xfId="22959" xr:uid="{667691EA-EB68-42EA-BCF4-8693C22E5C31}"/>
    <cellStyle name="Normal 6 10 2 2 2 2 6" xfId="12714" xr:uid="{F8F6039B-CBA4-4296-9EAE-68E3220D788A}"/>
    <cellStyle name="Normal 6 10 2 2 2 2 6 2" xfId="26578" xr:uid="{D8F7054F-EE3A-420A-83F4-619EFA744805}"/>
    <cellStyle name="Normal 6 10 2 2 2 2 7" xfId="14459" xr:uid="{4AEF3D42-F8FE-49AF-8A0F-3728388E3AF7}"/>
    <cellStyle name="Normal 6 10 2 2 2 2 7 2" xfId="28323" xr:uid="{DE0E27AE-C760-4541-91FC-0CC0DD5078B3}"/>
    <cellStyle name="Normal 6 10 2 2 2 2 8" xfId="16007" xr:uid="{F511571F-C1B0-4B62-BF9D-3AB5D799C9A9}"/>
    <cellStyle name="Normal 6 10 2 2 2 3" xfId="2442" xr:uid="{93078BC4-66CF-4E8F-80FF-C066A7DD8261}"/>
    <cellStyle name="Normal 6 10 2 2 2 3 2" xfId="4162" xr:uid="{3408A36E-97EA-46DC-AC8A-9F9D51A7A3F9}"/>
    <cellStyle name="Normal 6 10 2 2 2 3 2 2" xfId="18196" xr:uid="{3A1E828E-DFB7-4BE7-BA8F-4871E8C00852}"/>
    <cellStyle name="Normal 6 10 2 2 2 3 3" xfId="8088" xr:uid="{24DABB19-5CBD-4931-8376-FBC32AAC1515}"/>
    <cellStyle name="Normal 6 10 2 2 2 3 3 2" xfId="21957" xr:uid="{7A6741CE-0598-4595-9D18-1D92BAABB67B}"/>
    <cellStyle name="Normal 6 10 2 2 2 3 4" xfId="9606" xr:uid="{5A69DE4B-DAE5-4175-B3C3-B5F73CA855EB}"/>
    <cellStyle name="Normal 6 10 2 2 2 3 4 2" xfId="23471" xr:uid="{57C75DB8-2D88-4572-AACB-F2FAC2D9B919}"/>
    <cellStyle name="Normal 6 10 2 2 2 3 5" xfId="13220" xr:uid="{A47F65E0-E82C-4856-9ADF-470B6A47D55F}"/>
    <cellStyle name="Normal 6 10 2 2 2 3 5 2" xfId="27084" xr:uid="{A287523E-3C7D-4701-A0BD-46E06BE15203}"/>
    <cellStyle name="Normal 6 10 2 2 2 3 6" xfId="14965" xr:uid="{4F560D0E-A22F-4F6E-A21E-6EABE18519F4}"/>
    <cellStyle name="Normal 6 10 2 2 2 3 6 2" xfId="28829" xr:uid="{663F35E1-4535-4778-911B-EA2946ACAC54}"/>
    <cellStyle name="Normal 6 10 2 2 2 3 7" xfId="16513" xr:uid="{138CDB29-E11E-4539-AD7C-22175FAD70C2}"/>
    <cellStyle name="Normal 6 10 2 2 2 4" xfId="5134" xr:uid="{8D26DB2C-E2C9-446B-93CA-7834F1F1D8EE}"/>
    <cellStyle name="Normal 6 10 2 2 2 4 2" xfId="10604" xr:uid="{218A5128-8A09-4142-B451-1F100B5D4AAD}"/>
    <cellStyle name="Normal 6 10 2 2 2 4 2 2" xfId="24469" xr:uid="{10270581-9467-42C1-A361-F532AC6B4345}"/>
    <cellStyle name="Normal 6 10 2 2 2 4 3" xfId="19168" xr:uid="{D7D88D11-8D18-4D74-9A92-F46ED4CBFC6D}"/>
    <cellStyle name="Normal 6 10 2 2 2 5" xfId="5632" xr:uid="{788C516B-EE50-4F2E-BEE3-B301D6E9E394}"/>
    <cellStyle name="Normal 6 10 2 2 2 5 2" xfId="11106" xr:uid="{DD72A516-E492-453E-8435-46355A5A5359}"/>
    <cellStyle name="Normal 6 10 2 2 2 5 2 2" xfId="24971" xr:uid="{D26094D5-9FC5-4E18-9935-030B9404FF81}"/>
    <cellStyle name="Normal 6 10 2 2 2 5 3" xfId="19666" xr:uid="{1DE30E63-3C99-4AE1-B89D-C04C7F192B00}"/>
    <cellStyle name="Normal 6 10 2 2 2 6" xfId="6134" xr:uid="{1E93DB95-0C35-4F69-9492-E097E56C3234}"/>
    <cellStyle name="Normal 6 10 2 2 2 6 2" xfId="11608" xr:uid="{C3AAB6CB-1815-4BAD-B985-BC83D47B52EF}"/>
    <cellStyle name="Normal 6 10 2 2 2 6 2 2" xfId="25473" xr:uid="{AE285BBE-D42B-4F98-B5D0-FAE226BBB5A6}"/>
    <cellStyle name="Normal 6 10 2 2 2 6 3" xfId="20168" xr:uid="{EC43DF96-E5D5-4971-A6C8-229F931A6A84}"/>
    <cellStyle name="Normal 6 10 2 2 2 7" xfId="3152" xr:uid="{CC8F7369-331D-47BA-91C6-51E8847DC5C3}"/>
    <cellStyle name="Normal 6 10 2 2 2 7 2" xfId="17194" xr:uid="{109FB2BE-BDB6-44E4-BF51-200825313AF8}"/>
    <cellStyle name="Normal 6 10 2 2 2 8" xfId="7074" xr:uid="{B6427AAA-1051-4BF6-A19E-6482B9BB82B5}"/>
    <cellStyle name="Normal 6 10 2 2 2 8 2" xfId="20945" xr:uid="{3AF1C57D-AD6A-4655-BEA5-7F3DA4753866}"/>
    <cellStyle name="Normal 6 10 2 2 2 9" xfId="8598" xr:uid="{E8652D08-E517-48F3-B6EE-178E086DA0D4}"/>
    <cellStyle name="Normal 6 10 2 2 2 9 2" xfId="22463" xr:uid="{8D8F2F37-0318-47EC-8E43-1C5ABB28A3A0}"/>
    <cellStyle name="Normal 6 10 2 2 3" xfId="1686" xr:uid="{53DFACAC-A462-462D-B80B-F548EF257E96}"/>
    <cellStyle name="Normal 6 10 2 2 3 2" xfId="4408" xr:uid="{3A511B04-3D1D-4A26-A93A-1E6B131AC270}"/>
    <cellStyle name="Normal 6 10 2 2 3 2 2" xfId="9854" xr:uid="{E7A9968F-8DD5-4514-9CB1-9DC65DCC1A26}"/>
    <cellStyle name="Normal 6 10 2 2 3 2 2 2" xfId="23719" xr:uid="{2DD039D7-30BE-4179-A19C-A8F0FE7D447F}"/>
    <cellStyle name="Normal 6 10 2 2 3 2 3" xfId="18442" xr:uid="{5DCC520D-FD17-4CE6-B91C-858232967BDB}"/>
    <cellStyle name="Normal 6 10 2 2 3 3" xfId="3398" xr:uid="{24216F49-F800-40A9-89B3-68BB79C0EAE0}"/>
    <cellStyle name="Normal 6 10 2 2 3 3 2" xfId="17440" xr:uid="{A2DA86E7-D8B9-4939-9CC3-535361DE3581}"/>
    <cellStyle name="Normal 6 10 2 2 3 4" xfId="7332" xr:uid="{DE40C7DB-F475-4555-8118-A42847ED2A6D}"/>
    <cellStyle name="Normal 6 10 2 2 3 4 2" xfId="21203" xr:uid="{A071CE75-51F0-4EB0-AAC7-DEFB575D5C74}"/>
    <cellStyle name="Normal 6 10 2 2 3 5" xfId="8846" xr:uid="{37F902D8-226B-403A-8510-7116569FE726}"/>
    <cellStyle name="Normal 6 10 2 2 3 5 2" xfId="22711" xr:uid="{1290605B-A2F2-4DD4-8F9C-A7A7764E75ED}"/>
    <cellStyle name="Normal 6 10 2 2 3 6" xfId="12466" xr:uid="{3EA844D4-6173-4C1B-BE04-63B44F1372CE}"/>
    <cellStyle name="Normal 6 10 2 2 3 6 2" xfId="26330" xr:uid="{E390B70A-1B91-44B9-8017-CD3FB4F344DC}"/>
    <cellStyle name="Normal 6 10 2 2 3 7" xfId="14211" xr:uid="{64C6A3EF-65C3-48C1-9E33-3F2984DC3067}"/>
    <cellStyle name="Normal 6 10 2 2 3 7 2" xfId="28075" xr:uid="{7986482C-CB31-4B84-ADDB-785BE2BDAE29}"/>
    <cellStyle name="Normal 6 10 2 2 3 8" xfId="15759" xr:uid="{8CB955D0-DBF3-4D7F-B1A0-DB9A8366900D}"/>
    <cellStyle name="Normal 6 10 2 2 4" xfId="2194" xr:uid="{410FAB36-036F-41B3-97BE-23B95A47F786}"/>
    <cellStyle name="Normal 6 10 2 2 4 2" xfId="3914" xr:uid="{A1E0BBDD-CC08-4164-B45A-53CFF627B84E}"/>
    <cellStyle name="Normal 6 10 2 2 4 2 2" xfId="17948" xr:uid="{C32010CF-E94E-485F-B699-92B72ECDF023}"/>
    <cellStyle name="Normal 6 10 2 2 4 3" xfId="7840" xr:uid="{8034A635-6095-4FF3-8616-2CD749887403}"/>
    <cellStyle name="Normal 6 10 2 2 4 3 2" xfId="21709" xr:uid="{BEB9FFA0-567E-4C74-8BC3-471B0ADD7ED8}"/>
    <cellStyle name="Normal 6 10 2 2 4 4" xfId="9358" xr:uid="{BAA786F4-35FF-47E9-B8C1-59931100B6F5}"/>
    <cellStyle name="Normal 6 10 2 2 4 4 2" xfId="23223" xr:uid="{086516B8-DAB5-4A85-9609-19716EDD00FE}"/>
    <cellStyle name="Normal 6 10 2 2 4 5" xfId="12972" xr:uid="{6193E8EC-CD93-42CF-B9D7-AFF7FD412C23}"/>
    <cellStyle name="Normal 6 10 2 2 4 5 2" xfId="26836" xr:uid="{68C754EE-D44F-4E06-A0C1-2EDD382A0991}"/>
    <cellStyle name="Normal 6 10 2 2 4 6" xfId="14717" xr:uid="{2F2497B5-D3C6-4C4C-8A3E-4EB8D66EC1CA}"/>
    <cellStyle name="Normal 6 10 2 2 4 6 2" xfId="28581" xr:uid="{4E464E12-12C4-4AB3-874A-2BDF10F6EB14}"/>
    <cellStyle name="Normal 6 10 2 2 4 7" xfId="16265" xr:uid="{6EA8D48E-096B-4D5F-A7DE-3F395AB8FE30}"/>
    <cellStyle name="Normal 6 10 2 2 5" xfId="4895" xr:uid="{115ED9EC-30FB-46EF-832D-2E8AA9040331}"/>
    <cellStyle name="Normal 6 10 2 2 5 2" xfId="10356" xr:uid="{5FBE514C-8B63-407E-958B-B5EF72D87EF9}"/>
    <cellStyle name="Normal 6 10 2 2 5 2 2" xfId="24221" xr:uid="{4CCBB776-43CD-48E0-A637-BC0AA0C14F55}"/>
    <cellStyle name="Normal 6 10 2 2 5 3" xfId="18929" xr:uid="{1D10C1BA-6A2E-4D02-9B61-CCEC1B2AC545}"/>
    <cellStyle name="Normal 6 10 2 2 6" xfId="5384" xr:uid="{180BBC44-7215-40F3-8E31-515F9208497A}"/>
    <cellStyle name="Normal 6 10 2 2 6 2" xfId="10858" xr:uid="{FC3C6434-D54C-456F-A7DF-83188F814F24}"/>
    <cellStyle name="Normal 6 10 2 2 6 2 2" xfId="24723" xr:uid="{A587FD16-2F43-4AB3-AE71-BECEDA226E6A}"/>
    <cellStyle name="Normal 6 10 2 2 6 3" xfId="19418" xr:uid="{08197C15-30AB-470B-8C17-32DB72808318}"/>
    <cellStyle name="Normal 6 10 2 2 7" xfId="5886" xr:uid="{B253148A-6FCE-4976-91B9-E918AAA0F7D4}"/>
    <cellStyle name="Normal 6 10 2 2 7 2" xfId="11360" xr:uid="{4A7391A3-566D-416F-9CDD-828A371F6580}"/>
    <cellStyle name="Normal 6 10 2 2 7 2 2" xfId="25225" xr:uid="{0E69C758-C7D4-4020-807B-8B113207E0C9}"/>
    <cellStyle name="Normal 6 10 2 2 7 3" xfId="19920" xr:uid="{9F623222-A932-4584-A5DE-60CC2EDF935E}"/>
    <cellStyle name="Normal 6 10 2 2 8" xfId="2911" xr:uid="{0828789D-C213-4A4A-B7F0-6BEBFD61D21A}"/>
    <cellStyle name="Normal 6 10 2 2 8 2" xfId="16953" xr:uid="{5E7B1398-18E1-4F21-A803-29360DBA8B68}"/>
    <cellStyle name="Normal 6 10 2 2 9" xfId="6826" xr:uid="{DC6853AA-B8EF-45EC-83BA-D6D29E03EA37}"/>
    <cellStyle name="Normal 6 10 2 2 9 2" xfId="20697" xr:uid="{59C33CDC-C0C5-4688-AF07-D7BA4F831AC1}"/>
    <cellStyle name="Normal 6 10 2 3" xfId="1304" xr:uid="{99B30049-9622-45B5-8FFE-383D274E4F15}"/>
    <cellStyle name="Normal 6 10 2 3 10" xfId="12084" xr:uid="{347D03A8-DCA7-4DDF-AC4E-A73BD2ABE944}"/>
    <cellStyle name="Normal 6 10 2 3 10 2" xfId="25948" xr:uid="{A40D33D4-971E-4629-9B93-2232A647B164}"/>
    <cellStyle name="Normal 6 10 2 3 11" xfId="13829" xr:uid="{521F4573-98C2-472E-B5B2-CF601288A390}"/>
    <cellStyle name="Normal 6 10 2 3 11 2" xfId="27693" xr:uid="{F8EC7766-6792-41B6-8816-8B276B2DABAD}"/>
    <cellStyle name="Normal 6 10 2 3 12" xfId="15377" xr:uid="{C94A3D32-166B-4F21-8D56-11B227FA116B}"/>
    <cellStyle name="Normal 6 10 2 3 2" xfId="1810" xr:uid="{DB44FD18-EB02-49B9-ADEB-518DBED2149E}"/>
    <cellStyle name="Normal 6 10 2 3 2 2" xfId="4532" xr:uid="{84E6470C-DED1-4C38-B90D-8726D99038CA}"/>
    <cellStyle name="Normal 6 10 2 3 2 2 2" xfId="9978" xr:uid="{0E9D7FCA-DFC5-4A4B-ACFE-0339A726F05A}"/>
    <cellStyle name="Normal 6 10 2 3 2 2 2 2" xfId="23843" xr:uid="{CE026647-971A-4726-A673-166342617D5A}"/>
    <cellStyle name="Normal 6 10 2 3 2 2 3" xfId="18566" xr:uid="{5629B7F6-1F29-4B6D-8F20-EDA01297FDA5}"/>
    <cellStyle name="Normal 6 10 2 3 2 3" xfId="3522" xr:uid="{EC025A61-9319-4552-A339-C95171B0D86B}"/>
    <cellStyle name="Normal 6 10 2 3 2 3 2" xfId="17564" xr:uid="{B4570ACB-1CB4-49B5-A31A-88E799B73BFC}"/>
    <cellStyle name="Normal 6 10 2 3 2 4" xfId="7456" xr:uid="{1A2A533B-DFAB-41F3-9D37-CFE1035963D3}"/>
    <cellStyle name="Normal 6 10 2 3 2 4 2" xfId="21327" xr:uid="{3FF7AAFC-1A51-4792-9451-2B680D757E4E}"/>
    <cellStyle name="Normal 6 10 2 3 2 5" xfId="8970" xr:uid="{6874B0E2-F570-4188-990A-A4FDBCA4DBB7}"/>
    <cellStyle name="Normal 6 10 2 3 2 5 2" xfId="22835" xr:uid="{9B5833FC-D684-4160-B9B1-F511C7946A3E}"/>
    <cellStyle name="Normal 6 10 2 3 2 6" xfId="12590" xr:uid="{EEC24ECB-A1C6-4083-BB96-4828C2C391D1}"/>
    <cellStyle name="Normal 6 10 2 3 2 6 2" xfId="26454" xr:uid="{0F5B2B0B-44A5-4750-B62E-3167194F00C1}"/>
    <cellStyle name="Normal 6 10 2 3 2 7" xfId="14335" xr:uid="{4C43BD31-908C-4505-AF39-1954B91604C8}"/>
    <cellStyle name="Normal 6 10 2 3 2 7 2" xfId="28199" xr:uid="{731A0348-EB2B-4FC1-9268-84FAA9EB9ACB}"/>
    <cellStyle name="Normal 6 10 2 3 2 8" xfId="15883" xr:uid="{504A5A4E-E294-4128-B210-B5F90E1BA3B9}"/>
    <cellStyle name="Normal 6 10 2 3 3" xfId="2318" xr:uid="{461AC3BD-008E-415A-97E3-3FE38C064C49}"/>
    <cellStyle name="Normal 6 10 2 3 3 2" xfId="4038" xr:uid="{7B909C3A-FC67-437D-8133-161B7A2E7941}"/>
    <cellStyle name="Normal 6 10 2 3 3 2 2" xfId="18072" xr:uid="{4154611F-8540-411D-9472-1F091029FA78}"/>
    <cellStyle name="Normal 6 10 2 3 3 3" xfId="7964" xr:uid="{8F01326C-2E56-4218-B77E-24C2415F93E5}"/>
    <cellStyle name="Normal 6 10 2 3 3 3 2" xfId="21833" xr:uid="{960A35D2-F9AC-41ED-9C83-F23BEC05986A}"/>
    <cellStyle name="Normal 6 10 2 3 3 4" xfId="9482" xr:uid="{1138F88A-54E2-4ABC-A99B-8134B2EF88C7}"/>
    <cellStyle name="Normal 6 10 2 3 3 4 2" xfId="23347" xr:uid="{022DFAF2-353C-419F-881D-E17F37C911C8}"/>
    <cellStyle name="Normal 6 10 2 3 3 5" xfId="13096" xr:uid="{DB83E23A-6124-420B-A246-2FC9C2178CFA}"/>
    <cellStyle name="Normal 6 10 2 3 3 5 2" xfId="26960" xr:uid="{DE953C6C-49D1-44A3-ADCD-CC129A31B14D}"/>
    <cellStyle name="Normal 6 10 2 3 3 6" xfId="14841" xr:uid="{D560D59F-4C9D-40A3-B16F-AE13CB066990}"/>
    <cellStyle name="Normal 6 10 2 3 3 6 2" xfId="28705" xr:uid="{12774B55-0759-43CA-A206-58E7F230B173}"/>
    <cellStyle name="Normal 6 10 2 3 3 7" xfId="16389" xr:uid="{3FDDD197-D175-4F19-966A-B5CC57C030A9}"/>
    <cellStyle name="Normal 6 10 2 3 4" xfId="5011" xr:uid="{1320E501-2322-4E04-8D94-F1413974D557}"/>
    <cellStyle name="Normal 6 10 2 3 4 2" xfId="10480" xr:uid="{7FB03932-0D24-46D0-97C7-C6A93AD996D0}"/>
    <cellStyle name="Normal 6 10 2 3 4 2 2" xfId="24345" xr:uid="{9831C954-E4D2-45C6-8413-ACD31CA7BA35}"/>
    <cellStyle name="Normal 6 10 2 3 4 3" xfId="19045" xr:uid="{84771670-4897-4976-9C6F-2C762980FA07}"/>
    <cellStyle name="Normal 6 10 2 3 5" xfId="5508" xr:uid="{6AF8514F-1713-47A4-A275-4E0DF9D84CE3}"/>
    <cellStyle name="Normal 6 10 2 3 5 2" xfId="10982" xr:uid="{CE1F4D3F-A9CB-4261-9938-D01A8D21C40B}"/>
    <cellStyle name="Normal 6 10 2 3 5 2 2" xfId="24847" xr:uid="{35CE99C2-C96B-4CA4-B435-623B25F53B54}"/>
    <cellStyle name="Normal 6 10 2 3 5 3" xfId="19542" xr:uid="{00DCCAD7-6035-4DF2-8B23-F5C9E754297A}"/>
    <cellStyle name="Normal 6 10 2 3 6" xfId="6010" xr:uid="{D8A161C2-C1A4-4B40-99F7-70FA0712F19E}"/>
    <cellStyle name="Normal 6 10 2 3 6 2" xfId="11484" xr:uid="{46D31B5D-7529-4E42-B037-3CF520D2E1BB}"/>
    <cellStyle name="Normal 6 10 2 3 6 2 2" xfId="25349" xr:uid="{01E8C369-FB92-496E-906B-9A15D42481F2}"/>
    <cellStyle name="Normal 6 10 2 3 6 3" xfId="20044" xr:uid="{64892875-16D0-4B34-BFF5-C67FBF8516CD}"/>
    <cellStyle name="Normal 6 10 2 3 7" xfId="3029" xr:uid="{3E2FB6AB-3B18-4187-81E2-93F74A2473BB}"/>
    <cellStyle name="Normal 6 10 2 3 7 2" xfId="17071" xr:uid="{5277827B-6C6A-4240-B3A3-E43ECB710A33}"/>
    <cellStyle name="Normal 6 10 2 3 8" xfId="6950" xr:uid="{9E6B3B87-385C-4965-8287-35198802E6C3}"/>
    <cellStyle name="Normal 6 10 2 3 8 2" xfId="20821" xr:uid="{4F2BB209-0FAA-42A9-A0A3-81529FA4437F}"/>
    <cellStyle name="Normal 6 10 2 3 9" xfId="8474" xr:uid="{0479A23C-2FDE-4F51-B5F6-0C771C575283}"/>
    <cellStyle name="Normal 6 10 2 3 9 2" xfId="22339" xr:uid="{4A73E93D-379F-49AE-B8A6-E7AF5AB46EAB}"/>
    <cellStyle name="Normal 6 10 2 4" xfId="1562" xr:uid="{5805F5F5-3083-4F2C-99C1-4AF98E2C012C}"/>
    <cellStyle name="Normal 6 10 2 4 2" xfId="4285" xr:uid="{BAF78C7A-69AB-4C47-8405-B7E62ED115E5}"/>
    <cellStyle name="Normal 6 10 2 4 2 2" xfId="9730" xr:uid="{0AA08325-0AFF-4A32-A012-4F86F66B7722}"/>
    <cellStyle name="Normal 6 10 2 4 2 2 2" xfId="23595" xr:uid="{F9BF36D3-B698-4EFE-B7E2-4C3C388867B3}"/>
    <cellStyle name="Normal 6 10 2 4 2 3" xfId="18319" xr:uid="{D8B69B68-C8A7-4F8B-992C-9C58576D102A}"/>
    <cellStyle name="Normal 6 10 2 4 3" xfId="3275" xr:uid="{9963659D-5A99-4EAF-8B01-254929E990F2}"/>
    <cellStyle name="Normal 6 10 2 4 3 2" xfId="17317" xr:uid="{8158FA0A-2762-4015-848E-CE9B1FAD53E6}"/>
    <cellStyle name="Normal 6 10 2 4 4" xfId="7208" xr:uid="{C7F7C547-9977-4B8C-84E0-EE4E84359A01}"/>
    <cellStyle name="Normal 6 10 2 4 4 2" xfId="21079" xr:uid="{E0F4FED7-24D7-4D21-9A68-AB78AA5A0BAB}"/>
    <cellStyle name="Normal 6 10 2 4 5" xfId="8722" xr:uid="{A4A7B452-0B47-4C25-9E8A-AABC2639A885}"/>
    <cellStyle name="Normal 6 10 2 4 5 2" xfId="22587" xr:uid="{C47226B0-7199-4151-8254-E726418412B3}"/>
    <cellStyle name="Normal 6 10 2 4 6" xfId="12342" xr:uid="{608647AE-0806-4715-9C31-8A229D15562E}"/>
    <cellStyle name="Normal 6 10 2 4 6 2" xfId="26206" xr:uid="{CF1DD46C-DFF9-4189-9A5F-28BD6626704A}"/>
    <cellStyle name="Normal 6 10 2 4 7" xfId="14087" xr:uid="{A6FCDF5A-4FE7-4705-8F6D-BCCB7BBDC879}"/>
    <cellStyle name="Normal 6 10 2 4 7 2" xfId="27951" xr:uid="{EA7FEE8A-B2A7-4F0C-9628-34EAC206074E}"/>
    <cellStyle name="Normal 6 10 2 4 8" xfId="15635" xr:uid="{9383F447-D6F6-4800-B657-1BC99FD3AD6F}"/>
    <cellStyle name="Normal 6 10 2 5" xfId="2070" xr:uid="{C5D2128E-23DB-4280-A028-4B54765335C6}"/>
    <cellStyle name="Normal 6 10 2 5 2" xfId="3790" xr:uid="{35A42F08-F174-4595-93F6-E8CBFFFB916A}"/>
    <cellStyle name="Normal 6 10 2 5 2 2" xfId="17824" xr:uid="{792F4A98-0B11-4FC0-9351-94342DAB4D95}"/>
    <cellStyle name="Normal 6 10 2 5 3" xfId="7716" xr:uid="{B90EABD7-AA8F-4192-8361-A95A7623011C}"/>
    <cellStyle name="Normal 6 10 2 5 3 2" xfId="21585" xr:uid="{7DC338AE-482C-488E-9E82-304C5316F626}"/>
    <cellStyle name="Normal 6 10 2 5 4" xfId="9234" xr:uid="{C7CA8ADC-BE25-41C1-A3AA-6E6142450331}"/>
    <cellStyle name="Normal 6 10 2 5 4 2" xfId="23099" xr:uid="{C8A115F0-0188-4722-87CF-3906760988B3}"/>
    <cellStyle name="Normal 6 10 2 5 5" xfId="12848" xr:uid="{33EF3CD1-5424-4D12-B9BB-2A3751C20624}"/>
    <cellStyle name="Normal 6 10 2 5 5 2" xfId="26712" xr:uid="{46CF238A-02BB-4C9D-AA3B-509AF5BF87E0}"/>
    <cellStyle name="Normal 6 10 2 5 6" xfId="14593" xr:uid="{AE6D8F89-7FFF-4A48-BD7E-2FF84EB020D5}"/>
    <cellStyle name="Normal 6 10 2 5 6 2" xfId="28457" xr:uid="{9E49E1B6-EC13-445A-9BFF-63262254E5F3}"/>
    <cellStyle name="Normal 6 10 2 5 7" xfId="16141" xr:uid="{72C8597C-64FD-4800-88B6-D9D463D1B7E3}"/>
    <cellStyle name="Normal 6 10 2 6" xfId="4781" xr:uid="{EA877348-63B3-42E9-9564-DE5AEA36B82F}"/>
    <cellStyle name="Normal 6 10 2 6 2" xfId="10232" xr:uid="{84DD7E80-A18D-4169-8AC9-1D8A5678B43B}"/>
    <cellStyle name="Normal 6 10 2 6 2 2" xfId="24097" xr:uid="{78B14D68-0758-4FEF-BF9D-403A8B21A343}"/>
    <cellStyle name="Normal 6 10 2 6 3" xfId="18815" xr:uid="{1565F250-E122-43B8-98D8-3CBD24C9D8E9}"/>
    <cellStyle name="Normal 6 10 2 7" xfId="5260" xr:uid="{63048303-0715-45B4-973B-F1D5D41F41B6}"/>
    <cellStyle name="Normal 6 10 2 7 2" xfId="10734" xr:uid="{DAF16862-FBBC-4AFA-AE13-7041A6C1558E}"/>
    <cellStyle name="Normal 6 10 2 7 2 2" xfId="24599" xr:uid="{CF3AC83E-1246-4820-A297-061728451F6D}"/>
    <cellStyle name="Normal 6 10 2 7 3" xfId="19294" xr:uid="{420FB078-451D-448B-B2C8-1D2C88CD2594}"/>
    <cellStyle name="Normal 6 10 2 8" xfId="5762" xr:uid="{F996F8AE-7028-4003-A9DB-9A836FD8CC58}"/>
    <cellStyle name="Normal 6 10 2 8 2" xfId="11236" xr:uid="{F3592694-60A7-4585-AD49-C49E820584DB}"/>
    <cellStyle name="Normal 6 10 2 8 2 2" xfId="25101" xr:uid="{B0A41BA6-C16F-4680-994A-6A5DACF60389}"/>
    <cellStyle name="Normal 6 10 2 8 3" xfId="19796" xr:uid="{813C6D7C-9E25-4DA1-AD08-5686C4DCFC64}"/>
    <cellStyle name="Normal 6 10 2 9" xfId="2797" xr:uid="{2CF6D944-7031-41AE-AB91-2C8C2515332C}"/>
    <cellStyle name="Normal 6 10 2 9 2" xfId="16839" xr:uid="{24E083AA-1605-4521-8C21-06E502AB2F3B}"/>
    <cellStyle name="Normal 6 10 3" xfId="1102" xr:uid="{BD714D07-4F73-4DF8-AEA8-61F0B1653184}"/>
    <cellStyle name="Normal 6 10 3 10" xfId="8272" xr:uid="{BC81FB09-BDDF-4A91-9BF1-F5DB44E03E8C}"/>
    <cellStyle name="Normal 6 10 3 10 2" xfId="22137" xr:uid="{9C0C762E-CD64-45A7-B85D-103878AC94B2}"/>
    <cellStyle name="Normal 6 10 3 11" xfId="11882" xr:uid="{151AB338-20DD-4344-9D91-32435E489EF0}"/>
    <cellStyle name="Normal 6 10 3 11 2" xfId="25746" xr:uid="{B262C8AA-A43F-4F61-AF63-47494E8E508E}"/>
    <cellStyle name="Normal 6 10 3 12" xfId="13627" xr:uid="{267AFB4D-68EB-452E-9075-360BBCD4880C}"/>
    <cellStyle name="Normal 6 10 3 12 2" xfId="27491" xr:uid="{75D04D2F-8231-4446-B1CF-34A36A1D813A}"/>
    <cellStyle name="Normal 6 10 3 13" xfId="15175" xr:uid="{47E925E3-7E80-4291-8EA2-8E5B42190F59}"/>
    <cellStyle name="Normal 6 10 3 2" xfId="1350" xr:uid="{2595CB4F-6FA6-4F18-9CCE-DAD6D26C8CFE}"/>
    <cellStyle name="Normal 6 10 3 2 10" xfId="12130" xr:uid="{9DB1C62A-5AB8-4D8C-A5F6-E20874550761}"/>
    <cellStyle name="Normal 6 10 3 2 10 2" xfId="25994" xr:uid="{9E303B98-4AAF-4D07-BFE7-B807E914822A}"/>
    <cellStyle name="Normal 6 10 3 2 11" xfId="13875" xr:uid="{67DB370E-7453-4725-843F-F964740DD086}"/>
    <cellStyle name="Normal 6 10 3 2 11 2" xfId="27739" xr:uid="{1CDB2B1D-4166-4F34-BE49-69F22E65F9D6}"/>
    <cellStyle name="Normal 6 10 3 2 12" xfId="15423" xr:uid="{A1B60631-F138-4CFB-AA32-5A21DB3CE2E9}"/>
    <cellStyle name="Normal 6 10 3 2 2" xfId="1856" xr:uid="{3FDA0BE9-3E89-40C4-914B-121D540BEC96}"/>
    <cellStyle name="Normal 6 10 3 2 2 2" xfId="4578" xr:uid="{8182C1E9-2A9A-43CE-B001-F56AAC36ABB0}"/>
    <cellStyle name="Normal 6 10 3 2 2 2 2" xfId="10024" xr:uid="{C2089519-1290-42F0-AE3F-A71C9BB7EDED}"/>
    <cellStyle name="Normal 6 10 3 2 2 2 2 2" xfId="23889" xr:uid="{6C3406BB-4A12-4B40-8543-DC7448548881}"/>
    <cellStyle name="Normal 6 10 3 2 2 2 3" xfId="18612" xr:uid="{4D0C6BAB-9405-4844-A41E-BB3193381E9B}"/>
    <cellStyle name="Normal 6 10 3 2 2 3" xfId="3568" xr:uid="{7F00F52D-D5D1-4593-896C-8B954C8BBD2C}"/>
    <cellStyle name="Normal 6 10 3 2 2 3 2" xfId="17610" xr:uid="{4EEF961A-EFCD-4286-A560-FA206AC1C8AB}"/>
    <cellStyle name="Normal 6 10 3 2 2 4" xfId="7502" xr:uid="{02DD0664-E8EE-48B6-80AA-F728ABEE5972}"/>
    <cellStyle name="Normal 6 10 3 2 2 4 2" xfId="21373" xr:uid="{EE82C224-636D-4096-A3ED-A82B7F709DD9}"/>
    <cellStyle name="Normal 6 10 3 2 2 5" xfId="9016" xr:uid="{048A6410-BFF6-4406-A4F8-7D58FDBEAC8D}"/>
    <cellStyle name="Normal 6 10 3 2 2 5 2" xfId="22881" xr:uid="{C738D5EE-3B64-4566-A1B2-64AECCC4DA78}"/>
    <cellStyle name="Normal 6 10 3 2 2 6" xfId="12636" xr:uid="{DA749746-F0D7-4FB1-A139-5F9FFF5B1F4F}"/>
    <cellStyle name="Normal 6 10 3 2 2 6 2" xfId="26500" xr:uid="{AB5B183A-39AE-42E7-BBAF-948B49FD36A7}"/>
    <cellStyle name="Normal 6 10 3 2 2 7" xfId="14381" xr:uid="{439668CC-5B9B-4A0A-94E2-12EE9E3347F3}"/>
    <cellStyle name="Normal 6 10 3 2 2 7 2" xfId="28245" xr:uid="{A87D5907-F719-446A-B75C-9AE7CEBE0D29}"/>
    <cellStyle name="Normal 6 10 3 2 2 8" xfId="15929" xr:uid="{5253EDB7-E75A-4C11-A9FF-921CADD1169F}"/>
    <cellStyle name="Normal 6 10 3 2 3" xfId="2364" xr:uid="{932821C0-3D05-4F42-B636-FE546B3EC8A4}"/>
    <cellStyle name="Normal 6 10 3 2 3 2" xfId="4084" xr:uid="{7599C8B6-BBCF-49BD-B761-51F2DACE0AE3}"/>
    <cellStyle name="Normal 6 10 3 2 3 2 2" xfId="18118" xr:uid="{F7799774-893F-4866-AAA9-68BF44D06416}"/>
    <cellStyle name="Normal 6 10 3 2 3 3" xfId="8010" xr:uid="{D31428C0-63A1-49A0-B404-E50B78A71B3E}"/>
    <cellStyle name="Normal 6 10 3 2 3 3 2" xfId="21879" xr:uid="{4A6690E4-1E38-4136-902E-57332F496B22}"/>
    <cellStyle name="Normal 6 10 3 2 3 4" xfId="9528" xr:uid="{CB5454F7-C0DB-4816-909A-8A7B13DAE310}"/>
    <cellStyle name="Normal 6 10 3 2 3 4 2" xfId="23393" xr:uid="{CC43DC9D-3884-4834-BE42-CCB3E5D25269}"/>
    <cellStyle name="Normal 6 10 3 2 3 5" xfId="13142" xr:uid="{1F3333A2-C432-4955-AF21-C972EF7A9064}"/>
    <cellStyle name="Normal 6 10 3 2 3 5 2" xfId="27006" xr:uid="{5DC8656A-5294-4449-88D5-7CE15D9D2E26}"/>
    <cellStyle name="Normal 6 10 3 2 3 6" xfId="14887" xr:uid="{FF7D6468-C019-46A4-AB1A-F9F09F6EF1D2}"/>
    <cellStyle name="Normal 6 10 3 2 3 6 2" xfId="28751" xr:uid="{9FC200B6-32F3-4E37-933C-683241FC731E}"/>
    <cellStyle name="Normal 6 10 3 2 3 7" xfId="16435" xr:uid="{F327119B-B834-4ECC-B58E-5C9FEB6CA4A2}"/>
    <cellStyle name="Normal 6 10 3 2 4" xfId="5056" xr:uid="{7C674967-95ED-48BD-BB57-A4F8E15005AB}"/>
    <cellStyle name="Normal 6 10 3 2 4 2" xfId="10526" xr:uid="{CAA62212-8E9D-4D17-8841-9C6727ABC699}"/>
    <cellStyle name="Normal 6 10 3 2 4 2 2" xfId="24391" xr:uid="{8222E8AF-D89D-42EE-9B0A-76D867C513B1}"/>
    <cellStyle name="Normal 6 10 3 2 4 3" xfId="19090" xr:uid="{1A2222E1-2151-4DC5-A26F-6DD9EE523C3F}"/>
    <cellStyle name="Normal 6 10 3 2 5" xfId="5554" xr:uid="{10CE291D-9FBC-41DE-A4AE-1C20BF772166}"/>
    <cellStyle name="Normal 6 10 3 2 5 2" xfId="11028" xr:uid="{58E14B1F-9FDE-4B62-9699-7B59F7221F3C}"/>
    <cellStyle name="Normal 6 10 3 2 5 2 2" xfId="24893" xr:uid="{F8FC196C-F397-4356-9787-43027AB59574}"/>
    <cellStyle name="Normal 6 10 3 2 5 3" xfId="19588" xr:uid="{B4BF8DED-74EC-4296-B108-1180EEF5CCD3}"/>
    <cellStyle name="Normal 6 10 3 2 6" xfId="6056" xr:uid="{5C9F79CE-711E-4672-88DD-650572D16A21}"/>
    <cellStyle name="Normal 6 10 3 2 6 2" xfId="11530" xr:uid="{2D3B2778-E309-47C5-993A-2F758F10AD36}"/>
    <cellStyle name="Normal 6 10 3 2 6 2 2" xfId="25395" xr:uid="{29BD1E82-7486-416B-82DC-A52D6FE071D4}"/>
    <cellStyle name="Normal 6 10 3 2 6 3" xfId="20090" xr:uid="{BC95FBF6-4B78-409B-B8DC-317CE15C5CE9}"/>
    <cellStyle name="Normal 6 10 3 2 7" xfId="3074" xr:uid="{242C4769-4AD3-4EF4-AFA9-95A377CD214C}"/>
    <cellStyle name="Normal 6 10 3 2 7 2" xfId="17116" xr:uid="{DF3B68AD-74EB-439C-8E31-75B9DA3B28B4}"/>
    <cellStyle name="Normal 6 10 3 2 8" xfId="6996" xr:uid="{CF84CCD7-233A-4DE7-83F2-D31E8CC8F245}"/>
    <cellStyle name="Normal 6 10 3 2 8 2" xfId="20867" xr:uid="{0CF0064E-C126-440C-92B3-1A24B1AF30D3}"/>
    <cellStyle name="Normal 6 10 3 2 9" xfId="8520" xr:uid="{863A1668-A3FC-4EEF-B3E2-EBBCC2F8828B}"/>
    <cellStyle name="Normal 6 10 3 2 9 2" xfId="22385" xr:uid="{8B0521E1-67F1-4D1C-86C1-F7420C8276E1}"/>
    <cellStyle name="Normal 6 10 3 3" xfId="1608" xr:uid="{F1770A24-777C-4F2D-B8F4-DD5B88770E87}"/>
    <cellStyle name="Normal 6 10 3 3 2" xfId="4330" xr:uid="{29F71A08-B42B-433A-B0B7-0C952EC785C8}"/>
    <cellStyle name="Normal 6 10 3 3 2 2" xfId="9776" xr:uid="{12886A74-A13A-4F62-AC62-DEBA4F3DA231}"/>
    <cellStyle name="Normal 6 10 3 3 2 2 2" xfId="23641" xr:uid="{40C4AC00-092C-49ED-B4FB-1BEC7A103E12}"/>
    <cellStyle name="Normal 6 10 3 3 2 3" xfId="18364" xr:uid="{86C8FC7E-1D54-44DE-88EE-B0017FF825B5}"/>
    <cellStyle name="Normal 6 10 3 3 3" xfId="3320" xr:uid="{BBA31438-C429-4287-AB5A-CF2B3CE34C3F}"/>
    <cellStyle name="Normal 6 10 3 3 3 2" xfId="17362" xr:uid="{6D98B941-B7F9-4E97-A2E4-338E0A4A5E08}"/>
    <cellStyle name="Normal 6 10 3 3 4" xfId="7254" xr:uid="{1CBF7B9A-F830-4157-8569-4911D97178A1}"/>
    <cellStyle name="Normal 6 10 3 3 4 2" xfId="21125" xr:uid="{59ADB663-C6D2-434A-B48C-BB7ACF2F9924}"/>
    <cellStyle name="Normal 6 10 3 3 5" xfId="8768" xr:uid="{7C8F9626-958A-47F5-B03B-7BA1794FF891}"/>
    <cellStyle name="Normal 6 10 3 3 5 2" xfId="22633" xr:uid="{578C293E-7422-4B89-AD22-305DE88D8345}"/>
    <cellStyle name="Normal 6 10 3 3 6" xfId="12388" xr:uid="{8F7AB612-AE9B-40D1-AF26-9C27086ED613}"/>
    <cellStyle name="Normal 6 10 3 3 6 2" xfId="26252" xr:uid="{782D60E4-D935-4406-BE0A-1B5E1226F39E}"/>
    <cellStyle name="Normal 6 10 3 3 7" xfId="14133" xr:uid="{C8296E69-1EB9-4761-82B9-D134872695E7}"/>
    <cellStyle name="Normal 6 10 3 3 7 2" xfId="27997" xr:uid="{606E7B15-29FF-4F03-B1E8-EEA27B655EAC}"/>
    <cellStyle name="Normal 6 10 3 3 8" xfId="15681" xr:uid="{301171E1-DC8B-45E5-8770-FC2B52E93C69}"/>
    <cellStyle name="Normal 6 10 3 4" xfId="2116" xr:uid="{9C7F57E6-B10C-466F-ACBC-19091E0954D7}"/>
    <cellStyle name="Normal 6 10 3 4 2" xfId="3836" xr:uid="{577D9ECA-228B-469C-9AB7-4CB87BB4F95C}"/>
    <cellStyle name="Normal 6 10 3 4 2 2" xfId="17870" xr:uid="{B24DDF1E-9702-4630-AEBF-4A701CB0C46F}"/>
    <cellStyle name="Normal 6 10 3 4 3" xfId="7762" xr:uid="{B6E529DF-6810-48A1-A2E9-0D491EBCF772}"/>
    <cellStyle name="Normal 6 10 3 4 3 2" xfId="21631" xr:uid="{413D14A5-3C76-41AA-BF88-8542AA315BDF}"/>
    <cellStyle name="Normal 6 10 3 4 4" xfId="9280" xr:uid="{46C63775-F990-44CA-A2C0-1702A6B771DD}"/>
    <cellStyle name="Normal 6 10 3 4 4 2" xfId="23145" xr:uid="{BE4BEDA1-D78D-45F5-8AC9-F276A0E3D2D2}"/>
    <cellStyle name="Normal 6 10 3 4 5" xfId="12894" xr:uid="{6CF1C06C-0103-4FB2-AE13-2608010FF3E7}"/>
    <cellStyle name="Normal 6 10 3 4 5 2" xfId="26758" xr:uid="{A60650C9-7C07-42B8-A7E6-1CD838A5847F}"/>
    <cellStyle name="Normal 6 10 3 4 6" xfId="14639" xr:uid="{D460B700-5BD6-4547-932A-2007155FA9A9}"/>
    <cellStyle name="Normal 6 10 3 4 6 2" xfId="28503" xr:uid="{95CF3C4C-DF5F-472A-B31D-782438B632F9}"/>
    <cellStyle name="Normal 6 10 3 4 7" xfId="16187" xr:uid="{72BDAE47-0C8C-49B4-9D50-0D4BDA81BAEF}"/>
    <cellStyle name="Normal 6 10 3 5" xfId="4822" xr:uid="{24C66EC1-A6D1-410F-94B4-EE51D8CAF39C}"/>
    <cellStyle name="Normal 6 10 3 5 2" xfId="10278" xr:uid="{150319E5-A468-4927-8771-3FF20F86F948}"/>
    <cellStyle name="Normal 6 10 3 5 2 2" xfId="24143" xr:uid="{FC204CC9-4228-4C0B-B0AA-EB54C6900BC1}"/>
    <cellStyle name="Normal 6 10 3 5 3" xfId="18856" xr:uid="{00171EEE-FF41-44FD-BF3B-B42C794EDA70}"/>
    <cellStyle name="Normal 6 10 3 6" xfId="5306" xr:uid="{A92B8FF7-327D-4781-AB0E-A0A5D93042D6}"/>
    <cellStyle name="Normal 6 10 3 6 2" xfId="10780" xr:uid="{3C19D913-E96A-48B4-81DD-443BAD480C74}"/>
    <cellStyle name="Normal 6 10 3 6 2 2" xfId="24645" xr:uid="{32653528-BE6D-4E31-A442-91849663435C}"/>
    <cellStyle name="Normal 6 10 3 6 3" xfId="19340" xr:uid="{4CC0BAE2-87AE-4CAF-B716-60807F3F137D}"/>
    <cellStyle name="Normal 6 10 3 7" xfId="5808" xr:uid="{8E1510F2-90E0-4829-846D-32BD75E546E1}"/>
    <cellStyle name="Normal 6 10 3 7 2" xfId="11282" xr:uid="{DEDBCA7D-A08E-4C6F-9E0F-51316B686B99}"/>
    <cellStyle name="Normal 6 10 3 7 2 2" xfId="25147" xr:uid="{D00C68DA-1A4F-4C23-B7F6-50AE2D814E3E}"/>
    <cellStyle name="Normal 6 10 3 7 3" xfId="19842" xr:uid="{85E92A52-B090-4E6C-A8A4-6B8036854454}"/>
    <cellStyle name="Normal 6 10 3 8" xfId="2838" xr:uid="{104DEF0E-3FC7-496E-8E69-D493134D00A8}"/>
    <cellStyle name="Normal 6 10 3 8 2" xfId="16880" xr:uid="{7BE9AAE7-0BD5-4BEE-B4F6-97BA6E212B78}"/>
    <cellStyle name="Normal 6 10 3 9" xfId="6748" xr:uid="{D5DBC8F3-ACC5-47E6-BDBF-A42999DDD125}"/>
    <cellStyle name="Normal 6 10 3 9 2" xfId="20619" xr:uid="{4B14E7F4-7F06-4DA7-8093-37F24F81DABA}"/>
    <cellStyle name="Normal 6 10 4" xfId="1226" xr:uid="{F2EF55AC-3037-488F-BDA6-CC4F78BB661D}"/>
    <cellStyle name="Normal 6 10 4 10" xfId="12006" xr:uid="{D288EBF0-4ED9-4571-BCC3-BD15A12D8ED4}"/>
    <cellStyle name="Normal 6 10 4 10 2" xfId="25870" xr:uid="{9DB26AD1-945C-45B0-B415-50CADE25657B}"/>
    <cellStyle name="Normal 6 10 4 11" xfId="13751" xr:uid="{6EE5FE10-2C81-4911-A9FE-5E44211AA58D}"/>
    <cellStyle name="Normal 6 10 4 11 2" xfId="27615" xr:uid="{DA1B86CA-F634-48A1-8BD5-3C6C88F7DE3B}"/>
    <cellStyle name="Normal 6 10 4 12" xfId="15299" xr:uid="{5835C2CC-6622-4AFB-8974-890DC6F4CE1C}"/>
    <cellStyle name="Normal 6 10 4 2" xfId="1732" xr:uid="{714178F9-0CC6-44C0-8054-8483C68ED760}"/>
    <cellStyle name="Normal 6 10 4 2 2" xfId="4454" xr:uid="{BA54D601-540F-4C49-9136-4C7CB511A3CB}"/>
    <cellStyle name="Normal 6 10 4 2 2 2" xfId="9900" xr:uid="{39E33BC1-570E-4CF5-8B5B-5F78610C5701}"/>
    <cellStyle name="Normal 6 10 4 2 2 2 2" xfId="23765" xr:uid="{0CCB3B67-AA06-4EE8-A162-343A9A6435C7}"/>
    <cellStyle name="Normal 6 10 4 2 2 3" xfId="18488" xr:uid="{D2BBA489-7182-48D3-9889-D544FAAB4E5C}"/>
    <cellStyle name="Normal 6 10 4 2 3" xfId="3444" xr:uid="{E91431E6-9A95-4A20-87E0-E8CB2610D0F2}"/>
    <cellStyle name="Normal 6 10 4 2 3 2" xfId="17486" xr:uid="{D06C9E53-7468-4CC1-8F95-23B78722162C}"/>
    <cellStyle name="Normal 6 10 4 2 4" xfId="7378" xr:uid="{6AB2D729-DFE2-441F-8AF1-83F94E0E900B}"/>
    <cellStyle name="Normal 6 10 4 2 4 2" xfId="21249" xr:uid="{B2B5BD34-11E6-4D12-93C8-3576EF3788A6}"/>
    <cellStyle name="Normal 6 10 4 2 5" xfId="8892" xr:uid="{20328D78-947A-4F7A-84AF-FE80B295998C}"/>
    <cellStyle name="Normal 6 10 4 2 5 2" xfId="22757" xr:uid="{E1B9C6DB-6E19-47A0-8B7C-982ECEFF05C8}"/>
    <cellStyle name="Normal 6 10 4 2 6" xfId="12512" xr:uid="{31B1CE49-065D-484E-8D61-B41A98AE60B7}"/>
    <cellStyle name="Normal 6 10 4 2 6 2" xfId="26376" xr:uid="{6FDA9900-5CBA-4FDC-8077-29F1D052FA8E}"/>
    <cellStyle name="Normal 6 10 4 2 7" xfId="14257" xr:uid="{495C2324-AEBB-4999-9616-6E4FB2ECA66B}"/>
    <cellStyle name="Normal 6 10 4 2 7 2" xfId="28121" xr:uid="{158B3C27-AA21-4902-8393-35DA5BF77917}"/>
    <cellStyle name="Normal 6 10 4 2 8" xfId="15805" xr:uid="{46BC3CBC-4213-40B5-9EB2-6571A2EAF73A}"/>
    <cellStyle name="Normal 6 10 4 3" xfId="2240" xr:uid="{9AF164A1-630D-40F4-8EB3-D09F9C5D45F3}"/>
    <cellStyle name="Normal 6 10 4 3 2" xfId="3960" xr:uid="{18B183E2-B69B-4D5C-9249-E4FBF5175EA8}"/>
    <cellStyle name="Normal 6 10 4 3 2 2" xfId="17994" xr:uid="{A3E361CD-E9D1-4850-9B54-6392EC4D0A96}"/>
    <cellStyle name="Normal 6 10 4 3 3" xfId="7886" xr:uid="{19966B63-A61F-4154-98D3-36969A71D104}"/>
    <cellStyle name="Normal 6 10 4 3 3 2" xfId="21755" xr:uid="{34986A83-F08E-4F34-8CC2-990F467125D1}"/>
    <cellStyle name="Normal 6 10 4 3 4" xfId="9404" xr:uid="{28CD48BA-DFB9-412D-9F97-97C9A585E2D8}"/>
    <cellStyle name="Normal 6 10 4 3 4 2" xfId="23269" xr:uid="{767710A1-AD9B-48E2-A753-9B29E9D8BA52}"/>
    <cellStyle name="Normal 6 10 4 3 5" xfId="13018" xr:uid="{3B517B62-3D2C-47A5-850E-E8655D7E84EC}"/>
    <cellStyle name="Normal 6 10 4 3 5 2" xfId="26882" xr:uid="{0D4D5E91-9C03-4EC8-86F9-D69B46C9D610}"/>
    <cellStyle name="Normal 6 10 4 3 6" xfId="14763" xr:uid="{65D69F60-148E-444F-95C1-1A0B5411BEE6}"/>
    <cellStyle name="Normal 6 10 4 3 6 2" xfId="28627" xr:uid="{B1B22509-F6A0-4D08-8C88-A0C4553DABFD}"/>
    <cellStyle name="Normal 6 10 4 3 7" xfId="16311" xr:uid="{AAFBCA24-0227-4817-A301-0ABB6B6402EE}"/>
    <cellStyle name="Normal 6 10 4 4" xfId="4938" xr:uid="{7BE01CDF-F068-4EBA-A49A-02CD62201F1D}"/>
    <cellStyle name="Normal 6 10 4 4 2" xfId="10402" xr:uid="{3C9B4715-8B08-4D8D-8909-FABA9AB5937C}"/>
    <cellStyle name="Normal 6 10 4 4 2 2" xfId="24267" xr:uid="{81803CAA-8744-4B89-A2C6-5048631345A6}"/>
    <cellStyle name="Normal 6 10 4 4 3" xfId="18972" xr:uid="{82CCC1BA-A110-4044-99A4-05FA7814C8EF}"/>
    <cellStyle name="Normal 6 10 4 5" xfId="5430" xr:uid="{5D0A2D61-E3B7-48C9-B35B-7D47A285C089}"/>
    <cellStyle name="Normal 6 10 4 5 2" xfId="10904" xr:uid="{40D69EA9-3BC5-4E9D-A22E-62B51A6175D6}"/>
    <cellStyle name="Normal 6 10 4 5 2 2" xfId="24769" xr:uid="{F1A3DC26-2696-4DC0-A54F-B597472698C6}"/>
    <cellStyle name="Normal 6 10 4 5 3" xfId="19464" xr:uid="{84CECCB1-7195-434A-922C-6C2C70967DC2}"/>
    <cellStyle name="Normal 6 10 4 6" xfId="5932" xr:uid="{723802DA-034C-48E8-ABDB-2685446C362E}"/>
    <cellStyle name="Normal 6 10 4 6 2" xfId="11406" xr:uid="{35887166-0D48-49BD-AD54-4C4A609DDF78}"/>
    <cellStyle name="Normal 6 10 4 6 2 2" xfId="25271" xr:uid="{F0EFFC34-53FE-432B-AEB0-013A5DD1F200}"/>
    <cellStyle name="Normal 6 10 4 6 3" xfId="19966" xr:uid="{00D5081E-246B-4932-A7A5-E843D6F632A5}"/>
    <cellStyle name="Normal 6 10 4 7" xfId="2956" xr:uid="{54773A5D-6E6D-4277-A3CC-8B813E980F50}"/>
    <cellStyle name="Normal 6 10 4 7 2" xfId="16998" xr:uid="{D6245561-24B7-47BD-82BA-F8EA18F804BA}"/>
    <cellStyle name="Normal 6 10 4 8" xfId="6872" xr:uid="{B5F62E29-713F-44ED-8C63-A5F65389D7EE}"/>
    <cellStyle name="Normal 6 10 4 8 2" xfId="20743" xr:uid="{F5D7D9F3-53D4-4973-A6DA-9BB43AB45F30}"/>
    <cellStyle name="Normal 6 10 4 9" xfId="8396" xr:uid="{071525CB-5776-44B4-BF32-FA9802D45EEA}"/>
    <cellStyle name="Normal 6 10 4 9 2" xfId="22261" xr:uid="{8A11A8B3-98EC-42BA-8871-079282DB43CB}"/>
    <cellStyle name="Normal 6 10 5" xfId="1484" xr:uid="{02BE8497-E360-471C-BD44-211466405716}"/>
    <cellStyle name="Normal 6 10 5 2" xfId="4208" xr:uid="{11E9C5D5-34AF-4728-8322-99C36A083A7A}"/>
    <cellStyle name="Normal 6 10 5 2 2" xfId="9652" xr:uid="{5C50689C-1317-423E-9662-56F5096E8034}"/>
    <cellStyle name="Normal 6 10 5 2 2 2" xfId="23517" xr:uid="{067834B1-392F-4C8C-AFAF-13974838A32D}"/>
    <cellStyle name="Normal 6 10 5 2 3" xfId="18242" xr:uid="{39C9271D-5ECD-488E-B5C5-250DE7C955CD}"/>
    <cellStyle name="Normal 6 10 5 3" xfId="3198" xr:uid="{B04182E7-7415-480E-9F7A-5D1F7F51C447}"/>
    <cellStyle name="Normal 6 10 5 3 2" xfId="17240" xr:uid="{7E19E786-932F-4D1A-9A50-50A45D08EEB2}"/>
    <cellStyle name="Normal 6 10 5 4" xfId="7130" xr:uid="{EC73B3F8-3EEC-465D-8E98-65A2E976360F}"/>
    <cellStyle name="Normal 6 10 5 4 2" xfId="21001" xr:uid="{C512193D-6B88-40F7-B18F-6535554CB6F0}"/>
    <cellStyle name="Normal 6 10 5 5" xfId="8644" xr:uid="{3AEEC82E-B095-4C59-946B-18AB1D266113}"/>
    <cellStyle name="Normal 6 10 5 5 2" xfId="22509" xr:uid="{A437A05B-DDED-4205-AA7F-582FA674C97A}"/>
    <cellStyle name="Normal 6 10 5 6" xfId="12264" xr:uid="{47AEA0A7-BA00-46A1-90A6-F59946554838}"/>
    <cellStyle name="Normal 6 10 5 6 2" xfId="26128" xr:uid="{D6D038DD-8AF4-4723-8D84-304BD73AC442}"/>
    <cellStyle name="Normal 6 10 5 7" xfId="14009" xr:uid="{202017CC-B45E-4A5C-9B68-BF28819E5A3F}"/>
    <cellStyle name="Normal 6 10 5 7 2" xfId="27873" xr:uid="{F80B5568-5A88-46C9-84B2-6D13A7A03820}"/>
    <cellStyle name="Normal 6 10 5 8" xfId="15557" xr:uid="{2E881445-F07B-4FDE-8A20-CCCDF8FEE7AA}"/>
    <cellStyle name="Normal 6 10 6" xfId="1992" xr:uid="{330986A2-E147-4AA0-BAFF-99BD65890C02}"/>
    <cellStyle name="Normal 6 10 6 2" xfId="3712" xr:uid="{5C5C24A6-DEB5-4598-99A0-8C77DAD0CF52}"/>
    <cellStyle name="Normal 6 10 6 2 2" xfId="17746" xr:uid="{25090C87-630F-4010-8140-EDAE6E8F8BA6}"/>
    <cellStyle name="Normal 6 10 6 3" xfId="7638" xr:uid="{1B69655B-34BA-4F49-8507-DA958C24AC16}"/>
    <cellStyle name="Normal 6 10 6 3 2" xfId="21507" xr:uid="{3C69E020-1F36-444B-AF16-0A4F0DB05FB1}"/>
    <cellStyle name="Normal 6 10 6 4" xfId="9156" xr:uid="{929417AB-0FC9-4635-A55D-81BB5E6D0B8D}"/>
    <cellStyle name="Normal 6 10 6 4 2" xfId="23021" xr:uid="{15B491CB-9AAC-4480-A015-EC3FB23BCA99}"/>
    <cellStyle name="Normal 6 10 6 5" xfId="12770" xr:uid="{5F2E0E20-BD49-466C-BBE0-36F6E7542EB0}"/>
    <cellStyle name="Normal 6 10 6 5 2" xfId="26634" xr:uid="{EB6A49A7-EBD4-4067-9A3D-3FF4E97CEF77}"/>
    <cellStyle name="Normal 6 10 6 6" xfId="14515" xr:uid="{35F88EA9-9E0B-41F4-932B-81D9C68C9E31}"/>
    <cellStyle name="Normal 6 10 6 6 2" xfId="28379" xr:uid="{F8A832B7-6406-478E-B0D7-075D9D99962F}"/>
    <cellStyle name="Normal 6 10 6 7" xfId="16063" xr:uid="{A20C369D-CA78-4DF2-BDFC-0F2F439216AD}"/>
    <cellStyle name="Normal 6 10 7" xfId="4708" xr:uid="{7688936C-7CA6-4AE3-97D1-27132A33EC0D}"/>
    <cellStyle name="Normal 6 10 7 2" xfId="10154" xr:uid="{EDF25D70-0314-44A1-B5FC-8E6B329D33B2}"/>
    <cellStyle name="Normal 6 10 7 2 2" xfId="24019" xr:uid="{DB08FA7B-F77B-4C4D-B264-AFCA27565040}"/>
    <cellStyle name="Normal 6 10 7 3" xfId="18742" xr:uid="{E18D69DB-8116-4997-AD51-634AB421553B}"/>
    <cellStyle name="Normal 6 10 8" xfId="5184" xr:uid="{A7AAE939-F3BD-4F48-A566-0CC70D385047}"/>
    <cellStyle name="Normal 6 10 8 2" xfId="10656" xr:uid="{2461B1F2-7855-48A0-90C1-F1A99B3541B9}"/>
    <cellStyle name="Normal 6 10 8 2 2" xfId="24521" xr:uid="{C9381174-3D60-4083-B82E-2695838263BD}"/>
    <cellStyle name="Normal 6 10 8 3" xfId="19218" xr:uid="{1DF906F6-EA8F-4086-9A53-83D340826AB4}"/>
    <cellStyle name="Normal 6 10 9" xfId="5684" xr:uid="{FDE1D39F-3A04-45C5-AD7B-72CB85412110}"/>
    <cellStyle name="Normal 6 10 9 2" xfId="11158" xr:uid="{9A239D68-9A23-41C7-A5D9-5CEFBABFEB5A}"/>
    <cellStyle name="Normal 6 10 9 2 2" xfId="25023" xr:uid="{9EDB1F61-154D-4E70-894E-3DD2278C34BA}"/>
    <cellStyle name="Normal 6 10 9 3" xfId="19718" xr:uid="{FDDB9203-D46C-4E76-A10A-DC999CFBA88B}"/>
    <cellStyle name="Normal 6 11" xfId="849" xr:uid="{D7CF170B-315E-475D-85D7-2659C2D94C3A}"/>
    <cellStyle name="Normal 6 11 2" xfId="3672" xr:uid="{72F33ECF-72E9-42D1-87B4-B9E93A1A8470}"/>
    <cellStyle name="Normal 6 11 2 2" xfId="4682" xr:uid="{C8062BB2-2476-49D3-9B85-EE338F4FE2B7}"/>
    <cellStyle name="Normal 6 11 2 2 2" xfId="10128" xr:uid="{8662EA84-FF34-4663-AF25-22E16CD4C106}"/>
    <cellStyle name="Normal 6 11 2 2 2 2" xfId="23993" xr:uid="{EB25D088-CAAF-43BB-8C9E-A507B6BE9176}"/>
    <cellStyle name="Normal 6 11 2 2 3" xfId="18716" xr:uid="{1F29BE20-9FE8-4D42-B97A-262C487850AA}"/>
    <cellStyle name="Normal 6 11 2 3" xfId="9120" xr:uid="{0CA42215-5BF8-4507-8AA0-F7DBFE43B58E}"/>
    <cellStyle name="Normal 6 11 2 3 2" xfId="22985" xr:uid="{C0543236-B615-4B34-9ABC-908970D0D3CB}"/>
    <cellStyle name="Normal 6 11 2 4" xfId="17714" xr:uid="{7E8F2FA1-C682-4271-B783-7DF8FABB048B}"/>
    <cellStyle name="Normal 6 11 3" xfId="5160" xr:uid="{3E4CFB0C-672E-4AA9-BC41-C5FCC3AFDBE3}"/>
    <cellStyle name="Normal 6 11 3 2" xfId="10630" xr:uid="{79C98B1C-2CBA-4E0E-B46C-3ED9549DC49A}"/>
    <cellStyle name="Normal 6 11 3 2 2" xfId="24495" xr:uid="{F756F4AD-9776-4A4C-A426-D0D3BF1F7B1A}"/>
    <cellStyle name="Normal 6 11 3 3" xfId="19194" xr:uid="{7F0069C9-B5C1-4A60-90F9-7788A11DCFDA}"/>
    <cellStyle name="Normal 6 11 4" xfId="5658" xr:uid="{353360E9-A9F2-4AC3-B98B-3893F6493E90}"/>
    <cellStyle name="Normal 6 11 4 2" xfId="11132" xr:uid="{711A2D75-CC27-4233-9BEA-13DAEC0F276C}"/>
    <cellStyle name="Normal 6 11 4 2 2" xfId="24997" xr:uid="{683791B4-B262-4D54-A14E-C58E0A1E6502}"/>
    <cellStyle name="Normal 6 11 4 3" xfId="19692" xr:uid="{E28FB647-91BA-43A0-B065-4FE1C9C75DEB}"/>
    <cellStyle name="Normal 6 11 5" xfId="6160" xr:uid="{612F8A11-E0D0-4D4C-B751-CB4B8870E175}"/>
    <cellStyle name="Normal 6 11 5 2" xfId="11634" xr:uid="{FEB85ECA-127A-4A0C-8E48-0B6D882C317A}"/>
    <cellStyle name="Normal 6 11 5 2 2" xfId="25499" xr:uid="{346E92FD-00E3-4598-BD72-0BEDDDB23B79}"/>
    <cellStyle name="Normal 6 11 5 3" xfId="20194" xr:uid="{115ACD5C-5C92-4C8F-91D3-A0CF1B9E34DF}"/>
    <cellStyle name="Normal 6 12" xfId="6491" xr:uid="{75E628E5-0C5B-4851-8537-606B673C8C9C}"/>
    <cellStyle name="Normal 6 13" xfId="522" xr:uid="{C23CC098-BE6B-4061-B6D0-7C27876C1850}"/>
    <cellStyle name="Normal 6 2" xfId="126" xr:uid="{00000000-0005-0000-0000-000065010000}"/>
    <cellStyle name="Normal 6 2 10" xfId="1963" xr:uid="{6D93043D-47F5-4CAB-A5A4-F4D83EC0FD74}"/>
    <cellStyle name="Normal 6 2 10 2" xfId="4694" xr:uid="{7DB99533-5DDB-415C-B5D9-2B71588B779A}"/>
    <cellStyle name="Normal 6 2 10 2 2" xfId="18728" xr:uid="{1EB8B7C1-DED4-41D0-8EB3-7696744C6D9D}"/>
    <cellStyle name="Normal 6 2 10 3" xfId="7609" xr:uid="{7C227651-3E44-4FE0-97E9-85B447B92E33}"/>
    <cellStyle name="Normal 6 2 10 3 2" xfId="21479" xr:uid="{CF6CD8F2-3EDE-4415-92DC-63F8314E8A03}"/>
    <cellStyle name="Normal 6 2 10 4" xfId="10140" xr:uid="{DB42E0BA-1D87-44D6-B5CC-255DE0CC5AC7}"/>
    <cellStyle name="Normal 6 2 10 4 2" xfId="24005" xr:uid="{DA09DFA3-9CF9-40F7-AC2B-9EEFC90EB34B}"/>
    <cellStyle name="Normal 6 2 10 5" xfId="12742" xr:uid="{E4651473-8244-472C-AE9B-EF3F207B389E}"/>
    <cellStyle name="Normal 6 2 10 5 2" xfId="26606" xr:uid="{F849ED31-C9E5-4247-8EF8-B11AF0E8C3DE}"/>
    <cellStyle name="Normal 6 2 10 6" xfId="14487" xr:uid="{686C6B7C-9F19-4E21-9821-D156B33B4BEC}"/>
    <cellStyle name="Normal 6 2 10 6 2" xfId="28351" xr:uid="{1372E153-DC06-4752-BC44-D94DFB53C090}"/>
    <cellStyle name="Normal 6 2 10 7" xfId="16035" xr:uid="{DC090C0B-A9DC-468D-AF5D-B5262930051D}"/>
    <cellStyle name="Normal 6 2 11" xfId="2489" xr:uid="{67353F14-DD1B-4042-B114-6D744313816B}"/>
    <cellStyle name="Normal 6 2 11 2" xfId="6492" xr:uid="{CAC3AAC1-73CF-4960-AE26-56CE87EC7438}"/>
    <cellStyle name="Normal 6 2 11 2 2" xfId="20455" xr:uid="{81FB7F45-449C-41A2-A21B-8A244662A980}"/>
    <cellStyle name="Normal 6 2 11 3" xfId="10642" xr:uid="{5ECFE6C0-FDF4-487A-BFBC-12BCD55306A3}"/>
    <cellStyle name="Normal 6 2 11 3 2" xfId="24507" xr:uid="{94C85773-674C-4FFD-BC43-60AB89679BA0}"/>
    <cellStyle name="Normal 6 2 11 4" xfId="13463" xr:uid="{F429E3C3-4CAE-4BD1-AC66-ECC11C0B177C}"/>
    <cellStyle name="Normal 6 2 11 4 2" xfId="27327" xr:uid="{C84F2527-49D9-476A-A64D-B9CDDD0D08AF}"/>
    <cellStyle name="Normal 6 2 11 5" xfId="16554" xr:uid="{5F03CE04-F88C-4157-8243-D6444FED55B9}"/>
    <cellStyle name="Normal 6 2 12" xfId="5670" xr:uid="{047EFB9B-98C5-4E98-8D5A-E7C238324BBC}"/>
    <cellStyle name="Normal 6 2 12 2" xfId="11144" xr:uid="{E5CF4EB9-76E5-4CF1-B64C-67C44A795514}"/>
    <cellStyle name="Normal 6 2 12 2 2" xfId="25009" xr:uid="{F5051AEA-3728-46CE-8835-FF678F052310}"/>
    <cellStyle name="Normal 6 2 12 3" xfId="19704" xr:uid="{561B4C89-8D56-4248-A4EB-E2466F402E56}"/>
    <cellStyle name="Normal 6 2 13" xfId="6238" xr:uid="{ED638076-3D60-4C0A-9BDF-D02797C1A577}"/>
    <cellStyle name="Normal 6 2 13 2" xfId="11660" xr:uid="{2BFAF72D-183E-4F54-A4F8-E79BBAB28498}"/>
    <cellStyle name="Normal 6 2 13 2 2" xfId="25525" xr:uid="{CA7E2879-FEDD-48FE-A1F2-35B2D83BBDA9}"/>
    <cellStyle name="Normal 6 2 13 3" xfId="20218" xr:uid="{BAA60D91-C1C7-44F0-8EA1-2989432B19A5}"/>
    <cellStyle name="Normal 6 2 14" xfId="6281" xr:uid="{BE030509-E16A-4646-8237-1C101E393338}"/>
    <cellStyle name="Normal 6 2 14 2" xfId="20252" xr:uid="{CC0BB30D-9CDB-41BA-874C-70ECE85B48A7}"/>
    <cellStyle name="Normal 6 2 15" xfId="8120" xr:uid="{3E3A7269-E307-4883-A106-E79721C6A460}"/>
    <cellStyle name="Normal 6 2 15 2" xfId="21985" xr:uid="{0EC7388D-0DC2-4F79-B4C7-F22BFC5BC79E}"/>
    <cellStyle name="Normal 6 2 16" xfId="11718" xr:uid="{2E943852-5667-4E56-9BAF-09C91FB8E389}"/>
    <cellStyle name="Normal 6 2 16 2" xfId="25582" xr:uid="{76ADC771-4D46-49A4-90D6-908ABE9EF1D8}"/>
    <cellStyle name="Normal 6 2 17" xfId="13260" xr:uid="{AA757567-8A64-4281-A73E-A1039C6D9F7F}"/>
    <cellStyle name="Normal 6 2 17 2" xfId="27124" xr:uid="{0F351876-FDF6-4080-90FE-8844331C3287}"/>
    <cellStyle name="Normal 6 2 18" xfId="523" xr:uid="{C8304A9D-01AC-49F3-A92A-32C402BD9DCC}"/>
    <cellStyle name="Normal 6 2 19" xfId="15011" xr:uid="{944C749D-A52A-478D-AE0D-6B425BC30780}"/>
    <cellStyle name="Normal 6 2 2" xfId="166" xr:uid="{00000000-0005-0000-0000-000066010000}"/>
    <cellStyle name="Normal 6 2 2 10" xfId="5692" xr:uid="{F76B65BB-0C3E-4562-8146-BE298EE7E79E}"/>
    <cellStyle name="Normal 6 2 2 10 2" xfId="11166" xr:uid="{70C816D8-1CFA-4B01-B32D-FA5C7190BBD5}"/>
    <cellStyle name="Normal 6 2 2 10 2 2" xfId="25031" xr:uid="{4A479DF0-42E9-4425-800A-F08A3F611E4F}"/>
    <cellStyle name="Normal 6 2 2 10 3" xfId="19726" xr:uid="{5BC014BC-4263-4ACC-8F67-7B21D048E318}"/>
    <cellStyle name="Normal 6 2 2 11" xfId="6241" xr:uid="{55E1DA85-B5F0-4AE6-AB67-7EDDDCC5588F}"/>
    <cellStyle name="Normal 6 2 2 11 2" xfId="11665" xr:uid="{D90B0BE7-8A2B-41C5-8E25-A85577253356}"/>
    <cellStyle name="Normal 6 2 2 11 2 2" xfId="25530" xr:uid="{2ABF7DD5-9004-4288-978C-1AF2B010FF88}"/>
    <cellStyle name="Normal 6 2 2 11 3" xfId="20221" xr:uid="{4F44E336-8AE7-40F3-8E12-518528CB74DA}"/>
    <cellStyle name="Normal 6 2 2 12" xfId="6285" xr:uid="{9CFA2098-FDE3-45CD-83DA-3C5EEAF6FC60}"/>
    <cellStyle name="Normal 6 2 2 12 2" xfId="20256" xr:uid="{D8FF84CA-8473-4361-908B-97F1C2B796E2}"/>
    <cellStyle name="Normal 6 2 2 13" xfId="8124" xr:uid="{6B2C9264-2E70-4D76-9768-4C623C09510B}"/>
    <cellStyle name="Normal 6 2 2 13 2" xfId="21989" xr:uid="{C887F399-90AF-4D98-9F1D-6B214437459D}"/>
    <cellStyle name="Normal 6 2 2 14" xfId="11719" xr:uid="{B962212C-36C9-4B26-BD6F-4E1C2BCD6072}"/>
    <cellStyle name="Normal 6 2 2 14 2" xfId="25583" xr:uid="{7D680218-04EA-4F2A-B7A9-2260F1DD95B8}"/>
    <cellStyle name="Normal 6 2 2 15" xfId="13264" xr:uid="{1983520E-AE2F-4149-ABB4-2E2102A699C4}"/>
    <cellStyle name="Normal 6 2 2 15 2" xfId="27128" xr:uid="{ABF8A72B-57C9-46FC-A820-2AE8960E9D37}"/>
    <cellStyle name="Normal 6 2 2 16" xfId="524" xr:uid="{C2EB9BB9-1FDF-4142-8959-D2E3E51899B7}"/>
    <cellStyle name="Normal 6 2 2 17" xfId="15012" xr:uid="{03B23441-1C8E-4513-B0CA-9481D2667E2E}"/>
    <cellStyle name="Normal 6 2 2 2" xfId="336" xr:uid="{00000000-0005-0000-0000-000067010000}"/>
    <cellStyle name="Normal 6 2 2 2 10" xfId="6313" xr:uid="{48886D4E-85E9-4F1D-AB31-3B34844F0BE5}"/>
    <cellStyle name="Normal 6 2 2 2 10 2" xfId="20284" xr:uid="{91C20377-BFF4-4225-A956-7E41E1635929}"/>
    <cellStyle name="Normal 6 2 2 2 11" xfId="8228" xr:uid="{B5B73F3C-DEA8-4122-9ED5-1B061D53633F}"/>
    <cellStyle name="Normal 6 2 2 2 11 2" xfId="22093" xr:uid="{C5BB4EDF-F4A5-49A2-8739-A98BAFCFF1A3}"/>
    <cellStyle name="Normal 6 2 2 2 12" xfId="11838" xr:uid="{76912826-444E-401F-AB3E-D73727AC7619}"/>
    <cellStyle name="Normal 6 2 2 2 12 2" xfId="25702" xr:uid="{7F345B1F-927A-4E75-BEB9-F48DBE77158A}"/>
    <cellStyle name="Normal 6 2 2 2 13" xfId="13292" xr:uid="{DEDA4BB8-5227-42D7-8CA2-8DD0EF043E49}"/>
    <cellStyle name="Normal 6 2 2 2 13 2" xfId="27156" xr:uid="{50799BC0-F882-4CF8-9D15-F96EBB4E7949}"/>
    <cellStyle name="Normal 6 2 2 2 14" xfId="1058" xr:uid="{8023165C-E92D-4798-AB1F-00F2A4CD447E}"/>
    <cellStyle name="Normal 6 2 2 2 15" xfId="15131" xr:uid="{4E91EC64-6774-4B78-96C4-83D128B21F82}"/>
    <cellStyle name="Normal 6 2 2 2 2" xfId="389" xr:uid="{00000000-0005-0000-0000-000068010000}"/>
    <cellStyle name="Normal 6 2 2 2 2 10" xfId="11962" xr:uid="{39AB54BD-9853-46AD-BB91-89EDBDC372E0}"/>
    <cellStyle name="Normal 6 2 2 2 2 10 2" xfId="25826" xr:uid="{0B38F040-B090-4506-9824-1CFD93141C2F}"/>
    <cellStyle name="Normal 6 2 2 2 2 11" xfId="13343" xr:uid="{705B8FF8-0BB4-4DDB-902D-482B0704C7B3}"/>
    <cellStyle name="Normal 6 2 2 2 2 11 2" xfId="27207" xr:uid="{8E743440-E991-4C04-AEA9-06617147DE37}"/>
    <cellStyle name="Normal 6 2 2 2 2 12" xfId="1182" xr:uid="{6D692263-2B5D-4910-A8C5-7300D5C3B38E}"/>
    <cellStyle name="Normal 6 2 2 2 2 13" xfId="15255" xr:uid="{FFB6EA82-521F-4E54-A7CE-2F03325FAC67}"/>
    <cellStyle name="Normal 6 2 2 2 2 2" xfId="1430" xr:uid="{9AEC4DAB-EA70-429A-8AF3-824AB1D1C909}"/>
    <cellStyle name="Normal 6 2 2 2 2 2 10" xfId="12210" xr:uid="{6610FAFB-E2BC-4557-8AD8-7944BD977165}"/>
    <cellStyle name="Normal 6 2 2 2 2 2 10 2" xfId="26074" xr:uid="{DAB47B5E-EB21-4736-96A9-3AF0829DDF7A}"/>
    <cellStyle name="Normal 6 2 2 2 2 2 11" xfId="13955" xr:uid="{4E1CA243-24D6-4414-9EBA-B34A9C751B1D}"/>
    <cellStyle name="Normal 6 2 2 2 2 2 11 2" xfId="27819" xr:uid="{EC8C263E-266C-4655-9471-7175E6AE3CA4}"/>
    <cellStyle name="Normal 6 2 2 2 2 2 12" xfId="15503" xr:uid="{6CB14796-D36A-4EA8-BCB1-6FE61A95D606}"/>
    <cellStyle name="Normal 6 2 2 2 2 2 2" xfId="1936" xr:uid="{060E8ECB-75BB-43FD-AD74-35133574AB41}"/>
    <cellStyle name="Normal 6 2 2 2 2 2 2 2" xfId="4658" xr:uid="{9C768863-4207-414F-B2DF-3591BCB6CBB5}"/>
    <cellStyle name="Normal 6 2 2 2 2 2 2 2 2" xfId="10104" xr:uid="{88F08F0D-2CDF-442E-ADB5-E84FEED950F8}"/>
    <cellStyle name="Normal 6 2 2 2 2 2 2 2 2 2" xfId="23969" xr:uid="{BDF27229-2E21-4F2C-8150-00366EF96269}"/>
    <cellStyle name="Normal 6 2 2 2 2 2 2 2 3" xfId="18692" xr:uid="{3E237C41-15E7-49B0-9480-7B1B182F2131}"/>
    <cellStyle name="Normal 6 2 2 2 2 2 2 3" xfId="3648" xr:uid="{F6694559-517E-4082-B413-C9917CDF8181}"/>
    <cellStyle name="Normal 6 2 2 2 2 2 2 3 2" xfId="17690" xr:uid="{AF087A78-59B2-4073-915C-B7308AC87B0A}"/>
    <cellStyle name="Normal 6 2 2 2 2 2 2 4" xfId="7582" xr:uid="{09BBC23B-43C2-4C69-A5D8-1102011C446A}"/>
    <cellStyle name="Normal 6 2 2 2 2 2 2 4 2" xfId="21453" xr:uid="{0CEAFA8A-B54B-4F78-8C43-3563A10CCAAF}"/>
    <cellStyle name="Normal 6 2 2 2 2 2 2 5" xfId="9096" xr:uid="{3046F52D-0493-414D-8463-A3FAE41B8F0C}"/>
    <cellStyle name="Normal 6 2 2 2 2 2 2 5 2" xfId="22961" xr:uid="{F864FEFF-F6D9-4D56-B3F0-842847E55CE9}"/>
    <cellStyle name="Normal 6 2 2 2 2 2 2 6" xfId="12716" xr:uid="{6A89559C-7C7C-4109-A435-B91D21C3A047}"/>
    <cellStyle name="Normal 6 2 2 2 2 2 2 6 2" xfId="26580" xr:uid="{81D34A92-A2E2-45B9-8D5D-8EDA13353190}"/>
    <cellStyle name="Normal 6 2 2 2 2 2 2 7" xfId="14461" xr:uid="{22202E06-4BC4-4D3D-9952-ACDC2FB371DA}"/>
    <cellStyle name="Normal 6 2 2 2 2 2 2 7 2" xfId="28325" xr:uid="{4B486E82-3CF5-4375-98CE-92C613A5BEC1}"/>
    <cellStyle name="Normal 6 2 2 2 2 2 2 8" xfId="16009" xr:uid="{FBBEC161-CBDB-40D9-A9A8-1E0B26CC3057}"/>
    <cellStyle name="Normal 6 2 2 2 2 2 3" xfId="2444" xr:uid="{66433121-2B31-45D2-8029-93DF56BA2E00}"/>
    <cellStyle name="Normal 6 2 2 2 2 2 3 2" xfId="4164" xr:uid="{6D3C8A77-724E-4ED2-BDF3-FA4FD53BAEA9}"/>
    <cellStyle name="Normal 6 2 2 2 2 2 3 2 2" xfId="18198" xr:uid="{82033B02-5567-4FB5-9BA8-DA0D4BAC35F4}"/>
    <cellStyle name="Normal 6 2 2 2 2 2 3 3" xfId="8090" xr:uid="{5E2A9F64-9CFC-49C7-BE17-B7A712E19654}"/>
    <cellStyle name="Normal 6 2 2 2 2 2 3 3 2" xfId="21959" xr:uid="{0F7365CD-88FA-47A9-B057-3C37E732C053}"/>
    <cellStyle name="Normal 6 2 2 2 2 2 3 4" xfId="9608" xr:uid="{BBF5B354-C3AF-466E-8DD4-893FB113085B}"/>
    <cellStyle name="Normal 6 2 2 2 2 2 3 4 2" xfId="23473" xr:uid="{B2F9B16A-6F13-47F8-BA02-8E686D180000}"/>
    <cellStyle name="Normal 6 2 2 2 2 2 3 5" xfId="13222" xr:uid="{CD9E378D-8034-46EB-9795-AE439050CD2A}"/>
    <cellStyle name="Normal 6 2 2 2 2 2 3 5 2" xfId="27086" xr:uid="{2D366A79-0EE1-4AE4-BD11-2EBB27D1E9C7}"/>
    <cellStyle name="Normal 6 2 2 2 2 2 3 6" xfId="14967" xr:uid="{84877476-33D9-408F-8E5A-BDCE7413A3F5}"/>
    <cellStyle name="Normal 6 2 2 2 2 2 3 6 2" xfId="28831" xr:uid="{4803DA8A-B4E0-462A-A495-BFB21C759782}"/>
    <cellStyle name="Normal 6 2 2 2 2 2 3 7" xfId="16515" xr:uid="{29EFACAA-A88A-4E9F-B91F-57D2364B33C8}"/>
    <cellStyle name="Normal 6 2 2 2 2 2 4" xfId="5136" xr:uid="{A9D4D079-E812-42A7-B2C3-DCF301275731}"/>
    <cellStyle name="Normal 6 2 2 2 2 2 4 2" xfId="10606" xr:uid="{AE4E3A9A-0F68-4AAA-A1F9-AC765C8F88E2}"/>
    <cellStyle name="Normal 6 2 2 2 2 2 4 2 2" xfId="24471" xr:uid="{B57273D7-E293-41ED-92EB-9A093F7A0E81}"/>
    <cellStyle name="Normal 6 2 2 2 2 2 4 3" xfId="19170" xr:uid="{D19134E8-CE9B-406B-951C-BB52732F958E}"/>
    <cellStyle name="Normal 6 2 2 2 2 2 5" xfId="5634" xr:uid="{1DF350FC-1B12-4C49-BDCB-5ABF5D2E8673}"/>
    <cellStyle name="Normal 6 2 2 2 2 2 5 2" xfId="11108" xr:uid="{256F113A-3156-4678-8BB0-86314721ED86}"/>
    <cellStyle name="Normal 6 2 2 2 2 2 5 2 2" xfId="24973" xr:uid="{99F86BAE-5D9A-4303-996A-9A0309D64AF7}"/>
    <cellStyle name="Normal 6 2 2 2 2 2 5 3" xfId="19668" xr:uid="{C625FBE3-1BBF-4945-B77E-9475C63FB967}"/>
    <cellStyle name="Normal 6 2 2 2 2 2 6" xfId="6136" xr:uid="{C643ED81-E483-4408-89BA-68D5F81D585A}"/>
    <cellStyle name="Normal 6 2 2 2 2 2 6 2" xfId="11610" xr:uid="{8FC1ACF8-0ECB-47AF-ABA2-92324F2A5692}"/>
    <cellStyle name="Normal 6 2 2 2 2 2 6 2 2" xfId="25475" xr:uid="{95AC4E8B-9B76-4899-9266-9932C9EDBF56}"/>
    <cellStyle name="Normal 6 2 2 2 2 2 6 3" xfId="20170" xr:uid="{480F91A6-3E1D-4991-BDF7-EA4A24675091}"/>
    <cellStyle name="Normal 6 2 2 2 2 2 7" xfId="3154" xr:uid="{E8696A8B-560C-4980-BEC6-5F24F6A63F44}"/>
    <cellStyle name="Normal 6 2 2 2 2 2 7 2" xfId="17196" xr:uid="{0180DFA0-6763-4D74-9441-AC0D40AC5C7C}"/>
    <cellStyle name="Normal 6 2 2 2 2 2 8" xfId="7076" xr:uid="{7728FC2D-44B1-45A7-B9D5-410BF66A44AB}"/>
    <cellStyle name="Normal 6 2 2 2 2 2 8 2" xfId="20947" xr:uid="{85E49D72-9008-406E-8E3A-3A98D37CC7DE}"/>
    <cellStyle name="Normal 6 2 2 2 2 2 9" xfId="8600" xr:uid="{91FE98FA-EEAD-4ECD-A1A6-A8527B882BCE}"/>
    <cellStyle name="Normal 6 2 2 2 2 2 9 2" xfId="22465" xr:uid="{40848186-4361-4AD8-868D-C8A9FEC1132C}"/>
    <cellStyle name="Normal 6 2 2 2 2 3" xfId="1688" xr:uid="{7A896D30-C6A5-4346-BE18-7B54741EF377}"/>
    <cellStyle name="Normal 6 2 2 2 2 3 2" xfId="4410" xr:uid="{DCEE46E4-7DD4-4D94-A932-D2C24CED23FD}"/>
    <cellStyle name="Normal 6 2 2 2 2 3 2 2" xfId="9856" xr:uid="{BF16FF09-2083-470E-B37B-0CFC03F505B9}"/>
    <cellStyle name="Normal 6 2 2 2 2 3 2 2 2" xfId="23721" xr:uid="{BDF2F69D-1390-4B5C-812C-3088306F385F}"/>
    <cellStyle name="Normal 6 2 2 2 2 3 2 3" xfId="18444" xr:uid="{ED058C3D-077B-4993-82C6-7E65C134241C}"/>
    <cellStyle name="Normal 6 2 2 2 2 3 3" xfId="3400" xr:uid="{DD30103E-BD7E-4139-A7DB-076C39330068}"/>
    <cellStyle name="Normal 6 2 2 2 2 3 3 2" xfId="17442" xr:uid="{CF3B0F11-4283-49AC-AE23-84BC18794C5A}"/>
    <cellStyle name="Normal 6 2 2 2 2 3 4" xfId="7334" xr:uid="{A5F6CF48-E77B-4C15-9C62-0F2C914757B6}"/>
    <cellStyle name="Normal 6 2 2 2 2 3 4 2" xfId="21205" xr:uid="{8FBEC83F-0047-4BEC-B567-6AB615DD79BE}"/>
    <cellStyle name="Normal 6 2 2 2 2 3 5" xfId="8848" xr:uid="{D908E81D-F306-410C-9CC4-72B7A9AF545B}"/>
    <cellStyle name="Normal 6 2 2 2 2 3 5 2" xfId="22713" xr:uid="{DE4149DA-8822-4024-828D-25B9629839A6}"/>
    <cellStyle name="Normal 6 2 2 2 2 3 6" xfId="12468" xr:uid="{953C4BD6-0260-4639-809D-F66C664C86FD}"/>
    <cellStyle name="Normal 6 2 2 2 2 3 6 2" xfId="26332" xr:uid="{2213A021-772E-4F35-9484-660445058F08}"/>
    <cellStyle name="Normal 6 2 2 2 2 3 7" xfId="14213" xr:uid="{1CD93950-A6EC-4361-BFC3-A6AB37BD8A35}"/>
    <cellStyle name="Normal 6 2 2 2 2 3 7 2" xfId="28077" xr:uid="{40A53D9F-11AC-4062-B81C-A51028809F1B}"/>
    <cellStyle name="Normal 6 2 2 2 2 3 8" xfId="15761" xr:uid="{C04CD656-045A-4B6A-A5B3-44FBEB2BE85C}"/>
    <cellStyle name="Normal 6 2 2 2 2 4" xfId="2196" xr:uid="{0BF4C92D-84BB-4CFA-96EB-75F39216BF02}"/>
    <cellStyle name="Normal 6 2 2 2 2 4 2" xfId="3916" xr:uid="{BD499203-FDDF-411E-85B6-77378531EE76}"/>
    <cellStyle name="Normal 6 2 2 2 2 4 2 2" xfId="17950" xr:uid="{CB4ADDD8-FFA4-4877-9930-E096CF08117F}"/>
    <cellStyle name="Normal 6 2 2 2 2 4 3" xfId="7842" xr:uid="{151B9741-008A-48AC-8F94-1E08B2C0A1F2}"/>
    <cellStyle name="Normal 6 2 2 2 2 4 3 2" xfId="21711" xr:uid="{48C0EEEE-C8D9-4BB3-8609-5BF897757974}"/>
    <cellStyle name="Normal 6 2 2 2 2 4 4" xfId="9360" xr:uid="{40BEABF3-1504-4709-8705-36EED45D3F46}"/>
    <cellStyle name="Normal 6 2 2 2 2 4 4 2" xfId="23225" xr:uid="{D143DBDD-C834-4E44-8C18-E904A6B3B1C9}"/>
    <cellStyle name="Normal 6 2 2 2 2 4 5" xfId="12974" xr:uid="{D6CE197A-BF42-4E4E-82A8-BFED4F21C514}"/>
    <cellStyle name="Normal 6 2 2 2 2 4 5 2" xfId="26838" xr:uid="{92D85431-D5AB-4956-9ADB-C2388BF6CA6F}"/>
    <cellStyle name="Normal 6 2 2 2 2 4 6" xfId="14719" xr:uid="{7D84A999-058F-4EA1-B197-9574442ADB18}"/>
    <cellStyle name="Normal 6 2 2 2 2 4 6 2" xfId="28583" xr:uid="{1626A382-7A59-42CB-9F5D-0C340C7AA405}"/>
    <cellStyle name="Normal 6 2 2 2 2 4 7" xfId="16267" xr:uid="{36B98F32-F13D-4DFD-A437-7CEDD7853CC7}"/>
    <cellStyle name="Normal 6 2 2 2 2 5" xfId="2597" xr:uid="{786950D4-0584-42D8-BAE0-F976CD3FBE43}"/>
    <cellStyle name="Normal 6 2 2 2 2 5 2" xfId="6828" xr:uid="{70CD191A-BF53-4CD5-ABAE-D34500FCACBC}"/>
    <cellStyle name="Normal 6 2 2 2 2 5 2 2" xfId="20699" xr:uid="{0359A034-7C58-4CA9-B26C-EDB9411A2DFC}"/>
    <cellStyle name="Normal 6 2 2 2 2 5 3" xfId="10358" xr:uid="{63A5CF72-7B7F-40ED-AD7E-2B3FE9404995}"/>
    <cellStyle name="Normal 6 2 2 2 2 5 3 2" xfId="24223" xr:uid="{2FA7BAA1-3342-4702-AFB0-667DD2562B3C}"/>
    <cellStyle name="Normal 6 2 2 2 2 5 4" xfId="13707" xr:uid="{3B3B42BD-1F52-4B2A-A3E5-66938020FB1A}"/>
    <cellStyle name="Normal 6 2 2 2 2 5 4 2" xfId="27571" xr:uid="{9C06F54B-8106-4C15-8F66-52BC8164B440}"/>
    <cellStyle name="Normal 6 2 2 2 2 5 5" xfId="16639" xr:uid="{DBC8F3F1-DF80-4273-A4F4-AB635D0ABDE0}"/>
    <cellStyle name="Normal 6 2 2 2 2 6" xfId="5386" xr:uid="{2A9EF346-BD81-408D-A213-C18F2B871EE4}"/>
    <cellStyle name="Normal 6 2 2 2 2 6 2" xfId="10860" xr:uid="{32C7A5F7-EE96-4174-B582-C88F7704F99C}"/>
    <cellStyle name="Normal 6 2 2 2 2 6 2 2" xfId="24725" xr:uid="{DC7FDD73-B0D8-4A8F-ADC1-12612A761234}"/>
    <cellStyle name="Normal 6 2 2 2 2 6 3" xfId="19420" xr:uid="{CF437ADD-97A7-4D4D-8FCD-AF21A39AC056}"/>
    <cellStyle name="Normal 6 2 2 2 2 7" xfId="5888" xr:uid="{96894AC0-2947-4825-A1CA-7DDDE5E8826E}"/>
    <cellStyle name="Normal 6 2 2 2 2 7 2" xfId="11362" xr:uid="{AA8036E0-2719-405E-B40F-DF52EDD365FB}"/>
    <cellStyle name="Normal 6 2 2 2 2 7 2 2" xfId="25227" xr:uid="{7A6D8EBD-F988-44D6-854E-5FC4793E10DE}"/>
    <cellStyle name="Normal 6 2 2 2 2 7 3" xfId="19922" xr:uid="{2FF3A22D-50E0-42A9-89D4-D3C85B4CE4DC}"/>
    <cellStyle name="Normal 6 2 2 2 2 8" xfId="6364" xr:uid="{027EF6CD-E8F2-4A81-B808-1678C07EA83B}"/>
    <cellStyle name="Normal 6 2 2 2 2 8 2" xfId="20335" xr:uid="{771F8264-F7ED-4871-A05C-A785A5ABF835}"/>
    <cellStyle name="Normal 6 2 2 2 2 9" xfId="8352" xr:uid="{F3F61921-383E-4611-9945-934D22473C53}"/>
    <cellStyle name="Normal 6 2 2 2 2 9 2" xfId="22217" xr:uid="{C76C8156-F7BD-4542-945C-7307605CCB68}"/>
    <cellStyle name="Normal 6 2 2 2 3" xfId="440" xr:uid="{00000000-0005-0000-0000-000069010000}"/>
    <cellStyle name="Normal 6 2 2 2 3 10" xfId="13394" xr:uid="{687F6693-E0D9-45AD-8BD9-BDADFC2DFBBD}"/>
    <cellStyle name="Normal 6 2 2 2 3 10 2" xfId="27258" xr:uid="{4FFB8BE3-6B2A-41EB-A83C-B4107F8C670E}"/>
    <cellStyle name="Normal 6 2 2 2 3 11" xfId="1306" xr:uid="{A7F1748A-D2D0-4C86-9A40-8707D2FFCF27}"/>
    <cellStyle name="Normal 6 2 2 2 3 12" xfId="15379" xr:uid="{CADC361B-0FEC-41F6-AE96-8B59B5C6267E}"/>
    <cellStyle name="Normal 6 2 2 2 3 2" xfId="1812" xr:uid="{9F7FABA1-AFA6-45A5-AD4C-952201A93367}"/>
    <cellStyle name="Normal 6 2 2 2 3 2 2" xfId="4534" xr:uid="{57BBB0B0-D8BC-4F4D-96DC-CBA85BC8EC52}"/>
    <cellStyle name="Normal 6 2 2 2 3 2 2 2" xfId="9980" xr:uid="{54E8B5EB-5FD5-4315-8686-7F1403B8CCF4}"/>
    <cellStyle name="Normal 6 2 2 2 3 2 2 2 2" xfId="23845" xr:uid="{BAD9809C-CDF7-44CB-A887-81EEE11F1324}"/>
    <cellStyle name="Normal 6 2 2 2 3 2 2 3" xfId="18568" xr:uid="{9EBCD572-7020-4D58-8ADB-CF6DEF2F0B96}"/>
    <cellStyle name="Normal 6 2 2 2 3 2 3" xfId="3524" xr:uid="{86EBAD39-F93F-4D93-BFA2-CCEEF77D80AC}"/>
    <cellStyle name="Normal 6 2 2 2 3 2 3 2" xfId="17566" xr:uid="{FFC30BC9-782D-42AC-B982-0C359F193B28}"/>
    <cellStyle name="Normal 6 2 2 2 3 2 4" xfId="7458" xr:uid="{47ADBBD3-9A12-4586-B093-D91A9B58018B}"/>
    <cellStyle name="Normal 6 2 2 2 3 2 4 2" xfId="21329" xr:uid="{CDDA5855-8EFD-4F9E-8C81-6AB820C051C7}"/>
    <cellStyle name="Normal 6 2 2 2 3 2 5" xfId="8972" xr:uid="{9C217627-A3DE-4FAE-9DB1-47B0E9752DF9}"/>
    <cellStyle name="Normal 6 2 2 2 3 2 5 2" xfId="22837" xr:uid="{229B9FB9-1157-4121-90EF-3375873BE5DD}"/>
    <cellStyle name="Normal 6 2 2 2 3 2 6" xfId="12592" xr:uid="{363FC1A3-BA6F-4532-ACBA-A6E86E6121D5}"/>
    <cellStyle name="Normal 6 2 2 2 3 2 6 2" xfId="26456" xr:uid="{19560C00-B786-43B5-A945-0322E3F0F03F}"/>
    <cellStyle name="Normal 6 2 2 2 3 2 7" xfId="14337" xr:uid="{6D23282E-D473-4F68-B5D4-55C5965A9236}"/>
    <cellStyle name="Normal 6 2 2 2 3 2 7 2" xfId="28201" xr:uid="{3286724F-02F5-4C28-9E71-D61E095FB90F}"/>
    <cellStyle name="Normal 6 2 2 2 3 2 8" xfId="15885" xr:uid="{C2F091B6-060C-44B3-9328-1468DA04B5C5}"/>
    <cellStyle name="Normal 6 2 2 2 3 3" xfId="2320" xr:uid="{4970DE60-43F7-4B4E-8F08-6FE525FACCEF}"/>
    <cellStyle name="Normal 6 2 2 2 3 3 2" xfId="4040" xr:uid="{E09DF66A-32AB-430A-B84D-A501243CC0B8}"/>
    <cellStyle name="Normal 6 2 2 2 3 3 2 2" xfId="18074" xr:uid="{AB2E3C87-9649-4E29-A06D-D67E69955C84}"/>
    <cellStyle name="Normal 6 2 2 2 3 3 3" xfId="7966" xr:uid="{AFD315D8-9B32-44F6-B5DB-19FA9F7E5415}"/>
    <cellStyle name="Normal 6 2 2 2 3 3 3 2" xfId="21835" xr:uid="{DB6CE417-2A4B-4401-BBC9-4D336A9A39DC}"/>
    <cellStyle name="Normal 6 2 2 2 3 3 4" xfId="9484" xr:uid="{33681294-2B55-4410-9180-8FD776043294}"/>
    <cellStyle name="Normal 6 2 2 2 3 3 4 2" xfId="23349" xr:uid="{8F66D4C6-B1B0-4074-B942-C0DC1B04D363}"/>
    <cellStyle name="Normal 6 2 2 2 3 3 5" xfId="13098" xr:uid="{2D05CC48-861A-40D0-BD2F-6A65B506578F}"/>
    <cellStyle name="Normal 6 2 2 2 3 3 5 2" xfId="26962" xr:uid="{C4F2662D-97EF-4706-9FF3-AF8DB5D23877}"/>
    <cellStyle name="Normal 6 2 2 2 3 3 6" xfId="14843" xr:uid="{A42E5C74-7965-4217-8D08-CD0544D81E37}"/>
    <cellStyle name="Normal 6 2 2 2 3 3 6 2" xfId="28707" xr:uid="{DABC8132-FED8-4E6A-9C08-92D6B676D8DA}"/>
    <cellStyle name="Normal 6 2 2 2 3 3 7" xfId="16391" xr:uid="{3E5063A7-98BA-418F-A23E-FCD04E8E887D}"/>
    <cellStyle name="Normal 6 2 2 2 3 4" xfId="2648" xr:uid="{E4C4D412-B509-4BD6-BFA3-1951A0BEB8F4}"/>
    <cellStyle name="Normal 6 2 2 2 3 4 2" xfId="6952" xr:uid="{CCD25F07-2615-4987-8CA7-5E37565F9F23}"/>
    <cellStyle name="Normal 6 2 2 2 3 4 2 2" xfId="20823" xr:uid="{CECD8BDF-4F07-489C-A4A2-78CB61377342}"/>
    <cellStyle name="Normal 6 2 2 2 3 4 3" xfId="10482" xr:uid="{4D8015EB-75D9-4399-934F-56EA33D04287}"/>
    <cellStyle name="Normal 6 2 2 2 3 4 3 2" xfId="24347" xr:uid="{67B8AEEB-A619-4C0C-9FF6-684CBB32CAA3}"/>
    <cellStyle name="Normal 6 2 2 2 3 4 4" xfId="13831" xr:uid="{535F5162-0F07-4ED3-869A-DB0A02B9F490}"/>
    <cellStyle name="Normal 6 2 2 2 3 4 4 2" xfId="27695" xr:uid="{066A3A05-2D2B-45F5-B190-B1F2A3D94BF5}"/>
    <cellStyle name="Normal 6 2 2 2 3 4 5" xfId="16690" xr:uid="{FC7C4467-1B7F-4560-82E9-4C2B29C11039}"/>
    <cellStyle name="Normal 6 2 2 2 3 5" xfId="5510" xr:uid="{7DF92A1F-E94F-4B55-A341-4E8EC8C1F416}"/>
    <cellStyle name="Normal 6 2 2 2 3 5 2" xfId="10984" xr:uid="{7EC3F289-1E6B-4C27-B438-027FF3E9FA14}"/>
    <cellStyle name="Normal 6 2 2 2 3 5 2 2" xfId="24849" xr:uid="{52DBBA0D-7E39-4528-99BE-C66A4B629FCA}"/>
    <cellStyle name="Normal 6 2 2 2 3 5 3" xfId="19544" xr:uid="{E08B4CA6-99E5-45C6-AF9F-C8D37FDDAAFC}"/>
    <cellStyle name="Normal 6 2 2 2 3 6" xfId="6012" xr:uid="{CDC9DE8E-858E-4074-8DD9-37D354EDD930}"/>
    <cellStyle name="Normal 6 2 2 2 3 6 2" xfId="11486" xr:uid="{A461A124-99DF-4E19-9ABA-3C4754D7C390}"/>
    <cellStyle name="Normal 6 2 2 2 3 6 2 2" xfId="25351" xr:uid="{1EB478E2-E84A-4EAA-B077-47E32776B00D}"/>
    <cellStyle name="Normal 6 2 2 2 3 6 3" xfId="20046" xr:uid="{FB539AF4-22C7-462E-8650-584FD9395D35}"/>
    <cellStyle name="Normal 6 2 2 2 3 7" xfId="6415" xr:uid="{FC4B33CD-5F2D-48A7-B0EB-56B1039E4A27}"/>
    <cellStyle name="Normal 6 2 2 2 3 7 2" xfId="20386" xr:uid="{259DBE36-7800-4808-9381-42B6BF90B4C6}"/>
    <cellStyle name="Normal 6 2 2 2 3 8" xfId="8476" xr:uid="{E6094CB1-C499-4D6D-BE9F-2C722AC3688E}"/>
    <cellStyle name="Normal 6 2 2 2 3 8 2" xfId="22341" xr:uid="{60A330C8-EAEF-4F52-8AA7-389EEE4AC248}"/>
    <cellStyle name="Normal 6 2 2 2 3 9" xfId="12086" xr:uid="{BB064D68-6B4A-4B34-9B3C-3E30766175AD}"/>
    <cellStyle name="Normal 6 2 2 2 3 9 2" xfId="25950" xr:uid="{29D63BEA-8B65-4817-B972-FCC4BEFAE50E}"/>
    <cellStyle name="Normal 6 2 2 2 4" xfId="497" xr:uid="{00000000-0005-0000-0000-00006A010000}"/>
    <cellStyle name="Normal 6 2 2 2 4 2" xfId="2704" xr:uid="{36E218F3-29AD-43B4-B12F-48274062359A}"/>
    <cellStyle name="Normal 6 2 2 2 4 2 2" xfId="7210" xr:uid="{79F8B09A-70B6-4001-99D9-F1305391E702}"/>
    <cellStyle name="Normal 6 2 2 2 4 2 2 2" xfId="21081" xr:uid="{CC8368FD-EEE0-485A-B126-86850E029FFB}"/>
    <cellStyle name="Normal 6 2 2 2 4 2 3" xfId="9732" xr:uid="{E826CD80-FF40-4AF1-9A95-9898F4CCB064}"/>
    <cellStyle name="Normal 6 2 2 2 4 2 3 2" xfId="23597" xr:uid="{DBE56479-23D6-4B30-A985-7C0300816C13}"/>
    <cellStyle name="Normal 6 2 2 2 4 2 4" xfId="14089" xr:uid="{92DA332A-3776-4669-8D8B-E18891CA8681}"/>
    <cellStyle name="Normal 6 2 2 2 4 2 4 2" xfId="27953" xr:uid="{5ACAEDC8-B4B6-4821-9A33-58ABA3412F8C}"/>
    <cellStyle name="Normal 6 2 2 2 4 2 5" xfId="16746" xr:uid="{8AFEB1F7-C854-49C1-9BA0-195F7F38DE78}"/>
    <cellStyle name="Normal 6 2 2 2 4 3" xfId="6471" xr:uid="{4EAC542E-E59B-462F-964A-809114ECB1A4}"/>
    <cellStyle name="Normal 6 2 2 2 4 3 2" xfId="20442" xr:uid="{1C12E0B4-1C1A-4FCD-A177-C7E13D4FB72D}"/>
    <cellStyle name="Normal 6 2 2 2 4 4" xfId="8724" xr:uid="{C8550DF8-4956-4687-B0F5-457EF041D181}"/>
    <cellStyle name="Normal 6 2 2 2 4 4 2" xfId="22589" xr:uid="{405CE51B-A4EF-4AE2-AFA7-6F710A68C103}"/>
    <cellStyle name="Normal 6 2 2 2 4 5" xfId="12344" xr:uid="{B4BD6161-CF64-4EEE-AB71-2050527A4868}"/>
    <cellStyle name="Normal 6 2 2 2 4 5 2" xfId="26208" xr:uid="{02466C2E-9D33-4879-BE58-16C074B0C0A4}"/>
    <cellStyle name="Normal 6 2 2 2 4 6" xfId="13450" xr:uid="{C498FFAF-7BB7-46EF-AA0B-5BF5F7EAB55F}"/>
    <cellStyle name="Normal 6 2 2 2 4 6 2" xfId="27314" xr:uid="{6086CDF6-0E64-4ED4-B202-AC3DB7DF3474}"/>
    <cellStyle name="Normal 6 2 2 2 4 7" xfId="1564" xr:uid="{1F13C5C8-913D-4ED6-AB2C-22CF09AD13B9}"/>
    <cellStyle name="Normal 6 2 2 2 4 8" xfId="15637" xr:uid="{86E7973F-B254-46B5-802D-C4914637D5DF}"/>
    <cellStyle name="Normal 6 2 2 2 5" xfId="2072" xr:uid="{B043FDDE-2516-4689-A4BC-B69270B7A8BF}"/>
    <cellStyle name="Normal 6 2 2 2 5 2" xfId="3792" xr:uid="{C04AB9D3-E7B0-4FE3-8BA0-66C7E6F5D5A0}"/>
    <cellStyle name="Normal 6 2 2 2 5 2 2" xfId="17826" xr:uid="{0B496A17-C410-47EA-978E-699C0CA484CC}"/>
    <cellStyle name="Normal 6 2 2 2 5 3" xfId="7718" xr:uid="{F5F14102-F84A-463C-A333-E7CAA83D4C5C}"/>
    <cellStyle name="Normal 6 2 2 2 5 3 2" xfId="21587" xr:uid="{E8E219EE-3799-4487-80E3-1C92293833FC}"/>
    <cellStyle name="Normal 6 2 2 2 5 4" xfId="9236" xr:uid="{E7D96380-4940-44AB-B874-0DAF99B059CF}"/>
    <cellStyle name="Normal 6 2 2 2 5 4 2" xfId="23101" xr:uid="{C601A3AF-839B-49CC-B88D-B4AA0EA49505}"/>
    <cellStyle name="Normal 6 2 2 2 5 5" xfId="12850" xr:uid="{48A06510-B742-4CA1-A8B7-54A8C54310B5}"/>
    <cellStyle name="Normal 6 2 2 2 5 5 2" xfId="26714" xr:uid="{A58A621A-BC20-4E06-8AA0-B74119E7424D}"/>
    <cellStyle name="Normal 6 2 2 2 5 6" xfId="14595" xr:uid="{C0F1C6C6-9E9B-4C58-BE3D-AFEFBFC9BA5F}"/>
    <cellStyle name="Normal 6 2 2 2 5 6 2" xfId="28459" xr:uid="{F89EAC0F-AEA7-4DC0-AD3E-0D32A1823100}"/>
    <cellStyle name="Normal 6 2 2 2 5 7" xfId="16143" xr:uid="{798620E8-B826-4D7D-B138-03D5B278DCB5}"/>
    <cellStyle name="Normal 6 2 2 2 6" xfId="2545" xr:uid="{F20D76A3-C886-4A25-BD9C-7387FC6BFA17}"/>
    <cellStyle name="Normal 6 2 2 2 6 2" xfId="6704" xr:uid="{592ECAB0-A516-4D2B-ADFD-AE24EBFD67B5}"/>
    <cellStyle name="Normal 6 2 2 2 6 2 2" xfId="20575" xr:uid="{5046C1EE-C530-4D45-98A5-CD4707A3647C}"/>
    <cellStyle name="Normal 6 2 2 2 6 3" xfId="10234" xr:uid="{57A8DC2D-F9C3-4255-975F-B355C886CBA9}"/>
    <cellStyle name="Normal 6 2 2 2 6 3 2" xfId="24099" xr:uid="{F5F29352-4F3B-41F4-96D4-441C7DE45B31}"/>
    <cellStyle name="Normal 6 2 2 2 6 4" xfId="13583" xr:uid="{9A0AB3D2-06D6-4494-A70E-092CBD68ED7D}"/>
    <cellStyle name="Normal 6 2 2 2 6 4 2" xfId="27447" xr:uid="{4C28A7B1-2288-4685-833A-816AA9C329D0}"/>
    <cellStyle name="Normal 6 2 2 2 6 5" xfId="16588" xr:uid="{F8F613A5-B704-425E-9DC1-16AA2F962A70}"/>
    <cellStyle name="Normal 6 2 2 2 7" xfId="5262" xr:uid="{46B6D8D0-5453-4BB0-AB85-0F6AB9AD94DB}"/>
    <cellStyle name="Normal 6 2 2 2 7 2" xfId="10736" xr:uid="{72F24DCD-5135-4892-86DF-65E29C50924C}"/>
    <cellStyle name="Normal 6 2 2 2 7 2 2" xfId="24601" xr:uid="{6B3553A6-1D44-4378-B229-D0EBBF4AF449}"/>
    <cellStyle name="Normal 6 2 2 2 7 3" xfId="19296" xr:uid="{EF9932C5-C007-4FFE-9077-88020CB371CC}"/>
    <cellStyle name="Normal 6 2 2 2 8" xfId="5764" xr:uid="{35967C2E-B99B-418F-9D16-ED8DB8B5E6B7}"/>
    <cellStyle name="Normal 6 2 2 2 8 2" xfId="11238" xr:uid="{3472CE3C-8F8C-4516-B445-B98915444966}"/>
    <cellStyle name="Normal 6 2 2 2 8 2 2" xfId="25103" xr:uid="{F6E4FF7E-78F4-4DB9-AC18-407060439704}"/>
    <cellStyle name="Normal 6 2 2 2 8 3" xfId="19798" xr:uid="{C3F2A996-2DD7-4D11-B26C-CA58C3F35D7A}"/>
    <cellStyle name="Normal 6 2 2 2 9" xfId="6253" xr:uid="{0C8A3031-A643-4E13-9175-98327C631CAC}"/>
    <cellStyle name="Normal 6 2 2 2 9 2" xfId="11695" xr:uid="{395A1D6D-E56F-4120-B7B5-59BAFEAE6E17}"/>
    <cellStyle name="Normal 6 2 2 2 9 2 2" xfId="25560" xr:uid="{E7AADFD5-6F21-421F-A976-2F06BAFF8254}"/>
    <cellStyle name="Normal 6 2 2 2 9 3" xfId="20227" xr:uid="{48F9EBD1-8F98-45E6-B441-73D94C9728D1}"/>
    <cellStyle name="Normal 6 2 2 3" xfId="348" xr:uid="{00000000-0005-0000-0000-00006B010000}"/>
    <cellStyle name="Normal 6 2 2 3 10" xfId="11890" xr:uid="{3A0D0A92-C683-49A0-887A-50EC98EBB562}"/>
    <cellStyle name="Normal 6 2 2 3 10 2" xfId="25754" xr:uid="{D46A49AE-7A1A-4CB4-8CF5-71EE208E524E}"/>
    <cellStyle name="Normal 6 2 2 3 11" xfId="13303" xr:uid="{63A1701A-0696-484C-84DA-7A767132331B}"/>
    <cellStyle name="Normal 6 2 2 3 11 2" xfId="27167" xr:uid="{41017581-E75B-4DFC-95B1-08D934F96251}"/>
    <cellStyle name="Normal 6 2 2 3 12" xfId="1110" xr:uid="{1D597F7C-B67A-4942-B7C6-F1AFB7165193}"/>
    <cellStyle name="Normal 6 2 2 3 13" xfId="15183" xr:uid="{5E70F30B-AB3F-4BB4-9DCA-E2DA748C8C04}"/>
    <cellStyle name="Normal 6 2 2 3 2" xfId="1358" xr:uid="{DE1DD0DA-0FAC-4D3B-A4A9-EF9EAA020CA8}"/>
    <cellStyle name="Normal 6 2 2 3 2 10" xfId="12138" xr:uid="{CEE2A82B-E750-4E79-99C9-C707EECC4AD5}"/>
    <cellStyle name="Normal 6 2 2 3 2 10 2" xfId="26002" xr:uid="{49399B8F-C6BD-4771-A3F6-5456261A58BE}"/>
    <cellStyle name="Normal 6 2 2 3 2 11" xfId="13883" xr:uid="{C39EB901-20EA-4D1D-ACED-413399CD6174}"/>
    <cellStyle name="Normal 6 2 2 3 2 11 2" xfId="27747" xr:uid="{3EF95841-3A3A-4A85-B8E0-ABF3BA79110D}"/>
    <cellStyle name="Normal 6 2 2 3 2 12" xfId="15431" xr:uid="{28A301C4-B448-4BA5-8831-15DEE2C6C7D7}"/>
    <cellStyle name="Normal 6 2 2 3 2 2" xfId="1864" xr:uid="{DF8DB2F4-8929-4D9D-89FA-3DF006249C14}"/>
    <cellStyle name="Normal 6 2 2 3 2 2 2" xfId="4586" xr:uid="{0FB05842-8BE0-4817-9067-BDB0CECD3EED}"/>
    <cellStyle name="Normal 6 2 2 3 2 2 2 2" xfId="10032" xr:uid="{1DB635C1-FFE1-4422-99A7-77B43475B5F7}"/>
    <cellStyle name="Normal 6 2 2 3 2 2 2 2 2" xfId="23897" xr:uid="{5F0D37CA-A616-4597-BD0E-EEEA8E456DE1}"/>
    <cellStyle name="Normal 6 2 2 3 2 2 2 3" xfId="18620" xr:uid="{B72BA158-376A-4C03-9C2C-7F387360A631}"/>
    <cellStyle name="Normal 6 2 2 3 2 2 3" xfId="3576" xr:uid="{5605D97A-223B-49FC-86AD-C86EBE20A9BB}"/>
    <cellStyle name="Normal 6 2 2 3 2 2 3 2" xfId="17618" xr:uid="{69BA4F1F-90F2-414C-84E1-97E8E289E39E}"/>
    <cellStyle name="Normal 6 2 2 3 2 2 4" xfId="7510" xr:uid="{4F99C1E8-5044-4BD9-8F45-7FF06DE004A9}"/>
    <cellStyle name="Normal 6 2 2 3 2 2 4 2" xfId="21381" xr:uid="{32603E94-8822-46EC-BF12-FBC96D592103}"/>
    <cellStyle name="Normal 6 2 2 3 2 2 5" xfId="9024" xr:uid="{2BF6063E-7552-4288-B759-695A806027E0}"/>
    <cellStyle name="Normal 6 2 2 3 2 2 5 2" xfId="22889" xr:uid="{93306738-75A4-4C3C-93EB-9FF9CBC4C83B}"/>
    <cellStyle name="Normal 6 2 2 3 2 2 6" xfId="12644" xr:uid="{4B06A4D0-6775-4223-9C72-61BA341E4851}"/>
    <cellStyle name="Normal 6 2 2 3 2 2 6 2" xfId="26508" xr:uid="{57F33ADC-08E5-499B-959E-F81E1881DDA9}"/>
    <cellStyle name="Normal 6 2 2 3 2 2 7" xfId="14389" xr:uid="{D6078C48-46AF-4AB8-B055-A21CB352B7DB}"/>
    <cellStyle name="Normal 6 2 2 3 2 2 7 2" xfId="28253" xr:uid="{3330F787-473B-4BC1-8E5C-DD3488752FB2}"/>
    <cellStyle name="Normal 6 2 2 3 2 2 8" xfId="15937" xr:uid="{C6A0C7A8-C786-4DCA-937C-814C22DCF869}"/>
    <cellStyle name="Normal 6 2 2 3 2 3" xfId="2372" xr:uid="{FE42C740-5480-444C-8BB4-A1B00DF57059}"/>
    <cellStyle name="Normal 6 2 2 3 2 3 2" xfId="4092" xr:uid="{EEEB8A8E-8B39-43AB-94B7-7573D3E3E51C}"/>
    <cellStyle name="Normal 6 2 2 3 2 3 2 2" xfId="18126" xr:uid="{1FBA513A-0477-4C78-B162-BE7F687CD52C}"/>
    <cellStyle name="Normal 6 2 2 3 2 3 3" xfId="8018" xr:uid="{1015065D-A8B8-493A-8EA7-47F40D3528AE}"/>
    <cellStyle name="Normal 6 2 2 3 2 3 3 2" xfId="21887" xr:uid="{A5B61461-AD72-4483-9162-C763C9E1EE63}"/>
    <cellStyle name="Normal 6 2 2 3 2 3 4" xfId="9536" xr:uid="{90E174B1-3E9D-4654-9B70-F5A7A8D17A23}"/>
    <cellStyle name="Normal 6 2 2 3 2 3 4 2" xfId="23401" xr:uid="{679948FB-228A-49FF-8EAE-2E30D7053991}"/>
    <cellStyle name="Normal 6 2 2 3 2 3 5" xfId="13150" xr:uid="{C263628B-A0B5-45E0-AABC-820CB3ECB093}"/>
    <cellStyle name="Normal 6 2 2 3 2 3 5 2" xfId="27014" xr:uid="{379DC9AB-61C3-4ADA-9F5F-FA065596D5B4}"/>
    <cellStyle name="Normal 6 2 2 3 2 3 6" xfId="14895" xr:uid="{5B0930C7-FDE5-4EB9-B355-66F217334944}"/>
    <cellStyle name="Normal 6 2 2 3 2 3 6 2" xfId="28759" xr:uid="{129E9C28-BF92-4A31-928E-D20A9076C6A4}"/>
    <cellStyle name="Normal 6 2 2 3 2 3 7" xfId="16443" xr:uid="{FC74338B-3757-494B-95B3-A906A02C3C1C}"/>
    <cellStyle name="Normal 6 2 2 3 2 4" xfId="5064" xr:uid="{4FCF4556-0FCD-4C8F-A82D-C9DD9C66032C}"/>
    <cellStyle name="Normal 6 2 2 3 2 4 2" xfId="10534" xr:uid="{0D083129-AFCB-4BF0-8B6C-67606B321859}"/>
    <cellStyle name="Normal 6 2 2 3 2 4 2 2" xfId="24399" xr:uid="{7A13E4C0-43A2-4F2D-A8E4-7CDBFBCA3C0B}"/>
    <cellStyle name="Normal 6 2 2 3 2 4 3" xfId="19098" xr:uid="{A66E13A9-7461-46DD-B87A-C06E81509DA5}"/>
    <cellStyle name="Normal 6 2 2 3 2 5" xfId="5562" xr:uid="{BB78E75C-C79D-4879-AC01-F886880D8867}"/>
    <cellStyle name="Normal 6 2 2 3 2 5 2" xfId="11036" xr:uid="{FDAFCE42-14A0-49C4-B60E-20188D95588A}"/>
    <cellStyle name="Normal 6 2 2 3 2 5 2 2" xfId="24901" xr:uid="{26DACB4C-9FBE-4833-9FDF-3E0397DF5F32}"/>
    <cellStyle name="Normal 6 2 2 3 2 5 3" xfId="19596" xr:uid="{3B76B03C-B55B-437A-A0BD-33E35E853C5E}"/>
    <cellStyle name="Normal 6 2 2 3 2 6" xfId="6064" xr:uid="{573185E8-AEA8-4A66-9BCD-B06B95673B58}"/>
    <cellStyle name="Normal 6 2 2 3 2 6 2" xfId="11538" xr:uid="{D298C11D-2E30-4685-8539-0A88BD1AEC11}"/>
    <cellStyle name="Normal 6 2 2 3 2 6 2 2" xfId="25403" xr:uid="{7E002EA8-7CAF-4438-AB12-A46799802485}"/>
    <cellStyle name="Normal 6 2 2 3 2 6 3" xfId="20098" xr:uid="{52AC302B-0019-4406-B53C-C71C966C6F22}"/>
    <cellStyle name="Normal 6 2 2 3 2 7" xfId="3082" xr:uid="{12E86650-DDB5-4318-A3D6-7B45B29EDC09}"/>
    <cellStyle name="Normal 6 2 2 3 2 7 2" xfId="17124" xr:uid="{FF23BE96-2927-4E85-9C71-2B24E05AD3C0}"/>
    <cellStyle name="Normal 6 2 2 3 2 8" xfId="7004" xr:uid="{AA251CC6-ECCD-4B3D-93C6-7A2E11867D26}"/>
    <cellStyle name="Normal 6 2 2 3 2 8 2" xfId="20875" xr:uid="{F9C27F96-F9B2-4AF6-89A7-72668AFA09AB}"/>
    <cellStyle name="Normal 6 2 2 3 2 9" xfId="8528" xr:uid="{86D74F16-4A77-4AF4-8F58-50A1E8F78BD0}"/>
    <cellStyle name="Normal 6 2 2 3 2 9 2" xfId="22393" xr:uid="{8DBDB886-238E-4B02-8031-A5768CB2BAD0}"/>
    <cellStyle name="Normal 6 2 2 3 3" xfId="1616" xr:uid="{DAAF8658-EB10-472C-80F6-9530FE2F334E}"/>
    <cellStyle name="Normal 6 2 2 3 3 2" xfId="4338" xr:uid="{51D18211-0406-45DF-AADB-68550C28A247}"/>
    <cellStyle name="Normal 6 2 2 3 3 2 2" xfId="9784" xr:uid="{9B512D39-5EE2-46DE-9798-7291932AEBD2}"/>
    <cellStyle name="Normal 6 2 2 3 3 2 2 2" xfId="23649" xr:uid="{D6937F54-0E43-4E24-8D27-FDD07D56FD0C}"/>
    <cellStyle name="Normal 6 2 2 3 3 2 3" xfId="18372" xr:uid="{238FEC7D-CF64-404B-8406-B423CAA55D9F}"/>
    <cellStyle name="Normal 6 2 2 3 3 3" xfId="3328" xr:uid="{7E2E1E2D-EB47-42E8-8A50-A7CB788A105F}"/>
    <cellStyle name="Normal 6 2 2 3 3 3 2" xfId="17370" xr:uid="{76E2EA01-D37B-42D9-8BAB-33B0E0653616}"/>
    <cellStyle name="Normal 6 2 2 3 3 4" xfId="7262" xr:uid="{D5FD92B6-FA1B-48D9-989F-B15CF843DFAC}"/>
    <cellStyle name="Normal 6 2 2 3 3 4 2" xfId="21133" xr:uid="{464AD17F-CC64-4C8D-9690-B8C9A9A0057C}"/>
    <cellStyle name="Normal 6 2 2 3 3 5" xfId="8776" xr:uid="{4D38E2EB-247F-413E-9C72-B8E858029B2C}"/>
    <cellStyle name="Normal 6 2 2 3 3 5 2" xfId="22641" xr:uid="{8E75581B-BFE0-4C8D-ACD6-334CA3E0AD44}"/>
    <cellStyle name="Normal 6 2 2 3 3 6" xfId="12396" xr:uid="{0D4AE251-4DCC-4D61-B142-E0AB799CE4E5}"/>
    <cellStyle name="Normal 6 2 2 3 3 6 2" xfId="26260" xr:uid="{5375F6DB-A7BA-4165-80A7-CDF291F90448}"/>
    <cellStyle name="Normal 6 2 2 3 3 7" xfId="14141" xr:uid="{2A175438-4630-470A-8240-259FE8CB5EF7}"/>
    <cellStyle name="Normal 6 2 2 3 3 7 2" xfId="28005" xr:uid="{137B2CCE-324F-43FE-8ABD-CB02B4108BA6}"/>
    <cellStyle name="Normal 6 2 2 3 3 8" xfId="15689" xr:uid="{E689BF66-97B5-4183-93A7-A09C976D6E0C}"/>
    <cellStyle name="Normal 6 2 2 3 4" xfId="2124" xr:uid="{2FB24D9E-5E9D-4F1D-B458-5659D282BE02}"/>
    <cellStyle name="Normal 6 2 2 3 4 2" xfId="3844" xr:uid="{F4D30C97-48F4-4A80-8226-6851D3F972F1}"/>
    <cellStyle name="Normal 6 2 2 3 4 2 2" xfId="17878" xr:uid="{758D67AB-F538-41D4-9938-A96762920163}"/>
    <cellStyle name="Normal 6 2 2 3 4 3" xfId="7770" xr:uid="{329259AB-1D83-401C-8BC0-7CCEDA8AEDD5}"/>
    <cellStyle name="Normal 6 2 2 3 4 3 2" xfId="21639" xr:uid="{91A3974F-E082-4036-B82B-C6726BAC427D}"/>
    <cellStyle name="Normal 6 2 2 3 4 4" xfId="9288" xr:uid="{57AFD5AE-A490-4283-9235-BF37945F0E1C}"/>
    <cellStyle name="Normal 6 2 2 3 4 4 2" xfId="23153" xr:uid="{4534AF61-885D-49A7-BBC6-3CE39FCC6818}"/>
    <cellStyle name="Normal 6 2 2 3 4 5" xfId="12902" xr:uid="{B10238CA-5CA7-4908-8F4A-E0CA87E79657}"/>
    <cellStyle name="Normal 6 2 2 3 4 5 2" xfId="26766" xr:uid="{AFE1663B-3058-49FE-9DDD-EFBD1F5A87DE}"/>
    <cellStyle name="Normal 6 2 2 3 4 6" xfId="14647" xr:uid="{C94AA3D8-C1A9-4D26-B785-50EACE7A5DDB}"/>
    <cellStyle name="Normal 6 2 2 3 4 6 2" xfId="28511" xr:uid="{10D0FCEE-04AC-4AEA-867A-0FA7FEBEB763}"/>
    <cellStyle name="Normal 6 2 2 3 4 7" xfId="16195" xr:uid="{43B34896-FE14-4B93-800A-D5A328D1B027}"/>
    <cellStyle name="Normal 6 2 2 3 5" xfId="2556" xr:uid="{8AE4E3F4-8ACF-4D6E-AAD1-89532E4EC5B2}"/>
    <cellStyle name="Normal 6 2 2 3 5 2" xfId="6756" xr:uid="{107F1982-5960-4845-B314-34FB2B065DE0}"/>
    <cellStyle name="Normal 6 2 2 3 5 2 2" xfId="20627" xr:uid="{F6FA52E2-BCD1-4B16-9192-2152EFACD20B}"/>
    <cellStyle name="Normal 6 2 2 3 5 3" xfId="10286" xr:uid="{ABEB8798-877C-40C2-A69A-7D1856D5D147}"/>
    <cellStyle name="Normal 6 2 2 3 5 3 2" xfId="24151" xr:uid="{5655C22C-8D5F-4D40-9C68-A9E540D7FBBF}"/>
    <cellStyle name="Normal 6 2 2 3 5 4" xfId="13635" xr:uid="{5A260138-61A4-4EC7-ABDD-156F3F3CACB2}"/>
    <cellStyle name="Normal 6 2 2 3 5 4 2" xfId="27499" xr:uid="{1C1C3FAC-A0DB-4610-8FD3-1DBFAD7B0358}"/>
    <cellStyle name="Normal 6 2 2 3 5 5" xfId="16599" xr:uid="{18C90B89-DAC4-4C3E-B8DB-62C70D55E030}"/>
    <cellStyle name="Normal 6 2 2 3 6" xfId="5314" xr:uid="{094DB848-89B7-44B2-85D0-EB2D3717A42A}"/>
    <cellStyle name="Normal 6 2 2 3 6 2" xfId="10788" xr:uid="{8A5BEF3F-7175-4617-8D95-5AE48723D052}"/>
    <cellStyle name="Normal 6 2 2 3 6 2 2" xfId="24653" xr:uid="{E53C4BB3-01AF-468E-AC2B-041979FE7247}"/>
    <cellStyle name="Normal 6 2 2 3 6 3" xfId="19348" xr:uid="{EC7E4B8D-FD22-4F14-9D1D-6F5A79732B07}"/>
    <cellStyle name="Normal 6 2 2 3 7" xfId="5816" xr:uid="{B03A2EDF-71EC-4BAE-9FC5-AED14F8FD72C}"/>
    <cellStyle name="Normal 6 2 2 3 7 2" xfId="11290" xr:uid="{1179FE9E-A3DC-40D0-A91A-9E7B8C703971}"/>
    <cellStyle name="Normal 6 2 2 3 7 2 2" xfId="25155" xr:uid="{FC05C9AE-293E-4C42-B99D-79B654752679}"/>
    <cellStyle name="Normal 6 2 2 3 7 3" xfId="19850" xr:uid="{B68005EF-D5DC-4316-AA72-213A7D07BF4A}"/>
    <cellStyle name="Normal 6 2 2 3 8" xfId="6324" xr:uid="{817D2E4E-8BAA-4817-A3AD-5FBF628D1715}"/>
    <cellStyle name="Normal 6 2 2 3 8 2" xfId="20295" xr:uid="{742AF231-C928-44C2-93F6-D983B52C826B}"/>
    <cellStyle name="Normal 6 2 2 3 9" xfId="8280" xr:uid="{CF855223-DEFA-4C6E-A104-617D7D1E920D}"/>
    <cellStyle name="Normal 6 2 2 3 9 2" xfId="22145" xr:uid="{B030465C-9541-45C2-88EA-3328429AEB1E}"/>
    <cellStyle name="Normal 6 2 2 4" xfId="400" xr:uid="{00000000-0005-0000-0000-00006C010000}"/>
    <cellStyle name="Normal 6 2 2 4 10" xfId="13354" xr:uid="{9C961D8A-989A-4A1F-869B-141A0323CE27}"/>
    <cellStyle name="Normal 6 2 2 4 10 2" xfId="27218" xr:uid="{E61683D9-F457-40F0-9456-5F0AA1A36248}"/>
    <cellStyle name="Normal 6 2 2 4 11" xfId="986" xr:uid="{D1D60071-0130-4772-B999-CD3CF143376C}"/>
    <cellStyle name="Normal 6 2 2 4 12" xfId="15059" xr:uid="{A7D0C59A-BAFB-46DE-8BC9-BE6C83470E69}"/>
    <cellStyle name="Normal 6 2 2 4 2" xfId="1492" xr:uid="{FB2EF584-1D58-4515-8DA2-978497A41FDE}"/>
    <cellStyle name="Normal 6 2 2 4 2 2" xfId="4462" xr:uid="{EB4D7649-B5B4-4D2F-B92B-B25FDA6324F0}"/>
    <cellStyle name="Normal 6 2 2 4 2 2 2" xfId="9908" xr:uid="{812F9D44-3E5E-41D7-A6D5-28DEC5873E81}"/>
    <cellStyle name="Normal 6 2 2 4 2 2 2 2" xfId="23773" xr:uid="{50DDAEB0-904B-4115-A6D5-CA7760AA923F}"/>
    <cellStyle name="Normal 6 2 2 4 2 2 3" xfId="18496" xr:uid="{073BCF81-9747-49D8-8686-BAF37F6EE290}"/>
    <cellStyle name="Normal 6 2 2 4 2 3" xfId="3452" xr:uid="{7C5FE01F-EF6D-40F3-AADE-ABAF2F9B45B1}"/>
    <cellStyle name="Normal 6 2 2 4 2 3 2" xfId="17494" xr:uid="{1DB24B1F-871D-45BB-9CB2-135B70BCF61B}"/>
    <cellStyle name="Normal 6 2 2 4 2 4" xfId="7138" xr:uid="{5EDE7AF5-785D-4EB8-9174-948675B68B44}"/>
    <cellStyle name="Normal 6 2 2 4 2 4 2" xfId="21009" xr:uid="{85C3E182-1F96-40E0-BDE4-29FCD1A2A462}"/>
    <cellStyle name="Normal 6 2 2 4 2 5" xfId="8900" xr:uid="{02F7D7E8-A128-4FC8-9A33-70D923F3D49F}"/>
    <cellStyle name="Normal 6 2 2 4 2 5 2" xfId="22765" xr:uid="{510342FD-5DA6-495B-AE13-56EFFAFE077D}"/>
    <cellStyle name="Normal 6 2 2 4 2 6" xfId="12272" xr:uid="{5205E7EB-8743-47D9-8304-D49792F78CA9}"/>
    <cellStyle name="Normal 6 2 2 4 2 6 2" xfId="26136" xr:uid="{487BCEBF-39EA-4794-A25E-8AAAAEB47121}"/>
    <cellStyle name="Normal 6 2 2 4 2 7" xfId="14017" xr:uid="{659B2E26-CA4F-48B9-950C-414D9CAC67B4}"/>
    <cellStyle name="Normal 6 2 2 4 2 7 2" xfId="27881" xr:uid="{E6FF72EA-C5F6-4EA5-A0C3-026AC7FFD539}"/>
    <cellStyle name="Normal 6 2 2 4 2 8" xfId="15565" xr:uid="{E88C1D8F-EBA1-4BEE-953A-CEF421C7AE36}"/>
    <cellStyle name="Normal 6 2 2 4 3" xfId="2000" xr:uid="{BFDD9CC9-5B48-4BD3-9776-B814364E2DDA}"/>
    <cellStyle name="Normal 6 2 2 4 3 2" xfId="3720" xr:uid="{52C40058-8F2E-4BED-A251-6B18A89BD7D7}"/>
    <cellStyle name="Normal 6 2 2 4 3 2 2" xfId="17754" xr:uid="{26750BCC-630D-4F1A-B12A-7EA7B557AB96}"/>
    <cellStyle name="Normal 6 2 2 4 3 3" xfId="7646" xr:uid="{563794CA-2FAD-4920-A77B-4D6597C50E4D}"/>
    <cellStyle name="Normal 6 2 2 4 3 3 2" xfId="21515" xr:uid="{C7C2372D-7AD0-4893-A9DD-F8A6B0D60801}"/>
    <cellStyle name="Normal 6 2 2 4 3 4" xfId="9164" xr:uid="{D85B39CB-56FB-4F6C-A72E-5394F5ACA81F}"/>
    <cellStyle name="Normal 6 2 2 4 3 4 2" xfId="23029" xr:uid="{3969174A-CD51-4F9F-B376-182818A159DA}"/>
    <cellStyle name="Normal 6 2 2 4 3 5" xfId="12778" xr:uid="{044E2E1D-85E7-4CA2-B543-BBC903EC92DA}"/>
    <cellStyle name="Normal 6 2 2 4 3 5 2" xfId="26642" xr:uid="{29B61E8B-A590-4993-BCBF-46585DF015D5}"/>
    <cellStyle name="Normal 6 2 2 4 3 6" xfId="14523" xr:uid="{C393BB7A-4746-4012-8920-9B868AA165E9}"/>
    <cellStyle name="Normal 6 2 2 4 3 6 2" xfId="28387" xr:uid="{1DF76456-2546-4184-94CF-D1480067FF0E}"/>
    <cellStyle name="Normal 6 2 2 4 3 7" xfId="16071" xr:uid="{89B16872-3041-4267-ADA4-07E36FF5033A}"/>
    <cellStyle name="Normal 6 2 2 4 4" xfId="2608" xr:uid="{51C6519D-CD8E-4914-9B41-044651D802E2}"/>
    <cellStyle name="Normal 6 2 2 4 4 2" xfId="6632" xr:uid="{D07328A1-0C30-441D-822F-B9D455766824}"/>
    <cellStyle name="Normal 6 2 2 4 4 2 2" xfId="20503" xr:uid="{C0F01632-B32B-4525-9462-CB771DF4CB79}"/>
    <cellStyle name="Normal 6 2 2 4 4 3" xfId="10410" xr:uid="{5FC66763-E419-4746-BC1F-F89C268C1FD4}"/>
    <cellStyle name="Normal 6 2 2 4 4 3 2" xfId="24275" xr:uid="{24B67DB4-509F-49C3-AB9C-3B36A29886BA}"/>
    <cellStyle name="Normal 6 2 2 4 4 4" xfId="13511" xr:uid="{EE3CBB79-7ACC-4742-A676-B1C0C8B7265A}"/>
    <cellStyle name="Normal 6 2 2 4 4 4 2" xfId="27375" xr:uid="{F71EDFF7-4C0D-4849-9F94-AE20BAE138A6}"/>
    <cellStyle name="Normal 6 2 2 4 4 5" xfId="16650" xr:uid="{05EDB5B1-AAFA-4DDB-8169-0070537BF684}"/>
    <cellStyle name="Normal 6 2 2 4 5" xfId="5438" xr:uid="{F480CBDB-F0BC-4CD3-96D3-22DA95CF0C68}"/>
    <cellStyle name="Normal 6 2 2 4 5 2" xfId="10912" xr:uid="{0293CBA3-0F7C-4EE5-845E-26D298ABF39A}"/>
    <cellStyle name="Normal 6 2 2 4 5 2 2" xfId="24777" xr:uid="{D8B7A30D-16C6-41C0-9A44-9F1F82C3E775}"/>
    <cellStyle name="Normal 6 2 2 4 5 3" xfId="19472" xr:uid="{58A684C9-3F41-4AC4-AD9F-8E91D6E59C87}"/>
    <cellStyle name="Normal 6 2 2 4 6" xfId="5940" xr:uid="{57F18842-FC1F-46C5-8907-6472BE461442}"/>
    <cellStyle name="Normal 6 2 2 4 6 2" xfId="11414" xr:uid="{F711D6DC-7873-40C4-BD88-317181EC5C79}"/>
    <cellStyle name="Normal 6 2 2 4 6 2 2" xfId="25279" xr:uid="{90AF8753-8A47-4DA8-B13A-C71C4B9C3119}"/>
    <cellStyle name="Normal 6 2 2 4 6 3" xfId="19974" xr:uid="{B87EEE25-4ACF-4BB3-A585-DB865BEE120B}"/>
    <cellStyle name="Normal 6 2 2 4 7" xfId="6375" xr:uid="{9FDD7C67-F304-421F-A511-8490AE8EC59A}"/>
    <cellStyle name="Normal 6 2 2 4 7 2" xfId="20346" xr:uid="{8B62FEC9-E684-41F4-A7D8-191DDC51B6FA}"/>
    <cellStyle name="Normal 6 2 2 4 8" xfId="8156" xr:uid="{B6AA2FA8-6199-43B8-AA4E-976801D48540}"/>
    <cellStyle name="Normal 6 2 2 4 8 2" xfId="22021" xr:uid="{2DD9C8FF-4769-4873-8F7C-49B005D60D77}"/>
    <cellStyle name="Normal 6 2 2 4 9" xfId="11766" xr:uid="{C1B7CAD7-AECA-4E90-A685-BF4C07B8B031}"/>
    <cellStyle name="Normal 6 2 2 4 9 2" xfId="25630" xr:uid="{A112C1AF-7D65-454A-8768-174D4F04EBE9}"/>
    <cellStyle name="Normal 6 2 2 5" xfId="468" xr:uid="{00000000-0005-0000-0000-00006D010000}"/>
    <cellStyle name="Normal 6 2 2 5 10" xfId="15307" xr:uid="{ABCE57B6-658E-4F78-9AC8-B51F2CD1B4FD}"/>
    <cellStyle name="Normal 6 2 2 5 2" xfId="1740" xr:uid="{2D9D4DD3-A4A2-405C-95A4-4A0EC5687163}"/>
    <cellStyle name="Normal 6 2 2 5 2 2" xfId="3968" xr:uid="{7D8CD305-9A40-4B0D-A5D2-3D9C1EC5EC77}"/>
    <cellStyle name="Normal 6 2 2 5 2 2 2" xfId="18002" xr:uid="{D9C188FF-3078-4459-9552-721B50432F86}"/>
    <cellStyle name="Normal 6 2 2 5 2 3" xfId="7386" xr:uid="{FD633AEF-A37D-475C-998E-F9B8112025C2}"/>
    <cellStyle name="Normal 6 2 2 5 2 3 2" xfId="21257" xr:uid="{CEFB2F3D-0988-4966-B9CF-F36E7813D0C5}"/>
    <cellStyle name="Normal 6 2 2 5 2 4" xfId="9412" xr:uid="{AAEC48A6-1006-4DEF-9F4F-589A50AA545E}"/>
    <cellStyle name="Normal 6 2 2 5 2 4 2" xfId="23277" xr:uid="{EC76BB87-6AB6-4E4F-BD82-4FF99712ACE1}"/>
    <cellStyle name="Normal 6 2 2 5 2 5" xfId="12520" xr:uid="{384C9671-924A-4445-8C96-159247DF1426}"/>
    <cellStyle name="Normal 6 2 2 5 2 5 2" xfId="26384" xr:uid="{0B80DE12-49A3-4BBA-98F0-9B0DD992629E}"/>
    <cellStyle name="Normal 6 2 2 5 2 6" xfId="14265" xr:uid="{3E59CC07-A80E-4176-8D93-DD7DC2C9B56F}"/>
    <cellStyle name="Normal 6 2 2 5 2 6 2" xfId="28129" xr:uid="{AB07A9C5-8CE6-4215-9452-7C227EEF5CF8}"/>
    <cellStyle name="Normal 6 2 2 5 2 7" xfId="15813" xr:uid="{4EAA7E7D-B663-47C7-9AB9-B558EA3D5EAE}"/>
    <cellStyle name="Normal 6 2 2 5 3" xfId="2248" xr:uid="{81CB7708-D42E-4585-BBFE-4FE4ED451756}"/>
    <cellStyle name="Normal 6 2 2 5 3 2" xfId="7894" xr:uid="{8D4F96FB-2EDA-49C7-A1AB-9EDC755A37F1}"/>
    <cellStyle name="Normal 6 2 2 5 3 2 2" xfId="21763" xr:uid="{CC6AFEB5-554C-467B-9DE6-329C025408E2}"/>
    <cellStyle name="Normal 6 2 2 5 3 3" xfId="13026" xr:uid="{0802C052-B81C-476A-8F65-0029D0A37C95}"/>
    <cellStyle name="Normal 6 2 2 5 3 3 2" xfId="26890" xr:uid="{9CEA69AE-9EF3-4913-89AB-3F57B7C540B0}"/>
    <cellStyle name="Normal 6 2 2 5 3 4" xfId="14771" xr:uid="{3C1DB807-F27A-48CE-9ECB-EEC6A6DB3712}"/>
    <cellStyle name="Normal 6 2 2 5 3 4 2" xfId="28635" xr:uid="{A7279D3B-12C8-49C7-B0CA-B3359BE9D8FC}"/>
    <cellStyle name="Normal 6 2 2 5 3 5" xfId="16319" xr:uid="{006F4594-AD17-43D4-B541-759FADAF31C1}"/>
    <cellStyle name="Normal 6 2 2 5 4" xfId="2676" xr:uid="{ED053A32-C44E-46D7-8C71-60AD85540923}"/>
    <cellStyle name="Normal 6 2 2 5 4 2" xfId="6880" xr:uid="{25E5547D-784F-4F5C-B73C-B244809B9F8E}"/>
    <cellStyle name="Normal 6 2 2 5 4 2 2" xfId="20751" xr:uid="{87DA2192-79CD-4B21-B193-D5F012D8EA01}"/>
    <cellStyle name="Normal 6 2 2 5 4 3" xfId="13759" xr:uid="{EEDFDA38-C948-4124-B57D-8FDACEAC148D}"/>
    <cellStyle name="Normal 6 2 2 5 4 3 2" xfId="27623" xr:uid="{37FC5D9A-E719-474E-B4B5-37D890A144F0}"/>
    <cellStyle name="Normal 6 2 2 5 4 4" xfId="16718" xr:uid="{4EBB399E-6265-42C3-8570-4771785189BA}"/>
    <cellStyle name="Normal 6 2 2 5 5" xfId="6443" xr:uid="{164FA11E-EE53-4014-8CE5-F3CE6FBB17FB}"/>
    <cellStyle name="Normal 6 2 2 5 5 2" xfId="20414" xr:uid="{3B09EB18-C301-4284-AA5E-81EB2A5BB2BA}"/>
    <cellStyle name="Normal 6 2 2 5 6" xfId="8404" xr:uid="{B572E893-90B5-480B-8ED4-F2356512F58A}"/>
    <cellStyle name="Normal 6 2 2 5 6 2" xfId="22269" xr:uid="{B8602DC8-620C-41EF-8210-5B468F17F121}"/>
    <cellStyle name="Normal 6 2 2 5 7" xfId="12014" xr:uid="{F673FD6F-CEAF-408E-AE65-6E49F80B881F}"/>
    <cellStyle name="Normal 6 2 2 5 7 2" xfId="25878" xr:uid="{E3F9E021-6F3B-4C84-A778-E06412550D9B}"/>
    <cellStyle name="Normal 6 2 2 5 8" xfId="13422" xr:uid="{79C23CCD-0D6B-4D89-9A82-836D19CDAA4F}"/>
    <cellStyle name="Normal 6 2 2 5 8 2" xfId="27286" xr:uid="{5C25DE25-F33A-4917-8C5E-250F9B7085CA}"/>
    <cellStyle name="Normal 6 2 2 5 9" xfId="1234" xr:uid="{2BF0A33D-457D-48A2-ADE1-5A208669919E}"/>
    <cellStyle name="Normal 6 2 2 6" xfId="551" xr:uid="{1ADD2894-4AB8-48BE-BBB1-893694FEE7ED}"/>
    <cellStyle name="Normal 6 2 2 6 2" xfId="4216" xr:uid="{5AE85687-5455-433B-8A63-9F129B7E1B95}"/>
    <cellStyle name="Normal 6 2 2 6 2 2" xfId="9660" xr:uid="{36D2D107-2E64-4FCA-98AB-AA2A1CEAE4DE}"/>
    <cellStyle name="Normal 6 2 2 6 2 2 2" xfId="23525" xr:uid="{2C557DC4-2E5E-407B-9924-523B06DD77C5}"/>
    <cellStyle name="Normal 6 2 2 6 2 3" xfId="18250" xr:uid="{4BFF25B8-392E-4E0E-9F6A-6BCEBDD69CAA}"/>
    <cellStyle name="Normal 6 2 2 6 3" xfId="3206" xr:uid="{E18B693B-86EE-4A5D-95B3-C98E6CC8D069}"/>
    <cellStyle name="Normal 6 2 2 6 3 2" xfId="17248" xr:uid="{9F82B8C1-7B8F-49D8-A935-C061A9428C40}"/>
    <cellStyle name="Normal 6 2 2 6 4" xfId="6516" xr:uid="{F377FE86-B234-49EB-9228-235379263D9B}"/>
    <cellStyle name="Normal 6 2 2 6 4 2" xfId="20471" xr:uid="{9FAF47BE-5982-4F9F-9F08-4F69794BF17B}"/>
    <cellStyle name="Normal 6 2 2 6 5" xfId="8652" xr:uid="{FD3EDE7A-8DFB-48F7-938B-6FC153A15E0C}"/>
    <cellStyle name="Normal 6 2 2 6 5 2" xfId="22517" xr:uid="{45A4527F-DE27-429B-A939-A4413A918B14}"/>
    <cellStyle name="Normal 6 2 2 6 6" xfId="11734" xr:uid="{8E6A6893-5A45-409F-A71B-4EC8011CBAEC}"/>
    <cellStyle name="Normal 6 2 2 6 6 2" xfId="25598" xr:uid="{900B7C41-8063-4AB8-8D8C-4C8E1F4414ED}"/>
    <cellStyle name="Normal 6 2 2 6 7" xfId="13479" xr:uid="{A76FC574-2B3F-42CC-9731-D547AAAF56D4}"/>
    <cellStyle name="Normal 6 2 2 6 7 2" xfId="27343" xr:uid="{3365E46D-FFCB-4AB1-A679-B796C8ED9219}"/>
    <cellStyle name="Normal 6 2 2 6 8" xfId="15027" xr:uid="{AC0BF00A-5635-4D0E-9C15-59A8E588B54D}"/>
    <cellStyle name="Normal 6 2 2 7" xfId="1460" xr:uid="{076EC109-9134-4B84-983E-EFD35F5CD316}"/>
    <cellStyle name="Normal 6 2 2 7 2" xfId="3688" xr:uid="{5293410F-0871-41B7-A68A-777FB5BB1970}"/>
    <cellStyle name="Normal 6 2 2 7 2 2" xfId="17722" xr:uid="{99994DF8-D6C8-471A-AE63-0DB3778D0966}"/>
    <cellStyle name="Normal 6 2 2 7 3" xfId="7106" xr:uid="{56219647-82DC-40D2-8A9A-F8B28E5EC46A}"/>
    <cellStyle name="Normal 6 2 2 7 3 2" xfId="20977" xr:uid="{7B433C09-98E4-463E-8E72-1D20A4984524}"/>
    <cellStyle name="Normal 6 2 2 7 4" xfId="9132" xr:uid="{436F877D-E0F5-4EEA-9C53-2599EBDAB0B9}"/>
    <cellStyle name="Normal 6 2 2 7 4 2" xfId="22997" xr:uid="{858F208C-EDC8-495C-9AC1-4F2EB711FA4B}"/>
    <cellStyle name="Normal 6 2 2 7 5" xfId="12240" xr:uid="{32FC16A0-28AE-4F5B-AA89-5B3529977783}"/>
    <cellStyle name="Normal 6 2 2 7 5 2" xfId="26104" xr:uid="{1547C7CE-A6FF-4A23-8CC1-56B7CCECFB32}"/>
    <cellStyle name="Normal 6 2 2 7 6" xfId="13985" xr:uid="{870D0EE0-D390-4BD7-A7E8-9DEABB9B8764}"/>
    <cellStyle name="Normal 6 2 2 7 6 2" xfId="27849" xr:uid="{CC00E67D-6C1F-4040-AE96-9B29ABC3C3E4}"/>
    <cellStyle name="Normal 6 2 2 7 7" xfId="15533" xr:uid="{9D2EF23A-0E3A-4295-BC1B-AA512CEDDED8}"/>
    <cellStyle name="Normal 6 2 2 8" xfId="1967" xr:uid="{FDC90F94-4E79-4270-83B9-A4FC6B2449F4}"/>
    <cellStyle name="Normal 6 2 2 8 2" xfId="4716" xr:uid="{74530E4F-5D3F-4E76-B5DB-E53FFB713972}"/>
    <cellStyle name="Normal 6 2 2 8 2 2" xfId="18750" xr:uid="{A557199C-6AB6-4BE6-89EE-D0E11AB86C6C}"/>
    <cellStyle name="Normal 6 2 2 8 3" xfId="7613" xr:uid="{39A29891-2D06-438B-B48D-3D75F0258A27}"/>
    <cellStyle name="Normal 6 2 2 8 3 2" xfId="21483" xr:uid="{C597D7CE-C992-498F-A4F2-3A354233E891}"/>
    <cellStyle name="Normal 6 2 2 8 4" xfId="10162" xr:uid="{0BAC5AC3-4CE6-4347-B4F9-596319D94817}"/>
    <cellStyle name="Normal 6 2 2 8 4 2" xfId="24027" xr:uid="{BC18243C-373C-4222-B6C2-F11B50FD62F4}"/>
    <cellStyle name="Normal 6 2 2 8 5" xfId="12746" xr:uid="{3906708C-B53D-41D7-8110-565008167E06}"/>
    <cellStyle name="Normal 6 2 2 8 5 2" xfId="26610" xr:uid="{896836FF-ED16-478C-A9A0-1AECDF1DE926}"/>
    <cellStyle name="Normal 6 2 2 8 6" xfId="14491" xr:uid="{8436D092-5E32-4DB4-BB8E-7584B03D0549}"/>
    <cellStyle name="Normal 6 2 2 8 6 2" xfId="28355" xr:uid="{F6BC500E-10D0-4EE3-854B-87DB634D7938}"/>
    <cellStyle name="Normal 6 2 2 8 7" xfId="16039" xr:uid="{4B4EB657-24C8-4BAD-9F43-A1D813B7F6F7}"/>
    <cellStyle name="Normal 6 2 2 9" xfId="2493" xr:uid="{ABD9A0B5-3FF6-488A-869F-A2F7DA054C13}"/>
    <cellStyle name="Normal 6 2 2 9 2" xfId="6493" xr:uid="{C447D78D-464D-4100-8E7B-200BA7B992AB}"/>
    <cellStyle name="Normal 6 2 2 9 2 2" xfId="20456" xr:uid="{3AD0CECF-7DC1-4E3A-8F2D-5BF523F33690}"/>
    <cellStyle name="Normal 6 2 2 9 3" xfId="10664" xr:uid="{2739E99B-44B8-4CF3-BDA9-C24458A3C904}"/>
    <cellStyle name="Normal 6 2 2 9 3 2" xfId="24529" xr:uid="{C715EEE9-C1B8-4419-A7A8-7F47BAD699A2}"/>
    <cellStyle name="Normal 6 2 2 9 4" xfId="13464" xr:uid="{C108386C-AA3F-4FAE-9C8F-6C03286733E3}"/>
    <cellStyle name="Normal 6 2 2 9 4 2" xfId="27328" xr:uid="{27A172DC-42EA-4344-B25F-C7473E1E8195}"/>
    <cellStyle name="Normal 6 2 2 9 5" xfId="16558" xr:uid="{865E1AB7-8C62-4F71-B4EC-5FBC0AED46F6}"/>
    <cellStyle name="Normal 6 2 3" xfId="296" xr:uid="{00000000-0005-0000-0000-00006E010000}"/>
    <cellStyle name="Normal 6 2 3 10" xfId="6250" xr:uid="{A63906F7-7B81-42F7-97B4-BA585534ACD7}"/>
    <cellStyle name="Normal 6 2 3 10 2" xfId="11691" xr:uid="{3C986E8D-68C4-4372-B664-76B78B46FF81}"/>
    <cellStyle name="Normal 6 2 3 10 2 2" xfId="25556" xr:uid="{B54C1333-4D0A-4D79-A666-39CBF05A2F84}"/>
    <cellStyle name="Normal 6 2 3 10 3" xfId="20225" xr:uid="{73E20853-ABD1-443F-AA41-A9348347048E}"/>
    <cellStyle name="Normal 6 2 3 11" xfId="6309" xr:uid="{66C9A098-BA7F-4DC9-A7D1-C0E80A069ECB}"/>
    <cellStyle name="Normal 6 2 3 11 2" xfId="20280" xr:uid="{DF982A43-238D-47C2-B2A3-7EA1B88DC7CC}"/>
    <cellStyle name="Normal 6 2 3 12" xfId="8176" xr:uid="{A6B434A1-D110-4C90-B6CC-7E844FD14AA5}"/>
    <cellStyle name="Normal 6 2 3 12 2" xfId="22041" xr:uid="{602C26B5-5660-4ACF-B86E-CF24B475F3CC}"/>
    <cellStyle name="Normal 6 2 3 13" xfId="11786" xr:uid="{CD50E27C-B526-4EA7-A45B-CAD9D51E19A1}"/>
    <cellStyle name="Normal 6 2 3 13 2" xfId="25650" xr:uid="{89F96E5A-F195-46BB-9CC8-6D05717B9A66}"/>
    <cellStyle name="Normal 6 2 3 14" xfId="13288" xr:uid="{B0619723-DFF3-44FF-A8F9-0F86020934BD}"/>
    <cellStyle name="Normal 6 2 3 14 2" xfId="27152" xr:uid="{095405BC-BF50-41C6-9819-1597CB41D421}"/>
    <cellStyle name="Normal 6 2 3 15" xfId="1006" xr:uid="{A5A3EB69-694C-48F0-ADD1-E56669822B43}"/>
    <cellStyle name="Normal 6 2 3 16" xfId="15079" xr:uid="{61F588B6-3F4D-4988-810A-C0F48B0934C1}"/>
    <cellStyle name="Normal 6 2 3 2" xfId="385" xr:uid="{00000000-0005-0000-0000-00006F010000}"/>
    <cellStyle name="Normal 6 2 3 2 10" xfId="8229" xr:uid="{1F7BC4B4-07E5-4F9E-9C0B-2B4C76EBB2F7}"/>
    <cellStyle name="Normal 6 2 3 2 10 2" xfId="22094" xr:uid="{4CF3182C-985E-48C7-9346-CB7EC2A5DB1D}"/>
    <cellStyle name="Normal 6 2 3 2 11" xfId="11839" xr:uid="{C933867B-92A8-4FA7-9C81-9162862CEC10}"/>
    <cellStyle name="Normal 6 2 3 2 11 2" xfId="25703" xr:uid="{B39CA2D5-1EDC-44D6-BEDC-20EEDD92F95D}"/>
    <cellStyle name="Normal 6 2 3 2 12" xfId="13339" xr:uid="{E9A619B1-F8DD-4A81-909B-81DF81607ED8}"/>
    <cellStyle name="Normal 6 2 3 2 12 2" xfId="27203" xr:uid="{457F855D-7388-426B-ACBA-DEBD6FA2AACA}"/>
    <cellStyle name="Normal 6 2 3 2 13" xfId="1059" xr:uid="{879DF833-4BD6-4E83-995F-152E5CFAD4B8}"/>
    <cellStyle name="Normal 6 2 3 2 14" xfId="15132" xr:uid="{0C60E339-14C7-432A-A59A-FD9F25B56F22}"/>
    <cellStyle name="Normal 6 2 3 2 2" xfId="1183" xr:uid="{164A5998-0478-412A-85C0-E6957A091F45}"/>
    <cellStyle name="Normal 6 2 3 2 2 10" xfId="8353" xr:uid="{DAC1C1EB-9095-474D-8CFE-DCE544578CF3}"/>
    <cellStyle name="Normal 6 2 3 2 2 10 2" xfId="22218" xr:uid="{22F99F2E-8A16-46F7-8282-06D91DB281F2}"/>
    <cellStyle name="Normal 6 2 3 2 2 11" xfId="11963" xr:uid="{B7350565-AC75-4384-99A3-054075F9756A}"/>
    <cellStyle name="Normal 6 2 3 2 2 11 2" xfId="25827" xr:uid="{E8C0B5B2-BDFE-4FCA-A89B-4DD6989847E0}"/>
    <cellStyle name="Normal 6 2 3 2 2 12" xfId="13708" xr:uid="{45D141A0-D01F-4375-B2C2-D01D5B78599C}"/>
    <cellStyle name="Normal 6 2 3 2 2 12 2" xfId="27572" xr:uid="{64B2CAC0-D2CC-4EE3-84C5-C33D5073AED5}"/>
    <cellStyle name="Normal 6 2 3 2 2 13" xfId="15256" xr:uid="{C99AB650-F9F2-4452-9312-D6277E4D2ECE}"/>
    <cellStyle name="Normal 6 2 3 2 2 2" xfId="1431" xr:uid="{8D9890F2-CD56-411E-A7A3-426EDE832542}"/>
    <cellStyle name="Normal 6 2 3 2 2 2 10" xfId="12211" xr:uid="{F188B1CB-DBAF-4E4B-AC36-B95B4B260F70}"/>
    <cellStyle name="Normal 6 2 3 2 2 2 10 2" xfId="26075" xr:uid="{6AAB1C0E-384B-4AB5-B196-2212385D734A}"/>
    <cellStyle name="Normal 6 2 3 2 2 2 11" xfId="13956" xr:uid="{8C509E0E-9509-4893-9DB9-A1AA2E0E0881}"/>
    <cellStyle name="Normal 6 2 3 2 2 2 11 2" xfId="27820" xr:uid="{B7073BF9-00AB-4180-AEAD-ABBD0F31B507}"/>
    <cellStyle name="Normal 6 2 3 2 2 2 12" xfId="15504" xr:uid="{17D95F85-4FCF-4F2A-9FC6-5F98103EB985}"/>
    <cellStyle name="Normal 6 2 3 2 2 2 2" xfId="1937" xr:uid="{975AA78C-8BAD-405B-8EE4-3DF251E0FFE3}"/>
    <cellStyle name="Normal 6 2 3 2 2 2 2 2" xfId="4659" xr:uid="{AC195861-E3BE-4A80-AC9B-044483FCA678}"/>
    <cellStyle name="Normal 6 2 3 2 2 2 2 2 2" xfId="10105" xr:uid="{AA8F0747-D581-4689-8AF6-29C737C53D33}"/>
    <cellStyle name="Normal 6 2 3 2 2 2 2 2 2 2" xfId="23970" xr:uid="{EB186BE9-3A6E-4681-AF6C-F1AB13734084}"/>
    <cellStyle name="Normal 6 2 3 2 2 2 2 2 3" xfId="18693" xr:uid="{B2B583F3-E481-4F95-B1F3-AD9F0EDBE193}"/>
    <cellStyle name="Normal 6 2 3 2 2 2 2 3" xfId="3649" xr:uid="{1951998F-F39F-48D5-90AE-53637441A319}"/>
    <cellStyle name="Normal 6 2 3 2 2 2 2 3 2" xfId="17691" xr:uid="{83D6010E-840E-4AF6-BE5D-C5E8EFE3C6D6}"/>
    <cellStyle name="Normal 6 2 3 2 2 2 2 4" xfId="7583" xr:uid="{3C844FEE-12E8-45C2-8BDF-D066B0470C72}"/>
    <cellStyle name="Normal 6 2 3 2 2 2 2 4 2" xfId="21454" xr:uid="{E122D805-59BA-4077-B4AB-4FEBA32A9604}"/>
    <cellStyle name="Normal 6 2 3 2 2 2 2 5" xfId="9097" xr:uid="{F99812FB-AC29-412E-912F-C9F2C79A5E7D}"/>
    <cellStyle name="Normal 6 2 3 2 2 2 2 5 2" xfId="22962" xr:uid="{9334BF92-760E-4CDD-85C4-FE483D2D6A28}"/>
    <cellStyle name="Normal 6 2 3 2 2 2 2 6" xfId="12717" xr:uid="{1D935AD5-C25F-473C-8C97-8C1D9502FAF6}"/>
    <cellStyle name="Normal 6 2 3 2 2 2 2 6 2" xfId="26581" xr:uid="{10E207A6-D2A9-4D59-BA0A-B3612BFDFF19}"/>
    <cellStyle name="Normal 6 2 3 2 2 2 2 7" xfId="14462" xr:uid="{74A7AB1A-BE59-4198-9F65-F0EFF69125FF}"/>
    <cellStyle name="Normal 6 2 3 2 2 2 2 7 2" xfId="28326" xr:uid="{FCFAE2E0-CEBD-4076-9DDB-DFFECB447F31}"/>
    <cellStyle name="Normal 6 2 3 2 2 2 2 8" xfId="16010" xr:uid="{BCA8238B-1A12-49B4-B255-FF6A13306BCB}"/>
    <cellStyle name="Normal 6 2 3 2 2 2 3" xfId="2445" xr:uid="{6934ADF1-AC09-431B-8B97-DA4FE39E338D}"/>
    <cellStyle name="Normal 6 2 3 2 2 2 3 2" xfId="4165" xr:uid="{A5C9A84C-CC49-4FB2-B853-F5B268353BEB}"/>
    <cellStyle name="Normal 6 2 3 2 2 2 3 2 2" xfId="18199" xr:uid="{CE238F6F-0AE6-4B87-89C7-6D31127A3961}"/>
    <cellStyle name="Normal 6 2 3 2 2 2 3 3" xfId="8091" xr:uid="{E53335CF-304B-401C-96A9-A98D82B984EE}"/>
    <cellStyle name="Normal 6 2 3 2 2 2 3 3 2" xfId="21960" xr:uid="{982C6D94-AC57-4A79-97B7-E43692365672}"/>
    <cellStyle name="Normal 6 2 3 2 2 2 3 4" xfId="9609" xr:uid="{ADA76696-E6D9-4A6F-8D2B-EB3108F26778}"/>
    <cellStyle name="Normal 6 2 3 2 2 2 3 4 2" xfId="23474" xr:uid="{89BC5196-DDFD-4DEC-BCE2-525BD4D1C150}"/>
    <cellStyle name="Normal 6 2 3 2 2 2 3 5" xfId="13223" xr:uid="{980D7EFF-D151-4E4B-A155-A669E4C06FF1}"/>
    <cellStyle name="Normal 6 2 3 2 2 2 3 5 2" xfId="27087" xr:uid="{1F1B0FCD-B0D8-49C8-AC61-9EE5A3EB68CE}"/>
    <cellStyle name="Normal 6 2 3 2 2 2 3 6" xfId="14968" xr:uid="{A171F7AC-C7F8-46C5-9A8A-F9782A04B2E3}"/>
    <cellStyle name="Normal 6 2 3 2 2 2 3 6 2" xfId="28832" xr:uid="{9943D47E-3DDF-4924-BA33-5BFE58E4F7C2}"/>
    <cellStyle name="Normal 6 2 3 2 2 2 3 7" xfId="16516" xr:uid="{F5EC3882-3F56-414E-9464-3ADDB39F8145}"/>
    <cellStyle name="Normal 6 2 3 2 2 2 4" xfId="5137" xr:uid="{F3B1C73E-0AE2-46FE-A04D-45EA7C56B899}"/>
    <cellStyle name="Normal 6 2 3 2 2 2 4 2" xfId="10607" xr:uid="{B26A33C7-9081-483C-B348-83E4DE58FFF6}"/>
    <cellStyle name="Normal 6 2 3 2 2 2 4 2 2" xfId="24472" xr:uid="{22545776-515B-48B9-90B7-CC0084782E7C}"/>
    <cellStyle name="Normal 6 2 3 2 2 2 4 3" xfId="19171" xr:uid="{E6B0875D-4BC3-476F-BCC3-354FDC7A136C}"/>
    <cellStyle name="Normal 6 2 3 2 2 2 5" xfId="5635" xr:uid="{BCC8D28A-5DE2-4442-9A51-317D912EFB3C}"/>
    <cellStyle name="Normal 6 2 3 2 2 2 5 2" xfId="11109" xr:uid="{0687E35A-2780-4775-A551-EDB9AC5EB3D1}"/>
    <cellStyle name="Normal 6 2 3 2 2 2 5 2 2" xfId="24974" xr:uid="{F1D0B6E4-460B-42BD-959D-63409AD0007D}"/>
    <cellStyle name="Normal 6 2 3 2 2 2 5 3" xfId="19669" xr:uid="{8543E8EF-0496-4F18-9A85-3D351B870194}"/>
    <cellStyle name="Normal 6 2 3 2 2 2 6" xfId="6137" xr:uid="{9C419773-1CE8-45D2-8C67-C620C69890A5}"/>
    <cellStyle name="Normal 6 2 3 2 2 2 6 2" xfId="11611" xr:uid="{BDB03886-E788-4FAD-8BDC-1925CF6BC73B}"/>
    <cellStyle name="Normal 6 2 3 2 2 2 6 2 2" xfId="25476" xr:uid="{9B97B82A-AAF3-42B3-B7D7-33F7938A4B83}"/>
    <cellStyle name="Normal 6 2 3 2 2 2 6 3" xfId="20171" xr:uid="{3A35CDF0-0848-436A-AC15-7FFBED116B2C}"/>
    <cellStyle name="Normal 6 2 3 2 2 2 7" xfId="3155" xr:uid="{29D9A248-DEEB-4467-981E-1BC9CB96D301}"/>
    <cellStyle name="Normal 6 2 3 2 2 2 7 2" xfId="17197" xr:uid="{581A77E6-66BA-407E-A29E-111536420DA7}"/>
    <cellStyle name="Normal 6 2 3 2 2 2 8" xfId="7077" xr:uid="{72D1FA89-6BEF-4C69-B81D-45BF468A0859}"/>
    <cellStyle name="Normal 6 2 3 2 2 2 8 2" xfId="20948" xr:uid="{34BBFCE4-99C5-4B25-9152-F880E81489FF}"/>
    <cellStyle name="Normal 6 2 3 2 2 2 9" xfId="8601" xr:uid="{008E4A91-91C4-4C04-92D1-04B8F89DEDC4}"/>
    <cellStyle name="Normal 6 2 3 2 2 2 9 2" xfId="22466" xr:uid="{A4C2345C-16B5-4DB2-91C6-04DD5E1B9C32}"/>
    <cellStyle name="Normal 6 2 3 2 2 3" xfId="1689" xr:uid="{E324D954-DDD6-472A-9D6F-B972CF27CCBF}"/>
    <cellStyle name="Normal 6 2 3 2 2 3 2" xfId="4411" xr:uid="{18681126-8D5E-4463-8329-4439CBE5D996}"/>
    <cellStyle name="Normal 6 2 3 2 2 3 2 2" xfId="9857" xr:uid="{304B93A7-8935-4D2C-AA2C-3A8A57F74447}"/>
    <cellStyle name="Normal 6 2 3 2 2 3 2 2 2" xfId="23722" xr:uid="{09E8063D-C2FA-4136-8C5E-2390B19BD88A}"/>
    <cellStyle name="Normal 6 2 3 2 2 3 2 3" xfId="18445" xr:uid="{9F7025BD-15AC-41C1-81ED-192622C372BD}"/>
    <cellStyle name="Normal 6 2 3 2 2 3 3" xfId="3401" xr:uid="{4D49E49E-4B25-4863-8557-022844F34A82}"/>
    <cellStyle name="Normal 6 2 3 2 2 3 3 2" xfId="17443" xr:uid="{62D6B3D2-6D61-4925-98A7-AE168F5C2145}"/>
    <cellStyle name="Normal 6 2 3 2 2 3 4" xfId="7335" xr:uid="{E15CDFA2-34C9-4E36-95E2-D9F5C024274C}"/>
    <cellStyle name="Normal 6 2 3 2 2 3 4 2" xfId="21206" xr:uid="{C0C807E3-3D40-4562-A30B-D3ED1BCC0990}"/>
    <cellStyle name="Normal 6 2 3 2 2 3 5" xfId="8849" xr:uid="{9DC9118C-CAA9-4CD2-B8B2-300FC0F260CE}"/>
    <cellStyle name="Normal 6 2 3 2 2 3 5 2" xfId="22714" xr:uid="{3931B120-856C-4DE9-8C50-480F5797DC4A}"/>
    <cellStyle name="Normal 6 2 3 2 2 3 6" xfId="12469" xr:uid="{13F4FBF5-0505-4150-9FF7-B703CCE5ADB3}"/>
    <cellStyle name="Normal 6 2 3 2 2 3 6 2" xfId="26333" xr:uid="{42847EFB-9FB2-41B0-8E22-CEA430E6B910}"/>
    <cellStyle name="Normal 6 2 3 2 2 3 7" xfId="14214" xr:uid="{BFD7D828-6B7D-48A0-BF33-455D3E18A102}"/>
    <cellStyle name="Normal 6 2 3 2 2 3 7 2" xfId="28078" xr:uid="{0F575514-955A-4C29-A286-6E2C7E0124A6}"/>
    <cellStyle name="Normal 6 2 3 2 2 3 8" xfId="15762" xr:uid="{E3F89906-64D5-4B76-BD78-B96315DE40F9}"/>
    <cellStyle name="Normal 6 2 3 2 2 4" xfId="2197" xr:uid="{528C391F-4C34-485E-B65B-3C4F145BDA7A}"/>
    <cellStyle name="Normal 6 2 3 2 2 4 2" xfId="3917" xr:uid="{0B579FD4-DBDD-4DA8-AB4C-34FD4820FD00}"/>
    <cellStyle name="Normal 6 2 3 2 2 4 2 2" xfId="17951" xr:uid="{C1BAF9C6-BCF2-43D5-A6A5-7F1565D4B1E6}"/>
    <cellStyle name="Normal 6 2 3 2 2 4 3" xfId="7843" xr:uid="{18DD1C3C-E8DD-4000-BFA9-4A24006DC97D}"/>
    <cellStyle name="Normal 6 2 3 2 2 4 3 2" xfId="21712" xr:uid="{A57B17BA-5283-437A-9F94-5CE1340EB5BF}"/>
    <cellStyle name="Normal 6 2 3 2 2 4 4" xfId="9361" xr:uid="{95CBF13C-A8CD-4316-9C7A-CB28027BBDCF}"/>
    <cellStyle name="Normal 6 2 3 2 2 4 4 2" xfId="23226" xr:uid="{389E134C-3412-4ECE-A622-ABA6F62A8094}"/>
    <cellStyle name="Normal 6 2 3 2 2 4 5" xfId="12975" xr:uid="{8B3DEDA0-BFC4-4732-AD90-BC7A2DBFA174}"/>
    <cellStyle name="Normal 6 2 3 2 2 4 5 2" xfId="26839" xr:uid="{80BD0DEE-311E-437B-9CBD-843F3E18DA8D}"/>
    <cellStyle name="Normal 6 2 3 2 2 4 6" xfId="14720" xr:uid="{548EE8EF-6A09-46D3-9AB3-C63D4CDDD520}"/>
    <cellStyle name="Normal 6 2 3 2 2 4 6 2" xfId="28584" xr:uid="{0E9D8B2D-897A-4B2E-B859-C6F71D4D1192}"/>
    <cellStyle name="Normal 6 2 3 2 2 4 7" xfId="16268" xr:uid="{74D5A4BF-5793-4E85-937D-EDC49070C341}"/>
    <cellStyle name="Normal 6 2 3 2 2 5" xfId="4897" xr:uid="{A55F70B8-D2F5-4826-9CAE-8DA802AFF681}"/>
    <cellStyle name="Normal 6 2 3 2 2 5 2" xfId="10359" xr:uid="{0884AB34-D7F2-4ADC-9CA8-754282EED593}"/>
    <cellStyle name="Normal 6 2 3 2 2 5 2 2" xfId="24224" xr:uid="{97A812AB-C713-47A4-9430-9AA67C9F67CC}"/>
    <cellStyle name="Normal 6 2 3 2 2 5 3" xfId="18931" xr:uid="{D144711F-06C4-4E86-B3BD-C9444CF56B89}"/>
    <cellStyle name="Normal 6 2 3 2 2 6" xfId="5387" xr:uid="{23791752-0176-46C1-A0C8-CC833A5499AE}"/>
    <cellStyle name="Normal 6 2 3 2 2 6 2" xfId="10861" xr:uid="{6E3470E4-F3C0-48E0-8343-16BF680DCF37}"/>
    <cellStyle name="Normal 6 2 3 2 2 6 2 2" xfId="24726" xr:uid="{CE08B9F7-540E-490B-8447-216AB3EFE85E}"/>
    <cellStyle name="Normal 6 2 3 2 2 6 3" xfId="19421" xr:uid="{19E47E98-2946-45FB-93B5-6C82139A2322}"/>
    <cellStyle name="Normal 6 2 3 2 2 7" xfId="5889" xr:uid="{DC362476-51C3-42E3-A865-FF54A50187A4}"/>
    <cellStyle name="Normal 6 2 3 2 2 7 2" xfId="11363" xr:uid="{2268CD1C-ED8C-4B7A-A378-6F4204B250E7}"/>
    <cellStyle name="Normal 6 2 3 2 2 7 2 2" xfId="25228" xr:uid="{72E804F8-38AF-45DB-ADD6-4231A68B7FAD}"/>
    <cellStyle name="Normal 6 2 3 2 2 7 3" xfId="19923" xr:uid="{ABA349CA-C136-4B0E-9F1C-B803E1719566}"/>
    <cellStyle name="Normal 6 2 3 2 2 8" xfId="2913" xr:uid="{D3DCBBEB-08AB-47A3-9190-1A5DEBCCAA66}"/>
    <cellStyle name="Normal 6 2 3 2 2 8 2" xfId="16955" xr:uid="{C46AAA25-79D7-445C-81AB-D549824632F2}"/>
    <cellStyle name="Normal 6 2 3 2 2 9" xfId="6829" xr:uid="{4E73E11A-392F-446C-A5B1-64ADEACBEE42}"/>
    <cellStyle name="Normal 6 2 3 2 2 9 2" xfId="20700" xr:uid="{1676F9B7-EAFE-4362-970C-C3B0AF91035E}"/>
    <cellStyle name="Normal 6 2 3 2 3" xfId="1307" xr:uid="{4386E078-CB54-4B53-B35B-D4965D65D027}"/>
    <cellStyle name="Normal 6 2 3 2 3 10" xfId="12087" xr:uid="{F077B802-1D60-47FE-9827-6287F14CCE87}"/>
    <cellStyle name="Normal 6 2 3 2 3 10 2" xfId="25951" xr:uid="{3449C95A-A1AD-4B35-B908-B7CB56C67A03}"/>
    <cellStyle name="Normal 6 2 3 2 3 11" xfId="13832" xr:uid="{E477A749-32EE-4165-9C65-26024EAD0E78}"/>
    <cellStyle name="Normal 6 2 3 2 3 11 2" xfId="27696" xr:uid="{A014779E-C3EC-4E77-9BA3-933FD0751D3A}"/>
    <cellStyle name="Normal 6 2 3 2 3 12" xfId="15380" xr:uid="{0760E4A8-7D60-40C2-AABE-702966666879}"/>
    <cellStyle name="Normal 6 2 3 2 3 2" xfId="1813" xr:uid="{AED6135A-9C16-4B68-9C8E-0B4DBE6CB4F1}"/>
    <cellStyle name="Normal 6 2 3 2 3 2 2" xfId="4535" xr:uid="{91FE1069-305A-46ED-8E41-15B7BFED2ED3}"/>
    <cellStyle name="Normal 6 2 3 2 3 2 2 2" xfId="9981" xr:uid="{1B62AD2E-241B-4C75-8ED4-4DCC6DC5BA67}"/>
    <cellStyle name="Normal 6 2 3 2 3 2 2 2 2" xfId="23846" xr:uid="{C39B2D70-6C2E-4B23-A8A1-FE48CD5AEC2E}"/>
    <cellStyle name="Normal 6 2 3 2 3 2 2 3" xfId="18569" xr:uid="{3F396E00-2271-4534-A64F-2577774D77EC}"/>
    <cellStyle name="Normal 6 2 3 2 3 2 3" xfId="3525" xr:uid="{A44456A3-1547-4990-93F5-DA40ECC488D7}"/>
    <cellStyle name="Normal 6 2 3 2 3 2 3 2" xfId="17567" xr:uid="{F89C8C6C-A738-4229-B907-CF04F03249BC}"/>
    <cellStyle name="Normal 6 2 3 2 3 2 4" xfId="7459" xr:uid="{B4D92ACE-0364-4963-8CE1-128B1F835B77}"/>
    <cellStyle name="Normal 6 2 3 2 3 2 4 2" xfId="21330" xr:uid="{126B51B6-BC88-41CD-A446-AF35CAF8F22A}"/>
    <cellStyle name="Normal 6 2 3 2 3 2 5" xfId="8973" xr:uid="{3F84923D-06F6-4570-9DCC-CCCC4D9E8146}"/>
    <cellStyle name="Normal 6 2 3 2 3 2 5 2" xfId="22838" xr:uid="{09417C6B-D2AC-476D-A307-7E20769A2100}"/>
    <cellStyle name="Normal 6 2 3 2 3 2 6" xfId="12593" xr:uid="{CF231352-4EB3-4BC3-9CE6-043BA57C3F4B}"/>
    <cellStyle name="Normal 6 2 3 2 3 2 6 2" xfId="26457" xr:uid="{802ABE98-DA3B-4AC7-9580-F3779285C21A}"/>
    <cellStyle name="Normal 6 2 3 2 3 2 7" xfId="14338" xr:uid="{9479DCA2-6F11-4D7B-A988-81D48D4D5557}"/>
    <cellStyle name="Normal 6 2 3 2 3 2 7 2" xfId="28202" xr:uid="{7092E3DC-2856-4A15-B5EC-9402973103AA}"/>
    <cellStyle name="Normal 6 2 3 2 3 2 8" xfId="15886" xr:uid="{8B18D80B-1FB1-4219-B234-F3E023AAEE70}"/>
    <cellStyle name="Normal 6 2 3 2 3 3" xfId="2321" xr:uid="{795509AF-F81B-4705-8242-9F7592282B6A}"/>
    <cellStyle name="Normal 6 2 3 2 3 3 2" xfId="4041" xr:uid="{7B27AD07-14D0-4C64-8298-BAED4EAB99CD}"/>
    <cellStyle name="Normal 6 2 3 2 3 3 2 2" xfId="18075" xr:uid="{315C90EE-7DA3-4F23-90B3-9E34956D5A9F}"/>
    <cellStyle name="Normal 6 2 3 2 3 3 3" xfId="7967" xr:uid="{60317AFF-B2EF-4D41-AE82-0A7DC01B3B83}"/>
    <cellStyle name="Normal 6 2 3 2 3 3 3 2" xfId="21836" xr:uid="{1AB04DAB-9EC1-42EA-86DC-985999BD80C4}"/>
    <cellStyle name="Normal 6 2 3 2 3 3 4" xfId="9485" xr:uid="{7A3C8240-57E5-484F-9346-C1526D45E9BD}"/>
    <cellStyle name="Normal 6 2 3 2 3 3 4 2" xfId="23350" xr:uid="{BBA7B08A-74E5-4FB8-9AB7-F0D7A7E69083}"/>
    <cellStyle name="Normal 6 2 3 2 3 3 5" xfId="13099" xr:uid="{8D78D340-1085-42FD-ADB6-7462D3BA310A}"/>
    <cellStyle name="Normal 6 2 3 2 3 3 5 2" xfId="26963" xr:uid="{34824AFF-DE3E-4F0D-A8CD-1F03021219A4}"/>
    <cellStyle name="Normal 6 2 3 2 3 3 6" xfId="14844" xr:uid="{38EB0C20-56F0-4882-88B7-37165246FD43}"/>
    <cellStyle name="Normal 6 2 3 2 3 3 6 2" xfId="28708" xr:uid="{7DAFA3D2-7B42-4D5C-A7A6-15765B23FAFE}"/>
    <cellStyle name="Normal 6 2 3 2 3 3 7" xfId="16392" xr:uid="{D22C1EEA-3CF2-4A01-9CE7-74EE62642EE3}"/>
    <cellStyle name="Normal 6 2 3 2 3 4" xfId="5013" xr:uid="{8658E79D-CDF7-4397-9DFA-E6B5B1E134D1}"/>
    <cellStyle name="Normal 6 2 3 2 3 4 2" xfId="10483" xr:uid="{77BAF12E-4B73-4043-AA8D-E44FAE1F4F05}"/>
    <cellStyle name="Normal 6 2 3 2 3 4 2 2" xfId="24348" xr:uid="{859A4710-229A-4ABE-9CCD-69A42D5C5235}"/>
    <cellStyle name="Normal 6 2 3 2 3 4 3" xfId="19047" xr:uid="{7BBD6DE2-4DB5-48C2-A0AF-7EF6E967F439}"/>
    <cellStyle name="Normal 6 2 3 2 3 5" xfId="5511" xr:uid="{B2785F71-0695-4CD5-8159-802731270433}"/>
    <cellStyle name="Normal 6 2 3 2 3 5 2" xfId="10985" xr:uid="{10E19E2A-8829-4B2F-BB77-1ECC9B4AAFA1}"/>
    <cellStyle name="Normal 6 2 3 2 3 5 2 2" xfId="24850" xr:uid="{74CA1504-5142-4A67-BB8A-614A04397C96}"/>
    <cellStyle name="Normal 6 2 3 2 3 5 3" xfId="19545" xr:uid="{EA26A645-53DC-46CB-B1AE-76F276223113}"/>
    <cellStyle name="Normal 6 2 3 2 3 6" xfId="6013" xr:uid="{97D6A29D-8736-4D21-9966-D23EF7D7A86F}"/>
    <cellStyle name="Normal 6 2 3 2 3 6 2" xfId="11487" xr:uid="{D2E22307-3027-40FF-A04B-58E1DA0D93D2}"/>
    <cellStyle name="Normal 6 2 3 2 3 6 2 2" xfId="25352" xr:uid="{6C1B64CA-9613-4397-819F-84DF70396B47}"/>
    <cellStyle name="Normal 6 2 3 2 3 6 3" xfId="20047" xr:uid="{BA27229F-DA7A-406B-85FF-83D32A5B4445}"/>
    <cellStyle name="Normal 6 2 3 2 3 7" xfId="3031" xr:uid="{170EB818-1E84-4BF6-8A49-6B53FEC3B630}"/>
    <cellStyle name="Normal 6 2 3 2 3 7 2" xfId="17073" xr:uid="{E068E719-0317-43BA-B061-3F8AE2A9BF30}"/>
    <cellStyle name="Normal 6 2 3 2 3 8" xfId="6953" xr:uid="{6B60C2EA-9287-46F6-AB9D-2399916F8BAA}"/>
    <cellStyle name="Normal 6 2 3 2 3 8 2" xfId="20824" xr:uid="{60995F83-43F4-460A-A425-D8A0E5DF049B}"/>
    <cellStyle name="Normal 6 2 3 2 3 9" xfId="8477" xr:uid="{D96C5F5B-1F0C-4384-AD43-4476BE4F87F9}"/>
    <cellStyle name="Normal 6 2 3 2 3 9 2" xfId="22342" xr:uid="{7357CE2A-E433-45F2-9240-573E21C288FC}"/>
    <cellStyle name="Normal 6 2 3 2 4" xfId="1565" xr:uid="{8C4A9BCF-5C77-435A-A170-098F08AFDDF3}"/>
    <cellStyle name="Normal 6 2 3 2 4 2" xfId="4287" xr:uid="{804BD7BF-41F3-4B60-A078-0D50AC152A8D}"/>
    <cellStyle name="Normal 6 2 3 2 4 2 2" xfId="9733" xr:uid="{BA1A503D-4B5B-479E-9D73-B78FB4E391ED}"/>
    <cellStyle name="Normal 6 2 3 2 4 2 2 2" xfId="23598" xr:uid="{3D5B7046-AD6F-4901-BED4-B6674593C0CD}"/>
    <cellStyle name="Normal 6 2 3 2 4 2 3" xfId="18321" xr:uid="{A62D381E-7A94-4257-AA56-F5445927D712}"/>
    <cellStyle name="Normal 6 2 3 2 4 3" xfId="3277" xr:uid="{DE172D16-1398-4B0D-8911-4F812084EA70}"/>
    <cellStyle name="Normal 6 2 3 2 4 3 2" xfId="17319" xr:uid="{0985F320-20AA-4A9F-9E12-765D2A1E77E3}"/>
    <cellStyle name="Normal 6 2 3 2 4 4" xfId="7211" xr:uid="{ADA63DAD-E1B7-4F3B-8647-51D70D68B911}"/>
    <cellStyle name="Normal 6 2 3 2 4 4 2" xfId="21082" xr:uid="{11DBB06A-D53F-481E-950D-AC2EEE2AEB58}"/>
    <cellStyle name="Normal 6 2 3 2 4 5" xfId="8725" xr:uid="{9E3BA310-58F8-4A40-8856-6B342B96F12C}"/>
    <cellStyle name="Normal 6 2 3 2 4 5 2" xfId="22590" xr:uid="{A56E2D3F-0BD3-49CA-9EAD-845ECB575CCC}"/>
    <cellStyle name="Normal 6 2 3 2 4 6" xfId="12345" xr:uid="{ADF8B7AC-C282-438D-A982-07150C711ECF}"/>
    <cellStyle name="Normal 6 2 3 2 4 6 2" xfId="26209" xr:uid="{076B49A9-B933-4149-8960-57B3292C17B8}"/>
    <cellStyle name="Normal 6 2 3 2 4 7" xfId="14090" xr:uid="{D0A5EC73-F653-46DA-930D-BD3433BD2535}"/>
    <cellStyle name="Normal 6 2 3 2 4 7 2" xfId="27954" xr:uid="{3D83C186-0287-4BF8-B8AA-CF4FDAB218C3}"/>
    <cellStyle name="Normal 6 2 3 2 4 8" xfId="15638" xr:uid="{1E7ED766-3ED6-497A-A79B-E8E47471EC0D}"/>
    <cellStyle name="Normal 6 2 3 2 5" xfId="2073" xr:uid="{C2A2346D-2A1D-4552-84F6-FB3990BED362}"/>
    <cellStyle name="Normal 6 2 3 2 5 2" xfId="3793" xr:uid="{AFDF186A-71E7-4FBE-A38A-68C8917DE539}"/>
    <cellStyle name="Normal 6 2 3 2 5 2 2" xfId="17827" xr:uid="{A5EF9873-6226-4876-BD2C-C54984BD736F}"/>
    <cellStyle name="Normal 6 2 3 2 5 3" xfId="7719" xr:uid="{51787768-4124-4DAA-A6A5-00BF33364A57}"/>
    <cellStyle name="Normal 6 2 3 2 5 3 2" xfId="21588" xr:uid="{EAAAA638-497B-4444-8E27-D191E612948F}"/>
    <cellStyle name="Normal 6 2 3 2 5 4" xfId="9237" xr:uid="{1E64A5DC-9DE2-4664-94D5-D817BDCEC5D3}"/>
    <cellStyle name="Normal 6 2 3 2 5 4 2" xfId="23102" xr:uid="{10F3FE10-A0A2-4744-BD37-F27343EB11BE}"/>
    <cellStyle name="Normal 6 2 3 2 5 5" xfId="12851" xr:uid="{A148B2A7-EE8F-4210-9478-3881FB10C68F}"/>
    <cellStyle name="Normal 6 2 3 2 5 5 2" xfId="26715" xr:uid="{39E3F536-9D05-4C02-A950-9AABC703E5C7}"/>
    <cellStyle name="Normal 6 2 3 2 5 6" xfId="14596" xr:uid="{A3CD6925-D3DA-4661-A708-ACBBD51D1698}"/>
    <cellStyle name="Normal 6 2 3 2 5 6 2" xfId="28460" xr:uid="{F9C041A0-B678-428D-BF62-538CD68136DE}"/>
    <cellStyle name="Normal 6 2 3 2 5 7" xfId="16144" xr:uid="{47BFC165-F2F0-4863-9CDE-479D2B08C773}"/>
    <cellStyle name="Normal 6 2 3 2 6" xfId="2593" xr:uid="{23175F4E-DA9E-4D3B-AD67-512F4FA8DD4E}"/>
    <cellStyle name="Normal 6 2 3 2 6 2" xfId="6705" xr:uid="{C8AAA25A-180F-4EBC-AE11-A69B0AD4C776}"/>
    <cellStyle name="Normal 6 2 3 2 6 2 2" xfId="20576" xr:uid="{6F3FE33D-F437-4300-A877-6A682EA25C29}"/>
    <cellStyle name="Normal 6 2 3 2 6 3" xfId="10235" xr:uid="{D28F44C3-B466-4853-BB3A-F02E56A21BD5}"/>
    <cellStyle name="Normal 6 2 3 2 6 3 2" xfId="24100" xr:uid="{3869C361-5A52-41FB-9AE2-37588F43FDBB}"/>
    <cellStyle name="Normal 6 2 3 2 6 4" xfId="13584" xr:uid="{BA9655F3-36D0-4663-9EB3-091E5D4D363F}"/>
    <cellStyle name="Normal 6 2 3 2 6 4 2" xfId="27448" xr:uid="{BE5BF164-654E-42FE-9410-15E2E7CD6AB4}"/>
    <cellStyle name="Normal 6 2 3 2 6 5" xfId="16635" xr:uid="{10408B6B-C7D2-4ABC-9AEB-B1741D9E64D5}"/>
    <cellStyle name="Normal 6 2 3 2 7" xfId="5263" xr:uid="{E4AEA4AC-8BB2-4725-8BAD-0537404A1B72}"/>
    <cellStyle name="Normal 6 2 3 2 7 2" xfId="10737" xr:uid="{959D92F8-1330-47E5-8DCF-2DAD7806AD62}"/>
    <cellStyle name="Normal 6 2 3 2 7 2 2" xfId="24602" xr:uid="{DF9B0D2D-9C65-4EBD-A7AF-2DBCBA1A046A}"/>
    <cellStyle name="Normal 6 2 3 2 7 3" xfId="19297" xr:uid="{E705ABBC-12E5-4B85-9822-36C01DC0C689}"/>
    <cellStyle name="Normal 6 2 3 2 8" xfId="5765" xr:uid="{B8152719-7502-4510-A013-46F5ACEFD4CC}"/>
    <cellStyle name="Normal 6 2 3 2 8 2" xfId="11239" xr:uid="{128011FB-B592-40A7-BD9E-34D682D452B2}"/>
    <cellStyle name="Normal 6 2 3 2 8 2 2" xfId="25104" xr:uid="{537EC25E-6962-4BFF-BCEC-51AA3E907FAC}"/>
    <cellStyle name="Normal 6 2 3 2 8 3" xfId="19799" xr:uid="{AA54D136-4812-4827-B52D-35D2F0C574A7}"/>
    <cellStyle name="Normal 6 2 3 2 9" xfId="6360" xr:uid="{E9F02732-18BC-4030-BE23-C3510A043879}"/>
    <cellStyle name="Normal 6 2 3 2 9 2" xfId="20331" xr:uid="{782528C4-9EA5-4A23-8CF8-6B8711A9F639}"/>
    <cellStyle name="Normal 6 2 3 3" xfId="436" xr:uid="{00000000-0005-0000-0000-000070010000}"/>
    <cellStyle name="Normal 6 2 3 3 10" xfId="11910" xr:uid="{68747681-11FB-41BF-9BD8-B634977B7517}"/>
    <cellStyle name="Normal 6 2 3 3 10 2" xfId="25774" xr:uid="{5224F4E8-BA45-4FA3-A251-51843695B550}"/>
    <cellStyle name="Normal 6 2 3 3 11" xfId="13390" xr:uid="{A2C062EA-0293-428B-B2D9-445F98B262F3}"/>
    <cellStyle name="Normal 6 2 3 3 11 2" xfId="27254" xr:uid="{B5E0059C-03C6-43E5-BF50-98EBBB5823B6}"/>
    <cellStyle name="Normal 6 2 3 3 12" xfId="1130" xr:uid="{FB474622-ADDC-4E1E-86CB-81A7B21CFFFA}"/>
    <cellStyle name="Normal 6 2 3 3 13" xfId="15203" xr:uid="{E4BC5DE2-9970-4DEF-9C91-6CF99DF63201}"/>
    <cellStyle name="Normal 6 2 3 3 2" xfId="1378" xr:uid="{7802C1DA-321E-4FCA-AA7C-15319C593A32}"/>
    <cellStyle name="Normal 6 2 3 3 2 10" xfId="12158" xr:uid="{B12A3B19-C11C-4ED0-BED4-C2E7D5A725AE}"/>
    <cellStyle name="Normal 6 2 3 3 2 10 2" xfId="26022" xr:uid="{416688FD-FC08-49F9-8FEA-4357D5FE872A}"/>
    <cellStyle name="Normal 6 2 3 3 2 11" xfId="13903" xr:uid="{B10AF625-04D1-4D09-AD74-FCEF41ABF6A6}"/>
    <cellStyle name="Normal 6 2 3 3 2 11 2" xfId="27767" xr:uid="{76F8D929-9CCC-48B4-9B2B-E8438FBBCC11}"/>
    <cellStyle name="Normal 6 2 3 3 2 12" xfId="15451" xr:uid="{B0C3F504-66A2-4E03-A599-6583855C0257}"/>
    <cellStyle name="Normal 6 2 3 3 2 2" xfId="1884" xr:uid="{45B281E6-F5AF-442E-8069-6894FEFFBA1B}"/>
    <cellStyle name="Normal 6 2 3 3 2 2 2" xfId="4606" xr:uid="{97EE9AAD-6B00-4963-8232-5A3A63F88BD3}"/>
    <cellStyle name="Normal 6 2 3 3 2 2 2 2" xfId="10052" xr:uid="{8FE48460-851A-4C43-B10F-5BD01F82B2A4}"/>
    <cellStyle name="Normal 6 2 3 3 2 2 2 2 2" xfId="23917" xr:uid="{776FB882-2783-48D9-85CB-B19C6BF6D7B2}"/>
    <cellStyle name="Normal 6 2 3 3 2 2 2 3" xfId="18640" xr:uid="{6D7AF421-7422-42D5-B16B-94731CD9AC83}"/>
    <cellStyle name="Normal 6 2 3 3 2 2 3" xfId="3596" xr:uid="{5C1FB85A-774C-446A-8A1B-6C92EDE58A4D}"/>
    <cellStyle name="Normal 6 2 3 3 2 2 3 2" xfId="17638" xr:uid="{5C29780F-3AD9-45B4-8D3E-BBC2D61A3B86}"/>
    <cellStyle name="Normal 6 2 3 3 2 2 4" xfId="7530" xr:uid="{AA5F33AE-6E62-4F05-8730-99F5CF0807D8}"/>
    <cellStyle name="Normal 6 2 3 3 2 2 4 2" xfId="21401" xr:uid="{E1178492-CCE6-4AB3-9AE9-EDFD35EDBD93}"/>
    <cellStyle name="Normal 6 2 3 3 2 2 5" xfId="9044" xr:uid="{87A7B46A-98CA-40DA-B0A1-3E71695F676B}"/>
    <cellStyle name="Normal 6 2 3 3 2 2 5 2" xfId="22909" xr:uid="{2819A01F-2B6B-4E74-BC85-C5286EEBE75F}"/>
    <cellStyle name="Normal 6 2 3 3 2 2 6" xfId="12664" xr:uid="{76986AD3-09A1-49DA-A191-803000D8322A}"/>
    <cellStyle name="Normal 6 2 3 3 2 2 6 2" xfId="26528" xr:uid="{90B69DD5-1FFB-4E85-906B-59A5A25C21EB}"/>
    <cellStyle name="Normal 6 2 3 3 2 2 7" xfId="14409" xr:uid="{5A0C5594-FBC9-46A0-810C-2DFEDE9EECCF}"/>
    <cellStyle name="Normal 6 2 3 3 2 2 7 2" xfId="28273" xr:uid="{721E78E1-E996-438A-956F-3848895169CE}"/>
    <cellStyle name="Normal 6 2 3 3 2 2 8" xfId="15957" xr:uid="{AFDD9733-712A-4CC4-B37F-A00F5EC0E64A}"/>
    <cellStyle name="Normal 6 2 3 3 2 3" xfId="2392" xr:uid="{FB5427CD-16C9-4FD0-A532-66E4E11B10F6}"/>
    <cellStyle name="Normal 6 2 3 3 2 3 2" xfId="4112" xr:uid="{AD9B51E7-2A4D-43BA-8157-8C1AB07B08D2}"/>
    <cellStyle name="Normal 6 2 3 3 2 3 2 2" xfId="18146" xr:uid="{7239E2E4-BDF6-49FD-A815-9330F0E35988}"/>
    <cellStyle name="Normal 6 2 3 3 2 3 3" xfId="8038" xr:uid="{AA962371-23E2-4063-90EC-BD426D18284D}"/>
    <cellStyle name="Normal 6 2 3 3 2 3 3 2" xfId="21907" xr:uid="{80717F9F-977C-4190-82EE-24B2A8F5234F}"/>
    <cellStyle name="Normal 6 2 3 3 2 3 4" xfId="9556" xr:uid="{B6501A78-43C0-4D28-8241-50DB44AD825C}"/>
    <cellStyle name="Normal 6 2 3 3 2 3 4 2" xfId="23421" xr:uid="{739AECFC-1840-4A01-A341-7086209EFC43}"/>
    <cellStyle name="Normal 6 2 3 3 2 3 5" xfId="13170" xr:uid="{1A6B5869-55AF-469A-BD70-B15070A142AE}"/>
    <cellStyle name="Normal 6 2 3 3 2 3 5 2" xfId="27034" xr:uid="{7F80FEFA-7EA2-4486-8A63-C773D8AABB35}"/>
    <cellStyle name="Normal 6 2 3 3 2 3 6" xfId="14915" xr:uid="{97678F90-7F7D-46BA-816D-CC913A1A5724}"/>
    <cellStyle name="Normal 6 2 3 3 2 3 6 2" xfId="28779" xr:uid="{6CD78CBF-BBC6-4C51-BB16-868F38F8DB9E}"/>
    <cellStyle name="Normal 6 2 3 3 2 3 7" xfId="16463" xr:uid="{1BA67CE0-3CBE-42D9-A697-DBB30793B5F3}"/>
    <cellStyle name="Normal 6 2 3 3 2 4" xfId="5084" xr:uid="{A8992EF1-909E-485D-BF46-2116D498B1FD}"/>
    <cellStyle name="Normal 6 2 3 3 2 4 2" xfId="10554" xr:uid="{71351FB1-2967-4357-90E2-AAA85A539256}"/>
    <cellStyle name="Normal 6 2 3 3 2 4 2 2" xfId="24419" xr:uid="{2CA328B2-89EA-4E83-8500-69AE697E3CAB}"/>
    <cellStyle name="Normal 6 2 3 3 2 4 3" xfId="19118" xr:uid="{E5971206-8DE6-4FBD-BB0C-05D9859BCAED}"/>
    <cellStyle name="Normal 6 2 3 3 2 5" xfId="5582" xr:uid="{15AC376C-639A-4ED8-8CE2-58D93DB8FE4A}"/>
    <cellStyle name="Normal 6 2 3 3 2 5 2" xfId="11056" xr:uid="{CCC8BBD2-7630-4891-98B7-BA20957729B7}"/>
    <cellStyle name="Normal 6 2 3 3 2 5 2 2" xfId="24921" xr:uid="{50FCF6C6-E93E-4E24-AD06-63AFE88A16B8}"/>
    <cellStyle name="Normal 6 2 3 3 2 5 3" xfId="19616" xr:uid="{7A41C13B-98B1-487B-BBCD-8098BFFDD532}"/>
    <cellStyle name="Normal 6 2 3 3 2 6" xfId="6084" xr:uid="{6E9F5ED2-43A7-495B-9539-0603A5BE8C27}"/>
    <cellStyle name="Normal 6 2 3 3 2 6 2" xfId="11558" xr:uid="{247C6A17-1722-4EA0-B288-42D342456BFA}"/>
    <cellStyle name="Normal 6 2 3 3 2 6 2 2" xfId="25423" xr:uid="{CA084095-A2FA-41E5-A1EA-8AED76004F13}"/>
    <cellStyle name="Normal 6 2 3 3 2 6 3" xfId="20118" xr:uid="{3705CA95-EA3F-4CCB-89D9-F856992E86DC}"/>
    <cellStyle name="Normal 6 2 3 3 2 7" xfId="3102" xr:uid="{3A6CF75A-4138-49D5-BF1E-573E466A5448}"/>
    <cellStyle name="Normal 6 2 3 3 2 7 2" xfId="17144" xr:uid="{8406E611-F81F-44CD-B25F-91B96260F99F}"/>
    <cellStyle name="Normal 6 2 3 3 2 8" xfId="7024" xr:uid="{A2524EBA-8B27-4A65-A17F-942C5506A321}"/>
    <cellStyle name="Normal 6 2 3 3 2 8 2" xfId="20895" xr:uid="{3A5D8FFB-77F2-4B3F-8F10-F047EEEBAD6B}"/>
    <cellStyle name="Normal 6 2 3 3 2 9" xfId="8548" xr:uid="{34DAC29D-4B13-45B6-B4E4-B8E096FDB599}"/>
    <cellStyle name="Normal 6 2 3 3 2 9 2" xfId="22413" xr:uid="{05A213A9-E41B-48F0-87DA-BE0A02D6E33A}"/>
    <cellStyle name="Normal 6 2 3 3 3" xfId="1636" xr:uid="{4F8BC627-E034-4492-AD3D-B05470C6FCF2}"/>
    <cellStyle name="Normal 6 2 3 3 3 2" xfId="4358" xr:uid="{DDBE4E4F-CB7D-420B-A85A-EA9EF06EB571}"/>
    <cellStyle name="Normal 6 2 3 3 3 2 2" xfId="9804" xr:uid="{530C2C89-86B5-456C-A019-FC2042AE2C3D}"/>
    <cellStyle name="Normal 6 2 3 3 3 2 2 2" xfId="23669" xr:uid="{76D80582-5ED7-4851-A588-A3083715C6EE}"/>
    <cellStyle name="Normal 6 2 3 3 3 2 3" xfId="18392" xr:uid="{F5C94D28-D772-4621-8D25-8DA7B36531A4}"/>
    <cellStyle name="Normal 6 2 3 3 3 3" xfId="3348" xr:uid="{BA03A9A5-3452-482C-B6BC-0A3E3D16B49A}"/>
    <cellStyle name="Normal 6 2 3 3 3 3 2" xfId="17390" xr:uid="{36EE6E71-8B7F-4A57-9E5D-1A89F04ED55C}"/>
    <cellStyle name="Normal 6 2 3 3 3 4" xfId="7282" xr:uid="{A625DBB8-E28B-476D-BF82-0BEE06180F1D}"/>
    <cellStyle name="Normal 6 2 3 3 3 4 2" xfId="21153" xr:uid="{BE53CC35-F1DA-4E73-8307-EE5F68D7E68B}"/>
    <cellStyle name="Normal 6 2 3 3 3 5" xfId="8796" xr:uid="{4863226B-34E1-471A-9D3C-32032FCC5437}"/>
    <cellStyle name="Normal 6 2 3 3 3 5 2" xfId="22661" xr:uid="{5E6F4374-87EC-499A-A6D8-AF50AF7F2A70}"/>
    <cellStyle name="Normal 6 2 3 3 3 6" xfId="12416" xr:uid="{8EDA9AFD-F291-4C93-B83D-E050525DC6F2}"/>
    <cellStyle name="Normal 6 2 3 3 3 6 2" xfId="26280" xr:uid="{F93BBE87-80EB-4B9D-B40E-D8064DCD4FB3}"/>
    <cellStyle name="Normal 6 2 3 3 3 7" xfId="14161" xr:uid="{C2BD6DD6-C8DD-4277-A686-151606B36846}"/>
    <cellStyle name="Normal 6 2 3 3 3 7 2" xfId="28025" xr:uid="{BF359DB0-55B9-493B-986A-FC096B5D5487}"/>
    <cellStyle name="Normal 6 2 3 3 3 8" xfId="15709" xr:uid="{33081207-8B21-4ACB-B4EA-B7C935E43124}"/>
    <cellStyle name="Normal 6 2 3 3 4" xfId="2144" xr:uid="{D7F75022-68A8-46C0-A089-D9FAE1D73794}"/>
    <cellStyle name="Normal 6 2 3 3 4 2" xfId="3864" xr:uid="{7BDA425F-1ABC-45F7-BDAF-263B5D3A8608}"/>
    <cellStyle name="Normal 6 2 3 3 4 2 2" xfId="17898" xr:uid="{CFBDAB1D-98E4-4345-9F6A-10E470650C8D}"/>
    <cellStyle name="Normal 6 2 3 3 4 3" xfId="7790" xr:uid="{E8F93941-7743-4FB9-A805-B97B9CEBA209}"/>
    <cellStyle name="Normal 6 2 3 3 4 3 2" xfId="21659" xr:uid="{216DCAD6-B1BC-4314-AFAF-50C4CBC96083}"/>
    <cellStyle name="Normal 6 2 3 3 4 4" xfId="9308" xr:uid="{E8014A9B-3171-4FE4-AFEC-4299EB8BCA3D}"/>
    <cellStyle name="Normal 6 2 3 3 4 4 2" xfId="23173" xr:uid="{88C7DC77-6A61-42FB-83BF-AD626EC1240B}"/>
    <cellStyle name="Normal 6 2 3 3 4 5" xfId="12922" xr:uid="{8693A24C-2550-453C-AE7B-344086060EBD}"/>
    <cellStyle name="Normal 6 2 3 3 4 5 2" xfId="26786" xr:uid="{38425A62-1316-4377-BB8E-D2384AD9C5CB}"/>
    <cellStyle name="Normal 6 2 3 3 4 6" xfId="14667" xr:uid="{0B7B597C-29FB-4F82-B9D6-AF491805898A}"/>
    <cellStyle name="Normal 6 2 3 3 4 6 2" xfId="28531" xr:uid="{8674CC7D-835A-47F5-83CC-1136B5AF68C8}"/>
    <cellStyle name="Normal 6 2 3 3 4 7" xfId="16215" xr:uid="{27BB6507-F627-4958-AF27-BAC0147A9F58}"/>
    <cellStyle name="Normal 6 2 3 3 5" xfId="2644" xr:uid="{311D1C39-9EC2-4E24-9730-4B40618358A5}"/>
    <cellStyle name="Normal 6 2 3 3 5 2" xfId="6776" xr:uid="{B14747B0-57F3-481D-B44A-DB89CBA96074}"/>
    <cellStyle name="Normal 6 2 3 3 5 2 2" xfId="20647" xr:uid="{01322349-05D8-4666-BF09-EF3CCA041B37}"/>
    <cellStyle name="Normal 6 2 3 3 5 3" xfId="10306" xr:uid="{F017D3B3-58A3-4E85-8F63-F00FC9648C4A}"/>
    <cellStyle name="Normal 6 2 3 3 5 3 2" xfId="24171" xr:uid="{83E24C3F-6938-4597-953F-9404E20C8202}"/>
    <cellStyle name="Normal 6 2 3 3 5 4" xfId="13655" xr:uid="{4B713BD2-81B1-482C-B6A6-3195B48BCC1C}"/>
    <cellStyle name="Normal 6 2 3 3 5 4 2" xfId="27519" xr:uid="{B2DE9EE7-208B-4C44-89DA-541F394DBC5C}"/>
    <cellStyle name="Normal 6 2 3 3 5 5" xfId="16686" xr:uid="{95BBD17B-CD67-46DE-B828-806C42B88586}"/>
    <cellStyle name="Normal 6 2 3 3 6" xfId="5334" xr:uid="{6540034D-2E38-422C-BB35-BB93DC5E045C}"/>
    <cellStyle name="Normal 6 2 3 3 6 2" xfId="10808" xr:uid="{E42735D2-174F-4381-8C33-1158CCD1B63D}"/>
    <cellStyle name="Normal 6 2 3 3 6 2 2" xfId="24673" xr:uid="{781DD5BC-14A1-442A-BB4D-AAE364A1F1BC}"/>
    <cellStyle name="Normal 6 2 3 3 6 3" xfId="19368" xr:uid="{735522AA-4962-4BBC-BC52-E8F86B45BC42}"/>
    <cellStyle name="Normal 6 2 3 3 7" xfId="5836" xr:uid="{1591155E-9B58-4F91-80F9-C5B939AAF317}"/>
    <cellStyle name="Normal 6 2 3 3 7 2" xfId="11310" xr:uid="{135B2805-823D-400D-A48C-6550B060BFEB}"/>
    <cellStyle name="Normal 6 2 3 3 7 2 2" xfId="25175" xr:uid="{B5E8A5ED-834A-4800-8176-A875FA758029}"/>
    <cellStyle name="Normal 6 2 3 3 7 3" xfId="19870" xr:uid="{A7ED2A28-4D89-410E-8510-6EF00ECEAA2B}"/>
    <cellStyle name="Normal 6 2 3 3 8" xfId="6411" xr:uid="{6558F691-CE18-43B5-BDAD-A7DFB3878E3C}"/>
    <cellStyle name="Normal 6 2 3 3 8 2" xfId="20382" xr:uid="{419B8115-F7C2-47D5-A10A-7D9AF74F3225}"/>
    <cellStyle name="Normal 6 2 3 3 9" xfId="8300" xr:uid="{DACA7C7F-20FD-47FD-908B-64495407E4E0}"/>
    <cellStyle name="Normal 6 2 3 3 9 2" xfId="22165" xr:uid="{EECE7FCF-873D-41DC-9CE3-0B190E9AF23C}"/>
    <cellStyle name="Normal 6 2 3 4" xfId="493" xr:uid="{00000000-0005-0000-0000-000071010000}"/>
    <cellStyle name="Normal 6 2 3 4 10" xfId="13446" xr:uid="{88603153-5C4E-4AF0-8537-9999C2EB5404}"/>
    <cellStyle name="Normal 6 2 3 4 10 2" xfId="27310" xr:uid="{FCAB8EA7-BBCC-4328-89EE-AC43C666F885}"/>
    <cellStyle name="Normal 6 2 3 4 11" xfId="1254" xr:uid="{93BB5CE0-06D3-499C-B8C3-2E8D3240384F}"/>
    <cellStyle name="Normal 6 2 3 4 12" xfId="15327" xr:uid="{B8312B80-D484-4D96-A331-6FADE3B62B23}"/>
    <cellStyle name="Normal 6 2 3 4 2" xfId="1760" xr:uid="{66202A6B-C16E-456D-8CAE-11A9F6E4903C}"/>
    <cellStyle name="Normal 6 2 3 4 2 2" xfId="4482" xr:uid="{4CECC77F-E687-43DC-A005-5F5C634E51C4}"/>
    <cellStyle name="Normal 6 2 3 4 2 2 2" xfId="9928" xr:uid="{FE6DC568-64A0-4BA8-B0C9-DE6EF04FAF85}"/>
    <cellStyle name="Normal 6 2 3 4 2 2 2 2" xfId="23793" xr:uid="{5683B6B1-CACF-4C09-A926-CE684EF71B79}"/>
    <cellStyle name="Normal 6 2 3 4 2 2 3" xfId="18516" xr:uid="{86D4B9F6-F5DD-4A3E-8ABF-4F92736BC075}"/>
    <cellStyle name="Normal 6 2 3 4 2 3" xfId="3472" xr:uid="{489A0E25-6B99-4A21-9063-909B963C6707}"/>
    <cellStyle name="Normal 6 2 3 4 2 3 2" xfId="17514" xr:uid="{486D8075-BFF5-4BC0-AD94-88BDC3FB245D}"/>
    <cellStyle name="Normal 6 2 3 4 2 4" xfId="7406" xr:uid="{967BB462-0F7F-4147-9D59-533DD205830D}"/>
    <cellStyle name="Normal 6 2 3 4 2 4 2" xfId="21277" xr:uid="{CED53EFB-C146-44D8-AD3F-05153B846197}"/>
    <cellStyle name="Normal 6 2 3 4 2 5" xfId="8920" xr:uid="{5977C7CA-665F-4E83-A2D3-ED3BCEF467FA}"/>
    <cellStyle name="Normal 6 2 3 4 2 5 2" xfId="22785" xr:uid="{F2E03AB1-C1D6-44ED-A576-FA84D2C693FD}"/>
    <cellStyle name="Normal 6 2 3 4 2 6" xfId="12540" xr:uid="{6FAE4230-9AC6-4C4C-9392-5BA89A4095E6}"/>
    <cellStyle name="Normal 6 2 3 4 2 6 2" xfId="26404" xr:uid="{93397FA1-673E-492B-8A15-FB9A79390E5E}"/>
    <cellStyle name="Normal 6 2 3 4 2 7" xfId="14285" xr:uid="{0E2D5F11-1DC8-42FD-BDB5-6FA41C1E954A}"/>
    <cellStyle name="Normal 6 2 3 4 2 7 2" xfId="28149" xr:uid="{6D618771-895F-43B3-A79C-FDEE823D3A6E}"/>
    <cellStyle name="Normal 6 2 3 4 2 8" xfId="15833" xr:uid="{7CE122A0-44C7-4EF5-80C3-C7DAE9557082}"/>
    <cellStyle name="Normal 6 2 3 4 3" xfId="2268" xr:uid="{D548D094-EC8E-43BA-B682-993C30E017DC}"/>
    <cellStyle name="Normal 6 2 3 4 3 2" xfId="3988" xr:uid="{208A0670-BC85-4FB6-98B2-E79F9DCD8ACC}"/>
    <cellStyle name="Normal 6 2 3 4 3 2 2" xfId="18022" xr:uid="{27E147F0-39A2-413E-BE21-B13FE5555891}"/>
    <cellStyle name="Normal 6 2 3 4 3 3" xfId="7914" xr:uid="{00B4640E-5635-4BEC-8096-0A6D1E5D3368}"/>
    <cellStyle name="Normal 6 2 3 4 3 3 2" xfId="21783" xr:uid="{C92FC4FA-9C1E-4901-AC39-E18C5980C888}"/>
    <cellStyle name="Normal 6 2 3 4 3 4" xfId="9432" xr:uid="{D002196C-4914-4801-8D2F-ECD945890D36}"/>
    <cellStyle name="Normal 6 2 3 4 3 4 2" xfId="23297" xr:uid="{CE5F47FB-9698-45F4-9EBF-791821109B1E}"/>
    <cellStyle name="Normal 6 2 3 4 3 5" xfId="13046" xr:uid="{32B6CE0D-92C5-4416-A1D0-93200EFBCD59}"/>
    <cellStyle name="Normal 6 2 3 4 3 5 2" xfId="26910" xr:uid="{EC7B6993-246B-43E1-B4D9-5E738B4D702E}"/>
    <cellStyle name="Normal 6 2 3 4 3 6" xfId="14791" xr:uid="{BF75DCEC-F03D-4159-830D-4DB7EA8448F0}"/>
    <cellStyle name="Normal 6 2 3 4 3 6 2" xfId="28655" xr:uid="{2FD715F2-FB41-4CA7-90B7-5FA2A719BA94}"/>
    <cellStyle name="Normal 6 2 3 4 3 7" xfId="16339" xr:uid="{3F96A5B2-EFE1-44A7-987B-CBF51BBBE6E9}"/>
    <cellStyle name="Normal 6 2 3 4 4" xfId="2700" xr:uid="{6D3492E9-F6B6-4A8E-8B0A-1887977A347B}"/>
    <cellStyle name="Normal 6 2 3 4 4 2" xfId="6900" xr:uid="{8EBD42AA-BFA4-4230-951F-360C877C5581}"/>
    <cellStyle name="Normal 6 2 3 4 4 2 2" xfId="20771" xr:uid="{FCDC264D-E24F-48F8-95A9-7153EF88CEB5}"/>
    <cellStyle name="Normal 6 2 3 4 4 3" xfId="10430" xr:uid="{2FAF6E38-A385-4A32-A504-64447BA15E68}"/>
    <cellStyle name="Normal 6 2 3 4 4 3 2" xfId="24295" xr:uid="{DA0882CD-4591-4B05-A31C-D63F7CCDC557}"/>
    <cellStyle name="Normal 6 2 3 4 4 4" xfId="13779" xr:uid="{170DFFAC-14DD-4A8A-911D-3C8580401776}"/>
    <cellStyle name="Normal 6 2 3 4 4 4 2" xfId="27643" xr:uid="{40D99D51-795A-484C-AE70-56F8980F2CCE}"/>
    <cellStyle name="Normal 6 2 3 4 4 5" xfId="16742" xr:uid="{AD2DA0D3-A45C-4E79-8CE6-2FBE5A743B04}"/>
    <cellStyle name="Normal 6 2 3 4 5" xfId="5458" xr:uid="{644E47E3-8D01-4361-B3F7-AA35731EF5BF}"/>
    <cellStyle name="Normal 6 2 3 4 5 2" xfId="10932" xr:uid="{474F8B3C-A1BA-41BF-8E7B-E59938471B4E}"/>
    <cellStyle name="Normal 6 2 3 4 5 2 2" xfId="24797" xr:uid="{CF78C020-EAB9-44AD-B5B4-87418374CF84}"/>
    <cellStyle name="Normal 6 2 3 4 5 3" xfId="19492" xr:uid="{EC8FFA71-FD0E-4DCD-A097-D9C1E95E9922}"/>
    <cellStyle name="Normal 6 2 3 4 6" xfId="5960" xr:uid="{E6D68756-DFEC-4180-8BEF-F8686D097E55}"/>
    <cellStyle name="Normal 6 2 3 4 6 2" xfId="11434" xr:uid="{A3825439-4C8E-47E1-B556-901D304BBB72}"/>
    <cellStyle name="Normal 6 2 3 4 6 2 2" xfId="25299" xr:uid="{4BD4AC18-4574-4615-A6B8-051783408647}"/>
    <cellStyle name="Normal 6 2 3 4 6 3" xfId="19994" xr:uid="{56A1B074-D9F6-4253-9160-56C286925D73}"/>
    <cellStyle name="Normal 6 2 3 4 7" xfId="6467" xr:uid="{09194118-7CED-4C61-8C30-F2184551E04C}"/>
    <cellStyle name="Normal 6 2 3 4 7 2" xfId="20438" xr:uid="{1ABE385E-3B2C-4765-9825-852A62E0A723}"/>
    <cellStyle name="Normal 6 2 3 4 8" xfId="8424" xr:uid="{BDA368D8-029C-474B-8A23-D3179D58A428}"/>
    <cellStyle name="Normal 6 2 3 4 8 2" xfId="22289" xr:uid="{158ED53C-314D-4C21-89F0-D2251F4722EE}"/>
    <cellStyle name="Normal 6 2 3 4 9" xfId="12034" xr:uid="{C9F2DDD0-15DC-4ABC-81CF-F68E9042EE94}"/>
    <cellStyle name="Normal 6 2 3 4 9 2" xfId="25898" xr:uid="{90B62BE5-31DF-408E-9D1E-4F21DD472810}"/>
    <cellStyle name="Normal 6 2 3 5" xfId="1512" xr:uid="{A687EBC9-3C61-4554-B7FB-23BE585E9230}"/>
    <cellStyle name="Normal 6 2 3 5 2" xfId="4236" xr:uid="{AFBDE713-F9B9-4134-BEB9-4D66545C8EA7}"/>
    <cellStyle name="Normal 6 2 3 5 2 2" xfId="9680" xr:uid="{C4EA36B4-0C73-42DC-824E-F7C0F53C3752}"/>
    <cellStyle name="Normal 6 2 3 5 2 2 2" xfId="23545" xr:uid="{458D213C-7E00-49BB-AB55-685907BC2141}"/>
    <cellStyle name="Normal 6 2 3 5 2 3" xfId="18270" xr:uid="{E75AA38F-B3D1-4699-9347-E557E4F983EB}"/>
    <cellStyle name="Normal 6 2 3 5 3" xfId="3226" xr:uid="{8242E270-FD95-4731-A4DF-24187044C9D6}"/>
    <cellStyle name="Normal 6 2 3 5 3 2" xfId="17268" xr:uid="{5277CF23-97EC-4EA1-9291-07E4D557C219}"/>
    <cellStyle name="Normal 6 2 3 5 4" xfId="7158" xr:uid="{0F713D52-4173-4405-BEE2-8FB0AC7D791E}"/>
    <cellStyle name="Normal 6 2 3 5 4 2" xfId="21029" xr:uid="{7C0BAE51-B640-4C5F-AE6D-0865D8018322}"/>
    <cellStyle name="Normal 6 2 3 5 5" xfId="8672" xr:uid="{8AF00422-11BC-44DF-B62C-88332F4208D5}"/>
    <cellStyle name="Normal 6 2 3 5 5 2" xfId="22537" xr:uid="{E94F5B56-27D4-4E38-B2DB-815721F9B9EA}"/>
    <cellStyle name="Normal 6 2 3 5 6" xfId="12292" xr:uid="{60289F69-37BB-4AB1-B206-15C73835E902}"/>
    <cellStyle name="Normal 6 2 3 5 6 2" xfId="26156" xr:uid="{0AAC26A8-9CE3-4F82-91A4-4A114DC2A8AD}"/>
    <cellStyle name="Normal 6 2 3 5 7" xfId="14037" xr:uid="{77D4E690-5BB9-4800-9745-3C5969C36B02}"/>
    <cellStyle name="Normal 6 2 3 5 7 2" xfId="27901" xr:uid="{B6A3E5F3-1738-45B0-A2FA-39085E8A015A}"/>
    <cellStyle name="Normal 6 2 3 5 8" xfId="15585" xr:uid="{C3AB7B75-5B08-4EFC-A5B1-5E8D03B46688}"/>
    <cellStyle name="Normal 6 2 3 6" xfId="2020" xr:uid="{8A39EF9F-5455-4911-9AC9-BD34AC11FA8F}"/>
    <cellStyle name="Normal 6 2 3 6 2" xfId="3740" xr:uid="{61692F41-982B-4ED2-9349-4A9B619BA251}"/>
    <cellStyle name="Normal 6 2 3 6 2 2" xfId="17774" xr:uid="{B6970731-DA4D-4AFB-92E1-BCF7D5271A60}"/>
    <cellStyle name="Normal 6 2 3 6 3" xfId="7666" xr:uid="{F70EFA85-C31C-4D07-9CBA-C7494AAE63E9}"/>
    <cellStyle name="Normal 6 2 3 6 3 2" xfId="21535" xr:uid="{3AA3FE8D-8078-4B8C-A539-BA896FDB4DE4}"/>
    <cellStyle name="Normal 6 2 3 6 4" xfId="9184" xr:uid="{B468016D-6339-4302-BEEE-E5A54B9DF478}"/>
    <cellStyle name="Normal 6 2 3 6 4 2" xfId="23049" xr:uid="{A027B534-6D6B-4E9A-B7C0-87E430F86351}"/>
    <cellStyle name="Normal 6 2 3 6 5" xfId="12798" xr:uid="{8B7E0DF4-04A6-409B-A45B-842ADDDB5AB7}"/>
    <cellStyle name="Normal 6 2 3 6 5 2" xfId="26662" xr:uid="{11A8404F-1779-47F5-BD58-07C7A5B270D5}"/>
    <cellStyle name="Normal 6 2 3 6 6" xfId="14543" xr:uid="{95C41721-9112-44E7-AFD7-657CBA802AD8}"/>
    <cellStyle name="Normal 6 2 3 6 6 2" xfId="28407" xr:uid="{C99DA8D0-4402-4E7D-8625-E7775A1ECE8A}"/>
    <cellStyle name="Normal 6 2 3 6 7" xfId="16091" xr:uid="{761DD68D-A5C1-4B67-9E8E-CC4920B5B621}"/>
    <cellStyle name="Normal 6 2 3 7" xfId="2537" xr:uid="{D1908694-CD7D-471F-AADC-51C5431DCA2D}"/>
    <cellStyle name="Normal 6 2 3 7 2" xfId="6652" xr:uid="{EA94661A-C92D-454E-85D6-B23FB0C52216}"/>
    <cellStyle name="Normal 6 2 3 7 2 2" xfId="20523" xr:uid="{835D6CED-AB8E-4515-BD72-AE3C1C311963}"/>
    <cellStyle name="Normal 6 2 3 7 3" xfId="10182" xr:uid="{3299A46B-9890-4A33-8355-5410F8ED88A4}"/>
    <cellStyle name="Normal 6 2 3 7 3 2" xfId="24047" xr:uid="{25BCCFE7-4D89-44D9-8CC7-3971FEAB4FA1}"/>
    <cellStyle name="Normal 6 2 3 7 4" xfId="13531" xr:uid="{BCA259D2-38E4-43C6-A349-54BF861317FD}"/>
    <cellStyle name="Normal 6 2 3 7 4 2" xfId="27395" xr:uid="{4D0760DF-E580-422F-B149-317F243106F6}"/>
    <cellStyle name="Normal 6 2 3 7 5" xfId="16584" xr:uid="{2DECA573-244D-4A22-B696-3573A5B3338C}"/>
    <cellStyle name="Normal 6 2 3 8" xfId="5210" xr:uid="{0EDA225B-9FA1-4046-B802-B2328E90243B}"/>
    <cellStyle name="Normal 6 2 3 8 2" xfId="10684" xr:uid="{CF1DB174-3C76-43F7-A0E8-59A69F4C16D1}"/>
    <cellStyle name="Normal 6 2 3 8 2 2" xfId="24549" xr:uid="{FDC17E3B-20B9-4E98-9F1B-CE072A2656B2}"/>
    <cellStyle name="Normal 6 2 3 8 3" xfId="19244" xr:uid="{003F9526-3F81-478A-9F24-AE2878588901}"/>
    <cellStyle name="Normal 6 2 3 9" xfId="5712" xr:uid="{80875C8D-A103-433F-B515-0B713C130F42}"/>
    <cellStyle name="Normal 6 2 3 9 2" xfId="11186" xr:uid="{A9BC13B2-D2DF-44A2-A204-15FCD9B428BC}"/>
    <cellStyle name="Normal 6 2 3 9 2 2" xfId="25051" xr:uid="{9C2E43A1-D934-4E39-B480-65387A61FC06}"/>
    <cellStyle name="Normal 6 2 3 9 3" xfId="19746" xr:uid="{4B4B38C5-D80A-4A9C-893F-D7B448B8C8FD}"/>
    <cellStyle name="Normal 6 2 4" xfId="344" xr:uid="{00000000-0005-0000-0000-000072010000}"/>
    <cellStyle name="Normal 6 2 4 10" xfId="8227" xr:uid="{FBCD8706-8D92-4DD3-ADA4-EBA78247BD09}"/>
    <cellStyle name="Normal 6 2 4 10 2" xfId="22092" xr:uid="{504F1B2A-4DF9-4AC5-BEF2-22090C56E305}"/>
    <cellStyle name="Normal 6 2 4 11" xfId="11837" xr:uid="{A13284BB-1285-4AC2-9B7D-D430C8D493F7}"/>
    <cellStyle name="Normal 6 2 4 11 2" xfId="25701" xr:uid="{AE67F3C1-BC13-43F0-9744-22A24C658E40}"/>
    <cellStyle name="Normal 6 2 4 12" xfId="13299" xr:uid="{58D84A64-C496-4834-8307-6269298FB419}"/>
    <cellStyle name="Normal 6 2 4 12 2" xfId="27163" xr:uid="{BDDAF446-8A92-4D2F-9CBD-46AA5B135302}"/>
    <cellStyle name="Normal 6 2 4 13" xfId="1057" xr:uid="{967E8F3A-F874-4206-ADC3-679D574DB7BE}"/>
    <cellStyle name="Normal 6 2 4 14" xfId="15130" xr:uid="{D88B0F15-16B5-4774-83FC-3A82D46E159F}"/>
    <cellStyle name="Normal 6 2 4 2" xfId="1181" xr:uid="{EABBAEC6-8461-473F-8A2E-8AA40B714C05}"/>
    <cellStyle name="Normal 6 2 4 2 10" xfId="8351" xr:uid="{ECED33EE-8426-4F34-A1FF-092D467B1F0B}"/>
    <cellStyle name="Normal 6 2 4 2 10 2" xfId="22216" xr:uid="{F006D009-91A5-47EE-A78B-74C81BF60703}"/>
    <cellStyle name="Normal 6 2 4 2 11" xfId="11961" xr:uid="{FB0286DD-9930-4D7E-A109-50576883FBA2}"/>
    <cellStyle name="Normal 6 2 4 2 11 2" xfId="25825" xr:uid="{164009B1-965D-45A5-95B5-5353BBC58364}"/>
    <cellStyle name="Normal 6 2 4 2 12" xfId="13706" xr:uid="{3415F0C2-B56B-47A4-8061-6DD455F1A9BB}"/>
    <cellStyle name="Normal 6 2 4 2 12 2" xfId="27570" xr:uid="{6BA9BBF9-F2A4-4A63-B32D-A7BE20D9E1B8}"/>
    <cellStyle name="Normal 6 2 4 2 13" xfId="15254" xr:uid="{A68AF425-F76E-4F65-A494-C82D510B6325}"/>
    <cellStyle name="Normal 6 2 4 2 2" xfId="1429" xr:uid="{455A49B3-7015-4385-926D-BCDB553D0ACC}"/>
    <cellStyle name="Normal 6 2 4 2 2 10" xfId="12209" xr:uid="{0E783DF3-9A10-4834-B6B5-A599E1C8E792}"/>
    <cellStyle name="Normal 6 2 4 2 2 10 2" xfId="26073" xr:uid="{298ACF32-E8AB-40D7-877E-06CE55DFDB09}"/>
    <cellStyle name="Normal 6 2 4 2 2 11" xfId="13954" xr:uid="{37E38FFF-0D8E-42A1-8BCF-20CFF49C8CEE}"/>
    <cellStyle name="Normal 6 2 4 2 2 11 2" xfId="27818" xr:uid="{35787896-3183-4F8F-80C6-F44D901E12E0}"/>
    <cellStyle name="Normal 6 2 4 2 2 12" xfId="15502" xr:uid="{D9BD8D3F-0B1B-45B0-A26C-17C0797577A2}"/>
    <cellStyle name="Normal 6 2 4 2 2 2" xfId="1935" xr:uid="{735C366D-32E7-45A4-A9AC-66E6AEC2F129}"/>
    <cellStyle name="Normal 6 2 4 2 2 2 2" xfId="4657" xr:uid="{B88E930E-DC97-4FA8-A35E-06E6C62A08FD}"/>
    <cellStyle name="Normal 6 2 4 2 2 2 2 2" xfId="10103" xr:uid="{D30E428C-409F-4482-BF78-E05FA814E37E}"/>
    <cellStyle name="Normal 6 2 4 2 2 2 2 2 2" xfId="23968" xr:uid="{CC8E43BE-C015-477F-887D-D3CB8EEE7211}"/>
    <cellStyle name="Normal 6 2 4 2 2 2 2 3" xfId="18691" xr:uid="{2D8B40A8-91CB-406E-89A0-0BD9132728BE}"/>
    <cellStyle name="Normal 6 2 4 2 2 2 3" xfId="3647" xr:uid="{0F9A904F-FCA2-4AF5-B20D-9451555F3242}"/>
    <cellStyle name="Normal 6 2 4 2 2 2 3 2" xfId="17689" xr:uid="{C84DAEFA-4DC1-41EA-A703-D60D571B6A7E}"/>
    <cellStyle name="Normal 6 2 4 2 2 2 4" xfId="7581" xr:uid="{63F765C0-3CDC-425A-AAE0-AEB6EE727EBA}"/>
    <cellStyle name="Normal 6 2 4 2 2 2 4 2" xfId="21452" xr:uid="{D404247A-8BCF-479C-95B3-616B401DA281}"/>
    <cellStyle name="Normal 6 2 4 2 2 2 5" xfId="9095" xr:uid="{3AF516C7-796E-45D0-85AA-CBE8529E70C2}"/>
    <cellStyle name="Normal 6 2 4 2 2 2 5 2" xfId="22960" xr:uid="{E874101C-D9DA-4FAD-AEAD-9C5FBF848069}"/>
    <cellStyle name="Normal 6 2 4 2 2 2 6" xfId="12715" xr:uid="{6366BCDF-AA81-4E0F-A2EA-D44641FADD0E}"/>
    <cellStyle name="Normal 6 2 4 2 2 2 6 2" xfId="26579" xr:uid="{23F10595-48BB-4C0F-BC5B-FA253690C3BC}"/>
    <cellStyle name="Normal 6 2 4 2 2 2 7" xfId="14460" xr:uid="{AB683106-BE68-4B6C-A537-F50D2A0E8BCF}"/>
    <cellStyle name="Normal 6 2 4 2 2 2 7 2" xfId="28324" xr:uid="{45054FF4-AA0E-418F-8813-462AD8E4F6D7}"/>
    <cellStyle name="Normal 6 2 4 2 2 2 8" xfId="16008" xr:uid="{88111635-2F7A-496C-8FCE-B43D5E8A5131}"/>
    <cellStyle name="Normal 6 2 4 2 2 3" xfId="2443" xr:uid="{B20C0C2C-5998-4BE6-A061-6A197B799D10}"/>
    <cellStyle name="Normal 6 2 4 2 2 3 2" xfId="4163" xr:uid="{9FA38216-454A-4B4E-8A5B-FDC978789159}"/>
    <cellStyle name="Normal 6 2 4 2 2 3 2 2" xfId="18197" xr:uid="{2E06294A-CA9F-4746-8698-93FB3C30E14F}"/>
    <cellStyle name="Normal 6 2 4 2 2 3 3" xfId="8089" xr:uid="{3D6A5FC1-3335-4119-96F0-3710577F790C}"/>
    <cellStyle name="Normal 6 2 4 2 2 3 3 2" xfId="21958" xr:uid="{AB6083B2-5338-49D6-9031-F125AC07CBA8}"/>
    <cellStyle name="Normal 6 2 4 2 2 3 4" xfId="9607" xr:uid="{6C12B363-9662-4D2A-8290-3FB9C92CFD9A}"/>
    <cellStyle name="Normal 6 2 4 2 2 3 4 2" xfId="23472" xr:uid="{CC82DF21-2E5D-4C47-819A-7EADAAC1ABED}"/>
    <cellStyle name="Normal 6 2 4 2 2 3 5" xfId="13221" xr:uid="{AEC38C9C-E399-4308-B292-30458003E31F}"/>
    <cellStyle name="Normal 6 2 4 2 2 3 5 2" xfId="27085" xr:uid="{A00BB2F3-3711-4FBE-9435-970E3FD33A39}"/>
    <cellStyle name="Normal 6 2 4 2 2 3 6" xfId="14966" xr:uid="{3E614657-AC3D-46AF-899C-D2D902ECDAE5}"/>
    <cellStyle name="Normal 6 2 4 2 2 3 6 2" xfId="28830" xr:uid="{CB3350E4-4D83-446C-8DEE-405ECC120D2B}"/>
    <cellStyle name="Normal 6 2 4 2 2 3 7" xfId="16514" xr:uid="{BEC7974A-8F0E-4BB6-B20E-02D2DFD5AF37}"/>
    <cellStyle name="Normal 6 2 4 2 2 4" xfId="5135" xr:uid="{1AF84701-95F8-49B6-8041-3B882324B138}"/>
    <cellStyle name="Normal 6 2 4 2 2 4 2" xfId="10605" xr:uid="{955C66B6-82A7-43DC-BF48-A15F973CDCDC}"/>
    <cellStyle name="Normal 6 2 4 2 2 4 2 2" xfId="24470" xr:uid="{ED6432E5-04A0-4511-8D8A-920CDB70C7DC}"/>
    <cellStyle name="Normal 6 2 4 2 2 4 3" xfId="19169" xr:uid="{5BB324D5-998C-46CB-96FD-1420412CFF07}"/>
    <cellStyle name="Normal 6 2 4 2 2 5" xfId="5633" xr:uid="{3613B540-AB33-492C-901B-6F349F6A188F}"/>
    <cellStyle name="Normal 6 2 4 2 2 5 2" xfId="11107" xr:uid="{21A26ED9-16AF-4322-A344-877713843EF6}"/>
    <cellStyle name="Normal 6 2 4 2 2 5 2 2" xfId="24972" xr:uid="{B85B84F7-6E9E-406F-AC28-06D504A39967}"/>
    <cellStyle name="Normal 6 2 4 2 2 5 3" xfId="19667" xr:uid="{D0F0E616-F95F-4A92-A243-AA3B4CF44D07}"/>
    <cellStyle name="Normal 6 2 4 2 2 6" xfId="6135" xr:uid="{B643E86E-3CC3-4EC0-9C90-47609E63DE8F}"/>
    <cellStyle name="Normal 6 2 4 2 2 6 2" xfId="11609" xr:uid="{274D9A42-2CA1-43E5-AA76-8BC5C0ABD855}"/>
    <cellStyle name="Normal 6 2 4 2 2 6 2 2" xfId="25474" xr:uid="{858D85B5-F47C-4D2D-B093-CFD3887255B3}"/>
    <cellStyle name="Normal 6 2 4 2 2 6 3" xfId="20169" xr:uid="{BE990E12-348C-4F89-A447-96409EB03EE5}"/>
    <cellStyle name="Normal 6 2 4 2 2 7" xfId="3153" xr:uid="{5E86134E-1B05-4706-B434-F802F991CB58}"/>
    <cellStyle name="Normal 6 2 4 2 2 7 2" xfId="17195" xr:uid="{61AB63F9-B5AA-4B81-B7E8-5036354D2E8F}"/>
    <cellStyle name="Normal 6 2 4 2 2 8" xfId="7075" xr:uid="{6DF65DD2-B6C8-4448-96FD-3A97BE5280B3}"/>
    <cellStyle name="Normal 6 2 4 2 2 8 2" xfId="20946" xr:uid="{8AE4AA9B-C0E8-4A2A-A3CE-A51D8C8B44F2}"/>
    <cellStyle name="Normal 6 2 4 2 2 9" xfId="8599" xr:uid="{6C1C7E59-8E8F-4926-A6D2-39C8E95EB13B}"/>
    <cellStyle name="Normal 6 2 4 2 2 9 2" xfId="22464" xr:uid="{81CA7D08-2119-45C8-9CE5-88D90801C0EE}"/>
    <cellStyle name="Normal 6 2 4 2 3" xfId="1687" xr:uid="{7953D154-0713-4C04-A1CF-840198E546DB}"/>
    <cellStyle name="Normal 6 2 4 2 3 2" xfId="4409" xr:uid="{C8A71131-D12B-4E5C-8E59-B4BFE943B35D}"/>
    <cellStyle name="Normal 6 2 4 2 3 2 2" xfId="9855" xr:uid="{C6885A84-EA3C-478D-9918-5B3EEAD9CE27}"/>
    <cellStyle name="Normal 6 2 4 2 3 2 2 2" xfId="23720" xr:uid="{D4B6D2E1-2E0D-467D-89D2-0B195780DB2B}"/>
    <cellStyle name="Normal 6 2 4 2 3 2 3" xfId="18443" xr:uid="{D7E07AB8-8183-4B24-A99C-904A029A8A0C}"/>
    <cellStyle name="Normal 6 2 4 2 3 3" xfId="3399" xr:uid="{562B55B1-1E18-4405-944D-48ADDF6199FD}"/>
    <cellStyle name="Normal 6 2 4 2 3 3 2" xfId="17441" xr:uid="{6F314C26-B133-471C-91B9-A9627B5AAC9B}"/>
    <cellStyle name="Normal 6 2 4 2 3 4" xfId="7333" xr:uid="{06756D4A-D91B-459F-B317-415344E15084}"/>
    <cellStyle name="Normal 6 2 4 2 3 4 2" xfId="21204" xr:uid="{30BD42C6-0269-446D-974A-28D3C0C17B1C}"/>
    <cellStyle name="Normal 6 2 4 2 3 5" xfId="8847" xr:uid="{B67D1168-48EE-443F-83A0-A534DAB1D445}"/>
    <cellStyle name="Normal 6 2 4 2 3 5 2" xfId="22712" xr:uid="{889E61A8-8510-46F3-8D95-320BDFCA9538}"/>
    <cellStyle name="Normal 6 2 4 2 3 6" xfId="12467" xr:uid="{377C17C5-3F00-411A-8460-7EDCB74DB89C}"/>
    <cellStyle name="Normal 6 2 4 2 3 6 2" xfId="26331" xr:uid="{40595E10-1E82-4211-904F-291CC68EE3B6}"/>
    <cellStyle name="Normal 6 2 4 2 3 7" xfId="14212" xr:uid="{F5B3B705-A6FE-4607-80FC-954DC0B284C9}"/>
    <cellStyle name="Normal 6 2 4 2 3 7 2" xfId="28076" xr:uid="{484E3B91-ED89-439E-9607-1CBE038D02D5}"/>
    <cellStyle name="Normal 6 2 4 2 3 8" xfId="15760" xr:uid="{414E8A85-BB3F-4352-A2C6-5E4117B1EA07}"/>
    <cellStyle name="Normal 6 2 4 2 4" xfId="2195" xr:uid="{5727F378-ABEC-4AC2-BC91-440967EB034C}"/>
    <cellStyle name="Normal 6 2 4 2 4 2" xfId="3915" xr:uid="{ABD92054-2679-4EA8-9710-861E6D16E2E0}"/>
    <cellStyle name="Normal 6 2 4 2 4 2 2" xfId="17949" xr:uid="{1D01D3A1-F885-4F36-931A-831EFCCB481B}"/>
    <cellStyle name="Normal 6 2 4 2 4 3" xfId="7841" xr:uid="{1CB736F0-0BB2-4F92-BEF6-E5EF8636F350}"/>
    <cellStyle name="Normal 6 2 4 2 4 3 2" xfId="21710" xr:uid="{56E8D9FC-7BCC-450A-9970-CED46035DB94}"/>
    <cellStyle name="Normal 6 2 4 2 4 4" xfId="9359" xr:uid="{AC67D301-5874-4720-A25C-484CD898A6F3}"/>
    <cellStyle name="Normal 6 2 4 2 4 4 2" xfId="23224" xr:uid="{7E573FE3-8F0C-465A-8F01-A5434BC3A1C9}"/>
    <cellStyle name="Normal 6 2 4 2 4 5" xfId="12973" xr:uid="{440B8275-52C2-4464-8A45-26083A5ADA3D}"/>
    <cellStyle name="Normal 6 2 4 2 4 5 2" xfId="26837" xr:uid="{DB3BEB98-B7EF-4510-A85A-F59CB78B77DC}"/>
    <cellStyle name="Normal 6 2 4 2 4 6" xfId="14718" xr:uid="{B5857756-97A0-4990-B210-3A00A8BC2C14}"/>
    <cellStyle name="Normal 6 2 4 2 4 6 2" xfId="28582" xr:uid="{A3EB5D26-2E4A-4903-A1E2-9A7930D1D16F}"/>
    <cellStyle name="Normal 6 2 4 2 4 7" xfId="16266" xr:uid="{524E74A0-53D2-4A64-A81D-41377DF06B95}"/>
    <cellStyle name="Normal 6 2 4 2 5" xfId="4896" xr:uid="{9A40F458-4B99-41BE-8A60-8A9AFEC93D59}"/>
    <cellStyle name="Normal 6 2 4 2 5 2" xfId="10357" xr:uid="{643195DB-1E37-4F57-A33A-3F3AE4729374}"/>
    <cellStyle name="Normal 6 2 4 2 5 2 2" xfId="24222" xr:uid="{080485A7-FD2A-4BC9-B1E0-A5DEB5F8528B}"/>
    <cellStyle name="Normal 6 2 4 2 5 3" xfId="18930" xr:uid="{CED40882-F086-4F5B-80F4-FF44FB306FC3}"/>
    <cellStyle name="Normal 6 2 4 2 6" xfId="5385" xr:uid="{5AD51FBC-64AA-4430-88DA-802C527A89C6}"/>
    <cellStyle name="Normal 6 2 4 2 6 2" xfId="10859" xr:uid="{D1110DE0-9D5D-4947-B52B-9119C06EAA95}"/>
    <cellStyle name="Normal 6 2 4 2 6 2 2" xfId="24724" xr:uid="{6C3E4868-3F78-4F58-8A39-438B132ABD84}"/>
    <cellStyle name="Normal 6 2 4 2 6 3" xfId="19419" xr:uid="{8D09DA87-D2A4-4072-BFB9-6B3ED436676D}"/>
    <cellStyle name="Normal 6 2 4 2 7" xfId="5887" xr:uid="{7C1D4E5F-668E-4DD0-AEFB-35829A88BC5D}"/>
    <cellStyle name="Normal 6 2 4 2 7 2" xfId="11361" xr:uid="{4260712A-5AA9-4C7B-A4A7-DB25C2FC223B}"/>
    <cellStyle name="Normal 6 2 4 2 7 2 2" xfId="25226" xr:uid="{9E54BABC-9700-4DA4-91D2-7FC5829803A6}"/>
    <cellStyle name="Normal 6 2 4 2 7 3" xfId="19921" xr:uid="{C1DC8FDE-A8B9-419A-BF3E-157A58CD555B}"/>
    <cellStyle name="Normal 6 2 4 2 8" xfId="2912" xr:uid="{4C065611-753A-4FDA-B7BA-D73EBB1B8B33}"/>
    <cellStyle name="Normal 6 2 4 2 8 2" xfId="16954" xr:uid="{3F30FC52-B9DA-4E74-A2A4-630A6D5E71FD}"/>
    <cellStyle name="Normal 6 2 4 2 9" xfId="6827" xr:uid="{9E64ACBE-03EA-40E9-9306-F5DAF7145927}"/>
    <cellStyle name="Normal 6 2 4 2 9 2" xfId="20698" xr:uid="{D8E7FFAA-935F-4511-AE0F-C879784DC5D1}"/>
    <cellStyle name="Normal 6 2 4 3" xfId="1305" xr:uid="{96174132-C0A2-47B6-B6F6-CF88A4480C78}"/>
    <cellStyle name="Normal 6 2 4 3 10" xfId="12085" xr:uid="{EA9D3F69-3277-4591-ABA1-68370135243B}"/>
    <cellStyle name="Normal 6 2 4 3 10 2" xfId="25949" xr:uid="{01DD414E-A7B4-48B0-91CC-5AF90179E259}"/>
    <cellStyle name="Normal 6 2 4 3 11" xfId="13830" xr:uid="{9ECDCCC1-F3F9-4330-AA1D-6677C9140C1A}"/>
    <cellStyle name="Normal 6 2 4 3 11 2" xfId="27694" xr:uid="{388C9B22-3BC7-49B9-8527-E98C5D3CC8DC}"/>
    <cellStyle name="Normal 6 2 4 3 12" xfId="15378" xr:uid="{54CDF5CF-89AE-40B4-BF42-1D88D955D0B0}"/>
    <cellStyle name="Normal 6 2 4 3 2" xfId="1811" xr:uid="{F1C5B508-1D8E-4B48-9568-432801551FC8}"/>
    <cellStyle name="Normal 6 2 4 3 2 2" xfId="4533" xr:uid="{73D9D755-E0D4-418B-9497-E1F7F5305D12}"/>
    <cellStyle name="Normal 6 2 4 3 2 2 2" xfId="9979" xr:uid="{DEC5D097-1238-467C-BD5B-A023D8B3BCCD}"/>
    <cellStyle name="Normal 6 2 4 3 2 2 2 2" xfId="23844" xr:uid="{112B1871-E280-4BA7-8C1B-8D39E9607313}"/>
    <cellStyle name="Normal 6 2 4 3 2 2 3" xfId="18567" xr:uid="{AE701AE2-7A69-4F57-9DF4-539647F2F6D5}"/>
    <cellStyle name="Normal 6 2 4 3 2 3" xfId="3523" xr:uid="{FA9DA96C-FA9E-4AC0-ADDC-C0BCA104B223}"/>
    <cellStyle name="Normal 6 2 4 3 2 3 2" xfId="17565" xr:uid="{41E0D8B6-02F8-4536-89A4-7171B0CDD2E1}"/>
    <cellStyle name="Normal 6 2 4 3 2 4" xfId="7457" xr:uid="{A31575BC-8FBC-48BD-BFA2-38A71B5A49EC}"/>
    <cellStyle name="Normal 6 2 4 3 2 4 2" xfId="21328" xr:uid="{687DEA9A-7B04-4F0D-BB49-2C7C7E65753A}"/>
    <cellStyle name="Normal 6 2 4 3 2 5" xfId="8971" xr:uid="{3FEBA979-EC57-4D5C-87BE-1C6372F97A82}"/>
    <cellStyle name="Normal 6 2 4 3 2 5 2" xfId="22836" xr:uid="{AFD37059-EA97-467E-91AF-2C4AD4F0488D}"/>
    <cellStyle name="Normal 6 2 4 3 2 6" xfId="12591" xr:uid="{90F04A93-F6C2-487E-BA6C-87271F3AF42D}"/>
    <cellStyle name="Normal 6 2 4 3 2 6 2" xfId="26455" xr:uid="{2B0270DE-F9AE-428E-A0BD-64A056F0F7D1}"/>
    <cellStyle name="Normal 6 2 4 3 2 7" xfId="14336" xr:uid="{38D71E9D-BD2F-49B3-B94A-4C36D5A13F59}"/>
    <cellStyle name="Normal 6 2 4 3 2 7 2" xfId="28200" xr:uid="{84670B6D-9E28-4EDE-A89E-6786751AB28E}"/>
    <cellStyle name="Normal 6 2 4 3 2 8" xfId="15884" xr:uid="{88CCCB03-63D6-41F1-94B3-7B6B19E48F59}"/>
    <cellStyle name="Normal 6 2 4 3 3" xfId="2319" xr:uid="{89D4665E-4823-413F-8051-FBFB78768566}"/>
    <cellStyle name="Normal 6 2 4 3 3 2" xfId="4039" xr:uid="{3D597044-AFD4-44A9-977D-828E6FB612FE}"/>
    <cellStyle name="Normal 6 2 4 3 3 2 2" xfId="18073" xr:uid="{7FB11719-8D73-4622-A6F6-C3790EC8E70B}"/>
    <cellStyle name="Normal 6 2 4 3 3 3" xfId="7965" xr:uid="{37280934-2005-4142-8EBA-FBA9CB17F082}"/>
    <cellStyle name="Normal 6 2 4 3 3 3 2" xfId="21834" xr:uid="{8EC8F383-A9BA-42AD-803B-B49CA5580643}"/>
    <cellStyle name="Normal 6 2 4 3 3 4" xfId="9483" xr:uid="{BD1AD9B1-2537-4454-AB17-AAE0D9D303EA}"/>
    <cellStyle name="Normal 6 2 4 3 3 4 2" xfId="23348" xr:uid="{1D0C3E9A-D01A-420D-8F8B-13CFDB7D1304}"/>
    <cellStyle name="Normal 6 2 4 3 3 5" xfId="13097" xr:uid="{F01ACD2A-0399-44D0-973E-032CAB79117E}"/>
    <cellStyle name="Normal 6 2 4 3 3 5 2" xfId="26961" xr:uid="{ECF6C719-124D-422E-8CB9-57D5BE55EF44}"/>
    <cellStyle name="Normal 6 2 4 3 3 6" xfId="14842" xr:uid="{2B25481A-F31E-4F95-A6A3-E4BACD11B806}"/>
    <cellStyle name="Normal 6 2 4 3 3 6 2" xfId="28706" xr:uid="{CDF000FE-65BF-4F1D-AD81-B1D1F8049F91}"/>
    <cellStyle name="Normal 6 2 4 3 3 7" xfId="16390" xr:uid="{4634D461-0758-49E9-A296-F4C71F94698D}"/>
    <cellStyle name="Normal 6 2 4 3 4" xfId="5012" xr:uid="{4ACE8621-2013-44F1-BCAF-798D2572B26F}"/>
    <cellStyle name="Normal 6 2 4 3 4 2" xfId="10481" xr:uid="{46ECB606-5BAD-4451-A646-28ADD0AE5CD5}"/>
    <cellStyle name="Normal 6 2 4 3 4 2 2" xfId="24346" xr:uid="{0A0B4F8D-F9B4-40BE-AF8B-9680D59FB9CC}"/>
    <cellStyle name="Normal 6 2 4 3 4 3" xfId="19046" xr:uid="{09E7C4E4-AA79-4B7C-9D6E-32DC7F2B0E1F}"/>
    <cellStyle name="Normal 6 2 4 3 5" xfId="5509" xr:uid="{18A82C72-F458-4F4E-9B09-73682DA85332}"/>
    <cellStyle name="Normal 6 2 4 3 5 2" xfId="10983" xr:uid="{D8640D35-FD9A-4808-9B52-6C721F4D2CBE}"/>
    <cellStyle name="Normal 6 2 4 3 5 2 2" xfId="24848" xr:uid="{B3F07BBD-E1A7-4443-9DB3-DD55FCBA2998}"/>
    <cellStyle name="Normal 6 2 4 3 5 3" xfId="19543" xr:uid="{5C54372F-5396-4312-95B5-46B1EE1269D3}"/>
    <cellStyle name="Normal 6 2 4 3 6" xfId="6011" xr:uid="{677FD47D-CABC-4A4D-B22A-E03F5B23C419}"/>
    <cellStyle name="Normal 6 2 4 3 6 2" xfId="11485" xr:uid="{CB42F0EF-3D7C-4688-9C7D-7DD81828000E}"/>
    <cellStyle name="Normal 6 2 4 3 6 2 2" xfId="25350" xr:uid="{24C91225-0432-4906-842B-7AF6F3D2ABE9}"/>
    <cellStyle name="Normal 6 2 4 3 6 3" xfId="20045" xr:uid="{AFA8D820-C37C-4E97-B224-526C4964B76E}"/>
    <cellStyle name="Normal 6 2 4 3 7" xfId="3030" xr:uid="{CB0952CE-C79A-46F8-B01D-62EE2E09C975}"/>
    <cellStyle name="Normal 6 2 4 3 7 2" xfId="17072" xr:uid="{DA279DB4-E0DF-48F1-A97F-CF36529A8012}"/>
    <cellStyle name="Normal 6 2 4 3 8" xfId="6951" xr:uid="{F7BD72B4-2A5F-4E63-8E8F-0A73C9B1028B}"/>
    <cellStyle name="Normal 6 2 4 3 8 2" xfId="20822" xr:uid="{27D3B99E-6037-4434-AE6B-A05726084E42}"/>
    <cellStyle name="Normal 6 2 4 3 9" xfId="8475" xr:uid="{BFB533F9-CDB4-4B4B-A260-BC3B8B488109}"/>
    <cellStyle name="Normal 6 2 4 3 9 2" xfId="22340" xr:uid="{1255C0A7-A9F7-4D50-8AD4-9DCFD43BD9F2}"/>
    <cellStyle name="Normal 6 2 4 4" xfId="1563" xr:uid="{38E51906-80E1-4A9D-8EEA-2C35E478D90E}"/>
    <cellStyle name="Normal 6 2 4 4 2" xfId="4286" xr:uid="{692A4004-2716-488B-925B-F5BC190575F4}"/>
    <cellStyle name="Normal 6 2 4 4 2 2" xfId="9731" xr:uid="{1D12FFD5-FA3C-46C9-96D8-4010016CD6AB}"/>
    <cellStyle name="Normal 6 2 4 4 2 2 2" xfId="23596" xr:uid="{2A5FD5DE-5A9B-4BE3-8043-C779A6FF44E4}"/>
    <cellStyle name="Normal 6 2 4 4 2 3" xfId="18320" xr:uid="{6FB6F907-392D-4191-940B-33B9841BC9F6}"/>
    <cellStyle name="Normal 6 2 4 4 3" xfId="3276" xr:uid="{163ED0CB-D846-4439-B5F4-E4353A4938E4}"/>
    <cellStyle name="Normal 6 2 4 4 3 2" xfId="17318" xr:uid="{A77547BC-344D-4C85-BDBE-42E2FEDEA11A}"/>
    <cellStyle name="Normal 6 2 4 4 4" xfId="7209" xr:uid="{F0367631-59B5-4519-AF91-48681C96C6AE}"/>
    <cellStyle name="Normal 6 2 4 4 4 2" xfId="21080" xr:uid="{7910ADE8-86BB-41E1-89BA-0268256952A6}"/>
    <cellStyle name="Normal 6 2 4 4 5" xfId="8723" xr:uid="{BB681DA6-4ADE-4F74-9787-2A79144A10C3}"/>
    <cellStyle name="Normal 6 2 4 4 5 2" xfId="22588" xr:uid="{979C1779-853D-4CDA-81D4-B8024CB91D2B}"/>
    <cellStyle name="Normal 6 2 4 4 6" xfId="12343" xr:uid="{B6C5D57E-618F-4B2E-83CA-6055FC9FD276}"/>
    <cellStyle name="Normal 6 2 4 4 6 2" xfId="26207" xr:uid="{8692A1CE-13D8-4311-BC6A-D9C04168D07F}"/>
    <cellStyle name="Normal 6 2 4 4 7" xfId="14088" xr:uid="{9F20AA4F-40E6-4BEA-9078-8F9414FB2811}"/>
    <cellStyle name="Normal 6 2 4 4 7 2" xfId="27952" xr:uid="{9F78380E-1F64-4844-A68C-B89640AC5AF9}"/>
    <cellStyle name="Normal 6 2 4 4 8" xfId="15636" xr:uid="{F9DA2E13-5E4B-437A-9A17-DA009A50FE58}"/>
    <cellStyle name="Normal 6 2 4 5" xfId="2071" xr:uid="{BD728632-D4EC-4875-B630-7FEE9B394D80}"/>
    <cellStyle name="Normal 6 2 4 5 2" xfId="3791" xr:uid="{F814F717-0B0F-4BC6-895A-45BA96CD0902}"/>
    <cellStyle name="Normal 6 2 4 5 2 2" xfId="17825" xr:uid="{A7AA821D-8634-4D2B-A0FB-422A5818C4E2}"/>
    <cellStyle name="Normal 6 2 4 5 3" xfId="7717" xr:uid="{DC4BAD76-00D7-4788-B707-85B6180D4301}"/>
    <cellStyle name="Normal 6 2 4 5 3 2" xfId="21586" xr:uid="{1AC620E3-EF8B-49DD-B8A8-D15DC73CB31E}"/>
    <cellStyle name="Normal 6 2 4 5 4" xfId="9235" xr:uid="{A16F207A-E5B3-4140-AE2C-244ABB793ACA}"/>
    <cellStyle name="Normal 6 2 4 5 4 2" xfId="23100" xr:uid="{FA1C0E9B-3D79-4DFF-B0D5-7832A29B21F7}"/>
    <cellStyle name="Normal 6 2 4 5 5" xfId="12849" xr:uid="{96E371AC-6388-4C83-A244-FD5A8D89F8C3}"/>
    <cellStyle name="Normal 6 2 4 5 5 2" xfId="26713" xr:uid="{55F011CF-E590-4B2A-A3F4-AECA50884ECA}"/>
    <cellStyle name="Normal 6 2 4 5 6" xfId="14594" xr:uid="{8D364D3D-08BF-4577-9DE7-B133BBBE8698}"/>
    <cellStyle name="Normal 6 2 4 5 6 2" xfId="28458" xr:uid="{1C53ED1C-CE56-435B-9185-627A7149F43B}"/>
    <cellStyle name="Normal 6 2 4 5 7" xfId="16142" xr:uid="{A6031C61-82B1-48B1-97EF-30E1E3A4BBF3}"/>
    <cellStyle name="Normal 6 2 4 6" xfId="2552" xr:uid="{0AC2792A-3705-4465-98E1-ECDD900E18C1}"/>
    <cellStyle name="Normal 6 2 4 6 2" xfId="6703" xr:uid="{2FDFA9C5-FA05-4923-AB88-C449E76096C6}"/>
    <cellStyle name="Normal 6 2 4 6 2 2" xfId="20574" xr:uid="{774CB8C4-A5D2-4106-96C6-28789B13F9D9}"/>
    <cellStyle name="Normal 6 2 4 6 3" xfId="10233" xr:uid="{2B1E153F-0711-44FC-A6AA-C9742D7B8510}"/>
    <cellStyle name="Normal 6 2 4 6 3 2" xfId="24098" xr:uid="{8FFE83A5-3965-4A77-B266-40849A3E88F8}"/>
    <cellStyle name="Normal 6 2 4 6 4" xfId="13582" xr:uid="{DF46E66E-29DC-4F98-A402-E5E0AAFE91EE}"/>
    <cellStyle name="Normal 6 2 4 6 4 2" xfId="27446" xr:uid="{AA3AA639-54D5-48C1-AC14-A42247B82ED8}"/>
    <cellStyle name="Normal 6 2 4 6 5" xfId="16595" xr:uid="{61E53182-8283-4110-9675-8142CA6D47C6}"/>
    <cellStyle name="Normal 6 2 4 7" xfId="5261" xr:uid="{F34D5682-B262-46BF-B755-7AEF6C62FF7A}"/>
    <cellStyle name="Normal 6 2 4 7 2" xfId="10735" xr:uid="{74ED85BF-0AB8-4ADB-8637-D2DE221DBCDA}"/>
    <cellStyle name="Normal 6 2 4 7 2 2" xfId="24600" xr:uid="{227FD991-4871-43BB-A933-CC6F03AA73EA}"/>
    <cellStyle name="Normal 6 2 4 7 3" xfId="19295" xr:uid="{11492756-27DB-4BA7-BA01-3E21B4B11CB4}"/>
    <cellStyle name="Normal 6 2 4 8" xfId="5763" xr:uid="{0BE53296-2FFF-4B36-A602-1C2D314B5C0C}"/>
    <cellStyle name="Normal 6 2 4 8 2" xfId="11237" xr:uid="{3EB3013B-FF66-4A55-B553-07AC60FBA214}"/>
    <cellStyle name="Normal 6 2 4 8 2 2" xfId="25102" xr:uid="{C1C6674A-A9D9-404E-B155-2B541A22DCB1}"/>
    <cellStyle name="Normal 6 2 4 8 3" xfId="19797" xr:uid="{3C78C4C4-533D-4DB2-B597-94A8EA285A97}"/>
    <cellStyle name="Normal 6 2 4 9" xfId="6320" xr:uid="{EA61ACC0-FECF-4B14-AFFE-CA6B8196450B}"/>
    <cellStyle name="Normal 6 2 4 9 2" xfId="20291" xr:uid="{DB6F258F-0978-4B0D-BE76-EA942338BC9D}"/>
    <cellStyle name="Normal 6 2 5" xfId="396" xr:uid="{00000000-0005-0000-0000-000073010000}"/>
    <cellStyle name="Normal 6 2 5 10" xfId="11868" xr:uid="{EEEB1D4A-F2D9-4959-8BD3-09714DC42B95}"/>
    <cellStyle name="Normal 6 2 5 10 2" xfId="25732" xr:uid="{5110A127-3F7D-4EAD-AA71-83372E62DA54}"/>
    <cellStyle name="Normal 6 2 5 11" xfId="13350" xr:uid="{655407EC-E870-4E4A-B8FB-9F698D22D033}"/>
    <cellStyle name="Normal 6 2 5 11 2" xfId="27214" xr:uid="{B3BC5A17-12FF-45B5-8D3F-B19A153507C6}"/>
    <cellStyle name="Normal 6 2 5 12" xfId="1088" xr:uid="{89533BCD-D13C-4932-94C5-83DDA7D3365F}"/>
    <cellStyle name="Normal 6 2 5 13" xfId="15161" xr:uid="{3C044076-75EB-4E69-8206-E828DCF528EA}"/>
    <cellStyle name="Normal 6 2 5 2" xfId="1336" xr:uid="{B8F7D170-0E77-4270-BE2E-C7803174ED8B}"/>
    <cellStyle name="Normal 6 2 5 2 10" xfId="12116" xr:uid="{CB900AAA-636F-4F9D-A83B-31646630A605}"/>
    <cellStyle name="Normal 6 2 5 2 10 2" xfId="25980" xr:uid="{9167E6FC-E218-4E9B-9278-F807C520BDAE}"/>
    <cellStyle name="Normal 6 2 5 2 11" xfId="13861" xr:uid="{E86C5100-20AD-4DE1-BEBF-9392C99D3CBF}"/>
    <cellStyle name="Normal 6 2 5 2 11 2" xfId="27725" xr:uid="{CB45E830-4439-44AB-A94B-E6ED8537BEF5}"/>
    <cellStyle name="Normal 6 2 5 2 12" xfId="15409" xr:uid="{8C153781-2FE6-4450-A497-C7487CEF090E}"/>
    <cellStyle name="Normal 6 2 5 2 2" xfId="1842" xr:uid="{A1C0F840-FE8D-4FF9-81AF-E0EF204DF876}"/>
    <cellStyle name="Normal 6 2 5 2 2 2" xfId="4564" xr:uid="{34D7049B-0A5B-478A-AE20-3597FC1FAF4D}"/>
    <cellStyle name="Normal 6 2 5 2 2 2 2" xfId="10010" xr:uid="{C4FD7D14-5A90-4C08-BA30-27C9866E88C6}"/>
    <cellStyle name="Normal 6 2 5 2 2 2 2 2" xfId="23875" xr:uid="{3E2C8B48-DF12-412B-B64B-3BDEFFF37F2A}"/>
    <cellStyle name="Normal 6 2 5 2 2 2 3" xfId="18598" xr:uid="{95A63582-F745-467F-99D7-EFE911939B24}"/>
    <cellStyle name="Normal 6 2 5 2 2 3" xfId="3554" xr:uid="{5D4B0D91-1EB1-49D6-A47F-57B703683FD5}"/>
    <cellStyle name="Normal 6 2 5 2 2 3 2" xfId="17596" xr:uid="{AFD4F828-6120-4F47-B17C-31445B4A2738}"/>
    <cellStyle name="Normal 6 2 5 2 2 4" xfId="7488" xr:uid="{6CC40BB7-30E0-4AD8-B4EC-2B4370296D48}"/>
    <cellStyle name="Normal 6 2 5 2 2 4 2" xfId="21359" xr:uid="{EE92DAC9-0EE8-49B6-9933-A11494917B38}"/>
    <cellStyle name="Normal 6 2 5 2 2 5" xfId="9002" xr:uid="{B8243ACF-D7C4-49E0-991B-BF9CF1D0F19E}"/>
    <cellStyle name="Normal 6 2 5 2 2 5 2" xfId="22867" xr:uid="{BE09C976-8960-4C79-A04E-BCD2098CFBA3}"/>
    <cellStyle name="Normal 6 2 5 2 2 6" xfId="12622" xr:uid="{478CCD70-D434-4BC5-B3C7-8766B99C975D}"/>
    <cellStyle name="Normal 6 2 5 2 2 6 2" xfId="26486" xr:uid="{8FFB3DB2-485E-46AE-9307-EC05C77AD504}"/>
    <cellStyle name="Normal 6 2 5 2 2 7" xfId="14367" xr:uid="{8BA06C85-8F46-4B8F-9683-C910147C0C39}"/>
    <cellStyle name="Normal 6 2 5 2 2 7 2" xfId="28231" xr:uid="{99AAA6E9-DCC6-4FD4-ABE4-CA949868DA10}"/>
    <cellStyle name="Normal 6 2 5 2 2 8" xfId="15915" xr:uid="{FFB3563B-1BBF-4C90-9DA1-17E85C76B154}"/>
    <cellStyle name="Normal 6 2 5 2 3" xfId="2350" xr:uid="{4132512C-795D-4836-A7DF-7AADB68EE7EA}"/>
    <cellStyle name="Normal 6 2 5 2 3 2" xfId="4070" xr:uid="{D4509A88-43B8-4E49-B509-A9418A7515FE}"/>
    <cellStyle name="Normal 6 2 5 2 3 2 2" xfId="18104" xr:uid="{673C70C1-95C0-480C-B435-2F7A55BC2A21}"/>
    <cellStyle name="Normal 6 2 5 2 3 3" xfId="7996" xr:uid="{979100D5-12EE-49F4-AD6C-A6B3EAE7990A}"/>
    <cellStyle name="Normal 6 2 5 2 3 3 2" xfId="21865" xr:uid="{1CE5C2D8-7683-4379-BA18-E0EE8362F554}"/>
    <cellStyle name="Normal 6 2 5 2 3 4" xfId="9514" xr:uid="{B35F98C5-2C40-4689-84B0-C1853D8333A7}"/>
    <cellStyle name="Normal 6 2 5 2 3 4 2" xfId="23379" xr:uid="{16AFF7F8-DDBB-49AD-AF5F-5F14B280465F}"/>
    <cellStyle name="Normal 6 2 5 2 3 5" xfId="13128" xr:uid="{1D3DCC1B-336B-4ABF-9703-41C7D7F1CC2B}"/>
    <cellStyle name="Normal 6 2 5 2 3 5 2" xfId="26992" xr:uid="{B84F330D-E023-478E-B543-736ECF192FA7}"/>
    <cellStyle name="Normal 6 2 5 2 3 6" xfId="14873" xr:uid="{FCB7A338-2909-4289-A402-A8E98FD25102}"/>
    <cellStyle name="Normal 6 2 5 2 3 6 2" xfId="28737" xr:uid="{3235CD35-364C-49DA-A051-955D5716B2A1}"/>
    <cellStyle name="Normal 6 2 5 2 3 7" xfId="16421" xr:uid="{24E5A377-1D20-4268-B0D8-E9B088EBE332}"/>
    <cellStyle name="Normal 6 2 5 2 4" xfId="5042" xr:uid="{56E23334-8BED-4113-9E09-62CFD206B052}"/>
    <cellStyle name="Normal 6 2 5 2 4 2" xfId="10512" xr:uid="{62533B26-C713-46EB-A54F-1F7A545FB683}"/>
    <cellStyle name="Normal 6 2 5 2 4 2 2" xfId="24377" xr:uid="{9C50DE84-14D7-412F-98A2-834D315D4567}"/>
    <cellStyle name="Normal 6 2 5 2 4 3" xfId="19076" xr:uid="{3BB92B56-5A39-4745-A53C-58642B048059}"/>
    <cellStyle name="Normal 6 2 5 2 5" xfId="5540" xr:uid="{FA151E22-683A-4272-902F-CC1CB9797FAC}"/>
    <cellStyle name="Normal 6 2 5 2 5 2" xfId="11014" xr:uid="{AEE40EC9-E0C8-48FC-94AD-1C68F42C075A}"/>
    <cellStyle name="Normal 6 2 5 2 5 2 2" xfId="24879" xr:uid="{945651CA-69A5-4B69-9981-38DA69E9B1E0}"/>
    <cellStyle name="Normal 6 2 5 2 5 3" xfId="19574" xr:uid="{D3420FDB-E7B6-4AA5-9FCD-58169DCD0902}"/>
    <cellStyle name="Normal 6 2 5 2 6" xfId="6042" xr:uid="{9DFF36E5-F260-4B40-BA76-23F77152AD0D}"/>
    <cellStyle name="Normal 6 2 5 2 6 2" xfId="11516" xr:uid="{F539647C-4942-43C2-935B-B2B4FFAA1BC2}"/>
    <cellStyle name="Normal 6 2 5 2 6 2 2" xfId="25381" xr:uid="{769B6B8F-6882-482F-A05E-C0C8DBE69720}"/>
    <cellStyle name="Normal 6 2 5 2 6 3" xfId="20076" xr:uid="{60A02186-BB49-4E7E-B428-22FD56AFA74D}"/>
    <cellStyle name="Normal 6 2 5 2 7" xfId="3060" xr:uid="{5F1A671B-6368-428B-82B6-D1D86D8BE525}"/>
    <cellStyle name="Normal 6 2 5 2 7 2" xfId="17102" xr:uid="{B2EC1BF2-52D0-44F9-8BAF-4349A23EEA56}"/>
    <cellStyle name="Normal 6 2 5 2 8" xfId="6982" xr:uid="{A1A70121-DC03-49FE-95F6-01071FBDAE04}"/>
    <cellStyle name="Normal 6 2 5 2 8 2" xfId="20853" xr:uid="{73285BE1-3A54-43DC-9477-19D96BF4EC2D}"/>
    <cellStyle name="Normal 6 2 5 2 9" xfId="8506" xr:uid="{78287802-900A-4D56-80B8-DEBB58EB1541}"/>
    <cellStyle name="Normal 6 2 5 2 9 2" xfId="22371" xr:uid="{655C9CB7-A268-4F59-89B4-74A51EB52531}"/>
    <cellStyle name="Normal 6 2 5 3" xfId="1594" xr:uid="{65216C56-D558-484E-883E-B701151CD25F}"/>
    <cellStyle name="Normal 6 2 5 3 2" xfId="4316" xr:uid="{8A0D17C6-6A51-4781-B414-258BEFE0E2DB}"/>
    <cellStyle name="Normal 6 2 5 3 2 2" xfId="9762" xr:uid="{5AFA28DF-30C5-4C7E-902B-8ADDA6285CB6}"/>
    <cellStyle name="Normal 6 2 5 3 2 2 2" xfId="23627" xr:uid="{7AF63934-56C5-4DF4-9C38-170389162133}"/>
    <cellStyle name="Normal 6 2 5 3 2 3" xfId="18350" xr:uid="{5E78191E-9AC4-4887-B250-6882CD2E29FA}"/>
    <cellStyle name="Normal 6 2 5 3 3" xfId="3306" xr:uid="{FCDAB877-17C0-47BF-A8AE-419B41ED078C}"/>
    <cellStyle name="Normal 6 2 5 3 3 2" xfId="17348" xr:uid="{5940424F-EC5D-4863-B039-B60B1A84041C}"/>
    <cellStyle name="Normal 6 2 5 3 4" xfId="7240" xr:uid="{2D3AB9A8-35C5-4EF6-AE10-163DA8E83F47}"/>
    <cellStyle name="Normal 6 2 5 3 4 2" xfId="21111" xr:uid="{F7AA6F10-1516-4A8B-9076-F9A04E55E4B8}"/>
    <cellStyle name="Normal 6 2 5 3 5" xfId="8754" xr:uid="{D278DFB4-2B31-4D22-87A3-D9CA15D87BDC}"/>
    <cellStyle name="Normal 6 2 5 3 5 2" xfId="22619" xr:uid="{995A7E11-F796-47BB-B4B5-D33031114149}"/>
    <cellStyle name="Normal 6 2 5 3 6" xfId="12374" xr:uid="{B5BD188E-B812-472E-90BC-358BD7EA40D6}"/>
    <cellStyle name="Normal 6 2 5 3 6 2" xfId="26238" xr:uid="{EFC33B08-75E7-41EE-A9DD-94FB7A714E5D}"/>
    <cellStyle name="Normal 6 2 5 3 7" xfId="14119" xr:uid="{839890F3-5F18-4F3D-991A-1EA3E9E4AC2C}"/>
    <cellStyle name="Normal 6 2 5 3 7 2" xfId="27983" xr:uid="{9F67F9AE-BF06-43D6-8CE9-6E5D3E3F02A9}"/>
    <cellStyle name="Normal 6 2 5 3 8" xfId="15667" xr:uid="{C35B61E8-74F3-4290-858F-2EEFEACE7AC4}"/>
    <cellStyle name="Normal 6 2 5 4" xfId="2102" xr:uid="{27B64CF1-D364-416A-B0B6-F008A7A2CE17}"/>
    <cellStyle name="Normal 6 2 5 4 2" xfId="3822" xr:uid="{134D968C-3032-4B5D-ABA4-8FE55BFE983A}"/>
    <cellStyle name="Normal 6 2 5 4 2 2" xfId="17856" xr:uid="{C63B4E12-84BD-4F68-9D87-DEB69251B11F}"/>
    <cellStyle name="Normal 6 2 5 4 3" xfId="7748" xr:uid="{5E74ABA0-9592-4654-9C91-C39726290825}"/>
    <cellStyle name="Normal 6 2 5 4 3 2" xfId="21617" xr:uid="{835B0509-DC41-4B8C-A9F9-7094BE95D9DA}"/>
    <cellStyle name="Normal 6 2 5 4 4" xfId="9266" xr:uid="{0E46EA39-C54F-4E76-BA79-11EC438B93B5}"/>
    <cellStyle name="Normal 6 2 5 4 4 2" xfId="23131" xr:uid="{F860C751-680E-4D03-A8E4-176AAD3DC2FD}"/>
    <cellStyle name="Normal 6 2 5 4 5" xfId="12880" xr:uid="{F74C15F4-3A82-4B9B-8F66-8E0A59AEAA35}"/>
    <cellStyle name="Normal 6 2 5 4 5 2" xfId="26744" xr:uid="{4B07D801-D7F7-4C7A-8275-6B2B5A4CCFED}"/>
    <cellStyle name="Normal 6 2 5 4 6" xfId="14625" xr:uid="{32278B22-11C5-4A2D-8CE5-2E02A5C64E89}"/>
    <cellStyle name="Normal 6 2 5 4 6 2" xfId="28489" xr:uid="{3E5CBD90-D9DF-4086-BD29-F0E6BC04E708}"/>
    <cellStyle name="Normal 6 2 5 4 7" xfId="16173" xr:uid="{5FADFC1F-A54A-4D67-A418-228548E98163}"/>
    <cellStyle name="Normal 6 2 5 5" xfId="2604" xr:uid="{92690EDC-C988-47DC-88A6-2219DEED2F7C}"/>
    <cellStyle name="Normal 6 2 5 5 2" xfId="6734" xr:uid="{CF581F44-D906-4204-A772-19D81F996ABA}"/>
    <cellStyle name="Normal 6 2 5 5 2 2" xfId="20605" xr:uid="{BEF19D51-FDAD-4264-AB85-EC22F13A661A}"/>
    <cellStyle name="Normal 6 2 5 5 3" xfId="10264" xr:uid="{4767A062-8BE9-41A5-8EED-99B1C7B0823A}"/>
    <cellStyle name="Normal 6 2 5 5 3 2" xfId="24129" xr:uid="{6215A2C9-1886-4845-87C1-ACE916096C20}"/>
    <cellStyle name="Normal 6 2 5 5 4" xfId="13613" xr:uid="{0533217C-7211-49E4-A533-FB25274E175B}"/>
    <cellStyle name="Normal 6 2 5 5 4 2" xfId="27477" xr:uid="{71FE68E1-2877-4B9F-ADA4-103229F1D4DA}"/>
    <cellStyle name="Normal 6 2 5 5 5" xfId="16646" xr:uid="{534FCD53-62C8-43FE-A0C6-600B25F0E483}"/>
    <cellStyle name="Normal 6 2 5 6" xfId="5292" xr:uid="{45846A70-23CF-44E0-8405-ABE2D6C8FB7B}"/>
    <cellStyle name="Normal 6 2 5 6 2" xfId="10766" xr:uid="{038B77E9-88E4-4869-990B-DAA01D381C96}"/>
    <cellStyle name="Normal 6 2 5 6 2 2" xfId="24631" xr:uid="{98AA3A82-8C62-48E2-992B-78001C1B2EC3}"/>
    <cellStyle name="Normal 6 2 5 6 3" xfId="19326" xr:uid="{E4103ABB-BD1F-49A7-A0BC-AD67C10FAF9E}"/>
    <cellStyle name="Normal 6 2 5 7" xfId="5794" xr:uid="{D77BCCFA-DC76-4E07-8F6C-521063B8EFAC}"/>
    <cellStyle name="Normal 6 2 5 7 2" xfId="11268" xr:uid="{521BE807-2810-4459-B4C0-A007C466439B}"/>
    <cellStyle name="Normal 6 2 5 7 2 2" xfId="25133" xr:uid="{21C4B170-256F-4D72-AD1C-E43578D4E583}"/>
    <cellStyle name="Normal 6 2 5 7 3" xfId="19828" xr:uid="{5FAD8FD3-380B-45A9-A5A1-013DBAA56C2A}"/>
    <cellStyle name="Normal 6 2 5 8" xfId="6371" xr:uid="{17FCE2D9-1BFA-4EF4-A809-340FBCC17627}"/>
    <cellStyle name="Normal 6 2 5 8 2" xfId="20342" xr:uid="{406D9FB3-11C8-4336-8105-94F76E06EC9F}"/>
    <cellStyle name="Normal 6 2 5 9" xfId="8258" xr:uid="{008495EB-2481-4951-AC56-338C87FD5665}"/>
    <cellStyle name="Normal 6 2 5 9 2" xfId="22123" xr:uid="{0E2F2F8A-BC8F-47F9-8CEA-9AE7711F472A}"/>
    <cellStyle name="Normal 6 2 6" xfId="464" xr:uid="{00000000-0005-0000-0000-000074010000}"/>
    <cellStyle name="Normal 6 2 6 10" xfId="13418" xr:uid="{314E780A-70FD-43CC-ADFB-E515D1E50D91}"/>
    <cellStyle name="Normal 6 2 6 10 2" xfId="27282" xr:uid="{486290B5-6ED0-48A4-90BD-97C717E24390}"/>
    <cellStyle name="Normal 6 2 6 11" xfId="956" xr:uid="{3D03BB23-901F-4283-8134-B60CA0D9EC89}"/>
    <cellStyle name="Normal 6 2 6 12" xfId="15037" xr:uid="{268B0FAC-4424-475D-9D95-532A5692C4BB}"/>
    <cellStyle name="Normal 6 2 6 2" xfId="1470" xr:uid="{16910051-0E9A-4399-8507-E69E84F010CE}"/>
    <cellStyle name="Normal 6 2 6 2 2" xfId="4440" xr:uid="{69B66636-88E7-492A-8B58-0888423E357B}"/>
    <cellStyle name="Normal 6 2 6 2 2 2" xfId="9886" xr:uid="{3CEAFD04-688D-43F3-80B8-31E8B261CA27}"/>
    <cellStyle name="Normal 6 2 6 2 2 2 2" xfId="23751" xr:uid="{6A278981-4E16-454B-8C9F-2963FCDEDCFB}"/>
    <cellStyle name="Normal 6 2 6 2 2 3" xfId="18474" xr:uid="{1C701B2A-47B2-44A3-9F42-BF88326059F4}"/>
    <cellStyle name="Normal 6 2 6 2 3" xfId="3430" xr:uid="{36AFAD19-86B1-494F-9282-4CAF54875613}"/>
    <cellStyle name="Normal 6 2 6 2 3 2" xfId="17472" xr:uid="{9A77268B-6FA2-46DC-B607-190EB96066AF}"/>
    <cellStyle name="Normal 6 2 6 2 4" xfId="7116" xr:uid="{7438DA95-D655-4261-A102-8CDF88BB81F4}"/>
    <cellStyle name="Normal 6 2 6 2 4 2" xfId="20987" xr:uid="{EA920E6A-78A4-4EE2-AC33-B667462D053A}"/>
    <cellStyle name="Normal 6 2 6 2 5" xfId="8878" xr:uid="{5E32CE3E-04C6-44E3-9B0F-9ABC73A72D16}"/>
    <cellStyle name="Normal 6 2 6 2 5 2" xfId="22743" xr:uid="{DD2CC83C-0197-4D72-9843-EFFFDDB67F73}"/>
    <cellStyle name="Normal 6 2 6 2 6" xfId="12250" xr:uid="{61B481FD-CE93-420F-B103-A2B45B40A71E}"/>
    <cellStyle name="Normal 6 2 6 2 6 2" xfId="26114" xr:uid="{1E416A81-F82F-4924-BA4F-FC17CDE4FFEF}"/>
    <cellStyle name="Normal 6 2 6 2 7" xfId="13995" xr:uid="{0DC0F960-E8BA-4C35-871A-96F52E402372}"/>
    <cellStyle name="Normal 6 2 6 2 7 2" xfId="27859" xr:uid="{4C861A19-0055-4804-A68F-D7C57D412C88}"/>
    <cellStyle name="Normal 6 2 6 2 8" xfId="15543" xr:uid="{25BA78EC-8CF5-44BC-B03E-0DABCAAA288E}"/>
    <cellStyle name="Normal 6 2 6 3" xfId="1978" xr:uid="{264B2101-DEBB-421B-9626-7FA1977FC176}"/>
    <cellStyle name="Normal 6 2 6 3 2" xfId="3698" xr:uid="{910CBF95-49F7-4588-84D5-6B5CC34E27AC}"/>
    <cellStyle name="Normal 6 2 6 3 2 2" xfId="17732" xr:uid="{B757E984-6131-425D-A7EC-A12D24B4CD6B}"/>
    <cellStyle name="Normal 6 2 6 3 3" xfId="7624" xr:uid="{32FA366D-496E-4C3F-9472-1C20E498F0CE}"/>
    <cellStyle name="Normal 6 2 6 3 3 2" xfId="21493" xr:uid="{6CEF8089-3216-4E3C-91DA-FA49CF939696}"/>
    <cellStyle name="Normal 6 2 6 3 4" xfId="9142" xr:uid="{11D40742-B7DC-4AE9-B2FF-D263D7784643}"/>
    <cellStyle name="Normal 6 2 6 3 4 2" xfId="23007" xr:uid="{11330AFD-EABB-4F60-9CC7-18BC475FBEB9}"/>
    <cellStyle name="Normal 6 2 6 3 5" xfId="12756" xr:uid="{D0F168C7-1485-4BC5-B009-3B9C77DD6998}"/>
    <cellStyle name="Normal 6 2 6 3 5 2" xfId="26620" xr:uid="{6D0D1DBF-8EAC-425A-B480-B598EF89FCDD}"/>
    <cellStyle name="Normal 6 2 6 3 6" xfId="14501" xr:uid="{654959DB-3CAF-4DEA-812E-2849B792858A}"/>
    <cellStyle name="Normal 6 2 6 3 6 2" xfId="28365" xr:uid="{652AEF14-7DA6-4049-B12C-76F8568951E1}"/>
    <cellStyle name="Normal 6 2 6 3 7" xfId="16049" xr:uid="{2250883F-2852-416C-8E87-D66686F54820}"/>
    <cellStyle name="Normal 6 2 6 4" xfId="2672" xr:uid="{7870FDA4-0231-491C-8A01-87E750AACC36}"/>
    <cellStyle name="Normal 6 2 6 4 2" xfId="6607" xr:uid="{D032D04D-0D61-4766-A726-868EC426B4B4}"/>
    <cellStyle name="Normal 6 2 6 4 2 2" xfId="20481" xr:uid="{CD61E831-1CB2-42EF-B086-739FB78DA41B}"/>
    <cellStyle name="Normal 6 2 6 4 3" xfId="10388" xr:uid="{1861CA3A-868E-4F11-95E4-B75C0D4A8090}"/>
    <cellStyle name="Normal 6 2 6 4 3 2" xfId="24253" xr:uid="{B5EC567B-2F86-484A-8FB1-E8E2751275D8}"/>
    <cellStyle name="Normal 6 2 6 4 4" xfId="13489" xr:uid="{A9D49EAE-2613-451F-B96A-FB4A0BAB4954}"/>
    <cellStyle name="Normal 6 2 6 4 4 2" xfId="27353" xr:uid="{96E9641D-777D-4FA2-8E2D-7C8AEFE00085}"/>
    <cellStyle name="Normal 6 2 6 4 5" xfId="16714" xr:uid="{48CD1FD8-A727-4B84-8521-E626DAC34964}"/>
    <cellStyle name="Normal 6 2 6 5" xfId="5416" xr:uid="{6C60ECB6-50E5-4191-B2B7-76BF21FBD0B4}"/>
    <cellStyle name="Normal 6 2 6 5 2" xfId="10890" xr:uid="{1FA546B9-247B-4E18-8F92-D292931E2E87}"/>
    <cellStyle name="Normal 6 2 6 5 2 2" xfId="24755" xr:uid="{A25699EE-97BA-4F85-8D8D-B9901567D083}"/>
    <cellStyle name="Normal 6 2 6 5 3" xfId="19450" xr:uid="{860C7E9D-0AC3-4DA4-B73E-914BF295555A}"/>
    <cellStyle name="Normal 6 2 6 6" xfId="5918" xr:uid="{B1912486-1A87-4E87-BAD1-B47DF75C5E2C}"/>
    <cellStyle name="Normal 6 2 6 6 2" xfId="11392" xr:uid="{CDDC46AF-FF7C-4181-9E07-97C926034F91}"/>
    <cellStyle name="Normal 6 2 6 6 2 2" xfId="25257" xr:uid="{A32490BA-CE51-4A85-B64B-1CD97AF85EC4}"/>
    <cellStyle name="Normal 6 2 6 6 3" xfId="19952" xr:uid="{CDFE41C7-D0D1-495C-A734-1CDD834E56CE}"/>
    <cellStyle name="Normal 6 2 6 7" xfId="6439" xr:uid="{1DEB1470-6C18-493E-84EE-6E0659157A53}"/>
    <cellStyle name="Normal 6 2 6 7 2" xfId="20410" xr:uid="{7673935E-EDE3-4AA6-9333-1C242EA454E3}"/>
    <cellStyle name="Normal 6 2 6 8" xfId="8134" xr:uid="{697CD437-033C-4BBA-A2DF-6937E9AA4714}"/>
    <cellStyle name="Normal 6 2 6 8 2" xfId="21999" xr:uid="{8EEFB52A-9424-48EE-9AF4-42D17478E943}"/>
    <cellStyle name="Normal 6 2 6 9" xfId="11744" xr:uid="{74720578-391C-4554-941C-418812FA0133}"/>
    <cellStyle name="Normal 6 2 6 9 2" xfId="25608" xr:uid="{52FF46C7-D55C-4CD7-9FF0-73121F42E63C}"/>
    <cellStyle name="Normal 6 2 7" xfId="1212" xr:uid="{D90570AC-DD18-4D96-A3D3-5A19F0B48F69}"/>
    <cellStyle name="Normal 6 2 7 2" xfId="1718" xr:uid="{21EC1AEC-8E4C-4D82-8843-79D32E47B830}"/>
    <cellStyle name="Normal 6 2 7 2 2" xfId="3946" xr:uid="{E8FF8C8A-2205-44C2-B788-8ECD85772888}"/>
    <cellStyle name="Normal 6 2 7 2 2 2" xfId="17980" xr:uid="{86142A92-3A87-48B9-ABB6-340219CD9796}"/>
    <cellStyle name="Normal 6 2 7 2 3" xfId="7364" xr:uid="{0D5F9373-CFEC-442C-8F1E-72C0DFAC2A2B}"/>
    <cellStyle name="Normal 6 2 7 2 3 2" xfId="21235" xr:uid="{D826F31B-0AFD-4618-A8B6-555561151D65}"/>
    <cellStyle name="Normal 6 2 7 2 4" xfId="9390" xr:uid="{180C11F0-63AC-44C2-8C34-FD379431E1E9}"/>
    <cellStyle name="Normal 6 2 7 2 4 2" xfId="23255" xr:uid="{D9F28716-5213-4674-86A0-A8787066DDB2}"/>
    <cellStyle name="Normal 6 2 7 2 5" xfId="12498" xr:uid="{5718A64D-7B31-40FA-9334-EFF937958A96}"/>
    <cellStyle name="Normal 6 2 7 2 5 2" xfId="26362" xr:uid="{B7DB167E-2313-4B15-AE1F-92FDAF51DB4F}"/>
    <cellStyle name="Normal 6 2 7 2 6" xfId="14243" xr:uid="{BAF8A134-6CB5-4963-BFE3-188A13A584C1}"/>
    <cellStyle name="Normal 6 2 7 2 6 2" xfId="28107" xr:uid="{34BF92F7-FFBB-4C33-B96D-3AC8C85F02D3}"/>
    <cellStyle name="Normal 6 2 7 2 7" xfId="15791" xr:uid="{E5051370-8094-4C66-B082-AE0D8A46EB46}"/>
    <cellStyle name="Normal 6 2 7 3" xfId="2226" xr:uid="{8C0C788A-892B-4424-BA2F-94766C171D4A}"/>
    <cellStyle name="Normal 6 2 7 3 2" xfId="7872" xr:uid="{3EDFCB3C-5F6B-4CC4-8AB2-3F88748BD532}"/>
    <cellStyle name="Normal 6 2 7 3 2 2" xfId="21741" xr:uid="{FC8B8B97-082B-44A9-BA55-72A00D002452}"/>
    <cellStyle name="Normal 6 2 7 3 3" xfId="13004" xr:uid="{103AEE91-ADCE-4942-AA92-315304E80D18}"/>
    <cellStyle name="Normal 6 2 7 3 3 2" xfId="26868" xr:uid="{C28543C3-1258-4E7B-89BD-5BCC4652A6BE}"/>
    <cellStyle name="Normal 6 2 7 3 4" xfId="14749" xr:uid="{7B9AFB39-A7CD-4083-B84B-25C3AA4584D3}"/>
    <cellStyle name="Normal 6 2 7 3 4 2" xfId="28613" xr:uid="{807C2BDF-82E1-452C-ACC7-C0F9FE803ABB}"/>
    <cellStyle name="Normal 6 2 7 3 5" xfId="16297" xr:uid="{21C64C53-640F-47D4-BF6B-D166D5DD9B8E}"/>
    <cellStyle name="Normal 6 2 7 4" xfId="2942" xr:uid="{264086EB-EA0C-4F53-ACA3-586445262D2C}"/>
    <cellStyle name="Normal 6 2 7 4 2" xfId="16984" xr:uid="{7FFDD6C7-4F55-4746-B642-E676A33B7F16}"/>
    <cellStyle name="Normal 6 2 7 5" xfId="6858" xr:uid="{2FAE7F04-7B58-4359-9AC2-98323E723978}"/>
    <cellStyle name="Normal 6 2 7 5 2" xfId="20729" xr:uid="{A5B829D3-EBAA-42C3-877A-72E03145F3B3}"/>
    <cellStyle name="Normal 6 2 7 6" xfId="8382" xr:uid="{EBD56C8C-4F0C-4571-B470-E270CFA3E90F}"/>
    <cellStyle name="Normal 6 2 7 6 2" xfId="22247" xr:uid="{03D32EC5-2760-425B-B2AD-8F5BACF63B8A}"/>
    <cellStyle name="Normal 6 2 7 7" xfId="11992" xr:uid="{0B356349-E170-432F-B0B0-C1C59F754B20}"/>
    <cellStyle name="Normal 6 2 7 7 2" xfId="25856" xr:uid="{809B4B11-2977-48AD-A972-8FF2C4E362CD}"/>
    <cellStyle name="Normal 6 2 7 8" xfId="13737" xr:uid="{9BEF208F-524F-4EBB-A120-9329EEF8B411}"/>
    <cellStyle name="Normal 6 2 7 8 2" xfId="27601" xr:uid="{9E992CCE-CF98-4047-9111-E7EC605579B0}"/>
    <cellStyle name="Normal 6 2 7 9" xfId="15285" xr:uid="{6E70D04D-AB57-44AD-84FA-B8E609CC6D60}"/>
    <cellStyle name="Normal 6 2 8" xfId="547" xr:uid="{1A45D1CD-6C19-4711-80E3-0E71AF92095E}"/>
    <cellStyle name="Normal 6 2 8 2" xfId="4194" xr:uid="{3A57FAD7-CF9E-4157-9800-0651C8455FFA}"/>
    <cellStyle name="Normal 6 2 8 2 2" xfId="9638" xr:uid="{516F3066-EB46-4840-989B-1730A060E509}"/>
    <cellStyle name="Normal 6 2 8 2 2 2" xfId="23503" xr:uid="{A6CA3CE4-214B-4B2E-BE3F-31A2CDE4C6A5}"/>
    <cellStyle name="Normal 6 2 8 2 3" xfId="18228" xr:uid="{53220DB3-C824-45D9-AE07-181189DD9B4C}"/>
    <cellStyle name="Normal 6 2 8 3" xfId="3184" xr:uid="{5DE9A3D5-5F44-4F56-8570-1C16A3090ED5}"/>
    <cellStyle name="Normal 6 2 8 3 2" xfId="17226" xr:uid="{BD53B6AE-670E-4E0A-8B5B-AA08672CB43A}"/>
    <cellStyle name="Normal 6 2 8 4" xfId="6512" xr:uid="{3B6E2DE2-6D58-482B-B4AB-205C78F6C370}"/>
    <cellStyle name="Normal 6 2 8 4 2" xfId="20467" xr:uid="{31E53A8D-BE21-496E-8108-A3F469E9539A}"/>
    <cellStyle name="Normal 6 2 8 5" xfId="8630" xr:uid="{E38153A2-A628-468B-9EFB-4D452C1B726A}"/>
    <cellStyle name="Normal 6 2 8 5 2" xfId="22495" xr:uid="{C4BC4085-3D2A-4E6D-B01C-C9E76CD3644E}"/>
    <cellStyle name="Normal 6 2 8 6" xfId="11730" xr:uid="{BC875A29-7655-47F7-A143-4F6FE6D6B79A}"/>
    <cellStyle name="Normal 6 2 8 6 2" xfId="25594" xr:uid="{E651B8ED-B8BD-42A5-9DDA-F9FB09748F62}"/>
    <cellStyle name="Normal 6 2 8 7" xfId="13475" xr:uid="{27E79D33-9911-4295-BB6F-E6B7A7F461DE}"/>
    <cellStyle name="Normal 6 2 8 7 2" xfId="27339" xr:uid="{9F2F5F10-0F34-444D-8E8A-68B22697C7ED}"/>
    <cellStyle name="Normal 6 2 8 8" xfId="15023" xr:uid="{83D0B360-C5B2-4EDC-887E-EA936A9BED98}"/>
    <cellStyle name="Normal 6 2 9" xfId="1456" xr:uid="{70CAE68D-B26B-4C28-B3C5-1F4FF24941CA}"/>
    <cellStyle name="Normal 6 2 9 2" xfId="3686" xr:uid="{87CB7F6F-8DCA-4224-86BE-8F5DB4664A9B}"/>
    <cellStyle name="Normal 6 2 9 2 2" xfId="17720" xr:uid="{B07CEFF0-6E13-421A-9ECD-560C5AB5F659}"/>
    <cellStyle name="Normal 6 2 9 3" xfId="7102" xr:uid="{63302D11-0FE9-472B-9960-FE82C325E297}"/>
    <cellStyle name="Normal 6 2 9 3 2" xfId="20973" xr:uid="{1345996C-9B3B-4270-80A1-2287B866734A}"/>
    <cellStyle name="Normal 6 2 9 4" xfId="9128" xr:uid="{DFABBE74-A492-4E54-A472-75BAD429E3F3}"/>
    <cellStyle name="Normal 6 2 9 4 2" xfId="22993" xr:uid="{6F5D491D-AC70-4678-8355-578455BB8E1B}"/>
    <cellStyle name="Normal 6 2 9 5" xfId="12236" xr:uid="{788F64A7-200C-4109-B1D2-FD1CCE0E1764}"/>
    <cellStyle name="Normal 6 2 9 5 2" xfId="26100" xr:uid="{90740989-8C9E-4BB1-AA51-A29414B39AC8}"/>
    <cellStyle name="Normal 6 2 9 6" xfId="13981" xr:uid="{8A1414DB-8992-4F8B-ABAC-05BCE4660750}"/>
    <cellStyle name="Normal 6 2 9 6 2" xfId="27845" xr:uid="{3A0951A2-9DE6-4C96-88F8-BE217CCCA179}"/>
    <cellStyle name="Normal 6 2 9 7" xfId="15529" xr:uid="{79BE0C41-FF86-44B7-8940-DAFE3B539F73}"/>
    <cellStyle name="Normal 6 3" xfId="525" xr:uid="{93E5E96B-C2FD-4B12-8780-8AFB6ABE54D3}"/>
    <cellStyle name="Normal 6 3 10" xfId="1969" xr:uid="{ECB63441-6D6F-4876-9999-D21666867DB5}"/>
    <cellStyle name="Normal 6 3 10 2" xfId="4696" xr:uid="{95F5FE9E-1471-4FD3-A7E9-17BB445E1E97}"/>
    <cellStyle name="Normal 6 3 10 2 2" xfId="18730" xr:uid="{D4481BBD-3009-43D4-9022-450E19FD753D}"/>
    <cellStyle name="Normal 6 3 10 3" xfId="7615" xr:uid="{FBF2A316-F47D-4EC4-BC94-3AEEBC10E0E4}"/>
    <cellStyle name="Normal 6 3 10 3 2" xfId="21485" xr:uid="{5A8C84A0-D750-4C11-9FE1-4B78BE311B5A}"/>
    <cellStyle name="Normal 6 3 10 4" xfId="10142" xr:uid="{B3AEB3BA-13AD-49AC-B190-63823CFC62B7}"/>
    <cellStyle name="Normal 6 3 10 4 2" xfId="24007" xr:uid="{F285D0E6-608F-4615-8545-B337981F8C55}"/>
    <cellStyle name="Normal 6 3 10 5" xfId="12748" xr:uid="{3A68C37F-CED4-41A6-BEA7-803FE8FC8DFE}"/>
    <cellStyle name="Normal 6 3 10 5 2" xfId="26612" xr:uid="{8F111CE4-91A3-41A2-AC2A-54FC9EAF119C}"/>
    <cellStyle name="Normal 6 3 10 6" xfId="14493" xr:uid="{62FC5520-0AF4-403E-904D-F7442C1E1B3C}"/>
    <cellStyle name="Normal 6 3 10 6 2" xfId="28357" xr:uid="{2A7170C2-48A4-48AC-AE46-5D12EA607950}"/>
    <cellStyle name="Normal 6 3 10 7" xfId="16041" xr:uid="{7DCD9C98-DCCB-4E78-A20A-D0E993E8DB9F}"/>
    <cellStyle name="Normal 6 3 11" xfId="5172" xr:uid="{ECA4D0DA-F179-4D74-8BD3-E7DEA0656E45}"/>
    <cellStyle name="Normal 6 3 11 2" xfId="10644" xr:uid="{3A841D4B-1F10-463D-9D21-3AC486ED7FB9}"/>
    <cellStyle name="Normal 6 3 11 2 2" xfId="24509" xr:uid="{EA7C9B98-7A5A-4CAB-BF27-87821FBA18F7}"/>
    <cellStyle name="Normal 6 3 11 3" xfId="19206" xr:uid="{DCA51661-983F-4C21-A102-C65A2E493126}"/>
    <cellStyle name="Normal 6 3 12" xfId="5672" xr:uid="{011D3932-06F4-49A4-9D86-377EF3AC81BA}"/>
    <cellStyle name="Normal 6 3 12 2" xfId="11146" xr:uid="{AB934CDB-13CE-467D-B72C-42A7D2475FC4}"/>
    <cellStyle name="Normal 6 3 12 2 2" xfId="25011" xr:uid="{6BDFFD35-8009-4D2C-BC46-068F93BEC58C}"/>
    <cellStyle name="Normal 6 3 12 3" xfId="19706" xr:uid="{CDECE911-05D5-4265-8456-B2387B5F929F}"/>
    <cellStyle name="Normal 6 3 13" xfId="2708" xr:uid="{BD3DE61D-748A-456A-B04A-AD4280CDC71B}"/>
    <cellStyle name="Normal 6 3 13 2" xfId="16750" xr:uid="{10C92685-C6A5-4622-BDF7-8ED6477BB530}"/>
    <cellStyle name="Normal 6 3 14" xfId="8126" xr:uid="{4C4D63B1-D32E-431B-9391-064346B66297}"/>
    <cellStyle name="Normal 6 3 14 2" xfId="21991" xr:uid="{AA08FDF6-F073-4C54-80F4-32725A86BB35}"/>
    <cellStyle name="Normal 6 3 2" xfId="988" xr:uid="{B87816EB-F146-4286-BE31-D1225D705DBA}"/>
    <cellStyle name="Normal 6 3 2 10" xfId="2734" xr:uid="{A5E6E457-C9C7-4E39-919E-2138E7DF7DC6}"/>
    <cellStyle name="Normal 6 3 2 10 2" xfId="16776" xr:uid="{CFF671BE-9EA4-45E1-9CE3-128A015DF5AE}"/>
    <cellStyle name="Normal 6 3 2 11" xfId="6634" xr:uid="{07989F20-0CE1-4461-9894-D160862B79E1}"/>
    <cellStyle name="Normal 6 3 2 11 2" xfId="20505" xr:uid="{CB30DB1C-F3D6-41BC-BD45-ACD7AD1D3BAF}"/>
    <cellStyle name="Normal 6 3 2 12" xfId="8158" xr:uid="{FA544EE5-689B-4358-9184-35FEB719BC12}"/>
    <cellStyle name="Normal 6 3 2 12 2" xfId="22023" xr:uid="{1BDACF89-6D86-4247-B68A-9D366D73A69B}"/>
    <cellStyle name="Normal 6 3 2 13" xfId="11768" xr:uid="{BF6214C5-072B-4A76-8A79-6CC5BC69CF9C}"/>
    <cellStyle name="Normal 6 3 2 13 2" xfId="25632" xr:uid="{FCDDD3D8-5780-40FF-9B22-523F459041B7}"/>
    <cellStyle name="Normal 6 3 2 14" xfId="13513" xr:uid="{1777476C-1E4E-4F08-B615-A8CA5C72006B}"/>
    <cellStyle name="Normal 6 3 2 14 2" xfId="27377" xr:uid="{C82929BD-3C60-46BA-A336-06722A5FA1DE}"/>
    <cellStyle name="Normal 6 3 2 15" xfId="15061" xr:uid="{ED1BC620-826A-4C5E-9296-9EA91FDFF09A}"/>
    <cellStyle name="Normal 6 3 2 2" xfId="1061" xr:uid="{0B217140-5D48-47F4-990F-56E3C9FD0B25}"/>
    <cellStyle name="Normal 6 3 2 2 10" xfId="6707" xr:uid="{EEFFA783-23BE-4D89-B722-316D20E43AA2}"/>
    <cellStyle name="Normal 6 3 2 2 10 2" xfId="20578" xr:uid="{8406A166-83D0-4DD4-BC16-5CD4C0FF0835}"/>
    <cellStyle name="Normal 6 3 2 2 11" xfId="8231" xr:uid="{913FC668-153B-4E5A-BED0-9D9B6CC296B5}"/>
    <cellStyle name="Normal 6 3 2 2 11 2" xfId="22096" xr:uid="{3A6272E1-2A78-4E89-BF85-468324DD8B6A}"/>
    <cellStyle name="Normal 6 3 2 2 12" xfId="11841" xr:uid="{C37BB004-2977-434A-BDC7-5FC86800D801}"/>
    <cellStyle name="Normal 6 3 2 2 12 2" xfId="25705" xr:uid="{01659C83-9D98-4FDB-8316-B18CF89ED487}"/>
    <cellStyle name="Normal 6 3 2 2 13" xfId="13586" xr:uid="{C2BED31B-A21F-40E2-98B7-1A9AA7BC5774}"/>
    <cellStyle name="Normal 6 3 2 2 13 2" xfId="27450" xr:uid="{E19D1FB8-4282-4FB1-85DA-8332B3FA91F3}"/>
    <cellStyle name="Normal 6 3 2 2 14" xfId="15134" xr:uid="{5532EE5B-6520-42AB-9158-A45B8D4C3E96}"/>
    <cellStyle name="Normal 6 3 2 2 2" xfId="1185" xr:uid="{3D9B7E77-9051-4415-BE63-F343CC8114A4}"/>
    <cellStyle name="Normal 6 3 2 2 2 10" xfId="8355" xr:uid="{29792C26-492C-4A77-81C0-6B44748146F8}"/>
    <cellStyle name="Normal 6 3 2 2 2 10 2" xfId="22220" xr:uid="{37FDEBB9-DA16-45F0-BCEA-E9716EEAC774}"/>
    <cellStyle name="Normal 6 3 2 2 2 11" xfId="11965" xr:uid="{CB22CDFA-0A10-4473-B0CA-9ACAC6E90DDC}"/>
    <cellStyle name="Normal 6 3 2 2 2 11 2" xfId="25829" xr:uid="{269FF93E-EFEB-4F89-B5E5-46A84B4C1DEF}"/>
    <cellStyle name="Normal 6 3 2 2 2 12" xfId="13710" xr:uid="{535C0191-151F-4670-83D1-8139703B8E60}"/>
    <cellStyle name="Normal 6 3 2 2 2 12 2" xfId="27574" xr:uid="{29D7090C-A53D-409B-BA98-B6E1B8068327}"/>
    <cellStyle name="Normal 6 3 2 2 2 13" xfId="15258" xr:uid="{004BF6B4-FB11-4B58-AF46-12DB9DC36098}"/>
    <cellStyle name="Normal 6 3 2 2 2 2" xfId="1433" xr:uid="{5B6BA73A-2D64-46DA-8CDD-A7CE93D6C951}"/>
    <cellStyle name="Normal 6 3 2 2 2 2 10" xfId="12213" xr:uid="{05A3ACA4-F07F-4D2F-BA39-8754EEBAD288}"/>
    <cellStyle name="Normal 6 3 2 2 2 2 10 2" xfId="26077" xr:uid="{566085D7-5ED5-476E-9767-B3EED7313C7F}"/>
    <cellStyle name="Normal 6 3 2 2 2 2 11" xfId="13958" xr:uid="{E926CA74-D3FD-4604-894D-65ECFC54AF38}"/>
    <cellStyle name="Normal 6 3 2 2 2 2 11 2" xfId="27822" xr:uid="{6B7F0E1E-29C9-4358-84B4-158F286BE77D}"/>
    <cellStyle name="Normal 6 3 2 2 2 2 12" xfId="15506" xr:uid="{4D98FBBB-1E7B-451E-80CE-05848168C166}"/>
    <cellStyle name="Normal 6 3 2 2 2 2 2" xfId="1939" xr:uid="{E62E3B03-0FDD-4D6F-923F-69ED6C80207D}"/>
    <cellStyle name="Normal 6 3 2 2 2 2 2 2" xfId="4661" xr:uid="{82E4DF5F-0BBB-456E-A4AD-02CC99FFE381}"/>
    <cellStyle name="Normal 6 3 2 2 2 2 2 2 2" xfId="10107" xr:uid="{A8DE9555-833B-41CC-BE28-749AE952965F}"/>
    <cellStyle name="Normal 6 3 2 2 2 2 2 2 2 2" xfId="23972" xr:uid="{64640788-1F45-47DA-B5FD-C1DD1E3B04EE}"/>
    <cellStyle name="Normal 6 3 2 2 2 2 2 2 3" xfId="18695" xr:uid="{2C724162-034A-4DEA-B582-E4EA84C8C0BE}"/>
    <cellStyle name="Normal 6 3 2 2 2 2 2 3" xfId="3651" xr:uid="{7B35E5A4-D40D-4D04-BD0A-DC5928DE598D}"/>
    <cellStyle name="Normal 6 3 2 2 2 2 2 3 2" xfId="17693" xr:uid="{0D997B59-83F0-4E7B-BC97-623CA0740EF8}"/>
    <cellStyle name="Normal 6 3 2 2 2 2 2 4" xfId="7585" xr:uid="{E91DFF3E-FF49-4F94-BFE0-FB12B599366C}"/>
    <cellStyle name="Normal 6 3 2 2 2 2 2 4 2" xfId="21456" xr:uid="{3813425D-3B7F-49D7-8691-C1618A0B4764}"/>
    <cellStyle name="Normal 6 3 2 2 2 2 2 5" xfId="9099" xr:uid="{021AD8C2-FE25-43CB-8D89-A8A90F12B3AA}"/>
    <cellStyle name="Normal 6 3 2 2 2 2 2 5 2" xfId="22964" xr:uid="{C8F6C7A4-872E-4E98-9E1C-FB9A5286794B}"/>
    <cellStyle name="Normal 6 3 2 2 2 2 2 6" xfId="12719" xr:uid="{918EED2E-7CA4-4EEA-A8CA-AC87A6824459}"/>
    <cellStyle name="Normal 6 3 2 2 2 2 2 6 2" xfId="26583" xr:uid="{FCE659C7-DE04-40C3-8DA3-CC3050C7CAE8}"/>
    <cellStyle name="Normal 6 3 2 2 2 2 2 7" xfId="14464" xr:uid="{1F102CC5-4757-40C0-9F31-110F570063EF}"/>
    <cellStyle name="Normal 6 3 2 2 2 2 2 7 2" xfId="28328" xr:uid="{BC14EC1F-2C11-45F7-8D14-8AD6680036DF}"/>
    <cellStyle name="Normal 6 3 2 2 2 2 2 8" xfId="16012" xr:uid="{A65F2862-E876-4ACF-885B-FA3FA1A2ECA0}"/>
    <cellStyle name="Normal 6 3 2 2 2 2 3" xfId="2447" xr:uid="{D084EB3F-B85C-48A2-8FF4-301DD2A9B8BF}"/>
    <cellStyle name="Normal 6 3 2 2 2 2 3 2" xfId="4167" xr:uid="{1520F417-00D3-4B2E-925C-C9EFAF670B50}"/>
    <cellStyle name="Normal 6 3 2 2 2 2 3 2 2" xfId="18201" xr:uid="{7B170352-590C-4AD0-BEDF-970615C706B0}"/>
    <cellStyle name="Normal 6 3 2 2 2 2 3 3" xfId="8093" xr:uid="{D00951C9-99C4-4DEC-A6D2-6E15958C6B12}"/>
    <cellStyle name="Normal 6 3 2 2 2 2 3 3 2" xfId="21962" xr:uid="{A0F78C91-F7E1-47F9-B350-51B4A5D9B97E}"/>
    <cellStyle name="Normal 6 3 2 2 2 2 3 4" xfId="9611" xr:uid="{6FF52FF7-48C4-4233-868F-F93A4487F969}"/>
    <cellStyle name="Normal 6 3 2 2 2 2 3 4 2" xfId="23476" xr:uid="{E25FDBB6-3125-4022-B573-7B98931982E0}"/>
    <cellStyle name="Normal 6 3 2 2 2 2 3 5" xfId="13225" xr:uid="{16665161-98E3-469E-AC03-6BE3B2ADB70F}"/>
    <cellStyle name="Normal 6 3 2 2 2 2 3 5 2" xfId="27089" xr:uid="{EFFD7E69-477A-491E-AA3F-4AA1A0761B1A}"/>
    <cellStyle name="Normal 6 3 2 2 2 2 3 6" xfId="14970" xr:uid="{44EB02AA-89BA-4906-A053-3C065005DF81}"/>
    <cellStyle name="Normal 6 3 2 2 2 2 3 6 2" xfId="28834" xr:uid="{71EE954A-E493-4981-A456-31BD14D9E8ED}"/>
    <cellStyle name="Normal 6 3 2 2 2 2 3 7" xfId="16518" xr:uid="{CEE02BB3-CBD7-40A8-8714-A383317BAA8B}"/>
    <cellStyle name="Normal 6 3 2 2 2 2 4" xfId="5139" xr:uid="{797C81BB-F5EB-43FD-B80D-CF01D67E0508}"/>
    <cellStyle name="Normal 6 3 2 2 2 2 4 2" xfId="10609" xr:uid="{3FD587FB-0A0B-43BD-BBF3-926C2098086A}"/>
    <cellStyle name="Normal 6 3 2 2 2 2 4 2 2" xfId="24474" xr:uid="{0902DEDE-538C-49DC-8AF5-F9526D0A3FA6}"/>
    <cellStyle name="Normal 6 3 2 2 2 2 4 3" xfId="19173" xr:uid="{217FD339-90AB-4907-8D47-C27B68BADE20}"/>
    <cellStyle name="Normal 6 3 2 2 2 2 5" xfId="5637" xr:uid="{E0BB9AE7-1F0A-4DE4-B1D9-334C8B139811}"/>
    <cellStyle name="Normal 6 3 2 2 2 2 5 2" xfId="11111" xr:uid="{2A0D4C95-E7B3-4781-83C3-828DD428766C}"/>
    <cellStyle name="Normal 6 3 2 2 2 2 5 2 2" xfId="24976" xr:uid="{8F181FBC-6D88-4CCD-BD36-3EF22370CF23}"/>
    <cellStyle name="Normal 6 3 2 2 2 2 5 3" xfId="19671" xr:uid="{9BC0B741-D329-432F-9709-8F03D25FB7D0}"/>
    <cellStyle name="Normal 6 3 2 2 2 2 6" xfId="6139" xr:uid="{6EB5ACFD-103C-4865-BD6E-7F120EB0C4AE}"/>
    <cellStyle name="Normal 6 3 2 2 2 2 6 2" xfId="11613" xr:uid="{DBE4FB44-19CA-4110-87A0-D89EB0E8C22F}"/>
    <cellStyle name="Normal 6 3 2 2 2 2 6 2 2" xfId="25478" xr:uid="{E227943B-0781-409D-9629-4F88AE96A892}"/>
    <cellStyle name="Normal 6 3 2 2 2 2 6 3" xfId="20173" xr:uid="{9069C2A6-5D14-4EF2-9317-BDA2D54A62D1}"/>
    <cellStyle name="Normal 6 3 2 2 2 2 7" xfId="3157" xr:uid="{183E8290-ADDD-4605-97A6-B6E082CAD559}"/>
    <cellStyle name="Normal 6 3 2 2 2 2 7 2" xfId="17199" xr:uid="{C2B8C687-976D-4F3E-8638-823035C4EF76}"/>
    <cellStyle name="Normal 6 3 2 2 2 2 8" xfId="7079" xr:uid="{1A5D3C4B-1FC3-42CD-95A1-E099A5A90476}"/>
    <cellStyle name="Normal 6 3 2 2 2 2 8 2" xfId="20950" xr:uid="{1E926102-76F0-4A42-B009-B2BC8732A5EC}"/>
    <cellStyle name="Normal 6 3 2 2 2 2 9" xfId="8603" xr:uid="{CAF96B1F-B282-45B6-A019-E0C7D77071D9}"/>
    <cellStyle name="Normal 6 3 2 2 2 2 9 2" xfId="22468" xr:uid="{D4B8E28D-AAE6-4872-B30B-E56F46139559}"/>
    <cellStyle name="Normal 6 3 2 2 2 3" xfId="1691" xr:uid="{662C6A1C-C863-4FDC-8527-23EB577CA930}"/>
    <cellStyle name="Normal 6 3 2 2 2 3 2" xfId="4413" xr:uid="{8593E32E-6DED-4913-8794-A87F8E77FF5B}"/>
    <cellStyle name="Normal 6 3 2 2 2 3 2 2" xfId="9859" xr:uid="{17689EDD-9462-4CD5-B928-6C75983F77E1}"/>
    <cellStyle name="Normal 6 3 2 2 2 3 2 2 2" xfId="23724" xr:uid="{CD2D30D2-85A1-48AA-9947-F05278B5C91A}"/>
    <cellStyle name="Normal 6 3 2 2 2 3 2 3" xfId="18447" xr:uid="{C4C82BC4-929A-4642-A9C8-DB8E0B8C1A31}"/>
    <cellStyle name="Normal 6 3 2 2 2 3 3" xfId="3403" xr:uid="{BDDCB9F0-AC3E-43B9-8980-A9ECEFE6C279}"/>
    <cellStyle name="Normal 6 3 2 2 2 3 3 2" xfId="17445" xr:uid="{AFE5292F-C456-4DC6-AAB0-932324FC3DB3}"/>
    <cellStyle name="Normal 6 3 2 2 2 3 4" xfId="7337" xr:uid="{35AC0097-9D8D-4567-9B89-D6E09E32941A}"/>
    <cellStyle name="Normal 6 3 2 2 2 3 4 2" xfId="21208" xr:uid="{86A8CF4B-497F-457B-94BD-E63881155922}"/>
    <cellStyle name="Normal 6 3 2 2 2 3 5" xfId="8851" xr:uid="{A030BC75-409D-4667-B45F-4CF1378FE816}"/>
    <cellStyle name="Normal 6 3 2 2 2 3 5 2" xfId="22716" xr:uid="{A1E4F6D3-CEC2-40D0-9A99-BF89EAF131DA}"/>
    <cellStyle name="Normal 6 3 2 2 2 3 6" xfId="12471" xr:uid="{C2440E40-A371-4496-8299-8AF64ED2ABC6}"/>
    <cellStyle name="Normal 6 3 2 2 2 3 6 2" xfId="26335" xr:uid="{5D43CB4F-5710-4363-9E2A-7191F962CD77}"/>
    <cellStyle name="Normal 6 3 2 2 2 3 7" xfId="14216" xr:uid="{025516B6-C4CE-474C-8212-D69B805F6752}"/>
    <cellStyle name="Normal 6 3 2 2 2 3 7 2" xfId="28080" xr:uid="{AE6AE6A7-E5B9-491B-B5A5-F05F3053D86E}"/>
    <cellStyle name="Normal 6 3 2 2 2 3 8" xfId="15764" xr:uid="{8671CBDD-93D3-48BB-8E4F-6C2EFCA2C989}"/>
    <cellStyle name="Normal 6 3 2 2 2 4" xfId="2199" xr:uid="{70359279-A582-4AD5-9FAF-BA86CC4F1274}"/>
    <cellStyle name="Normal 6 3 2 2 2 4 2" xfId="3919" xr:uid="{8B1E965B-EDF0-4305-8470-DBA5F596E036}"/>
    <cellStyle name="Normal 6 3 2 2 2 4 2 2" xfId="17953" xr:uid="{78BEFB88-C3A9-4818-95A9-4833C43F5252}"/>
    <cellStyle name="Normal 6 3 2 2 2 4 3" xfId="7845" xr:uid="{5C11C160-6E07-4BCC-8100-BD40542E82A7}"/>
    <cellStyle name="Normal 6 3 2 2 2 4 3 2" xfId="21714" xr:uid="{F94222FF-59F2-4E74-B279-16B4BE861A68}"/>
    <cellStyle name="Normal 6 3 2 2 2 4 4" xfId="9363" xr:uid="{F932433F-C3AA-4F52-A98B-C3B12522B392}"/>
    <cellStyle name="Normal 6 3 2 2 2 4 4 2" xfId="23228" xr:uid="{3576EE59-C290-453B-BAAC-71DD3D82291A}"/>
    <cellStyle name="Normal 6 3 2 2 2 4 5" xfId="12977" xr:uid="{C36AE4B1-7D11-425F-8055-E8D8F8E5AA49}"/>
    <cellStyle name="Normal 6 3 2 2 2 4 5 2" xfId="26841" xr:uid="{9A9110FB-2996-4A06-8A53-7BBA219A29F1}"/>
    <cellStyle name="Normal 6 3 2 2 2 4 6" xfId="14722" xr:uid="{54EE4C7E-AC6B-4D40-B886-8AE83F436414}"/>
    <cellStyle name="Normal 6 3 2 2 2 4 6 2" xfId="28586" xr:uid="{C840FB76-3632-4F0A-8833-0486E33B57A4}"/>
    <cellStyle name="Normal 6 3 2 2 2 4 7" xfId="16270" xr:uid="{23597669-BD4F-45F7-9970-6379EEC29636}"/>
    <cellStyle name="Normal 6 3 2 2 2 5" xfId="4899" xr:uid="{B9BB1C2F-D1C6-4302-A6DB-1AF8ED07FF55}"/>
    <cellStyle name="Normal 6 3 2 2 2 5 2" xfId="10361" xr:uid="{90960B64-97BD-44DB-99AB-0FF8D35C3713}"/>
    <cellStyle name="Normal 6 3 2 2 2 5 2 2" xfId="24226" xr:uid="{3AC503B8-4067-473F-A54F-9540336AFB82}"/>
    <cellStyle name="Normal 6 3 2 2 2 5 3" xfId="18933" xr:uid="{E0CFCAF2-54C3-40D3-81E6-75FFAD83A6EE}"/>
    <cellStyle name="Normal 6 3 2 2 2 6" xfId="5389" xr:uid="{89E1FE7A-2CA1-4B9E-8752-B8CFEC91D245}"/>
    <cellStyle name="Normal 6 3 2 2 2 6 2" xfId="10863" xr:uid="{8D9D1697-F56C-4C6E-9BCC-05EE93CEC4DE}"/>
    <cellStyle name="Normal 6 3 2 2 2 6 2 2" xfId="24728" xr:uid="{61726B6E-FF40-459C-A8D4-C59907DB7D2B}"/>
    <cellStyle name="Normal 6 3 2 2 2 6 3" xfId="19423" xr:uid="{DE44C57A-B217-4989-B11F-F89935E69E6C}"/>
    <cellStyle name="Normal 6 3 2 2 2 7" xfId="5891" xr:uid="{AD309818-701F-435C-90F8-8255B60DDC8F}"/>
    <cellStyle name="Normal 6 3 2 2 2 7 2" xfId="11365" xr:uid="{ADFA8334-B4EA-42BA-B52C-F0422B46D517}"/>
    <cellStyle name="Normal 6 3 2 2 2 7 2 2" xfId="25230" xr:uid="{46F8835E-5013-44FB-9CBF-AC856ED0FDBB}"/>
    <cellStyle name="Normal 6 3 2 2 2 7 3" xfId="19925" xr:uid="{B3404215-288B-4A0C-9C2D-B71EDF235DFC}"/>
    <cellStyle name="Normal 6 3 2 2 2 8" xfId="2915" xr:uid="{1AC5CB9A-FB50-4CBC-90FA-F0BBEE1599AA}"/>
    <cellStyle name="Normal 6 3 2 2 2 8 2" xfId="16957" xr:uid="{ECD36248-779D-4440-9480-6006B0BA7AD8}"/>
    <cellStyle name="Normal 6 3 2 2 2 9" xfId="6831" xr:uid="{98E13A2F-F8CB-449C-9248-62BEB912EAAB}"/>
    <cellStyle name="Normal 6 3 2 2 2 9 2" xfId="20702" xr:uid="{37CFE1BF-A7F9-4511-86E6-43EDC171C2B0}"/>
    <cellStyle name="Normal 6 3 2 2 3" xfId="1309" xr:uid="{6ED2A3B7-04AA-4D46-AC60-3AA807208AB7}"/>
    <cellStyle name="Normal 6 3 2 2 3 10" xfId="12089" xr:uid="{41781C81-6630-414D-9157-6AAA44F4626E}"/>
    <cellStyle name="Normal 6 3 2 2 3 10 2" xfId="25953" xr:uid="{9921986B-3FCB-4E97-ACF2-F85ABF443586}"/>
    <cellStyle name="Normal 6 3 2 2 3 11" xfId="13834" xr:uid="{65D2278F-6967-4339-BB97-04AC303B8562}"/>
    <cellStyle name="Normal 6 3 2 2 3 11 2" xfId="27698" xr:uid="{079F85C7-1362-4E11-B69E-2251E73B381C}"/>
    <cellStyle name="Normal 6 3 2 2 3 12" xfId="15382" xr:uid="{F5F554A5-C08C-49FE-A7E5-6E9081E4F8F5}"/>
    <cellStyle name="Normal 6 3 2 2 3 2" xfId="1815" xr:uid="{651AD072-A3AF-4D5E-B6B1-2BA72D64D4EE}"/>
    <cellStyle name="Normal 6 3 2 2 3 2 2" xfId="4537" xr:uid="{ACC3CD22-0F18-484C-9C68-EB9191863FA0}"/>
    <cellStyle name="Normal 6 3 2 2 3 2 2 2" xfId="9983" xr:uid="{A66E4088-F01A-4537-8E07-ABBEE3EB9B8F}"/>
    <cellStyle name="Normal 6 3 2 2 3 2 2 2 2" xfId="23848" xr:uid="{1E87F1B6-C8DE-4C00-846D-5C6510605F21}"/>
    <cellStyle name="Normal 6 3 2 2 3 2 2 3" xfId="18571" xr:uid="{B74644BE-2F4F-4214-8409-BD9F7DBA7BA6}"/>
    <cellStyle name="Normal 6 3 2 2 3 2 3" xfId="3527" xr:uid="{FD736321-3413-48D0-A448-E394A4806155}"/>
    <cellStyle name="Normal 6 3 2 2 3 2 3 2" xfId="17569" xr:uid="{B33AC5A9-31DA-4C26-B05A-A6EDA65E7725}"/>
    <cellStyle name="Normal 6 3 2 2 3 2 4" xfId="7461" xr:uid="{BD8B269B-42D1-480F-AB75-46EEFD36BC50}"/>
    <cellStyle name="Normal 6 3 2 2 3 2 4 2" xfId="21332" xr:uid="{CB2ACD57-27AA-4F17-880D-F654BAC43246}"/>
    <cellStyle name="Normal 6 3 2 2 3 2 5" xfId="8975" xr:uid="{6D8A55B9-CE1B-430D-B573-0E8529C12556}"/>
    <cellStyle name="Normal 6 3 2 2 3 2 5 2" xfId="22840" xr:uid="{14FB6F2E-7993-4BC9-B10B-D912D6C84987}"/>
    <cellStyle name="Normal 6 3 2 2 3 2 6" xfId="12595" xr:uid="{7F0C01C4-A39B-43D6-924C-E9B4B80DE458}"/>
    <cellStyle name="Normal 6 3 2 2 3 2 6 2" xfId="26459" xr:uid="{1ACE55FE-3095-4D41-8D73-231A628B4C3E}"/>
    <cellStyle name="Normal 6 3 2 2 3 2 7" xfId="14340" xr:uid="{FB90261D-15E6-4C76-95C2-7FEADE8FADE3}"/>
    <cellStyle name="Normal 6 3 2 2 3 2 7 2" xfId="28204" xr:uid="{59A79BA6-FF09-4A9C-928C-69C2BC34B38F}"/>
    <cellStyle name="Normal 6 3 2 2 3 2 8" xfId="15888" xr:uid="{802A1B8B-675E-4E30-BCED-827D661FDB54}"/>
    <cellStyle name="Normal 6 3 2 2 3 3" xfId="2323" xr:uid="{2A9FB8B6-96D7-4ADF-9000-11D7E973B842}"/>
    <cellStyle name="Normal 6 3 2 2 3 3 2" xfId="4043" xr:uid="{56D68AD2-9F7E-48A1-A5AA-AA77B72F0E38}"/>
    <cellStyle name="Normal 6 3 2 2 3 3 2 2" xfId="18077" xr:uid="{990674E0-359E-402D-9025-D96E9362A860}"/>
    <cellStyle name="Normal 6 3 2 2 3 3 3" xfId="7969" xr:uid="{9284C272-5C4F-4A04-B1FE-85A33A0487B1}"/>
    <cellStyle name="Normal 6 3 2 2 3 3 3 2" xfId="21838" xr:uid="{DDFE74BD-60A5-495C-92C2-659355D98081}"/>
    <cellStyle name="Normal 6 3 2 2 3 3 4" xfId="9487" xr:uid="{D8E8FDCA-AA1D-47C2-A599-63EF4933ED07}"/>
    <cellStyle name="Normal 6 3 2 2 3 3 4 2" xfId="23352" xr:uid="{92EEA2AE-88EE-49B2-87E0-F7AF4A21CB94}"/>
    <cellStyle name="Normal 6 3 2 2 3 3 5" xfId="13101" xr:uid="{34FFFA7F-7C45-4DFD-83CF-AFA8B8825F3C}"/>
    <cellStyle name="Normal 6 3 2 2 3 3 5 2" xfId="26965" xr:uid="{0AFACC9F-7782-48E5-B5E0-AEA9CDC61B6C}"/>
    <cellStyle name="Normal 6 3 2 2 3 3 6" xfId="14846" xr:uid="{C08C6180-654E-407A-98EA-EFAE5FF86530}"/>
    <cellStyle name="Normal 6 3 2 2 3 3 6 2" xfId="28710" xr:uid="{956DF41F-1FAF-4759-AA40-B87F6FCD140D}"/>
    <cellStyle name="Normal 6 3 2 2 3 3 7" xfId="16394" xr:uid="{C43E5F5E-AB10-4A63-94E7-DCDA89ABDD33}"/>
    <cellStyle name="Normal 6 3 2 2 3 4" xfId="5015" xr:uid="{CC3E79B4-6AFD-4479-9FA3-9E0D5C2DBED1}"/>
    <cellStyle name="Normal 6 3 2 2 3 4 2" xfId="10485" xr:uid="{5B9BA214-BD87-42EB-B400-276856500BA7}"/>
    <cellStyle name="Normal 6 3 2 2 3 4 2 2" xfId="24350" xr:uid="{DA417B0A-6E2C-40B5-B102-4A95C450770B}"/>
    <cellStyle name="Normal 6 3 2 2 3 4 3" xfId="19049" xr:uid="{BFBAC391-AE3A-4FF3-A1B5-6000F98EBA69}"/>
    <cellStyle name="Normal 6 3 2 2 3 5" xfId="5513" xr:uid="{794487C4-7F32-4BCC-A173-2297344EE311}"/>
    <cellStyle name="Normal 6 3 2 2 3 5 2" xfId="10987" xr:uid="{E2AD0303-006D-4369-B375-071137261221}"/>
    <cellStyle name="Normal 6 3 2 2 3 5 2 2" xfId="24852" xr:uid="{840099F2-15D4-4884-A834-66898E436E36}"/>
    <cellStyle name="Normal 6 3 2 2 3 5 3" xfId="19547" xr:uid="{41F1177E-5ABB-4256-8824-C3953EC8894F}"/>
    <cellStyle name="Normal 6 3 2 2 3 6" xfId="6015" xr:uid="{4AA1EA70-1F8B-4BDF-A017-C6B8B75C0CCD}"/>
    <cellStyle name="Normal 6 3 2 2 3 6 2" xfId="11489" xr:uid="{D2580E71-C541-4D46-A8F7-8DD23974394C}"/>
    <cellStyle name="Normal 6 3 2 2 3 6 2 2" xfId="25354" xr:uid="{77EA57FB-5344-40B2-A28E-9A2CC23E04E2}"/>
    <cellStyle name="Normal 6 3 2 2 3 6 3" xfId="20049" xr:uid="{B10590B2-EDC4-4063-96C7-0B4D1FAECAF3}"/>
    <cellStyle name="Normal 6 3 2 2 3 7" xfId="3033" xr:uid="{9DA79018-A22D-4F5D-A569-1ACB5671CA30}"/>
    <cellStyle name="Normal 6 3 2 2 3 7 2" xfId="17075" xr:uid="{1EDBAFB4-92F8-4B48-941F-9A7E8A8C9871}"/>
    <cellStyle name="Normal 6 3 2 2 3 8" xfId="6955" xr:uid="{1A779284-4773-4CE5-B9EC-6C5748A8DA5B}"/>
    <cellStyle name="Normal 6 3 2 2 3 8 2" xfId="20826" xr:uid="{7135C6C5-E528-48FE-BD31-08E9C72179B6}"/>
    <cellStyle name="Normal 6 3 2 2 3 9" xfId="8479" xr:uid="{499174A5-E7C9-4219-88D3-58BF6606D017}"/>
    <cellStyle name="Normal 6 3 2 2 3 9 2" xfId="22344" xr:uid="{C331B223-9201-49F1-A338-56C27978609B}"/>
    <cellStyle name="Normal 6 3 2 2 4" xfId="1567" xr:uid="{03CB0A42-4663-486C-A725-EEFB02FCF70E}"/>
    <cellStyle name="Normal 6 3 2 2 4 2" xfId="4289" xr:uid="{FD1176C4-B5A3-49A5-974F-A2D07824DCCC}"/>
    <cellStyle name="Normal 6 3 2 2 4 2 2" xfId="9735" xr:uid="{5B4800FE-6808-4CE5-9D15-6D8F78B2C6A6}"/>
    <cellStyle name="Normal 6 3 2 2 4 2 2 2" xfId="23600" xr:uid="{1B179959-781A-4496-BF82-75F72F517AD9}"/>
    <cellStyle name="Normal 6 3 2 2 4 2 3" xfId="18323" xr:uid="{07EE9D87-1A88-4570-8B3C-B40B06A77E69}"/>
    <cellStyle name="Normal 6 3 2 2 4 3" xfId="3279" xr:uid="{A750503D-AC41-4A45-8F65-0B65F45C48B2}"/>
    <cellStyle name="Normal 6 3 2 2 4 3 2" xfId="17321" xr:uid="{85EAA74B-5E48-4826-A5C2-77BB325B8C5C}"/>
    <cellStyle name="Normal 6 3 2 2 4 4" xfId="7213" xr:uid="{0E7D896A-93FB-4E9F-834F-6ED7AB464D6A}"/>
    <cellStyle name="Normal 6 3 2 2 4 4 2" xfId="21084" xr:uid="{27F1A292-1778-40BB-9667-695C81585FC1}"/>
    <cellStyle name="Normal 6 3 2 2 4 5" xfId="8727" xr:uid="{0DED448A-57D9-4D33-B57F-D995DBA5B91E}"/>
    <cellStyle name="Normal 6 3 2 2 4 5 2" xfId="22592" xr:uid="{F90C8C7E-539D-4D9C-A3BB-A079561798E1}"/>
    <cellStyle name="Normal 6 3 2 2 4 6" xfId="12347" xr:uid="{CCAEA17D-43AB-4873-BA18-357BAE263F7B}"/>
    <cellStyle name="Normal 6 3 2 2 4 6 2" xfId="26211" xr:uid="{EEF0B123-F609-4D7F-8E9E-9C242BFE4C71}"/>
    <cellStyle name="Normal 6 3 2 2 4 7" xfId="14092" xr:uid="{B40C2195-3033-4993-9D4A-3763304A75BC}"/>
    <cellStyle name="Normal 6 3 2 2 4 7 2" xfId="27956" xr:uid="{99E4F47F-7FEC-40C9-9280-F3B5BC35CC15}"/>
    <cellStyle name="Normal 6 3 2 2 4 8" xfId="15640" xr:uid="{6211F2FC-138C-4CA2-A35E-53DAF91E7C9A}"/>
    <cellStyle name="Normal 6 3 2 2 5" xfId="2075" xr:uid="{2CA49ACF-1051-439C-8650-BD729C6430F9}"/>
    <cellStyle name="Normal 6 3 2 2 5 2" xfId="3795" xr:uid="{27C3494D-9B89-4BD3-ACDC-5B7C15F4ADF5}"/>
    <cellStyle name="Normal 6 3 2 2 5 2 2" xfId="17829" xr:uid="{4543731E-C790-4751-A7D1-5D6EA9037242}"/>
    <cellStyle name="Normal 6 3 2 2 5 3" xfId="7721" xr:uid="{90D58DD9-ACAA-4E74-B0F0-34D5573896CB}"/>
    <cellStyle name="Normal 6 3 2 2 5 3 2" xfId="21590" xr:uid="{759B9363-967A-4D2E-937B-80F41E01DC19}"/>
    <cellStyle name="Normal 6 3 2 2 5 4" xfId="9239" xr:uid="{8C14884C-5684-4208-9083-5CF71E0C829E}"/>
    <cellStyle name="Normal 6 3 2 2 5 4 2" xfId="23104" xr:uid="{3F2CCF81-ACAE-4900-B075-E10025D5E856}"/>
    <cellStyle name="Normal 6 3 2 2 5 5" xfId="12853" xr:uid="{FA8FC716-0DB2-495E-A043-462A5B92641D}"/>
    <cellStyle name="Normal 6 3 2 2 5 5 2" xfId="26717" xr:uid="{442A6B60-AA5B-41E4-9B54-B266A03C9B6B}"/>
    <cellStyle name="Normal 6 3 2 2 5 6" xfId="14598" xr:uid="{F47F7F85-0E7B-4106-9237-F7F7C8A8B898}"/>
    <cellStyle name="Normal 6 3 2 2 5 6 2" xfId="28462" xr:uid="{CB6707CA-4F6C-499F-99BC-280702021B0A}"/>
    <cellStyle name="Normal 6 3 2 2 5 7" xfId="16146" xr:uid="{82414FD1-9044-4880-AC5D-784465E0EA15}"/>
    <cellStyle name="Normal 6 3 2 2 6" xfId="4783" xr:uid="{701F5314-3AC4-47BA-8B4A-F7B2807087E7}"/>
    <cellStyle name="Normal 6 3 2 2 6 2" xfId="10237" xr:uid="{1A73900B-5CDC-4BFF-9DA3-A6FCDCEEAD65}"/>
    <cellStyle name="Normal 6 3 2 2 6 2 2" xfId="24102" xr:uid="{6E0DC785-48BE-421E-BFE3-A6B0AD64219E}"/>
    <cellStyle name="Normal 6 3 2 2 6 3" xfId="18817" xr:uid="{471C7683-686D-4F13-9E9F-01B6778622B1}"/>
    <cellStyle name="Normal 6 3 2 2 7" xfId="5265" xr:uid="{EFE6F9DF-FFBA-4CA0-AC04-1052D50E4593}"/>
    <cellStyle name="Normal 6 3 2 2 7 2" xfId="10739" xr:uid="{34504444-A565-4D7F-BC43-2D81D2C3B8D9}"/>
    <cellStyle name="Normal 6 3 2 2 7 2 2" xfId="24604" xr:uid="{97E87511-9495-490E-B285-BE7747269C9E}"/>
    <cellStyle name="Normal 6 3 2 2 7 3" xfId="19299" xr:uid="{1DE88F27-1476-4D02-9EEE-631CFC0B9A15}"/>
    <cellStyle name="Normal 6 3 2 2 8" xfId="5767" xr:uid="{600233F6-3C1D-4889-B3F8-CD2D5ACCD2A8}"/>
    <cellStyle name="Normal 6 3 2 2 8 2" xfId="11241" xr:uid="{95702866-2C6E-48A1-99CE-F7499293A45F}"/>
    <cellStyle name="Normal 6 3 2 2 8 2 2" xfId="25106" xr:uid="{19F845FC-AE95-4009-A62F-E54B6E17C2FC}"/>
    <cellStyle name="Normal 6 3 2 2 8 3" xfId="19801" xr:uid="{A02D8044-D07E-4165-B6B3-4D7DB2599281}"/>
    <cellStyle name="Normal 6 3 2 2 9" xfId="2799" xr:uid="{EDFFA4A8-AEF8-49E7-B748-6A5714C2C501}"/>
    <cellStyle name="Normal 6 3 2 2 9 2" xfId="16841" xr:uid="{DBE571CE-7937-415F-88FD-DDFAB5E4F37F}"/>
    <cellStyle name="Normal 6 3 2 3" xfId="1112" xr:uid="{9EB829B2-6772-41DB-AFE0-A685BB252B05}"/>
    <cellStyle name="Normal 6 3 2 3 10" xfId="8282" xr:uid="{82237CF2-7B07-4159-A7C8-3AEB574AB7D9}"/>
    <cellStyle name="Normal 6 3 2 3 10 2" xfId="22147" xr:uid="{203D0D71-8948-430F-9BFB-433AD17120D1}"/>
    <cellStyle name="Normal 6 3 2 3 11" xfId="11892" xr:uid="{C94CD2E6-89CC-47B0-B0BC-BFCFA565FA3F}"/>
    <cellStyle name="Normal 6 3 2 3 11 2" xfId="25756" xr:uid="{945591D6-DBEB-40B5-9FB5-B8D86BD5933E}"/>
    <cellStyle name="Normal 6 3 2 3 12" xfId="13637" xr:uid="{C2B3798B-6A7B-402B-B458-CE061C9060AC}"/>
    <cellStyle name="Normal 6 3 2 3 12 2" xfId="27501" xr:uid="{49FA4302-2765-4627-9F8A-73A45673377B}"/>
    <cellStyle name="Normal 6 3 2 3 13" xfId="15185" xr:uid="{FDD3522D-890A-4A38-8C05-BE42826ED3CD}"/>
    <cellStyle name="Normal 6 3 2 3 2" xfId="1360" xr:uid="{EA2A3CED-E967-4408-9BB3-AEC0DF3FBDEE}"/>
    <cellStyle name="Normal 6 3 2 3 2 10" xfId="12140" xr:uid="{10E02303-57CC-4A11-9E22-27BF2C235E17}"/>
    <cellStyle name="Normal 6 3 2 3 2 10 2" xfId="26004" xr:uid="{3586A9BA-1808-4166-89DB-C17CF80C599C}"/>
    <cellStyle name="Normal 6 3 2 3 2 11" xfId="13885" xr:uid="{B98E9326-FF90-4619-BDEC-00418E8CD3F8}"/>
    <cellStyle name="Normal 6 3 2 3 2 11 2" xfId="27749" xr:uid="{67EB1FFE-51F9-4C9C-A5F5-055A1FC57452}"/>
    <cellStyle name="Normal 6 3 2 3 2 12" xfId="15433" xr:uid="{430A475E-BCD2-4C18-8452-4CD3859B76F0}"/>
    <cellStyle name="Normal 6 3 2 3 2 2" xfId="1866" xr:uid="{7ABAB361-6626-46CA-B97F-6228EA9B574B}"/>
    <cellStyle name="Normal 6 3 2 3 2 2 2" xfId="4588" xr:uid="{B5C7336D-18FF-49BF-8B47-8FC50D4E2E0A}"/>
    <cellStyle name="Normal 6 3 2 3 2 2 2 2" xfId="10034" xr:uid="{1EC503A8-2FC3-4929-896F-48E3AEC7FD95}"/>
    <cellStyle name="Normal 6 3 2 3 2 2 2 2 2" xfId="23899" xr:uid="{56BBA249-077A-44C2-A0A7-71A784FD1B6F}"/>
    <cellStyle name="Normal 6 3 2 3 2 2 2 3" xfId="18622" xr:uid="{20F017D7-1678-46F0-8AAF-11EAA58CD6D3}"/>
    <cellStyle name="Normal 6 3 2 3 2 2 3" xfId="3578" xr:uid="{5A3A44E8-2236-497E-8390-46C011457C93}"/>
    <cellStyle name="Normal 6 3 2 3 2 2 3 2" xfId="17620" xr:uid="{6F954A17-F2A2-4760-B977-DE1F1E007A8A}"/>
    <cellStyle name="Normal 6 3 2 3 2 2 4" xfId="7512" xr:uid="{FFD8603D-051A-4A55-970D-9EE4EF4D9C86}"/>
    <cellStyle name="Normal 6 3 2 3 2 2 4 2" xfId="21383" xr:uid="{F9CB297E-83BF-4583-AB8D-A72F18F4A304}"/>
    <cellStyle name="Normal 6 3 2 3 2 2 5" xfId="9026" xr:uid="{94F893C8-E5C8-4ABA-A181-475EF591E14E}"/>
    <cellStyle name="Normal 6 3 2 3 2 2 5 2" xfId="22891" xr:uid="{42EBA551-E56C-42C0-8C82-8FC276DD879A}"/>
    <cellStyle name="Normal 6 3 2 3 2 2 6" xfId="12646" xr:uid="{7ED33133-1263-4F64-8EB4-19A3865FE7D4}"/>
    <cellStyle name="Normal 6 3 2 3 2 2 6 2" xfId="26510" xr:uid="{35E99756-5651-4802-AD4D-B0AA47EA23C5}"/>
    <cellStyle name="Normal 6 3 2 3 2 2 7" xfId="14391" xr:uid="{6A287AB6-F18B-41CD-AF06-8DFDDEC71684}"/>
    <cellStyle name="Normal 6 3 2 3 2 2 7 2" xfId="28255" xr:uid="{96DFCCCD-8387-4E8F-B17A-255B7C8A502D}"/>
    <cellStyle name="Normal 6 3 2 3 2 2 8" xfId="15939" xr:uid="{DAB20A73-666A-4F6C-8052-827CD22C5143}"/>
    <cellStyle name="Normal 6 3 2 3 2 3" xfId="2374" xr:uid="{9A4DE2E3-3449-4E90-BE16-6830D14CF0A0}"/>
    <cellStyle name="Normal 6 3 2 3 2 3 2" xfId="4094" xr:uid="{13BE1848-E750-4B2D-B988-5A2E591DBE2C}"/>
    <cellStyle name="Normal 6 3 2 3 2 3 2 2" xfId="18128" xr:uid="{590B9BCA-00FB-4946-A7DF-F3A4506939C7}"/>
    <cellStyle name="Normal 6 3 2 3 2 3 3" xfId="8020" xr:uid="{101E97C9-ED3D-40CC-BD57-6F03AE43BAF6}"/>
    <cellStyle name="Normal 6 3 2 3 2 3 3 2" xfId="21889" xr:uid="{6219D9EB-04FB-4EF1-B390-252899561BD5}"/>
    <cellStyle name="Normal 6 3 2 3 2 3 4" xfId="9538" xr:uid="{0343AE8A-4150-4368-87AF-28C777A89479}"/>
    <cellStyle name="Normal 6 3 2 3 2 3 4 2" xfId="23403" xr:uid="{B85DBA66-42D9-4476-AA33-6D576262B9AA}"/>
    <cellStyle name="Normal 6 3 2 3 2 3 5" xfId="13152" xr:uid="{C64F9C2A-8192-49A1-AA97-62A7EC28FE27}"/>
    <cellStyle name="Normal 6 3 2 3 2 3 5 2" xfId="27016" xr:uid="{1736DFE2-4462-478B-BDD1-A21509BB18DF}"/>
    <cellStyle name="Normal 6 3 2 3 2 3 6" xfId="14897" xr:uid="{7CE615A4-5AF0-4DCE-AFBB-5D41AAB8BAA5}"/>
    <cellStyle name="Normal 6 3 2 3 2 3 6 2" xfId="28761" xr:uid="{D265441C-0153-4944-991F-CE258AEFBA78}"/>
    <cellStyle name="Normal 6 3 2 3 2 3 7" xfId="16445" xr:uid="{49442D7E-7DCE-4E0D-A9B2-85C67F4953A1}"/>
    <cellStyle name="Normal 6 3 2 3 2 4" xfId="5066" xr:uid="{150A3243-D83F-42F3-A32E-AF1AF69818CB}"/>
    <cellStyle name="Normal 6 3 2 3 2 4 2" xfId="10536" xr:uid="{983A90A3-F513-421F-B311-09C18D52A6E3}"/>
    <cellStyle name="Normal 6 3 2 3 2 4 2 2" xfId="24401" xr:uid="{AFFFF71D-E07E-4EDF-BEB4-8D89E19FFDDF}"/>
    <cellStyle name="Normal 6 3 2 3 2 4 3" xfId="19100" xr:uid="{5FDFA37A-7700-41D2-88DC-E13AAA8EE105}"/>
    <cellStyle name="Normal 6 3 2 3 2 5" xfId="5564" xr:uid="{2288AA98-2999-46BD-A172-D2FF3911E377}"/>
    <cellStyle name="Normal 6 3 2 3 2 5 2" xfId="11038" xr:uid="{0B9AFE9E-2154-4E60-BD28-02803276502A}"/>
    <cellStyle name="Normal 6 3 2 3 2 5 2 2" xfId="24903" xr:uid="{F613DA70-D1E7-46FF-A608-81CC5295822F}"/>
    <cellStyle name="Normal 6 3 2 3 2 5 3" xfId="19598" xr:uid="{AEEFA89D-6DE3-4A2D-9EF3-7D27F4B6EE7B}"/>
    <cellStyle name="Normal 6 3 2 3 2 6" xfId="6066" xr:uid="{32DCEFD1-9EEB-422E-9C87-E5626A85A6DC}"/>
    <cellStyle name="Normal 6 3 2 3 2 6 2" xfId="11540" xr:uid="{C79D7036-24F7-4870-9F5E-991DF93FCA35}"/>
    <cellStyle name="Normal 6 3 2 3 2 6 2 2" xfId="25405" xr:uid="{8998E941-9C58-45B2-96F7-869ECB11AEA8}"/>
    <cellStyle name="Normal 6 3 2 3 2 6 3" xfId="20100" xr:uid="{EF79B69D-0041-42F3-8C9A-0ACD7B51A81E}"/>
    <cellStyle name="Normal 6 3 2 3 2 7" xfId="3084" xr:uid="{5314DA87-75E1-401B-81BA-946FFB911D5F}"/>
    <cellStyle name="Normal 6 3 2 3 2 7 2" xfId="17126" xr:uid="{F8BCC647-F2A4-4D47-B25C-1FFEB8C6B4EE}"/>
    <cellStyle name="Normal 6 3 2 3 2 8" xfId="7006" xr:uid="{A98D6BD4-99B3-4013-BFA0-8AFCEBD6B02C}"/>
    <cellStyle name="Normal 6 3 2 3 2 8 2" xfId="20877" xr:uid="{ECDB2CDC-06FA-4A35-941F-1FAA399A90FD}"/>
    <cellStyle name="Normal 6 3 2 3 2 9" xfId="8530" xr:uid="{76DA75AB-BB99-4028-AF36-B913C51E0831}"/>
    <cellStyle name="Normal 6 3 2 3 2 9 2" xfId="22395" xr:uid="{3EFDA62E-DFFC-41CA-8D31-B4B9D85F81F5}"/>
    <cellStyle name="Normal 6 3 2 3 3" xfId="1618" xr:uid="{43F75D1F-3128-4CBF-AAE2-0F0391EAB92F}"/>
    <cellStyle name="Normal 6 3 2 3 3 2" xfId="4340" xr:uid="{AB1A5C5A-B779-4BCA-B102-9F7C10EE5115}"/>
    <cellStyle name="Normal 6 3 2 3 3 2 2" xfId="9786" xr:uid="{08EAD037-1196-4413-9832-D901233CA0A7}"/>
    <cellStyle name="Normal 6 3 2 3 3 2 2 2" xfId="23651" xr:uid="{937B902B-33EE-4413-9AEA-89AC21A97886}"/>
    <cellStyle name="Normal 6 3 2 3 3 2 3" xfId="18374" xr:uid="{538927C5-9D04-4E32-BBE0-46703F9DA021}"/>
    <cellStyle name="Normal 6 3 2 3 3 3" xfId="3330" xr:uid="{D5EC64EB-9060-49C5-ACB1-E5DC8EFBF28C}"/>
    <cellStyle name="Normal 6 3 2 3 3 3 2" xfId="17372" xr:uid="{75B196DA-64CA-4B0F-BCCB-5A5713F006C5}"/>
    <cellStyle name="Normal 6 3 2 3 3 4" xfId="7264" xr:uid="{CBDFC0B2-515C-4DD9-82AC-5476FFDEC47E}"/>
    <cellStyle name="Normal 6 3 2 3 3 4 2" xfId="21135" xr:uid="{68AA3CA8-D353-4053-8946-7A43ECCCE89F}"/>
    <cellStyle name="Normal 6 3 2 3 3 5" xfId="8778" xr:uid="{069F4A1D-A9F8-4EFF-BA3D-049450F510D1}"/>
    <cellStyle name="Normal 6 3 2 3 3 5 2" xfId="22643" xr:uid="{53A6C0DD-8182-4C92-82E9-1464F3B8CE4E}"/>
    <cellStyle name="Normal 6 3 2 3 3 6" xfId="12398" xr:uid="{C9B94D70-071C-4DCE-87A6-3FDD43B4DBFF}"/>
    <cellStyle name="Normal 6 3 2 3 3 6 2" xfId="26262" xr:uid="{47F9D83D-60C1-4467-A809-7219D72DD802}"/>
    <cellStyle name="Normal 6 3 2 3 3 7" xfId="14143" xr:uid="{6E488A76-620F-4BFB-9B47-C65BC6958C54}"/>
    <cellStyle name="Normal 6 3 2 3 3 7 2" xfId="28007" xr:uid="{65EF455B-6B59-4393-96DE-30E8C059CA94}"/>
    <cellStyle name="Normal 6 3 2 3 3 8" xfId="15691" xr:uid="{434C2B85-C33C-43C8-9A3D-2186A3C43FB1}"/>
    <cellStyle name="Normal 6 3 2 3 4" xfId="2126" xr:uid="{87AE73CD-ACF5-4286-BEBE-5044BDEC1168}"/>
    <cellStyle name="Normal 6 3 2 3 4 2" xfId="3846" xr:uid="{47302D51-CB21-406D-8166-FC841B3CA7CE}"/>
    <cellStyle name="Normal 6 3 2 3 4 2 2" xfId="17880" xr:uid="{8D29365E-23A3-405C-9E00-80EBA2CCA25B}"/>
    <cellStyle name="Normal 6 3 2 3 4 3" xfId="7772" xr:uid="{2A3C423F-33D3-4039-88F5-1EE362068E36}"/>
    <cellStyle name="Normal 6 3 2 3 4 3 2" xfId="21641" xr:uid="{6D669E42-B7C3-42A8-99E6-EC5FA2C6357E}"/>
    <cellStyle name="Normal 6 3 2 3 4 4" xfId="9290" xr:uid="{1C5E72E1-9CFA-488B-A013-AB6C71A91EB1}"/>
    <cellStyle name="Normal 6 3 2 3 4 4 2" xfId="23155" xr:uid="{BA55E313-C701-467F-A94F-7F64256BBD6D}"/>
    <cellStyle name="Normal 6 3 2 3 4 5" xfId="12904" xr:uid="{15449446-C0B3-41DD-ACA2-73D481CE630C}"/>
    <cellStyle name="Normal 6 3 2 3 4 5 2" xfId="26768" xr:uid="{5DD5E525-D502-4D63-B94E-360BEA449F37}"/>
    <cellStyle name="Normal 6 3 2 3 4 6" xfId="14649" xr:uid="{8DD8768A-20DA-40A9-A492-6AB61C48A28E}"/>
    <cellStyle name="Normal 6 3 2 3 4 6 2" xfId="28513" xr:uid="{634D6653-FCF0-4D66-8DC9-C50366DC5F0D}"/>
    <cellStyle name="Normal 6 3 2 3 4 7" xfId="16197" xr:uid="{123B5BB9-96D8-48A4-9D89-98397C214EDA}"/>
    <cellStyle name="Normal 6 3 2 3 5" xfId="4830" xr:uid="{A4126339-F2DA-4BD8-9F73-5FAFBFB2CECF}"/>
    <cellStyle name="Normal 6 3 2 3 5 2" xfId="10288" xr:uid="{3BA24200-B037-4A69-B7BE-96E1C10FDD92}"/>
    <cellStyle name="Normal 6 3 2 3 5 2 2" xfId="24153" xr:uid="{D75ADF62-DABA-46B0-BEB4-EBB71C35612C}"/>
    <cellStyle name="Normal 6 3 2 3 5 3" xfId="18864" xr:uid="{6B700EB5-F8B1-4DAA-B418-BFB6AAA54F4A}"/>
    <cellStyle name="Normal 6 3 2 3 6" xfId="5316" xr:uid="{1AF9BFF3-93E5-477D-B6DE-4159642C5A2A}"/>
    <cellStyle name="Normal 6 3 2 3 6 2" xfId="10790" xr:uid="{35E4AC4F-6E7D-4B60-9509-4D53FCDAB16A}"/>
    <cellStyle name="Normal 6 3 2 3 6 2 2" xfId="24655" xr:uid="{B27F00A0-C492-48DB-8040-1D448BB958D6}"/>
    <cellStyle name="Normal 6 3 2 3 6 3" xfId="19350" xr:uid="{5A6891F8-A873-41B9-99DA-81FC21783243}"/>
    <cellStyle name="Normal 6 3 2 3 7" xfId="5818" xr:uid="{1B61D151-7589-460C-ACC6-BE92E5E7ADB0}"/>
    <cellStyle name="Normal 6 3 2 3 7 2" xfId="11292" xr:uid="{A7727A83-5AC2-4758-BC36-00C26B3A028E}"/>
    <cellStyle name="Normal 6 3 2 3 7 2 2" xfId="25157" xr:uid="{00B79501-2071-4961-843E-26D1A138256E}"/>
    <cellStyle name="Normal 6 3 2 3 7 3" xfId="19852" xr:uid="{6FDA3F1B-087F-4DF0-AA26-F409E4E32853}"/>
    <cellStyle name="Normal 6 3 2 3 8" xfId="2846" xr:uid="{7FAD5DD4-B352-487D-BD17-CCEF9D9725BF}"/>
    <cellStyle name="Normal 6 3 2 3 8 2" xfId="16888" xr:uid="{A4678C7A-8BDB-4613-B019-74BA0AB7EC04}"/>
    <cellStyle name="Normal 6 3 2 3 9" xfId="6758" xr:uid="{BDC7117A-5ED6-4915-A4F6-47949D38981D}"/>
    <cellStyle name="Normal 6 3 2 3 9 2" xfId="20629" xr:uid="{AE1EF796-86DA-4A16-9EB4-D36E1FC9878E}"/>
    <cellStyle name="Normal 6 3 2 4" xfId="1236" xr:uid="{14CC86F3-3528-4691-ACC1-4FAF9211EE63}"/>
    <cellStyle name="Normal 6 3 2 4 10" xfId="12016" xr:uid="{396A3CE2-535B-44BC-A951-5EB07C463545}"/>
    <cellStyle name="Normal 6 3 2 4 10 2" xfId="25880" xr:uid="{02C31DCA-DD9A-4AA6-9F6C-CF929C6662BC}"/>
    <cellStyle name="Normal 6 3 2 4 11" xfId="13761" xr:uid="{5EE96032-912C-4F2D-947F-FE575FFFC9DF}"/>
    <cellStyle name="Normal 6 3 2 4 11 2" xfId="27625" xr:uid="{C6C2AE78-FD0A-4449-9F17-9E4FB6BB019F}"/>
    <cellStyle name="Normal 6 3 2 4 12" xfId="15309" xr:uid="{5186FAB0-68D1-41C0-808A-ECC6FFDCB908}"/>
    <cellStyle name="Normal 6 3 2 4 2" xfId="1742" xr:uid="{C324D08D-4408-4B79-8AD0-6816F23241E5}"/>
    <cellStyle name="Normal 6 3 2 4 2 2" xfId="4464" xr:uid="{E8C5E035-622B-460A-BF7C-95E978C59C6F}"/>
    <cellStyle name="Normal 6 3 2 4 2 2 2" xfId="9910" xr:uid="{092D05C7-0829-4A03-866D-008CA79C6693}"/>
    <cellStyle name="Normal 6 3 2 4 2 2 2 2" xfId="23775" xr:uid="{B5207CD6-8F49-462D-965D-13CE42C1BA6F}"/>
    <cellStyle name="Normal 6 3 2 4 2 2 3" xfId="18498" xr:uid="{8889B6EE-AC62-4FAF-8209-8C5E721009DA}"/>
    <cellStyle name="Normal 6 3 2 4 2 3" xfId="3454" xr:uid="{2BAED5A6-4E61-4FD3-A151-9867B6240DBB}"/>
    <cellStyle name="Normal 6 3 2 4 2 3 2" xfId="17496" xr:uid="{D1E4321C-64AD-46D0-B4C5-9178122B91CE}"/>
    <cellStyle name="Normal 6 3 2 4 2 4" xfId="7388" xr:uid="{B070C715-84A1-4303-857A-1E6E4D20D75D}"/>
    <cellStyle name="Normal 6 3 2 4 2 4 2" xfId="21259" xr:uid="{C68A2B8F-1A69-463B-9D47-0C8AF4D8BE5A}"/>
    <cellStyle name="Normal 6 3 2 4 2 5" xfId="8902" xr:uid="{4F3526E6-CA48-4455-A20C-78555BD06B73}"/>
    <cellStyle name="Normal 6 3 2 4 2 5 2" xfId="22767" xr:uid="{CE7E5A42-06FE-4E46-96BA-1C80550E8EC3}"/>
    <cellStyle name="Normal 6 3 2 4 2 6" xfId="12522" xr:uid="{1047ED26-DE14-495D-999D-DFED02762178}"/>
    <cellStyle name="Normal 6 3 2 4 2 6 2" xfId="26386" xr:uid="{AC5DCEE8-A833-4279-9054-ECAD7525D767}"/>
    <cellStyle name="Normal 6 3 2 4 2 7" xfId="14267" xr:uid="{B9D67749-651E-4AFE-AC79-CAA349CBEA62}"/>
    <cellStyle name="Normal 6 3 2 4 2 7 2" xfId="28131" xr:uid="{449D47EC-E94F-4CB8-AADB-A241D5DAEFBD}"/>
    <cellStyle name="Normal 6 3 2 4 2 8" xfId="15815" xr:uid="{B9619005-9088-471A-8937-C86F101F75C1}"/>
    <cellStyle name="Normal 6 3 2 4 3" xfId="2250" xr:uid="{E685A887-8AAF-4923-AB42-FC4ED158B34E}"/>
    <cellStyle name="Normal 6 3 2 4 3 2" xfId="3970" xr:uid="{68BDCEC4-D218-4DB3-8DB3-BC748686671D}"/>
    <cellStyle name="Normal 6 3 2 4 3 2 2" xfId="18004" xr:uid="{920DAD08-674A-49F8-BBC3-792AE61BAA60}"/>
    <cellStyle name="Normal 6 3 2 4 3 3" xfId="7896" xr:uid="{AA8B9A92-F957-48DC-B31E-E7019F2C8617}"/>
    <cellStyle name="Normal 6 3 2 4 3 3 2" xfId="21765" xr:uid="{A778B599-0C12-42BC-AEB8-D60474A50AD0}"/>
    <cellStyle name="Normal 6 3 2 4 3 4" xfId="9414" xr:uid="{7A3BEA5D-0782-445B-98A9-A1CCC24460E0}"/>
    <cellStyle name="Normal 6 3 2 4 3 4 2" xfId="23279" xr:uid="{3DC272E7-ED5C-4073-A151-9F643A322755}"/>
    <cellStyle name="Normal 6 3 2 4 3 5" xfId="13028" xr:uid="{7C1B9A45-672B-491C-AECE-2698A7D5AA9C}"/>
    <cellStyle name="Normal 6 3 2 4 3 5 2" xfId="26892" xr:uid="{A2EFC7F4-85CC-413F-8156-255BFAD942DA}"/>
    <cellStyle name="Normal 6 3 2 4 3 6" xfId="14773" xr:uid="{7FBDFA05-5F63-407C-A794-3BA257969DC8}"/>
    <cellStyle name="Normal 6 3 2 4 3 6 2" xfId="28637" xr:uid="{6D72A283-C4E4-425E-977D-525AD7C3457A}"/>
    <cellStyle name="Normal 6 3 2 4 3 7" xfId="16321" xr:uid="{8CBC1A41-207D-4E93-A9C6-EF5CDD01C4B4}"/>
    <cellStyle name="Normal 6 3 2 4 4" xfId="4946" xr:uid="{EEE8425A-42EC-4DC6-9BEE-7E1BEAAF5AE5}"/>
    <cellStyle name="Normal 6 3 2 4 4 2" xfId="10412" xr:uid="{EDC3EEBE-14A9-47EB-BD9E-08C8D39ABEF9}"/>
    <cellStyle name="Normal 6 3 2 4 4 2 2" xfId="24277" xr:uid="{744FB684-9423-4150-8A9F-B2F94A6006BF}"/>
    <cellStyle name="Normal 6 3 2 4 4 3" xfId="18980" xr:uid="{59EA8987-D9C1-481F-923E-1081A34C0897}"/>
    <cellStyle name="Normal 6 3 2 4 5" xfId="5440" xr:uid="{F37386A6-181E-4523-80B3-3DDCF7EF6602}"/>
    <cellStyle name="Normal 6 3 2 4 5 2" xfId="10914" xr:uid="{649717E3-2379-4E5D-9BE9-46E9A8B40E15}"/>
    <cellStyle name="Normal 6 3 2 4 5 2 2" xfId="24779" xr:uid="{58E9EA57-1A0A-4C10-B076-BE95EE51EF65}"/>
    <cellStyle name="Normal 6 3 2 4 5 3" xfId="19474" xr:uid="{6EB4BA84-E322-4AC9-B647-76510092F150}"/>
    <cellStyle name="Normal 6 3 2 4 6" xfId="5942" xr:uid="{966CC7D9-3869-4D96-9534-27458E5204D9}"/>
    <cellStyle name="Normal 6 3 2 4 6 2" xfId="11416" xr:uid="{77DD6487-5DED-45F3-A265-59547EEC09F6}"/>
    <cellStyle name="Normal 6 3 2 4 6 2 2" xfId="25281" xr:uid="{9E314E16-3B69-4DA9-A91B-9171BC565FE6}"/>
    <cellStyle name="Normal 6 3 2 4 6 3" xfId="19976" xr:uid="{32A5647C-08B3-4CC3-BBD4-5BA3752BE148}"/>
    <cellStyle name="Normal 6 3 2 4 7" xfId="2964" xr:uid="{BBBFF585-646C-4CAF-BF69-AA24D463DC2A}"/>
    <cellStyle name="Normal 6 3 2 4 7 2" xfId="17006" xr:uid="{715B31E4-FA37-47D1-B276-14DAD18054B1}"/>
    <cellStyle name="Normal 6 3 2 4 8" xfId="6882" xr:uid="{33EFA595-0CAA-4DE3-98FA-04EF8535782C}"/>
    <cellStyle name="Normal 6 3 2 4 8 2" xfId="20753" xr:uid="{8F61C8ED-3839-4155-8544-3804E4A3D996}"/>
    <cellStyle name="Normal 6 3 2 4 9" xfId="8406" xr:uid="{07A5BC0B-01F9-4CF8-AAEC-9C79CD3D96D8}"/>
    <cellStyle name="Normal 6 3 2 4 9 2" xfId="22271" xr:uid="{A61CCCE2-4DC1-4A67-B9BC-5BBD8A4D15BD}"/>
    <cellStyle name="Normal 6 3 2 5" xfId="1494" xr:uid="{17726BAA-A6FE-4319-BED5-2E6BEF910FA7}"/>
    <cellStyle name="Normal 6 3 2 5 2" xfId="4218" xr:uid="{63833C77-E555-4D20-ACC6-0B9C3152C295}"/>
    <cellStyle name="Normal 6 3 2 5 2 2" xfId="9662" xr:uid="{0098DC8E-F253-456D-BD13-C9E29A496837}"/>
    <cellStyle name="Normal 6 3 2 5 2 2 2" xfId="23527" xr:uid="{F6CEDF48-1BD4-4224-82CD-A1AB6DF14ABA}"/>
    <cellStyle name="Normal 6 3 2 5 2 3" xfId="18252" xr:uid="{49AF209A-D444-49B9-BAC6-97422163F7C1}"/>
    <cellStyle name="Normal 6 3 2 5 3" xfId="3208" xr:uid="{368F2E59-BC1E-4086-BA30-08B780B8ED96}"/>
    <cellStyle name="Normal 6 3 2 5 3 2" xfId="17250" xr:uid="{E6E47B08-45C7-4A4C-960E-D1BE818A8954}"/>
    <cellStyle name="Normal 6 3 2 5 4" xfId="7140" xr:uid="{2A4B270C-E566-4061-8FDD-FAD11739EE14}"/>
    <cellStyle name="Normal 6 3 2 5 4 2" xfId="21011" xr:uid="{AFE8F589-1A27-4A86-9172-839832F9ECA8}"/>
    <cellStyle name="Normal 6 3 2 5 5" xfId="8654" xr:uid="{6BC8E46B-235B-42C5-BB3C-810D40A72908}"/>
    <cellStyle name="Normal 6 3 2 5 5 2" xfId="22519" xr:uid="{DBA9B8D3-27F9-43E9-A05D-C4455D1DB3AF}"/>
    <cellStyle name="Normal 6 3 2 5 6" xfId="12274" xr:uid="{2DAED513-0C68-4301-910D-77596D2DC51C}"/>
    <cellStyle name="Normal 6 3 2 5 6 2" xfId="26138" xr:uid="{1627EE27-A8C0-4175-8D25-241D405221EB}"/>
    <cellStyle name="Normal 6 3 2 5 7" xfId="14019" xr:uid="{DE09E449-56E4-471D-A525-75FB59ECE702}"/>
    <cellStyle name="Normal 6 3 2 5 7 2" xfId="27883" xr:uid="{77CC76C0-0B30-40A5-AF9C-4ACF48B84D55}"/>
    <cellStyle name="Normal 6 3 2 5 8" xfId="15567" xr:uid="{D4AEDF0C-8E9A-4BD4-8651-6EF1AF897108}"/>
    <cellStyle name="Normal 6 3 2 6" xfId="2002" xr:uid="{72F64B54-E4BD-48F3-BA16-61FCDC7B7D76}"/>
    <cellStyle name="Normal 6 3 2 6 2" xfId="3722" xr:uid="{37AD4F21-CB03-4E2F-8C88-5B1EC54E43EB}"/>
    <cellStyle name="Normal 6 3 2 6 2 2" xfId="17756" xr:uid="{020E824D-BA5E-4A3D-9EB5-C0F4676F6D3C}"/>
    <cellStyle name="Normal 6 3 2 6 3" xfId="7648" xr:uid="{5691238D-DD95-4A84-A56B-25F4B2796706}"/>
    <cellStyle name="Normal 6 3 2 6 3 2" xfId="21517" xr:uid="{AC960029-A40D-41D1-9C99-83440DA08CFC}"/>
    <cellStyle name="Normal 6 3 2 6 4" xfId="9166" xr:uid="{28DFBD2A-98BB-44C2-9043-625FD2BF7768}"/>
    <cellStyle name="Normal 6 3 2 6 4 2" xfId="23031" xr:uid="{8D6118A8-A7C8-492C-B2E8-79E506BA7A0B}"/>
    <cellStyle name="Normal 6 3 2 6 5" xfId="12780" xr:uid="{7A7989C9-F9B9-4BC9-AA4C-249D82AFB403}"/>
    <cellStyle name="Normal 6 3 2 6 5 2" xfId="26644" xr:uid="{C9A0123D-9E38-4D8C-87BE-8610D24EC137}"/>
    <cellStyle name="Normal 6 3 2 6 6" xfId="14525" xr:uid="{4A783921-FC43-4B69-A4A4-1913AD3130E8}"/>
    <cellStyle name="Normal 6 3 2 6 6 2" xfId="28389" xr:uid="{6A417314-E234-49BB-ADC3-E3AD775976AB}"/>
    <cellStyle name="Normal 6 3 2 6 7" xfId="16073" xr:uid="{952B79D4-23E9-44B4-8329-8BCC0E888F80}"/>
    <cellStyle name="Normal 6 3 2 7" xfId="4718" xr:uid="{69AB8F84-42D6-4DB6-BD86-83B5250340E0}"/>
    <cellStyle name="Normal 6 3 2 7 2" xfId="10164" xr:uid="{C2F55F2F-ED9F-4ABD-8E56-E2D60987ABE0}"/>
    <cellStyle name="Normal 6 3 2 7 2 2" xfId="24029" xr:uid="{482F5F7D-8DCB-4274-9219-63D8556F1A4E}"/>
    <cellStyle name="Normal 6 3 2 7 3" xfId="18752" xr:uid="{85D75056-717B-48F4-BF40-BF1E154B73B2}"/>
    <cellStyle name="Normal 6 3 2 8" xfId="5192" xr:uid="{8DEDBECD-E7C6-40C2-B49A-D3DD1676A4F3}"/>
    <cellStyle name="Normal 6 3 2 8 2" xfId="10666" xr:uid="{A89AC637-2DC4-4369-916D-D8AD8E341A89}"/>
    <cellStyle name="Normal 6 3 2 8 2 2" xfId="24531" xr:uid="{B8BA83C3-6373-4111-B57D-A96C4E51DFEA}"/>
    <cellStyle name="Normal 6 3 2 8 3" xfId="19226" xr:uid="{8370C65B-B255-45CD-8E32-2FFD46A365E5}"/>
    <cellStyle name="Normal 6 3 2 9" xfId="5694" xr:uid="{1FFD0E10-D045-4170-8C5E-12C17EF25FAC}"/>
    <cellStyle name="Normal 6 3 2 9 2" xfId="11168" xr:uid="{77F0C14B-58CC-44E3-9C4F-0780BE138164}"/>
    <cellStyle name="Normal 6 3 2 9 2 2" xfId="25033" xr:uid="{2D5F4538-7A61-412B-9AF9-E422464FD0AD}"/>
    <cellStyle name="Normal 6 3 2 9 3" xfId="19728" xr:uid="{C1361374-92C0-41AE-8003-13C8145B0ACB}"/>
    <cellStyle name="Normal 6 3 3" xfId="1008" xr:uid="{BDC0B614-93D2-4761-A0AA-47CCC647C897}"/>
    <cellStyle name="Normal 6 3 3 10" xfId="2752" xr:uid="{F14E0ED1-27DD-4749-81AD-655B2CC34817}"/>
    <cellStyle name="Normal 6 3 3 10 2" xfId="16794" xr:uid="{C7650578-47ED-4642-B1C8-3EDE16448717}"/>
    <cellStyle name="Normal 6 3 3 11" xfId="6654" xr:uid="{D3240209-1428-49C9-965A-EDD26214F2A5}"/>
    <cellStyle name="Normal 6 3 3 11 2" xfId="20525" xr:uid="{C903EFDC-E15F-48E3-9050-258E9241163F}"/>
    <cellStyle name="Normal 6 3 3 12" xfId="8178" xr:uid="{7468A559-CF2B-4549-B821-6F5CC4C89B8E}"/>
    <cellStyle name="Normal 6 3 3 12 2" xfId="22043" xr:uid="{A98E2FBC-14D6-4636-9CEB-FCAB88CDB472}"/>
    <cellStyle name="Normal 6 3 3 13" xfId="11788" xr:uid="{B28B83D7-58EF-4C87-9DBC-63792C809314}"/>
    <cellStyle name="Normal 6 3 3 13 2" xfId="25652" xr:uid="{84E44F2D-183A-4A85-A6B7-D3DE187C443B}"/>
    <cellStyle name="Normal 6 3 3 14" xfId="13533" xr:uid="{CE686CBD-6B24-4270-9B3B-03EF86B6948E}"/>
    <cellStyle name="Normal 6 3 3 14 2" xfId="27397" xr:uid="{089878BE-F846-41A9-98FF-711C62794397}"/>
    <cellStyle name="Normal 6 3 3 15" xfId="15081" xr:uid="{32B15CF7-AC5C-45C0-B92C-9BBE293FA398}"/>
    <cellStyle name="Normal 6 3 3 2" xfId="1062" xr:uid="{23424E27-A376-4495-AB4A-97BD42892D29}"/>
    <cellStyle name="Normal 6 3 3 2 10" xfId="6708" xr:uid="{6A0FD9D6-E9AC-4C5E-B5C8-A0C991B8BE5D}"/>
    <cellStyle name="Normal 6 3 3 2 10 2" xfId="20579" xr:uid="{0589CF62-3DB7-4FB9-964F-9FCFAA3F36D5}"/>
    <cellStyle name="Normal 6 3 3 2 11" xfId="8232" xr:uid="{D8FC2CAB-C026-4DFE-AB7D-6919EDA5304D}"/>
    <cellStyle name="Normal 6 3 3 2 11 2" xfId="22097" xr:uid="{A7B1C331-5CF1-4829-9E27-13BA13F9813D}"/>
    <cellStyle name="Normal 6 3 3 2 12" xfId="11842" xr:uid="{DECEE2B8-A207-49EC-BDFA-EDC6C84A589A}"/>
    <cellStyle name="Normal 6 3 3 2 12 2" xfId="25706" xr:uid="{6ECBB252-F0FD-4651-A40C-97EF2CCC1B66}"/>
    <cellStyle name="Normal 6 3 3 2 13" xfId="13587" xr:uid="{D846282C-D0E1-45DF-8FB2-7A1E5412D677}"/>
    <cellStyle name="Normal 6 3 3 2 13 2" xfId="27451" xr:uid="{07A41863-DD11-43E7-8FDD-E1FF41C41654}"/>
    <cellStyle name="Normal 6 3 3 2 14" xfId="15135" xr:uid="{0B4AC186-66C4-4047-97A6-7E5ECB7E6309}"/>
    <cellStyle name="Normal 6 3 3 2 2" xfId="1186" xr:uid="{D6719C4B-9D63-4807-8279-B5DAE837119A}"/>
    <cellStyle name="Normal 6 3 3 2 2 10" xfId="8356" xr:uid="{5A79790D-556B-4704-964A-99AC7FD1D61C}"/>
    <cellStyle name="Normal 6 3 3 2 2 10 2" xfId="22221" xr:uid="{3C958FAC-8C11-4F53-B1D1-2A4AB428D71F}"/>
    <cellStyle name="Normal 6 3 3 2 2 11" xfId="11966" xr:uid="{CD600482-557F-4BE3-ADF6-DCCD302BB671}"/>
    <cellStyle name="Normal 6 3 3 2 2 11 2" xfId="25830" xr:uid="{F35D6E6E-4ACC-4863-9B22-2266CE328293}"/>
    <cellStyle name="Normal 6 3 3 2 2 12" xfId="13711" xr:uid="{BCB7DA4A-B79F-4CF0-A250-20F1F99AD86A}"/>
    <cellStyle name="Normal 6 3 3 2 2 12 2" xfId="27575" xr:uid="{8B093656-D4B1-4AC7-BBB9-B8EDD23A1FA0}"/>
    <cellStyle name="Normal 6 3 3 2 2 13" xfId="15259" xr:uid="{405BA13C-9CBF-4998-8B40-A58362E9F3E9}"/>
    <cellStyle name="Normal 6 3 3 2 2 2" xfId="1434" xr:uid="{2A91540B-5F21-422A-BEA4-6C357A329A75}"/>
    <cellStyle name="Normal 6 3 3 2 2 2 10" xfId="12214" xr:uid="{DA5ED802-7054-477D-A08D-20525E0F775F}"/>
    <cellStyle name="Normal 6 3 3 2 2 2 10 2" xfId="26078" xr:uid="{656753B9-D9BA-4673-9DF0-C6FFED341205}"/>
    <cellStyle name="Normal 6 3 3 2 2 2 11" xfId="13959" xr:uid="{2A30C7E2-41CA-4D17-BDB7-629A58B4D43B}"/>
    <cellStyle name="Normal 6 3 3 2 2 2 11 2" xfId="27823" xr:uid="{9784E8C0-D170-47F2-AA02-C49822003D03}"/>
    <cellStyle name="Normal 6 3 3 2 2 2 12" xfId="15507" xr:uid="{A23E680C-A26E-457D-AE6B-595A7C225E3E}"/>
    <cellStyle name="Normal 6 3 3 2 2 2 2" xfId="1940" xr:uid="{DF1D49E9-B25C-468A-9461-56FA14D5AC56}"/>
    <cellStyle name="Normal 6 3 3 2 2 2 2 2" xfId="4662" xr:uid="{74491F03-7C4D-46C6-8C83-51B82996B22F}"/>
    <cellStyle name="Normal 6 3 3 2 2 2 2 2 2" xfId="10108" xr:uid="{BB56A0F2-C394-4D0B-99C8-F510F6C9B3FB}"/>
    <cellStyle name="Normal 6 3 3 2 2 2 2 2 2 2" xfId="23973" xr:uid="{C99BFAAC-6C8A-44FC-A529-A2AAB8130D2A}"/>
    <cellStyle name="Normal 6 3 3 2 2 2 2 2 3" xfId="18696" xr:uid="{6CD8DCF2-EA2C-4D2C-A5A2-A58BC971C76E}"/>
    <cellStyle name="Normal 6 3 3 2 2 2 2 3" xfId="3652" xr:uid="{8F1CBAAB-9F1E-457E-8A1A-262C20B6CCDB}"/>
    <cellStyle name="Normal 6 3 3 2 2 2 2 3 2" xfId="17694" xr:uid="{986E5F39-A293-4136-8D3A-CA4662E9BAC2}"/>
    <cellStyle name="Normal 6 3 3 2 2 2 2 4" xfId="7586" xr:uid="{C801FFB8-BC06-4755-A0D3-EEDEC6B5AF93}"/>
    <cellStyle name="Normal 6 3 3 2 2 2 2 4 2" xfId="21457" xr:uid="{A8DA6029-21F7-46FF-91AF-C31B9559E578}"/>
    <cellStyle name="Normal 6 3 3 2 2 2 2 5" xfId="9100" xr:uid="{44E8E1D2-35FB-4F81-8B3D-406F92E8A9E6}"/>
    <cellStyle name="Normal 6 3 3 2 2 2 2 5 2" xfId="22965" xr:uid="{EC766D27-1BD4-4131-B1EA-9F97E0AC892C}"/>
    <cellStyle name="Normal 6 3 3 2 2 2 2 6" xfId="12720" xr:uid="{42EF4963-3929-49D1-8A90-AB7301560329}"/>
    <cellStyle name="Normal 6 3 3 2 2 2 2 6 2" xfId="26584" xr:uid="{72EB5E2A-D625-4AEB-A835-7BB744544DBD}"/>
    <cellStyle name="Normal 6 3 3 2 2 2 2 7" xfId="14465" xr:uid="{4CE6F781-1660-4736-B52F-FD525BA0A726}"/>
    <cellStyle name="Normal 6 3 3 2 2 2 2 7 2" xfId="28329" xr:uid="{454CD6C0-CBFC-4CE6-8E3D-EC44F162E8B9}"/>
    <cellStyle name="Normal 6 3 3 2 2 2 2 8" xfId="16013" xr:uid="{5DCA6A8A-09C9-4221-BC5C-8B9ACB20DF02}"/>
    <cellStyle name="Normal 6 3 3 2 2 2 3" xfId="2448" xr:uid="{EBFE84D3-E0D1-460B-ACD1-AC4DD08BADB3}"/>
    <cellStyle name="Normal 6 3 3 2 2 2 3 2" xfId="4168" xr:uid="{66401535-CBDF-41D0-9CEA-8466A26EB1E4}"/>
    <cellStyle name="Normal 6 3 3 2 2 2 3 2 2" xfId="18202" xr:uid="{40684F3C-E7D5-4DE5-9346-6CCA495E7EAA}"/>
    <cellStyle name="Normal 6 3 3 2 2 2 3 3" xfId="8094" xr:uid="{D4836C9F-237D-428F-B9DD-FD86519FD385}"/>
    <cellStyle name="Normal 6 3 3 2 2 2 3 3 2" xfId="21963" xr:uid="{8A84BEE9-01AC-46B5-814A-76C2A8BA0F66}"/>
    <cellStyle name="Normal 6 3 3 2 2 2 3 4" xfId="9612" xr:uid="{EF533524-C791-49F0-8FEC-92D1E076C608}"/>
    <cellStyle name="Normal 6 3 3 2 2 2 3 4 2" xfId="23477" xr:uid="{F04ECE3C-62A2-4871-8A7B-F0259A7A95B3}"/>
    <cellStyle name="Normal 6 3 3 2 2 2 3 5" xfId="13226" xr:uid="{1CA92709-CFBF-462B-9A4D-AC5A17AEA285}"/>
    <cellStyle name="Normal 6 3 3 2 2 2 3 5 2" xfId="27090" xr:uid="{59270354-5286-4022-83AB-7DA7A74448F8}"/>
    <cellStyle name="Normal 6 3 3 2 2 2 3 6" xfId="14971" xr:uid="{C4481ECD-F1C4-4C8F-97EA-7709CC6EDB00}"/>
    <cellStyle name="Normal 6 3 3 2 2 2 3 6 2" xfId="28835" xr:uid="{3556DF16-2D56-4697-9A89-3AB1196819D3}"/>
    <cellStyle name="Normal 6 3 3 2 2 2 3 7" xfId="16519" xr:uid="{61A0FA5A-51C7-44F5-A995-E878452671D0}"/>
    <cellStyle name="Normal 6 3 3 2 2 2 4" xfId="5140" xr:uid="{A8749002-53C0-4EA0-82C1-DC099F28549F}"/>
    <cellStyle name="Normal 6 3 3 2 2 2 4 2" xfId="10610" xr:uid="{DAC1D20F-A596-40A9-BD9F-092CE118B470}"/>
    <cellStyle name="Normal 6 3 3 2 2 2 4 2 2" xfId="24475" xr:uid="{13AD5389-103C-44B5-98AA-69AF2DB5FC04}"/>
    <cellStyle name="Normal 6 3 3 2 2 2 4 3" xfId="19174" xr:uid="{59030434-7830-4BE6-BF50-3A36A45C52E0}"/>
    <cellStyle name="Normal 6 3 3 2 2 2 5" xfId="5638" xr:uid="{C0153544-C680-422C-97CC-590BE8A544B5}"/>
    <cellStyle name="Normal 6 3 3 2 2 2 5 2" xfId="11112" xr:uid="{086C78CB-4B82-4F24-BC4D-D5C0BA6413B9}"/>
    <cellStyle name="Normal 6 3 3 2 2 2 5 2 2" xfId="24977" xr:uid="{A42FFECD-4769-45EF-95D6-04594461E193}"/>
    <cellStyle name="Normal 6 3 3 2 2 2 5 3" xfId="19672" xr:uid="{810F4C6F-AD7C-4118-BF7B-C454585B989B}"/>
    <cellStyle name="Normal 6 3 3 2 2 2 6" xfId="6140" xr:uid="{081EB376-A57B-4EB5-B2F8-388B4674858C}"/>
    <cellStyle name="Normal 6 3 3 2 2 2 6 2" xfId="11614" xr:uid="{C5B848D4-9EB0-4C2F-A863-40DE0CB74B81}"/>
    <cellStyle name="Normal 6 3 3 2 2 2 6 2 2" xfId="25479" xr:uid="{68D31A0C-6509-4758-84B0-FD04E4A4BC11}"/>
    <cellStyle name="Normal 6 3 3 2 2 2 6 3" xfId="20174" xr:uid="{C65C863A-F114-4B3D-B630-B2A84B7822DD}"/>
    <cellStyle name="Normal 6 3 3 2 2 2 7" xfId="3158" xr:uid="{FD97031B-BAAF-4740-AAC5-879D7DF46788}"/>
    <cellStyle name="Normal 6 3 3 2 2 2 7 2" xfId="17200" xr:uid="{4B4818FA-C23B-4618-8B70-E9FE71153CD5}"/>
    <cellStyle name="Normal 6 3 3 2 2 2 8" xfId="7080" xr:uid="{3D188481-6834-4F63-9E8F-E234EEDAD031}"/>
    <cellStyle name="Normal 6 3 3 2 2 2 8 2" xfId="20951" xr:uid="{3E8E201F-6781-434D-912A-7AE5EB7B3C7A}"/>
    <cellStyle name="Normal 6 3 3 2 2 2 9" xfId="8604" xr:uid="{A990F3B1-FD62-46B7-83C2-EED47DDC4B33}"/>
    <cellStyle name="Normal 6 3 3 2 2 2 9 2" xfId="22469" xr:uid="{008B2432-73BE-427D-85CE-EE4FF5E537ED}"/>
    <cellStyle name="Normal 6 3 3 2 2 3" xfId="1692" xr:uid="{1032E6C0-9EC9-4C75-BA59-F942ECF4F1C7}"/>
    <cellStyle name="Normal 6 3 3 2 2 3 2" xfId="4414" xr:uid="{2EFA47DD-BAD3-4472-BB03-8CAF78B50AFD}"/>
    <cellStyle name="Normal 6 3 3 2 2 3 2 2" xfId="9860" xr:uid="{1D0B2A42-80D0-4B2F-8431-ABA08665638B}"/>
    <cellStyle name="Normal 6 3 3 2 2 3 2 2 2" xfId="23725" xr:uid="{B84C40C9-465E-4E38-9E01-F6BA850DA739}"/>
    <cellStyle name="Normal 6 3 3 2 2 3 2 3" xfId="18448" xr:uid="{06B1941A-DB3F-4419-BC48-60BAEF239647}"/>
    <cellStyle name="Normal 6 3 3 2 2 3 3" xfId="3404" xr:uid="{92FF9E8B-6A92-4970-9675-06135956C7BD}"/>
    <cellStyle name="Normal 6 3 3 2 2 3 3 2" xfId="17446" xr:uid="{FDC71B51-92B5-407D-AC0D-744E8A141E82}"/>
    <cellStyle name="Normal 6 3 3 2 2 3 4" xfId="7338" xr:uid="{5714F11C-C9B7-4540-A173-B57E655CAAE7}"/>
    <cellStyle name="Normal 6 3 3 2 2 3 4 2" xfId="21209" xr:uid="{A700972D-B1B5-440F-9CCF-7DA3183B7B6D}"/>
    <cellStyle name="Normal 6 3 3 2 2 3 5" xfId="8852" xr:uid="{B84C43B9-4D40-4D89-917C-4AC1CDF6731C}"/>
    <cellStyle name="Normal 6 3 3 2 2 3 5 2" xfId="22717" xr:uid="{6E05FB9F-4C76-4D8D-9076-B9D8D72247AE}"/>
    <cellStyle name="Normal 6 3 3 2 2 3 6" xfId="12472" xr:uid="{0622FEAE-89FE-47F9-A9C1-353D27D5F3CE}"/>
    <cellStyle name="Normal 6 3 3 2 2 3 6 2" xfId="26336" xr:uid="{227BA444-DBBA-47DB-9EB7-1E89F58A6E2A}"/>
    <cellStyle name="Normal 6 3 3 2 2 3 7" xfId="14217" xr:uid="{C46E792A-6A2F-4E40-9598-2FA920575D63}"/>
    <cellStyle name="Normal 6 3 3 2 2 3 7 2" xfId="28081" xr:uid="{7B14E0AC-736B-403D-A873-C60FE88FF164}"/>
    <cellStyle name="Normal 6 3 3 2 2 3 8" xfId="15765" xr:uid="{8F2D1440-0AFF-4B47-9917-9349DFE50F47}"/>
    <cellStyle name="Normal 6 3 3 2 2 4" xfId="2200" xr:uid="{7F547CA1-81CF-4D1B-B025-1AF02F1649C7}"/>
    <cellStyle name="Normal 6 3 3 2 2 4 2" xfId="3920" xr:uid="{E636F3A5-27A6-4FA4-A18B-26040F2E16D2}"/>
    <cellStyle name="Normal 6 3 3 2 2 4 2 2" xfId="17954" xr:uid="{229992F4-5834-4C1B-BADF-838E9616A420}"/>
    <cellStyle name="Normal 6 3 3 2 2 4 3" xfId="7846" xr:uid="{42066A57-269F-4F3C-8E58-812E97026A00}"/>
    <cellStyle name="Normal 6 3 3 2 2 4 3 2" xfId="21715" xr:uid="{3E525B66-5212-4B32-98D1-B1B643AA5AA5}"/>
    <cellStyle name="Normal 6 3 3 2 2 4 4" xfId="9364" xr:uid="{9F456715-8851-4523-8128-E1A8F26ABFAE}"/>
    <cellStyle name="Normal 6 3 3 2 2 4 4 2" xfId="23229" xr:uid="{277B5776-BFDA-45A9-9B97-8C1E003AA57C}"/>
    <cellStyle name="Normal 6 3 3 2 2 4 5" xfId="12978" xr:uid="{4EBC99C0-8C50-4724-AE05-7CF98EE5E680}"/>
    <cellStyle name="Normal 6 3 3 2 2 4 5 2" xfId="26842" xr:uid="{85CA4924-FE26-45B4-97F6-D223B2CBAFDA}"/>
    <cellStyle name="Normal 6 3 3 2 2 4 6" xfId="14723" xr:uid="{C747A2E8-4F67-48C8-A5A3-434EF88A7BB1}"/>
    <cellStyle name="Normal 6 3 3 2 2 4 6 2" xfId="28587" xr:uid="{1005C6E6-CC6C-4250-BE51-DCE43CED7E6B}"/>
    <cellStyle name="Normal 6 3 3 2 2 4 7" xfId="16271" xr:uid="{937FDF83-8C18-44CC-BA42-B7DAD5AC843B}"/>
    <cellStyle name="Normal 6 3 3 2 2 5" xfId="4900" xr:uid="{54C04418-5E41-43A3-8C21-B4BA47E3C215}"/>
    <cellStyle name="Normal 6 3 3 2 2 5 2" xfId="10362" xr:uid="{EB6D45B5-7750-4027-8E70-8DD3A2AD1797}"/>
    <cellStyle name="Normal 6 3 3 2 2 5 2 2" xfId="24227" xr:uid="{E185BC85-0CC5-4951-B573-9476FE2A988C}"/>
    <cellStyle name="Normal 6 3 3 2 2 5 3" xfId="18934" xr:uid="{D30B0626-77AB-454F-85E9-FDE4D03477B7}"/>
    <cellStyle name="Normal 6 3 3 2 2 6" xfId="5390" xr:uid="{E9E1909D-270F-4F9C-BA29-593525DC296B}"/>
    <cellStyle name="Normal 6 3 3 2 2 6 2" xfId="10864" xr:uid="{D9D8CBD4-13FE-4B00-84E0-D6DBE3F8AD13}"/>
    <cellStyle name="Normal 6 3 3 2 2 6 2 2" xfId="24729" xr:uid="{3647B225-76EA-4CA9-8281-CF149E535574}"/>
    <cellStyle name="Normal 6 3 3 2 2 6 3" xfId="19424" xr:uid="{CE7D0F17-19C0-43DE-88F6-6D4FA4C01641}"/>
    <cellStyle name="Normal 6 3 3 2 2 7" xfId="5892" xr:uid="{47BDB2B5-C708-4857-AA7F-C76E21EF623A}"/>
    <cellStyle name="Normal 6 3 3 2 2 7 2" xfId="11366" xr:uid="{5BE923EF-7EFA-4525-A6BA-17432E5A2BD0}"/>
    <cellStyle name="Normal 6 3 3 2 2 7 2 2" xfId="25231" xr:uid="{DFD032AD-A959-473A-BC83-FB8FE213B040}"/>
    <cellStyle name="Normal 6 3 3 2 2 7 3" xfId="19926" xr:uid="{4DC34094-368D-4553-AAF3-8CD5E0DD63A1}"/>
    <cellStyle name="Normal 6 3 3 2 2 8" xfId="2916" xr:uid="{6C7E52D6-6F33-4DDA-9DA8-9D5B28FB3CA3}"/>
    <cellStyle name="Normal 6 3 3 2 2 8 2" xfId="16958" xr:uid="{EDB192AF-4DD2-4D6D-8457-98CC3C637F08}"/>
    <cellStyle name="Normal 6 3 3 2 2 9" xfId="6832" xr:uid="{AD532FED-DEEC-4AE8-85D0-C9D0E92F17A3}"/>
    <cellStyle name="Normal 6 3 3 2 2 9 2" xfId="20703" xr:uid="{7A929281-362C-47EE-B06B-062CBD1C295C}"/>
    <cellStyle name="Normal 6 3 3 2 3" xfId="1310" xr:uid="{BCF64842-0A3B-4D99-8AEA-78E89AC67417}"/>
    <cellStyle name="Normal 6 3 3 2 3 10" xfId="12090" xr:uid="{CAF854BE-41A2-4C44-B5E4-F608CAE54A87}"/>
    <cellStyle name="Normal 6 3 3 2 3 10 2" xfId="25954" xr:uid="{3B32B34B-6F65-43B1-B2F0-15E303994DFA}"/>
    <cellStyle name="Normal 6 3 3 2 3 11" xfId="13835" xr:uid="{644A7AF3-6C68-4AE8-9C76-79B603DC034F}"/>
    <cellStyle name="Normal 6 3 3 2 3 11 2" xfId="27699" xr:uid="{B9168E2E-41F6-4750-9F72-640C6F738640}"/>
    <cellStyle name="Normal 6 3 3 2 3 12" xfId="15383" xr:uid="{D5063674-B3AD-4299-9962-1DE86B75571F}"/>
    <cellStyle name="Normal 6 3 3 2 3 2" xfId="1816" xr:uid="{536DFC1C-CEA1-4ED7-B423-328EA31C16CA}"/>
    <cellStyle name="Normal 6 3 3 2 3 2 2" xfId="4538" xr:uid="{9827CFCD-901A-46A9-8530-12F85B7D619B}"/>
    <cellStyle name="Normal 6 3 3 2 3 2 2 2" xfId="9984" xr:uid="{CE3FAF50-E921-4904-876D-1002234C425A}"/>
    <cellStyle name="Normal 6 3 3 2 3 2 2 2 2" xfId="23849" xr:uid="{803F107D-109B-4A46-A351-F1103E893157}"/>
    <cellStyle name="Normal 6 3 3 2 3 2 2 3" xfId="18572" xr:uid="{930B314F-A83F-40CE-928C-A947A28310A5}"/>
    <cellStyle name="Normal 6 3 3 2 3 2 3" xfId="3528" xr:uid="{4918C630-7C53-4207-BF55-84AC908AF9B5}"/>
    <cellStyle name="Normal 6 3 3 2 3 2 3 2" xfId="17570" xr:uid="{49BDB54D-20A0-4968-AB33-EB4B961A58B5}"/>
    <cellStyle name="Normal 6 3 3 2 3 2 4" xfId="7462" xr:uid="{B19047C4-CD34-4447-BAFC-950A3C6132FA}"/>
    <cellStyle name="Normal 6 3 3 2 3 2 4 2" xfId="21333" xr:uid="{F2DB96CC-8262-448C-AF57-71665F9A40DD}"/>
    <cellStyle name="Normal 6 3 3 2 3 2 5" xfId="8976" xr:uid="{122993FA-4294-47D1-A27B-1863AB109F7B}"/>
    <cellStyle name="Normal 6 3 3 2 3 2 5 2" xfId="22841" xr:uid="{07FE3CEB-2B26-4391-86CF-024B1A27CA68}"/>
    <cellStyle name="Normal 6 3 3 2 3 2 6" xfId="12596" xr:uid="{3299DE0A-AAE3-40C2-B465-852AC30D901B}"/>
    <cellStyle name="Normal 6 3 3 2 3 2 6 2" xfId="26460" xr:uid="{F46FC5DD-8833-42BD-BBB7-8DF55C4CD23E}"/>
    <cellStyle name="Normal 6 3 3 2 3 2 7" xfId="14341" xr:uid="{2BFAA4C2-D79A-43C6-BB12-19E449CCC60A}"/>
    <cellStyle name="Normal 6 3 3 2 3 2 7 2" xfId="28205" xr:uid="{32EC76BA-4E42-4BC7-8C92-8725C5422F42}"/>
    <cellStyle name="Normal 6 3 3 2 3 2 8" xfId="15889" xr:uid="{2506FFC8-72BB-4152-A1CC-18E1EAB33CE7}"/>
    <cellStyle name="Normal 6 3 3 2 3 3" xfId="2324" xr:uid="{943DCE4F-96D2-4151-AC70-22585F6BA466}"/>
    <cellStyle name="Normal 6 3 3 2 3 3 2" xfId="4044" xr:uid="{F2257868-C36A-4202-84F5-ECF1E061B908}"/>
    <cellStyle name="Normal 6 3 3 2 3 3 2 2" xfId="18078" xr:uid="{A88AECB8-F79B-45AF-AA77-449D4F3A3BA2}"/>
    <cellStyle name="Normal 6 3 3 2 3 3 3" xfId="7970" xr:uid="{B10F4B9C-6AE3-4092-A8F0-2DBE3FCBF396}"/>
    <cellStyle name="Normal 6 3 3 2 3 3 3 2" xfId="21839" xr:uid="{7AC3E831-87B7-4512-B4E1-825947D8C94B}"/>
    <cellStyle name="Normal 6 3 3 2 3 3 4" xfId="9488" xr:uid="{4848B5DB-A5EE-4CF3-8420-2D16716A21A1}"/>
    <cellStyle name="Normal 6 3 3 2 3 3 4 2" xfId="23353" xr:uid="{3F0E1BEB-D458-453A-AB8E-9A068F95D3C3}"/>
    <cellStyle name="Normal 6 3 3 2 3 3 5" xfId="13102" xr:uid="{0CF9696F-A783-41C3-AD47-306B37A15F9E}"/>
    <cellStyle name="Normal 6 3 3 2 3 3 5 2" xfId="26966" xr:uid="{3EDF4201-797D-410F-9B58-C5B91758485A}"/>
    <cellStyle name="Normal 6 3 3 2 3 3 6" xfId="14847" xr:uid="{22F24981-DF5B-4A17-8803-6D4E60161997}"/>
    <cellStyle name="Normal 6 3 3 2 3 3 6 2" xfId="28711" xr:uid="{CDF6F145-E759-46B6-8CBF-6995E02A2FE8}"/>
    <cellStyle name="Normal 6 3 3 2 3 3 7" xfId="16395" xr:uid="{BA8BF3A4-772A-4FF0-8442-6C5DE9EFB114}"/>
    <cellStyle name="Normal 6 3 3 2 3 4" xfId="5016" xr:uid="{77D2DEAE-D4CD-435B-B23F-3B5467315970}"/>
    <cellStyle name="Normal 6 3 3 2 3 4 2" xfId="10486" xr:uid="{2346F2F2-689F-4AAA-99F5-D47EF0434DC8}"/>
    <cellStyle name="Normal 6 3 3 2 3 4 2 2" xfId="24351" xr:uid="{1DDB66AF-B036-4E9E-9441-FFA00E10D49E}"/>
    <cellStyle name="Normal 6 3 3 2 3 4 3" xfId="19050" xr:uid="{73418B79-5A5C-4319-A3B8-5A2747FCFA49}"/>
    <cellStyle name="Normal 6 3 3 2 3 5" xfId="5514" xr:uid="{96D9958D-9816-49DF-873B-CFCA6D4CAC26}"/>
    <cellStyle name="Normal 6 3 3 2 3 5 2" xfId="10988" xr:uid="{D7E92C0C-3339-4F97-9C54-5AF418E45AA6}"/>
    <cellStyle name="Normal 6 3 3 2 3 5 2 2" xfId="24853" xr:uid="{AE03C763-13CE-496E-839E-1A711056EB4C}"/>
    <cellStyle name="Normal 6 3 3 2 3 5 3" xfId="19548" xr:uid="{70F309C9-34C4-4FFC-9A86-FC3E46BDB57F}"/>
    <cellStyle name="Normal 6 3 3 2 3 6" xfId="6016" xr:uid="{2ACBBD55-4AE3-4E28-BFA9-F990D40F1475}"/>
    <cellStyle name="Normal 6 3 3 2 3 6 2" xfId="11490" xr:uid="{1CDA8AEA-09D0-4620-BF69-380B65305A81}"/>
    <cellStyle name="Normal 6 3 3 2 3 6 2 2" xfId="25355" xr:uid="{9522299A-991F-49A4-ACC9-9097169C9A28}"/>
    <cellStyle name="Normal 6 3 3 2 3 6 3" xfId="20050" xr:uid="{D235F7D5-8D28-4A44-BEA2-C24658D6B992}"/>
    <cellStyle name="Normal 6 3 3 2 3 7" xfId="3034" xr:uid="{5CF5F539-FFF4-4B4D-8DA0-E130267AEA54}"/>
    <cellStyle name="Normal 6 3 3 2 3 7 2" xfId="17076" xr:uid="{DF1D1FC4-39FB-4599-991A-234B981FB5C4}"/>
    <cellStyle name="Normal 6 3 3 2 3 8" xfId="6956" xr:uid="{EA716750-8EE5-4FC3-8306-B45836F42FA7}"/>
    <cellStyle name="Normal 6 3 3 2 3 8 2" xfId="20827" xr:uid="{E3DCDD86-3E6B-4480-94CF-13AF1A98273C}"/>
    <cellStyle name="Normal 6 3 3 2 3 9" xfId="8480" xr:uid="{1E2F919C-7BDF-497A-BBD7-3AFBAD485686}"/>
    <cellStyle name="Normal 6 3 3 2 3 9 2" xfId="22345" xr:uid="{E498B11B-3CA8-4BC0-9260-2B6913FD93DA}"/>
    <cellStyle name="Normal 6 3 3 2 4" xfId="1568" xr:uid="{EBD3FA9D-4010-47F1-A3F1-189740B0AA96}"/>
    <cellStyle name="Normal 6 3 3 2 4 2" xfId="4290" xr:uid="{A4FC6928-BD96-4A30-80B3-10AE813D4869}"/>
    <cellStyle name="Normal 6 3 3 2 4 2 2" xfId="9736" xr:uid="{2A34C2FA-609D-485E-A3B9-2F6F5DF0312A}"/>
    <cellStyle name="Normal 6 3 3 2 4 2 2 2" xfId="23601" xr:uid="{4B70F1D4-5456-4F03-8A3B-A31467A2B5A9}"/>
    <cellStyle name="Normal 6 3 3 2 4 2 3" xfId="18324" xr:uid="{702B1CA2-A57C-40E0-B4EE-B9EBECF9AC4E}"/>
    <cellStyle name="Normal 6 3 3 2 4 3" xfId="3280" xr:uid="{01E34270-E6D0-444B-823A-22F938894C78}"/>
    <cellStyle name="Normal 6 3 3 2 4 3 2" xfId="17322" xr:uid="{F7EA589A-A26C-4AC4-A6DF-03FF9711A829}"/>
    <cellStyle name="Normal 6 3 3 2 4 4" xfId="7214" xr:uid="{B17B73E5-DDF2-42B3-8216-CE105272D17F}"/>
    <cellStyle name="Normal 6 3 3 2 4 4 2" xfId="21085" xr:uid="{8A841469-1B34-486A-A4F6-B0C55F058B7D}"/>
    <cellStyle name="Normal 6 3 3 2 4 5" xfId="8728" xr:uid="{5066B5AD-B0B9-40E7-8CE7-32844E8B0310}"/>
    <cellStyle name="Normal 6 3 3 2 4 5 2" xfId="22593" xr:uid="{955E379D-0348-459B-B050-D679E9C1F5AF}"/>
    <cellStyle name="Normal 6 3 3 2 4 6" xfId="12348" xr:uid="{2204CA52-024E-4875-BBA4-148A2D8F182B}"/>
    <cellStyle name="Normal 6 3 3 2 4 6 2" xfId="26212" xr:uid="{F18EF8AA-57E8-462D-A943-9A316FE5427A}"/>
    <cellStyle name="Normal 6 3 3 2 4 7" xfId="14093" xr:uid="{949748D4-7BBF-446E-B5B7-9D68292F017A}"/>
    <cellStyle name="Normal 6 3 3 2 4 7 2" xfId="27957" xr:uid="{6F188BC1-0748-4EC4-B9C7-F6443E4A3559}"/>
    <cellStyle name="Normal 6 3 3 2 4 8" xfId="15641" xr:uid="{9BF0F745-246A-4514-9A3A-535356B4692A}"/>
    <cellStyle name="Normal 6 3 3 2 5" xfId="2076" xr:uid="{DA2F591E-932A-4C7D-AC56-A9920EE8F360}"/>
    <cellStyle name="Normal 6 3 3 2 5 2" xfId="3796" xr:uid="{A3CF6E3D-82B5-45C6-8F0F-EFFCA4C89DB2}"/>
    <cellStyle name="Normal 6 3 3 2 5 2 2" xfId="17830" xr:uid="{BD9831BD-8911-4736-ACE4-ECDB944C7AFF}"/>
    <cellStyle name="Normal 6 3 3 2 5 3" xfId="7722" xr:uid="{F8AFDDE4-8314-4CFE-B1CA-D082546DC7F5}"/>
    <cellStyle name="Normal 6 3 3 2 5 3 2" xfId="21591" xr:uid="{E04C5C06-4C7F-4418-BC7C-E3BBB9819039}"/>
    <cellStyle name="Normal 6 3 3 2 5 4" xfId="9240" xr:uid="{68320D97-E3E4-47BB-BB7B-4E99FDF75A98}"/>
    <cellStyle name="Normal 6 3 3 2 5 4 2" xfId="23105" xr:uid="{9161E3A3-39D7-4447-98C4-658421755371}"/>
    <cellStyle name="Normal 6 3 3 2 5 5" xfId="12854" xr:uid="{46F38311-2948-4209-87ED-575E52D682D0}"/>
    <cellStyle name="Normal 6 3 3 2 5 5 2" xfId="26718" xr:uid="{F5BB597A-202A-4CD0-B593-3341E65FC3A2}"/>
    <cellStyle name="Normal 6 3 3 2 5 6" xfId="14599" xr:uid="{32A32A4D-0B41-4BDF-9599-91C5EE590479}"/>
    <cellStyle name="Normal 6 3 3 2 5 6 2" xfId="28463" xr:uid="{41BCEA60-6498-45D3-A549-BC68F72217C1}"/>
    <cellStyle name="Normal 6 3 3 2 5 7" xfId="16147" xr:uid="{2949FE28-0100-4CC6-AA82-754680305832}"/>
    <cellStyle name="Normal 6 3 3 2 6" xfId="4784" xr:uid="{3E17952D-53B4-4B9F-A3E2-A5A5C54B0CA6}"/>
    <cellStyle name="Normal 6 3 3 2 6 2" xfId="10238" xr:uid="{C44F573A-9396-42DB-85E1-B2EE46506619}"/>
    <cellStyle name="Normal 6 3 3 2 6 2 2" xfId="24103" xr:uid="{0679DE06-9483-42D2-B65A-7CFD15D19328}"/>
    <cellStyle name="Normal 6 3 3 2 6 3" xfId="18818" xr:uid="{FC31CA03-EC22-4F53-ACC4-D02AF5A9A7AF}"/>
    <cellStyle name="Normal 6 3 3 2 7" xfId="5266" xr:uid="{D32D6731-572E-4985-8E2E-AD5475D7CAAE}"/>
    <cellStyle name="Normal 6 3 3 2 7 2" xfId="10740" xr:uid="{23A319EB-F9F2-4566-B8E8-D975D07F1E67}"/>
    <cellStyle name="Normal 6 3 3 2 7 2 2" xfId="24605" xr:uid="{3474F79E-8990-48F6-A129-3C4CE3B95BE2}"/>
    <cellStyle name="Normal 6 3 3 2 7 3" xfId="19300" xr:uid="{B104AB16-1DC9-4F08-8351-9799CFDC98F7}"/>
    <cellStyle name="Normal 6 3 3 2 8" xfId="5768" xr:uid="{73C23402-3A1D-4592-BAE7-9444314E1799}"/>
    <cellStyle name="Normal 6 3 3 2 8 2" xfId="11242" xr:uid="{285AB980-0AC2-469F-863D-55E97AC8A831}"/>
    <cellStyle name="Normal 6 3 3 2 8 2 2" xfId="25107" xr:uid="{3C238F13-CE71-4605-9038-D0D5E5EB9348}"/>
    <cellStyle name="Normal 6 3 3 2 8 3" xfId="19802" xr:uid="{8593FC58-5F6F-49EF-BC7E-A80D8AF18C92}"/>
    <cellStyle name="Normal 6 3 3 2 9" xfId="2800" xr:uid="{E51B7735-7ABA-4C27-9ED4-A5D3C04BB7B9}"/>
    <cellStyle name="Normal 6 3 3 2 9 2" xfId="16842" xr:uid="{9CDD1459-030D-47A9-8B93-E17A68EC9855}"/>
    <cellStyle name="Normal 6 3 3 3" xfId="1132" xr:uid="{C9EDDD57-2106-4DA4-AC46-B3D3CC4EF398}"/>
    <cellStyle name="Normal 6 3 3 3 10" xfId="8302" xr:uid="{5657A96B-7728-4160-B998-8CC26EB1EADE}"/>
    <cellStyle name="Normal 6 3 3 3 10 2" xfId="22167" xr:uid="{AF465FE8-67A2-4E68-AD85-9A2F4FD16375}"/>
    <cellStyle name="Normal 6 3 3 3 11" xfId="11912" xr:uid="{0A3E8E4D-236F-4B50-B91F-B7A3E7EB8B68}"/>
    <cellStyle name="Normal 6 3 3 3 11 2" xfId="25776" xr:uid="{232156C2-3101-4B9A-BDD5-4239075C8C83}"/>
    <cellStyle name="Normal 6 3 3 3 12" xfId="13657" xr:uid="{D510289F-7E5E-4456-A566-3DCB1A47E090}"/>
    <cellStyle name="Normal 6 3 3 3 12 2" xfId="27521" xr:uid="{9F07BC8C-BD6A-46CA-85ED-D517E2879C95}"/>
    <cellStyle name="Normal 6 3 3 3 13" xfId="15205" xr:uid="{928CCA3C-8AC4-4E93-940B-A07FF52B0ABF}"/>
    <cellStyle name="Normal 6 3 3 3 2" xfId="1380" xr:uid="{8FC601E9-4C23-4B0A-9A0A-074C3B45D5CB}"/>
    <cellStyle name="Normal 6 3 3 3 2 10" xfId="12160" xr:uid="{79C20FE6-81EC-4D5A-9897-FBA510645A7E}"/>
    <cellStyle name="Normal 6 3 3 3 2 10 2" xfId="26024" xr:uid="{1C11A5D8-21DB-4ED2-962D-6B400B3A7E61}"/>
    <cellStyle name="Normal 6 3 3 3 2 11" xfId="13905" xr:uid="{AF3B9D2C-836E-4C13-8B09-F6589C929A79}"/>
    <cellStyle name="Normal 6 3 3 3 2 11 2" xfId="27769" xr:uid="{22D95545-B927-4DEE-B8D5-58D1B5C40C0A}"/>
    <cellStyle name="Normal 6 3 3 3 2 12" xfId="15453" xr:uid="{4DF2F5A8-0FDB-4438-BDCF-F439F4F76B98}"/>
    <cellStyle name="Normal 6 3 3 3 2 2" xfId="1886" xr:uid="{ED8502F7-54F1-441D-AE2B-24EA002C88E0}"/>
    <cellStyle name="Normal 6 3 3 3 2 2 2" xfId="4608" xr:uid="{53DF40CC-3CCC-4EF6-B814-891647017510}"/>
    <cellStyle name="Normal 6 3 3 3 2 2 2 2" xfId="10054" xr:uid="{8849201D-E6E8-408B-8810-EC418247F92C}"/>
    <cellStyle name="Normal 6 3 3 3 2 2 2 2 2" xfId="23919" xr:uid="{76205913-CD93-4C69-9643-F821C3D96658}"/>
    <cellStyle name="Normal 6 3 3 3 2 2 2 3" xfId="18642" xr:uid="{79C8AFB5-48D9-43AF-98EC-26377BA23818}"/>
    <cellStyle name="Normal 6 3 3 3 2 2 3" xfId="3598" xr:uid="{2C83080F-3ED4-4A75-BCC7-A4E6EFFCF353}"/>
    <cellStyle name="Normal 6 3 3 3 2 2 3 2" xfId="17640" xr:uid="{1C298627-E69B-4D7A-854D-8F4C544FD4EB}"/>
    <cellStyle name="Normal 6 3 3 3 2 2 4" xfId="7532" xr:uid="{5D454752-B860-493B-BDBD-1724FE6D007B}"/>
    <cellStyle name="Normal 6 3 3 3 2 2 4 2" xfId="21403" xr:uid="{B2D14A09-A8B6-43B1-922B-6E3CAB19334A}"/>
    <cellStyle name="Normal 6 3 3 3 2 2 5" xfId="9046" xr:uid="{2305E2D9-80B5-4E73-AFB7-2E334C873D18}"/>
    <cellStyle name="Normal 6 3 3 3 2 2 5 2" xfId="22911" xr:uid="{DD2941EF-E2B1-4B6D-97AB-4432B7923682}"/>
    <cellStyle name="Normal 6 3 3 3 2 2 6" xfId="12666" xr:uid="{9CC60F79-29EE-4241-AEED-BEB8238F6450}"/>
    <cellStyle name="Normal 6 3 3 3 2 2 6 2" xfId="26530" xr:uid="{3EB7B768-B994-4E97-900F-69ED5A4164AE}"/>
    <cellStyle name="Normal 6 3 3 3 2 2 7" xfId="14411" xr:uid="{69D96152-31B7-45B9-999F-9D0D21C44594}"/>
    <cellStyle name="Normal 6 3 3 3 2 2 7 2" xfId="28275" xr:uid="{ED12B86E-1133-4164-88B2-76FCAF07EC2E}"/>
    <cellStyle name="Normal 6 3 3 3 2 2 8" xfId="15959" xr:uid="{D2B6FADD-9306-4310-B492-E15A69DBFCE2}"/>
    <cellStyle name="Normal 6 3 3 3 2 3" xfId="2394" xr:uid="{23D6766A-2BC2-468F-BB6D-7BB54FF64535}"/>
    <cellStyle name="Normal 6 3 3 3 2 3 2" xfId="4114" xr:uid="{29F43977-95E0-4E7E-80F6-13BF3302F632}"/>
    <cellStyle name="Normal 6 3 3 3 2 3 2 2" xfId="18148" xr:uid="{CF6E57AB-16F0-4627-AD36-E1ED4D9CB55C}"/>
    <cellStyle name="Normal 6 3 3 3 2 3 3" xfId="8040" xr:uid="{8B29AB38-3385-4AA3-94CC-F8B105C7449F}"/>
    <cellStyle name="Normal 6 3 3 3 2 3 3 2" xfId="21909" xr:uid="{F1ABAFF9-B3BA-4C40-A8E6-1A23CAAD583B}"/>
    <cellStyle name="Normal 6 3 3 3 2 3 4" xfId="9558" xr:uid="{62ABD2DF-F30F-4335-9FFE-B7067E2BCB0C}"/>
    <cellStyle name="Normal 6 3 3 3 2 3 4 2" xfId="23423" xr:uid="{F18BD06C-F8D8-492F-B6BC-90A649A22DA9}"/>
    <cellStyle name="Normal 6 3 3 3 2 3 5" xfId="13172" xr:uid="{C70FB850-2A45-4D16-A733-DE72B8A644E3}"/>
    <cellStyle name="Normal 6 3 3 3 2 3 5 2" xfId="27036" xr:uid="{A467F2DC-5393-4996-A246-A570DAFDFED7}"/>
    <cellStyle name="Normal 6 3 3 3 2 3 6" xfId="14917" xr:uid="{B4FAE0EA-31A5-4892-BD78-D64F4872B089}"/>
    <cellStyle name="Normal 6 3 3 3 2 3 6 2" xfId="28781" xr:uid="{352CE976-EF50-42AA-BB8A-621841A9C0DC}"/>
    <cellStyle name="Normal 6 3 3 3 2 3 7" xfId="16465" xr:uid="{68634177-4361-4742-80BF-29009A8A6C20}"/>
    <cellStyle name="Normal 6 3 3 3 2 4" xfId="5086" xr:uid="{B8964FBA-1303-431C-9294-6670DAC24FA9}"/>
    <cellStyle name="Normal 6 3 3 3 2 4 2" xfId="10556" xr:uid="{586D6CCB-1E1C-4217-8F1B-C2478AB16AA3}"/>
    <cellStyle name="Normal 6 3 3 3 2 4 2 2" xfId="24421" xr:uid="{4A568F52-016A-48C0-830F-32FF46B5A84E}"/>
    <cellStyle name="Normal 6 3 3 3 2 4 3" xfId="19120" xr:uid="{5CAF675F-FF2F-401D-8026-923C30491CDB}"/>
    <cellStyle name="Normal 6 3 3 3 2 5" xfId="5584" xr:uid="{1639B843-CD35-4D4B-AB6B-1A5D17AD2751}"/>
    <cellStyle name="Normal 6 3 3 3 2 5 2" xfId="11058" xr:uid="{6B7A9DC6-9F9A-40D1-BA6F-4988C31DC875}"/>
    <cellStyle name="Normal 6 3 3 3 2 5 2 2" xfId="24923" xr:uid="{B11B340B-376B-4237-AF3A-7304B85DDC8A}"/>
    <cellStyle name="Normal 6 3 3 3 2 5 3" xfId="19618" xr:uid="{49273D5F-0F12-4581-9715-BDEAADCD32A1}"/>
    <cellStyle name="Normal 6 3 3 3 2 6" xfId="6086" xr:uid="{E16706E6-6A25-4E54-91C9-7F4346BDE1B5}"/>
    <cellStyle name="Normal 6 3 3 3 2 6 2" xfId="11560" xr:uid="{3EF4833D-16D0-4213-85B5-0B38C0F66666}"/>
    <cellStyle name="Normal 6 3 3 3 2 6 2 2" xfId="25425" xr:uid="{E813147B-DEE8-4318-8C29-28CB9352A1C3}"/>
    <cellStyle name="Normal 6 3 3 3 2 6 3" xfId="20120" xr:uid="{C2470B2A-96EB-4621-90E5-5EA32C47BBE5}"/>
    <cellStyle name="Normal 6 3 3 3 2 7" xfId="3104" xr:uid="{B18CA0C5-C55B-4B9A-A19E-53F7F464B8B7}"/>
    <cellStyle name="Normal 6 3 3 3 2 7 2" xfId="17146" xr:uid="{09D4D5D6-34FB-4710-9FB1-531CA490249E}"/>
    <cellStyle name="Normal 6 3 3 3 2 8" xfId="7026" xr:uid="{7AE1EFCE-E62A-47FA-BAE7-B507C4463F12}"/>
    <cellStyle name="Normal 6 3 3 3 2 8 2" xfId="20897" xr:uid="{4F7A08D6-A1F4-40DD-B745-9885FE21848D}"/>
    <cellStyle name="Normal 6 3 3 3 2 9" xfId="8550" xr:uid="{6C587367-F8D2-4213-8F8B-277688DEE764}"/>
    <cellStyle name="Normal 6 3 3 3 2 9 2" xfId="22415" xr:uid="{D6D93643-49CF-421D-8E6A-B481C7C95101}"/>
    <cellStyle name="Normal 6 3 3 3 3" xfId="1638" xr:uid="{6F87C256-7C2A-4B36-9D9A-1F2AEDED9751}"/>
    <cellStyle name="Normal 6 3 3 3 3 2" xfId="4360" xr:uid="{B6257F30-7C4A-44BF-85C7-213880200780}"/>
    <cellStyle name="Normal 6 3 3 3 3 2 2" xfId="9806" xr:uid="{FD0A6675-54DC-4EB2-8B47-8F1DE5126436}"/>
    <cellStyle name="Normal 6 3 3 3 3 2 2 2" xfId="23671" xr:uid="{2FD69665-68DD-41AB-B2C8-7767FFFCF573}"/>
    <cellStyle name="Normal 6 3 3 3 3 2 3" xfId="18394" xr:uid="{D8B1E9EC-ED92-47F5-B813-B0BF50967756}"/>
    <cellStyle name="Normal 6 3 3 3 3 3" xfId="3350" xr:uid="{469F9173-9074-439E-8A1B-C46BBE991A2C}"/>
    <cellStyle name="Normal 6 3 3 3 3 3 2" xfId="17392" xr:uid="{D53416C9-5EE5-45F6-BDAA-77F855011FDF}"/>
    <cellStyle name="Normal 6 3 3 3 3 4" xfId="7284" xr:uid="{7288B5DD-7444-41AB-8756-91D280F0E88A}"/>
    <cellStyle name="Normal 6 3 3 3 3 4 2" xfId="21155" xr:uid="{C64A17F3-8966-4B94-AABB-61522E0E3377}"/>
    <cellStyle name="Normal 6 3 3 3 3 5" xfId="8798" xr:uid="{DAFF2F94-2F39-4370-BF3A-D1742DE11EDA}"/>
    <cellStyle name="Normal 6 3 3 3 3 5 2" xfId="22663" xr:uid="{A1E14255-945B-4F7B-ACC2-F5556983EEF6}"/>
    <cellStyle name="Normal 6 3 3 3 3 6" xfId="12418" xr:uid="{37B9A3D3-576A-4972-8F93-E0D22EAC5A81}"/>
    <cellStyle name="Normal 6 3 3 3 3 6 2" xfId="26282" xr:uid="{6E6A867C-837D-4F78-9962-021FCC242B50}"/>
    <cellStyle name="Normal 6 3 3 3 3 7" xfId="14163" xr:uid="{93828E11-9837-4F16-BCBF-1AB0B86EA3D4}"/>
    <cellStyle name="Normal 6 3 3 3 3 7 2" xfId="28027" xr:uid="{1F1614E2-3860-4708-A470-B8A1000D8037}"/>
    <cellStyle name="Normal 6 3 3 3 3 8" xfId="15711" xr:uid="{EE292F02-F1E1-47A1-B813-656929DF6566}"/>
    <cellStyle name="Normal 6 3 3 3 4" xfId="2146" xr:uid="{4670F34A-45CD-48BD-AEAD-56014DD8F357}"/>
    <cellStyle name="Normal 6 3 3 3 4 2" xfId="3866" xr:uid="{BBFE49C3-321E-4A95-97CA-4FDF48A7D2B7}"/>
    <cellStyle name="Normal 6 3 3 3 4 2 2" xfId="17900" xr:uid="{CAF76AEE-9013-487F-8F48-D9C8802C29E0}"/>
    <cellStyle name="Normal 6 3 3 3 4 3" xfId="7792" xr:uid="{3268F9A2-4EA1-477B-B458-E63B5248C1C9}"/>
    <cellStyle name="Normal 6 3 3 3 4 3 2" xfId="21661" xr:uid="{B0F9C969-761F-47C5-8BCC-404E32262B5F}"/>
    <cellStyle name="Normal 6 3 3 3 4 4" xfId="9310" xr:uid="{3CF25E8E-64F3-4B10-AC3C-38C22A2CCA25}"/>
    <cellStyle name="Normal 6 3 3 3 4 4 2" xfId="23175" xr:uid="{A1B73FFF-7F67-47BA-9EAF-070B2B243A0B}"/>
    <cellStyle name="Normal 6 3 3 3 4 5" xfId="12924" xr:uid="{9F275F31-5F8E-4635-9780-30151214B13F}"/>
    <cellStyle name="Normal 6 3 3 3 4 5 2" xfId="26788" xr:uid="{E4C37CF6-8D4B-4415-902E-47419BE3105D}"/>
    <cellStyle name="Normal 6 3 3 3 4 6" xfId="14669" xr:uid="{404C790A-66B9-4D9D-886C-BC7C88DBC15E}"/>
    <cellStyle name="Normal 6 3 3 3 4 6 2" xfId="28533" xr:uid="{4CBABDDB-4065-48C8-AFE6-5AFA3CCCD7E4}"/>
    <cellStyle name="Normal 6 3 3 3 4 7" xfId="16217" xr:uid="{92CE4729-C946-4E82-A3AE-D5066D585836}"/>
    <cellStyle name="Normal 6 3 3 3 5" xfId="4848" xr:uid="{65D62346-B47F-49A5-A36F-3FF655DDD1D7}"/>
    <cellStyle name="Normal 6 3 3 3 5 2" xfId="10308" xr:uid="{E4E239AF-FF82-4C1B-A57C-83750B696556}"/>
    <cellStyle name="Normal 6 3 3 3 5 2 2" xfId="24173" xr:uid="{430BE590-619F-4B7E-A359-DCEBF5BE4324}"/>
    <cellStyle name="Normal 6 3 3 3 5 3" xfId="18882" xr:uid="{7CDDBD19-CBF4-49A1-A24E-20A6100338BA}"/>
    <cellStyle name="Normal 6 3 3 3 6" xfId="5336" xr:uid="{CC17CD38-386C-4E9A-A888-5B096729ADF2}"/>
    <cellStyle name="Normal 6 3 3 3 6 2" xfId="10810" xr:uid="{BEEAE511-F1D8-4003-9B36-1C5CB90B52F5}"/>
    <cellStyle name="Normal 6 3 3 3 6 2 2" xfId="24675" xr:uid="{E6433A05-4765-422D-AA73-62CAD661A12E}"/>
    <cellStyle name="Normal 6 3 3 3 6 3" xfId="19370" xr:uid="{7D80734D-9939-4817-9CAF-2129ED634DD3}"/>
    <cellStyle name="Normal 6 3 3 3 7" xfId="5838" xr:uid="{C38FF9E3-4AB1-46D7-95A8-09B2ABC83761}"/>
    <cellStyle name="Normal 6 3 3 3 7 2" xfId="11312" xr:uid="{DC76038B-9444-4CDE-9125-E2E263305C67}"/>
    <cellStyle name="Normal 6 3 3 3 7 2 2" xfId="25177" xr:uid="{262F9806-3FD7-4A05-946B-2C8882D4E148}"/>
    <cellStyle name="Normal 6 3 3 3 7 3" xfId="19872" xr:uid="{BB40F9E1-C510-4076-9B63-A138C992B09F}"/>
    <cellStyle name="Normal 6 3 3 3 8" xfId="2864" xr:uid="{8DAC3812-2830-432D-AE13-E3BA7B0B9CF8}"/>
    <cellStyle name="Normal 6 3 3 3 8 2" xfId="16906" xr:uid="{955E6630-136E-4E3B-82AE-A4C2F41ECD53}"/>
    <cellStyle name="Normal 6 3 3 3 9" xfId="6778" xr:uid="{45E570B7-1FC5-4EBF-A445-D9F743A2C765}"/>
    <cellStyle name="Normal 6 3 3 3 9 2" xfId="20649" xr:uid="{EF605691-C97C-4D1D-AFF4-DFF714734C33}"/>
    <cellStyle name="Normal 6 3 3 4" xfId="1256" xr:uid="{1AF30750-DF64-4939-9E28-3D279A016EFB}"/>
    <cellStyle name="Normal 6 3 3 4 10" xfId="12036" xr:uid="{67E88364-C1F4-44D5-BFFC-A828D3766BB4}"/>
    <cellStyle name="Normal 6 3 3 4 10 2" xfId="25900" xr:uid="{17A78F2C-94CD-47DE-9166-40733BA6B62E}"/>
    <cellStyle name="Normal 6 3 3 4 11" xfId="13781" xr:uid="{38EC1CA8-0FE8-4975-B813-E87F4F43CC0A}"/>
    <cellStyle name="Normal 6 3 3 4 11 2" xfId="27645" xr:uid="{E0932B4E-979D-44F2-AC1A-8B02BEF4EF79}"/>
    <cellStyle name="Normal 6 3 3 4 12" xfId="15329" xr:uid="{91CDF667-70E2-4384-BB67-ADEA49AF9321}"/>
    <cellStyle name="Normal 6 3 3 4 2" xfId="1762" xr:uid="{9E4CF9EE-900B-4720-9F78-C8B8AD903F7E}"/>
    <cellStyle name="Normal 6 3 3 4 2 2" xfId="4484" xr:uid="{267FFF72-DEBD-4306-A19C-D8510C51CE0C}"/>
    <cellStyle name="Normal 6 3 3 4 2 2 2" xfId="9930" xr:uid="{5FF4FD35-AE8A-43CC-929F-E19BA3B15661}"/>
    <cellStyle name="Normal 6 3 3 4 2 2 2 2" xfId="23795" xr:uid="{36CAA9AC-B826-4D09-8184-4D8E1421BDD7}"/>
    <cellStyle name="Normal 6 3 3 4 2 2 3" xfId="18518" xr:uid="{F9E52C9F-9920-44EA-9B6E-6E1D1D7259BE}"/>
    <cellStyle name="Normal 6 3 3 4 2 3" xfId="3474" xr:uid="{D6B172D9-B8B6-4D37-8D26-4824639C9B42}"/>
    <cellStyle name="Normal 6 3 3 4 2 3 2" xfId="17516" xr:uid="{9BCC6C5C-ACEE-47C1-867D-CD481213052C}"/>
    <cellStyle name="Normal 6 3 3 4 2 4" xfId="7408" xr:uid="{3D3C0B35-3ADC-48CA-86FC-FC55C74EA03F}"/>
    <cellStyle name="Normal 6 3 3 4 2 4 2" xfId="21279" xr:uid="{C88D21CC-5FDD-4CE6-87EB-DBA4FA3A7CBD}"/>
    <cellStyle name="Normal 6 3 3 4 2 5" xfId="8922" xr:uid="{3EA508C2-1CB2-422E-810A-A5DBDDAF32DC}"/>
    <cellStyle name="Normal 6 3 3 4 2 5 2" xfId="22787" xr:uid="{B96C1BA3-FB39-4F88-A1BC-AE2271F91753}"/>
    <cellStyle name="Normal 6 3 3 4 2 6" xfId="12542" xr:uid="{EE0611CD-3395-4C22-82D9-1BFDC34B0814}"/>
    <cellStyle name="Normal 6 3 3 4 2 6 2" xfId="26406" xr:uid="{84CE73F9-4F26-4D0D-9431-1714D156692F}"/>
    <cellStyle name="Normal 6 3 3 4 2 7" xfId="14287" xr:uid="{260AF83F-E40A-4972-A743-D3699DB5F4E4}"/>
    <cellStyle name="Normal 6 3 3 4 2 7 2" xfId="28151" xr:uid="{289188E2-8572-4723-A18A-94A277B465CF}"/>
    <cellStyle name="Normal 6 3 3 4 2 8" xfId="15835" xr:uid="{EDB030AF-0BF0-46CA-B938-8AEF4676B475}"/>
    <cellStyle name="Normal 6 3 3 4 3" xfId="2270" xr:uid="{31E45927-69F1-4F15-91E8-8A91A6E0336D}"/>
    <cellStyle name="Normal 6 3 3 4 3 2" xfId="3990" xr:uid="{0F2AA783-41B5-4189-ABC9-8BA8B8ECA5CD}"/>
    <cellStyle name="Normal 6 3 3 4 3 2 2" xfId="18024" xr:uid="{BBFA389D-9F5D-4D4F-A441-2032754ECD49}"/>
    <cellStyle name="Normal 6 3 3 4 3 3" xfId="7916" xr:uid="{3ABCA166-5EB7-490E-A32E-2A0EA25D8CF3}"/>
    <cellStyle name="Normal 6 3 3 4 3 3 2" xfId="21785" xr:uid="{08A62B9E-BD59-42BB-9C48-BF37AA191BD2}"/>
    <cellStyle name="Normal 6 3 3 4 3 4" xfId="9434" xr:uid="{98BED792-15AD-4607-B6AF-8ADB407A29F3}"/>
    <cellStyle name="Normal 6 3 3 4 3 4 2" xfId="23299" xr:uid="{4A36249A-21B7-4273-9283-EBDEB7F29564}"/>
    <cellStyle name="Normal 6 3 3 4 3 5" xfId="13048" xr:uid="{52A71790-C500-4963-8D89-33095E6A7803}"/>
    <cellStyle name="Normal 6 3 3 4 3 5 2" xfId="26912" xr:uid="{B4A35650-9C5C-4103-A205-9A234174D488}"/>
    <cellStyle name="Normal 6 3 3 4 3 6" xfId="14793" xr:uid="{C6DBF080-EEDF-4353-B3A0-BBE164031908}"/>
    <cellStyle name="Normal 6 3 3 4 3 6 2" xfId="28657" xr:uid="{EFE982DA-7A44-4777-9F8A-693A8D217912}"/>
    <cellStyle name="Normal 6 3 3 4 3 7" xfId="16341" xr:uid="{BC7606C1-8869-4994-B7DE-F04564C6CC36}"/>
    <cellStyle name="Normal 6 3 3 4 4" xfId="4964" xr:uid="{E0C510B8-3455-4405-983E-E60B0F239B92}"/>
    <cellStyle name="Normal 6 3 3 4 4 2" xfId="10432" xr:uid="{C9FCEA72-48EF-4429-AE3A-23051F8C1070}"/>
    <cellStyle name="Normal 6 3 3 4 4 2 2" xfId="24297" xr:uid="{A7DA4FBB-9B7E-4CE5-96B3-BFEC92816640}"/>
    <cellStyle name="Normal 6 3 3 4 4 3" xfId="18998" xr:uid="{5199669F-96A1-4BF7-B4DC-672C3D4BCCC1}"/>
    <cellStyle name="Normal 6 3 3 4 5" xfId="5460" xr:uid="{C9C6EE35-A842-4D2A-B00D-6A16B81A54BB}"/>
    <cellStyle name="Normal 6 3 3 4 5 2" xfId="10934" xr:uid="{DAD8A1BB-256A-4661-B78C-FE1A53B3FA9B}"/>
    <cellStyle name="Normal 6 3 3 4 5 2 2" xfId="24799" xr:uid="{3B14AA0A-DC33-41CB-BE0C-103681327B1F}"/>
    <cellStyle name="Normal 6 3 3 4 5 3" xfId="19494" xr:uid="{7261866A-1D9E-4A2F-927F-6DA4DDF7C41C}"/>
    <cellStyle name="Normal 6 3 3 4 6" xfId="5962" xr:uid="{BF20A239-62D1-4BA5-A122-01A42C4BB987}"/>
    <cellStyle name="Normal 6 3 3 4 6 2" xfId="11436" xr:uid="{28D9D6A8-386C-4108-BA42-9E800D859DB0}"/>
    <cellStyle name="Normal 6 3 3 4 6 2 2" xfId="25301" xr:uid="{95852C09-6746-4B19-A7B3-24147DF4C7B2}"/>
    <cellStyle name="Normal 6 3 3 4 6 3" xfId="19996" xr:uid="{2FAC50F7-FF9E-4E1D-9D10-3B36B43C0870}"/>
    <cellStyle name="Normal 6 3 3 4 7" xfId="2982" xr:uid="{19B55841-62F9-4FC1-8AE4-A96D9ABDA2E7}"/>
    <cellStyle name="Normal 6 3 3 4 7 2" xfId="17024" xr:uid="{E70DE5C2-0B5D-4955-AAC7-A3EA727335D6}"/>
    <cellStyle name="Normal 6 3 3 4 8" xfId="6902" xr:uid="{FC25681A-3E2B-4316-9BFA-FB3E287D36CD}"/>
    <cellStyle name="Normal 6 3 3 4 8 2" xfId="20773" xr:uid="{7A1CDAAB-781B-41FB-B5D9-FBDD547B25FC}"/>
    <cellStyle name="Normal 6 3 3 4 9" xfId="8426" xr:uid="{894759CF-74D3-422B-8B2A-03DDE40B9231}"/>
    <cellStyle name="Normal 6 3 3 4 9 2" xfId="22291" xr:uid="{C8FE7AE4-FC3E-41D6-BCD4-5A0C06FF7D8D}"/>
    <cellStyle name="Normal 6 3 3 5" xfId="1514" xr:uid="{88AE9DB9-9964-4BB0-8011-C074C7A4CDF2}"/>
    <cellStyle name="Normal 6 3 3 5 2" xfId="4238" xr:uid="{E917381B-9898-47C8-A4BA-C5622BCD9A20}"/>
    <cellStyle name="Normal 6 3 3 5 2 2" xfId="9682" xr:uid="{D3DA7B79-E564-4945-9587-C2781DF78B79}"/>
    <cellStyle name="Normal 6 3 3 5 2 2 2" xfId="23547" xr:uid="{AFCC5472-D8A6-4D37-9DBA-50141D618926}"/>
    <cellStyle name="Normal 6 3 3 5 2 3" xfId="18272" xr:uid="{782BF678-6A1E-4329-870C-7EB10087B685}"/>
    <cellStyle name="Normal 6 3 3 5 3" xfId="3228" xr:uid="{F199FF53-FBB2-4534-9D8A-D74A6D7A30C5}"/>
    <cellStyle name="Normal 6 3 3 5 3 2" xfId="17270" xr:uid="{F58D8854-2F8C-48AC-8F1A-3B5A985B631E}"/>
    <cellStyle name="Normal 6 3 3 5 4" xfId="7160" xr:uid="{0FE0B37A-0DE3-48AB-BF9D-29DD6A1AD1BE}"/>
    <cellStyle name="Normal 6 3 3 5 4 2" xfId="21031" xr:uid="{611B2AF6-B0C3-41B7-9B95-015A5EE93FD0}"/>
    <cellStyle name="Normal 6 3 3 5 5" xfId="8674" xr:uid="{C95BD99C-C29E-40A5-849E-BDBBAF015B78}"/>
    <cellStyle name="Normal 6 3 3 5 5 2" xfId="22539" xr:uid="{4D0ABB3B-B0EA-4E2E-9AB0-638262C82FD5}"/>
    <cellStyle name="Normal 6 3 3 5 6" xfId="12294" xr:uid="{814EE917-C1AC-444F-83BF-3860DAE470A9}"/>
    <cellStyle name="Normal 6 3 3 5 6 2" xfId="26158" xr:uid="{AE38C9C5-3FEB-45C1-9B56-F357111CA1BB}"/>
    <cellStyle name="Normal 6 3 3 5 7" xfId="14039" xr:uid="{F1259D80-F24E-422C-A07A-A01A82CC9607}"/>
    <cellStyle name="Normal 6 3 3 5 7 2" xfId="27903" xr:uid="{CBAAC541-8D1F-4CFB-8F13-995137D3613B}"/>
    <cellStyle name="Normal 6 3 3 5 8" xfId="15587" xr:uid="{63D7D002-4B36-4911-8571-3803F78E6DD0}"/>
    <cellStyle name="Normal 6 3 3 6" xfId="2022" xr:uid="{64758753-6E36-4887-8FA9-819EBFE0122B}"/>
    <cellStyle name="Normal 6 3 3 6 2" xfId="3742" xr:uid="{B21322B1-4608-4E50-B3F9-C7FFA54DACD5}"/>
    <cellStyle name="Normal 6 3 3 6 2 2" xfId="17776" xr:uid="{78890A14-B7EE-4EB4-BA9D-9DA2A0314A27}"/>
    <cellStyle name="Normal 6 3 3 6 3" xfId="7668" xr:uid="{BD715987-6266-491D-8422-E0A9048D638B}"/>
    <cellStyle name="Normal 6 3 3 6 3 2" xfId="21537" xr:uid="{52051BF3-DA7B-428F-A161-0B975B508EB1}"/>
    <cellStyle name="Normal 6 3 3 6 4" xfId="9186" xr:uid="{635AF31B-BF0F-4AC1-9FD2-9963299037BF}"/>
    <cellStyle name="Normal 6 3 3 6 4 2" xfId="23051" xr:uid="{A23DD63E-B030-40AC-AB14-6417F5805798}"/>
    <cellStyle name="Normal 6 3 3 6 5" xfId="12800" xr:uid="{C6D9E43C-6EFA-4029-9DE7-A0C01A637B1B}"/>
    <cellStyle name="Normal 6 3 3 6 5 2" xfId="26664" xr:uid="{AAE17AC8-7DD1-4BD1-BFC3-AF5239474133}"/>
    <cellStyle name="Normal 6 3 3 6 6" xfId="14545" xr:uid="{DAFD4D93-EBE0-4FE2-B20E-1F45110D0A4F}"/>
    <cellStyle name="Normal 6 3 3 6 6 2" xfId="28409" xr:uid="{09404F2B-92A0-43AF-B859-59C8E0ABC92E}"/>
    <cellStyle name="Normal 6 3 3 6 7" xfId="16093" xr:uid="{C56A6666-9FBA-4984-BEEE-2BEF6F0FBD7A}"/>
    <cellStyle name="Normal 6 3 3 7" xfId="4736" xr:uid="{AF416511-B5DB-4DF5-971F-1BD9A09D310D}"/>
    <cellStyle name="Normal 6 3 3 7 2" xfId="10184" xr:uid="{844757A1-46BE-4564-99F2-00E7A7BDB285}"/>
    <cellStyle name="Normal 6 3 3 7 2 2" xfId="24049" xr:uid="{A7803B9C-E352-4B92-9A9B-7D7E84D003C0}"/>
    <cellStyle name="Normal 6 3 3 7 3" xfId="18770" xr:uid="{77D2F295-45D3-4F67-87BC-97F0B9EDE81F}"/>
    <cellStyle name="Normal 6 3 3 8" xfId="5212" xr:uid="{7B22595E-3BA9-4432-9DD2-EC98EEEA8F99}"/>
    <cellStyle name="Normal 6 3 3 8 2" xfId="10686" xr:uid="{FB321CA7-6E3B-4FBE-BD85-84950BD52C4A}"/>
    <cellStyle name="Normal 6 3 3 8 2 2" xfId="24551" xr:uid="{7C2DFB90-492D-4444-BACB-3868C7BE2BD7}"/>
    <cellStyle name="Normal 6 3 3 8 3" xfId="19246" xr:uid="{1461252A-1805-4448-BAB6-01CF4748E62F}"/>
    <cellStyle name="Normal 6 3 3 9" xfId="5714" xr:uid="{9AEFE010-2A2D-49B4-9B96-A3074F43ACCD}"/>
    <cellStyle name="Normal 6 3 3 9 2" xfId="11188" xr:uid="{4459F81E-DCAD-4E4B-AD42-BC986C900749}"/>
    <cellStyle name="Normal 6 3 3 9 2 2" xfId="25053" xr:uid="{30365F09-A5B5-4D2F-A2F2-2A0E66CD832E}"/>
    <cellStyle name="Normal 6 3 3 9 3" xfId="19748" xr:uid="{EDBAF8AB-2209-48CB-A9DA-7A5AE1BA2CBC}"/>
    <cellStyle name="Normal 6 3 4" xfId="1060" xr:uid="{450D744B-14EB-4A20-A9F7-074B9DDD779A}"/>
    <cellStyle name="Normal 6 3 4 10" xfId="6706" xr:uid="{26E67219-E0C2-4E33-814C-1DA389BB5652}"/>
    <cellStyle name="Normal 6 3 4 10 2" xfId="20577" xr:uid="{5C096DE2-CD45-4299-821D-3B281B45DC2D}"/>
    <cellStyle name="Normal 6 3 4 11" xfId="8230" xr:uid="{9464D642-F7C7-450E-921D-6E59EBE4C6DE}"/>
    <cellStyle name="Normal 6 3 4 11 2" xfId="22095" xr:uid="{4FAAFE97-B4AA-4DCC-9D85-DC793C2084BC}"/>
    <cellStyle name="Normal 6 3 4 12" xfId="11840" xr:uid="{00533776-F219-443E-AF27-E97CFA64AF1C}"/>
    <cellStyle name="Normal 6 3 4 12 2" xfId="25704" xr:uid="{CE98A3DD-00AF-4901-8E57-02444D9A48B9}"/>
    <cellStyle name="Normal 6 3 4 13" xfId="13585" xr:uid="{CCA701A9-6E81-4216-BE88-BB1667F4632A}"/>
    <cellStyle name="Normal 6 3 4 13 2" xfId="27449" xr:uid="{979FA200-4AEA-4323-9C82-4B739B67E9CD}"/>
    <cellStyle name="Normal 6 3 4 14" xfId="15133" xr:uid="{EC6EAD4D-E7DA-40E9-934C-64E155C4C6B0}"/>
    <cellStyle name="Normal 6 3 4 2" xfId="1184" xr:uid="{DB3A3CEC-453D-4EC0-BE1A-7AB6CD1174E6}"/>
    <cellStyle name="Normal 6 3 4 2 10" xfId="8354" xr:uid="{C2D7E87F-7DF9-4253-8D29-47BBC6317B8A}"/>
    <cellStyle name="Normal 6 3 4 2 10 2" xfId="22219" xr:uid="{6C6401A4-9F06-4967-B795-C92B7B7B143A}"/>
    <cellStyle name="Normal 6 3 4 2 11" xfId="11964" xr:uid="{AC6AEE7C-E828-4566-AFEE-7D96E20C2E34}"/>
    <cellStyle name="Normal 6 3 4 2 11 2" xfId="25828" xr:uid="{EB7CBD74-A89E-416A-80E4-082401D19A34}"/>
    <cellStyle name="Normal 6 3 4 2 12" xfId="13709" xr:uid="{70E07220-2413-4E02-ACCC-C94291FE2C2F}"/>
    <cellStyle name="Normal 6 3 4 2 12 2" xfId="27573" xr:uid="{3AE8544F-692C-4CC5-929D-60AD76F152B6}"/>
    <cellStyle name="Normal 6 3 4 2 13" xfId="15257" xr:uid="{2774C53E-8C4B-4B60-89AF-CF110678DC6A}"/>
    <cellStyle name="Normal 6 3 4 2 2" xfId="1432" xr:uid="{7D2BF90D-21BD-488D-9354-677C27B6986C}"/>
    <cellStyle name="Normal 6 3 4 2 2 10" xfId="12212" xr:uid="{F8BF877A-357E-4C95-8C10-BFB67B363236}"/>
    <cellStyle name="Normal 6 3 4 2 2 10 2" xfId="26076" xr:uid="{9D880396-E172-495F-A071-8C224003F17F}"/>
    <cellStyle name="Normal 6 3 4 2 2 11" xfId="13957" xr:uid="{D8DAD662-CE87-41CB-A5B1-7988897A51C4}"/>
    <cellStyle name="Normal 6 3 4 2 2 11 2" xfId="27821" xr:uid="{1B0E2B21-A423-4541-8EF9-FF07F301C74A}"/>
    <cellStyle name="Normal 6 3 4 2 2 12" xfId="15505" xr:uid="{F72C3955-AA24-4C71-8001-FEB004874567}"/>
    <cellStyle name="Normal 6 3 4 2 2 2" xfId="1938" xr:uid="{A89EF25D-C802-4836-B694-DE03DEBA81AE}"/>
    <cellStyle name="Normal 6 3 4 2 2 2 2" xfId="4660" xr:uid="{BCB94882-5AA5-42FF-BFF5-AD898F92872C}"/>
    <cellStyle name="Normal 6 3 4 2 2 2 2 2" xfId="10106" xr:uid="{0BA2DAE3-991A-46BE-BBF7-2049F258BAF7}"/>
    <cellStyle name="Normal 6 3 4 2 2 2 2 2 2" xfId="23971" xr:uid="{E43A89D7-C27F-4566-AAF0-344304A8A32F}"/>
    <cellStyle name="Normal 6 3 4 2 2 2 2 3" xfId="18694" xr:uid="{09D35898-CFD6-4BB7-81C6-8E1D94B412BB}"/>
    <cellStyle name="Normal 6 3 4 2 2 2 3" xfId="3650" xr:uid="{DD162443-8B51-449E-A924-25636532846D}"/>
    <cellStyle name="Normal 6 3 4 2 2 2 3 2" xfId="17692" xr:uid="{C0869003-A52A-47AC-A726-AE0CCAC23950}"/>
    <cellStyle name="Normal 6 3 4 2 2 2 4" xfId="7584" xr:uid="{0D0FF419-BDF7-453C-B5C3-E19ADE584658}"/>
    <cellStyle name="Normal 6 3 4 2 2 2 4 2" xfId="21455" xr:uid="{C2E7DC15-6E3C-4EB8-8286-4BA8898B4D3D}"/>
    <cellStyle name="Normal 6 3 4 2 2 2 5" xfId="9098" xr:uid="{243A738D-B0DA-4E27-80AF-CA5B3621F6DB}"/>
    <cellStyle name="Normal 6 3 4 2 2 2 5 2" xfId="22963" xr:uid="{9A6C2834-85E8-42AE-B9BC-6F14F7273C13}"/>
    <cellStyle name="Normal 6 3 4 2 2 2 6" xfId="12718" xr:uid="{84C8A306-AE2B-4092-984B-1E40861CF8E2}"/>
    <cellStyle name="Normal 6 3 4 2 2 2 6 2" xfId="26582" xr:uid="{06FF8543-1892-4173-80EA-B7D29E8A610D}"/>
    <cellStyle name="Normal 6 3 4 2 2 2 7" xfId="14463" xr:uid="{1F6B4BF5-06EE-4C61-BFD9-BAFB11C733B2}"/>
    <cellStyle name="Normal 6 3 4 2 2 2 7 2" xfId="28327" xr:uid="{9DC726C4-AFEF-48A7-9794-101261C33000}"/>
    <cellStyle name="Normal 6 3 4 2 2 2 8" xfId="16011" xr:uid="{6C41AA41-ACC5-4FFA-8D10-295941B2E777}"/>
    <cellStyle name="Normal 6 3 4 2 2 3" xfId="2446" xr:uid="{E55CD656-2F93-4FFA-8898-02FEA3FE8CE6}"/>
    <cellStyle name="Normal 6 3 4 2 2 3 2" xfId="4166" xr:uid="{C9E8F454-33C5-4064-9FB4-3013D736FB2C}"/>
    <cellStyle name="Normal 6 3 4 2 2 3 2 2" xfId="18200" xr:uid="{DD0FB70D-A54F-4241-A0A8-18209B58CB1C}"/>
    <cellStyle name="Normal 6 3 4 2 2 3 3" xfId="8092" xr:uid="{7A5E11F4-9CA9-4814-B12C-4436D019F0CA}"/>
    <cellStyle name="Normal 6 3 4 2 2 3 3 2" xfId="21961" xr:uid="{0288FE1F-80BC-4134-A2FA-C9C203666BC5}"/>
    <cellStyle name="Normal 6 3 4 2 2 3 4" xfId="9610" xr:uid="{BF4A123E-09EC-4F4D-A382-11608751E094}"/>
    <cellStyle name="Normal 6 3 4 2 2 3 4 2" xfId="23475" xr:uid="{FF9EB51B-23D6-4A42-8DF3-692ECA8972C7}"/>
    <cellStyle name="Normal 6 3 4 2 2 3 5" xfId="13224" xr:uid="{198731B6-7AC6-4C3C-A68A-773B3D1749B6}"/>
    <cellStyle name="Normal 6 3 4 2 2 3 5 2" xfId="27088" xr:uid="{37789501-7A3D-4481-84B4-085731BEFA69}"/>
    <cellStyle name="Normal 6 3 4 2 2 3 6" xfId="14969" xr:uid="{C5505174-148E-47F8-8004-3CAAC87AF787}"/>
    <cellStyle name="Normal 6 3 4 2 2 3 6 2" xfId="28833" xr:uid="{38DF0982-5EDB-4B7F-80FE-25C5383AE118}"/>
    <cellStyle name="Normal 6 3 4 2 2 3 7" xfId="16517" xr:uid="{1773AE31-CA16-4720-810E-62AF107060DF}"/>
    <cellStyle name="Normal 6 3 4 2 2 4" xfId="5138" xr:uid="{781D2EA8-4198-44B4-9A8B-CDBFD5E7A229}"/>
    <cellStyle name="Normal 6 3 4 2 2 4 2" xfId="10608" xr:uid="{567E2E40-6BD6-4393-B5F1-1CAAC083C501}"/>
    <cellStyle name="Normal 6 3 4 2 2 4 2 2" xfId="24473" xr:uid="{8B26017D-7CD7-4C45-872C-42F64E2FD090}"/>
    <cellStyle name="Normal 6 3 4 2 2 4 3" xfId="19172" xr:uid="{8BE60EA0-3480-4D4C-B04C-CBF85C86DDC2}"/>
    <cellStyle name="Normal 6 3 4 2 2 5" xfId="5636" xr:uid="{0684F033-0B82-489E-B250-90DBB7D7737B}"/>
    <cellStyle name="Normal 6 3 4 2 2 5 2" xfId="11110" xr:uid="{0A03A356-6291-40D5-B323-55609E9A8AB9}"/>
    <cellStyle name="Normal 6 3 4 2 2 5 2 2" xfId="24975" xr:uid="{DA1DF178-FF0D-4F4D-9C15-63E8F4449303}"/>
    <cellStyle name="Normal 6 3 4 2 2 5 3" xfId="19670" xr:uid="{913A48D6-1AE8-4C2B-B1A9-9D87D994A745}"/>
    <cellStyle name="Normal 6 3 4 2 2 6" xfId="6138" xr:uid="{37526613-CF83-4541-9D60-14895FDD1E5A}"/>
    <cellStyle name="Normal 6 3 4 2 2 6 2" xfId="11612" xr:uid="{A7AA2190-481E-463E-8D77-7E4C1CB3B6F6}"/>
    <cellStyle name="Normal 6 3 4 2 2 6 2 2" xfId="25477" xr:uid="{4508E15A-CBBE-4927-9964-C50B219141FE}"/>
    <cellStyle name="Normal 6 3 4 2 2 6 3" xfId="20172" xr:uid="{DAAFB6E2-CE6C-4FEB-BCE0-1B8D7E0287C3}"/>
    <cellStyle name="Normal 6 3 4 2 2 7" xfId="3156" xr:uid="{B71E4634-ADF0-4326-ADCE-D821D4C07ABD}"/>
    <cellStyle name="Normal 6 3 4 2 2 7 2" xfId="17198" xr:uid="{D385B409-AA1A-4EFE-A847-659767063DCB}"/>
    <cellStyle name="Normal 6 3 4 2 2 8" xfId="7078" xr:uid="{6F44D71B-8BDF-4A31-BB74-6358767C1878}"/>
    <cellStyle name="Normal 6 3 4 2 2 8 2" xfId="20949" xr:uid="{26E99B75-58FB-4C8F-AF79-BB20A0518DB1}"/>
    <cellStyle name="Normal 6 3 4 2 2 9" xfId="8602" xr:uid="{4A3C94A5-6F4F-4669-8619-E31A82A1BB60}"/>
    <cellStyle name="Normal 6 3 4 2 2 9 2" xfId="22467" xr:uid="{0C62D557-1596-413A-89D9-6E45B592BF4A}"/>
    <cellStyle name="Normal 6 3 4 2 3" xfId="1690" xr:uid="{AB94C0F8-168A-4ED1-B204-8134DC263306}"/>
    <cellStyle name="Normal 6 3 4 2 3 2" xfId="4412" xr:uid="{1E379F00-418F-4203-9950-BC1E85CDB470}"/>
    <cellStyle name="Normal 6 3 4 2 3 2 2" xfId="9858" xr:uid="{E0D5B430-39AF-4DDB-9B63-E1CC72750E95}"/>
    <cellStyle name="Normal 6 3 4 2 3 2 2 2" xfId="23723" xr:uid="{6A4083AA-4DE4-4FBA-ABCA-D75559E8F3DA}"/>
    <cellStyle name="Normal 6 3 4 2 3 2 3" xfId="18446" xr:uid="{538D53F3-098A-4728-9ADE-CAD4131B7F31}"/>
    <cellStyle name="Normal 6 3 4 2 3 3" xfId="3402" xr:uid="{122383FD-3FA5-4C85-81C8-9F9A76FD508C}"/>
    <cellStyle name="Normal 6 3 4 2 3 3 2" xfId="17444" xr:uid="{08219EAA-C345-475F-A622-B48F5F3BDDA2}"/>
    <cellStyle name="Normal 6 3 4 2 3 4" xfId="7336" xr:uid="{2EB1C8B3-233E-485E-940F-E53E2FE90E3B}"/>
    <cellStyle name="Normal 6 3 4 2 3 4 2" xfId="21207" xr:uid="{6413779F-843A-4187-B06A-AC15660F95BF}"/>
    <cellStyle name="Normal 6 3 4 2 3 5" xfId="8850" xr:uid="{E0D69304-A828-4334-800C-AFB8D07A5B40}"/>
    <cellStyle name="Normal 6 3 4 2 3 5 2" xfId="22715" xr:uid="{E2B762CD-06C6-4ADF-ACD3-BD17B5F5B43B}"/>
    <cellStyle name="Normal 6 3 4 2 3 6" xfId="12470" xr:uid="{7BB0A97C-3C0E-4AD1-8843-D09CEC36B03F}"/>
    <cellStyle name="Normal 6 3 4 2 3 6 2" xfId="26334" xr:uid="{7B33809C-0E4A-4B74-A961-DC93B4623172}"/>
    <cellStyle name="Normal 6 3 4 2 3 7" xfId="14215" xr:uid="{DBFDC02B-8923-472A-88C5-3FB94FA71709}"/>
    <cellStyle name="Normal 6 3 4 2 3 7 2" xfId="28079" xr:uid="{166AF1E8-2C2C-44C6-95BA-3BB324D0D327}"/>
    <cellStyle name="Normal 6 3 4 2 3 8" xfId="15763" xr:uid="{99888944-D288-4808-B726-4DC72411BE83}"/>
    <cellStyle name="Normal 6 3 4 2 4" xfId="2198" xr:uid="{CB15AC28-55FC-41C3-B206-C744AD91FF82}"/>
    <cellStyle name="Normal 6 3 4 2 4 2" xfId="3918" xr:uid="{151252C7-012B-4E0E-9EE7-91C7A4F7A9AB}"/>
    <cellStyle name="Normal 6 3 4 2 4 2 2" xfId="17952" xr:uid="{554D811B-9D5E-43C1-850C-5A47104BEA34}"/>
    <cellStyle name="Normal 6 3 4 2 4 3" xfId="7844" xr:uid="{98E3D93A-7A9E-4DC2-A3F4-395EC07CFF52}"/>
    <cellStyle name="Normal 6 3 4 2 4 3 2" xfId="21713" xr:uid="{D60185DB-7656-4C8F-AA81-ACBD314FD4FD}"/>
    <cellStyle name="Normal 6 3 4 2 4 4" xfId="9362" xr:uid="{C06CBEDB-63AF-4B4B-9ADA-56C4351AA53F}"/>
    <cellStyle name="Normal 6 3 4 2 4 4 2" xfId="23227" xr:uid="{29EF9DD5-4757-4306-A6DD-DF7912A8425E}"/>
    <cellStyle name="Normal 6 3 4 2 4 5" xfId="12976" xr:uid="{8C9BCCD6-1BC3-46C1-A0C5-B60B1E37D5F3}"/>
    <cellStyle name="Normal 6 3 4 2 4 5 2" xfId="26840" xr:uid="{BE9D2F8F-4253-42EA-9A26-8F3C3CFA51D3}"/>
    <cellStyle name="Normal 6 3 4 2 4 6" xfId="14721" xr:uid="{04895EFA-AC84-4738-8E39-D27C48B10392}"/>
    <cellStyle name="Normal 6 3 4 2 4 6 2" xfId="28585" xr:uid="{D4FB76BC-BB55-4C15-A16A-EF3F5784B7F9}"/>
    <cellStyle name="Normal 6 3 4 2 4 7" xfId="16269" xr:uid="{E675DAD4-C59E-4BC1-BE30-BEC13BEA1939}"/>
    <cellStyle name="Normal 6 3 4 2 5" xfId="4898" xr:uid="{00A8E409-1223-4949-92F0-381B36F81812}"/>
    <cellStyle name="Normal 6 3 4 2 5 2" xfId="10360" xr:uid="{8579DAC7-6D7F-400F-A89F-FED4F7856798}"/>
    <cellStyle name="Normal 6 3 4 2 5 2 2" xfId="24225" xr:uid="{D3708AAC-286C-403C-8C21-7CD8DB3CE3DD}"/>
    <cellStyle name="Normal 6 3 4 2 5 3" xfId="18932" xr:uid="{81E6F644-15CC-4B94-A320-8F5FEA737AEC}"/>
    <cellStyle name="Normal 6 3 4 2 6" xfId="5388" xr:uid="{190E8751-69C5-43F1-B72E-860BD4DE49D8}"/>
    <cellStyle name="Normal 6 3 4 2 6 2" xfId="10862" xr:uid="{327DB41C-CEE3-4FCB-AE8A-EF6A432FDBC0}"/>
    <cellStyle name="Normal 6 3 4 2 6 2 2" xfId="24727" xr:uid="{E5019085-4D44-4E1F-AD1C-D4DF174FC036}"/>
    <cellStyle name="Normal 6 3 4 2 6 3" xfId="19422" xr:uid="{291EF8AD-D0F4-4050-9C29-CC8752CEE6C5}"/>
    <cellStyle name="Normal 6 3 4 2 7" xfId="5890" xr:uid="{47BF3657-BA02-43FE-9090-38D268D8C92F}"/>
    <cellStyle name="Normal 6 3 4 2 7 2" xfId="11364" xr:uid="{AFAC9360-CE64-4DE2-B2CD-8B79712DA581}"/>
    <cellStyle name="Normal 6 3 4 2 7 2 2" xfId="25229" xr:uid="{90A0BD8E-7996-4F8A-AACB-0A4CDF50B7E6}"/>
    <cellStyle name="Normal 6 3 4 2 7 3" xfId="19924" xr:uid="{089266E5-F9AF-4707-A4CC-007377306330}"/>
    <cellStyle name="Normal 6 3 4 2 8" xfId="2914" xr:uid="{CCF4AE2E-8AB0-48F7-B4B0-A4C15AF86AAF}"/>
    <cellStyle name="Normal 6 3 4 2 8 2" xfId="16956" xr:uid="{D03F44DA-8C23-4AB0-9B16-7D6B19D6F01F}"/>
    <cellStyle name="Normal 6 3 4 2 9" xfId="6830" xr:uid="{32D6EAE9-AE61-4440-BD2C-01F45CD5F876}"/>
    <cellStyle name="Normal 6 3 4 2 9 2" xfId="20701" xr:uid="{770FAF14-59EA-4574-BC01-36CFE5CBE697}"/>
    <cellStyle name="Normal 6 3 4 3" xfId="1308" xr:uid="{CA8AE43D-6523-40E9-83EE-8B80C3279631}"/>
    <cellStyle name="Normal 6 3 4 3 10" xfId="12088" xr:uid="{97C34A93-0CA4-40D3-996C-21DABBC45CA2}"/>
    <cellStyle name="Normal 6 3 4 3 10 2" xfId="25952" xr:uid="{9260ABC4-25F7-46A6-99DB-8872646AAC0B}"/>
    <cellStyle name="Normal 6 3 4 3 11" xfId="13833" xr:uid="{12239BE0-9F7A-434A-B048-9C953A522A6F}"/>
    <cellStyle name="Normal 6 3 4 3 11 2" xfId="27697" xr:uid="{4A438862-C52B-4D2A-8C7A-B8D180A1F8F1}"/>
    <cellStyle name="Normal 6 3 4 3 12" xfId="15381" xr:uid="{D8D2A190-D8A6-4D55-AC69-1C45FC57321E}"/>
    <cellStyle name="Normal 6 3 4 3 2" xfId="1814" xr:uid="{D8D22DAB-2BA8-48C8-A268-B38B131D232C}"/>
    <cellStyle name="Normal 6 3 4 3 2 2" xfId="4536" xr:uid="{D7D1259E-D599-4DDC-83C6-8BE973F9E957}"/>
    <cellStyle name="Normal 6 3 4 3 2 2 2" xfId="9982" xr:uid="{B8DF2A15-F247-449B-AAEF-A362EC1444F6}"/>
    <cellStyle name="Normal 6 3 4 3 2 2 2 2" xfId="23847" xr:uid="{162ED87D-2E2A-49F0-8531-F04E0AA9C53F}"/>
    <cellStyle name="Normal 6 3 4 3 2 2 3" xfId="18570" xr:uid="{B47119D3-CF21-471B-96C5-AD7B4169AF1F}"/>
    <cellStyle name="Normal 6 3 4 3 2 3" xfId="3526" xr:uid="{B88F00CB-BA5F-4FEF-A92F-30312DE99021}"/>
    <cellStyle name="Normal 6 3 4 3 2 3 2" xfId="17568" xr:uid="{443BA428-6552-49D8-BF45-63F03E7E2EF6}"/>
    <cellStyle name="Normal 6 3 4 3 2 4" xfId="7460" xr:uid="{C2B45D05-2D02-48E4-BE75-5BB205C7DC69}"/>
    <cellStyle name="Normal 6 3 4 3 2 4 2" xfId="21331" xr:uid="{6CBF525B-6FCB-431B-9165-01FE0ED977E4}"/>
    <cellStyle name="Normal 6 3 4 3 2 5" xfId="8974" xr:uid="{452B207F-57B8-48CD-8190-BC8D1D89920E}"/>
    <cellStyle name="Normal 6 3 4 3 2 5 2" xfId="22839" xr:uid="{A481B21C-D98A-4F0B-9412-94C195CCB5BF}"/>
    <cellStyle name="Normal 6 3 4 3 2 6" xfId="12594" xr:uid="{51BA1475-4729-4157-A529-D5F4825C21A9}"/>
    <cellStyle name="Normal 6 3 4 3 2 6 2" xfId="26458" xr:uid="{7160C19B-E783-45E1-9C67-FF2699053E1A}"/>
    <cellStyle name="Normal 6 3 4 3 2 7" xfId="14339" xr:uid="{A47BC42C-C7A7-4FB4-B0F0-A66C18CBBC4B}"/>
    <cellStyle name="Normal 6 3 4 3 2 7 2" xfId="28203" xr:uid="{E7F515DC-5649-404C-9194-7808E1657F5B}"/>
    <cellStyle name="Normal 6 3 4 3 2 8" xfId="15887" xr:uid="{D02F8FE0-17C1-4688-A485-B6DEE9C233EE}"/>
    <cellStyle name="Normal 6 3 4 3 3" xfId="2322" xr:uid="{6ACF01EB-437B-49B9-88DA-2AF2C3AC4A05}"/>
    <cellStyle name="Normal 6 3 4 3 3 2" xfId="4042" xr:uid="{79B59B8B-DC45-460A-A173-20A26398D9EB}"/>
    <cellStyle name="Normal 6 3 4 3 3 2 2" xfId="18076" xr:uid="{302554AF-7469-4FBA-8419-010D2D242919}"/>
    <cellStyle name="Normal 6 3 4 3 3 3" xfId="7968" xr:uid="{C6AF0B1E-E29E-4645-BEE2-E6C11B57AA4E}"/>
    <cellStyle name="Normal 6 3 4 3 3 3 2" xfId="21837" xr:uid="{482275C4-FBCB-4AF9-8BDF-1B0A7E75B449}"/>
    <cellStyle name="Normal 6 3 4 3 3 4" xfId="9486" xr:uid="{46CB4EEB-DEAF-4175-A63A-63CA2408142D}"/>
    <cellStyle name="Normal 6 3 4 3 3 4 2" xfId="23351" xr:uid="{31B0FBFE-8078-45EB-A2BE-910458285BA0}"/>
    <cellStyle name="Normal 6 3 4 3 3 5" xfId="13100" xr:uid="{8DFCC0BA-4F2F-4E89-AF82-BB1E4A693838}"/>
    <cellStyle name="Normal 6 3 4 3 3 5 2" xfId="26964" xr:uid="{3C8F70A8-9222-4AD0-A4EB-31B1970BA9B0}"/>
    <cellStyle name="Normal 6 3 4 3 3 6" xfId="14845" xr:uid="{F4AAD962-24F7-406E-92AC-FFD010FFAB6A}"/>
    <cellStyle name="Normal 6 3 4 3 3 6 2" xfId="28709" xr:uid="{6FDE1D71-40C8-424F-AD02-B081B2C1A223}"/>
    <cellStyle name="Normal 6 3 4 3 3 7" xfId="16393" xr:uid="{D4A933E5-CDA6-47F5-909D-2C656D9727FF}"/>
    <cellStyle name="Normal 6 3 4 3 4" xfId="5014" xr:uid="{80808045-8463-4080-A167-7BC9BF814E47}"/>
    <cellStyle name="Normal 6 3 4 3 4 2" xfId="10484" xr:uid="{DE262508-6E07-48DF-8EAC-C8FB3A84E330}"/>
    <cellStyle name="Normal 6 3 4 3 4 2 2" xfId="24349" xr:uid="{65334C82-9040-4838-BA2A-0839E7FDB803}"/>
    <cellStyle name="Normal 6 3 4 3 4 3" xfId="19048" xr:uid="{076043F2-0321-4119-86CD-8EF54B3EC785}"/>
    <cellStyle name="Normal 6 3 4 3 5" xfId="5512" xr:uid="{65E4EC38-D689-4B22-91DF-81C8687EB12F}"/>
    <cellStyle name="Normal 6 3 4 3 5 2" xfId="10986" xr:uid="{253857C9-1E66-4D09-A9AB-05C94C7FB1E1}"/>
    <cellStyle name="Normal 6 3 4 3 5 2 2" xfId="24851" xr:uid="{36346044-4797-429B-B2BA-28A95C016D09}"/>
    <cellStyle name="Normal 6 3 4 3 5 3" xfId="19546" xr:uid="{24CBE81E-AD67-4381-AF44-82A30DA95AFB}"/>
    <cellStyle name="Normal 6 3 4 3 6" xfId="6014" xr:uid="{6C8C76D1-CBB1-4916-928D-ABF3B592932D}"/>
    <cellStyle name="Normal 6 3 4 3 6 2" xfId="11488" xr:uid="{C242FBDA-8440-4AC6-8FD6-29CFAE061ECC}"/>
    <cellStyle name="Normal 6 3 4 3 6 2 2" xfId="25353" xr:uid="{BD7C4C12-2832-4505-A8C0-A1833BD88B85}"/>
    <cellStyle name="Normal 6 3 4 3 6 3" xfId="20048" xr:uid="{FEC2723A-EC47-4508-829C-3FC38886BB69}"/>
    <cellStyle name="Normal 6 3 4 3 7" xfId="3032" xr:uid="{A04D9A0A-7CB9-4625-A033-66B9FBB76D2F}"/>
    <cellStyle name="Normal 6 3 4 3 7 2" xfId="17074" xr:uid="{8F556A70-10A8-40E0-964F-45E41C94AB68}"/>
    <cellStyle name="Normal 6 3 4 3 8" xfId="6954" xr:uid="{CD99E394-44AD-49AE-9031-ACC68DE2A34D}"/>
    <cellStyle name="Normal 6 3 4 3 8 2" xfId="20825" xr:uid="{DF65991D-3347-406D-A82B-DDBA4C22EE9B}"/>
    <cellStyle name="Normal 6 3 4 3 9" xfId="8478" xr:uid="{6E400D34-F0C0-44DE-80D7-869EA493EA5F}"/>
    <cellStyle name="Normal 6 3 4 3 9 2" xfId="22343" xr:uid="{EA2EFF07-5357-4DFE-9BE1-3CE3B22AC930}"/>
    <cellStyle name="Normal 6 3 4 4" xfId="1566" xr:uid="{232F2529-8BF9-4A59-9D7F-0BB659CDA044}"/>
    <cellStyle name="Normal 6 3 4 4 2" xfId="4288" xr:uid="{8BCC0772-F0BA-43FD-8F0E-2ECE31AB7FCD}"/>
    <cellStyle name="Normal 6 3 4 4 2 2" xfId="9734" xr:uid="{A7623755-620E-4E2F-B712-AD52AE4F6A4B}"/>
    <cellStyle name="Normal 6 3 4 4 2 2 2" xfId="23599" xr:uid="{E2792ED1-60D9-45E4-AD3E-90F7BCB885A3}"/>
    <cellStyle name="Normal 6 3 4 4 2 3" xfId="18322" xr:uid="{983E41DF-F13F-4D1E-819D-A08892618AC7}"/>
    <cellStyle name="Normal 6 3 4 4 3" xfId="3278" xr:uid="{55D58862-6FC0-4BD9-801F-E1454A1A2551}"/>
    <cellStyle name="Normal 6 3 4 4 3 2" xfId="17320" xr:uid="{85D2EA7F-7DB0-4B23-84C1-4ABAC725E127}"/>
    <cellStyle name="Normal 6 3 4 4 4" xfId="7212" xr:uid="{DBED0900-E182-464C-9AC9-B6BEF981A89C}"/>
    <cellStyle name="Normal 6 3 4 4 4 2" xfId="21083" xr:uid="{894CC47C-2792-4E44-B53A-AFDCB29851FF}"/>
    <cellStyle name="Normal 6 3 4 4 5" xfId="8726" xr:uid="{864D464F-B046-483A-AD87-8E48A3779B0D}"/>
    <cellStyle name="Normal 6 3 4 4 5 2" xfId="22591" xr:uid="{6CF8E7E1-0734-450D-A267-6173DE4A440C}"/>
    <cellStyle name="Normal 6 3 4 4 6" xfId="12346" xr:uid="{7B62C490-EE32-4765-ABC9-0646EE0EEE03}"/>
    <cellStyle name="Normal 6 3 4 4 6 2" xfId="26210" xr:uid="{91B52CED-1A10-43CC-84E8-DA6B8D8F1F64}"/>
    <cellStyle name="Normal 6 3 4 4 7" xfId="14091" xr:uid="{B291568A-A4A2-4DF4-8D64-0685C8847792}"/>
    <cellStyle name="Normal 6 3 4 4 7 2" xfId="27955" xr:uid="{471262EB-4CE9-41EE-A914-484CCB73D4F3}"/>
    <cellStyle name="Normal 6 3 4 4 8" xfId="15639" xr:uid="{25CB1EFE-9D4A-48CF-B4E0-E1C3A8E8FAE2}"/>
    <cellStyle name="Normal 6 3 4 5" xfId="2074" xr:uid="{B6D19A19-5B15-4CEE-BEA1-8933EADC706A}"/>
    <cellStyle name="Normal 6 3 4 5 2" xfId="3794" xr:uid="{78CE2704-596C-4E33-93A1-8E349D63AC47}"/>
    <cellStyle name="Normal 6 3 4 5 2 2" xfId="17828" xr:uid="{F60F8C31-EEE8-4025-B396-0DDF8D48122E}"/>
    <cellStyle name="Normal 6 3 4 5 3" xfId="7720" xr:uid="{5DCCB046-51CC-4153-9890-3A228B0521D6}"/>
    <cellStyle name="Normal 6 3 4 5 3 2" xfId="21589" xr:uid="{3B1F3277-9F92-441C-BDBA-2DF9C250166D}"/>
    <cellStyle name="Normal 6 3 4 5 4" xfId="9238" xr:uid="{A0CCEC68-0ADF-4FAA-A367-F60F6F16447A}"/>
    <cellStyle name="Normal 6 3 4 5 4 2" xfId="23103" xr:uid="{7E9677B2-16FA-472C-89C5-0539B3F795EF}"/>
    <cellStyle name="Normal 6 3 4 5 5" xfId="12852" xr:uid="{EC91C10F-5C05-4BFD-86A2-CEA305AA4886}"/>
    <cellStyle name="Normal 6 3 4 5 5 2" xfId="26716" xr:uid="{0E2F4E47-12FC-4756-BB5F-EC4D8D33B9F8}"/>
    <cellStyle name="Normal 6 3 4 5 6" xfId="14597" xr:uid="{99634566-1DBE-4FCD-9BF1-FADEE4F2102B}"/>
    <cellStyle name="Normal 6 3 4 5 6 2" xfId="28461" xr:uid="{F00C548E-4B5C-4743-92A4-1A5810B9B337}"/>
    <cellStyle name="Normal 6 3 4 5 7" xfId="16145" xr:uid="{2B1DD348-30FB-4396-8245-99AD49B87F9C}"/>
    <cellStyle name="Normal 6 3 4 6" xfId="4782" xr:uid="{001E82C7-28B7-4C3F-B3BA-DA8C8235E101}"/>
    <cellStyle name="Normal 6 3 4 6 2" xfId="10236" xr:uid="{7C1C8E3E-4371-4BE8-B854-BA4A259BBADD}"/>
    <cellStyle name="Normal 6 3 4 6 2 2" xfId="24101" xr:uid="{27FB4FE5-AB3D-4443-B83C-83EDB0B42545}"/>
    <cellStyle name="Normal 6 3 4 6 3" xfId="18816" xr:uid="{FB166D40-056A-4345-8FF1-9F173D75FF91}"/>
    <cellStyle name="Normal 6 3 4 7" xfId="5264" xr:uid="{E661C5E3-0A2A-49E5-B4F3-23CE0C688DBE}"/>
    <cellStyle name="Normal 6 3 4 7 2" xfId="10738" xr:uid="{DB591C3C-5099-42B0-A094-4448564456B3}"/>
    <cellStyle name="Normal 6 3 4 7 2 2" xfId="24603" xr:uid="{DAC5B44F-B336-4FCA-8C2B-0692856A0BBF}"/>
    <cellStyle name="Normal 6 3 4 7 3" xfId="19298" xr:uid="{602E305E-B11B-4B00-BA1E-77099FE25CC0}"/>
    <cellStyle name="Normal 6 3 4 8" xfId="5766" xr:uid="{EFA2F5CD-E538-4DDD-8C72-D63BFF35FB04}"/>
    <cellStyle name="Normal 6 3 4 8 2" xfId="11240" xr:uid="{D466DC10-31E7-4EA9-9117-F182B31B20DF}"/>
    <cellStyle name="Normal 6 3 4 8 2 2" xfId="25105" xr:uid="{C53BC3A3-5D64-4F49-9904-3AE1809B6DDB}"/>
    <cellStyle name="Normal 6 3 4 8 3" xfId="19800" xr:uid="{A4072701-5FC1-47F0-B460-6A1E398EB6DC}"/>
    <cellStyle name="Normal 6 3 4 9" xfId="2798" xr:uid="{9F78F08A-2DFD-430F-969A-311A71E0FF95}"/>
    <cellStyle name="Normal 6 3 4 9 2" xfId="16840" xr:uid="{424A0C7A-65B9-41BF-9D11-6E313C63EBDE}"/>
    <cellStyle name="Normal 6 3 5" xfId="1090" xr:uid="{6D58D323-67D2-4AD0-8E66-BECA7AD40F9E}"/>
    <cellStyle name="Normal 6 3 5 10" xfId="8260" xr:uid="{7C9CB631-3F2B-4661-8297-420395C900F3}"/>
    <cellStyle name="Normal 6 3 5 10 2" xfId="22125" xr:uid="{A11BB7C8-68FF-4BCC-8CCD-08A8915D59AF}"/>
    <cellStyle name="Normal 6 3 5 11" xfId="11870" xr:uid="{B82308BD-2428-4B9C-9699-E8539C6B2D60}"/>
    <cellStyle name="Normal 6 3 5 11 2" xfId="25734" xr:uid="{6782AF0E-C1EC-430E-A8E0-A4F383F1791D}"/>
    <cellStyle name="Normal 6 3 5 12" xfId="13615" xr:uid="{5B589AE6-3C0F-4F29-B4D3-E90903723556}"/>
    <cellStyle name="Normal 6 3 5 12 2" xfId="27479" xr:uid="{B1DF02E8-6445-4995-A4D7-4386245C8B1F}"/>
    <cellStyle name="Normal 6 3 5 13" xfId="15163" xr:uid="{C5BFC0F6-87EE-4827-9601-A4AA3C01791D}"/>
    <cellStyle name="Normal 6 3 5 2" xfId="1338" xr:uid="{1E47E12D-CC64-4206-BA33-32458F0995B9}"/>
    <cellStyle name="Normal 6 3 5 2 10" xfId="12118" xr:uid="{2FBC3798-8B07-4039-8F1F-F89B32389FE6}"/>
    <cellStyle name="Normal 6 3 5 2 10 2" xfId="25982" xr:uid="{C723FDC2-BEB0-45B0-B330-12210D7315AB}"/>
    <cellStyle name="Normal 6 3 5 2 11" xfId="13863" xr:uid="{DD60CBB0-0695-49A8-8007-66C98A7C2515}"/>
    <cellStyle name="Normal 6 3 5 2 11 2" xfId="27727" xr:uid="{41239A44-13F6-4F40-A024-6FA9D02BD86E}"/>
    <cellStyle name="Normal 6 3 5 2 12" xfId="15411" xr:uid="{4DABC265-6277-41AD-8FEA-35B8C40F9A5D}"/>
    <cellStyle name="Normal 6 3 5 2 2" xfId="1844" xr:uid="{A07EE84B-1ECC-41B7-BDC8-BE5B16D6AD0D}"/>
    <cellStyle name="Normal 6 3 5 2 2 2" xfId="4566" xr:uid="{D591A363-DC2F-4DC5-914D-0917876003AE}"/>
    <cellStyle name="Normal 6 3 5 2 2 2 2" xfId="10012" xr:uid="{7FABC420-1DF8-4323-BF6E-0F9F06473C65}"/>
    <cellStyle name="Normal 6 3 5 2 2 2 2 2" xfId="23877" xr:uid="{7A933FD9-9501-489F-9A41-3F62AD2B940E}"/>
    <cellStyle name="Normal 6 3 5 2 2 2 3" xfId="18600" xr:uid="{E0F57A63-678E-4678-8FEE-1F40B8F86215}"/>
    <cellStyle name="Normal 6 3 5 2 2 3" xfId="3556" xr:uid="{7A9F9667-6BF8-4825-B35A-9B4B57E73215}"/>
    <cellStyle name="Normal 6 3 5 2 2 3 2" xfId="17598" xr:uid="{ED8B85CC-A16A-44C9-86D3-7149BD1D3C55}"/>
    <cellStyle name="Normal 6 3 5 2 2 4" xfId="7490" xr:uid="{3AFAA988-4D0F-415B-B017-5CD5F1DB8557}"/>
    <cellStyle name="Normal 6 3 5 2 2 4 2" xfId="21361" xr:uid="{28921C75-1F9C-4141-8AE4-FEEB0A22FA71}"/>
    <cellStyle name="Normal 6 3 5 2 2 5" xfId="9004" xr:uid="{77F62157-19D1-4F05-81DE-CCF09EA8EE8B}"/>
    <cellStyle name="Normal 6 3 5 2 2 5 2" xfId="22869" xr:uid="{EFC5E9DF-ABA8-4B49-B17C-05FA5A9FAF24}"/>
    <cellStyle name="Normal 6 3 5 2 2 6" xfId="12624" xr:uid="{D6747DB3-E99D-4BD1-89EB-1452AED0F3E7}"/>
    <cellStyle name="Normal 6 3 5 2 2 6 2" xfId="26488" xr:uid="{AECD99A2-9691-49C2-A4E3-5FFA1C662B3D}"/>
    <cellStyle name="Normal 6 3 5 2 2 7" xfId="14369" xr:uid="{EE2B0D1C-0840-4C24-B072-6626832C1AC6}"/>
    <cellStyle name="Normal 6 3 5 2 2 7 2" xfId="28233" xr:uid="{EC74A41D-5E37-47F1-8BA3-DCDE5C8F9C13}"/>
    <cellStyle name="Normal 6 3 5 2 2 8" xfId="15917" xr:uid="{52256472-25FD-4ABA-96FE-D61C31ECF8B3}"/>
    <cellStyle name="Normal 6 3 5 2 3" xfId="2352" xr:uid="{DEF90C2D-75E3-4ED5-A0D8-A464A1B70EC0}"/>
    <cellStyle name="Normal 6 3 5 2 3 2" xfId="4072" xr:uid="{3501B23A-95C7-4547-ABC1-A1FF498B5C6B}"/>
    <cellStyle name="Normal 6 3 5 2 3 2 2" xfId="18106" xr:uid="{8FDAFBAC-82BB-4CD1-9C26-C4E0103D2333}"/>
    <cellStyle name="Normal 6 3 5 2 3 3" xfId="7998" xr:uid="{C02C13C6-F3BE-4610-B672-4C7DC270B4B9}"/>
    <cellStyle name="Normal 6 3 5 2 3 3 2" xfId="21867" xr:uid="{3052E673-E907-457C-9346-7C295EB1056B}"/>
    <cellStyle name="Normal 6 3 5 2 3 4" xfId="9516" xr:uid="{AC60ED65-DB24-4001-A52F-9AB87684A851}"/>
    <cellStyle name="Normal 6 3 5 2 3 4 2" xfId="23381" xr:uid="{5E085D0B-9077-4828-92F1-24817186C89A}"/>
    <cellStyle name="Normal 6 3 5 2 3 5" xfId="13130" xr:uid="{55245AD4-DEBE-41BD-A194-4C5730EA7B2C}"/>
    <cellStyle name="Normal 6 3 5 2 3 5 2" xfId="26994" xr:uid="{87FE1B6A-7B07-4A72-9BCF-DD0A8D91AF81}"/>
    <cellStyle name="Normal 6 3 5 2 3 6" xfId="14875" xr:uid="{E388D7A3-590E-4271-BDE0-C56248DAED3F}"/>
    <cellStyle name="Normal 6 3 5 2 3 6 2" xfId="28739" xr:uid="{A497A3D4-6393-439E-A5D4-2AEABDB802A7}"/>
    <cellStyle name="Normal 6 3 5 2 3 7" xfId="16423" xr:uid="{07AC1983-45EB-4F88-BDBB-86B56B7D1ABD}"/>
    <cellStyle name="Normal 6 3 5 2 4" xfId="5044" xr:uid="{7B6ACC74-EE48-4AD0-B7F9-D0E1F6FDEC61}"/>
    <cellStyle name="Normal 6 3 5 2 4 2" xfId="10514" xr:uid="{02A027D5-AC1C-4B3E-9E67-0C62E0576145}"/>
    <cellStyle name="Normal 6 3 5 2 4 2 2" xfId="24379" xr:uid="{AF362677-4F72-4656-8008-CC1DE5A69EBF}"/>
    <cellStyle name="Normal 6 3 5 2 4 3" xfId="19078" xr:uid="{D93AC4C7-9595-4860-AFDB-7DFB4B8D6075}"/>
    <cellStyle name="Normal 6 3 5 2 5" xfId="5542" xr:uid="{4C0200A0-7F52-4648-91AE-EDFE43C27112}"/>
    <cellStyle name="Normal 6 3 5 2 5 2" xfId="11016" xr:uid="{2A3CA097-DDAF-4F62-903B-297D11874FD7}"/>
    <cellStyle name="Normal 6 3 5 2 5 2 2" xfId="24881" xr:uid="{0AD7EF77-53DD-458A-9C8C-2D9F387BFED3}"/>
    <cellStyle name="Normal 6 3 5 2 5 3" xfId="19576" xr:uid="{05FDE071-0AEE-4651-930D-29C6B4CCCDDC}"/>
    <cellStyle name="Normal 6 3 5 2 6" xfId="6044" xr:uid="{455FBC20-0B6B-42F3-BFD4-43EB2DD31821}"/>
    <cellStyle name="Normal 6 3 5 2 6 2" xfId="11518" xr:uid="{D9900C02-8529-47BA-9043-A34316000970}"/>
    <cellStyle name="Normal 6 3 5 2 6 2 2" xfId="25383" xr:uid="{D97582EA-E253-454B-BBC9-9793E161DF68}"/>
    <cellStyle name="Normal 6 3 5 2 6 3" xfId="20078" xr:uid="{D6230173-4F25-4B37-AAFF-D6948686DF05}"/>
    <cellStyle name="Normal 6 3 5 2 7" xfId="3062" xr:uid="{F8A76CCD-21E3-4FBE-AFFE-3F606F88E7E6}"/>
    <cellStyle name="Normal 6 3 5 2 7 2" xfId="17104" xr:uid="{BD60F137-427E-4CB7-ADE9-61DD1E2E2FA8}"/>
    <cellStyle name="Normal 6 3 5 2 8" xfId="6984" xr:uid="{E10AB8CC-B4D0-4C8A-AEE1-71019BCC7BA8}"/>
    <cellStyle name="Normal 6 3 5 2 8 2" xfId="20855" xr:uid="{725E8CDA-5E17-4653-A3EC-1F7F589580AF}"/>
    <cellStyle name="Normal 6 3 5 2 9" xfId="8508" xr:uid="{24891606-3413-45CC-AA9F-98AADDC031D0}"/>
    <cellStyle name="Normal 6 3 5 2 9 2" xfId="22373" xr:uid="{295CCF10-1FD2-4820-B0FB-DA5E5291BEDE}"/>
    <cellStyle name="Normal 6 3 5 3" xfId="1596" xr:uid="{B4BFB12C-ED4A-415D-93A1-9970B1BE1E69}"/>
    <cellStyle name="Normal 6 3 5 3 2" xfId="4318" xr:uid="{2E2418E7-E800-4030-8A3E-962E7B3F402C}"/>
    <cellStyle name="Normal 6 3 5 3 2 2" xfId="9764" xr:uid="{E4EEB262-1C1F-4F52-A139-329247818CF9}"/>
    <cellStyle name="Normal 6 3 5 3 2 2 2" xfId="23629" xr:uid="{8C88D0A3-EBE5-4A52-AF94-9F140771BA88}"/>
    <cellStyle name="Normal 6 3 5 3 2 3" xfId="18352" xr:uid="{0D9B6C4B-A08C-4D2B-B657-0E3EFD848EDD}"/>
    <cellStyle name="Normal 6 3 5 3 3" xfId="3308" xr:uid="{3D5DE818-0DC2-42D7-A7D8-D2B483A6C0CA}"/>
    <cellStyle name="Normal 6 3 5 3 3 2" xfId="17350" xr:uid="{A1B389F7-B7B5-4501-9203-B4C079672063}"/>
    <cellStyle name="Normal 6 3 5 3 4" xfId="7242" xr:uid="{A1025C54-CA6E-4066-914B-83C21ED95064}"/>
    <cellStyle name="Normal 6 3 5 3 4 2" xfId="21113" xr:uid="{8A0AA644-EED4-43E8-8185-E2DF5C163DD6}"/>
    <cellStyle name="Normal 6 3 5 3 5" xfId="8756" xr:uid="{8564E419-F780-458E-9C64-08296D694A95}"/>
    <cellStyle name="Normal 6 3 5 3 5 2" xfId="22621" xr:uid="{53CEBE1E-6B96-44BA-8F55-D0DE7D1432A1}"/>
    <cellStyle name="Normal 6 3 5 3 6" xfId="12376" xr:uid="{EB6D5E7E-123E-40C3-ABDD-CF34515803C1}"/>
    <cellStyle name="Normal 6 3 5 3 6 2" xfId="26240" xr:uid="{48EBBE18-C96C-423E-B6AA-3C128A797B67}"/>
    <cellStyle name="Normal 6 3 5 3 7" xfId="14121" xr:uid="{5A8AB57C-7C2C-455F-BB13-0508FC63E1FC}"/>
    <cellStyle name="Normal 6 3 5 3 7 2" xfId="27985" xr:uid="{3A78DCB4-91D2-46D6-83F6-C848CB73D5E1}"/>
    <cellStyle name="Normal 6 3 5 3 8" xfId="15669" xr:uid="{942BFEC2-A501-46CE-BBCF-BEF57EE8F407}"/>
    <cellStyle name="Normal 6 3 5 4" xfId="2104" xr:uid="{FD93C93C-20CC-4E0C-9F48-93720FE9C1F9}"/>
    <cellStyle name="Normal 6 3 5 4 2" xfId="3824" xr:uid="{414C7E57-946D-4797-B4D3-171B4F1EC6B1}"/>
    <cellStyle name="Normal 6 3 5 4 2 2" xfId="17858" xr:uid="{B8CD1AA5-06AF-4868-BCCA-2D629FB0D6F1}"/>
    <cellStyle name="Normal 6 3 5 4 3" xfId="7750" xr:uid="{637143B2-6133-42F3-B95D-E1265E82D7EC}"/>
    <cellStyle name="Normal 6 3 5 4 3 2" xfId="21619" xr:uid="{325E8621-BFC8-439F-8A14-DC885B246813}"/>
    <cellStyle name="Normal 6 3 5 4 4" xfId="9268" xr:uid="{6C71D075-6CB3-40F1-830F-D277819C7BD2}"/>
    <cellStyle name="Normal 6 3 5 4 4 2" xfId="23133" xr:uid="{BCA2FB37-B07E-458E-B9F3-FB0C11F37230}"/>
    <cellStyle name="Normal 6 3 5 4 5" xfId="12882" xr:uid="{B28C1098-0126-4785-AE36-758691DA22DF}"/>
    <cellStyle name="Normal 6 3 5 4 5 2" xfId="26746" xr:uid="{8ADD2087-1A18-4D0F-989E-6DA54A016157}"/>
    <cellStyle name="Normal 6 3 5 4 6" xfId="14627" xr:uid="{C63EAA8D-39E0-4B39-A16D-073A1207C2E6}"/>
    <cellStyle name="Normal 6 3 5 4 6 2" xfId="28491" xr:uid="{7977CF79-5F5A-413D-812A-4469F505CD0D}"/>
    <cellStyle name="Normal 6 3 5 4 7" xfId="16175" xr:uid="{3B37E750-0A4C-428B-B336-78AD145F93ED}"/>
    <cellStyle name="Normal 6 3 5 5" xfId="4810" xr:uid="{56723349-F295-4A84-A425-17B19086EDF3}"/>
    <cellStyle name="Normal 6 3 5 5 2" xfId="10266" xr:uid="{1498878C-B27B-4618-8732-565DDC5AB382}"/>
    <cellStyle name="Normal 6 3 5 5 2 2" xfId="24131" xr:uid="{0035594F-DCD8-482D-B950-B735AC43852C}"/>
    <cellStyle name="Normal 6 3 5 5 3" xfId="18844" xr:uid="{7A3962D6-E528-44D5-9037-ADB39F4FEFAF}"/>
    <cellStyle name="Normal 6 3 5 6" xfId="5294" xr:uid="{DE29B1ED-8C97-4C96-98CE-C3C2CDEDEB67}"/>
    <cellStyle name="Normal 6 3 5 6 2" xfId="10768" xr:uid="{F0BA8F72-E66A-46BB-9754-3D2A24D681E4}"/>
    <cellStyle name="Normal 6 3 5 6 2 2" xfId="24633" xr:uid="{4A8A82CB-CCDE-4284-8977-8D7A03FE4B76}"/>
    <cellStyle name="Normal 6 3 5 6 3" xfId="19328" xr:uid="{BDC90D69-70E0-4F08-86EC-12BE0BB0E424}"/>
    <cellStyle name="Normal 6 3 5 7" xfId="5796" xr:uid="{1632BE06-E479-4792-AB3A-D51F16DFDA2A}"/>
    <cellStyle name="Normal 6 3 5 7 2" xfId="11270" xr:uid="{BB654812-202B-4C82-B199-2994E17991DE}"/>
    <cellStyle name="Normal 6 3 5 7 2 2" xfId="25135" xr:uid="{592CF48D-175D-4AF3-9EB6-495AFAF6DC63}"/>
    <cellStyle name="Normal 6 3 5 7 3" xfId="19830" xr:uid="{01D19C9B-7605-4E7E-8E19-23D2B7D8D624}"/>
    <cellStyle name="Normal 6 3 5 8" xfId="2826" xr:uid="{A6CD735C-141A-4770-91A5-4D675D445365}"/>
    <cellStyle name="Normal 6 3 5 8 2" xfId="16868" xr:uid="{7C0CC3F7-B40E-40BE-A567-76777896BA66}"/>
    <cellStyle name="Normal 6 3 5 9" xfId="6736" xr:uid="{CC916B1E-2A26-4939-A275-BD0970E5DA61}"/>
    <cellStyle name="Normal 6 3 5 9 2" xfId="20607" xr:uid="{49AA153A-F7DF-4A67-8A1D-1E827E7534C1}"/>
    <cellStyle name="Normal 6 3 6" xfId="958" xr:uid="{F68FD893-ECA6-4460-939A-40410433417E}"/>
    <cellStyle name="Normal 6 3 6 10" xfId="11746" xr:uid="{F7AF0731-37D2-40E0-A503-BD24F9D43524}"/>
    <cellStyle name="Normal 6 3 6 10 2" xfId="25610" xr:uid="{0E15A03F-78F9-4FFA-B9FE-B21D69CE0FE9}"/>
    <cellStyle name="Normal 6 3 6 11" xfId="13491" xr:uid="{C33B5B56-49FB-446F-9147-CB3FF7FDA40C}"/>
    <cellStyle name="Normal 6 3 6 11 2" xfId="27355" xr:uid="{2F71E544-8054-4B59-AF51-1518600F2BA7}"/>
    <cellStyle name="Normal 6 3 6 12" xfId="15039" xr:uid="{B7BB11BA-C648-43AF-BD0F-F4B8C39FC817}"/>
    <cellStyle name="Normal 6 3 6 2" xfId="1472" xr:uid="{407EDB99-CF8C-4B70-9C36-6CC9AE607143}"/>
    <cellStyle name="Normal 6 3 6 2 2" xfId="4442" xr:uid="{267C5540-DAF9-47CB-B579-EC48FA816786}"/>
    <cellStyle name="Normal 6 3 6 2 2 2" xfId="9888" xr:uid="{A6AFC207-16FC-4777-85CC-31AEFFC0E2A8}"/>
    <cellStyle name="Normal 6 3 6 2 2 2 2" xfId="23753" xr:uid="{A36B490F-BF2D-420E-872E-C3B74D1B6474}"/>
    <cellStyle name="Normal 6 3 6 2 2 3" xfId="18476" xr:uid="{0F6BAB5B-0FCE-419F-A001-23D9CE2A72A4}"/>
    <cellStyle name="Normal 6 3 6 2 3" xfId="3432" xr:uid="{54161395-F31A-4EE7-AADC-ABDD30AC4FFA}"/>
    <cellStyle name="Normal 6 3 6 2 3 2" xfId="17474" xr:uid="{3290CE2C-B4BB-476B-8A4A-E73BAA535647}"/>
    <cellStyle name="Normal 6 3 6 2 4" xfId="7118" xr:uid="{0100BD86-216C-4A4B-98EB-ABE3D26863F4}"/>
    <cellStyle name="Normal 6 3 6 2 4 2" xfId="20989" xr:uid="{7DE6188D-801C-4E4D-AD16-E96D29175F45}"/>
    <cellStyle name="Normal 6 3 6 2 5" xfId="8880" xr:uid="{749879BD-9786-4632-A70C-3870564E42FF}"/>
    <cellStyle name="Normal 6 3 6 2 5 2" xfId="22745" xr:uid="{C0299E90-B91E-4D22-B047-C6A9EC9BA199}"/>
    <cellStyle name="Normal 6 3 6 2 6" xfId="12252" xr:uid="{79755AD7-8246-4CC4-9A0E-281D2EC97E0B}"/>
    <cellStyle name="Normal 6 3 6 2 6 2" xfId="26116" xr:uid="{E816BD84-68AC-4CC5-BB3E-B6008A7740A9}"/>
    <cellStyle name="Normal 6 3 6 2 7" xfId="13997" xr:uid="{D7B6EC06-4B10-4F78-A316-655DBBFD13D0}"/>
    <cellStyle name="Normal 6 3 6 2 7 2" xfId="27861" xr:uid="{4FD8A638-6B83-4359-8C60-8289766247A5}"/>
    <cellStyle name="Normal 6 3 6 2 8" xfId="15545" xr:uid="{1AD0A390-B4AB-4451-AA50-C26F5E6AC52A}"/>
    <cellStyle name="Normal 6 3 6 3" xfId="1980" xr:uid="{88DBE8CE-8194-42F2-A802-D32CE51A80FE}"/>
    <cellStyle name="Normal 6 3 6 3 2" xfId="3700" xr:uid="{BBC0BAF2-C9D2-4B84-8491-6412576BA1DF}"/>
    <cellStyle name="Normal 6 3 6 3 2 2" xfId="17734" xr:uid="{35DFC172-062D-42D9-BBFA-11BA3241F7AB}"/>
    <cellStyle name="Normal 6 3 6 3 3" xfId="7626" xr:uid="{603E3F7A-EE82-4F51-961C-CCF01E7FBF96}"/>
    <cellStyle name="Normal 6 3 6 3 3 2" xfId="21495" xr:uid="{A3BBAA39-421E-43AE-8ED0-E16D415502C5}"/>
    <cellStyle name="Normal 6 3 6 3 4" xfId="9144" xr:uid="{CBCA200F-3F98-4DC7-91C9-94B26C6922AD}"/>
    <cellStyle name="Normal 6 3 6 3 4 2" xfId="23009" xr:uid="{3D227E7C-40DD-434C-92DC-6671A81A091A}"/>
    <cellStyle name="Normal 6 3 6 3 5" xfId="12758" xr:uid="{EAE7928A-4F69-4451-8787-5950A4F903DD}"/>
    <cellStyle name="Normal 6 3 6 3 5 2" xfId="26622" xr:uid="{2D03D565-9757-45DE-AEB2-80D554B3D080}"/>
    <cellStyle name="Normal 6 3 6 3 6" xfId="14503" xr:uid="{FB8F36C7-F6B5-426D-89D6-7FF0B3BC26B7}"/>
    <cellStyle name="Normal 6 3 6 3 6 2" xfId="28367" xr:uid="{8D617FAB-BBB0-46E6-972E-6A220E23A1E3}"/>
    <cellStyle name="Normal 6 3 6 3 7" xfId="16051" xr:uid="{68141727-4014-42A7-A866-FADF6D43B6ED}"/>
    <cellStyle name="Normal 6 3 6 4" xfId="4926" xr:uid="{1BD78EF3-DDAA-465E-B843-AE4C1FBDD0DC}"/>
    <cellStyle name="Normal 6 3 6 4 2" xfId="10390" xr:uid="{F4EC4FB5-F193-4B90-8C94-911DE9FAAF00}"/>
    <cellStyle name="Normal 6 3 6 4 2 2" xfId="24255" xr:uid="{83C3EB01-1E18-4B6F-9728-87FBE742E05C}"/>
    <cellStyle name="Normal 6 3 6 4 3" xfId="18960" xr:uid="{0DAD800E-154F-42FD-9C78-9A99AE1D50B8}"/>
    <cellStyle name="Normal 6 3 6 5" xfId="5418" xr:uid="{590133BC-94FE-4A54-805F-01B705CE2A15}"/>
    <cellStyle name="Normal 6 3 6 5 2" xfId="10892" xr:uid="{FC3959EA-50DA-445B-85FF-20C84C1D9006}"/>
    <cellStyle name="Normal 6 3 6 5 2 2" xfId="24757" xr:uid="{1D8DDEF5-815A-4C41-847F-64C87A52AB0C}"/>
    <cellStyle name="Normal 6 3 6 5 3" xfId="19452" xr:uid="{867E804B-0CD4-4FC2-A4AE-6093A5E9B9FE}"/>
    <cellStyle name="Normal 6 3 6 6" xfId="5920" xr:uid="{0AE5C36D-260E-4175-9FA6-4C755EBA16E0}"/>
    <cellStyle name="Normal 6 3 6 6 2" xfId="11394" xr:uid="{EE6DCE2C-7203-4502-9863-E5975D40203D}"/>
    <cellStyle name="Normal 6 3 6 6 2 2" xfId="25259" xr:uid="{200729C7-2B6B-427D-88D4-18D5D2CA8DA3}"/>
    <cellStyle name="Normal 6 3 6 6 3" xfId="19954" xr:uid="{9D4A992C-D244-4380-B44D-88AE562F40D2}"/>
    <cellStyle name="Normal 6 3 6 7" xfId="2714" xr:uid="{BE3CF02A-7885-4368-AF0B-62059A9A9A21}"/>
    <cellStyle name="Normal 6 3 6 7 2" xfId="16756" xr:uid="{11934120-5E64-4275-834F-BBEE94E3DA02}"/>
    <cellStyle name="Normal 6 3 6 8" xfId="6609" xr:uid="{9A43F1C8-0DBE-4610-9A87-E2C09461912C}"/>
    <cellStyle name="Normal 6 3 6 8 2" xfId="20483" xr:uid="{251F73EC-B899-4BF2-88BF-88861ED169AD}"/>
    <cellStyle name="Normal 6 3 6 9" xfId="8136" xr:uid="{78B6370C-7FAE-464E-A07C-D97514AF6D73}"/>
    <cellStyle name="Normal 6 3 6 9 2" xfId="22001" xr:uid="{5DFBC606-B000-477E-82B8-6E9CF330B37F}"/>
    <cellStyle name="Normal 6 3 7" xfId="1214" xr:uid="{5C1CDB84-D238-4AF1-8E42-825A0D8C2725}"/>
    <cellStyle name="Normal 6 3 7 2" xfId="1720" xr:uid="{C46404F0-656C-4D47-AEDD-23F4BE2AB95B}"/>
    <cellStyle name="Normal 6 3 7 2 2" xfId="3948" xr:uid="{BEE8C7B6-240A-4D2C-A742-8791288CAD2D}"/>
    <cellStyle name="Normal 6 3 7 2 2 2" xfId="17982" xr:uid="{87A0B5D3-7E57-4C84-A648-CBB262B0E284}"/>
    <cellStyle name="Normal 6 3 7 2 3" xfId="7366" xr:uid="{EDD1D95E-DBB1-4335-B0CC-6A8B5018D1A7}"/>
    <cellStyle name="Normal 6 3 7 2 3 2" xfId="21237" xr:uid="{8F7ACB03-2FFC-4B46-BFA2-CEF878500795}"/>
    <cellStyle name="Normal 6 3 7 2 4" xfId="9392" xr:uid="{EDF3AD95-E77D-46AF-8E84-BCEDED5A3031}"/>
    <cellStyle name="Normal 6 3 7 2 4 2" xfId="23257" xr:uid="{CBDFF69E-BE77-442C-8610-5A7D539177B5}"/>
    <cellStyle name="Normal 6 3 7 2 5" xfId="12500" xr:uid="{7AF24A1A-8870-4B6C-A792-24A180BAE095}"/>
    <cellStyle name="Normal 6 3 7 2 5 2" xfId="26364" xr:uid="{5D809B1F-3B94-4BE6-8614-DB88895FDDAB}"/>
    <cellStyle name="Normal 6 3 7 2 6" xfId="14245" xr:uid="{99784474-D2A3-4B04-8800-3B14EEEE1618}"/>
    <cellStyle name="Normal 6 3 7 2 6 2" xfId="28109" xr:uid="{1670B30C-F231-43B5-BAD9-BD861953BCCA}"/>
    <cellStyle name="Normal 6 3 7 2 7" xfId="15793" xr:uid="{0406AC8F-D000-485A-B635-8B86F92A7FDE}"/>
    <cellStyle name="Normal 6 3 7 3" xfId="2228" xr:uid="{50554C94-13AC-4148-8111-234286F5C9BD}"/>
    <cellStyle name="Normal 6 3 7 3 2" xfId="7874" xr:uid="{00CCCAB3-6D44-48C4-9611-4C69989F16E3}"/>
    <cellStyle name="Normal 6 3 7 3 2 2" xfId="21743" xr:uid="{5E0AD696-12E6-4C07-AFFD-E00A4240C648}"/>
    <cellStyle name="Normal 6 3 7 3 3" xfId="13006" xr:uid="{165FD4BE-3164-4948-998D-97B0D7AE2132}"/>
    <cellStyle name="Normal 6 3 7 3 3 2" xfId="26870" xr:uid="{68C993BA-738C-41BC-8680-5DA2035387D1}"/>
    <cellStyle name="Normal 6 3 7 3 4" xfId="14751" xr:uid="{339CB86A-5171-46F6-9A1B-06394746C49B}"/>
    <cellStyle name="Normal 6 3 7 3 4 2" xfId="28615" xr:uid="{C0BF0DA2-4421-48E6-A287-CABB25701CED}"/>
    <cellStyle name="Normal 6 3 7 3 5" xfId="16299" xr:uid="{A8937384-A6C9-4491-89D2-A907CFBC7BDF}"/>
    <cellStyle name="Normal 6 3 7 4" xfId="2944" xr:uid="{6C51DFF8-200A-4F74-B097-E0B32247AB33}"/>
    <cellStyle name="Normal 6 3 7 4 2" xfId="16986" xr:uid="{9B673E6A-E318-41F1-8156-686F5B8341D4}"/>
    <cellStyle name="Normal 6 3 7 5" xfId="6860" xr:uid="{22DA14D3-EA03-4B20-B599-53074AC2B5B8}"/>
    <cellStyle name="Normal 6 3 7 5 2" xfId="20731" xr:uid="{0518CAAA-D219-473F-9051-E27CB72E2691}"/>
    <cellStyle name="Normal 6 3 7 6" xfId="8384" xr:uid="{01D35A35-4AC8-4CC0-AC16-8E4237CB5FC6}"/>
    <cellStyle name="Normal 6 3 7 6 2" xfId="22249" xr:uid="{898E5F74-78B4-4B40-8DF7-39A94EB9BC2B}"/>
    <cellStyle name="Normal 6 3 7 7" xfId="11994" xr:uid="{B38C5DCE-2B1A-4E54-BAE1-79961B4E46D3}"/>
    <cellStyle name="Normal 6 3 7 7 2" xfId="25858" xr:uid="{F3DE6D45-CBBD-420C-B4DE-3ECF8FA0BFAC}"/>
    <cellStyle name="Normal 6 3 7 8" xfId="13739" xr:uid="{880D6D25-BF22-4889-9B8D-6C2513E11B33}"/>
    <cellStyle name="Normal 6 3 7 8 2" xfId="27603" xr:uid="{9CAD3E1C-B9F2-4E0D-B652-E43973A58092}"/>
    <cellStyle name="Normal 6 3 7 9" xfId="15287" xr:uid="{3405EE76-5DF4-4001-A42D-92AAC4517746}"/>
    <cellStyle name="Normal 6 3 8" xfId="562" xr:uid="{B756DA11-592B-4FFC-8593-6D6C168FF3A6}"/>
    <cellStyle name="Normal 6 3 8 2" xfId="4196" xr:uid="{36DCBE4A-464A-428D-B404-175226A565E3}"/>
    <cellStyle name="Normal 6 3 8 2 2" xfId="9640" xr:uid="{2B206910-AA55-4005-9C30-49C83B03F963}"/>
    <cellStyle name="Normal 6 3 8 2 2 2" xfId="23505" xr:uid="{9805B4D4-E6CF-4F80-89C5-E18BA251E93C}"/>
    <cellStyle name="Normal 6 3 8 2 3" xfId="18230" xr:uid="{05F701E7-A844-4535-A3E5-512BD282A644}"/>
    <cellStyle name="Normal 6 3 8 3" xfId="3186" xr:uid="{421700AC-9D34-4889-82B6-3EC0012A06CC}"/>
    <cellStyle name="Normal 6 3 8 3 2" xfId="17228" xr:uid="{799B7215-3B79-4152-A861-A176C9FADA93}"/>
    <cellStyle name="Normal 6 3 8 4" xfId="6522" xr:uid="{C74206BD-B89D-4A5F-A3C4-E92FBE5D2AA4}"/>
    <cellStyle name="Normal 6 3 8 4 2" xfId="20473" xr:uid="{AC9CE6D5-9A1F-48D2-A646-81DDC063E4B8}"/>
    <cellStyle name="Normal 6 3 8 5" xfId="8632" xr:uid="{9A83E1B1-DB66-489C-AEF7-0DDE34909CDF}"/>
    <cellStyle name="Normal 6 3 8 5 2" xfId="22497" xr:uid="{9B9397DA-6D2A-43F7-AC87-3E6BC66DECF9}"/>
    <cellStyle name="Normal 6 3 8 6" xfId="11736" xr:uid="{85D5F548-FE35-4CEC-9155-118A279A0F45}"/>
    <cellStyle name="Normal 6 3 8 6 2" xfId="25600" xr:uid="{496906FB-D86C-4BFF-A35B-8302F22BF25A}"/>
    <cellStyle name="Normal 6 3 8 7" xfId="13481" xr:uid="{489CC41C-A46C-4F61-814B-3C51CDB55BE6}"/>
    <cellStyle name="Normal 6 3 8 7 2" xfId="27345" xr:uid="{6C4AE886-2810-4E79-AC9B-F1691CC2284F}"/>
    <cellStyle name="Normal 6 3 8 8" xfId="15029" xr:uid="{E3167775-D32A-4903-9CA6-DEC177228184}"/>
    <cellStyle name="Normal 6 3 9" xfId="1462" xr:uid="{0A7FF38C-1C01-4096-ACC5-40F02454C296}"/>
    <cellStyle name="Normal 6 3 9 2" xfId="3690" xr:uid="{475425CE-C8EF-459F-99E7-6E2BE4C6BEAC}"/>
    <cellStyle name="Normal 6 3 9 2 2" xfId="17724" xr:uid="{3D65DF14-D61C-4CFA-B8C4-F7052327A53C}"/>
    <cellStyle name="Normal 6 3 9 3" xfId="7108" xr:uid="{0C56600E-3CBB-4334-81CA-CC1FE3D5F806}"/>
    <cellStyle name="Normal 6 3 9 3 2" xfId="20979" xr:uid="{D9D21C8E-80BD-4D89-B9CE-9D45268DC713}"/>
    <cellStyle name="Normal 6 3 9 4" xfId="9134" xr:uid="{4DD9CF98-20B7-4053-AFFE-0CF892CE035A}"/>
    <cellStyle name="Normal 6 3 9 4 2" xfId="22999" xr:uid="{152E901F-E431-41F0-A261-A099AFF09B7E}"/>
    <cellStyle name="Normal 6 3 9 5" xfId="12242" xr:uid="{BB3F96DF-6933-47A7-8C59-AF2E0C76194F}"/>
    <cellStyle name="Normal 6 3 9 5 2" xfId="26106" xr:uid="{716703AE-41ED-4F06-BB53-F54F4142D494}"/>
    <cellStyle name="Normal 6 3 9 6" xfId="13987" xr:uid="{C480E1F4-5F94-4CD3-AB40-3C5BCE529155}"/>
    <cellStyle name="Normal 6 3 9 6 2" xfId="27851" xr:uid="{916F98CB-B589-4A4A-8574-B8F1129A8E8E}"/>
    <cellStyle name="Normal 6 3 9 7" xfId="15535" xr:uid="{2C4774A0-A60D-4E39-A5AF-EA4837540673}"/>
    <cellStyle name="Normal 6 4" xfId="960" xr:uid="{5B2E70B1-722E-4964-B9A2-9B9F2878AD6E}"/>
    <cellStyle name="Normal 6 4 10" xfId="5174" xr:uid="{EBAC18C1-7AF8-4207-8F0B-328025D94B49}"/>
    <cellStyle name="Normal 6 4 10 2" xfId="10646" xr:uid="{F838F22F-A9C5-4C1C-BFE8-D0CCD86E5FF3}"/>
    <cellStyle name="Normal 6 4 10 2 2" xfId="24511" xr:uid="{5AF1239D-FA52-48D0-A244-5BDF7965A930}"/>
    <cellStyle name="Normal 6 4 10 3" xfId="19208" xr:uid="{BDD2AD1C-9AA5-477C-B3D2-F6DACC4C7866}"/>
    <cellStyle name="Normal 6 4 11" xfId="5674" xr:uid="{8503EE89-24A6-4C59-85EB-CE32F7E1004C}"/>
    <cellStyle name="Normal 6 4 11 2" xfId="11148" xr:uid="{AE91C3BE-338F-4402-A93C-A534E9B72FBE}"/>
    <cellStyle name="Normal 6 4 11 2 2" xfId="25013" xr:uid="{A4A2005C-9EE0-40BA-9AB7-8BB741BBFB54}"/>
    <cellStyle name="Normal 6 4 11 3" xfId="19708" xr:uid="{A18684B6-9CA3-4177-AE93-B41222419A37}"/>
    <cellStyle name="Normal 6 4 12" xfId="2716" xr:uid="{96CFA7D3-EA6C-4939-8A16-CAE078B4D8D2}"/>
    <cellStyle name="Normal 6 4 12 2" xfId="16758" xr:uid="{4D2F6E01-88A2-4367-B5A2-64E4A3E5E621}"/>
    <cellStyle name="Normal 6 4 13" xfId="6611" xr:uid="{1F6F8BFB-C132-4DC3-99C3-C5B3D4B8DA1A}"/>
    <cellStyle name="Normal 6 4 13 2" xfId="20485" xr:uid="{1BE0A515-87A0-446E-A402-3DDDA2A147D0}"/>
    <cellStyle name="Normal 6 4 14" xfId="8138" xr:uid="{78DC0588-5E8D-4048-8E9E-04745FA089C5}"/>
    <cellStyle name="Normal 6 4 14 2" xfId="22003" xr:uid="{0987CDC7-B19B-4454-A35D-E418B56F0318}"/>
    <cellStyle name="Normal 6 4 15" xfId="11748" xr:uid="{A0F0CD46-0A8E-4035-B0E4-624178E69B27}"/>
    <cellStyle name="Normal 6 4 15 2" xfId="25612" xr:uid="{5178F9BB-F293-4778-9183-EA0AB23F8E8F}"/>
    <cellStyle name="Normal 6 4 16" xfId="13493" xr:uid="{27107C8F-FB44-4285-A978-5C1CBA112A31}"/>
    <cellStyle name="Normal 6 4 16 2" xfId="27357" xr:uid="{D2D61F20-321D-473F-8016-474739467CE7}"/>
    <cellStyle name="Normal 6 4 17" xfId="15041" xr:uid="{AC5B5231-746C-4B20-B65E-688472153288}"/>
    <cellStyle name="Normal 6 4 2" xfId="990" xr:uid="{FF6E7558-0E95-4215-9302-BF6F4B3EF1DA}"/>
    <cellStyle name="Normal 6 4 2 10" xfId="2736" xr:uid="{54472943-847D-43EA-B195-F053A3C1C59D}"/>
    <cellStyle name="Normal 6 4 2 10 2" xfId="16778" xr:uid="{F59B9161-DC1A-4639-BFE6-8F94C5E7A74E}"/>
    <cellStyle name="Normal 6 4 2 11" xfId="6636" xr:uid="{8D8D7AE3-935F-4E04-8821-B68FC8053183}"/>
    <cellStyle name="Normal 6 4 2 11 2" xfId="20507" xr:uid="{41C43F50-D83D-49FA-9294-CDB68E0DD898}"/>
    <cellStyle name="Normal 6 4 2 12" xfId="8160" xr:uid="{4CFC9FCE-0A66-47F7-A06B-AF8FBC8B9ED3}"/>
    <cellStyle name="Normal 6 4 2 12 2" xfId="22025" xr:uid="{A019A389-BF09-40CC-B147-F6F228BB6E4D}"/>
    <cellStyle name="Normal 6 4 2 13" xfId="11770" xr:uid="{A95E45FD-A011-46F6-B45F-4C65E5AAE90E}"/>
    <cellStyle name="Normal 6 4 2 13 2" xfId="25634" xr:uid="{098D849D-8672-4411-B534-2229C0D52049}"/>
    <cellStyle name="Normal 6 4 2 14" xfId="13515" xr:uid="{84B64CCE-E71A-4616-8068-6F4054A070E4}"/>
    <cellStyle name="Normal 6 4 2 14 2" xfId="27379" xr:uid="{5151590F-01B3-4A5B-BCC5-25BD3C3989F3}"/>
    <cellStyle name="Normal 6 4 2 15" xfId="15063" xr:uid="{56809707-8193-4F7F-A791-EBFE7DF3B560}"/>
    <cellStyle name="Normal 6 4 2 2" xfId="1064" xr:uid="{A0752B43-DA51-4CCD-BA28-EB84A0E4A231}"/>
    <cellStyle name="Normal 6 4 2 2 10" xfId="6710" xr:uid="{03ECA2F5-A8AB-4965-88FE-BC64386E191A}"/>
    <cellStyle name="Normal 6 4 2 2 10 2" xfId="20581" xr:uid="{519FDDEF-CCA0-4616-98EC-539015AF9610}"/>
    <cellStyle name="Normal 6 4 2 2 11" xfId="8234" xr:uid="{32B1C146-F71E-4893-9091-41886BC23173}"/>
    <cellStyle name="Normal 6 4 2 2 11 2" xfId="22099" xr:uid="{C15158F0-8E6E-459F-99BB-1A45843C4B55}"/>
    <cellStyle name="Normal 6 4 2 2 12" xfId="11844" xr:uid="{739997A5-D62D-4D26-99A0-90A50B8A9064}"/>
    <cellStyle name="Normal 6 4 2 2 12 2" xfId="25708" xr:uid="{12792529-5508-453F-A5CE-667E0CC553F1}"/>
    <cellStyle name="Normal 6 4 2 2 13" xfId="13589" xr:uid="{67F16277-1B73-418C-BF2A-FDC70F42C8F1}"/>
    <cellStyle name="Normal 6 4 2 2 13 2" xfId="27453" xr:uid="{0DF6A99A-8169-46EA-9566-F4D87227363D}"/>
    <cellStyle name="Normal 6 4 2 2 14" xfId="15137" xr:uid="{B0C70923-3004-4500-8E04-E409C1D14390}"/>
    <cellStyle name="Normal 6 4 2 2 2" xfId="1188" xr:uid="{880C04A5-67AE-4FDB-9EB2-BD2630A50D79}"/>
    <cellStyle name="Normal 6 4 2 2 2 10" xfId="8358" xr:uid="{6088EE45-71BA-4DC1-8F22-7A2F51FF5556}"/>
    <cellStyle name="Normal 6 4 2 2 2 10 2" xfId="22223" xr:uid="{167789E8-141C-46C0-98BC-5FB4F1CBB5AC}"/>
    <cellStyle name="Normal 6 4 2 2 2 11" xfId="11968" xr:uid="{2A5BD086-5DD5-41BB-888F-15F888A23F87}"/>
    <cellStyle name="Normal 6 4 2 2 2 11 2" xfId="25832" xr:uid="{D80FB839-96A5-4DE8-87D0-A6F30610B573}"/>
    <cellStyle name="Normal 6 4 2 2 2 12" xfId="13713" xr:uid="{F33BB4DF-56C8-4D85-9603-7353C874473E}"/>
    <cellStyle name="Normal 6 4 2 2 2 12 2" xfId="27577" xr:uid="{462A49FB-9885-4010-9C33-94BDDA3A8B15}"/>
    <cellStyle name="Normal 6 4 2 2 2 13" xfId="15261" xr:uid="{DA8CC3AC-F82A-4A18-9420-E8E4030F004D}"/>
    <cellStyle name="Normal 6 4 2 2 2 2" xfId="1436" xr:uid="{3509E626-D11D-41B8-9E04-C3643272149E}"/>
    <cellStyle name="Normal 6 4 2 2 2 2 10" xfId="12216" xr:uid="{9FB93B9E-51AD-47FC-B246-03A0489096EE}"/>
    <cellStyle name="Normal 6 4 2 2 2 2 10 2" xfId="26080" xr:uid="{5395B29A-2355-46BF-AD80-C512A79BD50B}"/>
    <cellStyle name="Normal 6 4 2 2 2 2 11" xfId="13961" xr:uid="{954182E4-3CEB-45B5-BE7D-553FB5BE3621}"/>
    <cellStyle name="Normal 6 4 2 2 2 2 11 2" xfId="27825" xr:uid="{839E0C33-6683-43AB-8092-C3ACCA4DE6AC}"/>
    <cellStyle name="Normal 6 4 2 2 2 2 12" xfId="15509" xr:uid="{91ACB128-BDCC-4AF3-AD4C-924306749929}"/>
    <cellStyle name="Normal 6 4 2 2 2 2 2" xfId="1942" xr:uid="{7558BDBE-C222-47E6-89E8-8D100FB3BE2E}"/>
    <cellStyle name="Normal 6 4 2 2 2 2 2 2" xfId="4664" xr:uid="{6660CDC9-45F0-4EBC-8215-7BBDB13EA27C}"/>
    <cellStyle name="Normal 6 4 2 2 2 2 2 2 2" xfId="10110" xr:uid="{714A0D1B-54B2-4784-B0FC-6C1E756552EA}"/>
    <cellStyle name="Normal 6 4 2 2 2 2 2 2 2 2" xfId="23975" xr:uid="{FCF85484-3F75-43F7-B572-84933C0FC279}"/>
    <cellStyle name="Normal 6 4 2 2 2 2 2 2 3" xfId="18698" xr:uid="{DE2F4F5A-D587-4C8D-97F4-F393F5113B7A}"/>
    <cellStyle name="Normal 6 4 2 2 2 2 2 3" xfId="3654" xr:uid="{45247840-E5E4-48AD-9017-AB9582B8ABE1}"/>
    <cellStyle name="Normal 6 4 2 2 2 2 2 3 2" xfId="17696" xr:uid="{04145BB7-AC96-4906-A679-999CF20ED0A6}"/>
    <cellStyle name="Normal 6 4 2 2 2 2 2 4" xfId="7588" xr:uid="{45C2117B-899F-45E8-9B7E-06EA1EA2D278}"/>
    <cellStyle name="Normal 6 4 2 2 2 2 2 4 2" xfId="21459" xr:uid="{972EEEEB-0E53-456A-8438-FD3DCCE12E54}"/>
    <cellStyle name="Normal 6 4 2 2 2 2 2 5" xfId="9102" xr:uid="{87C23DE7-B9C5-45A4-9819-76E89496ADE1}"/>
    <cellStyle name="Normal 6 4 2 2 2 2 2 5 2" xfId="22967" xr:uid="{14321FDA-98F9-434D-A0AC-4DD0043146EB}"/>
    <cellStyle name="Normal 6 4 2 2 2 2 2 6" xfId="12722" xr:uid="{40AA332E-EF07-4BB6-AA76-B9ABFF95DB2D}"/>
    <cellStyle name="Normal 6 4 2 2 2 2 2 6 2" xfId="26586" xr:uid="{2F54D674-32B5-4605-8F61-710451F47041}"/>
    <cellStyle name="Normal 6 4 2 2 2 2 2 7" xfId="14467" xr:uid="{A3CACBF6-77D9-4D12-B92E-813BC8D5AFB3}"/>
    <cellStyle name="Normal 6 4 2 2 2 2 2 7 2" xfId="28331" xr:uid="{B952DCE7-0B36-4B81-9327-D63CFB0626E5}"/>
    <cellStyle name="Normal 6 4 2 2 2 2 2 8" xfId="16015" xr:uid="{9313461A-B0EA-4478-BEC9-4DC799BE2D14}"/>
    <cellStyle name="Normal 6 4 2 2 2 2 3" xfId="2450" xr:uid="{0CB8119C-3FC9-481D-9D2E-B658714EE150}"/>
    <cellStyle name="Normal 6 4 2 2 2 2 3 2" xfId="4170" xr:uid="{1A6E4339-A31D-4232-A235-12B832FABC4D}"/>
    <cellStyle name="Normal 6 4 2 2 2 2 3 2 2" xfId="18204" xr:uid="{607B51F7-A61D-4888-9032-258B8FEA4D0B}"/>
    <cellStyle name="Normal 6 4 2 2 2 2 3 3" xfId="8096" xr:uid="{0D2D6B27-F98D-48FF-92F4-2692D5F99CC3}"/>
    <cellStyle name="Normal 6 4 2 2 2 2 3 3 2" xfId="21965" xr:uid="{F77F44C0-5D57-4230-8A5C-3CA97ACFFEFB}"/>
    <cellStyle name="Normal 6 4 2 2 2 2 3 4" xfId="9614" xr:uid="{1565450A-9EB0-4E01-A23E-584600D4A7D4}"/>
    <cellStyle name="Normal 6 4 2 2 2 2 3 4 2" xfId="23479" xr:uid="{AD8B9E81-3BCC-4870-AE93-4E573EE4E93B}"/>
    <cellStyle name="Normal 6 4 2 2 2 2 3 5" xfId="13228" xr:uid="{C91A759C-01B6-47BF-A15F-D53099FF810A}"/>
    <cellStyle name="Normal 6 4 2 2 2 2 3 5 2" xfId="27092" xr:uid="{D131830E-F093-416E-9315-DD1DF49D557F}"/>
    <cellStyle name="Normal 6 4 2 2 2 2 3 6" xfId="14973" xr:uid="{779F592B-746A-4B94-8C86-F83058615E76}"/>
    <cellStyle name="Normal 6 4 2 2 2 2 3 6 2" xfId="28837" xr:uid="{3DB7C26F-8BBF-4516-BB84-C3495173F342}"/>
    <cellStyle name="Normal 6 4 2 2 2 2 3 7" xfId="16521" xr:uid="{C4F33F9D-9C48-4D01-A27F-E82768ACFEF0}"/>
    <cellStyle name="Normal 6 4 2 2 2 2 4" xfId="5142" xr:uid="{857800C4-7748-4B1A-B751-C30974CFE586}"/>
    <cellStyle name="Normal 6 4 2 2 2 2 4 2" xfId="10612" xr:uid="{811A5D88-657A-4F62-805B-A600351A499C}"/>
    <cellStyle name="Normal 6 4 2 2 2 2 4 2 2" xfId="24477" xr:uid="{35E9A6EA-9409-49D9-A93A-39CBB3D93574}"/>
    <cellStyle name="Normal 6 4 2 2 2 2 4 3" xfId="19176" xr:uid="{D5403736-5164-4D64-A2DF-7CB8073643D1}"/>
    <cellStyle name="Normal 6 4 2 2 2 2 5" xfId="5640" xr:uid="{C58FA607-DE4D-44EB-B8FE-266BA34D7951}"/>
    <cellStyle name="Normal 6 4 2 2 2 2 5 2" xfId="11114" xr:uid="{343C307D-3791-4D4D-B60B-0FACA8F3F680}"/>
    <cellStyle name="Normal 6 4 2 2 2 2 5 2 2" xfId="24979" xr:uid="{9DC490BA-447C-4DDF-B3E0-BD6DCA9FBD3A}"/>
    <cellStyle name="Normal 6 4 2 2 2 2 5 3" xfId="19674" xr:uid="{9C4D670D-9219-4BD4-AB5F-F2F9AA804AD4}"/>
    <cellStyle name="Normal 6 4 2 2 2 2 6" xfId="6142" xr:uid="{D251D4CA-2259-4FC5-B3CC-DD80349632F7}"/>
    <cellStyle name="Normal 6 4 2 2 2 2 6 2" xfId="11616" xr:uid="{5A87212C-A573-4652-BE6A-16FB782A7FEF}"/>
    <cellStyle name="Normal 6 4 2 2 2 2 6 2 2" xfId="25481" xr:uid="{6216DA92-5956-4AB9-BE42-93942F0D3A1A}"/>
    <cellStyle name="Normal 6 4 2 2 2 2 6 3" xfId="20176" xr:uid="{16663D41-4053-42F7-82D5-7E4455324F84}"/>
    <cellStyle name="Normal 6 4 2 2 2 2 7" xfId="3160" xr:uid="{D5E210C2-419A-4691-9D39-BCCE7703393A}"/>
    <cellStyle name="Normal 6 4 2 2 2 2 7 2" xfId="17202" xr:uid="{6088F2B2-E302-4ED2-A9B8-BAC07C066357}"/>
    <cellStyle name="Normal 6 4 2 2 2 2 8" xfId="7082" xr:uid="{70D6294C-90FD-4032-B29F-00A8483CCA0B}"/>
    <cellStyle name="Normal 6 4 2 2 2 2 8 2" xfId="20953" xr:uid="{F9F742E4-9730-4520-9F73-F20A375F475C}"/>
    <cellStyle name="Normal 6 4 2 2 2 2 9" xfId="8606" xr:uid="{64945637-B22F-42D4-A7D8-C9310E46BDAF}"/>
    <cellStyle name="Normal 6 4 2 2 2 2 9 2" xfId="22471" xr:uid="{4CFE3018-6827-47A8-A974-C70A35948B60}"/>
    <cellStyle name="Normal 6 4 2 2 2 3" xfId="1694" xr:uid="{86D289BF-9177-41C1-A2FA-1F0A52CC698C}"/>
    <cellStyle name="Normal 6 4 2 2 2 3 2" xfId="4416" xr:uid="{8EDD932F-2E9B-46C2-B5A5-6FEA1AE03DCF}"/>
    <cellStyle name="Normal 6 4 2 2 2 3 2 2" xfId="9862" xr:uid="{2E78C1CE-FBE0-476B-B9BC-755A59C131D6}"/>
    <cellStyle name="Normal 6 4 2 2 2 3 2 2 2" xfId="23727" xr:uid="{071CB68E-A6C9-48A1-946F-E9FDDA42EDFE}"/>
    <cellStyle name="Normal 6 4 2 2 2 3 2 3" xfId="18450" xr:uid="{AE07468D-26AF-49B4-93B9-10510ED98D27}"/>
    <cellStyle name="Normal 6 4 2 2 2 3 3" xfId="3406" xr:uid="{AACCB648-C911-4E24-BC7B-E2A5A2E5C771}"/>
    <cellStyle name="Normal 6 4 2 2 2 3 3 2" xfId="17448" xr:uid="{6398D57C-DB70-455A-AC52-20698232A754}"/>
    <cellStyle name="Normal 6 4 2 2 2 3 4" xfId="7340" xr:uid="{D610D4C4-AADB-4982-A654-813E185A8F46}"/>
    <cellStyle name="Normal 6 4 2 2 2 3 4 2" xfId="21211" xr:uid="{F4F9D3FF-74B9-49E2-8F1B-F79104340444}"/>
    <cellStyle name="Normal 6 4 2 2 2 3 5" xfId="8854" xr:uid="{6EB64A6B-19E1-40C8-8A2B-72E5EF88CD0B}"/>
    <cellStyle name="Normal 6 4 2 2 2 3 5 2" xfId="22719" xr:uid="{62C8F091-0D9C-4512-A073-C17C92ED6526}"/>
    <cellStyle name="Normal 6 4 2 2 2 3 6" xfId="12474" xr:uid="{56044C40-EB24-4CAC-816C-0AB68E77CA8D}"/>
    <cellStyle name="Normal 6 4 2 2 2 3 6 2" xfId="26338" xr:uid="{FF4F5A01-004F-4556-A964-EB6E292775B1}"/>
    <cellStyle name="Normal 6 4 2 2 2 3 7" xfId="14219" xr:uid="{A92BED47-2BD0-4DF2-85C7-CD54DDDE4114}"/>
    <cellStyle name="Normal 6 4 2 2 2 3 7 2" xfId="28083" xr:uid="{079168C5-CC99-4B4B-924C-8B9187A368EC}"/>
    <cellStyle name="Normal 6 4 2 2 2 3 8" xfId="15767" xr:uid="{8844039A-18A4-4584-8693-78D51F683928}"/>
    <cellStyle name="Normal 6 4 2 2 2 4" xfId="2202" xr:uid="{86AA975F-B83B-4DAD-8743-B709B9AE477C}"/>
    <cellStyle name="Normal 6 4 2 2 2 4 2" xfId="3922" xr:uid="{9E7A90F1-CA69-4F6C-A610-1710C331AD4A}"/>
    <cellStyle name="Normal 6 4 2 2 2 4 2 2" xfId="17956" xr:uid="{723CC0EA-75C7-4A6D-8239-9F44C4546CCA}"/>
    <cellStyle name="Normal 6 4 2 2 2 4 3" xfId="7848" xr:uid="{98B854E7-E900-4B2E-9440-A39D4A19893A}"/>
    <cellStyle name="Normal 6 4 2 2 2 4 3 2" xfId="21717" xr:uid="{516048BD-7094-4764-8024-FB93522B049C}"/>
    <cellStyle name="Normal 6 4 2 2 2 4 4" xfId="9366" xr:uid="{8C9D0AA2-CF59-43C1-9751-0EB2EAEF9D9F}"/>
    <cellStyle name="Normal 6 4 2 2 2 4 4 2" xfId="23231" xr:uid="{1A2962D6-C5DD-413B-A6A3-0A4CF49C6566}"/>
    <cellStyle name="Normal 6 4 2 2 2 4 5" xfId="12980" xr:uid="{C4E2DFD0-27E2-4CDA-884E-431CA27183A2}"/>
    <cellStyle name="Normal 6 4 2 2 2 4 5 2" xfId="26844" xr:uid="{AEA2CE67-498F-4D13-9CCD-998BFF6905DB}"/>
    <cellStyle name="Normal 6 4 2 2 2 4 6" xfId="14725" xr:uid="{947286CB-078B-4F54-8D7F-D93C6AF68D12}"/>
    <cellStyle name="Normal 6 4 2 2 2 4 6 2" xfId="28589" xr:uid="{6535B4A1-F23F-4343-9A04-80DCF0DA4653}"/>
    <cellStyle name="Normal 6 4 2 2 2 4 7" xfId="16273" xr:uid="{D4EB45F1-EFF3-45A4-9221-A879E1110D07}"/>
    <cellStyle name="Normal 6 4 2 2 2 5" xfId="4902" xr:uid="{5855E386-2D32-439B-8570-64173BDA14A4}"/>
    <cellStyle name="Normal 6 4 2 2 2 5 2" xfId="10364" xr:uid="{16856242-5E10-4A79-9B10-F101C19E5FF8}"/>
    <cellStyle name="Normal 6 4 2 2 2 5 2 2" xfId="24229" xr:uid="{42DC60D9-D60B-417D-87ED-05AFF4B8575D}"/>
    <cellStyle name="Normal 6 4 2 2 2 5 3" xfId="18936" xr:uid="{4C2ECDFD-BC08-4B84-BDDF-93939B0CD3C0}"/>
    <cellStyle name="Normal 6 4 2 2 2 6" xfId="5392" xr:uid="{AD774F5E-C485-4861-B68F-C48F7535CA43}"/>
    <cellStyle name="Normal 6 4 2 2 2 6 2" xfId="10866" xr:uid="{3F215944-8244-46E6-9CE7-C6BB3F567663}"/>
    <cellStyle name="Normal 6 4 2 2 2 6 2 2" xfId="24731" xr:uid="{9F83DBD7-F9F3-43FE-A7C6-A279877073A8}"/>
    <cellStyle name="Normal 6 4 2 2 2 6 3" xfId="19426" xr:uid="{0F9B70A9-E32A-45AF-9329-52784813E42F}"/>
    <cellStyle name="Normal 6 4 2 2 2 7" xfId="5894" xr:uid="{90C5F676-EA47-46ED-BB46-697710DDB1D9}"/>
    <cellStyle name="Normal 6 4 2 2 2 7 2" xfId="11368" xr:uid="{4850AF86-6C7F-4ECF-9A45-5FE34ADDF751}"/>
    <cellStyle name="Normal 6 4 2 2 2 7 2 2" xfId="25233" xr:uid="{F0F8E900-3F8A-4695-A2F2-793E48412181}"/>
    <cellStyle name="Normal 6 4 2 2 2 7 3" xfId="19928" xr:uid="{7683CC14-D042-45EF-B930-6C4317532C7B}"/>
    <cellStyle name="Normal 6 4 2 2 2 8" xfId="2918" xr:uid="{5586711D-2677-45C4-B8B7-FD0AA6DCEF13}"/>
    <cellStyle name="Normal 6 4 2 2 2 8 2" xfId="16960" xr:uid="{79B9C7B3-8F85-4403-A797-1F401F343653}"/>
    <cellStyle name="Normal 6 4 2 2 2 9" xfId="6834" xr:uid="{93A1FF05-43C3-4BCF-A2A4-041ADF6130C6}"/>
    <cellStyle name="Normal 6 4 2 2 2 9 2" xfId="20705" xr:uid="{AF2F8BE7-DCB6-44FD-83F8-764AF30881F6}"/>
    <cellStyle name="Normal 6 4 2 2 3" xfId="1312" xr:uid="{61DEC9B2-FA68-4FCF-B91D-829C5A7F6693}"/>
    <cellStyle name="Normal 6 4 2 2 3 10" xfId="12092" xr:uid="{AED906A0-E333-48CB-A375-1513ACE14800}"/>
    <cellStyle name="Normal 6 4 2 2 3 10 2" xfId="25956" xr:uid="{EE5AAB6C-AB1B-400B-93D4-CBDF63FEE30F}"/>
    <cellStyle name="Normal 6 4 2 2 3 11" xfId="13837" xr:uid="{F4F4E567-4E17-4ED3-B920-E3EC7EFA20D2}"/>
    <cellStyle name="Normal 6 4 2 2 3 11 2" xfId="27701" xr:uid="{77BB56F4-FFBB-4A19-A7D9-611F434E46AE}"/>
    <cellStyle name="Normal 6 4 2 2 3 12" xfId="15385" xr:uid="{DD0CFF14-FBE8-4AD2-BB3F-ABA0A7BA9B2F}"/>
    <cellStyle name="Normal 6 4 2 2 3 2" xfId="1818" xr:uid="{E7D26A6E-15FF-4F40-A777-0E0CE729DFCA}"/>
    <cellStyle name="Normal 6 4 2 2 3 2 2" xfId="4540" xr:uid="{B4A488A5-E334-40B3-8729-AB621000AE5B}"/>
    <cellStyle name="Normal 6 4 2 2 3 2 2 2" xfId="9986" xr:uid="{4AEB7E9A-4FDD-45AC-97E9-5E1D7AC60F51}"/>
    <cellStyle name="Normal 6 4 2 2 3 2 2 2 2" xfId="23851" xr:uid="{1A883CD4-DA77-4D4A-A8BB-E8220B145F87}"/>
    <cellStyle name="Normal 6 4 2 2 3 2 2 3" xfId="18574" xr:uid="{68DEE377-D4FB-4507-85F2-2F48E23F8C03}"/>
    <cellStyle name="Normal 6 4 2 2 3 2 3" xfId="3530" xr:uid="{66B454F9-89F8-4D76-9FBD-14214BF92003}"/>
    <cellStyle name="Normal 6 4 2 2 3 2 3 2" xfId="17572" xr:uid="{DC3BD123-CBC7-4B34-954C-378F355550EE}"/>
    <cellStyle name="Normal 6 4 2 2 3 2 4" xfId="7464" xr:uid="{D0B3534B-2933-4C0E-97D8-54146D2DFF1F}"/>
    <cellStyle name="Normal 6 4 2 2 3 2 4 2" xfId="21335" xr:uid="{AE76959E-91C0-4332-8E47-CD89D02D8F04}"/>
    <cellStyle name="Normal 6 4 2 2 3 2 5" xfId="8978" xr:uid="{065DF095-8483-4D56-A974-5DB1B98D6EFA}"/>
    <cellStyle name="Normal 6 4 2 2 3 2 5 2" xfId="22843" xr:uid="{02922B43-20CE-4020-9691-049D99E1BBB3}"/>
    <cellStyle name="Normal 6 4 2 2 3 2 6" xfId="12598" xr:uid="{17CB939D-EB98-42B5-97EC-5FFAFF8C974B}"/>
    <cellStyle name="Normal 6 4 2 2 3 2 6 2" xfId="26462" xr:uid="{BDFE18A5-BC61-4ECA-88FA-17AF48A2F125}"/>
    <cellStyle name="Normal 6 4 2 2 3 2 7" xfId="14343" xr:uid="{6B9AD9DA-D151-4CAB-824D-5B8F87A89AB6}"/>
    <cellStyle name="Normal 6 4 2 2 3 2 7 2" xfId="28207" xr:uid="{6C4A5103-06CF-4D83-9902-57394AC6F64E}"/>
    <cellStyle name="Normal 6 4 2 2 3 2 8" xfId="15891" xr:uid="{5B309539-3B07-4622-B9AF-80855333ED2C}"/>
    <cellStyle name="Normal 6 4 2 2 3 3" xfId="2326" xr:uid="{FFE05E20-D20E-4F20-952A-AB6850AD09A6}"/>
    <cellStyle name="Normal 6 4 2 2 3 3 2" xfId="4046" xr:uid="{5DCF303B-17C5-433F-9D15-ED816177A7F6}"/>
    <cellStyle name="Normal 6 4 2 2 3 3 2 2" xfId="18080" xr:uid="{2646FED3-C071-4F77-93DB-8DA037D3E68F}"/>
    <cellStyle name="Normal 6 4 2 2 3 3 3" xfId="7972" xr:uid="{27B19509-CBCF-4C40-ADB3-AF627E9506E3}"/>
    <cellStyle name="Normal 6 4 2 2 3 3 3 2" xfId="21841" xr:uid="{831CB2E3-DD2F-4487-975A-803FF9A8B0F2}"/>
    <cellStyle name="Normal 6 4 2 2 3 3 4" xfId="9490" xr:uid="{2E817AFA-9372-436E-A63E-185078282FFC}"/>
    <cellStyle name="Normal 6 4 2 2 3 3 4 2" xfId="23355" xr:uid="{E34584EF-0D3F-46C4-B5BE-61E279968DA4}"/>
    <cellStyle name="Normal 6 4 2 2 3 3 5" xfId="13104" xr:uid="{D49E2FFE-10A9-4EA6-8CDB-A20FA7D1D63D}"/>
    <cellStyle name="Normal 6 4 2 2 3 3 5 2" xfId="26968" xr:uid="{4C0B3677-A22D-4A08-ADE4-0B935E13D9DE}"/>
    <cellStyle name="Normal 6 4 2 2 3 3 6" xfId="14849" xr:uid="{81E302C4-EDE2-4B4F-83D1-E29294C874EC}"/>
    <cellStyle name="Normal 6 4 2 2 3 3 6 2" xfId="28713" xr:uid="{15FEA24E-8BE8-4A5F-94E2-01772BFD1094}"/>
    <cellStyle name="Normal 6 4 2 2 3 3 7" xfId="16397" xr:uid="{DA161212-A3D2-4C4B-AB25-DE63F7A24ED3}"/>
    <cellStyle name="Normal 6 4 2 2 3 4" xfId="5018" xr:uid="{964C9218-D436-4ADF-8241-D509E8D8850F}"/>
    <cellStyle name="Normal 6 4 2 2 3 4 2" xfId="10488" xr:uid="{2F16C9DF-EA49-427B-AFA6-42E51AB49CA9}"/>
    <cellStyle name="Normal 6 4 2 2 3 4 2 2" xfId="24353" xr:uid="{B447F1EE-2B16-44E5-976D-B58B2AEE2740}"/>
    <cellStyle name="Normal 6 4 2 2 3 4 3" xfId="19052" xr:uid="{DDB84687-98F2-4CED-A44C-B1493CFC6CB4}"/>
    <cellStyle name="Normal 6 4 2 2 3 5" xfId="5516" xr:uid="{C8D913E2-028E-437A-A57B-472FD603D7BD}"/>
    <cellStyle name="Normal 6 4 2 2 3 5 2" xfId="10990" xr:uid="{ECF68E3C-BFD5-4D6F-877F-89016BEF031A}"/>
    <cellStyle name="Normal 6 4 2 2 3 5 2 2" xfId="24855" xr:uid="{75BF469E-7776-482E-814B-D24CFE15FFF1}"/>
    <cellStyle name="Normal 6 4 2 2 3 5 3" xfId="19550" xr:uid="{C1372759-D410-45BE-BD74-96D9706F024F}"/>
    <cellStyle name="Normal 6 4 2 2 3 6" xfId="6018" xr:uid="{68046C3A-B784-4C71-B9A4-5BA4010DB78C}"/>
    <cellStyle name="Normal 6 4 2 2 3 6 2" xfId="11492" xr:uid="{32E35F64-F26B-4E03-9E75-7D4716CCEEC9}"/>
    <cellStyle name="Normal 6 4 2 2 3 6 2 2" xfId="25357" xr:uid="{1B18C603-FA0C-4347-B105-F9A8D8333B70}"/>
    <cellStyle name="Normal 6 4 2 2 3 6 3" xfId="20052" xr:uid="{BA73B505-E545-42BA-80A6-C32FCFE5BD1E}"/>
    <cellStyle name="Normal 6 4 2 2 3 7" xfId="3036" xr:uid="{C00288FB-14C2-4794-A287-1E32048B9AAC}"/>
    <cellStyle name="Normal 6 4 2 2 3 7 2" xfId="17078" xr:uid="{60945829-DABA-4429-AF20-EF3453B59B22}"/>
    <cellStyle name="Normal 6 4 2 2 3 8" xfId="6958" xr:uid="{57A98AE1-7648-4E98-A0BC-F6E66A532DAC}"/>
    <cellStyle name="Normal 6 4 2 2 3 8 2" xfId="20829" xr:uid="{107CB987-92E5-4F00-943F-CB4D0FC1C37A}"/>
    <cellStyle name="Normal 6 4 2 2 3 9" xfId="8482" xr:uid="{0D803EF1-C1B9-4923-89BA-4E3148EFE118}"/>
    <cellStyle name="Normal 6 4 2 2 3 9 2" xfId="22347" xr:uid="{67AC3EB3-E3F8-4A13-95EC-182C7047B70D}"/>
    <cellStyle name="Normal 6 4 2 2 4" xfId="1570" xr:uid="{C1F0D9C6-C9C9-4D3F-9C30-55EFF736DC20}"/>
    <cellStyle name="Normal 6 4 2 2 4 2" xfId="4292" xr:uid="{5BB466CD-0C4C-4567-8BEE-6481794216A3}"/>
    <cellStyle name="Normal 6 4 2 2 4 2 2" xfId="9738" xr:uid="{0E2482A8-D996-4195-B464-6F2E4084FA16}"/>
    <cellStyle name="Normal 6 4 2 2 4 2 2 2" xfId="23603" xr:uid="{387E3C2F-40A6-4E97-BA1F-290E8630E6C4}"/>
    <cellStyle name="Normal 6 4 2 2 4 2 3" xfId="18326" xr:uid="{43F9EC65-D6F8-438F-A81E-606D19E76F8C}"/>
    <cellStyle name="Normal 6 4 2 2 4 3" xfId="3282" xr:uid="{019F3D26-6726-4AF2-A03F-46C1822BC839}"/>
    <cellStyle name="Normal 6 4 2 2 4 3 2" xfId="17324" xr:uid="{088E1EB0-B26B-4453-A32A-8BB5CAB90492}"/>
    <cellStyle name="Normal 6 4 2 2 4 4" xfId="7216" xr:uid="{9566D044-94E9-4EBC-B7E4-6C8300F65719}"/>
    <cellStyle name="Normal 6 4 2 2 4 4 2" xfId="21087" xr:uid="{3E2B0BC9-A108-4A83-9C42-EE457F54D196}"/>
    <cellStyle name="Normal 6 4 2 2 4 5" xfId="8730" xr:uid="{5616D3CA-AD64-4426-AC7D-CFB356771A9F}"/>
    <cellStyle name="Normal 6 4 2 2 4 5 2" xfId="22595" xr:uid="{400FD20C-8282-4EB9-9F6C-8CA3E63CFAFE}"/>
    <cellStyle name="Normal 6 4 2 2 4 6" xfId="12350" xr:uid="{420D6F63-C6D5-42E7-9324-B111838AD1CC}"/>
    <cellStyle name="Normal 6 4 2 2 4 6 2" xfId="26214" xr:uid="{7BDE5653-EED8-442F-ACC0-E00817B160A3}"/>
    <cellStyle name="Normal 6 4 2 2 4 7" xfId="14095" xr:uid="{CE945C9D-4E17-4A91-8E03-0B8CB143C3AF}"/>
    <cellStyle name="Normal 6 4 2 2 4 7 2" xfId="27959" xr:uid="{399987E6-1501-4F6E-9DF4-927EF830F99E}"/>
    <cellStyle name="Normal 6 4 2 2 4 8" xfId="15643" xr:uid="{4AA9057D-B900-4EE5-9EB4-016981C7C68D}"/>
    <cellStyle name="Normal 6 4 2 2 5" xfId="2078" xr:uid="{D82D9C48-2601-4987-AA23-A7CC925F788B}"/>
    <cellStyle name="Normal 6 4 2 2 5 2" xfId="3798" xr:uid="{AC776DCB-C7B4-4CD2-A721-809696C145EB}"/>
    <cellStyle name="Normal 6 4 2 2 5 2 2" xfId="17832" xr:uid="{23E63FC5-6630-45A8-9083-B6894085C25B}"/>
    <cellStyle name="Normal 6 4 2 2 5 3" xfId="7724" xr:uid="{55B5732E-09D1-49ED-83AD-9309AF29BF32}"/>
    <cellStyle name="Normal 6 4 2 2 5 3 2" xfId="21593" xr:uid="{4BA98B3F-7ABE-44F4-BA4A-4756EB5FBADD}"/>
    <cellStyle name="Normal 6 4 2 2 5 4" xfId="9242" xr:uid="{889979F2-4F49-43C0-AA7B-724B1B32AF6B}"/>
    <cellStyle name="Normal 6 4 2 2 5 4 2" xfId="23107" xr:uid="{D4D9A2F2-EE2B-4845-8B9C-A401F0E23412}"/>
    <cellStyle name="Normal 6 4 2 2 5 5" xfId="12856" xr:uid="{15204762-1EC5-43C2-B25F-7BD062428330}"/>
    <cellStyle name="Normal 6 4 2 2 5 5 2" xfId="26720" xr:uid="{8DBA2482-376A-491B-8553-E9D4897A1FDC}"/>
    <cellStyle name="Normal 6 4 2 2 5 6" xfId="14601" xr:uid="{F49ACCFE-8034-4B99-8AD3-32831D5A678E}"/>
    <cellStyle name="Normal 6 4 2 2 5 6 2" xfId="28465" xr:uid="{4BA5C5AF-4080-4096-9597-197D2A511F85}"/>
    <cellStyle name="Normal 6 4 2 2 5 7" xfId="16149" xr:uid="{9967578D-513C-4C90-83FE-5D1D5B7DF4F0}"/>
    <cellStyle name="Normal 6 4 2 2 6" xfId="4786" xr:uid="{B03BFDCB-3DC8-4681-8B1C-B13088466F7A}"/>
    <cellStyle name="Normal 6 4 2 2 6 2" xfId="10240" xr:uid="{F4F7C10B-F3A3-410E-8923-EAA3068FDC71}"/>
    <cellStyle name="Normal 6 4 2 2 6 2 2" xfId="24105" xr:uid="{F8E081B7-337C-4B91-8DC1-24AF3BFA0AC1}"/>
    <cellStyle name="Normal 6 4 2 2 6 3" xfId="18820" xr:uid="{8784AB35-1C39-4669-8A5B-EB42847D5A4A}"/>
    <cellStyle name="Normal 6 4 2 2 7" xfId="5268" xr:uid="{BEB6F3C4-7FA7-48A9-BF39-8731B4C55764}"/>
    <cellStyle name="Normal 6 4 2 2 7 2" xfId="10742" xr:uid="{2AB9387B-8D54-4359-A2FF-231619A91EBE}"/>
    <cellStyle name="Normal 6 4 2 2 7 2 2" xfId="24607" xr:uid="{7B82892A-DBD2-4DBB-AE65-F39C3DDB0E69}"/>
    <cellStyle name="Normal 6 4 2 2 7 3" xfId="19302" xr:uid="{305AD1C6-707D-4315-A8A9-C5607F13925D}"/>
    <cellStyle name="Normal 6 4 2 2 8" xfId="5770" xr:uid="{4E98E017-8774-4071-9FE0-788DFB4B9987}"/>
    <cellStyle name="Normal 6 4 2 2 8 2" xfId="11244" xr:uid="{F8FBA936-824F-4223-BCF6-36513D8EF3D3}"/>
    <cellStyle name="Normal 6 4 2 2 8 2 2" xfId="25109" xr:uid="{535DC837-A199-481B-A9DA-9852A797E933}"/>
    <cellStyle name="Normal 6 4 2 2 8 3" xfId="19804" xr:uid="{51F3C83E-5CEA-476D-9AD3-79D971F73E68}"/>
    <cellStyle name="Normal 6 4 2 2 9" xfId="2802" xr:uid="{E20BFB19-3923-4E7C-9B64-AC28D92D1B4A}"/>
    <cellStyle name="Normal 6 4 2 2 9 2" xfId="16844" xr:uid="{87BECAE8-084E-48A2-BBC2-A1189E5BF9E7}"/>
    <cellStyle name="Normal 6 4 2 3" xfId="1114" xr:uid="{E1C53441-9321-4265-817C-F2D32000F706}"/>
    <cellStyle name="Normal 6 4 2 3 10" xfId="8284" xr:uid="{DE8CB9B2-1231-4845-BF1E-D8B5DB67335C}"/>
    <cellStyle name="Normal 6 4 2 3 10 2" xfId="22149" xr:uid="{BFA7C828-DD61-4A11-B2F2-FBF17FA9847E}"/>
    <cellStyle name="Normal 6 4 2 3 11" xfId="11894" xr:uid="{22493114-1F2F-4B34-BB30-A27782284B16}"/>
    <cellStyle name="Normal 6 4 2 3 11 2" xfId="25758" xr:uid="{D143D725-E814-4A75-AF40-CC8113D72909}"/>
    <cellStyle name="Normal 6 4 2 3 12" xfId="13639" xr:uid="{78084715-059B-4857-9D1D-777DC193663A}"/>
    <cellStyle name="Normal 6 4 2 3 12 2" xfId="27503" xr:uid="{8E75C5FF-92EA-47A6-BFA3-0F0B6D1DDBE9}"/>
    <cellStyle name="Normal 6 4 2 3 13" xfId="15187" xr:uid="{5FD2D68E-72AB-4682-9061-6263ECEBB6E4}"/>
    <cellStyle name="Normal 6 4 2 3 2" xfId="1362" xr:uid="{107B91DC-7522-4197-A2D1-044949108309}"/>
    <cellStyle name="Normal 6 4 2 3 2 10" xfId="12142" xr:uid="{24BCC1D2-FCA0-4572-9BDD-42F0A5A79A32}"/>
    <cellStyle name="Normal 6 4 2 3 2 10 2" xfId="26006" xr:uid="{DE00C441-B3BC-43FC-B6D8-9BE81891E22B}"/>
    <cellStyle name="Normal 6 4 2 3 2 11" xfId="13887" xr:uid="{832CBA97-2B74-410D-9681-10D1241025C9}"/>
    <cellStyle name="Normal 6 4 2 3 2 11 2" xfId="27751" xr:uid="{F94B7265-2588-46DE-9F15-4ED7BDF5D4B2}"/>
    <cellStyle name="Normal 6 4 2 3 2 12" xfId="15435" xr:uid="{2D7B0C6D-BC5A-489F-885A-34B69F10CC29}"/>
    <cellStyle name="Normal 6 4 2 3 2 2" xfId="1868" xr:uid="{960C3C5D-18E7-4F22-86A8-6027FE6E1BB0}"/>
    <cellStyle name="Normal 6 4 2 3 2 2 2" xfId="4590" xr:uid="{51476EEE-18F7-4EFB-885E-D25630AF539D}"/>
    <cellStyle name="Normal 6 4 2 3 2 2 2 2" xfId="10036" xr:uid="{A9A6EF9A-CEA1-42BC-BA01-2A2EF8ABC0FA}"/>
    <cellStyle name="Normal 6 4 2 3 2 2 2 2 2" xfId="23901" xr:uid="{75CDCD02-21CC-4714-8375-5AE7CC4F4B7D}"/>
    <cellStyle name="Normal 6 4 2 3 2 2 2 3" xfId="18624" xr:uid="{D242315F-D4B7-41B4-ABCB-0F923BA287CB}"/>
    <cellStyle name="Normal 6 4 2 3 2 2 3" xfId="3580" xr:uid="{917AFE17-FE36-4ED4-B5A3-37B9C0DD0484}"/>
    <cellStyle name="Normal 6 4 2 3 2 2 3 2" xfId="17622" xr:uid="{F8D3E2F8-5723-4AC6-BBFC-7AAD93F4A5EC}"/>
    <cellStyle name="Normal 6 4 2 3 2 2 4" xfId="7514" xr:uid="{45004E80-E194-457C-AB67-408699D3DFF0}"/>
    <cellStyle name="Normal 6 4 2 3 2 2 4 2" xfId="21385" xr:uid="{A84492FF-447E-417F-9A05-E77EC782CA94}"/>
    <cellStyle name="Normal 6 4 2 3 2 2 5" xfId="9028" xr:uid="{013E536A-6268-4EB2-9AAB-377429BCE2F5}"/>
    <cellStyle name="Normal 6 4 2 3 2 2 5 2" xfId="22893" xr:uid="{6E50FAE5-A452-4395-8217-E19DAFB0FA72}"/>
    <cellStyle name="Normal 6 4 2 3 2 2 6" xfId="12648" xr:uid="{C6776FD1-D50B-48C7-A01F-8E132AEFF56D}"/>
    <cellStyle name="Normal 6 4 2 3 2 2 6 2" xfId="26512" xr:uid="{1A1F6039-8488-4FF1-873A-50AA3209FB84}"/>
    <cellStyle name="Normal 6 4 2 3 2 2 7" xfId="14393" xr:uid="{7272FD0C-D33A-43CA-972A-301E73639211}"/>
    <cellStyle name="Normal 6 4 2 3 2 2 7 2" xfId="28257" xr:uid="{17EA602B-5954-4F3E-A493-FAE79C49E8F6}"/>
    <cellStyle name="Normal 6 4 2 3 2 2 8" xfId="15941" xr:uid="{23C1085C-BEED-4242-A665-AAF3D4E745A1}"/>
    <cellStyle name="Normal 6 4 2 3 2 3" xfId="2376" xr:uid="{DB574C53-A222-43D8-96C8-90B7D5A860C2}"/>
    <cellStyle name="Normal 6 4 2 3 2 3 2" xfId="4096" xr:uid="{B95C1BDE-FB32-4A32-BAB7-6312FC11E784}"/>
    <cellStyle name="Normal 6 4 2 3 2 3 2 2" xfId="18130" xr:uid="{694AD62B-6960-4922-890A-B41236C48B2A}"/>
    <cellStyle name="Normal 6 4 2 3 2 3 3" xfId="8022" xr:uid="{AA90F1E7-524E-4B0F-A312-1F030D27D502}"/>
    <cellStyle name="Normal 6 4 2 3 2 3 3 2" xfId="21891" xr:uid="{9E625D3A-90F6-4D93-B111-7FA39EF48F55}"/>
    <cellStyle name="Normal 6 4 2 3 2 3 4" xfId="9540" xr:uid="{99E49191-EC3D-4085-8B33-6C3A92C9472C}"/>
    <cellStyle name="Normal 6 4 2 3 2 3 4 2" xfId="23405" xr:uid="{0A559E9D-E9DE-47E7-A80B-C2D047D97C2D}"/>
    <cellStyle name="Normal 6 4 2 3 2 3 5" xfId="13154" xr:uid="{2D623377-3125-4F73-9430-643B7ACE71E1}"/>
    <cellStyle name="Normal 6 4 2 3 2 3 5 2" xfId="27018" xr:uid="{A7FA5EF6-F550-40B8-9B02-C37D1FDBD45D}"/>
    <cellStyle name="Normal 6 4 2 3 2 3 6" xfId="14899" xr:uid="{737F79FB-AF8E-41AB-8413-98D719AD76B1}"/>
    <cellStyle name="Normal 6 4 2 3 2 3 6 2" xfId="28763" xr:uid="{A892C0DF-3F47-43A2-AF8C-2E8D16724878}"/>
    <cellStyle name="Normal 6 4 2 3 2 3 7" xfId="16447" xr:uid="{DA64FD6D-9136-4252-BA0A-47CEF086307E}"/>
    <cellStyle name="Normal 6 4 2 3 2 4" xfId="5068" xr:uid="{16C6BFB4-EBFD-4052-ABB2-6A1124BC8404}"/>
    <cellStyle name="Normal 6 4 2 3 2 4 2" xfId="10538" xr:uid="{FF9D75C7-A046-49B0-99F7-4C28FB97F983}"/>
    <cellStyle name="Normal 6 4 2 3 2 4 2 2" xfId="24403" xr:uid="{70F9F0B0-E6DC-44E7-BA14-699B827BF757}"/>
    <cellStyle name="Normal 6 4 2 3 2 4 3" xfId="19102" xr:uid="{0182F0CB-2E3A-4CDC-8BF0-0C35D257B865}"/>
    <cellStyle name="Normal 6 4 2 3 2 5" xfId="5566" xr:uid="{C91BD6B7-3AA9-400B-9FEA-A630C408B62A}"/>
    <cellStyle name="Normal 6 4 2 3 2 5 2" xfId="11040" xr:uid="{8C78642C-316F-416C-8EA2-501A60080E8E}"/>
    <cellStyle name="Normal 6 4 2 3 2 5 2 2" xfId="24905" xr:uid="{59C99ED5-6AED-4E5F-A427-EF8AE14E6BE9}"/>
    <cellStyle name="Normal 6 4 2 3 2 5 3" xfId="19600" xr:uid="{C7B0C13B-7B6C-4CCC-8B9B-FD37089E2A27}"/>
    <cellStyle name="Normal 6 4 2 3 2 6" xfId="6068" xr:uid="{217DE487-D479-4046-8F8A-C68244393083}"/>
    <cellStyle name="Normal 6 4 2 3 2 6 2" xfId="11542" xr:uid="{DD7B1A0E-F6A0-4B9D-93F9-1D17CF9563C6}"/>
    <cellStyle name="Normal 6 4 2 3 2 6 2 2" xfId="25407" xr:uid="{7952B11B-A281-450E-A6A9-CA9672B73E09}"/>
    <cellStyle name="Normal 6 4 2 3 2 6 3" xfId="20102" xr:uid="{C330270C-E9D3-4C56-BE12-9AA395A0DFD7}"/>
    <cellStyle name="Normal 6 4 2 3 2 7" xfId="3086" xr:uid="{253A824B-FC94-4A6B-A13F-20191D7DAC6D}"/>
    <cellStyle name="Normal 6 4 2 3 2 7 2" xfId="17128" xr:uid="{2E9BD8D2-382D-4612-B27A-5682BBA6B318}"/>
    <cellStyle name="Normal 6 4 2 3 2 8" xfId="7008" xr:uid="{A2A72004-12AA-4062-BE1F-91710CB76DA8}"/>
    <cellStyle name="Normal 6 4 2 3 2 8 2" xfId="20879" xr:uid="{729B3512-C8BC-4D70-A4A3-C92560B04F58}"/>
    <cellStyle name="Normal 6 4 2 3 2 9" xfId="8532" xr:uid="{5FFDE637-14F2-4940-8236-49512AB4E1D5}"/>
    <cellStyle name="Normal 6 4 2 3 2 9 2" xfId="22397" xr:uid="{56A565CB-623F-4A2E-95F2-FF9C43167226}"/>
    <cellStyle name="Normal 6 4 2 3 3" xfId="1620" xr:uid="{E69D8F53-5CCA-4AED-8817-F9D3C6C0B6B0}"/>
    <cellStyle name="Normal 6 4 2 3 3 2" xfId="4342" xr:uid="{F65238D1-C5D5-41EE-91C0-FE49E8A97B70}"/>
    <cellStyle name="Normal 6 4 2 3 3 2 2" xfId="9788" xr:uid="{965BAF4F-FF85-4654-BA50-719E50923E4C}"/>
    <cellStyle name="Normal 6 4 2 3 3 2 2 2" xfId="23653" xr:uid="{CD90CAB4-77C8-4488-A6C4-C61823E18035}"/>
    <cellStyle name="Normal 6 4 2 3 3 2 3" xfId="18376" xr:uid="{24EF3D23-CD15-4EFA-8249-707EED508196}"/>
    <cellStyle name="Normal 6 4 2 3 3 3" xfId="3332" xr:uid="{86385E54-5A3A-47E4-9857-D96C3DE8D726}"/>
    <cellStyle name="Normal 6 4 2 3 3 3 2" xfId="17374" xr:uid="{20585018-FA15-4C1C-B7E0-5014CA694562}"/>
    <cellStyle name="Normal 6 4 2 3 3 4" xfId="7266" xr:uid="{D7B6AB8C-07E4-49F9-8C99-4CBF14B99135}"/>
    <cellStyle name="Normal 6 4 2 3 3 4 2" xfId="21137" xr:uid="{E0D5B91E-AF64-4571-950A-FCE6B5237818}"/>
    <cellStyle name="Normal 6 4 2 3 3 5" xfId="8780" xr:uid="{B8BC756D-D05D-4C2C-A93C-E747F7603461}"/>
    <cellStyle name="Normal 6 4 2 3 3 5 2" xfId="22645" xr:uid="{EBC7E9C8-9DB0-4D1B-A12F-3AC47DE8225F}"/>
    <cellStyle name="Normal 6 4 2 3 3 6" xfId="12400" xr:uid="{65934F70-0564-4878-907C-99A74B6C2B93}"/>
    <cellStyle name="Normal 6 4 2 3 3 6 2" xfId="26264" xr:uid="{582B12C8-4317-4A2F-90BF-0B2CE56DFFA1}"/>
    <cellStyle name="Normal 6 4 2 3 3 7" xfId="14145" xr:uid="{8D18EA67-3F4B-4C8C-BADE-96E135D44D41}"/>
    <cellStyle name="Normal 6 4 2 3 3 7 2" xfId="28009" xr:uid="{5AB3F958-C230-4C94-A4BF-ECA3A3CBB6E2}"/>
    <cellStyle name="Normal 6 4 2 3 3 8" xfId="15693" xr:uid="{C9EFA9A1-9BF4-4E39-9C7E-A48530F468E1}"/>
    <cellStyle name="Normal 6 4 2 3 4" xfId="2128" xr:uid="{6E907555-2683-4DCC-858E-84594004AACA}"/>
    <cellStyle name="Normal 6 4 2 3 4 2" xfId="3848" xr:uid="{E996FD1B-6B92-4DB9-9BBA-CE8F420831ED}"/>
    <cellStyle name="Normal 6 4 2 3 4 2 2" xfId="17882" xr:uid="{0AF27F85-4143-4273-BBBA-E175BACE1D94}"/>
    <cellStyle name="Normal 6 4 2 3 4 3" xfId="7774" xr:uid="{7A95E569-79D7-4E7B-8604-F6C26B45E21A}"/>
    <cellStyle name="Normal 6 4 2 3 4 3 2" xfId="21643" xr:uid="{B73FE828-189F-4FAA-9E68-4E7D50120B48}"/>
    <cellStyle name="Normal 6 4 2 3 4 4" xfId="9292" xr:uid="{30701193-9BAC-4A6D-A50D-194BC1AE5CBE}"/>
    <cellStyle name="Normal 6 4 2 3 4 4 2" xfId="23157" xr:uid="{FBB40E77-F419-4717-BFAB-152906E606F3}"/>
    <cellStyle name="Normal 6 4 2 3 4 5" xfId="12906" xr:uid="{26686E47-FDCB-428E-9EC8-573F12B61F40}"/>
    <cellStyle name="Normal 6 4 2 3 4 5 2" xfId="26770" xr:uid="{78950DDB-CB68-4580-9387-50F5DEA66CE3}"/>
    <cellStyle name="Normal 6 4 2 3 4 6" xfId="14651" xr:uid="{D1CAED51-17A9-44A6-A323-C4B1A0875059}"/>
    <cellStyle name="Normal 6 4 2 3 4 6 2" xfId="28515" xr:uid="{3987EDD1-E797-463E-B740-3BAE02CEC132}"/>
    <cellStyle name="Normal 6 4 2 3 4 7" xfId="16199" xr:uid="{5C148C70-5E7C-4617-8551-3C06728A91B7}"/>
    <cellStyle name="Normal 6 4 2 3 5" xfId="4832" xr:uid="{ABF7A78F-02C0-4A07-A071-560E805A4381}"/>
    <cellStyle name="Normal 6 4 2 3 5 2" xfId="10290" xr:uid="{FAB9430C-1006-41E8-97A6-A08E0639593C}"/>
    <cellStyle name="Normal 6 4 2 3 5 2 2" xfId="24155" xr:uid="{61CFB937-2E15-4777-BAC6-68F83C612EA0}"/>
    <cellStyle name="Normal 6 4 2 3 5 3" xfId="18866" xr:uid="{0ABA2E8A-0F62-4595-A19D-ABA93C8A7E45}"/>
    <cellStyle name="Normal 6 4 2 3 6" xfId="5318" xr:uid="{130730C9-5932-4626-90E9-AEB12BDA950C}"/>
    <cellStyle name="Normal 6 4 2 3 6 2" xfId="10792" xr:uid="{B66175D3-1540-41EB-9015-B9226933FCC7}"/>
    <cellStyle name="Normal 6 4 2 3 6 2 2" xfId="24657" xr:uid="{356EB3CD-A2AC-4DD4-8695-DCB89DADE29A}"/>
    <cellStyle name="Normal 6 4 2 3 6 3" xfId="19352" xr:uid="{172B96D5-EC2A-4B15-A9C6-CE43855FB926}"/>
    <cellStyle name="Normal 6 4 2 3 7" xfId="5820" xr:uid="{D741B1E9-08F8-4576-AA21-38C3C26358A5}"/>
    <cellStyle name="Normal 6 4 2 3 7 2" xfId="11294" xr:uid="{3559AF32-7DC5-406B-ABB7-59999AD96EE8}"/>
    <cellStyle name="Normal 6 4 2 3 7 2 2" xfId="25159" xr:uid="{B01BE17B-70CF-4F0F-ABDA-D1286B3D889B}"/>
    <cellStyle name="Normal 6 4 2 3 7 3" xfId="19854" xr:uid="{6F62A560-AA26-43E3-B9CA-7E30ABB41BFE}"/>
    <cellStyle name="Normal 6 4 2 3 8" xfId="2848" xr:uid="{E51914C2-9827-43B9-A38A-D9371702B595}"/>
    <cellStyle name="Normal 6 4 2 3 8 2" xfId="16890" xr:uid="{D323D286-2D7F-4C9B-93F8-37627D1950D8}"/>
    <cellStyle name="Normal 6 4 2 3 9" xfId="6760" xr:uid="{BEDE1DA2-51C2-4573-8A5A-9872B0702778}"/>
    <cellStyle name="Normal 6 4 2 3 9 2" xfId="20631" xr:uid="{4C306083-9FDB-44C9-9864-A69158E96676}"/>
    <cellStyle name="Normal 6 4 2 4" xfId="1238" xr:uid="{7294105C-F0D1-4F42-824B-ED4BD56A909D}"/>
    <cellStyle name="Normal 6 4 2 4 10" xfId="12018" xr:uid="{9E2A7B44-9550-4912-9220-8BB70069E097}"/>
    <cellStyle name="Normal 6 4 2 4 10 2" xfId="25882" xr:uid="{07276521-4A91-43F7-A6D3-4A8011F76EDB}"/>
    <cellStyle name="Normal 6 4 2 4 11" xfId="13763" xr:uid="{712AF428-EE1F-407B-B1CA-B47EFB51A635}"/>
    <cellStyle name="Normal 6 4 2 4 11 2" xfId="27627" xr:uid="{A3FF9EE0-3D27-4460-8D91-8FC57D96E69F}"/>
    <cellStyle name="Normal 6 4 2 4 12" xfId="15311" xr:uid="{32A0DDAD-DFD0-4A49-AFDF-3C3222154326}"/>
    <cellStyle name="Normal 6 4 2 4 2" xfId="1744" xr:uid="{79ABD4C3-BBE0-4196-9C14-59B3A0298411}"/>
    <cellStyle name="Normal 6 4 2 4 2 2" xfId="4466" xr:uid="{2E6706EA-0DFF-4134-BAF9-211C30601E98}"/>
    <cellStyle name="Normal 6 4 2 4 2 2 2" xfId="9912" xr:uid="{BD30B709-DD53-4E74-8A84-8655CC705D34}"/>
    <cellStyle name="Normal 6 4 2 4 2 2 2 2" xfId="23777" xr:uid="{46414B32-983E-400B-80E8-0B0A60513FB0}"/>
    <cellStyle name="Normal 6 4 2 4 2 2 3" xfId="18500" xr:uid="{1AF44D7D-D2D0-4F60-8093-74E102CB59D7}"/>
    <cellStyle name="Normal 6 4 2 4 2 3" xfId="3456" xr:uid="{44BFEDC3-A9B8-4D99-8CA1-4244B905755E}"/>
    <cellStyle name="Normal 6 4 2 4 2 3 2" xfId="17498" xr:uid="{4CB4FBE4-8E14-463E-B778-5F0DC9956C0A}"/>
    <cellStyle name="Normal 6 4 2 4 2 4" xfId="7390" xr:uid="{91E622A5-027C-4828-8A48-33B12650754C}"/>
    <cellStyle name="Normal 6 4 2 4 2 4 2" xfId="21261" xr:uid="{85F47AE4-F615-4320-8C55-FC52AB790768}"/>
    <cellStyle name="Normal 6 4 2 4 2 5" xfId="8904" xr:uid="{AC282592-7534-45E7-AA48-255B07A3A2DB}"/>
    <cellStyle name="Normal 6 4 2 4 2 5 2" xfId="22769" xr:uid="{99EA8017-553C-49C9-A057-957EAEE273B5}"/>
    <cellStyle name="Normal 6 4 2 4 2 6" xfId="12524" xr:uid="{2FF291FE-B98B-465D-AB63-4E1E88135887}"/>
    <cellStyle name="Normal 6 4 2 4 2 6 2" xfId="26388" xr:uid="{7FDE1AE0-BB9C-4AA6-94A5-D6CD4F6DD121}"/>
    <cellStyle name="Normal 6 4 2 4 2 7" xfId="14269" xr:uid="{32D84931-34EB-4D2F-B50C-DBA9896949FB}"/>
    <cellStyle name="Normal 6 4 2 4 2 7 2" xfId="28133" xr:uid="{C7C115D1-0837-45C7-9258-98C2DDA2CD8F}"/>
    <cellStyle name="Normal 6 4 2 4 2 8" xfId="15817" xr:uid="{AA3C2E16-99DD-4EB5-9360-5D68B6F5D769}"/>
    <cellStyle name="Normal 6 4 2 4 3" xfId="2252" xr:uid="{2538BEDA-E8FF-4B96-AFB3-CD6513B32CB6}"/>
    <cellStyle name="Normal 6 4 2 4 3 2" xfId="3972" xr:uid="{360AE119-A74C-475C-B66D-4C051165A38F}"/>
    <cellStyle name="Normal 6 4 2 4 3 2 2" xfId="18006" xr:uid="{FC342370-19DB-42C7-85DC-49A93F76E8E7}"/>
    <cellStyle name="Normal 6 4 2 4 3 3" xfId="7898" xr:uid="{33EC791E-A32B-4F12-99EA-ED04351AC699}"/>
    <cellStyle name="Normal 6 4 2 4 3 3 2" xfId="21767" xr:uid="{FBE717E7-A82D-4CA3-9F87-A447ADE93C41}"/>
    <cellStyle name="Normal 6 4 2 4 3 4" xfId="9416" xr:uid="{30626985-D636-4FF7-B085-873796054DA8}"/>
    <cellStyle name="Normal 6 4 2 4 3 4 2" xfId="23281" xr:uid="{0F9FF059-073C-4A5B-B132-59CBC14E8649}"/>
    <cellStyle name="Normal 6 4 2 4 3 5" xfId="13030" xr:uid="{0CF17636-97B0-4CB7-A1C2-8CAE0762157F}"/>
    <cellStyle name="Normal 6 4 2 4 3 5 2" xfId="26894" xr:uid="{6E90A84B-5A5D-4FCC-8FA0-3919F15A189F}"/>
    <cellStyle name="Normal 6 4 2 4 3 6" xfId="14775" xr:uid="{2C4CC3FD-DEA5-4A0C-B121-F39132D64670}"/>
    <cellStyle name="Normal 6 4 2 4 3 6 2" xfId="28639" xr:uid="{971848A0-46EE-4144-993C-C77967BBD843}"/>
    <cellStyle name="Normal 6 4 2 4 3 7" xfId="16323" xr:uid="{58C1399F-FB73-4CD7-8809-4ADD79EC9896}"/>
    <cellStyle name="Normal 6 4 2 4 4" xfId="4948" xr:uid="{F4EFF058-C019-4C99-95CB-8D223BD4A1CA}"/>
    <cellStyle name="Normal 6 4 2 4 4 2" xfId="10414" xr:uid="{318A3BB8-3ED2-460C-99A0-A58DCF33CBA7}"/>
    <cellStyle name="Normal 6 4 2 4 4 2 2" xfId="24279" xr:uid="{5C0DC894-4A00-44F9-A15C-F21EC03FFF2B}"/>
    <cellStyle name="Normal 6 4 2 4 4 3" xfId="18982" xr:uid="{591D11D7-6DB8-469B-B80B-F3066339E4C3}"/>
    <cellStyle name="Normal 6 4 2 4 5" xfId="5442" xr:uid="{6E90D3DF-82CA-415D-98FF-A736CA1A4568}"/>
    <cellStyle name="Normal 6 4 2 4 5 2" xfId="10916" xr:uid="{109AB1CA-B95F-4840-AF3D-99B6DA85A5CE}"/>
    <cellStyle name="Normal 6 4 2 4 5 2 2" xfId="24781" xr:uid="{8A746F4A-7074-45DF-82FE-94F76CE22018}"/>
    <cellStyle name="Normal 6 4 2 4 5 3" xfId="19476" xr:uid="{D37ED664-EA8C-4A53-84B5-AD3DDF89601B}"/>
    <cellStyle name="Normal 6 4 2 4 6" xfId="5944" xr:uid="{A8B8C821-4ACF-4603-9014-0AC500864BAD}"/>
    <cellStyle name="Normal 6 4 2 4 6 2" xfId="11418" xr:uid="{F811D1AD-0EB8-4087-A619-3BCCE912DEDD}"/>
    <cellStyle name="Normal 6 4 2 4 6 2 2" xfId="25283" xr:uid="{C010058B-51DF-4007-BB2C-396E958A24D2}"/>
    <cellStyle name="Normal 6 4 2 4 6 3" xfId="19978" xr:uid="{5C101309-2889-46F8-B727-72B406A7D13D}"/>
    <cellStyle name="Normal 6 4 2 4 7" xfId="2966" xr:uid="{1419D2FB-34CA-4A7E-8582-0A124FD73B23}"/>
    <cellStyle name="Normal 6 4 2 4 7 2" xfId="17008" xr:uid="{C5EFAFFE-0CC8-4D98-82B5-79F7C9FAB69F}"/>
    <cellStyle name="Normal 6 4 2 4 8" xfId="6884" xr:uid="{167000D9-1C84-4C9A-92AF-4B49B02FD348}"/>
    <cellStyle name="Normal 6 4 2 4 8 2" xfId="20755" xr:uid="{4115B53A-A6AC-4D34-BC3B-1B3AA6D2A1EA}"/>
    <cellStyle name="Normal 6 4 2 4 9" xfId="8408" xr:uid="{14478BF5-563F-40FA-B7A2-848BA061DFDC}"/>
    <cellStyle name="Normal 6 4 2 4 9 2" xfId="22273" xr:uid="{5338895C-A9C5-48E4-81AB-82C4CC0FF82D}"/>
    <cellStyle name="Normal 6 4 2 5" xfId="1496" xr:uid="{D71D1452-03A6-4667-BCAB-0B68B702C663}"/>
    <cellStyle name="Normal 6 4 2 5 2" xfId="4220" xr:uid="{0A6EB476-B711-4984-90E2-69CD9B7EAC2E}"/>
    <cellStyle name="Normal 6 4 2 5 2 2" xfId="9664" xr:uid="{73472C77-EBF8-4360-9806-924D60CE4847}"/>
    <cellStyle name="Normal 6 4 2 5 2 2 2" xfId="23529" xr:uid="{45A86ACB-3D2F-4176-BCA8-5BAA9F150CCE}"/>
    <cellStyle name="Normal 6 4 2 5 2 3" xfId="18254" xr:uid="{0698DABA-924A-45C8-85DE-23B027B306F9}"/>
    <cellStyle name="Normal 6 4 2 5 3" xfId="3210" xr:uid="{29922FAC-7A02-4935-AED3-2E3722454EDB}"/>
    <cellStyle name="Normal 6 4 2 5 3 2" xfId="17252" xr:uid="{58E6C78A-1669-44E5-B1E1-878A007CCE49}"/>
    <cellStyle name="Normal 6 4 2 5 4" xfId="7142" xr:uid="{89EFACE5-F9F2-4DEE-9A1D-0998E365F101}"/>
    <cellStyle name="Normal 6 4 2 5 4 2" xfId="21013" xr:uid="{32CA4B08-3CAD-4D41-8AF2-97843EE9D2AD}"/>
    <cellStyle name="Normal 6 4 2 5 5" xfId="8656" xr:uid="{3C3CF09C-25D2-46F6-A79B-52FE42B5C2F0}"/>
    <cellStyle name="Normal 6 4 2 5 5 2" xfId="22521" xr:uid="{7E6A4702-200B-4FAF-9862-B8082F227F17}"/>
    <cellStyle name="Normal 6 4 2 5 6" xfId="12276" xr:uid="{A5144921-7F7E-45EA-930A-D49A90698EC0}"/>
    <cellStyle name="Normal 6 4 2 5 6 2" xfId="26140" xr:uid="{4C220CE4-5DC5-482E-9DEF-B091BA21927A}"/>
    <cellStyle name="Normal 6 4 2 5 7" xfId="14021" xr:uid="{C5C5A591-9431-4B55-9E94-81E0DA582F79}"/>
    <cellStyle name="Normal 6 4 2 5 7 2" xfId="27885" xr:uid="{D54DD46B-EA02-403B-B0E8-D38C92309452}"/>
    <cellStyle name="Normal 6 4 2 5 8" xfId="15569" xr:uid="{8A944784-DE9C-4C85-8140-9AA13ABDF633}"/>
    <cellStyle name="Normal 6 4 2 6" xfId="2004" xr:uid="{C1B57CE0-50DD-415B-84E2-9135EAFD2723}"/>
    <cellStyle name="Normal 6 4 2 6 2" xfId="3724" xr:uid="{0B3A3314-51DB-4B13-9439-C0F2A96B54B6}"/>
    <cellStyle name="Normal 6 4 2 6 2 2" xfId="17758" xr:uid="{AB5E4364-8AB7-471A-888E-DD3D03AEBFDD}"/>
    <cellStyle name="Normal 6 4 2 6 3" xfId="7650" xr:uid="{A67CBF05-656A-44FD-9731-BE54AFBA9888}"/>
    <cellStyle name="Normal 6 4 2 6 3 2" xfId="21519" xr:uid="{78FC6454-27FD-4BBD-8C88-799A79659CD2}"/>
    <cellStyle name="Normal 6 4 2 6 4" xfId="9168" xr:uid="{AC8D1BDC-AEB1-4402-A39A-96A9D7956403}"/>
    <cellStyle name="Normal 6 4 2 6 4 2" xfId="23033" xr:uid="{B875E528-505F-4515-89E0-32C8788CA91B}"/>
    <cellStyle name="Normal 6 4 2 6 5" xfId="12782" xr:uid="{FE5057E2-0436-4ED8-BB59-998784361782}"/>
    <cellStyle name="Normal 6 4 2 6 5 2" xfId="26646" xr:uid="{7A3B20C9-7B69-473F-AC92-F0FC5F8A09F9}"/>
    <cellStyle name="Normal 6 4 2 6 6" xfId="14527" xr:uid="{7B0256CB-530D-46BD-B694-A6E57742E07B}"/>
    <cellStyle name="Normal 6 4 2 6 6 2" xfId="28391" xr:uid="{A2D3B8AB-BB27-4FD5-8FAA-E2671100E203}"/>
    <cellStyle name="Normal 6 4 2 6 7" xfId="16075" xr:uid="{471118D1-4058-4B29-83C4-60EFE28D3916}"/>
    <cellStyle name="Normal 6 4 2 7" xfId="4720" xr:uid="{2F63C906-6104-4137-B6F6-5664E1300B65}"/>
    <cellStyle name="Normal 6 4 2 7 2" xfId="10166" xr:uid="{3B46BEBF-CA93-4425-B970-21CE248AF251}"/>
    <cellStyle name="Normal 6 4 2 7 2 2" xfId="24031" xr:uid="{BA9A4542-340B-4294-B86B-3E51DA1C2B8E}"/>
    <cellStyle name="Normal 6 4 2 7 3" xfId="18754" xr:uid="{0B4BF427-DE3A-49E8-9352-6E8CD6E39B51}"/>
    <cellStyle name="Normal 6 4 2 8" xfId="5194" xr:uid="{9F0B1BEC-9FD4-488F-8A53-566ED4ED82E7}"/>
    <cellStyle name="Normal 6 4 2 8 2" xfId="10668" xr:uid="{8351CAD5-0384-4D3E-8B9C-8532081F98F9}"/>
    <cellStyle name="Normal 6 4 2 8 2 2" xfId="24533" xr:uid="{6F9CEEA2-B965-4150-B1A7-5D6477573552}"/>
    <cellStyle name="Normal 6 4 2 8 3" xfId="19228" xr:uid="{27779132-46F8-4B60-84A7-FE6BF99D6D57}"/>
    <cellStyle name="Normal 6 4 2 9" xfId="5696" xr:uid="{8611E4CD-5178-4CD4-B4D1-927C408C3256}"/>
    <cellStyle name="Normal 6 4 2 9 2" xfId="11170" xr:uid="{21EC49C1-E835-44D6-B98E-4DF8F35A2F6D}"/>
    <cellStyle name="Normal 6 4 2 9 2 2" xfId="25035" xr:uid="{E73266D1-5B96-42EB-90CE-31FB6FBA70FD}"/>
    <cellStyle name="Normal 6 4 2 9 3" xfId="19730" xr:uid="{D8E7F974-1DA8-4553-BA5C-45739F0CAFD7}"/>
    <cellStyle name="Normal 6 4 3" xfId="1010" xr:uid="{17F73DC9-CFFB-4B54-8EDD-1231FFE2062B}"/>
    <cellStyle name="Normal 6 4 3 10" xfId="2754" xr:uid="{A485ADDB-6042-4F02-B592-5C2D52ADC043}"/>
    <cellStyle name="Normal 6 4 3 10 2" xfId="16796" xr:uid="{94E71D85-7D79-4092-A639-E3C3108F3D64}"/>
    <cellStyle name="Normal 6 4 3 11" xfId="6656" xr:uid="{400D6326-3147-4C5F-8A2D-AE59EE7D2C5C}"/>
    <cellStyle name="Normal 6 4 3 11 2" xfId="20527" xr:uid="{A51A1321-7393-4F28-A399-8AE6D68D647B}"/>
    <cellStyle name="Normal 6 4 3 12" xfId="8180" xr:uid="{2F9C6796-F7EE-4541-AC72-C2AAC371982C}"/>
    <cellStyle name="Normal 6 4 3 12 2" xfId="22045" xr:uid="{6ED34133-936C-4B27-BC22-C25D7558A5AF}"/>
    <cellStyle name="Normal 6 4 3 13" xfId="11790" xr:uid="{32120A41-EAB2-43FE-B05A-758A20BA35EC}"/>
    <cellStyle name="Normal 6 4 3 13 2" xfId="25654" xr:uid="{74AA3E75-6A70-48F7-9D21-FC29603FC247}"/>
    <cellStyle name="Normal 6 4 3 14" xfId="13535" xr:uid="{986429B8-B0C5-46AC-A7B0-0EAB60382575}"/>
    <cellStyle name="Normal 6 4 3 14 2" xfId="27399" xr:uid="{2DDF67A8-A876-41F3-ACEB-1A29216BC426}"/>
    <cellStyle name="Normal 6 4 3 15" xfId="15083" xr:uid="{7C127A23-D5F1-4D4B-B2A0-E2CABA3FB718}"/>
    <cellStyle name="Normal 6 4 3 2" xfId="1065" xr:uid="{EEE751BF-63DD-4A95-B1A8-F3E3EBB3514E}"/>
    <cellStyle name="Normal 6 4 3 2 10" xfId="6711" xr:uid="{F9AB8994-F7D4-47C3-8C78-6922F0570FA0}"/>
    <cellStyle name="Normal 6 4 3 2 10 2" xfId="20582" xr:uid="{D310CC7E-FB81-4249-AF74-22D51343B2CA}"/>
    <cellStyle name="Normal 6 4 3 2 11" xfId="8235" xr:uid="{64E1C14F-0B5D-4FB8-AB4C-CC7611C6936E}"/>
    <cellStyle name="Normal 6 4 3 2 11 2" xfId="22100" xr:uid="{E71F25A3-CCB5-4213-8810-3E14A57798E7}"/>
    <cellStyle name="Normal 6 4 3 2 12" xfId="11845" xr:uid="{079762AE-F801-4F39-B6BA-F63E43B3D95B}"/>
    <cellStyle name="Normal 6 4 3 2 12 2" xfId="25709" xr:uid="{CCDC24C1-2500-4602-BCC1-609D1A7123B1}"/>
    <cellStyle name="Normal 6 4 3 2 13" xfId="13590" xr:uid="{6DA3BB07-FD69-47B7-B3FF-FFC78526243E}"/>
    <cellStyle name="Normal 6 4 3 2 13 2" xfId="27454" xr:uid="{D2BA4CE4-58D9-4C30-96A5-E4CB0DBBC1E1}"/>
    <cellStyle name="Normal 6 4 3 2 14" xfId="15138" xr:uid="{FAF011BE-FD49-4B1C-8586-D2DDBF006C69}"/>
    <cellStyle name="Normal 6 4 3 2 2" xfId="1189" xr:uid="{BAC272F5-43BE-4F46-BA4F-70453D1EEB4E}"/>
    <cellStyle name="Normal 6 4 3 2 2 10" xfId="8359" xr:uid="{8B4210F3-0D11-4726-AAE9-DB3D40866262}"/>
    <cellStyle name="Normal 6 4 3 2 2 10 2" xfId="22224" xr:uid="{3F48B15A-2B38-4B2F-A48B-12E169E9640B}"/>
    <cellStyle name="Normal 6 4 3 2 2 11" xfId="11969" xr:uid="{E5C91962-AFB4-4E90-9F94-2CACDD2C8782}"/>
    <cellStyle name="Normal 6 4 3 2 2 11 2" xfId="25833" xr:uid="{D0A656B8-F71A-4C64-8DBB-0B5633CEB7AB}"/>
    <cellStyle name="Normal 6 4 3 2 2 12" xfId="13714" xr:uid="{7488AFFE-17E0-4394-AC27-A5E763F9E2E3}"/>
    <cellStyle name="Normal 6 4 3 2 2 12 2" xfId="27578" xr:uid="{F1B7A02E-921C-4818-B976-77395B0C7A5E}"/>
    <cellStyle name="Normal 6 4 3 2 2 13" xfId="15262" xr:uid="{582B4AF5-B1A6-4261-B746-5CF342F58272}"/>
    <cellStyle name="Normal 6 4 3 2 2 2" xfId="1437" xr:uid="{BEA32995-2D22-48BF-B1B5-82D1A9AF1E84}"/>
    <cellStyle name="Normal 6 4 3 2 2 2 10" xfId="12217" xr:uid="{FB7E377F-3B3D-4D7A-A763-97656D291210}"/>
    <cellStyle name="Normal 6 4 3 2 2 2 10 2" xfId="26081" xr:uid="{7FA98D89-D58C-41D7-904E-4BC4862275CB}"/>
    <cellStyle name="Normal 6 4 3 2 2 2 11" xfId="13962" xr:uid="{CB55BFD7-E60E-4879-ABE5-CA8EEED8D732}"/>
    <cellStyle name="Normal 6 4 3 2 2 2 11 2" xfId="27826" xr:uid="{F21AC153-DFB6-4C82-98EB-AE5B5665B49E}"/>
    <cellStyle name="Normal 6 4 3 2 2 2 12" xfId="15510" xr:uid="{C97F928E-E153-4C56-B596-84CBF0A56C90}"/>
    <cellStyle name="Normal 6 4 3 2 2 2 2" xfId="1943" xr:uid="{F5C94186-5387-42B7-973F-FEA630FD05C7}"/>
    <cellStyle name="Normal 6 4 3 2 2 2 2 2" xfId="4665" xr:uid="{F2AF9A9E-CF17-4B65-B79C-92305C040F63}"/>
    <cellStyle name="Normal 6 4 3 2 2 2 2 2 2" xfId="10111" xr:uid="{1053C9E1-F177-4CE4-B341-AD040154A965}"/>
    <cellStyle name="Normal 6 4 3 2 2 2 2 2 2 2" xfId="23976" xr:uid="{AF4E4328-4E94-4827-B4C0-6C4244AD83FF}"/>
    <cellStyle name="Normal 6 4 3 2 2 2 2 2 3" xfId="18699" xr:uid="{20099EDB-214D-46D6-84BE-CCB4AA17C230}"/>
    <cellStyle name="Normal 6 4 3 2 2 2 2 3" xfId="3655" xr:uid="{3FCA84B5-017D-4F8F-9708-21EFEBF06F91}"/>
    <cellStyle name="Normal 6 4 3 2 2 2 2 3 2" xfId="17697" xr:uid="{2DF7E9AD-F448-44CB-8107-B01F1C168B7E}"/>
    <cellStyle name="Normal 6 4 3 2 2 2 2 4" xfId="7589" xr:uid="{B69FA341-B68A-4C6C-96E9-5FFFB6F6116D}"/>
    <cellStyle name="Normal 6 4 3 2 2 2 2 4 2" xfId="21460" xr:uid="{85EA6F62-9953-47E4-B90D-B1D62988C84B}"/>
    <cellStyle name="Normal 6 4 3 2 2 2 2 5" xfId="9103" xr:uid="{3D03A1F0-5E4B-4B96-8AB1-B284A2FCEC10}"/>
    <cellStyle name="Normal 6 4 3 2 2 2 2 5 2" xfId="22968" xr:uid="{9F11AD5F-0EB8-48FA-A725-F5B05D07453B}"/>
    <cellStyle name="Normal 6 4 3 2 2 2 2 6" xfId="12723" xr:uid="{2C38904B-F210-4DCD-A1D6-59C72C0DE91A}"/>
    <cellStyle name="Normal 6 4 3 2 2 2 2 6 2" xfId="26587" xr:uid="{AACE8B13-D27A-4ABC-913D-2E0E136142F1}"/>
    <cellStyle name="Normal 6 4 3 2 2 2 2 7" xfId="14468" xr:uid="{A6201BB3-DC0C-4D75-924E-28685F7B458D}"/>
    <cellStyle name="Normal 6 4 3 2 2 2 2 7 2" xfId="28332" xr:uid="{71AC1E66-E5B4-4D4E-BFCE-D7F55C9C9E7E}"/>
    <cellStyle name="Normal 6 4 3 2 2 2 2 8" xfId="16016" xr:uid="{A3AA2A95-A641-44A7-8444-995DF753C917}"/>
    <cellStyle name="Normal 6 4 3 2 2 2 3" xfId="2451" xr:uid="{3AC364C5-D5E3-4784-A4CE-CD77D6D41155}"/>
    <cellStyle name="Normal 6 4 3 2 2 2 3 2" xfId="4171" xr:uid="{BADFB2D8-6BDD-45F7-8758-D3114ABBE7F6}"/>
    <cellStyle name="Normal 6 4 3 2 2 2 3 2 2" xfId="18205" xr:uid="{F31EFB56-56E6-4DA7-95D0-D517758655C4}"/>
    <cellStyle name="Normal 6 4 3 2 2 2 3 3" xfId="8097" xr:uid="{81265921-F504-4F4F-AF7E-8A279C372F79}"/>
    <cellStyle name="Normal 6 4 3 2 2 2 3 3 2" xfId="21966" xr:uid="{CEEFC428-6B12-4BBB-BE50-16647F52C660}"/>
    <cellStyle name="Normal 6 4 3 2 2 2 3 4" xfId="9615" xr:uid="{0BB593BE-0CCD-42C3-9706-AA71CE30CA44}"/>
    <cellStyle name="Normal 6 4 3 2 2 2 3 4 2" xfId="23480" xr:uid="{E343D2E2-BFEC-40F2-B045-FC0722820B63}"/>
    <cellStyle name="Normal 6 4 3 2 2 2 3 5" xfId="13229" xr:uid="{CFB28A1C-64CF-4C45-BDFB-10D9B03730C0}"/>
    <cellStyle name="Normal 6 4 3 2 2 2 3 5 2" xfId="27093" xr:uid="{07C77671-B666-4061-83E9-6F01AE4EDB69}"/>
    <cellStyle name="Normal 6 4 3 2 2 2 3 6" xfId="14974" xr:uid="{156D72EF-9D43-45D7-9224-EF7C644D7115}"/>
    <cellStyle name="Normal 6 4 3 2 2 2 3 6 2" xfId="28838" xr:uid="{735C647F-870D-4D0E-94BE-08FD16257F5A}"/>
    <cellStyle name="Normal 6 4 3 2 2 2 3 7" xfId="16522" xr:uid="{6280250E-46DF-49C9-B87D-E454F6521CEA}"/>
    <cellStyle name="Normal 6 4 3 2 2 2 4" xfId="5143" xr:uid="{BC84BC18-48FA-4245-BAAF-1D09A7FBAC40}"/>
    <cellStyle name="Normal 6 4 3 2 2 2 4 2" xfId="10613" xr:uid="{BC477F90-5426-421A-8885-6E33E653EAD4}"/>
    <cellStyle name="Normal 6 4 3 2 2 2 4 2 2" xfId="24478" xr:uid="{6610D33E-BC5F-4B15-AF2B-71BB42749776}"/>
    <cellStyle name="Normal 6 4 3 2 2 2 4 3" xfId="19177" xr:uid="{1D8E7E3A-1F2D-4512-8C7C-2A720C4B616F}"/>
    <cellStyle name="Normal 6 4 3 2 2 2 5" xfId="5641" xr:uid="{3463E3C1-6CBA-43BD-BE5B-A814DAD59F98}"/>
    <cellStyle name="Normal 6 4 3 2 2 2 5 2" xfId="11115" xr:uid="{AF5BE3ED-8A94-4D54-90D9-93B63CD2CE10}"/>
    <cellStyle name="Normal 6 4 3 2 2 2 5 2 2" xfId="24980" xr:uid="{67BCB4B6-1FBF-4EC8-AB7E-5C514C08C9B8}"/>
    <cellStyle name="Normal 6 4 3 2 2 2 5 3" xfId="19675" xr:uid="{BC92101F-F5D7-44E5-9706-C24361A547A6}"/>
    <cellStyle name="Normal 6 4 3 2 2 2 6" xfId="6143" xr:uid="{85538759-3294-4CE8-BAD2-8F7F27194DB9}"/>
    <cellStyle name="Normal 6 4 3 2 2 2 6 2" xfId="11617" xr:uid="{32C30E51-8EEE-46E4-B101-D6D1727A546B}"/>
    <cellStyle name="Normal 6 4 3 2 2 2 6 2 2" xfId="25482" xr:uid="{4AFA52BD-2A97-44CA-98BA-59225699BE3D}"/>
    <cellStyle name="Normal 6 4 3 2 2 2 6 3" xfId="20177" xr:uid="{9C0B64FB-25CB-42B0-B5C4-12CE4016D455}"/>
    <cellStyle name="Normal 6 4 3 2 2 2 7" xfId="3161" xr:uid="{4296598B-0C50-4A6A-9CA5-70BFE0024B2F}"/>
    <cellStyle name="Normal 6 4 3 2 2 2 7 2" xfId="17203" xr:uid="{EFA58FA2-C76C-49FF-A032-2DE371B01623}"/>
    <cellStyle name="Normal 6 4 3 2 2 2 8" xfId="7083" xr:uid="{B0C53DA1-BED1-4F87-99E2-CB5EC56BA4ED}"/>
    <cellStyle name="Normal 6 4 3 2 2 2 8 2" xfId="20954" xr:uid="{1635DC11-4B82-43E9-B0E1-FA1CCB0FD330}"/>
    <cellStyle name="Normal 6 4 3 2 2 2 9" xfId="8607" xr:uid="{3B4FF870-537D-444F-97EC-B42526FEC2CE}"/>
    <cellStyle name="Normal 6 4 3 2 2 2 9 2" xfId="22472" xr:uid="{FBB98679-134F-41E0-A26B-E84973E24B21}"/>
    <cellStyle name="Normal 6 4 3 2 2 3" xfId="1695" xr:uid="{689218D8-06D9-4847-9DFB-4A83451B8C83}"/>
    <cellStyle name="Normal 6 4 3 2 2 3 2" xfId="4417" xr:uid="{90CD2AC3-65DD-49FF-9E69-0CEE8A6B3F9F}"/>
    <cellStyle name="Normal 6 4 3 2 2 3 2 2" xfId="9863" xr:uid="{69D5C60C-603F-4F62-BFC0-1FE806E1C6F2}"/>
    <cellStyle name="Normal 6 4 3 2 2 3 2 2 2" xfId="23728" xr:uid="{FBE5197B-0018-4E8F-9A73-A3FC797E5216}"/>
    <cellStyle name="Normal 6 4 3 2 2 3 2 3" xfId="18451" xr:uid="{67DD590C-5104-469F-98D8-AA80CD2A2528}"/>
    <cellStyle name="Normal 6 4 3 2 2 3 3" xfId="3407" xr:uid="{2DF8C684-DD71-44CF-957E-2445F8F4FBF5}"/>
    <cellStyle name="Normal 6 4 3 2 2 3 3 2" xfId="17449" xr:uid="{7F1CF435-68D5-424F-A169-28D5F67CE20C}"/>
    <cellStyle name="Normal 6 4 3 2 2 3 4" xfId="7341" xr:uid="{D011A956-1269-4BAE-983A-045E69060C45}"/>
    <cellStyle name="Normal 6 4 3 2 2 3 4 2" xfId="21212" xr:uid="{F0ABC794-2365-4579-871B-A048CEFD5F5E}"/>
    <cellStyle name="Normal 6 4 3 2 2 3 5" xfId="8855" xr:uid="{AB242A8F-59B9-4120-AB4F-A65B043F4DD0}"/>
    <cellStyle name="Normal 6 4 3 2 2 3 5 2" xfId="22720" xr:uid="{228A2D54-A394-44EF-97AD-BE99CB59CF72}"/>
    <cellStyle name="Normal 6 4 3 2 2 3 6" xfId="12475" xr:uid="{574F8D25-EA3E-47A2-A9ED-DDDE0941DA4C}"/>
    <cellStyle name="Normal 6 4 3 2 2 3 6 2" xfId="26339" xr:uid="{171D088C-627B-4B8D-8A11-885FB48A399F}"/>
    <cellStyle name="Normal 6 4 3 2 2 3 7" xfId="14220" xr:uid="{88046D09-51DB-4E1B-9355-60C12200FC9F}"/>
    <cellStyle name="Normal 6 4 3 2 2 3 7 2" xfId="28084" xr:uid="{B69C49F0-FEC5-40B1-98C4-A012293E43C5}"/>
    <cellStyle name="Normal 6 4 3 2 2 3 8" xfId="15768" xr:uid="{DFE2C992-EF57-4251-BBEF-DD8E86144BDC}"/>
    <cellStyle name="Normal 6 4 3 2 2 4" xfId="2203" xr:uid="{42F559AB-7856-44F7-80A6-53A959BF88BD}"/>
    <cellStyle name="Normal 6 4 3 2 2 4 2" xfId="3923" xr:uid="{2EC66432-7653-4C5C-8D08-48258B6A89E9}"/>
    <cellStyle name="Normal 6 4 3 2 2 4 2 2" xfId="17957" xr:uid="{EF4BCD8D-2F5B-483E-AB6C-87409F6822F5}"/>
    <cellStyle name="Normal 6 4 3 2 2 4 3" xfId="7849" xr:uid="{B950DE1C-AF3C-4829-BDEA-DA5A0A119A8E}"/>
    <cellStyle name="Normal 6 4 3 2 2 4 3 2" xfId="21718" xr:uid="{0EE2028D-92B6-4441-96EB-F68187C16B54}"/>
    <cellStyle name="Normal 6 4 3 2 2 4 4" xfId="9367" xr:uid="{1531C2F2-84C3-4206-B803-10F4FF8E34F9}"/>
    <cellStyle name="Normal 6 4 3 2 2 4 4 2" xfId="23232" xr:uid="{7E0D9BC7-8E24-4A66-A85D-73A84E79E313}"/>
    <cellStyle name="Normal 6 4 3 2 2 4 5" xfId="12981" xr:uid="{5A51E5AC-BD87-4820-A0A3-A7BA95CF9CD2}"/>
    <cellStyle name="Normal 6 4 3 2 2 4 5 2" xfId="26845" xr:uid="{EA61A7E0-C7F0-4CC4-BD7D-F1A45FA324B7}"/>
    <cellStyle name="Normal 6 4 3 2 2 4 6" xfId="14726" xr:uid="{40F053F8-6062-40B5-A55F-BE889C88F15C}"/>
    <cellStyle name="Normal 6 4 3 2 2 4 6 2" xfId="28590" xr:uid="{B0C7BF0B-73BC-46A2-A1C6-36A106B46A9F}"/>
    <cellStyle name="Normal 6 4 3 2 2 4 7" xfId="16274" xr:uid="{DFBC3C29-9CB5-45D6-B98A-2DF0752A9FDD}"/>
    <cellStyle name="Normal 6 4 3 2 2 5" xfId="4903" xr:uid="{A65DAFD5-2BB5-40C9-B29B-4A5C491F0916}"/>
    <cellStyle name="Normal 6 4 3 2 2 5 2" xfId="10365" xr:uid="{11708582-773C-450E-836A-B7C251A3B693}"/>
    <cellStyle name="Normal 6 4 3 2 2 5 2 2" xfId="24230" xr:uid="{04E1F902-22BE-46A0-AD45-289F35BEAFC2}"/>
    <cellStyle name="Normal 6 4 3 2 2 5 3" xfId="18937" xr:uid="{9429C453-9739-4E04-98AE-134B0DA75F5D}"/>
    <cellStyle name="Normal 6 4 3 2 2 6" xfId="5393" xr:uid="{BF5C7E43-7969-479A-8CAF-BFB80C32A3C3}"/>
    <cellStyle name="Normal 6 4 3 2 2 6 2" xfId="10867" xr:uid="{D9909E8D-1739-4C0D-9B8C-F7CDF0F602ED}"/>
    <cellStyle name="Normal 6 4 3 2 2 6 2 2" xfId="24732" xr:uid="{0862E749-7333-45FC-947C-DD56F000E0D7}"/>
    <cellStyle name="Normal 6 4 3 2 2 6 3" xfId="19427" xr:uid="{F773DEDB-4B65-40C8-99F4-A3FB5CA81CA1}"/>
    <cellStyle name="Normal 6 4 3 2 2 7" xfId="5895" xr:uid="{B6883779-6FE5-4FD0-B8FC-324558BC46BC}"/>
    <cellStyle name="Normal 6 4 3 2 2 7 2" xfId="11369" xr:uid="{546EBD00-36F8-4B53-B8BA-7F8D0CB79D1C}"/>
    <cellStyle name="Normal 6 4 3 2 2 7 2 2" xfId="25234" xr:uid="{0518647D-2553-436B-8D77-C77DC96B1AFD}"/>
    <cellStyle name="Normal 6 4 3 2 2 7 3" xfId="19929" xr:uid="{3F8D1F39-9084-4A7D-9D01-A4BD9990EEEA}"/>
    <cellStyle name="Normal 6 4 3 2 2 8" xfId="2919" xr:uid="{AF360AC2-5784-4092-A5A3-9FCDCD27B8AF}"/>
    <cellStyle name="Normal 6 4 3 2 2 8 2" xfId="16961" xr:uid="{C4532600-0CEF-4586-BCB9-B811703D5761}"/>
    <cellStyle name="Normal 6 4 3 2 2 9" xfId="6835" xr:uid="{DC6F7536-5CCA-4445-87A3-9F1BAA23882A}"/>
    <cellStyle name="Normal 6 4 3 2 2 9 2" xfId="20706" xr:uid="{16FB7DEF-724C-4CDF-81F0-29A33A4FDF71}"/>
    <cellStyle name="Normal 6 4 3 2 3" xfId="1313" xr:uid="{0DFB323A-83DC-4B82-88A2-89B58D332275}"/>
    <cellStyle name="Normal 6 4 3 2 3 10" xfId="12093" xr:uid="{5B730B2E-6F54-4B1D-B9BC-C874A83EB29A}"/>
    <cellStyle name="Normal 6 4 3 2 3 10 2" xfId="25957" xr:uid="{7F3844CA-C210-4FB5-BE89-69EC21B3510F}"/>
    <cellStyle name="Normal 6 4 3 2 3 11" xfId="13838" xr:uid="{58CF21C9-0CD1-4507-9BB9-8555009C7E57}"/>
    <cellStyle name="Normal 6 4 3 2 3 11 2" xfId="27702" xr:uid="{4DB5951B-64A4-4EAB-8DC6-8E2AE44F6A6C}"/>
    <cellStyle name="Normal 6 4 3 2 3 12" xfId="15386" xr:uid="{3F3DF3A4-D323-4A4B-96B3-CAED21BCD28F}"/>
    <cellStyle name="Normal 6 4 3 2 3 2" xfId="1819" xr:uid="{EA075B30-C190-4713-9577-29FBD8CD6716}"/>
    <cellStyle name="Normal 6 4 3 2 3 2 2" xfId="4541" xr:uid="{2AE155EE-E834-4F89-A930-C15C2503E286}"/>
    <cellStyle name="Normal 6 4 3 2 3 2 2 2" xfId="9987" xr:uid="{712FE58F-400B-4053-9583-1271335B282D}"/>
    <cellStyle name="Normal 6 4 3 2 3 2 2 2 2" xfId="23852" xr:uid="{AFFC6D2A-1C82-428E-B25C-C27E12214EF5}"/>
    <cellStyle name="Normal 6 4 3 2 3 2 2 3" xfId="18575" xr:uid="{C61B43EC-0A2B-4308-8F22-F926D05B5536}"/>
    <cellStyle name="Normal 6 4 3 2 3 2 3" xfId="3531" xr:uid="{7206D59A-1F23-4708-9806-DEA0D5E2CCC5}"/>
    <cellStyle name="Normal 6 4 3 2 3 2 3 2" xfId="17573" xr:uid="{BCCC8830-83DB-4C2B-9DE4-982765A6B024}"/>
    <cellStyle name="Normal 6 4 3 2 3 2 4" xfId="7465" xr:uid="{404D5E6C-CA12-4BE1-91BA-FADD081F1E93}"/>
    <cellStyle name="Normal 6 4 3 2 3 2 4 2" xfId="21336" xr:uid="{C02CDF53-123D-4AAC-9555-959A75EAC92D}"/>
    <cellStyle name="Normal 6 4 3 2 3 2 5" xfId="8979" xr:uid="{2CCA9131-76F8-41FB-9ED3-82427242C3BA}"/>
    <cellStyle name="Normal 6 4 3 2 3 2 5 2" xfId="22844" xr:uid="{61FAE11A-A651-4435-A08D-070EDB41BE13}"/>
    <cellStyle name="Normal 6 4 3 2 3 2 6" xfId="12599" xr:uid="{5B353507-4329-48DB-A3D5-E13C8CA169AE}"/>
    <cellStyle name="Normal 6 4 3 2 3 2 6 2" xfId="26463" xr:uid="{3B4BB52E-5215-415D-A4D5-300454EA7737}"/>
    <cellStyle name="Normal 6 4 3 2 3 2 7" xfId="14344" xr:uid="{8AD5A3A1-B934-4A9C-94E6-FF2D54065F68}"/>
    <cellStyle name="Normal 6 4 3 2 3 2 7 2" xfId="28208" xr:uid="{0EA3C5CF-98A3-4AE9-9F91-B6ACC05D646A}"/>
    <cellStyle name="Normal 6 4 3 2 3 2 8" xfId="15892" xr:uid="{FF8FD065-E9D2-4581-B4EC-747425529A7A}"/>
    <cellStyle name="Normal 6 4 3 2 3 3" xfId="2327" xr:uid="{6232E81B-8749-4580-8392-4EAEBF4471CB}"/>
    <cellStyle name="Normal 6 4 3 2 3 3 2" xfId="4047" xr:uid="{476D3C24-1815-45F3-9F1B-BE6CE0D4C129}"/>
    <cellStyle name="Normal 6 4 3 2 3 3 2 2" xfId="18081" xr:uid="{C001304F-97D1-46B8-A20E-CB3A01DD034F}"/>
    <cellStyle name="Normal 6 4 3 2 3 3 3" xfId="7973" xr:uid="{3FE50F06-65C6-4490-BA6F-0EA5E4BE3284}"/>
    <cellStyle name="Normal 6 4 3 2 3 3 3 2" xfId="21842" xr:uid="{AA104B46-4E48-43ED-9081-DF5862676F9B}"/>
    <cellStyle name="Normal 6 4 3 2 3 3 4" xfId="9491" xr:uid="{4F5F1350-196A-41C1-92E3-152A4548692A}"/>
    <cellStyle name="Normal 6 4 3 2 3 3 4 2" xfId="23356" xr:uid="{3A9FDBD7-A7EF-4B86-87A8-D54F82687D2F}"/>
    <cellStyle name="Normal 6 4 3 2 3 3 5" xfId="13105" xr:uid="{89FBAEE7-994D-423A-97B9-9C862CA44CE9}"/>
    <cellStyle name="Normal 6 4 3 2 3 3 5 2" xfId="26969" xr:uid="{A8453C88-25CB-4EF0-95BC-B329119BF418}"/>
    <cellStyle name="Normal 6 4 3 2 3 3 6" xfId="14850" xr:uid="{A4023D5B-CA43-495D-9B6C-C2A89511DB5B}"/>
    <cellStyle name="Normal 6 4 3 2 3 3 6 2" xfId="28714" xr:uid="{0AA2CAEC-7DA8-4199-A4FF-E1459479DF6A}"/>
    <cellStyle name="Normal 6 4 3 2 3 3 7" xfId="16398" xr:uid="{64387860-DC18-4EDD-BC79-4394E75BB492}"/>
    <cellStyle name="Normal 6 4 3 2 3 4" xfId="5019" xr:uid="{4A44FDC6-F24C-4549-9289-B7C758BBEA71}"/>
    <cellStyle name="Normal 6 4 3 2 3 4 2" xfId="10489" xr:uid="{69EA280A-930F-4E5C-92A1-8C4C9D97B4AF}"/>
    <cellStyle name="Normal 6 4 3 2 3 4 2 2" xfId="24354" xr:uid="{B60E6D87-C890-4FA9-8501-21633DDCC50C}"/>
    <cellStyle name="Normal 6 4 3 2 3 4 3" xfId="19053" xr:uid="{7A7A6446-BD5D-4577-9C1A-F4A9CBFA30D1}"/>
    <cellStyle name="Normal 6 4 3 2 3 5" xfId="5517" xr:uid="{F0E21E01-645C-4E62-8889-6E60859368E1}"/>
    <cellStyle name="Normal 6 4 3 2 3 5 2" xfId="10991" xr:uid="{2BB1296B-9727-4A2C-8D63-4D6E6C587C0E}"/>
    <cellStyle name="Normal 6 4 3 2 3 5 2 2" xfId="24856" xr:uid="{AFF21891-DFBB-4261-ADA5-600F8207D7EF}"/>
    <cellStyle name="Normal 6 4 3 2 3 5 3" xfId="19551" xr:uid="{38A53A1B-7427-4AC0-A9FE-621DD3175183}"/>
    <cellStyle name="Normal 6 4 3 2 3 6" xfId="6019" xr:uid="{AFA8DE16-4654-4DEA-9F08-9C12B157101F}"/>
    <cellStyle name="Normal 6 4 3 2 3 6 2" xfId="11493" xr:uid="{8016EF45-6887-42C5-9C7C-1EA18679F2D3}"/>
    <cellStyle name="Normal 6 4 3 2 3 6 2 2" xfId="25358" xr:uid="{C17A3056-7BFF-46FC-9A3E-8ACF557FCFE0}"/>
    <cellStyle name="Normal 6 4 3 2 3 6 3" xfId="20053" xr:uid="{D054E698-68D3-40DD-B7CF-2FC14ED05F69}"/>
    <cellStyle name="Normal 6 4 3 2 3 7" xfId="3037" xr:uid="{C5D731F1-F6EC-43B3-9E4F-DDFECCB4BD04}"/>
    <cellStyle name="Normal 6 4 3 2 3 7 2" xfId="17079" xr:uid="{FCA9F13A-9BC9-4067-A309-AC6A539115FC}"/>
    <cellStyle name="Normal 6 4 3 2 3 8" xfId="6959" xr:uid="{C7300407-87EB-4A75-89B7-79C9B1BCA986}"/>
    <cellStyle name="Normal 6 4 3 2 3 8 2" xfId="20830" xr:uid="{001F642F-A876-48EA-AD58-47AC3F713D76}"/>
    <cellStyle name="Normal 6 4 3 2 3 9" xfId="8483" xr:uid="{A4570581-24DE-4CB4-B067-D064537C517F}"/>
    <cellStyle name="Normal 6 4 3 2 3 9 2" xfId="22348" xr:uid="{ADAF9F97-0C5F-4526-8E70-1DEF523A2912}"/>
    <cellStyle name="Normal 6 4 3 2 4" xfId="1571" xr:uid="{1E96AA1E-77F2-4879-A955-659617D421B9}"/>
    <cellStyle name="Normal 6 4 3 2 4 2" xfId="4293" xr:uid="{0898CD11-9D66-48C5-8E4E-0C8482974F3A}"/>
    <cellStyle name="Normal 6 4 3 2 4 2 2" xfId="9739" xr:uid="{985B5669-1A8E-47C2-8D28-396D15DF1B3C}"/>
    <cellStyle name="Normal 6 4 3 2 4 2 2 2" xfId="23604" xr:uid="{860A09A5-9141-4537-AE1F-6E1EEDA14546}"/>
    <cellStyle name="Normal 6 4 3 2 4 2 3" xfId="18327" xr:uid="{431ADF14-0D7F-4E6E-8764-CFD9539383B8}"/>
    <cellStyle name="Normal 6 4 3 2 4 3" xfId="3283" xr:uid="{91881409-DCE6-4A60-BEDC-00D626B50AFC}"/>
    <cellStyle name="Normal 6 4 3 2 4 3 2" xfId="17325" xr:uid="{A2E1206D-0C0F-429B-ACAE-CFEF5FC8A3A9}"/>
    <cellStyle name="Normal 6 4 3 2 4 4" xfId="7217" xr:uid="{5CEB15C6-DE9E-4750-9B6E-CE26794FA2FC}"/>
    <cellStyle name="Normal 6 4 3 2 4 4 2" xfId="21088" xr:uid="{74C34A08-431E-47E1-852E-F55832AF3426}"/>
    <cellStyle name="Normal 6 4 3 2 4 5" xfId="8731" xr:uid="{DF96AC11-CE93-458F-A87C-1083A66543B2}"/>
    <cellStyle name="Normal 6 4 3 2 4 5 2" xfId="22596" xr:uid="{DC232857-E2C7-4FBD-AAB6-9CD750D137C0}"/>
    <cellStyle name="Normal 6 4 3 2 4 6" xfId="12351" xr:uid="{F943DE60-510B-45C0-A204-0420C9A9EEDA}"/>
    <cellStyle name="Normal 6 4 3 2 4 6 2" xfId="26215" xr:uid="{C1FF764D-D998-4248-AC40-A99EF3E60BE2}"/>
    <cellStyle name="Normal 6 4 3 2 4 7" xfId="14096" xr:uid="{1AE48451-EE91-43E0-A627-8BEA6E6D9C07}"/>
    <cellStyle name="Normal 6 4 3 2 4 7 2" xfId="27960" xr:uid="{417798F0-A3DD-4C3F-A25B-ABCEA95DCFCD}"/>
    <cellStyle name="Normal 6 4 3 2 4 8" xfId="15644" xr:uid="{E059C270-2E9E-4509-8FA2-4F8CC777705C}"/>
    <cellStyle name="Normal 6 4 3 2 5" xfId="2079" xr:uid="{5260FE9C-9DD3-4D34-B810-B00B9F28D165}"/>
    <cellStyle name="Normal 6 4 3 2 5 2" xfId="3799" xr:uid="{EC0CE3C0-5897-4464-95C9-14A61EFA03FF}"/>
    <cellStyle name="Normal 6 4 3 2 5 2 2" xfId="17833" xr:uid="{6BC1331C-8510-47FC-A9BB-04C791DC65F2}"/>
    <cellStyle name="Normal 6 4 3 2 5 3" xfId="7725" xr:uid="{0C899273-CF1A-49AD-B39F-7BA9CD7F0F2F}"/>
    <cellStyle name="Normal 6 4 3 2 5 3 2" xfId="21594" xr:uid="{F899AB91-B3A2-433D-A1E8-14D925989ECC}"/>
    <cellStyle name="Normal 6 4 3 2 5 4" xfId="9243" xr:uid="{4D64B552-9003-47EF-9560-905984A10E23}"/>
    <cellStyle name="Normal 6 4 3 2 5 4 2" xfId="23108" xr:uid="{5C5D5257-B423-456B-8AA3-839D0438813C}"/>
    <cellStyle name="Normal 6 4 3 2 5 5" xfId="12857" xr:uid="{990AA8CB-A0D1-4838-A0DD-B22FFDE97314}"/>
    <cellStyle name="Normal 6 4 3 2 5 5 2" xfId="26721" xr:uid="{910EDAA1-F2CF-4B36-80DC-7E0233670EAD}"/>
    <cellStyle name="Normal 6 4 3 2 5 6" xfId="14602" xr:uid="{9EDF3027-06FB-43FF-B429-268769A6965D}"/>
    <cellStyle name="Normal 6 4 3 2 5 6 2" xfId="28466" xr:uid="{2190CB34-FF43-473D-B5A4-8CC5E45480D4}"/>
    <cellStyle name="Normal 6 4 3 2 5 7" xfId="16150" xr:uid="{6218D1E4-C87A-41B0-A2C4-E3682E40AB68}"/>
    <cellStyle name="Normal 6 4 3 2 6" xfId="4787" xr:uid="{B11AB6D3-3C70-4529-9360-BC1AC4F514EA}"/>
    <cellStyle name="Normal 6 4 3 2 6 2" xfId="10241" xr:uid="{C97D4F4E-18A4-4E6C-9052-8CECBD570FBC}"/>
    <cellStyle name="Normal 6 4 3 2 6 2 2" xfId="24106" xr:uid="{603C9DC5-35AB-446B-B581-70EE1BB8A375}"/>
    <cellStyle name="Normal 6 4 3 2 6 3" xfId="18821" xr:uid="{1FBED249-4BC3-41E0-A82E-728709B1460D}"/>
    <cellStyle name="Normal 6 4 3 2 7" xfId="5269" xr:uid="{CD2D6C19-2B67-4208-8F43-F856624FA961}"/>
    <cellStyle name="Normal 6 4 3 2 7 2" xfId="10743" xr:uid="{65D1ED84-F52F-440D-BC7D-2F372A66D3F0}"/>
    <cellStyle name="Normal 6 4 3 2 7 2 2" xfId="24608" xr:uid="{BF385648-A4F2-4A18-81BC-6B60F2BA4C89}"/>
    <cellStyle name="Normal 6 4 3 2 7 3" xfId="19303" xr:uid="{C938B745-0696-47A8-A995-483FCB612549}"/>
    <cellStyle name="Normal 6 4 3 2 8" xfId="5771" xr:uid="{22AD711E-70D2-4068-9899-EA0CE8D1FB53}"/>
    <cellStyle name="Normal 6 4 3 2 8 2" xfId="11245" xr:uid="{A80C2C1C-16E2-4A4A-BBBC-1D8A477C9BA7}"/>
    <cellStyle name="Normal 6 4 3 2 8 2 2" xfId="25110" xr:uid="{B5FD02BD-EB0C-48A7-95B0-04B90FE1EA6B}"/>
    <cellStyle name="Normal 6 4 3 2 8 3" xfId="19805" xr:uid="{703D274E-4C1D-4568-98AA-CA55CC922F6D}"/>
    <cellStyle name="Normal 6 4 3 2 9" xfId="2803" xr:uid="{8186E89E-55BB-4DF0-9362-D87CF105D902}"/>
    <cellStyle name="Normal 6 4 3 2 9 2" xfId="16845" xr:uid="{35659DCA-6BCA-4A88-BA15-942A1FC303C7}"/>
    <cellStyle name="Normal 6 4 3 3" xfId="1134" xr:uid="{E2E8F025-A441-4637-A9BF-9DD503D5678E}"/>
    <cellStyle name="Normal 6 4 3 3 10" xfId="8304" xr:uid="{96BFBD6B-A4C5-4FBF-BCAB-9F030EA16A63}"/>
    <cellStyle name="Normal 6 4 3 3 10 2" xfId="22169" xr:uid="{1DB38801-C147-44D0-904D-C4C0E91B6550}"/>
    <cellStyle name="Normal 6 4 3 3 11" xfId="11914" xr:uid="{970C7AC0-E767-4F77-90F5-05848E018796}"/>
    <cellStyle name="Normal 6 4 3 3 11 2" xfId="25778" xr:uid="{2AD2F5F1-51C2-4CFA-8E0D-B8F8F537ECB0}"/>
    <cellStyle name="Normal 6 4 3 3 12" xfId="13659" xr:uid="{0656D10C-27AB-4B43-8605-A400E545CE0D}"/>
    <cellStyle name="Normal 6 4 3 3 12 2" xfId="27523" xr:uid="{A5ECF8E8-BAC0-4F4D-9A63-FC23573FE16F}"/>
    <cellStyle name="Normal 6 4 3 3 13" xfId="15207" xr:uid="{9CF3DA17-9CE0-4C86-B4DC-2F3A28196881}"/>
    <cellStyle name="Normal 6 4 3 3 2" xfId="1382" xr:uid="{D211CD96-3623-49E9-B3DC-D5537309444E}"/>
    <cellStyle name="Normal 6 4 3 3 2 10" xfId="12162" xr:uid="{A4D143BE-25FF-4176-A4D3-E723B1AE165C}"/>
    <cellStyle name="Normal 6 4 3 3 2 10 2" xfId="26026" xr:uid="{54E1BB01-2234-4BBD-93E6-8F54DCC08C78}"/>
    <cellStyle name="Normal 6 4 3 3 2 11" xfId="13907" xr:uid="{2BB3385A-6924-48AB-9465-DF444C54D667}"/>
    <cellStyle name="Normal 6 4 3 3 2 11 2" xfId="27771" xr:uid="{47C16883-0549-49FE-94D0-BD34C0C65DE7}"/>
    <cellStyle name="Normal 6 4 3 3 2 12" xfId="15455" xr:uid="{A36B45E7-D65B-4516-B7D8-5BEC6828C3EA}"/>
    <cellStyle name="Normal 6 4 3 3 2 2" xfId="1888" xr:uid="{61073D07-2E33-40EB-9266-E7B86D5525D6}"/>
    <cellStyle name="Normal 6 4 3 3 2 2 2" xfId="4610" xr:uid="{C71D89BD-99B3-4CF2-B825-50A4B76CFD22}"/>
    <cellStyle name="Normal 6 4 3 3 2 2 2 2" xfId="10056" xr:uid="{4E37BC92-790C-4006-9C87-18B09217D4F3}"/>
    <cellStyle name="Normal 6 4 3 3 2 2 2 2 2" xfId="23921" xr:uid="{14928F17-1B4B-4879-AAB4-1A251FBDC936}"/>
    <cellStyle name="Normal 6 4 3 3 2 2 2 3" xfId="18644" xr:uid="{1F1FDBB1-8326-420E-A79C-08C1BE83C422}"/>
    <cellStyle name="Normal 6 4 3 3 2 2 3" xfId="3600" xr:uid="{BB0BC18D-DB93-4A03-BC4B-14C9C297E394}"/>
    <cellStyle name="Normal 6 4 3 3 2 2 3 2" xfId="17642" xr:uid="{3C4E89BF-8675-4078-A95A-C9F716DB4A6B}"/>
    <cellStyle name="Normal 6 4 3 3 2 2 4" xfId="7534" xr:uid="{FCCDDC39-C6A0-4603-B0CC-CC228F03100F}"/>
    <cellStyle name="Normal 6 4 3 3 2 2 4 2" xfId="21405" xr:uid="{43817B7A-4EBC-4C38-8BA2-CB4028E6E8D3}"/>
    <cellStyle name="Normal 6 4 3 3 2 2 5" xfId="9048" xr:uid="{16144A2C-0478-4936-9F5D-2B2D11E26AC3}"/>
    <cellStyle name="Normal 6 4 3 3 2 2 5 2" xfId="22913" xr:uid="{EE6A2F6E-2AF0-4307-9B6E-179E9229F9BA}"/>
    <cellStyle name="Normal 6 4 3 3 2 2 6" xfId="12668" xr:uid="{B316D6F6-6B9A-4A6F-B8F4-66ABFB53E594}"/>
    <cellStyle name="Normal 6 4 3 3 2 2 6 2" xfId="26532" xr:uid="{1F527000-550D-459F-892D-A534C8853B9B}"/>
    <cellStyle name="Normal 6 4 3 3 2 2 7" xfId="14413" xr:uid="{D5EA526C-09C0-4526-BC2F-AEDB9B898866}"/>
    <cellStyle name="Normal 6 4 3 3 2 2 7 2" xfId="28277" xr:uid="{503D00C7-2EAF-4DEE-97AA-0078ED5A0F77}"/>
    <cellStyle name="Normal 6 4 3 3 2 2 8" xfId="15961" xr:uid="{5464B39F-EB27-44AA-80AE-9ECE6ECAD711}"/>
    <cellStyle name="Normal 6 4 3 3 2 3" xfId="2396" xr:uid="{6F5CCDB4-6522-4245-9135-A7881FB9E135}"/>
    <cellStyle name="Normal 6 4 3 3 2 3 2" xfId="4116" xr:uid="{2A4C672D-243C-4465-9A3A-4D71D6012850}"/>
    <cellStyle name="Normal 6 4 3 3 2 3 2 2" xfId="18150" xr:uid="{2E138E6F-9617-4DE3-9AA1-F5469CB43441}"/>
    <cellStyle name="Normal 6 4 3 3 2 3 3" xfId="8042" xr:uid="{67ED5F2E-771C-4618-9D8B-F2899AAC7BE8}"/>
    <cellStyle name="Normal 6 4 3 3 2 3 3 2" xfId="21911" xr:uid="{EC455836-4320-4C4C-B64E-A59CE8E1BE37}"/>
    <cellStyle name="Normal 6 4 3 3 2 3 4" xfId="9560" xr:uid="{3E05FCCA-A1D8-4D1F-9B8F-4FBE3C6F8417}"/>
    <cellStyle name="Normal 6 4 3 3 2 3 4 2" xfId="23425" xr:uid="{C2134519-2AB0-438B-B409-2D0D158EFE17}"/>
    <cellStyle name="Normal 6 4 3 3 2 3 5" xfId="13174" xr:uid="{B395C2A4-6F9B-4156-A3DD-E4B9580A92CE}"/>
    <cellStyle name="Normal 6 4 3 3 2 3 5 2" xfId="27038" xr:uid="{0D1AAC48-9D37-48F8-8729-196398B6A637}"/>
    <cellStyle name="Normal 6 4 3 3 2 3 6" xfId="14919" xr:uid="{9702CD69-8008-4D70-B7B2-032634F7AC19}"/>
    <cellStyle name="Normal 6 4 3 3 2 3 6 2" xfId="28783" xr:uid="{4E236157-FCEB-4BD3-8949-99D261B42C39}"/>
    <cellStyle name="Normal 6 4 3 3 2 3 7" xfId="16467" xr:uid="{BDF0497B-967A-4159-8F2A-390256991062}"/>
    <cellStyle name="Normal 6 4 3 3 2 4" xfId="5088" xr:uid="{FC9CF6DD-23DD-4BDC-9005-1C2FE1C40B43}"/>
    <cellStyle name="Normal 6 4 3 3 2 4 2" xfId="10558" xr:uid="{7DD1E327-B7DA-46DA-A3A0-016AD62E955D}"/>
    <cellStyle name="Normal 6 4 3 3 2 4 2 2" xfId="24423" xr:uid="{E1A33ADB-44E8-499E-AE02-034FB688595F}"/>
    <cellStyle name="Normal 6 4 3 3 2 4 3" xfId="19122" xr:uid="{896C6B42-7543-406D-B227-65F8788B1D68}"/>
    <cellStyle name="Normal 6 4 3 3 2 5" xfId="5586" xr:uid="{E17D5C4B-FD3E-4CC9-A6F7-D51C7D9E677A}"/>
    <cellStyle name="Normal 6 4 3 3 2 5 2" xfId="11060" xr:uid="{CD49A61E-8C56-4E43-8157-5E10A2C462C9}"/>
    <cellStyle name="Normal 6 4 3 3 2 5 2 2" xfId="24925" xr:uid="{36D9E652-CE12-47BE-B8E9-688C12E7612F}"/>
    <cellStyle name="Normal 6 4 3 3 2 5 3" xfId="19620" xr:uid="{425926C6-82A2-4915-A95D-CE596332342A}"/>
    <cellStyle name="Normal 6 4 3 3 2 6" xfId="6088" xr:uid="{E7E64467-14D4-4D9A-8FBA-441BC454AB88}"/>
    <cellStyle name="Normal 6 4 3 3 2 6 2" xfId="11562" xr:uid="{6D6904D0-2C8E-4762-A172-1D101CF7CF98}"/>
    <cellStyle name="Normal 6 4 3 3 2 6 2 2" xfId="25427" xr:uid="{D9959143-71B0-4136-B2D3-5632A2DF03AF}"/>
    <cellStyle name="Normal 6 4 3 3 2 6 3" xfId="20122" xr:uid="{B2C0E6EA-BC11-41A7-AE6F-18A837078484}"/>
    <cellStyle name="Normal 6 4 3 3 2 7" xfId="3106" xr:uid="{B538CA00-ADA8-4CA4-AE7D-A60EB9B7DE15}"/>
    <cellStyle name="Normal 6 4 3 3 2 7 2" xfId="17148" xr:uid="{A2A4530B-D163-415F-A448-C31BB81EABA9}"/>
    <cellStyle name="Normal 6 4 3 3 2 8" xfId="7028" xr:uid="{70B8B8C7-BB37-44CA-9788-FB6CA801F5F2}"/>
    <cellStyle name="Normal 6 4 3 3 2 8 2" xfId="20899" xr:uid="{B0D104B0-320A-4B91-9947-F2B527409AB7}"/>
    <cellStyle name="Normal 6 4 3 3 2 9" xfId="8552" xr:uid="{FC0A940C-8E30-427D-9D43-CDD709D036EB}"/>
    <cellStyle name="Normal 6 4 3 3 2 9 2" xfId="22417" xr:uid="{FD804363-758B-4F78-A622-91B8C4133A65}"/>
    <cellStyle name="Normal 6 4 3 3 3" xfId="1640" xr:uid="{1A71A14E-F6BF-4483-9838-54E22CCD0A3E}"/>
    <cellStyle name="Normal 6 4 3 3 3 2" xfId="4362" xr:uid="{CAFD697B-FF70-4954-AC76-6B9F645F4264}"/>
    <cellStyle name="Normal 6 4 3 3 3 2 2" xfId="9808" xr:uid="{82CC737B-B8CD-44F8-AB71-F90D48DF775B}"/>
    <cellStyle name="Normal 6 4 3 3 3 2 2 2" xfId="23673" xr:uid="{4B2D0ECF-58A9-4741-BE91-0F5A30924A72}"/>
    <cellStyle name="Normal 6 4 3 3 3 2 3" xfId="18396" xr:uid="{6AEC0899-664C-4B64-B135-0F3C95A41C76}"/>
    <cellStyle name="Normal 6 4 3 3 3 3" xfId="3352" xr:uid="{1296260B-E7BD-4F4D-897A-BA7BCA845FA5}"/>
    <cellStyle name="Normal 6 4 3 3 3 3 2" xfId="17394" xr:uid="{119DDBF2-56C5-45B2-A6F0-701E4F411305}"/>
    <cellStyle name="Normal 6 4 3 3 3 4" xfId="7286" xr:uid="{CBF4C4D7-D6DE-433E-8428-A631AD2B83D7}"/>
    <cellStyle name="Normal 6 4 3 3 3 4 2" xfId="21157" xr:uid="{30E76065-B25B-4415-BA30-9E29EA14F6FD}"/>
    <cellStyle name="Normal 6 4 3 3 3 5" xfId="8800" xr:uid="{AF9B697E-01F4-4F2A-9EA8-C4A386B3B952}"/>
    <cellStyle name="Normal 6 4 3 3 3 5 2" xfId="22665" xr:uid="{F0EAE5C7-F5B6-417F-AF1E-22F01C1F36BD}"/>
    <cellStyle name="Normal 6 4 3 3 3 6" xfId="12420" xr:uid="{8E54957E-0D51-45AF-BEF9-B75F5B6A94E9}"/>
    <cellStyle name="Normal 6 4 3 3 3 6 2" xfId="26284" xr:uid="{06DC4993-2EF2-4474-B44E-3505FA546A04}"/>
    <cellStyle name="Normal 6 4 3 3 3 7" xfId="14165" xr:uid="{C3EABC3B-9B07-4F3F-BCD7-AE8515A152C9}"/>
    <cellStyle name="Normal 6 4 3 3 3 7 2" xfId="28029" xr:uid="{BC3AA3E1-D31D-4680-AA54-A1458AE0F416}"/>
    <cellStyle name="Normal 6 4 3 3 3 8" xfId="15713" xr:uid="{67AD63C1-754B-4022-AB5C-455AE1BBCBF5}"/>
    <cellStyle name="Normal 6 4 3 3 4" xfId="2148" xr:uid="{120FE4E2-273B-4B87-9A21-52851629B736}"/>
    <cellStyle name="Normal 6 4 3 3 4 2" xfId="3868" xr:uid="{D11E896B-D089-4978-8715-D1169E1386EF}"/>
    <cellStyle name="Normal 6 4 3 3 4 2 2" xfId="17902" xr:uid="{70970F45-2875-4DE4-BB7F-CDC2C32BF2E6}"/>
    <cellStyle name="Normal 6 4 3 3 4 3" xfId="7794" xr:uid="{65EB3823-6420-43C4-AB23-B053EC110A96}"/>
    <cellStyle name="Normal 6 4 3 3 4 3 2" xfId="21663" xr:uid="{A924CCAE-3824-4B15-8796-93867ECD194B}"/>
    <cellStyle name="Normal 6 4 3 3 4 4" xfId="9312" xr:uid="{9B73A5A0-0F52-4501-9998-AC8D31D65A33}"/>
    <cellStyle name="Normal 6 4 3 3 4 4 2" xfId="23177" xr:uid="{30C4A72A-4988-4D72-AAEA-DFCB62EC39A4}"/>
    <cellStyle name="Normal 6 4 3 3 4 5" xfId="12926" xr:uid="{2DABDBBD-610A-4FF4-B550-C551FF2521C2}"/>
    <cellStyle name="Normal 6 4 3 3 4 5 2" xfId="26790" xr:uid="{2C692B6B-BBD7-49C2-8FE7-0391A6475730}"/>
    <cellStyle name="Normal 6 4 3 3 4 6" xfId="14671" xr:uid="{1FFCA277-4B86-4C44-B111-A932A1D0BCF6}"/>
    <cellStyle name="Normal 6 4 3 3 4 6 2" xfId="28535" xr:uid="{241DD77C-A4F4-4B1F-95E9-FE2A8AB36F80}"/>
    <cellStyle name="Normal 6 4 3 3 4 7" xfId="16219" xr:uid="{177D8A96-8052-440B-9763-B907F1445708}"/>
    <cellStyle name="Normal 6 4 3 3 5" xfId="4850" xr:uid="{9A9EDCE2-57C9-491B-81E8-11640C242B61}"/>
    <cellStyle name="Normal 6 4 3 3 5 2" xfId="10310" xr:uid="{9200365A-EF6C-41AA-BFF7-1DB67EF86C76}"/>
    <cellStyle name="Normal 6 4 3 3 5 2 2" xfId="24175" xr:uid="{5E95DE3C-D7E0-4BCF-92E8-A6FE9366088D}"/>
    <cellStyle name="Normal 6 4 3 3 5 3" xfId="18884" xr:uid="{A6BB925C-7B0F-47E9-80B8-FE50177DDD48}"/>
    <cellStyle name="Normal 6 4 3 3 6" xfId="5338" xr:uid="{406BC479-E4A7-4895-AE8C-C799EB6600D4}"/>
    <cellStyle name="Normal 6 4 3 3 6 2" xfId="10812" xr:uid="{2EDF2B77-8947-403E-9E2D-B763942308D9}"/>
    <cellStyle name="Normal 6 4 3 3 6 2 2" xfId="24677" xr:uid="{AE3C3BCA-5941-4425-8B61-9290F309C1C2}"/>
    <cellStyle name="Normal 6 4 3 3 6 3" xfId="19372" xr:uid="{B100DE85-D4EA-4800-AB4C-0BAC9B48C3F3}"/>
    <cellStyle name="Normal 6 4 3 3 7" xfId="5840" xr:uid="{D50E1799-AE7F-465F-B324-971A4704148C}"/>
    <cellStyle name="Normal 6 4 3 3 7 2" xfId="11314" xr:uid="{3500F920-94AC-4CC3-B022-F87BEA0F8ACA}"/>
    <cellStyle name="Normal 6 4 3 3 7 2 2" xfId="25179" xr:uid="{A1DCFD15-A470-4984-8486-0CC2CED81D36}"/>
    <cellStyle name="Normal 6 4 3 3 7 3" xfId="19874" xr:uid="{D5263BC0-CF76-4BFE-AE7A-E9D3BA6E955F}"/>
    <cellStyle name="Normal 6 4 3 3 8" xfId="2866" xr:uid="{3049D693-362C-44E2-9F0A-A71102FFB65F}"/>
    <cellStyle name="Normal 6 4 3 3 8 2" xfId="16908" xr:uid="{1617ABF3-2BCB-4F28-AA99-0262354CACF9}"/>
    <cellStyle name="Normal 6 4 3 3 9" xfId="6780" xr:uid="{77641926-7CA9-4DF9-8D5F-01A8873773C4}"/>
    <cellStyle name="Normal 6 4 3 3 9 2" xfId="20651" xr:uid="{A0718E57-7F21-4B69-8968-0C0C0994AD19}"/>
    <cellStyle name="Normal 6 4 3 4" xfId="1258" xr:uid="{319B57AB-FCF5-48CE-B1F6-85EFF43E8499}"/>
    <cellStyle name="Normal 6 4 3 4 10" xfId="12038" xr:uid="{46B336CE-82CF-4435-B551-297CC9B9ECAB}"/>
    <cellStyle name="Normal 6 4 3 4 10 2" xfId="25902" xr:uid="{82E2F54A-7505-4854-8BF0-A8033F92171C}"/>
    <cellStyle name="Normal 6 4 3 4 11" xfId="13783" xr:uid="{8AE26628-00B7-462F-956F-54BCE639D4D8}"/>
    <cellStyle name="Normal 6 4 3 4 11 2" xfId="27647" xr:uid="{6927BFEA-CA9A-4832-AF9E-5F3AD1DF012A}"/>
    <cellStyle name="Normal 6 4 3 4 12" xfId="15331" xr:uid="{770FDB19-A7FF-4693-AF42-2EBC32F5AB78}"/>
    <cellStyle name="Normal 6 4 3 4 2" xfId="1764" xr:uid="{1E366985-DA48-4278-B7FF-828E787F8934}"/>
    <cellStyle name="Normal 6 4 3 4 2 2" xfId="4486" xr:uid="{51BC73A6-A97C-4ED5-87FE-9DC108005F1E}"/>
    <cellStyle name="Normal 6 4 3 4 2 2 2" xfId="9932" xr:uid="{8D72F3EE-0E61-4AE9-8910-5D1B0E5C56D2}"/>
    <cellStyle name="Normal 6 4 3 4 2 2 2 2" xfId="23797" xr:uid="{D99E5122-39CA-4FCA-A3F5-5B51D5984EFC}"/>
    <cellStyle name="Normal 6 4 3 4 2 2 3" xfId="18520" xr:uid="{7F6ED291-5ED7-4363-8815-A8692854A24A}"/>
    <cellStyle name="Normal 6 4 3 4 2 3" xfId="3476" xr:uid="{F946F661-8058-4F91-B9A3-675CAA683A36}"/>
    <cellStyle name="Normal 6 4 3 4 2 3 2" xfId="17518" xr:uid="{E6CA66BB-91DA-499A-84A2-316C792871EB}"/>
    <cellStyle name="Normal 6 4 3 4 2 4" xfId="7410" xr:uid="{C9228188-186F-4871-B533-01719A5E1D0D}"/>
    <cellStyle name="Normal 6 4 3 4 2 4 2" xfId="21281" xr:uid="{8E0F8E67-7E7A-4091-A1C5-33314D62306C}"/>
    <cellStyle name="Normal 6 4 3 4 2 5" xfId="8924" xr:uid="{EB2080A3-5F22-4CAA-83EF-34118364DCB4}"/>
    <cellStyle name="Normal 6 4 3 4 2 5 2" xfId="22789" xr:uid="{D395BFCD-4FC7-46DC-8DEB-BA072D3A1B91}"/>
    <cellStyle name="Normal 6 4 3 4 2 6" xfId="12544" xr:uid="{0823AB2F-AB1A-4D34-A88B-A4CCA42956C4}"/>
    <cellStyle name="Normal 6 4 3 4 2 6 2" xfId="26408" xr:uid="{FE648230-3187-424F-853D-D6A4F68C3771}"/>
    <cellStyle name="Normal 6 4 3 4 2 7" xfId="14289" xr:uid="{BFA0EEA9-4A24-4072-9FA2-595998411BB6}"/>
    <cellStyle name="Normal 6 4 3 4 2 7 2" xfId="28153" xr:uid="{2492C37C-EBC5-4992-AB98-5272BA2B4FB0}"/>
    <cellStyle name="Normal 6 4 3 4 2 8" xfId="15837" xr:uid="{2484DFDE-12E0-4C2A-A3A2-83A572EE91FE}"/>
    <cellStyle name="Normal 6 4 3 4 3" xfId="2272" xr:uid="{D44F7369-7B64-4FEA-9CB8-0D3AAF4629C1}"/>
    <cellStyle name="Normal 6 4 3 4 3 2" xfId="3992" xr:uid="{BC187461-D7D9-44E6-B5CD-4DC9F8551552}"/>
    <cellStyle name="Normal 6 4 3 4 3 2 2" xfId="18026" xr:uid="{F345B32A-B176-4AC4-BB02-211344A18F8B}"/>
    <cellStyle name="Normal 6 4 3 4 3 3" xfId="7918" xr:uid="{5FEF3D87-8188-4E47-8E4C-46E3F6D6439D}"/>
    <cellStyle name="Normal 6 4 3 4 3 3 2" xfId="21787" xr:uid="{C3172F40-C7CC-4B23-B467-E9F69E6B1ACF}"/>
    <cellStyle name="Normal 6 4 3 4 3 4" xfId="9436" xr:uid="{0AD081BB-837D-4AFA-9BE8-40B31D04BD17}"/>
    <cellStyle name="Normal 6 4 3 4 3 4 2" xfId="23301" xr:uid="{B730D4A7-B23D-4A5C-9EE6-6C1710686C07}"/>
    <cellStyle name="Normal 6 4 3 4 3 5" xfId="13050" xr:uid="{30617E5C-B534-4F3E-90EC-CF25A0396E97}"/>
    <cellStyle name="Normal 6 4 3 4 3 5 2" xfId="26914" xr:uid="{AAA58DB8-BAA2-43BE-AA60-231879724962}"/>
    <cellStyle name="Normal 6 4 3 4 3 6" xfId="14795" xr:uid="{35ECDBAC-0E8E-4FEC-B80F-428F8F89E6F4}"/>
    <cellStyle name="Normal 6 4 3 4 3 6 2" xfId="28659" xr:uid="{4C180EBF-CBD2-47B8-A7DE-5C8202DC933F}"/>
    <cellStyle name="Normal 6 4 3 4 3 7" xfId="16343" xr:uid="{E4CCCDFF-D494-464A-BE2F-F7C35E939E62}"/>
    <cellStyle name="Normal 6 4 3 4 4" xfId="4966" xr:uid="{497DDE4A-B575-4D6F-92BD-78C4EC75B76C}"/>
    <cellStyle name="Normal 6 4 3 4 4 2" xfId="10434" xr:uid="{BA41F5F0-99D4-46B9-8D18-F648B2B80FE9}"/>
    <cellStyle name="Normal 6 4 3 4 4 2 2" xfId="24299" xr:uid="{E0ECEA94-C764-4E0F-A0A3-100AFCB12F01}"/>
    <cellStyle name="Normal 6 4 3 4 4 3" xfId="19000" xr:uid="{AE678AB9-45AF-43BA-9120-C132C1B9DBFA}"/>
    <cellStyle name="Normal 6 4 3 4 5" xfId="5462" xr:uid="{86BB8F69-DE09-46B6-8185-D98CB33A0803}"/>
    <cellStyle name="Normal 6 4 3 4 5 2" xfId="10936" xr:uid="{C456AC67-1DB0-4C5C-81B7-4D696D3D7DF4}"/>
    <cellStyle name="Normal 6 4 3 4 5 2 2" xfId="24801" xr:uid="{975EAB0C-99AE-4151-A1A4-156C1417D441}"/>
    <cellStyle name="Normal 6 4 3 4 5 3" xfId="19496" xr:uid="{4C23FF4A-904F-4E1B-941E-37D1BD4EC7DB}"/>
    <cellStyle name="Normal 6 4 3 4 6" xfId="5964" xr:uid="{17F8D9D4-7D59-44FC-A1F8-C383389B631D}"/>
    <cellStyle name="Normal 6 4 3 4 6 2" xfId="11438" xr:uid="{18D1B129-59CD-4172-8DAB-1AA4FB58BE6F}"/>
    <cellStyle name="Normal 6 4 3 4 6 2 2" xfId="25303" xr:uid="{36E7671F-1774-4C67-8F64-2B88DBD17402}"/>
    <cellStyle name="Normal 6 4 3 4 6 3" xfId="19998" xr:uid="{0E8E5235-BAC7-4CAE-A8E2-64F779886D95}"/>
    <cellStyle name="Normal 6 4 3 4 7" xfId="2984" xr:uid="{F70A7F4B-28B5-4D53-95D2-1C0427BD95C9}"/>
    <cellStyle name="Normal 6 4 3 4 7 2" xfId="17026" xr:uid="{6650AF72-AA2B-4C76-BD31-2ADF72EA6567}"/>
    <cellStyle name="Normal 6 4 3 4 8" xfId="6904" xr:uid="{1DED492F-753B-489A-8520-A1C2B738D07B}"/>
    <cellStyle name="Normal 6 4 3 4 8 2" xfId="20775" xr:uid="{EBD7DF90-031F-45B1-A7DF-D113859C4C01}"/>
    <cellStyle name="Normal 6 4 3 4 9" xfId="8428" xr:uid="{02043165-461C-47AD-989A-6C9480B08424}"/>
    <cellStyle name="Normal 6 4 3 4 9 2" xfId="22293" xr:uid="{2297E4AB-7673-49FE-A7BD-A53050EB1A98}"/>
    <cellStyle name="Normal 6 4 3 5" xfId="1516" xr:uid="{87DAFB7A-D764-41F6-8CD9-4A0B88B513D8}"/>
    <cellStyle name="Normal 6 4 3 5 2" xfId="4240" xr:uid="{6D7A71C4-4835-442E-9B89-C41B7998A36C}"/>
    <cellStyle name="Normal 6 4 3 5 2 2" xfId="9684" xr:uid="{46EA9063-08D3-4AE4-98C5-8B2E5C1A5C50}"/>
    <cellStyle name="Normal 6 4 3 5 2 2 2" xfId="23549" xr:uid="{71208C55-EC16-48A8-A22B-761950AA8C4D}"/>
    <cellStyle name="Normal 6 4 3 5 2 3" xfId="18274" xr:uid="{59C7A4E0-A2DE-4EF5-B1EA-9056ACFF84A5}"/>
    <cellStyle name="Normal 6 4 3 5 3" xfId="3230" xr:uid="{9D314408-A819-4708-8CED-CC1D51405789}"/>
    <cellStyle name="Normal 6 4 3 5 3 2" xfId="17272" xr:uid="{C6B207BD-C721-4416-ABFA-535731DE4F47}"/>
    <cellStyle name="Normal 6 4 3 5 4" xfId="7162" xr:uid="{2B8E68B2-8C64-4A4D-8BE1-B33D97384837}"/>
    <cellStyle name="Normal 6 4 3 5 4 2" xfId="21033" xr:uid="{2C80C80A-1692-4253-A44E-B92988EE9724}"/>
    <cellStyle name="Normal 6 4 3 5 5" xfId="8676" xr:uid="{6ACB7326-2527-4465-9700-EFB84FC71479}"/>
    <cellStyle name="Normal 6 4 3 5 5 2" xfId="22541" xr:uid="{61FE9FEE-14E5-484D-9B2C-0B3C7C8BE3D3}"/>
    <cellStyle name="Normal 6 4 3 5 6" xfId="12296" xr:uid="{92F01748-9410-4A79-87BC-455F05618AF8}"/>
    <cellStyle name="Normal 6 4 3 5 6 2" xfId="26160" xr:uid="{D018D624-7B5B-40EE-8D98-30B4AC139148}"/>
    <cellStyle name="Normal 6 4 3 5 7" xfId="14041" xr:uid="{21CFFF05-1664-446F-A763-0648CAA274BD}"/>
    <cellStyle name="Normal 6 4 3 5 7 2" xfId="27905" xr:uid="{19875C85-47DF-4F0F-B16A-BD6FCD3C01DF}"/>
    <cellStyle name="Normal 6 4 3 5 8" xfId="15589" xr:uid="{D9EFD0F0-5CA1-4B1F-A4E3-5A988A21CE2A}"/>
    <cellStyle name="Normal 6 4 3 6" xfId="2024" xr:uid="{757E8896-BD6F-4BDA-B0D5-0F2944F56BBC}"/>
    <cellStyle name="Normal 6 4 3 6 2" xfId="3744" xr:uid="{E2E8947B-FC74-4F41-9FF4-5C9937881405}"/>
    <cellStyle name="Normal 6 4 3 6 2 2" xfId="17778" xr:uid="{F05EF7E1-1E7A-4EA5-94B4-23237D745907}"/>
    <cellStyle name="Normal 6 4 3 6 3" xfId="7670" xr:uid="{8BF7B0B8-5C0D-4370-9C52-E7ACFD8AACF7}"/>
    <cellStyle name="Normal 6 4 3 6 3 2" xfId="21539" xr:uid="{9441B882-F684-42A2-9FA6-E370927D512E}"/>
    <cellStyle name="Normal 6 4 3 6 4" xfId="9188" xr:uid="{68EB408E-F704-41CE-880F-DD526A9B06AC}"/>
    <cellStyle name="Normal 6 4 3 6 4 2" xfId="23053" xr:uid="{3210F239-F9B4-4F98-B27E-BA58B7FE22E5}"/>
    <cellStyle name="Normal 6 4 3 6 5" xfId="12802" xr:uid="{A26202AC-057F-4773-9706-9CF4A5769C01}"/>
    <cellStyle name="Normal 6 4 3 6 5 2" xfId="26666" xr:uid="{66DDB672-1CA8-4474-9F62-167456B49D2B}"/>
    <cellStyle name="Normal 6 4 3 6 6" xfId="14547" xr:uid="{A31BA11D-3480-42D5-9DD2-ED02AD6EA352}"/>
    <cellStyle name="Normal 6 4 3 6 6 2" xfId="28411" xr:uid="{ABD04072-2F17-4C37-BA0D-EA391DFE8221}"/>
    <cellStyle name="Normal 6 4 3 6 7" xfId="16095" xr:uid="{239710CC-8D73-4A57-893B-7243FCA47553}"/>
    <cellStyle name="Normal 6 4 3 7" xfId="4738" xr:uid="{7066504F-48C3-4A3A-9334-00A060CA5276}"/>
    <cellStyle name="Normal 6 4 3 7 2" xfId="10186" xr:uid="{FE69F60F-DC11-4719-A9FA-94C13BDFC37B}"/>
    <cellStyle name="Normal 6 4 3 7 2 2" xfId="24051" xr:uid="{C12F6C23-D88C-448B-A41D-EAABDF569829}"/>
    <cellStyle name="Normal 6 4 3 7 3" xfId="18772" xr:uid="{F9A2C266-ED9E-47CE-A505-0B0F1CEA35F6}"/>
    <cellStyle name="Normal 6 4 3 8" xfId="5214" xr:uid="{4B166F5C-9070-44DD-9360-2AD3C892EA31}"/>
    <cellStyle name="Normal 6 4 3 8 2" xfId="10688" xr:uid="{E47A44D3-95FC-463A-A2DF-AA648CA4BF37}"/>
    <cellStyle name="Normal 6 4 3 8 2 2" xfId="24553" xr:uid="{57D9DE98-2FC1-4B73-ABF0-22537B46DBCE}"/>
    <cellStyle name="Normal 6 4 3 8 3" xfId="19248" xr:uid="{B55952A0-C37F-4DBC-8115-011F628FE32C}"/>
    <cellStyle name="Normal 6 4 3 9" xfId="5716" xr:uid="{85823F67-08ED-4718-8545-E74D077D0BBD}"/>
    <cellStyle name="Normal 6 4 3 9 2" xfId="11190" xr:uid="{096DD29F-D977-404A-A0C4-5130FE5B9798}"/>
    <cellStyle name="Normal 6 4 3 9 2 2" xfId="25055" xr:uid="{DB5CBCC4-75D6-413A-B743-099D395588BF}"/>
    <cellStyle name="Normal 6 4 3 9 3" xfId="19750" xr:uid="{75042285-CDB1-4482-8C28-CBF888DDC230}"/>
    <cellStyle name="Normal 6 4 4" xfId="1063" xr:uid="{AEA8499E-93D0-4676-BE30-4930443F9031}"/>
    <cellStyle name="Normal 6 4 4 10" xfId="6709" xr:uid="{55E42D8E-5E8D-44F2-BF4F-1627DB36A3F5}"/>
    <cellStyle name="Normal 6 4 4 10 2" xfId="20580" xr:uid="{D4C86F93-CE9D-489F-A1C6-DC50AEB2C92F}"/>
    <cellStyle name="Normal 6 4 4 11" xfId="8233" xr:uid="{A765CFBA-C01F-4275-A1A1-A9224ED5B8C1}"/>
    <cellStyle name="Normal 6 4 4 11 2" xfId="22098" xr:uid="{DD8C3D10-2A6F-43C5-AD1E-BFB23B0CA7FB}"/>
    <cellStyle name="Normal 6 4 4 12" xfId="11843" xr:uid="{ABCFDF44-A54B-4BB5-9C78-EB7B57616D88}"/>
    <cellStyle name="Normal 6 4 4 12 2" xfId="25707" xr:uid="{F87A4486-D809-4550-B6E6-B85CB23D7B2B}"/>
    <cellStyle name="Normal 6 4 4 13" xfId="13588" xr:uid="{7E63E570-2C17-4022-AF56-530E6D6CEDB4}"/>
    <cellStyle name="Normal 6 4 4 13 2" xfId="27452" xr:uid="{F6E8C2FB-B078-4FCE-A2CB-95DF9A8ED339}"/>
    <cellStyle name="Normal 6 4 4 14" xfId="15136" xr:uid="{471EE38D-4302-4EEF-BE28-9C0C87A28A37}"/>
    <cellStyle name="Normal 6 4 4 2" xfId="1187" xr:uid="{8D0B02B6-47E7-4110-BFCA-85B8579C872D}"/>
    <cellStyle name="Normal 6 4 4 2 10" xfId="8357" xr:uid="{40A81DAB-94CE-4F0D-80A8-D430FA21A51B}"/>
    <cellStyle name="Normal 6 4 4 2 10 2" xfId="22222" xr:uid="{BF72E02A-C274-4336-8DF2-AC8A49128421}"/>
    <cellStyle name="Normal 6 4 4 2 11" xfId="11967" xr:uid="{45048D15-B59B-4E2F-9FC3-B7846AC6E029}"/>
    <cellStyle name="Normal 6 4 4 2 11 2" xfId="25831" xr:uid="{6F95B07E-16A7-4171-8F48-FA6E50913A03}"/>
    <cellStyle name="Normal 6 4 4 2 12" xfId="13712" xr:uid="{698063D9-DEBA-49A8-B96E-013D56D757AA}"/>
    <cellStyle name="Normal 6 4 4 2 12 2" xfId="27576" xr:uid="{E135ABB3-3F5B-44F1-8492-ABE349137A7F}"/>
    <cellStyle name="Normal 6 4 4 2 13" xfId="15260" xr:uid="{B0340B14-E054-4635-8DBB-11C994D07BCD}"/>
    <cellStyle name="Normal 6 4 4 2 2" xfId="1435" xr:uid="{08A34CFD-E3E8-4C1F-8B61-17D518001F4C}"/>
    <cellStyle name="Normal 6 4 4 2 2 10" xfId="12215" xr:uid="{54CDD274-2718-41D4-93B9-67CE35E6CA5A}"/>
    <cellStyle name="Normal 6 4 4 2 2 10 2" xfId="26079" xr:uid="{90BC5868-051A-480D-B465-DFEC1465F425}"/>
    <cellStyle name="Normal 6 4 4 2 2 11" xfId="13960" xr:uid="{ED90E7E8-8E4F-410A-AA53-D3EAAB608340}"/>
    <cellStyle name="Normal 6 4 4 2 2 11 2" xfId="27824" xr:uid="{72F50FFA-00EB-44E5-84D1-820B81E7901E}"/>
    <cellStyle name="Normal 6 4 4 2 2 12" xfId="15508" xr:uid="{81B49C5C-9510-49B8-81EF-5E60999F8372}"/>
    <cellStyle name="Normal 6 4 4 2 2 2" xfId="1941" xr:uid="{568BDFDC-6A86-4599-AF86-6D294A87A449}"/>
    <cellStyle name="Normal 6 4 4 2 2 2 2" xfId="4663" xr:uid="{4396340E-CDF8-43BA-AA34-14BF42662888}"/>
    <cellStyle name="Normal 6 4 4 2 2 2 2 2" xfId="10109" xr:uid="{3A3ABBCE-5221-45B1-B690-85ED410C130F}"/>
    <cellStyle name="Normal 6 4 4 2 2 2 2 2 2" xfId="23974" xr:uid="{7DDC135B-40D7-4B95-BB9B-7A1DF1C8645C}"/>
    <cellStyle name="Normal 6 4 4 2 2 2 2 3" xfId="18697" xr:uid="{C40DB1CF-FCDB-4B07-BE56-018163CAEC09}"/>
    <cellStyle name="Normal 6 4 4 2 2 2 3" xfId="3653" xr:uid="{425E4232-80CD-4000-9268-670346827694}"/>
    <cellStyle name="Normal 6 4 4 2 2 2 3 2" xfId="17695" xr:uid="{7F8A0FB1-8B9E-4DD7-94B5-D028B3DF5A27}"/>
    <cellStyle name="Normal 6 4 4 2 2 2 4" xfId="7587" xr:uid="{4BAAB4A4-D78F-41B9-91BC-D3FEFE59E997}"/>
    <cellStyle name="Normal 6 4 4 2 2 2 4 2" xfId="21458" xr:uid="{A1D4F274-F86E-4C6C-A853-94AE69528AF0}"/>
    <cellStyle name="Normal 6 4 4 2 2 2 5" xfId="9101" xr:uid="{B4127C9F-6E34-4E75-AF6A-72704AE4391E}"/>
    <cellStyle name="Normal 6 4 4 2 2 2 5 2" xfId="22966" xr:uid="{8974A1BF-862A-4B54-955B-E07B18959BB3}"/>
    <cellStyle name="Normal 6 4 4 2 2 2 6" xfId="12721" xr:uid="{C829B7CE-77C0-4958-92F7-EF9F2CEEC60E}"/>
    <cellStyle name="Normal 6 4 4 2 2 2 6 2" xfId="26585" xr:uid="{6D4683DC-CEEF-449D-9502-E63F4BD88918}"/>
    <cellStyle name="Normal 6 4 4 2 2 2 7" xfId="14466" xr:uid="{04A1E82A-EF99-4DBB-9A2E-17312246A652}"/>
    <cellStyle name="Normal 6 4 4 2 2 2 7 2" xfId="28330" xr:uid="{2AAC1E48-74EF-4C08-8CE3-F56E11A465DF}"/>
    <cellStyle name="Normal 6 4 4 2 2 2 8" xfId="16014" xr:uid="{828B0883-CC97-4431-BE08-019A3F18361F}"/>
    <cellStyle name="Normal 6 4 4 2 2 3" xfId="2449" xr:uid="{20EB14D7-DB50-4F66-AF2A-FDF2B0CC4CED}"/>
    <cellStyle name="Normal 6 4 4 2 2 3 2" xfId="4169" xr:uid="{0E05EBD0-48C3-4C52-8BA1-44B3444F695F}"/>
    <cellStyle name="Normal 6 4 4 2 2 3 2 2" xfId="18203" xr:uid="{C1067500-0A6A-488E-9304-DC7AD3796625}"/>
    <cellStyle name="Normal 6 4 4 2 2 3 3" xfId="8095" xr:uid="{9CFF58FA-6F39-46F6-94AF-CEAB890AB1AB}"/>
    <cellStyle name="Normal 6 4 4 2 2 3 3 2" xfId="21964" xr:uid="{60908E86-6679-4570-9A07-AB990614A61A}"/>
    <cellStyle name="Normal 6 4 4 2 2 3 4" xfId="9613" xr:uid="{3F4E3B8C-ABED-4C7C-9CF2-5CF102696FC4}"/>
    <cellStyle name="Normal 6 4 4 2 2 3 4 2" xfId="23478" xr:uid="{2156D54C-DEB8-4BA7-9DC6-2302838ED1E0}"/>
    <cellStyle name="Normal 6 4 4 2 2 3 5" xfId="13227" xr:uid="{C04D6B5B-BE43-40C7-A6F5-053CC7B06896}"/>
    <cellStyle name="Normal 6 4 4 2 2 3 5 2" xfId="27091" xr:uid="{C61E80DD-4BFE-4A35-A520-BC96F3D15DB9}"/>
    <cellStyle name="Normal 6 4 4 2 2 3 6" xfId="14972" xr:uid="{2706F3B9-CE53-462D-BB4C-406C887B31D3}"/>
    <cellStyle name="Normal 6 4 4 2 2 3 6 2" xfId="28836" xr:uid="{77BE55A4-65F6-4B30-BCB0-09CE198ED6C8}"/>
    <cellStyle name="Normal 6 4 4 2 2 3 7" xfId="16520" xr:uid="{EFDAB611-6A8D-4CBB-9BF0-377DA81713A0}"/>
    <cellStyle name="Normal 6 4 4 2 2 4" xfId="5141" xr:uid="{42C43C23-8940-4C3F-A6C9-CE716B1B308C}"/>
    <cellStyle name="Normal 6 4 4 2 2 4 2" xfId="10611" xr:uid="{72B64C99-25BC-41EF-AF78-A2E55EBA89CC}"/>
    <cellStyle name="Normal 6 4 4 2 2 4 2 2" xfId="24476" xr:uid="{E3896C3F-01E2-4FC4-B403-F42C54A832EE}"/>
    <cellStyle name="Normal 6 4 4 2 2 4 3" xfId="19175" xr:uid="{418629B2-55F5-44DD-9B7D-D74C59D3627F}"/>
    <cellStyle name="Normal 6 4 4 2 2 5" xfId="5639" xr:uid="{A1B985E9-4CC3-4643-8375-8D41A79CD5EC}"/>
    <cellStyle name="Normal 6 4 4 2 2 5 2" xfId="11113" xr:uid="{A9A61D1C-A592-4C32-B40E-A2B58A83C919}"/>
    <cellStyle name="Normal 6 4 4 2 2 5 2 2" xfId="24978" xr:uid="{68889B16-9FE3-480E-B572-84FC6556E994}"/>
    <cellStyle name="Normal 6 4 4 2 2 5 3" xfId="19673" xr:uid="{407F517C-8972-457B-A705-18B68BBF6558}"/>
    <cellStyle name="Normal 6 4 4 2 2 6" xfId="6141" xr:uid="{3FAC82C1-592E-4617-B8AA-2A56F0E18339}"/>
    <cellStyle name="Normal 6 4 4 2 2 6 2" xfId="11615" xr:uid="{FE7F16A5-9316-408C-9679-D3BC9B8383B4}"/>
    <cellStyle name="Normal 6 4 4 2 2 6 2 2" xfId="25480" xr:uid="{FD9BB54D-6C92-451F-9593-B5EBB20B0802}"/>
    <cellStyle name="Normal 6 4 4 2 2 6 3" xfId="20175" xr:uid="{F8E59B92-61AD-4CAD-BA4B-3BF161598443}"/>
    <cellStyle name="Normal 6 4 4 2 2 7" xfId="3159" xr:uid="{8E4452F4-C2FD-433C-8E09-6842AF0C5F03}"/>
    <cellStyle name="Normal 6 4 4 2 2 7 2" xfId="17201" xr:uid="{57A9D779-EF3C-48F3-8A4B-EA6106D232D2}"/>
    <cellStyle name="Normal 6 4 4 2 2 8" xfId="7081" xr:uid="{DC3FA3B1-69D8-491E-8B1A-0A9F1DB29E9A}"/>
    <cellStyle name="Normal 6 4 4 2 2 8 2" xfId="20952" xr:uid="{16425D86-86AF-425D-BDDB-A0BEBA6485F7}"/>
    <cellStyle name="Normal 6 4 4 2 2 9" xfId="8605" xr:uid="{80B3FD1A-1E26-4A55-ADA7-B35429DFB8E9}"/>
    <cellStyle name="Normal 6 4 4 2 2 9 2" xfId="22470" xr:uid="{32C06934-B59B-463A-BB95-CE5C58B69F6A}"/>
    <cellStyle name="Normal 6 4 4 2 3" xfId="1693" xr:uid="{3AA15A4C-35D1-4267-997B-6AADA4124E37}"/>
    <cellStyle name="Normal 6 4 4 2 3 2" xfId="4415" xr:uid="{A5D6DC11-2A7E-4040-8BA8-FC51F97E3B4D}"/>
    <cellStyle name="Normal 6 4 4 2 3 2 2" xfId="9861" xr:uid="{BB9C151C-5C07-406B-A74E-28BD18360727}"/>
    <cellStyle name="Normal 6 4 4 2 3 2 2 2" xfId="23726" xr:uid="{73D960BB-D31C-42A9-BE75-CFFA80725115}"/>
    <cellStyle name="Normal 6 4 4 2 3 2 3" xfId="18449" xr:uid="{0FFA0CC7-1589-4F6A-873C-48F555C25398}"/>
    <cellStyle name="Normal 6 4 4 2 3 3" xfId="3405" xr:uid="{0364DB05-066C-4D8B-AD86-F2F15DD9DE64}"/>
    <cellStyle name="Normal 6 4 4 2 3 3 2" xfId="17447" xr:uid="{501FD81F-339C-4797-B693-A33536453D35}"/>
    <cellStyle name="Normal 6 4 4 2 3 4" xfId="7339" xr:uid="{E357E68D-3F06-44B1-AF9B-C25F03561667}"/>
    <cellStyle name="Normal 6 4 4 2 3 4 2" xfId="21210" xr:uid="{9B7CBBFC-8573-409C-8952-0EF8C9B2D4D6}"/>
    <cellStyle name="Normal 6 4 4 2 3 5" xfId="8853" xr:uid="{343E089B-3552-449B-8BCC-12A40F9CD4BA}"/>
    <cellStyle name="Normal 6 4 4 2 3 5 2" xfId="22718" xr:uid="{FC742697-277C-4673-A76C-332E1447B69B}"/>
    <cellStyle name="Normal 6 4 4 2 3 6" xfId="12473" xr:uid="{29668ADA-1972-4E0E-9559-2166C2A6178C}"/>
    <cellStyle name="Normal 6 4 4 2 3 6 2" xfId="26337" xr:uid="{823F6EA5-74C5-477B-9AE6-02C9B52EB188}"/>
    <cellStyle name="Normal 6 4 4 2 3 7" xfId="14218" xr:uid="{7E6535D4-01A0-45B6-8B6A-BD9E6EAA17EA}"/>
    <cellStyle name="Normal 6 4 4 2 3 7 2" xfId="28082" xr:uid="{A2264477-A7A1-4F78-83DB-C2C52FC16A68}"/>
    <cellStyle name="Normal 6 4 4 2 3 8" xfId="15766" xr:uid="{D3A5FE1A-D187-467D-BC45-3A59A57BDD1D}"/>
    <cellStyle name="Normal 6 4 4 2 4" xfId="2201" xr:uid="{2C424B18-1FC2-451C-A07A-ED26EA746331}"/>
    <cellStyle name="Normal 6 4 4 2 4 2" xfId="3921" xr:uid="{4E7504B8-590B-4950-BFAA-FCD1D5892A26}"/>
    <cellStyle name="Normal 6 4 4 2 4 2 2" xfId="17955" xr:uid="{3EE370E8-9012-446D-874D-8FA60805B695}"/>
    <cellStyle name="Normal 6 4 4 2 4 3" xfId="7847" xr:uid="{90F4B69E-6F05-4494-8EDD-9ED5502E25B1}"/>
    <cellStyle name="Normal 6 4 4 2 4 3 2" xfId="21716" xr:uid="{E23D411B-ECFC-4C60-9075-BC3A539FB2AB}"/>
    <cellStyle name="Normal 6 4 4 2 4 4" xfId="9365" xr:uid="{97FD59AC-0349-41FE-AF30-2DF6E130DA15}"/>
    <cellStyle name="Normal 6 4 4 2 4 4 2" xfId="23230" xr:uid="{2BE0E598-18EB-4D0B-8AAA-D8B7C7ECD2DC}"/>
    <cellStyle name="Normal 6 4 4 2 4 5" xfId="12979" xr:uid="{5DB8BBE6-9328-46DF-840E-6B73A0AC7014}"/>
    <cellStyle name="Normal 6 4 4 2 4 5 2" xfId="26843" xr:uid="{A42FBAFA-CC82-4DBB-8555-DB033C1DA8B0}"/>
    <cellStyle name="Normal 6 4 4 2 4 6" xfId="14724" xr:uid="{895E26BC-946B-4217-9534-3BEFCA91153B}"/>
    <cellStyle name="Normal 6 4 4 2 4 6 2" xfId="28588" xr:uid="{087D077A-5ECC-451D-8A63-753DC92AF034}"/>
    <cellStyle name="Normal 6 4 4 2 4 7" xfId="16272" xr:uid="{BBF572C4-6692-4E56-A2C3-FD7C2BF04659}"/>
    <cellStyle name="Normal 6 4 4 2 5" xfId="4901" xr:uid="{44487624-8AB6-4AA4-8ADC-F102EA0B518E}"/>
    <cellStyle name="Normal 6 4 4 2 5 2" xfId="10363" xr:uid="{9516D221-7848-409F-BD20-080DEE724B06}"/>
    <cellStyle name="Normal 6 4 4 2 5 2 2" xfId="24228" xr:uid="{E08838F3-12D6-4832-A7B6-B73B8ACC4372}"/>
    <cellStyle name="Normal 6 4 4 2 5 3" xfId="18935" xr:uid="{6AB8F1D9-C3EE-4DE3-A95B-E2994F15B5DF}"/>
    <cellStyle name="Normal 6 4 4 2 6" xfId="5391" xr:uid="{9BE88026-6369-4532-B44A-382D82532D11}"/>
    <cellStyle name="Normal 6 4 4 2 6 2" xfId="10865" xr:uid="{70321544-F728-4E0C-8F42-4C71DE80963E}"/>
    <cellStyle name="Normal 6 4 4 2 6 2 2" xfId="24730" xr:uid="{EF8AB196-0289-4871-B51A-DDE4104F67A6}"/>
    <cellStyle name="Normal 6 4 4 2 6 3" xfId="19425" xr:uid="{E04A7B27-BD01-4221-A3D3-F79DAAD75C7E}"/>
    <cellStyle name="Normal 6 4 4 2 7" xfId="5893" xr:uid="{4E87042D-0F71-4C66-83BC-BC74D7EF9066}"/>
    <cellStyle name="Normal 6 4 4 2 7 2" xfId="11367" xr:uid="{B857F337-120E-4DC8-AAFD-1441AEBBFAB0}"/>
    <cellStyle name="Normal 6 4 4 2 7 2 2" xfId="25232" xr:uid="{8720536D-3AC9-4EC4-A175-E956819E576D}"/>
    <cellStyle name="Normal 6 4 4 2 7 3" xfId="19927" xr:uid="{74C15B3F-FCF7-40AA-830D-7C134513B7A0}"/>
    <cellStyle name="Normal 6 4 4 2 8" xfId="2917" xr:uid="{F37E42BB-6D22-45D8-8A81-CBB433B5C06E}"/>
    <cellStyle name="Normal 6 4 4 2 8 2" xfId="16959" xr:uid="{7F292A3D-6782-4ADD-9D75-713D6206C076}"/>
    <cellStyle name="Normal 6 4 4 2 9" xfId="6833" xr:uid="{B8597046-36E7-41E2-9C47-0A962372B1AA}"/>
    <cellStyle name="Normal 6 4 4 2 9 2" xfId="20704" xr:uid="{07B126F3-BEF3-4449-A160-A1746CD88D28}"/>
    <cellStyle name="Normal 6 4 4 3" xfId="1311" xr:uid="{D71DCEF1-D5DE-4CA2-B031-140C7A3A4E65}"/>
    <cellStyle name="Normal 6 4 4 3 10" xfId="12091" xr:uid="{0A8E0A44-5C79-4CBE-A7A8-F152080AC8A8}"/>
    <cellStyle name="Normal 6 4 4 3 10 2" xfId="25955" xr:uid="{CBC8B273-1739-4E21-B546-ECD1B518732F}"/>
    <cellStyle name="Normal 6 4 4 3 11" xfId="13836" xr:uid="{CB1FCE3D-5BD2-4E31-8504-A3F2E2CEF66A}"/>
    <cellStyle name="Normal 6 4 4 3 11 2" xfId="27700" xr:uid="{69498D8F-AFF9-4E64-BDFE-075B5A8CC2DF}"/>
    <cellStyle name="Normal 6 4 4 3 12" xfId="15384" xr:uid="{C0C230BA-F1C8-4B14-89D9-5E5ACF08C30F}"/>
    <cellStyle name="Normal 6 4 4 3 2" xfId="1817" xr:uid="{D9D3A581-C183-4421-B1C8-E1B191215255}"/>
    <cellStyle name="Normal 6 4 4 3 2 2" xfId="4539" xr:uid="{60780BAD-EBF7-440D-82ED-F131954FD094}"/>
    <cellStyle name="Normal 6 4 4 3 2 2 2" xfId="9985" xr:uid="{2D3EBFCF-32DD-42FE-98CD-4A04F23B33FC}"/>
    <cellStyle name="Normal 6 4 4 3 2 2 2 2" xfId="23850" xr:uid="{42BDD525-34B0-4A73-B9D3-FE71141A2788}"/>
    <cellStyle name="Normal 6 4 4 3 2 2 3" xfId="18573" xr:uid="{B81D18AA-8994-40D2-A75B-DFDE72299EFA}"/>
    <cellStyle name="Normal 6 4 4 3 2 3" xfId="3529" xr:uid="{07472915-E9F8-40CD-92E2-36EEDC8F28DC}"/>
    <cellStyle name="Normal 6 4 4 3 2 3 2" xfId="17571" xr:uid="{F846980F-4E47-48E0-B209-624C7F5C6274}"/>
    <cellStyle name="Normal 6 4 4 3 2 4" xfId="7463" xr:uid="{E853565B-DA23-4C33-BA7C-B7004AFEF2BC}"/>
    <cellStyle name="Normal 6 4 4 3 2 4 2" xfId="21334" xr:uid="{C17F4BAE-F14E-44B2-8C34-792F3FB16B79}"/>
    <cellStyle name="Normal 6 4 4 3 2 5" xfId="8977" xr:uid="{EBF77999-CCD3-4545-8E24-8DA117E7E911}"/>
    <cellStyle name="Normal 6 4 4 3 2 5 2" xfId="22842" xr:uid="{2AB601E3-E1DF-474F-991F-B6FFF5EAD299}"/>
    <cellStyle name="Normal 6 4 4 3 2 6" xfId="12597" xr:uid="{7CA28D72-7198-4CFB-87D9-5EA9218FEEF8}"/>
    <cellStyle name="Normal 6 4 4 3 2 6 2" xfId="26461" xr:uid="{A24AEFE0-237B-4BDC-AA38-54A067CF270D}"/>
    <cellStyle name="Normal 6 4 4 3 2 7" xfId="14342" xr:uid="{28C5D9CE-F33D-4474-9ECF-8682257FB3B7}"/>
    <cellStyle name="Normal 6 4 4 3 2 7 2" xfId="28206" xr:uid="{9C3980D3-EE06-4025-8538-FBD7BB651065}"/>
    <cellStyle name="Normal 6 4 4 3 2 8" xfId="15890" xr:uid="{4A559086-1EC8-41BE-9431-B8A600222C34}"/>
    <cellStyle name="Normal 6 4 4 3 3" xfId="2325" xr:uid="{8C00BDD5-9A66-4140-AE6A-48097DDB61BF}"/>
    <cellStyle name="Normal 6 4 4 3 3 2" xfId="4045" xr:uid="{52E1D4B1-362D-4AC6-8116-4F306A6C58B2}"/>
    <cellStyle name="Normal 6 4 4 3 3 2 2" xfId="18079" xr:uid="{E1CF1697-7957-45A1-AE4F-C71ABFF51F53}"/>
    <cellStyle name="Normal 6 4 4 3 3 3" xfId="7971" xr:uid="{A9583FC3-4DC8-4C6E-B509-41AFFA7BEBC4}"/>
    <cellStyle name="Normal 6 4 4 3 3 3 2" xfId="21840" xr:uid="{E5CE4569-A095-48D7-B423-A6C168464A03}"/>
    <cellStyle name="Normal 6 4 4 3 3 4" xfId="9489" xr:uid="{63103912-ACDF-4F6B-83CA-EABBA191467D}"/>
    <cellStyle name="Normal 6 4 4 3 3 4 2" xfId="23354" xr:uid="{9C798B68-D9B4-47D1-9A60-65487ADD6D0B}"/>
    <cellStyle name="Normal 6 4 4 3 3 5" xfId="13103" xr:uid="{C99D7EC8-E9E1-4762-A4D2-6D904D36CD20}"/>
    <cellStyle name="Normal 6 4 4 3 3 5 2" xfId="26967" xr:uid="{084B0AD9-5B1E-47DF-A1A9-B513BBEFEB6C}"/>
    <cellStyle name="Normal 6 4 4 3 3 6" xfId="14848" xr:uid="{AFC267A4-8732-40B4-92EC-CE52637AEA74}"/>
    <cellStyle name="Normal 6 4 4 3 3 6 2" xfId="28712" xr:uid="{8228E6CA-8F76-4B6D-BAA1-21D765FDBE64}"/>
    <cellStyle name="Normal 6 4 4 3 3 7" xfId="16396" xr:uid="{04B511F4-8AE5-4F98-BE97-69DF8EF37B67}"/>
    <cellStyle name="Normal 6 4 4 3 4" xfId="5017" xr:uid="{498771E8-131B-4065-BD2B-B2F1C831BB36}"/>
    <cellStyle name="Normal 6 4 4 3 4 2" xfId="10487" xr:uid="{C3530AA3-374B-4EDF-AC96-5371992698D8}"/>
    <cellStyle name="Normal 6 4 4 3 4 2 2" xfId="24352" xr:uid="{0AAB2A23-9C0B-409C-9AD7-0643162F2EE9}"/>
    <cellStyle name="Normal 6 4 4 3 4 3" xfId="19051" xr:uid="{7A6F8EBF-48BC-4449-9CDB-C0C58CD2A176}"/>
    <cellStyle name="Normal 6 4 4 3 5" xfId="5515" xr:uid="{570E875D-B07D-4C76-830B-31E2F9F7A977}"/>
    <cellStyle name="Normal 6 4 4 3 5 2" xfId="10989" xr:uid="{7E3B67AC-FEA7-43C3-A2A9-B75864453757}"/>
    <cellStyle name="Normal 6 4 4 3 5 2 2" xfId="24854" xr:uid="{2A335D91-483E-4211-8233-10498345BCA1}"/>
    <cellStyle name="Normal 6 4 4 3 5 3" xfId="19549" xr:uid="{0DA99567-BC3B-44A5-ADB4-591213508FCF}"/>
    <cellStyle name="Normal 6 4 4 3 6" xfId="6017" xr:uid="{5A8248FA-B98E-4437-ACCE-924CA4EBF5B9}"/>
    <cellStyle name="Normal 6 4 4 3 6 2" xfId="11491" xr:uid="{AB351AC4-C211-4553-BE79-FEB36400D011}"/>
    <cellStyle name="Normal 6 4 4 3 6 2 2" xfId="25356" xr:uid="{424CB615-B3D2-46D3-972A-F4399F5302EF}"/>
    <cellStyle name="Normal 6 4 4 3 6 3" xfId="20051" xr:uid="{8EAE5DFD-FD90-4EB4-92CB-E02178C0F50B}"/>
    <cellStyle name="Normal 6 4 4 3 7" xfId="3035" xr:uid="{1B33F8F8-F595-49B6-AB29-5D66DA7DB0B9}"/>
    <cellStyle name="Normal 6 4 4 3 7 2" xfId="17077" xr:uid="{9A713493-4D33-4956-B8D7-514940A36298}"/>
    <cellStyle name="Normal 6 4 4 3 8" xfId="6957" xr:uid="{3857F54A-99B4-4807-8C66-3166CE3D395A}"/>
    <cellStyle name="Normal 6 4 4 3 8 2" xfId="20828" xr:uid="{94AE9FCB-2F7D-4A25-A6D2-A1288B8D0C18}"/>
    <cellStyle name="Normal 6 4 4 3 9" xfId="8481" xr:uid="{3DF3C18C-19D1-4232-B96C-44DA505524B5}"/>
    <cellStyle name="Normal 6 4 4 3 9 2" xfId="22346" xr:uid="{BAF5B4C5-3C35-4D48-B689-B337FFD41AFA}"/>
    <cellStyle name="Normal 6 4 4 4" xfId="1569" xr:uid="{710C33D4-A40C-4DC6-8E6F-FE9E02BCA7F0}"/>
    <cellStyle name="Normal 6 4 4 4 2" xfId="4291" xr:uid="{C1CC9A70-3B2A-43F6-862C-12989862A5B4}"/>
    <cellStyle name="Normal 6 4 4 4 2 2" xfId="9737" xr:uid="{E57655A7-697F-4D72-BE22-A997E2487FF7}"/>
    <cellStyle name="Normal 6 4 4 4 2 2 2" xfId="23602" xr:uid="{8741E9F7-0C6E-46D3-9D49-88821E984DCF}"/>
    <cellStyle name="Normal 6 4 4 4 2 3" xfId="18325" xr:uid="{58AB588A-24B8-45EF-B1E3-493A9D50EBD6}"/>
    <cellStyle name="Normal 6 4 4 4 3" xfId="3281" xr:uid="{F746C0E0-47F6-43D2-ACA8-8332998F2833}"/>
    <cellStyle name="Normal 6 4 4 4 3 2" xfId="17323" xr:uid="{88767669-F384-4723-971B-23E098D6EF02}"/>
    <cellStyle name="Normal 6 4 4 4 4" xfId="7215" xr:uid="{448F0285-6E35-4107-8642-3657F72FFB6E}"/>
    <cellStyle name="Normal 6 4 4 4 4 2" xfId="21086" xr:uid="{853A02C6-0777-4662-A686-1AB0C53E63DB}"/>
    <cellStyle name="Normal 6 4 4 4 5" xfId="8729" xr:uid="{09EC5E47-43BD-48C7-9FF2-03F1F7F5A59F}"/>
    <cellStyle name="Normal 6 4 4 4 5 2" xfId="22594" xr:uid="{037FA683-38CB-4193-8AD9-012858A17FEF}"/>
    <cellStyle name="Normal 6 4 4 4 6" xfId="12349" xr:uid="{2C3A3C9E-1F1C-447C-953C-5151CD2D8EDA}"/>
    <cellStyle name="Normal 6 4 4 4 6 2" xfId="26213" xr:uid="{7297BF3F-B9F1-4910-871A-FB5825C084CC}"/>
    <cellStyle name="Normal 6 4 4 4 7" xfId="14094" xr:uid="{BBE80698-16C7-4B79-8EDF-61AB00C0BDB6}"/>
    <cellStyle name="Normal 6 4 4 4 7 2" xfId="27958" xr:uid="{AD9C915D-A5F1-45FC-8C2B-7198945F45BA}"/>
    <cellStyle name="Normal 6 4 4 4 8" xfId="15642" xr:uid="{36E50D52-5CF9-4B8A-A463-8F484082569B}"/>
    <cellStyle name="Normal 6 4 4 5" xfId="2077" xr:uid="{7AA2E5D4-49D0-46FD-91EE-B12098D3D05C}"/>
    <cellStyle name="Normal 6 4 4 5 2" xfId="3797" xr:uid="{4CE48095-A17A-4E42-94B5-CEFFCA13FE00}"/>
    <cellStyle name="Normal 6 4 4 5 2 2" xfId="17831" xr:uid="{D65DA4C5-7D66-4063-BA42-2DBB13C6F37E}"/>
    <cellStyle name="Normal 6 4 4 5 3" xfId="7723" xr:uid="{149CF1F8-2745-484C-B004-3ACCFFB9A60D}"/>
    <cellStyle name="Normal 6 4 4 5 3 2" xfId="21592" xr:uid="{E317AD70-BB0A-45E4-AF1B-EBB7D4CA9089}"/>
    <cellStyle name="Normal 6 4 4 5 4" xfId="9241" xr:uid="{714D0FC3-BACB-4056-AEA0-78EDCA5835F0}"/>
    <cellStyle name="Normal 6 4 4 5 4 2" xfId="23106" xr:uid="{10CEB495-F479-4079-B6ED-1BA228EEB46B}"/>
    <cellStyle name="Normal 6 4 4 5 5" xfId="12855" xr:uid="{0549262E-0D87-4E0F-8CD2-CFB9EDD996F3}"/>
    <cellStyle name="Normal 6 4 4 5 5 2" xfId="26719" xr:uid="{7936AE70-83F5-44B0-9AC2-78D4983EAC7B}"/>
    <cellStyle name="Normal 6 4 4 5 6" xfId="14600" xr:uid="{92B1A0D5-534E-476C-9BC9-882683654C07}"/>
    <cellStyle name="Normal 6 4 4 5 6 2" xfId="28464" xr:uid="{508BB6DE-84D8-40F9-9615-D924473D3CED}"/>
    <cellStyle name="Normal 6 4 4 5 7" xfId="16148" xr:uid="{D77B139A-84B4-4FBD-8388-6401DDEEC9EB}"/>
    <cellStyle name="Normal 6 4 4 6" xfId="4785" xr:uid="{543D3146-2CF1-4115-8416-5BABB26A9AE5}"/>
    <cellStyle name="Normal 6 4 4 6 2" xfId="10239" xr:uid="{C7990144-7A07-441B-BEAB-C180C44BE340}"/>
    <cellStyle name="Normal 6 4 4 6 2 2" xfId="24104" xr:uid="{DF0839D4-1D19-4AE5-96C7-0414CD78787A}"/>
    <cellStyle name="Normal 6 4 4 6 3" xfId="18819" xr:uid="{B85477E4-DD8B-49C3-9A5A-310525103BC9}"/>
    <cellStyle name="Normal 6 4 4 7" xfId="5267" xr:uid="{058E8763-B30D-4151-B143-4DD2F8391B17}"/>
    <cellStyle name="Normal 6 4 4 7 2" xfId="10741" xr:uid="{29C8B842-FEE1-4D45-A310-4A08D30A7E88}"/>
    <cellStyle name="Normal 6 4 4 7 2 2" xfId="24606" xr:uid="{6268AA4A-D6F0-454F-92FC-393F0456B33B}"/>
    <cellStyle name="Normal 6 4 4 7 3" xfId="19301" xr:uid="{C251807C-1604-45E6-984C-E3A2862AD688}"/>
    <cellStyle name="Normal 6 4 4 8" xfId="5769" xr:uid="{4E06B188-DAE9-4864-AC18-7D1A97272D9D}"/>
    <cellStyle name="Normal 6 4 4 8 2" xfId="11243" xr:uid="{50F83DC8-251B-43D2-9484-09A65A0C0928}"/>
    <cellStyle name="Normal 6 4 4 8 2 2" xfId="25108" xr:uid="{E80EDA98-AE76-4C50-A490-B1D8126C73F9}"/>
    <cellStyle name="Normal 6 4 4 8 3" xfId="19803" xr:uid="{A9DC1A17-ED96-4CB6-AA90-3ECBCDB2071C}"/>
    <cellStyle name="Normal 6 4 4 9" xfId="2801" xr:uid="{2046C0E9-011C-4951-8D5E-652F68581CA7}"/>
    <cellStyle name="Normal 6 4 4 9 2" xfId="16843" xr:uid="{B3411303-9BD1-4FE2-B4D1-1A7D53935BE0}"/>
    <cellStyle name="Normal 6 4 5" xfId="1092" xr:uid="{360BEA00-CBB9-49FF-B939-4C2419CEE3D2}"/>
    <cellStyle name="Normal 6 4 5 10" xfId="8262" xr:uid="{8AA408C3-A1B6-4C35-AF2C-29FAAFC9AE33}"/>
    <cellStyle name="Normal 6 4 5 10 2" xfId="22127" xr:uid="{665B7CFB-0002-45C2-8AAF-66DA98B647C0}"/>
    <cellStyle name="Normal 6 4 5 11" xfId="11872" xr:uid="{E8AB8CFF-4972-43EA-ADB8-1A323ECE1CC3}"/>
    <cellStyle name="Normal 6 4 5 11 2" xfId="25736" xr:uid="{ACCB7417-520C-4F9F-B017-638AEE5290D7}"/>
    <cellStyle name="Normal 6 4 5 12" xfId="13617" xr:uid="{D12AAB80-7C88-45F9-9521-DD0C3F141B49}"/>
    <cellStyle name="Normal 6 4 5 12 2" xfId="27481" xr:uid="{220A198E-7BF5-4CFA-A2FF-4C40D825357B}"/>
    <cellStyle name="Normal 6 4 5 13" xfId="15165" xr:uid="{C8363F54-02FD-44D1-85E0-58FBD7153D3E}"/>
    <cellStyle name="Normal 6 4 5 2" xfId="1340" xr:uid="{46D49E66-729C-4C57-BB6A-CC0096FC5DE1}"/>
    <cellStyle name="Normal 6 4 5 2 10" xfId="12120" xr:uid="{2D7D4305-AE77-44B1-BCC9-0B6690D07481}"/>
    <cellStyle name="Normal 6 4 5 2 10 2" xfId="25984" xr:uid="{8298ED99-F06F-48C6-B98B-8A54344B0E29}"/>
    <cellStyle name="Normal 6 4 5 2 11" xfId="13865" xr:uid="{E2251627-B8D7-467D-866C-C73412EE0D42}"/>
    <cellStyle name="Normal 6 4 5 2 11 2" xfId="27729" xr:uid="{6B0230C7-4628-44FE-A988-C5D0D9F0E9E8}"/>
    <cellStyle name="Normal 6 4 5 2 12" xfId="15413" xr:uid="{A2C70184-314E-4DD8-9BB2-C810752E69B2}"/>
    <cellStyle name="Normal 6 4 5 2 2" xfId="1846" xr:uid="{C82E0949-807D-495D-9CE1-40242F198CDF}"/>
    <cellStyle name="Normal 6 4 5 2 2 2" xfId="4568" xr:uid="{56F311A3-1A7A-49C0-95D4-6618DBB49F91}"/>
    <cellStyle name="Normal 6 4 5 2 2 2 2" xfId="10014" xr:uid="{A8541C41-6DB3-4791-BBCE-4DA4139CE024}"/>
    <cellStyle name="Normal 6 4 5 2 2 2 2 2" xfId="23879" xr:uid="{EC7C1093-44D8-46F1-8584-BF6D86C5206C}"/>
    <cellStyle name="Normal 6 4 5 2 2 2 3" xfId="18602" xr:uid="{D592A54E-F943-47BA-B0D0-1296F42196EC}"/>
    <cellStyle name="Normal 6 4 5 2 2 3" xfId="3558" xr:uid="{EA7FFB7E-825D-4C2A-9DF3-59D6DF46E68F}"/>
    <cellStyle name="Normal 6 4 5 2 2 3 2" xfId="17600" xr:uid="{C6668B86-73F8-447A-8BD0-61FC6B751118}"/>
    <cellStyle name="Normal 6 4 5 2 2 4" xfId="7492" xr:uid="{4A98DFB4-1567-4242-8F5E-97FBCB80A112}"/>
    <cellStyle name="Normal 6 4 5 2 2 4 2" xfId="21363" xr:uid="{5424AF72-44B3-456E-94F3-8EB680B1D170}"/>
    <cellStyle name="Normal 6 4 5 2 2 5" xfId="9006" xr:uid="{AA7434FB-CD40-4288-BD83-D7F32B54006D}"/>
    <cellStyle name="Normal 6 4 5 2 2 5 2" xfId="22871" xr:uid="{74687F11-BB66-4F6A-8CBE-D02FE8C6DAA6}"/>
    <cellStyle name="Normal 6 4 5 2 2 6" xfId="12626" xr:uid="{2613F988-CC0E-4F3D-9149-27E915B592E4}"/>
    <cellStyle name="Normal 6 4 5 2 2 6 2" xfId="26490" xr:uid="{94664B72-7EB6-4EAA-B872-81D12EE99963}"/>
    <cellStyle name="Normal 6 4 5 2 2 7" xfId="14371" xr:uid="{45BD13A3-82C0-42FB-916D-453177C87FC5}"/>
    <cellStyle name="Normal 6 4 5 2 2 7 2" xfId="28235" xr:uid="{77148BC9-1FDB-4AA1-92DA-9BC5D9BB5601}"/>
    <cellStyle name="Normal 6 4 5 2 2 8" xfId="15919" xr:uid="{B8EDC73B-17CA-42E1-A13B-88EFD61D4E28}"/>
    <cellStyle name="Normal 6 4 5 2 3" xfId="2354" xr:uid="{7D7F303F-E0B1-42F5-BD56-5978CD21D856}"/>
    <cellStyle name="Normal 6 4 5 2 3 2" xfId="4074" xr:uid="{4BF38559-7C82-4826-B218-737B96EF68AE}"/>
    <cellStyle name="Normal 6 4 5 2 3 2 2" xfId="18108" xr:uid="{DBB9D1B7-4394-4701-A4EA-9EAB862F4035}"/>
    <cellStyle name="Normal 6 4 5 2 3 3" xfId="8000" xr:uid="{D7CD7A6D-33B3-4C25-864B-A7CE9330497D}"/>
    <cellStyle name="Normal 6 4 5 2 3 3 2" xfId="21869" xr:uid="{DBE64197-27E5-4090-9174-E3A70C7551E2}"/>
    <cellStyle name="Normal 6 4 5 2 3 4" xfId="9518" xr:uid="{943104CA-E1C8-4C6A-B499-38FF2A863E57}"/>
    <cellStyle name="Normal 6 4 5 2 3 4 2" xfId="23383" xr:uid="{BBF9DC72-F493-4AC0-B389-3C3201315FBE}"/>
    <cellStyle name="Normal 6 4 5 2 3 5" xfId="13132" xr:uid="{0DF9F518-B4B3-4238-9AF6-0C1C49FCAC1A}"/>
    <cellStyle name="Normal 6 4 5 2 3 5 2" xfId="26996" xr:uid="{8F3BEE27-C68F-4AF2-8854-14B9B9515396}"/>
    <cellStyle name="Normal 6 4 5 2 3 6" xfId="14877" xr:uid="{4376F37F-730F-4EA8-9EA1-E7D860EFD026}"/>
    <cellStyle name="Normal 6 4 5 2 3 6 2" xfId="28741" xr:uid="{FF815E37-DE54-41D5-BCB4-6F70F98FA126}"/>
    <cellStyle name="Normal 6 4 5 2 3 7" xfId="16425" xr:uid="{9C9EC6E6-6ADB-4C19-9EB7-2F5495194F85}"/>
    <cellStyle name="Normal 6 4 5 2 4" xfId="5046" xr:uid="{0417E136-1D7A-4CDC-9BE2-4409504B477A}"/>
    <cellStyle name="Normal 6 4 5 2 4 2" xfId="10516" xr:uid="{E6B09EAF-A727-4678-876F-B5A544CE441D}"/>
    <cellStyle name="Normal 6 4 5 2 4 2 2" xfId="24381" xr:uid="{CA04AD96-835F-41F0-AA81-2E5DD662294C}"/>
    <cellStyle name="Normal 6 4 5 2 4 3" xfId="19080" xr:uid="{48081FFB-FD17-432E-B953-D9F5CC60F5ED}"/>
    <cellStyle name="Normal 6 4 5 2 5" xfId="5544" xr:uid="{72996085-C7D4-44D8-A941-91E16159A023}"/>
    <cellStyle name="Normal 6 4 5 2 5 2" xfId="11018" xr:uid="{DB0A0934-6465-468D-B49F-B09A9B373661}"/>
    <cellStyle name="Normal 6 4 5 2 5 2 2" xfId="24883" xr:uid="{24EE219F-A91B-44C6-A5EA-98025887D597}"/>
    <cellStyle name="Normal 6 4 5 2 5 3" xfId="19578" xr:uid="{DC203213-B5F7-4CA6-A217-4EF317E2B52D}"/>
    <cellStyle name="Normal 6 4 5 2 6" xfId="6046" xr:uid="{5A6FD78B-E036-48BC-887C-CA9D465A4A3A}"/>
    <cellStyle name="Normal 6 4 5 2 6 2" xfId="11520" xr:uid="{C6EC272D-0F5A-4A79-B0B2-2FA45A213BCF}"/>
    <cellStyle name="Normal 6 4 5 2 6 2 2" xfId="25385" xr:uid="{925FE793-10E3-45B4-810B-00CDF6B6E6ED}"/>
    <cellStyle name="Normal 6 4 5 2 6 3" xfId="20080" xr:uid="{BEC574D2-20CF-46FB-A165-9787189EFD6C}"/>
    <cellStyle name="Normal 6 4 5 2 7" xfId="3064" xr:uid="{CB793364-5EA9-46F7-958B-4C6208EA9CD3}"/>
    <cellStyle name="Normal 6 4 5 2 7 2" xfId="17106" xr:uid="{077744E3-F0CB-4825-BE75-988EAD0D8AAC}"/>
    <cellStyle name="Normal 6 4 5 2 8" xfId="6986" xr:uid="{9692D8D0-5443-400A-899F-CB96904A89FE}"/>
    <cellStyle name="Normal 6 4 5 2 8 2" xfId="20857" xr:uid="{26F392B7-90BD-4C92-A31B-992FCE7FA8A6}"/>
    <cellStyle name="Normal 6 4 5 2 9" xfId="8510" xr:uid="{AA065794-C2F0-4354-9E6F-BB05102599EC}"/>
    <cellStyle name="Normal 6 4 5 2 9 2" xfId="22375" xr:uid="{3A25DC72-E35E-44B4-B80F-5A26FE04C4CC}"/>
    <cellStyle name="Normal 6 4 5 3" xfId="1598" xr:uid="{9EABF34E-6DB5-4DC6-BA58-2BB55503B02E}"/>
    <cellStyle name="Normal 6 4 5 3 2" xfId="4320" xr:uid="{C83E604E-B702-4375-97A4-CDF84DE9888F}"/>
    <cellStyle name="Normal 6 4 5 3 2 2" xfId="9766" xr:uid="{6203A14A-8949-4EB1-8E92-B8844D468F74}"/>
    <cellStyle name="Normal 6 4 5 3 2 2 2" xfId="23631" xr:uid="{9DD27144-CFA2-450A-8635-809ADAF5BEC0}"/>
    <cellStyle name="Normal 6 4 5 3 2 3" xfId="18354" xr:uid="{DA4CE595-B178-4185-85C3-9D745A9F575F}"/>
    <cellStyle name="Normal 6 4 5 3 3" xfId="3310" xr:uid="{23BEC8D0-8C93-4CDB-9257-513A42F2B754}"/>
    <cellStyle name="Normal 6 4 5 3 3 2" xfId="17352" xr:uid="{128191DE-7F4B-41CC-9E2D-63892C56A576}"/>
    <cellStyle name="Normal 6 4 5 3 4" xfId="7244" xr:uid="{2E6C9F0D-3976-423B-9074-FE7D0CFE2F3E}"/>
    <cellStyle name="Normal 6 4 5 3 4 2" xfId="21115" xr:uid="{CBDC625B-7DE1-4210-BDB3-A1AB6E67BDC6}"/>
    <cellStyle name="Normal 6 4 5 3 5" xfId="8758" xr:uid="{ED198476-BC87-4B2B-9081-F4F68AF4D013}"/>
    <cellStyle name="Normal 6 4 5 3 5 2" xfId="22623" xr:uid="{0BC5E625-6E26-4F8D-8AF1-2155122A5AEE}"/>
    <cellStyle name="Normal 6 4 5 3 6" xfId="12378" xr:uid="{1A1245E2-CCCC-4268-A469-475D53BB29E4}"/>
    <cellStyle name="Normal 6 4 5 3 6 2" xfId="26242" xr:uid="{36F70169-9AB8-4272-B219-25E89C724F85}"/>
    <cellStyle name="Normal 6 4 5 3 7" xfId="14123" xr:uid="{8105E5D3-BA10-406F-8557-503B4985850B}"/>
    <cellStyle name="Normal 6 4 5 3 7 2" xfId="27987" xr:uid="{19571615-C2C1-4C4B-A657-F1E1DDAD6D7E}"/>
    <cellStyle name="Normal 6 4 5 3 8" xfId="15671" xr:uid="{297E313C-6B10-4B12-B8F9-B3F407567447}"/>
    <cellStyle name="Normal 6 4 5 4" xfId="2106" xr:uid="{C938E04E-EE7D-4B46-83A4-76AB28E3159C}"/>
    <cellStyle name="Normal 6 4 5 4 2" xfId="3826" xr:uid="{8262CE41-D16B-474A-961E-B5B10C24A8B0}"/>
    <cellStyle name="Normal 6 4 5 4 2 2" xfId="17860" xr:uid="{561BBD25-99BB-4935-9742-06CF49C44FCF}"/>
    <cellStyle name="Normal 6 4 5 4 3" xfId="7752" xr:uid="{2433963D-94A3-4BCD-AF51-F56C23594CFA}"/>
    <cellStyle name="Normal 6 4 5 4 3 2" xfId="21621" xr:uid="{7C719E8C-6D6F-4476-A68C-5973CEED0519}"/>
    <cellStyle name="Normal 6 4 5 4 4" xfId="9270" xr:uid="{3903A56D-CCE1-4AB8-AF69-A13F8079B93C}"/>
    <cellStyle name="Normal 6 4 5 4 4 2" xfId="23135" xr:uid="{94402C1D-F94E-42DA-8E67-5788309FEEA0}"/>
    <cellStyle name="Normal 6 4 5 4 5" xfId="12884" xr:uid="{E9DC92DD-DC77-4672-9458-FB1AE92123C5}"/>
    <cellStyle name="Normal 6 4 5 4 5 2" xfId="26748" xr:uid="{3C3E5A48-4614-434E-B51D-199771C8159D}"/>
    <cellStyle name="Normal 6 4 5 4 6" xfId="14629" xr:uid="{B5BAEFEE-F740-4CD3-A0BB-17A66761F72C}"/>
    <cellStyle name="Normal 6 4 5 4 6 2" xfId="28493" xr:uid="{71ABF549-4C7E-4C45-A5E8-7A55DE6A21D5}"/>
    <cellStyle name="Normal 6 4 5 4 7" xfId="16177" xr:uid="{3D60FEF1-B622-4A32-B335-3698AC74B444}"/>
    <cellStyle name="Normal 6 4 5 5" xfId="4812" xr:uid="{7DF18A37-1577-4737-81F7-1FE47B5F497C}"/>
    <cellStyle name="Normal 6 4 5 5 2" xfId="10268" xr:uid="{D0B77BAC-EAE1-4E6A-B782-7C322663E8B3}"/>
    <cellStyle name="Normal 6 4 5 5 2 2" xfId="24133" xr:uid="{090FC3C0-5A00-4ABC-B7E8-AE8901028E96}"/>
    <cellStyle name="Normal 6 4 5 5 3" xfId="18846" xr:uid="{E3F0233A-07BC-44A4-83A4-BD5DCAF78697}"/>
    <cellStyle name="Normal 6 4 5 6" xfId="5296" xr:uid="{438D0D26-7D0F-43C6-93D8-53B68AE90A1E}"/>
    <cellStyle name="Normal 6 4 5 6 2" xfId="10770" xr:uid="{495CBE14-A5FA-4951-B9FA-57109CD847C8}"/>
    <cellStyle name="Normal 6 4 5 6 2 2" xfId="24635" xr:uid="{147719DF-BBDC-47E8-92CF-19FC5E5DDD48}"/>
    <cellStyle name="Normal 6 4 5 6 3" xfId="19330" xr:uid="{19DBD793-964F-4C70-841C-144A0ADB9964}"/>
    <cellStyle name="Normal 6 4 5 7" xfId="5798" xr:uid="{E0FA8BFC-B802-4B96-8335-BD7DB7968284}"/>
    <cellStyle name="Normal 6 4 5 7 2" xfId="11272" xr:uid="{C88CFAA0-C95E-4A77-B854-2FD8AC4C65F5}"/>
    <cellStyle name="Normal 6 4 5 7 2 2" xfId="25137" xr:uid="{9CBBE197-8223-4B49-9198-F200D71031B3}"/>
    <cellStyle name="Normal 6 4 5 7 3" xfId="19832" xr:uid="{C7B01873-EA3A-41BC-9379-62F50A6FDD15}"/>
    <cellStyle name="Normal 6 4 5 8" xfId="2828" xr:uid="{8A84EC24-1C5D-4C3A-81DE-6F4D5E499B31}"/>
    <cellStyle name="Normal 6 4 5 8 2" xfId="16870" xr:uid="{25AE9D83-FAF2-40D8-9D8A-32D1EDC635E7}"/>
    <cellStyle name="Normal 6 4 5 9" xfId="6738" xr:uid="{DCE64DA3-8033-429A-ACB2-4FA9EDB7DF75}"/>
    <cellStyle name="Normal 6 4 5 9 2" xfId="20609" xr:uid="{8F381359-2CA2-4A1D-BA3A-9E778749FAC0}"/>
    <cellStyle name="Normal 6 4 6" xfId="1216" xr:uid="{E69D2450-26F5-43A7-96D3-1EDF7DEB079C}"/>
    <cellStyle name="Normal 6 4 6 10" xfId="11996" xr:uid="{20B5A41B-2FB6-4C15-B401-A86F245A68A2}"/>
    <cellStyle name="Normal 6 4 6 10 2" xfId="25860" xr:uid="{E3ED4226-E581-4B6D-8545-7E715EC478E0}"/>
    <cellStyle name="Normal 6 4 6 11" xfId="13741" xr:uid="{65346A18-1D12-4E87-AC96-82028B0974DA}"/>
    <cellStyle name="Normal 6 4 6 11 2" xfId="27605" xr:uid="{A2A12AC1-A305-4BC1-BE8A-CA76FEF12ADB}"/>
    <cellStyle name="Normal 6 4 6 12" xfId="15289" xr:uid="{CDC4CD90-4526-41BE-B82E-13D2D95EAF67}"/>
    <cellStyle name="Normal 6 4 6 2" xfId="1722" xr:uid="{C1EF40C5-4F6C-41D2-B0FB-40CEA4022DAD}"/>
    <cellStyle name="Normal 6 4 6 2 2" xfId="4444" xr:uid="{1E35A7D2-EEA9-486D-9B63-839A2B95BD1A}"/>
    <cellStyle name="Normal 6 4 6 2 2 2" xfId="9890" xr:uid="{275E2843-88A5-4B79-B10B-84E67CC7C40C}"/>
    <cellStyle name="Normal 6 4 6 2 2 2 2" xfId="23755" xr:uid="{ABF1B9E6-83FE-479B-A49E-4228B3D5A309}"/>
    <cellStyle name="Normal 6 4 6 2 2 3" xfId="18478" xr:uid="{F8D6097A-E6F9-4554-8D80-1FC24C629C64}"/>
    <cellStyle name="Normal 6 4 6 2 3" xfId="3434" xr:uid="{E36B283C-EC7B-4A29-A2CA-7C172874078B}"/>
    <cellStyle name="Normal 6 4 6 2 3 2" xfId="17476" xr:uid="{B2FDDFA0-BC77-4FEF-AB40-76F378374D16}"/>
    <cellStyle name="Normal 6 4 6 2 4" xfId="7368" xr:uid="{61D62867-BECF-4823-80C6-8D625E82DB5B}"/>
    <cellStyle name="Normal 6 4 6 2 4 2" xfId="21239" xr:uid="{CF8B2082-173D-4FF7-A087-62E33CA063C5}"/>
    <cellStyle name="Normal 6 4 6 2 5" xfId="8882" xr:uid="{A2E608A9-A660-4700-8451-D9BA10F0F85C}"/>
    <cellStyle name="Normal 6 4 6 2 5 2" xfId="22747" xr:uid="{50C52511-21D8-4DF5-81A0-36A2B97D4B9B}"/>
    <cellStyle name="Normal 6 4 6 2 6" xfId="12502" xr:uid="{B319E8C0-1A80-4948-8454-EA90B23E4F0F}"/>
    <cellStyle name="Normal 6 4 6 2 6 2" xfId="26366" xr:uid="{0DC3F150-4D7F-4318-BF6B-DA3FE18BD194}"/>
    <cellStyle name="Normal 6 4 6 2 7" xfId="14247" xr:uid="{0BA69EA4-D380-440F-9FB3-CE013AA711A7}"/>
    <cellStyle name="Normal 6 4 6 2 7 2" xfId="28111" xr:uid="{4F074377-5E80-4E8F-99EF-5CF1566163EC}"/>
    <cellStyle name="Normal 6 4 6 2 8" xfId="15795" xr:uid="{E4F0B566-9B12-4B4A-B6AB-1F0725E0B094}"/>
    <cellStyle name="Normal 6 4 6 3" xfId="2230" xr:uid="{0190715B-62CA-44D3-9138-A50B4AC3E694}"/>
    <cellStyle name="Normal 6 4 6 3 2" xfId="3950" xr:uid="{EEC75B74-CFA4-48EF-A101-1B6B0412DD07}"/>
    <cellStyle name="Normal 6 4 6 3 2 2" xfId="17984" xr:uid="{9223E45D-4736-4690-B0F6-3B89D44BA4B5}"/>
    <cellStyle name="Normal 6 4 6 3 3" xfId="7876" xr:uid="{101158AA-95C5-4DD8-A1B9-EA57E88B4DED}"/>
    <cellStyle name="Normal 6 4 6 3 3 2" xfId="21745" xr:uid="{77980085-6E97-4772-B6ED-235E72E6BCEB}"/>
    <cellStyle name="Normal 6 4 6 3 4" xfId="9394" xr:uid="{D8F5C1BC-C1DB-471D-B365-AD3A63A2C6CB}"/>
    <cellStyle name="Normal 6 4 6 3 4 2" xfId="23259" xr:uid="{5DD9B965-1D59-4EE8-AEF7-9A3D12A52DF3}"/>
    <cellStyle name="Normal 6 4 6 3 5" xfId="13008" xr:uid="{466C06BB-08AE-4E64-A6D7-470715B305E2}"/>
    <cellStyle name="Normal 6 4 6 3 5 2" xfId="26872" xr:uid="{9BA816DD-9769-4E00-BA07-2007A7E6609A}"/>
    <cellStyle name="Normal 6 4 6 3 6" xfId="14753" xr:uid="{7C9B245E-D00C-4CBF-A1B3-88FB37A74DCE}"/>
    <cellStyle name="Normal 6 4 6 3 6 2" xfId="28617" xr:uid="{2F954235-848C-41CA-A80E-5E91FD5308E5}"/>
    <cellStyle name="Normal 6 4 6 3 7" xfId="16301" xr:uid="{7AB7C8AF-19C1-46F7-B8FC-0CD6CE744D7F}"/>
    <cellStyle name="Normal 6 4 6 4" xfId="4928" xr:uid="{AD37B398-0A99-4199-BAD9-237AFA178EEC}"/>
    <cellStyle name="Normal 6 4 6 4 2" xfId="10392" xr:uid="{631D62C4-27B1-4070-BCC0-1FEF744B109B}"/>
    <cellStyle name="Normal 6 4 6 4 2 2" xfId="24257" xr:uid="{EC962E4A-42DC-4845-B7CC-C6DEA6FFFEB2}"/>
    <cellStyle name="Normal 6 4 6 4 3" xfId="18962" xr:uid="{24747FA1-2EA3-4C59-B0B7-F971011E64AA}"/>
    <cellStyle name="Normal 6 4 6 5" xfId="5420" xr:uid="{7F0CF84F-812C-4DBF-AB76-0BAC9436C75E}"/>
    <cellStyle name="Normal 6 4 6 5 2" xfId="10894" xr:uid="{34ACFAFD-9B58-4050-87C1-ABF25AFD09C4}"/>
    <cellStyle name="Normal 6 4 6 5 2 2" xfId="24759" xr:uid="{781060BA-959A-4EEF-A9E7-A3DE0CFB12A7}"/>
    <cellStyle name="Normal 6 4 6 5 3" xfId="19454" xr:uid="{5E3949E7-8B0A-49C3-BF6E-B25DC4434E73}"/>
    <cellStyle name="Normal 6 4 6 6" xfId="5922" xr:uid="{1C828093-A6D2-464E-97D0-AB4D6A4748A1}"/>
    <cellStyle name="Normal 6 4 6 6 2" xfId="11396" xr:uid="{AAB866D4-2BD3-4094-AB1A-1C31AD880170}"/>
    <cellStyle name="Normal 6 4 6 6 2 2" xfId="25261" xr:uid="{C0FEB8FB-D8CB-4142-A6E6-40E8DEDD7113}"/>
    <cellStyle name="Normal 6 4 6 6 3" xfId="19956" xr:uid="{F25E9DBA-3D01-4A40-8361-543E7501E16C}"/>
    <cellStyle name="Normal 6 4 6 7" xfId="2946" xr:uid="{61549D02-A9D1-4811-A66C-F757C4DF090C}"/>
    <cellStyle name="Normal 6 4 6 7 2" xfId="16988" xr:uid="{7A0DD95D-B76B-4F60-A073-BEB66F492BA9}"/>
    <cellStyle name="Normal 6 4 6 8" xfId="6862" xr:uid="{40774CF4-4618-4901-96C3-F79692674013}"/>
    <cellStyle name="Normal 6 4 6 8 2" xfId="20733" xr:uid="{E9FE681D-B8D4-4D45-9055-0DBB2EB58E74}"/>
    <cellStyle name="Normal 6 4 6 9" xfId="8386" xr:uid="{764B869E-9422-404A-8C9D-10CC21783086}"/>
    <cellStyle name="Normal 6 4 6 9 2" xfId="22251" xr:uid="{6E989F7C-AD4F-4BED-93EF-F88E9F710758}"/>
    <cellStyle name="Normal 6 4 7" xfId="1474" xr:uid="{328CE8EB-5AC5-4AAF-99BC-CB0996DB6D27}"/>
    <cellStyle name="Normal 6 4 7 2" xfId="4198" xr:uid="{0CEC67B1-FD98-4432-931B-E8E7D9ED6081}"/>
    <cellStyle name="Normal 6 4 7 2 2" xfId="9642" xr:uid="{A5E2562E-69DA-4FAC-9E55-95429F62D2D9}"/>
    <cellStyle name="Normal 6 4 7 2 2 2" xfId="23507" xr:uid="{B1E18B68-23DF-4F78-932E-53D4295D9650}"/>
    <cellStyle name="Normal 6 4 7 2 3" xfId="18232" xr:uid="{B0E96B8E-A43F-4C77-93D6-D5A36E9351F6}"/>
    <cellStyle name="Normal 6 4 7 3" xfId="3188" xr:uid="{9C8B5A77-5321-4822-BC01-03B9B37F08D9}"/>
    <cellStyle name="Normal 6 4 7 3 2" xfId="17230" xr:uid="{AD932ADE-F157-48B4-AF37-2624EC3AA2F6}"/>
    <cellStyle name="Normal 6 4 7 4" xfId="7120" xr:uid="{39CC4418-D180-486D-B718-243AFC85ED20}"/>
    <cellStyle name="Normal 6 4 7 4 2" xfId="20991" xr:uid="{3A0F62DF-5B62-447E-B3EA-B4D207E1EAEB}"/>
    <cellStyle name="Normal 6 4 7 5" xfId="8634" xr:uid="{45FCE69E-1588-4D04-84F6-2BA06FD5F131}"/>
    <cellStyle name="Normal 6 4 7 5 2" xfId="22499" xr:uid="{18C29FC3-F361-4345-882F-1306112E33F7}"/>
    <cellStyle name="Normal 6 4 7 6" xfId="12254" xr:uid="{392B6964-A346-4DB2-9081-9B451C39A71F}"/>
    <cellStyle name="Normal 6 4 7 6 2" xfId="26118" xr:uid="{D4B52756-E27E-4F24-A3EA-68DB66002696}"/>
    <cellStyle name="Normal 6 4 7 7" xfId="13999" xr:uid="{3721A091-FF14-4997-8E2D-8EA057EAA711}"/>
    <cellStyle name="Normal 6 4 7 7 2" xfId="27863" xr:uid="{5B2724D0-3173-4C80-B854-CD2045A8155A}"/>
    <cellStyle name="Normal 6 4 7 8" xfId="15547" xr:uid="{02911B38-29ED-4B6A-8E74-3F63109568CA}"/>
    <cellStyle name="Normal 6 4 8" xfId="1982" xr:uid="{8521BF31-823B-42B2-9820-371DBD185144}"/>
    <cellStyle name="Normal 6 4 8 2" xfId="3702" xr:uid="{38EE200A-DFCE-4D10-A897-ADB966D2763E}"/>
    <cellStyle name="Normal 6 4 8 2 2" xfId="17736" xr:uid="{E8FB99A4-AC95-46B7-8E54-5D73BDABA647}"/>
    <cellStyle name="Normal 6 4 8 3" xfId="7628" xr:uid="{2FDA3BBE-DB06-45DC-8240-E99F707D0C39}"/>
    <cellStyle name="Normal 6 4 8 3 2" xfId="21497" xr:uid="{487887DB-B710-4F6C-99EC-6C7B7807B798}"/>
    <cellStyle name="Normal 6 4 8 4" xfId="9146" xr:uid="{CFE3F2EF-CB26-41E2-B5F0-E0F029379ED7}"/>
    <cellStyle name="Normal 6 4 8 4 2" xfId="23011" xr:uid="{051FD953-C02D-499A-B945-57FD56A1F1ED}"/>
    <cellStyle name="Normal 6 4 8 5" xfId="12760" xr:uid="{69E33D06-FA48-4516-ABAB-E894569948A7}"/>
    <cellStyle name="Normal 6 4 8 5 2" xfId="26624" xr:uid="{F952A8B3-190E-494B-AAA5-CB6A378A0005}"/>
    <cellStyle name="Normal 6 4 8 6" xfId="14505" xr:uid="{AE98AB46-877B-4D54-A5F3-8E98DAE716A3}"/>
    <cellStyle name="Normal 6 4 8 6 2" xfId="28369" xr:uid="{8585B104-CBEA-4ECA-8C4B-F3D9F8A5FAF1}"/>
    <cellStyle name="Normal 6 4 8 7" xfId="16053" xr:uid="{916E9701-1DF2-49C1-968F-C44FAA7D62FB}"/>
    <cellStyle name="Normal 6 4 9" xfId="4698" xr:uid="{20EFC9D2-B8BA-461D-9C34-0A430376355C}"/>
    <cellStyle name="Normal 6 4 9 2" xfId="10144" xr:uid="{BEBAF360-03D3-4E37-9994-D465E83DB940}"/>
    <cellStyle name="Normal 6 4 9 2 2" xfId="24009" xr:uid="{749C8502-C633-4221-AB69-24386AE1A31B}"/>
    <cellStyle name="Normal 6 4 9 3" xfId="18732" xr:uid="{AE5DF8D5-51F1-4031-A16F-E4A5EB9E987A}"/>
    <cellStyle name="Normal 6 5" xfId="962" xr:uid="{A9447D43-C99C-4B76-94FC-69683D6553AF}"/>
    <cellStyle name="Normal 6 5 10" xfId="5176" xr:uid="{D6D53136-8A7E-42DE-875A-36C1781D8E02}"/>
    <cellStyle name="Normal 6 5 10 2" xfId="10648" xr:uid="{E6C91855-F9F8-461E-832E-E9610EF9D6F8}"/>
    <cellStyle name="Normal 6 5 10 2 2" xfId="24513" xr:uid="{E7C39677-4E65-42E0-AA6C-CE4B5F161557}"/>
    <cellStyle name="Normal 6 5 10 3" xfId="19210" xr:uid="{729897EC-90B3-439E-976F-D18D2E7F5538}"/>
    <cellStyle name="Normal 6 5 11" xfId="5676" xr:uid="{5EFEBBAB-2DF5-4C6D-99E7-DD002FB2AFC8}"/>
    <cellStyle name="Normal 6 5 11 2" xfId="11150" xr:uid="{2A281D62-E01E-4581-8549-F71DC6C1E769}"/>
    <cellStyle name="Normal 6 5 11 2 2" xfId="25015" xr:uid="{CDF954BD-5A01-4EAE-8D23-68DA9D171282}"/>
    <cellStyle name="Normal 6 5 11 3" xfId="19710" xr:uid="{1AAD05B4-2889-42B4-94BC-51AE789D0E12}"/>
    <cellStyle name="Normal 6 5 12" xfId="2718" xr:uid="{538F2D3C-1BD6-466F-8E55-FF320C7B9787}"/>
    <cellStyle name="Normal 6 5 12 2" xfId="16760" xr:uid="{9487582A-7155-428F-A44D-2D87FC5C3D12}"/>
    <cellStyle name="Normal 6 5 13" xfId="6613" xr:uid="{64EF0AF5-8DE1-4333-BC57-FBF0426A3B50}"/>
    <cellStyle name="Normal 6 5 13 2" xfId="20487" xr:uid="{D8BD21D1-633A-4B93-957A-427398DE90D3}"/>
    <cellStyle name="Normal 6 5 14" xfId="8140" xr:uid="{411E45D3-F795-46F0-A1DB-19A743B7B255}"/>
    <cellStyle name="Normal 6 5 14 2" xfId="22005" xr:uid="{9A3130F4-A797-47F9-9884-4C765F37EC66}"/>
    <cellStyle name="Normal 6 5 15" xfId="11750" xr:uid="{167B7E7E-1759-4B5D-802C-FA945FFF8014}"/>
    <cellStyle name="Normal 6 5 15 2" xfId="25614" xr:uid="{4E39545C-7950-420B-A828-6A358D0997CE}"/>
    <cellStyle name="Normal 6 5 16" xfId="13495" xr:uid="{B011B5CF-2E3F-4AF9-9285-98570EC690A0}"/>
    <cellStyle name="Normal 6 5 16 2" xfId="27359" xr:uid="{FAC41271-F0CD-41B1-A11A-261ACFC9D48D}"/>
    <cellStyle name="Normal 6 5 17" xfId="15043" xr:uid="{B4FFEA3F-5027-481B-B77E-D89690496046}"/>
    <cellStyle name="Normal 6 5 2" xfId="992" xr:uid="{9FFAB9EA-3B9A-4C33-B65E-80D4FB4EBB96}"/>
    <cellStyle name="Normal 6 5 2 10" xfId="2738" xr:uid="{77AA93FB-2818-4014-B6B0-5A59850E7171}"/>
    <cellStyle name="Normal 6 5 2 10 2" xfId="16780" xr:uid="{0C7E3ECB-2793-40C7-9027-A57DB945684C}"/>
    <cellStyle name="Normal 6 5 2 11" xfId="6638" xr:uid="{48FE90AC-1CF9-4EAD-9169-AD6F7590F6C7}"/>
    <cellStyle name="Normal 6 5 2 11 2" xfId="20509" xr:uid="{57199C9F-75C7-4F9B-B92B-9F2C62EAC0AC}"/>
    <cellStyle name="Normal 6 5 2 12" xfId="8162" xr:uid="{FBA0817F-8CCD-4A0C-8E80-2A96072B4462}"/>
    <cellStyle name="Normal 6 5 2 12 2" xfId="22027" xr:uid="{0CBFD2FF-0F98-4DC3-A802-5DA3DEBB409A}"/>
    <cellStyle name="Normal 6 5 2 13" xfId="11772" xr:uid="{DBD2651A-75BA-418F-9D76-2C543AB09254}"/>
    <cellStyle name="Normal 6 5 2 13 2" xfId="25636" xr:uid="{B6494A81-40B0-43CD-A174-090D108B420C}"/>
    <cellStyle name="Normal 6 5 2 14" xfId="13517" xr:uid="{7119D1BA-7172-46BA-BC9D-F450525B1AFB}"/>
    <cellStyle name="Normal 6 5 2 14 2" xfId="27381" xr:uid="{F1242E45-216A-48CE-B525-DDE81DE495D2}"/>
    <cellStyle name="Normal 6 5 2 15" xfId="15065" xr:uid="{02027C60-5281-48C4-A9D7-F25FCEAB26DD}"/>
    <cellStyle name="Normal 6 5 2 2" xfId="1067" xr:uid="{5602CCA3-F087-4C96-B9E0-3961E1226B1C}"/>
    <cellStyle name="Normal 6 5 2 2 10" xfId="6713" xr:uid="{536E3EE0-2450-4B8B-A8E2-6A72F8246AB0}"/>
    <cellStyle name="Normal 6 5 2 2 10 2" xfId="20584" xr:uid="{CAB48D06-3FB1-4F61-B181-81A374FC61E7}"/>
    <cellStyle name="Normal 6 5 2 2 11" xfId="8237" xr:uid="{E2883319-9EEA-4E06-AD8A-4980D7A144DF}"/>
    <cellStyle name="Normal 6 5 2 2 11 2" xfId="22102" xr:uid="{396A11B5-F5C6-4A2A-8964-EF18783BFAEA}"/>
    <cellStyle name="Normal 6 5 2 2 12" xfId="11847" xr:uid="{2102B016-3CB4-432E-A0FA-0D4E74770FB5}"/>
    <cellStyle name="Normal 6 5 2 2 12 2" xfId="25711" xr:uid="{6208CB3C-0084-45C6-A04F-D50663E72F1F}"/>
    <cellStyle name="Normal 6 5 2 2 13" xfId="13592" xr:uid="{3976388D-FBDF-4D92-9F60-0A6012868F69}"/>
    <cellStyle name="Normal 6 5 2 2 13 2" xfId="27456" xr:uid="{0830FC66-E748-4ACE-B014-D835C43E4BF2}"/>
    <cellStyle name="Normal 6 5 2 2 14" xfId="15140" xr:uid="{AB748E29-8ABB-42B7-8FFB-2E8A29F0F871}"/>
    <cellStyle name="Normal 6 5 2 2 2" xfId="1191" xr:uid="{7AFE6989-58BD-4D15-ADA5-BF778DACBD83}"/>
    <cellStyle name="Normal 6 5 2 2 2 10" xfId="8361" xr:uid="{BC1C9494-0F51-44DE-9B6D-6FE8DB9D10E5}"/>
    <cellStyle name="Normal 6 5 2 2 2 10 2" xfId="22226" xr:uid="{0CB20F8B-2541-408A-9FF0-166B66115123}"/>
    <cellStyle name="Normal 6 5 2 2 2 11" xfId="11971" xr:uid="{0D2B857D-2DFA-4D52-B549-0B88E8B61D38}"/>
    <cellStyle name="Normal 6 5 2 2 2 11 2" xfId="25835" xr:uid="{45CC12F2-B59C-4030-8BFC-7CEB5C8C5778}"/>
    <cellStyle name="Normal 6 5 2 2 2 12" xfId="13716" xr:uid="{3D260A43-6B51-478F-9A04-424A3C5A5922}"/>
    <cellStyle name="Normal 6 5 2 2 2 12 2" xfId="27580" xr:uid="{E265BF99-5840-47A5-8DB1-A0F430C7CFB2}"/>
    <cellStyle name="Normal 6 5 2 2 2 13" xfId="15264" xr:uid="{C69E7229-8B3A-4AC5-9B90-B915422A18BC}"/>
    <cellStyle name="Normal 6 5 2 2 2 2" xfId="1439" xr:uid="{38062761-89CA-41AF-90BC-DA4374CD6204}"/>
    <cellStyle name="Normal 6 5 2 2 2 2 10" xfId="12219" xr:uid="{A0CDA414-D217-451C-A327-2D42B915C9E4}"/>
    <cellStyle name="Normal 6 5 2 2 2 2 10 2" xfId="26083" xr:uid="{F3A457E9-5915-4992-AF82-B45508C46CF2}"/>
    <cellStyle name="Normal 6 5 2 2 2 2 11" xfId="13964" xr:uid="{2F174605-600D-4215-A649-133EF902322E}"/>
    <cellStyle name="Normal 6 5 2 2 2 2 11 2" xfId="27828" xr:uid="{12E47641-E18C-4849-9316-79E608553A00}"/>
    <cellStyle name="Normal 6 5 2 2 2 2 12" xfId="15512" xr:uid="{FF5AA3D4-7C8D-42A6-9CC5-E99E0EFA7001}"/>
    <cellStyle name="Normal 6 5 2 2 2 2 2" xfId="1945" xr:uid="{E42620B4-C178-43E4-B7B1-0C0EE00DDBFF}"/>
    <cellStyle name="Normal 6 5 2 2 2 2 2 2" xfId="4667" xr:uid="{F68DE233-5961-4BE2-A2B5-8111E9834A19}"/>
    <cellStyle name="Normal 6 5 2 2 2 2 2 2 2" xfId="10113" xr:uid="{A00636EE-C3C3-440E-8CBF-F342F380939D}"/>
    <cellStyle name="Normal 6 5 2 2 2 2 2 2 2 2" xfId="23978" xr:uid="{5E1648E4-64C3-4D8C-90FC-C47F4E111923}"/>
    <cellStyle name="Normal 6 5 2 2 2 2 2 2 3" xfId="18701" xr:uid="{679FF985-60BF-4D76-AE24-B71D52297F43}"/>
    <cellStyle name="Normal 6 5 2 2 2 2 2 3" xfId="3657" xr:uid="{D65C1430-DF42-4CEB-9F8A-E6907E17BDB5}"/>
    <cellStyle name="Normal 6 5 2 2 2 2 2 3 2" xfId="17699" xr:uid="{91900711-15F7-4869-8F68-073252B79456}"/>
    <cellStyle name="Normal 6 5 2 2 2 2 2 4" xfId="7591" xr:uid="{88E895C1-49E4-4326-ACA4-C96C13B1AB8A}"/>
    <cellStyle name="Normal 6 5 2 2 2 2 2 4 2" xfId="21462" xr:uid="{BB53EC63-B0A2-4544-B3AB-11FF2CD6D987}"/>
    <cellStyle name="Normal 6 5 2 2 2 2 2 5" xfId="9105" xr:uid="{526D15DA-B9C4-49CC-A420-0A65818C0A47}"/>
    <cellStyle name="Normal 6 5 2 2 2 2 2 5 2" xfId="22970" xr:uid="{3007DEBF-7AEC-4EE1-A35E-54A868877089}"/>
    <cellStyle name="Normal 6 5 2 2 2 2 2 6" xfId="12725" xr:uid="{4FCA75EC-6376-4364-918C-549489AD2915}"/>
    <cellStyle name="Normal 6 5 2 2 2 2 2 6 2" xfId="26589" xr:uid="{645B42FA-86E9-4041-9C91-5A813601D1DC}"/>
    <cellStyle name="Normal 6 5 2 2 2 2 2 7" xfId="14470" xr:uid="{4CC09ACD-D05C-410F-944D-DB879F555BAA}"/>
    <cellStyle name="Normal 6 5 2 2 2 2 2 7 2" xfId="28334" xr:uid="{88FDB193-9960-48F3-9F81-C08EDB5B651E}"/>
    <cellStyle name="Normal 6 5 2 2 2 2 2 8" xfId="16018" xr:uid="{578C0B51-3BA4-43DF-A810-52538222E9D0}"/>
    <cellStyle name="Normal 6 5 2 2 2 2 3" xfId="2453" xr:uid="{35870DC4-25B6-4450-8A32-2D6CE852CECD}"/>
    <cellStyle name="Normal 6 5 2 2 2 2 3 2" xfId="4173" xr:uid="{F67A2297-218F-41AB-B149-8B8A19B07B2C}"/>
    <cellStyle name="Normal 6 5 2 2 2 2 3 2 2" xfId="18207" xr:uid="{310240C3-A3F6-47E6-9521-EEB49B46958B}"/>
    <cellStyle name="Normal 6 5 2 2 2 2 3 3" xfId="8099" xr:uid="{163F7A5D-1FCA-4891-8B82-8D7A7DC5F6EB}"/>
    <cellStyle name="Normal 6 5 2 2 2 2 3 3 2" xfId="21968" xr:uid="{A2F3B21A-34D2-4333-8BD8-B26F12185DD5}"/>
    <cellStyle name="Normal 6 5 2 2 2 2 3 4" xfId="9617" xr:uid="{F54826C9-2D0E-4112-9960-B08E943F0861}"/>
    <cellStyle name="Normal 6 5 2 2 2 2 3 4 2" xfId="23482" xr:uid="{3FF8C4CB-5835-401E-9944-282B2EDCF8EC}"/>
    <cellStyle name="Normal 6 5 2 2 2 2 3 5" xfId="13231" xr:uid="{5DEDC6E9-B9AC-42AF-8CA4-1DBD18550577}"/>
    <cellStyle name="Normal 6 5 2 2 2 2 3 5 2" xfId="27095" xr:uid="{0EBD1DD2-AA5C-4079-A6A9-F7337015DED4}"/>
    <cellStyle name="Normal 6 5 2 2 2 2 3 6" xfId="14976" xr:uid="{EB501A4C-0A69-468A-AB76-218AD78B51F5}"/>
    <cellStyle name="Normal 6 5 2 2 2 2 3 6 2" xfId="28840" xr:uid="{BDCD3684-7BBC-4AC2-993D-27E8E04C8583}"/>
    <cellStyle name="Normal 6 5 2 2 2 2 3 7" xfId="16524" xr:uid="{0187003E-6CA9-4642-B532-A2567F5B296A}"/>
    <cellStyle name="Normal 6 5 2 2 2 2 4" xfId="5145" xr:uid="{9F927717-7E93-4F66-8093-6151D03B553A}"/>
    <cellStyle name="Normal 6 5 2 2 2 2 4 2" xfId="10615" xr:uid="{F3F8FBF2-483D-49D4-8383-BC587FD2A669}"/>
    <cellStyle name="Normal 6 5 2 2 2 2 4 2 2" xfId="24480" xr:uid="{74A53435-B04F-40F4-959E-8D0C89A9E550}"/>
    <cellStyle name="Normal 6 5 2 2 2 2 4 3" xfId="19179" xr:uid="{8162F7CE-7F58-4938-9585-9BDB12EADA1B}"/>
    <cellStyle name="Normal 6 5 2 2 2 2 5" xfId="5643" xr:uid="{35A2D246-87F9-4F41-9893-F7F5E1605B4A}"/>
    <cellStyle name="Normal 6 5 2 2 2 2 5 2" xfId="11117" xr:uid="{C93CFE3C-106A-4A66-9210-8ADE21A1B278}"/>
    <cellStyle name="Normal 6 5 2 2 2 2 5 2 2" xfId="24982" xr:uid="{D54E0BAB-0E6C-4648-AA12-2553BB1FD93B}"/>
    <cellStyle name="Normal 6 5 2 2 2 2 5 3" xfId="19677" xr:uid="{C3024FCC-B364-44CF-8FFB-96AB58803F0B}"/>
    <cellStyle name="Normal 6 5 2 2 2 2 6" xfId="6145" xr:uid="{868AB707-E606-43E1-95D5-6749949305F8}"/>
    <cellStyle name="Normal 6 5 2 2 2 2 6 2" xfId="11619" xr:uid="{AF5B1D6A-63B2-468E-9266-C1A2291AF483}"/>
    <cellStyle name="Normal 6 5 2 2 2 2 6 2 2" xfId="25484" xr:uid="{E751FD2D-10F1-4FDF-AD7B-F86754C0B2E6}"/>
    <cellStyle name="Normal 6 5 2 2 2 2 6 3" xfId="20179" xr:uid="{5CC02302-5F3D-4369-88C6-726967515904}"/>
    <cellStyle name="Normal 6 5 2 2 2 2 7" xfId="3163" xr:uid="{804FFE15-E8EE-4D25-989B-BB3038AEA16B}"/>
    <cellStyle name="Normal 6 5 2 2 2 2 7 2" xfId="17205" xr:uid="{D691D495-6FBA-4CAF-9CBA-821C42C0D6DB}"/>
    <cellStyle name="Normal 6 5 2 2 2 2 8" xfId="7085" xr:uid="{776C86A1-3C7B-4722-BF76-C9C754DF91F1}"/>
    <cellStyle name="Normal 6 5 2 2 2 2 8 2" xfId="20956" xr:uid="{FB614096-38A9-4559-A861-56DBBFE47564}"/>
    <cellStyle name="Normal 6 5 2 2 2 2 9" xfId="8609" xr:uid="{67F06772-A248-4439-90BA-F3C6CA287216}"/>
    <cellStyle name="Normal 6 5 2 2 2 2 9 2" xfId="22474" xr:uid="{BD3A4CE9-DACF-4F7D-B392-081350DA0000}"/>
    <cellStyle name="Normal 6 5 2 2 2 3" xfId="1697" xr:uid="{CD734803-9BDD-428F-81FC-B79069DC223B}"/>
    <cellStyle name="Normal 6 5 2 2 2 3 2" xfId="4419" xr:uid="{91048270-E4A9-4842-92F8-333C88FB3816}"/>
    <cellStyle name="Normal 6 5 2 2 2 3 2 2" xfId="9865" xr:uid="{AC5B5C20-D728-4BBB-ABFE-8AA47D00E481}"/>
    <cellStyle name="Normal 6 5 2 2 2 3 2 2 2" xfId="23730" xr:uid="{252C5A75-6E26-40D2-9477-086BBECDFD5F}"/>
    <cellStyle name="Normal 6 5 2 2 2 3 2 3" xfId="18453" xr:uid="{673D5716-1B71-496B-A5BD-CF1F6191E397}"/>
    <cellStyle name="Normal 6 5 2 2 2 3 3" xfId="3409" xr:uid="{D22BEEB3-74ED-4578-B64E-7E7BED44DB13}"/>
    <cellStyle name="Normal 6 5 2 2 2 3 3 2" xfId="17451" xr:uid="{C358723C-EF06-4693-B79D-2B14ECC5C95B}"/>
    <cellStyle name="Normal 6 5 2 2 2 3 4" xfId="7343" xr:uid="{B0C0FD61-7619-4B38-A9BD-6158174D4CF3}"/>
    <cellStyle name="Normal 6 5 2 2 2 3 4 2" xfId="21214" xr:uid="{732184F2-A012-4B33-BD7E-51C64FF72C16}"/>
    <cellStyle name="Normal 6 5 2 2 2 3 5" xfId="8857" xr:uid="{617E97B1-9D06-4ADB-BA53-9A1B755F7E8F}"/>
    <cellStyle name="Normal 6 5 2 2 2 3 5 2" xfId="22722" xr:uid="{2322C09A-2154-4CA8-A375-1E30CF94D1D6}"/>
    <cellStyle name="Normal 6 5 2 2 2 3 6" xfId="12477" xr:uid="{6846127B-9DA7-4FBC-B06F-A2CB3E0CDA80}"/>
    <cellStyle name="Normal 6 5 2 2 2 3 6 2" xfId="26341" xr:uid="{14A6A33C-8614-4402-936C-B00C2F8DD55F}"/>
    <cellStyle name="Normal 6 5 2 2 2 3 7" xfId="14222" xr:uid="{3BBB4F98-BEDC-4BA2-983E-A9D90997AA25}"/>
    <cellStyle name="Normal 6 5 2 2 2 3 7 2" xfId="28086" xr:uid="{337FA050-75C3-4F2C-9656-1481AF984F38}"/>
    <cellStyle name="Normal 6 5 2 2 2 3 8" xfId="15770" xr:uid="{CF378CF6-3422-4C27-BA6C-12E7179D8512}"/>
    <cellStyle name="Normal 6 5 2 2 2 4" xfId="2205" xr:uid="{7F00B818-608B-46C5-97CF-ADFC1669B45E}"/>
    <cellStyle name="Normal 6 5 2 2 2 4 2" xfId="3925" xr:uid="{525B8DCA-BF3B-40CA-B818-33BC84AC53AE}"/>
    <cellStyle name="Normal 6 5 2 2 2 4 2 2" xfId="17959" xr:uid="{118FDC8E-7E40-4BED-BE15-47F64BCDFDB5}"/>
    <cellStyle name="Normal 6 5 2 2 2 4 3" xfId="7851" xr:uid="{EB6B8021-1F9A-4A46-A495-CD2E754A3E7B}"/>
    <cellStyle name="Normal 6 5 2 2 2 4 3 2" xfId="21720" xr:uid="{5610AA62-8E7D-4389-BF20-3196E26A6955}"/>
    <cellStyle name="Normal 6 5 2 2 2 4 4" xfId="9369" xr:uid="{19CDCA3C-52B3-4899-AB0F-387B946E072F}"/>
    <cellStyle name="Normal 6 5 2 2 2 4 4 2" xfId="23234" xr:uid="{1C50F41E-8998-4000-833E-935EBC430D6F}"/>
    <cellStyle name="Normal 6 5 2 2 2 4 5" xfId="12983" xr:uid="{3771084A-7E54-46F2-B0DF-4737FB513E30}"/>
    <cellStyle name="Normal 6 5 2 2 2 4 5 2" xfId="26847" xr:uid="{FD9407BA-F935-464F-B46F-90423D358164}"/>
    <cellStyle name="Normal 6 5 2 2 2 4 6" xfId="14728" xr:uid="{FC385AAB-AE23-406D-80F0-2EE187CD1CD6}"/>
    <cellStyle name="Normal 6 5 2 2 2 4 6 2" xfId="28592" xr:uid="{9C2724D5-3052-4DF0-9B3C-93BFCF11D4C4}"/>
    <cellStyle name="Normal 6 5 2 2 2 4 7" xfId="16276" xr:uid="{054D72F6-BC87-47BA-8D91-FCC7FE99802E}"/>
    <cellStyle name="Normal 6 5 2 2 2 5" xfId="4905" xr:uid="{1F4D95A9-D045-4B94-BDC3-4FDC82FAE0FC}"/>
    <cellStyle name="Normal 6 5 2 2 2 5 2" xfId="10367" xr:uid="{1E2EE77A-E594-4D11-A727-8B13EB2C824C}"/>
    <cellStyle name="Normal 6 5 2 2 2 5 2 2" xfId="24232" xr:uid="{6DE1F3D1-C5BE-4E12-A777-BCDADD7574E8}"/>
    <cellStyle name="Normal 6 5 2 2 2 5 3" xfId="18939" xr:uid="{8C4F469E-2751-473B-8A8E-D4BA44DAE3E4}"/>
    <cellStyle name="Normal 6 5 2 2 2 6" xfId="5395" xr:uid="{2D77F9FF-FC73-4BBB-880D-FF70037F4FD0}"/>
    <cellStyle name="Normal 6 5 2 2 2 6 2" xfId="10869" xr:uid="{27E820FC-E134-4C78-BE72-88B09331D0F0}"/>
    <cellStyle name="Normal 6 5 2 2 2 6 2 2" xfId="24734" xr:uid="{2B703F2C-3302-4CFA-AF03-B81185D1FF14}"/>
    <cellStyle name="Normal 6 5 2 2 2 6 3" xfId="19429" xr:uid="{29D17FB2-76D5-410A-83CA-B9B5C422EC94}"/>
    <cellStyle name="Normal 6 5 2 2 2 7" xfId="5897" xr:uid="{634459B5-7DB1-4425-B9CA-DFDD67245D67}"/>
    <cellStyle name="Normal 6 5 2 2 2 7 2" xfId="11371" xr:uid="{2C6729FB-E2C2-432A-BD5D-CF25F6E6799E}"/>
    <cellStyle name="Normal 6 5 2 2 2 7 2 2" xfId="25236" xr:uid="{A93202C3-8664-4C6E-824F-F62884271561}"/>
    <cellStyle name="Normal 6 5 2 2 2 7 3" xfId="19931" xr:uid="{77618390-19CD-45AA-9CA5-9B1670D71E93}"/>
    <cellStyle name="Normal 6 5 2 2 2 8" xfId="2921" xr:uid="{646ABC55-B97E-4123-AFAC-A0CD07E6F460}"/>
    <cellStyle name="Normal 6 5 2 2 2 8 2" xfId="16963" xr:uid="{02C31485-42DB-4308-B665-B4E7E4D2BE6B}"/>
    <cellStyle name="Normal 6 5 2 2 2 9" xfId="6837" xr:uid="{C5611142-5E3C-44FE-BBCC-28A7E89045FD}"/>
    <cellStyle name="Normal 6 5 2 2 2 9 2" xfId="20708" xr:uid="{2A228578-A76F-4FAE-96C2-69996DD696CB}"/>
    <cellStyle name="Normal 6 5 2 2 3" xfId="1315" xr:uid="{57C0BD2D-A046-4464-978E-6C88E93EA1D4}"/>
    <cellStyle name="Normal 6 5 2 2 3 10" xfId="12095" xr:uid="{0B4CB5C7-7AC6-4401-9E8E-63ECDC3FD41C}"/>
    <cellStyle name="Normal 6 5 2 2 3 10 2" xfId="25959" xr:uid="{BD3F449A-A3D4-4313-8456-FE67BC7D1B15}"/>
    <cellStyle name="Normal 6 5 2 2 3 11" xfId="13840" xr:uid="{57FA0FCC-C985-43C2-9102-DB04A9607183}"/>
    <cellStyle name="Normal 6 5 2 2 3 11 2" xfId="27704" xr:uid="{3E54B160-2E1B-4869-A023-B2613AC0DD99}"/>
    <cellStyle name="Normal 6 5 2 2 3 12" xfId="15388" xr:uid="{31F93B4F-4124-4D56-8A29-289C6D67FB04}"/>
    <cellStyle name="Normal 6 5 2 2 3 2" xfId="1821" xr:uid="{005651BD-1840-46D2-9A79-E88CE2ABBCC8}"/>
    <cellStyle name="Normal 6 5 2 2 3 2 2" xfId="4543" xr:uid="{844D2710-DB8D-49A4-BAAD-0EA2CCC4010B}"/>
    <cellStyle name="Normal 6 5 2 2 3 2 2 2" xfId="9989" xr:uid="{B52D5DE6-FADC-4A50-A8A3-6147250A3E6C}"/>
    <cellStyle name="Normal 6 5 2 2 3 2 2 2 2" xfId="23854" xr:uid="{C77538BD-FB99-4CB5-B7F1-8292C3A7E660}"/>
    <cellStyle name="Normal 6 5 2 2 3 2 2 3" xfId="18577" xr:uid="{076B6D26-6BDA-4271-AB0D-776783E10F54}"/>
    <cellStyle name="Normal 6 5 2 2 3 2 3" xfId="3533" xr:uid="{5F24921F-AE70-42F3-AFEE-8F5DEA81A106}"/>
    <cellStyle name="Normal 6 5 2 2 3 2 3 2" xfId="17575" xr:uid="{249908B5-25F1-4CD8-9DF0-B491AED96A01}"/>
    <cellStyle name="Normal 6 5 2 2 3 2 4" xfId="7467" xr:uid="{FD0A701E-B34F-4178-A91F-BCEAD4C876E6}"/>
    <cellStyle name="Normal 6 5 2 2 3 2 4 2" xfId="21338" xr:uid="{948AC9CD-A842-4FD5-B7D6-330A4CFC14EF}"/>
    <cellStyle name="Normal 6 5 2 2 3 2 5" xfId="8981" xr:uid="{C936E038-9F94-4040-853E-AE36CC7A8D64}"/>
    <cellStyle name="Normal 6 5 2 2 3 2 5 2" xfId="22846" xr:uid="{68E09205-3E2F-46F4-A7DE-77C52AF6760B}"/>
    <cellStyle name="Normal 6 5 2 2 3 2 6" xfId="12601" xr:uid="{8F321FE3-6301-4940-B3C5-57E799CD6C17}"/>
    <cellStyle name="Normal 6 5 2 2 3 2 6 2" xfId="26465" xr:uid="{FE3378C9-AADD-48BE-8975-73DAC9BDEADF}"/>
    <cellStyle name="Normal 6 5 2 2 3 2 7" xfId="14346" xr:uid="{A1B174DB-0D6D-4987-9D78-61D9C6E10D4A}"/>
    <cellStyle name="Normal 6 5 2 2 3 2 7 2" xfId="28210" xr:uid="{CD14E8AE-76C0-4A46-8E12-80C9E0E7172F}"/>
    <cellStyle name="Normal 6 5 2 2 3 2 8" xfId="15894" xr:uid="{91ED2C0F-6403-4DA2-97B6-16ABFF6B1B77}"/>
    <cellStyle name="Normal 6 5 2 2 3 3" xfId="2329" xr:uid="{6BB08AA7-F5F8-4925-945D-D2A390A4FED0}"/>
    <cellStyle name="Normal 6 5 2 2 3 3 2" xfId="4049" xr:uid="{C2C476D8-2DA2-4308-84F7-8E51FF6131BC}"/>
    <cellStyle name="Normal 6 5 2 2 3 3 2 2" xfId="18083" xr:uid="{6655F9C8-E612-42CF-BE4A-AE24343DB968}"/>
    <cellStyle name="Normal 6 5 2 2 3 3 3" xfId="7975" xr:uid="{819B3C78-A84D-4217-89BA-F9D80240EA83}"/>
    <cellStyle name="Normal 6 5 2 2 3 3 3 2" xfId="21844" xr:uid="{9B7FA31C-DB20-4ABA-B342-4F7D1FECAE6C}"/>
    <cellStyle name="Normal 6 5 2 2 3 3 4" xfId="9493" xr:uid="{98624AFB-4000-4212-BE86-0DDBB6423163}"/>
    <cellStyle name="Normal 6 5 2 2 3 3 4 2" xfId="23358" xr:uid="{DF1696B6-8ED5-4AAD-A627-708AE640A440}"/>
    <cellStyle name="Normal 6 5 2 2 3 3 5" xfId="13107" xr:uid="{76ED8106-D732-4B65-943B-75A49141C0C5}"/>
    <cellStyle name="Normal 6 5 2 2 3 3 5 2" xfId="26971" xr:uid="{79E9AB44-4FC9-4451-A367-A799D374C9CB}"/>
    <cellStyle name="Normal 6 5 2 2 3 3 6" xfId="14852" xr:uid="{92B748C1-95D2-4182-9341-5BE4201B4AEE}"/>
    <cellStyle name="Normal 6 5 2 2 3 3 6 2" xfId="28716" xr:uid="{AC699B2E-73DE-4AE2-8142-2E8629541416}"/>
    <cellStyle name="Normal 6 5 2 2 3 3 7" xfId="16400" xr:uid="{A1EC6FA3-C9CB-4237-B369-984169B542CF}"/>
    <cellStyle name="Normal 6 5 2 2 3 4" xfId="5021" xr:uid="{9A39B362-BDB7-474E-96AB-4CAF275D1532}"/>
    <cellStyle name="Normal 6 5 2 2 3 4 2" xfId="10491" xr:uid="{936626FA-F148-4821-90C6-3B1352DEE41C}"/>
    <cellStyle name="Normal 6 5 2 2 3 4 2 2" xfId="24356" xr:uid="{03062A8D-F931-45CC-8001-F33E858F6A27}"/>
    <cellStyle name="Normal 6 5 2 2 3 4 3" xfId="19055" xr:uid="{B5FCD56E-7EEC-4EC4-AFEB-C921741C7227}"/>
    <cellStyle name="Normal 6 5 2 2 3 5" xfId="5519" xr:uid="{E8DBF258-1BF6-4C0F-B96F-76836EE097B6}"/>
    <cellStyle name="Normal 6 5 2 2 3 5 2" xfId="10993" xr:uid="{9BBD500B-A940-4F9C-B6B0-4EB85C37A066}"/>
    <cellStyle name="Normal 6 5 2 2 3 5 2 2" xfId="24858" xr:uid="{D5ECDF76-B198-4F1D-82E1-4C2137F89C42}"/>
    <cellStyle name="Normal 6 5 2 2 3 5 3" xfId="19553" xr:uid="{B33F33F4-7174-4F0F-8FB5-FB0D9927ECB7}"/>
    <cellStyle name="Normal 6 5 2 2 3 6" xfId="6021" xr:uid="{67FC5A37-888A-4B55-8BC6-D9905EE9215E}"/>
    <cellStyle name="Normal 6 5 2 2 3 6 2" xfId="11495" xr:uid="{D4A59F2D-17B5-4122-BC32-4A26A8ED62E9}"/>
    <cellStyle name="Normal 6 5 2 2 3 6 2 2" xfId="25360" xr:uid="{582A4B1F-E7BF-4ABD-AB92-D9E0D78851C0}"/>
    <cellStyle name="Normal 6 5 2 2 3 6 3" xfId="20055" xr:uid="{04CF42CC-86F8-4983-8D78-A42CD759864F}"/>
    <cellStyle name="Normal 6 5 2 2 3 7" xfId="3039" xr:uid="{964AB5D6-D7E4-4E21-87E7-7FA68D04504B}"/>
    <cellStyle name="Normal 6 5 2 2 3 7 2" xfId="17081" xr:uid="{F90E9654-D316-4AD0-8242-6ABD1A3954CA}"/>
    <cellStyle name="Normal 6 5 2 2 3 8" xfId="6961" xr:uid="{8B8E8D83-13CE-4A74-B2B3-4044485B9563}"/>
    <cellStyle name="Normal 6 5 2 2 3 8 2" xfId="20832" xr:uid="{F8E9C968-978C-4205-B90F-7C0C5C7BE2B2}"/>
    <cellStyle name="Normal 6 5 2 2 3 9" xfId="8485" xr:uid="{B36C83C6-DCB4-4600-A38C-C1641034B88B}"/>
    <cellStyle name="Normal 6 5 2 2 3 9 2" xfId="22350" xr:uid="{AC84CA34-5138-466C-9A4E-9E7E968DE94E}"/>
    <cellStyle name="Normal 6 5 2 2 4" xfId="1573" xr:uid="{AB9B9F65-388A-4FAA-8E72-EFECBF85F1EC}"/>
    <cellStyle name="Normal 6 5 2 2 4 2" xfId="4295" xr:uid="{967FC432-6EA1-4D7B-AB9E-3C450ECE5B58}"/>
    <cellStyle name="Normal 6 5 2 2 4 2 2" xfId="9741" xr:uid="{9438715B-6E65-44D0-A138-D568A38337C3}"/>
    <cellStyle name="Normal 6 5 2 2 4 2 2 2" xfId="23606" xr:uid="{F40453D7-B564-47A7-BD9E-E4148563CB7A}"/>
    <cellStyle name="Normal 6 5 2 2 4 2 3" xfId="18329" xr:uid="{8BD94029-ECE6-4E23-9B71-EBC31B74C253}"/>
    <cellStyle name="Normal 6 5 2 2 4 3" xfId="3285" xr:uid="{F71F9FFA-73CE-42A3-BEED-AED4A9C3AEEC}"/>
    <cellStyle name="Normal 6 5 2 2 4 3 2" xfId="17327" xr:uid="{1C56FD3F-4FC5-473A-A1ED-3F62C6FE2269}"/>
    <cellStyle name="Normal 6 5 2 2 4 4" xfId="7219" xr:uid="{7E0D7961-70F7-421E-8B71-3B9D5C318DA2}"/>
    <cellStyle name="Normal 6 5 2 2 4 4 2" xfId="21090" xr:uid="{EB569028-4A62-4F62-842F-EEAB1B028FFA}"/>
    <cellStyle name="Normal 6 5 2 2 4 5" xfId="8733" xr:uid="{E233A802-6181-4AC7-9ADD-95EEC458B80A}"/>
    <cellStyle name="Normal 6 5 2 2 4 5 2" xfId="22598" xr:uid="{00EDD448-83BB-4967-A866-4C01DBFAFCD3}"/>
    <cellStyle name="Normal 6 5 2 2 4 6" xfId="12353" xr:uid="{A41F8F63-8A04-4AB6-84FA-FA70BF198EEA}"/>
    <cellStyle name="Normal 6 5 2 2 4 6 2" xfId="26217" xr:uid="{A40CA9A7-22EC-4D93-AFDC-74BA2166DB76}"/>
    <cellStyle name="Normal 6 5 2 2 4 7" xfId="14098" xr:uid="{DD0D25F0-784B-4908-B447-67AE2FA12E7C}"/>
    <cellStyle name="Normal 6 5 2 2 4 7 2" xfId="27962" xr:uid="{45F0189A-9E00-4588-AA89-900E1DDDBDD4}"/>
    <cellStyle name="Normal 6 5 2 2 4 8" xfId="15646" xr:uid="{369E52EA-B4A4-4AC9-ACC9-802973AF4AD2}"/>
    <cellStyle name="Normal 6 5 2 2 5" xfId="2081" xr:uid="{1A34E2E0-01EB-43BE-B2FF-FA284DC1BFEA}"/>
    <cellStyle name="Normal 6 5 2 2 5 2" xfId="3801" xr:uid="{7329DF42-8187-4940-9E92-00CABDA219C0}"/>
    <cellStyle name="Normal 6 5 2 2 5 2 2" xfId="17835" xr:uid="{89CAF265-9C3B-4328-B8AD-CAEF7EC00ADB}"/>
    <cellStyle name="Normal 6 5 2 2 5 3" xfId="7727" xr:uid="{BEF6FA59-5823-4201-B92A-5C65E953B5F5}"/>
    <cellStyle name="Normal 6 5 2 2 5 3 2" xfId="21596" xr:uid="{2048E391-F1F6-4530-8789-61E781094BE6}"/>
    <cellStyle name="Normal 6 5 2 2 5 4" xfId="9245" xr:uid="{36C7E609-1113-4D3C-9D57-59449556D5F9}"/>
    <cellStyle name="Normal 6 5 2 2 5 4 2" xfId="23110" xr:uid="{7900F3DF-C747-43AE-B836-3D7900072936}"/>
    <cellStyle name="Normal 6 5 2 2 5 5" xfId="12859" xr:uid="{814C4DB6-BF04-4E08-A107-FAF307948AD0}"/>
    <cellStyle name="Normal 6 5 2 2 5 5 2" xfId="26723" xr:uid="{FF1C795F-DF5B-4869-A26F-1FE26A31AAF6}"/>
    <cellStyle name="Normal 6 5 2 2 5 6" xfId="14604" xr:uid="{8C534F60-609A-43E8-8B22-02ADA0291E47}"/>
    <cellStyle name="Normal 6 5 2 2 5 6 2" xfId="28468" xr:uid="{D8775F05-EE86-4A25-B542-CF3487F6247C}"/>
    <cellStyle name="Normal 6 5 2 2 5 7" xfId="16152" xr:uid="{BE0071DD-C598-43F0-A86D-B5B600BEA361}"/>
    <cellStyle name="Normal 6 5 2 2 6" xfId="4789" xr:uid="{BC2E202F-8947-448E-BA3E-D6221EE75F31}"/>
    <cellStyle name="Normal 6 5 2 2 6 2" xfId="10243" xr:uid="{7A357443-477F-45EB-909F-354FB940BCB7}"/>
    <cellStyle name="Normal 6 5 2 2 6 2 2" xfId="24108" xr:uid="{4B1F768D-01E4-4BA7-BAF8-5FB8F7E9E4B9}"/>
    <cellStyle name="Normal 6 5 2 2 6 3" xfId="18823" xr:uid="{ADC0B806-C8BD-4968-BEDC-04E0AAF0FE0A}"/>
    <cellStyle name="Normal 6 5 2 2 7" xfId="5271" xr:uid="{F1D2C8FA-F491-43CB-BADC-621D6096B5CC}"/>
    <cellStyle name="Normal 6 5 2 2 7 2" xfId="10745" xr:uid="{A892A295-D5EC-469D-9E9C-68D4139A772A}"/>
    <cellStyle name="Normal 6 5 2 2 7 2 2" xfId="24610" xr:uid="{FCF303DD-CE56-45F1-B5B9-8858A0986889}"/>
    <cellStyle name="Normal 6 5 2 2 7 3" xfId="19305" xr:uid="{B57488A5-A26B-4839-B30E-9C89F070ED9E}"/>
    <cellStyle name="Normal 6 5 2 2 8" xfId="5773" xr:uid="{ABFDC0B3-5130-4E56-80E3-EAF288ACD63F}"/>
    <cellStyle name="Normal 6 5 2 2 8 2" xfId="11247" xr:uid="{4477EA9A-5A09-40FF-8088-7A7607250ED6}"/>
    <cellStyle name="Normal 6 5 2 2 8 2 2" xfId="25112" xr:uid="{3D416224-1881-4119-B048-9C96CAB83585}"/>
    <cellStyle name="Normal 6 5 2 2 8 3" xfId="19807" xr:uid="{3E12D781-6AF6-46CF-A536-6A4D0E666DE2}"/>
    <cellStyle name="Normal 6 5 2 2 9" xfId="2805" xr:uid="{F868474B-26D4-496E-9374-25042BD65129}"/>
    <cellStyle name="Normal 6 5 2 2 9 2" xfId="16847" xr:uid="{801A3DC8-9782-4E58-8C2F-0A14DD6C0BC6}"/>
    <cellStyle name="Normal 6 5 2 3" xfId="1116" xr:uid="{C0BDB820-F8DD-4D96-A742-00A403FB2A81}"/>
    <cellStyle name="Normal 6 5 2 3 10" xfId="8286" xr:uid="{04227E4A-A36F-4C72-BBB0-BD7EF8E824FA}"/>
    <cellStyle name="Normal 6 5 2 3 10 2" xfId="22151" xr:uid="{8402A069-8A73-49E1-9872-3467C983AE33}"/>
    <cellStyle name="Normal 6 5 2 3 11" xfId="11896" xr:uid="{AD2698B0-72A7-4B52-B7E3-851D4425E488}"/>
    <cellStyle name="Normal 6 5 2 3 11 2" xfId="25760" xr:uid="{2EC68352-5525-4E09-94D9-FCCA7B3B52F6}"/>
    <cellStyle name="Normal 6 5 2 3 12" xfId="13641" xr:uid="{6DB973AA-BF1D-4A94-8ED5-D753DF35D033}"/>
    <cellStyle name="Normal 6 5 2 3 12 2" xfId="27505" xr:uid="{2536A155-82A1-4865-9C5E-2B28EAAB39F7}"/>
    <cellStyle name="Normal 6 5 2 3 13" xfId="15189" xr:uid="{94425396-8E9F-425A-A7FA-65DEB86AC8DA}"/>
    <cellStyle name="Normal 6 5 2 3 2" xfId="1364" xr:uid="{DAA618C4-9C7C-42D1-9DB9-B5331F45896D}"/>
    <cellStyle name="Normal 6 5 2 3 2 10" xfId="12144" xr:uid="{80E1285E-8D8A-4E41-9CB0-F2492CAC046E}"/>
    <cellStyle name="Normal 6 5 2 3 2 10 2" xfId="26008" xr:uid="{B1B5DF04-001D-4FBD-8010-3D5D20F0B73C}"/>
    <cellStyle name="Normal 6 5 2 3 2 11" xfId="13889" xr:uid="{662B709F-8BDD-4429-975B-FCDEE0FACA3D}"/>
    <cellStyle name="Normal 6 5 2 3 2 11 2" xfId="27753" xr:uid="{395151C2-3309-401D-BD42-E6F3FC119D42}"/>
    <cellStyle name="Normal 6 5 2 3 2 12" xfId="15437" xr:uid="{E76F7AE9-57FF-4221-9EEB-2136379EEF1E}"/>
    <cellStyle name="Normal 6 5 2 3 2 2" xfId="1870" xr:uid="{156FC5C0-9A34-44FE-A584-728FA6B12ADE}"/>
    <cellStyle name="Normal 6 5 2 3 2 2 2" xfId="4592" xr:uid="{9D9C02E8-9F4D-46B2-B6F1-FD84AACF906D}"/>
    <cellStyle name="Normal 6 5 2 3 2 2 2 2" xfId="10038" xr:uid="{A6F56708-C650-4DB4-95C6-0332D5D474A6}"/>
    <cellStyle name="Normal 6 5 2 3 2 2 2 2 2" xfId="23903" xr:uid="{06AE36EE-3551-4CDE-ADF1-1793104F8509}"/>
    <cellStyle name="Normal 6 5 2 3 2 2 2 3" xfId="18626" xr:uid="{DB9112F8-DF26-45A4-BF18-D569EC5D6379}"/>
    <cellStyle name="Normal 6 5 2 3 2 2 3" xfId="3582" xr:uid="{8F8FB289-2440-4F9D-B908-7102DA3F7CB4}"/>
    <cellStyle name="Normal 6 5 2 3 2 2 3 2" xfId="17624" xr:uid="{1C624108-C1B1-4E70-9C45-4BB060670C79}"/>
    <cellStyle name="Normal 6 5 2 3 2 2 4" xfId="7516" xr:uid="{C4D4487F-2459-44DF-BCA3-8982C92DFBCB}"/>
    <cellStyle name="Normal 6 5 2 3 2 2 4 2" xfId="21387" xr:uid="{C8E9BC3A-7A25-44C6-A90C-D477226371AD}"/>
    <cellStyle name="Normal 6 5 2 3 2 2 5" xfId="9030" xr:uid="{86C7798A-133C-4D58-A649-06F6C8F99562}"/>
    <cellStyle name="Normal 6 5 2 3 2 2 5 2" xfId="22895" xr:uid="{6D32D5D7-67BF-4DF8-B281-581F16F365AA}"/>
    <cellStyle name="Normal 6 5 2 3 2 2 6" xfId="12650" xr:uid="{29AD2E6E-B4DA-43B0-ACA1-AC11DA190D1D}"/>
    <cellStyle name="Normal 6 5 2 3 2 2 6 2" xfId="26514" xr:uid="{D2E92834-0D4B-4409-BC36-E4126C479D87}"/>
    <cellStyle name="Normal 6 5 2 3 2 2 7" xfId="14395" xr:uid="{B7065A49-0C85-48F0-8D35-68A2C4566F33}"/>
    <cellStyle name="Normal 6 5 2 3 2 2 7 2" xfId="28259" xr:uid="{606853F3-EC9F-4BE6-8908-8C8DD569008E}"/>
    <cellStyle name="Normal 6 5 2 3 2 2 8" xfId="15943" xr:uid="{C24430B7-F0A7-4858-BAF2-7EA03D529B9C}"/>
    <cellStyle name="Normal 6 5 2 3 2 3" xfId="2378" xr:uid="{1C1CC351-213C-44BD-9C3F-E3288855B37C}"/>
    <cellStyle name="Normal 6 5 2 3 2 3 2" xfId="4098" xr:uid="{E7802828-8F2F-41B1-8086-2BAEB52AB500}"/>
    <cellStyle name="Normal 6 5 2 3 2 3 2 2" xfId="18132" xr:uid="{8B47C16A-CFF6-44BD-9080-A301CEF5ECF9}"/>
    <cellStyle name="Normal 6 5 2 3 2 3 3" xfId="8024" xr:uid="{26D807BD-3157-4039-BFB5-EC9F9CCD2716}"/>
    <cellStyle name="Normal 6 5 2 3 2 3 3 2" xfId="21893" xr:uid="{5BB91403-19AD-45E8-9C3B-883554E696F7}"/>
    <cellStyle name="Normal 6 5 2 3 2 3 4" xfId="9542" xr:uid="{C1A10A08-D4FD-4F4A-A9A2-7F51B5732606}"/>
    <cellStyle name="Normal 6 5 2 3 2 3 4 2" xfId="23407" xr:uid="{C57D1624-1B67-4359-8CD8-2A895E84F946}"/>
    <cellStyle name="Normal 6 5 2 3 2 3 5" xfId="13156" xr:uid="{BA4AC243-677B-4F09-BDC9-4109D12792D2}"/>
    <cellStyle name="Normal 6 5 2 3 2 3 5 2" xfId="27020" xr:uid="{A51CFD61-F683-4385-AB9A-93E737DCB25E}"/>
    <cellStyle name="Normal 6 5 2 3 2 3 6" xfId="14901" xr:uid="{706B3BEE-E578-475E-9568-40C468832CB1}"/>
    <cellStyle name="Normal 6 5 2 3 2 3 6 2" xfId="28765" xr:uid="{0DE09E0D-420C-477A-9C1D-82F36C59CF1F}"/>
    <cellStyle name="Normal 6 5 2 3 2 3 7" xfId="16449" xr:uid="{61ADA8DD-E1E4-4679-97FD-6534C42856CF}"/>
    <cellStyle name="Normal 6 5 2 3 2 4" xfId="5070" xr:uid="{8BF6918C-34D1-460D-94F9-109BEEB8A6E2}"/>
    <cellStyle name="Normal 6 5 2 3 2 4 2" xfId="10540" xr:uid="{9B09C701-C89C-4FC3-8A38-D2B02A03334A}"/>
    <cellStyle name="Normal 6 5 2 3 2 4 2 2" xfId="24405" xr:uid="{CD1DBCEF-B9B5-4B1F-ACCB-36F4BE74CF7E}"/>
    <cellStyle name="Normal 6 5 2 3 2 4 3" xfId="19104" xr:uid="{53D5E252-6CBD-4000-B964-E1B1029BF189}"/>
    <cellStyle name="Normal 6 5 2 3 2 5" xfId="5568" xr:uid="{63281576-4BEE-45D5-9D4A-FD3DF68D704E}"/>
    <cellStyle name="Normal 6 5 2 3 2 5 2" xfId="11042" xr:uid="{69F49B2A-1423-4E1C-9A2B-5165EC531D18}"/>
    <cellStyle name="Normal 6 5 2 3 2 5 2 2" xfId="24907" xr:uid="{B4050C97-9D86-44C3-9D04-59763FCBB1B0}"/>
    <cellStyle name="Normal 6 5 2 3 2 5 3" xfId="19602" xr:uid="{DB8029AA-21E8-406E-92F4-7A28287F970C}"/>
    <cellStyle name="Normal 6 5 2 3 2 6" xfId="6070" xr:uid="{E7D8D010-FCBA-4EC3-9397-105EA2846AE8}"/>
    <cellStyle name="Normal 6 5 2 3 2 6 2" xfId="11544" xr:uid="{B6E69FF5-50EB-40E6-BB1C-1DB4A2BCF34B}"/>
    <cellStyle name="Normal 6 5 2 3 2 6 2 2" xfId="25409" xr:uid="{BC62A70A-F78B-4056-98B6-47CDA2DF0F70}"/>
    <cellStyle name="Normal 6 5 2 3 2 6 3" xfId="20104" xr:uid="{0F638398-CA76-4E3E-BFFA-E63C46278015}"/>
    <cellStyle name="Normal 6 5 2 3 2 7" xfId="3088" xr:uid="{A79FB769-51AC-43B8-A49F-1D0FABB9573E}"/>
    <cellStyle name="Normal 6 5 2 3 2 7 2" xfId="17130" xr:uid="{1AF5613D-D274-4E7B-830B-40A6EE9BECD4}"/>
    <cellStyle name="Normal 6 5 2 3 2 8" xfId="7010" xr:uid="{6D6E645C-AA99-4489-A4F3-C07A98D2E44D}"/>
    <cellStyle name="Normal 6 5 2 3 2 8 2" xfId="20881" xr:uid="{DA7F5294-AFB1-4E3F-90E8-D02B2818307A}"/>
    <cellStyle name="Normal 6 5 2 3 2 9" xfId="8534" xr:uid="{30E5AF59-D75E-4C8D-8AD3-59B617E41540}"/>
    <cellStyle name="Normal 6 5 2 3 2 9 2" xfId="22399" xr:uid="{C082BB0D-CB9E-4CDB-9577-A8D12EF6FB96}"/>
    <cellStyle name="Normal 6 5 2 3 3" xfId="1622" xr:uid="{ECFAE2D8-CFA2-4DCF-AF51-7BE5412732BF}"/>
    <cellStyle name="Normal 6 5 2 3 3 2" xfId="4344" xr:uid="{1169AD1C-BD85-412F-8613-50DC662067DF}"/>
    <cellStyle name="Normal 6 5 2 3 3 2 2" xfId="9790" xr:uid="{C9CDF1F3-BAD5-402A-BA7F-CB38310FDE53}"/>
    <cellStyle name="Normal 6 5 2 3 3 2 2 2" xfId="23655" xr:uid="{8D14C6DC-6AF8-44E6-9537-79557A5A8BD0}"/>
    <cellStyle name="Normal 6 5 2 3 3 2 3" xfId="18378" xr:uid="{716A8637-6578-480F-8431-31749C7AD6E6}"/>
    <cellStyle name="Normal 6 5 2 3 3 3" xfId="3334" xr:uid="{877213B5-4D4B-46C5-A178-88CCA7D7FA4A}"/>
    <cellStyle name="Normal 6 5 2 3 3 3 2" xfId="17376" xr:uid="{E149FC68-9ACA-48F3-8B8B-70DCC9776A09}"/>
    <cellStyle name="Normal 6 5 2 3 3 4" xfId="7268" xr:uid="{2319F517-7639-4B3B-852C-1DF44FC4A2E7}"/>
    <cellStyle name="Normal 6 5 2 3 3 4 2" xfId="21139" xr:uid="{2DF29B37-3EF5-466E-A509-C1292FC78C9B}"/>
    <cellStyle name="Normal 6 5 2 3 3 5" xfId="8782" xr:uid="{F9C897A7-7448-43A9-A5CE-5882282381A3}"/>
    <cellStyle name="Normal 6 5 2 3 3 5 2" xfId="22647" xr:uid="{F61EDB88-EA6B-44A7-8960-BC30E99A1E5B}"/>
    <cellStyle name="Normal 6 5 2 3 3 6" xfId="12402" xr:uid="{0968CBF2-490E-477C-9E90-348A5289A8ED}"/>
    <cellStyle name="Normal 6 5 2 3 3 6 2" xfId="26266" xr:uid="{EEDAEEC8-74E9-47EF-99AA-76FABE015C9F}"/>
    <cellStyle name="Normal 6 5 2 3 3 7" xfId="14147" xr:uid="{287D92AB-8032-432A-BFAA-17AD08571402}"/>
    <cellStyle name="Normal 6 5 2 3 3 7 2" xfId="28011" xr:uid="{717A4228-6313-4AE2-A777-8D3515EB77DA}"/>
    <cellStyle name="Normal 6 5 2 3 3 8" xfId="15695" xr:uid="{FCA7FE22-B261-4FF8-A2A1-B99A3D744361}"/>
    <cellStyle name="Normal 6 5 2 3 4" xfId="2130" xr:uid="{18E682D7-D065-4580-A6D8-8A3C7C24EC87}"/>
    <cellStyle name="Normal 6 5 2 3 4 2" xfId="3850" xr:uid="{6EE62468-7DDD-4904-A903-3EE524CB690E}"/>
    <cellStyle name="Normal 6 5 2 3 4 2 2" xfId="17884" xr:uid="{4E4A237A-A7E3-4F55-9CA7-77EE6B303F79}"/>
    <cellStyle name="Normal 6 5 2 3 4 3" xfId="7776" xr:uid="{487317A1-DF51-440E-A9E7-3AABF54F5E5F}"/>
    <cellStyle name="Normal 6 5 2 3 4 3 2" xfId="21645" xr:uid="{59CFACFC-E600-4298-9B50-0980E10567B7}"/>
    <cellStyle name="Normal 6 5 2 3 4 4" xfId="9294" xr:uid="{CFA042F5-A8ED-4611-BA27-605488B344D9}"/>
    <cellStyle name="Normal 6 5 2 3 4 4 2" xfId="23159" xr:uid="{9790C142-F342-42BE-BB94-89E9E6AE8A80}"/>
    <cellStyle name="Normal 6 5 2 3 4 5" xfId="12908" xr:uid="{714EFCD4-FE3C-42EE-B2B1-DB1D17B493B6}"/>
    <cellStyle name="Normal 6 5 2 3 4 5 2" xfId="26772" xr:uid="{DD67BFC5-3285-40FF-A01D-7C949D8A543C}"/>
    <cellStyle name="Normal 6 5 2 3 4 6" xfId="14653" xr:uid="{25770164-1842-4B0F-A879-358268E8690C}"/>
    <cellStyle name="Normal 6 5 2 3 4 6 2" xfId="28517" xr:uid="{5D452DE9-CA80-4602-9567-1A435BD72B69}"/>
    <cellStyle name="Normal 6 5 2 3 4 7" xfId="16201" xr:uid="{CD1A9C37-2F0A-4B9E-B611-56118A2E4B4F}"/>
    <cellStyle name="Normal 6 5 2 3 5" xfId="4834" xr:uid="{CDD4B384-A9B4-4C1C-954B-ADD78E35383F}"/>
    <cellStyle name="Normal 6 5 2 3 5 2" xfId="10292" xr:uid="{02ED4CF2-D6C3-47B6-A5B5-BDF44F72F354}"/>
    <cellStyle name="Normal 6 5 2 3 5 2 2" xfId="24157" xr:uid="{B4F06EB3-BD60-41DB-8E2A-D6BC6F4D8102}"/>
    <cellStyle name="Normal 6 5 2 3 5 3" xfId="18868" xr:uid="{0F788F2E-199A-4E85-87B5-BB8AC9AF18B7}"/>
    <cellStyle name="Normal 6 5 2 3 6" xfId="5320" xr:uid="{9F9388EE-0B99-4FF2-A397-11E38BB7E949}"/>
    <cellStyle name="Normal 6 5 2 3 6 2" xfId="10794" xr:uid="{832FDE63-C810-4661-8820-305086C9434B}"/>
    <cellStyle name="Normal 6 5 2 3 6 2 2" xfId="24659" xr:uid="{EAEC9909-8548-49F4-BF2F-BD8FD7DAFDEF}"/>
    <cellStyle name="Normal 6 5 2 3 6 3" xfId="19354" xr:uid="{2F02F139-EE5F-434E-A5B0-F357139B111A}"/>
    <cellStyle name="Normal 6 5 2 3 7" xfId="5822" xr:uid="{8C1302F6-C835-4216-ABC6-BAAB57361ED4}"/>
    <cellStyle name="Normal 6 5 2 3 7 2" xfId="11296" xr:uid="{3B744BC5-FBDA-4AB3-83FF-99A4DC51FDD9}"/>
    <cellStyle name="Normal 6 5 2 3 7 2 2" xfId="25161" xr:uid="{25F81E49-39F0-48D9-806A-6FC1E2783187}"/>
    <cellStyle name="Normal 6 5 2 3 7 3" xfId="19856" xr:uid="{F9137B35-5C27-4CAD-9566-248C1894748A}"/>
    <cellStyle name="Normal 6 5 2 3 8" xfId="2850" xr:uid="{E247AD9B-3289-40EE-A5F0-1E0D0AEF0B05}"/>
    <cellStyle name="Normal 6 5 2 3 8 2" xfId="16892" xr:uid="{C57447C4-BE78-4185-85EB-ACACC7A573ED}"/>
    <cellStyle name="Normal 6 5 2 3 9" xfId="6762" xr:uid="{A87CE770-67A5-4600-949E-423BA0ABCDEF}"/>
    <cellStyle name="Normal 6 5 2 3 9 2" xfId="20633" xr:uid="{66EA0DCD-FD53-4314-B744-FC7E99C4F55C}"/>
    <cellStyle name="Normal 6 5 2 4" xfId="1240" xr:uid="{530299EC-2A0C-408E-A66A-7CE2FA7035AE}"/>
    <cellStyle name="Normal 6 5 2 4 10" xfId="12020" xr:uid="{A62AECB8-5606-45D8-AD22-B056EC02EEC0}"/>
    <cellStyle name="Normal 6 5 2 4 10 2" xfId="25884" xr:uid="{35C31AE6-CE3A-472A-B389-43F070A8503A}"/>
    <cellStyle name="Normal 6 5 2 4 11" xfId="13765" xr:uid="{A51B55AE-D4B6-4D2A-8C3A-445CB6075FF7}"/>
    <cellStyle name="Normal 6 5 2 4 11 2" xfId="27629" xr:uid="{8434D905-27A3-4A85-B879-4A5F82514E2A}"/>
    <cellStyle name="Normal 6 5 2 4 12" xfId="15313" xr:uid="{4E6A28B0-D61A-4F42-90B8-D73E84A23672}"/>
    <cellStyle name="Normal 6 5 2 4 2" xfId="1746" xr:uid="{A02ECD8F-D581-4C84-A032-D7F149927B63}"/>
    <cellStyle name="Normal 6 5 2 4 2 2" xfId="4468" xr:uid="{98BD3C93-F87D-41B9-BF3D-E94AC7EB0E0E}"/>
    <cellStyle name="Normal 6 5 2 4 2 2 2" xfId="9914" xr:uid="{B5325E25-D688-4797-8481-6CF96EF3D1EE}"/>
    <cellStyle name="Normal 6 5 2 4 2 2 2 2" xfId="23779" xr:uid="{D5E45CD9-FB4F-4C3E-8176-E5482DB6A080}"/>
    <cellStyle name="Normal 6 5 2 4 2 2 3" xfId="18502" xr:uid="{9226EF9F-2B21-4AF3-90C3-AD0C3C30700B}"/>
    <cellStyle name="Normal 6 5 2 4 2 3" xfId="3458" xr:uid="{4928A98F-AB2D-428F-BD91-5A44E2091702}"/>
    <cellStyle name="Normal 6 5 2 4 2 3 2" xfId="17500" xr:uid="{7BF3B1BD-1AA9-4B8A-8456-4229F5CF508C}"/>
    <cellStyle name="Normal 6 5 2 4 2 4" xfId="7392" xr:uid="{ED753856-DFAA-400F-85F4-9AFE3819256C}"/>
    <cellStyle name="Normal 6 5 2 4 2 4 2" xfId="21263" xr:uid="{45B40772-046C-4EB3-AA44-5C92C3606A45}"/>
    <cellStyle name="Normal 6 5 2 4 2 5" xfId="8906" xr:uid="{E538C928-14FB-48BB-A8AE-02E8ECA072F7}"/>
    <cellStyle name="Normal 6 5 2 4 2 5 2" xfId="22771" xr:uid="{4EA3793C-94B6-4ECD-AC9F-6B691AB5E257}"/>
    <cellStyle name="Normal 6 5 2 4 2 6" xfId="12526" xr:uid="{AA140A42-55E4-42EE-95BF-40A6EF52E858}"/>
    <cellStyle name="Normal 6 5 2 4 2 6 2" xfId="26390" xr:uid="{3F09129F-9604-45E8-BDA6-23C5F0CCF83F}"/>
    <cellStyle name="Normal 6 5 2 4 2 7" xfId="14271" xr:uid="{C2235D81-ED08-41B7-9A5B-C5F9558BD4C6}"/>
    <cellStyle name="Normal 6 5 2 4 2 7 2" xfId="28135" xr:uid="{DDACADB8-069C-4919-A941-E5ABEC82AF38}"/>
    <cellStyle name="Normal 6 5 2 4 2 8" xfId="15819" xr:uid="{CBF4C8E0-1FAE-4523-B3E2-10F0F7437EBA}"/>
    <cellStyle name="Normal 6 5 2 4 3" xfId="2254" xr:uid="{3DD49E7A-E230-49B5-86E1-25A48C46DB3E}"/>
    <cellStyle name="Normal 6 5 2 4 3 2" xfId="3974" xr:uid="{D7853503-C94D-47C8-909D-2632500E1B0A}"/>
    <cellStyle name="Normal 6 5 2 4 3 2 2" xfId="18008" xr:uid="{E11A2C66-A2CB-4E9B-9BAD-70B23B303F1C}"/>
    <cellStyle name="Normal 6 5 2 4 3 3" xfId="7900" xr:uid="{ECBC8FC4-412B-466C-8276-09D9A9663AAE}"/>
    <cellStyle name="Normal 6 5 2 4 3 3 2" xfId="21769" xr:uid="{4F11B647-498E-4BF1-8F87-2FC0AEA28469}"/>
    <cellStyle name="Normal 6 5 2 4 3 4" xfId="9418" xr:uid="{6E54D154-EE2A-43FE-A727-E608DD13A2AA}"/>
    <cellStyle name="Normal 6 5 2 4 3 4 2" xfId="23283" xr:uid="{4E39224B-E815-4A44-AB4D-CAA4340BD511}"/>
    <cellStyle name="Normal 6 5 2 4 3 5" xfId="13032" xr:uid="{3FF02600-875F-4DD5-AD23-26655302C600}"/>
    <cellStyle name="Normal 6 5 2 4 3 5 2" xfId="26896" xr:uid="{D8B952C9-2CF9-4EFD-8B7E-D35F149CCF3D}"/>
    <cellStyle name="Normal 6 5 2 4 3 6" xfId="14777" xr:uid="{D1C57483-D484-47A1-BFEE-91FFABCD3C86}"/>
    <cellStyle name="Normal 6 5 2 4 3 6 2" xfId="28641" xr:uid="{AD93E5C1-DBE3-4951-A2BF-13B36ED8645D}"/>
    <cellStyle name="Normal 6 5 2 4 3 7" xfId="16325" xr:uid="{F5955C16-8473-44FE-AF80-DA85FD100A20}"/>
    <cellStyle name="Normal 6 5 2 4 4" xfId="4950" xr:uid="{717AEEC4-BB46-4F1C-871C-57A77F61AC96}"/>
    <cellStyle name="Normal 6 5 2 4 4 2" xfId="10416" xr:uid="{C0037397-18AB-4C26-BED5-C166734FBB85}"/>
    <cellStyle name="Normal 6 5 2 4 4 2 2" xfId="24281" xr:uid="{7F5F7DD1-BF4A-4345-A97A-2278FC729DC2}"/>
    <cellStyle name="Normal 6 5 2 4 4 3" xfId="18984" xr:uid="{5AA18A92-E669-472B-9D51-8EF8519CDC2D}"/>
    <cellStyle name="Normal 6 5 2 4 5" xfId="5444" xr:uid="{CA701299-82AD-4E54-9FF9-EAC6B0D011A6}"/>
    <cellStyle name="Normal 6 5 2 4 5 2" xfId="10918" xr:uid="{45D9EE0D-9159-43D4-B834-0DA182045FB3}"/>
    <cellStyle name="Normal 6 5 2 4 5 2 2" xfId="24783" xr:uid="{33BA8660-D206-4BE9-AD1F-E0EA8967927D}"/>
    <cellStyle name="Normal 6 5 2 4 5 3" xfId="19478" xr:uid="{0E844C0E-B638-420A-B1BE-9AD45825969F}"/>
    <cellStyle name="Normal 6 5 2 4 6" xfId="5946" xr:uid="{B1D847C4-7BF8-4242-943C-7E2E96B30033}"/>
    <cellStyle name="Normal 6 5 2 4 6 2" xfId="11420" xr:uid="{548CA0BC-9B2E-46DA-99B4-8DC712ED9D58}"/>
    <cellStyle name="Normal 6 5 2 4 6 2 2" xfId="25285" xr:uid="{79FA57C4-A6A5-4652-9543-B96B53A64861}"/>
    <cellStyle name="Normal 6 5 2 4 6 3" xfId="19980" xr:uid="{A3139466-E2AB-466C-AD60-5F9762C0079D}"/>
    <cellStyle name="Normal 6 5 2 4 7" xfId="2968" xr:uid="{8ED27DD4-9AFB-4E1C-91A5-A76F0F89FA75}"/>
    <cellStyle name="Normal 6 5 2 4 7 2" xfId="17010" xr:uid="{FC52958A-29FE-487F-8111-AF89CDC15FB0}"/>
    <cellStyle name="Normal 6 5 2 4 8" xfId="6886" xr:uid="{2B76AEAF-B057-468F-88E3-36F3336B4406}"/>
    <cellStyle name="Normal 6 5 2 4 8 2" xfId="20757" xr:uid="{737C008B-B2F3-4BBD-9ABB-2435A097DD66}"/>
    <cellStyle name="Normal 6 5 2 4 9" xfId="8410" xr:uid="{DB9BC687-4560-4F52-85DC-458A7CA988D4}"/>
    <cellStyle name="Normal 6 5 2 4 9 2" xfId="22275" xr:uid="{9C5D6521-2632-41FE-B4A8-1B2B18E34A90}"/>
    <cellStyle name="Normal 6 5 2 5" xfId="1498" xr:uid="{008FB570-E494-456F-BDD6-4F23FB444AE0}"/>
    <cellStyle name="Normal 6 5 2 5 2" xfId="4222" xr:uid="{00D249BF-E191-4F18-8DC0-EEEB9E9B338A}"/>
    <cellStyle name="Normal 6 5 2 5 2 2" xfId="9666" xr:uid="{F9C7B775-482D-41C3-B2FF-752DC300029C}"/>
    <cellStyle name="Normal 6 5 2 5 2 2 2" xfId="23531" xr:uid="{170555A5-3BA9-4994-AC6A-D016E4A3A373}"/>
    <cellStyle name="Normal 6 5 2 5 2 3" xfId="18256" xr:uid="{A107F8D2-56ED-49D5-9016-18CED569AEC0}"/>
    <cellStyle name="Normal 6 5 2 5 3" xfId="3212" xr:uid="{9252964A-EB03-4BDE-9656-8E3EB9116FAD}"/>
    <cellStyle name="Normal 6 5 2 5 3 2" xfId="17254" xr:uid="{52C11705-3DE4-4219-B140-A486639704A9}"/>
    <cellStyle name="Normal 6 5 2 5 4" xfId="7144" xr:uid="{B21427E4-9029-4A4E-A0FE-1C0D2EBBB7BF}"/>
    <cellStyle name="Normal 6 5 2 5 4 2" xfId="21015" xr:uid="{CE5490D5-CC52-4313-9395-72A0117DAFB3}"/>
    <cellStyle name="Normal 6 5 2 5 5" xfId="8658" xr:uid="{296F3106-8021-483F-9A35-E6FD7978EAAB}"/>
    <cellStyle name="Normal 6 5 2 5 5 2" xfId="22523" xr:uid="{A4A12823-10CE-4D17-B346-6C5E094E3515}"/>
    <cellStyle name="Normal 6 5 2 5 6" xfId="12278" xr:uid="{296C01F3-32EE-4FEC-90DF-3FF17C7ECDC8}"/>
    <cellStyle name="Normal 6 5 2 5 6 2" xfId="26142" xr:uid="{7BA1DC41-C3C2-4E10-A703-1A330190D3BF}"/>
    <cellStyle name="Normal 6 5 2 5 7" xfId="14023" xr:uid="{DB8064DF-6916-417A-976C-759079F74DB3}"/>
    <cellStyle name="Normal 6 5 2 5 7 2" xfId="27887" xr:uid="{036AFDCB-4E48-4B01-82BF-6EEB09A85AC7}"/>
    <cellStyle name="Normal 6 5 2 5 8" xfId="15571" xr:uid="{338B2886-023B-4093-9B59-2B9569DBFA47}"/>
    <cellStyle name="Normal 6 5 2 6" xfId="2006" xr:uid="{BD113247-9B06-4D75-A23B-5F004CC22E15}"/>
    <cellStyle name="Normal 6 5 2 6 2" xfId="3726" xr:uid="{6C0AF0B2-EE3E-44B9-A803-6CEB2D1E112B}"/>
    <cellStyle name="Normal 6 5 2 6 2 2" xfId="17760" xr:uid="{AF43E9F0-B7BC-455A-92E1-8B9E524BBD26}"/>
    <cellStyle name="Normal 6 5 2 6 3" xfId="7652" xr:uid="{EA609835-1690-48E9-9C7A-A346DA0B7238}"/>
    <cellStyle name="Normal 6 5 2 6 3 2" xfId="21521" xr:uid="{7A7643A8-7CC8-4870-9D73-3A5CB566B27D}"/>
    <cellStyle name="Normal 6 5 2 6 4" xfId="9170" xr:uid="{32C91F65-5211-4D2F-B4A1-E9B6347BD7C4}"/>
    <cellStyle name="Normal 6 5 2 6 4 2" xfId="23035" xr:uid="{378BA7CD-8C30-4BA4-A114-2E3EC62429CD}"/>
    <cellStyle name="Normal 6 5 2 6 5" xfId="12784" xr:uid="{08B326E6-A2E9-4BCE-8DEB-61B5E71C4BA5}"/>
    <cellStyle name="Normal 6 5 2 6 5 2" xfId="26648" xr:uid="{1DE8B711-F3F9-4F48-8819-749C35AA20F8}"/>
    <cellStyle name="Normal 6 5 2 6 6" xfId="14529" xr:uid="{FD37E186-E258-4374-89AC-A75316BF0460}"/>
    <cellStyle name="Normal 6 5 2 6 6 2" xfId="28393" xr:uid="{65583795-8493-43A8-BF5D-8F416A1C291D}"/>
    <cellStyle name="Normal 6 5 2 6 7" xfId="16077" xr:uid="{0A9E7E45-CF06-44A3-B959-92F279D798AD}"/>
    <cellStyle name="Normal 6 5 2 7" xfId="4722" xr:uid="{53C7B7E5-81F5-46E9-95A6-302F24F926E6}"/>
    <cellStyle name="Normal 6 5 2 7 2" xfId="10168" xr:uid="{36168B9B-885B-4532-BEF5-BC629431FBF6}"/>
    <cellStyle name="Normal 6 5 2 7 2 2" xfId="24033" xr:uid="{4D168413-2595-4BBE-8FBE-5BA424056B84}"/>
    <cellStyle name="Normal 6 5 2 7 3" xfId="18756" xr:uid="{2246A900-4169-49B2-BF21-C358774246EA}"/>
    <cellStyle name="Normal 6 5 2 8" xfId="5196" xr:uid="{73ADF535-3C45-4457-9584-679140F91523}"/>
    <cellStyle name="Normal 6 5 2 8 2" xfId="10670" xr:uid="{8FBA136A-BF3D-4D36-993F-827745EB9530}"/>
    <cellStyle name="Normal 6 5 2 8 2 2" xfId="24535" xr:uid="{AB6C49DB-BBE5-4A04-9AB8-2FA62CD8EA24}"/>
    <cellStyle name="Normal 6 5 2 8 3" xfId="19230" xr:uid="{3A7D3366-4BAD-4822-B19E-8EB1EDC5D31B}"/>
    <cellStyle name="Normal 6 5 2 9" xfId="5698" xr:uid="{233D6AAA-D765-45D6-9619-B2540E31E36D}"/>
    <cellStyle name="Normal 6 5 2 9 2" xfId="11172" xr:uid="{F3CE3091-B6B2-4814-850D-1960CE684B63}"/>
    <cellStyle name="Normal 6 5 2 9 2 2" xfId="25037" xr:uid="{51865771-4AA5-43DC-B13E-514AAC6197DF}"/>
    <cellStyle name="Normal 6 5 2 9 3" xfId="19732" xr:uid="{24659CD8-6423-4202-95DC-A231CC92728A}"/>
    <cellStyle name="Normal 6 5 3" xfId="1012" xr:uid="{223A5B50-C645-4706-B007-391176DD09DD}"/>
    <cellStyle name="Normal 6 5 3 10" xfId="2756" xr:uid="{7BA4C302-4518-4B61-BFEC-272F41F26A19}"/>
    <cellStyle name="Normal 6 5 3 10 2" xfId="16798" xr:uid="{394BAE06-9A5E-4D4F-8511-D2898855757A}"/>
    <cellStyle name="Normal 6 5 3 11" xfId="6658" xr:uid="{CC74A8DD-CACA-4967-899C-B8461514229C}"/>
    <cellStyle name="Normal 6 5 3 11 2" xfId="20529" xr:uid="{B618B27E-3158-4180-A582-E783D699D11D}"/>
    <cellStyle name="Normal 6 5 3 12" xfId="8182" xr:uid="{9E8109B1-AE7C-4F4E-BF9F-93CEB4AC3E00}"/>
    <cellStyle name="Normal 6 5 3 12 2" xfId="22047" xr:uid="{CF378CDD-8E81-4EEE-A33B-654EDFF4DE1B}"/>
    <cellStyle name="Normal 6 5 3 13" xfId="11792" xr:uid="{2033A84B-AE59-4BD3-9708-01E54F71EB2F}"/>
    <cellStyle name="Normal 6 5 3 13 2" xfId="25656" xr:uid="{4E8E86DD-E1EB-477D-95AB-A144CB894183}"/>
    <cellStyle name="Normal 6 5 3 14" xfId="13537" xr:uid="{2C294E3C-511D-4428-AAC8-A1E05F5DC26A}"/>
    <cellStyle name="Normal 6 5 3 14 2" xfId="27401" xr:uid="{D1B590AD-A9BC-4307-A006-FE4DCE8827B4}"/>
    <cellStyle name="Normal 6 5 3 15" xfId="15085" xr:uid="{4F36C136-9251-41B2-9380-2DD5CD656E63}"/>
    <cellStyle name="Normal 6 5 3 2" xfId="1068" xr:uid="{7464FBC6-A96E-4E30-86E6-468334989074}"/>
    <cellStyle name="Normal 6 5 3 2 10" xfId="6714" xr:uid="{3779987D-299C-47C3-BC85-D0CF353D87B9}"/>
    <cellStyle name="Normal 6 5 3 2 10 2" xfId="20585" xr:uid="{39219CE0-18C1-4C4A-916B-DCA30203BC9C}"/>
    <cellStyle name="Normal 6 5 3 2 11" xfId="8238" xr:uid="{ABE20A44-6F1F-4996-9DB1-6366B5CECFAB}"/>
    <cellStyle name="Normal 6 5 3 2 11 2" xfId="22103" xr:uid="{B0673B6C-EEBD-4627-AFCD-7EF8396D7E94}"/>
    <cellStyle name="Normal 6 5 3 2 12" xfId="11848" xr:uid="{EEDFD902-DEF2-4240-AB76-96E89B3D6144}"/>
    <cellStyle name="Normal 6 5 3 2 12 2" xfId="25712" xr:uid="{9C99DD57-8033-4C99-90FD-DFECF1E74B25}"/>
    <cellStyle name="Normal 6 5 3 2 13" xfId="13593" xr:uid="{4155ECB2-38FC-448A-B40B-9C5949B7C505}"/>
    <cellStyle name="Normal 6 5 3 2 13 2" xfId="27457" xr:uid="{B7C369B8-928A-4BF9-BE6C-B3FDEAFA44EF}"/>
    <cellStyle name="Normal 6 5 3 2 14" xfId="15141" xr:uid="{3EA613C4-0B22-4CEE-8653-EF5C04963B7F}"/>
    <cellStyle name="Normal 6 5 3 2 2" xfId="1192" xr:uid="{B157E00A-F6C8-4F17-84CE-118855321B18}"/>
    <cellStyle name="Normal 6 5 3 2 2 10" xfId="8362" xr:uid="{DBD16B0F-6541-4F93-8066-65F796AE30E7}"/>
    <cellStyle name="Normal 6 5 3 2 2 10 2" xfId="22227" xr:uid="{C2D43E3E-3750-46A0-8EA0-DC7B4E7A46C0}"/>
    <cellStyle name="Normal 6 5 3 2 2 11" xfId="11972" xr:uid="{65FE9319-83AD-4608-BAA5-C638D488C80F}"/>
    <cellStyle name="Normal 6 5 3 2 2 11 2" xfId="25836" xr:uid="{544E4335-627F-4E60-A079-C37ACC70665F}"/>
    <cellStyle name="Normal 6 5 3 2 2 12" xfId="13717" xr:uid="{A077C20D-8E24-4041-9C8F-B534B6E24910}"/>
    <cellStyle name="Normal 6 5 3 2 2 12 2" xfId="27581" xr:uid="{1FC4B270-2EC2-4230-A471-A8F5C7C8C5E4}"/>
    <cellStyle name="Normal 6 5 3 2 2 13" xfId="15265" xr:uid="{C8EE2A2C-83C4-4F7C-A37A-2D03BAF7D8C2}"/>
    <cellStyle name="Normal 6 5 3 2 2 2" xfId="1440" xr:uid="{D17BC5C6-821A-4092-88C3-CBD26A259A91}"/>
    <cellStyle name="Normal 6 5 3 2 2 2 10" xfId="12220" xr:uid="{589CE58A-5552-4114-AFDF-72B0DDD992C4}"/>
    <cellStyle name="Normal 6 5 3 2 2 2 10 2" xfId="26084" xr:uid="{AB331F97-C330-4137-B61E-88E98CB65442}"/>
    <cellStyle name="Normal 6 5 3 2 2 2 11" xfId="13965" xr:uid="{F870D4A6-0E0E-454B-8DD9-1FC7384C336B}"/>
    <cellStyle name="Normal 6 5 3 2 2 2 11 2" xfId="27829" xr:uid="{9EBF2712-AAB6-43A8-B524-7B4537D18868}"/>
    <cellStyle name="Normal 6 5 3 2 2 2 12" xfId="15513" xr:uid="{31EA9729-1F45-43D9-8AED-358697A8701B}"/>
    <cellStyle name="Normal 6 5 3 2 2 2 2" xfId="1946" xr:uid="{4834C969-18CE-4765-8CC9-4FCCB519031E}"/>
    <cellStyle name="Normal 6 5 3 2 2 2 2 2" xfId="4668" xr:uid="{ED58A009-7838-4217-9675-D52AE84F82CF}"/>
    <cellStyle name="Normal 6 5 3 2 2 2 2 2 2" xfId="10114" xr:uid="{EA511892-D902-4A89-A46F-D45DFFED84B0}"/>
    <cellStyle name="Normal 6 5 3 2 2 2 2 2 2 2" xfId="23979" xr:uid="{FD87C38E-C646-4898-84AD-2A46B592B2FF}"/>
    <cellStyle name="Normal 6 5 3 2 2 2 2 2 3" xfId="18702" xr:uid="{9C43591B-EF40-42AB-AC43-CE4B87B590B9}"/>
    <cellStyle name="Normal 6 5 3 2 2 2 2 3" xfId="3658" xr:uid="{CDDA1587-29C3-4000-809E-773813C952F9}"/>
    <cellStyle name="Normal 6 5 3 2 2 2 2 3 2" xfId="17700" xr:uid="{061C0FB9-379E-4361-AD29-2455AA6E24A7}"/>
    <cellStyle name="Normal 6 5 3 2 2 2 2 4" xfId="7592" xr:uid="{FA0CE4E2-8C02-4D19-ADE3-379E06CD9229}"/>
    <cellStyle name="Normal 6 5 3 2 2 2 2 4 2" xfId="21463" xr:uid="{22E75A2C-0CC7-4980-91F5-1A7C6AB6FA24}"/>
    <cellStyle name="Normal 6 5 3 2 2 2 2 5" xfId="9106" xr:uid="{993DFB4A-6359-4769-B0F9-FF18F6E7A24B}"/>
    <cellStyle name="Normal 6 5 3 2 2 2 2 5 2" xfId="22971" xr:uid="{325E4297-D19E-4EC6-B2C8-54E37E417ECE}"/>
    <cellStyle name="Normal 6 5 3 2 2 2 2 6" xfId="12726" xr:uid="{ABE6858C-AF5F-4C4E-8C63-B45C05DC59E3}"/>
    <cellStyle name="Normal 6 5 3 2 2 2 2 6 2" xfId="26590" xr:uid="{5CCA8F4F-5E2C-42FC-8ADC-8AD78A54BA62}"/>
    <cellStyle name="Normal 6 5 3 2 2 2 2 7" xfId="14471" xr:uid="{207EF13F-D48C-4277-A84B-82AB13828B66}"/>
    <cellStyle name="Normal 6 5 3 2 2 2 2 7 2" xfId="28335" xr:uid="{E2B77ACA-3100-4998-8FD4-478CD9E66C5C}"/>
    <cellStyle name="Normal 6 5 3 2 2 2 2 8" xfId="16019" xr:uid="{AD2D6F7E-C01F-41D8-840A-C8289F7BED14}"/>
    <cellStyle name="Normal 6 5 3 2 2 2 3" xfId="2454" xr:uid="{B397CC2D-CD98-46ED-AA07-8CCB51563746}"/>
    <cellStyle name="Normal 6 5 3 2 2 2 3 2" xfId="4174" xr:uid="{E196E356-8203-4947-A2E8-E586A59E2078}"/>
    <cellStyle name="Normal 6 5 3 2 2 2 3 2 2" xfId="18208" xr:uid="{BD0F112F-9DAC-4635-ABD4-951947BB3A91}"/>
    <cellStyle name="Normal 6 5 3 2 2 2 3 3" xfId="8100" xr:uid="{5DD33CCC-4EA4-4768-9D38-D6914D8A2822}"/>
    <cellStyle name="Normal 6 5 3 2 2 2 3 3 2" xfId="21969" xr:uid="{0EBA858F-87E7-4035-AE8E-6B23DA462828}"/>
    <cellStyle name="Normal 6 5 3 2 2 2 3 4" xfId="9618" xr:uid="{C22332F2-B210-4387-BF14-A7365ABA2B42}"/>
    <cellStyle name="Normal 6 5 3 2 2 2 3 4 2" xfId="23483" xr:uid="{4271C544-22BC-4C62-8036-27CD08DDEAD9}"/>
    <cellStyle name="Normal 6 5 3 2 2 2 3 5" xfId="13232" xr:uid="{85F2B80E-F876-4983-AB0D-1DA15D91656A}"/>
    <cellStyle name="Normal 6 5 3 2 2 2 3 5 2" xfId="27096" xr:uid="{BED32E66-6DB6-4C11-B6CC-CCF2A58AA275}"/>
    <cellStyle name="Normal 6 5 3 2 2 2 3 6" xfId="14977" xr:uid="{61122205-0642-4B8F-B2CD-C8200CAA15C7}"/>
    <cellStyle name="Normal 6 5 3 2 2 2 3 6 2" xfId="28841" xr:uid="{E08985A1-0FF5-4718-825B-124BF5363B37}"/>
    <cellStyle name="Normal 6 5 3 2 2 2 3 7" xfId="16525" xr:uid="{DC0115DA-999B-4E54-8755-A4DAEB4F7D4D}"/>
    <cellStyle name="Normal 6 5 3 2 2 2 4" xfId="5146" xr:uid="{299C82D2-7828-4EAE-B504-14A3535EFB13}"/>
    <cellStyle name="Normal 6 5 3 2 2 2 4 2" xfId="10616" xr:uid="{3B199856-D807-4005-A103-221A60A84C65}"/>
    <cellStyle name="Normal 6 5 3 2 2 2 4 2 2" xfId="24481" xr:uid="{ADED903A-4F1A-4227-944D-B02871DC0758}"/>
    <cellStyle name="Normal 6 5 3 2 2 2 4 3" xfId="19180" xr:uid="{B400FED2-50F4-4245-8190-639CAC317DE5}"/>
    <cellStyle name="Normal 6 5 3 2 2 2 5" xfId="5644" xr:uid="{CB9A272A-9540-4904-BC38-52E578F5A589}"/>
    <cellStyle name="Normal 6 5 3 2 2 2 5 2" xfId="11118" xr:uid="{545FE0A3-36D5-4D21-88ED-B483DA131B47}"/>
    <cellStyle name="Normal 6 5 3 2 2 2 5 2 2" xfId="24983" xr:uid="{E30605BD-438B-46B0-A1DA-0039D89F5166}"/>
    <cellStyle name="Normal 6 5 3 2 2 2 5 3" xfId="19678" xr:uid="{12805594-735A-48D4-BF05-767D14D17BCA}"/>
    <cellStyle name="Normal 6 5 3 2 2 2 6" xfId="6146" xr:uid="{2FF6696D-26F5-4F60-B9CB-62CF92FB6D07}"/>
    <cellStyle name="Normal 6 5 3 2 2 2 6 2" xfId="11620" xr:uid="{FAC4C27E-C68A-48BD-B26D-BB0D3CC53EEF}"/>
    <cellStyle name="Normal 6 5 3 2 2 2 6 2 2" xfId="25485" xr:uid="{5C3F76E9-3364-40EB-914A-4EED159F2744}"/>
    <cellStyle name="Normal 6 5 3 2 2 2 6 3" xfId="20180" xr:uid="{EBB0100A-1425-4FA2-B6E3-A715B7E9A58D}"/>
    <cellStyle name="Normal 6 5 3 2 2 2 7" xfId="3164" xr:uid="{7C315A31-8A1B-4506-BC3E-459B88E301F7}"/>
    <cellStyle name="Normal 6 5 3 2 2 2 7 2" xfId="17206" xr:uid="{32F37D19-749E-4EDD-903E-FF2E4D66B9D1}"/>
    <cellStyle name="Normal 6 5 3 2 2 2 8" xfId="7086" xr:uid="{CE5445B1-DA0B-4122-B7C2-B7CFE12FDA91}"/>
    <cellStyle name="Normal 6 5 3 2 2 2 8 2" xfId="20957" xr:uid="{2A5863F7-63F3-4F4C-A70A-324F2D8CA2E7}"/>
    <cellStyle name="Normal 6 5 3 2 2 2 9" xfId="8610" xr:uid="{1B3ECA14-17B7-4B0A-A94D-55A266713F1C}"/>
    <cellStyle name="Normal 6 5 3 2 2 2 9 2" xfId="22475" xr:uid="{8BFC2B0F-6AF4-4935-98EC-76C7843EF5DE}"/>
    <cellStyle name="Normal 6 5 3 2 2 3" xfId="1698" xr:uid="{998D56FD-26B2-4FB3-9EF1-DE2A13832431}"/>
    <cellStyle name="Normal 6 5 3 2 2 3 2" xfId="4420" xr:uid="{3D341EC0-B39E-4F37-9493-B1DF9FBB5CDC}"/>
    <cellStyle name="Normal 6 5 3 2 2 3 2 2" xfId="9866" xr:uid="{14673578-F6EB-419D-9022-68B959FC2CC8}"/>
    <cellStyle name="Normal 6 5 3 2 2 3 2 2 2" xfId="23731" xr:uid="{0E22BC5E-E8F6-46A4-84FF-DB2FCA6DE6C7}"/>
    <cellStyle name="Normal 6 5 3 2 2 3 2 3" xfId="18454" xr:uid="{5AB50B37-8447-4216-88DB-E2CA691EF6E0}"/>
    <cellStyle name="Normal 6 5 3 2 2 3 3" xfId="3410" xr:uid="{50F97D34-341F-42F2-88C4-F0941DF78E2A}"/>
    <cellStyle name="Normal 6 5 3 2 2 3 3 2" xfId="17452" xr:uid="{43A050A7-C222-4542-BCB3-10B93807F2B9}"/>
    <cellStyle name="Normal 6 5 3 2 2 3 4" xfId="7344" xr:uid="{3AD69B1F-B3C0-49F1-BAB2-51B376BBEAD0}"/>
    <cellStyle name="Normal 6 5 3 2 2 3 4 2" xfId="21215" xr:uid="{F33045AA-A9DD-4826-83DB-222467E82BB3}"/>
    <cellStyle name="Normal 6 5 3 2 2 3 5" xfId="8858" xr:uid="{A8B948C4-63FF-4A7A-B753-B2E92B7484EA}"/>
    <cellStyle name="Normal 6 5 3 2 2 3 5 2" xfId="22723" xr:uid="{A77DB6CC-72EE-4BDF-82F0-75A5895752E9}"/>
    <cellStyle name="Normal 6 5 3 2 2 3 6" xfId="12478" xr:uid="{3B568CD2-6B69-4F8F-862B-55174EB90636}"/>
    <cellStyle name="Normal 6 5 3 2 2 3 6 2" xfId="26342" xr:uid="{4BF37A9D-5A3E-45C4-9861-4491B3E94F23}"/>
    <cellStyle name="Normal 6 5 3 2 2 3 7" xfId="14223" xr:uid="{4CCC2BC4-3F49-4D4B-9F14-C5A8B285E772}"/>
    <cellStyle name="Normal 6 5 3 2 2 3 7 2" xfId="28087" xr:uid="{1122A82B-540B-48FE-90BB-EE08ADE0A640}"/>
    <cellStyle name="Normal 6 5 3 2 2 3 8" xfId="15771" xr:uid="{F186796B-9DD6-4F1C-A231-D6E26E65B80F}"/>
    <cellStyle name="Normal 6 5 3 2 2 4" xfId="2206" xr:uid="{125F5EF4-2159-4F9C-B457-AA156274E204}"/>
    <cellStyle name="Normal 6 5 3 2 2 4 2" xfId="3926" xr:uid="{4CA6A253-DB8A-4F53-B948-E1A96ED0D78C}"/>
    <cellStyle name="Normal 6 5 3 2 2 4 2 2" xfId="17960" xr:uid="{0BD3372F-34FC-4D9C-AB47-E1491C92EA34}"/>
    <cellStyle name="Normal 6 5 3 2 2 4 3" xfId="7852" xr:uid="{7F72E2D3-6966-47BE-8A00-370585DD982C}"/>
    <cellStyle name="Normal 6 5 3 2 2 4 3 2" xfId="21721" xr:uid="{EB777EB3-D5AB-42FD-9B00-FA7C036CC889}"/>
    <cellStyle name="Normal 6 5 3 2 2 4 4" xfId="9370" xr:uid="{17CA04C1-19DC-41BF-9150-DF32544EDB22}"/>
    <cellStyle name="Normal 6 5 3 2 2 4 4 2" xfId="23235" xr:uid="{399BB8F8-EB02-4EBE-BCEF-FEDD812B9545}"/>
    <cellStyle name="Normal 6 5 3 2 2 4 5" xfId="12984" xr:uid="{AE2CA47A-7E41-45C1-A40B-D20EAC60DAD3}"/>
    <cellStyle name="Normal 6 5 3 2 2 4 5 2" xfId="26848" xr:uid="{64CCD4C3-1DCA-4A3B-91EE-EF4465D7C29B}"/>
    <cellStyle name="Normal 6 5 3 2 2 4 6" xfId="14729" xr:uid="{239748C2-5B22-4FE6-AFFF-B11BF03D5F6B}"/>
    <cellStyle name="Normal 6 5 3 2 2 4 6 2" xfId="28593" xr:uid="{1A89EE6B-99D9-4110-AB99-FC406B854196}"/>
    <cellStyle name="Normal 6 5 3 2 2 4 7" xfId="16277" xr:uid="{CB808A8B-9C4C-47A3-9B07-13D33FB5C88A}"/>
    <cellStyle name="Normal 6 5 3 2 2 5" xfId="4906" xr:uid="{63ACDF54-15E0-4F3A-BB4F-1ECD7E33F8BF}"/>
    <cellStyle name="Normal 6 5 3 2 2 5 2" xfId="10368" xr:uid="{5763BDC9-3646-4BC4-B130-8A1044BE0298}"/>
    <cellStyle name="Normal 6 5 3 2 2 5 2 2" xfId="24233" xr:uid="{F3A64BCE-E4D7-4205-8378-E65764B106D3}"/>
    <cellStyle name="Normal 6 5 3 2 2 5 3" xfId="18940" xr:uid="{6B78D0D6-CA60-451A-8C75-0162E078EC1F}"/>
    <cellStyle name="Normal 6 5 3 2 2 6" xfId="5396" xr:uid="{3CDE2000-7C6F-4F7D-8527-5BF5CF12E9EB}"/>
    <cellStyle name="Normal 6 5 3 2 2 6 2" xfId="10870" xr:uid="{92325EF3-E365-4CA6-A585-7837DB26E780}"/>
    <cellStyle name="Normal 6 5 3 2 2 6 2 2" xfId="24735" xr:uid="{9B6E16BC-3E22-454D-8D1F-1D8EA088C5EC}"/>
    <cellStyle name="Normal 6 5 3 2 2 6 3" xfId="19430" xr:uid="{108566B4-D3DE-45B7-98AC-F3515D1FB51D}"/>
    <cellStyle name="Normal 6 5 3 2 2 7" xfId="5898" xr:uid="{EA73887D-73C1-48BA-812D-57B191ED1370}"/>
    <cellStyle name="Normal 6 5 3 2 2 7 2" xfId="11372" xr:uid="{DCC9FB7B-723B-4258-9C65-5746A468EDCF}"/>
    <cellStyle name="Normal 6 5 3 2 2 7 2 2" xfId="25237" xr:uid="{90DA1960-F146-4D56-909E-F3F67B2E6E1A}"/>
    <cellStyle name="Normal 6 5 3 2 2 7 3" xfId="19932" xr:uid="{6685AD3E-9C82-41D6-977C-A72AAE4F1BB4}"/>
    <cellStyle name="Normal 6 5 3 2 2 8" xfId="2922" xr:uid="{9C61DF1B-81C4-4AA9-A3DD-3A6C1666C427}"/>
    <cellStyle name="Normal 6 5 3 2 2 8 2" xfId="16964" xr:uid="{8E25B456-C55F-4305-82A8-D35733700DF6}"/>
    <cellStyle name="Normal 6 5 3 2 2 9" xfId="6838" xr:uid="{4778E76A-341C-4FDF-93A4-B2A8E748EF54}"/>
    <cellStyle name="Normal 6 5 3 2 2 9 2" xfId="20709" xr:uid="{BE986889-C2C7-4337-9B6F-77B2E54F9ED0}"/>
    <cellStyle name="Normal 6 5 3 2 3" xfId="1316" xr:uid="{A456B3C1-6EEB-4BEE-81DD-144E4972AEFF}"/>
    <cellStyle name="Normal 6 5 3 2 3 10" xfId="12096" xr:uid="{86CF4BF6-26D9-430F-90DC-1D16D687F600}"/>
    <cellStyle name="Normal 6 5 3 2 3 10 2" xfId="25960" xr:uid="{DDE001DD-6B46-4B06-9289-C74D6A00B5F6}"/>
    <cellStyle name="Normal 6 5 3 2 3 11" xfId="13841" xr:uid="{B87E7BCF-0433-4AEC-AF04-0C02EC2BA70E}"/>
    <cellStyle name="Normal 6 5 3 2 3 11 2" xfId="27705" xr:uid="{F924C067-90EE-4B40-A87F-D33211100759}"/>
    <cellStyle name="Normal 6 5 3 2 3 12" xfId="15389" xr:uid="{F761BAC8-664D-40B6-AB61-A069968FCD17}"/>
    <cellStyle name="Normal 6 5 3 2 3 2" xfId="1822" xr:uid="{F3A8A53B-3B02-4A2F-92D1-E76FB0C07F57}"/>
    <cellStyle name="Normal 6 5 3 2 3 2 2" xfId="4544" xr:uid="{55930BED-A078-4F48-9275-185B8FD0E161}"/>
    <cellStyle name="Normal 6 5 3 2 3 2 2 2" xfId="9990" xr:uid="{70C63032-3C71-4E99-9D46-EE9945B51D42}"/>
    <cellStyle name="Normal 6 5 3 2 3 2 2 2 2" xfId="23855" xr:uid="{5F1D8960-AC02-4783-A8F9-B3926915D19C}"/>
    <cellStyle name="Normal 6 5 3 2 3 2 2 3" xfId="18578" xr:uid="{10719A76-41FA-4430-BF4E-946EEA22303C}"/>
    <cellStyle name="Normal 6 5 3 2 3 2 3" xfId="3534" xr:uid="{5DED823E-9865-43E8-803C-69A75B918096}"/>
    <cellStyle name="Normal 6 5 3 2 3 2 3 2" xfId="17576" xr:uid="{A80CACBE-A9E7-4F9A-B0AA-C8220D665FF9}"/>
    <cellStyle name="Normal 6 5 3 2 3 2 4" xfId="7468" xr:uid="{3AB0EDE4-86EE-4996-84E4-5F5A171BF66A}"/>
    <cellStyle name="Normal 6 5 3 2 3 2 4 2" xfId="21339" xr:uid="{83FAD46D-7E4D-4B77-BDCD-7846B40FB0D2}"/>
    <cellStyle name="Normal 6 5 3 2 3 2 5" xfId="8982" xr:uid="{EB6C262C-0E11-4C24-A46B-95E651929821}"/>
    <cellStyle name="Normal 6 5 3 2 3 2 5 2" xfId="22847" xr:uid="{49FD04EB-054E-4278-97B0-BDAFE4D5DCD8}"/>
    <cellStyle name="Normal 6 5 3 2 3 2 6" xfId="12602" xr:uid="{3965F3D6-F600-4C00-84DC-A4071F1CA224}"/>
    <cellStyle name="Normal 6 5 3 2 3 2 6 2" xfId="26466" xr:uid="{6305F820-4804-4200-91D3-CD9CAB7F820B}"/>
    <cellStyle name="Normal 6 5 3 2 3 2 7" xfId="14347" xr:uid="{1C809287-484A-4648-A45D-351824F5FBBA}"/>
    <cellStyle name="Normal 6 5 3 2 3 2 7 2" xfId="28211" xr:uid="{73B39D03-6D8E-43C5-964B-D5C5B5ADD781}"/>
    <cellStyle name="Normal 6 5 3 2 3 2 8" xfId="15895" xr:uid="{738E8D90-5AB3-461A-846E-DFE9EAC04860}"/>
    <cellStyle name="Normal 6 5 3 2 3 3" xfId="2330" xr:uid="{927273F0-E9C9-42C1-B269-6EA57204EBEB}"/>
    <cellStyle name="Normal 6 5 3 2 3 3 2" xfId="4050" xr:uid="{44A49A96-2017-4753-B2C5-CCD743B18C19}"/>
    <cellStyle name="Normal 6 5 3 2 3 3 2 2" xfId="18084" xr:uid="{9EB09F3E-0CED-4CCA-AB82-DDA8E0EED9ED}"/>
    <cellStyle name="Normal 6 5 3 2 3 3 3" xfId="7976" xr:uid="{CCEEE4AE-41DB-45F6-913F-743745FE7852}"/>
    <cellStyle name="Normal 6 5 3 2 3 3 3 2" xfId="21845" xr:uid="{5A1612EF-B227-455E-A577-60314A1F9A37}"/>
    <cellStyle name="Normal 6 5 3 2 3 3 4" xfId="9494" xr:uid="{BBA1FF2D-67CC-40EC-9F44-D74DDF8F41AA}"/>
    <cellStyle name="Normal 6 5 3 2 3 3 4 2" xfId="23359" xr:uid="{5CB9E22B-1C2A-4507-8E97-712CC6DF74B9}"/>
    <cellStyle name="Normal 6 5 3 2 3 3 5" xfId="13108" xr:uid="{C4A5B399-6431-4FA9-8DA9-9A554AE2EC0A}"/>
    <cellStyle name="Normal 6 5 3 2 3 3 5 2" xfId="26972" xr:uid="{46AF469B-8C74-407B-A6A0-9435ACB12C6E}"/>
    <cellStyle name="Normal 6 5 3 2 3 3 6" xfId="14853" xr:uid="{8898D22E-0D63-462D-B5CB-280D38DDC24A}"/>
    <cellStyle name="Normal 6 5 3 2 3 3 6 2" xfId="28717" xr:uid="{C670E1EA-A730-48C5-A8C0-4520A7EC11AC}"/>
    <cellStyle name="Normal 6 5 3 2 3 3 7" xfId="16401" xr:uid="{8D0A99D4-FBC0-499A-98ED-CA29849CDAAA}"/>
    <cellStyle name="Normal 6 5 3 2 3 4" xfId="5022" xr:uid="{8D2677C5-0CD9-49B1-926D-08D37E2C4F3B}"/>
    <cellStyle name="Normal 6 5 3 2 3 4 2" xfId="10492" xr:uid="{52C12D0C-7DFC-4D9A-A693-A45B09E15BDA}"/>
    <cellStyle name="Normal 6 5 3 2 3 4 2 2" xfId="24357" xr:uid="{2AA4E615-4193-4BCA-A31F-2F01E69C13E6}"/>
    <cellStyle name="Normal 6 5 3 2 3 4 3" xfId="19056" xr:uid="{08BA3567-B6EB-4980-B5E1-A51C39F0457A}"/>
    <cellStyle name="Normal 6 5 3 2 3 5" xfId="5520" xr:uid="{16469ACB-AB59-4D44-84C9-3B5D6A48FF7A}"/>
    <cellStyle name="Normal 6 5 3 2 3 5 2" xfId="10994" xr:uid="{43A1CC15-B774-4810-8EC2-EA695B0675D7}"/>
    <cellStyle name="Normal 6 5 3 2 3 5 2 2" xfId="24859" xr:uid="{B75653D3-1F55-4B5E-BA1A-73F1B8128167}"/>
    <cellStyle name="Normal 6 5 3 2 3 5 3" xfId="19554" xr:uid="{28B9FE1A-6A1C-4AFB-A9C1-4670BC75C12C}"/>
    <cellStyle name="Normal 6 5 3 2 3 6" xfId="6022" xr:uid="{36F15BC1-118C-4ADF-ACE4-93F871C9B823}"/>
    <cellStyle name="Normal 6 5 3 2 3 6 2" xfId="11496" xr:uid="{BD9CEA81-1719-4C0B-A4FD-9576E33E9E2A}"/>
    <cellStyle name="Normal 6 5 3 2 3 6 2 2" xfId="25361" xr:uid="{04322035-2811-4FF0-971B-084A43C88999}"/>
    <cellStyle name="Normal 6 5 3 2 3 6 3" xfId="20056" xr:uid="{C42975E2-67B0-4AB7-85BC-E5FC50A93CFE}"/>
    <cellStyle name="Normal 6 5 3 2 3 7" xfId="3040" xr:uid="{EA62A51C-169B-4E00-BBE2-565EAE6A0DDB}"/>
    <cellStyle name="Normal 6 5 3 2 3 7 2" xfId="17082" xr:uid="{4023FC0B-DC8B-4ABE-B0AA-472FCA890FB4}"/>
    <cellStyle name="Normal 6 5 3 2 3 8" xfId="6962" xr:uid="{FB68F620-859B-4274-A9F4-80B41BF8C397}"/>
    <cellStyle name="Normal 6 5 3 2 3 8 2" xfId="20833" xr:uid="{E9718B75-0E98-4DF1-9CF0-5E32A8AE45EE}"/>
    <cellStyle name="Normal 6 5 3 2 3 9" xfId="8486" xr:uid="{6B5ADA59-9A31-4FE0-A2E4-092AD7DDC32D}"/>
    <cellStyle name="Normal 6 5 3 2 3 9 2" xfId="22351" xr:uid="{6B438847-72F4-422A-A462-49FAA510C442}"/>
    <cellStyle name="Normal 6 5 3 2 4" xfId="1574" xr:uid="{471EB239-2DC8-4572-87FD-CC385F4FBE6D}"/>
    <cellStyle name="Normal 6 5 3 2 4 2" xfId="4296" xr:uid="{1A4DD022-4345-4D65-A1C3-9FDAAD1CC100}"/>
    <cellStyle name="Normal 6 5 3 2 4 2 2" xfId="9742" xr:uid="{B465E32E-9B37-4130-A8CB-C285B4052AFF}"/>
    <cellStyle name="Normal 6 5 3 2 4 2 2 2" xfId="23607" xr:uid="{E186D8E8-CBDC-41B9-A176-4BA0BA8B3EAA}"/>
    <cellStyle name="Normal 6 5 3 2 4 2 3" xfId="18330" xr:uid="{1C61880F-A74A-4444-95B8-D7E60B94BF11}"/>
    <cellStyle name="Normal 6 5 3 2 4 3" xfId="3286" xr:uid="{7D3A3CCA-73EE-4970-A71F-2C7FCB7CF6DB}"/>
    <cellStyle name="Normal 6 5 3 2 4 3 2" xfId="17328" xr:uid="{794D382E-3BFC-4E34-A429-0FFCA8BA1E10}"/>
    <cellStyle name="Normal 6 5 3 2 4 4" xfId="7220" xr:uid="{64E450DB-DE3F-4B79-823F-DD176EA7C1A6}"/>
    <cellStyle name="Normal 6 5 3 2 4 4 2" xfId="21091" xr:uid="{43F13A3E-29DD-48C2-9AF5-620536A05871}"/>
    <cellStyle name="Normal 6 5 3 2 4 5" xfId="8734" xr:uid="{3F74D7DA-074D-4BCC-9DC7-19054B21CAFF}"/>
    <cellStyle name="Normal 6 5 3 2 4 5 2" xfId="22599" xr:uid="{48F87FA9-6926-4305-8263-53BE1D04A792}"/>
    <cellStyle name="Normal 6 5 3 2 4 6" xfId="12354" xr:uid="{089E76C8-BCF7-4FB9-8BBF-B859A0699DEE}"/>
    <cellStyle name="Normal 6 5 3 2 4 6 2" xfId="26218" xr:uid="{790D9F51-7879-407F-BE94-8D3E8AD037F8}"/>
    <cellStyle name="Normal 6 5 3 2 4 7" xfId="14099" xr:uid="{7B1C78C1-3909-4974-B7F6-F384B9CDDB09}"/>
    <cellStyle name="Normal 6 5 3 2 4 7 2" xfId="27963" xr:uid="{55EE2862-9917-4885-B2C8-10258632FFC7}"/>
    <cellStyle name="Normal 6 5 3 2 4 8" xfId="15647" xr:uid="{87A6C367-9384-4DE8-AC82-D6677C07C87F}"/>
    <cellStyle name="Normal 6 5 3 2 5" xfId="2082" xr:uid="{08F13E2F-C0C0-407B-BBC5-5B5A2FF0ECF5}"/>
    <cellStyle name="Normal 6 5 3 2 5 2" xfId="3802" xr:uid="{1B303BC5-B21F-4FAD-A277-5DBF349C9B09}"/>
    <cellStyle name="Normal 6 5 3 2 5 2 2" xfId="17836" xr:uid="{9E739C6D-3A12-46F3-8556-8018A9DD88B2}"/>
    <cellStyle name="Normal 6 5 3 2 5 3" xfId="7728" xr:uid="{D67C3445-3332-4A31-8DD2-0F1A5F462CB7}"/>
    <cellStyle name="Normal 6 5 3 2 5 3 2" xfId="21597" xr:uid="{EBE6A0BF-2734-4FCC-A8D1-BC9706131477}"/>
    <cellStyle name="Normal 6 5 3 2 5 4" xfId="9246" xr:uid="{8C50F1CE-0DE2-49E6-9CB4-E022FCE69C17}"/>
    <cellStyle name="Normal 6 5 3 2 5 4 2" xfId="23111" xr:uid="{848DB5A1-C395-4ACC-8BF5-EE40414655F5}"/>
    <cellStyle name="Normal 6 5 3 2 5 5" xfId="12860" xr:uid="{1C5CFE19-EE99-4C25-9D78-81A40DF15BCA}"/>
    <cellStyle name="Normal 6 5 3 2 5 5 2" xfId="26724" xr:uid="{1470928B-EC74-4D66-A23B-9B3DBE3B6E5B}"/>
    <cellStyle name="Normal 6 5 3 2 5 6" xfId="14605" xr:uid="{3233CC0F-3635-473F-B0E4-53E72F38A460}"/>
    <cellStyle name="Normal 6 5 3 2 5 6 2" xfId="28469" xr:uid="{2931E8F4-FF00-4A63-B94B-299C2C618EE7}"/>
    <cellStyle name="Normal 6 5 3 2 5 7" xfId="16153" xr:uid="{14F57DD1-571A-45B1-85D5-5D2F7AC3AB01}"/>
    <cellStyle name="Normal 6 5 3 2 6" xfId="4790" xr:uid="{473E08F8-E133-44FE-9D75-3CABE2F3A459}"/>
    <cellStyle name="Normal 6 5 3 2 6 2" xfId="10244" xr:uid="{4A9F3C60-A1DD-4235-8066-160EF453BBDE}"/>
    <cellStyle name="Normal 6 5 3 2 6 2 2" xfId="24109" xr:uid="{A9945F61-859C-42B8-88A6-2A149D777EF6}"/>
    <cellStyle name="Normal 6 5 3 2 6 3" xfId="18824" xr:uid="{60B5BC33-E25C-4A23-AB2E-8532651B2729}"/>
    <cellStyle name="Normal 6 5 3 2 7" xfId="5272" xr:uid="{2D4E43E7-1F20-4A2B-9B65-6C4766C35968}"/>
    <cellStyle name="Normal 6 5 3 2 7 2" xfId="10746" xr:uid="{CF82234E-1CD6-4B3E-827E-BC1498003D50}"/>
    <cellStyle name="Normal 6 5 3 2 7 2 2" xfId="24611" xr:uid="{25F2C25B-913B-438D-A4F4-879B90939961}"/>
    <cellStyle name="Normal 6 5 3 2 7 3" xfId="19306" xr:uid="{FF274BA6-16FE-4378-BA14-DDC1087CA422}"/>
    <cellStyle name="Normal 6 5 3 2 8" xfId="5774" xr:uid="{057F5950-7D1C-46D8-8D5F-90029A734569}"/>
    <cellStyle name="Normal 6 5 3 2 8 2" xfId="11248" xr:uid="{0C003447-6A62-4FB3-A17D-2C7E0C035397}"/>
    <cellStyle name="Normal 6 5 3 2 8 2 2" xfId="25113" xr:uid="{99613C47-2ED3-4DCE-A50A-FC98F7A15383}"/>
    <cellStyle name="Normal 6 5 3 2 8 3" xfId="19808" xr:uid="{90167052-D3C3-4752-86FE-8FAE3CD39DC6}"/>
    <cellStyle name="Normal 6 5 3 2 9" xfId="2806" xr:uid="{E51096FD-98F6-4EDD-9C53-0A77E6C865DD}"/>
    <cellStyle name="Normal 6 5 3 2 9 2" xfId="16848" xr:uid="{925CDB5B-2283-4BF0-8AEF-14F62DEC8D34}"/>
    <cellStyle name="Normal 6 5 3 3" xfId="1136" xr:uid="{27BBE2DE-F67F-4DC3-BBF0-8454052D0158}"/>
    <cellStyle name="Normal 6 5 3 3 10" xfId="8306" xr:uid="{692E7B4D-CB80-4CC8-B7B4-236A03B10466}"/>
    <cellStyle name="Normal 6 5 3 3 10 2" xfId="22171" xr:uid="{9F2C7738-A43F-481E-83C7-A577DCCE18C5}"/>
    <cellStyle name="Normal 6 5 3 3 11" xfId="11916" xr:uid="{B18E7881-8BDC-4C38-BF7D-81CDAB818643}"/>
    <cellStyle name="Normal 6 5 3 3 11 2" xfId="25780" xr:uid="{0EC0305D-8ACC-4FAC-9FAC-718059C02ABE}"/>
    <cellStyle name="Normal 6 5 3 3 12" xfId="13661" xr:uid="{06D2B8C3-BD43-49EA-B825-0F3236FD25CD}"/>
    <cellStyle name="Normal 6 5 3 3 12 2" xfId="27525" xr:uid="{6BA15A3A-2BAF-4500-BC93-EA10068BAA54}"/>
    <cellStyle name="Normal 6 5 3 3 13" xfId="15209" xr:uid="{AB428E77-599B-4880-82D1-E165DADE83F8}"/>
    <cellStyle name="Normal 6 5 3 3 2" xfId="1384" xr:uid="{0D024E69-77D1-4A55-869A-4AED609E5067}"/>
    <cellStyle name="Normal 6 5 3 3 2 10" xfId="12164" xr:uid="{5F54EFDC-E3B0-4E15-8DD2-625B9E3FDFAD}"/>
    <cellStyle name="Normal 6 5 3 3 2 10 2" xfId="26028" xr:uid="{F159F3F1-EBAE-49F4-A3C2-62DE718684FA}"/>
    <cellStyle name="Normal 6 5 3 3 2 11" xfId="13909" xr:uid="{9733E42D-3B90-4CE7-B40D-2C095A1A4261}"/>
    <cellStyle name="Normal 6 5 3 3 2 11 2" xfId="27773" xr:uid="{8A0638F4-93F4-4E99-9219-537C2C87A66D}"/>
    <cellStyle name="Normal 6 5 3 3 2 12" xfId="15457" xr:uid="{B73CB55A-ED77-46B9-95F1-328D84964658}"/>
    <cellStyle name="Normal 6 5 3 3 2 2" xfId="1890" xr:uid="{4042693A-B140-44A0-995F-3B2E68DE8906}"/>
    <cellStyle name="Normal 6 5 3 3 2 2 2" xfId="4612" xr:uid="{1018CBF1-DB8A-4557-AEF1-C0CDEC06F63C}"/>
    <cellStyle name="Normal 6 5 3 3 2 2 2 2" xfId="10058" xr:uid="{C63D1819-B559-4E0E-B4B6-C01E34020B97}"/>
    <cellStyle name="Normal 6 5 3 3 2 2 2 2 2" xfId="23923" xr:uid="{401A88E1-3E1C-458B-BD81-27F4BCE42C9F}"/>
    <cellStyle name="Normal 6 5 3 3 2 2 2 3" xfId="18646" xr:uid="{74BB6DA8-14AD-4732-8B9E-E19281637F58}"/>
    <cellStyle name="Normal 6 5 3 3 2 2 3" xfId="3602" xr:uid="{6BDBD6D7-82D5-4535-831A-42C69D0FF94E}"/>
    <cellStyle name="Normal 6 5 3 3 2 2 3 2" xfId="17644" xr:uid="{0D77C3A0-EB82-4522-8E93-C98D779C338D}"/>
    <cellStyle name="Normal 6 5 3 3 2 2 4" xfId="7536" xr:uid="{7AD7E308-4378-489C-B4D8-EEA4D8C332B7}"/>
    <cellStyle name="Normal 6 5 3 3 2 2 4 2" xfId="21407" xr:uid="{742A96D1-B8A1-484A-8611-7B6E185EF5F8}"/>
    <cellStyle name="Normal 6 5 3 3 2 2 5" xfId="9050" xr:uid="{94CC7B76-8DB7-4CAF-BEA3-BD018554CAB7}"/>
    <cellStyle name="Normal 6 5 3 3 2 2 5 2" xfId="22915" xr:uid="{1E624887-BF74-4C95-A5B7-BBD8900F0162}"/>
    <cellStyle name="Normal 6 5 3 3 2 2 6" xfId="12670" xr:uid="{2F8F8F70-D58B-4CA8-A8DC-2FBF704BEF6E}"/>
    <cellStyle name="Normal 6 5 3 3 2 2 6 2" xfId="26534" xr:uid="{552015B4-5A7D-4AC8-AFA2-135AAF3805A7}"/>
    <cellStyle name="Normal 6 5 3 3 2 2 7" xfId="14415" xr:uid="{D90E700B-8E8B-46F3-BC97-7474BA2C5DAE}"/>
    <cellStyle name="Normal 6 5 3 3 2 2 7 2" xfId="28279" xr:uid="{4BA94918-AD60-4F5B-8DEB-A39EA05A3B2D}"/>
    <cellStyle name="Normal 6 5 3 3 2 2 8" xfId="15963" xr:uid="{B1D7DE11-8F49-43C2-AEAF-CC17659B6417}"/>
    <cellStyle name="Normal 6 5 3 3 2 3" xfId="2398" xr:uid="{477A3BB4-48CF-41C2-A3FE-7208DB7E86E3}"/>
    <cellStyle name="Normal 6 5 3 3 2 3 2" xfId="4118" xr:uid="{1671CE83-0D2F-4D33-A3B1-E7AE2199D7CE}"/>
    <cellStyle name="Normal 6 5 3 3 2 3 2 2" xfId="18152" xr:uid="{A8D64D08-59E0-4672-A24D-F455E667C7CA}"/>
    <cellStyle name="Normal 6 5 3 3 2 3 3" xfId="8044" xr:uid="{6A70051F-BFA1-445E-99F5-E1DFC0C20BA4}"/>
    <cellStyle name="Normal 6 5 3 3 2 3 3 2" xfId="21913" xr:uid="{3C4F7BD4-E9FD-4B24-869A-281DB0EE90EC}"/>
    <cellStyle name="Normal 6 5 3 3 2 3 4" xfId="9562" xr:uid="{0E98BAC0-3444-4645-AB0A-BB1124E6892F}"/>
    <cellStyle name="Normal 6 5 3 3 2 3 4 2" xfId="23427" xr:uid="{AA3CEFCF-EE14-4004-907F-129F16027EB3}"/>
    <cellStyle name="Normal 6 5 3 3 2 3 5" xfId="13176" xr:uid="{B05FDACE-6B5A-4E39-9F61-15D5B269C254}"/>
    <cellStyle name="Normal 6 5 3 3 2 3 5 2" xfId="27040" xr:uid="{EEA04666-E888-48D3-802F-FDF452E97E25}"/>
    <cellStyle name="Normal 6 5 3 3 2 3 6" xfId="14921" xr:uid="{3B0C1619-A2CB-4E02-A761-3BBC4E4EFC79}"/>
    <cellStyle name="Normal 6 5 3 3 2 3 6 2" xfId="28785" xr:uid="{0281FCC4-78EF-4F80-A13E-C3D580907D39}"/>
    <cellStyle name="Normal 6 5 3 3 2 3 7" xfId="16469" xr:uid="{0247A2C8-7207-4CF1-84C9-7B140236C455}"/>
    <cellStyle name="Normal 6 5 3 3 2 4" xfId="5090" xr:uid="{E8037D47-52DE-42A8-A8CE-5F1CE66B0B08}"/>
    <cellStyle name="Normal 6 5 3 3 2 4 2" xfId="10560" xr:uid="{0E428653-8F21-4343-B53A-6CB75B72EF58}"/>
    <cellStyle name="Normal 6 5 3 3 2 4 2 2" xfId="24425" xr:uid="{E181128F-EA18-485B-BBE4-3D0D14D41353}"/>
    <cellStyle name="Normal 6 5 3 3 2 4 3" xfId="19124" xr:uid="{383114DB-A3C9-433F-86B7-B606C34D0B0A}"/>
    <cellStyle name="Normal 6 5 3 3 2 5" xfId="5588" xr:uid="{D00206A4-BA1D-44CB-9047-368B7DC2A51E}"/>
    <cellStyle name="Normal 6 5 3 3 2 5 2" xfId="11062" xr:uid="{5E944356-7E67-4E5B-9EBA-6C34BC9DAF1F}"/>
    <cellStyle name="Normal 6 5 3 3 2 5 2 2" xfId="24927" xr:uid="{CB35B45F-4244-4B09-ADA4-02EA526EF841}"/>
    <cellStyle name="Normal 6 5 3 3 2 5 3" xfId="19622" xr:uid="{3FD345AF-9E29-4E12-8BA2-97A3F72DDC23}"/>
    <cellStyle name="Normal 6 5 3 3 2 6" xfId="6090" xr:uid="{9F48B518-ABEA-4206-A4B3-6D1D48107B3B}"/>
    <cellStyle name="Normal 6 5 3 3 2 6 2" xfId="11564" xr:uid="{4EFF3C8B-C273-4DF9-AD23-E2F48A041717}"/>
    <cellStyle name="Normal 6 5 3 3 2 6 2 2" xfId="25429" xr:uid="{2802897E-E2BF-4127-876C-78BB9E2EFC57}"/>
    <cellStyle name="Normal 6 5 3 3 2 6 3" xfId="20124" xr:uid="{1C3507E0-1BB9-47D8-80AD-040622A266D4}"/>
    <cellStyle name="Normal 6 5 3 3 2 7" xfId="3108" xr:uid="{4B142575-6C06-4B7E-9B2D-CF3748D585E7}"/>
    <cellStyle name="Normal 6 5 3 3 2 7 2" xfId="17150" xr:uid="{A63E9A7D-A600-4784-8E47-B2A0A6C1E1EF}"/>
    <cellStyle name="Normal 6 5 3 3 2 8" xfId="7030" xr:uid="{EB0DE726-8FA3-4E0A-A369-0DE15E57A86B}"/>
    <cellStyle name="Normal 6 5 3 3 2 8 2" xfId="20901" xr:uid="{DC410B62-2E7E-4531-8E18-5249987177F6}"/>
    <cellStyle name="Normal 6 5 3 3 2 9" xfId="8554" xr:uid="{245A7D48-D977-4433-970D-D089890258C2}"/>
    <cellStyle name="Normal 6 5 3 3 2 9 2" xfId="22419" xr:uid="{FF838802-5682-4D08-8645-65DA80E76C54}"/>
    <cellStyle name="Normal 6 5 3 3 3" xfId="1642" xr:uid="{B4238957-2F7A-428C-A7E0-744119256992}"/>
    <cellStyle name="Normal 6 5 3 3 3 2" xfId="4364" xr:uid="{95F85599-DA1B-48D2-BBC5-1EA178B50510}"/>
    <cellStyle name="Normal 6 5 3 3 3 2 2" xfId="9810" xr:uid="{9922F48B-AC20-4B82-9FDB-A91C7A2F1374}"/>
    <cellStyle name="Normal 6 5 3 3 3 2 2 2" xfId="23675" xr:uid="{D2847750-83E0-48DE-A364-DD625995357E}"/>
    <cellStyle name="Normal 6 5 3 3 3 2 3" xfId="18398" xr:uid="{9825BF00-621A-4D5F-80E7-8BF909C13CFF}"/>
    <cellStyle name="Normal 6 5 3 3 3 3" xfId="3354" xr:uid="{5798C855-F8D0-4FC9-BD77-C50C39BF3D49}"/>
    <cellStyle name="Normal 6 5 3 3 3 3 2" xfId="17396" xr:uid="{4ED242F5-9008-4ECC-8F5E-3FFA9F58E22A}"/>
    <cellStyle name="Normal 6 5 3 3 3 4" xfId="7288" xr:uid="{ABBA96EA-F055-42C3-9E89-D7F94A358B63}"/>
    <cellStyle name="Normal 6 5 3 3 3 4 2" xfId="21159" xr:uid="{50DE16AA-0A16-4F82-8135-C88F7226EB64}"/>
    <cellStyle name="Normal 6 5 3 3 3 5" xfId="8802" xr:uid="{96018303-A87A-4F75-8608-4065FD90D68C}"/>
    <cellStyle name="Normal 6 5 3 3 3 5 2" xfId="22667" xr:uid="{246209BF-5A60-435D-8CB0-C51CC54901CF}"/>
    <cellStyle name="Normal 6 5 3 3 3 6" xfId="12422" xr:uid="{D608B81C-204C-4875-BD34-B03057D081A3}"/>
    <cellStyle name="Normal 6 5 3 3 3 6 2" xfId="26286" xr:uid="{E9DE310A-936A-44DB-B686-D2CA43CBD29C}"/>
    <cellStyle name="Normal 6 5 3 3 3 7" xfId="14167" xr:uid="{4C0D6488-E024-4754-B6A9-93AFA41A4230}"/>
    <cellStyle name="Normal 6 5 3 3 3 7 2" xfId="28031" xr:uid="{DEDB3247-86A9-45F6-9ECA-C0830C330C51}"/>
    <cellStyle name="Normal 6 5 3 3 3 8" xfId="15715" xr:uid="{8F6548C9-B340-4BEA-9D6F-FF131BB4573A}"/>
    <cellStyle name="Normal 6 5 3 3 4" xfId="2150" xr:uid="{6CEBC914-4D7A-46B8-9E79-ADCB8E7A0EB1}"/>
    <cellStyle name="Normal 6 5 3 3 4 2" xfId="3870" xr:uid="{C5CAACAC-533E-4E3C-9912-72F97C062DA9}"/>
    <cellStyle name="Normal 6 5 3 3 4 2 2" xfId="17904" xr:uid="{E0A63332-86E7-4EB1-9A31-04F69B516E76}"/>
    <cellStyle name="Normal 6 5 3 3 4 3" xfId="7796" xr:uid="{31E5492A-9AFC-4953-9F57-22F76FE1457D}"/>
    <cellStyle name="Normal 6 5 3 3 4 3 2" xfId="21665" xr:uid="{86F81D35-1674-4D9F-96F4-3A43BA1FD216}"/>
    <cellStyle name="Normal 6 5 3 3 4 4" xfId="9314" xr:uid="{08C3A546-5DAE-45B0-A5B7-FE8C6B7EAD0A}"/>
    <cellStyle name="Normal 6 5 3 3 4 4 2" xfId="23179" xr:uid="{00F9DDE5-326C-4AFC-8DF3-ABE1C354CE8D}"/>
    <cellStyle name="Normal 6 5 3 3 4 5" xfId="12928" xr:uid="{3E3CE35B-781E-4CBB-83D0-96A4C472D053}"/>
    <cellStyle name="Normal 6 5 3 3 4 5 2" xfId="26792" xr:uid="{DC2575D0-931F-4F64-B04C-A33912F67928}"/>
    <cellStyle name="Normal 6 5 3 3 4 6" xfId="14673" xr:uid="{99B557FC-2B0D-421B-9477-F834B4413F56}"/>
    <cellStyle name="Normal 6 5 3 3 4 6 2" xfId="28537" xr:uid="{590327C0-8A52-41B7-9310-27047FC0DDEB}"/>
    <cellStyle name="Normal 6 5 3 3 4 7" xfId="16221" xr:uid="{ACFAFEEC-DBD4-46F7-BD90-5D56B11ED7B0}"/>
    <cellStyle name="Normal 6 5 3 3 5" xfId="4852" xr:uid="{1F67C496-427E-4079-AD2F-B04C30DB17F2}"/>
    <cellStyle name="Normal 6 5 3 3 5 2" xfId="10312" xr:uid="{13F34EB1-F128-4BAA-BCE9-78A223D046FA}"/>
    <cellStyle name="Normal 6 5 3 3 5 2 2" xfId="24177" xr:uid="{FA6FD385-488B-496F-9B5F-C9C18DCAD872}"/>
    <cellStyle name="Normal 6 5 3 3 5 3" xfId="18886" xr:uid="{F3438827-8AF6-4243-AEAA-FC599D7CDBE8}"/>
    <cellStyle name="Normal 6 5 3 3 6" xfId="5340" xr:uid="{CE1A47F6-5BE8-4B48-AC63-6B9F5FB11242}"/>
    <cellStyle name="Normal 6 5 3 3 6 2" xfId="10814" xr:uid="{D8AF62B2-77CF-4D1B-9F9E-25739EF344E0}"/>
    <cellStyle name="Normal 6 5 3 3 6 2 2" xfId="24679" xr:uid="{2E28A5BF-87DB-48C0-9579-D0442A1C26F8}"/>
    <cellStyle name="Normal 6 5 3 3 6 3" xfId="19374" xr:uid="{0120A85B-6167-4CCD-A9E8-4D3031AF5F11}"/>
    <cellStyle name="Normal 6 5 3 3 7" xfId="5842" xr:uid="{BD5BB5F3-B887-4CC5-8891-1F216EB33443}"/>
    <cellStyle name="Normal 6 5 3 3 7 2" xfId="11316" xr:uid="{04681F59-DA85-458B-94B5-D961B18A038F}"/>
    <cellStyle name="Normal 6 5 3 3 7 2 2" xfId="25181" xr:uid="{74F71F10-0620-44AD-9F36-A7D6E7F5529A}"/>
    <cellStyle name="Normal 6 5 3 3 7 3" xfId="19876" xr:uid="{4CEB634D-1E92-4224-A365-20B18825D55B}"/>
    <cellStyle name="Normal 6 5 3 3 8" xfId="2868" xr:uid="{4D3A32FE-D4CD-468C-9FB6-4DF0C9D55AF9}"/>
    <cellStyle name="Normal 6 5 3 3 8 2" xfId="16910" xr:uid="{98B384E1-C414-462D-8296-F653554085F5}"/>
    <cellStyle name="Normal 6 5 3 3 9" xfId="6782" xr:uid="{2160D175-BA13-4F8C-B481-1BB2AE60ED91}"/>
    <cellStyle name="Normal 6 5 3 3 9 2" xfId="20653" xr:uid="{4311970E-4965-4AE2-AE3D-BBC9E3152FFA}"/>
    <cellStyle name="Normal 6 5 3 4" xfId="1260" xr:uid="{C0780588-15F5-4B1D-9326-3DF1A8ADAA1F}"/>
    <cellStyle name="Normal 6 5 3 4 10" xfId="12040" xr:uid="{AB3D6199-AA0D-47FC-8F4A-6C1E28379F0F}"/>
    <cellStyle name="Normal 6 5 3 4 10 2" xfId="25904" xr:uid="{51D2D97E-32CE-4A2C-BB52-386C269830BB}"/>
    <cellStyle name="Normal 6 5 3 4 11" xfId="13785" xr:uid="{EF7E1AE5-D278-42F3-AC5C-6E166CFF70BF}"/>
    <cellStyle name="Normal 6 5 3 4 11 2" xfId="27649" xr:uid="{19FE5B3A-E84A-4357-81BF-0FC21E0F7992}"/>
    <cellStyle name="Normal 6 5 3 4 12" xfId="15333" xr:uid="{0FF93893-DAD2-4962-BEA3-69655293579E}"/>
    <cellStyle name="Normal 6 5 3 4 2" xfId="1766" xr:uid="{65E302F9-27C4-4A00-8DFC-841B7E4AC46F}"/>
    <cellStyle name="Normal 6 5 3 4 2 2" xfId="4488" xr:uid="{1AB05FAB-7DC1-41F7-9A8E-8F1F57437E89}"/>
    <cellStyle name="Normal 6 5 3 4 2 2 2" xfId="9934" xr:uid="{8DCE2AB4-E401-44DC-95EF-229CB1986D00}"/>
    <cellStyle name="Normal 6 5 3 4 2 2 2 2" xfId="23799" xr:uid="{59475ACA-C1CA-4E08-9ACA-8709559E9B7B}"/>
    <cellStyle name="Normal 6 5 3 4 2 2 3" xfId="18522" xr:uid="{C707B6A2-5B4A-4DFF-976D-B836F10CF3F5}"/>
    <cellStyle name="Normal 6 5 3 4 2 3" xfId="3478" xr:uid="{11BD89C5-74A6-4B7F-8F88-038D5A85ECF1}"/>
    <cellStyle name="Normal 6 5 3 4 2 3 2" xfId="17520" xr:uid="{A30FE97B-DB5D-42EE-8028-F74FF8023FF8}"/>
    <cellStyle name="Normal 6 5 3 4 2 4" xfId="7412" xr:uid="{FEEB4942-4ED8-4701-B972-48136C2BDCC9}"/>
    <cellStyle name="Normal 6 5 3 4 2 4 2" xfId="21283" xr:uid="{7EA6C88E-ED43-4A9B-9803-40C5C5C2E2D5}"/>
    <cellStyle name="Normal 6 5 3 4 2 5" xfId="8926" xr:uid="{5747AF7E-BAF1-4CD3-8C5C-2A62A9FD1166}"/>
    <cellStyle name="Normal 6 5 3 4 2 5 2" xfId="22791" xr:uid="{9286100B-0D48-4A90-B0EF-5AD8877ED517}"/>
    <cellStyle name="Normal 6 5 3 4 2 6" xfId="12546" xr:uid="{DA326229-EC77-4770-866B-D35A32EBE99E}"/>
    <cellStyle name="Normal 6 5 3 4 2 6 2" xfId="26410" xr:uid="{51F7D190-4F1F-478A-BD21-0781C447E702}"/>
    <cellStyle name="Normal 6 5 3 4 2 7" xfId="14291" xr:uid="{DD3CC000-AA09-499B-BDB7-12F812E0776E}"/>
    <cellStyle name="Normal 6 5 3 4 2 7 2" xfId="28155" xr:uid="{B7074711-2C7D-4A49-9F93-72C96D523C6E}"/>
    <cellStyle name="Normal 6 5 3 4 2 8" xfId="15839" xr:uid="{BE8EFB5A-7658-484C-B10D-86A2C563BBCF}"/>
    <cellStyle name="Normal 6 5 3 4 3" xfId="2274" xr:uid="{B5E2C817-6084-4926-83F2-066C660D73D0}"/>
    <cellStyle name="Normal 6 5 3 4 3 2" xfId="3994" xr:uid="{44B9BB7A-1B94-4E16-9A58-D58E8FC301CB}"/>
    <cellStyle name="Normal 6 5 3 4 3 2 2" xfId="18028" xr:uid="{C98B36AA-63B7-43D7-8AA6-9504F1B604B2}"/>
    <cellStyle name="Normal 6 5 3 4 3 3" xfId="7920" xr:uid="{98F83192-604D-4EE6-A0EF-DDA858AA3AC5}"/>
    <cellStyle name="Normal 6 5 3 4 3 3 2" xfId="21789" xr:uid="{58591DA7-36F9-4E3B-89B6-FDD11B234012}"/>
    <cellStyle name="Normal 6 5 3 4 3 4" xfId="9438" xr:uid="{7CA495FF-ABBB-4C87-ABA1-C9A6A5BC5AAD}"/>
    <cellStyle name="Normal 6 5 3 4 3 4 2" xfId="23303" xr:uid="{06CFAF98-40D7-46CD-BF61-E8C98F20B4A5}"/>
    <cellStyle name="Normal 6 5 3 4 3 5" xfId="13052" xr:uid="{25ED8E7D-9A00-4F80-9AC1-F71361A1384B}"/>
    <cellStyle name="Normal 6 5 3 4 3 5 2" xfId="26916" xr:uid="{1FFD5730-2767-4F34-9C2C-3526721F604F}"/>
    <cellStyle name="Normal 6 5 3 4 3 6" xfId="14797" xr:uid="{A6F097E9-557C-42E1-9258-861BC9803CED}"/>
    <cellStyle name="Normal 6 5 3 4 3 6 2" xfId="28661" xr:uid="{4AB9B7D9-8109-4F2C-B81E-365117869A9B}"/>
    <cellStyle name="Normal 6 5 3 4 3 7" xfId="16345" xr:uid="{D32C2681-304D-4920-B848-1ED9BAC980E0}"/>
    <cellStyle name="Normal 6 5 3 4 4" xfId="4968" xr:uid="{0E5C6DBB-FAB3-4F1C-921A-42A775171A13}"/>
    <cellStyle name="Normal 6 5 3 4 4 2" xfId="10436" xr:uid="{D755DB3F-7F4A-49A2-B193-087C51433DB8}"/>
    <cellStyle name="Normal 6 5 3 4 4 2 2" xfId="24301" xr:uid="{AE291D5F-93F5-49BB-A9EE-DFEB54968428}"/>
    <cellStyle name="Normal 6 5 3 4 4 3" xfId="19002" xr:uid="{1DB92BCD-BEEF-4894-B731-20B4301602E3}"/>
    <cellStyle name="Normal 6 5 3 4 5" xfId="5464" xr:uid="{26927EC0-3911-454A-B6E5-DA3C552AF6A8}"/>
    <cellStyle name="Normal 6 5 3 4 5 2" xfId="10938" xr:uid="{C1D17A74-92DA-491E-B6D8-57E44F1DE917}"/>
    <cellStyle name="Normal 6 5 3 4 5 2 2" xfId="24803" xr:uid="{7CCBBAB7-C691-44D9-B7E3-182DAFF04D1D}"/>
    <cellStyle name="Normal 6 5 3 4 5 3" xfId="19498" xr:uid="{2B6BAAA5-41AB-4232-BE53-C8FA1ADE7FD9}"/>
    <cellStyle name="Normal 6 5 3 4 6" xfId="5966" xr:uid="{D1EA32B1-17E6-43DD-8536-8DBC5BE96426}"/>
    <cellStyle name="Normal 6 5 3 4 6 2" xfId="11440" xr:uid="{0467F4F0-13CA-4F02-A720-21F856FEF8C3}"/>
    <cellStyle name="Normal 6 5 3 4 6 2 2" xfId="25305" xr:uid="{42E21FC2-EB66-402F-95E3-306F7F08243F}"/>
    <cellStyle name="Normal 6 5 3 4 6 3" xfId="20000" xr:uid="{622B0F7E-FC9E-4AC0-878E-FB02B84B5422}"/>
    <cellStyle name="Normal 6 5 3 4 7" xfId="2986" xr:uid="{3379F989-5D81-400C-BF3A-CEC60DACF97F}"/>
    <cellStyle name="Normal 6 5 3 4 7 2" xfId="17028" xr:uid="{5518CB07-D906-4466-AE4C-4DF13A906187}"/>
    <cellStyle name="Normal 6 5 3 4 8" xfId="6906" xr:uid="{C16EC00A-CD1E-4FEA-860F-B8A1B8CFB67E}"/>
    <cellStyle name="Normal 6 5 3 4 8 2" xfId="20777" xr:uid="{4538161E-F744-4D0A-8D60-40093C1D1888}"/>
    <cellStyle name="Normal 6 5 3 4 9" xfId="8430" xr:uid="{4613230F-1346-4A89-BEAE-FC93B86DD043}"/>
    <cellStyle name="Normal 6 5 3 4 9 2" xfId="22295" xr:uid="{2088A611-C35B-4E51-92D4-27D4E41493BC}"/>
    <cellStyle name="Normal 6 5 3 5" xfId="1518" xr:uid="{4BC7F925-6AD1-429C-862B-B23820829198}"/>
    <cellStyle name="Normal 6 5 3 5 2" xfId="4242" xr:uid="{7E255121-14A3-4553-AF21-E893D24A8337}"/>
    <cellStyle name="Normal 6 5 3 5 2 2" xfId="9686" xr:uid="{6DE90E3D-5D3B-44AB-A371-E824BFAA6941}"/>
    <cellStyle name="Normal 6 5 3 5 2 2 2" xfId="23551" xr:uid="{BCE65C98-91C4-4B95-96BF-DEAA55411EEB}"/>
    <cellStyle name="Normal 6 5 3 5 2 3" xfId="18276" xr:uid="{9C4FD75E-6973-4EEB-8A43-0091FDB495CD}"/>
    <cellStyle name="Normal 6 5 3 5 3" xfId="3232" xr:uid="{9E862359-5F09-44CD-B6B6-639D9E959E0C}"/>
    <cellStyle name="Normal 6 5 3 5 3 2" xfId="17274" xr:uid="{6E15D527-8D54-45B8-AB6B-CF044E729E8B}"/>
    <cellStyle name="Normal 6 5 3 5 4" xfId="7164" xr:uid="{D913DF05-1601-4873-8B19-D9C8A0001997}"/>
    <cellStyle name="Normal 6 5 3 5 4 2" xfId="21035" xr:uid="{5EF6A77D-9AFE-4C53-A78A-17C00F36A3C2}"/>
    <cellStyle name="Normal 6 5 3 5 5" xfId="8678" xr:uid="{184BA3E7-CFA3-45A3-B2D3-FB170EFBA5B6}"/>
    <cellStyle name="Normal 6 5 3 5 5 2" xfId="22543" xr:uid="{988DB8FC-0F66-4AA8-8BF6-CB3FE7CF467E}"/>
    <cellStyle name="Normal 6 5 3 5 6" xfId="12298" xr:uid="{7A58CDB3-C7D5-4488-8469-C5C28D12F46B}"/>
    <cellStyle name="Normal 6 5 3 5 6 2" xfId="26162" xr:uid="{BE12C748-0C4D-4A7E-8F01-8F92071F6086}"/>
    <cellStyle name="Normal 6 5 3 5 7" xfId="14043" xr:uid="{BF62492D-88DD-439A-B9C3-14266A96057C}"/>
    <cellStyle name="Normal 6 5 3 5 7 2" xfId="27907" xr:uid="{2B453FE2-E156-4323-A612-D6A7E00CB913}"/>
    <cellStyle name="Normal 6 5 3 5 8" xfId="15591" xr:uid="{D2D132D4-797E-40C5-9969-5D9692805F94}"/>
    <cellStyle name="Normal 6 5 3 6" xfId="2026" xr:uid="{CD93AC05-9FB1-4B0B-9FCB-43C642E896B3}"/>
    <cellStyle name="Normal 6 5 3 6 2" xfId="3746" xr:uid="{846E12FE-4101-40D4-90CB-1519B46D18B6}"/>
    <cellStyle name="Normal 6 5 3 6 2 2" xfId="17780" xr:uid="{65B2E10C-3D33-4DB7-B666-EFDCC5E3584E}"/>
    <cellStyle name="Normal 6 5 3 6 3" xfId="7672" xr:uid="{2DAC0889-62F4-40A4-B026-D56DB3C55D5D}"/>
    <cellStyle name="Normal 6 5 3 6 3 2" xfId="21541" xr:uid="{1F82BF71-DD13-48A0-AB8D-670A0CCF8DE0}"/>
    <cellStyle name="Normal 6 5 3 6 4" xfId="9190" xr:uid="{822FEA08-7413-459E-81D4-3268F9CEFE62}"/>
    <cellStyle name="Normal 6 5 3 6 4 2" xfId="23055" xr:uid="{35BAEC8C-9B9E-4F5C-BF3D-BB782667F4F5}"/>
    <cellStyle name="Normal 6 5 3 6 5" xfId="12804" xr:uid="{753FCAAF-2CFA-4126-AE80-DADBAC2048A9}"/>
    <cellStyle name="Normal 6 5 3 6 5 2" xfId="26668" xr:uid="{1F95B8CE-7D5B-47DB-9DCE-4519B0862297}"/>
    <cellStyle name="Normal 6 5 3 6 6" xfId="14549" xr:uid="{417627B0-EDC7-46C3-8AB2-44FD6726C3A0}"/>
    <cellStyle name="Normal 6 5 3 6 6 2" xfId="28413" xr:uid="{79BCD027-0E6A-4BAC-BFC2-9B2290B7C971}"/>
    <cellStyle name="Normal 6 5 3 6 7" xfId="16097" xr:uid="{A8C2DDB8-B926-4354-AF4A-79CA4687727F}"/>
    <cellStyle name="Normal 6 5 3 7" xfId="4740" xr:uid="{872221A5-2A33-4EB0-97ED-3C294F9FA253}"/>
    <cellStyle name="Normal 6 5 3 7 2" xfId="10188" xr:uid="{149A6C4C-C858-4CC9-9B34-71170F763705}"/>
    <cellStyle name="Normal 6 5 3 7 2 2" xfId="24053" xr:uid="{2D8230BD-56C3-4C40-8EDE-0D29AA35126D}"/>
    <cellStyle name="Normal 6 5 3 7 3" xfId="18774" xr:uid="{3CE9898C-6D79-4C80-8266-48A129355D38}"/>
    <cellStyle name="Normal 6 5 3 8" xfId="5216" xr:uid="{C624E9F5-6A79-4EEE-B276-92E179762ECE}"/>
    <cellStyle name="Normal 6 5 3 8 2" xfId="10690" xr:uid="{88D10C93-4D9C-4A5E-A506-24CA8EA8A270}"/>
    <cellStyle name="Normal 6 5 3 8 2 2" xfId="24555" xr:uid="{4C27273B-9EB1-4673-8F8E-3E7B3D5A7A93}"/>
    <cellStyle name="Normal 6 5 3 8 3" xfId="19250" xr:uid="{FD2C3648-4CF0-432A-8B5E-575841BE8F4B}"/>
    <cellStyle name="Normal 6 5 3 9" xfId="5718" xr:uid="{940835A8-9CB1-4319-ACBB-88228541664A}"/>
    <cellStyle name="Normal 6 5 3 9 2" xfId="11192" xr:uid="{794CEE01-EB66-47EC-9384-0898146BA706}"/>
    <cellStyle name="Normal 6 5 3 9 2 2" xfId="25057" xr:uid="{FF61EC59-4E18-4808-9CC4-7A8F30CA154F}"/>
    <cellStyle name="Normal 6 5 3 9 3" xfId="19752" xr:uid="{C44625CF-C3F9-4818-A2E7-488C415CFD82}"/>
    <cellStyle name="Normal 6 5 4" xfId="1066" xr:uid="{78D10A38-2746-4581-A9C9-25814F305D7E}"/>
    <cellStyle name="Normal 6 5 4 10" xfId="6712" xr:uid="{7AB7488C-D770-47E8-9E6A-CCA18EFD42B5}"/>
    <cellStyle name="Normal 6 5 4 10 2" xfId="20583" xr:uid="{B1AA0FA0-1383-43E8-A535-E1DECB2C59B9}"/>
    <cellStyle name="Normal 6 5 4 11" xfId="8236" xr:uid="{A86835BB-A5DA-474B-A833-9B79DC67C1DD}"/>
    <cellStyle name="Normal 6 5 4 11 2" xfId="22101" xr:uid="{5FDB1469-6849-4DB3-BC61-542A1850BE76}"/>
    <cellStyle name="Normal 6 5 4 12" xfId="11846" xr:uid="{A825D612-A885-48AA-83AE-57A98A2C4C4E}"/>
    <cellStyle name="Normal 6 5 4 12 2" xfId="25710" xr:uid="{B3848475-499A-4BB6-A366-665EAF489A9A}"/>
    <cellStyle name="Normal 6 5 4 13" xfId="13591" xr:uid="{868E7524-1F9C-439B-AF98-C39B95E96EAE}"/>
    <cellStyle name="Normal 6 5 4 13 2" xfId="27455" xr:uid="{C96E33C1-DA9D-4549-A7BA-19500BACDAED}"/>
    <cellStyle name="Normal 6 5 4 14" xfId="15139" xr:uid="{61F6CA74-2A8A-4D0F-8FA6-5E847705C696}"/>
    <cellStyle name="Normal 6 5 4 2" xfId="1190" xr:uid="{F734EE62-9F55-402E-B850-5BDFF2082BAE}"/>
    <cellStyle name="Normal 6 5 4 2 10" xfId="8360" xr:uid="{37A20319-4A2B-4070-AB40-0294BD8482C7}"/>
    <cellStyle name="Normal 6 5 4 2 10 2" xfId="22225" xr:uid="{1C426E63-046E-47F1-92AE-65173D15D768}"/>
    <cellStyle name="Normal 6 5 4 2 11" xfId="11970" xr:uid="{C0A124E6-D66A-4843-9457-38915693F792}"/>
    <cellStyle name="Normal 6 5 4 2 11 2" xfId="25834" xr:uid="{EE971B81-3A44-41F3-A6B2-542123772A2A}"/>
    <cellStyle name="Normal 6 5 4 2 12" xfId="13715" xr:uid="{C3DBB680-BF7D-4F55-AB51-39A8FA4F07C1}"/>
    <cellStyle name="Normal 6 5 4 2 12 2" xfId="27579" xr:uid="{85AA376F-0EDB-4898-8FCE-9736F9CDA724}"/>
    <cellStyle name="Normal 6 5 4 2 13" xfId="15263" xr:uid="{C9CCE3D9-B744-49A6-A4A6-4072C6848CC6}"/>
    <cellStyle name="Normal 6 5 4 2 2" xfId="1438" xr:uid="{B5AC4BA4-468B-4EB9-A0BE-85A3CC9A848C}"/>
    <cellStyle name="Normal 6 5 4 2 2 10" xfId="12218" xr:uid="{CA0E1DB6-B0CD-4BDC-B2FD-D1287A7F344A}"/>
    <cellStyle name="Normal 6 5 4 2 2 10 2" xfId="26082" xr:uid="{AE1F1E1C-A1A1-4BF7-94CE-626B705766D4}"/>
    <cellStyle name="Normal 6 5 4 2 2 11" xfId="13963" xr:uid="{7372E214-F4C3-4D1A-B443-EE7215F65815}"/>
    <cellStyle name="Normal 6 5 4 2 2 11 2" xfId="27827" xr:uid="{9525A827-92D2-4E27-B314-2D6863B803AE}"/>
    <cellStyle name="Normal 6 5 4 2 2 12" xfId="15511" xr:uid="{E0405D07-EB86-48E9-B226-EB1F76850CAD}"/>
    <cellStyle name="Normal 6 5 4 2 2 2" xfId="1944" xr:uid="{D9F00E34-391C-4CEA-BFD6-5966BB5952DF}"/>
    <cellStyle name="Normal 6 5 4 2 2 2 2" xfId="4666" xr:uid="{F494A7BF-9E94-400D-9044-5E17CE8E06A7}"/>
    <cellStyle name="Normal 6 5 4 2 2 2 2 2" xfId="10112" xr:uid="{79BFC6A6-478B-48BD-9DEE-CF2F15B80F37}"/>
    <cellStyle name="Normal 6 5 4 2 2 2 2 2 2" xfId="23977" xr:uid="{4490F236-35E6-4A35-88B3-7C76E7D3BAEF}"/>
    <cellStyle name="Normal 6 5 4 2 2 2 2 3" xfId="18700" xr:uid="{F2B517EF-71C3-400B-800E-2F8F7450ECB7}"/>
    <cellStyle name="Normal 6 5 4 2 2 2 3" xfId="3656" xr:uid="{739B662E-0049-4479-83B9-2EE1B29A9159}"/>
    <cellStyle name="Normal 6 5 4 2 2 2 3 2" xfId="17698" xr:uid="{4CF73AEB-E3F4-480A-9F13-0CB9E7653994}"/>
    <cellStyle name="Normal 6 5 4 2 2 2 4" xfId="7590" xr:uid="{280AAB72-CF4D-495F-8129-D351E0358EB9}"/>
    <cellStyle name="Normal 6 5 4 2 2 2 4 2" xfId="21461" xr:uid="{40E6D294-E067-47F5-83E5-00535D95C6F2}"/>
    <cellStyle name="Normal 6 5 4 2 2 2 5" xfId="9104" xr:uid="{0CBF0895-17D7-4B40-B89F-B1F7433FE205}"/>
    <cellStyle name="Normal 6 5 4 2 2 2 5 2" xfId="22969" xr:uid="{6881768C-CC02-487D-B4EA-70C75661487F}"/>
    <cellStyle name="Normal 6 5 4 2 2 2 6" xfId="12724" xr:uid="{8B12552C-F8B7-44CD-B2E3-D491EC513A0E}"/>
    <cellStyle name="Normal 6 5 4 2 2 2 6 2" xfId="26588" xr:uid="{6375D5E5-387A-4A35-832D-EBAFB9400434}"/>
    <cellStyle name="Normal 6 5 4 2 2 2 7" xfId="14469" xr:uid="{929F1BE7-1CB2-4C7D-B97C-E708A68FF245}"/>
    <cellStyle name="Normal 6 5 4 2 2 2 7 2" xfId="28333" xr:uid="{4DEC15A1-79B2-4491-9554-EA6F8B5E9F81}"/>
    <cellStyle name="Normal 6 5 4 2 2 2 8" xfId="16017" xr:uid="{A165A3CA-EC07-4081-83D8-F3222D34199D}"/>
    <cellStyle name="Normal 6 5 4 2 2 3" xfId="2452" xr:uid="{8FF0B09A-A1A6-400A-B92E-AE54B0D49A6F}"/>
    <cellStyle name="Normal 6 5 4 2 2 3 2" xfId="4172" xr:uid="{6CA03888-5070-4FD8-A42F-55F4C5070BA6}"/>
    <cellStyle name="Normal 6 5 4 2 2 3 2 2" xfId="18206" xr:uid="{DAAF0E5A-EB73-4BDB-8755-732021253615}"/>
    <cellStyle name="Normal 6 5 4 2 2 3 3" xfId="8098" xr:uid="{D75FBAF3-DF75-4F73-9662-87E70B4D7265}"/>
    <cellStyle name="Normal 6 5 4 2 2 3 3 2" xfId="21967" xr:uid="{EB84C268-92CD-4A57-AB17-E022CEDA9EC8}"/>
    <cellStyle name="Normal 6 5 4 2 2 3 4" xfId="9616" xr:uid="{D0F111CA-90E2-4DDF-BA84-5A703F884896}"/>
    <cellStyle name="Normal 6 5 4 2 2 3 4 2" xfId="23481" xr:uid="{C4C89723-AF5C-4210-A3AF-B3789E62E891}"/>
    <cellStyle name="Normal 6 5 4 2 2 3 5" xfId="13230" xr:uid="{01C824D3-188E-45B0-94E8-D6CD83BD4482}"/>
    <cellStyle name="Normal 6 5 4 2 2 3 5 2" xfId="27094" xr:uid="{D6D8622C-06A5-465C-9816-630CD514D10C}"/>
    <cellStyle name="Normal 6 5 4 2 2 3 6" xfId="14975" xr:uid="{97B2FBA9-18F5-4E41-947D-13AFCA0C4BFF}"/>
    <cellStyle name="Normal 6 5 4 2 2 3 6 2" xfId="28839" xr:uid="{2780726E-214D-49CC-B14A-70884CBF233F}"/>
    <cellStyle name="Normal 6 5 4 2 2 3 7" xfId="16523" xr:uid="{EF8B4D95-9E26-428A-B4B5-60BDA3FD467C}"/>
    <cellStyle name="Normal 6 5 4 2 2 4" xfId="5144" xr:uid="{F6C117AC-3591-4B72-89B7-5962F27049A1}"/>
    <cellStyle name="Normal 6 5 4 2 2 4 2" xfId="10614" xr:uid="{826B2CA2-D17C-4E1A-9AE7-5D805DFDB901}"/>
    <cellStyle name="Normal 6 5 4 2 2 4 2 2" xfId="24479" xr:uid="{BE9EAD98-48DF-4AB4-9249-DBC74F1C0757}"/>
    <cellStyle name="Normal 6 5 4 2 2 4 3" xfId="19178" xr:uid="{7153A098-5EDF-4DDC-93B6-85097BE5D395}"/>
    <cellStyle name="Normal 6 5 4 2 2 5" xfId="5642" xr:uid="{961CA528-AB9E-46FE-8E76-84E5578D5185}"/>
    <cellStyle name="Normal 6 5 4 2 2 5 2" xfId="11116" xr:uid="{8078D08F-E7AD-4C2A-BF27-95CB457CD59D}"/>
    <cellStyle name="Normal 6 5 4 2 2 5 2 2" xfId="24981" xr:uid="{7EC98DCB-D902-44E4-853D-1F19F43AACB2}"/>
    <cellStyle name="Normal 6 5 4 2 2 5 3" xfId="19676" xr:uid="{75C6BB47-CB89-4603-9DAC-2CC2E4A57025}"/>
    <cellStyle name="Normal 6 5 4 2 2 6" xfId="6144" xr:uid="{60361C84-E594-4A34-A7CC-0C57B3ACA2FE}"/>
    <cellStyle name="Normal 6 5 4 2 2 6 2" xfId="11618" xr:uid="{ABA77F41-6846-4A6A-8BA5-911D53182BAF}"/>
    <cellStyle name="Normal 6 5 4 2 2 6 2 2" xfId="25483" xr:uid="{730E76FB-E159-4BB5-8D33-46C6E492ABF2}"/>
    <cellStyle name="Normal 6 5 4 2 2 6 3" xfId="20178" xr:uid="{127A18FE-EA55-40DD-B217-0E0FEAB1EC19}"/>
    <cellStyle name="Normal 6 5 4 2 2 7" xfId="3162" xr:uid="{5FDC0862-387E-4360-9EA0-90D9A5CDC8DE}"/>
    <cellStyle name="Normal 6 5 4 2 2 7 2" xfId="17204" xr:uid="{3FBC9A81-1C87-4263-B107-174A8C16F98D}"/>
    <cellStyle name="Normal 6 5 4 2 2 8" xfId="7084" xr:uid="{52611181-4A71-4860-8CA3-C10019A4EE8A}"/>
    <cellStyle name="Normal 6 5 4 2 2 8 2" xfId="20955" xr:uid="{C35A2C6A-1CCC-435E-B3B5-9D3D61F35834}"/>
    <cellStyle name="Normal 6 5 4 2 2 9" xfId="8608" xr:uid="{130E7841-8BCF-4890-865B-5AF606348BC9}"/>
    <cellStyle name="Normal 6 5 4 2 2 9 2" xfId="22473" xr:uid="{8F663DF1-CB76-424A-BBD2-83363D96BA08}"/>
    <cellStyle name="Normal 6 5 4 2 3" xfId="1696" xr:uid="{82692133-65B9-4606-B72A-78E019038045}"/>
    <cellStyle name="Normal 6 5 4 2 3 2" xfId="4418" xr:uid="{F637800A-3735-4357-AC65-38FF82F66372}"/>
    <cellStyle name="Normal 6 5 4 2 3 2 2" xfId="9864" xr:uid="{89E7F6E4-00A9-4BE5-AFB1-E16F88292CD1}"/>
    <cellStyle name="Normal 6 5 4 2 3 2 2 2" xfId="23729" xr:uid="{FF843BCC-118A-4375-96C2-FFAE48E4CA14}"/>
    <cellStyle name="Normal 6 5 4 2 3 2 3" xfId="18452" xr:uid="{FF370129-9BFA-4D4E-A152-0654590D61E1}"/>
    <cellStyle name="Normal 6 5 4 2 3 3" xfId="3408" xr:uid="{4F3F3FC3-56B7-4D89-A831-EA87774CD2FD}"/>
    <cellStyle name="Normal 6 5 4 2 3 3 2" xfId="17450" xr:uid="{F17058A4-1BCF-4D7F-B0C8-91D60FE7A1AF}"/>
    <cellStyle name="Normal 6 5 4 2 3 4" xfId="7342" xr:uid="{76037DD4-7B2F-4701-B6E7-6F4173EFE91B}"/>
    <cellStyle name="Normal 6 5 4 2 3 4 2" xfId="21213" xr:uid="{FE3CBFCB-3A12-4B52-A3CD-D0E66D8C0E71}"/>
    <cellStyle name="Normal 6 5 4 2 3 5" xfId="8856" xr:uid="{ECDDB46F-BF32-4F8D-A45F-C7EE496F849A}"/>
    <cellStyle name="Normal 6 5 4 2 3 5 2" xfId="22721" xr:uid="{27DE42DE-C2F0-4768-B4E8-31B25E53A14D}"/>
    <cellStyle name="Normal 6 5 4 2 3 6" xfId="12476" xr:uid="{BB365792-DDBB-4388-8D9C-D6585DF757EF}"/>
    <cellStyle name="Normal 6 5 4 2 3 6 2" xfId="26340" xr:uid="{08C05E36-C8CD-4A08-85D7-17FB1CC2769A}"/>
    <cellStyle name="Normal 6 5 4 2 3 7" xfId="14221" xr:uid="{84DAF6B4-79B0-4277-9D9D-8F36F513D735}"/>
    <cellStyle name="Normal 6 5 4 2 3 7 2" xfId="28085" xr:uid="{FA9E0DA9-AC76-4664-A233-73E7EB9AC630}"/>
    <cellStyle name="Normal 6 5 4 2 3 8" xfId="15769" xr:uid="{716D56D8-9FB9-4293-B73E-63AAD9735779}"/>
    <cellStyle name="Normal 6 5 4 2 4" xfId="2204" xr:uid="{55847CB1-829D-4EE3-AAC9-7F07F5B40947}"/>
    <cellStyle name="Normal 6 5 4 2 4 2" xfId="3924" xr:uid="{7B6F75AC-C3AE-4FD2-B8BF-1365BEF42851}"/>
    <cellStyle name="Normal 6 5 4 2 4 2 2" xfId="17958" xr:uid="{CFB05E46-4830-4081-BF50-309505C685C3}"/>
    <cellStyle name="Normal 6 5 4 2 4 3" xfId="7850" xr:uid="{E9AB0CF4-8DF8-4321-A9CC-070B111DE58E}"/>
    <cellStyle name="Normal 6 5 4 2 4 3 2" xfId="21719" xr:uid="{47B21874-1C60-49B1-856E-21C1821B29C4}"/>
    <cellStyle name="Normal 6 5 4 2 4 4" xfId="9368" xr:uid="{9B7D15F9-2DFC-43E1-ADC5-CB0C8F0927DA}"/>
    <cellStyle name="Normal 6 5 4 2 4 4 2" xfId="23233" xr:uid="{266E12CB-794A-40B9-A55C-8F1956345829}"/>
    <cellStyle name="Normal 6 5 4 2 4 5" xfId="12982" xr:uid="{D61CFEB9-C1F8-41AF-8C61-A758B3610F3F}"/>
    <cellStyle name="Normal 6 5 4 2 4 5 2" xfId="26846" xr:uid="{AB41A10C-D0CD-48B0-9E25-D9D29C4D10F7}"/>
    <cellStyle name="Normal 6 5 4 2 4 6" xfId="14727" xr:uid="{4C7E93F8-C270-48A0-8EF7-AADFF73F0DD3}"/>
    <cellStyle name="Normal 6 5 4 2 4 6 2" xfId="28591" xr:uid="{3D41A7DA-3321-404C-B4C1-263284F7CB9B}"/>
    <cellStyle name="Normal 6 5 4 2 4 7" xfId="16275" xr:uid="{21CF0DEC-D362-40CC-B4E3-C81F16802BAD}"/>
    <cellStyle name="Normal 6 5 4 2 5" xfId="4904" xr:uid="{9B58634E-2BA8-4A44-9FCE-84F27CB934CB}"/>
    <cellStyle name="Normal 6 5 4 2 5 2" xfId="10366" xr:uid="{E2BAB505-B107-4BC1-9A28-4149D994D3FB}"/>
    <cellStyle name="Normal 6 5 4 2 5 2 2" xfId="24231" xr:uid="{8AB363AB-8993-4129-9193-600EA092E307}"/>
    <cellStyle name="Normal 6 5 4 2 5 3" xfId="18938" xr:uid="{8D9B6FA1-14A0-471A-99EC-98F73E35B4D7}"/>
    <cellStyle name="Normal 6 5 4 2 6" xfId="5394" xr:uid="{74E98AC6-281B-4802-A759-8495B206A135}"/>
    <cellStyle name="Normal 6 5 4 2 6 2" xfId="10868" xr:uid="{7DF5CF66-94FA-47AB-A82C-605F41832FC7}"/>
    <cellStyle name="Normal 6 5 4 2 6 2 2" xfId="24733" xr:uid="{999EB0FC-3D37-4230-A03F-63BE6253BC34}"/>
    <cellStyle name="Normal 6 5 4 2 6 3" xfId="19428" xr:uid="{8A1AAA83-C7B7-4648-83C7-DF1BB7D08412}"/>
    <cellStyle name="Normal 6 5 4 2 7" xfId="5896" xr:uid="{5307042B-FCAF-4209-98E1-41F443D57F20}"/>
    <cellStyle name="Normal 6 5 4 2 7 2" xfId="11370" xr:uid="{BFDA14E8-1BB3-4C3F-BA0D-636CD00CB29A}"/>
    <cellStyle name="Normal 6 5 4 2 7 2 2" xfId="25235" xr:uid="{1045AB78-ACF9-4B6C-8E16-0479FD19AA28}"/>
    <cellStyle name="Normal 6 5 4 2 7 3" xfId="19930" xr:uid="{DDE2C52B-B18F-44F9-9366-0D11FA279A92}"/>
    <cellStyle name="Normal 6 5 4 2 8" xfId="2920" xr:uid="{572385F4-16A4-4F06-B38B-9B3C0F28C536}"/>
    <cellStyle name="Normal 6 5 4 2 8 2" xfId="16962" xr:uid="{4915645F-7BCF-4C85-A811-56503EC33795}"/>
    <cellStyle name="Normal 6 5 4 2 9" xfId="6836" xr:uid="{79D80877-8537-49A3-AC9D-2DECDDC0C675}"/>
    <cellStyle name="Normal 6 5 4 2 9 2" xfId="20707" xr:uid="{E0E40582-734B-4F0B-8B6C-0FE4085AA8AE}"/>
    <cellStyle name="Normal 6 5 4 3" xfId="1314" xr:uid="{51A3EE10-AC72-4DFB-BD40-FEA965FB4000}"/>
    <cellStyle name="Normal 6 5 4 3 10" xfId="12094" xr:uid="{4D3393D7-CD3D-460C-8EAB-0088E0C0F2E9}"/>
    <cellStyle name="Normal 6 5 4 3 10 2" xfId="25958" xr:uid="{C684953C-D66B-4A53-B6E2-3D4A7305C6C7}"/>
    <cellStyle name="Normal 6 5 4 3 11" xfId="13839" xr:uid="{38E52174-5F76-4B07-84AB-DDF7328CCCCD}"/>
    <cellStyle name="Normal 6 5 4 3 11 2" xfId="27703" xr:uid="{7F72D5FD-F5E5-4BF3-9975-32A83B9D9E9A}"/>
    <cellStyle name="Normal 6 5 4 3 12" xfId="15387" xr:uid="{6DF71E05-5737-4663-BA5D-CED3175BBABA}"/>
    <cellStyle name="Normal 6 5 4 3 2" xfId="1820" xr:uid="{D10EBD03-327F-4DD1-8ADA-3B2E3CA77C85}"/>
    <cellStyle name="Normal 6 5 4 3 2 2" xfId="4542" xr:uid="{2CCE1E76-157E-4C82-8767-E67F9BDCE30C}"/>
    <cellStyle name="Normal 6 5 4 3 2 2 2" xfId="9988" xr:uid="{0DE9D1A8-D475-424A-B4BA-7F2A492DD72E}"/>
    <cellStyle name="Normal 6 5 4 3 2 2 2 2" xfId="23853" xr:uid="{B5C34ABC-2BCF-43A9-9C86-E3E6AEFAF2EF}"/>
    <cellStyle name="Normal 6 5 4 3 2 2 3" xfId="18576" xr:uid="{1829AE8F-1654-4132-8E82-9DE656C86683}"/>
    <cellStyle name="Normal 6 5 4 3 2 3" xfId="3532" xr:uid="{E924ED0B-A614-4114-9EA5-7ADF69246E06}"/>
    <cellStyle name="Normal 6 5 4 3 2 3 2" xfId="17574" xr:uid="{76E02A91-AFC3-4C8C-9387-F2FA1F5F2AFD}"/>
    <cellStyle name="Normal 6 5 4 3 2 4" xfId="7466" xr:uid="{D80DCB1E-D62D-483D-95C9-6F89DA2B4D86}"/>
    <cellStyle name="Normal 6 5 4 3 2 4 2" xfId="21337" xr:uid="{3E2CA573-B5C7-4F48-A672-93765E04C2D1}"/>
    <cellStyle name="Normal 6 5 4 3 2 5" xfId="8980" xr:uid="{5BD9B5D3-2126-45CA-9B94-07831B20CB32}"/>
    <cellStyle name="Normal 6 5 4 3 2 5 2" xfId="22845" xr:uid="{4A7F8705-C19A-4180-953E-C40782526286}"/>
    <cellStyle name="Normal 6 5 4 3 2 6" xfId="12600" xr:uid="{F39A98DC-37B9-4FE6-A65C-570E59AB045F}"/>
    <cellStyle name="Normal 6 5 4 3 2 6 2" xfId="26464" xr:uid="{8881B4C4-B612-46AB-B0EE-441AC30D08F2}"/>
    <cellStyle name="Normal 6 5 4 3 2 7" xfId="14345" xr:uid="{1D08F868-EC91-4FF4-A906-A0DD7C788E87}"/>
    <cellStyle name="Normal 6 5 4 3 2 7 2" xfId="28209" xr:uid="{3A6D79A4-0C12-41DE-92CA-66D651C42208}"/>
    <cellStyle name="Normal 6 5 4 3 2 8" xfId="15893" xr:uid="{366D95AF-DAF6-4BC5-B573-F8C09DBFEB3F}"/>
    <cellStyle name="Normal 6 5 4 3 3" xfId="2328" xr:uid="{909F2F3C-B010-4E21-ABF4-D15BF0148D1F}"/>
    <cellStyle name="Normal 6 5 4 3 3 2" xfId="4048" xr:uid="{B60BD0AD-931F-4A69-94DB-66560423163B}"/>
    <cellStyle name="Normal 6 5 4 3 3 2 2" xfId="18082" xr:uid="{7E9EB014-634F-4AC8-BF7D-2B178CA0C008}"/>
    <cellStyle name="Normal 6 5 4 3 3 3" xfId="7974" xr:uid="{64C89C68-3BF0-49EB-8625-264C0CC4D2E5}"/>
    <cellStyle name="Normal 6 5 4 3 3 3 2" xfId="21843" xr:uid="{3937F42D-D097-4606-BC49-3A9F05A31B5F}"/>
    <cellStyle name="Normal 6 5 4 3 3 4" xfId="9492" xr:uid="{76E943A8-B722-4334-AE15-607B6069D617}"/>
    <cellStyle name="Normal 6 5 4 3 3 4 2" xfId="23357" xr:uid="{0ED5F885-A154-4EFE-9055-B361A302577E}"/>
    <cellStyle name="Normal 6 5 4 3 3 5" xfId="13106" xr:uid="{B3F3BC3B-B0A4-4851-9C70-250D9BC66925}"/>
    <cellStyle name="Normal 6 5 4 3 3 5 2" xfId="26970" xr:uid="{D8CBBDF1-657A-4746-9DDC-ED10006FD649}"/>
    <cellStyle name="Normal 6 5 4 3 3 6" xfId="14851" xr:uid="{C8F6FE80-3E0A-45D0-8442-602DE827BA19}"/>
    <cellStyle name="Normal 6 5 4 3 3 6 2" xfId="28715" xr:uid="{F3F70BC7-D07A-463D-84D0-6D98D2DB0FD7}"/>
    <cellStyle name="Normal 6 5 4 3 3 7" xfId="16399" xr:uid="{2771C1A3-31D3-4F8F-ACCC-C3DBBD21E6C4}"/>
    <cellStyle name="Normal 6 5 4 3 4" xfId="5020" xr:uid="{3BC6DD20-97CB-4CF4-838F-990CB40BC6B1}"/>
    <cellStyle name="Normal 6 5 4 3 4 2" xfId="10490" xr:uid="{1C06BC05-D3CF-4208-AA34-8B1CFA29335B}"/>
    <cellStyle name="Normal 6 5 4 3 4 2 2" xfId="24355" xr:uid="{230F882D-B420-40D5-8F0D-31600A4DFA9E}"/>
    <cellStyle name="Normal 6 5 4 3 4 3" xfId="19054" xr:uid="{9C9CB549-B506-4A1B-9AA2-445FD146A097}"/>
    <cellStyle name="Normal 6 5 4 3 5" xfId="5518" xr:uid="{8BF8E8A1-846F-4B54-BF87-9B3354C4F10F}"/>
    <cellStyle name="Normal 6 5 4 3 5 2" xfId="10992" xr:uid="{687E906E-0FF5-487A-8FB8-7F9982E3BF0F}"/>
    <cellStyle name="Normal 6 5 4 3 5 2 2" xfId="24857" xr:uid="{35A65A14-0D9E-4E79-9AEA-37AFB25FF474}"/>
    <cellStyle name="Normal 6 5 4 3 5 3" xfId="19552" xr:uid="{D147D161-0E63-453D-8773-13CB4A6165E6}"/>
    <cellStyle name="Normal 6 5 4 3 6" xfId="6020" xr:uid="{ADAD1E05-B239-46A9-B42C-823E46E79452}"/>
    <cellStyle name="Normal 6 5 4 3 6 2" xfId="11494" xr:uid="{FCCDB3C0-C811-44D8-9DC3-2AB688C52F2C}"/>
    <cellStyle name="Normal 6 5 4 3 6 2 2" xfId="25359" xr:uid="{2EEDAA2A-FFEA-4C08-B132-4FD82417604F}"/>
    <cellStyle name="Normal 6 5 4 3 6 3" xfId="20054" xr:uid="{548F7A95-E7AC-4EA9-8430-4C2335400CFE}"/>
    <cellStyle name="Normal 6 5 4 3 7" xfId="3038" xr:uid="{BF4934A1-9CD3-46CD-A132-7C2EBED3CEF0}"/>
    <cellStyle name="Normal 6 5 4 3 7 2" xfId="17080" xr:uid="{49BE21A8-3AD2-48A8-91BE-B5BE21E525A9}"/>
    <cellStyle name="Normal 6 5 4 3 8" xfId="6960" xr:uid="{058DD7CA-FBFC-42E7-A713-065ACC4201FA}"/>
    <cellStyle name="Normal 6 5 4 3 8 2" xfId="20831" xr:uid="{DABD3187-3BF6-4BE7-8C09-8BFA6EA66C67}"/>
    <cellStyle name="Normal 6 5 4 3 9" xfId="8484" xr:uid="{68345A02-6A40-4A49-8AB3-43563461C397}"/>
    <cellStyle name="Normal 6 5 4 3 9 2" xfId="22349" xr:uid="{3D188DBD-2468-4CB7-B37E-285178354901}"/>
    <cellStyle name="Normal 6 5 4 4" xfId="1572" xr:uid="{3233156F-70B5-471D-A302-4014B2D24825}"/>
    <cellStyle name="Normal 6 5 4 4 2" xfId="4294" xr:uid="{BD55E92B-B30B-43A4-9348-83237EFF381C}"/>
    <cellStyle name="Normal 6 5 4 4 2 2" xfId="9740" xr:uid="{84E97CC0-1FF1-450C-BEBA-FB9781E807CB}"/>
    <cellStyle name="Normal 6 5 4 4 2 2 2" xfId="23605" xr:uid="{8A4EB7B3-2308-403E-9462-B41E2068A446}"/>
    <cellStyle name="Normal 6 5 4 4 2 3" xfId="18328" xr:uid="{D8FD816B-B7A3-42CC-8A96-E414074C8CAF}"/>
    <cellStyle name="Normal 6 5 4 4 3" xfId="3284" xr:uid="{B447EB37-A299-4C2D-BDA6-801A01EB0BAC}"/>
    <cellStyle name="Normal 6 5 4 4 3 2" xfId="17326" xr:uid="{E46F566D-C017-4E62-9704-FC3A6D89D98E}"/>
    <cellStyle name="Normal 6 5 4 4 4" xfId="7218" xr:uid="{3EEC7429-3473-4950-BD88-FFDA5B1F2E61}"/>
    <cellStyle name="Normal 6 5 4 4 4 2" xfId="21089" xr:uid="{D2C7F705-C57E-439E-9F0F-A47331504985}"/>
    <cellStyle name="Normal 6 5 4 4 5" xfId="8732" xr:uid="{D0C022C0-03E6-442E-B05B-8BDD70B17B10}"/>
    <cellStyle name="Normal 6 5 4 4 5 2" xfId="22597" xr:uid="{39146CA8-1189-465F-8389-6B54517C2BF7}"/>
    <cellStyle name="Normal 6 5 4 4 6" xfId="12352" xr:uid="{2E34DE05-9BA5-49DD-A737-8D06396613EF}"/>
    <cellStyle name="Normal 6 5 4 4 6 2" xfId="26216" xr:uid="{3F8543DE-25C5-4425-B213-4AA19616CCBF}"/>
    <cellStyle name="Normal 6 5 4 4 7" xfId="14097" xr:uid="{D4D6A08A-5646-4CAE-AEE3-D93D253C3DD3}"/>
    <cellStyle name="Normal 6 5 4 4 7 2" xfId="27961" xr:uid="{E0FBA2BE-D2FF-4A52-92C6-395EC4A50700}"/>
    <cellStyle name="Normal 6 5 4 4 8" xfId="15645" xr:uid="{B410DE1F-44D2-4E02-B85C-7744A06908FC}"/>
    <cellStyle name="Normal 6 5 4 5" xfId="2080" xr:uid="{B82B1650-F0C0-4EAB-9F7E-422957D168E9}"/>
    <cellStyle name="Normal 6 5 4 5 2" xfId="3800" xr:uid="{D8469003-9C74-46D6-8255-0FDD194F92B6}"/>
    <cellStyle name="Normal 6 5 4 5 2 2" xfId="17834" xr:uid="{2F189794-EFFE-4E21-9B5D-4EDB72592C17}"/>
    <cellStyle name="Normal 6 5 4 5 3" xfId="7726" xr:uid="{1D618B18-5E4E-4178-A7C6-E2FB3532A204}"/>
    <cellStyle name="Normal 6 5 4 5 3 2" xfId="21595" xr:uid="{87B99858-A7AB-4946-AB1B-70D08A37E83D}"/>
    <cellStyle name="Normal 6 5 4 5 4" xfId="9244" xr:uid="{EAF2BC16-C035-4D4D-BC84-9D00A11296AC}"/>
    <cellStyle name="Normal 6 5 4 5 4 2" xfId="23109" xr:uid="{E82C1821-B26A-40BC-9F8A-018B32A427CC}"/>
    <cellStyle name="Normal 6 5 4 5 5" xfId="12858" xr:uid="{C1404FFA-DA1E-4573-BEDC-711266CB1282}"/>
    <cellStyle name="Normal 6 5 4 5 5 2" xfId="26722" xr:uid="{E3FCCB90-1386-4F85-9C0D-1D5BAA599BB5}"/>
    <cellStyle name="Normal 6 5 4 5 6" xfId="14603" xr:uid="{BD5801A8-4A3B-4029-8543-A8B3567D4E9B}"/>
    <cellStyle name="Normal 6 5 4 5 6 2" xfId="28467" xr:uid="{0D44C813-B934-47E3-863E-802DC189E62F}"/>
    <cellStyle name="Normal 6 5 4 5 7" xfId="16151" xr:uid="{B5134C84-FD64-4D6A-9426-DAA6FEE2F090}"/>
    <cellStyle name="Normal 6 5 4 6" xfId="4788" xr:uid="{D087D084-589B-405E-9760-F76422373673}"/>
    <cellStyle name="Normal 6 5 4 6 2" xfId="10242" xr:uid="{5C98F3DC-79AC-4F5F-8F98-F73B2BC021E0}"/>
    <cellStyle name="Normal 6 5 4 6 2 2" xfId="24107" xr:uid="{D257B043-056E-455A-975C-3F91B81F9C78}"/>
    <cellStyle name="Normal 6 5 4 6 3" xfId="18822" xr:uid="{F790BEDE-1EF5-43AC-AC76-16C7BA4612B7}"/>
    <cellStyle name="Normal 6 5 4 7" xfId="5270" xr:uid="{0B7F4146-2F48-4274-A594-AD3FB74BADCB}"/>
    <cellStyle name="Normal 6 5 4 7 2" xfId="10744" xr:uid="{34BDF2B8-837F-4F3F-9A2E-AB3FEDECA1B7}"/>
    <cellStyle name="Normal 6 5 4 7 2 2" xfId="24609" xr:uid="{5462C577-EA0B-4A01-B9D0-0294555F7DAF}"/>
    <cellStyle name="Normal 6 5 4 7 3" xfId="19304" xr:uid="{C6EA4AB5-76FE-410C-B095-A1B7EE34743F}"/>
    <cellStyle name="Normal 6 5 4 8" xfId="5772" xr:uid="{BF56515A-6801-49E9-930C-28EF4C91CA3E}"/>
    <cellStyle name="Normal 6 5 4 8 2" xfId="11246" xr:uid="{FCA7BF24-5A9D-4739-884C-85ECA961CD45}"/>
    <cellStyle name="Normal 6 5 4 8 2 2" xfId="25111" xr:uid="{26B667E4-9097-4DF5-B32C-955A6B2BDCA7}"/>
    <cellStyle name="Normal 6 5 4 8 3" xfId="19806" xr:uid="{02DC14D5-434B-4220-9C6B-12532B7C2622}"/>
    <cellStyle name="Normal 6 5 4 9" xfId="2804" xr:uid="{C7B1A03D-D2A6-478E-B297-3E49EE0CAC83}"/>
    <cellStyle name="Normal 6 5 4 9 2" xfId="16846" xr:uid="{E563DCB6-B8AA-4ED9-B246-4E475FEFA53A}"/>
    <cellStyle name="Normal 6 5 5" xfId="1094" xr:uid="{8CDA87CA-1595-4A43-8644-53CFA076749A}"/>
    <cellStyle name="Normal 6 5 5 10" xfId="8264" xr:uid="{77462866-73E9-4C0C-8E29-F63D32B120FD}"/>
    <cellStyle name="Normal 6 5 5 10 2" xfId="22129" xr:uid="{99D97398-6738-491E-8882-83715E553D3E}"/>
    <cellStyle name="Normal 6 5 5 11" xfId="11874" xr:uid="{8BACA3CA-CFB3-41F7-BAF7-25F1DFCB97EB}"/>
    <cellStyle name="Normal 6 5 5 11 2" xfId="25738" xr:uid="{4B8A5C82-6153-457A-B47D-83BA4BD91C16}"/>
    <cellStyle name="Normal 6 5 5 12" xfId="13619" xr:uid="{2F8E115E-420A-4DB1-835B-65F4F9805B47}"/>
    <cellStyle name="Normal 6 5 5 12 2" xfId="27483" xr:uid="{731F6EBF-00CC-4C06-AA02-66FACD3B73CD}"/>
    <cellStyle name="Normal 6 5 5 13" xfId="15167" xr:uid="{96EF0798-B03C-4022-8DB5-3420F23C7E30}"/>
    <cellStyle name="Normal 6 5 5 2" xfId="1342" xr:uid="{52C38391-074B-40A5-B82D-5AC330A9AD17}"/>
    <cellStyle name="Normal 6 5 5 2 10" xfId="12122" xr:uid="{460E94AA-D0AA-476B-BC4F-B4C277B8FDD3}"/>
    <cellStyle name="Normal 6 5 5 2 10 2" xfId="25986" xr:uid="{AD5C45A8-BCDF-403B-8B9C-E250160D7F25}"/>
    <cellStyle name="Normal 6 5 5 2 11" xfId="13867" xr:uid="{7F7BD936-5BD5-428C-84A2-46952CE5ADA5}"/>
    <cellStyle name="Normal 6 5 5 2 11 2" xfId="27731" xr:uid="{A6E26FEA-DA00-4B3A-AC7E-631B3DA9A387}"/>
    <cellStyle name="Normal 6 5 5 2 12" xfId="15415" xr:uid="{BA10A809-E195-4D6B-97A7-C0D1FECDA930}"/>
    <cellStyle name="Normal 6 5 5 2 2" xfId="1848" xr:uid="{0102AFD0-EA00-47BE-9A46-72AF436A568F}"/>
    <cellStyle name="Normal 6 5 5 2 2 2" xfId="4570" xr:uid="{8DA70C48-3335-431C-9781-1CF775B9C0D2}"/>
    <cellStyle name="Normal 6 5 5 2 2 2 2" xfId="10016" xr:uid="{6EB3E2DD-0608-460C-9A68-42345F594283}"/>
    <cellStyle name="Normal 6 5 5 2 2 2 2 2" xfId="23881" xr:uid="{9C7865D7-10F7-4D19-96B4-F12FAB138AA7}"/>
    <cellStyle name="Normal 6 5 5 2 2 2 3" xfId="18604" xr:uid="{A745930D-6B4E-46F8-AA94-7D9333C782BA}"/>
    <cellStyle name="Normal 6 5 5 2 2 3" xfId="3560" xr:uid="{2579891F-F36A-42CF-AAF5-4283AFEFA14B}"/>
    <cellStyle name="Normal 6 5 5 2 2 3 2" xfId="17602" xr:uid="{3A129E1C-B868-41F0-B1A3-297ED5F81DD0}"/>
    <cellStyle name="Normal 6 5 5 2 2 4" xfId="7494" xr:uid="{2B6A4BC8-D22B-4DA2-B745-8091AF564755}"/>
    <cellStyle name="Normal 6 5 5 2 2 4 2" xfId="21365" xr:uid="{40898DBE-C450-4F0E-BDCE-64F625209CEC}"/>
    <cellStyle name="Normal 6 5 5 2 2 5" xfId="9008" xr:uid="{4D4CC73B-AB21-4451-948F-B8C8EB06EDBA}"/>
    <cellStyle name="Normal 6 5 5 2 2 5 2" xfId="22873" xr:uid="{F3900C15-427F-46AD-8B2A-3EAE4AFBF0B0}"/>
    <cellStyle name="Normal 6 5 5 2 2 6" xfId="12628" xr:uid="{DA716E85-F967-4A30-A869-C7DEC6805379}"/>
    <cellStyle name="Normal 6 5 5 2 2 6 2" xfId="26492" xr:uid="{133EB382-8DAB-4017-AD04-E1C8E324CBC4}"/>
    <cellStyle name="Normal 6 5 5 2 2 7" xfId="14373" xr:uid="{7629A399-E30B-4957-BAB8-EF067F9F707D}"/>
    <cellStyle name="Normal 6 5 5 2 2 7 2" xfId="28237" xr:uid="{A659A8E1-57E2-4347-9D4D-D3CCC3068E04}"/>
    <cellStyle name="Normal 6 5 5 2 2 8" xfId="15921" xr:uid="{8265C4A4-AB94-41A6-8A4D-119F0E12C969}"/>
    <cellStyle name="Normal 6 5 5 2 3" xfId="2356" xr:uid="{12FD042E-2974-4516-9B88-9AB2C8452DF1}"/>
    <cellStyle name="Normal 6 5 5 2 3 2" xfId="4076" xr:uid="{B8BCB35C-B61F-4A7E-A19A-C13244224966}"/>
    <cellStyle name="Normal 6 5 5 2 3 2 2" xfId="18110" xr:uid="{499D1850-11DA-42A0-93CF-6B3805C36BBC}"/>
    <cellStyle name="Normal 6 5 5 2 3 3" xfId="8002" xr:uid="{13CCC88B-8A4D-44BB-9046-8DB4E3FD738C}"/>
    <cellStyle name="Normal 6 5 5 2 3 3 2" xfId="21871" xr:uid="{8DA1F3AA-C5DE-4798-AFFF-495FC807EC07}"/>
    <cellStyle name="Normal 6 5 5 2 3 4" xfId="9520" xr:uid="{2C7BAA48-0CFD-4C70-85A9-8C9180D726AD}"/>
    <cellStyle name="Normal 6 5 5 2 3 4 2" xfId="23385" xr:uid="{0E46812A-2DFF-4544-A3BD-FC49604D2100}"/>
    <cellStyle name="Normal 6 5 5 2 3 5" xfId="13134" xr:uid="{5D219B91-838D-4E4E-8B49-A93CD1C85A6A}"/>
    <cellStyle name="Normal 6 5 5 2 3 5 2" xfId="26998" xr:uid="{B20A3C85-94F6-4210-B3FD-B9E160E80E72}"/>
    <cellStyle name="Normal 6 5 5 2 3 6" xfId="14879" xr:uid="{A663C258-7CD7-4BB6-8C49-4421E4711EFC}"/>
    <cellStyle name="Normal 6 5 5 2 3 6 2" xfId="28743" xr:uid="{9647B6D1-660F-445A-9CA1-5606AC947473}"/>
    <cellStyle name="Normal 6 5 5 2 3 7" xfId="16427" xr:uid="{C33C9436-8B41-4084-96E2-42B300A0B63F}"/>
    <cellStyle name="Normal 6 5 5 2 4" xfId="5048" xr:uid="{D1E862B2-BE81-46AF-85D3-6D969FB06636}"/>
    <cellStyle name="Normal 6 5 5 2 4 2" xfId="10518" xr:uid="{A0BD4DCC-76EA-41B2-BD65-D312A8782BFE}"/>
    <cellStyle name="Normal 6 5 5 2 4 2 2" xfId="24383" xr:uid="{33BE7FE5-19D7-479E-9015-214E95441954}"/>
    <cellStyle name="Normal 6 5 5 2 4 3" xfId="19082" xr:uid="{B3265985-3F4F-4CA4-A0B3-330057EE8C1C}"/>
    <cellStyle name="Normal 6 5 5 2 5" xfId="5546" xr:uid="{9FBF679C-1E4A-485E-B441-53067AB9BDF6}"/>
    <cellStyle name="Normal 6 5 5 2 5 2" xfId="11020" xr:uid="{7F3BA048-CEC2-4FE4-8294-A221C2C838BB}"/>
    <cellStyle name="Normal 6 5 5 2 5 2 2" xfId="24885" xr:uid="{6ECA25F9-0ADE-4716-8E91-E20F7BCEABDA}"/>
    <cellStyle name="Normal 6 5 5 2 5 3" xfId="19580" xr:uid="{B7FF7101-0808-4BE8-8A80-493F835FC824}"/>
    <cellStyle name="Normal 6 5 5 2 6" xfId="6048" xr:uid="{C67FE17D-2D5B-4796-B759-2B3A49E9CD09}"/>
    <cellStyle name="Normal 6 5 5 2 6 2" xfId="11522" xr:uid="{B65C5AB1-8B7B-4FE8-9554-DDD79EA1F36C}"/>
    <cellStyle name="Normal 6 5 5 2 6 2 2" xfId="25387" xr:uid="{54D80483-7432-42AA-9990-9CE504CD87F1}"/>
    <cellStyle name="Normal 6 5 5 2 6 3" xfId="20082" xr:uid="{8135FD68-23BF-4F25-A0FB-1C82873FB79F}"/>
    <cellStyle name="Normal 6 5 5 2 7" xfId="3066" xr:uid="{BBE9A10A-BBCA-4C0B-BA12-EA700AEA0118}"/>
    <cellStyle name="Normal 6 5 5 2 7 2" xfId="17108" xr:uid="{CF776012-FD78-4565-9B9C-F5426F9215ED}"/>
    <cellStyle name="Normal 6 5 5 2 8" xfId="6988" xr:uid="{F4F71DDA-7973-4E5E-8E61-1DBED0D92859}"/>
    <cellStyle name="Normal 6 5 5 2 8 2" xfId="20859" xr:uid="{ADE56D71-F7EC-42F8-B795-809AD36EF4A0}"/>
    <cellStyle name="Normal 6 5 5 2 9" xfId="8512" xr:uid="{F6F87A6F-D5D8-455E-9BE0-8B869DE10043}"/>
    <cellStyle name="Normal 6 5 5 2 9 2" xfId="22377" xr:uid="{AB5A17FA-D724-4109-9EBD-4368A8F59498}"/>
    <cellStyle name="Normal 6 5 5 3" xfId="1600" xr:uid="{AC8D245B-22DD-419F-B94D-3CA944F42171}"/>
    <cellStyle name="Normal 6 5 5 3 2" xfId="4322" xr:uid="{A3983711-E3B4-4516-92AB-6E0A93490677}"/>
    <cellStyle name="Normal 6 5 5 3 2 2" xfId="9768" xr:uid="{225594C6-8D2A-4716-901C-DBCBA3D1095B}"/>
    <cellStyle name="Normal 6 5 5 3 2 2 2" xfId="23633" xr:uid="{BD6EBCC1-9A01-4202-9EF3-88E4839A3927}"/>
    <cellStyle name="Normal 6 5 5 3 2 3" xfId="18356" xr:uid="{C558B119-348F-4778-AB4B-1A6DC7F54AEA}"/>
    <cellStyle name="Normal 6 5 5 3 3" xfId="3312" xr:uid="{6AAFD417-571B-43D7-B3A3-16464077BC24}"/>
    <cellStyle name="Normal 6 5 5 3 3 2" xfId="17354" xr:uid="{4FFF0CA0-1D67-49E0-BCCF-113EA9C48331}"/>
    <cellStyle name="Normal 6 5 5 3 4" xfId="7246" xr:uid="{76FFF2B4-DF2F-4704-A027-63FF340F79BC}"/>
    <cellStyle name="Normal 6 5 5 3 4 2" xfId="21117" xr:uid="{CC00FA5A-BF00-4747-AD85-D3849D549FE5}"/>
    <cellStyle name="Normal 6 5 5 3 5" xfId="8760" xr:uid="{39133ACB-2E69-4FEE-8DAB-8B9740C36AB1}"/>
    <cellStyle name="Normal 6 5 5 3 5 2" xfId="22625" xr:uid="{24BFE6C4-B936-46F8-A533-2F34054A0E1C}"/>
    <cellStyle name="Normal 6 5 5 3 6" xfId="12380" xr:uid="{1247BBDA-4ECA-427D-9455-3AF04C62675A}"/>
    <cellStyle name="Normal 6 5 5 3 6 2" xfId="26244" xr:uid="{8A80123A-7BCC-41F9-9207-0D932496755B}"/>
    <cellStyle name="Normal 6 5 5 3 7" xfId="14125" xr:uid="{B1929841-60D0-43CF-898E-5B6E009AD834}"/>
    <cellStyle name="Normal 6 5 5 3 7 2" xfId="27989" xr:uid="{7DBB8073-0EA0-488C-891B-45D936734201}"/>
    <cellStyle name="Normal 6 5 5 3 8" xfId="15673" xr:uid="{A68384EA-9EA8-445F-8CC9-2C486168EA5F}"/>
    <cellStyle name="Normal 6 5 5 4" xfId="2108" xr:uid="{E33D67CC-F2A8-4DA0-9E51-DCCD7751C7F0}"/>
    <cellStyle name="Normal 6 5 5 4 2" xfId="3828" xr:uid="{E8CC1F97-E59E-4B9D-B478-651E933D4511}"/>
    <cellStyle name="Normal 6 5 5 4 2 2" xfId="17862" xr:uid="{6229E291-BE3C-438F-9677-B15D78178DA8}"/>
    <cellStyle name="Normal 6 5 5 4 3" xfId="7754" xr:uid="{D9683FCC-FE0D-48A2-B0C6-B33C5DB4E065}"/>
    <cellStyle name="Normal 6 5 5 4 3 2" xfId="21623" xr:uid="{4A7BCB6D-8D8E-4087-8053-A53746B62311}"/>
    <cellStyle name="Normal 6 5 5 4 4" xfId="9272" xr:uid="{360B71A4-20EA-44DD-AB4F-B8E4306D8E72}"/>
    <cellStyle name="Normal 6 5 5 4 4 2" xfId="23137" xr:uid="{67E0CC7D-322D-4829-940E-E072E2744304}"/>
    <cellStyle name="Normal 6 5 5 4 5" xfId="12886" xr:uid="{1CC2CBBF-37FD-4180-B6E4-F9F2195461DE}"/>
    <cellStyle name="Normal 6 5 5 4 5 2" xfId="26750" xr:uid="{D6CAC749-CFDE-47DA-B937-8DD4A66DE8FC}"/>
    <cellStyle name="Normal 6 5 5 4 6" xfId="14631" xr:uid="{BA6B160D-9812-43E2-A8D8-C2CABB348A23}"/>
    <cellStyle name="Normal 6 5 5 4 6 2" xfId="28495" xr:uid="{DE335B77-2C8D-435B-AE0B-3F329927F92A}"/>
    <cellStyle name="Normal 6 5 5 4 7" xfId="16179" xr:uid="{EFDD5E8F-67D0-41E5-B6FE-94704CF9C312}"/>
    <cellStyle name="Normal 6 5 5 5" xfId="4814" xr:uid="{FEF497C2-EA09-49C3-9345-0E63F4213E9F}"/>
    <cellStyle name="Normal 6 5 5 5 2" xfId="10270" xr:uid="{436F71A2-5E5C-4414-935E-1632D0C23795}"/>
    <cellStyle name="Normal 6 5 5 5 2 2" xfId="24135" xr:uid="{F57B980A-A57F-4A71-98CD-B84AEFB690E5}"/>
    <cellStyle name="Normal 6 5 5 5 3" xfId="18848" xr:uid="{9D8FFF90-4DDD-4518-BC2C-84D22839CB2D}"/>
    <cellStyle name="Normal 6 5 5 6" xfId="5298" xr:uid="{A9F3678A-B60A-42C4-A0EF-656DD77F5070}"/>
    <cellStyle name="Normal 6 5 5 6 2" xfId="10772" xr:uid="{8C9DCE46-7FF4-4ED6-8D01-ECD109EAC20E}"/>
    <cellStyle name="Normal 6 5 5 6 2 2" xfId="24637" xr:uid="{BCC4CD6B-85D0-46C0-AD14-210A6EBE4C66}"/>
    <cellStyle name="Normal 6 5 5 6 3" xfId="19332" xr:uid="{352DFD85-FA4A-451D-9682-89A7F5C38E46}"/>
    <cellStyle name="Normal 6 5 5 7" xfId="5800" xr:uid="{0D0253E2-CCA5-4C21-B4EF-551043ECD97D}"/>
    <cellStyle name="Normal 6 5 5 7 2" xfId="11274" xr:uid="{1F08631A-7200-46EB-8153-0A15F2CB7504}"/>
    <cellStyle name="Normal 6 5 5 7 2 2" xfId="25139" xr:uid="{5A55333C-41F2-4ADA-BB82-67DB417C7499}"/>
    <cellStyle name="Normal 6 5 5 7 3" xfId="19834" xr:uid="{704BB451-3515-4984-86E8-893F5CD5CB6D}"/>
    <cellStyle name="Normal 6 5 5 8" xfId="2830" xr:uid="{2B1D467B-5C81-45ED-A383-72C8712F23EA}"/>
    <cellStyle name="Normal 6 5 5 8 2" xfId="16872" xr:uid="{09DB4283-54E4-460C-92FB-33530E87F0EF}"/>
    <cellStyle name="Normal 6 5 5 9" xfId="6740" xr:uid="{72786313-9A40-4F83-AA63-35656524765E}"/>
    <cellStyle name="Normal 6 5 5 9 2" xfId="20611" xr:uid="{B8CE1316-11AE-4F2A-8990-366EF100999F}"/>
    <cellStyle name="Normal 6 5 6" xfId="1218" xr:uid="{C70AC883-754B-4C44-87C9-596E54928BF3}"/>
    <cellStyle name="Normal 6 5 6 10" xfId="11998" xr:uid="{10FFA4B5-FA3C-4F5E-BAA9-960D2A9449EE}"/>
    <cellStyle name="Normal 6 5 6 10 2" xfId="25862" xr:uid="{10CD9756-DB7D-42C1-A2B1-B2C08B871D61}"/>
    <cellStyle name="Normal 6 5 6 11" xfId="13743" xr:uid="{033BF18C-ACF1-4480-8E2A-568460E5CF71}"/>
    <cellStyle name="Normal 6 5 6 11 2" xfId="27607" xr:uid="{BF5A1E91-507D-41FC-9483-BFB885D13B61}"/>
    <cellStyle name="Normal 6 5 6 12" xfId="15291" xr:uid="{076EF04F-C08F-4EB0-8EC9-545A89CB5CD3}"/>
    <cellStyle name="Normal 6 5 6 2" xfId="1724" xr:uid="{6256BCB2-F210-46EB-BA3C-1C46CA37979E}"/>
    <cellStyle name="Normal 6 5 6 2 2" xfId="4446" xr:uid="{4E0699AB-4F48-4F27-A9D1-E16D698345FA}"/>
    <cellStyle name="Normal 6 5 6 2 2 2" xfId="9892" xr:uid="{30A30B99-8A1B-4CE0-950C-871DEDCCD86B}"/>
    <cellStyle name="Normal 6 5 6 2 2 2 2" xfId="23757" xr:uid="{0C5A61CD-8F35-4F42-84C0-10BFA70C8FF9}"/>
    <cellStyle name="Normal 6 5 6 2 2 3" xfId="18480" xr:uid="{BB6E35D0-0AB0-4678-A6B1-47BAD8807C4A}"/>
    <cellStyle name="Normal 6 5 6 2 3" xfId="3436" xr:uid="{1AA2E11B-3CFD-4BF4-A96A-EAD7F28E52C1}"/>
    <cellStyle name="Normal 6 5 6 2 3 2" xfId="17478" xr:uid="{057FDC5D-F5A3-469E-A150-B29ADC090529}"/>
    <cellStyle name="Normal 6 5 6 2 4" xfId="7370" xr:uid="{4E9FEA4D-E486-4760-A73E-93CEC0557B58}"/>
    <cellStyle name="Normal 6 5 6 2 4 2" xfId="21241" xr:uid="{41A7EE5C-F0C4-4065-9DE5-80F8E6BDB75E}"/>
    <cellStyle name="Normal 6 5 6 2 5" xfId="8884" xr:uid="{6C40F57A-977E-449A-B661-2ABBA06C9E3B}"/>
    <cellStyle name="Normal 6 5 6 2 5 2" xfId="22749" xr:uid="{50D932DA-8C81-458F-BAE4-5278D4077EDC}"/>
    <cellStyle name="Normal 6 5 6 2 6" xfId="12504" xr:uid="{426F2C72-287C-4BC2-89F2-DD203FD78A42}"/>
    <cellStyle name="Normal 6 5 6 2 6 2" xfId="26368" xr:uid="{1D5CF8ED-B9CD-4483-83C9-FCBBF5FCD5B7}"/>
    <cellStyle name="Normal 6 5 6 2 7" xfId="14249" xr:uid="{4436872E-802B-4FA7-BA48-FAFA7449D182}"/>
    <cellStyle name="Normal 6 5 6 2 7 2" xfId="28113" xr:uid="{830824E5-775A-4A12-898F-3CD22AF88ED7}"/>
    <cellStyle name="Normal 6 5 6 2 8" xfId="15797" xr:uid="{8440E31E-4938-42D4-9EF7-0D1B004679D8}"/>
    <cellStyle name="Normal 6 5 6 3" xfId="2232" xr:uid="{C2AC1838-C6CB-4055-9F9A-CD2602EAFD5C}"/>
    <cellStyle name="Normal 6 5 6 3 2" xfId="3952" xr:uid="{40DD4B26-BC20-4D69-BD6B-9DC08CB49B15}"/>
    <cellStyle name="Normal 6 5 6 3 2 2" xfId="17986" xr:uid="{DC99FF10-0D9C-4B88-B6FF-0BDE37338E91}"/>
    <cellStyle name="Normal 6 5 6 3 3" xfId="7878" xr:uid="{2989A5A8-C855-4494-88E4-A0FA904677B5}"/>
    <cellStyle name="Normal 6 5 6 3 3 2" xfId="21747" xr:uid="{88BFDB98-4417-4844-BB7E-5272197A0295}"/>
    <cellStyle name="Normal 6 5 6 3 4" xfId="9396" xr:uid="{CB80C920-F2D0-4A28-841A-B64A5EBC6C64}"/>
    <cellStyle name="Normal 6 5 6 3 4 2" xfId="23261" xr:uid="{8A8F3A21-CAA5-44A3-B40E-989F9A21D089}"/>
    <cellStyle name="Normal 6 5 6 3 5" xfId="13010" xr:uid="{EA122154-BB4F-409F-BAF5-218BFA60935A}"/>
    <cellStyle name="Normal 6 5 6 3 5 2" xfId="26874" xr:uid="{0ACCCF73-7421-43F6-8320-6630ABD68905}"/>
    <cellStyle name="Normal 6 5 6 3 6" xfId="14755" xr:uid="{83F33334-4344-4A58-9102-BE3BB95FC62A}"/>
    <cellStyle name="Normal 6 5 6 3 6 2" xfId="28619" xr:uid="{C27CBF4E-1295-437D-B975-F7367850F14D}"/>
    <cellStyle name="Normal 6 5 6 3 7" xfId="16303" xr:uid="{76DE2C7F-42F8-4892-8B82-CEFFF1AE213B}"/>
    <cellStyle name="Normal 6 5 6 4" xfId="4930" xr:uid="{FDA5F675-ADB1-41A5-B342-7CCBA2653F8D}"/>
    <cellStyle name="Normal 6 5 6 4 2" xfId="10394" xr:uid="{5B2DE194-F799-4DC1-87B3-C3DE59312667}"/>
    <cellStyle name="Normal 6 5 6 4 2 2" xfId="24259" xr:uid="{543535B9-34DD-413C-B29D-41638F133BF5}"/>
    <cellStyle name="Normal 6 5 6 4 3" xfId="18964" xr:uid="{A3F09D0B-A27D-47C0-A71E-090F6F2E7E43}"/>
    <cellStyle name="Normal 6 5 6 5" xfId="5422" xr:uid="{E0021430-81E2-41CD-9D65-B4634F1AB454}"/>
    <cellStyle name="Normal 6 5 6 5 2" xfId="10896" xr:uid="{898EBC4A-4CD0-4D0D-AFAA-59E3431A8533}"/>
    <cellStyle name="Normal 6 5 6 5 2 2" xfId="24761" xr:uid="{CBD62C14-DACD-49F1-9F3C-19C449109B0C}"/>
    <cellStyle name="Normal 6 5 6 5 3" xfId="19456" xr:uid="{FFD28AD8-B65F-432E-ACF9-FDEDA9C7E1CF}"/>
    <cellStyle name="Normal 6 5 6 6" xfId="5924" xr:uid="{B1603530-DB94-4359-B2DD-4938E819B933}"/>
    <cellStyle name="Normal 6 5 6 6 2" xfId="11398" xr:uid="{F9E13780-C7CF-4979-8682-6C9DFE7403DD}"/>
    <cellStyle name="Normal 6 5 6 6 2 2" xfId="25263" xr:uid="{AB4FB3A8-AE1B-4FBD-96CA-3A9CA09D10A1}"/>
    <cellStyle name="Normal 6 5 6 6 3" xfId="19958" xr:uid="{71299113-E678-4F13-BCE2-3C03659B84A0}"/>
    <cellStyle name="Normal 6 5 6 7" xfId="2948" xr:uid="{0933DA87-FD3F-44A5-B33B-25B602942E4B}"/>
    <cellStyle name="Normal 6 5 6 7 2" xfId="16990" xr:uid="{1AFBF78D-1B27-4642-BC63-ED53EF21B8F0}"/>
    <cellStyle name="Normal 6 5 6 8" xfId="6864" xr:uid="{6AD6F89E-D1E3-4697-A175-61DEED6CAF9C}"/>
    <cellStyle name="Normal 6 5 6 8 2" xfId="20735" xr:uid="{43DAF064-C8B0-48F7-8D04-759AD01859B2}"/>
    <cellStyle name="Normal 6 5 6 9" xfId="8388" xr:uid="{C2C30AEE-3251-48EA-B8F6-6576985BB82D}"/>
    <cellStyle name="Normal 6 5 6 9 2" xfId="22253" xr:uid="{648709C5-887A-473D-8CE9-10B1CD0D750A}"/>
    <cellStyle name="Normal 6 5 7" xfId="1476" xr:uid="{3D4ADC66-DC24-4A7E-A2D9-73823B37F8F0}"/>
    <cellStyle name="Normal 6 5 7 2" xfId="4200" xr:uid="{E72435EE-33AE-4695-8072-786C0D04AA73}"/>
    <cellStyle name="Normal 6 5 7 2 2" xfId="9644" xr:uid="{0B3FC958-09C5-44D0-AAD1-6D8A3A0C9937}"/>
    <cellStyle name="Normal 6 5 7 2 2 2" xfId="23509" xr:uid="{E949A6B1-372D-4C8A-BFC7-6F932C94CE0A}"/>
    <cellStyle name="Normal 6 5 7 2 3" xfId="18234" xr:uid="{E77D4297-BFF8-4328-A480-2C7CD8611FEE}"/>
    <cellStyle name="Normal 6 5 7 3" xfId="3190" xr:uid="{2FCB2383-C009-427B-9128-3444DA7F3367}"/>
    <cellStyle name="Normal 6 5 7 3 2" xfId="17232" xr:uid="{A377CCE8-2992-4258-96A8-7F357E5FA979}"/>
    <cellStyle name="Normal 6 5 7 4" xfId="7122" xr:uid="{DF6487A5-15A1-4622-BD80-A42D83CE1C04}"/>
    <cellStyle name="Normal 6 5 7 4 2" xfId="20993" xr:uid="{CBF450F4-4684-45A1-AE37-9849BDEB379A}"/>
    <cellStyle name="Normal 6 5 7 5" xfId="8636" xr:uid="{96142661-C50F-4810-A4F2-11DFA1BE7CEA}"/>
    <cellStyle name="Normal 6 5 7 5 2" xfId="22501" xr:uid="{1C185620-A671-4876-8046-07A305DDF596}"/>
    <cellStyle name="Normal 6 5 7 6" xfId="12256" xr:uid="{06F228C1-EA9F-44E5-A3B0-716864C5A06B}"/>
    <cellStyle name="Normal 6 5 7 6 2" xfId="26120" xr:uid="{13011100-6266-415A-B4AE-1C4012E25983}"/>
    <cellStyle name="Normal 6 5 7 7" xfId="14001" xr:uid="{C80009A6-EA32-4BE6-BB23-006DEC321932}"/>
    <cellStyle name="Normal 6 5 7 7 2" xfId="27865" xr:uid="{F9D18AC0-59DD-4D06-AE20-5FD25B0221C7}"/>
    <cellStyle name="Normal 6 5 7 8" xfId="15549" xr:uid="{739DF66E-3549-47BA-97C9-35BBE5272A57}"/>
    <cellStyle name="Normal 6 5 8" xfId="1984" xr:uid="{1DC51CF0-AC34-4B60-9F5B-6ACC6BA08715}"/>
    <cellStyle name="Normal 6 5 8 2" xfId="3704" xr:uid="{6CC18634-E60A-4BD8-9A9C-755322D15A46}"/>
    <cellStyle name="Normal 6 5 8 2 2" xfId="17738" xr:uid="{23AAABD2-0407-4FB3-BCF6-3AD6D8433CBF}"/>
    <cellStyle name="Normal 6 5 8 3" xfId="7630" xr:uid="{D3262B0C-BB6D-43DA-AAC2-82E5387C4333}"/>
    <cellStyle name="Normal 6 5 8 3 2" xfId="21499" xr:uid="{ADEE7D5E-2156-499D-ADE1-262C0EE3D891}"/>
    <cellStyle name="Normal 6 5 8 4" xfId="9148" xr:uid="{EB24B214-F0C1-4DC2-A071-41279D075D59}"/>
    <cellStyle name="Normal 6 5 8 4 2" xfId="23013" xr:uid="{CA266F46-4F3A-4CEC-B39C-E6D43C83E855}"/>
    <cellStyle name="Normal 6 5 8 5" xfId="12762" xr:uid="{9FE0A045-C9C0-43B0-AD43-07D68FEEECF9}"/>
    <cellStyle name="Normal 6 5 8 5 2" xfId="26626" xr:uid="{6BD98A9B-9C10-4BB2-BD37-8F00634B5992}"/>
    <cellStyle name="Normal 6 5 8 6" xfId="14507" xr:uid="{515B4D9A-BCDE-4C47-AF87-05FA111BED31}"/>
    <cellStyle name="Normal 6 5 8 6 2" xfId="28371" xr:uid="{93B656AF-955C-4B17-9536-E44A555E66EC}"/>
    <cellStyle name="Normal 6 5 8 7" xfId="16055" xr:uid="{3FB28CE3-87FB-4C70-85D9-1FD10DEDEAD4}"/>
    <cellStyle name="Normal 6 5 9" xfId="4700" xr:uid="{D0713498-447F-48DC-AC2B-ADB32D496AB7}"/>
    <cellStyle name="Normal 6 5 9 2" xfId="10146" xr:uid="{54D9EE44-8FE3-49B8-8E9E-06C2237128E5}"/>
    <cellStyle name="Normal 6 5 9 2 2" xfId="24011" xr:uid="{AFBACD0C-FBA6-495C-8753-A9D86E434186}"/>
    <cellStyle name="Normal 6 5 9 3" xfId="18734" xr:uid="{F1D9A764-43EF-481C-882F-2ABDF7895381}"/>
    <cellStyle name="Normal 6 6" xfId="964" xr:uid="{CF428EBE-59F3-41A2-AF7B-00391EB9021E}"/>
    <cellStyle name="Normal 6 6 10" xfId="5178" xr:uid="{8CF8FA47-92DB-4457-AB88-3A48C366E8BB}"/>
    <cellStyle name="Normal 6 6 10 2" xfId="10650" xr:uid="{31C67AFC-8408-40B6-86E2-4C6ED02BDEF8}"/>
    <cellStyle name="Normal 6 6 10 2 2" xfId="24515" xr:uid="{BF6E2BAD-59B9-4CD5-8677-0697706E9DFB}"/>
    <cellStyle name="Normal 6 6 10 3" xfId="19212" xr:uid="{EF5EF071-322B-454F-9F37-90E01951106F}"/>
    <cellStyle name="Normal 6 6 11" xfId="5678" xr:uid="{40B7E62F-DA7C-4A80-8ABD-7F3A68CBAD99}"/>
    <cellStyle name="Normal 6 6 11 2" xfId="11152" xr:uid="{093CC5E8-460B-4D10-832A-937E7EB2032C}"/>
    <cellStyle name="Normal 6 6 11 2 2" xfId="25017" xr:uid="{705B76E5-B920-4982-B11A-C6D00A87027E}"/>
    <cellStyle name="Normal 6 6 11 3" xfId="19712" xr:uid="{F509ACF0-7DFB-48B7-87B6-F050BFCBDF07}"/>
    <cellStyle name="Normal 6 6 12" xfId="2720" xr:uid="{E7EEF524-56B1-4EB8-8E17-CF58687E5D90}"/>
    <cellStyle name="Normal 6 6 12 2" xfId="16762" xr:uid="{6E6388BB-F507-492D-A503-503CDA2F149C}"/>
    <cellStyle name="Normal 6 6 13" xfId="6615" xr:uid="{4CCFEBEC-44C7-4AC3-8D3F-250D71ECC18D}"/>
    <cellStyle name="Normal 6 6 13 2" xfId="20489" xr:uid="{370BAE10-4B51-4D96-A5FE-E37916F90E89}"/>
    <cellStyle name="Normal 6 6 14" xfId="8142" xr:uid="{52584288-5AB7-4F9F-A860-4C71DF425A33}"/>
    <cellStyle name="Normal 6 6 14 2" xfId="22007" xr:uid="{2347F403-A05A-4566-AACE-8C6795B87005}"/>
    <cellStyle name="Normal 6 6 15" xfId="11752" xr:uid="{0B106D90-64D4-46EF-A8D2-F5BAA6DD69FC}"/>
    <cellStyle name="Normal 6 6 15 2" xfId="25616" xr:uid="{F1B78E5A-C48E-44BA-9FE0-B8620CC29CC5}"/>
    <cellStyle name="Normal 6 6 16" xfId="13497" xr:uid="{C112EB5C-976B-4B48-90D4-FACDB46B96A8}"/>
    <cellStyle name="Normal 6 6 16 2" xfId="27361" xr:uid="{3621D2B6-4409-481B-AE69-854D39A83902}"/>
    <cellStyle name="Normal 6 6 17" xfId="15045" xr:uid="{4698D564-39AD-4ABD-A1D3-35BA0C89F2BC}"/>
    <cellStyle name="Normal 6 6 2" xfId="994" xr:uid="{1DD89298-599C-4CAB-89E0-915ADD91EBBC}"/>
    <cellStyle name="Normal 6 6 2 10" xfId="2740" xr:uid="{E57B36E9-40BC-4F62-8798-CE5ED6937284}"/>
    <cellStyle name="Normal 6 6 2 10 2" xfId="16782" xr:uid="{0D3F9250-F00F-45D3-B477-15E326CCE5CF}"/>
    <cellStyle name="Normal 6 6 2 11" xfId="6640" xr:uid="{3ACDEA63-A87E-4275-979F-20DB11CDA33C}"/>
    <cellStyle name="Normal 6 6 2 11 2" xfId="20511" xr:uid="{4892DDEA-576E-4AC3-AF8B-C97BB5100BE9}"/>
    <cellStyle name="Normal 6 6 2 12" xfId="8164" xr:uid="{1CAD35A1-FA6D-4F27-B05A-00944A526CB0}"/>
    <cellStyle name="Normal 6 6 2 12 2" xfId="22029" xr:uid="{4C4272D1-44A1-4A8C-820B-02DB62471F3C}"/>
    <cellStyle name="Normal 6 6 2 13" xfId="11774" xr:uid="{63B7F11E-29F2-4C96-A554-F56839635061}"/>
    <cellStyle name="Normal 6 6 2 13 2" xfId="25638" xr:uid="{40447270-9C51-4DCE-B0BE-FAD815E9B87B}"/>
    <cellStyle name="Normal 6 6 2 14" xfId="13519" xr:uid="{9405129B-7454-482A-8711-3ADE7D9E6476}"/>
    <cellStyle name="Normal 6 6 2 14 2" xfId="27383" xr:uid="{D39E47A6-CB2D-47CF-8117-C2320C7A0D33}"/>
    <cellStyle name="Normal 6 6 2 15" xfId="15067" xr:uid="{2D0755CC-6355-480A-839D-2794222AE864}"/>
    <cellStyle name="Normal 6 6 2 2" xfId="1070" xr:uid="{8AFD2364-6AF4-4D7A-9A71-258D53AF54EE}"/>
    <cellStyle name="Normal 6 6 2 2 10" xfId="6716" xr:uid="{6F9E7C3C-D253-42D3-AF4D-B21B3D7A6875}"/>
    <cellStyle name="Normal 6 6 2 2 10 2" xfId="20587" xr:uid="{98AF18A8-0F18-4096-8F1E-F8B625A40ACA}"/>
    <cellStyle name="Normal 6 6 2 2 11" xfId="8240" xr:uid="{4FDBBD5C-B42B-4128-B2EC-763E56258EE3}"/>
    <cellStyle name="Normal 6 6 2 2 11 2" xfId="22105" xr:uid="{9820B455-A11F-46D3-8B99-7FEC5D6F9E9A}"/>
    <cellStyle name="Normal 6 6 2 2 12" xfId="11850" xr:uid="{E9654AF6-D0FA-4E10-98C7-FCB2F0FC0997}"/>
    <cellStyle name="Normal 6 6 2 2 12 2" xfId="25714" xr:uid="{98BB239A-73AA-4759-AA45-2BE33A067364}"/>
    <cellStyle name="Normal 6 6 2 2 13" xfId="13595" xr:uid="{6F64C0B7-B3F4-41E8-AA76-FCF6BC583DB2}"/>
    <cellStyle name="Normal 6 6 2 2 13 2" xfId="27459" xr:uid="{6A4F5B7C-99EB-4724-90A0-8C3EB160CFAB}"/>
    <cellStyle name="Normal 6 6 2 2 14" xfId="15143" xr:uid="{05FD58EB-2527-4E34-92EB-D0FE84EF996A}"/>
    <cellStyle name="Normal 6 6 2 2 2" xfId="1194" xr:uid="{45953DAD-BEC0-43CF-94A5-3920D697B83C}"/>
    <cellStyle name="Normal 6 6 2 2 2 10" xfId="8364" xr:uid="{9A6883E5-1A66-45CF-AFDB-79F768F615FA}"/>
    <cellStyle name="Normal 6 6 2 2 2 10 2" xfId="22229" xr:uid="{38C3E5C2-EBF7-471B-AF2D-DABFE23494BD}"/>
    <cellStyle name="Normal 6 6 2 2 2 11" xfId="11974" xr:uid="{24EE7E5D-0708-4EF8-9380-DA5C56BF7126}"/>
    <cellStyle name="Normal 6 6 2 2 2 11 2" xfId="25838" xr:uid="{AE325C08-1906-4EA1-B40A-8D945B41BC05}"/>
    <cellStyle name="Normal 6 6 2 2 2 12" xfId="13719" xr:uid="{D578B603-726B-4DE3-8693-5A05BCE6A155}"/>
    <cellStyle name="Normal 6 6 2 2 2 12 2" xfId="27583" xr:uid="{D17FD5E0-FF97-4CD6-9CA2-08309046E5B5}"/>
    <cellStyle name="Normal 6 6 2 2 2 13" xfId="15267" xr:uid="{60E07597-EF41-48C9-A8EE-8C0687F57A87}"/>
    <cellStyle name="Normal 6 6 2 2 2 2" xfId="1442" xr:uid="{0A50C750-697B-4D3D-A604-ECE00B947D97}"/>
    <cellStyle name="Normal 6 6 2 2 2 2 10" xfId="12222" xr:uid="{36DCA087-3C3F-4FA0-B041-A0EF13DE954F}"/>
    <cellStyle name="Normal 6 6 2 2 2 2 10 2" xfId="26086" xr:uid="{5F2EB312-C158-4C97-A6C3-28450BD2B487}"/>
    <cellStyle name="Normal 6 6 2 2 2 2 11" xfId="13967" xr:uid="{08FB8EBA-51E1-4B7E-BC9A-3B4E7C2DFED5}"/>
    <cellStyle name="Normal 6 6 2 2 2 2 11 2" xfId="27831" xr:uid="{4DCE5944-8A93-4078-9AEA-AED2B79B4990}"/>
    <cellStyle name="Normal 6 6 2 2 2 2 12" xfId="15515" xr:uid="{FB977AEB-6D18-4952-8CC8-5C6CB319897A}"/>
    <cellStyle name="Normal 6 6 2 2 2 2 2" xfId="1948" xr:uid="{ED90E089-64B8-4118-8143-E95B452AAD7B}"/>
    <cellStyle name="Normal 6 6 2 2 2 2 2 2" xfId="4670" xr:uid="{2887CF06-28DC-47D5-88C2-AE53CA20504F}"/>
    <cellStyle name="Normal 6 6 2 2 2 2 2 2 2" xfId="10116" xr:uid="{33C03E5F-C9B0-4F1E-BE25-66CC241FF0E9}"/>
    <cellStyle name="Normal 6 6 2 2 2 2 2 2 2 2" xfId="23981" xr:uid="{49C1EABA-5806-4A02-ACE2-7D9650DA9346}"/>
    <cellStyle name="Normal 6 6 2 2 2 2 2 2 3" xfId="18704" xr:uid="{F9757BBF-8CA2-4730-9860-6633EED7E519}"/>
    <cellStyle name="Normal 6 6 2 2 2 2 2 3" xfId="3660" xr:uid="{BD766172-ED47-4CD9-BF12-416F2BF988F7}"/>
    <cellStyle name="Normal 6 6 2 2 2 2 2 3 2" xfId="17702" xr:uid="{63DEFCC9-CA13-438E-BB29-1575E875780A}"/>
    <cellStyle name="Normal 6 6 2 2 2 2 2 4" xfId="7594" xr:uid="{131CB37B-C5F6-4956-8C56-8D1F7429DB21}"/>
    <cellStyle name="Normal 6 6 2 2 2 2 2 4 2" xfId="21465" xr:uid="{B1B10130-A81C-48B9-A725-CE5A735C5328}"/>
    <cellStyle name="Normal 6 6 2 2 2 2 2 5" xfId="9108" xr:uid="{8D120CF8-768C-4467-8072-54E049D3DD2A}"/>
    <cellStyle name="Normal 6 6 2 2 2 2 2 5 2" xfId="22973" xr:uid="{70316A51-CDE2-477B-B4FD-DEF96DBF893C}"/>
    <cellStyle name="Normal 6 6 2 2 2 2 2 6" xfId="12728" xr:uid="{EC853569-3FA5-4C17-A8B3-4E10FED7B6F1}"/>
    <cellStyle name="Normal 6 6 2 2 2 2 2 6 2" xfId="26592" xr:uid="{AEAF7824-FF05-467B-A595-17F47E8689AF}"/>
    <cellStyle name="Normal 6 6 2 2 2 2 2 7" xfId="14473" xr:uid="{F1816D97-4BCF-470C-A2E8-A61E48474A80}"/>
    <cellStyle name="Normal 6 6 2 2 2 2 2 7 2" xfId="28337" xr:uid="{AE1AF1DC-A0E4-4442-9E04-2FF26A8C9EF4}"/>
    <cellStyle name="Normal 6 6 2 2 2 2 2 8" xfId="16021" xr:uid="{D5353232-3730-4C24-8EA5-904624B8E49E}"/>
    <cellStyle name="Normal 6 6 2 2 2 2 3" xfId="2456" xr:uid="{3151A534-CDF4-4C32-824A-EC2F8D34EA13}"/>
    <cellStyle name="Normal 6 6 2 2 2 2 3 2" xfId="4176" xr:uid="{81733C43-AA3E-42D9-A562-0F79B0994C97}"/>
    <cellStyle name="Normal 6 6 2 2 2 2 3 2 2" xfId="18210" xr:uid="{998E7203-2566-42B3-AF4A-A203FA526CA6}"/>
    <cellStyle name="Normal 6 6 2 2 2 2 3 3" xfId="8102" xr:uid="{CFA2B8F4-BCBC-46B0-AD88-C61DAF8E5CAE}"/>
    <cellStyle name="Normal 6 6 2 2 2 2 3 3 2" xfId="21971" xr:uid="{8209C0AD-F10B-45CA-A29E-B3514850E912}"/>
    <cellStyle name="Normal 6 6 2 2 2 2 3 4" xfId="9620" xr:uid="{A9D39F5C-FD3F-42C4-849D-4E507DB23A60}"/>
    <cellStyle name="Normal 6 6 2 2 2 2 3 4 2" xfId="23485" xr:uid="{29005B90-14F6-4706-9EA8-9C6C419FE924}"/>
    <cellStyle name="Normal 6 6 2 2 2 2 3 5" xfId="13234" xr:uid="{7EFB2BBD-0497-41C6-9BC2-2237ADC2EF4B}"/>
    <cellStyle name="Normal 6 6 2 2 2 2 3 5 2" xfId="27098" xr:uid="{4E08057A-BA6A-4B61-BF49-2BE97220F759}"/>
    <cellStyle name="Normal 6 6 2 2 2 2 3 6" xfId="14979" xr:uid="{D0F5247B-64EA-4338-9ED6-85413DC664BC}"/>
    <cellStyle name="Normal 6 6 2 2 2 2 3 6 2" xfId="28843" xr:uid="{B094A465-61C3-4A59-8B39-524E998E5C5C}"/>
    <cellStyle name="Normal 6 6 2 2 2 2 3 7" xfId="16527" xr:uid="{088CA39A-BE51-4F34-B6F9-2CCE9AEEB6A5}"/>
    <cellStyle name="Normal 6 6 2 2 2 2 4" xfId="5148" xr:uid="{B77FFC00-E1F4-4CEB-934E-45E166F9E593}"/>
    <cellStyle name="Normal 6 6 2 2 2 2 4 2" xfId="10618" xr:uid="{80388F1F-C757-49CB-9B50-58FFABF2C84C}"/>
    <cellStyle name="Normal 6 6 2 2 2 2 4 2 2" xfId="24483" xr:uid="{26EC4572-8D8A-4949-8EF8-7CB9410A88D9}"/>
    <cellStyle name="Normal 6 6 2 2 2 2 4 3" xfId="19182" xr:uid="{C0132C6E-E7DA-47D1-B98C-AD7E7AA6A7FE}"/>
    <cellStyle name="Normal 6 6 2 2 2 2 5" xfId="5646" xr:uid="{538618EC-4B3C-44AE-83C6-764F9596710E}"/>
    <cellStyle name="Normal 6 6 2 2 2 2 5 2" xfId="11120" xr:uid="{8F1F05A3-0473-4B61-B16A-6EF08FB17C61}"/>
    <cellStyle name="Normal 6 6 2 2 2 2 5 2 2" xfId="24985" xr:uid="{C1475624-1F1A-4238-B2A5-E754D910C078}"/>
    <cellStyle name="Normal 6 6 2 2 2 2 5 3" xfId="19680" xr:uid="{52694CFF-10BC-4289-AEC5-46EC54F3C163}"/>
    <cellStyle name="Normal 6 6 2 2 2 2 6" xfId="6148" xr:uid="{087711D8-0C29-4F28-AF4D-522F1E3B25E8}"/>
    <cellStyle name="Normal 6 6 2 2 2 2 6 2" xfId="11622" xr:uid="{52B083CD-736B-449F-9258-71B73331FBA5}"/>
    <cellStyle name="Normal 6 6 2 2 2 2 6 2 2" xfId="25487" xr:uid="{700C4CDC-18C6-4DF1-B57C-4098D3F66B86}"/>
    <cellStyle name="Normal 6 6 2 2 2 2 6 3" xfId="20182" xr:uid="{2D74BDB1-23F6-4FEF-9B94-0EC56BC7133C}"/>
    <cellStyle name="Normal 6 6 2 2 2 2 7" xfId="3166" xr:uid="{D985DD39-CDE0-407A-B2E2-755B9901590D}"/>
    <cellStyle name="Normal 6 6 2 2 2 2 7 2" xfId="17208" xr:uid="{A73A08CC-85AE-4CFD-ACB3-D0B1D80F4F14}"/>
    <cellStyle name="Normal 6 6 2 2 2 2 8" xfId="7088" xr:uid="{86D3FE9A-7FCC-4907-BAC2-C90C98CE459E}"/>
    <cellStyle name="Normal 6 6 2 2 2 2 8 2" xfId="20959" xr:uid="{892A9FB2-6AA0-4B27-A4D3-FED47624CD58}"/>
    <cellStyle name="Normal 6 6 2 2 2 2 9" xfId="8612" xr:uid="{53AE386C-16B8-4E50-A522-18894D467E4A}"/>
    <cellStyle name="Normal 6 6 2 2 2 2 9 2" xfId="22477" xr:uid="{5EA34E20-76D3-4B95-BB9D-0D213E526F91}"/>
    <cellStyle name="Normal 6 6 2 2 2 3" xfId="1700" xr:uid="{516061DE-44BB-4E1F-A75B-74000B907457}"/>
    <cellStyle name="Normal 6 6 2 2 2 3 2" xfId="4422" xr:uid="{009C75C0-587D-48E2-B165-178EBE9CFC5C}"/>
    <cellStyle name="Normal 6 6 2 2 2 3 2 2" xfId="9868" xr:uid="{00495AFD-EF08-4093-8EA3-2DD429CACBF1}"/>
    <cellStyle name="Normal 6 6 2 2 2 3 2 2 2" xfId="23733" xr:uid="{6CA6B8FF-0879-420F-B97E-C8B8EFF76000}"/>
    <cellStyle name="Normal 6 6 2 2 2 3 2 3" xfId="18456" xr:uid="{1273DE83-5738-494B-8B3C-A7E5B5D7B718}"/>
    <cellStyle name="Normal 6 6 2 2 2 3 3" xfId="3412" xr:uid="{B05F573C-7A3A-4EFE-AC15-5F6282BE55C8}"/>
    <cellStyle name="Normal 6 6 2 2 2 3 3 2" xfId="17454" xr:uid="{8A509F72-5B63-491C-ABB2-4327D133DFE5}"/>
    <cellStyle name="Normal 6 6 2 2 2 3 4" xfId="7346" xr:uid="{1DE2ADFE-CC65-40D8-B4EE-A3550B7B7911}"/>
    <cellStyle name="Normal 6 6 2 2 2 3 4 2" xfId="21217" xr:uid="{9ECA3938-5D25-48A9-BDF0-23C18AEBABFA}"/>
    <cellStyle name="Normal 6 6 2 2 2 3 5" xfId="8860" xr:uid="{A5F06E57-B052-4733-978C-4560F435B20E}"/>
    <cellStyle name="Normal 6 6 2 2 2 3 5 2" xfId="22725" xr:uid="{200CC45E-5C8F-4573-988A-E807A3CE873D}"/>
    <cellStyle name="Normal 6 6 2 2 2 3 6" xfId="12480" xr:uid="{FD4D8E0D-776E-4979-BE1D-ABABEFC0044E}"/>
    <cellStyle name="Normal 6 6 2 2 2 3 6 2" xfId="26344" xr:uid="{E1CD71F3-858A-4A6B-B4D3-1C199DD945A5}"/>
    <cellStyle name="Normal 6 6 2 2 2 3 7" xfId="14225" xr:uid="{D8AB3D77-2195-44AC-A281-ECE00E70D7D0}"/>
    <cellStyle name="Normal 6 6 2 2 2 3 7 2" xfId="28089" xr:uid="{3C49E686-B4AA-4E66-B452-3A82EB9E9C73}"/>
    <cellStyle name="Normal 6 6 2 2 2 3 8" xfId="15773" xr:uid="{61DC5801-07E1-4C85-B7BD-6886754A8F8C}"/>
    <cellStyle name="Normal 6 6 2 2 2 4" xfId="2208" xr:uid="{36A89DC0-DFA2-4665-BB59-9166328F8738}"/>
    <cellStyle name="Normal 6 6 2 2 2 4 2" xfId="3928" xr:uid="{133F290C-1DC5-4790-9387-218D26B97D96}"/>
    <cellStyle name="Normal 6 6 2 2 2 4 2 2" xfId="17962" xr:uid="{C69F610A-9969-4044-9A34-995756BAD4AC}"/>
    <cellStyle name="Normal 6 6 2 2 2 4 3" xfId="7854" xr:uid="{10810017-14D1-471C-8616-3BC42643E8E7}"/>
    <cellStyle name="Normal 6 6 2 2 2 4 3 2" xfId="21723" xr:uid="{581AD8C3-4756-4C9F-B911-62B7DCB6ABAF}"/>
    <cellStyle name="Normal 6 6 2 2 2 4 4" xfId="9372" xr:uid="{60109151-D4EA-4AD3-AA6B-DB120254494C}"/>
    <cellStyle name="Normal 6 6 2 2 2 4 4 2" xfId="23237" xr:uid="{1A28D4AD-93B8-4F15-842E-EB6E372EC238}"/>
    <cellStyle name="Normal 6 6 2 2 2 4 5" xfId="12986" xr:uid="{1FBEE41A-F405-44FE-9B73-66999AA3D42C}"/>
    <cellStyle name="Normal 6 6 2 2 2 4 5 2" xfId="26850" xr:uid="{821A9088-DEAD-4E4E-815C-4E62512B8AF1}"/>
    <cellStyle name="Normal 6 6 2 2 2 4 6" xfId="14731" xr:uid="{CDCFF359-6051-4F55-8FD5-AA9F1A7EFB5F}"/>
    <cellStyle name="Normal 6 6 2 2 2 4 6 2" xfId="28595" xr:uid="{C1BFE273-5D9C-4613-BB74-2183A6ABC01C}"/>
    <cellStyle name="Normal 6 6 2 2 2 4 7" xfId="16279" xr:uid="{7C209E22-0E3F-4E39-A229-18903071714E}"/>
    <cellStyle name="Normal 6 6 2 2 2 5" xfId="4908" xr:uid="{6D7EC975-8C9F-4C49-8964-C4CEBAFB1E58}"/>
    <cellStyle name="Normal 6 6 2 2 2 5 2" xfId="10370" xr:uid="{264E7A26-992C-40E1-AE33-4CCC0D7CA205}"/>
    <cellStyle name="Normal 6 6 2 2 2 5 2 2" xfId="24235" xr:uid="{DC909911-F72D-4DCA-80BC-7A2BCA46D890}"/>
    <cellStyle name="Normal 6 6 2 2 2 5 3" xfId="18942" xr:uid="{93E969E3-E271-40BE-B886-072B820961DA}"/>
    <cellStyle name="Normal 6 6 2 2 2 6" xfId="5398" xr:uid="{E546703D-D260-48FD-A3D9-F1949B34D874}"/>
    <cellStyle name="Normal 6 6 2 2 2 6 2" xfId="10872" xr:uid="{4EBC8024-71FA-4962-BF3E-8D6D867B84FC}"/>
    <cellStyle name="Normal 6 6 2 2 2 6 2 2" xfId="24737" xr:uid="{22FFD694-DD60-41C4-9A8E-3195511CF2E2}"/>
    <cellStyle name="Normal 6 6 2 2 2 6 3" xfId="19432" xr:uid="{726FC164-C9E4-4812-AFFC-7C22D11A7783}"/>
    <cellStyle name="Normal 6 6 2 2 2 7" xfId="5900" xr:uid="{6E91405F-DC60-44AC-ABB0-C6519FA890BD}"/>
    <cellStyle name="Normal 6 6 2 2 2 7 2" xfId="11374" xr:uid="{A7C5B28F-597D-4120-9F12-0888698D7B69}"/>
    <cellStyle name="Normal 6 6 2 2 2 7 2 2" xfId="25239" xr:uid="{A6CD7DDE-E2CE-4A6A-B2FD-3EA56B407179}"/>
    <cellStyle name="Normal 6 6 2 2 2 7 3" xfId="19934" xr:uid="{2ABBF1B1-82D0-4F03-988B-AB07AEF62286}"/>
    <cellStyle name="Normal 6 6 2 2 2 8" xfId="2924" xr:uid="{9BD8C617-CBBE-4BCC-8ADD-066CA66FA376}"/>
    <cellStyle name="Normal 6 6 2 2 2 8 2" xfId="16966" xr:uid="{A01B692A-CC51-46BF-AFB8-7941411F3DBA}"/>
    <cellStyle name="Normal 6 6 2 2 2 9" xfId="6840" xr:uid="{10715ECF-CF96-4772-95A3-8D0F63B73B49}"/>
    <cellStyle name="Normal 6 6 2 2 2 9 2" xfId="20711" xr:uid="{7A1A0900-7D45-4BB3-8B3E-A632A8F5CB2C}"/>
    <cellStyle name="Normal 6 6 2 2 3" xfId="1318" xr:uid="{7E0C1E92-0805-4111-8786-CA568D1CF267}"/>
    <cellStyle name="Normal 6 6 2 2 3 10" xfId="12098" xr:uid="{9BCA96D3-09D0-4F84-842E-A10760F9BAB4}"/>
    <cellStyle name="Normal 6 6 2 2 3 10 2" xfId="25962" xr:uid="{AEB31DAF-8F52-4DB3-83AA-29704421D8CF}"/>
    <cellStyle name="Normal 6 6 2 2 3 11" xfId="13843" xr:uid="{D16B83CF-69B8-4596-B88C-84F9B0A577DA}"/>
    <cellStyle name="Normal 6 6 2 2 3 11 2" xfId="27707" xr:uid="{A55CECF4-C9AF-4527-B320-6D903B871E02}"/>
    <cellStyle name="Normal 6 6 2 2 3 12" xfId="15391" xr:uid="{070681A4-2F59-47B2-A9D1-FF9E9149B2ED}"/>
    <cellStyle name="Normal 6 6 2 2 3 2" xfId="1824" xr:uid="{72081A69-C3FD-41DF-B75F-573D07D482DF}"/>
    <cellStyle name="Normal 6 6 2 2 3 2 2" xfId="4546" xr:uid="{0C9BEA84-789A-45A0-A12F-79300A8BAE2C}"/>
    <cellStyle name="Normal 6 6 2 2 3 2 2 2" xfId="9992" xr:uid="{ED44C619-0A9F-4C62-AB78-D57F3C9ED860}"/>
    <cellStyle name="Normal 6 6 2 2 3 2 2 2 2" xfId="23857" xr:uid="{9F0EC4DB-A28B-4DD9-B00B-6E6E58D7DB39}"/>
    <cellStyle name="Normal 6 6 2 2 3 2 2 3" xfId="18580" xr:uid="{003EF131-4669-4B22-A837-284693DBD559}"/>
    <cellStyle name="Normal 6 6 2 2 3 2 3" xfId="3536" xr:uid="{A5483E6B-A30D-4C84-A34C-C67AA0220C47}"/>
    <cellStyle name="Normal 6 6 2 2 3 2 3 2" xfId="17578" xr:uid="{AD8A091F-CDF2-477C-BA04-A852772F0288}"/>
    <cellStyle name="Normal 6 6 2 2 3 2 4" xfId="7470" xr:uid="{383656DB-3E4F-41FD-83AF-78E4BF569C93}"/>
    <cellStyle name="Normal 6 6 2 2 3 2 4 2" xfId="21341" xr:uid="{693671C0-C2CD-4209-8ED3-6434B8E32DAE}"/>
    <cellStyle name="Normal 6 6 2 2 3 2 5" xfId="8984" xr:uid="{88471663-3D63-4A20-AFCF-8DE8BF288BFC}"/>
    <cellStyle name="Normal 6 6 2 2 3 2 5 2" xfId="22849" xr:uid="{762FE4FA-5042-494D-B384-B31B00989D6D}"/>
    <cellStyle name="Normal 6 6 2 2 3 2 6" xfId="12604" xr:uid="{9A3CBCD5-F053-481E-BFEE-2726F4E4EE86}"/>
    <cellStyle name="Normal 6 6 2 2 3 2 6 2" xfId="26468" xr:uid="{655AE04D-31C2-48D9-B928-C0FBC677E9DF}"/>
    <cellStyle name="Normal 6 6 2 2 3 2 7" xfId="14349" xr:uid="{CA9C32BA-2D6A-4BC4-BF69-0B3BEB0F22B4}"/>
    <cellStyle name="Normal 6 6 2 2 3 2 7 2" xfId="28213" xr:uid="{4C045466-7D08-4699-929D-14F0684E11CF}"/>
    <cellStyle name="Normal 6 6 2 2 3 2 8" xfId="15897" xr:uid="{728EF419-6CF3-41D2-BA24-3566819CC7BB}"/>
    <cellStyle name="Normal 6 6 2 2 3 3" xfId="2332" xr:uid="{2F5CFCD8-E830-4EB3-BA4C-0515DF725DF5}"/>
    <cellStyle name="Normal 6 6 2 2 3 3 2" xfId="4052" xr:uid="{E9EE4705-8653-413E-9A6B-EA176D98631A}"/>
    <cellStyle name="Normal 6 6 2 2 3 3 2 2" xfId="18086" xr:uid="{CCEC07DA-3A21-4771-8726-87E77AD981D3}"/>
    <cellStyle name="Normal 6 6 2 2 3 3 3" xfId="7978" xr:uid="{EB02EA28-33FE-4A59-A946-842799E691AB}"/>
    <cellStyle name="Normal 6 6 2 2 3 3 3 2" xfId="21847" xr:uid="{0AF5CA3B-3B1D-44D6-9658-B7572EE06A59}"/>
    <cellStyle name="Normal 6 6 2 2 3 3 4" xfId="9496" xr:uid="{6F7AD05B-A6F5-4184-A816-9E6D9EA9AB3D}"/>
    <cellStyle name="Normal 6 6 2 2 3 3 4 2" xfId="23361" xr:uid="{CFD87665-A354-4EAB-A3B2-4D3A5387CAC0}"/>
    <cellStyle name="Normal 6 6 2 2 3 3 5" xfId="13110" xr:uid="{17EE347B-F753-408F-96C4-37205C2D20A2}"/>
    <cellStyle name="Normal 6 6 2 2 3 3 5 2" xfId="26974" xr:uid="{21299116-7BB5-4422-8553-96AF3BE612A8}"/>
    <cellStyle name="Normal 6 6 2 2 3 3 6" xfId="14855" xr:uid="{8C7DB92F-4A63-48CC-90E6-F61C5EC28E0D}"/>
    <cellStyle name="Normal 6 6 2 2 3 3 6 2" xfId="28719" xr:uid="{4F9BC5BA-B4EB-45E2-B51F-4CB929DC83C3}"/>
    <cellStyle name="Normal 6 6 2 2 3 3 7" xfId="16403" xr:uid="{64D3399B-5A68-49DB-85E0-F8EB6912F320}"/>
    <cellStyle name="Normal 6 6 2 2 3 4" xfId="5024" xr:uid="{1304BC1F-E139-41A1-81AC-1DF71AB75327}"/>
    <cellStyle name="Normal 6 6 2 2 3 4 2" xfId="10494" xr:uid="{9FA0EEB7-0A37-4747-8FCC-8BF443B2E67A}"/>
    <cellStyle name="Normal 6 6 2 2 3 4 2 2" xfId="24359" xr:uid="{A8EC8A10-E495-45DA-81B3-7808BB5EF1C3}"/>
    <cellStyle name="Normal 6 6 2 2 3 4 3" xfId="19058" xr:uid="{89330B6D-B0B1-46E3-AC60-D889E6178448}"/>
    <cellStyle name="Normal 6 6 2 2 3 5" xfId="5522" xr:uid="{270A2145-A878-434D-B763-164D70F7C4AA}"/>
    <cellStyle name="Normal 6 6 2 2 3 5 2" xfId="10996" xr:uid="{545EAEA4-16F9-49AA-AEFF-53DEFF211C28}"/>
    <cellStyle name="Normal 6 6 2 2 3 5 2 2" xfId="24861" xr:uid="{57FB24A9-A7B1-4D7E-8DD9-7645E0D03577}"/>
    <cellStyle name="Normal 6 6 2 2 3 5 3" xfId="19556" xr:uid="{51B59334-E2AF-4F9D-B16A-1D3851F4DFAD}"/>
    <cellStyle name="Normal 6 6 2 2 3 6" xfId="6024" xr:uid="{9F0CA5B8-EF0A-40A9-9F48-C98D93C0FA3E}"/>
    <cellStyle name="Normal 6 6 2 2 3 6 2" xfId="11498" xr:uid="{52EC9512-3218-4DDE-B76C-ED2133661E6B}"/>
    <cellStyle name="Normal 6 6 2 2 3 6 2 2" xfId="25363" xr:uid="{93727D90-BAA7-4623-976E-85FF93749F61}"/>
    <cellStyle name="Normal 6 6 2 2 3 6 3" xfId="20058" xr:uid="{EB8B54C5-6B76-40C0-84AB-9875BD1F1BD0}"/>
    <cellStyle name="Normal 6 6 2 2 3 7" xfId="3042" xr:uid="{9B7CDE37-AB64-40BB-8CEC-CA28FDEE8F2C}"/>
    <cellStyle name="Normal 6 6 2 2 3 7 2" xfId="17084" xr:uid="{831002B9-0B7C-42F4-93B7-ED5A73552230}"/>
    <cellStyle name="Normal 6 6 2 2 3 8" xfId="6964" xr:uid="{7971DF89-4BDE-423A-8BDE-51332FFD7E32}"/>
    <cellStyle name="Normal 6 6 2 2 3 8 2" xfId="20835" xr:uid="{95DED1A0-6553-4276-B140-DF7FEF224BF9}"/>
    <cellStyle name="Normal 6 6 2 2 3 9" xfId="8488" xr:uid="{606CC2D7-49B6-4F99-81E7-DF737FFED830}"/>
    <cellStyle name="Normal 6 6 2 2 3 9 2" xfId="22353" xr:uid="{5464424B-6AA5-411F-8B47-F3903958BC31}"/>
    <cellStyle name="Normal 6 6 2 2 4" xfId="1576" xr:uid="{4C758D9A-F65F-414B-9181-706A016683CA}"/>
    <cellStyle name="Normal 6 6 2 2 4 2" xfId="4298" xr:uid="{9D5FC673-C4AA-4C32-B952-037974FE3B28}"/>
    <cellStyle name="Normal 6 6 2 2 4 2 2" xfId="9744" xr:uid="{53B60562-4633-4312-AA90-7D015DEDE633}"/>
    <cellStyle name="Normal 6 6 2 2 4 2 2 2" xfId="23609" xr:uid="{B3B7EBAC-3779-44D3-8358-DB208A3D0618}"/>
    <cellStyle name="Normal 6 6 2 2 4 2 3" xfId="18332" xr:uid="{4F5E50C1-7EEC-4899-995B-07C6D4CDBAC2}"/>
    <cellStyle name="Normal 6 6 2 2 4 3" xfId="3288" xr:uid="{1BA63A2D-6D3E-44F5-9255-0C076BC5F64F}"/>
    <cellStyle name="Normal 6 6 2 2 4 3 2" xfId="17330" xr:uid="{93556CE3-9C33-476F-AF2D-17CD3A174BEE}"/>
    <cellStyle name="Normal 6 6 2 2 4 4" xfId="7222" xr:uid="{101841E1-A05D-4B1F-BD7E-1FC95D95D382}"/>
    <cellStyle name="Normal 6 6 2 2 4 4 2" xfId="21093" xr:uid="{48B7323C-B6A6-4960-A61F-B063083D0012}"/>
    <cellStyle name="Normal 6 6 2 2 4 5" xfId="8736" xr:uid="{C68199D0-4FDE-4B1F-BDB8-0D5B046CF565}"/>
    <cellStyle name="Normal 6 6 2 2 4 5 2" xfId="22601" xr:uid="{B42703A1-8DDD-4416-A899-21C498B5F4DA}"/>
    <cellStyle name="Normal 6 6 2 2 4 6" xfId="12356" xr:uid="{5E6AFE5B-EB62-41AE-A7B5-0E3F78BBC8F9}"/>
    <cellStyle name="Normal 6 6 2 2 4 6 2" xfId="26220" xr:uid="{C4D9E7EE-FAC3-40B5-88B3-A6F6321C5722}"/>
    <cellStyle name="Normal 6 6 2 2 4 7" xfId="14101" xr:uid="{EF38F81F-A9CF-4B6B-9820-27DDBA6BF166}"/>
    <cellStyle name="Normal 6 6 2 2 4 7 2" xfId="27965" xr:uid="{52A36D02-6F1A-4A0F-A690-6F5BC853E02E}"/>
    <cellStyle name="Normal 6 6 2 2 4 8" xfId="15649" xr:uid="{C96DD8D9-C52B-4FBC-BA63-6873608454A9}"/>
    <cellStyle name="Normal 6 6 2 2 5" xfId="2084" xr:uid="{92EE9C90-4A2A-4A89-AAC4-E99F5F7F1241}"/>
    <cellStyle name="Normal 6 6 2 2 5 2" xfId="3804" xr:uid="{44B95FD4-744E-401F-8F2B-A4E7E1C08CFD}"/>
    <cellStyle name="Normal 6 6 2 2 5 2 2" xfId="17838" xr:uid="{A9AB9BD3-232B-4684-8F38-4153EFDB053B}"/>
    <cellStyle name="Normal 6 6 2 2 5 3" xfId="7730" xr:uid="{3B905C27-2EBB-4492-A134-D4156433BE61}"/>
    <cellStyle name="Normal 6 6 2 2 5 3 2" xfId="21599" xr:uid="{74E2FF71-2C49-4574-8250-95262A4D880F}"/>
    <cellStyle name="Normal 6 6 2 2 5 4" xfId="9248" xr:uid="{EDE617D8-B016-4B4A-9B4F-C2C5B696968A}"/>
    <cellStyle name="Normal 6 6 2 2 5 4 2" xfId="23113" xr:uid="{EBAF21C5-6FA9-4807-94F8-8A26DD470386}"/>
    <cellStyle name="Normal 6 6 2 2 5 5" xfId="12862" xr:uid="{0ADF9312-2483-42F6-833A-20509A2715A8}"/>
    <cellStyle name="Normal 6 6 2 2 5 5 2" xfId="26726" xr:uid="{63B565C0-911B-4C6E-BBAE-E05B62A04EB7}"/>
    <cellStyle name="Normal 6 6 2 2 5 6" xfId="14607" xr:uid="{9D663060-57D2-42D8-A830-8FCCB2ED705E}"/>
    <cellStyle name="Normal 6 6 2 2 5 6 2" xfId="28471" xr:uid="{F607BC00-61B1-40FE-B57E-303E8AB584B5}"/>
    <cellStyle name="Normal 6 6 2 2 5 7" xfId="16155" xr:uid="{D5C95FBB-CC04-4783-9368-274F0CE87B35}"/>
    <cellStyle name="Normal 6 6 2 2 6" xfId="4792" xr:uid="{C7843AD4-F1B6-450C-9C37-7FD5E0C1A7D3}"/>
    <cellStyle name="Normal 6 6 2 2 6 2" xfId="10246" xr:uid="{8DB091B1-995D-4E44-8B57-141E59533FBF}"/>
    <cellStyle name="Normal 6 6 2 2 6 2 2" xfId="24111" xr:uid="{7B8F0364-88A8-4E26-919B-A7D7E3968DF9}"/>
    <cellStyle name="Normal 6 6 2 2 6 3" xfId="18826" xr:uid="{6636B62F-012C-4AED-A547-659EEFDD2A9D}"/>
    <cellStyle name="Normal 6 6 2 2 7" xfId="5274" xr:uid="{9C45CA24-F7D7-4842-BBDD-733FBC5645D5}"/>
    <cellStyle name="Normal 6 6 2 2 7 2" xfId="10748" xr:uid="{5D2785ED-6193-4615-9D6C-FFBD7483D109}"/>
    <cellStyle name="Normal 6 6 2 2 7 2 2" xfId="24613" xr:uid="{BE3B8252-8FD6-4EEF-A131-0FA4B35DD8D8}"/>
    <cellStyle name="Normal 6 6 2 2 7 3" xfId="19308" xr:uid="{DDDE12FF-9E06-4E5C-9C39-569D1BDEBE3C}"/>
    <cellStyle name="Normal 6 6 2 2 8" xfId="5776" xr:uid="{B99D070E-2DB4-4C26-A957-47547DBA3028}"/>
    <cellStyle name="Normal 6 6 2 2 8 2" xfId="11250" xr:uid="{66477150-5B45-4CE3-8251-2D564F496802}"/>
    <cellStyle name="Normal 6 6 2 2 8 2 2" xfId="25115" xr:uid="{8BCF1604-2DB8-4296-8B24-925ED4D13129}"/>
    <cellStyle name="Normal 6 6 2 2 8 3" xfId="19810" xr:uid="{BC608741-BFC7-4AEC-9CEB-32B4B11A691E}"/>
    <cellStyle name="Normal 6 6 2 2 9" xfId="2808" xr:uid="{C2314B6C-B949-45BC-9A12-E0384BEF1E86}"/>
    <cellStyle name="Normal 6 6 2 2 9 2" xfId="16850" xr:uid="{A7093ED7-3BAD-4088-B6BB-CCE0096BE7C5}"/>
    <cellStyle name="Normal 6 6 2 3" xfId="1118" xr:uid="{796D4316-804E-49D8-A496-EF1F959D0E18}"/>
    <cellStyle name="Normal 6 6 2 3 10" xfId="8288" xr:uid="{0C51BF25-D2B6-4300-8D7E-7D4240096C3D}"/>
    <cellStyle name="Normal 6 6 2 3 10 2" xfId="22153" xr:uid="{6C087766-9AAA-4366-84FF-FDB018069E42}"/>
    <cellStyle name="Normal 6 6 2 3 11" xfId="11898" xr:uid="{EC3B5814-041A-4900-848E-5733C11AC242}"/>
    <cellStyle name="Normal 6 6 2 3 11 2" xfId="25762" xr:uid="{DBC048E4-D6A3-448D-B639-50147F47DBD3}"/>
    <cellStyle name="Normal 6 6 2 3 12" xfId="13643" xr:uid="{5596776F-7FF2-4BCA-B7C1-E94A8CED7D78}"/>
    <cellStyle name="Normal 6 6 2 3 12 2" xfId="27507" xr:uid="{5010FD8D-14E2-45BB-A885-A09BA682D7FA}"/>
    <cellStyle name="Normal 6 6 2 3 13" xfId="15191" xr:uid="{2745B046-65EA-4180-87EF-8D457DE80AFE}"/>
    <cellStyle name="Normal 6 6 2 3 2" xfId="1366" xr:uid="{7605A9A5-C686-46BF-9B6F-3D87B0AD0469}"/>
    <cellStyle name="Normal 6 6 2 3 2 10" xfId="12146" xr:uid="{053E5690-3665-4384-8130-305F7D310601}"/>
    <cellStyle name="Normal 6 6 2 3 2 10 2" xfId="26010" xr:uid="{792EE21B-C2F3-45F4-8C2F-2C52F4CE5C70}"/>
    <cellStyle name="Normal 6 6 2 3 2 11" xfId="13891" xr:uid="{2AF034EA-C282-4C8C-8B89-BEBD8B3BB4C1}"/>
    <cellStyle name="Normal 6 6 2 3 2 11 2" xfId="27755" xr:uid="{25BBA26D-C7C1-4C86-9080-ECE738EDFB76}"/>
    <cellStyle name="Normal 6 6 2 3 2 12" xfId="15439" xr:uid="{B63EE442-1890-48E3-B39D-7C9703BC7884}"/>
    <cellStyle name="Normal 6 6 2 3 2 2" xfId="1872" xr:uid="{7BBAC124-21CB-4042-AE9A-17140E524DE7}"/>
    <cellStyle name="Normal 6 6 2 3 2 2 2" xfId="4594" xr:uid="{49996700-45A7-48A9-A88A-CA4FD3849787}"/>
    <cellStyle name="Normal 6 6 2 3 2 2 2 2" xfId="10040" xr:uid="{E1C9C7AB-94F4-455A-BFCA-08CC35359049}"/>
    <cellStyle name="Normal 6 6 2 3 2 2 2 2 2" xfId="23905" xr:uid="{B6D769CA-E3F3-4217-B58E-02A16700F795}"/>
    <cellStyle name="Normal 6 6 2 3 2 2 2 3" xfId="18628" xr:uid="{EE09BFB9-E3C8-4954-AC4F-FE68E7731AC4}"/>
    <cellStyle name="Normal 6 6 2 3 2 2 3" xfId="3584" xr:uid="{2FB9D5D0-6149-4FC5-A15A-69B14045613C}"/>
    <cellStyle name="Normal 6 6 2 3 2 2 3 2" xfId="17626" xr:uid="{E193DE5F-F3BB-46DF-A77C-0BE5D2002B9F}"/>
    <cellStyle name="Normal 6 6 2 3 2 2 4" xfId="7518" xr:uid="{ADE60344-4EEF-41DF-B700-903D4A73C184}"/>
    <cellStyle name="Normal 6 6 2 3 2 2 4 2" xfId="21389" xr:uid="{25B9FAE8-DFB4-4982-9734-8F835C5635AF}"/>
    <cellStyle name="Normal 6 6 2 3 2 2 5" xfId="9032" xr:uid="{CCB5E973-EB26-410F-B595-5CDD5400CBF6}"/>
    <cellStyle name="Normal 6 6 2 3 2 2 5 2" xfId="22897" xr:uid="{1BC79790-4677-4F9D-B939-1A7CFB2E7834}"/>
    <cellStyle name="Normal 6 6 2 3 2 2 6" xfId="12652" xr:uid="{6E7045E4-9E6B-41ED-A665-171A4A7C8254}"/>
    <cellStyle name="Normal 6 6 2 3 2 2 6 2" xfId="26516" xr:uid="{48FC8156-BA91-4004-845F-80B7C3A36574}"/>
    <cellStyle name="Normal 6 6 2 3 2 2 7" xfId="14397" xr:uid="{D2C83E55-4104-4DEA-8CC5-B790A43C1135}"/>
    <cellStyle name="Normal 6 6 2 3 2 2 7 2" xfId="28261" xr:uid="{1A598CD2-725B-44C7-8585-FF21C384E1AC}"/>
    <cellStyle name="Normal 6 6 2 3 2 2 8" xfId="15945" xr:uid="{9432C376-C222-419E-92D4-72ED69FCDA5B}"/>
    <cellStyle name="Normal 6 6 2 3 2 3" xfId="2380" xr:uid="{204579BA-7593-4B1E-945A-C4D600590751}"/>
    <cellStyle name="Normal 6 6 2 3 2 3 2" xfId="4100" xr:uid="{FAA1A74F-0ED6-4FF9-ACEA-6A6F00FD76A7}"/>
    <cellStyle name="Normal 6 6 2 3 2 3 2 2" xfId="18134" xr:uid="{7F00F9EA-0870-4839-ADE9-909C9B66A723}"/>
    <cellStyle name="Normal 6 6 2 3 2 3 3" xfId="8026" xr:uid="{3F685BD5-7CCD-4251-BB36-132E0BD697E2}"/>
    <cellStyle name="Normal 6 6 2 3 2 3 3 2" xfId="21895" xr:uid="{531A2482-9BC0-4B6D-BF71-F3970B0AF73E}"/>
    <cellStyle name="Normal 6 6 2 3 2 3 4" xfId="9544" xr:uid="{AF45788F-CDF1-406C-8DB7-29ED735805C1}"/>
    <cellStyle name="Normal 6 6 2 3 2 3 4 2" xfId="23409" xr:uid="{05F6AC15-1CCE-487D-B092-5B0F3E56CA51}"/>
    <cellStyle name="Normal 6 6 2 3 2 3 5" xfId="13158" xr:uid="{ABAF2BAC-AD7A-4E1E-8460-09AF544FC079}"/>
    <cellStyle name="Normal 6 6 2 3 2 3 5 2" xfId="27022" xr:uid="{80D76E03-9BF7-41A4-AB20-E07A0A00EF26}"/>
    <cellStyle name="Normal 6 6 2 3 2 3 6" xfId="14903" xr:uid="{EFA9AD94-BCBF-45F4-88D5-464E90421DCE}"/>
    <cellStyle name="Normal 6 6 2 3 2 3 6 2" xfId="28767" xr:uid="{8C2FA17B-31B6-437A-BC93-4B4F90F56A3D}"/>
    <cellStyle name="Normal 6 6 2 3 2 3 7" xfId="16451" xr:uid="{9DE99417-2464-417D-A4A8-E3243B1ACED7}"/>
    <cellStyle name="Normal 6 6 2 3 2 4" xfId="5072" xr:uid="{813C1C9F-198C-4B48-A8D7-7DB7F375420B}"/>
    <cellStyle name="Normal 6 6 2 3 2 4 2" xfId="10542" xr:uid="{F6F5A9BF-E592-4C4E-BAB6-756DAFFA54F3}"/>
    <cellStyle name="Normal 6 6 2 3 2 4 2 2" xfId="24407" xr:uid="{69C25068-87C4-4E0E-B24F-0DAFE74C77C9}"/>
    <cellStyle name="Normal 6 6 2 3 2 4 3" xfId="19106" xr:uid="{0B94D460-251A-4EC6-A595-5F35D6F570EA}"/>
    <cellStyle name="Normal 6 6 2 3 2 5" xfId="5570" xr:uid="{B27B5915-4AFC-483E-BB52-DCEDA969C81E}"/>
    <cellStyle name="Normal 6 6 2 3 2 5 2" xfId="11044" xr:uid="{932B24AB-0002-4CC7-8A4D-6E61F296BCAA}"/>
    <cellStyle name="Normal 6 6 2 3 2 5 2 2" xfId="24909" xr:uid="{50A48748-7AB3-4CD1-8815-EA7D9543F15F}"/>
    <cellStyle name="Normal 6 6 2 3 2 5 3" xfId="19604" xr:uid="{1EAF6852-9177-4564-B8A9-CFA982D20C7D}"/>
    <cellStyle name="Normal 6 6 2 3 2 6" xfId="6072" xr:uid="{B49880E0-6426-4D1A-A21C-5F606A7AD4EA}"/>
    <cellStyle name="Normal 6 6 2 3 2 6 2" xfId="11546" xr:uid="{DA12BEF9-AFCE-4C42-B7E1-D492DC835FF7}"/>
    <cellStyle name="Normal 6 6 2 3 2 6 2 2" xfId="25411" xr:uid="{16346FB2-CC8F-4D74-85C3-E2B0143EE767}"/>
    <cellStyle name="Normal 6 6 2 3 2 6 3" xfId="20106" xr:uid="{EC0D1427-6DA5-49B8-A7D0-E950D7BE4664}"/>
    <cellStyle name="Normal 6 6 2 3 2 7" xfId="3090" xr:uid="{030159EC-BDF9-4D15-A7E1-846FF93EB8E0}"/>
    <cellStyle name="Normal 6 6 2 3 2 7 2" xfId="17132" xr:uid="{D06EF710-20E3-468C-BC74-201CD762AF0C}"/>
    <cellStyle name="Normal 6 6 2 3 2 8" xfId="7012" xr:uid="{4E06C8A2-FBED-4DDF-92B1-517F45F711BB}"/>
    <cellStyle name="Normal 6 6 2 3 2 8 2" xfId="20883" xr:uid="{7D924AC4-F2DC-43C0-BA28-286971D59142}"/>
    <cellStyle name="Normal 6 6 2 3 2 9" xfId="8536" xr:uid="{F0058ED1-0FB7-4D6F-B675-DE99D63C1CAE}"/>
    <cellStyle name="Normal 6 6 2 3 2 9 2" xfId="22401" xr:uid="{F8382FCB-6D64-4BB2-8993-5996F8F39649}"/>
    <cellStyle name="Normal 6 6 2 3 3" xfId="1624" xr:uid="{E8601A16-1713-42A2-BCEF-C6F4F5556A14}"/>
    <cellStyle name="Normal 6 6 2 3 3 2" xfId="4346" xr:uid="{FFA67F94-6EC5-4F29-9485-77D759D15822}"/>
    <cellStyle name="Normal 6 6 2 3 3 2 2" xfId="9792" xr:uid="{4038CF87-0E66-4AB0-9699-BDA0DC4AC701}"/>
    <cellStyle name="Normal 6 6 2 3 3 2 2 2" xfId="23657" xr:uid="{8270EDEB-286B-4575-BA69-CA3A418B926B}"/>
    <cellStyle name="Normal 6 6 2 3 3 2 3" xfId="18380" xr:uid="{D80B2349-1BC9-4873-A572-965033FE2839}"/>
    <cellStyle name="Normal 6 6 2 3 3 3" xfId="3336" xr:uid="{E8825A74-EC88-42BC-A68D-7C5560240A17}"/>
    <cellStyle name="Normal 6 6 2 3 3 3 2" xfId="17378" xr:uid="{849C36C5-F437-4127-B60F-05FC4B8F05F1}"/>
    <cellStyle name="Normal 6 6 2 3 3 4" xfId="7270" xr:uid="{D2324370-0986-483C-AC50-413BEA73E2A5}"/>
    <cellStyle name="Normal 6 6 2 3 3 4 2" xfId="21141" xr:uid="{B046833E-44AA-47FE-A8FC-C0150501EEC9}"/>
    <cellStyle name="Normal 6 6 2 3 3 5" xfId="8784" xr:uid="{9138BE81-B93B-4D71-B88E-6EF8380783D5}"/>
    <cellStyle name="Normal 6 6 2 3 3 5 2" xfId="22649" xr:uid="{189BFB70-A078-4606-BED9-E15DEA935C7B}"/>
    <cellStyle name="Normal 6 6 2 3 3 6" xfId="12404" xr:uid="{9DF4F249-0E23-444C-B084-D4CA2120113E}"/>
    <cellStyle name="Normal 6 6 2 3 3 6 2" xfId="26268" xr:uid="{48780600-BE39-4FD8-9CD0-52E65C0CA463}"/>
    <cellStyle name="Normal 6 6 2 3 3 7" xfId="14149" xr:uid="{BC525713-BA60-4685-872E-62CD6E6F7430}"/>
    <cellStyle name="Normal 6 6 2 3 3 7 2" xfId="28013" xr:uid="{0C0C3A96-2FEC-4A62-BE95-FB16DF91ACE5}"/>
    <cellStyle name="Normal 6 6 2 3 3 8" xfId="15697" xr:uid="{8F811E34-B2FE-47C3-ACC0-712823D06223}"/>
    <cellStyle name="Normal 6 6 2 3 4" xfId="2132" xr:uid="{D6AFE8FC-133F-4FC4-9A19-255D40B9B295}"/>
    <cellStyle name="Normal 6 6 2 3 4 2" xfId="3852" xr:uid="{2F7BC0A4-B0A0-4ACD-9072-BF447D75B83D}"/>
    <cellStyle name="Normal 6 6 2 3 4 2 2" xfId="17886" xr:uid="{2545897A-E7B4-4633-942A-4AF225699834}"/>
    <cellStyle name="Normal 6 6 2 3 4 3" xfId="7778" xr:uid="{C5D96C69-FF04-4063-8DD8-E8C78AEC4C6C}"/>
    <cellStyle name="Normal 6 6 2 3 4 3 2" xfId="21647" xr:uid="{459E2818-ED05-4B93-8D75-F9316A8468D2}"/>
    <cellStyle name="Normal 6 6 2 3 4 4" xfId="9296" xr:uid="{50DB651D-4463-4E26-9708-0B0CFF138A3A}"/>
    <cellStyle name="Normal 6 6 2 3 4 4 2" xfId="23161" xr:uid="{4998F621-388C-4F27-AE6B-1CA79BE46F1C}"/>
    <cellStyle name="Normal 6 6 2 3 4 5" xfId="12910" xr:uid="{D1272C6C-9123-46DC-8CAA-935C6439DA8F}"/>
    <cellStyle name="Normal 6 6 2 3 4 5 2" xfId="26774" xr:uid="{431CE676-B400-449B-B6A6-C68216251F22}"/>
    <cellStyle name="Normal 6 6 2 3 4 6" xfId="14655" xr:uid="{618CC42E-C19A-4DF2-847C-63366B162204}"/>
    <cellStyle name="Normal 6 6 2 3 4 6 2" xfId="28519" xr:uid="{FE0896F3-2C17-4420-B669-2A56DCD86667}"/>
    <cellStyle name="Normal 6 6 2 3 4 7" xfId="16203" xr:uid="{98FDE709-AAA4-4165-A925-4DEFF166A786}"/>
    <cellStyle name="Normal 6 6 2 3 5" xfId="4836" xr:uid="{78857713-80A6-4CE4-B9DC-13C0DBFF68A1}"/>
    <cellStyle name="Normal 6 6 2 3 5 2" xfId="10294" xr:uid="{BA223520-82D8-4EE0-B47A-DFC7638DCE64}"/>
    <cellStyle name="Normal 6 6 2 3 5 2 2" xfId="24159" xr:uid="{D361F18B-7A66-4F4B-95A7-2E82B2BA7D09}"/>
    <cellStyle name="Normal 6 6 2 3 5 3" xfId="18870" xr:uid="{91B9D29A-45BF-433E-B893-660C9C3D5793}"/>
    <cellStyle name="Normal 6 6 2 3 6" xfId="5322" xr:uid="{59F3946D-C746-4C07-A634-A42954BD0593}"/>
    <cellStyle name="Normal 6 6 2 3 6 2" xfId="10796" xr:uid="{FF4AA9E4-A6CD-46F3-A93C-671D6D16D162}"/>
    <cellStyle name="Normal 6 6 2 3 6 2 2" xfId="24661" xr:uid="{4805A5E0-CA01-4D7A-9860-D649E329F881}"/>
    <cellStyle name="Normal 6 6 2 3 6 3" xfId="19356" xr:uid="{398F7828-7DFE-4F00-83F0-B1958AD0C9D2}"/>
    <cellStyle name="Normal 6 6 2 3 7" xfId="5824" xr:uid="{FA584C1A-2836-41CD-B1E0-76F8B274CFE1}"/>
    <cellStyle name="Normal 6 6 2 3 7 2" xfId="11298" xr:uid="{A2A9A872-6391-4714-B876-F73FF196B3B2}"/>
    <cellStyle name="Normal 6 6 2 3 7 2 2" xfId="25163" xr:uid="{EBCA21BE-9545-4B55-9FCB-E70A3DB9EF9B}"/>
    <cellStyle name="Normal 6 6 2 3 7 3" xfId="19858" xr:uid="{0F6AB7C1-7423-4D01-9606-6380AFE5C01B}"/>
    <cellStyle name="Normal 6 6 2 3 8" xfId="2852" xr:uid="{4A24DDBE-1500-4258-8145-E1B8330E27BB}"/>
    <cellStyle name="Normal 6 6 2 3 8 2" xfId="16894" xr:uid="{4E5F7E82-8358-4680-8225-305A6F1BA70D}"/>
    <cellStyle name="Normal 6 6 2 3 9" xfId="6764" xr:uid="{82D42645-DE8B-475A-A719-FFE84CAAAB3C}"/>
    <cellStyle name="Normal 6 6 2 3 9 2" xfId="20635" xr:uid="{16EF2723-6D2B-49C0-953D-8C3EA3763EDB}"/>
    <cellStyle name="Normal 6 6 2 4" xfId="1242" xr:uid="{1B2CDB97-17ED-4E50-957F-63E86E84FBB1}"/>
    <cellStyle name="Normal 6 6 2 4 10" xfId="12022" xr:uid="{B8439BAD-4619-4C16-ABD0-D6DA83055E97}"/>
    <cellStyle name="Normal 6 6 2 4 10 2" xfId="25886" xr:uid="{FF47E3C4-D320-49BE-BD85-18BA5A3DC826}"/>
    <cellStyle name="Normal 6 6 2 4 11" xfId="13767" xr:uid="{C506E3AE-9914-4E77-BA40-83270B75010D}"/>
    <cellStyle name="Normal 6 6 2 4 11 2" xfId="27631" xr:uid="{6A459600-06A5-4C52-A646-15A98241FEF6}"/>
    <cellStyle name="Normal 6 6 2 4 12" xfId="15315" xr:uid="{3EEF1D2E-DECD-4721-8D66-02A1309DA45F}"/>
    <cellStyle name="Normal 6 6 2 4 2" xfId="1748" xr:uid="{1E4BE17D-6186-4C65-80BD-B618BAB4019B}"/>
    <cellStyle name="Normal 6 6 2 4 2 2" xfId="4470" xr:uid="{4440BEC8-36E0-43B8-BFF1-C69DE67A6483}"/>
    <cellStyle name="Normal 6 6 2 4 2 2 2" xfId="9916" xr:uid="{ACF92520-2BE0-4FEB-AF40-527E4A7D590A}"/>
    <cellStyle name="Normal 6 6 2 4 2 2 2 2" xfId="23781" xr:uid="{F948C60A-3DE0-487D-9876-BB29CEFB4A41}"/>
    <cellStyle name="Normal 6 6 2 4 2 2 3" xfId="18504" xr:uid="{537B8F28-A723-4891-8921-FB58C955930D}"/>
    <cellStyle name="Normal 6 6 2 4 2 3" xfId="3460" xr:uid="{48409EB2-0E87-433C-B772-BB14509F9F6C}"/>
    <cellStyle name="Normal 6 6 2 4 2 3 2" xfId="17502" xr:uid="{539683FD-049B-4219-880E-3D0EA8AB8DA6}"/>
    <cellStyle name="Normal 6 6 2 4 2 4" xfId="7394" xr:uid="{EBF0C409-5413-4173-8C7E-4A57592E0DAE}"/>
    <cellStyle name="Normal 6 6 2 4 2 4 2" xfId="21265" xr:uid="{F375DC3F-EA67-43F0-8567-94D03914C652}"/>
    <cellStyle name="Normal 6 6 2 4 2 5" xfId="8908" xr:uid="{2B660B4D-0273-467F-84A7-9E0FD2CE0842}"/>
    <cellStyle name="Normal 6 6 2 4 2 5 2" xfId="22773" xr:uid="{A78E6A89-045C-46A3-BF6B-A2758F117097}"/>
    <cellStyle name="Normal 6 6 2 4 2 6" xfId="12528" xr:uid="{BE035FDC-871C-4EC5-B743-1D2C0111BCDA}"/>
    <cellStyle name="Normal 6 6 2 4 2 6 2" xfId="26392" xr:uid="{40ECADFC-BAF7-4BD0-98DB-9FD1886EE646}"/>
    <cellStyle name="Normal 6 6 2 4 2 7" xfId="14273" xr:uid="{611AF423-16BB-4416-9812-3DBFDADDB158}"/>
    <cellStyle name="Normal 6 6 2 4 2 7 2" xfId="28137" xr:uid="{D29E1157-C8CF-4BF0-B042-5747B569BE77}"/>
    <cellStyle name="Normal 6 6 2 4 2 8" xfId="15821" xr:uid="{9068E8E1-F3FA-4A3F-8C2C-2645B5622470}"/>
    <cellStyle name="Normal 6 6 2 4 3" xfId="2256" xr:uid="{8B6039F3-C326-448C-9075-50D3366B33E6}"/>
    <cellStyle name="Normal 6 6 2 4 3 2" xfId="3976" xr:uid="{520C6E5A-9204-4E54-9603-4923F982705A}"/>
    <cellStyle name="Normal 6 6 2 4 3 2 2" xfId="18010" xr:uid="{AA39AA55-9E10-4EC9-9089-6FB02114FBE9}"/>
    <cellStyle name="Normal 6 6 2 4 3 3" xfId="7902" xr:uid="{FA9A6BFD-66B4-4946-ABA8-FDBDE76D7F50}"/>
    <cellStyle name="Normal 6 6 2 4 3 3 2" xfId="21771" xr:uid="{7D62E308-2D7C-4698-9C37-88DBCC54C3CC}"/>
    <cellStyle name="Normal 6 6 2 4 3 4" xfId="9420" xr:uid="{1DD24B92-902C-4025-A4D4-D1DD4FFB3C95}"/>
    <cellStyle name="Normal 6 6 2 4 3 4 2" xfId="23285" xr:uid="{CC02E08B-B695-48C1-816C-85E7AEE2A9AF}"/>
    <cellStyle name="Normal 6 6 2 4 3 5" xfId="13034" xr:uid="{462ED1C6-3779-4BB4-B872-D4482CB17D9C}"/>
    <cellStyle name="Normal 6 6 2 4 3 5 2" xfId="26898" xr:uid="{F2832960-6DBB-445E-A528-C5A2E2AC04F9}"/>
    <cellStyle name="Normal 6 6 2 4 3 6" xfId="14779" xr:uid="{D037EAFC-9D6C-44D3-A649-6E38C4901228}"/>
    <cellStyle name="Normal 6 6 2 4 3 6 2" xfId="28643" xr:uid="{36C58FEF-B741-4D84-9184-E25934401A75}"/>
    <cellStyle name="Normal 6 6 2 4 3 7" xfId="16327" xr:uid="{F3318AF5-E41F-421B-85ED-61ED750E415A}"/>
    <cellStyle name="Normal 6 6 2 4 4" xfId="4952" xr:uid="{BA6C44A2-0F90-49C8-86C6-C296C243FA08}"/>
    <cellStyle name="Normal 6 6 2 4 4 2" xfId="10418" xr:uid="{C1836D4E-A6E4-4A45-B82C-50B23A87F054}"/>
    <cellStyle name="Normal 6 6 2 4 4 2 2" xfId="24283" xr:uid="{AFFC9E24-F0E2-4710-A9A1-65312EA49654}"/>
    <cellStyle name="Normal 6 6 2 4 4 3" xfId="18986" xr:uid="{FD969431-7FB3-4D26-8B56-7A4F190E1BF5}"/>
    <cellStyle name="Normal 6 6 2 4 5" xfId="5446" xr:uid="{CC907759-3729-4823-AD28-A2AEF7F045AB}"/>
    <cellStyle name="Normal 6 6 2 4 5 2" xfId="10920" xr:uid="{FF1F79A9-998E-44F0-BB5E-47555271529E}"/>
    <cellStyle name="Normal 6 6 2 4 5 2 2" xfId="24785" xr:uid="{5BA00965-B0C9-4E54-9EED-EFE30C8C894D}"/>
    <cellStyle name="Normal 6 6 2 4 5 3" xfId="19480" xr:uid="{B96C4D51-14BF-4187-9668-D6E13715004C}"/>
    <cellStyle name="Normal 6 6 2 4 6" xfId="5948" xr:uid="{E528CA7F-ACB4-48E5-A109-53DF8325FA83}"/>
    <cellStyle name="Normal 6 6 2 4 6 2" xfId="11422" xr:uid="{E1F5A66F-859B-43E8-9642-E2038D9663F4}"/>
    <cellStyle name="Normal 6 6 2 4 6 2 2" xfId="25287" xr:uid="{4E01BE2E-C2E7-49DF-82CC-DA02CEB09F45}"/>
    <cellStyle name="Normal 6 6 2 4 6 3" xfId="19982" xr:uid="{D8FEFD6F-A40E-4235-92C8-6D8136D77EB7}"/>
    <cellStyle name="Normal 6 6 2 4 7" xfId="2970" xr:uid="{D38C9406-3E43-46DF-B4F7-8C6F611BAC67}"/>
    <cellStyle name="Normal 6 6 2 4 7 2" xfId="17012" xr:uid="{81C075E9-AEA1-48A8-A695-D33A0CB13174}"/>
    <cellStyle name="Normal 6 6 2 4 8" xfId="6888" xr:uid="{CBB2AE44-509D-440B-8536-0B525E51E019}"/>
    <cellStyle name="Normal 6 6 2 4 8 2" xfId="20759" xr:uid="{C9D47702-A349-4BCD-AE57-94DCD6D04B5C}"/>
    <cellStyle name="Normal 6 6 2 4 9" xfId="8412" xr:uid="{8DCB6969-D927-4714-8052-2032D5D89B86}"/>
    <cellStyle name="Normal 6 6 2 4 9 2" xfId="22277" xr:uid="{32044EA6-D3E7-4A84-82AB-C6A1981B9332}"/>
    <cellStyle name="Normal 6 6 2 5" xfId="1500" xr:uid="{12C4946F-9A04-4319-AC75-B20A39318299}"/>
    <cellStyle name="Normal 6 6 2 5 2" xfId="4224" xr:uid="{64CBE75F-0525-45FC-A6BE-9E128792FE13}"/>
    <cellStyle name="Normal 6 6 2 5 2 2" xfId="9668" xr:uid="{AB042B72-61B4-4A7B-B481-C27A81938AD8}"/>
    <cellStyle name="Normal 6 6 2 5 2 2 2" xfId="23533" xr:uid="{98759FFA-FB3D-4FC4-A36F-B478468EC0A9}"/>
    <cellStyle name="Normal 6 6 2 5 2 3" xfId="18258" xr:uid="{F5727BA7-F6C2-4C30-A428-70383FB3BC70}"/>
    <cellStyle name="Normal 6 6 2 5 3" xfId="3214" xr:uid="{74416638-2794-4264-8C75-AAF9CCFAA2E2}"/>
    <cellStyle name="Normal 6 6 2 5 3 2" xfId="17256" xr:uid="{874A7F81-0556-485D-8393-9EB4CD0E8BA5}"/>
    <cellStyle name="Normal 6 6 2 5 4" xfId="7146" xr:uid="{53D8F7BC-E35F-49BC-A78E-D6DB5930F8BB}"/>
    <cellStyle name="Normal 6 6 2 5 4 2" xfId="21017" xr:uid="{29F7828F-17CD-497D-8BA9-8E4CDD07BE4E}"/>
    <cellStyle name="Normal 6 6 2 5 5" xfId="8660" xr:uid="{33FC0B17-D9C9-4212-8395-98B0FCEC96EA}"/>
    <cellStyle name="Normal 6 6 2 5 5 2" xfId="22525" xr:uid="{6FF093D0-BF39-42C7-AD70-0813D615E973}"/>
    <cellStyle name="Normal 6 6 2 5 6" xfId="12280" xr:uid="{38D01E6E-212B-479A-BF43-F979FF22E700}"/>
    <cellStyle name="Normal 6 6 2 5 6 2" xfId="26144" xr:uid="{2D05FCFE-C83A-4F20-B668-1A73596DE441}"/>
    <cellStyle name="Normal 6 6 2 5 7" xfId="14025" xr:uid="{5428A812-45BA-4EC9-9F3F-CD130652DACB}"/>
    <cellStyle name="Normal 6 6 2 5 7 2" xfId="27889" xr:uid="{B89635FF-D315-4223-91DB-E617A748AEE3}"/>
    <cellStyle name="Normal 6 6 2 5 8" xfId="15573" xr:uid="{FF3F644E-A639-482C-9FB4-F30EC74C3643}"/>
    <cellStyle name="Normal 6 6 2 6" xfId="2008" xr:uid="{531E3EF9-5BE7-48A7-A10E-5B8278F07657}"/>
    <cellStyle name="Normal 6 6 2 6 2" xfId="3728" xr:uid="{47476CBB-0C30-46F8-B3FC-A716FA5DA844}"/>
    <cellStyle name="Normal 6 6 2 6 2 2" xfId="17762" xr:uid="{2893589F-8022-4EE2-8A55-B42A2C009785}"/>
    <cellStyle name="Normal 6 6 2 6 3" xfId="7654" xr:uid="{C600F1B6-BD19-4C4A-8963-F977C125734A}"/>
    <cellStyle name="Normal 6 6 2 6 3 2" xfId="21523" xr:uid="{6BCCF2DB-17D3-47FF-9F8C-89E695F05E6D}"/>
    <cellStyle name="Normal 6 6 2 6 4" xfId="9172" xr:uid="{B9CF6E91-7FA8-4EE0-8A7C-759702D67052}"/>
    <cellStyle name="Normal 6 6 2 6 4 2" xfId="23037" xr:uid="{3F17DC1E-92EA-4A57-9168-5911D99DC3E7}"/>
    <cellStyle name="Normal 6 6 2 6 5" xfId="12786" xr:uid="{BD6CE936-B887-4805-B06A-DA476C1B5980}"/>
    <cellStyle name="Normal 6 6 2 6 5 2" xfId="26650" xr:uid="{84DB226F-B79B-4B6C-9814-4D3BBCF7703F}"/>
    <cellStyle name="Normal 6 6 2 6 6" xfId="14531" xr:uid="{07F52B67-03FE-409A-BF5C-A9EFD2F25E84}"/>
    <cellStyle name="Normal 6 6 2 6 6 2" xfId="28395" xr:uid="{2DBA3989-86B2-4E9F-9C7D-74A30EA721C0}"/>
    <cellStyle name="Normal 6 6 2 6 7" xfId="16079" xr:uid="{96174C1D-BA5C-4425-9295-4394430E176A}"/>
    <cellStyle name="Normal 6 6 2 7" xfId="4724" xr:uid="{0AE1EC17-F260-4515-8810-700EA1EFF92A}"/>
    <cellStyle name="Normal 6 6 2 7 2" xfId="10170" xr:uid="{565EE0D7-DED8-44F7-8B09-21C1345576DB}"/>
    <cellStyle name="Normal 6 6 2 7 2 2" xfId="24035" xr:uid="{0F0A588F-C657-48BC-8513-45F561999132}"/>
    <cellStyle name="Normal 6 6 2 7 3" xfId="18758" xr:uid="{6FB731F7-DB87-4B82-86DD-ADEE151A4DAC}"/>
    <cellStyle name="Normal 6 6 2 8" xfId="5198" xr:uid="{F9343102-9B90-4712-9EEF-0704AFE2D184}"/>
    <cellStyle name="Normal 6 6 2 8 2" xfId="10672" xr:uid="{78A01BAF-D503-4955-9B06-EB553B8B0D86}"/>
    <cellStyle name="Normal 6 6 2 8 2 2" xfId="24537" xr:uid="{A0E7BB11-1802-4F3D-8186-C3A49635736F}"/>
    <cellStyle name="Normal 6 6 2 8 3" xfId="19232" xr:uid="{F09FF20D-C6BE-4D44-9862-87CD8A808BAE}"/>
    <cellStyle name="Normal 6 6 2 9" xfId="5700" xr:uid="{A7345B81-C62F-4693-9D26-C5213E124836}"/>
    <cellStyle name="Normal 6 6 2 9 2" xfId="11174" xr:uid="{148E494D-3C9C-4954-A266-882E6D95257D}"/>
    <cellStyle name="Normal 6 6 2 9 2 2" xfId="25039" xr:uid="{27D49DD0-4803-4EC4-99FA-7D09B5ABE383}"/>
    <cellStyle name="Normal 6 6 2 9 3" xfId="19734" xr:uid="{5EB5895A-EB33-4BFD-979F-1B2D94219FC7}"/>
    <cellStyle name="Normal 6 6 3" xfId="1014" xr:uid="{E6493D9B-285F-4AE1-9723-63E000AD1872}"/>
    <cellStyle name="Normal 6 6 3 10" xfId="2758" xr:uid="{33962DDB-E6CD-4F2A-99BA-750D3266CE3F}"/>
    <cellStyle name="Normal 6 6 3 10 2" xfId="16800" xr:uid="{A62BDA9D-D896-4B65-BFB3-5CAE68CD49F6}"/>
    <cellStyle name="Normal 6 6 3 11" xfId="6660" xr:uid="{48796C3F-3BB7-44C3-AF58-1CF3D973F514}"/>
    <cellStyle name="Normal 6 6 3 11 2" xfId="20531" xr:uid="{F1E945CA-D554-493E-A4EE-C7AEAC2C0821}"/>
    <cellStyle name="Normal 6 6 3 12" xfId="8184" xr:uid="{8B81C695-937A-4E43-8B54-5A9C3CB0D6F6}"/>
    <cellStyle name="Normal 6 6 3 12 2" xfId="22049" xr:uid="{5BA569C6-7287-4CB2-B795-0ECF3A168144}"/>
    <cellStyle name="Normal 6 6 3 13" xfId="11794" xr:uid="{BB104ECE-FF3A-4F62-9CE2-F5B500E3432A}"/>
    <cellStyle name="Normal 6 6 3 13 2" xfId="25658" xr:uid="{ED60964D-48AF-4F15-988D-CFD3E0FC170C}"/>
    <cellStyle name="Normal 6 6 3 14" xfId="13539" xr:uid="{A312F213-7F95-451A-913F-194B8CD1CF4B}"/>
    <cellStyle name="Normal 6 6 3 14 2" xfId="27403" xr:uid="{D08296EF-CFC2-41D3-B23B-5FD4B60164EF}"/>
    <cellStyle name="Normal 6 6 3 15" xfId="15087" xr:uid="{041E8DD0-FE3A-4B81-A222-02E06D361352}"/>
    <cellStyle name="Normal 6 6 3 2" xfId="1071" xr:uid="{BA764863-AFBE-4927-A21F-F8C454B9EDE1}"/>
    <cellStyle name="Normal 6 6 3 2 10" xfId="6717" xr:uid="{B57DDB7B-35EE-42FC-9678-4AA081323F93}"/>
    <cellStyle name="Normal 6 6 3 2 10 2" xfId="20588" xr:uid="{BC7F5472-FA43-420C-8B18-95AE4413C95C}"/>
    <cellStyle name="Normal 6 6 3 2 11" xfId="8241" xr:uid="{004A64A7-207C-4453-8E17-3D92C2380E24}"/>
    <cellStyle name="Normal 6 6 3 2 11 2" xfId="22106" xr:uid="{A4ADA292-C152-4B4C-B655-DF61C607E36B}"/>
    <cellStyle name="Normal 6 6 3 2 12" xfId="11851" xr:uid="{FC3C1AF0-82D1-462F-960F-601D7A34B22B}"/>
    <cellStyle name="Normal 6 6 3 2 12 2" xfId="25715" xr:uid="{21D6874E-7221-43F3-B588-7F72C1DE7BB8}"/>
    <cellStyle name="Normal 6 6 3 2 13" xfId="13596" xr:uid="{28FB8E02-AD3A-489F-81BF-2FF8C70E5B60}"/>
    <cellStyle name="Normal 6 6 3 2 13 2" xfId="27460" xr:uid="{F560F300-FDB5-43AF-BAAA-1A04AB3EF53E}"/>
    <cellStyle name="Normal 6 6 3 2 14" xfId="15144" xr:uid="{CECD9AA6-A67C-4723-A774-0A878FB39F6B}"/>
    <cellStyle name="Normal 6 6 3 2 2" xfId="1195" xr:uid="{6A823DDC-ECC1-4D77-B7D2-570D13BF683D}"/>
    <cellStyle name="Normal 6 6 3 2 2 10" xfId="8365" xr:uid="{1546A921-A30A-4C9A-925F-4F7CED13FB86}"/>
    <cellStyle name="Normal 6 6 3 2 2 10 2" xfId="22230" xr:uid="{C739923E-62A2-4EB5-8780-651D4C1D5AF9}"/>
    <cellStyle name="Normal 6 6 3 2 2 11" xfId="11975" xr:uid="{5AD0DBFF-6A90-4881-9809-495BCACC8ADF}"/>
    <cellStyle name="Normal 6 6 3 2 2 11 2" xfId="25839" xr:uid="{96C01F19-2132-44CD-AA31-07F63ECE1BB6}"/>
    <cellStyle name="Normal 6 6 3 2 2 12" xfId="13720" xr:uid="{54493B79-AE0F-4E05-9D24-27A0182F3A93}"/>
    <cellStyle name="Normal 6 6 3 2 2 12 2" xfId="27584" xr:uid="{A048C7FE-CE97-44E0-84B3-A5CB89789151}"/>
    <cellStyle name="Normal 6 6 3 2 2 13" xfId="15268" xr:uid="{99D1938F-EB0E-43EE-BDAC-500A71E8CB40}"/>
    <cellStyle name="Normal 6 6 3 2 2 2" xfId="1443" xr:uid="{AC6B35A2-A999-4B3E-8723-D256574078D7}"/>
    <cellStyle name="Normal 6 6 3 2 2 2 10" xfId="12223" xr:uid="{2FE82179-8563-47D1-A3D7-30BF7A81E01C}"/>
    <cellStyle name="Normal 6 6 3 2 2 2 10 2" xfId="26087" xr:uid="{662420C9-B481-4617-BCCA-D18B880AE9ED}"/>
    <cellStyle name="Normal 6 6 3 2 2 2 11" xfId="13968" xr:uid="{7AFDA849-F865-4456-84F8-257311F95C72}"/>
    <cellStyle name="Normal 6 6 3 2 2 2 11 2" xfId="27832" xr:uid="{DDFE181E-F801-4E3A-B3E3-1A629E15761B}"/>
    <cellStyle name="Normal 6 6 3 2 2 2 12" xfId="15516" xr:uid="{E5F58985-60CE-4945-8DC6-41D1B0A7ABFD}"/>
    <cellStyle name="Normal 6 6 3 2 2 2 2" xfId="1949" xr:uid="{64317999-0196-41AC-9CA1-13F2FD41E797}"/>
    <cellStyle name="Normal 6 6 3 2 2 2 2 2" xfId="4671" xr:uid="{EDCB9A8B-4AC4-44D4-AACC-068E76DD1E66}"/>
    <cellStyle name="Normal 6 6 3 2 2 2 2 2 2" xfId="10117" xr:uid="{CF521A5D-9557-4481-A83A-84B83403344C}"/>
    <cellStyle name="Normal 6 6 3 2 2 2 2 2 2 2" xfId="23982" xr:uid="{A48DEE58-3E94-4515-A32D-ADFDBDC846C2}"/>
    <cellStyle name="Normal 6 6 3 2 2 2 2 2 3" xfId="18705" xr:uid="{A167F5AA-4C85-4878-A072-299DF472956F}"/>
    <cellStyle name="Normal 6 6 3 2 2 2 2 3" xfId="3661" xr:uid="{7F487E9A-7913-4323-AC4E-4C591998A19F}"/>
    <cellStyle name="Normal 6 6 3 2 2 2 2 3 2" xfId="17703" xr:uid="{9D973787-1D4E-429F-9C05-16B9DC354B69}"/>
    <cellStyle name="Normal 6 6 3 2 2 2 2 4" xfId="7595" xr:uid="{4E8FF2C7-3A0A-4B7C-BC4E-E439E168BEC0}"/>
    <cellStyle name="Normal 6 6 3 2 2 2 2 4 2" xfId="21466" xr:uid="{C1EB30AD-6DCA-48DF-93F5-20CD6FEE8351}"/>
    <cellStyle name="Normal 6 6 3 2 2 2 2 5" xfId="9109" xr:uid="{2103D8DB-4CBE-4701-8DA8-2BBD8ACC75F7}"/>
    <cellStyle name="Normal 6 6 3 2 2 2 2 5 2" xfId="22974" xr:uid="{5A183420-A455-4265-BCF8-74CFEE07D0F2}"/>
    <cellStyle name="Normal 6 6 3 2 2 2 2 6" xfId="12729" xr:uid="{BE7A978F-6E27-482A-B54F-62F94B5D4A9B}"/>
    <cellStyle name="Normal 6 6 3 2 2 2 2 6 2" xfId="26593" xr:uid="{EAD409F8-5F21-4509-A5B0-15B2E0DC2386}"/>
    <cellStyle name="Normal 6 6 3 2 2 2 2 7" xfId="14474" xr:uid="{2B0EE661-B12C-4DAA-BD9F-6DB6AA1BE600}"/>
    <cellStyle name="Normal 6 6 3 2 2 2 2 7 2" xfId="28338" xr:uid="{EAC75140-8F32-4464-A219-AEA0C4554A17}"/>
    <cellStyle name="Normal 6 6 3 2 2 2 2 8" xfId="16022" xr:uid="{187AAD91-B9EA-4627-9149-E9A249D8993D}"/>
    <cellStyle name="Normal 6 6 3 2 2 2 3" xfId="2457" xr:uid="{0C5BA7FC-6374-4B4C-8600-4AC666F6FF5F}"/>
    <cellStyle name="Normal 6 6 3 2 2 2 3 2" xfId="4177" xr:uid="{516938DB-C0B1-43D4-A531-FEC76CB2184A}"/>
    <cellStyle name="Normal 6 6 3 2 2 2 3 2 2" xfId="18211" xr:uid="{EDAB7899-3017-4909-8023-A781927FE634}"/>
    <cellStyle name="Normal 6 6 3 2 2 2 3 3" xfId="8103" xr:uid="{8435EB07-32FA-4111-93B2-0E93EF00E8C8}"/>
    <cellStyle name="Normal 6 6 3 2 2 2 3 3 2" xfId="21972" xr:uid="{C28363CB-678F-4A70-8512-E20AF1593984}"/>
    <cellStyle name="Normal 6 6 3 2 2 2 3 4" xfId="9621" xr:uid="{6E73D3CF-EF8A-4B56-B6A7-984D3BC4ECA0}"/>
    <cellStyle name="Normal 6 6 3 2 2 2 3 4 2" xfId="23486" xr:uid="{0236EA8A-C4CD-42D5-B99B-6EA8490F7BC3}"/>
    <cellStyle name="Normal 6 6 3 2 2 2 3 5" xfId="13235" xr:uid="{9071ABCD-9300-4524-B57E-49D62232F353}"/>
    <cellStyle name="Normal 6 6 3 2 2 2 3 5 2" xfId="27099" xr:uid="{F03916B7-A3BF-4403-BB36-00B7EC0632AC}"/>
    <cellStyle name="Normal 6 6 3 2 2 2 3 6" xfId="14980" xr:uid="{91497779-FD2B-48A8-94D8-D07CA8D71614}"/>
    <cellStyle name="Normal 6 6 3 2 2 2 3 6 2" xfId="28844" xr:uid="{92AB24E4-9E6E-4D4E-8491-739A00B62CDA}"/>
    <cellStyle name="Normal 6 6 3 2 2 2 3 7" xfId="16528" xr:uid="{ACE7B7A7-462A-4F7C-A258-8D212A0FD6BA}"/>
    <cellStyle name="Normal 6 6 3 2 2 2 4" xfId="5149" xr:uid="{0C25B800-A1E4-49E6-BB4E-BEDE8707088C}"/>
    <cellStyle name="Normal 6 6 3 2 2 2 4 2" xfId="10619" xr:uid="{5DCC05F4-F47C-4CC4-A6B2-7F541E9EF2DB}"/>
    <cellStyle name="Normal 6 6 3 2 2 2 4 2 2" xfId="24484" xr:uid="{BAA0DA21-5FF2-496F-979C-9BF605D8B486}"/>
    <cellStyle name="Normal 6 6 3 2 2 2 4 3" xfId="19183" xr:uid="{2C8DB645-E177-4C14-BBB2-967C77AB273F}"/>
    <cellStyle name="Normal 6 6 3 2 2 2 5" xfId="5647" xr:uid="{F50D9E5B-C404-49C2-80C1-7432AFDE8356}"/>
    <cellStyle name="Normal 6 6 3 2 2 2 5 2" xfId="11121" xr:uid="{4A7B00F4-79BC-47C6-891E-2CE75501EB39}"/>
    <cellStyle name="Normal 6 6 3 2 2 2 5 2 2" xfId="24986" xr:uid="{6C024FBC-340B-4767-AD8F-A8E8CA038873}"/>
    <cellStyle name="Normal 6 6 3 2 2 2 5 3" xfId="19681" xr:uid="{8DFB0B28-C561-4337-9D7E-81822D3938CD}"/>
    <cellStyle name="Normal 6 6 3 2 2 2 6" xfId="6149" xr:uid="{A56EFF2C-2060-4DD7-AD92-F98A74322C65}"/>
    <cellStyle name="Normal 6 6 3 2 2 2 6 2" xfId="11623" xr:uid="{C0285F47-C91C-4B3E-AD8C-942E1D55D0CF}"/>
    <cellStyle name="Normal 6 6 3 2 2 2 6 2 2" xfId="25488" xr:uid="{529646C1-A4A0-42F6-80B0-AABFDA764D09}"/>
    <cellStyle name="Normal 6 6 3 2 2 2 6 3" xfId="20183" xr:uid="{16EDB85D-1D76-411D-BFFC-49D52C217EC9}"/>
    <cellStyle name="Normal 6 6 3 2 2 2 7" xfId="3167" xr:uid="{A3A3ED33-B031-4286-8BD4-B650D74EFDDF}"/>
    <cellStyle name="Normal 6 6 3 2 2 2 7 2" xfId="17209" xr:uid="{13373D13-2082-431E-99A4-E412EDD6C6E2}"/>
    <cellStyle name="Normal 6 6 3 2 2 2 8" xfId="7089" xr:uid="{2990F808-6B76-4D79-9B1B-9A240D6DF7C8}"/>
    <cellStyle name="Normal 6 6 3 2 2 2 8 2" xfId="20960" xr:uid="{FFB4D248-1B43-49DE-9005-7DEC8F3C224C}"/>
    <cellStyle name="Normal 6 6 3 2 2 2 9" xfId="8613" xr:uid="{3849DD4E-7216-4232-BDBA-7831A1EECB40}"/>
    <cellStyle name="Normal 6 6 3 2 2 2 9 2" xfId="22478" xr:uid="{F5153C38-13DD-4A91-AB2E-8C762FEA2624}"/>
    <cellStyle name="Normal 6 6 3 2 2 3" xfId="1701" xr:uid="{FAC703B7-C270-4BC0-BDF1-99C47BE80F92}"/>
    <cellStyle name="Normal 6 6 3 2 2 3 2" xfId="4423" xr:uid="{DB52EB93-E365-4EBC-9676-F713554287FA}"/>
    <cellStyle name="Normal 6 6 3 2 2 3 2 2" xfId="9869" xr:uid="{51DEE5C6-412F-4871-A6EE-9EF6C5883BBC}"/>
    <cellStyle name="Normal 6 6 3 2 2 3 2 2 2" xfId="23734" xr:uid="{414AE33D-9827-4FAD-A030-2EA6FA21BB78}"/>
    <cellStyle name="Normal 6 6 3 2 2 3 2 3" xfId="18457" xr:uid="{91C4D263-3DD4-4068-AB5F-36B4760865C7}"/>
    <cellStyle name="Normal 6 6 3 2 2 3 3" xfId="3413" xr:uid="{F0794F72-E3CA-4687-BC54-07C2225EAB85}"/>
    <cellStyle name="Normal 6 6 3 2 2 3 3 2" xfId="17455" xr:uid="{347C46CF-F79E-4E5F-8B89-777A44005783}"/>
    <cellStyle name="Normal 6 6 3 2 2 3 4" xfId="7347" xr:uid="{D3EE1BC3-ACA0-4854-90EC-EDA16EE1A469}"/>
    <cellStyle name="Normal 6 6 3 2 2 3 4 2" xfId="21218" xr:uid="{85501A19-04F7-4C42-9A6F-36B47D60E750}"/>
    <cellStyle name="Normal 6 6 3 2 2 3 5" xfId="8861" xr:uid="{484ADA3D-CC57-4794-BC0B-0805508B41F9}"/>
    <cellStyle name="Normal 6 6 3 2 2 3 5 2" xfId="22726" xr:uid="{CDC52665-4414-4B16-BC3B-627D7C85F044}"/>
    <cellStyle name="Normal 6 6 3 2 2 3 6" xfId="12481" xr:uid="{8BCEDC5A-158B-451F-882F-409AE3C5C2F6}"/>
    <cellStyle name="Normal 6 6 3 2 2 3 6 2" xfId="26345" xr:uid="{BD1E84A0-B401-4FD5-B033-B60D144CDBEA}"/>
    <cellStyle name="Normal 6 6 3 2 2 3 7" xfId="14226" xr:uid="{D7D12C8E-CE9E-4707-89CA-92470C7B51B2}"/>
    <cellStyle name="Normal 6 6 3 2 2 3 7 2" xfId="28090" xr:uid="{1D120250-6BA5-43B3-A150-AC3D8381B7CA}"/>
    <cellStyle name="Normal 6 6 3 2 2 3 8" xfId="15774" xr:uid="{B31A74A4-EE4E-4D91-B957-2778B9B6EA72}"/>
    <cellStyle name="Normal 6 6 3 2 2 4" xfId="2209" xr:uid="{B01D88A7-834E-4D98-99BD-6F1D7FEA3A23}"/>
    <cellStyle name="Normal 6 6 3 2 2 4 2" xfId="3929" xr:uid="{56DC3D20-6E3B-466C-AF3C-E718C5B15916}"/>
    <cellStyle name="Normal 6 6 3 2 2 4 2 2" xfId="17963" xr:uid="{99881A54-BFAB-41CE-AF4B-E2CB5F3AA993}"/>
    <cellStyle name="Normal 6 6 3 2 2 4 3" xfId="7855" xr:uid="{5B14C439-EBD3-4E73-86E6-A2B6A0638729}"/>
    <cellStyle name="Normal 6 6 3 2 2 4 3 2" xfId="21724" xr:uid="{F8CCEDCC-9F4B-4698-BADD-7E166F988C1D}"/>
    <cellStyle name="Normal 6 6 3 2 2 4 4" xfId="9373" xr:uid="{78DE8674-D205-4FB2-949B-B0B00486C35B}"/>
    <cellStyle name="Normal 6 6 3 2 2 4 4 2" xfId="23238" xr:uid="{C5AA64DF-EEE7-4AB2-9D9B-FA5E6E060748}"/>
    <cellStyle name="Normal 6 6 3 2 2 4 5" xfId="12987" xr:uid="{6F5D9F67-3A9E-4CF9-96A1-B7152C03A058}"/>
    <cellStyle name="Normal 6 6 3 2 2 4 5 2" xfId="26851" xr:uid="{DA95FFC8-DDE8-44D7-802F-B6E94166E902}"/>
    <cellStyle name="Normal 6 6 3 2 2 4 6" xfId="14732" xr:uid="{C5441CE2-CA40-480D-9C19-1D9F9ABD8311}"/>
    <cellStyle name="Normal 6 6 3 2 2 4 6 2" xfId="28596" xr:uid="{0D8D6A08-B5B1-477B-9D05-0CE0B431B7C4}"/>
    <cellStyle name="Normal 6 6 3 2 2 4 7" xfId="16280" xr:uid="{C712141C-E15B-44E0-96C7-FECF87ED7FC8}"/>
    <cellStyle name="Normal 6 6 3 2 2 5" xfId="4909" xr:uid="{D9E96998-7EA1-4363-B2AE-55171A281FF5}"/>
    <cellStyle name="Normal 6 6 3 2 2 5 2" xfId="10371" xr:uid="{5A59ABD8-2CBD-43C7-8809-8FEAEA1DDC5E}"/>
    <cellStyle name="Normal 6 6 3 2 2 5 2 2" xfId="24236" xr:uid="{A8A50FBC-5ABB-42CC-AFB3-96913E9D72EF}"/>
    <cellStyle name="Normal 6 6 3 2 2 5 3" xfId="18943" xr:uid="{C2F5751F-ECE3-46FF-B006-ECDCEA8490D9}"/>
    <cellStyle name="Normal 6 6 3 2 2 6" xfId="5399" xr:uid="{D3C6F5BE-2F07-49EB-877B-AC2DA608CA7F}"/>
    <cellStyle name="Normal 6 6 3 2 2 6 2" xfId="10873" xr:uid="{399A163B-C522-414D-880E-E5EF4DB43E15}"/>
    <cellStyle name="Normal 6 6 3 2 2 6 2 2" xfId="24738" xr:uid="{02A147C3-C845-4397-B1E8-5D870BDBA19A}"/>
    <cellStyle name="Normal 6 6 3 2 2 6 3" xfId="19433" xr:uid="{BEE6FD5E-D33A-454D-B2C0-04F39F28ECD0}"/>
    <cellStyle name="Normal 6 6 3 2 2 7" xfId="5901" xr:uid="{B1B6BB09-3601-4D4C-A833-727EDE1F1D92}"/>
    <cellStyle name="Normal 6 6 3 2 2 7 2" xfId="11375" xr:uid="{908DFF0C-E4B6-4A48-81BC-6567FD9E3985}"/>
    <cellStyle name="Normal 6 6 3 2 2 7 2 2" xfId="25240" xr:uid="{C98AC371-6F99-4478-985C-C6C94906C1F3}"/>
    <cellStyle name="Normal 6 6 3 2 2 7 3" xfId="19935" xr:uid="{1C9CAF8C-C9C3-43FA-BD1E-99EBE05B3C89}"/>
    <cellStyle name="Normal 6 6 3 2 2 8" xfId="2925" xr:uid="{BBE877A4-6B51-4EC3-AECB-FD66E263330C}"/>
    <cellStyle name="Normal 6 6 3 2 2 8 2" xfId="16967" xr:uid="{2D67B772-A7F3-4E08-86BA-22C1074DF230}"/>
    <cellStyle name="Normal 6 6 3 2 2 9" xfId="6841" xr:uid="{AABAA160-764D-43E8-A4F1-4EC3774E057D}"/>
    <cellStyle name="Normal 6 6 3 2 2 9 2" xfId="20712" xr:uid="{DD430C06-58B9-4771-BEC5-390E33161792}"/>
    <cellStyle name="Normal 6 6 3 2 3" xfId="1319" xr:uid="{45FECF3E-5CBC-466F-9885-9DEB8FFE2F45}"/>
    <cellStyle name="Normal 6 6 3 2 3 10" xfId="12099" xr:uid="{85D43064-DA1F-478C-BA01-FFD1E642DCFF}"/>
    <cellStyle name="Normal 6 6 3 2 3 10 2" xfId="25963" xr:uid="{85CB55F5-CE10-40CD-83CA-161444E78B8B}"/>
    <cellStyle name="Normal 6 6 3 2 3 11" xfId="13844" xr:uid="{57FD66A5-80B4-41EC-AC50-BDF622B759D4}"/>
    <cellStyle name="Normal 6 6 3 2 3 11 2" xfId="27708" xr:uid="{998FDB3F-383D-4ADD-AD63-77BF586BDF47}"/>
    <cellStyle name="Normal 6 6 3 2 3 12" xfId="15392" xr:uid="{813776FF-8545-401C-96FB-E64C932E6FA5}"/>
    <cellStyle name="Normal 6 6 3 2 3 2" xfId="1825" xr:uid="{976EFA2B-FE8A-4631-BCB3-86471722139C}"/>
    <cellStyle name="Normal 6 6 3 2 3 2 2" xfId="4547" xr:uid="{7851D9C0-1C06-4B38-8D30-187141B9C65B}"/>
    <cellStyle name="Normal 6 6 3 2 3 2 2 2" xfId="9993" xr:uid="{3E93C04D-9FDF-408F-BED0-692A79657169}"/>
    <cellStyle name="Normal 6 6 3 2 3 2 2 2 2" xfId="23858" xr:uid="{159BAB3D-7EFD-4611-8105-4B1E586EE516}"/>
    <cellStyle name="Normal 6 6 3 2 3 2 2 3" xfId="18581" xr:uid="{697A3BB1-8BCB-40E5-AE2E-C5D35A77FEAF}"/>
    <cellStyle name="Normal 6 6 3 2 3 2 3" xfId="3537" xr:uid="{62048073-D112-4B71-80DB-82F934D2D954}"/>
    <cellStyle name="Normal 6 6 3 2 3 2 3 2" xfId="17579" xr:uid="{599ECED6-C0B3-43E0-A1FB-C214D83EF4F4}"/>
    <cellStyle name="Normal 6 6 3 2 3 2 4" xfId="7471" xr:uid="{C579AFB5-AD99-47E8-94C5-E98DE28FC0E6}"/>
    <cellStyle name="Normal 6 6 3 2 3 2 4 2" xfId="21342" xr:uid="{F156611B-9921-4B5F-9E90-2E8EAD3D4EAA}"/>
    <cellStyle name="Normal 6 6 3 2 3 2 5" xfId="8985" xr:uid="{AE906850-06AC-494D-87A7-832BBFFAC029}"/>
    <cellStyle name="Normal 6 6 3 2 3 2 5 2" xfId="22850" xr:uid="{F5BFDC3A-BC80-44A3-9931-916FFD3D4217}"/>
    <cellStyle name="Normal 6 6 3 2 3 2 6" xfId="12605" xr:uid="{AA969969-1BDB-417E-93B4-C45783D85091}"/>
    <cellStyle name="Normal 6 6 3 2 3 2 6 2" xfId="26469" xr:uid="{0F9365F3-027A-4218-BE7A-632682F7E1C3}"/>
    <cellStyle name="Normal 6 6 3 2 3 2 7" xfId="14350" xr:uid="{AB306F3D-0A3E-4EBB-B138-C1CE3FA2ABB3}"/>
    <cellStyle name="Normal 6 6 3 2 3 2 7 2" xfId="28214" xr:uid="{7B8A941A-61E2-4C0B-B788-27EFF44D541A}"/>
    <cellStyle name="Normal 6 6 3 2 3 2 8" xfId="15898" xr:uid="{15649791-A40A-49E4-92CE-519E006C2970}"/>
    <cellStyle name="Normal 6 6 3 2 3 3" xfId="2333" xr:uid="{1C1E6FA8-F978-4DAB-80F8-5B2AE30C77D1}"/>
    <cellStyle name="Normal 6 6 3 2 3 3 2" xfId="4053" xr:uid="{3216A5FD-6902-46B0-9CDD-0FC51D5F83D6}"/>
    <cellStyle name="Normal 6 6 3 2 3 3 2 2" xfId="18087" xr:uid="{7BC617BE-96C8-44C9-B70A-597CAC84BBF1}"/>
    <cellStyle name="Normal 6 6 3 2 3 3 3" xfId="7979" xr:uid="{D0E85496-C141-4B45-901F-5E2663D5D996}"/>
    <cellStyle name="Normal 6 6 3 2 3 3 3 2" xfId="21848" xr:uid="{62434DEC-9259-400A-B8A1-BDE00B3F683B}"/>
    <cellStyle name="Normal 6 6 3 2 3 3 4" xfId="9497" xr:uid="{B8B6B646-A7AB-4AF7-AA14-181A54AA0165}"/>
    <cellStyle name="Normal 6 6 3 2 3 3 4 2" xfId="23362" xr:uid="{AB0BD243-7B4A-46CC-9A49-A5778F25C627}"/>
    <cellStyle name="Normal 6 6 3 2 3 3 5" xfId="13111" xr:uid="{ACB542A6-D3C6-4561-8148-2F7AE088CD90}"/>
    <cellStyle name="Normal 6 6 3 2 3 3 5 2" xfId="26975" xr:uid="{E9ED0FAD-9D20-40EA-A61C-DB958E941483}"/>
    <cellStyle name="Normal 6 6 3 2 3 3 6" xfId="14856" xr:uid="{5C2FCFF7-8B06-4852-BD63-54C6A4B6BCB7}"/>
    <cellStyle name="Normal 6 6 3 2 3 3 6 2" xfId="28720" xr:uid="{542A2741-8F20-4D14-AF68-6851AD87E195}"/>
    <cellStyle name="Normal 6 6 3 2 3 3 7" xfId="16404" xr:uid="{5D9D978F-C1FF-4075-9CA6-281845F5F1F0}"/>
    <cellStyle name="Normal 6 6 3 2 3 4" xfId="5025" xr:uid="{B229B886-F6A5-4CB4-8A8F-C27C53D52F80}"/>
    <cellStyle name="Normal 6 6 3 2 3 4 2" xfId="10495" xr:uid="{9E61843E-689C-4D32-A292-086E62128449}"/>
    <cellStyle name="Normal 6 6 3 2 3 4 2 2" xfId="24360" xr:uid="{E70234A2-7696-4569-B760-A5FAFE14F174}"/>
    <cellStyle name="Normal 6 6 3 2 3 4 3" xfId="19059" xr:uid="{5B07BE2A-7783-4634-9D41-F1BBFD4C664D}"/>
    <cellStyle name="Normal 6 6 3 2 3 5" xfId="5523" xr:uid="{B922F993-CB73-47F7-AB4B-5EDBA164E4F0}"/>
    <cellStyle name="Normal 6 6 3 2 3 5 2" xfId="10997" xr:uid="{20F736FA-F6A7-4596-B021-0BB43985882D}"/>
    <cellStyle name="Normal 6 6 3 2 3 5 2 2" xfId="24862" xr:uid="{982C7D70-BECC-468C-9D2F-1B61F05002EE}"/>
    <cellStyle name="Normal 6 6 3 2 3 5 3" xfId="19557" xr:uid="{CBAAFF8F-3C07-458B-B166-F4967E46BED1}"/>
    <cellStyle name="Normal 6 6 3 2 3 6" xfId="6025" xr:uid="{19B86701-77CC-49BF-AC6C-A66DA65AC70B}"/>
    <cellStyle name="Normal 6 6 3 2 3 6 2" xfId="11499" xr:uid="{00418E04-7AA4-41B3-9449-E14E057D0374}"/>
    <cellStyle name="Normal 6 6 3 2 3 6 2 2" xfId="25364" xr:uid="{9BB3A0D1-7776-49D8-8CF2-E88B378FC491}"/>
    <cellStyle name="Normal 6 6 3 2 3 6 3" xfId="20059" xr:uid="{0D65835C-5C59-4F81-85EC-3E4775698D60}"/>
    <cellStyle name="Normal 6 6 3 2 3 7" xfId="3043" xr:uid="{984A0350-6153-448D-AF2B-4EB8AC9F99E0}"/>
    <cellStyle name="Normal 6 6 3 2 3 7 2" xfId="17085" xr:uid="{20143B04-DF54-46D7-A9A0-C0ED2E4D9C78}"/>
    <cellStyle name="Normal 6 6 3 2 3 8" xfId="6965" xr:uid="{C3DE0F7A-4827-4963-A363-2CC824CE4498}"/>
    <cellStyle name="Normal 6 6 3 2 3 8 2" xfId="20836" xr:uid="{8009F2D1-EB73-4AB8-8FFE-6240EB4FD6D1}"/>
    <cellStyle name="Normal 6 6 3 2 3 9" xfId="8489" xr:uid="{A3183E65-5FAA-43E1-B7B9-12F758460BCF}"/>
    <cellStyle name="Normal 6 6 3 2 3 9 2" xfId="22354" xr:uid="{D27F2112-9CF9-4F82-A85B-F5D7085318E7}"/>
    <cellStyle name="Normal 6 6 3 2 4" xfId="1577" xr:uid="{3546DB44-806A-4232-89A3-4B3A5D72EFF4}"/>
    <cellStyle name="Normal 6 6 3 2 4 2" xfId="4299" xr:uid="{26A91A88-927F-455F-A759-B6ADD5EF9B1E}"/>
    <cellStyle name="Normal 6 6 3 2 4 2 2" xfId="9745" xr:uid="{FDA6891B-32A9-4406-A0C5-23C44947AEE4}"/>
    <cellStyle name="Normal 6 6 3 2 4 2 2 2" xfId="23610" xr:uid="{1949A9F4-3BC7-41A4-A593-F1B5592953DA}"/>
    <cellStyle name="Normal 6 6 3 2 4 2 3" xfId="18333" xr:uid="{2100CCCF-B425-4003-9D0A-DAA7401F7DA7}"/>
    <cellStyle name="Normal 6 6 3 2 4 3" xfId="3289" xr:uid="{4E26F855-B84D-4341-B1D2-0F166CC52964}"/>
    <cellStyle name="Normal 6 6 3 2 4 3 2" xfId="17331" xr:uid="{F7AD1A0A-88E7-4DD1-8726-9838E8890966}"/>
    <cellStyle name="Normal 6 6 3 2 4 4" xfId="7223" xr:uid="{7E81DB28-22EB-48D1-B083-4CB3D0A71D35}"/>
    <cellStyle name="Normal 6 6 3 2 4 4 2" xfId="21094" xr:uid="{25BD3CF9-07AF-44A3-9398-43B18DBC9447}"/>
    <cellStyle name="Normal 6 6 3 2 4 5" xfId="8737" xr:uid="{12EEC5CB-11AE-4820-A15F-194605485886}"/>
    <cellStyle name="Normal 6 6 3 2 4 5 2" xfId="22602" xr:uid="{193D60CC-B4E1-4633-AF3F-034B6F06CFB3}"/>
    <cellStyle name="Normal 6 6 3 2 4 6" xfId="12357" xr:uid="{BB6D928F-D7C5-473B-9418-6A86C6C0CDD6}"/>
    <cellStyle name="Normal 6 6 3 2 4 6 2" xfId="26221" xr:uid="{965C24FC-8F6D-4E04-BA83-9B5C3EC8B857}"/>
    <cellStyle name="Normal 6 6 3 2 4 7" xfId="14102" xr:uid="{CB2F6014-FA10-44BA-99A3-F7777490A787}"/>
    <cellStyle name="Normal 6 6 3 2 4 7 2" xfId="27966" xr:uid="{005FEEB8-27FC-48D2-B07A-26B16420BE95}"/>
    <cellStyle name="Normal 6 6 3 2 4 8" xfId="15650" xr:uid="{28BD8F8B-B4A2-447F-9498-EDA071ADDD3C}"/>
    <cellStyle name="Normal 6 6 3 2 5" xfId="2085" xr:uid="{AD7B2507-CF8C-4833-A6CB-03703E7964B6}"/>
    <cellStyle name="Normal 6 6 3 2 5 2" xfId="3805" xr:uid="{B11687BB-6C84-4EB2-8DB4-6457890E221A}"/>
    <cellStyle name="Normal 6 6 3 2 5 2 2" xfId="17839" xr:uid="{50F7D4F4-51D8-4914-8F65-96BB6E5F1A3F}"/>
    <cellStyle name="Normal 6 6 3 2 5 3" xfId="7731" xr:uid="{7B637203-ACD7-4F84-BC29-3B819C6A72C9}"/>
    <cellStyle name="Normal 6 6 3 2 5 3 2" xfId="21600" xr:uid="{B24AF0DF-67C8-4CD7-87FB-8F74F36F907E}"/>
    <cellStyle name="Normal 6 6 3 2 5 4" xfId="9249" xr:uid="{56A7C981-D32E-4662-A2EA-941FB418FB18}"/>
    <cellStyle name="Normal 6 6 3 2 5 4 2" xfId="23114" xr:uid="{04755E4D-6B32-44D9-8CE7-7EB9F3B71812}"/>
    <cellStyle name="Normal 6 6 3 2 5 5" xfId="12863" xr:uid="{319DD696-72F3-47BA-B8E5-C77D40206FF0}"/>
    <cellStyle name="Normal 6 6 3 2 5 5 2" xfId="26727" xr:uid="{A2EB7A6C-A3AF-47DE-83F6-C5C077CB43D4}"/>
    <cellStyle name="Normal 6 6 3 2 5 6" xfId="14608" xr:uid="{02C5A736-2735-42BF-9CB3-154569712DF0}"/>
    <cellStyle name="Normal 6 6 3 2 5 6 2" xfId="28472" xr:uid="{BB6E710E-687D-4FA0-841B-01944C81B483}"/>
    <cellStyle name="Normal 6 6 3 2 5 7" xfId="16156" xr:uid="{12B267F8-371C-41FB-B78C-3469E1F81F9E}"/>
    <cellStyle name="Normal 6 6 3 2 6" xfId="4793" xr:uid="{11A8E0BE-3CEB-450F-BDF1-55700F59DE3A}"/>
    <cellStyle name="Normal 6 6 3 2 6 2" xfId="10247" xr:uid="{F583B837-D5C5-4995-B67C-21C07AC45D38}"/>
    <cellStyle name="Normal 6 6 3 2 6 2 2" xfId="24112" xr:uid="{5AC4AA54-F4B5-4C67-975E-A009B17F0E86}"/>
    <cellStyle name="Normal 6 6 3 2 6 3" xfId="18827" xr:uid="{DD69EA65-0686-4FFE-A021-9FA3681C9BDD}"/>
    <cellStyle name="Normal 6 6 3 2 7" xfId="5275" xr:uid="{D29498F0-6B2B-406B-9D33-E8A71ED059A3}"/>
    <cellStyle name="Normal 6 6 3 2 7 2" xfId="10749" xr:uid="{267AE51D-BC74-422F-9AAF-2EBFF0123D67}"/>
    <cellStyle name="Normal 6 6 3 2 7 2 2" xfId="24614" xr:uid="{CD6DF80D-D35C-41FE-8E86-9AD30ABCFFA7}"/>
    <cellStyle name="Normal 6 6 3 2 7 3" xfId="19309" xr:uid="{80E4729D-E437-4BE4-A985-08BD689F869B}"/>
    <cellStyle name="Normal 6 6 3 2 8" xfId="5777" xr:uid="{14A4B0D6-69DA-4881-8EDD-2CE71A08A0E7}"/>
    <cellStyle name="Normal 6 6 3 2 8 2" xfId="11251" xr:uid="{7F7C79AB-3E28-4210-ACF5-ED429D1A2698}"/>
    <cellStyle name="Normal 6 6 3 2 8 2 2" xfId="25116" xr:uid="{A676E15B-8679-439D-B974-E07C50563A85}"/>
    <cellStyle name="Normal 6 6 3 2 8 3" xfId="19811" xr:uid="{74BA2352-1B55-43FD-8FA0-E8FD048B249B}"/>
    <cellStyle name="Normal 6 6 3 2 9" xfId="2809" xr:uid="{7A6E705E-0B05-47F0-A244-C7C42051CBB1}"/>
    <cellStyle name="Normal 6 6 3 2 9 2" xfId="16851" xr:uid="{9C23C723-6F6A-4A77-99BB-576DDFC06345}"/>
    <cellStyle name="Normal 6 6 3 3" xfId="1138" xr:uid="{B2712071-C595-4D75-AADC-4A6F691C56A9}"/>
    <cellStyle name="Normal 6 6 3 3 10" xfId="8308" xr:uid="{CD0DCB33-F09A-4B3C-B08E-D7776191CA99}"/>
    <cellStyle name="Normal 6 6 3 3 10 2" xfId="22173" xr:uid="{810A34E8-D208-4CA3-9EA1-30F98027EC7A}"/>
    <cellStyle name="Normal 6 6 3 3 11" xfId="11918" xr:uid="{7DE2D11A-10B3-4655-9B15-BA275AF2CA8E}"/>
    <cellStyle name="Normal 6 6 3 3 11 2" xfId="25782" xr:uid="{9E987927-A665-4983-8562-442121D699AA}"/>
    <cellStyle name="Normal 6 6 3 3 12" xfId="13663" xr:uid="{E8153AA8-6525-4A78-868A-FA6F85B84662}"/>
    <cellStyle name="Normal 6 6 3 3 12 2" xfId="27527" xr:uid="{9D3A10C7-2A54-4AA4-9158-4B212F9F5D99}"/>
    <cellStyle name="Normal 6 6 3 3 13" xfId="15211" xr:uid="{C09475E3-2C31-4486-B799-165B7766ADA1}"/>
    <cellStyle name="Normal 6 6 3 3 2" xfId="1386" xr:uid="{4EF4B7C6-9EE2-426D-BC15-DE67D4F30568}"/>
    <cellStyle name="Normal 6 6 3 3 2 10" xfId="12166" xr:uid="{AE109621-B70D-4C47-9A76-5E8EDD14EDA3}"/>
    <cellStyle name="Normal 6 6 3 3 2 10 2" xfId="26030" xr:uid="{90D8D2B8-E59C-4B8B-8002-E47C1334FE2B}"/>
    <cellStyle name="Normal 6 6 3 3 2 11" xfId="13911" xr:uid="{9FA75DD7-3321-4A2C-A778-B5A0D69CC9FE}"/>
    <cellStyle name="Normal 6 6 3 3 2 11 2" xfId="27775" xr:uid="{033F8378-337A-498E-8F36-ED47B9928EB1}"/>
    <cellStyle name="Normal 6 6 3 3 2 12" xfId="15459" xr:uid="{D6DE68FE-B239-4096-A027-E908B1319751}"/>
    <cellStyle name="Normal 6 6 3 3 2 2" xfId="1892" xr:uid="{62C6C72E-CD61-4EA6-A331-D97FB37CBFAF}"/>
    <cellStyle name="Normal 6 6 3 3 2 2 2" xfId="4614" xr:uid="{3B9F908C-01B2-4803-A4A2-165703DA2FDF}"/>
    <cellStyle name="Normal 6 6 3 3 2 2 2 2" xfId="10060" xr:uid="{8EB6A8AD-4F78-46E9-89A0-35E494E28091}"/>
    <cellStyle name="Normal 6 6 3 3 2 2 2 2 2" xfId="23925" xr:uid="{AF77BB5F-026A-4CBB-8037-D28531D7FC93}"/>
    <cellStyle name="Normal 6 6 3 3 2 2 2 3" xfId="18648" xr:uid="{B75FC654-7B1F-4F09-A3C4-274425249E38}"/>
    <cellStyle name="Normal 6 6 3 3 2 2 3" xfId="3604" xr:uid="{27D5F1EC-47CC-43EC-B13F-7B1CCBE6AE23}"/>
    <cellStyle name="Normal 6 6 3 3 2 2 3 2" xfId="17646" xr:uid="{ECC11C6B-C8E8-4F47-B5BE-ABC528C7BEF5}"/>
    <cellStyle name="Normal 6 6 3 3 2 2 4" xfId="7538" xr:uid="{C2AAB012-0B73-4BFB-9A0A-F848F8EA2BE1}"/>
    <cellStyle name="Normal 6 6 3 3 2 2 4 2" xfId="21409" xr:uid="{1F4E46B7-2E6A-4A08-ACA6-7EC5E431D0E2}"/>
    <cellStyle name="Normal 6 6 3 3 2 2 5" xfId="9052" xr:uid="{71F6F772-0639-4A39-8D8B-C910FDD498D1}"/>
    <cellStyle name="Normal 6 6 3 3 2 2 5 2" xfId="22917" xr:uid="{B78E52EE-ADA1-4353-9B52-2E850A1FB347}"/>
    <cellStyle name="Normal 6 6 3 3 2 2 6" xfId="12672" xr:uid="{E04FA80D-FC9A-470D-9331-8B55D80A32BA}"/>
    <cellStyle name="Normal 6 6 3 3 2 2 6 2" xfId="26536" xr:uid="{5AA3D7AC-3A56-4EAC-9FAB-47D4E57DDE80}"/>
    <cellStyle name="Normal 6 6 3 3 2 2 7" xfId="14417" xr:uid="{C35EAB63-6870-48BF-BFA7-E9BF8AD763C9}"/>
    <cellStyle name="Normal 6 6 3 3 2 2 7 2" xfId="28281" xr:uid="{683C6AEA-9EDD-4580-A434-90DFE76E0F3A}"/>
    <cellStyle name="Normal 6 6 3 3 2 2 8" xfId="15965" xr:uid="{B2B610D4-1D7F-4D98-AFF2-80663C00A7EE}"/>
    <cellStyle name="Normal 6 6 3 3 2 3" xfId="2400" xr:uid="{70D077A1-F9CB-4CC3-83E6-E3CFE2769308}"/>
    <cellStyle name="Normal 6 6 3 3 2 3 2" xfId="4120" xr:uid="{8BE808CC-29AA-4C95-AFA8-07134235E04D}"/>
    <cellStyle name="Normal 6 6 3 3 2 3 2 2" xfId="18154" xr:uid="{716649FA-77D7-4615-A052-A130DD521241}"/>
    <cellStyle name="Normal 6 6 3 3 2 3 3" xfId="8046" xr:uid="{8CD7D5C3-F1D5-4A68-BE76-4146370D6D2D}"/>
    <cellStyle name="Normal 6 6 3 3 2 3 3 2" xfId="21915" xr:uid="{FB9CFCBE-0E41-4063-8D11-A1F9823ED75D}"/>
    <cellStyle name="Normal 6 6 3 3 2 3 4" xfId="9564" xr:uid="{A11EE4E4-34F6-45A7-80CE-05B771EA7347}"/>
    <cellStyle name="Normal 6 6 3 3 2 3 4 2" xfId="23429" xr:uid="{C42980C7-B3B0-4CDB-A36D-717B48544DFA}"/>
    <cellStyle name="Normal 6 6 3 3 2 3 5" xfId="13178" xr:uid="{6789BBF8-AF42-4CB8-99DD-135908D216F5}"/>
    <cellStyle name="Normal 6 6 3 3 2 3 5 2" xfId="27042" xr:uid="{9478A4A5-07C8-4407-AB33-B2177D891E5B}"/>
    <cellStyle name="Normal 6 6 3 3 2 3 6" xfId="14923" xr:uid="{5B2C28B5-2C8A-4958-8944-4C0FB36E45C5}"/>
    <cellStyle name="Normal 6 6 3 3 2 3 6 2" xfId="28787" xr:uid="{67A2A19C-06B0-435D-975E-93B7ECB582E0}"/>
    <cellStyle name="Normal 6 6 3 3 2 3 7" xfId="16471" xr:uid="{8E496E61-88A8-4131-BA44-BD7406EFFA3D}"/>
    <cellStyle name="Normal 6 6 3 3 2 4" xfId="5092" xr:uid="{AA3440B9-52ED-4177-8F4B-79552DE41423}"/>
    <cellStyle name="Normal 6 6 3 3 2 4 2" xfId="10562" xr:uid="{ED1A6E3A-B4F0-4AFA-983B-3FADE021857F}"/>
    <cellStyle name="Normal 6 6 3 3 2 4 2 2" xfId="24427" xr:uid="{48384D88-A64C-42A4-B327-532D343D96AA}"/>
    <cellStyle name="Normal 6 6 3 3 2 4 3" xfId="19126" xr:uid="{2EF34DDF-64A7-4F3B-9735-3E8C83BA3EA1}"/>
    <cellStyle name="Normal 6 6 3 3 2 5" xfId="5590" xr:uid="{1D7322B4-2CD6-4292-8677-BDC48AB15C5F}"/>
    <cellStyle name="Normal 6 6 3 3 2 5 2" xfId="11064" xr:uid="{B662F78F-3E80-4238-9B2F-7A7E4B21297A}"/>
    <cellStyle name="Normal 6 6 3 3 2 5 2 2" xfId="24929" xr:uid="{A7CF7FBB-6DC6-4A8E-AD1D-595741E6F56B}"/>
    <cellStyle name="Normal 6 6 3 3 2 5 3" xfId="19624" xr:uid="{077979EF-EEC1-4EF6-9E1C-98BDFBE70442}"/>
    <cellStyle name="Normal 6 6 3 3 2 6" xfId="6092" xr:uid="{4EC62E4C-B0A1-446B-918B-B4448098180E}"/>
    <cellStyle name="Normal 6 6 3 3 2 6 2" xfId="11566" xr:uid="{EA7E7796-310B-4F24-A990-D360F57894E2}"/>
    <cellStyle name="Normal 6 6 3 3 2 6 2 2" xfId="25431" xr:uid="{E150208D-3B2E-4BC4-A15C-9ECC66EA40A7}"/>
    <cellStyle name="Normal 6 6 3 3 2 6 3" xfId="20126" xr:uid="{8E5A04BF-1474-4B84-B69A-98B300806357}"/>
    <cellStyle name="Normal 6 6 3 3 2 7" xfId="3110" xr:uid="{63A9BF41-D7D5-42A5-A5F4-ECFF8201B166}"/>
    <cellStyle name="Normal 6 6 3 3 2 7 2" xfId="17152" xr:uid="{9C7D4022-180B-412B-913D-65B347B2FF6A}"/>
    <cellStyle name="Normal 6 6 3 3 2 8" xfId="7032" xr:uid="{E71BFB7E-A523-4538-B450-FBDFC5B69C20}"/>
    <cellStyle name="Normal 6 6 3 3 2 8 2" xfId="20903" xr:uid="{FEE9FF0D-368E-4472-B151-DE377AD5AA77}"/>
    <cellStyle name="Normal 6 6 3 3 2 9" xfId="8556" xr:uid="{FEE62A1F-ADA3-4049-9581-9EF875A03344}"/>
    <cellStyle name="Normal 6 6 3 3 2 9 2" xfId="22421" xr:uid="{544650AA-36EC-4AEB-8636-4850BBD11E1D}"/>
    <cellStyle name="Normal 6 6 3 3 3" xfId="1644" xr:uid="{F57195DA-ED9F-4C79-9FCC-4EB5476DB4EF}"/>
    <cellStyle name="Normal 6 6 3 3 3 2" xfId="4366" xr:uid="{7C7F15CF-1D00-4867-AECF-11295703D78B}"/>
    <cellStyle name="Normal 6 6 3 3 3 2 2" xfId="9812" xr:uid="{C95CA93E-B11C-4C8C-9759-606AEF944614}"/>
    <cellStyle name="Normal 6 6 3 3 3 2 2 2" xfId="23677" xr:uid="{7EC94377-8248-4F8D-BAE2-122CD4A6ADD3}"/>
    <cellStyle name="Normal 6 6 3 3 3 2 3" xfId="18400" xr:uid="{957EF3B4-8B0E-4A6A-AD49-E3560FB45C59}"/>
    <cellStyle name="Normal 6 6 3 3 3 3" xfId="3356" xr:uid="{39E2D30E-15FE-4D5E-B201-93A06DA9329C}"/>
    <cellStyle name="Normal 6 6 3 3 3 3 2" xfId="17398" xr:uid="{6AAB4152-919C-4745-ABBB-659C16B71B7D}"/>
    <cellStyle name="Normal 6 6 3 3 3 4" xfId="7290" xr:uid="{31B6C044-1D54-4978-BA06-F4BE6CFFCE51}"/>
    <cellStyle name="Normal 6 6 3 3 3 4 2" xfId="21161" xr:uid="{72B19793-9A72-455D-9614-45D5B30C38D4}"/>
    <cellStyle name="Normal 6 6 3 3 3 5" xfId="8804" xr:uid="{D423C581-015C-4F6B-BECB-2668203CDA6E}"/>
    <cellStyle name="Normal 6 6 3 3 3 5 2" xfId="22669" xr:uid="{2FD7861D-2831-4B3E-A652-8D4320ACB58F}"/>
    <cellStyle name="Normal 6 6 3 3 3 6" xfId="12424" xr:uid="{6A0497B6-F103-40FF-B485-DD1DC7DD2AE3}"/>
    <cellStyle name="Normal 6 6 3 3 3 6 2" xfId="26288" xr:uid="{1591CFEE-D3D9-4D0A-B14C-C29B3A81E45C}"/>
    <cellStyle name="Normal 6 6 3 3 3 7" xfId="14169" xr:uid="{6F187332-00E0-456B-B705-2F76028D87C6}"/>
    <cellStyle name="Normal 6 6 3 3 3 7 2" xfId="28033" xr:uid="{13CC5847-F260-4B72-B4A3-F9F159FDBCBA}"/>
    <cellStyle name="Normal 6 6 3 3 3 8" xfId="15717" xr:uid="{1BADEB13-B453-40D2-B4A4-D4307B592322}"/>
    <cellStyle name="Normal 6 6 3 3 4" xfId="2152" xr:uid="{FE74C281-E0B8-4E35-BE58-25FE52FEC135}"/>
    <cellStyle name="Normal 6 6 3 3 4 2" xfId="3872" xr:uid="{6CEDFE55-C61B-47ED-A7AD-036D6A08A140}"/>
    <cellStyle name="Normal 6 6 3 3 4 2 2" xfId="17906" xr:uid="{A34D182D-52DC-4959-BA21-A0320990D01D}"/>
    <cellStyle name="Normal 6 6 3 3 4 3" xfId="7798" xr:uid="{872B277C-ABC9-43DC-85DA-2B1933820137}"/>
    <cellStyle name="Normal 6 6 3 3 4 3 2" xfId="21667" xr:uid="{6FC22AF2-97F2-4CE9-A7A5-C467ECD2A801}"/>
    <cellStyle name="Normal 6 6 3 3 4 4" xfId="9316" xr:uid="{8721B8FB-89B0-486F-8B6D-8AA75259B2D1}"/>
    <cellStyle name="Normal 6 6 3 3 4 4 2" xfId="23181" xr:uid="{2EBB7DA0-B7AC-4116-9D24-283FF81A2D24}"/>
    <cellStyle name="Normal 6 6 3 3 4 5" xfId="12930" xr:uid="{C241E5CE-222F-48E6-B5E4-E974EAD7B522}"/>
    <cellStyle name="Normal 6 6 3 3 4 5 2" xfId="26794" xr:uid="{01075181-FFA3-48FA-887D-047CDCEC5DFC}"/>
    <cellStyle name="Normal 6 6 3 3 4 6" xfId="14675" xr:uid="{D0CE1AEF-4ED1-478F-A243-ABE175BF1351}"/>
    <cellStyle name="Normal 6 6 3 3 4 6 2" xfId="28539" xr:uid="{C87F1EB1-6546-405D-B483-AB3B45481A34}"/>
    <cellStyle name="Normal 6 6 3 3 4 7" xfId="16223" xr:uid="{85E16050-E427-41F0-B7C5-972AEFF6FCC1}"/>
    <cellStyle name="Normal 6 6 3 3 5" xfId="4854" xr:uid="{66DCC25E-60D8-4849-93D0-D096385DD5A8}"/>
    <cellStyle name="Normal 6 6 3 3 5 2" xfId="10314" xr:uid="{F972BDFE-383B-4E2C-B42C-A0DB11F0EF7F}"/>
    <cellStyle name="Normal 6 6 3 3 5 2 2" xfId="24179" xr:uid="{BF242080-52AA-4C7B-B9B6-DB358415A8AC}"/>
    <cellStyle name="Normal 6 6 3 3 5 3" xfId="18888" xr:uid="{D9EF18ED-5F29-4D15-97F0-6276CBAC0ECF}"/>
    <cellStyle name="Normal 6 6 3 3 6" xfId="5342" xr:uid="{3F696FEB-DA73-4701-8E2F-1A6CD77ABB81}"/>
    <cellStyle name="Normal 6 6 3 3 6 2" xfId="10816" xr:uid="{4AC940F7-5202-462A-B104-610F54A1D72C}"/>
    <cellStyle name="Normal 6 6 3 3 6 2 2" xfId="24681" xr:uid="{D4A8845B-905A-4E7F-A5B1-479B1E7515BA}"/>
    <cellStyle name="Normal 6 6 3 3 6 3" xfId="19376" xr:uid="{DA7C1790-A5AC-4AF4-9DFB-92F6BD8DB8A5}"/>
    <cellStyle name="Normal 6 6 3 3 7" xfId="5844" xr:uid="{3117B3A8-F993-4271-8DDF-7E734E9674E6}"/>
    <cellStyle name="Normal 6 6 3 3 7 2" xfId="11318" xr:uid="{3AC61C0B-218A-4354-A2F4-0B01522EE8FD}"/>
    <cellStyle name="Normal 6 6 3 3 7 2 2" xfId="25183" xr:uid="{40131BA0-B0DD-446D-B0C9-CEA45A3E9D70}"/>
    <cellStyle name="Normal 6 6 3 3 7 3" xfId="19878" xr:uid="{43119F2C-22AC-487D-88C8-ED420251453C}"/>
    <cellStyle name="Normal 6 6 3 3 8" xfId="2870" xr:uid="{4DE0474E-1588-4C4E-9F1B-FF5360CCA5F8}"/>
    <cellStyle name="Normal 6 6 3 3 8 2" xfId="16912" xr:uid="{D5284DBA-1A65-40A2-BBFD-7EB50344A971}"/>
    <cellStyle name="Normal 6 6 3 3 9" xfId="6784" xr:uid="{55CC6DD5-FB88-4D06-8155-BA3840D0B581}"/>
    <cellStyle name="Normal 6 6 3 3 9 2" xfId="20655" xr:uid="{97765EF4-356D-4B50-AD73-33E2F1636036}"/>
    <cellStyle name="Normal 6 6 3 4" xfId="1262" xr:uid="{094BC947-E1FF-47D1-9777-80DA1DD3C876}"/>
    <cellStyle name="Normal 6 6 3 4 10" xfId="12042" xr:uid="{A7D66E59-8F4D-442A-9DFD-378BF5841DA0}"/>
    <cellStyle name="Normal 6 6 3 4 10 2" xfId="25906" xr:uid="{EC5C6447-4007-48E7-BF33-560C361B4AD6}"/>
    <cellStyle name="Normal 6 6 3 4 11" xfId="13787" xr:uid="{92EFCF4F-4DA1-4407-8498-3793A0CCB58B}"/>
    <cellStyle name="Normal 6 6 3 4 11 2" xfId="27651" xr:uid="{391DCC65-57C2-4D84-B31F-829A7C32D583}"/>
    <cellStyle name="Normal 6 6 3 4 12" xfId="15335" xr:uid="{7EC1A6B1-411F-4A77-910D-857A91AEA6F3}"/>
    <cellStyle name="Normal 6 6 3 4 2" xfId="1768" xr:uid="{D98DFC82-61A5-46E9-A8B2-33B7208FFCAD}"/>
    <cellStyle name="Normal 6 6 3 4 2 2" xfId="4490" xr:uid="{82BFEF3F-E45B-4D0D-86AE-69095BC0C4A1}"/>
    <cellStyle name="Normal 6 6 3 4 2 2 2" xfId="9936" xr:uid="{72D51A7E-8D88-44FE-8816-0E88A2EC6865}"/>
    <cellStyle name="Normal 6 6 3 4 2 2 2 2" xfId="23801" xr:uid="{4E5B70F4-30C6-46C6-A56A-2B6A63BF31DF}"/>
    <cellStyle name="Normal 6 6 3 4 2 2 3" xfId="18524" xr:uid="{EFBD3542-5523-4F1E-963B-D3C6A19B324A}"/>
    <cellStyle name="Normal 6 6 3 4 2 3" xfId="3480" xr:uid="{A7280301-A9BB-40CC-958A-C38927A4558A}"/>
    <cellStyle name="Normal 6 6 3 4 2 3 2" xfId="17522" xr:uid="{D3820C24-B78E-4310-B0CD-8EDF6D16F815}"/>
    <cellStyle name="Normal 6 6 3 4 2 4" xfId="7414" xr:uid="{8C01255B-775E-4039-8E51-CAD772BD702F}"/>
    <cellStyle name="Normal 6 6 3 4 2 4 2" xfId="21285" xr:uid="{4F22D779-B794-4C4A-A3F6-0CCC774671BE}"/>
    <cellStyle name="Normal 6 6 3 4 2 5" xfId="8928" xr:uid="{786CFDB5-2705-470D-8307-A195C85F57BB}"/>
    <cellStyle name="Normal 6 6 3 4 2 5 2" xfId="22793" xr:uid="{1600F81A-A934-4D5F-98C9-A29BED2DCEE4}"/>
    <cellStyle name="Normal 6 6 3 4 2 6" xfId="12548" xr:uid="{6B5D2782-E09D-495C-A629-4E9D04554E8D}"/>
    <cellStyle name="Normal 6 6 3 4 2 6 2" xfId="26412" xr:uid="{66535B79-8FA5-41F4-B241-B0EAC2B51BA8}"/>
    <cellStyle name="Normal 6 6 3 4 2 7" xfId="14293" xr:uid="{FBFC4716-A316-4EE1-94B0-910376C9CB39}"/>
    <cellStyle name="Normal 6 6 3 4 2 7 2" xfId="28157" xr:uid="{EA014F8F-6F57-4FBA-83AD-20CC7F15B65C}"/>
    <cellStyle name="Normal 6 6 3 4 2 8" xfId="15841" xr:uid="{6FA4E8B8-C480-4342-A6AF-4F8191F4DD2D}"/>
    <cellStyle name="Normal 6 6 3 4 3" xfId="2276" xr:uid="{340A5B13-1153-4911-A9CA-592E25187604}"/>
    <cellStyle name="Normal 6 6 3 4 3 2" xfId="3996" xr:uid="{78BF909F-931A-493C-99D2-48F4DB9D0F84}"/>
    <cellStyle name="Normal 6 6 3 4 3 2 2" xfId="18030" xr:uid="{F00CB91E-BFCC-41A3-8096-D00B53A17D09}"/>
    <cellStyle name="Normal 6 6 3 4 3 3" xfId="7922" xr:uid="{09DA3146-906A-47B2-8389-F4FF9EEACF5E}"/>
    <cellStyle name="Normal 6 6 3 4 3 3 2" xfId="21791" xr:uid="{DC6F36AC-C0D3-4AF5-AE2E-D007E95344CF}"/>
    <cellStyle name="Normal 6 6 3 4 3 4" xfId="9440" xr:uid="{2F52B976-08DB-4ACD-AD6E-CD511A63CC7A}"/>
    <cellStyle name="Normal 6 6 3 4 3 4 2" xfId="23305" xr:uid="{385A6FB0-60A4-4190-B9A7-C748FB9FD9D9}"/>
    <cellStyle name="Normal 6 6 3 4 3 5" xfId="13054" xr:uid="{AA82C5EB-78D8-41F9-949C-66DFDBF6F61C}"/>
    <cellStyle name="Normal 6 6 3 4 3 5 2" xfId="26918" xr:uid="{97BCE47D-6F5B-42D3-A4AC-12AFBDDB6D08}"/>
    <cellStyle name="Normal 6 6 3 4 3 6" xfId="14799" xr:uid="{80BEB89D-AA60-459B-A160-CB9F07F86D92}"/>
    <cellStyle name="Normal 6 6 3 4 3 6 2" xfId="28663" xr:uid="{F41A81DE-3090-496E-96B6-5CA19553C87E}"/>
    <cellStyle name="Normal 6 6 3 4 3 7" xfId="16347" xr:uid="{190A9C3A-E584-45EC-B384-FBA5E2C1C3F1}"/>
    <cellStyle name="Normal 6 6 3 4 4" xfId="4970" xr:uid="{E43D6583-FD34-4CFC-B85A-A0D5824A5869}"/>
    <cellStyle name="Normal 6 6 3 4 4 2" xfId="10438" xr:uid="{B908623D-E20F-431E-A360-1082B703B313}"/>
    <cellStyle name="Normal 6 6 3 4 4 2 2" xfId="24303" xr:uid="{B8EE2F46-796B-4564-A137-871EDEB488ED}"/>
    <cellStyle name="Normal 6 6 3 4 4 3" xfId="19004" xr:uid="{F6B24212-DA41-4D82-B90F-6FD46D472C71}"/>
    <cellStyle name="Normal 6 6 3 4 5" xfId="5466" xr:uid="{4EA5E9BD-C679-4DAE-8D0D-3B50B47C8DB7}"/>
    <cellStyle name="Normal 6 6 3 4 5 2" xfId="10940" xr:uid="{4B7467BF-8124-4F3A-9BC0-CDFE976CBA9C}"/>
    <cellStyle name="Normal 6 6 3 4 5 2 2" xfId="24805" xr:uid="{52011A50-446B-4AF3-AF75-398AD880D22C}"/>
    <cellStyle name="Normal 6 6 3 4 5 3" xfId="19500" xr:uid="{374A8ECC-3C5E-413E-8010-266CE2A91ABF}"/>
    <cellStyle name="Normal 6 6 3 4 6" xfId="5968" xr:uid="{4C8D30BA-7F6C-4D2A-9255-6172A7BBBD2A}"/>
    <cellStyle name="Normal 6 6 3 4 6 2" xfId="11442" xr:uid="{97D52E4E-FE56-45FF-9667-4A1A8B2520A3}"/>
    <cellStyle name="Normal 6 6 3 4 6 2 2" xfId="25307" xr:uid="{446DDD2B-4A7F-4303-B427-A0768C3DCB26}"/>
    <cellStyle name="Normal 6 6 3 4 6 3" xfId="20002" xr:uid="{D4A88034-4584-480B-B246-84A1B931AEA6}"/>
    <cellStyle name="Normal 6 6 3 4 7" xfId="2988" xr:uid="{D169E089-F600-4E3F-B6C1-67F9EA1CE5C0}"/>
    <cellStyle name="Normal 6 6 3 4 7 2" xfId="17030" xr:uid="{0B78DEBB-57EF-4F9E-B140-D01A1906DF24}"/>
    <cellStyle name="Normal 6 6 3 4 8" xfId="6908" xr:uid="{A98DB92B-CC0B-4C97-8291-25042D32856A}"/>
    <cellStyle name="Normal 6 6 3 4 8 2" xfId="20779" xr:uid="{B541DD59-BC68-4F5D-86D0-DE0F559E83AB}"/>
    <cellStyle name="Normal 6 6 3 4 9" xfId="8432" xr:uid="{3F5053D2-AEA5-49E3-8846-077A2006EB7E}"/>
    <cellStyle name="Normal 6 6 3 4 9 2" xfId="22297" xr:uid="{A4A2B49C-E784-4695-A77C-1CBF241ACEBE}"/>
    <cellStyle name="Normal 6 6 3 5" xfId="1520" xr:uid="{6CD79A53-5D99-4649-BEA8-3BA972FF6DCE}"/>
    <cellStyle name="Normal 6 6 3 5 2" xfId="4244" xr:uid="{C6C7D393-6ED5-41B8-A0F0-A4C269790F4F}"/>
    <cellStyle name="Normal 6 6 3 5 2 2" xfId="9688" xr:uid="{D2D57444-B5F1-4615-95AF-523CE0350DCF}"/>
    <cellStyle name="Normal 6 6 3 5 2 2 2" xfId="23553" xr:uid="{6E2BDC8A-40B8-4C22-8B67-BFB41CBBF42B}"/>
    <cellStyle name="Normal 6 6 3 5 2 3" xfId="18278" xr:uid="{FAE43620-82A2-4B8A-8064-5EF8E09E759D}"/>
    <cellStyle name="Normal 6 6 3 5 3" xfId="3234" xr:uid="{AB9F7AEF-A54B-42B6-81CA-23F0CEB9F6CB}"/>
    <cellStyle name="Normal 6 6 3 5 3 2" xfId="17276" xr:uid="{44B1FF8D-DD5D-43F3-9021-A776C58606DA}"/>
    <cellStyle name="Normal 6 6 3 5 4" xfId="7166" xr:uid="{E68ED6FC-B0FF-4ABF-AA00-2289AAAA804F}"/>
    <cellStyle name="Normal 6 6 3 5 4 2" xfId="21037" xr:uid="{02E4CF93-882D-40A7-B944-C994FBF76807}"/>
    <cellStyle name="Normal 6 6 3 5 5" xfId="8680" xr:uid="{551F07CA-5CED-4ACA-8E17-BC24D1D7FA56}"/>
    <cellStyle name="Normal 6 6 3 5 5 2" xfId="22545" xr:uid="{F5792E23-88F1-42C9-95CA-8726BC390C55}"/>
    <cellStyle name="Normal 6 6 3 5 6" xfId="12300" xr:uid="{CC062229-D39A-4A7F-B9D1-73360CD997AB}"/>
    <cellStyle name="Normal 6 6 3 5 6 2" xfId="26164" xr:uid="{25A6CEB0-D342-4F4F-97CB-D2976D812206}"/>
    <cellStyle name="Normal 6 6 3 5 7" xfId="14045" xr:uid="{C81AED99-96D4-4364-B180-93C14DAED288}"/>
    <cellStyle name="Normal 6 6 3 5 7 2" xfId="27909" xr:uid="{C90B2A5A-16C0-441F-A4E9-E78F6498536A}"/>
    <cellStyle name="Normal 6 6 3 5 8" xfId="15593" xr:uid="{6F100037-A80D-4454-9F86-1F7B1F73E5A7}"/>
    <cellStyle name="Normal 6 6 3 6" xfId="2028" xr:uid="{628AED0B-739D-4243-BB73-6857F4FDA242}"/>
    <cellStyle name="Normal 6 6 3 6 2" xfId="3748" xr:uid="{61FA1F75-2936-4F3D-B137-22F0C290DE50}"/>
    <cellStyle name="Normal 6 6 3 6 2 2" xfId="17782" xr:uid="{D5FEAAEA-FFFA-46A7-BFDE-29D8B1032E8E}"/>
    <cellStyle name="Normal 6 6 3 6 3" xfId="7674" xr:uid="{E6F191E5-096A-47CE-9516-FB59FFB08605}"/>
    <cellStyle name="Normal 6 6 3 6 3 2" xfId="21543" xr:uid="{C1ABBFCA-8D50-4A87-B8BB-80446161AC89}"/>
    <cellStyle name="Normal 6 6 3 6 4" xfId="9192" xr:uid="{630024FC-CEAB-40D2-A7BA-3D627775A552}"/>
    <cellStyle name="Normal 6 6 3 6 4 2" xfId="23057" xr:uid="{663D9FC9-262F-4EB8-B92D-35C040FF8972}"/>
    <cellStyle name="Normal 6 6 3 6 5" xfId="12806" xr:uid="{FC072E75-041F-43A2-B90D-9474F8D9E207}"/>
    <cellStyle name="Normal 6 6 3 6 5 2" xfId="26670" xr:uid="{6A6EFB61-0028-4481-B20C-9167033FA7BB}"/>
    <cellStyle name="Normal 6 6 3 6 6" xfId="14551" xr:uid="{501AA35C-4DF7-4460-9AF8-369DA096A0EA}"/>
    <cellStyle name="Normal 6 6 3 6 6 2" xfId="28415" xr:uid="{82D7BCD6-12E4-4E3C-B53E-2D25E627FB8C}"/>
    <cellStyle name="Normal 6 6 3 6 7" xfId="16099" xr:uid="{AF96F66B-9006-4A7C-BE95-9B3DB987EE51}"/>
    <cellStyle name="Normal 6 6 3 7" xfId="4742" xr:uid="{7F5612FC-DA06-4986-9D05-BA0A944F8E36}"/>
    <cellStyle name="Normal 6 6 3 7 2" xfId="10190" xr:uid="{2C73DFEE-9ECF-4289-A671-3145E099BA33}"/>
    <cellStyle name="Normal 6 6 3 7 2 2" xfId="24055" xr:uid="{17E63B63-2DDB-4CD1-AABA-80E5EB4D5F2D}"/>
    <cellStyle name="Normal 6 6 3 7 3" xfId="18776" xr:uid="{1959DED8-750C-4365-B0A9-6E6A04DF163D}"/>
    <cellStyle name="Normal 6 6 3 8" xfId="5218" xr:uid="{80B2D6D9-83FC-4C95-B483-F72629032F63}"/>
    <cellStyle name="Normal 6 6 3 8 2" xfId="10692" xr:uid="{5325895B-0F48-447F-970D-8E99777D7C2C}"/>
    <cellStyle name="Normal 6 6 3 8 2 2" xfId="24557" xr:uid="{13D098A7-DFC8-4E0A-A122-90E20442B2D6}"/>
    <cellStyle name="Normal 6 6 3 8 3" xfId="19252" xr:uid="{59A82F9F-53F4-477B-9DF7-D16CB88CB262}"/>
    <cellStyle name="Normal 6 6 3 9" xfId="5720" xr:uid="{5149EB8A-3EA9-418C-8F4F-C5576268B763}"/>
    <cellStyle name="Normal 6 6 3 9 2" xfId="11194" xr:uid="{E8E2CC74-26FC-4CE6-B402-4387CACE877D}"/>
    <cellStyle name="Normal 6 6 3 9 2 2" xfId="25059" xr:uid="{DAD22059-50BF-44B9-9CE2-65A8BE775EA6}"/>
    <cellStyle name="Normal 6 6 3 9 3" xfId="19754" xr:uid="{00B1EB0A-E5ED-4FC8-AD12-5924ABBC4B1D}"/>
    <cellStyle name="Normal 6 6 4" xfId="1069" xr:uid="{EF6E2868-0CD8-46CF-82A4-A0FC87903367}"/>
    <cellStyle name="Normal 6 6 4 10" xfId="6715" xr:uid="{F802363F-DE08-4CC1-A5FF-084B073C9B3E}"/>
    <cellStyle name="Normal 6 6 4 10 2" xfId="20586" xr:uid="{585BA1A2-81FC-476F-8E1C-96B06FAA3FCA}"/>
    <cellStyle name="Normal 6 6 4 11" xfId="8239" xr:uid="{2D5C239C-6AD5-4C35-919D-586789848382}"/>
    <cellStyle name="Normal 6 6 4 11 2" xfId="22104" xr:uid="{F58F91F0-D72C-418A-B44D-665B216BB030}"/>
    <cellStyle name="Normal 6 6 4 12" xfId="11849" xr:uid="{E385B3E0-2B8B-4613-A18B-2D63300F3F4F}"/>
    <cellStyle name="Normal 6 6 4 12 2" xfId="25713" xr:uid="{2064B352-0FC0-4D35-9B69-38F7CAA33F24}"/>
    <cellStyle name="Normal 6 6 4 13" xfId="13594" xr:uid="{9084D593-88D9-40A8-871A-BBF4A8C277AA}"/>
    <cellStyle name="Normal 6 6 4 13 2" xfId="27458" xr:uid="{52F4F7DB-CAF7-4C9E-B351-0BCD951CCB43}"/>
    <cellStyle name="Normal 6 6 4 14" xfId="15142" xr:uid="{2C5A64A0-DE68-4C20-BBAE-096F6ABBA3A5}"/>
    <cellStyle name="Normal 6 6 4 2" xfId="1193" xr:uid="{062F1107-9763-4761-8D26-D7D996EC94B3}"/>
    <cellStyle name="Normal 6 6 4 2 10" xfId="8363" xr:uid="{D8236F58-4EC2-48D4-8D56-63DE41DFFCD9}"/>
    <cellStyle name="Normal 6 6 4 2 10 2" xfId="22228" xr:uid="{C4CE59E6-4ECE-4B7D-9310-DE8CFD3E1112}"/>
    <cellStyle name="Normal 6 6 4 2 11" xfId="11973" xr:uid="{DCD693EF-077F-44FB-BE3B-2E85028BC93A}"/>
    <cellStyle name="Normal 6 6 4 2 11 2" xfId="25837" xr:uid="{E8B5D8F6-1FB8-4706-BDEE-E757631FFD8F}"/>
    <cellStyle name="Normal 6 6 4 2 12" xfId="13718" xr:uid="{65805D65-A041-4F63-BD17-3E021B3418B2}"/>
    <cellStyle name="Normal 6 6 4 2 12 2" xfId="27582" xr:uid="{A53B569C-2907-4BDC-82F9-71BE19F96921}"/>
    <cellStyle name="Normal 6 6 4 2 13" xfId="15266" xr:uid="{67DF2943-D7C1-4D94-92E8-5E9DB81E9543}"/>
    <cellStyle name="Normal 6 6 4 2 2" xfId="1441" xr:uid="{47A16FD8-192C-485E-AB05-30CBE1BBBB5E}"/>
    <cellStyle name="Normal 6 6 4 2 2 10" xfId="12221" xr:uid="{1CF43B96-64A1-46A7-BA83-4D1F8453AAB0}"/>
    <cellStyle name="Normal 6 6 4 2 2 10 2" xfId="26085" xr:uid="{478E1DD7-BF02-46CE-BB3D-F6F133B5BD66}"/>
    <cellStyle name="Normal 6 6 4 2 2 11" xfId="13966" xr:uid="{E09B4F40-EFB6-412D-98A8-0EDCFCD95594}"/>
    <cellStyle name="Normal 6 6 4 2 2 11 2" xfId="27830" xr:uid="{717329F2-1731-4B79-8EED-48CCD2C577DE}"/>
    <cellStyle name="Normal 6 6 4 2 2 12" xfId="15514" xr:uid="{A0AFC1F1-8650-4C15-AA78-4637D52E19B1}"/>
    <cellStyle name="Normal 6 6 4 2 2 2" xfId="1947" xr:uid="{65943E47-1DC3-4B23-9C2D-19CF78F233B3}"/>
    <cellStyle name="Normal 6 6 4 2 2 2 2" xfId="4669" xr:uid="{3764EA28-3D8E-4C76-A3D3-D2EC62461B96}"/>
    <cellStyle name="Normal 6 6 4 2 2 2 2 2" xfId="10115" xr:uid="{34087A6D-7423-410A-A1E0-3B2BEB947167}"/>
    <cellStyle name="Normal 6 6 4 2 2 2 2 2 2" xfId="23980" xr:uid="{F2224FFE-C87F-4761-A93A-7DEA5DC582D4}"/>
    <cellStyle name="Normal 6 6 4 2 2 2 2 3" xfId="18703" xr:uid="{F4D57A06-5B2F-4AC8-B45C-0956F68B7328}"/>
    <cellStyle name="Normal 6 6 4 2 2 2 3" xfId="3659" xr:uid="{230442A7-FFA8-41FB-9514-7AE1B7577252}"/>
    <cellStyle name="Normal 6 6 4 2 2 2 3 2" xfId="17701" xr:uid="{024F754B-6E7F-4F66-866F-61EC4C9AD380}"/>
    <cellStyle name="Normal 6 6 4 2 2 2 4" xfId="7593" xr:uid="{4F1512B5-53F1-4AE5-9FA5-7C8AE1E6A439}"/>
    <cellStyle name="Normal 6 6 4 2 2 2 4 2" xfId="21464" xr:uid="{DCD37B80-3FAD-4497-8298-7F541603A95D}"/>
    <cellStyle name="Normal 6 6 4 2 2 2 5" xfId="9107" xr:uid="{153893BF-E57D-47CC-804F-7F636F4D74C2}"/>
    <cellStyle name="Normal 6 6 4 2 2 2 5 2" xfId="22972" xr:uid="{2279DA64-6739-4EF0-A763-F6C823788CE0}"/>
    <cellStyle name="Normal 6 6 4 2 2 2 6" xfId="12727" xr:uid="{C050E632-C399-418F-BDAF-646D2ED6B5CA}"/>
    <cellStyle name="Normal 6 6 4 2 2 2 6 2" xfId="26591" xr:uid="{D195D02D-AC59-4318-8C6D-0DDA31E29C11}"/>
    <cellStyle name="Normal 6 6 4 2 2 2 7" xfId="14472" xr:uid="{71C0D0B7-1470-42A5-877D-E68949DE14EA}"/>
    <cellStyle name="Normal 6 6 4 2 2 2 7 2" xfId="28336" xr:uid="{C506E58C-3EBC-4FE5-906B-02CB3CABC1B9}"/>
    <cellStyle name="Normal 6 6 4 2 2 2 8" xfId="16020" xr:uid="{35E2487C-2D18-4D7B-8732-6F56585EA30B}"/>
    <cellStyle name="Normal 6 6 4 2 2 3" xfId="2455" xr:uid="{1A3727C0-6ED7-48D5-BE6A-6423281678BB}"/>
    <cellStyle name="Normal 6 6 4 2 2 3 2" xfId="4175" xr:uid="{727BF076-6D0F-4601-AA18-34F22517221C}"/>
    <cellStyle name="Normal 6 6 4 2 2 3 2 2" xfId="18209" xr:uid="{235B9033-993A-401D-AA12-0B40172D14CE}"/>
    <cellStyle name="Normal 6 6 4 2 2 3 3" xfId="8101" xr:uid="{0B2BEB97-465F-4F09-8B11-A06CF992390A}"/>
    <cellStyle name="Normal 6 6 4 2 2 3 3 2" xfId="21970" xr:uid="{DE71D664-5926-4247-BD1E-96037A2BE5E1}"/>
    <cellStyle name="Normal 6 6 4 2 2 3 4" xfId="9619" xr:uid="{49ED7DEF-1045-4037-98C2-B8B6487F3858}"/>
    <cellStyle name="Normal 6 6 4 2 2 3 4 2" xfId="23484" xr:uid="{3C3971B1-C2D1-4888-8908-482CF13445ED}"/>
    <cellStyle name="Normal 6 6 4 2 2 3 5" xfId="13233" xr:uid="{DBAAEA87-7461-435B-A151-BEDCCF5FBC2C}"/>
    <cellStyle name="Normal 6 6 4 2 2 3 5 2" xfId="27097" xr:uid="{6CE186A1-A473-4771-AF31-9432C1CCBBD9}"/>
    <cellStyle name="Normal 6 6 4 2 2 3 6" xfId="14978" xr:uid="{73B88A8F-0A9F-421E-B9CA-55E8E36944CD}"/>
    <cellStyle name="Normal 6 6 4 2 2 3 6 2" xfId="28842" xr:uid="{A475E5E9-DADA-47D9-934C-94DA4269C982}"/>
    <cellStyle name="Normal 6 6 4 2 2 3 7" xfId="16526" xr:uid="{955DE7D3-E302-4395-A239-A78F66390E1A}"/>
    <cellStyle name="Normal 6 6 4 2 2 4" xfId="5147" xr:uid="{8C5668BE-6780-4D0C-B693-30831C40BDFE}"/>
    <cellStyle name="Normal 6 6 4 2 2 4 2" xfId="10617" xr:uid="{94042930-5884-4A28-B86C-60BDAD7ED8CE}"/>
    <cellStyle name="Normal 6 6 4 2 2 4 2 2" xfId="24482" xr:uid="{02D63B0D-2172-4171-8A82-21BD87D41BED}"/>
    <cellStyle name="Normal 6 6 4 2 2 4 3" xfId="19181" xr:uid="{8EE2CF2E-DD02-4456-AB46-3AC5DC15FBF1}"/>
    <cellStyle name="Normal 6 6 4 2 2 5" xfId="5645" xr:uid="{93C3A98B-FCD6-43E8-8D47-A21B7501AAC8}"/>
    <cellStyle name="Normal 6 6 4 2 2 5 2" xfId="11119" xr:uid="{A5F58090-3EC0-4BD5-BD69-BAD46308D479}"/>
    <cellStyle name="Normal 6 6 4 2 2 5 2 2" xfId="24984" xr:uid="{95DF5294-2B85-46D8-B504-A8FD38F013D3}"/>
    <cellStyle name="Normal 6 6 4 2 2 5 3" xfId="19679" xr:uid="{B823C801-1027-4757-B52C-99B7CAB43F35}"/>
    <cellStyle name="Normal 6 6 4 2 2 6" xfId="6147" xr:uid="{3668E4FD-867E-464C-A919-774DA1CA855C}"/>
    <cellStyle name="Normal 6 6 4 2 2 6 2" xfId="11621" xr:uid="{0315DA4F-4759-4233-BFF3-A9AB2E1150DC}"/>
    <cellStyle name="Normal 6 6 4 2 2 6 2 2" xfId="25486" xr:uid="{AF3E9B18-C591-4E44-B952-E76E0B85DF35}"/>
    <cellStyle name="Normal 6 6 4 2 2 6 3" xfId="20181" xr:uid="{CF9E94A8-D672-4D49-82F7-9666BCB2EB4C}"/>
    <cellStyle name="Normal 6 6 4 2 2 7" xfId="3165" xr:uid="{E94EE218-A768-45E1-A248-A97038129F2A}"/>
    <cellStyle name="Normal 6 6 4 2 2 7 2" xfId="17207" xr:uid="{0FBE01CC-005C-4C2C-9159-1BED3955A9BB}"/>
    <cellStyle name="Normal 6 6 4 2 2 8" xfId="7087" xr:uid="{D9845924-2ECB-484D-A6E1-768726FD8643}"/>
    <cellStyle name="Normal 6 6 4 2 2 8 2" xfId="20958" xr:uid="{E4C74F97-4901-4CEE-9767-48C760BE6749}"/>
    <cellStyle name="Normal 6 6 4 2 2 9" xfId="8611" xr:uid="{82468A34-DE72-4C20-A94A-F535B0268608}"/>
    <cellStyle name="Normal 6 6 4 2 2 9 2" xfId="22476" xr:uid="{5C6BD7B2-D6B9-46F3-8510-C873461E03CB}"/>
    <cellStyle name="Normal 6 6 4 2 3" xfId="1699" xr:uid="{3460C7F8-95E1-43F5-AAEE-A4EC7F206545}"/>
    <cellStyle name="Normal 6 6 4 2 3 2" xfId="4421" xr:uid="{877859A1-9521-457D-B454-5A95F31FA102}"/>
    <cellStyle name="Normal 6 6 4 2 3 2 2" xfId="9867" xr:uid="{9559CD8B-2F65-4533-AB68-ECFCE4F6B50D}"/>
    <cellStyle name="Normal 6 6 4 2 3 2 2 2" xfId="23732" xr:uid="{9900D8FE-3BDD-4CF1-91EA-145CB1AC3CD0}"/>
    <cellStyle name="Normal 6 6 4 2 3 2 3" xfId="18455" xr:uid="{F04CF96C-6073-4417-B930-66928F17BAFE}"/>
    <cellStyle name="Normal 6 6 4 2 3 3" xfId="3411" xr:uid="{DB32C16E-0C0B-49A6-887E-E6C1A82E0F97}"/>
    <cellStyle name="Normal 6 6 4 2 3 3 2" xfId="17453" xr:uid="{09B2A3D2-4A27-4A9C-B06C-90B1C09EA7C1}"/>
    <cellStyle name="Normal 6 6 4 2 3 4" xfId="7345" xr:uid="{5F1ED5FA-5810-419A-912D-6971165722E1}"/>
    <cellStyle name="Normal 6 6 4 2 3 4 2" xfId="21216" xr:uid="{5863A60E-7D43-4084-8EE3-A59B4729BD90}"/>
    <cellStyle name="Normal 6 6 4 2 3 5" xfId="8859" xr:uid="{AB935292-1F67-43BF-9050-1D0816A3A7E0}"/>
    <cellStyle name="Normal 6 6 4 2 3 5 2" xfId="22724" xr:uid="{05FC1D12-8431-4AD7-A707-ACE523844B8B}"/>
    <cellStyle name="Normal 6 6 4 2 3 6" xfId="12479" xr:uid="{C0836283-5FCE-4E94-B4FB-F18E89A8ECB4}"/>
    <cellStyle name="Normal 6 6 4 2 3 6 2" xfId="26343" xr:uid="{4DD99268-D155-4003-B876-53D7C8DFA228}"/>
    <cellStyle name="Normal 6 6 4 2 3 7" xfId="14224" xr:uid="{C6ED212B-6677-4A18-BB2C-8C9921D1447F}"/>
    <cellStyle name="Normal 6 6 4 2 3 7 2" xfId="28088" xr:uid="{8721EC55-A2FA-48E6-B446-E137D785CE2C}"/>
    <cellStyle name="Normal 6 6 4 2 3 8" xfId="15772" xr:uid="{81F91D0F-92E7-4873-8828-602D8073BE0D}"/>
    <cellStyle name="Normal 6 6 4 2 4" xfId="2207" xr:uid="{56074624-5CF8-4445-8F85-2D6E3B4FB11A}"/>
    <cellStyle name="Normal 6 6 4 2 4 2" xfId="3927" xr:uid="{8BCFE532-E77C-49B8-9BD7-C50B9CB8ACB8}"/>
    <cellStyle name="Normal 6 6 4 2 4 2 2" xfId="17961" xr:uid="{14B86909-6856-4CB4-8197-6638F8B7460E}"/>
    <cellStyle name="Normal 6 6 4 2 4 3" xfId="7853" xr:uid="{30CE5136-4BE1-47B9-B246-403E1C7F6F5E}"/>
    <cellStyle name="Normal 6 6 4 2 4 3 2" xfId="21722" xr:uid="{E92A6059-62BE-4DE2-8A3F-0EB1B832F3C0}"/>
    <cellStyle name="Normal 6 6 4 2 4 4" xfId="9371" xr:uid="{558B117E-893B-45E6-839B-396D5892584C}"/>
    <cellStyle name="Normal 6 6 4 2 4 4 2" xfId="23236" xr:uid="{0E77F076-2913-4513-BFDC-7289CAD2BA91}"/>
    <cellStyle name="Normal 6 6 4 2 4 5" xfId="12985" xr:uid="{F6F50DD3-34A5-4FF2-B356-EDC41D2AFA00}"/>
    <cellStyle name="Normal 6 6 4 2 4 5 2" xfId="26849" xr:uid="{8830DDA9-4E47-4947-ADEC-0331F0DD354C}"/>
    <cellStyle name="Normal 6 6 4 2 4 6" xfId="14730" xr:uid="{53B90401-137D-4EA9-ABAA-BF851F82F74F}"/>
    <cellStyle name="Normal 6 6 4 2 4 6 2" xfId="28594" xr:uid="{0EE3C251-9A6C-49D0-B9BE-AFE8293E3EE1}"/>
    <cellStyle name="Normal 6 6 4 2 4 7" xfId="16278" xr:uid="{5DD299AB-D3D6-4298-8517-63A201391ACF}"/>
    <cellStyle name="Normal 6 6 4 2 5" xfId="4907" xr:uid="{E5C99C92-BD47-4B47-8053-FFB2AB4965D0}"/>
    <cellStyle name="Normal 6 6 4 2 5 2" xfId="10369" xr:uid="{AF6474B4-1914-4680-9644-AC9475424854}"/>
    <cellStyle name="Normal 6 6 4 2 5 2 2" xfId="24234" xr:uid="{D174AC4B-CE1E-49EC-AD68-1433A7B34E64}"/>
    <cellStyle name="Normal 6 6 4 2 5 3" xfId="18941" xr:uid="{7AB8703B-E5D2-417B-8C73-082D62D38F4E}"/>
    <cellStyle name="Normal 6 6 4 2 6" xfId="5397" xr:uid="{1445B0CA-3FAA-4B7E-8B73-AF23E4DEF8D5}"/>
    <cellStyle name="Normal 6 6 4 2 6 2" xfId="10871" xr:uid="{953C4DC4-2F4F-4DB1-A52E-AE83BEECCB92}"/>
    <cellStyle name="Normal 6 6 4 2 6 2 2" xfId="24736" xr:uid="{B80486AE-752B-4D0A-A55B-D2BB34115D9F}"/>
    <cellStyle name="Normal 6 6 4 2 6 3" xfId="19431" xr:uid="{BF89C7AC-DFEF-41F8-9DF7-AD92B7FB27A6}"/>
    <cellStyle name="Normal 6 6 4 2 7" xfId="5899" xr:uid="{DFC543B2-97B8-4350-A5B5-B4A30D0B8065}"/>
    <cellStyle name="Normal 6 6 4 2 7 2" xfId="11373" xr:uid="{74CE125E-B81A-4776-9012-22C30D39ACAB}"/>
    <cellStyle name="Normal 6 6 4 2 7 2 2" xfId="25238" xr:uid="{23F4DA52-F870-4036-BACD-06378ED7D3E0}"/>
    <cellStyle name="Normal 6 6 4 2 7 3" xfId="19933" xr:uid="{E9B8AD83-1BB0-4CDF-87B3-031CE8F5D5C7}"/>
    <cellStyle name="Normal 6 6 4 2 8" xfId="2923" xr:uid="{91A05381-F0FC-4F41-A4C6-186EAA29F849}"/>
    <cellStyle name="Normal 6 6 4 2 8 2" xfId="16965" xr:uid="{6CDA47CE-F7C3-4788-8D62-50AD12EE922A}"/>
    <cellStyle name="Normal 6 6 4 2 9" xfId="6839" xr:uid="{38775300-EB21-42B0-AB3B-1336B5244BEB}"/>
    <cellStyle name="Normal 6 6 4 2 9 2" xfId="20710" xr:uid="{0345D39E-CF2A-4303-8860-207FE2FFB626}"/>
    <cellStyle name="Normal 6 6 4 3" xfId="1317" xr:uid="{3D36CC02-4E5A-4759-BF62-30B68B33F4E1}"/>
    <cellStyle name="Normal 6 6 4 3 10" xfId="12097" xr:uid="{2AE02AFC-DAF6-4DB7-A407-C23C71738879}"/>
    <cellStyle name="Normal 6 6 4 3 10 2" xfId="25961" xr:uid="{4D8BDD47-ADAB-4800-ADB3-01582710E061}"/>
    <cellStyle name="Normal 6 6 4 3 11" xfId="13842" xr:uid="{05F20D37-2AAA-41FB-9A65-04765A55677E}"/>
    <cellStyle name="Normal 6 6 4 3 11 2" xfId="27706" xr:uid="{15D5AF64-C594-4BA8-8A24-517442B359F1}"/>
    <cellStyle name="Normal 6 6 4 3 12" xfId="15390" xr:uid="{3BBAF3C5-0F30-422E-A946-B1635699F8A2}"/>
    <cellStyle name="Normal 6 6 4 3 2" xfId="1823" xr:uid="{06EB6F0A-BD3A-496A-85EE-AC9C2D24FBA0}"/>
    <cellStyle name="Normal 6 6 4 3 2 2" xfId="4545" xr:uid="{0DB67F30-ABC4-48E6-B9FF-71C00524BD6C}"/>
    <cellStyle name="Normal 6 6 4 3 2 2 2" xfId="9991" xr:uid="{7A926950-E787-43F4-9379-58F19055F11F}"/>
    <cellStyle name="Normal 6 6 4 3 2 2 2 2" xfId="23856" xr:uid="{3FA626FB-5B6C-48CE-B4C2-12A4DB15FE87}"/>
    <cellStyle name="Normal 6 6 4 3 2 2 3" xfId="18579" xr:uid="{6BC5E754-CAF2-42DE-9A63-2FDD4C462B9A}"/>
    <cellStyle name="Normal 6 6 4 3 2 3" xfId="3535" xr:uid="{9DEFAC55-B5FC-4002-88F2-980699B4CEEA}"/>
    <cellStyle name="Normal 6 6 4 3 2 3 2" xfId="17577" xr:uid="{664A45B0-56B3-4AED-9768-B5703E428AFC}"/>
    <cellStyle name="Normal 6 6 4 3 2 4" xfId="7469" xr:uid="{08E65190-64DA-4953-BA5B-9CB2AF54AABE}"/>
    <cellStyle name="Normal 6 6 4 3 2 4 2" xfId="21340" xr:uid="{2B89DF91-9DA2-4918-83F9-2018C5088731}"/>
    <cellStyle name="Normal 6 6 4 3 2 5" xfId="8983" xr:uid="{609C9F9E-6089-417B-AB2D-E0FE7B0B7506}"/>
    <cellStyle name="Normal 6 6 4 3 2 5 2" xfId="22848" xr:uid="{30E475FB-BADC-4FC3-AFAB-A50D7FC318BB}"/>
    <cellStyle name="Normal 6 6 4 3 2 6" xfId="12603" xr:uid="{D34C97D0-19EB-441C-8BB0-40E2C87507A8}"/>
    <cellStyle name="Normal 6 6 4 3 2 6 2" xfId="26467" xr:uid="{956F2A8F-221F-4A8C-86E2-1899EBC3A53A}"/>
    <cellStyle name="Normal 6 6 4 3 2 7" xfId="14348" xr:uid="{7DFC5B17-AECA-4AFA-AB36-35A6812165F6}"/>
    <cellStyle name="Normal 6 6 4 3 2 7 2" xfId="28212" xr:uid="{2276646B-512B-4D6B-9795-7E204A40F3C7}"/>
    <cellStyle name="Normal 6 6 4 3 2 8" xfId="15896" xr:uid="{ED7E0D59-C615-47BA-913F-D75C210DD658}"/>
    <cellStyle name="Normal 6 6 4 3 3" xfId="2331" xr:uid="{5882D86D-5142-4CB7-949F-24C3538E3BCE}"/>
    <cellStyle name="Normal 6 6 4 3 3 2" xfId="4051" xr:uid="{FCF6AFB6-C2C1-4CAD-8AB3-A6526F025822}"/>
    <cellStyle name="Normal 6 6 4 3 3 2 2" xfId="18085" xr:uid="{26E53D72-D8C9-46DB-AD1A-B1B9F0C4D783}"/>
    <cellStyle name="Normal 6 6 4 3 3 3" xfId="7977" xr:uid="{D5BDC85F-2A45-4185-A397-618707DE148A}"/>
    <cellStyle name="Normal 6 6 4 3 3 3 2" xfId="21846" xr:uid="{38F67EEB-DA26-480E-86B2-4A607831551B}"/>
    <cellStyle name="Normal 6 6 4 3 3 4" xfId="9495" xr:uid="{A0598114-1E58-4318-A11F-615A8EA3C532}"/>
    <cellStyle name="Normal 6 6 4 3 3 4 2" xfId="23360" xr:uid="{57C11782-D382-4349-8219-77BCDF31625F}"/>
    <cellStyle name="Normal 6 6 4 3 3 5" xfId="13109" xr:uid="{5C5B8B09-F8DE-4115-B171-47E6AC0DC4F5}"/>
    <cellStyle name="Normal 6 6 4 3 3 5 2" xfId="26973" xr:uid="{C3C9317A-5206-401B-AA6C-ECA48CB8EC5F}"/>
    <cellStyle name="Normal 6 6 4 3 3 6" xfId="14854" xr:uid="{F8E8AC42-DB2F-4492-9448-FB554FFC826F}"/>
    <cellStyle name="Normal 6 6 4 3 3 6 2" xfId="28718" xr:uid="{EB71D906-137F-4C11-AD04-738C6EE4B4CF}"/>
    <cellStyle name="Normal 6 6 4 3 3 7" xfId="16402" xr:uid="{2F2EA922-A8B3-4738-B7F8-FDAAC34B45C3}"/>
    <cellStyle name="Normal 6 6 4 3 4" xfId="5023" xr:uid="{1118EDDB-E4F3-4943-B1B9-B64800B28566}"/>
    <cellStyle name="Normal 6 6 4 3 4 2" xfId="10493" xr:uid="{1148EEC5-2056-4393-A252-4804C33ACC6B}"/>
    <cellStyle name="Normal 6 6 4 3 4 2 2" xfId="24358" xr:uid="{109694B8-61B4-4841-8D2B-B0D793E0EFE4}"/>
    <cellStyle name="Normal 6 6 4 3 4 3" xfId="19057" xr:uid="{696DDF1C-7F72-43AC-B828-DAF29FC37D36}"/>
    <cellStyle name="Normal 6 6 4 3 5" xfId="5521" xr:uid="{6BE634AD-2D2D-448E-9A56-2708A7106BB7}"/>
    <cellStyle name="Normal 6 6 4 3 5 2" xfId="10995" xr:uid="{DE4D4F08-475D-4F64-A23A-DF0F74502D75}"/>
    <cellStyle name="Normal 6 6 4 3 5 2 2" xfId="24860" xr:uid="{9C500559-DEF8-49A5-9303-AA645636CEC9}"/>
    <cellStyle name="Normal 6 6 4 3 5 3" xfId="19555" xr:uid="{40B3E881-9E9A-4747-A9FA-D5F8952C141C}"/>
    <cellStyle name="Normal 6 6 4 3 6" xfId="6023" xr:uid="{8429AB19-9B81-4EA9-86A7-E1DAD707330B}"/>
    <cellStyle name="Normal 6 6 4 3 6 2" xfId="11497" xr:uid="{91B5C324-849D-4568-BD3F-1544A2112BEB}"/>
    <cellStyle name="Normal 6 6 4 3 6 2 2" xfId="25362" xr:uid="{A42E37EA-AC90-4444-8432-EBF6332E7BFF}"/>
    <cellStyle name="Normal 6 6 4 3 6 3" xfId="20057" xr:uid="{AFDDF1B6-7B70-4B52-A0AC-5F7ED00A33A8}"/>
    <cellStyle name="Normal 6 6 4 3 7" xfId="3041" xr:uid="{19DB6344-324E-481F-A7D0-E5985C535B3E}"/>
    <cellStyle name="Normal 6 6 4 3 7 2" xfId="17083" xr:uid="{A70DEA27-E4B0-4868-9CD3-D0F1DF201DC2}"/>
    <cellStyle name="Normal 6 6 4 3 8" xfId="6963" xr:uid="{F53B8E88-0420-4557-83BB-B29BFFA24135}"/>
    <cellStyle name="Normal 6 6 4 3 8 2" xfId="20834" xr:uid="{4AAFD534-24F8-4F9E-B4B0-08CB3B412299}"/>
    <cellStyle name="Normal 6 6 4 3 9" xfId="8487" xr:uid="{11188F0B-490B-4BA5-AAAE-82D04B1BADF5}"/>
    <cellStyle name="Normal 6 6 4 3 9 2" xfId="22352" xr:uid="{D181114B-9AEE-499B-B80E-3A6778CC74A4}"/>
    <cellStyle name="Normal 6 6 4 4" xfId="1575" xr:uid="{B523C3CD-2E37-48B3-ADE1-90E6845F7DDE}"/>
    <cellStyle name="Normal 6 6 4 4 2" xfId="4297" xr:uid="{13EAA8F2-EDF2-4081-9D08-55A09DF2D598}"/>
    <cellStyle name="Normal 6 6 4 4 2 2" xfId="9743" xr:uid="{88EE8AE2-5A88-47D4-96E7-AC8047A43B42}"/>
    <cellStyle name="Normal 6 6 4 4 2 2 2" xfId="23608" xr:uid="{97A030AB-BE8A-44D5-92FF-1B5868C38CF6}"/>
    <cellStyle name="Normal 6 6 4 4 2 3" xfId="18331" xr:uid="{54FD252F-DB62-477F-80F8-1FCB025381A4}"/>
    <cellStyle name="Normal 6 6 4 4 3" xfId="3287" xr:uid="{AE873EE9-E2C6-4049-BD26-B9847B21E699}"/>
    <cellStyle name="Normal 6 6 4 4 3 2" xfId="17329" xr:uid="{4673EC11-C0D3-4B7A-AF87-BBA8678F12A1}"/>
    <cellStyle name="Normal 6 6 4 4 4" xfId="7221" xr:uid="{A9F80E43-A6BD-4294-A6C1-527E7F7ED97B}"/>
    <cellStyle name="Normal 6 6 4 4 4 2" xfId="21092" xr:uid="{B0D04147-AA1A-4F9D-87AC-E0C6ADDD741D}"/>
    <cellStyle name="Normal 6 6 4 4 5" xfId="8735" xr:uid="{C7E87B34-174E-4815-96E1-5DB38F8D52AE}"/>
    <cellStyle name="Normal 6 6 4 4 5 2" xfId="22600" xr:uid="{F8FD104B-6071-433F-856D-DE5C41222580}"/>
    <cellStyle name="Normal 6 6 4 4 6" xfId="12355" xr:uid="{B29AFE30-3946-4168-AF04-A4FBC5E7694A}"/>
    <cellStyle name="Normal 6 6 4 4 6 2" xfId="26219" xr:uid="{D8A3B351-A795-4F18-851E-AA50284255F2}"/>
    <cellStyle name="Normal 6 6 4 4 7" xfId="14100" xr:uid="{10C8AB90-215C-446C-B133-375521FF3ED7}"/>
    <cellStyle name="Normal 6 6 4 4 7 2" xfId="27964" xr:uid="{BAD03B6B-0491-499B-9594-80CACADE5873}"/>
    <cellStyle name="Normal 6 6 4 4 8" xfId="15648" xr:uid="{7BE5EF56-A6A2-4A64-80FE-EDB9AA875BAA}"/>
    <cellStyle name="Normal 6 6 4 5" xfId="2083" xr:uid="{7EF0C798-6C42-44F7-9FCC-9EEB7A9017C1}"/>
    <cellStyle name="Normal 6 6 4 5 2" xfId="3803" xr:uid="{88E89AAC-0943-4AD3-AF47-40545B8070C0}"/>
    <cellStyle name="Normal 6 6 4 5 2 2" xfId="17837" xr:uid="{5C1F2B7C-8470-4C62-B5B9-4CFCF69295F4}"/>
    <cellStyle name="Normal 6 6 4 5 3" xfId="7729" xr:uid="{18DA6ED3-9361-47C7-BAAE-53DE14A20675}"/>
    <cellStyle name="Normal 6 6 4 5 3 2" xfId="21598" xr:uid="{116F5D64-E0BF-4636-91FB-03B27230B7FC}"/>
    <cellStyle name="Normal 6 6 4 5 4" xfId="9247" xr:uid="{019AAE0F-1201-4669-9E42-3C51CB99ADBF}"/>
    <cellStyle name="Normal 6 6 4 5 4 2" xfId="23112" xr:uid="{CB840AD0-4FFB-490D-97DE-9D54DA1761A2}"/>
    <cellStyle name="Normal 6 6 4 5 5" xfId="12861" xr:uid="{AD957E53-EE7C-49A8-B637-703B6F88D42B}"/>
    <cellStyle name="Normal 6 6 4 5 5 2" xfId="26725" xr:uid="{9D887705-DE60-48AA-86F0-D454DC51A958}"/>
    <cellStyle name="Normal 6 6 4 5 6" xfId="14606" xr:uid="{2F72E798-40F3-486B-884A-595A1A95408A}"/>
    <cellStyle name="Normal 6 6 4 5 6 2" xfId="28470" xr:uid="{BA0FA82A-F6DE-4602-9BD1-C4DD75DF7CB0}"/>
    <cellStyle name="Normal 6 6 4 5 7" xfId="16154" xr:uid="{BF066F9C-8F23-4F92-B482-6DBCA367086C}"/>
    <cellStyle name="Normal 6 6 4 6" xfId="4791" xr:uid="{921C9E88-01D7-4794-A4DC-6925160A7458}"/>
    <cellStyle name="Normal 6 6 4 6 2" xfId="10245" xr:uid="{07462319-8726-4B68-93E8-8400D7D3C72D}"/>
    <cellStyle name="Normal 6 6 4 6 2 2" xfId="24110" xr:uid="{3BD4F9D9-7B58-4C67-8638-5E15C257CA21}"/>
    <cellStyle name="Normal 6 6 4 6 3" xfId="18825" xr:uid="{47884D55-DC22-4F89-AB2A-F6A255F8BCF6}"/>
    <cellStyle name="Normal 6 6 4 7" xfId="5273" xr:uid="{5EE1223C-2765-4A9A-9724-7F63685FA335}"/>
    <cellStyle name="Normal 6 6 4 7 2" xfId="10747" xr:uid="{9BBDB461-5A62-49AE-B4CD-1E8356EE8896}"/>
    <cellStyle name="Normal 6 6 4 7 2 2" xfId="24612" xr:uid="{C140FE50-7AFF-4B1F-8194-3A86E4722578}"/>
    <cellStyle name="Normal 6 6 4 7 3" xfId="19307" xr:uid="{49C08413-9F01-4E79-9509-405CA6D92AAB}"/>
    <cellStyle name="Normal 6 6 4 8" xfId="5775" xr:uid="{16954DB2-F8F9-4499-A29A-8F8C8D39BF93}"/>
    <cellStyle name="Normal 6 6 4 8 2" xfId="11249" xr:uid="{8E94B3FD-75AC-4047-BE67-8BFB1CDED68C}"/>
    <cellStyle name="Normal 6 6 4 8 2 2" xfId="25114" xr:uid="{53997A83-0ACF-4559-8223-625A382D0E0E}"/>
    <cellStyle name="Normal 6 6 4 8 3" xfId="19809" xr:uid="{110310AC-765D-4E83-B084-E18BB27C428E}"/>
    <cellStyle name="Normal 6 6 4 9" xfId="2807" xr:uid="{454B81C8-1112-4750-BBBF-44AE6CE365AC}"/>
    <cellStyle name="Normal 6 6 4 9 2" xfId="16849" xr:uid="{C999E84D-6275-4A9C-AC59-F0C3E8350EA1}"/>
    <cellStyle name="Normal 6 6 5" xfId="1096" xr:uid="{E8DF2AF2-747F-45F5-AC54-0C92816FBF94}"/>
    <cellStyle name="Normal 6 6 5 10" xfId="8266" xr:uid="{D36FC82C-1FEA-4F73-BF19-02B340C91E25}"/>
    <cellStyle name="Normal 6 6 5 10 2" xfId="22131" xr:uid="{CBBF8BD1-17AA-4F4C-A606-966C13BAED20}"/>
    <cellStyle name="Normal 6 6 5 11" xfId="11876" xr:uid="{709092B2-4CFA-4593-847A-F8D43AF7F0BB}"/>
    <cellStyle name="Normal 6 6 5 11 2" xfId="25740" xr:uid="{15164DA2-7799-4877-A4CA-40F17C5AA557}"/>
    <cellStyle name="Normal 6 6 5 12" xfId="13621" xr:uid="{BF6C3DF6-3876-4BD1-A400-9C704E39AC0B}"/>
    <cellStyle name="Normal 6 6 5 12 2" xfId="27485" xr:uid="{C32EE60A-7567-4742-B276-44F045C67A96}"/>
    <cellStyle name="Normal 6 6 5 13" xfId="15169" xr:uid="{6640C948-897C-4350-B928-F28666DF992F}"/>
    <cellStyle name="Normal 6 6 5 2" xfId="1344" xr:uid="{1BCFF571-7A08-4A3C-83E6-39A77FC66180}"/>
    <cellStyle name="Normal 6 6 5 2 10" xfId="12124" xr:uid="{19E3D798-758B-4947-81EE-98F301EAB963}"/>
    <cellStyle name="Normal 6 6 5 2 10 2" xfId="25988" xr:uid="{DB572494-C4EE-4B5F-A982-77F292C78488}"/>
    <cellStyle name="Normal 6 6 5 2 11" xfId="13869" xr:uid="{56A0DF82-625F-41E4-8548-2A5B5A0BAE4B}"/>
    <cellStyle name="Normal 6 6 5 2 11 2" xfId="27733" xr:uid="{3667970D-00B2-4DA0-9D1E-6404920D10FA}"/>
    <cellStyle name="Normal 6 6 5 2 12" xfId="15417" xr:uid="{117322B6-515A-4689-BC2B-DB9D272EA5C6}"/>
    <cellStyle name="Normal 6 6 5 2 2" xfId="1850" xr:uid="{A38CAFBC-AEB5-49EB-AD04-55F50816BCE0}"/>
    <cellStyle name="Normal 6 6 5 2 2 2" xfId="4572" xr:uid="{878B510D-148C-4C5A-BDD5-F2BE7335F1F7}"/>
    <cellStyle name="Normal 6 6 5 2 2 2 2" xfId="10018" xr:uid="{9C333140-9802-4478-BF3B-343F4CA8AD79}"/>
    <cellStyle name="Normal 6 6 5 2 2 2 2 2" xfId="23883" xr:uid="{E60D2948-2792-474A-891F-C7D15CA1627B}"/>
    <cellStyle name="Normal 6 6 5 2 2 2 3" xfId="18606" xr:uid="{BA065D72-1668-460F-A5F8-E6E6C48BF291}"/>
    <cellStyle name="Normal 6 6 5 2 2 3" xfId="3562" xr:uid="{3CA77450-10B2-4D6B-A6D8-5B8FD463275E}"/>
    <cellStyle name="Normal 6 6 5 2 2 3 2" xfId="17604" xr:uid="{3549C87F-18DC-474E-951D-C836724BFC81}"/>
    <cellStyle name="Normal 6 6 5 2 2 4" xfId="7496" xr:uid="{71975E4C-34C2-4500-A647-6E38CC00CD71}"/>
    <cellStyle name="Normal 6 6 5 2 2 4 2" xfId="21367" xr:uid="{01ADF2D1-681C-4CA5-A2E3-4B310723EEB2}"/>
    <cellStyle name="Normal 6 6 5 2 2 5" xfId="9010" xr:uid="{D56C60EE-4C30-40E9-960C-3C5B397144D1}"/>
    <cellStyle name="Normal 6 6 5 2 2 5 2" xfId="22875" xr:uid="{625B483B-A445-4C68-AF4C-7E8EF5074D21}"/>
    <cellStyle name="Normal 6 6 5 2 2 6" xfId="12630" xr:uid="{2A862C89-CC26-4A90-BB38-45E465D752C8}"/>
    <cellStyle name="Normal 6 6 5 2 2 6 2" xfId="26494" xr:uid="{549F41BE-C696-4138-AFE2-0015FE2EDB1B}"/>
    <cellStyle name="Normal 6 6 5 2 2 7" xfId="14375" xr:uid="{FEE3FDD4-4C91-48B6-B750-B0D19DB0CFB9}"/>
    <cellStyle name="Normal 6 6 5 2 2 7 2" xfId="28239" xr:uid="{879C5FE5-156C-4B3E-BA8F-BB24B78C7779}"/>
    <cellStyle name="Normal 6 6 5 2 2 8" xfId="15923" xr:uid="{4E65E182-AD0D-4963-9EAB-80C3FCC48A01}"/>
    <cellStyle name="Normal 6 6 5 2 3" xfId="2358" xr:uid="{F0FFD173-9B84-4EBB-BA79-58E71EEAA4D6}"/>
    <cellStyle name="Normal 6 6 5 2 3 2" xfId="4078" xr:uid="{33310668-00E3-4145-8347-9964F42A5DAE}"/>
    <cellStyle name="Normal 6 6 5 2 3 2 2" xfId="18112" xr:uid="{1DA7F813-68A2-481E-8601-EDA30E5D3A12}"/>
    <cellStyle name="Normal 6 6 5 2 3 3" xfId="8004" xr:uid="{05774215-75B6-4065-80FE-0CD967ACEF13}"/>
    <cellStyle name="Normal 6 6 5 2 3 3 2" xfId="21873" xr:uid="{84761799-B43F-4D46-8DAB-17FA70FCFCB6}"/>
    <cellStyle name="Normal 6 6 5 2 3 4" xfId="9522" xr:uid="{58F6CFB4-CC96-4BC8-ACFC-B95AC9BA358B}"/>
    <cellStyle name="Normal 6 6 5 2 3 4 2" xfId="23387" xr:uid="{971D96A8-4ED6-4546-A826-F17AF8DB57E2}"/>
    <cellStyle name="Normal 6 6 5 2 3 5" xfId="13136" xr:uid="{F23A14D1-04AE-4F7B-86B3-CA6AEBD2FB3E}"/>
    <cellStyle name="Normal 6 6 5 2 3 5 2" xfId="27000" xr:uid="{19E3C68F-BF90-40B0-9BDB-9CA58826AB52}"/>
    <cellStyle name="Normal 6 6 5 2 3 6" xfId="14881" xr:uid="{34DFBA48-6432-41EC-A4EA-F38AC6243A8C}"/>
    <cellStyle name="Normal 6 6 5 2 3 6 2" xfId="28745" xr:uid="{7A78F629-7803-4134-9E7C-DB67FE0AF6A3}"/>
    <cellStyle name="Normal 6 6 5 2 3 7" xfId="16429" xr:uid="{A0D8CED7-753A-4873-9306-D2330843D360}"/>
    <cellStyle name="Normal 6 6 5 2 4" xfId="5050" xr:uid="{40B0EC39-D2B3-435B-ACD9-C75FA5088D51}"/>
    <cellStyle name="Normal 6 6 5 2 4 2" xfId="10520" xr:uid="{1BE792BD-D1DA-469B-8CA7-8CF62081DEAB}"/>
    <cellStyle name="Normal 6 6 5 2 4 2 2" xfId="24385" xr:uid="{35C50FFC-FB96-418B-B221-DBC6EAC61018}"/>
    <cellStyle name="Normal 6 6 5 2 4 3" xfId="19084" xr:uid="{4D2CAAEB-374A-471F-A77B-589D256C41F0}"/>
    <cellStyle name="Normal 6 6 5 2 5" xfId="5548" xr:uid="{069CB3B7-1FD6-4900-983B-983FDC5EE82F}"/>
    <cellStyle name="Normal 6 6 5 2 5 2" xfId="11022" xr:uid="{04698CD7-9AD0-43A0-B78D-2C0DE88A70C1}"/>
    <cellStyle name="Normal 6 6 5 2 5 2 2" xfId="24887" xr:uid="{A31ECD26-E353-4CE3-ADE8-2AAC4127967C}"/>
    <cellStyle name="Normal 6 6 5 2 5 3" xfId="19582" xr:uid="{A822C6E9-6C84-4D95-9699-01678907FAE8}"/>
    <cellStyle name="Normal 6 6 5 2 6" xfId="6050" xr:uid="{A08F2328-8534-4D8C-ACFE-AEB87C611376}"/>
    <cellStyle name="Normal 6 6 5 2 6 2" xfId="11524" xr:uid="{CE01C8BB-AC90-4B52-A356-DC7A0455161F}"/>
    <cellStyle name="Normal 6 6 5 2 6 2 2" xfId="25389" xr:uid="{8AC58D51-FFD1-4AE8-B4BB-0CDF29B09AEE}"/>
    <cellStyle name="Normal 6 6 5 2 6 3" xfId="20084" xr:uid="{1FEFF667-2831-446C-B43B-80673D193802}"/>
    <cellStyle name="Normal 6 6 5 2 7" xfId="3068" xr:uid="{489EB054-2B9C-4243-9EE4-8268F50FDB17}"/>
    <cellStyle name="Normal 6 6 5 2 7 2" xfId="17110" xr:uid="{BFFB0683-A6BB-46D5-BF95-1ED86DF0CDBB}"/>
    <cellStyle name="Normal 6 6 5 2 8" xfId="6990" xr:uid="{361A5B99-5AFE-406F-AB13-17639EF5B570}"/>
    <cellStyle name="Normal 6 6 5 2 8 2" xfId="20861" xr:uid="{F309A014-8C2C-4585-971D-79D0E24F68C7}"/>
    <cellStyle name="Normal 6 6 5 2 9" xfId="8514" xr:uid="{14AFB77A-5875-4590-9820-124EE182AF0F}"/>
    <cellStyle name="Normal 6 6 5 2 9 2" xfId="22379" xr:uid="{528D7FD9-2800-4F0A-BBE2-AA116D5F1BF3}"/>
    <cellStyle name="Normal 6 6 5 3" xfId="1602" xr:uid="{8F0C41AD-A140-4841-93D1-3FB26568A81B}"/>
    <cellStyle name="Normal 6 6 5 3 2" xfId="4324" xr:uid="{B43424E1-0E47-4C5E-A4DE-2C5942A7399E}"/>
    <cellStyle name="Normal 6 6 5 3 2 2" xfId="9770" xr:uid="{10CCA4A7-32F0-4744-9738-6CD40B398074}"/>
    <cellStyle name="Normal 6 6 5 3 2 2 2" xfId="23635" xr:uid="{5D109C03-B28F-44A4-A5B3-40007702D90D}"/>
    <cellStyle name="Normal 6 6 5 3 2 3" xfId="18358" xr:uid="{24BDA265-D6FB-4B0B-BFF9-83ADEDBACEA4}"/>
    <cellStyle name="Normal 6 6 5 3 3" xfId="3314" xr:uid="{A4E2E6D4-5F82-47CA-BDFA-49FA745058C9}"/>
    <cellStyle name="Normal 6 6 5 3 3 2" xfId="17356" xr:uid="{C2054AA1-E52A-4CB1-B1CA-763B7C4A732C}"/>
    <cellStyle name="Normal 6 6 5 3 4" xfId="7248" xr:uid="{32A967E4-2ABB-461F-BC18-846F947C9A1B}"/>
    <cellStyle name="Normal 6 6 5 3 4 2" xfId="21119" xr:uid="{207DB63E-3A16-458B-BBE6-8D86B502CE1E}"/>
    <cellStyle name="Normal 6 6 5 3 5" xfId="8762" xr:uid="{99ADA58A-1C56-4C2A-A583-5B7265B82CD2}"/>
    <cellStyle name="Normal 6 6 5 3 5 2" xfId="22627" xr:uid="{829567E6-F80D-4515-B077-A1C784DD0A5F}"/>
    <cellStyle name="Normal 6 6 5 3 6" xfId="12382" xr:uid="{3E9A0ED2-B3AF-4171-88E3-9F30BB9793F3}"/>
    <cellStyle name="Normal 6 6 5 3 6 2" xfId="26246" xr:uid="{1EE34056-A929-40EF-B609-13D16FA3E868}"/>
    <cellStyle name="Normal 6 6 5 3 7" xfId="14127" xr:uid="{D5EA8312-DE3E-4660-A801-73C9B4864769}"/>
    <cellStyle name="Normal 6 6 5 3 7 2" xfId="27991" xr:uid="{6581C87A-C919-4D13-B157-CD4643FDD5C6}"/>
    <cellStyle name="Normal 6 6 5 3 8" xfId="15675" xr:uid="{112DCE06-AA4A-456D-BEEF-3452B5A8C374}"/>
    <cellStyle name="Normal 6 6 5 4" xfId="2110" xr:uid="{1E08089C-1DC3-482F-BE6E-6CBF14CB00FA}"/>
    <cellStyle name="Normal 6 6 5 4 2" xfId="3830" xr:uid="{08E856A0-F80F-4956-BA3A-5D2002F24A5E}"/>
    <cellStyle name="Normal 6 6 5 4 2 2" xfId="17864" xr:uid="{2F7379D8-8E56-4F08-A5D7-3782CFFA3916}"/>
    <cellStyle name="Normal 6 6 5 4 3" xfId="7756" xr:uid="{F259D738-D614-4669-AF64-FE5C595C860C}"/>
    <cellStyle name="Normal 6 6 5 4 3 2" xfId="21625" xr:uid="{411D45C9-2944-4CA2-96FB-E6AB5122C8F7}"/>
    <cellStyle name="Normal 6 6 5 4 4" xfId="9274" xr:uid="{DCB679C4-6EE3-441B-BED7-772F92DA22C1}"/>
    <cellStyle name="Normal 6 6 5 4 4 2" xfId="23139" xr:uid="{AB8BEA3C-9C44-44BA-AEF5-7D88F0F04FED}"/>
    <cellStyle name="Normal 6 6 5 4 5" xfId="12888" xr:uid="{0B7BF9BA-CF9B-4BBD-9CD6-4E43D74C35A7}"/>
    <cellStyle name="Normal 6 6 5 4 5 2" xfId="26752" xr:uid="{701FD80B-A0AA-43ED-8AC8-457D7E8836D1}"/>
    <cellStyle name="Normal 6 6 5 4 6" xfId="14633" xr:uid="{EA75BEDC-055F-4D30-99B1-40D6FEDAEE99}"/>
    <cellStyle name="Normal 6 6 5 4 6 2" xfId="28497" xr:uid="{6A221BDC-5D9F-40CB-AF7B-03EB00266768}"/>
    <cellStyle name="Normal 6 6 5 4 7" xfId="16181" xr:uid="{E3D1541D-A430-4EE9-9295-E146C2C0C513}"/>
    <cellStyle name="Normal 6 6 5 5" xfId="4816" xr:uid="{9AD25D71-735C-44F5-B909-9389F3454D07}"/>
    <cellStyle name="Normal 6 6 5 5 2" xfId="10272" xr:uid="{846E15DA-6B3B-472B-B31D-6962D58BAE16}"/>
    <cellStyle name="Normal 6 6 5 5 2 2" xfId="24137" xr:uid="{1B0EE32B-21A1-4FE6-880E-D9A177A48F89}"/>
    <cellStyle name="Normal 6 6 5 5 3" xfId="18850" xr:uid="{3C21530B-7D41-466D-ACDF-DD6F072B8F27}"/>
    <cellStyle name="Normal 6 6 5 6" xfId="5300" xr:uid="{8433AAF0-F8F3-480C-A9C8-ECFE5614C240}"/>
    <cellStyle name="Normal 6 6 5 6 2" xfId="10774" xr:uid="{41B668CC-556E-4CF6-BE36-CC8BA571C164}"/>
    <cellStyle name="Normal 6 6 5 6 2 2" xfId="24639" xr:uid="{CB23AD1E-AF89-4EDF-A2FA-A0EE169F374E}"/>
    <cellStyle name="Normal 6 6 5 6 3" xfId="19334" xr:uid="{D5A18B3D-A7F7-4CC8-B5BC-0DA7A9552D6C}"/>
    <cellStyle name="Normal 6 6 5 7" xfId="5802" xr:uid="{559A24AA-7806-4BC3-A5C6-322B9985A37D}"/>
    <cellStyle name="Normal 6 6 5 7 2" xfId="11276" xr:uid="{77DDC0A5-0CC0-4B79-AF05-AF223EF5FA72}"/>
    <cellStyle name="Normal 6 6 5 7 2 2" xfId="25141" xr:uid="{446BCE18-1048-4D5C-BD76-A0DDE9F19041}"/>
    <cellStyle name="Normal 6 6 5 7 3" xfId="19836" xr:uid="{7699E70E-9AC0-4AE7-ABBE-BB4CFB529815}"/>
    <cellStyle name="Normal 6 6 5 8" xfId="2832" xr:uid="{28D7FAA1-D191-4663-A70A-E61792944C33}"/>
    <cellStyle name="Normal 6 6 5 8 2" xfId="16874" xr:uid="{FC3971C9-87AF-46AA-915C-A32899C5405D}"/>
    <cellStyle name="Normal 6 6 5 9" xfId="6742" xr:uid="{B4694A14-6627-43AA-9F0E-0699CF5A1038}"/>
    <cellStyle name="Normal 6 6 5 9 2" xfId="20613" xr:uid="{49B8050E-26E6-4297-8811-FE8E621D2CAF}"/>
    <cellStyle name="Normal 6 6 6" xfId="1220" xr:uid="{F73CA2A7-82FC-4093-9766-241939CCF42D}"/>
    <cellStyle name="Normal 6 6 6 10" xfId="12000" xr:uid="{C9C048BB-AF66-455A-B0FE-2DB6B42472F7}"/>
    <cellStyle name="Normal 6 6 6 10 2" xfId="25864" xr:uid="{F701F15A-B08C-4B71-8041-E5F78AAAE700}"/>
    <cellStyle name="Normal 6 6 6 11" xfId="13745" xr:uid="{9D9C98D9-3476-4438-884D-0A8E61332B4D}"/>
    <cellStyle name="Normal 6 6 6 11 2" xfId="27609" xr:uid="{1D52702B-3125-4637-813C-E05AD6C0CBCC}"/>
    <cellStyle name="Normal 6 6 6 12" xfId="15293" xr:uid="{CE663284-E034-4CF4-B1ED-FB1CC5978B14}"/>
    <cellStyle name="Normal 6 6 6 2" xfId="1726" xr:uid="{B35C230D-F6C6-4517-8E78-9882A898841D}"/>
    <cellStyle name="Normal 6 6 6 2 2" xfId="4448" xr:uid="{31C8D637-D6D8-4A1A-85D8-0C103E9FC0B6}"/>
    <cellStyle name="Normal 6 6 6 2 2 2" xfId="9894" xr:uid="{A30B9282-7228-4F0A-852D-421DA79F502B}"/>
    <cellStyle name="Normal 6 6 6 2 2 2 2" xfId="23759" xr:uid="{C2885358-060D-47B0-9B38-F3AF376F33C0}"/>
    <cellStyle name="Normal 6 6 6 2 2 3" xfId="18482" xr:uid="{26D43C2C-977A-4FA6-A01F-63629933E91B}"/>
    <cellStyle name="Normal 6 6 6 2 3" xfId="3438" xr:uid="{50963723-D586-4BEB-A563-B9DE24BE6E94}"/>
    <cellStyle name="Normal 6 6 6 2 3 2" xfId="17480" xr:uid="{E6CAFEE4-95C7-43B2-866E-89395A82117A}"/>
    <cellStyle name="Normal 6 6 6 2 4" xfId="7372" xr:uid="{522C97F5-8EE5-43DF-9CF8-733C20CB7E8B}"/>
    <cellStyle name="Normal 6 6 6 2 4 2" xfId="21243" xr:uid="{C9E450DB-BAB4-462D-B30A-87342B72DD1E}"/>
    <cellStyle name="Normal 6 6 6 2 5" xfId="8886" xr:uid="{B26E5074-1287-4BA0-A2CC-C23BE94911B0}"/>
    <cellStyle name="Normal 6 6 6 2 5 2" xfId="22751" xr:uid="{41CFA477-1EFF-4959-9334-44773C0CD943}"/>
    <cellStyle name="Normal 6 6 6 2 6" xfId="12506" xr:uid="{FF6A9CC8-E5EE-443A-9C4E-3E43F8B32FEC}"/>
    <cellStyle name="Normal 6 6 6 2 6 2" xfId="26370" xr:uid="{50EC2F15-F2AD-4D48-9CA9-91C807096807}"/>
    <cellStyle name="Normal 6 6 6 2 7" xfId="14251" xr:uid="{24F6D02F-70F5-43EC-85A2-2595D35EC1B7}"/>
    <cellStyle name="Normal 6 6 6 2 7 2" xfId="28115" xr:uid="{3EC5D512-6597-4839-8639-AFA61048AFC4}"/>
    <cellStyle name="Normal 6 6 6 2 8" xfId="15799" xr:uid="{ACD51EA5-FA7A-49C0-996F-57D6A3EBEE13}"/>
    <cellStyle name="Normal 6 6 6 3" xfId="2234" xr:uid="{32809DBE-2670-40B5-AD2A-78F8C97105AC}"/>
    <cellStyle name="Normal 6 6 6 3 2" xfId="3954" xr:uid="{4AB2B6D9-5EE8-40D5-814C-9FAAD3AB50BA}"/>
    <cellStyle name="Normal 6 6 6 3 2 2" xfId="17988" xr:uid="{8685EA4F-300E-41F4-911D-F9CAA66D374D}"/>
    <cellStyle name="Normal 6 6 6 3 3" xfId="7880" xr:uid="{F1B13AAC-FB0A-478B-B579-89A1EF253212}"/>
    <cellStyle name="Normal 6 6 6 3 3 2" xfId="21749" xr:uid="{CFC231A7-1598-4BB1-8DDD-EC15897771FB}"/>
    <cellStyle name="Normal 6 6 6 3 4" xfId="9398" xr:uid="{2A388D62-FFA4-4702-B1E0-17D603AE25A4}"/>
    <cellStyle name="Normal 6 6 6 3 4 2" xfId="23263" xr:uid="{ABA987CA-3DBF-499C-927D-74026EFC64D7}"/>
    <cellStyle name="Normal 6 6 6 3 5" xfId="13012" xr:uid="{79DE554C-5303-4C43-981E-EA5868DDCF83}"/>
    <cellStyle name="Normal 6 6 6 3 5 2" xfId="26876" xr:uid="{8774B4D8-4CE5-492C-B944-1686EFBE66C3}"/>
    <cellStyle name="Normal 6 6 6 3 6" xfId="14757" xr:uid="{E36A7755-D05D-473D-90E6-24723487B44F}"/>
    <cellStyle name="Normal 6 6 6 3 6 2" xfId="28621" xr:uid="{50AE0E5C-A17B-42F1-A45B-BF6DD312BC12}"/>
    <cellStyle name="Normal 6 6 6 3 7" xfId="16305" xr:uid="{440F4A6F-D15B-47CC-AAB7-55C343204D27}"/>
    <cellStyle name="Normal 6 6 6 4" xfId="4932" xr:uid="{865A3FF6-DA32-4E3F-8819-027ECAAEBAF1}"/>
    <cellStyle name="Normal 6 6 6 4 2" xfId="10396" xr:uid="{17A2D79F-73A1-41FC-8D75-8B72225C5965}"/>
    <cellStyle name="Normal 6 6 6 4 2 2" xfId="24261" xr:uid="{38EB2887-BD08-403D-B17A-B312F7351AF2}"/>
    <cellStyle name="Normal 6 6 6 4 3" xfId="18966" xr:uid="{F6F7AB0E-AEA3-4F72-9C3D-4EBCDBE0C0BA}"/>
    <cellStyle name="Normal 6 6 6 5" xfId="5424" xr:uid="{EC1B132A-993B-40ED-AAD0-3EB8A9212C3D}"/>
    <cellStyle name="Normal 6 6 6 5 2" xfId="10898" xr:uid="{0E0A0404-995B-4DCD-A3DF-E0E72AADE175}"/>
    <cellStyle name="Normal 6 6 6 5 2 2" xfId="24763" xr:uid="{2E4B598B-3250-412B-95C5-3F2F73F594AD}"/>
    <cellStyle name="Normal 6 6 6 5 3" xfId="19458" xr:uid="{7D4466D0-D3D9-4EBE-BF3D-299F7641F1AA}"/>
    <cellStyle name="Normal 6 6 6 6" xfId="5926" xr:uid="{59739AF0-58B4-4B2A-9F05-723379706594}"/>
    <cellStyle name="Normal 6 6 6 6 2" xfId="11400" xr:uid="{3C9B0642-EF93-4FA3-894A-CE2F574F4DA0}"/>
    <cellStyle name="Normal 6 6 6 6 2 2" xfId="25265" xr:uid="{D3FF2F98-F649-418D-88FD-3F2281BB6A95}"/>
    <cellStyle name="Normal 6 6 6 6 3" xfId="19960" xr:uid="{5F26E47F-1C6F-4D4A-8D23-160D9BF64812}"/>
    <cellStyle name="Normal 6 6 6 7" xfId="2950" xr:uid="{243E8A9B-EF10-448D-9D15-F58C0B06FF76}"/>
    <cellStyle name="Normal 6 6 6 7 2" xfId="16992" xr:uid="{AB5A2E59-B4B5-4528-85A4-CE47E59C5100}"/>
    <cellStyle name="Normal 6 6 6 8" xfId="6866" xr:uid="{6B63A6D3-805B-47FA-A7E8-BB9F18E1DBA4}"/>
    <cellStyle name="Normal 6 6 6 8 2" xfId="20737" xr:uid="{B347D233-4A8E-40C2-9C73-4FDA4758581B}"/>
    <cellStyle name="Normal 6 6 6 9" xfId="8390" xr:uid="{79BA239E-0F9B-4799-ADF2-2974EC43939B}"/>
    <cellStyle name="Normal 6 6 6 9 2" xfId="22255" xr:uid="{E97C5565-7307-4CDC-800C-CEF5A3232504}"/>
    <cellStyle name="Normal 6 6 7" xfId="1478" xr:uid="{9510D659-7D17-4CA7-A2D5-5CCFB89AF452}"/>
    <cellStyle name="Normal 6 6 7 2" xfId="4202" xr:uid="{96040DC6-83D8-41B1-95C1-9D2C68C691A7}"/>
    <cellStyle name="Normal 6 6 7 2 2" xfId="9646" xr:uid="{A3584B14-85A7-4316-ABE1-BDED204310F5}"/>
    <cellStyle name="Normal 6 6 7 2 2 2" xfId="23511" xr:uid="{F1D3127D-2001-4BF5-904D-42314FCE37BF}"/>
    <cellStyle name="Normal 6 6 7 2 3" xfId="18236" xr:uid="{E7ADA3AD-D496-4A92-96C9-0CE17514E00E}"/>
    <cellStyle name="Normal 6 6 7 3" xfId="3192" xr:uid="{8772E481-36DD-4614-90D7-428A32B2AB85}"/>
    <cellStyle name="Normal 6 6 7 3 2" xfId="17234" xr:uid="{55DBEEB0-1DC1-4955-B712-1FDED2C2B164}"/>
    <cellStyle name="Normal 6 6 7 4" xfId="7124" xr:uid="{09D3FBDB-EFE9-420B-A2FA-D121DF4E24DF}"/>
    <cellStyle name="Normal 6 6 7 4 2" xfId="20995" xr:uid="{0889B406-C594-4A16-9854-66D5AABABAD3}"/>
    <cellStyle name="Normal 6 6 7 5" xfId="8638" xr:uid="{C913BAFE-3D73-4F0E-83ED-A4E4C1BBD08F}"/>
    <cellStyle name="Normal 6 6 7 5 2" xfId="22503" xr:uid="{3DEC975A-7FB1-4E0E-8844-958D37D4D80D}"/>
    <cellStyle name="Normal 6 6 7 6" xfId="12258" xr:uid="{9B6036AA-0592-4A8C-99B8-2E9A5BAC030E}"/>
    <cellStyle name="Normal 6 6 7 6 2" xfId="26122" xr:uid="{06B6B9A6-78EB-4047-861C-E93EA4AD282E}"/>
    <cellStyle name="Normal 6 6 7 7" xfId="14003" xr:uid="{97892E2B-EB91-43CC-8145-D7C9F3A3968C}"/>
    <cellStyle name="Normal 6 6 7 7 2" xfId="27867" xr:uid="{85EEBF33-215B-431E-A7EC-D16FBE0967A0}"/>
    <cellStyle name="Normal 6 6 7 8" xfId="15551" xr:uid="{789AED3F-6FCB-4225-84CF-063016C8F7F9}"/>
    <cellStyle name="Normal 6 6 8" xfId="1986" xr:uid="{3F51EA38-BC3C-4309-AAAB-FAFD925C84B7}"/>
    <cellStyle name="Normal 6 6 8 2" xfId="3706" xr:uid="{AE27CC28-7AD2-40FF-BB9C-AABCD2CA08F2}"/>
    <cellStyle name="Normal 6 6 8 2 2" xfId="17740" xr:uid="{51B1395C-D63A-4C44-BBF8-433F8E7152F7}"/>
    <cellStyle name="Normal 6 6 8 3" xfId="7632" xr:uid="{32987347-21CA-4915-8B24-2AAFF0891D03}"/>
    <cellStyle name="Normal 6 6 8 3 2" xfId="21501" xr:uid="{C10706DC-B3F9-4AA7-9AC5-AD58CA006152}"/>
    <cellStyle name="Normal 6 6 8 4" xfId="9150" xr:uid="{B6FB7EB3-953F-4B8A-B810-10C541CA482F}"/>
    <cellStyle name="Normal 6 6 8 4 2" xfId="23015" xr:uid="{97C48604-1C06-4044-AB34-F001DD6D2D65}"/>
    <cellStyle name="Normal 6 6 8 5" xfId="12764" xr:uid="{773113C0-8A2E-4D7C-9AB8-9BBA039501EE}"/>
    <cellStyle name="Normal 6 6 8 5 2" xfId="26628" xr:uid="{00199394-7064-46B2-A79E-AFEB85E08880}"/>
    <cellStyle name="Normal 6 6 8 6" xfId="14509" xr:uid="{3DF245E1-5769-4CD2-A8FA-27D434D066EA}"/>
    <cellStyle name="Normal 6 6 8 6 2" xfId="28373" xr:uid="{B3E9177F-AF31-41E4-811C-606419CBDBAA}"/>
    <cellStyle name="Normal 6 6 8 7" xfId="16057" xr:uid="{1283A928-1A95-4A4C-918D-AA4AE31B9118}"/>
    <cellStyle name="Normal 6 6 9" xfId="4702" xr:uid="{C9052F56-2EF3-4585-9747-02E533DFE5FE}"/>
    <cellStyle name="Normal 6 6 9 2" xfId="10148" xr:uid="{AE1B8B07-D284-46ED-ACA1-1744865CB375}"/>
    <cellStyle name="Normal 6 6 9 2 2" xfId="24013" xr:uid="{ED9296AE-CC46-4FDD-ABF5-DDC0D20960F8}"/>
    <cellStyle name="Normal 6 6 9 3" xfId="18736" xr:uid="{45CE9E20-2BDD-4AC6-9178-F3C26450A079}"/>
    <cellStyle name="Normal 6 7" xfId="966" xr:uid="{C467A084-F19F-495A-B8FF-D35C96D4AC36}"/>
    <cellStyle name="Normal 6 7 10" xfId="5180" xr:uid="{895EC795-F2D4-47A4-94ED-70E2BC7758D2}"/>
    <cellStyle name="Normal 6 7 10 2" xfId="10652" xr:uid="{F7A3DCEC-F5DF-43A7-9209-3CC92D8626EA}"/>
    <cellStyle name="Normal 6 7 10 2 2" xfId="24517" xr:uid="{3512F312-774A-4218-BA27-9298DA5170F3}"/>
    <cellStyle name="Normal 6 7 10 3" xfId="19214" xr:uid="{FC8FCD25-5AAB-46A5-86D7-E22A9F3887C2}"/>
    <cellStyle name="Normal 6 7 11" xfId="5680" xr:uid="{2825462C-031C-4546-8A62-2FAC157108AC}"/>
    <cellStyle name="Normal 6 7 11 2" xfId="11154" xr:uid="{5A6E6FA2-65B8-45BE-A0C1-50B3F3F68FEC}"/>
    <cellStyle name="Normal 6 7 11 2 2" xfId="25019" xr:uid="{C7B8EF0B-B79D-44BC-9C17-8433C4571A89}"/>
    <cellStyle name="Normal 6 7 11 3" xfId="19714" xr:uid="{B19BBE0D-A5AB-4BA3-9087-2FA11405A834}"/>
    <cellStyle name="Normal 6 7 12" xfId="2722" xr:uid="{7C8C86EB-D83A-423A-996F-CB066A727D62}"/>
    <cellStyle name="Normal 6 7 12 2" xfId="16764" xr:uid="{8C509930-EBED-4B1E-825B-E2C565427501}"/>
    <cellStyle name="Normal 6 7 13" xfId="6617" xr:uid="{798C2392-E262-4CC5-80E0-351AD734520B}"/>
    <cellStyle name="Normal 6 7 13 2" xfId="20491" xr:uid="{5E46A124-5B1C-4E91-A759-D75922108DD9}"/>
    <cellStyle name="Normal 6 7 14" xfId="8144" xr:uid="{690AF223-F7BA-4588-A89B-5C9A0DA1B2E8}"/>
    <cellStyle name="Normal 6 7 14 2" xfId="22009" xr:uid="{F8371973-07D0-4729-934D-017C52BCD1E1}"/>
    <cellStyle name="Normal 6 7 15" xfId="11754" xr:uid="{C171AD2F-63F4-4CFC-909F-4FF0A5F07966}"/>
    <cellStyle name="Normal 6 7 15 2" xfId="25618" xr:uid="{F3E04A34-19EF-4D86-956B-246B79010B5A}"/>
    <cellStyle name="Normal 6 7 16" xfId="13499" xr:uid="{BBE196D8-F853-4C61-9D40-BAF32277DEA8}"/>
    <cellStyle name="Normal 6 7 16 2" xfId="27363" xr:uid="{9C7943F6-E068-4248-B3E4-A240B7206DAA}"/>
    <cellStyle name="Normal 6 7 17" xfId="15047" xr:uid="{3A07EC9D-CE34-402B-9037-D1799924BD09}"/>
    <cellStyle name="Normal 6 7 2" xfId="996" xr:uid="{CE731BCF-6C99-4B2B-86F2-8C60EA11013D}"/>
    <cellStyle name="Normal 6 7 2 10" xfId="2742" xr:uid="{E289B8B6-CE31-4025-A692-DE1104B43850}"/>
    <cellStyle name="Normal 6 7 2 10 2" xfId="16784" xr:uid="{93A4D036-1270-4822-AFC9-F82AA8C9181F}"/>
    <cellStyle name="Normal 6 7 2 11" xfId="6642" xr:uid="{A1714832-974F-4998-8B82-3D8EC1FA0BCA}"/>
    <cellStyle name="Normal 6 7 2 11 2" xfId="20513" xr:uid="{363670D4-845B-4167-B2C0-FA0053A1F06F}"/>
    <cellStyle name="Normal 6 7 2 12" xfId="8166" xr:uid="{50A25BA3-6CAF-4425-AEF4-2F378E5BACFE}"/>
    <cellStyle name="Normal 6 7 2 12 2" xfId="22031" xr:uid="{D0229C20-0D59-42B2-B794-D680610CA630}"/>
    <cellStyle name="Normal 6 7 2 13" xfId="11776" xr:uid="{8308D3EC-5ACE-4B70-BD1F-BF82D295DB7A}"/>
    <cellStyle name="Normal 6 7 2 13 2" xfId="25640" xr:uid="{E82CF2C6-5756-4D59-9D4C-0F8A6FA5AA23}"/>
    <cellStyle name="Normal 6 7 2 14" xfId="13521" xr:uid="{DF7B4FAA-4CDF-415D-8B6F-937A03A56C01}"/>
    <cellStyle name="Normal 6 7 2 14 2" xfId="27385" xr:uid="{C80F9D50-7B1F-4CE6-A1B9-8FD90678BE9A}"/>
    <cellStyle name="Normal 6 7 2 15" xfId="15069" xr:uid="{53FA1534-E541-44E8-99FF-738418385469}"/>
    <cellStyle name="Normal 6 7 2 2" xfId="1073" xr:uid="{8F67DE97-DFC1-4C44-A233-C8EDD1AD0E21}"/>
    <cellStyle name="Normal 6 7 2 2 10" xfId="6719" xr:uid="{23ED6AA5-20DA-4FBD-9B33-48E2CB9859AD}"/>
    <cellStyle name="Normal 6 7 2 2 10 2" xfId="20590" xr:uid="{DB02CD0D-DDF1-4FBF-9BF7-240D8385C621}"/>
    <cellStyle name="Normal 6 7 2 2 11" xfId="8243" xr:uid="{3160B2EE-6EAE-4656-A284-ECE29210F22A}"/>
    <cellStyle name="Normal 6 7 2 2 11 2" xfId="22108" xr:uid="{61522E85-CEB0-4ED6-82FB-331EB273F299}"/>
    <cellStyle name="Normal 6 7 2 2 12" xfId="11853" xr:uid="{0B0B102A-65F8-435C-BFC3-73B6BEE00147}"/>
    <cellStyle name="Normal 6 7 2 2 12 2" xfId="25717" xr:uid="{69EFC559-CAA9-4FFA-9FE1-E1DFAADA2A1F}"/>
    <cellStyle name="Normal 6 7 2 2 13" xfId="13598" xr:uid="{F48586BC-C52C-48BD-A678-127E94EB5A35}"/>
    <cellStyle name="Normal 6 7 2 2 13 2" xfId="27462" xr:uid="{AD98D0EE-DC08-4F50-ADD8-19BA87757FE9}"/>
    <cellStyle name="Normal 6 7 2 2 14" xfId="15146" xr:uid="{95409249-AF1D-40E9-9744-97474A4CEE00}"/>
    <cellStyle name="Normal 6 7 2 2 2" xfId="1197" xr:uid="{97201398-78E1-4EF4-8014-9D7F50FE5405}"/>
    <cellStyle name="Normal 6 7 2 2 2 10" xfId="8367" xr:uid="{BB8B39D3-6063-4350-A4D4-E72C99818D9A}"/>
    <cellStyle name="Normal 6 7 2 2 2 10 2" xfId="22232" xr:uid="{2F474E0A-A5A3-432E-96AF-4EC249746FDF}"/>
    <cellStyle name="Normal 6 7 2 2 2 11" xfId="11977" xr:uid="{8C19F0C0-0233-41D0-BD5E-7741A326E166}"/>
    <cellStyle name="Normal 6 7 2 2 2 11 2" xfId="25841" xr:uid="{5C8F90EE-2594-4646-8C2F-8D5BDD6080CD}"/>
    <cellStyle name="Normal 6 7 2 2 2 12" xfId="13722" xr:uid="{B588574F-244F-4E13-9451-B289426A73B1}"/>
    <cellStyle name="Normal 6 7 2 2 2 12 2" xfId="27586" xr:uid="{BB25454C-DC47-4E82-8142-0140F6CBC5A4}"/>
    <cellStyle name="Normal 6 7 2 2 2 13" xfId="15270" xr:uid="{677A807A-19ED-4AB7-9335-B78E13C97AD6}"/>
    <cellStyle name="Normal 6 7 2 2 2 2" xfId="1445" xr:uid="{B7EAEC66-EE95-4561-A2CC-F1AF49084441}"/>
    <cellStyle name="Normal 6 7 2 2 2 2 10" xfId="12225" xr:uid="{540C18F4-98A5-478C-9AB9-071CBE8FC954}"/>
    <cellStyle name="Normal 6 7 2 2 2 2 10 2" xfId="26089" xr:uid="{B78DAA68-0991-4C7E-AA2F-05670C4B2CD3}"/>
    <cellStyle name="Normal 6 7 2 2 2 2 11" xfId="13970" xr:uid="{B9130D09-D34E-4F54-A062-8AC63F0943D5}"/>
    <cellStyle name="Normal 6 7 2 2 2 2 11 2" xfId="27834" xr:uid="{C7574375-9147-4718-953A-9417EA193089}"/>
    <cellStyle name="Normal 6 7 2 2 2 2 12" xfId="15518" xr:uid="{784348CB-A0FE-4DA8-A44B-DAED1676C3B1}"/>
    <cellStyle name="Normal 6 7 2 2 2 2 2" xfId="1951" xr:uid="{E3682FD4-27F8-401A-B0A8-1C147FE6B7BD}"/>
    <cellStyle name="Normal 6 7 2 2 2 2 2 2" xfId="4673" xr:uid="{6C05CFC8-DC3F-4D76-B6D6-14DDB2C09FDC}"/>
    <cellStyle name="Normal 6 7 2 2 2 2 2 2 2" xfId="10119" xr:uid="{B2DF8D33-BEBC-4301-A604-FFE69B861287}"/>
    <cellStyle name="Normal 6 7 2 2 2 2 2 2 2 2" xfId="23984" xr:uid="{336962B6-6B4A-4DE7-829A-BBE6CB41E43D}"/>
    <cellStyle name="Normal 6 7 2 2 2 2 2 2 3" xfId="18707" xr:uid="{7E485883-0908-4283-ABF5-25DD5A4011BE}"/>
    <cellStyle name="Normal 6 7 2 2 2 2 2 3" xfId="3663" xr:uid="{9261FB80-9460-4666-BEE2-AF73251C6A36}"/>
    <cellStyle name="Normal 6 7 2 2 2 2 2 3 2" xfId="17705" xr:uid="{ACEB37E7-99F2-4C0F-BBC4-634324A2D872}"/>
    <cellStyle name="Normal 6 7 2 2 2 2 2 4" xfId="7597" xr:uid="{79A989E6-77A1-425A-B55C-3FE2F9A0F556}"/>
    <cellStyle name="Normal 6 7 2 2 2 2 2 4 2" xfId="21468" xr:uid="{77009597-1960-4CAF-BEE6-70B9276BC6AA}"/>
    <cellStyle name="Normal 6 7 2 2 2 2 2 5" xfId="9111" xr:uid="{93E81B73-385C-4C0F-AE9A-F3E8BB5A192C}"/>
    <cellStyle name="Normal 6 7 2 2 2 2 2 5 2" xfId="22976" xr:uid="{0295794E-8883-4EE3-B183-68F970CC2B5E}"/>
    <cellStyle name="Normal 6 7 2 2 2 2 2 6" xfId="12731" xr:uid="{2935F1AB-6DA7-4990-AF9A-D95146F2A5FD}"/>
    <cellStyle name="Normal 6 7 2 2 2 2 2 6 2" xfId="26595" xr:uid="{4970F8B7-01FA-4EA7-8D17-4692700732A9}"/>
    <cellStyle name="Normal 6 7 2 2 2 2 2 7" xfId="14476" xr:uid="{6E7DB43F-02DA-4F06-8AD8-F7BD88F448BD}"/>
    <cellStyle name="Normal 6 7 2 2 2 2 2 7 2" xfId="28340" xr:uid="{A1195EDA-38F8-4D54-BD03-A0B7B93D44D4}"/>
    <cellStyle name="Normal 6 7 2 2 2 2 2 8" xfId="16024" xr:uid="{31089C4D-5298-4CC3-9E86-5E4D07281DBB}"/>
    <cellStyle name="Normal 6 7 2 2 2 2 3" xfId="2459" xr:uid="{175209F9-FD89-491A-85CD-FABF940F6D4F}"/>
    <cellStyle name="Normal 6 7 2 2 2 2 3 2" xfId="4179" xr:uid="{AA886F7A-5AB8-4BF9-ACE6-E203AFE8551C}"/>
    <cellStyle name="Normal 6 7 2 2 2 2 3 2 2" xfId="18213" xr:uid="{D2CBF3FF-F7CB-4682-BA6A-CB97B72CB143}"/>
    <cellStyle name="Normal 6 7 2 2 2 2 3 3" xfId="8105" xr:uid="{3367970D-9BE6-4C3F-8815-978C5B8A2EF8}"/>
    <cellStyle name="Normal 6 7 2 2 2 2 3 3 2" xfId="21974" xr:uid="{7B8C5DA4-1D4F-409D-A25C-DC39E1BF24D6}"/>
    <cellStyle name="Normal 6 7 2 2 2 2 3 4" xfId="9623" xr:uid="{81B408FE-43CB-40DD-A3B1-3FA5FCDD0F2A}"/>
    <cellStyle name="Normal 6 7 2 2 2 2 3 4 2" xfId="23488" xr:uid="{25D3C71B-93ED-4821-A888-CEF0E83C0711}"/>
    <cellStyle name="Normal 6 7 2 2 2 2 3 5" xfId="13237" xr:uid="{78090F4F-29B7-4858-BCD7-20CC82F69953}"/>
    <cellStyle name="Normal 6 7 2 2 2 2 3 5 2" xfId="27101" xr:uid="{42C1BD92-4875-49C8-BB16-DF2F02EBF53B}"/>
    <cellStyle name="Normal 6 7 2 2 2 2 3 6" xfId="14982" xr:uid="{54B2EEE0-CEEE-4D42-ABBD-3BA502F42EEA}"/>
    <cellStyle name="Normal 6 7 2 2 2 2 3 6 2" xfId="28846" xr:uid="{AC72C716-B29A-4D08-8533-2B474EDDD92D}"/>
    <cellStyle name="Normal 6 7 2 2 2 2 3 7" xfId="16530" xr:uid="{491B558C-4E07-4C9E-B41C-65AC37C0CDEB}"/>
    <cellStyle name="Normal 6 7 2 2 2 2 4" xfId="5151" xr:uid="{866AD65B-CAC5-46B7-814A-7EB8AECD56B1}"/>
    <cellStyle name="Normal 6 7 2 2 2 2 4 2" xfId="10621" xr:uid="{1375F274-BF21-4C3B-8BA9-5F9DF91831E5}"/>
    <cellStyle name="Normal 6 7 2 2 2 2 4 2 2" xfId="24486" xr:uid="{9CC90AC8-DA68-45A4-B1F6-E1EC887F7944}"/>
    <cellStyle name="Normal 6 7 2 2 2 2 4 3" xfId="19185" xr:uid="{28CCD30A-2DF3-4865-86C5-96DE4C468E27}"/>
    <cellStyle name="Normal 6 7 2 2 2 2 5" xfId="5649" xr:uid="{2B3926BF-D1ED-49AD-A31F-5BEE1ED2512F}"/>
    <cellStyle name="Normal 6 7 2 2 2 2 5 2" xfId="11123" xr:uid="{CAA0697E-106A-4C6D-A46A-714BA0FF527A}"/>
    <cellStyle name="Normal 6 7 2 2 2 2 5 2 2" xfId="24988" xr:uid="{3636AF6B-8C09-4214-BB35-46C6911CB9A4}"/>
    <cellStyle name="Normal 6 7 2 2 2 2 5 3" xfId="19683" xr:uid="{F24C3F9B-0CE4-4ECC-BBD2-88FA1949506C}"/>
    <cellStyle name="Normal 6 7 2 2 2 2 6" xfId="6151" xr:uid="{E5DA85E0-974C-4E26-BECF-DDD4DA139EA1}"/>
    <cellStyle name="Normal 6 7 2 2 2 2 6 2" xfId="11625" xr:uid="{B0211305-6DAA-44EA-819B-933031829910}"/>
    <cellStyle name="Normal 6 7 2 2 2 2 6 2 2" xfId="25490" xr:uid="{DF2D891C-E919-4A08-BDCB-4F1203917F79}"/>
    <cellStyle name="Normal 6 7 2 2 2 2 6 3" xfId="20185" xr:uid="{59C7BC3C-870C-4334-96C7-3480E645CD41}"/>
    <cellStyle name="Normal 6 7 2 2 2 2 7" xfId="3169" xr:uid="{D6A659F1-B071-407D-85A9-F6B0073DB941}"/>
    <cellStyle name="Normal 6 7 2 2 2 2 7 2" xfId="17211" xr:uid="{80E6B593-A274-494D-899B-A7A4F0A3C6D2}"/>
    <cellStyle name="Normal 6 7 2 2 2 2 8" xfId="7091" xr:uid="{DB3B6820-056E-456D-8911-B546E554ED6A}"/>
    <cellStyle name="Normal 6 7 2 2 2 2 8 2" xfId="20962" xr:uid="{6BF78245-3C5F-4695-AB0A-DEC8D240E371}"/>
    <cellStyle name="Normal 6 7 2 2 2 2 9" xfId="8615" xr:uid="{4E5F7EFE-8D52-47AB-A86F-58451EB87C3D}"/>
    <cellStyle name="Normal 6 7 2 2 2 2 9 2" xfId="22480" xr:uid="{0E19A34E-48DA-44EB-9F3A-AF900F042F76}"/>
    <cellStyle name="Normal 6 7 2 2 2 3" xfId="1703" xr:uid="{5B3B3C67-89F9-4E17-B321-51880F312F34}"/>
    <cellStyle name="Normal 6 7 2 2 2 3 2" xfId="4425" xr:uid="{0E147EB9-C456-4CC2-99FE-2E7F6285EC7A}"/>
    <cellStyle name="Normal 6 7 2 2 2 3 2 2" xfId="9871" xr:uid="{00BA30C7-BE31-4115-87DA-FE023C0B0250}"/>
    <cellStyle name="Normal 6 7 2 2 2 3 2 2 2" xfId="23736" xr:uid="{F64C9007-5162-4167-9053-C8FB305804D5}"/>
    <cellStyle name="Normal 6 7 2 2 2 3 2 3" xfId="18459" xr:uid="{1332938F-6423-486C-AE44-CA7ED89DB7DA}"/>
    <cellStyle name="Normal 6 7 2 2 2 3 3" xfId="3415" xr:uid="{42D4A1E1-AB1A-4101-8A36-1E7A016D8380}"/>
    <cellStyle name="Normal 6 7 2 2 2 3 3 2" xfId="17457" xr:uid="{74C48C92-F9A3-4E4D-A186-981D8D5737AD}"/>
    <cellStyle name="Normal 6 7 2 2 2 3 4" xfId="7349" xr:uid="{A5FDD8EB-E31C-411F-90E2-7FFF2E04293F}"/>
    <cellStyle name="Normal 6 7 2 2 2 3 4 2" xfId="21220" xr:uid="{8B2F7645-7B8C-491C-B047-F14D2ABF89F2}"/>
    <cellStyle name="Normal 6 7 2 2 2 3 5" xfId="8863" xr:uid="{F59E8589-5211-4751-BF17-18018624BCA8}"/>
    <cellStyle name="Normal 6 7 2 2 2 3 5 2" xfId="22728" xr:uid="{42C8D770-3BE8-443D-9E30-23AFD6D8656C}"/>
    <cellStyle name="Normal 6 7 2 2 2 3 6" xfId="12483" xr:uid="{5BB0D080-C4A4-4D2A-887F-5D64442C2167}"/>
    <cellStyle name="Normal 6 7 2 2 2 3 6 2" xfId="26347" xr:uid="{17A545E9-A0B7-4E5A-ABE0-B1D48A198F17}"/>
    <cellStyle name="Normal 6 7 2 2 2 3 7" xfId="14228" xr:uid="{12B95966-76C4-423A-AD57-85C7D32243BF}"/>
    <cellStyle name="Normal 6 7 2 2 2 3 7 2" xfId="28092" xr:uid="{74A793FF-270A-4957-B547-47D00E8AFD91}"/>
    <cellStyle name="Normal 6 7 2 2 2 3 8" xfId="15776" xr:uid="{F74C1A2B-9C8D-46A4-B015-57056528D1B0}"/>
    <cellStyle name="Normal 6 7 2 2 2 4" xfId="2211" xr:uid="{960EBAC6-5A0D-458D-B8EF-C7B20066F611}"/>
    <cellStyle name="Normal 6 7 2 2 2 4 2" xfId="3931" xr:uid="{38335D02-E62C-4E21-8749-A0FE55BE87D3}"/>
    <cellStyle name="Normal 6 7 2 2 2 4 2 2" xfId="17965" xr:uid="{07E3D65F-3883-4F52-A9B2-40BD58626E15}"/>
    <cellStyle name="Normal 6 7 2 2 2 4 3" xfId="7857" xr:uid="{B01D48EA-44A4-48C5-B234-75CF70D055B9}"/>
    <cellStyle name="Normal 6 7 2 2 2 4 3 2" xfId="21726" xr:uid="{E6189DE4-094B-437D-ABD4-1B248BFC601C}"/>
    <cellStyle name="Normal 6 7 2 2 2 4 4" xfId="9375" xr:uid="{D8FC0AC9-2E57-46CD-95E6-8026177C40DA}"/>
    <cellStyle name="Normal 6 7 2 2 2 4 4 2" xfId="23240" xr:uid="{0D7A05F4-2CFB-43D4-BEBF-BE3E8C9C3810}"/>
    <cellStyle name="Normal 6 7 2 2 2 4 5" xfId="12989" xr:uid="{AABEA3AE-5F83-41BF-A40B-EF16289CC511}"/>
    <cellStyle name="Normal 6 7 2 2 2 4 5 2" xfId="26853" xr:uid="{A0FD8552-5AB1-4885-9742-40C276E1097F}"/>
    <cellStyle name="Normal 6 7 2 2 2 4 6" xfId="14734" xr:uid="{D15F809A-A537-4FC0-89E9-9908CC2B82AF}"/>
    <cellStyle name="Normal 6 7 2 2 2 4 6 2" xfId="28598" xr:uid="{87C466FF-960C-4791-8C62-33F07C0B6429}"/>
    <cellStyle name="Normal 6 7 2 2 2 4 7" xfId="16282" xr:uid="{AFB7A209-51F9-4D95-ACBC-70708BCCFC8E}"/>
    <cellStyle name="Normal 6 7 2 2 2 5" xfId="4911" xr:uid="{2C6A1036-F247-4D9E-B09E-67B2D32E27DB}"/>
    <cellStyle name="Normal 6 7 2 2 2 5 2" xfId="10373" xr:uid="{1A61798F-C654-4303-9F8D-1B4D29EB83F8}"/>
    <cellStyle name="Normal 6 7 2 2 2 5 2 2" xfId="24238" xr:uid="{94EF3AC6-C574-46CE-84BB-4C57795BD0FC}"/>
    <cellStyle name="Normal 6 7 2 2 2 5 3" xfId="18945" xr:uid="{804245C8-75F7-4383-A117-2CDEFE801A31}"/>
    <cellStyle name="Normal 6 7 2 2 2 6" xfId="5401" xr:uid="{1C11AE9E-496F-471F-9A77-52683222B881}"/>
    <cellStyle name="Normal 6 7 2 2 2 6 2" xfId="10875" xr:uid="{C5FACCF3-C7F0-41F1-B293-A3F010A08143}"/>
    <cellStyle name="Normal 6 7 2 2 2 6 2 2" xfId="24740" xr:uid="{5A45878A-C5DE-4B5E-A631-6D5BFCC06CA7}"/>
    <cellStyle name="Normal 6 7 2 2 2 6 3" xfId="19435" xr:uid="{1D5CD709-0D11-40DA-91D1-540AF3517209}"/>
    <cellStyle name="Normal 6 7 2 2 2 7" xfId="5903" xr:uid="{4B4E56A7-6889-40BB-9866-23A584EEF4C7}"/>
    <cellStyle name="Normal 6 7 2 2 2 7 2" xfId="11377" xr:uid="{F23DCE1B-7BA4-494F-BE34-0659FD487EF8}"/>
    <cellStyle name="Normal 6 7 2 2 2 7 2 2" xfId="25242" xr:uid="{85E6A30F-6A23-46F0-8A77-61B4DE9C8801}"/>
    <cellStyle name="Normal 6 7 2 2 2 7 3" xfId="19937" xr:uid="{FAA805C8-30FD-4EB2-9118-8CDDBC5AB02B}"/>
    <cellStyle name="Normal 6 7 2 2 2 8" xfId="2927" xr:uid="{D152AE04-1798-40A1-888F-3FB71240AEF6}"/>
    <cellStyle name="Normal 6 7 2 2 2 8 2" xfId="16969" xr:uid="{8186E473-F870-46F2-9E67-B007EA5E7995}"/>
    <cellStyle name="Normal 6 7 2 2 2 9" xfId="6843" xr:uid="{4D864551-15D1-4B7A-93C1-24C591E77184}"/>
    <cellStyle name="Normal 6 7 2 2 2 9 2" xfId="20714" xr:uid="{ACCFB364-C9DD-44DF-ACFD-99283307D45A}"/>
    <cellStyle name="Normal 6 7 2 2 3" xfId="1321" xr:uid="{47BB1A1B-89C0-4B01-9C09-F3A5F9EDF924}"/>
    <cellStyle name="Normal 6 7 2 2 3 10" xfId="12101" xr:uid="{35253CD1-C7A6-4F7F-9A72-2111BC0CD6A6}"/>
    <cellStyle name="Normal 6 7 2 2 3 10 2" xfId="25965" xr:uid="{63F40C8D-2386-4367-A395-66DAA2B39D09}"/>
    <cellStyle name="Normal 6 7 2 2 3 11" xfId="13846" xr:uid="{A04DBCE6-50BA-4F88-A4D6-EE258C55DFC6}"/>
    <cellStyle name="Normal 6 7 2 2 3 11 2" xfId="27710" xr:uid="{E5CE473D-E012-46A8-952F-9BFF69385E26}"/>
    <cellStyle name="Normal 6 7 2 2 3 12" xfId="15394" xr:uid="{B3EDB833-0765-46D3-B36E-49542DDC2B39}"/>
    <cellStyle name="Normal 6 7 2 2 3 2" xfId="1827" xr:uid="{79174414-6D9B-4C77-8BC7-26551A566BD6}"/>
    <cellStyle name="Normal 6 7 2 2 3 2 2" xfId="4549" xr:uid="{DB8D9D0E-AD3E-41BC-9AFE-F20D11CB410F}"/>
    <cellStyle name="Normal 6 7 2 2 3 2 2 2" xfId="9995" xr:uid="{1B6528A3-0A18-4F36-84B3-4C3CC46F8B60}"/>
    <cellStyle name="Normal 6 7 2 2 3 2 2 2 2" xfId="23860" xr:uid="{A1871F2F-8C4F-4CF6-9012-A1DCF1F14EA0}"/>
    <cellStyle name="Normal 6 7 2 2 3 2 2 3" xfId="18583" xr:uid="{400DC2E2-E984-4DF4-88F9-762820C17330}"/>
    <cellStyle name="Normal 6 7 2 2 3 2 3" xfId="3539" xr:uid="{11BA12E6-260A-46BF-99D6-BB6764B816FC}"/>
    <cellStyle name="Normal 6 7 2 2 3 2 3 2" xfId="17581" xr:uid="{EA10CC7F-F711-45FA-B81E-E2FE7965861C}"/>
    <cellStyle name="Normal 6 7 2 2 3 2 4" xfId="7473" xr:uid="{10E2C4A7-51CD-4BCA-B055-3A92C1948A65}"/>
    <cellStyle name="Normal 6 7 2 2 3 2 4 2" xfId="21344" xr:uid="{3CAD8AB5-8F63-460E-AF19-E2E8A7F4E46B}"/>
    <cellStyle name="Normal 6 7 2 2 3 2 5" xfId="8987" xr:uid="{3135DC74-E26A-4E4A-80AB-4D11F5BEF245}"/>
    <cellStyle name="Normal 6 7 2 2 3 2 5 2" xfId="22852" xr:uid="{7FBA4A97-7E2F-429F-991B-3EA6DDEF1274}"/>
    <cellStyle name="Normal 6 7 2 2 3 2 6" xfId="12607" xr:uid="{4D0BCD79-3EE5-4543-9B9B-602CA831E16C}"/>
    <cellStyle name="Normal 6 7 2 2 3 2 6 2" xfId="26471" xr:uid="{E7D2B0DD-48A2-4783-9B3A-B52624D28EBD}"/>
    <cellStyle name="Normal 6 7 2 2 3 2 7" xfId="14352" xr:uid="{43696189-430C-4A04-AA54-4FC9CD0121D1}"/>
    <cellStyle name="Normal 6 7 2 2 3 2 7 2" xfId="28216" xr:uid="{1601ADB5-3A24-4CB3-97FD-D914EFFDEDAA}"/>
    <cellStyle name="Normal 6 7 2 2 3 2 8" xfId="15900" xr:uid="{830B0B57-2BF2-4413-8745-2CEB164E7647}"/>
    <cellStyle name="Normal 6 7 2 2 3 3" xfId="2335" xr:uid="{3D732ADE-185B-4628-9E61-9BB69C563429}"/>
    <cellStyle name="Normal 6 7 2 2 3 3 2" xfId="4055" xr:uid="{A9D40CD6-8055-4C2F-96EB-C5358E984C9D}"/>
    <cellStyle name="Normal 6 7 2 2 3 3 2 2" xfId="18089" xr:uid="{4BB29B8E-2049-4A90-AA8F-B9E658B419E1}"/>
    <cellStyle name="Normal 6 7 2 2 3 3 3" xfId="7981" xr:uid="{EE853F1A-775D-4911-8C2E-13545E22C4F7}"/>
    <cellStyle name="Normal 6 7 2 2 3 3 3 2" xfId="21850" xr:uid="{B2207D72-B2E7-4EA7-AE12-FB666203ED28}"/>
    <cellStyle name="Normal 6 7 2 2 3 3 4" xfId="9499" xr:uid="{3E909224-7BC8-4F26-9A89-56B641C05F47}"/>
    <cellStyle name="Normal 6 7 2 2 3 3 4 2" xfId="23364" xr:uid="{0E2D906E-60D6-457E-832F-BAB9B783D188}"/>
    <cellStyle name="Normal 6 7 2 2 3 3 5" xfId="13113" xr:uid="{B9E07DE9-F936-4B40-9DD8-8079391832D1}"/>
    <cellStyle name="Normal 6 7 2 2 3 3 5 2" xfId="26977" xr:uid="{38C836C0-6647-4A94-B57D-FA33FA065925}"/>
    <cellStyle name="Normal 6 7 2 2 3 3 6" xfId="14858" xr:uid="{6DD6C4EB-943D-4759-9646-B141CDB31DAA}"/>
    <cellStyle name="Normal 6 7 2 2 3 3 6 2" xfId="28722" xr:uid="{55AA5CB4-1622-4717-B600-73DD58700362}"/>
    <cellStyle name="Normal 6 7 2 2 3 3 7" xfId="16406" xr:uid="{D405A777-7A60-44BF-A029-AFC2A9146D21}"/>
    <cellStyle name="Normal 6 7 2 2 3 4" xfId="5027" xr:uid="{A61E3CD0-9293-4510-8843-758B15F8DD50}"/>
    <cellStyle name="Normal 6 7 2 2 3 4 2" xfId="10497" xr:uid="{C4BB87DA-04F4-45AE-BD52-7363AD482B19}"/>
    <cellStyle name="Normal 6 7 2 2 3 4 2 2" xfId="24362" xr:uid="{663FCDD9-2002-45A7-89FB-3B99D307F2E6}"/>
    <cellStyle name="Normal 6 7 2 2 3 4 3" xfId="19061" xr:uid="{1BC0B263-8A76-4F56-BFDE-8B0007BF3C28}"/>
    <cellStyle name="Normal 6 7 2 2 3 5" xfId="5525" xr:uid="{80C9D748-3FB9-47A7-9CC4-8DBA3ECF704D}"/>
    <cellStyle name="Normal 6 7 2 2 3 5 2" xfId="10999" xr:uid="{56F1345A-C3D4-4B76-A669-0A24EB0E65D8}"/>
    <cellStyle name="Normal 6 7 2 2 3 5 2 2" xfId="24864" xr:uid="{996A0381-58D7-42D0-89E1-32723DCB6B97}"/>
    <cellStyle name="Normal 6 7 2 2 3 5 3" xfId="19559" xr:uid="{674D1B24-CCB3-48EA-99F7-B1E28D4A3EAC}"/>
    <cellStyle name="Normal 6 7 2 2 3 6" xfId="6027" xr:uid="{DCA7071A-1403-4078-A29D-D23B8EE0C443}"/>
    <cellStyle name="Normal 6 7 2 2 3 6 2" xfId="11501" xr:uid="{15D479C5-C5A7-449E-8E8F-62652108812B}"/>
    <cellStyle name="Normal 6 7 2 2 3 6 2 2" xfId="25366" xr:uid="{8B8B8CDA-AD8C-4324-A6E7-F73F95A3ACF3}"/>
    <cellStyle name="Normal 6 7 2 2 3 6 3" xfId="20061" xr:uid="{D702061B-BE2D-4BD6-8DAE-250CFAC5C211}"/>
    <cellStyle name="Normal 6 7 2 2 3 7" xfId="3045" xr:uid="{9CB49620-1D81-45CE-8082-779774C72927}"/>
    <cellStyle name="Normal 6 7 2 2 3 7 2" xfId="17087" xr:uid="{5D2C930A-D37B-4393-A7F8-ACCD9A02D28F}"/>
    <cellStyle name="Normal 6 7 2 2 3 8" xfId="6967" xr:uid="{AAD5E353-D436-41C0-84DC-11D4F34EE5E0}"/>
    <cellStyle name="Normal 6 7 2 2 3 8 2" xfId="20838" xr:uid="{3F2DAED8-F003-4856-91DC-7EF974D1C610}"/>
    <cellStyle name="Normal 6 7 2 2 3 9" xfId="8491" xr:uid="{C1FCB359-81BD-411C-874C-DBA417488206}"/>
    <cellStyle name="Normal 6 7 2 2 3 9 2" xfId="22356" xr:uid="{B34CB21B-2F5F-4CB1-AC01-E17694235B9E}"/>
    <cellStyle name="Normal 6 7 2 2 4" xfId="1579" xr:uid="{610D14E9-F401-407F-9058-9BD4AC843A19}"/>
    <cellStyle name="Normal 6 7 2 2 4 2" xfId="4301" xr:uid="{C16156C7-E108-4D7C-8FB5-737B8BF42710}"/>
    <cellStyle name="Normal 6 7 2 2 4 2 2" xfId="9747" xr:uid="{8FD7EEAA-47DF-4BD1-912E-5FEBDEDA2216}"/>
    <cellStyle name="Normal 6 7 2 2 4 2 2 2" xfId="23612" xr:uid="{0960AD5B-6AF3-44D8-96FA-687ED4A29A5C}"/>
    <cellStyle name="Normal 6 7 2 2 4 2 3" xfId="18335" xr:uid="{AFF42AA9-8F9A-42B2-8CA2-D06240B621B6}"/>
    <cellStyle name="Normal 6 7 2 2 4 3" xfId="3291" xr:uid="{DEDDA232-A482-46AF-8E6D-B627EB3ED1D6}"/>
    <cellStyle name="Normal 6 7 2 2 4 3 2" xfId="17333" xr:uid="{DDFF096D-06B2-44B3-8057-50067B0CDFB8}"/>
    <cellStyle name="Normal 6 7 2 2 4 4" xfId="7225" xr:uid="{5A9F4179-B09C-4802-8831-C142906D334E}"/>
    <cellStyle name="Normal 6 7 2 2 4 4 2" xfId="21096" xr:uid="{6CE8504C-C0D8-4226-9A8A-13385A0E26E6}"/>
    <cellStyle name="Normal 6 7 2 2 4 5" xfId="8739" xr:uid="{5D9A7221-4B4D-4141-9E5B-815D119EE484}"/>
    <cellStyle name="Normal 6 7 2 2 4 5 2" xfId="22604" xr:uid="{73C27061-A362-42DF-8D70-5A10B199C2C1}"/>
    <cellStyle name="Normal 6 7 2 2 4 6" xfId="12359" xr:uid="{D97A012D-CDBC-4363-BC00-9EB28FB44E14}"/>
    <cellStyle name="Normal 6 7 2 2 4 6 2" xfId="26223" xr:uid="{C34AAC6E-5D5B-41A6-A56C-09B5A3103B47}"/>
    <cellStyle name="Normal 6 7 2 2 4 7" xfId="14104" xr:uid="{FB62D79F-8F8C-41E9-B832-C5E1D872F1A4}"/>
    <cellStyle name="Normal 6 7 2 2 4 7 2" xfId="27968" xr:uid="{9CCA560E-0264-4BCA-9474-B676B0F371CF}"/>
    <cellStyle name="Normal 6 7 2 2 4 8" xfId="15652" xr:uid="{E3C7E198-77EA-42CB-93F5-EB125AACFD7F}"/>
    <cellStyle name="Normal 6 7 2 2 5" xfId="2087" xr:uid="{89548A5C-67D5-49A9-9F46-E9CB3E3545FA}"/>
    <cellStyle name="Normal 6 7 2 2 5 2" xfId="3807" xr:uid="{85B39246-8A18-49EE-88FA-C81BCBD5CF26}"/>
    <cellStyle name="Normal 6 7 2 2 5 2 2" xfId="17841" xr:uid="{BE3B0D7D-679B-4ABF-9407-DD210BA9969B}"/>
    <cellStyle name="Normal 6 7 2 2 5 3" xfId="7733" xr:uid="{2E5BB0CD-FFE3-439B-BB04-07D584F13825}"/>
    <cellStyle name="Normal 6 7 2 2 5 3 2" xfId="21602" xr:uid="{5A415B21-C3CE-4B2D-9776-729EB9DB76BA}"/>
    <cellStyle name="Normal 6 7 2 2 5 4" xfId="9251" xr:uid="{223809DF-B3BC-4741-BA71-96069EC3C7D0}"/>
    <cellStyle name="Normal 6 7 2 2 5 4 2" xfId="23116" xr:uid="{4AF4A839-EBF8-48D8-BC17-DBC28DF4408B}"/>
    <cellStyle name="Normal 6 7 2 2 5 5" xfId="12865" xr:uid="{A1954BD7-63F6-435F-8B34-133D86E4E116}"/>
    <cellStyle name="Normal 6 7 2 2 5 5 2" xfId="26729" xr:uid="{D2B868FD-1170-4AA5-8E1F-AF92FBF15FF1}"/>
    <cellStyle name="Normal 6 7 2 2 5 6" xfId="14610" xr:uid="{BB3EB3DD-689E-4356-BCAE-2F8072F3016E}"/>
    <cellStyle name="Normal 6 7 2 2 5 6 2" xfId="28474" xr:uid="{D10B365A-5C90-4476-9588-4184EA2D29B4}"/>
    <cellStyle name="Normal 6 7 2 2 5 7" xfId="16158" xr:uid="{AEF4EF1A-8457-4A05-AAB3-D84E68DB0137}"/>
    <cellStyle name="Normal 6 7 2 2 6" xfId="4795" xr:uid="{59EF274D-E5C3-45FB-80B1-C909AFE22500}"/>
    <cellStyle name="Normal 6 7 2 2 6 2" xfId="10249" xr:uid="{29B935AB-B4F1-464B-A095-CFE12B1F9E47}"/>
    <cellStyle name="Normal 6 7 2 2 6 2 2" xfId="24114" xr:uid="{EDB4DB6F-CFBB-4501-82B2-B3B2C6F27D7B}"/>
    <cellStyle name="Normal 6 7 2 2 6 3" xfId="18829" xr:uid="{57CD2123-4BDF-409A-BD9E-BB89371EBE07}"/>
    <cellStyle name="Normal 6 7 2 2 7" xfId="5277" xr:uid="{BC354F18-2F20-4589-B3B1-77B495651815}"/>
    <cellStyle name="Normal 6 7 2 2 7 2" xfId="10751" xr:uid="{DFE57AE9-2BE3-4052-877E-FDCDF97F87F1}"/>
    <cellStyle name="Normal 6 7 2 2 7 2 2" xfId="24616" xr:uid="{F1E079E3-03F5-44B9-82BD-2D2978FFEE9E}"/>
    <cellStyle name="Normal 6 7 2 2 7 3" xfId="19311" xr:uid="{332C5B30-8C56-4D0D-98A2-61C9B9C50C29}"/>
    <cellStyle name="Normal 6 7 2 2 8" xfId="5779" xr:uid="{59C8C846-660D-434A-8180-92F144F7782F}"/>
    <cellStyle name="Normal 6 7 2 2 8 2" xfId="11253" xr:uid="{A2B720F1-EEEB-49F9-86DC-53685571128B}"/>
    <cellStyle name="Normal 6 7 2 2 8 2 2" xfId="25118" xr:uid="{C24929C8-F6D9-4907-9646-8E2FF62CAE41}"/>
    <cellStyle name="Normal 6 7 2 2 8 3" xfId="19813" xr:uid="{B4153B73-18BD-43CE-9685-1252162EBC60}"/>
    <cellStyle name="Normal 6 7 2 2 9" xfId="2811" xr:uid="{F6FFDE2F-7376-4413-9EA3-B2A281A8165B}"/>
    <cellStyle name="Normal 6 7 2 2 9 2" xfId="16853" xr:uid="{1EA3E286-DD77-4EAB-90D1-08E3770F1918}"/>
    <cellStyle name="Normal 6 7 2 3" xfId="1120" xr:uid="{F284E187-D21C-41EA-A236-395D148DA4A3}"/>
    <cellStyle name="Normal 6 7 2 3 10" xfId="8290" xr:uid="{2839DF41-40BA-423E-BAD3-3E198442327E}"/>
    <cellStyle name="Normal 6 7 2 3 10 2" xfId="22155" xr:uid="{39403099-AD34-49E2-8C00-F28739ED8559}"/>
    <cellStyle name="Normal 6 7 2 3 11" xfId="11900" xr:uid="{D485B4B9-7115-4C70-A734-7ACE8360A404}"/>
    <cellStyle name="Normal 6 7 2 3 11 2" xfId="25764" xr:uid="{DF118A54-9CA9-41FB-8817-2FD441B3C5CE}"/>
    <cellStyle name="Normal 6 7 2 3 12" xfId="13645" xr:uid="{FC3448ED-8BA5-4834-B4C2-06BA09036884}"/>
    <cellStyle name="Normal 6 7 2 3 12 2" xfId="27509" xr:uid="{CA8FF997-BAC5-4234-A2FB-FCD817F11B8C}"/>
    <cellStyle name="Normal 6 7 2 3 13" xfId="15193" xr:uid="{8830EF22-7428-4320-BF1B-95A597AEEE20}"/>
    <cellStyle name="Normal 6 7 2 3 2" xfId="1368" xr:uid="{FEE220A2-A60E-4C45-B69D-6AA4DA208424}"/>
    <cellStyle name="Normal 6 7 2 3 2 10" xfId="12148" xr:uid="{70D98BE8-B168-45FE-A1A1-A46E8F9E39E2}"/>
    <cellStyle name="Normal 6 7 2 3 2 10 2" xfId="26012" xr:uid="{913F8137-438A-420A-802F-EC91D455507C}"/>
    <cellStyle name="Normal 6 7 2 3 2 11" xfId="13893" xr:uid="{62ADF3CD-E6AA-4DA8-A655-7557601A6AB2}"/>
    <cellStyle name="Normal 6 7 2 3 2 11 2" xfId="27757" xr:uid="{96E7B7F0-AADA-49EC-924F-0C1DD0B6A2CE}"/>
    <cellStyle name="Normal 6 7 2 3 2 12" xfId="15441" xr:uid="{2F50D8A9-E02B-4A48-BB49-5AD8511D8A32}"/>
    <cellStyle name="Normal 6 7 2 3 2 2" xfId="1874" xr:uid="{F89FB823-62C0-4F2B-9BAC-F132A8955F4C}"/>
    <cellStyle name="Normal 6 7 2 3 2 2 2" xfId="4596" xr:uid="{F161DA6E-BDC0-4992-884E-FB37569F528F}"/>
    <cellStyle name="Normal 6 7 2 3 2 2 2 2" xfId="10042" xr:uid="{FDB01F07-0047-4FA5-A494-41BAD99760B9}"/>
    <cellStyle name="Normal 6 7 2 3 2 2 2 2 2" xfId="23907" xr:uid="{47A4E9A1-58D9-48AA-9A4B-5A921DBC00D9}"/>
    <cellStyle name="Normal 6 7 2 3 2 2 2 3" xfId="18630" xr:uid="{EC401D5F-CCB9-453C-BD35-2AF882ABE2AB}"/>
    <cellStyle name="Normal 6 7 2 3 2 2 3" xfId="3586" xr:uid="{DC87851C-A532-48AB-981E-09C4F98ACC05}"/>
    <cellStyle name="Normal 6 7 2 3 2 2 3 2" xfId="17628" xr:uid="{0E5CD3BC-2CE0-4E69-A115-AD6A9863812B}"/>
    <cellStyle name="Normal 6 7 2 3 2 2 4" xfId="7520" xr:uid="{C37940D7-3E98-4F5E-91FE-5B6FB73787AA}"/>
    <cellStyle name="Normal 6 7 2 3 2 2 4 2" xfId="21391" xr:uid="{AEF605D2-0573-4A9B-BFAF-965CC7B6723B}"/>
    <cellStyle name="Normal 6 7 2 3 2 2 5" xfId="9034" xr:uid="{643B15B0-CAED-437F-95C5-7C28C79CC383}"/>
    <cellStyle name="Normal 6 7 2 3 2 2 5 2" xfId="22899" xr:uid="{E062AF67-6E53-4EE8-93BB-C12F5EF91122}"/>
    <cellStyle name="Normal 6 7 2 3 2 2 6" xfId="12654" xr:uid="{C60BC44D-4372-4FA7-A7BC-D16DD07E75AD}"/>
    <cellStyle name="Normal 6 7 2 3 2 2 6 2" xfId="26518" xr:uid="{12297C6C-FEAA-4CEF-B996-0AEA5B40C315}"/>
    <cellStyle name="Normal 6 7 2 3 2 2 7" xfId="14399" xr:uid="{B28ABB4F-F60F-40A2-826F-625639A4FE60}"/>
    <cellStyle name="Normal 6 7 2 3 2 2 7 2" xfId="28263" xr:uid="{24804E96-7D68-44E7-A538-E9214910A519}"/>
    <cellStyle name="Normal 6 7 2 3 2 2 8" xfId="15947" xr:uid="{0A752E4E-34A7-4C0D-A3C1-0180E1205407}"/>
    <cellStyle name="Normal 6 7 2 3 2 3" xfId="2382" xr:uid="{C73CF0B5-D057-460A-8192-DE37E940DB1F}"/>
    <cellStyle name="Normal 6 7 2 3 2 3 2" xfId="4102" xr:uid="{ED1DBFCC-72EE-4734-AA4E-DB0332C131F9}"/>
    <cellStyle name="Normal 6 7 2 3 2 3 2 2" xfId="18136" xr:uid="{C8D9E502-4957-41A4-B513-9945D4D23199}"/>
    <cellStyle name="Normal 6 7 2 3 2 3 3" xfId="8028" xr:uid="{2825459F-3E5E-45E8-8128-7A36DE4D6984}"/>
    <cellStyle name="Normal 6 7 2 3 2 3 3 2" xfId="21897" xr:uid="{BD1CBCE3-2405-416E-933E-D86D29A52D0B}"/>
    <cellStyle name="Normal 6 7 2 3 2 3 4" xfId="9546" xr:uid="{2317891A-3C34-43DE-9D65-189CD7CEFD94}"/>
    <cellStyle name="Normal 6 7 2 3 2 3 4 2" xfId="23411" xr:uid="{B2B89C85-CF89-4131-B666-D1FED550CA68}"/>
    <cellStyle name="Normal 6 7 2 3 2 3 5" xfId="13160" xr:uid="{D24AD5B6-6641-4858-8A50-DDAF77110AF7}"/>
    <cellStyle name="Normal 6 7 2 3 2 3 5 2" xfId="27024" xr:uid="{F2EF2F83-0FD9-4F86-9429-A6096AB8038D}"/>
    <cellStyle name="Normal 6 7 2 3 2 3 6" xfId="14905" xr:uid="{84A93231-D3C5-4A19-8E93-F6245542B835}"/>
    <cellStyle name="Normal 6 7 2 3 2 3 6 2" xfId="28769" xr:uid="{DC527687-42B3-4A39-9154-A641CE2EE1FB}"/>
    <cellStyle name="Normal 6 7 2 3 2 3 7" xfId="16453" xr:uid="{10B0315F-536C-4EDF-B98F-BF1CD4D0CDCD}"/>
    <cellStyle name="Normal 6 7 2 3 2 4" xfId="5074" xr:uid="{52F1E245-5A22-4DD4-B351-15F305EA86E6}"/>
    <cellStyle name="Normal 6 7 2 3 2 4 2" xfId="10544" xr:uid="{DE4557DD-8D43-4966-A7B2-F2D0BE0ACE04}"/>
    <cellStyle name="Normal 6 7 2 3 2 4 2 2" xfId="24409" xr:uid="{AC77DAA5-46F0-46E7-B359-83493618DD1A}"/>
    <cellStyle name="Normal 6 7 2 3 2 4 3" xfId="19108" xr:uid="{41DDE437-2343-436C-B9CA-F6195515B806}"/>
    <cellStyle name="Normal 6 7 2 3 2 5" xfId="5572" xr:uid="{61BEC29F-93E0-4A69-B693-D8A9FAA5A440}"/>
    <cellStyle name="Normal 6 7 2 3 2 5 2" xfId="11046" xr:uid="{AEF6B650-3B13-4D75-A3CE-07B40D992E08}"/>
    <cellStyle name="Normal 6 7 2 3 2 5 2 2" xfId="24911" xr:uid="{17DBA1C3-EAA6-413F-A23B-4FC02E137A05}"/>
    <cellStyle name="Normal 6 7 2 3 2 5 3" xfId="19606" xr:uid="{CF4A9D5F-194D-4FD6-BFEE-BAE25D874F6B}"/>
    <cellStyle name="Normal 6 7 2 3 2 6" xfId="6074" xr:uid="{19DAD1EA-0B9C-4687-9E42-9BAE64E96786}"/>
    <cellStyle name="Normal 6 7 2 3 2 6 2" xfId="11548" xr:uid="{0879F4B2-F4E5-409C-B046-EF7052BE9686}"/>
    <cellStyle name="Normal 6 7 2 3 2 6 2 2" xfId="25413" xr:uid="{B1EBF733-9823-4463-9EA0-FCBD3396DCC3}"/>
    <cellStyle name="Normal 6 7 2 3 2 6 3" xfId="20108" xr:uid="{0EAC828A-6A0C-47B7-BEEB-17387782E1DD}"/>
    <cellStyle name="Normal 6 7 2 3 2 7" xfId="3092" xr:uid="{06432EB6-C6E5-4A4D-AAA3-5EFEC6301552}"/>
    <cellStyle name="Normal 6 7 2 3 2 7 2" xfId="17134" xr:uid="{1A0E05F0-C293-42B9-B154-90775A7D9565}"/>
    <cellStyle name="Normal 6 7 2 3 2 8" xfId="7014" xr:uid="{E82DF60E-E343-4D3D-9E6A-77830F45AD74}"/>
    <cellStyle name="Normal 6 7 2 3 2 8 2" xfId="20885" xr:uid="{23282CDC-5F0A-4D82-B9FC-CDC6E390BC84}"/>
    <cellStyle name="Normal 6 7 2 3 2 9" xfId="8538" xr:uid="{5C34A447-041E-4917-9C6C-674C53B70CE1}"/>
    <cellStyle name="Normal 6 7 2 3 2 9 2" xfId="22403" xr:uid="{AAFF2D92-9203-439E-81EE-CD02410AC128}"/>
    <cellStyle name="Normal 6 7 2 3 3" xfId="1626" xr:uid="{556C11F6-110D-401D-B9E1-17E79D40DE2F}"/>
    <cellStyle name="Normal 6 7 2 3 3 2" xfId="4348" xr:uid="{744EB778-29FD-41E0-909E-7E0DABB99E0E}"/>
    <cellStyle name="Normal 6 7 2 3 3 2 2" xfId="9794" xr:uid="{7F064AA8-137A-4333-961E-136236E3441A}"/>
    <cellStyle name="Normal 6 7 2 3 3 2 2 2" xfId="23659" xr:uid="{B4726B12-F3CD-433D-900C-8FF44EF5DB77}"/>
    <cellStyle name="Normal 6 7 2 3 3 2 3" xfId="18382" xr:uid="{F2AF446F-70E9-4EA6-BB90-8BB0E6371ED6}"/>
    <cellStyle name="Normal 6 7 2 3 3 3" xfId="3338" xr:uid="{28F7BB21-81F9-4D90-9534-F739BC782F3C}"/>
    <cellStyle name="Normal 6 7 2 3 3 3 2" xfId="17380" xr:uid="{ADF52CD9-5D06-40A7-96FE-05BB639B573C}"/>
    <cellStyle name="Normal 6 7 2 3 3 4" xfId="7272" xr:uid="{449495D2-4B49-4ADF-9856-8421C2501471}"/>
    <cellStyle name="Normal 6 7 2 3 3 4 2" xfId="21143" xr:uid="{0010A9A6-8A50-4413-A40C-D38A4AAC3104}"/>
    <cellStyle name="Normal 6 7 2 3 3 5" xfId="8786" xr:uid="{D45DD984-E025-45AA-AE69-2D07EF524E19}"/>
    <cellStyle name="Normal 6 7 2 3 3 5 2" xfId="22651" xr:uid="{EB243D84-6367-4B3D-B1C2-54AE2AEB6209}"/>
    <cellStyle name="Normal 6 7 2 3 3 6" xfId="12406" xr:uid="{9CF90C49-4DDD-4F8F-B38F-BBA04588E1E2}"/>
    <cellStyle name="Normal 6 7 2 3 3 6 2" xfId="26270" xr:uid="{DBD66663-3B69-410C-9A5F-9AA913006A8C}"/>
    <cellStyle name="Normal 6 7 2 3 3 7" xfId="14151" xr:uid="{C89CA745-4004-431C-B65F-C8A3746075A9}"/>
    <cellStyle name="Normal 6 7 2 3 3 7 2" xfId="28015" xr:uid="{92DE43FD-9253-44DA-85E6-51563BB7B260}"/>
    <cellStyle name="Normal 6 7 2 3 3 8" xfId="15699" xr:uid="{F359B860-2204-4E54-85D8-5D03A588B8A8}"/>
    <cellStyle name="Normal 6 7 2 3 4" xfId="2134" xr:uid="{4BD56040-6FEB-44FD-9FCF-F58A50BBFEAF}"/>
    <cellStyle name="Normal 6 7 2 3 4 2" xfId="3854" xr:uid="{887DCFDC-7319-4CCB-AD00-4B7B01AF701C}"/>
    <cellStyle name="Normal 6 7 2 3 4 2 2" xfId="17888" xr:uid="{8E42AF8E-23B3-44DD-804D-2270E281CF16}"/>
    <cellStyle name="Normal 6 7 2 3 4 3" xfId="7780" xr:uid="{71A62D8C-295D-4338-94D6-EF8A04D915A1}"/>
    <cellStyle name="Normal 6 7 2 3 4 3 2" xfId="21649" xr:uid="{3E85DFAE-057C-4F6D-816B-9569F39F6989}"/>
    <cellStyle name="Normal 6 7 2 3 4 4" xfId="9298" xr:uid="{B956BA77-2A71-4D65-9905-72E817E59D52}"/>
    <cellStyle name="Normal 6 7 2 3 4 4 2" xfId="23163" xr:uid="{DC9D47F3-6CBD-4637-99AF-A766EAD661E6}"/>
    <cellStyle name="Normal 6 7 2 3 4 5" xfId="12912" xr:uid="{3C6FD7EC-AACB-4A3F-BB6C-BF33B521EDE0}"/>
    <cellStyle name="Normal 6 7 2 3 4 5 2" xfId="26776" xr:uid="{864E9B25-7FC0-48FE-8FD0-47A41DC656CB}"/>
    <cellStyle name="Normal 6 7 2 3 4 6" xfId="14657" xr:uid="{4E5DC326-B67A-4121-8049-1C98BF3E2156}"/>
    <cellStyle name="Normal 6 7 2 3 4 6 2" xfId="28521" xr:uid="{14175E94-9B21-460F-92FD-8CA735AEB466}"/>
    <cellStyle name="Normal 6 7 2 3 4 7" xfId="16205" xr:uid="{6BA24FEE-3B50-44EE-86DA-DC2B71FADD7F}"/>
    <cellStyle name="Normal 6 7 2 3 5" xfId="4838" xr:uid="{1F1138EB-AA4F-49C4-94EF-90C0E3D81AAB}"/>
    <cellStyle name="Normal 6 7 2 3 5 2" xfId="10296" xr:uid="{2CDFB709-9D09-4185-84EE-DF0D86D723BD}"/>
    <cellStyle name="Normal 6 7 2 3 5 2 2" xfId="24161" xr:uid="{C4A678B4-32CF-485F-94FF-AF22E2A1D5D3}"/>
    <cellStyle name="Normal 6 7 2 3 5 3" xfId="18872" xr:uid="{F718D538-ED4D-48E5-98B9-030B0D275FD9}"/>
    <cellStyle name="Normal 6 7 2 3 6" xfId="5324" xr:uid="{42EF2739-2994-4917-AC8F-4DA18884D784}"/>
    <cellStyle name="Normal 6 7 2 3 6 2" xfId="10798" xr:uid="{D3E514AE-4113-423D-854E-AA7D1CE32240}"/>
    <cellStyle name="Normal 6 7 2 3 6 2 2" xfId="24663" xr:uid="{4DE803AD-4A59-4033-8FF1-8534F537BA9C}"/>
    <cellStyle name="Normal 6 7 2 3 6 3" xfId="19358" xr:uid="{13E94296-8731-45F1-B20C-E70312E0DF6B}"/>
    <cellStyle name="Normal 6 7 2 3 7" xfId="5826" xr:uid="{6A882586-48C3-47DE-A17A-FBD0918D16B5}"/>
    <cellStyle name="Normal 6 7 2 3 7 2" xfId="11300" xr:uid="{7BBA1298-4DD1-4F42-AD6F-AF023B661D80}"/>
    <cellStyle name="Normal 6 7 2 3 7 2 2" xfId="25165" xr:uid="{D0DE0CC5-C79B-4CCF-BE5D-730E5D701AF5}"/>
    <cellStyle name="Normal 6 7 2 3 7 3" xfId="19860" xr:uid="{E6A0BC25-EED2-4DCF-AB24-4C7677035912}"/>
    <cellStyle name="Normal 6 7 2 3 8" xfId="2854" xr:uid="{887BDED8-30D1-4590-BD87-2FA50FC8029F}"/>
    <cellStyle name="Normal 6 7 2 3 8 2" xfId="16896" xr:uid="{BA948BD9-1692-4584-9B63-736DFFDD718E}"/>
    <cellStyle name="Normal 6 7 2 3 9" xfId="6766" xr:uid="{9CE3E438-F1DA-4336-85D5-1B17FEDA1867}"/>
    <cellStyle name="Normal 6 7 2 3 9 2" xfId="20637" xr:uid="{3990B85F-909B-4BF9-87FA-BD9484136572}"/>
    <cellStyle name="Normal 6 7 2 4" xfId="1244" xr:uid="{145A422B-9F0D-44C3-9AD0-C67C1868BE35}"/>
    <cellStyle name="Normal 6 7 2 4 10" xfId="12024" xr:uid="{855A0BA6-5963-4B3D-BA53-CC6FE452773E}"/>
    <cellStyle name="Normal 6 7 2 4 10 2" xfId="25888" xr:uid="{B215649C-1110-4719-BF72-CA55C8F4111B}"/>
    <cellStyle name="Normal 6 7 2 4 11" xfId="13769" xr:uid="{5F3B07E5-BFE4-46D8-ACA1-315F33CF1138}"/>
    <cellStyle name="Normal 6 7 2 4 11 2" xfId="27633" xr:uid="{838A9301-E12B-4D3F-80D6-F85C44654F24}"/>
    <cellStyle name="Normal 6 7 2 4 12" xfId="15317" xr:uid="{65A77EC8-9004-464D-96A3-10A631A511B1}"/>
    <cellStyle name="Normal 6 7 2 4 2" xfId="1750" xr:uid="{827C8DC8-BFCB-470D-8827-D1B79A0D59FD}"/>
    <cellStyle name="Normal 6 7 2 4 2 2" xfId="4472" xr:uid="{9AD7F7F3-913C-4F9B-9BD7-395B8FE01A8A}"/>
    <cellStyle name="Normal 6 7 2 4 2 2 2" xfId="9918" xr:uid="{2AB525FA-3B1C-4133-AED6-8F2981BC0470}"/>
    <cellStyle name="Normal 6 7 2 4 2 2 2 2" xfId="23783" xr:uid="{06B0D36B-E42E-45FF-9D70-967484E2E409}"/>
    <cellStyle name="Normal 6 7 2 4 2 2 3" xfId="18506" xr:uid="{9195EEE2-2811-4F02-BF02-C0D01F509846}"/>
    <cellStyle name="Normal 6 7 2 4 2 3" xfId="3462" xr:uid="{E57ADEF2-47CB-4E13-B12C-C42BCD2D0EC8}"/>
    <cellStyle name="Normal 6 7 2 4 2 3 2" xfId="17504" xr:uid="{AF020E0C-38DC-4495-95E7-81D115F67780}"/>
    <cellStyle name="Normal 6 7 2 4 2 4" xfId="7396" xr:uid="{C90412FE-8A25-4301-BC1F-3C421450ED56}"/>
    <cellStyle name="Normal 6 7 2 4 2 4 2" xfId="21267" xr:uid="{BD2FB327-ED5C-4B58-B7BE-8960B7950F46}"/>
    <cellStyle name="Normal 6 7 2 4 2 5" xfId="8910" xr:uid="{8A54BAE8-6C46-4819-ACB6-47FDB241B64C}"/>
    <cellStyle name="Normal 6 7 2 4 2 5 2" xfId="22775" xr:uid="{09E9C45B-39EA-4231-BCC7-B6496D4DFF13}"/>
    <cellStyle name="Normal 6 7 2 4 2 6" xfId="12530" xr:uid="{5E88F950-060A-410B-99E7-D5505127531E}"/>
    <cellStyle name="Normal 6 7 2 4 2 6 2" xfId="26394" xr:uid="{AC474A90-BB90-458E-9B7D-D147793C7404}"/>
    <cellStyle name="Normal 6 7 2 4 2 7" xfId="14275" xr:uid="{E100DC94-D1D8-4B4F-895D-CD17F87D2837}"/>
    <cellStyle name="Normal 6 7 2 4 2 7 2" xfId="28139" xr:uid="{DF2F5FA1-CA35-4B1B-A9D5-06D1EB631EFD}"/>
    <cellStyle name="Normal 6 7 2 4 2 8" xfId="15823" xr:uid="{4270A635-F96C-4FED-8E9F-14EDA2D4EE10}"/>
    <cellStyle name="Normal 6 7 2 4 3" xfId="2258" xr:uid="{E48B8762-3DD4-4BD6-89CC-FD8F3A72EC7E}"/>
    <cellStyle name="Normal 6 7 2 4 3 2" xfId="3978" xr:uid="{2EBC0123-FA66-4801-8661-A5E96764C5C6}"/>
    <cellStyle name="Normal 6 7 2 4 3 2 2" xfId="18012" xr:uid="{AAD76F28-E53B-4696-8B5B-C10EA1D7069A}"/>
    <cellStyle name="Normal 6 7 2 4 3 3" xfId="7904" xr:uid="{609654BD-3C7D-4A64-8B1F-6262E940AA14}"/>
    <cellStyle name="Normal 6 7 2 4 3 3 2" xfId="21773" xr:uid="{1A16AF8B-0FD5-4665-A5F8-84EF5DE19ECD}"/>
    <cellStyle name="Normal 6 7 2 4 3 4" xfId="9422" xr:uid="{7E085BFF-C6F3-4952-A539-868EFDC5D70A}"/>
    <cellStyle name="Normal 6 7 2 4 3 4 2" xfId="23287" xr:uid="{2F9F70C7-A700-403C-AC01-ECEAEE9497E0}"/>
    <cellStyle name="Normal 6 7 2 4 3 5" xfId="13036" xr:uid="{67E09869-C8DB-417F-B404-A153D6FF4498}"/>
    <cellStyle name="Normal 6 7 2 4 3 5 2" xfId="26900" xr:uid="{B1B8622E-ABE1-44F6-862C-045C3D6D69CA}"/>
    <cellStyle name="Normal 6 7 2 4 3 6" xfId="14781" xr:uid="{E340D11C-27EA-4153-95D4-8ECF3A16001C}"/>
    <cellStyle name="Normal 6 7 2 4 3 6 2" xfId="28645" xr:uid="{3C05D1BF-59BF-4224-B5AE-3C10D9068C2F}"/>
    <cellStyle name="Normal 6 7 2 4 3 7" xfId="16329" xr:uid="{26B52EF6-AFEA-4D66-ADB3-B1A396D2A1BC}"/>
    <cellStyle name="Normal 6 7 2 4 4" xfId="4954" xr:uid="{A0D51279-0255-43F1-AC91-4789C3F982BA}"/>
    <cellStyle name="Normal 6 7 2 4 4 2" xfId="10420" xr:uid="{DB4395E5-5D1E-4748-818B-A13027FEB50A}"/>
    <cellStyle name="Normal 6 7 2 4 4 2 2" xfId="24285" xr:uid="{E840729E-61D7-400D-BB36-67A5FD43C551}"/>
    <cellStyle name="Normal 6 7 2 4 4 3" xfId="18988" xr:uid="{7D99A4C1-2BD5-4D9C-B85D-E5389E16696F}"/>
    <cellStyle name="Normal 6 7 2 4 5" xfId="5448" xr:uid="{F2BFA0D1-F26B-4071-B7B6-E55A5E9B311C}"/>
    <cellStyle name="Normal 6 7 2 4 5 2" xfId="10922" xr:uid="{8BD58E83-C598-4652-87B2-8C8D4AED6F88}"/>
    <cellStyle name="Normal 6 7 2 4 5 2 2" xfId="24787" xr:uid="{14E7364C-5E69-4CB7-8EF9-45661940F933}"/>
    <cellStyle name="Normal 6 7 2 4 5 3" xfId="19482" xr:uid="{0312607C-B2B9-426A-B22C-886D638169EE}"/>
    <cellStyle name="Normal 6 7 2 4 6" xfId="5950" xr:uid="{B2BB7FE7-EF6D-46B4-8C6D-99D006EC7D90}"/>
    <cellStyle name="Normal 6 7 2 4 6 2" xfId="11424" xr:uid="{2915F19A-9518-41E5-8AFC-A15257FDFB79}"/>
    <cellStyle name="Normal 6 7 2 4 6 2 2" xfId="25289" xr:uid="{E504C08C-26D8-4DCF-BDD5-172705AD318B}"/>
    <cellStyle name="Normal 6 7 2 4 6 3" xfId="19984" xr:uid="{9B40E4DB-A52C-4F94-B1D0-D683FCB3B9BC}"/>
    <cellStyle name="Normal 6 7 2 4 7" xfId="2972" xr:uid="{7DADA718-07FF-49C8-B28B-928150FE82F2}"/>
    <cellStyle name="Normal 6 7 2 4 7 2" xfId="17014" xr:uid="{3678EB0A-2D48-4A27-AF93-5BB7B7301136}"/>
    <cellStyle name="Normal 6 7 2 4 8" xfId="6890" xr:uid="{3F1DACE0-11A1-49E0-970B-352833ECC110}"/>
    <cellStyle name="Normal 6 7 2 4 8 2" xfId="20761" xr:uid="{21F5D274-D674-40E4-97D2-400C19BE6607}"/>
    <cellStyle name="Normal 6 7 2 4 9" xfId="8414" xr:uid="{6F384FC1-B203-4395-A249-A61F12D873FB}"/>
    <cellStyle name="Normal 6 7 2 4 9 2" xfId="22279" xr:uid="{9B4FD3AB-3C6A-4967-B413-8DC845423DCD}"/>
    <cellStyle name="Normal 6 7 2 5" xfId="1502" xr:uid="{98C6F513-C375-41C4-941B-15CDAB88D618}"/>
    <cellStyle name="Normal 6 7 2 5 2" xfId="4226" xr:uid="{835C4DE7-A36B-4D95-AEB8-FDD2F8D61DF4}"/>
    <cellStyle name="Normal 6 7 2 5 2 2" xfId="9670" xr:uid="{DEA6F9B8-1710-407F-9D26-4F816C7DBB83}"/>
    <cellStyle name="Normal 6 7 2 5 2 2 2" xfId="23535" xr:uid="{06579275-1BB9-4C0A-B676-56B50C3EA77C}"/>
    <cellStyle name="Normal 6 7 2 5 2 3" xfId="18260" xr:uid="{A7118294-0745-499C-9490-6E4B8D2225DB}"/>
    <cellStyle name="Normal 6 7 2 5 3" xfId="3216" xr:uid="{49963888-F138-4530-946A-E1693DC08C55}"/>
    <cellStyle name="Normal 6 7 2 5 3 2" xfId="17258" xr:uid="{8DBE1652-6D72-45D7-A209-1B8E4921D09F}"/>
    <cellStyle name="Normal 6 7 2 5 4" xfId="7148" xr:uid="{56117A3F-DC2E-4A94-B5B9-09AF1416203B}"/>
    <cellStyle name="Normal 6 7 2 5 4 2" xfId="21019" xr:uid="{017C4B7D-1C5D-44DC-871A-7DCA9B578424}"/>
    <cellStyle name="Normal 6 7 2 5 5" xfId="8662" xr:uid="{0465E21A-D6C4-4632-9C26-215604FBDF22}"/>
    <cellStyle name="Normal 6 7 2 5 5 2" xfId="22527" xr:uid="{C6E7EE0D-3F30-46B0-B44A-DD45CF3F7176}"/>
    <cellStyle name="Normal 6 7 2 5 6" xfId="12282" xr:uid="{E7EB4E60-18BA-4E5C-A692-70332E633E00}"/>
    <cellStyle name="Normal 6 7 2 5 6 2" xfId="26146" xr:uid="{F097B26C-4924-4484-8982-5F4F7284694D}"/>
    <cellStyle name="Normal 6 7 2 5 7" xfId="14027" xr:uid="{A5EB5E70-E215-47D9-B09A-AAB4E26C14BD}"/>
    <cellStyle name="Normal 6 7 2 5 7 2" xfId="27891" xr:uid="{2D9A5088-C9E9-44D1-A152-294258276963}"/>
    <cellStyle name="Normal 6 7 2 5 8" xfId="15575" xr:uid="{A400160E-4425-4374-91B5-2F53E8AC4184}"/>
    <cellStyle name="Normal 6 7 2 6" xfId="2010" xr:uid="{76023566-64D4-4182-9374-16AE8EFECF1E}"/>
    <cellStyle name="Normal 6 7 2 6 2" xfId="3730" xr:uid="{A6EF7BE0-2B6A-4F8B-B18D-1FAB7F437D35}"/>
    <cellStyle name="Normal 6 7 2 6 2 2" xfId="17764" xr:uid="{C325C35F-EB65-4FB4-925D-DE824DC95C15}"/>
    <cellStyle name="Normal 6 7 2 6 3" xfId="7656" xr:uid="{F344B523-C96B-4CF3-9A9E-F48D876416F3}"/>
    <cellStyle name="Normal 6 7 2 6 3 2" xfId="21525" xr:uid="{28A4DCC7-3D0C-45FC-BD7C-649CDC74E24F}"/>
    <cellStyle name="Normal 6 7 2 6 4" xfId="9174" xr:uid="{B4A4B07E-CFE2-4C79-9A30-2AF6CAB4758F}"/>
    <cellStyle name="Normal 6 7 2 6 4 2" xfId="23039" xr:uid="{1CCB0794-12A7-4A81-A208-2FD70599FBD1}"/>
    <cellStyle name="Normal 6 7 2 6 5" xfId="12788" xr:uid="{FAEFB6BC-C0DD-4431-A434-35004BDC6CB8}"/>
    <cellStyle name="Normal 6 7 2 6 5 2" xfId="26652" xr:uid="{57B3EF90-8D8F-441D-8449-C1FB2CF4372C}"/>
    <cellStyle name="Normal 6 7 2 6 6" xfId="14533" xr:uid="{C603BEDD-A803-4128-9DA9-E6D149C2C1C5}"/>
    <cellStyle name="Normal 6 7 2 6 6 2" xfId="28397" xr:uid="{4A27BEE1-74A6-4B59-BC39-EB5D7CDF0EE1}"/>
    <cellStyle name="Normal 6 7 2 6 7" xfId="16081" xr:uid="{6C2E2289-8DFE-42C7-9728-99D049674A23}"/>
    <cellStyle name="Normal 6 7 2 7" xfId="4726" xr:uid="{7B74F985-A26C-4C8A-A4CA-661D013796B5}"/>
    <cellStyle name="Normal 6 7 2 7 2" xfId="10172" xr:uid="{6864DF30-9AA5-4E65-B0D7-781887CC27F1}"/>
    <cellStyle name="Normal 6 7 2 7 2 2" xfId="24037" xr:uid="{DA95F8CE-B3AE-4EEA-B6DE-D9183C11F00D}"/>
    <cellStyle name="Normal 6 7 2 7 3" xfId="18760" xr:uid="{5423E120-8AEE-46BF-AD7D-F0CFFE26475E}"/>
    <cellStyle name="Normal 6 7 2 8" xfId="5200" xr:uid="{D1754C2F-A441-4FDC-AC00-74AD8E0D939F}"/>
    <cellStyle name="Normal 6 7 2 8 2" xfId="10674" xr:uid="{185C1FB5-0BDE-4673-930D-626FF9FCB955}"/>
    <cellStyle name="Normal 6 7 2 8 2 2" xfId="24539" xr:uid="{89D4B9AC-0F72-42A9-9F0F-903B206B857A}"/>
    <cellStyle name="Normal 6 7 2 8 3" xfId="19234" xr:uid="{71983594-5AAE-455B-A003-6080573DEE16}"/>
    <cellStyle name="Normal 6 7 2 9" xfId="5702" xr:uid="{2BE6F010-3981-4274-9EE6-B643AFA47A38}"/>
    <cellStyle name="Normal 6 7 2 9 2" xfId="11176" xr:uid="{30A9A049-B97A-4A9A-93E9-27C74916B8F4}"/>
    <cellStyle name="Normal 6 7 2 9 2 2" xfId="25041" xr:uid="{381E586E-0C58-408E-A178-7080B8554CAA}"/>
    <cellStyle name="Normal 6 7 2 9 3" xfId="19736" xr:uid="{4CFFAE4A-FA7D-4BC5-BC5E-D552CA0A254F}"/>
    <cellStyle name="Normal 6 7 3" xfId="1016" xr:uid="{F105F0A9-6E4C-404C-9026-9221F6C33A4A}"/>
    <cellStyle name="Normal 6 7 3 10" xfId="2760" xr:uid="{F759F2A9-4004-4611-BEBB-012C7838EFEF}"/>
    <cellStyle name="Normal 6 7 3 10 2" xfId="16802" xr:uid="{EFCC445F-7A5A-4D7A-8324-BD2941F46A6C}"/>
    <cellStyle name="Normal 6 7 3 11" xfId="6662" xr:uid="{3CA99D9D-F4E1-483F-B13D-A666B0DC2C64}"/>
    <cellStyle name="Normal 6 7 3 11 2" xfId="20533" xr:uid="{85CF6AA0-0590-431A-A4EE-1F2390F97C02}"/>
    <cellStyle name="Normal 6 7 3 12" xfId="8186" xr:uid="{7DB43790-D5C0-45DC-A1C5-DB88507D9B85}"/>
    <cellStyle name="Normal 6 7 3 12 2" xfId="22051" xr:uid="{55BFC3DB-0F50-48FB-8596-F036633BFDFA}"/>
    <cellStyle name="Normal 6 7 3 13" xfId="11796" xr:uid="{93AE7139-4197-435F-BB7A-79C7E799BFBF}"/>
    <cellStyle name="Normal 6 7 3 13 2" xfId="25660" xr:uid="{A4F0F2F9-E14F-445B-8CAD-C029AF347D38}"/>
    <cellStyle name="Normal 6 7 3 14" xfId="13541" xr:uid="{CDBFAC02-99DC-4FEF-BD16-FE3E389C2867}"/>
    <cellStyle name="Normal 6 7 3 14 2" xfId="27405" xr:uid="{EE8C006F-6374-409E-A74E-5F18CF9EF552}"/>
    <cellStyle name="Normal 6 7 3 15" xfId="15089" xr:uid="{062D18E3-15CD-4ED6-8939-45151D0A2C70}"/>
    <cellStyle name="Normal 6 7 3 2" xfId="1074" xr:uid="{6E426CE6-E5A8-4FC1-A00C-DC83A429FD07}"/>
    <cellStyle name="Normal 6 7 3 2 10" xfId="6720" xr:uid="{6809AED7-F4A4-4394-BF88-5C4ECE5D079B}"/>
    <cellStyle name="Normal 6 7 3 2 10 2" xfId="20591" xr:uid="{E1CB0FFD-0BB6-4600-AE2C-C7391DD255D2}"/>
    <cellStyle name="Normal 6 7 3 2 11" xfId="8244" xr:uid="{34FF3518-AC7E-469F-8071-E566AFDF4A4D}"/>
    <cellStyle name="Normal 6 7 3 2 11 2" xfId="22109" xr:uid="{F9D96EEA-0C58-4616-8E08-E4ADAD33301A}"/>
    <cellStyle name="Normal 6 7 3 2 12" xfId="11854" xr:uid="{F84604A9-76D3-4D8F-BCDB-95D74F95B929}"/>
    <cellStyle name="Normal 6 7 3 2 12 2" xfId="25718" xr:uid="{9F7A8D22-AB5C-4653-84E6-1192ABC04ED2}"/>
    <cellStyle name="Normal 6 7 3 2 13" xfId="13599" xr:uid="{65A1360B-36EA-453C-9F48-5A4027373D6F}"/>
    <cellStyle name="Normal 6 7 3 2 13 2" xfId="27463" xr:uid="{66082952-F53B-47D6-8C67-3DC458369ED5}"/>
    <cellStyle name="Normal 6 7 3 2 14" xfId="15147" xr:uid="{92325255-847B-48C4-8102-CC41148BE6CA}"/>
    <cellStyle name="Normal 6 7 3 2 2" xfId="1198" xr:uid="{95C3F69F-345E-4A3D-A01A-EA21C7A3E971}"/>
    <cellStyle name="Normal 6 7 3 2 2 10" xfId="8368" xr:uid="{C34FD394-6FB4-43AF-AE30-78F8E277608C}"/>
    <cellStyle name="Normal 6 7 3 2 2 10 2" xfId="22233" xr:uid="{591C2B91-713F-4C7A-8887-4AFF02BDB794}"/>
    <cellStyle name="Normal 6 7 3 2 2 11" xfId="11978" xr:uid="{153DE7B1-DF4C-498B-B09F-C2C61CCF7963}"/>
    <cellStyle name="Normal 6 7 3 2 2 11 2" xfId="25842" xr:uid="{EB3424F7-0C18-47D8-8B07-E04A0A158E13}"/>
    <cellStyle name="Normal 6 7 3 2 2 12" xfId="13723" xr:uid="{0243FB87-CAF4-4B2F-B7E4-063E7D8078E1}"/>
    <cellStyle name="Normal 6 7 3 2 2 12 2" xfId="27587" xr:uid="{513A8483-A4D9-4038-A0F4-899D8FF3FF18}"/>
    <cellStyle name="Normal 6 7 3 2 2 13" xfId="15271" xr:uid="{2BC9633D-DF2D-4AC4-BC00-6B7B35E5CB44}"/>
    <cellStyle name="Normal 6 7 3 2 2 2" xfId="1446" xr:uid="{38B4B757-9C3D-4C79-9240-647B3859CB62}"/>
    <cellStyle name="Normal 6 7 3 2 2 2 10" xfId="12226" xr:uid="{5B1EFBCE-51D4-4D81-9FE0-0D4627C9E7C3}"/>
    <cellStyle name="Normal 6 7 3 2 2 2 10 2" xfId="26090" xr:uid="{56044721-2CD4-4298-AF03-C3728B553CCF}"/>
    <cellStyle name="Normal 6 7 3 2 2 2 11" xfId="13971" xr:uid="{4AD057A5-7624-45EE-AC8C-E28F4D12BF1A}"/>
    <cellStyle name="Normal 6 7 3 2 2 2 11 2" xfId="27835" xr:uid="{9C2C4FC5-A532-4311-A7A7-C919690AD4E7}"/>
    <cellStyle name="Normal 6 7 3 2 2 2 12" xfId="15519" xr:uid="{8BF21292-FA84-48A0-AB63-A49DCDD652D5}"/>
    <cellStyle name="Normal 6 7 3 2 2 2 2" xfId="1952" xr:uid="{6F7C787B-15C5-49A4-8A8B-3C8259E96FED}"/>
    <cellStyle name="Normal 6 7 3 2 2 2 2 2" xfId="4674" xr:uid="{8B810267-599C-4E81-889B-B8DC9FF399A7}"/>
    <cellStyle name="Normal 6 7 3 2 2 2 2 2 2" xfId="10120" xr:uid="{9E62F834-65E3-4127-8AE7-D7BA8FADD245}"/>
    <cellStyle name="Normal 6 7 3 2 2 2 2 2 2 2" xfId="23985" xr:uid="{3C88BC69-D4D3-4518-B10B-B7E8B18BC077}"/>
    <cellStyle name="Normal 6 7 3 2 2 2 2 2 3" xfId="18708" xr:uid="{436A8BE1-8AFB-4A12-9994-9CD109B4A4DD}"/>
    <cellStyle name="Normal 6 7 3 2 2 2 2 3" xfId="3664" xr:uid="{973FEF83-7CAA-44A5-AA68-BE29E11BE8F3}"/>
    <cellStyle name="Normal 6 7 3 2 2 2 2 3 2" xfId="17706" xr:uid="{8EDA52CC-BE44-46E0-B253-A0B3A980B21D}"/>
    <cellStyle name="Normal 6 7 3 2 2 2 2 4" xfId="7598" xr:uid="{7C66D1FD-B65B-4ED7-9696-454A60B92059}"/>
    <cellStyle name="Normal 6 7 3 2 2 2 2 4 2" xfId="21469" xr:uid="{719149F8-F50A-4D64-8D0D-B7889776132E}"/>
    <cellStyle name="Normal 6 7 3 2 2 2 2 5" xfId="9112" xr:uid="{F1E79EEF-4064-4148-A71A-392BB963B408}"/>
    <cellStyle name="Normal 6 7 3 2 2 2 2 5 2" xfId="22977" xr:uid="{4AAA00C3-2CB6-4EED-801E-A3D9D3EE4858}"/>
    <cellStyle name="Normal 6 7 3 2 2 2 2 6" xfId="12732" xr:uid="{1EB0F711-7912-4361-B417-280DC9B34994}"/>
    <cellStyle name="Normal 6 7 3 2 2 2 2 6 2" xfId="26596" xr:uid="{31C34B8C-1F05-4649-97D3-EF633DDB99F1}"/>
    <cellStyle name="Normal 6 7 3 2 2 2 2 7" xfId="14477" xr:uid="{F6A9DBDC-BD04-4256-9259-10B5EDDE7C19}"/>
    <cellStyle name="Normal 6 7 3 2 2 2 2 7 2" xfId="28341" xr:uid="{A05530FC-9CDE-41C5-889E-F9D1FA09142D}"/>
    <cellStyle name="Normal 6 7 3 2 2 2 2 8" xfId="16025" xr:uid="{F4D388B2-8B89-4C4D-A7A2-C99ABF0A29B5}"/>
    <cellStyle name="Normal 6 7 3 2 2 2 3" xfId="2460" xr:uid="{F0FA7AC4-802F-4205-97F5-725148E0A678}"/>
    <cellStyle name="Normal 6 7 3 2 2 2 3 2" xfId="4180" xr:uid="{113905DD-0E15-4DE0-9334-A6E63211572C}"/>
    <cellStyle name="Normal 6 7 3 2 2 2 3 2 2" xfId="18214" xr:uid="{E5818241-78ED-4737-8AB4-CF86BC204198}"/>
    <cellStyle name="Normal 6 7 3 2 2 2 3 3" xfId="8106" xr:uid="{08ED9F09-769C-47E4-B949-05E0ED33B7EC}"/>
    <cellStyle name="Normal 6 7 3 2 2 2 3 3 2" xfId="21975" xr:uid="{2048D782-59A5-4CB1-A4B0-5C843541D6AF}"/>
    <cellStyle name="Normal 6 7 3 2 2 2 3 4" xfId="9624" xr:uid="{9D756083-4745-4CF8-9074-767F0334E9A1}"/>
    <cellStyle name="Normal 6 7 3 2 2 2 3 4 2" xfId="23489" xr:uid="{721E0B58-FEC0-43B2-BE21-9AF117A35141}"/>
    <cellStyle name="Normal 6 7 3 2 2 2 3 5" xfId="13238" xr:uid="{0E701D9E-D7D5-4823-98C0-DADC91576D76}"/>
    <cellStyle name="Normal 6 7 3 2 2 2 3 5 2" xfId="27102" xr:uid="{1FBDB588-3946-4F2F-95DF-B4A5E0E70696}"/>
    <cellStyle name="Normal 6 7 3 2 2 2 3 6" xfId="14983" xr:uid="{53297552-33BE-4285-914D-4FCD6C457EC6}"/>
    <cellStyle name="Normal 6 7 3 2 2 2 3 6 2" xfId="28847" xr:uid="{7E1B1E43-1B20-4982-A420-C7B95F78903D}"/>
    <cellStyle name="Normal 6 7 3 2 2 2 3 7" xfId="16531" xr:uid="{556DD6B2-BF87-41A5-BE01-BD74D10663F9}"/>
    <cellStyle name="Normal 6 7 3 2 2 2 4" xfId="5152" xr:uid="{1CC84450-C2B7-474D-A1A5-602EEFB8D164}"/>
    <cellStyle name="Normal 6 7 3 2 2 2 4 2" xfId="10622" xr:uid="{F6FC0B53-1333-4CD4-8A1C-431678E6F75D}"/>
    <cellStyle name="Normal 6 7 3 2 2 2 4 2 2" xfId="24487" xr:uid="{294AFE99-DC91-4602-897E-DECCA586CA24}"/>
    <cellStyle name="Normal 6 7 3 2 2 2 4 3" xfId="19186" xr:uid="{880C9150-EDB1-4214-BAAA-5AA45BF727FD}"/>
    <cellStyle name="Normal 6 7 3 2 2 2 5" xfId="5650" xr:uid="{F9C3C717-F05B-4823-A5AD-D61EE53B730A}"/>
    <cellStyle name="Normal 6 7 3 2 2 2 5 2" xfId="11124" xr:uid="{40782BDC-4330-42F6-85DC-131D80B5CF35}"/>
    <cellStyle name="Normal 6 7 3 2 2 2 5 2 2" xfId="24989" xr:uid="{83182AE9-6565-4963-B780-6C27CDDC6828}"/>
    <cellStyle name="Normal 6 7 3 2 2 2 5 3" xfId="19684" xr:uid="{06EFF960-4BCC-4C4A-9170-F3BA5A97773B}"/>
    <cellStyle name="Normal 6 7 3 2 2 2 6" xfId="6152" xr:uid="{3BDD2A8F-2438-410C-A57B-18B075C62D69}"/>
    <cellStyle name="Normal 6 7 3 2 2 2 6 2" xfId="11626" xr:uid="{62DDF8C2-C710-4907-9978-4CA574532B8C}"/>
    <cellStyle name="Normal 6 7 3 2 2 2 6 2 2" xfId="25491" xr:uid="{CF50F949-580F-48F1-AA43-40F9A1B0BDE3}"/>
    <cellStyle name="Normal 6 7 3 2 2 2 6 3" xfId="20186" xr:uid="{B078E75F-4B66-4891-8DC8-3BCEE0D5A851}"/>
    <cellStyle name="Normal 6 7 3 2 2 2 7" xfId="3170" xr:uid="{D2871610-7C4F-48EA-AF36-8DE35A3B5DCD}"/>
    <cellStyle name="Normal 6 7 3 2 2 2 7 2" xfId="17212" xr:uid="{DB8CEBBA-B62B-4F7B-A1FC-7CC2A3719365}"/>
    <cellStyle name="Normal 6 7 3 2 2 2 8" xfId="7092" xr:uid="{C0620FD8-56ED-4BF4-B454-345D1CB79438}"/>
    <cellStyle name="Normal 6 7 3 2 2 2 8 2" xfId="20963" xr:uid="{E3FC763D-3AB8-4099-A3D6-1D2E84745040}"/>
    <cellStyle name="Normal 6 7 3 2 2 2 9" xfId="8616" xr:uid="{DD4B596E-5F27-4E90-9EA0-2AF3EBDADD03}"/>
    <cellStyle name="Normal 6 7 3 2 2 2 9 2" xfId="22481" xr:uid="{FB87ECBB-CE47-4ED4-8E2F-AB5F99596B62}"/>
    <cellStyle name="Normal 6 7 3 2 2 3" xfId="1704" xr:uid="{A5DA561C-17F9-4CB7-9A67-358D01955D38}"/>
    <cellStyle name="Normal 6 7 3 2 2 3 2" xfId="4426" xr:uid="{F368E626-FB0A-46BD-A3E6-75F49CF668F0}"/>
    <cellStyle name="Normal 6 7 3 2 2 3 2 2" xfId="9872" xr:uid="{E85421DA-68F9-4D18-BE1B-E4C59153174E}"/>
    <cellStyle name="Normal 6 7 3 2 2 3 2 2 2" xfId="23737" xr:uid="{D30FD2BF-A727-46D3-B2B9-B1859741CB7C}"/>
    <cellStyle name="Normal 6 7 3 2 2 3 2 3" xfId="18460" xr:uid="{9BB62AA4-480C-4908-9BFA-99A5903ED0A3}"/>
    <cellStyle name="Normal 6 7 3 2 2 3 3" xfId="3416" xr:uid="{F00F67A8-ABB9-4C40-A517-C4681CAE040D}"/>
    <cellStyle name="Normal 6 7 3 2 2 3 3 2" xfId="17458" xr:uid="{9DD98463-5215-4FDB-87FA-9798ED1A6C23}"/>
    <cellStyle name="Normal 6 7 3 2 2 3 4" xfId="7350" xr:uid="{D088EA50-BB3E-4229-8E3E-30A74FF99D55}"/>
    <cellStyle name="Normal 6 7 3 2 2 3 4 2" xfId="21221" xr:uid="{0422F26F-9DD8-431D-B8E8-4F2060F7FCA1}"/>
    <cellStyle name="Normal 6 7 3 2 2 3 5" xfId="8864" xr:uid="{68AFFACB-106E-400B-93A9-5D1CD9D4CE10}"/>
    <cellStyle name="Normal 6 7 3 2 2 3 5 2" xfId="22729" xr:uid="{28E4A1BD-A918-4206-9A4B-94554F740E7E}"/>
    <cellStyle name="Normal 6 7 3 2 2 3 6" xfId="12484" xr:uid="{468A27D1-9ADC-4EFF-8B5D-D8621F5E77B9}"/>
    <cellStyle name="Normal 6 7 3 2 2 3 6 2" xfId="26348" xr:uid="{F9AF4695-4230-41A0-8A99-9FF5BFD21B9E}"/>
    <cellStyle name="Normal 6 7 3 2 2 3 7" xfId="14229" xr:uid="{20C5EA2F-6273-4DB6-8E27-29B0F944E146}"/>
    <cellStyle name="Normal 6 7 3 2 2 3 7 2" xfId="28093" xr:uid="{3280B284-93C3-448A-AD5F-F7FAB59C29CF}"/>
    <cellStyle name="Normal 6 7 3 2 2 3 8" xfId="15777" xr:uid="{6B7F4248-798E-4779-A8AA-7404DF5CF1C4}"/>
    <cellStyle name="Normal 6 7 3 2 2 4" xfId="2212" xr:uid="{5A275765-D631-47F6-8EDA-B2B57E57236B}"/>
    <cellStyle name="Normal 6 7 3 2 2 4 2" xfId="3932" xr:uid="{0BE29606-F4E4-4F84-A727-41E02AB59DFD}"/>
    <cellStyle name="Normal 6 7 3 2 2 4 2 2" xfId="17966" xr:uid="{AB684BAA-79AF-477E-8ACE-0FA243C9E5FE}"/>
    <cellStyle name="Normal 6 7 3 2 2 4 3" xfId="7858" xr:uid="{B33E140A-0CA7-4FD4-9279-C9F93843DB59}"/>
    <cellStyle name="Normal 6 7 3 2 2 4 3 2" xfId="21727" xr:uid="{4F25565E-AE9C-43C1-80AA-C3DFD04AE991}"/>
    <cellStyle name="Normal 6 7 3 2 2 4 4" xfId="9376" xr:uid="{223EBB92-6672-44C9-A067-660CEE8E976A}"/>
    <cellStyle name="Normal 6 7 3 2 2 4 4 2" xfId="23241" xr:uid="{43A74078-3796-42F9-97B3-4D7C3F056005}"/>
    <cellStyle name="Normal 6 7 3 2 2 4 5" xfId="12990" xr:uid="{DCDBBB5B-9B75-4B4E-A6FA-8EBE4D277543}"/>
    <cellStyle name="Normal 6 7 3 2 2 4 5 2" xfId="26854" xr:uid="{D7B4A136-E5DE-44F2-91C7-A74A33B95AB7}"/>
    <cellStyle name="Normal 6 7 3 2 2 4 6" xfId="14735" xr:uid="{73AE01A9-747E-4696-BE89-438F190D0DEA}"/>
    <cellStyle name="Normal 6 7 3 2 2 4 6 2" xfId="28599" xr:uid="{5B60E09E-AA36-40A8-B616-D4C74835EA3B}"/>
    <cellStyle name="Normal 6 7 3 2 2 4 7" xfId="16283" xr:uid="{0A477B3F-514D-4220-B7C3-C17A9C549F7E}"/>
    <cellStyle name="Normal 6 7 3 2 2 5" xfId="4912" xr:uid="{4E2EC8A9-6021-44F7-81CB-FE20428A3CEF}"/>
    <cellStyle name="Normal 6 7 3 2 2 5 2" xfId="10374" xr:uid="{FFFDDEE3-74D8-4EEB-8E4F-9F7CA8799AAA}"/>
    <cellStyle name="Normal 6 7 3 2 2 5 2 2" xfId="24239" xr:uid="{D158356C-0BAD-410C-AE09-FA33AEE29E97}"/>
    <cellStyle name="Normal 6 7 3 2 2 5 3" xfId="18946" xr:uid="{BD89D7A6-F1AC-4A61-85FF-B0B61FB5488C}"/>
    <cellStyle name="Normal 6 7 3 2 2 6" xfId="5402" xr:uid="{92CBAD8B-9760-46B3-9A59-7A54F613A460}"/>
    <cellStyle name="Normal 6 7 3 2 2 6 2" xfId="10876" xr:uid="{753B99B1-2980-4FBF-83D2-926FF606D9F7}"/>
    <cellStyle name="Normal 6 7 3 2 2 6 2 2" xfId="24741" xr:uid="{4F145C25-760E-4CD9-8ADC-A1D5FDC02DE2}"/>
    <cellStyle name="Normal 6 7 3 2 2 6 3" xfId="19436" xr:uid="{D557E556-64B7-44C2-8176-381F056F4B8E}"/>
    <cellStyle name="Normal 6 7 3 2 2 7" xfId="5904" xr:uid="{066494CE-CEAF-480A-A914-21ADA2D38B75}"/>
    <cellStyle name="Normal 6 7 3 2 2 7 2" xfId="11378" xr:uid="{C74B3B1F-7C9D-47C8-B561-CEC89A3255FF}"/>
    <cellStyle name="Normal 6 7 3 2 2 7 2 2" xfId="25243" xr:uid="{69A05E77-C977-4026-94F6-538A80C34F5C}"/>
    <cellStyle name="Normal 6 7 3 2 2 7 3" xfId="19938" xr:uid="{E6458A3B-532F-47E6-AD5E-5CDD16775C1D}"/>
    <cellStyle name="Normal 6 7 3 2 2 8" xfId="2928" xr:uid="{9CD24BC6-2BE8-45F6-8C99-31BACCC3D9E1}"/>
    <cellStyle name="Normal 6 7 3 2 2 8 2" xfId="16970" xr:uid="{747FC7A4-C525-4627-B54E-CAC8C80305B4}"/>
    <cellStyle name="Normal 6 7 3 2 2 9" xfId="6844" xr:uid="{67E9D9FD-762E-4E30-BA68-5235CD5DB620}"/>
    <cellStyle name="Normal 6 7 3 2 2 9 2" xfId="20715" xr:uid="{CB479930-1476-442F-B983-F04AA04599D7}"/>
    <cellStyle name="Normal 6 7 3 2 3" xfId="1322" xr:uid="{00EB4163-AC09-425F-9D76-C73B6AFCBEF1}"/>
    <cellStyle name="Normal 6 7 3 2 3 10" xfId="12102" xr:uid="{5F46FB1A-C990-4AB6-8708-0EF41FB3DB2A}"/>
    <cellStyle name="Normal 6 7 3 2 3 10 2" xfId="25966" xr:uid="{20CCA8B1-C8A6-44F3-8264-16391832B959}"/>
    <cellStyle name="Normal 6 7 3 2 3 11" xfId="13847" xr:uid="{5A79B8FC-F0B8-443E-B6F1-770DC8346476}"/>
    <cellStyle name="Normal 6 7 3 2 3 11 2" xfId="27711" xr:uid="{C4A35F91-71F0-4370-ADC3-D431586CB8CF}"/>
    <cellStyle name="Normal 6 7 3 2 3 12" xfId="15395" xr:uid="{33376DEC-BB13-47EE-96AE-335DBA88558D}"/>
    <cellStyle name="Normal 6 7 3 2 3 2" xfId="1828" xr:uid="{F07B0B33-91CA-43CA-AE0B-5ACD88BFC8B7}"/>
    <cellStyle name="Normal 6 7 3 2 3 2 2" xfId="4550" xr:uid="{3FAAB8E0-44B0-4451-A47B-9F913B7F1B92}"/>
    <cellStyle name="Normal 6 7 3 2 3 2 2 2" xfId="9996" xr:uid="{D7FBE05C-4384-4614-9878-661C0F51DFF4}"/>
    <cellStyle name="Normal 6 7 3 2 3 2 2 2 2" xfId="23861" xr:uid="{DF62CE7E-BE9B-46C3-B2AB-1699F8F5D4A5}"/>
    <cellStyle name="Normal 6 7 3 2 3 2 2 3" xfId="18584" xr:uid="{7FB6B79D-90C5-422C-A0C5-D62192F86BB0}"/>
    <cellStyle name="Normal 6 7 3 2 3 2 3" xfId="3540" xr:uid="{30436243-1935-4352-B89E-3C6869B5A244}"/>
    <cellStyle name="Normal 6 7 3 2 3 2 3 2" xfId="17582" xr:uid="{90F63912-2265-43EA-AD9A-95003A2CABAF}"/>
    <cellStyle name="Normal 6 7 3 2 3 2 4" xfId="7474" xr:uid="{EECA1F50-8B7C-4CBC-8F30-74D945DC561F}"/>
    <cellStyle name="Normal 6 7 3 2 3 2 4 2" xfId="21345" xr:uid="{9E35DAFE-39F3-4C95-88A7-E886BC6827A0}"/>
    <cellStyle name="Normal 6 7 3 2 3 2 5" xfId="8988" xr:uid="{B174399E-6EE7-40EF-8D80-E085DED86F6B}"/>
    <cellStyle name="Normal 6 7 3 2 3 2 5 2" xfId="22853" xr:uid="{23EA9130-292C-4343-8D3E-C654C8A2CCCE}"/>
    <cellStyle name="Normal 6 7 3 2 3 2 6" xfId="12608" xr:uid="{649BDDD8-DDA3-4C5F-9E9E-998125CCB20D}"/>
    <cellStyle name="Normal 6 7 3 2 3 2 6 2" xfId="26472" xr:uid="{C3F05140-E9EC-4CE4-A9E3-E15FB54868E7}"/>
    <cellStyle name="Normal 6 7 3 2 3 2 7" xfId="14353" xr:uid="{624CB0FC-7D2D-44B8-86B9-1D58D3FDD2F7}"/>
    <cellStyle name="Normal 6 7 3 2 3 2 7 2" xfId="28217" xr:uid="{E99DC463-39B1-4BDE-B7F6-F0C18B73C019}"/>
    <cellStyle name="Normal 6 7 3 2 3 2 8" xfId="15901" xr:uid="{97CFFDF7-8B2A-437B-A3E7-42ADCD665B59}"/>
    <cellStyle name="Normal 6 7 3 2 3 3" xfId="2336" xr:uid="{1EC27ACC-1DE5-462C-B439-1D57325F3089}"/>
    <cellStyle name="Normal 6 7 3 2 3 3 2" xfId="4056" xr:uid="{63AD6EBE-A9A6-4FE4-AC12-7200EB25AC4A}"/>
    <cellStyle name="Normal 6 7 3 2 3 3 2 2" xfId="18090" xr:uid="{0A7A40CD-A9B4-4FDE-8BD9-11C8D97818B9}"/>
    <cellStyle name="Normal 6 7 3 2 3 3 3" xfId="7982" xr:uid="{B5DF579F-358E-4B67-987F-9C72242FD745}"/>
    <cellStyle name="Normal 6 7 3 2 3 3 3 2" xfId="21851" xr:uid="{ED7C8B5F-455E-415E-B023-D8912470C271}"/>
    <cellStyle name="Normal 6 7 3 2 3 3 4" xfId="9500" xr:uid="{BB07FE36-2F0A-4722-B63F-764AF6F09282}"/>
    <cellStyle name="Normal 6 7 3 2 3 3 4 2" xfId="23365" xr:uid="{EEF3C227-C5C7-41DF-A43A-81C8C05E4BAC}"/>
    <cellStyle name="Normal 6 7 3 2 3 3 5" xfId="13114" xr:uid="{FE018C77-6973-4E7B-82AD-5205E0D2ADA1}"/>
    <cellStyle name="Normal 6 7 3 2 3 3 5 2" xfId="26978" xr:uid="{3D04DEA5-B5C6-4ABC-85F1-A264DDCEA408}"/>
    <cellStyle name="Normal 6 7 3 2 3 3 6" xfId="14859" xr:uid="{77A65424-D2FC-4982-80FE-3908D6D47EFA}"/>
    <cellStyle name="Normal 6 7 3 2 3 3 6 2" xfId="28723" xr:uid="{CD459C94-6326-4A81-9A10-B9CAB65E919B}"/>
    <cellStyle name="Normal 6 7 3 2 3 3 7" xfId="16407" xr:uid="{31616357-43D7-4833-B7F3-D5C7A7D3F427}"/>
    <cellStyle name="Normal 6 7 3 2 3 4" xfId="5028" xr:uid="{5ECCBA95-ADF7-44C4-8BF4-765D15583435}"/>
    <cellStyle name="Normal 6 7 3 2 3 4 2" xfId="10498" xr:uid="{A5A2B44A-3B7A-440C-A9CA-2C65D43D35BD}"/>
    <cellStyle name="Normal 6 7 3 2 3 4 2 2" xfId="24363" xr:uid="{EA129ABF-284B-4A42-A0FC-C100435B82CA}"/>
    <cellStyle name="Normal 6 7 3 2 3 4 3" xfId="19062" xr:uid="{B0C48E05-6F1C-498A-8120-E2253D6D792F}"/>
    <cellStyle name="Normal 6 7 3 2 3 5" xfId="5526" xr:uid="{FE9223ED-9B67-4102-9F4D-EF0A2F0B17E0}"/>
    <cellStyle name="Normal 6 7 3 2 3 5 2" xfId="11000" xr:uid="{D0BE99D4-42C2-4586-8091-AD079EADB487}"/>
    <cellStyle name="Normal 6 7 3 2 3 5 2 2" xfId="24865" xr:uid="{751F30BC-C3E0-4AEE-A817-BCA6228C1DFA}"/>
    <cellStyle name="Normal 6 7 3 2 3 5 3" xfId="19560" xr:uid="{8CB200C3-4AE7-45C6-A18E-0375E7D66FAF}"/>
    <cellStyle name="Normal 6 7 3 2 3 6" xfId="6028" xr:uid="{1D8ACF33-512F-410A-9D25-DCF90E2AC639}"/>
    <cellStyle name="Normal 6 7 3 2 3 6 2" xfId="11502" xr:uid="{7451D39D-8925-4714-8564-1F5763F10BBF}"/>
    <cellStyle name="Normal 6 7 3 2 3 6 2 2" xfId="25367" xr:uid="{D663BE2A-E425-4B13-A91C-A732756B292E}"/>
    <cellStyle name="Normal 6 7 3 2 3 6 3" xfId="20062" xr:uid="{0293D522-A20D-4287-8D1F-FC859A7D937A}"/>
    <cellStyle name="Normal 6 7 3 2 3 7" xfId="3046" xr:uid="{8020A48A-1C3C-4277-96E3-740153DF46B6}"/>
    <cellStyle name="Normal 6 7 3 2 3 7 2" xfId="17088" xr:uid="{0C9FCA8A-B6E1-4145-8267-88B7B91E6FE3}"/>
    <cellStyle name="Normal 6 7 3 2 3 8" xfId="6968" xr:uid="{4A051022-35C1-4D93-AF65-2F3A33D1CC1D}"/>
    <cellStyle name="Normal 6 7 3 2 3 8 2" xfId="20839" xr:uid="{5426D82A-99D8-438A-8681-6D07E6E6C674}"/>
    <cellStyle name="Normal 6 7 3 2 3 9" xfId="8492" xr:uid="{FEAE9121-07C2-49B1-96F2-8D01673E2DBE}"/>
    <cellStyle name="Normal 6 7 3 2 3 9 2" xfId="22357" xr:uid="{A97B2BA9-E4F8-470C-9617-F0DC2CF2A59F}"/>
    <cellStyle name="Normal 6 7 3 2 4" xfId="1580" xr:uid="{23A84CE0-A5B4-41A1-B7FF-43881DD20222}"/>
    <cellStyle name="Normal 6 7 3 2 4 2" xfId="4302" xr:uid="{E7675188-43B5-4230-ACF0-E898BA804D22}"/>
    <cellStyle name="Normal 6 7 3 2 4 2 2" xfId="9748" xr:uid="{2FC80254-A255-45BD-8D86-62622DC0E69E}"/>
    <cellStyle name="Normal 6 7 3 2 4 2 2 2" xfId="23613" xr:uid="{6B82497C-2799-42BD-8F6B-8D3A4F536576}"/>
    <cellStyle name="Normal 6 7 3 2 4 2 3" xfId="18336" xr:uid="{4BB23AEE-4892-49FB-A62B-32AEB1445685}"/>
    <cellStyle name="Normal 6 7 3 2 4 3" xfId="3292" xr:uid="{EDFC4A96-E67D-44F9-9603-9BD36B3FD6B3}"/>
    <cellStyle name="Normal 6 7 3 2 4 3 2" xfId="17334" xr:uid="{C221993D-30A3-4CED-A2A2-8BDBA6D818DF}"/>
    <cellStyle name="Normal 6 7 3 2 4 4" xfId="7226" xr:uid="{69B8E31A-3FBE-4941-BE80-3265B09AF641}"/>
    <cellStyle name="Normal 6 7 3 2 4 4 2" xfId="21097" xr:uid="{3B3FDE10-D710-4E0C-A5F0-DAA6345C4A3B}"/>
    <cellStyle name="Normal 6 7 3 2 4 5" xfId="8740" xr:uid="{C06DE7BF-5852-43B6-9EB1-F04D78A4DECF}"/>
    <cellStyle name="Normal 6 7 3 2 4 5 2" xfId="22605" xr:uid="{8463DE1C-393B-446B-8309-6FBCE3375215}"/>
    <cellStyle name="Normal 6 7 3 2 4 6" xfId="12360" xr:uid="{8B0D24D9-DCA9-4053-8360-AB89C3BDA5D7}"/>
    <cellStyle name="Normal 6 7 3 2 4 6 2" xfId="26224" xr:uid="{22970C08-4230-475C-9241-E71E18955567}"/>
    <cellStyle name="Normal 6 7 3 2 4 7" xfId="14105" xr:uid="{6D825A87-5166-4A32-B554-FE9F58C986B4}"/>
    <cellStyle name="Normal 6 7 3 2 4 7 2" xfId="27969" xr:uid="{439DA701-4F85-4257-BB95-791E38417507}"/>
    <cellStyle name="Normal 6 7 3 2 4 8" xfId="15653" xr:uid="{D10B53F1-8F64-44D0-8042-A31D9653E255}"/>
    <cellStyle name="Normal 6 7 3 2 5" xfId="2088" xr:uid="{336CE28F-4E69-42FE-A152-799AAB8299B2}"/>
    <cellStyle name="Normal 6 7 3 2 5 2" xfId="3808" xr:uid="{2187A423-D532-46E2-8A67-C11D5036D175}"/>
    <cellStyle name="Normal 6 7 3 2 5 2 2" xfId="17842" xr:uid="{3788E83A-1CC0-414E-89FD-8637D3FEAB5A}"/>
    <cellStyle name="Normal 6 7 3 2 5 3" xfId="7734" xr:uid="{6D89E37E-2B90-4C19-B85B-6852BB850483}"/>
    <cellStyle name="Normal 6 7 3 2 5 3 2" xfId="21603" xr:uid="{4E2465B3-59F6-4B4B-B2F1-D98326C1A9EC}"/>
    <cellStyle name="Normal 6 7 3 2 5 4" xfId="9252" xr:uid="{B63BE383-6289-48F2-88FA-B846E6654E3A}"/>
    <cellStyle name="Normal 6 7 3 2 5 4 2" xfId="23117" xr:uid="{D9529FF9-2991-45AF-A853-C9933613E9A9}"/>
    <cellStyle name="Normal 6 7 3 2 5 5" xfId="12866" xr:uid="{359CC4CC-B9B2-46D6-91EE-83F2ED2BA5A5}"/>
    <cellStyle name="Normal 6 7 3 2 5 5 2" xfId="26730" xr:uid="{94586761-B0BF-490B-80C8-6862673B3478}"/>
    <cellStyle name="Normal 6 7 3 2 5 6" xfId="14611" xr:uid="{5F0BC74F-5BE0-4484-AE36-930E03A15E1E}"/>
    <cellStyle name="Normal 6 7 3 2 5 6 2" xfId="28475" xr:uid="{160B5313-8501-4871-A320-AFB0A6AE3A85}"/>
    <cellStyle name="Normal 6 7 3 2 5 7" xfId="16159" xr:uid="{054BE7EE-D8C8-4266-A4E9-72F327664651}"/>
    <cellStyle name="Normal 6 7 3 2 6" xfId="4796" xr:uid="{D7022135-7AE0-4F36-A9E8-7899E49974CC}"/>
    <cellStyle name="Normal 6 7 3 2 6 2" xfId="10250" xr:uid="{4D6CB49F-7D63-45F8-B8BA-1F8C3A16023C}"/>
    <cellStyle name="Normal 6 7 3 2 6 2 2" xfId="24115" xr:uid="{81CBF0F8-955A-4847-A063-D6937D2147FA}"/>
    <cellStyle name="Normal 6 7 3 2 6 3" xfId="18830" xr:uid="{EB86F7C0-4F3C-4AA1-B260-BAFAA75F5C13}"/>
    <cellStyle name="Normal 6 7 3 2 7" xfId="5278" xr:uid="{A9D3DAE2-8B20-468E-9BAD-69C9F696CAD4}"/>
    <cellStyle name="Normal 6 7 3 2 7 2" xfId="10752" xr:uid="{0E41364E-1694-4AF8-A6AA-7D3668ED9258}"/>
    <cellStyle name="Normal 6 7 3 2 7 2 2" xfId="24617" xr:uid="{71B6E6BF-20A0-4D32-887C-EF2314135BC6}"/>
    <cellStyle name="Normal 6 7 3 2 7 3" xfId="19312" xr:uid="{35F82D55-4156-4F00-8BAB-242059DDE143}"/>
    <cellStyle name="Normal 6 7 3 2 8" xfId="5780" xr:uid="{781C8D74-5F36-446D-8A7C-8D627A655A13}"/>
    <cellStyle name="Normal 6 7 3 2 8 2" xfId="11254" xr:uid="{42CD43B2-EDCF-430C-ADB9-4EE52140A3C2}"/>
    <cellStyle name="Normal 6 7 3 2 8 2 2" xfId="25119" xr:uid="{6D886360-F19D-4F1C-BD48-D33A62706A9D}"/>
    <cellStyle name="Normal 6 7 3 2 8 3" xfId="19814" xr:uid="{68EBCD7C-D21A-4FDD-87E3-FA85A092B600}"/>
    <cellStyle name="Normal 6 7 3 2 9" xfId="2812" xr:uid="{386FA7C1-66F2-478E-8610-6DC0FB196668}"/>
    <cellStyle name="Normal 6 7 3 2 9 2" xfId="16854" xr:uid="{6CC1EB2A-A0C8-472B-83B5-2D77F4472D00}"/>
    <cellStyle name="Normal 6 7 3 3" xfId="1140" xr:uid="{DFDA5EFA-C448-4C22-8C8C-899F57844BAE}"/>
    <cellStyle name="Normal 6 7 3 3 10" xfId="8310" xr:uid="{0CA5FEC5-58F5-43C9-BFBD-CADDC0AFF211}"/>
    <cellStyle name="Normal 6 7 3 3 10 2" xfId="22175" xr:uid="{113FBC8F-3501-490A-BD61-E34424C7F643}"/>
    <cellStyle name="Normal 6 7 3 3 11" xfId="11920" xr:uid="{ABB3E563-6BCE-4AF3-B8EE-3227EB93AD09}"/>
    <cellStyle name="Normal 6 7 3 3 11 2" xfId="25784" xr:uid="{2BBF3393-E42F-4C32-A0EF-0B8A44358E75}"/>
    <cellStyle name="Normal 6 7 3 3 12" xfId="13665" xr:uid="{C861C766-B7CA-4276-8ECC-C76878B7E271}"/>
    <cellStyle name="Normal 6 7 3 3 12 2" xfId="27529" xr:uid="{C23865FA-46DC-42BD-AAD6-4D64ED450E69}"/>
    <cellStyle name="Normal 6 7 3 3 13" xfId="15213" xr:uid="{A49AE670-B0D6-484C-A8BB-FB0BE5861081}"/>
    <cellStyle name="Normal 6 7 3 3 2" xfId="1388" xr:uid="{E390206C-CC93-485D-A49D-CAAC875A06E0}"/>
    <cellStyle name="Normal 6 7 3 3 2 10" xfId="12168" xr:uid="{E2D4E2E1-E9C2-4629-BCC5-8167E37A5350}"/>
    <cellStyle name="Normal 6 7 3 3 2 10 2" xfId="26032" xr:uid="{B4395DA3-69C7-437F-9856-FF1827EFF3FE}"/>
    <cellStyle name="Normal 6 7 3 3 2 11" xfId="13913" xr:uid="{E42C5A8F-0C7F-4F62-961E-D72432659395}"/>
    <cellStyle name="Normal 6 7 3 3 2 11 2" xfId="27777" xr:uid="{A0368A6B-846E-4180-A4FF-D0CAE9A239AD}"/>
    <cellStyle name="Normal 6 7 3 3 2 12" xfId="15461" xr:uid="{641F9624-0C7B-404E-8F72-E3D9BF5EF2AE}"/>
    <cellStyle name="Normal 6 7 3 3 2 2" xfId="1894" xr:uid="{5311D3C4-7366-4760-943E-4F673C690F99}"/>
    <cellStyle name="Normal 6 7 3 3 2 2 2" xfId="4616" xr:uid="{C58265FC-AA43-4F45-9AE7-6E608F8FB634}"/>
    <cellStyle name="Normal 6 7 3 3 2 2 2 2" xfId="10062" xr:uid="{B5975FB6-EA8A-44D3-B81A-66C4BF37D310}"/>
    <cellStyle name="Normal 6 7 3 3 2 2 2 2 2" xfId="23927" xr:uid="{18EA9C16-F211-48F2-A2C9-71BFF38FCF0C}"/>
    <cellStyle name="Normal 6 7 3 3 2 2 2 3" xfId="18650" xr:uid="{733E7A2F-4C93-4972-B6EB-16E3FD30322F}"/>
    <cellStyle name="Normal 6 7 3 3 2 2 3" xfId="3606" xr:uid="{97937A10-6C8A-4DD1-AECE-4A3F4B13C192}"/>
    <cellStyle name="Normal 6 7 3 3 2 2 3 2" xfId="17648" xr:uid="{E476ED75-BB7D-4CC4-9C5A-A632628AA3A4}"/>
    <cellStyle name="Normal 6 7 3 3 2 2 4" xfId="7540" xr:uid="{2417AB9F-9D12-423C-9605-2FC99C8178DE}"/>
    <cellStyle name="Normal 6 7 3 3 2 2 4 2" xfId="21411" xr:uid="{E684C420-2996-4D1C-8D74-B45ECAD9362E}"/>
    <cellStyle name="Normal 6 7 3 3 2 2 5" xfId="9054" xr:uid="{C1F3FB9B-0BF3-42E6-AFBC-E75013134D76}"/>
    <cellStyle name="Normal 6 7 3 3 2 2 5 2" xfId="22919" xr:uid="{BD4CD09B-950B-4BFF-8281-8DC9E23904FD}"/>
    <cellStyle name="Normal 6 7 3 3 2 2 6" xfId="12674" xr:uid="{1E21F6FD-1DAC-47EB-AA5D-168F01882000}"/>
    <cellStyle name="Normal 6 7 3 3 2 2 6 2" xfId="26538" xr:uid="{61A8BFC6-5FF3-4D0C-ACD6-8F75ED67C8AE}"/>
    <cellStyle name="Normal 6 7 3 3 2 2 7" xfId="14419" xr:uid="{F89CDCFB-D3D7-4B1B-B554-6999F1860DEA}"/>
    <cellStyle name="Normal 6 7 3 3 2 2 7 2" xfId="28283" xr:uid="{A21E2771-B681-4246-A62A-DBCE9C2C0CFC}"/>
    <cellStyle name="Normal 6 7 3 3 2 2 8" xfId="15967" xr:uid="{05488BD3-A190-43B6-B35E-B9FB8F586251}"/>
    <cellStyle name="Normal 6 7 3 3 2 3" xfId="2402" xr:uid="{CA50C7F2-171E-4D11-97A3-953CB7B4DB20}"/>
    <cellStyle name="Normal 6 7 3 3 2 3 2" xfId="4122" xr:uid="{24ECD627-A3F7-4A68-8866-F7416780E2F9}"/>
    <cellStyle name="Normal 6 7 3 3 2 3 2 2" xfId="18156" xr:uid="{576B2E03-3EF7-4801-955C-473810979ACE}"/>
    <cellStyle name="Normal 6 7 3 3 2 3 3" xfId="8048" xr:uid="{7586DB91-DD7F-4E94-BBDF-9E085AD24220}"/>
    <cellStyle name="Normal 6 7 3 3 2 3 3 2" xfId="21917" xr:uid="{24867842-4381-49E1-842A-A40DF635B443}"/>
    <cellStyle name="Normal 6 7 3 3 2 3 4" xfId="9566" xr:uid="{4E8878D6-18FA-419B-8465-00558D4680C1}"/>
    <cellStyle name="Normal 6 7 3 3 2 3 4 2" xfId="23431" xr:uid="{57A46F67-9E40-45EC-917C-32B593E15C91}"/>
    <cellStyle name="Normal 6 7 3 3 2 3 5" xfId="13180" xr:uid="{CB29AC3C-15D9-47E4-BBBA-BAB27604E4B7}"/>
    <cellStyle name="Normal 6 7 3 3 2 3 5 2" xfId="27044" xr:uid="{EC2CEDD0-CDA6-4879-89C4-3064E5AC77B5}"/>
    <cellStyle name="Normal 6 7 3 3 2 3 6" xfId="14925" xr:uid="{17535AC6-9707-4B39-B7C7-449CC645F3ED}"/>
    <cellStyle name="Normal 6 7 3 3 2 3 6 2" xfId="28789" xr:uid="{3B79B626-B4F0-421E-BBD8-DAB6E9DF616C}"/>
    <cellStyle name="Normal 6 7 3 3 2 3 7" xfId="16473" xr:uid="{E86CF7AE-75F3-47C8-B616-AE11270141FC}"/>
    <cellStyle name="Normal 6 7 3 3 2 4" xfId="5094" xr:uid="{92BE2D07-8DFE-4E19-BC45-7E2C62442CD2}"/>
    <cellStyle name="Normal 6 7 3 3 2 4 2" xfId="10564" xr:uid="{631F58DB-9020-458D-B0C4-6DF00643F7B4}"/>
    <cellStyle name="Normal 6 7 3 3 2 4 2 2" xfId="24429" xr:uid="{4E8943CA-66C9-4658-82EF-39E389142AF3}"/>
    <cellStyle name="Normal 6 7 3 3 2 4 3" xfId="19128" xr:uid="{D0AF6DBA-7792-4A08-BFB8-74E6A41789A8}"/>
    <cellStyle name="Normal 6 7 3 3 2 5" xfId="5592" xr:uid="{ADBDAD12-A6EC-4DBD-A488-AAE9FCC118F3}"/>
    <cellStyle name="Normal 6 7 3 3 2 5 2" xfId="11066" xr:uid="{2A40DB91-8E66-4286-A47D-037D1E5CB1F5}"/>
    <cellStyle name="Normal 6 7 3 3 2 5 2 2" xfId="24931" xr:uid="{2654BED5-AE8B-4430-9608-E55D5D052AC2}"/>
    <cellStyle name="Normal 6 7 3 3 2 5 3" xfId="19626" xr:uid="{F817D644-873F-4270-9760-B0542EE3305A}"/>
    <cellStyle name="Normal 6 7 3 3 2 6" xfId="6094" xr:uid="{A79E3528-FBCF-441D-A6F1-79CE75656FB7}"/>
    <cellStyle name="Normal 6 7 3 3 2 6 2" xfId="11568" xr:uid="{86A384B1-71F1-477A-B35D-1C2FC2F9DBE7}"/>
    <cellStyle name="Normal 6 7 3 3 2 6 2 2" xfId="25433" xr:uid="{B01E43B9-2681-40F7-8A75-E9B5BF3F6495}"/>
    <cellStyle name="Normal 6 7 3 3 2 6 3" xfId="20128" xr:uid="{A02559AE-32D6-4709-AFE2-DE965C0DBA19}"/>
    <cellStyle name="Normal 6 7 3 3 2 7" xfId="3112" xr:uid="{4C2F0FC8-CAEF-4BA4-8863-C85B7498E85E}"/>
    <cellStyle name="Normal 6 7 3 3 2 7 2" xfId="17154" xr:uid="{EE93A1E9-710B-4251-8A98-054422F2C5AB}"/>
    <cellStyle name="Normal 6 7 3 3 2 8" xfId="7034" xr:uid="{1ADDA39A-BD71-4972-848B-C771295F486D}"/>
    <cellStyle name="Normal 6 7 3 3 2 8 2" xfId="20905" xr:uid="{78E433F3-09DB-4D0C-9ECA-21AE4C96C5DD}"/>
    <cellStyle name="Normal 6 7 3 3 2 9" xfId="8558" xr:uid="{B3321A95-E818-45FF-B5F3-D764697F1E18}"/>
    <cellStyle name="Normal 6 7 3 3 2 9 2" xfId="22423" xr:uid="{50B1D436-1F69-44CF-9AE1-47B2ABDFA704}"/>
    <cellStyle name="Normal 6 7 3 3 3" xfId="1646" xr:uid="{83724927-2E6C-4E54-B478-D766DB1996C4}"/>
    <cellStyle name="Normal 6 7 3 3 3 2" xfId="4368" xr:uid="{DC9C4F5E-58ED-4E3C-8A6A-1BC7EAB05FC7}"/>
    <cellStyle name="Normal 6 7 3 3 3 2 2" xfId="9814" xr:uid="{4507A039-5752-4A27-BFE0-51BBF01B0896}"/>
    <cellStyle name="Normal 6 7 3 3 3 2 2 2" xfId="23679" xr:uid="{D06FC4F9-24A9-4AC4-AF73-BD53597C2024}"/>
    <cellStyle name="Normal 6 7 3 3 3 2 3" xfId="18402" xr:uid="{743B4047-B82D-4C3F-BBC1-B4CE96BE366E}"/>
    <cellStyle name="Normal 6 7 3 3 3 3" xfId="3358" xr:uid="{241D743B-5C1F-4B95-AD5F-2354F5F471EA}"/>
    <cellStyle name="Normal 6 7 3 3 3 3 2" xfId="17400" xr:uid="{1CE2AC89-3557-4059-9D34-F1E2CE6BECF3}"/>
    <cellStyle name="Normal 6 7 3 3 3 4" xfId="7292" xr:uid="{98CEA856-42F8-4DBF-A1A7-D77FC568409E}"/>
    <cellStyle name="Normal 6 7 3 3 3 4 2" xfId="21163" xr:uid="{6E1A5B72-8CF9-4167-8C7A-00BAD56E6593}"/>
    <cellStyle name="Normal 6 7 3 3 3 5" xfId="8806" xr:uid="{FDFBCE44-56DB-45A1-A17B-A7F670BBF3C0}"/>
    <cellStyle name="Normal 6 7 3 3 3 5 2" xfId="22671" xr:uid="{CCF68CF7-8E1E-47E8-BB44-3D1FA6BCEF27}"/>
    <cellStyle name="Normal 6 7 3 3 3 6" xfId="12426" xr:uid="{56331666-D8B6-4626-B2C9-EFF72FAF2AC2}"/>
    <cellStyle name="Normal 6 7 3 3 3 6 2" xfId="26290" xr:uid="{30121B3E-3508-4D53-9B5D-0EA00AF187B2}"/>
    <cellStyle name="Normal 6 7 3 3 3 7" xfId="14171" xr:uid="{8A6CBF64-98C9-43E1-97F1-4ADFC18F8A2F}"/>
    <cellStyle name="Normal 6 7 3 3 3 7 2" xfId="28035" xr:uid="{427081BC-FC7D-4996-A009-8E811818DDCD}"/>
    <cellStyle name="Normal 6 7 3 3 3 8" xfId="15719" xr:uid="{8AD5322E-E064-4D5F-973D-1A8F28F97622}"/>
    <cellStyle name="Normal 6 7 3 3 4" xfId="2154" xr:uid="{F604F46B-6414-4607-B58C-8C8B7750A36A}"/>
    <cellStyle name="Normal 6 7 3 3 4 2" xfId="3874" xr:uid="{3B4B4B80-CFB4-4380-86AB-2FACCA0AA963}"/>
    <cellStyle name="Normal 6 7 3 3 4 2 2" xfId="17908" xr:uid="{3C3D289F-8A24-47C7-99B0-E23ED4D69BC4}"/>
    <cellStyle name="Normal 6 7 3 3 4 3" xfId="7800" xr:uid="{9CFEE3CD-422A-4977-BA23-2E31FD726D41}"/>
    <cellStyle name="Normal 6 7 3 3 4 3 2" xfId="21669" xr:uid="{241C3F96-245C-4C49-944C-F65C19FB62CE}"/>
    <cellStyle name="Normal 6 7 3 3 4 4" xfId="9318" xr:uid="{89FBBC92-8143-4E9F-911B-F2DFB201705C}"/>
    <cellStyle name="Normal 6 7 3 3 4 4 2" xfId="23183" xr:uid="{E138CAC3-175C-4DF3-B592-7EC860B915E3}"/>
    <cellStyle name="Normal 6 7 3 3 4 5" xfId="12932" xr:uid="{599111C8-D1D5-4233-8513-9D7011A2F68D}"/>
    <cellStyle name="Normal 6 7 3 3 4 5 2" xfId="26796" xr:uid="{31D847CC-B1B3-4414-966C-B088CF24D889}"/>
    <cellStyle name="Normal 6 7 3 3 4 6" xfId="14677" xr:uid="{B3AAC478-5171-4D6A-8DA7-2626D5E95EF8}"/>
    <cellStyle name="Normal 6 7 3 3 4 6 2" xfId="28541" xr:uid="{22982279-6FDE-484F-97D3-C11E27B432D9}"/>
    <cellStyle name="Normal 6 7 3 3 4 7" xfId="16225" xr:uid="{8713DE6E-5DAB-47F3-B149-20EAA2CB5204}"/>
    <cellStyle name="Normal 6 7 3 3 5" xfId="4856" xr:uid="{427A2D1D-6A58-46F1-8A3B-5564BEF933BC}"/>
    <cellStyle name="Normal 6 7 3 3 5 2" xfId="10316" xr:uid="{55AA23D8-56CA-4786-98FB-9899F158C6C1}"/>
    <cellStyle name="Normal 6 7 3 3 5 2 2" xfId="24181" xr:uid="{62648A98-C4C2-4C2D-8981-CE30F02D4D59}"/>
    <cellStyle name="Normal 6 7 3 3 5 3" xfId="18890" xr:uid="{557691F3-16B9-498E-9416-81DC59C3D5E8}"/>
    <cellStyle name="Normal 6 7 3 3 6" xfId="5344" xr:uid="{D1295EA5-8C97-44E9-9680-9AAA1CCA4F24}"/>
    <cellStyle name="Normal 6 7 3 3 6 2" xfId="10818" xr:uid="{C41F5043-E512-4D35-AB8E-21AB3B84E555}"/>
    <cellStyle name="Normal 6 7 3 3 6 2 2" xfId="24683" xr:uid="{5989EBDC-F4A3-4142-BAC7-676F06073A69}"/>
    <cellStyle name="Normal 6 7 3 3 6 3" xfId="19378" xr:uid="{35560F55-6056-49DB-BA33-25C033E82E29}"/>
    <cellStyle name="Normal 6 7 3 3 7" xfId="5846" xr:uid="{5FA349F2-B837-4A03-8F45-620D3AADF6C6}"/>
    <cellStyle name="Normal 6 7 3 3 7 2" xfId="11320" xr:uid="{6AC4B25D-53C4-4CE4-A8F5-D84DBE15D6DB}"/>
    <cellStyle name="Normal 6 7 3 3 7 2 2" xfId="25185" xr:uid="{3A1470D9-C8DB-43EB-A1F0-1678B1B18735}"/>
    <cellStyle name="Normal 6 7 3 3 7 3" xfId="19880" xr:uid="{2FBE2D84-0CF7-4414-A17F-22D9D51CD281}"/>
    <cellStyle name="Normal 6 7 3 3 8" xfId="2872" xr:uid="{368C3F4F-8F96-4E1B-A1C2-553F8400C17E}"/>
    <cellStyle name="Normal 6 7 3 3 8 2" xfId="16914" xr:uid="{9FF68103-CFB0-4AD6-822E-17F4D58AF6A2}"/>
    <cellStyle name="Normal 6 7 3 3 9" xfId="6786" xr:uid="{571360A7-0BA7-41B0-93F1-EEEB7DBEBD22}"/>
    <cellStyle name="Normal 6 7 3 3 9 2" xfId="20657" xr:uid="{4050543B-9474-4E90-B5D2-DD901D96B89E}"/>
    <cellStyle name="Normal 6 7 3 4" xfId="1264" xr:uid="{1508485A-61CA-48BB-A601-B0867B798C2B}"/>
    <cellStyle name="Normal 6 7 3 4 10" xfId="12044" xr:uid="{918BC768-4111-4E65-A017-5D62D7FB45EE}"/>
    <cellStyle name="Normal 6 7 3 4 10 2" xfId="25908" xr:uid="{C61935DE-56D2-40B0-AB46-7DAFCE30DC0B}"/>
    <cellStyle name="Normal 6 7 3 4 11" xfId="13789" xr:uid="{4AA8FABF-548F-412E-A58B-4A83E22A971F}"/>
    <cellStyle name="Normal 6 7 3 4 11 2" xfId="27653" xr:uid="{68C8697C-6623-4A3B-BA89-7F5F42BDA053}"/>
    <cellStyle name="Normal 6 7 3 4 12" xfId="15337" xr:uid="{F7BAEE1F-4ADE-49B9-A031-C5A17CDFE1EF}"/>
    <cellStyle name="Normal 6 7 3 4 2" xfId="1770" xr:uid="{1122A0BC-401F-480E-A10D-E1668D396F27}"/>
    <cellStyle name="Normal 6 7 3 4 2 2" xfId="4492" xr:uid="{C85AEC7A-07BF-477E-8C65-B016DC067C2E}"/>
    <cellStyle name="Normal 6 7 3 4 2 2 2" xfId="9938" xr:uid="{E1E644C4-56C8-4BDB-9679-7AF0D7EC5569}"/>
    <cellStyle name="Normal 6 7 3 4 2 2 2 2" xfId="23803" xr:uid="{45EFCB11-1785-42D9-98A7-253160386EAA}"/>
    <cellStyle name="Normal 6 7 3 4 2 2 3" xfId="18526" xr:uid="{8CF03C7D-E755-4FCF-B5A2-88F0D43D2998}"/>
    <cellStyle name="Normal 6 7 3 4 2 3" xfId="3482" xr:uid="{0BC1D52F-725A-4564-BC68-9F235319D515}"/>
    <cellStyle name="Normal 6 7 3 4 2 3 2" xfId="17524" xr:uid="{7BE34693-47D2-4908-8EEE-476C4E65B038}"/>
    <cellStyle name="Normal 6 7 3 4 2 4" xfId="7416" xr:uid="{E0288396-5341-4A98-AFB6-152D0AC61CE1}"/>
    <cellStyle name="Normal 6 7 3 4 2 4 2" xfId="21287" xr:uid="{D0D9D0C0-FB18-4AAC-A771-82785342FD92}"/>
    <cellStyle name="Normal 6 7 3 4 2 5" xfId="8930" xr:uid="{2862AECB-0B93-4EB1-862B-B0EB87BB0773}"/>
    <cellStyle name="Normal 6 7 3 4 2 5 2" xfId="22795" xr:uid="{0CFFE549-AA48-4285-981C-8F92DC98D282}"/>
    <cellStyle name="Normal 6 7 3 4 2 6" xfId="12550" xr:uid="{1740E09D-1C0D-4FC5-9C70-057E5DCED8AE}"/>
    <cellStyle name="Normal 6 7 3 4 2 6 2" xfId="26414" xr:uid="{EF0B0140-C1A4-4811-A49A-124332BE4848}"/>
    <cellStyle name="Normal 6 7 3 4 2 7" xfId="14295" xr:uid="{F2F0BCA5-7BD7-4755-87CC-67D113739745}"/>
    <cellStyle name="Normal 6 7 3 4 2 7 2" xfId="28159" xr:uid="{AC45864D-F4C4-4F38-A4A7-A0BA5D6A16C1}"/>
    <cellStyle name="Normal 6 7 3 4 2 8" xfId="15843" xr:uid="{469B495D-E428-4538-9F57-2A56B75C263A}"/>
    <cellStyle name="Normal 6 7 3 4 3" xfId="2278" xr:uid="{7528629B-2C93-4A5C-8C00-47C939E99FF6}"/>
    <cellStyle name="Normal 6 7 3 4 3 2" xfId="3998" xr:uid="{110A1576-65FA-4ED8-88F9-58733D776775}"/>
    <cellStyle name="Normal 6 7 3 4 3 2 2" xfId="18032" xr:uid="{34723802-4A99-4AAC-918B-F1EDA85E778F}"/>
    <cellStyle name="Normal 6 7 3 4 3 3" xfId="7924" xr:uid="{60AE6C38-F255-4ECA-AB59-5BB30F829D6D}"/>
    <cellStyle name="Normal 6 7 3 4 3 3 2" xfId="21793" xr:uid="{7E859CDB-4FFF-4141-B514-8299E1471D76}"/>
    <cellStyle name="Normal 6 7 3 4 3 4" xfId="9442" xr:uid="{0A3DB30C-D1B7-47D1-84FD-B1AAD1930AD3}"/>
    <cellStyle name="Normal 6 7 3 4 3 4 2" xfId="23307" xr:uid="{059B93A5-B432-440B-9D8B-4EBA0CAFA624}"/>
    <cellStyle name="Normal 6 7 3 4 3 5" xfId="13056" xr:uid="{E02519DE-53F7-493B-A8B2-868D3C40BA3B}"/>
    <cellStyle name="Normal 6 7 3 4 3 5 2" xfId="26920" xr:uid="{6719C54E-C6E2-4B20-836D-72B752212D7C}"/>
    <cellStyle name="Normal 6 7 3 4 3 6" xfId="14801" xr:uid="{1829C959-772B-439F-9F53-4E1567886BF4}"/>
    <cellStyle name="Normal 6 7 3 4 3 6 2" xfId="28665" xr:uid="{78BCC8CD-223F-4615-A785-D9D380189122}"/>
    <cellStyle name="Normal 6 7 3 4 3 7" xfId="16349" xr:uid="{A0E4D413-D9F6-46DF-84A5-F6B18B3DAC37}"/>
    <cellStyle name="Normal 6 7 3 4 4" xfId="4972" xr:uid="{FCC3C167-1A0C-440C-847C-B38B4465151D}"/>
    <cellStyle name="Normal 6 7 3 4 4 2" xfId="10440" xr:uid="{70A7E3AC-8833-44D1-A613-14241AF744E8}"/>
    <cellStyle name="Normal 6 7 3 4 4 2 2" xfId="24305" xr:uid="{2CA385C7-BA48-48D0-A0E7-0B4C4F4FEDBF}"/>
    <cellStyle name="Normal 6 7 3 4 4 3" xfId="19006" xr:uid="{C41A1518-619A-4413-88C6-641B9AA797EF}"/>
    <cellStyle name="Normal 6 7 3 4 5" xfId="5468" xr:uid="{3B74741C-5DF5-410A-B6AA-30A8D5B88A1C}"/>
    <cellStyle name="Normal 6 7 3 4 5 2" xfId="10942" xr:uid="{779E9898-9192-4F7C-8D3A-BECC321D40D3}"/>
    <cellStyle name="Normal 6 7 3 4 5 2 2" xfId="24807" xr:uid="{97E5F7EE-1C1B-46AB-8AB5-11C9374D3AE7}"/>
    <cellStyle name="Normal 6 7 3 4 5 3" xfId="19502" xr:uid="{4C7C5CA5-A694-46BF-9E9B-FE8C51FEBDDF}"/>
    <cellStyle name="Normal 6 7 3 4 6" xfId="5970" xr:uid="{4AFEAAAD-6D15-4177-84B4-73A03972B512}"/>
    <cellStyle name="Normal 6 7 3 4 6 2" xfId="11444" xr:uid="{7E373A3D-01EC-432F-8ED1-8810CCE240F8}"/>
    <cellStyle name="Normal 6 7 3 4 6 2 2" xfId="25309" xr:uid="{DA9E635A-02D7-48FD-B42F-FF96D8ECF702}"/>
    <cellStyle name="Normal 6 7 3 4 6 3" xfId="20004" xr:uid="{CDA58E2D-E5AA-4BC3-B153-8F3069C01C1E}"/>
    <cellStyle name="Normal 6 7 3 4 7" xfId="2990" xr:uid="{60DFAC24-2971-4A50-BF3A-16CDF77147E9}"/>
    <cellStyle name="Normal 6 7 3 4 7 2" xfId="17032" xr:uid="{B4AEC7E0-C062-4263-A8E2-066660CBC2BC}"/>
    <cellStyle name="Normal 6 7 3 4 8" xfId="6910" xr:uid="{DA8BC1AB-EE31-4DDF-B633-76E067136327}"/>
    <cellStyle name="Normal 6 7 3 4 8 2" xfId="20781" xr:uid="{98A4AC15-6EC3-4F0B-ABFC-F58CEB269AFA}"/>
    <cellStyle name="Normal 6 7 3 4 9" xfId="8434" xr:uid="{3F71FCA9-0EE8-4B1D-A8D8-633C63FCAF92}"/>
    <cellStyle name="Normal 6 7 3 4 9 2" xfId="22299" xr:uid="{5AF8A2DA-F895-4373-B121-7BF249FB1125}"/>
    <cellStyle name="Normal 6 7 3 5" xfId="1522" xr:uid="{71D4C4F7-E977-4B80-B7BE-7572695FD026}"/>
    <cellStyle name="Normal 6 7 3 5 2" xfId="4246" xr:uid="{0D7A3761-AE21-4298-BC84-24846D2952BF}"/>
    <cellStyle name="Normal 6 7 3 5 2 2" xfId="9690" xr:uid="{4B7FA248-7FBE-45C6-8E2A-6602902C0001}"/>
    <cellStyle name="Normal 6 7 3 5 2 2 2" xfId="23555" xr:uid="{71E57D5F-43AF-4557-8E3F-E49AD0256535}"/>
    <cellStyle name="Normal 6 7 3 5 2 3" xfId="18280" xr:uid="{B3B31A32-72C1-471C-AA7F-2F841CB06558}"/>
    <cellStyle name="Normal 6 7 3 5 3" xfId="3236" xr:uid="{AA026538-B562-4B1E-A691-A610F84D1ABD}"/>
    <cellStyle name="Normal 6 7 3 5 3 2" xfId="17278" xr:uid="{2D581F47-24AC-4806-A265-CBE5DB2DE7EA}"/>
    <cellStyle name="Normal 6 7 3 5 4" xfId="7168" xr:uid="{9C9FD77E-3F2D-429E-889D-D0AB5A77653F}"/>
    <cellStyle name="Normal 6 7 3 5 4 2" xfId="21039" xr:uid="{41779B3F-E144-4990-B8F8-F4CF994C2745}"/>
    <cellStyle name="Normal 6 7 3 5 5" xfId="8682" xr:uid="{1CDB0758-A4DC-46B5-8A58-F357CEA67AB9}"/>
    <cellStyle name="Normal 6 7 3 5 5 2" xfId="22547" xr:uid="{3FB41839-7F9C-4522-BC6E-59E2BF77B896}"/>
    <cellStyle name="Normal 6 7 3 5 6" xfId="12302" xr:uid="{FBBB5474-758E-4BB7-8A7F-2C226EC3711D}"/>
    <cellStyle name="Normal 6 7 3 5 6 2" xfId="26166" xr:uid="{AF610ED3-4A3A-4ED5-8B22-628686164538}"/>
    <cellStyle name="Normal 6 7 3 5 7" xfId="14047" xr:uid="{7F387A75-CA9A-4342-84D2-F81FD7ECDB19}"/>
    <cellStyle name="Normal 6 7 3 5 7 2" xfId="27911" xr:uid="{936498CE-DDED-4525-85AD-4A7C53DEEF90}"/>
    <cellStyle name="Normal 6 7 3 5 8" xfId="15595" xr:uid="{AA7F52E5-5F86-4987-A14E-30D12188D9E4}"/>
    <cellStyle name="Normal 6 7 3 6" xfId="2030" xr:uid="{3D889296-4B4D-4DBF-9767-903E3FAA86B5}"/>
    <cellStyle name="Normal 6 7 3 6 2" xfId="3750" xr:uid="{8F1A66BC-4FD0-4BC6-8408-7A21EFCC7A83}"/>
    <cellStyle name="Normal 6 7 3 6 2 2" xfId="17784" xr:uid="{4A6E8679-85A5-4220-8F26-396C2032B27D}"/>
    <cellStyle name="Normal 6 7 3 6 3" xfId="7676" xr:uid="{E79178F3-10D9-4412-8ADC-6B67B4CC8040}"/>
    <cellStyle name="Normal 6 7 3 6 3 2" xfId="21545" xr:uid="{C4C54DE7-815B-4385-B1C2-655621234472}"/>
    <cellStyle name="Normal 6 7 3 6 4" xfId="9194" xr:uid="{F259FD32-9297-4BF0-882A-AF8C0CA89AE5}"/>
    <cellStyle name="Normal 6 7 3 6 4 2" xfId="23059" xr:uid="{537D84BE-4763-471C-B3CC-8CE4E17D74A9}"/>
    <cellStyle name="Normal 6 7 3 6 5" xfId="12808" xr:uid="{2C3D79CD-7DEF-4D76-AEF8-1898819D72E2}"/>
    <cellStyle name="Normal 6 7 3 6 5 2" xfId="26672" xr:uid="{5B707485-BA74-41E8-A43F-881E575A93DB}"/>
    <cellStyle name="Normal 6 7 3 6 6" xfId="14553" xr:uid="{C865CCD8-E3D3-4885-B2B8-94EDD8E5DE11}"/>
    <cellStyle name="Normal 6 7 3 6 6 2" xfId="28417" xr:uid="{02711FC0-D7CB-4BAD-8825-B64992818EF0}"/>
    <cellStyle name="Normal 6 7 3 6 7" xfId="16101" xr:uid="{B07175D9-5EEB-48AD-86E6-D0C7412769B1}"/>
    <cellStyle name="Normal 6 7 3 7" xfId="4744" xr:uid="{B3C8366A-FFEF-4869-9424-8BCA2B4679E8}"/>
    <cellStyle name="Normal 6 7 3 7 2" xfId="10192" xr:uid="{B13DA795-3EA7-4144-A298-7BCF4653CDEE}"/>
    <cellStyle name="Normal 6 7 3 7 2 2" xfId="24057" xr:uid="{F8CD796D-A0F3-44E9-B490-CF147A0A411E}"/>
    <cellStyle name="Normal 6 7 3 7 3" xfId="18778" xr:uid="{54F2EA7F-491E-49B6-95EE-99478B9E415D}"/>
    <cellStyle name="Normal 6 7 3 8" xfId="5220" xr:uid="{24708659-F335-44D3-864F-00B40001C74A}"/>
    <cellStyle name="Normal 6 7 3 8 2" xfId="10694" xr:uid="{B69FACB9-9809-43A1-89D9-2B8B901CC3E6}"/>
    <cellStyle name="Normal 6 7 3 8 2 2" xfId="24559" xr:uid="{05F47517-A890-4022-8169-889D8C67E820}"/>
    <cellStyle name="Normal 6 7 3 8 3" xfId="19254" xr:uid="{3D087F7A-5F27-4A2B-9EBA-C2CE9F080C37}"/>
    <cellStyle name="Normal 6 7 3 9" xfId="5722" xr:uid="{16F50528-C692-42B1-9BA4-65E63145DAEE}"/>
    <cellStyle name="Normal 6 7 3 9 2" xfId="11196" xr:uid="{11872C7E-A8BF-42D3-8F01-BC9A8F86B52D}"/>
    <cellStyle name="Normal 6 7 3 9 2 2" xfId="25061" xr:uid="{DE669C03-D990-4425-BBF3-93B028D70ADA}"/>
    <cellStyle name="Normal 6 7 3 9 3" xfId="19756" xr:uid="{129BB04F-E8B9-4E1C-925E-421B01C79D47}"/>
    <cellStyle name="Normal 6 7 4" xfId="1072" xr:uid="{33B847EC-794B-4579-92A6-3FDAC838669C}"/>
    <cellStyle name="Normal 6 7 4 10" xfId="6718" xr:uid="{59F4DD6A-CBA2-486E-A0C5-CD1EDEC48701}"/>
    <cellStyle name="Normal 6 7 4 10 2" xfId="20589" xr:uid="{7BA4FCA0-AECD-49E0-B9AF-737C50090BCF}"/>
    <cellStyle name="Normal 6 7 4 11" xfId="8242" xr:uid="{4B8B6F5A-8E7A-43F4-A70E-7B610B4A711C}"/>
    <cellStyle name="Normal 6 7 4 11 2" xfId="22107" xr:uid="{3FE18860-3ED6-4B51-B811-7556B76B544D}"/>
    <cellStyle name="Normal 6 7 4 12" xfId="11852" xr:uid="{68E227E0-B901-4EB5-A125-90E34DA1F7BB}"/>
    <cellStyle name="Normal 6 7 4 12 2" xfId="25716" xr:uid="{F40F170C-7FF2-43EA-8297-D8C32FF733E3}"/>
    <cellStyle name="Normal 6 7 4 13" xfId="13597" xr:uid="{0501D942-C77E-4D19-B7BF-08FFBAF6F0DA}"/>
    <cellStyle name="Normal 6 7 4 13 2" xfId="27461" xr:uid="{727953F4-0C21-4464-BFC7-57EC244ABE4A}"/>
    <cellStyle name="Normal 6 7 4 14" xfId="15145" xr:uid="{93AD7277-DFA2-474F-BB8A-AF4E5D71A2FC}"/>
    <cellStyle name="Normal 6 7 4 2" xfId="1196" xr:uid="{602DB30A-8737-46E2-98EA-ECD3337D4025}"/>
    <cellStyle name="Normal 6 7 4 2 10" xfId="8366" xr:uid="{494E3A0A-FE99-489C-9643-54AFD6C9578F}"/>
    <cellStyle name="Normal 6 7 4 2 10 2" xfId="22231" xr:uid="{05C4A2B8-417F-429C-A405-83FBDCB209F5}"/>
    <cellStyle name="Normal 6 7 4 2 11" xfId="11976" xr:uid="{4BEC6D79-1D40-465C-80BD-A939C3103A33}"/>
    <cellStyle name="Normal 6 7 4 2 11 2" xfId="25840" xr:uid="{5B74581E-F81F-40CE-AD34-ED4F461DE1A9}"/>
    <cellStyle name="Normal 6 7 4 2 12" xfId="13721" xr:uid="{D26A1826-367E-490A-B9AA-6CA23270BBD0}"/>
    <cellStyle name="Normal 6 7 4 2 12 2" xfId="27585" xr:uid="{E0C04976-E1C7-4352-9589-762447011357}"/>
    <cellStyle name="Normal 6 7 4 2 13" xfId="15269" xr:uid="{5C55F3E2-FFDD-42A4-8DD3-AFACDC19EEFB}"/>
    <cellStyle name="Normal 6 7 4 2 2" xfId="1444" xr:uid="{F5B6A9F6-2B18-4AE8-9C39-1E33B6E45492}"/>
    <cellStyle name="Normal 6 7 4 2 2 10" xfId="12224" xr:uid="{4323F872-76A3-4D6D-93CF-61632F6AEC89}"/>
    <cellStyle name="Normal 6 7 4 2 2 10 2" xfId="26088" xr:uid="{2190CDC6-E9D8-4803-B638-C0FE4A5F7FEF}"/>
    <cellStyle name="Normal 6 7 4 2 2 11" xfId="13969" xr:uid="{1EE3ADB9-87B7-40EE-BA66-47E5AE588050}"/>
    <cellStyle name="Normal 6 7 4 2 2 11 2" xfId="27833" xr:uid="{21FF142E-112A-426C-A744-4F42C55D44DE}"/>
    <cellStyle name="Normal 6 7 4 2 2 12" xfId="15517" xr:uid="{017B13EB-D0AB-4DB6-9D2C-63475C301086}"/>
    <cellStyle name="Normal 6 7 4 2 2 2" xfId="1950" xr:uid="{D051A4E6-9534-4D23-8ED2-9EFF4EE85D74}"/>
    <cellStyle name="Normal 6 7 4 2 2 2 2" xfId="4672" xr:uid="{1358909B-6C9A-4211-A442-D604F999D7E2}"/>
    <cellStyle name="Normal 6 7 4 2 2 2 2 2" xfId="10118" xr:uid="{01C0E918-D9B8-4181-AF61-ED94772B4CD1}"/>
    <cellStyle name="Normal 6 7 4 2 2 2 2 2 2" xfId="23983" xr:uid="{95CB6970-61E0-4F47-A77A-85C78D0755C1}"/>
    <cellStyle name="Normal 6 7 4 2 2 2 2 3" xfId="18706" xr:uid="{05E87C26-1230-4003-BB0F-7870E9318958}"/>
    <cellStyle name="Normal 6 7 4 2 2 2 3" xfId="3662" xr:uid="{3E4102AA-A943-4428-912D-97AA6C8494DB}"/>
    <cellStyle name="Normal 6 7 4 2 2 2 3 2" xfId="17704" xr:uid="{413687CF-B116-4A2B-87C2-302D6A67A815}"/>
    <cellStyle name="Normal 6 7 4 2 2 2 4" xfId="7596" xr:uid="{FAD769A0-00F2-430B-9DDB-2EC90549F422}"/>
    <cellStyle name="Normal 6 7 4 2 2 2 4 2" xfId="21467" xr:uid="{6AA81AB5-34D4-483C-844B-96F7EECEBC51}"/>
    <cellStyle name="Normal 6 7 4 2 2 2 5" xfId="9110" xr:uid="{7B0B208C-1CEB-474D-AD45-2910ADA9DE06}"/>
    <cellStyle name="Normal 6 7 4 2 2 2 5 2" xfId="22975" xr:uid="{9CBC553B-6CD9-4ADF-95C2-B4C13C60AE8E}"/>
    <cellStyle name="Normal 6 7 4 2 2 2 6" xfId="12730" xr:uid="{F12AF98B-0FC3-46FB-86B7-3A15791B5F90}"/>
    <cellStyle name="Normal 6 7 4 2 2 2 6 2" xfId="26594" xr:uid="{41D30E53-69F9-4B60-9C6C-876D26618766}"/>
    <cellStyle name="Normal 6 7 4 2 2 2 7" xfId="14475" xr:uid="{6FD0DBD7-644E-4B58-8F57-F3D3DDAD20EE}"/>
    <cellStyle name="Normal 6 7 4 2 2 2 7 2" xfId="28339" xr:uid="{ACB1AE4B-12C8-4DB6-A950-454C15638524}"/>
    <cellStyle name="Normal 6 7 4 2 2 2 8" xfId="16023" xr:uid="{2150DE72-3EA3-4747-87E8-AFE4DA65F4FC}"/>
    <cellStyle name="Normal 6 7 4 2 2 3" xfId="2458" xr:uid="{8E5551D0-063B-47EC-B9E5-2D852CE85531}"/>
    <cellStyle name="Normal 6 7 4 2 2 3 2" xfId="4178" xr:uid="{5DC83BC9-FAAF-4C54-A868-6449C717220D}"/>
    <cellStyle name="Normal 6 7 4 2 2 3 2 2" xfId="18212" xr:uid="{65E960D7-07A6-447A-821B-B1BD8C9E2904}"/>
    <cellStyle name="Normal 6 7 4 2 2 3 3" xfId="8104" xr:uid="{8D8F9910-9A84-4868-A2B8-41DE909A9709}"/>
    <cellStyle name="Normal 6 7 4 2 2 3 3 2" xfId="21973" xr:uid="{10861EF6-FF97-40BF-B1AC-54466780A595}"/>
    <cellStyle name="Normal 6 7 4 2 2 3 4" xfId="9622" xr:uid="{57BAEA33-35F0-456B-B585-8D0C72EC8181}"/>
    <cellStyle name="Normal 6 7 4 2 2 3 4 2" xfId="23487" xr:uid="{C1F59DBE-5D64-4D75-9BB3-298EC3F61000}"/>
    <cellStyle name="Normal 6 7 4 2 2 3 5" xfId="13236" xr:uid="{8591FE33-A234-47D4-BDAE-6AA689C3D22E}"/>
    <cellStyle name="Normal 6 7 4 2 2 3 5 2" xfId="27100" xr:uid="{AA770AA3-5EB9-4EF4-B780-2142139F2A6A}"/>
    <cellStyle name="Normal 6 7 4 2 2 3 6" xfId="14981" xr:uid="{4F08672B-49A7-489A-8CBD-7EE8B8B94CA0}"/>
    <cellStyle name="Normal 6 7 4 2 2 3 6 2" xfId="28845" xr:uid="{950DB5CB-949C-450F-BB37-FB88CB8849B2}"/>
    <cellStyle name="Normal 6 7 4 2 2 3 7" xfId="16529" xr:uid="{E2B7BC30-874E-402C-8261-4D2688AE96E8}"/>
    <cellStyle name="Normal 6 7 4 2 2 4" xfId="5150" xr:uid="{47424384-D1BA-4F89-ADB7-35B9EEEBA3B5}"/>
    <cellStyle name="Normal 6 7 4 2 2 4 2" xfId="10620" xr:uid="{CB59CE89-7DE7-4E69-BC18-D45872AFE546}"/>
    <cellStyle name="Normal 6 7 4 2 2 4 2 2" xfId="24485" xr:uid="{73EC45E7-E2C8-46CF-8FB1-5A46F388F11A}"/>
    <cellStyle name="Normal 6 7 4 2 2 4 3" xfId="19184" xr:uid="{3514E7FB-255F-4000-B3DF-0E8B90457C33}"/>
    <cellStyle name="Normal 6 7 4 2 2 5" xfId="5648" xr:uid="{315E741D-FFA1-4475-853E-A35AC63F9D3F}"/>
    <cellStyle name="Normal 6 7 4 2 2 5 2" xfId="11122" xr:uid="{AC7A5A87-81C5-4A6C-BE7F-3D5523285E3D}"/>
    <cellStyle name="Normal 6 7 4 2 2 5 2 2" xfId="24987" xr:uid="{25AAF4DD-796F-405B-883A-434663000B8E}"/>
    <cellStyle name="Normal 6 7 4 2 2 5 3" xfId="19682" xr:uid="{718E7FC4-EFA5-4AF0-9E4A-144CC5DB13BD}"/>
    <cellStyle name="Normal 6 7 4 2 2 6" xfId="6150" xr:uid="{C815FA84-5B50-4C08-B310-A30F400DC0BB}"/>
    <cellStyle name="Normal 6 7 4 2 2 6 2" xfId="11624" xr:uid="{AC74C7AC-147C-4A35-A4B3-10E5D0E8C5D1}"/>
    <cellStyle name="Normal 6 7 4 2 2 6 2 2" xfId="25489" xr:uid="{1B5D1D91-75CF-4EEB-9D01-3CA86E69A810}"/>
    <cellStyle name="Normal 6 7 4 2 2 6 3" xfId="20184" xr:uid="{6EE9C072-1469-4EF4-ACED-2C9E8C0C4ED6}"/>
    <cellStyle name="Normal 6 7 4 2 2 7" xfId="3168" xr:uid="{796782D9-513C-430F-B8AD-3CE3260CEA2F}"/>
    <cellStyle name="Normal 6 7 4 2 2 7 2" xfId="17210" xr:uid="{F1CF33CE-6FC0-4A65-B7FA-8B7EEFA32EAB}"/>
    <cellStyle name="Normal 6 7 4 2 2 8" xfId="7090" xr:uid="{E18EA3A7-1C3B-4775-B3F6-2F0F400401B7}"/>
    <cellStyle name="Normal 6 7 4 2 2 8 2" xfId="20961" xr:uid="{2A66C4B4-882C-445B-A53B-86F2F198230A}"/>
    <cellStyle name="Normal 6 7 4 2 2 9" xfId="8614" xr:uid="{EB54992F-9220-4149-8468-DCA38CF9C91D}"/>
    <cellStyle name="Normal 6 7 4 2 2 9 2" xfId="22479" xr:uid="{C700EC66-85CE-45F9-898D-5F81D33CE551}"/>
    <cellStyle name="Normal 6 7 4 2 3" xfId="1702" xr:uid="{95EF38E1-6149-481E-8140-7E69CCD36369}"/>
    <cellStyle name="Normal 6 7 4 2 3 2" xfId="4424" xr:uid="{424B8E2E-D6E1-438A-9425-B3280D292CA6}"/>
    <cellStyle name="Normal 6 7 4 2 3 2 2" xfId="9870" xr:uid="{83635457-ECDA-4AB2-A3FF-066568C30772}"/>
    <cellStyle name="Normal 6 7 4 2 3 2 2 2" xfId="23735" xr:uid="{75F3EA91-8143-4463-819C-7A0249C852CA}"/>
    <cellStyle name="Normal 6 7 4 2 3 2 3" xfId="18458" xr:uid="{0D8844B4-DA5C-43E1-8777-B897A49FC403}"/>
    <cellStyle name="Normal 6 7 4 2 3 3" xfId="3414" xr:uid="{B6B7BEE4-64AE-406B-9031-864B2F8B5E17}"/>
    <cellStyle name="Normal 6 7 4 2 3 3 2" xfId="17456" xr:uid="{C399CEF5-8B66-42F7-A6AC-AC08386BAA4E}"/>
    <cellStyle name="Normal 6 7 4 2 3 4" xfId="7348" xr:uid="{359783DE-2E86-49F5-B709-A732FDA74986}"/>
    <cellStyle name="Normal 6 7 4 2 3 4 2" xfId="21219" xr:uid="{38632C70-FF5F-4EF4-BBD9-8AD639C57E23}"/>
    <cellStyle name="Normal 6 7 4 2 3 5" xfId="8862" xr:uid="{609EA4C6-9A40-44FE-9DB5-21B3A79F478F}"/>
    <cellStyle name="Normal 6 7 4 2 3 5 2" xfId="22727" xr:uid="{A0F09F4B-4667-483E-87C6-E307FD4FFC74}"/>
    <cellStyle name="Normal 6 7 4 2 3 6" xfId="12482" xr:uid="{DFB46E5D-D2A6-4FF5-8FFB-742F9F6A1698}"/>
    <cellStyle name="Normal 6 7 4 2 3 6 2" xfId="26346" xr:uid="{46721489-E0ED-42B4-A64E-38FFF4D725F2}"/>
    <cellStyle name="Normal 6 7 4 2 3 7" xfId="14227" xr:uid="{F3C0FE6C-B199-4B6B-9992-5AC4EBDE9C73}"/>
    <cellStyle name="Normal 6 7 4 2 3 7 2" xfId="28091" xr:uid="{7D71950F-E235-4A7C-B922-8B5ECE03BD9F}"/>
    <cellStyle name="Normal 6 7 4 2 3 8" xfId="15775" xr:uid="{8F2D47FC-C564-4AAE-9522-BB49A7F872B6}"/>
    <cellStyle name="Normal 6 7 4 2 4" xfId="2210" xr:uid="{9E5FF037-C23A-470D-A45E-74939E554093}"/>
    <cellStyle name="Normal 6 7 4 2 4 2" xfId="3930" xr:uid="{D6E6C733-B1BB-4A4F-859D-9D24AA747DE6}"/>
    <cellStyle name="Normal 6 7 4 2 4 2 2" xfId="17964" xr:uid="{CA6744BC-72A3-4B52-BCFE-62FE1829536B}"/>
    <cellStyle name="Normal 6 7 4 2 4 3" xfId="7856" xr:uid="{93B47BD6-AED0-40D0-9B78-6803D893D87B}"/>
    <cellStyle name="Normal 6 7 4 2 4 3 2" xfId="21725" xr:uid="{DBEE6E74-A68D-4FCF-9CA7-42FC8C814A3F}"/>
    <cellStyle name="Normal 6 7 4 2 4 4" xfId="9374" xr:uid="{20366797-71B7-4728-8487-88B4C2CB096E}"/>
    <cellStyle name="Normal 6 7 4 2 4 4 2" xfId="23239" xr:uid="{B4659FFC-5503-49C2-BFE0-9AD96F62D5F7}"/>
    <cellStyle name="Normal 6 7 4 2 4 5" xfId="12988" xr:uid="{5F3CA582-839D-4E93-81C1-4B3CED0647BA}"/>
    <cellStyle name="Normal 6 7 4 2 4 5 2" xfId="26852" xr:uid="{4EAD39BB-9F11-414D-BAB3-A032A8347CFC}"/>
    <cellStyle name="Normal 6 7 4 2 4 6" xfId="14733" xr:uid="{24AE8BF8-F808-4118-9E20-D2B154CC1FDA}"/>
    <cellStyle name="Normal 6 7 4 2 4 6 2" xfId="28597" xr:uid="{FE113F11-18F9-42A0-BF32-8A16339B8AB4}"/>
    <cellStyle name="Normal 6 7 4 2 4 7" xfId="16281" xr:uid="{88DCA5E5-C808-4268-B0FC-18068D1E30BD}"/>
    <cellStyle name="Normal 6 7 4 2 5" xfId="4910" xr:uid="{A2D24184-73DC-40D1-AA05-82AF930753E7}"/>
    <cellStyle name="Normal 6 7 4 2 5 2" xfId="10372" xr:uid="{24C4A96C-9B0B-4890-87C7-1B314C768268}"/>
    <cellStyle name="Normal 6 7 4 2 5 2 2" xfId="24237" xr:uid="{0D8DDE39-5C01-4230-8A85-D0F052B40BDA}"/>
    <cellStyle name="Normal 6 7 4 2 5 3" xfId="18944" xr:uid="{772535E1-E17A-491F-9F16-8AE161143617}"/>
    <cellStyle name="Normal 6 7 4 2 6" xfId="5400" xr:uid="{4A354C76-478F-4264-8551-A11B00284A21}"/>
    <cellStyle name="Normal 6 7 4 2 6 2" xfId="10874" xr:uid="{136BD105-B9E0-4B0F-B8D0-899271CC5C49}"/>
    <cellStyle name="Normal 6 7 4 2 6 2 2" xfId="24739" xr:uid="{6266F2A2-3885-4FA6-A8BC-4FDA84FBA29F}"/>
    <cellStyle name="Normal 6 7 4 2 6 3" xfId="19434" xr:uid="{D028A653-2A90-49C5-AD49-B6D79F359CAC}"/>
    <cellStyle name="Normal 6 7 4 2 7" xfId="5902" xr:uid="{9AB679C4-DEC6-48BC-B9F7-0CDD22A0B3A2}"/>
    <cellStyle name="Normal 6 7 4 2 7 2" xfId="11376" xr:uid="{996D20C8-304E-46BD-BBA8-16CCD3368FA0}"/>
    <cellStyle name="Normal 6 7 4 2 7 2 2" xfId="25241" xr:uid="{466617A6-BA20-4493-8958-684DBC7A7931}"/>
    <cellStyle name="Normal 6 7 4 2 7 3" xfId="19936" xr:uid="{371D47AD-9A24-4F5B-8AF4-9A530997182E}"/>
    <cellStyle name="Normal 6 7 4 2 8" xfId="2926" xr:uid="{EAC938DA-E115-4FCD-9C11-61394360D76D}"/>
    <cellStyle name="Normal 6 7 4 2 8 2" xfId="16968" xr:uid="{EED9562E-ABC1-4900-A621-C4C93DB8AC0F}"/>
    <cellStyle name="Normal 6 7 4 2 9" xfId="6842" xr:uid="{C222DDD0-6344-477F-A97E-6B9D923EBA2C}"/>
    <cellStyle name="Normal 6 7 4 2 9 2" xfId="20713" xr:uid="{98FCC97E-479C-434A-88AD-5D564EF32879}"/>
    <cellStyle name="Normal 6 7 4 3" xfId="1320" xr:uid="{891FEBA8-B5F0-4B28-A88F-0EB84C11240E}"/>
    <cellStyle name="Normal 6 7 4 3 10" xfId="12100" xr:uid="{BA6D9B95-C668-4061-953C-72D58A94DF88}"/>
    <cellStyle name="Normal 6 7 4 3 10 2" xfId="25964" xr:uid="{EA26615E-2228-42C1-A998-76C554754370}"/>
    <cellStyle name="Normal 6 7 4 3 11" xfId="13845" xr:uid="{B4894CDD-25A5-4F44-AE62-837D63838AA4}"/>
    <cellStyle name="Normal 6 7 4 3 11 2" xfId="27709" xr:uid="{D9F4DD9C-9A98-4862-9BFA-989F9F06FD21}"/>
    <cellStyle name="Normal 6 7 4 3 12" xfId="15393" xr:uid="{863BAA88-5E0D-4189-A2B8-74F545A63EE4}"/>
    <cellStyle name="Normal 6 7 4 3 2" xfId="1826" xr:uid="{827EE71C-99DA-44DE-BB59-7DFDD93069B8}"/>
    <cellStyle name="Normal 6 7 4 3 2 2" xfId="4548" xr:uid="{E374A647-6122-4FDE-BFF3-B3DD14050765}"/>
    <cellStyle name="Normal 6 7 4 3 2 2 2" xfId="9994" xr:uid="{42DF268E-C03E-400E-828C-24921ADC1E60}"/>
    <cellStyle name="Normal 6 7 4 3 2 2 2 2" xfId="23859" xr:uid="{6840BE92-7BA2-4322-91C2-103F0DA293D9}"/>
    <cellStyle name="Normal 6 7 4 3 2 2 3" xfId="18582" xr:uid="{D5629166-A30F-4332-8A72-1319C2DB9D73}"/>
    <cellStyle name="Normal 6 7 4 3 2 3" xfId="3538" xr:uid="{43534557-90C0-4700-97AC-C57497B3FAF2}"/>
    <cellStyle name="Normal 6 7 4 3 2 3 2" xfId="17580" xr:uid="{738832A3-CFFE-47B8-9BC3-84CB50C02710}"/>
    <cellStyle name="Normal 6 7 4 3 2 4" xfId="7472" xr:uid="{385614EF-0751-4475-85D7-7B71ACF4E53C}"/>
    <cellStyle name="Normal 6 7 4 3 2 4 2" xfId="21343" xr:uid="{751E5818-F8BF-431C-910E-7CBA2E1AE72F}"/>
    <cellStyle name="Normal 6 7 4 3 2 5" xfId="8986" xr:uid="{599EA21E-EB4C-42EB-AE6A-639AAF738FA5}"/>
    <cellStyle name="Normal 6 7 4 3 2 5 2" xfId="22851" xr:uid="{77D305A6-5DE3-4651-BB20-82110416DB15}"/>
    <cellStyle name="Normal 6 7 4 3 2 6" xfId="12606" xr:uid="{D86206C1-5C86-4A6A-B1EA-75B40813C6FE}"/>
    <cellStyle name="Normal 6 7 4 3 2 6 2" xfId="26470" xr:uid="{1A4CA6D4-3BFF-4666-A91B-CF718EF0E6A6}"/>
    <cellStyle name="Normal 6 7 4 3 2 7" xfId="14351" xr:uid="{AA13A738-42CB-4CEB-AB76-32DB1F10C2EA}"/>
    <cellStyle name="Normal 6 7 4 3 2 7 2" xfId="28215" xr:uid="{09BF39FC-9CBC-4169-BA29-D45C4D681DD1}"/>
    <cellStyle name="Normal 6 7 4 3 2 8" xfId="15899" xr:uid="{E2068CC5-6DAC-44C5-88E8-61789F871B0D}"/>
    <cellStyle name="Normal 6 7 4 3 3" xfId="2334" xr:uid="{F1E0565D-1D1F-479C-8EB0-A1DC40A0D095}"/>
    <cellStyle name="Normal 6 7 4 3 3 2" xfId="4054" xr:uid="{951E0FF4-5DEB-4266-8613-00BFEEF22F4B}"/>
    <cellStyle name="Normal 6 7 4 3 3 2 2" xfId="18088" xr:uid="{E312B21A-395F-40AE-A436-F5A9C5A8AA05}"/>
    <cellStyle name="Normal 6 7 4 3 3 3" xfId="7980" xr:uid="{E7D330FC-6070-4F52-931B-3B3298C80130}"/>
    <cellStyle name="Normal 6 7 4 3 3 3 2" xfId="21849" xr:uid="{0B095560-D850-4A52-A504-72E1EFCB936B}"/>
    <cellStyle name="Normal 6 7 4 3 3 4" xfId="9498" xr:uid="{79B56A2A-D06B-46C5-8A11-6420190C4D0C}"/>
    <cellStyle name="Normal 6 7 4 3 3 4 2" xfId="23363" xr:uid="{3DA3C978-B77E-4C8E-A325-AF66AB6D53C2}"/>
    <cellStyle name="Normal 6 7 4 3 3 5" xfId="13112" xr:uid="{93F3AD65-263A-43FB-838B-EB534005448E}"/>
    <cellStyle name="Normal 6 7 4 3 3 5 2" xfId="26976" xr:uid="{8CFE2B20-9291-46B9-AA23-924ED19507EA}"/>
    <cellStyle name="Normal 6 7 4 3 3 6" xfId="14857" xr:uid="{A45DCC0E-21E2-4BF6-8645-A9F000A14F32}"/>
    <cellStyle name="Normal 6 7 4 3 3 6 2" xfId="28721" xr:uid="{3BE19276-B468-4DB8-9C6A-216CF642514A}"/>
    <cellStyle name="Normal 6 7 4 3 3 7" xfId="16405" xr:uid="{FC3D782A-AD69-4CEC-9B8F-FCD66556749D}"/>
    <cellStyle name="Normal 6 7 4 3 4" xfId="5026" xr:uid="{DB5EC7FE-6EC2-44C9-B126-53F261D9EF71}"/>
    <cellStyle name="Normal 6 7 4 3 4 2" xfId="10496" xr:uid="{8182925C-E2E5-456C-8539-19FE89C1B97B}"/>
    <cellStyle name="Normal 6 7 4 3 4 2 2" xfId="24361" xr:uid="{39F341B9-BA69-4363-8CF6-1C8B5AB62E12}"/>
    <cellStyle name="Normal 6 7 4 3 4 3" xfId="19060" xr:uid="{E415C461-BA46-491C-BF97-9D24CD86AE98}"/>
    <cellStyle name="Normal 6 7 4 3 5" xfId="5524" xr:uid="{B71CA401-7D36-4C04-BE95-91A9CDD9F939}"/>
    <cellStyle name="Normal 6 7 4 3 5 2" xfId="10998" xr:uid="{9D84E233-C897-4179-8A4C-4CBF363FA8D0}"/>
    <cellStyle name="Normal 6 7 4 3 5 2 2" xfId="24863" xr:uid="{9696525D-FA0F-48A9-854B-77C17C6BB0A2}"/>
    <cellStyle name="Normal 6 7 4 3 5 3" xfId="19558" xr:uid="{9C66F8AB-36FE-4D18-AEEF-1B7BF06D5AF5}"/>
    <cellStyle name="Normal 6 7 4 3 6" xfId="6026" xr:uid="{8932B28D-EBE5-41B8-A51B-A2D1A499B8F9}"/>
    <cellStyle name="Normal 6 7 4 3 6 2" xfId="11500" xr:uid="{F48093C2-F948-4A3F-84D1-572238422A7E}"/>
    <cellStyle name="Normal 6 7 4 3 6 2 2" xfId="25365" xr:uid="{6E307ADF-C44B-485E-8476-E374AEA5AECC}"/>
    <cellStyle name="Normal 6 7 4 3 6 3" xfId="20060" xr:uid="{57DFA986-06A4-4251-879A-3C00F8FAF51E}"/>
    <cellStyle name="Normal 6 7 4 3 7" xfId="3044" xr:uid="{1BFA72FB-26B1-4D7D-B4C8-1BF320C28951}"/>
    <cellStyle name="Normal 6 7 4 3 7 2" xfId="17086" xr:uid="{470962AB-CC80-4C80-95FB-BA083CB41DD3}"/>
    <cellStyle name="Normal 6 7 4 3 8" xfId="6966" xr:uid="{980E58DE-5BB9-4C01-8FE6-A3171A562D53}"/>
    <cellStyle name="Normal 6 7 4 3 8 2" xfId="20837" xr:uid="{455768EC-0BBB-424B-99F6-68C3E3917523}"/>
    <cellStyle name="Normal 6 7 4 3 9" xfId="8490" xr:uid="{DFA5DE79-5269-4776-898A-8A9DEE16D93A}"/>
    <cellStyle name="Normal 6 7 4 3 9 2" xfId="22355" xr:uid="{69F68AE1-E2A8-4C40-AB15-23103201E06E}"/>
    <cellStyle name="Normal 6 7 4 4" xfId="1578" xr:uid="{D3CB263E-E3BE-498B-8675-341596F1AF52}"/>
    <cellStyle name="Normal 6 7 4 4 2" xfId="4300" xr:uid="{2FD24B6D-302A-4A3B-9B67-719AB1B34C1A}"/>
    <cellStyle name="Normal 6 7 4 4 2 2" xfId="9746" xr:uid="{DA988ABD-E8AE-44F5-9305-43F4942C09E3}"/>
    <cellStyle name="Normal 6 7 4 4 2 2 2" xfId="23611" xr:uid="{EF4CA320-0327-4EAD-9CBA-7557F613BF26}"/>
    <cellStyle name="Normal 6 7 4 4 2 3" xfId="18334" xr:uid="{A205D8B0-ADB6-418B-8711-548FDD797351}"/>
    <cellStyle name="Normal 6 7 4 4 3" xfId="3290" xr:uid="{0AFF43F4-964E-4336-82B8-2BFE9E6F40E8}"/>
    <cellStyle name="Normal 6 7 4 4 3 2" xfId="17332" xr:uid="{E6471616-7DF0-446E-AAA9-195E0C4E7B89}"/>
    <cellStyle name="Normal 6 7 4 4 4" xfId="7224" xr:uid="{AF6BFF18-8580-4DD5-B662-BD45039DAF25}"/>
    <cellStyle name="Normal 6 7 4 4 4 2" xfId="21095" xr:uid="{39B51DF2-0190-42E5-979E-607D4F3A8FB7}"/>
    <cellStyle name="Normal 6 7 4 4 5" xfId="8738" xr:uid="{61AF30B6-4811-4B53-AB87-2B6F3CD7F6BE}"/>
    <cellStyle name="Normal 6 7 4 4 5 2" xfId="22603" xr:uid="{624E214A-C9FE-46D0-AFB4-B49C5828A4F3}"/>
    <cellStyle name="Normal 6 7 4 4 6" xfId="12358" xr:uid="{EC10F1F7-202B-4190-BF30-974F92CA870C}"/>
    <cellStyle name="Normal 6 7 4 4 6 2" xfId="26222" xr:uid="{7D1DF76D-BB3D-4ED9-AF8E-55A76384539E}"/>
    <cellStyle name="Normal 6 7 4 4 7" xfId="14103" xr:uid="{1BD367C1-D8AE-4BE5-8A67-AFE1970C39F8}"/>
    <cellStyle name="Normal 6 7 4 4 7 2" xfId="27967" xr:uid="{DCBC3C36-6FC8-47B6-8DF4-03209278ECAC}"/>
    <cellStyle name="Normal 6 7 4 4 8" xfId="15651" xr:uid="{3750CD53-C4F0-4BE5-B65F-8E63AEA79EF0}"/>
    <cellStyle name="Normal 6 7 4 5" xfId="2086" xr:uid="{3E852275-2AFF-43F0-B56E-7EB47FDE1F52}"/>
    <cellStyle name="Normal 6 7 4 5 2" xfId="3806" xr:uid="{DB665053-A70E-4878-8031-E4CBED92AA64}"/>
    <cellStyle name="Normal 6 7 4 5 2 2" xfId="17840" xr:uid="{43DDF22C-9FDE-44DB-81D1-9BDAFB1455A7}"/>
    <cellStyle name="Normal 6 7 4 5 3" xfId="7732" xr:uid="{9284697B-ED6E-4E99-A896-9030C4A251D7}"/>
    <cellStyle name="Normal 6 7 4 5 3 2" xfId="21601" xr:uid="{47784DE5-2B8C-4F5C-A44C-8067A5731904}"/>
    <cellStyle name="Normal 6 7 4 5 4" xfId="9250" xr:uid="{9E9BEF1F-2AC8-4EC9-89F3-CCE7BB4E612F}"/>
    <cellStyle name="Normal 6 7 4 5 4 2" xfId="23115" xr:uid="{10074FCC-ACC7-450F-B7AD-39362F9E6D75}"/>
    <cellStyle name="Normal 6 7 4 5 5" xfId="12864" xr:uid="{82F4099D-06BD-454E-9B05-BCF3178FF234}"/>
    <cellStyle name="Normal 6 7 4 5 5 2" xfId="26728" xr:uid="{B45801E1-C237-4398-B4BC-547C29AC3B75}"/>
    <cellStyle name="Normal 6 7 4 5 6" xfId="14609" xr:uid="{773B7A6B-5D05-47F1-8D9F-5581C2B914D6}"/>
    <cellStyle name="Normal 6 7 4 5 6 2" xfId="28473" xr:uid="{9EBAC758-72C0-428C-8A8E-70E981D03225}"/>
    <cellStyle name="Normal 6 7 4 5 7" xfId="16157" xr:uid="{BB025031-7146-412B-B3AC-5DAD1B552FB2}"/>
    <cellStyle name="Normal 6 7 4 6" xfId="4794" xr:uid="{D32AC48C-C0E7-4102-AE01-D0CB5B585ED7}"/>
    <cellStyle name="Normal 6 7 4 6 2" xfId="10248" xr:uid="{1C585CF6-FA29-4549-9A20-770B1D6E520F}"/>
    <cellStyle name="Normal 6 7 4 6 2 2" xfId="24113" xr:uid="{88FF1847-0909-4DA1-9C9B-5F0609A82AB4}"/>
    <cellStyle name="Normal 6 7 4 6 3" xfId="18828" xr:uid="{FF9FE17B-5D9A-4680-ACF7-DD6A8434DC26}"/>
    <cellStyle name="Normal 6 7 4 7" xfId="5276" xr:uid="{3FEF1339-B5E9-4F9A-82C2-57B33B0B1700}"/>
    <cellStyle name="Normal 6 7 4 7 2" xfId="10750" xr:uid="{9344E3D4-3E8F-46FB-B350-2F5EA14B6F7E}"/>
    <cellStyle name="Normal 6 7 4 7 2 2" xfId="24615" xr:uid="{C185C459-16FE-4BBD-96A8-0E40D25383A3}"/>
    <cellStyle name="Normal 6 7 4 7 3" xfId="19310" xr:uid="{56D8AC34-2C4F-4248-92FE-DAA9C6B1FB51}"/>
    <cellStyle name="Normal 6 7 4 8" xfId="5778" xr:uid="{31ABE6F7-C5EF-4E42-9C94-11B1E507C65D}"/>
    <cellStyle name="Normal 6 7 4 8 2" xfId="11252" xr:uid="{DFEE27F7-F3D7-49C3-9BCD-B60169BC9558}"/>
    <cellStyle name="Normal 6 7 4 8 2 2" xfId="25117" xr:uid="{580E3B6D-569B-4101-9277-14CBC11F8595}"/>
    <cellStyle name="Normal 6 7 4 8 3" xfId="19812" xr:uid="{544365A7-5113-4AC2-B2AB-3363F421CB56}"/>
    <cellStyle name="Normal 6 7 4 9" xfId="2810" xr:uid="{32F599DA-6E72-42AA-B9F3-4D18E42DBA07}"/>
    <cellStyle name="Normal 6 7 4 9 2" xfId="16852" xr:uid="{E3371C1D-3C60-40A1-B2BF-08E550E97BD0}"/>
    <cellStyle name="Normal 6 7 5" xfId="1098" xr:uid="{20249A66-272F-4835-AF03-18C885328C6E}"/>
    <cellStyle name="Normal 6 7 5 10" xfId="8268" xr:uid="{7FF4E15A-DB9C-45B2-B80A-30A7B6F58774}"/>
    <cellStyle name="Normal 6 7 5 10 2" xfId="22133" xr:uid="{96EAF26E-C16A-4BF3-BCE8-48D911FE542C}"/>
    <cellStyle name="Normal 6 7 5 11" xfId="11878" xr:uid="{DF6E2773-6029-42A1-80A8-4EA45DF3D774}"/>
    <cellStyle name="Normal 6 7 5 11 2" xfId="25742" xr:uid="{E1A774A2-0FAD-48B9-8B37-0319E300147D}"/>
    <cellStyle name="Normal 6 7 5 12" xfId="13623" xr:uid="{0C25C1A2-1925-42C1-B4C1-D3328E3E4B3C}"/>
    <cellStyle name="Normal 6 7 5 12 2" xfId="27487" xr:uid="{D1258379-C16D-4C8D-8A75-47735ED91638}"/>
    <cellStyle name="Normal 6 7 5 13" xfId="15171" xr:uid="{F8155D17-A187-4F0F-8464-A62C33414C3D}"/>
    <cellStyle name="Normal 6 7 5 2" xfId="1346" xr:uid="{55B57B49-F0A8-4A73-822F-A791A42FE88B}"/>
    <cellStyle name="Normal 6 7 5 2 10" xfId="12126" xr:uid="{37611898-3E52-4A74-B306-C8C6A6ECFEB7}"/>
    <cellStyle name="Normal 6 7 5 2 10 2" xfId="25990" xr:uid="{DE2AA185-B891-4FC3-9015-98D74890CAD1}"/>
    <cellStyle name="Normal 6 7 5 2 11" xfId="13871" xr:uid="{9DCF9FF9-828B-46A2-8A6C-CD9D21040950}"/>
    <cellStyle name="Normal 6 7 5 2 11 2" xfId="27735" xr:uid="{22395E08-1D3F-42FD-BF50-324BC9C60102}"/>
    <cellStyle name="Normal 6 7 5 2 12" xfId="15419" xr:uid="{2AF43D28-6580-48BA-850A-455A3815852B}"/>
    <cellStyle name="Normal 6 7 5 2 2" xfId="1852" xr:uid="{E216E3D5-2107-4872-9D97-5EDEBE53A10E}"/>
    <cellStyle name="Normal 6 7 5 2 2 2" xfId="4574" xr:uid="{3FE02657-23F8-40C3-B2A7-F8175C44C53C}"/>
    <cellStyle name="Normal 6 7 5 2 2 2 2" xfId="10020" xr:uid="{00780EA7-4711-4531-9B5A-2221FCE81E74}"/>
    <cellStyle name="Normal 6 7 5 2 2 2 2 2" xfId="23885" xr:uid="{28A5EB2B-24D2-43A0-8D78-61D7CA4FEFAB}"/>
    <cellStyle name="Normal 6 7 5 2 2 2 3" xfId="18608" xr:uid="{32389748-FFEE-42DA-8F9A-7F82098ED8DC}"/>
    <cellStyle name="Normal 6 7 5 2 2 3" xfId="3564" xr:uid="{566293E2-8E85-4757-AAA1-09913C07AA9D}"/>
    <cellStyle name="Normal 6 7 5 2 2 3 2" xfId="17606" xr:uid="{6AEFF0CB-ABFE-40C3-AFE4-2CC7090B1A24}"/>
    <cellStyle name="Normal 6 7 5 2 2 4" xfId="7498" xr:uid="{6A7AB3A8-1F32-4AAB-AC77-6C48048FB132}"/>
    <cellStyle name="Normal 6 7 5 2 2 4 2" xfId="21369" xr:uid="{221FBCAC-E3C8-4B27-B97B-6C3B0AB67A63}"/>
    <cellStyle name="Normal 6 7 5 2 2 5" xfId="9012" xr:uid="{DA3A79C8-A112-41C9-B0EE-0BD2550C7F15}"/>
    <cellStyle name="Normal 6 7 5 2 2 5 2" xfId="22877" xr:uid="{2BB9E055-B643-453A-AB92-60C2673173AE}"/>
    <cellStyle name="Normal 6 7 5 2 2 6" xfId="12632" xr:uid="{EB5E79D3-E291-433A-9E3D-3A7402545880}"/>
    <cellStyle name="Normal 6 7 5 2 2 6 2" xfId="26496" xr:uid="{2643DAE4-78AF-4120-9120-3C210F635E90}"/>
    <cellStyle name="Normal 6 7 5 2 2 7" xfId="14377" xr:uid="{89B3565C-67CB-42FC-812C-3B3CE9A6DAD8}"/>
    <cellStyle name="Normal 6 7 5 2 2 7 2" xfId="28241" xr:uid="{00B32BCB-FE3A-4A2B-8075-39C5B91E3DEA}"/>
    <cellStyle name="Normal 6 7 5 2 2 8" xfId="15925" xr:uid="{67B8E13C-0091-4392-ABA5-461755C2D920}"/>
    <cellStyle name="Normal 6 7 5 2 3" xfId="2360" xr:uid="{960BE503-AF34-4725-9E73-E4FC9F44CD8E}"/>
    <cellStyle name="Normal 6 7 5 2 3 2" xfId="4080" xr:uid="{3EF494FD-2877-43E8-8FA7-FDF6A83E83B7}"/>
    <cellStyle name="Normal 6 7 5 2 3 2 2" xfId="18114" xr:uid="{E089BBBC-493E-497A-BE8B-7C3451384AD1}"/>
    <cellStyle name="Normal 6 7 5 2 3 3" xfId="8006" xr:uid="{37ED08C4-ADDD-483B-A2C2-5505CCE0FBF1}"/>
    <cellStyle name="Normal 6 7 5 2 3 3 2" xfId="21875" xr:uid="{A07D075B-B59B-45DB-9F3C-00ABEDF9DD6A}"/>
    <cellStyle name="Normal 6 7 5 2 3 4" xfId="9524" xr:uid="{5D0A7D71-B8A4-41C5-9D26-75D46F768A2E}"/>
    <cellStyle name="Normal 6 7 5 2 3 4 2" xfId="23389" xr:uid="{13F08DE3-4F36-4767-8906-A932F559DAB3}"/>
    <cellStyle name="Normal 6 7 5 2 3 5" xfId="13138" xr:uid="{92F29AA3-D931-453B-AC2D-E0085A6CD75E}"/>
    <cellStyle name="Normal 6 7 5 2 3 5 2" xfId="27002" xr:uid="{A3297DD5-B211-4654-A216-798BC5931C57}"/>
    <cellStyle name="Normal 6 7 5 2 3 6" xfId="14883" xr:uid="{299AB766-4F73-4551-91DD-8C65C31D3999}"/>
    <cellStyle name="Normal 6 7 5 2 3 6 2" xfId="28747" xr:uid="{C018C6B1-A495-4266-B0CD-BE12A677143E}"/>
    <cellStyle name="Normal 6 7 5 2 3 7" xfId="16431" xr:uid="{87661F22-B6E1-47E7-B52E-84483911F346}"/>
    <cellStyle name="Normal 6 7 5 2 4" xfId="5052" xr:uid="{4E0F420F-25FD-47E0-AF03-020C25F8140B}"/>
    <cellStyle name="Normal 6 7 5 2 4 2" xfId="10522" xr:uid="{735A1D50-86D9-4EE2-A054-F771741211F5}"/>
    <cellStyle name="Normal 6 7 5 2 4 2 2" xfId="24387" xr:uid="{7F250A8F-4A77-4AA8-84B5-CD55AD591FD5}"/>
    <cellStyle name="Normal 6 7 5 2 4 3" xfId="19086" xr:uid="{D05E69DE-6FB8-4DEA-BF0C-B4AE713CB457}"/>
    <cellStyle name="Normal 6 7 5 2 5" xfId="5550" xr:uid="{3C5A3F49-9271-4002-9138-95ACC6DC769C}"/>
    <cellStyle name="Normal 6 7 5 2 5 2" xfId="11024" xr:uid="{81D912F2-EA5B-4EA8-9DFF-C8A5A85C1DA5}"/>
    <cellStyle name="Normal 6 7 5 2 5 2 2" xfId="24889" xr:uid="{9A9D3AA1-395A-4A03-AA6D-003D4CFBF914}"/>
    <cellStyle name="Normal 6 7 5 2 5 3" xfId="19584" xr:uid="{8B65B5FC-D9DF-41B1-952A-72E6ADE86B87}"/>
    <cellStyle name="Normal 6 7 5 2 6" xfId="6052" xr:uid="{6A2C9064-FA34-4B38-A26F-8DE0DA741C0D}"/>
    <cellStyle name="Normal 6 7 5 2 6 2" xfId="11526" xr:uid="{D42A619A-5073-4FEF-82EC-AA1D4DC32586}"/>
    <cellStyle name="Normal 6 7 5 2 6 2 2" xfId="25391" xr:uid="{325FEABB-4A7E-4A88-BCF4-9D10FC297C22}"/>
    <cellStyle name="Normal 6 7 5 2 6 3" xfId="20086" xr:uid="{7CF528E3-5390-40A7-9906-0590E5E3C532}"/>
    <cellStyle name="Normal 6 7 5 2 7" xfId="3070" xr:uid="{C0C310F5-8EA3-4355-AF02-C30E4EBF53BF}"/>
    <cellStyle name="Normal 6 7 5 2 7 2" xfId="17112" xr:uid="{939C721B-823B-4CAB-B5F8-811A14F381CC}"/>
    <cellStyle name="Normal 6 7 5 2 8" xfId="6992" xr:uid="{6E4F0327-0532-4F66-9AEA-6C53E8D58AB0}"/>
    <cellStyle name="Normal 6 7 5 2 8 2" xfId="20863" xr:uid="{EAC3A951-E8F6-4A53-83F1-E5AC8EAC95CE}"/>
    <cellStyle name="Normal 6 7 5 2 9" xfId="8516" xr:uid="{ED1D8A71-A4DF-4B8F-B12B-A5CEED3A4D03}"/>
    <cellStyle name="Normal 6 7 5 2 9 2" xfId="22381" xr:uid="{CEBE7031-46CC-4F37-8BA5-EDF22F8E0064}"/>
    <cellStyle name="Normal 6 7 5 3" xfId="1604" xr:uid="{9B00197D-6774-48D7-B01D-3BF24CAEA4D4}"/>
    <cellStyle name="Normal 6 7 5 3 2" xfId="4326" xr:uid="{227E995E-BB2E-45AD-A847-0B4B3F253C40}"/>
    <cellStyle name="Normal 6 7 5 3 2 2" xfId="9772" xr:uid="{4EA7C830-C4BC-40FC-8FC9-08C97723AD31}"/>
    <cellStyle name="Normal 6 7 5 3 2 2 2" xfId="23637" xr:uid="{68D16928-0659-460D-8A71-BCBE481E93C3}"/>
    <cellStyle name="Normal 6 7 5 3 2 3" xfId="18360" xr:uid="{07DEE02C-56B1-41E5-AF69-BED1B2557FC3}"/>
    <cellStyle name="Normal 6 7 5 3 3" xfId="3316" xr:uid="{8DD9AF00-FFBA-4250-BED9-EFFD537CD169}"/>
    <cellStyle name="Normal 6 7 5 3 3 2" xfId="17358" xr:uid="{DD16AC8B-6D67-4B43-A19A-7B2152EFA967}"/>
    <cellStyle name="Normal 6 7 5 3 4" xfId="7250" xr:uid="{2A4FB18E-5D3D-4EAA-ADC2-257940C2ADF9}"/>
    <cellStyle name="Normal 6 7 5 3 4 2" xfId="21121" xr:uid="{9240654A-8F09-4724-BD8B-BE72BEE8FF09}"/>
    <cellStyle name="Normal 6 7 5 3 5" xfId="8764" xr:uid="{C6717C3A-0AEA-4FD6-89B4-3C5F297025C5}"/>
    <cellStyle name="Normal 6 7 5 3 5 2" xfId="22629" xr:uid="{947B60ED-A024-454F-9952-5745E1E3320E}"/>
    <cellStyle name="Normal 6 7 5 3 6" xfId="12384" xr:uid="{CC2BB7EC-9349-4182-B899-CF348BA2F8AE}"/>
    <cellStyle name="Normal 6 7 5 3 6 2" xfId="26248" xr:uid="{FF8520DF-A2AC-44D6-80E5-DF5A80330B52}"/>
    <cellStyle name="Normal 6 7 5 3 7" xfId="14129" xr:uid="{68BDC502-BE2C-4F61-966A-89BF6029C3C2}"/>
    <cellStyle name="Normal 6 7 5 3 7 2" xfId="27993" xr:uid="{4F8310DE-2D2A-4459-90C4-6B47FC642D52}"/>
    <cellStyle name="Normal 6 7 5 3 8" xfId="15677" xr:uid="{1AC9D591-B177-4E0F-BF4A-B7B67C3F71EF}"/>
    <cellStyle name="Normal 6 7 5 4" xfId="2112" xr:uid="{129F0084-51E8-4971-9C91-5D0BEA7865B0}"/>
    <cellStyle name="Normal 6 7 5 4 2" xfId="3832" xr:uid="{FE75AD68-DAD0-44CE-82BF-93ED9CA97945}"/>
    <cellStyle name="Normal 6 7 5 4 2 2" xfId="17866" xr:uid="{672EAC2D-7BE2-4F6B-B8F6-5CF6B4E7872B}"/>
    <cellStyle name="Normal 6 7 5 4 3" xfId="7758" xr:uid="{4E4AB9A5-6E69-4DBC-B064-8B54F1A17B8A}"/>
    <cellStyle name="Normal 6 7 5 4 3 2" xfId="21627" xr:uid="{DB9D4C10-8ACA-4AE5-A9CC-F267C71AA59D}"/>
    <cellStyle name="Normal 6 7 5 4 4" xfId="9276" xr:uid="{5BFF63CA-25F2-4F72-AF36-F0513442C12B}"/>
    <cellStyle name="Normal 6 7 5 4 4 2" xfId="23141" xr:uid="{51872FD2-0729-45B6-957A-1A1BF6FDAADA}"/>
    <cellStyle name="Normal 6 7 5 4 5" xfId="12890" xr:uid="{624FA4BB-997C-408D-BAF9-9B84C24EC740}"/>
    <cellStyle name="Normal 6 7 5 4 5 2" xfId="26754" xr:uid="{141CF902-E6E6-4E8E-B286-820AD5D09AD6}"/>
    <cellStyle name="Normal 6 7 5 4 6" xfId="14635" xr:uid="{AFB77D3A-9753-42E3-B769-D3E237B70917}"/>
    <cellStyle name="Normal 6 7 5 4 6 2" xfId="28499" xr:uid="{AED7F843-127E-44EA-B3E2-79E914F47D8D}"/>
    <cellStyle name="Normal 6 7 5 4 7" xfId="16183" xr:uid="{FC264FE6-79BF-4EFC-8CAA-C1DD12A18791}"/>
    <cellStyle name="Normal 6 7 5 5" xfId="4818" xr:uid="{B35F1D2F-83C2-4363-A881-C5A9DC20068F}"/>
    <cellStyle name="Normal 6 7 5 5 2" xfId="10274" xr:uid="{FA9211D4-DC63-4D89-A293-80A419D2494F}"/>
    <cellStyle name="Normal 6 7 5 5 2 2" xfId="24139" xr:uid="{21E57AA2-F0B7-4295-A6F0-96C24089954A}"/>
    <cellStyle name="Normal 6 7 5 5 3" xfId="18852" xr:uid="{8CF89A05-C224-4CC9-8935-FE0EC5745172}"/>
    <cellStyle name="Normal 6 7 5 6" xfId="5302" xr:uid="{01BCA1D1-1416-4CE0-AFB1-5D424B9C25C3}"/>
    <cellStyle name="Normal 6 7 5 6 2" xfId="10776" xr:uid="{0D0B2DE3-063A-41C2-AE5A-38899F9D025B}"/>
    <cellStyle name="Normal 6 7 5 6 2 2" xfId="24641" xr:uid="{873D2320-021F-4B81-87CD-7C9C6B5C180E}"/>
    <cellStyle name="Normal 6 7 5 6 3" xfId="19336" xr:uid="{5B1ADAD2-69E2-4207-A7AA-A9A4D494775D}"/>
    <cellStyle name="Normal 6 7 5 7" xfId="5804" xr:uid="{290F785B-1CD0-425F-9AB4-DCBDBF682650}"/>
    <cellStyle name="Normal 6 7 5 7 2" xfId="11278" xr:uid="{540248AB-A028-40A0-A7F8-C471E7C266CA}"/>
    <cellStyle name="Normal 6 7 5 7 2 2" xfId="25143" xr:uid="{AF6DC440-9B4E-464F-B53F-D890EDCF33D4}"/>
    <cellStyle name="Normal 6 7 5 7 3" xfId="19838" xr:uid="{34FA8823-87E2-44EE-9B5A-BF6C3152F13D}"/>
    <cellStyle name="Normal 6 7 5 8" xfId="2834" xr:uid="{2C97ABDC-C9AC-4A0C-A108-30DC6250D5FD}"/>
    <cellStyle name="Normal 6 7 5 8 2" xfId="16876" xr:uid="{C9ECA650-DC94-4684-B713-FFE8DCC361E7}"/>
    <cellStyle name="Normal 6 7 5 9" xfId="6744" xr:uid="{23295DDF-DDC4-4CFA-8FC5-73F70F88C368}"/>
    <cellStyle name="Normal 6 7 5 9 2" xfId="20615" xr:uid="{56D77634-E3EC-4CCA-A951-D0DB1078236C}"/>
    <cellStyle name="Normal 6 7 6" xfId="1222" xr:uid="{D717E6A1-2302-425E-9D38-18FDCA63D122}"/>
    <cellStyle name="Normal 6 7 6 10" xfId="12002" xr:uid="{A8F4D634-7B5D-40CC-9984-C804714406E6}"/>
    <cellStyle name="Normal 6 7 6 10 2" xfId="25866" xr:uid="{8A143607-A6E0-4305-B49E-2A78BF9A77D4}"/>
    <cellStyle name="Normal 6 7 6 11" xfId="13747" xr:uid="{BD744431-A4A7-4585-8D0E-DF3C55B45E39}"/>
    <cellStyle name="Normal 6 7 6 11 2" xfId="27611" xr:uid="{23873976-3C30-40DE-BB12-39333222F4A4}"/>
    <cellStyle name="Normal 6 7 6 12" xfId="15295" xr:uid="{181155E8-637B-4D7C-97CD-8363E81AB8F1}"/>
    <cellStyle name="Normal 6 7 6 2" xfId="1728" xr:uid="{429F0254-7926-41A8-B326-8208A106BEDA}"/>
    <cellStyle name="Normal 6 7 6 2 2" xfId="4450" xr:uid="{D0C4CBAE-CB6C-4D09-B40D-EB17AD952B17}"/>
    <cellStyle name="Normal 6 7 6 2 2 2" xfId="9896" xr:uid="{E30F21FD-E348-4067-A333-8EEB91404867}"/>
    <cellStyle name="Normal 6 7 6 2 2 2 2" xfId="23761" xr:uid="{427B9ACC-1742-45DB-84A9-864BFC619FC0}"/>
    <cellStyle name="Normal 6 7 6 2 2 3" xfId="18484" xr:uid="{44B023AC-8A64-427F-8076-7ADDD278AA6C}"/>
    <cellStyle name="Normal 6 7 6 2 3" xfId="3440" xr:uid="{835C6616-3FDD-4D11-BFF6-D2DD2D50B250}"/>
    <cellStyle name="Normal 6 7 6 2 3 2" xfId="17482" xr:uid="{83A99098-DF38-4833-AAC8-06CB9E71FFD7}"/>
    <cellStyle name="Normal 6 7 6 2 4" xfId="7374" xr:uid="{CC88BFC6-1DCB-42BA-A961-59279A7D2483}"/>
    <cellStyle name="Normal 6 7 6 2 4 2" xfId="21245" xr:uid="{206BBC35-1FF5-4DD3-8E2A-77606610D40F}"/>
    <cellStyle name="Normal 6 7 6 2 5" xfId="8888" xr:uid="{8450CCAE-B935-4D17-B05D-8C8C7D4EC412}"/>
    <cellStyle name="Normal 6 7 6 2 5 2" xfId="22753" xr:uid="{FF015776-2FD4-40A6-A119-5AC5B488DED1}"/>
    <cellStyle name="Normal 6 7 6 2 6" xfId="12508" xr:uid="{FCED2896-6EFF-4FC2-9A39-5C7940D27753}"/>
    <cellStyle name="Normal 6 7 6 2 6 2" xfId="26372" xr:uid="{BB692B9F-3490-477E-9F8A-0DEA4EC5380D}"/>
    <cellStyle name="Normal 6 7 6 2 7" xfId="14253" xr:uid="{88591475-FC52-4573-B3EB-AD0F3C235E0A}"/>
    <cellStyle name="Normal 6 7 6 2 7 2" xfId="28117" xr:uid="{E153C671-81D2-4AEC-932C-396D8342683D}"/>
    <cellStyle name="Normal 6 7 6 2 8" xfId="15801" xr:uid="{778CA36E-544A-4BA6-9314-C3D3BE3D48FF}"/>
    <cellStyle name="Normal 6 7 6 3" xfId="2236" xr:uid="{1048A9CC-6CE1-41D9-BE18-C819B359FFC0}"/>
    <cellStyle name="Normal 6 7 6 3 2" xfId="3956" xr:uid="{D8AD3B97-02E2-4085-8D4A-79B38B3B445A}"/>
    <cellStyle name="Normal 6 7 6 3 2 2" xfId="17990" xr:uid="{BED57E4E-81CF-46F5-9363-78ED4C000F77}"/>
    <cellStyle name="Normal 6 7 6 3 3" xfId="7882" xr:uid="{B8E6F4F3-9669-4BC5-9824-56A842BF8CCE}"/>
    <cellStyle name="Normal 6 7 6 3 3 2" xfId="21751" xr:uid="{F828CDBE-0F09-43EF-9C1A-9A0563FEC5DF}"/>
    <cellStyle name="Normal 6 7 6 3 4" xfId="9400" xr:uid="{08EBBB99-8045-4549-857B-D752594B9E6C}"/>
    <cellStyle name="Normal 6 7 6 3 4 2" xfId="23265" xr:uid="{194877C3-8D9A-42A4-B91E-D9B6BBC5688A}"/>
    <cellStyle name="Normal 6 7 6 3 5" xfId="13014" xr:uid="{DD170900-E376-43E6-A9C7-79E930F6AE9D}"/>
    <cellStyle name="Normal 6 7 6 3 5 2" xfId="26878" xr:uid="{D7BFBD6C-7AC4-4E43-AEF0-EC34A1C20EB1}"/>
    <cellStyle name="Normal 6 7 6 3 6" xfId="14759" xr:uid="{4630281D-7461-49EA-89F7-07A4AC0E3BFD}"/>
    <cellStyle name="Normal 6 7 6 3 6 2" xfId="28623" xr:uid="{2ABA0ED1-29D0-48A6-9AE1-31540BF1E4E7}"/>
    <cellStyle name="Normal 6 7 6 3 7" xfId="16307" xr:uid="{7C9FDC07-97FB-4149-A804-C6BB549CFDD2}"/>
    <cellStyle name="Normal 6 7 6 4" xfId="4934" xr:uid="{E7A74966-49A1-4C01-8B5D-F2175FA82644}"/>
    <cellStyle name="Normal 6 7 6 4 2" xfId="10398" xr:uid="{C46D6F38-20BD-4273-BC93-8E36E555F4AA}"/>
    <cellStyle name="Normal 6 7 6 4 2 2" xfId="24263" xr:uid="{2ACD1349-838F-4E63-8A25-32975155E066}"/>
    <cellStyle name="Normal 6 7 6 4 3" xfId="18968" xr:uid="{EC0D74F9-5260-4BC0-B4CC-8FDBF2B01E9B}"/>
    <cellStyle name="Normal 6 7 6 5" xfId="5426" xr:uid="{371FB2B9-D423-4220-8DB7-54DAD338A36E}"/>
    <cellStyle name="Normal 6 7 6 5 2" xfId="10900" xr:uid="{BCBC7809-8349-4BA3-8FEA-3C9730306444}"/>
    <cellStyle name="Normal 6 7 6 5 2 2" xfId="24765" xr:uid="{A62EB1F9-5E3D-4D72-89D5-980901CDF102}"/>
    <cellStyle name="Normal 6 7 6 5 3" xfId="19460" xr:uid="{D9FABE54-F52F-4B99-A3E0-DCB89E809C26}"/>
    <cellStyle name="Normal 6 7 6 6" xfId="5928" xr:uid="{A4E70066-0DC2-4448-B62B-E6FEE5950DF3}"/>
    <cellStyle name="Normal 6 7 6 6 2" xfId="11402" xr:uid="{6D3773C4-6893-46FC-84D2-DBEC399886EA}"/>
    <cellStyle name="Normal 6 7 6 6 2 2" xfId="25267" xr:uid="{A08E7133-A41D-4F9D-A946-B5CAFA73D200}"/>
    <cellStyle name="Normal 6 7 6 6 3" xfId="19962" xr:uid="{7EE0365C-DBFD-4A93-9C42-0D9FA98831EA}"/>
    <cellStyle name="Normal 6 7 6 7" xfId="2952" xr:uid="{C4BC82E3-B51F-4A71-A2DC-84AA54B634DC}"/>
    <cellStyle name="Normal 6 7 6 7 2" xfId="16994" xr:uid="{2E664DED-C7F6-44AC-A1BF-6E3AAAEEA181}"/>
    <cellStyle name="Normal 6 7 6 8" xfId="6868" xr:uid="{34DF3FC5-0E76-45C3-B1C8-FB9A5A9FBE2F}"/>
    <cellStyle name="Normal 6 7 6 8 2" xfId="20739" xr:uid="{00DA90F5-085C-4D79-9B6F-4012675D9EB1}"/>
    <cellStyle name="Normal 6 7 6 9" xfId="8392" xr:uid="{1D349726-D4A3-4C31-9833-C7C029A50814}"/>
    <cellStyle name="Normal 6 7 6 9 2" xfId="22257" xr:uid="{710E14D9-80FE-4D43-BF35-A2C6C6DF1F9A}"/>
    <cellStyle name="Normal 6 7 7" xfId="1480" xr:uid="{1967022A-C531-417F-9424-B3B40F237E85}"/>
    <cellStyle name="Normal 6 7 7 2" xfId="4204" xr:uid="{7E23F632-84A2-4BB5-A87E-B1EC7528C6C8}"/>
    <cellStyle name="Normal 6 7 7 2 2" xfId="9648" xr:uid="{C7D206C4-C55B-4322-B9CB-E3B612D086D1}"/>
    <cellStyle name="Normal 6 7 7 2 2 2" xfId="23513" xr:uid="{DADFFD06-7BEA-429C-A26A-4EA03AB7F670}"/>
    <cellStyle name="Normal 6 7 7 2 3" xfId="18238" xr:uid="{E822DDBC-ABD5-4035-A86F-9B00DB648FF7}"/>
    <cellStyle name="Normal 6 7 7 3" xfId="3194" xr:uid="{C545C828-96D8-4AEF-B170-3BEB81A09741}"/>
    <cellStyle name="Normal 6 7 7 3 2" xfId="17236" xr:uid="{95056CBA-E831-4B1B-BFE9-F0739952167D}"/>
    <cellStyle name="Normal 6 7 7 4" xfId="7126" xr:uid="{7915B942-7243-42E2-B9C2-E1C61BCBE21B}"/>
    <cellStyle name="Normal 6 7 7 4 2" xfId="20997" xr:uid="{464A9B51-ED2C-4287-BDE9-20ACE5BCF01B}"/>
    <cellStyle name="Normal 6 7 7 5" xfId="8640" xr:uid="{102AA992-8B48-426C-AF3B-58C460B573B1}"/>
    <cellStyle name="Normal 6 7 7 5 2" xfId="22505" xr:uid="{AD5E997F-3FAC-41C7-8F45-A1C34E1465CC}"/>
    <cellStyle name="Normal 6 7 7 6" xfId="12260" xr:uid="{B53152AE-076B-4D11-99B4-530DCD09EC7E}"/>
    <cellStyle name="Normal 6 7 7 6 2" xfId="26124" xr:uid="{CDF3CC61-DA90-4299-BE40-AC016EE71293}"/>
    <cellStyle name="Normal 6 7 7 7" xfId="14005" xr:uid="{8E48E649-6F3E-4B4A-BD2E-AD7821C2C55F}"/>
    <cellStyle name="Normal 6 7 7 7 2" xfId="27869" xr:uid="{C1C1E81D-E8D8-4B2C-9828-BC8EF8A37F46}"/>
    <cellStyle name="Normal 6 7 7 8" xfId="15553" xr:uid="{249102EC-935E-46ED-BA19-6D2FC95686E0}"/>
    <cellStyle name="Normal 6 7 8" xfId="1988" xr:uid="{5B635B46-C569-439C-BAEE-A392D4981AFE}"/>
    <cellStyle name="Normal 6 7 8 2" xfId="3708" xr:uid="{2C7B5ADF-44B5-4989-97E1-85D8935F0880}"/>
    <cellStyle name="Normal 6 7 8 2 2" xfId="17742" xr:uid="{2057EE31-4684-4C60-A076-18EE144DFDE9}"/>
    <cellStyle name="Normal 6 7 8 3" xfId="7634" xr:uid="{D738C85D-4459-4F51-B5FA-FC4BC0FE968F}"/>
    <cellStyle name="Normal 6 7 8 3 2" xfId="21503" xr:uid="{C1A4EC09-E5F1-400F-9EA4-86763A821295}"/>
    <cellStyle name="Normal 6 7 8 4" xfId="9152" xr:uid="{165F3BC8-5C04-4885-9092-19CDC78C6DAF}"/>
    <cellStyle name="Normal 6 7 8 4 2" xfId="23017" xr:uid="{85E3E770-8A24-4168-9DB2-5EA68A4433C7}"/>
    <cellStyle name="Normal 6 7 8 5" xfId="12766" xr:uid="{C1D774CF-133F-41AF-8BE8-F9530AED8FB0}"/>
    <cellStyle name="Normal 6 7 8 5 2" xfId="26630" xr:uid="{B3572B44-7195-4C20-B5B5-E43E85CB494A}"/>
    <cellStyle name="Normal 6 7 8 6" xfId="14511" xr:uid="{0B425D75-6C90-4C85-A438-34A355590F35}"/>
    <cellStyle name="Normal 6 7 8 6 2" xfId="28375" xr:uid="{653279CE-F632-4E83-A8FC-A37C39184D04}"/>
    <cellStyle name="Normal 6 7 8 7" xfId="16059" xr:uid="{FD2630A8-7810-42CA-B025-20D49474FE4F}"/>
    <cellStyle name="Normal 6 7 9" xfId="4704" xr:uid="{16703497-2918-490F-A799-10CC4037D8EA}"/>
    <cellStyle name="Normal 6 7 9 2" xfId="10150" xr:uid="{6BB3AEE6-27A8-47B3-9334-BBAB7A3152E2}"/>
    <cellStyle name="Normal 6 7 9 2 2" xfId="24015" xr:uid="{72D1564C-7FA6-4971-B497-64CADF80E7D5}"/>
    <cellStyle name="Normal 6 7 9 3" xfId="18738" xr:uid="{9AB6C27F-7A41-4AFE-8DD4-54606B05D3D6}"/>
    <cellStyle name="Normal 6 8" xfId="968" xr:uid="{630D32B9-AB8B-4F8F-98A9-F95E3EDCCCC6}"/>
    <cellStyle name="Normal 6 8 10" xfId="5182" xr:uid="{E9FA9EE6-9DC2-4104-9F6D-CCE847737142}"/>
    <cellStyle name="Normal 6 8 10 2" xfId="10654" xr:uid="{CF2E71F7-1644-4564-9679-B23231BB35C7}"/>
    <cellStyle name="Normal 6 8 10 2 2" xfId="24519" xr:uid="{5A45B974-54A7-486C-A4BC-327A45FA37B1}"/>
    <cellStyle name="Normal 6 8 10 3" xfId="19216" xr:uid="{706EEBF2-F5C3-4869-813B-91FDFD38FCF8}"/>
    <cellStyle name="Normal 6 8 11" xfId="5682" xr:uid="{A14FE969-6F42-4C6A-BF8F-56689CAB1729}"/>
    <cellStyle name="Normal 6 8 11 2" xfId="11156" xr:uid="{17F2F5B6-E504-4AA4-B36C-511113D63889}"/>
    <cellStyle name="Normal 6 8 11 2 2" xfId="25021" xr:uid="{C90115A9-F97A-4345-83AF-0449E8381957}"/>
    <cellStyle name="Normal 6 8 11 3" xfId="19716" xr:uid="{72596AAF-BB34-47B0-9285-D445E52D55D3}"/>
    <cellStyle name="Normal 6 8 12" xfId="2724" xr:uid="{1049B210-FE92-4013-8010-BC180D70D64F}"/>
    <cellStyle name="Normal 6 8 12 2" xfId="16766" xr:uid="{404AE774-B680-4DF8-920C-C882DDBA7064}"/>
    <cellStyle name="Normal 6 8 13" xfId="6619" xr:uid="{A8287457-B6F3-44F3-88D4-BD22073AB601}"/>
    <cellStyle name="Normal 6 8 13 2" xfId="20493" xr:uid="{C19D13B4-FBE2-4329-B9B6-696E8D7EFE52}"/>
    <cellStyle name="Normal 6 8 14" xfId="8146" xr:uid="{2B7A0790-D624-4654-B0C1-B882D7CAACA0}"/>
    <cellStyle name="Normal 6 8 14 2" xfId="22011" xr:uid="{37A32C5E-93BE-4B75-94B3-1AC0EE77A3AC}"/>
    <cellStyle name="Normal 6 8 15" xfId="11756" xr:uid="{7ADBB0F2-BDFD-4769-9B18-2E7320B504CF}"/>
    <cellStyle name="Normal 6 8 15 2" xfId="25620" xr:uid="{4F3FAEDC-E099-43D2-AAA2-3FD020DC4C05}"/>
    <cellStyle name="Normal 6 8 16" xfId="13501" xr:uid="{1B6C8FC4-99BF-465B-8F51-43202F68D605}"/>
    <cellStyle name="Normal 6 8 16 2" xfId="27365" xr:uid="{63704902-1916-40F1-934A-0DB9532F3661}"/>
    <cellStyle name="Normal 6 8 17" xfId="15049" xr:uid="{A6E4A71B-EF10-4002-B20D-3C57FB044579}"/>
    <cellStyle name="Normal 6 8 2" xfId="998" xr:uid="{84BF5325-02E1-43F8-ABFE-4733A1C7D587}"/>
    <cellStyle name="Normal 6 8 2 10" xfId="2744" xr:uid="{81A58C1A-A25B-4832-A969-450A06AE8B48}"/>
    <cellStyle name="Normal 6 8 2 10 2" xfId="16786" xr:uid="{598EE469-01BD-4C5E-BB5D-322024E104AD}"/>
    <cellStyle name="Normal 6 8 2 11" xfId="6644" xr:uid="{936704ED-E1F1-47E4-B44D-7ADFE185677F}"/>
    <cellStyle name="Normal 6 8 2 11 2" xfId="20515" xr:uid="{3F572A46-3658-4DAE-A3F6-8EA52B7B9929}"/>
    <cellStyle name="Normal 6 8 2 12" xfId="8168" xr:uid="{C88ECB8E-E54C-44DA-9FA1-64E452D9A1BE}"/>
    <cellStyle name="Normal 6 8 2 12 2" xfId="22033" xr:uid="{B7C626A7-372B-45C5-B231-6BC88CA0EA6B}"/>
    <cellStyle name="Normal 6 8 2 13" xfId="11778" xr:uid="{0C8941B7-8863-4FD9-AFC5-A55646341336}"/>
    <cellStyle name="Normal 6 8 2 13 2" xfId="25642" xr:uid="{034B1AFC-0132-43D2-837F-7E7F71002794}"/>
    <cellStyle name="Normal 6 8 2 14" xfId="13523" xr:uid="{C3498B8E-8108-4A6C-9A3B-2D98D4244549}"/>
    <cellStyle name="Normal 6 8 2 14 2" xfId="27387" xr:uid="{0F1B21AC-5C36-47A7-A7D6-33CAC50920EB}"/>
    <cellStyle name="Normal 6 8 2 15" xfId="15071" xr:uid="{76086B3B-20BD-4A3E-82EE-1CEAD7F38998}"/>
    <cellStyle name="Normal 6 8 2 2" xfId="1076" xr:uid="{58ED3977-75E2-4B84-AFB8-72B3776C3C53}"/>
    <cellStyle name="Normal 6 8 2 2 10" xfId="6722" xr:uid="{295B173D-9E67-48E6-9333-67763C153B80}"/>
    <cellStyle name="Normal 6 8 2 2 10 2" xfId="20593" xr:uid="{6755D25C-421C-498F-BAA4-061E2388A1FA}"/>
    <cellStyle name="Normal 6 8 2 2 11" xfId="8246" xr:uid="{36673FCE-101D-4096-92B6-39901A1AF9D4}"/>
    <cellStyle name="Normal 6 8 2 2 11 2" xfId="22111" xr:uid="{83A298A9-712D-48AC-944F-3252E9DBFAA4}"/>
    <cellStyle name="Normal 6 8 2 2 12" xfId="11856" xr:uid="{8BB18878-91B6-469D-ABDE-BB410B602CAF}"/>
    <cellStyle name="Normal 6 8 2 2 12 2" xfId="25720" xr:uid="{E54F14D3-455D-4E20-94D7-0077D0E43816}"/>
    <cellStyle name="Normal 6 8 2 2 13" xfId="13601" xr:uid="{BF3BA3BA-24F1-415F-A45C-DA016E195705}"/>
    <cellStyle name="Normal 6 8 2 2 13 2" xfId="27465" xr:uid="{442BF9A6-28DC-45D9-970E-76F72451D687}"/>
    <cellStyle name="Normal 6 8 2 2 14" xfId="15149" xr:uid="{1A5B88A4-FDA4-44F7-9E70-C774006D7E16}"/>
    <cellStyle name="Normal 6 8 2 2 2" xfId="1200" xr:uid="{0225D78D-57F6-466C-8364-2BA8BFA9772D}"/>
    <cellStyle name="Normal 6 8 2 2 2 10" xfId="8370" xr:uid="{625208AC-63E7-4CD8-A449-3B01603CC5B4}"/>
    <cellStyle name="Normal 6 8 2 2 2 10 2" xfId="22235" xr:uid="{3A78F760-52D9-48EA-934E-E695B8EC6B5A}"/>
    <cellStyle name="Normal 6 8 2 2 2 11" xfId="11980" xr:uid="{71A1C472-3675-42EC-972C-DA3C555774A5}"/>
    <cellStyle name="Normal 6 8 2 2 2 11 2" xfId="25844" xr:uid="{D6B7D2BA-828D-402D-9DF9-48388B0CF90F}"/>
    <cellStyle name="Normal 6 8 2 2 2 12" xfId="13725" xr:uid="{99A54C28-3899-4BAC-AB87-126EC1BF9FE3}"/>
    <cellStyle name="Normal 6 8 2 2 2 12 2" xfId="27589" xr:uid="{5662A3E7-0832-44F5-9D37-1A477D5E5E00}"/>
    <cellStyle name="Normal 6 8 2 2 2 13" xfId="15273" xr:uid="{8A2F989E-2C3D-41B8-A594-567C810AD91E}"/>
    <cellStyle name="Normal 6 8 2 2 2 2" xfId="1448" xr:uid="{94AE04BE-1112-4629-B2A9-D9650409A66F}"/>
    <cellStyle name="Normal 6 8 2 2 2 2 10" xfId="12228" xr:uid="{A7F8F7D9-4105-4C31-9D61-C3C77E1BE1BB}"/>
    <cellStyle name="Normal 6 8 2 2 2 2 10 2" xfId="26092" xr:uid="{17C51C05-E424-4B9D-854C-A0440F7603CC}"/>
    <cellStyle name="Normal 6 8 2 2 2 2 11" xfId="13973" xr:uid="{A050F384-D236-4D5C-ACCD-7EEDA5C30C24}"/>
    <cellStyle name="Normal 6 8 2 2 2 2 11 2" xfId="27837" xr:uid="{102E7BFC-FEE1-4866-8DCB-B158863F311C}"/>
    <cellStyle name="Normal 6 8 2 2 2 2 12" xfId="15521" xr:uid="{14032E98-B188-47A8-B675-49FDB0E2210A}"/>
    <cellStyle name="Normal 6 8 2 2 2 2 2" xfId="1954" xr:uid="{B82745A4-4E51-4DDD-906F-E8726A4170DE}"/>
    <cellStyle name="Normal 6 8 2 2 2 2 2 2" xfId="4676" xr:uid="{F3E63599-C708-4372-BD6A-66761C52ED83}"/>
    <cellStyle name="Normal 6 8 2 2 2 2 2 2 2" xfId="10122" xr:uid="{42D74498-4217-4552-BF3B-865EE7A1E0E6}"/>
    <cellStyle name="Normal 6 8 2 2 2 2 2 2 2 2" xfId="23987" xr:uid="{55AAF054-9C08-4BA2-9F8E-E72E8EB2A9F2}"/>
    <cellStyle name="Normal 6 8 2 2 2 2 2 2 3" xfId="18710" xr:uid="{161F0AC9-B7B3-4082-A59E-57A9561BC9E3}"/>
    <cellStyle name="Normal 6 8 2 2 2 2 2 3" xfId="3666" xr:uid="{023E7E9D-89E2-43C7-9155-E8FAD4F04C4E}"/>
    <cellStyle name="Normal 6 8 2 2 2 2 2 3 2" xfId="17708" xr:uid="{5CCBD42F-349F-449A-A7EE-E24CB6E7B8AD}"/>
    <cellStyle name="Normal 6 8 2 2 2 2 2 4" xfId="7600" xr:uid="{AB08B6A5-A26F-46C6-A31F-613FE488251D}"/>
    <cellStyle name="Normal 6 8 2 2 2 2 2 4 2" xfId="21471" xr:uid="{8D1EB58A-50C7-430F-B16E-9B23D1528AFB}"/>
    <cellStyle name="Normal 6 8 2 2 2 2 2 5" xfId="9114" xr:uid="{FF0A5587-B5E9-40B0-AB81-6C1EF2FA5546}"/>
    <cellStyle name="Normal 6 8 2 2 2 2 2 5 2" xfId="22979" xr:uid="{381FA267-93C6-4547-9977-E5F9BD7109DF}"/>
    <cellStyle name="Normal 6 8 2 2 2 2 2 6" xfId="12734" xr:uid="{4BFC4E79-1D3B-44CF-82F3-7289BF4571F5}"/>
    <cellStyle name="Normal 6 8 2 2 2 2 2 6 2" xfId="26598" xr:uid="{B77C20CC-BFC2-4784-9AEE-629FEFD5717F}"/>
    <cellStyle name="Normal 6 8 2 2 2 2 2 7" xfId="14479" xr:uid="{4F34C180-CE81-4686-85EF-177419E6D451}"/>
    <cellStyle name="Normal 6 8 2 2 2 2 2 7 2" xfId="28343" xr:uid="{9DA57F03-966A-464B-8EC2-2F154BC7ADC4}"/>
    <cellStyle name="Normal 6 8 2 2 2 2 2 8" xfId="16027" xr:uid="{15444A0D-A3E0-48DB-A9CA-B74A4BFE4D9A}"/>
    <cellStyle name="Normal 6 8 2 2 2 2 3" xfId="2462" xr:uid="{6D08DDE7-F6BC-4401-A7AA-4AB6AD565A09}"/>
    <cellStyle name="Normal 6 8 2 2 2 2 3 2" xfId="4182" xr:uid="{E170420C-BC11-4737-8FE2-F74608A4D8B5}"/>
    <cellStyle name="Normal 6 8 2 2 2 2 3 2 2" xfId="18216" xr:uid="{D5B1A553-7E3F-42C1-8B45-81C0606DC56A}"/>
    <cellStyle name="Normal 6 8 2 2 2 2 3 3" xfId="8108" xr:uid="{8114CD10-AA82-4BD3-B97A-FB7631EFE818}"/>
    <cellStyle name="Normal 6 8 2 2 2 2 3 3 2" xfId="21977" xr:uid="{3BE6673D-4419-49F5-B23D-98E1DF76534C}"/>
    <cellStyle name="Normal 6 8 2 2 2 2 3 4" xfId="9626" xr:uid="{5350D28D-AFBB-436C-A46A-9F543A02E0AA}"/>
    <cellStyle name="Normal 6 8 2 2 2 2 3 4 2" xfId="23491" xr:uid="{4D8EB26E-602A-4BE1-A354-023626B4EA99}"/>
    <cellStyle name="Normal 6 8 2 2 2 2 3 5" xfId="13240" xr:uid="{8DFEB3A1-ACFD-4C35-9907-D0B09CE894BE}"/>
    <cellStyle name="Normal 6 8 2 2 2 2 3 5 2" xfId="27104" xr:uid="{B6062419-7936-444D-8C9B-4CB42DA587CE}"/>
    <cellStyle name="Normal 6 8 2 2 2 2 3 6" xfId="14985" xr:uid="{40F1C336-DD76-41D4-829F-B5E26FACF714}"/>
    <cellStyle name="Normal 6 8 2 2 2 2 3 6 2" xfId="28849" xr:uid="{FEB2A8C8-87A6-4BDD-8F38-98820745D264}"/>
    <cellStyle name="Normal 6 8 2 2 2 2 3 7" xfId="16533" xr:uid="{062339BE-271E-4D18-98C4-F2DBE9CBC3F4}"/>
    <cellStyle name="Normal 6 8 2 2 2 2 4" xfId="5154" xr:uid="{D039E194-220E-4997-AEE8-B9A720A838DD}"/>
    <cellStyle name="Normal 6 8 2 2 2 2 4 2" xfId="10624" xr:uid="{D02106D9-8530-4E72-AD60-C35E70566733}"/>
    <cellStyle name="Normal 6 8 2 2 2 2 4 2 2" xfId="24489" xr:uid="{2DBA49EB-8DEF-42C1-9967-AE2EC586786C}"/>
    <cellStyle name="Normal 6 8 2 2 2 2 4 3" xfId="19188" xr:uid="{6BA6D744-A133-4670-B393-9337391BC593}"/>
    <cellStyle name="Normal 6 8 2 2 2 2 5" xfId="5652" xr:uid="{A6806AD8-3A27-4115-ACCC-F2E7C56D6EC2}"/>
    <cellStyle name="Normal 6 8 2 2 2 2 5 2" xfId="11126" xr:uid="{2D877E97-A0BF-4C68-B7C0-00C49E114C6D}"/>
    <cellStyle name="Normal 6 8 2 2 2 2 5 2 2" xfId="24991" xr:uid="{39B02042-617E-4C36-AF09-79BAA20D2BA8}"/>
    <cellStyle name="Normal 6 8 2 2 2 2 5 3" xfId="19686" xr:uid="{7A05A2EA-3D78-4D7C-A139-8FA6771E32FB}"/>
    <cellStyle name="Normal 6 8 2 2 2 2 6" xfId="6154" xr:uid="{6335783F-E61C-488E-8E9E-5FBEB35350BA}"/>
    <cellStyle name="Normal 6 8 2 2 2 2 6 2" xfId="11628" xr:uid="{5BDE161D-E3D9-418A-BF53-EA37A12799D6}"/>
    <cellStyle name="Normal 6 8 2 2 2 2 6 2 2" xfId="25493" xr:uid="{5D7C6CC0-0204-4642-B56E-EBEAC3E6BF16}"/>
    <cellStyle name="Normal 6 8 2 2 2 2 6 3" xfId="20188" xr:uid="{A6688892-2B0B-4872-8927-3CF115BA06FA}"/>
    <cellStyle name="Normal 6 8 2 2 2 2 7" xfId="3172" xr:uid="{33BD3A5B-2CEF-4FB2-8F57-B760E59C1D43}"/>
    <cellStyle name="Normal 6 8 2 2 2 2 7 2" xfId="17214" xr:uid="{4DB0D281-E135-4CD7-8112-25DCF114911D}"/>
    <cellStyle name="Normal 6 8 2 2 2 2 8" xfId="7094" xr:uid="{B0EDF47E-2081-4A52-81D7-498ED868D928}"/>
    <cellStyle name="Normal 6 8 2 2 2 2 8 2" xfId="20965" xr:uid="{ECBD4757-A13E-4032-A1EC-90070E010653}"/>
    <cellStyle name="Normal 6 8 2 2 2 2 9" xfId="8618" xr:uid="{28F0CD97-CE74-42CB-80B6-4B565B85A49E}"/>
    <cellStyle name="Normal 6 8 2 2 2 2 9 2" xfId="22483" xr:uid="{9BE5FF81-E179-4F30-8F59-6ECFB1B50A05}"/>
    <cellStyle name="Normal 6 8 2 2 2 3" xfId="1706" xr:uid="{DEDC446D-ACF3-42EF-9B74-292AE63F0616}"/>
    <cellStyle name="Normal 6 8 2 2 2 3 2" xfId="4428" xr:uid="{1536CDC4-260D-449F-96D7-3862DF36CF98}"/>
    <cellStyle name="Normal 6 8 2 2 2 3 2 2" xfId="9874" xr:uid="{9EEFF303-164C-49A1-8E89-8C3508BA8BB6}"/>
    <cellStyle name="Normal 6 8 2 2 2 3 2 2 2" xfId="23739" xr:uid="{6F77356E-E38A-42D4-AE5C-F3AE844648CF}"/>
    <cellStyle name="Normal 6 8 2 2 2 3 2 3" xfId="18462" xr:uid="{DC579BB2-8FBE-461C-B739-C225F079EBE0}"/>
    <cellStyle name="Normal 6 8 2 2 2 3 3" xfId="3418" xr:uid="{6D7C1408-ECCC-4E47-951E-BD6D7C4B4C86}"/>
    <cellStyle name="Normal 6 8 2 2 2 3 3 2" xfId="17460" xr:uid="{E93A79DC-49CC-4E8F-921B-E4CC76072566}"/>
    <cellStyle name="Normal 6 8 2 2 2 3 4" xfId="7352" xr:uid="{7D6AB6C5-296E-4807-A307-26FD571470DC}"/>
    <cellStyle name="Normal 6 8 2 2 2 3 4 2" xfId="21223" xr:uid="{A8405AF4-A85F-4E77-B051-F52ECED3931D}"/>
    <cellStyle name="Normal 6 8 2 2 2 3 5" xfId="8866" xr:uid="{E81C0007-6152-462A-A5E1-FAC62023D8CB}"/>
    <cellStyle name="Normal 6 8 2 2 2 3 5 2" xfId="22731" xr:uid="{5A822EC1-21A0-4AC7-841F-01C766E37CE1}"/>
    <cellStyle name="Normal 6 8 2 2 2 3 6" xfId="12486" xr:uid="{71CD6557-B985-4FCA-AC8C-AC96D97F9065}"/>
    <cellStyle name="Normal 6 8 2 2 2 3 6 2" xfId="26350" xr:uid="{5932AB62-1F5E-4B7F-8BC8-3AF5FD76FB0D}"/>
    <cellStyle name="Normal 6 8 2 2 2 3 7" xfId="14231" xr:uid="{A94CAC34-44E0-4411-8B8E-133C1F39437C}"/>
    <cellStyle name="Normal 6 8 2 2 2 3 7 2" xfId="28095" xr:uid="{83892934-5249-46EB-9F00-32A6C3A12612}"/>
    <cellStyle name="Normal 6 8 2 2 2 3 8" xfId="15779" xr:uid="{8F90D6DD-C0FE-4F65-BD3B-C23291C5398F}"/>
    <cellStyle name="Normal 6 8 2 2 2 4" xfId="2214" xr:uid="{458C8E5D-50BD-475C-9EC6-715A2EA620F6}"/>
    <cellStyle name="Normal 6 8 2 2 2 4 2" xfId="3934" xr:uid="{5A947AAF-E680-4DE9-A5A6-CAF15A248E2C}"/>
    <cellStyle name="Normal 6 8 2 2 2 4 2 2" xfId="17968" xr:uid="{948D2EE4-77FD-4773-A387-7F6157A2B11B}"/>
    <cellStyle name="Normal 6 8 2 2 2 4 3" xfId="7860" xr:uid="{01F817B6-E180-4787-B9FB-508A127824C7}"/>
    <cellStyle name="Normal 6 8 2 2 2 4 3 2" xfId="21729" xr:uid="{D20EC917-2E94-45DE-940E-3A020BE953FB}"/>
    <cellStyle name="Normal 6 8 2 2 2 4 4" xfId="9378" xr:uid="{64183D2B-785D-408A-906E-D46F8512788B}"/>
    <cellStyle name="Normal 6 8 2 2 2 4 4 2" xfId="23243" xr:uid="{7082A585-088B-4FA5-A9BC-6E9CF2382819}"/>
    <cellStyle name="Normal 6 8 2 2 2 4 5" xfId="12992" xr:uid="{8621890E-E4CB-4431-9571-F253C5BEE95C}"/>
    <cellStyle name="Normal 6 8 2 2 2 4 5 2" xfId="26856" xr:uid="{5FF00F79-C9DC-4589-9791-D5CE48A50AC9}"/>
    <cellStyle name="Normal 6 8 2 2 2 4 6" xfId="14737" xr:uid="{9EA6546D-6464-44C3-8551-FFBE3050D2E0}"/>
    <cellStyle name="Normal 6 8 2 2 2 4 6 2" xfId="28601" xr:uid="{1C47264F-50C3-46BE-9055-94BF7A2775C9}"/>
    <cellStyle name="Normal 6 8 2 2 2 4 7" xfId="16285" xr:uid="{D918894F-E18E-473A-BA34-04D4F03C5648}"/>
    <cellStyle name="Normal 6 8 2 2 2 5" xfId="4914" xr:uid="{0483231D-6468-444C-AC8D-7C2408EB1A1B}"/>
    <cellStyle name="Normal 6 8 2 2 2 5 2" xfId="10376" xr:uid="{4291AA39-C98B-4526-949E-4E3694669CCD}"/>
    <cellStyle name="Normal 6 8 2 2 2 5 2 2" xfId="24241" xr:uid="{B674C753-B2F1-4E14-80AB-5F85B5A29624}"/>
    <cellStyle name="Normal 6 8 2 2 2 5 3" xfId="18948" xr:uid="{56BB36BB-3A91-45F7-B2DB-FCA923539B59}"/>
    <cellStyle name="Normal 6 8 2 2 2 6" xfId="5404" xr:uid="{AE07E0B6-9C58-4498-9396-5AD17145414A}"/>
    <cellStyle name="Normal 6 8 2 2 2 6 2" xfId="10878" xr:uid="{F6489443-F3E8-4932-BB4F-4DEEC6BB6A71}"/>
    <cellStyle name="Normal 6 8 2 2 2 6 2 2" xfId="24743" xr:uid="{D160EEF5-0986-4E53-8F1C-83577D6C20E2}"/>
    <cellStyle name="Normal 6 8 2 2 2 6 3" xfId="19438" xr:uid="{1760D880-E843-402D-A607-D4795F5F818A}"/>
    <cellStyle name="Normal 6 8 2 2 2 7" xfId="5906" xr:uid="{4C0F73BA-7481-4813-9CD1-26A0F823BE1C}"/>
    <cellStyle name="Normal 6 8 2 2 2 7 2" xfId="11380" xr:uid="{F12639DB-1342-44F3-BE3D-66B88E98BAE7}"/>
    <cellStyle name="Normal 6 8 2 2 2 7 2 2" xfId="25245" xr:uid="{C75CE198-0D06-41B0-BB10-62402B336EFD}"/>
    <cellStyle name="Normal 6 8 2 2 2 7 3" xfId="19940" xr:uid="{A8EB8B73-AA24-4AF9-86E1-37E85AE1B0F1}"/>
    <cellStyle name="Normal 6 8 2 2 2 8" xfId="2930" xr:uid="{1B97B73A-6A12-49F5-824E-CD365AE0648A}"/>
    <cellStyle name="Normal 6 8 2 2 2 8 2" xfId="16972" xr:uid="{16FDCC82-0C32-4A1A-9E6E-590EE60D63E5}"/>
    <cellStyle name="Normal 6 8 2 2 2 9" xfId="6846" xr:uid="{41DEC225-CA76-4567-9DC5-63584E3A320B}"/>
    <cellStyle name="Normal 6 8 2 2 2 9 2" xfId="20717" xr:uid="{D5BF1E9D-1361-4741-9D53-015BBF305E10}"/>
    <cellStyle name="Normal 6 8 2 2 3" xfId="1324" xr:uid="{9F74A71F-5D2D-42EA-B0CB-E54F1D2D471F}"/>
    <cellStyle name="Normal 6 8 2 2 3 10" xfId="12104" xr:uid="{402EF93E-19EC-41B2-AC4F-134060F7088B}"/>
    <cellStyle name="Normal 6 8 2 2 3 10 2" xfId="25968" xr:uid="{F818C1B9-110E-4457-99D2-4CFE12CB63C4}"/>
    <cellStyle name="Normal 6 8 2 2 3 11" xfId="13849" xr:uid="{F36F14C2-8DCC-4590-B206-2EFE9D2339CA}"/>
    <cellStyle name="Normal 6 8 2 2 3 11 2" xfId="27713" xr:uid="{7C61DDF4-2CE2-4412-88A9-BE56D7562776}"/>
    <cellStyle name="Normal 6 8 2 2 3 12" xfId="15397" xr:uid="{F267031A-CB6D-499A-8C67-CC18BCE09D55}"/>
    <cellStyle name="Normal 6 8 2 2 3 2" xfId="1830" xr:uid="{84291BA1-FF53-406A-898D-FBF67E1CC6D5}"/>
    <cellStyle name="Normal 6 8 2 2 3 2 2" xfId="4552" xr:uid="{DDC09B88-0FCF-4B70-B776-75B93D0BE2AA}"/>
    <cellStyle name="Normal 6 8 2 2 3 2 2 2" xfId="9998" xr:uid="{13FE3E80-4844-4A2A-97C8-B30C33BF81AF}"/>
    <cellStyle name="Normal 6 8 2 2 3 2 2 2 2" xfId="23863" xr:uid="{254D4F95-A04F-497E-A803-5007C1EEC87C}"/>
    <cellStyle name="Normal 6 8 2 2 3 2 2 3" xfId="18586" xr:uid="{1E58657A-AF26-47BA-864E-5F203037F983}"/>
    <cellStyle name="Normal 6 8 2 2 3 2 3" xfId="3542" xr:uid="{3BABDDA8-1A25-4674-A394-F66F33822478}"/>
    <cellStyle name="Normal 6 8 2 2 3 2 3 2" xfId="17584" xr:uid="{34BBA9B9-76C4-4383-84D9-2AA161B15F35}"/>
    <cellStyle name="Normal 6 8 2 2 3 2 4" xfId="7476" xr:uid="{051B4D21-946B-44F9-B387-E785FBB7E493}"/>
    <cellStyle name="Normal 6 8 2 2 3 2 4 2" xfId="21347" xr:uid="{7A7F4429-5288-4379-8ACE-28288DB3369C}"/>
    <cellStyle name="Normal 6 8 2 2 3 2 5" xfId="8990" xr:uid="{2CD36D7B-6290-4A2C-8DF5-702D38F34B5C}"/>
    <cellStyle name="Normal 6 8 2 2 3 2 5 2" xfId="22855" xr:uid="{015CC43A-9F23-4810-BF21-05E2DD0088E6}"/>
    <cellStyle name="Normal 6 8 2 2 3 2 6" xfId="12610" xr:uid="{BE46E4AC-0D55-4F9E-A075-8FC5412BE57B}"/>
    <cellStyle name="Normal 6 8 2 2 3 2 6 2" xfId="26474" xr:uid="{FBABCB33-72EB-4A2F-84D8-AA07C96B1593}"/>
    <cellStyle name="Normal 6 8 2 2 3 2 7" xfId="14355" xr:uid="{4015B297-6E37-4639-AE4C-C050F0050B22}"/>
    <cellStyle name="Normal 6 8 2 2 3 2 7 2" xfId="28219" xr:uid="{D4E813D5-D113-4AD4-9526-BDCBFF255602}"/>
    <cellStyle name="Normal 6 8 2 2 3 2 8" xfId="15903" xr:uid="{8412E9E0-B946-4A55-8052-A861038DE743}"/>
    <cellStyle name="Normal 6 8 2 2 3 3" xfId="2338" xr:uid="{AE22D3D1-8198-44C3-8ADF-3CABD1EE0882}"/>
    <cellStyle name="Normal 6 8 2 2 3 3 2" xfId="4058" xr:uid="{276E2E58-939F-4287-8847-8510B4EC341F}"/>
    <cellStyle name="Normal 6 8 2 2 3 3 2 2" xfId="18092" xr:uid="{5CFDD111-7259-43AC-AA32-DC56CCBF8287}"/>
    <cellStyle name="Normal 6 8 2 2 3 3 3" xfId="7984" xr:uid="{A32E3DEB-80EA-4AF4-A8D6-44EEBD8DC440}"/>
    <cellStyle name="Normal 6 8 2 2 3 3 3 2" xfId="21853" xr:uid="{5FF050BA-20B9-4594-897C-4BBCB88B50EE}"/>
    <cellStyle name="Normal 6 8 2 2 3 3 4" xfId="9502" xr:uid="{EA6B68CC-96D0-4E80-B9A3-8D5DF11B633C}"/>
    <cellStyle name="Normal 6 8 2 2 3 3 4 2" xfId="23367" xr:uid="{4E9880FB-2BB3-45F0-AC8E-DD7E63538C3E}"/>
    <cellStyle name="Normal 6 8 2 2 3 3 5" xfId="13116" xr:uid="{C94DC5C2-4D0E-4C22-839D-B7B36CE59E94}"/>
    <cellStyle name="Normal 6 8 2 2 3 3 5 2" xfId="26980" xr:uid="{4AB0ECD8-0E63-4588-8B29-B59042D493C4}"/>
    <cellStyle name="Normal 6 8 2 2 3 3 6" xfId="14861" xr:uid="{3E6E410E-274F-490B-BC18-8832EEF67A8B}"/>
    <cellStyle name="Normal 6 8 2 2 3 3 6 2" xfId="28725" xr:uid="{87F09E24-A05B-400E-B5CA-82CDBF6E34B4}"/>
    <cellStyle name="Normal 6 8 2 2 3 3 7" xfId="16409" xr:uid="{9EE43BF1-C045-4B5C-B616-65060FC29565}"/>
    <cellStyle name="Normal 6 8 2 2 3 4" xfId="5030" xr:uid="{5DE93B78-9E0D-4FE8-8DC0-77D186FEB0BB}"/>
    <cellStyle name="Normal 6 8 2 2 3 4 2" xfId="10500" xr:uid="{32887A20-5AF3-4642-AEC0-DA79EB3FC6DE}"/>
    <cellStyle name="Normal 6 8 2 2 3 4 2 2" xfId="24365" xr:uid="{AD093F1E-EFCB-44D8-8627-A60B9B17044F}"/>
    <cellStyle name="Normal 6 8 2 2 3 4 3" xfId="19064" xr:uid="{AB0B4AF8-69C9-4B32-AAE3-19CE77B2CC71}"/>
    <cellStyle name="Normal 6 8 2 2 3 5" xfId="5528" xr:uid="{6FC6E134-0E2C-47E6-9DE1-71FD7ED76317}"/>
    <cellStyle name="Normal 6 8 2 2 3 5 2" xfId="11002" xr:uid="{D41272E0-A3DD-49E9-BBBD-521510706CFE}"/>
    <cellStyle name="Normal 6 8 2 2 3 5 2 2" xfId="24867" xr:uid="{3DCAD06A-81AE-4B12-8A8A-6B23410EFAB0}"/>
    <cellStyle name="Normal 6 8 2 2 3 5 3" xfId="19562" xr:uid="{6C406202-A203-41C7-98DC-E86D2359276E}"/>
    <cellStyle name="Normal 6 8 2 2 3 6" xfId="6030" xr:uid="{1845CFE9-344C-4F9F-9B9E-297DBC13F51E}"/>
    <cellStyle name="Normal 6 8 2 2 3 6 2" xfId="11504" xr:uid="{293EC0ED-30FC-4384-BBF2-B44E9E9B7A02}"/>
    <cellStyle name="Normal 6 8 2 2 3 6 2 2" xfId="25369" xr:uid="{7C05A410-BEC0-4577-A536-F544FA917D16}"/>
    <cellStyle name="Normal 6 8 2 2 3 6 3" xfId="20064" xr:uid="{F358686F-2535-4E8F-BA84-8050316B8108}"/>
    <cellStyle name="Normal 6 8 2 2 3 7" xfId="3048" xr:uid="{685A2239-D3CD-4B8E-BCEB-E62A48435E50}"/>
    <cellStyle name="Normal 6 8 2 2 3 7 2" xfId="17090" xr:uid="{55B74121-550E-454B-B98E-69430D89A6D5}"/>
    <cellStyle name="Normal 6 8 2 2 3 8" xfId="6970" xr:uid="{45FEFCC6-D964-4831-9847-3CD12578A075}"/>
    <cellStyle name="Normal 6 8 2 2 3 8 2" xfId="20841" xr:uid="{3ABD1A7F-BFDC-4A61-8903-AC685F961946}"/>
    <cellStyle name="Normal 6 8 2 2 3 9" xfId="8494" xr:uid="{6E942367-6588-42FB-80E3-DE936A67D096}"/>
    <cellStyle name="Normal 6 8 2 2 3 9 2" xfId="22359" xr:uid="{55638EDF-9767-4A5C-9D34-5C6AB90085B6}"/>
    <cellStyle name="Normal 6 8 2 2 4" xfId="1582" xr:uid="{CA2FD712-2295-4F4F-8CEC-F07387A7A63D}"/>
    <cellStyle name="Normal 6 8 2 2 4 2" xfId="4304" xr:uid="{0771BBCF-5492-48D4-8C97-DDCA02E0CBF9}"/>
    <cellStyle name="Normal 6 8 2 2 4 2 2" xfId="9750" xr:uid="{55FA04D1-F782-4FFC-809C-38105E1D5A76}"/>
    <cellStyle name="Normal 6 8 2 2 4 2 2 2" xfId="23615" xr:uid="{6A78194A-4EA0-4170-8F75-9C04D8D2E154}"/>
    <cellStyle name="Normal 6 8 2 2 4 2 3" xfId="18338" xr:uid="{B9632E32-C626-41F0-ADA8-E836EECD3BB0}"/>
    <cellStyle name="Normal 6 8 2 2 4 3" xfId="3294" xr:uid="{7C837002-716E-4B19-A05A-F2346B8F0788}"/>
    <cellStyle name="Normal 6 8 2 2 4 3 2" xfId="17336" xr:uid="{538D8B38-42D3-4C54-86D1-5F3571B64BCB}"/>
    <cellStyle name="Normal 6 8 2 2 4 4" xfId="7228" xr:uid="{DF546327-1C35-4E0F-BE4F-92CFC0051BE6}"/>
    <cellStyle name="Normal 6 8 2 2 4 4 2" xfId="21099" xr:uid="{E062B674-47D5-47B8-AE2B-C3099967E3AB}"/>
    <cellStyle name="Normal 6 8 2 2 4 5" xfId="8742" xr:uid="{26E058AD-144C-4653-A6F3-C55E814FE934}"/>
    <cellStyle name="Normal 6 8 2 2 4 5 2" xfId="22607" xr:uid="{941EDA99-285A-4748-B1D9-48D4348FB9EF}"/>
    <cellStyle name="Normal 6 8 2 2 4 6" xfId="12362" xr:uid="{29A4FBAB-EACB-4E16-B5C9-21D72E5970D8}"/>
    <cellStyle name="Normal 6 8 2 2 4 6 2" xfId="26226" xr:uid="{914DBEC9-48B9-44E9-A05E-C8E920BE073A}"/>
    <cellStyle name="Normal 6 8 2 2 4 7" xfId="14107" xr:uid="{CF401432-371A-478E-A06C-544421F1D703}"/>
    <cellStyle name="Normal 6 8 2 2 4 7 2" xfId="27971" xr:uid="{9076A6A6-23DC-4608-BC63-A93C499D8C52}"/>
    <cellStyle name="Normal 6 8 2 2 4 8" xfId="15655" xr:uid="{35AD015A-3414-45F1-95D3-EFF89B8C7E23}"/>
    <cellStyle name="Normal 6 8 2 2 5" xfId="2090" xr:uid="{749F677B-0745-4FF7-AFF2-2EF60670A740}"/>
    <cellStyle name="Normal 6 8 2 2 5 2" xfId="3810" xr:uid="{0B2C211E-A57D-486D-A765-F33EBCA40C9D}"/>
    <cellStyle name="Normal 6 8 2 2 5 2 2" xfId="17844" xr:uid="{3304F8C4-BFA1-4359-9F4F-F6D261A6CCAE}"/>
    <cellStyle name="Normal 6 8 2 2 5 3" xfId="7736" xr:uid="{137C513D-A797-4416-B0DB-58AFD1744AE6}"/>
    <cellStyle name="Normal 6 8 2 2 5 3 2" xfId="21605" xr:uid="{1F389ABF-738A-4347-BA08-CC830091AC73}"/>
    <cellStyle name="Normal 6 8 2 2 5 4" xfId="9254" xr:uid="{C5A003E8-8B91-401D-B8B0-31AFE6984BF7}"/>
    <cellStyle name="Normal 6 8 2 2 5 4 2" xfId="23119" xr:uid="{77F4AF38-4F6F-4258-A86D-932E5C704FCA}"/>
    <cellStyle name="Normal 6 8 2 2 5 5" xfId="12868" xr:uid="{E41DF366-F838-40B6-9553-9A2F9576E034}"/>
    <cellStyle name="Normal 6 8 2 2 5 5 2" xfId="26732" xr:uid="{74524CB1-771F-477F-B00C-B9BE3F107084}"/>
    <cellStyle name="Normal 6 8 2 2 5 6" xfId="14613" xr:uid="{064BCB92-D490-4681-9AC0-4A53BF5B4E94}"/>
    <cellStyle name="Normal 6 8 2 2 5 6 2" xfId="28477" xr:uid="{92DB63D3-9A2C-48A1-B9CE-24E1F1B6DA71}"/>
    <cellStyle name="Normal 6 8 2 2 5 7" xfId="16161" xr:uid="{5DC5E54B-ED68-41DB-961E-200D6B573BC5}"/>
    <cellStyle name="Normal 6 8 2 2 6" xfId="4798" xr:uid="{E4CE4FA4-E125-422E-A2F3-DE31B14A36E5}"/>
    <cellStyle name="Normal 6 8 2 2 6 2" xfId="10252" xr:uid="{71AD3217-59D0-42DD-81B8-460A51CC0563}"/>
    <cellStyle name="Normal 6 8 2 2 6 2 2" xfId="24117" xr:uid="{6EE49EE5-CE45-4765-9AAC-BE3089C0D8EB}"/>
    <cellStyle name="Normal 6 8 2 2 6 3" xfId="18832" xr:uid="{8E608632-D225-4B82-B1A7-49D190F9D760}"/>
    <cellStyle name="Normal 6 8 2 2 7" xfId="5280" xr:uid="{14A2F6B2-65C6-48E5-BEE8-BE10C7F70A62}"/>
    <cellStyle name="Normal 6 8 2 2 7 2" xfId="10754" xr:uid="{FA984B33-E8D5-461A-8A1E-F4352FB33921}"/>
    <cellStyle name="Normal 6 8 2 2 7 2 2" xfId="24619" xr:uid="{BC14F69C-0A2E-4929-9D37-C9B11A60AC29}"/>
    <cellStyle name="Normal 6 8 2 2 7 3" xfId="19314" xr:uid="{D18C17A0-91D0-48A6-A60F-426763D08C9D}"/>
    <cellStyle name="Normal 6 8 2 2 8" xfId="5782" xr:uid="{EF78DA47-9C26-4087-AA9D-F0123AED07FB}"/>
    <cellStyle name="Normal 6 8 2 2 8 2" xfId="11256" xr:uid="{D60CF4CF-7D12-40B3-A32A-28614F878728}"/>
    <cellStyle name="Normal 6 8 2 2 8 2 2" xfId="25121" xr:uid="{1B0102BD-B21E-415D-8C9E-8316517A5013}"/>
    <cellStyle name="Normal 6 8 2 2 8 3" xfId="19816" xr:uid="{5010EA90-EEE2-4351-BEE2-FA358A1ED724}"/>
    <cellStyle name="Normal 6 8 2 2 9" xfId="2814" xr:uid="{A3788F89-45E5-4D10-8129-5A591BB29452}"/>
    <cellStyle name="Normal 6 8 2 2 9 2" xfId="16856" xr:uid="{1450244C-A7CB-49CD-A38E-FD2FD631D627}"/>
    <cellStyle name="Normal 6 8 2 3" xfId="1122" xr:uid="{3E8EC5EE-92EE-4A0D-B793-4504C698E9C4}"/>
    <cellStyle name="Normal 6 8 2 3 10" xfId="8292" xr:uid="{F4528549-394E-435C-9A98-27EE0B9DB666}"/>
    <cellStyle name="Normal 6 8 2 3 10 2" xfId="22157" xr:uid="{643B8FD1-0861-456C-8578-DFE943551DA7}"/>
    <cellStyle name="Normal 6 8 2 3 11" xfId="11902" xr:uid="{112CB016-DEB8-431F-97FE-07DFFDAA7E8A}"/>
    <cellStyle name="Normal 6 8 2 3 11 2" xfId="25766" xr:uid="{08FEF156-068E-45DB-B157-FB2CD7C32ADF}"/>
    <cellStyle name="Normal 6 8 2 3 12" xfId="13647" xr:uid="{41869FB6-C3F3-4D22-AA5C-7BD1969C55C2}"/>
    <cellStyle name="Normal 6 8 2 3 12 2" xfId="27511" xr:uid="{7C41CA8D-E7EE-41BA-A307-BA5516CF6E68}"/>
    <cellStyle name="Normal 6 8 2 3 13" xfId="15195" xr:uid="{D68552AB-C27A-4ADE-A16F-F89BAFBD5BFC}"/>
    <cellStyle name="Normal 6 8 2 3 2" xfId="1370" xr:uid="{E99C2E3A-0E12-4000-AF2B-F10ECD92D908}"/>
    <cellStyle name="Normal 6 8 2 3 2 10" xfId="12150" xr:uid="{E89BAF9E-C9E8-4073-91BB-FFB47882A9E9}"/>
    <cellStyle name="Normal 6 8 2 3 2 10 2" xfId="26014" xr:uid="{EC8C9E8F-6D9B-479E-8196-D29B30FAABCA}"/>
    <cellStyle name="Normal 6 8 2 3 2 11" xfId="13895" xr:uid="{FA5E861B-D4B1-4E8F-A808-DE216AA5E30E}"/>
    <cellStyle name="Normal 6 8 2 3 2 11 2" xfId="27759" xr:uid="{17015B73-D7AD-4CCD-8229-BC6CE58058FA}"/>
    <cellStyle name="Normal 6 8 2 3 2 12" xfId="15443" xr:uid="{FA8F437A-208B-4FA8-AFDC-E8AA8DA5E19F}"/>
    <cellStyle name="Normal 6 8 2 3 2 2" xfId="1876" xr:uid="{F64BC04A-1E36-4FB3-9EA2-FC7A498E79FF}"/>
    <cellStyle name="Normal 6 8 2 3 2 2 2" xfId="4598" xr:uid="{0C36CBCD-0F5D-465E-8C39-FC905BF18689}"/>
    <cellStyle name="Normal 6 8 2 3 2 2 2 2" xfId="10044" xr:uid="{49B689FA-8EA2-4825-B93C-A383FD2F2073}"/>
    <cellStyle name="Normal 6 8 2 3 2 2 2 2 2" xfId="23909" xr:uid="{912A5222-2F2B-447A-B8FC-1716AD62FA30}"/>
    <cellStyle name="Normal 6 8 2 3 2 2 2 3" xfId="18632" xr:uid="{854C75C2-78CB-4B52-A25A-A2320A042C5B}"/>
    <cellStyle name="Normal 6 8 2 3 2 2 3" xfId="3588" xr:uid="{E90B0FAF-6651-4B25-97DA-D452FA9B6E5B}"/>
    <cellStyle name="Normal 6 8 2 3 2 2 3 2" xfId="17630" xr:uid="{4C50ACB0-57F3-47B6-8CDF-888973B4911D}"/>
    <cellStyle name="Normal 6 8 2 3 2 2 4" xfId="7522" xr:uid="{0C3AE88C-9714-4478-B215-5D6BA87CE806}"/>
    <cellStyle name="Normal 6 8 2 3 2 2 4 2" xfId="21393" xr:uid="{61830E78-BD50-4018-8247-AF7A6F5125A3}"/>
    <cellStyle name="Normal 6 8 2 3 2 2 5" xfId="9036" xr:uid="{F74C24C8-A811-48B4-9968-3BB141749639}"/>
    <cellStyle name="Normal 6 8 2 3 2 2 5 2" xfId="22901" xr:uid="{31260E3C-E5BE-4DB6-AA0F-DA1970EDE0A2}"/>
    <cellStyle name="Normal 6 8 2 3 2 2 6" xfId="12656" xr:uid="{395E618F-9DDB-4DCA-86F2-3B2B9ACCD4EF}"/>
    <cellStyle name="Normal 6 8 2 3 2 2 6 2" xfId="26520" xr:uid="{05A4F741-0423-46B8-8652-23B59748477E}"/>
    <cellStyle name="Normal 6 8 2 3 2 2 7" xfId="14401" xr:uid="{D973A247-5055-4A75-8E8F-FDFA3064F04B}"/>
    <cellStyle name="Normal 6 8 2 3 2 2 7 2" xfId="28265" xr:uid="{436A0CD3-C9A1-4F57-A8BC-8BD05159DAEC}"/>
    <cellStyle name="Normal 6 8 2 3 2 2 8" xfId="15949" xr:uid="{BA5F23AD-FBEE-4DBD-B8D0-C69501D3C40C}"/>
    <cellStyle name="Normal 6 8 2 3 2 3" xfId="2384" xr:uid="{E8887CFD-D06D-4773-BCE2-0F09F686C0EC}"/>
    <cellStyle name="Normal 6 8 2 3 2 3 2" xfId="4104" xr:uid="{7F33DC5A-CA22-4AAB-A585-CE1AEA123025}"/>
    <cellStyle name="Normal 6 8 2 3 2 3 2 2" xfId="18138" xr:uid="{3BF02E11-E4BD-401F-8B24-E879B1DF5181}"/>
    <cellStyle name="Normal 6 8 2 3 2 3 3" xfId="8030" xr:uid="{5E647300-DAB5-4615-9459-82E56C623DAC}"/>
    <cellStyle name="Normal 6 8 2 3 2 3 3 2" xfId="21899" xr:uid="{9D1D0A8D-BF7B-4B32-9ECD-230FE5FA1126}"/>
    <cellStyle name="Normal 6 8 2 3 2 3 4" xfId="9548" xr:uid="{B6411C99-DB01-49E1-9F07-969791D5EF13}"/>
    <cellStyle name="Normal 6 8 2 3 2 3 4 2" xfId="23413" xr:uid="{4BBB813F-3455-4718-950D-40358CB395FD}"/>
    <cellStyle name="Normal 6 8 2 3 2 3 5" xfId="13162" xr:uid="{2127027E-96C2-4A3D-93C9-2D5CA672CBB0}"/>
    <cellStyle name="Normal 6 8 2 3 2 3 5 2" xfId="27026" xr:uid="{7B108B8F-611F-422E-B61B-28C6E05CBB34}"/>
    <cellStyle name="Normal 6 8 2 3 2 3 6" xfId="14907" xr:uid="{E9B0E49A-4B25-4D77-AE78-DE3093F59E81}"/>
    <cellStyle name="Normal 6 8 2 3 2 3 6 2" xfId="28771" xr:uid="{69B7FCF2-AEEA-47D9-9141-3BFF2BDD25D4}"/>
    <cellStyle name="Normal 6 8 2 3 2 3 7" xfId="16455" xr:uid="{F5973895-7B24-44AB-985D-11FB8DE33E35}"/>
    <cellStyle name="Normal 6 8 2 3 2 4" xfId="5076" xr:uid="{246B8ECD-CC52-4DA9-808B-790B94C1EDE5}"/>
    <cellStyle name="Normal 6 8 2 3 2 4 2" xfId="10546" xr:uid="{CEF0B11F-11EF-4148-8A5E-8988706066D0}"/>
    <cellStyle name="Normal 6 8 2 3 2 4 2 2" xfId="24411" xr:uid="{AE30FF98-DFDF-4395-893E-C6727D181F2C}"/>
    <cellStyle name="Normal 6 8 2 3 2 4 3" xfId="19110" xr:uid="{6CD35C10-1638-4E72-A3A1-B5FD65844954}"/>
    <cellStyle name="Normal 6 8 2 3 2 5" xfId="5574" xr:uid="{B829F7ED-29C1-4DC1-B86B-112E68DA4852}"/>
    <cellStyle name="Normal 6 8 2 3 2 5 2" xfId="11048" xr:uid="{0F11339C-BB6A-4883-8A01-06817E589A0C}"/>
    <cellStyle name="Normal 6 8 2 3 2 5 2 2" xfId="24913" xr:uid="{5F1CA262-2637-4868-A46E-1B4042355AFB}"/>
    <cellStyle name="Normal 6 8 2 3 2 5 3" xfId="19608" xr:uid="{6440BD28-9106-4B55-9052-B1F8B90CDBE5}"/>
    <cellStyle name="Normal 6 8 2 3 2 6" xfId="6076" xr:uid="{38CDDB00-5C78-41B8-BE5C-2287062F73A6}"/>
    <cellStyle name="Normal 6 8 2 3 2 6 2" xfId="11550" xr:uid="{767D83BC-7983-4223-8E61-C739D7CBDCD7}"/>
    <cellStyle name="Normal 6 8 2 3 2 6 2 2" xfId="25415" xr:uid="{A70FDD64-291C-4987-A87B-5220E6CB5CC1}"/>
    <cellStyle name="Normal 6 8 2 3 2 6 3" xfId="20110" xr:uid="{7381F5BF-9395-490B-A627-EEE851E1017E}"/>
    <cellStyle name="Normal 6 8 2 3 2 7" xfId="3094" xr:uid="{85A79D5C-7C67-481F-991F-AB6503B950E5}"/>
    <cellStyle name="Normal 6 8 2 3 2 7 2" xfId="17136" xr:uid="{D8413C62-2D48-4A7B-9B01-8F892742FE2C}"/>
    <cellStyle name="Normal 6 8 2 3 2 8" xfId="7016" xr:uid="{44AF209D-C5C2-43F3-BCC0-46FA2C222FB8}"/>
    <cellStyle name="Normal 6 8 2 3 2 8 2" xfId="20887" xr:uid="{3F3C789F-A753-4B41-BA07-568A3A3047D7}"/>
    <cellStyle name="Normal 6 8 2 3 2 9" xfId="8540" xr:uid="{356486F7-F074-4291-B12E-F1C7F0ED65A8}"/>
    <cellStyle name="Normal 6 8 2 3 2 9 2" xfId="22405" xr:uid="{A63E0DEB-AA8C-41F7-8BC8-1E7BC14B1839}"/>
    <cellStyle name="Normal 6 8 2 3 3" xfId="1628" xr:uid="{CFE19E37-1AD5-4A45-9656-833D12F1D9D5}"/>
    <cellStyle name="Normal 6 8 2 3 3 2" xfId="4350" xr:uid="{54BBB21E-B8EB-474E-8299-4146387BD8F8}"/>
    <cellStyle name="Normal 6 8 2 3 3 2 2" xfId="9796" xr:uid="{FCDCFB72-A96E-4E0F-85C6-59022FD09E13}"/>
    <cellStyle name="Normal 6 8 2 3 3 2 2 2" xfId="23661" xr:uid="{A2169DAB-AB93-4C8B-9CE8-1956D84B42D9}"/>
    <cellStyle name="Normal 6 8 2 3 3 2 3" xfId="18384" xr:uid="{685F40E9-4AD3-48DB-9925-2BF1A697DAE1}"/>
    <cellStyle name="Normal 6 8 2 3 3 3" xfId="3340" xr:uid="{98A0C762-ABAC-457E-AE13-6BBBC7D48011}"/>
    <cellStyle name="Normal 6 8 2 3 3 3 2" xfId="17382" xr:uid="{F8131656-CC24-41F0-AEAD-5A48335DC2CA}"/>
    <cellStyle name="Normal 6 8 2 3 3 4" xfId="7274" xr:uid="{2070A618-6594-4B59-AE4D-33D68283E24B}"/>
    <cellStyle name="Normal 6 8 2 3 3 4 2" xfId="21145" xr:uid="{7CAAFEE0-E775-4719-A5FB-3659715155BE}"/>
    <cellStyle name="Normal 6 8 2 3 3 5" xfId="8788" xr:uid="{298F9E56-1F70-410D-8D0A-1ED1B6C34F14}"/>
    <cellStyle name="Normal 6 8 2 3 3 5 2" xfId="22653" xr:uid="{0B841313-6F05-47AC-AC92-B55F62C36B58}"/>
    <cellStyle name="Normal 6 8 2 3 3 6" xfId="12408" xr:uid="{2330F46C-ACA7-4981-B377-AFC2CC86F95A}"/>
    <cellStyle name="Normal 6 8 2 3 3 6 2" xfId="26272" xr:uid="{2C90A482-85CC-4691-BF55-3DE72CC7D940}"/>
    <cellStyle name="Normal 6 8 2 3 3 7" xfId="14153" xr:uid="{215C15B3-2696-4939-A11E-1FA5791DF5FE}"/>
    <cellStyle name="Normal 6 8 2 3 3 7 2" xfId="28017" xr:uid="{BB60CB69-1684-447E-A0B3-90C572B04181}"/>
    <cellStyle name="Normal 6 8 2 3 3 8" xfId="15701" xr:uid="{D22BF094-E969-4AF9-9654-09ED8DCEB69F}"/>
    <cellStyle name="Normal 6 8 2 3 4" xfId="2136" xr:uid="{01F8BDF5-E184-462F-857F-992CB322C118}"/>
    <cellStyle name="Normal 6 8 2 3 4 2" xfId="3856" xr:uid="{DB78FA69-D0CF-46B4-82D8-C5C10B71A8F2}"/>
    <cellStyle name="Normal 6 8 2 3 4 2 2" xfId="17890" xr:uid="{5841DEB7-F587-48CC-92DF-7963D9490CD7}"/>
    <cellStyle name="Normal 6 8 2 3 4 3" xfId="7782" xr:uid="{CB609147-64F7-4DFE-AC5F-01226C944D4A}"/>
    <cellStyle name="Normal 6 8 2 3 4 3 2" xfId="21651" xr:uid="{B0D55DD9-B250-4747-8988-EC21DCC526A9}"/>
    <cellStyle name="Normal 6 8 2 3 4 4" xfId="9300" xr:uid="{BD8A1143-1311-4F35-9855-9CAFF4EC4C53}"/>
    <cellStyle name="Normal 6 8 2 3 4 4 2" xfId="23165" xr:uid="{9F94FC42-2AB9-404F-B28C-E58EC93962A2}"/>
    <cellStyle name="Normal 6 8 2 3 4 5" xfId="12914" xr:uid="{170B0360-3151-44CA-AAF7-41AB1374148D}"/>
    <cellStyle name="Normal 6 8 2 3 4 5 2" xfId="26778" xr:uid="{9BC38A7F-1981-405F-9626-93A2BBFBAD43}"/>
    <cellStyle name="Normal 6 8 2 3 4 6" xfId="14659" xr:uid="{B9BEAD88-94AB-40A5-8F78-5E6BFCDD6488}"/>
    <cellStyle name="Normal 6 8 2 3 4 6 2" xfId="28523" xr:uid="{1982D9E7-0CFE-4E28-A7A4-EEFAD5C00404}"/>
    <cellStyle name="Normal 6 8 2 3 4 7" xfId="16207" xr:uid="{3E5AA8D6-2B3F-4EFA-95EC-81AB13094702}"/>
    <cellStyle name="Normal 6 8 2 3 5" xfId="4840" xr:uid="{BA3718D3-725F-4C1D-A34C-9520B69BDF4E}"/>
    <cellStyle name="Normal 6 8 2 3 5 2" xfId="10298" xr:uid="{AF4E4D33-7DA0-4E97-8A0F-221189769E9D}"/>
    <cellStyle name="Normal 6 8 2 3 5 2 2" xfId="24163" xr:uid="{3A9B469D-3176-4498-87D3-7D9B61568A35}"/>
    <cellStyle name="Normal 6 8 2 3 5 3" xfId="18874" xr:uid="{C9F1CDEE-7C54-4F9B-B533-F9230DF0EDE0}"/>
    <cellStyle name="Normal 6 8 2 3 6" xfId="5326" xr:uid="{BF46BD20-837B-4945-AD66-14CF9E118442}"/>
    <cellStyle name="Normal 6 8 2 3 6 2" xfId="10800" xr:uid="{389D87CF-6406-41C9-BE6C-8D5866AF82AB}"/>
    <cellStyle name="Normal 6 8 2 3 6 2 2" xfId="24665" xr:uid="{BD022EC1-10DF-4616-9EF0-9F3AE7C3AFCD}"/>
    <cellStyle name="Normal 6 8 2 3 6 3" xfId="19360" xr:uid="{1B1CB0BF-2580-475D-8F44-66E91FB377B5}"/>
    <cellStyle name="Normal 6 8 2 3 7" xfId="5828" xr:uid="{99F01BE9-ED29-4FF6-BC6F-6CD4B28742BC}"/>
    <cellStyle name="Normal 6 8 2 3 7 2" xfId="11302" xr:uid="{CECBC3D3-92D8-456C-A616-BB08DBFC34F3}"/>
    <cellStyle name="Normal 6 8 2 3 7 2 2" xfId="25167" xr:uid="{C8EBB5A1-4B37-4FD3-8D54-209DC4C3C364}"/>
    <cellStyle name="Normal 6 8 2 3 7 3" xfId="19862" xr:uid="{AF6DD041-2E43-43CC-A647-365AAF099C7E}"/>
    <cellStyle name="Normal 6 8 2 3 8" xfId="2856" xr:uid="{F1D6464F-7F27-4FC3-B281-C4106E10DB8A}"/>
    <cellStyle name="Normal 6 8 2 3 8 2" xfId="16898" xr:uid="{85C09A01-D129-4CCA-B039-FBBE6FEA18DF}"/>
    <cellStyle name="Normal 6 8 2 3 9" xfId="6768" xr:uid="{6F984D6F-75AB-4520-AFBE-B1D687289E45}"/>
    <cellStyle name="Normal 6 8 2 3 9 2" xfId="20639" xr:uid="{D25172B0-4A72-407A-A9BF-272F0A81AA1B}"/>
    <cellStyle name="Normal 6 8 2 4" xfId="1246" xr:uid="{A23723E1-E2F6-45D0-9905-CF35B44F06EE}"/>
    <cellStyle name="Normal 6 8 2 4 10" xfId="12026" xr:uid="{11AA9D75-A62F-470C-8867-9D6CB2EB58C1}"/>
    <cellStyle name="Normal 6 8 2 4 10 2" xfId="25890" xr:uid="{BB8984C1-65C3-4DBA-A16D-E94810B81240}"/>
    <cellStyle name="Normal 6 8 2 4 11" xfId="13771" xr:uid="{C367446A-A941-4CC9-AAF6-7F59413CF1AA}"/>
    <cellStyle name="Normal 6 8 2 4 11 2" xfId="27635" xr:uid="{8F8C3160-CC5C-4C9D-AEAE-C49318A40FBB}"/>
    <cellStyle name="Normal 6 8 2 4 12" xfId="15319" xr:uid="{4A333B16-22E9-4D11-9D8D-52EC23BCB7C8}"/>
    <cellStyle name="Normal 6 8 2 4 2" xfId="1752" xr:uid="{3F688367-61D7-4BD9-92FC-635D598E5F93}"/>
    <cellStyle name="Normal 6 8 2 4 2 2" xfId="4474" xr:uid="{A8E206AF-3462-43E0-9ED5-5088BFE05399}"/>
    <cellStyle name="Normal 6 8 2 4 2 2 2" xfId="9920" xr:uid="{AD5E8ECC-CA24-4E54-B18A-FA1090E8F02F}"/>
    <cellStyle name="Normal 6 8 2 4 2 2 2 2" xfId="23785" xr:uid="{CA1B6158-88BC-4E4C-9D24-2F37C7FC293D}"/>
    <cellStyle name="Normal 6 8 2 4 2 2 3" xfId="18508" xr:uid="{2C22BA10-58C1-4C32-882F-EC8F4BD0E974}"/>
    <cellStyle name="Normal 6 8 2 4 2 3" xfId="3464" xr:uid="{FB6A3B20-E2A7-433D-8EFF-251E37F704CB}"/>
    <cellStyle name="Normal 6 8 2 4 2 3 2" xfId="17506" xr:uid="{8F9EECF8-A427-47E4-8E4E-4F39DEC0F801}"/>
    <cellStyle name="Normal 6 8 2 4 2 4" xfId="7398" xr:uid="{255CDFF3-9027-4763-917D-02218EC1173A}"/>
    <cellStyle name="Normal 6 8 2 4 2 4 2" xfId="21269" xr:uid="{4D871E6D-C82C-4EA3-935A-D34A3A85A3D6}"/>
    <cellStyle name="Normal 6 8 2 4 2 5" xfId="8912" xr:uid="{B81CFCA9-A1FF-49E0-9018-40BAA7133418}"/>
    <cellStyle name="Normal 6 8 2 4 2 5 2" xfId="22777" xr:uid="{BF80C319-E250-4B78-81AF-440D6A66EDFA}"/>
    <cellStyle name="Normal 6 8 2 4 2 6" xfId="12532" xr:uid="{0DD87563-DF75-4655-844C-A17C462097E3}"/>
    <cellStyle name="Normal 6 8 2 4 2 6 2" xfId="26396" xr:uid="{EFD9F52C-C35A-4518-86B8-F29258B177A1}"/>
    <cellStyle name="Normal 6 8 2 4 2 7" xfId="14277" xr:uid="{9D58CAC1-7B42-4060-9461-B2CB71B61BE2}"/>
    <cellStyle name="Normal 6 8 2 4 2 7 2" xfId="28141" xr:uid="{6BA83B9A-E8A6-4E06-AECA-A0F32D6BCE1B}"/>
    <cellStyle name="Normal 6 8 2 4 2 8" xfId="15825" xr:uid="{AF7352B0-4C00-4354-B631-3B2638E26913}"/>
    <cellStyle name="Normal 6 8 2 4 3" xfId="2260" xr:uid="{4A288C7D-A972-4CA4-A22B-68AE51D43D77}"/>
    <cellStyle name="Normal 6 8 2 4 3 2" xfId="3980" xr:uid="{464C17F5-EB4B-4334-A599-863D96BD5741}"/>
    <cellStyle name="Normal 6 8 2 4 3 2 2" xfId="18014" xr:uid="{11EAD9E7-1861-432F-9C28-E6BA0D5C7EFA}"/>
    <cellStyle name="Normal 6 8 2 4 3 3" xfId="7906" xr:uid="{718C461F-9A8F-4A20-A016-8C9E07F70CC1}"/>
    <cellStyle name="Normal 6 8 2 4 3 3 2" xfId="21775" xr:uid="{3954D2BA-5CE1-45AE-A241-7582D18F193F}"/>
    <cellStyle name="Normal 6 8 2 4 3 4" xfId="9424" xr:uid="{EB1C92E5-4F00-4BCF-9CC9-81ABFA8E57EF}"/>
    <cellStyle name="Normal 6 8 2 4 3 4 2" xfId="23289" xr:uid="{B07D61FF-6A02-4DE5-8011-06072973B4B7}"/>
    <cellStyle name="Normal 6 8 2 4 3 5" xfId="13038" xr:uid="{FCF88535-9B04-43BA-B354-081231D49663}"/>
    <cellStyle name="Normal 6 8 2 4 3 5 2" xfId="26902" xr:uid="{E6016A9A-5EE3-4F70-B7AC-8E12B2A6AC3E}"/>
    <cellStyle name="Normal 6 8 2 4 3 6" xfId="14783" xr:uid="{2D2E245C-3DE5-4E97-ACD3-4FB115F668CD}"/>
    <cellStyle name="Normal 6 8 2 4 3 6 2" xfId="28647" xr:uid="{AC74B0E7-8B07-41C1-AA4A-361B43729234}"/>
    <cellStyle name="Normal 6 8 2 4 3 7" xfId="16331" xr:uid="{B5D3B1BC-48BA-481D-A8E0-C3BE5648BFFA}"/>
    <cellStyle name="Normal 6 8 2 4 4" xfId="4956" xr:uid="{E7B78E17-6830-4BD7-8368-3F8CE864D152}"/>
    <cellStyle name="Normal 6 8 2 4 4 2" xfId="10422" xr:uid="{30D4BE3A-0518-4752-AC06-7AE821CCFC21}"/>
    <cellStyle name="Normal 6 8 2 4 4 2 2" xfId="24287" xr:uid="{C5842FDF-0F32-4B5E-A773-6A42EA89A275}"/>
    <cellStyle name="Normal 6 8 2 4 4 3" xfId="18990" xr:uid="{84A75019-EEFB-45EF-B365-A492FD1F6882}"/>
    <cellStyle name="Normal 6 8 2 4 5" xfId="5450" xr:uid="{72805D38-EF90-4C24-A789-0EF78F0A3615}"/>
    <cellStyle name="Normal 6 8 2 4 5 2" xfId="10924" xr:uid="{9F6CAB41-A22F-4F09-889B-F407ECC67D99}"/>
    <cellStyle name="Normal 6 8 2 4 5 2 2" xfId="24789" xr:uid="{ACE0AEC9-4268-4CA4-8354-7240EF98E15F}"/>
    <cellStyle name="Normal 6 8 2 4 5 3" xfId="19484" xr:uid="{E2AB1466-67D8-4A95-A64C-966FC904472C}"/>
    <cellStyle name="Normal 6 8 2 4 6" xfId="5952" xr:uid="{3146163D-41A2-4FBD-B849-4FBCA8F92864}"/>
    <cellStyle name="Normal 6 8 2 4 6 2" xfId="11426" xr:uid="{38B923CC-0918-4C38-88B6-A4C8A7C58466}"/>
    <cellStyle name="Normal 6 8 2 4 6 2 2" xfId="25291" xr:uid="{BD31E54E-5E09-4C80-93E7-E5508A462C83}"/>
    <cellStyle name="Normal 6 8 2 4 6 3" xfId="19986" xr:uid="{15E5F6CC-E09B-4284-9BBF-EBD921496B3B}"/>
    <cellStyle name="Normal 6 8 2 4 7" xfId="2974" xr:uid="{AF8F4D7C-B648-4B90-9B97-2158A8FBFFD1}"/>
    <cellStyle name="Normal 6 8 2 4 7 2" xfId="17016" xr:uid="{41D70342-84B7-4FCF-A991-C68178D288F1}"/>
    <cellStyle name="Normal 6 8 2 4 8" xfId="6892" xr:uid="{22B7B6D6-6700-4E6A-99EE-CC2C87009AC6}"/>
    <cellStyle name="Normal 6 8 2 4 8 2" xfId="20763" xr:uid="{10AB56D3-8AB1-496A-9FA8-2D0DC239AD34}"/>
    <cellStyle name="Normal 6 8 2 4 9" xfId="8416" xr:uid="{15772ACA-A5A0-4F63-B997-B17E58B9414D}"/>
    <cellStyle name="Normal 6 8 2 4 9 2" xfId="22281" xr:uid="{19CF5250-6687-477C-9B23-F2F4ABF5E1F0}"/>
    <cellStyle name="Normal 6 8 2 5" xfId="1504" xr:uid="{41BF39A1-A1FE-4788-8F78-E0A2681818D6}"/>
    <cellStyle name="Normal 6 8 2 5 2" xfId="4228" xr:uid="{0B49F9F3-97FB-4FB1-A4E5-B4484D8FFE5B}"/>
    <cellStyle name="Normal 6 8 2 5 2 2" xfId="9672" xr:uid="{1D6B4E1D-CA1F-48C3-ABA5-568E0A4920C8}"/>
    <cellStyle name="Normal 6 8 2 5 2 2 2" xfId="23537" xr:uid="{6BA77A0A-7634-4A3A-881C-C94E62D918F1}"/>
    <cellStyle name="Normal 6 8 2 5 2 3" xfId="18262" xr:uid="{89F1AB2F-0598-4E20-A948-3DF6D77ED953}"/>
    <cellStyle name="Normal 6 8 2 5 3" xfId="3218" xr:uid="{52D7F678-97FA-49E3-82D5-8FA070EA16F0}"/>
    <cellStyle name="Normal 6 8 2 5 3 2" xfId="17260" xr:uid="{F6FA103B-A2E8-4DA3-84D4-8A2B8E41F4C1}"/>
    <cellStyle name="Normal 6 8 2 5 4" xfId="7150" xr:uid="{B5C58629-98DC-4CEE-ACBD-2196B342BB16}"/>
    <cellStyle name="Normal 6 8 2 5 4 2" xfId="21021" xr:uid="{A59A6399-78C3-44AB-BF8F-25E32DBD2585}"/>
    <cellStyle name="Normal 6 8 2 5 5" xfId="8664" xr:uid="{155116DD-B7FF-4F3B-971D-E9FC44CA4077}"/>
    <cellStyle name="Normal 6 8 2 5 5 2" xfId="22529" xr:uid="{C703EE4A-613F-4A1F-8EE2-929F6E3C2207}"/>
    <cellStyle name="Normal 6 8 2 5 6" xfId="12284" xr:uid="{86C7505F-D3EE-4D29-946F-900FEC8C3338}"/>
    <cellStyle name="Normal 6 8 2 5 6 2" xfId="26148" xr:uid="{57F898F8-1BB3-421A-BE0B-294D33296212}"/>
    <cellStyle name="Normal 6 8 2 5 7" xfId="14029" xr:uid="{66D5BB27-A44B-4D66-B38C-DA79CDF7B6B0}"/>
    <cellStyle name="Normal 6 8 2 5 7 2" xfId="27893" xr:uid="{0E1AD2D1-1FC3-46B3-9333-51D0B5ABEE95}"/>
    <cellStyle name="Normal 6 8 2 5 8" xfId="15577" xr:uid="{223E3A9B-BAF4-459E-B36B-F7D384B85E91}"/>
    <cellStyle name="Normal 6 8 2 6" xfId="2012" xr:uid="{DEB32CC3-EBAF-4B4A-A376-4BC8EA72D230}"/>
    <cellStyle name="Normal 6 8 2 6 2" xfId="3732" xr:uid="{B48DB4A8-F570-402A-B8FE-5C2E4C80078B}"/>
    <cellStyle name="Normal 6 8 2 6 2 2" xfId="17766" xr:uid="{8DC97B24-7EE4-4485-822F-D2A5F5D21ABD}"/>
    <cellStyle name="Normal 6 8 2 6 3" xfId="7658" xr:uid="{92B8AB40-E6E1-4138-9358-CC37A9AFBB75}"/>
    <cellStyle name="Normal 6 8 2 6 3 2" xfId="21527" xr:uid="{447DF3BD-D81D-4335-AAAB-7F8C735C4D6F}"/>
    <cellStyle name="Normal 6 8 2 6 4" xfId="9176" xr:uid="{F3901C4F-E2D9-4349-8619-76E759A5EF49}"/>
    <cellStyle name="Normal 6 8 2 6 4 2" xfId="23041" xr:uid="{5695731A-2099-454C-9305-60902C95E9D2}"/>
    <cellStyle name="Normal 6 8 2 6 5" xfId="12790" xr:uid="{732A9913-574D-4CB2-BBD8-6A8A084018F5}"/>
    <cellStyle name="Normal 6 8 2 6 5 2" xfId="26654" xr:uid="{B3F2B527-6421-444D-8443-F21589E8F650}"/>
    <cellStyle name="Normal 6 8 2 6 6" xfId="14535" xr:uid="{A1A133D3-8451-46CF-8E3C-18ECA216BAA9}"/>
    <cellStyle name="Normal 6 8 2 6 6 2" xfId="28399" xr:uid="{0646E48E-D79F-44F0-9C5C-C3ED600BE335}"/>
    <cellStyle name="Normal 6 8 2 6 7" xfId="16083" xr:uid="{02992EF7-07D0-4875-9870-A479EE8365FC}"/>
    <cellStyle name="Normal 6 8 2 7" xfId="4728" xr:uid="{16E992EE-51CD-44F4-B36F-2965D99043EF}"/>
    <cellStyle name="Normal 6 8 2 7 2" xfId="10174" xr:uid="{75EEF460-6977-44D5-AA63-1B61ADBD9278}"/>
    <cellStyle name="Normal 6 8 2 7 2 2" xfId="24039" xr:uid="{A3C1CD5E-883A-4FDD-A046-ABC25D4FA05F}"/>
    <cellStyle name="Normal 6 8 2 7 3" xfId="18762" xr:uid="{CEC8D8DD-DEBB-4875-850A-500AC53207DE}"/>
    <cellStyle name="Normal 6 8 2 8" xfId="5202" xr:uid="{9BDAD1C9-EDD6-41B2-BDD2-693D29CCB27E}"/>
    <cellStyle name="Normal 6 8 2 8 2" xfId="10676" xr:uid="{42A72785-41E9-4EA7-991F-051587DD650B}"/>
    <cellStyle name="Normal 6 8 2 8 2 2" xfId="24541" xr:uid="{29DE032C-8A86-4ADA-9615-BD278FE85542}"/>
    <cellStyle name="Normal 6 8 2 8 3" xfId="19236" xr:uid="{A64298F6-748D-46C0-A94D-917AE5443A6B}"/>
    <cellStyle name="Normal 6 8 2 9" xfId="5704" xr:uid="{5F4495D1-02C2-41BA-80EE-5DF015AD2B79}"/>
    <cellStyle name="Normal 6 8 2 9 2" xfId="11178" xr:uid="{1A869161-E8E7-42BE-98E5-B98A48D83160}"/>
    <cellStyle name="Normal 6 8 2 9 2 2" xfId="25043" xr:uid="{6D453975-A1C1-418A-B6D3-6EB8A3C120D4}"/>
    <cellStyle name="Normal 6 8 2 9 3" xfId="19738" xr:uid="{6133B68C-6CB8-4B9D-AD07-39A256C56FC0}"/>
    <cellStyle name="Normal 6 8 3" xfId="1018" xr:uid="{EDCA2B31-A042-42F1-B5B0-906449281800}"/>
    <cellStyle name="Normal 6 8 3 10" xfId="2762" xr:uid="{9DC943E5-1BE1-4279-A506-BDB4F17F0A32}"/>
    <cellStyle name="Normal 6 8 3 10 2" xfId="16804" xr:uid="{69CF0FF4-0CF3-4B31-81FD-F1723295ECDE}"/>
    <cellStyle name="Normal 6 8 3 11" xfId="6664" xr:uid="{1686A611-6839-4C69-A8FC-8EA27A957462}"/>
    <cellStyle name="Normal 6 8 3 11 2" xfId="20535" xr:uid="{A1A05493-FE3B-4F1B-8F67-1AA30D890453}"/>
    <cellStyle name="Normal 6 8 3 12" xfId="8188" xr:uid="{D080A3E8-8D5B-44F6-93CF-F0B73C9A3020}"/>
    <cellStyle name="Normal 6 8 3 12 2" xfId="22053" xr:uid="{C7C1AA5A-6977-483A-9731-2705DED5D4CF}"/>
    <cellStyle name="Normal 6 8 3 13" xfId="11798" xr:uid="{5D34FCA0-3EA1-42F1-806E-48EDA31D38CB}"/>
    <cellStyle name="Normal 6 8 3 13 2" xfId="25662" xr:uid="{686C37AC-D919-44ED-BBF8-1493C270478F}"/>
    <cellStyle name="Normal 6 8 3 14" xfId="13543" xr:uid="{333A0520-31A3-4254-85D4-4FE3DE6F7C2B}"/>
    <cellStyle name="Normal 6 8 3 14 2" xfId="27407" xr:uid="{D4B5CC11-EF0C-4C39-BCEF-A75A58A02C18}"/>
    <cellStyle name="Normal 6 8 3 15" xfId="15091" xr:uid="{83FB1AE1-C530-4834-AC31-3CB3FED100D9}"/>
    <cellStyle name="Normal 6 8 3 2" xfId="1077" xr:uid="{5F12287B-5E18-47AE-B653-E6B584D0F180}"/>
    <cellStyle name="Normal 6 8 3 2 10" xfId="6723" xr:uid="{5750D37A-01AC-4F73-BEF8-8B96A24F613A}"/>
    <cellStyle name="Normal 6 8 3 2 10 2" xfId="20594" xr:uid="{5E14BE2A-B548-4D17-915B-5BF02FD3F046}"/>
    <cellStyle name="Normal 6 8 3 2 11" xfId="8247" xr:uid="{9B507AD0-B0EC-4D31-A5A2-23BEB6C54C8F}"/>
    <cellStyle name="Normal 6 8 3 2 11 2" xfId="22112" xr:uid="{00FC77B9-1083-4C98-933A-7FE4D97AB2FD}"/>
    <cellStyle name="Normal 6 8 3 2 12" xfId="11857" xr:uid="{7F263AEC-AC03-49D4-81B9-B7B57AF7FDFF}"/>
    <cellStyle name="Normal 6 8 3 2 12 2" xfId="25721" xr:uid="{FFD1CD0C-F19B-4FC9-8752-DFB7AF6D9C11}"/>
    <cellStyle name="Normal 6 8 3 2 13" xfId="13602" xr:uid="{05647E90-EAE0-4B93-832F-E87D632CDBB4}"/>
    <cellStyle name="Normal 6 8 3 2 13 2" xfId="27466" xr:uid="{72B58185-3B39-4F4C-85AF-9F8A07F42E14}"/>
    <cellStyle name="Normal 6 8 3 2 14" xfId="15150" xr:uid="{DC4FF3A8-A1BB-4BA9-9A12-D444BB720C8C}"/>
    <cellStyle name="Normal 6 8 3 2 2" xfId="1201" xr:uid="{AECBDE28-D373-4CC2-86F2-37032CBB2D09}"/>
    <cellStyle name="Normal 6 8 3 2 2 10" xfId="8371" xr:uid="{B4C84F13-9879-439A-BE15-C6A0B176149B}"/>
    <cellStyle name="Normal 6 8 3 2 2 10 2" xfId="22236" xr:uid="{3739EDDB-180E-4090-BE45-F9465D04FF00}"/>
    <cellStyle name="Normal 6 8 3 2 2 11" xfId="11981" xr:uid="{32B79564-1EC1-4B28-A759-42DCC28CBDD9}"/>
    <cellStyle name="Normal 6 8 3 2 2 11 2" xfId="25845" xr:uid="{88BC83FA-2F11-48FA-964B-A24C9C53C3A9}"/>
    <cellStyle name="Normal 6 8 3 2 2 12" xfId="13726" xr:uid="{B12ACB01-F318-4847-8DCD-5B44B9C033A7}"/>
    <cellStyle name="Normal 6 8 3 2 2 12 2" xfId="27590" xr:uid="{8BE1A243-DD20-4DA0-B0A0-C8683FF1D8DA}"/>
    <cellStyle name="Normal 6 8 3 2 2 13" xfId="15274" xr:uid="{8550C855-39EF-4270-AD82-B92353B62DA3}"/>
    <cellStyle name="Normal 6 8 3 2 2 2" xfId="1449" xr:uid="{C2693E55-0B69-4139-ABD7-DF0B92E5DC43}"/>
    <cellStyle name="Normal 6 8 3 2 2 2 10" xfId="12229" xr:uid="{912C7855-A31D-469C-8229-11844D709463}"/>
    <cellStyle name="Normal 6 8 3 2 2 2 10 2" xfId="26093" xr:uid="{829A1B87-FFDF-4887-A4BE-6D31BFCDCFC1}"/>
    <cellStyle name="Normal 6 8 3 2 2 2 11" xfId="13974" xr:uid="{F5EA9EC5-CC64-476A-B117-21A55C76937B}"/>
    <cellStyle name="Normal 6 8 3 2 2 2 11 2" xfId="27838" xr:uid="{C67F3BDC-DF95-4BAE-B270-86746E29FDEF}"/>
    <cellStyle name="Normal 6 8 3 2 2 2 12" xfId="15522" xr:uid="{6DE6883E-10F6-49C1-9ECC-E2306A8B7305}"/>
    <cellStyle name="Normal 6 8 3 2 2 2 2" xfId="1955" xr:uid="{5BC2787C-07AE-4D1D-93E5-F7EB51D13C6E}"/>
    <cellStyle name="Normal 6 8 3 2 2 2 2 2" xfId="4677" xr:uid="{488792E7-F2AB-47D4-8F51-FA36A6DEDA90}"/>
    <cellStyle name="Normal 6 8 3 2 2 2 2 2 2" xfId="10123" xr:uid="{EAC53F7D-01CC-4120-AB10-F92771D65493}"/>
    <cellStyle name="Normal 6 8 3 2 2 2 2 2 2 2" xfId="23988" xr:uid="{C8789B9C-FC1A-45BE-8AB1-514C9FC8029E}"/>
    <cellStyle name="Normal 6 8 3 2 2 2 2 2 3" xfId="18711" xr:uid="{06A0DC7C-27FD-419A-897B-CB7818A4EE7A}"/>
    <cellStyle name="Normal 6 8 3 2 2 2 2 3" xfId="3667" xr:uid="{D0DDC693-91E0-4628-BCC2-64C48E2D1916}"/>
    <cellStyle name="Normal 6 8 3 2 2 2 2 3 2" xfId="17709" xr:uid="{1747B15D-A4DB-4621-8E15-587B64129E11}"/>
    <cellStyle name="Normal 6 8 3 2 2 2 2 4" xfId="7601" xr:uid="{06125E3F-E1F7-4179-8D31-F30698D1B56E}"/>
    <cellStyle name="Normal 6 8 3 2 2 2 2 4 2" xfId="21472" xr:uid="{A4DAE960-927D-4988-B52E-B639A04A4638}"/>
    <cellStyle name="Normal 6 8 3 2 2 2 2 5" xfId="9115" xr:uid="{5B13DE89-5381-4407-9D0F-47F064CB4064}"/>
    <cellStyle name="Normal 6 8 3 2 2 2 2 5 2" xfId="22980" xr:uid="{6AC53FB6-8593-40AF-BE26-1299F7D395C2}"/>
    <cellStyle name="Normal 6 8 3 2 2 2 2 6" xfId="12735" xr:uid="{63F8DE56-C1D3-409D-8970-35CD51A1AA7E}"/>
    <cellStyle name="Normal 6 8 3 2 2 2 2 6 2" xfId="26599" xr:uid="{CA9FF557-7EA2-4869-98F0-EF8936F971FD}"/>
    <cellStyle name="Normal 6 8 3 2 2 2 2 7" xfId="14480" xr:uid="{09029F64-886A-4DFE-BB06-A4E77A77FC47}"/>
    <cellStyle name="Normal 6 8 3 2 2 2 2 7 2" xfId="28344" xr:uid="{1DA779C9-20C3-478B-9294-8487C22A207B}"/>
    <cellStyle name="Normal 6 8 3 2 2 2 2 8" xfId="16028" xr:uid="{76908ADF-AA7F-41C5-BA0E-B98F0DC57FF5}"/>
    <cellStyle name="Normal 6 8 3 2 2 2 3" xfId="2463" xr:uid="{5DAEFF2B-D7FB-422E-9E0D-37FEB2E03030}"/>
    <cellStyle name="Normal 6 8 3 2 2 2 3 2" xfId="4183" xr:uid="{0B6A33C4-271F-4C14-93EE-10A0E316DED6}"/>
    <cellStyle name="Normal 6 8 3 2 2 2 3 2 2" xfId="18217" xr:uid="{94CECF56-273D-4C8D-883B-80D355503EDC}"/>
    <cellStyle name="Normal 6 8 3 2 2 2 3 3" xfId="8109" xr:uid="{04722DA2-08AF-4F09-9A50-DE0FE6D786EB}"/>
    <cellStyle name="Normal 6 8 3 2 2 2 3 3 2" xfId="21978" xr:uid="{3735DDEE-F7E7-4C24-9BEA-EF8F1125AE61}"/>
    <cellStyle name="Normal 6 8 3 2 2 2 3 4" xfId="9627" xr:uid="{CA600DAE-3046-4942-B015-4352BBBE458D}"/>
    <cellStyle name="Normal 6 8 3 2 2 2 3 4 2" xfId="23492" xr:uid="{52274380-B4EE-4792-BB22-C7ABF1A7B504}"/>
    <cellStyle name="Normal 6 8 3 2 2 2 3 5" xfId="13241" xr:uid="{9A31EB8D-A0CC-4A89-B819-973B3A99657C}"/>
    <cellStyle name="Normal 6 8 3 2 2 2 3 5 2" xfId="27105" xr:uid="{36385F64-2111-40A2-826A-2E0A9E179DC7}"/>
    <cellStyle name="Normal 6 8 3 2 2 2 3 6" xfId="14986" xr:uid="{F7D65CE7-45F4-429B-962B-0DAE6DCCC170}"/>
    <cellStyle name="Normal 6 8 3 2 2 2 3 6 2" xfId="28850" xr:uid="{B14434CC-9038-4F32-95D7-1334F540C4EC}"/>
    <cellStyle name="Normal 6 8 3 2 2 2 3 7" xfId="16534" xr:uid="{9BB4FFD3-0162-4ADB-80E9-F0AD559EE1B1}"/>
    <cellStyle name="Normal 6 8 3 2 2 2 4" xfId="5155" xr:uid="{D02F5B0E-FFA8-4931-8ECD-4E7FCA585BF6}"/>
    <cellStyle name="Normal 6 8 3 2 2 2 4 2" xfId="10625" xr:uid="{408A0587-6384-4CCD-8F80-7DB876D280FB}"/>
    <cellStyle name="Normal 6 8 3 2 2 2 4 2 2" xfId="24490" xr:uid="{15538451-ED40-4A01-A61D-8189F30AF29A}"/>
    <cellStyle name="Normal 6 8 3 2 2 2 4 3" xfId="19189" xr:uid="{01530041-27C4-45AC-9072-82BA1072FC0A}"/>
    <cellStyle name="Normal 6 8 3 2 2 2 5" xfId="5653" xr:uid="{4CBAB9AC-D170-4B4B-8435-21AFBE4C7D07}"/>
    <cellStyle name="Normal 6 8 3 2 2 2 5 2" xfId="11127" xr:uid="{69547594-D7C7-4FCA-A0D4-0B241DAE1D64}"/>
    <cellStyle name="Normal 6 8 3 2 2 2 5 2 2" xfId="24992" xr:uid="{3FFDF3D8-480D-4651-8F4E-38380AE5A050}"/>
    <cellStyle name="Normal 6 8 3 2 2 2 5 3" xfId="19687" xr:uid="{F9A0B11B-5C15-4B30-844A-A5C35249FA56}"/>
    <cellStyle name="Normal 6 8 3 2 2 2 6" xfId="6155" xr:uid="{5566D791-9717-4791-BEDC-C856BE005CF2}"/>
    <cellStyle name="Normal 6 8 3 2 2 2 6 2" xfId="11629" xr:uid="{8CF82D6B-8ACF-43B9-BAB6-FF333AF911E3}"/>
    <cellStyle name="Normal 6 8 3 2 2 2 6 2 2" xfId="25494" xr:uid="{8C0F0A6B-F5C7-45DF-BC24-D8C0FAFFEAFC}"/>
    <cellStyle name="Normal 6 8 3 2 2 2 6 3" xfId="20189" xr:uid="{F996AA5A-51E7-45E6-9BDF-795E170A6447}"/>
    <cellStyle name="Normal 6 8 3 2 2 2 7" xfId="3173" xr:uid="{BE2BAAB2-1996-4C88-821B-B6DE7E31E010}"/>
    <cellStyle name="Normal 6 8 3 2 2 2 7 2" xfId="17215" xr:uid="{751B9CDD-2638-469B-B347-3302DA6B5122}"/>
    <cellStyle name="Normal 6 8 3 2 2 2 8" xfId="7095" xr:uid="{2E9BF4AB-556A-40D0-9667-680F6C425FDF}"/>
    <cellStyle name="Normal 6 8 3 2 2 2 8 2" xfId="20966" xr:uid="{1E2B6D6E-04AB-4B81-8E7D-C41B6C29F911}"/>
    <cellStyle name="Normal 6 8 3 2 2 2 9" xfId="8619" xr:uid="{2B6AF539-4F73-4BF9-86A5-156A9CEE408D}"/>
    <cellStyle name="Normal 6 8 3 2 2 2 9 2" xfId="22484" xr:uid="{71C7ED7E-3393-4CD2-B4BC-8245821854F3}"/>
    <cellStyle name="Normal 6 8 3 2 2 3" xfId="1707" xr:uid="{CB5A2AFF-74C8-462B-BDE3-0F9AEA6333B9}"/>
    <cellStyle name="Normal 6 8 3 2 2 3 2" xfId="4429" xr:uid="{A7591A21-0A84-4F55-AF45-1B7B029FCA05}"/>
    <cellStyle name="Normal 6 8 3 2 2 3 2 2" xfId="9875" xr:uid="{D3C0EEE4-6EFD-4F0E-A729-55E772B0783B}"/>
    <cellStyle name="Normal 6 8 3 2 2 3 2 2 2" xfId="23740" xr:uid="{BACEDF8B-E305-40D6-BE8F-F8D6AEDBF153}"/>
    <cellStyle name="Normal 6 8 3 2 2 3 2 3" xfId="18463" xr:uid="{64D25AB8-7FF7-401F-B351-215CB9CE0A61}"/>
    <cellStyle name="Normal 6 8 3 2 2 3 3" xfId="3419" xr:uid="{2D29755D-8222-42B6-AABC-0937116EEDC3}"/>
    <cellStyle name="Normal 6 8 3 2 2 3 3 2" xfId="17461" xr:uid="{18058713-AD5A-48F3-8CAB-B94227466BF4}"/>
    <cellStyle name="Normal 6 8 3 2 2 3 4" xfId="7353" xr:uid="{C958C8A6-A4B7-41AF-88A9-FC3C12B5B656}"/>
    <cellStyle name="Normal 6 8 3 2 2 3 4 2" xfId="21224" xr:uid="{2B39BC57-47A8-4681-AB0B-8B146709FFCD}"/>
    <cellStyle name="Normal 6 8 3 2 2 3 5" xfId="8867" xr:uid="{AC375C78-9414-4B39-AB2B-3784DB9D9B91}"/>
    <cellStyle name="Normal 6 8 3 2 2 3 5 2" xfId="22732" xr:uid="{51E74B45-4895-4810-BB3F-5B38B51D6A83}"/>
    <cellStyle name="Normal 6 8 3 2 2 3 6" xfId="12487" xr:uid="{A5B192B5-7EE7-47EE-A396-2372E894673C}"/>
    <cellStyle name="Normal 6 8 3 2 2 3 6 2" xfId="26351" xr:uid="{AFAF38CF-F40C-4202-898B-44C8D74FC634}"/>
    <cellStyle name="Normal 6 8 3 2 2 3 7" xfId="14232" xr:uid="{C9DF237C-E630-4115-AFFB-9072624674BC}"/>
    <cellStyle name="Normal 6 8 3 2 2 3 7 2" xfId="28096" xr:uid="{15C71C7F-D4AD-4907-9CA4-0EAB455DC188}"/>
    <cellStyle name="Normal 6 8 3 2 2 3 8" xfId="15780" xr:uid="{F8EF2828-F76F-4799-8533-45285B169085}"/>
    <cellStyle name="Normal 6 8 3 2 2 4" xfId="2215" xr:uid="{0ECF268D-4E10-4612-8526-3F15E0472137}"/>
    <cellStyle name="Normal 6 8 3 2 2 4 2" xfId="3935" xr:uid="{B0AB28D7-E932-4395-9259-2755A46310E1}"/>
    <cellStyle name="Normal 6 8 3 2 2 4 2 2" xfId="17969" xr:uid="{CF2EB56F-4166-41DD-B7F8-2AE6DF43ADDA}"/>
    <cellStyle name="Normal 6 8 3 2 2 4 3" xfId="7861" xr:uid="{839ACD5A-6232-40EC-989D-F4A4D7A6B007}"/>
    <cellStyle name="Normal 6 8 3 2 2 4 3 2" xfId="21730" xr:uid="{2B7206FC-56E1-4BB9-A390-BA7E0ABC1DBD}"/>
    <cellStyle name="Normal 6 8 3 2 2 4 4" xfId="9379" xr:uid="{0384012F-0E67-4F12-94BF-C6C1167F231E}"/>
    <cellStyle name="Normal 6 8 3 2 2 4 4 2" xfId="23244" xr:uid="{128B76AB-B97C-4C55-AC15-57F44ED386D4}"/>
    <cellStyle name="Normal 6 8 3 2 2 4 5" xfId="12993" xr:uid="{5E5F57B5-7E74-43A6-980E-1317356AFF1C}"/>
    <cellStyle name="Normal 6 8 3 2 2 4 5 2" xfId="26857" xr:uid="{75C6A374-85E4-47F6-943B-63359B929E3D}"/>
    <cellStyle name="Normal 6 8 3 2 2 4 6" xfId="14738" xr:uid="{6CBF470A-FE46-4FE8-B1A8-E44A62DA0830}"/>
    <cellStyle name="Normal 6 8 3 2 2 4 6 2" xfId="28602" xr:uid="{4FA8A247-3120-48B3-8E05-29F1676ACFD5}"/>
    <cellStyle name="Normal 6 8 3 2 2 4 7" xfId="16286" xr:uid="{CC9A4997-E386-474D-959A-99753E59FF18}"/>
    <cellStyle name="Normal 6 8 3 2 2 5" xfId="4915" xr:uid="{D61E7C4D-0F8D-4479-B56E-B91481551CDC}"/>
    <cellStyle name="Normal 6 8 3 2 2 5 2" xfId="10377" xr:uid="{9E19C692-F37D-450A-9F7B-3D7AE2C7CD7C}"/>
    <cellStyle name="Normal 6 8 3 2 2 5 2 2" xfId="24242" xr:uid="{93507E3E-3BCE-4F84-9998-BEC1B2010765}"/>
    <cellStyle name="Normal 6 8 3 2 2 5 3" xfId="18949" xr:uid="{CE63B7B3-7546-4649-8CE5-B31ACB737EC1}"/>
    <cellStyle name="Normal 6 8 3 2 2 6" xfId="5405" xr:uid="{24370694-8036-438B-8C3E-08A5573D2DD4}"/>
    <cellStyle name="Normal 6 8 3 2 2 6 2" xfId="10879" xr:uid="{6EBABA28-9A18-4C0E-935E-9760A6CA4332}"/>
    <cellStyle name="Normal 6 8 3 2 2 6 2 2" xfId="24744" xr:uid="{9652FA2A-995B-4F73-AC64-EF2CDAD06B1A}"/>
    <cellStyle name="Normal 6 8 3 2 2 6 3" xfId="19439" xr:uid="{A12B9ECA-DC64-4B29-BF6F-48CA42775DDF}"/>
    <cellStyle name="Normal 6 8 3 2 2 7" xfId="5907" xr:uid="{448CE3CA-5EBA-4A73-8B3D-606DEE3BCD1E}"/>
    <cellStyle name="Normal 6 8 3 2 2 7 2" xfId="11381" xr:uid="{CB52496B-6573-49BE-BA53-1FBFC8699137}"/>
    <cellStyle name="Normal 6 8 3 2 2 7 2 2" xfId="25246" xr:uid="{2F0C1602-B3E2-4B22-9640-4ED4FD638E1C}"/>
    <cellStyle name="Normal 6 8 3 2 2 7 3" xfId="19941" xr:uid="{C14FB35B-3049-48EC-AA8E-D6CD978F465F}"/>
    <cellStyle name="Normal 6 8 3 2 2 8" xfId="2931" xr:uid="{FAF6794F-15E7-4E3B-B52E-9F1C248BFFF2}"/>
    <cellStyle name="Normal 6 8 3 2 2 8 2" xfId="16973" xr:uid="{17A5A5C0-DCCE-4BDA-A575-99139AE4ABF0}"/>
    <cellStyle name="Normal 6 8 3 2 2 9" xfId="6847" xr:uid="{636EB7D9-458D-47FC-B9C3-6591C727C4D3}"/>
    <cellStyle name="Normal 6 8 3 2 2 9 2" xfId="20718" xr:uid="{380E6A50-1C7C-4793-BEEE-AAD2E9B1ABEE}"/>
    <cellStyle name="Normal 6 8 3 2 3" xfId="1325" xr:uid="{8281FF22-7D86-45DC-ADFB-23EF8BDF623F}"/>
    <cellStyle name="Normal 6 8 3 2 3 10" xfId="12105" xr:uid="{D72E943F-748B-49B8-93F8-9424569FAF31}"/>
    <cellStyle name="Normal 6 8 3 2 3 10 2" xfId="25969" xr:uid="{1FD9F56F-03C0-44D4-9214-4C79B4C4DCB0}"/>
    <cellStyle name="Normal 6 8 3 2 3 11" xfId="13850" xr:uid="{54E77EDC-3639-4B30-A0AC-3249BA434B04}"/>
    <cellStyle name="Normal 6 8 3 2 3 11 2" xfId="27714" xr:uid="{FC8C5ADE-3AF2-487B-BFA1-B65B9FE4778F}"/>
    <cellStyle name="Normal 6 8 3 2 3 12" xfId="15398" xr:uid="{125ED360-42FC-49B1-A175-9334BBB9DC76}"/>
    <cellStyle name="Normal 6 8 3 2 3 2" xfId="1831" xr:uid="{DBD94283-F653-42D0-AE85-94696CD44782}"/>
    <cellStyle name="Normal 6 8 3 2 3 2 2" xfId="4553" xr:uid="{CD821B33-42F3-489C-8007-0A964F10B8E4}"/>
    <cellStyle name="Normal 6 8 3 2 3 2 2 2" xfId="9999" xr:uid="{990A27F8-E52A-4936-B96B-EC8BF23B3B02}"/>
    <cellStyle name="Normal 6 8 3 2 3 2 2 2 2" xfId="23864" xr:uid="{97A42340-3E58-4F15-96F3-9ABE99206E80}"/>
    <cellStyle name="Normal 6 8 3 2 3 2 2 3" xfId="18587" xr:uid="{839A8BC5-E50C-4C6A-8DED-DA915EEC9560}"/>
    <cellStyle name="Normal 6 8 3 2 3 2 3" xfId="3543" xr:uid="{0BFE875D-2D01-4383-9AB0-9FF293FFBF6E}"/>
    <cellStyle name="Normal 6 8 3 2 3 2 3 2" xfId="17585" xr:uid="{7448329A-81EC-4055-8536-E6A8CAAF4F89}"/>
    <cellStyle name="Normal 6 8 3 2 3 2 4" xfId="7477" xr:uid="{D83FB39E-9352-406C-A19B-19A40786763D}"/>
    <cellStyle name="Normal 6 8 3 2 3 2 4 2" xfId="21348" xr:uid="{5A7AB571-2197-4362-8151-27D41B47C825}"/>
    <cellStyle name="Normal 6 8 3 2 3 2 5" xfId="8991" xr:uid="{7B172EB8-0871-4A25-8CA0-B799D9918E57}"/>
    <cellStyle name="Normal 6 8 3 2 3 2 5 2" xfId="22856" xr:uid="{6B829610-E5FC-4A65-B332-AD556C58B691}"/>
    <cellStyle name="Normal 6 8 3 2 3 2 6" xfId="12611" xr:uid="{FC18CA7B-3779-4884-A1F0-8C4E4634AA2F}"/>
    <cellStyle name="Normal 6 8 3 2 3 2 6 2" xfId="26475" xr:uid="{AD57B6AF-E063-4502-9285-7C9932C2D059}"/>
    <cellStyle name="Normal 6 8 3 2 3 2 7" xfId="14356" xr:uid="{9BABF6F0-2B4E-41A5-A4DD-C734C483AA20}"/>
    <cellStyle name="Normal 6 8 3 2 3 2 7 2" xfId="28220" xr:uid="{0342EEED-1DC8-4B37-9452-8F0E17293983}"/>
    <cellStyle name="Normal 6 8 3 2 3 2 8" xfId="15904" xr:uid="{B87B5D71-DA80-4D8C-81CF-5B0636FDDA65}"/>
    <cellStyle name="Normal 6 8 3 2 3 3" xfId="2339" xr:uid="{E41D5E61-59B3-454A-94D3-5C3152CE9596}"/>
    <cellStyle name="Normal 6 8 3 2 3 3 2" xfId="4059" xr:uid="{E9CBB6B8-A013-4AF6-8F84-C194516E60A7}"/>
    <cellStyle name="Normal 6 8 3 2 3 3 2 2" xfId="18093" xr:uid="{2248F77A-B32C-45DE-97B3-74D8D440909E}"/>
    <cellStyle name="Normal 6 8 3 2 3 3 3" xfId="7985" xr:uid="{8C468BD2-A16A-43B1-9D3C-3FB1FDD47C42}"/>
    <cellStyle name="Normal 6 8 3 2 3 3 3 2" xfId="21854" xr:uid="{E19E5E8C-65EB-470B-B94F-FF5DDAF6A484}"/>
    <cellStyle name="Normal 6 8 3 2 3 3 4" xfId="9503" xr:uid="{E439019E-94BA-449D-A6D8-32159A924D47}"/>
    <cellStyle name="Normal 6 8 3 2 3 3 4 2" xfId="23368" xr:uid="{BDAC8D2A-A99D-4824-8D0F-50E521A292D7}"/>
    <cellStyle name="Normal 6 8 3 2 3 3 5" xfId="13117" xr:uid="{E1965C74-2F2E-437C-9533-4D354B617468}"/>
    <cellStyle name="Normal 6 8 3 2 3 3 5 2" xfId="26981" xr:uid="{8379114B-3020-42BD-8953-4F7E4D8614E9}"/>
    <cellStyle name="Normal 6 8 3 2 3 3 6" xfId="14862" xr:uid="{3DBB7DBC-55C2-46C6-992D-173F8AE18085}"/>
    <cellStyle name="Normal 6 8 3 2 3 3 6 2" xfId="28726" xr:uid="{2D9865D8-B480-49FC-94F3-9BA9B4900F89}"/>
    <cellStyle name="Normal 6 8 3 2 3 3 7" xfId="16410" xr:uid="{A0868029-D0D4-49A1-B5A7-315C798FDE64}"/>
    <cellStyle name="Normal 6 8 3 2 3 4" xfId="5031" xr:uid="{D4B98D59-2FB8-412E-A1A9-9E30506CB1B1}"/>
    <cellStyle name="Normal 6 8 3 2 3 4 2" xfId="10501" xr:uid="{00E65F78-19AB-47B5-BC1A-DFE133796A8E}"/>
    <cellStyle name="Normal 6 8 3 2 3 4 2 2" xfId="24366" xr:uid="{3311799B-B7D8-40AB-BBE4-2324BA6FB7C7}"/>
    <cellStyle name="Normal 6 8 3 2 3 4 3" xfId="19065" xr:uid="{C51076B4-1EE3-450A-8DB2-D1169CE39600}"/>
    <cellStyle name="Normal 6 8 3 2 3 5" xfId="5529" xr:uid="{856978C7-505A-4812-ADDD-4B28AEFECC13}"/>
    <cellStyle name="Normal 6 8 3 2 3 5 2" xfId="11003" xr:uid="{0F5B8BEE-8AC2-43A0-9E99-03EACAD956DC}"/>
    <cellStyle name="Normal 6 8 3 2 3 5 2 2" xfId="24868" xr:uid="{5CA28751-4684-4F3E-9D5A-828C3EB89BF3}"/>
    <cellStyle name="Normal 6 8 3 2 3 5 3" xfId="19563" xr:uid="{3CE73211-23A1-495F-9F59-0106A69BD598}"/>
    <cellStyle name="Normal 6 8 3 2 3 6" xfId="6031" xr:uid="{E1AA8F33-71DF-424A-B8C1-8688F5E5FD54}"/>
    <cellStyle name="Normal 6 8 3 2 3 6 2" xfId="11505" xr:uid="{32127D2E-3C1D-4709-808B-192A3EE33A6B}"/>
    <cellStyle name="Normal 6 8 3 2 3 6 2 2" xfId="25370" xr:uid="{6FC8A0D1-EF28-4465-87EB-ED34A9E870FF}"/>
    <cellStyle name="Normal 6 8 3 2 3 6 3" xfId="20065" xr:uid="{AF8DE4EB-2E6C-42AE-8461-9D9631CC8E30}"/>
    <cellStyle name="Normal 6 8 3 2 3 7" xfId="3049" xr:uid="{827C47B6-0CF5-49E9-A512-A2A876DE507A}"/>
    <cellStyle name="Normal 6 8 3 2 3 7 2" xfId="17091" xr:uid="{D3131C0B-B066-447D-9DC7-6820E0073053}"/>
    <cellStyle name="Normal 6 8 3 2 3 8" xfId="6971" xr:uid="{AF6DD918-6C39-44DE-8863-ED65A0678212}"/>
    <cellStyle name="Normal 6 8 3 2 3 8 2" xfId="20842" xr:uid="{CE1FA16E-DEE3-47C0-A6C7-6CDC5C4CABD3}"/>
    <cellStyle name="Normal 6 8 3 2 3 9" xfId="8495" xr:uid="{A107264E-8764-416E-9C42-A9B0FCDCE30F}"/>
    <cellStyle name="Normal 6 8 3 2 3 9 2" xfId="22360" xr:uid="{916A56F5-3658-4548-ABF7-5DFF68EF79AE}"/>
    <cellStyle name="Normal 6 8 3 2 4" xfId="1583" xr:uid="{9F724520-90EE-4DDD-9236-EE32573E5F5C}"/>
    <cellStyle name="Normal 6 8 3 2 4 2" xfId="4305" xr:uid="{9582724D-86DE-4680-AB67-32F323ED6C71}"/>
    <cellStyle name="Normal 6 8 3 2 4 2 2" xfId="9751" xr:uid="{41377D7C-3D0D-4766-9E83-5DBB7D00C53C}"/>
    <cellStyle name="Normal 6 8 3 2 4 2 2 2" xfId="23616" xr:uid="{8F6CF900-56B5-42C1-98F5-DEDA66253050}"/>
    <cellStyle name="Normal 6 8 3 2 4 2 3" xfId="18339" xr:uid="{74F87778-ACA5-4746-912E-B7C52D28B743}"/>
    <cellStyle name="Normal 6 8 3 2 4 3" xfId="3295" xr:uid="{26144AF7-43CA-4F4F-AAF1-B54C57061152}"/>
    <cellStyle name="Normal 6 8 3 2 4 3 2" xfId="17337" xr:uid="{8B31B57B-4EE5-4586-97DD-A7759C061316}"/>
    <cellStyle name="Normal 6 8 3 2 4 4" xfId="7229" xr:uid="{F7A50D04-184B-4CBD-AC9A-25B33813B801}"/>
    <cellStyle name="Normal 6 8 3 2 4 4 2" xfId="21100" xr:uid="{A3B75075-3347-4CB2-81E4-2797A1874BF6}"/>
    <cellStyle name="Normal 6 8 3 2 4 5" xfId="8743" xr:uid="{FFCAE993-CAFC-487A-81AC-1572F9BCCFB3}"/>
    <cellStyle name="Normal 6 8 3 2 4 5 2" xfId="22608" xr:uid="{34CDC04B-5ECA-4BE9-A0B2-4CF0FDAE97D8}"/>
    <cellStyle name="Normal 6 8 3 2 4 6" xfId="12363" xr:uid="{457132B9-DCC6-45D4-BA24-F335D725FE51}"/>
    <cellStyle name="Normal 6 8 3 2 4 6 2" xfId="26227" xr:uid="{72CEA1D0-0E4A-4EFE-A60E-93340188AC39}"/>
    <cellStyle name="Normal 6 8 3 2 4 7" xfId="14108" xr:uid="{58A7038B-324F-4560-BD77-480F2FF51842}"/>
    <cellStyle name="Normal 6 8 3 2 4 7 2" xfId="27972" xr:uid="{47314F90-32D5-4D98-B45C-0E5309522BF7}"/>
    <cellStyle name="Normal 6 8 3 2 4 8" xfId="15656" xr:uid="{72377D49-F2CA-4232-A8EE-B713BECA3416}"/>
    <cellStyle name="Normal 6 8 3 2 5" xfId="2091" xr:uid="{250BE885-5850-4B41-A7DF-159175C8293F}"/>
    <cellStyle name="Normal 6 8 3 2 5 2" xfId="3811" xr:uid="{7F342F2D-DDD0-4C02-A5A6-C5EE713EFC33}"/>
    <cellStyle name="Normal 6 8 3 2 5 2 2" xfId="17845" xr:uid="{DD767313-81DA-44FE-95C8-37885F0DA4A4}"/>
    <cellStyle name="Normal 6 8 3 2 5 3" xfId="7737" xr:uid="{330567F1-24F1-41C0-A812-9CBEC83316D6}"/>
    <cellStyle name="Normal 6 8 3 2 5 3 2" xfId="21606" xr:uid="{5E66DD5A-164B-4DDA-AA38-F7B3D5F27843}"/>
    <cellStyle name="Normal 6 8 3 2 5 4" xfId="9255" xr:uid="{16804ACA-6706-4875-81F5-BA6274C6F6CC}"/>
    <cellStyle name="Normal 6 8 3 2 5 4 2" xfId="23120" xr:uid="{8908E034-977A-4B15-80DC-1D6F027C7309}"/>
    <cellStyle name="Normal 6 8 3 2 5 5" xfId="12869" xr:uid="{DCE28ACF-AAC9-4548-83DA-B17280F60783}"/>
    <cellStyle name="Normal 6 8 3 2 5 5 2" xfId="26733" xr:uid="{99D9E821-D02B-4D02-8991-A24CA8DC299A}"/>
    <cellStyle name="Normal 6 8 3 2 5 6" xfId="14614" xr:uid="{C7690EA2-04ED-4083-8BE4-50631E8E5B94}"/>
    <cellStyle name="Normal 6 8 3 2 5 6 2" xfId="28478" xr:uid="{E59D7828-2AA6-4461-A9B3-6A34D5FC8AE9}"/>
    <cellStyle name="Normal 6 8 3 2 5 7" xfId="16162" xr:uid="{322E1519-9392-493B-998E-DFD1CE049E76}"/>
    <cellStyle name="Normal 6 8 3 2 6" xfId="4799" xr:uid="{405B5F49-E690-4520-A653-CDA680B80671}"/>
    <cellStyle name="Normal 6 8 3 2 6 2" xfId="10253" xr:uid="{224A827A-03E4-4EFC-B606-9E58483BC67D}"/>
    <cellStyle name="Normal 6 8 3 2 6 2 2" xfId="24118" xr:uid="{E072D37E-9E7A-473B-80B8-C2685F1263AF}"/>
    <cellStyle name="Normal 6 8 3 2 6 3" xfId="18833" xr:uid="{F5B66559-8999-4037-A50B-76E768783E00}"/>
    <cellStyle name="Normal 6 8 3 2 7" xfId="5281" xr:uid="{5D5890A2-3835-4B0B-AB07-7C446A841C4B}"/>
    <cellStyle name="Normal 6 8 3 2 7 2" xfId="10755" xr:uid="{AE357F14-E0DB-447D-B27C-0A8F6AA35F5E}"/>
    <cellStyle name="Normal 6 8 3 2 7 2 2" xfId="24620" xr:uid="{C3F9AF0B-C541-4C52-946D-316FBF8B18CC}"/>
    <cellStyle name="Normal 6 8 3 2 7 3" xfId="19315" xr:uid="{FAF6BF35-4953-4EFC-9A92-66480012EC14}"/>
    <cellStyle name="Normal 6 8 3 2 8" xfId="5783" xr:uid="{E793D19F-E92C-49BA-921A-B935CF832CED}"/>
    <cellStyle name="Normal 6 8 3 2 8 2" xfId="11257" xr:uid="{9028CDC2-34E3-400D-B018-CBED4C1B4209}"/>
    <cellStyle name="Normal 6 8 3 2 8 2 2" xfId="25122" xr:uid="{8B16D28A-A382-49C0-BA1C-942422BE5967}"/>
    <cellStyle name="Normal 6 8 3 2 8 3" xfId="19817" xr:uid="{F5FDE18F-75A2-42CB-98A5-EFD0EF8E85E1}"/>
    <cellStyle name="Normal 6 8 3 2 9" xfId="2815" xr:uid="{00962183-57E7-4255-A596-04D4B959FF6D}"/>
    <cellStyle name="Normal 6 8 3 2 9 2" xfId="16857" xr:uid="{26F49C16-7072-488B-AB3D-3463162FAD1F}"/>
    <cellStyle name="Normal 6 8 3 3" xfId="1142" xr:uid="{382E6CE1-B39B-4448-A1F8-8CAC0BFD8983}"/>
    <cellStyle name="Normal 6 8 3 3 10" xfId="8312" xr:uid="{77670D16-B03C-40F6-8AF1-20CCF5DFC198}"/>
    <cellStyle name="Normal 6 8 3 3 10 2" xfId="22177" xr:uid="{956AA1C9-A35C-490F-BAC7-CF5EC916D963}"/>
    <cellStyle name="Normal 6 8 3 3 11" xfId="11922" xr:uid="{0BFEA455-1102-4ABB-B7D4-4AFCF1648FD3}"/>
    <cellStyle name="Normal 6 8 3 3 11 2" xfId="25786" xr:uid="{D2A7344C-99FB-4058-B0F0-BE6CA8B6E41D}"/>
    <cellStyle name="Normal 6 8 3 3 12" xfId="13667" xr:uid="{BA784B94-E7DD-47B1-A75C-A840E25415C6}"/>
    <cellStyle name="Normal 6 8 3 3 12 2" xfId="27531" xr:uid="{035F1E48-0290-43EA-BB0E-001D2EEA9AE0}"/>
    <cellStyle name="Normal 6 8 3 3 13" xfId="15215" xr:uid="{7D4E964F-2F09-462A-9742-13A6C0CB9D8D}"/>
    <cellStyle name="Normal 6 8 3 3 2" xfId="1390" xr:uid="{4BE1CEEF-DDED-43EC-BC83-98D1BCC44F56}"/>
    <cellStyle name="Normal 6 8 3 3 2 10" xfId="12170" xr:uid="{776B29AA-7220-478C-8D0E-26656A8B12E8}"/>
    <cellStyle name="Normal 6 8 3 3 2 10 2" xfId="26034" xr:uid="{3C4B6BD0-0E9F-4139-8CC2-2D9F56F58992}"/>
    <cellStyle name="Normal 6 8 3 3 2 11" xfId="13915" xr:uid="{CFEA1A3A-3CF2-4813-AD96-3ADC1371AA1B}"/>
    <cellStyle name="Normal 6 8 3 3 2 11 2" xfId="27779" xr:uid="{F860BA8B-796A-4B30-885B-4991F523911E}"/>
    <cellStyle name="Normal 6 8 3 3 2 12" xfId="15463" xr:uid="{3236C531-7C31-42C4-A9F0-A84A93348B61}"/>
    <cellStyle name="Normal 6 8 3 3 2 2" xfId="1896" xr:uid="{2732442B-AAEB-4C93-A1F1-FD6485BD171B}"/>
    <cellStyle name="Normal 6 8 3 3 2 2 2" xfId="4618" xr:uid="{39C79D7E-0F22-4FB0-8D32-2CCD36BC68D7}"/>
    <cellStyle name="Normal 6 8 3 3 2 2 2 2" xfId="10064" xr:uid="{B6FBA919-99FE-4B51-AAAA-EF9E38B7E381}"/>
    <cellStyle name="Normal 6 8 3 3 2 2 2 2 2" xfId="23929" xr:uid="{A73F43E8-7A2B-4126-87D5-A76FB53E2846}"/>
    <cellStyle name="Normal 6 8 3 3 2 2 2 3" xfId="18652" xr:uid="{97D9963E-6011-4026-98F4-B694ADCF1FC1}"/>
    <cellStyle name="Normal 6 8 3 3 2 2 3" xfId="3608" xr:uid="{56162F67-9827-4CBF-8DC6-E9D6A84B20F1}"/>
    <cellStyle name="Normal 6 8 3 3 2 2 3 2" xfId="17650" xr:uid="{F0F52C06-ED01-4257-8267-7FE19D222855}"/>
    <cellStyle name="Normal 6 8 3 3 2 2 4" xfId="7542" xr:uid="{77B2EC7D-5F71-43A3-A3B8-5F46F190BC97}"/>
    <cellStyle name="Normal 6 8 3 3 2 2 4 2" xfId="21413" xr:uid="{8BF388BB-C368-4076-998D-EA47BA2FABB8}"/>
    <cellStyle name="Normal 6 8 3 3 2 2 5" xfId="9056" xr:uid="{E76C5E22-9A1C-4DC2-96DF-049438DE959B}"/>
    <cellStyle name="Normal 6 8 3 3 2 2 5 2" xfId="22921" xr:uid="{B3A4E4E1-0BC3-4FCF-94A4-3C06C44FF50A}"/>
    <cellStyle name="Normal 6 8 3 3 2 2 6" xfId="12676" xr:uid="{8FCAB2ED-C3DD-4E34-8E70-B5AAF3D0592E}"/>
    <cellStyle name="Normal 6 8 3 3 2 2 6 2" xfId="26540" xr:uid="{D4868683-47B3-4527-B3A7-22059F5237F5}"/>
    <cellStyle name="Normal 6 8 3 3 2 2 7" xfId="14421" xr:uid="{648D5692-11D5-4BD0-8AA6-D69B9A333C8E}"/>
    <cellStyle name="Normal 6 8 3 3 2 2 7 2" xfId="28285" xr:uid="{E9DBADAE-3211-45F7-86B5-13EB224ED19A}"/>
    <cellStyle name="Normal 6 8 3 3 2 2 8" xfId="15969" xr:uid="{46E995FE-FFF1-4DA2-A6DB-9A4DB63A0D5E}"/>
    <cellStyle name="Normal 6 8 3 3 2 3" xfId="2404" xr:uid="{7B079AF5-F871-49C6-9566-34790E9DACA9}"/>
    <cellStyle name="Normal 6 8 3 3 2 3 2" xfId="4124" xr:uid="{AB63E0D9-084F-4195-9031-53B2880CB30B}"/>
    <cellStyle name="Normal 6 8 3 3 2 3 2 2" xfId="18158" xr:uid="{850FB5F1-EC8F-460B-B6CA-0895B2F285B1}"/>
    <cellStyle name="Normal 6 8 3 3 2 3 3" xfId="8050" xr:uid="{1CDA4AEA-9166-4C40-9087-76576EC82730}"/>
    <cellStyle name="Normal 6 8 3 3 2 3 3 2" xfId="21919" xr:uid="{3942378E-456C-49E1-AEF6-18E21E6EA455}"/>
    <cellStyle name="Normal 6 8 3 3 2 3 4" xfId="9568" xr:uid="{CCC7A2D8-ADB6-48E6-8C1B-70CB66F96F1C}"/>
    <cellStyle name="Normal 6 8 3 3 2 3 4 2" xfId="23433" xr:uid="{60F3FFA9-EDA1-410B-AC58-FE1657E899DD}"/>
    <cellStyle name="Normal 6 8 3 3 2 3 5" xfId="13182" xr:uid="{F67F7757-10F5-4FC8-9F6F-582455035A9B}"/>
    <cellStyle name="Normal 6 8 3 3 2 3 5 2" xfId="27046" xr:uid="{36C49C69-BB13-483F-ADB4-415EEABCAC19}"/>
    <cellStyle name="Normal 6 8 3 3 2 3 6" xfId="14927" xr:uid="{BF78D76E-CDCF-4F1E-AFE6-801A5F44453C}"/>
    <cellStyle name="Normal 6 8 3 3 2 3 6 2" xfId="28791" xr:uid="{5B1CA748-C818-42A0-90FA-0674FF76B7CF}"/>
    <cellStyle name="Normal 6 8 3 3 2 3 7" xfId="16475" xr:uid="{70B12D68-890E-4DF3-A9C5-83C27C25B419}"/>
    <cellStyle name="Normal 6 8 3 3 2 4" xfId="5096" xr:uid="{3DFFF5C9-87BA-405D-92FF-AD940641B7CB}"/>
    <cellStyle name="Normal 6 8 3 3 2 4 2" xfId="10566" xr:uid="{52164225-A322-4C44-A14A-01D05ADB2E4D}"/>
    <cellStyle name="Normal 6 8 3 3 2 4 2 2" xfId="24431" xr:uid="{4185C637-9B24-4606-9AEF-8DCACE7834CD}"/>
    <cellStyle name="Normal 6 8 3 3 2 4 3" xfId="19130" xr:uid="{3CDDC5C6-7230-4077-8203-E7712A00EEC8}"/>
    <cellStyle name="Normal 6 8 3 3 2 5" xfId="5594" xr:uid="{DF4E5E1D-65EA-4BDF-BC27-985792BF22DD}"/>
    <cellStyle name="Normal 6 8 3 3 2 5 2" xfId="11068" xr:uid="{68126B28-5644-4D19-B426-B0431F7BE9A1}"/>
    <cellStyle name="Normal 6 8 3 3 2 5 2 2" xfId="24933" xr:uid="{820DF9D1-E298-4729-A721-B3E943694BCE}"/>
    <cellStyle name="Normal 6 8 3 3 2 5 3" xfId="19628" xr:uid="{5EC32A2E-99E6-4986-B952-98F4C479267E}"/>
    <cellStyle name="Normal 6 8 3 3 2 6" xfId="6096" xr:uid="{835A42EB-A085-4E18-9BB1-5A5BA0D1AB12}"/>
    <cellStyle name="Normal 6 8 3 3 2 6 2" xfId="11570" xr:uid="{9EBE7C4B-5810-474F-B279-A2257D5992F2}"/>
    <cellStyle name="Normal 6 8 3 3 2 6 2 2" xfId="25435" xr:uid="{70E9B195-7312-4E86-B33C-94080054D1D2}"/>
    <cellStyle name="Normal 6 8 3 3 2 6 3" xfId="20130" xr:uid="{B991D6E0-F2D0-4F71-8148-148EE867980B}"/>
    <cellStyle name="Normal 6 8 3 3 2 7" xfId="3114" xr:uid="{DCF5D9FE-2855-4BFB-A412-44138ACE0DEA}"/>
    <cellStyle name="Normal 6 8 3 3 2 7 2" xfId="17156" xr:uid="{0844C828-2920-4EF5-AAE5-0669A2F000FA}"/>
    <cellStyle name="Normal 6 8 3 3 2 8" xfId="7036" xr:uid="{11729781-6A81-4173-839E-F9E4FBC7FD64}"/>
    <cellStyle name="Normal 6 8 3 3 2 8 2" xfId="20907" xr:uid="{7672E107-A8D4-4861-903E-A3A0C35BDCD4}"/>
    <cellStyle name="Normal 6 8 3 3 2 9" xfId="8560" xr:uid="{B835D471-1474-4749-AC71-4A92F2556D92}"/>
    <cellStyle name="Normal 6 8 3 3 2 9 2" xfId="22425" xr:uid="{41AE3906-BC11-4FB7-8A70-75AC85B6AFA3}"/>
    <cellStyle name="Normal 6 8 3 3 3" xfId="1648" xr:uid="{5DE60DFD-DD87-4539-8485-4E7B2BB76831}"/>
    <cellStyle name="Normal 6 8 3 3 3 2" xfId="4370" xr:uid="{2F8A06A7-62F9-428E-8BC5-55870FDF1E7B}"/>
    <cellStyle name="Normal 6 8 3 3 3 2 2" xfId="9816" xr:uid="{61244870-4C9C-4402-88CA-1987DA0977BA}"/>
    <cellStyle name="Normal 6 8 3 3 3 2 2 2" xfId="23681" xr:uid="{B822C31E-0D64-4BF2-A99F-1718D39F62D7}"/>
    <cellStyle name="Normal 6 8 3 3 3 2 3" xfId="18404" xr:uid="{780F2977-C2E3-45EB-8E34-7EF2C822D38C}"/>
    <cellStyle name="Normal 6 8 3 3 3 3" xfId="3360" xr:uid="{A1AC8835-25DB-4DE9-B39B-B30F40DF36AD}"/>
    <cellStyle name="Normal 6 8 3 3 3 3 2" xfId="17402" xr:uid="{DA4D4D5E-9DE2-46DA-9757-760308E6E0E1}"/>
    <cellStyle name="Normal 6 8 3 3 3 4" xfId="7294" xr:uid="{F587249F-79CD-4AD1-A687-AB0CEEEFD006}"/>
    <cellStyle name="Normal 6 8 3 3 3 4 2" xfId="21165" xr:uid="{580B9734-8275-4238-B14C-A5EFA16F0459}"/>
    <cellStyle name="Normal 6 8 3 3 3 5" xfId="8808" xr:uid="{C4DABE15-80A7-44F3-9C06-25DEE9E03AD0}"/>
    <cellStyle name="Normal 6 8 3 3 3 5 2" xfId="22673" xr:uid="{39158978-9256-49B9-906D-D5A7D3074029}"/>
    <cellStyle name="Normal 6 8 3 3 3 6" xfId="12428" xr:uid="{8504B9E2-CD48-4FDB-906E-E8BECE2FD3B3}"/>
    <cellStyle name="Normal 6 8 3 3 3 6 2" xfId="26292" xr:uid="{F322F7B6-864D-4008-8AB4-51916FBAE3D9}"/>
    <cellStyle name="Normal 6 8 3 3 3 7" xfId="14173" xr:uid="{4D0B7553-D462-4E3D-9CFA-14B6EBED62B0}"/>
    <cellStyle name="Normal 6 8 3 3 3 7 2" xfId="28037" xr:uid="{4B28EBE0-8C34-4547-98B8-0FB5203C5E07}"/>
    <cellStyle name="Normal 6 8 3 3 3 8" xfId="15721" xr:uid="{1EF5D4C9-2FC0-46A7-A3FD-99CF06022154}"/>
    <cellStyle name="Normal 6 8 3 3 4" xfId="2156" xr:uid="{473565FC-76BF-4971-8635-B73B4527C47C}"/>
    <cellStyle name="Normal 6 8 3 3 4 2" xfId="3876" xr:uid="{F1008134-990F-4F14-A6F2-D29C3005C074}"/>
    <cellStyle name="Normal 6 8 3 3 4 2 2" xfId="17910" xr:uid="{96D70FC1-1AE9-4CE2-9AE1-6A0E364D941F}"/>
    <cellStyle name="Normal 6 8 3 3 4 3" xfId="7802" xr:uid="{8F57A536-E69C-474F-B84A-6567D3D57496}"/>
    <cellStyle name="Normal 6 8 3 3 4 3 2" xfId="21671" xr:uid="{BF64FA2E-7147-403A-AB88-7AB0EBB05005}"/>
    <cellStyle name="Normal 6 8 3 3 4 4" xfId="9320" xr:uid="{EC7B41D9-3DB1-4D18-9877-FEAA787F3805}"/>
    <cellStyle name="Normal 6 8 3 3 4 4 2" xfId="23185" xr:uid="{47755243-2A3A-496D-860F-864B6A8A436B}"/>
    <cellStyle name="Normal 6 8 3 3 4 5" xfId="12934" xr:uid="{64F3ECAC-7F2A-448B-89BE-CAA6C1A02155}"/>
    <cellStyle name="Normal 6 8 3 3 4 5 2" xfId="26798" xr:uid="{F86F9533-723D-42DE-AF18-B85D4D536F38}"/>
    <cellStyle name="Normal 6 8 3 3 4 6" xfId="14679" xr:uid="{15CF68D5-3CB1-4D29-9ABD-8CEFF628146C}"/>
    <cellStyle name="Normal 6 8 3 3 4 6 2" xfId="28543" xr:uid="{0BC7FD82-FC2F-4213-B69E-D7C8179E7A7C}"/>
    <cellStyle name="Normal 6 8 3 3 4 7" xfId="16227" xr:uid="{3DD40C82-97BE-4D7B-B9CB-4CF1080A743D}"/>
    <cellStyle name="Normal 6 8 3 3 5" xfId="4858" xr:uid="{C1E1B28D-672C-446B-B51C-E73B4131642A}"/>
    <cellStyle name="Normal 6 8 3 3 5 2" xfId="10318" xr:uid="{8DA2DA55-0FE8-410D-9FFA-00F7F9DED83C}"/>
    <cellStyle name="Normal 6 8 3 3 5 2 2" xfId="24183" xr:uid="{8F7A5F1D-4E84-4C10-8142-B6BE92DEC583}"/>
    <cellStyle name="Normal 6 8 3 3 5 3" xfId="18892" xr:uid="{939A8507-0C3B-455A-A240-8A2D1F887B1A}"/>
    <cellStyle name="Normal 6 8 3 3 6" xfId="5346" xr:uid="{F6541E99-B9D4-4F1D-B153-892601956AC9}"/>
    <cellStyle name="Normal 6 8 3 3 6 2" xfId="10820" xr:uid="{7875831B-817E-47D6-BF46-2F1CD34F7FBB}"/>
    <cellStyle name="Normal 6 8 3 3 6 2 2" xfId="24685" xr:uid="{3D152392-92C6-44CD-B870-1C34D0438254}"/>
    <cellStyle name="Normal 6 8 3 3 6 3" xfId="19380" xr:uid="{8B1285F5-8D70-4A13-8B50-664166B2A296}"/>
    <cellStyle name="Normal 6 8 3 3 7" xfId="5848" xr:uid="{4586A40B-0CD3-4AB6-BC87-60DA411C7C08}"/>
    <cellStyle name="Normal 6 8 3 3 7 2" xfId="11322" xr:uid="{ABFA5E52-D90C-4843-835C-22899DE29280}"/>
    <cellStyle name="Normal 6 8 3 3 7 2 2" xfId="25187" xr:uid="{380836C5-F4C8-4037-8774-783CE155B172}"/>
    <cellStyle name="Normal 6 8 3 3 7 3" xfId="19882" xr:uid="{BF977CF2-6B52-465B-9ECE-FA90877E33AB}"/>
    <cellStyle name="Normal 6 8 3 3 8" xfId="2874" xr:uid="{8D8D3695-0F88-4F6F-A0AC-E2CDFF77040D}"/>
    <cellStyle name="Normal 6 8 3 3 8 2" xfId="16916" xr:uid="{F4144E34-84E6-423E-982C-ABC06D7895B2}"/>
    <cellStyle name="Normal 6 8 3 3 9" xfId="6788" xr:uid="{3A846895-6A67-4969-8C4B-8CCBEA453B6B}"/>
    <cellStyle name="Normal 6 8 3 3 9 2" xfId="20659" xr:uid="{8FE8AD0F-E126-47D3-965B-7E708811B109}"/>
    <cellStyle name="Normal 6 8 3 4" xfId="1266" xr:uid="{F35BFE74-814D-4B47-9F23-263BB9B1E6C3}"/>
    <cellStyle name="Normal 6 8 3 4 10" xfId="12046" xr:uid="{4C2527DC-C4A6-442A-9B55-99BA178C4C7C}"/>
    <cellStyle name="Normal 6 8 3 4 10 2" xfId="25910" xr:uid="{D85173B6-9306-4A15-A97E-67D37B8503EC}"/>
    <cellStyle name="Normal 6 8 3 4 11" xfId="13791" xr:uid="{62E46217-1F9C-475B-8CA2-B3FB8580AAED}"/>
    <cellStyle name="Normal 6 8 3 4 11 2" xfId="27655" xr:uid="{CF001A04-C41C-454F-9A33-6F538E04D77A}"/>
    <cellStyle name="Normal 6 8 3 4 12" xfId="15339" xr:uid="{0249BFF2-5676-487E-B248-21C7858572C9}"/>
    <cellStyle name="Normal 6 8 3 4 2" xfId="1772" xr:uid="{DDA49F28-396A-463C-A19D-22B86112467C}"/>
    <cellStyle name="Normal 6 8 3 4 2 2" xfId="4494" xr:uid="{874BE49F-9611-4517-91C6-8FDBF9096897}"/>
    <cellStyle name="Normal 6 8 3 4 2 2 2" xfId="9940" xr:uid="{B37C68FB-3F04-44D5-8FAD-21BA3B7BB0B3}"/>
    <cellStyle name="Normal 6 8 3 4 2 2 2 2" xfId="23805" xr:uid="{FDDE824F-671D-4177-BE69-ED8C9D2E19B3}"/>
    <cellStyle name="Normal 6 8 3 4 2 2 3" xfId="18528" xr:uid="{92656244-7918-4D8C-B5A5-80834C63D0C2}"/>
    <cellStyle name="Normal 6 8 3 4 2 3" xfId="3484" xr:uid="{423BDA04-11AC-4403-8535-E01E2E3A4B42}"/>
    <cellStyle name="Normal 6 8 3 4 2 3 2" xfId="17526" xr:uid="{C6589E7C-8471-487B-BF7A-3BE864CC1899}"/>
    <cellStyle name="Normal 6 8 3 4 2 4" xfId="7418" xr:uid="{60D65391-B3F6-4419-960E-D4D74017C307}"/>
    <cellStyle name="Normal 6 8 3 4 2 4 2" xfId="21289" xr:uid="{9AB8A007-990D-4A64-86EB-DEC8E86FC29C}"/>
    <cellStyle name="Normal 6 8 3 4 2 5" xfId="8932" xr:uid="{315C3736-FEDD-4E01-ACA9-ECD68A30F1BB}"/>
    <cellStyle name="Normal 6 8 3 4 2 5 2" xfId="22797" xr:uid="{D8C0D917-DB72-4954-9C40-15BA4E8EBBA8}"/>
    <cellStyle name="Normal 6 8 3 4 2 6" xfId="12552" xr:uid="{42ACF7DE-CCA3-4563-AC82-291A7FE04F62}"/>
    <cellStyle name="Normal 6 8 3 4 2 6 2" xfId="26416" xr:uid="{BE547F15-0881-4C81-8182-AF76531B5B46}"/>
    <cellStyle name="Normal 6 8 3 4 2 7" xfId="14297" xr:uid="{97F8358E-18DA-4CD5-96B7-0DE3538248F1}"/>
    <cellStyle name="Normal 6 8 3 4 2 7 2" xfId="28161" xr:uid="{4C4D3C57-3F11-4E20-8BC2-0A52D23EA8FF}"/>
    <cellStyle name="Normal 6 8 3 4 2 8" xfId="15845" xr:uid="{33CC5023-F6FD-445C-876A-C9045A94D527}"/>
    <cellStyle name="Normal 6 8 3 4 3" xfId="2280" xr:uid="{9477A17E-02C0-4B2E-8C0A-9D26EE58EA01}"/>
    <cellStyle name="Normal 6 8 3 4 3 2" xfId="4000" xr:uid="{86D733AA-15C2-4DFC-ABB3-96C87C99C0CB}"/>
    <cellStyle name="Normal 6 8 3 4 3 2 2" xfId="18034" xr:uid="{4F6C372F-6B4F-46D0-8DF6-D5DE1E334179}"/>
    <cellStyle name="Normal 6 8 3 4 3 3" xfId="7926" xr:uid="{4349D22A-5744-4CD0-9981-7263CC29ADC3}"/>
    <cellStyle name="Normal 6 8 3 4 3 3 2" xfId="21795" xr:uid="{EF93B041-3E36-4445-AF3E-AB3C83F0DE89}"/>
    <cellStyle name="Normal 6 8 3 4 3 4" xfId="9444" xr:uid="{F8810668-DEFA-4191-AA68-D35BF3452C83}"/>
    <cellStyle name="Normal 6 8 3 4 3 4 2" xfId="23309" xr:uid="{B5A61DAE-6A98-4835-8730-D9709E2E9DCA}"/>
    <cellStyle name="Normal 6 8 3 4 3 5" xfId="13058" xr:uid="{CDF2776E-DF66-4AAF-906B-9B9AF1CC4AB6}"/>
    <cellStyle name="Normal 6 8 3 4 3 5 2" xfId="26922" xr:uid="{B86FB6AB-EAB3-4476-A12C-715F5D060EF8}"/>
    <cellStyle name="Normal 6 8 3 4 3 6" xfId="14803" xr:uid="{6313D5C9-42C7-4FE2-9190-E093FF65CDAB}"/>
    <cellStyle name="Normal 6 8 3 4 3 6 2" xfId="28667" xr:uid="{4E5378CA-FCDF-44E0-87E6-62E72261E188}"/>
    <cellStyle name="Normal 6 8 3 4 3 7" xfId="16351" xr:uid="{924A60ED-C94E-46EC-A64D-5E7A1F6253CF}"/>
    <cellStyle name="Normal 6 8 3 4 4" xfId="4974" xr:uid="{26DE5765-C7A7-43C1-A431-16A45DA447F1}"/>
    <cellStyle name="Normal 6 8 3 4 4 2" xfId="10442" xr:uid="{FDD54AF2-D128-4396-BBE9-D0A23A2BA4B3}"/>
    <cellStyle name="Normal 6 8 3 4 4 2 2" xfId="24307" xr:uid="{19FDD656-A39E-4CEA-85B9-F9C7963FB863}"/>
    <cellStyle name="Normal 6 8 3 4 4 3" xfId="19008" xr:uid="{F7AF0C13-AC8D-4695-AB37-578AFB75BC3A}"/>
    <cellStyle name="Normal 6 8 3 4 5" xfId="5470" xr:uid="{CDDC0F1E-30A5-476D-91BF-47D77CEFAD09}"/>
    <cellStyle name="Normal 6 8 3 4 5 2" xfId="10944" xr:uid="{AA9E7D29-563B-4EC4-B7E6-FED89FF0715B}"/>
    <cellStyle name="Normal 6 8 3 4 5 2 2" xfId="24809" xr:uid="{0443878F-EA93-4F93-B812-4759134DABC9}"/>
    <cellStyle name="Normal 6 8 3 4 5 3" xfId="19504" xr:uid="{41906DEE-01DF-4076-BACE-C858C8684CC7}"/>
    <cellStyle name="Normal 6 8 3 4 6" xfId="5972" xr:uid="{4D1A3C86-294D-4844-8494-D2A3231A752C}"/>
    <cellStyle name="Normal 6 8 3 4 6 2" xfId="11446" xr:uid="{0A55C7D0-D797-47A7-8242-C4BBD71AF1DA}"/>
    <cellStyle name="Normal 6 8 3 4 6 2 2" xfId="25311" xr:uid="{B0B62C31-3964-4A4E-9FE4-AFC84E90807B}"/>
    <cellStyle name="Normal 6 8 3 4 6 3" xfId="20006" xr:uid="{34627681-EC2A-47F8-90DD-BCF582E718D2}"/>
    <cellStyle name="Normal 6 8 3 4 7" xfId="2992" xr:uid="{EBD0CDB4-9E46-4E23-A2E8-D0DA95A876B1}"/>
    <cellStyle name="Normal 6 8 3 4 7 2" xfId="17034" xr:uid="{312B9DC4-0227-440C-B156-8CC66374FE92}"/>
    <cellStyle name="Normal 6 8 3 4 8" xfId="6912" xr:uid="{7D833668-83F4-4143-A682-C5C71E07B963}"/>
    <cellStyle name="Normal 6 8 3 4 8 2" xfId="20783" xr:uid="{AFA89302-0EAC-4144-A9B4-2D84F92D5875}"/>
    <cellStyle name="Normal 6 8 3 4 9" xfId="8436" xr:uid="{1A410E97-A507-4F1A-802B-5641D24471A9}"/>
    <cellStyle name="Normal 6 8 3 4 9 2" xfId="22301" xr:uid="{A39B5C00-710F-4DCE-B7C6-86DC1BAF05D7}"/>
    <cellStyle name="Normal 6 8 3 5" xfId="1524" xr:uid="{98BADC86-9878-486C-97D7-13C772D437B3}"/>
    <cellStyle name="Normal 6 8 3 5 2" xfId="4248" xr:uid="{F7473FAA-F3DA-45CC-A9AF-EE5E659FB1CB}"/>
    <cellStyle name="Normal 6 8 3 5 2 2" xfId="9692" xr:uid="{61F388A6-30F0-4613-BDE7-91F14BA58EC3}"/>
    <cellStyle name="Normal 6 8 3 5 2 2 2" xfId="23557" xr:uid="{2A668D66-D6F4-4FAE-A05F-2C08030CBF30}"/>
    <cellStyle name="Normal 6 8 3 5 2 3" xfId="18282" xr:uid="{8F9EDC08-7391-4C7B-8C64-84A3CD9B9C78}"/>
    <cellStyle name="Normal 6 8 3 5 3" xfId="3238" xr:uid="{7CCD5C58-86A4-480B-9213-65D9745186AE}"/>
    <cellStyle name="Normal 6 8 3 5 3 2" xfId="17280" xr:uid="{933B0F96-6D0E-4F8A-897E-504056561170}"/>
    <cellStyle name="Normal 6 8 3 5 4" xfId="7170" xr:uid="{4221DDAC-F532-4DFA-BEF9-24F6E8E7EA9A}"/>
    <cellStyle name="Normal 6 8 3 5 4 2" xfId="21041" xr:uid="{E7AF44E7-BAC2-452D-AB80-332B6CDC9E7B}"/>
    <cellStyle name="Normal 6 8 3 5 5" xfId="8684" xr:uid="{8D10C975-00A8-485E-8792-058B2B873FE6}"/>
    <cellStyle name="Normal 6 8 3 5 5 2" xfId="22549" xr:uid="{83149F51-4FEE-4FA6-A62E-DEAF9DB05769}"/>
    <cellStyle name="Normal 6 8 3 5 6" xfId="12304" xr:uid="{14247B6F-99F5-41EB-946A-15CF7BA061EC}"/>
    <cellStyle name="Normal 6 8 3 5 6 2" xfId="26168" xr:uid="{A28F0CFA-1D71-49F3-BED6-3E686000685B}"/>
    <cellStyle name="Normal 6 8 3 5 7" xfId="14049" xr:uid="{8774AC4E-06C8-4D8D-8B43-F511D8BA5D58}"/>
    <cellStyle name="Normal 6 8 3 5 7 2" xfId="27913" xr:uid="{ABC2291E-5791-4128-9D36-6B95BAE5E5E6}"/>
    <cellStyle name="Normal 6 8 3 5 8" xfId="15597" xr:uid="{5D7CD898-25B9-4CFC-9AAA-C6D54ED037C9}"/>
    <cellStyle name="Normal 6 8 3 6" xfId="2032" xr:uid="{6B6E46B3-20EB-452C-A419-F7450EE23446}"/>
    <cellStyle name="Normal 6 8 3 6 2" xfId="3752" xr:uid="{8CDF808C-DA69-4F27-9E60-BCEAFCE201C5}"/>
    <cellStyle name="Normal 6 8 3 6 2 2" xfId="17786" xr:uid="{B9F581D5-EA33-4BEF-911F-3A2CC9FDB143}"/>
    <cellStyle name="Normal 6 8 3 6 3" xfId="7678" xr:uid="{4B7154D5-A123-4648-8445-91DA8BB7F852}"/>
    <cellStyle name="Normal 6 8 3 6 3 2" xfId="21547" xr:uid="{2C3A8349-30BB-47A9-B8E5-FBB15FA54CFE}"/>
    <cellStyle name="Normal 6 8 3 6 4" xfId="9196" xr:uid="{DB3117DB-C5B6-4A70-9279-1B71CAC67EF9}"/>
    <cellStyle name="Normal 6 8 3 6 4 2" xfId="23061" xr:uid="{B6268554-38FF-4561-8528-0270A1E92B9B}"/>
    <cellStyle name="Normal 6 8 3 6 5" xfId="12810" xr:uid="{38E9E2B0-6FE9-4D6F-8B19-EC64FF3631F4}"/>
    <cellStyle name="Normal 6 8 3 6 5 2" xfId="26674" xr:uid="{A2E8D7AF-F032-436C-B639-686CCBADAC69}"/>
    <cellStyle name="Normal 6 8 3 6 6" xfId="14555" xr:uid="{BAA423E5-8BD1-4F9A-947D-E2E8B06AE116}"/>
    <cellStyle name="Normal 6 8 3 6 6 2" xfId="28419" xr:uid="{078A4556-A09D-495A-BC24-0441A96E3B73}"/>
    <cellStyle name="Normal 6 8 3 6 7" xfId="16103" xr:uid="{7D6E24DF-50AB-498A-97FA-E5F1F6A8F8D7}"/>
    <cellStyle name="Normal 6 8 3 7" xfId="4746" xr:uid="{8C1E0D3B-3DB3-44FF-B45F-2EE267ECBC76}"/>
    <cellStyle name="Normal 6 8 3 7 2" xfId="10194" xr:uid="{768DECF1-9D15-4BA1-ACB3-E3D3276802A2}"/>
    <cellStyle name="Normal 6 8 3 7 2 2" xfId="24059" xr:uid="{22345418-0A82-463B-A47A-8D3BF86CAA42}"/>
    <cellStyle name="Normal 6 8 3 7 3" xfId="18780" xr:uid="{BA83907B-6042-4BC3-AF8F-D83084EAEF81}"/>
    <cellStyle name="Normal 6 8 3 8" xfId="5222" xr:uid="{0AFB903F-8AA9-4DF2-8B92-D3DA63D31831}"/>
    <cellStyle name="Normal 6 8 3 8 2" xfId="10696" xr:uid="{084C44A6-38DA-41F0-B3A2-32A13B5E35D1}"/>
    <cellStyle name="Normal 6 8 3 8 2 2" xfId="24561" xr:uid="{FCAC44CF-22AB-45F6-B2BE-5D37AF3894C9}"/>
    <cellStyle name="Normal 6 8 3 8 3" xfId="19256" xr:uid="{C4F08F6C-D016-48A9-BD57-7831E2B0FA0B}"/>
    <cellStyle name="Normal 6 8 3 9" xfId="5724" xr:uid="{0CABD862-724D-4C8D-9B02-CD807C0FD9EF}"/>
    <cellStyle name="Normal 6 8 3 9 2" xfId="11198" xr:uid="{6D044BDF-E957-43A6-943D-33036DFAD687}"/>
    <cellStyle name="Normal 6 8 3 9 2 2" xfId="25063" xr:uid="{CAD21C81-79C9-4DCC-ADCA-67DA6534E387}"/>
    <cellStyle name="Normal 6 8 3 9 3" xfId="19758" xr:uid="{EC7D37C5-C539-483F-AED2-16CBAA05B458}"/>
    <cellStyle name="Normal 6 8 4" xfId="1075" xr:uid="{7C62537B-4BD8-4216-9D02-53C222EB3689}"/>
    <cellStyle name="Normal 6 8 4 10" xfId="6721" xr:uid="{25D28479-CFB5-44CB-84A0-7EED4E81416B}"/>
    <cellStyle name="Normal 6 8 4 10 2" xfId="20592" xr:uid="{B244945C-7677-4A62-9D15-318A38BAFE28}"/>
    <cellStyle name="Normal 6 8 4 11" xfId="8245" xr:uid="{51E62BA6-F957-462C-8D52-5965445C56FA}"/>
    <cellStyle name="Normal 6 8 4 11 2" xfId="22110" xr:uid="{3AF4FCBF-7FC1-46EB-AD9C-3492A0F6528D}"/>
    <cellStyle name="Normal 6 8 4 12" xfId="11855" xr:uid="{6DC9173A-4FF9-4A25-BE8A-ED78FF05E003}"/>
    <cellStyle name="Normal 6 8 4 12 2" xfId="25719" xr:uid="{A2B3E49B-8063-4D0D-96BF-04A0BEB9583A}"/>
    <cellStyle name="Normal 6 8 4 13" xfId="13600" xr:uid="{6F5E3854-05C7-4816-8737-3320E5DE25E8}"/>
    <cellStyle name="Normal 6 8 4 13 2" xfId="27464" xr:uid="{59AD2AB3-32CF-42CE-B064-9AD41F9A4A60}"/>
    <cellStyle name="Normal 6 8 4 14" xfId="15148" xr:uid="{E8AF1051-6E3B-4E65-8771-4B8D888DE1A6}"/>
    <cellStyle name="Normal 6 8 4 2" xfId="1199" xr:uid="{2A974440-A4C2-4A0E-92D3-0FB89CDC6BF0}"/>
    <cellStyle name="Normal 6 8 4 2 10" xfId="8369" xr:uid="{BD67EDFA-388B-4C6C-BDA8-3D0E7F2E499C}"/>
    <cellStyle name="Normal 6 8 4 2 10 2" xfId="22234" xr:uid="{2E86B3FE-C5CE-4585-B291-75B37C340DE3}"/>
    <cellStyle name="Normal 6 8 4 2 11" xfId="11979" xr:uid="{F58C3039-BDC0-4D37-97CC-01BD0C35B344}"/>
    <cellStyle name="Normal 6 8 4 2 11 2" xfId="25843" xr:uid="{53758A16-7C12-4731-8E84-74B87EE8C7F5}"/>
    <cellStyle name="Normal 6 8 4 2 12" xfId="13724" xr:uid="{91A44729-CD96-4961-BE77-3232D171E209}"/>
    <cellStyle name="Normal 6 8 4 2 12 2" xfId="27588" xr:uid="{2A592447-C887-4DAA-9111-67708B0D77A8}"/>
    <cellStyle name="Normal 6 8 4 2 13" xfId="15272" xr:uid="{4897776F-AE0D-47DF-A32F-DA7E78D11BA0}"/>
    <cellStyle name="Normal 6 8 4 2 2" xfId="1447" xr:uid="{AB7E3363-F919-4300-9272-FEDEF3984349}"/>
    <cellStyle name="Normal 6 8 4 2 2 10" xfId="12227" xr:uid="{2539376F-F1E9-4CE5-B600-CF659C05E86D}"/>
    <cellStyle name="Normal 6 8 4 2 2 10 2" xfId="26091" xr:uid="{7B2A2FF8-EF72-414B-8813-C29DB323E941}"/>
    <cellStyle name="Normal 6 8 4 2 2 11" xfId="13972" xr:uid="{76FD0BED-197B-45BD-B15B-379D7454B115}"/>
    <cellStyle name="Normal 6 8 4 2 2 11 2" xfId="27836" xr:uid="{F0AF988A-0D46-4B99-B136-1A761C2EB776}"/>
    <cellStyle name="Normal 6 8 4 2 2 12" xfId="15520" xr:uid="{2D940228-8877-468E-B2AA-88E9CF291762}"/>
    <cellStyle name="Normal 6 8 4 2 2 2" xfId="1953" xr:uid="{26FA66FE-EE9E-4118-8826-0FB26EF78D78}"/>
    <cellStyle name="Normal 6 8 4 2 2 2 2" xfId="4675" xr:uid="{4795B1DA-67F3-4911-99C6-896C68E4410B}"/>
    <cellStyle name="Normal 6 8 4 2 2 2 2 2" xfId="10121" xr:uid="{79B9F9CE-2A86-40DA-B513-1EDC878E2318}"/>
    <cellStyle name="Normal 6 8 4 2 2 2 2 2 2" xfId="23986" xr:uid="{77CD017C-C989-44ED-B30A-085517E5006E}"/>
    <cellStyle name="Normal 6 8 4 2 2 2 2 3" xfId="18709" xr:uid="{ECDB2D4D-3A01-41CA-A9B1-E493E74996C9}"/>
    <cellStyle name="Normal 6 8 4 2 2 2 3" xfId="3665" xr:uid="{9E6FE7BE-92AB-4F60-A07B-16C5FBD3E432}"/>
    <cellStyle name="Normal 6 8 4 2 2 2 3 2" xfId="17707" xr:uid="{354AB46C-61BD-4362-8CA8-418075F6B57E}"/>
    <cellStyle name="Normal 6 8 4 2 2 2 4" xfId="7599" xr:uid="{8C92C46B-4376-4E66-A448-DD4240765307}"/>
    <cellStyle name="Normal 6 8 4 2 2 2 4 2" xfId="21470" xr:uid="{33412ED9-C836-44D9-A34D-50DE05CF7929}"/>
    <cellStyle name="Normal 6 8 4 2 2 2 5" xfId="9113" xr:uid="{54414335-7D37-4A47-9BEA-31C6409E0FE8}"/>
    <cellStyle name="Normal 6 8 4 2 2 2 5 2" xfId="22978" xr:uid="{94CA999D-1CF2-4910-8C11-384E8856AF7F}"/>
    <cellStyle name="Normal 6 8 4 2 2 2 6" xfId="12733" xr:uid="{F41BD3DC-FC0D-4FEF-B040-79DE4E237A06}"/>
    <cellStyle name="Normal 6 8 4 2 2 2 6 2" xfId="26597" xr:uid="{3DCC3A95-3797-4142-8518-46ACE068EEF3}"/>
    <cellStyle name="Normal 6 8 4 2 2 2 7" xfId="14478" xr:uid="{44675240-128F-4C2F-B1E0-86275D504F8F}"/>
    <cellStyle name="Normal 6 8 4 2 2 2 7 2" xfId="28342" xr:uid="{5CC4803F-29A2-4EDF-AF80-F762796795E1}"/>
    <cellStyle name="Normal 6 8 4 2 2 2 8" xfId="16026" xr:uid="{120F60F7-C281-4F26-8068-A38A9BFF92B4}"/>
    <cellStyle name="Normal 6 8 4 2 2 3" xfId="2461" xr:uid="{CB8631F5-1D6B-4126-9DC7-2C7A5F9E4982}"/>
    <cellStyle name="Normal 6 8 4 2 2 3 2" xfId="4181" xr:uid="{680B10E7-5AED-4A61-A0DD-68AD073609B0}"/>
    <cellStyle name="Normal 6 8 4 2 2 3 2 2" xfId="18215" xr:uid="{5E1BB8B6-9FB1-40BD-873D-A54B2345FC33}"/>
    <cellStyle name="Normal 6 8 4 2 2 3 3" xfId="8107" xr:uid="{072387BC-0FA5-4084-B5EA-6891531366FC}"/>
    <cellStyle name="Normal 6 8 4 2 2 3 3 2" xfId="21976" xr:uid="{84CEB1D9-6BF6-471D-BC77-1760BDCD93F2}"/>
    <cellStyle name="Normal 6 8 4 2 2 3 4" xfId="9625" xr:uid="{49E33DB5-4318-4B40-B3B8-9A8795F11D66}"/>
    <cellStyle name="Normal 6 8 4 2 2 3 4 2" xfId="23490" xr:uid="{28BBC732-F205-45E7-AC7F-A6E0A0604090}"/>
    <cellStyle name="Normal 6 8 4 2 2 3 5" xfId="13239" xr:uid="{EB3251B3-664D-4BE2-AF6A-83586677A29B}"/>
    <cellStyle name="Normal 6 8 4 2 2 3 5 2" xfId="27103" xr:uid="{EA1DADAB-4511-48C2-A544-A842564A5860}"/>
    <cellStyle name="Normal 6 8 4 2 2 3 6" xfId="14984" xr:uid="{B467B991-319E-4C3D-9876-31C645AA0B08}"/>
    <cellStyle name="Normal 6 8 4 2 2 3 6 2" xfId="28848" xr:uid="{D6D56E4D-55CE-443C-9890-795921B00F73}"/>
    <cellStyle name="Normal 6 8 4 2 2 3 7" xfId="16532" xr:uid="{7D2985EC-4F82-4F90-9D88-911FBC339949}"/>
    <cellStyle name="Normal 6 8 4 2 2 4" xfId="5153" xr:uid="{ECCD8F21-14D1-4697-BE5A-9AF2605C6913}"/>
    <cellStyle name="Normal 6 8 4 2 2 4 2" xfId="10623" xr:uid="{47135EBC-2C3D-4F8F-A333-BE25D4E8B7D6}"/>
    <cellStyle name="Normal 6 8 4 2 2 4 2 2" xfId="24488" xr:uid="{E91587A6-9AA8-4E53-9B21-BC5AD81B9553}"/>
    <cellStyle name="Normal 6 8 4 2 2 4 3" xfId="19187" xr:uid="{6B961B44-79CD-4A0A-93AC-7C34E6DB54FE}"/>
    <cellStyle name="Normal 6 8 4 2 2 5" xfId="5651" xr:uid="{028659C5-73BF-4F1E-BC48-F08CE8D20ABF}"/>
    <cellStyle name="Normal 6 8 4 2 2 5 2" xfId="11125" xr:uid="{D1EFCBE2-FDEB-4DA1-BE31-63E35156B21C}"/>
    <cellStyle name="Normal 6 8 4 2 2 5 2 2" xfId="24990" xr:uid="{9847FBB9-634A-4627-ACC3-26E3100464FD}"/>
    <cellStyle name="Normal 6 8 4 2 2 5 3" xfId="19685" xr:uid="{B9ABABE2-9145-43C2-B749-C5776E20F76F}"/>
    <cellStyle name="Normal 6 8 4 2 2 6" xfId="6153" xr:uid="{2D4E7992-59EB-4BDA-80DD-1B3D273B3703}"/>
    <cellStyle name="Normal 6 8 4 2 2 6 2" xfId="11627" xr:uid="{582011FE-FA5E-4CD7-90FB-F97704ECE38F}"/>
    <cellStyle name="Normal 6 8 4 2 2 6 2 2" xfId="25492" xr:uid="{05131546-CFC0-4D4C-A7AD-35F46A87179F}"/>
    <cellStyle name="Normal 6 8 4 2 2 6 3" xfId="20187" xr:uid="{C3CA04EA-C6F3-4EDA-9555-9AF722B02BDD}"/>
    <cellStyle name="Normal 6 8 4 2 2 7" xfId="3171" xr:uid="{EBCADF9D-E03F-4291-AF3D-0918D4B7BA3D}"/>
    <cellStyle name="Normal 6 8 4 2 2 7 2" xfId="17213" xr:uid="{767113CC-C7EB-481F-A3B0-77A49D75B90E}"/>
    <cellStyle name="Normal 6 8 4 2 2 8" xfId="7093" xr:uid="{3C6FCFE0-C907-47A5-B18B-F2F69C615567}"/>
    <cellStyle name="Normal 6 8 4 2 2 8 2" xfId="20964" xr:uid="{EFDC5E67-6747-466A-A9D1-5C52DB3FB419}"/>
    <cellStyle name="Normal 6 8 4 2 2 9" xfId="8617" xr:uid="{4FAD62B9-B02A-4B4C-8A8F-01409C55D863}"/>
    <cellStyle name="Normal 6 8 4 2 2 9 2" xfId="22482" xr:uid="{A9D82134-0B07-4A9F-B5ED-FA6B39B43B14}"/>
    <cellStyle name="Normal 6 8 4 2 3" xfId="1705" xr:uid="{CF6B731F-8D27-46EC-AA73-AC4C15A0FC44}"/>
    <cellStyle name="Normal 6 8 4 2 3 2" xfId="4427" xr:uid="{73572280-2E0F-4157-9596-29A138699033}"/>
    <cellStyle name="Normal 6 8 4 2 3 2 2" xfId="9873" xr:uid="{ED82B63F-3066-4977-BB26-68BEB2EABC8E}"/>
    <cellStyle name="Normal 6 8 4 2 3 2 2 2" xfId="23738" xr:uid="{87D36418-08EC-4C2C-A35C-E495FEF0F922}"/>
    <cellStyle name="Normal 6 8 4 2 3 2 3" xfId="18461" xr:uid="{EF197438-3A05-4B4F-9D16-C782EFDD6A91}"/>
    <cellStyle name="Normal 6 8 4 2 3 3" xfId="3417" xr:uid="{1E49C3B9-3ACE-417A-B403-EAC2EB089580}"/>
    <cellStyle name="Normal 6 8 4 2 3 3 2" xfId="17459" xr:uid="{0F56D26E-4B76-4CBC-8D1F-9EC51F9F6F8A}"/>
    <cellStyle name="Normal 6 8 4 2 3 4" xfId="7351" xr:uid="{37F63DD5-8202-4CE4-839F-8362A2CE1EED}"/>
    <cellStyle name="Normal 6 8 4 2 3 4 2" xfId="21222" xr:uid="{CF5D5DC3-C7CC-4FFD-B1A7-A6C208046E41}"/>
    <cellStyle name="Normal 6 8 4 2 3 5" xfId="8865" xr:uid="{07E670DF-D75D-4127-995C-7A1BE992B620}"/>
    <cellStyle name="Normal 6 8 4 2 3 5 2" xfId="22730" xr:uid="{49958B8E-57B6-4A3E-A608-7F3DB0F7AF8F}"/>
    <cellStyle name="Normal 6 8 4 2 3 6" xfId="12485" xr:uid="{7C2007D4-960F-412C-B13A-C86CBA0864F8}"/>
    <cellStyle name="Normal 6 8 4 2 3 6 2" xfId="26349" xr:uid="{07384F98-47DA-499A-90AB-33BDDFD653A0}"/>
    <cellStyle name="Normal 6 8 4 2 3 7" xfId="14230" xr:uid="{83639957-FA5B-4BF0-9580-65291F8DC190}"/>
    <cellStyle name="Normal 6 8 4 2 3 7 2" xfId="28094" xr:uid="{DA6B9D43-36EC-4F11-BC19-2CCAA8E6F886}"/>
    <cellStyle name="Normal 6 8 4 2 3 8" xfId="15778" xr:uid="{2C95E97B-F2D0-4E68-A02B-BD2763D78D58}"/>
    <cellStyle name="Normal 6 8 4 2 4" xfId="2213" xr:uid="{5FD6CA95-8FF2-4886-9D91-8A1A19FAE760}"/>
    <cellStyle name="Normal 6 8 4 2 4 2" xfId="3933" xr:uid="{24631782-5812-4D3C-A049-19F1C88F04A9}"/>
    <cellStyle name="Normal 6 8 4 2 4 2 2" xfId="17967" xr:uid="{78DF1F44-75DB-4A4A-8D3F-A24EFA0A2566}"/>
    <cellStyle name="Normal 6 8 4 2 4 3" xfId="7859" xr:uid="{82622664-64DC-410B-B28F-993D29135745}"/>
    <cellStyle name="Normal 6 8 4 2 4 3 2" xfId="21728" xr:uid="{2ED28EBD-4437-42FE-B166-EC2F3CFF5B6D}"/>
    <cellStyle name="Normal 6 8 4 2 4 4" xfId="9377" xr:uid="{CD11F328-75F1-4190-AF12-CE0421F83510}"/>
    <cellStyle name="Normal 6 8 4 2 4 4 2" xfId="23242" xr:uid="{2B2A2941-07E8-4191-B2F9-FFCD8F1AA6B8}"/>
    <cellStyle name="Normal 6 8 4 2 4 5" xfId="12991" xr:uid="{BDB47EF7-5ACB-4CAF-8F3C-0F292B143633}"/>
    <cellStyle name="Normal 6 8 4 2 4 5 2" xfId="26855" xr:uid="{A3EEC29A-EFA3-48F5-A546-B0C559B0B5E4}"/>
    <cellStyle name="Normal 6 8 4 2 4 6" xfId="14736" xr:uid="{525239C3-A37B-4EBB-A4C7-3AEB66692AA9}"/>
    <cellStyle name="Normal 6 8 4 2 4 6 2" xfId="28600" xr:uid="{98844271-7B85-48ED-95B5-A7151434BC86}"/>
    <cellStyle name="Normal 6 8 4 2 4 7" xfId="16284" xr:uid="{5EE625C1-BBD5-478A-B1FD-CF6486A5D68D}"/>
    <cellStyle name="Normal 6 8 4 2 5" xfId="4913" xr:uid="{7061D6C8-2AEF-4539-954B-281F8F77B718}"/>
    <cellStyle name="Normal 6 8 4 2 5 2" xfId="10375" xr:uid="{C3612C16-7C65-402B-B522-7AE8BAEFDC56}"/>
    <cellStyle name="Normal 6 8 4 2 5 2 2" xfId="24240" xr:uid="{D37C17FB-BF1B-4342-95A1-37A82EBA85D5}"/>
    <cellStyle name="Normal 6 8 4 2 5 3" xfId="18947" xr:uid="{A23B2D5E-E69B-4681-B364-E84F3DDF6141}"/>
    <cellStyle name="Normal 6 8 4 2 6" xfId="5403" xr:uid="{C940C427-2427-4C7B-8146-A686B5BBAF3C}"/>
    <cellStyle name="Normal 6 8 4 2 6 2" xfId="10877" xr:uid="{52C17A5D-FAF6-49D7-940F-E0E46A62CA69}"/>
    <cellStyle name="Normal 6 8 4 2 6 2 2" xfId="24742" xr:uid="{44A285AC-4E86-4A45-8C1F-C4AFC5A0F364}"/>
    <cellStyle name="Normal 6 8 4 2 6 3" xfId="19437" xr:uid="{1BFFEA3B-AB7C-4FCE-9B3B-206E7FFEFD46}"/>
    <cellStyle name="Normal 6 8 4 2 7" xfId="5905" xr:uid="{BEF41AC2-ECB3-46E6-BC6D-3996BDE531E1}"/>
    <cellStyle name="Normal 6 8 4 2 7 2" xfId="11379" xr:uid="{A3F00E9E-EDF1-43C8-9150-82C4C4D777BB}"/>
    <cellStyle name="Normal 6 8 4 2 7 2 2" xfId="25244" xr:uid="{C8CE1A48-3A33-4E62-9C5D-B8AC7CDC0667}"/>
    <cellStyle name="Normal 6 8 4 2 7 3" xfId="19939" xr:uid="{84806B8E-8CF1-417C-AAE5-165E80E1333C}"/>
    <cellStyle name="Normal 6 8 4 2 8" xfId="2929" xr:uid="{04C8F48C-111D-4584-8494-1A063D767F9E}"/>
    <cellStyle name="Normal 6 8 4 2 8 2" xfId="16971" xr:uid="{F1C24FE9-1DAD-4C13-A736-1BD9D5B9BB29}"/>
    <cellStyle name="Normal 6 8 4 2 9" xfId="6845" xr:uid="{90736CB4-4173-4AA0-A0FA-132262D75D45}"/>
    <cellStyle name="Normal 6 8 4 2 9 2" xfId="20716" xr:uid="{D743C3E4-9AF1-4B94-A727-440E89C7C912}"/>
    <cellStyle name="Normal 6 8 4 3" xfId="1323" xr:uid="{AF26AF75-9C7B-4E5C-9E27-58977783D710}"/>
    <cellStyle name="Normal 6 8 4 3 10" xfId="12103" xr:uid="{412EE101-6919-438E-972E-546C9A3299E7}"/>
    <cellStyle name="Normal 6 8 4 3 10 2" xfId="25967" xr:uid="{9BDDBAD8-3967-4385-B1D3-E0D6A3F0A4E0}"/>
    <cellStyle name="Normal 6 8 4 3 11" xfId="13848" xr:uid="{8817CE41-702B-4782-8C37-10CA3D46800C}"/>
    <cellStyle name="Normal 6 8 4 3 11 2" xfId="27712" xr:uid="{3B1BE5B8-900B-4559-AD2B-3C56D9BAE786}"/>
    <cellStyle name="Normal 6 8 4 3 12" xfId="15396" xr:uid="{7E00F2A8-1790-42E5-95D1-12C2035A382E}"/>
    <cellStyle name="Normal 6 8 4 3 2" xfId="1829" xr:uid="{3160CA11-0FF2-461E-A5DC-624FAAD5499E}"/>
    <cellStyle name="Normal 6 8 4 3 2 2" xfId="4551" xr:uid="{3799D2A3-1A08-4718-B672-546430C64D9B}"/>
    <cellStyle name="Normal 6 8 4 3 2 2 2" xfId="9997" xr:uid="{516396D5-525D-4968-8F60-771E16B0C617}"/>
    <cellStyle name="Normal 6 8 4 3 2 2 2 2" xfId="23862" xr:uid="{427DBBB2-DF2E-4A0D-9187-B297C1EA1272}"/>
    <cellStyle name="Normal 6 8 4 3 2 2 3" xfId="18585" xr:uid="{E2F35973-9427-468C-9FC0-AE11F5E65FE1}"/>
    <cellStyle name="Normal 6 8 4 3 2 3" xfId="3541" xr:uid="{4128C3C3-01EE-4317-BB8C-D07E903F15C9}"/>
    <cellStyle name="Normal 6 8 4 3 2 3 2" xfId="17583" xr:uid="{00625BA8-E82C-4600-8B0C-EB8ABE7FCA47}"/>
    <cellStyle name="Normal 6 8 4 3 2 4" xfId="7475" xr:uid="{EAB4B03D-45FF-4246-84B7-7BAE6126B5AF}"/>
    <cellStyle name="Normal 6 8 4 3 2 4 2" xfId="21346" xr:uid="{F5EB1361-F1F5-4B21-8039-D9D91D8C03E7}"/>
    <cellStyle name="Normal 6 8 4 3 2 5" xfId="8989" xr:uid="{CCDD6FF2-3BCE-43CB-9715-FDC8AEFF2099}"/>
    <cellStyle name="Normal 6 8 4 3 2 5 2" xfId="22854" xr:uid="{2DDA7A27-3C97-4CEB-BD96-6EDA278B84C7}"/>
    <cellStyle name="Normal 6 8 4 3 2 6" xfId="12609" xr:uid="{7052504C-E88B-4CE8-A917-A621236A64BD}"/>
    <cellStyle name="Normal 6 8 4 3 2 6 2" xfId="26473" xr:uid="{3A6D141C-AC27-418B-A4E7-6A215685F892}"/>
    <cellStyle name="Normal 6 8 4 3 2 7" xfId="14354" xr:uid="{A29C3B44-F8A9-4ABC-88B3-FAD7D814A1F3}"/>
    <cellStyle name="Normal 6 8 4 3 2 7 2" xfId="28218" xr:uid="{CCFF475F-ACA6-46DC-8FB2-16A8E0A35347}"/>
    <cellStyle name="Normal 6 8 4 3 2 8" xfId="15902" xr:uid="{CD9DD0E4-B5EB-4AC8-B7E1-AEBD0BD53FC9}"/>
    <cellStyle name="Normal 6 8 4 3 3" xfId="2337" xr:uid="{9558A4F2-FCD8-4408-98DA-4C8018ADD7BE}"/>
    <cellStyle name="Normal 6 8 4 3 3 2" xfId="4057" xr:uid="{1BA451FA-6E61-47F4-86EF-478305EFFE24}"/>
    <cellStyle name="Normal 6 8 4 3 3 2 2" xfId="18091" xr:uid="{8ADD5FB5-5E0E-47C8-A9B3-74E4C152C876}"/>
    <cellStyle name="Normal 6 8 4 3 3 3" xfId="7983" xr:uid="{4FE07735-7928-4121-9524-D9A7AD20768E}"/>
    <cellStyle name="Normal 6 8 4 3 3 3 2" xfId="21852" xr:uid="{A682742B-877E-46D1-A9B8-DF2D0CAA86E2}"/>
    <cellStyle name="Normal 6 8 4 3 3 4" xfId="9501" xr:uid="{A5589E06-801F-4147-9B92-9290D8834E83}"/>
    <cellStyle name="Normal 6 8 4 3 3 4 2" xfId="23366" xr:uid="{5F80159E-8037-495A-B640-B2585CCB543F}"/>
    <cellStyle name="Normal 6 8 4 3 3 5" xfId="13115" xr:uid="{B792BC56-E77B-4C7C-8FBD-45F49B3A51C0}"/>
    <cellStyle name="Normal 6 8 4 3 3 5 2" xfId="26979" xr:uid="{020464C8-8A9D-4105-973A-248D343AA36A}"/>
    <cellStyle name="Normal 6 8 4 3 3 6" xfId="14860" xr:uid="{D82518FE-2E8B-4247-8572-03AA7A680590}"/>
    <cellStyle name="Normal 6 8 4 3 3 6 2" xfId="28724" xr:uid="{404483E1-D9BF-4D56-BF5B-9562692157D0}"/>
    <cellStyle name="Normal 6 8 4 3 3 7" xfId="16408" xr:uid="{5BF91F1C-D946-4891-864B-1145223D7C31}"/>
    <cellStyle name="Normal 6 8 4 3 4" xfId="5029" xr:uid="{2CCA4F22-DC93-49DE-8C0C-29E88D1D29CE}"/>
    <cellStyle name="Normal 6 8 4 3 4 2" xfId="10499" xr:uid="{DEFD6143-04B7-4DBE-A7F2-97D6BD636D57}"/>
    <cellStyle name="Normal 6 8 4 3 4 2 2" xfId="24364" xr:uid="{D0A282B1-67EC-43CB-9D58-D85B4DD0F67B}"/>
    <cellStyle name="Normal 6 8 4 3 4 3" xfId="19063" xr:uid="{0B258B89-81D1-49CF-BDAC-F0B82CF95FE7}"/>
    <cellStyle name="Normal 6 8 4 3 5" xfId="5527" xr:uid="{EFEACD8D-082B-4EB6-8301-F604DC0169E9}"/>
    <cellStyle name="Normal 6 8 4 3 5 2" xfId="11001" xr:uid="{D155A94B-16C5-4B22-A22F-380095AF0454}"/>
    <cellStyle name="Normal 6 8 4 3 5 2 2" xfId="24866" xr:uid="{F17A7292-C6F1-48C9-8E10-C333132613CA}"/>
    <cellStyle name="Normal 6 8 4 3 5 3" xfId="19561" xr:uid="{02AEE114-5099-451A-974E-74CFF34025EB}"/>
    <cellStyle name="Normal 6 8 4 3 6" xfId="6029" xr:uid="{7E8237E2-B124-49D7-B36F-6A179073BDF7}"/>
    <cellStyle name="Normal 6 8 4 3 6 2" xfId="11503" xr:uid="{23D69B9B-54A1-44B5-B242-EF143D754DBA}"/>
    <cellStyle name="Normal 6 8 4 3 6 2 2" xfId="25368" xr:uid="{A145A39F-6727-481B-AB20-6B649DB4202F}"/>
    <cellStyle name="Normal 6 8 4 3 6 3" xfId="20063" xr:uid="{C083A627-99CC-424A-BDF1-95875A11DC15}"/>
    <cellStyle name="Normal 6 8 4 3 7" xfId="3047" xr:uid="{B0A3AE5D-9872-466B-A7D5-7CAABF6D04CC}"/>
    <cellStyle name="Normal 6 8 4 3 7 2" xfId="17089" xr:uid="{A63B0B47-9829-4F5F-B88C-5DA95527FA1F}"/>
    <cellStyle name="Normal 6 8 4 3 8" xfId="6969" xr:uid="{724ADB67-45CE-45EB-AC7C-9D5EEF032DF1}"/>
    <cellStyle name="Normal 6 8 4 3 8 2" xfId="20840" xr:uid="{D3CFF82B-5959-440C-87B3-F33B199A26AF}"/>
    <cellStyle name="Normal 6 8 4 3 9" xfId="8493" xr:uid="{F837B723-A38A-48F9-BE07-0C8946E9269C}"/>
    <cellStyle name="Normal 6 8 4 3 9 2" xfId="22358" xr:uid="{0C4A8E40-03A0-4927-97A9-3A21FDBB4DE4}"/>
    <cellStyle name="Normal 6 8 4 4" xfId="1581" xr:uid="{339E9AC9-9ED3-4775-9784-73E991C5E064}"/>
    <cellStyle name="Normal 6 8 4 4 2" xfId="4303" xr:uid="{702EF382-AD0A-49E4-98A1-7A89A44E5078}"/>
    <cellStyle name="Normal 6 8 4 4 2 2" xfId="9749" xr:uid="{96FAA996-5010-4726-B168-C9F081456E0C}"/>
    <cellStyle name="Normal 6 8 4 4 2 2 2" xfId="23614" xr:uid="{D4AD4A8E-5352-4686-AEA6-865085A251F5}"/>
    <cellStyle name="Normal 6 8 4 4 2 3" xfId="18337" xr:uid="{2FCE9D6D-3313-45DD-B953-71909EE93C12}"/>
    <cellStyle name="Normal 6 8 4 4 3" xfId="3293" xr:uid="{C7FA9A82-5B97-4817-B812-ED2239CD1AC9}"/>
    <cellStyle name="Normal 6 8 4 4 3 2" xfId="17335" xr:uid="{93C75471-E9EC-496B-B6EA-566E97151C60}"/>
    <cellStyle name="Normal 6 8 4 4 4" xfId="7227" xr:uid="{B747C2F8-A48E-4914-A101-C68D51DF0CA2}"/>
    <cellStyle name="Normal 6 8 4 4 4 2" xfId="21098" xr:uid="{85B38851-2269-4FC7-8DA8-797E20C31925}"/>
    <cellStyle name="Normal 6 8 4 4 5" xfId="8741" xr:uid="{0500194A-5060-4DA8-831E-DA3C16A6CFF9}"/>
    <cellStyle name="Normal 6 8 4 4 5 2" xfId="22606" xr:uid="{22458A3D-E218-48DB-9638-42D934A9D692}"/>
    <cellStyle name="Normal 6 8 4 4 6" xfId="12361" xr:uid="{9E6EE34B-EF0C-4168-8845-16BB686A85CB}"/>
    <cellStyle name="Normal 6 8 4 4 6 2" xfId="26225" xr:uid="{D624A2A8-A2DE-4CD2-B275-B571243FC5CF}"/>
    <cellStyle name="Normal 6 8 4 4 7" xfId="14106" xr:uid="{B46F3386-BD21-48DA-9F97-241430143551}"/>
    <cellStyle name="Normal 6 8 4 4 7 2" xfId="27970" xr:uid="{EB85C5D1-3FF7-4ABF-A0DE-50DC373D13C2}"/>
    <cellStyle name="Normal 6 8 4 4 8" xfId="15654" xr:uid="{4DCAD949-5B38-4CE1-9EEB-BFC4CA13C618}"/>
    <cellStyle name="Normal 6 8 4 5" xfId="2089" xr:uid="{5EA0BFC2-5424-4C52-8E73-F2AFC23BE094}"/>
    <cellStyle name="Normal 6 8 4 5 2" xfId="3809" xr:uid="{3F7E5635-86F1-4899-8BAB-8EE4A0DDC624}"/>
    <cellStyle name="Normal 6 8 4 5 2 2" xfId="17843" xr:uid="{B7C3A652-3ABD-4D0B-935B-84B146CBF36E}"/>
    <cellStyle name="Normal 6 8 4 5 3" xfId="7735" xr:uid="{D546C511-1480-4B20-9D40-2D98A8595952}"/>
    <cellStyle name="Normal 6 8 4 5 3 2" xfId="21604" xr:uid="{4BE534FC-95D7-42DD-A1FB-C13469B9CAB7}"/>
    <cellStyle name="Normal 6 8 4 5 4" xfId="9253" xr:uid="{EF55F682-A190-4D38-A2CF-E4E8C719584E}"/>
    <cellStyle name="Normal 6 8 4 5 4 2" xfId="23118" xr:uid="{4176A307-30E7-4153-803F-2B0FE67BD8DD}"/>
    <cellStyle name="Normal 6 8 4 5 5" xfId="12867" xr:uid="{35E13AAD-3FC6-4C6A-84A0-E8EE01C6CA92}"/>
    <cellStyle name="Normal 6 8 4 5 5 2" xfId="26731" xr:uid="{4CE5667B-E272-4C51-91DC-051FFCA47210}"/>
    <cellStyle name="Normal 6 8 4 5 6" xfId="14612" xr:uid="{B538E01C-8E7B-45AA-8340-650C6D52366C}"/>
    <cellStyle name="Normal 6 8 4 5 6 2" xfId="28476" xr:uid="{2DA41120-F9F0-4F23-8FC5-0F1B7527012C}"/>
    <cellStyle name="Normal 6 8 4 5 7" xfId="16160" xr:uid="{55B941CF-11CA-4F2F-9335-543FF2BB4595}"/>
    <cellStyle name="Normal 6 8 4 6" xfId="4797" xr:uid="{6CFD6084-F5FB-4F60-8444-8F3848D4DD6C}"/>
    <cellStyle name="Normal 6 8 4 6 2" xfId="10251" xr:uid="{2430C418-6A05-40FE-A39A-FE5572792B12}"/>
    <cellStyle name="Normal 6 8 4 6 2 2" xfId="24116" xr:uid="{97BC4B8A-DC1B-499A-84CC-879165F7F778}"/>
    <cellStyle name="Normal 6 8 4 6 3" xfId="18831" xr:uid="{16B68FFB-897E-460A-A9C6-E21DCD3B607E}"/>
    <cellStyle name="Normal 6 8 4 7" xfId="5279" xr:uid="{805F8309-95A6-4DB9-8249-E1A820EFDA48}"/>
    <cellStyle name="Normal 6 8 4 7 2" xfId="10753" xr:uid="{7AD6FBB7-7E3C-4E9F-BE54-DE5868E3A234}"/>
    <cellStyle name="Normal 6 8 4 7 2 2" xfId="24618" xr:uid="{CABE2389-BAF7-4283-A4F8-18A94934311D}"/>
    <cellStyle name="Normal 6 8 4 7 3" xfId="19313" xr:uid="{0C942B43-38DF-416B-BF08-E52D3B6BBA62}"/>
    <cellStyle name="Normal 6 8 4 8" xfId="5781" xr:uid="{A3A036FD-78C0-492B-8503-A59496080F3E}"/>
    <cellStyle name="Normal 6 8 4 8 2" xfId="11255" xr:uid="{E61CD458-9BE9-4941-9CBF-8E0D9067F0AF}"/>
    <cellStyle name="Normal 6 8 4 8 2 2" xfId="25120" xr:uid="{4ED7B2BB-FAF6-4F17-8DB9-F6A1249622B2}"/>
    <cellStyle name="Normal 6 8 4 8 3" xfId="19815" xr:uid="{EEABA8B6-8736-454B-947B-D7E179ADAF13}"/>
    <cellStyle name="Normal 6 8 4 9" xfId="2813" xr:uid="{66EDCC07-DB86-4B06-97DE-D753480C5EC3}"/>
    <cellStyle name="Normal 6 8 4 9 2" xfId="16855" xr:uid="{C5E1AEF3-5F27-4409-9958-AFF3B711C93C}"/>
    <cellStyle name="Normal 6 8 5" xfId="1100" xr:uid="{6B6D39BD-71C1-4371-BB9D-B704FFB48EE7}"/>
    <cellStyle name="Normal 6 8 5 10" xfId="8270" xr:uid="{46814A4D-C8D4-4E60-99BB-073C234331F6}"/>
    <cellStyle name="Normal 6 8 5 10 2" xfId="22135" xr:uid="{05E40448-F7CA-42DA-9E19-9DC2BF13EC03}"/>
    <cellStyle name="Normal 6 8 5 11" xfId="11880" xr:uid="{E9270D27-A385-4E72-8D37-CD2D3B6F04C6}"/>
    <cellStyle name="Normal 6 8 5 11 2" xfId="25744" xr:uid="{25FA3782-065A-42F6-B23C-2BB132703CE9}"/>
    <cellStyle name="Normal 6 8 5 12" xfId="13625" xr:uid="{A5ABD6A8-CEEE-4F9A-AB2F-858F32771CF1}"/>
    <cellStyle name="Normal 6 8 5 12 2" xfId="27489" xr:uid="{5CA9B348-B2AA-4E25-ADBA-64F4832D7FFB}"/>
    <cellStyle name="Normal 6 8 5 13" xfId="15173" xr:uid="{FD4D2BEA-F339-429C-967B-925A6AF9F004}"/>
    <cellStyle name="Normal 6 8 5 2" xfId="1348" xr:uid="{BDD3DFF0-C8EF-422E-8DBF-A7F43AE0FA45}"/>
    <cellStyle name="Normal 6 8 5 2 10" xfId="12128" xr:uid="{869BA58B-9FD1-4EAD-B179-753A5B086E00}"/>
    <cellStyle name="Normal 6 8 5 2 10 2" xfId="25992" xr:uid="{61D184DD-861B-4202-A71D-012FE8921DBE}"/>
    <cellStyle name="Normal 6 8 5 2 11" xfId="13873" xr:uid="{50A72ACB-6553-4C05-99F2-52D179E0443B}"/>
    <cellStyle name="Normal 6 8 5 2 11 2" xfId="27737" xr:uid="{584BE0EE-EE6D-42EA-BF67-D00BA85D1F9B}"/>
    <cellStyle name="Normal 6 8 5 2 12" xfId="15421" xr:uid="{1BC4AA16-5348-41CD-9253-B5DA0E474594}"/>
    <cellStyle name="Normal 6 8 5 2 2" xfId="1854" xr:uid="{EFC9E35A-DB64-445E-A587-6890EBED55DF}"/>
    <cellStyle name="Normal 6 8 5 2 2 2" xfId="4576" xr:uid="{4B48BFA2-76FB-4658-ACC6-58D56FD20BC5}"/>
    <cellStyle name="Normal 6 8 5 2 2 2 2" xfId="10022" xr:uid="{A2512839-1F03-45AE-8325-D913B50E07E3}"/>
    <cellStyle name="Normal 6 8 5 2 2 2 2 2" xfId="23887" xr:uid="{36400BB5-BA49-46BB-AD59-FE8AC18B72BC}"/>
    <cellStyle name="Normal 6 8 5 2 2 2 3" xfId="18610" xr:uid="{E73C9DCC-9764-4AD8-BE7F-CA0E698D769B}"/>
    <cellStyle name="Normal 6 8 5 2 2 3" xfId="3566" xr:uid="{B1AFF5EF-F671-490E-BEA6-B37A59F07D2B}"/>
    <cellStyle name="Normal 6 8 5 2 2 3 2" xfId="17608" xr:uid="{3F566DE2-D4C8-4E4E-B97A-C7E8F1AB931F}"/>
    <cellStyle name="Normal 6 8 5 2 2 4" xfId="7500" xr:uid="{AABB69F9-33E7-4C40-A5D3-6B2C7251BBBE}"/>
    <cellStyle name="Normal 6 8 5 2 2 4 2" xfId="21371" xr:uid="{72C6F7BC-0174-4299-A506-D4033BAD345D}"/>
    <cellStyle name="Normal 6 8 5 2 2 5" xfId="9014" xr:uid="{23C18166-91B8-4B6B-B059-286F76B62707}"/>
    <cellStyle name="Normal 6 8 5 2 2 5 2" xfId="22879" xr:uid="{441A86D2-A68C-4C82-A69E-7EEFF7A31CFE}"/>
    <cellStyle name="Normal 6 8 5 2 2 6" xfId="12634" xr:uid="{E8AEA144-80FD-42B2-BB25-9BF4A882006C}"/>
    <cellStyle name="Normal 6 8 5 2 2 6 2" xfId="26498" xr:uid="{F6C288D5-887C-4292-8724-2E788D4C94ED}"/>
    <cellStyle name="Normal 6 8 5 2 2 7" xfId="14379" xr:uid="{DF70F3F6-68F3-47A1-8867-70B069425F5A}"/>
    <cellStyle name="Normal 6 8 5 2 2 7 2" xfId="28243" xr:uid="{2B5C3679-E0D3-41CC-A934-1272C2C3A794}"/>
    <cellStyle name="Normal 6 8 5 2 2 8" xfId="15927" xr:uid="{7E239E66-7E0A-466C-A3DF-C170DC2BF43F}"/>
    <cellStyle name="Normal 6 8 5 2 3" xfId="2362" xr:uid="{114E7494-410E-4205-84B6-2B77BC57CC7E}"/>
    <cellStyle name="Normal 6 8 5 2 3 2" xfId="4082" xr:uid="{059A7CD9-2D89-45B3-8BB2-5DB7D33E2273}"/>
    <cellStyle name="Normal 6 8 5 2 3 2 2" xfId="18116" xr:uid="{ED0D02F6-301B-416D-9D8A-6BF83237037D}"/>
    <cellStyle name="Normal 6 8 5 2 3 3" xfId="8008" xr:uid="{1DFEC61D-E1D4-469C-AEF8-2DEB555EAD1A}"/>
    <cellStyle name="Normal 6 8 5 2 3 3 2" xfId="21877" xr:uid="{2AB9515A-0B3B-413E-89CF-5BB9B8D5EA18}"/>
    <cellStyle name="Normal 6 8 5 2 3 4" xfId="9526" xr:uid="{E2788F7E-E51D-41F1-884F-DB83A6D935C7}"/>
    <cellStyle name="Normal 6 8 5 2 3 4 2" xfId="23391" xr:uid="{01985AAE-BDA1-4EEC-B7E8-B375B48CFF91}"/>
    <cellStyle name="Normal 6 8 5 2 3 5" xfId="13140" xr:uid="{5A2D072D-643A-422D-B634-FEC8CD3947AB}"/>
    <cellStyle name="Normal 6 8 5 2 3 5 2" xfId="27004" xr:uid="{697D0B7E-8B40-4763-89EB-4CBF43CFA87A}"/>
    <cellStyle name="Normal 6 8 5 2 3 6" xfId="14885" xr:uid="{3A46287F-9BE6-4E1D-9E58-4BB9F9B3D92F}"/>
    <cellStyle name="Normal 6 8 5 2 3 6 2" xfId="28749" xr:uid="{F2C562BC-137A-4D2E-BE18-6B62579969D6}"/>
    <cellStyle name="Normal 6 8 5 2 3 7" xfId="16433" xr:uid="{A6AAF5EE-0386-4741-8720-A2665E64C05B}"/>
    <cellStyle name="Normal 6 8 5 2 4" xfId="5054" xr:uid="{299854EF-69BB-48A8-817C-44ACB8DBCEBE}"/>
    <cellStyle name="Normal 6 8 5 2 4 2" xfId="10524" xr:uid="{087D7057-0538-456E-B0FD-DFCFB04C5126}"/>
    <cellStyle name="Normal 6 8 5 2 4 2 2" xfId="24389" xr:uid="{DFBEB2F0-19E2-4874-AE1C-7E6FE9C65048}"/>
    <cellStyle name="Normal 6 8 5 2 4 3" xfId="19088" xr:uid="{BB52BEA3-2EFC-42B9-A898-AD735326054E}"/>
    <cellStyle name="Normal 6 8 5 2 5" xfId="5552" xr:uid="{D99EAC4F-AB9D-4A7B-AA88-A58490A88F68}"/>
    <cellStyle name="Normal 6 8 5 2 5 2" xfId="11026" xr:uid="{A7ADB753-817F-4DFC-9BFC-FFF52E3879F1}"/>
    <cellStyle name="Normal 6 8 5 2 5 2 2" xfId="24891" xr:uid="{94F4E18E-9DA6-4956-A820-4796A1E2FA8C}"/>
    <cellStyle name="Normal 6 8 5 2 5 3" xfId="19586" xr:uid="{170E75C4-3C25-44DD-BFAA-7D3637A14FBD}"/>
    <cellStyle name="Normal 6 8 5 2 6" xfId="6054" xr:uid="{61EDC23C-B29D-4890-A729-5F92A7AEB6FF}"/>
    <cellStyle name="Normal 6 8 5 2 6 2" xfId="11528" xr:uid="{84985C6B-875F-4122-AB7E-0353D59046EE}"/>
    <cellStyle name="Normal 6 8 5 2 6 2 2" xfId="25393" xr:uid="{076F9FCE-D827-465B-935E-2F2A343A69D8}"/>
    <cellStyle name="Normal 6 8 5 2 6 3" xfId="20088" xr:uid="{E6F1C19E-1CC4-4CAA-8071-061C9A3727BC}"/>
    <cellStyle name="Normal 6 8 5 2 7" xfId="3072" xr:uid="{D24EDB95-048F-46DA-9B9F-B75AF05E1EBA}"/>
    <cellStyle name="Normal 6 8 5 2 7 2" xfId="17114" xr:uid="{5E37FDF1-4ED2-4A41-A791-A9C118B3EA1C}"/>
    <cellStyle name="Normal 6 8 5 2 8" xfId="6994" xr:uid="{95B59E4B-3EA3-4884-BA8D-83DDCC656CD3}"/>
    <cellStyle name="Normal 6 8 5 2 8 2" xfId="20865" xr:uid="{6F7832A1-CA1F-432C-83F9-6753472950FD}"/>
    <cellStyle name="Normal 6 8 5 2 9" xfId="8518" xr:uid="{52C5B7D4-999E-4D5D-B717-AFCA23DBD5D3}"/>
    <cellStyle name="Normal 6 8 5 2 9 2" xfId="22383" xr:uid="{BB2C1E7F-F955-495C-AAF2-507E90B99AE2}"/>
    <cellStyle name="Normal 6 8 5 3" xfId="1606" xr:uid="{E9187BD7-A923-408F-AD5D-9BEC60621BB0}"/>
    <cellStyle name="Normal 6 8 5 3 2" xfId="4328" xr:uid="{67B2C8D5-66BD-44D5-8BC4-BCF341DD244B}"/>
    <cellStyle name="Normal 6 8 5 3 2 2" xfId="9774" xr:uid="{EF93B1B0-D238-4A3C-9D7F-E4BE1F667B0C}"/>
    <cellStyle name="Normal 6 8 5 3 2 2 2" xfId="23639" xr:uid="{335AA471-E585-4338-A125-53BE900AD887}"/>
    <cellStyle name="Normal 6 8 5 3 2 3" xfId="18362" xr:uid="{C249AAE3-CB58-4017-B522-7AABDE547AAA}"/>
    <cellStyle name="Normal 6 8 5 3 3" xfId="3318" xr:uid="{DD9AB55F-6102-4F68-ACF0-FAD95360A7D5}"/>
    <cellStyle name="Normal 6 8 5 3 3 2" xfId="17360" xr:uid="{DACCA0DC-27C4-42BD-BE50-6F7FE918AC6B}"/>
    <cellStyle name="Normal 6 8 5 3 4" xfId="7252" xr:uid="{867190DB-83C2-4411-8490-4F795F0C4B03}"/>
    <cellStyle name="Normal 6 8 5 3 4 2" xfId="21123" xr:uid="{615F8B08-6BDA-44B8-B1F5-2C5093E89109}"/>
    <cellStyle name="Normal 6 8 5 3 5" xfId="8766" xr:uid="{41495C27-93D6-49DE-BAD8-7A51F9A1E0F2}"/>
    <cellStyle name="Normal 6 8 5 3 5 2" xfId="22631" xr:uid="{3CB73982-F6A4-4D80-9304-DBBFFA94B56E}"/>
    <cellStyle name="Normal 6 8 5 3 6" xfId="12386" xr:uid="{6D0CF1B2-4E8A-49CD-B56B-84F4BD3E7209}"/>
    <cellStyle name="Normal 6 8 5 3 6 2" xfId="26250" xr:uid="{19B5B311-B9A8-4C3D-BFF4-B23F34528E49}"/>
    <cellStyle name="Normal 6 8 5 3 7" xfId="14131" xr:uid="{791728BB-32DF-42E5-82AC-3F28EB15AD3D}"/>
    <cellStyle name="Normal 6 8 5 3 7 2" xfId="27995" xr:uid="{AD97C320-D0E1-402C-ABAB-31C4A62FCBB0}"/>
    <cellStyle name="Normal 6 8 5 3 8" xfId="15679" xr:uid="{DBC261CA-A6B9-4444-99D0-BD5526034761}"/>
    <cellStyle name="Normal 6 8 5 4" xfId="2114" xr:uid="{C2B54869-8E76-485E-99E1-C8095F066F20}"/>
    <cellStyle name="Normal 6 8 5 4 2" xfId="3834" xr:uid="{F8D660AD-AF7B-4DED-AE44-3C5777F67200}"/>
    <cellStyle name="Normal 6 8 5 4 2 2" xfId="17868" xr:uid="{F361E686-EA54-4F74-AF6A-88715FAD4257}"/>
    <cellStyle name="Normal 6 8 5 4 3" xfId="7760" xr:uid="{816EB178-A905-4437-BE7C-28E87FDFB511}"/>
    <cellStyle name="Normal 6 8 5 4 3 2" xfId="21629" xr:uid="{3B3FABAE-84ED-40B4-94DE-64344AA5B73F}"/>
    <cellStyle name="Normal 6 8 5 4 4" xfId="9278" xr:uid="{E409C533-D22A-45DB-82AC-51D14359A75A}"/>
    <cellStyle name="Normal 6 8 5 4 4 2" xfId="23143" xr:uid="{D7146FD0-00AB-4DFD-8543-706F45910229}"/>
    <cellStyle name="Normal 6 8 5 4 5" xfId="12892" xr:uid="{187B1FF0-1A9F-4B67-AE73-317BD5A3FEDC}"/>
    <cellStyle name="Normal 6 8 5 4 5 2" xfId="26756" xr:uid="{ED415F35-803E-42D7-A651-6F032CE57CF1}"/>
    <cellStyle name="Normal 6 8 5 4 6" xfId="14637" xr:uid="{86781F4F-CAA2-46A7-B022-2BB604D87ADF}"/>
    <cellStyle name="Normal 6 8 5 4 6 2" xfId="28501" xr:uid="{57AB97E2-DEF0-41BC-9F20-83131C54E789}"/>
    <cellStyle name="Normal 6 8 5 4 7" xfId="16185" xr:uid="{3C49D2AC-4B4A-4F15-9C2C-B749187E035A}"/>
    <cellStyle name="Normal 6 8 5 5" xfId="4820" xr:uid="{2F4B99B8-C1D2-44A4-938C-3BE5C05B6D88}"/>
    <cellStyle name="Normal 6 8 5 5 2" xfId="10276" xr:uid="{49935384-2F9B-4D9C-8E2C-CC479516D47B}"/>
    <cellStyle name="Normal 6 8 5 5 2 2" xfId="24141" xr:uid="{1FE2762F-5858-42BB-A61A-5A0B4C4AEF71}"/>
    <cellStyle name="Normal 6 8 5 5 3" xfId="18854" xr:uid="{5CB23137-8D06-493B-B925-FDA559EE871B}"/>
    <cellStyle name="Normal 6 8 5 6" xfId="5304" xr:uid="{D602A29C-D93F-4B1B-9366-2E0066A381AB}"/>
    <cellStyle name="Normal 6 8 5 6 2" xfId="10778" xr:uid="{62A0F4D5-2C5A-48D6-AE45-E06D3C562856}"/>
    <cellStyle name="Normal 6 8 5 6 2 2" xfId="24643" xr:uid="{CA21B145-9D74-4155-A6D2-ACE5A3812489}"/>
    <cellStyle name="Normal 6 8 5 6 3" xfId="19338" xr:uid="{DD831596-909F-4CE7-AB3D-8AC02D2AEBEA}"/>
    <cellStyle name="Normal 6 8 5 7" xfId="5806" xr:uid="{A5EEF3E8-E91F-4CDF-BA86-176598D0EA40}"/>
    <cellStyle name="Normal 6 8 5 7 2" xfId="11280" xr:uid="{2A8B4B00-14D2-4B2B-ADCE-E03958AC7207}"/>
    <cellStyle name="Normal 6 8 5 7 2 2" xfId="25145" xr:uid="{0CD2693F-C593-4D62-B9EE-DA99096060F4}"/>
    <cellStyle name="Normal 6 8 5 7 3" xfId="19840" xr:uid="{0EF0DEFD-52DC-4AA2-9FCD-A10D47810E29}"/>
    <cellStyle name="Normal 6 8 5 8" xfId="2836" xr:uid="{369FEA4E-9320-410A-A4B1-93D148A1C87E}"/>
    <cellStyle name="Normal 6 8 5 8 2" xfId="16878" xr:uid="{D5105611-E1AD-4C95-8021-7ACF17F47730}"/>
    <cellStyle name="Normal 6 8 5 9" xfId="6746" xr:uid="{00C92E6F-5651-482D-A0E8-8A286FF31A26}"/>
    <cellStyle name="Normal 6 8 5 9 2" xfId="20617" xr:uid="{C4DC4353-9A30-4BE8-A22F-5899669E2311}"/>
    <cellStyle name="Normal 6 8 6" xfId="1224" xr:uid="{1D8D64B6-2105-4B21-8E5A-FD3AB41A6BD9}"/>
    <cellStyle name="Normal 6 8 6 10" xfId="12004" xr:uid="{DAA5E217-378C-41B0-9622-670A1C05F8A9}"/>
    <cellStyle name="Normal 6 8 6 10 2" xfId="25868" xr:uid="{898CFA70-30CE-4874-8B94-65FFF781E108}"/>
    <cellStyle name="Normal 6 8 6 11" xfId="13749" xr:uid="{39075C92-C2EF-4ACD-B748-1014A702FC58}"/>
    <cellStyle name="Normal 6 8 6 11 2" xfId="27613" xr:uid="{9980EADC-DE69-47BB-AC5B-D8B2EB51F6C0}"/>
    <cellStyle name="Normal 6 8 6 12" xfId="15297" xr:uid="{748D08CB-F9F6-4117-B8AF-6045C90123FB}"/>
    <cellStyle name="Normal 6 8 6 2" xfId="1730" xr:uid="{6180FAAD-0E49-4836-BB62-D0A0FD1AA6C0}"/>
    <cellStyle name="Normal 6 8 6 2 2" xfId="4452" xr:uid="{843BD240-767C-4E6A-99E8-5F91C1928D3E}"/>
    <cellStyle name="Normal 6 8 6 2 2 2" xfId="9898" xr:uid="{A2FDA220-BD87-4D7A-B026-AE68BDD3B2C2}"/>
    <cellStyle name="Normal 6 8 6 2 2 2 2" xfId="23763" xr:uid="{E2B65934-FD26-4BF6-A21F-F1AD62C3543B}"/>
    <cellStyle name="Normal 6 8 6 2 2 3" xfId="18486" xr:uid="{D51E2718-AC91-4FAB-8612-1F35A0AC8CD5}"/>
    <cellStyle name="Normal 6 8 6 2 3" xfId="3442" xr:uid="{8D5550E5-9B9F-41D2-AE52-F7CD65371B11}"/>
    <cellStyle name="Normal 6 8 6 2 3 2" xfId="17484" xr:uid="{500DD715-8D37-4DB1-91FC-88B826DE6AE9}"/>
    <cellStyle name="Normal 6 8 6 2 4" xfId="7376" xr:uid="{B20CA830-CE14-4FB0-992E-FC050970C4A5}"/>
    <cellStyle name="Normal 6 8 6 2 4 2" xfId="21247" xr:uid="{53820C93-5350-402A-BA36-AACA9E05AA5B}"/>
    <cellStyle name="Normal 6 8 6 2 5" xfId="8890" xr:uid="{F3627123-79D1-4755-88BB-78AB7F34A8F4}"/>
    <cellStyle name="Normal 6 8 6 2 5 2" xfId="22755" xr:uid="{4DA99B3E-8D5A-438F-B62B-E1D41B2EF9D7}"/>
    <cellStyle name="Normal 6 8 6 2 6" xfId="12510" xr:uid="{E5E702FC-8270-42D1-85A0-3E773508D644}"/>
    <cellStyle name="Normal 6 8 6 2 6 2" xfId="26374" xr:uid="{55CFF4D0-26EE-4FC9-80D5-EC9D270BB7FA}"/>
    <cellStyle name="Normal 6 8 6 2 7" xfId="14255" xr:uid="{3FEECE78-CCC3-44A0-94A8-7032C44457B9}"/>
    <cellStyle name="Normal 6 8 6 2 7 2" xfId="28119" xr:uid="{32266755-A1E4-4F0D-BFB5-BB169402B55B}"/>
    <cellStyle name="Normal 6 8 6 2 8" xfId="15803" xr:uid="{C89E2D0D-B602-4B97-A896-61BD9219C861}"/>
    <cellStyle name="Normal 6 8 6 3" xfId="2238" xr:uid="{7A086999-81BD-4172-87A4-7ABE2942F250}"/>
    <cellStyle name="Normal 6 8 6 3 2" xfId="3958" xr:uid="{FD7AE84C-EBC4-47FE-B8B7-DCE0698173B3}"/>
    <cellStyle name="Normal 6 8 6 3 2 2" xfId="17992" xr:uid="{0EBE8CF5-9E49-417B-9E84-E3B11A099F9E}"/>
    <cellStyle name="Normal 6 8 6 3 3" xfId="7884" xr:uid="{E050ACC9-6750-4DBB-91DF-A6E0796D5E29}"/>
    <cellStyle name="Normal 6 8 6 3 3 2" xfId="21753" xr:uid="{F4B5FC17-F77C-4BE8-B55C-2AF54F0AB37C}"/>
    <cellStyle name="Normal 6 8 6 3 4" xfId="9402" xr:uid="{08865B24-441E-4AAF-8699-2142E2536FF3}"/>
    <cellStyle name="Normal 6 8 6 3 4 2" xfId="23267" xr:uid="{F7E65224-9E02-4FCC-9565-B63EE531A4C6}"/>
    <cellStyle name="Normal 6 8 6 3 5" xfId="13016" xr:uid="{ACCB6279-F9F5-4017-BA1C-B4EC5F5BACBF}"/>
    <cellStyle name="Normal 6 8 6 3 5 2" xfId="26880" xr:uid="{C472C7D4-7B43-410B-AED7-C4AEC79680B3}"/>
    <cellStyle name="Normal 6 8 6 3 6" xfId="14761" xr:uid="{D39C8FBC-F919-4741-A8D6-26CC276C1322}"/>
    <cellStyle name="Normal 6 8 6 3 6 2" xfId="28625" xr:uid="{7A71B71C-0717-4E9D-B7A1-3F2B3930BE56}"/>
    <cellStyle name="Normal 6 8 6 3 7" xfId="16309" xr:uid="{C7C20FD1-FBC3-4ED2-BAF3-003D9A428DC2}"/>
    <cellStyle name="Normal 6 8 6 4" xfId="4936" xr:uid="{05A7C72D-B49C-4DA7-8176-6CAB3E4697EB}"/>
    <cellStyle name="Normal 6 8 6 4 2" xfId="10400" xr:uid="{B5C9E621-70E2-49F0-8ACB-0BB3F887BD49}"/>
    <cellStyle name="Normal 6 8 6 4 2 2" xfId="24265" xr:uid="{3986D1BC-5B96-45DC-8D74-58D7D406A04C}"/>
    <cellStyle name="Normal 6 8 6 4 3" xfId="18970" xr:uid="{0FA1D448-29D8-4BB6-8EA2-637A7A17AAEC}"/>
    <cellStyle name="Normal 6 8 6 5" xfId="5428" xr:uid="{C1E07063-EC7E-47AD-9917-C3B3BE6E994C}"/>
    <cellStyle name="Normal 6 8 6 5 2" xfId="10902" xr:uid="{ACE51C34-F631-40D9-BFE2-198E1299841E}"/>
    <cellStyle name="Normal 6 8 6 5 2 2" xfId="24767" xr:uid="{92198091-92D4-4C7E-B12F-84DF53E7C531}"/>
    <cellStyle name="Normal 6 8 6 5 3" xfId="19462" xr:uid="{086ABAE3-8071-4920-8962-9D55C0430CB4}"/>
    <cellStyle name="Normal 6 8 6 6" xfId="5930" xr:uid="{91AEC711-B4C3-4861-B8B3-DFDD4DDBDBB5}"/>
    <cellStyle name="Normal 6 8 6 6 2" xfId="11404" xr:uid="{45C92F6F-3F56-47FF-B94E-05215993E129}"/>
    <cellStyle name="Normal 6 8 6 6 2 2" xfId="25269" xr:uid="{EDCB85CA-CBAE-46C4-B9F5-8ED49598CC4E}"/>
    <cellStyle name="Normal 6 8 6 6 3" xfId="19964" xr:uid="{8B828AF2-F8B0-4E33-B66B-4750F2483373}"/>
    <cellStyle name="Normal 6 8 6 7" xfId="2954" xr:uid="{98B00AF7-293F-4DF6-8343-4C3399D0EF6D}"/>
    <cellStyle name="Normal 6 8 6 7 2" xfId="16996" xr:uid="{0D38960F-A5B0-4BB1-9948-8E0CDA7B3E71}"/>
    <cellStyle name="Normal 6 8 6 8" xfId="6870" xr:uid="{8A4173C5-8775-44EA-BFE1-72BE3EFE97C4}"/>
    <cellStyle name="Normal 6 8 6 8 2" xfId="20741" xr:uid="{A03AEAEB-74AA-412A-9362-B951FE8C060A}"/>
    <cellStyle name="Normal 6 8 6 9" xfId="8394" xr:uid="{DC53D98C-D5CF-4933-9ABB-426AE58D5526}"/>
    <cellStyle name="Normal 6 8 6 9 2" xfId="22259" xr:uid="{05F0E0ED-4027-48DD-8BD1-4245A513AA22}"/>
    <cellStyle name="Normal 6 8 7" xfId="1482" xr:uid="{0B3E1A78-A728-473D-8ACD-F5BD83384D2C}"/>
    <cellStyle name="Normal 6 8 7 2" xfId="4206" xr:uid="{F85FD2A2-ABE4-4393-B3CC-F9507C996AA1}"/>
    <cellStyle name="Normal 6 8 7 2 2" xfId="9650" xr:uid="{8DEA54D9-994B-41B4-BC8F-1A807C3AFDE2}"/>
    <cellStyle name="Normal 6 8 7 2 2 2" xfId="23515" xr:uid="{C72585F7-EB5C-4E96-9B16-6825F75510ED}"/>
    <cellStyle name="Normal 6 8 7 2 3" xfId="18240" xr:uid="{0077D687-5B78-4D04-99E3-B3D2F3846D6E}"/>
    <cellStyle name="Normal 6 8 7 3" xfId="3196" xr:uid="{91CC0B22-3897-419B-B4CD-23827CFD8BE5}"/>
    <cellStyle name="Normal 6 8 7 3 2" xfId="17238" xr:uid="{7EE3BD89-131E-413F-A3C7-896572238600}"/>
    <cellStyle name="Normal 6 8 7 4" xfId="7128" xr:uid="{EE3F0706-8FB4-45CE-9D3F-4753FB00FB57}"/>
    <cellStyle name="Normal 6 8 7 4 2" xfId="20999" xr:uid="{1E547570-AB11-421C-BBC9-40D588F28CE2}"/>
    <cellStyle name="Normal 6 8 7 5" xfId="8642" xr:uid="{D7F88DB5-441D-4CDA-979D-CA3433B29401}"/>
    <cellStyle name="Normal 6 8 7 5 2" xfId="22507" xr:uid="{A65B909C-4121-4049-922E-F13036AF4C84}"/>
    <cellStyle name="Normal 6 8 7 6" xfId="12262" xr:uid="{9149D80F-9A33-42A9-8248-C463CC23FCAD}"/>
    <cellStyle name="Normal 6 8 7 6 2" xfId="26126" xr:uid="{7B4215E5-7635-40A3-B9E6-20DF73139C13}"/>
    <cellStyle name="Normal 6 8 7 7" xfId="14007" xr:uid="{84878296-2FF6-4883-933F-1ED02B1BF264}"/>
    <cellStyle name="Normal 6 8 7 7 2" xfId="27871" xr:uid="{6F6E84C6-9690-471B-A092-FCB42D64F489}"/>
    <cellStyle name="Normal 6 8 7 8" xfId="15555" xr:uid="{6DD64434-6311-4539-96DB-8E1E2E68AA40}"/>
    <cellStyle name="Normal 6 8 8" xfId="1990" xr:uid="{66ECA617-46DB-4294-9226-AB124863216F}"/>
    <cellStyle name="Normal 6 8 8 2" xfId="3710" xr:uid="{670C72A8-2B83-4BB6-923D-EACEC89B258D}"/>
    <cellStyle name="Normal 6 8 8 2 2" xfId="17744" xr:uid="{EE04FC61-5DF5-42C5-B0D4-C08FA1DDAEA4}"/>
    <cellStyle name="Normal 6 8 8 3" xfId="7636" xr:uid="{EE4B9FA2-210D-4D9F-A9F4-45FB6439E170}"/>
    <cellStyle name="Normal 6 8 8 3 2" xfId="21505" xr:uid="{06D69176-2339-49FF-BDB6-3CF1D7E991CC}"/>
    <cellStyle name="Normal 6 8 8 4" xfId="9154" xr:uid="{633CB006-4B3D-4799-BD10-C55D597BD76B}"/>
    <cellStyle name="Normal 6 8 8 4 2" xfId="23019" xr:uid="{C4ADF9EC-0A6D-4E96-9B8E-BFEA193B082C}"/>
    <cellStyle name="Normal 6 8 8 5" xfId="12768" xr:uid="{9DC66834-CC8C-496B-BD42-C43369090781}"/>
    <cellStyle name="Normal 6 8 8 5 2" xfId="26632" xr:uid="{E9B80333-6A4D-4103-91C8-1728E47C3FF1}"/>
    <cellStyle name="Normal 6 8 8 6" xfId="14513" xr:uid="{37BE4388-7167-4E5C-8A04-2776DAA75836}"/>
    <cellStyle name="Normal 6 8 8 6 2" xfId="28377" xr:uid="{9042EB32-0F5C-41F3-8E41-E63C4C472B9B}"/>
    <cellStyle name="Normal 6 8 8 7" xfId="16061" xr:uid="{E7F24C5B-403F-4B0E-A6C1-3BF28394A62A}"/>
    <cellStyle name="Normal 6 8 9" xfId="4706" xr:uid="{8C13660E-DE2D-4F2F-99EE-9F35C2F15E74}"/>
    <cellStyle name="Normal 6 8 9 2" xfId="10152" xr:uid="{09BD2941-21AF-4034-8D96-4BE97968A182}"/>
    <cellStyle name="Normal 6 8 9 2 2" xfId="24017" xr:uid="{C4E1DBC6-4557-4F82-8290-6C2232936333}"/>
    <cellStyle name="Normal 6 8 9 3" xfId="18740" xr:uid="{CE85B9F3-3DE5-403A-A531-8AD6253B4D63}"/>
    <cellStyle name="Normal 6 9" xfId="982" xr:uid="{6D3DCB58-8278-43FE-88CA-4CB64F258B2A}"/>
    <cellStyle name="Normal 7" xfId="168" xr:uid="{00000000-0005-0000-0000-000075010000}"/>
    <cellStyle name="Normal 7 2" xfId="527" xr:uid="{00DF1B46-6329-463C-B924-DE2C3F02919E}"/>
    <cellStyle name="Normal 7 2 2" xfId="850" xr:uid="{EC013982-C9B7-4016-B059-773F5DE7C589}"/>
    <cellStyle name="Normal 7 3" xfId="6494" xr:uid="{765A02C3-374C-4AB5-8EBA-BCE728B0C6A9}"/>
    <cellStyle name="Normal 7 4" xfId="526" xr:uid="{FD2B755E-C24A-4BCC-A166-F6E812F9FA70}"/>
    <cellStyle name="Normal 8" xfId="215" xr:uid="{00000000-0005-0000-0000-000076010000}"/>
    <cellStyle name="Normal 8 2" xfId="338" xr:uid="{00000000-0005-0000-0000-000077010000}"/>
    <cellStyle name="Normal 8 2 2" xfId="390" xr:uid="{00000000-0005-0000-0000-000078010000}"/>
    <cellStyle name="Normal 8 2 2 2" xfId="6365" xr:uid="{2A10BB07-085E-426D-926C-50F41E7717FE}"/>
    <cellStyle name="Normal 8 2 2 2 2" xfId="20336" xr:uid="{4CD5F373-0B5D-4958-9A0E-2870067B38CA}"/>
    <cellStyle name="Normal 8 2 2 3" xfId="13344" xr:uid="{B380C4D3-58AF-4B5F-904D-47257C415538}"/>
    <cellStyle name="Normal 8 2 2 3 2" xfId="27208" xr:uid="{A675EC6B-27DA-4672-B1A1-2DB19AA5BDE1}"/>
    <cellStyle name="Normal 8 2 2 4" xfId="2598" xr:uid="{EE304F48-6304-4CC4-8EE2-F572AFC67ABC}"/>
    <cellStyle name="Normal 8 2 2 5" xfId="16640" xr:uid="{FCC94683-81E9-47E7-AC9C-CE057B7C087A}"/>
    <cellStyle name="Normal 8 2 3" xfId="441" xr:uid="{00000000-0005-0000-0000-000079010000}"/>
    <cellStyle name="Normal 8 2 3 2" xfId="6416" xr:uid="{CA230F26-0EAD-45D4-A9FE-134E09310F60}"/>
    <cellStyle name="Normal 8 2 3 2 2" xfId="20387" xr:uid="{7CFEF70A-F35A-4C06-8291-5E394D7046D0}"/>
    <cellStyle name="Normal 8 2 3 3" xfId="13395" xr:uid="{5181BC2F-2910-4EE4-A61A-D7693B9DC71A}"/>
    <cellStyle name="Normal 8 2 3 3 2" xfId="27259" xr:uid="{F495074F-0C82-4970-BDF4-64E467CE7BBB}"/>
    <cellStyle name="Normal 8 2 3 4" xfId="2649" xr:uid="{5549D07C-6C2C-4625-A1BE-B79DDB5D9265}"/>
    <cellStyle name="Normal 8 2 3 5" xfId="16691" xr:uid="{915E2365-1095-4F84-8893-49CF5D6E1478}"/>
    <cellStyle name="Normal 8 2 4" xfId="498" xr:uid="{00000000-0005-0000-0000-00007A010000}"/>
    <cellStyle name="Normal 8 2 4 2" xfId="6472" xr:uid="{BB214AD6-8F23-4676-BE70-ED8E17CB1C6A}"/>
    <cellStyle name="Normal 8 2 4 2 2" xfId="20443" xr:uid="{853C85A1-DB22-458F-BE30-C61D7310570A}"/>
    <cellStyle name="Normal 8 2 4 3" xfId="13451" xr:uid="{7AB470B4-5CC5-420C-933B-64BF6CE99D1A}"/>
    <cellStyle name="Normal 8 2 4 3 2" xfId="27315" xr:uid="{E39A5149-12F0-417F-B9B0-3E96A81E3B2F}"/>
    <cellStyle name="Normal 8 2 4 4" xfId="2705" xr:uid="{F459B973-B5E2-4BA2-BB34-A24D8D20495E}"/>
    <cellStyle name="Normal 8 2 4 5" xfId="16747" xr:uid="{CB0C1409-1573-4E2C-8488-8B8283BB25B1}"/>
    <cellStyle name="Normal 8 2 5" xfId="2546" xr:uid="{CE83230A-5842-4853-9C78-ECAE57FC047E}"/>
    <cellStyle name="Normal 8 2 5 2" xfId="6587" xr:uid="{0EC64F80-B6F1-41A6-8473-9838B858AEEC}"/>
    <cellStyle name="Normal 8 2 5 3" xfId="16589" xr:uid="{2E1CC5B7-A7F4-445F-BC60-5C3588A59CD5}"/>
    <cellStyle name="Normal 8 2 6" xfId="6314" xr:uid="{42A4BF42-3844-4BFE-A6D9-475D7DC90BDF}"/>
    <cellStyle name="Normal 8 2 6 2" xfId="20285" xr:uid="{CE3E8BB9-7926-4442-A2A2-8DEE4E31E9C8}"/>
    <cellStyle name="Normal 8 2 7" xfId="11696" xr:uid="{D5312333-BE9B-4029-B495-D3916820E1FF}"/>
    <cellStyle name="Normal 8 2 7 2" xfId="25561" xr:uid="{FE536D90-86E6-4BF0-AD31-F6C65FC5B7E0}"/>
    <cellStyle name="Normal 8 2 8" xfId="13293" xr:uid="{9EB78EF2-62AA-4C34-8B4C-7618745DEA12}"/>
    <cellStyle name="Normal 8 2 8 2" xfId="27157" xr:uid="{EA558F23-4937-4014-A222-F202616763EC}"/>
    <cellStyle name="Normal 8 2 9" xfId="851" xr:uid="{F302E504-390E-4D91-B166-B9508E383BD4}"/>
    <cellStyle name="Normal 8 3" xfId="361" xr:uid="{00000000-0005-0000-0000-00007B010000}"/>
    <cellStyle name="Normal 8 3 2" xfId="6337" xr:uid="{7F889B8E-AD5B-4E47-B7F9-795E5778EA57}"/>
    <cellStyle name="Normal 8 3 2 2" xfId="20308" xr:uid="{FB434025-AC97-4FDF-A4AA-07A595733050}"/>
    <cellStyle name="Normal 8 3 3" xfId="11668" xr:uid="{EE7B1EFC-D05A-4D17-BDED-8EAD742DC194}"/>
    <cellStyle name="Normal 8 3 3 2" xfId="25533" xr:uid="{759A2E7D-16FB-47A5-9E3A-D26A7A80A9A6}"/>
    <cellStyle name="Normal 8 3 4" xfId="13316" xr:uid="{80A0C1A1-621B-4E18-87F0-523C3231DF42}"/>
    <cellStyle name="Normal 8 3 4 2" xfId="27180" xr:uid="{907960A5-80E6-4CA1-912D-08CA32386CB5}"/>
    <cellStyle name="Normal 8 3 5" xfId="2569" xr:uid="{3C8FB482-0842-447A-A31F-C73BBDD40467}"/>
    <cellStyle name="Normal 8 3 6" xfId="16612" xr:uid="{B9245458-E142-45BF-9399-59B5E553546F}"/>
    <cellStyle name="Normal 8 4" xfId="413" xr:uid="{00000000-0005-0000-0000-00007C010000}"/>
    <cellStyle name="Normal 8 4 2" xfId="6388" xr:uid="{7CEC98BD-722C-4AEC-AC1C-93E4F0F62D71}"/>
    <cellStyle name="Normal 8 4 2 2" xfId="20359" xr:uid="{13B2877F-6F29-4EF2-B89B-8B52B23A5AEE}"/>
    <cellStyle name="Normal 8 4 3" xfId="13367" xr:uid="{9F475BBC-B7ED-48EF-97CB-57BDC5D76579}"/>
    <cellStyle name="Normal 8 4 3 2" xfId="27231" xr:uid="{0D0200AC-AF18-4ABD-AEEA-E6BE0927538F}"/>
    <cellStyle name="Normal 8 4 4" xfId="2621" xr:uid="{B7F14041-4D8F-44DA-8A5D-8C596E2087FA}"/>
    <cellStyle name="Normal 8 4 5" xfId="16663" xr:uid="{18B48F98-0730-4E2C-99C3-EEE4E7383300}"/>
    <cellStyle name="Normal 8 5" xfId="469" xr:uid="{00000000-0005-0000-0000-00007D010000}"/>
    <cellStyle name="Normal 8 5 2" xfId="6444" xr:uid="{F15174B2-D6A3-4A69-8737-2A584103F7FB}"/>
    <cellStyle name="Normal 8 5 2 2" xfId="20415" xr:uid="{97D26DED-BF7E-4FC4-9DF6-83A03A90CEA5}"/>
    <cellStyle name="Normal 8 5 3" xfId="13423" xr:uid="{07C8D8E0-A936-400A-8E94-60C9ED2FE5E4}"/>
    <cellStyle name="Normal 8 5 3 2" xfId="27287" xr:uid="{C81C5816-E6B1-49F2-A35F-5F7A3B67934B}"/>
    <cellStyle name="Normal 8 5 4" xfId="2677" xr:uid="{25C79DDF-4CC6-4EA0-9754-9DA9279046AD}"/>
    <cellStyle name="Normal 8 5 5" xfId="16719" xr:uid="{9DD71F1C-F8DB-4E7F-B4C4-449203F28093}"/>
    <cellStyle name="Normal 8 6" xfId="2497" xr:uid="{8123EF63-9E5B-4064-9E5C-CDC74158DAFA}"/>
    <cellStyle name="Normal 8 6 2" xfId="6495" xr:uid="{5BDD16C2-D089-4646-A69B-E7B2B758563D}"/>
    <cellStyle name="Normal 8 6 3" xfId="16561" xr:uid="{AF842C9F-21A0-40A3-8885-48655ACE5B90}"/>
    <cellStyle name="Normal 8 7" xfId="6286" xr:uid="{7C0BB536-14F9-48A6-9FFF-D582DC30A8E0}"/>
    <cellStyle name="Normal 8 7 2" xfId="20257" xr:uid="{1FFC3E06-6FC8-4294-BE6F-A668721C213F}"/>
    <cellStyle name="Normal 8 8" xfId="13265" xr:uid="{E0C17278-E5AF-4207-B6DF-EE4F1D3334F7}"/>
    <cellStyle name="Normal 8 8 2" xfId="27129" xr:uid="{ECD1C3C8-26BF-4DB0-A9E6-E338DF8DDCED}"/>
    <cellStyle name="Normal 8 9" xfId="528" xr:uid="{917D5EF7-067F-41C3-9832-B5D698562B5B}"/>
    <cellStyle name="Normal 9" xfId="219" xr:uid="{00000000-0005-0000-0000-00007E010000}"/>
    <cellStyle name="Normal 9 2" xfId="365" xr:uid="{00000000-0005-0000-0000-00007F010000}"/>
    <cellStyle name="Normal 9 2 2" xfId="2573" xr:uid="{CB8DBFB0-E099-4446-8573-79854E5457E1}"/>
    <cellStyle name="Normal 9 2 2 2" xfId="6588" xr:uid="{559244A4-C6E5-401B-BDBA-E2C3FA7F1B87}"/>
    <cellStyle name="Normal 9 2 2 3" xfId="16615" xr:uid="{778984C7-01D2-4D90-94B0-680AF8B93BA0}"/>
    <cellStyle name="Normal 9 2 3" xfId="6340" xr:uid="{6A69688E-1123-42D9-88E6-2B3697916FAA}"/>
    <cellStyle name="Normal 9 2 3 2" xfId="20311" xr:uid="{5C68618D-4C5F-43DB-8E11-6703F1C959DA}"/>
    <cellStyle name="Normal 9 2 4" xfId="11671" xr:uid="{149A807C-9286-4312-8A4F-A7934EF0220E}"/>
    <cellStyle name="Normal 9 2 4 2" xfId="25536" xr:uid="{5AD8A42A-5A9E-47D9-8AEB-6C81CB4F6DDF}"/>
    <cellStyle name="Normal 9 2 5" xfId="13319" xr:uid="{365086C0-41FA-4852-91D8-019E16AA8440}"/>
    <cellStyle name="Normal 9 2 5 2" xfId="27183" xr:uid="{D8C1D238-993D-44E3-8170-63609D4F4FA4}"/>
    <cellStyle name="Normal 9 2 6" xfId="852" xr:uid="{AF720FF0-6D3B-48DC-B409-61B8B3821F56}"/>
    <cellStyle name="Normal 9 3" xfId="416" xr:uid="{00000000-0005-0000-0000-000080010000}"/>
    <cellStyle name="Normal 9 3 2" xfId="6391" xr:uid="{6604A151-08C3-4D23-8226-07854FFF1107}"/>
    <cellStyle name="Normal 9 3 2 2" xfId="20362" xr:uid="{4C20AF1C-7701-4427-93C7-74E249804E36}"/>
    <cellStyle name="Normal 9 3 3" xfId="13370" xr:uid="{E17F0E0A-02A8-4844-8D8D-C18F7F857EB0}"/>
    <cellStyle name="Normal 9 3 3 2" xfId="27234" xr:uid="{75C64FA7-8724-4EB0-861A-81AD320085C6}"/>
    <cellStyle name="Normal 9 3 4" xfId="2624" xr:uid="{F4552745-7DA2-4ADC-BBEC-6F983996252A}"/>
    <cellStyle name="Normal 9 3 5" xfId="16666" xr:uid="{2C2ED8EC-44AD-4278-BC35-6FFA4EC2261E}"/>
    <cellStyle name="Normal 9 4" xfId="473" xr:uid="{00000000-0005-0000-0000-000081010000}"/>
    <cellStyle name="Normal 9 4 2" xfId="6447" xr:uid="{91437718-CFCA-434C-AA0A-DBF84A7E7E3E}"/>
    <cellStyle name="Normal 9 4 2 2" xfId="20418" xr:uid="{4AF4694B-61B2-4C15-919F-FEC570105357}"/>
    <cellStyle name="Normal 9 4 3" xfId="13426" xr:uid="{2A075FA4-3CE0-4604-BCE5-CFD1F5A1BE1D}"/>
    <cellStyle name="Normal 9 4 3 2" xfId="27290" xr:uid="{82CE910A-D622-4D11-9218-B334BCB47F6F}"/>
    <cellStyle name="Normal 9 4 4" xfId="2680" xr:uid="{BB3D4834-FF06-4AA9-B8F8-D750712409DB}"/>
    <cellStyle name="Normal 9 4 5" xfId="16722" xr:uid="{E437CA4D-1963-4C09-BE2A-927341C48FCF}"/>
    <cellStyle name="Normal 9 5" xfId="2501" xr:uid="{39A2ED0F-8696-4353-AFDC-AA602C1F0EDF}"/>
    <cellStyle name="Normal 9 5 2" xfId="6496" xr:uid="{806C501E-41C1-4509-9193-1A9B8FF5797D}"/>
    <cellStyle name="Normal 9 5 3" xfId="16564" xr:uid="{E1063547-42A2-46AD-83A2-1FA3666A863B}"/>
    <cellStyle name="Normal 9 6" xfId="6289" xr:uid="{B8BCC288-0A69-4611-8F56-1AB53BA0B2BB}"/>
    <cellStyle name="Normal 9 6 2" xfId="20260" xr:uid="{18731C2B-148D-4F9C-90EC-F37BAF538E3F}"/>
    <cellStyle name="Normal 9 7" xfId="13268" xr:uid="{A1D9D97B-9195-4198-869E-533CD377F784}"/>
    <cellStyle name="Normal 9 7 2" xfId="27132" xr:uid="{A9A8F9B2-09C6-45B8-8A37-5A6E86F9CA89}"/>
    <cellStyle name="Normal 9 8" xfId="529" xr:uid="{AD4A021D-F03F-4140-8FAF-ED9B6D807F3D}"/>
    <cellStyle name="Note 10" xfId="853" xr:uid="{A50C17CD-9B5D-4425-8B36-9A1D8E624096}"/>
    <cellStyle name="Note 11" xfId="854" xr:uid="{6BF32CA5-E4AC-4982-A69D-909510EB223F}"/>
    <cellStyle name="Note 2" xfId="73" xr:uid="{00000000-0005-0000-0000-000082010000}"/>
    <cellStyle name="Note 2 2" xfId="148" xr:uid="{00000000-0005-0000-0000-000083010000}"/>
    <cellStyle name="Note 2 2 2" xfId="318" xr:uid="{00000000-0005-0000-0000-000084010000}"/>
    <cellStyle name="Note 2 2 2 2" xfId="2539" xr:uid="{B396A278-42B1-4DAD-B6A8-32A0B5E7D084}"/>
    <cellStyle name="Note 2 2 2 2 2" xfId="6590" xr:uid="{89218667-93E2-44F4-915C-DD98843A89AF}"/>
    <cellStyle name="Note 2 2 2 3" xfId="856" xr:uid="{2DFCA849-3246-450F-BC31-AF308E4DF6D5}"/>
    <cellStyle name="Note 2 3" xfId="264" xr:uid="{00000000-0005-0000-0000-000085010000}"/>
    <cellStyle name="Note 2 3 2" xfId="2527" xr:uid="{C6693CFA-47D7-4783-AC13-BC8BFFB7AF31}"/>
    <cellStyle name="Note 2 3 2 2" xfId="6589" xr:uid="{FA1BBFBC-DADF-46A0-9EF4-233407BDA69F}"/>
    <cellStyle name="Note 2 3 3" xfId="855" xr:uid="{53C6B756-E732-4A57-A5C6-86800F7DEB94}"/>
    <cellStyle name="Note 2_Allocators" xfId="857" xr:uid="{7B5477D5-E5DB-4B77-85C9-0F4F17E329F7}"/>
    <cellStyle name="Note 3" xfId="74" xr:uid="{00000000-0005-0000-0000-000086010000}"/>
    <cellStyle name="Note 3 2" xfId="149" xr:uid="{00000000-0005-0000-0000-000087010000}"/>
    <cellStyle name="Note 3 2 2" xfId="319" xr:uid="{00000000-0005-0000-0000-000088010000}"/>
    <cellStyle name="Note 3 2 2 2" xfId="2540" xr:uid="{1C4F0BDA-7547-4A5F-A814-009C0CC4A0C5}"/>
    <cellStyle name="Note 3 2 2 2 2" xfId="6591" xr:uid="{D1E80F86-94B6-4638-B658-E1DA1BE96EFE}"/>
    <cellStyle name="Note 3 2 2 3" xfId="859" xr:uid="{3669FCF7-F6D7-41F1-A2D4-33B4432377E8}"/>
    <cellStyle name="Note 3 3" xfId="265" xr:uid="{00000000-0005-0000-0000-000089010000}"/>
    <cellStyle name="Note 3 3 2" xfId="2528" xr:uid="{6E944212-146A-4FBA-92CC-A6651EABE6FF}"/>
    <cellStyle name="Note 3 3 2 2" xfId="6592" xr:uid="{A51CD684-FC34-462A-AA70-492D47186461}"/>
    <cellStyle name="Note 3 3 3" xfId="860" xr:uid="{7E01B1DF-202C-4F13-B84E-A8EB6FE23078}"/>
    <cellStyle name="Note 3 4" xfId="858" xr:uid="{9B3C85F8-3C85-4A0B-83E4-A548E28B0E6A}"/>
    <cellStyle name="Note 3_Allocators" xfId="861" xr:uid="{D525322F-FE5C-4330-8FB6-20341E4FA068}"/>
    <cellStyle name="Note 4" xfId="75" xr:uid="{00000000-0005-0000-0000-00008A010000}"/>
    <cellStyle name="Note 4 2" xfId="150" xr:uid="{00000000-0005-0000-0000-00008B010000}"/>
    <cellStyle name="Note 4 2 2" xfId="320" xr:uid="{00000000-0005-0000-0000-00008C010000}"/>
    <cellStyle name="Note 4 2 2 2" xfId="2541" xr:uid="{228A111E-07E7-4DBD-A153-4FEB69E635F0}"/>
    <cellStyle name="Note 4 2 2 2 2" xfId="6594" xr:uid="{036F5DC4-4F83-4A66-966F-BBC4AB0DBA65}"/>
    <cellStyle name="Note 4 2 2 3" xfId="863" xr:uid="{7D465020-88A9-48A3-A159-2263584BB6B6}"/>
    <cellStyle name="Note 4 3" xfId="266" xr:uid="{00000000-0005-0000-0000-00008D010000}"/>
    <cellStyle name="Note 4 3 2" xfId="2529" xr:uid="{4DC021A0-80F0-4BF5-897F-F0C09DA59F52}"/>
    <cellStyle name="Note 4 3 2 2" xfId="6593" xr:uid="{21D99CF4-DFA7-4D1E-A9C5-0E49BA5EFB86}"/>
    <cellStyle name="Note 4 3 3" xfId="862" xr:uid="{FFF2FDAD-D9CC-430C-87CE-402665E500BB}"/>
    <cellStyle name="Note 4_Allocators" xfId="864" xr:uid="{1BB4B959-B510-48F8-9FC5-201F95256D61}"/>
    <cellStyle name="Note 5" xfId="72" xr:uid="{00000000-0005-0000-0000-00008E010000}"/>
    <cellStyle name="Note 5 2" xfId="263" xr:uid="{00000000-0005-0000-0000-00008F010000}"/>
    <cellStyle name="Note 5 2 2" xfId="2526" xr:uid="{0C51A01E-C041-41D4-97E6-07738A554A60}"/>
    <cellStyle name="Note 5 2 2 2" xfId="6595" xr:uid="{07190F72-2ED9-405B-87C3-BFF12E69F1D3}"/>
    <cellStyle name="Note 5 2 3" xfId="865" xr:uid="{1DA63740-63FF-432A-96C4-5F556A19A918}"/>
    <cellStyle name="Note 5 3" xfId="6232" xr:uid="{C4C527DB-760D-491C-AD9E-3CBCB62D859F}"/>
    <cellStyle name="Note 6" xfId="216" xr:uid="{00000000-0005-0000-0000-000090010000}"/>
    <cellStyle name="Note 6 10" xfId="530" xr:uid="{B49452EE-536B-44F4-BDC2-1115CAEA8F51}"/>
    <cellStyle name="Note 6 11" xfId="15013" xr:uid="{366A7C5E-C5E8-4439-93F9-E6442B8E3879}"/>
    <cellStyle name="Note 6 2" xfId="339" xr:uid="{00000000-0005-0000-0000-000091010000}"/>
    <cellStyle name="Note 6 2 2" xfId="391" xr:uid="{00000000-0005-0000-0000-000092010000}"/>
    <cellStyle name="Note 6 2 2 2" xfId="6366" xr:uid="{C20A3FC5-1294-49E1-BA12-9487D21CCBC6}"/>
    <cellStyle name="Note 6 2 2 2 2" xfId="20337" xr:uid="{08118E1B-9BBF-4EC9-AB36-4547C209DFBD}"/>
    <cellStyle name="Note 6 2 2 3" xfId="11697" xr:uid="{675D8F30-AE64-4BF2-BA9D-334D400B76F4}"/>
    <cellStyle name="Note 6 2 2 3 2" xfId="25562" xr:uid="{0DCB07D0-E7FC-464E-8926-16246287C57F}"/>
    <cellStyle name="Note 6 2 2 4" xfId="13345" xr:uid="{A478DE15-BCBB-4C87-BD53-024BC27FD018}"/>
    <cellStyle name="Note 6 2 2 4 2" xfId="27209" xr:uid="{55038D64-7F23-42F4-A9C8-1C15DE4E46EB}"/>
    <cellStyle name="Note 6 2 2 5" xfId="2599" xr:uid="{4020C67F-B277-477F-8DA6-24253747DB4F}"/>
    <cellStyle name="Note 6 2 2 6" xfId="16641" xr:uid="{E14C80B4-D2D5-461D-B1CA-61567B0AB02B}"/>
    <cellStyle name="Note 6 2 3" xfId="442" xr:uid="{00000000-0005-0000-0000-000093010000}"/>
    <cellStyle name="Note 6 2 3 2" xfId="6417" xr:uid="{5CADA53C-A6F7-4B88-AE89-DB62CE7F3898}"/>
    <cellStyle name="Note 6 2 3 2 2" xfId="20388" xr:uid="{3E9AD037-FB4F-49FA-8FB8-F17ABAC8C30F}"/>
    <cellStyle name="Note 6 2 3 3" xfId="13396" xr:uid="{FF7663DE-A8D5-4811-BED0-C7D158F6F4A5}"/>
    <cellStyle name="Note 6 2 3 3 2" xfId="27260" xr:uid="{4C70A936-08E7-4D3D-8850-058A69C8B729}"/>
    <cellStyle name="Note 6 2 3 4" xfId="2650" xr:uid="{382C5565-46F8-44B6-A000-CDAF89234A9C}"/>
    <cellStyle name="Note 6 2 3 5" xfId="16692" xr:uid="{DC0B43F8-87A9-4996-A686-A88DD30E2B81}"/>
    <cellStyle name="Note 6 2 4" xfId="499" xr:uid="{00000000-0005-0000-0000-000094010000}"/>
    <cellStyle name="Note 6 2 4 2" xfId="6473" xr:uid="{53DA4FEA-597B-417B-A930-A19D9AC7D4B0}"/>
    <cellStyle name="Note 6 2 4 2 2" xfId="20444" xr:uid="{FC11E481-A8F2-4489-A0B9-34EFABF2AB18}"/>
    <cellStyle name="Note 6 2 4 3" xfId="13452" xr:uid="{5D40E82A-0F0D-4DF5-AA02-EA6C06A412F8}"/>
    <cellStyle name="Note 6 2 4 3 2" xfId="27316" xr:uid="{C9CDB0F4-55F0-4D1B-9170-5900DDF1F0DC}"/>
    <cellStyle name="Note 6 2 4 4" xfId="2706" xr:uid="{199F0AA6-1DA8-4E1B-8B72-CB1BB18A84AE}"/>
    <cellStyle name="Note 6 2 4 5" xfId="16748" xr:uid="{93342B1A-C18D-46FF-8AFB-8A27DB1EC37C}"/>
    <cellStyle name="Note 6 2 5" xfId="2547" xr:uid="{0ACF6F00-C002-4392-9598-2F6E87884909}"/>
    <cellStyle name="Note 6 2 5 2" xfId="6597" xr:uid="{CBBDFEC2-C03B-4A89-99F7-30E6518C1C26}"/>
    <cellStyle name="Note 6 2 5 3" xfId="16590" xr:uid="{A7BC808C-3BE8-4247-9452-B502A0DF4789}"/>
    <cellStyle name="Note 6 2 6" xfId="6315" xr:uid="{0378F3CE-F616-4D61-A24B-80B67F3A4C77}"/>
    <cellStyle name="Note 6 2 6 2" xfId="20286" xr:uid="{E7CCDEBD-3B5D-4F25-A89B-14517C1C3C45}"/>
    <cellStyle name="Note 6 2 7" xfId="13294" xr:uid="{BCAB5991-E3B7-4D67-AD5B-80CECEF82091}"/>
    <cellStyle name="Note 6 2 7 2" xfId="27158" xr:uid="{EED78B15-8EE1-4701-B629-860C799AC157}"/>
    <cellStyle name="Note 6 2 8" xfId="867" xr:uid="{195378A8-5D4F-4064-8A44-7A08E5A638CC}"/>
    <cellStyle name="Note 6 3" xfId="362" xr:uid="{00000000-0005-0000-0000-000095010000}"/>
    <cellStyle name="Note 6 3 2" xfId="2570" xr:uid="{B6403F9B-CDA8-4BAB-87DD-5995FAEE0D40}"/>
    <cellStyle name="Note 6 3 2 2" xfId="6596" xr:uid="{E809D1D3-79CE-4A10-AF53-63E51F79201C}"/>
    <cellStyle name="Note 6 3 2 3" xfId="16613" xr:uid="{1CF256DA-FCD8-4830-BD31-994A502A20B9}"/>
    <cellStyle name="Note 6 3 3" xfId="6338" xr:uid="{D68A8503-2A20-4348-B471-7253BBA85CD6}"/>
    <cellStyle name="Note 6 3 3 2" xfId="20309" xr:uid="{6F686F03-D72B-4C2E-932A-5541656D8159}"/>
    <cellStyle name="Note 6 3 4" xfId="11669" xr:uid="{DC69B97D-C1BD-4B6E-806A-3B8EE5DB3F2D}"/>
    <cellStyle name="Note 6 3 4 2" xfId="25534" xr:uid="{BABEC477-C8D1-432F-A469-104AD63525A3}"/>
    <cellStyle name="Note 6 3 5" xfId="13317" xr:uid="{75203090-E899-4493-8A05-2D578D02B657}"/>
    <cellStyle name="Note 6 3 5 2" xfId="27181" xr:uid="{E192765A-FE7E-49DB-B5B2-DDE1FA7D78FC}"/>
    <cellStyle name="Note 6 3 6" xfId="866" xr:uid="{5FB93F15-655B-4584-BFB8-447ADAF93E07}"/>
    <cellStyle name="Note 6 4" xfId="414" xr:uid="{00000000-0005-0000-0000-000096010000}"/>
    <cellStyle name="Note 6 4 2" xfId="6389" xr:uid="{9EFE123F-087B-4AAE-B7E2-6286B84DC691}"/>
    <cellStyle name="Note 6 4 2 2" xfId="20360" xr:uid="{2F80B736-2ADC-4E26-B02D-4B94933355C7}"/>
    <cellStyle name="Note 6 4 3" xfId="13368" xr:uid="{D8AA6713-20CE-4A8C-AB36-DEA687CCC12B}"/>
    <cellStyle name="Note 6 4 3 2" xfId="27232" xr:uid="{C9B02F2A-0587-49EE-B617-127926B77D13}"/>
    <cellStyle name="Note 6 4 4" xfId="2622" xr:uid="{0C721A72-D2AC-45E7-A38A-85739CBC0F2B}"/>
    <cellStyle name="Note 6 4 5" xfId="16664" xr:uid="{7056500E-4588-4B3A-B7E3-000B9A9C21F5}"/>
    <cellStyle name="Note 6 5" xfId="470" xr:uid="{00000000-0005-0000-0000-000097010000}"/>
    <cellStyle name="Note 6 5 2" xfId="6445" xr:uid="{4FB4AB78-E10F-43BD-8585-82F0CE4196F9}"/>
    <cellStyle name="Note 6 5 2 2" xfId="20416" xr:uid="{FB53D17F-6F4B-42F6-85EC-DCF1BB6CF9F5}"/>
    <cellStyle name="Note 6 5 3" xfId="13424" xr:uid="{A17169CA-A07B-4F40-98BE-1D8904D68D9B}"/>
    <cellStyle name="Note 6 5 3 2" xfId="27288" xr:uid="{8C0965C1-7096-464A-92EF-2F5DA0C6DD32}"/>
    <cellStyle name="Note 6 5 4" xfId="2678" xr:uid="{F012E522-F035-47D8-96C3-C67EB2914185}"/>
    <cellStyle name="Note 6 5 5" xfId="16720" xr:uid="{45533157-535B-4B09-B76D-40AF67E7E572}"/>
    <cellStyle name="Note 6 6" xfId="2498" xr:uid="{E8C77D1D-0ABA-460E-A042-2539B7A3E370}"/>
    <cellStyle name="Note 6 6 2" xfId="6497" xr:uid="{325EE906-4389-4862-A445-FE5041260136}"/>
    <cellStyle name="Note 6 6 2 2" xfId="20457" xr:uid="{AB837D30-577B-4E78-8BEA-D43599127643}"/>
    <cellStyle name="Note 6 6 3" xfId="13465" xr:uid="{A7D304CB-6E4F-413C-881E-68A6ACA19A8F}"/>
    <cellStyle name="Note 6 6 3 2" xfId="27329" xr:uid="{B8579E39-DDD1-463F-987E-8D1AB763CA64}"/>
    <cellStyle name="Note 6 6 4" xfId="16562" xr:uid="{BED7B003-642F-4A25-AA23-318E1D05AB44}"/>
    <cellStyle name="Note 6 7" xfId="6287" xr:uid="{A959F9CF-A3F7-4FC6-9D69-0D7AF3A2976E}"/>
    <cellStyle name="Note 6 7 2" xfId="20258" xr:uid="{6ABEE95E-2887-4B14-8F09-A033BD3A602B}"/>
    <cellStyle name="Note 6 8" xfId="11720" xr:uid="{3C65EBA1-3B14-43EE-895F-D3C5EDD12D13}"/>
    <cellStyle name="Note 6 8 2" xfId="25584" xr:uid="{6CFEC1FF-64FB-466C-B7C6-276A20A8FB6F}"/>
    <cellStyle name="Note 6 9" xfId="13266" xr:uid="{45AB927E-AC2C-4559-8E9D-F7364AC34267}"/>
    <cellStyle name="Note 6 9 2" xfId="27130" xr:uid="{E4C3AECA-0E9D-4B34-9470-484B5A334FAB}"/>
    <cellStyle name="Note 6_Allocators" xfId="868" xr:uid="{4E80BD99-DA63-46AB-A4E4-89EB72515736}"/>
    <cellStyle name="Note 7" xfId="220" xr:uid="{00000000-0005-0000-0000-000098010000}"/>
    <cellStyle name="Note 7 2" xfId="366" xr:uid="{00000000-0005-0000-0000-000099010000}"/>
    <cellStyle name="Note 7 2 2" xfId="2574" xr:uid="{27D99B72-3655-40DA-8060-F8BC6864CEC7}"/>
    <cellStyle name="Note 7 2 2 2" xfId="6599" xr:uid="{8B084642-E230-452E-8CAD-9D68D8DE63DE}"/>
    <cellStyle name="Note 7 2 2 3" xfId="16616" xr:uid="{10952DB2-FAFE-4816-A072-E2DFDBB70343}"/>
    <cellStyle name="Note 7 2 3" xfId="6341" xr:uid="{71432027-372A-4E62-8F0F-019343BC86FB}"/>
    <cellStyle name="Note 7 2 3 2" xfId="20312" xr:uid="{A992EF2A-F5DE-4F7B-9F4D-442262B127CE}"/>
    <cellStyle name="Note 7 2 4" xfId="13320" xr:uid="{80B05307-1916-48AF-AE37-DB94B2DED2F5}"/>
    <cellStyle name="Note 7 2 4 2" xfId="27184" xr:uid="{E9D76343-9011-4929-8BFB-F47A76D3E24C}"/>
    <cellStyle name="Note 7 2 5" xfId="870" xr:uid="{C0766F96-2F21-4FA2-9C89-6B233913CF13}"/>
    <cellStyle name="Note 7 3" xfId="417" xr:uid="{00000000-0005-0000-0000-00009A010000}"/>
    <cellStyle name="Note 7 3 2" xfId="6392" xr:uid="{87C25867-3D44-458F-BB9D-7E53A9A48418}"/>
    <cellStyle name="Note 7 3 2 2" xfId="20363" xr:uid="{898C6A5C-FF3C-4B86-96BF-CAE1F3B9B789}"/>
    <cellStyle name="Note 7 3 3" xfId="11672" xr:uid="{8AF284C5-8266-4E82-83F4-E5CF663E1234}"/>
    <cellStyle name="Note 7 3 3 2" xfId="25537" xr:uid="{761C94BD-7219-4DFB-B44D-A938A6A04CC3}"/>
    <cellStyle name="Note 7 3 4" xfId="13371" xr:uid="{E8DE265E-E8E0-4B76-A940-517D416F31B7}"/>
    <cellStyle name="Note 7 3 4 2" xfId="27235" xr:uid="{82140880-ADF5-4838-97EA-B675540B1B3E}"/>
    <cellStyle name="Note 7 3 5" xfId="2625" xr:uid="{CA24BEC9-6C57-479A-8F11-6A37576C2BA9}"/>
    <cellStyle name="Note 7 3 6" xfId="16667" xr:uid="{0084983C-E3CD-4B87-86EF-5DEB6102542B}"/>
    <cellStyle name="Note 7 4" xfId="474" xr:uid="{00000000-0005-0000-0000-00009B010000}"/>
    <cellStyle name="Note 7 4 2" xfId="6448" xr:uid="{BF9B98B6-2742-4D25-988C-6CC186511B2B}"/>
    <cellStyle name="Note 7 4 2 2" xfId="20419" xr:uid="{534A8697-A7AB-4C09-9307-CAA08E8CD32B}"/>
    <cellStyle name="Note 7 4 3" xfId="13427" xr:uid="{20609623-557A-4C3C-A91B-58FBF962CE12}"/>
    <cellStyle name="Note 7 4 3 2" xfId="27291" xr:uid="{DB00EC42-E8BD-4B8C-B677-E1E05CDF3CE5}"/>
    <cellStyle name="Note 7 4 4" xfId="2681" xr:uid="{BEEE64BA-798B-469C-B47C-C9B142D04C32}"/>
    <cellStyle name="Note 7 4 5" xfId="16723" xr:uid="{31A42AA9-7FAB-40E6-90A9-234CE21F0D5D}"/>
    <cellStyle name="Note 7 5" xfId="2502" xr:uid="{532BBA09-5DD2-4F98-8760-A4EE17BD2B60}"/>
    <cellStyle name="Note 7 5 2" xfId="6598" xr:uid="{CAFB1AD4-CDD1-40AB-A865-8366488CA378}"/>
    <cellStyle name="Note 7 5 3" xfId="16565" xr:uid="{80A3C4E6-62D2-4038-8AD2-7CDB0D72D8FA}"/>
    <cellStyle name="Note 7 6" xfId="6290" xr:uid="{44D9A55D-F846-4AF2-B6A4-6ED2BC285DF5}"/>
    <cellStyle name="Note 7 6 2" xfId="20261" xr:uid="{30C0B448-10A2-47D4-86D3-325BB6C16314}"/>
    <cellStyle name="Note 7 7" xfId="13269" xr:uid="{33975550-4DEE-4D0E-9934-7C23BA13F506}"/>
    <cellStyle name="Note 7 7 2" xfId="27133" xr:uid="{D37B1D33-0028-4C87-9502-70334E9A4EB1}"/>
    <cellStyle name="Note 7 8" xfId="869" xr:uid="{788EC160-AAE2-48D3-BE6C-83F80B1009F8}"/>
    <cellStyle name="Note 8" xfId="445" xr:uid="{00000000-0005-0000-0000-00009C010000}"/>
    <cellStyle name="Note 8 2" xfId="2653" xr:uid="{48EA9183-9F01-42F1-BC81-753C6E588550}"/>
    <cellStyle name="Note 8 2 2" xfId="6600" xr:uid="{2E3092D9-1CFB-4C65-8F1D-270D23A1F209}"/>
    <cellStyle name="Note 8 2 3" xfId="16695" xr:uid="{74C53749-035E-48C5-864D-FB106A2EB4C7}"/>
    <cellStyle name="Note 8 3" xfId="6420" xr:uid="{4FEC25C7-BB24-4B4A-85B0-33EBFED23A55}"/>
    <cellStyle name="Note 8 3 2" xfId="20391" xr:uid="{1B58A3C9-35BF-4D47-B508-9594F3CB58A5}"/>
    <cellStyle name="Note 8 4" xfId="13399" xr:uid="{ED9B9B4E-2B87-4073-9B06-182E5D26087D}"/>
    <cellStyle name="Note 8 4 2" xfId="27263" xr:uid="{895BE037-E256-4442-AE77-9157A30A364D}"/>
    <cellStyle name="Note 8 5" xfId="871" xr:uid="{03E0E794-2C0D-49C8-9123-E3E260362B5A}"/>
    <cellStyle name="Note 9" xfId="872" xr:uid="{325AEF16-1B73-4281-919F-8C46EFED2A55}"/>
    <cellStyle name="nPlosion" xfId="873" xr:uid="{FE24FA78-8ED8-474D-A0B4-4B72CC5FA5DA}"/>
    <cellStyle name="nvision" xfId="874" xr:uid="{EABA0EA5-B3C9-4E0D-BCC3-254C2EDD622F}"/>
    <cellStyle name="Output" xfId="184" builtinId="21" customBuiltin="1"/>
    <cellStyle name="Output 2" xfId="76" xr:uid="{00000000-0005-0000-0000-00009E010000}"/>
    <cellStyle name="Output 3" xfId="875" xr:uid="{B7B4A9FA-7C5C-4F35-BBD9-B0C83181803A}"/>
    <cellStyle name="Output 4" xfId="876" xr:uid="{F6166E8A-0CDE-4D6D-B3D0-82DC3D9A327B}"/>
    <cellStyle name="Output 5" xfId="877" xr:uid="{394B297D-EF5F-44C9-AB39-7811F20E7EE7}"/>
    <cellStyle name="Output 6" xfId="878" xr:uid="{D967D6AB-AEEB-4445-8244-24F9501096F0}"/>
    <cellStyle name="Output 7" xfId="6176" xr:uid="{FB81F04B-D39D-431A-9F21-193C36E87D49}"/>
    <cellStyle name="Percent" xfId="2" builtinId="5"/>
    <cellStyle name="Percent 10" xfId="879" xr:uid="{42A9121D-08B1-494B-8FE9-91FF237B862C}"/>
    <cellStyle name="Percent 11" xfId="880" xr:uid="{EE4D1CDB-750D-4A4F-866F-60D6E5819F54}"/>
    <cellStyle name="Percent 12" xfId="881" xr:uid="{F829C9FF-E95C-4281-854A-6A52C9152E25}"/>
    <cellStyle name="Percent 13" xfId="882" xr:uid="{FD82BB35-7843-412A-A3F3-8A5B41F44CB1}"/>
    <cellStyle name="Percent 13 10" xfId="5170" xr:uid="{463867F3-B644-42F2-825A-17C26A8CABA3}"/>
    <cellStyle name="Percent 13 10 2" xfId="10640" xr:uid="{D5C1488E-B23A-4DC0-ABF3-F8FC938FEACC}"/>
    <cellStyle name="Percent 13 10 2 2" xfId="24505" xr:uid="{2B7ED77A-9E5D-4062-B337-C43F22F01788}"/>
    <cellStyle name="Percent 13 10 3" xfId="19204" xr:uid="{B3A9289A-2C5E-4EFB-BB64-C4D14CC17426}"/>
    <cellStyle name="Percent 13 11" xfId="5668" xr:uid="{2F78645D-2F89-4AED-846C-1EF3DC4F0DB9}"/>
    <cellStyle name="Percent 13 11 2" xfId="11142" xr:uid="{7FBFACBD-6774-4565-AF79-0C31A24B5EB5}"/>
    <cellStyle name="Percent 13 11 2 2" xfId="25007" xr:uid="{2C0AE48B-C37F-4CE8-BE2A-C29960A82FF7}"/>
    <cellStyle name="Percent 13 11 3" xfId="19702" xr:uid="{BDA90B64-C41A-4E7E-B7CF-0B8D25EC8F79}"/>
    <cellStyle name="Percent 13 12" xfId="2712" xr:uid="{208B7651-E7A7-4CA6-8434-36C17109B07B}"/>
    <cellStyle name="Percent 13 12 2" xfId="16754" xr:uid="{8262A410-583F-4600-A39A-151FE0106E59}"/>
    <cellStyle name="Percent 13 13" xfId="6601" xr:uid="{C79CF8DB-66BD-46D8-86EA-EE1CAA5DE9CA}"/>
    <cellStyle name="Percent 13 13 2" xfId="20479" xr:uid="{797ED444-121E-4723-A47F-68DFA8BA9DE1}"/>
    <cellStyle name="Percent 13 14" xfId="8132" xr:uid="{67E27214-F86B-4A6D-87DA-01E769339832}"/>
    <cellStyle name="Percent 13 14 2" xfId="21997" xr:uid="{48072ED2-832A-4C3D-B1B9-5ACF9D7D76C0}"/>
    <cellStyle name="Percent 13 15" xfId="11742" xr:uid="{DFE9364E-9AC7-445F-9F89-2660C6011125}"/>
    <cellStyle name="Percent 13 15 2" xfId="25606" xr:uid="{1DF580D5-EF17-43FF-A077-659770A4568A}"/>
    <cellStyle name="Percent 13 16" xfId="13487" xr:uid="{8A139845-6807-4C23-9F48-40157E6CB4DB}"/>
    <cellStyle name="Percent 13 16 2" xfId="27351" xr:uid="{A4701AF7-029B-4F8C-8262-F7065C6DB765}"/>
    <cellStyle name="Percent 13 17" xfId="15035" xr:uid="{05DE4A2E-CEB7-4318-A650-1EF59134E864}"/>
    <cellStyle name="Percent 13 2" xfId="983" xr:uid="{20D7F26E-329C-489D-A6A8-81F218FCB4E4}"/>
    <cellStyle name="Percent 13 2 10" xfId="2732" xr:uid="{0416743A-3829-4B65-A3AE-2E243AB5C783}"/>
    <cellStyle name="Percent 13 2 10 2" xfId="16774" xr:uid="{DD6AA6A4-1037-4C85-BA49-34720B392320}"/>
    <cellStyle name="Percent 13 2 11" xfId="6629" xr:uid="{9FFCFCBA-2313-4EA2-97B9-1928826D8497}"/>
    <cellStyle name="Percent 13 2 11 2" xfId="20501" xr:uid="{BF3F71CE-83DE-4E24-80BD-DFF96592EE78}"/>
    <cellStyle name="Percent 13 2 12" xfId="8154" xr:uid="{D131E20A-C2F5-40B4-8CF3-F129BDFC28F1}"/>
    <cellStyle name="Percent 13 2 12 2" xfId="22019" xr:uid="{04D5E8AE-D5E7-403D-B362-C3B52C4216C4}"/>
    <cellStyle name="Percent 13 2 13" xfId="11764" xr:uid="{F110673D-0E94-479A-AAF5-01E84F98E680}"/>
    <cellStyle name="Percent 13 2 13 2" xfId="25628" xr:uid="{A0D5A0D2-055F-44F1-A6AD-9594B78F44A8}"/>
    <cellStyle name="Percent 13 2 14" xfId="13509" xr:uid="{A7977316-32F5-422E-AF70-1C6F8427EDE0}"/>
    <cellStyle name="Percent 13 2 14 2" xfId="27373" xr:uid="{8B7297AE-1D83-404E-BE9A-9D09B9CA7EE2}"/>
    <cellStyle name="Percent 13 2 15" xfId="15057" xr:uid="{34A0A60B-4475-43FD-BBD6-11471FD71FAF}"/>
    <cellStyle name="Percent 13 2 2" xfId="1079" xr:uid="{EB7D384C-1282-4753-83D0-18C4448C7B40}"/>
    <cellStyle name="Percent 13 2 2 10" xfId="6725" xr:uid="{3E7B98B0-2C28-4FC2-9E2E-E5A2DA76573C}"/>
    <cellStyle name="Percent 13 2 2 10 2" xfId="20596" xr:uid="{19CE2D25-BFF7-4015-9DF4-4DF434B7B6E2}"/>
    <cellStyle name="Percent 13 2 2 11" xfId="8249" xr:uid="{CD99D77F-CB3F-4520-8CBE-C6A773CA22D9}"/>
    <cellStyle name="Percent 13 2 2 11 2" xfId="22114" xr:uid="{E1635882-6831-476D-A9B5-530B80811A22}"/>
    <cellStyle name="Percent 13 2 2 12" xfId="11859" xr:uid="{190423A8-30C4-400B-9E9B-ADE758BD6879}"/>
    <cellStyle name="Percent 13 2 2 12 2" xfId="25723" xr:uid="{8D49AD78-0F59-48BF-9324-408B860508D4}"/>
    <cellStyle name="Percent 13 2 2 13" xfId="13604" xr:uid="{6F3696FF-E69C-4AF5-B97D-55B2F5C73607}"/>
    <cellStyle name="Percent 13 2 2 13 2" xfId="27468" xr:uid="{9A09D7C2-BA73-4DE3-99EC-EA86822DDEDC}"/>
    <cellStyle name="Percent 13 2 2 14" xfId="15152" xr:uid="{759825BE-0595-49D2-AF27-C11E4A31F108}"/>
    <cellStyle name="Percent 13 2 2 2" xfId="1203" xr:uid="{B4C85B41-E6C9-4F8A-BD98-BEC9C3D958BF}"/>
    <cellStyle name="Percent 13 2 2 2 10" xfId="8373" xr:uid="{A4216D29-C30F-49AC-A664-0D1C0732E7E6}"/>
    <cellStyle name="Percent 13 2 2 2 10 2" xfId="22238" xr:uid="{826FF706-CF0C-41CF-80A0-49C752511FD0}"/>
    <cellStyle name="Percent 13 2 2 2 11" xfId="11983" xr:uid="{BA348BCB-3FC7-4F5F-BB31-C32E2EC9F976}"/>
    <cellStyle name="Percent 13 2 2 2 11 2" xfId="25847" xr:uid="{FE55EA3E-67CC-4B30-B438-6A264CD5EB62}"/>
    <cellStyle name="Percent 13 2 2 2 12" xfId="13728" xr:uid="{FE3501AB-36F9-44E7-8519-47A1DBE4CC6A}"/>
    <cellStyle name="Percent 13 2 2 2 12 2" xfId="27592" xr:uid="{700F1F64-E739-40F9-9FFF-9DB945412591}"/>
    <cellStyle name="Percent 13 2 2 2 13" xfId="15276" xr:uid="{34FB50DB-BD35-4375-A0BA-2BCBF13C8952}"/>
    <cellStyle name="Percent 13 2 2 2 2" xfId="1451" xr:uid="{C6679446-7559-4503-85CE-89457BDCCB8B}"/>
    <cellStyle name="Percent 13 2 2 2 2 10" xfId="12231" xr:uid="{5CC12F03-A0FA-4163-A5FA-DB99151A159B}"/>
    <cellStyle name="Percent 13 2 2 2 2 10 2" xfId="26095" xr:uid="{6C63FF72-5EDB-4C24-B872-15FCD1E9626C}"/>
    <cellStyle name="Percent 13 2 2 2 2 11" xfId="13976" xr:uid="{CE5F9411-9B73-4B8E-A235-B570A00721F8}"/>
    <cellStyle name="Percent 13 2 2 2 2 11 2" xfId="27840" xr:uid="{FDF4E38E-756A-4BA8-AE24-8B41A07CAF3A}"/>
    <cellStyle name="Percent 13 2 2 2 2 12" xfId="15524" xr:uid="{D8AFA5F2-E4F7-4B68-BF5F-EC29D7995C72}"/>
    <cellStyle name="Percent 13 2 2 2 2 2" xfId="1957" xr:uid="{7B82C31E-B8A5-4ADC-99D3-01ED3C31D7E6}"/>
    <cellStyle name="Percent 13 2 2 2 2 2 2" xfId="4679" xr:uid="{F57EDF06-C730-4D6E-9995-5CE6804A4A6E}"/>
    <cellStyle name="Percent 13 2 2 2 2 2 2 2" xfId="10125" xr:uid="{DAD00E49-94A4-40B4-B9F6-FDED35ED8978}"/>
    <cellStyle name="Percent 13 2 2 2 2 2 2 2 2" xfId="23990" xr:uid="{10058F90-7F78-4479-B5AB-CC26C6F92DF9}"/>
    <cellStyle name="Percent 13 2 2 2 2 2 2 3" xfId="18713" xr:uid="{1723DC3D-43F8-4EF7-A6B8-DCF5BDC7E388}"/>
    <cellStyle name="Percent 13 2 2 2 2 2 3" xfId="3669" xr:uid="{A1F7EB2E-5E94-4FE8-BB7A-B200793AB7FD}"/>
    <cellStyle name="Percent 13 2 2 2 2 2 3 2" xfId="17711" xr:uid="{F68B15B1-746B-4C51-B589-5BC50275EFFD}"/>
    <cellStyle name="Percent 13 2 2 2 2 2 4" xfId="7603" xr:uid="{8EA5E5FD-DD2D-48A4-8035-27E2B6C0E991}"/>
    <cellStyle name="Percent 13 2 2 2 2 2 4 2" xfId="21474" xr:uid="{D9402709-EEA0-4D3F-B6BF-9520AB6D0EBC}"/>
    <cellStyle name="Percent 13 2 2 2 2 2 5" xfId="9117" xr:uid="{B64AE285-27AD-45A8-BEBA-75B040F66039}"/>
    <cellStyle name="Percent 13 2 2 2 2 2 5 2" xfId="22982" xr:uid="{9C336EBA-6829-489F-8B9A-1B486A7A9799}"/>
    <cellStyle name="Percent 13 2 2 2 2 2 6" xfId="12737" xr:uid="{0BF973B4-92F3-4309-A8B5-67EBB0A16FCE}"/>
    <cellStyle name="Percent 13 2 2 2 2 2 6 2" xfId="26601" xr:uid="{10E4300F-B806-4E02-839F-C89823D019A1}"/>
    <cellStyle name="Percent 13 2 2 2 2 2 7" xfId="14482" xr:uid="{51C39650-0B6C-485A-B539-0F30A53BDB12}"/>
    <cellStyle name="Percent 13 2 2 2 2 2 7 2" xfId="28346" xr:uid="{E85E7CC7-1E8D-4C9D-9D7B-10D355455E86}"/>
    <cellStyle name="Percent 13 2 2 2 2 2 8" xfId="16030" xr:uid="{B4445734-A40D-44C8-8AC0-49368748E830}"/>
    <cellStyle name="Percent 13 2 2 2 2 3" xfId="2465" xr:uid="{D1EB3BC1-C489-475C-A479-9364A54BFC59}"/>
    <cellStyle name="Percent 13 2 2 2 2 3 2" xfId="4185" xr:uid="{8764DAF3-359D-4797-AD16-2044B79C95CA}"/>
    <cellStyle name="Percent 13 2 2 2 2 3 2 2" xfId="18219" xr:uid="{E1F87535-5ED7-4EF8-AC0B-1090BC5B1171}"/>
    <cellStyle name="Percent 13 2 2 2 2 3 3" xfId="8111" xr:uid="{30AABF5B-B7E5-45A8-B3EF-59B042591E80}"/>
    <cellStyle name="Percent 13 2 2 2 2 3 3 2" xfId="21980" xr:uid="{B5C67A82-11A5-4C83-A7CB-15474EC5E0CA}"/>
    <cellStyle name="Percent 13 2 2 2 2 3 4" xfId="9629" xr:uid="{157D1047-513D-41E1-B206-6DD7A235346C}"/>
    <cellStyle name="Percent 13 2 2 2 2 3 4 2" xfId="23494" xr:uid="{718769FF-FAA7-494A-9EA0-8C4BFC05BDC9}"/>
    <cellStyle name="Percent 13 2 2 2 2 3 5" xfId="13243" xr:uid="{FAD8C326-7DC6-4B60-B900-D3B6FC77FBDB}"/>
    <cellStyle name="Percent 13 2 2 2 2 3 5 2" xfId="27107" xr:uid="{AD26D4A1-F34A-4489-9B38-6E28486CF412}"/>
    <cellStyle name="Percent 13 2 2 2 2 3 6" xfId="14988" xr:uid="{3248B340-F674-4674-9C34-8DD7A532F721}"/>
    <cellStyle name="Percent 13 2 2 2 2 3 6 2" xfId="28852" xr:uid="{442F2A01-A44E-411F-9A3F-C37AC86FDCDB}"/>
    <cellStyle name="Percent 13 2 2 2 2 3 7" xfId="16536" xr:uid="{58631AC1-BBF8-4CE7-9D3D-EEC46A863491}"/>
    <cellStyle name="Percent 13 2 2 2 2 4" xfId="5157" xr:uid="{83CBEEA2-65CC-4A69-B0EC-FC584C6806D6}"/>
    <cellStyle name="Percent 13 2 2 2 2 4 2" xfId="10627" xr:uid="{295613C0-39D7-47EC-9A21-EB39616C1402}"/>
    <cellStyle name="Percent 13 2 2 2 2 4 2 2" xfId="24492" xr:uid="{E564022E-B353-46BC-B459-9BE0E6608E6F}"/>
    <cellStyle name="Percent 13 2 2 2 2 4 3" xfId="19191" xr:uid="{C58B0B1D-CB63-4F27-A062-473B4016DDB9}"/>
    <cellStyle name="Percent 13 2 2 2 2 5" xfId="5655" xr:uid="{2A62F372-4473-4FCA-B6C4-37A9945FD70E}"/>
    <cellStyle name="Percent 13 2 2 2 2 5 2" xfId="11129" xr:uid="{2840E49D-C34D-427D-9096-DA65F564C5B5}"/>
    <cellStyle name="Percent 13 2 2 2 2 5 2 2" xfId="24994" xr:uid="{4EF07A9C-AA95-4560-8220-CADEEC81395D}"/>
    <cellStyle name="Percent 13 2 2 2 2 5 3" xfId="19689" xr:uid="{154EC084-CDBA-4183-B4BF-EA50DFE39E75}"/>
    <cellStyle name="Percent 13 2 2 2 2 6" xfId="6157" xr:uid="{2EE436AA-ED64-47F2-B45E-43747FEF3A59}"/>
    <cellStyle name="Percent 13 2 2 2 2 6 2" xfId="11631" xr:uid="{4FCEC239-0916-4D86-B982-172BE48B61E3}"/>
    <cellStyle name="Percent 13 2 2 2 2 6 2 2" xfId="25496" xr:uid="{3B8BB0DD-4DE3-41E5-874E-F659D782EBD3}"/>
    <cellStyle name="Percent 13 2 2 2 2 6 3" xfId="20191" xr:uid="{32EAF321-B4A5-4AA2-90DC-E16FF05FFD00}"/>
    <cellStyle name="Percent 13 2 2 2 2 7" xfId="3175" xr:uid="{E9ECA73E-604B-44F5-B72F-E74B50438B7B}"/>
    <cellStyle name="Percent 13 2 2 2 2 7 2" xfId="17217" xr:uid="{E0D6595F-1D60-4DD1-95A2-EE3939986AC6}"/>
    <cellStyle name="Percent 13 2 2 2 2 8" xfId="7097" xr:uid="{937971EA-6401-4CC0-9C9F-20C74C7D2472}"/>
    <cellStyle name="Percent 13 2 2 2 2 8 2" xfId="20968" xr:uid="{FD008E45-0414-4903-87AA-B0C5D0C08BF9}"/>
    <cellStyle name="Percent 13 2 2 2 2 9" xfId="8621" xr:uid="{CE998CA0-D398-4836-9F6C-C396F7272CE4}"/>
    <cellStyle name="Percent 13 2 2 2 2 9 2" xfId="22486" xr:uid="{FE62C50E-5638-450E-AC37-B76BE9B6443F}"/>
    <cellStyle name="Percent 13 2 2 2 3" xfId="1709" xr:uid="{847ECFF5-7890-412C-A24B-67F856B48048}"/>
    <cellStyle name="Percent 13 2 2 2 3 2" xfId="4431" xr:uid="{5167265F-35CA-4F21-9327-3637591701BD}"/>
    <cellStyle name="Percent 13 2 2 2 3 2 2" xfId="9877" xr:uid="{3374D439-F707-4761-A981-64289684BE52}"/>
    <cellStyle name="Percent 13 2 2 2 3 2 2 2" xfId="23742" xr:uid="{ABC688EB-87EB-4516-B273-3881B274A17C}"/>
    <cellStyle name="Percent 13 2 2 2 3 2 3" xfId="18465" xr:uid="{D0F54CCB-DAC6-4D6C-B6E1-D7C3CC517FC8}"/>
    <cellStyle name="Percent 13 2 2 2 3 3" xfId="3421" xr:uid="{8D585FA3-8349-4FDF-998C-BFF385E883DF}"/>
    <cellStyle name="Percent 13 2 2 2 3 3 2" xfId="17463" xr:uid="{2410DBA8-CD9C-4FEA-BE22-E52A4F6C350B}"/>
    <cellStyle name="Percent 13 2 2 2 3 4" xfId="7355" xr:uid="{6A314379-5928-418C-9562-75C109446EBB}"/>
    <cellStyle name="Percent 13 2 2 2 3 4 2" xfId="21226" xr:uid="{EFFEF553-594D-4E14-9C98-15C1C04E7CFB}"/>
    <cellStyle name="Percent 13 2 2 2 3 5" xfId="8869" xr:uid="{7B954F3F-43F0-42B9-B128-31AD8DF7D1D7}"/>
    <cellStyle name="Percent 13 2 2 2 3 5 2" xfId="22734" xr:uid="{B679DE85-26E6-47A8-854B-F7FF51E47382}"/>
    <cellStyle name="Percent 13 2 2 2 3 6" xfId="12489" xr:uid="{FF662366-95D3-4E27-8BCD-0E357D1F44A8}"/>
    <cellStyle name="Percent 13 2 2 2 3 6 2" xfId="26353" xr:uid="{182E765C-821C-4AA7-BC36-80F056F02123}"/>
    <cellStyle name="Percent 13 2 2 2 3 7" xfId="14234" xr:uid="{19D498B0-6FB9-4A63-AE10-1EB7EA2CA227}"/>
    <cellStyle name="Percent 13 2 2 2 3 7 2" xfId="28098" xr:uid="{ADB06630-1327-4E63-9223-E8698E9C5ECC}"/>
    <cellStyle name="Percent 13 2 2 2 3 8" xfId="15782" xr:uid="{BA530A50-82DB-4570-8223-AC36C31547E1}"/>
    <cellStyle name="Percent 13 2 2 2 4" xfId="2217" xr:uid="{F5754164-020C-4116-9292-1E76C10894F8}"/>
    <cellStyle name="Percent 13 2 2 2 4 2" xfId="3937" xr:uid="{C28AD337-0BC3-4AD4-B78B-C1C5DB6EE2F9}"/>
    <cellStyle name="Percent 13 2 2 2 4 2 2" xfId="17971" xr:uid="{7F2DCF32-A374-4738-9767-BAF1E3315046}"/>
    <cellStyle name="Percent 13 2 2 2 4 3" xfId="7863" xr:uid="{8C098E11-7A53-4ACF-A8AA-594745950F35}"/>
    <cellStyle name="Percent 13 2 2 2 4 3 2" xfId="21732" xr:uid="{400C94F2-B952-4126-AE03-66D95AD0695E}"/>
    <cellStyle name="Percent 13 2 2 2 4 4" xfId="9381" xr:uid="{3C6A62ED-7612-49C4-BD37-E1D6019FEB78}"/>
    <cellStyle name="Percent 13 2 2 2 4 4 2" xfId="23246" xr:uid="{FADAA798-87F2-435D-BD1F-9CA24DCEBFB2}"/>
    <cellStyle name="Percent 13 2 2 2 4 5" xfId="12995" xr:uid="{40B4991A-DE8C-45CB-A169-3B610593E887}"/>
    <cellStyle name="Percent 13 2 2 2 4 5 2" xfId="26859" xr:uid="{3761C187-6C26-4172-BFBE-66E7A8B7E156}"/>
    <cellStyle name="Percent 13 2 2 2 4 6" xfId="14740" xr:uid="{A9660F6D-8E54-44C9-84CB-8B91B5F854DC}"/>
    <cellStyle name="Percent 13 2 2 2 4 6 2" xfId="28604" xr:uid="{0AFE4BBF-D532-4A08-8C65-7A8D272EE638}"/>
    <cellStyle name="Percent 13 2 2 2 4 7" xfId="16288" xr:uid="{991A4247-56B2-441F-BA54-5F87F9115938}"/>
    <cellStyle name="Percent 13 2 2 2 5" xfId="4917" xr:uid="{1826EB39-01AE-4E7B-B2DE-CCE173606094}"/>
    <cellStyle name="Percent 13 2 2 2 5 2" xfId="10379" xr:uid="{295E5047-9839-4075-98CB-0B8ECED718DF}"/>
    <cellStyle name="Percent 13 2 2 2 5 2 2" xfId="24244" xr:uid="{DA81044F-D912-49DB-B6B0-D92C81406097}"/>
    <cellStyle name="Percent 13 2 2 2 5 3" xfId="18951" xr:uid="{B11BC190-ED5B-4F62-999B-5F92BF1B8C8D}"/>
    <cellStyle name="Percent 13 2 2 2 6" xfId="5407" xr:uid="{B06C1C37-8AD0-4AEC-ABA3-C0FB271590E8}"/>
    <cellStyle name="Percent 13 2 2 2 6 2" xfId="10881" xr:uid="{411C0EE5-1180-439A-B137-D0DB25E94283}"/>
    <cellStyle name="Percent 13 2 2 2 6 2 2" xfId="24746" xr:uid="{B0647998-F941-43C9-9615-D8556236C79C}"/>
    <cellStyle name="Percent 13 2 2 2 6 3" xfId="19441" xr:uid="{BDB28BCD-63C6-42C6-ABC6-B837C9EEA074}"/>
    <cellStyle name="Percent 13 2 2 2 7" xfId="5909" xr:uid="{DB6121DE-65FE-4144-9C24-B4B6A6FCE697}"/>
    <cellStyle name="Percent 13 2 2 2 7 2" xfId="11383" xr:uid="{C63103F6-BB31-48D5-8BFE-734766742B64}"/>
    <cellStyle name="Percent 13 2 2 2 7 2 2" xfId="25248" xr:uid="{D207282F-86E7-4279-A462-F505330A1081}"/>
    <cellStyle name="Percent 13 2 2 2 7 3" xfId="19943" xr:uid="{6764405E-6860-445F-9F5A-6BB9B5BEAD17}"/>
    <cellStyle name="Percent 13 2 2 2 8" xfId="2933" xr:uid="{48CDE7B2-1B10-43F1-AFA5-29CA9812CC96}"/>
    <cellStyle name="Percent 13 2 2 2 8 2" xfId="16975" xr:uid="{6B3FD043-8E82-43B9-A9A1-25777712C49B}"/>
    <cellStyle name="Percent 13 2 2 2 9" xfId="6849" xr:uid="{DE309C03-901B-4E15-9901-613A58AE1820}"/>
    <cellStyle name="Percent 13 2 2 2 9 2" xfId="20720" xr:uid="{F186D2DD-42C3-4631-A3F4-8D96BD8DDD65}"/>
    <cellStyle name="Percent 13 2 2 3" xfId="1327" xr:uid="{14C65645-800E-43FD-A11E-E0DD608160AA}"/>
    <cellStyle name="Percent 13 2 2 3 10" xfId="12107" xr:uid="{B7D8F548-80A1-40C0-B52F-EF04C9EF5BC9}"/>
    <cellStyle name="Percent 13 2 2 3 10 2" xfId="25971" xr:uid="{9C70EA75-DB93-458A-ADE3-183348F6DE88}"/>
    <cellStyle name="Percent 13 2 2 3 11" xfId="13852" xr:uid="{A2B3C41A-2FBE-43EF-8920-7F9C6CFD5D41}"/>
    <cellStyle name="Percent 13 2 2 3 11 2" xfId="27716" xr:uid="{84D1FB3B-3438-4095-B08C-1D2C6536F4E9}"/>
    <cellStyle name="Percent 13 2 2 3 12" xfId="15400" xr:uid="{831130AA-29ED-4EBA-9981-5D1CEA254F95}"/>
    <cellStyle name="Percent 13 2 2 3 2" xfId="1833" xr:uid="{13353127-6676-4F48-83D0-506688F08BCF}"/>
    <cellStyle name="Percent 13 2 2 3 2 2" xfId="4555" xr:uid="{ACDC0E4C-C59A-46CF-9E0C-CBAED858982C}"/>
    <cellStyle name="Percent 13 2 2 3 2 2 2" xfId="10001" xr:uid="{73994C30-951C-4E8C-A854-77B3B2D6FADC}"/>
    <cellStyle name="Percent 13 2 2 3 2 2 2 2" xfId="23866" xr:uid="{4F3002D4-6405-4AE8-B74A-F877FECADE2D}"/>
    <cellStyle name="Percent 13 2 2 3 2 2 3" xfId="18589" xr:uid="{98183F4D-77DA-4A78-977B-6EDEFCBC4020}"/>
    <cellStyle name="Percent 13 2 2 3 2 3" xfId="3545" xr:uid="{0ECD0D0E-6E70-4C46-B8FC-4E985C063291}"/>
    <cellStyle name="Percent 13 2 2 3 2 3 2" xfId="17587" xr:uid="{16757EA4-BB02-4F80-BBE4-04D804838CA7}"/>
    <cellStyle name="Percent 13 2 2 3 2 4" xfId="7479" xr:uid="{CC14F244-108C-4AC3-B18F-B750D58632D9}"/>
    <cellStyle name="Percent 13 2 2 3 2 4 2" xfId="21350" xr:uid="{AC712488-CED9-481E-AD5D-42FCB5BF793D}"/>
    <cellStyle name="Percent 13 2 2 3 2 5" xfId="8993" xr:uid="{94EBE845-3D90-41F4-9BFA-2AE978DE6A73}"/>
    <cellStyle name="Percent 13 2 2 3 2 5 2" xfId="22858" xr:uid="{679380DC-D785-4508-A7AD-33DB46BE6136}"/>
    <cellStyle name="Percent 13 2 2 3 2 6" xfId="12613" xr:uid="{FB9A613F-43EE-47A0-8AFA-680F1CAF2C04}"/>
    <cellStyle name="Percent 13 2 2 3 2 6 2" xfId="26477" xr:uid="{F165F451-4762-4B7E-B2E7-1B015C36252C}"/>
    <cellStyle name="Percent 13 2 2 3 2 7" xfId="14358" xr:uid="{0F32F83C-250E-4B42-9BCB-D35EFC7FEFF2}"/>
    <cellStyle name="Percent 13 2 2 3 2 7 2" xfId="28222" xr:uid="{C2E9ACC9-80C9-4FB6-9B2D-9EEFC288E0B5}"/>
    <cellStyle name="Percent 13 2 2 3 2 8" xfId="15906" xr:uid="{87B3503F-F1B2-4102-B544-FD20A12F4474}"/>
    <cellStyle name="Percent 13 2 2 3 3" xfId="2341" xr:uid="{50B8B51D-851A-4B96-803B-83B124F9A95F}"/>
    <cellStyle name="Percent 13 2 2 3 3 2" xfId="4061" xr:uid="{F88CBCC0-3AAD-42F3-8FCB-7270529891CC}"/>
    <cellStyle name="Percent 13 2 2 3 3 2 2" xfId="18095" xr:uid="{DD2CF365-2AC8-4142-80B5-2D97A38122CC}"/>
    <cellStyle name="Percent 13 2 2 3 3 3" xfId="7987" xr:uid="{08BF58AB-1717-4F6E-983F-0D5C80B5F6AD}"/>
    <cellStyle name="Percent 13 2 2 3 3 3 2" xfId="21856" xr:uid="{0543097C-C5C4-4774-8ECD-8B937EBB68FF}"/>
    <cellStyle name="Percent 13 2 2 3 3 4" xfId="9505" xr:uid="{33D38D92-8E98-4A0A-AA08-C8A99C614393}"/>
    <cellStyle name="Percent 13 2 2 3 3 4 2" xfId="23370" xr:uid="{7C136D74-739C-45AA-9D17-E50FDE18736C}"/>
    <cellStyle name="Percent 13 2 2 3 3 5" xfId="13119" xr:uid="{BAB1E9D8-0780-41D5-A168-F101E30B7A2B}"/>
    <cellStyle name="Percent 13 2 2 3 3 5 2" xfId="26983" xr:uid="{2A109B63-9E90-4929-BEAE-AEF57F4841E1}"/>
    <cellStyle name="Percent 13 2 2 3 3 6" xfId="14864" xr:uid="{77DC667F-363C-48FD-9993-E128030EA781}"/>
    <cellStyle name="Percent 13 2 2 3 3 6 2" xfId="28728" xr:uid="{3CE452A7-6410-4046-AF09-1172DDA21E92}"/>
    <cellStyle name="Percent 13 2 2 3 3 7" xfId="16412" xr:uid="{14C27FA7-290E-4AF3-892A-3E3B985E3223}"/>
    <cellStyle name="Percent 13 2 2 3 4" xfId="5033" xr:uid="{979F0737-B3A7-4B48-BD2E-5E25D6B1BAB3}"/>
    <cellStyle name="Percent 13 2 2 3 4 2" xfId="10503" xr:uid="{27C8AA0D-69CC-4747-B877-40F3DB0737D6}"/>
    <cellStyle name="Percent 13 2 2 3 4 2 2" xfId="24368" xr:uid="{18A582FF-11EB-4C59-83A6-CBC75BB06F7D}"/>
    <cellStyle name="Percent 13 2 2 3 4 3" xfId="19067" xr:uid="{CF81D801-B55C-4807-947A-73513BB67C6D}"/>
    <cellStyle name="Percent 13 2 2 3 5" xfId="5531" xr:uid="{EA9DE1B0-B20C-472D-88F4-08DFC69227C5}"/>
    <cellStyle name="Percent 13 2 2 3 5 2" xfId="11005" xr:uid="{F4163855-1EFC-4905-B991-545FAB15D2AB}"/>
    <cellStyle name="Percent 13 2 2 3 5 2 2" xfId="24870" xr:uid="{88946A0F-F4DD-4312-AE2B-3B5373E00D56}"/>
    <cellStyle name="Percent 13 2 2 3 5 3" xfId="19565" xr:uid="{FFDE03A5-B6E9-456D-8B8B-8E9AA916A0A0}"/>
    <cellStyle name="Percent 13 2 2 3 6" xfId="6033" xr:uid="{DFADB8D0-737B-4EC1-B219-BB91DE701AE1}"/>
    <cellStyle name="Percent 13 2 2 3 6 2" xfId="11507" xr:uid="{24D4C347-DB84-403B-B677-46B287E7567A}"/>
    <cellStyle name="Percent 13 2 2 3 6 2 2" xfId="25372" xr:uid="{A4947482-18A8-4121-8857-A06CB2C9C799}"/>
    <cellStyle name="Percent 13 2 2 3 6 3" xfId="20067" xr:uid="{1F9ABCC0-00C6-4DCD-9626-5D54D683484A}"/>
    <cellStyle name="Percent 13 2 2 3 7" xfId="3051" xr:uid="{C5FF6049-89DB-4ABE-B5B7-39D82CA5D4F5}"/>
    <cellStyle name="Percent 13 2 2 3 7 2" xfId="17093" xr:uid="{488A65C6-C270-4C19-A617-23E6ABCF2658}"/>
    <cellStyle name="Percent 13 2 2 3 8" xfId="6973" xr:uid="{34A089D2-6134-45A2-872C-D61EE5FBDD08}"/>
    <cellStyle name="Percent 13 2 2 3 8 2" xfId="20844" xr:uid="{5F879FD6-386F-428D-B85E-CFF1B191625B}"/>
    <cellStyle name="Percent 13 2 2 3 9" xfId="8497" xr:uid="{F72EC9AF-9736-42E9-8EBC-123FDBC35FB3}"/>
    <cellStyle name="Percent 13 2 2 3 9 2" xfId="22362" xr:uid="{E4D60A5D-A503-4B12-A58D-26D6DCF1A915}"/>
    <cellStyle name="Percent 13 2 2 4" xfId="1585" xr:uid="{DB3FE985-8E0F-4B02-A27D-B78E1E4CBF75}"/>
    <cellStyle name="Percent 13 2 2 4 2" xfId="4307" xr:uid="{6057F929-37CA-4CF7-8CCB-9133BEFCC7F8}"/>
    <cellStyle name="Percent 13 2 2 4 2 2" xfId="9753" xr:uid="{4D3B6E5A-C33B-43BB-BBF8-FB3C4D62CE53}"/>
    <cellStyle name="Percent 13 2 2 4 2 2 2" xfId="23618" xr:uid="{F288650F-2829-412F-A069-4E80736EA611}"/>
    <cellStyle name="Percent 13 2 2 4 2 3" xfId="18341" xr:uid="{655C36E7-AB19-4A13-A167-5173F53F35F6}"/>
    <cellStyle name="Percent 13 2 2 4 3" xfId="3297" xr:uid="{CC92433E-55DD-443B-A824-C9D20406BA2B}"/>
    <cellStyle name="Percent 13 2 2 4 3 2" xfId="17339" xr:uid="{B9578CBD-671C-4D10-A458-DF33EDA0BAC7}"/>
    <cellStyle name="Percent 13 2 2 4 4" xfId="7231" xr:uid="{1A5BB368-5EA3-42E0-940D-236275B4428E}"/>
    <cellStyle name="Percent 13 2 2 4 4 2" xfId="21102" xr:uid="{2E7EBE19-2449-4E68-BE12-2DBB052DBFCD}"/>
    <cellStyle name="Percent 13 2 2 4 5" xfId="8745" xr:uid="{62C432E9-3172-40B1-904C-10BB65788FF7}"/>
    <cellStyle name="Percent 13 2 2 4 5 2" xfId="22610" xr:uid="{C1181B0D-542C-4D72-A669-EC709E610800}"/>
    <cellStyle name="Percent 13 2 2 4 6" xfId="12365" xr:uid="{BE829ECA-5ABC-40CB-9017-B627D1077E4F}"/>
    <cellStyle name="Percent 13 2 2 4 6 2" xfId="26229" xr:uid="{DE927405-F4EE-4BAA-AAB7-625B4BD781E2}"/>
    <cellStyle name="Percent 13 2 2 4 7" xfId="14110" xr:uid="{B96C8E53-FB7B-401B-908E-9FD5F1288549}"/>
    <cellStyle name="Percent 13 2 2 4 7 2" xfId="27974" xr:uid="{30E31EEE-799D-400E-AB18-DC6A930EB459}"/>
    <cellStyle name="Percent 13 2 2 4 8" xfId="15658" xr:uid="{776EF40D-BD3A-43BF-8B47-54B47471D595}"/>
    <cellStyle name="Percent 13 2 2 5" xfId="2093" xr:uid="{35FA0499-D35A-42B9-8BCB-F521749B7D34}"/>
    <cellStyle name="Percent 13 2 2 5 2" xfId="3813" xr:uid="{C332CAD1-89A6-441C-AC15-1F5F6F8869D1}"/>
    <cellStyle name="Percent 13 2 2 5 2 2" xfId="17847" xr:uid="{BA22CCDA-A49E-449B-8936-C796F0FB65F4}"/>
    <cellStyle name="Percent 13 2 2 5 3" xfId="7739" xr:uid="{16D3ED0B-B8EB-4B66-8510-7AD8213C46A9}"/>
    <cellStyle name="Percent 13 2 2 5 3 2" xfId="21608" xr:uid="{A089BBB7-0901-4AE4-8FF6-5BC8C3BF1554}"/>
    <cellStyle name="Percent 13 2 2 5 4" xfId="9257" xr:uid="{B1EDC1B8-5C9D-4481-8F63-C3AF4F5E9997}"/>
    <cellStyle name="Percent 13 2 2 5 4 2" xfId="23122" xr:uid="{55167496-ADBA-42B6-89FD-D00C10E1D639}"/>
    <cellStyle name="Percent 13 2 2 5 5" xfId="12871" xr:uid="{68F4D4BD-7E8E-4923-9E5C-B3C41C7017EC}"/>
    <cellStyle name="Percent 13 2 2 5 5 2" xfId="26735" xr:uid="{64161123-29A8-4D46-9286-97948FE94C76}"/>
    <cellStyle name="Percent 13 2 2 5 6" xfId="14616" xr:uid="{FBE8DBE9-6A70-4902-8110-21D37E31D584}"/>
    <cellStyle name="Percent 13 2 2 5 6 2" xfId="28480" xr:uid="{09868B4D-EF9D-43BD-AF51-2CBB02B2C834}"/>
    <cellStyle name="Percent 13 2 2 5 7" xfId="16164" xr:uid="{C1BDED9F-EF4D-4DE5-B085-51BD4595EBA5}"/>
    <cellStyle name="Percent 13 2 2 6" xfId="4801" xr:uid="{561D38E6-B750-4C91-B2D7-0263A6D4290B}"/>
    <cellStyle name="Percent 13 2 2 6 2" xfId="10255" xr:uid="{CEC28602-93F7-45CC-973B-5DE412D15AD5}"/>
    <cellStyle name="Percent 13 2 2 6 2 2" xfId="24120" xr:uid="{58E95A2C-BE64-4365-BFEE-85ACD216F9FF}"/>
    <cellStyle name="Percent 13 2 2 6 3" xfId="18835" xr:uid="{4FD4DE2C-AF66-420D-8FA9-1E2C30D05789}"/>
    <cellStyle name="Percent 13 2 2 7" xfId="5283" xr:uid="{F949D4A2-19C1-41BA-B600-DB4B47A6F46F}"/>
    <cellStyle name="Percent 13 2 2 7 2" xfId="10757" xr:uid="{6F5017A2-ACEC-427F-AEB0-77D53E68110B}"/>
    <cellStyle name="Percent 13 2 2 7 2 2" xfId="24622" xr:uid="{95C49F08-D312-432D-B8CE-4C3F1E898F91}"/>
    <cellStyle name="Percent 13 2 2 7 3" xfId="19317" xr:uid="{11AF6900-211B-4BE2-AAAE-267E020B41AA}"/>
    <cellStyle name="Percent 13 2 2 8" xfId="5785" xr:uid="{835C3F41-59E2-432B-B13E-10C17AAC115A}"/>
    <cellStyle name="Percent 13 2 2 8 2" xfId="11259" xr:uid="{B55465A0-8907-4697-85DC-A4DB03223952}"/>
    <cellStyle name="Percent 13 2 2 8 2 2" xfId="25124" xr:uid="{9E5401B4-F781-4611-A84B-80212893A713}"/>
    <cellStyle name="Percent 13 2 2 8 3" xfId="19819" xr:uid="{EB0E4497-FED9-4C95-BC96-E79F13881790}"/>
    <cellStyle name="Percent 13 2 2 9" xfId="2817" xr:uid="{020C3AE1-6F66-4E0D-9CD9-11EAFC2308F7}"/>
    <cellStyle name="Percent 13 2 2 9 2" xfId="16859" xr:uid="{0B4EBA80-6D49-448E-A811-3766730B3196}"/>
    <cellStyle name="Percent 13 2 3" xfId="1108" xr:uid="{A671A623-21EC-4D12-8E3E-E9BF1D9621E5}"/>
    <cellStyle name="Percent 13 2 3 10" xfId="8278" xr:uid="{A85D3673-BEA7-4844-A6EA-D9A8703A5637}"/>
    <cellStyle name="Percent 13 2 3 10 2" xfId="22143" xr:uid="{5E21EB63-ABC0-4AB9-9196-6EDB65CFCBD2}"/>
    <cellStyle name="Percent 13 2 3 11" xfId="11888" xr:uid="{D8146CF2-AA0B-421D-B211-3E2586163717}"/>
    <cellStyle name="Percent 13 2 3 11 2" xfId="25752" xr:uid="{A449D388-760B-4B91-973B-62D768A62BFD}"/>
    <cellStyle name="Percent 13 2 3 12" xfId="13633" xr:uid="{F0FDCD2D-5231-4619-B93D-6C0E8E323EC6}"/>
    <cellStyle name="Percent 13 2 3 12 2" xfId="27497" xr:uid="{77CCD6AE-4557-4606-AA27-2142800E2DAC}"/>
    <cellStyle name="Percent 13 2 3 13" xfId="15181" xr:uid="{989616E4-EB3D-47A7-9AEA-E7B8FC48CA61}"/>
    <cellStyle name="Percent 13 2 3 2" xfId="1356" xr:uid="{4E88FD5C-0D2A-48C0-BAC9-FD18937E0BF1}"/>
    <cellStyle name="Percent 13 2 3 2 10" xfId="12136" xr:uid="{3E9635FB-2109-4076-BFA6-21D457CFDEED}"/>
    <cellStyle name="Percent 13 2 3 2 10 2" xfId="26000" xr:uid="{E051A327-7590-4A3F-8E10-D6464BE7BA42}"/>
    <cellStyle name="Percent 13 2 3 2 11" xfId="13881" xr:uid="{FD7ED2F4-2085-44E3-9BA0-9921A9C2D762}"/>
    <cellStyle name="Percent 13 2 3 2 11 2" xfId="27745" xr:uid="{4DA137C6-3538-4254-8DA0-05A3D34E2966}"/>
    <cellStyle name="Percent 13 2 3 2 12" xfId="15429" xr:uid="{828F4154-D52A-4E1D-876A-DE3F054BFCFF}"/>
    <cellStyle name="Percent 13 2 3 2 2" xfId="1862" xr:uid="{8AEDA650-2E08-4C0F-9A60-CDFA3462FC7B}"/>
    <cellStyle name="Percent 13 2 3 2 2 2" xfId="4584" xr:uid="{2D202D48-9A42-4B84-992D-F4A7E04E38EC}"/>
    <cellStyle name="Percent 13 2 3 2 2 2 2" xfId="10030" xr:uid="{CF0E48A6-BCEC-4B41-AF37-E0AF0D418C40}"/>
    <cellStyle name="Percent 13 2 3 2 2 2 2 2" xfId="23895" xr:uid="{4279F2FF-A413-4F3A-8A41-003010019D29}"/>
    <cellStyle name="Percent 13 2 3 2 2 2 3" xfId="18618" xr:uid="{154BD0CF-06B2-48F6-94F6-7260E0F624E1}"/>
    <cellStyle name="Percent 13 2 3 2 2 3" xfId="3574" xr:uid="{2129BE7A-9F3B-4F2F-9CE9-588E89BEECFF}"/>
    <cellStyle name="Percent 13 2 3 2 2 3 2" xfId="17616" xr:uid="{E2ABB04D-5C94-4A3C-8704-BDF4A60F793B}"/>
    <cellStyle name="Percent 13 2 3 2 2 4" xfId="7508" xr:uid="{170047FD-F0DD-4497-8110-1BB42FEA2111}"/>
    <cellStyle name="Percent 13 2 3 2 2 4 2" xfId="21379" xr:uid="{A87A17E3-4D20-4A1A-A142-DF333E74F532}"/>
    <cellStyle name="Percent 13 2 3 2 2 5" xfId="9022" xr:uid="{999B0CC1-8B6B-4EC5-ACD8-D02D741A0DFB}"/>
    <cellStyle name="Percent 13 2 3 2 2 5 2" xfId="22887" xr:uid="{BC1A5852-D14C-44DE-B4AA-76A606EDF497}"/>
    <cellStyle name="Percent 13 2 3 2 2 6" xfId="12642" xr:uid="{FE481B5E-1571-426E-9CF8-A26FF84DC218}"/>
    <cellStyle name="Percent 13 2 3 2 2 6 2" xfId="26506" xr:uid="{76E6EA15-4A46-471D-8E85-4E1A72C662B1}"/>
    <cellStyle name="Percent 13 2 3 2 2 7" xfId="14387" xr:uid="{322ADA1F-ADBE-464C-87EE-7F686F8E2BF0}"/>
    <cellStyle name="Percent 13 2 3 2 2 7 2" xfId="28251" xr:uid="{869C06AE-8924-4120-9787-4CEF3F57D026}"/>
    <cellStyle name="Percent 13 2 3 2 2 8" xfId="15935" xr:uid="{E9E3E1CA-B12C-42D6-8249-F1EEB81CBB78}"/>
    <cellStyle name="Percent 13 2 3 2 3" xfId="2370" xr:uid="{D937C02E-379C-416B-A874-49B438A522F5}"/>
    <cellStyle name="Percent 13 2 3 2 3 2" xfId="4090" xr:uid="{7FA0A817-D55A-4DEF-A933-E3FF367BA166}"/>
    <cellStyle name="Percent 13 2 3 2 3 2 2" xfId="18124" xr:uid="{95C41E2C-64FE-47A6-A0F1-FE733B649428}"/>
    <cellStyle name="Percent 13 2 3 2 3 3" xfId="8016" xr:uid="{0A3A5FEB-44F6-4CCE-9A88-CD1C13F0C79B}"/>
    <cellStyle name="Percent 13 2 3 2 3 3 2" xfId="21885" xr:uid="{1A405D06-950F-4305-B5E9-02AA61DCF0C8}"/>
    <cellStyle name="Percent 13 2 3 2 3 4" xfId="9534" xr:uid="{DD72D4CF-6988-47D6-B27E-B4AE323CEE93}"/>
    <cellStyle name="Percent 13 2 3 2 3 4 2" xfId="23399" xr:uid="{198CDFCD-B00F-4056-B321-CE07454134C1}"/>
    <cellStyle name="Percent 13 2 3 2 3 5" xfId="13148" xr:uid="{E10FEB28-0043-4636-ABFA-A404747C9DF9}"/>
    <cellStyle name="Percent 13 2 3 2 3 5 2" xfId="27012" xr:uid="{FE0319D3-52EE-4394-9E1F-AB2F903EFEA2}"/>
    <cellStyle name="Percent 13 2 3 2 3 6" xfId="14893" xr:uid="{4A3CA86A-747C-4228-818B-90C2EB966F79}"/>
    <cellStyle name="Percent 13 2 3 2 3 6 2" xfId="28757" xr:uid="{CAD64519-496E-4F64-9BF0-D5281E0F6B6A}"/>
    <cellStyle name="Percent 13 2 3 2 3 7" xfId="16441" xr:uid="{727AABC8-3D5F-46FC-8340-BF0B24DC2E84}"/>
    <cellStyle name="Percent 13 2 3 2 4" xfId="5062" xr:uid="{B4349C51-D0C7-48B8-B273-9FBC3FD883A5}"/>
    <cellStyle name="Percent 13 2 3 2 4 2" xfId="10532" xr:uid="{195BC570-7E3E-4AA3-891E-6C365D863020}"/>
    <cellStyle name="Percent 13 2 3 2 4 2 2" xfId="24397" xr:uid="{1425141E-EFC4-43F7-B83D-012A0D2E68BF}"/>
    <cellStyle name="Percent 13 2 3 2 4 3" xfId="19096" xr:uid="{3920A23A-F1F7-449A-8A94-4DD9B5B038D5}"/>
    <cellStyle name="Percent 13 2 3 2 5" xfId="5560" xr:uid="{84113C6C-CE25-4A29-90C7-09C9F7547E3C}"/>
    <cellStyle name="Percent 13 2 3 2 5 2" xfId="11034" xr:uid="{64688665-4700-43A1-9292-570599D10D5B}"/>
    <cellStyle name="Percent 13 2 3 2 5 2 2" xfId="24899" xr:uid="{13624A10-EC80-4557-ADFE-A52C755E707D}"/>
    <cellStyle name="Percent 13 2 3 2 5 3" xfId="19594" xr:uid="{21E5B015-2A2B-47E9-BB8F-25D27BF3992C}"/>
    <cellStyle name="Percent 13 2 3 2 6" xfId="6062" xr:uid="{1B3886AF-417B-433A-8746-25B72997641D}"/>
    <cellStyle name="Percent 13 2 3 2 6 2" xfId="11536" xr:uid="{D482F987-7CA0-40E1-8B0D-52DEB5042776}"/>
    <cellStyle name="Percent 13 2 3 2 6 2 2" xfId="25401" xr:uid="{DCC62655-4935-4FA3-8152-B73EB2BCC6D7}"/>
    <cellStyle name="Percent 13 2 3 2 6 3" xfId="20096" xr:uid="{A8746B24-8FA7-44E3-8E93-16D2AE812E15}"/>
    <cellStyle name="Percent 13 2 3 2 7" xfId="3080" xr:uid="{4E2B365D-C3CE-402E-9CF7-25B0D38516E3}"/>
    <cellStyle name="Percent 13 2 3 2 7 2" xfId="17122" xr:uid="{A67E1015-12EB-41A7-A9A2-DFDB4A1BB7C4}"/>
    <cellStyle name="Percent 13 2 3 2 8" xfId="7002" xr:uid="{FE706404-F2AF-4447-9853-7A3F4CC11380}"/>
    <cellStyle name="Percent 13 2 3 2 8 2" xfId="20873" xr:uid="{884BF389-C3A8-425B-BDED-E13788A86977}"/>
    <cellStyle name="Percent 13 2 3 2 9" xfId="8526" xr:uid="{0926CC9C-8564-4C87-AE17-24F5E306B0D5}"/>
    <cellStyle name="Percent 13 2 3 2 9 2" xfId="22391" xr:uid="{2D09BF1C-A3F0-47DC-982C-D9E8CD77B37B}"/>
    <cellStyle name="Percent 13 2 3 3" xfId="1614" xr:uid="{928F0713-3E19-4B77-A857-0EC417F0F8F5}"/>
    <cellStyle name="Percent 13 2 3 3 2" xfId="4336" xr:uid="{66D444CE-ADF2-4773-9E91-948D69223152}"/>
    <cellStyle name="Percent 13 2 3 3 2 2" xfId="9782" xr:uid="{EFF1276D-C281-4D7A-BE48-8AC6776AAD54}"/>
    <cellStyle name="Percent 13 2 3 3 2 2 2" xfId="23647" xr:uid="{5A5457C0-4BC9-4157-A74A-ACB702008C09}"/>
    <cellStyle name="Percent 13 2 3 3 2 3" xfId="18370" xr:uid="{BDFA7DD0-AD72-44D2-944F-B65CB195BC45}"/>
    <cellStyle name="Percent 13 2 3 3 3" xfId="3326" xr:uid="{72D1DA56-7DFF-4147-8F8C-0813C2FC7F15}"/>
    <cellStyle name="Percent 13 2 3 3 3 2" xfId="17368" xr:uid="{150D2788-33B0-471D-A04F-2CBA4A83079B}"/>
    <cellStyle name="Percent 13 2 3 3 4" xfId="7260" xr:uid="{E3B6CA2B-17B2-4B1F-8B9D-ED49705F5330}"/>
    <cellStyle name="Percent 13 2 3 3 4 2" xfId="21131" xr:uid="{5BCDF53A-0A3B-4BCB-8501-0B41545AF533}"/>
    <cellStyle name="Percent 13 2 3 3 5" xfId="8774" xr:uid="{031693F3-B9EB-4363-A387-9367BE279F6B}"/>
    <cellStyle name="Percent 13 2 3 3 5 2" xfId="22639" xr:uid="{5E538AC8-4DEB-4E3A-BCE7-4EA527A099B7}"/>
    <cellStyle name="Percent 13 2 3 3 6" xfId="12394" xr:uid="{49F85F7A-3F16-4247-8499-243131059A09}"/>
    <cellStyle name="Percent 13 2 3 3 6 2" xfId="26258" xr:uid="{2DE2D3E5-F236-4A16-B8A2-38F1E7741580}"/>
    <cellStyle name="Percent 13 2 3 3 7" xfId="14139" xr:uid="{1BFB57A7-E8F2-46FE-9C39-74107D272874}"/>
    <cellStyle name="Percent 13 2 3 3 7 2" xfId="28003" xr:uid="{C5690C3E-A7A6-4471-86F0-B8660022B1E4}"/>
    <cellStyle name="Percent 13 2 3 3 8" xfId="15687" xr:uid="{2B889F1D-36AA-4C19-B268-2E6A7967DB16}"/>
    <cellStyle name="Percent 13 2 3 4" xfId="2122" xr:uid="{AD28B00A-C47E-448E-8298-DA22DDB03689}"/>
    <cellStyle name="Percent 13 2 3 4 2" xfId="3842" xr:uid="{EFC48BBB-BB1B-4F23-9E1C-CDA2250D955F}"/>
    <cellStyle name="Percent 13 2 3 4 2 2" xfId="17876" xr:uid="{8B3D1C20-8C66-43C4-ABE2-7E415FD16E3D}"/>
    <cellStyle name="Percent 13 2 3 4 3" xfId="7768" xr:uid="{6817B207-2E78-4E1D-BF0E-1E3EB4FC56E6}"/>
    <cellStyle name="Percent 13 2 3 4 3 2" xfId="21637" xr:uid="{860012BF-DAE5-4AAF-97CE-F9D3E9217E99}"/>
    <cellStyle name="Percent 13 2 3 4 4" xfId="9286" xr:uid="{8CE67763-23EC-4679-B3DF-C333497FA932}"/>
    <cellStyle name="Percent 13 2 3 4 4 2" xfId="23151" xr:uid="{84C6B91E-8732-4696-AC90-0E8724C0BCA5}"/>
    <cellStyle name="Percent 13 2 3 4 5" xfId="12900" xr:uid="{CF7442D8-5ECC-41F6-A77D-FAFE2F5563CF}"/>
    <cellStyle name="Percent 13 2 3 4 5 2" xfId="26764" xr:uid="{7652076C-EFDB-4243-B01D-3D579A802567}"/>
    <cellStyle name="Percent 13 2 3 4 6" xfId="14645" xr:uid="{31716182-7C06-421D-88B5-1EB712FC1DAA}"/>
    <cellStyle name="Percent 13 2 3 4 6 2" xfId="28509" xr:uid="{2FEF1DCB-12AE-4148-B8F1-0FCB9B34614A}"/>
    <cellStyle name="Percent 13 2 3 4 7" xfId="16193" xr:uid="{9D296FCD-A43C-460C-BA82-1179A4F51142}"/>
    <cellStyle name="Percent 13 2 3 5" xfId="4828" xr:uid="{49944047-1C50-4593-B674-21FDD6EE8A5E}"/>
    <cellStyle name="Percent 13 2 3 5 2" xfId="10284" xr:uid="{1C25F556-66E9-4313-9900-6A622D8BD943}"/>
    <cellStyle name="Percent 13 2 3 5 2 2" xfId="24149" xr:uid="{F58A0A65-2033-4BD6-9D66-5806F9EEF0F9}"/>
    <cellStyle name="Percent 13 2 3 5 3" xfId="18862" xr:uid="{E6D7AA5B-A6C4-4653-A3B3-3F1ED84DCA22}"/>
    <cellStyle name="Percent 13 2 3 6" xfId="5312" xr:uid="{FCF892F3-9CD4-458D-978C-AEBF56DAAC2C}"/>
    <cellStyle name="Percent 13 2 3 6 2" xfId="10786" xr:uid="{17A2F876-DFB3-4DA5-A06E-C63CB14CBEA6}"/>
    <cellStyle name="Percent 13 2 3 6 2 2" xfId="24651" xr:uid="{DD2328C6-28FA-446C-8087-D059A09D820D}"/>
    <cellStyle name="Percent 13 2 3 6 3" xfId="19346" xr:uid="{EF32CEDB-1651-4A34-96D0-4C44B7228914}"/>
    <cellStyle name="Percent 13 2 3 7" xfId="5814" xr:uid="{4A0E02EB-8D0B-402C-99E4-3C3E5C829994}"/>
    <cellStyle name="Percent 13 2 3 7 2" xfId="11288" xr:uid="{641FF79F-FEAB-42D9-9E2D-9E7782EE0F2E}"/>
    <cellStyle name="Percent 13 2 3 7 2 2" xfId="25153" xr:uid="{00E1F55D-97D2-4D99-9034-6C5F750E71C9}"/>
    <cellStyle name="Percent 13 2 3 7 3" xfId="19848" xr:uid="{FA8BC68E-DB1B-4BFE-A87C-C00F4680F71C}"/>
    <cellStyle name="Percent 13 2 3 8" xfId="2844" xr:uid="{C29BDA8A-3AE6-45D8-8080-2A2A93595E52}"/>
    <cellStyle name="Percent 13 2 3 8 2" xfId="16886" xr:uid="{AC78778C-5242-45C0-B1F2-707B20E43A45}"/>
    <cellStyle name="Percent 13 2 3 9" xfId="6754" xr:uid="{F0843E0D-35C4-4644-864D-C5D8A6203586}"/>
    <cellStyle name="Percent 13 2 3 9 2" xfId="20625" xr:uid="{5EE1FAB5-DBAE-4C9F-BB5D-EF84552F2052}"/>
    <cellStyle name="Percent 13 2 4" xfId="1232" xr:uid="{71912B9E-E25E-4C25-A29F-11259498A260}"/>
    <cellStyle name="Percent 13 2 4 10" xfId="12012" xr:uid="{0FA9A2F9-645F-4F9A-9A99-2AA5FD9DDBBE}"/>
    <cellStyle name="Percent 13 2 4 10 2" xfId="25876" xr:uid="{B9AD691A-B77D-4769-B63A-BD3358E15A28}"/>
    <cellStyle name="Percent 13 2 4 11" xfId="13757" xr:uid="{8259DA79-21E2-4475-AB54-3AE7C4D0700B}"/>
    <cellStyle name="Percent 13 2 4 11 2" xfId="27621" xr:uid="{5081470C-5778-46A6-8D9D-E84A6A99E0DA}"/>
    <cellStyle name="Percent 13 2 4 12" xfId="15305" xr:uid="{D9437ACA-B70A-4C94-B975-69F13133644F}"/>
    <cellStyle name="Percent 13 2 4 2" xfId="1738" xr:uid="{645E11DF-7F3B-45B0-8D70-0141DEDD3A5F}"/>
    <cellStyle name="Percent 13 2 4 2 2" xfId="4460" xr:uid="{3385ED3B-2923-45F8-8BC7-CE97F3AF9759}"/>
    <cellStyle name="Percent 13 2 4 2 2 2" xfId="9906" xr:uid="{7B5690EE-2D22-47E3-9706-FEEEAFCD4D9A}"/>
    <cellStyle name="Percent 13 2 4 2 2 2 2" xfId="23771" xr:uid="{B7352A8B-B9A6-4B33-8166-7794A6B1D0EB}"/>
    <cellStyle name="Percent 13 2 4 2 2 3" xfId="18494" xr:uid="{65BC7625-451E-475B-AFFE-6BB710934FA3}"/>
    <cellStyle name="Percent 13 2 4 2 3" xfId="3450" xr:uid="{DAD100EC-C817-4EB2-8B85-E7C5D6FE47D4}"/>
    <cellStyle name="Percent 13 2 4 2 3 2" xfId="17492" xr:uid="{600AA951-D49D-4A97-B7FC-1BA0E55C1F70}"/>
    <cellStyle name="Percent 13 2 4 2 4" xfId="7384" xr:uid="{463B1ACA-F3A1-476A-8DF9-D2D39C38FCF9}"/>
    <cellStyle name="Percent 13 2 4 2 4 2" xfId="21255" xr:uid="{2634E98F-B504-4ECD-A9E1-CC3EDBE4F042}"/>
    <cellStyle name="Percent 13 2 4 2 5" xfId="8898" xr:uid="{4EC3F964-3C0D-45A1-AA84-34EE3A4E0260}"/>
    <cellStyle name="Percent 13 2 4 2 5 2" xfId="22763" xr:uid="{27C2DD7E-1FBA-4744-A62F-10DDB05F55FB}"/>
    <cellStyle name="Percent 13 2 4 2 6" xfId="12518" xr:uid="{46274A30-8236-4796-9679-59A8D191DED5}"/>
    <cellStyle name="Percent 13 2 4 2 6 2" xfId="26382" xr:uid="{03B6F6A8-B13C-491F-A5B2-D36F3BFD8DB7}"/>
    <cellStyle name="Percent 13 2 4 2 7" xfId="14263" xr:uid="{DE1B7A3F-737B-421F-813D-2A4C6F2F4D06}"/>
    <cellStyle name="Percent 13 2 4 2 7 2" xfId="28127" xr:uid="{042B60AD-7BCA-462F-AD34-2237FD5ABF3D}"/>
    <cellStyle name="Percent 13 2 4 2 8" xfId="15811" xr:uid="{7CA47981-5EDB-4F69-BB1C-4D46E87F5AE5}"/>
    <cellStyle name="Percent 13 2 4 3" xfId="2246" xr:uid="{AE785B4C-CC24-4E1E-9012-60B93AE71966}"/>
    <cellStyle name="Percent 13 2 4 3 2" xfId="3966" xr:uid="{93B9701D-C15D-4554-92BE-FA5217ECD630}"/>
    <cellStyle name="Percent 13 2 4 3 2 2" xfId="18000" xr:uid="{2A4EF961-9AD6-4A65-AE4D-0F8C5FD3440B}"/>
    <cellStyle name="Percent 13 2 4 3 3" xfId="7892" xr:uid="{92B2FEBE-2FE4-41A1-8593-019CAF8BB152}"/>
    <cellStyle name="Percent 13 2 4 3 3 2" xfId="21761" xr:uid="{632D939A-7A64-45CE-99D3-49C62B9EE8FD}"/>
    <cellStyle name="Percent 13 2 4 3 4" xfId="9410" xr:uid="{DDB289C9-AED8-4267-ADF3-BD6EBF03E39C}"/>
    <cellStyle name="Percent 13 2 4 3 4 2" xfId="23275" xr:uid="{59F8C5E3-178A-467B-8D85-A383A3279313}"/>
    <cellStyle name="Percent 13 2 4 3 5" xfId="13024" xr:uid="{3CCB92F0-E39D-41BF-A998-31C7B34C87A5}"/>
    <cellStyle name="Percent 13 2 4 3 5 2" xfId="26888" xr:uid="{CC3C5732-3110-47CB-9298-80E3DB250332}"/>
    <cellStyle name="Percent 13 2 4 3 6" xfId="14769" xr:uid="{2EE28015-318F-4029-9E46-2286435DB7D0}"/>
    <cellStyle name="Percent 13 2 4 3 6 2" xfId="28633" xr:uid="{69B6503F-F982-4A6C-B269-C0ABE23CD9B2}"/>
    <cellStyle name="Percent 13 2 4 3 7" xfId="16317" xr:uid="{29929ACC-AF4E-4CED-A761-85015EB7093F}"/>
    <cellStyle name="Percent 13 2 4 4" xfId="4944" xr:uid="{25A21A92-545C-463E-AD6E-D4921F8AB726}"/>
    <cellStyle name="Percent 13 2 4 4 2" xfId="10408" xr:uid="{7DE6CDBB-9D00-4731-B1B9-DE82E75A6A65}"/>
    <cellStyle name="Percent 13 2 4 4 2 2" xfId="24273" xr:uid="{1D06AE85-2928-44A3-8F97-C882DFFF01DF}"/>
    <cellStyle name="Percent 13 2 4 4 3" xfId="18978" xr:uid="{9951106A-D951-421B-9996-2AD5833EB73D}"/>
    <cellStyle name="Percent 13 2 4 5" xfId="5436" xr:uid="{99051312-6BB9-457F-AC1D-2AD78C264964}"/>
    <cellStyle name="Percent 13 2 4 5 2" xfId="10910" xr:uid="{B7C842F2-33B7-4511-B054-92B33EEB1A32}"/>
    <cellStyle name="Percent 13 2 4 5 2 2" xfId="24775" xr:uid="{90114D46-1CEB-429A-AE02-C1887EB6DB42}"/>
    <cellStyle name="Percent 13 2 4 5 3" xfId="19470" xr:uid="{B9E7631B-B1D3-42E2-930E-997F5C75B0AD}"/>
    <cellStyle name="Percent 13 2 4 6" xfId="5938" xr:uid="{06151F97-9119-43EA-862A-44932A27A3D5}"/>
    <cellStyle name="Percent 13 2 4 6 2" xfId="11412" xr:uid="{7A59D99E-93BB-4046-A362-69DC9C21A048}"/>
    <cellStyle name="Percent 13 2 4 6 2 2" xfId="25277" xr:uid="{ABA1366D-7871-42F3-B4BF-00A867B32E29}"/>
    <cellStyle name="Percent 13 2 4 6 3" xfId="19972" xr:uid="{D2085144-7FB0-4C3E-AE1F-BF314DBBDEFF}"/>
    <cellStyle name="Percent 13 2 4 7" xfId="2962" xr:uid="{FEE9C3AF-CCB8-4CEB-9A62-31637ABFBF49}"/>
    <cellStyle name="Percent 13 2 4 7 2" xfId="17004" xr:uid="{82B6B1F1-BCB6-4B6D-B711-8BFBADB58BB2}"/>
    <cellStyle name="Percent 13 2 4 8" xfId="6878" xr:uid="{4F0AB90E-E6BB-4503-80CA-BDE8DCB570A1}"/>
    <cellStyle name="Percent 13 2 4 8 2" xfId="20749" xr:uid="{159AACC5-F790-4991-8BBF-68A4B9A4CC8C}"/>
    <cellStyle name="Percent 13 2 4 9" xfId="8402" xr:uid="{F745DA19-33CC-4506-AD75-7F91DAB15BB2}"/>
    <cellStyle name="Percent 13 2 4 9 2" xfId="22267" xr:uid="{61FDB328-B7E3-49D7-BF18-6D426BE9D2D8}"/>
    <cellStyle name="Percent 13 2 5" xfId="1490" xr:uid="{66B484F1-5C6D-43E1-BD26-DEC24DB316F6}"/>
    <cellStyle name="Percent 13 2 5 2" xfId="4214" xr:uid="{01FA54DE-3BE4-4CE2-B2D4-7E063F2F1E8D}"/>
    <cellStyle name="Percent 13 2 5 2 2" xfId="9658" xr:uid="{3A0679EB-86F8-48BA-9C8E-E21145DA6BA9}"/>
    <cellStyle name="Percent 13 2 5 2 2 2" xfId="23523" xr:uid="{F9FE8DA3-CAAB-4DA6-A2B7-E9332ADC1C41}"/>
    <cellStyle name="Percent 13 2 5 2 3" xfId="18248" xr:uid="{F9E1FFA1-CCDC-4FF5-8147-A1CB5EF22ACB}"/>
    <cellStyle name="Percent 13 2 5 3" xfId="3204" xr:uid="{E1A37111-900D-44BE-AECD-80DC95EFAE3D}"/>
    <cellStyle name="Percent 13 2 5 3 2" xfId="17246" xr:uid="{58DE9798-87A0-4464-9CB3-CF72C8C06901}"/>
    <cellStyle name="Percent 13 2 5 4" xfId="7136" xr:uid="{5AAEB10B-A15F-49B7-BF4E-296F97105763}"/>
    <cellStyle name="Percent 13 2 5 4 2" xfId="21007" xr:uid="{2C4BDEF2-AAF1-4557-83EA-788C68CEF9E0}"/>
    <cellStyle name="Percent 13 2 5 5" xfId="8650" xr:uid="{3F2505B5-4300-45BD-97EB-645384DC6BBE}"/>
    <cellStyle name="Percent 13 2 5 5 2" xfId="22515" xr:uid="{90075545-F5DC-4839-8C50-00B9B5C9CF76}"/>
    <cellStyle name="Percent 13 2 5 6" xfId="12270" xr:uid="{FDFBB7E6-A78A-44C2-A3A2-0EA9C474FDEA}"/>
    <cellStyle name="Percent 13 2 5 6 2" xfId="26134" xr:uid="{3B1BB36C-9C57-4D59-A7E2-CFDCA3D545AC}"/>
    <cellStyle name="Percent 13 2 5 7" xfId="14015" xr:uid="{8AEF3AAF-B95C-4CBC-9CFB-CC75DA3F8DE4}"/>
    <cellStyle name="Percent 13 2 5 7 2" xfId="27879" xr:uid="{7C1601E6-4A1B-4E86-93C9-FD57869636D2}"/>
    <cellStyle name="Percent 13 2 5 8" xfId="15563" xr:uid="{84DEDA1A-B5B6-413A-9E72-61C2214EDC01}"/>
    <cellStyle name="Percent 13 2 6" xfId="1998" xr:uid="{E27F6249-C6CD-42A2-9F82-14CE160903D5}"/>
    <cellStyle name="Percent 13 2 6 2" xfId="3718" xr:uid="{5229DB66-F615-4FBE-A65F-6F7E3547FE8D}"/>
    <cellStyle name="Percent 13 2 6 2 2" xfId="17752" xr:uid="{BB6DDE36-24B1-468F-894D-0396BC2F4751}"/>
    <cellStyle name="Percent 13 2 6 3" xfId="7644" xr:uid="{D9BDA963-CA35-4753-8F14-CF034B2DFFB4}"/>
    <cellStyle name="Percent 13 2 6 3 2" xfId="21513" xr:uid="{003A0663-7E13-4DD6-A243-33CFBEF60ADF}"/>
    <cellStyle name="Percent 13 2 6 4" xfId="9162" xr:uid="{8CA94330-D4B7-464D-9D5C-B5BB75BE3AF3}"/>
    <cellStyle name="Percent 13 2 6 4 2" xfId="23027" xr:uid="{1E50BD4C-7EF4-45F1-85AA-7F5E0E4583F5}"/>
    <cellStyle name="Percent 13 2 6 5" xfId="12776" xr:uid="{611AE38A-D050-4214-8C88-5648E19CE8AF}"/>
    <cellStyle name="Percent 13 2 6 5 2" xfId="26640" xr:uid="{749A5263-C79D-4128-A773-0E7F852E8A2D}"/>
    <cellStyle name="Percent 13 2 6 6" xfId="14521" xr:uid="{6A1BBE14-B428-49A5-A683-7869B48B342B}"/>
    <cellStyle name="Percent 13 2 6 6 2" xfId="28385" xr:uid="{E265971A-82C0-430F-9EAF-472BFECFD175}"/>
    <cellStyle name="Percent 13 2 6 7" xfId="16069" xr:uid="{93CE981E-70E4-4B47-AB7B-786E00A286DF}"/>
    <cellStyle name="Percent 13 2 7" xfId="4714" xr:uid="{33428156-5C25-4373-9AEB-2AA5B6B2C11C}"/>
    <cellStyle name="Percent 13 2 7 2" xfId="10160" xr:uid="{A4D2894C-A6FA-4786-A828-B8EF81469D89}"/>
    <cellStyle name="Percent 13 2 7 2 2" xfId="24025" xr:uid="{A5965989-BC56-4082-A9FF-7914C31303D6}"/>
    <cellStyle name="Percent 13 2 7 3" xfId="18748" xr:uid="{F0A617BE-ECA6-4F73-B927-7AB666A6B4C5}"/>
    <cellStyle name="Percent 13 2 8" xfId="5190" xr:uid="{9DE35DC2-F01A-472E-9D20-973539E5FB3A}"/>
    <cellStyle name="Percent 13 2 8 2" xfId="10662" xr:uid="{83DEC339-8B8A-4303-90BC-1F52DDECD81D}"/>
    <cellStyle name="Percent 13 2 8 2 2" xfId="24527" xr:uid="{120DD4FB-B1CF-442A-85CA-BA71E2D6B6D4}"/>
    <cellStyle name="Percent 13 2 8 3" xfId="19224" xr:uid="{70425927-3F5B-4218-B84D-2B8AEBAEC3D9}"/>
    <cellStyle name="Percent 13 2 9" xfId="5690" xr:uid="{5C84C89C-4714-46DF-869D-F09FD1AE2EB2}"/>
    <cellStyle name="Percent 13 2 9 2" xfId="11164" xr:uid="{D8A5BEDD-7D6B-41F9-8E4E-2FC009279F58}"/>
    <cellStyle name="Percent 13 2 9 2 2" xfId="25029" xr:uid="{1E097513-7690-433A-A91D-4C9E00351682}"/>
    <cellStyle name="Percent 13 2 9 3" xfId="19724" xr:uid="{48A0EB02-38C5-4F4D-AEC1-18CEE40C4DCF}"/>
    <cellStyle name="Percent 13 3" xfId="1004" xr:uid="{FAD5A61A-FB38-42AD-841C-8E00558555B5}"/>
    <cellStyle name="Percent 13 3 10" xfId="2750" xr:uid="{FE270788-25B3-4048-BC37-AF8D23F3F349}"/>
    <cellStyle name="Percent 13 3 10 2" xfId="16792" xr:uid="{21CD707B-1E7F-499B-A9D3-2EE7D82B13A6}"/>
    <cellStyle name="Percent 13 3 11" xfId="6650" xr:uid="{DBCE37B2-F1D7-4973-B27F-25014DF58BC7}"/>
    <cellStyle name="Percent 13 3 11 2" xfId="20521" xr:uid="{0FD3C43A-3C59-4980-BB04-BBF0C162C476}"/>
    <cellStyle name="Percent 13 3 12" xfId="8174" xr:uid="{2BDB7CE9-1CA2-430C-AE2D-07BDDB8C0EE6}"/>
    <cellStyle name="Percent 13 3 12 2" xfId="22039" xr:uid="{8C80DF64-977B-46F0-9C3F-DFC6B8895531}"/>
    <cellStyle name="Percent 13 3 13" xfId="11784" xr:uid="{74628090-7D2A-4D99-8E90-BD2FAC2B1CC5}"/>
    <cellStyle name="Percent 13 3 13 2" xfId="25648" xr:uid="{9A7B8EF9-EEEC-4F4E-BFD6-9419270845DE}"/>
    <cellStyle name="Percent 13 3 14" xfId="13529" xr:uid="{24DEBCCD-0F24-4E67-85FF-B6642D4CB796}"/>
    <cellStyle name="Percent 13 3 14 2" xfId="27393" xr:uid="{769AFE63-9838-461F-BBCA-C0E7B9DF4DBE}"/>
    <cellStyle name="Percent 13 3 15" xfId="15077" xr:uid="{DADACC54-A4DF-42FD-96BA-D52178FD4F52}"/>
    <cellStyle name="Percent 13 3 2" xfId="1080" xr:uid="{216F04E0-2D4F-477D-820A-A5ECF608B2D4}"/>
    <cellStyle name="Percent 13 3 2 10" xfId="6726" xr:uid="{280C0304-1DDF-41CE-8E36-436FFF92E2BA}"/>
    <cellStyle name="Percent 13 3 2 10 2" xfId="20597" xr:uid="{3491106B-74AF-413B-8759-EA99A7228879}"/>
    <cellStyle name="Percent 13 3 2 11" xfId="8250" xr:uid="{21A599DA-71E1-4E5A-AE0F-6FEEEBEA5BD0}"/>
    <cellStyle name="Percent 13 3 2 11 2" xfId="22115" xr:uid="{AAB551FF-F8E6-4AE9-8F22-E1E748AE494C}"/>
    <cellStyle name="Percent 13 3 2 12" xfId="11860" xr:uid="{AE04E630-65C1-463F-BF7D-6521990B7394}"/>
    <cellStyle name="Percent 13 3 2 12 2" xfId="25724" xr:uid="{9690D0C0-6B0A-4308-B0EE-17ABB83B69C9}"/>
    <cellStyle name="Percent 13 3 2 13" xfId="13605" xr:uid="{177A0F4A-F40C-4040-82B7-B99756E8C471}"/>
    <cellStyle name="Percent 13 3 2 13 2" xfId="27469" xr:uid="{03471D41-E879-489A-BD4B-8EA890BA335C}"/>
    <cellStyle name="Percent 13 3 2 14" xfId="15153" xr:uid="{C61146E9-E454-401B-82A2-942C85321F96}"/>
    <cellStyle name="Percent 13 3 2 2" xfId="1204" xr:uid="{33E24153-5E02-442B-8845-6C6045FB25FD}"/>
    <cellStyle name="Percent 13 3 2 2 10" xfId="8374" xr:uid="{1D60615B-5BB0-4DA4-9235-1F60E22CA75A}"/>
    <cellStyle name="Percent 13 3 2 2 10 2" xfId="22239" xr:uid="{108797D8-2434-46FE-B28F-9D0C6438DCD4}"/>
    <cellStyle name="Percent 13 3 2 2 11" xfId="11984" xr:uid="{9E308E40-7212-46F4-A212-14EA84E159BD}"/>
    <cellStyle name="Percent 13 3 2 2 11 2" xfId="25848" xr:uid="{1A6EA1E4-4B2C-470F-A4E4-D8259249B7D4}"/>
    <cellStyle name="Percent 13 3 2 2 12" xfId="13729" xr:uid="{4A6D2798-AD37-4595-9C30-AB7EED1BDE69}"/>
    <cellStyle name="Percent 13 3 2 2 12 2" xfId="27593" xr:uid="{19BED71C-271E-4CF2-A0FB-D65FEE74B3AA}"/>
    <cellStyle name="Percent 13 3 2 2 13" xfId="15277" xr:uid="{2C148669-513C-49E5-B858-610045181079}"/>
    <cellStyle name="Percent 13 3 2 2 2" xfId="1452" xr:uid="{99F3E6A0-6D64-4264-BB4C-7282FBD33FFA}"/>
    <cellStyle name="Percent 13 3 2 2 2 10" xfId="12232" xr:uid="{AD1B292D-AB6E-4BF6-BC2A-8B29A5922F81}"/>
    <cellStyle name="Percent 13 3 2 2 2 10 2" xfId="26096" xr:uid="{BD2EBE48-05CE-4E03-9C34-CC53033010DD}"/>
    <cellStyle name="Percent 13 3 2 2 2 11" xfId="13977" xr:uid="{9634D750-191D-4046-8A25-A186264C5071}"/>
    <cellStyle name="Percent 13 3 2 2 2 11 2" xfId="27841" xr:uid="{5FFF59E9-7418-408F-9642-8FA6AB1DC745}"/>
    <cellStyle name="Percent 13 3 2 2 2 12" xfId="15525" xr:uid="{7D743023-7723-4F17-B542-97E01CB8740C}"/>
    <cellStyle name="Percent 13 3 2 2 2 2" xfId="1958" xr:uid="{F729D597-BAED-4228-919B-B961F20BA41E}"/>
    <cellStyle name="Percent 13 3 2 2 2 2 2" xfId="4680" xr:uid="{60214F43-7898-445B-B71E-6EA14A323609}"/>
    <cellStyle name="Percent 13 3 2 2 2 2 2 2" xfId="10126" xr:uid="{5F1503BB-958A-47F5-AF2A-2B66D95E0FC3}"/>
    <cellStyle name="Percent 13 3 2 2 2 2 2 2 2" xfId="23991" xr:uid="{9138F399-B30C-4159-BCAA-7D610A658C9A}"/>
    <cellStyle name="Percent 13 3 2 2 2 2 2 3" xfId="18714" xr:uid="{4ACD7A6D-8B26-47EC-8B07-B5DCA8F94E32}"/>
    <cellStyle name="Percent 13 3 2 2 2 2 3" xfId="3670" xr:uid="{91B4DA6F-1490-47A6-B7C8-58D3A034756A}"/>
    <cellStyle name="Percent 13 3 2 2 2 2 3 2" xfId="17712" xr:uid="{C9660C9B-306A-40B9-AF44-7FC0FF1C7137}"/>
    <cellStyle name="Percent 13 3 2 2 2 2 4" xfId="7604" xr:uid="{694B063B-528B-4199-A252-2941C3CF0ACA}"/>
    <cellStyle name="Percent 13 3 2 2 2 2 4 2" xfId="21475" xr:uid="{75535CAB-46D0-4B75-A32A-BE6EB2413609}"/>
    <cellStyle name="Percent 13 3 2 2 2 2 5" xfId="9118" xr:uid="{3FF3F690-4727-4AFF-8519-02F7665F7BBF}"/>
    <cellStyle name="Percent 13 3 2 2 2 2 5 2" xfId="22983" xr:uid="{C9AAC533-7420-4A23-8547-4176D56FCD1F}"/>
    <cellStyle name="Percent 13 3 2 2 2 2 6" xfId="12738" xr:uid="{B75A4863-6C59-4F6A-AD9C-1794F43243AF}"/>
    <cellStyle name="Percent 13 3 2 2 2 2 6 2" xfId="26602" xr:uid="{DEC29ADD-A217-4F7A-8ED0-82379B76C809}"/>
    <cellStyle name="Percent 13 3 2 2 2 2 7" xfId="14483" xr:uid="{68C7BE8C-6AB0-47BB-A548-52C6524869EE}"/>
    <cellStyle name="Percent 13 3 2 2 2 2 7 2" xfId="28347" xr:uid="{FC04D2B9-D460-40C5-85CA-81ED76D5DBE9}"/>
    <cellStyle name="Percent 13 3 2 2 2 2 8" xfId="16031" xr:uid="{99D8730E-112B-42B7-BB7B-13832B52FF71}"/>
    <cellStyle name="Percent 13 3 2 2 2 3" xfId="2466" xr:uid="{1C017D72-1D8B-4A63-9513-2C5C5749EB2C}"/>
    <cellStyle name="Percent 13 3 2 2 2 3 2" xfId="4186" xr:uid="{5A2E333F-8E49-4084-A7FD-16385F097DF5}"/>
    <cellStyle name="Percent 13 3 2 2 2 3 2 2" xfId="18220" xr:uid="{6C5B11EE-2B2D-433E-96ED-B6C817DD0931}"/>
    <cellStyle name="Percent 13 3 2 2 2 3 3" xfId="8112" xr:uid="{8B9DEE25-19E3-44EB-9340-499F665177A5}"/>
    <cellStyle name="Percent 13 3 2 2 2 3 3 2" xfId="21981" xr:uid="{5F7938B5-EE02-4FD4-8CFD-1BCEDA673E75}"/>
    <cellStyle name="Percent 13 3 2 2 2 3 4" xfId="9630" xr:uid="{7E8D7B50-5087-44C3-BC35-6CD23DB40BE3}"/>
    <cellStyle name="Percent 13 3 2 2 2 3 4 2" xfId="23495" xr:uid="{4D75A7B4-5BCA-4A25-BE02-11917B37F83F}"/>
    <cellStyle name="Percent 13 3 2 2 2 3 5" xfId="13244" xr:uid="{885F23DA-9205-4905-BB62-BB394E0A2424}"/>
    <cellStyle name="Percent 13 3 2 2 2 3 5 2" xfId="27108" xr:uid="{83DB7E2A-FCFA-4492-8BC9-89603088A2EF}"/>
    <cellStyle name="Percent 13 3 2 2 2 3 6" xfId="14989" xr:uid="{C84A1D0B-1869-4C90-B261-94B5191842A7}"/>
    <cellStyle name="Percent 13 3 2 2 2 3 6 2" xfId="28853" xr:uid="{41A61290-2383-4DC0-9D32-08114C507BEB}"/>
    <cellStyle name="Percent 13 3 2 2 2 3 7" xfId="16537" xr:uid="{0DB030DA-728E-4FDA-9A84-C01FAE73C438}"/>
    <cellStyle name="Percent 13 3 2 2 2 4" xfId="5158" xr:uid="{564A8131-600B-48AE-9316-3F12864E253F}"/>
    <cellStyle name="Percent 13 3 2 2 2 4 2" xfId="10628" xr:uid="{D0C09262-076C-4EC0-991A-A7B15D1CCDDC}"/>
    <cellStyle name="Percent 13 3 2 2 2 4 2 2" xfId="24493" xr:uid="{8A2C60EC-5A4C-4643-B7C6-F2E87C488DB4}"/>
    <cellStyle name="Percent 13 3 2 2 2 4 3" xfId="19192" xr:uid="{292C0A0C-190F-4ADD-9524-84F6951C468C}"/>
    <cellStyle name="Percent 13 3 2 2 2 5" xfId="5656" xr:uid="{9EB2E598-0162-486F-B954-490796A86F9E}"/>
    <cellStyle name="Percent 13 3 2 2 2 5 2" xfId="11130" xr:uid="{D1740896-024B-41C9-A27A-FB989D8959FF}"/>
    <cellStyle name="Percent 13 3 2 2 2 5 2 2" xfId="24995" xr:uid="{1CC132D9-31C2-4455-98D1-00B792EDD649}"/>
    <cellStyle name="Percent 13 3 2 2 2 5 3" xfId="19690" xr:uid="{F9B32BF0-B1CA-4C67-A20B-A692C69C3EC7}"/>
    <cellStyle name="Percent 13 3 2 2 2 6" xfId="6158" xr:uid="{F1E60463-7F27-47CE-9F2A-FDAF8118C852}"/>
    <cellStyle name="Percent 13 3 2 2 2 6 2" xfId="11632" xr:uid="{CE5286DB-BEAC-47C1-B1DB-920715AEB57B}"/>
    <cellStyle name="Percent 13 3 2 2 2 6 2 2" xfId="25497" xr:uid="{3A3150EA-FCD2-4575-BA8E-F725D8D15020}"/>
    <cellStyle name="Percent 13 3 2 2 2 6 3" xfId="20192" xr:uid="{1BF27200-1727-4103-9BA4-33A1279F78EB}"/>
    <cellStyle name="Percent 13 3 2 2 2 7" xfId="3176" xr:uid="{1E6FD3B9-C1F9-4CDE-9038-5F537C108BC4}"/>
    <cellStyle name="Percent 13 3 2 2 2 7 2" xfId="17218" xr:uid="{4716E6D9-1D15-49AC-8BCD-757790033351}"/>
    <cellStyle name="Percent 13 3 2 2 2 8" xfId="7098" xr:uid="{36F78CB3-CDBE-46B1-8EAF-DBE0BA7F0190}"/>
    <cellStyle name="Percent 13 3 2 2 2 8 2" xfId="20969" xr:uid="{9D28B1BE-AA19-47F0-95B1-C11C45A4F6DA}"/>
    <cellStyle name="Percent 13 3 2 2 2 9" xfId="8622" xr:uid="{CF2D5B2F-DADE-4589-AD29-E4FA03507F25}"/>
    <cellStyle name="Percent 13 3 2 2 2 9 2" xfId="22487" xr:uid="{E3722E27-0CC6-432F-9759-6D104A9D6371}"/>
    <cellStyle name="Percent 13 3 2 2 3" xfId="1710" xr:uid="{ED03777C-D5B2-4B6F-9136-F96ACA49FC02}"/>
    <cellStyle name="Percent 13 3 2 2 3 2" xfId="4432" xr:uid="{2EA48D4F-0E24-4759-B6BD-29627A3C4144}"/>
    <cellStyle name="Percent 13 3 2 2 3 2 2" xfId="9878" xr:uid="{0887EB84-403A-4AEB-8AF2-1B79823C3E42}"/>
    <cellStyle name="Percent 13 3 2 2 3 2 2 2" xfId="23743" xr:uid="{2D5C80F7-3C4C-4260-9754-68227080CB66}"/>
    <cellStyle name="Percent 13 3 2 2 3 2 3" xfId="18466" xr:uid="{1FE4B346-FEB1-4001-ACA3-D8A95417633F}"/>
    <cellStyle name="Percent 13 3 2 2 3 3" xfId="3422" xr:uid="{DCB0D302-FAAB-4108-87F2-8CB88091B44E}"/>
    <cellStyle name="Percent 13 3 2 2 3 3 2" xfId="17464" xr:uid="{B91A4A42-B1F6-41A6-AE31-0689305B9816}"/>
    <cellStyle name="Percent 13 3 2 2 3 4" xfId="7356" xr:uid="{7F90AAC9-E966-4F01-AC1E-E64F4D5DA201}"/>
    <cellStyle name="Percent 13 3 2 2 3 4 2" xfId="21227" xr:uid="{8504A736-AEDE-43EC-87BD-67E107488F12}"/>
    <cellStyle name="Percent 13 3 2 2 3 5" xfId="8870" xr:uid="{D3CD8A3E-CA62-4645-B92D-BF33021A665D}"/>
    <cellStyle name="Percent 13 3 2 2 3 5 2" xfId="22735" xr:uid="{52E76C13-AC49-4BC6-A631-2430C34CFB98}"/>
    <cellStyle name="Percent 13 3 2 2 3 6" xfId="12490" xr:uid="{9D668FF5-EF05-4047-A380-75988A06F41B}"/>
    <cellStyle name="Percent 13 3 2 2 3 6 2" xfId="26354" xr:uid="{DC241829-E032-4B21-BD7F-07B6E52F68C9}"/>
    <cellStyle name="Percent 13 3 2 2 3 7" xfId="14235" xr:uid="{39D77AC8-C968-4809-8CE9-09FB7DEAF349}"/>
    <cellStyle name="Percent 13 3 2 2 3 7 2" xfId="28099" xr:uid="{E9AF71CB-883A-4AAF-8B9E-A251B33AC3E7}"/>
    <cellStyle name="Percent 13 3 2 2 3 8" xfId="15783" xr:uid="{148CB0C4-AFB4-49D6-BF39-70FFBC82C150}"/>
    <cellStyle name="Percent 13 3 2 2 4" xfId="2218" xr:uid="{40AB7759-0D9B-43CC-9FB6-52EFDDC25D3E}"/>
    <cellStyle name="Percent 13 3 2 2 4 2" xfId="3938" xr:uid="{70E07F15-8D3B-41DD-858A-EEB0847C568E}"/>
    <cellStyle name="Percent 13 3 2 2 4 2 2" xfId="17972" xr:uid="{CBB81359-6325-4C85-90CD-ED36EF1CAFD9}"/>
    <cellStyle name="Percent 13 3 2 2 4 3" xfId="7864" xr:uid="{80D44526-2DA0-441F-8AE2-B7749FAA1886}"/>
    <cellStyle name="Percent 13 3 2 2 4 3 2" xfId="21733" xr:uid="{B4FA981F-7C8F-4DCA-8A83-FEC04071EE03}"/>
    <cellStyle name="Percent 13 3 2 2 4 4" xfId="9382" xr:uid="{7A25DAA1-F649-4E47-B68B-81B5F47C7DFB}"/>
    <cellStyle name="Percent 13 3 2 2 4 4 2" xfId="23247" xr:uid="{612224CA-3095-4BFE-8F24-F161DD2AC4A9}"/>
    <cellStyle name="Percent 13 3 2 2 4 5" xfId="12996" xr:uid="{3F030066-4CA3-47A2-B150-F0B361346818}"/>
    <cellStyle name="Percent 13 3 2 2 4 5 2" xfId="26860" xr:uid="{E0AA6C88-85F7-4D1C-A2B0-F076D4336340}"/>
    <cellStyle name="Percent 13 3 2 2 4 6" xfId="14741" xr:uid="{632A2B20-69DC-47DE-9392-E7BE763D1A21}"/>
    <cellStyle name="Percent 13 3 2 2 4 6 2" xfId="28605" xr:uid="{0369E412-51ED-4CC5-AAF2-11A3FAFB262A}"/>
    <cellStyle name="Percent 13 3 2 2 4 7" xfId="16289" xr:uid="{235ABE2D-C315-481E-BB8A-EA319B19EF2F}"/>
    <cellStyle name="Percent 13 3 2 2 5" xfId="4918" xr:uid="{CAB991C4-1AB1-4926-ABA1-8BAB6E3D034E}"/>
    <cellStyle name="Percent 13 3 2 2 5 2" xfId="10380" xr:uid="{2C9545B6-A364-4AA8-B130-D8A72DABC4B6}"/>
    <cellStyle name="Percent 13 3 2 2 5 2 2" xfId="24245" xr:uid="{9CAE6083-17A9-402C-B64F-C6DB700B255A}"/>
    <cellStyle name="Percent 13 3 2 2 5 3" xfId="18952" xr:uid="{292618E0-042B-4CFB-AF90-2305B1FBD45F}"/>
    <cellStyle name="Percent 13 3 2 2 6" xfId="5408" xr:uid="{822B4141-EC52-42A9-96C2-37BBCCCCEF0F}"/>
    <cellStyle name="Percent 13 3 2 2 6 2" xfId="10882" xr:uid="{5296AF72-355D-499F-85EC-D60C1FB9E684}"/>
    <cellStyle name="Percent 13 3 2 2 6 2 2" xfId="24747" xr:uid="{A12F2EE9-25D8-4455-8ADE-4CB1DE3F7C30}"/>
    <cellStyle name="Percent 13 3 2 2 6 3" xfId="19442" xr:uid="{42457961-3699-4AA0-B71D-EFAFB092C517}"/>
    <cellStyle name="Percent 13 3 2 2 7" xfId="5910" xr:uid="{FEE661D6-3554-4839-9AB3-5371E51C2EDD}"/>
    <cellStyle name="Percent 13 3 2 2 7 2" xfId="11384" xr:uid="{49942E52-82D1-4CCA-BED4-5A4AD3866C8E}"/>
    <cellStyle name="Percent 13 3 2 2 7 2 2" xfId="25249" xr:uid="{DABF99C9-C05C-42BE-A76D-A35592E5C4C0}"/>
    <cellStyle name="Percent 13 3 2 2 7 3" xfId="19944" xr:uid="{C557FA0D-A1BC-4669-838E-F66A0AC98670}"/>
    <cellStyle name="Percent 13 3 2 2 8" xfId="2934" xr:uid="{1CE225E4-9AE0-4418-AD0F-39C7B0FF037D}"/>
    <cellStyle name="Percent 13 3 2 2 8 2" xfId="16976" xr:uid="{E92935A1-9610-4EA8-9A97-2D6E4D59CFE6}"/>
    <cellStyle name="Percent 13 3 2 2 9" xfId="6850" xr:uid="{08C01263-440B-4BBA-8E7C-A52077D1F39C}"/>
    <cellStyle name="Percent 13 3 2 2 9 2" xfId="20721" xr:uid="{E902B6A9-0073-4AE9-A6C5-AA9B841CF62C}"/>
    <cellStyle name="Percent 13 3 2 3" xfId="1328" xr:uid="{C72AFDAB-44CC-4B34-A6F5-5D8DF6FE6837}"/>
    <cellStyle name="Percent 13 3 2 3 10" xfId="12108" xr:uid="{23148CFD-0D50-4179-A031-C9F3DDC3741B}"/>
    <cellStyle name="Percent 13 3 2 3 10 2" xfId="25972" xr:uid="{116799FA-2CBB-4CA2-A585-43E991D41A0B}"/>
    <cellStyle name="Percent 13 3 2 3 11" xfId="13853" xr:uid="{B3F43A2C-3AD0-4C7D-A2D8-C650A05224F2}"/>
    <cellStyle name="Percent 13 3 2 3 11 2" xfId="27717" xr:uid="{1B056F5A-D9CC-4D5B-8DA9-1955C18EC807}"/>
    <cellStyle name="Percent 13 3 2 3 12" xfId="15401" xr:uid="{BF9C78A3-6ED4-4ED4-B0CF-9F43086F505D}"/>
    <cellStyle name="Percent 13 3 2 3 2" xfId="1834" xr:uid="{C7E16A81-85FA-4B55-92F5-41709BC239A2}"/>
    <cellStyle name="Percent 13 3 2 3 2 2" xfId="4556" xr:uid="{A4ED8789-6BD4-4153-910A-A3FE97231908}"/>
    <cellStyle name="Percent 13 3 2 3 2 2 2" xfId="10002" xr:uid="{EDFA78EA-25AA-45BE-86A1-0E0A2E749E8F}"/>
    <cellStyle name="Percent 13 3 2 3 2 2 2 2" xfId="23867" xr:uid="{E9830941-3FFD-474C-966C-FF0A5A1659B6}"/>
    <cellStyle name="Percent 13 3 2 3 2 2 3" xfId="18590" xr:uid="{8A12F8E7-BDA4-4B1F-B87D-1ABCFB628BE2}"/>
    <cellStyle name="Percent 13 3 2 3 2 3" xfId="3546" xr:uid="{B49828BF-1B9F-4200-901A-43E9DD32781A}"/>
    <cellStyle name="Percent 13 3 2 3 2 3 2" xfId="17588" xr:uid="{57F27022-65E9-4328-AEB8-1287C7AD73BE}"/>
    <cellStyle name="Percent 13 3 2 3 2 4" xfId="7480" xr:uid="{6EAB91B0-2005-49D1-A38A-3A50F07C7514}"/>
    <cellStyle name="Percent 13 3 2 3 2 4 2" xfId="21351" xr:uid="{CAB737BC-A10F-48EF-A4AC-B716D10663B9}"/>
    <cellStyle name="Percent 13 3 2 3 2 5" xfId="8994" xr:uid="{0B113298-39BC-4BD1-AC43-D1F8011D92DE}"/>
    <cellStyle name="Percent 13 3 2 3 2 5 2" xfId="22859" xr:uid="{F1ABF8D2-E683-4CF8-AF5D-D17451C479D0}"/>
    <cellStyle name="Percent 13 3 2 3 2 6" xfId="12614" xr:uid="{47D28050-F9D4-4465-BB59-EADCA4291F9C}"/>
    <cellStyle name="Percent 13 3 2 3 2 6 2" xfId="26478" xr:uid="{A876E081-BE56-4277-80D5-8D3B18AC2F26}"/>
    <cellStyle name="Percent 13 3 2 3 2 7" xfId="14359" xr:uid="{453D6655-3E2C-4F21-B0BD-CC73B67BCDFC}"/>
    <cellStyle name="Percent 13 3 2 3 2 7 2" xfId="28223" xr:uid="{239EACFC-3EAF-4B0E-AEA2-89F5B1E5DA5F}"/>
    <cellStyle name="Percent 13 3 2 3 2 8" xfId="15907" xr:uid="{A0501D8B-9746-4062-97DF-23CCA37807D9}"/>
    <cellStyle name="Percent 13 3 2 3 3" xfId="2342" xr:uid="{82FA59B5-FAE3-495D-BCD4-6C39F9A6A791}"/>
    <cellStyle name="Percent 13 3 2 3 3 2" xfId="4062" xr:uid="{C2ECDC7E-E2DD-4B25-9F39-6A7370A3A8E8}"/>
    <cellStyle name="Percent 13 3 2 3 3 2 2" xfId="18096" xr:uid="{D7DD1115-3B27-4D60-BEB4-1A78C3BCD904}"/>
    <cellStyle name="Percent 13 3 2 3 3 3" xfId="7988" xr:uid="{75667D3B-5E62-4D1D-8576-757027BE50AA}"/>
    <cellStyle name="Percent 13 3 2 3 3 3 2" xfId="21857" xr:uid="{2CBCED1E-C61E-44C3-8823-1712FA03017C}"/>
    <cellStyle name="Percent 13 3 2 3 3 4" xfId="9506" xr:uid="{7D7110B1-6E8A-4019-B32C-13540D5B0743}"/>
    <cellStyle name="Percent 13 3 2 3 3 4 2" xfId="23371" xr:uid="{CD7844F1-8759-444B-83FD-C6030927A179}"/>
    <cellStyle name="Percent 13 3 2 3 3 5" xfId="13120" xr:uid="{BB28255D-19CA-4AFA-8996-8BA8FD02EACC}"/>
    <cellStyle name="Percent 13 3 2 3 3 5 2" xfId="26984" xr:uid="{6A28DCCF-1E96-4CAB-9179-3ACBC6F51E92}"/>
    <cellStyle name="Percent 13 3 2 3 3 6" xfId="14865" xr:uid="{4E8DC7B5-02B9-4D30-B95C-CB7686E63059}"/>
    <cellStyle name="Percent 13 3 2 3 3 6 2" xfId="28729" xr:uid="{10F7C2FE-4835-4F28-8C69-E24DFA54AC0A}"/>
    <cellStyle name="Percent 13 3 2 3 3 7" xfId="16413" xr:uid="{7D562FB0-78D1-4A81-BD63-FFAE1D77FEB2}"/>
    <cellStyle name="Percent 13 3 2 3 4" xfId="5034" xr:uid="{A871EF6A-4C98-4BF9-9F68-81B46437B28E}"/>
    <cellStyle name="Percent 13 3 2 3 4 2" xfId="10504" xr:uid="{CAE983B4-B9B9-4457-B659-BBA641FA4C96}"/>
    <cellStyle name="Percent 13 3 2 3 4 2 2" xfId="24369" xr:uid="{6E8D9B7D-AD0B-4C8B-B0ED-9DFF556920F0}"/>
    <cellStyle name="Percent 13 3 2 3 4 3" xfId="19068" xr:uid="{6B14C945-DF4F-4A0F-B881-770387B1B23A}"/>
    <cellStyle name="Percent 13 3 2 3 5" xfId="5532" xr:uid="{7F50D7A2-C078-400E-90DA-39EE343B45B6}"/>
    <cellStyle name="Percent 13 3 2 3 5 2" xfId="11006" xr:uid="{3FB18993-4163-4FD8-97D2-A2C525A99444}"/>
    <cellStyle name="Percent 13 3 2 3 5 2 2" xfId="24871" xr:uid="{C2CB5E5C-B456-4755-8848-30F49DB5873B}"/>
    <cellStyle name="Percent 13 3 2 3 5 3" xfId="19566" xr:uid="{C3A332E8-09F0-410B-977C-DDDB1AE81B73}"/>
    <cellStyle name="Percent 13 3 2 3 6" xfId="6034" xr:uid="{BB18401F-9168-4017-A4BE-88E57895A581}"/>
    <cellStyle name="Percent 13 3 2 3 6 2" xfId="11508" xr:uid="{4A1FBE1B-8594-48FD-BFC8-6C3CB6C5E554}"/>
    <cellStyle name="Percent 13 3 2 3 6 2 2" xfId="25373" xr:uid="{276FB8D4-C026-4079-B564-3017E8E098DA}"/>
    <cellStyle name="Percent 13 3 2 3 6 3" xfId="20068" xr:uid="{89078AC0-9E53-4D2A-8B51-D83F115592F1}"/>
    <cellStyle name="Percent 13 3 2 3 7" xfId="3052" xr:uid="{23042530-DC36-49BF-89C8-D0754F0F63AB}"/>
    <cellStyle name="Percent 13 3 2 3 7 2" xfId="17094" xr:uid="{2977277E-D401-4FA7-8627-AEC74E8FD25A}"/>
    <cellStyle name="Percent 13 3 2 3 8" xfId="6974" xr:uid="{828EA8DF-2CBB-427F-AC1F-165A7597C5D0}"/>
    <cellStyle name="Percent 13 3 2 3 8 2" xfId="20845" xr:uid="{22D89242-305B-4919-AE86-42DEAF1293BE}"/>
    <cellStyle name="Percent 13 3 2 3 9" xfId="8498" xr:uid="{C95CC445-2920-463F-BB0C-D1C729309DF7}"/>
    <cellStyle name="Percent 13 3 2 3 9 2" xfId="22363" xr:uid="{E439D3E6-266B-4A75-8E1D-36B54A5AFE07}"/>
    <cellStyle name="Percent 13 3 2 4" xfId="1586" xr:uid="{C6B9FA5A-B946-4879-95CC-79868EC8FE88}"/>
    <cellStyle name="Percent 13 3 2 4 2" xfId="4308" xr:uid="{920F1A0A-D3E7-4F79-B695-07369407FE1F}"/>
    <cellStyle name="Percent 13 3 2 4 2 2" xfId="9754" xr:uid="{410C170D-55FF-4043-A3E8-E6BDF591057C}"/>
    <cellStyle name="Percent 13 3 2 4 2 2 2" xfId="23619" xr:uid="{CABBDE9C-CE35-4B04-AFB8-441440251B5A}"/>
    <cellStyle name="Percent 13 3 2 4 2 3" xfId="18342" xr:uid="{F1689CE7-76A6-499B-99E0-E374660D563E}"/>
    <cellStyle name="Percent 13 3 2 4 3" xfId="3298" xr:uid="{0DBFF086-E4F1-4016-9042-34D4BDED5C50}"/>
    <cellStyle name="Percent 13 3 2 4 3 2" xfId="17340" xr:uid="{D58E9AB6-0BAB-402E-B7F5-8AE58E57486B}"/>
    <cellStyle name="Percent 13 3 2 4 4" xfId="7232" xr:uid="{4A3BC82D-8893-4990-80A7-6BEC15BEE00E}"/>
    <cellStyle name="Percent 13 3 2 4 4 2" xfId="21103" xr:uid="{0FFC4661-DF49-4FE5-8350-733AD9E788BC}"/>
    <cellStyle name="Percent 13 3 2 4 5" xfId="8746" xr:uid="{C2889A32-BF0E-48F2-A6E7-948269C21CBF}"/>
    <cellStyle name="Percent 13 3 2 4 5 2" xfId="22611" xr:uid="{A1BFE49E-F17E-48BE-A5C8-DDEAFD8E8468}"/>
    <cellStyle name="Percent 13 3 2 4 6" xfId="12366" xr:uid="{EA81F428-D46E-4928-A2A3-8D2BBCA89B31}"/>
    <cellStyle name="Percent 13 3 2 4 6 2" xfId="26230" xr:uid="{C966E59E-5BE2-489A-A0D6-226AD39FB94E}"/>
    <cellStyle name="Percent 13 3 2 4 7" xfId="14111" xr:uid="{6FF1B32C-498D-4D22-8DD9-F8E91FCDA081}"/>
    <cellStyle name="Percent 13 3 2 4 7 2" xfId="27975" xr:uid="{DA2F450B-3E47-4FE4-B29C-31063D6EC767}"/>
    <cellStyle name="Percent 13 3 2 4 8" xfId="15659" xr:uid="{D81ED7F0-56CC-4F90-B82D-034C16838280}"/>
    <cellStyle name="Percent 13 3 2 5" xfId="2094" xr:uid="{C2A94B47-080D-4562-A978-9F631BF05F7D}"/>
    <cellStyle name="Percent 13 3 2 5 2" xfId="3814" xr:uid="{9A04821C-E62C-4152-AD90-FC824F0D7556}"/>
    <cellStyle name="Percent 13 3 2 5 2 2" xfId="17848" xr:uid="{E04C0237-2F98-45AE-8A43-06CFC3D8DCCA}"/>
    <cellStyle name="Percent 13 3 2 5 3" xfId="7740" xr:uid="{B8E88910-64A6-4F2C-9B5D-2F9C6CB141B5}"/>
    <cellStyle name="Percent 13 3 2 5 3 2" xfId="21609" xr:uid="{DA4B9DCA-922A-455E-8160-33A342834274}"/>
    <cellStyle name="Percent 13 3 2 5 4" xfId="9258" xr:uid="{9A1F3E29-CC7C-46BA-AAA9-B48C57196C10}"/>
    <cellStyle name="Percent 13 3 2 5 4 2" xfId="23123" xr:uid="{1C4EE93A-5012-4EB9-8947-B6069F527771}"/>
    <cellStyle name="Percent 13 3 2 5 5" xfId="12872" xr:uid="{3FDA7C93-0B5D-4003-8F05-3C65BDD4D806}"/>
    <cellStyle name="Percent 13 3 2 5 5 2" xfId="26736" xr:uid="{BC053C47-7352-473D-B41D-C3806A47D8AF}"/>
    <cellStyle name="Percent 13 3 2 5 6" xfId="14617" xr:uid="{B8AF864D-5E36-4B33-8091-AD1A9F5955B2}"/>
    <cellStyle name="Percent 13 3 2 5 6 2" xfId="28481" xr:uid="{9A515B26-1C8F-46A5-B606-E3B5BBBA5DBC}"/>
    <cellStyle name="Percent 13 3 2 5 7" xfId="16165" xr:uid="{D4D00D10-4D94-400F-8982-3C1FAEE07C3C}"/>
    <cellStyle name="Percent 13 3 2 6" xfId="4802" xr:uid="{E2B073E3-A63D-4938-BC7C-3128E69C15CF}"/>
    <cellStyle name="Percent 13 3 2 6 2" xfId="10256" xr:uid="{A69C1F9A-2FAF-47C2-ABBC-88A37B36174D}"/>
    <cellStyle name="Percent 13 3 2 6 2 2" xfId="24121" xr:uid="{0DD4D94A-A4BA-42FA-8F1C-1CC5A25DD00A}"/>
    <cellStyle name="Percent 13 3 2 6 3" xfId="18836" xr:uid="{D0BE2464-E114-480B-80B3-1886BA617BD1}"/>
    <cellStyle name="Percent 13 3 2 7" xfId="5284" xr:uid="{21EAA988-B12B-496B-9FC5-100FD4AE5AAD}"/>
    <cellStyle name="Percent 13 3 2 7 2" xfId="10758" xr:uid="{523E0C53-5DC0-4E36-B3F9-8C81A4CAF6DD}"/>
    <cellStyle name="Percent 13 3 2 7 2 2" xfId="24623" xr:uid="{4CA3C5C5-B604-4437-A3A2-5C5672BE4FE9}"/>
    <cellStyle name="Percent 13 3 2 7 3" xfId="19318" xr:uid="{AF7E1251-4A19-4B20-AEFD-4EE7C7D7E821}"/>
    <cellStyle name="Percent 13 3 2 8" xfId="5786" xr:uid="{6565F174-5A08-4A73-A3AF-355B50AA6B47}"/>
    <cellStyle name="Percent 13 3 2 8 2" xfId="11260" xr:uid="{EBDBC30D-94BC-4B13-AFCA-18D9768ACFE6}"/>
    <cellStyle name="Percent 13 3 2 8 2 2" xfId="25125" xr:uid="{D5D8E1EF-8106-46D4-8036-54409D8D4373}"/>
    <cellStyle name="Percent 13 3 2 8 3" xfId="19820" xr:uid="{94F68E73-D03B-4664-AA7C-034BCA0A6A41}"/>
    <cellStyle name="Percent 13 3 2 9" xfId="2818" xr:uid="{51256645-CC9B-483C-BF73-2FE08AF6FDC9}"/>
    <cellStyle name="Percent 13 3 2 9 2" xfId="16860" xr:uid="{6E7FF3C3-BB0A-4711-9B11-ABD105A86741}"/>
    <cellStyle name="Percent 13 3 3" xfId="1128" xr:uid="{D3AE33D8-3B71-4A43-8CE1-40E91FC5474C}"/>
    <cellStyle name="Percent 13 3 3 10" xfId="8298" xr:uid="{B542ECBB-E13F-4836-917E-48C877296DCE}"/>
    <cellStyle name="Percent 13 3 3 10 2" xfId="22163" xr:uid="{13CBB706-063B-4B8C-8009-7CC4942E4D1C}"/>
    <cellStyle name="Percent 13 3 3 11" xfId="11908" xr:uid="{884BBA3B-571E-4710-A5EC-D5FA63304B72}"/>
    <cellStyle name="Percent 13 3 3 11 2" xfId="25772" xr:uid="{A7C97C48-4220-4D88-A144-B33C1056E75E}"/>
    <cellStyle name="Percent 13 3 3 12" xfId="13653" xr:uid="{6156F371-B1DD-4FF1-AAC9-E2A9958F519D}"/>
    <cellStyle name="Percent 13 3 3 12 2" xfId="27517" xr:uid="{FCE07C76-3DC9-4136-8A2E-BD0A98A3EE8B}"/>
    <cellStyle name="Percent 13 3 3 13" xfId="15201" xr:uid="{938553E5-1801-4BFF-8DFB-DF0284862932}"/>
    <cellStyle name="Percent 13 3 3 2" xfId="1376" xr:uid="{ED348DDE-59A3-431A-98AD-87A5B7D11328}"/>
    <cellStyle name="Percent 13 3 3 2 10" xfId="12156" xr:uid="{7DA63169-49B7-48A2-93CB-6AC9D0CF0821}"/>
    <cellStyle name="Percent 13 3 3 2 10 2" xfId="26020" xr:uid="{3FF6B602-5746-4463-8C1C-44A2F2BEC4E2}"/>
    <cellStyle name="Percent 13 3 3 2 11" xfId="13901" xr:uid="{BD9B7D50-B1DE-4F9D-A7E2-0A371F452955}"/>
    <cellStyle name="Percent 13 3 3 2 11 2" xfId="27765" xr:uid="{9223CEF3-CA96-4F6E-B65B-62EE22C70670}"/>
    <cellStyle name="Percent 13 3 3 2 12" xfId="15449" xr:uid="{9A057E43-E39B-45F9-86E5-8C2EBA433AD0}"/>
    <cellStyle name="Percent 13 3 3 2 2" xfId="1882" xr:uid="{2C223C5C-5101-42B2-9FC3-129DAE726645}"/>
    <cellStyle name="Percent 13 3 3 2 2 2" xfId="4604" xr:uid="{3D6C5152-B4FD-48A9-A193-5811EC4C440B}"/>
    <cellStyle name="Percent 13 3 3 2 2 2 2" xfId="10050" xr:uid="{1C9E3475-E6C6-438D-A50B-93A0CD91DE74}"/>
    <cellStyle name="Percent 13 3 3 2 2 2 2 2" xfId="23915" xr:uid="{5E2EB50A-50BD-440C-9F07-92171EB9CBBA}"/>
    <cellStyle name="Percent 13 3 3 2 2 2 3" xfId="18638" xr:uid="{2434EC15-1EAC-4670-9EF1-A9C1375A36CE}"/>
    <cellStyle name="Percent 13 3 3 2 2 3" xfId="3594" xr:uid="{20F119CC-6EDA-4F87-9876-47F2D697EC42}"/>
    <cellStyle name="Percent 13 3 3 2 2 3 2" xfId="17636" xr:uid="{04D09642-FFD2-46D2-AF2E-51C6E585FB3A}"/>
    <cellStyle name="Percent 13 3 3 2 2 4" xfId="7528" xr:uid="{326663F4-5CF2-4F99-A326-5AB16E831536}"/>
    <cellStyle name="Percent 13 3 3 2 2 4 2" xfId="21399" xr:uid="{33490F4A-947C-419E-9401-F7D8AE23991F}"/>
    <cellStyle name="Percent 13 3 3 2 2 5" xfId="9042" xr:uid="{795DBE15-7E5A-401B-B3ED-941677BA440F}"/>
    <cellStyle name="Percent 13 3 3 2 2 5 2" xfId="22907" xr:uid="{87F94842-E8DF-43B0-ABDA-55BD615B134D}"/>
    <cellStyle name="Percent 13 3 3 2 2 6" xfId="12662" xr:uid="{BC0C3A7F-0664-44D1-ABFA-48D29A707E80}"/>
    <cellStyle name="Percent 13 3 3 2 2 6 2" xfId="26526" xr:uid="{C26D21C5-C93E-4F0E-A0B6-ACF54B57BF58}"/>
    <cellStyle name="Percent 13 3 3 2 2 7" xfId="14407" xr:uid="{9DF395A4-786D-45A8-8335-8E32714D8699}"/>
    <cellStyle name="Percent 13 3 3 2 2 7 2" xfId="28271" xr:uid="{590A6D33-4E53-410B-97B3-FF7797EA61C8}"/>
    <cellStyle name="Percent 13 3 3 2 2 8" xfId="15955" xr:uid="{14D79238-269F-4F62-8926-F5976A113D0A}"/>
    <cellStyle name="Percent 13 3 3 2 3" xfId="2390" xr:uid="{1910D893-A151-45A0-A58D-1CF9619F722D}"/>
    <cellStyle name="Percent 13 3 3 2 3 2" xfId="4110" xr:uid="{BEE5BB6F-3EED-403C-BDC2-9BB4B5762CBD}"/>
    <cellStyle name="Percent 13 3 3 2 3 2 2" xfId="18144" xr:uid="{9F4BF62A-C4E6-4E43-9F63-978567CF8EC6}"/>
    <cellStyle name="Percent 13 3 3 2 3 3" xfId="8036" xr:uid="{4ADBF4DA-FF47-40A2-9A25-B17DCF354113}"/>
    <cellStyle name="Percent 13 3 3 2 3 3 2" xfId="21905" xr:uid="{1AD8E87E-C50D-4CD1-A7F8-9C352CBFD0E7}"/>
    <cellStyle name="Percent 13 3 3 2 3 4" xfId="9554" xr:uid="{06E382C9-0FBE-42C5-8D1A-A4A5BB90947C}"/>
    <cellStyle name="Percent 13 3 3 2 3 4 2" xfId="23419" xr:uid="{1AD40AF8-D0AE-4271-8CD8-0485EB71A0F4}"/>
    <cellStyle name="Percent 13 3 3 2 3 5" xfId="13168" xr:uid="{C9F4D599-0698-4914-B496-DAD6D8ADE6C5}"/>
    <cellStyle name="Percent 13 3 3 2 3 5 2" xfId="27032" xr:uid="{689B3004-E919-41CA-B974-1818EC6BB009}"/>
    <cellStyle name="Percent 13 3 3 2 3 6" xfId="14913" xr:uid="{2AC373E1-4CAE-4E21-B5E0-CF18F777C1EC}"/>
    <cellStyle name="Percent 13 3 3 2 3 6 2" xfId="28777" xr:uid="{48DE649D-2E28-498A-B80B-E21C42BD010B}"/>
    <cellStyle name="Percent 13 3 3 2 3 7" xfId="16461" xr:uid="{B9499A9F-7B88-4ABF-98A2-30C5EF99EE8B}"/>
    <cellStyle name="Percent 13 3 3 2 4" xfId="5082" xr:uid="{CDE2AC4A-AA72-4DDE-A45D-FEB8F2581509}"/>
    <cellStyle name="Percent 13 3 3 2 4 2" xfId="10552" xr:uid="{4832BCB9-4C3C-4B0C-84AA-4141445155AF}"/>
    <cellStyle name="Percent 13 3 3 2 4 2 2" xfId="24417" xr:uid="{AFF44C38-FD75-4E5E-BF19-429342BF74E5}"/>
    <cellStyle name="Percent 13 3 3 2 4 3" xfId="19116" xr:uid="{52BF5D02-068F-4568-A898-F2246C4221DF}"/>
    <cellStyle name="Percent 13 3 3 2 5" xfId="5580" xr:uid="{94C1AFF0-19DC-423C-B67F-5A5A0C04DD6E}"/>
    <cellStyle name="Percent 13 3 3 2 5 2" xfId="11054" xr:uid="{41A57AC5-48C4-4EDD-89DA-7820257B1FA7}"/>
    <cellStyle name="Percent 13 3 3 2 5 2 2" xfId="24919" xr:uid="{2D53FF44-B6C1-4C2B-B58A-1F3EB183C9D0}"/>
    <cellStyle name="Percent 13 3 3 2 5 3" xfId="19614" xr:uid="{20224784-71B1-4B2B-B640-09E9CAD819F5}"/>
    <cellStyle name="Percent 13 3 3 2 6" xfId="6082" xr:uid="{A0A99D1B-AF9A-47FA-95D0-362273F0B7B7}"/>
    <cellStyle name="Percent 13 3 3 2 6 2" xfId="11556" xr:uid="{B96ED8A0-2156-467C-AA9B-02E3D473EB81}"/>
    <cellStyle name="Percent 13 3 3 2 6 2 2" xfId="25421" xr:uid="{8BB0A0EA-5967-49E2-925F-D76C241662A5}"/>
    <cellStyle name="Percent 13 3 3 2 6 3" xfId="20116" xr:uid="{EFD1B246-6031-4827-91B7-A403E5F7254E}"/>
    <cellStyle name="Percent 13 3 3 2 7" xfId="3100" xr:uid="{66C53118-F67D-4755-892A-7A6B0DCD2D5E}"/>
    <cellStyle name="Percent 13 3 3 2 7 2" xfId="17142" xr:uid="{DB53139C-9903-467F-A634-0162BDD6AA28}"/>
    <cellStyle name="Percent 13 3 3 2 8" xfId="7022" xr:uid="{45F21CE6-AB15-481B-9856-5DCC3664BA43}"/>
    <cellStyle name="Percent 13 3 3 2 8 2" xfId="20893" xr:uid="{CE2B98B1-0B27-427D-BEA1-ECD0903803B7}"/>
    <cellStyle name="Percent 13 3 3 2 9" xfId="8546" xr:uid="{E8ED4602-7406-4DAE-9BD6-5712AD892D2D}"/>
    <cellStyle name="Percent 13 3 3 2 9 2" xfId="22411" xr:uid="{24E7CEC6-32BA-4257-9811-7CC05499ED81}"/>
    <cellStyle name="Percent 13 3 3 3" xfId="1634" xr:uid="{67D15D20-C107-4B2E-BBFE-B48F59A30F8D}"/>
    <cellStyle name="Percent 13 3 3 3 2" xfId="4356" xr:uid="{A5991DBC-0C13-4820-84FC-B26EDCC031DB}"/>
    <cellStyle name="Percent 13 3 3 3 2 2" xfId="9802" xr:uid="{FA3A0D13-0A83-4A26-93BF-5221A12BDD16}"/>
    <cellStyle name="Percent 13 3 3 3 2 2 2" xfId="23667" xr:uid="{499C1C7C-1B6A-4C8D-AA66-533D946EABE3}"/>
    <cellStyle name="Percent 13 3 3 3 2 3" xfId="18390" xr:uid="{7B06A703-6254-406F-BEE8-ADAF5769D92E}"/>
    <cellStyle name="Percent 13 3 3 3 3" xfId="3346" xr:uid="{6C872FBF-80F6-4628-98CA-9FD8EB40F557}"/>
    <cellStyle name="Percent 13 3 3 3 3 2" xfId="17388" xr:uid="{E0626C42-6C92-4D56-A613-5DD8D3406974}"/>
    <cellStyle name="Percent 13 3 3 3 4" xfId="7280" xr:uid="{349687BA-C6AE-4B04-BB7D-5843F9C88005}"/>
    <cellStyle name="Percent 13 3 3 3 4 2" xfId="21151" xr:uid="{83E66008-9BED-4DB0-9AFF-5C66382740AA}"/>
    <cellStyle name="Percent 13 3 3 3 5" xfId="8794" xr:uid="{E0CC9FC4-1F35-4E8D-9D5C-C22261D4D6D0}"/>
    <cellStyle name="Percent 13 3 3 3 5 2" xfId="22659" xr:uid="{CE0653D5-7A3C-48AE-9F32-6980460DC9CF}"/>
    <cellStyle name="Percent 13 3 3 3 6" xfId="12414" xr:uid="{80906650-CD7F-4A1B-BF88-CEBC94976417}"/>
    <cellStyle name="Percent 13 3 3 3 6 2" xfId="26278" xr:uid="{5C177144-CE57-4E8A-A531-85F1AD31CAEB}"/>
    <cellStyle name="Percent 13 3 3 3 7" xfId="14159" xr:uid="{B54E2D7F-66EE-4511-81F1-54FEA93F38DD}"/>
    <cellStyle name="Percent 13 3 3 3 7 2" xfId="28023" xr:uid="{6EF6BF16-2EDF-4E2A-BBAF-B1FFCEEB412C}"/>
    <cellStyle name="Percent 13 3 3 3 8" xfId="15707" xr:uid="{AE4218AB-85FB-422C-B5A0-00AC2E39A47B}"/>
    <cellStyle name="Percent 13 3 3 4" xfId="2142" xr:uid="{3B2BD2CC-90B4-4DED-BD98-AB7B101D5098}"/>
    <cellStyle name="Percent 13 3 3 4 2" xfId="3862" xr:uid="{47881741-91C5-43B5-9545-98BD68616A3D}"/>
    <cellStyle name="Percent 13 3 3 4 2 2" xfId="17896" xr:uid="{9A99DA4A-3D90-4817-A29F-F7513B536D68}"/>
    <cellStyle name="Percent 13 3 3 4 3" xfId="7788" xr:uid="{00197D74-C60B-461E-9D7C-543972DE05AE}"/>
    <cellStyle name="Percent 13 3 3 4 3 2" xfId="21657" xr:uid="{D2B091CB-61F3-489E-8CEC-65FF25FA5E71}"/>
    <cellStyle name="Percent 13 3 3 4 4" xfId="9306" xr:uid="{C3056DF1-4544-4721-ACE5-9F480093E9D3}"/>
    <cellStyle name="Percent 13 3 3 4 4 2" xfId="23171" xr:uid="{43F86988-86C4-42FC-99D4-22587AE9E866}"/>
    <cellStyle name="Percent 13 3 3 4 5" xfId="12920" xr:uid="{45CCD9A3-7C7E-424D-9705-060327ABD0BB}"/>
    <cellStyle name="Percent 13 3 3 4 5 2" xfId="26784" xr:uid="{091AA091-BBB1-4093-8572-FB8D611FA3C2}"/>
    <cellStyle name="Percent 13 3 3 4 6" xfId="14665" xr:uid="{F83C8A9D-8422-404F-91AC-ADE39F53C68C}"/>
    <cellStyle name="Percent 13 3 3 4 6 2" xfId="28529" xr:uid="{61F8FBCF-3751-407E-8775-66E4C5BF1712}"/>
    <cellStyle name="Percent 13 3 3 4 7" xfId="16213" xr:uid="{94681498-D2FD-4E1A-992E-94C55C4F6ACC}"/>
    <cellStyle name="Percent 13 3 3 5" xfId="4846" xr:uid="{4F12CFB8-E3D9-4D1A-90C0-2A97232F1187}"/>
    <cellStyle name="Percent 13 3 3 5 2" xfId="10304" xr:uid="{142900A1-E19D-4FF8-B542-F4907334127E}"/>
    <cellStyle name="Percent 13 3 3 5 2 2" xfId="24169" xr:uid="{561A9181-A5E3-45CB-B8EF-11277FBB9069}"/>
    <cellStyle name="Percent 13 3 3 5 3" xfId="18880" xr:uid="{AB0BEC0F-8042-47EC-B6D7-FD3762B17B62}"/>
    <cellStyle name="Percent 13 3 3 6" xfId="5332" xr:uid="{11F9248A-F3F4-44CE-A3EB-87EFF7AFD2DF}"/>
    <cellStyle name="Percent 13 3 3 6 2" xfId="10806" xr:uid="{FD5DA883-0743-4A68-A5DB-F1E1E2F14955}"/>
    <cellStyle name="Percent 13 3 3 6 2 2" xfId="24671" xr:uid="{EBCF00A9-CF35-499A-9334-68A704A3B8C0}"/>
    <cellStyle name="Percent 13 3 3 6 3" xfId="19366" xr:uid="{D42EFE9C-B569-4A11-B99F-88464EFD7CC8}"/>
    <cellStyle name="Percent 13 3 3 7" xfId="5834" xr:uid="{DBF733E0-D23F-4284-B414-FC717E894CB6}"/>
    <cellStyle name="Percent 13 3 3 7 2" xfId="11308" xr:uid="{BD80C33B-61C0-485E-AB21-4C17853BA99C}"/>
    <cellStyle name="Percent 13 3 3 7 2 2" xfId="25173" xr:uid="{1E0CA8C5-E8C1-4C7E-BF48-4C43E369A1E6}"/>
    <cellStyle name="Percent 13 3 3 7 3" xfId="19868" xr:uid="{055C335F-DC91-482E-AEEF-2C4C6DB8909C}"/>
    <cellStyle name="Percent 13 3 3 8" xfId="2862" xr:uid="{21CCEDE7-5912-4984-BC34-4C472836302C}"/>
    <cellStyle name="Percent 13 3 3 8 2" xfId="16904" xr:uid="{BC646B7F-0E05-41FB-B138-555809ABB674}"/>
    <cellStyle name="Percent 13 3 3 9" xfId="6774" xr:uid="{B72D0659-4524-445D-A6A8-C8CAA8E64581}"/>
    <cellStyle name="Percent 13 3 3 9 2" xfId="20645" xr:uid="{0D9A9630-F8A1-46B1-9583-13B525E539C0}"/>
    <cellStyle name="Percent 13 3 4" xfId="1252" xr:uid="{6DE84BBF-C441-4D94-9751-F104AFFD3E86}"/>
    <cellStyle name="Percent 13 3 4 10" xfId="12032" xr:uid="{9FAEAE97-3B22-46E0-80E3-4F0F3C77F2B4}"/>
    <cellStyle name="Percent 13 3 4 10 2" xfId="25896" xr:uid="{ED1B0F7C-C0BC-4DDF-84BA-E605A9E13568}"/>
    <cellStyle name="Percent 13 3 4 11" xfId="13777" xr:uid="{664F6DD4-E311-4707-9D80-8F0EB5D26F3D}"/>
    <cellStyle name="Percent 13 3 4 11 2" xfId="27641" xr:uid="{BCC8C69B-5680-41A3-94FF-44809ABFAFAC}"/>
    <cellStyle name="Percent 13 3 4 12" xfId="15325" xr:uid="{4CEE1009-A504-420F-B00B-011BF07D5095}"/>
    <cellStyle name="Percent 13 3 4 2" xfId="1758" xr:uid="{DCC0F3F1-448C-449A-B0B6-E8A497E2D787}"/>
    <cellStyle name="Percent 13 3 4 2 2" xfId="4480" xr:uid="{A144CC5E-89DF-4BCE-B536-B406B3C7E2EB}"/>
    <cellStyle name="Percent 13 3 4 2 2 2" xfId="9926" xr:uid="{1C82B77F-A158-4D2B-B7A8-1D1297A344D0}"/>
    <cellStyle name="Percent 13 3 4 2 2 2 2" xfId="23791" xr:uid="{1FB84870-8F2A-4670-BB33-E7F3E5CF8734}"/>
    <cellStyle name="Percent 13 3 4 2 2 3" xfId="18514" xr:uid="{A6ABF2EF-F07B-4476-9A90-76D5F61D1BFC}"/>
    <cellStyle name="Percent 13 3 4 2 3" xfId="3470" xr:uid="{7046D3F6-765F-406E-9AE9-320FA8D72BC5}"/>
    <cellStyle name="Percent 13 3 4 2 3 2" xfId="17512" xr:uid="{A3BAA3F0-6B1B-47C0-A36D-98CD09BFC3C3}"/>
    <cellStyle name="Percent 13 3 4 2 4" xfId="7404" xr:uid="{A02155D3-9818-4059-82B7-FC39C254CE23}"/>
    <cellStyle name="Percent 13 3 4 2 4 2" xfId="21275" xr:uid="{5164763E-B512-4ACB-8D1F-34D163944920}"/>
    <cellStyle name="Percent 13 3 4 2 5" xfId="8918" xr:uid="{D42A83AE-83A1-4031-9187-CD33769CC261}"/>
    <cellStyle name="Percent 13 3 4 2 5 2" xfId="22783" xr:uid="{08A68345-88B3-4C2A-9CB4-B4F8895761FB}"/>
    <cellStyle name="Percent 13 3 4 2 6" xfId="12538" xr:uid="{35AC8C0B-B002-4D8D-BEE9-3168264A41BC}"/>
    <cellStyle name="Percent 13 3 4 2 6 2" xfId="26402" xr:uid="{A940CD75-C67A-402C-998D-E6CC8A5BA4D3}"/>
    <cellStyle name="Percent 13 3 4 2 7" xfId="14283" xr:uid="{FE0A28CB-6DCA-48F4-81A6-EE8AFACACC90}"/>
    <cellStyle name="Percent 13 3 4 2 7 2" xfId="28147" xr:uid="{3DBDEC1D-B078-4A4E-8AE5-11B5EE9DD1A6}"/>
    <cellStyle name="Percent 13 3 4 2 8" xfId="15831" xr:uid="{5DD7D0F8-DE34-4E0A-9AF2-5AC0D8B46EA5}"/>
    <cellStyle name="Percent 13 3 4 3" xfId="2266" xr:uid="{4242909C-0066-424B-A8B4-CCF6B6353A4C}"/>
    <cellStyle name="Percent 13 3 4 3 2" xfId="3986" xr:uid="{430BCE5E-1993-4D1F-9235-CBA73E91D961}"/>
    <cellStyle name="Percent 13 3 4 3 2 2" xfId="18020" xr:uid="{A00469F5-CB47-4012-8DCF-2B4D379AC2A0}"/>
    <cellStyle name="Percent 13 3 4 3 3" xfId="7912" xr:uid="{4182A505-99B5-4DEB-A077-28314F74C7E0}"/>
    <cellStyle name="Percent 13 3 4 3 3 2" xfId="21781" xr:uid="{F463FE8D-A4FB-4B03-B2B4-B94FA57E6DB6}"/>
    <cellStyle name="Percent 13 3 4 3 4" xfId="9430" xr:uid="{208AE4E7-5F37-453D-A6AE-505B1536D0C5}"/>
    <cellStyle name="Percent 13 3 4 3 4 2" xfId="23295" xr:uid="{619B835B-E2BC-4712-8158-FD90F9B62955}"/>
    <cellStyle name="Percent 13 3 4 3 5" xfId="13044" xr:uid="{78D69E70-A8A7-4C3E-A659-138ADCC0FE4D}"/>
    <cellStyle name="Percent 13 3 4 3 5 2" xfId="26908" xr:uid="{AD3E1307-0207-4C05-9491-11154CFC2B36}"/>
    <cellStyle name="Percent 13 3 4 3 6" xfId="14789" xr:uid="{0B2B12DE-9CAC-4051-AB4B-98132E06A39E}"/>
    <cellStyle name="Percent 13 3 4 3 6 2" xfId="28653" xr:uid="{C9B16C4C-F8E6-442D-B931-DAFDC4850288}"/>
    <cellStyle name="Percent 13 3 4 3 7" xfId="16337" xr:uid="{C728071F-07E5-4443-B048-C079E0AAABA3}"/>
    <cellStyle name="Percent 13 3 4 4" xfId="4962" xr:uid="{7D51F710-ACDF-4480-AD99-FF1AA6442EBB}"/>
    <cellStyle name="Percent 13 3 4 4 2" xfId="10428" xr:uid="{0EEF880E-7FFC-48A5-8ADF-39947DAD8122}"/>
    <cellStyle name="Percent 13 3 4 4 2 2" xfId="24293" xr:uid="{140D9DD9-4772-415D-9FB7-3096FC745178}"/>
    <cellStyle name="Percent 13 3 4 4 3" xfId="18996" xr:uid="{370354F7-0763-4558-BE7B-53B7BEC00AE8}"/>
    <cellStyle name="Percent 13 3 4 5" xfId="5456" xr:uid="{3115A332-C0A9-4B9D-B13A-174ECAF9BF85}"/>
    <cellStyle name="Percent 13 3 4 5 2" xfId="10930" xr:uid="{1DE62F90-5949-4496-97BD-915679BB679C}"/>
    <cellStyle name="Percent 13 3 4 5 2 2" xfId="24795" xr:uid="{3AAB5C56-F6D5-4F9D-8CC7-956621FE5D48}"/>
    <cellStyle name="Percent 13 3 4 5 3" xfId="19490" xr:uid="{BDE4CA98-86A9-460F-90ED-3C42576BB69A}"/>
    <cellStyle name="Percent 13 3 4 6" xfId="5958" xr:uid="{2C8AA712-C07C-4AD9-9B64-CF92B16119EC}"/>
    <cellStyle name="Percent 13 3 4 6 2" xfId="11432" xr:uid="{059B0539-4D1C-4C51-9EE1-AB278A7DF32A}"/>
    <cellStyle name="Percent 13 3 4 6 2 2" xfId="25297" xr:uid="{81A1C970-C8E1-47FE-B42C-34CE123F5D41}"/>
    <cellStyle name="Percent 13 3 4 6 3" xfId="19992" xr:uid="{74AF4EDD-93F9-4830-948C-DD754E27A6BA}"/>
    <cellStyle name="Percent 13 3 4 7" xfId="2980" xr:uid="{3D3D077E-3D7E-469B-8BA5-3633A1EBA158}"/>
    <cellStyle name="Percent 13 3 4 7 2" xfId="17022" xr:uid="{16A4C86E-2654-4B38-BB1C-1B4BB3B8F3FA}"/>
    <cellStyle name="Percent 13 3 4 8" xfId="6898" xr:uid="{DB849C0D-3C26-4963-99E3-2B85CBD84EAB}"/>
    <cellStyle name="Percent 13 3 4 8 2" xfId="20769" xr:uid="{E4B5A43C-0F84-4D44-8382-2E1FE9DDDA65}"/>
    <cellStyle name="Percent 13 3 4 9" xfId="8422" xr:uid="{37BCE9FE-BDDA-4B88-9305-2830A3D9A98E}"/>
    <cellStyle name="Percent 13 3 4 9 2" xfId="22287" xr:uid="{9194BB5F-55D5-455B-857D-6441EB34A1F3}"/>
    <cellStyle name="Percent 13 3 5" xfId="1510" xr:uid="{0A3A90C4-983E-499F-94D1-10AF2BA68B99}"/>
    <cellStyle name="Percent 13 3 5 2" xfId="4234" xr:uid="{F77755D5-0304-4940-A262-C0F416846519}"/>
    <cellStyle name="Percent 13 3 5 2 2" xfId="9678" xr:uid="{D599808E-F739-47D9-9AF3-36BEE0F72B18}"/>
    <cellStyle name="Percent 13 3 5 2 2 2" xfId="23543" xr:uid="{326A5525-C89D-4156-A600-DA5A08060B6B}"/>
    <cellStyle name="Percent 13 3 5 2 3" xfId="18268" xr:uid="{36CB61B0-47CD-42E2-BECF-9B10F8BB8D6B}"/>
    <cellStyle name="Percent 13 3 5 3" xfId="3224" xr:uid="{C2B1EBD2-1342-4A30-8536-B2A129FDA970}"/>
    <cellStyle name="Percent 13 3 5 3 2" xfId="17266" xr:uid="{767588AD-D70C-4193-939C-57DB02691675}"/>
    <cellStyle name="Percent 13 3 5 4" xfId="7156" xr:uid="{3A651640-DBEB-45D2-8C02-0076906963B4}"/>
    <cellStyle name="Percent 13 3 5 4 2" xfId="21027" xr:uid="{0E15C76E-6E90-4288-A91B-4C4DCDABB34C}"/>
    <cellStyle name="Percent 13 3 5 5" xfId="8670" xr:uid="{9C9F4D13-21DF-499E-BD7E-F40141E82081}"/>
    <cellStyle name="Percent 13 3 5 5 2" xfId="22535" xr:uid="{3306EA51-6339-4BE1-87FE-128716676AF5}"/>
    <cellStyle name="Percent 13 3 5 6" xfId="12290" xr:uid="{B9F4CF23-EEA9-4B47-A26C-3FDFBFAA847C}"/>
    <cellStyle name="Percent 13 3 5 6 2" xfId="26154" xr:uid="{520FABFD-6CED-46A4-9D39-ABC00FE61663}"/>
    <cellStyle name="Percent 13 3 5 7" xfId="14035" xr:uid="{1B74CA9A-5C0C-454A-85CE-AC3951B0CAD8}"/>
    <cellStyle name="Percent 13 3 5 7 2" xfId="27899" xr:uid="{D38AFEFE-162E-4973-A93A-96B9C676D7A0}"/>
    <cellStyle name="Percent 13 3 5 8" xfId="15583" xr:uid="{D5916C96-5F6E-47E5-BF43-015F7046E7A8}"/>
    <cellStyle name="Percent 13 3 6" xfId="2018" xr:uid="{744F635F-A28D-4F15-87EC-3793FA0F8BD6}"/>
    <cellStyle name="Percent 13 3 6 2" xfId="3738" xr:uid="{C620BD52-686E-4E51-B36A-FCBEF150A805}"/>
    <cellStyle name="Percent 13 3 6 2 2" xfId="17772" xr:uid="{99467D37-CB65-4800-9EF5-FE8625BCB0E0}"/>
    <cellStyle name="Percent 13 3 6 3" xfId="7664" xr:uid="{F003F250-B3E3-4E9D-B35E-DD62340A85C3}"/>
    <cellStyle name="Percent 13 3 6 3 2" xfId="21533" xr:uid="{F8E2A8F4-8DE7-4682-94E4-A59FDA7ECB00}"/>
    <cellStyle name="Percent 13 3 6 4" xfId="9182" xr:uid="{56161CB2-54E8-4626-8553-68FA2CEA8F97}"/>
    <cellStyle name="Percent 13 3 6 4 2" xfId="23047" xr:uid="{29938D9D-460B-4284-8E31-F5E8A353E3C7}"/>
    <cellStyle name="Percent 13 3 6 5" xfId="12796" xr:uid="{93C44DF1-CEBF-4EAA-A8E5-8EC52073ADC6}"/>
    <cellStyle name="Percent 13 3 6 5 2" xfId="26660" xr:uid="{450EE727-EC7C-48E1-892A-724DBCECCCB4}"/>
    <cellStyle name="Percent 13 3 6 6" xfId="14541" xr:uid="{CDC4CF45-2D0C-4685-B6C0-AED6D106C385}"/>
    <cellStyle name="Percent 13 3 6 6 2" xfId="28405" xr:uid="{A043EA6A-E0AE-4D26-8E9A-DE6C1CE63514}"/>
    <cellStyle name="Percent 13 3 6 7" xfId="16089" xr:uid="{13B0236C-12A8-4BE9-A846-B1D727557F1E}"/>
    <cellStyle name="Percent 13 3 7" xfId="4734" xr:uid="{81A574CE-814C-41FA-84F4-B4F3551F5EE3}"/>
    <cellStyle name="Percent 13 3 7 2" xfId="10180" xr:uid="{54007DE3-51F0-40AB-AC36-CA644A390712}"/>
    <cellStyle name="Percent 13 3 7 2 2" xfId="24045" xr:uid="{22B6942D-7C56-4B58-91ED-6B1D8EA18748}"/>
    <cellStyle name="Percent 13 3 7 3" xfId="18768" xr:uid="{7B7C9162-3BA9-4A9A-A575-CA4984F2B943}"/>
    <cellStyle name="Percent 13 3 8" xfId="5208" xr:uid="{7D7B4ACA-25AB-46DC-91CA-FFF45958248C}"/>
    <cellStyle name="Percent 13 3 8 2" xfId="10682" xr:uid="{7282A5DE-1517-4446-AC1E-91BE2847D9A1}"/>
    <cellStyle name="Percent 13 3 8 2 2" xfId="24547" xr:uid="{0BDF5775-B2C2-410C-99FA-95AA68B7182F}"/>
    <cellStyle name="Percent 13 3 8 3" xfId="19242" xr:uid="{8989F58E-D040-46E9-8DFF-011894C0DCA3}"/>
    <cellStyle name="Percent 13 3 9" xfId="5710" xr:uid="{C157405D-E6D4-4CA6-AC76-AF7030E61FAB}"/>
    <cellStyle name="Percent 13 3 9 2" xfId="11184" xr:uid="{585E6B7B-89E5-4E55-A15A-5D25D8CBD0E0}"/>
    <cellStyle name="Percent 13 3 9 2 2" xfId="25049" xr:uid="{7C62D17B-4A45-4CD9-9A81-EFAD7B7E4624}"/>
    <cellStyle name="Percent 13 3 9 3" xfId="19744" xr:uid="{5F0B6179-7E6E-479A-AF65-14EDF9FB4E35}"/>
    <cellStyle name="Percent 13 4" xfId="1078" xr:uid="{C866C874-C894-445B-A600-25CEFFEE5F15}"/>
    <cellStyle name="Percent 13 4 10" xfId="6724" xr:uid="{03CD47EF-A2B6-4A04-9F79-3103FFA12AAB}"/>
    <cellStyle name="Percent 13 4 10 2" xfId="20595" xr:uid="{6E5D1237-61CE-4DD2-B4B4-E576029C1B09}"/>
    <cellStyle name="Percent 13 4 11" xfId="8248" xr:uid="{745EBD07-1DCD-4600-86D4-E318D1E09219}"/>
    <cellStyle name="Percent 13 4 11 2" xfId="22113" xr:uid="{203512C5-C913-4F25-B295-70776B5F7E66}"/>
    <cellStyle name="Percent 13 4 12" xfId="11858" xr:uid="{BDA88C9D-F35C-4A4E-AAC7-14CE352E2E27}"/>
    <cellStyle name="Percent 13 4 12 2" xfId="25722" xr:uid="{5E7E5557-02C1-4580-BC5E-889D27249BFE}"/>
    <cellStyle name="Percent 13 4 13" xfId="13603" xr:uid="{7365F2D4-6B90-4A13-ABF1-31C783071BD3}"/>
    <cellStyle name="Percent 13 4 13 2" xfId="27467" xr:uid="{4C519C5E-D0C3-417F-8534-E45261ED1D4D}"/>
    <cellStyle name="Percent 13 4 14" xfId="15151" xr:uid="{0EF85426-0E54-4221-A06C-B35D4C5D7332}"/>
    <cellStyle name="Percent 13 4 2" xfId="1202" xr:uid="{B51FFA1A-CB41-4C55-ABC2-BFE8CFAF2637}"/>
    <cellStyle name="Percent 13 4 2 10" xfId="8372" xr:uid="{2EFBABAF-7B4A-4AB1-934E-39963736CD27}"/>
    <cellStyle name="Percent 13 4 2 10 2" xfId="22237" xr:uid="{3605E404-E7CB-43D5-8AAB-2E80A23FF52C}"/>
    <cellStyle name="Percent 13 4 2 11" xfId="11982" xr:uid="{CA9E5EA2-526C-4C85-97BE-A607494BABC1}"/>
    <cellStyle name="Percent 13 4 2 11 2" xfId="25846" xr:uid="{14706F08-F6E2-4B3C-B775-102DB07F8060}"/>
    <cellStyle name="Percent 13 4 2 12" xfId="13727" xr:uid="{78C50842-2CDC-4BC6-A4BE-3006BF2CA344}"/>
    <cellStyle name="Percent 13 4 2 12 2" xfId="27591" xr:uid="{446C3D13-0575-4E30-AC2E-4D5AAEB8ED91}"/>
    <cellStyle name="Percent 13 4 2 13" xfId="15275" xr:uid="{9BD872ED-33D0-4D44-B5B9-D37C75D6119B}"/>
    <cellStyle name="Percent 13 4 2 2" xfId="1450" xr:uid="{6FC0B165-0FA4-4766-8E47-7D14AE06DB26}"/>
    <cellStyle name="Percent 13 4 2 2 10" xfId="12230" xr:uid="{EDB1371B-0F92-460C-8570-8B5414E95917}"/>
    <cellStyle name="Percent 13 4 2 2 10 2" xfId="26094" xr:uid="{0E26F2F3-DDE5-472B-8DE5-1BC95A744E63}"/>
    <cellStyle name="Percent 13 4 2 2 11" xfId="13975" xr:uid="{DD2CA267-1392-465D-AABF-E67A5AEC7FDE}"/>
    <cellStyle name="Percent 13 4 2 2 11 2" xfId="27839" xr:uid="{D029164D-C3D9-4826-BF51-3AB9A3FA0524}"/>
    <cellStyle name="Percent 13 4 2 2 12" xfId="15523" xr:uid="{981264D5-0113-4FD5-804A-9826BF074D17}"/>
    <cellStyle name="Percent 13 4 2 2 2" xfId="1956" xr:uid="{AE60572A-8D9B-44D5-80B8-E6FE38739572}"/>
    <cellStyle name="Percent 13 4 2 2 2 2" xfId="4678" xr:uid="{790570C5-6C1F-4118-9989-B25817E024F5}"/>
    <cellStyle name="Percent 13 4 2 2 2 2 2" xfId="10124" xr:uid="{465D1564-0D3D-41B4-871E-DAB4FCAFEEB7}"/>
    <cellStyle name="Percent 13 4 2 2 2 2 2 2" xfId="23989" xr:uid="{EA9B6BB4-16A2-4B6B-ABAC-BC31727EF614}"/>
    <cellStyle name="Percent 13 4 2 2 2 2 3" xfId="18712" xr:uid="{E0A6A6FE-6304-4126-8CC1-2373C38D6A09}"/>
    <cellStyle name="Percent 13 4 2 2 2 3" xfId="3668" xr:uid="{39F9A2EE-43DD-4A87-96A2-3C307E949283}"/>
    <cellStyle name="Percent 13 4 2 2 2 3 2" xfId="17710" xr:uid="{2C9FE1E9-FECE-4F04-984F-EA6F34887A12}"/>
    <cellStyle name="Percent 13 4 2 2 2 4" xfId="7602" xr:uid="{436BED69-D758-479B-BCB2-255286D6CE38}"/>
    <cellStyle name="Percent 13 4 2 2 2 4 2" xfId="21473" xr:uid="{04EC01ED-2E03-4367-BF9A-E4D5549FF680}"/>
    <cellStyle name="Percent 13 4 2 2 2 5" xfId="9116" xr:uid="{50C49AC7-3648-452C-B31C-357C44AE2337}"/>
    <cellStyle name="Percent 13 4 2 2 2 5 2" xfId="22981" xr:uid="{BD41E241-3653-41D8-B4DB-66238C2A5B91}"/>
    <cellStyle name="Percent 13 4 2 2 2 6" xfId="12736" xr:uid="{2D1E0C6F-A624-4A26-A03E-D7E018BD6BA1}"/>
    <cellStyle name="Percent 13 4 2 2 2 6 2" xfId="26600" xr:uid="{6D78FEF8-0888-4A75-BD7E-F5C29D8EED1E}"/>
    <cellStyle name="Percent 13 4 2 2 2 7" xfId="14481" xr:uid="{A71B9AA2-A671-4A91-97A8-0D68F65C4E26}"/>
    <cellStyle name="Percent 13 4 2 2 2 7 2" xfId="28345" xr:uid="{EAF2901D-FC23-4AE6-8472-D27711919170}"/>
    <cellStyle name="Percent 13 4 2 2 2 8" xfId="16029" xr:uid="{088748AA-1D28-4A92-BD0A-0F8F209DB696}"/>
    <cellStyle name="Percent 13 4 2 2 3" xfId="2464" xr:uid="{9F241140-C172-4938-97CD-E6FEEB8B70A8}"/>
    <cellStyle name="Percent 13 4 2 2 3 2" xfId="4184" xr:uid="{125CF16B-71F5-4B21-907C-981BF51EB804}"/>
    <cellStyle name="Percent 13 4 2 2 3 2 2" xfId="18218" xr:uid="{B9CB4B46-B3C3-45F5-A4B6-F68B073562F9}"/>
    <cellStyle name="Percent 13 4 2 2 3 3" xfId="8110" xr:uid="{6F2988BD-8EBE-4A7F-9EFA-2D1D8399D7AC}"/>
    <cellStyle name="Percent 13 4 2 2 3 3 2" xfId="21979" xr:uid="{03145ED4-C95B-4C5B-A960-A79C7DD1FF14}"/>
    <cellStyle name="Percent 13 4 2 2 3 4" xfId="9628" xr:uid="{2D4D2838-8EF5-40CA-A717-A7547C9A4FE1}"/>
    <cellStyle name="Percent 13 4 2 2 3 4 2" xfId="23493" xr:uid="{308AFBD0-475C-4145-BF3A-498C2DC04F36}"/>
    <cellStyle name="Percent 13 4 2 2 3 5" xfId="13242" xr:uid="{5BCFB328-8388-4268-9800-BD1C4F809328}"/>
    <cellStyle name="Percent 13 4 2 2 3 5 2" xfId="27106" xr:uid="{67AA247F-149D-40E4-8B6C-8179E525EAF9}"/>
    <cellStyle name="Percent 13 4 2 2 3 6" xfId="14987" xr:uid="{1BE90C2A-2ACB-4C42-BF8F-721AE764F2FC}"/>
    <cellStyle name="Percent 13 4 2 2 3 6 2" xfId="28851" xr:uid="{693F8AAF-C7BE-4662-9ED0-37F87A4FED37}"/>
    <cellStyle name="Percent 13 4 2 2 3 7" xfId="16535" xr:uid="{0FB43993-81CB-4EA2-AD3B-F96D9BB35C17}"/>
    <cellStyle name="Percent 13 4 2 2 4" xfId="5156" xr:uid="{77379283-E65B-4633-82F5-D788D7F0CC6A}"/>
    <cellStyle name="Percent 13 4 2 2 4 2" xfId="10626" xr:uid="{867AF9E8-5DE5-4BA6-B387-6430A091129B}"/>
    <cellStyle name="Percent 13 4 2 2 4 2 2" xfId="24491" xr:uid="{261B84D9-C827-462C-8399-4EF1429A56E2}"/>
    <cellStyle name="Percent 13 4 2 2 4 3" xfId="19190" xr:uid="{F5B709AD-9ED9-4E69-95AA-69893A737882}"/>
    <cellStyle name="Percent 13 4 2 2 5" xfId="5654" xr:uid="{B3180E4F-1DC9-45FE-A734-314DE7F924EF}"/>
    <cellStyle name="Percent 13 4 2 2 5 2" xfId="11128" xr:uid="{CCF29169-6347-4702-9275-CA074F040459}"/>
    <cellStyle name="Percent 13 4 2 2 5 2 2" xfId="24993" xr:uid="{47424ED5-3ED2-418F-A900-1EDEBDD7470B}"/>
    <cellStyle name="Percent 13 4 2 2 5 3" xfId="19688" xr:uid="{ED59DA46-B117-4FD4-8709-5D535D3AF03B}"/>
    <cellStyle name="Percent 13 4 2 2 6" xfId="6156" xr:uid="{859CD639-CCE0-4192-8037-37257AD5802E}"/>
    <cellStyle name="Percent 13 4 2 2 6 2" xfId="11630" xr:uid="{35C913FB-B701-46C0-BCCB-F44B06553C95}"/>
    <cellStyle name="Percent 13 4 2 2 6 2 2" xfId="25495" xr:uid="{8E0D13E2-7109-4C4A-B7B6-66FEB9A8DB8D}"/>
    <cellStyle name="Percent 13 4 2 2 6 3" xfId="20190" xr:uid="{306DA57C-DB08-44F6-B103-2C5D06C18675}"/>
    <cellStyle name="Percent 13 4 2 2 7" xfId="3174" xr:uid="{A48D08AC-D71C-4D26-A4A2-40310F0CC4D0}"/>
    <cellStyle name="Percent 13 4 2 2 7 2" xfId="17216" xr:uid="{B1CE158D-A0EB-49DB-8E1F-4E5D77CA0EF9}"/>
    <cellStyle name="Percent 13 4 2 2 8" xfId="7096" xr:uid="{E6F498E0-5D95-4254-B067-55AC57994BEB}"/>
    <cellStyle name="Percent 13 4 2 2 8 2" xfId="20967" xr:uid="{DE5AD910-7D47-417F-9AC3-079587CCA5B3}"/>
    <cellStyle name="Percent 13 4 2 2 9" xfId="8620" xr:uid="{9AA8B19D-FB66-4FCE-9465-67123DAAB692}"/>
    <cellStyle name="Percent 13 4 2 2 9 2" xfId="22485" xr:uid="{32AD7F06-D6CA-4F71-BE80-AC4D23968981}"/>
    <cellStyle name="Percent 13 4 2 3" xfId="1708" xr:uid="{E4EC8949-7681-4562-80FD-1313DADAE859}"/>
    <cellStyle name="Percent 13 4 2 3 2" xfId="4430" xr:uid="{FC54FB7B-1D75-4BD9-AEE1-32813AD70455}"/>
    <cellStyle name="Percent 13 4 2 3 2 2" xfId="9876" xr:uid="{36087402-BA7F-4E5B-A7AF-E2D5A664324C}"/>
    <cellStyle name="Percent 13 4 2 3 2 2 2" xfId="23741" xr:uid="{F463372D-730D-48FC-B641-C59EC60FB5FC}"/>
    <cellStyle name="Percent 13 4 2 3 2 3" xfId="18464" xr:uid="{14FB194E-35A8-4A2D-B394-7DF986405701}"/>
    <cellStyle name="Percent 13 4 2 3 3" xfId="3420" xr:uid="{28B1B430-5C1B-4429-ABB1-86B7180099A6}"/>
    <cellStyle name="Percent 13 4 2 3 3 2" xfId="17462" xr:uid="{75BBFBB4-C537-4642-8134-3A0105CF07B4}"/>
    <cellStyle name="Percent 13 4 2 3 4" xfId="7354" xr:uid="{A591C409-66E6-4D99-B93B-7C80AD46FCDA}"/>
    <cellStyle name="Percent 13 4 2 3 4 2" xfId="21225" xr:uid="{29D98951-F2A3-47ED-88B0-825C2AB24F78}"/>
    <cellStyle name="Percent 13 4 2 3 5" xfId="8868" xr:uid="{DA16E7BE-1D9D-4A44-877C-29A2A8F3F69A}"/>
    <cellStyle name="Percent 13 4 2 3 5 2" xfId="22733" xr:uid="{48C9A4D1-850D-4C8F-A0D8-BA071E67CFEE}"/>
    <cellStyle name="Percent 13 4 2 3 6" xfId="12488" xr:uid="{B5E7C5E9-05D8-4F1E-90CF-49F94D8780CE}"/>
    <cellStyle name="Percent 13 4 2 3 6 2" xfId="26352" xr:uid="{42E51AFD-17D7-4F1B-BA75-95D86C740A75}"/>
    <cellStyle name="Percent 13 4 2 3 7" xfId="14233" xr:uid="{39151FB6-8B72-4F8F-852D-B570DB374F00}"/>
    <cellStyle name="Percent 13 4 2 3 7 2" xfId="28097" xr:uid="{66970FEF-FAE6-453B-9D75-CB72893F525E}"/>
    <cellStyle name="Percent 13 4 2 3 8" xfId="15781" xr:uid="{011AF486-1218-481A-A8B5-F5453CC084F5}"/>
    <cellStyle name="Percent 13 4 2 4" xfId="2216" xr:uid="{D3952AD2-906A-4C7F-8386-F52A3A7ADAF0}"/>
    <cellStyle name="Percent 13 4 2 4 2" xfId="3936" xr:uid="{429FB8B6-A012-42D0-A589-F4B6A6E14C45}"/>
    <cellStyle name="Percent 13 4 2 4 2 2" xfId="17970" xr:uid="{0E6AF6BC-23C4-477E-9A60-0418F4A8D11E}"/>
    <cellStyle name="Percent 13 4 2 4 3" xfId="7862" xr:uid="{CDA8EDCC-6A7F-417F-BA4E-BC65CCCDB2B2}"/>
    <cellStyle name="Percent 13 4 2 4 3 2" xfId="21731" xr:uid="{E5785C78-667F-43AE-8A68-B5B6136498E8}"/>
    <cellStyle name="Percent 13 4 2 4 4" xfId="9380" xr:uid="{C335B8CD-06BE-4D45-92A7-A81EF402BC67}"/>
    <cellStyle name="Percent 13 4 2 4 4 2" xfId="23245" xr:uid="{5812D163-910A-4696-A0C9-CFFBE82D16FE}"/>
    <cellStyle name="Percent 13 4 2 4 5" xfId="12994" xr:uid="{BA66B6EA-451D-4A88-9990-E16A9A37427B}"/>
    <cellStyle name="Percent 13 4 2 4 5 2" xfId="26858" xr:uid="{7CAC108D-403F-4C4D-ADB7-BF27023BDB78}"/>
    <cellStyle name="Percent 13 4 2 4 6" xfId="14739" xr:uid="{ADE6ED03-63D3-4FC7-9674-04403DF82D9E}"/>
    <cellStyle name="Percent 13 4 2 4 6 2" xfId="28603" xr:uid="{9FC542F5-C5F4-47C8-AB00-8B7329B5A4B3}"/>
    <cellStyle name="Percent 13 4 2 4 7" xfId="16287" xr:uid="{A9563E0E-756B-4531-99F4-7452E036F140}"/>
    <cellStyle name="Percent 13 4 2 5" xfId="4916" xr:uid="{B76C1BB0-1E8F-46CE-ACF4-EF437C7F4973}"/>
    <cellStyle name="Percent 13 4 2 5 2" xfId="10378" xr:uid="{66BE5ADC-B08E-486E-86A6-B77B880DDDC3}"/>
    <cellStyle name="Percent 13 4 2 5 2 2" xfId="24243" xr:uid="{16737DB9-ED78-4EBE-A8BD-1CD148FA3771}"/>
    <cellStyle name="Percent 13 4 2 5 3" xfId="18950" xr:uid="{78A82FBB-EA42-4B0D-94F7-ADC5053BD8E9}"/>
    <cellStyle name="Percent 13 4 2 6" xfId="5406" xr:uid="{C30C4684-5444-430F-B5F9-C1718069B65C}"/>
    <cellStyle name="Percent 13 4 2 6 2" xfId="10880" xr:uid="{9C1F9AE9-5CFA-4257-AA7D-A8850802AE85}"/>
    <cellStyle name="Percent 13 4 2 6 2 2" xfId="24745" xr:uid="{D100A12F-4731-4DFA-B698-3DD4267BF896}"/>
    <cellStyle name="Percent 13 4 2 6 3" xfId="19440" xr:uid="{B284170B-1F3F-4EF8-B0E2-B1DB1CF5EDBA}"/>
    <cellStyle name="Percent 13 4 2 7" xfId="5908" xr:uid="{E8A38937-864E-4E61-9392-10DEF05AF3AC}"/>
    <cellStyle name="Percent 13 4 2 7 2" xfId="11382" xr:uid="{D758677A-F272-44AC-9C6D-76C639DB5879}"/>
    <cellStyle name="Percent 13 4 2 7 2 2" xfId="25247" xr:uid="{811A86DE-4B98-4A43-980E-351881EAB826}"/>
    <cellStyle name="Percent 13 4 2 7 3" xfId="19942" xr:uid="{7DE3E6B8-0A68-45C9-89F9-D0BC0A264160}"/>
    <cellStyle name="Percent 13 4 2 8" xfId="2932" xr:uid="{7A0F706E-DA92-4A4C-9BA0-B894AF9E8851}"/>
    <cellStyle name="Percent 13 4 2 8 2" xfId="16974" xr:uid="{B7C97524-A77B-4E96-B1DD-E1D20D5294E3}"/>
    <cellStyle name="Percent 13 4 2 9" xfId="6848" xr:uid="{8B201508-0864-430E-B263-39F3C3BBA5C6}"/>
    <cellStyle name="Percent 13 4 2 9 2" xfId="20719" xr:uid="{E2352F8B-307F-454C-8CBD-04BA1FF2BFA1}"/>
    <cellStyle name="Percent 13 4 3" xfId="1326" xr:uid="{338F90DB-C5BA-47D1-88A2-D8E804E121DD}"/>
    <cellStyle name="Percent 13 4 3 10" xfId="12106" xr:uid="{808015A5-692A-4C3B-B436-587D47500A25}"/>
    <cellStyle name="Percent 13 4 3 10 2" xfId="25970" xr:uid="{C0BA0E3D-4609-40C2-B5EB-99F639BFB0C3}"/>
    <cellStyle name="Percent 13 4 3 11" xfId="13851" xr:uid="{DEA4B9C2-2F00-464B-A063-93E121C22D0E}"/>
    <cellStyle name="Percent 13 4 3 11 2" xfId="27715" xr:uid="{C7ACD6B8-747F-4F17-AA8E-A118E367C6D3}"/>
    <cellStyle name="Percent 13 4 3 12" xfId="15399" xr:uid="{CCDB3192-A13B-4668-B8A3-DF9AD7E90AEB}"/>
    <cellStyle name="Percent 13 4 3 2" xfId="1832" xr:uid="{C8911880-D14D-4274-8644-AC30651825D7}"/>
    <cellStyle name="Percent 13 4 3 2 2" xfId="4554" xr:uid="{FEED12EA-8689-4D0B-9FDD-8DA780BD1A9D}"/>
    <cellStyle name="Percent 13 4 3 2 2 2" xfId="10000" xr:uid="{B05E5AA8-75EC-44FC-9557-F0BC35B059F7}"/>
    <cellStyle name="Percent 13 4 3 2 2 2 2" xfId="23865" xr:uid="{FE4963B2-7B66-4E04-A98A-9A1C0ECDC684}"/>
    <cellStyle name="Percent 13 4 3 2 2 3" xfId="18588" xr:uid="{3E510A7E-30C4-4DD1-B292-2F2826233BBE}"/>
    <cellStyle name="Percent 13 4 3 2 3" xfId="3544" xr:uid="{8785921A-4F71-4E38-AADA-90CF18801854}"/>
    <cellStyle name="Percent 13 4 3 2 3 2" xfId="17586" xr:uid="{F9A2B21B-54BD-4EF1-AB90-295E1B2B6A2A}"/>
    <cellStyle name="Percent 13 4 3 2 4" xfId="7478" xr:uid="{17CBE66C-AD88-45E1-9027-AA52F5F61F74}"/>
    <cellStyle name="Percent 13 4 3 2 4 2" xfId="21349" xr:uid="{11340C6C-57EC-40F5-9417-5C9C6B77D680}"/>
    <cellStyle name="Percent 13 4 3 2 5" xfId="8992" xr:uid="{1FDDFEE4-A8DC-42EE-A77C-E2F770E7F21F}"/>
    <cellStyle name="Percent 13 4 3 2 5 2" xfId="22857" xr:uid="{84144FAC-2383-40C0-9ABC-992C6BD2FA4F}"/>
    <cellStyle name="Percent 13 4 3 2 6" xfId="12612" xr:uid="{2A1D9C33-CF2E-41A4-A393-63F4865EAB74}"/>
    <cellStyle name="Percent 13 4 3 2 6 2" xfId="26476" xr:uid="{ED62FB97-E83C-4E58-B987-D66C00AF9E36}"/>
    <cellStyle name="Percent 13 4 3 2 7" xfId="14357" xr:uid="{A57A8717-5F2F-4A89-80C3-F8891C5C32C7}"/>
    <cellStyle name="Percent 13 4 3 2 7 2" xfId="28221" xr:uid="{ADDDF9DA-646F-41D9-AECC-19C98350CFD5}"/>
    <cellStyle name="Percent 13 4 3 2 8" xfId="15905" xr:uid="{D50B2BE8-541B-4912-8641-A209791F03B4}"/>
    <cellStyle name="Percent 13 4 3 3" xfId="2340" xr:uid="{2D921528-C0B2-45DD-A1BD-20887C90BA5C}"/>
    <cellStyle name="Percent 13 4 3 3 2" xfId="4060" xr:uid="{8E4094CE-5B00-4575-BD36-27298DB4DBD9}"/>
    <cellStyle name="Percent 13 4 3 3 2 2" xfId="18094" xr:uid="{B038F89E-3C9C-4A03-9315-0B4D7BB96496}"/>
    <cellStyle name="Percent 13 4 3 3 3" xfId="7986" xr:uid="{D5872B96-6C1A-43D0-BEF2-B9BBB6D0BA18}"/>
    <cellStyle name="Percent 13 4 3 3 3 2" xfId="21855" xr:uid="{C5067275-036C-4207-84FD-8592760C439D}"/>
    <cellStyle name="Percent 13 4 3 3 4" xfId="9504" xr:uid="{EF5F0255-885D-4D71-8C01-A99AD2725BBC}"/>
    <cellStyle name="Percent 13 4 3 3 4 2" xfId="23369" xr:uid="{2FCD227B-CA53-4544-9808-26F46D38FD1B}"/>
    <cellStyle name="Percent 13 4 3 3 5" xfId="13118" xr:uid="{5D820E3C-9D1A-410F-926A-2B6D95D9A993}"/>
    <cellStyle name="Percent 13 4 3 3 5 2" xfId="26982" xr:uid="{B12887EC-A08E-457E-BB33-7F2D51D1719C}"/>
    <cellStyle name="Percent 13 4 3 3 6" xfId="14863" xr:uid="{EFB0EE9A-35FB-43DB-A04A-7D7EA71938A6}"/>
    <cellStyle name="Percent 13 4 3 3 6 2" xfId="28727" xr:uid="{91D8573A-57ED-4EBE-8C25-0DF7145BF0FE}"/>
    <cellStyle name="Percent 13 4 3 3 7" xfId="16411" xr:uid="{3D687A21-D133-47B1-A879-EB9E9F787EF0}"/>
    <cellStyle name="Percent 13 4 3 4" xfId="5032" xr:uid="{D252295F-09A4-4B7E-BAF1-BBD7664AE6E0}"/>
    <cellStyle name="Percent 13 4 3 4 2" xfId="10502" xr:uid="{E80D0D85-54D9-4F9E-A2AD-61CDD55D2F08}"/>
    <cellStyle name="Percent 13 4 3 4 2 2" xfId="24367" xr:uid="{E278768B-10ED-4F60-B1AF-129573E25AC5}"/>
    <cellStyle name="Percent 13 4 3 4 3" xfId="19066" xr:uid="{BB9A4C10-29E4-4AE1-89D7-62E46628321D}"/>
    <cellStyle name="Percent 13 4 3 5" xfId="5530" xr:uid="{09B39B70-71EB-40EA-90B0-E230B8C92189}"/>
    <cellStyle name="Percent 13 4 3 5 2" xfId="11004" xr:uid="{F9305CFD-F323-4B4C-9DB6-1122B30FF3CC}"/>
    <cellStyle name="Percent 13 4 3 5 2 2" xfId="24869" xr:uid="{CF9931B9-D504-4487-ABE3-5E580524E718}"/>
    <cellStyle name="Percent 13 4 3 5 3" xfId="19564" xr:uid="{94B1C15B-55E9-46F7-9831-7E70BAD7F1D2}"/>
    <cellStyle name="Percent 13 4 3 6" xfId="6032" xr:uid="{E031A305-FC87-4801-BB33-4B139E7E3FCD}"/>
    <cellStyle name="Percent 13 4 3 6 2" xfId="11506" xr:uid="{3E1EA1A9-3D75-40BD-ADB7-4A2D3FA6C99C}"/>
    <cellStyle name="Percent 13 4 3 6 2 2" xfId="25371" xr:uid="{78AAE33F-8A36-4F90-B76A-10CD818FC985}"/>
    <cellStyle name="Percent 13 4 3 6 3" xfId="20066" xr:uid="{9D92054D-DDC1-46BD-8C02-23B78F557CB0}"/>
    <cellStyle name="Percent 13 4 3 7" xfId="3050" xr:uid="{A2D756F4-280B-41B8-9660-60C43A534301}"/>
    <cellStyle name="Percent 13 4 3 7 2" xfId="17092" xr:uid="{04B0C24D-FF80-4983-8673-002C401A382D}"/>
    <cellStyle name="Percent 13 4 3 8" xfId="6972" xr:uid="{647ACEE4-A685-4479-96D3-5ABCB2237FBD}"/>
    <cellStyle name="Percent 13 4 3 8 2" xfId="20843" xr:uid="{1FD88038-FA15-46DA-A200-DB6E6187F6E5}"/>
    <cellStyle name="Percent 13 4 3 9" xfId="8496" xr:uid="{7349B33A-62E5-4E96-BD82-E0BB437519E2}"/>
    <cellStyle name="Percent 13 4 3 9 2" xfId="22361" xr:uid="{6863D4EF-2FC5-4959-8797-ACB6E44B7717}"/>
    <cellStyle name="Percent 13 4 4" xfId="1584" xr:uid="{11D9A751-057D-4989-AFBE-CBD92391F020}"/>
    <cellStyle name="Percent 13 4 4 2" xfId="4306" xr:uid="{77E5ED3D-AFB0-4C2B-A70A-045DC500EB84}"/>
    <cellStyle name="Percent 13 4 4 2 2" xfId="9752" xr:uid="{CD1E436B-2580-4FD7-911E-2674794B3A4A}"/>
    <cellStyle name="Percent 13 4 4 2 2 2" xfId="23617" xr:uid="{7CA01E2C-18B7-4CF1-BC89-AFC284C61C55}"/>
    <cellStyle name="Percent 13 4 4 2 3" xfId="18340" xr:uid="{3D534569-CB8A-4E2C-B75A-22238B23246C}"/>
    <cellStyle name="Percent 13 4 4 3" xfId="3296" xr:uid="{3497725D-0E5C-4888-B7B7-68C3B85A023C}"/>
    <cellStyle name="Percent 13 4 4 3 2" xfId="17338" xr:uid="{22308AB7-0282-4006-B44A-19B6DE4A18DB}"/>
    <cellStyle name="Percent 13 4 4 4" xfId="7230" xr:uid="{33AD82CA-1C02-47D0-987E-7AD9A660350E}"/>
    <cellStyle name="Percent 13 4 4 4 2" xfId="21101" xr:uid="{658F3A6F-5F98-4B1C-9C40-9CF3CBE7DEB0}"/>
    <cellStyle name="Percent 13 4 4 5" xfId="8744" xr:uid="{49DC4699-4590-43EC-BC48-36252DBD3031}"/>
    <cellStyle name="Percent 13 4 4 5 2" xfId="22609" xr:uid="{A5A92B02-C49F-400E-A75F-9F49A4EABE1F}"/>
    <cellStyle name="Percent 13 4 4 6" xfId="12364" xr:uid="{E868E026-674F-4DBD-BC67-4675F7E78F28}"/>
    <cellStyle name="Percent 13 4 4 6 2" xfId="26228" xr:uid="{BB828CC1-8890-4ADD-AFB8-542AF895EEAB}"/>
    <cellStyle name="Percent 13 4 4 7" xfId="14109" xr:uid="{5CDE621E-5E56-4A08-95B7-0EBD2B6B3249}"/>
    <cellStyle name="Percent 13 4 4 7 2" xfId="27973" xr:uid="{00FC2169-6E90-49B9-A9D0-44ED266DB1B3}"/>
    <cellStyle name="Percent 13 4 4 8" xfId="15657" xr:uid="{65B677F1-5310-4531-B2E3-5514792D2FEF}"/>
    <cellStyle name="Percent 13 4 5" xfId="2092" xr:uid="{9EC2B8BD-CFFA-4E2A-B812-10E462A55056}"/>
    <cellStyle name="Percent 13 4 5 2" xfId="3812" xr:uid="{DBDF8E32-40F4-48E1-BCB5-3FC6182A0FED}"/>
    <cellStyle name="Percent 13 4 5 2 2" xfId="17846" xr:uid="{82370DE0-7374-4A62-AC37-70E703F5FB44}"/>
    <cellStyle name="Percent 13 4 5 3" xfId="7738" xr:uid="{559A7B09-2B50-4DC4-B6FA-F0A5F6692BAC}"/>
    <cellStyle name="Percent 13 4 5 3 2" xfId="21607" xr:uid="{C0958412-DEC1-44DC-9D6F-D42460295537}"/>
    <cellStyle name="Percent 13 4 5 4" xfId="9256" xr:uid="{28EB24A8-2FE6-4994-97BC-AEC016BCAF44}"/>
    <cellStyle name="Percent 13 4 5 4 2" xfId="23121" xr:uid="{7C443DFD-1653-44AD-A044-C74FD0447B70}"/>
    <cellStyle name="Percent 13 4 5 5" xfId="12870" xr:uid="{816E6C9C-DFBA-43CE-B88E-55D6A8D9437C}"/>
    <cellStyle name="Percent 13 4 5 5 2" xfId="26734" xr:uid="{BF0E2F50-B23B-4FDC-9BF8-FB2BA5EC168F}"/>
    <cellStyle name="Percent 13 4 5 6" xfId="14615" xr:uid="{31B54AC8-7AD2-4343-BFC1-10126CBDA22D}"/>
    <cellStyle name="Percent 13 4 5 6 2" xfId="28479" xr:uid="{90DF9693-F30A-4B02-806B-86785CA1FD13}"/>
    <cellStyle name="Percent 13 4 5 7" xfId="16163" xr:uid="{50A809A5-0540-4044-894D-41A1847F4203}"/>
    <cellStyle name="Percent 13 4 6" xfId="4800" xr:uid="{CF1F2C88-D2E7-4FFB-97AC-2BB8C49A4679}"/>
    <cellStyle name="Percent 13 4 6 2" xfId="10254" xr:uid="{80DBBBD7-277B-41EB-8443-470348FC74CB}"/>
    <cellStyle name="Percent 13 4 6 2 2" xfId="24119" xr:uid="{A86B14B1-C51F-412B-B395-3DF4CFBB4F59}"/>
    <cellStyle name="Percent 13 4 6 3" xfId="18834" xr:uid="{7E0D026E-7BDB-40BE-8CDC-565C52D04D38}"/>
    <cellStyle name="Percent 13 4 7" xfId="5282" xr:uid="{D1E3A85A-C400-4336-949D-F07797EA85AF}"/>
    <cellStyle name="Percent 13 4 7 2" xfId="10756" xr:uid="{EEC9EDFA-693B-483B-B7F5-3DFC8478DE25}"/>
    <cellStyle name="Percent 13 4 7 2 2" xfId="24621" xr:uid="{169B8902-56C5-44EF-B87C-22D847A21B16}"/>
    <cellStyle name="Percent 13 4 7 3" xfId="19316" xr:uid="{F53E0F4A-376C-4893-A01C-18DFE42FD6A5}"/>
    <cellStyle name="Percent 13 4 8" xfId="5784" xr:uid="{1093DB0A-EA21-4569-80E8-17294E1E1219}"/>
    <cellStyle name="Percent 13 4 8 2" xfId="11258" xr:uid="{FDAA833A-E07D-4ED7-8F79-D3DAA77D5088}"/>
    <cellStyle name="Percent 13 4 8 2 2" xfId="25123" xr:uid="{D40AB963-8FC2-4F11-A8B9-7AAAABBC671F}"/>
    <cellStyle name="Percent 13 4 8 3" xfId="19818" xr:uid="{59C6EBB9-CE30-4204-9D5F-21FFC26D85F6}"/>
    <cellStyle name="Percent 13 4 9" xfId="2816" xr:uid="{59328884-1EBF-4222-838D-B4EC20FF4EFE}"/>
    <cellStyle name="Percent 13 4 9 2" xfId="16858" xr:uid="{79176441-C5B8-40E2-8D87-DC9B953776D9}"/>
    <cellStyle name="Percent 13 5" xfId="1086" xr:uid="{B229D29C-7C45-4F7F-A5EF-2385D146B3C8}"/>
    <cellStyle name="Percent 13 5 10" xfId="8256" xr:uid="{B6A0988B-DDA4-4181-A5BD-C314C571A4B2}"/>
    <cellStyle name="Percent 13 5 10 2" xfId="22121" xr:uid="{4B650A62-CD06-4D99-B4AD-D390515AFBE0}"/>
    <cellStyle name="Percent 13 5 11" xfId="11866" xr:uid="{1B6A09CC-3367-4C74-945C-72D71FF71321}"/>
    <cellStyle name="Percent 13 5 11 2" xfId="25730" xr:uid="{57ADF6E1-AB79-4736-9EE9-734BBB1938F9}"/>
    <cellStyle name="Percent 13 5 12" xfId="13611" xr:uid="{FEEF6696-C6F6-4BFB-8232-F0022D6CC7CB}"/>
    <cellStyle name="Percent 13 5 12 2" xfId="27475" xr:uid="{DAAB728B-FF9B-4185-8341-7221D6F243E7}"/>
    <cellStyle name="Percent 13 5 13" xfId="15159" xr:uid="{1E06C8B3-27DB-4F38-9BFF-A13C7FB8B210}"/>
    <cellStyle name="Percent 13 5 2" xfId="1334" xr:uid="{55180EC1-063E-488B-B94B-55B841DE2904}"/>
    <cellStyle name="Percent 13 5 2 10" xfId="12114" xr:uid="{2D216E0F-3ADA-40DE-B21F-8CFA14BE6821}"/>
    <cellStyle name="Percent 13 5 2 10 2" xfId="25978" xr:uid="{BD897C04-2B63-4A05-BA58-46D4BB1F11CE}"/>
    <cellStyle name="Percent 13 5 2 11" xfId="13859" xr:uid="{A4420313-E7AC-4582-9FF8-ABBBD9A5CDFC}"/>
    <cellStyle name="Percent 13 5 2 11 2" xfId="27723" xr:uid="{956C335C-5B5B-43C8-A998-C9CE06C2820F}"/>
    <cellStyle name="Percent 13 5 2 12" xfId="15407" xr:uid="{7B64AAA7-519A-4E4A-9398-CAF43D62238F}"/>
    <cellStyle name="Percent 13 5 2 2" xfId="1840" xr:uid="{A384D1DD-58B5-4DC2-A19C-777F30B487E2}"/>
    <cellStyle name="Percent 13 5 2 2 2" xfId="4562" xr:uid="{D9794B5E-1684-4310-A4D4-ED8482771837}"/>
    <cellStyle name="Percent 13 5 2 2 2 2" xfId="10008" xr:uid="{E24FAF7B-289F-418A-B021-C341B5CB28E3}"/>
    <cellStyle name="Percent 13 5 2 2 2 2 2" xfId="23873" xr:uid="{A5F506C8-3D8E-45E5-91F6-ED05EF729C55}"/>
    <cellStyle name="Percent 13 5 2 2 2 3" xfId="18596" xr:uid="{E038C3F1-7F51-4D8A-9B87-AC2D28018739}"/>
    <cellStyle name="Percent 13 5 2 2 3" xfId="3552" xr:uid="{D893B2A9-F1E7-4A64-96F2-3C3A3E839373}"/>
    <cellStyle name="Percent 13 5 2 2 3 2" xfId="17594" xr:uid="{66BF2CEE-F2C9-4BB3-9ECB-DD556526FF5B}"/>
    <cellStyle name="Percent 13 5 2 2 4" xfId="7486" xr:uid="{952D0991-8148-4255-B541-21B2FC49D30F}"/>
    <cellStyle name="Percent 13 5 2 2 4 2" xfId="21357" xr:uid="{F298EB15-BB07-4565-BAB1-5FFBEFF58E71}"/>
    <cellStyle name="Percent 13 5 2 2 5" xfId="9000" xr:uid="{2B8CB706-AC2A-4940-B78C-79496FED7550}"/>
    <cellStyle name="Percent 13 5 2 2 5 2" xfId="22865" xr:uid="{6778335A-5549-4165-9828-1546DB1E64B8}"/>
    <cellStyle name="Percent 13 5 2 2 6" xfId="12620" xr:uid="{918473EF-E002-47B3-BA70-D30FDC2E2D18}"/>
    <cellStyle name="Percent 13 5 2 2 6 2" xfId="26484" xr:uid="{3ADF6679-1FAF-4ACF-AEC3-6D1D1576E24C}"/>
    <cellStyle name="Percent 13 5 2 2 7" xfId="14365" xr:uid="{A6403229-4291-4137-AC4B-52872BB57B6F}"/>
    <cellStyle name="Percent 13 5 2 2 7 2" xfId="28229" xr:uid="{696E9697-5DCF-4D09-A298-997E3C52E213}"/>
    <cellStyle name="Percent 13 5 2 2 8" xfId="15913" xr:uid="{21434AD1-6B13-4353-8314-55B8D8D8A571}"/>
    <cellStyle name="Percent 13 5 2 3" xfId="2348" xr:uid="{426B43B3-C548-4CC5-87CC-E647E6ADC5DA}"/>
    <cellStyle name="Percent 13 5 2 3 2" xfId="4068" xr:uid="{B5553281-632C-4583-A91F-211B8B156D6C}"/>
    <cellStyle name="Percent 13 5 2 3 2 2" xfId="18102" xr:uid="{4375E0BC-DCFD-433B-884B-D6F84310E033}"/>
    <cellStyle name="Percent 13 5 2 3 3" xfId="7994" xr:uid="{EFE3F52F-2D7F-4863-BA1E-55A2A158EBC8}"/>
    <cellStyle name="Percent 13 5 2 3 3 2" xfId="21863" xr:uid="{0F4749D3-1B8E-4199-A0DB-F2A5B52E8520}"/>
    <cellStyle name="Percent 13 5 2 3 4" xfId="9512" xr:uid="{729F9811-DDFF-4309-81D4-7377477825CD}"/>
    <cellStyle name="Percent 13 5 2 3 4 2" xfId="23377" xr:uid="{D000C408-4EDA-42B9-A833-5C706C9ED606}"/>
    <cellStyle name="Percent 13 5 2 3 5" xfId="13126" xr:uid="{DC5F8913-E8EF-4196-A38F-69FF56EAD1BC}"/>
    <cellStyle name="Percent 13 5 2 3 5 2" xfId="26990" xr:uid="{B092EBE8-8B31-4AEC-8125-C44C45EA7D46}"/>
    <cellStyle name="Percent 13 5 2 3 6" xfId="14871" xr:uid="{52B5A8ED-1CB3-461A-8A9A-585B9F3720BE}"/>
    <cellStyle name="Percent 13 5 2 3 6 2" xfId="28735" xr:uid="{54C575A6-DF43-4A54-8B6F-C0813025D42B}"/>
    <cellStyle name="Percent 13 5 2 3 7" xfId="16419" xr:uid="{C8A6D5B8-73B9-4532-907A-4FA0F2E63C26}"/>
    <cellStyle name="Percent 13 5 2 4" xfId="5040" xr:uid="{2471921F-FDA9-4BC4-A576-F8FA2F346740}"/>
    <cellStyle name="Percent 13 5 2 4 2" xfId="10510" xr:uid="{08360DD3-6037-4C3D-8A47-34063389B234}"/>
    <cellStyle name="Percent 13 5 2 4 2 2" xfId="24375" xr:uid="{1F6209EE-FB91-45B8-AD48-F2063CD617B7}"/>
    <cellStyle name="Percent 13 5 2 4 3" xfId="19074" xr:uid="{3246FDB7-65A2-4030-99E5-5C912152326A}"/>
    <cellStyle name="Percent 13 5 2 5" xfId="5538" xr:uid="{9CA9D968-AEB2-4B08-87B3-0713D4EDEB56}"/>
    <cellStyle name="Percent 13 5 2 5 2" xfId="11012" xr:uid="{A655A0A3-C15E-4DD9-BECC-DB91616FE047}"/>
    <cellStyle name="Percent 13 5 2 5 2 2" xfId="24877" xr:uid="{E9710891-CA17-464D-95DB-D73A6040AFF7}"/>
    <cellStyle name="Percent 13 5 2 5 3" xfId="19572" xr:uid="{9857ED89-FCCF-47C7-88D4-FE1B7638F32F}"/>
    <cellStyle name="Percent 13 5 2 6" xfId="6040" xr:uid="{6E0EAAA9-F4B8-4B02-8B4A-14B0A759F26C}"/>
    <cellStyle name="Percent 13 5 2 6 2" xfId="11514" xr:uid="{10C3C30A-EEB4-4048-94CE-09094CF4750E}"/>
    <cellStyle name="Percent 13 5 2 6 2 2" xfId="25379" xr:uid="{81EBF725-B8F7-4838-A1F8-D8993E5E72E6}"/>
    <cellStyle name="Percent 13 5 2 6 3" xfId="20074" xr:uid="{408A2127-2B5F-4AE2-88B6-A47803D4527B}"/>
    <cellStyle name="Percent 13 5 2 7" xfId="3058" xr:uid="{FE9E048B-4873-4104-9F13-17F88EB7D832}"/>
    <cellStyle name="Percent 13 5 2 7 2" xfId="17100" xr:uid="{A305DECF-09B3-46D2-AB89-0FA6D346172E}"/>
    <cellStyle name="Percent 13 5 2 8" xfId="6980" xr:uid="{FD8EF659-38D6-4D1F-B106-345EBE7736F7}"/>
    <cellStyle name="Percent 13 5 2 8 2" xfId="20851" xr:uid="{3BF2A4B5-288D-4A74-9960-E0A0B42196FC}"/>
    <cellStyle name="Percent 13 5 2 9" xfId="8504" xr:uid="{1BC13254-E53B-463E-A794-AEAEFFFFAA92}"/>
    <cellStyle name="Percent 13 5 2 9 2" xfId="22369" xr:uid="{61A24B12-D2C7-4B95-8A43-781790C75630}"/>
    <cellStyle name="Percent 13 5 3" xfId="1592" xr:uid="{B20C2F04-A3E6-40B7-869A-6F8329E2E1B5}"/>
    <cellStyle name="Percent 13 5 3 2" xfId="4314" xr:uid="{866B2BF3-C19D-478F-909E-DFB8FB84EC39}"/>
    <cellStyle name="Percent 13 5 3 2 2" xfId="9760" xr:uid="{80348A49-B171-4E37-BECD-D18896AD6408}"/>
    <cellStyle name="Percent 13 5 3 2 2 2" xfId="23625" xr:uid="{5A1430CF-1531-4500-A4A7-503309E5151B}"/>
    <cellStyle name="Percent 13 5 3 2 3" xfId="18348" xr:uid="{7FDA09E8-EC19-4EBC-A900-FF3285E6558B}"/>
    <cellStyle name="Percent 13 5 3 3" xfId="3304" xr:uid="{B75D3A0B-29A6-439E-8E6D-FD3DC8EE24E4}"/>
    <cellStyle name="Percent 13 5 3 3 2" xfId="17346" xr:uid="{30E536B6-C85F-405E-9884-1CCB0AC885CC}"/>
    <cellStyle name="Percent 13 5 3 4" xfId="7238" xr:uid="{F54554A7-6A38-428E-BE51-EDC5F354CB23}"/>
    <cellStyle name="Percent 13 5 3 4 2" xfId="21109" xr:uid="{4FC7C5C5-B0D7-41CD-B967-5A060BC3762B}"/>
    <cellStyle name="Percent 13 5 3 5" xfId="8752" xr:uid="{8391E917-EF40-4015-A77A-520552E392D9}"/>
    <cellStyle name="Percent 13 5 3 5 2" xfId="22617" xr:uid="{6828CA1C-DD8C-4E95-9A4C-F5B7E66FF2AA}"/>
    <cellStyle name="Percent 13 5 3 6" xfId="12372" xr:uid="{A2B7B64D-FCC9-4E9A-96D9-718319A62769}"/>
    <cellStyle name="Percent 13 5 3 6 2" xfId="26236" xr:uid="{5F7668C0-11F2-4EF1-8FC0-72ABBFDC6DAC}"/>
    <cellStyle name="Percent 13 5 3 7" xfId="14117" xr:uid="{4E7ABEFC-6C19-4353-8122-E981BD5ABA3B}"/>
    <cellStyle name="Percent 13 5 3 7 2" xfId="27981" xr:uid="{39CE0F69-D803-4B27-A8A9-887BDA0CD805}"/>
    <cellStyle name="Percent 13 5 3 8" xfId="15665" xr:uid="{3D2F295B-286F-4583-9344-9B32100C0B6F}"/>
    <cellStyle name="Percent 13 5 4" xfId="2100" xr:uid="{C531DA59-105C-4AC5-94E5-DA2FD14BE344}"/>
    <cellStyle name="Percent 13 5 4 2" xfId="3820" xr:uid="{82B0D2AD-12D4-48F4-8676-C30DDE32F50E}"/>
    <cellStyle name="Percent 13 5 4 2 2" xfId="17854" xr:uid="{B378A608-6254-408B-A331-4D3C95D66442}"/>
    <cellStyle name="Percent 13 5 4 3" xfId="7746" xr:uid="{BF1C178F-D632-4C1A-BB55-01FF55E1CB8D}"/>
    <cellStyle name="Percent 13 5 4 3 2" xfId="21615" xr:uid="{2F2DEC43-DCF2-46AD-A443-579AA300D215}"/>
    <cellStyle name="Percent 13 5 4 4" xfId="9264" xr:uid="{59348005-86A0-44F3-8FF0-4820C29B9BFA}"/>
    <cellStyle name="Percent 13 5 4 4 2" xfId="23129" xr:uid="{79B57B3E-4448-45BC-A6F8-572822983861}"/>
    <cellStyle name="Percent 13 5 4 5" xfId="12878" xr:uid="{AA92AB84-AE84-40EC-B3D3-7C57BC7B2FC9}"/>
    <cellStyle name="Percent 13 5 4 5 2" xfId="26742" xr:uid="{C320BD86-192C-433C-998B-C36FC0357C50}"/>
    <cellStyle name="Percent 13 5 4 6" xfId="14623" xr:uid="{121F60B6-04EC-41EC-A7E8-D8AA7C79E074}"/>
    <cellStyle name="Percent 13 5 4 6 2" xfId="28487" xr:uid="{84DDDC94-1AFC-46BB-8777-CA790F33E315}"/>
    <cellStyle name="Percent 13 5 4 7" xfId="16171" xr:uid="{225B4501-1E7E-4360-A902-442E532AE690}"/>
    <cellStyle name="Percent 13 5 5" xfId="4808" xr:uid="{5A286ABC-D4C6-408A-9552-A2CE7EDDC1B2}"/>
    <cellStyle name="Percent 13 5 5 2" xfId="10262" xr:uid="{088FBF20-B9AA-4FAC-937C-F001CAA3E97B}"/>
    <cellStyle name="Percent 13 5 5 2 2" xfId="24127" xr:uid="{32C13E0A-CA05-432F-8180-8843A6780D4B}"/>
    <cellStyle name="Percent 13 5 5 3" xfId="18842" xr:uid="{A60D272A-BB05-4723-9525-363835B4F67A}"/>
    <cellStyle name="Percent 13 5 6" xfId="5290" xr:uid="{D20301A4-84AD-4D8F-AA68-72481E64C107}"/>
    <cellStyle name="Percent 13 5 6 2" xfId="10764" xr:uid="{C332C35F-D335-4EC3-8254-D1E9591B23EB}"/>
    <cellStyle name="Percent 13 5 6 2 2" xfId="24629" xr:uid="{751709B5-D65E-472C-8FE6-EE8778950D22}"/>
    <cellStyle name="Percent 13 5 6 3" xfId="19324" xr:uid="{E9223936-3B9F-42B1-B281-E8764B35F391}"/>
    <cellStyle name="Percent 13 5 7" xfId="5792" xr:uid="{44B1F6FE-851B-4B25-8785-67B225748F94}"/>
    <cellStyle name="Percent 13 5 7 2" xfId="11266" xr:uid="{D03F0454-EB73-4C96-A78E-FD22FBD6ED93}"/>
    <cellStyle name="Percent 13 5 7 2 2" xfId="25131" xr:uid="{72726A0E-D0B2-4A60-941D-219657E6F17F}"/>
    <cellStyle name="Percent 13 5 7 3" xfId="19826" xr:uid="{D5983F2F-D687-41C8-91DA-C8653FFF04A9}"/>
    <cellStyle name="Percent 13 5 8" xfId="2824" xr:uid="{4FCA7D05-68F4-40F9-8482-FA2E167E2571}"/>
    <cellStyle name="Percent 13 5 8 2" xfId="16866" xr:uid="{3095A602-A29E-404C-975F-1985DF322972}"/>
    <cellStyle name="Percent 13 5 9" xfId="6732" xr:uid="{38304153-7D9F-4687-9F66-D57DE49DE9A2}"/>
    <cellStyle name="Percent 13 5 9 2" xfId="20603" xr:uid="{2B29593C-8A72-4679-BED4-CB56AA7BF95C}"/>
    <cellStyle name="Percent 13 6" xfId="1210" xr:uid="{FC416691-C3C3-4ED4-B83D-FBD6005238CD}"/>
    <cellStyle name="Percent 13 6 10" xfId="11990" xr:uid="{65E52534-0576-4DB5-A2B4-250C0CE4C5BF}"/>
    <cellStyle name="Percent 13 6 10 2" xfId="25854" xr:uid="{116918D3-38A1-4FC8-9644-D4DE2783ACA2}"/>
    <cellStyle name="Percent 13 6 11" xfId="13735" xr:uid="{53F726B4-3BD0-4A22-8807-8A3F2005D0A2}"/>
    <cellStyle name="Percent 13 6 11 2" xfId="27599" xr:uid="{F33CA034-8506-49A2-836E-1CD8213E82CE}"/>
    <cellStyle name="Percent 13 6 12" xfId="15283" xr:uid="{543DA87B-DE55-43A7-AD15-6782FF94D09A}"/>
    <cellStyle name="Percent 13 6 2" xfId="1716" xr:uid="{BB0233C4-B85F-4289-BBD0-DB980F32D1C5}"/>
    <cellStyle name="Percent 13 6 2 2" xfId="4438" xr:uid="{0BC4430D-EB6D-4064-A2FA-69B1C81CABE3}"/>
    <cellStyle name="Percent 13 6 2 2 2" xfId="9884" xr:uid="{4372EC5B-109E-4AF1-B7D2-BEFDE8069F86}"/>
    <cellStyle name="Percent 13 6 2 2 2 2" xfId="23749" xr:uid="{6D2E2390-248B-47EE-9DFA-4266E9E059B7}"/>
    <cellStyle name="Percent 13 6 2 2 3" xfId="18472" xr:uid="{93051E0D-9CCF-4288-8325-B96103A8AFFC}"/>
    <cellStyle name="Percent 13 6 2 3" xfId="3428" xr:uid="{6FEA23EE-D9D6-4F13-9D3F-8C95A7EFD3AC}"/>
    <cellStyle name="Percent 13 6 2 3 2" xfId="17470" xr:uid="{9C6C9119-EA4A-4EB6-B070-E14C13D4DA4D}"/>
    <cellStyle name="Percent 13 6 2 4" xfId="7362" xr:uid="{1C154FBB-961A-4870-9FCA-FF3105469A49}"/>
    <cellStyle name="Percent 13 6 2 4 2" xfId="21233" xr:uid="{A6EF84C5-D2F4-4E45-936E-B5618BA2109F}"/>
    <cellStyle name="Percent 13 6 2 5" xfId="8876" xr:uid="{171A7813-6C11-4D37-B8F8-2BB67F1994E8}"/>
    <cellStyle name="Percent 13 6 2 5 2" xfId="22741" xr:uid="{F8E50499-117F-46E5-8FA2-31CAF1F3A0FC}"/>
    <cellStyle name="Percent 13 6 2 6" xfId="12496" xr:uid="{B19E0077-B689-411E-92EF-45A8250C3F4D}"/>
    <cellStyle name="Percent 13 6 2 6 2" xfId="26360" xr:uid="{DB963E76-3472-4547-A4EB-56B9135F9E48}"/>
    <cellStyle name="Percent 13 6 2 7" xfId="14241" xr:uid="{A77B2AB3-7475-4C80-B841-109448317E1C}"/>
    <cellStyle name="Percent 13 6 2 7 2" xfId="28105" xr:uid="{19CB2436-25DC-4F75-847C-9E72D0F12769}"/>
    <cellStyle name="Percent 13 6 2 8" xfId="15789" xr:uid="{60B98847-3569-46CE-B9DD-97CD01F707B5}"/>
    <cellStyle name="Percent 13 6 3" xfId="2224" xr:uid="{EBA11C3C-396D-457A-9BB1-7117882B72B3}"/>
    <cellStyle name="Percent 13 6 3 2" xfId="3944" xr:uid="{6C07CE50-487A-43CB-AD41-B1A821E86A05}"/>
    <cellStyle name="Percent 13 6 3 2 2" xfId="17978" xr:uid="{9764FBE9-EC22-41C1-BD40-890894B2B03C}"/>
    <cellStyle name="Percent 13 6 3 3" xfId="7870" xr:uid="{01524A12-8191-4445-8A1A-8E720A21F093}"/>
    <cellStyle name="Percent 13 6 3 3 2" xfId="21739" xr:uid="{130198D1-7A10-494A-A6C9-A98D81F2AA4C}"/>
    <cellStyle name="Percent 13 6 3 4" xfId="9388" xr:uid="{550F43FF-9391-469C-9431-4AE2592993A1}"/>
    <cellStyle name="Percent 13 6 3 4 2" xfId="23253" xr:uid="{C54C6BC6-336F-4850-8E9D-CEEF8C1405A7}"/>
    <cellStyle name="Percent 13 6 3 5" xfId="13002" xr:uid="{2CEE4C3A-83B0-4570-AB0A-507AB1C33E2C}"/>
    <cellStyle name="Percent 13 6 3 5 2" xfId="26866" xr:uid="{AF9BEB5C-C514-4468-8DBF-1FB483348C2E}"/>
    <cellStyle name="Percent 13 6 3 6" xfId="14747" xr:uid="{FF944333-060F-45F7-A01C-4AC65AE6ECED}"/>
    <cellStyle name="Percent 13 6 3 6 2" xfId="28611" xr:uid="{0580BAC2-562C-459B-9832-064EF5FB6B17}"/>
    <cellStyle name="Percent 13 6 3 7" xfId="16295" xr:uid="{882258F3-D717-4E4F-85C0-E8613D0A649A}"/>
    <cellStyle name="Percent 13 6 4" xfId="4924" xr:uid="{A42D4F5C-84BB-4A87-95D0-37694BE10554}"/>
    <cellStyle name="Percent 13 6 4 2" xfId="10386" xr:uid="{AE8C4814-183F-41B0-872B-8868BA136185}"/>
    <cellStyle name="Percent 13 6 4 2 2" xfId="24251" xr:uid="{85E14E94-2F9C-4609-9593-72C596390F88}"/>
    <cellStyle name="Percent 13 6 4 3" xfId="18958" xr:uid="{9921DA96-9AA7-4CD5-AD9D-74CD9A6E3BCC}"/>
    <cellStyle name="Percent 13 6 5" xfId="5414" xr:uid="{011CDCE1-3C94-41A1-B688-92276055073F}"/>
    <cellStyle name="Percent 13 6 5 2" xfId="10888" xr:uid="{4F732BBC-7556-4A98-AE4D-1C2A2848333E}"/>
    <cellStyle name="Percent 13 6 5 2 2" xfId="24753" xr:uid="{2975F08C-4061-46DD-8946-42EA117BA0FD}"/>
    <cellStyle name="Percent 13 6 5 3" xfId="19448" xr:uid="{A3D5EC94-3E72-4B49-BA89-F744DB1E5CB6}"/>
    <cellStyle name="Percent 13 6 6" xfId="5916" xr:uid="{D2210986-D6B4-4BC3-8D8A-6360C32B8ED0}"/>
    <cellStyle name="Percent 13 6 6 2" xfId="11390" xr:uid="{B50F3C02-D6A7-47C9-A08C-CF4777152259}"/>
    <cellStyle name="Percent 13 6 6 2 2" xfId="25255" xr:uid="{98FA9E62-F9E8-492C-9B7A-74A42BBA8520}"/>
    <cellStyle name="Percent 13 6 6 3" xfId="19950" xr:uid="{11A9B615-1BF4-4F70-B751-8C7A864D4DAB}"/>
    <cellStyle name="Percent 13 6 7" xfId="2940" xr:uid="{2804C419-38EA-496C-9691-25951D17D208}"/>
    <cellStyle name="Percent 13 6 7 2" xfId="16982" xr:uid="{8E5440BD-B0A2-4B5E-B65E-F38E75FA1AD0}"/>
    <cellStyle name="Percent 13 6 8" xfId="6856" xr:uid="{F9683A9D-349A-454D-844E-E94A584A4B95}"/>
    <cellStyle name="Percent 13 6 8 2" xfId="20727" xr:uid="{0A3C330E-EF06-450E-9502-9F176C8381FF}"/>
    <cellStyle name="Percent 13 6 9" xfId="8380" xr:uid="{0CF4ECFE-6768-45E5-B967-0A3E3D6D0373}"/>
    <cellStyle name="Percent 13 6 9 2" xfId="22245" xr:uid="{BD76F7B1-552F-470D-BA23-19C5FB4CDA55}"/>
    <cellStyle name="Percent 13 7" xfId="1468" xr:uid="{1A1D0F66-058A-4EF7-B928-BE04E2D2911A}"/>
    <cellStyle name="Percent 13 7 2" xfId="4192" xr:uid="{B306EF33-85FE-4B02-814D-ECCA552E76A9}"/>
    <cellStyle name="Percent 13 7 2 2" xfId="9636" xr:uid="{B3939811-0175-4A97-9DB9-6E1D2A2F242D}"/>
    <cellStyle name="Percent 13 7 2 2 2" xfId="23501" xr:uid="{540DB8CE-AD60-474E-A137-9F6BB1B31EDA}"/>
    <cellStyle name="Percent 13 7 2 3" xfId="18226" xr:uid="{185D4EDD-4AEF-45B7-8B6C-813F4005DA71}"/>
    <cellStyle name="Percent 13 7 3" xfId="3182" xr:uid="{E7B2BF88-AF0D-4959-9402-B475DFF7A6FE}"/>
    <cellStyle name="Percent 13 7 3 2" xfId="17224" xr:uid="{7C11D4C4-3807-4B07-B695-62F583AD168D}"/>
    <cellStyle name="Percent 13 7 4" xfId="7114" xr:uid="{7A7B50F0-493E-4772-BE17-19EEB0C00D49}"/>
    <cellStyle name="Percent 13 7 4 2" xfId="20985" xr:uid="{4AC11FC0-BD4E-4BD5-9A15-073646FDE57E}"/>
    <cellStyle name="Percent 13 7 5" xfId="8628" xr:uid="{D209F822-C31E-4977-B616-565A10A018A0}"/>
    <cellStyle name="Percent 13 7 5 2" xfId="22493" xr:uid="{D6FB8258-94C2-4A0C-8AC4-AFA98BEBBB91}"/>
    <cellStyle name="Percent 13 7 6" xfId="12248" xr:uid="{F65337E2-D2B4-42CF-8037-080E9380C913}"/>
    <cellStyle name="Percent 13 7 6 2" xfId="26112" xr:uid="{661F1092-773E-42A8-AD14-4D7DA7253465}"/>
    <cellStyle name="Percent 13 7 7" xfId="13993" xr:uid="{3A5FBF73-6DC2-4416-AC58-9782746B03D2}"/>
    <cellStyle name="Percent 13 7 7 2" xfId="27857" xr:uid="{3CA8B65C-458E-42A2-9278-3F41880B2844}"/>
    <cellStyle name="Percent 13 7 8" xfId="15541" xr:uid="{D7AF49E9-393D-4DA8-8A40-D855A21C4B1F}"/>
    <cellStyle name="Percent 13 8" xfId="1975" xr:uid="{F2A54ED7-AA18-4518-96E7-D00F17842927}"/>
    <cellStyle name="Percent 13 8 2" xfId="3696" xr:uid="{9FD83F29-CDC6-416A-9DA8-253AF55F9330}"/>
    <cellStyle name="Percent 13 8 2 2" xfId="17730" xr:uid="{91FD8BCA-0EB7-4445-A00B-5D93247F3CAA}"/>
    <cellStyle name="Percent 13 8 3" xfId="7621" xr:uid="{BB477C3F-5A51-4DED-8A0A-804FE688113C}"/>
    <cellStyle name="Percent 13 8 3 2" xfId="21491" xr:uid="{E569D51D-F81D-4486-86D1-EA23BA5E94F3}"/>
    <cellStyle name="Percent 13 8 4" xfId="9140" xr:uid="{EBA14266-6333-4B4A-83D6-4AECE85AA10F}"/>
    <cellStyle name="Percent 13 8 4 2" xfId="23005" xr:uid="{75084D27-B44C-4686-ACC3-6210882756C7}"/>
    <cellStyle name="Percent 13 8 5" xfId="12754" xr:uid="{CEC9DF30-B2C1-4925-BB92-1E4324335B13}"/>
    <cellStyle name="Percent 13 8 5 2" xfId="26618" xr:uid="{3AF5767E-A651-4E3E-907E-4BC63A776905}"/>
    <cellStyle name="Percent 13 8 6" xfId="14499" xr:uid="{2AA2B277-41E7-48DC-9C17-0CE3E6A09640}"/>
    <cellStyle name="Percent 13 8 6 2" xfId="28363" xr:uid="{63259679-9319-4994-8D1D-0F23B74BD98B}"/>
    <cellStyle name="Percent 13 8 7" xfId="16047" xr:uid="{B0BC073C-0218-4ED5-A416-01031045D290}"/>
    <cellStyle name="Percent 13 9" xfId="4692" xr:uid="{2EB6BBB3-A4F4-401A-9397-B1625FAEEA3B}"/>
    <cellStyle name="Percent 13 9 2" xfId="10138" xr:uid="{DD05022B-F58E-49BC-ABA1-FACC043FF7E0}"/>
    <cellStyle name="Percent 13 9 2 2" xfId="24003" xr:uid="{682F5FF2-C44E-4B34-BAA7-902EC4CCFB84}"/>
    <cellStyle name="Percent 13 9 3" xfId="18726" xr:uid="{A83EB8CD-05ED-41D7-90CC-CA6852142BA7}"/>
    <cellStyle name="Percent 14" xfId="14998" xr:uid="{76BF16D0-DBD9-4F2E-A734-3A89254F3CEA}"/>
    <cellStyle name="Percent 2" xfId="78" xr:uid="{00000000-0005-0000-0000-0000A0010000}"/>
    <cellStyle name="Percent 2 10" xfId="509" xr:uid="{0AE99532-4719-4908-A808-DBCF965250D9}"/>
    <cellStyle name="Percent 2 11" xfId="15003" xr:uid="{E703381F-5889-4C46-844F-865B47D7A0C7}"/>
    <cellStyle name="Percent 2 2" xfId="79" xr:uid="{00000000-0005-0000-0000-0000A1010000}"/>
    <cellStyle name="Percent 2 2 2" xfId="80" xr:uid="{00000000-0005-0000-0000-0000A2010000}"/>
    <cellStyle name="Percent 2 2 2 2" xfId="151" xr:uid="{00000000-0005-0000-0000-0000A3010000}"/>
    <cellStyle name="Percent 2 2 2 2 2" xfId="321" xr:uid="{00000000-0005-0000-0000-0000A4010000}"/>
    <cellStyle name="Percent 2 2 2 3" xfId="269" xr:uid="{00000000-0005-0000-0000-0000A5010000}"/>
    <cellStyle name="Percent 2 2 3" xfId="81" xr:uid="{00000000-0005-0000-0000-0000A6010000}"/>
    <cellStyle name="Percent 2 2 3 2" xfId="152" xr:uid="{00000000-0005-0000-0000-0000A7010000}"/>
    <cellStyle name="Percent 2 2 3 2 2" xfId="322" xr:uid="{00000000-0005-0000-0000-0000A8010000}"/>
    <cellStyle name="Percent 2 2 3 3" xfId="270" xr:uid="{00000000-0005-0000-0000-0000A9010000}"/>
    <cellStyle name="Percent 2 2 4" xfId="82" xr:uid="{00000000-0005-0000-0000-0000AA010000}"/>
    <cellStyle name="Percent 2 2 4 2" xfId="153" xr:uid="{00000000-0005-0000-0000-0000AB010000}"/>
    <cellStyle name="Percent 2 2 4 2 2" xfId="323" xr:uid="{00000000-0005-0000-0000-0000AC010000}"/>
    <cellStyle name="Percent 2 2 4 3" xfId="271" xr:uid="{00000000-0005-0000-0000-0000AD010000}"/>
    <cellStyle name="Percent 2 2 5" xfId="268" xr:uid="{00000000-0005-0000-0000-0000AE010000}"/>
    <cellStyle name="Percent 2 3" xfId="83" xr:uid="{00000000-0005-0000-0000-0000AF010000}"/>
    <cellStyle name="Percent 2 3 2" xfId="84" xr:uid="{00000000-0005-0000-0000-0000B0010000}"/>
    <cellStyle name="Percent 2 3 2 2" xfId="154" xr:uid="{00000000-0005-0000-0000-0000B1010000}"/>
    <cellStyle name="Percent 2 3 2 2 2" xfId="324" xr:uid="{00000000-0005-0000-0000-0000B2010000}"/>
    <cellStyle name="Percent 2 3 2 3" xfId="273" xr:uid="{00000000-0005-0000-0000-0000B3010000}"/>
    <cellStyle name="Percent 2 3 3" xfId="85" xr:uid="{00000000-0005-0000-0000-0000B4010000}"/>
    <cellStyle name="Percent 2 3 3 2" xfId="155" xr:uid="{00000000-0005-0000-0000-0000B5010000}"/>
    <cellStyle name="Percent 2 3 3 2 2" xfId="325" xr:uid="{00000000-0005-0000-0000-0000B6010000}"/>
    <cellStyle name="Percent 2 3 3 3" xfId="274" xr:uid="{00000000-0005-0000-0000-0000B7010000}"/>
    <cellStyle name="Percent 2 3 4" xfId="86" xr:uid="{00000000-0005-0000-0000-0000B8010000}"/>
    <cellStyle name="Percent 2 3 4 2" xfId="156" xr:uid="{00000000-0005-0000-0000-0000B9010000}"/>
    <cellStyle name="Percent 2 3 4 2 2" xfId="326" xr:uid="{00000000-0005-0000-0000-0000BA010000}"/>
    <cellStyle name="Percent 2 3 4 3" xfId="275" xr:uid="{00000000-0005-0000-0000-0000BB010000}"/>
    <cellStyle name="Percent 2 3 5" xfId="272" xr:uid="{00000000-0005-0000-0000-0000BC010000}"/>
    <cellStyle name="Percent 2 4" xfId="87" xr:uid="{00000000-0005-0000-0000-0000BD010000}"/>
    <cellStyle name="Percent 2 4 2" xfId="157" xr:uid="{00000000-0005-0000-0000-0000BE010000}"/>
    <cellStyle name="Percent 2 4 2 2" xfId="327" xr:uid="{00000000-0005-0000-0000-0000BF010000}"/>
    <cellStyle name="Percent 2 4 3" xfId="276" xr:uid="{00000000-0005-0000-0000-0000C0010000}"/>
    <cellStyle name="Percent 2 5" xfId="88" xr:uid="{00000000-0005-0000-0000-0000C1010000}"/>
    <cellStyle name="Percent 2 5 2" xfId="158" xr:uid="{00000000-0005-0000-0000-0000C2010000}"/>
    <cellStyle name="Percent 2 5 2 2" xfId="328" xr:uid="{00000000-0005-0000-0000-0000C3010000}"/>
    <cellStyle name="Percent 2 5 3" xfId="277" xr:uid="{00000000-0005-0000-0000-0000C4010000}"/>
    <cellStyle name="Percent 2 6" xfId="89" xr:uid="{00000000-0005-0000-0000-0000C5010000}"/>
    <cellStyle name="Percent 2 6 2" xfId="159" xr:uid="{00000000-0005-0000-0000-0000C6010000}"/>
    <cellStyle name="Percent 2 6 2 2" xfId="329" xr:uid="{00000000-0005-0000-0000-0000C7010000}"/>
    <cellStyle name="Percent 2 6 3" xfId="278" xr:uid="{00000000-0005-0000-0000-0000C8010000}"/>
    <cellStyle name="Percent 2 7" xfId="102" xr:uid="{00000000-0005-0000-0000-0000C9010000}"/>
    <cellStyle name="Percent 2 7 2" xfId="3679" xr:uid="{5AED49F9-7A7B-4518-A1B8-61541E7017A4}"/>
    <cellStyle name="Percent 2 8" xfId="6479" xr:uid="{392C7B48-27CF-412B-AF42-A4BDFE2B76D8}"/>
    <cellStyle name="Percent 2 8 2" xfId="13455" xr:uid="{81E031FC-7C54-4CA0-B393-74B0449DFF67}"/>
    <cellStyle name="Percent 2 8 2 2" xfId="27319" xr:uid="{38EF78F8-2F1D-4670-9BA8-1B79E994ECC8}"/>
    <cellStyle name="Percent 2 8 3" xfId="20447" xr:uid="{62C077E4-821E-4841-B1E8-046E40779A67}"/>
    <cellStyle name="Percent 2 9" xfId="11710" xr:uid="{9D04F7A8-1F47-47D7-AABC-A9E3969A40F5}"/>
    <cellStyle name="Percent 2 9 2" xfId="25574" xr:uid="{6A54BB72-B209-4598-9252-3CA79BCD7542}"/>
    <cellStyle name="Percent 3" xfId="90" xr:uid="{00000000-0005-0000-0000-0000CA010000}"/>
    <cellStyle name="Percent 3 2" xfId="91" xr:uid="{00000000-0005-0000-0000-0000CB010000}"/>
    <cellStyle name="Percent 3 2 2" xfId="160" xr:uid="{00000000-0005-0000-0000-0000CC010000}"/>
    <cellStyle name="Percent 3 2 2 2" xfId="330" xr:uid="{00000000-0005-0000-0000-0000CD010000}"/>
    <cellStyle name="Percent 3 2 3" xfId="280" xr:uid="{00000000-0005-0000-0000-0000CE010000}"/>
    <cellStyle name="Percent 3 3" xfId="92" xr:uid="{00000000-0005-0000-0000-0000CF010000}"/>
    <cellStyle name="Percent 3 3 2" xfId="161" xr:uid="{00000000-0005-0000-0000-0000D0010000}"/>
    <cellStyle name="Percent 3 3 2 2" xfId="331" xr:uid="{00000000-0005-0000-0000-0000D1010000}"/>
    <cellStyle name="Percent 3 3 3" xfId="281" xr:uid="{00000000-0005-0000-0000-0000D2010000}"/>
    <cellStyle name="Percent 3 4" xfId="93" xr:uid="{00000000-0005-0000-0000-0000D3010000}"/>
    <cellStyle name="Percent 3 4 2" xfId="162" xr:uid="{00000000-0005-0000-0000-0000D4010000}"/>
    <cellStyle name="Percent 3 4 2 2" xfId="332" xr:uid="{00000000-0005-0000-0000-0000D5010000}"/>
    <cellStyle name="Percent 3 4 3" xfId="282" xr:uid="{00000000-0005-0000-0000-0000D6010000}"/>
    <cellStyle name="Percent 3 4 3 2" xfId="2531" xr:uid="{538FE4F9-3935-4587-87D8-3D1EA8C7D6F0}"/>
    <cellStyle name="Percent 3 4 3 2 2" xfId="6606" xr:uid="{D4A104C5-8F1C-4D60-8688-DA97ECC079F0}"/>
    <cellStyle name="Percent 3 4 3 3" xfId="955" xr:uid="{BB1EA671-1962-4AD6-B032-2368D0793E6A}"/>
    <cellStyle name="Percent 3 5" xfId="120" xr:uid="{00000000-0005-0000-0000-0000D7010000}"/>
    <cellStyle name="Percent 3 5 2" xfId="293" xr:uid="{00000000-0005-0000-0000-0000D8010000}"/>
    <cellStyle name="Percent 3 5 2 2" xfId="2536" xr:uid="{5A1AF4DF-FBD2-4F78-A5EC-9CFFC4BB399B}"/>
    <cellStyle name="Percent 3 5 2 2 2" xfId="6630" xr:uid="{ED81439B-2DAB-4F8A-A9E4-0464AB626CB5}"/>
    <cellStyle name="Percent 3 5 2 3" xfId="984" xr:uid="{A9543565-13A6-4E07-8FF1-E53B3CC47417}"/>
    <cellStyle name="Percent 3 5 3" xfId="3685" xr:uid="{00DB7679-8ADB-4CBE-9927-DCE4DFAB039C}"/>
    <cellStyle name="Percent 3 6" xfId="279" xr:uid="{00000000-0005-0000-0000-0000D9010000}"/>
    <cellStyle name="Percent 3 6 2" xfId="2530" xr:uid="{4C3BF6E0-E84E-4B65-8D88-05008557FEAC}"/>
    <cellStyle name="Percent 3 6 2 2" xfId="6521" xr:uid="{4556E578-9C8B-48D1-A6ED-C4BFD2B4AE3D}"/>
    <cellStyle name="Percent 3 6 3" xfId="561" xr:uid="{3A7AA557-3969-4818-BD5F-83BE115C7170}"/>
    <cellStyle name="Percent 3 7" xfId="6255" xr:uid="{EC8A3AF7-FE00-4CF9-811A-8978A958BD8A}"/>
    <cellStyle name="Percent 3 7 2" xfId="11699" xr:uid="{53D91549-2D80-4379-8B17-596ABD684E1F}"/>
    <cellStyle name="Percent 3 7 2 2" xfId="25564" xr:uid="{614DD52F-B97A-4900-9760-E45E18120F91}"/>
    <cellStyle name="Percent 3 7 3" xfId="20228" xr:uid="{2D10BC13-BCA7-498C-B5C8-C1F0D5D36FDB}"/>
    <cellStyle name="Percent 32" xfId="15000" xr:uid="{E6253C25-1FE9-4775-BF44-C35DC7F4EBFB}"/>
    <cellStyle name="Percent 4" xfId="167" xr:uid="{00000000-0005-0000-0000-0000DA010000}"/>
    <cellStyle name="Percent 4 2" xfId="884" xr:uid="{D3151FC5-F698-4A6D-8B14-C99ACFC0F041}"/>
    <cellStyle name="Percent 4 3" xfId="885" xr:uid="{EF81E1CF-F88A-4F2B-ACFD-C1BDB49DE0E1}"/>
    <cellStyle name="Percent 4 4" xfId="886" xr:uid="{598793D0-3370-435F-AB54-4AA4F7BCB243}"/>
    <cellStyle name="Percent 4 5" xfId="883" xr:uid="{170CE908-22C4-4042-A4D2-EEAC40200A01}"/>
    <cellStyle name="Percent 5" xfId="77" xr:uid="{00000000-0005-0000-0000-0000DB010000}"/>
    <cellStyle name="Percent 5 2" xfId="267" xr:uid="{00000000-0005-0000-0000-0000DC010000}"/>
    <cellStyle name="Percent 6" xfId="235" xr:uid="{00000000-0005-0000-0000-0000DD010000}"/>
    <cellStyle name="Percent 6 2" xfId="381" xr:uid="{00000000-0005-0000-0000-0000DE010000}"/>
    <cellStyle name="Percent 6 2 2" xfId="2589" xr:uid="{613D724A-E28F-4AAA-8424-AA1B35D85602}"/>
    <cellStyle name="Percent 6 2 2 2" xfId="6602" xr:uid="{DD1D8348-1A8F-4AC6-B626-FB5FFCB84C0D}"/>
    <cellStyle name="Percent 6 2 2 3" xfId="16631" xr:uid="{C3775AB2-AC56-436F-892A-3ACFF04C2373}"/>
    <cellStyle name="Percent 6 2 3" xfId="6356" xr:uid="{CF462367-0F48-46A5-B3ED-82624183FAC7}"/>
    <cellStyle name="Percent 6 2 3 2" xfId="20327" xr:uid="{133F8BD1-BB0A-40FB-BC66-163111FA738B}"/>
    <cellStyle name="Percent 6 2 4" xfId="13335" xr:uid="{1F0C4DFD-CC43-470A-9480-6376662D0548}"/>
    <cellStyle name="Percent 6 2 4 2" xfId="27199" xr:uid="{BDE15294-D9F5-4191-9497-05FA95662AFD}"/>
    <cellStyle name="Percent 6 2 5" xfId="887" xr:uid="{7C5925C3-EC0E-421D-9497-8E8D4BA02ACE}"/>
    <cellStyle name="Percent 6 3" xfId="432" xr:uid="{00000000-0005-0000-0000-0000DF010000}"/>
    <cellStyle name="Percent 6 3 2" xfId="6407" xr:uid="{1994E933-522C-4EB4-AEB9-D82165CAC097}"/>
    <cellStyle name="Percent 6 3 2 2" xfId="20378" xr:uid="{E08EAA6A-FC3F-45DF-AA71-D1E13B21F2E6}"/>
    <cellStyle name="Percent 6 3 3" xfId="11687" xr:uid="{A4539AD4-BF09-4DE1-973F-AD990E14F14D}"/>
    <cellStyle name="Percent 6 3 3 2" xfId="25552" xr:uid="{4064AD08-1492-4AFF-B9CA-F028556F3A03}"/>
    <cellStyle name="Percent 6 3 4" xfId="13386" xr:uid="{45C6A7DB-367F-4EE2-9382-B80D1FD72681}"/>
    <cellStyle name="Percent 6 3 4 2" xfId="27250" xr:uid="{CCECC82D-AC39-4ABF-8D0A-8155698610A1}"/>
    <cellStyle name="Percent 6 3 5" xfId="2640" xr:uid="{7D3138A6-A498-4CA6-9619-AF880F334969}"/>
    <cellStyle name="Percent 6 3 6" xfId="16682" xr:uid="{DD92FCDA-8894-4149-A28D-73F58401BC9D}"/>
    <cellStyle name="Percent 6 4" xfId="489" xr:uid="{00000000-0005-0000-0000-0000E0010000}"/>
    <cellStyle name="Percent 6 4 2" xfId="6463" xr:uid="{1571B3EC-E20E-41D4-B247-261AB06D1C38}"/>
    <cellStyle name="Percent 6 4 2 2" xfId="20434" xr:uid="{448B9D81-73C4-4C3F-9FBC-3E25F56B990C}"/>
    <cellStyle name="Percent 6 4 3" xfId="13442" xr:uid="{464B6CD0-93E1-49C3-9485-D20A7E6C0980}"/>
    <cellStyle name="Percent 6 4 3 2" xfId="27306" xr:uid="{D6BE1AA5-DAAD-4410-9C2F-6ABADFE5C793}"/>
    <cellStyle name="Percent 6 4 4" xfId="2696" xr:uid="{40C20827-A78B-405E-BF86-8C0304C5FCF2}"/>
    <cellStyle name="Percent 6 4 5" xfId="16738" xr:uid="{04FB5F8F-1E02-41DC-824C-C21C11ED9C8C}"/>
    <cellStyle name="Percent 6 5" xfId="2517" xr:uid="{46BB1E41-3AD8-4957-8AFB-C78C028CED32}"/>
    <cellStyle name="Percent 6 5 2" xfId="6498" xr:uid="{54CEBB82-EA0D-4CFA-928B-B4E75478C501}"/>
    <cellStyle name="Percent 6 5 3" xfId="16580" xr:uid="{9C4BDA3A-DDF7-4F2B-A48E-A3DC013354C2}"/>
    <cellStyle name="Percent 6 6" xfId="6305" xr:uid="{01993ED4-B6EF-44FF-B908-30A5B338D013}"/>
    <cellStyle name="Percent 6 6 2" xfId="20276" xr:uid="{4723BA50-1E69-4EF9-A219-21B7E188E879}"/>
    <cellStyle name="Percent 6 7" xfId="13284" xr:uid="{F07DC256-6089-400D-97E5-1FA7E9C713E0}"/>
    <cellStyle name="Percent 6 7 2" xfId="27148" xr:uid="{66A9037B-AB7A-4069-B38F-585FBDC4B4D4}"/>
    <cellStyle name="Percent 6 8" xfId="531" xr:uid="{A3F0AF1F-77E3-4304-898C-8B00410DF36B}"/>
    <cellStyle name="Percent 7" xfId="460" xr:uid="{00000000-0005-0000-0000-0000E1010000}"/>
    <cellStyle name="Percent 7 2" xfId="888" xr:uid="{5CD935D1-890D-4925-BCFA-1B6E00FFAB75}"/>
    <cellStyle name="Percent 7 3" xfId="2668" xr:uid="{1E923C2D-526D-4CAA-8724-CAA2EC86CF02}"/>
    <cellStyle name="Percent 7 3 2" xfId="6501" xr:uid="{3119006F-B6EA-4584-9336-B5794229EC27}"/>
    <cellStyle name="Percent 7 3 3" xfId="16710" xr:uid="{79EC7E62-2F8B-4C45-98B1-5D80D826520B}"/>
    <cellStyle name="Percent 7 4" xfId="6435" xr:uid="{80A136B2-1441-432F-83D0-9D0BB6A2F5F9}"/>
    <cellStyle name="Percent 7 4 2" xfId="20406" xr:uid="{79735A7A-C172-4BB9-B25E-AF115ADC2ABE}"/>
    <cellStyle name="Percent 7 5" xfId="13414" xr:uid="{634615A2-25E7-4085-80F3-FAF24D67B39E}"/>
    <cellStyle name="Percent 7 5 2" xfId="27278" xr:uid="{397F0769-BB0F-4637-B66B-E8E179A5F7A4}"/>
    <cellStyle name="Percent 7 6" xfId="536" xr:uid="{17BDD3EF-DF83-4745-9295-DB0BD26C2143}"/>
    <cellStyle name="Percent 8" xfId="540" xr:uid="{CD6E5593-406B-4464-8BD2-EB230A2194AA}"/>
    <cellStyle name="Percent 8 2" xfId="889" xr:uid="{4FB6BE4C-00B9-4296-88A5-044004F7E5FD}"/>
    <cellStyle name="Percent 8 3" xfId="6505" xr:uid="{C2942278-C9EC-41E9-A338-15A23B434911}"/>
    <cellStyle name="Percent 8 3 2" xfId="20461" xr:uid="{155B2715-CCE2-4CE3-BCB8-1B5B112441E5}"/>
    <cellStyle name="Percent 8 4" xfId="11724" xr:uid="{78CBB6AB-8BC5-40B6-8AB3-E4E9E08677FB}"/>
    <cellStyle name="Percent 8 4 2" xfId="25588" xr:uid="{09C262F7-0061-4199-84F6-E849754F80F8}"/>
    <cellStyle name="Percent 8 5" xfId="13469" xr:uid="{63643516-2FB1-4460-B760-F10E5CD8D55D}"/>
    <cellStyle name="Percent 8 5 2" xfId="27333" xr:uid="{323BC4D3-F592-4746-9DC1-BE6CB09844AE}"/>
    <cellStyle name="Percent 8 6" xfId="15017" xr:uid="{7A9E1CED-AB02-4825-9BF9-AD616F904ABC}"/>
    <cellStyle name="Percent 9" xfId="890" xr:uid="{DD1CDAEE-6976-497C-AA2E-5690F2CF2490}"/>
    <cellStyle name="PSChar" xfId="94" xr:uid="{00000000-0005-0000-0000-0000E2010000}"/>
    <cellStyle name="PSChar 2" xfId="121" xr:uid="{00000000-0005-0000-0000-0000E3010000}"/>
    <cellStyle name="PSChar 2 2" xfId="294" xr:uid="{00000000-0005-0000-0000-0000E4010000}"/>
    <cellStyle name="PSChar 2 3" xfId="891" xr:uid="{44ADF0B7-F093-440E-AF17-357E3C84D279}"/>
    <cellStyle name="PSChar 3" xfId="104" xr:uid="{00000000-0005-0000-0000-0000E5010000}"/>
    <cellStyle name="PSChar 3 2" xfId="285" xr:uid="{00000000-0005-0000-0000-0000E6010000}"/>
    <cellStyle name="PSChar 3 3" xfId="892" xr:uid="{41831AE6-1858-4D43-AE06-6C947B411169}"/>
    <cellStyle name="PSChar 4" xfId="893" xr:uid="{8322F181-DA60-4F9E-8E67-D1049F6D7B76}"/>
    <cellStyle name="PSChar 5" xfId="894" xr:uid="{3E2D1F09-EBED-4F52-A5E3-BAA26F8D8C92}"/>
    <cellStyle name="PSChar 6" xfId="895" xr:uid="{F8FDE8D9-65D4-4E77-AA52-8AB0366B54A2}"/>
    <cellStyle name="PSDate" xfId="122" xr:uid="{00000000-0005-0000-0000-0000E7010000}"/>
    <cellStyle name="PSDate 2" xfId="171" xr:uid="{00000000-0005-0000-0000-0000E8010000}"/>
    <cellStyle name="PSDate 2 2" xfId="896" xr:uid="{C03AFBA2-2EDA-4BCD-A53F-EA1C50F5A172}"/>
    <cellStyle name="PSDate 2 3" xfId="897" xr:uid="{4F3672C5-8A0A-462F-9A0B-92BA5A161E30}"/>
    <cellStyle name="PSDate 3" xfId="898" xr:uid="{53364B52-66FE-4E94-82EB-6C0575ACF727}"/>
    <cellStyle name="PSDate 3 2" xfId="899" xr:uid="{CA763C41-4E63-489B-AEED-FD6CCC3B2D83}"/>
    <cellStyle name="PSDate 4" xfId="900" xr:uid="{946E83C6-E36D-4390-BDC3-DAD7C52325AF}"/>
    <cellStyle name="PSDate 5" xfId="901" xr:uid="{F7C4C33F-65B1-47D2-A292-F6CFE3895843}"/>
    <cellStyle name="PSDate 6" xfId="902" xr:uid="{AE9506CE-7D7A-4AA3-8FDC-F2AC6DA62324}"/>
    <cellStyle name="PSDec" xfId="105" xr:uid="{00000000-0005-0000-0000-0000E9010000}"/>
    <cellStyle name="PSDec 2" xfId="123" xr:uid="{00000000-0005-0000-0000-0000EA010000}"/>
    <cellStyle name="PSDec 2 2" xfId="295" xr:uid="{00000000-0005-0000-0000-0000EB010000}"/>
    <cellStyle name="PSDec 2 3" xfId="903" xr:uid="{876B84DA-B5FF-4329-A55E-CCF725EBC84D}"/>
    <cellStyle name="PSDec 3" xfId="172" xr:uid="{00000000-0005-0000-0000-0000EC010000}"/>
    <cellStyle name="PSDec 3 2" xfId="904" xr:uid="{A05F585A-CCAC-468D-ACB7-A6F30B3BF576}"/>
    <cellStyle name="PSDec 4" xfId="905" xr:uid="{DAD2E425-E042-49DC-9B22-2F3C779339EE}"/>
    <cellStyle name="PSDec 5" xfId="906" xr:uid="{EB784E89-5052-4648-A9C6-3EAD2D49025C}"/>
    <cellStyle name="PSDec 6" xfId="907" xr:uid="{41CADDBB-97F1-4F80-8183-B0046688D170}"/>
    <cellStyle name="PSHeading" xfId="106" xr:uid="{00000000-0005-0000-0000-0000ED010000}"/>
    <cellStyle name="PSHeading 10" xfId="908" xr:uid="{541BFA4C-E109-40E5-9E01-0FFEF2F917D2}"/>
    <cellStyle name="PSHeading 11" xfId="909" xr:uid="{B3C09D88-531F-458D-BE44-247F06242E6C}"/>
    <cellStyle name="PSHeading 2" xfId="124" xr:uid="{00000000-0005-0000-0000-0000EE010000}"/>
    <cellStyle name="PSHeading 2 2" xfId="910" xr:uid="{D9210C37-70AC-422E-BDB3-9E44B6B4AC94}"/>
    <cellStyle name="PSHeading 2 3" xfId="911" xr:uid="{B12CCB53-F388-4A0E-9C6C-56DD434168BC}"/>
    <cellStyle name="PSHeading 2_108 Summary" xfId="912" xr:uid="{F1C51E68-2EEC-409F-B37E-717748F4CDB9}"/>
    <cellStyle name="PSHeading 3" xfId="913" xr:uid="{CFB966D3-3EFA-458F-8535-28C2A5113F22}"/>
    <cellStyle name="PSHeading 3 2" xfId="914" xr:uid="{881FCD97-9E85-45F2-A640-BA6DF5643033}"/>
    <cellStyle name="PSHeading 3_108 Summary" xfId="915" xr:uid="{A154FCD2-3C7D-4064-AD4D-D9A765EB8434}"/>
    <cellStyle name="PSHeading 4" xfId="916" xr:uid="{FB769EF2-8F3A-4EC4-A3F7-21A505C654F1}"/>
    <cellStyle name="PSHeading 5" xfId="917" xr:uid="{C2C909D8-4417-4A0A-864B-EDC33EE61EAC}"/>
    <cellStyle name="PSHeading 6" xfId="918" xr:uid="{DF755A58-84D2-4E8A-BB3B-506615503A66}"/>
    <cellStyle name="PSHeading 7" xfId="919" xr:uid="{05D51AD9-D499-403B-8F62-2E99AC4AFBEF}"/>
    <cellStyle name="PSHeading 8" xfId="920" xr:uid="{A125F7EA-A392-485D-A930-4A1C29164561}"/>
    <cellStyle name="PSHeading 9" xfId="921" xr:uid="{3ECFE914-0986-419B-8992-C343A97C7793}"/>
    <cellStyle name="PSHeading_101 check" xfId="922" xr:uid="{34CCB475-77EF-4E31-9C8D-C7D128962A39}"/>
    <cellStyle name="PSInt" xfId="107" xr:uid="{00000000-0005-0000-0000-0000EF010000}"/>
    <cellStyle name="PSInt 2" xfId="173" xr:uid="{00000000-0005-0000-0000-0000F0010000}"/>
    <cellStyle name="PSInt 2 2" xfId="923" xr:uid="{F493B116-9010-4D57-9D4D-EF05E65FEE48}"/>
    <cellStyle name="PSInt 2 3" xfId="924" xr:uid="{8453EBD3-6780-4C21-8B29-9A1D41BC0801}"/>
    <cellStyle name="PSInt 3" xfId="925" xr:uid="{229C53C1-45FD-420B-A375-8702FAAB6C5E}"/>
    <cellStyle name="PSInt 3 2" xfId="926" xr:uid="{0A5E906B-68ED-4665-884A-E40555B959F2}"/>
    <cellStyle name="PSInt 4" xfId="927" xr:uid="{B8B89C09-51B2-450E-B20F-64BA812044D8}"/>
    <cellStyle name="PSInt 5" xfId="928" xr:uid="{A073DD39-2B29-41F9-9EEB-66DFA58D5261}"/>
    <cellStyle name="PSInt 6" xfId="929" xr:uid="{3AEAD7DA-DD5C-41DE-B215-476182086073}"/>
    <cellStyle name="PSSpacer" xfId="125" xr:uid="{00000000-0005-0000-0000-0000F1010000}"/>
    <cellStyle name="PSSpacer 2" xfId="174" xr:uid="{00000000-0005-0000-0000-0000F2010000}"/>
    <cellStyle name="PSSpacer 2 2" xfId="930" xr:uid="{5E12F918-D2C6-46FE-85C5-5C22C0495336}"/>
    <cellStyle name="PSSpacer 2 3" xfId="931" xr:uid="{9B81A1ED-E4E3-411B-B81A-7452AD07389F}"/>
    <cellStyle name="PSSpacer 3" xfId="932" xr:uid="{0AD74301-D874-4F43-B9B1-7DE3057B549A}"/>
    <cellStyle name="PSSpacer 3 2" xfId="933" xr:uid="{DF84FDB6-7E1A-4D22-BF2C-6D2517D095A6}"/>
    <cellStyle name="PSSpacer 4" xfId="934" xr:uid="{AE58B5C5-1656-4C23-81B8-9F03DF1A4CDD}"/>
    <cellStyle name="PSSpacer 5" xfId="935" xr:uid="{DD235BA9-63BC-46FC-8CFF-20692009D6C9}"/>
    <cellStyle name="PSSpacer 6" xfId="936" xr:uid="{81BAA9E6-755D-4001-8BEE-A1F0FE85C98D}"/>
    <cellStyle name="Title" xfId="175" builtinId="15" customBuiltin="1"/>
    <cellStyle name="Title 2" xfId="95" xr:uid="{00000000-0005-0000-0000-0000F4010000}"/>
    <cellStyle name="Title 2 2" xfId="937" xr:uid="{A718DEF0-FF9B-4D40-B390-3F2247151EBD}"/>
    <cellStyle name="Title 2 2 2" xfId="6235" xr:uid="{A40A4716-845C-4DF8-94EF-D3EE68318B62}"/>
    <cellStyle name="Title 3" xfId="938" xr:uid="{144BE4D6-BBB7-47DE-BA32-691435832C8B}"/>
    <cellStyle name="Title 4" xfId="939" xr:uid="{D04C0301-F472-4068-9401-0E07C282F402}"/>
    <cellStyle name="Title 5" xfId="940" xr:uid="{FC489D68-A07E-489A-A951-E3C471BC8627}"/>
    <cellStyle name="Title 6" xfId="6167" xr:uid="{3EE7C6E9-2148-478B-A254-5AD8724ACA50}"/>
    <cellStyle name="Total" xfId="190" builtinId="25" customBuiltin="1"/>
    <cellStyle name="Total 2" xfId="96" xr:uid="{00000000-0005-0000-0000-0000F6010000}"/>
    <cellStyle name="Total 2 2" xfId="941" xr:uid="{32EDC489-EFC8-42C5-911C-CCBFBE268563}"/>
    <cellStyle name="Total 2 2 2" xfId="6236" xr:uid="{B8B10D4F-D1B9-4E9E-9A6A-5A3EB98D90E3}"/>
    <cellStyle name="Total 3" xfId="942" xr:uid="{744BAD1F-0732-4F5D-829D-3A49FC02B315}"/>
    <cellStyle name="Total 4" xfId="943" xr:uid="{464149CC-1B49-4CD1-88E4-89502AA041C0}"/>
    <cellStyle name="Total 5" xfId="944" xr:uid="{E2C05104-FAAE-4366-A01B-4B3A4B20CE6E}"/>
    <cellStyle name="Total 6" xfId="945" xr:uid="{172D53C8-10C1-418C-8561-6A307988E987}"/>
    <cellStyle name="Total 7" xfId="946" xr:uid="{ACAF078E-204C-465F-B339-A275EB9CE01E}"/>
    <cellStyle name="Total 8" xfId="947" xr:uid="{FB42CA8F-61EA-4325-8F7C-E76D785EA954}"/>
    <cellStyle name="Total 9" xfId="6182" xr:uid="{F9E8AAC7-3730-464B-8BAD-566A3EDA3888}"/>
    <cellStyle name="Warning Text" xfId="188" builtinId="11" customBuiltin="1"/>
    <cellStyle name="Warning Text 2" xfId="97" xr:uid="{00000000-0005-0000-0000-0000F8010000}"/>
    <cellStyle name="Warning Text 3" xfId="948" xr:uid="{74F66E61-8BC8-4B03-BA55-B65A0BAE99E3}"/>
    <cellStyle name="Warning Text 4" xfId="949" xr:uid="{2D764E18-171A-40BA-A6B9-F105BEEFA90D}"/>
    <cellStyle name="Warning Text 5" xfId="950" xr:uid="{C1960B73-E8BC-4AC3-952F-EF70AB691577}"/>
    <cellStyle name="Warning Text 6" xfId="951" xr:uid="{41C565B9-15EC-4423-880E-83B403DD2CA5}"/>
    <cellStyle name="Warning Text 7" xfId="6180" xr:uid="{C9F7D726-A281-4DB0-99EA-6D88E710DB90}"/>
  </cellStyles>
  <dxfs count="0"/>
  <tableStyles count="0" defaultTableStyle="TableStyleMedium2" defaultPivotStyle="PivotStyleLight16"/>
  <colors>
    <mruColors>
      <color rgb="FFFFFF66"/>
      <color rgb="FFCCFF99"/>
      <color rgb="FFFFCCCC"/>
      <color rgb="FF0000FF"/>
      <color rgb="FFFF9966"/>
      <color rgb="FFCCFFCC"/>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theme" Target="theme/theme1.xml"/><Relationship Id="rId78" Type="http://schemas.openxmlformats.org/officeDocument/2006/relationships/customXml" Target="../customXml/item2.xml"/><Relationship Id="rId8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pricing\Rate%20Cases\KPCo\2023%20Base%20Case\load%20research\bh%20kwh%20annual%20adj%20%205.16%20BD%20Template%20for%20Kentucky%20Power%20TYE%20032023%20(002)%20with%20filter%20(002).xlsx" TargetMode="External"/><Relationship Id="rId1" Type="http://schemas.openxmlformats.org/officeDocument/2006/relationships/externalLinkPath" Target="/pricing/Rate%20Cases/KPCo/2023%20Base%20Case/load%20research/bh%20kwh%20annual%20adj%20%205.16%20BD%20Template%20for%20Kentucky%20Power%20TYE%20032023%20(002)%20with%20filter%20(00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Revenue\Cognos%20Query\Revenue\Base%20Case%20Data%20-%20KPCo%20-%20KIW%20-%20Basis.xlsx" TargetMode="External"/><Relationship Id="rId1" Type="http://schemas.openxmlformats.org/officeDocument/2006/relationships/externalLinkPath" Target="file:///Z:\pricing\Rate%20Cases\KPCo\2025%20Base%20Case%20-%20TME%205-31-25%20TY\Revenue\Cognos%20Query\Revenue\Base%20Case%20Data%20-%20KPCo%20-%20KIW%20-%20Bas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ternal\Regulatory%20Services\2014%20Compliance%20Plan\Workpapers\Mitchell%20Environmental%20Expenses,%201-1-14%20--%209-30-1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pricing\Rate%20Cases\KPCo\2025%20Base%20Case%20-%20TME%205-31-25%20TY\JCOS\Section%20V%20Schedules%20TYE%205-31-2025%20%20INTERNAL.xlsx" TargetMode="External"/><Relationship Id="rId1" Type="http://schemas.openxmlformats.org/officeDocument/2006/relationships/externalLinkPath" Target="/pricing/Rate%20Cases/KPCo/2025%20Base%20Case%20-%20TME%205-31-25%20TY/JCOS/Section%20V%20Schedules%20TYE%205-31-2025%20%20INTERNA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JCOS\Financial%20Statements\2025_5%20FERC_IS1%20--%20Kentucky%20Power%20Corp%20Consol%20-%20JC%20Version.xlsm" TargetMode="External"/><Relationship Id="rId1" Type="http://schemas.openxmlformats.org/officeDocument/2006/relationships/externalLinkPath" Target="/pricing/Rate%20Cases/KPCo/2025%20Base%20Case%20-%20TME%205-31-25%20TY/JCOS/Financial%20Statements/2025_5%20FERC_IS1%20--%20Kentucky%20Power%20Corp%20Consol%20-%20JC%20Version.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Revenue\Cognos%20Query\Revenue\KY%20Revenue%20&amp;%20kWh%20by%20Equation%20Code%20TME%20May%202025.xlsx" TargetMode="External"/><Relationship Id="rId1" Type="http://schemas.openxmlformats.org/officeDocument/2006/relationships/externalLinkPath" Target="file:///Z:\pricing\Rate%20Cases\KPCo\2025%20Base%20Case%20-%20TME%205-31-25%20TY\Revenue\Cognos%20Query\Revenue\KY%20Revenue%20&amp;%20kWh%20by%20Equation%20Code%20TME%20May%202025.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Typical%20Bills\KIUC%20Rate%20Impacts\Bills\Copy%20of%2024-25%20Air%20Products%20Mass%20Bill%20History.xlsx" TargetMode="External"/><Relationship Id="rId1" Type="http://schemas.openxmlformats.org/officeDocument/2006/relationships/externalLinkPath" Target="/pricing/Rate%20Cases/KPCo/2025%20Base%20Case%20-%20TME%205-31-25%20TY/Typical%20Bills/KIUC%20Rate%20Impacts/Bills/Copy%20of%2024-25%20Air%20Products%20Mass%20Bill%20History.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file:///R:\pricing\Rate%20Cases\KPCo\2025%20Base%20Case%20-%20TME%205-31-25%20TY\JCOS\Increase%20Summary\Settlement\Settlement%20Offer%20$77.4\DRAFT%20Proposal%20to%20Provide%20Temporary%20Rate%20Credits%20Using%20Unprotected%20Income%20Tax%20Timing%20Differences%20-%20with%20Rider%20Rev.xlsx" TargetMode="External"/><Relationship Id="rId2" Type="http://schemas.microsoft.com/office/2019/04/relationships/externalLinkLongPath" Target="/pricing/Rate%20Cases/KPCo/2025%20Base%20Case%20-%20TME%205-31-25%20TY/JCOS/Increase%20Summary/Settlement/Settlement%20Offer%20$77.4/DRAFT%20Proposal%20to%20Provide%20Temporary%20Rate%20Credits%20Using%20Unprotected%20Income%20Tax%20Timing%20Differences%20-%20with%20Rider%20Rev.xlsx?534C9505" TargetMode="External"/><Relationship Id="rId1" Type="http://schemas.openxmlformats.org/officeDocument/2006/relationships/externalLinkPath" Target="file:///\\534C9505\DRAFT%20Proposal%20to%20Provide%20Temporary%20Rate%20Credits%20Using%20Unprotected%20Income%20Tax%20Timing%20Differences%20-%20with%20Rider%20Rev.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Revenue\Revenue%20Proofs%20Final%20Section%20II%20Exhibit%20I%20J%20-with%20Final%20Units%207-15-25.xlsx" TargetMode="External"/><Relationship Id="rId1" Type="http://schemas.openxmlformats.org/officeDocument/2006/relationships/externalLinkPath" Target="/pricing/Rate%20Cases/KPCo/2025%20Base%20Case%20-%20TME%205-31-25%20TY/Revenue/Revenue%20Proofs%20Final%20Section%20II%20Exhibit%20I%20J%20-with%20Final%20Units%207-15-25.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pricing\Rate%20Cases\KPCo\2025%20Base%20Case%20-%20TME%205-31-25%20TY\CCOS\CP%20per%20kWh%20Ratio%20Calcs%202025.xlsx" TargetMode="External"/><Relationship Id="rId1" Type="http://schemas.openxmlformats.org/officeDocument/2006/relationships/externalLinkPath" Target="/pricing/Rate%20Cases/KPCo/2025%20Base%20Case%20-%20TME%205-31-25%20TY/CCOS/CP%20per%20kWh%20Ratio%20Calcs%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riff Mapping"/>
      <sheetName val="INPUTS"/>
      <sheetName val="Customer"/>
      <sheetName val="Demand"/>
      <sheetName val="Energy"/>
      <sheetName val="Revenue"/>
      <sheetName val="BY GROUP -&gt;"/>
      <sheetName val="Customer BG"/>
      <sheetName val="Demand BG"/>
      <sheetName val="Energy BG"/>
      <sheetName val="Revenue BG"/>
    </sheetNames>
    <sheetDataSet>
      <sheetData sheetId="0" refreshError="1"/>
      <sheetData sheetId="1">
        <row r="6">
          <cell r="D6">
            <v>44927</v>
          </cell>
          <cell r="E6">
            <v>44958</v>
          </cell>
          <cell r="F6">
            <v>44986</v>
          </cell>
          <cell r="G6">
            <v>44652</v>
          </cell>
          <cell r="H6">
            <v>44682</v>
          </cell>
          <cell r="I6">
            <v>44713</v>
          </cell>
          <cell r="J6">
            <v>44743</v>
          </cell>
          <cell r="K6">
            <v>44774</v>
          </cell>
          <cell r="L6">
            <v>44805</v>
          </cell>
          <cell r="M6">
            <v>44835</v>
          </cell>
          <cell r="N6">
            <v>44866</v>
          </cell>
          <cell r="O6">
            <v>44896</v>
          </cell>
        </row>
        <row r="10">
          <cell r="D10">
            <v>126</v>
          </cell>
          <cell r="E10">
            <v>127</v>
          </cell>
          <cell r="F10">
            <v>127</v>
          </cell>
          <cell r="G10">
            <v>128</v>
          </cell>
          <cell r="H10">
            <v>127</v>
          </cell>
          <cell r="I10">
            <v>127</v>
          </cell>
          <cell r="J10">
            <v>127</v>
          </cell>
          <cell r="K10">
            <v>126</v>
          </cell>
          <cell r="L10">
            <v>126</v>
          </cell>
          <cell r="M10">
            <v>124</v>
          </cell>
          <cell r="N10">
            <v>127</v>
          </cell>
          <cell r="O10">
            <v>128</v>
          </cell>
        </row>
        <row r="11">
          <cell r="D11">
            <v>10</v>
          </cell>
          <cell r="E11">
            <v>10</v>
          </cell>
          <cell r="F11">
            <v>10</v>
          </cell>
          <cell r="G11">
            <v>11</v>
          </cell>
          <cell r="H11">
            <v>10</v>
          </cell>
          <cell r="I11">
            <v>10</v>
          </cell>
          <cell r="J11">
            <v>10</v>
          </cell>
          <cell r="K11">
            <v>10</v>
          </cell>
          <cell r="L11">
            <v>10</v>
          </cell>
          <cell r="M11">
            <v>10</v>
          </cell>
          <cell r="N11">
            <v>10</v>
          </cell>
          <cell r="O11">
            <v>10</v>
          </cell>
        </row>
        <row r="12">
          <cell r="D12">
            <v>1</v>
          </cell>
          <cell r="E12">
            <v>1</v>
          </cell>
          <cell r="F12">
            <v>1</v>
          </cell>
          <cell r="G12">
            <v>1</v>
          </cell>
          <cell r="H12">
            <v>1</v>
          </cell>
          <cell r="I12">
            <v>1</v>
          </cell>
          <cell r="J12">
            <v>1</v>
          </cell>
          <cell r="K12">
            <v>1</v>
          </cell>
          <cell r="L12">
            <v>1</v>
          </cell>
          <cell r="M12">
            <v>1</v>
          </cell>
          <cell r="N12">
            <v>1</v>
          </cell>
          <cell r="O12">
            <v>1</v>
          </cell>
        </row>
        <row r="13">
          <cell r="D13">
            <v>14</v>
          </cell>
          <cell r="E13">
            <v>14</v>
          </cell>
          <cell r="F13">
            <v>14</v>
          </cell>
          <cell r="G13">
            <v>16</v>
          </cell>
          <cell r="H13">
            <v>16</v>
          </cell>
          <cell r="I13">
            <v>15</v>
          </cell>
          <cell r="J13">
            <v>14</v>
          </cell>
          <cell r="K13">
            <v>14</v>
          </cell>
          <cell r="L13">
            <v>14</v>
          </cell>
          <cell r="M13">
            <v>14</v>
          </cell>
          <cell r="N13">
            <v>14</v>
          </cell>
          <cell r="O13">
            <v>14</v>
          </cell>
        </row>
        <row r="14">
          <cell r="D14">
            <v>65145</v>
          </cell>
          <cell r="E14">
            <v>65031</v>
          </cell>
          <cell r="F14">
            <v>65271</v>
          </cell>
          <cell r="G14">
            <v>65520</v>
          </cell>
          <cell r="H14">
            <v>65426</v>
          </cell>
          <cell r="I14">
            <v>65356</v>
          </cell>
          <cell r="J14">
            <v>65354</v>
          </cell>
          <cell r="K14">
            <v>65182</v>
          </cell>
          <cell r="L14">
            <v>64933</v>
          </cell>
          <cell r="M14">
            <v>64923</v>
          </cell>
          <cell r="N14">
            <v>65073</v>
          </cell>
          <cell r="O14">
            <v>65076</v>
          </cell>
        </row>
        <row r="15">
          <cell r="D15">
            <v>278</v>
          </cell>
          <cell r="E15">
            <v>275</v>
          </cell>
          <cell r="F15">
            <v>275</v>
          </cell>
          <cell r="G15">
            <v>300</v>
          </cell>
          <cell r="H15">
            <v>295</v>
          </cell>
          <cell r="I15">
            <v>292</v>
          </cell>
          <cell r="J15">
            <v>292</v>
          </cell>
          <cell r="K15">
            <v>291</v>
          </cell>
          <cell r="L15">
            <v>287</v>
          </cell>
          <cell r="M15">
            <v>284</v>
          </cell>
          <cell r="N15">
            <v>284</v>
          </cell>
          <cell r="O15">
            <v>280</v>
          </cell>
        </row>
        <row r="16">
          <cell r="D16">
            <v>65830</v>
          </cell>
          <cell r="E16">
            <v>65537</v>
          </cell>
          <cell r="F16">
            <v>65912</v>
          </cell>
          <cell r="G16">
            <v>67152</v>
          </cell>
          <cell r="H16">
            <v>66991</v>
          </cell>
          <cell r="I16">
            <v>66824</v>
          </cell>
          <cell r="J16">
            <v>66716</v>
          </cell>
          <cell r="K16">
            <v>66501</v>
          </cell>
          <cell r="L16">
            <v>66214</v>
          </cell>
          <cell r="M16">
            <v>66058</v>
          </cell>
          <cell r="N16">
            <v>65970</v>
          </cell>
          <cell r="O16">
            <v>65977</v>
          </cell>
        </row>
        <row r="17">
          <cell r="D17">
            <v>6</v>
          </cell>
          <cell r="E17">
            <v>6</v>
          </cell>
          <cell r="F17">
            <v>6</v>
          </cell>
          <cell r="G17">
            <v>6</v>
          </cell>
          <cell r="H17">
            <v>6</v>
          </cell>
          <cell r="I17">
            <v>6</v>
          </cell>
          <cell r="J17">
            <v>6</v>
          </cell>
          <cell r="K17">
            <v>6</v>
          </cell>
          <cell r="L17">
            <v>6</v>
          </cell>
          <cell r="M17">
            <v>6</v>
          </cell>
          <cell r="N17">
            <v>6</v>
          </cell>
          <cell r="O17">
            <v>6</v>
          </cell>
        </row>
        <row r="18">
          <cell r="D18">
            <v>64</v>
          </cell>
          <cell r="E18">
            <v>63</v>
          </cell>
          <cell r="F18">
            <v>63</v>
          </cell>
          <cell r="G18">
            <v>65</v>
          </cell>
          <cell r="H18">
            <v>65</v>
          </cell>
          <cell r="I18">
            <v>65</v>
          </cell>
          <cell r="J18">
            <v>65</v>
          </cell>
          <cell r="K18">
            <v>65</v>
          </cell>
          <cell r="L18">
            <v>65</v>
          </cell>
          <cell r="M18">
            <v>65</v>
          </cell>
          <cell r="N18">
            <v>64</v>
          </cell>
          <cell r="O18">
            <v>64</v>
          </cell>
        </row>
        <row r="19">
          <cell r="D19">
            <v>74</v>
          </cell>
          <cell r="E19">
            <v>74</v>
          </cell>
          <cell r="F19">
            <v>73</v>
          </cell>
          <cell r="G19">
            <v>76</v>
          </cell>
          <cell r="H19">
            <v>76</v>
          </cell>
          <cell r="I19">
            <v>76</v>
          </cell>
          <cell r="J19">
            <v>76</v>
          </cell>
          <cell r="K19">
            <v>76</v>
          </cell>
          <cell r="L19">
            <v>76</v>
          </cell>
          <cell r="M19">
            <v>76</v>
          </cell>
          <cell r="N19">
            <v>76</v>
          </cell>
          <cell r="O19">
            <v>76</v>
          </cell>
        </row>
        <row r="20">
          <cell r="D20">
            <v>2</v>
          </cell>
          <cell r="E20">
            <v>2</v>
          </cell>
          <cell r="F20">
            <v>2</v>
          </cell>
          <cell r="G20">
            <v>2</v>
          </cell>
          <cell r="H20">
            <v>2</v>
          </cell>
          <cell r="I20">
            <v>2</v>
          </cell>
          <cell r="J20">
            <v>2</v>
          </cell>
          <cell r="K20">
            <v>2</v>
          </cell>
          <cell r="L20">
            <v>2</v>
          </cell>
          <cell r="M20">
            <v>2</v>
          </cell>
          <cell r="N20">
            <v>2</v>
          </cell>
          <cell r="O20">
            <v>2</v>
          </cell>
        </row>
        <row r="21">
          <cell r="D21">
            <v>6</v>
          </cell>
          <cell r="E21">
            <v>6</v>
          </cell>
          <cell r="F21">
            <v>6</v>
          </cell>
          <cell r="G21">
            <v>4</v>
          </cell>
          <cell r="H21">
            <v>4</v>
          </cell>
          <cell r="I21">
            <v>4</v>
          </cell>
          <cell r="J21">
            <v>4</v>
          </cell>
          <cell r="K21">
            <v>4</v>
          </cell>
          <cell r="L21">
            <v>5</v>
          </cell>
          <cell r="M21">
            <v>5</v>
          </cell>
          <cell r="N21">
            <v>5</v>
          </cell>
          <cell r="O21">
            <v>6</v>
          </cell>
        </row>
        <row r="22">
          <cell r="D22">
            <v>519</v>
          </cell>
          <cell r="E22">
            <v>500</v>
          </cell>
          <cell r="F22">
            <v>490</v>
          </cell>
          <cell r="G22">
            <v>544</v>
          </cell>
          <cell r="H22">
            <v>561</v>
          </cell>
          <cell r="I22">
            <v>556</v>
          </cell>
          <cell r="J22">
            <v>552</v>
          </cell>
          <cell r="K22">
            <v>509</v>
          </cell>
          <cell r="L22">
            <v>540</v>
          </cell>
          <cell r="M22">
            <v>532</v>
          </cell>
          <cell r="N22">
            <v>531</v>
          </cell>
          <cell r="O22">
            <v>520</v>
          </cell>
        </row>
        <row r="23">
          <cell r="D23">
            <v>16949</v>
          </cell>
          <cell r="E23">
            <v>16520</v>
          </cell>
          <cell r="F23">
            <v>16324</v>
          </cell>
          <cell r="G23">
            <v>18963</v>
          </cell>
          <cell r="H23">
            <v>18696</v>
          </cell>
          <cell r="I23">
            <v>18523</v>
          </cell>
          <cell r="J23">
            <v>18333</v>
          </cell>
          <cell r="K23">
            <v>18115</v>
          </cell>
          <cell r="L23">
            <v>17889</v>
          </cell>
          <cell r="M23">
            <v>17621</v>
          </cell>
          <cell r="N23">
            <v>17409</v>
          </cell>
          <cell r="O23">
            <v>17283</v>
          </cell>
        </row>
        <row r="24">
          <cell r="D24">
            <v>72</v>
          </cell>
          <cell r="E24">
            <v>71</v>
          </cell>
          <cell r="F24">
            <v>71</v>
          </cell>
          <cell r="G24">
            <v>73</v>
          </cell>
          <cell r="H24">
            <v>74</v>
          </cell>
          <cell r="I24">
            <v>73</v>
          </cell>
          <cell r="J24">
            <v>73</v>
          </cell>
          <cell r="K24">
            <v>73</v>
          </cell>
          <cell r="L24">
            <v>73</v>
          </cell>
          <cell r="M24">
            <v>74</v>
          </cell>
          <cell r="N24">
            <v>72</v>
          </cell>
          <cell r="O24">
            <v>72</v>
          </cell>
        </row>
        <row r="25">
          <cell r="D25">
            <v>1543</v>
          </cell>
          <cell r="E25">
            <v>1526</v>
          </cell>
          <cell r="F25">
            <v>1520</v>
          </cell>
          <cell r="G25">
            <v>1622</v>
          </cell>
          <cell r="H25">
            <v>1615</v>
          </cell>
          <cell r="I25">
            <v>1609</v>
          </cell>
          <cell r="J25">
            <v>1603</v>
          </cell>
          <cell r="K25">
            <v>1580</v>
          </cell>
          <cell r="L25">
            <v>1573</v>
          </cell>
          <cell r="M25">
            <v>1568</v>
          </cell>
          <cell r="N25">
            <v>1560</v>
          </cell>
          <cell r="O25">
            <v>1563</v>
          </cell>
        </row>
        <row r="26">
          <cell r="D26">
            <v>251</v>
          </cell>
          <cell r="E26">
            <v>248</v>
          </cell>
          <cell r="F26">
            <v>247</v>
          </cell>
          <cell r="G26">
            <v>256</v>
          </cell>
          <cell r="H26">
            <v>256</v>
          </cell>
          <cell r="I26">
            <v>260</v>
          </cell>
          <cell r="J26">
            <v>254</v>
          </cell>
          <cell r="K26">
            <v>255</v>
          </cell>
          <cell r="L26">
            <v>255</v>
          </cell>
          <cell r="M26">
            <v>251</v>
          </cell>
          <cell r="N26">
            <v>250</v>
          </cell>
          <cell r="O26">
            <v>251</v>
          </cell>
        </row>
        <row r="27">
          <cell r="D27">
            <v>5</v>
          </cell>
          <cell r="E27">
            <v>5</v>
          </cell>
          <cell r="F27">
            <v>5</v>
          </cell>
          <cell r="G27">
            <v>5</v>
          </cell>
          <cell r="H27">
            <v>5</v>
          </cell>
          <cell r="I27">
            <v>5</v>
          </cell>
          <cell r="J27">
            <v>5</v>
          </cell>
          <cell r="K27">
            <v>5</v>
          </cell>
          <cell r="L27">
            <v>5</v>
          </cell>
          <cell r="M27">
            <v>5</v>
          </cell>
          <cell r="N27">
            <v>5</v>
          </cell>
          <cell r="O27">
            <v>5</v>
          </cell>
        </row>
        <row r="28">
          <cell r="D28">
            <v>3</v>
          </cell>
          <cell r="E28">
            <v>3</v>
          </cell>
          <cell r="F28">
            <v>3</v>
          </cell>
          <cell r="G28">
            <v>3</v>
          </cell>
          <cell r="H28">
            <v>3</v>
          </cell>
          <cell r="I28">
            <v>3</v>
          </cell>
          <cell r="J28">
            <v>3</v>
          </cell>
          <cell r="K28">
            <v>3</v>
          </cell>
          <cell r="L28">
            <v>3</v>
          </cell>
          <cell r="M28">
            <v>3</v>
          </cell>
          <cell r="N28">
            <v>3</v>
          </cell>
          <cell r="O28">
            <v>3</v>
          </cell>
        </row>
        <row r="29">
          <cell r="D29">
            <v>1633</v>
          </cell>
          <cell r="E29">
            <v>1571</v>
          </cell>
          <cell r="F29">
            <v>1607</v>
          </cell>
          <cell r="G29">
            <v>1696</v>
          </cell>
          <cell r="H29">
            <v>1689</v>
          </cell>
          <cell r="I29">
            <v>1685</v>
          </cell>
          <cell r="J29">
            <v>1683</v>
          </cell>
          <cell r="K29">
            <v>1675</v>
          </cell>
          <cell r="L29">
            <v>1667</v>
          </cell>
          <cell r="M29">
            <v>1665</v>
          </cell>
          <cell r="N29">
            <v>1653</v>
          </cell>
          <cell r="O29">
            <v>1647</v>
          </cell>
        </row>
        <row r="30">
          <cell r="D30">
            <v>3790</v>
          </cell>
          <cell r="E30">
            <v>3805</v>
          </cell>
          <cell r="F30">
            <v>3796</v>
          </cell>
          <cell r="G30">
            <v>4025</v>
          </cell>
          <cell r="H30">
            <v>4013</v>
          </cell>
          <cell r="I30">
            <v>3976</v>
          </cell>
          <cell r="J30">
            <v>3972</v>
          </cell>
          <cell r="K30">
            <v>3972</v>
          </cell>
          <cell r="L30">
            <v>3977</v>
          </cell>
          <cell r="M30">
            <v>3826</v>
          </cell>
          <cell r="N30">
            <v>3944</v>
          </cell>
          <cell r="O30">
            <v>3916</v>
          </cell>
        </row>
        <row r="31">
          <cell r="D31">
            <v>170</v>
          </cell>
          <cell r="E31">
            <v>179</v>
          </cell>
          <cell r="F31">
            <v>162</v>
          </cell>
          <cell r="G31">
            <v>175</v>
          </cell>
          <cell r="H31">
            <v>177</v>
          </cell>
          <cell r="I31">
            <v>177</v>
          </cell>
          <cell r="J31">
            <v>178</v>
          </cell>
          <cell r="K31">
            <v>179</v>
          </cell>
          <cell r="L31">
            <v>178</v>
          </cell>
          <cell r="M31">
            <v>185</v>
          </cell>
          <cell r="N31">
            <v>176</v>
          </cell>
          <cell r="O31">
            <v>172</v>
          </cell>
        </row>
        <row r="32">
          <cell r="D32">
            <v>719</v>
          </cell>
          <cell r="E32">
            <v>696</v>
          </cell>
          <cell r="F32">
            <v>697</v>
          </cell>
          <cell r="G32">
            <v>879</v>
          </cell>
          <cell r="H32">
            <v>752</v>
          </cell>
          <cell r="I32">
            <v>720</v>
          </cell>
          <cell r="J32">
            <v>722</v>
          </cell>
          <cell r="K32">
            <v>720</v>
          </cell>
          <cell r="L32">
            <v>720</v>
          </cell>
          <cell r="M32">
            <v>719</v>
          </cell>
          <cell r="N32">
            <v>718</v>
          </cell>
          <cell r="O32">
            <v>720</v>
          </cell>
        </row>
        <row r="33">
          <cell r="D33">
            <v>15998</v>
          </cell>
          <cell r="E33">
            <v>15854</v>
          </cell>
          <cell r="F33">
            <v>15496</v>
          </cell>
          <cell r="G33">
            <v>19247</v>
          </cell>
          <cell r="H33">
            <v>18989</v>
          </cell>
          <cell r="I33">
            <v>18755</v>
          </cell>
          <cell r="J33">
            <v>18424</v>
          </cell>
          <cell r="K33">
            <v>18058</v>
          </cell>
          <cell r="L33">
            <v>17698</v>
          </cell>
          <cell r="M33">
            <v>17298</v>
          </cell>
          <cell r="N33">
            <v>16967</v>
          </cell>
          <cell r="O33">
            <v>16643</v>
          </cell>
        </row>
        <row r="34">
          <cell r="D34">
            <v>885</v>
          </cell>
          <cell r="E34">
            <v>871</v>
          </cell>
          <cell r="F34">
            <v>874</v>
          </cell>
          <cell r="G34">
            <v>940</v>
          </cell>
          <cell r="H34">
            <v>937</v>
          </cell>
          <cell r="I34">
            <v>941</v>
          </cell>
          <cell r="J34">
            <v>938</v>
          </cell>
          <cell r="K34">
            <v>931</v>
          </cell>
          <cell r="L34">
            <v>933</v>
          </cell>
          <cell r="M34">
            <v>837</v>
          </cell>
          <cell r="N34">
            <v>918</v>
          </cell>
          <cell r="O34">
            <v>912</v>
          </cell>
        </row>
        <row r="35">
          <cell r="D35">
            <v>2</v>
          </cell>
          <cell r="E35">
            <v>2</v>
          </cell>
          <cell r="F35">
            <v>2</v>
          </cell>
          <cell r="G35">
            <v>2</v>
          </cell>
          <cell r="H35">
            <v>2</v>
          </cell>
          <cell r="I35">
            <v>3</v>
          </cell>
          <cell r="J35">
            <v>2</v>
          </cell>
          <cell r="K35">
            <v>2</v>
          </cell>
          <cell r="L35">
            <v>2</v>
          </cell>
          <cell r="M35">
            <v>2</v>
          </cell>
          <cell r="N35">
            <v>2</v>
          </cell>
          <cell r="O35">
            <v>2</v>
          </cell>
        </row>
        <row r="36">
          <cell r="D36">
            <v>68</v>
          </cell>
          <cell r="E36">
            <v>68</v>
          </cell>
          <cell r="F36">
            <v>70</v>
          </cell>
          <cell r="G36">
            <v>68</v>
          </cell>
          <cell r="H36">
            <v>68</v>
          </cell>
          <cell r="I36">
            <v>68</v>
          </cell>
          <cell r="J36">
            <v>68</v>
          </cell>
          <cell r="K36">
            <v>68</v>
          </cell>
          <cell r="L36">
            <v>68</v>
          </cell>
          <cell r="M36">
            <v>68</v>
          </cell>
          <cell r="N36">
            <v>68</v>
          </cell>
          <cell r="O36">
            <v>68</v>
          </cell>
        </row>
        <row r="37">
          <cell r="D37">
            <v>4</v>
          </cell>
          <cell r="E37">
            <v>4</v>
          </cell>
          <cell r="F37">
            <v>4</v>
          </cell>
          <cell r="G37">
            <v>3</v>
          </cell>
          <cell r="H37">
            <v>3</v>
          </cell>
          <cell r="I37">
            <v>3</v>
          </cell>
          <cell r="J37">
            <v>3</v>
          </cell>
          <cell r="K37">
            <v>3</v>
          </cell>
          <cell r="L37">
            <v>3</v>
          </cell>
          <cell r="M37">
            <v>3</v>
          </cell>
          <cell r="N37">
            <v>3</v>
          </cell>
          <cell r="O37">
            <v>3</v>
          </cell>
        </row>
        <row r="38">
          <cell r="D38">
            <v>10</v>
          </cell>
          <cell r="E38">
            <v>10</v>
          </cell>
          <cell r="F38">
            <v>10</v>
          </cell>
          <cell r="G38">
            <v>3</v>
          </cell>
          <cell r="H38">
            <v>3</v>
          </cell>
          <cell r="I38">
            <v>3</v>
          </cell>
          <cell r="J38">
            <v>3</v>
          </cell>
          <cell r="K38">
            <v>10</v>
          </cell>
          <cell r="L38">
            <v>10</v>
          </cell>
          <cell r="M38">
            <v>10</v>
          </cell>
          <cell r="N38">
            <v>10</v>
          </cell>
          <cell r="O38">
            <v>10</v>
          </cell>
        </row>
        <row r="39">
          <cell r="D39">
            <v>98</v>
          </cell>
          <cell r="E39">
            <v>95</v>
          </cell>
          <cell r="F39">
            <v>77</v>
          </cell>
          <cell r="G39">
            <v>111</v>
          </cell>
          <cell r="H39">
            <v>111</v>
          </cell>
          <cell r="I39">
            <v>111</v>
          </cell>
          <cell r="J39">
            <v>111</v>
          </cell>
          <cell r="K39">
            <v>111</v>
          </cell>
          <cell r="L39">
            <v>109</v>
          </cell>
          <cell r="M39">
            <v>104</v>
          </cell>
          <cell r="N39">
            <v>104</v>
          </cell>
          <cell r="O39">
            <v>98</v>
          </cell>
        </row>
        <row r="40">
          <cell r="D40">
            <v>12</v>
          </cell>
          <cell r="E40">
            <v>12</v>
          </cell>
          <cell r="F40">
            <v>12</v>
          </cell>
          <cell r="G40">
            <v>11</v>
          </cell>
          <cell r="H40">
            <v>11</v>
          </cell>
          <cell r="I40">
            <v>11</v>
          </cell>
          <cell r="J40">
            <v>11</v>
          </cell>
          <cell r="K40">
            <v>11</v>
          </cell>
          <cell r="L40">
            <v>11</v>
          </cell>
          <cell r="M40">
            <v>12</v>
          </cell>
          <cell r="N40">
            <v>12</v>
          </cell>
          <cell r="O40">
            <v>12</v>
          </cell>
        </row>
        <row r="41">
          <cell r="D41">
            <v>11708</v>
          </cell>
          <cell r="E41">
            <v>12247</v>
          </cell>
          <cell r="F41">
            <v>12775</v>
          </cell>
          <cell r="G41">
            <v>6554</v>
          </cell>
          <cell r="H41">
            <v>7026</v>
          </cell>
          <cell r="I41">
            <v>7491</v>
          </cell>
          <cell r="J41">
            <v>7925</v>
          </cell>
          <cell r="K41">
            <v>8318</v>
          </cell>
          <cell r="L41">
            <v>8984</v>
          </cell>
          <cell r="M41">
            <v>9582</v>
          </cell>
          <cell r="N41">
            <v>10072</v>
          </cell>
          <cell r="O41">
            <v>10931</v>
          </cell>
        </row>
        <row r="42">
          <cell r="D42">
            <v>0</v>
          </cell>
          <cell r="E42">
            <v>2</v>
          </cell>
          <cell r="F42">
            <v>2</v>
          </cell>
          <cell r="G42">
            <v>0</v>
          </cell>
          <cell r="H42">
            <v>0</v>
          </cell>
          <cell r="I42">
            <v>0</v>
          </cell>
          <cell r="J42">
            <v>0</v>
          </cell>
          <cell r="K42">
            <v>0</v>
          </cell>
          <cell r="L42">
            <v>0</v>
          </cell>
          <cell r="M42">
            <v>0</v>
          </cell>
          <cell r="N42">
            <v>0</v>
          </cell>
          <cell r="O42">
            <v>0</v>
          </cell>
        </row>
        <row r="43">
          <cell r="D43">
            <v>1</v>
          </cell>
          <cell r="E43">
            <v>2</v>
          </cell>
          <cell r="F43">
            <v>5</v>
          </cell>
          <cell r="G43">
            <v>0</v>
          </cell>
          <cell r="H43">
            <v>0</v>
          </cell>
          <cell r="I43">
            <v>0</v>
          </cell>
          <cell r="J43">
            <v>1</v>
          </cell>
          <cell r="K43">
            <v>1</v>
          </cell>
          <cell r="L43">
            <v>1</v>
          </cell>
          <cell r="M43">
            <v>1</v>
          </cell>
          <cell r="N43">
            <v>1</v>
          </cell>
          <cell r="O43">
            <v>1</v>
          </cell>
        </row>
        <row r="44">
          <cell r="D44">
            <v>0</v>
          </cell>
          <cell r="E44">
            <v>0</v>
          </cell>
          <cell r="F44">
            <v>3</v>
          </cell>
          <cell r="G44">
            <v>0</v>
          </cell>
          <cell r="H44">
            <v>0</v>
          </cell>
          <cell r="I44">
            <v>0</v>
          </cell>
          <cell r="J44">
            <v>0</v>
          </cell>
          <cell r="K44">
            <v>0</v>
          </cell>
          <cell r="L44">
            <v>0</v>
          </cell>
          <cell r="M44">
            <v>0</v>
          </cell>
          <cell r="N44">
            <v>0</v>
          </cell>
          <cell r="O44">
            <v>0</v>
          </cell>
        </row>
        <row r="45">
          <cell r="D45">
            <v>7</v>
          </cell>
          <cell r="E45">
            <v>9</v>
          </cell>
          <cell r="F45">
            <v>10</v>
          </cell>
          <cell r="G45">
            <v>3</v>
          </cell>
          <cell r="H45">
            <v>6</v>
          </cell>
          <cell r="I45">
            <v>6</v>
          </cell>
          <cell r="J45">
            <v>6</v>
          </cell>
          <cell r="K45">
            <v>6</v>
          </cell>
          <cell r="L45">
            <v>6</v>
          </cell>
          <cell r="M45">
            <v>7</v>
          </cell>
          <cell r="N45">
            <v>7</v>
          </cell>
          <cell r="O45">
            <v>7</v>
          </cell>
        </row>
        <row r="46">
          <cell r="D46">
            <v>107</v>
          </cell>
          <cell r="E46">
            <v>154</v>
          </cell>
          <cell r="F46">
            <v>213</v>
          </cell>
          <cell r="G46">
            <v>9</v>
          </cell>
          <cell r="H46">
            <v>19</v>
          </cell>
          <cell r="I46">
            <v>22</v>
          </cell>
          <cell r="J46">
            <v>28</v>
          </cell>
          <cell r="K46">
            <v>31</v>
          </cell>
          <cell r="L46">
            <v>43</v>
          </cell>
          <cell r="M46">
            <v>46</v>
          </cell>
          <cell r="N46">
            <v>59</v>
          </cell>
          <cell r="O46">
            <v>75</v>
          </cell>
        </row>
        <row r="47">
          <cell r="D47">
            <v>61</v>
          </cell>
          <cell r="E47">
            <v>65</v>
          </cell>
          <cell r="F47">
            <v>82</v>
          </cell>
          <cell r="G47">
            <v>0</v>
          </cell>
          <cell r="H47">
            <v>0</v>
          </cell>
          <cell r="I47">
            <v>2</v>
          </cell>
          <cell r="J47">
            <v>3</v>
          </cell>
          <cell r="K47">
            <v>19</v>
          </cell>
          <cell r="L47">
            <v>38</v>
          </cell>
          <cell r="M47">
            <v>44</v>
          </cell>
          <cell r="N47">
            <v>49</v>
          </cell>
          <cell r="O47">
            <v>52</v>
          </cell>
        </row>
        <row r="48">
          <cell r="D48">
            <v>0</v>
          </cell>
          <cell r="E48">
            <v>0</v>
          </cell>
          <cell r="F48">
            <v>0</v>
          </cell>
          <cell r="G48">
            <v>0</v>
          </cell>
          <cell r="H48">
            <v>0</v>
          </cell>
          <cell r="I48">
            <v>0</v>
          </cell>
          <cell r="J48">
            <v>0</v>
          </cell>
          <cell r="K48">
            <v>0</v>
          </cell>
          <cell r="L48">
            <v>0</v>
          </cell>
          <cell r="M48">
            <v>0</v>
          </cell>
          <cell r="N48">
            <v>0</v>
          </cell>
          <cell r="O48">
            <v>0</v>
          </cell>
        </row>
        <row r="49">
          <cell r="D49">
            <v>0</v>
          </cell>
          <cell r="E49">
            <v>0</v>
          </cell>
          <cell r="F49">
            <v>0</v>
          </cell>
          <cell r="G49">
            <v>-7</v>
          </cell>
          <cell r="H49">
            <v>0</v>
          </cell>
          <cell r="I49">
            <v>0</v>
          </cell>
          <cell r="J49">
            <v>0</v>
          </cell>
          <cell r="K49">
            <v>0</v>
          </cell>
          <cell r="L49">
            <v>0</v>
          </cell>
          <cell r="M49">
            <v>0</v>
          </cell>
          <cell r="N49">
            <v>0</v>
          </cell>
          <cell r="O49">
            <v>0</v>
          </cell>
        </row>
        <row r="50">
          <cell r="D50">
            <v>356</v>
          </cell>
          <cell r="E50">
            <v>356</v>
          </cell>
          <cell r="F50">
            <v>356</v>
          </cell>
          <cell r="G50">
            <v>388</v>
          </cell>
          <cell r="H50">
            <v>382</v>
          </cell>
          <cell r="I50">
            <v>365</v>
          </cell>
          <cell r="J50">
            <v>364</v>
          </cell>
          <cell r="K50">
            <v>364</v>
          </cell>
          <cell r="L50">
            <v>390</v>
          </cell>
          <cell r="M50">
            <v>356</v>
          </cell>
          <cell r="N50">
            <v>356</v>
          </cell>
          <cell r="O50">
            <v>356</v>
          </cell>
        </row>
        <row r="51">
          <cell r="D51">
            <v>22636</v>
          </cell>
          <cell r="E51">
            <v>22602</v>
          </cell>
          <cell r="F51">
            <v>22717</v>
          </cell>
          <cell r="G51">
            <v>22574</v>
          </cell>
          <cell r="H51">
            <v>22626</v>
          </cell>
          <cell r="I51">
            <v>22614</v>
          </cell>
          <cell r="J51">
            <v>22630</v>
          </cell>
          <cell r="K51">
            <v>22669</v>
          </cell>
          <cell r="L51">
            <v>22606</v>
          </cell>
          <cell r="M51">
            <v>22652</v>
          </cell>
          <cell r="N51">
            <v>22624</v>
          </cell>
          <cell r="O51">
            <v>22683</v>
          </cell>
        </row>
        <row r="52">
          <cell r="D52">
            <v>1</v>
          </cell>
          <cell r="E52">
            <v>1</v>
          </cell>
          <cell r="F52">
            <v>1</v>
          </cell>
          <cell r="G52">
            <v>1</v>
          </cell>
          <cell r="H52">
            <v>1</v>
          </cell>
          <cell r="I52">
            <v>1</v>
          </cell>
          <cell r="J52">
            <v>1</v>
          </cell>
          <cell r="K52">
            <v>1</v>
          </cell>
          <cell r="L52">
            <v>1</v>
          </cell>
          <cell r="M52">
            <v>1</v>
          </cell>
          <cell r="N52">
            <v>1</v>
          </cell>
          <cell r="O52">
            <v>1</v>
          </cell>
        </row>
        <row r="53">
          <cell r="D53">
            <v>590</v>
          </cell>
          <cell r="E53">
            <v>581</v>
          </cell>
          <cell r="F53">
            <v>580</v>
          </cell>
          <cell r="G53">
            <v>582</v>
          </cell>
          <cell r="H53">
            <v>582</v>
          </cell>
          <cell r="I53">
            <v>582</v>
          </cell>
          <cell r="J53">
            <v>581</v>
          </cell>
          <cell r="K53">
            <v>581</v>
          </cell>
          <cell r="L53">
            <v>581</v>
          </cell>
          <cell r="M53">
            <v>581</v>
          </cell>
          <cell r="N53">
            <v>581</v>
          </cell>
          <cell r="O53">
            <v>585</v>
          </cell>
        </row>
        <row r="54">
          <cell r="D54">
            <v>85</v>
          </cell>
          <cell r="E54">
            <v>86</v>
          </cell>
          <cell r="F54">
            <v>86</v>
          </cell>
          <cell r="G54">
            <v>85</v>
          </cell>
          <cell r="H54">
            <v>85</v>
          </cell>
          <cell r="I54">
            <v>85</v>
          </cell>
          <cell r="J54">
            <v>85</v>
          </cell>
          <cell r="K54">
            <v>85</v>
          </cell>
          <cell r="L54">
            <v>83</v>
          </cell>
          <cell r="M54">
            <v>83</v>
          </cell>
          <cell r="N54">
            <v>84</v>
          </cell>
          <cell r="O54">
            <v>83</v>
          </cell>
        </row>
        <row r="55">
          <cell r="D55">
            <v>6386</v>
          </cell>
          <cell r="E55">
            <v>6362</v>
          </cell>
          <cell r="F55">
            <v>6408</v>
          </cell>
          <cell r="G55">
            <v>6434</v>
          </cell>
          <cell r="H55">
            <v>6426</v>
          </cell>
          <cell r="I55">
            <v>6431</v>
          </cell>
          <cell r="J55">
            <v>6411</v>
          </cell>
          <cell r="K55">
            <v>6422</v>
          </cell>
          <cell r="L55">
            <v>6406</v>
          </cell>
          <cell r="M55">
            <v>6398</v>
          </cell>
          <cell r="N55">
            <v>6392</v>
          </cell>
          <cell r="O55">
            <v>6389</v>
          </cell>
        </row>
        <row r="56">
          <cell r="D56">
            <v>31</v>
          </cell>
          <cell r="E56">
            <v>32</v>
          </cell>
          <cell r="F56">
            <v>32</v>
          </cell>
          <cell r="G56">
            <v>32</v>
          </cell>
          <cell r="H56">
            <v>34</v>
          </cell>
          <cell r="I56">
            <v>34</v>
          </cell>
          <cell r="J56">
            <v>34</v>
          </cell>
          <cell r="K56">
            <v>34</v>
          </cell>
          <cell r="L56">
            <v>34</v>
          </cell>
          <cell r="M56">
            <v>34</v>
          </cell>
          <cell r="N56">
            <v>33</v>
          </cell>
          <cell r="O56">
            <v>33</v>
          </cell>
        </row>
        <row r="57">
          <cell r="D57">
            <v>1</v>
          </cell>
          <cell r="E57">
            <v>1</v>
          </cell>
          <cell r="F57">
            <v>1</v>
          </cell>
          <cell r="G57">
            <v>1</v>
          </cell>
          <cell r="H57">
            <v>1</v>
          </cell>
          <cell r="I57">
            <v>1</v>
          </cell>
          <cell r="J57">
            <v>1</v>
          </cell>
          <cell r="K57">
            <v>1</v>
          </cell>
          <cell r="L57">
            <v>1</v>
          </cell>
          <cell r="M57">
            <v>1</v>
          </cell>
          <cell r="N57">
            <v>1</v>
          </cell>
          <cell r="O57">
            <v>1</v>
          </cell>
        </row>
        <row r="58">
          <cell r="D58">
            <v>40</v>
          </cell>
          <cell r="E58">
            <v>41</v>
          </cell>
          <cell r="F58">
            <v>40</v>
          </cell>
          <cell r="G58">
            <v>40</v>
          </cell>
          <cell r="H58">
            <v>40</v>
          </cell>
          <cell r="I58">
            <v>41</v>
          </cell>
          <cell r="J58">
            <v>40</v>
          </cell>
          <cell r="K58">
            <v>48</v>
          </cell>
          <cell r="L58">
            <v>39</v>
          </cell>
          <cell r="M58">
            <v>40</v>
          </cell>
          <cell r="N58">
            <v>43</v>
          </cell>
          <cell r="O58">
            <v>41</v>
          </cell>
        </row>
        <row r="59">
          <cell r="D59">
            <v>36</v>
          </cell>
          <cell r="E59">
            <v>36</v>
          </cell>
          <cell r="F59">
            <v>36</v>
          </cell>
          <cell r="G59">
            <v>39</v>
          </cell>
          <cell r="H59">
            <v>39</v>
          </cell>
          <cell r="I59">
            <v>39</v>
          </cell>
          <cell r="J59">
            <v>38</v>
          </cell>
          <cell r="K59">
            <v>38</v>
          </cell>
          <cell r="L59">
            <v>37</v>
          </cell>
          <cell r="M59">
            <v>36</v>
          </cell>
          <cell r="N59">
            <v>36</v>
          </cell>
          <cell r="O59">
            <v>36</v>
          </cell>
        </row>
        <row r="60">
          <cell r="D60">
            <v>27</v>
          </cell>
          <cell r="E60">
            <v>25</v>
          </cell>
          <cell r="F60">
            <v>29</v>
          </cell>
          <cell r="G60">
            <v>31</v>
          </cell>
          <cell r="H60">
            <v>31</v>
          </cell>
          <cell r="I60">
            <v>31</v>
          </cell>
          <cell r="J60">
            <v>31</v>
          </cell>
          <cell r="K60">
            <v>31</v>
          </cell>
          <cell r="L60">
            <v>31</v>
          </cell>
          <cell r="M60">
            <v>31</v>
          </cell>
          <cell r="N60">
            <v>32</v>
          </cell>
          <cell r="O60">
            <v>30</v>
          </cell>
        </row>
        <row r="61">
          <cell r="D61">
            <v>495</v>
          </cell>
          <cell r="E61">
            <v>496</v>
          </cell>
          <cell r="F61">
            <v>500</v>
          </cell>
          <cell r="G61">
            <v>498</v>
          </cell>
          <cell r="H61">
            <v>498</v>
          </cell>
          <cell r="I61">
            <v>501</v>
          </cell>
          <cell r="J61">
            <v>496</v>
          </cell>
          <cell r="K61">
            <v>502</v>
          </cell>
          <cell r="L61">
            <v>498</v>
          </cell>
          <cell r="M61">
            <v>497</v>
          </cell>
          <cell r="N61">
            <v>497</v>
          </cell>
          <cell r="O61">
            <v>497</v>
          </cell>
        </row>
        <row r="62">
          <cell r="D62">
            <v>142</v>
          </cell>
          <cell r="E62">
            <v>141</v>
          </cell>
          <cell r="F62">
            <v>142</v>
          </cell>
          <cell r="G62">
            <v>138</v>
          </cell>
          <cell r="H62">
            <v>138</v>
          </cell>
          <cell r="I62">
            <v>138</v>
          </cell>
          <cell r="J62">
            <v>138</v>
          </cell>
          <cell r="K62">
            <v>138</v>
          </cell>
          <cell r="L62">
            <v>138</v>
          </cell>
          <cell r="M62">
            <v>138</v>
          </cell>
          <cell r="N62">
            <v>139</v>
          </cell>
          <cell r="O62">
            <v>142</v>
          </cell>
        </row>
        <row r="63">
          <cell r="D63">
            <v>3</v>
          </cell>
          <cell r="E63">
            <v>2</v>
          </cell>
          <cell r="F63">
            <v>3</v>
          </cell>
          <cell r="G63">
            <v>3</v>
          </cell>
          <cell r="H63">
            <v>4</v>
          </cell>
          <cell r="I63">
            <v>4</v>
          </cell>
          <cell r="J63">
            <v>2</v>
          </cell>
          <cell r="K63">
            <v>3</v>
          </cell>
          <cell r="L63">
            <v>4</v>
          </cell>
          <cell r="M63">
            <v>2</v>
          </cell>
          <cell r="N63">
            <v>3</v>
          </cell>
          <cell r="O63">
            <v>4</v>
          </cell>
        </row>
        <row r="64">
          <cell r="D64">
            <v>357</v>
          </cell>
          <cell r="E64">
            <v>357</v>
          </cell>
          <cell r="F64">
            <v>357</v>
          </cell>
          <cell r="G64">
            <v>352</v>
          </cell>
          <cell r="H64">
            <v>352</v>
          </cell>
          <cell r="I64">
            <v>348</v>
          </cell>
          <cell r="J64">
            <v>350</v>
          </cell>
          <cell r="K64">
            <v>347</v>
          </cell>
          <cell r="L64">
            <v>351</v>
          </cell>
          <cell r="M64">
            <v>352</v>
          </cell>
          <cell r="N64">
            <v>354</v>
          </cell>
          <cell r="O64">
            <v>359</v>
          </cell>
        </row>
        <row r="65">
          <cell r="D65">
            <v>7</v>
          </cell>
          <cell r="E65">
            <v>7</v>
          </cell>
          <cell r="F65">
            <v>7</v>
          </cell>
          <cell r="G65">
            <v>7</v>
          </cell>
          <cell r="H65">
            <v>7</v>
          </cell>
          <cell r="I65">
            <v>7</v>
          </cell>
          <cell r="J65">
            <v>7</v>
          </cell>
          <cell r="K65">
            <v>7</v>
          </cell>
          <cell r="L65">
            <v>7</v>
          </cell>
          <cell r="M65">
            <v>7</v>
          </cell>
          <cell r="N65">
            <v>7</v>
          </cell>
          <cell r="O65">
            <v>7</v>
          </cell>
        </row>
        <row r="66">
          <cell r="D66">
            <v>70</v>
          </cell>
          <cell r="E66">
            <v>68</v>
          </cell>
          <cell r="F66">
            <v>68</v>
          </cell>
          <cell r="G66">
            <v>64</v>
          </cell>
          <cell r="H66">
            <v>64</v>
          </cell>
          <cell r="I66">
            <v>63</v>
          </cell>
          <cell r="J66">
            <v>64</v>
          </cell>
          <cell r="K66">
            <v>62</v>
          </cell>
          <cell r="L66">
            <v>66</v>
          </cell>
          <cell r="M66">
            <v>66</v>
          </cell>
          <cell r="N66">
            <v>65</v>
          </cell>
          <cell r="O66">
            <v>69</v>
          </cell>
        </row>
        <row r="67">
          <cell r="D67">
            <v>1</v>
          </cell>
          <cell r="E67">
            <v>1</v>
          </cell>
          <cell r="F67">
            <v>1</v>
          </cell>
          <cell r="G67">
            <v>1</v>
          </cell>
          <cell r="H67">
            <v>1</v>
          </cell>
          <cell r="I67">
            <v>1</v>
          </cell>
          <cell r="J67">
            <v>1</v>
          </cell>
          <cell r="K67">
            <v>1</v>
          </cell>
          <cell r="L67">
            <v>1</v>
          </cell>
          <cell r="M67">
            <v>1</v>
          </cell>
          <cell r="N67">
            <v>1</v>
          </cell>
          <cell r="O67">
            <v>1</v>
          </cell>
        </row>
        <row r="68">
          <cell r="D68">
            <v>7</v>
          </cell>
          <cell r="E68">
            <v>7</v>
          </cell>
          <cell r="F68">
            <v>7</v>
          </cell>
          <cell r="G68">
            <v>7</v>
          </cell>
          <cell r="H68">
            <v>7</v>
          </cell>
          <cell r="I68">
            <v>7</v>
          </cell>
          <cell r="J68">
            <v>6</v>
          </cell>
          <cell r="K68">
            <v>6</v>
          </cell>
          <cell r="L68">
            <v>6</v>
          </cell>
          <cell r="M68">
            <v>6</v>
          </cell>
          <cell r="N68">
            <v>6</v>
          </cell>
          <cell r="O68">
            <v>6</v>
          </cell>
        </row>
        <row r="69">
          <cell r="D69">
            <v>7</v>
          </cell>
          <cell r="E69">
            <v>7</v>
          </cell>
          <cell r="F69">
            <v>7</v>
          </cell>
          <cell r="G69">
            <v>7</v>
          </cell>
          <cell r="H69">
            <v>7</v>
          </cell>
          <cell r="I69">
            <v>7</v>
          </cell>
          <cell r="J69">
            <v>7</v>
          </cell>
          <cell r="K69">
            <v>7</v>
          </cell>
          <cell r="L69">
            <v>7</v>
          </cell>
          <cell r="M69">
            <v>7</v>
          </cell>
          <cell r="N69">
            <v>7</v>
          </cell>
          <cell r="O69">
            <v>7</v>
          </cell>
        </row>
        <row r="70">
          <cell r="D70">
            <v>4</v>
          </cell>
          <cell r="E70">
            <v>5</v>
          </cell>
          <cell r="F70">
            <v>5</v>
          </cell>
          <cell r="G70">
            <v>3</v>
          </cell>
          <cell r="H70">
            <v>5</v>
          </cell>
          <cell r="I70">
            <v>4</v>
          </cell>
          <cell r="J70">
            <v>4</v>
          </cell>
          <cell r="K70">
            <v>4</v>
          </cell>
          <cell r="L70">
            <v>4</v>
          </cell>
          <cell r="M70">
            <v>4</v>
          </cell>
          <cell r="N70">
            <v>4</v>
          </cell>
          <cell r="O70">
            <v>4</v>
          </cell>
        </row>
        <row r="71">
          <cell r="D71">
            <v>3</v>
          </cell>
          <cell r="E71">
            <v>2</v>
          </cell>
          <cell r="F71">
            <v>2</v>
          </cell>
          <cell r="G71">
            <v>2</v>
          </cell>
          <cell r="H71">
            <v>2</v>
          </cell>
          <cell r="I71">
            <v>2</v>
          </cell>
          <cell r="J71">
            <v>2</v>
          </cell>
          <cell r="K71">
            <v>2</v>
          </cell>
          <cell r="L71">
            <v>2</v>
          </cell>
          <cell r="M71">
            <v>2</v>
          </cell>
          <cell r="N71">
            <v>1</v>
          </cell>
          <cell r="O71">
            <v>2</v>
          </cell>
        </row>
        <row r="72">
          <cell r="D72">
            <v>134</v>
          </cell>
          <cell r="E72">
            <v>133</v>
          </cell>
          <cell r="F72">
            <v>138</v>
          </cell>
          <cell r="G72">
            <v>138</v>
          </cell>
          <cell r="H72">
            <v>139</v>
          </cell>
          <cell r="I72">
            <v>138</v>
          </cell>
          <cell r="J72">
            <v>138</v>
          </cell>
          <cell r="K72">
            <v>138</v>
          </cell>
          <cell r="L72">
            <v>138</v>
          </cell>
          <cell r="M72">
            <v>137</v>
          </cell>
          <cell r="N72">
            <v>135</v>
          </cell>
          <cell r="O72">
            <v>135</v>
          </cell>
        </row>
        <row r="73">
          <cell r="D73">
            <v>1</v>
          </cell>
          <cell r="E73">
            <v>1</v>
          </cell>
          <cell r="F73">
            <v>1</v>
          </cell>
          <cell r="G73">
            <v>1</v>
          </cell>
          <cell r="H73">
            <v>1</v>
          </cell>
          <cell r="I73">
            <v>1</v>
          </cell>
          <cell r="J73">
            <v>1</v>
          </cell>
          <cell r="K73">
            <v>1</v>
          </cell>
          <cell r="L73">
            <v>1</v>
          </cell>
          <cell r="M73">
            <v>1</v>
          </cell>
          <cell r="N73">
            <v>1</v>
          </cell>
          <cell r="O73">
            <v>1</v>
          </cell>
        </row>
        <row r="74">
          <cell r="D74">
            <v>3</v>
          </cell>
          <cell r="E74">
            <v>3</v>
          </cell>
          <cell r="F74">
            <v>3</v>
          </cell>
          <cell r="G74">
            <v>5</v>
          </cell>
          <cell r="H74">
            <v>5</v>
          </cell>
          <cell r="I74">
            <v>5</v>
          </cell>
          <cell r="J74">
            <v>5</v>
          </cell>
          <cell r="K74">
            <v>5</v>
          </cell>
          <cell r="L74">
            <v>5</v>
          </cell>
          <cell r="M74">
            <v>5</v>
          </cell>
          <cell r="N74">
            <v>5</v>
          </cell>
          <cell r="O74">
            <v>5</v>
          </cell>
        </row>
        <row r="75">
          <cell r="D75">
            <v>1</v>
          </cell>
          <cell r="E75">
            <v>1</v>
          </cell>
          <cell r="F75">
            <v>1</v>
          </cell>
          <cell r="G75">
            <v>1</v>
          </cell>
          <cell r="H75">
            <v>1</v>
          </cell>
          <cell r="I75">
            <v>1</v>
          </cell>
          <cell r="J75">
            <v>1</v>
          </cell>
          <cell r="K75">
            <v>1</v>
          </cell>
          <cell r="L75">
            <v>1</v>
          </cell>
          <cell r="M75">
            <v>1</v>
          </cell>
          <cell r="N75">
            <v>1</v>
          </cell>
          <cell r="O75">
            <v>1</v>
          </cell>
        </row>
        <row r="76">
          <cell r="D76">
            <v>1</v>
          </cell>
          <cell r="E76">
            <v>1</v>
          </cell>
          <cell r="F76">
            <v>1</v>
          </cell>
          <cell r="G76">
            <v>1</v>
          </cell>
          <cell r="H76">
            <v>1</v>
          </cell>
          <cell r="I76">
            <v>1</v>
          </cell>
          <cell r="J76">
            <v>1</v>
          </cell>
          <cell r="K76">
            <v>1</v>
          </cell>
          <cell r="L76">
            <v>1</v>
          </cell>
          <cell r="M76">
            <v>1</v>
          </cell>
          <cell r="N76">
            <v>1</v>
          </cell>
          <cell r="O76">
            <v>1</v>
          </cell>
        </row>
        <row r="77">
          <cell r="D77">
            <v>1</v>
          </cell>
          <cell r="E77">
            <v>1</v>
          </cell>
          <cell r="F77">
            <v>1</v>
          </cell>
          <cell r="G77">
            <v>1</v>
          </cell>
          <cell r="H77">
            <v>1</v>
          </cell>
          <cell r="I77">
            <v>1</v>
          </cell>
          <cell r="J77">
            <v>1</v>
          </cell>
          <cell r="K77">
            <v>1</v>
          </cell>
          <cell r="L77">
            <v>1</v>
          </cell>
          <cell r="M77">
            <v>1</v>
          </cell>
          <cell r="N77">
            <v>1</v>
          </cell>
          <cell r="O77">
            <v>1</v>
          </cell>
        </row>
        <row r="78">
          <cell r="D78">
            <v>4</v>
          </cell>
          <cell r="E78">
            <v>4</v>
          </cell>
          <cell r="F78">
            <v>4</v>
          </cell>
          <cell r="G78">
            <v>4</v>
          </cell>
          <cell r="H78">
            <v>4</v>
          </cell>
          <cell r="I78">
            <v>4</v>
          </cell>
          <cell r="J78">
            <v>4</v>
          </cell>
          <cell r="K78">
            <v>4</v>
          </cell>
          <cell r="L78">
            <v>4</v>
          </cell>
          <cell r="M78">
            <v>4</v>
          </cell>
          <cell r="N78">
            <v>4</v>
          </cell>
          <cell r="O78">
            <v>4</v>
          </cell>
        </row>
        <row r="79">
          <cell r="D79">
            <v>35</v>
          </cell>
          <cell r="E79">
            <v>35</v>
          </cell>
          <cell r="F79">
            <v>38</v>
          </cell>
          <cell r="G79">
            <v>33</v>
          </cell>
          <cell r="H79">
            <v>33</v>
          </cell>
          <cell r="I79">
            <v>33</v>
          </cell>
          <cell r="J79">
            <v>33</v>
          </cell>
          <cell r="K79">
            <v>33</v>
          </cell>
          <cell r="L79">
            <v>33</v>
          </cell>
          <cell r="M79">
            <v>33</v>
          </cell>
          <cell r="N79">
            <v>33</v>
          </cell>
          <cell r="O79">
            <v>34</v>
          </cell>
        </row>
        <row r="80">
          <cell r="D80">
            <v>18</v>
          </cell>
          <cell r="E80">
            <v>17</v>
          </cell>
          <cell r="F80">
            <v>17</v>
          </cell>
          <cell r="G80">
            <v>14</v>
          </cell>
          <cell r="H80">
            <v>15</v>
          </cell>
          <cell r="I80">
            <v>15</v>
          </cell>
          <cell r="J80">
            <v>17</v>
          </cell>
          <cell r="K80">
            <v>18</v>
          </cell>
          <cell r="L80">
            <v>17</v>
          </cell>
          <cell r="M80">
            <v>17</v>
          </cell>
          <cell r="N80">
            <v>17</v>
          </cell>
          <cell r="O80">
            <v>17</v>
          </cell>
        </row>
        <row r="81">
          <cell r="D81">
            <v>1</v>
          </cell>
          <cell r="E81">
            <v>1</v>
          </cell>
          <cell r="F81">
            <v>1</v>
          </cell>
          <cell r="G81">
            <v>1</v>
          </cell>
          <cell r="H81">
            <v>1</v>
          </cell>
          <cell r="I81">
            <v>1</v>
          </cell>
          <cell r="J81">
            <v>1</v>
          </cell>
          <cell r="K81">
            <v>1</v>
          </cell>
          <cell r="L81">
            <v>1</v>
          </cell>
          <cell r="M81">
            <v>1</v>
          </cell>
          <cell r="N81">
            <v>1</v>
          </cell>
          <cell r="O81">
            <v>1</v>
          </cell>
        </row>
        <row r="82">
          <cell r="D82">
            <v>1</v>
          </cell>
          <cell r="E82">
            <v>1</v>
          </cell>
          <cell r="F82">
            <v>1</v>
          </cell>
          <cell r="G82">
            <v>1</v>
          </cell>
          <cell r="H82">
            <v>1</v>
          </cell>
          <cell r="I82">
            <v>1</v>
          </cell>
          <cell r="J82">
            <v>1</v>
          </cell>
          <cell r="K82">
            <v>1</v>
          </cell>
          <cell r="L82">
            <v>1</v>
          </cell>
          <cell r="M82">
            <v>1</v>
          </cell>
          <cell r="N82">
            <v>1</v>
          </cell>
          <cell r="O82">
            <v>1</v>
          </cell>
        </row>
        <row r="83">
          <cell r="D83">
            <v>3</v>
          </cell>
          <cell r="E83">
            <v>3</v>
          </cell>
          <cell r="F83">
            <v>3</v>
          </cell>
          <cell r="G83">
            <v>4</v>
          </cell>
          <cell r="H83">
            <v>4</v>
          </cell>
          <cell r="I83">
            <v>4</v>
          </cell>
          <cell r="J83">
            <v>4</v>
          </cell>
          <cell r="K83">
            <v>4</v>
          </cell>
          <cell r="L83">
            <v>4</v>
          </cell>
          <cell r="M83">
            <v>3</v>
          </cell>
          <cell r="N83">
            <v>3</v>
          </cell>
          <cell r="O83">
            <v>3</v>
          </cell>
        </row>
        <row r="84">
          <cell r="D84">
            <v>1</v>
          </cell>
          <cell r="E84">
            <v>1</v>
          </cell>
          <cell r="F84">
            <v>1</v>
          </cell>
          <cell r="G84">
            <v>1</v>
          </cell>
          <cell r="H84">
            <v>1</v>
          </cell>
          <cell r="I84">
            <v>1</v>
          </cell>
          <cell r="J84">
            <v>1</v>
          </cell>
          <cell r="K84">
            <v>1</v>
          </cell>
          <cell r="L84">
            <v>1</v>
          </cell>
          <cell r="M84">
            <v>1</v>
          </cell>
          <cell r="N84">
            <v>1</v>
          </cell>
          <cell r="O84">
            <v>1</v>
          </cell>
        </row>
        <row r="85">
          <cell r="D85">
            <v>12034</v>
          </cell>
          <cell r="E85">
            <v>12038</v>
          </cell>
          <cell r="F85">
            <v>12039</v>
          </cell>
          <cell r="G85">
            <v>12003</v>
          </cell>
          <cell r="H85">
            <v>12026</v>
          </cell>
          <cell r="I85">
            <v>12029</v>
          </cell>
          <cell r="J85">
            <v>12018</v>
          </cell>
          <cell r="K85">
            <v>12029</v>
          </cell>
          <cell r="L85">
            <v>11974</v>
          </cell>
          <cell r="M85">
            <v>11977</v>
          </cell>
          <cell r="N85">
            <v>12140</v>
          </cell>
          <cell r="O85">
            <v>12044</v>
          </cell>
        </row>
        <row r="86">
          <cell r="D86">
            <v>8</v>
          </cell>
          <cell r="E86">
            <v>8</v>
          </cell>
          <cell r="F86">
            <v>8</v>
          </cell>
          <cell r="G86">
            <v>9</v>
          </cell>
          <cell r="H86">
            <v>9</v>
          </cell>
          <cell r="I86">
            <v>9</v>
          </cell>
          <cell r="J86">
            <v>9</v>
          </cell>
          <cell r="K86">
            <v>9</v>
          </cell>
          <cell r="L86">
            <v>9</v>
          </cell>
          <cell r="M86">
            <v>9</v>
          </cell>
          <cell r="N86">
            <v>8</v>
          </cell>
          <cell r="O86">
            <v>8</v>
          </cell>
        </row>
        <row r="87">
          <cell r="D87">
            <v>0</v>
          </cell>
          <cell r="E87">
            <v>0</v>
          </cell>
          <cell r="F87">
            <v>0</v>
          </cell>
          <cell r="G87">
            <v>0</v>
          </cell>
          <cell r="H87">
            <v>0</v>
          </cell>
          <cell r="I87">
            <v>0</v>
          </cell>
          <cell r="J87">
            <v>0</v>
          </cell>
          <cell r="K87">
            <v>0</v>
          </cell>
          <cell r="L87">
            <v>0</v>
          </cell>
          <cell r="M87">
            <v>0</v>
          </cell>
          <cell r="N87">
            <v>0</v>
          </cell>
          <cell r="O87">
            <v>0</v>
          </cell>
        </row>
        <row r="88">
          <cell r="D88">
            <v>0</v>
          </cell>
          <cell r="E88">
            <v>0</v>
          </cell>
          <cell r="F88">
            <v>0</v>
          </cell>
          <cell r="G88">
            <v>0</v>
          </cell>
          <cell r="H88">
            <v>0</v>
          </cell>
          <cell r="I88">
            <v>0</v>
          </cell>
          <cell r="J88">
            <v>0</v>
          </cell>
          <cell r="K88">
            <v>0</v>
          </cell>
          <cell r="L88">
            <v>0</v>
          </cell>
          <cell r="M88">
            <v>0</v>
          </cell>
          <cell r="N88">
            <v>0</v>
          </cell>
          <cell r="O88">
            <v>0</v>
          </cell>
        </row>
        <row r="89">
          <cell r="D89">
            <v>0</v>
          </cell>
          <cell r="E89">
            <v>0</v>
          </cell>
          <cell r="F89">
            <v>0</v>
          </cell>
          <cell r="G89">
            <v>0</v>
          </cell>
          <cell r="H89">
            <v>0</v>
          </cell>
          <cell r="I89">
            <v>0</v>
          </cell>
          <cell r="J89">
            <v>0</v>
          </cell>
          <cell r="K89">
            <v>0</v>
          </cell>
          <cell r="L89">
            <v>0</v>
          </cell>
          <cell r="M89">
            <v>0</v>
          </cell>
          <cell r="N89">
            <v>0</v>
          </cell>
          <cell r="O89">
            <v>0</v>
          </cell>
        </row>
        <row r="90">
          <cell r="D90">
            <v>0</v>
          </cell>
          <cell r="E90">
            <v>0</v>
          </cell>
          <cell r="F90">
            <v>0</v>
          </cell>
          <cell r="G90">
            <v>0</v>
          </cell>
          <cell r="H90">
            <v>0</v>
          </cell>
          <cell r="I90">
            <v>0</v>
          </cell>
          <cell r="J90">
            <v>0</v>
          </cell>
          <cell r="K90">
            <v>0</v>
          </cell>
          <cell r="L90">
            <v>0</v>
          </cell>
          <cell r="M90">
            <v>0</v>
          </cell>
          <cell r="N90">
            <v>0</v>
          </cell>
          <cell r="O90">
            <v>0</v>
          </cell>
        </row>
        <row r="91">
          <cell r="D91">
            <v>0</v>
          </cell>
          <cell r="E91">
            <v>0</v>
          </cell>
          <cell r="F91">
            <v>0</v>
          </cell>
          <cell r="G91">
            <v>0</v>
          </cell>
          <cell r="H91">
            <v>0</v>
          </cell>
          <cell r="I91">
            <v>0</v>
          </cell>
          <cell r="J91">
            <v>0</v>
          </cell>
          <cell r="K91">
            <v>0</v>
          </cell>
          <cell r="L91">
            <v>0</v>
          </cell>
          <cell r="M91">
            <v>0</v>
          </cell>
          <cell r="N91">
            <v>0</v>
          </cell>
          <cell r="O91">
            <v>0</v>
          </cell>
        </row>
        <row r="92">
          <cell r="D92">
            <v>0</v>
          </cell>
          <cell r="E92">
            <v>0</v>
          </cell>
          <cell r="F92">
            <v>0</v>
          </cell>
          <cell r="G92">
            <v>0</v>
          </cell>
          <cell r="H92">
            <v>0</v>
          </cell>
          <cell r="I92">
            <v>0</v>
          </cell>
          <cell r="J92">
            <v>0</v>
          </cell>
          <cell r="K92">
            <v>0</v>
          </cell>
          <cell r="L92">
            <v>0</v>
          </cell>
          <cell r="M92">
            <v>0</v>
          </cell>
          <cell r="N92">
            <v>0</v>
          </cell>
          <cell r="O92">
            <v>0</v>
          </cell>
        </row>
        <row r="93">
          <cell r="D93">
            <v>0</v>
          </cell>
          <cell r="E93">
            <v>0</v>
          </cell>
          <cell r="F93">
            <v>0</v>
          </cell>
          <cell r="G93">
            <v>0</v>
          </cell>
          <cell r="H93">
            <v>0</v>
          </cell>
          <cell r="I93">
            <v>0</v>
          </cell>
          <cell r="J93">
            <v>0</v>
          </cell>
          <cell r="K93">
            <v>0</v>
          </cell>
          <cell r="L93">
            <v>0</v>
          </cell>
          <cell r="M93">
            <v>0</v>
          </cell>
          <cell r="N93">
            <v>0</v>
          </cell>
          <cell r="O93">
            <v>0</v>
          </cell>
        </row>
        <row r="94">
          <cell r="D94">
            <v>0</v>
          </cell>
          <cell r="E94">
            <v>0</v>
          </cell>
          <cell r="F94">
            <v>0</v>
          </cell>
          <cell r="G94">
            <v>0</v>
          </cell>
          <cell r="H94">
            <v>0</v>
          </cell>
          <cell r="I94">
            <v>0</v>
          </cell>
          <cell r="J94">
            <v>0</v>
          </cell>
          <cell r="K94">
            <v>0</v>
          </cell>
          <cell r="L94">
            <v>0</v>
          </cell>
          <cell r="M94">
            <v>0</v>
          </cell>
          <cell r="N94">
            <v>0</v>
          </cell>
          <cell r="O94">
            <v>0</v>
          </cell>
        </row>
        <row r="95">
          <cell r="D95">
            <v>0</v>
          </cell>
          <cell r="E95">
            <v>0</v>
          </cell>
          <cell r="F95">
            <v>0</v>
          </cell>
          <cell r="G95">
            <v>0</v>
          </cell>
          <cell r="H95">
            <v>0</v>
          </cell>
          <cell r="I95">
            <v>0</v>
          </cell>
          <cell r="J95">
            <v>0</v>
          </cell>
          <cell r="K95">
            <v>0</v>
          </cell>
          <cell r="L95">
            <v>0</v>
          </cell>
          <cell r="M95">
            <v>0</v>
          </cell>
          <cell r="N95">
            <v>0</v>
          </cell>
          <cell r="O95">
            <v>0</v>
          </cell>
        </row>
        <row r="96">
          <cell r="D96">
            <v>0</v>
          </cell>
          <cell r="E96">
            <v>0</v>
          </cell>
          <cell r="F96">
            <v>0</v>
          </cell>
          <cell r="G96">
            <v>0</v>
          </cell>
          <cell r="H96">
            <v>0</v>
          </cell>
          <cell r="I96">
            <v>0</v>
          </cell>
          <cell r="J96">
            <v>0</v>
          </cell>
          <cell r="K96">
            <v>0</v>
          </cell>
          <cell r="L96">
            <v>0</v>
          </cell>
          <cell r="M96">
            <v>0</v>
          </cell>
          <cell r="N96">
            <v>0</v>
          </cell>
          <cell r="O96">
            <v>0</v>
          </cell>
        </row>
        <row r="97">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row r="99">
          <cell r="D99">
            <v>0</v>
          </cell>
          <cell r="E99">
            <v>0</v>
          </cell>
          <cell r="F99">
            <v>0</v>
          </cell>
          <cell r="G99">
            <v>0</v>
          </cell>
          <cell r="H99">
            <v>0</v>
          </cell>
          <cell r="I99">
            <v>0</v>
          </cell>
          <cell r="J99">
            <v>0</v>
          </cell>
          <cell r="K99">
            <v>0</v>
          </cell>
          <cell r="L99">
            <v>0</v>
          </cell>
          <cell r="M99">
            <v>0</v>
          </cell>
          <cell r="N99">
            <v>0</v>
          </cell>
          <cell r="O99">
            <v>0</v>
          </cell>
        </row>
        <row r="100">
          <cell r="D100">
            <v>0</v>
          </cell>
          <cell r="E100">
            <v>0</v>
          </cell>
          <cell r="F100">
            <v>0</v>
          </cell>
          <cell r="G100">
            <v>0</v>
          </cell>
          <cell r="H100">
            <v>0</v>
          </cell>
          <cell r="I100">
            <v>0</v>
          </cell>
          <cell r="J100">
            <v>0</v>
          </cell>
          <cell r="K100">
            <v>0</v>
          </cell>
          <cell r="L100">
            <v>0</v>
          </cell>
          <cell r="M100">
            <v>0</v>
          </cell>
          <cell r="N100">
            <v>0</v>
          </cell>
          <cell r="O100">
            <v>0</v>
          </cell>
        </row>
        <row r="101">
          <cell r="D101">
            <v>0</v>
          </cell>
          <cell r="E101">
            <v>0</v>
          </cell>
          <cell r="F101">
            <v>0</v>
          </cell>
          <cell r="G101">
            <v>0</v>
          </cell>
          <cell r="H101">
            <v>0</v>
          </cell>
          <cell r="I101">
            <v>0</v>
          </cell>
          <cell r="J101">
            <v>0</v>
          </cell>
          <cell r="K101">
            <v>0</v>
          </cell>
          <cell r="L101">
            <v>0</v>
          </cell>
          <cell r="M101">
            <v>0</v>
          </cell>
          <cell r="N101">
            <v>0</v>
          </cell>
          <cell r="O101">
            <v>0</v>
          </cell>
        </row>
        <row r="102">
          <cell r="D102">
            <v>0</v>
          </cell>
          <cell r="E102">
            <v>0</v>
          </cell>
          <cell r="F102">
            <v>0</v>
          </cell>
          <cell r="G102">
            <v>0</v>
          </cell>
          <cell r="H102">
            <v>0</v>
          </cell>
          <cell r="I102">
            <v>0</v>
          </cell>
          <cell r="J102">
            <v>0</v>
          </cell>
          <cell r="K102">
            <v>0</v>
          </cell>
          <cell r="L102">
            <v>0</v>
          </cell>
          <cell r="M102">
            <v>0</v>
          </cell>
          <cell r="N102">
            <v>0</v>
          </cell>
          <cell r="O102">
            <v>0</v>
          </cell>
        </row>
        <row r="103">
          <cell r="D103">
            <v>0</v>
          </cell>
          <cell r="E103">
            <v>0</v>
          </cell>
          <cell r="F103">
            <v>0</v>
          </cell>
          <cell r="G103">
            <v>0</v>
          </cell>
          <cell r="H103">
            <v>0</v>
          </cell>
          <cell r="I103">
            <v>0</v>
          </cell>
          <cell r="J103">
            <v>0</v>
          </cell>
          <cell r="K103">
            <v>0</v>
          </cell>
          <cell r="L103">
            <v>0</v>
          </cell>
          <cell r="M103">
            <v>0</v>
          </cell>
          <cell r="N103">
            <v>0</v>
          </cell>
          <cell r="O103">
            <v>0</v>
          </cell>
        </row>
        <row r="104">
          <cell r="D104">
            <v>0</v>
          </cell>
          <cell r="E104">
            <v>0</v>
          </cell>
          <cell r="F104">
            <v>0</v>
          </cell>
          <cell r="G104">
            <v>0</v>
          </cell>
          <cell r="H104">
            <v>0</v>
          </cell>
          <cell r="I104">
            <v>0</v>
          </cell>
          <cell r="J104">
            <v>0</v>
          </cell>
          <cell r="K104">
            <v>0</v>
          </cell>
          <cell r="L104">
            <v>0</v>
          </cell>
          <cell r="M104">
            <v>0</v>
          </cell>
          <cell r="N104">
            <v>0</v>
          </cell>
          <cell r="O104">
            <v>0</v>
          </cell>
        </row>
        <row r="105">
          <cell r="D105">
            <v>0</v>
          </cell>
          <cell r="E105">
            <v>0</v>
          </cell>
          <cell r="F105">
            <v>0</v>
          </cell>
          <cell r="G105">
            <v>0</v>
          </cell>
          <cell r="H105">
            <v>0</v>
          </cell>
          <cell r="I105">
            <v>0</v>
          </cell>
          <cell r="J105">
            <v>0</v>
          </cell>
          <cell r="K105">
            <v>0</v>
          </cell>
          <cell r="L105">
            <v>0</v>
          </cell>
          <cell r="M105">
            <v>0</v>
          </cell>
          <cell r="N105">
            <v>0</v>
          </cell>
          <cell r="O105">
            <v>0</v>
          </cell>
        </row>
        <row r="106">
          <cell r="D106">
            <v>0</v>
          </cell>
          <cell r="E106">
            <v>0</v>
          </cell>
          <cell r="F106">
            <v>0</v>
          </cell>
          <cell r="G106">
            <v>0</v>
          </cell>
          <cell r="H106">
            <v>0</v>
          </cell>
          <cell r="I106">
            <v>0</v>
          </cell>
          <cell r="J106">
            <v>0</v>
          </cell>
          <cell r="K106">
            <v>0</v>
          </cell>
          <cell r="L106">
            <v>0</v>
          </cell>
          <cell r="M106">
            <v>0</v>
          </cell>
          <cell r="N106">
            <v>0</v>
          </cell>
          <cell r="O106">
            <v>0</v>
          </cell>
        </row>
        <row r="107">
          <cell r="D107">
            <v>0</v>
          </cell>
          <cell r="E107">
            <v>0</v>
          </cell>
          <cell r="F107">
            <v>0</v>
          </cell>
          <cell r="G107">
            <v>0</v>
          </cell>
          <cell r="H107">
            <v>0</v>
          </cell>
          <cell r="I107">
            <v>0</v>
          </cell>
          <cell r="J107">
            <v>0</v>
          </cell>
          <cell r="K107">
            <v>0</v>
          </cell>
          <cell r="L107">
            <v>0</v>
          </cell>
          <cell r="M107">
            <v>0</v>
          </cell>
          <cell r="N107">
            <v>0</v>
          </cell>
          <cell r="O107">
            <v>0</v>
          </cell>
        </row>
        <row r="108">
          <cell r="D108">
            <v>0</v>
          </cell>
          <cell r="E108">
            <v>0</v>
          </cell>
          <cell r="F108">
            <v>0</v>
          </cell>
          <cell r="G108">
            <v>0</v>
          </cell>
          <cell r="H108">
            <v>0</v>
          </cell>
          <cell r="I108">
            <v>0</v>
          </cell>
          <cell r="J108">
            <v>0</v>
          </cell>
          <cell r="K108">
            <v>0</v>
          </cell>
          <cell r="L108">
            <v>0</v>
          </cell>
          <cell r="M108">
            <v>0</v>
          </cell>
          <cell r="N108">
            <v>0</v>
          </cell>
          <cell r="O108">
            <v>0</v>
          </cell>
        </row>
        <row r="109">
          <cell r="D109">
            <v>0</v>
          </cell>
          <cell r="E109">
            <v>0</v>
          </cell>
          <cell r="F109">
            <v>0</v>
          </cell>
          <cell r="G109">
            <v>0</v>
          </cell>
          <cell r="H109">
            <v>0</v>
          </cell>
          <cell r="I109">
            <v>0</v>
          </cell>
          <cell r="J109">
            <v>0</v>
          </cell>
          <cell r="K109">
            <v>0</v>
          </cell>
          <cell r="L109">
            <v>0</v>
          </cell>
          <cell r="M109">
            <v>0</v>
          </cell>
          <cell r="N109">
            <v>0</v>
          </cell>
          <cell r="O109">
            <v>0</v>
          </cell>
        </row>
        <row r="114">
          <cell r="D114">
            <v>0</v>
          </cell>
          <cell r="E114">
            <v>0</v>
          </cell>
          <cell r="F114">
            <v>0</v>
          </cell>
          <cell r="G114">
            <v>0</v>
          </cell>
          <cell r="H114">
            <v>0</v>
          </cell>
          <cell r="I114">
            <v>0</v>
          </cell>
          <cell r="J114">
            <v>0</v>
          </cell>
          <cell r="K114">
            <v>0</v>
          </cell>
          <cell r="L114">
            <v>0</v>
          </cell>
          <cell r="M114">
            <v>0</v>
          </cell>
          <cell r="N114">
            <v>0</v>
          </cell>
          <cell r="O114">
            <v>0</v>
          </cell>
        </row>
        <row r="115">
          <cell r="D115">
            <v>0</v>
          </cell>
          <cell r="E115">
            <v>0</v>
          </cell>
          <cell r="F115">
            <v>0</v>
          </cell>
          <cell r="G115">
            <v>0</v>
          </cell>
          <cell r="H115">
            <v>0</v>
          </cell>
          <cell r="I115">
            <v>0</v>
          </cell>
          <cell r="J115">
            <v>0</v>
          </cell>
          <cell r="K115">
            <v>0</v>
          </cell>
          <cell r="L115">
            <v>0</v>
          </cell>
          <cell r="M115">
            <v>0</v>
          </cell>
          <cell r="N115">
            <v>0</v>
          </cell>
          <cell r="O115">
            <v>0</v>
          </cell>
        </row>
        <row r="116">
          <cell r="D116">
            <v>0</v>
          </cell>
          <cell r="E116">
            <v>0</v>
          </cell>
          <cell r="F116">
            <v>0</v>
          </cell>
          <cell r="G116">
            <v>0</v>
          </cell>
          <cell r="H116">
            <v>0</v>
          </cell>
          <cell r="I116">
            <v>0</v>
          </cell>
          <cell r="J116">
            <v>0</v>
          </cell>
          <cell r="K116">
            <v>0</v>
          </cell>
          <cell r="L116">
            <v>0</v>
          </cell>
          <cell r="M116">
            <v>0</v>
          </cell>
          <cell r="N116">
            <v>0</v>
          </cell>
          <cell r="O116">
            <v>0</v>
          </cell>
        </row>
        <row r="117">
          <cell r="D117">
            <v>0</v>
          </cell>
          <cell r="E117">
            <v>0</v>
          </cell>
          <cell r="F117">
            <v>0</v>
          </cell>
          <cell r="G117">
            <v>0</v>
          </cell>
          <cell r="H117">
            <v>0</v>
          </cell>
          <cell r="I117">
            <v>0</v>
          </cell>
          <cell r="J117">
            <v>0</v>
          </cell>
          <cell r="K117">
            <v>0</v>
          </cell>
          <cell r="L117">
            <v>0</v>
          </cell>
          <cell r="M117">
            <v>0</v>
          </cell>
          <cell r="N117">
            <v>0</v>
          </cell>
          <cell r="O117">
            <v>0</v>
          </cell>
        </row>
        <row r="118">
          <cell r="D118">
            <v>1049.0999999999999</v>
          </cell>
          <cell r="E118">
            <v>931.9</v>
          </cell>
          <cell r="F118">
            <v>914.7</v>
          </cell>
          <cell r="G118">
            <v>883.9</v>
          </cell>
          <cell r="H118">
            <v>764.5</v>
          </cell>
          <cell r="I118">
            <v>685.7</v>
          </cell>
          <cell r="J118">
            <v>671.3</v>
          </cell>
          <cell r="K118">
            <v>681.1</v>
          </cell>
          <cell r="L118">
            <v>702.2</v>
          </cell>
          <cell r="M118">
            <v>707.2</v>
          </cell>
          <cell r="N118">
            <v>802.7</v>
          </cell>
          <cell r="O118">
            <v>899.3</v>
          </cell>
        </row>
        <row r="119">
          <cell r="D119">
            <v>0</v>
          </cell>
          <cell r="E119">
            <v>0</v>
          </cell>
          <cell r="F119">
            <v>0</v>
          </cell>
          <cell r="G119">
            <v>0</v>
          </cell>
          <cell r="H119">
            <v>0</v>
          </cell>
          <cell r="I119">
            <v>0</v>
          </cell>
          <cell r="J119">
            <v>0</v>
          </cell>
          <cell r="K119">
            <v>0</v>
          </cell>
          <cell r="L119">
            <v>0</v>
          </cell>
          <cell r="M119">
            <v>0</v>
          </cell>
          <cell r="N119">
            <v>0</v>
          </cell>
          <cell r="O119">
            <v>0</v>
          </cell>
        </row>
        <row r="120">
          <cell r="D120">
            <v>2103.3000000000002</v>
          </cell>
          <cell r="E120">
            <v>1845.7</v>
          </cell>
          <cell r="F120">
            <v>1850.9</v>
          </cell>
          <cell r="G120">
            <v>1820.8</v>
          </cell>
          <cell r="H120">
            <v>1437.7</v>
          </cell>
          <cell r="I120">
            <v>1278.3</v>
          </cell>
          <cell r="J120">
            <v>1274</v>
          </cell>
          <cell r="K120">
            <v>1254.4000000000001</v>
          </cell>
          <cell r="L120">
            <v>1239.7</v>
          </cell>
          <cell r="M120">
            <v>1416.2</v>
          </cell>
          <cell r="N120">
            <v>1648</v>
          </cell>
          <cell r="O120">
            <v>1772.9</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0</v>
          </cell>
          <cell r="H122">
            <v>0</v>
          </cell>
          <cell r="I122">
            <v>0</v>
          </cell>
          <cell r="J122">
            <v>0</v>
          </cell>
          <cell r="K122">
            <v>0</v>
          </cell>
          <cell r="L122">
            <v>0</v>
          </cell>
          <cell r="M122">
            <v>0</v>
          </cell>
          <cell r="N122">
            <v>0</v>
          </cell>
          <cell r="O122">
            <v>0</v>
          </cell>
        </row>
        <row r="123">
          <cell r="D123">
            <v>0</v>
          </cell>
          <cell r="E123">
            <v>0</v>
          </cell>
          <cell r="F123">
            <v>0</v>
          </cell>
          <cell r="G123">
            <v>0</v>
          </cell>
          <cell r="H123">
            <v>0</v>
          </cell>
          <cell r="I123">
            <v>0</v>
          </cell>
          <cell r="J123">
            <v>0</v>
          </cell>
          <cell r="K123">
            <v>0</v>
          </cell>
          <cell r="L123">
            <v>0</v>
          </cell>
          <cell r="M123">
            <v>0</v>
          </cell>
          <cell r="N123">
            <v>0</v>
          </cell>
          <cell r="O123">
            <v>0</v>
          </cell>
        </row>
        <row r="124">
          <cell r="D124">
            <v>0</v>
          </cell>
          <cell r="E124">
            <v>0</v>
          </cell>
          <cell r="F124">
            <v>0</v>
          </cell>
          <cell r="G124">
            <v>0</v>
          </cell>
          <cell r="H124">
            <v>0</v>
          </cell>
          <cell r="I124">
            <v>0</v>
          </cell>
          <cell r="J124">
            <v>0</v>
          </cell>
          <cell r="K124">
            <v>0</v>
          </cell>
          <cell r="L124">
            <v>0</v>
          </cell>
          <cell r="M124">
            <v>0</v>
          </cell>
          <cell r="N124">
            <v>0</v>
          </cell>
          <cell r="O124">
            <v>0</v>
          </cell>
        </row>
        <row r="125">
          <cell r="D125">
            <v>0</v>
          </cell>
          <cell r="E125">
            <v>0</v>
          </cell>
          <cell r="F125">
            <v>0</v>
          </cell>
          <cell r="G125">
            <v>0</v>
          </cell>
          <cell r="H125">
            <v>0</v>
          </cell>
          <cell r="I125">
            <v>0</v>
          </cell>
          <cell r="J125">
            <v>0</v>
          </cell>
          <cell r="K125">
            <v>0</v>
          </cell>
          <cell r="L125">
            <v>0</v>
          </cell>
          <cell r="M125">
            <v>0</v>
          </cell>
          <cell r="N125">
            <v>0</v>
          </cell>
          <cell r="O125">
            <v>0</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0</v>
          </cell>
          <cell r="E127">
            <v>0</v>
          </cell>
          <cell r="F127">
            <v>0</v>
          </cell>
          <cell r="G127">
            <v>0</v>
          </cell>
          <cell r="H127">
            <v>0</v>
          </cell>
          <cell r="I127">
            <v>0</v>
          </cell>
          <cell r="J127">
            <v>0</v>
          </cell>
          <cell r="K127">
            <v>0</v>
          </cell>
          <cell r="L127">
            <v>0</v>
          </cell>
          <cell r="M127">
            <v>0</v>
          </cell>
          <cell r="N127">
            <v>0</v>
          </cell>
          <cell r="O127">
            <v>0</v>
          </cell>
        </row>
        <row r="128">
          <cell r="D128">
            <v>0</v>
          </cell>
          <cell r="E128">
            <v>0</v>
          </cell>
          <cell r="F128">
            <v>0</v>
          </cell>
          <cell r="G128">
            <v>0</v>
          </cell>
          <cell r="H128">
            <v>0</v>
          </cell>
          <cell r="I128">
            <v>0</v>
          </cell>
          <cell r="J128">
            <v>0</v>
          </cell>
          <cell r="K128">
            <v>0</v>
          </cell>
          <cell r="L128">
            <v>0</v>
          </cell>
          <cell r="M128">
            <v>0</v>
          </cell>
          <cell r="N128">
            <v>0</v>
          </cell>
          <cell r="O128">
            <v>0</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0</v>
          </cell>
          <cell r="H130">
            <v>0</v>
          </cell>
          <cell r="I130">
            <v>0</v>
          </cell>
          <cell r="J130">
            <v>0</v>
          </cell>
          <cell r="K130">
            <v>0</v>
          </cell>
          <cell r="L130">
            <v>0</v>
          </cell>
          <cell r="M130">
            <v>0</v>
          </cell>
          <cell r="N130">
            <v>0</v>
          </cell>
          <cell r="O130">
            <v>0</v>
          </cell>
        </row>
        <row r="131">
          <cell r="D131">
            <v>0</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0</v>
          </cell>
          <cell r="E134">
            <v>0</v>
          </cell>
          <cell r="F134">
            <v>0</v>
          </cell>
          <cell r="G134">
            <v>0</v>
          </cell>
          <cell r="H134">
            <v>0</v>
          </cell>
          <cell r="I134">
            <v>0</v>
          </cell>
          <cell r="J134">
            <v>0</v>
          </cell>
          <cell r="K134">
            <v>0</v>
          </cell>
          <cell r="L134">
            <v>0</v>
          </cell>
          <cell r="M134">
            <v>0</v>
          </cell>
          <cell r="N134">
            <v>0</v>
          </cell>
          <cell r="O134">
            <v>0</v>
          </cell>
        </row>
        <row r="135">
          <cell r="D135">
            <v>0</v>
          </cell>
          <cell r="E135">
            <v>0</v>
          </cell>
          <cell r="F135">
            <v>0</v>
          </cell>
          <cell r="G135">
            <v>0</v>
          </cell>
          <cell r="H135">
            <v>0</v>
          </cell>
          <cell r="I135">
            <v>0</v>
          </cell>
          <cell r="J135">
            <v>0</v>
          </cell>
          <cell r="K135">
            <v>0</v>
          </cell>
          <cell r="L135">
            <v>0</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0</v>
          </cell>
          <cell r="E145">
            <v>0</v>
          </cell>
          <cell r="F145">
            <v>0</v>
          </cell>
          <cell r="G145">
            <v>0</v>
          </cell>
          <cell r="H145">
            <v>0</v>
          </cell>
          <cell r="I145">
            <v>0</v>
          </cell>
          <cell r="J145">
            <v>0</v>
          </cell>
          <cell r="K145">
            <v>0</v>
          </cell>
          <cell r="L145">
            <v>0</v>
          </cell>
          <cell r="M145">
            <v>0</v>
          </cell>
          <cell r="N145">
            <v>0</v>
          </cell>
          <cell r="O145">
            <v>0</v>
          </cell>
        </row>
        <row r="146">
          <cell r="D146">
            <v>0</v>
          </cell>
          <cell r="E146">
            <v>0</v>
          </cell>
          <cell r="F146">
            <v>0</v>
          </cell>
          <cell r="G146">
            <v>0</v>
          </cell>
          <cell r="H146">
            <v>0</v>
          </cell>
          <cell r="I146">
            <v>0</v>
          </cell>
          <cell r="J146">
            <v>0</v>
          </cell>
          <cell r="K146">
            <v>0</v>
          </cell>
          <cell r="L146">
            <v>0</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22528.1</v>
          </cell>
          <cell r="E155">
            <v>21528.3</v>
          </cell>
          <cell r="F155">
            <v>21332.799999999999</v>
          </cell>
          <cell r="G155">
            <v>20674.099999999999</v>
          </cell>
          <cell r="H155">
            <v>19979.400000000001</v>
          </cell>
          <cell r="I155">
            <v>17600</v>
          </cell>
          <cell r="J155">
            <v>17904.7</v>
          </cell>
          <cell r="K155">
            <v>18366.8</v>
          </cell>
          <cell r="L155">
            <v>17620.3</v>
          </cell>
          <cell r="M155">
            <v>18276</v>
          </cell>
          <cell r="N155">
            <v>19233.900000000001</v>
          </cell>
          <cell r="O155">
            <v>21085.8</v>
          </cell>
        </row>
        <row r="156">
          <cell r="D156">
            <v>0</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889.5</v>
          </cell>
          <cell r="E158">
            <v>2217.6999999999998</v>
          </cell>
          <cell r="F158">
            <v>3470.8</v>
          </cell>
          <cell r="G158">
            <v>3716.7</v>
          </cell>
          <cell r="H158">
            <v>3709.4</v>
          </cell>
          <cell r="I158">
            <v>3154.5</v>
          </cell>
          <cell r="J158">
            <v>2347.6</v>
          </cell>
          <cell r="K158">
            <v>2617.1999999999998</v>
          </cell>
          <cell r="L158">
            <v>2880.3</v>
          </cell>
          <cell r="M158">
            <v>3109</v>
          </cell>
          <cell r="N158">
            <v>3205.9</v>
          </cell>
          <cell r="O158">
            <v>1794.4</v>
          </cell>
        </row>
        <row r="159">
          <cell r="D159">
            <v>165116.6</v>
          </cell>
          <cell r="E159">
            <v>155491.79999999999</v>
          </cell>
          <cell r="F159">
            <v>153367.70000000001</v>
          </cell>
          <cell r="G159">
            <v>156604.1</v>
          </cell>
          <cell r="H159">
            <v>147374.29999999999</v>
          </cell>
          <cell r="I159">
            <v>136716</v>
          </cell>
          <cell r="J159">
            <v>141467.70000000001</v>
          </cell>
          <cell r="K159">
            <v>141776.70000000001</v>
          </cell>
          <cell r="L159">
            <v>139380.1</v>
          </cell>
          <cell r="M159">
            <v>139854.70000000001</v>
          </cell>
          <cell r="N159">
            <v>145241.9</v>
          </cell>
          <cell r="O159">
            <v>157126</v>
          </cell>
        </row>
        <row r="160">
          <cell r="D160">
            <v>1427.8</v>
          </cell>
          <cell r="E160">
            <v>1282.4000000000001</v>
          </cell>
          <cell r="F160">
            <v>1222.8</v>
          </cell>
          <cell r="G160">
            <v>1305.8</v>
          </cell>
          <cell r="H160">
            <v>1333.3</v>
          </cell>
          <cell r="I160">
            <v>1172.4000000000001</v>
          </cell>
          <cell r="J160">
            <v>1141.5999999999999</v>
          </cell>
          <cell r="K160">
            <v>1134.0999999999999</v>
          </cell>
          <cell r="L160">
            <v>1131.0999999999999</v>
          </cell>
          <cell r="M160">
            <v>1148.2</v>
          </cell>
          <cell r="N160">
            <v>1306.5</v>
          </cell>
          <cell r="O160">
            <v>1354.2</v>
          </cell>
        </row>
        <row r="161">
          <cell r="D161">
            <v>87.2</v>
          </cell>
          <cell r="E161">
            <v>68</v>
          </cell>
          <cell r="F161">
            <v>58.4</v>
          </cell>
          <cell r="G161">
            <v>56.8</v>
          </cell>
          <cell r="H161">
            <v>47.2</v>
          </cell>
          <cell r="I161">
            <v>48.8</v>
          </cell>
          <cell r="J161">
            <v>52.8</v>
          </cell>
          <cell r="K161">
            <v>52.8</v>
          </cell>
          <cell r="L161">
            <v>48.8</v>
          </cell>
          <cell r="M161">
            <v>52.8</v>
          </cell>
          <cell r="N161">
            <v>48</v>
          </cell>
          <cell r="O161">
            <v>64</v>
          </cell>
        </row>
        <row r="162">
          <cell r="D162">
            <v>953.7</v>
          </cell>
          <cell r="E162">
            <v>2446.1</v>
          </cell>
          <cell r="F162">
            <v>730.2</v>
          </cell>
          <cell r="G162">
            <v>1436.3</v>
          </cell>
          <cell r="H162">
            <v>1365</v>
          </cell>
          <cell r="I162">
            <v>1188.3</v>
          </cell>
          <cell r="J162">
            <v>704.2</v>
          </cell>
          <cell r="K162">
            <v>781.4</v>
          </cell>
          <cell r="L162">
            <v>673.5</v>
          </cell>
          <cell r="M162">
            <v>884.9</v>
          </cell>
          <cell r="N162">
            <v>1055.5</v>
          </cell>
          <cell r="O162">
            <v>2061.1999999999998</v>
          </cell>
        </row>
        <row r="163">
          <cell r="D163">
            <v>0</v>
          </cell>
          <cell r="E163">
            <v>0</v>
          </cell>
          <cell r="F163">
            <v>0</v>
          </cell>
          <cell r="G163">
            <v>0</v>
          </cell>
          <cell r="H163">
            <v>0</v>
          </cell>
          <cell r="I163">
            <v>0</v>
          </cell>
          <cell r="J163">
            <v>0</v>
          </cell>
          <cell r="K163">
            <v>0</v>
          </cell>
          <cell r="L163">
            <v>0</v>
          </cell>
          <cell r="M163">
            <v>0</v>
          </cell>
          <cell r="N163">
            <v>0</v>
          </cell>
          <cell r="O163">
            <v>0</v>
          </cell>
        </row>
        <row r="164">
          <cell r="D164">
            <v>0</v>
          </cell>
          <cell r="E164">
            <v>0</v>
          </cell>
          <cell r="F164">
            <v>0</v>
          </cell>
          <cell r="G164">
            <v>0</v>
          </cell>
          <cell r="H164">
            <v>0</v>
          </cell>
          <cell r="I164">
            <v>0</v>
          </cell>
          <cell r="J164">
            <v>0</v>
          </cell>
          <cell r="K164">
            <v>0</v>
          </cell>
          <cell r="L164">
            <v>0</v>
          </cell>
          <cell r="M164">
            <v>0</v>
          </cell>
          <cell r="N164">
            <v>0</v>
          </cell>
          <cell r="O164">
            <v>0</v>
          </cell>
        </row>
        <row r="165">
          <cell r="D165">
            <v>0</v>
          </cell>
          <cell r="E165">
            <v>0</v>
          </cell>
          <cell r="F165">
            <v>0</v>
          </cell>
          <cell r="G165">
            <v>0</v>
          </cell>
          <cell r="H165">
            <v>0</v>
          </cell>
          <cell r="I165">
            <v>0</v>
          </cell>
          <cell r="J165">
            <v>0</v>
          </cell>
          <cell r="K165">
            <v>0</v>
          </cell>
          <cell r="L165">
            <v>0</v>
          </cell>
          <cell r="M165">
            <v>0</v>
          </cell>
          <cell r="N165">
            <v>0</v>
          </cell>
          <cell r="O165">
            <v>0</v>
          </cell>
        </row>
        <row r="166">
          <cell r="D166">
            <v>491.6</v>
          </cell>
          <cell r="E166">
            <v>306.2</v>
          </cell>
          <cell r="F166">
            <v>467</v>
          </cell>
          <cell r="G166">
            <v>460.8</v>
          </cell>
          <cell r="H166">
            <v>484.5</v>
          </cell>
          <cell r="I166">
            <v>418.6</v>
          </cell>
          <cell r="J166">
            <v>617.6</v>
          </cell>
          <cell r="K166">
            <v>510.2</v>
          </cell>
          <cell r="L166">
            <v>499.4</v>
          </cell>
          <cell r="M166">
            <v>482.6</v>
          </cell>
          <cell r="N166">
            <v>467.1</v>
          </cell>
          <cell r="O166">
            <v>493.2</v>
          </cell>
        </row>
        <row r="167">
          <cell r="D167">
            <v>45.2</v>
          </cell>
          <cell r="E167">
            <v>22.8</v>
          </cell>
          <cell r="F167">
            <v>56</v>
          </cell>
          <cell r="G167">
            <v>100</v>
          </cell>
          <cell r="H167">
            <v>156</v>
          </cell>
          <cell r="I167">
            <v>156</v>
          </cell>
          <cell r="J167">
            <v>21</v>
          </cell>
          <cell r="K167">
            <v>64.8</v>
          </cell>
          <cell r="L167">
            <v>105</v>
          </cell>
          <cell r="M167">
            <v>42</v>
          </cell>
          <cell r="N167">
            <v>42</v>
          </cell>
          <cell r="O167">
            <v>57.8</v>
          </cell>
        </row>
        <row r="168">
          <cell r="D168">
            <v>69903</v>
          </cell>
          <cell r="E168">
            <v>67545</v>
          </cell>
          <cell r="F168">
            <v>67052</v>
          </cell>
          <cell r="G168">
            <v>66665</v>
          </cell>
          <cell r="H168">
            <v>65326</v>
          </cell>
          <cell r="I168">
            <v>66879</v>
          </cell>
          <cell r="J168">
            <v>69330</v>
          </cell>
          <cell r="K168">
            <v>67587</v>
          </cell>
          <cell r="L168">
            <v>67460</v>
          </cell>
          <cell r="M168">
            <v>65370</v>
          </cell>
          <cell r="N168">
            <v>64632</v>
          </cell>
          <cell r="O168">
            <v>67729</v>
          </cell>
        </row>
        <row r="169">
          <cell r="D169">
            <v>1779</v>
          </cell>
          <cell r="E169">
            <v>1325</v>
          </cell>
          <cell r="F169">
            <v>1275</v>
          </cell>
          <cell r="G169">
            <v>1315</v>
          </cell>
          <cell r="H169">
            <v>1226</v>
          </cell>
          <cell r="I169">
            <v>1365</v>
          </cell>
          <cell r="J169">
            <v>1474</v>
          </cell>
          <cell r="K169">
            <v>1457</v>
          </cell>
          <cell r="L169">
            <v>1406</v>
          </cell>
          <cell r="M169">
            <v>1292</v>
          </cell>
          <cell r="N169">
            <v>1263</v>
          </cell>
          <cell r="O169">
            <v>1390</v>
          </cell>
        </row>
        <row r="170">
          <cell r="D170">
            <v>29792</v>
          </cell>
          <cell r="E170">
            <v>29414</v>
          </cell>
          <cell r="F170">
            <v>27977</v>
          </cell>
          <cell r="G170">
            <v>22862</v>
          </cell>
          <cell r="H170">
            <v>25290</v>
          </cell>
          <cell r="I170">
            <v>22842</v>
          </cell>
          <cell r="J170">
            <v>25382</v>
          </cell>
          <cell r="K170">
            <v>26782</v>
          </cell>
          <cell r="L170">
            <v>25814</v>
          </cell>
          <cell r="M170">
            <v>26277</v>
          </cell>
          <cell r="N170">
            <v>27063</v>
          </cell>
          <cell r="O170">
            <v>27096</v>
          </cell>
        </row>
        <row r="171">
          <cell r="D171">
            <v>137</v>
          </cell>
          <cell r="E171">
            <v>137</v>
          </cell>
          <cell r="F171">
            <v>137</v>
          </cell>
          <cell r="G171">
            <v>128</v>
          </cell>
          <cell r="H171">
            <v>151</v>
          </cell>
          <cell r="I171">
            <v>229</v>
          </cell>
          <cell r="J171">
            <v>223</v>
          </cell>
          <cell r="K171">
            <v>212</v>
          </cell>
          <cell r="L171">
            <v>212</v>
          </cell>
          <cell r="M171">
            <v>202</v>
          </cell>
          <cell r="N171">
            <v>137</v>
          </cell>
          <cell r="O171">
            <v>137</v>
          </cell>
        </row>
        <row r="172">
          <cell r="D172">
            <v>1993</v>
          </cell>
          <cell r="E172">
            <v>2235</v>
          </cell>
          <cell r="F172">
            <v>2168</v>
          </cell>
          <cell r="G172">
            <v>3040</v>
          </cell>
          <cell r="H172">
            <v>3352</v>
          </cell>
          <cell r="I172">
            <v>4269</v>
          </cell>
          <cell r="J172">
            <v>1459</v>
          </cell>
          <cell r="K172">
            <v>2852</v>
          </cell>
          <cell r="L172">
            <v>2105</v>
          </cell>
          <cell r="M172">
            <v>1960</v>
          </cell>
          <cell r="N172">
            <v>1890</v>
          </cell>
          <cell r="O172">
            <v>1948</v>
          </cell>
        </row>
        <row r="173">
          <cell r="D173">
            <v>0</v>
          </cell>
          <cell r="E173">
            <v>0</v>
          </cell>
          <cell r="F173">
            <v>0</v>
          </cell>
          <cell r="G173">
            <v>0</v>
          </cell>
          <cell r="H173">
            <v>0</v>
          </cell>
          <cell r="I173">
            <v>0</v>
          </cell>
          <cell r="J173">
            <v>0</v>
          </cell>
          <cell r="K173">
            <v>0</v>
          </cell>
          <cell r="L173">
            <v>0</v>
          </cell>
          <cell r="M173">
            <v>0</v>
          </cell>
          <cell r="N173">
            <v>0</v>
          </cell>
          <cell r="O173">
            <v>0</v>
          </cell>
        </row>
        <row r="174">
          <cell r="D174">
            <v>779</v>
          </cell>
          <cell r="E174">
            <v>864</v>
          </cell>
          <cell r="F174">
            <v>859</v>
          </cell>
          <cell r="G174">
            <v>515</v>
          </cell>
          <cell r="H174">
            <v>1025</v>
          </cell>
          <cell r="I174">
            <v>735</v>
          </cell>
          <cell r="J174">
            <v>723</v>
          </cell>
          <cell r="K174">
            <v>777</v>
          </cell>
          <cell r="L174">
            <v>728</v>
          </cell>
          <cell r="M174">
            <v>733</v>
          </cell>
          <cell r="N174">
            <v>729</v>
          </cell>
          <cell r="O174">
            <v>748</v>
          </cell>
        </row>
        <row r="175">
          <cell r="D175">
            <v>817</v>
          </cell>
          <cell r="E175">
            <v>364</v>
          </cell>
          <cell r="F175">
            <v>-634</v>
          </cell>
          <cell r="G175">
            <v>639</v>
          </cell>
          <cell r="H175">
            <v>145</v>
          </cell>
          <cell r="I175">
            <v>452</v>
          </cell>
          <cell r="J175">
            <v>862</v>
          </cell>
          <cell r="K175">
            <v>123</v>
          </cell>
          <cell r="L175">
            <v>2158</v>
          </cell>
          <cell r="M175">
            <v>120</v>
          </cell>
          <cell r="N175">
            <v>1180</v>
          </cell>
          <cell r="O175">
            <v>120</v>
          </cell>
        </row>
        <row r="176">
          <cell r="D176">
            <v>28619</v>
          </cell>
          <cell r="E176">
            <v>27079</v>
          </cell>
          <cell r="F176">
            <v>30382</v>
          </cell>
          <cell r="G176">
            <v>28592</v>
          </cell>
          <cell r="H176">
            <v>27889</v>
          </cell>
          <cell r="I176">
            <v>27556</v>
          </cell>
          <cell r="J176">
            <v>24332</v>
          </cell>
          <cell r="K176">
            <v>26215</v>
          </cell>
          <cell r="L176">
            <v>29213</v>
          </cell>
          <cell r="M176">
            <v>28296</v>
          </cell>
          <cell r="N176">
            <v>26826</v>
          </cell>
          <cell r="O176">
            <v>28880</v>
          </cell>
        </row>
        <row r="177">
          <cell r="D177">
            <v>623</v>
          </cell>
          <cell r="E177">
            <v>643</v>
          </cell>
          <cell r="F177">
            <v>533</v>
          </cell>
          <cell r="G177">
            <v>538</v>
          </cell>
          <cell r="H177">
            <v>491</v>
          </cell>
          <cell r="I177">
            <v>460</v>
          </cell>
          <cell r="J177">
            <v>453</v>
          </cell>
          <cell r="K177">
            <v>453</v>
          </cell>
          <cell r="L177">
            <v>576</v>
          </cell>
          <cell r="M177">
            <v>548</v>
          </cell>
          <cell r="N177">
            <v>533</v>
          </cell>
          <cell r="O177">
            <v>506</v>
          </cell>
        </row>
        <row r="178">
          <cell r="D178">
            <v>6970</v>
          </cell>
          <cell r="E178">
            <v>7028</v>
          </cell>
          <cell r="F178">
            <v>6914</v>
          </cell>
          <cell r="G178">
            <v>6121</v>
          </cell>
          <cell r="H178">
            <v>10118</v>
          </cell>
          <cell r="I178">
            <v>6075</v>
          </cell>
          <cell r="J178">
            <v>8303</v>
          </cell>
          <cell r="K178">
            <v>9870</v>
          </cell>
          <cell r="L178">
            <v>6220</v>
          </cell>
          <cell r="M178">
            <v>3426</v>
          </cell>
          <cell r="N178">
            <v>15031</v>
          </cell>
          <cell r="O178">
            <v>6835</v>
          </cell>
        </row>
        <row r="179">
          <cell r="D179">
            <v>0</v>
          </cell>
          <cell r="E179">
            <v>5</v>
          </cell>
          <cell r="F179">
            <v>-5</v>
          </cell>
          <cell r="G179">
            <v>0</v>
          </cell>
          <cell r="H179">
            <v>5</v>
          </cell>
          <cell r="I179">
            <v>19195</v>
          </cell>
          <cell r="J179">
            <v>0</v>
          </cell>
          <cell r="K179">
            <v>5</v>
          </cell>
          <cell r="L179">
            <v>-5</v>
          </cell>
          <cell r="M179">
            <v>0</v>
          </cell>
          <cell r="N179">
            <v>0</v>
          </cell>
          <cell r="O179">
            <v>0</v>
          </cell>
        </row>
        <row r="180">
          <cell r="D180">
            <v>4116</v>
          </cell>
          <cell r="E180">
            <v>4116</v>
          </cell>
          <cell r="F180">
            <v>4200</v>
          </cell>
          <cell r="G180">
            <v>4116</v>
          </cell>
          <cell r="H180">
            <v>3780</v>
          </cell>
          <cell r="I180">
            <v>3864</v>
          </cell>
          <cell r="J180">
            <v>3696</v>
          </cell>
          <cell r="K180">
            <v>4326</v>
          </cell>
          <cell r="L180">
            <v>3864</v>
          </cell>
          <cell r="M180">
            <v>3822</v>
          </cell>
          <cell r="N180">
            <v>3948</v>
          </cell>
          <cell r="O180">
            <v>4158</v>
          </cell>
        </row>
        <row r="181">
          <cell r="D181">
            <v>11052</v>
          </cell>
          <cell r="E181">
            <v>11052</v>
          </cell>
          <cell r="F181">
            <v>11436</v>
          </cell>
          <cell r="G181">
            <v>22111</v>
          </cell>
          <cell r="H181">
            <v>10548</v>
          </cell>
          <cell r="I181">
            <v>5</v>
          </cell>
          <cell r="J181">
            <v>10368</v>
          </cell>
          <cell r="K181">
            <v>20527</v>
          </cell>
          <cell r="L181">
            <v>10272</v>
          </cell>
          <cell r="M181">
            <v>10728</v>
          </cell>
          <cell r="N181">
            <v>10872</v>
          </cell>
          <cell r="O181">
            <v>11016</v>
          </cell>
        </row>
        <row r="182">
          <cell r="D182">
            <v>3150</v>
          </cell>
          <cell r="E182">
            <v>2792</v>
          </cell>
          <cell r="F182">
            <v>2712</v>
          </cell>
          <cell r="G182">
            <v>2599</v>
          </cell>
          <cell r="H182">
            <v>2506</v>
          </cell>
          <cell r="I182">
            <v>2365</v>
          </cell>
          <cell r="J182">
            <v>2229</v>
          </cell>
          <cell r="K182">
            <v>2439</v>
          </cell>
          <cell r="L182">
            <v>2705</v>
          </cell>
          <cell r="M182">
            <v>2389</v>
          </cell>
          <cell r="N182">
            <v>2498</v>
          </cell>
          <cell r="O182">
            <v>2789</v>
          </cell>
        </row>
        <row r="183">
          <cell r="D183">
            <v>47490</v>
          </cell>
          <cell r="E183">
            <v>45506</v>
          </cell>
          <cell r="F183">
            <v>52327</v>
          </cell>
          <cell r="G183">
            <v>50677</v>
          </cell>
          <cell r="H183">
            <v>45877</v>
          </cell>
          <cell r="I183">
            <v>53240</v>
          </cell>
          <cell r="J183">
            <v>53585</v>
          </cell>
          <cell r="K183">
            <v>52974</v>
          </cell>
          <cell r="L183">
            <v>49413</v>
          </cell>
          <cell r="M183">
            <v>47368</v>
          </cell>
          <cell r="N183">
            <v>43738</v>
          </cell>
          <cell r="O183">
            <v>48773</v>
          </cell>
        </row>
        <row r="184">
          <cell r="D184">
            <v>69513</v>
          </cell>
          <cell r="E184">
            <v>49526</v>
          </cell>
          <cell r="F184">
            <v>80468</v>
          </cell>
          <cell r="G184">
            <v>36818</v>
          </cell>
          <cell r="H184">
            <v>63335</v>
          </cell>
          <cell r="I184">
            <v>59299</v>
          </cell>
          <cell r="J184">
            <v>49860</v>
          </cell>
          <cell r="K184">
            <v>81482</v>
          </cell>
          <cell r="L184">
            <v>56228</v>
          </cell>
          <cell r="M184">
            <v>73847</v>
          </cell>
          <cell r="N184">
            <v>55559</v>
          </cell>
          <cell r="O184">
            <v>57709</v>
          </cell>
        </row>
        <row r="185">
          <cell r="D185">
            <v>2604</v>
          </cell>
          <cell r="E185">
            <v>3444</v>
          </cell>
          <cell r="F185">
            <v>3344</v>
          </cell>
          <cell r="G185">
            <v>6575</v>
          </cell>
          <cell r="H185">
            <v>5</v>
          </cell>
          <cell r="I185">
            <v>6735</v>
          </cell>
          <cell r="J185">
            <v>3692</v>
          </cell>
          <cell r="K185">
            <v>3968</v>
          </cell>
          <cell r="L185">
            <v>5</v>
          </cell>
          <cell r="M185">
            <v>3624</v>
          </cell>
          <cell r="N185">
            <v>3440</v>
          </cell>
          <cell r="O185">
            <v>6491</v>
          </cell>
        </row>
        <row r="186">
          <cell r="D186">
            <v>1944</v>
          </cell>
          <cell r="E186">
            <v>1828.8</v>
          </cell>
          <cell r="F186">
            <v>1893.6</v>
          </cell>
          <cell r="G186">
            <v>2059.1999999999998</v>
          </cell>
          <cell r="H186">
            <v>2030.4</v>
          </cell>
          <cell r="I186">
            <v>2037.6</v>
          </cell>
          <cell r="J186">
            <v>2088</v>
          </cell>
          <cell r="K186">
            <v>1994.4</v>
          </cell>
          <cell r="L186">
            <v>2030.4</v>
          </cell>
          <cell r="M186">
            <v>1980</v>
          </cell>
          <cell r="N186">
            <v>1929.6</v>
          </cell>
          <cell r="O186">
            <v>2016</v>
          </cell>
        </row>
        <row r="187">
          <cell r="D187">
            <v>286058</v>
          </cell>
          <cell r="E187">
            <v>151685</v>
          </cell>
          <cell r="F187">
            <v>153095</v>
          </cell>
          <cell r="G187">
            <v>151421</v>
          </cell>
          <cell r="H187">
            <v>16697</v>
          </cell>
          <cell r="I187">
            <v>153244</v>
          </cell>
          <cell r="J187">
            <v>157221</v>
          </cell>
          <cell r="K187">
            <v>158687</v>
          </cell>
          <cell r="L187">
            <v>155155</v>
          </cell>
          <cell r="M187">
            <v>153427</v>
          </cell>
          <cell r="N187">
            <v>153284</v>
          </cell>
          <cell r="O187">
            <v>149444</v>
          </cell>
        </row>
        <row r="188">
          <cell r="D188">
            <v>25956</v>
          </cell>
          <cell r="E188">
            <v>26246</v>
          </cell>
          <cell r="F188">
            <v>36595</v>
          </cell>
          <cell r="G188">
            <v>27099</v>
          </cell>
          <cell r="H188">
            <v>26565</v>
          </cell>
          <cell r="I188">
            <v>31207</v>
          </cell>
          <cell r="J188">
            <v>32195</v>
          </cell>
          <cell r="K188">
            <v>30657</v>
          </cell>
          <cell r="L188">
            <v>26117</v>
          </cell>
          <cell r="M188">
            <v>30095</v>
          </cell>
          <cell r="N188">
            <v>30359</v>
          </cell>
          <cell r="O188">
            <v>30847</v>
          </cell>
        </row>
        <row r="189">
          <cell r="D189">
            <v>0</v>
          </cell>
          <cell r="E189">
            <v>0</v>
          </cell>
          <cell r="F189">
            <v>0</v>
          </cell>
          <cell r="G189">
            <v>0</v>
          </cell>
          <cell r="H189">
            <v>0</v>
          </cell>
          <cell r="I189">
            <v>0</v>
          </cell>
          <cell r="J189">
            <v>0</v>
          </cell>
          <cell r="K189">
            <v>0</v>
          </cell>
          <cell r="L189">
            <v>0</v>
          </cell>
          <cell r="M189">
            <v>0</v>
          </cell>
          <cell r="N189">
            <v>0</v>
          </cell>
          <cell r="O189">
            <v>0</v>
          </cell>
        </row>
        <row r="190">
          <cell r="D190">
            <v>214.8</v>
          </cell>
          <cell r="E190">
            <v>201.6</v>
          </cell>
          <cell r="F190">
            <v>253.1</v>
          </cell>
          <cell r="G190">
            <v>240.6</v>
          </cell>
          <cell r="H190">
            <v>201.5</v>
          </cell>
          <cell r="I190">
            <v>225</v>
          </cell>
          <cell r="J190">
            <v>209.9</v>
          </cell>
          <cell r="K190">
            <v>279.8</v>
          </cell>
          <cell r="L190">
            <v>222.7</v>
          </cell>
          <cell r="M190">
            <v>228.3</v>
          </cell>
          <cell r="N190">
            <v>191.1</v>
          </cell>
          <cell r="O190">
            <v>214.8</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0</v>
          </cell>
          <cell r="H192">
            <v>0</v>
          </cell>
          <cell r="I192">
            <v>0</v>
          </cell>
          <cell r="J192">
            <v>0</v>
          </cell>
          <cell r="K192">
            <v>0</v>
          </cell>
          <cell r="L192">
            <v>0</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0</v>
          </cell>
          <cell r="H195">
            <v>0</v>
          </cell>
          <cell r="I195">
            <v>0</v>
          </cell>
          <cell r="J195">
            <v>0</v>
          </cell>
          <cell r="K195">
            <v>0</v>
          </cell>
          <cell r="L195">
            <v>0</v>
          </cell>
          <cell r="M195">
            <v>0</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8">
          <cell r="D218">
            <v>262932</v>
          </cell>
          <cell r="E218">
            <v>217761</v>
          </cell>
          <cell r="F218">
            <v>170601</v>
          </cell>
          <cell r="G218">
            <v>173107</v>
          </cell>
          <cell r="H218">
            <v>133540</v>
          </cell>
          <cell r="I218">
            <v>159050</v>
          </cell>
          <cell r="J218">
            <v>183055</v>
          </cell>
          <cell r="K218">
            <v>182620</v>
          </cell>
          <cell r="L218">
            <v>161546</v>
          </cell>
          <cell r="M218">
            <v>127831</v>
          </cell>
          <cell r="N218">
            <v>134126</v>
          </cell>
          <cell r="O218">
            <v>221032</v>
          </cell>
        </row>
        <row r="219">
          <cell r="D219">
            <v>22381</v>
          </cell>
          <cell r="E219">
            <v>19276</v>
          </cell>
          <cell r="F219">
            <v>15035</v>
          </cell>
          <cell r="G219">
            <v>16816</v>
          </cell>
          <cell r="H219">
            <v>12442</v>
          </cell>
          <cell r="I219">
            <v>14218</v>
          </cell>
          <cell r="J219">
            <v>17418</v>
          </cell>
          <cell r="K219">
            <v>15768</v>
          </cell>
          <cell r="L219">
            <v>15266</v>
          </cell>
          <cell r="M219">
            <v>10756</v>
          </cell>
          <cell r="N219">
            <v>11692</v>
          </cell>
          <cell r="O219">
            <v>20600</v>
          </cell>
        </row>
        <row r="220">
          <cell r="D220">
            <v>1781</v>
          </cell>
          <cell r="E220">
            <v>1324</v>
          </cell>
          <cell r="F220">
            <v>1299</v>
          </cell>
          <cell r="G220">
            <v>1496</v>
          </cell>
          <cell r="H220">
            <v>1285</v>
          </cell>
          <cell r="I220">
            <v>1419</v>
          </cell>
          <cell r="J220">
            <v>1794</v>
          </cell>
          <cell r="K220">
            <v>1666</v>
          </cell>
          <cell r="L220">
            <v>1439</v>
          </cell>
          <cell r="M220">
            <v>1220</v>
          </cell>
          <cell r="N220">
            <v>1144</v>
          </cell>
          <cell r="O220">
            <v>1612</v>
          </cell>
        </row>
        <row r="221">
          <cell r="D221">
            <v>23031</v>
          </cell>
          <cell r="E221">
            <v>19404</v>
          </cell>
          <cell r="F221">
            <v>16260</v>
          </cell>
          <cell r="G221">
            <v>17008</v>
          </cell>
          <cell r="H221">
            <v>14465</v>
          </cell>
          <cell r="I221">
            <v>16087</v>
          </cell>
          <cell r="J221">
            <v>19305</v>
          </cell>
          <cell r="K221">
            <v>21022</v>
          </cell>
          <cell r="L221">
            <v>17742</v>
          </cell>
          <cell r="M221">
            <v>12548</v>
          </cell>
          <cell r="N221">
            <v>12356</v>
          </cell>
          <cell r="O221">
            <v>17467</v>
          </cell>
        </row>
        <row r="222">
          <cell r="D222">
            <v>103342808</v>
          </cell>
          <cell r="E222">
            <v>82030061</v>
          </cell>
          <cell r="F222">
            <v>66483082</v>
          </cell>
          <cell r="G222">
            <v>64622742</v>
          </cell>
          <cell r="H222">
            <v>53997717</v>
          </cell>
          <cell r="I222">
            <v>64575774</v>
          </cell>
          <cell r="J222">
            <v>77913937</v>
          </cell>
          <cell r="K222">
            <v>78682366</v>
          </cell>
          <cell r="L222">
            <v>70093181</v>
          </cell>
          <cell r="M222">
            <v>54847963</v>
          </cell>
          <cell r="N222">
            <v>55762702</v>
          </cell>
          <cell r="O222">
            <v>85323826</v>
          </cell>
        </row>
        <row r="223">
          <cell r="D223">
            <v>619077</v>
          </cell>
          <cell r="E223">
            <v>468156</v>
          </cell>
          <cell r="F223">
            <v>372791</v>
          </cell>
          <cell r="G223">
            <v>399182</v>
          </cell>
          <cell r="H223">
            <v>310003</v>
          </cell>
          <cell r="I223">
            <v>374118</v>
          </cell>
          <cell r="J223">
            <v>439482</v>
          </cell>
          <cell r="K223">
            <v>434436</v>
          </cell>
          <cell r="L223">
            <v>379466</v>
          </cell>
          <cell r="M223">
            <v>294552</v>
          </cell>
          <cell r="N223">
            <v>322961</v>
          </cell>
          <cell r="O223">
            <v>514612</v>
          </cell>
        </row>
        <row r="224">
          <cell r="D224">
            <v>131362165</v>
          </cell>
          <cell r="E224">
            <v>103018048</v>
          </cell>
          <cell r="F224">
            <v>81665619</v>
          </cell>
          <cell r="G224">
            <v>79820535</v>
          </cell>
          <cell r="H224">
            <v>60944924</v>
          </cell>
          <cell r="I224">
            <v>67073478</v>
          </cell>
          <cell r="J224">
            <v>79797135</v>
          </cell>
          <cell r="K224">
            <v>79814203</v>
          </cell>
          <cell r="L224">
            <v>71107967</v>
          </cell>
          <cell r="M224">
            <v>59330108</v>
          </cell>
          <cell r="N224">
            <v>66315119</v>
          </cell>
          <cell r="O224">
            <v>106311190</v>
          </cell>
        </row>
        <row r="225">
          <cell r="D225">
            <v>17414</v>
          </cell>
          <cell r="E225">
            <v>12191</v>
          </cell>
          <cell r="F225">
            <v>8249</v>
          </cell>
          <cell r="G225">
            <v>8983</v>
          </cell>
          <cell r="H225">
            <v>8031</v>
          </cell>
          <cell r="I225">
            <v>7314</v>
          </cell>
          <cell r="J225">
            <v>11375</v>
          </cell>
          <cell r="K225">
            <v>9198</v>
          </cell>
          <cell r="L225">
            <v>12282</v>
          </cell>
          <cell r="M225">
            <v>8247</v>
          </cell>
          <cell r="N225">
            <v>6544</v>
          </cell>
          <cell r="O225">
            <v>11249</v>
          </cell>
        </row>
        <row r="226">
          <cell r="D226">
            <v>182816</v>
          </cell>
          <cell r="E226">
            <v>131251</v>
          </cell>
          <cell r="F226">
            <v>102443</v>
          </cell>
          <cell r="G226">
            <v>97262</v>
          </cell>
          <cell r="H226">
            <v>78667</v>
          </cell>
          <cell r="I226">
            <v>83377</v>
          </cell>
          <cell r="J226">
            <v>105542</v>
          </cell>
          <cell r="K226">
            <v>107311</v>
          </cell>
          <cell r="L226">
            <v>98500</v>
          </cell>
          <cell r="M226">
            <v>78078</v>
          </cell>
          <cell r="N226">
            <v>73094</v>
          </cell>
          <cell r="O226">
            <v>131291</v>
          </cell>
        </row>
        <row r="227">
          <cell r="D227">
            <v>197202</v>
          </cell>
          <cell r="E227">
            <v>150002</v>
          </cell>
          <cell r="F227">
            <v>106313</v>
          </cell>
          <cell r="G227">
            <v>108712</v>
          </cell>
          <cell r="H227">
            <v>80004</v>
          </cell>
          <cell r="I227">
            <v>91400</v>
          </cell>
          <cell r="J227">
            <v>115593</v>
          </cell>
          <cell r="K227">
            <v>113279</v>
          </cell>
          <cell r="L227">
            <v>102047</v>
          </cell>
          <cell r="M227">
            <v>79737</v>
          </cell>
          <cell r="N227">
            <v>86364</v>
          </cell>
          <cell r="O227">
            <v>154337</v>
          </cell>
        </row>
        <row r="228">
          <cell r="D228">
            <v>1014</v>
          </cell>
          <cell r="E228">
            <v>1016</v>
          </cell>
          <cell r="F228">
            <v>997</v>
          </cell>
          <cell r="G228">
            <v>885</v>
          </cell>
          <cell r="H228">
            <v>571</v>
          </cell>
          <cell r="I228">
            <v>497</v>
          </cell>
          <cell r="J228">
            <v>591</v>
          </cell>
          <cell r="K228">
            <v>322</v>
          </cell>
          <cell r="L228">
            <v>525</v>
          </cell>
          <cell r="M228">
            <v>1346</v>
          </cell>
          <cell r="N228">
            <v>988</v>
          </cell>
          <cell r="O228">
            <v>1683</v>
          </cell>
        </row>
        <row r="229">
          <cell r="D229">
            <v>19822</v>
          </cell>
          <cell r="E229">
            <v>14888</v>
          </cell>
          <cell r="F229">
            <v>10345</v>
          </cell>
          <cell r="G229">
            <v>6661</v>
          </cell>
          <cell r="H229">
            <v>4888</v>
          </cell>
          <cell r="I229">
            <v>5722</v>
          </cell>
          <cell r="J229">
            <v>7331</v>
          </cell>
          <cell r="K229">
            <v>8094</v>
          </cell>
          <cell r="L229">
            <v>8460</v>
          </cell>
          <cell r="M229">
            <v>7628</v>
          </cell>
          <cell r="N229">
            <v>5004</v>
          </cell>
          <cell r="O229">
            <v>10435</v>
          </cell>
        </row>
        <row r="230">
          <cell r="D230">
            <v>46097</v>
          </cell>
          <cell r="E230">
            <v>37523</v>
          </cell>
          <cell r="F230">
            <v>36922</v>
          </cell>
          <cell r="G230">
            <v>34819</v>
          </cell>
          <cell r="H230">
            <v>32189</v>
          </cell>
          <cell r="I230">
            <v>28569</v>
          </cell>
          <cell r="J230">
            <v>29956</v>
          </cell>
          <cell r="K230">
            <v>27004</v>
          </cell>
          <cell r="L230">
            <v>36779</v>
          </cell>
          <cell r="M230">
            <v>42649</v>
          </cell>
          <cell r="N230">
            <v>44988</v>
          </cell>
          <cell r="O230">
            <v>46775</v>
          </cell>
        </row>
        <row r="231">
          <cell r="D231">
            <v>847450</v>
          </cell>
          <cell r="E231">
            <v>701577</v>
          </cell>
          <cell r="F231">
            <v>691782</v>
          </cell>
          <cell r="G231">
            <v>674547</v>
          </cell>
          <cell r="H231">
            <v>592538</v>
          </cell>
          <cell r="I231">
            <v>529186</v>
          </cell>
          <cell r="J231">
            <v>562283</v>
          </cell>
          <cell r="K231">
            <v>628112</v>
          </cell>
          <cell r="L231">
            <v>685365</v>
          </cell>
          <cell r="M231">
            <v>776242</v>
          </cell>
          <cell r="N231">
            <v>823999</v>
          </cell>
          <cell r="O231">
            <v>880747</v>
          </cell>
        </row>
        <row r="232">
          <cell r="D232">
            <v>14328</v>
          </cell>
          <cell r="E232">
            <v>11845</v>
          </cell>
          <cell r="F232">
            <v>11857</v>
          </cell>
          <cell r="G232">
            <v>10366</v>
          </cell>
          <cell r="H232">
            <v>9267</v>
          </cell>
          <cell r="I232">
            <v>8322</v>
          </cell>
          <cell r="J232">
            <v>8833</v>
          </cell>
          <cell r="K232">
            <v>10074</v>
          </cell>
          <cell r="L232">
            <v>11096</v>
          </cell>
          <cell r="M232">
            <v>13092</v>
          </cell>
          <cell r="N232">
            <v>13536</v>
          </cell>
          <cell r="O232">
            <v>14616</v>
          </cell>
        </row>
        <row r="233">
          <cell r="D233">
            <v>161140</v>
          </cell>
          <cell r="E233">
            <v>132832</v>
          </cell>
          <cell r="F233">
            <v>134278</v>
          </cell>
          <cell r="G233">
            <v>122665</v>
          </cell>
          <cell r="H233">
            <v>109184</v>
          </cell>
          <cell r="I233">
            <v>97338</v>
          </cell>
          <cell r="J233">
            <v>103352</v>
          </cell>
          <cell r="K233">
            <v>116210</v>
          </cell>
          <cell r="L233">
            <v>126490</v>
          </cell>
          <cell r="M233">
            <v>147500</v>
          </cell>
          <cell r="N233">
            <v>154910</v>
          </cell>
          <cell r="O233">
            <v>167460</v>
          </cell>
        </row>
        <row r="234">
          <cell r="D234">
            <v>52162</v>
          </cell>
          <cell r="E234">
            <v>43162</v>
          </cell>
          <cell r="F234">
            <v>43423</v>
          </cell>
          <cell r="G234">
            <v>38136</v>
          </cell>
          <cell r="H234">
            <v>34170</v>
          </cell>
          <cell r="I234">
            <v>30324</v>
          </cell>
          <cell r="J234">
            <v>32512</v>
          </cell>
          <cell r="K234">
            <v>37079</v>
          </cell>
          <cell r="L234">
            <v>40113</v>
          </cell>
          <cell r="M234">
            <v>46765</v>
          </cell>
          <cell r="N234">
            <v>49308</v>
          </cell>
          <cell r="O234">
            <v>53653</v>
          </cell>
        </row>
        <row r="235">
          <cell r="D235">
            <v>455</v>
          </cell>
          <cell r="E235">
            <v>380</v>
          </cell>
          <cell r="F235">
            <v>380</v>
          </cell>
          <cell r="G235">
            <v>325</v>
          </cell>
          <cell r="H235">
            <v>290</v>
          </cell>
          <cell r="I235">
            <v>260</v>
          </cell>
          <cell r="J235">
            <v>275</v>
          </cell>
          <cell r="K235">
            <v>315</v>
          </cell>
          <cell r="L235">
            <v>345</v>
          </cell>
          <cell r="M235">
            <v>405</v>
          </cell>
          <cell r="N235">
            <v>430</v>
          </cell>
          <cell r="O235">
            <v>460</v>
          </cell>
        </row>
        <row r="236">
          <cell r="D236">
            <v>390</v>
          </cell>
          <cell r="E236">
            <v>327</v>
          </cell>
          <cell r="F236">
            <v>327</v>
          </cell>
          <cell r="G236">
            <v>279</v>
          </cell>
          <cell r="H236">
            <v>249</v>
          </cell>
          <cell r="I236">
            <v>222</v>
          </cell>
          <cell r="J236">
            <v>237</v>
          </cell>
          <cell r="K236">
            <v>270</v>
          </cell>
          <cell r="L236">
            <v>297</v>
          </cell>
          <cell r="M236">
            <v>348</v>
          </cell>
          <cell r="N236">
            <v>366</v>
          </cell>
          <cell r="O236">
            <v>396</v>
          </cell>
        </row>
        <row r="237">
          <cell r="D237">
            <v>170923</v>
          </cell>
          <cell r="E237">
            <v>138354</v>
          </cell>
          <cell r="F237">
            <v>141726</v>
          </cell>
          <cell r="G237">
            <v>127686</v>
          </cell>
          <cell r="H237">
            <v>114138</v>
          </cell>
          <cell r="I237">
            <v>102348</v>
          </cell>
          <cell r="J237">
            <v>108736</v>
          </cell>
          <cell r="K237">
            <v>122974</v>
          </cell>
          <cell r="L237">
            <v>134121</v>
          </cell>
          <cell r="M237">
            <v>156919</v>
          </cell>
          <cell r="N237">
            <v>164120</v>
          </cell>
          <cell r="O237">
            <v>176256</v>
          </cell>
        </row>
        <row r="238">
          <cell r="D238">
            <v>787491</v>
          </cell>
          <cell r="E238">
            <v>646215</v>
          </cell>
          <cell r="F238">
            <v>648455</v>
          </cell>
          <cell r="G238">
            <v>598446</v>
          </cell>
          <cell r="H238">
            <v>536197</v>
          </cell>
          <cell r="I238">
            <v>475486</v>
          </cell>
          <cell r="J238">
            <v>506849</v>
          </cell>
          <cell r="K238">
            <v>577386</v>
          </cell>
          <cell r="L238">
            <v>631758</v>
          </cell>
          <cell r="M238">
            <v>718249</v>
          </cell>
          <cell r="N238">
            <v>775911</v>
          </cell>
          <cell r="O238">
            <v>828764</v>
          </cell>
        </row>
        <row r="239">
          <cell r="D239">
            <v>21601</v>
          </cell>
          <cell r="E239">
            <v>18354</v>
          </cell>
          <cell r="F239">
            <v>17047</v>
          </cell>
          <cell r="G239">
            <v>15203</v>
          </cell>
          <cell r="H239">
            <v>14281</v>
          </cell>
          <cell r="I239">
            <v>12744</v>
          </cell>
          <cell r="J239">
            <v>13665</v>
          </cell>
          <cell r="K239">
            <v>15699</v>
          </cell>
          <cell r="L239">
            <v>16908</v>
          </cell>
          <cell r="M239">
            <v>20250</v>
          </cell>
          <cell r="N239">
            <v>20838</v>
          </cell>
          <cell r="O239">
            <v>22229</v>
          </cell>
        </row>
        <row r="240">
          <cell r="D240">
            <v>36499</v>
          </cell>
          <cell r="E240">
            <v>30360</v>
          </cell>
          <cell r="F240">
            <v>29945</v>
          </cell>
          <cell r="G240">
            <v>29172</v>
          </cell>
          <cell r="H240">
            <v>23535</v>
          </cell>
          <cell r="I240">
            <v>20811</v>
          </cell>
          <cell r="J240">
            <v>22281</v>
          </cell>
          <cell r="K240">
            <v>24567</v>
          </cell>
          <cell r="L240">
            <v>27968</v>
          </cell>
          <cell r="M240">
            <v>32309</v>
          </cell>
          <cell r="N240">
            <v>34329</v>
          </cell>
          <cell r="O240">
            <v>37258</v>
          </cell>
        </row>
        <row r="241">
          <cell r="D241">
            <v>1160542</v>
          </cell>
          <cell r="E241">
            <v>967594</v>
          </cell>
          <cell r="F241">
            <v>944984</v>
          </cell>
          <cell r="G241">
            <v>1004644</v>
          </cell>
          <cell r="H241">
            <v>880653</v>
          </cell>
          <cell r="I241">
            <v>776122</v>
          </cell>
          <cell r="J241">
            <v>816230</v>
          </cell>
          <cell r="K241">
            <v>903845</v>
          </cell>
          <cell r="L241">
            <v>986803</v>
          </cell>
          <cell r="M241">
            <v>1115910</v>
          </cell>
          <cell r="N241">
            <v>1165308</v>
          </cell>
          <cell r="O241">
            <v>1215413</v>
          </cell>
        </row>
        <row r="242">
          <cell r="D242">
            <v>176579</v>
          </cell>
          <cell r="E242">
            <v>137638</v>
          </cell>
          <cell r="F242">
            <v>143563</v>
          </cell>
          <cell r="G242">
            <v>132347</v>
          </cell>
          <cell r="H242">
            <v>118487</v>
          </cell>
          <cell r="I242">
            <v>106888</v>
          </cell>
          <cell r="J242">
            <v>113241</v>
          </cell>
          <cell r="K242">
            <v>128680</v>
          </cell>
          <cell r="L242">
            <v>140264</v>
          </cell>
          <cell r="M242">
            <v>131319</v>
          </cell>
          <cell r="N242">
            <v>172282</v>
          </cell>
          <cell r="O242">
            <v>184569</v>
          </cell>
        </row>
        <row r="243">
          <cell r="D243">
            <v>260</v>
          </cell>
          <cell r="E243">
            <v>218</v>
          </cell>
          <cell r="F243">
            <v>218</v>
          </cell>
          <cell r="G243">
            <v>186</v>
          </cell>
          <cell r="H243">
            <v>166</v>
          </cell>
          <cell r="I243">
            <v>183</v>
          </cell>
          <cell r="J243">
            <v>126</v>
          </cell>
          <cell r="K243">
            <v>180</v>
          </cell>
          <cell r="L243">
            <v>198</v>
          </cell>
          <cell r="M243">
            <v>232</v>
          </cell>
          <cell r="N243">
            <v>244</v>
          </cell>
          <cell r="O243">
            <v>264</v>
          </cell>
        </row>
        <row r="244">
          <cell r="D244">
            <v>5032</v>
          </cell>
          <cell r="E244">
            <v>4216</v>
          </cell>
          <cell r="F244">
            <v>4294</v>
          </cell>
          <cell r="G244">
            <v>3604</v>
          </cell>
          <cell r="H244">
            <v>3196</v>
          </cell>
          <cell r="I244">
            <v>2856</v>
          </cell>
          <cell r="J244">
            <v>3060</v>
          </cell>
          <cell r="K244">
            <v>3468</v>
          </cell>
          <cell r="L244">
            <v>3876</v>
          </cell>
          <cell r="M244">
            <v>4488</v>
          </cell>
          <cell r="N244">
            <v>4760</v>
          </cell>
          <cell r="O244">
            <v>5100</v>
          </cell>
        </row>
        <row r="245">
          <cell r="D245">
            <v>665</v>
          </cell>
          <cell r="E245">
            <v>704</v>
          </cell>
          <cell r="F245">
            <v>704</v>
          </cell>
          <cell r="G245">
            <v>450</v>
          </cell>
          <cell r="H245">
            <v>402</v>
          </cell>
          <cell r="I245">
            <v>360</v>
          </cell>
          <cell r="J245">
            <v>384</v>
          </cell>
          <cell r="K245">
            <v>438</v>
          </cell>
          <cell r="L245">
            <v>480</v>
          </cell>
          <cell r="M245">
            <v>564</v>
          </cell>
          <cell r="N245">
            <v>594</v>
          </cell>
          <cell r="O245">
            <v>642</v>
          </cell>
        </row>
        <row r="246">
          <cell r="D246">
            <v>1270</v>
          </cell>
          <cell r="E246">
            <v>1060</v>
          </cell>
          <cell r="F246">
            <v>1060</v>
          </cell>
          <cell r="G246">
            <v>231</v>
          </cell>
          <cell r="H246">
            <v>243</v>
          </cell>
          <cell r="I246">
            <v>216</v>
          </cell>
          <cell r="J246">
            <v>205</v>
          </cell>
          <cell r="K246">
            <v>407</v>
          </cell>
          <cell r="L246">
            <v>960</v>
          </cell>
          <cell r="M246">
            <v>1130</v>
          </cell>
          <cell r="N246">
            <v>1190</v>
          </cell>
          <cell r="O246">
            <v>1290</v>
          </cell>
        </row>
        <row r="247">
          <cell r="D247">
            <v>45997</v>
          </cell>
          <cell r="E247">
            <v>37862</v>
          </cell>
          <cell r="F247">
            <v>30657</v>
          </cell>
          <cell r="G247">
            <v>37246</v>
          </cell>
          <cell r="H247">
            <v>33411</v>
          </cell>
          <cell r="I247">
            <v>30192</v>
          </cell>
          <cell r="J247">
            <v>32301</v>
          </cell>
          <cell r="K247">
            <v>36741</v>
          </cell>
          <cell r="L247">
            <v>39785</v>
          </cell>
          <cell r="M247">
            <v>44408</v>
          </cell>
          <cell r="N247">
            <v>45871</v>
          </cell>
          <cell r="O247">
            <v>47526</v>
          </cell>
        </row>
        <row r="248">
          <cell r="D248">
            <v>2388</v>
          </cell>
          <cell r="E248">
            <v>2004</v>
          </cell>
          <cell r="F248">
            <v>2004</v>
          </cell>
          <cell r="G248">
            <v>1562</v>
          </cell>
          <cell r="H248">
            <v>1397</v>
          </cell>
          <cell r="I248">
            <v>1254</v>
          </cell>
          <cell r="J248">
            <v>1331</v>
          </cell>
          <cell r="K248">
            <v>1518</v>
          </cell>
          <cell r="L248">
            <v>1672</v>
          </cell>
          <cell r="M248">
            <v>2023</v>
          </cell>
          <cell r="N248">
            <v>2152</v>
          </cell>
          <cell r="O248">
            <v>2436</v>
          </cell>
        </row>
        <row r="249">
          <cell r="D249">
            <v>315591</v>
          </cell>
          <cell r="E249">
            <v>285614</v>
          </cell>
          <cell r="F249">
            <v>298750</v>
          </cell>
          <cell r="G249">
            <v>125355</v>
          </cell>
          <cell r="H249">
            <v>121643</v>
          </cell>
          <cell r="I249">
            <v>115677</v>
          </cell>
          <cell r="J249">
            <v>130935</v>
          </cell>
          <cell r="K249">
            <v>153806</v>
          </cell>
          <cell r="L249">
            <v>189826</v>
          </cell>
          <cell r="M249">
            <v>231215</v>
          </cell>
          <cell r="N249">
            <v>262765</v>
          </cell>
          <cell r="O249">
            <v>305687</v>
          </cell>
        </row>
        <row r="250">
          <cell r="D250">
            <v>0</v>
          </cell>
          <cell r="E250">
            <v>39</v>
          </cell>
          <cell r="F250">
            <v>80</v>
          </cell>
          <cell r="G250">
            <v>0</v>
          </cell>
          <cell r="H250">
            <v>0</v>
          </cell>
          <cell r="I250">
            <v>0</v>
          </cell>
          <cell r="J250">
            <v>0</v>
          </cell>
          <cell r="K250">
            <v>0</v>
          </cell>
          <cell r="L250">
            <v>0</v>
          </cell>
          <cell r="M250">
            <v>0</v>
          </cell>
          <cell r="N250">
            <v>0</v>
          </cell>
          <cell r="O250">
            <v>0</v>
          </cell>
        </row>
        <row r="251">
          <cell r="D251">
            <v>90</v>
          </cell>
          <cell r="E251">
            <v>127</v>
          </cell>
          <cell r="F251">
            <v>264</v>
          </cell>
          <cell r="G251">
            <v>0</v>
          </cell>
          <cell r="H251">
            <v>0</v>
          </cell>
          <cell r="I251">
            <v>0</v>
          </cell>
          <cell r="J251">
            <v>28</v>
          </cell>
          <cell r="K251">
            <v>62</v>
          </cell>
          <cell r="L251">
            <v>69</v>
          </cell>
          <cell r="M251">
            <v>80</v>
          </cell>
          <cell r="N251">
            <v>85</v>
          </cell>
          <cell r="O251">
            <v>92</v>
          </cell>
        </row>
        <row r="252">
          <cell r="D252">
            <v>0</v>
          </cell>
          <cell r="E252">
            <v>0</v>
          </cell>
          <cell r="F252">
            <v>182</v>
          </cell>
          <cell r="G252">
            <v>0</v>
          </cell>
          <cell r="H252">
            <v>0</v>
          </cell>
          <cell r="I252">
            <v>0</v>
          </cell>
          <cell r="J252">
            <v>0</v>
          </cell>
          <cell r="K252">
            <v>0</v>
          </cell>
          <cell r="L252">
            <v>0</v>
          </cell>
          <cell r="M252">
            <v>0</v>
          </cell>
          <cell r="N252">
            <v>0</v>
          </cell>
          <cell r="O252">
            <v>0</v>
          </cell>
        </row>
        <row r="253">
          <cell r="D253">
            <v>231</v>
          </cell>
          <cell r="E253">
            <v>238</v>
          </cell>
          <cell r="F253">
            <v>273</v>
          </cell>
          <cell r="G253">
            <v>72</v>
          </cell>
          <cell r="H253">
            <v>99</v>
          </cell>
          <cell r="I253">
            <v>114</v>
          </cell>
          <cell r="J253">
            <v>120</v>
          </cell>
          <cell r="K253">
            <v>138</v>
          </cell>
          <cell r="L253">
            <v>156</v>
          </cell>
          <cell r="M253">
            <v>207</v>
          </cell>
          <cell r="N253">
            <v>224</v>
          </cell>
          <cell r="O253">
            <v>231</v>
          </cell>
        </row>
        <row r="254">
          <cell r="D254">
            <v>7049</v>
          </cell>
          <cell r="E254">
            <v>8298</v>
          </cell>
          <cell r="F254">
            <v>11680</v>
          </cell>
          <cell r="G254">
            <v>360</v>
          </cell>
          <cell r="H254">
            <v>810</v>
          </cell>
          <cell r="I254">
            <v>946</v>
          </cell>
          <cell r="J254">
            <v>1240</v>
          </cell>
          <cell r="K254">
            <v>1595</v>
          </cell>
          <cell r="L254">
            <v>2134</v>
          </cell>
          <cell r="M254">
            <v>3004</v>
          </cell>
          <cell r="N254">
            <v>3594</v>
          </cell>
          <cell r="O254">
            <v>5495</v>
          </cell>
        </row>
        <row r="255">
          <cell r="D255">
            <v>8901</v>
          </cell>
          <cell r="E255">
            <v>8225</v>
          </cell>
          <cell r="F255">
            <v>9757</v>
          </cell>
          <cell r="G255">
            <v>0</v>
          </cell>
          <cell r="H255">
            <v>0</v>
          </cell>
          <cell r="I255">
            <v>6</v>
          </cell>
          <cell r="J255">
            <v>220</v>
          </cell>
          <cell r="K255">
            <v>1330</v>
          </cell>
          <cell r="L255">
            <v>3837</v>
          </cell>
          <cell r="M255">
            <v>5519</v>
          </cell>
          <cell r="N255">
            <v>6439</v>
          </cell>
          <cell r="O255">
            <v>7962</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78123</v>
          </cell>
          <cell r="E258">
            <v>70008</v>
          </cell>
          <cell r="F258">
            <v>70138</v>
          </cell>
          <cell r="G258">
            <v>73888</v>
          </cell>
          <cell r="H258">
            <v>85680</v>
          </cell>
          <cell r="I258">
            <v>78122</v>
          </cell>
          <cell r="J258">
            <v>80153</v>
          </cell>
          <cell r="K258">
            <v>77141</v>
          </cell>
          <cell r="L258">
            <v>77227</v>
          </cell>
          <cell r="M258">
            <v>76335</v>
          </cell>
          <cell r="N258">
            <v>76700</v>
          </cell>
          <cell r="O258">
            <v>80046</v>
          </cell>
        </row>
        <row r="259">
          <cell r="D259">
            <v>15928773</v>
          </cell>
          <cell r="E259">
            <v>13116096</v>
          </cell>
          <cell r="F259">
            <v>11228273</v>
          </cell>
          <cell r="G259">
            <v>10692486</v>
          </cell>
          <cell r="H259">
            <v>9617701</v>
          </cell>
          <cell r="I259">
            <v>10781107</v>
          </cell>
          <cell r="J259">
            <v>12248373</v>
          </cell>
          <cell r="K259">
            <v>12221429</v>
          </cell>
          <cell r="L259">
            <v>11555217</v>
          </cell>
          <cell r="M259">
            <v>9766395</v>
          </cell>
          <cell r="N259">
            <v>9679453</v>
          </cell>
          <cell r="O259">
            <v>13325252</v>
          </cell>
        </row>
        <row r="260">
          <cell r="D260">
            <v>293</v>
          </cell>
          <cell r="E260">
            <v>286</v>
          </cell>
          <cell r="F260">
            <v>267</v>
          </cell>
          <cell r="G260">
            <v>261</v>
          </cell>
          <cell r="H260">
            <v>258</v>
          </cell>
          <cell r="I260">
            <v>284</v>
          </cell>
          <cell r="J260">
            <v>253</v>
          </cell>
          <cell r="K260">
            <v>265</v>
          </cell>
          <cell r="L260">
            <v>270</v>
          </cell>
          <cell r="M260">
            <v>296</v>
          </cell>
          <cell r="N260">
            <v>269</v>
          </cell>
          <cell r="O260">
            <v>301</v>
          </cell>
        </row>
        <row r="261">
          <cell r="D261">
            <v>344556</v>
          </cell>
          <cell r="E261">
            <v>168241</v>
          </cell>
          <cell r="F261">
            <v>167376</v>
          </cell>
          <cell r="G261">
            <v>169428</v>
          </cell>
          <cell r="H261">
            <v>169428</v>
          </cell>
          <cell r="I261">
            <v>169428</v>
          </cell>
          <cell r="J261">
            <v>169365</v>
          </cell>
          <cell r="K261">
            <v>169114</v>
          </cell>
          <cell r="L261">
            <v>169114</v>
          </cell>
          <cell r="M261">
            <v>168653</v>
          </cell>
          <cell r="N261">
            <v>168214</v>
          </cell>
          <cell r="O261">
            <v>207218</v>
          </cell>
        </row>
        <row r="262">
          <cell r="D262">
            <v>130698</v>
          </cell>
          <cell r="E262">
            <v>118629</v>
          </cell>
          <cell r="F262">
            <v>141025</v>
          </cell>
          <cell r="G262">
            <v>167933</v>
          </cell>
          <cell r="H262">
            <v>129023</v>
          </cell>
          <cell r="I262">
            <v>95053</v>
          </cell>
          <cell r="J262">
            <v>80669</v>
          </cell>
          <cell r="K262">
            <v>82886</v>
          </cell>
          <cell r="L262">
            <v>93873</v>
          </cell>
          <cell r="M262">
            <v>111522</v>
          </cell>
          <cell r="N262">
            <v>113970</v>
          </cell>
          <cell r="O262">
            <v>126773</v>
          </cell>
        </row>
        <row r="263">
          <cell r="D263">
            <v>43673017</v>
          </cell>
          <cell r="E263">
            <v>37523311</v>
          </cell>
          <cell r="F263">
            <v>33053541</v>
          </cell>
          <cell r="G263">
            <v>32665304</v>
          </cell>
          <cell r="H263">
            <v>31811854</v>
          </cell>
          <cell r="I263">
            <v>36732401</v>
          </cell>
          <cell r="J263">
            <v>41197417</v>
          </cell>
          <cell r="K263">
            <v>41450943</v>
          </cell>
          <cell r="L263">
            <v>39248069</v>
          </cell>
          <cell r="M263">
            <v>32919245</v>
          </cell>
          <cell r="N263">
            <v>30526212</v>
          </cell>
          <cell r="O263">
            <v>38719641</v>
          </cell>
        </row>
        <row r="264">
          <cell r="D264">
            <v>350000</v>
          </cell>
          <cell r="E264">
            <v>308540</v>
          </cell>
          <cell r="F264">
            <v>264450</v>
          </cell>
          <cell r="G264">
            <v>281460</v>
          </cell>
          <cell r="H264">
            <v>260280</v>
          </cell>
          <cell r="I264">
            <v>252260</v>
          </cell>
          <cell r="J264">
            <v>274825</v>
          </cell>
          <cell r="K264">
            <v>267225</v>
          </cell>
          <cell r="L264">
            <v>256845</v>
          </cell>
          <cell r="M264">
            <v>241575</v>
          </cell>
          <cell r="N264">
            <v>250050</v>
          </cell>
          <cell r="O264">
            <v>308375</v>
          </cell>
        </row>
        <row r="265">
          <cell r="D265">
            <v>22960</v>
          </cell>
          <cell r="E265">
            <v>21760</v>
          </cell>
          <cell r="F265">
            <v>15200</v>
          </cell>
          <cell r="G265">
            <v>16800</v>
          </cell>
          <cell r="H265">
            <v>13920</v>
          </cell>
          <cell r="I265">
            <v>13280</v>
          </cell>
          <cell r="J265">
            <v>14720</v>
          </cell>
          <cell r="K265">
            <v>14880</v>
          </cell>
          <cell r="L265">
            <v>14400</v>
          </cell>
          <cell r="M265">
            <v>15280</v>
          </cell>
          <cell r="N265">
            <v>13840</v>
          </cell>
          <cell r="O265">
            <v>18720</v>
          </cell>
        </row>
        <row r="266">
          <cell r="D266">
            <v>530305</v>
          </cell>
          <cell r="E266">
            <v>524538</v>
          </cell>
          <cell r="F266">
            <v>331432</v>
          </cell>
          <cell r="G266">
            <v>455015</v>
          </cell>
          <cell r="H266">
            <v>438830</v>
          </cell>
          <cell r="I266">
            <v>416365</v>
          </cell>
          <cell r="J266">
            <v>317025</v>
          </cell>
          <cell r="K266">
            <v>288465</v>
          </cell>
          <cell r="L266">
            <v>289965</v>
          </cell>
          <cell r="M266">
            <v>359596</v>
          </cell>
          <cell r="N266">
            <v>445749</v>
          </cell>
          <cell r="O266">
            <v>523165</v>
          </cell>
        </row>
        <row r="267">
          <cell r="D267">
            <v>127442</v>
          </cell>
          <cell r="E267">
            <v>87892</v>
          </cell>
          <cell r="F267">
            <v>61686</v>
          </cell>
          <cell r="G267">
            <v>67964</v>
          </cell>
          <cell r="H267">
            <v>39288</v>
          </cell>
          <cell r="I267">
            <v>49269</v>
          </cell>
          <cell r="J267">
            <v>60594</v>
          </cell>
          <cell r="K267">
            <v>63409</v>
          </cell>
          <cell r="L267">
            <v>61853</v>
          </cell>
          <cell r="M267">
            <v>28172</v>
          </cell>
          <cell r="N267">
            <v>50780</v>
          </cell>
          <cell r="O267">
            <v>96950</v>
          </cell>
        </row>
        <row r="268">
          <cell r="D268">
            <v>81582</v>
          </cell>
          <cell r="E268">
            <v>70998</v>
          </cell>
          <cell r="F268">
            <v>69553</v>
          </cell>
          <cell r="G268">
            <v>76626</v>
          </cell>
          <cell r="H268">
            <v>69473</v>
          </cell>
          <cell r="I268">
            <v>74982</v>
          </cell>
          <cell r="J268">
            <v>75780</v>
          </cell>
          <cell r="K268">
            <v>65638</v>
          </cell>
          <cell r="L268">
            <v>78331</v>
          </cell>
          <cell r="M268">
            <v>71865</v>
          </cell>
          <cell r="N268">
            <v>67836</v>
          </cell>
          <cell r="O268">
            <v>79182</v>
          </cell>
        </row>
        <row r="269">
          <cell r="D269">
            <v>690382</v>
          </cell>
          <cell r="E269">
            <v>589978</v>
          </cell>
          <cell r="F269">
            <v>595582</v>
          </cell>
          <cell r="G269">
            <v>659973</v>
          </cell>
          <cell r="H269">
            <v>683667</v>
          </cell>
          <cell r="I269">
            <v>729925</v>
          </cell>
          <cell r="J269">
            <v>709781</v>
          </cell>
          <cell r="K269">
            <v>703262</v>
          </cell>
          <cell r="L269">
            <v>687844</v>
          </cell>
          <cell r="M269">
            <v>636141</v>
          </cell>
          <cell r="N269">
            <v>606817</v>
          </cell>
          <cell r="O269">
            <v>668649</v>
          </cell>
        </row>
        <row r="270">
          <cell r="D270">
            <v>888505</v>
          </cell>
          <cell r="E270">
            <v>694468</v>
          </cell>
          <cell r="F270">
            <v>636585</v>
          </cell>
          <cell r="G270">
            <v>624414</v>
          </cell>
          <cell r="H270">
            <v>607373</v>
          </cell>
          <cell r="I270">
            <v>683956</v>
          </cell>
          <cell r="J270">
            <v>735182</v>
          </cell>
          <cell r="K270">
            <v>695776</v>
          </cell>
          <cell r="L270">
            <v>726923</v>
          </cell>
          <cell r="M270">
            <v>631481</v>
          </cell>
          <cell r="N270">
            <v>641523</v>
          </cell>
          <cell r="O270">
            <v>793535</v>
          </cell>
        </row>
        <row r="271">
          <cell r="D271">
            <v>35700</v>
          </cell>
          <cell r="E271">
            <v>14000</v>
          </cell>
          <cell r="F271">
            <v>26600</v>
          </cell>
          <cell r="G271">
            <v>64750</v>
          </cell>
          <cell r="H271">
            <v>38250</v>
          </cell>
          <cell r="I271">
            <v>63000</v>
          </cell>
          <cell r="J271">
            <v>15750</v>
          </cell>
          <cell r="K271">
            <v>29750</v>
          </cell>
          <cell r="L271">
            <v>42700</v>
          </cell>
          <cell r="M271">
            <v>16800</v>
          </cell>
          <cell r="N271">
            <v>33250</v>
          </cell>
          <cell r="O271">
            <v>45150</v>
          </cell>
        </row>
        <row r="272">
          <cell r="D272">
            <v>26556087</v>
          </cell>
          <cell r="E272">
            <v>23906109</v>
          </cell>
          <cell r="F272">
            <v>22159277</v>
          </cell>
          <cell r="G272">
            <v>22102334</v>
          </cell>
          <cell r="H272">
            <v>22530908</v>
          </cell>
          <cell r="I272">
            <v>24389644</v>
          </cell>
          <cell r="J272">
            <v>25941333</v>
          </cell>
          <cell r="K272">
            <v>25894543</v>
          </cell>
          <cell r="L272">
            <v>24941783</v>
          </cell>
          <cell r="M272">
            <v>22921124</v>
          </cell>
          <cell r="N272">
            <v>21883206</v>
          </cell>
          <cell r="O272">
            <v>25183799</v>
          </cell>
        </row>
        <row r="273">
          <cell r="D273">
            <v>731240</v>
          </cell>
          <cell r="E273">
            <v>564040</v>
          </cell>
          <cell r="F273">
            <v>482120</v>
          </cell>
          <cell r="G273">
            <v>471320</v>
          </cell>
          <cell r="H273">
            <v>467400</v>
          </cell>
          <cell r="I273">
            <v>591640</v>
          </cell>
          <cell r="J273">
            <v>697800</v>
          </cell>
          <cell r="K273">
            <v>692000</v>
          </cell>
          <cell r="L273">
            <v>617480</v>
          </cell>
          <cell r="M273">
            <v>519720</v>
          </cell>
          <cell r="N273">
            <v>466840</v>
          </cell>
          <cell r="O273">
            <v>613440</v>
          </cell>
        </row>
        <row r="274">
          <cell r="D274">
            <v>7969225</v>
          </cell>
          <cell r="E274">
            <v>7681277</v>
          </cell>
          <cell r="F274">
            <v>7006074</v>
          </cell>
          <cell r="G274">
            <v>6176118</v>
          </cell>
          <cell r="H274">
            <v>6309706</v>
          </cell>
          <cell r="I274">
            <v>6269273</v>
          </cell>
          <cell r="J274">
            <v>6375056</v>
          </cell>
          <cell r="K274">
            <v>6634626</v>
          </cell>
          <cell r="L274">
            <v>6513919</v>
          </cell>
          <cell r="M274">
            <v>6366785</v>
          </cell>
          <cell r="N274">
            <v>6371752</v>
          </cell>
          <cell r="O274">
            <v>7347137</v>
          </cell>
        </row>
        <row r="275">
          <cell r="D275">
            <v>37440</v>
          </cell>
          <cell r="E275">
            <v>37260</v>
          </cell>
          <cell r="F275">
            <v>36540</v>
          </cell>
          <cell r="G275">
            <v>41400</v>
          </cell>
          <cell r="H275">
            <v>47880</v>
          </cell>
          <cell r="I275">
            <v>72180</v>
          </cell>
          <cell r="J275">
            <v>88200</v>
          </cell>
          <cell r="K275">
            <v>81720</v>
          </cell>
          <cell r="L275">
            <v>71820</v>
          </cell>
          <cell r="M275">
            <v>50400</v>
          </cell>
          <cell r="N275">
            <v>38340</v>
          </cell>
          <cell r="O275">
            <v>48600</v>
          </cell>
        </row>
        <row r="276">
          <cell r="D276">
            <v>995698</v>
          </cell>
          <cell r="E276">
            <v>961073</v>
          </cell>
          <cell r="F276">
            <v>971919</v>
          </cell>
          <cell r="G276">
            <v>805861</v>
          </cell>
          <cell r="H276">
            <v>1129870</v>
          </cell>
          <cell r="I276">
            <v>2023397</v>
          </cell>
          <cell r="J276">
            <v>1099516</v>
          </cell>
          <cell r="K276">
            <v>1139746</v>
          </cell>
          <cell r="L276">
            <v>1083646</v>
          </cell>
          <cell r="M276">
            <v>903562</v>
          </cell>
          <cell r="N276">
            <v>896878</v>
          </cell>
          <cell r="O276">
            <v>937577</v>
          </cell>
        </row>
        <row r="277">
          <cell r="D277">
            <v>191408</v>
          </cell>
          <cell r="E277">
            <v>79736</v>
          </cell>
          <cell r="F277">
            <v>75156</v>
          </cell>
          <cell r="G277">
            <v>74604</v>
          </cell>
          <cell r="H277">
            <v>111488</v>
          </cell>
          <cell r="I277">
            <v>94128</v>
          </cell>
          <cell r="J277">
            <v>142348</v>
          </cell>
          <cell r="K277">
            <v>143284</v>
          </cell>
          <cell r="L277">
            <v>160564</v>
          </cell>
          <cell r="M277">
            <v>194040</v>
          </cell>
          <cell r="N277">
            <v>218360</v>
          </cell>
          <cell r="O277">
            <v>261856</v>
          </cell>
        </row>
        <row r="278">
          <cell r="D278">
            <v>463264</v>
          </cell>
          <cell r="E278">
            <v>403296</v>
          </cell>
          <cell r="F278">
            <v>426272</v>
          </cell>
          <cell r="G278">
            <v>279984</v>
          </cell>
          <cell r="H278">
            <v>524912</v>
          </cell>
          <cell r="I278">
            <v>419728</v>
          </cell>
          <cell r="J278">
            <v>408304</v>
          </cell>
          <cell r="K278">
            <v>389664</v>
          </cell>
          <cell r="L278">
            <v>444256</v>
          </cell>
          <cell r="M278">
            <v>407296</v>
          </cell>
          <cell r="N278">
            <v>388800</v>
          </cell>
          <cell r="O278">
            <v>455072</v>
          </cell>
        </row>
        <row r="279">
          <cell r="D279">
            <v>71262</v>
          </cell>
          <cell r="E279">
            <v>70045</v>
          </cell>
          <cell r="F279">
            <v>101713</v>
          </cell>
          <cell r="G279">
            <v>256309</v>
          </cell>
          <cell r="H279">
            <v>257657</v>
          </cell>
          <cell r="I279">
            <v>246659</v>
          </cell>
          <cell r="J279">
            <v>179718</v>
          </cell>
          <cell r="K279">
            <v>346301</v>
          </cell>
          <cell r="L279">
            <v>289006</v>
          </cell>
          <cell r="M279">
            <v>350646</v>
          </cell>
          <cell r="N279">
            <v>38484</v>
          </cell>
          <cell r="O279">
            <v>78264</v>
          </cell>
        </row>
        <row r="280">
          <cell r="D280">
            <v>8265822</v>
          </cell>
          <cell r="E280">
            <v>7181415</v>
          </cell>
          <cell r="F280">
            <v>6865332</v>
          </cell>
          <cell r="G280">
            <v>6723862</v>
          </cell>
          <cell r="H280">
            <v>6810660</v>
          </cell>
          <cell r="I280">
            <v>7089014</v>
          </cell>
          <cell r="J280">
            <v>6699979</v>
          </cell>
          <cell r="K280">
            <v>6943373</v>
          </cell>
          <cell r="L280">
            <v>7953658</v>
          </cell>
          <cell r="M280">
            <v>6891664</v>
          </cell>
          <cell r="N280">
            <v>6208900</v>
          </cell>
          <cell r="O280">
            <v>7588826</v>
          </cell>
        </row>
        <row r="281">
          <cell r="D281">
            <v>217500</v>
          </cell>
          <cell r="E281">
            <v>191700</v>
          </cell>
          <cell r="F281">
            <v>136800</v>
          </cell>
          <cell r="G281">
            <v>130500</v>
          </cell>
          <cell r="H281">
            <v>125700</v>
          </cell>
          <cell r="I281">
            <v>110700</v>
          </cell>
          <cell r="J281">
            <v>119100</v>
          </cell>
          <cell r="K281">
            <v>118200</v>
          </cell>
          <cell r="L281">
            <v>142800</v>
          </cell>
          <cell r="M281">
            <v>118200</v>
          </cell>
          <cell r="N281">
            <v>115200</v>
          </cell>
          <cell r="O281">
            <v>170100</v>
          </cell>
        </row>
        <row r="282">
          <cell r="D282">
            <v>2052426</v>
          </cell>
          <cell r="E282">
            <v>1970270</v>
          </cell>
          <cell r="F282">
            <v>1842278</v>
          </cell>
          <cell r="G282">
            <v>2244172</v>
          </cell>
          <cell r="H282">
            <v>2068078</v>
          </cell>
          <cell r="I282">
            <v>2198453</v>
          </cell>
          <cell r="J282">
            <v>2274359</v>
          </cell>
          <cell r="K282">
            <v>2187638</v>
          </cell>
          <cell r="L282">
            <v>2331626</v>
          </cell>
          <cell r="M282">
            <v>2443994</v>
          </cell>
          <cell r="N282">
            <v>2466430</v>
          </cell>
          <cell r="O282">
            <v>2465151</v>
          </cell>
        </row>
        <row r="283">
          <cell r="D283">
            <v>11880000</v>
          </cell>
          <cell r="E283">
            <v>10392000</v>
          </cell>
          <cell r="F283">
            <v>10776001</v>
          </cell>
          <cell r="G283">
            <v>11976000</v>
          </cell>
          <cell r="H283">
            <v>12528000</v>
          </cell>
          <cell r="I283">
            <v>10392000</v>
          </cell>
          <cell r="J283">
            <v>11856000</v>
          </cell>
          <cell r="K283">
            <v>12144000</v>
          </cell>
          <cell r="L283">
            <v>10392000</v>
          </cell>
          <cell r="M283">
            <v>11616000</v>
          </cell>
          <cell r="N283">
            <v>9768000</v>
          </cell>
          <cell r="O283">
            <v>11832000</v>
          </cell>
        </row>
        <row r="284">
          <cell r="D284">
            <v>1596000</v>
          </cell>
          <cell r="E284">
            <v>1554000</v>
          </cell>
          <cell r="F284">
            <v>1554000</v>
          </cell>
          <cell r="G284">
            <v>1428000</v>
          </cell>
          <cell r="H284">
            <v>1344000</v>
          </cell>
          <cell r="I284">
            <v>1386000</v>
          </cell>
          <cell r="J284">
            <v>1344000</v>
          </cell>
          <cell r="K284">
            <v>1302000</v>
          </cell>
          <cell r="L284">
            <v>1176000</v>
          </cell>
          <cell r="M284">
            <v>1386000</v>
          </cell>
          <cell r="N284">
            <v>1554000</v>
          </cell>
          <cell r="O284">
            <v>1638000</v>
          </cell>
        </row>
        <row r="285">
          <cell r="D285">
            <v>4128000</v>
          </cell>
          <cell r="E285">
            <v>4512000</v>
          </cell>
          <cell r="F285">
            <v>4656000</v>
          </cell>
          <cell r="G285">
            <v>4987034</v>
          </cell>
          <cell r="H285">
            <v>4140000</v>
          </cell>
          <cell r="I285">
            <v>4140000</v>
          </cell>
          <cell r="J285">
            <v>4326800</v>
          </cell>
          <cell r="K285">
            <v>3149200</v>
          </cell>
          <cell r="L285">
            <v>3612000</v>
          </cell>
          <cell r="M285">
            <v>4200000</v>
          </cell>
          <cell r="N285">
            <v>4272000</v>
          </cell>
          <cell r="O285">
            <v>4836000</v>
          </cell>
        </row>
        <row r="286">
          <cell r="D286">
            <v>1550880</v>
          </cell>
          <cell r="E286">
            <v>1379520</v>
          </cell>
          <cell r="F286">
            <v>1281600</v>
          </cell>
          <cell r="G286">
            <v>1278000</v>
          </cell>
          <cell r="H286">
            <v>1177920</v>
          </cell>
          <cell r="I286">
            <v>1226160</v>
          </cell>
          <cell r="J286">
            <v>1286640</v>
          </cell>
          <cell r="K286">
            <v>1211760</v>
          </cell>
          <cell r="L286">
            <v>1278720</v>
          </cell>
          <cell r="M286">
            <v>1229040</v>
          </cell>
          <cell r="N286">
            <v>1263600</v>
          </cell>
          <cell r="O286">
            <v>1479600</v>
          </cell>
        </row>
        <row r="287">
          <cell r="D287">
            <v>22355762</v>
          </cell>
          <cell r="E287">
            <v>21118058</v>
          </cell>
          <cell r="F287">
            <v>21181576</v>
          </cell>
          <cell r="G287">
            <v>21942652</v>
          </cell>
          <cell r="H287">
            <v>21504719</v>
          </cell>
          <cell r="I287">
            <v>23543370</v>
          </cell>
          <cell r="J287">
            <v>22725653</v>
          </cell>
          <cell r="K287">
            <v>22419210</v>
          </cell>
          <cell r="L287">
            <v>22845398</v>
          </cell>
          <cell r="M287">
            <v>21754338</v>
          </cell>
          <cell r="N287">
            <v>20998458</v>
          </cell>
          <cell r="O287">
            <v>21754250</v>
          </cell>
        </row>
        <row r="288">
          <cell r="D288">
            <v>31281857</v>
          </cell>
          <cell r="E288">
            <v>22720204</v>
          </cell>
          <cell r="F288">
            <v>25793342</v>
          </cell>
          <cell r="G288">
            <v>11076082</v>
          </cell>
          <cell r="H288">
            <v>16143842</v>
          </cell>
          <cell r="I288">
            <v>30685171</v>
          </cell>
          <cell r="J288">
            <v>27097876</v>
          </cell>
          <cell r="K288">
            <v>33699224</v>
          </cell>
          <cell r="L288">
            <v>29847300</v>
          </cell>
          <cell r="M288">
            <v>30452754</v>
          </cell>
          <cell r="N288">
            <v>29540116</v>
          </cell>
          <cell r="O288">
            <v>30262268</v>
          </cell>
        </row>
        <row r="289">
          <cell r="D289">
            <v>929000</v>
          </cell>
          <cell r="E289">
            <v>777000</v>
          </cell>
          <cell r="F289">
            <v>829000</v>
          </cell>
          <cell r="G289">
            <v>953083</v>
          </cell>
          <cell r="H289">
            <v>818000</v>
          </cell>
          <cell r="I289">
            <v>717000</v>
          </cell>
          <cell r="J289">
            <v>696000</v>
          </cell>
          <cell r="K289">
            <v>714000</v>
          </cell>
          <cell r="L289">
            <v>732000</v>
          </cell>
          <cell r="M289">
            <v>848000</v>
          </cell>
          <cell r="N289">
            <v>807000</v>
          </cell>
          <cell r="O289">
            <v>772000</v>
          </cell>
        </row>
        <row r="290">
          <cell r="D290">
            <v>1000800</v>
          </cell>
          <cell r="E290">
            <v>1065600</v>
          </cell>
          <cell r="F290">
            <v>964800</v>
          </cell>
          <cell r="G290">
            <v>769762</v>
          </cell>
          <cell r="H290">
            <v>1807838</v>
          </cell>
          <cell r="I290">
            <v>1245600</v>
          </cell>
          <cell r="J290">
            <v>1310400</v>
          </cell>
          <cell r="K290">
            <v>1260000</v>
          </cell>
          <cell r="L290">
            <v>1238400</v>
          </cell>
          <cell r="M290">
            <v>1252800</v>
          </cell>
          <cell r="N290">
            <v>1202400</v>
          </cell>
          <cell r="O290">
            <v>1015200</v>
          </cell>
        </row>
        <row r="291">
          <cell r="D291">
            <v>104564000</v>
          </cell>
          <cell r="E291">
            <v>93999000</v>
          </cell>
          <cell r="F291">
            <v>104168000</v>
          </cell>
          <cell r="G291">
            <v>98905000</v>
          </cell>
          <cell r="H291">
            <v>153444241</v>
          </cell>
          <cell r="I291">
            <v>55153362</v>
          </cell>
          <cell r="J291">
            <v>108995943</v>
          </cell>
          <cell r="K291">
            <v>107102454</v>
          </cell>
          <cell r="L291">
            <v>102070769</v>
          </cell>
          <cell r="M291">
            <v>106174231</v>
          </cell>
          <cell r="N291">
            <v>97804000</v>
          </cell>
          <cell r="O291">
            <v>104736000</v>
          </cell>
        </row>
        <row r="292">
          <cell r="D292">
            <v>19560000</v>
          </cell>
          <cell r="E292">
            <v>17539000</v>
          </cell>
          <cell r="F292">
            <v>20164000</v>
          </cell>
          <cell r="G292">
            <v>17332000</v>
          </cell>
          <cell r="H292">
            <v>16387000</v>
          </cell>
          <cell r="I292">
            <v>21100000</v>
          </cell>
          <cell r="J292">
            <v>20124000</v>
          </cell>
          <cell r="K292">
            <v>17554000</v>
          </cell>
          <cell r="L292">
            <v>19319000</v>
          </cell>
          <cell r="M292">
            <v>17517000</v>
          </cell>
          <cell r="N292">
            <v>13103000</v>
          </cell>
          <cell r="O292">
            <v>19256000</v>
          </cell>
        </row>
        <row r="293">
          <cell r="D293">
            <v>882811</v>
          </cell>
          <cell r="E293">
            <v>741742</v>
          </cell>
          <cell r="F293">
            <v>741310</v>
          </cell>
          <cell r="G293">
            <v>634961</v>
          </cell>
          <cell r="H293">
            <v>562421</v>
          </cell>
          <cell r="I293">
            <v>506890</v>
          </cell>
          <cell r="J293">
            <v>541040</v>
          </cell>
          <cell r="K293">
            <v>613488</v>
          </cell>
          <cell r="L293">
            <v>668719</v>
          </cell>
          <cell r="M293">
            <v>778223</v>
          </cell>
          <cell r="N293">
            <v>852574</v>
          </cell>
          <cell r="O293">
            <v>902265</v>
          </cell>
        </row>
        <row r="294">
          <cell r="D294">
            <v>161021</v>
          </cell>
          <cell r="E294">
            <v>150330</v>
          </cell>
          <cell r="F294">
            <v>139503</v>
          </cell>
          <cell r="G294">
            <v>142689</v>
          </cell>
          <cell r="H294">
            <v>135139</v>
          </cell>
          <cell r="I294">
            <v>155381</v>
          </cell>
          <cell r="J294">
            <v>159414</v>
          </cell>
          <cell r="K294">
            <v>150710</v>
          </cell>
          <cell r="L294">
            <v>149083</v>
          </cell>
          <cell r="M294">
            <v>155340</v>
          </cell>
          <cell r="N294">
            <v>122418</v>
          </cell>
          <cell r="O294">
            <v>145915</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22">
          <cell r="D322">
            <v>22899.10616000001</v>
          </cell>
          <cell r="E322">
            <v>19211.772679999995</v>
          </cell>
          <cell r="F322">
            <v>15354.291880000002</v>
          </cell>
          <cell r="G322">
            <v>15559.505160000001</v>
          </cell>
          <cell r="H322">
            <v>12321.215200000001</v>
          </cell>
          <cell r="I322">
            <v>14419.223999999998</v>
          </cell>
          <cell r="J322">
            <v>16358.833400000003</v>
          </cell>
          <cell r="K322">
            <v>16343.515600000002</v>
          </cell>
          <cell r="L322">
            <v>14629.768479999999</v>
          </cell>
          <cell r="M322">
            <v>11846.834280000001</v>
          </cell>
          <cell r="N322">
            <v>12407.798879999995</v>
          </cell>
          <cell r="O322">
            <v>19398.014160000013</v>
          </cell>
        </row>
        <row r="323">
          <cell r="D323">
            <v>1920.0182800000005</v>
          </cell>
          <cell r="E323">
            <v>1665.8208800000002</v>
          </cell>
          <cell r="F323">
            <v>1322.9857999999999</v>
          </cell>
          <cell r="G323">
            <v>1478.67608</v>
          </cell>
          <cell r="H323">
            <v>1115.6849599999998</v>
          </cell>
          <cell r="I323">
            <v>1251.7058400000003</v>
          </cell>
          <cell r="J323">
            <v>1513.7118400000004</v>
          </cell>
          <cell r="K323">
            <v>1382.18984</v>
          </cell>
          <cell r="L323">
            <v>1274.72208</v>
          </cell>
          <cell r="M323">
            <v>910.64328</v>
          </cell>
          <cell r="N323">
            <v>1031.1249600000001</v>
          </cell>
          <cell r="O323">
            <v>1774.2080000000001</v>
          </cell>
        </row>
        <row r="324">
          <cell r="D324">
            <v>151.66028</v>
          </cell>
          <cell r="E324">
            <v>114.24712000000002</v>
          </cell>
          <cell r="F324">
            <v>112.20012</v>
          </cell>
          <cell r="G324">
            <v>128.33447999999996</v>
          </cell>
          <cell r="H324">
            <v>111.04579999999999</v>
          </cell>
          <cell r="I324">
            <v>122.02571999999998</v>
          </cell>
          <cell r="J324">
            <v>152.73071999999999</v>
          </cell>
          <cell r="K324">
            <v>142.25407999999999</v>
          </cell>
          <cell r="L324">
            <v>123.66332</v>
          </cell>
          <cell r="M324">
            <v>105.73360000000002</v>
          </cell>
          <cell r="N324">
            <v>99.508719999999983</v>
          </cell>
          <cell r="O324">
            <v>137.83455999999998</v>
          </cell>
        </row>
        <row r="325">
          <cell r="D325">
            <v>1943.7702800000002</v>
          </cell>
          <cell r="E325">
            <v>1655.5175200000003</v>
          </cell>
          <cell r="F325">
            <v>1406.7587999999996</v>
          </cell>
          <cell r="G325">
            <v>1486.5210399999994</v>
          </cell>
          <cell r="H325">
            <v>1280.2441999999999</v>
          </cell>
          <cell r="I325">
            <v>1411.54756</v>
          </cell>
          <cell r="J325">
            <v>1645.2534000000005</v>
          </cell>
          <cell r="K325">
            <v>1779.4453600000002</v>
          </cell>
          <cell r="L325">
            <v>1512.8389600000003</v>
          </cell>
          <cell r="M325">
            <v>1097.91624</v>
          </cell>
          <cell r="N325">
            <v>1081.5712800000001</v>
          </cell>
          <cell r="O325">
            <v>1498.7119600000001</v>
          </cell>
        </row>
        <row r="326">
          <cell r="D326">
            <v>9601653.7150399983</v>
          </cell>
          <cell r="E326">
            <v>7854162.3866800033</v>
          </cell>
          <cell r="F326">
            <v>6584933.5281600002</v>
          </cell>
          <cell r="G326">
            <v>6438166.488959997</v>
          </cell>
          <cell r="H326">
            <v>5568199.5219600005</v>
          </cell>
          <cell r="I326">
            <v>6431847.2331199963</v>
          </cell>
          <cell r="J326">
            <v>7524236.5455600005</v>
          </cell>
          <cell r="K326">
            <v>7585510.4000799973</v>
          </cell>
          <cell r="L326">
            <v>6876008.9322800003</v>
          </cell>
          <cell r="M326">
            <v>5625791.5864399998</v>
          </cell>
          <cell r="N326">
            <v>5703812.8937600022</v>
          </cell>
          <cell r="O326">
            <v>8125416.7548800018</v>
          </cell>
        </row>
        <row r="327">
          <cell r="D327">
            <v>55550.62876</v>
          </cell>
          <cell r="E327">
            <v>43140.455280000002</v>
          </cell>
          <cell r="F327">
            <v>35332.769079999998</v>
          </cell>
          <cell r="G327">
            <v>37931.096159999994</v>
          </cell>
          <cell r="H327">
            <v>30568.851640000001</v>
          </cell>
          <cell r="I327">
            <v>35730.387840000003</v>
          </cell>
          <cell r="J327">
            <v>41078.620160000006</v>
          </cell>
          <cell r="K327">
            <v>40670.761680000011</v>
          </cell>
          <cell r="L327">
            <v>36090.058079999995</v>
          </cell>
          <cell r="M327">
            <v>29104.79176</v>
          </cell>
          <cell r="N327">
            <v>31409.048679999993</v>
          </cell>
          <cell r="O327">
            <v>47049.904559999981</v>
          </cell>
        </row>
        <row r="328">
          <cell r="D328">
            <v>11909196.230199996</v>
          </cell>
          <cell r="E328">
            <v>9581954.6262400001</v>
          </cell>
          <cell r="F328">
            <v>7840474.5517200008</v>
          </cell>
          <cell r="G328">
            <v>7712474.3557999972</v>
          </cell>
          <cell r="H328">
            <v>6163886.6351200016</v>
          </cell>
          <cell r="I328">
            <v>6664185.7346400032</v>
          </cell>
          <cell r="J328">
            <v>7702388.8437999971</v>
          </cell>
          <cell r="K328">
            <v>7702322.3376399986</v>
          </cell>
          <cell r="L328">
            <v>6981171.8219600003</v>
          </cell>
          <cell r="M328">
            <v>6013281.129040001</v>
          </cell>
          <cell r="N328">
            <v>6584855.0617200006</v>
          </cell>
          <cell r="O328">
            <v>9861059.6471999921</v>
          </cell>
        </row>
        <row r="329">
          <cell r="D329">
            <v>1415.9763199999998</v>
          </cell>
          <cell r="E329">
            <v>1037.1110800000004</v>
          </cell>
          <cell r="F329">
            <v>726.19611999999995</v>
          </cell>
          <cell r="G329">
            <v>774.36404000000016</v>
          </cell>
          <cell r="H329">
            <v>707.32028000000003</v>
          </cell>
          <cell r="I329">
            <v>724.24832000000004</v>
          </cell>
          <cell r="J329">
            <v>1011.075</v>
          </cell>
          <cell r="K329">
            <v>835.35824000000002</v>
          </cell>
          <cell r="L329">
            <v>1096.0941599999999</v>
          </cell>
          <cell r="M329">
            <v>761.37835999999982</v>
          </cell>
          <cell r="N329">
            <v>623.82072000000005</v>
          </cell>
          <cell r="O329">
            <v>949.20611999999983</v>
          </cell>
        </row>
        <row r="330">
          <cell r="D330">
            <v>15327.366079999994</v>
          </cell>
          <cell r="E330">
            <v>11386.973879999998</v>
          </cell>
          <cell r="F330">
            <v>9078.8988400000017</v>
          </cell>
          <cell r="G330">
            <v>8570.4365600000019</v>
          </cell>
          <cell r="H330">
            <v>7372.4079599999986</v>
          </cell>
          <cell r="I330">
            <v>8055.8527600000016</v>
          </cell>
          <cell r="J330">
            <v>10041.992959999996</v>
          </cell>
          <cell r="K330">
            <v>10140.716679999996</v>
          </cell>
          <cell r="L330">
            <v>9393.2100000000009</v>
          </cell>
          <cell r="M330">
            <v>7557.4026399999984</v>
          </cell>
          <cell r="N330">
            <v>6914.6547199999986</v>
          </cell>
          <cell r="O330">
            <v>11283.34908</v>
          </cell>
        </row>
        <row r="331">
          <cell r="D331">
            <v>16366.743759999996</v>
          </cell>
          <cell r="E331">
            <v>12846.637760000001</v>
          </cell>
          <cell r="F331">
            <v>9460.3044400000017</v>
          </cell>
          <cell r="G331">
            <v>9642.2925600000017</v>
          </cell>
          <cell r="H331">
            <v>7947.5655200000001</v>
          </cell>
          <cell r="I331">
            <v>9153.1819999999989</v>
          </cell>
          <cell r="J331">
            <v>11363.280839999996</v>
          </cell>
          <cell r="K331">
            <v>11135.282519999997</v>
          </cell>
          <cell r="L331">
            <v>10042.612359999999</v>
          </cell>
          <cell r="M331">
            <v>7920.6695600000003</v>
          </cell>
          <cell r="N331">
            <v>8244.5723199999993</v>
          </cell>
          <cell r="O331">
            <v>13105.337560000004</v>
          </cell>
        </row>
        <row r="332">
          <cell r="D332">
            <v>86.504319999999979</v>
          </cell>
          <cell r="E332">
            <v>88.512079999999983</v>
          </cell>
          <cell r="F332">
            <v>84.528359999999992</v>
          </cell>
          <cell r="G332">
            <v>79.333799999999997</v>
          </cell>
          <cell r="H332">
            <v>55.885480000000001</v>
          </cell>
          <cell r="I332">
            <v>54.628360000000001</v>
          </cell>
          <cell r="J332">
            <v>59.18307999999999</v>
          </cell>
          <cell r="K332">
            <v>36.759360000000008</v>
          </cell>
          <cell r="L332">
            <v>53.836999999999989</v>
          </cell>
          <cell r="M332">
            <v>115.09248000000002</v>
          </cell>
          <cell r="N332">
            <v>87.973440000000025</v>
          </cell>
          <cell r="O332">
            <v>135.48003999999997</v>
          </cell>
        </row>
        <row r="333">
          <cell r="D333">
            <v>1643.2493599999998</v>
          </cell>
          <cell r="E333">
            <v>1258.7654399999997</v>
          </cell>
          <cell r="F333">
            <v>910.66860000000008</v>
          </cell>
          <cell r="G333">
            <v>569.61467999999991</v>
          </cell>
          <cell r="H333">
            <v>463.84543999999994</v>
          </cell>
          <cell r="I333">
            <v>541.74135999999999</v>
          </cell>
          <cell r="J333">
            <v>673.43428000000006</v>
          </cell>
          <cell r="K333">
            <v>736.40471999999977</v>
          </cell>
          <cell r="L333">
            <v>769.81479999999988</v>
          </cell>
          <cell r="M333">
            <v>705.74663999999996</v>
          </cell>
          <cell r="N333">
            <v>505.92552000000001</v>
          </cell>
          <cell r="O333">
            <v>911.57780000000002</v>
          </cell>
        </row>
        <row r="334">
          <cell r="D334">
            <v>5850.4463599999981</v>
          </cell>
          <cell r="E334">
            <v>5704.539240000001</v>
          </cell>
          <cell r="F334">
            <v>5613.3273600000002</v>
          </cell>
          <cell r="G334">
            <v>6245.1677200000022</v>
          </cell>
          <cell r="H334">
            <v>6411.4233199999999</v>
          </cell>
          <cell r="I334">
            <v>6352.0477199999987</v>
          </cell>
          <cell r="J334">
            <v>6297.3892799999994</v>
          </cell>
          <cell r="K334">
            <v>5339.6255200000005</v>
          </cell>
          <cell r="L334">
            <v>6160.7225200000003</v>
          </cell>
          <cell r="M334">
            <v>6088.5981200000006</v>
          </cell>
          <cell r="N334">
            <v>6048.8834400000014</v>
          </cell>
          <cell r="O334">
            <v>5864.396999999999</v>
          </cell>
        </row>
        <row r="335">
          <cell r="D335">
            <v>153736.30599999998</v>
          </cell>
          <cell r="E335">
            <v>151458.33875999996</v>
          </cell>
          <cell r="F335">
            <v>149433.86416000003</v>
          </cell>
          <cell r="G335">
            <v>174243.62236000001</v>
          </cell>
          <cell r="H335">
            <v>171614.48743999997</v>
          </cell>
          <cell r="I335">
            <v>169968.16168000002</v>
          </cell>
          <cell r="J335">
            <v>168641.56804000001</v>
          </cell>
          <cell r="K335">
            <v>166755.20455999998</v>
          </cell>
          <cell r="L335">
            <v>163441.3462</v>
          </cell>
          <cell r="M335">
            <v>157736.65895999997</v>
          </cell>
          <cell r="N335">
            <v>159461.59611999997</v>
          </cell>
          <cell r="O335">
            <v>157422.94835999998</v>
          </cell>
        </row>
        <row r="336">
          <cell r="D336">
            <v>1431.47264</v>
          </cell>
          <cell r="E336">
            <v>1410.1286</v>
          </cell>
          <cell r="F336">
            <v>1411.3751600000001</v>
          </cell>
          <cell r="G336">
            <v>1451.3000799999995</v>
          </cell>
          <cell r="H336">
            <v>1450.6559600000005</v>
          </cell>
          <cell r="I336">
            <v>1451.3693600000001</v>
          </cell>
          <cell r="J336">
            <v>1451.2020399999994</v>
          </cell>
          <cell r="K336">
            <v>1451.0471199999999</v>
          </cell>
          <cell r="L336">
            <v>1451.2224799999999</v>
          </cell>
          <cell r="M336">
            <v>1462.2569599999997</v>
          </cell>
          <cell r="N336">
            <v>1431.3196799999998</v>
          </cell>
          <cell r="O336">
            <v>1431.2300800000005</v>
          </cell>
        </row>
        <row r="337">
          <cell r="D337">
            <v>19806.803199999998</v>
          </cell>
          <cell r="E337">
            <v>19457.168159999997</v>
          </cell>
          <cell r="F337">
            <v>19673.198639999999</v>
          </cell>
          <cell r="G337">
            <v>21037.590200000002</v>
          </cell>
          <cell r="H337">
            <v>20928.083919999997</v>
          </cell>
          <cell r="I337">
            <v>20802.50144</v>
          </cell>
          <cell r="J337">
            <v>20728.59576</v>
          </cell>
          <cell r="K337">
            <v>20464.604799999997</v>
          </cell>
          <cell r="L337">
            <v>20341.891199999995</v>
          </cell>
          <cell r="M337">
            <v>20216.61</v>
          </cell>
          <cell r="N337">
            <v>20176.380799999999</v>
          </cell>
          <cell r="O337">
            <v>20198.414799999999</v>
          </cell>
        </row>
        <row r="338">
          <cell r="D338">
            <v>5229.4885599999998</v>
          </cell>
          <cell r="E338">
            <v>5167.3585599999997</v>
          </cell>
          <cell r="F338">
            <v>5194.481240000001</v>
          </cell>
          <cell r="G338">
            <v>5343.2176799999988</v>
          </cell>
          <cell r="H338">
            <v>5358.0396000000001</v>
          </cell>
          <cell r="I338">
            <v>5312.2671200000004</v>
          </cell>
          <cell r="J338">
            <v>5338.0865600000006</v>
          </cell>
          <cell r="K338">
            <v>5337.2265200000002</v>
          </cell>
          <cell r="L338">
            <v>5269.7384400000001</v>
          </cell>
          <cell r="M338">
            <v>5231.4781999999987</v>
          </cell>
          <cell r="N338">
            <v>5239.8950399999994</v>
          </cell>
          <cell r="O338">
            <v>5277.0136400000001</v>
          </cell>
        </row>
        <row r="339">
          <cell r="D339">
            <v>66.245400000000004</v>
          </cell>
          <cell r="E339">
            <v>66.25439999999999</v>
          </cell>
          <cell r="F339">
            <v>66.254400000000004</v>
          </cell>
          <cell r="G339">
            <v>66.260999999999996</v>
          </cell>
          <cell r="H339">
            <v>66.245200000000011</v>
          </cell>
          <cell r="I339">
            <v>66.258799999999979</v>
          </cell>
          <cell r="J339">
            <v>66.246999999999986</v>
          </cell>
          <cell r="K339">
            <v>66.252200000000002</v>
          </cell>
          <cell r="L339">
            <v>66.238600000000019</v>
          </cell>
          <cell r="M339">
            <v>66.251400000000004</v>
          </cell>
          <cell r="N339">
            <v>66.248400000000018</v>
          </cell>
          <cell r="O339">
            <v>66.254799999999975</v>
          </cell>
        </row>
        <row r="340">
          <cell r="D340">
            <v>53.523200000000024</v>
          </cell>
          <cell r="E340">
            <v>53.518760000000007</v>
          </cell>
          <cell r="F340">
            <v>53.51876</v>
          </cell>
          <cell r="G340">
            <v>53.52252</v>
          </cell>
          <cell r="H340">
            <v>53.526120000000006</v>
          </cell>
          <cell r="I340">
            <v>53.521359999999987</v>
          </cell>
          <cell r="J340">
            <v>53.519559999999984</v>
          </cell>
          <cell r="K340">
            <v>53.517600000000016</v>
          </cell>
          <cell r="L340">
            <v>53.522359999999992</v>
          </cell>
          <cell r="M340">
            <v>53.520240000000001</v>
          </cell>
          <cell r="N340">
            <v>53.520079999999993</v>
          </cell>
          <cell r="O340">
            <v>53.526479999999999</v>
          </cell>
        </row>
        <row r="341">
          <cell r="D341">
            <v>24135.041239999995</v>
          </cell>
          <cell r="E341">
            <v>23305.483520000009</v>
          </cell>
          <cell r="F341">
            <v>23836.926879999995</v>
          </cell>
          <cell r="G341">
            <v>25161.021679999998</v>
          </cell>
          <cell r="H341">
            <v>25132.605439999999</v>
          </cell>
          <cell r="I341">
            <v>25116.35024</v>
          </cell>
          <cell r="J341">
            <v>25048.525679999992</v>
          </cell>
          <cell r="K341">
            <v>24891.15912</v>
          </cell>
          <cell r="L341">
            <v>24792.259480000008</v>
          </cell>
          <cell r="M341">
            <v>24724.685720000001</v>
          </cell>
          <cell r="N341">
            <v>24572.435600000001</v>
          </cell>
          <cell r="O341">
            <v>24404.313280000002</v>
          </cell>
        </row>
        <row r="342">
          <cell r="D342">
            <v>81094.57508000001</v>
          </cell>
          <cell r="E342">
            <v>79760.734200000035</v>
          </cell>
          <cell r="F342">
            <v>80130.085399999996</v>
          </cell>
          <cell r="G342">
            <v>86764.960479999994</v>
          </cell>
          <cell r="H342">
            <v>87012.264359999972</v>
          </cell>
          <cell r="I342">
            <v>86187.975680000003</v>
          </cell>
          <cell r="J342">
            <v>86134.914119999987</v>
          </cell>
          <cell r="K342">
            <v>86001.867679999996</v>
          </cell>
          <cell r="L342">
            <v>83449.281040000002</v>
          </cell>
          <cell r="M342">
            <v>82869.486119999987</v>
          </cell>
          <cell r="N342">
            <v>85234.694680000001</v>
          </cell>
          <cell r="O342">
            <v>84201.384320000012</v>
          </cell>
        </row>
        <row r="343">
          <cell r="D343">
            <v>3137.1218799999988</v>
          </cell>
          <cell r="E343">
            <v>3215.8835200000003</v>
          </cell>
          <cell r="F343">
            <v>2992.2223600000002</v>
          </cell>
          <cell r="G343">
            <v>3130.1076400000002</v>
          </cell>
          <cell r="H343">
            <v>3254.860279999999</v>
          </cell>
          <cell r="I343">
            <v>3266.7267200000001</v>
          </cell>
          <cell r="J343">
            <v>3274.8402000000006</v>
          </cell>
          <cell r="K343">
            <v>3291.3521200000005</v>
          </cell>
          <cell r="L343">
            <v>3249.003040000001</v>
          </cell>
          <cell r="M343">
            <v>3305.41</v>
          </cell>
          <cell r="N343">
            <v>3230.2114399999991</v>
          </cell>
          <cell r="O343">
            <v>3173.8085199999996</v>
          </cell>
        </row>
        <row r="344">
          <cell r="D344">
            <v>11863.736120000001</v>
          </cell>
          <cell r="E344">
            <v>11706.226799999997</v>
          </cell>
          <cell r="F344">
            <v>11551.036599999999</v>
          </cell>
          <cell r="G344">
            <v>13498.43736</v>
          </cell>
          <cell r="H344">
            <v>12207.4758</v>
          </cell>
          <cell r="I344">
            <v>11912.286679999999</v>
          </cell>
          <cell r="J344">
            <v>11930.97028</v>
          </cell>
          <cell r="K344">
            <v>11653.62996</v>
          </cell>
          <cell r="L344">
            <v>11902.67584</v>
          </cell>
          <cell r="M344">
            <v>11915.218919999999</v>
          </cell>
          <cell r="N344">
            <v>11856.206520000002</v>
          </cell>
          <cell r="O344">
            <v>11872.411040000001</v>
          </cell>
        </row>
        <row r="345">
          <cell r="D345">
            <v>171073.59296000001</v>
          </cell>
          <cell r="E345">
            <v>170888.02471999996</v>
          </cell>
          <cell r="F345">
            <v>166847.19791999998</v>
          </cell>
          <cell r="G345">
            <v>207426.21871999995</v>
          </cell>
          <cell r="H345">
            <v>205011.19364000001</v>
          </cell>
          <cell r="I345">
            <v>202011.45335999993</v>
          </cell>
          <cell r="J345">
            <v>198609.0324</v>
          </cell>
          <cell r="K345">
            <v>194077.20859999995</v>
          </cell>
          <cell r="L345">
            <v>189546.03563999999</v>
          </cell>
          <cell r="M345">
            <v>184822.99080000006</v>
          </cell>
          <cell r="N345">
            <v>182181.55503999998</v>
          </cell>
          <cell r="O345">
            <v>177131.90244000001</v>
          </cell>
        </row>
        <row r="346">
          <cell r="D346">
            <v>20288.776519999999</v>
          </cell>
          <cell r="E346">
            <v>18842.325440000001</v>
          </cell>
          <cell r="F346">
            <v>19667.384439999998</v>
          </cell>
          <cell r="G346">
            <v>21296.486360000003</v>
          </cell>
          <cell r="H346">
            <v>21311.99956</v>
          </cell>
          <cell r="I346">
            <v>21424.675439999999</v>
          </cell>
          <cell r="J346">
            <v>21388.775079999999</v>
          </cell>
          <cell r="K346">
            <v>21313.418400000006</v>
          </cell>
          <cell r="L346">
            <v>21097.494320000002</v>
          </cell>
          <cell r="M346">
            <v>16593.897719999997</v>
          </cell>
          <cell r="N346">
            <v>20952.514159999995</v>
          </cell>
          <cell r="O346">
            <v>20777.067719999995</v>
          </cell>
        </row>
        <row r="347">
          <cell r="D347">
            <v>60.148800000000008</v>
          </cell>
          <cell r="E347">
            <v>60.145839999999993</v>
          </cell>
          <cell r="F347">
            <v>60.145839999999993</v>
          </cell>
          <cell r="G347">
            <v>60.141679999999994</v>
          </cell>
          <cell r="H347">
            <v>60.144079999999974</v>
          </cell>
          <cell r="I347">
            <v>74.160040000000009</v>
          </cell>
          <cell r="J347">
            <v>48.108880000000013</v>
          </cell>
          <cell r="K347">
            <v>60.13839999999999</v>
          </cell>
          <cell r="L347">
            <v>60.148240000000001</v>
          </cell>
          <cell r="M347">
            <v>60.140160000000009</v>
          </cell>
          <cell r="N347">
            <v>60.146719999999988</v>
          </cell>
          <cell r="O347">
            <v>60.144319999999993</v>
          </cell>
        </row>
        <row r="348">
          <cell r="D348">
            <v>1756.42416</v>
          </cell>
          <cell r="E348">
            <v>1756.438079999999</v>
          </cell>
          <cell r="F348">
            <v>1789.1607200000001</v>
          </cell>
          <cell r="G348">
            <v>1756.4035199999998</v>
          </cell>
          <cell r="H348">
            <v>1756.4704800000004</v>
          </cell>
          <cell r="I348">
            <v>1756.45128</v>
          </cell>
          <cell r="J348">
            <v>1756.4728</v>
          </cell>
          <cell r="K348">
            <v>1756.4158400000001</v>
          </cell>
          <cell r="L348">
            <v>1756.4588799999999</v>
          </cell>
          <cell r="M348">
            <v>1756.4034400000005</v>
          </cell>
          <cell r="N348">
            <v>1756.4587999999997</v>
          </cell>
          <cell r="O348">
            <v>1756.4579999999996</v>
          </cell>
        </row>
        <row r="349">
          <cell r="D349">
            <v>124.99020000000002</v>
          </cell>
          <cell r="E349">
            <v>157.88151999999997</v>
          </cell>
          <cell r="F349">
            <v>157.88151999999999</v>
          </cell>
          <cell r="G349">
            <v>118.416</v>
          </cell>
          <cell r="H349">
            <v>118.40976000000001</v>
          </cell>
          <cell r="I349">
            <v>118.40679999999998</v>
          </cell>
          <cell r="J349">
            <v>118.40992</v>
          </cell>
          <cell r="K349">
            <v>118.40943999999999</v>
          </cell>
          <cell r="L349">
            <v>118.41239999999996</v>
          </cell>
          <cell r="M349">
            <v>118.40832</v>
          </cell>
          <cell r="N349">
            <v>118.40472</v>
          </cell>
          <cell r="O349">
            <v>118.41096000000002</v>
          </cell>
        </row>
        <row r="350">
          <cell r="D350">
            <v>233.23760000000001</v>
          </cell>
          <cell r="E350">
            <v>233.22279999999995</v>
          </cell>
          <cell r="F350">
            <v>233.22280000000001</v>
          </cell>
          <cell r="G350">
            <v>58.41628</v>
          </cell>
          <cell r="H350">
            <v>68.292839999999998</v>
          </cell>
          <cell r="I350">
            <v>68.278080000000003</v>
          </cell>
          <cell r="J350">
            <v>60.685400000000001</v>
          </cell>
          <cell r="K350">
            <v>105.60916</v>
          </cell>
          <cell r="L350">
            <v>233.23480000000001</v>
          </cell>
          <cell r="M350">
            <v>233.19440000000003</v>
          </cell>
          <cell r="N350">
            <v>233.22719999999993</v>
          </cell>
          <cell r="O350">
            <v>233.21520000000001</v>
          </cell>
        </row>
        <row r="351">
          <cell r="D351">
            <v>3919.3783599999997</v>
          </cell>
          <cell r="E351">
            <v>3844.0845600000002</v>
          </cell>
          <cell r="F351">
            <v>3120.79916</v>
          </cell>
          <cell r="G351">
            <v>4471.3944799999999</v>
          </cell>
          <cell r="H351">
            <v>4485.8146800000004</v>
          </cell>
          <cell r="I351">
            <v>4529.5249599999988</v>
          </cell>
          <cell r="J351">
            <v>4529.5678800000005</v>
          </cell>
          <cell r="K351">
            <v>4529.7250799999993</v>
          </cell>
          <cell r="L351">
            <v>4467.3557999999994</v>
          </cell>
          <cell r="M351">
            <v>4221.473039999998</v>
          </cell>
          <cell r="N351">
            <v>4148.0094799999997</v>
          </cell>
          <cell r="O351">
            <v>3972.9208799999997</v>
          </cell>
        </row>
        <row r="352">
          <cell r="D352">
            <v>338.97543999999999</v>
          </cell>
          <cell r="E352">
            <v>338.96552000000003</v>
          </cell>
          <cell r="F352">
            <v>338.96552000000003</v>
          </cell>
          <cell r="G352">
            <v>311.20056000000005</v>
          </cell>
          <cell r="H352">
            <v>311.20035999999999</v>
          </cell>
          <cell r="I352">
            <v>311.19551999999999</v>
          </cell>
          <cell r="J352">
            <v>311.18428</v>
          </cell>
          <cell r="K352">
            <v>311.17984000000007</v>
          </cell>
          <cell r="L352">
            <v>311.18736000000001</v>
          </cell>
          <cell r="M352">
            <v>321.38924000000003</v>
          </cell>
          <cell r="N352">
            <v>323.62976000000003</v>
          </cell>
          <cell r="O352">
            <v>338.96168000000011</v>
          </cell>
        </row>
        <row r="353">
          <cell r="D353">
            <v>79089.333080000011</v>
          </cell>
          <cell r="E353">
            <v>83559.48232000001</v>
          </cell>
          <cell r="F353">
            <v>87408.5</v>
          </cell>
          <cell r="G353">
            <v>44333.597400000006</v>
          </cell>
          <cell r="H353">
            <v>47803.60484</v>
          </cell>
          <cell r="I353">
            <v>51161.596759999993</v>
          </cell>
          <cell r="J353">
            <v>53404.637800000011</v>
          </cell>
          <cell r="K353">
            <v>56990.157279999999</v>
          </cell>
          <cell r="L353">
            <v>60667.854879999984</v>
          </cell>
          <cell r="M353">
            <v>64891.824199999988</v>
          </cell>
          <cell r="N353">
            <v>68421.568200000009</v>
          </cell>
          <cell r="O353">
            <v>74025.155559999999</v>
          </cell>
        </row>
        <row r="354">
          <cell r="D354">
            <v>0</v>
          </cell>
          <cell r="E354">
            <v>8.8913200000000003</v>
          </cell>
          <cell r="F354">
            <v>18.3904</v>
          </cell>
          <cell r="G354">
            <v>0</v>
          </cell>
          <cell r="H354">
            <v>0</v>
          </cell>
          <cell r="I354">
            <v>0</v>
          </cell>
          <cell r="J354">
            <v>0</v>
          </cell>
          <cell r="K354">
            <v>0</v>
          </cell>
          <cell r="L354">
            <v>0</v>
          </cell>
          <cell r="M354">
            <v>0</v>
          </cell>
          <cell r="N354">
            <v>0</v>
          </cell>
          <cell r="O354">
            <v>0</v>
          </cell>
        </row>
        <row r="355">
          <cell r="D355">
            <v>11.619199999999999</v>
          </cell>
          <cell r="E355">
            <v>19.37276</v>
          </cell>
          <cell r="F355">
            <v>40.294319999999999</v>
          </cell>
          <cell r="G355">
            <v>0</v>
          </cell>
          <cell r="H355">
            <v>0</v>
          </cell>
          <cell r="I355">
            <v>0</v>
          </cell>
          <cell r="J355">
            <v>5.8086400000000005</v>
          </cell>
          <cell r="K355">
            <v>11.620560000000001</v>
          </cell>
          <cell r="L355">
            <v>11.61772</v>
          </cell>
          <cell r="M355">
            <v>11.6204</v>
          </cell>
          <cell r="N355">
            <v>11.619800000000001</v>
          </cell>
          <cell r="O355">
            <v>11.616960000000001</v>
          </cell>
        </row>
        <row r="356">
          <cell r="D356">
            <v>0</v>
          </cell>
          <cell r="E356">
            <v>0</v>
          </cell>
          <cell r="F356">
            <v>25.116159999999997</v>
          </cell>
          <cell r="G356">
            <v>0</v>
          </cell>
          <cell r="H356">
            <v>0</v>
          </cell>
          <cell r="I356">
            <v>0</v>
          </cell>
          <cell r="J356">
            <v>0</v>
          </cell>
          <cell r="K356">
            <v>0</v>
          </cell>
          <cell r="L356">
            <v>0</v>
          </cell>
          <cell r="M356">
            <v>0</v>
          </cell>
          <cell r="N356">
            <v>0</v>
          </cell>
          <cell r="O356">
            <v>0</v>
          </cell>
        </row>
        <row r="357">
          <cell r="D357">
            <v>133.33627999999999</v>
          </cell>
          <cell r="E357">
            <v>169.52343999999999</v>
          </cell>
          <cell r="F357">
            <v>197.26924</v>
          </cell>
          <cell r="G357">
            <v>57.15936</v>
          </cell>
          <cell r="H357">
            <v>89.544119999999978</v>
          </cell>
          <cell r="I357">
            <v>114.32231999999999</v>
          </cell>
          <cell r="J357">
            <v>114.28559999999996</v>
          </cell>
          <cell r="K357">
            <v>114.29544000000001</v>
          </cell>
          <cell r="L357">
            <v>114.30528000000001</v>
          </cell>
          <cell r="M357">
            <v>131.43315999999999</v>
          </cell>
          <cell r="N357">
            <v>133.37911999999997</v>
          </cell>
          <cell r="O357">
            <v>133.33628000000002</v>
          </cell>
        </row>
        <row r="358">
          <cell r="D358">
            <v>2386.2101200000006</v>
          </cell>
          <cell r="E358">
            <v>3339.356240000001</v>
          </cell>
          <cell r="F358">
            <v>4701.7483999999995</v>
          </cell>
          <cell r="G358">
            <v>155.4068</v>
          </cell>
          <cell r="H358">
            <v>420.11279999999999</v>
          </cell>
          <cell r="I358">
            <v>564.95047999999997</v>
          </cell>
          <cell r="J358">
            <v>691.1712</v>
          </cell>
          <cell r="K358">
            <v>779.43859999999995</v>
          </cell>
          <cell r="L358">
            <v>930.06992000000025</v>
          </cell>
          <cell r="M358">
            <v>1135.3055200000001</v>
          </cell>
          <cell r="N358">
            <v>1287.7747200000001</v>
          </cell>
          <cell r="O358">
            <v>1818.7706000000003</v>
          </cell>
        </row>
        <row r="359">
          <cell r="D359">
            <v>1768.3258800000001</v>
          </cell>
          <cell r="E359">
            <v>1952.393</v>
          </cell>
          <cell r="F359">
            <v>2302.4671600000001</v>
          </cell>
          <cell r="G359">
            <v>0</v>
          </cell>
          <cell r="H359">
            <v>0</v>
          </cell>
          <cell r="I359">
            <v>2.0232799999999997</v>
          </cell>
          <cell r="J359">
            <v>71.953599999999994</v>
          </cell>
          <cell r="K359">
            <v>385.12040000000007</v>
          </cell>
          <cell r="L359">
            <v>992.0975599999997</v>
          </cell>
          <cell r="M359">
            <v>1244.4537199999997</v>
          </cell>
          <cell r="N359">
            <v>1360.9633200000001</v>
          </cell>
          <cell r="O359">
            <v>1562.62256</v>
          </cell>
        </row>
        <row r="360">
          <cell r="D360">
            <v>0</v>
          </cell>
          <cell r="E360">
            <v>0</v>
          </cell>
          <cell r="F360">
            <v>0</v>
          </cell>
          <cell r="G360">
            <v>0</v>
          </cell>
          <cell r="H360">
            <v>0</v>
          </cell>
          <cell r="I360">
            <v>0</v>
          </cell>
          <cell r="J360">
            <v>0</v>
          </cell>
          <cell r="K360">
            <v>0</v>
          </cell>
          <cell r="L360">
            <v>0</v>
          </cell>
          <cell r="M360">
            <v>0</v>
          </cell>
          <cell r="N360">
            <v>0</v>
          </cell>
          <cell r="O360">
            <v>0</v>
          </cell>
        </row>
        <row r="361">
          <cell r="D361">
            <v>0</v>
          </cell>
          <cell r="E361">
            <v>0</v>
          </cell>
          <cell r="F361">
            <v>0</v>
          </cell>
          <cell r="G361">
            <v>-67.62</v>
          </cell>
          <cell r="H361">
            <v>0</v>
          </cell>
          <cell r="I361">
            <v>0</v>
          </cell>
          <cell r="J361">
            <v>0</v>
          </cell>
          <cell r="K361">
            <v>0</v>
          </cell>
          <cell r="L361">
            <v>0</v>
          </cell>
          <cell r="M361">
            <v>0</v>
          </cell>
          <cell r="N361">
            <v>0</v>
          </cell>
          <cell r="O361">
            <v>0</v>
          </cell>
        </row>
        <row r="362">
          <cell r="D362">
            <v>11820.307240000006</v>
          </cell>
          <cell r="E362">
            <v>11147.171040000001</v>
          </cell>
          <cell r="F362">
            <v>11157.96544</v>
          </cell>
          <cell r="G362">
            <v>11645.025440000001</v>
          </cell>
          <cell r="H362">
            <v>12848.728399999998</v>
          </cell>
          <cell r="I362">
            <v>11993.20336</v>
          </cell>
          <cell r="J362">
            <v>12140.203639999998</v>
          </cell>
          <cell r="K362">
            <v>11468.797080000004</v>
          </cell>
          <cell r="L362">
            <v>11892.980759999997</v>
          </cell>
          <cell r="M362">
            <v>12165.049800000004</v>
          </cell>
          <cell r="N362">
            <v>11702.276000000002</v>
          </cell>
          <cell r="O362">
            <v>11979.82848</v>
          </cell>
        </row>
        <row r="363">
          <cell r="D363">
            <v>1929380.2492399998</v>
          </cell>
          <cell r="E363">
            <v>1689157.9824800002</v>
          </cell>
          <cell r="F363">
            <v>1536973.71924</v>
          </cell>
          <cell r="G363">
            <v>1485354.1856800003</v>
          </cell>
          <cell r="H363">
            <v>1394678.2298799998</v>
          </cell>
          <cell r="I363">
            <v>1480406.1451600001</v>
          </cell>
          <cell r="J363">
            <v>1602229.8172400005</v>
          </cell>
          <cell r="K363">
            <v>1601857.2945200007</v>
          </cell>
          <cell r="L363">
            <v>1542884.4119599997</v>
          </cell>
          <cell r="M363">
            <v>1401216.5625999994</v>
          </cell>
          <cell r="N363">
            <v>1399625.9076400001</v>
          </cell>
          <cell r="O363">
            <v>1708002.5777600002</v>
          </cell>
        </row>
        <row r="364">
          <cell r="D364">
            <v>49.296839999999989</v>
          </cell>
          <cell r="E364">
            <v>48.719680000000004</v>
          </cell>
          <cell r="F364">
            <v>47.145959999999995</v>
          </cell>
          <cell r="G364">
            <v>46.652680000000004</v>
          </cell>
          <cell r="H364">
            <v>46.401040000000016</v>
          </cell>
          <cell r="I364">
            <v>48.561920000000001</v>
          </cell>
          <cell r="J364">
            <v>45.991640000000011</v>
          </cell>
          <cell r="K364">
            <v>46.978200000000001</v>
          </cell>
          <cell r="L364">
            <v>47.397599999999997</v>
          </cell>
          <cell r="M364">
            <v>49.548479999999998</v>
          </cell>
          <cell r="N364">
            <v>47.313720000000011</v>
          </cell>
          <cell r="O364">
            <v>49.967879999999987</v>
          </cell>
        </row>
        <row r="365">
          <cell r="D365">
            <v>41792.277279999995</v>
          </cell>
          <cell r="E365">
            <v>27312.44507999999</v>
          </cell>
          <cell r="F365">
            <v>27152.938880000002</v>
          </cell>
          <cell r="G365">
            <v>27650.250639999998</v>
          </cell>
          <cell r="H365">
            <v>27650.250640000006</v>
          </cell>
          <cell r="I365">
            <v>27650.250639999998</v>
          </cell>
          <cell r="J365">
            <v>27645.046200000004</v>
          </cell>
          <cell r="K365">
            <v>27609.202320000004</v>
          </cell>
          <cell r="L365">
            <v>27609.202319999997</v>
          </cell>
          <cell r="M365">
            <v>27570.923640000001</v>
          </cell>
          <cell r="N365">
            <v>27309.550319999995</v>
          </cell>
          <cell r="O365">
            <v>30422.985840000001</v>
          </cell>
        </row>
        <row r="366">
          <cell r="D366">
            <v>12876.218240000002</v>
          </cell>
          <cell r="E366">
            <v>11908.410520000001</v>
          </cell>
          <cell r="F366">
            <v>13745.707</v>
          </cell>
          <cell r="G366">
            <v>15925.910040000002</v>
          </cell>
          <cell r="H366">
            <v>12738.399240000001</v>
          </cell>
          <cell r="I366">
            <v>9944.0856399999993</v>
          </cell>
          <cell r="J366">
            <v>8760.8857199999984</v>
          </cell>
          <cell r="K366">
            <v>8966.5076799999988</v>
          </cell>
          <cell r="L366">
            <v>9797.0472400000017</v>
          </cell>
          <cell r="M366">
            <v>11248.815359999999</v>
          </cell>
          <cell r="N366">
            <v>11467.723599999999</v>
          </cell>
          <cell r="O366">
            <v>12503.279240000002</v>
          </cell>
        </row>
        <row r="367">
          <cell r="D367">
            <v>4322551.2359599993</v>
          </cell>
          <cell r="E367">
            <v>3785143.5066799996</v>
          </cell>
          <cell r="F367">
            <v>3421788.0690800003</v>
          </cell>
          <cell r="G367">
            <v>3408459.9095199998</v>
          </cell>
          <cell r="H367">
            <v>3277796.3935200004</v>
          </cell>
          <cell r="I367">
            <v>3601129.3058799994</v>
          </cell>
          <cell r="J367">
            <v>3973207.8879600009</v>
          </cell>
          <cell r="K367">
            <v>3997851.7188399993</v>
          </cell>
          <cell r="L367">
            <v>3813444.2777200006</v>
          </cell>
          <cell r="M367">
            <v>3320257.6605999991</v>
          </cell>
          <cell r="N367">
            <v>3171341.9625599999</v>
          </cell>
          <cell r="O367">
            <v>3885711.0170799987</v>
          </cell>
        </row>
        <row r="368">
          <cell r="D368">
            <v>33326.229999999996</v>
          </cell>
          <cell r="E368">
            <v>29813.2552</v>
          </cell>
          <cell r="F368">
            <v>26602.565999999995</v>
          </cell>
          <cell r="G368">
            <v>28149.434799999995</v>
          </cell>
          <cell r="H368">
            <v>27135.956399999999</v>
          </cell>
          <cell r="I368">
            <v>25619.7588</v>
          </cell>
          <cell r="J368">
            <v>26888.000999999989</v>
          </cell>
          <cell r="K368">
            <v>26357.483000000004</v>
          </cell>
          <cell r="L368">
            <v>25711.838599999999</v>
          </cell>
          <cell r="M368">
            <v>24866.970999999998</v>
          </cell>
          <cell r="N368">
            <v>26225.43399999999</v>
          </cell>
          <cell r="O368">
            <v>30334.724999999991</v>
          </cell>
        </row>
        <row r="369">
          <cell r="D369">
            <v>2309.1447999999996</v>
          </cell>
          <cell r="E369">
            <v>2091.1687999999999</v>
          </cell>
          <cell r="F369">
            <v>1529.8660000000002</v>
          </cell>
          <cell r="G369">
            <v>1640.7240000000004</v>
          </cell>
          <cell r="H369">
            <v>1358.6995999999999</v>
          </cell>
          <cell r="I369">
            <v>1320.7063999999996</v>
          </cell>
          <cell r="J369">
            <v>1456.4335999999998</v>
          </cell>
          <cell r="K369">
            <v>1468.5744</v>
          </cell>
          <cell r="L369">
            <v>1405.712</v>
          </cell>
          <cell r="M369">
            <v>1498.9264000000003</v>
          </cell>
          <cell r="N369">
            <v>1357.9191999999996</v>
          </cell>
          <cell r="O369">
            <v>1834.0236</v>
          </cell>
        </row>
        <row r="370">
          <cell r="D370">
            <v>43034.093399999998</v>
          </cell>
          <cell r="E370">
            <v>51603.96744</v>
          </cell>
          <cell r="F370">
            <v>28907.926160000006</v>
          </cell>
          <cell r="G370">
            <v>40862.058199999992</v>
          </cell>
          <cell r="H370">
            <v>39317.660400000001</v>
          </cell>
          <cell r="I370">
            <v>37158.806200000014</v>
          </cell>
          <cell r="J370">
            <v>27776.947</v>
          </cell>
          <cell r="K370">
            <v>27176.414199999996</v>
          </cell>
          <cell r="L370">
            <v>25931.184199999989</v>
          </cell>
          <cell r="M370">
            <v>31823.132480000007</v>
          </cell>
          <cell r="N370">
            <v>37996.006119999998</v>
          </cell>
          <cell r="O370">
            <v>49256.8802</v>
          </cell>
        </row>
        <row r="371">
          <cell r="D371">
            <v>11154.604960000001</v>
          </cell>
          <cell r="E371">
            <v>8064.3309599999975</v>
          </cell>
          <cell r="F371">
            <v>5866.6416799999997</v>
          </cell>
          <cell r="G371">
            <v>6373.0203199999996</v>
          </cell>
          <cell r="H371">
            <v>4264.7674399999987</v>
          </cell>
          <cell r="I371">
            <v>5311.8437199999998</v>
          </cell>
          <cell r="J371">
            <v>6441.7847200000006</v>
          </cell>
          <cell r="K371">
            <v>6580.8669199999986</v>
          </cell>
          <cell r="L371">
            <v>6463.6896399999987</v>
          </cell>
          <cell r="M371">
            <v>3484.5673600000009</v>
          </cell>
          <cell r="N371">
            <v>5148.9564</v>
          </cell>
          <cell r="O371">
            <v>8829.5959999999995</v>
          </cell>
        </row>
        <row r="372">
          <cell r="D372">
            <v>7806.7781599999998</v>
          </cell>
          <cell r="E372">
            <v>6773.2522399999998</v>
          </cell>
          <cell r="F372">
            <v>6829.5256399999998</v>
          </cell>
          <cell r="G372">
            <v>7487.4988799999992</v>
          </cell>
          <cell r="H372">
            <v>6820.565239999999</v>
          </cell>
          <cell r="I372">
            <v>7311.8501599999981</v>
          </cell>
          <cell r="J372">
            <v>7349.4663999999993</v>
          </cell>
          <cell r="K372">
            <v>6456.295439999999</v>
          </cell>
          <cell r="L372">
            <v>7185.0742799999971</v>
          </cell>
          <cell r="M372">
            <v>5971.6962000000021</v>
          </cell>
          <cell r="N372">
            <v>6142.9636799999971</v>
          </cell>
          <cell r="O372">
            <v>7512.5061600000008</v>
          </cell>
        </row>
        <row r="373">
          <cell r="D373">
            <v>83916.492159999994</v>
          </cell>
          <cell r="E373">
            <v>73505.494640000004</v>
          </cell>
          <cell r="F373">
            <v>74219.408159999992</v>
          </cell>
          <cell r="G373">
            <v>77242.505240000013</v>
          </cell>
          <cell r="H373">
            <v>72803.737959999999</v>
          </cell>
          <cell r="I373">
            <v>86684.768999999971</v>
          </cell>
          <cell r="J373">
            <v>87410.410280000011</v>
          </cell>
          <cell r="K373">
            <v>86739.476560000025</v>
          </cell>
          <cell r="L373">
            <v>84434.294720000005</v>
          </cell>
          <cell r="M373">
            <v>70982.077080000017</v>
          </cell>
          <cell r="N373">
            <v>68341.069960000008</v>
          </cell>
          <cell r="O373">
            <v>81573.778120000032</v>
          </cell>
        </row>
        <row r="374">
          <cell r="D374">
            <v>78405.289399999994</v>
          </cell>
          <cell r="E374">
            <v>61797.415840000001</v>
          </cell>
          <cell r="F374">
            <v>55654.349800000011</v>
          </cell>
          <cell r="G374">
            <v>55718.106320000014</v>
          </cell>
          <cell r="H374">
            <v>54846.887239999989</v>
          </cell>
          <cell r="I374">
            <v>62449.899279999998</v>
          </cell>
          <cell r="J374">
            <v>66526.506160000004</v>
          </cell>
          <cell r="K374">
            <v>62418.030879999991</v>
          </cell>
          <cell r="L374">
            <v>65817.83124</v>
          </cell>
          <cell r="M374">
            <v>56976.716280000022</v>
          </cell>
          <cell r="N374">
            <v>57148.299239999978</v>
          </cell>
          <cell r="O374">
            <v>69778.855800000005</v>
          </cell>
        </row>
        <row r="375">
          <cell r="D375">
            <v>3338.2359999999999</v>
          </cell>
          <cell r="E375">
            <v>1657.1899999999998</v>
          </cell>
          <cell r="F375">
            <v>2885.6480000000001</v>
          </cell>
          <cell r="G375">
            <v>5200.8900000000003</v>
          </cell>
          <cell r="H375">
            <v>4350.9800000000005</v>
          </cell>
          <cell r="I375">
            <v>6079.4</v>
          </cell>
          <cell r="J375">
            <v>1745.5299999999997</v>
          </cell>
          <cell r="K375">
            <v>3101</v>
          </cell>
          <cell r="L375">
            <v>4381.5659999999998</v>
          </cell>
          <cell r="M375">
            <v>1901.864</v>
          </cell>
          <cell r="N375">
            <v>3234.6099999999983</v>
          </cell>
          <cell r="O375">
            <v>4342.9419999999991</v>
          </cell>
        </row>
        <row r="376">
          <cell r="D376">
            <v>2198057.9875599998</v>
          </cell>
          <cell r="E376">
            <v>2021999.6329199993</v>
          </cell>
          <cell r="F376">
            <v>1915577.6947600001</v>
          </cell>
          <cell r="G376">
            <v>1912322.8259199997</v>
          </cell>
          <cell r="H376">
            <v>1928155.2930399999</v>
          </cell>
          <cell r="I376">
            <v>2046811.6887200004</v>
          </cell>
          <cell r="J376">
            <v>2160002.8920399998</v>
          </cell>
          <cell r="K376">
            <v>2139345.9268399999</v>
          </cell>
          <cell r="L376">
            <v>2085603.1180400001</v>
          </cell>
          <cell r="M376">
            <v>1950634.88112</v>
          </cell>
          <cell r="N376">
            <v>1882829.5292799999</v>
          </cell>
          <cell r="O376">
            <v>2107549.3301199996</v>
          </cell>
        </row>
        <row r="377">
          <cell r="D377">
            <v>58755.011200000008</v>
          </cell>
          <cell r="E377">
            <v>45042.3652</v>
          </cell>
          <cell r="F377">
            <v>39836.125599999999</v>
          </cell>
          <cell r="G377">
            <v>39558.371599999999</v>
          </cell>
          <cell r="H377">
            <v>38549.691999999995</v>
          </cell>
          <cell r="I377">
            <v>46999.483200000002</v>
          </cell>
          <cell r="J377">
            <v>54133.934000000008</v>
          </cell>
          <cell r="K377">
            <v>53647.279999999984</v>
          </cell>
          <cell r="L377">
            <v>48862.932399999991</v>
          </cell>
          <cell r="M377">
            <v>42173.543599999997</v>
          </cell>
          <cell r="N377">
            <v>38841.589200000002</v>
          </cell>
          <cell r="O377">
            <v>48487.507200000007</v>
          </cell>
        </row>
        <row r="378">
          <cell r="D378">
            <v>648094.74300000002</v>
          </cell>
          <cell r="E378">
            <v>605492.97476000036</v>
          </cell>
          <cell r="F378">
            <v>607897.68712000013</v>
          </cell>
          <cell r="G378">
            <v>505793.79784000001</v>
          </cell>
          <cell r="H378">
            <v>524613.1192800001</v>
          </cell>
          <cell r="I378">
            <v>512367.11924000003</v>
          </cell>
          <cell r="J378">
            <v>529630.56727999996</v>
          </cell>
          <cell r="K378">
            <v>561020.38887999998</v>
          </cell>
          <cell r="L378">
            <v>541983.63572000014</v>
          </cell>
          <cell r="M378">
            <v>535373.14579999994</v>
          </cell>
          <cell r="N378">
            <v>532533.17775999999</v>
          </cell>
          <cell r="O378">
            <v>587009.67156000005</v>
          </cell>
        </row>
        <row r="379">
          <cell r="D379">
            <v>2985.9471999999996</v>
          </cell>
          <cell r="E379">
            <v>2977.4087999999997</v>
          </cell>
          <cell r="F379">
            <v>2943.2552000000001</v>
          </cell>
          <cell r="G379">
            <v>3102.7220000000002</v>
          </cell>
          <cell r="H379">
            <v>3591.8344000000006</v>
          </cell>
          <cell r="I379">
            <v>5360.8183999999992</v>
          </cell>
          <cell r="J379">
            <v>6073.4059999999999</v>
          </cell>
          <cell r="K379">
            <v>5679.1035999999986</v>
          </cell>
          <cell r="L379">
            <v>5209.4415999999983</v>
          </cell>
          <cell r="M379">
            <v>4114.2819999999992</v>
          </cell>
          <cell r="N379">
            <v>3028.6492000000012</v>
          </cell>
          <cell r="O379">
            <v>3515.3779999999992</v>
          </cell>
        </row>
        <row r="380">
          <cell r="D380">
            <v>44090.698240000012</v>
          </cell>
          <cell r="E380">
            <v>44900.253240000005</v>
          </cell>
          <cell r="F380">
            <v>44737.865720000002</v>
          </cell>
          <cell r="G380">
            <v>49337.590680000001</v>
          </cell>
          <cell r="H380">
            <v>57252.86559999999</v>
          </cell>
          <cell r="I380">
            <v>86308.880359999981</v>
          </cell>
          <cell r="J380">
            <v>128695.37207999999</v>
          </cell>
          <cell r="K380">
            <v>-32603.915520000039</v>
          </cell>
          <cell r="L380">
            <v>46714.466480000003</v>
          </cell>
          <cell r="M380">
            <v>41065.630559999983</v>
          </cell>
          <cell r="N380">
            <v>40348.36664</v>
          </cell>
          <cell r="O380">
            <v>41693.448759999999</v>
          </cell>
        </row>
        <row r="381">
          <cell r="D381">
            <v>15886.933039999996</v>
          </cell>
          <cell r="E381">
            <v>6983.7156800000002</v>
          </cell>
          <cell r="F381">
            <v>6480.5752800000009</v>
          </cell>
          <cell r="G381">
            <v>6521.5335200000009</v>
          </cell>
          <cell r="H381">
            <v>9684.40344</v>
          </cell>
          <cell r="I381">
            <v>8384.5466400000005</v>
          </cell>
          <cell r="J381">
            <v>11755.85024</v>
          </cell>
          <cell r="K381">
            <v>12131.861919999999</v>
          </cell>
          <cell r="L381">
            <v>13383.268320000005</v>
          </cell>
          <cell r="M381">
            <v>16131.735199999999</v>
          </cell>
          <cell r="N381">
            <v>18239.956799999993</v>
          </cell>
          <cell r="O381">
            <v>21421.621280000007</v>
          </cell>
        </row>
        <row r="382">
          <cell r="D382">
            <v>38710.024319999982</v>
          </cell>
          <cell r="E382">
            <v>36753.958480000001</v>
          </cell>
          <cell r="F382">
            <v>30483.275360000007</v>
          </cell>
          <cell r="G382">
            <v>19097.897919999999</v>
          </cell>
          <cell r="H382">
            <v>36892.708560000006</v>
          </cell>
          <cell r="I382">
            <v>27876.424639999997</v>
          </cell>
          <cell r="J382">
            <v>27966.389520000001</v>
          </cell>
          <cell r="K382">
            <v>27304.846320000004</v>
          </cell>
          <cell r="L382">
            <v>29344.55328</v>
          </cell>
          <cell r="M382">
            <v>27827.678480000002</v>
          </cell>
          <cell r="N382">
            <v>26802.633999999998</v>
          </cell>
          <cell r="O382">
            <v>29926.34936</v>
          </cell>
        </row>
        <row r="383">
          <cell r="D383">
            <v>11297.986560000003</v>
          </cell>
          <cell r="E383">
            <v>6716.4446000000007</v>
          </cell>
          <cell r="F383">
            <v>-3893.3835599999993</v>
          </cell>
          <cell r="G383">
            <v>12288.408920000009</v>
          </cell>
          <cell r="H383">
            <v>17576.919160000001</v>
          </cell>
          <cell r="I383">
            <v>16056.486919999999</v>
          </cell>
          <cell r="J383">
            <v>11102.115840000006</v>
          </cell>
          <cell r="K383">
            <v>24935.78788</v>
          </cell>
          <cell r="L383">
            <v>27936.62328</v>
          </cell>
          <cell r="M383">
            <v>29144.106479999999</v>
          </cell>
          <cell r="N383">
            <v>3479.7479200000089</v>
          </cell>
          <cell r="O383">
            <v>10696.954320000001</v>
          </cell>
        </row>
        <row r="384">
          <cell r="D384">
            <v>745328.17935999995</v>
          </cell>
          <cell r="E384">
            <v>679572.26020000002</v>
          </cell>
          <cell r="F384">
            <v>667435.15816000011</v>
          </cell>
          <cell r="G384">
            <v>655021.66456000006</v>
          </cell>
          <cell r="H384">
            <v>656621.3308</v>
          </cell>
          <cell r="I384">
            <v>666874.06432</v>
          </cell>
          <cell r="J384">
            <v>619378.70852000022</v>
          </cell>
          <cell r="K384">
            <v>648168.47724000015</v>
          </cell>
          <cell r="L384">
            <v>733024.17304000002</v>
          </cell>
          <cell r="M384">
            <v>660969.79631999985</v>
          </cell>
          <cell r="N384">
            <v>609249.17200000025</v>
          </cell>
          <cell r="O384">
            <v>707647.11488000001</v>
          </cell>
        </row>
        <row r="385">
          <cell r="D385">
            <v>15367.399999999998</v>
          </cell>
          <cell r="E385">
            <v>14301.446000000004</v>
          </cell>
          <cell r="F385">
            <v>10827.994000000001</v>
          </cell>
          <cell r="G385">
            <v>10568.619999999995</v>
          </cell>
          <cell r="H385">
            <v>9969.6060000000034</v>
          </cell>
          <cell r="I385">
            <v>9099.6059999999961</v>
          </cell>
          <cell r="J385">
            <v>9491.238000000003</v>
          </cell>
          <cell r="K385">
            <v>9407.025999999998</v>
          </cell>
          <cell r="L385">
            <v>11545.753999999997</v>
          </cell>
          <cell r="M385">
            <v>10102.165999999997</v>
          </cell>
          <cell r="N385">
            <v>9803.2859999999982</v>
          </cell>
          <cell r="O385">
            <v>12194.438000000002</v>
          </cell>
        </row>
        <row r="386">
          <cell r="D386">
            <v>167276.84288000001</v>
          </cell>
          <cell r="E386">
            <v>172523.76759999999</v>
          </cell>
          <cell r="F386">
            <v>180568.64863999994</v>
          </cell>
          <cell r="G386">
            <v>199481.49736000001</v>
          </cell>
          <cell r="H386">
            <v>224153.28263999996</v>
          </cell>
          <cell r="I386">
            <v>208115.88763999997</v>
          </cell>
          <cell r="J386">
            <v>200514.47291999997</v>
          </cell>
          <cell r="K386">
            <v>227330.41543999998</v>
          </cell>
          <cell r="L386">
            <v>217406.49888</v>
          </cell>
          <cell r="M386">
            <v>247577.07672000001</v>
          </cell>
          <cell r="N386">
            <v>178313.84840000005</v>
          </cell>
          <cell r="O386">
            <v>224852.74588000003</v>
          </cell>
        </row>
        <row r="387">
          <cell r="D387">
            <v>302308.39999999997</v>
          </cell>
          <cell r="E387">
            <v>-262398.04000000004</v>
          </cell>
          <cell r="F387">
            <v>801229.85388000007</v>
          </cell>
          <cell r="G387">
            <v>262828.88</v>
          </cell>
          <cell r="H387">
            <v>100892.64000000001</v>
          </cell>
          <cell r="I387">
            <v>482404.95999999996</v>
          </cell>
          <cell r="J387">
            <v>301699.27999999997</v>
          </cell>
          <cell r="K387">
            <v>-79963.280000000028</v>
          </cell>
          <cell r="L387">
            <v>653514.96</v>
          </cell>
          <cell r="M387">
            <v>295608.08</v>
          </cell>
          <cell r="N387">
            <v>248705.84</v>
          </cell>
          <cell r="O387">
            <v>301090.15999999997</v>
          </cell>
        </row>
        <row r="388">
          <cell r="D388">
            <v>73827.78</v>
          </cell>
          <cell r="E388">
            <v>76732.5</v>
          </cell>
          <cell r="F388">
            <v>78276.84</v>
          </cell>
          <cell r="G388">
            <v>69775.620000000024</v>
          </cell>
          <cell r="H388">
            <v>67952.819999999963</v>
          </cell>
          <cell r="I388">
            <v>72856.320000000007</v>
          </cell>
          <cell r="J388">
            <v>66136.319999999978</v>
          </cell>
          <cell r="K388">
            <v>75638.610000000015</v>
          </cell>
          <cell r="L388">
            <v>70801.260000000009</v>
          </cell>
          <cell r="M388">
            <v>71330.670000000013</v>
          </cell>
          <cell r="N388">
            <v>73591.739999999991</v>
          </cell>
          <cell r="O388">
            <v>75469.350000000035</v>
          </cell>
        </row>
        <row r="389">
          <cell r="D389">
            <v>200934.91999999998</v>
          </cell>
          <cell r="E389">
            <v>201720.2</v>
          </cell>
          <cell r="F389">
            <v>205828.94000000003</v>
          </cell>
          <cell r="G389">
            <v>225423.51191999993</v>
          </cell>
          <cell r="H389">
            <v>192464.66000000003</v>
          </cell>
          <cell r="I389">
            <v>113530.20000000001</v>
          </cell>
          <cell r="J389">
            <v>229732.66400000005</v>
          </cell>
          <cell r="K389">
            <v>216866.77600000007</v>
          </cell>
          <cell r="L389">
            <v>187043.96000000002</v>
          </cell>
          <cell r="M389">
            <v>195576.08000000002</v>
          </cell>
          <cell r="N389">
            <v>197471.24000000011</v>
          </cell>
          <cell r="O389">
            <v>200911.15999999997</v>
          </cell>
        </row>
        <row r="390">
          <cell r="D390">
            <v>89242.924399999989</v>
          </cell>
          <cell r="E390">
            <v>80115.117599999998</v>
          </cell>
          <cell r="F390">
            <v>79291.438000000009</v>
          </cell>
          <cell r="G390">
            <v>75779.859999999986</v>
          </cell>
          <cell r="H390">
            <v>77014.119599999991</v>
          </cell>
          <cell r="I390">
            <v>79578.530800000037</v>
          </cell>
          <cell r="J390">
            <v>77473.703200000033</v>
          </cell>
          <cell r="K390">
            <v>78473.958799999993</v>
          </cell>
          <cell r="L390">
            <v>82623.593599999993</v>
          </cell>
          <cell r="M390">
            <v>77211.395199999984</v>
          </cell>
          <cell r="N390">
            <v>76522.557999999975</v>
          </cell>
          <cell r="O390">
            <v>78466.338000000018</v>
          </cell>
        </row>
        <row r="391">
          <cell r="D391">
            <v>1353536.4265600005</v>
          </cell>
          <cell r="E391">
            <v>1437124.1750399997</v>
          </cell>
          <cell r="F391">
            <v>1379174.7348800004</v>
          </cell>
          <cell r="G391">
            <v>1324826.1397599997</v>
          </cell>
          <cell r="H391">
            <v>1365109.3797199994</v>
          </cell>
          <cell r="I391">
            <v>1355643.2155999998</v>
          </cell>
          <cell r="J391">
            <v>1372257.6336400006</v>
          </cell>
          <cell r="K391">
            <v>1382157.7748000002</v>
          </cell>
          <cell r="L391">
            <v>1354667.2242399997</v>
          </cell>
          <cell r="M391">
            <v>1316238.6014399999</v>
          </cell>
          <cell r="N391">
            <v>1324852.0870399997</v>
          </cell>
          <cell r="O391">
            <v>1296132.3999999997</v>
          </cell>
        </row>
        <row r="392">
          <cell r="D392">
            <v>-465898.08484000014</v>
          </cell>
          <cell r="E392">
            <v>856269.50152000017</v>
          </cell>
          <cell r="F392">
            <v>1110884.4469600003</v>
          </cell>
          <cell r="G392">
            <v>763197.20816000004</v>
          </cell>
          <cell r="H392">
            <v>933460.50695999991</v>
          </cell>
          <cell r="I392">
            <v>1193759.0934800005</v>
          </cell>
          <cell r="J392">
            <v>794556.12887999928</v>
          </cell>
          <cell r="K392">
            <v>1060190.5391199999</v>
          </cell>
          <cell r="L392">
            <v>882860.92399999988</v>
          </cell>
          <cell r="M392">
            <v>1054921.1255199995</v>
          </cell>
          <cell r="N392">
            <v>869694.30008000042</v>
          </cell>
          <cell r="O392">
            <v>2600226.7498400002</v>
          </cell>
        </row>
        <row r="393">
          <cell r="D393">
            <v>48022.62000000001</v>
          </cell>
          <cell r="E393">
            <v>46338.01999999999</v>
          </cell>
          <cell r="F393">
            <v>46424.959999999992</v>
          </cell>
          <cell r="G393">
            <v>1648.4520400000038</v>
          </cell>
          <cell r="H393">
            <v>45390.84</v>
          </cell>
          <cell r="I393">
            <v>72193.22</v>
          </cell>
          <cell r="J393">
            <v>65683.359999999971</v>
          </cell>
          <cell r="K393">
            <v>70520.439999999988</v>
          </cell>
          <cell r="L393">
            <v>80944.160000000003</v>
          </cell>
          <cell r="M393">
            <v>75234.359999999986</v>
          </cell>
          <cell r="N393">
            <v>41429.520000000004</v>
          </cell>
          <cell r="O393">
            <v>18733.339999999997</v>
          </cell>
        </row>
        <row r="394">
          <cell r="D394">
            <v>85980.863999999987</v>
          </cell>
          <cell r="E394">
            <v>31556.758000000016</v>
          </cell>
          <cell r="F394">
            <v>119069.79399999998</v>
          </cell>
          <cell r="G394">
            <v>2701.166560000016</v>
          </cell>
          <cell r="H394">
            <v>357532.14143999998</v>
          </cell>
          <cell r="I394">
            <v>-272359.092</v>
          </cell>
          <cell r="J394">
            <v>56729.211999999985</v>
          </cell>
          <cell r="K394">
            <v>42202.37999999999</v>
          </cell>
          <cell r="L394">
            <v>61710.921999999991</v>
          </cell>
          <cell r="M394">
            <v>18599.51400000001</v>
          </cell>
          <cell r="N394">
            <v>41611.802000000011</v>
          </cell>
          <cell r="O394">
            <v>28362.186000000002</v>
          </cell>
        </row>
        <row r="395">
          <cell r="D395">
            <v>3877720.9799999949</v>
          </cell>
          <cell r="E395">
            <v>2739938.9499999993</v>
          </cell>
          <cell r="F395">
            <v>2765261.34</v>
          </cell>
          <cell r="G395">
            <v>2900433.939999999</v>
          </cell>
          <cell r="H395">
            <v>2595978.585080001</v>
          </cell>
          <cell r="I395">
            <v>3011172.4445599997</v>
          </cell>
          <cell r="J395">
            <v>2910791.9988399986</v>
          </cell>
          <cell r="K395">
            <v>2017529.4515199997</v>
          </cell>
          <cell r="L395">
            <v>5093737.6537200026</v>
          </cell>
          <cell r="M395">
            <v>163204.22628000099</v>
          </cell>
          <cell r="N395">
            <v>2833672.7499999991</v>
          </cell>
          <cell r="O395">
            <v>2514440.9200000009</v>
          </cell>
        </row>
        <row r="396">
          <cell r="D396">
            <v>463843.97999999975</v>
          </cell>
          <cell r="E396">
            <v>468627.74</v>
          </cell>
          <cell r="F396">
            <v>631426.32999999973</v>
          </cell>
          <cell r="G396">
            <v>484206.17000000039</v>
          </cell>
          <cell r="H396">
            <v>474971.95000000007</v>
          </cell>
          <cell r="I396">
            <v>557434.31000000006</v>
          </cell>
          <cell r="J396">
            <v>573905.84999999986</v>
          </cell>
          <cell r="K396">
            <v>547377.55999999982</v>
          </cell>
          <cell r="L396">
            <v>466476.6100000001</v>
          </cell>
          <cell r="M396">
            <v>535068.09999999974</v>
          </cell>
          <cell r="N396">
            <v>541446.47</v>
          </cell>
          <cell r="O396">
            <v>547218.01000000024</v>
          </cell>
        </row>
        <row r="397">
          <cell r="D397">
            <v>110356.88668000001</v>
          </cell>
          <cell r="E397">
            <v>110419.51895999997</v>
          </cell>
          <cell r="F397">
            <v>110465.94279999999</v>
          </cell>
          <cell r="G397">
            <v>109285.19868000002</v>
          </cell>
          <cell r="H397">
            <v>110006.76348000001</v>
          </cell>
          <cell r="I397">
            <v>110215.66319999998</v>
          </cell>
          <cell r="J397">
            <v>110230.80519999997</v>
          </cell>
          <cell r="K397">
            <v>110244.03343999997</v>
          </cell>
          <cell r="L397">
            <v>108736.40972</v>
          </cell>
          <cell r="M397">
            <v>108750.68523999998</v>
          </cell>
          <cell r="N397">
            <v>113171.24712000001</v>
          </cell>
          <cell r="O397">
            <v>110406.85819999999</v>
          </cell>
        </row>
        <row r="398">
          <cell r="D398">
            <v>12558.411479999999</v>
          </cell>
          <cell r="E398">
            <v>11684.390400000004</v>
          </cell>
          <cell r="F398">
            <v>10844.891639999998</v>
          </cell>
          <cell r="G398">
            <v>11347.613319999997</v>
          </cell>
          <cell r="H398">
            <v>10904.389319999998</v>
          </cell>
          <cell r="I398">
            <v>12583.128280000001</v>
          </cell>
          <cell r="J398">
            <v>12780.006319999997</v>
          </cell>
          <cell r="K398">
            <v>11998.644800000002</v>
          </cell>
          <cell r="L398">
            <v>12024.582039999998</v>
          </cell>
          <cell r="M398">
            <v>12588.839199999999</v>
          </cell>
          <cell r="N398">
            <v>10251.841840000001</v>
          </cell>
          <cell r="O398">
            <v>11631.140200000002</v>
          </cell>
        </row>
        <row r="399">
          <cell r="D399">
            <v>0</v>
          </cell>
          <cell r="E399">
            <v>0</v>
          </cell>
          <cell r="F399">
            <v>0</v>
          </cell>
          <cell r="G399">
            <v>0</v>
          </cell>
          <cell r="H399">
            <v>0</v>
          </cell>
          <cell r="I399">
            <v>0</v>
          </cell>
          <cell r="J399">
            <v>0</v>
          </cell>
          <cell r="K399">
            <v>0</v>
          </cell>
          <cell r="L399">
            <v>0</v>
          </cell>
          <cell r="M399">
            <v>0</v>
          </cell>
          <cell r="N399">
            <v>0</v>
          </cell>
          <cell r="O399">
            <v>0</v>
          </cell>
        </row>
        <row r="400">
          <cell r="D400">
            <v>0</v>
          </cell>
          <cell r="E400">
            <v>0</v>
          </cell>
          <cell r="F400">
            <v>0</v>
          </cell>
          <cell r="G400">
            <v>0</v>
          </cell>
          <cell r="H400">
            <v>0</v>
          </cell>
          <cell r="I400">
            <v>0</v>
          </cell>
          <cell r="J400">
            <v>0</v>
          </cell>
          <cell r="K400">
            <v>0</v>
          </cell>
          <cell r="L400">
            <v>0</v>
          </cell>
          <cell r="M400">
            <v>0</v>
          </cell>
          <cell r="N400">
            <v>0</v>
          </cell>
          <cell r="O400">
            <v>0</v>
          </cell>
        </row>
        <row r="401">
          <cell r="D401">
            <v>0</v>
          </cell>
          <cell r="E401">
            <v>0</v>
          </cell>
          <cell r="F401">
            <v>0</v>
          </cell>
          <cell r="G401">
            <v>0</v>
          </cell>
          <cell r="H401">
            <v>0</v>
          </cell>
          <cell r="I401">
            <v>0</v>
          </cell>
          <cell r="J401">
            <v>0</v>
          </cell>
          <cell r="K401">
            <v>0</v>
          </cell>
          <cell r="L401">
            <v>0</v>
          </cell>
          <cell r="M401">
            <v>0</v>
          </cell>
          <cell r="N401">
            <v>0</v>
          </cell>
          <cell r="O401">
            <v>0</v>
          </cell>
        </row>
        <row r="402">
          <cell r="D402">
            <v>0</v>
          </cell>
          <cell r="E402">
            <v>0</v>
          </cell>
          <cell r="F402">
            <v>0</v>
          </cell>
          <cell r="G402">
            <v>0</v>
          </cell>
          <cell r="H402">
            <v>0</v>
          </cell>
          <cell r="I402">
            <v>0</v>
          </cell>
          <cell r="J402">
            <v>0</v>
          </cell>
          <cell r="K402">
            <v>0</v>
          </cell>
          <cell r="L402">
            <v>0</v>
          </cell>
          <cell r="M402">
            <v>0</v>
          </cell>
          <cell r="N402">
            <v>0</v>
          </cell>
          <cell r="O402">
            <v>0</v>
          </cell>
        </row>
        <row r="403">
          <cell r="D403">
            <v>0</v>
          </cell>
          <cell r="E403">
            <v>0</v>
          </cell>
          <cell r="F403">
            <v>0</v>
          </cell>
          <cell r="G403">
            <v>0</v>
          </cell>
          <cell r="H403">
            <v>0</v>
          </cell>
          <cell r="I403">
            <v>0</v>
          </cell>
          <cell r="J403">
            <v>0</v>
          </cell>
          <cell r="K403">
            <v>0</v>
          </cell>
          <cell r="L403">
            <v>0</v>
          </cell>
          <cell r="M403">
            <v>0</v>
          </cell>
          <cell r="N403">
            <v>0</v>
          </cell>
          <cell r="O403">
            <v>0</v>
          </cell>
        </row>
        <row r="404">
          <cell r="D404">
            <v>0</v>
          </cell>
          <cell r="E404">
            <v>0</v>
          </cell>
          <cell r="F404">
            <v>0</v>
          </cell>
          <cell r="G404">
            <v>0</v>
          </cell>
          <cell r="H404">
            <v>0</v>
          </cell>
          <cell r="I404">
            <v>0</v>
          </cell>
          <cell r="J404">
            <v>0</v>
          </cell>
          <cell r="K404">
            <v>0</v>
          </cell>
          <cell r="L404">
            <v>0</v>
          </cell>
          <cell r="M404">
            <v>0</v>
          </cell>
          <cell r="N404">
            <v>0</v>
          </cell>
          <cell r="O404">
            <v>0</v>
          </cell>
        </row>
        <row r="405">
          <cell r="D405">
            <v>0</v>
          </cell>
          <cell r="E405">
            <v>0</v>
          </cell>
          <cell r="F405">
            <v>0</v>
          </cell>
          <cell r="G405">
            <v>0</v>
          </cell>
          <cell r="H405">
            <v>0</v>
          </cell>
          <cell r="I405">
            <v>0</v>
          </cell>
          <cell r="J405">
            <v>0</v>
          </cell>
          <cell r="K405">
            <v>0</v>
          </cell>
          <cell r="L405">
            <v>0</v>
          </cell>
          <cell r="M405">
            <v>0</v>
          </cell>
          <cell r="N405">
            <v>0</v>
          </cell>
          <cell r="O405">
            <v>0</v>
          </cell>
        </row>
        <row r="406">
          <cell r="D406">
            <v>0</v>
          </cell>
          <cell r="E406">
            <v>0</v>
          </cell>
          <cell r="F406">
            <v>0</v>
          </cell>
          <cell r="G406">
            <v>0</v>
          </cell>
          <cell r="H406">
            <v>0</v>
          </cell>
          <cell r="I406">
            <v>0</v>
          </cell>
          <cell r="J406">
            <v>0</v>
          </cell>
          <cell r="K406">
            <v>0</v>
          </cell>
          <cell r="L406">
            <v>0</v>
          </cell>
          <cell r="M406">
            <v>0</v>
          </cell>
          <cell r="N406">
            <v>0</v>
          </cell>
          <cell r="O406">
            <v>0</v>
          </cell>
        </row>
        <row r="407">
          <cell r="D407">
            <v>0</v>
          </cell>
          <cell r="E407">
            <v>0</v>
          </cell>
          <cell r="F407">
            <v>0</v>
          </cell>
          <cell r="G407">
            <v>0</v>
          </cell>
          <cell r="H407">
            <v>0</v>
          </cell>
          <cell r="I407">
            <v>0</v>
          </cell>
          <cell r="J407">
            <v>0</v>
          </cell>
          <cell r="K407">
            <v>0</v>
          </cell>
          <cell r="L407">
            <v>0</v>
          </cell>
          <cell r="M407">
            <v>0</v>
          </cell>
          <cell r="N407">
            <v>0</v>
          </cell>
          <cell r="O407">
            <v>0</v>
          </cell>
        </row>
        <row r="408">
          <cell r="D408">
            <v>0</v>
          </cell>
          <cell r="E408">
            <v>0</v>
          </cell>
          <cell r="F408">
            <v>0</v>
          </cell>
          <cell r="G408">
            <v>0</v>
          </cell>
          <cell r="H408">
            <v>0</v>
          </cell>
          <cell r="I408">
            <v>0</v>
          </cell>
          <cell r="J408">
            <v>0</v>
          </cell>
          <cell r="K408">
            <v>0</v>
          </cell>
          <cell r="L408">
            <v>0</v>
          </cell>
          <cell r="M408">
            <v>0</v>
          </cell>
          <cell r="N408">
            <v>0</v>
          </cell>
          <cell r="O408">
            <v>0</v>
          </cell>
        </row>
        <row r="409">
          <cell r="D409">
            <v>0</v>
          </cell>
          <cell r="E409">
            <v>0</v>
          </cell>
          <cell r="F409">
            <v>0</v>
          </cell>
          <cell r="G409">
            <v>0</v>
          </cell>
          <cell r="H409">
            <v>0</v>
          </cell>
          <cell r="I409">
            <v>0</v>
          </cell>
          <cell r="J409">
            <v>0</v>
          </cell>
          <cell r="K409">
            <v>0</v>
          </cell>
          <cell r="L409">
            <v>0</v>
          </cell>
          <cell r="M409">
            <v>0</v>
          </cell>
          <cell r="N409">
            <v>0</v>
          </cell>
          <cell r="O409">
            <v>0</v>
          </cell>
        </row>
        <row r="410">
          <cell r="D410">
            <v>0</v>
          </cell>
          <cell r="E410">
            <v>0</v>
          </cell>
          <cell r="F410">
            <v>0</v>
          </cell>
          <cell r="G410">
            <v>0</v>
          </cell>
          <cell r="H410">
            <v>0</v>
          </cell>
          <cell r="I410">
            <v>0</v>
          </cell>
          <cell r="J410">
            <v>0</v>
          </cell>
          <cell r="K410">
            <v>0</v>
          </cell>
          <cell r="L410">
            <v>0</v>
          </cell>
          <cell r="M410">
            <v>0</v>
          </cell>
          <cell r="N410">
            <v>0</v>
          </cell>
          <cell r="O410">
            <v>0</v>
          </cell>
        </row>
        <row r="411">
          <cell r="D411">
            <v>0</v>
          </cell>
          <cell r="E411">
            <v>0</v>
          </cell>
          <cell r="F411">
            <v>0</v>
          </cell>
          <cell r="G411">
            <v>0</v>
          </cell>
          <cell r="H411">
            <v>0</v>
          </cell>
          <cell r="I411">
            <v>0</v>
          </cell>
          <cell r="J411">
            <v>0</v>
          </cell>
          <cell r="K411">
            <v>0</v>
          </cell>
          <cell r="L411">
            <v>0</v>
          </cell>
          <cell r="M411">
            <v>0</v>
          </cell>
          <cell r="N411">
            <v>0</v>
          </cell>
          <cell r="O411">
            <v>0</v>
          </cell>
        </row>
        <row r="412">
          <cell r="D412">
            <v>0</v>
          </cell>
          <cell r="E412">
            <v>0</v>
          </cell>
          <cell r="F412">
            <v>0</v>
          </cell>
          <cell r="G412">
            <v>0</v>
          </cell>
          <cell r="H412">
            <v>0</v>
          </cell>
          <cell r="I412">
            <v>0</v>
          </cell>
          <cell r="J412">
            <v>0</v>
          </cell>
          <cell r="K412">
            <v>0</v>
          </cell>
          <cell r="L412">
            <v>0</v>
          </cell>
          <cell r="M412">
            <v>0</v>
          </cell>
          <cell r="N412">
            <v>0</v>
          </cell>
          <cell r="O412">
            <v>0</v>
          </cell>
        </row>
        <row r="413">
          <cell r="D413">
            <v>0</v>
          </cell>
          <cell r="E413">
            <v>0</v>
          </cell>
          <cell r="F413">
            <v>0</v>
          </cell>
          <cell r="G413">
            <v>0</v>
          </cell>
          <cell r="H413">
            <v>0</v>
          </cell>
          <cell r="I413">
            <v>0</v>
          </cell>
          <cell r="J413">
            <v>0</v>
          </cell>
          <cell r="K413">
            <v>0</v>
          </cell>
          <cell r="L413">
            <v>0</v>
          </cell>
          <cell r="M413">
            <v>0</v>
          </cell>
          <cell r="N413">
            <v>0</v>
          </cell>
          <cell r="O413">
            <v>0</v>
          </cell>
        </row>
        <row r="414">
          <cell r="D414">
            <v>0</v>
          </cell>
          <cell r="E414">
            <v>0</v>
          </cell>
          <cell r="F414">
            <v>0</v>
          </cell>
          <cell r="G414">
            <v>0</v>
          </cell>
          <cell r="H414">
            <v>0</v>
          </cell>
          <cell r="I414">
            <v>0</v>
          </cell>
          <cell r="J414">
            <v>0</v>
          </cell>
          <cell r="K414">
            <v>0</v>
          </cell>
          <cell r="L414">
            <v>0</v>
          </cell>
          <cell r="M414">
            <v>0</v>
          </cell>
          <cell r="N414">
            <v>0</v>
          </cell>
          <cell r="O414">
            <v>0</v>
          </cell>
        </row>
        <row r="415">
          <cell r="D415">
            <v>0</v>
          </cell>
          <cell r="E415">
            <v>0</v>
          </cell>
          <cell r="F415">
            <v>0</v>
          </cell>
          <cell r="G415">
            <v>0</v>
          </cell>
          <cell r="H415">
            <v>0</v>
          </cell>
          <cell r="I415">
            <v>0</v>
          </cell>
          <cell r="J415">
            <v>0</v>
          </cell>
          <cell r="K415">
            <v>0</v>
          </cell>
          <cell r="L415">
            <v>0</v>
          </cell>
          <cell r="M415">
            <v>0</v>
          </cell>
          <cell r="N415">
            <v>0</v>
          </cell>
          <cell r="O415">
            <v>0</v>
          </cell>
        </row>
        <row r="416">
          <cell r="D416">
            <v>0</v>
          </cell>
          <cell r="E416">
            <v>0</v>
          </cell>
          <cell r="F416">
            <v>0</v>
          </cell>
          <cell r="G416">
            <v>0</v>
          </cell>
          <cell r="H416">
            <v>0</v>
          </cell>
          <cell r="I416">
            <v>0</v>
          </cell>
          <cell r="J416">
            <v>0</v>
          </cell>
          <cell r="K416">
            <v>0</v>
          </cell>
          <cell r="L416">
            <v>0</v>
          </cell>
          <cell r="M416">
            <v>0</v>
          </cell>
          <cell r="N416">
            <v>0</v>
          </cell>
          <cell r="O416">
            <v>0</v>
          </cell>
        </row>
        <row r="417">
          <cell r="D417">
            <v>0</v>
          </cell>
          <cell r="E417">
            <v>0</v>
          </cell>
          <cell r="F417">
            <v>0</v>
          </cell>
          <cell r="G417">
            <v>0</v>
          </cell>
          <cell r="H417">
            <v>0</v>
          </cell>
          <cell r="I417">
            <v>0</v>
          </cell>
          <cell r="J417">
            <v>0</v>
          </cell>
          <cell r="K417">
            <v>0</v>
          </cell>
          <cell r="L417">
            <v>0</v>
          </cell>
          <cell r="M417">
            <v>0</v>
          </cell>
          <cell r="N417">
            <v>0</v>
          </cell>
          <cell r="O417">
            <v>0</v>
          </cell>
        </row>
        <row r="418">
          <cell r="D418">
            <v>0</v>
          </cell>
          <cell r="E418">
            <v>0</v>
          </cell>
          <cell r="F418">
            <v>0</v>
          </cell>
          <cell r="G418">
            <v>0</v>
          </cell>
          <cell r="H418">
            <v>0</v>
          </cell>
          <cell r="I418">
            <v>0</v>
          </cell>
          <cell r="J418">
            <v>0</v>
          </cell>
          <cell r="K418">
            <v>0</v>
          </cell>
          <cell r="L418">
            <v>0</v>
          </cell>
          <cell r="M418">
            <v>0</v>
          </cell>
          <cell r="N418">
            <v>0</v>
          </cell>
          <cell r="O418">
            <v>0</v>
          </cell>
        </row>
        <row r="419">
          <cell r="D419">
            <v>0</v>
          </cell>
          <cell r="E419">
            <v>0</v>
          </cell>
          <cell r="F419">
            <v>0</v>
          </cell>
          <cell r="G419">
            <v>0</v>
          </cell>
          <cell r="H419">
            <v>0</v>
          </cell>
          <cell r="I419">
            <v>0</v>
          </cell>
          <cell r="J419">
            <v>0</v>
          </cell>
          <cell r="K419">
            <v>0</v>
          </cell>
          <cell r="L419">
            <v>0</v>
          </cell>
          <cell r="M419">
            <v>0</v>
          </cell>
          <cell r="N419">
            <v>0</v>
          </cell>
          <cell r="O419">
            <v>0</v>
          </cell>
        </row>
        <row r="420">
          <cell r="D420">
            <v>0</v>
          </cell>
          <cell r="E420">
            <v>0</v>
          </cell>
          <cell r="F420">
            <v>0</v>
          </cell>
          <cell r="G420">
            <v>0</v>
          </cell>
          <cell r="H420">
            <v>0</v>
          </cell>
          <cell r="I420">
            <v>0</v>
          </cell>
          <cell r="J420">
            <v>0</v>
          </cell>
          <cell r="K420">
            <v>0</v>
          </cell>
          <cell r="L420">
            <v>0</v>
          </cell>
          <cell r="M420">
            <v>0</v>
          </cell>
          <cell r="N420">
            <v>0</v>
          </cell>
          <cell r="O420">
            <v>0</v>
          </cell>
        </row>
        <row r="421">
          <cell r="D421">
            <v>0</v>
          </cell>
          <cell r="E421">
            <v>0</v>
          </cell>
          <cell r="F421">
            <v>0</v>
          </cell>
          <cell r="G421">
            <v>0</v>
          </cell>
          <cell r="H421">
            <v>0</v>
          </cell>
          <cell r="I421">
            <v>0</v>
          </cell>
          <cell r="J421">
            <v>0</v>
          </cell>
          <cell r="K421">
            <v>0</v>
          </cell>
          <cell r="L421">
            <v>0</v>
          </cell>
          <cell r="M421">
            <v>0</v>
          </cell>
          <cell r="N421">
            <v>0</v>
          </cell>
          <cell r="O421">
            <v>0</v>
          </cell>
        </row>
        <row r="634">
          <cell r="D634">
            <v>7.9365079365079083E-3</v>
          </cell>
          <cell r="E634">
            <v>0</v>
          </cell>
          <cell r="F634">
            <v>0</v>
          </cell>
          <cell r="G634">
            <v>-7.8125E-3</v>
          </cell>
          <cell r="H634">
            <v>0</v>
          </cell>
          <cell r="I634">
            <v>0</v>
          </cell>
          <cell r="J634">
            <v>0</v>
          </cell>
          <cell r="K634">
            <v>7.9365079365079083E-3</v>
          </cell>
          <cell r="L634">
            <v>7.9365079365079083E-3</v>
          </cell>
          <cell r="M634">
            <v>2.4193548387096753E-2</v>
          </cell>
          <cell r="N634">
            <v>0</v>
          </cell>
          <cell r="O634">
            <v>-7.8125E-3</v>
          </cell>
        </row>
        <row r="635">
          <cell r="D635">
            <v>0</v>
          </cell>
          <cell r="E635">
            <v>0</v>
          </cell>
          <cell r="F635">
            <v>0</v>
          </cell>
          <cell r="G635">
            <v>-9.0909090909090939E-2</v>
          </cell>
          <cell r="H635">
            <v>0</v>
          </cell>
          <cell r="I635">
            <v>0</v>
          </cell>
          <cell r="J635">
            <v>0</v>
          </cell>
          <cell r="K635">
            <v>0</v>
          </cell>
          <cell r="L635">
            <v>0</v>
          </cell>
          <cell r="M635">
            <v>0</v>
          </cell>
          <cell r="N635">
            <v>0</v>
          </cell>
          <cell r="O635">
            <v>0</v>
          </cell>
        </row>
        <row r="636">
          <cell r="D636">
            <v>0</v>
          </cell>
          <cell r="E636">
            <v>0</v>
          </cell>
          <cell r="F636">
            <v>0</v>
          </cell>
          <cell r="G636">
            <v>0</v>
          </cell>
          <cell r="H636">
            <v>0</v>
          </cell>
          <cell r="I636">
            <v>0</v>
          </cell>
          <cell r="J636">
            <v>0</v>
          </cell>
          <cell r="K636">
            <v>0</v>
          </cell>
          <cell r="L636">
            <v>0</v>
          </cell>
          <cell r="M636">
            <v>0</v>
          </cell>
          <cell r="N636">
            <v>0</v>
          </cell>
          <cell r="O636">
            <v>0</v>
          </cell>
        </row>
        <row r="637">
          <cell r="D637">
            <v>0</v>
          </cell>
          <cell r="E637">
            <v>0</v>
          </cell>
          <cell r="F637">
            <v>0</v>
          </cell>
          <cell r="G637">
            <v>-0.125</v>
          </cell>
          <cell r="H637">
            <v>-0.125</v>
          </cell>
          <cell r="I637">
            <v>-6.6666666666666652E-2</v>
          </cell>
          <cell r="J637">
            <v>0</v>
          </cell>
          <cell r="K637">
            <v>0</v>
          </cell>
          <cell r="L637">
            <v>0</v>
          </cell>
          <cell r="M637">
            <v>0</v>
          </cell>
          <cell r="N637">
            <v>0</v>
          </cell>
          <cell r="O637">
            <v>0</v>
          </cell>
        </row>
        <row r="638">
          <cell r="D638">
            <v>1.9341469030624836E-3</v>
          </cell>
          <cell r="E638">
            <v>3.690547584997983E-3</v>
          </cell>
          <cell r="F638">
            <v>0</v>
          </cell>
          <cell r="G638">
            <v>-3.8003663003662869E-3</v>
          </cell>
          <cell r="H638">
            <v>-2.3690887414788975E-3</v>
          </cell>
          <cell r="I638">
            <v>-1.3005691902808758E-3</v>
          </cell>
          <cell r="J638">
            <v>-1.2700064265385169E-3</v>
          </cell>
          <cell r="K638">
            <v>1.3654076278726279E-3</v>
          </cell>
          <cell r="L638">
            <v>5.2053655306238955E-3</v>
          </cell>
          <cell r="M638">
            <v>5.3601959244027331E-3</v>
          </cell>
          <cell r="N638">
            <v>3.042736618874109E-3</v>
          </cell>
          <cell r="O638">
            <v>2.9964964042044073E-3</v>
          </cell>
        </row>
        <row r="639">
          <cell r="D639">
            <v>-1.0791366906474864E-2</v>
          </cell>
          <cell r="E639">
            <v>0</v>
          </cell>
          <cell r="F639">
            <v>0</v>
          </cell>
          <cell r="G639">
            <v>-8.333333333333337E-2</v>
          </cell>
          <cell r="H639">
            <v>-6.7796610169491567E-2</v>
          </cell>
          <cell r="I639">
            <v>-5.8219178082191791E-2</v>
          </cell>
          <cell r="J639">
            <v>-5.8219178082191791E-2</v>
          </cell>
          <cell r="K639">
            <v>-5.4982817869415834E-2</v>
          </cell>
          <cell r="L639">
            <v>-4.181184668989546E-2</v>
          </cell>
          <cell r="M639">
            <v>-3.169014084507038E-2</v>
          </cell>
          <cell r="N639">
            <v>-3.169014084507038E-2</v>
          </cell>
          <cell r="O639">
            <v>-1.7857142857142905E-2</v>
          </cell>
        </row>
        <row r="640">
          <cell r="D640">
            <v>1.2456326902627879E-3</v>
          </cell>
          <cell r="E640">
            <v>5.7219585882783974E-3</v>
          </cell>
          <cell r="F640">
            <v>0</v>
          </cell>
          <cell r="G640">
            <v>-1.8465570645699314E-2</v>
          </cell>
          <cell r="H640">
            <v>-1.6106641190607673E-2</v>
          </cell>
          <cell r="I640">
            <v>-1.3647791212737959E-2</v>
          </cell>
          <cell r="J640">
            <v>-1.2051082199172614E-2</v>
          </cell>
          <cell r="K640">
            <v>-8.8570096690275824E-3</v>
          </cell>
          <cell r="L640">
            <v>-4.5609689793699726E-3</v>
          </cell>
          <cell r="M640">
            <v>-2.2101789336643751E-3</v>
          </cell>
          <cell r="N640">
            <v>-8.7918750947402202E-4</v>
          </cell>
          <cell r="O640">
            <v>-9.851918092668166E-4</v>
          </cell>
        </row>
        <row r="641">
          <cell r="D641">
            <v>0</v>
          </cell>
          <cell r="E641">
            <v>0</v>
          </cell>
          <cell r="F641">
            <v>0</v>
          </cell>
          <cell r="G641">
            <v>0</v>
          </cell>
          <cell r="H641">
            <v>0</v>
          </cell>
          <cell r="I641">
            <v>0</v>
          </cell>
          <cell r="J641">
            <v>0</v>
          </cell>
          <cell r="K641">
            <v>0</v>
          </cell>
          <cell r="L641">
            <v>0</v>
          </cell>
          <cell r="M641">
            <v>0</v>
          </cell>
          <cell r="N641">
            <v>0</v>
          </cell>
          <cell r="O641">
            <v>0</v>
          </cell>
        </row>
        <row r="642">
          <cell r="D642">
            <v>-1.5625E-2</v>
          </cell>
          <cell r="E642">
            <v>0</v>
          </cell>
          <cell r="F642">
            <v>0</v>
          </cell>
          <cell r="G642">
            <v>-3.0769230769230771E-2</v>
          </cell>
          <cell r="H642">
            <v>-3.0769230769230771E-2</v>
          </cell>
          <cell r="I642">
            <v>-3.0769230769230771E-2</v>
          </cell>
          <cell r="J642">
            <v>-3.0769230769230771E-2</v>
          </cell>
          <cell r="K642">
            <v>-3.0769230769230771E-2</v>
          </cell>
          <cell r="L642">
            <v>-3.0769230769230771E-2</v>
          </cell>
          <cell r="M642">
            <v>-3.0769230769230771E-2</v>
          </cell>
          <cell r="N642">
            <v>-1.5625E-2</v>
          </cell>
          <cell r="O642">
            <v>-1.5625E-2</v>
          </cell>
        </row>
        <row r="643">
          <cell r="D643">
            <v>-1.3513513513513487E-2</v>
          </cell>
          <cell r="E643">
            <v>-1.3513513513513487E-2</v>
          </cell>
          <cell r="F643">
            <v>0</v>
          </cell>
          <cell r="G643">
            <v>-3.9473684210526327E-2</v>
          </cell>
          <cell r="H643">
            <v>-3.9473684210526327E-2</v>
          </cell>
          <cell r="I643">
            <v>-3.9473684210526327E-2</v>
          </cell>
          <cell r="J643">
            <v>-3.9473684210526327E-2</v>
          </cell>
          <cell r="K643">
            <v>-3.9473684210526327E-2</v>
          </cell>
          <cell r="L643">
            <v>-3.9473684210526327E-2</v>
          </cell>
          <cell r="M643">
            <v>-3.9473684210526327E-2</v>
          </cell>
          <cell r="N643">
            <v>-3.9473684210526327E-2</v>
          </cell>
          <cell r="O643">
            <v>-3.9473684210526327E-2</v>
          </cell>
        </row>
        <row r="644">
          <cell r="D644">
            <v>0</v>
          </cell>
          <cell r="E644">
            <v>0</v>
          </cell>
          <cell r="F644">
            <v>0</v>
          </cell>
          <cell r="G644">
            <v>0</v>
          </cell>
          <cell r="H644">
            <v>0</v>
          </cell>
          <cell r="I644">
            <v>0</v>
          </cell>
          <cell r="J644">
            <v>0</v>
          </cell>
          <cell r="K644">
            <v>0</v>
          </cell>
          <cell r="L644">
            <v>0</v>
          </cell>
          <cell r="M644">
            <v>0</v>
          </cell>
          <cell r="N644">
            <v>0</v>
          </cell>
          <cell r="O644">
            <v>0</v>
          </cell>
        </row>
        <row r="645">
          <cell r="D645">
            <v>0</v>
          </cell>
          <cell r="E645">
            <v>0</v>
          </cell>
          <cell r="F645">
            <v>0</v>
          </cell>
          <cell r="G645">
            <v>0.5</v>
          </cell>
          <cell r="H645">
            <v>0.5</v>
          </cell>
          <cell r="I645">
            <v>0.5</v>
          </cell>
          <cell r="J645">
            <v>0.5</v>
          </cell>
          <cell r="K645">
            <v>0.5</v>
          </cell>
          <cell r="L645">
            <v>0.19999999999999996</v>
          </cell>
          <cell r="M645">
            <v>0.19999999999999996</v>
          </cell>
          <cell r="N645">
            <v>0.19999999999999996</v>
          </cell>
          <cell r="O645">
            <v>0</v>
          </cell>
        </row>
        <row r="646">
          <cell r="D646">
            <v>-5.5876685934489356E-2</v>
          </cell>
          <cell r="E646">
            <v>-2.0000000000000018E-2</v>
          </cell>
          <cell r="F646">
            <v>0</v>
          </cell>
          <cell r="G646">
            <v>-9.9264705882352922E-2</v>
          </cell>
          <cell r="H646">
            <v>-0.12655971479500894</v>
          </cell>
          <cell r="I646">
            <v>-0.11870503597122306</v>
          </cell>
          <cell r="J646">
            <v>-0.1123188405797102</v>
          </cell>
          <cell r="K646">
            <v>-3.7328094302554016E-2</v>
          </cell>
          <cell r="L646">
            <v>-9.259259259259256E-2</v>
          </cell>
          <cell r="M646">
            <v>-7.8947368421052655E-2</v>
          </cell>
          <cell r="N646">
            <v>-7.7212806026365377E-2</v>
          </cell>
          <cell r="O646">
            <v>-5.7692307692307709E-2</v>
          </cell>
        </row>
        <row r="647">
          <cell r="D647">
            <v>-3.6875331877986861E-2</v>
          </cell>
          <cell r="E647">
            <v>-1.1864406779661052E-2</v>
          </cell>
          <cell r="F647">
            <v>0</v>
          </cell>
          <cell r="G647">
            <v>-0.13916574381690661</v>
          </cell>
          <cell r="H647">
            <v>-0.12687205819426617</v>
          </cell>
          <cell r="I647">
            <v>-0.11871727042055824</v>
          </cell>
          <cell r="J647">
            <v>-0.10958381061473843</v>
          </cell>
          <cell r="K647">
            <v>-9.8868341153739991E-2</v>
          </cell>
          <cell r="L647">
            <v>-8.7483928671250544E-2</v>
          </cell>
          <cell r="M647">
            <v>-7.3605357244197256E-2</v>
          </cell>
          <cell r="N647">
            <v>-6.2324085243264937E-2</v>
          </cell>
          <cell r="O647">
            <v>-5.5488051842851327E-2</v>
          </cell>
        </row>
        <row r="648">
          <cell r="D648">
            <v>-1.388888888888884E-2</v>
          </cell>
          <cell r="E648">
            <v>0</v>
          </cell>
          <cell r="F648">
            <v>0</v>
          </cell>
          <cell r="G648">
            <v>-2.7397260273972601E-2</v>
          </cell>
          <cell r="H648">
            <v>-4.0540540540540571E-2</v>
          </cell>
          <cell r="I648">
            <v>-2.7397260273972601E-2</v>
          </cell>
          <cell r="J648">
            <v>-2.7397260273972601E-2</v>
          </cell>
          <cell r="K648">
            <v>-2.7397260273972601E-2</v>
          </cell>
          <cell r="L648">
            <v>-2.7397260273972601E-2</v>
          </cell>
          <cell r="M648">
            <v>-4.0540540540540571E-2</v>
          </cell>
          <cell r="N648">
            <v>-1.388888888888884E-2</v>
          </cell>
          <cell r="O648">
            <v>-1.388888888888884E-2</v>
          </cell>
        </row>
        <row r="649">
          <cell r="D649">
            <v>-1.4906027219701912E-2</v>
          </cell>
          <cell r="E649">
            <v>-3.9318479685451768E-3</v>
          </cell>
          <cell r="F649">
            <v>0</v>
          </cell>
          <cell r="G649">
            <v>-6.2885326757090021E-2</v>
          </cell>
          <cell r="H649">
            <v>-5.8823529411764719E-2</v>
          </cell>
          <cell r="I649">
            <v>-5.5313859540087051E-2</v>
          </cell>
          <cell r="J649">
            <v>-5.1777916406737345E-2</v>
          </cell>
          <cell r="K649">
            <v>-3.7974683544303778E-2</v>
          </cell>
          <cell r="L649">
            <v>-3.3693579148124653E-2</v>
          </cell>
          <cell r="M649">
            <v>-3.0612244897959218E-2</v>
          </cell>
          <cell r="N649">
            <v>-2.5641025641025661E-2</v>
          </cell>
          <cell r="O649">
            <v>-2.75111964171465E-2</v>
          </cell>
        </row>
        <row r="650">
          <cell r="D650">
            <v>-1.5936254980079667E-2</v>
          </cell>
          <cell r="E650">
            <v>-4.0322580645161255E-3</v>
          </cell>
          <cell r="F650">
            <v>0</v>
          </cell>
          <cell r="G650">
            <v>-3.515625E-2</v>
          </cell>
          <cell r="H650">
            <v>-3.515625E-2</v>
          </cell>
          <cell r="I650">
            <v>-5.0000000000000044E-2</v>
          </cell>
          <cell r="J650">
            <v>-2.7559055118110187E-2</v>
          </cell>
          <cell r="K650">
            <v>-3.1372549019607843E-2</v>
          </cell>
          <cell r="L650">
            <v>-3.1372549019607843E-2</v>
          </cell>
          <cell r="M650">
            <v>-1.5936254980079667E-2</v>
          </cell>
          <cell r="N650">
            <v>-1.2000000000000011E-2</v>
          </cell>
          <cell r="O650">
            <v>-1.5936254980079667E-2</v>
          </cell>
        </row>
        <row r="651">
          <cell r="D651">
            <v>0</v>
          </cell>
          <cell r="E651">
            <v>0</v>
          </cell>
          <cell r="F651">
            <v>0</v>
          </cell>
          <cell r="G651">
            <v>0</v>
          </cell>
          <cell r="H651">
            <v>0</v>
          </cell>
          <cell r="I651">
            <v>0</v>
          </cell>
          <cell r="J651">
            <v>0</v>
          </cell>
          <cell r="K651">
            <v>0</v>
          </cell>
          <cell r="L651">
            <v>0</v>
          </cell>
          <cell r="M651">
            <v>0</v>
          </cell>
          <cell r="N651">
            <v>0</v>
          </cell>
          <cell r="O651">
            <v>0</v>
          </cell>
        </row>
        <row r="652">
          <cell r="D652">
            <v>0</v>
          </cell>
          <cell r="E652">
            <v>0</v>
          </cell>
          <cell r="F652">
            <v>0</v>
          </cell>
          <cell r="G652">
            <v>0</v>
          </cell>
          <cell r="H652">
            <v>0</v>
          </cell>
          <cell r="I652">
            <v>0</v>
          </cell>
          <cell r="J652">
            <v>0</v>
          </cell>
          <cell r="K652">
            <v>0</v>
          </cell>
          <cell r="L652">
            <v>0</v>
          </cell>
          <cell r="M652">
            <v>0</v>
          </cell>
          <cell r="N652">
            <v>0</v>
          </cell>
          <cell r="O652">
            <v>0</v>
          </cell>
        </row>
        <row r="653">
          <cell r="D653">
            <v>-1.5921616656460524E-2</v>
          </cell>
          <cell r="E653">
            <v>2.2915340547422058E-2</v>
          </cell>
          <cell r="F653">
            <v>0</v>
          </cell>
          <cell r="G653">
            <v>-5.2476415094339646E-2</v>
          </cell>
          <cell r="H653">
            <v>-4.8549437537004136E-2</v>
          </cell>
          <cell r="I653">
            <v>-4.629080118694362E-2</v>
          </cell>
          <cell r="J653">
            <v>-4.5157456922162775E-2</v>
          </cell>
          <cell r="K653">
            <v>-4.0597014925373154E-2</v>
          </cell>
          <cell r="L653">
            <v>-3.5992801439712063E-2</v>
          </cell>
          <cell r="M653">
            <v>-3.4834834834834849E-2</v>
          </cell>
          <cell r="N653">
            <v>-2.7828191167574068E-2</v>
          </cell>
          <cell r="O653">
            <v>-2.4286581663630846E-2</v>
          </cell>
        </row>
        <row r="654">
          <cell r="D654">
            <v>1.5831134564643357E-3</v>
          </cell>
          <cell r="E654">
            <v>-2.3653088042050463E-3</v>
          </cell>
          <cell r="F654">
            <v>0</v>
          </cell>
          <cell r="G654">
            <v>-5.6894409937888191E-2</v>
          </cell>
          <cell r="H654">
            <v>-5.4074258659357111E-2</v>
          </cell>
          <cell r="I654">
            <v>-4.5271629778672051E-2</v>
          </cell>
          <cell r="J654">
            <v>-4.4310171198388759E-2</v>
          </cell>
          <cell r="K654">
            <v>-4.4310171198388759E-2</v>
          </cell>
          <cell r="L654">
            <v>-4.5511692230324363E-2</v>
          </cell>
          <cell r="M654">
            <v>-7.8410872974385981E-3</v>
          </cell>
          <cell r="N654">
            <v>-3.7525354969573987E-2</v>
          </cell>
          <cell r="O654">
            <v>-3.0643513789581189E-2</v>
          </cell>
        </row>
        <row r="655">
          <cell r="D655">
            <v>-4.705882352941182E-2</v>
          </cell>
          <cell r="E655">
            <v>-9.4972067039106101E-2</v>
          </cell>
          <cell r="F655">
            <v>0</v>
          </cell>
          <cell r="G655">
            <v>-7.4285714285714288E-2</v>
          </cell>
          <cell r="H655">
            <v>-8.4745762711864403E-2</v>
          </cell>
          <cell r="I655">
            <v>-8.4745762711864403E-2</v>
          </cell>
          <cell r="J655">
            <v>-8.98876404494382E-2</v>
          </cell>
          <cell r="K655">
            <v>-9.4972067039106101E-2</v>
          </cell>
          <cell r="L655">
            <v>-8.98876404494382E-2</v>
          </cell>
          <cell r="M655">
            <v>-0.12432432432432428</v>
          </cell>
          <cell r="N655">
            <v>-7.9545454545454586E-2</v>
          </cell>
          <cell r="O655">
            <v>-5.8139534883720922E-2</v>
          </cell>
        </row>
        <row r="656">
          <cell r="D656">
            <v>-3.0598052851182223E-2</v>
          </cell>
          <cell r="E656">
            <v>1.4367816091953589E-3</v>
          </cell>
          <cell r="F656">
            <v>0</v>
          </cell>
          <cell r="G656">
            <v>-0.20705346985210471</v>
          </cell>
          <cell r="H656">
            <v>-7.3138297872340385E-2</v>
          </cell>
          <cell r="I656">
            <v>-3.1944444444444442E-2</v>
          </cell>
          <cell r="J656">
            <v>-3.4626038781163437E-2</v>
          </cell>
          <cell r="K656">
            <v>-3.1944444444444442E-2</v>
          </cell>
          <cell r="L656">
            <v>-3.1944444444444442E-2</v>
          </cell>
          <cell r="M656">
            <v>-3.0598052851182223E-2</v>
          </cell>
          <cell r="N656">
            <v>-2.9247910863509752E-2</v>
          </cell>
          <cell r="O656">
            <v>-3.1944444444444442E-2</v>
          </cell>
        </row>
        <row r="657">
          <cell r="D657">
            <v>-3.1378922365295714E-2</v>
          </cell>
          <cell r="E657">
            <v>-2.2581052100416277E-2</v>
          </cell>
          <cell r="F657">
            <v>0</v>
          </cell>
          <cell r="G657">
            <v>-0.19488751493739287</v>
          </cell>
          <cell r="H657">
            <v>-0.18394860182210748</v>
          </cell>
          <cell r="I657">
            <v>-0.17376699546787522</v>
          </cell>
          <cell r="J657">
            <v>-0.15892314372557537</v>
          </cell>
          <cell r="K657">
            <v>-0.14187617676376119</v>
          </cell>
          <cell r="L657">
            <v>-0.12442083851282626</v>
          </cell>
          <cell r="M657">
            <v>-0.10417389293559953</v>
          </cell>
          <cell r="N657">
            <v>-8.6697707314198125E-2</v>
          </cell>
          <cell r="O657">
            <v>-6.8917863365979715E-2</v>
          </cell>
        </row>
        <row r="658">
          <cell r="D658">
            <v>-1.2429378531073398E-2</v>
          </cell>
          <cell r="E658">
            <v>3.4443168771527422E-3</v>
          </cell>
          <cell r="F658">
            <v>0</v>
          </cell>
          <cell r="G658">
            <v>-7.0212765957446854E-2</v>
          </cell>
          <cell r="H658">
            <v>-6.7235859124866626E-2</v>
          </cell>
          <cell r="I658">
            <v>-7.1200850159404916E-2</v>
          </cell>
          <cell r="J658">
            <v>-6.823027718550112E-2</v>
          </cell>
          <cell r="K658">
            <v>-6.1224489795918324E-2</v>
          </cell>
          <cell r="L658">
            <v>-6.3236870310825255E-2</v>
          </cell>
          <cell r="M658">
            <v>4.4205495818399054E-2</v>
          </cell>
          <cell r="N658">
            <v>-4.7930283224400849E-2</v>
          </cell>
          <cell r="O658">
            <v>-4.166666666666663E-2</v>
          </cell>
        </row>
        <row r="659">
          <cell r="D659">
            <v>0</v>
          </cell>
          <cell r="E659">
            <v>0</v>
          </cell>
          <cell r="F659">
            <v>0</v>
          </cell>
          <cell r="G659">
            <v>0</v>
          </cell>
          <cell r="H659">
            <v>0</v>
          </cell>
          <cell r="I659">
            <v>-0.33333333333333337</v>
          </cell>
          <cell r="J659">
            <v>0</v>
          </cell>
          <cell r="K659">
            <v>0</v>
          </cell>
          <cell r="L659">
            <v>0</v>
          </cell>
          <cell r="M659">
            <v>0</v>
          </cell>
          <cell r="N659">
            <v>0</v>
          </cell>
          <cell r="O659">
            <v>0</v>
          </cell>
        </row>
        <row r="660">
          <cell r="D660">
            <v>2.9411764705882248E-2</v>
          </cell>
          <cell r="E660">
            <v>2.9411764705882248E-2</v>
          </cell>
          <cell r="F660">
            <v>0</v>
          </cell>
          <cell r="G660">
            <v>2.9411764705882248E-2</v>
          </cell>
          <cell r="H660">
            <v>2.9411764705882248E-2</v>
          </cell>
          <cell r="I660">
            <v>2.9411764705882248E-2</v>
          </cell>
          <cell r="J660">
            <v>2.9411764705882248E-2</v>
          </cell>
          <cell r="K660">
            <v>2.9411764705882248E-2</v>
          </cell>
          <cell r="L660">
            <v>2.9411764705882248E-2</v>
          </cell>
          <cell r="M660">
            <v>2.9411764705882248E-2</v>
          </cell>
          <cell r="N660">
            <v>2.9411764705882248E-2</v>
          </cell>
          <cell r="O660">
            <v>2.9411764705882248E-2</v>
          </cell>
        </row>
        <row r="661">
          <cell r="D661">
            <v>0</v>
          </cell>
          <cell r="E661">
            <v>0</v>
          </cell>
          <cell r="F661">
            <v>0</v>
          </cell>
          <cell r="G661">
            <v>0.33333333333333326</v>
          </cell>
          <cell r="H661">
            <v>0.33333333333333326</v>
          </cell>
          <cell r="I661">
            <v>0.33333333333333326</v>
          </cell>
          <cell r="J661">
            <v>0.33333333333333326</v>
          </cell>
          <cell r="K661">
            <v>0.33333333333333326</v>
          </cell>
          <cell r="L661">
            <v>0.33333333333333326</v>
          </cell>
          <cell r="M661">
            <v>0.33333333333333326</v>
          </cell>
          <cell r="N661">
            <v>0.33333333333333326</v>
          </cell>
          <cell r="O661">
            <v>0.33333333333333326</v>
          </cell>
        </row>
        <row r="662">
          <cell r="D662">
            <v>0</v>
          </cell>
          <cell r="E662">
            <v>0</v>
          </cell>
          <cell r="F662">
            <v>0</v>
          </cell>
          <cell r="G662">
            <v>2.3333333333333335</v>
          </cell>
          <cell r="H662">
            <v>2.3333333333333335</v>
          </cell>
          <cell r="I662">
            <v>2.3333333333333335</v>
          </cell>
          <cell r="J662">
            <v>2.3333333333333335</v>
          </cell>
          <cell r="K662">
            <v>0</v>
          </cell>
          <cell r="L662">
            <v>0</v>
          </cell>
          <cell r="M662">
            <v>0</v>
          </cell>
          <cell r="N662">
            <v>0</v>
          </cell>
          <cell r="O662">
            <v>0</v>
          </cell>
        </row>
        <row r="663">
          <cell r="D663">
            <v>-0.2142857142857143</v>
          </cell>
          <cell r="E663">
            <v>-0.18947368421052635</v>
          </cell>
          <cell r="F663">
            <v>0</v>
          </cell>
          <cell r="G663">
            <v>-0.30630630630630629</v>
          </cell>
          <cell r="H663">
            <v>-0.30630630630630629</v>
          </cell>
          <cell r="I663">
            <v>-0.30630630630630629</v>
          </cell>
          <cell r="J663">
            <v>-0.30630630630630629</v>
          </cell>
          <cell r="K663">
            <v>-0.30630630630630629</v>
          </cell>
          <cell r="L663">
            <v>-0.29357798165137616</v>
          </cell>
          <cell r="M663">
            <v>-0.25961538461538458</v>
          </cell>
          <cell r="N663">
            <v>-0.25961538461538458</v>
          </cell>
          <cell r="O663">
            <v>-0.2142857142857143</v>
          </cell>
        </row>
        <row r="664">
          <cell r="D664">
            <v>0</v>
          </cell>
          <cell r="E664">
            <v>0</v>
          </cell>
          <cell r="F664">
            <v>0</v>
          </cell>
          <cell r="G664">
            <v>9.0909090909090828E-2</v>
          </cell>
          <cell r="H664">
            <v>9.0909090909090828E-2</v>
          </cell>
          <cell r="I664">
            <v>9.0909090909090828E-2</v>
          </cell>
          <cell r="J664">
            <v>9.0909090909090828E-2</v>
          </cell>
          <cell r="K664">
            <v>9.0909090909090828E-2</v>
          </cell>
          <cell r="L664">
            <v>9.0909090909090828E-2</v>
          </cell>
          <cell r="M664">
            <v>0</v>
          </cell>
          <cell r="N664">
            <v>0</v>
          </cell>
          <cell r="O664">
            <v>0</v>
          </cell>
        </row>
        <row r="665">
          <cell r="D665">
            <v>9.1134267167748639E-2</v>
          </cell>
          <cell r="E665">
            <v>4.3112599003837682E-2</v>
          </cell>
          <cell r="F665">
            <v>0</v>
          </cell>
          <cell r="G665">
            <v>0.94919133353677143</v>
          </cell>
          <cell r="H665">
            <v>0.81824651295189299</v>
          </cell>
          <cell r="I665">
            <v>0.70537978908022958</v>
          </cell>
          <cell r="J665">
            <v>0.61198738170347</v>
          </cell>
          <cell r="K665">
            <v>0.5358259196922337</v>
          </cell>
          <cell r="L665">
            <v>0.42197239536954578</v>
          </cell>
          <cell r="M665">
            <v>0.33322897098726778</v>
          </cell>
          <cell r="N665">
            <v>0.26836775218427333</v>
          </cell>
          <cell r="O665">
            <v>0.16869453846857563</v>
          </cell>
        </row>
        <row r="666">
          <cell r="D666">
            <v>0</v>
          </cell>
          <cell r="E666">
            <v>0</v>
          </cell>
          <cell r="F666">
            <v>0</v>
          </cell>
          <cell r="G666">
            <v>0</v>
          </cell>
          <cell r="H666">
            <v>0</v>
          </cell>
          <cell r="I666">
            <v>0</v>
          </cell>
          <cell r="J666">
            <v>0</v>
          </cell>
          <cell r="K666">
            <v>0</v>
          </cell>
          <cell r="L666">
            <v>0</v>
          </cell>
          <cell r="M666">
            <v>0</v>
          </cell>
          <cell r="N666">
            <v>0</v>
          </cell>
          <cell r="O666">
            <v>0</v>
          </cell>
        </row>
        <row r="667">
          <cell r="D667">
            <v>4</v>
          </cell>
          <cell r="E667">
            <v>1.5</v>
          </cell>
          <cell r="F667">
            <v>0</v>
          </cell>
          <cell r="G667">
            <v>0</v>
          </cell>
          <cell r="H667">
            <v>0</v>
          </cell>
          <cell r="I667">
            <v>0</v>
          </cell>
          <cell r="J667">
            <v>4</v>
          </cell>
          <cell r="K667">
            <v>4</v>
          </cell>
          <cell r="L667">
            <v>4</v>
          </cell>
          <cell r="M667">
            <v>4</v>
          </cell>
          <cell r="N667">
            <v>4</v>
          </cell>
          <cell r="O667">
            <v>4</v>
          </cell>
        </row>
        <row r="668">
          <cell r="D668">
            <v>0</v>
          </cell>
          <cell r="E668">
            <v>0</v>
          </cell>
          <cell r="F668">
            <v>0</v>
          </cell>
          <cell r="G668">
            <v>0</v>
          </cell>
          <cell r="H668">
            <v>0</v>
          </cell>
          <cell r="I668">
            <v>0</v>
          </cell>
          <cell r="J668">
            <v>0</v>
          </cell>
          <cell r="K668">
            <v>0</v>
          </cell>
          <cell r="L668">
            <v>0</v>
          </cell>
          <cell r="M668">
            <v>0</v>
          </cell>
          <cell r="N668">
            <v>0</v>
          </cell>
          <cell r="O668">
            <v>0</v>
          </cell>
        </row>
        <row r="669">
          <cell r="D669">
            <v>0.4285714285714286</v>
          </cell>
          <cell r="E669">
            <v>0.11111111111111116</v>
          </cell>
          <cell r="F669">
            <v>0</v>
          </cell>
          <cell r="G669">
            <v>2.3333333333333335</v>
          </cell>
          <cell r="H669">
            <v>0.66666666666666674</v>
          </cell>
          <cell r="I669">
            <v>0.66666666666666674</v>
          </cell>
          <cell r="J669">
            <v>0.66666666666666674</v>
          </cell>
          <cell r="K669">
            <v>0.66666666666666674</v>
          </cell>
          <cell r="L669">
            <v>0.66666666666666674</v>
          </cell>
          <cell r="M669">
            <v>0.4285714285714286</v>
          </cell>
          <cell r="N669">
            <v>0.4285714285714286</v>
          </cell>
          <cell r="O669">
            <v>0.4285714285714286</v>
          </cell>
        </row>
        <row r="670">
          <cell r="D670">
            <v>0.99065420560747675</v>
          </cell>
          <cell r="E670">
            <v>0.38311688311688319</v>
          </cell>
          <cell r="F670">
            <v>0</v>
          </cell>
          <cell r="G670">
            <v>22.666666666666668</v>
          </cell>
          <cell r="H670">
            <v>10.210526315789474</v>
          </cell>
          <cell r="I670">
            <v>8.6818181818181817</v>
          </cell>
          <cell r="J670">
            <v>6.6071428571428568</v>
          </cell>
          <cell r="K670">
            <v>5.870967741935484</v>
          </cell>
          <cell r="L670">
            <v>3.9534883720930232</v>
          </cell>
          <cell r="M670">
            <v>3.6304347826086953</v>
          </cell>
          <cell r="N670">
            <v>2.6101694915254239</v>
          </cell>
          <cell r="O670">
            <v>1.8399999999999999</v>
          </cell>
        </row>
        <row r="671">
          <cell r="D671">
            <v>0.34426229508196715</v>
          </cell>
          <cell r="E671">
            <v>0.2615384615384615</v>
          </cell>
          <cell r="F671">
            <v>0</v>
          </cell>
          <cell r="G671">
            <v>0</v>
          </cell>
          <cell r="H671">
            <v>0</v>
          </cell>
          <cell r="I671">
            <v>40</v>
          </cell>
          <cell r="J671">
            <v>26.333333333333332</v>
          </cell>
          <cell r="K671">
            <v>3.3157894736842106</v>
          </cell>
          <cell r="L671">
            <v>1.1578947368421053</v>
          </cell>
          <cell r="M671">
            <v>0.86363636363636354</v>
          </cell>
          <cell r="N671">
            <v>0.67346938775510212</v>
          </cell>
          <cell r="O671">
            <v>0.57692307692307687</v>
          </cell>
        </row>
        <row r="672">
          <cell r="D672">
            <v>0</v>
          </cell>
          <cell r="E672">
            <v>0</v>
          </cell>
          <cell r="F672">
            <v>0</v>
          </cell>
          <cell r="G672">
            <v>0</v>
          </cell>
          <cell r="H672">
            <v>0</v>
          </cell>
          <cell r="I672">
            <v>0</v>
          </cell>
          <cell r="J672">
            <v>0</v>
          </cell>
          <cell r="K672">
            <v>0</v>
          </cell>
          <cell r="L672">
            <v>0</v>
          </cell>
          <cell r="M672">
            <v>0</v>
          </cell>
          <cell r="N672">
            <v>0</v>
          </cell>
          <cell r="O672">
            <v>0</v>
          </cell>
        </row>
        <row r="673">
          <cell r="D673">
            <v>0</v>
          </cell>
          <cell r="E673">
            <v>0</v>
          </cell>
          <cell r="F673">
            <v>0</v>
          </cell>
          <cell r="G673">
            <v>-1</v>
          </cell>
          <cell r="H673">
            <v>0</v>
          </cell>
          <cell r="I673">
            <v>0</v>
          </cell>
          <cell r="J673">
            <v>0</v>
          </cell>
          <cell r="K673">
            <v>0</v>
          </cell>
          <cell r="L673">
            <v>0</v>
          </cell>
          <cell r="M673">
            <v>0</v>
          </cell>
          <cell r="N673">
            <v>0</v>
          </cell>
          <cell r="O673">
            <v>0</v>
          </cell>
        </row>
        <row r="674">
          <cell r="D674">
            <v>0</v>
          </cell>
          <cell r="E674">
            <v>0</v>
          </cell>
          <cell r="F674">
            <v>0</v>
          </cell>
          <cell r="G674">
            <v>-8.2474226804123751E-2</v>
          </cell>
          <cell r="H674">
            <v>-6.8062827225130906E-2</v>
          </cell>
          <cell r="I674">
            <v>-2.4657534246575352E-2</v>
          </cell>
          <cell r="J674">
            <v>-2.1978021978022011E-2</v>
          </cell>
          <cell r="K674">
            <v>-2.1978021978022011E-2</v>
          </cell>
          <cell r="L674">
            <v>-8.7179487179487203E-2</v>
          </cell>
          <cell r="M674">
            <v>0</v>
          </cell>
          <cell r="N674">
            <v>0</v>
          </cell>
          <cell r="O674">
            <v>0</v>
          </cell>
        </row>
        <row r="675">
          <cell r="D675">
            <v>3.5783707368792772E-3</v>
          </cell>
          <cell r="E675">
            <v>5.0880453057251529E-3</v>
          </cell>
          <cell r="F675">
            <v>0</v>
          </cell>
          <cell r="G675">
            <v>6.3347213608575537E-3</v>
          </cell>
          <cell r="H675">
            <v>4.0219216830195137E-3</v>
          </cell>
          <cell r="I675">
            <v>4.5547006279296198E-3</v>
          </cell>
          <cell r="J675">
            <v>3.8444542642510626E-3</v>
          </cell>
          <cell r="K675">
            <v>2.1174290881820212E-3</v>
          </cell>
          <cell r="L675">
            <v>4.9102008316375123E-3</v>
          </cell>
          <cell r="M675">
            <v>2.8695037965742465E-3</v>
          </cell>
          <cell r="N675">
            <v>4.1106789250353604E-3</v>
          </cell>
          <cell r="O675">
            <v>1.4989198959574068E-3</v>
          </cell>
        </row>
        <row r="676">
          <cell r="D676">
            <v>0</v>
          </cell>
          <cell r="E676">
            <v>0</v>
          </cell>
          <cell r="F676">
            <v>0</v>
          </cell>
          <cell r="G676">
            <v>0</v>
          </cell>
          <cell r="H676">
            <v>0</v>
          </cell>
          <cell r="I676">
            <v>0</v>
          </cell>
          <cell r="J676">
            <v>0</v>
          </cell>
          <cell r="K676">
            <v>0</v>
          </cell>
          <cell r="L676">
            <v>0</v>
          </cell>
          <cell r="M676">
            <v>0</v>
          </cell>
          <cell r="N676">
            <v>0</v>
          </cell>
          <cell r="O676">
            <v>0</v>
          </cell>
        </row>
        <row r="677">
          <cell r="D677">
            <v>-1.6949152542372836E-2</v>
          </cell>
          <cell r="E677">
            <v>-1.7211703958691649E-3</v>
          </cell>
          <cell r="F677">
            <v>0</v>
          </cell>
          <cell r="G677">
            <v>-3.4364261168384758E-3</v>
          </cell>
          <cell r="H677">
            <v>-3.4364261168384758E-3</v>
          </cell>
          <cell r="I677">
            <v>-3.4364261168384758E-3</v>
          </cell>
          <cell r="J677">
            <v>-1.7211703958691649E-3</v>
          </cell>
          <cell r="K677">
            <v>-1.7211703958691649E-3</v>
          </cell>
          <cell r="L677">
            <v>-1.7211703958691649E-3</v>
          </cell>
          <cell r="M677">
            <v>-1.7211703958691649E-3</v>
          </cell>
          <cell r="N677">
            <v>-1.7211703958691649E-3</v>
          </cell>
          <cell r="O677">
            <v>-8.5470085470085166E-3</v>
          </cell>
        </row>
        <row r="678">
          <cell r="D678">
            <v>1.1764705882352899E-2</v>
          </cell>
          <cell r="E678">
            <v>0</v>
          </cell>
          <cell r="F678">
            <v>0</v>
          </cell>
          <cell r="G678">
            <v>1.1764705882352899E-2</v>
          </cell>
          <cell r="H678">
            <v>1.1764705882352899E-2</v>
          </cell>
          <cell r="I678">
            <v>1.1764705882352899E-2</v>
          </cell>
          <cell r="J678">
            <v>1.1764705882352899E-2</v>
          </cell>
          <cell r="K678">
            <v>1.1764705882352899E-2</v>
          </cell>
          <cell r="L678">
            <v>3.6144578313253017E-2</v>
          </cell>
          <cell r="M678">
            <v>3.6144578313253017E-2</v>
          </cell>
          <cell r="N678">
            <v>2.3809523809523725E-2</v>
          </cell>
          <cell r="O678">
            <v>3.6144578313253017E-2</v>
          </cell>
        </row>
        <row r="679">
          <cell r="D679">
            <v>3.4450360162856519E-3</v>
          </cell>
          <cell r="E679">
            <v>7.2304306821753261E-3</v>
          </cell>
          <cell r="F679">
            <v>0</v>
          </cell>
          <cell r="G679">
            <v>-4.0410320174075753E-3</v>
          </cell>
          <cell r="H679">
            <v>-2.8011204481792618E-3</v>
          </cell>
          <cell r="I679">
            <v>-3.5764266832529756E-3</v>
          </cell>
          <cell r="J679">
            <v>-4.6794571829666953E-4</v>
          </cell>
          <cell r="K679">
            <v>-2.1800062285892707E-3</v>
          </cell>
          <cell r="L679">
            <v>3.1220730565095778E-4</v>
          </cell>
          <cell r="M679">
            <v>1.5629884338856925E-3</v>
          </cell>
          <cell r="N679">
            <v>2.5031289111390187E-3</v>
          </cell>
          <cell r="O679">
            <v>2.9738613241507839E-3</v>
          </cell>
        </row>
        <row r="680">
          <cell r="D680">
            <v>3.2258064516129004E-2</v>
          </cell>
          <cell r="E680">
            <v>0</v>
          </cell>
          <cell r="F680">
            <v>0</v>
          </cell>
          <cell r="G680">
            <v>0</v>
          </cell>
          <cell r="H680">
            <v>-5.8823529411764719E-2</v>
          </cell>
          <cell r="I680">
            <v>-5.8823529411764719E-2</v>
          </cell>
          <cell r="J680">
            <v>-5.8823529411764719E-2</v>
          </cell>
          <cell r="K680">
            <v>-5.8823529411764719E-2</v>
          </cell>
          <cell r="L680">
            <v>-5.8823529411764719E-2</v>
          </cell>
          <cell r="M680">
            <v>-5.8823529411764719E-2</v>
          </cell>
          <cell r="N680">
            <v>-3.0303030303030276E-2</v>
          </cell>
          <cell r="O680">
            <v>-3.0303030303030276E-2</v>
          </cell>
        </row>
        <row r="681">
          <cell r="D681">
            <v>0</v>
          </cell>
          <cell r="E681">
            <v>0</v>
          </cell>
          <cell r="F681">
            <v>0</v>
          </cell>
          <cell r="G681">
            <v>0</v>
          </cell>
          <cell r="H681">
            <v>0</v>
          </cell>
          <cell r="I681">
            <v>0</v>
          </cell>
          <cell r="J681">
            <v>0</v>
          </cell>
          <cell r="K681">
            <v>0</v>
          </cell>
          <cell r="L681">
            <v>0</v>
          </cell>
          <cell r="M681">
            <v>0</v>
          </cell>
          <cell r="N681">
            <v>0</v>
          </cell>
          <cell r="O681">
            <v>0</v>
          </cell>
        </row>
        <row r="682">
          <cell r="D682">
            <v>0</v>
          </cell>
          <cell r="E682">
            <v>-2.4390243902439046E-2</v>
          </cell>
          <cell r="F682">
            <v>0</v>
          </cell>
          <cell r="G682">
            <v>0</v>
          </cell>
          <cell r="H682">
            <v>0</v>
          </cell>
          <cell r="I682">
            <v>-2.4390243902439046E-2</v>
          </cell>
          <cell r="J682">
            <v>0</v>
          </cell>
          <cell r="K682">
            <v>-0.16666666666666663</v>
          </cell>
          <cell r="L682">
            <v>2.564102564102555E-2</v>
          </cell>
          <cell r="M682">
            <v>0</v>
          </cell>
          <cell r="N682">
            <v>-6.9767441860465129E-2</v>
          </cell>
          <cell r="O682">
            <v>-2.4390243902439046E-2</v>
          </cell>
        </row>
        <row r="683">
          <cell r="D683">
            <v>0</v>
          </cell>
          <cell r="E683">
            <v>0</v>
          </cell>
          <cell r="F683">
            <v>0</v>
          </cell>
          <cell r="G683">
            <v>-7.6923076923076872E-2</v>
          </cell>
          <cell r="H683">
            <v>-7.6923076923076872E-2</v>
          </cell>
          <cell r="I683">
            <v>-7.6923076923076872E-2</v>
          </cell>
          <cell r="J683">
            <v>-5.2631578947368474E-2</v>
          </cell>
          <cell r="K683">
            <v>-5.2631578947368474E-2</v>
          </cell>
          <cell r="L683">
            <v>-2.7027027027026973E-2</v>
          </cell>
          <cell r="M683">
            <v>0</v>
          </cell>
          <cell r="N683">
            <v>0</v>
          </cell>
          <cell r="O683">
            <v>0</v>
          </cell>
        </row>
        <row r="684">
          <cell r="D684">
            <v>7.4074074074074181E-2</v>
          </cell>
          <cell r="E684">
            <v>0.15999999999999992</v>
          </cell>
          <cell r="F684">
            <v>0</v>
          </cell>
          <cell r="G684">
            <v>-6.4516129032258118E-2</v>
          </cell>
          <cell r="H684">
            <v>-6.4516129032258118E-2</v>
          </cell>
          <cell r="I684">
            <v>-6.4516129032258118E-2</v>
          </cell>
          <cell r="J684">
            <v>-6.4516129032258118E-2</v>
          </cell>
          <cell r="K684">
            <v>-6.4516129032258118E-2</v>
          </cell>
          <cell r="L684">
            <v>-6.4516129032258118E-2</v>
          </cell>
          <cell r="M684">
            <v>-6.4516129032258118E-2</v>
          </cell>
          <cell r="N684">
            <v>-9.375E-2</v>
          </cell>
          <cell r="O684">
            <v>-3.3333333333333326E-2</v>
          </cell>
        </row>
        <row r="685">
          <cell r="D685">
            <v>1.0101010101010166E-2</v>
          </cell>
          <cell r="E685">
            <v>8.0645161290322509E-3</v>
          </cell>
          <cell r="F685">
            <v>0</v>
          </cell>
          <cell r="G685">
            <v>4.0160642570281624E-3</v>
          </cell>
          <cell r="H685">
            <v>4.0160642570281624E-3</v>
          </cell>
          <cell r="I685">
            <v>-1.9960079840319889E-3</v>
          </cell>
          <cell r="J685">
            <v>8.0645161290322509E-3</v>
          </cell>
          <cell r="K685">
            <v>-3.9840637450199168E-3</v>
          </cell>
          <cell r="L685">
            <v>4.0160642570281624E-3</v>
          </cell>
          <cell r="M685">
            <v>6.0362173038228661E-3</v>
          </cell>
          <cell r="N685">
            <v>6.0362173038228661E-3</v>
          </cell>
          <cell r="O685">
            <v>6.0362173038228661E-3</v>
          </cell>
        </row>
        <row r="686">
          <cell r="D686">
            <v>0</v>
          </cell>
          <cell r="E686">
            <v>7.0921985815601829E-3</v>
          </cell>
          <cell r="F686">
            <v>0</v>
          </cell>
          <cell r="G686">
            <v>2.8985507246376718E-2</v>
          </cell>
          <cell r="H686">
            <v>2.8985507246376718E-2</v>
          </cell>
          <cell r="I686">
            <v>2.8985507246376718E-2</v>
          </cell>
          <cell r="J686">
            <v>2.8985507246376718E-2</v>
          </cell>
          <cell r="K686">
            <v>2.8985507246376718E-2</v>
          </cell>
          <cell r="L686">
            <v>2.8985507246376718E-2</v>
          </cell>
          <cell r="M686">
            <v>2.8985507246376718E-2</v>
          </cell>
          <cell r="N686">
            <v>2.1582733812949728E-2</v>
          </cell>
          <cell r="O686">
            <v>0</v>
          </cell>
        </row>
        <row r="687">
          <cell r="D687">
            <v>0</v>
          </cell>
          <cell r="E687">
            <v>0.5</v>
          </cell>
          <cell r="F687">
            <v>0</v>
          </cell>
          <cell r="G687">
            <v>0</v>
          </cell>
          <cell r="H687">
            <v>-0.25</v>
          </cell>
          <cell r="I687">
            <v>-0.25</v>
          </cell>
          <cell r="J687">
            <v>0.5</v>
          </cell>
          <cell r="K687">
            <v>0</v>
          </cell>
          <cell r="L687">
            <v>-0.25</v>
          </cell>
          <cell r="M687">
            <v>0.5</v>
          </cell>
          <cell r="N687">
            <v>0</v>
          </cell>
          <cell r="O687">
            <v>-0.25</v>
          </cell>
        </row>
        <row r="688">
          <cell r="D688">
            <v>0</v>
          </cell>
          <cell r="E688">
            <v>0</v>
          </cell>
          <cell r="F688">
            <v>0</v>
          </cell>
          <cell r="G688">
            <v>1.4204545454545414E-2</v>
          </cell>
          <cell r="H688">
            <v>1.4204545454545414E-2</v>
          </cell>
          <cell r="I688">
            <v>2.5862068965517349E-2</v>
          </cell>
          <cell r="J688">
            <v>2.0000000000000018E-2</v>
          </cell>
          <cell r="K688">
            <v>2.8818443804034644E-2</v>
          </cell>
          <cell r="L688">
            <v>1.7094017094017033E-2</v>
          </cell>
          <cell r="M688">
            <v>1.4204545454545414E-2</v>
          </cell>
          <cell r="N688">
            <v>8.4745762711864181E-3</v>
          </cell>
          <cell r="O688">
            <v>-5.5710306406685506E-3</v>
          </cell>
        </row>
        <row r="689">
          <cell r="D689">
            <v>0</v>
          </cell>
          <cell r="E689">
            <v>0</v>
          </cell>
          <cell r="F689">
            <v>0</v>
          </cell>
          <cell r="G689">
            <v>0</v>
          </cell>
          <cell r="H689">
            <v>0</v>
          </cell>
          <cell r="I689">
            <v>0</v>
          </cell>
          <cell r="J689">
            <v>0</v>
          </cell>
          <cell r="K689">
            <v>0</v>
          </cell>
          <cell r="L689">
            <v>0</v>
          </cell>
          <cell r="M689">
            <v>0</v>
          </cell>
          <cell r="N689">
            <v>0</v>
          </cell>
          <cell r="O689">
            <v>0</v>
          </cell>
        </row>
        <row r="690">
          <cell r="D690">
            <v>-2.8571428571428581E-2</v>
          </cell>
          <cell r="E690">
            <v>0</v>
          </cell>
          <cell r="F690">
            <v>0</v>
          </cell>
          <cell r="G690">
            <v>6.25E-2</v>
          </cell>
          <cell r="H690">
            <v>6.25E-2</v>
          </cell>
          <cell r="I690">
            <v>7.9365079365079305E-2</v>
          </cell>
          <cell r="J690">
            <v>6.25E-2</v>
          </cell>
          <cell r="K690">
            <v>9.6774193548387011E-2</v>
          </cell>
          <cell r="L690">
            <v>3.0303030303030276E-2</v>
          </cell>
          <cell r="M690">
            <v>3.0303030303030276E-2</v>
          </cell>
          <cell r="N690">
            <v>4.6153846153846212E-2</v>
          </cell>
          <cell r="O690">
            <v>-1.4492753623188359E-2</v>
          </cell>
        </row>
        <row r="691">
          <cell r="D691">
            <v>0</v>
          </cell>
          <cell r="E691">
            <v>0</v>
          </cell>
          <cell r="F691">
            <v>0</v>
          </cell>
          <cell r="G691">
            <v>0</v>
          </cell>
          <cell r="H691">
            <v>0</v>
          </cell>
          <cell r="I691">
            <v>0</v>
          </cell>
          <cell r="J691">
            <v>0</v>
          </cell>
          <cell r="K691">
            <v>0</v>
          </cell>
          <cell r="L691">
            <v>0</v>
          </cell>
          <cell r="M691">
            <v>0</v>
          </cell>
          <cell r="N691">
            <v>0</v>
          </cell>
          <cell r="O691">
            <v>0</v>
          </cell>
        </row>
        <row r="692">
          <cell r="D692">
            <v>0</v>
          </cell>
          <cell r="E692">
            <v>0</v>
          </cell>
          <cell r="F692">
            <v>0</v>
          </cell>
          <cell r="G692">
            <v>0</v>
          </cell>
          <cell r="H692">
            <v>0</v>
          </cell>
          <cell r="I692">
            <v>0</v>
          </cell>
          <cell r="J692">
            <v>0.16666666666666674</v>
          </cell>
          <cell r="K692">
            <v>0.16666666666666674</v>
          </cell>
          <cell r="L692">
            <v>0.16666666666666674</v>
          </cell>
          <cell r="M692">
            <v>0.16666666666666674</v>
          </cell>
          <cell r="N692">
            <v>0.16666666666666674</v>
          </cell>
          <cell r="O692">
            <v>0.16666666666666674</v>
          </cell>
        </row>
        <row r="693">
          <cell r="D693">
            <v>0</v>
          </cell>
          <cell r="E693">
            <v>0</v>
          </cell>
          <cell r="F693">
            <v>0</v>
          </cell>
          <cell r="G693">
            <v>0</v>
          </cell>
          <cell r="H693">
            <v>0</v>
          </cell>
          <cell r="I693">
            <v>0</v>
          </cell>
          <cell r="J693">
            <v>0</v>
          </cell>
          <cell r="K693">
            <v>0</v>
          </cell>
          <cell r="L693">
            <v>0</v>
          </cell>
          <cell r="M693">
            <v>0</v>
          </cell>
          <cell r="N693">
            <v>0</v>
          </cell>
          <cell r="O693">
            <v>0</v>
          </cell>
        </row>
        <row r="694">
          <cell r="D694">
            <v>0.25</v>
          </cell>
          <cell r="E694">
            <v>0</v>
          </cell>
          <cell r="F694">
            <v>0</v>
          </cell>
          <cell r="G694">
            <v>0.66666666666666674</v>
          </cell>
          <cell r="H694">
            <v>0</v>
          </cell>
          <cell r="I694">
            <v>0.25</v>
          </cell>
          <cell r="J694">
            <v>0.25</v>
          </cell>
          <cell r="K694">
            <v>0.25</v>
          </cell>
          <cell r="L694">
            <v>0.25</v>
          </cell>
          <cell r="M694">
            <v>0.25</v>
          </cell>
          <cell r="N694">
            <v>0.25</v>
          </cell>
          <cell r="O694">
            <v>0.25</v>
          </cell>
        </row>
        <row r="695">
          <cell r="D695">
            <v>-0.33333333333333337</v>
          </cell>
          <cell r="E695">
            <v>0</v>
          </cell>
          <cell r="F695">
            <v>0</v>
          </cell>
          <cell r="G695">
            <v>0</v>
          </cell>
          <cell r="H695">
            <v>0</v>
          </cell>
          <cell r="I695">
            <v>0</v>
          </cell>
          <cell r="J695">
            <v>0</v>
          </cell>
          <cell r="K695">
            <v>0</v>
          </cell>
          <cell r="L695">
            <v>0</v>
          </cell>
          <cell r="M695">
            <v>0</v>
          </cell>
          <cell r="N695">
            <v>1</v>
          </cell>
          <cell r="O695">
            <v>0</v>
          </cell>
        </row>
        <row r="696">
          <cell r="D696">
            <v>2.9850746268656803E-2</v>
          </cell>
          <cell r="E696">
            <v>3.7593984962406068E-2</v>
          </cell>
          <cell r="F696">
            <v>0</v>
          </cell>
          <cell r="G696">
            <v>0</v>
          </cell>
          <cell r="H696">
            <v>-7.194244604316502E-3</v>
          </cell>
          <cell r="I696">
            <v>0</v>
          </cell>
          <cell r="J696">
            <v>0</v>
          </cell>
          <cell r="K696">
            <v>0</v>
          </cell>
          <cell r="L696">
            <v>0</v>
          </cell>
          <cell r="M696">
            <v>7.2992700729928028E-3</v>
          </cell>
          <cell r="N696">
            <v>2.2222222222222143E-2</v>
          </cell>
          <cell r="O696">
            <v>2.2222222222222143E-2</v>
          </cell>
        </row>
        <row r="697">
          <cell r="D697">
            <v>0</v>
          </cell>
          <cell r="E697">
            <v>0</v>
          </cell>
          <cell r="F697">
            <v>0</v>
          </cell>
          <cell r="G697">
            <v>0</v>
          </cell>
          <cell r="H697">
            <v>0</v>
          </cell>
          <cell r="I697">
            <v>0</v>
          </cell>
          <cell r="J697">
            <v>0</v>
          </cell>
          <cell r="K697">
            <v>0</v>
          </cell>
          <cell r="L697">
            <v>0</v>
          </cell>
          <cell r="M697">
            <v>0</v>
          </cell>
          <cell r="N697">
            <v>0</v>
          </cell>
          <cell r="O697">
            <v>0</v>
          </cell>
        </row>
        <row r="698">
          <cell r="D698">
            <v>0</v>
          </cell>
          <cell r="E698">
            <v>0</v>
          </cell>
          <cell r="F698">
            <v>0</v>
          </cell>
          <cell r="G698">
            <v>-0.4</v>
          </cell>
          <cell r="H698">
            <v>-0.4</v>
          </cell>
          <cell r="I698">
            <v>-0.4</v>
          </cell>
          <cell r="J698">
            <v>-0.4</v>
          </cell>
          <cell r="K698">
            <v>-0.4</v>
          </cell>
          <cell r="L698">
            <v>-0.4</v>
          </cell>
          <cell r="M698">
            <v>-0.4</v>
          </cell>
          <cell r="N698">
            <v>-0.4</v>
          </cell>
          <cell r="O698">
            <v>-0.4</v>
          </cell>
        </row>
        <row r="699">
          <cell r="D699">
            <v>0</v>
          </cell>
          <cell r="E699">
            <v>0</v>
          </cell>
          <cell r="F699">
            <v>0</v>
          </cell>
          <cell r="G699">
            <v>0</v>
          </cell>
          <cell r="H699">
            <v>0</v>
          </cell>
          <cell r="I699">
            <v>0</v>
          </cell>
          <cell r="J699">
            <v>0</v>
          </cell>
          <cell r="K699">
            <v>0</v>
          </cell>
          <cell r="L699">
            <v>0</v>
          </cell>
          <cell r="M699">
            <v>0</v>
          </cell>
          <cell r="N699">
            <v>0</v>
          </cell>
          <cell r="O699">
            <v>0</v>
          </cell>
        </row>
        <row r="700">
          <cell r="D700">
            <v>0</v>
          </cell>
          <cell r="E700">
            <v>0</v>
          </cell>
          <cell r="F700">
            <v>0</v>
          </cell>
          <cell r="G700">
            <v>0</v>
          </cell>
          <cell r="H700">
            <v>0</v>
          </cell>
          <cell r="I700">
            <v>0</v>
          </cell>
          <cell r="J700">
            <v>0</v>
          </cell>
          <cell r="K700">
            <v>0</v>
          </cell>
          <cell r="L700">
            <v>0</v>
          </cell>
          <cell r="M700">
            <v>0</v>
          </cell>
          <cell r="N700">
            <v>0</v>
          </cell>
          <cell r="O700">
            <v>0</v>
          </cell>
        </row>
        <row r="701">
          <cell r="D701">
            <v>0</v>
          </cell>
          <cell r="E701">
            <v>0</v>
          </cell>
          <cell r="F701">
            <v>0</v>
          </cell>
          <cell r="G701">
            <v>0</v>
          </cell>
          <cell r="H701">
            <v>0</v>
          </cell>
          <cell r="I701">
            <v>0</v>
          </cell>
          <cell r="J701">
            <v>0</v>
          </cell>
          <cell r="K701">
            <v>0</v>
          </cell>
          <cell r="L701">
            <v>0</v>
          </cell>
          <cell r="M701">
            <v>0</v>
          </cell>
          <cell r="N701">
            <v>0</v>
          </cell>
          <cell r="O701">
            <v>0</v>
          </cell>
        </row>
        <row r="702">
          <cell r="D702">
            <v>0</v>
          </cell>
          <cell r="E702">
            <v>0</v>
          </cell>
          <cell r="F702">
            <v>0</v>
          </cell>
          <cell r="G702">
            <v>0</v>
          </cell>
          <cell r="H702">
            <v>0</v>
          </cell>
          <cell r="I702">
            <v>0</v>
          </cell>
          <cell r="J702">
            <v>0</v>
          </cell>
          <cell r="K702">
            <v>0</v>
          </cell>
          <cell r="L702">
            <v>0</v>
          </cell>
          <cell r="M702">
            <v>0</v>
          </cell>
          <cell r="N702">
            <v>0</v>
          </cell>
          <cell r="O702">
            <v>0</v>
          </cell>
        </row>
        <row r="703">
          <cell r="D703">
            <v>8.5714285714285632E-2</v>
          </cell>
          <cell r="E703">
            <v>8.5714285714285632E-2</v>
          </cell>
          <cell r="F703">
            <v>0</v>
          </cell>
          <cell r="G703">
            <v>0.1515151515151516</v>
          </cell>
          <cell r="H703">
            <v>0.1515151515151516</v>
          </cell>
          <cell r="I703">
            <v>0.1515151515151516</v>
          </cell>
          <cell r="J703">
            <v>0.1515151515151516</v>
          </cell>
          <cell r="K703">
            <v>0.1515151515151516</v>
          </cell>
          <cell r="L703">
            <v>0.1515151515151516</v>
          </cell>
          <cell r="M703">
            <v>0.1515151515151516</v>
          </cell>
          <cell r="N703">
            <v>0.1515151515151516</v>
          </cell>
          <cell r="O703">
            <v>0.11764705882352944</v>
          </cell>
        </row>
        <row r="704">
          <cell r="D704">
            <v>-5.555555555555558E-2</v>
          </cell>
          <cell r="E704">
            <v>0</v>
          </cell>
          <cell r="F704">
            <v>0</v>
          </cell>
          <cell r="G704">
            <v>0.21428571428571419</v>
          </cell>
          <cell r="H704">
            <v>0.1333333333333333</v>
          </cell>
          <cell r="I704">
            <v>0.1333333333333333</v>
          </cell>
          <cell r="J704">
            <v>0</v>
          </cell>
          <cell r="K704">
            <v>-5.555555555555558E-2</v>
          </cell>
          <cell r="L704">
            <v>0</v>
          </cell>
          <cell r="M704">
            <v>0</v>
          </cell>
          <cell r="N704">
            <v>0</v>
          </cell>
          <cell r="O704">
            <v>0</v>
          </cell>
        </row>
        <row r="705">
          <cell r="D705">
            <v>0</v>
          </cell>
          <cell r="E705">
            <v>0</v>
          </cell>
          <cell r="F705">
            <v>0</v>
          </cell>
          <cell r="G705">
            <v>0</v>
          </cell>
          <cell r="H705">
            <v>0</v>
          </cell>
          <cell r="I705">
            <v>0</v>
          </cell>
          <cell r="J705">
            <v>0</v>
          </cell>
          <cell r="K705">
            <v>0</v>
          </cell>
          <cell r="L705">
            <v>0</v>
          </cell>
          <cell r="M705">
            <v>0</v>
          </cell>
          <cell r="N705">
            <v>0</v>
          </cell>
          <cell r="O705">
            <v>0</v>
          </cell>
        </row>
        <row r="706">
          <cell r="D706">
            <v>0</v>
          </cell>
          <cell r="E706">
            <v>0</v>
          </cell>
          <cell r="F706">
            <v>0</v>
          </cell>
          <cell r="G706">
            <v>0</v>
          </cell>
          <cell r="H706">
            <v>0</v>
          </cell>
          <cell r="I706">
            <v>0</v>
          </cell>
          <cell r="J706">
            <v>0</v>
          </cell>
          <cell r="K706">
            <v>0</v>
          </cell>
          <cell r="L706">
            <v>0</v>
          </cell>
          <cell r="M706">
            <v>0</v>
          </cell>
          <cell r="N706">
            <v>0</v>
          </cell>
          <cell r="O706">
            <v>0</v>
          </cell>
        </row>
        <row r="707">
          <cell r="D707">
            <v>0</v>
          </cell>
          <cell r="E707">
            <v>0</v>
          </cell>
          <cell r="F707">
            <v>0</v>
          </cell>
          <cell r="G707">
            <v>-0.25</v>
          </cell>
          <cell r="H707">
            <v>-0.25</v>
          </cell>
          <cell r="I707">
            <v>-0.25</v>
          </cell>
          <cell r="J707">
            <v>-0.25</v>
          </cell>
          <cell r="K707">
            <v>-0.25</v>
          </cell>
          <cell r="L707">
            <v>-0.25</v>
          </cell>
          <cell r="M707">
            <v>0</v>
          </cell>
          <cell r="N707">
            <v>0</v>
          </cell>
          <cell r="O707">
            <v>0</v>
          </cell>
        </row>
        <row r="708">
          <cell r="D708">
            <v>0</v>
          </cell>
          <cell r="E708">
            <v>0</v>
          </cell>
          <cell r="F708">
            <v>0</v>
          </cell>
          <cell r="G708">
            <v>0</v>
          </cell>
          <cell r="H708">
            <v>0</v>
          </cell>
          <cell r="I708">
            <v>0</v>
          </cell>
          <cell r="J708">
            <v>0</v>
          </cell>
          <cell r="K708">
            <v>0</v>
          </cell>
          <cell r="L708">
            <v>0</v>
          </cell>
          <cell r="M708">
            <v>0</v>
          </cell>
          <cell r="N708">
            <v>0</v>
          </cell>
          <cell r="O708">
            <v>0</v>
          </cell>
        </row>
        <row r="709">
          <cell r="D709">
            <v>4.1548944656799591E-4</v>
          </cell>
          <cell r="E709">
            <v>8.3070277454799779E-5</v>
          </cell>
          <cell r="F709">
            <v>0</v>
          </cell>
          <cell r="G709">
            <v>2.999250187453173E-3</v>
          </cell>
          <cell r="H709">
            <v>1.0809911857641019E-3</v>
          </cell>
          <cell r="I709">
            <v>8.3132429960919296E-4</v>
          </cell>
          <cell r="J709">
            <v>1.7473789316027055E-3</v>
          </cell>
          <cell r="K709">
            <v>8.3132429960919296E-4</v>
          </cell>
          <cell r="L709">
            <v>5.4284282612326873E-3</v>
          </cell>
          <cell r="M709">
            <v>5.1765884612173796E-3</v>
          </cell>
          <cell r="N709">
            <v>-8.3196046128500845E-3</v>
          </cell>
          <cell r="O709">
            <v>-4.1514447027568568E-4</v>
          </cell>
        </row>
        <row r="710">
          <cell r="D710">
            <v>0</v>
          </cell>
          <cell r="E710">
            <v>0</v>
          </cell>
          <cell r="F710">
            <v>0</v>
          </cell>
          <cell r="G710">
            <v>-0.11111111111111116</v>
          </cell>
          <cell r="H710">
            <v>-0.11111111111111116</v>
          </cell>
          <cell r="I710">
            <v>-0.11111111111111116</v>
          </cell>
          <cell r="J710">
            <v>-0.11111111111111116</v>
          </cell>
          <cell r="K710">
            <v>-0.11111111111111116</v>
          </cell>
          <cell r="L710">
            <v>-0.11111111111111116</v>
          </cell>
          <cell r="M710">
            <v>-0.11111111111111116</v>
          </cell>
          <cell r="N710">
            <v>0</v>
          </cell>
          <cell r="O710">
            <v>0</v>
          </cell>
        </row>
        <row r="711">
          <cell r="D711">
            <v>0</v>
          </cell>
          <cell r="E711">
            <v>0</v>
          </cell>
          <cell r="F711">
            <v>0</v>
          </cell>
          <cell r="G711">
            <v>0</v>
          </cell>
          <cell r="H711">
            <v>0</v>
          </cell>
          <cell r="I711">
            <v>0</v>
          </cell>
          <cell r="J711">
            <v>0</v>
          </cell>
          <cell r="K711">
            <v>0</v>
          </cell>
          <cell r="L711">
            <v>0</v>
          </cell>
          <cell r="M711">
            <v>0</v>
          </cell>
          <cell r="N711">
            <v>0</v>
          </cell>
          <cell r="O711">
            <v>0</v>
          </cell>
        </row>
        <row r="712">
          <cell r="D712">
            <v>0</v>
          </cell>
          <cell r="E712">
            <v>0</v>
          </cell>
          <cell r="F712">
            <v>0</v>
          </cell>
          <cell r="G712">
            <v>0</v>
          </cell>
          <cell r="H712">
            <v>0</v>
          </cell>
          <cell r="I712">
            <v>0</v>
          </cell>
          <cell r="J712">
            <v>0</v>
          </cell>
          <cell r="K712">
            <v>0</v>
          </cell>
          <cell r="L712">
            <v>0</v>
          </cell>
          <cell r="M712">
            <v>0</v>
          </cell>
          <cell r="N712">
            <v>0</v>
          </cell>
          <cell r="O712">
            <v>0</v>
          </cell>
        </row>
        <row r="713">
          <cell r="D713">
            <v>0</v>
          </cell>
          <cell r="E713">
            <v>0</v>
          </cell>
          <cell r="F713">
            <v>0</v>
          </cell>
          <cell r="G713">
            <v>0</v>
          </cell>
          <cell r="H713">
            <v>0</v>
          </cell>
          <cell r="I713">
            <v>0</v>
          </cell>
          <cell r="J713">
            <v>0</v>
          </cell>
          <cell r="K713">
            <v>0</v>
          </cell>
          <cell r="L713">
            <v>0</v>
          </cell>
          <cell r="M713">
            <v>0</v>
          </cell>
          <cell r="N713">
            <v>0</v>
          </cell>
          <cell r="O713">
            <v>0</v>
          </cell>
        </row>
        <row r="714">
          <cell r="D714">
            <v>0</v>
          </cell>
          <cell r="E714">
            <v>0</v>
          </cell>
          <cell r="F714">
            <v>0</v>
          </cell>
          <cell r="G714">
            <v>0</v>
          </cell>
          <cell r="H714">
            <v>0</v>
          </cell>
          <cell r="I714">
            <v>0</v>
          </cell>
          <cell r="J714">
            <v>0</v>
          </cell>
          <cell r="K714">
            <v>0</v>
          </cell>
          <cell r="L714">
            <v>0</v>
          </cell>
          <cell r="M714">
            <v>0</v>
          </cell>
          <cell r="N714">
            <v>0</v>
          </cell>
          <cell r="O714">
            <v>0</v>
          </cell>
        </row>
        <row r="715">
          <cell r="D715">
            <v>0</v>
          </cell>
          <cell r="E715">
            <v>0</v>
          </cell>
          <cell r="F715">
            <v>0</v>
          </cell>
          <cell r="G715">
            <v>0</v>
          </cell>
          <cell r="H715">
            <v>0</v>
          </cell>
          <cell r="I715">
            <v>0</v>
          </cell>
          <cell r="J715">
            <v>0</v>
          </cell>
          <cell r="K715">
            <v>0</v>
          </cell>
          <cell r="L715">
            <v>0</v>
          </cell>
          <cell r="M715">
            <v>0</v>
          </cell>
          <cell r="N715">
            <v>0</v>
          </cell>
          <cell r="O715">
            <v>0</v>
          </cell>
        </row>
        <row r="716">
          <cell r="D716">
            <v>0</v>
          </cell>
          <cell r="E716">
            <v>0</v>
          </cell>
          <cell r="F716">
            <v>0</v>
          </cell>
          <cell r="G716">
            <v>0</v>
          </cell>
          <cell r="H716">
            <v>0</v>
          </cell>
          <cell r="I716">
            <v>0</v>
          </cell>
          <cell r="J716">
            <v>0</v>
          </cell>
          <cell r="K716">
            <v>0</v>
          </cell>
          <cell r="L716">
            <v>0</v>
          </cell>
          <cell r="M716">
            <v>0</v>
          </cell>
          <cell r="N716">
            <v>0</v>
          </cell>
          <cell r="O716">
            <v>0</v>
          </cell>
        </row>
        <row r="717">
          <cell r="D717">
            <v>0</v>
          </cell>
          <cell r="E717">
            <v>0</v>
          </cell>
          <cell r="F717">
            <v>0</v>
          </cell>
          <cell r="G717">
            <v>0</v>
          </cell>
          <cell r="H717">
            <v>0</v>
          </cell>
          <cell r="I717">
            <v>0</v>
          </cell>
          <cell r="J717">
            <v>0</v>
          </cell>
          <cell r="K717">
            <v>0</v>
          </cell>
          <cell r="L717">
            <v>0</v>
          </cell>
          <cell r="M717">
            <v>0</v>
          </cell>
          <cell r="N717">
            <v>0</v>
          </cell>
          <cell r="O717">
            <v>0</v>
          </cell>
        </row>
        <row r="718">
          <cell r="D718">
            <v>0</v>
          </cell>
          <cell r="E718">
            <v>0</v>
          </cell>
          <cell r="F718">
            <v>0</v>
          </cell>
          <cell r="G718">
            <v>0</v>
          </cell>
          <cell r="H718">
            <v>0</v>
          </cell>
          <cell r="I718">
            <v>0</v>
          </cell>
          <cell r="J718">
            <v>0</v>
          </cell>
          <cell r="K718">
            <v>0</v>
          </cell>
          <cell r="L718">
            <v>0</v>
          </cell>
          <cell r="M718">
            <v>0</v>
          </cell>
          <cell r="N718">
            <v>0</v>
          </cell>
          <cell r="O718">
            <v>0</v>
          </cell>
        </row>
        <row r="719">
          <cell r="D719">
            <v>0</v>
          </cell>
          <cell r="E719">
            <v>0</v>
          </cell>
          <cell r="F719">
            <v>0</v>
          </cell>
          <cell r="G719">
            <v>0</v>
          </cell>
          <cell r="H719">
            <v>0</v>
          </cell>
          <cell r="I719">
            <v>0</v>
          </cell>
          <cell r="J719">
            <v>0</v>
          </cell>
          <cell r="K719">
            <v>0</v>
          </cell>
          <cell r="L719">
            <v>0</v>
          </cell>
          <cell r="M719">
            <v>0</v>
          </cell>
          <cell r="N719">
            <v>0</v>
          </cell>
          <cell r="O719">
            <v>0</v>
          </cell>
        </row>
        <row r="720">
          <cell r="D720">
            <v>0</v>
          </cell>
          <cell r="E720">
            <v>0</v>
          </cell>
          <cell r="F720">
            <v>0</v>
          </cell>
          <cell r="G720">
            <v>0</v>
          </cell>
          <cell r="H720">
            <v>0</v>
          </cell>
          <cell r="I720">
            <v>0</v>
          </cell>
          <cell r="J720">
            <v>0</v>
          </cell>
          <cell r="K720">
            <v>0</v>
          </cell>
          <cell r="L720">
            <v>0</v>
          </cell>
          <cell r="M720">
            <v>0</v>
          </cell>
          <cell r="N720">
            <v>0</v>
          </cell>
          <cell r="O720">
            <v>0</v>
          </cell>
        </row>
        <row r="721">
          <cell r="D721">
            <v>0</v>
          </cell>
          <cell r="E721">
            <v>0</v>
          </cell>
          <cell r="F721">
            <v>0</v>
          </cell>
          <cell r="G721">
            <v>0</v>
          </cell>
          <cell r="H721">
            <v>0</v>
          </cell>
          <cell r="I721">
            <v>0</v>
          </cell>
          <cell r="J721">
            <v>0</v>
          </cell>
          <cell r="K721">
            <v>0</v>
          </cell>
          <cell r="L721">
            <v>0</v>
          </cell>
          <cell r="M721">
            <v>0</v>
          </cell>
          <cell r="N721">
            <v>0</v>
          </cell>
          <cell r="O721">
            <v>0</v>
          </cell>
        </row>
        <row r="722">
          <cell r="D722">
            <v>0</v>
          </cell>
          <cell r="E722">
            <v>0</v>
          </cell>
          <cell r="F722">
            <v>0</v>
          </cell>
          <cell r="G722">
            <v>0</v>
          </cell>
          <cell r="H722">
            <v>0</v>
          </cell>
          <cell r="I722">
            <v>0</v>
          </cell>
          <cell r="J722">
            <v>0</v>
          </cell>
          <cell r="K722">
            <v>0</v>
          </cell>
          <cell r="L722">
            <v>0</v>
          </cell>
          <cell r="M722">
            <v>0</v>
          </cell>
          <cell r="N722">
            <v>0</v>
          </cell>
          <cell r="O722">
            <v>0</v>
          </cell>
        </row>
        <row r="723">
          <cell r="D723">
            <v>0</v>
          </cell>
          <cell r="E723">
            <v>0</v>
          </cell>
          <cell r="F723">
            <v>0</v>
          </cell>
          <cell r="G723">
            <v>0</v>
          </cell>
          <cell r="H723">
            <v>0</v>
          </cell>
          <cell r="I723">
            <v>0</v>
          </cell>
          <cell r="J723">
            <v>0</v>
          </cell>
          <cell r="K723">
            <v>0</v>
          </cell>
          <cell r="L723">
            <v>0</v>
          </cell>
          <cell r="M723">
            <v>0</v>
          </cell>
          <cell r="N723">
            <v>0</v>
          </cell>
          <cell r="O723">
            <v>0</v>
          </cell>
        </row>
        <row r="724">
          <cell r="D724">
            <v>0</v>
          </cell>
          <cell r="E724">
            <v>0</v>
          </cell>
          <cell r="F724">
            <v>0</v>
          </cell>
          <cell r="G724">
            <v>0</v>
          </cell>
          <cell r="H724">
            <v>0</v>
          </cell>
          <cell r="I724">
            <v>0</v>
          </cell>
          <cell r="J724">
            <v>0</v>
          </cell>
          <cell r="K724">
            <v>0</v>
          </cell>
          <cell r="L724">
            <v>0</v>
          </cell>
          <cell r="M724">
            <v>0</v>
          </cell>
          <cell r="N724">
            <v>0</v>
          </cell>
          <cell r="O724">
            <v>0</v>
          </cell>
        </row>
        <row r="725">
          <cell r="D725">
            <v>0</v>
          </cell>
          <cell r="E725">
            <v>0</v>
          </cell>
          <cell r="F725">
            <v>0</v>
          </cell>
          <cell r="G725">
            <v>0</v>
          </cell>
          <cell r="H725">
            <v>0</v>
          </cell>
          <cell r="I725">
            <v>0</v>
          </cell>
          <cell r="J725">
            <v>0</v>
          </cell>
          <cell r="K725">
            <v>0</v>
          </cell>
          <cell r="L725">
            <v>0</v>
          </cell>
          <cell r="M725">
            <v>0</v>
          </cell>
          <cell r="N725">
            <v>0</v>
          </cell>
          <cell r="O725">
            <v>0</v>
          </cell>
        </row>
        <row r="726">
          <cell r="D726">
            <v>0</v>
          </cell>
          <cell r="E726">
            <v>0</v>
          </cell>
          <cell r="F726">
            <v>0</v>
          </cell>
          <cell r="G726">
            <v>0</v>
          </cell>
          <cell r="H726">
            <v>0</v>
          </cell>
          <cell r="I726">
            <v>0</v>
          </cell>
          <cell r="J726">
            <v>0</v>
          </cell>
          <cell r="K726">
            <v>0</v>
          </cell>
          <cell r="L726">
            <v>0</v>
          </cell>
          <cell r="M726">
            <v>0</v>
          </cell>
          <cell r="N726">
            <v>0</v>
          </cell>
          <cell r="O726">
            <v>0</v>
          </cell>
        </row>
        <row r="727">
          <cell r="D727">
            <v>0</v>
          </cell>
          <cell r="E727">
            <v>0</v>
          </cell>
          <cell r="F727">
            <v>0</v>
          </cell>
          <cell r="G727">
            <v>0</v>
          </cell>
          <cell r="H727">
            <v>0</v>
          </cell>
          <cell r="I727">
            <v>0</v>
          </cell>
          <cell r="J727">
            <v>0</v>
          </cell>
          <cell r="K727">
            <v>0</v>
          </cell>
          <cell r="L727">
            <v>0</v>
          </cell>
          <cell r="M727">
            <v>0</v>
          </cell>
          <cell r="N727">
            <v>0</v>
          </cell>
          <cell r="O727">
            <v>0</v>
          </cell>
        </row>
        <row r="728">
          <cell r="D728">
            <v>0</v>
          </cell>
          <cell r="E728">
            <v>0</v>
          </cell>
          <cell r="F728">
            <v>0</v>
          </cell>
          <cell r="G728">
            <v>0</v>
          </cell>
          <cell r="H728">
            <v>0</v>
          </cell>
          <cell r="I728">
            <v>0</v>
          </cell>
          <cell r="J728">
            <v>0</v>
          </cell>
          <cell r="K728">
            <v>0</v>
          </cell>
          <cell r="L728">
            <v>0</v>
          </cell>
          <cell r="M728">
            <v>0</v>
          </cell>
          <cell r="N728">
            <v>0</v>
          </cell>
          <cell r="O728">
            <v>0</v>
          </cell>
        </row>
        <row r="729">
          <cell r="D729">
            <v>0</v>
          </cell>
          <cell r="E729">
            <v>0</v>
          </cell>
          <cell r="F729">
            <v>0</v>
          </cell>
          <cell r="G729">
            <v>0</v>
          </cell>
          <cell r="H729">
            <v>0</v>
          </cell>
          <cell r="I729">
            <v>0</v>
          </cell>
          <cell r="J729">
            <v>0</v>
          </cell>
          <cell r="K729">
            <v>0</v>
          </cell>
          <cell r="L729">
            <v>0</v>
          </cell>
          <cell r="M729">
            <v>0</v>
          </cell>
          <cell r="N729">
            <v>0</v>
          </cell>
          <cell r="O729">
            <v>0</v>
          </cell>
        </row>
        <row r="730">
          <cell r="D730">
            <v>0</v>
          </cell>
          <cell r="E730">
            <v>0</v>
          </cell>
          <cell r="F730">
            <v>0</v>
          </cell>
          <cell r="G730">
            <v>0</v>
          </cell>
          <cell r="H730">
            <v>0</v>
          </cell>
          <cell r="I730">
            <v>0</v>
          </cell>
          <cell r="J730">
            <v>0</v>
          </cell>
          <cell r="K730">
            <v>0</v>
          </cell>
          <cell r="L730">
            <v>0</v>
          </cell>
          <cell r="M730">
            <v>0</v>
          </cell>
          <cell r="N730">
            <v>0</v>
          </cell>
          <cell r="O730">
            <v>0</v>
          </cell>
        </row>
        <row r="731">
          <cell r="D731">
            <v>0</v>
          </cell>
          <cell r="E731">
            <v>0</v>
          </cell>
          <cell r="F731">
            <v>0</v>
          </cell>
          <cell r="G731">
            <v>0</v>
          </cell>
          <cell r="H731">
            <v>0</v>
          </cell>
          <cell r="I731">
            <v>0</v>
          </cell>
          <cell r="J731">
            <v>0</v>
          </cell>
          <cell r="K731">
            <v>0</v>
          </cell>
          <cell r="L731">
            <v>0</v>
          </cell>
          <cell r="M731">
            <v>0</v>
          </cell>
          <cell r="N731">
            <v>0</v>
          </cell>
          <cell r="O731">
            <v>0</v>
          </cell>
        </row>
        <row r="732">
          <cell r="D732">
            <v>0</v>
          </cell>
          <cell r="E732">
            <v>0</v>
          </cell>
          <cell r="F732">
            <v>0</v>
          </cell>
          <cell r="G732">
            <v>0</v>
          </cell>
          <cell r="H732">
            <v>0</v>
          </cell>
          <cell r="I732">
            <v>0</v>
          </cell>
          <cell r="J732">
            <v>0</v>
          </cell>
          <cell r="K732">
            <v>0</v>
          </cell>
          <cell r="L732">
            <v>0</v>
          </cell>
          <cell r="M732">
            <v>0</v>
          </cell>
          <cell r="N732">
            <v>0</v>
          </cell>
          <cell r="O732">
            <v>0</v>
          </cell>
        </row>
        <row r="733">
          <cell r="D733">
            <v>0</v>
          </cell>
          <cell r="E733">
            <v>0</v>
          </cell>
          <cell r="F733">
            <v>0</v>
          </cell>
          <cell r="G733">
            <v>0</v>
          </cell>
          <cell r="H733">
            <v>0</v>
          </cell>
          <cell r="I733">
            <v>0</v>
          </cell>
          <cell r="J733">
            <v>0</v>
          </cell>
          <cell r="K733">
            <v>0</v>
          </cell>
          <cell r="L733">
            <v>0</v>
          </cell>
          <cell r="M733">
            <v>0</v>
          </cell>
          <cell r="N733">
            <v>0</v>
          </cell>
          <cell r="O733">
            <v>0</v>
          </cell>
        </row>
        <row r="738">
          <cell r="D738">
            <v>0.2130627000852939</v>
          </cell>
          <cell r="E738">
            <v>0.27528690878909123</v>
          </cell>
          <cell r="F738">
            <v>4.9523806426065277E-2</v>
          </cell>
          <cell r="G738">
            <v>-6.4998764790770922E-2</v>
          </cell>
          <cell r="H738">
            <v>5.1715922482501687E-3</v>
          </cell>
          <cell r="I738">
            <v>-3.2706936416151772E-2</v>
          </cell>
          <cell r="J738">
            <v>-3.2200209503765356E-2</v>
          </cell>
          <cell r="K738">
            <v>-8.2018879666850425E-3</v>
          </cell>
          <cell r="L738">
            <v>4.2895741989232847E-5</v>
          </cell>
          <cell r="M738">
            <v>4.6509687567085602E-2</v>
          </cell>
          <cell r="N738">
            <v>7.9205611973696532E-3</v>
          </cell>
          <cell r="O738">
            <v>2.0273976254184322E-2</v>
          </cell>
        </row>
        <row r="739">
          <cell r="D739">
            <v>0.21197070185367994</v>
          </cell>
          <cell r="E739">
            <v>0.27809577839770294</v>
          </cell>
          <cell r="F739">
            <v>4.8839086025775871E-2</v>
          </cell>
          <cell r="G739">
            <v>-6.8659946037606348E-2</v>
          </cell>
          <cell r="H739">
            <v>5.2206306719025366E-3</v>
          </cell>
          <cell r="I739">
            <v>-3.039935042649633E-2</v>
          </cell>
          <cell r="J739">
            <v>-3.2718045443659451E-2</v>
          </cell>
          <cell r="K739">
            <v>-8.3052976697988255E-3</v>
          </cell>
          <cell r="L739">
            <v>4.3580627895987543E-5</v>
          </cell>
          <cell r="M739">
            <v>4.5498422512437152E-2</v>
          </cell>
          <cell r="N739">
            <v>7.9367625470765351E-3</v>
          </cell>
          <cell r="O739">
            <v>1.9457290552622918E-2</v>
          </cell>
        </row>
        <row r="740">
          <cell r="D740">
            <v>0.18778169209656359</v>
          </cell>
          <cell r="E740">
            <v>0.27943797425923667</v>
          </cell>
          <cell r="F740">
            <v>4.7317545422849432E-2</v>
          </cell>
          <cell r="G740">
            <v>-6.4653419307427559E-2</v>
          </cell>
          <cell r="H740">
            <v>6.0731392362761124E-3</v>
          </cell>
          <cell r="I740">
            <v>-3.3021684788800902E-2</v>
          </cell>
          <cell r="J740">
            <v>-2.8868734574238251E-2</v>
          </cell>
          <cell r="K740">
            <v>-8.6915305921608718E-3</v>
          </cell>
          <cell r="L740">
            <v>4.5207899664275067E-5</v>
          </cell>
          <cell r="M740">
            <v>4.6570634177521761E-2</v>
          </cell>
          <cell r="N740">
            <v>7.8472462757470766E-3</v>
          </cell>
          <cell r="O740">
            <v>1.9585194634645132E-2</v>
          </cell>
        </row>
        <row r="741">
          <cell r="D741">
            <v>0.21884681115261051</v>
          </cell>
          <cell r="E741">
            <v>0.2798646358762763</v>
          </cell>
          <cell r="F741">
            <v>5.1212591649240677E-2</v>
          </cell>
          <cell r="G741">
            <v>-5.9720263201162652E-2</v>
          </cell>
          <cell r="H741">
            <v>5.295994856780493E-3</v>
          </cell>
          <cell r="I741">
            <v>-3.1463075308280061E-2</v>
          </cell>
          <cell r="J741">
            <v>-3.4851507853731055E-2</v>
          </cell>
          <cell r="K741">
            <v>-8.4022583284376808E-3</v>
          </cell>
          <cell r="L741">
            <v>4.0753606405252253E-5</v>
          </cell>
          <cell r="M741">
            <v>4.4285776540274213E-2</v>
          </cell>
          <cell r="N741">
            <v>8.3544980823946485E-3</v>
          </cell>
          <cell r="O741">
            <v>1.8502305289729504E-2</v>
          </cell>
        </row>
        <row r="742">
          <cell r="D742">
            <v>0.20923547981938129</v>
          </cell>
          <cell r="E742">
            <v>0.27135844866047454</v>
          </cell>
          <cell r="F742">
            <v>4.9249037132306592E-2</v>
          </cell>
          <cell r="G742">
            <v>-6.4169049579384491E-2</v>
          </cell>
          <cell r="H742">
            <v>5.5104547727351681E-3</v>
          </cell>
          <cell r="I742">
            <v>-3.2628977273472734E-2</v>
          </cell>
          <cell r="J742">
            <v>-3.2712544671326428E-2</v>
          </cell>
          <cell r="K742">
            <v>-8.4154497649341891E-3</v>
          </cell>
          <cell r="L742">
            <v>4.2133609374899321E-5</v>
          </cell>
          <cell r="M742">
            <v>4.641695205169806E-2</v>
          </cell>
          <cell r="N742">
            <v>7.9166497754547555E-3</v>
          </cell>
          <cell r="O742">
            <v>1.9889340599899153E-2</v>
          </cell>
        </row>
        <row r="743">
          <cell r="D743">
            <v>0.21373795492873815</v>
          </cell>
          <cell r="E743">
            <v>0.26476701331600655</v>
          </cell>
          <cell r="F743">
            <v>4.9109961767679393E-2</v>
          </cell>
          <cell r="G743">
            <v>-6.3782997130914815E-2</v>
          </cell>
          <cell r="H743">
            <v>5.4138296038305873E-3</v>
          </cell>
          <cell r="I743">
            <v>-3.1462316498455059E-2</v>
          </cell>
          <cell r="J743">
            <v>-3.241162485042258E-2</v>
          </cell>
          <cell r="K743">
            <v>-8.3279520612729897E-3</v>
          </cell>
          <cell r="L743">
            <v>4.2131630751414607E-5</v>
          </cell>
          <cell r="M743">
            <v>4.7651207368639453E-2</v>
          </cell>
          <cell r="N743">
            <v>8.0099523652364685E-3</v>
          </cell>
          <cell r="O743">
            <v>1.9622460429589813E-2</v>
          </cell>
        </row>
        <row r="744">
          <cell r="D744">
            <v>0.21288749553065242</v>
          </cell>
          <cell r="E744">
            <v>0.27079836829598664</v>
          </cell>
          <cell r="F744">
            <v>4.8532073807303552E-2</v>
          </cell>
          <cell r="G744">
            <v>-6.2665378498187679E-2</v>
          </cell>
          <cell r="H744">
            <v>5.2400167532448104E-3</v>
          </cell>
          <cell r="I744">
            <v>-3.1085572815221039E-2</v>
          </cell>
          <cell r="J744">
            <v>-3.2203348664019471E-2</v>
          </cell>
          <cell r="K744">
            <v>-8.3758997040047963E-3</v>
          </cell>
          <cell r="L744">
            <v>4.2366047818681199E-5</v>
          </cell>
          <cell r="M744">
            <v>4.7947529524281531E-2</v>
          </cell>
          <cell r="N744">
            <v>8.2899686910611371E-3</v>
          </cell>
          <cell r="O744">
            <v>2.0192720116500005E-2</v>
          </cell>
        </row>
        <row r="745">
          <cell r="D745">
            <v>0.22658393462809559</v>
          </cell>
          <cell r="E745">
            <v>0.27904986002619592</v>
          </cell>
          <cell r="F745">
            <v>4.4412781277707508E-2</v>
          </cell>
          <cell r="G745">
            <v>-6.1866449544769025E-2</v>
          </cell>
          <cell r="H745">
            <v>5.0011653063818272E-3</v>
          </cell>
          <cell r="I745">
            <v>-3.7185615843275323E-2</v>
          </cell>
          <cell r="J745">
            <v>-3.0095435791661993E-2</v>
          </cell>
          <cell r="K745">
            <v>-8.3993787480249812E-3</v>
          </cell>
          <cell r="L745">
            <v>4.6715426908509217E-5</v>
          </cell>
          <cell r="M745">
            <v>4.6782321088163846E-2</v>
          </cell>
          <cell r="N745">
            <v>7.1706889103487189E-3</v>
          </cell>
          <cell r="O745">
            <v>2.0023644459003363E-2</v>
          </cell>
        </row>
        <row r="746">
          <cell r="D746">
            <v>0.22614311315159044</v>
          </cell>
          <cell r="E746">
            <v>0.24678248162063338</v>
          </cell>
          <cell r="F746">
            <v>4.7067878583686405E-2</v>
          </cell>
          <cell r="G746">
            <v>-5.6321430337934915E-2</v>
          </cell>
          <cell r="H746">
            <v>5.3193326220534231E-3</v>
          </cell>
          <cell r="I746">
            <v>-3.2340570627519626E-2</v>
          </cell>
          <cell r="J746">
            <v>-3.2424125987479874E-2</v>
          </cell>
          <cell r="K746">
            <v>-8.2894499274222579E-3</v>
          </cell>
          <cell r="L746">
            <v>4.3656194384206035E-5</v>
          </cell>
          <cell r="M746">
            <v>4.3733976866921855E-2</v>
          </cell>
          <cell r="N746">
            <v>8.3707680077925676E-3</v>
          </cell>
          <cell r="O746">
            <v>2.125029922139423E-2</v>
          </cell>
        </row>
        <row r="747">
          <cell r="D747">
            <v>0.21665667277241374</v>
          </cell>
          <cell r="E747">
            <v>0.26470062462476457</v>
          </cell>
          <cell r="F747">
            <v>4.6192371389815891E-2</v>
          </cell>
          <cell r="G747">
            <v>-6.2839223860324783E-2</v>
          </cell>
          <cell r="H747">
            <v>5.0741069973178786E-3</v>
          </cell>
          <cell r="I747">
            <v>-3.2063792728854366E-2</v>
          </cell>
          <cell r="J747">
            <v>-3.2611186316422291E-2</v>
          </cell>
          <cell r="K747">
            <v>-8.2338708169499217E-3</v>
          </cell>
          <cell r="L747">
            <v>4.4050273447341789E-5</v>
          </cell>
          <cell r="M747">
            <v>4.6226334933160307E-2</v>
          </cell>
          <cell r="N747">
            <v>8.0275782185690488E-3</v>
          </cell>
          <cell r="O747">
            <v>2.105568880720006E-2</v>
          </cell>
        </row>
        <row r="748">
          <cell r="D748">
            <v>0.21560862730502248</v>
          </cell>
          <cell r="E748">
            <v>0.3024292342526731</v>
          </cell>
          <cell r="F748">
            <v>5.3280522355094367E-2</v>
          </cell>
          <cell r="G748">
            <v>-6.1506540655940106E-2</v>
          </cell>
          <cell r="H748">
            <v>5.6596807322967877E-3</v>
          </cell>
          <cell r="I748">
            <v>-2.907350667947415E-2</v>
          </cell>
          <cell r="J748">
            <v>-2.8999376721318779E-2</v>
          </cell>
          <cell r="K748">
            <v>-8.1972470263110275E-3</v>
          </cell>
          <cell r="L748">
            <v>5.1022876562268084E-5</v>
          </cell>
          <cell r="M748">
            <v>5.1296300410939431E-2</v>
          </cell>
          <cell r="N748">
            <v>7.4698756133769924E-3</v>
          </cell>
          <cell r="O748">
            <v>1.6370141956535619E-2</v>
          </cell>
        </row>
        <row r="749">
          <cell r="D749">
            <v>0.20817926536579306</v>
          </cell>
          <cell r="E749">
            <v>0.25572962217171841</v>
          </cell>
          <cell r="F749">
            <v>4.6324848552557266E-2</v>
          </cell>
          <cell r="G749">
            <v>-5.806031152850083E-2</v>
          </cell>
          <cell r="H749">
            <v>5.2200367430091195E-3</v>
          </cell>
          <cell r="I749">
            <v>-3.4194070240425624E-2</v>
          </cell>
          <cell r="J749">
            <v>-3.2802011653641473E-2</v>
          </cell>
          <cell r="K749">
            <v>-9.3538651695323598E-3</v>
          </cell>
          <cell r="L749">
            <v>4.6255195962431947E-5</v>
          </cell>
          <cell r="M749">
            <v>4.6817450921286183E-2</v>
          </cell>
          <cell r="N749">
            <v>6.0447839442772308E-3</v>
          </cell>
          <cell r="O749">
            <v>2.7800120923006186E-2</v>
          </cell>
        </row>
        <row r="750">
          <cell r="D750">
            <v>0</v>
          </cell>
          <cell r="E750">
            <v>0</v>
          </cell>
          <cell r="F750">
            <v>0</v>
          </cell>
          <cell r="G750">
            <v>0</v>
          </cell>
          <cell r="H750">
            <v>0</v>
          </cell>
          <cell r="I750">
            <v>0</v>
          </cell>
          <cell r="J750">
            <v>0</v>
          </cell>
          <cell r="K750">
            <v>0</v>
          </cell>
          <cell r="L750">
            <v>0</v>
          </cell>
          <cell r="M750">
            <v>0</v>
          </cell>
          <cell r="N750">
            <v>0</v>
          </cell>
          <cell r="O750">
            <v>0</v>
          </cell>
        </row>
        <row r="751">
          <cell r="D751">
            <v>0</v>
          </cell>
          <cell r="E751">
            <v>0</v>
          </cell>
          <cell r="F751">
            <v>0</v>
          </cell>
          <cell r="G751">
            <v>0</v>
          </cell>
          <cell r="H751">
            <v>0</v>
          </cell>
          <cell r="I751">
            <v>0</v>
          </cell>
          <cell r="J751">
            <v>0</v>
          </cell>
          <cell r="K751">
            <v>0</v>
          </cell>
          <cell r="L751">
            <v>0</v>
          </cell>
          <cell r="M751">
            <v>0</v>
          </cell>
          <cell r="N751">
            <v>0</v>
          </cell>
          <cell r="O751">
            <v>0</v>
          </cell>
        </row>
        <row r="752">
          <cell r="D752">
            <v>0</v>
          </cell>
          <cell r="E752">
            <v>0</v>
          </cell>
          <cell r="F752">
            <v>0</v>
          </cell>
          <cell r="G752">
            <v>0</v>
          </cell>
          <cell r="H752">
            <v>0</v>
          </cell>
          <cell r="I752">
            <v>0</v>
          </cell>
          <cell r="J752">
            <v>0</v>
          </cell>
          <cell r="K752">
            <v>0</v>
          </cell>
          <cell r="L752">
            <v>0</v>
          </cell>
          <cell r="M752">
            <v>0</v>
          </cell>
          <cell r="N752">
            <v>0</v>
          </cell>
          <cell r="O752">
            <v>0</v>
          </cell>
        </row>
        <row r="753">
          <cell r="D753">
            <v>0</v>
          </cell>
          <cell r="E753">
            <v>0</v>
          </cell>
          <cell r="F753">
            <v>0</v>
          </cell>
          <cell r="G753">
            <v>0</v>
          </cell>
          <cell r="H753">
            <v>0</v>
          </cell>
          <cell r="I753">
            <v>0</v>
          </cell>
          <cell r="J753">
            <v>0</v>
          </cell>
          <cell r="K753">
            <v>0</v>
          </cell>
          <cell r="L753">
            <v>0</v>
          </cell>
          <cell r="M753">
            <v>0</v>
          </cell>
          <cell r="N753">
            <v>0</v>
          </cell>
          <cell r="O753">
            <v>0</v>
          </cell>
        </row>
        <row r="754">
          <cell r="D754">
            <v>0</v>
          </cell>
          <cell r="E754">
            <v>0</v>
          </cell>
          <cell r="F754">
            <v>0</v>
          </cell>
          <cell r="G754">
            <v>0</v>
          </cell>
          <cell r="H754">
            <v>0</v>
          </cell>
          <cell r="I754">
            <v>0</v>
          </cell>
          <cell r="J754">
            <v>0</v>
          </cell>
          <cell r="K754">
            <v>0</v>
          </cell>
          <cell r="L754">
            <v>0</v>
          </cell>
          <cell r="M754">
            <v>0</v>
          </cell>
          <cell r="N754">
            <v>0</v>
          </cell>
          <cell r="O754">
            <v>0</v>
          </cell>
        </row>
        <row r="755">
          <cell r="D755">
            <v>0</v>
          </cell>
          <cell r="E755">
            <v>0</v>
          </cell>
          <cell r="F755">
            <v>0</v>
          </cell>
          <cell r="G755">
            <v>0</v>
          </cell>
          <cell r="H755">
            <v>0</v>
          </cell>
          <cell r="I755">
            <v>0</v>
          </cell>
          <cell r="J755">
            <v>0</v>
          </cell>
          <cell r="K755">
            <v>0</v>
          </cell>
          <cell r="L755">
            <v>0</v>
          </cell>
          <cell r="M755">
            <v>0</v>
          </cell>
          <cell r="N755">
            <v>0</v>
          </cell>
          <cell r="O755">
            <v>0</v>
          </cell>
        </row>
        <row r="756">
          <cell r="D756">
            <v>0</v>
          </cell>
          <cell r="E756">
            <v>0</v>
          </cell>
          <cell r="F756">
            <v>0</v>
          </cell>
          <cell r="G756">
            <v>0</v>
          </cell>
          <cell r="H756">
            <v>0</v>
          </cell>
          <cell r="I756">
            <v>0</v>
          </cell>
          <cell r="J756">
            <v>0</v>
          </cell>
          <cell r="K756">
            <v>0</v>
          </cell>
          <cell r="L756">
            <v>0</v>
          </cell>
          <cell r="M756">
            <v>0</v>
          </cell>
          <cell r="N756">
            <v>0</v>
          </cell>
          <cell r="O756">
            <v>0</v>
          </cell>
        </row>
        <row r="757">
          <cell r="D757">
            <v>0</v>
          </cell>
          <cell r="E757">
            <v>0</v>
          </cell>
          <cell r="F757">
            <v>0</v>
          </cell>
          <cell r="G757">
            <v>0</v>
          </cell>
          <cell r="H757">
            <v>0</v>
          </cell>
          <cell r="I757">
            <v>0</v>
          </cell>
          <cell r="J757">
            <v>0</v>
          </cell>
          <cell r="K757">
            <v>0</v>
          </cell>
          <cell r="L757">
            <v>0</v>
          </cell>
          <cell r="M757">
            <v>0</v>
          </cell>
          <cell r="N757">
            <v>0</v>
          </cell>
          <cell r="O757">
            <v>0</v>
          </cell>
        </row>
        <row r="758">
          <cell r="D758">
            <v>0</v>
          </cell>
          <cell r="E758">
            <v>0</v>
          </cell>
          <cell r="F758">
            <v>0</v>
          </cell>
          <cell r="G758">
            <v>0</v>
          </cell>
          <cell r="H758">
            <v>0</v>
          </cell>
          <cell r="I758">
            <v>0</v>
          </cell>
          <cell r="J758">
            <v>0</v>
          </cell>
          <cell r="K758">
            <v>0</v>
          </cell>
          <cell r="L758">
            <v>0</v>
          </cell>
          <cell r="M758">
            <v>0</v>
          </cell>
          <cell r="N758">
            <v>0</v>
          </cell>
          <cell r="O758">
            <v>0</v>
          </cell>
        </row>
        <row r="759">
          <cell r="D759">
            <v>0</v>
          </cell>
          <cell r="E759">
            <v>0</v>
          </cell>
          <cell r="F759">
            <v>0</v>
          </cell>
          <cell r="G759">
            <v>0</v>
          </cell>
          <cell r="H759">
            <v>0</v>
          </cell>
          <cell r="I759">
            <v>0</v>
          </cell>
          <cell r="J759">
            <v>0</v>
          </cell>
          <cell r="K759">
            <v>0</v>
          </cell>
          <cell r="L759">
            <v>0</v>
          </cell>
          <cell r="M759">
            <v>0</v>
          </cell>
          <cell r="N759">
            <v>0</v>
          </cell>
          <cell r="O759">
            <v>0</v>
          </cell>
        </row>
        <row r="760">
          <cell r="D760">
            <v>0</v>
          </cell>
          <cell r="E760">
            <v>0</v>
          </cell>
          <cell r="F760">
            <v>0</v>
          </cell>
          <cell r="G760">
            <v>0</v>
          </cell>
          <cell r="H760">
            <v>0</v>
          </cell>
          <cell r="I760">
            <v>0</v>
          </cell>
          <cell r="J760">
            <v>0</v>
          </cell>
          <cell r="K760">
            <v>0</v>
          </cell>
          <cell r="L760">
            <v>0</v>
          </cell>
          <cell r="M760">
            <v>0</v>
          </cell>
          <cell r="N760">
            <v>0</v>
          </cell>
          <cell r="O760">
            <v>0</v>
          </cell>
        </row>
        <row r="761">
          <cell r="D761">
            <v>0</v>
          </cell>
          <cell r="E761">
            <v>0</v>
          </cell>
          <cell r="F761">
            <v>0</v>
          </cell>
          <cell r="G761">
            <v>0</v>
          </cell>
          <cell r="H761">
            <v>0</v>
          </cell>
          <cell r="I761">
            <v>0</v>
          </cell>
          <cell r="J761">
            <v>0</v>
          </cell>
          <cell r="K761">
            <v>0</v>
          </cell>
          <cell r="L761">
            <v>0</v>
          </cell>
          <cell r="M761">
            <v>0</v>
          </cell>
          <cell r="N761">
            <v>0</v>
          </cell>
          <cell r="O761">
            <v>0</v>
          </cell>
        </row>
        <row r="762">
          <cell r="D762">
            <v>0</v>
          </cell>
          <cell r="E762">
            <v>0</v>
          </cell>
          <cell r="F762">
            <v>0</v>
          </cell>
          <cell r="G762">
            <v>0</v>
          </cell>
          <cell r="H762">
            <v>0</v>
          </cell>
          <cell r="I762">
            <v>0</v>
          </cell>
          <cell r="J762">
            <v>0</v>
          </cell>
          <cell r="K762">
            <v>0</v>
          </cell>
          <cell r="L762">
            <v>0</v>
          </cell>
          <cell r="M762">
            <v>0</v>
          </cell>
          <cell r="N762">
            <v>0</v>
          </cell>
          <cell r="O762">
            <v>0</v>
          </cell>
        </row>
        <row r="763">
          <cell r="D763">
            <v>0</v>
          </cell>
          <cell r="E763">
            <v>0</v>
          </cell>
          <cell r="F763">
            <v>0</v>
          </cell>
          <cell r="G763">
            <v>0</v>
          </cell>
          <cell r="H763">
            <v>0</v>
          </cell>
          <cell r="I763">
            <v>0</v>
          </cell>
          <cell r="J763">
            <v>0</v>
          </cell>
          <cell r="K763">
            <v>0</v>
          </cell>
          <cell r="L763">
            <v>0</v>
          </cell>
          <cell r="M763">
            <v>0</v>
          </cell>
          <cell r="N763">
            <v>0</v>
          </cell>
          <cell r="O763">
            <v>0</v>
          </cell>
        </row>
        <row r="764">
          <cell r="D764">
            <v>0</v>
          </cell>
          <cell r="E764">
            <v>0</v>
          </cell>
          <cell r="F764">
            <v>0</v>
          </cell>
          <cell r="G764">
            <v>0</v>
          </cell>
          <cell r="H764">
            <v>0</v>
          </cell>
          <cell r="I764">
            <v>0</v>
          </cell>
          <cell r="J764">
            <v>0</v>
          </cell>
          <cell r="K764">
            <v>0</v>
          </cell>
          <cell r="L764">
            <v>0</v>
          </cell>
          <cell r="M764">
            <v>0</v>
          </cell>
          <cell r="N764">
            <v>0</v>
          </cell>
          <cell r="O764">
            <v>0</v>
          </cell>
        </row>
        <row r="765">
          <cell r="D765">
            <v>0</v>
          </cell>
          <cell r="E765">
            <v>0</v>
          </cell>
          <cell r="F765">
            <v>0</v>
          </cell>
          <cell r="G765">
            <v>0</v>
          </cell>
          <cell r="H765">
            <v>0</v>
          </cell>
          <cell r="I765">
            <v>0</v>
          </cell>
          <cell r="J765">
            <v>0</v>
          </cell>
          <cell r="K765">
            <v>0</v>
          </cell>
          <cell r="L765">
            <v>0</v>
          </cell>
          <cell r="M765">
            <v>0</v>
          </cell>
          <cell r="N765">
            <v>0</v>
          </cell>
          <cell r="O765">
            <v>0</v>
          </cell>
        </row>
        <row r="766">
          <cell r="D766">
            <v>0</v>
          </cell>
          <cell r="E766">
            <v>0</v>
          </cell>
          <cell r="F766">
            <v>0</v>
          </cell>
          <cell r="G766">
            <v>0</v>
          </cell>
          <cell r="H766">
            <v>0</v>
          </cell>
          <cell r="I766">
            <v>0</v>
          </cell>
          <cell r="J766">
            <v>0</v>
          </cell>
          <cell r="K766">
            <v>0</v>
          </cell>
          <cell r="L766">
            <v>0</v>
          </cell>
          <cell r="M766">
            <v>0</v>
          </cell>
          <cell r="N766">
            <v>0</v>
          </cell>
          <cell r="O766">
            <v>0</v>
          </cell>
        </row>
        <row r="767">
          <cell r="D767">
            <v>0</v>
          </cell>
          <cell r="E767">
            <v>0</v>
          </cell>
          <cell r="F767">
            <v>0</v>
          </cell>
          <cell r="G767">
            <v>0</v>
          </cell>
          <cell r="H767">
            <v>0</v>
          </cell>
          <cell r="I767">
            <v>0</v>
          </cell>
          <cell r="J767">
            <v>0</v>
          </cell>
          <cell r="K767">
            <v>0</v>
          </cell>
          <cell r="L767">
            <v>0</v>
          </cell>
          <cell r="M767">
            <v>0</v>
          </cell>
          <cell r="N767">
            <v>0</v>
          </cell>
          <cell r="O767">
            <v>0</v>
          </cell>
        </row>
        <row r="768">
          <cell r="D768">
            <v>0</v>
          </cell>
          <cell r="E768">
            <v>0</v>
          </cell>
          <cell r="F768">
            <v>0</v>
          </cell>
          <cell r="G768">
            <v>0</v>
          </cell>
          <cell r="H768">
            <v>0</v>
          </cell>
          <cell r="I768">
            <v>0</v>
          </cell>
          <cell r="J768">
            <v>0</v>
          </cell>
          <cell r="K768">
            <v>0</v>
          </cell>
          <cell r="L768">
            <v>0</v>
          </cell>
          <cell r="M768">
            <v>0</v>
          </cell>
          <cell r="N768">
            <v>0</v>
          </cell>
          <cell r="O768">
            <v>0</v>
          </cell>
        </row>
        <row r="769">
          <cell r="D769">
            <v>0</v>
          </cell>
          <cell r="E769">
            <v>0</v>
          </cell>
          <cell r="F769">
            <v>0</v>
          </cell>
          <cell r="G769">
            <v>0</v>
          </cell>
          <cell r="H769">
            <v>0</v>
          </cell>
          <cell r="I769">
            <v>0</v>
          </cell>
          <cell r="J769">
            <v>0</v>
          </cell>
          <cell r="K769">
            <v>0</v>
          </cell>
          <cell r="L769">
            <v>0</v>
          </cell>
          <cell r="M769">
            <v>0</v>
          </cell>
          <cell r="N769">
            <v>0</v>
          </cell>
          <cell r="O769">
            <v>0</v>
          </cell>
        </row>
        <row r="770">
          <cell r="D770">
            <v>0</v>
          </cell>
          <cell r="E770">
            <v>0</v>
          </cell>
          <cell r="F770">
            <v>0</v>
          </cell>
          <cell r="G770">
            <v>0</v>
          </cell>
          <cell r="H770">
            <v>0</v>
          </cell>
          <cell r="I770">
            <v>0</v>
          </cell>
          <cell r="J770">
            <v>0</v>
          </cell>
          <cell r="K770">
            <v>0</v>
          </cell>
          <cell r="L770">
            <v>0</v>
          </cell>
          <cell r="M770">
            <v>0</v>
          </cell>
          <cell r="N770">
            <v>0</v>
          </cell>
          <cell r="O770">
            <v>0</v>
          </cell>
        </row>
        <row r="771">
          <cell r="D771">
            <v>0</v>
          </cell>
          <cell r="E771">
            <v>0</v>
          </cell>
          <cell r="F771">
            <v>0</v>
          </cell>
          <cell r="G771">
            <v>0</v>
          </cell>
          <cell r="H771">
            <v>0</v>
          </cell>
          <cell r="I771">
            <v>0</v>
          </cell>
          <cell r="J771">
            <v>0</v>
          </cell>
          <cell r="K771">
            <v>0</v>
          </cell>
          <cell r="L771">
            <v>0</v>
          </cell>
          <cell r="M771">
            <v>0</v>
          </cell>
          <cell r="N771">
            <v>0</v>
          </cell>
          <cell r="O771">
            <v>0</v>
          </cell>
        </row>
        <row r="772">
          <cell r="D772">
            <v>0</v>
          </cell>
          <cell r="E772">
            <v>0</v>
          </cell>
          <cell r="F772">
            <v>0</v>
          </cell>
          <cell r="G772">
            <v>0</v>
          </cell>
          <cell r="H772">
            <v>0</v>
          </cell>
          <cell r="I772">
            <v>0</v>
          </cell>
          <cell r="J772">
            <v>0</v>
          </cell>
          <cell r="K772">
            <v>0</v>
          </cell>
          <cell r="L772">
            <v>0</v>
          </cell>
          <cell r="M772">
            <v>0</v>
          </cell>
          <cell r="N772">
            <v>0</v>
          </cell>
          <cell r="O772">
            <v>0</v>
          </cell>
        </row>
        <row r="773">
          <cell r="D773">
            <v>0</v>
          </cell>
          <cell r="E773">
            <v>0</v>
          </cell>
          <cell r="F773">
            <v>0</v>
          </cell>
          <cell r="G773">
            <v>0</v>
          </cell>
          <cell r="H773">
            <v>0</v>
          </cell>
          <cell r="I773">
            <v>0</v>
          </cell>
          <cell r="J773">
            <v>0</v>
          </cell>
          <cell r="K773">
            <v>0</v>
          </cell>
          <cell r="L773">
            <v>0</v>
          </cell>
          <cell r="M773">
            <v>0</v>
          </cell>
          <cell r="N773">
            <v>0</v>
          </cell>
          <cell r="O773">
            <v>0</v>
          </cell>
        </row>
        <row r="774">
          <cell r="D774">
            <v>0</v>
          </cell>
          <cell r="E774">
            <v>0</v>
          </cell>
          <cell r="F774">
            <v>0</v>
          </cell>
          <cell r="G774">
            <v>0</v>
          </cell>
          <cell r="H774">
            <v>0</v>
          </cell>
          <cell r="I774">
            <v>0</v>
          </cell>
          <cell r="J774">
            <v>0</v>
          </cell>
          <cell r="K774">
            <v>0</v>
          </cell>
          <cell r="L774">
            <v>0</v>
          </cell>
          <cell r="M774">
            <v>0</v>
          </cell>
          <cell r="N774">
            <v>0</v>
          </cell>
          <cell r="O774">
            <v>0</v>
          </cell>
        </row>
        <row r="775">
          <cell r="D775">
            <v>0</v>
          </cell>
          <cell r="E775">
            <v>0</v>
          </cell>
          <cell r="F775">
            <v>0</v>
          </cell>
          <cell r="G775">
            <v>0</v>
          </cell>
          <cell r="H775">
            <v>0</v>
          </cell>
          <cell r="I775">
            <v>0</v>
          </cell>
          <cell r="J775">
            <v>0</v>
          </cell>
          <cell r="K775">
            <v>0</v>
          </cell>
          <cell r="L775">
            <v>0</v>
          </cell>
          <cell r="M775">
            <v>0</v>
          </cell>
          <cell r="N775">
            <v>0</v>
          </cell>
          <cell r="O775">
            <v>0</v>
          </cell>
        </row>
        <row r="776">
          <cell r="D776">
            <v>0</v>
          </cell>
          <cell r="E776">
            <v>0</v>
          </cell>
          <cell r="F776">
            <v>0</v>
          </cell>
          <cell r="G776">
            <v>0</v>
          </cell>
          <cell r="H776">
            <v>0</v>
          </cell>
          <cell r="I776">
            <v>0</v>
          </cell>
          <cell r="J776">
            <v>0</v>
          </cell>
          <cell r="K776">
            <v>0</v>
          </cell>
          <cell r="L776">
            <v>0</v>
          </cell>
          <cell r="M776">
            <v>0</v>
          </cell>
          <cell r="N776">
            <v>0</v>
          </cell>
          <cell r="O776">
            <v>0</v>
          </cell>
        </row>
        <row r="777">
          <cell r="D777">
            <v>0</v>
          </cell>
          <cell r="E777">
            <v>0</v>
          </cell>
          <cell r="F777">
            <v>0</v>
          </cell>
          <cell r="G777">
            <v>0</v>
          </cell>
          <cell r="H777">
            <v>0</v>
          </cell>
          <cell r="I777">
            <v>0</v>
          </cell>
          <cell r="J777">
            <v>0</v>
          </cell>
          <cell r="K777">
            <v>0</v>
          </cell>
          <cell r="L777">
            <v>0</v>
          </cell>
          <cell r="M777">
            <v>0</v>
          </cell>
          <cell r="N777">
            <v>0</v>
          </cell>
          <cell r="O777">
            <v>0</v>
          </cell>
        </row>
        <row r="778">
          <cell r="D778">
            <v>8.3625382919807936E-2</v>
          </cell>
          <cell r="E778">
            <v>0.10734704706503238</v>
          </cell>
          <cell r="F778">
            <v>1.9692204974840352E-2</v>
          </cell>
          <cell r="G778">
            <v>-2.4364159873313182E-2</v>
          </cell>
          <cell r="H778">
            <v>-3.6758330425959466E-3</v>
          </cell>
          <cell r="I778">
            <v>-1.5568622649086891E-2</v>
          </cell>
          <cell r="J778">
            <v>-1.7772361923659878E-2</v>
          </cell>
          <cell r="K778">
            <v>-4.4865294761411425E-3</v>
          </cell>
          <cell r="L778">
            <v>1.643258005621131E-3</v>
          </cell>
          <cell r="M778">
            <v>2.2527050689058394E-2</v>
          </cell>
          <cell r="N778">
            <v>-1.4187771510046395E-3</v>
          </cell>
          <cell r="O778">
            <v>7.1827804575271591E-3</v>
          </cell>
        </row>
        <row r="779">
          <cell r="D779">
            <v>9.579165332074846E-2</v>
          </cell>
          <cell r="E779">
            <v>0.10351807990888043</v>
          </cell>
          <cell r="F779">
            <v>1.8793061367599968E-2</v>
          </cell>
          <cell r="G779">
            <v>-2.2203443129703744E-2</v>
          </cell>
          <cell r="H779">
            <v>-3.7507707240833788E-3</v>
          </cell>
          <cell r="I779">
            <v>-1.6281019259106275E-2</v>
          </cell>
          <cell r="J779">
            <v>-1.9030524245960908E-2</v>
          </cell>
          <cell r="K779">
            <v>-4.758445034957942E-3</v>
          </cell>
          <cell r="L779">
            <v>1.5604983272329493E-3</v>
          </cell>
          <cell r="M779">
            <v>2.093943691535783E-2</v>
          </cell>
          <cell r="N779">
            <v>-1.4046119292604345E-3</v>
          </cell>
          <cell r="O779">
            <v>8.4120095243274667E-3</v>
          </cell>
        </row>
        <row r="780">
          <cell r="D780">
            <v>8.0551975148196245E-2</v>
          </cell>
          <cell r="E780">
            <v>0.10119941861359727</v>
          </cell>
          <cell r="F780">
            <v>2.0739420739787226E-2</v>
          </cell>
          <cell r="G780">
            <v>-2.329035136464289E-2</v>
          </cell>
          <cell r="H780">
            <v>-4.2350978274439902E-3</v>
          </cell>
          <cell r="I780">
            <v>-1.5050015326452918E-2</v>
          </cell>
          <cell r="J780">
            <v>-1.7843794481854292E-2</v>
          </cell>
          <cell r="K780">
            <v>-4.9064846670578387E-3</v>
          </cell>
          <cell r="L780">
            <v>1.5227178165536071E-3</v>
          </cell>
          <cell r="M780">
            <v>2.2827654112662264E-2</v>
          </cell>
          <cell r="N780">
            <v>-1.5455403197995562E-3</v>
          </cell>
          <cell r="O780">
            <v>7.0589147839699041E-3</v>
          </cell>
        </row>
        <row r="781">
          <cell r="D781">
            <v>0</v>
          </cell>
          <cell r="E781">
            <v>0</v>
          </cell>
          <cell r="F781">
            <v>0</v>
          </cell>
          <cell r="G781">
            <v>0</v>
          </cell>
          <cell r="H781">
            <v>0</v>
          </cell>
          <cell r="I781">
            <v>0</v>
          </cell>
          <cell r="J781">
            <v>0</v>
          </cell>
          <cell r="K781">
            <v>0</v>
          </cell>
          <cell r="L781">
            <v>0</v>
          </cell>
          <cell r="M781">
            <v>0</v>
          </cell>
          <cell r="N781">
            <v>0</v>
          </cell>
          <cell r="O781">
            <v>0</v>
          </cell>
        </row>
        <row r="782">
          <cell r="D782">
            <v>0</v>
          </cell>
          <cell r="E782">
            <v>0</v>
          </cell>
          <cell r="F782">
            <v>0</v>
          </cell>
          <cell r="G782">
            <v>0</v>
          </cell>
          <cell r="H782">
            <v>0</v>
          </cell>
          <cell r="I782">
            <v>0</v>
          </cell>
          <cell r="J782">
            <v>0</v>
          </cell>
          <cell r="K782">
            <v>0</v>
          </cell>
          <cell r="L782">
            <v>0</v>
          </cell>
          <cell r="M782">
            <v>0</v>
          </cell>
          <cell r="N782">
            <v>0</v>
          </cell>
          <cell r="O782">
            <v>0</v>
          </cell>
        </row>
        <row r="783">
          <cell r="D783">
            <v>9.2540830926758744E-2</v>
          </cell>
          <cell r="E783">
            <v>0.10490466737419397</v>
          </cell>
          <cell r="F783">
            <v>1.9001423634685509E-2</v>
          </cell>
          <cell r="G783">
            <v>-2.2761874751164292E-2</v>
          </cell>
          <cell r="H783">
            <v>-3.8702074667463929E-3</v>
          </cell>
          <cell r="I783">
            <v>-1.6766498527718665E-2</v>
          </cell>
          <cell r="J783">
            <v>-1.8720796323587256E-2</v>
          </cell>
          <cell r="K783">
            <v>-4.7913640528924814E-3</v>
          </cell>
          <cell r="L783">
            <v>1.5570448782313948E-3</v>
          </cell>
          <cell r="M783">
            <v>2.0869431341394459E-2</v>
          </cell>
          <cell r="N783">
            <v>-1.3608341119156046E-3</v>
          </cell>
          <cell r="O783">
            <v>8.0742339968437032E-3</v>
          </cell>
        </row>
        <row r="784">
          <cell r="D784">
            <v>8.3273642269653461E-2</v>
          </cell>
          <cell r="E784">
            <v>0.1127504030611224</v>
          </cell>
          <cell r="F784">
            <v>1.8722369170074971E-2</v>
          </cell>
          <cell r="G784">
            <v>-2.305375694347046E-2</v>
          </cell>
          <cell r="H784">
            <v>-3.6750053517224119E-3</v>
          </cell>
          <cell r="I784">
            <v>-1.4767462117120956E-2</v>
          </cell>
          <cell r="J784">
            <v>-1.8785983692051495E-2</v>
          </cell>
          <cell r="K784">
            <v>-4.6575993287089638E-3</v>
          </cell>
          <cell r="L784">
            <v>1.6071515612326912E-3</v>
          </cell>
          <cell r="M784">
            <v>2.1897684380573369E-2</v>
          </cell>
          <cell r="N784">
            <v>-1.4740781908838423E-3</v>
          </cell>
          <cell r="O784">
            <v>8.304695330304087E-3</v>
          </cell>
        </row>
        <row r="785">
          <cell r="D785">
            <v>9.5389074237126795E-2</v>
          </cell>
          <cell r="E785">
            <v>9.8915658162784692E-2</v>
          </cell>
          <cell r="F785">
            <v>1.7428410754176945E-2</v>
          </cell>
          <cell r="G785">
            <v>-1.766175551438438E-2</v>
          </cell>
          <cell r="H785">
            <v>-3.5817991484643603E-3</v>
          </cell>
          <cell r="I785">
            <v>-1.4541170681755826E-2</v>
          </cell>
          <cell r="J785">
            <v>-1.9548279839725746E-2</v>
          </cell>
          <cell r="K785">
            <v>-4.9159375252174568E-3</v>
          </cell>
          <cell r="L785">
            <v>1.5407798417180461E-3</v>
          </cell>
          <cell r="M785">
            <v>2.0993806997402338E-2</v>
          </cell>
          <cell r="N785">
            <v>-1.4753058649148874E-3</v>
          </cell>
          <cell r="O785">
            <v>9.367729767750823E-3</v>
          </cell>
        </row>
        <row r="786">
          <cell r="D786">
            <v>0</v>
          </cell>
          <cell r="E786">
            <v>0</v>
          </cell>
          <cell r="F786">
            <v>0</v>
          </cell>
          <cell r="G786">
            <v>0</v>
          </cell>
          <cell r="H786">
            <v>0</v>
          </cell>
          <cell r="I786">
            <v>0</v>
          </cell>
          <cell r="J786">
            <v>0</v>
          </cell>
          <cell r="K786">
            <v>0</v>
          </cell>
          <cell r="L786">
            <v>0</v>
          </cell>
          <cell r="M786">
            <v>0</v>
          </cell>
          <cell r="N786">
            <v>0</v>
          </cell>
          <cell r="O786">
            <v>0</v>
          </cell>
        </row>
        <row r="787">
          <cell r="D787">
            <v>0.10072044321874814</v>
          </cell>
          <cell r="E787">
            <v>9.9034997278216172E-2</v>
          </cell>
          <cell r="F787">
            <v>1.688927923545409E-2</v>
          </cell>
          <cell r="G787">
            <v>-1.9604795476122767E-2</v>
          </cell>
          <cell r="H787">
            <v>-2.7724172812928528E-3</v>
          </cell>
          <cell r="I787">
            <v>-1.5718680887954178E-2</v>
          </cell>
          <cell r="J787">
            <v>-2.0536112459788647E-2</v>
          </cell>
          <cell r="K787">
            <v>-4.5714770180193985E-3</v>
          </cell>
          <cell r="L787">
            <v>1.6675925221363054E-3</v>
          </cell>
          <cell r="M787">
            <v>1.6487909216720723E-2</v>
          </cell>
          <cell r="N787">
            <v>-1.5873701324073414E-3</v>
          </cell>
          <cell r="O787">
            <v>9.1703527247078212E-3</v>
          </cell>
        </row>
        <row r="788">
          <cell r="D788">
            <v>9.0672095593312657E-2</v>
          </cell>
          <cell r="E788">
            <v>0.10860518549993835</v>
          </cell>
          <cell r="F788">
            <v>1.9499440898007595E-2</v>
          </cell>
          <cell r="G788">
            <v>-2.3773457920010684E-2</v>
          </cell>
          <cell r="H788">
            <v>-3.8822402441614523E-3</v>
          </cell>
          <cell r="I788">
            <v>-1.5517681375779893E-2</v>
          </cell>
          <cell r="J788">
            <v>-1.7410981817773681E-2</v>
          </cell>
          <cell r="K788">
            <v>-4.8891905259784586E-3</v>
          </cell>
          <cell r="L788">
            <v>1.5726364613002919E-3</v>
          </cell>
          <cell r="M788">
            <v>2.2178837287329833E-2</v>
          </cell>
          <cell r="N788">
            <v>-1.4505866048808366E-3</v>
          </cell>
          <cell r="O788">
            <v>7.1227923861539129E-3</v>
          </cell>
        </row>
        <row r="789">
          <cell r="D789">
            <v>0</v>
          </cell>
          <cell r="E789">
            <v>0</v>
          </cell>
          <cell r="F789">
            <v>0</v>
          </cell>
          <cell r="G789">
            <v>0</v>
          </cell>
          <cell r="H789">
            <v>0</v>
          </cell>
          <cell r="I789">
            <v>0</v>
          </cell>
          <cell r="J789">
            <v>0</v>
          </cell>
          <cell r="K789">
            <v>0</v>
          </cell>
          <cell r="L789">
            <v>0</v>
          </cell>
          <cell r="M789">
            <v>0</v>
          </cell>
          <cell r="N789">
            <v>0</v>
          </cell>
          <cell r="O789">
            <v>0</v>
          </cell>
        </row>
        <row r="790">
          <cell r="D790">
            <v>9.5691932239724636E-2</v>
          </cell>
          <cell r="E790">
            <v>9.9402448584365477E-2</v>
          </cell>
          <cell r="F790">
            <v>1.930501124991902E-2</v>
          </cell>
          <cell r="G790">
            <v>-2.2835535465699684E-2</v>
          </cell>
          <cell r="H790">
            <v>-3.9190194328415978E-3</v>
          </cell>
          <cell r="I790">
            <v>-1.6077046912325203E-2</v>
          </cell>
          <cell r="J790">
            <v>-1.865350262771619E-2</v>
          </cell>
          <cell r="K790">
            <v>-4.7450090333115633E-3</v>
          </cell>
          <cell r="L790">
            <v>1.5835761555177384E-3</v>
          </cell>
          <cell r="M790">
            <v>2.1492206337411088E-2</v>
          </cell>
          <cell r="N790">
            <v>-1.3765072674404618E-3</v>
          </cell>
          <cell r="O790">
            <v>7.798733378949675E-3</v>
          </cell>
        </row>
        <row r="791">
          <cell r="D791">
            <v>0</v>
          </cell>
          <cell r="E791">
            <v>0</v>
          </cell>
          <cell r="F791">
            <v>0</v>
          </cell>
          <cell r="G791">
            <v>0</v>
          </cell>
          <cell r="H791">
            <v>0</v>
          </cell>
          <cell r="I791">
            <v>0</v>
          </cell>
          <cell r="J791">
            <v>0</v>
          </cell>
          <cell r="K791">
            <v>0</v>
          </cell>
          <cell r="L791">
            <v>0</v>
          </cell>
          <cell r="M791">
            <v>0</v>
          </cell>
          <cell r="N791">
            <v>0</v>
          </cell>
          <cell r="O791">
            <v>0</v>
          </cell>
        </row>
        <row r="792">
          <cell r="D792">
            <v>8.8758638205466325E-2</v>
          </cell>
          <cell r="E792">
            <v>0.10636980463560548</v>
          </cell>
          <cell r="F792">
            <v>1.9571467873042214E-2</v>
          </cell>
          <cell r="G792">
            <v>-2.3661118983433472E-2</v>
          </cell>
          <cell r="H792">
            <v>-3.964201217725948E-3</v>
          </cell>
          <cell r="I792">
            <v>-1.6158822723975789E-2</v>
          </cell>
          <cell r="J792">
            <v>-1.8140246248941849E-2</v>
          </cell>
          <cell r="K792">
            <v>-4.7307614467834774E-3</v>
          </cell>
          <cell r="L792">
            <v>1.5862843065104076E-3</v>
          </cell>
          <cell r="M792">
            <v>2.1823298108996282E-2</v>
          </cell>
          <cell r="N792">
            <v>-1.403768788137124E-3</v>
          </cell>
          <cell r="O792">
            <v>7.5948186722742022E-3</v>
          </cell>
        </row>
        <row r="793">
          <cell r="D793">
            <v>9.3176277868326093E-2</v>
          </cell>
          <cell r="E793">
            <v>9.9642495465616154E-2</v>
          </cell>
          <cell r="F793">
            <v>1.9205972739690665E-2</v>
          </cell>
          <cell r="G793">
            <v>-2.3680164207021365E-2</v>
          </cell>
          <cell r="H793">
            <v>-3.9528883791964658E-3</v>
          </cell>
          <cell r="I793">
            <v>-1.7316522603829286E-2</v>
          </cell>
          <cell r="J793">
            <v>-1.8344006379220661E-2</v>
          </cell>
          <cell r="K793">
            <v>-4.8189026943568419E-3</v>
          </cell>
          <cell r="L793">
            <v>1.546970018021711E-3</v>
          </cell>
          <cell r="M793">
            <v>2.0194711583674318E-2</v>
          </cell>
          <cell r="N793">
            <v>-1.3997735410592853E-3</v>
          </cell>
          <cell r="O793">
            <v>8.1133991380160607E-3</v>
          </cell>
        </row>
        <row r="794">
          <cell r="D794">
            <v>8.9050373778693306E-2</v>
          </cell>
          <cell r="E794">
            <v>0.10853736996859381</v>
          </cell>
          <cell r="F794">
            <v>1.9636600313958238E-2</v>
          </cell>
          <cell r="G794">
            <v>-2.3254872118591393E-2</v>
          </cell>
          <cell r="H794">
            <v>-4.132197290458722E-3</v>
          </cell>
          <cell r="I794">
            <v>-1.4907998244616217E-2</v>
          </cell>
          <cell r="J794">
            <v>-1.7830582910171065E-2</v>
          </cell>
          <cell r="K794">
            <v>-4.6952204864683404E-3</v>
          </cell>
          <cell r="L794">
            <v>1.6402659386039803E-3</v>
          </cell>
          <cell r="M794">
            <v>2.1815851861101323E-2</v>
          </cell>
          <cell r="N794">
            <v>-1.3959912715843952E-3</v>
          </cell>
          <cell r="O794">
            <v>7.6943289700854524E-3</v>
          </cell>
        </row>
        <row r="795">
          <cell r="D795">
            <v>0</v>
          </cell>
          <cell r="E795">
            <v>0</v>
          </cell>
          <cell r="F795">
            <v>0</v>
          </cell>
          <cell r="G795">
            <v>0</v>
          </cell>
          <cell r="H795">
            <v>0</v>
          </cell>
          <cell r="I795">
            <v>0</v>
          </cell>
          <cell r="J795">
            <v>0</v>
          </cell>
          <cell r="K795">
            <v>0</v>
          </cell>
          <cell r="L795">
            <v>0</v>
          </cell>
          <cell r="M795">
            <v>0</v>
          </cell>
          <cell r="N795">
            <v>0</v>
          </cell>
          <cell r="O795">
            <v>0</v>
          </cell>
        </row>
        <row r="796">
          <cell r="D796">
            <v>0</v>
          </cell>
          <cell r="E796">
            <v>0</v>
          </cell>
          <cell r="F796">
            <v>0</v>
          </cell>
          <cell r="G796">
            <v>0</v>
          </cell>
          <cell r="H796">
            <v>0</v>
          </cell>
          <cell r="I796">
            <v>0</v>
          </cell>
          <cell r="J796">
            <v>0</v>
          </cell>
          <cell r="K796">
            <v>0</v>
          </cell>
          <cell r="L796">
            <v>0</v>
          </cell>
          <cell r="M796">
            <v>0</v>
          </cell>
          <cell r="N796">
            <v>0</v>
          </cell>
          <cell r="O796">
            <v>0</v>
          </cell>
        </row>
        <row r="797">
          <cell r="D797">
            <v>0</v>
          </cell>
          <cell r="E797">
            <v>0</v>
          </cell>
          <cell r="F797">
            <v>0</v>
          </cell>
          <cell r="G797">
            <v>0</v>
          </cell>
          <cell r="H797">
            <v>0</v>
          </cell>
          <cell r="I797">
            <v>0</v>
          </cell>
          <cell r="J797">
            <v>0</v>
          </cell>
          <cell r="K797">
            <v>0</v>
          </cell>
          <cell r="L797">
            <v>0</v>
          </cell>
          <cell r="M797">
            <v>0</v>
          </cell>
          <cell r="N797">
            <v>0</v>
          </cell>
          <cell r="O797">
            <v>0</v>
          </cell>
        </row>
        <row r="798">
          <cell r="D798">
            <v>0</v>
          </cell>
          <cell r="E798">
            <v>0</v>
          </cell>
          <cell r="F798">
            <v>0</v>
          </cell>
          <cell r="G798">
            <v>0</v>
          </cell>
          <cell r="H798">
            <v>0</v>
          </cell>
          <cell r="I798">
            <v>0</v>
          </cell>
          <cell r="J798">
            <v>0</v>
          </cell>
          <cell r="K798">
            <v>0</v>
          </cell>
          <cell r="L798">
            <v>0</v>
          </cell>
          <cell r="M798">
            <v>0</v>
          </cell>
          <cell r="N798">
            <v>0</v>
          </cell>
          <cell r="O798">
            <v>0</v>
          </cell>
        </row>
        <row r="799">
          <cell r="D799">
            <v>0</v>
          </cell>
          <cell r="E799">
            <v>0</v>
          </cell>
          <cell r="F799">
            <v>0</v>
          </cell>
          <cell r="G799">
            <v>0</v>
          </cell>
          <cell r="H799">
            <v>0</v>
          </cell>
          <cell r="I799">
            <v>0</v>
          </cell>
          <cell r="J799">
            <v>0</v>
          </cell>
          <cell r="K799">
            <v>0</v>
          </cell>
          <cell r="L799">
            <v>0</v>
          </cell>
          <cell r="M799">
            <v>0</v>
          </cell>
          <cell r="N799">
            <v>0</v>
          </cell>
          <cell r="O799">
            <v>0</v>
          </cell>
        </row>
        <row r="800">
          <cell r="D800">
            <v>8.9432636097686757E-2</v>
          </cell>
          <cell r="E800">
            <v>0.10863404629276972</v>
          </cell>
          <cell r="F800">
            <v>1.9037275140488724E-2</v>
          </cell>
          <cell r="G800">
            <v>-2.2851824465978863E-2</v>
          </cell>
          <cell r="H800">
            <v>-3.9059522823219851E-3</v>
          </cell>
          <cell r="I800">
            <v>-1.6096147489862798E-2</v>
          </cell>
          <cell r="J800">
            <v>-1.6554179530921188E-2</v>
          </cell>
          <cell r="K800">
            <v>-4.8797838922066596E-3</v>
          </cell>
          <cell r="L800">
            <v>1.6850165647533224E-3</v>
          </cell>
          <cell r="M800">
            <v>2.1949894752501673E-2</v>
          </cell>
          <cell r="N800">
            <v>-1.3230182913581453E-3</v>
          </cell>
          <cell r="O800">
            <v>7.9100546532384249E-3</v>
          </cell>
        </row>
        <row r="801">
          <cell r="D801">
            <v>9.6540688717696277E-2</v>
          </cell>
          <cell r="E801">
            <v>0.10894487713677646</v>
          </cell>
          <cell r="F801">
            <v>1.699621161833809E-2</v>
          </cell>
          <cell r="G801">
            <v>-2.0088580181842702E-2</v>
          </cell>
          <cell r="H801">
            <v>-3.2670687662142593E-3</v>
          </cell>
          <cell r="I801">
            <v>-1.8155185606996589E-2</v>
          </cell>
          <cell r="J801">
            <v>-1.7264750893033965E-2</v>
          </cell>
          <cell r="K801">
            <v>-4.8582148736661494E-3</v>
          </cell>
          <cell r="L801">
            <v>1.5948924085736965E-3</v>
          </cell>
          <cell r="M801">
            <v>2.2924127859406448E-2</v>
          </cell>
          <cell r="N801">
            <v>-1.509260370730095E-3</v>
          </cell>
          <cell r="O801">
            <v>8.3338694055903415E-3</v>
          </cell>
        </row>
        <row r="802">
          <cell r="D802">
            <v>0</v>
          </cell>
          <cell r="E802">
            <v>0</v>
          </cell>
          <cell r="F802">
            <v>0</v>
          </cell>
          <cell r="G802">
            <v>0</v>
          </cell>
          <cell r="H802">
            <v>0</v>
          </cell>
          <cell r="I802">
            <v>0</v>
          </cell>
          <cell r="J802">
            <v>0</v>
          </cell>
          <cell r="K802">
            <v>0</v>
          </cell>
          <cell r="L802">
            <v>0</v>
          </cell>
          <cell r="M802">
            <v>0</v>
          </cell>
          <cell r="N802">
            <v>0</v>
          </cell>
          <cell r="O802">
            <v>0</v>
          </cell>
        </row>
        <row r="803">
          <cell r="D803">
            <v>0</v>
          </cell>
          <cell r="E803">
            <v>0</v>
          </cell>
          <cell r="F803">
            <v>0</v>
          </cell>
          <cell r="G803">
            <v>0</v>
          </cell>
          <cell r="H803">
            <v>0</v>
          </cell>
          <cell r="I803">
            <v>0</v>
          </cell>
          <cell r="J803">
            <v>0</v>
          </cell>
          <cell r="K803">
            <v>0</v>
          </cell>
          <cell r="L803">
            <v>0</v>
          </cell>
          <cell r="M803">
            <v>0</v>
          </cell>
          <cell r="N803">
            <v>0</v>
          </cell>
          <cell r="O803">
            <v>0</v>
          </cell>
        </row>
        <row r="804">
          <cell r="D804">
            <v>0</v>
          </cell>
          <cell r="E804">
            <v>0</v>
          </cell>
          <cell r="F804">
            <v>0</v>
          </cell>
          <cell r="G804">
            <v>0</v>
          </cell>
          <cell r="H804">
            <v>0</v>
          </cell>
          <cell r="I804">
            <v>0</v>
          </cell>
          <cell r="J804">
            <v>0</v>
          </cell>
          <cell r="K804">
            <v>0</v>
          </cell>
          <cell r="L804">
            <v>0</v>
          </cell>
          <cell r="M804">
            <v>0</v>
          </cell>
          <cell r="N804">
            <v>0</v>
          </cell>
          <cell r="O804">
            <v>0</v>
          </cell>
        </row>
        <row r="805">
          <cell r="D805">
            <v>0</v>
          </cell>
          <cell r="E805">
            <v>0</v>
          </cell>
          <cell r="F805">
            <v>0</v>
          </cell>
          <cell r="G805">
            <v>0</v>
          </cell>
          <cell r="H805">
            <v>0</v>
          </cell>
          <cell r="I805">
            <v>0</v>
          </cell>
          <cell r="J805">
            <v>0</v>
          </cell>
          <cell r="K805">
            <v>0</v>
          </cell>
          <cell r="L805">
            <v>0</v>
          </cell>
          <cell r="M805">
            <v>0</v>
          </cell>
          <cell r="N805">
            <v>0</v>
          </cell>
          <cell r="O805">
            <v>0</v>
          </cell>
        </row>
        <row r="806">
          <cell r="D806">
            <v>0</v>
          </cell>
          <cell r="E806">
            <v>0</v>
          </cell>
          <cell r="F806">
            <v>0</v>
          </cell>
          <cell r="G806">
            <v>0</v>
          </cell>
          <cell r="H806">
            <v>0</v>
          </cell>
          <cell r="I806">
            <v>0</v>
          </cell>
          <cell r="J806">
            <v>0</v>
          </cell>
          <cell r="K806">
            <v>0</v>
          </cell>
          <cell r="L806">
            <v>0</v>
          </cell>
          <cell r="M806">
            <v>0</v>
          </cell>
          <cell r="N806">
            <v>0</v>
          </cell>
          <cell r="O806">
            <v>0</v>
          </cell>
        </row>
        <row r="807">
          <cell r="D807">
            <v>0</v>
          </cell>
          <cell r="E807">
            <v>0</v>
          </cell>
          <cell r="F807">
            <v>0</v>
          </cell>
          <cell r="G807">
            <v>0</v>
          </cell>
          <cell r="H807">
            <v>0</v>
          </cell>
          <cell r="I807">
            <v>0</v>
          </cell>
          <cell r="J807">
            <v>0</v>
          </cell>
          <cell r="K807">
            <v>0</v>
          </cell>
          <cell r="L807">
            <v>0</v>
          </cell>
          <cell r="M807">
            <v>0</v>
          </cell>
          <cell r="N807">
            <v>0</v>
          </cell>
          <cell r="O807">
            <v>0</v>
          </cell>
        </row>
        <row r="808">
          <cell r="D808">
            <v>0</v>
          </cell>
          <cell r="E808">
            <v>0</v>
          </cell>
          <cell r="F808">
            <v>0</v>
          </cell>
          <cell r="G808">
            <v>0</v>
          </cell>
          <cell r="H808">
            <v>0</v>
          </cell>
          <cell r="I808">
            <v>0</v>
          </cell>
          <cell r="J808">
            <v>0</v>
          </cell>
          <cell r="K808">
            <v>0</v>
          </cell>
          <cell r="L808">
            <v>0</v>
          </cell>
          <cell r="M808">
            <v>0</v>
          </cell>
          <cell r="N808">
            <v>0</v>
          </cell>
          <cell r="O808">
            <v>0</v>
          </cell>
        </row>
        <row r="809">
          <cell r="D809">
            <v>0</v>
          </cell>
          <cell r="E809">
            <v>0</v>
          </cell>
          <cell r="F809">
            <v>0</v>
          </cell>
          <cell r="G809">
            <v>0</v>
          </cell>
          <cell r="H809">
            <v>0</v>
          </cell>
          <cell r="I809">
            <v>0</v>
          </cell>
          <cell r="J809">
            <v>0</v>
          </cell>
          <cell r="K809">
            <v>0</v>
          </cell>
          <cell r="L809">
            <v>0</v>
          </cell>
          <cell r="M809">
            <v>0</v>
          </cell>
          <cell r="N809">
            <v>0</v>
          </cell>
          <cell r="O809">
            <v>0</v>
          </cell>
        </row>
        <row r="810">
          <cell r="D810">
            <v>0</v>
          </cell>
          <cell r="E810">
            <v>0</v>
          </cell>
          <cell r="F810">
            <v>0</v>
          </cell>
          <cell r="G810">
            <v>0</v>
          </cell>
          <cell r="H810">
            <v>0</v>
          </cell>
          <cell r="I810">
            <v>0</v>
          </cell>
          <cell r="J810">
            <v>0</v>
          </cell>
          <cell r="K810">
            <v>0</v>
          </cell>
          <cell r="L810">
            <v>0</v>
          </cell>
          <cell r="M810">
            <v>0</v>
          </cell>
          <cell r="N810">
            <v>0</v>
          </cell>
          <cell r="O810">
            <v>0</v>
          </cell>
        </row>
        <row r="811">
          <cell r="D811">
            <v>0</v>
          </cell>
          <cell r="E811">
            <v>0</v>
          </cell>
          <cell r="F811">
            <v>0</v>
          </cell>
          <cell r="G811">
            <v>0</v>
          </cell>
          <cell r="H811">
            <v>0</v>
          </cell>
          <cell r="I811">
            <v>0</v>
          </cell>
          <cell r="J811">
            <v>0</v>
          </cell>
          <cell r="K811">
            <v>0</v>
          </cell>
          <cell r="L811">
            <v>0</v>
          </cell>
          <cell r="M811">
            <v>0</v>
          </cell>
          <cell r="N811">
            <v>0</v>
          </cell>
          <cell r="O811">
            <v>0</v>
          </cell>
        </row>
        <row r="812">
          <cell r="D812">
            <v>0</v>
          </cell>
          <cell r="E812">
            <v>0</v>
          </cell>
          <cell r="F812">
            <v>0</v>
          </cell>
          <cell r="G812">
            <v>0</v>
          </cell>
          <cell r="H812">
            <v>0</v>
          </cell>
          <cell r="I812">
            <v>0</v>
          </cell>
          <cell r="J812">
            <v>0</v>
          </cell>
          <cell r="K812">
            <v>0</v>
          </cell>
          <cell r="L812">
            <v>0</v>
          </cell>
          <cell r="M812">
            <v>0</v>
          </cell>
          <cell r="N812">
            <v>0</v>
          </cell>
          <cell r="O812">
            <v>0</v>
          </cell>
        </row>
        <row r="813">
          <cell r="D813">
            <v>0</v>
          </cell>
          <cell r="E813">
            <v>0</v>
          </cell>
          <cell r="F813">
            <v>0</v>
          </cell>
          <cell r="G813">
            <v>0</v>
          </cell>
          <cell r="H813">
            <v>0</v>
          </cell>
          <cell r="I813">
            <v>0</v>
          </cell>
          <cell r="J813">
            <v>0</v>
          </cell>
          <cell r="K813">
            <v>0</v>
          </cell>
          <cell r="L813">
            <v>0</v>
          </cell>
          <cell r="M813">
            <v>0</v>
          </cell>
          <cell r="N813">
            <v>0</v>
          </cell>
          <cell r="O813">
            <v>0</v>
          </cell>
        </row>
        <row r="814">
          <cell r="D814">
            <v>0</v>
          </cell>
          <cell r="E814">
            <v>0</v>
          </cell>
          <cell r="F814">
            <v>0</v>
          </cell>
          <cell r="G814">
            <v>0</v>
          </cell>
          <cell r="H814">
            <v>0</v>
          </cell>
          <cell r="I814">
            <v>0</v>
          </cell>
          <cell r="J814">
            <v>0</v>
          </cell>
          <cell r="K814">
            <v>0</v>
          </cell>
          <cell r="L814">
            <v>0</v>
          </cell>
          <cell r="M814">
            <v>0</v>
          </cell>
          <cell r="N814">
            <v>0</v>
          </cell>
          <cell r="O814">
            <v>0</v>
          </cell>
        </row>
        <row r="815">
          <cell r="D815">
            <v>0</v>
          </cell>
          <cell r="E815">
            <v>0</v>
          </cell>
          <cell r="F815">
            <v>0</v>
          </cell>
          <cell r="G815">
            <v>0</v>
          </cell>
          <cell r="H815">
            <v>0</v>
          </cell>
          <cell r="I815">
            <v>0</v>
          </cell>
          <cell r="J815">
            <v>0</v>
          </cell>
          <cell r="K815">
            <v>0</v>
          </cell>
          <cell r="L815">
            <v>0</v>
          </cell>
          <cell r="M815">
            <v>0</v>
          </cell>
          <cell r="N815">
            <v>0</v>
          </cell>
          <cell r="O815">
            <v>0</v>
          </cell>
        </row>
        <row r="816">
          <cell r="D816">
            <v>0</v>
          </cell>
          <cell r="E816">
            <v>0</v>
          </cell>
          <cell r="F816">
            <v>0</v>
          </cell>
          <cell r="G816">
            <v>0</v>
          </cell>
          <cell r="H816">
            <v>0</v>
          </cell>
          <cell r="I816">
            <v>0</v>
          </cell>
          <cell r="J816">
            <v>0</v>
          </cell>
          <cell r="K816">
            <v>0</v>
          </cell>
          <cell r="L816">
            <v>0</v>
          </cell>
          <cell r="M816">
            <v>0</v>
          </cell>
          <cell r="N816">
            <v>0</v>
          </cell>
          <cell r="O816">
            <v>0</v>
          </cell>
        </row>
        <row r="817">
          <cell r="D817">
            <v>0</v>
          </cell>
          <cell r="E817">
            <v>0</v>
          </cell>
          <cell r="F817">
            <v>0</v>
          </cell>
          <cell r="G817">
            <v>0</v>
          </cell>
          <cell r="H817">
            <v>0</v>
          </cell>
          <cell r="I817">
            <v>0</v>
          </cell>
          <cell r="J817">
            <v>0</v>
          </cell>
          <cell r="K817">
            <v>0</v>
          </cell>
          <cell r="L817">
            <v>0</v>
          </cell>
          <cell r="M817">
            <v>0</v>
          </cell>
          <cell r="N817">
            <v>0</v>
          </cell>
          <cell r="O817">
            <v>0</v>
          </cell>
        </row>
        <row r="818">
          <cell r="D818">
            <v>0</v>
          </cell>
          <cell r="E818">
            <v>0</v>
          </cell>
          <cell r="F818">
            <v>0</v>
          </cell>
          <cell r="G818">
            <v>0</v>
          </cell>
          <cell r="H818">
            <v>0</v>
          </cell>
          <cell r="I818">
            <v>0</v>
          </cell>
          <cell r="J818">
            <v>0</v>
          </cell>
          <cell r="K818">
            <v>0</v>
          </cell>
          <cell r="L818">
            <v>0</v>
          </cell>
          <cell r="M818">
            <v>0</v>
          </cell>
          <cell r="N818">
            <v>0</v>
          </cell>
          <cell r="O818">
            <v>0</v>
          </cell>
        </row>
        <row r="819">
          <cell r="D819">
            <v>0</v>
          </cell>
          <cell r="E819">
            <v>0</v>
          </cell>
          <cell r="F819">
            <v>0</v>
          </cell>
          <cell r="G819">
            <v>0</v>
          </cell>
          <cell r="H819">
            <v>0</v>
          </cell>
          <cell r="I819">
            <v>0</v>
          </cell>
          <cell r="J819">
            <v>0</v>
          </cell>
          <cell r="K819">
            <v>0</v>
          </cell>
          <cell r="L819">
            <v>0</v>
          </cell>
          <cell r="M819">
            <v>0</v>
          </cell>
          <cell r="N819">
            <v>0</v>
          </cell>
          <cell r="O819">
            <v>0</v>
          </cell>
        </row>
        <row r="820">
          <cell r="D820">
            <v>0</v>
          </cell>
          <cell r="E820">
            <v>0</v>
          </cell>
          <cell r="F820">
            <v>0</v>
          </cell>
          <cell r="G820">
            <v>0</v>
          </cell>
          <cell r="H820">
            <v>0</v>
          </cell>
          <cell r="I820">
            <v>0</v>
          </cell>
          <cell r="J820">
            <v>0</v>
          </cell>
          <cell r="K820">
            <v>0</v>
          </cell>
          <cell r="L820">
            <v>0</v>
          </cell>
          <cell r="M820">
            <v>0</v>
          </cell>
          <cell r="N820">
            <v>0</v>
          </cell>
          <cell r="O820">
            <v>0</v>
          </cell>
        </row>
        <row r="821">
          <cell r="D821">
            <v>0</v>
          </cell>
          <cell r="E821">
            <v>0</v>
          </cell>
          <cell r="F821">
            <v>0</v>
          </cell>
          <cell r="G821">
            <v>0</v>
          </cell>
          <cell r="H821">
            <v>0</v>
          </cell>
          <cell r="I821">
            <v>0</v>
          </cell>
          <cell r="J821">
            <v>0</v>
          </cell>
          <cell r="K821">
            <v>0</v>
          </cell>
          <cell r="L821">
            <v>0</v>
          </cell>
          <cell r="M821">
            <v>0</v>
          </cell>
          <cell r="N821">
            <v>0</v>
          </cell>
          <cell r="O821">
            <v>0</v>
          </cell>
        </row>
        <row r="822">
          <cell r="D822">
            <v>0</v>
          </cell>
          <cell r="E822">
            <v>0</v>
          </cell>
          <cell r="F822">
            <v>0</v>
          </cell>
          <cell r="G822">
            <v>0</v>
          </cell>
          <cell r="H822">
            <v>0</v>
          </cell>
          <cell r="I822">
            <v>0</v>
          </cell>
          <cell r="J822">
            <v>0</v>
          </cell>
          <cell r="K822">
            <v>0</v>
          </cell>
          <cell r="L822">
            <v>0</v>
          </cell>
          <cell r="M822">
            <v>0</v>
          </cell>
          <cell r="N822">
            <v>0</v>
          </cell>
          <cell r="O822">
            <v>0</v>
          </cell>
        </row>
        <row r="823">
          <cell r="D823">
            <v>0</v>
          </cell>
          <cell r="E823">
            <v>0</v>
          </cell>
          <cell r="F823">
            <v>0</v>
          </cell>
          <cell r="G823">
            <v>0</v>
          </cell>
          <cell r="H823">
            <v>0</v>
          </cell>
          <cell r="I823">
            <v>0</v>
          </cell>
          <cell r="J823">
            <v>0</v>
          </cell>
          <cell r="K823">
            <v>0</v>
          </cell>
          <cell r="L823">
            <v>0</v>
          </cell>
          <cell r="M823">
            <v>0</v>
          </cell>
          <cell r="N823">
            <v>0</v>
          </cell>
          <cell r="O823">
            <v>0</v>
          </cell>
        </row>
        <row r="824">
          <cell r="D824">
            <v>0</v>
          </cell>
          <cell r="E824">
            <v>0</v>
          </cell>
          <cell r="F824">
            <v>0</v>
          </cell>
          <cell r="G824">
            <v>0</v>
          </cell>
          <cell r="H824">
            <v>0</v>
          </cell>
          <cell r="I824">
            <v>0</v>
          </cell>
          <cell r="J824">
            <v>0</v>
          </cell>
          <cell r="K824">
            <v>0</v>
          </cell>
          <cell r="L824">
            <v>0</v>
          </cell>
          <cell r="M824">
            <v>0</v>
          </cell>
          <cell r="N824">
            <v>0</v>
          </cell>
          <cell r="O824">
            <v>0</v>
          </cell>
        </row>
        <row r="825">
          <cell r="D825">
            <v>0</v>
          </cell>
          <cell r="E825">
            <v>0</v>
          </cell>
          <cell r="F825">
            <v>0</v>
          </cell>
          <cell r="G825">
            <v>0</v>
          </cell>
          <cell r="H825">
            <v>0</v>
          </cell>
          <cell r="I825">
            <v>0</v>
          </cell>
          <cell r="J825">
            <v>0</v>
          </cell>
          <cell r="K825">
            <v>0</v>
          </cell>
          <cell r="L825">
            <v>0</v>
          </cell>
          <cell r="M825">
            <v>0</v>
          </cell>
          <cell r="N825">
            <v>0</v>
          </cell>
          <cell r="O825">
            <v>0</v>
          </cell>
        </row>
        <row r="826">
          <cell r="D826">
            <v>0</v>
          </cell>
          <cell r="E826">
            <v>0</v>
          </cell>
          <cell r="F826">
            <v>0</v>
          </cell>
          <cell r="G826">
            <v>0</v>
          </cell>
          <cell r="H826">
            <v>0</v>
          </cell>
          <cell r="I826">
            <v>0</v>
          </cell>
          <cell r="J826">
            <v>0</v>
          </cell>
          <cell r="K826">
            <v>0</v>
          </cell>
          <cell r="L826">
            <v>0</v>
          </cell>
          <cell r="M826">
            <v>0</v>
          </cell>
          <cell r="N826">
            <v>0</v>
          </cell>
          <cell r="O826">
            <v>0</v>
          </cell>
        </row>
        <row r="827">
          <cell r="D827">
            <v>0</v>
          </cell>
          <cell r="E827">
            <v>0</v>
          </cell>
          <cell r="F827">
            <v>0</v>
          </cell>
          <cell r="G827">
            <v>0</v>
          </cell>
          <cell r="H827">
            <v>0</v>
          </cell>
          <cell r="I827">
            <v>0</v>
          </cell>
          <cell r="J827">
            <v>0</v>
          </cell>
          <cell r="K827">
            <v>0</v>
          </cell>
          <cell r="L827">
            <v>0</v>
          </cell>
          <cell r="M827">
            <v>0</v>
          </cell>
          <cell r="N827">
            <v>0</v>
          </cell>
          <cell r="O827">
            <v>0</v>
          </cell>
        </row>
        <row r="828">
          <cell r="D828">
            <v>0</v>
          </cell>
          <cell r="E828">
            <v>0</v>
          </cell>
          <cell r="F828">
            <v>0</v>
          </cell>
          <cell r="G828">
            <v>0</v>
          </cell>
          <cell r="H828">
            <v>0</v>
          </cell>
          <cell r="I828">
            <v>0</v>
          </cell>
          <cell r="J828">
            <v>0</v>
          </cell>
          <cell r="K828">
            <v>0</v>
          </cell>
          <cell r="L828">
            <v>0</v>
          </cell>
          <cell r="M828">
            <v>0</v>
          </cell>
          <cell r="N828">
            <v>0</v>
          </cell>
          <cell r="O828">
            <v>0</v>
          </cell>
        </row>
        <row r="829">
          <cell r="D829">
            <v>0</v>
          </cell>
          <cell r="E829">
            <v>0</v>
          </cell>
          <cell r="F829">
            <v>0</v>
          </cell>
          <cell r="G829">
            <v>0</v>
          </cell>
          <cell r="H829">
            <v>0</v>
          </cell>
          <cell r="I829">
            <v>0</v>
          </cell>
          <cell r="J829">
            <v>0</v>
          </cell>
          <cell r="K829">
            <v>0</v>
          </cell>
          <cell r="L829">
            <v>0</v>
          </cell>
          <cell r="M829">
            <v>0</v>
          </cell>
          <cell r="N829">
            <v>0</v>
          </cell>
          <cell r="O829">
            <v>0</v>
          </cell>
        </row>
        <row r="830">
          <cell r="D830">
            <v>0</v>
          </cell>
          <cell r="E830">
            <v>0</v>
          </cell>
          <cell r="F830">
            <v>0</v>
          </cell>
          <cell r="G830">
            <v>0</v>
          </cell>
          <cell r="H830">
            <v>0</v>
          </cell>
          <cell r="I830">
            <v>0</v>
          </cell>
          <cell r="J830">
            <v>0</v>
          </cell>
          <cell r="K830">
            <v>0</v>
          </cell>
          <cell r="L830">
            <v>0</v>
          </cell>
          <cell r="M830">
            <v>0</v>
          </cell>
          <cell r="N830">
            <v>0</v>
          </cell>
          <cell r="O830">
            <v>0</v>
          </cell>
        </row>
        <row r="831">
          <cell r="D831">
            <v>0</v>
          </cell>
          <cell r="E831">
            <v>0</v>
          </cell>
          <cell r="F831">
            <v>0</v>
          </cell>
          <cell r="G831">
            <v>0</v>
          </cell>
          <cell r="H831">
            <v>0</v>
          </cell>
          <cell r="I831">
            <v>0</v>
          </cell>
          <cell r="J831">
            <v>0</v>
          </cell>
          <cell r="K831">
            <v>0</v>
          </cell>
          <cell r="L831">
            <v>0</v>
          </cell>
          <cell r="M831">
            <v>0</v>
          </cell>
          <cell r="N831">
            <v>0</v>
          </cell>
          <cell r="O831">
            <v>0</v>
          </cell>
        </row>
        <row r="832">
          <cell r="D832">
            <v>0</v>
          </cell>
          <cell r="E832">
            <v>0</v>
          </cell>
          <cell r="F832">
            <v>0</v>
          </cell>
          <cell r="G832">
            <v>0</v>
          </cell>
          <cell r="H832">
            <v>0</v>
          </cell>
          <cell r="I832">
            <v>0</v>
          </cell>
          <cell r="J832">
            <v>0</v>
          </cell>
          <cell r="K832">
            <v>0</v>
          </cell>
          <cell r="L832">
            <v>0</v>
          </cell>
          <cell r="M832">
            <v>0</v>
          </cell>
          <cell r="N832">
            <v>0</v>
          </cell>
          <cell r="O832">
            <v>0</v>
          </cell>
        </row>
        <row r="833">
          <cell r="D833">
            <v>0</v>
          </cell>
          <cell r="E833">
            <v>0</v>
          </cell>
          <cell r="F833">
            <v>0</v>
          </cell>
          <cell r="G833">
            <v>0</v>
          </cell>
          <cell r="H833">
            <v>0</v>
          </cell>
          <cell r="I833">
            <v>0</v>
          </cell>
          <cell r="J833">
            <v>0</v>
          </cell>
          <cell r="K833">
            <v>0</v>
          </cell>
          <cell r="L833">
            <v>0</v>
          </cell>
          <cell r="M833">
            <v>0</v>
          </cell>
          <cell r="N833">
            <v>0</v>
          </cell>
          <cell r="O833">
            <v>0</v>
          </cell>
        </row>
        <row r="834">
          <cell r="D834">
            <v>0</v>
          </cell>
          <cell r="E834">
            <v>0</v>
          </cell>
          <cell r="F834">
            <v>0</v>
          </cell>
          <cell r="G834">
            <v>0</v>
          </cell>
          <cell r="H834">
            <v>0</v>
          </cell>
          <cell r="I834">
            <v>0</v>
          </cell>
          <cell r="J834">
            <v>0</v>
          </cell>
          <cell r="K834">
            <v>0</v>
          </cell>
          <cell r="L834">
            <v>0</v>
          </cell>
          <cell r="M834">
            <v>0</v>
          </cell>
          <cell r="N834">
            <v>0</v>
          </cell>
          <cell r="O834">
            <v>0</v>
          </cell>
        </row>
        <row r="835">
          <cell r="D835">
            <v>0</v>
          </cell>
          <cell r="E835">
            <v>0</v>
          </cell>
          <cell r="F835">
            <v>0</v>
          </cell>
          <cell r="G835">
            <v>0</v>
          </cell>
          <cell r="H835">
            <v>0</v>
          </cell>
          <cell r="I835">
            <v>0</v>
          </cell>
          <cell r="J835">
            <v>0</v>
          </cell>
          <cell r="K835">
            <v>0</v>
          </cell>
          <cell r="L835">
            <v>0</v>
          </cell>
          <cell r="M835">
            <v>0</v>
          </cell>
          <cell r="N835">
            <v>0</v>
          </cell>
          <cell r="O835">
            <v>0</v>
          </cell>
        </row>
        <row r="836">
          <cell r="D836">
            <v>0</v>
          </cell>
          <cell r="E836">
            <v>0</v>
          </cell>
          <cell r="F836">
            <v>0</v>
          </cell>
          <cell r="G836">
            <v>0</v>
          </cell>
          <cell r="H836">
            <v>0</v>
          </cell>
          <cell r="I836">
            <v>0</v>
          </cell>
          <cell r="J836">
            <v>0</v>
          </cell>
          <cell r="K836">
            <v>0</v>
          </cell>
          <cell r="L836">
            <v>0</v>
          </cell>
          <cell r="M836">
            <v>0</v>
          </cell>
          <cell r="N836">
            <v>0</v>
          </cell>
          <cell r="O836">
            <v>0</v>
          </cell>
        </row>
        <row r="837">
          <cell r="D837">
            <v>0</v>
          </cell>
          <cell r="E837">
            <v>0</v>
          </cell>
          <cell r="F837">
            <v>0</v>
          </cell>
          <cell r="G837">
            <v>0</v>
          </cell>
          <cell r="H837">
            <v>0</v>
          </cell>
          <cell r="I837">
            <v>0</v>
          </cell>
          <cell r="J837">
            <v>0</v>
          </cell>
          <cell r="K837">
            <v>0</v>
          </cell>
          <cell r="L837">
            <v>0</v>
          </cell>
          <cell r="M837">
            <v>0</v>
          </cell>
          <cell r="N837">
            <v>0</v>
          </cell>
          <cell r="O837">
            <v>0</v>
          </cell>
        </row>
        <row r="842">
          <cell r="D842">
            <v>0</v>
          </cell>
          <cell r="E842">
            <v>0</v>
          </cell>
          <cell r="F842">
            <v>0</v>
          </cell>
          <cell r="G842">
            <v>0</v>
          </cell>
          <cell r="H842">
            <v>0</v>
          </cell>
          <cell r="I842">
            <v>0</v>
          </cell>
          <cell r="J842">
            <v>0</v>
          </cell>
          <cell r="K842">
            <v>0</v>
          </cell>
          <cell r="L842">
            <v>0</v>
          </cell>
          <cell r="M842">
            <v>0</v>
          </cell>
          <cell r="N842">
            <v>0</v>
          </cell>
          <cell r="O842">
            <v>0</v>
          </cell>
        </row>
        <row r="843">
          <cell r="D843">
            <v>0</v>
          </cell>
          <cell r="E843">
            <v>0</v>
          </cell>
          <cell r="F843">
            <v>0</v>
          </cell>
          <cell r="G843">
            <v>0</v>
          </cell>
          <cell r="H843">
            <v>0</v>
          </cell>
          <cell r="I843">
            <v>0</v>
          </cell>
          <cell r="J843">
            <v>0</v>
          </cell>
          <cell r="K843">
            <v>0</v>
          </cell>
          <cell r="L843">
            <v>0</v>
          </cell>
          <cell r="M843">
            <v>0</v>
          </cell>
          <cell r="N843">
            <v>0</v>
          </cell>
          <cell r="O843">
            <v>0</v>
          </cell>
        </row>
        <row r="844">
          <cell r="D844">
            <v>0</v>
          </cell>
          <cell r="E844">
            <v>0</v>
          </cell>
          <cell r="F844">
            <v>0</v>
          </cell>
          <cell r="G844">
            <v>0</v>
          </cell>
          <cell r="H844">
            <v>0</v>
          </cell>
          <cell r="I844">
            <v>0</v>
          </cell>
          <cell r="J844">
            <v>0</v>
          </cell>
          <cell r="K844">
            <v>0</v>
          </cell>
          <cell r="L844">
            <v>0</v>
          </cell>
          <cell r="M844">
            <v>0</v>
          </cell>
          <cell r="N844">
            <v>0</v>
          </cell>
          <cell r="O844">
            <v>0</v>
          </cell>
        </row>
        <row r="845">
          <cell r="D845">
            <v>0</v>
          </cell>
          <cell r="E845">
            <v>0</v>
          </cell>
          <cell r="F845">
            <v>0</v>
          </cell>
          <cell r="G845">
            <v>0</v>
          </cell>
          <cell r="H845">
            <v>0</v>
          </cell>
          <cell r="I845">
            <v>0</v>
          </cell>
          <cell r="J845">
            <v>0</v>
          </cell>
          <cell r="K845">
            <v>0</v>
          </cell>
          <cell r="L845">
            <v>0</v>
          </cell>
          <cell r="M845">
            <v>0</v>
          </cell>
          <cell r="N845">
            <v>0</v>
          </cell>
          <cell r="O845">
            <v>0</v>
          </cell>
        </row>
        <row r="846">
          <cell r="D846">
            <v>0</v>
          </cell>
          <cell r="E846">
            <v>0</v>
          </cell>
          <cell r="F846">
            <v>0</v>
          </cell>
          <cell r="G846">
            <v>0</v>
          </cell>
          <cell r="H846">
            <v>0</v>
          </cell>
          <cell r="I846">
            <v>0</v>
          </cell>
          <cell r="J846">
            <v>0</v>
          </cell>
          <cell r="K846">
            <v>0</v>
          </cell>
          <cell r="L846">
            <v>0</v>
          </cell>
          <cell r="M846">
            <v>0</v>
          </cell>
          <cell r="N846">
            <v>0</v>
          </cell>
          <cell r="O846">
            <v>0</v>
          </cell>
        </row>
        <row r="847">
          <cell r="D847">
            <v>0</v>
          </cell>
          <cell r="E847">
            <v>0</v>
          </cell>
          <cell r="F847">
            <v>0</v>
          </cell>
          <cell r="G847">
            <v>0</v>
          </cell>
          <cell r="H847">
            <v>0</v>
          </cell>
          <cell r="I847">
            <v>0</v>
          </cell>
          <cell r="J847">
            <v>0</v>
          </cell>
          <cell r="K847">
            <v>0</v>
          </cell>
          <cell r="L847">
            <v>0</v>
          </cell>
          <cell r="M847">
            <v>0</v>
          </cell>
          <cell r="N847">
            <v>0</v>
          </cell>
          <cell r="O847">
            <v>0</v>
          </cell>
        </row>
        <row r="848">
          <cell r="D848">
            <v>0</v>
          </cell>
          <cell r="E848">
            <v>0</v>
          </cell>
          <cell r="F848">
            <v>0</v>
          </cell>
          <cell r="G848">
            <v>0</v>
          </cell>
          <cell r="H848">
            <v>0</v>
          </cell>
          <cell r="I848">
            <v>0</v>
          </cell>
          <cell r="J848">
            <v>0</v>
          </cell>
          <cell r="K848">
            <v>0</v>
          </cell>
          <cell r="L848">
            <v>0</v>
          </cell>
          <cell r="M848">
            <v>0</v>
          </cell>
          <cell r="N848">
            <v>0</v>
          </cell>
          <cell r="O848">
            <v>0</v>
          </cell>
        </row>
        <row r="849">
          <cell r="D849">
            <v>0</v>
          </cell>
          <cell r="E849">
            <v>0</v>
          </cell>
          <cell r="F849">
            <v>0</v>
          </cell>
          <cell r="G849">
            <v>0</v>
          </cell>
          <cell r="H849">
            <v>0</v>
          </cell>
          <cell r="I849">
            <v>0</v>
          </cell>
          <cell r="J849">
            <v>0</v>
          </cell>
          <cell r="K849">
            <v>0</v>
          </cell>
          <cell r="L849">
            <v>0</v>
          </cell>
          <cell r="M849">
            <v>0</v>
          </cell>
          <cell r="N849">
            <v>0</v>
          </cell>
          <cell r="O849">
            <v>0</v>
          </cell>
        </row>
        <row r="850">
          <cell r="D850">
            <v>0</v>
          </cell>
          <cell r="E850">
            <v>0</v>
          </cell>
          <cell r="F850">
            <v>0</v>
          </cell>
          <cell r="G850">
            <v>0</v>
          </cell>
          <cell r="H850">
            <v>0</v>
          </cell>
          <cell r="I850">
            <v>0</v>
          </cell>
          <cell r="J850">
            <v>0</v>
          </cell>
          <cell r="K850">
            <v>0</v>
          </cell>
          <cell r="L850">
            <v>0</v>
          </cell>
          <cell r="M850">
            <v>0</v>
          </cell>
          <cell r="N850">
            <v>0</v>
          </cell>
          <cell r="O850">
            <v>0</v>
          </cell>
        </row>
        <row r="851">
          <cell r="D851">
            <v>0</v>
          </cell>
          <cell r="E851">
            <v>0</v>
          </cell>
          <cell r="F851">
            <v>0</v>
          </cell>
          <cell r="G851">
            <v>0</v>
          </cell>
          <cell r="H851">
            <v>0</v>
          </cell>
          <cell r="I851">
            <v>0</v>
          </cell>
          <cell r="J851">
            <v>0</v>
          </cell>
          <cell r="K851">
            <v>0</v>
          </cell>
          <cell r="L851">
            <v>0</v>
          </cell>
          <cell r="M851">
            <v>0</v>
          </cell>
          <cell r="N851">
            <v>0</v>
          </cell>
          <cell r="O851">
            <v>0</v>
          </cell>
        </row>
        <row r="852">
          <cell r="D852">
            <v>0</v>
          </cell>
          <cell r="E852">
            <v>0</v>
          </cell>
          <cell r="F852">
            <v>0</v>
          </cell>
          <cell r="G852">
            <v>0</v>
          </cell>
          <cell r="H852">
            <v>0</v>
          </cell>
          <cell r="I852">
            <v>0</v>
          </cell>
          <cell r="J852">
            <v>0</v>
          </cell>
          <cell r="K852">
            <v>0</v>
          </cell>
          <cell r="L852">
            <v>0</v>
          </cell>
          <cell r="M852">
            <v>0</v>
          </cell>
          <cell r="N852">
            <v>0</v>
          </cell>
          <cell r="O852">
            <v>0</v>
          </cell>
        </row>
        <row r="853">
          <cell r="D853">
            <v>0</v>
          </cell>
          <cell r="E853">
            <v>0</v>
          </cell>
          <cell r="F853">
            <v>0</v>
          </cell>
          <cell r="G853">
            <v>0</v>
          </cell>
          <cell r="H853">
            <v>0</v>
          </cell>
          <cell r="I853">
            <v>0</v>
          </cell>
          <cell r="J853">
            <v>0</v>
          </cell>
          <cell r="K853">
            <v>0</v>
          </cell>
          <cell r="L853">
            <v>0</v>
          </cell>
          <cell r="M853">
            <v>0</v>
          </cell>
          <cell r="N853">
            <v>0</v>
          </cell>
          <cell r="O853">
            <v>0</v>
          </cell>
        </row>
        <row r="854">
          <cell r="D854">
            <v>0</v>
          </cell>
          <cell r="E854">
            <v>0</v>
          </cell>
          <cell r="F854">
            <v>0</v>
          </cell>
          <cell r="G854">
            <v>0</v>
          </cell>
          <cell r="H854">
            <v>0</v>
          </cell>
          <cell r="I854">
            <v>0</v>
          </cell>
          <cell r="J854">
            <v>0</v>
          </cell>
          <cell r="K854">
            <v>0</v>
          </cell>
          <cell r="L854">
            <v>0</v>
          </cell>
          <cell r="M854">
            <v>0</v>
          </cell>
          <cell r="N854">
            <v>0</v>
          </cell>
          <cell r="O854">
            <v>0</v>
          </cell>
        </row>
        <row r="855">
          <cell r="D855">
            <v>0</v>
          </cell>
          <cell r="E855">
            <v>0</v>
          </cell>
          <cell r="F855">
            <v>0</v>
          </cell>
          <cell r="G855">
            <v>0</v>
          </cell>
          <cell r="H855">
            <v>0</v>
          </cell>
          <cell r="I855">
            <v>0</v>
          </cell>
          <cell r="J855">
            <v>0</v>
          </cell>
          <cell r="K855">
            <v>0</v>
          </cell>
          <cell r="L855">
            <v>0</v>
          </cell>
          <cell r="M855">
            <v>0</v>
          </cell>
          <cell r="N855">
            <v>0</v>
          </cell>
          <cell r="O855">
            <v>0</v>
          </cell>
        </row>
        <row r="856">
          <cell r="D856">
            <v>0</v>
          </cell>
          <cell r="E856">
            <v>0</v>
          </cell>
          <cell r="F856">
            <v>0</v>
          </cell>
          <cell r="G856">
            <v>0</v>
          </cell>
          <cell r="H856">
            <v>0</v>
          </cell>
          <cell r="I856">
            <v>0</v>
          </cell>
          <cell r="J856">
            <v>0</v>
          </cell>
          <cell r="K856">
            <v>0</v>
          </cell>
          <cell r="L856">
            <v>0</v>
          </cell>
          <cell r="M856">
            <v>0</v>
          </cell>
          <cell r="N856">
            <v>0</v>
          </cell>
          <cell r="O856">
            <v>0</v>
          </cell>
        </row>
        <row r="857">
          <cell r="D857">
            <v>0</v>
          </cell>
          <cell r="E857">
            <v>0</v>
          </cell>
          <cell r="F857">
            <v>0</v>
          </cell>
          <cell r="G857">
            <v>0</v>
          </cell>
          <cell r="H857">
            <v>0</v>
          </cell>
          <cell r="I857">
            <v>0</v>
          </cell>
          <cell r="J857">
            <v>0</v>
          </cell>
          <cell r="K857">
            <v>0</v>
          </cell>
          <cell r="L857">
            <v>0</v>
          </cell>
          <cell r="M857">
            <v>0</v>
          </cell>
          <cell r="N857">
            <v>0</v>
          </cell>
          <cell r="O857">
            <v>0</v>
          </cell>
        </row>
        <row r="858">
          <cell r="D858">
            <v>0</v>
          </cell>
          <cell r="E858">
            <v>0</v>
          </cell>
          <cell r="F858">
            <v>0</v>
          </cell>
          <cell r="G858">
            <v>0</v>
          </cell>
          <cell r="H858">
            <v>0</v>
          </cell>
          <cell r="I858">
            <v>0</v>
          </cell>
          <cell r="J858">
            <v>0</v>
          </cell>
          <cell r="K858">
            <v>0</v>
          </cell>
          <cell r="L858">
            <v>0</v>
          </cell>
          <cell r="M858">
            <v>0</v>
          </cell>
          <cell r="N858">
            <v>0</v>
          </cell>
          <cell r="O858">
            <v>0</v>
          </cell>
        </row>
        <row r="859">
          <cell r="D859">
            <v>0</v>
          </cell>
          <cell r="E859">
            <v>0</v>
          </cell>
          <cell r="F859">
            <v>0</v>
          </cell>
          <cell r="G859">
            <v>0</v>
          </cell>
          <cell r="H859">
            <v>0</v>
          </cell>
          <cell r="I859">
            <v>0</v>
          </cell>
          <cell r="J859">
            <v>0</v>
          </cell>
          <cell r="K859">
            <v>0</v>
          </cell>
          <cell r="L859">
            <v>0</v>
          </cell>
          <cell r="M859">
            <v>0</v>
          </cell>
          <cell r="N859">
            <v>0</v>
          </cell>
          <cell r="O859">
            <v>0</v>
          </cell>
        </row>
        <row r="860">
          <cell r="D860">
            <v>0</v>
          </cell>
          <cell r="E860">
            <v>0</v>
          </cell>
          <cell r="F860">
            <v>0</v>
          </cell>
          <cell r="G860">
            <v>0</v>
          </cell>
          <cell r="H860">
            <v>0</v>
          </cell>
          <cell r="I860">
            <v>0</v>
          </cell>
          <cell r="J860">
            <v>0</v>
          </cell>
          <cell r="K860">
            <v>0</v>
          </cell>
          <cell r="L860">
            <v>0</v>
          </cell>
          <cell r="M860">
            <v>0</v>
          </cell>
          <cell r="N860">
            <v>0</v>
          </cell>
          <cell r="O860">
            <v>0</v>
          </cell>
        </row>
        <row r="861">
          <cell r="D861">
            <v>0</v>
          </cell>
          <cell r="E861">
            <v>0</v>
          </cell>
          <cell r="F861">
            <v>0</v>
          </cell>
          <cell r="G861">
            <v>0</v>
          </cell>
          <cell r="H861">
            <v>0</v>
          </cell>
          <cell r="I861">
            <v>0</v>
          </cell>
          <cell r="J861">
            <v>0</v>
          </cell>
          <cell r="K861">
            <v>0</v>
          </cell>
          <cell r="L861">
            <v>0</v>
          </cell>
          <cell r="M861">
            <v>0</v>
          </cell>
          <cell r="N861">
            <v>0</v>
          </cell>
          <cell r="O861">
            <v>0</v>
          </cell>
        </row>
        <row r="862">
          <cell r="D862">
            <v>0</v>
          </cell>
          <cell r="E862">
            <v>0</v>
          </cell>
          <cell r="F862">
            <v>0</v>
          </cell>
          <cell r="G862">
            <v>0</v>
          </cell>
          <cell r="H862">
            <v>0</v>
          </cell>
          <cell r="I862">
            <v>0</v>
          </cell>
          <cell r="J862">
            <v>0</v>
          </cell>
          <cell r="K862">
            <v>0</v>
          </cell>
          <cell r="L862">
            <v>0</v>
          </cell>
          <cell r="M862">
            <v>0</v>
          </cell>
          <cell r="N862">
            <v>0</v>
          </cell>
          <cell r="O862">
            <v>0</v>
          </cell>
        </row>
        <row r="863">
          <cell r="D863">
            <v>0</v>
          </cell>
          <cell r="E863">
            <v>0</v>
          </cell>
          <cell r="F863">
            <v>0</v>
          </cell>
          <cell r="G863">
            <v>0</v>
          </cell>
          <cell r="H863">
            <v>0</v>
          </cell>
          <cell r="I863">
            <v>0</v>
          </cell>
          <cell r="J863">
            <v>0</v>
          </cell>
          <cell r="K863">
            <v>0</v>
          </cell>
          <cell r="L863">
            <v>0</v>
          </cell>
          <cell r="M863">
            <v>0</v>
          </cell>
          <cell r="N863">
            <v>0</v>
          </cell>
          <cell r="O863">
            <v>0</v>
          </cell>
        </row>
        <row r="864">
          <cell r="D864">
            <v>0</v>
          </cell>
          <cell r="E864">
            <v>0</v>
          </cell>
          <cell r="F864">
            <v>0</v>
          </cell>
          <cell r="G864">
            <v>0</v>
          </cell>
          <cell r="H864">
            <v>0</v>
          </cell>
          <cell r="I864">
            <v>0</v>
          </cell>
          <cell r="J864">
            <v>0</v>
          </cell>
          <cell r="K864">
            <v>0</v>
          </cell>
          <cell r="L864">
            <v>0</v>
          </cell>
          <cell r="M864">
            <v>0</v>
          </cell>
          <cell r="N864">
            <v>0</v>
          </cell>
          <cell r="O864">
            <v>0</v>
          </cell>
        </row>
        <row r="865">
          <cell r="D865">
            <v>0</v>
          </cell>
          <cell r="E865">
            <v>0</v>
          </cell>
          <cell r="F865">
            <v>0</v>
          </cell>
          <cell r="G865">
            <v>0</v>
          </cell>
          <cell r="H865">
            <v>0</v>
          </cell>
          <cell r="I865">
            <v>0</v>
          </cell>
          <cell r="J865">
            <v>0</v>
          </cell>
          <cell r="K865">
            <v>0</v>
          </cell>
          <cell r="L865">
            <v>0</v>
          </cell>
          <cell r="M865">
            <v>0</v>
          </cell>
          <cell r="N865">
            <v>0</v>
          </cell>
          <cell r="O865">
            <v>0</v>
          </cell>
        </row>
        <row r="866">
          <cell r="D866">
            <v>0</v>
          </cell>
          <cell r="E866">
            <v>0</v>
          </cell>
          <cell r="F866">
            <v>0</v>
          </cell>
          <cell r="G866">
            <v>0</v>
          </cell>
          <cell r="H866">
            <v>0</v>
          </cell>
          <cell r="I866">
            <v>0</v>
          </cell>
          <cell r="J866">
            <v>0</v>
          </cell>
          <cell r="K866">
            <v>0</v>
          </cell>
          <cell r="L866">
            <v>0</v>
          </cell>
          <cell r="M866">
            <v>0</v>
          </cell>
          <cell r="N866">
            <v>0</v>
          </cell>
          <cell r="O866">
            <v>0</v>
          </cell>
        </row>
        <row r="867">
          <cell r="D867">
            <v>0</v>
          </cell>
          <cell r="E867">
            <v>0</v>
          </cell>
          <cell r="F867">
            <v>0</v>
          </cell>
          <cell r="G867">
            <v>0</v>
          </cell>
          <cell r="H867">
            <v>0</v>
          </cell>
          <cell r="I867">
            <v>0</v>
          </cell>
          <cell r="J867">
            <v>0</v>
          </cell>
          <cell r="K867">
            <v>0</v>
          </cell>
          <cell r="L867">
            <v>0</v>
          </cell>
          <cell r="M867">
            <v>0</v>
          </cell>
          <cell r="N867">
            <v>0</v>
          </cell>
          <cell r="O867">
            <v>0</v>
          </cell>
        </row>
        <row r="868">
          <cell r="D868">
            <v>0</v>
          </cell>
          <cell r="E868">
            <v>0</v>
          </cell>
          <cell r="F868">
            <v>0</v>
          </cell>
          <cell r="G868">
            <v>0</v>
          </cell>
          <cell r="H868">
            <v>0</v>
          </cell>
          <cell r="I868">
            <v>0</v>
          </cell>
          <cell r="J868">
            <v>0</v>
          </cell>
          <cell r="K868">
            <v>0</v>
          </cell>
          <cell r="L868">
            <v>0</v>
          </cell>
          <cell r="M868">
            <v>0</v>
          </cell>
          <cell r="N868">
            <v>0</v>
          </cell>
          <cell r="O868">
            <v>0</v>
          </cell>
        </row>
        <row r="869">
          <cell r="D869">
            <v>0</v>
          </cell>
          <cell r="E869">
            <v>0</v>
          </cell>
          <cell r="F869">
            <v>0</v>
          </cell>
          <cell r="G869">
            <v>0</v>
          </cell>
          <cell r="H869">
            <v>0</v>
          </cell>
          <cell r="I869">
            <v>0</v>
          </cell>
          <cell r="J869">
            <v>0</v>
          </cell>
          <cell r="K869">
            <v>0</v>
          </cell>
          <cell r="L869">
            <v>0</v>
          </cell>
          <cell r="M869">
            <v>0</v>
          </cell>
          <cell r="N869">
            <v>0</v>
          </cell>
          <cell r="O869">
            <v>0</v>
          </cell>
        </row>
        <row r="870">
          <cell r="D870">
            <v>0</v>
          </cell>
          <cell r="E870">
            <v>0</v>
          </cell>
          <cell r="F870">
            <v>0</v>
          </cell>
          <cell r="G870">
            <v>0</v>
          </cell>
          <cell r="H870">
            <v>0</v>
          </cell>
          <cell r="I870">
            <v>0</v>
          </cell>
          <cell r="J870">
            <v>0</v>
          </cell>
          <cell r="K870">
            <v>0</v>
          </cell>
          <cell r="L870">
            <v>0</v>
          </cell>
          <cell r="M870">
            <v>0</v>
          </cell>
          <cell r="N870">
            <v>0</v>
          </cell>
          <cell r="O870">
            <v>0</v>
          </cell>
        </row>
        <row r="871">
          <cell r="D871">
            <v>0</v>
          </cell>
          <cell r="E871">
            <v>0</v>
          </cell>
          <cell r="F871">
            <v>0</v>
          </cell>
          <cell r="G871">
            <v>0</v>
          </cell>
          <cell r="H871">
            <v>0</v>
          </cell>
          <cell r="I871">
            <v>0</v>
          </cell>
          <cell r="J871">
            <v>0</v>
          </cell>
          <cell r="K871">
            <v>0</v>
          </cell>
          <cell r="L871">
            <v>0</v>
          </cell>
          <cell r="M871">
            <v>0</v>
          </cell>
          <cell r="N871">
            <v>0</v>
          </cell>
          <cell r="O871">
            <v>0</v>
          </cell>
        </row>
        <row r="872">
          <cell r="D872">
            <v>0</v>
          </cell>
          <cell r="E872">
            <v>0</v>
          </cell>
          <cell r="F872">
            <v>0</v>
          </cell>
          <cell r="G872">
            <v>0</v>
          </cell>
          <cell r="H872">
            <v>0</v>
          </cell>
          <cell r="I872">
            <v>0</v>
          </cell>
          <cell r="J872">
            <v>0</v>
          </cell>
          <cell r="K872">
            <v>0</v>
          </cell>
          <cell r="L872">
            <v>0</v>
          </cell>
          <cell r="M872">
            <v>0</v>
          </cell>
          <cell r="N872">
            <v>0</v>
          </cell>
          <cell r="O872">
            <v>0</v>
          </cell>
        </row>
        <row r="873">
          <cell r="D873">
            <v>0</v>
          </cell>
          <cell r="E873">
            <v>0</v>
          </cell>
          <cell r="F873">
            <v>0</v>
          </cell>
          <cell r="G873">
            <v>0</v>
          </cell>
          <cell r="H873">
            <v>0</v>
          </cell>
          <cell r="I873">
            <v>0</v>
          </cell>
          <cell r="J873">
            <v>0</v>
          </cell>
          <cell r="K873">
            <v>0</v>
          </cell>
          <cell r="L873">
            <v>0</v>
          </cell>
          <cell r="M873">
            <v>0</v>
          </cell>
          <cell r="N873">
            <v>0</v>
          </cell>
          <cell r="O873">
            <v>0</v>
          </cell>
        </row>
        <row r="874">
          <cell r="D874">
            <v>0</v>
          </cell>
          <cell r="E874">
            <v>0</v>
          </cell>
          <cell r="F874">
            <v>0</v>
          </cell>
          <cell r="G874">
            <v>0</v>
          </cell>
          <cell r="H874">
            <v>0</v>
          </cell>
          <cell r="I874">
            <v>0</v>
          </cell>
          <cell r="J874">
            <v>0</v>
          </cell>
          <cell r="K874">
            <v>0</v>
          </cell>
          <cell r="L874">
            <v>0</v>
          </cell>
          <cell r="M874">
            <v>0</v>
          </cell>
          <cell r="N874">
            <v>0</v>
          </cell>
          <cell r="O874">
            <v>0</v>
          </cell>
        </row>
        <row r="875">
          <cell r="D875">
            <v>0</v>
          </cell>
          <cell r="E875">
            <v>0</v>
          </cell>
          <cell r="F875">
            <v>0</v>
          </cell>
          <cell r="G875">
            <v>0</v>
          </cell>
          <cell r="H875">
            <v>0</v>
          </cell>
          <cell r="I875">
            <v>0</v>
          </cell>
          <cell r="J875">
            <v>0</v>
          </cell>
          <cell r="K875">
            <v>0</v>
          </cell>
          <cell r="L875">
            <v>0</v>
          </cell>
          <cell r="M875">
            <v>0</v>
          </cell>
          <cell r="N875">
            <v>0</v>
          </cell>
          <cell r="O875">
            <v>0</v>
          </cell>
        </row>
        <row r="876">
          <cell r="D876">
            <v>0</v>
          </cell>
          <cell r="E876">
            <v>0</v>
          </cell>
          <cell r="F876">
            <v>0</v>
          </cell>
          <cell r="G876">
            <v>0</v>
          </cell>
          <cell r="H876">
            <v>0</v>
          </cell>
          <cell r="I876">
            <v>0</v>
          </cell>
          <cell r="J876">
            <v>0</v>
          </cell>
          <cell r="K876">
            <v>0</v>
          </cell>
          <cell r="L876">
            <v>0</v>
          </cell>
          <cell r="M876">
            <v>0</v>
          </cell>
          <cell r="N876">
            <v>0</v>
          </cell>
          <cell r="O876">
            <v>0</v>
          </cell>
        </row>
        <row r="877">
          <cell r="D877">
            <v>0</v>
          </cell>
          <cell r="E877">
            <v>0</v>
          </cell>
          <cell r="F877">
            <v>0</v>
          </cell>
          <cell r="G877">
            <v>0</v>
          </cell>
          <cell r="H877">
            <v>0</v>
          </cell>
          <cell r="I877">
            <v>0</v>
          </cell>
          <cell r="J877">
            <v>0</v>
          </cell>
          <cell r="K877">
            <v>0</v>
          </cell>
          <cell r="L877">
            <v>0</v>
          </cell>
          <cell r="M877">
            <v>0</v>
          </cell>
          <cell r="N877">
            <v>0</v>
          </cell>
          <cell r="O877">
            <v>0</v>
          </cell>
        </row>
        <row r="878">
          <cell r="D878">
            <v>0</v>
          </cell>
          <cell r="E878">
            <v>0</v>
          </cell>
          <cell r="F878">
            <v>0</v>
          </cell>
          <cell r="G878">
            <v>0</v>
          </cell>
          <cell r="H878">
            <v>0</v>
          </cell>
          <cell r="I878">
            <v>0</v>
          </cell>
          <cell r="J878">
            <v>0</v>
          </cell>
          <cell r="K878">
            <v>0</v>
          </cell>
          <cell r="L878">
            <v>0</v>
          </cell>
          <cell r="M878">
            <v>0</v>
          </cell>
          <cell r="N878">
            <v>0</v>
          </cell>
          <cell r="O878">
            <v>0</v>
          </cell>
        </row>
        <row r="879">
          <cell r="D879">
            <v>0</v>
          </cell>
          <cell r="E879">
            <v>0</v>
          </cell>
          <cell r="F879">
            <v>0</v>
          </cell>
          <cell r="G879">
            <v>0</v>
          </cell>
          <cell r="H879">
            <v>0</v>
          </cell>
          <cell r="I879">
            <v>0</v>
          </cell>
          <cell r="J879">
            <v>0</v>
          </cell>
          <cell r="K879">
            <v>0</v>
          </cell>
          <cell r="L879">
            <v>0</v>
          </cell>
          <cell r="M879">
            <v>0</v>
          </cell>
          <cell r="N879">
            <v>0</v>
          </cell>
          <cell r="O879">
            <v>0</v>
          </cell>
        </row>
        <row r="880">
          <cell r="D880">
            <v>0</v>
          </cell>
          <cell r="E880">
            <v>0</v>
          </cell>
          <cell r="F880">
            <v>0</v>
          </cell>
          <cell r="G880">
            <v>0</v>
          </cell>
          <cell r="H880">
            <v>0</v>
          </cell>
          <cell r="I880">
            <v>0</v>
          </cell>
          <cell r="J880">
            <v>0</v>
          </cell>
          <cell r="K880">
            <v>0</v>
          </cell>
          <cell r="L880">
            <v>0</v>
          </cell>
          <cell r="M880">
            <v>0</v>
          </cell>
          <cell r="N880">
            <v>0</v>
          </cell>
          <cell r="O880">
            <v>0</v>
          </cell>
        </row>
        <row r="881">
          <cell r="D881">
            <v>0</v>
          </cell>
          <cell r="E881">
            <v>0</v>
          </cell>
          <cell r="F881">
            <v>0</v>
          </cell>
          <cell r="G881">
            <v>0</v>
          </cell>
          <cell r="H881">
            <v>0</v>
          </cell>
          <cell r="I881">
            <v>0</v>
          </cell>
          <cell r="J881">
            <v>0</v>
          </cell>
          <cell r="K881">
            <v>0</v>
          </cell>
          <cell r="L881">
            <v>0</v>
          </cell>
          <cell r="M881">
            <v>0</v>
          </cell>
          <cell r="N881">
            <v>0</v>
          </cell>
          <cell r="O881">
            <v>0</v>
          </cell>
        </row>
        <row r="882">
          <cell r="D882">
            <v>0</v>
          </cell>
          <cell r="E882">
            <v>0</v>
          </cell>
          <cell r="F882">
            <v>0</v>
          </cell>
          <cell r="G882">
            <v>0</v>
          </cell>
          <cell r="H882">
            <v>0</v>
          </cell>
          <cell r="I882">
            <v>0</v>
          </cell>
          <cell r="J882">
            <v>0</v>
          </cell>
          <cell r="K882">
            <v>0</v>
          </cell>
          <cell r="L882">
            <v>0</v>
          </cell>
          <cell r="M882">
            <v>0</v>
          </cell>
          <cell r="N882">
            <v>0</v>
          </cell>
          <cell r="O882">
            <v>0</v>
          </cell>
        </row>
        <row r="883">
          <cell r="D883">
            <v>0</v>
          </cell>
          <cell r="E883">
            <v>0</v>
          </cell>
          <cell r="F883">
            <v>0</v>
          </cell>
          <cell r="G883">
            <v>0</v>
          </cell>
          <cell r="H883">
            <v>0</v>
          </cell>
          <cell r="I883">
            <v>0</v>
          </cell>
          <cell r="J883">
            <v>0</v>
          </cell>
          <cell r="K883">
            <v>0</v>
          </cell>
          <cell r="L883">
            <v>0</v>
          </cell>
          <cell r="M883">
            <v>0</v>
          </cell>
          <cell r="N883">
            <v>0</v>
          </cell>
          <cell r="O883">
            <v>0</v>
          </cell>
        </row>
        <row r="884">
          <cell r="D884">
            <v>0</v>
          </cell>
          <cell r="E884">
            <v>0</v>
          </cell>
          <cell r="F884">
            <v>0</v>
          </cell>
          <cell r="G884">
            <v>0</v>
          </cell>
          <cell r="H884">
            <v>0</v>
          </cell>
          <cell r="I884">
            <v>0</v>
          </cell>
          <cell r="J884">
            <v>0</v>
          </cell>
          <cell r="K884">
            <v>0</v>
          </cell>
          <cell r="L884">
            <v>0</v>
          </cell>
          <cell r="M884">
            <v>0</v>
          </cell>
          <cell r="N884">
            <v>0</v>
          </cell>
          <cell r="O884">
            <v>0</v>
          </cell>
        </row>
        <row r="885">
          <cell r="D885">
            <v>0</v>
          </cell>
          <cell r="E885">
            <v>0</v>
          </cell>
          <cell r="F885">
            <v>0</v>
          </cell>
          <cell r="G885">
            <v>0</v>
          </cell>
          <cell r="H885">
            <v>0</v>
          </cell>
          <cell r="I885">
            <v>0</v>
          </cell>
          <cell r="J885">
            <v>0</v>
          </cell>
          <cell r="K885">
            <v>0</v>
          </cell>
          <cell r="L885">
            <v>0</v>
          </cell>
          <cell r="M885">
            <v>0</v>
          </cell>
          <cell r="N885">
            <v>0</v>
          </cell>
          <cell r="O885">
            <v>0</v>
          </cell>
        </row>
        <row r="886">
          <cell r="D886">
            <v>0</v>
          </cell>
          <cell r="E886">
            <v>0</v>
          </cell>
          <cell r="F886">
            <v>0</v>
          </cell>
          <cell r="G886">
            <v>0</v>
          </cell>
          <cell r="H886">
            <v>0</v>
          </cell>
          <cell r="I886">
            <v>0</v>
          </cell>
          <cell r="J886">
            <v>0</v>
          </cell>
          <cell r="K886">
            <v>0</v>
          </cell>
          <cell r="L886">
            <v>0</v>
          </cell>
          <cell r="M886">
            <v>0</v>
          </cell>
          <cell r="N886">
            <v>0</v>
          </cell>
          <cell r="O886">
            <v>0</v>
          </cell>
        </row>
        <row r="887">
          <cell r="D887">
            <v>0</v>
          </cell>
          <cell r="E887">
            <v>0</v>
          </cell>
          <cell r="F887">
            <v>0</v>
          </cell>
          <cell r="G887">
            <v>0</v>
          </cell>
          <cell r="H887">
            <v>0</v>
          </cell>
          <cell r="I887">
            <v>0</v>
          </cell>
          <cell r="J887">
            <v>0</v>
          </cell>
          <cell r="K887">
            <v>0</v>
          </cell>
          <cell r="L887">
            <v>0</v>
          </cell>
          <cell r="M887">
            <v>0</v>
          </cell>
          <cell r="N887">
            <v>0</v>
          </cell>
          <cell r="O887">
            <v>0</v>
          </cell>
        </row>
        <row r="888">
          <cell r="D888">
            <v>0</v>
          </cell>
          <cell r="E888">
            <v>0</v>
          </cell>
          <cell r="F888">
            <v>0</v>
          </cell>
          <cell r="G888">
            <v>0</v>
          </cell>
          <cell r="H888">
            <v>0</v>
          </cell>
          <cell r="I888">
            <v>0</v>
          </cell>
          <cell r="J888">
            <v>0</v>
          </cell>
          <cell r="K888">
            <v>0</v>
          </cell>
          <cell r="L888">
            <v>0</v>
          </cell>
          <cell r="M888">
            <v>0</v>
          </cell>
          <cell r="N888">
            <v>0</v>
          </cell>
          <cell r="O888">
            <v>0</v>
          </cell>
        </row>
        <row r="889">
          <cell r="D889">
            <v>0</v>
          </cell>
          <cell r="E889">
            <v>0</v>
          </cell>
          <cell r="F889">
            <v>0</v>
          </cell>
          <cell r="G889">
            <v>0</v>
          </cell>
          <cell r="H889">
            <v>0</v>
          </cell>
          <cell r="I889">
            <v>0</v>
          </cell>
          <cell r="J889">
            <v>0</v>
          </cell>
          <cell r="K889">
            <v>0</v>
          </cell>
          <cell r="L889">
            <v>0</v>
          </cell>
          <cell r="M889">
            <v>0</v>
          </cell>
          <cell r="N889">
            <v>0</v>
          </cell>
          <cell r="O889">
            <v>0</v>
          </cell>
        </row>
        <row r="890">
          <cell r="D890">
            <v>0</v>
          </cell>
          <cell r="E890">
            <v>0</v>
          </cell>
          <cell r="F890">
            <v>0</v>
          </cell>
          <cell r="G890">
            <v>0</v>
          </cell>
          <cell r="H890">
            <v>0</v>
          </cell>
          <cell r="I890">
            <v>0</v>
          </cell>
          <cell r="J890">
            <v>0</v>
          </cell>
          <cell r="K890">
            <v>0</v>
          </cell>
          <cell r="L890">
            <v>0</v>
          </cell>
          <cell r="M890">
            <v>0</v>
          </cell>
          <cell r="N890">
            <v>0</v>
          </cell>
          <cell r="O890">
            <v>0</v>
          </cell>
        </row>
        <row r="891">
          <cell r="D891">
            <v>0</v>
          </cell>
          <cell r="E891">
            <v>0</v>
          </cell>
          <cell r="F891">
            <v>0</v>
          </cell>
          <cell r="G891">
            <v>0</v>
          </cell>
          <cell r="H891">
            <v>0</v>
          </cell>
          <cell r="I891">
            <v>0</v>
          </cell>
          <cell r="J891">
            <v>0</v>
          </cell>
          <cell r="K891">
            <v>0</v>
          </cell>
          <cell r="L891">
            <v>0</v>
          </cell>
          <cell r="M891">
            <v>0</v>
          </cell>
          <cell r="N891">
            <v>0</v>
          </cell>
          <cell r="O891">
            <v>0</v>
          </cell>
        </row>
        <row r="892">
          <cell r="D892">
            <v>0</v>
          </cell>
          <cell r="E892">
            <v>0</v>
          </cell>
          <cell r="F892">
            <v>0</v>
          </cell>
          <cell r="G892">
            <v>0</v>
          </cell>
          <cell r="H892">
            <v>0</v>
          </cell>
          <cell r="I892">
            <v>0</v>
          </cell>
          <cell r="J892">
            <v>0</v>
          </cell>
          <cell r="K892">
            <v>0</v>
          </cell>
          <cell r="L892">
            <v>0</v>
          </cell>
          <cell r="M892">
            <v>0</v>
          </cell>
          <cell r="N892">
            <v>0</v>
          </cell>
          <cell r="O892">
            <v>0</v>
          </cell>
        </row>
        <row r="893">
          <cell r="D893">
            <v>0</v>
          </cell>
          <cell r="E893">
            <v>0</v>
          </cell>
          <cell r="F893">
            <v>0</v>
          </cell>
          <cell r="G893">
            <v>0</v>
          </cell>
          <cell r="H893">
            <v>0</v>
          </cell>
          <cell r="I893">
            <v>0</v>
          </cell>
          <cell r="J893">
            <v>0</v>
          </cell>
          <cell r="K893">
            <v>0</v>
          </cell>
          <cell r="L893">
            <v>0</v>
          </cell>
          <cell r="M893">
            <v>0</v>
          </cell>
          <cell r="N893">
            <v>0</v>
          </cell>
          <cell r="O893">
            <v>0</v>
          </cell>
        </row>
        <row r="894">
          <cell r="D894">
            <v>0</v>
          </cell>
          <cell r="E894">
            <v>0</v>
          </cell>
          <cell r="F894">
            <v>0</v>
          </cell>
          <cell r="G894">
            <v>0</v>
          </cell>
          <cell r="H894">
            <v>0</v>
          </cell>
          <cell r="I894">
            <v>0</v>
          </cell>
          <cell r="J894">
            <v>0</v>
          </cell>
          <cell r="K894">
            <v>0</v>
          </cell>
          <cell r="L894">
            <v>0</v>
          </cell>
          <cell r="M894">
            <v>0</v>
          </cell>
          <cell r="N894">
            <v>0</v>
          </cell>
          <cell r="O894">
            <v>0</v>
          </cell>
        </row>
        <row r="895">
          <cell r="D895">
            <v>0</v>
          </cell>
          <cell r="E895">
            <v>0</v>
          </cell>
          <cell r="F895">
            <v>0</v>
          </cell>
          <cell r="G895">
            <v>0</v>
          </cell>
          <cell r="H895">
            <v>0</v>
          </cell>
          <cell r="I895">
            <v>0</v>
          </cell>
          <cell r="J895">
            <v>0</v>
          </cell>
          <cell r="K895">
            <v>0</v>
          </cell>
          <cell r="L895">
            <v>0</v>
          </cell>
          <cell r="M895">
            <v>0</v>
          </cell>
          <cell r="N895">
            <v>0</v>
          </cell>
          <cell r="O895">
            <v>0</v>
          </cell>
        </row>
        <row r="896">
          <cell r="D896">
            <v>0</v>
          </cell>
          <cell r="E896">
            <v>0</v>
          </cell>
          <cell r="F896">
            <v>0</v>
          </cell>
          <cell r="G896">
            <v>0</v>
          </cell>
          <cell r="H896">
            <v>0</v>
          </cell>
          <cell r="I896">
            <v>0</v>
          </cell>
          <cell r="J896">
            <v>0</v>
          </cell>
          <cell r="K896">
            <v>0</v>
          </cell>
          <cell r="L896">
            <v>0</v>
          </cell>
          <cell r="M896">
            <v>0</v>
          </cell>
          <cell r="N896">
            <v>0</v>
          </cell>
          <cell r="O896">
            <v>0</v>
          </cell>
        </row>
        <row r="897">
          <cell r="D897">
            <v>0</v>
          </cell>
          <cell r="E897">
            <v>0</v>
          </cell>
          <cell r="F897">
            <v>0</v>
          </cell>
          <cell r="G897">
            <v>0</v>
          </cell>
          <cell r="H897">
            <v>0</v>
          </cell>
          <cell r="I897">
            <v>0</v>
          </cell>
          <cell r="J897">
            <v>0</v>
          </cell>
          <cell r="K897">
            <v>0</v>
          </cell>
          <cell r="L897">
            <v>0</v>
          </cell>
          <cell r="M897">
            <v>0</v>
          </cell>
          <cell r="N897">
            <v>0</v>
          </cell>
          <cell r="O897">
            <v>0</v>
          </cell>
        </row>
        <row r="898">
          <cell r="D898">
            <v>0</v>
          </cell>
          <cell r="E898">
            <v>0</v>
          </cell>
          <cell r="F898">
            <v>0</v>
          </cell>
          <cell r="G898">
            <v>0</v>
          </cell>
          <cell r="H898">
            <v>0</v>
          </cell>
          <cell r="I898">
            <v>0</v>
          </cell>
          <cell r="J898">
            <v>0</v>
          </cell>
          <cell r="K898">
            <v>0</v>
          </cell>
          <cell r="L898">
            <v>0</v>
          </cell>
          <cell r="M898">
            <v>0</v>
          </cell>
          <cell r="N898">
            <v>0</v>
          </cell>
          <cell r="O898">
            <v>0</v>
          </cell>
        </row>
        <row r="899">
          <cell r="D899">
            <v>0</v>
          </cell>
          <cell r="E899">
            <v>0</v>
          </cell>
          <cell r="F899">
            <v>0</v>
          </cell>
          <cell r="G899">
            <v>0</v>
          </cell>
          <cell r="H899">
            <v>0</v>
          </cell>
          <cell r="I899">
            <v>0</v>
          </cell>
          <cell r="J899">
            <v>0</v>
          </cell>
          <cell r="K899">
            <v>0</v>
          </cell>
          <cell r="L899">
            <v>0</v>
          </cell>
          <cell r="M899">
            <v>0</v>
          </cell>
          <cell r="N899">
            <v>0</v>
          </cell>
          <cell r="O899">
            <v>0</v>
          </cell>
        </row>
        <row r="900">
          <cell r="D900">
            <v>0</v>
          </cell>
          <cell r="E900">
            <v>0</v>
          </cell>
          <cell r="F900">
            <v>0</v>
          </cell>
          <cell r="G900">
            <v>0</v>
          </cell>
          <cell r="H900">
            <v>0</v>
          </cell>
          <cell r="I900">
            <v>0</v>
          </cell>
          <cell r="J900">
            <v>0</v>
          </cell>
          <cell r="K900">
            <v>0</v>
          </cell>
          <cell r="L900">
            <v>0</v>
          </cell>
          <cell r="M900">
            <v>0</v>
          </cell>
          <cell r="N900">
            <v>0</v>
          </cell>
          <cell r="O900">
            <v>0</v>
          </cell>
        </row>
        <row r="901">
          <cell r="D901">
            <v>0</v>
          </cell>
          <cell r="E901">
            <v>0</v>
          </cell>
          <cell r="F901">
            <v>0</v>
          </cell>
          <cell r="G901">
            <v>0</v>
          </cell>
          <cell r="H901">
            <v>0</v>
          </cell>
          <cell r="I901">
            <v>0</v>
          </cell>
          <cell r="J901">
            <v>0</v>
          </cell>
          <cell r="K901">
            <v>0</v>
          </cell>
          <cell r="L901">
            <v>0</v>
          </cell>
          <cell r="M901">
            <v>0</v>
          </cell>
          <cell r="N901">
            <v>0</v>
          </cell>
          <cell r="O901">
            <v>0</v>
          </cell>
        </row>
        <row r="902">
          <cell r="D902">
            <v>0</v>
          </cell>
          <cell r="E902">
            <v>0</v>
          </cell>
          <cell r="F902">
            <v>0</v>
          </cell>
          <cell r="G902">
            <v>0</v>
          </cell>
          <cell r="H902">
            <v>0</v>
          </cell>
          <cell r="I902">
            <v>0</v>
          </cell>
          <cell r="J902">
            <v>0</v>
          </cell>
          <cell r="K902">
            <v>0</v>
          </cell>
          <cell r="L902">
            <v>0</v>
          </cell>
          <cell r="M902">
            <v>0</v>
          </cell>
          <cell r="N902">
            <v>0</v>
          </cell>
          <cell r="O902">
            <v>0</v>
          </cell>
        </row>
        <row r="903">
          <cell r="D903">
            <v>0</v>
          </cell>
          <cell r="E903">
            <v>0</v>
          </cell>
          <cell r="F903">
            <v>0</v>
          </cell>
          <cell r="G903">
            <v>0</v>
          </cell>
          <cell r="H903">
            <v>0</v>
          </cell>
          <cell r="I903">
            <v>0</v>
          </cell>
          <cell r="J903">
            <v>0</v>
          </cell>
          <cell r="K903">
            <v>0</v>
          </cell>
          <cell r="L903">
            <v>0</v>
          </cell>
          <cell r="M903">
            <v>0</v>
          </cell>
          <cell r="N903">
            <v>0</v>
          </cell>
          <cell r="O903">
            <v>0</v>
          </cell>
        </row>
        <row r="904">
          <cell r="D904">
            <v>0</v>
          </cell>
          <cell r="E904">
            <v>0</v>
          </cell>
          <cell r="F904">
            <v>0</v>
          </cell>
          <cell r="G904">
            <v>0</v>
          </cell>
          <cell r="H904">
            <v>0</v>
          </cell>
          <cell r="I904">
            <v>0</v>
          </cell>
          <cell r="J904">
            <v>0</v>
          </cell>
          <cell r="K904">
            <v>0</v>
          </cell>
          <cell r="L904">
            <v>0</v>
          </cell>
          <cell r="M904">
            <v>0</v>
          </cell>
          <cell r="N904">
            <v>0</v>
          </cell>
          <cell r="O904">
            <v>0</v>
          </cell>
        </row>
        <row r="905">
          <cell r="D905">
            <v>0</v>
          </cell>
          <cell r="E905">
            <v>0</v>
          </cell>
          <cell r="F905">
            <v>0</v>
          </cell>
          <cell r="G905">
            <v>0</v>
          </cell>
          <cell r="H905">
            <v>0</v>
          </cell>
          <cell r="I905">
            <v>0</v>
          </cell>
          <cell r="J905">
            <v>0</v>
          </cell>
          <cell r="K905">
            <v>0</v>
          </cell>
          <cell r="L905">
            <v>0</v>
          </cell>
          <cell r="M905">
            <v>0</v>
          </cell>
          <cell r="N905">
            <v>0</v>
          </cell>
          <cell r="O905">
            <v>0</v>
          </cell>
        </row>
        <row r="906">
          <cell r="D906">
            <v>0</v>
          </cell>
          <cell r="E906">
            <v>0</v>
          </cell>
          <cell r="F906">
            <v>0</v>
          </cell>
          <cell r="G906">
            <v>0</v>
          </cell>
          <cell r="H906">
            <v>0</v>
          </cell>
          <cell r="I906">
            <v>0</v>
          </cell>
          <cell r="J906">
            <v>0</v>
          </cell>
          <cell r="K906">
            <v>0</v>
          </cell>
          <cell r="L906">
            <v>0</v>
          </cell>
          <cell r="M906">
            <v>0</v>
          </cell>
          <cell r="N906">
            <v>0</v>
          </cell>
          <cell r="O906">
            <v>0</v>
          </cell>
        </row>
        <row r="907">
          <cell r="D907">
            <v>0</v>
          </cell>
          <cell r="E907">
            <v>0</v>
          </cell>
          <cell r="F907">
            <v>0</v>
          </cell>
          <cell r="G907">
            <v>0</v>
          </cell>
          <cell r="H907">
            <v>0</v>
          </cell>
          <cell r="I907">
            <v>0</v>
          </cell>
          <cell r="J907">
            <v>0</v>
          </cell>
          <cell r="K907">
            <v>0</v>
          </cell>
          <cell r="L907">
            <v>0</v>
          </cell>
          <cell r="M907">
            <v>0</v>
          </cell>
          <cell r="N907">
            <v>0</v>
          </cell>
          <cell r="O907">
            <v>0</v>
          </cell>
        </row>
        <row r="908">
          <cell r="D908">
            <v>0</v>
          </cell>
          <cell r="E908">
            <v>0</v>
          </cell>
          <cell r="F908">
            <v>0</v>
          </cell>
          <cell r="G908">
            <v>0</v>
          </cell>
          <cell r="H908">
            <v>0</v>
          </cell>
          <cell r="I908">
            <v>0</v>
          </cell>
          <cell r="J908">
            <v>0</v>
          </cell>
          <cell r="K908">
            <v>0</v>
          </cell>
          <cell r="L908">
            <v>0</v>
          </cell>
          <cell r="M908">
            <v>0</v>
          </cell>
          <cell r="N908">
            <v>0</v>
          </cell>
          <cell r="O908">
            <v>0</v>
          </cell>
        </row>
        <row r="909">
          <cell r="D909">
            <v>0</v>
          </cell>
          <cell r="E909">
            <v>0</v>
          </cell>
          <cell r="F909">
            <v>0</v>
          </cell>
          <cell r="G909">
            <v>0</v>
          </cell>
          <cell r="H909">
            <v>0</v>
          </cell>
          <cell r="I909">
            <v>0</v>
          </cell>
          <cell r="J909">
            <v>0</v>
          </cell>
          <cell r="K909">
            <v>0</v>
          </cell>
          <cell r="L909">
            <v>0</v>
          </cell>
          <cell r="M909">
            <v>0</v>
          </cell>
          <cell r="N909">
            <v>0</v>
          </cell>
          <cell r="O909">
            <v>0</v>
          </cell>
        </row>
        <row r="910">
          <cell r="D910">
            <v>0</v>
          </cell>
          <cell r="E910">
            <v>0</v>
          </cell>
          <cell r="F910">
            <v>0</v>
          </cell>
          <cell r="G910">
            <v>0</v>
          </cell>
          <cell r="H910">
            <v>0</v>
          </cell>
          <cell r="I910">
            <v>0</v>
          </cell>
          <cell r="J910">
            <v>0</v>
          </cell>
          <cell r="K910">
            <v>0</v>
          </cell>
          <cell r="L910">
            <v>0</v>
          </cell>
          <cell r="M910">
            <v>0</v>
          </cell>
          <cell r="N910">
            <v>0</v>
          </cell>
          <cell r="O910">
            <v>0</v>
          </cell>
        </row>
        <row r="911">
          <cell r="D911">
            <v>0</v>
          </cell>
          <cell r="E911">
            <v>0</v>
          </cell>
          <cell r="F911">
            <v>0</v>
          </cell>
          <cell r="G911">
            <v>0</v>
          </cell>
          <cell r="H911">
            <v>0</v>
          </cell>
          <cell r="I911">
            <v>0</v>
          </cell>
          <cell r="J911">
            <v>0</v>
          </cell>
          <cell r="K911">
            <v>0</v>
          </cell>
          <cell r="L911">
            <v>0</v>
          </cell>
          <cell r="M911">
            <v>0</v>
          </cell>
          <cell r="N911">
            <v>0</v>
          </cell>
          <cell r="O911">
            <v>0</v>
          </cell>
        </row>
        <row r="912">
          <cell r="D912">
            <v>0</v>
          </cell>
          <cell r="E912">
            <v>0</v>
          </cell>
          <cell r="F912">
            <v>0</v>
          </cell>
          <cell r="G912">
            <v>0</v>
          </cell>
          <cell r="H912">
            <v>0</v>
          </cell>
          <cell r="I912">
            <v>0</v>
          </cell>
          <cell r="J912">
            <v>0</v>
          </cell>
          <cell r="K912">
            <v>0</v>
          </cell>
          <cell r="L912">
            <v>0</v>
          </cell>
          <cell r="M912">
            <v>0</v>
          </cell>
          <cell r="N912">
            <v>0</v>
          </cell>
          <cell r="O912">
            <v>0</v>
          </cell>
        </row>
        <row r="913">
          <cell r="D913">
            <v>0</v>
          </cell>
          <cell r="E913">
            <v>0</v>
          </cell>
          <cell r="F913">
            <v>0</v>
          </cell>
          <cell r="G913">
            <v>0</v>
          </cell>
          <cell r="H913">
            <v>0</v>
          </cell>
          <cell r="I913">
            <v>0</v>
          </cell>
          <cell r="J913">
            <v>0</v>
          </cell>
          <cell r="K913">
            <v>0</v>
          </cell>
          <cell r="L913">
            <v>0</v>
          </cell>
          <cell r="M913">
            <v>0</v>
          </cell>
          <cell r="N913">
            <v>0</v>
          </cell>
          <cell r="O913">
            <v>0</v>
          </cell>
        </row>
        <row r="914">
          <cell r="D914">
            <v>0</v>
          </cell>
          <cell r="E914">
            <v>0</v>
          </cell>
          <cell r="F914">
            <v>0</v>
          </cell>
          <cell r="G914">
            <v>0</v>
          </cell>
          <cell r="H914">
            <v>0</v>
          </cell>
          <cell r="I914">
            <v>0</v>
          </cell>
          <cell r="J914">
            <v>0</v>
          </cell>
          <cell r="K914">
            <v>0</v>
          </cell>
          <cell r="L914">
            <v>0</v>
          </cell>
          <cell r="M914">
            <v>0</v>
          </cell>
          <cell r="N914">
            <v>0</v>
          </cell>
          <cell r="O914">
            <v>0</v>
          </cell>
        </row>
        <row r="915">
          <cell r="D915">
            <v>0</v>
          </cell>
          <cell r="E915">
            <v>0</v>
          </cell>
          <cell r="F915">
            <v>0</v>
          </cell>
          <cell r="G915">
            <v>0</v>
          </cell>
          <cell r="H915">
            <v>0</v>
          </cell>
          <cell r="I915">
            <v>0</v>
          </cell>
          <cell r="J915">
            <v>0</v>
          </cell>
          <cell r="K915">
            <v>0</v>
          </cell>
          <cell r="L915">
            <v>0</v>
          </cell>
          <cell r="M915">
            <v>0</v>
          </cell>
          <cell r="N915">
            <v>0</v>
          </cell>
          <cell r="O915">
            <v>0</v>
          </cell>
        </row>
        <row r="916">
          <cell r="D916">
            <v>0</v>
          </cell>
          <cell r="E916">
            <v>0</v>
          </cell>
          <cell r="F916">
            <v>0</v>
          </cell>
          <cell r="G916">
            <v>0</v>
          </cell>
          <cell r="H916">
            <v>0</v>
          </cell>
          <cell r="I916">
            <v>0</v>
          </cell>
          <cell r="J916">
            <v>0</v>
          </cell>
          <cell r="K916">
            <v>0</v>
          </cell>
          <cell r="L916">
            <v>0</v>
          </cell>
          <cell r="M916">
            <v>0</v>
          </cell>
          <cell r="N916">
            <v>0</v>
          </cell>
          <cell r="O916">
            <v>0</v>
          </cell>
        </row>
        <row r="917">
          <cell r="D917">
            <v>0</v>
          </cell>
          <cell r="E917">
            <v>0</v>
          </cell>
          <cell r="F917">
            <v>0</v>
          </cell>
          <cell r="G917">
            <v>0</v>
          </cell>
          <cell r="H917">
            <v>0</v>
          </cell>
          <cell r="I917">
            <v>0</v>
          </cell>
          <cell r="J917">
            <v>0</v>
          </cell>
          <cell r="K917">
            <v>0</v>
          </cell>
          <cell r="L917">
            <v>0</v>
          </cell>
          <cell r="M917">
            <v>0</v>
          </cell>
          <cell r="N917">
            <v>0</v>
          </cell>
          <cell r="O917">
            <v>0</v>
          </cell>
        </row>
        <row r="918">
          <cell r="D918">
            <v>0</v>
          </cell>
          <cell r="E918">
            <v>0</v>
          </cell>
          <cell r="F918">
            <v>0</v>
          </cell>
          <cell r="G918">
            <v>0</v>
          </cell>
          <cell r="H918">
            <v>0</v>
          </cell>
          <cell r="I918">
            <v>0</v>
          </cell>
          <cell r="J918">
            <v>0</v>
          </cell>
          <cell r="K918">
            <v>0</v>
          </cell>
          <cell r="L918">
            <v>0</v>
          </cell>
          <cell r="M918">
            <v>0</v>
          </cell>
          <cell r="N918">
            <v>0</v>
          </cell>
          <cell r="O918">
            <v>0</v>
          </cell>
        </row>
        <row r="919">
          <cell r="D919">
            <v>0</v>
          </cell>
          <cell r="E919">
            <v>0</v>
          </cell>
          <cell r="F919">
            <v>0</v>
          </cell>
          <cell r="G919">
            <v>0</v>
          </cell>
          <cell r="H919">
            <v>0</v>
          </cell>
          <cell r="I919">
            <v>0</v>
          </cell>
          <cell r="J919">
            <v>0</v>
          </cell>
          <cell r="K919">
            <v>0</v>
          </cell>
          <cell r="L919">
            <v>0</v>
          </cell>
          <cell r="M919">
            <v>0</v>
          </cell>
          <cell r="N919">
            <v>0</v>
          </cell>
          <cell r="O919">
            <v>0</v>
          </cell>
        </row>
        <row r="920">
          <cell r="D920">
            <v>0</v>
          </cell>
          <cell r="E920">
            <v>0</v>
          </cell>
          <cell r="F920">
            <v>0</v>
          </cell>
          <cell r="G920">
            <v>0</v>
          </cell>
          <cell r="H920">
            <v>0</v>
          </cell>
          <cell r="I920">
            <v>0</v>
          </cell>
          <cell r="J920">
            <v>0</v>
          </cell>
          <cell r="K920">
            <v>0</v>
          </cell>
          <cell r="L920">
            <v>0</v>
          </cell>
          <cell r="M920">
            <v>0</v>
          </cell>
          <cell r="N920">
            <v>0</v>
          </cell>
          <cell r="O920">
            <v>0</v>
          </cell>
        </row>
        <row r="921">
          <cell r="D921">
            <v>0</v>
          </cell>
          <cell r="E921">
            <v>0</v>
          </cell>
          <cell r="F921">
            <v>0</v>
          </cell>
          <cell r="G921">
            <v>0</v>
          </cell>
          <cell r="H921">
            <v>0</v>
          </cell>
          <cell r="I921">
            <v>0</v>
          </cell>
          <cell r="J921">
            <v>0</v>
          </cell>
          <cell r="K921">
            <v>0</v>
          </cell>
          <cell r="L921">
            <v>0</v>
          </cell>
          <cell r="M921">
            <v>0</v>
          </cell>
          <cell r="N921">
            <v>0</v>
          </cell>
          <cell r="O921">
            <v>0</v>
          </cell>
        </row>
        <row r="922">
          <cell r="D922">
            <v>0</v>
          </cell>
          <cell r="E922">
            <v>0</v>
          </cell>
          <cell r="F922">
            <v>0</v>
          </cell>
          <cell r="G922">
            <v>0</v>
          </cell>
          <cell r="H922">
            <v>0</v>
          </cell>
          <cell r="I922">
            <v>0</v>
          </cell>
          <cell r="J922">
            <v>0</v>
          </cell>
          <cell r="K922">
            <v>0</v>
          </cell>
          <cell r="L922">
            <v>0</v>
          </cell>
          <cell r="M922">
            <v>0</v>
          </cell>
          <cell r="N922">
            <v>0</v>
          </cell>
          <cell r="O922">
            <v>0</v>
          </cell>
        </row>
        <row r="923">
          <cell r="D923">
            <v>0</v>
          </cell>
          <cell r="E923">
            <v>0</v>
          </cell>
          <cell r="F923">
            <v>0</v>
          </cell>
          <cell r="G923">
            <v>0</v>
          </cell>
          <cell r="H923">
            <v>0</v>
          </cell>
          <cell r="I923">
            <v>0</v>
          </cell>
          <cell r="J923">
            <v>0</v>
          </cell>
          <cell r="K923">
            <v>0</v>
          </cell>
          <cell r="L923">
            <v>0</v>
          </cell>
          <cell r="M923">
            <v>0</v>
          </cell>
          <cell r="N923">
            <v>0</v>
          </cell>
          <cell r="O923">
            <v>0</v>
          </cell>
        </row>
        <row r="924">
          <cell r="D924">
            <v>0</v>
          </cell>
          <cell r="E924">
            <v>0</v>
          </cell>
          <cell r="F924">
            <v>0</v>
          </cell>
          <cell r="G924">
            <v>0</v>
          </cell>
          <cell r="H924">
            <v>0</v>
          </cell>
          <cell r="I924">
            <v>0</v>
          </cell>
          <cell r="J924">
            <v>0</v>
          </cell>
          <cell r="K924">
            <v>0</v>
          </cell>
          <cell r="L924">
            <v>0</v>
          </cell>
          <cell r="M924">
            <v>0</v>
          </cell>
          <cell r="N924">
            <v>0</v>
          </cell>
          <cell r="O924">
            <v>0</v>
          </cell>
        </row>
        <row r="925">
          <cell r="D925">
            <v>0</v>
          </cell>
          <cell r="E925">
            <v>0</v>
          </cell>
          <cell r="F925">
            <v>0</v>
          </cell>
          <cell r="G925">
            <v>0</v>
          </cell>
          <cell r="H925">
            <v>0</v>
          </cell>
          <cell r="I925">
            <v>0</v>
          </cell>
          <cell r="J925">
            <v>0</v>
          </cell>
          <cell r="K925">
            <v>0</v>
          </cell>
          <cell r="L925">
            <v>0</v>
          </cell>
          <cell r="M925">
            <v>0</v>
          </cell>
          <cell r="N925">
            <v>0</v>
          </cell>
          <cell r="O925">
            <v>0</v>
          </cell>
        </row>
        <row r="926">
          <cell r="D926">
            <v>0</v>
          </cell>
          <cell r="E926">
            <v>0</v>
          </cell>
          <cell r="F926">
            <v>0</v>
          </cell>
          <cell r="G926">
            <v>0</v>
          </cell>
          <cell r="H926">
            <v>0</v>
          </cell>
          <cell r="I926">
            <v>0</v>
          </cell>
          <cell r="J926">
            <v>0</v>
          </cell>
          <cell r="K926">
            <v>0</v>
          </cell>
          <cell r="L926">
            <v>0</v>
          </cell>
          <cell r="M926">
            <v>0</v>
          </cell>
          <cell r="N926">
            <v>0</v>
          </cell>
          <cell r="O926">
            <v>0</v>
          </cell>
        </row>
        <row r="927">
          <cell r="D927">
            <v>0</v>
          </cell>
          <cell r="E927">
            <v>0</v>
          </cell>
          <cell r="F927">
            <v>0</v>
          </cell>
          <cell r="G927">
            <v>0</v>
          </cell>
          <cell r="H927">
            <v>0</v>
          </cell>
          <cell r="I927">
            <v>0</v>
          </cell>
          <cell r="J927">
            <v>0</v>
          </cell>
          <cell r="K927">
            <v>0</v>
          </cell>
          <cell r="L927">
            <v>0</v>
          </cell>
          <cell r="M927">
            <v>0</v>
          </cell>
          <cell r="N927">
            <v>0</v>
          </cell>
          <cell r="O927">
            <v>0</v>
          </cell>
        </row>
        <row r="928">
          <cell r="D928">
            <v>0</v>
          </cell>
          <cell r="E928">
            <v>0</v>
          </cell>
          <cell r="F928">
            <v>0</v>
          </cell>
          <cell r="G928">
            <v>0</v>
          </cell>
          <cell r="H928">
            <v>0</v>
          </cell>
          <cell r="I928">
            <v>0</v>
          </cell>
          <cell r="J928">
            <v>0</v>
          </cell>
          <cell r="K928">
            <v>0</v>
          </cell>
          <cell r="L928">
            <v>0</v>
          </cell>
          <cell r="M928">
            <v>0</v>
          </cell>
          <cell r="N928">
            <v>0</v>
          </cell>
          <cell r="O928">
            <v>0</v>
          </cell>
        </row>
        <row r="929">
          <cell r="D929">
            <v>0</v>
          </cell>
          <cell r="E929">
            <v>0</v>
          </cell>
          <cell r="F929">
            <v>0</v>
          </cell>
          <cell r="G929">
            <v>0</v>
          </cell>
          <cell r="H929">
            <v>0</v>
          </cell>
          <cell r="I929">
            <v>0</v>
          </cell>
          <cell r="J929">
            <v>0</v>
          </cell>
          <cell r="K929">
            <v>0</v>
          </cell>
          <cell r="L929">
            <v>0</v>
          </cell>
          <cell r="M929">
            <v>0</v>
          </cell>
          <cell r="N929">
            <v>0</v>
          </cell>
          <cell r="O929">
            <v>0</v>
          </cell>
        </row>
        <row r="930">
          <cell r="D930">
            <v>0</v>
          </cell>
          <cell r="E930">
            <v>0</v>
          </cell>
          <cell r="F930">
            <v>0</v>
          </cell>
          <cell r="G930">
            <v>0</v>
          </cell>
          <cell r="H930">
            <v>0</v>
          </cell>
          <cell r="I930">
            <v>0</v>
          </cell>
          <cell r="J930">
            <v>0</v>
          </cell>
          <cell r="K930">
            <v>0</v>
          </cell>
          <cell r="L930">
            <v>0</v>
          </cell>
          <cell r="M930">
            <v>0</v>
          </cell>
          <cell r="N930">
            <v>0</v>
          </cell>
          <cell r="O930">
            <v>0</v>
          </cell>
        </row>
        <row r="931">
          <cell r="D931">
            <v>0</v>
          </cell>
          <cell r="E931">
            <v>0</v>
          </cell>
          <cell r="F931">
            <v>0</v>
          </cell>
          <cell r="G931">
            <v>0</v>
          </cell>
          <cell r="H931">
            <v>0</v>
          </cell>
          <cell r="I931">
            <v>0</v>
          </cell>
          <cell r="J931">
            <v>0</v>
          </cell>
          <cell r="K931">
            <v>0</v>
          </cell>
          <cell r="L931">
            <v>0</v>
          </cell>
          <cell r="M931">
            <v>0</v>
          </cell>
          <cell r="N931">
            <v>0</v>
          </cell>
          <cell r="O931">
            <v>0</v>
          </cell>
        </row>
        <row r="932">
          <cell r="D932">
            <v>0</v>
          </cell>
          <cell r="E932">
            <v>0</v>
          </cell>
          <cell r="F932">
            <v>0</v>
          </cell>
          <cell r="G932">
            <v>0</v>
          </cell>
          <cell r="H932">
            <v>0</v>
          </cell>
          <cell r="I932">
            <v>0</v>
          </cell>
          <cell r="J932">
            <v>0</v>
          </cell>
          <cell r="K932">
            <v>0</v>
          </cell>
          <cell r="L932">
            <v>0</v>
          </cell>
          <cell r="M932">
            <v>0</v>
          </cell>
          <cell r="N932">
            <v>0</v>
          </cell>
          <cell r="O932">
            <v>0</v>
          </cell>
        </row>
        <row r="933">
          <cell r="D933">
            <v>0</v>
          </cell>
          <cell r="E933">
            <v>0</v>
          </cell>
          <cell r="F933">
            <v>0</v>
          </cell>
          <cell r="G933">
            <v>0</v>
          </cell>
          <cell r="H933">
            <v>0</v>
          </cell>
          <cell r="I933">
            <v>0</v>
          </cell>
          <cell r="J933">
            <v>0</v>
          </cell>
          <cell r="K933">
            <v>0</v>
          </cell>
          <cell r="L933">
            <v>0</v>
          </cell>
          <cell r="M933">
            <v>0</v>
          </cell>
          <cell r="N933">
            <v>0</v>
          </cell>
          <cell r="O933">
            <v>0</v>
          </cell>
        </row>
        <row r="934">
          <cell r="D934">
            <v>0</v>
          </cell>
          <cell r="E934">
            <v>0</v>
          </cell>
          <cell r="F934">
            <v>0</v>
          </cell>
          <cell r="G934">
            <v>0</v>
          </cell>
          <cell r="H934">
            <v>0</v>
          </cell>
          <cell r="I934">
            <v>0</v>
          </cell>
          <cell r="J934">
            <v>0</v>
          </cell>
          <cell r="K934">
            <v>0</v>
          </cell>
          <cell r="L934">
            <v>0</v>
          </cell>
          <cell r="M934">
            <v>0</v>
          </cell>
          <cell r="N934">
            <v>0</v>
          </cell>
          <cell r="O934">
            <v>0</v>
          </cell>
        </row>
        <row r="935">
          <cell r="D935">
            <v>0</v>
          </cell>
          <cell r="E935">
            <v>0</v>
          </cell>
          <cell r="F935">
            <v>0</v>
          </cell>
          <cell r="G935">
            <v>0</v>
          </cell>
          <cell r="H935">
            <v>0</v>
          </cell>
          <cell r="I935">
            <v>0</v>
          </cell>
          <cell r="J935">
            <v>0</v>
          </cell>
          <cell r="K935">
            <v>0</v>
          </cell>
          <cell r="L935">
            <v>0</v>
          </cell>
          <cell r="M935">
            <v>0</v>
          </cell>
          <cell r="N935">
            <v>0</v>
          </cell>
          <cell r="O935">
            <v>0</v>
          </cell>
        </row>
        <row r="936">
          <cell r="D936">
            <v>0</v>
          </cell>
          <cell r="E936">
            <v>0</v>
          </cell>
          <cell r="F936">
            <v>0</v>
          </cell>
          <cell r="G936">
            <v>0</v>
          </cell>
          <cell r="H936">
            <v>0</v>
          </cell>
          <cell r="I936">
            <v>0</v>
          </cell>
          <cell r="J936">
            <v>0</v>
          </cell>
          <cell r="K936">
            <v>0</v>
          </cell>
          <cell r="L936">
            <v>0</v>
          </cell>
          <cell r="M936">
            <v>0</v>
          </cell>
          <cell r="N936">
            <v>0</v>
          </cell>
          <cell r="O936">
            <v>0</v>
          </cell>
        </row>
        <row r="937">
          <cell r="D937">
            <v>0</v>
          </cell>
          <cell r="E937">
            <v>0</v>
          </cell>
          <cell r="F937">
            <v>0</v>
          </cell>
          <cell r="G937">
            <v>0</v>
          </cell>
          <cell r="H937">
            <v>0</v>
          </cell>
          <cell r="I937">
            <v>0</v>
          </cell>
          <cell r="J937">
            <v>0</v>
          </cell>
          <cell r="K937">
            <v>0</v>
          </cell>
          <cell r="L937">
            <v>0</v>
          </cell>
          <cell r="M937">
            <v>0</v>
          </cell>
          <cell r="N937">
            <v>0</v>
          </cell>
          <cell r="O937">
            <v>0</v>
          </cell>
        </row>
        <row r="938">
          <cell r="D938">
            <v>0</v>
          </cell>
          <cell r="E938">
            <v>0</v>
          </cell>
          <cell r="F938">
            <v>0</v>
          </cell>
          <cell r="G938">
            <v>0</v>
          </cell>
          <cell r="H938">
            <v>0</v>
          </cell>
          <cell r="I938">
            <v>0</v>
          </cell>
          <cell r="J938">
            <v>0</v>
          </cell>
          <cell r="K938">
            <v>0</v>
          </cell>
          <cell r="L938">
            <v>0</v>
          </cell>
          <cell r="M938">
            <v>0</v>
          </cell>
          <cell r="N938">
            <v>0</v>
          </cell>
          <cell r="O938">
            <v>0</v>
          </cell>
        </row>
        <row r="939">
          <cell r="D939">
            <v>0</v>
          </cell>
          <cell r="E939">
            <v>0</v>
          </cell>
          <cell r="F939">
            <v>0</v>
          </cell>
          <cell r="G939">
            <v>0</v>
          </cell>
          <cell r="H939">
            <v>0</v>
          </cell>
          <cell r="I939">
            <v>0</v>
          </cell>
          <cell r="J939">
            <v>0</v>
          </cell>
          <cell r="K939">
            <v>0</v>
          </cell>
          <cell r="L939">
            <v>0</v>
          </cell>
          <cell r="M939">
            <v>0</v>
          </cell>
          <cell r="N939">
            <v>0</v>
          </cell>
          <cell r="O939">
            <v>0</v>
          </cell>
        </row>
        <row r="940">
          <cell r="D940">
            <v>0</v>
          </cell>
          <cell r="E940">
            <v>0</v>
          </cell>
          <cell r="F940">
            <v>0</v>
          </cell>
          <cell r="G940">
            <v>0</v>
          </cell>
          <cell r="H940">
            <v>0</v>
          </cell>
          <cell r="I940">
            <v>0</v>
          </cell>
          <cell r="J940">
            <v>0</v>
          </cell>
          <cell r="K940">
            <v>0</v>
          </cell>
          <cell r="L940">
            <v>0</v>
          </cell>
          <cell r="M940">
            <v>0</v>
          </cell>
          <cell r="N940">
            <v>0</v>
          </cell>
          <cell r="O940">
            <v>0</v>
          </cell>
        </row>
        <row r="941">
          <cell r="D941">
            <v>0</v>
          </cell>
          <cell r="E941">
            <v>0</v>
          </cell>
          <cell r="F941">
            <v>0</v>
          </cell>
          <cell r="G941">
            <v>0</v>
          </cell>
          <cell r="H941">
            <v>0</v>
          </cell>
          <cell r="I941">
            <v>0</v>
          </cell>
          <cell r="J941">
            <v>0</v>
          </cell>
          <cell r="K941">
            <v>0</v>
          </cell>
          <cell r="L941">
            <v>0</v>
          </cell>
          <cell r="M941">
            <v>0</v>
          </cell>
          <cell r="N941">
            <v>0</v>
          </cell>
          <cell r="O941">
            <v>0</v>
          </cell>
        </row>
        <row r="946">
          <cell r="D946">
            <v>0</v>
          </cell>
          <cell r="E946">
            <v>0</v>
          </cell>
          <cell r="F946">
            <v>0</v>
          </cell>
          <cell r="G946">
            <v>0</v>
          </cell>
          <cell r="H946">
            <v>0</v>
          </cell>
          <cell r="I946">
            <v>0</v>
          </cell>
          <cell r="J946">
            <v>0</v>
          </cell>
          <cell r="K946">
            <v>0</v>
          </cell>
          <cell r="L946">
            <v>0</v>
          </cell>
          <cell r="M946">
            <v>0</v>
          </cell>
          <cell r="N946">
            <v>0</v>
          </cell>
          <cell r="O946">
            <v>0</v>
          </cell>
        </row>
        <row r="947">
          <cell r="D947">
            <v>0</v>
          </cell>
          <cell r="E947">
            <v>0</v>
          </cell>
          <cell r="F947">
            <v>0</v>
          </cell>
          <cell r="G947">
            <v>0</v>
          </cell>
          <cell r="H947">
            <v>0</v>
          </cell>
          <cell r="I947">
            <v>0</v>
          </cell>
          <cell r="J947">
            <v>0</v>
          </cell>
          <cell r="K947">
            <v>0</v>
          </cell>
          <cell r="L947">
            <v>0</v>
          </cell>
          <cell r="M947">
            <v>0</v>
          </cell>
          <cell r="N947">
            <v>0</v>
          </cell>
          <cell r="O947">
            <v>0</v>
          </cell>
        </row>
        <row r="948">
          <cell r="D948">
            <v>0</v>
          </cell>
          <cell r="E948">
            <v>0</v>
          </cell>
          <cell r="F948">
            <v>0</v>
          </cell>
          <cell r="G948">
            <v>0</v>
          </cell>
          <cell r="H948">
            <v>0</v>
          </cell>
          <cell r="I948">
            <v>0</v>
          </cell>
          <cell r="J948">
            <v>0</v>
          </cell>
          <cell r="K948">
            <v>0</v>
          </cell>
          <cell r="L948">
            <v>0</v>
          </cell>
          <cell r="M948">
            <v>0</v>
          </cell>
          <cell r="N948">
            <v>0</v>
          </cell>
          <cell r="O948">
            <v>0</v>
          </cell>
        </row>
        <row r="949">
          <cell r="D949">
            <v>0</v>
          </cell>
          <cell r="E949">
            <v>0</v>
          </cell>
          <cell r="F949">
            <v>0</v>
          </cell>
          <cell r="G949">
            <v>0</v>
          </cell>
          <cell r="H949">
            <v>0</v>
          </cell>
          <cell r="I949">
            <v>0</v>
          </cell>
          <cell r="J949">
            <v>0</v>
          </cell>
          <cell r="K949">
            <v>0</v>
          </cell>
          <cell r="L949">
            <v>0</v>
          </cell>
          <cell r="M949">
            <v>0</v>
          </cell>
          <cell r="N949">
            <v>0</v>
          </cell>
          <cell r="O949">
            <v>0</v>
          </cell>
        </row>
        <row r="950">
          <cell r="D950">
            <v>0</v>
          </cell>
          <cell r="E950">
            <v>0</v>
          </cell>
          <cell r="F950">
            <v>0</v>
          </cell>
          <cell r="G950">
            <v>0</v>
          </cell>
          <cell r="H950">
            <v>0</v>
          </cell>
          <cell r="I950">
            <v>0</v>
          </cell>
          <cell r="J950">
            <v>0</v>
          </cell>
          <cell r="K950">
            <v>0</v>
          </cell>
          <cell r="L950">
            <v>0</v>
          </cell>
          <cell r="M950">
            <v>0</v>
          </cell>
          <cell r="N950">
            <v>0</v>
          </cell>
          <cell r="O950">
            <v>0</v>
          </cell>
        </row>
        <row r="951">
          <cell r="D951">
            <v>0</v>
          </cell>
          <cell r="E951">
            <v>0</v>
          </cell>
          <cell r="F951">
            <v>0</v>
          </cell>
          <cell r="G951">
            <v>0</v>
          </cell>
          <cell r="H951">
            <v>0</v>
          </cell>
          <cell r="I951">
            <v>0</v>
          </cell>
          <cell r="J951">
            <v>0</v>
          </cell>
          <cell r="K951">
            <v>0</v>
          </cell>
          <cell r="L951">
            <v>0</v>
          </cell>
          <cell r="M951">
            <v>0</v>
          </cell>
          <cell r="N951">
            <v>0</v>
          </cell>
          <cell r="O951">
            <v>0</v>
          </cell>
        </row>
        <row r="952">
          <cell r="D952">
            <v>0</v>
          </cell>
          <cell r="E952">
            <v>0</v>
          </cell>
          <cell r="F952">
            <v>0</v>
          </cell>
          <cell r="G952">
            <v>0</v>
          </cell>
          <cell r="H952">
            <v>0</v>
          </cell>
          <cell r="I952">
            <v>0</v>
          </cell>
          <cell r="J952">
            <v>0</v>
          </cell>
          <cell r="K952">
            <v>0</v>
          </cell>
          <cell r="L952">
            <v>0</v>
          </cell>
          <cell r="M952">
            <v>0</v>
          </cell>
          <cell r="N952">
            <v>0</v>
          </cell>
          <cell r="O952">
            <v>0</v>
          </cell>
        </row>
        <row r="953">
          <cell r="D953">
            <v>0</v>
          </cell>
          <cell r="E953">
            <v>0</v>
          </cell>
          <cell r="F953">
            <v>0</v>
          </cell>
          <cell r="G953">
            <v>0</v>
          </cell>
          <cell r="H953">
            <v>0</v>
          </cell>
          <cell r="I953">
            <v>0</v>
          </cell>
          <cell r="J953">
            <v>0</v>
          </cell>
          <cell r="K953">
            <v>0</v>
          </cell>
          <cell r="L953">
            <v>0</v>
          </cell>
          <cell r="M953">
            <v>0</v>
          </cell>
          <cell r="N953">
            <v>0</v>
          </cell>
          <cell r="O953">
            <v>0</v>
          </cell>
        </row>
        <row r="954">
          <cell r="D954">
            <v>0</v>
          </cell>
          <cell r="E954">
            <v>0</v>
          </cell>
          <cell r="F954">
            <v>0</v>
          </cell>
          <cell r="G954">
            <v>0</v>
          </cell>
          <cell r="H954">
            <v>0</v>
          </cell>
          <cell r="I954">
            <v>0</v>
          </cell>
          <cell r="J954">
            <v>0</v>
          </cell>
          <cell r="K954">
            <v>0</v>
          </cell>
          <cell r="L954">
            <v>0</v>
          </cell>
          <cell r="M954">
            <v>0</v>
          </cell>
          <cell r="N954">
            <v>0</v>
          </cell>
          <cell r="O954">
            <v>0</v>
          </cell>
        </row>
        <row r="955">
          <cell r="D955">
            <v>0</v>
          </cell>
          <cell r="E955">
            <v>0</v>
          </cell>
          <cell r="F955">
            <v>0</v>
          </cell>
          <cell r="G955">
            <v>0</v>
          </cell>
          <cell r="H955">
            <v>0</v>
          </cell>
          <cell r="I955">
            <v>0</v>
          </cell>
          <cell r="J955">
            <v>0</v>
          </cell>
          <cell r="K955">
            <v>0</v>
          </cell>
          <cell r="L955">
            <v>0</v>
          </cell>
          <cell r="M955">
            <v>0</v>
          </cell>
          <cell r="N955">
            <v>0</v>
          </cell>
          <cell r="O955">
            <v>0</v>
          </cell>
        </row>
        <row r="956">
          <cell r="D956">
            <v>0</v>
          </cell>
          <cell r="E956">
            <v>0</v>
          </cell>
          <cell r="F956">
            <v>0</v>
          </cell>
          <cell r="G956">
            <v>0</v>
          </cell>
          <cell r="H956">
            <v>0</v>
          </cell>
          <cell r="I956">
            <v>0</v>
          </cell>
          <cell r="J956">
            <v>0</v>
          </cell>
          <cell r="K956">
            <v>0</v>
          </cell>
          <cell r="L956">
            <v>0</v>
          </cell>
          <cell r="M956">
            <v>0</v>
          </cell>
          <cell r="N956">
            <v>0</v>
          </cell>
          <cell r="O956">
            <v>0</v>
          </cell>
        </row>
        <row r="957">
          <cell r="D957">
            <v>0</v>
          </cell>
          <cell r="E957">
            <v>0</v>
          </cell>
          <cell r="F957">
            <v>0</v>
          </cell>
          <cell r="G957">
            <v>0</v>
          </cell>
          <cell r="H957">
            <v>0</v>
          </cell>
          <cell r="I957">
            <v>0</v>
          </cell>
          <cell r="J957">
            <v>0</v>
          </cell>
          <cell r="K957">
            <v>0</v>
          </cell>
          <cell r="L957">
            <v>0</v>
          </cell>
          <cell r="M957">
            <v>0</v>
          </cell>
          <cell r="N957">
            <v>0</v>
          </cell>
          <cell r="O957">
            <v>0</v>
          </cell>
        </row>
        <row r="958">
          <cell r="D958">
            <v>0</v>
          </cell>
          <cell r="E958">
            <v>0</v>
          </cell>
          <cell r="F958">
            <v>0</v>
          </cell>
          <cell r="G958">
            <v>0</v>
          </cell>
          <cell r="H958">
            <v>0</v>
          </cell>
          <cell r="I958">
            <v>0</v>
          </cell>
          <cell r="J958">
            <v>0</v>
          </cell>
          <cell r="K958">
            <v>0</v>
          </cell>
          <cell r="L958">
            <v>0</v>
          </cell>
          <cell r="M958">
            <v>0</v>
          </cell>
          <cell r="N958">
            <v>0</v>
          </cell>
          <cell r="O958">
            <v>0</v>
          </cell>
        </row>
        <row r="959">
          <cell r="D959">
            <v>0</v>
          </cell>
          <cell r="E959">
            <v>0</v>
          </cell>
          <cell r="F959">
            <v>0</v>
          </cell>
          <cell r="G959">
            <v>0</v>
          </cell>
          <cell r="H959">
            <v>0</v>
          </cell>
          <cell r="I959">
            <v>0</v>
          </cell>
          <cell r="J959">
            <v>0</v>
          </cell>
          <cell r="K959">
            <v>0</v>
          </cell>
          <cell r="L959">
            <v>0</v>
          </cell>
          <cell r="M959">
            <v>0</v>
          </cell>
          <cell r="N959">
            <v>0</v>
          </cell>
          <cell r="O959">
            <v>0</v>
          </cell>
        </row>
        <row r="960">
          <cell r="D960">
            <v>0</v>
          </cell>
          <cell r="E960">
            <v>0</v>
          </cell>
          <cell r="F960">
            <v>0</v>
          </cell>
          <cell r="G960">
            <v>0</v>
          </cell>
          <cell r="H960">
            <v>0</v>
          </cell>
          <cell r="I960">
            <v>0</v>
          </cell>
          <cell r="J960">
            <v>0</v>
          </cell>
          <cell r="K960">
            <v>0</v>
          </cell>
          <cell r="L960">
            <v>0</v>
          </cell>
          <cell r="M960">
            <v>0</v>
          </cell>
          <cell r="N960">
            <v>0</v>
          </cell>
          <cell r="O960">
            <v>0</v>
          </cell>
        </row>
        <row r="961">
          <cell r="D961">
            <v>0</v>
          </cell>
          <cell r="E961">
            <v>0</v>
          </cell>
          <cell r="F961">
            <v>0</v>
          </cell>
          <cell r="G961">
            <v>0</v>
          </cell>
          <cell r="H961">
            <v>0</v>
          </cell>
          <cell r="I961">
            <v>0</v>
          </cell>
          <cell r="J961">
            <v>0</v>
          </cell>
          <cell r="K961">
            <v>0</v>
          </cell>
          <cell r="L961">
            <v>0</v>
          </cell>
          <cell r="M961">
            <v>0</v>
          </cell>
          <cell r="N961">
            <v>0</v>
          </cell>
          <cell r="O961">
            <v>0</v>
          </cell>
        </row>
        <row r="962">
          <cell r="D962">
            <v>0</v>
          </cell>
          <cell r="E962">
            <v>0</v>
          </cell>
          <cell r="F962">
            <v>0</v>
          </cell>
          <cell r="G962">
            <v>0</v>
          </cell>
          <cell r="H962">
            <v>0</v>
          </cell>
          <cell r="I962">
            <v>0</v>
          </cell>
          <cell r="J962">
            <v>0</v>
          </cell>
          <cell r="K962">
            <v>0</v>
          </cell>
          <cell r="L962">
            <v>0</v>
          </cell>
          <cell r="M962">
            <v>0</v>
          </cell>
          <cell r="N962">
            <v>0</v>
          </cell>
          <cell r="O962">
            <v>0</v>
          </cell>
        </row>
        <row r="963">
          <cell r="D963">
            <v>0</v>
          </cell>
          <cell r="E963">
            <v>0</v>
          </cell>
          <cell r="F963">
            <v>0</v>
          </cell>
          <cell r="G963">
            <v>0</v>
          </cell>
          <cell r="H963">
            <v>0</v>
          </cell>
          <cell r="I963">
            <v>0</v>
          </cell>
          <cell r="J963">
            <v>0</v>
          </cell>
          <cell r="K963">
            <v>0</v>
          </cell>
          <cell r="L963">
            <v>0</v>
          </cell>
          <cell r="M963">
            <v>0</v>
          </cell>
          <cell r="N963">
            <v>0</v>
          </cell>
          <cell r="O963">
            <v>0</v>
          </cell>
        </row>
        <row r="964">
          <cell r="D964">
            <v>0</v>
          </cell>
          <cell r="E964">
            <v>0</v>
          </cell>
          <cell r="F964">
            <v>0</v>
          </cell>
          <cell r="G964">
            <v>0</v>
          </cell>
          <cell r="H964">
            <v>0</v>
          </cell>
          <cell r="I964">
            <v>0</v>
          </cell>
          <cell r="J964">
            <v>0</v>
          </cell>
          <cell r="K964">
            <v>0</v>
          </cell>
          <cell r="L964">
            <v>0</v>
          </cell>
          <cell r="M964">
            <v>0</v>
          </cell>
          <cell r="N964">
            <v>0</v>
          </cell>
          <cell r="O964">
            <v>0</v>
          </cell>
        </row>
        <row r="965">
          <cell r="D965">
            <v>0</v>
          </cell>
          <cell r="E965">
            <v>0</v>
          </cell>
          <cell r="F965">
            <v>0</v>
          </cell>
          <cell r="G965">
            <v>0</v>
          </cell>
          <cell r="H965">
            <v>0</v>
          </cell>
          <cell r="I965">
            <v>0</v>
          </cell>
          <cell r="J965">
            <v>0</v>
          </cell>
          <cell r="K965">
            <v>0</v>
          </cell>
          <cell r="L965">
            <v>0</v>
          </cell>
          <cell r="M965">
            <v>0</v>
          </cell>
          <cell r="N965">
            <v>0</v>
          </cell>
          <cell r="O965">
            <v>0</v>
          </cell>
        </row>
        <row r="966">
          <cell r="D966">
            <v>0</v>
          </cell>
          <cell r="E966">
            <v>0</v>
          </cell>
          <cell r="F966">
            <v>0</v>
          </cell>
          <cell r="G966">
            <v>0</v>
          </cell>
          <cell r="H966">
            <v>0</v>
          </cell>
          <cell r="I966">
            <v>0</v>
          </cell>
          <cell r="J966">
            <v>0</v>
          </cell>
          <cell r="K966">
            <v>0</v>
          </cell>
          <cell r="L966">
            <v>0</v>
          </cell>
          <cell r="M966">
            <v>0</v>
          </cell>
          <cell r="N966">
            <v>0</v>
          </cell>
          <cell r="O966">
            <v>0</v>
          </cell>
        </row>
        <row r="967">
          <cell r="D967">
            <v>0</v>
          </cell>
          <cell r="E967">
            <v>0</v>
          </cell>
          <cell r="F967">
            <v>0</v>
          </cell>
          <cell r="G967">
            <v>0</v>
          </cell>
          <cell r="H967">
            <v>0</v>
          </cell>
          <cell r="I967">
            <v>0</v>
          </cell>
          <cell r="J967">
            <v>0</v>
          </cell>
          <cell r="K967">
            <v>0</v>
          </cell>
          <cell r="L967">
            <v>0</v>
          </cell>
          <cell r="M967">
            <v>0</v>
          </cell>
          <cell r="N967">
            <v>0</v>
          </cell>
          <cell r="O967">
            <v>0</v>
          </cell>
        </row>
        <row r="968">
          <cell r="D968">
            <v>0</v>
          </cell>
          <cell r="E968">
            <v>0</v>
          </cell>
          <cell r="F968">
            <v>0</v>
          </cell>
          <cell r="G968">
            <v>0</v>
          </cell>
          <cell r="H968">
            <v>0</v>
          </cell>
          <cell r="I968">
            <v>0</v>
          </cell>
          <cell r="J968">
            <v>0</v>
          </cell>
          <cell r="K968">
            <v>0</v>
          </cell>
          <cell r="L968">
            <v>0</v>
          </cell>
          <cell r="M968">
            <v>0</v>
          </cell>
          <cell r="N968">
            <v>0</v>
          </cell>
          <cell r="O968">
            <v>0</v>
          </cell>
        </row>
        <row r="969">
          <cell r="D969">
            <v>0</v>
          </cell>
          <cell r="E969">
            <v>0</v>
          </cell>
          <cell r="F969">
            <v>0</v>
          </cell>
          <cell r="G969">
            <v>0</v>
          </cell>
          <cell r="H969">
            <v>0</v>
          </cell>
          <cell r="I969">
            <v>0</v>
          </cell>
          <cell r="J969">
            <v>0</v>
          </cell>
          <cell r="K969">
            <v>0</v>
          </cell>
          <cell r="L969">
            <v>0</v>
          </cell>
          <cell r="M969">
            <v>0</v>
          </cell>
          <cell r="N969">
            <v>0</v>
          </cell>
          <cell r="O969">
            <v>0</v>
          </cell>
        </row>
        <row r="970">
          <cell r="D970">
            <v>0</v>
          </cell>
          <cell r="E970">
            <v>0</v>
          </cell>
          <cell r="F970">
            <v>0</v>
          </cell>
          <cell r="G970">
            <v>0</v>
          </cell>
          <cell r="H970">
            <v>0</v>
          </cell>
          <cell r="I970">
            <v>0</v>
          </cell>
          <cell r="J970">
            <v>0</v>
          </cell>
          <cell r="K970">
            <v>0</v>
          </cell>
          <cell r="L970">
            <v>0</v>
          </cell>
          <cell r="M970">
            <v>0</v>
          </cell>
          <cell r="N970">
            <v>0</v>
          </cell>
          <cell r="O970">
            <v>0</v>
          </cell>
        </row>
        <row r="971">
          <cell r="D971">
            <v>0</v>
          </cell>
          <cell r="E971">
            <v>0</v>
          </cell>
          <cell r="F971">
            <v>0</v>
          </cell>
          <cell r="G971">
            <v>0</v>
          </cell>
          <cell r="H971">
            <v>0</v>
          </cell>
          <cell r="I971">
            <v>0</v>
          </cell>
          <cell r="J971">
            <v>0</v>
          </cell>
          <cell r="K971">
            <v>0</v>
          </cell>
          <cell r="L971">
            <v>0</v>
          </cell>
          <cell r="M971">
            <v>0</v>
          </cell>
          <cell r="N971">
            <v>0</v>
          </cell>
          <cell r="O971">
            <v>0</v>
          </cell>
        </row>
        <row r="972">
          <cell r="D972">
            <v>0</v>
          </cell>
          <cell r="E972">
            <v>0</v>
          </cell>
          <cell r="F972">
            <v>0</v>
          </cell>
          <cell r="G972">
            <v>0</v>
          </cell>
          <cell r="H972">
            <v>0</v>
          </cell>
          <cell r="I972">
            <v>0</v>
          </cell>
          <cell r="J972">
            <v>0</v>
          </cell>
          <cell r="K972">
            <v>0</v>
          </cell>
          <cell r="L972">
            <v>0</v>
          </cell>
          <cell r="M972">
            <v>0</v>
          </cell>
          <cell r="N972">
            <v>0</v>
          </cell>
          <cell r="O972">
            <v>0</v>
          </cell>
        </row>
        <row r="973">
          <cell r="D973">
            <v>0</v>
          </cell>
          <cell r="E973">
            <v>0</v>
          </cell>
          <cell r="F973">
            <v>0</v>
          </cell>
          <cell r="G973">
            <v>0</v>
          </cell>
          <cell r="H973">
            <v>0</v>
          </cell>
          <cell r="I973">
            <v>0</v>
          </cell>
          <cell r="J973">
            <v>0</v>
          </cell>
          <cell r="K973">
            <v>0</v>
          </cell>
          <cell r="L973">
            <v>0</v>
          </cell>
          <cell r="M973">
            <v>0</v>
          </cell>
          <cell r="N973">
            <v>0</v>
          </cell>
          <cell r="O973">
            <v>0</v>
          </cell>
        </row>
        <row r="974">
          <cell r="D974">
            <v>0</v>
          </cell>
          <cell r="E974">
            <v>0</v>
          </cell>
          <cell r="F974">
            <v>0</v>
          </cell>
          <cell r="G974">
            <v>0</v>
          </cell>
          <cell r="H974">
            <v>0</v>
          </cell>
          <cell r="I974">
            <v>0</v>
          </cell>
          <cell r="J974">
            <v>0</v>
          </cell>
          <cell r="K974">
            <v>0</v>
          </cell>
          <cell r="L974">
            <v>0</v>
          </cell>
          <cell r="M974">
            <v>0</v>
          </cell>
          <cell r="N974">
            <v>0</v>
          </cell>
          <cell r="O974">
            <v>0</v>
          </cell>
        </row>
        <row r="975">
          <cell r="D975">
            <v>0</v>
          </cell>
          <cell r="E975">
            <v>0</v>
          </cell>
          <cell r="F975">
            <v>0</v>
          </cell>
          <cell r="G975">
            <v>0</v>
          </cell>
          <cell r="H975">
            <v>0</v>
          </cell>
          <cell r="I975">
            <v>0</v>
          </cell>
          <cell r="J975">
            <v>0</v>
          </cell>
          <cell r="K975">
            <v>0</v>
          </cell>
          <cell r="L975">
            <v>0</v>
          </cell>
          <cell r="M975">
            <v>0</v>
          </cell>
          <cell r="N975">
            <v>0</v>
          </cell>
          <cell r="O975">
            <v>0</v>
          </cell>
        </row>
        <row r="976">
          <cell r="D976">
            <v>0</v>
          </cell>
          <cell r="E976">
            <v>0</v>
          </cell>
          <cell r="F976">
            <v>0</v>
          </cell>
          <cell r="G976">
            <v>0</v>
          </cell>
          <cell r="H976">
            <v>0</v>
          </cell>
          <cell r="I976">
            <v>0</v>
          </cell>
          <cell r="J976">
            <v>0</v>
          </cell>
          <cell r="K976">
            <v>0</v>
          </cell>
          <cell r="L976">
            <v>0</v>
          </cell>
          <cell r="M976">
            <v>0</v>
          </cell>
          <cell r="N976">
            <v>0</v>
          </cell>
          <cell r="O976">
            <v>0</v>
          </cell>
        </row>
        <row r="977">
          <cell r="D977">
            <v>0</v>
          </cell>
          <cell r="E977">
            <v>0</v>
          </cell>
          <cell r="F977">
            <v>0</v>
          </cell>
          <cell r="G977">
            <v>0</v>
          </cell>
          <cell r="H977">
            <v>0</v>
          </cell>
          <cell r="I977">
            <v>0</v>
          </cell>
          <cell r="J977">
            <v>0</v>
          </cell>
          <cell r="K977">
            <v>0</v>
          </cell>
          <cell r="L977">
            <v>0</v>
          </cell>
          <cell r="M977">
            <v>0</v>
          </cell>
          <cell r="N977">
            <v>0</v>
          </cell>
          <cell r="O977">
            <v>0</v>
          </cell>
        </row>
        <row r="978">
          <cell r="D978">
            <v>0</v>
          </cell>
          <cell r="E978">
            <v>0</v>
          </cell>
          <cell r="F978">
            <v>0</v>
          </cell>
          <cell r="G978">
            <v>0</v>
          </cell>
          <cell r="H978">
            <v>0</v>
          </cell>
          <cell r="I978">
            <v>0</v>
          </cell>
          <cell r="J978">
            <v>0</v>
          </cell>
          <cell r="K978">
            <v>0</v>
          </cell>
          <cell r="L978">
            <v>0</v>
          </cell>
          <cell r="M978">
            <v>0</v>
          </cell>
          <cell r="N978">
            <v>0</v>
          </cell>
          <cell r="O978">
            <v>0</v>
          </cell>
        </row>
        <row r="979">
          <cell r="D979">
            <v>0</v>
          </cell>
          <cell r="E979">
            <v>0</v>
          </cell>
          <cell r="F979">
            <v>0</v>
          </cell>
          <cell r="G979">
            <v>0</v>
          </cell>
          <cell r="H979">
            <v>0</v>
          </cell>
          <cell r="I979">
            <v>0</v>
          </cell>
          <cell r="J979">
            <v>0</v>
          </cell>
          <cell r="K979">
            <v>0</v>
          </cell>
          <cell r="L979">
            <v>0</v>
          </cell>
          <cell r="M979">
            <v>0</v>
          </cell>
          <cell r="N979">
            <v>0</v>
          </cell>
          <cell r="O979">
            <v>0</v>
          </cell>
        </row>
        <row r="980">
          <cell r="D980">
            <v>0</v>
          </cell>
          <cell r="E980">
            <v>0</v>
          </cell>
          <cell r="F980">
            <v>0</v>
          </cell>
          <cell r="G980">
            <v>0</v>
          </cell>
          <cell r="H980">
            <v>0</v>
          </cell>
          <cell r="I980">
            <v>0</v>
          </cell>
          <cell r="J980">
            <v>0</v>
          </cell>
          <cell r="K980">
            <v>0</v>
          </cell>
          <cell r="L980">
            <v>0</v>
          </cell>
          <cell r="M980">
            <v>0</v>
          </cell>
          <cell r="N980">
            <v>0</v>
          </cell>
          <cell r="O980">
            <v>0</v>
          </cell>
        </row>
        <row r="981">
          <cell r="D981">
            <v>0</v>
          </cell>
          <cell r="E981">
            <v>0</v>
          </cell>
          <cell r="F981">
            <v>0</v>
          </cell>
          <cell r="G981">
            <v>0</v>
          </cell>
          <cell r="H981">
            <v>0</v>
          </cell>
          <cell r="I981">
            <v>0</v>
          </cell>
          <cell r="J981">
            <v>0</v>
          </cell>
          <cell r="K981">
            <v>0</v>
          </cell>
          <cell r="L981">
            <v>0</v>
          </cell>
          <cell r="M981">
            <v>0</v>
          </cell>
          <cell r="N981">
            <v>0</v>
          </cell>
          <cell r="O981">
            <v>0</v>
          </cell>
        </row>
        <row r="982">
          <cell r="D982">
            <v>0</v>
          </cell>
          <cell r="E982">
            <v>0</v>
          </cell>
          <cell r="F982">
            <v>0</v>
          </cell>
          <cell r="G982">
            <v>0</v>
          </cell>
          <cell r="H982">
            <v>0</v>
          </cell>
          <cell r="I982">
            <v>0</v>
          </cell>
          <cell r="J982">
            <v>0</v>
          </cell>
          <cell r="K982">
            <v>0</v>
          </cell>
          <cell r="L982">
            <v>0</v>
          </cell>
          <cell r="M982">
            <v>0</v>
          </cell>
          <cell r="N982">
            <v>0</v>
          </cell>
          <cell r="O982">
            <v>0</v>
          </cell>
        </row>
        <row r="983">
          <cell r="D983">
            <v>0</v>
          </cell>
          <cell r="E983">
            <v>0</v>
          </cell>
          <cell r="F983">
            <v>0</v>
          </cell>
          <cell r="G983">
            <v>0</v>
          </cell>
          <cell r="H983">
            <v>0</v>
          </cell>
          <cell r="I983">
            <v>0</v>
          </cell>
          <cell r="J983">
            <v>0</v>
          </cell>
          <cell r="K983">
            <v>0</v>
          </cell>
          <cell r="L983">
            <v>0</v>
          </cell>
          <cell r="M983">
            <v>0</v>
          </cell>
          <cell r="N983">
            <v>0</v>
          </cell>
          <cell r="O983">
            <v>0</v>
          </cell>
        </row>
        <row r="984">
          <cell r="D984">
            <v>0</v>
          </cell>
          <cell r="E984">
            <v>0</v>
          </cell>
          <cell r="F984">
            <v>0</v>
          </cell>
          <cell r="G984">
            <v>0</v>
          </cell>
          <cell r="H984">
            <v>0</v>
          </cell>
          <cell r="I984">
            <v>0</v>
          </cell>
          <cell r="J984">
            <v>0</v>
          </cell>
          <cell r="K984">
            <v>0</v>
          </cell>
          <cell r="L984">
            <v>0</v>
          </cell>
          <cell r="M984">
            <v>0</v>
          </cell>
          <cell r="N984">
            <v>0</v>
          </cell>
          <cell r="O984">
            <v>0</v>
          </cell>
        </row>
        <row r="985">
          <cell r="D985">
            <v>0</v>
          </cell>
          <cell r="E985">
            <v>0</v>
          </cell>
          <cell r="F985">
            <v>0</v>
          </cell>
          <cell r="G985">
            <v>0</v>
          </cell>
          <cell r="H985">
            <v>0</v>
          </cell>
          <cell r="I985">
            <v>0</v>
          </cell>
          <cell r="J985">
            <v>0</v>
          </cell>
          <cell r="K985">
            <v>0</v>
          </cell>
          <cell r="L985">
            <v>0</v>
          </cell>
          <cell r="M985">
            <v>0</v>
          </cell>
          <cell r="N985">
            <v>0</v>
          </cell>
          <cell r="O985">
            <v>0</v>
          </cell>
        </row>
        <row r="986">
          <cell r="D986">
            <v>0</v>
          </cell>
          <cell r="E986">
            <v>0</v>
          </cell>
          <cell r="F986">
            <v>0</v>
          </cell>
          <cell r="G986">
            <v>0</v>
          </cell>
          <cell r="H986">
            <v>0</v>
          </cell>
          <cell r="I986">
            <v>0</v>
          </cell>
          <cell r="J986">
            <v>0</v>
          </cell>
          <cell r="K986">
            <v>0</v>
          </cell>
          <cell r="L986">
            <v>0</v>
          </cell>
          <cell r="M986">
            <v>0</v>
          </cell>
          <cell r="N986">
            <v>0</v>
          </cell>
          <cell r="O986">
            <v>0</v>
          </cell>
        </row>
        <row r="987">
          <cell r="D987">
            <v>0</v>
          </cell>
          <cell r="E987">
            <v>0</v>
          </cell>
          <cell r="F987">
            <v>0</v>
          </cell>
          <cell r="G987">
            <v>0</v>
          </cell>
          <cell r="H987">
            <v>0</v>
          </cell>
          <cell r="I987">
            <v>0</v>
          </cell>
          <cell r="J987">
            <v>0</v>
          </cell>
          <cell r="K987">
            <v>0</v>
          </cell>
          <cell r="L987">
            <v>0</v>
          </cell>
          <cell r="M987">
            <v>0</v>
          </cell>
          <cell r="N987">
            <v>0</v>
          </cell>
          <cell r="O987">
            <v>0</v>
          </cell>
        </row>
        <row r="988">
          <cell r="D988">
            <v>0</v>
          </cell>
          <cell r="E988">
            <v>0</v>
          </cell>
          <cell r="F988">
            <v>0</v>
          </cell>
          <cell r="G988">
            <v>0</v>
          </cell>
          <cell r="H988">
            <v>0</v>
          </cell>
          <cell r="I988">
            <v>0</v>
          </cell>
          <cell r="J988">
            <v>0</v>
          </cell>
          <cell r="K988">
            <v>0</v>
          </cell>
          <cell r="L988">
            <v>0</v>
          </cell>
          <cell r="M988">
            <v>0</v>
          </cell>
          <cell r="N988">
            <v>0</v>
          </cell>
          <cell r="O988">
            <v>0</v>
          </cell>
        </row>
        <row r="989">
          <cell r="D989">
            <v>0</v>
          </cell>
          <cell r="E989">
            <v>0</v>
          </cell>
          <cell r="F989">
            <v>0</v>
          </cell>
          <cell r="G989">
            <v>0</v>
          </cell>
          <cell r="H989">
            <v>0</v>
          </cell>
          <cell r="I989">
            <v>0</v>
          </cell>
          <cell r="J989">
            <v>0</v>
          </cell>
          <cell r="K989">
            <v>0</v>
          </cell>
          <cell r="L989">
            <v>0</v>
          </cell>
          <cell r="M989">
            <v>0</v>
          </cell>
          <cell r="N989">
            <v>0</v>
          </cell>
          <cell r="O989">
            <v>0</v>
          </cell>
        </row>
        <row r="990">
          <cell r="D990">
            <v>0</v>
          </cell>
          <cell r="E990">
            <v>0</v>
          </cell>
          <cell r="F990">
            <v>0</v>
          </cell>
          <cell r="G990">
            <v>0</v>
          </cell>
          <cell r="H990">
            <v>0</v>
          </cell>
          <cell r="I990">
            <v>0</v>
          </cell>
          <cell r="J990">
            <v>0</v>
          </cell>
          <cell r="K990">
            <v>0</v>
          </cell>
          <cell r="L990">
            <v>0</v>
          </cell>
          <cell r="M990">
            <v>0</v>
          </cell>
          <cell r="N990">
            <v>0</v>
          </cell>
          <cell r="O990">
            <v>0</v>
          </cell>
        </row>
        <row r="991">
          <cell r="D991">
            <v>0</v>
          </cell>
          <cell r="E991">
            <v>0</v>
          </cell>
          <cell r="F991">
            <v>0</v>
          </cell>
          <cell r="G991">
            <v>0</v>
          </cell>
          <cell r="H991">
            <v>0</v>
          </cell>
          <cell r="I991">
            <v>0</v>
          </cell>
          <cell r="J991">
            <v>0</v>
          </cell>
          <cell r="K991">
            <v>0</v>
          </cell>
          <cell r="L991">
            <v>0</v>
          </cell>
          <cell r="M991">
            <v>0</v>
          </cell>
          <cell r="N991">
            <v>0</v>
          </cell>
          <cell r="O991">
            <v>0</v>
          </cell>
        </row>
        <row r="992">
          <cell r="D992">
            <v>0</v>
          </cell>
          <cell r="E992">
            <v>0</v>
          </cell>
          <cell r="F992">
            <v>0</v>
          </cell>
          <cell r="G992">
            <v>0</v>
          </cell>
          <cell r="H992">
            <v>0</v>
          </cell>
          <cell r="I992">
            <v>0</v>
          </cell>
          <cell r="J992">
            <v>0</v>
          </cell>
          <cell r="K992">
            <v>0</v>
          </cell>
          <cell r="L992">
            <v>0</v>
          </cell>
          <cell r="M992">
            <v>0</v>
          </cell>
          <cell r="N992">
            <v>0</v>
          </cell>
          <cell r="O992">
            <v>0</v>
          </cell>
        </row>
        <row r="993">
          <cell r="D993">
            <v>0</v>
          </cell>
          <cell r="E993">
            <v>0</v>
          </cell>
          <cell r="F993">
            <v>0</v>
          </cell>
          <cell r="G993">
            <v>0</v>
          </cell>
          <cell r="H993">
            <v>0</v>
          </cell>
          <cell r="I993">
            <v>0</v>
          </cell>
          <cell r="J993">
            <v>0</v>
          </cell>
          <cell r="K993">
            <v>0</v>
          </cell>
          <cell r="L993">
            <v>0</v>
          </cell>
          <cell r="M993">
            <v>0</v>
          </cell>
          <cell r="N993">
            <v>0</v>
          </cell>
          <cell r="O993">
            <v>0</v>
          </cell>
        </row>
        <row r="994">
          <cell r="D994">
            <v>0</v>
          </cell>
          <cell r="E994">
            <v>0</v>
          </cell>
          <cell r="F994">
            <v>0</v>
          </cell>
          <cell r="G994">
            <v>0</v>
          </cell>
          <cell r="H994">
            <v>0</v>
          </cell>
          <cell r="I994">
            <v>0</v>
          </cell>
          <cell r="J994">
            <v>0</v>
          </cell>
          <cell r="K994">
            <v>0</v>
          </cell>
          <cell r="L994">
            <v>0</v>
          </cell>
          <cell r="M994">
            <v>0</v>
          </cell>
          <cell r="N994">
            <v>0</v>
          </cell>
          <cell r="O994">
            <v>0</v>
          </cell>
        </row>
        <row r="995">
          <cell r="D995">
            <v>0</v>
          </cell>
          <cell r="E995">
            <v>0</v>
          </cell>
          <cell r="F995">
            <v>0</v>
          </cell>
          <cell r="G995">
            <v>0</v>
          </cell>
          <cell r="H995">
            <v>0</v>
          </cell>
          <cell r="I995">
            <v>0</v>
          </cell>
          <cell r="J995">
            <v>0</v>
          </cell>
          <cell r="K995">
            <v>0</v>
          </cell>
          <cell r="L995">
            <v>0</v>
          </cell>
          <cell r="M995">
            <v>0</v>
          </cell>
          <cell r="N995">
            <v>0</v>
          </cell>
          <cell r="O995">
            <v>0</v>
          </cell>
        </row>
        <row r="996">
          <cell r="D996">
            <v>0</v>
          </cell>
          <cell r="E996">
            <v>0</v>
          </cell>
          <cell r="F996">
            <v>0</v>
          </cell>
          <cell r="G996">
            <v>0</v>
          </cell>
          <cell r="H996">
            <v>0</v>
          </cell>
          <cell r="I996">
            <v>0</v>
          </cell>
          <cell r="J996">
            <v>0</v>
          </cell>
          <cell r="K996">
            <v>0</v>
          </cell>
          <cell r="L996">
            <v>0</v>
          </cell>
          <cell r="M996">
            <v>0</v>
          </cell>
          <cell r="N996">
            <v>0</v>
          </cell>
          <cell r="O996">
            <v>0</v>
          </cell>
        </row>
        <row r="997">
          <cell r="D997">
            <v>0</v>
          </cell>
          <cell r="E997">
            <v>0</v>
          </cell>
          <cell r="F997">
            <v>0</v>
          </cell>
          <cell r="G997">
            <v>0</v>
          </cell>
          <cell r="H997">
            <v>0</v>
          </cell>
          <cell r="I997">
            <v>0</v>
          </cell>
          <cell r="J997">
            <v>0</v>
          </cell>
          <cell r="K997">
            <v>0</v>
          </cell>
          <cell r="L997">
            <v>0</v>
          </cell>
          <cell r="M997">
            <v>0</v>
          </cell>
          <cell r="N997">
            <v>0</v>
          </cell>
          <cell r="O997">
            <v>0</v>
          </cell>
        </row>
        <row r="998">
          <cell r="D998">
            <v>0</v>
          </cell>
          <cell r="E998">
            <v>0</v>
          </cell>
          <cell r="F998">
            <v>0</v>
          </cell>
          <cell r="G998">
            <v>0</v>
          </cell>
          <cell r="H998">
            <v>0</v>
          </cell>
          <cell r="I998">
            <v>0</v>
          </cell>
          <cell r="J998">
            <v>0</v>
          </cell>
          <cell r="K998">
            <v>0</v>
          </cell>
          <cell r="L998">
            <v>0</v>
          </cell>
          <cell r="M998">
            <v>0</v>
          </cell>
          <cell r="N998">
            <v>0</v>
          </cell>
          <cell r="O998">
            <v>0</v>
          </cell>
        </row>
        <row r="999">
          <cell r="D999">
            <v>0</v>
          </cell>
          <cell r="E999">
            <v>0</v>
          </cell>
          <cell r="F999">
            <v>0</v>
          </cell>
          <cell r="G999">
            <v>0</v>
          </cell>
          <cell r="H999">
            <v>0</v>
          </cell>
          <cell r="I999">
            <v>0</v>
          </cell>
          <cell r="J999">
            <v>0</v>
          </cell>
          <cell r="K999">
            <v>0</v>
          </cell>
          <cell r="L999">
            <v>0</v>
          </cell>
          <cell r="M999">
            <v>0</v>
          </cell>
          <cell r="N999">
            <v>0</v>
          </cell>
          <cell r="O999">
            <v>0</v>
          </cell>
        </row>
        <row r="1000">
          <cell r="D1000">
            <v>0</v>
          </cell>
          <cell r="E1000">
            <v>0</v>
          </cell>
          <cell r="F1000">
            <v>0</v>
          </cell>
          <cell r="G1000">
            <v>0</v>
          </cell>
          <cell r="H1000">
            <v>0</v>
          </cell>
          <cell r="I1000">
            <v>0</v>
          </cell>
          <cell r="J1000">
            <v>0</v>
          </cell>
          <cell r="K1000">
            <v>0</v>
          </cell>
          <cell r="L1000">
            <v>0</v>
          </cell>
          <cell r="M1000">
            <v>0</v>
          </cell>
          <cell r="N1000">
            <v>0</v>
          </cell>
          <cell r="O1000">
            <v>0</v>
          </cell>
        </row>
        <row r="1001">
          <cell r="D1001">
            <v>0</v>
          </cell>
          <cell r="E1001">
            <v>0</v>
          </cell>
          <cell r="F1001">
            <v>0</v>
          </cell>
          <cell r="G1001">
            <v>0</v>
          </cell>
          <cell r="H1001">
            <v>0</v>
          </cell>
          <cell r="I1001">
            <v>0</v>
          </cell>
          <cell r="J1001">
            <v>0</v>
          </cell>
          <cell r="K1001">
            <v>0</v>
          </cell>
          <cell r="L1001">
            <v>0</v>
          </cell>
          <cell r="M1001">
            <v>0</v>
          </cell>
          <cell r="N1001">
            <v>0</v>
          </cell>
          <cell r="O1001">
            <v>0</v>
          </cell>
        </row>
        <row r="1002">
          <cell r="D1002">
            <v>0</v>
          </cell>
          <cell r="E1002">
            <v>0</v>
          </cell>
          <cell r="F1002">
            <v>0</v>
          </cell>
          <cell r="G1002">
            <v>0</v>
          </cell>
          <cell r="H1002">
            <v>0</v>
          </cell>
          <cell r="I1002">
            <v>0</v>
          </cell>
          <cell r="J1002">
            <v>0</v>
          </cell>
          <cell r="K1002">
            <v>0</v>
          </cell>
          <cell r="L1002">
            <v>0</v>
          </cell>
          <cell r="M1002">
            <v>0</v>
          </cell>
          <cell r="N1002">
            <v>0</v>
          </cell>
          <cell r="O1002">
            <v>0</v>
          </cell>
        </row>
        <row r="1003">
          <cell r="D1003">
            <v>0</v>
          </cell>
          <cell r="E1003">
            <v>0</v>
          </cell>
          <cell r="F1003">
            <v>0</v>
          </cell>
          <cell r="G1003">
            <v>0</v>
          </cell>
          <cell r="H1003">
            <v>0</v>
          </cell>
          <cell r="I1003">
            <v>0</v>
          </cell>
          <cell r="J1003">
            <v>0</v>
          </cell>
          <cell r="K1003">
            <v>0</v>
          </cell>
          <cell r="L1003">
            <v>0</v>
          </cell>
          <cell r="M1003">
            <v>0</v>
          </cell>
          <cell r="N1003">
            <v>0</v>
          </cell>
          <cell r="O1003">
            <v>0</v>
          </cell>
        </row>
        <row r="1004">
          <cell r="D1004">
            <v>0</v>
          </cell>
          <cell r="E1004">
            <v>0</v>
          </cell>
          <cell r="F1004">
            <v>0</v>
          </cell>
          <cell r="G1004">
            <v>0</v>
          </cell>
          <cell r="H1004">
            <v>0</v>
          </cell>
          <cell r="I1004">
            <v>0</v>
          </cell>
          <cell r="J1004">
            <v>0</v>
          </cell>
          <cell r="K1004">
            <v>0</v>
          </cell>
          <cell r="L1004">
            <v>0</v>
          </cell>
          <cell r="M1004">
            <v>0</v>
          </cell>
          <cell r="N1004">
            <v>0</v>
          </cell>
          <cell r="O1004">
            <v>0</v>
          </cell>
        </row>
        <row r="1005">
          <cell r="D1005">
            <v>0</v>
          </cell>
          <cell r="E1005">
            <v>0</v>
          </cell>
          <cell r="F1005">
            <v>0</v>
          </cell>
          <cell r="G1005">
            <v>0</v>
          </cell>
          <cell r="H1005">
            <v>0</v>
          </cell>
          <cell r="I1005">
            <v>0</v>
          </cell>
          <cell r="J1005">
            <v>0</v>
          </cell>
          <cell r="K1005">
            <v>0</v>
          </cell>
          <cell r="L1005">
            <v>0</v>
          </cell>
          <cell r="M1005">
            <v>0</v>
          </cell>
          <cell r="N1005">
            <v>0</v>
          </cell>
          <cell r="O1005">
            <v>0</v>
          </cell>
        </row>
        <row r="1006">
          <cell r="D1006">
            <v>0</v>
          </cell>
          <cell r="E1006">
            <v>0</v>
          </cell>
          <cell r="F1006">
            <v>0</v>
          </cell>
          <cell r="G1006">
            <v>0</v>
          </cell>
          <cell r="H1006">
            <v>0</v>
          </cell>
          <cell r="I1006">
            <v>0</v>
          </cell>
          <cell r="J1006">
            <v>0</v>
          </cell>
          <cell r="K1006">
            <v>0</v>
          </cell>
          <cell r="L1006">
            <v>0</v>
          </cell>
          <cell r="M1006">
            <v>0</v>
          </cell>
          <cell r="N1006">
            <v>0</v>
          </cell>
          <cell r="O1006">
            <v>0</v>
          </cell>
        </row>
        <row r="1007">
          <cell r="D1007">
            <v>0</v>
          </cell>
          <cell r="E1007">
            <v>0</v>
          </cell>
          <cell r="F1007">
            <v>0</v>
          </cell>
          <cell r="G1007">
            <v>0</v>
          </cell>
          <cell r="H1007">
            <v>0</v>
          </cell>
          <cell r="I1007">
            <v>0</v>
          </cell>
          <cell r="J1007">
            <v>0</v>
          </cell>
          <cell r="K1007">
            <v>0</v>
          </cell>
          <cell r="L1007">
            <v>0</v>
          </cell>
          <cell r="M1007">
            <v>0</v>
          </cell>
          <cell r="N1007">
            <v>0</v>
          </cell>
          <cell r="O1007">
            <v>0</v>
          </cell>
        </row>
        <row r="1008">
          <cell r="D1008">
            <v>0</v>
          </cell>
          <cell r="E1008">
            <v>0</v>
          </cell>
          <cell r="F1008">
            <v>0</v>
          </cell>
          <cell r="G1008">
            <v>0</v>
          </cell>
          <cell r="H1008">
            <v>0</v>
          </cell>
          <cell r="I1008">
            <v>0</v>
          </cell>
          <cell r="J1008">
            <v>0</v>
          </cell>
          <cell r="K1008">
            <v>0</v>
          </cell>
          <cell r="L1008">
            <v>0</v>
          </cell>
          <cell r="M1008">
            <v>0</v>
          </cell>
          <cell r="N1008">
            <v>0</v>
          </cell>
          <cell r="O1008">
            <v>0</v>
          </cell>
        </row>
        <row r="1009">
          <cell r="D1009">
            <v>0</v>
          </cell>
          <cell r="E1009">
            <v>0</v>
          </cell>
          <cell r="F1009">
            <v>0</v>
          </cell>
          <cell r="G1009">
            <v>0</v>
          </cell>
          <cell r="H1009">
            <v>0</v>
          </cell>
          <cell r="I1009">
            <v>0</v>
          </cell>
          <cell r="J1009">
            <v>0</v>
          </cell>
          <cell r="K1009">
            <v>0</v>
          </cell>
          <cell r="L1009">
            <v>0</v>
          </cell>
          <cell r="M1009">
            <v>0</v>
          </cell>
          <cell r="N1009">
            <v>0</v>
          </cell>
          <cell r="O1009">
            <v>0</v>
          </cell>
        </row>
        <row r="1010">
          <cell r="D1010">
            <v>0</v>
          </cell>
          <cell r="E1010">
            <v>0</v>
          </cell>
          <cell r="F1010">
            <v>0</v>
          </cell>
          <cell r="G1010">
            <v>0</v>
          </cell>
          <cell r="H1010">
            <v>0</v>
          </cell>
          <cell r="I1010">
            <v>0</v>
          </cell>
          <cell r="J1010">
            <v>0</v>
          </cell>
          <cell r="K1010">
            <v>0</v>
          </cell>
          <cell r="L1010">
            <v>0</v>
          </cell>
          <cell r="M1010">
            <v>0</v>
          </cell>
          <cell r="N1010">
            <v>0</v>
          </cell>
          <cell r="O1010">
            <v>0</v>
          </cell>
        </row>
        <row r="1011">
          <cell r="D1011">
            <v>0</v>
          </cell>
          <cell r="E1011">
            <v>0</v>
          </cell>
          <cell r="F1011">
            <v>0</v>
          </cell>
          <cell r="G1011">
            <v>0</v>
          </cell>
          <cell r="H1011">
            <v>0</v>
          </cell>
          <cell r="I1011">
            <v>0</v>
          </cell>
          <cell r="J1011">
            <v>0</v>
          </cell>
          <cell r="K1011">
            <v>0</v>
          </cell>
          <cell r="L1011">
            <v>0</v>
          </cell>
          <cell r="M1011">
            <v>0</v>
          </cell>
          <cell r="N1011">
            <v>0</v>
          </cell>
          <cell r="O1011">
            <v>0</v>
          </cell>
        </row>
        <row r="1012">
          <cell r="D1012">
            <v>0</v>
          </cell>
          <cell r="E1012">
            <v>0</v>
          </cell>
          <cell r="F1012">
            <v>0</v>
          </cell>
          <cell r="G1012">
            <v>0</v>
          </cell>
          <cell r="H1012">
            <v>0</v>
          </cell>
          <cell r="I1012">
            <v>0</v>
          </cell>
          <cell r="J1012">
            <v>0</v>
          </cell>
          <cell r="K1012">
            <v>0</v>
          </cell>
          <cell r="L1012">
            <v>0</v>
          </cell>
          <cell r="M1012">
            <v>0</v>
          </cell>
          <cell r="N1012">
            <v>0</v>
          </cell>
          <cell r="O1012">
            <v>0</v>
          </cell>
        </row>
        <row r="1013">
          <cell r="D1013">
            <v>0</v>
          </cell>
          <cell r="E1013">
            <v>0</v>
          </cell>
          <cell r="F1013">
            <v>0</v>
          </cell>
          <cell r="G1013">
            <v>0</v>
          </cell>
          <cell r="H1013">
            <v>0</v>
          </cell>
          <cell r="I1013">
            <v>0</v>
          </cell>
          <cell r="J1013">
            <v>0</v>
          </cell>
          <cell r="K1013">
            <v>0</v>
          </cell>
          <cell r="L1013">
            <v>0</v>
          </cell>
          <cell r="M1013">
            <v>0</v>
          </cell>
          <cell r="N1013">
            <v>0</v>
          </cell>
          <cell r="O1013">
            <v>0</v>
          </cell>
        </row>
        <row r="1014">
          <cell r="D1014">
            <v>0</v>
          </cell>
          <cell r="E1014">
            <v>0</v>
          </cell>
          <cell r="F1014">
            <v>0</v>
          </cell>
          <cell r="G1014">
            <v>0</v>
          </cell>
          <cell r="H1014">
            <v>0</v>
          </cell>
          <cell r="I1014">
            <v>0</v>
          </cell>
          <cell r="J1014">
            <v>0</v>
          </cell>
          <cell r="K1014">
            <v>0</v>
          </cell>
          <cell r="L1014">
            <v>0</v>
          </cell>
          <cell r="M1014">
            <v>0</v>
          </cell>
          <cell r="N1014">
            <v>0</v>
          </cell>
          <cell r="O1014">
            <v>0</v>
          </cell>
        </row>
        <row r="1015">
          <cell r="D1015">
            <v>0</v>
          </cell>
          <cell r="E1015">
            <v>0</v>
          </cell>
          <cell r="F1015">
            <v>0</v>
          </cell>
          <cell r="G1015">
            <v>0</v>
          </cell>
          <cell r="H1015">
            <v>0</v>
          </cell>
          <cell r="I1015">
            <v>0</v>
          </cell>
          <cell r="J1015">
            <v>0</v>
          </cell>
          <cell r="K1015">
            <v>0</v>
          </cell>
          <cell r="L1015">
            <v>0</v>
          </cell>
          <cell r="M1015">
            <v>0</v>
          </cell>
          <cell r="N1015">
            <v>0</v>
          </cell>
          <cell r="O1015">
            <v>0</v>
          </cell>
        </row>
        <row r="1016">
          <cell r="D1016">
            <v>0</v>
          </cell>
          <cell r="E1016">
            <v>0</v>
          </cell>
          <cell r="F1016">
            <v>0</v>
          </cell>
          <cell r="G1016">
            <v>0</v>
          </cell>
          <cell r="H1016">
            <v>0</v>
          </cell>
          <cell r="I1016">
            <v>0</v>
          </cell>
          <cell r="J1016">
            <v>0</v>
          </cell>
          <cell r="K1016">
            <v>0</v>
          </cell>
          <cell r="L1016">
            <v>0</v>
          </cell>
          <cell r="M1016">
            <v>0</v>
          </cell>
          <cell r="N1016">
            <v>0</v>
          </cell>
          <cell r="O1016">
            <v>0</v>
          </cell>
        </row>
        <row r="1017">
          <cell r="D1017">
            <v>0</v>
          </cell>
          <cell r="E1017">
            <v>0</v>
          </cell>
          <cell r="F1017">
            <v>0</v>
          </cell>
          <cell r="G1017">
            <v>0</v>
          </cell>
          <cell r="H1017">
            <v>0</v>
          </cell>
          <cell r="I1017">
            <v>0</v>
          </cell>
          <cell r="J1017">
            <v>0</v>
          </cell>
          <cell r="K1017">
            <v>0</v>
          </cell>
          <cell r="L1017">
            <v>0</v>
          </cell>
          <cell r="M1017">
            <v>0</v>
          </cell>
          <cell r="N1017">
            <v>0</v>
          </cell>
          <cell r="O1017">
            <v>0</v>
          </cell>
        </row>
        <row r="1018">
          <cell r="D1018">
            <v>0</v>
          </cell>
          <cell r="E1018">
            <v>0</v>
          </cell>
          <cell r="F1018">
            <v>0</v>
          </cell>
          <cell r="G1018">
            <v>0</v>
          </cell>
          <cell r="H1018">
            <v>0</v>
          </cell>
          <cell r="I1018">
            <v>0</v>
          </cell>
          <cell r="J1018">
            <v>0</v>
          </cell>
          <cell r="K1018">
            <v>0</v>
          </cell>
          <cell r="L1018">
            <v>0</v>
          </cell>
          <cell r="M1018">
            <v>0</v>
          </cell>
          <cell r="N1018">
            <v>0</v>
          </cell>
          <cell r="O1018">
            <v>0</v>
          </cell>
        </row>
        <row r="1019">
          <cell r="D1019">
            <v>0</v>
          </cell>
          <cell r="E1019">
            <v>0</v>
          </cell>
          <cell r="F1019">
            <v>0</v>
          </cell>
          <cell r="G1019">
            <v>0</v>
          </cell>
          <cell r="H1019">
            <v>0</v>
          </cell>
          <cell r="I1019">
            <v>0</v>
          </cell>
          <cell r="J1019">
            <v>0</v>
          </cell>
          <cell r="K1019">
            <v>0</v>
          </cell>
          <cell r="L1019">
            <v>0</v>
          </cell>
          <cell r="M1019">
            <v>0</v>
          </cell>
          <cell r="N1019">
            <v>0</v>
          </cell>
          <cell r="O1019">
            <v>0</v>
          </cell>
        </row>
        <row r="1020">
          <cell r="D1020">
            <v>0</v>
          </cell>
          <cell r="E1020">
            <v>0</v>
          </cell>
          <cell r="F1020">
            <v>0</v>
          </cell>
          <cell r="G1020">
            <v>0</v>
          </cell>
          <cell r="H1020">
            <v>0</v>
          </cell>
          <cell r="I1020">
            <v>0</v>
          </cell>
          <cell r="J1020">
            <v>0</v>
          </cell>
          <cell r="K1020">
            <v>0</v>
          </cell>
          <cell r="L1020">
            <v>0</v>
          </cell>
          <cell r="M1020">
            <v>0</v>
          </cell>
          <cell r="N1020">
            <v>0</v>
          </cell>
          <cell r="O1020">
            <v>0</v>
          </cell>
        </row>
        <row r="1021">
          <cell r="D1021">
            <v>0</v>
          </cell>
          <cell r="E1021">
            <v>0</v>
          </cell>
          <cell r="F1021">
            <v>0</v>
          </cell>
          <cell r="G1021">
            <v>0</v>
          </cell>
          <cell r="H1021">
            <v>0</v>
          </cell>
          <cell r="I1021">
            <v>0</v>
          </cell>
          <cell r="J1021">
            <v>0</v>
          </cell>
          <cell r="K1021">
            <v>0</v>
          </cell>
          <cell r="L1021">
            <v>0</v>
          </cell>
          <cell r="M1021">
            <v>0</v>
          </cell>
          <cell r="N1021">
            <v>0</v>
          </cell>
          <cell r="O1021">
            <v>0</v>
          </cell>
        </row>
        <row r="1022">
          <cell r="D1022">
            <v>0</v>
          </cell>
          <cell r="E1022">
            <v>0</v>
          </cell>
          <cell r="F1022">
            <v>0</v>
          </cell>
          <cell r="G1022">
            <v>0</v>
          </cell>
          <cell r="H1022">
            <v>0</v>
          </cell>
          <cell r="I1022">
            <v>0</v>
          </cell>
          <cell r="J1022">
            <v>0</v>
          </cell>
          <cell r="K1022">
            <v>0</v>
          </cell>
          <cell r="L1022">
            <v>0</v>
          </cell>
          <cell r="M1022">
            <v>0</v>
          </cell>
          <cell r="N1022">
            <v>0</v>
          </cell>
          <cell r="O1022">
            <v>0</v>
          </cell>
        </row>
        <row r="1023">
          <cell r="D1023">
            <v>0</v>
          </cell>
          <cell r="E1023">
            <v>0</v>
          </cell>
          <cell r="F1023">
            <v>0</v>
          </cell>
          <cell r="G1023">
            <v>0</v>
          </cell>
          <cell r="H1023">
            <v>0</v>
          </cell>
          <cell r="I1023">
            <v>0</v>
          </cell>
          <cell r="J1023">
            <v>0</v>
          </cell>
          <cell r="K1023">
            <v>0</v>
          </cell>
          <cell r="L1023">
            <v>0</v>
          </cell>
          <cell r="M1023">
            <v>0</v>
          </cell>
          <cell r="N1023">
            <v>0</v>
          </cell>
          <cell r="O1023">
            <v>0</v>
          </cell>
        </row>
        <row r="1024">
          <cell r="D1024">
            <v>0</v>
          </cell>
          <cell r="E1024">
            <v>0</v>
          </cell>
          <cell r="F1024">
            <v>0</v>
          </cell>
          <cell r="G1024">
            <v>0</v>
          </cell>
          <cell r="H1024">
            <v>0</v>
          </cell>
          <cell r="I1024">
            <v>0</v>
          </cell>
          <cell r="J1024">
            <v>0</v>
          </cell>
          <cell r="K1024">
            <v>0</v>
          </cell>
          <cell r="L1024">
            <v>0</v>
          </cell>
          <cell r="M1024">
            <v>0</v>
          </cell>
          <cell r="N1024">
            <v>0</v>
          </cell>
          <cell r="O1024">
            <v>0</v>
          </cell>
        </row>
        <row r="1025">
          <cell r="D1025">
            <v>0</v>
          </cell>
          <cell r="E1025">
            <v>0</v>
          </cell>
          <cell r="F1025">
            <v>0</v>
          </cell>
          <cell r="G1025">
            <v>0</v>
          </cell>
          <cell r="H1025">
            <v>0</v>
          </cell>
          <cell r="I1025">
            <v>0</v>
          </cell>
          <cell r="J1025">
            <v>0</v>
          </cell>
          <cell r="K1025">
            <v>0</v>
          </cell>
          <cell r="L1025">
            <v>0</v>
          </cell>
          <cell r="M1025">
            <v>0</v>
          </cell>
          <cell r="N1025">
            <v>0</v>
          </cell>
          <cell r="O1025">
            <v>0</v>
          </cell>
        </row>
        <row r="1026">
          <cell r="D1026">
            <v>0</v>
          </cell>
          <cell r="E1026">
            <v>0</v>
          </cell>
          <cell r="F1026">
            <v>0</v>
          </cell>
          <cell r="G1026">
            <v>0</v>
          </cell>
          <cell r="H1026">
            <v>0</v>
          </cell>
          <cell r="I1026">
            <v>0</v>
          </cell>
          <cell r="J1026">
            <v>0</v>
          </cell>
          <cell r="K1026">
            <v>0</v>
          </cell>
          <cell r="L1026">
            <v>0</v>
          </cell>
          <cell r="M1026">
            <v>0</v>
          </cell>
          <cell r="N1026">
            <v>0</v>
          </cell>
          <cell r="O1026">
            <v>0</v>
          </cell>
        </row>
        <row r="1027">
          <cell r="D1027">
            <v>0</v>
          </cell>
          <cell r="E1027">
            <v>0</v>
          </cell>
          <cell r="F1027">
            <v>0</v>
          </cell>
          <cell r="G1027">
            <v>0</v>
          </cell>
          <cell r="H1027">
            <v>0</v>
          </cell>
          <cell r="I1027">
            <v>0</v>
          </cell>
          <cell r="J1027">
            <v>0</v>
          </cell>
          <cell r="K1027">
            <v>0</v>
          </cell>
          <cell r="L1027">
            <v>0</v>
          </cell>
          <cell r="M1027">
            <v>0</v>
          </cell>
          <cell r="N1027">
            <v>0</v>
          </cell>
          <cell r="O1027">
            <v>0</v>
          </cell>
        </row>
        <row r="1028">
          <cell r="D1028">
            <v>0</v>
          </cell>
          <cell r="E1028">
            <v>0</v>
          </cell>
          <cell r="F1028">
            <v>0</v>
          </cell>
          <cell r="G1028">
            <v>0</v>
          </cell>
          <cell r="H1028">
            <v>0</v>
          </cell>
          <cell r="I1028">
            <v>0</v>
          </cell>
          <cell r="J1028">
            <v>0</v>
          </cell>
          <cell r="K1028">
            <v>0</v>
          </cell>
          <cell r="L1028">
            <v>0</v>
          </cell>
          <cell r="M1028">
            <v>0</v>
          </cell>
          <cell r="N1028">
            <v>0</v>
          </cell>
          <cell r="O1028">
            <v>0</v>
          </cell>
        </row>
        <row r="1029">
          <cell r="D1029">
            <v>0</v>
          </cell>
          <cell r="E1029">
            <v>0</v>
          </cell>
          <cell r="F1029">
            <v>0</v>
          </cell>
          <cell r="G1029">
            <v>0</v>
          </cell>
          <cell r="H1029">
            <v>0</v>
          </cell>
          <cell r="I1029">
            <v>0</v>
          </cell>
          <cell r="J1029">
            <v>0</v>
          </cell>
          <cell r="K1029">
            <v>0</v>
          </cell>
          <cell r="L1029">
            <v>0</v>
          </cell>
          <cell r="M1029">
            <v>0</v>
          </cell>
          <cell r="N1029">
            <v>0</v>
          </cell>
          <cell r="O1029">
            <v>0</v>
          </cell>
        </row>
        <row r="1030">
          <cell r="D1030">
            <v>0</v>
          </cell>
          <cell r="E1030">
            <v>0</v>
          </cell>
          <cell r="F1030">
            <v>0</v>
          </cell>
          <cell r="G1030">
            <v>0</v>
          </cell>
          <cell r="H1030">
            <v>0</v>
          </cell>
          <cell r="I1030">
            <v>0</v>
          </cell>
          <cell r="J1030">
            <v>0</v>
          </cell>
          <cell r="K1030">
            <v>0</v>
          </cell>
          <cell r="L1030">
            <v>0</v>
          </cell>
          <cell r="M1030">
            <v>0</v>
          </cell>
          <cell r="N1030">
            <v>0</v>
          </cell>
          <cell r="O1030">
            <v>0</v>
          </cell>
        </row>
        <row r="1031">
          <cell r="D1031">
            <v>0</v>
          </cell>
          <cell r="E1031">
            <v>0</v>
          </cell>
          <cell r="F1031">
            <v>0</v>
          </cell>
          <cell r="G1031">
            <v>0</v>
          </cell>
          <cell r="H1031">
            <v>0</v>
          </cell>
          <cell r="I1031">
            <v>0</v>
          </cell>
          <cell r="J1031">
            <v>0</v>
          </cell>
          <cell r="K1031">
            <v>0</v>
          </cell>
          <cell r="L1031">
            <v>0</v>
          </cell>
          <cell r="M1031">
            <v>0</v>
          </cell>
          <cell r="N1031">
            <v>0</v>
          </cell>
          <cell r="O1031">
            <v>0</v>
          </cell>
        </row>
        <row r="1032">
          <cell r="D1032">
            <v>0</v>
          </cell>
          <cell r="E1032">
            <v>0</v>
          </cell>
          <cell r="F1032">
            <v>0</v>
          </cell>
          <cell r="G1032">
            <v>0</v>
          </cell>
          <cell r="H1032">
            <v>0</v>
          </cell>
          <cell r="I1032">
            <v>0</v>
          </cell>
          <cell r="J1032">
            <v>0</v>
          </cell>
          <cell r="K1032">
            <v>0</v>
          </cell>
          <cell r="L1032">
            <v>0</v>
          </cell>
          <cell r="M1032">
            <v>0</v>
          </cell>
          <cell r="N1032">
            <v>0</v>
          </cell>
          <cell r="O1032">
            <v>0</v>
          </cell>
        </row>
        <row r="1033">
          <cell r="D1033">
            <v>0</v>
          </cell>
          <cell r="E1033">
            <v>0</v>
          </cell>
          <cell r="F1033">
            <v>0</v>
          </cell>
          <cell r="G1033">
            <v>0</v>
          </cell>
          <cell r="H1033">
            <v>0</v>
          </cell>
          <cell r="I1033">
            <v>0</v>
          </cell>
          <cell r="J1033">
            <v>0</v>
          </cell>
          <cell r="K1033">
            <v>0</v>
          </cell>
          <cell r="L1033">
            <v>0</v>
          </cell>
          <cell r="M1033">
            <v>0</v>
          </cell>
          <cell r="N1033">
            <v>0</v>
          </cell>
          <cell r="O1033">
            <v>0</v>
          </cell>
        </row>
        <row r="1034">
          <cell r="D1034">
            <v>0</v>
          </cell>
          <cell r="E1034">
            <v>0</v>
          </cell>
          <cell r="F1034">
            <v>0</v>
          </cell>
          <cell r="G1034">
            <v>0</v>
          </cell>
          <cell r="H1034">
            <v>0</v>
          </cell>
          <cell r="I1034">
            <v>0</v>
          </cell>
          <cell r="J1034">
            <v>0</v>
          </cell>
          <cell r="K1034">
            <v>0</v>
          </cell>
          <cell r="L1034">
            <v>0</v>
          </cell>
          <cell r="M1034">
            <v>0</v>
          </cell>
          <cell r="N1034">
            <v>0</v>
          </cell>
          <cell r="O1034">
            <v>0</v>
          </cell>
        </row>
        <row r="1035">
          <cell r="D1035">
            <v>0</v>
          </cell>
          <cell r="E1035">
            <v>0</v>
          </cell>
          <cell r="F1035">
            <v>0</v>
          </cell>
          <cell r="G1035">
            <v>0</v>
          </cell>
          <cell r="H1035">
            <v>0</v>
          </cell>
          <cell r="I1035">
            <v>0</v>
          </cell>
          <cell r="J1035">
            <v>0</v>
          </cell>
          <cell r="K1035">
            <v>0</v>
          </cell>
          <cell r="L1035">
            <v>0</v>
          </cell>
          <cell r="M1035">
            <v>0</v>
          </cell>
          <cell r="N1035">
            <v>0</v>
          </cell>
          <cell r="O1035">
            <v>0</v>
          </cell>
        </row>
        <row r="1036">
          <cell r="D1036">
            <v>0</v>
          </cell>
          <cell r="E1036">
            <v>0</v>
          </cell>
          <cell r="F1036">
            <v>0</v>
          </cell>
          <cell r="G1036">
            <v>0</v>
          </cell>
          <cell r="H1036">
            <v>0</v>
          </cell>
          <cell r="I1036">
            <v>0</v>
          </cell>
          <cell r="J1036">
            <v>0</v>
          </cell>
          <cell r="K1036">
            <v>0</v>
          </cell>
          <cell r="L1036">
            <v>0</v>
          </cell>
          <cell r="M1036">
            <v>0</v>
          </cell>
          <cell r="N1036">
            <v>0</v>
          </cell>
          <cell r="O1036">
            <v>0</v>
          </cell>
        </row>
        <row r="1037">
          <cell r="D1037">
            <v>0</v>
          </cell>
          <cell r="E1037">
            <v>0</v>
          </cell>
          <cell r="F1037">
            <v>0</v>
          </cell>
          <cell r="G1037">
            <v>0</v>
          </cell>
          <cell r="H1037">
            <v>0</v>
          </cell>
          <cell r="I1037">
            <v>0</v>
          </cell>
          <cell r="J1037">
            <v>0</v>
          </cell>
          <cell r="K1037">
            <v>0</v>
          </cell>
          <cell r="L1037">
            <v>0</v>
          </cell>
          <cell r="M1037">
            <v>0</v>
          </cell>
          <cell r="N1037">
            <v>0</v>
          </cell>
          <cell r="O1037">
            <v>0</v>
          </cell>
        </row>
        <row r="1038">
          <cell r="D1038">
            <v>0</v>
          </cell>
          <cell r="E1038">
            <v>0</v>
          </cell>
          <cell r="F1038">
            <v>0</v>
          </cell>
          <cell r="G1038">
            <v>0</v>
          </cell>
          <cell r="H1038">
            <v>0</v>
          </cell>
          <cell r="I1038">
            <v>0</v>
          </cell>
          <cell r="J1038">
            <v>0</v>
          </cell>
          <cell r="K1038">
            <v>0</v>
          </cell>
          <cell r="L1038">
            <v>0</v>
          </cell>
          <cell r="M1038">
            <v>0</v>
          </cell>
          <cell r="N1038">
            <v>0</v>
          </cell>
          <cell r="O1038">
            <v>0</v>
          </cell>
        </row>
        <row r="1039">
          <cell r="D1039">
            <v>0</v>
          </cell>
          <cell r="E1039">
            <v>0</v>
          </cell>
          <cell r="F1039">
            <v>0</v>
          </cell>
          <cell r="G1039">
            <v>0</v>
          </cell>
          <cell r="H1039">
            <v>0</v>
          </cell>
          <cell r="I1039">
            <v>0</v>
          </cell>
          <cell r="J1039">
            <v>0</v>
          </cell>
          <cell r="K1039">
            <v>0</v>
          </cell>
          <cell r="L1039">
            <v>0</v>
          </cell>
          <cell r="M1039">
            <v>0</v>
          </cell>
          <cell r="N1039">
            <v>0</v>
          </cell>
          <cell r="O1039">
            <v>0</v>
          </cell>
        </row>
        <row r="1040">
          <cell r="D1040">
            <v>0</v>
          </cell>
          <cell r="E1040">
            <v>0</v>
          </cell>
          <cell r="F1040">
            <v>0</v>
          </cell>
          <cell r="G1040">
            <v>0</v>
          </cell>
          <cell r="H1040">
            <v>0</v>
          </cell>
          <cell r="I1040">
            <v>0</v>
          </cell>
          <cell r="J1040">
            <v>0</v>
          </cell>
          <cell r="K1040">
            <v>0</v>
          </cell>
          <cell r="L1040">
            <v>0</v>
          </cell>
          <cell r="M1040">
            <v>0</v>
          </cell>
          <cell r="N1040">
            <v>0</v>
          </cell>
          <cell r="O1040">
            <v>0</v>
          </cell>
        </row>
        <row r="1041">
          <cell r="D1041">
            <v>0</v>
          </cell>
          <cell r="E1041">
            <v>0</v>
          </cell>
          <cell r="F1041">
            <v>0</v>
          </cell>
          <cell r="G1041">
            <v>0</v>
          </cell>
          <cell r="H1041">
            <v>0</v>
          </cell>
          <cell r="I1041">
            <v>0</v>
          </cell>
          <cell r="J1041">
            <v>0</v>
          </cell>
          <cell r="K1041">
            <v>0</v>
          </cell>
          <cell r="L1041">
            <v>0</v>
          </cell>
          <cell r="M1041">
            <v>0</v>
          </cell>
          <cell r="N1041">
            <v>0</v>
          </cell>
          <cell r="O1041">
            <v>0</v>
          </cell>
        </row>
        <row r="1042">
          <cell r="D1042">
            <v>0</v>
          </cell>
          <cell r="E1042">
            <v>0</v>
          </cell>
          <cell r="F1042">
            <v>0</v>
          </cell>
          <cell r="G1042">
            <v>0</v>
          </cell>
          <cell r="H1042">
            <v>0</v>
          </cell>
          <cell r="I1042">
            <v>0</v>
          </cell>
          <cell r="J1042">
            <v>0</v>
          </cell>
          <cell r="K1042">
            <v>0</v>
          </cell>
          <cell r="L1042">
            <v>0</v>
          </cell>
          <cell r="M1042">
            <v>0</v>
          </cell>
          <cell r="N1042">
            <v>0</v>
          </cell>
          <cell r="O1042">
            <v>0</v>
          </cell>
        </row>
        <row r="1043">
          <cell r="D1043">
            <v>0</v>
          </cell>
          <cell r="E1043">
            <v>0</v>
          </cell>
          <cell r="F1043">
            <v>0</v>
          </cell>
          <cell r="G1043">
            <v>0</v>
          </cell>
          <cell r="H1043">
            <v>0</v>
          </cell>
          <cell r="I1043">
            <v>0</v>
          </cell>
          <cell r="J1043">
            <v>0</v>
          </cell>
          <cell r="K1043">
            <v>0</v>
          </cell>
          <cell r="L1043">
            <v>0</v>
          </cell>
          <cell r="M1043">
            <v>0</v>
          </cell>
          <cell r="N1043">
            <v>0</v>
          </cell>
          <cell r="O1043">
            <v>0</v>
          </cell>
        </row>
        <row r="1044">
          <cell r="D1044">
            <v>0</v>
          </cell>
          <cell r="E1044">
            <v>0</v>
          </cell>
          <cell r="F1044">
            <v>0</v>
          </cell>
          <cell r="G1044">
            <v>0</v>
          </cell>
          <cell r="H1044">
            <v>0</v>
          </cell>
          <cell r="I1044">
            <v>0</v>
          </cell>
          <cell r="J1044">
            <v>0</v>
          </cell>
          <cell r="K1044">
            <v>0</v>
          </cell>
          <cell r="L1044">
            <v>0</v>
          </cell>
          <cell r="M1044">
            <v>0</v>
          </cell>
          <cell r="N1044">
            <v>0</v>
          </cell>
          <cell r="O1044">
            <v>0</v>
          </cell>
        </row>
        <row r="1045">
          <cell r="D1045">
            <v>0</v>
          </cell>
          <cell r="E1045">
            <v>0</v>
          </cell>
          <cell r="F1045">
            <v>0</v>
          </cell>
          <cell r="G1045">
            <v>0</v>
          </cell>
          <cell r="H1045">
            <v>0</v>
          </cell>
          <cell r="I1045">
            <v>0</v>
          </cell>
          <cell r="J1045">
            <v>0</v>
          </cell>
          <cell r="K1045">
            <v>0</v>
          </cell>
          <cell r="L1045">
            <v>0</v>
          </cell>
          <cell r="M1045">
            <v>0</v>
          </cell>
          <cell r="N1045">
            <v>0</v>
          </cell>
          <cell r="O1045">
            <v>0</v>
          </cell>
        </row>
        <row r="1050">
          <cell r="D1050">
            <v>0</v>
          </cell>
          <cell r="E1050">
            <v>0</v>
          </cell>
          <cell r="F1050">
            <v>0</v>
          </cell>
          <cell r="G1050">
            <v>0</v>
          </cell>
          <cell r="H1050">
            <v>0</v>
          </cell>
          <cell r="I1050">
            <v>0</v>
          </cell>
          <cell r="J1050">
            <v>0</v>
          </cell>
          <cell r="K1050">
            <v>0</v>
          </cell>
          <cell r="L1050">
            <v>0</v>
          </cell>
          <cell r="M1050">
            <v>0</v>
          </cell>
          <cell r="N1050">
            <v>0</v>
          </cell>
          <cell r="O1050">
            <v>0</v>
          </cell>
        </row>
        <row r="1051">
          <cell r="D1051">
            <v>0</v>
          </cell>
          <cell r="E1051">
            <v>0</v>
          </cell>
          <cell r="F1051">
            <v>0</v>
          </cell>
          <cell r="G1051">
            <v>0</v>
          </cell>
          <cell r="H1051">
            <v>0</v>
          </cell>
          <cell r="I1051">
            <v>0</v>
          </cell>
          <cell r="J1051">
            <v>0</v>
          </cell>
          <cell r="K1051">
            <v>0</v>
          </cell>
          <cell r="L1051">
            <v>0</v>
          </cell>
          <cell r="M1051">
            <v>0</v>
          </cell>
          <cell r="N1051">
            <v>0</v>
          </cell>
          <cell r="O1051">
            <v>0</v>
          </cell>
        </row>
        <row r="1052">
          <cell r="D1052">
            <v>0</v>
          </cell>
          <cell r="E1052">
            <v>0</v>
          </cell>
          <cell r="F1052">
            <v>0</v>
          </cell>
          <cell r="G1052">
            <v>0</v>
          </cell>
          <cell r="H1052">
            <v>0</v>
          </cell>
          <cell r="I1052">
            <v>0</v>
          </cell>
          <cell r="J1052">
            <v>0</v>
          </cell>
          <cell r="K1052">
            <v>0</v>
          </cell>
          <cell r="L1052">
            <v>0</v>
          </cell>
          <cell r="M1052">
            <v>0</v>
          </cell>
          <cell r="N1052">
            <v>0</v>
          </cell>
          <cell r="O1052">
            <v>0</v>
          </cell>
        </row>
        <row r="1053">
          <cell r="D1053">
            <v>0</v>
          </cell>
          <cell r="E1053">
            <v>0</v>
          </cell>
          <cell r="F1053">
            <v>0</v>
          </cell>
          <cell r="G1053">
            <v>0</v>
          </cell>
          <cell r="H1053">
            <v>0</v>
          </cell>
          <cell r="I1053">
            <v>0</v>
          </cell>
          <cell r="J1053">
            <v>0</v>
          </cell>
          <cell r="K1053">
            <v>0</v>
          </cell>
          <cell r="L1053">
            <v>0</v>
          </cell>
          <cell r="M1053">
            <v>0</v>
          </cell>
          <cell r="N1053">
            <v>0</v>
          </cell>
          <cell r="O1053">
            <v>0</v>
          </cell>
        </row>
        <row r="1054">
          <cell r="D1054">
            <v>0</v>
          </cell>
          <cell r="E1054">
            <v>0</v>
          </cell>
          <cell r="F1054">
            <v>0</v>
          </cell>
          <cell r="G1054">
            <v>0</v>
          </cell>
          <cell r="H1054">
            <v>0</v>
          </cell>
          <cell r="I1054">
            <v>0</v>
          </cell>
          <cell r="J1054">
            <v>0</v>
          </cell>
          <cell r="K1054">
            <v>0</v>
          </cell>
          <cell r="L1054">
            <v>0</v>
          </cell>
          <cell r="M1054">
            <v>0</v>
          </cell>
          <cell r="N1054">
            <v>0</v>
          </cell>
          <cell r="O1054">
            <v>0</v>
          </cell>
        </row>
        <row r="1055">
          <cell r="D1055">
            <v>0</v>
          </cell>
          <cell r="E1055">
            <v>0</v>
          </cell>
          <cell r="F1055">
            <v>0</v>
          </cell>
          <cell r="G1055">
            <v>0</v>
          </cell>
          <cell r="H1055">
            <v>0</v>
          </cell>
          <cell r="I1055">
            <v>0</v>
          </cell>
          <cell r="J1055">
            <v>0</v>
          </cell>
          <cell r="K1055">
            <v>0</v>
          </cell>
          <cell r="L1055">
            <v>0</v>
          </cell>
          <cell r="M1055">
            <v>0</v>
          </cell>
          <cell r="N1055">
            <v>0</v>
          </cell>
          <cell r="O1055">
            <v>0</v>
          </cell>
        </row>
        <row r="1056">
          <cell r="D1056">
            <v>0</v>
          </cell>
          <cell r="E1056">
            <v>0</v>
          </cell>
          <cell r="F1056">
            <v>0</v>
          </cell>
          <cell r="G1056">
            <v>0</v>
          </cell>
          <cell r="H1056">
            <v>0</v>
          </cell>
          <cell r="I1056">
            <v>0</v>
          </cell>
          <cell r="J1056">
            <v>0</v>
          </cell>
          <cell r="K1056">
            <v>0</v>
          </cell>
          <cell r="L1056">
            <v>0</v>
          </cell>
          <cell r="M1056">
            <v>0</v>
          </cell>
          <cell r="N1056">
            <v>0</v>
          </cell>
          <cell r="O1056">
            <v>0</v>
          </cell>
        </row>
        <row r="1057">
          <cell r="D1057">
            <v>0</v>
          </cell>
          <cell r="E1057">
            <v>0</v>
          </cell>
          <cell r="F1057">
            <v>0</v>
          </cell>
          <cell r="G1057">
            <v>0</v>
          </cell>
          <cell r="H1057">
            <v>0</v>
          </cell>
          <cell r="I1057">
            <v>0</v>
          </cell>
          <cell r="J1057">
            <v>0</v>
          </cell>
          <cell r="K1057">
            <v>0</v>
          </cell>
          <cell r="L1057">
            <v>0</v>
          </cell>
          <cell r="M1057">
            <v>0</v>
          </cell>
          <cell r="N1057">
            <v>0</v>
          </cell>
          <cell r="O1057">
            <v>0</v>
          </cell>
        </row>
        <row r="1058">
          <cell r="D1058">
            <v>0</v>
          </cell>
          <cell r="E1058">
            <v>0</v>
          </cell>
          <cell r="F1058">
            <v>0</v>
          </cell>
          <cell r="G1058">
            <v>0</v>
          </cell>
          <cell r="H1058">
            <v>0</v>
          </cell>
          <cell r="I1058">
            <v>0</v>
          </cell>
          <cell r="J1058">
            <v>0</v>
          </cell>
          <cell r="K1058">
            <v>0</v>
          </cell>
          <cell r="L1058">
            <v>0</v>
          </cell>
          <cell r="M1058">
            <v>0</v>
          </cell>
          <cell r="N1058">
            <v>0</v>
          </cell>
          <cell r="O1058">
            <v>0</v>
          </cell>
        </row>
        <row r="1059">
          <cell r="D1059">
            <v>0</v>
          </cell>
          <cell r="E1059">
            <v>0</v>
          </cell>
          <cell r="F1059">
            <v>0</v>
          </cell>
          <cell r="G1059">
            <v>0</v>
          </cell>
          <cell r="H1059">
            <v>0</v>
          </cell>
          <cell r="I1059">
            <v>0</v>
          </cell>
          <cell r="J1059">
            <v>0</v>
          </cell>
          <cell r="K1059">
            <v>0</v>
          </cell>
          <cell r="L1059">
            <v>0</v>
          </cell>
          <cell r="M1059">
            <v>0</v>
          </cell>
          <cell r="N1059">
            <v>0</v>
          </cell>
          <cell r="O1059">
            <v>0</v>
          </cell>
        </row>
        <row r="1060">
          <cell r="D1060">
            <v>0</v>
          </cell>
          <cell r="E1060">
            <v>0</v>
          </cell>
          <cell r="F1060">
            <v>0</v>
          </cell>
          <cell r="G1060">
            <v>0</v>
          </cell>
          <cell r="H1060">
            <v>0</v>
          </cell>
          <cell r="I1060">
            <v>0</v>
          </cell>
          <cell r="J1060">
            <v>0</v>
          </cell>
          <cell r="K1060">
            <v>0</v>
          </cell>
          <cell r="L1060">
            <v>0</v>
          </cell>
          <cell r="M1060">
            <v>0</v>
          </cell>
          <cell r="N1060">
            <v>0</v>
          </cell>
          <cell r="O1060">
            <v>0</v>
          </cell>
        </row>
        <row r="1061">
          <cell r="D1061">
            <v>0</v>
          </cell>
          <cell r="E1061">
            <v>0</v>
          </cell>
          <cell r="F1061">
            <v>0</v>
          </cell>
          <cell r="G1061">
            <v>0</v>
          </cell>
          <cell r="H1061">
            <v>0</v>
          </cell>
          <cell r="I1061">
            <v>0</v>
          </cell>
          <cell r="J1061">
            <v>0</v>
          </cell>
          <cell r="K1061">
            <v>0</v>
          </cell>
          <cell r="L1061">
            <v>0</v>
          </cell>
          <cell r="M1061">
            <v>0</v>
          </cell>
          <cell r="N1061">
            <v>0</v>
          </cell>
          <cell r="O1061">
            <v>0</v>
          </cell>
        </row>
        <row r="1062">
          <cell r="D1062">
            <v>0</v>
          </cell>
          <cell r="E1062">
            <v>0</v>
          </cell>
          <cell r="F1062">
            <v>0</v>
          </cell>
          <cell r="G1062">
            <v>0</v>
          </cell>
          <cell r="H1062">
            <v>0</v>
          </cell>
          <cell r="I1062">
            <v>0</v>
          </cell>
          <cell r="J1062">
            <v>0</v>
          </cell>
          <cell r="K1062">
            <v>0</v>
          </cell>
          <cell r="L1062">
            <v>0</v>
          </cell>
          <cell r="M1062">
            <v>0</v>
          </cell>
          <cell r="N1062">
            <v>0</v>
          </cell>
          <cell r="O1062">
            <v>0</v>
          </cell>
        </row>
        <row r="1063">
          <cell r="D1063">
            <v>0</v>
          </cell>
          <cell r="E1063">
            <v>0</v>
          </cell>
          <cell r="F1063">
            <v>0</v>
          </cell>
          <cell r="G1063">
            <v>0</v>
          </cell>
          <cell r="H1063">
            <v>0</v>
          </cell>
          <cell r="I1063">
            <v>0</v>
          </cell>
          <cell r="J1063">
            <v>0</v>
          </cell>
          <cell r="K1063">
            <v>0</v>
          </cell>
          <cell r="L1063">
            <v>0</v>
          </cell>
          <cell r="M1063">
            <v>0</v>
          </cell>
          <cell r="N1063">
            <v>0</v>
          </cell>
          <cell r="O1063">
            <v>0</v>
          </cell>
        </row>
        <row r="1064">
          <cell r="D1064">
            <v>0</v>
          </cell>
          <cell r="E1064">
            <v>0</v>
          </cell>
          <cell r="F1064">
            <v>0</v>
          </cell>
          <cell r="G1064">
            <v>0</v>
          </cell>
          <cell r="H1064">
            <v>0</v>
          </cell>
          <cell r="I1064">
            <v>0</v>
          </cell>
          <cell r="J1064">
            <v>0</v>
          </cell>
          <cell r="K1064">
            <v>0</v>
          </cell>
          <cell r="L1064">
            <v>0</v>
          </cell>
          <cell r="M1064">
            <v>0</v>
          </cell>
          <cell r="N1064">
            <v>0</v>
          </cell>
          <cell r="O1064">
            <v>0</v>
          </cell>
        </row>
        <row r="1065">
          <cell r="D1065">
            <v>0</v>
          </cell>
          <cell r="E1065">
            <v>0</v>
          </cell>
          <cell r="F1065">
            <v>0</v>
          </cell>
          <cell r="G1065">
            <v>0</v>
          </cell>
          <cell r="H1065">
            <v>0</v>
          </cell>
          <cell r="I1065">
            <v>0</v>
          </cell>
          <cell r="J1065">
            <v>0</v>
          </cell>
          <cell r="K1065">
            <v>0</v>
          </cell>
          <cell r="L1065">
            <v>0</v>
          </cell>
          <cell r="M1065">
            <v>0</v>
          </cell>
          <cell r="N1065">
            <v>0</v>
          </cell>
          <cell r="O1065">
            <v>0</v>
          </cell>
        </row>
        <row r="1066">
          <cell r="D1066">
            <v>0</v>
          </cell>
          <cell r="E1066">
            <v>0</v>
          </cell>
          <cell r="F1066">
            <v>0</v>
          </cell>
          <cell r="G1066">
            <v>0</v>
          </cell>
          <cell r="H1066">
            <v>0</v>
          </cell>
          <cell r="I1066">
            <v>0</v>
          </cell>
          <cell r="J1066">
            <v>0</v>
          </cell>
          <cell r="K1066">
            <v>0</v>
          </cell>
          <cell r="L1066">
            <v>0</v>
          </cell>
          <cell r="M1066">
            <v>0</v>
          </cell>
          <cell r="N1066">
            <v>0</v>
          </cell>
          <cell r="O1066">
            <v>0</v>
          </cell>
        </row>
        <row r="1067">
          <cell r="D1067">
            <v>0</v>
          </cell>
          <cell r="E1067">
            <v>0</v>
          </cell>
          <cell r="F1067">
            <v>0</v>
          </cell>
          <cell r="G1067">
            <v>0</v>
          </cell>
          <cell r="H1067">
            <v>0</v>
          </cell>
          <cell r="I1067">
            <v>0</v>
          </cell>
          <cell r="J1067">
            <v>0</v>
          </cell>
          <cell r="K1067">
            <v>0</v>
          </cell>
          <cell r="L1067">
            <v>0</v>
          </cell>
          <cell r="M1067">
            <v>0</v>
          </cell>
          <cell r="N1067">
            <v>0</v>
          </cell>
          <cell r="O1067">
            <v>0</v>
          </cell>
        </row>
        <row r="1068">
          <cell r="D1068">
            <v>0</v>
          </cell>
          <cell r="E1068">
            <v>0</v>
          </cell>
          <cell r="F1068">
            <v>0</v>
          </cell>
          <cell r="G1068">
            <v>0</v>
          </cell>
          <cell r="H1068">
            <v>0</v>
          </cell>
          <cell r="I1068">
            <v>0</v>
          </cell>
          <cell r="J1068">
            <v>0</v>
          </cell>
          <cell r="K1068">
            <v>0</v>
          </cell>
          <cell r="L1068">
            <v>0</v>
          </cell>
          <cell r="M1068">
            <v>0</v>
          </cell>
          <cell r="N1068">
            <v>0</v>
          </cell>
          <cell r="O1068">
            <v>0</v>
          </cell>
        </row>
        <row r="1069">
          <cell r="D1069">
            <v>0</v>
          </cell>
          <cell r="E1069">
            <v>0</v>
          </cell>
          <cell r="F1069">
            <v>0</v>
          </cell>
          <cell r="G1069">
            <v>0</v>
          </cell>
          <cell r="H1069">
            <v>0</v>
          </cell>
          <cell r="I1069">
            <v>0</v>
          </cell>
          <cell r="J1069">
            <v>0</v>
          </cell>
          <cell r="K1069">
            <v>0</v>
          </cell>
          <cell r="L1069">
            <v>0</v>
          </cell>
          <cell r="M1069">
            <v>0</v>
          </cell>
          <cell r="N1069">
            <v>0</v>
          </cell>
          <cell r="O1069">
            <v>0</v>
          </cell>
        </row>
        <row r="1070">
          <cell r="D1070">
            <v>0</v>
          </cell>
          <cell r="E1070">
            <v>0</v>
          </cell>
          <cell r="F1070">
            <v>0</v>
          </cell>
          <cell r="G1070">
            <v>0</v>
          </cell>
          <cell r="H1070">
            <v>0</v>
          </cell>
          <cell r="I1070">
            <v>0</v>
          </cell>
          <cell r="J1070">
            <v>0</v>
          </cell>
          <cell r="K1070">
            <v>0</v>
          </cell>
          <cell r="L1070">
            <v>0</v>
          </cell>
          <cell r="M1070">
            <v>0</v>
          </cell>
          <cell r="N1070">
            <v>0</v>
          </cell>
          <cell r="O1070">
            <v>0</v>
          </cell>
        </row>
        <row r="1071">
          <cell r="D1071">
            <v>0</v>
          </cell>
          <cell r="E1071">
            <v>0</v>
          </cell>
          <cell r="F1071">
            <v>0</v>
          </cell>
          <cell r="G1071">
            <v>0</v>
          </cell>
          <cell r="H1071">
            <v>0</v>
          </cell>
          <cell r="I1071">
            <v>0</v>
          </cell>
          <cell r="J1071">
            <v>0</v>
          </cell>
          <cell r="K1071">
            <v>0</v>
          </cell>
          <cell r="L1071">
            <v>0</v>
          </cell>
          <cell r="M1071">
            <v>0</v>
          </cell>
          <cell r="N1071">
            <v>0</v>
          </cell>
          <cell r="O1071">
            <v>0</v>
          </cell>
        </row>
        <row r="1072">
          <cell r="D1072">
            <v>0</v>
          </cell>
          <cell r="E1072">
            <v>0</v>
          </cell>
          <cell r="F1072">
            <v>0</v>
          </cell>
          <cell r="G1072">
            <v>0</v>
          </cell>
          <cell r="H1072">
            <v>0</v>
          </cell>
          <cell r="I1072">
            <v>0</v>
          </cell>
          <cell r="J1072">
            <v>0</v>
          </cell>
          <cell r="K1072">
            <v>0</v>
          </cell>
          <cell r="L1072">
            <v>0</v>
          </cell>
          <cell r="M1072">
            <v>0</v>
          </cell>
          <cell r="N1072">
            <v>0</v>
          </cell>
          <cell r="O1072">
            <v>0</v>
          </cell>
        </row>
        <row r="1073">
          <cell r="D1073">
            <v>0</v>
          </cell>
          <cell r="E1073">
            <v>0</v>
          </cell>
          <cell r="F1073">
            <v>0</v>
          </cell>
          <cell r="G1073">
            <v>0</v>
          </cell>
          <cell r="H1073">
            <v>0</v>
          </cell>
          <cell r="I1073">
            <v>0</v>
          </cell>
          <cell r="J1073">
            <v>0</v>
          </cell>
          <cell r="K1073">
            <v>0</v>
          </cell>
          <cell r="L1073">
            <v>0</v>
          </cell>
          <cell r="M1073">
            <v>0</v>
          </cell>
          <cell r="N1073">
            <v>0</v>
          </cell>
          <cell r="O1073">
            <v>0</v>
          </cell>
        </row>
        <row r="1074">
          <cell r="D1074">
            <v>0</v>
          </cell>
          <cell r="E1074">
            <v>0</v>
          </cell>
          <cell r="F1074">
            <v>0</v>
          </cell>
          <cell r="G1074">
            <v>0</v>
          </cell>
          <cell r="H1074">
            <v>0</v>
          </cell>
          <cell r="I1074">
            <v>0</v>
          </cell>
          <cell r="J1074">
            <v>0</v>
          </cell>
          <cell r="K1074">
            <v>0</v>
          </cell>
          <cell r="L1074">
            <v>0</v>
          </cell>
          <cell r="M1074">
            <v>0</v>
          </cell>
          <cell r="N1074">
            <v>0</v>
          </cell>
          <cell r="O1074">
            <v>0</v>
          </cell>
        </row>
        <row r="1075">
          <cell r="D1075">
            <v>0</v>
          </cell>
          <cell r="E1075">
            <v>0</v>
          </cell>
          <cell r="F1075">
            <v>0</v>
          </cell>
          <cell r="G1075">
            <v>0</v>
          </cell>
          <cell r="H1075">
            <v>0</v>
          </cell>
          <cell r="I1075">
            <v>0</v>
          </cell>
          <cell r="J1075">
            <v>0</v>
          </cell>
          <cell r="K1075">
            <v>0</v>
          </cell>
          <cell r="L1075">
            <v>0</v>
          </cell>
          <cell r="M1075">
            <v>0</v>
          </cell>
          <cell r="N1075">
            <v>0</v>
          </cell>
          <cell r="O1075">
            <v>0</v>
          </cell>
        </row>
        <row r="1076">
          <cell r="D1076">
            <v>0</v>
          </cell>
          <cell r="E1076">
            <v>0</v>
          </cell>
          <cell r="F1076">
            <v>0</v>
          </cell>
          <cell r="G1076">
            <v>0</v>
          </cell>
          <cell r="H1076">
            <v>0</v>
          </cell>
          <cell r="I1076">
            <v>0</v>
          </cell>
          <cell r="J1076">
            <v>0</v>
          </cell>
          <cell r="K1076">
            <v>0</v>
          </cell>
          <cell r="L1076">
            <v>0</v>
          </cell>
          <cell r="M1076">
            <v>0</v>
          </cell>
          <cell r="N1076">
            <v>0</v>
          </cell>
          <cell r="O1076">
            <v>0</v>
          </cell>
        </row>
        <row r="1077">
          <cell r="D1077">
            <v>0</v>
          </cell>
          <cell r="E1077">
            <v>0</v>
          </cell>
          <cell r="F1077">
            <v>0</v>
          </cell>
          <cell r="G1077">
            <v>0</v>
          </cell>
          <cell r="H1077">
            <v>0</v>
          </cell>
          <cell r="I1077">
            <v>0</v>
          </cell>
          <cell r="J1077">
            <v>0</v>
          </cell>
          <cell r="K1077">
            <v>0</v>
          </cell>
          <cell r="L1077">
            <v>0</v>
          </cell>
          <cell r="M1077">
            <v>0</v>
          </cell>
          <cell r="N1077">
            <v>0</v>
          </cell>
          <cell r="O1077">
            <v>0</v>
          </cell>
        </row>
        <row r="1078">
          <cell r="D1078">
            <v>0</v>
          </cell>
          <cell r="E1078">
            <v>0</v>
          </cell>
          <cell r="F1078">
            <v>0</v>
          </cell>
          <cell r="G1078">
            <v>0</v>
          </cell>
          <cell r="H1078">
            <v>0</v>
          </cell>
          <cell r="I1078">
            <v>0</v>
          </cell>
          <cell r="J1078">
            <v>0</v>
          </cell>
          <cell r="K1078">
            <v>0</v>
          </cell>
          <cell r="L1078">
            <v>0</v>
          </cell>
          <cell r="M1078">
            <v>0</v>
          </cell>
          <cell r="N1078">
            <v>0</v>
          </cell>
          <cell r="O1078">
            <v>0</v>
          </cell>
        </row>
        <row r="1079">
          <cell r="D1079">
            <v>0</v>
          </cell>
          <cell r="E1079">
            <v>0</v>
          </cell>
          <cell r="F1079">
            <v>0</v>
          </cell>
          <cell r="G1079">
            <v>0</v>
          </cell>
          <cell r="H1079">
            <v>0</v>
          </cell>
          <cell r="I1079">
            <v>0</v>
          </cell>
          <cell r="J1079">
            <v>0</v>
          </cell>
          <cell r="K1079">
            <v>0</v>
          </cell>
          <cell r="L1079">
            <v>0</v>
          </cell>
          <cell r="M1079">
            <v>0</v>
          </cell>
          <cell r="N1079">
            <v>0</v>
          </cell>
          <cell r="O1079">
            <v>0</v>
          </cell>
        </row>
        <row r="1080">
          <cell r="D1080">
            <v>0</v>
          </cell>
          <cell r="E1080">
            <v>0</v>
          </cell>
          <cell r="F1080">
            <v>0</v>
          </cell>
          <cell r="G1080">
            <v>0</v>
          </cell>
          <cell r="H1080">
            <v>0</v>
          </cell>
          <cell r="I1080">
            <v>0</v>
          </cell>
          <cell r="J1080">
            <v>0</v>
          </cell>
          <cell r="K1080">
            <v>0</v>
          </cell>
          <cell r="L1080">
            <v>0</v>
          </cell>
          <cell r="M1080">
            <v>0</v>
          </cell>
          <cell r="N1080">
            <v>0</v>
          </cell>
          <cell r="O1080">
            <v>0</v>
          </cell>
        </row>
        <row r="1081">
          <cell r="D1081">
            <v>0</v>
          </cell>
          <cell r="E1081">
            <v>0</v>
          </cell>
          <cell r="F1081">
            <v>0</v>
          </cell>
          <cell r="G1081">
            <v>0</v>
          </cell>
          <cell r="H1081">
            <v>0</v>
          </cell>
          <cell r="I1081">
            <v>0</v>
          </cell>
          <cell r="J1081">
            <v>0</v>
          </cell>
          <cell r="K1081">
            <v>0</v>
          </cell>
          <cell r="L1081">
            <v>0</v>
          </cell>
          <cell r="M1081">
            <v>0</v>
          </cell>
          <cell r="N1081">
            <v>0</v>
          </cell>
          <cell r="O1081">
            <v>0</v>
          </cell>
        </row>
        <row r="1082">
          <cell r="D1082">
            <v>0</v>
          </cell>
          <cell r="E1082">
            <v>0</v>
          </cell>
          <cell r="F1082">
            <v>0</v>
          </cell>
          <cell r="G1082">
            <v>0</v>
          </cell>
          <cell r="H1082">
            <v>0</v>
          </cell>
          <cell r="I1082">
            <v>0</v>
          </cell>
          <cell r="J1082">
            <v>0</v>
          </cell>
          <cell r="K1082">
            <v>0</v>
          </cell>
          <cell r="L1082">
            <v>0</v>
          </cell>
          <cell r="M1082">
            <v>0</v>
          </cell>
          <cell r="N1082">
            <v>0</v>
          </cell>
          <cell r="O1082">
            <v>0</v>
          </cell>
        </row>
        <row r="1083">
          <cell r="D1083">
            <v>0</v>
          </cell>
          <cell r="E1083">
            <v>0</v>
          </cell>
          <cell r="F1083">
            <v>0</v>
          </cell>
          <cell r="G1083">
            <v>0</v>
          </cell>
          <cell r="H1083">
            <v>0</v>
          </cell>
          <cell r="I1083">
            <v>0</v>
          </cell>
          <cell r="J1083">
            <v>0</v>
          </cell>
          <cell r="K1083">
            <v>0</v>
          </cell>
          <cell r="L1083">
            <v>0</v>
          </cell>
          <cell r="M1083">
            <v>0</v>
          </cell>
          <cell r="N1083">
            <v>0</v>
          </cell>
          <cell r="O1083">
            <v>0</v>
          </cell>
        </row>
        <row r="1084">
          <cell r="D1084">
            <v>0</v>
          </cell>
          <cell r="E1084">
            <v>0</v>
          </cell>
          <cell r="F1084">
            <v>0</v>
          </cell>
          <cell r="G1084">
            <v>0</v>
          </cell>
          <cell r="H1084">
            <v>0</v>
          </cell>
          <cell r="I1084">
            <v>0</v>
          </cell>
          <cell r="J1084">
            <v>0</v>
          </cell>
          <cell r="K1084">
            <v>0</v>
          </cell>
          <cell r="L1084">
            <v>0</v>
          </cell>
          <cell r="M1084">
            <v>0</v>
          </cell>
          <cell r="N1084">
            <v>0</v>
          </cell>
          <cell r="O1084">
            <v>0</v>
          </cell>
        </row>
        <row r="1085">
          <cell r="D1085">
            <v>0</v>
          </cell>
          <cell r="E1085">
            <v>0</v>
          </cell>
          <cell r="F1085">
            <v>0</v>
          </cell>
          <cell r="G1085">
            <v>0</v>
          </cell>
          <cell r="H1085">
            <v>0</v>
          </cell>
          <cell r="I1085">
            <v>0</v>
          </cell>
          <cell r="J1085">
            <v>0</v>
          </cell>
          <cell r="K1085">
            <v>0</v>
          </cell>
          <cell r="L1085">
            <v>0</v>
          </cell>
          <cell r="M1085">
            <v>0</v>
          </cell>
          <cell r="N1085">
            <v>0</v>
          </cell>
          <cell r="O1085">
            <v>0</v>
          </cell>
        </row>
        <row r="1086">
          <cell r="D1086">
            <v>0</v>
          </cell>
          <cell r="E1086">
            <v>0</v>
          </cell>
          <cell r="F1086">
            <v>0</v>
          </cell>
          <cell r="G1086">
            <v>0</v>
          </cell>
          <cell r="H1086">
            <v>0</v>
          </cell>
          <cell r="I1086">
            <v>0</v>
          </cell>
          <cell r="J1086">
            <v>0</v>
          </cell>
          <cell r="K1086">
            <v>0</v>
          </cell>
          <cell r="L1086">
            <v>0</v>
          </cell>
          <cell r="M1086">
            <v>0</v>
          </cell>
          <cell r="N1086">
            <v>0</v>
          </cell>
          <cell r="O1086">
            <v>0</v>
          </cell>
        </row>
        <row r="1087">
          <cell r="D1087">
            <v>0</v>
          </cell>
          <cell r="E1087">
            <v>0</v>
          </cell>
          <cell r="F1087">
            <v>0</v>
          </cell>
          <cell r="G1087">
            <v>0</v>
          </cell>
          <cell r="H1087">
            <v>0</v>
          </cell>
          <cell r="I1087">
            <v>0</v>
          </cell>
          <cell r="J1087">
            <v>0</v>
          </cell>
          <cell r="K1087">
            <v>0</v>
          </cell>
          <cell r="L1087">
            <v>0</v>
          </cell>
          <cell r="M1087">
            <v>0</v>
          </cell>
          <cell r="N1087">
            <v>0</v>
          </cell>
          <cell r="O1087">
            <v>0</v>
          </cell>
        </row>
        <row r="1088">
          <cell r="D1088">
            <v>0</v>
          </cell>
          <cell r="E1088">
            <v>0</v>
          </cell>
          <cell r="F1088">
            <v>0</v>
          </cell>
          <cell r="G1088">
            <v>0</v>
          </cell>
          <cell r="H1088">
            <v>0</v>
          </cell>
          <cell r="I1088">
            <v>0</v>
          </cell>
          <cell r="J1088">
            <v>0</v>
          </cell>
          <cell r="K1088">
            <v>0</v>
          </cell>
          <cell r="L1088">
            <v>0</v>
          </cell>
          <cell r="M1088">
            <v>0</v>
          </cell>
          <cell r="N1088">
            <v>0</v>
          </cell>
          <cell r="O1088">
            <v>0</v>
          </cell>
        </row>
        <row r="1089">
          <cell r="D1089">
            <v>0</v>
          </cell>
          <cell r="E1089">
            <v>0</v>
          </cell>
          <cell r="F1089">
            <v>0</v>
          </cell>
          <cell r="G1089">
            <v>0</v>
          </cell>
          <cell r="H1089">
            <v>0</v>
          </cell>
          <cell r="I1089">
            <v>0</v>
          </cell>
          <cell r="J1089">
            <v>0</v>
          </cell>
          <cell r="K1089">
            <v>0</v>
          </cell>
          <cell r="L1089">
            <v>0</v>
          </cell>
          <cell r="M1089">
            <v>0</v>
          </cell>
          <cell r="N1089">
            <v>0</v>
          </cell>
          <cell r="O1089">
            <v>0</v>
          </cell>
        </row>
        <row r="1090">
          <cell r="D1090">
            <v>0</v>
          </cell>
          <cell r="E1090">
            <v>0</v>
          </cell>
          <cell r="F1090">
            <v>0</v>
          </cell>
          <cell r="G1090">
            <v>0</v>
          </cell>
          <cell r="H1090">
            <v>0</v>
          </cell>
          <cell r="I1090">
            <v>0</v>
          </cell>
          <cell r="J1090">
            <v>0</v>
          </cell>
          <cell r="K1090">
            <v>0</v>
          </cell>
          <cell r="L1090">
            <v>0</v>
          </cell>
          <cell r="M1090">
            <v>0</v>
          </cell>
          <cell r="N1090">
            <v>0</v>
          </cell>
          <cell r="O1090">
            <v>0</v>
          </cell>
        </row>
        <row r="1091">
          <cell r="D1091">
            <v>0</v>
          </cell>
          <cell r="E1091">
            <v>0</v>
          </cell>
          <cell r="F1091">
            <v>0</v>
          </cell>
          <cell r="G1091">
            <v>0</v>
          </cell>
          <cell r="H1091">
            <v>0</v>
          </cell>
          <cell r="I1091">
            <v>0</v>
          </cell>
          <cell r="J1091">
            <v>0</v>
          </cell>
          <cell r="K1091">
            <v>0</v>
          </cell>
          <cell r="L1091">
            <v>0</v>
          </cell>
          <cell r="M1091">
            <v>0</v>
          </cell>
          <cell r="N1091">
            <v>0</v>
          </cell>
          <cell r="O1091">
            <v>0</v>
          </cell>
        </row>
        <row r="1092">
          <cell r="D1092">
            <v>0</v>
          </cell>
          <cell r="E1092">
            <v>0</v>
          </cell>
          <cell r="F1092">
            <v>0</v>
          </cell>
          <cell r="G1092">
            <v>0</v>
          </cell>
          <cell r="H1092">
            <v>0</v>
          </cell>
          <cell r="I1092">
            <v>0</v>
          </cell>
          <cell r="J1092">
            <v>0</v>
          </cell>
          <cell r="K1092">
            <v>0</v>
          </cell>
          <cell r="L1092">
            <v>0</v>
          </cell>
          <cell r="M1092">
            <v>0</v>
          </cell>
          <cell r="N1092">
            <v>0</v>
          </cell>
          <cell r="O1092">
            <v>0</v>
          </cell>
        </row>
        <row r="1093">
          <cell r="D1093">
            <v>0</v>
          </cell>
          <cell r="E1093">
            <v>0</v>
          </cell>
          <cell r="F1093">
            <v>0</v>
          </cell>
          <cell r="G1093">
            <v>0</v>
          </cell>
          <cell r="H1093">
            <v>0</v>
          </cell>
          <cell r="I1093">
            <v>0</v>
          </cell>
          <cell r="J1093">
            <v>0</v>
          </cell>
          <cell r="K1093">
            <v>0</v>
          </cell>
          <cell r="L1093">
            <v>0</v>
          </cell>
          <cell r="M1093">
            <v>0</v>
          </cell>
          <cell r="N1093">
            <v>0</v>
          </cell>
          <cell r="O1093">
            <v>0</v>
          </cell>
        </row>
        <row r="1094">
          <cell r="D1094">
            <v>0</v>
          </cell>
          <cell r="E1094">
            <v>0</v>
          </cell>
          <cell r="F1094">
            <v>0</v>
          </cell>
          <cell r="G1094">
            <v>0</v>
          </cell>
          <cell r="H1094">
            <v>0</v>
          </cell>
          <cell r="I1094">
            <v>0</v>
          </cell>
          <cell r="J1094">
            <v>0</v>
          </cell>
          <cell r="K1094">
            <v>0</v>
          </cell>
          <cell r="L1094">
            <v>0</v>
          </cell>
          <cell r="M1094">
            <v>0</v>
          </cell>
          <cell r="N1094">
            <v>0</v>
          </cell>
          <cell r="O1094">
            <v>0</v>
          </cell>
        </row>
        <row r="1095">
          <cell r="D1095">
            <v>0</v>
          </cell>
          <cell r="E1095">
            <v>0</v>
          </cell>
          <cell r="F1095">
            <v>0</v>
          </cell>
          <cell r="G1095">
            <v>0</v>
          </cell>
          <cell r="H1095">
            <v>0</v>
          </cell>
          <cell r="I1095">
            <v>0</v>
          </cell>
          <cell r="J1095">
            <v>0</v>
          </cell>
          <cell r="K1095">
            <v>0</v>
          </cell>
          <cell r="L1095">
            <v>0</v>
          </cell>
          <cell r="M1095">
            <v>0</v>
          </cell>
          <cell r="N1095">
            <v>0</v>
          </cell>
          <cell r="O1095">
            <v>0</v>
          </cell>
        </row>
        <row r="1096">
          <cell r="D1096">
            <v>0</v>
          </cell>
          <cell r="E1096">
            <v>0</v>
          </cell>
          <cell r="F1096">
            <v>0</v>
          </cell>
          <cell r="G1096">
            <v>0</v>
          </cell>
          <cell r="H1096">
            <v>0</v>
          </cell>
          <cell r="I1096">
            <v>0</v>
          </cell>
          <cell r="J1096">
            <v>0</v>
          </cell>
          <cell r="K1096">
            <v>0</v>
          </cell>
          <cell r="L1096">
            <v>0</v>
          </cell>
          <cell r="M1096">
            <v>0</v>
          </cell>
          <cell r="N1096">
            <v>0</v>
          </cell>
          <cell r="O1096">
            <v>0</v>
          </cell>
        </row>
        <row r="1097">
          <cell r="D1097">
            <v>0</v>
          </cell>
          <cell r="E1097">
            <v>0</v>
          </cell>
          <cell r="F1097">
            <v>0</v>
          </cell>
          <cell r="G1097">
            <v>0</v>
          </cell>
          <cell r="H1097">
            <v>0</v>
          </cell>
          <cell r="I1097">
            <v>0</v>
          </cell>
          <cell r="J1097">
            <v>0</v>
          </cell>
          <cell r="K1097">
            <v>0</v>
          </cell>
          <cell r="L1097">
            <v>0</v>
          </cell>
          <cell r="M1097">
            <v>0</v>
          </cell>
          <cell r="N1097">
            <v>0</v>
          </cell>
          <cell r="O1097">
            <v>0</v>
          </cell>
        </row>
        <row r="1098">
          <cell r="D1098">
            <v>0</v>
          </cell>
          <cell r="E1098">
            <v>0</v>
          </cell>
          <cell r="F1098">
            <v>0</v>
          </cell>
          <cell r="G1098">
            <v>0</v>
          </cell>
          <cell r="H1098">
            <v>0</v>
          </cell>
          <cell r="I1098">
            <v>0</v>
          </cell>
          <cell r="J1098">
            <v>0</v>
          </cell>
          <cell r="K1098">
            <v>0</v>
          </cell>
          <cell r="L1098">
            <v>0</v>
          </cell>
          <cell r="M1098">
            <v>0</v>
          </cell>
          <cell r="N1098">
            <v>0</v>
          </cell>
          <cell r="O1098">
            <v>0</v>
          </cell>
        </row>
        <row r="1099">
          <cell r="D1099">
            <v>0</v>
          </cell>
          <cell r="E1099">
            <v>0</v>
          </cell>
          <cell r="F1099">
            <v>0</v>
          </cell>
          <cell r="G1099">
            <v>0</v>
          </cell>
          <cell r="H1099">
            <v>0</v>
          </cell>
          <cell r="I1099">
            <v>0</v>
          </cell>
          <cell r="J1099">
            <v>0</v>
          </cell>
          <cell r="K1099">
            <v>0</v>
          </cell>
          <cell r="L1099">
            <v>0</v>
          </cell>
          <cell r="M1099">
            <v>0</v>
          </cell>
          <cell r="N1099">
            <v>0</v>
          </cell>
          <cell r="O1099">
            <v>0</v>
          </cell>
        </row>
        <row r="1100">
          <cell r="D1100">
            <v>0</v>
          </cell>
          <cell r="E1100">
            <v>0</v>
          </cell>
          <cell r="F1100">
            <v>0</v>
          </cell>
          <cell r="G1100">
            <v>0</v>
          </cell>
          <cell r="H1100">
            <v>0</v>
          </cell>
          <cell r="I1100">
            <v>0</v>
          </cell>
          <cell r="J1100">
            <v>0</v>
          </cell>
          <cell r="K1100">
            <v>0</v>
          </cell>
          <cell r="L1100">
            <v>0</v>
          </cell>
          <cell r="M1100">
            <v>0</v>
          </cell>
          <cell r="N1100">
            <v>0</v>
          </cell>
          <cell r="O1100">
            <v>0</v>
          </cell>
        </row>
        <row r="1101">
          <cell r="D1101">
            <v>0</v>
          </cell>
          <cell r="E1101">
            <v>0</v>
          </cell>
          <cell r="F1101">
            <v>0</v>
          </cell>
          <cell r="G1101">
            <v>0</v>
          </cell>
          <cell r="H1101">
            <v>0</v>
          </cell>
          <cell r="I1101">
            <v>0</v>
          </cell>
          <cell r="J1101">
            <v>0</v>
          </cell>
          <cell r="K1101">
            <v>0</v>
          </cell>
          <cell r="L1101">
            <v>0</v>
          </cell>
          <cell r="M1101">
            <v>0</v>
          </cell>
          <cell r="N1101">
            <v>0</v>
          </cell>
          <cell r="O1101">
            <v>0</v>
          </cell>
        </row>
        <row r="1102">
          <cell r="D1102">
            <v>0</v>
          </cell>
          <cell r="E1102">
            <v>0</v>
          </cell>
          <cell r="F1102">
            <v>0</v>
          </cell>
          <cell r="G1102">
            <v>0</v>
          </cell>
          <cell r="H1102">
            <v>0</v>
          </cell>
          <cell r="I1102">
            <v>0</v>
          </cell>
          <cell r="J1102">
            <v>0</v>
          </cell>
          <cell r="K1102">
            <v>0</v>
          </cell>
          <cell r="L1102">
            <v>0</v>
          </cell>
          <cell r="M1102">
            <v>0</v>
          </cell>
          <cell r="N1102">
            <v>0</v>
          </cell>
          <cell r="O1102">
            <v>0</v>
          </cell>
        </row>
        <row r="1103">
          <cell r="D1103">
            <v>0</v>
          </cell>
          <cell r="E1103">
            <v>0</v>
          </cell>
          <cell r="F1103">
            <v>0</v>
          </cell>
          <cell r="G1103">
            <v>0</v>
          </cell>
          <cell r="H1103">
            <v>0</v>
          </cell>
          <cell r="I1103">
            <v>0</v>
          </cell>
          <cell r="J1103">
            <v>0</v>
          </cell>
          <cell r="K1103">
            <v>0</v>
          </cell>
          <cell r="L1103">
            <v>0</v>
          </cell>
          <cell r="M1103">
            <v>0</v>
          </cell>
          <cell r="N1103">
            <v>0</v>
          </cell>
          <cell r="O1103">
            <v>0</v>
          </cell>
        </row>
        <row r="1104">
          <cell r="D1104">
            <v>0</v>
          </cell>
          <cell r="E1104">
            <v>0</v>
          </cell>
          <cell r="F1104">
            <v>0</v>
          </cell>
          <cell r="G1104">
            <v>0</v>
          </cell>
          <cell r="H1104">
            <v>0</v>
          </cell>
          <cell r="I1104">
            <v>0</v>
          </cell>
          <cell r="J1104">
            <v>0</v>
          </cell>
          <cell r="K1104">
            <v>0</v>
          </cell>
          <cell r="L1104">
            <v>0</v>
          </cell>
          <cell r="M1104">
            <v>0</v>
          </cell>
          <cell r="N1104">
            <v>0</v>
          </cell>
          <cell r="O1104">
            <v>0</v>
          </cell>
        </row>
        <row r="1105">
          <cell r="D1105">
            <v>0</v>
          </cell>
          <cell r="E1105">
            <v>0</v>
          </cell>
          <cell r="F1105">
            <v>0</v>
          </cell>
          <cell r="G1105">
            <v>0</v>
          </cell>
          <cell r="H1105">
            <v>0</v>
          </cell>
          <cell r="I1105">
            <v>0</v>
          </cell>
          <cell r="J1105">
            <v>0</v>
          </cell>
          <cell r="K1105">
            <v>0</v>
          </cell>
          <cell r="L1105">
            <v>0</v>
          </cell>
          <cell r="M1105">
            <v>0</v>
          </cell>
          <cell r="N1105">
            <v>0</v>
          </cell>
          <cell r="O1105">
            <v>0</v>
          </cell>
        </row>
        <row r="1106">
          <cell r="D1106">
            <v>0</v>
          </cell>
          <cell r="E1106">
            <v>0</v>
          </cell>
          <cell r="F1106">
            <v>0</v>
          </cell>
          <cell r="G1106">
            <v>0</v>
          </cell>
          <cell r="H1106">
            <v>0</v>
          </cell>
          <cell r="I1106">
            <v>0</v>
          </cell>
          <cell r="J1106">
            <v>0</v>
          </cell>
          <cell r="K1106">
            <v>0</v>
          </cell>
          <cell r="L1106">
            <v>0</v>
          </cell>
          <cell r="M1106">
            <v>0</v>
          </cell>
          <cell r="N1106">
            <v>0</v>
          </cell>
          <cell r="O1106">
            <v>0</v>
          </cell>
        </row>
        <row r="1107">
          <cell r="D1107">
            <v>0</v>
          </cell>
          <cell r="E1107">
            <v>0</v>
          </cell>
          <cell r="F1107">
            <v>0</v>
          </cell>
          <cell r="G1107">
            <v>0</v>
          </cell>
          <cell r="H1107">
            <v>0</v>
          </cell>
          <cell r="I1107">
            <v>0</v>
          </cell>
          <cell r="J1107">
            <v>0</v>
          </cell>
          <cell r="K1107">
            <v>0</v>
          </cell>
          <cell r="L1107">
            <v>0</v>
          </cell>
          <cell r="M1107">
            <v>0</v>
          </cell>
          <cell r="N1107">
            <v>0</v>
          </cell>
          <cell r="O1107">
            <v>0</v>
          </cell>
        </row>
        <row r="1108">
          <cell r="D1108">
            <v>0</v>
          </cell>
          <cell r="E1108">
            <v>0</v>
          </cell>
          <cell r="F1108">
            <v>0</v>
          </cell>
          <cell r="G1108">
            <v>0</v>
          </cell>
          <cell r="H1108">
            <v>0</v>
          </cell>
          <cell r="I1108">
            <v>0</v>
          </cell>
          <cell r="J1108">
            <v>0</v>
          </cell>
          <cell r="K1108">
            <v>0</v>
          </cell>
          <cell r="L1108">
            <v>0</v>
          </cell>
          <cell r="M1108">
            <v>0</v>
          </cell>
          <cell r="N1108">
            <v>0</v>
          </cell>
          <cell r="O1108">
            <v>0</v>
          </cell>
        </row>
        <row r="1109">
          <cell r="D1109">
            <v>0</v>
          </cell>
          <cell r="E1109">
            <v>0</v>
          </cell>
          <cell r="F1109">
            <v>0</v>
          </cell>
          <cell r="G1109">
            <v>0</v>
          </cell>
          <cell r="H1109">
            <v>0</v>
          </cell>
          <cell r="I1109">
            <v>0</v>
          </cell>
          <cell r="J1109">
            <v>0</v>
          </cell>
          <cell r="K1109">
            <v>0</v>
          </cell>
          <cell r="L1109">
            <v>0</v>
          </cell>
          <cell r="M1109">
            <v>0</v>
          </cell>
          <cell r="N1109">
            <v>0</v>
          </cell>
          <cell r="O1109">
            <v>0</v>
          </cell>
        </row>
        <row r="1110">
          <cell r="D1110">
            <v>0</v>
          </cell>
          <cell r="E1110">
            <v>0</v>
          </cell>
          <cell r="F1110">
            <v>0</v>
          </cell>
          <cell r="G1110">
            <v>0</v>
          </cell>
          <cell r="H1110">
            <v>0</v>
          </cell>
          <cell r="I1110">
            <v>0</v>
          </cell>
          <cell r="J1110">
            <v>0</v>
          </cell>
          <cell r="K1110">
            <v>0</v>
          </cell>
          <cell r="L1110">
            <v>0</v>
          </cell>
          <cell r="M1110">
            <v>0</v>
          </cell>
          <cell r="N1110">
            <v>0</v>
          </cell>
          <cell r="O1110">
            <v>0</v>
          </cell>
        </row>
        <row r="1111">
          <cell r="D1111">
            <v>0</v>
          </cell>
          <cell r="E1111">
            <v>0</v>
          </cell>
          <cell r="F1111">
            <v>0</v>
          </cell>
          <cell r="G1111">
            <v>0</v>
          </cell>
          <cell r="H1111">
            <v>0</v>
          </cell>
          <cell r="I1111">
            <v>0</v>
          </cell>
          <cell r="J1111">
            <v>0</v>
          </cell>
          <cell r="K1111">
            <v>0</v>
          </cell>
          <cell r="L1111">
            <v>0</v>
          </cell>
          <cell r="M1111">
            <v>0</v>
          </cell>
          <cell r="N1111">
            <v>0</v>
          </cell>
          <cell r="O1111">
            <v>0</v>
          </cell>
        </row>
        <row r="1112">
          <cell r="D1112">
            <v>0</v>
          </cell>
          <cell r="E1112">
            <v>0</v>
          </cell>
          <cell r="F1112">
            <v>0</v>
          </cell>
          <cell r="G1112">
            <v>0</v>
          </cell>
          <cell r="H1112">
            <v>0</v>
          </cell>
          <cell r="I1112">
            <v>0</v>
          </cell>
          <cell r="J1112">
            <v>0</v>
          </cell>
          <cell r="K1112">
            <v>0</v>
          </cell>
          <cell r="L1112">
            <v>0</v>
          </cell>
          <cell r="M1112">
            <v>0</v>
          </cell>
          <cell r="N1112">
            <v>0</v>
          </cell>
          <cell r="O1112">
            <v>0</v>
          </cell>
        </row>
        <row r="1113">
          <cell r="D1113">
            <v>0</v>
          </cell>
          <cell r="E1113">
            <v>0</v>
          </cell>
          <cell r="F1113">
            <v>0</v>
          </cell>
          <cell r="G1113">
            <v>0</v>
          </cell>
          <cell r="H1113">
            <v>0</v>
          </cell>
          <cell r="I1113">
            <v>0</v>
          </cell>
          <cell r="J1113">
            <v>0</v>
          </cell>
          <cell r="K1113">
            <v>0</v>
          </cell>
          <cell r="L1113">
            <v>0</v>
          </cell>
          <cell r="M1113">
            <v>0</v>
          </cell>
          <cell r="N1113">
            <v>0</v>
          </cell>
          <cell r="O1113">
            <v>0</v>
          </cell>
        </row>
        <row r="1114">
          <cell r="D1114">
            <v>0</v>
          </cell>
          <cell r="E1114">
            <v>0</v>
          </cell>
          <cell r="F1114">
            <v>0</v>
          </cell>
          <cell r="G1114">
            <v>0</v>
          </cell>
          <cell r="H1114">
            <v>0</v>
          </cell>
          <cell r="I1114">
            <v>0</v>
          </cell>
          <cell r="J1114">
            <v>0</v>
          </cell>
          <cell r="K1114">
            <v>0</v>
          </cell>
          <cell r="L1114">
            <v>0</v>
          </cell>
          <cell r="M1114">
            <v>0</v>
          </cell>
          <cell r="N1114">
            <v>0</v>
          </cell>
          <cell r="O1114">
            <v>0</v>
          </cell>
        </row>
        <row r="1115">
          <cell r="D1115">
            <v>0</v>
          </cell>
          <cell r="E1115">
            <v>0</v>
          </cell>
          <cell r="F1115">
            <v>0</v>
          </cell>
          <cell r="G1115">
            <v>0</v>
          </cell>
          <cell r="H1115">
            <v>0</v>
          </cell>
          <cell r="I1115">
            <v>0</v>
          </cell>
          <cell r="J1115">
            <v>0</v>
          </cell>
          <cell r="K1115">
            <v>0</v>
          </cell>
          <cell r="L1115">
            <v>0</v>
          </cell>
          <cell r="M1115">
            <v>0</v>
          </cell>
          <cell r="N1115">
            <v>0</v>
          </cell>
          <cell r="O1115">
            <v>0</v>
          </cell>
        </row>
        <row r="1116">
          <cell r="D1116">
            <v>0</v>
          </cell>
          <cell r="E1116">
            <v>0</v>
          </cell>
          <cell r="F1116">
            <v>0</v>
          </cell>
          <cell r="G1116">
            <v>0</v>
          </cell>
          <cell r="H1116">
            <v>0</v>
          </cell>
          <cell r="I1116">
            <v>0</v>
          </cell>
          <cell r="J1116">
            <v>0</v>
          </cell>
          <cell r="K1116">
            <v>0</v>
          </cell>
          <cell r="L1116">
            <v>0</v>
          </cell>
          <cell r="M1116">
            <v>0</v>
          </cell>
          <cell r="N1116">
            <v>0</v>
          </cell>
          <cell r="O1116">
            <v>0</v>
          </cell>
        </row>
        <row r="1117">
          <cell r="D1117">
            <v>0</v>
          </cell>
          <cell r="E1117">
            <v>0</v>
          </cell>
          <cell r="F1117">
            <v>0</v>
          </cell>
          <cell r="G1117">
            <v>0</v>
          </cell>
          <cell r="H1117">
            <v>0</v>
          </cell>
          <cell r="I1117">
            <v>0</v>
          </cell>
          <cell r="J1117">
            <v>0</v>
          </cell>
          <cell r="K1117">
            <v>0</v>
          </cell>
          <cell r="L1117">
            <v>0</v>
          </cell>
          <cell r="M1117">
            <v>0</v>
          </cell>
          <cell r="N1117">
            <v>0</v>
          </cell>
          <cell r="O1117">
            <v>0</v>
          </cell>
        </row>
        <row r="1118">
          <cell r="D1118">
            <v>0</v>
          </cell>
          <cell r="E1118">
            <v>0</v>
          </cell>
          <cell r="F1118">
            <v>0</v>
          </cell>
          <cell r="G1118">
            <v>0</v>
          </cell>
          <cell r="H1118">
            <v>0</v>
          </cell>
          <cell r="I1118">
            <v>0</v>
          </cell>
          <cell r="J1118">
            <v>0</v>
          </cell>
          <cell r="K1118">
            <v>0</v>
          </cell>
          <cell r="L1118">
            <v>0</v>
          </cell>
          <cell r="M1118">
            <v>0</v>
          </cell>
          <cell r="N1118">
            <v>0</v>
          </cell>
          <cell r="O1118">
            <v>0</v>
          </cell>
        </row>
        <row r="1119">
          <cell r="D1119">
            <v>0</v>
          </cell>
          <cell r="E1119">
            <v>0</v>
          </cell>
          <cell r="F1119">
            <v>0</v>
          </cell>
          <cell r="G1119">
            <v>0</v>
          </cell>
          <cell r="H1119">
            <v>0</v>
          </cell>
          <cell r="I1119">
            <v>0</v>
          </cell>
          <cell r="J1119">
            <v>0</v>
          </cell>
          <cell r="K1119">
            <v>0</v>
          </cell>
          <cell r="L1119">
            <v>0</v>
          </cell>
          <cell r="M1119">
            <v>0</v>
          </cell>
          <cell r="N1119">
            <v>0</v>
          </cell>
          <cell r="O1119">
            <v>0</v>
          </cell>
        </row>
        <row r="1120">
          <cell r="D1120">
            <v>0</v>
          </cell>
          <cell r="E1120">
            <v>0</v>
          </cell>
          <cell r="F1120">
            <v>0</v>
          </cell>
          <cell r="G1120">
            <v>0</v>
          </cell>
          <cell r="H1120">
            <v>0</v>
          </cell>
          <cell r="I1120">
            <v>0</v>
          </cell>
          <cell r="J1120">
            <v>0</v>
          </cell>
          <cell r="K1120">
            <v>0</v>
          </cell>
          <cell r="L1120">
            <v>0</v>
          </cell>
          <cell r="M1120">
            <v>0</v>
          </cell>
          <cell r="N1120">
            <v>0</v>
          </cell>
          <cell r="O1120">
            <v>0</v>
          </cell>
        </row>
        <row r="1121">
          <cell r="D1121">
            <v>0</v>
          </cell>
          <cell r="E1121">
            <v>0</v>
          </cell>
          <cell r="F1121">
            <v>0</v>
          </cell>
          <cell r="G1121">
            <v>0</v>
          </cell>
          <cell r="H1121">
            <v>0</v>
          </cell>
          <cell r="I1121">
            <v>0</v>
          </cell>
          <cell r="J1121">
            <v>0</v>
          </cell>
          <cell r="K1121">
            <v>0</v>
          </cell>
          <cell r="L1121">
            <v>0</v>
          </cell>
          <cell r="M1121">
            <v>0</v>
          </cell>
          <cell r="N1121">
            <v>0</v>
          </cell>
          <cell r="O1121">
            <v>0</v>
          </cell>
        </row>
        <row r="1122">
          <cell r="D1122">
            <v>0</v>
          </cell>
          <cell r="E1122">
            <v>0</v>
          </cell>
          <cell r="F1122">
            <v>0</v>
          </cell>
          <cell r="G1122">
            <v>0</v>
          </cell>
          <cell r="H1122">
            <v>0</v>
          </cell>
          <cell r="I1122">
            <v>0</v>
          </cell>
          <cell r="J1122">
            <v>0</v>
          </cell>
          <cell r="K1122">
            <v>0</v>
          </cell>
          <cell r="L1122">
            <v>0</v>
          </cell>
          <cell r="M1122">
            <v>0</v>
          </cell>
          <cell r="N1122">
            <v>0</v>
          </cell>
          <cell r="O1122">
            <v>0</v>
          </cell>
        </row>
        <row r="1123">
          <cell r="D1123">
            <v>0</v>
          </cell>
          <cell r="E1123">
            <v>0</v>
          </cell>
          <cell r="F1123">
            <v>0</v>
          </cell>
          <cell r="G1123">
            <v>0</v>
          </cell>
          <cell r="H1123">
            <v>0</v>
          </cell>
          <cell r="I1123">
            <v>0</v>
          </cell>
          <cell r="J1123">
            <v>0</v>
          </cell>
          <cell r="K1123">
            <v>0</v>
          </cell>
          <cell r="L1123">
            <v>0</v>
          </cell>
          <cell r="M1123">
            <v>0</v>
          </cell>
          <cell r="N1123">
            <v>0</v>
          </cell>
          <cell r="O1123">
            <v>0</v>
          </cell>
        </row>
        <row r="1124">
          <cell r="D1124">
            <v>0</v>
          </cell>
          <cell r="E1124">
            <v>0</v>
          </cell>
          <cell r="F1124">
            <v>0</v>
          </cell>
          <cell r="G1124">
            <v>0</v>
          </cell>
          <cell r="H1124">
            <v>0</v>
          </cell>
          <cell r="I1124">
            <v>0</v>
          </cell>
          <cell r="J1124">
            <v>0</v>
          </cell>
          <cell r="K1124">
            <v>0</v>
          </cell>
          <cell r="L1124">
            <v>0</v>
          </cell>
          <cell r="M1124">
            <v>0</v>
          </cell>
          <cell r="N1124">
            <v>0</v>
          </cell>
          <cell r="O1124">
            <v>0</v>
          </cell>
        </row>
        <row r="1125">
          <cell r="D1125">
            <v>0</v>
          </cell>
          <cell r="E1125">
            <v>0</v>
          </cell>
          <cell r="F1125">
            <v>0</v>
          </cell>
          <cell r="G1125">
            <v>0</v>
          </cell>
          <cell r="H1125">
            <v>0</v>
          </cell>
          <cell r="I1125">
            <v>0</v>
          </cell>
          <cell r="J1125">
            <v>0</v>
          </cell>
          <cell r="K1125">
            <v>0</v>
          </cell>
          <cell r="L1125">
            <v>0</v>
          </cell>
          <cell r="M1125">
            <v>0</v>
          </cell>
          <cell r="N1125">
            <v>0</v>
          </cell>
          <cell r="O1125">
            <v>0</v>
          </cell>
        </row>
        <row r="1126">
          <cell r="D1126">
            <v>0</v>
          </cell>
          <cell r="E1126">
            <v>0</v>
          </cell>
          <cell r="F1126">
            <v>0</v>
          </cell>
          <cell r="G1126">
            <v>0</v>
          </cell>
          <cell r="H1126">
            <v>0</v>
          </cell>
          <cell r="I1126">
            <v>0</v>
          </cell>
          <cell r="J1126">
            <v>0</v>
          </cell>
          <cell r="K1126">
            <v>0</v>
          </cell>
          <cell r="L1126">
            <v>0</v>
          </cell>
          <cell r="M1126">
            <v>0</v>
          </cell>
          <cell r="N1126">
            <v>0</v>
          </cell>
          <cell r="O1126">
            <v>0</v>
          </cell>
        </row>
        <row r="1127">
          <cell r="D1127">
            <v>0</v>
          </cell>
          <cell r="E1127">
            <v>0</v>
          </cell>
          <cell r="F1127">
            <v>0</v>
          </cell>
          <cell r="G1127">
            <v>0</v>
          </cell>
          <cell r="H1127">
            <v>0</v>
          </cell>
          <cell r="I1127">
            <v>0</v>
          </cell>
          <cell r="J1127">
            <v>0</v>
          </cell>
          <cell r="K1127">
            <v>0</v>
          </cell>
          <cell r="L1127">
            <v>0</v>
          </cell>
          <cell r="M1127">
            <v>0</v>
          </cell>
          <cell r="N1127">
            <v>0</v>
          </cell>
          <cell r="O1127">
            <v>0</v>
          </cell>
        </row>
        <row r="1128">
          <cell r="D1128">
            <v>0</v>
          </cell>
          <cell r="E1128">
            <v>0</v>
          </cell>
          <cell r="F1128">
            <v>0</v>
          </cell>
          <cell r="G1128">
            <v>0</v>
          </cell>
          <cell r="H1128">
            <v>0</v>
          </cell>
          <cell r="I1128">
            <v>0</v>
          </cell>
          <cell r="J1128">
            <v>0</v>
          </cell>
          <cell r="K1128">
            <v>0</v>
          </cell>
          <cell r="L1128">
            <v>0</v>
          </cell>
          <cell r="M1128">
            <v>0</v>
          </cell>
          <cell r="N1128">
            <v>0</v>
          </cell>
          <cell r="O1128">
            <v>0</v>
          </cell>
        </row>
        <row r="1129">
          <cell r="D1129">
            <v>0</v>
          </cell>
          <cell r="E1129">
            <v>0</v>
          </cell>
          <cell r="F1129">
            <v>0</v>
          </cell>
          <cell r="G1129">
            <v>0</v>
          </cell>
          <cell r="H1129">
            <v>0</v>
          </cell>
          <cell r="I1129">
            <v>0</v>
          </cell>
          <cell r="J1129">
            <v>0</v>
          </cell>
          <cell r="K1129">
            <v>0</v>
          </cell>
          <cell r="L1129">
            <v>0</v>
          </cell>
          <cell r="M1129">
            <v>0</v>
          </cell>
          <cell r="N1129">
            <v>0</v>
          </cell>
          <cell r="O1129">
            <v>0</v>
          </cell>
        </row>
        <row r="1130">
          <cell r="D1130">
            <v>0</v>
          </cell>
          <cell r="E1130">
            <v>0</v>
          </cell>
          <cell r="F1130">
            <v>0</v>
          </cell>
          <cell r="G1130">
            <v>0</v>
          </cell>
          <cell r="H1130">
            <v>0</v>
          </cell>
          <cell r="I1130">
            <v>0</v>
          </cell>
          <cell r="J1130">
            <v>0</v>
          </cell>
          <cell r="K1130">
            <v>0</v>
          </cell>
          <cell r="L1130">
            <v>0</v>
          </cell>
          <cell r="M1130">
            <v>0</v>
          </cell>
          <cell r="N1130">
            <v>0</v>
          </cell>
          <cell r="O1130">
            <v>0</v>
          </cell>
        </row>
        <row r="1131">
          <cell r="D1131">
            <v>0</v>
          </cell>
          <cell r="E1131">
            <v>0</v>
          </cell>
          <cell r="F1131">
            <v>0</v>
          </cell>
          <cell r="G1131">
            <v>0</v>
          </cell>
          <cell r="H1131">
            <v>0</v>
          </cell>
          <cell r="I1131">
            <v>0</v>
          </cell>
          <cell r="J1131">
            <v>0</v>
          </cell>
          <cell r="K1131">
            <v>0</v>
          </cell>
          <cell r="L1131">
            <v>0</v>
          </cell>
          <cell r="M1131">
            <v>0</v>
          </cell>
          <cell r="N1131">
            <v>0</v>
          </cell>
          <cell r="O1131">
            <v>0</v>
          </cell>
        </row>
        <row r="1132">
          <cell r="D1132">
            <v>0</v>
          </cell>
          <cell r="E1132">
            <v>0</v>
          </cell>
          <cell r="F1132">
            <v>0</v>
          </cell>
          <cell r="G1132">
            <v>0</v>
          </cell>
          <cell r="H1132">
            <v>0</v>
          </cell>
          <cell r="I1132">
            <v>0</v>
          </cell>
          <cell r="J1132">
            <v>0</v>
          </cell>
          <cell r="K1132">
            <v>0</v>
          </cell>
          <cell r="L1132">
            <v>0</v>
          </cell>
          <cell r="M1132">
            <v>0</v>
          </cell>
          <cell r="N1132">
            <v>0</v>
          </cell>
          <cell r="O1132">
            <v>0</v>
          </cell>
        </row>
        <row r="1133">
          <cell r="D1133">
            <v>0</v>
          </cell>
          <cell r="E1133">
            <v>0</v>
          </cell>
          <cell r="F1133">
            <v>0</v>
          </cell>
          <cell r="G1133">
            <v>0</v>
          </cell>
          <cell r="H1133">
            <v>0</v>
          </cell>
          <cell r="I1133">
            <v>0</v>
          </cell>
          <cell r="J1133">
            <v>0</v>
          </cell>
          <cell r="K1133">
            <v>0</v>
          </cell>
          <cell r="L1133">
            <v>0</v>
          </cell>
          <cell r="M1133">
            <v>0</v>
          </cell>
          <cell r="N1133">
            <v>0</v>
          </cell>
          <cell r="O1133">
            <v>0</v>
          </cell>
        </row>
        <row r="1134">
          <cell r="D1134">
            <v>0</v>
          </cell>
          <cell r="E1134">
            <v>0</v>
          </cell>
          <cell r="F1134">
            <v>0</v>
          </cell>
          <cell r="G1134">
            <v>0</v>
          </cell>
          <cell r="H1134">
            <v>0</v>
          </cell>
          <cell r="I1134">
            <v>0</v>
          </cell>
          <cell r="J1134">
            <v>0</v>
          </cell>
          <cell r="K1134">
            <v>0</v>
          </cell>
          <cell r="L1134">
            <v>0</v>
          </cell>
          <cell r="M1134">
            <v>0</v>
          </cell>
          <cell r="N1134">
            <v>0</v>
          </cell>
          <cell r="O1134">
            <v>0</v>
          </cell>
        </row>
        <row r="1135">
          <cell r="D1135">
            <v>0</v>
          </cell>
          <cell r="E1135">
            <v>0</v>
          </cell>
          <cell r="F1135">
            <v>0</v>
          </cell>
          <cell r="G1135">
            <v>0</v>
          </cell>
          <cell r="H1135">
            <v>0</v>
          </cell>
          <cell r="I1135">
            <v>0</v>
          </cell>
          <cell r="J1135">
            <v>0</v>
          </cell>
          <cell r="K1135">
            <v>0</v>
          </cell>
          <cell r="L1135">
            <v>0</v>
          </cell>
          <cell r="M1135">
            <v>0</v>
          </cell>
          <cell r="N1135">
            <v>0</v>
          </cell>
          <cell r="O1135">
            <v>0</v>
          </cell>
        </row>
        <row r="1136">
          <cell r="D1136">
            <v>0</v>
          </cell>
          <cell r="E1136">
            <v>0</v>
          </cell>
          <cell r="F1136">
            <v>0</v>
          </cell>
          <cell r="G1136">
            <v>0</v>
          </cell>
          <cell r="H1136">
            <v>0</v>
          </cell>
          <cell r="I1136">
            <v>0</v>
          </cell>
          <cell r="J1136">
            <v>0</v>
          </cell>
          <cell r="K1136">
            <v>0</v>
          </cell>
          <cell r="L1136">
            <v>0</v>
          </cell>
          <cell r="M1136">
            <v>0</v>
          </cell>
          <cell r="N1136">
            <v>0</v>
          </cell>
          <cell r="O1136">
            <v>0</v>
          </cell>
        </row>
        <row r="1137">
          <cell r="D1137">
            <v>0</v>
          </cell>
          <cell r="E1137">
            <v>0</v>
          </cell>
          <cell r="F1137">
            <v>0</v>
          </cell>
          <cell r="G1137">
            <v>0</v>
          </cell>
          <cell r="H1137">
            <v>0</v>
          </cell>
          <cell r="I1137">
            <v>0</v>
          </cell>
          <cell r="J1137">
            <v>0</v>
          </cell>
          <cell r="K1137">
            <v>0</v>
          </cell>
          <cell r="L1137">
            <v>0</v>
          </cell>
          <cell r="M1137">
            <v>0</v>
          </cell>
          <cell r="N1137">
            <v>0</v>
          </cell>
          <cell r="O1137">
            <v>0</v>
          </cell>
        </row>
        <row r="1138">
          <cell r="D1138">
            <v>0</v>
          </cell>
          <cell r="E1138">
            <v>0</v>
          </cell>
          <cell r="F1138">
            <v>0</v>
          </cell>
          <cell r="G1138">
            <v>0</v>
          </cell>
          <cell r="H1138">
            <v>0</v>
          </cell>
          <cell r="I1138">
            <v>0</v>
          </cell>
          <cell r="J1138">
            <v>0</v>
          </cell>
          <cell r="K1138">
            <v>0</v>
          </cell>
          <cell r="L1138">
            <v>0</v>
          </cell>
          <cell r="M1138">
            <v>0</v>
          </cell>
          <cell r="N1138">
            <v>0</v>
          </cell>
          <cell r="O1138">
            <v>0</v>
          </cell>
        </row>
        <row r="1139">
          <cell r="D1139">
            <v>0</v>
          </cell>
          <cell r="E1139">
            <v>0</v>
          </cell>
          <cell r="F1139">
            <v>0</v>
          </cell>
          <cell r="G1139">
            <v>0</v>
          </cell>
          <cell r="H1139">
            <v>0</v>
          </cell>
          <cell r="I1139">
            <v>0</v>
          </cell>
          <cell r="J1139">
            <v>0</v>
          </cell>
          <cell r="K1139">
            <v>0</v>
          </cell>
          <cell r="L1139">
            <v>0</v>
          </cell>
          <cell r="M1139">
            <v>0</v>
          </cell>
          <cell r="N1139">
            <v>0</v>
          </cell>
          <cell r="O1139">
            <v>0</v>
          </cell>
        </row>
        <row r="1140">
          <cell r="D1140">
            <v>0</v>
          </cell>
          <cell r="E1140">
            <v>0</v>
          </cell>
          <cell r="F1140">
            <v>0</v>
          </cell>
          <cell r="G1140">
            <v>0</v>
          </cell>
          <cell r="H1140">
            <v>0</v>
          </cell>
          <cell r="I1140">
            <v>0</v>
          </cell>
          <cell r="J1140">
            <v>0</v>
          </cell>
          <cell r="K1140">
            <v>0</v>
          </cell>
          <cell r="L1140">
            <v>0</v>
          </cell>
          <cell r="M1140">
            <v>0</v>
          </cell>
          <cell r="N1140">
            <v>0</v>
          </cell>
          <cell r="O1140">
            <v>0</v>
          </cell>
        </row>
        <row r="1141">
          <cell r="D1141">
            <v>0</v>
          </cell>
          <cell r="E1141">
            <v>0</v>
          </cell>
          <cell r="F1141">
            <v>0</v>
          </cell>
          <cell r="G1141">
            <v>0</v>
          </cell>
          <cell r="H1141">
            <v>0</v>
          </cell>
          <cell r="I1141">
            <v>0</v>
          </cell>
          <cell r="J1141">
            <v>0</v>
          </cell>
          <cell r="K1141">
            <v>0</v>
          </cell>
          <cell r="L1141">
            <v>0</v>
          </cell>
          <cell r="M1141">
            <v>0</v>
          </cell>
          <cell r="N1141">
            <v>0</v>
          </cell>
          <cell r="O1141">
            <v>0</v>
          </cell>
        </row>
        <row r="1142">
          <cell r="D1142">
            <v>0</v>
          </cell>
          <cell r="E1142">
            <v>0</v>
          </cell>
          <cell r="F1142">
            <v>0</v>
          </cell>
          <cell r="G1142">
            <v>0</v>
          </cell>
          <cell r="H1142">
            <v>0</v>
          </cell>
          <cell r="I1142">
            <v>0</v>
          </cell>
          <cell r="J1142">
            <v>0</v>
          </cell>
          <cell r="K1142">
            <v>0</v>
          </cell>
          <cell r="L1142">
            <v>0</v>
          </cell>
          <cell r="M1142">
            <v>0</v>
          </cell>
          <cell r="N1142">
            <v>0</v>
          </cell>
          <cell r="O1142">
            <v>0</v>
          </cell>
        </row>
        <row r="1143">
          <cell r="D1143">
            <v>0</v>
          </cell>
          <cell r="E1143">
            <v>0</v>
          </cell>
          <cell r="F1143">
            <v>0</v>
          </cell>
          <cell r="G1143">
            <v>0</v>
          </cell>
          <cell r="H1143">
            <v>0</v>
          </cell>
          <cell r="I1143">
            <v>0</v>
          </cell>
          <cell r="J1143">
            <v>0</v>
          </cell>
          <cell r="K1143">
            <v>0</v>
          </cell>
          <cell r="L1143">
            <v>0</v>
          </cell>
          <cell r="M1143">
            <v>0</v>
          </cell>
          <cell r="N1143">
            <v>0</v>
          </cell>
          <cell r="O1143">
            <v>0</v>
          </cell>
        </row>
        <row r="1144">
          <cell r="D1144">
            <v>0</v>
          </cell>
          <cell r="E1144">
            <v>0</v>
          </cell>
          <cell r="F1144">
            <v>0</v>
          </cell>
          <cell r="G1144">
            <v>0</v>
          </cell>
          <cell r="H1144">
            <v>0</v>
          </cell>
          <cell r="I1144">
            <v>0</v>
          </cell>
          <cell r="J1144">
            <v>0</v>
          </cell>
          <cell r="K1144">
            <v>0</v>
          </cell>
          <cell r="L1144">
            <v>0</v>
          </cell>
          <cell r="M1144">
            <v>0</v>
          </cell>
          <cell r="N1144">
            <v>0</v>
          </cell>
          <cell r="O1144">
            <v>0</v>
          </cell>
        </row>
        <row r="1145">
          <cell r="D1145">
            <v>0</v>
          </cell>
          <cell r="E1145">
            <v>0</v>
          </cell>
          <cell r="F1145">
            <v>0</v>
          </cell>
          <cell r="G1145">
            <v>0</v>
          </cell>
          <cell r="H1145">
            <v>0</v>
          </cell>
          <cell r="I1145">
            <v>0</v>
          </cell>
          <cell r="J1145">
            <v>0</v>
          </cell>
          <cell r="K1145">
            <v>0</v>
          </cell>
          <cell r="L1145">
            <v>0</v>
          </cell>
          <cell r="M1145">
            <v>0</v>
          </cell>
          <cell r="N1145">
            <v>0</v>
          </cell>
          <cell r="O1145">
            <v>0</v>
          </cell>
        </row>
        <row r="1146">
          <cell r="D1146">
            <v>0</v>
          </cell>
          <cell r="E1146">
            <v>0</v>
          </cell>
          <cell r="F1146">
            <v>0</v>
          </cell>
          <cell r="G1146">
            <v>0</v>
          </cell>
          <cell r="H1146">
            <v>0</v>
          </cell>
          <cell r="I1146">
            <v>0</v>
          </cell>
          <cell r="J1146">
            <v>0</v>
          </cell>
          <cell r="K1146">
            <v>0</v>
          </cell>
          <cell r="L1146">
            <v>0</v>
          </cell>
          <cell r="M1146">
            <v>0</v>
          </cell>
          <cell r="N1146">
            <v>0</v>
          </cell>
          <cell r="O1146">
            <v>0</v>
          </cell>
        </row>
        <row r="1147">
          <cell r="D1147">
            <v>0</v>
          </cell>
          <cell r="E1147">
            <v>0</v>
          </cell>
          <cell r="F1147">
            <v>0</v>
          </cell>
          <cell r="G1147">
            <v>0</v>
          </cell>
          <cell r="H1147">
            <v>0</v>
          </cell>
          <cell r="I1147">
            <v>0</v>
          </cell>
          <cell r="J1147">
            <v>0</v>
          </cell>
          <cell r="K1147">
            <v>0</v>
          </cell>
          <cell r="L1147">
            <v>0</v>
          </cell>
          <cell r="M1147">
            <v>0</v>
          </cell>
          <cell r="N1147">
            <v>0</v>
          </cell>
          <cell r="O1147">
            <v>0</v>
          </cell>
        </row>
        <row r="1148">
          <cell r="D1148">
            <v>0</v>
          </cell>
          <cell r="E1148">
            <v>0</v>
          </cell>
          <cell r="F1148">
            <v>0</v>
          </cell>
          <cell r="G1148">
            <v>0</v>
          </cell>
          <cell r="H1148">
            <v>0</v>
          </cell>
          <cell r="I1148">
            <v>0</v>
          </cell>
          <cell r="J1148">
            <v>0</v>
          </cell>
          <cell r="K1148">
            <v>0</v>
          </cell>
          <cell r="L1148">
            <v>0</v>
          </cell>
          <cell r="M1148">
            <v>0</v>
          </cell>
          <cell r="N1148">
            <v>0</v>
          </cell>
          <cell r="O1148">
            <v>0</v>
          </cell>
        </row>
        <row r="1149">
          <cell r="D1149">
            <v>0</v>
          </cell>
          <cell r="E1149">
            <v>0</v>
          </cell>
          <cell r="F1149">
            <v>0</v>
          </cell>
          <cell r="G1149">
            <v>0</v>
          </cell>
          <cell r="H1149">
            <v>0</v>
          </cell>
          <cell r="I1149">
            <v>0</v>
          </cell>
          <cell r="J1149">
            <v>0</v>
          </cell>
          <cell r="K1149">
            <v>0</v>
          </cell>
          <cell r="L1149">
            <v>0</v>
          </cell>
          <cell r="M1149">
            <v>0</v>
          </cell>
          <cell r="N1149">
            <v>0</v>
          </cell>
          <cell r="O1149">
            <v>0</v>
          </cell>
        </row>
        <row r="1154">
          <cell r="D1154">
            <v>0</v>
          </cell>
          <cell r="E1154">
            <v>0</v>
          </cell>
          <cell r="F1154">
            <v>0</v>
          </cell>
          <cell r="G1154">
            <v>0</v>
          </cell>
          <cell r="H1154">
            <v>0</v>
          </cell>
          <cell r="I1154">
            <v>0</v>
          </cell>
          <cell r="J1154">
            <v>0</v>
          </cell>
          <cell r="K1154">
            <v>0</v>
          </cell>
          <cell r="L1154">
            <v>0</v>
          </cell>
          <cell r="M1154">
            <v>0</v>
          </cell>
          <cell r="N1154">
            <v>0</v>
          </cell>
          <cell r="O1154">
            <v>0</v>
          </cell>
        </row>
        <row r="1155">
          <cell r="D1155">
            <v>0</v>
          </cell>
          <cell r="E1155">
            <v>0</v>
          </cell>
          <cell r="F1155">
            <v>0</v>
          </cell>
          <cell r="G1155">
            <v>0</v>
          </cell>
          <cell r="H1155">
            <v>0</v>
          </cell>
          <cell r="I1155">
            <v>0</v>
          </cell>
          <cell r="J1155">
            <v>0</v>
          </cell>
          <cell r="K1155">
            <v>0</v>
          </cell>
          <cell r="L1155">
            <v>0</v>
          </cell>
          <cell r="M1155">
            <v>0</v>
          </cell>
          <cell r="N1155">
            <v>0</v>
          </cell>
          <cell r="O1155">
            <v>0</v>
          </cell>
        </row>
        <row r="1156">
          <cell r="D1156">
            <v>0</v>
          </cell>
          <cell r="E1156">
            <v>0</v>
          </cell>
          <cell r="F1156">
            <v>0</v>
          </cell>
          <cell r="G1156">
            <v>0</v>
          </cell>
          <cell r="H1156">
            <v>0</v>
          </cell>
          <cell r="I1156">
            <v>0</v>
          </cell>
          <cell r="J1156">
            <v>0</v>
          </cell>
          <cell r="K1156">
            <v>0</v>
          </cell>
          <cell r="L1156">
            <v>0</v>
          </cell>
          <cell r="M1156">
            <v>0</v>
          </cell>
          <cell r="N1156">
            <v>0</v>
          </cell>
          <cell r="O1156">
            <v>0</v>
          </cell>
        </row>
        <row r="1157">
          <cell r="D1157">
            <v>0</v>
          </cell>
          <cell r="E1157">
            <v>0</v>
          </cell>
          <cell r="F1157">
            <v>0</v>
          </cell>
          <cell r="G1157">
            <v>0</v>
          </cell>
          <cell r="H1157">
            <v>0</v>
          </cell>
          <cell r="I1157">
            <v>0</v>
          </cell>
          <cell r="J1157">
            <v>0</v>
          </cell>
          <cell r="K1157">
            <v>0</v>
          </cell>
          <cell r="L1157">
            <v>0</v>
          </cell>
          <cell r="M1157">
            <v>0</v>
          </cell>
          <cell r="N1157">
            <v>0</v>
          </cell>
          <cell r="O1157">
            <v>0</v>
          </cell>
        </row>
        <row r="1158">
          <cell r="D1158">
            <v>0</v>
          </cell>
          <cell r="E1158">
            <v>0</v>
          </cell>
          <cell r="F1158">
            <v>0</v>
          </cell>
          <cell r="G1158">
            <v>0</v>
          </cell>
          <cell r="H1158">
            <v>0</v>
          </cell>
          <cell r="I1158">
            <v>0</v>
          </cell>
          <cell r="J1158">
            <v>0</v>
          </cell>
          <cell r="K1158">
            <v>0</v>
          </cell>
          <cell r="L1158">
            <v>0</v>
          </cell>
          <cell r="M1158">
            <v>0</v>
          </cell>
          <cell r="N1158">
            <v>0</v>
          </cell>
          <cell r="O1158">
            <v>0</v>
          </cell>
        </row>
        <row r="1159">
          <cell r="D1159">
            <v>0</v>
          </cell>
          <cell r="E1159">
            <v>0</v>
          </cell>
          <cell r="F1159">
            <v>0</v>
          </cell>
          <cell r="G1159">
            <v>0</v>
          </cell>
          <cell r="H1159">
            <v>0</v>
          </cell>
          <cell r="I1159">
            <v>0</v>
          </cell>
          <cell r="J1159">
            <v>0</v>
          </cell>
          <cell r="K1159">
            <v>0</v>
          </cell>
          <cell r="L1159">
            <v>0</v>
          </cell>
          <cell r="M1159">
            <v>0</v>
          </cell>
          <cell r="N1159">
            <v>0</v>
          </cell>
          <cell r="O1159">
            <v>0</v>
          </cell>
        </row>
        <row r="1160">
          <cell r="D1160">
            <v>0</v>
          </cell>
          <cell r="E1160">
            <v>0</v>
          </cell>
          <cell r="F1160">
            <v>0</v>
          </cell>
          <cell r="G1160">
            <v>0</v>
          </cell>
          <cell r="H1160">
            <v>0</v>
          </cell>
          <cell r="I1160">
            <v>0</v>
          </cell>
          <cell r="J1160">
            <v>0</v>
          </cell>
          <cell r="K1160">
            <v>0</v>
          </cell>
          <cell r="L1160">
            <v>0</v>
          </cell>
          <cell r="M1160">
            <v>0</v>
          </cell>
          <cell r="N1160">
            <v>0</v>
          </cell>
          <cell r="O1160">
            <v>0</v>
          </cell>
        </row>
        <row r="1161">
          <cell r="D1161">
            <v>0</v>
          </cell>
          <cell r="E1161">
            <v>0</v>
          </cell>
          <cell r="F1161">
            <v>0</v>
          </cell>
          <cell r="G1161">
            <v>0</v>
          </cell>
          <cell r="H1161">
            <v>0</v>
          </cell>
          <cell r="I1161">
            <v>0</v>
          </cell>
          <cell r="J1161">
            <v>0</v>
          </cell>
          <cell r="K1161">
            <v>0</v>
          </cell>
          <cell r="L1161">
            <v>0</v>
          </cell>
          <cell r="M1161">
            <v>0</v>
          </cell>
          <cell r="N1161">
            <v>0</v>
          </cell>
          <cell r="O1161">
            <v>0</v>
          </cell>
        </row>
        <row r="1162">
          <cell r="D1162">
            <v>0</v>
          </cell>
          <cell r="E1162">
            <v>0</v>
          </cell>
          <cell r="F1162">
            <v>0</v>
          </cell>
          <cell r="G1162">
            <v>0</v>
          </cell>
          <cell r="H1162">
            <v>0</v>
          </cell>
          <cell r="I1162">
            <v>0</v>
          </cell>
          <cell r="J1162">
            <v>0</v>
          </cell>
          <cell r="K1162">
            <v>0</v>
          </cell>
          <cell r="L1162">
            <v>0</v>
          </cell>
          <cell r="M1162">
            <v>0</v>
          </cell>
          <cell r="N1162">
            <v>0</v>
          </cell>
          <cell r="O1162">
            <v>0</v>
          </cell>
        </row>
        <row r="1163">
          <cell r="D1163">
            <v>0</v>
          </cell>
          <cell r="E1163">
            <v>0</v>
          </cell>
          <cell r="F1163">
            <v>0</v>
          </cell>
          <cell r="G1163">
            <v>0</v>
          </cell>
          <cell r="H1163">
            <v>0</v>
          </cell>
          <cell r="I1163">
            <v>0</v>
          </cell>
          <cell r="J1163">
            <v>0</v>
          </cell>
          <cell r="K1163">
            <v>0</v>
          </cell>
          <cell r="L1163">
            <v>0</v>
          </cell>
          <cell r="M1163">
            <v>0</v>
          </cell>
          <cell r="N1163">
            <v>0</v>
          </cell>
          <cell r="O1163">
            <v>0</v>
          </cell>
        </row>
        <row r="1164">
          <cell r="D1164">
            <v>0</v>
          </cell>
          <cell r="E1164">
            <v>0</v>
          </cell>
          <cell r="F1164">
            <v>0</v>
          </cell>
          <cell r="G1164">
            <v>0</v>
          </cell>
          <cell r="H1164">
            <v>0</v>
          </cell>
          <cell r="I1164">
            <v>0</v>
          </cell>
          <cell r="J1164">
            <v>0</v>
          </cell>
          <cell r="K1164">
            <v>0</v>
          </cell>
          <cell r="L1164">
            <v>0</v>
          </cell>
          <cell r="M1164">
            <v>0</v>
          </cell>
          <cell r="N1164">
            <v>0</v>
          </cell>
          <cell r="O1164">
            <v>0</v>
          </cell>
        </row>
        <row r="1165">
          <cell r="D1165">
            <v>0</v>
          </cell>
          <cell r="E1165">
            <v>0</v>
          </cell>
          <cell r="F1165">
            <v>0</v>
          </cell>
          <cell r="G1165">
            <v>0</v>
          </cell>
          <cell r="H1165">
            <v>0</v>
          </cell>
          <cell r="I1165">
            <v>0</v>
          </cell>
          <cell r="J1165">
            <v>0</v>
          </cell>
          <cell r="K1165">
            <v>0</v>
          </cell>
          <cell r="L1165">
            <v>0</v>
          </cell>
          <cell r="M1165">
            <v>0</v>
          </cell>
          <cell r="N1165">
            <v>0</v>
          </cell>
          <cell r="O1165">
            <v>0</v>
          </cell>
        </row>
        <row r="1166">
          <cell r="D1166">
            <v>0</v>
          </cell>
          <cell r="E1166">
            <v>0</v>
          </cell>
          <cell r="F1166">
            <v>0</v>
          </cell>
          <cell r="G1166">
            <v>0</v>
          </cell>
          <cell r="H1166">
            <v>0</v>
          </cell>
          <cell r="I1166">
            <v>0</v>
          </cell>
          <cell r="J1166">
            <v>0</v>
          </cell>
          <cell r="K1166">
            <v>0</v>
          </cell>
          <cell r="L1166">
            <v>0</v>
          </cell>
          <cell r="M1166">
            <v>0</v>
          </cell>
          <cell r="N1166">
            <v>0</v>
          </cell>
          <cell r="O1166">
            <v>0</v>
          </cell>
        </row>
        <row r="1167">
          <cell r="D1167">
            <v>0</v>
          </cell>
          <cell r="E1167">
            <v>0</v>
          </cell>
          <cell r="F1167">
            <v>0</v>
          </cell>
          <cell r="G1167">
            <v>0</v>
          </cell>
          <cell r="H1167">
            <v>0</v>
          </cell>
          <cell r="I1167">
            <v>0</v>
          </cell>
          <cell r="J1167">
            <v>0</v>
          </cell>
          <cell r="K1167">
            <v>0</v>
          </cell>
          <cell r="L1167">
            <v>0</v>
          </cell>
          <cell r="M1167">
            <v>0</v>
          </cell>
          <cell r="N1167">
            <v>0</v>
          </cell>
          <cell r="O1167">
            <v>0</v>
          </cell>
        </row>
        <row r="1168">
          <cell r="D1168">
            <v>0</v>
          </cell>
          <cell r="E1168">
            <v>0</v>
          </cell>
          <cell r="F1168">
            <v>0</v>
          </cell>
          <cell r="G1168">
            <v>0</v>
          </cell>
          <cell r="H1168">
            <v>0</v>
          </cell>
          <cell r="I1168">
            <v>0</v>
          </cell>
          <cell r="J1168">
            <v>0</v>
          </cell>
          <cell r="K1168">
            <v>0</v>
          </cell>
          <cell r="L1168">
            <v>0</v>
          </cell>
          <cell r="M1168">
            <v>0</v>
          </cell>
          <cell r="N1168">
            <v>0</v>
          </cell>
          <cell r="O1168">
            <v>0</v>
          </cell>
        </row>
        <row r="1169">
          <cell r="D1169">
            <v>0</v>
          </cell>
          <cell r="E1169">
            <v>0</v>
          </cell>
          <cell r="F1169">
            <v>0</v>
          </cell>
          <cell r="G1169">
            <v>0</v>
          </cell>
          <cell r="H1169">
            <v>0</v>
          </cell>
          <cell r="I1169">
            <v>0</v>
          </cell>
          <cell r="J1169">
            <v>0</v>
          </cell>
          <cell r="K1169">
            <v>0</v>
          </cell>
          <cell r="L1169">
            <v>0</v>
          </cell>
          <cell r="M1169">
            <v>0</v>
          </cell>
          <cell r="N1169">
            <v>0</v>
          </cell>
          <cell r="O1169">
            <v>0</v>
          </cell>
        </row>
        <row r="1170">
          <cell r="D1170">
            <v>0</v>
          </cell>
          <cell r="E1170">
            <v>0</v>
          </cell>
          <cell r="F1170">
            <v>0</v>
          </cell>
          <cell r="G1170">
            <v>0</v>
          </cell>
          <cell r="H1170">
            <v>0</v>
          </cell>
          <cell r="I1170">
            <v>0</v>
          </cell>
          <cell r="J1170">
            <v>0</v>
          </cell>
          <cell r="K1170">
            <v>0</v>
          </cell>
          <cell r="L1170">
            <v>0</v>
          </cell>
          <cell r="M1170">
            <v>0</v>
          </cell>
          <cell r="N1170">
            <v>0</v>
          </cell>
          <cell r="O1170">
            <v>0</v>
          </cell>
        </row>
        <row r="1171">
          <cell r="D1171">
            <v>0</v>
          </cell>
          <cell r="E1171">
            <v>0</v>
          </cell>
          <cell r="F1171">
            <v>0</v>
          </cell>
          <cell r="G1171">
            <v>0</v>
          </cell>
          <cell r="H1171">
            <v>0</v>
          </cell>
          <cell r="I1171">
            <v>0</v>
          </cell>
          <cell r="J1171">
            <v>0</v>
          </cell>
          <cell r="K1171">
            <v>0</v>
          </cell>
          <cell r="L1171">
            <v>0</v>
          </cell>
          <cell r="M1171">
            <v>0</v>
          </cell>
          <cell r="N1171">
            <v>0</v>
          </cell>
          <cell r="O1171">
            <v>0</v>
          </cell>
        </row>
        <row r="1172">
          <cell r="D1172">
            <v>0</v>
          </cell>
          <cell r="E1172">
            <v>0</v>
          </cell>
          <cell r="F1172">
            <v>0</v>
          </cell>
          <cell r="G1172">
            <v>0</v>
          </cell>
          <cell r="H1172">
            <v>0</v>
          </cell>
          <cell r="I1172">
            <v>0</v>
          </cell>
          <cell r="J1172">
            <v>0</v>
          </cell>
          <cell r="K1172">
            <v>0</v>
          </cell>
          <cell r="L1172">
            <v>0</v>
          </cell>
          <cell r="M1172">
            <v>0</v>
          </cell>
          <cell r="N1172">
            <v>0</v>
          </cell>
          <cell r="O1172">
            <v>0</v>
          </cell>
        </row>
        <row r="1173">
          <cell r="D1173">
            <v>0</v>
          </cell>
          <cell r="E1173">
            <v>0</v>
          </cell>
          <cell r="F1173">
            <v>0</v>
          </cell>
          <cell r="G1173">
            <v>0</v>
          </cell>
          <cell r="H1173">
            <v>0</v>
          </cell>
          <cell r="I1173">
            <v>0</v>
          </cell>
          <cell r="J1173">
            <v>0</v>
          </cell>
          <cell r="K1173">
            <v>0</v>
          </cell>
          <cell r="L1173">
            <v>0</v>
          </cell>
          <cell r="M1173">
            <v>0</v>
          </cell>
          <cell r="N1173">
            <v>0</v>
          </cell>
          <cell r="O1173">
            <v>0</v>
          </cell>
        </row>
        <row r="1174">
          <cell r="D1174">
            <v>0</v>
          </cell>
          <cell r="E1174">
            <v>0</v>
          </cell>
          <cell r="F1174">
            <v>0</v>
          </cell>
          <cell r="G1174">
            <v>0</v>
          </cell>
          <cell r="H1174">
            <v>0</v>
          </cell>
          <cell r="I1174">
            <v>0</v>
          </cell>
          <cell r="J1174">
            <v>0</v>
          </cell>
          <cell r="K1174">
            <v>0</v>
          </cell>
          <cell r="L1174">
            <v>0</v>
          </cell>
          <cell r="M1174">
            <v>0</v>
          </cell>
          <cell r="N1174">
            <v>0</v>
          </cell>
          <cell r="O1174">
            <v>0</v>
          </cell>
        </row>
        <row r="1175">
          <cell r="D1175">
            <v>0</v>
          </cell>
          <cell r="E1175">
            <v>0</v>
          </cell>
          <cell r="F1175">
            <v>0</v>
          </cell>
          <cell r="G1175">
            <v>0</v>
          </cell>
          <cell r="H1175">
            <v>0</v>
          </cell>
          <cell r="I1175">
            <v>0</v>
          </cell>
          <cell r="J1175">
            <v>0</v>
          </cell>
          <cell r="K1175">
            <v>0</v>
          </cell>
          <cell r="L1175">
            <v>0</v>
          </cell>
          <cell r="M1175">
            <v>0</v>
          </cell>
          <cell r="N1175">
            <v>0</v>
          </cell>
          <cell r="O1175">
            <v>0</v>
          </cell>
        </row>
        <row r="1176">
          <cell r="D1176">
            <v>0</v>
          </cell>
          <cell r="E1176">
            <v>0</v>
          </cell>
          <cell r="F1176">
            <v>0</v>
          </cell>
          <cell r="G1176">
            <v>0</v>
          </cell>
          <cell r="H1176">
            <v>0</v>
          </cell>
          <cell r="I1176">
            <v>0</v>
          </cell>
          <cell r="J1176">
            <v>0</v>
          </cell>
          <cell r="K1176">
            <v>0</v>
          </cell>
          <cell r="L1176">
            <v>0</v>
          </cell>
          <cell r="M1176">
            <v>0</v>
          </cell>
          <cell r="N1176">
            <v>0</v>
          </cell>
          <cell r="O1176">
            <v>0</v>
          </cell>
        </row>
        <row r="1177">
          <cell r="D1177">
            <v>0</v>
          </cell>
          <cell r="E1177">
            <v>0</v>
          </cell>
          <cell r="F1177">
            <v>0</v>
          </cell>
          <cell r="G1177">
            <v>0</v>
          </cell>
          <cell r="H1177">
            <v>0</v>
          </cell>
          <cell r="I1177">
            <v>0</v>
          </cell>
          <cell r="J1177">
            <v>0</v>
          </cell>
          <cell r="K1177">
            <v>0</v>
          </cell>
          <cell r="L1177">
            <v>0</v>
          </cell>
          <cell r="M1177">
            <v>0</v>
          </cell>
          <cell r="N1177">
            <v>0</v>
          </cell>
          <cell r="O1177">
            <v>0</v>
          </cell>
        </row>
        <row r="1178">
          <cell r="D1178">
            <v>0</v>
          </cell>
          <cell r="E1178">
            <v>0</v>
          </cell>
          <cell r="F1178">
            <v>0</v>
          </cell>
          <cell r="G1178">
            <v>0</v>
          </cell>
          <cell r="H1178">
            <v>0</v>
          </cell>
          <cell r="I1178">
            <v>0</v>
          </cell>
          <cell r="J1178">
            <v>0</v>
          </cell>
          <cell r="K1178">
            <v>0</v>
          </cell>
          <cell r="L1178">
            <v>0</v>
          </cell>
          <cell r="M1178">
            <v>0</v>
          </cell>
          <cell r="N1178">
            <v>0</v>
          </cell>
          <cell r="O1178">
            <v>0</v>
          </cell>
        </row>
        <row r="1179">
          <cell r="D1179">
            <v>0</v>
          </cell>
          <cell r="E1179">
            <v>0</v>
          </cell>
          <cell r="F1179">
            <v>0</v>
          </cell>
          <cell r="G1179">
            <v>0</v>
          </cell>
          <cell r="H1179">
            <v>0</v>
          </cell>
          <cell r="I1179">
            <v>0</v>
          </cell>
          <cell r="J1179">
            <v>0</v>
          </cell>
          <cell r="K1179">
            <v>0</v>
          </cell>
          <cell r="L1179">
            <v>0</v>
          </cell>
          <cell r="M1179">
            <v>0</v>
          </cell>
          <cell r="N1179">
            <v>0</v>
          </cell>
          <cell r="O1179">
            <v>0</v>
          </cell>
        </row>
        <row r="1180">
          <cell r="D1180">
            <v>0</v>
          </cell>
          <cell r="E1180">
            <v>0</v>
          </cell>
          <cell r="F1180">
            <v>0</v>
          </cell>
          <cell r="G1180">
            <v>0</v>
          </cell>
          <cell r="H1180">
            <v>0</v>
          </cell>
          <cell r="I1180">
            <v>0</v>
          </cell>
          <cell r="J1180">
            <v>0</v>
          </cell>
          <cell r="K1180">
            <v>0</v>
          </cell>
          <cell r="L1180">
            <v>0</v>
          </cell>
          <cell r="M1180">
            <v>0</v>
          </cell>
          <cell r="N1180">
            <v>0</v>
          </cell>
          <cell r="O1180">
            <v>0</v>
          </cell>
        </row>
        <row r="1181">
          <cell r="D1181">
            <v>0</v>
          </cell>
          <cell r="E1181">
            <v>0</v>
          </cell>
          <cell r="F1181">
            <v>0</v>
          </cell>
          <cell r="G1181">
            <v>0</v>
          </cell>
          <cell r="H1181">
            <v>0</v>
          </cell>
          <cell r="I1181">
            <v>0</v>
          </cell>
          <cell r="J1181">
            <v>0</v>
          </cell>
          <cell r="K1181">
            <v>0</v>
          </cell>
          <cell r="L1181">
            <v>0</v>
          </cell>
          <cell r="M1181">
            <v>0</v>
          </cell>
          <cell r="N1181">
            <v>0</v>
          </cell>
          <cell r="O1181">
            <v>0</v>
          </cell>
        </row>
        <row r="1182">
          <cell r="D1182">
            <v>0</v>
          </cell>
          <cell r="E1182">
            <v>0</v>
          </cell>
          <cell r="F1182">
            <v>0</v>
          </cell>
          <cell r="G1182">
            <v>0</v>
          </cell>
          <cell r="H1182">
            <v>0</v>
          </cell>
          <cell r="I1182">
            <v>0</v>
          </cell>
          <cell r="J1182">
            <v>0</v>
          </cell>
          <cell r="K1182">
            <v>0</v>
          </cell>
          <cell r="L1182">
            <v>0</v>
          </cell>
          <cell r="M1182">
            <v>0</v>
          </cell>
          <cell r="N1182">
            <v>0</v>
          </cell>
          <cell r="O1182">
            <v>0</v>
          </cell>
        </row>
        <row r="1183">
          <cell r="D1183">
            <v>0</v>
          </cell>
          <cell r="E1183">
            <v>0</v>
          </cell>
          <cell r="F1183">
            <v>0</v>
          </cell>
          <cell r="G1183">
            <v>0</v>
          </cell>
          <cell r="H1183">
            <v>0</v>
          </cell>
          <cell r="I1183">
            <v>0</v>
          </cell>
          <cell r="J1183">
            <v>0</v>
          </cell>
          <cell r="K1183">
            <v>0</v>
          </cell>
          <cell r="L1183">
            <v>0</v>
          </cell>
          <cell r="M1183">
            <v>0</v>
          </cell>
          <cell r="N1183">
            <v>0</v>
          </cell>
          <cell r="O1183">
            <v>0</v>
          </cell>
        </row>
        <row r="1184">
          <cell r="D1184">
            <v>0</v>
          </cell>
          <cell r="E1184">
            <v>0</v>
          </cell>
          <cell r="F1184">
            <v>0</v>
          </cell>
          <cell r="G1184">
            <v>0</v>
          </cell>
          <cell r="H1184">
            <v>0</v>
          </cell>
          <cell r="I1184">
            <v>0</v>
          </cell>
          <cell r="J1184">
            <v>0</v>
          </cell>
          <cell r="K1184">
            <v>0</v>
          </cell>
          <cell r="L1184">
            <v>0</v>
          </cell>
          <cell r="M1184">
            <v>0</v>
          </cell>
          <cell r="N1184">
            <v>0</v>
          </cell>
          <cell r="O1184">
            <v>0</v>
          </cell>
        </row>
        <row r="1185">
          <cell r="D1185">
            <v>0</v>
          </cell>
          <cell r="E1185">
            <v>0</v>
          </cell>
          <cell r="F1185">
            <v>0</v>
          </cell>
          <cell r="G1185">
            <v>0</v>
          </cell>
          <cell r="H1185">
            <v>0</v>
          </cell>
          <cell r="I1185">
            <v>0</v>
          </cell>
          <cell r="J1185">
            <v>0</v>
          </cell>
          <cell r="K1185">
            <v>0</v>
          </cell>
          <cell r="L1185">
            <v>0</v>
          </cell>
          <cell r="M1185">
            <v>0</v>
          </cell>
          <cell r="N1185">
            <v>0</v>
          </cell>
          <cell r="O1185">
            <v>0</v>
          </cell>
        </row>
        <row r="1186">
          <cell r="D1186">
            <v>0</v>
          </cell>
          <cell r="E1186">
            <v>0</v>
          </cell>
          <cell r="F1186">
            <v>0</v>
          </cell>
          <cell r="G1186">
            <v>0</v>
          </cell>
          <cell r="H1186">
            <v>0</v>
          </cell>
          <cell r="I1186">
            <v>0</v>
          </cell>
          <cell r="J1186">
            <v>0</v>
          </cell>
          <cell r="K1186">
            <v>0</v>
          </cell>
          <cell r="L1186">
            <v>0</v>
          </cell>
          <cell r="M1186">
            <v>0</v>
          </cell>
          <cell r="N1186">
            <v>0</v>
          </cell>
          <cell r="O1186">
            <v>0</v>
          </cell>
        </row>
        <row r="1187">
          <cell r="D1187">
            <v>0</v>
          </cell>
          <cell r="E1187">
            <v>0</v>
          </cell>
          <cell r="F1187">
            <v>0</v>
          </cell>
          <cell r="G1187">
            <v>0</v>
          </cell>
          <cell r="H1187">
            <v>0</v>
          </cell>
          <cell r="I1187">
            <v>0</v>
          </cell>
          <cell r="J1187">
            <v>0</v>
          </cell>
          <cell r="K1187">
            <v>0</v>
          </cell>
          <cell r="L1187">
            <v>0</v>
          </cell>
          <cell r="M1187">
            <v>0</v>
          </cell>
          <cell r="N1187">
            <v>0</v>
          </cell>
          <cell r="O1187">
            <v>0</v>
          </cell>
        </row>
        <row r="1188">
          <cell r="D1188">
            <v>0</v>
          </cell>
          <cell r="E1188">
            <v>0</v>
          </cell>
          <cell r="F1188">
            <v>0</v>
          </cell>
          <cell r="G1188">
            <v>0</v>
          </cell>
          <cell r="H1188">
            <v>0</v>
          </cell>
          <cell r="I1188">
            <v>0</v>
          </cell>
          <cell r="J1188">
            <v>0</v>
          </cell>
          <cell r="K1188">
            <v>0</v>
          </cell>
          <cell r="L1188">
            <v>0</v>
          </cell>
          <cell r="M1188">
            <v>0</v>
          </cell>
          <cell r="N1188">
            <v>0</v>
          </cell>
          <cell r="O1188">
            <v>0</v>
          </cell>
        </row>
        <row r="1189">
          <cell r="D1189">
            <v>0</v>
          </cell>
          <cell r="E1189">
            <v>0</v>
          </cell>
          <cell r="F1189">
            <v>0</v>
          </cell>
          <cell r="G1189">
            <v>0</v>
          </cell>
          <cell r="H1189">
            <v>0</v>
          </cell>
          <cell r="I1189">
            <v>0</v>
          </cell>
          <cell r="J1189">
            <v>0</v>
          </cell>
          <cell r="K1189">
            <v>0</v>
          </cell>
          <cell r="L1189">
            <v>0</v>
          </cell>
          <cell r="M1189">
            <v>0</v>
          </cell>
          <cell r="N1189">
            <v>0</v>
          </cell>
          <cell r="O1189">
            <v>0</v>
          </cell>
        </row>
        <row r="1190">
          <cell r="D1190">
            <v>0</v>
          </cell>
          <cell r="E1190">
            <v>0</v>
          </cell>
          <cell r="F1190">
            <v>0</v>
          </cell>
          <cell r="G1190">
            <v>0</v>
          </cell>
          <cell r="H1190">
            <v>0</v>
          </cell>
          <cell r="I1190">
            <v>0</v>
          </cell>
          <cell r="J1190">
            <v>0</v>
          </cell>
          <cell r="K1190">
            <v>0</v>
          </cell>
          <cell r="L1190">
            <v>0</v>
          </cell>
          <cell r="M1190">
            <v>0</v>
          </cell>
          <cell r="N1190">
            <v>0</v>
          </cell>
          <cell r="O1190">
            <v>0</v>
          </cell>
        </row>
        <row r="1191">
          <cell r="D1191">
            <v>0</v>
          </cell>
          <cell r="E1191">
            <v>0</v>
          </cell>
          <cell r="F1191">
            <v>0</v>
          </cell>
          <cell r="G1191">
            <v>0</v>
          </cell>
          <cell r="H1191">
            <v>0</v>
          </cell>
          <cell r="I1191">
            <v>0</v>
          </cell>
          <cell r="J1191">
            <v>0</v>
          </cell>
          <cell r="K1191">
            <v>0</v>
          </cell>
          <cell r="L1191">
            <v>0</v>
          </cell>
          <cell r="M1191">
            <v>0</v>
          </cell>
          <cell r="N1191">
            <v>0</v>
          </cell>
          <cell r="O1191">
            <v>0</v>
          </cell>
        </row>
        <row r="1192">
          <cell r="D1192">
            <v>0</v>
          </cell>
          <cell r="E1192">
            <v>0</v>
          </cell>
          <cell r="F1192">
            <v>0</v>
          </cell>
          <cell r="G1192">
            <v>0</v>
          </cell>
          <cell r="H1192">
            <v>0</v>
          </cell>
          <cell r="I1192">
            <v>0</v>
          </cell>
          <cell r="J1192">
            <v>0</v>
          </cell>
          <cell r="K1192">
            <v>0</v>
          </cell>
          <cell r="L1192">
            <v>0</v>
          </cell>
          <cell r="M1192">
            <v>0</v>
          </cell>
          <cell r="N1192">
            <v>0</v>
          </cell>
          <cell r="O1192">
            <v>0</v>
          </cell>
        </row>
        <row r="1193">
          <cell r="D1193">
            <v>0</v>
          </cell>
          <cell r="E1193">
            <v>0</v>
          </cell>
          <cell r="F1193">
            <v>0</v>
          </cell>
          <cell r="G1193">
            <v>0</v>
          </cell>
          <cell r="H1193">
            <v>0</v>
          </cell>
          <cell r="I1193">
            <v>0</v>
          </cell>
          <cell r="J1193">
            <v>0</v>
          </cell>
          <cell r="K1193">
            <v>0</v>
          </cell>
          <cell r="L1193">
            <v>0</v>
          </cell>
          <cell r="M1193">
            <v>0</v>
          </cell>
          <cell r="N1193">
            <v>0</v>
          </cell>
          <cell r="O1193">
            <v>0</v>
          </cell>
        </row>
        <row r="1194">
          <cell r="D1194">
            <v>0</v>
          </cell>
          <cell r="E1194">
            <v>0</v>
          </cell>
          <cell r="F1194">
            <v>0</v>
          </cell>
          <cell r="G1194">
            <v>0</v>
          </cell>
          <cell r="H1194">
            <v>0</v>
          </cell>
          <cell r="I1194">
            <v>0</v>
          </cell>
          <cell r="J1194">
            <v>0</v>
          </cell>
          <cell r="K1194">
            <v>0</v>
          </cell>
          <cell r="L1194">
            <v>0</v>
          </cell>
          <cell r="M1194">
            <v>0</v>
          </cell>
          <cell r="N1194">
            <v>0</v>
          </cell>
          <cell r="O1194">
            <v>0</v>
          </cell>
        </row>
        <row r="1195">
          <cell r="D1195">
            <v>0</v>
          </cell>
          <cell r="E1195">
            <v>0</v>
          </cell>
          <cell r="F1195">
            <v>0</v>
          </cell>
          <cell r="G1195">
            <v>0</v>
          </cell>
          <cell r="H1195">
            <v>0</v>
          </cell>
          <cell r="I1195">
            <v>0</v>
          </cell>
          <cell r="J1195">
            <v>0</v>
          </cell>
          <cell r="K1195">
            <v>0</v>
          </cell>
          <cell r="L1195">
            <v>0</v>
          </cell>
          <cell r="M1195">
            <v>0</v>
          </cell>
          <cell r="N1195">
            <v>0</v>
          </cell>
          <cell r="O1195">
            <v>0</v>
          </cell>
        </row>
        <row r="1196">
          <cell r="D1196">
            <v>0</v>
          </cell>
          <cell r="E1196">
            <v>0</v>
          </cell>
          <cell r="F1196">
            <v>0</v>
          </cell>
          <cell r="G1196">
            <v>0</v>
          </cell>
          <cell r="H1196">
            <v>0</v>
          </cell>
          <cell r="I1196">
            <v>0</v>
          </cell>
          <cell r="J1196">
            <v>0</v>
          </cell>
          <cell r="K1196">
            <v>0</v>
          </cell>
          <cell r="L1196">
            <v>0</v>
          </cell>
          <cell r="M1196">
            <v>0</v>
          </cell>
          <cell r="N1196">
            <v>0</v>
          </cell>
          <cell r="O1196">
            <v>0</v>
          </cell>
        </row>
        <row r="1197">
          <cell r="D1197">
            <v>0</v>
          </cell>
          <cell r="E1197">
            <v>0</v>
          </cell>
          <cell r="F1197">
            <v>0</v>
          </cell>
          <cell r="G1197">
            <v>0</v>
          </cell>
          <cell r="H1197">
            <v>0</v>
          </cell>
          <cell r="I1197">
            <v>0</v>
          </cell>
          <cell r="J1197">
            <v>0</v>
          </cell>
          <cell r="K1197">
            <v>0</v>
          </cell>
          <cell r="L1197">
            <v>0</v>
          </cell>
          <cell r="M1197">
            <v>0</v>
          </cell>
          <cell r="N1197">
            <v>0</v>
          </cell>
          <cell r="O1197">
            <v>0</v>
          </cell>
        </row>
        <row r="1198">
          <cell r="D1198">
            <v>0</v>
          </cell>
          <cell r="E1198">
            <v>0</v>
          </cell>
          <cell r="F1198">
            <v>0</v>
          </cell>
          <cell r="G1198">
            <v>0</v>
          </cell>
          <cell r="H1198">
            <v>0</v>
          </cell>
          <cell r="I1198">
            <v>0</v>
          </cell>
          <cell r="J1198">
            <v>0</v>
          </cell>
          <cell r="K1198">
            <v>0</v>
          </cell>
          <cell r="L1198">
            <v>0</v>
          </cell>
          <cell r="M1198">
            <v>0</v>
          </cell>
          <cell r="N1198">
            <v>0</v>
          </cell>
          <cell r="O1198">
            <v>0</v>
          </cell>
        </row>
        <row r="1199">
          <cell r="D1199">
            <v>0</v>
          </cell>
          <cell r="E1199">
            <v>0</v>
          </cell>
          <cell r="F1199">
            <v>0</v>
          </cell>
          <cell r="G1199">
            <v>0</v>
          </cell>
          <cell r="H1199">
            <v>0</v>
          </cell>
          <cell r="I1199">
            <v>0</v>
          </cell>
          <cell r="J1199">
            <v>0</v>
          </cell>
          <cell r="K1199">
            <v>0</v>
          </cell>
          <cell r="L1199">
            <v>0</v>
          </cell>
          <cell r="M1199">
            <v>0</v>
          </cell>
          <cell r="N1199">
            <v>0</v>
          </cell>
          <cell r="O1199">
            <v>0</v>
          </cell>
        </row>
        <row r="1200">
          <cell r="D1200">
            <v>0</v>
          </cell>
          <cell r="E1200">
            <v>0</v>
          </cell>
          <cell r="F1200">
            <v>0</v>
          </cell>
          <cell r="G1200">
            <v>0</v>
          </cell>
          <cell r="H1200">
            <v>0</v>
          </cell>
          <cell r="I1200">
            <v>0</v>
          </cell>
          <cell r="J1200">
            <v>0</v>
          </cell>
          <cell r="K1200">
            <v>0</v>
          </cell>
          <cell r="L1200">
            <v>0</v>
          </cell>
          <cell r="M1200">
            <v>0</v>
          </cell>
          <cell r="N1200">
            <v>0</v>
          </cell>
          <cell r="O1200">
            <v>0</v>
          </cell>
        </row>
        <row r="1201">
          <cell r="D1201">
            <v>0</v>
          </cell>
          <cell r="E1201">
            <v>0</v>
          </cell>
          <cell r="F1201">
            <v>0</v>
          </cell>
          <cell r="G1201">
            <v>0</v>
          </cell>
          <cell r="H1201">
            <v>0</v>
          </cell>
          <cell r="I1201">
            <v>0</v>
          </cell>
          <cell r="J1201">
            <v>0</v>
          </cell>
          <cell r="K1201">
            <v>0</v>
          </cell>
          <cell r="L1201">
            <v>0</v>
          </cell>
          <cell r="M1201">
            <v>0</v>
          </cell>
          <cell r="N1201">
            <v>0</v>
          </cell>
          <cell r="O1201">
            <v>0</v>
          </cell>
        </row>
        <row r="1202">
          <cell r="D1202">
            <v>0</v>
          </cell>
          <cell r="E1202">
            <v>0</v>
          </cell>
          <cell r="F1202">
            <v>0</v>
          </cell>
          <cell r="G1202">
            <v>0</v>
          </cell>
          <cell r="H1202">
            <v>0</v>
          </cell>
          <cell r="I1202">
            <v>0</v>
          </cell>
          <cell r="J1202">
            <v>0</v>
          </cell>
          <cell r="K1202">
            <v>0</v>
          </cell>
          <cell r="L1202">
            <v>0</v>
          </cell>
          <cell r="M1202">
            <v>0</v>
          </cell>
          <cell r="N1202">
            <v>0</v>
          </cell>
          <cell r="O1202">
            <v>0</v>
          </cell>
        </row>
        <row r="1203">
          <cell r="D1203">
            <v>0</v>
          </cell>
          <cell r="E1203">
            <v>0</v>
          </cell>
          <cell r="F1203">
            <v>0</v>
          </cell>
          <cell r="G1203">
            <v>0</v>
          </cell>
          <cell r="H1203">
            <v>0</v>
          </cell>
          <cell r="I1203">
            <v>0</v>
          </cell>
          <cell r="J1203">
            <v>0</v>
          </cell>
          <cell r="K1203">
            <v>0</v>
          </cell>
          <cell r="L1203">
            <v>0</v>
          </cell>
          <cell r="M1203">
            <v>0</v>
          </cell>
          <cell r="N1203">
            <v>0</v>
          </cell>
          <cell r="O1203">
            <v>0</v>
          </cell>
        </row>
        <row r="1204">
          <cell r="D1204">
            <v>0</v>
          </cell>
          <cell r="E1204">
            <v>0</v>
          </cell>
          <cell r="F1204">
            <v>0</v>
          </cell>
          <cell r="G1204">
            <v>0</v>
          </cell>
          <cell r="H1204">
            <v>0</v>
          </cell>
          <cell r="I1204">
            <v>0</v>
          </cell>
          <cell r="J1204">
            <v>0</v>
          </cell>
          <cell r="K1204">
            <v>0</v>
          </cell>
          <cell r="L1204">
            <v>0</v>
          </cell>
          <cell r="M1204">
            <v>0</v>
          </cell>
          <cell r="N1204">
            <v>0</v>
          </cell>
          <cell r="O1204">
            <v>0</v>
          </cell>
        </row>
        <row r="1205">
          <cell r="D1205">
            <v>0</v>
          </cell>
          <cell r="E1205">
            <v>0</v>
          </cell>
          <cell r="F1205">
            <v>0</v>
          </cell>
          <cell r="G1205">
            <v>0</v>
          </cell>
          <cell r="H1205">
            <v>0</v>
          </cell>
          <cell r="I1205">
            <v>0</v>
          </cell>
          <cell r="J1205">
            <v>0</v>
          </cell>
          <cell r="K1205">
            <v>0</v>
          </cell>
          <cell r="L1205">
            <v>0</v>
          </cell>
          <cell r="M1205">
            <v>0</v>
          </cell>
          <cell r="N1205">
            <v>0</v>
          </cell>
          <cell r="O1205">
            <v>0</v>
          </cell>
        </row>
        <row r="1206">
          <cell r="D1206">
            <v>0</v>
          </cell>
          <cell r="E1206">
            <v>0</v>
          </cell>
          <cell r="F1206">
            <v>0</v>
          </cell>
          <cell r="G1206">
            <v>0</v>
          </cell>
          <cell r="H1206">
            <v>0</v>
          </cell>
          <cell r="I1206">
            <v>0</v>
          </cell>
          <cell r="J1206">
            <v>0</v>
          </cell>
          <cell r="K1206">
            <v>0</v>
          </cell>
          <cell r="L1206">
            <v>0</v>
          </cell>
          <cell r="M1206">
            <v>0</v>
          </cell>
          <cell r="N1206">
            <v>0</v>
          </cell>
          <cell r="O1206">
            <v>0</v>
          </cell>
        </row>
        <row r="1207">
          <cell r="D1207">
            <v>0</v>
          </cell>
          <cell r="E1207">
            <v>0</v>
          </cell>
          <cell r="F1207">
            <v>0</v>
          </cell>
          <cell r="G1207">
            <v>0</v>
          </cell>
          <cell r="H1207">
            <v>0</v>
          </cell>
          <cell r="I1207">
            <v>0</v>
          </cell>
          <cell r="J1207">
            <v>0</v>
          </cell>
          <cell r="K1207">
            <v>0</v>
          </cell>
          <cell r="L1207">
            <v>0</v>
          </cell>
          <cell r="M1207">
            <v>0</v>
          </cell>
          <cell r="N1207">
            <v>0</v>
          </cell>
          <cell r="O1207">
            <v>0</v>
          </cell>
        </row>
        <row r="1208">
          <cell r="D1208">
            <v>0</v>
          </cell>
          <cell r="E1208">
            <v>0</v>
          </cell>
          <cell r="F1208">
            <v>0</v>
          </cell>
          <cell r="G1208">
            <v>0</v>
          </cell>
          <cell r="H1208">
            <v>0</v>
          </cell>
          <cell r="I1208">
            <v>0</v>
          </cell>
          <cell r="J1208">
            <v>0</v>
          </cell>
          <cell r="K1208">
            <v>0</v>
          </cell>
          <cell r="L1208">
            <v>0</v>
          </cell>
          <cell r="M1208">
            <v>0</v>
          </cell>
          <cell r="N1208">
            <v>0</v>
          </cell>
          <cell r="O1208">
            <v>0</v>
          </cell>
        </row>
        <row r="1209">
          <cell r="D1209">
            <v>0</v>
          </cell>
          <cell r="E1209">
            <v>0</v>
          </cell>
          <cell r="F1209">
            <v>0</v>
          </cell>
          <cell r="G1209">
            <v>0</v>
          </cell>
          <cell r="H1209">
            <v>0</v>
          </cell>
          <cell r="I1209">
            <v>0</v>
          </cell>
          <cell r="J1209">
            <v>0</v>
          </cell>
          <cell r="K1209">
            <v>0</v>
          </cell>
          <cell r="L1209">
            <v>0</v>
          </cell>
          <cell r="M1209">
            <v>0</v>
          </cell>
          <cell r="N1209">
            <v>0</v>
          </cell>
          <cell r="O1209">
            <v>0</v>
          </cell>
        </row>
        <row r="1210">
          <cell r="D1210">
            <v>0</v>
          </cell>
          <cell r="E1210">
            <v>0</v>
          </cell>
          <cell r="F1210">
            <v>0</v>
          </cell>
          <cell r="G1210">
            <v>0</v>
          </cell>
          <cell r="H1210">
            <v>0</v>
          </cell>
          <cell r="I1210">
            <v>0</v>
          </cell>
          <cell r="J1210">
            <v>0</v>
          </cell>
          <cell r="K1210">
            <v>0</v>
          </cell>
          <cell r="L1210">
            <v>0</v>
          </cell>
          <cell r="M1210">
            <v>0</v>
          </cell>
          <cell r="N1210">
            <v>0</v>
          </cell>
          <cell r="O1210">
            <v>0</v>
          </cell>
        </row>
        <row r="1211">
          <cell r="D1211">
            <v>0</v>
          </cell>
          <cell r="E1211">
            <v>0</v>
          </cell>
          <cell r="F1211">
            <v>0</v>
          </cell>
          <cell r="G1211">
            <v>0</v>
          </cell>
          <cell r="H1211">
            <v>0</v>
          </cell>
          <cell r="I1211">
            <v>0</v>
          </cell>
          <cell r="J1211">
            <v>0</v>
          </cell>
          <cell r="K1211">
            <v>0</v>
          </cell>
          <cell r="L1211">
            <v>0</v>
          </cell>
          <cell r="M1211">
            <v>0</v>
          </cell>
          <cell r="N1211">
            <v>0</v>
          </cell>
          <cell r="O1211">
            <v>0</v>
          </cell>
        </row>
        <row r="1212">
          <cell r="D1212">
            <v>0</v>
          </cell>
          <cell r="E1212">
            <v>0</v>
          </cell>
          <cell r="F1212">
            <v>0</v>
          </cell>
          <cell r="G1212">
            <v>0</v>
          </cell>
          <cell r="H1212">
            <v>0</v>
          </cell>
          <cell r="I1212">
            <v>0</v>
          </cell>
          <cell r="J1212">
            <v>0</v>
          </cell>
          <cell r="K1212">
            <v>0</v>
          </cell>
          <cell r="L1212">
            <v>0</v>
          </cell>
          <cell r="M1212">
            <v>0</v>
          </cell>
          <cell r="N1212">
            <v>0</v>
          </cell>
          <cell r="O1212">
            <v>0</v>
          </cell>
        </row>
        <row r="1213">
          <cell r="D1213">
            <v>0</v>
          </cell>
          <cell r="E1213">
            <v>0</v>
          </cell>
          <cell r="F1213">
            <v>0</v>
          </cell>
          <cell r="G1213">
            <v>0</v>
          </cell>
          <cell r="H1213">
            <v>0</v>
          </cell>
          <cell r="I1213">
            <v>0</v>
          </cell>
          <cell r="J1213">
            <v>0</v>
          </cell>
          <cell r="K1213">
            <v>0</v>
          </cell>
          <cell r="L1213">
            <v>0</v>
          </cell>
          <cell r="M1213">
            <v>0</v>
          </cell>
          <cell r="N1213">
            <v>0</v>
          </cell>
          <cell r="O1213">
            <v>0</v>
          </cell>
        </row>
        <row r="1214">
          <cell r="D1214">
            <v>0</v>
          </cell>
          <cell r="E1214">
            <v>0</v>
          </cell>
          <cell r="F1214">
            <v>0</v>
          </cell>
          <cell r="G1214">
            <v>0</v>
          </cell>
          <cell r="H1214">
            <v>0</v>
          </cell>
          <cell r="I1214">
            <v>0</v>
          </cell>
          <cell r="J1214">
            <v>0</v>
          </cell>
          <cell r="K1214">
            <v>0</v>
          </cell>
          <cell r="L1214">
            <v>0</v>
          </cell>
          <cell r="M1214">
            <v>0</v>
          </cell>
          <cell r="N1214">
            <v>0</v>
          </cell>
          <cell r="O1214">
            <v>0</v>
          </cell>
        </row>
        <row r="1215">
          <cell r="D1215">
            <v>0</v>
          </cell>
          <cell r="E1215">
            <v>0</v>
          </cell>
          <cell r="F1215">
            <v>0</v>
          </cell>
          <cell r="G1215">
            <v>0</v>
          </cell>
          <cell r="H1215">
            <v>0</v>
          </cell>
          <cell r="I1215">
            <v>0</v>
          </cell>
          <cell r="J1215">
            <v>0</v>
          </cell>
          <cell r="K1215">
            <v>0</v>
          </cell>
          <cell r="L1215">
            <v>0</v>
          </cell>
          <cell r="M1215">
            <v>0</v>
          </cell>
          <cell r="N1215">
            <v>0</v>
          </cell>
          <cell r="O1215">
            <v>0</v>
          </cell>
        </row>
        <row r="1216">
          <cell r="D1216">
            <v>0</v>
          </cell>
          <cell r="E1216">
            <v>0</v>
          </cell>
          <cell r="F1216">
            <v>0</v>
          </cell>
          <cell r="G1216">
            <v>0</v>
          </cell>
          <cell r="H1216">
            <v>0</v>
          </cell>
          <cell r="I1216">
            <v>0</v>
          </cell>
          <cell r="J1216">
            <v>0</v>
          </cell>
          <cell r="K1216">
            <v>0</v>
          </cell>
          <cell r="L1216">
            <v>0</v>
          </cell>
          <cell r="M1216">
            <v>0</v>
          </cell>
          <cell r="N1216">
            <v>0</v>
          </cell>
          <cell r="O1216">
            <v>0</v>
          </cell>
        </row>
        <row r="1217">
          <cell r="D1217">
            <v>0</v>
          </cell>
          <cell r="E1217">
            <v>0</v>
          </cell>
          <cell r="F1217">
            <v>0</v>
          </cell>
          <cell r="G1217">
            <v>0</v>
          </cell>
          <cell r="H1217">
            <v>0</v>
          </cell>
          <cell r="I1217">
            <v>0</v>
          </cell>
          <cell r="J1217">
            <v>0</v>
          </cell>
          <cell r="K1217">
            <v>0</v>
          </cell>
          <cell r="L1217">
            <v>0</v>
          </cell>
          <cell r="M1217">
            <v>0</v>
          </cell>
          <cell r="N1217">
            <v>0</v>
          </cell>
          <cell r="O1217">
            <v>0</v>
          </cell>
        </row>
        <row r="1218">
          <cell r="D1218">
            <v>0</v>
          </cell>
          <cell r="E1218">
            <v>0</v>
          </cell>
          <cell r="F1218">
            <v>0</v>
          </cell>
          <cell r="G1218">
            <v>0</v>
          </cell>
          <cell r="H1218">
            <v>0</v>
          </cell>
          <cell r="I1218">
            <v>0</v>
          </cell>
          <cell r="J1218">
            <v>0</v>
          </cell>
          <cell r="K1218">
            <v>0</v>
          </cell>
          <cell r="L1218">
            <v>0</v>
          </cell>
          <cell r="M1218">
            <v>0</v>
          </cell>
          <cell r="N1218">
            <v>0</v>
          </cell>
          <cell r="O1218">
            <v>0</v>
          </cell>
        </row>
        <row r="1219">
          <cell r="D1219">
            <v>0</v>
          </cell>
          <cell r="E1219">
            <v>0</v>
          </cell>
          <cell r="F1219">
            <v>0</v>
          </cell>
          <cell r="G1219">
            <v>0</v>
          </cell>
          <cell r="H1219">
            <v>0</v>
          </cell>
          <cell r="I1219">
            <v>0</v>
          </cell>
          <cell r="J1219">
            <v>0</v>
          </cell>
          <cell r="K1219">
            <v>0</v>
          </cell>
          <cell r="L1219">
            <v>0</v>
          </cell>
          <cell r="M1219">
            <v>0</v>
          </cell>
          <cell r="N1219">
            <v>0</v>
          </cell>
          <cell r="O1219">
            <v>0</v>
          </cell>
        </row>
        <row r="1220">
          <cell r="D1220">
            <v>0</v>
          </cell>
          <cell r="E1220">
            <v>0</v>
          </cell>
          <cell r="F1220">
            <v>0</v>
          </cell>
          <cell r="G1220">
            <v>0</v>
          </cell>
          <cell r="H1220">
            <v>0</v>
          </cell>
          <cell r="I1220">
            <v>0</v>
          </cell>
          <cell r="J1220">
            <v>0</v>
          </cell>
          <cell r="K1220">
            <v>0</v>
          </cell>
          <cell r="L1220">
            <v>0</v>
          </cell>
          <cell r="M1220">
            <v>0</v>
          </cell>
          <cell r="N1220">
            <v>0</v>
          </cell>
          <cell r="O1220">
            <v>0</v>
          </cell>
        </row>
        <row r="1221">
          <cell r="D1221">
            <v>0</v>
          </cell>
          <cell r="E1221">
            <v>0</v>
          </cell>
          <cell r="F1221">
            <v>0</v>
          </cell>
          <cell r="G1221">
            <v>0</v>
          </cell>
          <cell r="H1221">
            <v>0</v>
          </cell>
          <cell r="I1221">
            <v>0</v>
          </cell>
          <cell r="J1221">
            <v>0</v>
          </cell>
          <cell r="K1221">
            <v>0</v>
          </cell>
          <cell r="L1221">
            <v>0</v>
          </cell>
          <cell r="M1221">
            <v>0</v>
          </cell>
          <cell r="N1221">
            <v>0</v>
          </cell>
          <cell r="O1221">
            <v>0</v>
          </cell>
        </row>
        <row r="1222">
          <cell r="D1222">
            <v>0</v>
          </cell>
          <cell r="E1222">
            <v>0</v>
          </cell>
          <cell r="F1222">
            <v>0</v>
          </cell>
          <cell r="G1222">
            <v>0</v>
          </cell>
          <cell r="H1222">
            <v>0</v>
          </cell>
          <cell r="I1222">
            <v>0</v>
          </cell>
          <cell r="J1222">
            <v>0</v>
          </cell>
          <cell r="K1222">
            <v>0</v>
          </cell>
          <cell r="L1222">
            <v>0</v>
          </cell>
          <cell r="M1222">
            <v>0</v>
          </cell>
          <cell r="N1222">
            <v>0</v>
          </cell>
          <cell r="O1222">
            <v>0</v>
          </cell>
        </row>
        <row r="1223">
          <cell r="D1223">
            <v>0</v>
          </cell>
          <cell r="E1223">
            <v>0</v>
          </cell>
          <cell r="F1223">
            <v>0</v>
          </cell>
          <cell r="G1223">
            <v>0</v>
          </cell>
          <cell r="H1223">
            <v>0</v>
          </cell>
          <cell r="I1223">
            <v>0</v>
          </cell>
          <cell r="J1223">
            <v>0</v>
          </cell>
          <cell r="K1223">
            <v>0</v>
          </cell>
          <cell r="L1223">
            <v>0</v>
          </cell>
          <cell r="M1223">
            <v>0</v>
          </cell>
          <cell r="N1223">
            <v>0</v>
          </cell>
          <cell r="O1223">
            <v>0</v>
          </cell>
        </row>
        <row r="1224">
          <cell r="D1224">
            <v>0</v>
          </cell>
          <cell r="E1224">
            <v>0</v>
          </cell>
          <cell r="F1224">
            <v>0</v>
          </cell>
          <cell r="G1224">
            <v>0</v>
          </cell>
          <cell r="H1224">
            <v>0</v>
          </cell>
          <cell r="I1224">
            <v>0</v>
          </cell>
          <cell r="J1224">
            <v>0</v>
          </cell>
          <cell r="K1224">
            <v>0</v>
          </cell>
          <cell r="L1224">
            <v>0</v>
          </cell>
          <cell r="M1224">
            <v>0</v>
          </cell>
          <cell r="N1224">
            <v>0</v>
          </cell>
          <cell r="O1224">
            <v>0</v>
          </cell>
        </row>
        <row r="1225">
          <cell r="D1225">
            <v>0</v>
          </cell>
          <cell r="E1225">
            <v>0</v>
          </cell>
          <cell r="F1225">
            <v>0</v>
          </cell>
          <cell r="G1225">
            <v>0</v>
          </cell>
          <cell r="H1225">
            <v>0</v>
          </cell>
          <cell r="I1225">
            <v>0</v>
          </cell>
          <cell r="J1225">
            <v>0</v>
          </cell>
          <cell r="K1225">
            <v>0</v>
          </cell>
          <cell r="L1225">
            <v>0</v>
          </cell>
          <cell r="M1225">
            <v>0</v>
          </cell>
          <cell r="N1225">
            <v>0</v>
          </cell>
          <cell r="O1225">
            <v>0</v>
          </cell>
        </row>
        <row r="1226">
          <cell r="D1226">
            <v>0</v>
          </cell>
          <cell r="E1226">
            <v>0</v>
          </cell>
          <cell r="F1226">
            <v>0</v>
          </cell>
          <cell r="G1226">
            <v>0</v>
          </cell>
          <cell r="H1226">
            <v>0</v>
          </cell>
          <cell r="I1226">
            <v>0</v>
          </cell>
          <cell r="J1226">
            <v>0</v>
          </cell>
          <cell r="K1226">
            <v>0</v>
          </cell>
          <cell r="L1226">
            <v>0</v>
          </cell>
          <cell r="M1226">
            <v>0</v>
          </cell>
          <cell r="N1226">
            <v>0</v>
          </cell>
          <cell r="O1226">
            <v>0</v>
          </cell>
        </row>
        <row r="1227">
          <cell r="D1227">
            <v>0</v>
          </cell>
          <cell r="E1227">
            <v>0</v>
          </cell>
          <cell r="F1227">
            <v>0</v>
          </cell>
          <cell r="G1227">
            <v>0</v>
          </cell>
          <cell r="H1227">
            <v>0</v>
          </cell>
          <cell r="I1227">
            <v>0</v>
          </cell>
          <cell r="J1227">
            <v>0</v>
          </cell>
          <cell r="K1227">
            <v>0</v>
          </cell>
          <cell r="L1227">
            <v>0</v>
          </cell>
          <cell r="M1227">
            <v>0</v>
          </cell>
          <cell r="N1227">
            <v>0</v>
          </cell>
          <cell r="O1227">
            <v>0</v>
          </cell>
        </row>
        <row r="1228">
          <cell r="D1228">
            <v>0</v>
          </cell>
          <cell r="E1228">
            <v>0</v>
          </cell>
          <cell r="F1228">
            <v>0</v>
          </cell>
          <cell r="G1228">
            <v>0</v>
          </cell>
          <cell r="H1228">
            <v>0</v>
          </cell>
          <cell r="I1228">
            <v>0</v>
          </cell>
          <cell r="J1228">
            <v>0</v>
          </cell>
          <cell r="K1228">
            <v>0</v>
          </cell>
          <cell r="L1228">
            <v>0</v>
          </cell>
          <cell r="M1228">
            <v>0</v>
          </cell>
          <cell r="N1228">
            <v>0</v>
          </cell>
          <cell r="O1228">
            <v>0</v>
          </cell>
        </row>
        <row r="1229">
          <cell r="D1229">
            <v>0</v>
          </cell>
          <cell r="E1229">
            <v>0</v>
          </cell>
          <cell r="F1229">
            <v>0</v>
          </cell>
          <cell r="G1229">
            <v>0</v>
          </cell>
          <cell r="H1229">
            <v>0</v>
          </cell>
          <cell r="I1229">
            <v>0</v>
          </cell>
          <cell r="J1229">
            <v>0</v>
          </cell>
          <cell r="K1229">
            <v>0</v>
          </cell>
          <cell r="L1229">
            <v>0</v>
          </cell>
          <cell r="M1229">
            <v>0</v>
          </cell>
          <cell r="N1229">
            <v>0</v>
          </cell>
          <cell r="O1229">
            <v>0</v>
          </cell>
        </row>
        <row r="1230">
          <cell r="D1230">
            <v>0</v>
          </cell>
          <cell r="E1230">
            <v>0</v>
          </cell>
          <cell r="F1230">
            <v>0</v>
          </cell>
          <cell r="G1230">
            <v>0</v>
          </cell>
          <cell r="H1230">
            <v>0</v>
          </cell>
          <cell r="I1230">
            <v>0</v>
          </cell>
          <cell r="J1230">
            <v>0</v>
          </cell>
          <cell r="K1230">
            <v>0</v>
          </cell>
          <cell r="L1230">
            <v>0</v>
          </cell>
          <cell r="M1230">
            <v>0</v>
          </cell>
          <cell r="N1230">
            <v>0</v>
          </cell>
          <cell r="O1230">
            <v>0</v>
          </cell>
        </row>
        <row r="1231">
          <cell r="D1231">
            <v>0</v>
          </cell>
          <cell r="E1231">
            <v>0</v>
          </cell>
          <cell r="F1231">
            <v>0</v>
          </cell>
          <cell r="G1231">
            <v>0</v>
          </cell>
          <cell r="H1231">
            <v>0</v>
          </cell>
          <cell r="I1231">
            <v>0</v>
          </cell>
          <cell r="J1231">
            <v>0</v>
          </cell>
          <cell r="K1231">
            <v>0</v>
          </cell>
          <cell r="L1231">
            <v>0</v>
          </cell>
          <cell r="M1231">
            <v>0</v>
          </cell>
          <cell r="N1231">
            <v>0</v>
          </cell>
          <cell r="O1231">
            <v>0</v>
          </cell>
        </row>
        <row r="1232">
          <cell r="D1232">
            <v>0</v>
          </cell>
          <cell r="E1232">
            <v>0</v>
          </cell>
          <cell r="F1232">
            <v>0</v>
          </cell>
          <cell r="G1232">
            <v>0</v>
          </cell>
          <cell r="H1232">
            <v>0</v>
          </cell>
          <cell r="I1232">
            <v>0</v>
          </cell>
          <cell r="J1232">
            <v>0</v>
          </cell>
          <cell r="K1232">
            <v>0</v>
          </cell>
          <cell r="L1232">
            <v>0</v>
          </cell>
          <cell r="M1232">
            <v>0</v>
          </cell>
          <cell r="N1232">
            <v>0</v>
          </cell>
          <cell r="O1232">
            <v>0</v>
          </cell>
        </row>
        <row r="1233">
          <cell r="D1233">
            <v>0</v>
          </cell>
          <cell r="E1233">
            <v>0</v>
          </cell>
          <cell r="F1233">
            <v>0</v>
          </cell>
          <cell r="G1233">
            <v>0</v>
          </cell>
          <cell r="H1233">
            <v>0</v>
          </cell>
          <cell r="I1233">
            <v>0</v>
          </cell>
          <cell r="J1233">
            <v>0</v>
          </cell>
          <cell r="K1233">
            <v>0</v>
          </cell>
          <cell r="L1233">
            <v>0</v>
          </cell>
          <cell r="M1233">
            <v>0</v>
          </cell>
          <cell r="N1233">
            <v>0</v>
          </cell>
          <cell r="O1233">
            <v>0</v>
          </cell>
        </row>
        <row r="1234">
          <cell r="D1234">
            <v>0</v>
          </cell>
          <cell r="E1234">
            <v>0</v>
          </cell>
          <cell r="F1234">
            <v>0</v>
          </cell>
          <cell r="G1234">
            <v>0</v>
          </cell>
          <cell r="H1234">
            <v>0</v>
          </cell>
          <cell r="I1234">
            <v>0</v>
          </cell>
          <cell r="J1234">
            <v>0</v>
          </cell>
          <cell r="K1234">
            <v>0</v>
          </cell>
          <cell r="L1234">
            <v>0</v>
          </cell>
          <cell r="M1234">
            <v>0</v>
          </cell>
          <cell r="N1234">
            <v>0</v>
          </cell>
          <cell r="O1234">
            <v>0</v>
          </cell>
        </row>
        <row r="1235">
          <cell r="D1235">
            <v>0</v>
          </cell>
          <cell r="E1235">
            <v>0</v>
          </cell>
          <cell r="F1235">
            <v>0</v>
          </cell>
          <cell r="G1235">
            <v>0</v>
          </cell>
          <cell r="H1235">
            <v>0</v>
          </cell>
          <cell r="I1235">
            <v>0</v>
          </cell>
          <cell r="J1235">
            <v>0</v>
          </cell>
          <cell r="K1235">
            <v>0</v>
          </cell>
          <cell r="L1235">
            <v>0</v>
          </cell>
          <cell r="M1235">
            <v>0</v>
          </cell>
          <cell r="N1235">
            <v>0</v>
          </cell>
          <cell r="O1235">
            <v>0</v>
          </cell>
        </row>
        <row r="1236">
          <cell r="D1236">
            <v>0</v>
          </cell>
          <cell r="E1236">
            <v>0</v>
          </cell>
          <cell r="F1236">
            <v>0</v>
          </cell>
          <cell r="G1236">
            <v>0</v>
          </cell>
          <cell r="H1236">
            <v>0</v>
          </cell>
          <cell r="I1236">
            <v>0</v>
          </cell>
          <cell r="J1236">
            <v>0</v>
          </cell>
          <cell r="K1236">
            <v>0</v>
          </cell>
          <cell r="L1236">
            <v>0</v>
          </cell>
          <cell r="M1236">
            <v>0</v>
          </cell>
          <cell r="N1236">
            <v>0</v>
          </cell>
          <cell r="O1236">
            <v>0</v>
          </cell>
        </row>
        <row r="1237">
          <cell r="D1237">
            <v>0</v>
          </cell>
          <cell r="E1237">
            <v>0</v>
          </cell>
          <cell r="F1237">
            <v>0</v>
          </cell>
          <cell r="G1237">
            <v>0</v>
          </cell>
          <cell r="H1237">
            <v>0</v>
          </cell>
          <cell r="I1237">
            <v>0</v>
          </cell>
          <cell r="J1237">
            <v>0</v>
          </cell>
          <cell r="K1237">
            <v>0</v>
          </cell>
          <cell r="L1237">
            <v>0</v>
          </cell>
          <cell r="M1237">
            <v>0</v>
          </cell>
          <cell r="N1237">
            <v>0</v>
          </cell>
          <cell r="O1237">
            <v>0</v>
          </cell>
        </row>
        <row r="1238">
          <cell r="D1238">
            <v>0</v>
          </cell>
          <cell r="E1238">
            <v>0</v>
          </cell>
          <cell r="F1238">
            <v>0</v>
          </cell>
          <cell r="G1238">
            <v>0</v>
          </cell>
          <cell r="H1238">
            <v>0</v>
          </cell>
          <cell r="I1238">
            <v>0</v>
          </cell>
          <cell r="J1238">
            <v>0</v>
          </cell>
          <cell r="K1238">
            <v>0</v>
          </cell>
          <cell r="L1238">
            <v>0</v>
          </cell>
          <cell r="M1238">
            <v>0</v>
          </cell>
          <cell r="N1238">
            <v>0</v>
          </cell>
          <cell r="O1238">
            <v>0</v>
          </cell>
        </row>
        <row r="1239">
          <cell r="D1239">
            <v>0</v>
          </cell>
          <cell r="E1239">
            <v>0</v>
          </cell>
          <cell r="F1239">
            <v>0</v>
          </cell>
          <cell r="G1239">
            <v>0</v>
          </cell>
          <cell r="H1239">
            <v>0</v>
          </cell>
          <cell r="I1239">
            <v>0</v>
          </cell>
          <cell r="J1239">
            <v>0</v>
          </cell>
          <cell r="K1239">
            <v>0</v>
          </cell>
          <cell r="L1239">
            <v>0</v>
          </cell>
          <cell r="M1239">
            <v>0</v>
          </cell>
          <cell r="N1239">
            <v>0</v>
          </cell>
          <cell r="O1239">
            <v>0</v>
          </cell>
        </row>
        <row r="1240">
          <cell r="D1240">
            <v>0</v>
          </cell>
          <cell r="E1240">
            <v>0</v>
          </cell>
          <cell r="F1240">
            <v>0</v>
          </cell>
          <cell r="G1240">
            <v>0</v>
          </cell>
          <cell r="H1240">
            <v>0</v>
          </cell>
          <cell r="I1240">
            <v>0</v>
          </cell>
          <cell r="J1240">
            <v>0</v>
          </cell>
          <cell r="K1240">
            <v>0</v>
          </cell>
          <cell r="L1240">
            <v>0</v>
          </cell>
          <cell r="M1240">
            <v>0</v>
          </cell>
          <cell r="N1240">
            <v>0</v>
          </cell>
          <cell r="O1240">
            <v>0</v>
          </cell>
        </row>
        <row r="1241">
          <cell r="D1241">
            <v>0</v>
          </cell>
          <cell r="E1241">
            <v>0</v>
          </cell>
          <cell r="F1241">
            <v>0</v>
          </cell>
          <cell r="G1241">
            <v>0</v>
          </cell>
          <cell r="H1241">
            <v>0</v>
          </cell>
          <cell r="I1241">
            <v>0</v>
          </cell>
          <cell r="J1241">
            <v>0</v>
          </cell>
          <cell r="K1241">
            <v>0</v>
          </cell>
          <cell r="L1241">
            <v>0</v>
          </cell>
          <cell r="M1241">
            <v>0</v>
          </cell>
          <cell r="N1241">
            <v>0</v>
          </cell>
          <cell r="O1241">
            <v>0</v>
          </cell>
        </row>
        <row r="1242">
          <cell r="D1242">
            <v>0</v>
          </cell>
          <cell r="E1242">
            <v>0</v>
          </cell>
          <cell r="F1242">
            <v>0</v>
          </cell>
          <cell r="G1242">
            <v>0</v>
          </cell>
          <cell r="H1242">
            <v>0</v>
          </cell>
          <cell r="I1242">
            <v>0</v>
          </cell>
          <cell r="J1242">
            <v>0</v>
          </cell>
          <cell r="K1242">
            <v>0</v>
          </cell>
          <cell r="L1242">
            <v>0</v>
          </cell>
          <cell r="M1242">
            <v>0</v>
          </cell>
          <cell r="N1242">
            <v>0</v>
          </cell>
          <cell r="O1242">
            <v>0</v>
          </cell>
        </row>
        <row r="1243">
          <cell r="D1243">
            <v>0</v>
          </cell>
          <cell r="E1243">
            <v>0</v>
          </cell>
          <cell r="F1243">
            <v>0</v>
          </cell>
          <cell r="G1243">
            <v>0</v>
          </cell>
          <cell r="H1243">
            <v>0</v>
          </cell>
          <cell r="I1243">
            <v>0</v>
          </cell>
          <cell r="J1243">
            <v>0</v>
          </cell>
          <cell r="K1243">
            <v>0</v>
          </cell>
          <cell r="L1243">
            <v>0</v>
          </cell>
          <cell r="M1243">
            <v>0</v>
          </cell>
          <cell r="N1243">
            <v>0</v>
          </cell>
          <cell r="O1243">
            <v>0</v>
          </cell>
        </row>
        <row r="1244">
          <cell r="D1244">
            <v>0</v>
          </cell>
          <cell r="E1244">
            <v>0</v>
          </cell>
          <cell r="F1244">
            <v>0</v>
          </cell>
          <cell r="G1244">
            <v>0</v>
          </cell>
          <cell r="H1244">
            <v>0</v>
          </cell>
          <cell r="I1244">
            <v>0</v>
          </cell>
          <cell r="J1244">
            <v>0</v>
          </cell>
          <cell r="K1244">
            <v>0</v>
          </cell>
          <cell r="L1244">
            <v>0</v>
          </cell>
          <cell r="M1244">
            <v>0</v>
          </cell>
          <cell r="N1244">
            <v>0</v>
          </cell>
          <cell r="O1244">
            <v>0</v>
          </cell>
        </row>
        <row r="1245">
          <cell r="D1245">
            <v>0</v>
          </cell>
          <cell r="E1245">
            <v>0</v>
          </cell>
          <cell r="F1245">
            <v>0</v>
          </cell>
          <cell r="G1245">
            <v>0</v>
          </cell>
          <cell r="H1245">
            <v>0</v>
          </cell>
          <cell r="I1245">
            <v>0</v>
          </cell>
          <cell r="J1245">
            <v>0</v>
          </cell>
          <cell r="K1245">
            <v>0</v>
          </cell>
          <cell r="L1245">
            <v>0</v>
          </cell>
          <cell r="M1245">
            <v>0</v>
          </cell>
          <cell r="N1245">
            <v>0</v>
          </cell>
          <cell r="O1245">
            <v>0</v>
          </cell>
        </row>
        <row r="1246">
          <cell r="D1246">
            <v>0</v>
          </cell>
          <cell r="E1246">
            <v>0</v>
          </cell>
          <cell r="F1246">
            <v>0</v>
          </cell>
          <cell r="G1246">
            <v>0</v>
          </cell>
          <cell r="H1246">
            <v>0</v>
          </cell>
          <cell r="I1246">
            <v>0</v>
          </cell>
          <cell r="J1246">
            <v>0</v>
          </cell>
          <cell r="K1246">
            <v>0</v>
          </cell>
          <cell r="L1246">
            <v>0</v>
          </cell>
          <cell r="M1246">
            <v>0</v>
          </cell>
          <cell r="N1246">
            <v>0</v>
          </cell>
          <cell r="O1246">
            <v>0</v>
          </cell>
        </row>
        <row r="1247">
          <cell r="D1247">
            <v>0</v>
          </cell>
          <cell r="E1247">
            <v>0</v>
          </cell>
          <cell r="F1247">
            <v>0</v>
          </cell>
          <cell r="G1247">
            <v>0</v>
          </cell>
          <cell r="H1247">
            <v>0</v>
          </cell>
          <cell r="I1247">
            <v>0</v>
          </cell>
          <cell r="J1247">
            <v>0</v>
          </cell>
          <cell r="K1247">
            <v>0</v>
          </cell>
          <cell r="L1247">
            <v>0</v>
          </cell>
          <cell r="M1247">
            <v>0</v>
          </cell>
          <cell r="N1247">
            <v>0</v>
          </cell>
          <cell r="O1247">
            <v>0</v>
          </cell>
        </row>
        <row r="1248">
          <cell r="D1248">
            <v>0</v>
          </cell>
          <cell r="E1248">
            <v>0</v>
          </cell>
          <cell r="F1248">
            <v>0</v>
          </cell>
          <cell r="G1248">
            <v>0</v>
          </cell>
          <cell r="H1248">
            <v>0</v>
          </cell>
          <cell r="I1248">
            <v>0</v>
          </cell>
          <cell r="J1248">
            <v>0</v>
          </cell>
          <cell r="K1248">
            <v>0</v>
          </cell>
          <cell r="L1248">
            <v>0</v>
          </cell>
          <cell r="M1248">
            <v>0</v>
          </cell>
          <cell r="N1248">
            <v>0</v>
          </cell>
          <cell r="O1248">
            <v>0</v>
          </cell>
        </row>
        <row r="1249">
          <cell r="D1249">
            <v>0</v>
          </cell>
          <cell r="E1249">
            <v>0</v>
          </cell>
          <cell r="F1249">
            <v>0</v>
          </cell>
          <cell r="G1249">
            <v>0</v>
          </cell>
          <cell r="H1249">
            <v>0</v>
          </cell>
          <cell r="I1249">
            <v>0</v>
          </cell>
          <cell r="J1249">
            <v>0</v>
          </cell>
          <cell r="K1249">
            <v>0</v>
          </cell>
          <cell r="L1249">
            <v>0</v>
          </cell>
          <cell r="M1249">
            <v>0</v>
          </cell>
          <cell r="N1249">
            <v>0</v>
          </cell>
          <cell r="O1249">
            <v>0</v>
          </cell>
        </row>
        <row r="1250">
          <cell r="D1250">
            <v>0</v>
          </cell>
          <cell r="E1250">
            <v>0</v>
          </cell>
          <cell r="F1250">
            <v>0</v>
          </cell>
          <cell r="G1250">
            <v>0</v>
          </cell>
          <cell r="H1250">
            <v>0</v>
          </cell>
          <cell r="I1250">
            <v>0</v>
          </cell>
          <cell r="J1250">
            <v>0</v>
          </cell>
          <cell r="K1250">
            <v>0</v>
          </cell>
          <cell r="L1250">
            <v>0</v>
          </cell>
          <cell r="M1250">
            <v>0</v>
          </cell>
          <cell r="N1250">
            <v>0</v>
          </cell>
          <cell r="O1250">
            <v>0</v>
          </cell>
        </row>
        <row r="1251">
          <cell r="D1251">
            <v>0</v>
          </cell>
          <cell r="E1251">
            <v>0</v>
          </cell>
          <cell r="F1251">
            <v>0</v>
          </cell>
          <cell r="G1251">
            <v>0</v>
          </cell>
          <cell r="H1251">
            <v>0</v>
          </cell>
          <cell r="I1251">
            <v>0</v>
          </cell>
          <cell r="J1251">
            <v>0</v>
          </cell>
          <cell r="K1251">
            <v>0</v>
          </cell>
          <cell r="L1251">
            <v>0</v>
          </cell>
          <cell r="M1251">
            <v>0</v>
          </cell>
          <cell r="N1251">
            <v>0</v>
          </cell>
          <cell r="O1251">
            <v>0</v>
          </cell>
        </row>
        <row r="1252">
          <cell r="D1252">
            <v>0</v>
          </cell>
          <cell r="E1252">
            <v>0</v>
          </cell>
          <cell r="F1252">
            <v>0</v>
          </cell>
          <cell r="G1252">
            <v>0</v>
          </cell>
          <cell r="H1252">
            <v>0</v>
          </cell>
          <cell r="I1252">
            <v>0</v>
          </cell>
          <cell r="J1252">
            <v>0</v>
          </cell>
          <cell r="K1252">
            <v>0</v>
          </cell>
          <cell r="L1252">
            <v>0</v>
          </cell>
          <cell r="M1252">
            <v>0</v>
          </cell>
          <cell r="N1252">
            <v>0</v>
          </cell>
          <cell r="O1252">
            <v>0</v>
          </cell>
        </row>
        <row r="1253">
          <cell r="D1253">
            <v>0</v>
          </cell>
          <cell r="E1253">
            <v>0</v>
          </cell>
          <cell r="F1253">
            <v>0</v>
          </cell>
          <cell r="G1253">
            <v>0</v>
          </cell>
          <cell r="H1253">
            <v>0</v>
          </cell>
          <cell r="I1253">
            <v>0</v>
          </cell>
          <cell r="J1253">
            <v>0</v>
          </cell>
          <cell r="K1253">
            <v>0</v>
          </cell>
          <cell r="L1253">
            <v>0</v>
          </cell>
          <cell r="M1253">
            <v>0</v>
          </cell>
          <cell r="N1253">
            <v>0</v>
          </cell>
          <cell r="O1253">
            <v>0</v>
          </cell>
        </row>
        <row r="1258">
          <cell r="E1258">
            <v>17.5</v>
          </cell>
          <cell r="F1258">
            <v>7.8879999999999992E-3</v>
          </cell>
        </row>
        <row r="1259">
          <cell r="E1259">
            <v>17.5</v>
          </cell>
          <cell r="F1259">
            <v>7.8879999999999992E-3</v>
          </cell>
        </row>
        <row r="1260">
          <cell r="E1260">
            <v>17.5</v>
          </cell>
          <cell r="F1260">
            <v>7.8879999999999992E-3</v>
          </cell>
        </row>
        <row r="1261">
          <cell r="E1261">
            <v>17.5</v>
          </cell>
          <cell r="F1261">
            <v>7.8879999999999992E-3</v>
          </cell>
        </row>
        <row r="1262">
          <cell r="E1262">
            <v>17.5</v>
          </cell>
          <cell r="F1262">
            <v>1.0799E-2</v>
          </cell>
        </row>
        <row r="1263">
          <cell r="E1263">
            <v>17.5</v>
          </cell>
          <cell r="F1263">
            <v>1.0799E-2</v>
          </cell>
        </row>
        <row r="1264">
          <cell r="E1264">
            <v>17.5</v>
          </cell>
          <cell r="F1264">
            <v>1.0799E-2</v>
          </cell>
        </row>
        <row r="1265">
          <cell r="E1265">
            <v>21</v>
          </cell>
          <cell r="F1265">
            <v>1.050036E-2</v>
          </cell>
        </row>
        <row r="1266">
          <cell r="E1266">
            <v>21</v>
          </cell>
          <cell r="F1266">
            <v>1.0542279999999999E-2</v>
          </cell>
        </row>
        <row r="1267">
          <cell r="E1267">
            <v>21</v>
          </cell>
          <cell r="F1267">
            <v>1.047185E-2</v>
          </cell>
        </row>
        <row r="1268">
          <cell r="E1268">
            <v>21</v>
          </cell>
          <cell r="F1268">
            <v>1.0609449999999999E-2</v>
          </cell>
        </row>
        <row r="1269">
          <cell r="E1269">
            <v>21</v>
          </cell>
          <cell r="F1269">
            <v>1.0770699999999999E-2</v>
          </cell>
        </row>
        <row r="1298">
          <cell r="E1298">
            <v>15</v>
          </cell>
          <cell r="F1298">
            <v>1.097162E-2</v>
          </cell>
        </row>
        <row r="1299">
          <cell r="E1299">
            <v>25</v>
          </cell>
          <cell r="F1299">
            <v>1.0921169999999999E-2</v>
          </cell>
          <cell r="H1299">
            <v>6.61</v>
          </cell>
        </row>
        <row r="1300">
          <cell r="E1300">
            <v>25</v>
          </cell>
          <cell r="F1300">
            <v>1.094406E-2</v>
          </cell>
          <cell r="H1300">
            <v>6.61</v>
          </cell>
        </row>
        <row r="1301">
          <cell r="E1301">
            <v>15</v>
          </cell>
          <cell r="F1301">
            <v>1.154558E-2</v>
          </cell>
        </row>
        <row r="1302">
          <cell r="E1302">
            <v>25</v>
          </cell>
          <cell r="F1302">
            <v>1.0838E-2</v>
          </cell>
        </row>
        <row r="1303">
          <cell r="E1303">
            <v>25</v>
          </cell>
          <cell r="F1303">
            <v>1.0569759999999999E-2</v>
          </cell>
          <cell r="H1303">
            <v>6.61</v>
          </cell>
        </row>
        <row r="1304">
          <cell r="E1304">
            <v>100</v>
          </cell>
          <cell r="F1304">
            <v>9.2204100000000001E-3</v>
          </cell>
          <cell r="H1304">
            <v>6.01</v>
          </cell>
        </row>
        <row r="1305">
          <cell r="E1305">
            <v>25</v>
          </cell>
          <cell r="F1305">
            <v>1.039357E-2</v>
          </cell>
          <cell r="H1305">
            <v>6.61</v>
          </cell>
        </row>
        <row r="1306">
          <cell r="E1306">
            <v>100</v>
          </cell>
          <cell r="F1306">
            <v>9.1545099999999994E-3</v>
          </cell>
          <cell r="H1306">
            <v>6.01</v>
          </cell>
        </row>
        <row r="1307">
          <cell r="E1307">
            <v>25</v>
          </cell>
          <cell r="F1307">
            <v>1.101677E-2</v>
          </cell>
        </row>
        <row r="1308">
          <cell r="E1308">
            <v>25</v>
          </cell>
          <cell r="F1308">
            <v>1.112904E-2</v>
          </cell>
        </row>
        <row r="1309">
          <cell r="E1309">
            <v>25</v>
          </cell>
          <cell r="F1309">
            <v>1.267861E-2</v>
          </cell>
        </row>
        <row r="1310">
          <cell r="E1310">
            <v>25</v>
          </cell>
          <cell r="F1310">
            <v>1.1056059999999999E-2</v>
          </cell>
        </row>
        <row r="1311">
          <cell r="E1311">
            <v>400</v>
          </cell>
          <cell r="F1311">
            <v>8.2725100000000003E-3</v>
          </cell>
          <cell r="H1311">
            <v>4.68</v>
          </cell>
        </row>
        <row r="1312">
          <cell r="E1312">
            <v>85</v>
          </cell>
          <cell r="F1312">
            <v>8.4320000000000003E-3</v>
          </cell>
          <cell r="H1312">
            <v>8.77</v>
          </cell>
        </row>
        <row r="1313">
          <cell r="E1313">
            <v>85</v>
          </cell>
          <cell r="F1313">
            <v>8.4320000000000003E-3</v>
          </cell>
          <cell r="H1313">
            <v>8.77</v>
          </cell>
        </row>
        <row r="1314">
          <cell r="E1314">
            <v>127.5</v>
          </cell>
          <cell r="F1314">
            <v>7.3559999999999997E-3</v>
          </cell>
          <cell r="H1314">
            <v>7.9</v>
          </cell>
        </row>
        <row r="1315">
          <cell r="E1315">
            <v>127.5</v>
          </cell>
          <cell r="F1315">
            <v>7.3559999999999997E-3</v>
          </cell>
          <cell r="H1315">
            <v>7.9</v>
          </cell>
        </row>
        <row r="1316">
          <cell r="E1316">
            <v>660</v>
          </cell>
          <cell r="F1316">
            <v>5.2300000000000003E-3</v>
          </cell>
          <cell r="H1316">
            <v>6.61</v>
          </cell>
        </row>
        <row r="1317">
          <cell r="E1317">
            <v>85</v>
          </cell>
          <cell r="F1317">
            <v>1.061838E-2</v>
          </cell>
        </row>
        <row r="1318">
          <cell r="E1318">
            <v>85</v>
          </cell>
          <cell r="F1318">
            <v>7.3811500000000004E-3</v>
          </cell>
          <cell r="H1318">
            <v>10.92</v>
          </cell>
        </row>
        <row r="1319">
          <cell r="E1319">
            <v>127.5</v>
          </cell>
          <cell r="F1319">
            <v>8.1630799999999996E-3</v>
          </cell>
          <cell r="H1319">
            <v>8.17</v>
          </cell>
        </row>
        <row r="1320">
          <cell r="E1320">
            <v>85</v>
          </cell>
          <cell r="F1320">
            <v>8.4320000000000003E-3</v>
          </cell>
          <cell r="H1320">
            <v>8.77</v>
          </cell>
        </row>
        <row r="1321">
          <cell r="E1321">
            <v>127.5</v>
          </cell>
          <cell r="F1321">
            <v>7.3559999999999997E-3</v>
          </cell>
          <cell r="H1321">
            <v>7.9</v>
          </cell>
        </row>
        <row r="1322">
          <cell r="E1322">
            <v>276</v>
          </cell>
          <cell r="F1322">
            <v>2.66E-3</v>
          </cell>
          <cell r="H1322">
            <v>24.51</v>
          </cell>
        </row>
        <row r="1323">
          <cell r="E1323">
            <v>794</v>
          </cell>
          <cell r="F1323">
            <v>2.6350000000000002E-3</v>
          </cell>
        </row>
        <row r="1324">
          <cell r="E1324">
            <v>1353</v>
          </cell>
          <cell r="F1324">
            <v>2.6120000000000002E-3</v>
          </cell>
          <cell r="H1324">
            <v>17.190000000000001</v>
          </cell>
        </row>
        <row r="1325">
          <cell r="E1325">
            <v>794</v>
          </cell>
          <cell r="F1325">
            <v>2.6350000000000002E-3</v>
          </cell>
          <cell r="H1325">
            <v>18.010000000000002</v>
          </cell>
        </row>
        <row r="1326">
          <cell r="E1326">
            <v>276</v>
          </cell>
          <cell r="F1326">
            <v>2.6979999999999999E-3</v>
          </cell>
          <cell r="H1326">
            <v>26.92</v>
          </cell>
        </row>
        <row r="1327">
          <cell r="E1327">
            <v>276</v>
          </cell>
          <cell r="F1327">
            <v>2.66E-3</v>
          </cell>
          <cell r="H1327">
            <v>24.24</v>
          </cell>
        </row>
        <row r="1328">
          <cell r="E1328">
            <v>794</v>
          </cell>
          <cell r="F1328">
            <v>2.6350000000000002E-3</v>
          </cell>
          <cell r="H1328">
            <v>17.940000000000001</v>
          </cell>
        </row>
        <row r="1329">
          <cell r="E1329">
            <v>1353</v>
          </cell>
          <cell r="F1329">
            <v>2.6120000000000002E-3</v>
          </cell>
          <cell r="H1329">
            <v>14.62</v>
          </cell>
        </row>
        <row r="1330">
          <cell r="E1330">
            <v>276</v>
          </cell>
          <cell r="F1330">
            <v>2.66E-3</v>
          </cell>
          <cell r="H1330">
            <v>24.66</v>
          </cell>
        </row>
        <row r="1331">
          <cell r="E1331">
            <v>794</v>
          </cell>
          <cell r="F1331">
            <v>2.6350000000000002E-3</v>
          </cell>
          <cell r="H1331">
            <v>17.91</v>
          </cell>
        </row>
        <row r="1332">
          <cell r="E1332">
            <v>1353</v>
          </cell>
          <cell r="F1332">
            <v>2.6120000000000002E-3</v>
          </cell>
          <cell r="H1332">
            <v>17.73</v>
          </cell>
        </row>
        <row r="1334">
          <cell r="E1334">
            <v>25</v>
          </cell>
          <cell r="F1334">
            <v>9.7999999999999997E-3</v>
          </cell>
        </row>
        <row r="1361">
          <cell r="C1361" t="str">
            <v>138-T</v>
          </cell>
          <cell r="D1361">
            <v>0.98543526675732673</v>
          </cell>
        </row>
        <row r="1362">
          <cell r="C1362" t="str">
            <v>69-T</v>
          </cell>
          <cell r="D1362">
            <v>0.9719873252852782</v>
          </cell>
        </row>
        <row r="1363">
          <cell r="C1363" t="str">
            <v>Sub</v>
          </cell>
          <cell r="D1363">
            <v>0.97546700482856163</v>
          </cell>
        </row>
        <row r="1364">
          <cell r="C1364" t="str">
            <v>Pri</v>
          </cell>
          <cell r="D1364">
            <v>0.96058711084214676</v>
          </cell>
        </row>
        <row r="1365">
          <cell r="C1365" t="str">
            <v>Sec</v>
          </cell>
          <cell r="D1365">
            <v>0.92716214211541315</v>
          </cell>
        </row>
      </sheetData>
      <sheetData sheetId="2">
        <row r="119">
          <cell r="D119">
            <v>0.99999999999999645</v>
          </cell>
          <cell r="E119">
            <v>0</v>
          </cell>
          <cell r="F119">
            <v>0</v>
          </cell>
          <cell r="G119">
            <v>-1</v>
          </cell>
          <cell r="H119">
            <v>0</v>
          </cell>
          <cell r="I119">
            <v>0</v>
          </cell>
          <cell r="J119">
            <v>0</v>
          </cell>
          <cell r="K119">
            <v>0.99999999999999645</v>
          </cell>
          <cell r="L119">
            <v>0.99999999999999645</v>
          </cell>
          <cell r="M119">
            <v>2.9999999999999973</v>
          </cell>
          <cell r="N119">
            <v>0</v>
          </cell>
          <cell r="O119">
            <v>-1</v>
          </cell>
        </row>
        <row r="120">
          <cell r="D120">
            <v>0</v>
          </cell>
          <cell r="E120">
            <v>0</v>
          </cell>
          <cell r="F120">
            <v>0</v>
          </cell>
          <cell r="G120">
            <v>-1.0000000000000004</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-2</v>
          </cell>
          <cell r="H122">
            <v>-2</v>
          </cell>
          <cell r="I122">
            <v>-0.99999999999999978</v>
          </cell>
          <cell r="J122">
            <v>0</v>
          </cell>
          <cell r="K122">
            <v>0</v>
          </cell>
          <cell r="L122">
            <v>0</v>
          </cell>
          <cell r="M122">
            <v>0</v>
          </cell>
          <cell r="N122">
            <v>0</v>
          </cell>
          <cell r="O122">
            <v>0</v>
          </cell>
        </row>
        <row r="123">
          <cell r="D123">
            <v>126.0000000000055</v>
          </cell>
          <cell r="E123">
            <v>240.00000000000384</v>
          </cell>
          <cell r="F123">
            <v>0</v>
          </cell>
          <cell r="G123">
            <v>-248.99999999999912</v>
          </cell>
          <cell r="H123">
            <v>-154.99999999999835</v>
          </cell>
          <cell r="I123">
            <v>-84.999999999996916</v>
          </cell>
          <cell r="J123">
            <v>-82.999999999998238</v>
          </cell>
          <cell r="K123">
            <v>88.999999999993634</v>
          </cell>
          <cell r="L123">
            <v>338.00000000000142</v>
          </cell>
          <cell r="M123">
            <v>347.99999999999864</v>
          </cell>
          <cell r="N123">
            <v>197.99999999999488</v>
          </cell>
          <cell r="O123">
            <v>195.00000000000603</v>
          </cell>
        </row>
        <row r="124">
          <cell r="D124">
            <v>-3.0000000000000124</v>
          </cell>
          <cell r="E124">
            <v>0</v>
          </cell>
          <cell r="F124">
            <v>0</v>
          </cell>
          <cell r="G124">
            <v>-25.000000000000011</v>
          </cell>
          <cell r="H124">
            <v>-20.000000000000011</v>
          </cell>
          <cell r="I124">
            <v>-17.000000000000004</v>
          </cell>
          <cell r="J124">
            <v>-17.000000000000004</v>
          </cell>
          <cell r="K124">
            <v>-16.000000000000007</v>
          </cell>
          <cell r="L124">
            <v>-11.999999999999996</v>
          </cell>
          <cell r="M124">
            <v>-8.9999999999999876</v>
          </cell>
          <cell r="N124">
            <v>-8.9999999999999876</v>
          </cell>
          <cell r="O124">
            <v>-5.0000000000000133</v>
          </cell>
        </row>
        <row r="125">
          <cell r="D125">
            <v>81.999999999999332</v>
          </cell>
          <cell r="E125">
            <v>375.00000000000131</v>
          </cell>
          <cell r="F125">
            <v>0</v>
          </cell>
          <cell r="G125">
            <v>-1240.0000000000002</v>
          </cell>
          <cell r="H125">
            <v>-1078.9999999999986</v>
          </cell>
          <cell r="I125">
            <v>-912.00000000000136</v>
          </cell>
          <cell r="J125">
            <v>-804.00000000000011</v>
          </cell>
          <cell r="K125">
            <v>-589.0000000000033</v>
          </cell>
          <cell r="L125">
            <v>-302.00000000000335</v>
          </cell>
          <cell r="M125">
            <v>-146.00000000000128</v>
          </cell>
          <cell r="N125">
            <v>-58.000000000001236</v>
          </cell>
          <cell r="O125">
            <v>-64.99999999999676</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-1</v>
          </cell>
          <cell r="E127">
            <v>0</v>
          </cell>
          <cell r="F127">
            <v>0</v>
          </cell>
          <cell r="G127">
            <v>-2</v>
          </cell>
          <cell r="H127">
            <v>-2</v>
          </cell>
          <cell r="I127">
            <v>-2</v>
          </cell>
          <cell r="J127">
            <v>-2</v>
          </cell>
          <cell r="K127">
            <v>-2</v>
          </cell>
          <cell r="L127">
            <v>-2</v>
          </cell>
          <cell r="M127">
            <v>-2</v>
          </cell>
          <cell r="N127">
            <v>-1</v>
          </cell>
          <cell r="O127">
            <v>-1</v>
          </cell>
        </row>
        <row r="128">
          <cell r="D128">
            <v>-0.999999999999998</v>
          </cell>
          <cell r="E128">
            <v>-0.999999999999998</v>
          </cell>
          <cell r="F128">
            <v>0</v>
          </cell>
          <cell r="G128">
            <v>-3.0000000000000009</v>
          </cell>
          <cell r="H128">
            <v>-3.0000000000000009</v>
          </cell>
          <cell r="I128">
            <v>-3.0000000000000009</v>
          </cell>
          <cell r="J128">
            <v>-3.0000000000000009</v>
          </cell>
          <cell r="K128">
            <v>-3.0000000000000009</v>
          </cell>
          <cell r="L128">
            <v>-3.0000000000000009</v>
          </cell>
          <cell r="M128">
            <v>-3.0000000000000009</v>
          </cell>
          <cell r="N128">
            <v>-3.0000000000000009</v>
          </cell>
          <cell r="O128">
            <v>-3.0000000000000009</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2</v>
          </cell>
          <cell r="H130">
            <v>2</v>
          </cell>
          <cell r="I130">
            <v>2</v>
          </cell>
          <cell r="J130">
            <v>2</v>
          </cell>
          <cell r="K130">
            <v>2</v>
          </cell>
          <cell r="L130">
            <v>0.99999999999999978</v>
          </cell>
          <cell r="M130">
            <v>0.99999999999999978</v>
          </cell>
          <cell r="N130">
            <v>0.99999999999999978</v>
          </cell>
          <cell r="O130">
            <v>0</v>
          </cell>
        </row>
        <row r="131">
          <cell r="D131">
            <v>-28.999999999999975</v>
          </cell>
          <cell r="E131">
            <v>-10.000000000000009</v>
          </cell>
          <cell r="F131">
            <v>0</v>
          </cell>
          <cell r="G131">
            <v>-53.999999999999986</v>
          </cell>
          <cell r="H131">
            <v>-71.000000000000014</v>
          </cell>
          <cell r="I131">
            <v>-66.000000000000028</v>
          </cell>
          <cell r="J131">
            <v>-62.000000000000028</v>
          </cell>
          <cell r="K131">
            <v>-18.999999999999993</v>
          </cell>
          <cell r="L131">
            <v>-49.999999999999986</v>
          </cell>
          <cell r="M131">
            <v>-42.000000000000014</v>
          </cell>
          <cell r="N131">
            <v>-41.000000000000014</v>
          </cell>
          <cell r="O131">
            <v>-30.000000000000007</v>
          </cell>
        </row>
        <row r="132">
          <cell r="D132">
            <v>-624.99999999999932</v>
          </cell>
          <cell r="E132">
            <v>-196.00000000000057</v>
          </cell>
          <cell r="F132">
            <v>0</v>
          </cell>
          <cell r="G132">
            <v>-2639</v>
          </cell>
          <cell r="H132">
            <v>-2372.0000000000005</v>
          </cell>
          <cell r="I132">
            <v>-2199.0000000000005</v>
          </cell>
          <cell r="J132">
            <v>-2008.9999999999995</v>
          </cell>
          <cell r="K132">
            <v>-1791</v>
          </cell>
          <cell r="L132">
            <v>-1565.0000000000009</v>
          </cell>
          <cell r="M132">
            <v>-1296.9999999999998</v>
          </cell>
          <cell r="N132">
            <v>-1084.9999999999993</v>
          </cell>
          <cell r="O132">
            <v>-958.99999999999943</v>
          </cell>
        </row>
        <row r="133">
          <cell r="D133">
            <v>-0.99999999999999645</v>
          </cell>
          <cell r="E133">
            <v>0</v>
          </cell>
          <cell r="F133">
            <v>0</v>
          </cell>
          <cell r="G133">
            <v>-2</v>
          </cell>
          <cell r="H133">
            <v>-3.0000000000000022</v>
          </cell>
          <cell r="I133">
            <v>-2</v>
          </cell>
          <cell r="J133">
            <v>-2</v>
          </cell>
          <cell r="K133">
            <v>-2</v>
          </cell>
          <cell r="L133">
            <v>-2</v>
          </cell>
          <cell r="M133">
            <v>-3.0000000000000022</v>
          </cell>
          <cell r="N133">
            <v>-0.99999999999999645</v>
          </cell>
          <cell r="O133">
            <v>-0.99999999999999645</v>
          </cell>
        </row>
        <row r="134">
          <cell r="D134">
            <v>-23.00000000000005</v>
          </cell>
          <cell r="E134">
            <v>-5.9999999999999396</v>
          </cell>
          <cell r="F134">
            <v>0</v>
          </cell>
          <cell r="G134">
            <v>-102.00000000000001</v>
          </cell>
          <cell r="H134">
            <v>-95.000000000000014</v>
          </cell>
          <cell r="I134">
            <v>-89.000000000000071</v>
          </cell>
          <cell r="J134">
            <v>-82.999999999999972</v>
          </cell>
          <cell r="K134">
            <v>-59.999999999999972</v>
          </cell>
          <cell r="L134">
            <v>-53.000000000000078</v>
          </cell>
          <cell r="M134">
            <v>-48.000000000000057</v>
          </cell>
          <cell r="N134">
            <v>-40.000000000000028</v>
          </cell>
          <cell r="O134">
            <v>-42.999999999999979</v>
          </cell>
        </row>
        <row r="135">
          <cell r="D135">
            <v>-3.9999999999999964</v>
          </cell>
          <cell r="E135">
            <v>-0.99999999999999911</v>
          </cell>
          <cell r="F135">
            <v>0</v>
          </cell>
          <cell r="G135">
            <v>-9</v>
          </cell>
          <cell r="H135">
            <v>-9</v>
          </cell>
          <cell r="I135">
            <v>-13.000000000000011</v>
          </cell>
          <cell r="J135">
            <v>-6.9999999999999876</v>
          </cell>
          <cell r="K135">
            <v>-8</v>
          </cell>
          <cell r="L135">
            <v>-8</v>
          </cell>
          <cell r="M135">
            <v>-3.9999999999999964</v>
          </cell>
          <cell r="N135">
            <v>-3.0000000000000027</v>
          </cell>
          <cell r="O135">
            <v>-3.9999999999999964</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-26.000000000000036</v>
          </cell>
          <cell r="E138">
            <v>36.000000000000057</v>
          </cell>
          <cell r="F138">
            <v>0</v>
          </cell>
          <cell r="G138">
            <v>-89.000000000000043</v>
          </cell>
          <cell r="H138">
            <v>-81.999999999999986</v>
          </cell>
          <cell r="I138">
            <v>-78</v>
          </cell>
          <cell r="J138">
            <v>-75.999999999999957</v>
          </cell>
          <cell r="K138">
            <v>-68.000000000000028</v>
          </cell>
          <cell r="L138">
            <v>-60.000000000000007</v>
          </cell>
          <cell r="M138">
            <v>-58.000000000000021</v>
          </cell>
          <cell r="N138">
            <v>-45.999999999999936</v>
          </cell>
          <cell r="O138">
            <v>-40.000000000000007</v>
          </cell>
        </row>
        <row r="139">
          <cell r="D139">
            <v>5.9999999999998321</v>
          </cell>
          <cell r="E139">
            <v>-9.0000000000002007</v>
          </cell>
          <cell r="F139">
            <v>0</v>
          </cell>
          <cell r="G139">
            <v>-228.99999999999997</v>
          </cell>
          <cell r="H139">
            <v>-217.00000000000009</v>
          </cell>
          <cell r="I139">
            <v>-180.00000000000009</v>
          </cell>
          <cell r="J139">
            <v>-176.00000000000014</v>
          </cell>
          <cell r="K139">
            <v>-176.00000000000014</v>
          </cell>
          <cell r="L139">
            <v>-181</v>
          </cell>
          <cell r="M139">
            <v>-30.000000000000078</v>
          </cell>
          <cell r="N139">
            <v>-147.9999999999998</v>
          </cell>
          <cell r="O139">
            <v>-119.99999999999994</v>
          </cell>
        </row>
        <row r="140">
          <cell r="D140">
            <v>-8.0000000000000089</v>
          </cell>
          <cell r="E140">
            <v>-16.999999999999993</v>
          </cell>
          <cell r="F140">
            <v>0</v>
          </cell>
          <cell r="G140">
            <v>-13</v>
          </cell>
          <cell r="H140">
            <v>-15</v>
          </cell>
          <cell r="I140">
            <v>-15</v>
          </cell>
          <cell r="J140">
            <v>-16</v>
          </cell>
          <cell r="K140">
            <v>-16.999999999999993</v>
          </cell>
          <cell r="L140">
            <v>-16</v>
          </cell>
          <cell r="M140">
            <v>-22.999999999999989</v>
          </cell>
          <cell r="N140">
            <v>-14.000000000000007</v>
          </cell>
          <cell r="O140">
            <v>-9.9999999999999982</v>
          </cell>
        </row>
        <row r="141">
          <cell r="D141">
            <v>-22.000000000000018</v>
          </cell>
          <cell r="E141">
            <v>0.9999999999999698</v>
          </cell>
          <cell r="F141">
            <v>0</v>
          </cell>
          <cell r="G141">
            <v>-182.00000000000003</v>
          </cell>
          <cell r="H141">
            <v>-54.999999999999972</v>
          </cell>
          <cell r="I141">
            <v>-23</v>
          </cell>
          <cell r="J141">
            <v>-25</v>
          </cell>
          <cell r="K141">
            <v>-23</v>
          </cell>
          <cell r="L141">
            <v>-23</v>
          </cell>
          <cell r="M141">
            <v>-22.000000000000018</v>
          </cell>
          <cell r="N141">
            <v>-21</v>
          </cell>
          <cell r="O141">
            <v>-23</v>
          </cell>
        </row>
        <row r="142">
          <cell r="D142">
            <v>-502.00000000000085</v>
          </cell>
          <cell r="E142">
            <v>-357.99999999999966</v>
          </cell>
          <cell r="F142">
            <v>0</v>
          </cell>
          <cell r="G142">
            <v>-3751.0000000000005</v>
          </cell>
          <cell r="H142">
            <v>-3492.9999999999991</v>
          </cell>
          <cell r="I142">
            <v>-3258.9999999999995</v>
          </cell>
          <cell r="J142">
            <v>-2928.0000000000005</v>
          </cell>
          <cell r="K142">
            <v>-2561.9999999999995</v>
          </cell>
          <cell r="L142">
            <v>-2201.9999999999991</v>
          </cell>
          <cell r="M142">
            <v>-1802.0000000000007</v>
          </cell>
          <cell r="N142">
            <v>-1470.9999999999995</v>
          </cell>
          <cell r="O142">
            <v>-1147.0000000000005</v>
          </cell>
        </row>
        <row r="143">
          <cell r="D143">
            <v>-10.999999999999957</v>
          </cell>
          <cell r="E143">
            <v>3.0000000000000382</v>
          </cell>
          <cell r="F143">
            <v>0</v>
          </cell>
          <cell r="G143">
            <v>-66.000000000000043</v>
          </cell>
          <cell r="H143">
            <v>-63.000000000000028</v>
          </cell>
          <cell r="I143">
            <v>-67.000000000000028</v>
          </cell>
          <cell r="J143">
            <v>-64.000000000000057</v>
          </cell>
          <cell r="K143">
            <v>-56.999999999999957</v>
          </cell>
          <cell r="L143">
            <v>-58.999999999999964</v>
          </cell>
          <cell r="M143">
            <v>37.000000000000007</v>
          </cell>
          <cell r="N143">
            <v>-43.999999999999979</v>
          </cell>
          <cell r="O143">
            <v>-37.999999999999964</v>
          </cell>
        </row>
        <row r="144">
          <cell r="D144">
            <v>0</v>
          </cell>
          <cell r="E144">
            <v>0</v>
          </cell>
          <cell r="F144">
            <v>0</v>
          </cell>
          <cell r="G144">
            <v>0</v>
          </cell>
          <cell r="H144">
            <v>0</v>
          </cell>
          <cell r="I144">
            <v>-1</v>
          </cell>
          <cell r="J144">
            <v>0</v>
          </cell>
          <cell r="K144">
            <v>0</v>
          </cell>
          <cell r="L144">
            <v>0</v>
          </cell>
          <cell r="M144">
            <v>0</v>
          </cell>
          <cell r="N144">
            <v>0</v>
          </cell>
          <cell r="O144">
            <v>0</v>
          </cell>
        </row>
        <row r="145">
          <cell r="D145">
            <v>1.9999999999999929</v>
          </cell>
          <cell r="E145">
            <v>1.9999999999999929</v>
          </cell>
          <cell r="F145">
            <v>0</v>
          </cell>
          <cell r="G145">
            <v>1.9999999999999929</v>
          </cell>
          <cell r="H145">
            <v>1.9999999999999929</v>
          </cell>
          <cell r="I145">
            <v>1.9999999999999929</v>
          </cell>
          <cell r="J145">
            <v>1.9999999999999929</v>
          </cell>
          <cell r="K145">
            <v>1.9999999999999929</v>
          </cell>
          <cell r="L145">
            <v>1.9999999999999929</v>
          </cell>
          <cell r="M145">
            <v>1.9999999999999929</v>
          </cell>
          <cell r="N145">
            <v>1.9999999999999929</v>
          </cell>
          <cell r="O145">
            <v>1.9999999999999929</v>
          </cell>
        </row>
        <row r="146">
          <cell r="D146">
            <v>0</v>
          </cell>
          <cell r="E146">
            <v>0</v>
          </cell>
          <cell r="F146">
            <v>0</v>
          </cell>
          <cell r="G146">
            <v>0.99999999999999978</v>
          </cell>
          <cell r="H146">
            <v>0.99999999999999978</v>
          </cell>
          <cell r="I146">
            <v>0.99999999999999978</v>
          </cell>
          <cell r="J146">
            <v>0.99999999999999978</v>
          </cell>
          <cell r="K146">
            <v>0.99999999999999978</v>
          </cell>
          <cell r="L146">
            <v>0.99999999999999978</v>
          </cell>
          <cell r="M146">
            <v>0.99999999999999978</v>
          </cell>
          <cell r="N146">
            <v>0.99999999999999978</v>
          </cell>
          <cell r="O146">
            <v>0.99999999999999978</v>
          </cell>
        </row>
        <row r="147">
          <cell r="D147">
            <v>0</v>
          </cell>
          <cell r="E147">
            <v>0</v>
          </cell>
          <cell r="F147">
            <v>0</v>
          </cell>
          <cell r="G147">
            <v>7</v>
          </cell>
          <cell r="H147">
            <v>7</v>
          </cell>
          <cell r="I147">
            <v>7</v>
          </cell>
          <cell r="J147">
            <v>7</v>
          </cell>
          <cell r="K147">
            <v>0</v>
          </cell>
          <cell r="L147">
            <v>0</v>
          </cell>
          <cell r="M147">
            <v>0</v>
          </cell>
          <cell r="N147">
            <v>0</v>
          </cell>
          <cell r="O147">
            <v>0</v>
          </cell>
        </row>
        <row r="148">
          <cell r="D148">
            <v>-21</v>
          </cell>
          <cell r="E148">
            <v>-18.000000000000004</v>
          </cell>
          <cell r="F148">
            <v>0</v>
          </cell>
          <cell r="G148">
            <v>-34</v>
          </cell>
          <cell r="H148">
            <v>-34</v>
          </cell>
          <cell r="I148">
            <v>-34</v>
          </cell>
          <cell r="J148">
            <v>-34</v>
          </cell>
          <cell r="K148">
            <v>-34</v>
          </cell>
          <cell r="L148">
            <v>-32</v>
          </cell>
          <cell r="M148">
            <v>-26.999999999999996</v>
          </cell>
          <cell r="N148">
            <v>-26.999999999999996</v>
          </cell>
          <cell r="O148">
            <v>-21</v>
          </cell>
        </row>
        <row r="149">
          <cell r="D149">
            <v>0</v>
          </cell>
          <cell r="E149">
            <v>0</v>
          </cell>
          <cell r="F149">
            <v>0</v>
          </cell>
          <cell r="G149">
            <v>0.99999999999999911</v>
          </cell>
          <cell r="H149">
            <v>0.99999999999999911</v>
          </cell>
          <cell r="I149">
            <v>0.99999999999999911</v>
          </cell>
          <cell r="J149">
            <v>0.99999999999999911</v>
          </cell>
          <cell r="K149">
            <v>0.99999999999999911</v>
          </cell>
          <cell r="L149">
            <v>0.99999999999999911</v>
          </cell>
          <cell r="M149">
            <v>0</v>
          </cell>
          <cell r="N149">
            <v>0</v>
          </cell>
          <cell r="O149">
            <v>0</v>
          </cell>
        </row>
        <row r="150">
          <cell r="D150">
            <v>1067.0000000000011</v>
          </cell>
          <cell r="E150">
            <v>528.00000000000011</v>
          </cell>
          <cell r="F150">
            <v>0</v>
          </cell>
          <cell r="G150">
            <v>6221</v>
          </cell>
          <cell r="H150">
            <v>5749</v>
          </cell>
          <cell r="I150">
            <v>5284</v>
          </cell>
          <cell r="J150">
            <v>4850</v>
          </cell>
          <cell r="K150">
            <v>4457</v>
          </cell>
          <cell r="L150">
            <v>3790.9999999999991</v>
          </cell>
          <cell r="M150">
            <v>3193</v>
          </cell>
          <cell r="N150">
            <v>2703.0000000000009</v>
          </cell>
          <cell r="O150">
            <v>1844.0000000000002</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4</v>
          </cell>
          <cell r="E152">
            <v>3</v>
          </cell>
          <cell r="F152">
            <v>0</v>
          </cell>
          <cell r="G152">
            <v>0</v>
          </cell>
          <cell r="H152">
            <v>0</v>
          </cell>
          <cell r="I152">
            <v>0</v>
          </cell>
          <cell r="J152">
            <v>4</v>
          </cell>
          <cell r="K152">
            <v>4</v>
          </cell>
          <cell r="L152">
            <v>4</v>
          </cell>
          <cell r="M152">
            <v>4</v>
          </cell>
          <cell r="N152">
            <v>4</v>
          </cell>
          <cell r="O152">
            <v>4</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3</v>
          </cell>
          <cell r="E154">
            <v>1.0000000000000004</v>
          </cell>
          <cell r="F154">
            <v>0</v>
          </cell>
          <cell r="G154">
            <v>7</v>
          </cell>
          <cell r="H154">
            <v>4</v>
          </cell>
          <cell r="I154">
            <v>4</v>
          </cell>
          <cell r="J154">
            <v>4</v>
          </cell>
          <cell r="K154">
            <v>4</v>
          </cell>
          <cell r="L154">
            <v>4</v>
          </cell>
          <cell r="M154">
            <v>3</v>
          </cell>
          <cell r="N154">
            <v>3</v>
          </cell>
          <cell r="O154">
            <v>3</v>
          </cell>
        </row>
        <row r="155">
          <cell r="D155">
            <v>106.00000000000001</v>
          </cell>
          <cell r="E155">
            <v>59.000000000000014</v>
          </cell>
          <cell r="F155">
            <v>0</v>
          </cell>
          <cell r="G155">
            <v>204</v>
          </cell>
          <cell r="H155">
            <v>194</v>
          </cell>
          <cell r="I155">
            <v>191</v>
          </cell>
          <cell r="J155">
            <v>185</v>
          </cell>
          <cell r="K155">
            <v>182</v>
          </cell>
          <cell r="L155">
            <v>170</v>
          </cell>
          <cell r="M155">
            <v>167</v>
          </cell>
          <cell r="N155">
            <v>154</v>
          </cell>
          <cell r="O155">
            <v>138</v>
          </cell>
        </row>
        <row r="156">
          <cell r="D156">
            <v>20.999999999999996</v>
          </cell>
          <cell r="E156">
            <v>16.999999999999996</v>
          </cell>
          <cell r="F156">
            <v>0</v>
          </cell>
          <cell r="G156">
            <v>0</v>
          </cell>
          <cell r="H156">
            <v>0</v>
          </cell>
          <cell r="I156">
            <v>80</v>
          </cell>
          <cell r="J156">
            <v>79</v>
          </cell>
          <cell r="K156">
            <v>63</v>
          </cell>
          <cell r="L156">
            <v>44</v>
          </cell>
          <cell r="M156">
            <v>37.999999999999993</v>
          </cell>
          <cell r="N156">
            <v>33.000000000000007</v>
          </cell>
          <cell r="O156">
            <v>29.999999999999996</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7</v>
          </cell>
          <cell r="H158">
            <v>0</v>
          </cell>
          <cell r="I158">
            <v>0</v>
          </cell>
          <cell r="J158">
            <v>0</v>
          </cell>
          <cell r="K158">
            <v>0</v>
          </cell>
          <cell r="L158">
            <v>0</v>
          </cell>
          <cell r="M158">
            <v>0</v>
          </cell>
          <cell r="N158">
            <v>0</v>
          </cell>
          <cell r="O158">
            <v>0</v>
          </cell>
        </row>
        <row r="159">
          <cell r="D159">
            <v>0</v>
          </cell>
          <cell r="E159">
            <v>0</v>
          </cell>
          <cell r="F159">
            <v>0</v>
          </cell>
          <cell r="G159">
            <v>-32.000000000000014</v>
          </cell>
          <cell r="H159">
            <v>-26.000000000000007</v>
          </cell>
          <cell r="I159">
            <v>-9.0000000000000036</v>
          </cell>
          <cell r="J159">
            <v>-8.0000000000000124</v>
          </cell>
          <cell r="K159">
            <v>-8.0000000000000124</v>
          </cell>
          <cell r="L159">
            <v>-34.000000000000007</v>
          </cell>
          <cell r="M159">
            <v>0</v>
          </cell>
          <cell r="N159">
            <v>0</v>
          </cell>
          <cell r="O159">
            <v>0</v>
          </cell>
        </row>
        <row r="160">
          <cell r="D160">
            <v>80.999999999999318</v>
          </cell>
          <cell r="E160">
            <v>114.9999999999999</v>
          </cell>
          <cell r="F160">
            <v>0</v>
          </cell>
          <cell r="G160">
            <v>142.99999999999841</v>
          </cell>
          <cell r="H160">
            <v>90.999999999999517</v>
          </cell>
          <cell r="I160">
            <v>103.00000000000043</v>
          </cell>
          <cell r="J160">
            <v>87.000000000001549</v>
          </cell>
          <cell r="K160">
            <v>47.999999999998238</v>
          </cell>
          <cell r="L160">
            <v>110.9999999999976</v>
          </cell>
          <cell r="M160">
            <v>64.999999999999829</v>
          </cell>
          <cell r="N160">
            <v>93</v>
          </cell>
          <cell r="O160">
            <v>34.000000000001862</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-9.9999999999999734</v>
          </cell>
          <cell r="E162">
            <v>-0.99999999999998479</v>
          </cell>
          <cell r="F162">
            <v>0</v>
          </cell>
          <cell r="G162">
            <v>-1.9999999999999929</v>
          </cell>
          <cell r="H162">
            <v>-1.9999999999999929</v>
          </cell>
          <cell r="I162">
            <v>-1.9999999999999929</v>
          </cell>
          <cell r="J162">
            <v>-0.99999999999998479</v>
          </cell>
          <cell r="K162">
            <v>-0.99999999999998479</v>
          </cell>
          <cell r="L162">
            <v>-0.99999999999998479</v>
          </cell>
          <cell r="M162">
            <v>-0.99999999999998479</v>
          </cell>
          <cell r="N162">
            <v>-0.99999999999998479</v>
          </cell>
          <cell r="O162">
            <v>-4.9999999999999822</v>
          </cell>
        </row>
        <row r="163">
          <cell r="D163">
            <v>0.99999999999999645</v>
          </cell>
          <cell r="E163">
            <v>0</v>
          </cell>
          <cell r="F163">
            <v>0</v>
          </cell>
          <cell r="G163">
            <v>0.99999999999999645</v>
          </cell>
          <cell r="H163">
            <v>0.99999999999999645</v>
          </cell>
          <cell r="I163">
            <v>0.99999999999999645</v>
          </cell>
          <cell r="J163">
            <v>0.99999999999999645</v>
          </cell>
          <cell r="K163">
            <v>0.99999999999999645</v>
          </cell>
          <cell r="L163">
            <v>3.0000000000000004</v>
          </cell>
          <cell r="M163">
            <v>3.0000000000000004</v>
          </cell>
          <cell r="N163">
            <v>1.9999999999999929</v>
          </cell>
          <cell r="O163">
            <v>3.0000000000000004</v>
          </cell>
        </row>
        <row r="164">
          <cell r="D164">
            <v>22.000000000000174</v>
          </cell>
          <cell r="E164">
            <v>45.999999999999424</v>
          </cell>
          <cell r="F164">
            <v>0</v>
          </cell>
          <cell r="G164">
            <v>-26.000000000000341</v>
          </cell>
          <cell r="H164">
            <v>-17.999999999999936</v>
          </cell>
          <cell r="I164">
            <v>-22.999999999999886</v>
          </cell>
          <cell r="J164">
            <v>-2.9999999999999485</v>
          </cell>
          <cell r="K164">
            <v>-14.000000000000297</v>
          </cell>
          <cell r="L164">
            <v>2.0000000000000355</v>
          </cell>
          <cell r="M164">
            <v>10.000000000000661</v>
          </cell>
          <cell r="N164">
            <v>16.000000000000608</v>
          </cell>
          <cell r="O164">
            <v>18.999999999999357</v>
          </cell>
        </row>
        <row r="165">
          <cell r="D165">
            <v>0.99999999999999911</v>
          </cell>
          <cell r="E165">
            <v>0</v>
          </cell>
          <cell r="F165">
            <v>0</v>
          </cell>
          <cell r="G165">
            <v>0</v>
          </cell>
          <cell r="H165">
            <v>-2.0000000000000004</v>
          </cell>
          <cell r="I165">
            <v>-2.0000000000000004</v>
          </cell>
          <cell r="J165">
            <v>-2.0000000000000004</v>
          </cell>
          <cell r="K165">
            <v>-2.0000000000000004</v>
          </cell>
          <cell r="L165">
            <v>-2.0000000000000004</v>
          </cell>
          <cell r="M165">
            <v>-2.0000000000000004</v>
          </cell>
          <cell r="N165">
            <v>-0.99999999999999911</v>
          </cell>
          <cell r="O165">
            <v>-0.99999999999999911</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-1.0000000000000009</v>
          </cell>
          <cell r="F167">
            <v>0</v>
          </cell>
          <cell r="G167">
            <v>0</v>
          </cell>
          <cell r="H167">
            <v>0</v>
          </cell>
          <cell r="I167">
            <v>-1.0000000000000009</v>
          </cell>
          <cell r="J167">
            <v>0</v>
          </cell>
          <cell r="K167">
            <v>-7.9999999999999982</v>
          </cell>
          <cell r="L167">
            <v>0.99999999999999645</v>
          </cell>
          <cell r="M167">
            <v>0</v>
          </cell>
          <cell r="N167">
            <v>-3.0000000000000004</v>
          </cell>
          <cell r="O167">
            <v>-1.0000000000000009</v>
          </cell>
        </row>
        <row r="168">
          <cell r="D168">
            <v>0</v>
          </cell>
          <cell r="E168">
            <v>0</v>
          </cell>
          <cell r="F168">
            <v>0</v>
          </cell>
          <cell r="G168">
            <v>-2.9999999999999982</v>
          </cell>
          <cell r="H168">
            <v>-2.9999999999999982</v>
          </cell>
          <cell r="I168">
            <v>-2.9999999999999982</v>
          </cell>
          <cell r="J168">
            <v>-2.0000000000000018</v>
          </cell>
          <cell r="K168">
            <v>-2.0000000000000018</v>
          </cell>
          <cell r="L168">
            <v>-0.999999999999998</v>
          </cell>
          <cell r="M168">
            <v>0</v>
          </cell>
          <cell r="N168">
            <v>0</v>
          </cell>
          <cell r="O168">
            <v>0</v>
          </cell>
        </row>
        <row r="169">
          <cell r="D169">
            <v>2.0000000000000027</v>
          </cell>
          <cell r="E169">
            <v>3.9999999999999982</v>
          </cell>
          <cell r="F169">
            <v>0</v>
          </cell>
          <cell r="G169">
            <v>-2.0000000000000018</v>
          </cell>
          <cell r="H169">
            <v>-2.0000000000000018</v>
          </cell>
          <cell r="I169">
            <v>-2.0000000000000018</v>
          </cell>
          <cell r="J169">
            <v>-2.0000000000000018</v>
          </cell>
          <cell r="K169">
            <v>-2.0000000000000018</v>
          </cell>
          <cell r="L169">
            <v>-2.0000000000000018</v>
          </cell>
          <cell r="M169">
            <v>-2.0000000000000018</v>
          </cell>
          <cell r="N169">
            <v>-3</v>
          </cell>
          <cell r="O169">
            <v>-0.99999999999999978</v>
          </cell>
        </row>
        <row r="170">
          <cell r="D170">
            <v>5.000000000000032</v>
          </cell>
          <cell r="E170">
            <v>3.9999999999999964</v>
          </cell>
          <cell r="F170">
            <v>0</v>
          </cell>
          <cell r="G170">
            <v>2.0000000000000249</v>
          </cell>
          <cell r="H170">
            <v>2.0000000000000249</v>
          </cell>
          <cell r="I170">
            <v>-1.0000000000000264</v>
          </cell>
          <cell r="J170">
            <v>3.9999999999999964</v>
          </cell>
          <cell r="K170">
            <v>-1.9999999999999982</v>
          </cell>
          <cell r="L170">
            <v>2.0000000000000249</v>
          </cell>
          <cell r="M170">
            <v>2.9999999999999645</v>
          </cell>
          <cell r="N170">
            <v>2.9999999999999645</v>
          </cell>
          <cell r="O170">
            <v>2.9999999999999645</v>
          </cell>
        </row>
        <row r="171">
          <cell r="D171">
            <v>0</v>
          </cell>
          <cell r="E171">
            <v>0.99999999999998579</v>
          </cell>
          <cell r="F171">
            <v>0</v>
          </cell>
          <cell r="G171">
            <v>3.9999999999999871</v>
          </cell>
          <cell r="H171">
            <v>3.9999999999999871</v>
          </cell>
          <cell r="I171">
            <v>3.9999999999999871</v>
          </cell>
          <cell r="J171">
            <v>3.9999999999999871</v>
          </cell>
          <cell r="K171">
            <v>3.9999999999999871</v>
          </cell>
          <cell r="L171">
            <v>3.9999999999999871</v>
          </cell>
          <cell r="M171">
            <v>3.9999999999999871</v>
          </cell>
          <cell r="N171">
            <v>3.0000000000000124</v>
          </cell>
          <cell r="O171">
            <v>0</v>
          </cell>
        </row>
        <row r="172">
          <cell r="D172">
            <v>0</v>
          </cell>
          <cell r="E172">
            <v>1</v>
          </cell>
          <cell r="F172">
            <v>0</v>
          </cell>
          <cell r="G172">
            <v>0</v>
          </cell>
          <cell r="H172">
            <v>-1</v>
          </cell>
          <cell r="I172">
            <v>-1</v>
          </cell>
          <cell r="J172">
            <v>1</v>
          </cell>
          <cell r="K172">
            <v>0</v>
          </cell>
          <cell r="L172">
            <v>-1</v>
          </cell>
          <cell r="M172">
            <v>1</v>
          </cell>
          <cell r="N172">
            <v>0</v>
          </cell>
          <cell r="O172">
            <v>-1</v>
          </cell>
        </row>
        <row r="173">
          <cell r="D173">
            <v>0</v>
          </cell>
          <cell r="E173">
            <v>0</v>
          </cell>
          <cell r="F173">
            <v>0</v>
          </cell>
          <cell r="G173">
            <v>4.9999999999999858</v>
          </cell>
          <cell r="H173">
            <v>4.9999999999999858</v>
          </cell>
          <cell r="I173">
            <v>9.0000000000000373</v>
          </cell>
          <cell r="J173">
            <v>7.0000000000000062</v>
          </cell>
          <cell r="K173">
            <v>10.000000000000021</v>
          </cell>
          <cell r="L173">
            <v>5.9999999999999787</v>
          </cell>
          <cell r="M173">
            <v>4.9999999999999858</v>
          </cell>
          <cell r="N173">
            <v>2.999999999999992</v>
          </cell>
          <cell r="O173">
            <v>-2.0000000000000098</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-2.0000000000000009</v>
          </cell>
          <cell r="E175">
            <v>0</v>
          </cell>
          <cell r="F175">
            <v>0</v>
          </cell>
          <cell r="G175">
            <v>4</v>
          </cell>
          <cell r="H175">
            <v>4</v>
          </cell>
          <cell r="I175">
            <v>4.9999999999999964</v>
          </cell>
          <cell r="J175">
            <v>4</v>
          </cell>
          <cell r="K175">
            <v>5.9999999999999947</v>
          </cell>
          <cell r="L175">
            <v>1.9999999999999982</v>
          </cell>
          <cell r="M175">
            <v>1.9999999999999982</v>
          </cell>
          <cell r="N175">
            <v>3.0000000000000036</v>
          </cell>
          <cell r="O175">
            <v>-0.99999999999999678</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1.0000000000000004</v>
          </cell>
          <cell r="K177">
            <v>1.0000000000000004</v>
          </cell>
          <cell r="L177">
            <v>1.0000000000000004</v>
          </cell>
          <cell r="M177">
            <v>1.0000000000000004</v>
          </cell>
          <cell r="N177">
            <v>1.0000000000000004</v>
          </cell>
          <cell r="O177">
            <v>1.0000000000000004</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v>
          </cell>
          <cell r="E179">
            <v>0</v>
          </cell>
          <cell r="F179">
            <v>0</v>
          </cell>
          <cell r="G179">
            <v>2</v>
          </cell>
          <cell r="H179">
            <v>0</v>
          </cell>
          <cell r="I179">
            <v>1</v>
          </cell>
          <cell r="J179">
            <v>1</v>
          </cell>
          <cell r="K179">
            <v>1</v>
          </cell>
          <cell r="L179">
            <v>1</v>
          </cell>
          <cell r="M179">
            <v>1</v>
          </cell>
          <cell r="N179">
            <v>1</v>
          </cell>
          <cell r="O179">
            <v>1</v>
          </cell>
        </row>
        <row r="180">
          <cell r="D180">
            <v>-1</v>
          </cell>
          <cell r="E180">
            <v>0</v>
          </cell>
          <cell r="F180">
            <v>0</v>
          </cell>
          <cell r="G180">
            <v>0</v>
          </cell>
          <cell r="H180">
            <v>0</v>
          </cell>
          <cell r="I180">
            <v>0</v>
          </cell>
          <cell r="J180">
            <v>0</v>
          </cell>
          <cell r="K180">
            <v>0</v>
          </cell>
          <cell r="L180">
            <v>0</v>
          </cell>
          <cell r="M180">
            <v>0</v>
          </cell>
          <cell r="N180">
            <v>1</v>
          </cell>
          <cell r="O180">
            <v>0</v>
          </cell>
        </row>
        <row r="181">
          <cell r="D181">
            <v>4.0000000000000115</v>
          </cell>
          <cell r="E181">
            <v>5.0000000000000071</v>
          </cell>
          <cell r="F181">
            <v>0</v>
          </cell>
          <cell r="G181">
            <v>0</v>
          </cell>
          <cell r="H181">
            <v>-0.99999999999999378</v>
          </cell>
          <cell r="I181">
            <v>0</v>
          </cell>
          <cell r="J181">
            <v>0</v>
          </cell>
          <cell r="K181">
            <v>0</v>
          </cell>
          <cell r="L181">
            <v>0</v>
          </cell>
          <cell r="M181">
            <v>1.000000000000014</v>
          </cell>
          <cell r="N181">
            <v>2.9999999999999893</v>
          </cell>
          <cell r="O181">
            <v>2.9999999999999893</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-2</v>
          </cell>
          <cell r="H183">
            <v>-2</v>
          </cell>
          <cell r="I183">
            <v>-2</v>
          </cell>
          <cell r="J183">
            <v>-2</v>
          </cell>
          <cell r="K183">
            <v>-2</v>
          </cell>
          <cell r="L183">
            <v>-2</v>
          </cell>
          <cell r="M183">
            <v>-2</v>
          </cell>
          <cell r="N183">
            <v>-2</v>
          </cell>
          <cell r="O183">
            <v>-2</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2.9999999999999973</v>
          </cell>
          <cell r="E188">
            <v>2.9999999999999973</v>
          </cell>
          <cell r="F188">
            <v>0</v>
          </cell>
          <cell r="G188">
            <v>5.0000000000000027</v>
          </cell>
          <cell r="H188">
            <v>5.0000000000000027</v>
          </cell>
          <cell r="I188">
            <v>5.0000000000000027</v>
          </cell>
          <cell r="J188">
            <v>5.0000000000000027</v>
          </cell>
          <cell r="K188">
            <v>5.0000000000000027</v>
          </cell>
          <cell r="L188">
            <v>5.0000000000000027</v>
          </cell>
          <cell r="M188">
            <v>5.0000000000000027</v>
          </cell>
          <cell r="N188">
            <v>5.0000000000000027</v>
          </cell>
          <cell r="O188">
            <v>4.0000000000000009</v>
          </cell>
        </row>
        <row r="189">
          <cell r="D189">
            <v>-1.0000000000000004</v>
          </cell>
          <cell r="E189">
            <v>0</v>
          </cell>
          <cell r="F189">
            <v>0</v>
          </cell>
          <cell r="G189">
            <v>2.9999999999999987</v>
          </cell>
          <cell r="H189">
            <v>1.9999999999999996</v>
          </cell>
          <cell r="I189">
            <v>1.9999999999999996</v>
          </cell>
          <cell r="J189">
            <v>0</v>
          </cell>
          <cell r="K189">
            <v>-1.0000000000000004</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-1</v>
          </cell>
          <cell r="H192">
            <v>-1</v>
          </cell>
          <cell r="I192">
            <v>-1</v>
          </cell>
          <cell r="J192">
            <v>-1</v>
          </cell>
          <cell r="K192">
            <v>-1</v>
          </cell>
          <cell r="L192">
            <v>-1</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4.9999999999992628</v>
          </cell>
          <cell r="E194">
            <v>1.0000000000008797</v>
          </cell>
          <cell r="F194">
            <v>0</v>
          </cell>
          <cell r="G194">
            <v>36.000000000000433</v>
          </cell>
          <cell r="H194">
            <v>12.999999999999091</v>
          </cell>
          <cell r="I194">
            <v>9.9999999999989821</v>
          </cell>
          <cell r="J194">
            <v>21.000000000001315</v>
          </cell>
          <cell r="K194">
            <v>9.9999999999989821</v>
          </cell>
          <cell r="L194">
            <v>65.000000000000199</v>
          </cell>
          <cell r="M194">
            <v>62.000000000000554</v>
          </cell>
          <cell r="N194">
            <v>-101.00000000000003</v>
          </cell>
          <cell r="O194">
            <v>-5.0000000000003588</v>
          </cell>
        </row>
        <row r="195">
          <cell r="D195">
            <v>0</v>
          </cell>
          <cell r="E195">
            <v>0</v>
          </cell>
          <cell r="F195">
            <v>0</v>
          </cell>
          <cell r="G195">
            <v>-1.0000000000000004</v>
          </cell>
          <cell r="H195">
            <v>-1.0000000000000004</v>
          </cell>
          <cell r="I195">
            <v>-1.0000000000000004</v>
          </cell>
          <cell r="J195">
            <v>-1.0000000000000004</v>
          </cell>
          <cell r="K195">
            <v>-1.0000000000000004</v>
          </cell>
          <cell r="L195">
            <v>-1.0000000000000004</v>
          </cell>
          <cell r="M195">
            <v>-1.0000000000000004</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sheetData>
      <sheetData sheetId="3">
        <row r="119">
          <cell r="D119">
            <v>0</v>
          </cell>
          <cell r="E119">
            <v>0</v>
          </cell>
          <cell r="F119">
            <v>0</v>
          </cell>
          <cell r="G119">
            <v>0</v>
          </cell>
          <cell r="H119">
            <v>0</v>
          </cell>
          <cell r="I119">
            <v>0</v>
          </cell>
          <cell r="J119">
            <v>0</v>
          </cell>
          <cell r="K119">
            <v>0</v>
          </cell>
          <cell r="L119">
            <v>0</v>
          </cell>
          <cell r="M119">
            <v>0</v>
          </cell>
          <cell r="N119">
            <v>0</v>
          </cell>
          <cell r="O119">
            <v>0</v>
          </cell>
        </row>
        <row r="120">
          <cell r="D120">
            <v>0</v>
          </cell>
          <cell r="E120">
            <v>0</v>
          </cell>
          <cell r="F120">
            <v>0</v>
          </cell>
          <cell r="G120">
            <v>0</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0</v>
          </cell>
          <cell r="H122">
            <v>0</v>
          </cell>
          <cell r="I122">
            <v>0</v>
          </cell>
          <cell r="J122">
            <v>0</v>
          </cell>
          <cell r="K122">
            <v>0</v>
          </cell>
          <cell r="L122">
            <v>0</v>
          </cell>
          <cell r="M122">
            <v>0</v>
          </cell>
          <cell r="N122">
            <v>0</v>
          </cell>
          <cell r="O122">
            <v>0</v>
          </cell>
        </row>
        <row r="123">
          <cell r="D123">
            <v>2.0291135160028513</v>
          </cell>
          <cell r="E123">
            <v>3.4392212944596201</v>
          </cell>
          <cell r="F123">
            <v>0</v>
          </cell>
          <cell r="G123">
            <v>-3.359143772893761</v>
          </cell>
          <cell r="H123">
            <v>-1.8111683428606171</v>
          </cell>
          <cell r="I123">
            <v>-0.89180029377559655</v>
          </cell>
          <cell r="J123">
            <v>-0.85255531413530639</v>
          </cell>
          <cell r="K123">
            <v>0.92997913534404686</v>
          </cell>
          <cell r="L123">
            <v>3.6552076756040996</v>
          </cell>
          <cell r="M123">
            <v>3.7907305577376129</v>
          </cell>
          <cell r="N123">
            <v>2.4424046839702473</v>
          </cell>
          <cell r="O123">
            <v>2.6947492163010232</v>
          </cell>
        </row>
        <row r="124">
          <cell r="D124">
            <v>0</v>
          </cell>
          <cell r="E124">
            <v>0</v>
          </cell>
          <cell r="F124">
            <v>0</v>
          </cell>
          <cell r="G124">
            <v>0</v>
          </cell>
          <cell r="H124">
            <v>0</v>
          </cell>
          <cell r="I124">
            <v>0</v>
          </cell>
          <cell r="J124">
            <v>0</v>
          </cell>
          <cell r="K124">
            <v>0</v>
          </cell>
          <cell r="L124">
            <v>0</v>
          </cell>
          <cell r="M124">
            <v>0</v>
          </cell>
          <cell r="N124">
            <v>0</v>
          </cell>
          <cell r="O124">
            <v>0</v>
          </cell>
        </row>
        <row r="125">
          <cell r="D125">
            <v>2.6199392374297221</v>
          </cell>
          <cell r="E125">
            <v>10.561018966385438</v>
          </cell>
          <cell r="F125">
            <v>0</v>
          </cell>
          <cell r="G125">
            <v>-33.622111031689307</v>
          </cell>
          <cell r="H125">
            <v>-23.156518039736653</v>
          </cell>
          <cell r="I125">
            <v>-17.44597150724293</v>
          </cell>
          <cell r="J125">
            <v>-15.353078721745909</v>
          </cell>
          <cell r="K125">
            <v>-11.1102329288282</v>
          </cell>
          <cell r="L125">
            <v>-5.6542332437249554</v>
          </cell>
          <cell r="M125">
            <v>-3.1300554058554884</v>
          </cell>
          <cell r="N125">
            <v>-1.4489010156131883</v>
          </cell>
          <cell r="O125">
            <v>-1.7466465586491393</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0</v>
          </cell>
          <cell r="E127">
            <v>0</v>
          </cell>
          <cell r="F127">
            <v>0</v>
          </cell>
          <cell r="G127">
            <v>0</v>
          </cell>
          <cell r="H127">
            <v>0</v>
          </cell>
          <cell r="I127">
            <v>0</v>
          </cell>
          <cell r="J127">
            <v>0</v>
          </cell>
          <cell r="K127">
            <v>0</v>
          </cell>
          <cell r="L127">
            <v>0</v>
          </cell>
          <cell r="M127">
            <v>0</v>
          </cell>
          <cell r="N127">
            <v>0</v>
          </cell>
          <cell r="O127">
            <v>0</v>
          </cell>
        </row>
        <row r="128">
          <cell r="D128">
            <v>0</v>
          </cell>
          <cell r="E128">
            <v>0</v>
          </cell>
          <cell r="F128">
            <v>0</v>
          </cell>
          <cell r="G128">
            <v>0</v>
          </cell>
          <cell r="H128">
            <v>0</v>
          </cell>
          <cell r="I128">
            <v>0</v>
          </cell>
          <cell r="J128">
            <v>0</v>
          </cell>
          <cell r="K128">
            <v>0</v>
          </cell>
          <cell r="L128">
            <v>0</v>
          </cell>
          <cell r="M128">
            <v>0</v>
          </cell>
          <cell r="N128">
            <v>0</v>
          </cell>
          <cell r="O128">
            <v>0</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0</v>
          </cell>
          <cell r="H130">
            <v>0</v>
          </cell>
          <cell r="I130">
            <v>0</v>
          </cell>
          <cell r="J130">
            <v>0</v>
          </cell>
          <cell r="K130">
            <v>0</v>
          </cell>
          <cell r="L130">
            <v>0</v>
          </cell>
          <cell r="M130">
            <v>0</v>
          </cell>
          <cell r="N130">
            <v>0</v>
          </cell>
          <cell r="O130">
            <v>0</v>
          </cell>
        </row>
        <row r="131">
          <cell r="D131">
            <v>0</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0</v>
          </cell>
          <cell r="E134">
            <v>0</v>
          </cell>
          <cell r="F134">
            <v>0</v>
          </cell>
          <cell r="G134">
            <v>0</v>
          </cell>
          <cell r="H134">
            <v>0</v>
          </cell>
          <cell r="I134">
            <v>0</v>
          </cell>
          <cell r="J134">
            <v>0</v>
          </cell>
          <cell r="K134">
            <v>0</v>
          </cell>
          <cell r="L134">
            <v>0</v>
          </cell>
          <cell r="M134">
            <v>0</v>
          </cell>
          <cell r="N134">
            <v>0</v>
          </cell>
          <cell r="O134">
            <v>0</v>
          </cell>
        </row>
        <row r="135">
          <cell r="D135">
            <v>0</v>
          </cell>
          <cell r="E135">
            <v>0</v>
          </cell>
          <cell r="F135">
            <v>0</v>
          </cell>
          <cell r="G135">
            <v>0</v>
          </cell>
          <cell r="H135">
            <v>0</v>
          </cell>
          <cell r="I135">
            <v>0</v>
          </cell>
          <cell r="J135">
            <v>0</v>
          </cell>
          <cell r="K135">
            <v>0</v>
          </cell>
          <cell r="L135">
            <v>0</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0</v>
          </cell>
          <cell r="E145">
            <v>0</v>
          </cell>
          <cell r="F145">
            <v>0</v>
          </cell>
          <cell r="G145">
            <v>0</v>
          </cell>
          <cell r="H145">
            <v>0</v>
          </cell>
          <cell r="I145">
            <v>0</v>
          </cell>
          <cell r="J145">
            <v>0</v>
          </cell>
          <cell r="K145">
            <v>0</v>
          </cell>
          <cell r="L145">
            <v>0</v>
          </cell>
          <cell r="M145">
            <v>0</v>
          </cell>
          <cell r="N145">
            <v>0</v>
          </cell>
          <cell r="O145">
            <v>0</v>
          </cell>
        </row>
        <row r="146">
          <cell r="D146">
            <v>0</v>
          </cell>
          <cell r="E146">
            <v>0</v>
          </cell>
          <cell r="F146">
            <v>0</v>
          </cell>
          <cell r="G146">
            <v>0</v>
          </cell>
          <cell r="H146">
            <v>0</v>
          </cell>
          <cell r="I146">
            <v>0</v>
          </cell>
          <cell r="J146">
            <v>0</v>
          </cell>
          <cell r="K146">
            <v>0</v>
          </cell>
          <cell r="L146">
            <v>0</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0</v>
          </cell>
          <cell r="E155">
            <v>0</v>
          </cell>
          <cell r="F155">
            <v>0</v>
          </cell>
          <cell r="G155">
            <v>0</v>
          </cell>
          <cell r="H155">
            <v>0</v>
          </cell>
          <cell r="I155">
            <v>0</v>
          </cell>
          <cell r="J155">
            <v>0</v>
          </cell>
          <cell r="K155">
            <v>0</v>
          </cell>
          <cell r="L155">
            <v>0</v>
          </cell>
          <cell r="M155">
            <v>0</v>
          </cell>
          <cell r="N155">
            <v>0</v>
          </cell>
          <cell r="O155">
            <v>0</v>
          </cell>
        </row>
        <row r="156">
          <cell r="D156">
            <v>0</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0</v>
          </cell>
          <cell r="H159">
            <v>0</v>
          </cell>
          <cell r="I159">
            <v>0</v>
          </cell>
          <cell r="J159">
            <v>0</v>
          </cell>
          <cell r="K159">
            <v>0</v>
          </cell>
          <cell r="L159">
            <v>0</v>
          </cell>
          <cell r="M159">
            <v>0</v>
          </cell>
          <cell r="N159">
            <v>0</v>
          </cell>
          <cell r="O159">
            <v>0</v>
          </cell>
        </row>
        <row r="160">
          <cell r="D160">
            <v>80.613893797490036</v>
          </cell>
          <cell r="E160">
            <v>109.5369657552428</v>
          </cell>
          <cell r="F160">
            <v>0</v>
          </cell>
          <cell r="G160">
            <v>130.96466288650515</v>
          </cell>
          <cell r="H160">
            <v>80.355582073720072</v>
          </cell>
          <cell r="I160">
            <v>80.162731051561309</v>
          </cell>
          <cell r="J160">
            <v>68.833800265136006</v>
          </cell>
          <cell r="K160">
            <v>38.890396576821544</v>
          </cell>
          <cell r="L160">
            <v>86.519211713702461</v>
          </cell>
          <cell r="M160">
            <v>52.44305138619093</v>
          </cell>
          <cell r="N160">
            <v>79.064387376237619</v>
          </cell>
          <cell r="O160">
            <v>31.605925142178688</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0</v>
          </cell>
          <cell r="E162">
            <v>0</v>
          </cell>
          <cell r="F162">
            <v>0</v>
          </cell>
          <cell r="G162">
            <v>0</v>
          </cell>
          <cell r="H162">
            <v>0</v>
          </cell>
          <cell r="I162">
            <v>0</v>
          </cell>
          <cell r="J162">
            <v>0</v>
          </cell>
          <cell r="K162">
            <v>0</v>
          </cell>
          <cell r="L162">
            <v>0</v>
          </cell>
          <cell r="M162">
            <v>0</v>
          </cell>
          <cell r="N162">
            <v>0</v>
          </cell>
          <cell r="O162">
            <v>0</v>
          </cell>
        </row>
        <row r="163">
          <cell r="D163">
            <v>10.464705882352904</v>
          </cell>
          <cell r="E163">
            <v>0</v>
          </cell>
          <cell r="F163">
            <v>0</v>
          </cell>
          <cell r="G163">
            <v>43.725882352941021</v>
          </cell>
          <cell r="H163">
            <v>43.639999999999844</v>
          </cell>
          <cell r="I163">
            <v>37.111764705882223</v>
          </cell>
          <cell r="J163">
            <v>27.618823529411664</v>
          </cell>
          <cell r="K163">
            <v>30.790588235294006</v>
          </cell>
          <cell r="L163">
            <v>104.10722891566267</v>
          </cell>
          <cell r="M163">
            <v>112.37349397590363</v>
          </cell>
          <cell r="N163">
            <v>76.330952380952112</v>
          </cell>
          <cell r="O163">
            <v>64.85783132530122</v>
          </cell>
        </row>
        <row r="164">
          <cell r="D164">
            <v>568.83263388663147</v>
          </cell>
          <cell r="E164">
            <v>1124.2726815466692</v>
          </cell>
          <cell r="F164">
            <v>0</v>
          </cell>
          <cell r="G164">
            <v>-632.84218215729766</v>
          </cell>
          <cell r="H164">
            <v>-412.81316526610493</v>
          </cell>
          <cell r="I164">
            <v>-488.95475042761382</v>
          </cell>
          <cell r="J164">
            <v>-66.199204492277758</v>
          </cell>
          <cell r="K164">
            <v>-309.07408906883251</v>
          </cell>
          <cell r="L164">
            <v>43.515485482361065</v>
          </cell>
          <cell r="M164">
            <v>218.59127852455339</v>
          </cell>
          <cell r="N164">
            <v>363.55919899876221</v>
          </cell>
          <cell r="O164">
            <v>467.27093441851605</v>
          </cell>
        </row>
        <row r="165">
          <cell r="D165">
            <v>46.058064516128987</v>
          </cell>
          <cell r="E165">
            <v>0</v>
          </cell>
          <cell r="F165">
            <v>0</v>
          </cell>
          <cell r="G165">
            <v>0</v>
          </cell>
          <cell r="H165">
            <v>-78.429411764705904</v>
          </cell>
          <cell r="I165">
            <v>-68.964705882352959</v>
          </cell>
          <cell r="J165">
            <v>-67.152941176470591</v>
          </cell>
          <cell r="K165">
            <v>-66.711764705882359</v>
          </cell>
          <cell r="L165">
            <v>-66.535294117647069</v>
          </cell>
          <cell r="M165">
            <v>-67.541176470588255</v>
          </cell>
          <cell r="N165">
            <v>-39.590909090909058</v>
          </cell>
          <cell r="O165">
            <v>-41.036363636363603</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-59.66097560975615</v>
          </cell>
          <cell r="F167">
            <v>0</v>
          </cell>
          <cell r="G167">
            <v>0</v>
          </cell>
          <cell r="H167">
            <v>0</v>
          </cell>
          <cell r="I167">
            <v>-28.982926829268319</v>
          </cell>
          <cell r="J167">
            <v>0</v>
          </cell>
          <cell r="K167">
            <v>-130.23333333333329</v>
          </cell>
          <cell r="L167">
            <v>17.26923076923071</v>
          </cell>
          <cell r="M167">
            <v>0</v>
          </cell>
          <cell r="N167">
            <v>-73.639534883720941</v>
          </cell>
          <cell r="O167">
            <v>-50.27317073170736</v>
          </cell>
        </row>
        <row r="168">
          <cell r="D168">
            <v>0</v>
          </cell>
          <cell r="E168">
            <v>0</v>
          </cell>
          <cell r="F168">
            <v>0</v>
          </cell>
          <cell r="G168">
            <v>0</v>
          </cell>
          <cell r="H168">
            <v>0</v>
          </cell>
          <cell r="I168">
            <v>0</v>
          </cell>
          <cell r="J168">
            <v>0</v>
          </cell>
          <cell r="K168">
            <v>0</v>
          </cell>
          <cell r="L168">
            <v>0</v>
          </cell>
          <cell r="M168">
            <v>0</v>
          </cell>
          <cell r="N168">
            <v>0</v>
          </cell>
          <cell r="O168">
            <v>0</v>
          </cell>
        </row>
        <row r="169">
          <cell r="D169">
            <v>0</v>
          </cell>
          <cell r="E169">
            <v>0</v>
          </cell>
          <cell r="F169">
            <v>0</v>
          </cell>
          <cell r="G169">
            <v>0</v>
          </cell>
          <cell r="H169">
            <v>0</v>
          </cell>
          <cell r="I169">
            <v>0</v>
          </cell>
          <cell r="J169">
            <v>0</v>
          </cell>
          <cell r="K169">
            <v>0</v>
          </cell>
          <cell r="L169">
            <v>0</v>
          </cell>
          <cell r="M169">
            <v>0</v>
          </cell>
          <cell r="N169">
            <v>0</v>
          </cell>
          <cell r="O169">
            <v>0</v>
          </cell>
        </row>
        <row r="170">
          <cell r="D170">
            <v>0</v>
          </cell>
          <cell r="E170">
            <v>0</v>
          </cell>
          <cell r="F170">
            <v>0</v>
          </cell>
          <cell r="G170">
            <v>0</v>
          </cell>
          <cell r="H170">
            <v>0</v>
          </cell>
          <cell r="I170">
            <v>0</v>
          </cell>
          <cell r="J170">
            <v>0</v>
          </cell>
          <cell r="K170">
            <v>0</v>
          </cell>
          <cell r="L170">
            <v>0</v>
          </cell>
          <cell r="M170">
            <v>0</v>
          </cell>
          <cell r="N170">
            <v>0</v>
          </cell>
          <cell r="O170">
            <v>0</v>
          </cell>
        </row>
        <row r="171">
          <cell r="D171">
            <v>0</v>
          </cell>
          <cell r="E171">
            <v>2.1716312056737279</v>
          </cell>
          <cell r="F171">
            <v>0</v>
          </cell>
          <cell r="G171">
            <v>13.356521739130391</v>
          </cell>
          <cell r="H171">
            <v>14.04347826086952</v>
          </cell>
          <cell r="I171">
            <v>12.133333333333296</v>
          </cell>
          <cell r="J171">
            <v>17.90144927536226</v>
          </cell>
          <cell r="K171">
            <v>14.788405797101401</v>
          </cell>
          <cell r="L171">
            <v>14.475362318840533</v>
          </cell>
          <cell r="M171">
            <v>13.988405797101406</v>
          </cell>
          <cell r="N171">
            <v>10.081294964028819</v>
          </cell>
          <cell r="O171">
            <v>0</v>
          </cell>
        </row>
        <row r="172">
          <cell r="D172">
            <v>0</v>
          </cell>
          <cell r="E172">
            <v>11.4</v>
          </cell>
          <cell r="F172">
            <v>0</v>
          </cell>
          <cell r="G172">
            <v>0</v>
          </cell>
          <cell r="H172">
            <v>-39</v>
          </cell>
          <cell r="I172">
            <v>-39</v>
          </cell>
          <cell r="J172">
            <v>10.5</v>
          </cell>
          <cell r="K172">
            <v>0</v>
          </cell>
          <cell r="L172">
            <v>-26.25</v>
          </cell>
          <cell r="M172">
            <v>21</v>
          </cell>
          <cell r="N172">
            <v>0</v>
          </cell>
          <cell r="O172">
            <v>-14.45</v>
          </cell>
        </row>
        <row r="173">
          <cell r="D173">
            <v>0</v>
          </cell>
          <cell r="E173">
            <v>0</v>
          </cell>
          <cell r="F173">
            <v>0</v>
          </cell>
          <cell r="G173">
            <v>946.94602272727002</v>
          </cell>
          <cell r="H173">
            <v>927.92613636363376</v>
          </cell>
          <cell r="I173">
            <v>1729.6293103448347</v>
          </cell>
          <cell r="J173">
            <v>1386.6000000000013</v>
          </cell>
          <cell r="K173">
            <v>1947.7521613832894</v>
          </cell>
          <cell r="L173">
            <v>1153.162393162389</v>
          </cell>
          <cell r="M173">
            <v>928.55113636363376</v>
          </cell>
          <cell r="N173">
            <v>547.72881355932054</v>
          </cell>
          <cell r="O173">
            <v>-377.32033426184029</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-851.20000000000027</v>
          </cell>
          <cell r="E175">
            <v>0</v>
          </cell>
          <cell r="F175">
            <v>0</v>
          </cell>
          <cell r="G175">
            <v>1428.875</v>
          </cell>
          <cell r="H175">
            <v>1580.625</v>
          </cell>
          <cell r="I175">
            <v>1812.8571428571415</v>
          </cell>
          <cell r="J175">
            <v>1586.375</v>
          </cell>
          <cell r="K175">
            <v>2591.8064516129011</v>
          </cell>
          <cell r="L175">
            <v>782.24242424242357</v>
          </cell>
          <cell r="M175">
            <v>796.27272727272657</v>
          </cell>
          <cell r="N175">
            <v>1249.0615384615401</v>
          </cell>
          <cell r="O175">
            <v>-392.69565217391175</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243.16666666666677</v>
          </cell>
          <cell r="K177">
            <v>475.33333333333354</v>
          </cell>
          <cell r="L177">
            <v>350.83333333333348</v>
          </cell>
          <cell r="M177">
            <v>326.6666666666668</v>
          </cell>
          <cell r="N177">
            <v>315.00000000000011</v>
          </cell>
          <cell r="O177">
            <v>324.6666666666668</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194.75</v>
          </cell>
          <cell r="E179">
            <v>0</v>
          </cell>
          <cell r="F179">
            <v>0</v>
          </cell>
          <cell r="G179">
            <v>343.33333333333337</v>
          </cell>
          <cell r="H179">
            <v>0</v>
          </cell>
          <cell r="I179">
            <v>183.75</v>
          </cell>
          <cell r="J179">
            <v>180.75</v>
          </cell>
          <cell r="K179">
            <v>194.25</v>
          </cell>
          <cell r="L179">
            <v>182</v>
          </cell>
          <cell r="M179">
            <v>183.25</v>
          </cell>
          <cell r="N179">
            <v>182.25</v>
          </cell>
          <cell r="O179">
            <v>187</v>
          </cell>
        </row>
        <row r="180">
          <cell r="D180">
            <v>-272.33333333333337</v>
          </cell>
          <cell r="E180">
            <v>0</v>
          </cell>
          <cell r="F180">
            <v>0</v>
          </cell>
          <cell r="G180">
            <v>0</v>
          </cell>
          <cell r="H180">
            <v>0</v>
          </cell>
          <cell r="I180">
            <v>0</v>
          </cell>
          <cell r="J180">
            <v>0</v>
          </cell>
          <cell r="K180">
            <v>0</v>
          </cell>
          <cell r="L180">
            <v>0</v>
          </cell>
          <cell r="M180">
            <v>0</v>
          </cell>
          <cell r="N180">
            <v>1180</v>
          </cell>
          <cell r="O180">
            <v>0</v>
          </cell>
        </row>
        <row r="181">
          <cell r="D181">
            <v>854.29850746268903</v>
          </cell>
          <cell r="E181">
            <v>1018.007518796994</v>
          </cell>
          <cell r="F181">
            <v>0</v>
          </cell>
          <cell r="G181">
            <v>0</v>
          </cell>
          <cell r="H181">
            <v>-200.64028776978293</v>
          </cell>
          <cell r="I181">
            <v>0</v>
          </cell>
          <cell r="J181">
            <v>0</v>
          </cell>
          <cell r="K181">
            <v>0</v>
          </cell>
          <cell r="L181">
            <v>0</v>
          </cell>
          <cell r="M181">
            <v>206.54014598540434</v>
          </cell>
          <cell r="N181">
            <v>596.13333333333117</v>
          </cell>
          <cell r="O181">
            <v>641.77777777777555</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-2448.4</v>
          </cell>
          <cell r="H183">
            <v>-4047.2000000000003</v>
          </cell>
          <cell r="I183">
            <v>-2430</v>
          </cell>
          <cell r="J183">
            <v>-3321.2000000000003</v>
          </cell>
          <cell r="K183">
            <v>-3948</v>
          </cell>
          <cell r="L183">
            <v>-2488</v>
          </cell>
          <cell r="M183">
            <v>-1370.4</v>
          </cell>
          <cell r="N183">
            <v>-6012.4000000000005</v>
          </cell>
          <cell r="O183">
            <v>-2734</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4070.5714285714248</v>
          </cell>
          <cell r="E188">
            <v>3900.5142857142819</v>
          </cell>
          <cell r="F188">
            <v>0</v>
          </cell>
          <cell r="G188">
            <v>7678.3333333333376</v>
          </cell>
          <cell r="H188">
            <v>6951.0606060606096</v>
          </cell>
          <cell r="I188">
            <v>8066.6666666666715</v>
          </cell>
          <cell r="J188">
            <v>8118.9393939393985</v>
          </cell>
          <cell r="K188">
            <v>8026.3636363636406</v>
          </cell>
          <cell r="L188">
            <v>7486.8181818181865</v>
          </cell>
          <cell r="M188">
            <v>7176.9696969697015</v>
          </cell>
          <cell r="N188">
            <v>6626.9696969697006</v>
          </cell>
          <cell r="O188">
            <v>5738.0000000000009</v>
          </cell>
        </row>
        <row r="189">
          <cell r="D189">
            <v>-3861.8333333333348</v>
          </cell>
          <cell r="E189">
            <v>0</v>
          </cell>
          <cell r="F189">
            <v>0</v>
          </cell>
          <cell r="G189">
            <v>7889.5714285714248</v>
          </cell>
          <cell r="H189">
            <v>8444.6666666666642</v>
          </cell>
          <cell r="I189">
            <v>7906.5333333333319</v>
          </cell>
          <cell r="J189">
            <v>0</v>
          </cell>
          <cell r="K189">
            <v>-4526.7777777777801</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-37855.25</v>
          </cell>
          <cell r="H192">
            <v>-4174.25</v>
          </cell>
          <cell r="I192">
            <v>-38311</v>
          </cell>
          <cell r="J192">
            <v>-39305.25</v>
          </cell>
          <cell r="K192">
            <v>-39671.75</v>
          </cell>
          <cell r="L192">
            <v>-38788.75</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-26.733333333333345</v>
          </cell>
          <cell r="H195">
            <v>-22.3888888888889</v>
          </cell>
          <cell r="I195">
            <v>-25.000000000000011</v>
          </cell>
          <cell r="J195">
            <v>-23.322222222222234</v>
          </cell>
          <cell r="K195">
            <v>-31.088888888888903</v>
          </cell>
          <cell r="L195">
            <v>-24.744444444444454</v>
          </cell>
          <cell r="M195">
            <v>-25.366666666666678</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row r="229">
          <cell r="D229">
            <v>0</v>
          </cell>
          <cell r="E229">
            <v>0</v>
          </cell>
          <cell r="F229">
            <v>0</v>
          </cell>
          <cell r="G229">
            <v>0</v>
          </cell>
          <cell r="H229">
            <v>0</v>
          </cell>
          <cell r="I229">
            <v>0</v>
          </cell>
          <cell r="J229">
            <v>0</v>
          </cell>
          <cell r="K229">
            <v>0</v>
          </cell>
          <cell r="L229">
            <v>0</v>
          </cell>
          <cell r="M229">
            <v>0</v>
          </cell>
          <cell r="N229">
            <v>0</v>
          </cell>
          <cell r="O229">
            <v>0</v>
          </cell>
        </row>
        <row r="230">
          <cell r="D230">
            <v>0</v>
          </cell>
          <cell r="E230">
            <v>0</v>
          </cell>
          <cell r="F230">
            <v>0</v>
          </cell>
          <cell r="G230">
            <v>0</v>
          </cell>
          <cell r="H230">
            <v>0</v>
          </cell>
          <cell r="I230">
            <v>0</v>
          </cell>
          <cell r="J230">
            <v>0</v>
          </cell>
          <cell r="K230">
            <v>0</v>
          </cell>
          <cell r="L230">
            <v>0</v>
          </cell>
          <cell r="M230">
            <v>0</v>
          </cell>
          <cell r="N230">
            <v>0</v>
          </cell>
          <cell r="O230">
            <v>0</v>
          </cell>
        </row>
        <row r="231">
          <cell r="D231">
            <v>0</v>
          </cell>
          <cell r="E231">
            <v>0</v>
          </cell>
          <cell r="F231">
            <v>0</v>
          </cell>
          <cell r="G231">
            <v>0</v>
          </cell>
          <cell r="H231">
            <v>0</v>
          </cell>
          <cell r="I231">
            <v>0</v>
          </cell>
          <cell r="J231">
            <v>0</v>
          </cell>
          <cell r="K231">
            <v>0</v>
          </cell>
          <cell r="L231">
            <v>0</v>
          </cell>
          <cell r="M231">
            <v>0</v>
          </cell>
          <cell r="N231">
            <v>0</v>
          </cell>
          <cell r="O231">
            <v>0</v>
          </cell>
        </row>
        <row r="232">
          <cell r="D232">
            <v>0</v>
          </cell>
          <cell r="E232">
            <v>0</v>
          </cell>
          <cell r="F232">
            <v>0</v>
          </cell>
          <cell r="G232">
            <v>0</v>
          </cell>
          <cell r="H232">
            <v>0</v>
          </cell>
          <cell r="I232">
            <v>0</v>
          </cell>
          <cell r="J232">
            <v>0</v>
          </cell>
          <cell r="K232">
            <v>0</v>
          </cell>
          <cell r="L232">
            <v>0</v>
          </cell>
          <cell r="M232">
            <v>0</v>
          </cell>
          <cell r="N232">
            <v>0</v>
          </cell>
          <cell r="O232">
            <v>0</v>
          </cell>
        </row>
        <row r="233">
          <cell r="D233">
            <v>219.5089418785129</v>
          </cell>
          <cell r="E233">
            <v>252.87893830669623</v>
          </cell>
          <cell r="F233">
            <v>45.048094264920842</v>
          </cell>
          <cell r="G233">
            <v>-56.719022923217949</v>
          </cell>
          <cell r="H233">
            <v>4.2127426737560363</v>
          </cell>
          <cell r="I233">
            <v>-22.373689716420255</v>
          </cell>
          <cell r="J233">
            <v>-21.959931237861429</v>
          </cell>
          <cell r="K233">
            <v>-5.731762834896676</v>
          </cell>
          <cell r="L233">
            <v>2.9586220503054306E-2</v>
          </cell>
          <cell r="M233">
            <v>32.826068490960871</v>
          </cell>
          <cell r="N233">
            <v>6.3546947747575322</v>
          </cell>
          <cell r="O233">
            <v>17.886484001489308</v>
          </cell>
        </row>
        <row r="234">
          <cell r="D234">
            <v>0</v>
          </cell>
          <cell r="E234">
            <v>0</v>
          </cell>
          <cell r="F234">
            <v>0</v>
          </cell>
          <cell r="G234">
            <v>0</v>
          </cell>
          <cell r="H234">
            <v>0</v>
          </cell>
          <cell r="I234">
            <v>0</v>
          </cell>
          <cell r="J234">
            <v>0</v>
          </cell>
          <cell r="K234">
            <v>0</v>
          </cell>
          <cell r="L234">
            <v>0</v>
          </cell>
          <cell r="M234">
            <v>0</v>
          </cell>
          <cell r="N234">
            <v>0</v>
          </cell>
          <cell r="O234">
            <v>0</v>
          </cell>
        </row>
        <row r="235">
          <cell r="D235">
            <v>447.76626934962127</v>
          </cell>
          <cell r="E235">
            <v>499.81254836390252</v>
          </cell>
          <cell r="F235">
            <v>89.828015409938146</v>
          </cell>
          <cell r="G235">
            <v>-114.10112116950012</v>
          </cell>
          <cell r="H235">
            <v>7.5335720861400643</v>
          </cell>
          <cell r="I235">
            <v>-39.736687729697053</v>
          </cell>
          <cell r="J235">
            <v>-41.027066197960806</v>
          </cell>
          <cell r="K235">
            <v>-10.506728588703618</v>
          </cell>
          <cell r="L235">
            <v>5.2521189480819082E-2</v>
          </cell>
          <cell r="M235">
            <v>67.903291312287507</v>
          </cell>
          <cell r="N235">
            <v>13.661868402868754</v>
          </cell>
          <cell r="O235">
            <v>35.799673494542859</v>
          </cell>
        </row>
        <row r="236">
          <cell r="D236">
            <v>0</v>
          </cell>
          <cell r="E236">
            <v>0</v>
          </cell>
          <cell r="F236">
            <v>0</v>
          </cell>
          <cell r="G236">
            <v>0</v>
          </cell>
          <cell r="H236">
            <v>0</v>
          </cell>
          <cell r="I236">
            <v>0</v>
          </cell>
          <cell r="J236">
            <v>0</v>
          </cell>
          <cell r="K236">
            <v>0</v>
          </cell>
          <cell r="L236">
            <v>0</v>
          </cell>
          <cell r="M236">
            <v>0</v>
          </cell>
          <cell r="N236">
            <v>0</v>
          </cell>
          <cell r="O236">
            <v>0</v>
          </cell>
        </row>
        <row r="237">
          <cell r="D237">
            <v>0</v>
          </cell>
          <cell r="E237">
            <v>0</v>
          </cell>
          <cell r="F237">
            <v>0</v>
          </cell>
          <cell r="G237">
            <v>0</v>
          </cell>
          <cell r="H237">
            <v>0</v>
          </cell>
          <cell r="I237">
            <v>0</v>
          </cell>
          <cell r="J237">
            <v>0</v>
          </cell>
          <cell r="K237">
            <v>0</v>
          </cell>
          <cell r="L237">
            <v>0</v>
          </cell>
          <cell r="M237">
            <v>0</v>
          </cell>
          <cell r="N237">
            <v>0</v>
          </cell>
          <cell r="O237">
            <v>0</v>
          </cell>
        </row>
        <row r="238">
          <cell r="D238">
            <v>0</v>
          </cell>
          <cell r="E238">
            <v>0</v>
          </cell>
          <cell r="F238">
            <v>0</v>
          </cell>
          <cell r="G238">
            <v>0</v>
          </cell>
          <cell r="H238">
            <v>0</v>
          </cell>
          <cell r="I238">
            <v>0</v>
          </cell>
          <cell r="J238">
            <v>0</v>
          </cell>
          <cell r="K238">
            <v>0</v>
          </cell>
          <cell r="L238">
            <v>0</v>
          </cell>
          <cell r="M238">
            <v>0</v>
          </cell>
          <cell r="N238">
            <v>0</v>
          </cell>
          <cell r="O238">
            <v>0</v>
          </cell>
        </row>
        <row r="239">
          <cell r="D239">
            <v>0</v>
          </cell>
          <cell r="E239">
            <v>0</v>
          </cell>
          <cell r="F239">
            <v>0</v>
          </cell>
          <cell r="G239">
            <v>0</v>
          </cell>
          <cell r="H239">
            <v>0</v>
          </cell>
          <cell r="I239">
            <v>0</v>
          </cell>
          <cell r="J239">
            <v>0</v>
          </cell>
          <cell r="K239">
            <v>0</v>
          </cell>
          <cell r="L239">
            <v>0</v>
          </cell>
          <cell r="M239">
            <v>0</v>
          </cell>
          <cell r="N239">
            <v>0</v>
          </cell>
          <cell r="O239">
            <v>0</v>
          </cell>
        </row>
        <row r="240">
          <cell r="D240">
            <v>0</v>
          </cell>
          <cell r="E240">
            <v>0</v>
          </cell>
          <cell r="F240">
            <v>0</v>
          </cell>
          <cell r="G240">
            <v>0</v>
          </cell>
          <cell r="H240">
            <v>0</v>
          </cell>
          <cell r="I240">
            <v>0</v>
          </cell>
          <cell r="J240">
            <v>0</v>
          </cell>
          <cell r="K240">
            <v>0</v>
          </cell>
          <cell r="L240">
            <v>0</v>
          </cell>
          <cell r="M240">
            <v>0</v>
          </cell>
          <cell r="N240">
            <v>0</v>
          </cell>
          <cell r="O240">
            <v>0</v>
          </cell>
        </row>
        <row r="241">
          <cell r="D241">
            <v>0</v>
          </cell>
          <cell r="E241">
            <v>0</v>
          </cell>
          <cell r="F241">
            <v>0</v>
          </cell>
          <cell r="G241">
            <v>0</v>
          </cell>
          <cell r="H241">
            <v>0</v>
          </cell>
          <cell r="I241">
            <v>0</v>
          </cell>
          <cell r="J241">
            <v>0</v>
          </cell>
          <cell r="K241">
            <v>0</v>
          </cell>
          <cell r="L241">
            <v>0</v>
          </cell>
          <cell r="M241">
            <v>0</v>
          </cell>
          <cell r="N241">
            <v>0</v>
          </cell>
          <cell r="O241">
            <v>0</v>
          </cell>
        </row>
        <row r="242">
          <cell r="D242">
            <v>0</v>
          </cell>
          <cell r="E242">
            <v>0</v>
          </cell>
          <cell r="F242">
            <v>0</v>
          </cell>
          <cell r="G242">
            <v>0</v>
          </cell>
          <cell r="H242">
            <v>0</v>
          </cell>
          <cell r="I242">
            <v>0</v>
          </cell>
          <cell r="J242">
            <v>0</v>
          </cell>
          <cell r="K242">
            <v>0</v>
          </cell>
          <cell r="L242">
            <v>0</v>
          </cell>
          <cell r="M242">
            <v>0</v>
          </cell>
          <cell r="N242">
            <v>0</v>
          </cell>
          <cell r="O242">
            <v>0</v>
          </cell>
        </row>
        <row r="243">
          <cell r="D243">
            <v>0</v>
          </cell>
          <cell r="E243">
            <v>0</v>
          </cell>
          <cell r="F243">
            <v>0</v>
          </cell>
          <cell r="G243">
            <v>0</v>
          </cell>
          <cell r="H243">
            <v>0</v>
          </cell>
          <cell r="I243">
            <v>0</v>
          </cell>
          <cell r="J243">
            <v>0</v>
          </cell>
          <cell r="K243">
            <v>0</v>
          </cell>
          <cell r="L243">
            <v>0</v>
          </cell>
          <cell r="M243">
            <v>0</v>
          </cell>
          <cell r="N243">
            <v>0</v>
          </cell>
          <cell r="O243">
            <v>0</v>
          </cell>
        </row>
        <row r="244">
          <cell r="D244">
            <v>0</v>
          </cell>
          <cell r="E244">
            <v>0</v>
          </cell>
          <cell r="F244">
            <v>0</v>
          </cell>
          <cell r="G244">
            <v>0</v>
          </cell>
          <cell r="H244">
            <v>0</v>
          </cell>
          <cell r="I244">
            <v>0</v>
          </cell>
          <cell r="J244">
            <v>0</v>
          </cell>
          <cell r="K244">
            <v>0</v>
          </cell>
          <cell r="L244">
            <v>0</v>
          </cell>
          <cell r="M244">
            <v>0</v>
          </cell>
          <cell r="N244">
            <v>0</v>
          </cell>
          <cell r="O244">
            <v>0</v>
          </cell>
        </row>
        <row r="245">
          <cell r="D245">
            <v>0</v>
          </cell>
          <cell r="E245">
            <v>0</v>
          </cell>
          <cell r="F245">
            <v>0</v>
          </cell>
          <cell r="G245">
            <v>0</v>
          </cell>
          <cell r="H245">
            <v>0</v>
          </cell>
          <cell r="I245">
            <v>0</v>
          </cell>
          <cell r="J245">
            <v>0</v>
          </cell>
          <cell r="K245">
            <v>0</v>
          </cell>
          <cell r="L245">
            <v>0</v>
          </cell>
          <cell r="M245">
            <v>0</v>
          </cell>
          <cell r="N245">
            <v>0</v>
          </cell>
          <cell r="O245">
            <v>0</v>
          </cell>
        </row>
        <row r="246">
          <cell r="D246">
            <v>0</v>
          </cell>
          <cell r="E246">
            <v>0</v>
          </cell>
          <cell r="F246">
            <v>0</v>
          </cell>
          <cell r="G246">
            <v>0</v>
          </cell>
          <cell r="H246">
            <v>0</v>
          </cell>
          <cell r="I246">
            <v>0</v>
          </cell>
          <cell r="J246">
            <v>0</v>
          </cell>
          <cell r="K246">
            <v>0</v>
          </cell>
          <cell r="L246">
            <v>0</v>
          </cell>
          <cell r="M246">
            <v>0</v>
          </cell>
          <cell r="N246">
            <v>0</v>
          </cell>
          <cell r="O246">
            <v>0</v>
          </cell>
        </row>
        <row r="247">
          <cell r="D247">
            <v>0</v>
          </cell>
          <cell r="E247">
            <v>0</v>
          </cell>
          <cell r="F247">
            <v>0</v>
          </cell>
          <cell r="G247">
            <v>0</v>
          </cell>
          <cell r="H247">
            <v>0</v>
          </cell>
          <cell r="I247">
            <v>0</v>
          </cell>
          <cell r="J247">
            <v>0</v>
          </cell>
          <cell r="K247">
            <v>0</v>
          </cell>
          <cell r="L247">
            <v>0</v>
          </cell>
          <cell r="M247">
            <v>0</v>
          </cell>
          <cell r="N247">
            <v>0</v>
          </cell>
          <cell r="O247">
            <v>0</v>
          </cell>
        </row>
        <row r="248">
          <cell r="D248">
            <v>0</v>
          </cell>
          <cell r="E248">
            <v>0</v>
          </cell>
          <cell r="F248">
            <v>0</v>
          </cell>
          <cell r="G248">
            <v>0</v>
          </cell>
          <cell r="H248">
            <v>0</v>
          </cell>
          <cell r="I248">
            <v>0</v>
          </cell>
          <cell r="J248">
            <v>0</v>
          </cell>
          <cell r="K248">
            <v>0</v>
          </cell>
          <cell r="L248">
            <v>0</v>
          </cell>
          <cell r="M248">
            <v>0</v>
          </cell>
          <cell r="N248">
            <v>0</v>
          </cell>
          <cell r="O248">
            <v>0</v>
          </cell>
        </row>
        <row r="249">
          <cell r="D249">
            <v>0</v>
          </cell>
          <cell r="E249">
            <v>0</v>
          </cell>
          <cell r="F249">
            <v>0</v>
          </cell>
          <cell r="G249">
            <v>0</v>
          </cell>
          <cell r="H249">
            <v>0</v>
          </cell>
          <cell r="I249">
            <v>0</v>
          </cell>
          <cell r="J249">
            <v>0</v>
          </cell>
          <cell r="K249">
            <v>0</v>
          </cell>
          <cell r="L249">
            <v>0</v>
          </cell>
          <cell r="M249">
            <v>0</v>
          </cell>
          <cell r="N249">
            <v>0</v>
          </cell>
          <cell r="O249">
            <v>0</v>
          </cell>
        </row>
        <row r="250">
          <cell r="D250">
            <v>0</v>
          </cell>
          <cell r="E250">
            <v>0</v>
          </cell>
          <cell r="F250">
            <v>0</v>
          </cell>
          <cell r="G250">
            <v>0</v>
          </cell>
          <cell r="H250">
            <v>0</v>
          </cell>
          <cell r="I250">
            <v>0</v>
          </cell>
          <cell r="J250">
            <v>0</v>
          </cell>
          <cell r="K250">
            <v>0</v>
          </cell>
          <cell r="L250">
            <v>0</v>
          </cell>
          <cell r="M250">
            <v>0</v>
          </cell>
          <cell r="N250">
            <v>0</v>
          </cell>
          <cell r="O250">
            <v>0</v>
          </cell>
        </row>
        <row r="251">
          <cell r="D251">
            <v>0</v>
          </cell>
          <cell r="E251">
            <v>0</v>
          </cell>
          <cell r="F251">
            <v>0</v>
          </cell>
          <cell r="G251">
            <v>0</v>
          </cell>
          <cell r="H251">
            <v>0</v>
          </cell>
          <cell r="I251">
            <v>0</v>
          </cell>
          <cell r="J251">
            <v>0</v>
          </cell>
          <cell r="K251">
            <v>0</v>
          </cell>
          <cell r="L251">
            <v>0</v>
          </cell>
          <cell r="M251">
            <v>0</v>
          </cell>
          <cell r="N251">
            <v>0</v>
          </cell>
          <cell r="O251">
            <v>0</v>
          </cell>
        </row>
        <row r="252">
          <cell r="D252">
            <v>0</v>
          </cell>
          <cell r="E252">
            <v>0</v>
          </cell>
          <cell r="F252">
            <v>0</v>
          </cell>
          <cell r="G252">
            <v>0</v>
          </cell>
          <cell r="H252">
            <v>0</v>
          </cell>
          <cell r="I252">
            <v>0</v>
          </cell>
          <cell r="J252">
            <v>0</v>
          </cell>
          <cell r="K252">
            <v>0</v>
          </cell>
          <cell r="L252">
            <v>0</v>
          </cell>
          <cell r="M252">
            <v>0</v>
          </cell>
          <cell r="N252">
            <v>0</v>
          </cell>
          <cell r="O252">
            <v>0</v>
          </cell>
        </row>
        <row r="253">
          <cell r="D253">
            <v>0</v>
          </cell>
          <cell r="E253">
            <v>0</v>
          </cell>
          <cell r="F253">
            <v>0</v>
          </cell>
          <cell r="G253">
            <v>0</v>
          </cell>
          <cell r="H253">
            <v>0</v>
          </cell>
          <cell r="I253">
            <v>0</v>
          </cell>
          <cell r="J253">
            <v>0</v>
          </cell>
          <cell r="K253">
            <v>0</v>
          </cell>
          <cell r="L253">
            <v>0</v>
          </cell>
          <cell r="M253">
            <v>0</v>
          </cell>
          <cell r="N253">
            <v>0</v>
          </cell>
          <cell r="O253">
            <v>0</v>
          </cell>
        </row>
        <row r="254">
          <cell r="D254">
            <v>0</v>
          </cell>
          <cell r="E254">
            <v>0</v>
          </cell>
          <cell r="F254">
            <v>0</v>
          </cell>
          <cell r="G254">
            <v>0</v>
          </cell>
          <cell r="H254">
            <v>0</v>
          </cell>
          <cell r="I254">
            <v>0</v>
          </cell>
          <cell r="J254">
            <v>0</v>
          </cell>
          <cell r="K254">
            <v>0</v>
          </cell>
          <cell r="L254">
            <v>0</v>
          </cell>
          <cell r="M254">
            <v>0</v>
          </cell>
          <cell r="N254">
            <v>0</v>
          </cell>
          <cell r="O254">
            <v>0</v>
          </cell>
        </row>
        <row r="255">
          <cell r="D255">
            <v>0</v>
          </cell>
          <cell r="E255">
            <v>0</v>
          </cell>
          <cell r="F255">
            <v>0</v>
          </cell>
          <cell r="G255">
            <v>0</v>
          </cell>
          <cell r="H255">
            <v>0</v>
          </cell>
          <cell r="I255">
            <v>0</v>
          </cell>
          <cell r="J255">
            <v>0</v>
          </cell>
          <cell r="K255">
            <v>0</v>
          </cell>
          <cell r="L255">
            <v>0</v>
          </cell>
          <cell r="M255">
            <v>0</v>
          </cell>
          <cell r="N255">
            <v>0</v>
          </cell>
          <cell r="O255">
            <v>0</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0</v>
          </cell>
          <cell r="E258">
            <v>0</v>
          </cell>
          <cell r="F258">
            <v>0</v>
          </cell>
          <cell r="G258">
            <v>0</v>
          </cell>
          <cell r="H258">
            <v>0</v>
          </cell>
          <cell r="I258">
            <v>0</v>
          </cell>
          <cell r="J258">
            <v>0</v>
          </cell>
          <cell r="K258">
            <v>0</v>
          </cell>
          <cell r="L258">
            <v>0</v>
          </cell>
          <cell r="M258">
            <v>0</v>
          </cell>
          <cell r="N258">
            <v>0</v>
          </cell>
          <cell r="O258">
            <v>0</v>
          </cell>
        </row>
        <row r="259">
          <cell r="D259">
            <v>0</v>
          </cell>
          <cell r="E259">
            <v>0</v>
          </cell>
          <cell r="F259">
            <v>0</v>
          </cell>
          <cell r="G259">
            <v>0</v>
          </cell>
          <cell r="H259">
            <v>0</v>
          </cell>
          <cell r="I259">
            <v>0</v>
          </cell>
          <cell r="J259">
            <v>0</v>
          </cell>
          <cell r="K259">
            <v>0</v>
          </cell>
          <cell r="L259">
            <v>0</v>
          </cell>
          <cell r="M259">
            <v>0</v>
          </cell>
          <cell r="N259">
            <v>0</v>
          </cell>
          <cell r="O259">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0</v>
          </cell>
          <cell r="E261">
            <v>0</v>
          </cell>
          <cell r="F261">
            <v>0</v>
          </cell>
          <cell r="G261">
            <v>0</v>
          </cell>
          <cell r="H261">
            <v>0</v>
          </cell>
          <cell r="I261">
            <v>0</v>
          </cell>
          <cell r="J261">
            <v>0</v>
          </cell>
          <cell r="K261">
            <v>0</v>
          </cell>
          <cell r="L261">
            <v>0</v>
          </cell>
          <cell r="M261">
            <v>0</v>
          </cell>
          <cell r="N261">
            <v>0</v>
          </cell>
          <cell r="O261">
            <v>0</v>
          </cell>
        </row>
        <row r="262">
          <cell r="D262">
            <v>0</v>
          </cell>
          <cell r="E262">
            <v>0</v>
          </cell>
          <cell r="F262">
            <v>0</v>
          </cell>
          <cell r="G262">
            <v>0</v>
          </cell>
          <cell r="H262">
            <v>0</v>
          </cell>
          <cell r="I262">
            <v>0</v>
          </cell>
          <cell r="J262">
            <v>0</v>
          </cell>
          <cell r="K262">
            <v>0</v>
          </cell>
          <cell r="L262">
            <v>0</v>
          </cell>
          <cell r="M262">
            <v>0</v>
          </cell>
          <cell r="N262">
            <v>0</v>
          </cell>
          <cell r="O262">
            <v>0</v>
          </cell>
        </row>
        <row r="263">
          <cell r="D263">
            <v>0</v>
          </cell>
          <cell r="E263">
            <v>0</v>
          </cell>
          <cell r="F263">
            <v>0</v>
          </cell>
          <cell r="G263">
            <v>0</v>
          </cell>
          <cell r="H263">
            <v>0</v>
          </cell>
          <cell r="I263">
            <v>0</v>
          </cell>
          <cell r="J263">
            <v>0</v>
          </cell>
          <cell r="K263">
            <v>0</v>
          </cell>
          <cell r="L263">
            <v>0</v>
          </cell>
          <cell r="M263">
            <v>0</v>
          </cell>
          <cell r="N263">
            <v>0</v>
          </cell>
          <cell r="O263">
            <v>0</v>
          </cell>
        </row>
        <row r="264">
          <cell r="D264">
            <v>0</v>
          </cell>
          <cell r="E264">
            <v>0</v>
          </cell>
          <cell r="F264">
            <v>0</v>
          </cell>
          <cell r="G264">
            <v>0</v>
          </cell>
          <cell r="H264">
            <v>0</v>
          </cell>
          <cell r="I264">
            <v>0</v>
          </cell>
          <cell r="J264">
            <v>0</v>
          </cell>
          <cell r="K264">
            <v>0</v>
          </cell>
          <cell r="L264">
            <v>0</v>
          </cell>
          <cell r="M264">
            <v>0</v>
          </cell>
          <cell r="N264">
            <v>0</v>
          </cell>
          <cell r="O264">
            <v>0</v>
          </cell>
        </row>
        <row r="265">
          <cell r="D265">
            <v>0</v>
          </cell>
          <cell r="E265">
            <v>0</v>
          </cell>
          <cell r="F265">
            <v>0</v>
          </cell>
          <cell r="G265">
            <v>0</v>
          </cell>
          <cell r="H265">
            <v>0</v>
          </cell>
          <cell r="I265">
            <v>0</v>
          </cell>
          <cell r="J265">
            <v>0</v>
          </cell>
          <cell r="K265">
            <v>0</v>
          </cell>
          <cell r="L265">
            <v>0</v>
          </cell>
          <cell r="M265">
            <v>0</v>
          </cell>
          <cell r="N265">
            <v>0</v>
          </cell>
          <cell r="O265">
            <v>0</v>
          </cell>
        </row>
        <row r="266">
          <cell r="D266">
            <v>0</v>
          </cell>
          <cell r="E266">
            <v>0</v>
          </cell>
          <cell r="F266">
            <v>0</v>
          </cell>
          <cell r="G266">
            <v>0</v>
          </cell>
          <cell r="H266">
            <v>0</v>
          </cell>
          <cell r="I266">
            <v>0</v>
          </cell>
          <cell r="J266">
            <v>0</v>
          </cell>
          <cell r="K266">
            <v>0</v>
          </cell>
          <cell r="L266">
            <v>0</v>
          </cell>
          <cell r="M266">
            <v>0</v>
          </cell>
          <cell r="N266">
            <v>0</v>
          </cell>
          <cell r="O266">
            <v>0</v>
          </cell>
        </row>
        <row r="267">
          <cell r="D267">
            <v>0</v>
          </cell>
          <cell r="E267">
            <v>0</v>
          </cell>
          <cell r="F267">
            <v>0</v>
          </cell>
          <cell r="G267">
            <v>0</v>
          </cell>
          <cell r="H267">
            <v>0</v>
          </cell>
          <cell r="I267">
            <v>0</v>
          </cell>
          <cell r="J267">
            <v>0</v>
          </cell>
          <cell r="K267">
            <v>0</v>
          </cell>
          <cell r="L267">
            <v>0</v>
          </cell>
          <cell r="M267">
            <v>0</v>
          </cell>
          <cell r="N267">
            <v>0</v>
          </cell>
          <cell r="O267">
            <v>0</v>
          </cell>
        </row>
        <row r="268">
          <cell r="D268">
            <v>0</v>
          </cell>
          <cell r="E268">
            <v>0</v>
          </cell>
          <cell r="F268">
            <v>0</v>
          </cell>
          <cell r="G268">
            <v>0</v>
          </cell>
          <cell r="H268">
            <v>0</v>
          </cell>
          <cell r="I268">
            <v>0</v>
          </cell>
          <cell r="J268">
            <v>0</v>
          </cell>
          <cell r="K268">
            <v>0</v>
          </cell>
          <cell r="L268">
            <v>0</v>
          </cell>
          <cell r="M268">
            <v>0</v>
          </cell>
          <cell r="N268">
            <v>0</v>
          </cell>
          <cell r="O268">
            <v>0</v>
          </cell>
        </row>
        <row r="269">
          <cell r="D269">
            <v>0</v>
          </cell>
          <cell r="E269">
            <v>0</v>
          </cell>
          <cell r="F269">
            <v>0</v>
          </cell>
          <cell r="G269">
            <v>0</v>
          </cell>
          <cell r="H269">
            <v>0</v>
          </cell>
          <cell r="I269">
            <v>0</v>
          </cell>
          <cell r="J269">
            <v>0</v>
          </cell>
          <cell r="K269">
            <v>0</v>
          </cell>
          <cell r="L269">
            <v>0</v>
          </cell>
          <cell r="M269">
            <v>0</v>
          </cell>
          <cell r="N269">
            <v>0</v>
          </cell>
          <cell r="O269">
            <v>0</v>
          </cell>
        </row>
        <row r="270">
          <cell r="D270">
            <v>2158.0039451751531</v>
          </cell>
          <cell r="E270">
            <v>2228.5682797023505</v>
          </cell>
          <cell r="F270">
            <v>400.90861954273657</v>
          </cell>
          <cell r="G270">
            <v>-459.03620360780815</v>
          </cell>
          <cell r="H270">
            <v>-74.938148604751461</v>
          </cell>
          <cell r="I270">
            <v>-286.54593896027046</v>
          </cell>
          <cell r="J270">
            <v>-340.7358274666563</v>
          </cell>
          <cell r="K270">
            <v>-87.397408268065519</v>
          </cell>
          <cell r="L270">
            <v>27.496448675342734</v>
          </cell>
          <cell r="M270">
            <v>382.68914906507968</v>
          </cell>
          <cell r="N270">
            <v>-27.016165386202275</v>
          </cell>
          <cell r="O270">
            <v>177.37395042806409</v>
          </cell>
        </row>
        <row r="271">
          <cell r="D271">
            <v>0</v>
          </cell>
          <cell r="E271">
            <v>0</v>
          </cell>
          <cell r="F271">
            <v>0</v>
          </cell>
          <cell r="G271">
            <v>0</v>
          </cell>
          <cell r="H271">
            <v>0</v>
          </cell>
          <cell r="I271">
            <v>0</v>
          </cell>
          <cell r="J271">
            <v>0</v>
          </cell>
          <cell r="K271">
            <v>0</v>
          </cell>
          <cell r="L271">
            <v>0</v>
          </cell>
          <cell r="M271">
            <v>0</v>
          </cell>
          <cell r="N271">
            <v>0</v>
          </cell>
          <cell r="O271">
            <v>0</v>
          </cell>
        </row>
        <row r="272">
          <cell r="D272">
            <v>0</v>
          </cell>
          <cell r="E272">
            <v>0</v>
          </cell>
          <cell r="F272">
            <v>0</v>
          </cell>
          <cell r="G272">
            <v>0</v>
          </cell>
          <cell r="H272">
            <v>0</v>
          </cell>
          <cell r="I272">
            <v>0</v>
          </cell>
          <cell r="J272">
            <v>0</v>
          </cell>
          <cell r="K272">
            <v>0</v>
          </cell>
          <cell r="L272">
            <v>0</v>
          </cell>
          <cell r="M272">
            <v>0</v>
          </cell>
          <cell r="N272">
            <v>0</v>
          </cell>
          <cell r="O272">
            <v>0</v>
          </cell>
        </row>
        <row r="273">
          <cell r="D273">
            <v>0</v>
          </cell>
          <cell r="E273">
            <v>0</v>
          </cell>
          <cell r="F273">
            <v>0</v>
          </cell>
          <cell r="G273">
            <v>0</v>
          </cell>
          <cell r="H273">
            <v>0</v>
          </cell>
          <cell r="I273">
            <v>0</v>
          </cell>
          <cell r="J273">
            <v>0</v>
          </cell>
          <cell r="K273">
            <v>0</v>
          </cell>
          <cell r="L273">
            <v>0</v>
          </cell>
          <cell r="M273">
            <v>0</v>
          </cell>
          <cell r="N273">
            <v>0</v>
          </cell>
          <cell r="O273">
            <v>0</v>
          </cell>
        </row>
        <row r="274">
          <cell r="D274">
            <v>15280.027363801253</v>
          </cell>
          <cell r="E274">
            <v>16311.815558414693</v>
          </cell>
          <cell r="F274">
            <v>2914.2046395773568</v>
          </cell>
          <cell r="G274">
            <v>-3564.602909718808</v>
          </cell>
          <cell r="H274">
            <v>-570.36911626652284</v>
          </cell>
          <cell r="I274">
            <v>-2292.2486127155848</v>
          </cell>
          <cell r="J274">
            <v>-2648.3879980663451</v>
          </cell>
          <cell r="K274">
            <v>-679.30378391772149</v>
          </cell>
          <cell r="L274">
            <v>217.02107083237965</v>
          </cell>
          <cell r="M274">
            <v>2918.6880594213198</v>
          </cell>
          <cell r="N274">
            <v>-197.65013199943505</v>
          </cell>
          <cell r="O274">
            <v>1268.6720909880637</v>
          </cell>
        </row>
        <row r="275">
          <cell r="D275">
            <v>118.89810643261121</v>
          </cell>
          <cell r="E275">
            <v>144.59111688558338</v>
          </cell>
          <cell r="F275">
            <v>22.893713021167674</v>
          </cell>
          <cell r="G275">
            <v>-30.103595816783724</v>
          </cell>
          <cell r="H275">
            <v>-4.8998846354514916</v>
          </cell>
          <cell r="I275">
            <v>-17.31337258611261</v>
          </cell>
          <cell r="J275">
            <v>-21.446078982845986</v>
          </cell>
          <cell r="K275">
            <v>-5.2821833986888356</v>
          </cell>
          <cell r="L275">
            <v>1.8178491309102969</v>
          </cell>
          <cell r="M275">
            <v>25.142921205774343</v>
          </cell>
          <cell r="N275">
            <v>-1.9258831563897401</v>
          </cell>
          <cell r="O275">
            <v>11.246218416297795</v>
          </cell>
        </row>
        <row r="276">
          <cell r="D276">
            <v>8.3179272734774568</v>
          </cell>
          <cell r="E276">
            <v>6.7262647550693586</v>
          </cell>
          <cell r="F276">
            <v>1.0178191880439336</v>
          </cell>
          <cell r="G276">
            <v>-1.0031877132170328</v>
          </cell>
          <cell r="H276">
            <v>-0.16906091980751781</v>
          </cell>
          <cell r="I276">
            <v>-0.70960912926968422</v>
          </cell>
          <cell r="J276">
            <v>-1.0321491755375194</v>
          </cell>
          <cell r="K276">
            <v>-0.2595615013314817</v>
          </cell>
          <cell r="L276">
            <v>7.5190056275840647E-2</v>
          </cell>
          <cell r="M276">
            <v>1.1084730094628434</v>
          </cell>
          <cell r="N276">
            <v>-7.0814681515914593E-2</v>
          </cell>
          <cell r="O276">
            <v>0.59953470513605267</v>
          </cell>
        </row>
        <row r="277">
          <cell r="D277">
            <v>0</v>
          </cell>
          <cell r="E277">
            <v>0</v>
          </cell>
          <cell r="F277">
            <v>0</v>
          </cell>
          <cell r="G277">
            <v>0</v>
          </cell>
          <cell r="H277">
            <v>0</v>
          </cell>
          <cell r="I277">
            <v>0</v>
          </cell>
          <cell r="J277">
            <v>0</v>
          </cell>
          <cell r="K277">
            <v>0</v>
          </cell>
          <cell r="L277">
            <v>0</v>
          </cell>
          <cell r="M277">
            <v>0</v>
          </cell>
          <cell r="N277">
            <v>0</v>
          </cell>
          <cell r="O277">
            <v>0</v>
          </cell>
        </row>
        <row r="278">
          <cell r="D278">
            <v>0</v>
          </cell>
          <cell r="E278">
            <v>0</v>
          </cell>
          <cell r="F278">
            <v>0</v>
          </cell>
          <cell r="G278">
            <v>0</v>
          </cell>
          <cell r="H278">
            <v>0</v>
          </cell>
          <cell r="I278">
            <v>0</v>
          </cell>
          <cell r="J278">
            <v>0</v>
          </cell>
          <cell r="K278">
            <v>0</v>
          </cell>
          <cell r="L278">
            <v>0</v>
          </cell>
          <cell r="M278">
            <v>0</v>
          </cell>
          <cell r="N278">
            <v>0</v>
          </cell>
          <cell r="O278">
            <v>0</v>
          </cell>
        </row>
        <row r="279">
          <cell r="D279">
            <v>0</v>
          </cell>
          <cell r="E279">
            <v>0</v>
          </cell>
          <cell r="F279">
            <v>0</v>
          </cell>
          <cell r="G279">
            <v>0</v>
          </cell>
          <cell r="H279">
            <v>0</v>
          </cell>
          <cell r="I279">
            <v>0</v>
          </cell>
          <cell r="J279">
            <v>0</v>
          </cell>
          <cell r="K279">
            <v>0</v>
          </cell>
          <cell r="L279">
            <v>0</v>
          </cell>
          <cell r="M279">
            <v>0</v>
          </cell>
          <cell r="N279">
            <v>0</v>
          </cell>
          <cell r="O279">
            <v>0</v>
          </cell>
        </row>
        <row r="280">
          <cell r="D280">
            <v>0</v>
          </cell>
          <cell r="E280">
            <v>0</v>
          </cell>
          <cell r="F280">
            <v>0</v>
          </cell>
          <cell r="G280">
            <v>0</v>
          </cell>
          <cell r="H280">
            <v>0</v>
          </cell>
          <cell r="I280">
            <v>0</v>
          </cell>
          <cell r="J280">
            <v>0</v>
          </cell>
          <cell r="K280">
            <v>0</v>
          </cell>
          <cell r="L280">
            <v>0</v>
          </cell>
          <cell r="M280">
            <v>0</v>
          </cell>
          <cell r="N280">
            <v>0</v>
          </cell>
          <cell r="O280">
            <v>0</v>
          </cell>
        </row>
        <row r="281">
          <cell r="D281">
            <v>47.042153889048635</v>
          </cell>
          <cell r="E281">
            <v>30.437029756532709</v>
          </cell>
          <cell r="F281">
            <v>9.0154402537121818</v>
          </cell>
          <cell r="G281">
            <v>-10.522614742594415</v>
          </cell>
          <cell r="H281">
            <v>-1.8987649152117541</v>
          </cell>
          <cell r="I281">
            <v>-6.7298518374993304</v>
          </cell>
          <cell r="J281">
            <v>-11.520403222877519</v>
          </cell>
          <cell r="K281">
            <v>-2.4209036087955593</v>
          </cell>
          <cell r="L281">
            <v>0.79083793206555852</v>
          </cell>
          <cell r="M281">
            <v>10.372138778434591</v>
          </cell>
          <cell r="N281">
            <v>-0.64296654462143976</v>
          </cell>
          <cell r="O281">
            <v>3.8463353024979798</v>
          </cell>
        </row>
        <row r="282">
          <cell r="D282">
            <v>0</v>
          </cell>
          <cell r="E282">
            <v>0</v>
          </cell>
          <cell r="F282">
            <v>0</v>
          </cell>
          <cell r="G282">
            <v>0</v>
          </cell>
          <cell r="H282">
            <v>0</v>
          </cell>
          <cell r="I282">
            <v>0</v>
          </cell>
          <cell r="J282">
            <v>0</v>
          </cell>
          <cell r="K282">
            <v>0</v>
          </cell>
          <cell r="L282">
            <v>0</v>
          </cell>
          <cell r="M282">
            <v>0</v>
          </cell>
          <cell r="N282">
            <v>0</v>
          </cell>
          <cell r="O282">
            <v>0</v>
          </cell>
        </row>
        <row r="283">
          <cell r="D283">
            <v>6204.4950864767125</v>
          </cell>
          <cell r="E283">
            <v>7184.748454111972</v>
          </cell>
          <cell r="F283">
            <v>1312.3060638232264</v>
          </cell>
          <cell r="G283">
            <v>-1577.3684970305924</v>
          </cell>
          <cell r="H283">
            <v>-258.96540874916531</v>
          </cell>
          <cell r="I283">
            <v>-1080.6859049567768</v>
          </cell>
          <cell r="J283">
            <v>-1257.6632724391384</v>
          </cell>
          <cell r="K283">
            <v>-319.73797390375489</v>
          </cell>
          <cell r="L283">
            <v>107.0107393171921</v>
          </cell>
          <cell r="M283">
            <v>1426.5889973850869</v>
          </cell>
          <cell r="N283">
            <v>-90.728384314878596</v>
          </cell>
          <cell r="O283">
            <v>514.38947385445942</v>
          </cell>
        </row>
        <row r="284">
          <cell r="D284">
            <v>165.76059832775212</v>
          </cell>
          <cell r="E284">
            <v>132.0263064919414</v>
          </cell>
          <cell r="F284">
            <v>24.487615243105598</v>
          </cell>
          <cell r="G284">
            <v>-31.139415932233096</v>
          </cell>
          <cell r="H284">
            <v>-4.8462411528948675</v>
          </cell>
          <cell r="I284">
            <v>-23.637053354226975</v>
          </cell>
          <cell r="J284">
            <v>-27.039065402971254</v>
          </cell>
          <cell r="K284">
            <v>-7.0211412256779182</v>
          </cell>
          <cell r="L284">
            <v>2.1750398453385258</v>
          </cell>
          <cell r="M284">
            <v>26.091567366107217</v>
          </cell>
          <cell r="N284">
            <v>-1.7679139823578773</v>
          </cell>
          <cell r="O284">
            <v>11.277624801842324</v>
          </cell>
        </row>
        <row r="285">
          <cell r="D285">
            <v>2652.9887356148311</v>
          </cell>
          <cell r="E285">
            <v>3192.5182002562183</v>
          </cell>
          <cell r="F285">
            <v>549.37316698360962</v>
          </cell>
          <cell r="G285">
            <v>-531.65288637523645</v>
          </cell>
          <cell r="H285">
            <v>-104.50326947570107</v>
          </cell>
          <cell r="I285">
            <v>-340.52849590352361</v>
          </cell>
          <cell r="J285">
            <v>-452.57585542596195</v>
          </cell>
          <cell r="K285">
            <v>-125.7473950685951</v>
          </cell>
          <cell r="L285">
            <v>42.34182493912315</v>
          </cell>
          <cell r="M285">
            <v>573.2551393541595</v>
          </cell>
          <cell r="N285">
            <v>-37.779711782888491</v>
          </cell>
          <cell r="O285">
            <v>208.48553777343542</v>
          </cell>
        </row>
        <row r="286">
          <cell r="D286">
            <v>0</v>
          </cell>
          <cell r="E286">
            <v>0</v>
          </cell>
          <cell r="F286">
            <v>0</v>
          </cell>
          <cell r="G286">
            <v>0</v>
          </cell>
          <cell r="H286">
            <v>0</v>
          </cell>
          <cell r="I286">
            <v>0</v>
          </cell>
          <cell r="J286">
            <v>0</v>
          </cell>
          <cell r="K286">
            <v>0</v>
          </cell>
          <cell r="L286">
            <v>0</v>
          </cell>
          <cell r="M286">
            <v>0</v>
          </cell>
          <cell r="N286">
            <v>0</v>
          </cell>
          <cell r="O286">
            <v>0</v>
          </cell>
        </row>
        <row r="287">
          <cell r="D287">
            <v>0</v>
          </cell>
          <cell r="E287">
            <v>0</v>
          </cell>
          <cell r="F287">
            <v>0</v>
          </cell>
          <cell r="G287">
            <v>0</v>
          </cell>
          <cell r="H287">
            <v>0</v>
          </cell>
          <cell r="I287">
            <v>0</v>
          </cell>
          <cell r="J287">
            <v>0</v>
          </cell>
          <cell r="K287">
            <v>0</v>
          </cell>
          <cell r="L287">
            <v>0</v>
          </cell>
          <cell r="M287">
            <v>0</v>
          </cell>
          <cell r="N287">
            <v>0</v>
          </cell>
          <cell r="O287">
            <v>0</v>
          </cell>
        </row>
        <row r="288">
          <cell r="D288">
            <v>0</v>
          </cell>
          <cell r="E288">
            <v>0</v>
          </cell>
          <cell r="F288">
            <v>0</v>
          </cell>
          <cell r="G288">
            <v>0</v>
          </cell>
          <cell r="H288">
            <v>0</v>
          </cell>
          <cell r="I288">
            <v>0</v>
          </cell>
          <cell r="J288">
            <v>0</v>
          </cell>
          <cell r="K288">
            <v>0</v>
          </cell>
          <cell r="L288">
            <v>0</v>
          </cell>
          <cell r="M288">
            <v>0</v>
          </cell>
          <cell r="N288">
            <v>0</v>
          </cell>
          <cell r="O288">
            <v>0</v>
          </cell>
        </row>
        <row r="289">
          <cell r="D289">
            <v>0</v>
          </cell>
          <cell r="E289">
            <v>0</v>
          </cell>
          <cell r="F289">
            <v>0</v>
          </cell>
          <cell r="G289">
            <v>0</v>
          </cell>
          <cell r="H289">
            <v>0</v>
          </cell>
          <cell r="I289">
            <v>0</v>
          </cell>
          <cell r="J289">
            <v>0</v>
          </cell>
          <cell r="K289">
            <v>0</v>
          </cell>
          <cell r="L289">
            <v>0</v>
          </cell>
          <cell r="M289">
            <v>0</v>
          </cell>
          <cell r="N289">
            <v>0</v>
          </cell>
          <cell r="O289">
            <v>0</v>
          </cell>
        </row>
        <row r="290">
          <cell r="D290">
            <v>0</v>
          </cell>
          <cell r="E290">
            <v>0</v>
          </cell>
          <cell r="F290">
            <v>0</v>
          </cell>
          <cell r="G290">
            <v>0</v>
          </cell>
          <cell r="H290">
            <v>0</v>
          </cell>
          <cell r="I290">
            <v>0</v>
          </cell>
          <cell r="J290">
            <v>0</v>
          </cell>
          <cell r="K290">
            <v>0</v>
          </cell>
          <cell r="L290">
            <v>0</v>
          </cell>
          <cell r="M290">
            <v>0</v>
          </cell>
          <cell r="N290">
            <v>0</v>
          </cell>
          <cell r="O290">
            <v>0</v>
          </cell>
        </row>
        <row r="291">
          <cell r="D291">
            <v>2559.4726124796971</v>
          </cell>
          <cell r="E291">
            <v>2941.7013395619115</v>
          </cell>
          <cell r="F291">
            <v>578.39049331832837</v>
          </cell>
          <cell r="G291">
            <v>-653.3793651312676</v>
          </cell>
          <cell r="H291">
            <v>-108.93310320167784</v>
          </cell>
          <cell r="I291">
            <v>-443.54544023065927</v>
          </cell>
          <cell r="J291">
            <v>-402.79629634637433</v>
          </cell>
          <cell r="K291">
            <v>-127.92353473419759</v>
          </cell>
          <cell r="L291">
            <v>49.224388906138806</v>
          </cell>
          <cell r="M291">
            <v>621.09422191678732</v>
          </cell>
          <cell r="N291">
            <v>-35.491288683973607</v>
          </cell>
          <cell r="O291">
            <v>228.4423783855257</v>
          </cell>
        </row>
        <row r="292">
          <cell r="D292">
            <v>60.144849071124781</v>
          </cell>
          <cell r="E292">
            <v>70.051555998947265</v>
          </cell>
          <cell r="F292">
            <v>9.0589807925742019</v>
          </cell>
          <cell r="G292">
            <v>-10.807656137831374</v>
          </cell>
          <cell r="H292">
            <v>-1.6041307642112013</v>
          </cell>
          <cell r="I292">
            <v>-8.3513853792184314</v>
          </cell>
          <cell r="J292">
            <v>-7.8209321545443862</v>
          </cell>
          <cell r="K292">
            <v>-2.2007713377707656</v>
          </cell>
          <cell r="L292">
            <v>0.91865802733844915</v>
          </cell>
          <cell r="M292">
            <v>12.562422066954733</v>
          </cell>
          <cell r="N292">
            <v>-0.80443577759914064</v>
          </cell>
          <cell r="O292">
            <v>4.2169379192287124</v>
          </cell>
        </row>
        <row r="293">
          <cell r="D293">
            <v>0</v>
          </cell>
          <cell r="E293">
            <v>0</v>
          </cell>
          <cell r="F293">
            <v>0</v>
          </cell>
          <cell r="G293">
            <v>0</v>
          </cell>
          <cell r="H293">
            <v>0</v>
          </cell>
          <cell r="I293">
            <v>0</v>
          </cell>
          <cell r="J293">
            <v>0</v>
          </cell>
          <cell r="K293">
            <v>0</v>
          </cell>
          <cell r="L293">
            <v>0</v>
          </cell>
          <cell r="M293">
            <v>0</v>
          </cell>
          <cell r="N293">
            <v>0</v>
          </cell>
          <cell r="O293">
            <v>0</v>
          </cell>
        </row>
        <row r="294">
          <cell r="D294">
            <v>0</v>
          </cell>
          <cell r="E294">
            <v>0</v>
          </cell>
          <cell r="F294">
            <v>0</v>
          </cell>
          <cell r="G294">
            <v>0</v>
          </cell>
          <cell r="H294">
            <v>0</v>
          </cell>
          <cell r="I294">
            <v>0</v>
          </cell>
          <cell r="J294">
            <v>0</v>
          </cell>
          <cell r="K294">
            <v>0</v>
          </cell>
          <cell r="L294">
            <v>0</v>
          </cell>
          <cell r="M294">
            <v>0</v>
          </cell>
          <cell r="N294">
            <v>0</v>
          </cell>
          <cell r="O294">
            <v>0</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18">
          <cell r="D318">
            <v>0</v>
          </cell>
          <cell r="E318">
            <v>0</v>
          </cell>
          <cell r="F318">
            <v>0</v>
          </cell>
          <cell r="G318">
            <v>0</v>
          </cell>
          <cell r="H318">
            <v>0</v>
          </cell>
          <cell r="I318">
            <v>0</v>
          </cell>
          <cell r="J318">
            <v>0</v>
          </cell>
          <cell r="K318">
            <v>0</v>
          </cell>
          <cell r="L318">
            <v>0</v>
          </cell>
          <cell r="M318">
            <v>0</v>
          </cell>
          <cell r="N318">
            <v>0</v>
          </cell>
          <cell r="O318">
            <v>0</v>
          </cell>
        </row>
        <row r="319">
          <cell r="D319">
            <v>0</v>
          </cell>
          <cell r="E319">
            <v>0</v>
          </cell>
          <cell r="F319">
            <v>0</v>
          </cell>
          <cell r="G319">
            <v>0</v>
          </cell>
          <cell r="H319">
            <v>0</v>
          </cell>
          <cell r="I319">
            <v>0</v>
          </cell>
          <cell r="J319">
            <v>0</v>
          </cell>
          <cell r="K319">
            <v>0</v>
          </cell>
          <cell r="L319">
            <v>0</v>
          </cell>
          <cell r="M319">
            <v>0</v>
          </cell>
          <cell r="N319">
            <v>0</v>
          </cell>
          <cell r="O319">
            <v>0</v>
          </cell>
        </row>
        <row r="320">
          <cell r="D320">
            <v>0</v>
          </cell>
          <cell r="E320">
            <v>0</v>
          </cell>
          <cell r="F320">
            <v>0</v>
          </cell>
          <cell r="G320">
            <v>0</v>
          </cell>
          <cell r="H320">
            <v>0</v>
          </cell>
          <cell r="I320">
            <v>0</v>
          </cell>
          <cell r="J320">
            <v>0</v>
          </cell>
          <cell r="K320">
            <v>0</v>
          </cell>
          <cell r="L320">
            <v>0</v>
          </cell>
          <cell r="M320">
            <v>0</v>
          </cell>
          <cell r="N320">
            <v>0</v>
          </cell>
          <cell r="O320">
            <v>0</v>
          </cell>
        </row>
        <row r="321">
          <cell r="D321">
            <v>0</v>
          </cell>
          <cell r="E321">
            <v>0</v>
          </cell>
          <cell r="F321">
            <v>0</v>
          </cell>
          <cell r="G321">
            <v>0</v>
          </cell>
          <cell r="H321">
            <v>0</v>
          </cell>
          <cell r="I321">
            <v>0</v>
          </cell>
          <cell r="J321">
            <v>0</v>
          </cell>
          <cell r="K321">
            <v>0</v>
          </cell>
          <cell r="L321">
            <v>0</v>
          </cell>
          <cell r="M321">
            <v>0</v>
          </cell>
          <cell r="N321">
            <v>0</v>
          </cell>
          <cell r="O321">
            <v>0</v>
          </cell>
        </row>
        <row r="322">
          <cell r="D322">
            <v>0</v>
          </cell>
          <cell r="E322">
            <v>0</v>
          </cell>
          <cell r="F322">
            <v>0</v>
          </cell>
          <cell r="G322">
            <v>0</v>
          </cell>
          <cell r="H322">
            <v>0</v>
          </cell>
          <cell r="I322">
            <v>0</v>
          </cell>
          <cell r="J322">
            <v>0</v>
          </cell>
          <cell r="K322">
            <v>0</v>
          </cell>
          <cell r="L322">
            <v>0</v>
          </cell>
          <cell r="M322">
            <v>0</v>
          </cell>
          <cell r="N322">
            <v>0</v>
          </cell>
          <cell r="O322">
            <v>0</v>
          </cell>
        </row>
        <row r="323">
          <cell r="D323">
            <v>0</v>
          </cell>
          <cell r="E323">
            <v>0</v>
          </cell>
          <cell r="F323">
            <v>0</v>
          </cell>
          <cell r="G323">
            <v>0</v>
          </cell>
          <cell r="H323">
            <v>0</v>
          </cell>
          <cell r="I323">
            <v>0</v>
          </cell>
          <cell r="J323">
            <v>0</v>
          </cell>
          <cell r="K323">
            <v>0</v>
          </cell>
          <cell r="L323">
            <v>0</v>
          </cell>
          <cell r="M323">
            <v>0</v>
          </cell>
          <cell r="N323">
            <v>0</v>
          </cell>
          <cell r="O323">
            <v>0</v>
          </cell>
        </row>
        <row r="324">
          <cell r="D324">
            <v>0</v>
          </cell>
          <cell r="E324">
            <v>0</v>
          </cell>
          <cell r="F324">
            <v>0</v>
          </cell>
          <cell r="G324">
            <v>0</v>
          </cell>
          <cell r="H324">
            <v>0</v>
          </cell>
          <cell r="I324">
            <v>0</v>
          </cell>
          <cell r="J324">
            <v>0</v>
          </cell>
          <cell r="K324">
            <v>0</v>
          </cell>
          <cell r="L324">
            <v>0</v>
          </cell>
          <cell r="M324">
            <v>0</v>
          </cell>
          <cell r="N324">
            <v>0</v>
          </cell>
          <cell r="O324">
            <v>0</v>
          </cell>
        </row>
        <row r="325">
          <cell r="D325">
            <v>0</v>
          </cell>
          <cell r="E325">
            <v>0</v>
          </cell>
          <cell r="F325">
            <v>0</v>
          </cell>
          <cell r="G325">
            <v>0</v>
          </cell>
          <cell r="H325">
            <v>0</v>
          </cell>
          <cell r="I325">
            <v>0</v>
          </cell>
          <cell r="J325">
            <v>0</v>
          </cell>
          <cell r="K325">
            <v>0</v>
          </cell>
          <cell r="L325">
            <v>0</v>
          </cell>
          <cell r="M325">
            <v>0</v>
          </cell>
          <cell r="N325">
            <v>0</v>
          </cell>
          <cell r="O325">
            <v>0</v>
          </cell>
        </row>
        <row r="326">
          <cell r="D326">
            <v>0</v>
          </cell>
          <cell r="E326">
            <v>0</v>
          </cell>
          <cell r="F326">
            <v>0</v>
          </cell>
          <cell r="G326">
            <v>0</v>
          </cell>
          <cell r="H326">
            <v>0</v>
          </cell>
          <cell r="I326">
            <v>0</v>
          </cell>
          <cell r="J326">
            <v>0</v>
          </cell>
          <cell r="K326">
            <v>0</v>
          </cell>
          <cell r="L326">
            <v>0</v>
          </cell>
          <cell r="M326">
            <v>0</v>
          </cell>
          <cell r="N326">
            <v>0</v>
          </cell>
          <cell r="O326">
            <v>0</v>
          </cell>
        </row>
        <row r="327">
          <cell r="D327">
            <v>0</v>
          </cell>
          <cell r="E327">
            <v>0</v>
          </cell>
          <cell r="F327">
            <v>0</v>
          </cell>
          <cell r="G327">
            <v>0</v>
          </cell>
          <cell r="H327">
            <v>0</v>
          </cell>
          <cell r="I327">
            <v>0</v>
          </cell>
          <cell r="J327">
            <v>0</v>
          </cell>
          <cell r="K327">
            <v>0</v>
          </cell>
          <cell r="L327">
            <v>0</v>
          </cell>
          <cell r="M327">
            <v>0</v>
          </cell>
          <cell r="N327">
            <v>0</v>
          </cell>
          <cell r="O327">
            <v>0</v>
          </cell>
        </row>
        <row r="328">
          <cell r="D328">
            <v>0</v>
          </cell>
          <cell r="E328">
            <v>0</v>
          </cell>
          <cell r="F328">
            <v>0</v>
          </cell>
          <cell r="G328">
            <v>0</v>
          </cell>
          <cell r="H328">
            <v>0</v>
          </cell>
          <cell r="I328">
            <v>0</v>
          </cell>
          <cell r="J328">
            <v>0</v>
          </cell>
          <cell r="K328">
            <v>0</v>
          </cell>
          <cell r="L328">
            <v>0</v>
          </cell>
          <cell r="M328">
            <v>0</v>
          </cell>
          <cell r="N328">
            <v>0</v>
          </cell>
          <cell r="O328">
            <v>0</v>
          </cell>
        </row>
      </sheetData>
      <sheetData sheetId="4">
        <row r="119">
          <cell r="D119">
            <v>2086.7619047618973</v>
          </cell>
          <cell r="E119">
            <v>0</v>
          </cell>
          <cell r="F119">
            <v>0</v>
          </cell>
          <cell r="G119">
            <v>-1352.3984375</v>
          </cell>
          <cell r="H119">
            <v>0</v>
          </cell>
          <cell r="I119">
            <v>0</v>
          </cell>
          <cell r="J119">
            <v>0</v>
          </cell>
          <cell r="K119">
            <v>1449.3650793650743</v>
          </cell>
          <cell r="L119">
            <v>1282.1111111111065</v>
          </cell>
          <cell r="M119">
            <v>3092.6854838709651</v>
          </cell>
          <cell r="N119">
            <v>0</v>
          </cell>
          <cell r="O119">
            <v>-1726.8125</v>
          </cell>
        </row>
        <row r="120">
          <cell r="D120">
            <v>0</v>
          </cell>
          <cell r="E120">
            <v>0</v>
          </cell>
          <cell r="F120">
            <v>0</v>
          </cell>
          <cell r="G120">
            <v>-1528.7272727272732</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-2126</v>
          </cell>
          <cell r="H122">
            <v>-1808.125</v>
          </cell>
          <cell r="I122">
            <v>-1072.4666666666665</v>
          </cell>
          <cell r="J122">
            <v>0</v>
          </cell>
          <cell r="K122">
            <v>0</v>
          </cell>
          <cell r="L122">
            <v>0</v>
          </cell>
          <cell r="M122">
            <v>0</v>
          </cell>
          <cell r="N122">
            <v>0</v>
          </cell>
          <cell r="O122">
            <v>0</v>
          </cell>
        </row>
        <row r="123">
          <cell r="D123">
            <v>199880.17204698085</v>
          </cell>
          <cell r="E123">
            <v>302735.84352078725</v>
          </cell>
          <cell r="F123">
            <v>0</v>
          </cell>
          <cell r="G123">
            <v>-245590.09093406505</v>
          </cell>
          <cell r="H123">
            <v>-127925.38341026366</v>
          </cell>
          <cell r="I123">
            <v>-83985.262102940833</v>
          </cell>
          <cell r="J123">
            <v>-98951.200706917138</v>
          </cell>
          <cell r="K123">
            <v>107433.50271546592</v>
          </cell>
          <cell r="L123">
            <v>364860.62830918177</v>
          </cell>
          <cell r="M123">
            <v>293995.8277343919</v>
          </cell>
          <cell r="N123">
            <v>169671.21534276451</v>
          </cell>
          <cell r="O123">
            <v>255672.53780196252</v>
          </cell>
        </row>
        <row r="124">
          <cell r="D124">
            <v>-6680.6870503597393</v>
          </cell>
          <cell r="E124">
            <v>0</v>
          </cell>
          <cell r="F124">
            <v>0</v>
          </cell>
          <cell r="G124">
            <v>-33265.166666666679</v>
          </cell>
          <cell r="H124">
            <v>-21017.152542372893</v>
          </cell>
          <cell r="I124">
            <v>-21780.842465753427</v>
          </cell>
          <cell r="J124">
            <v>-25586.280821917811</v>
          </cell>
          <cell r="K124">
            <v>-23886.515463917538</v>
          </cell>
          <cell r="L124">
            <v>-15866.17421602787</v>
          </cell>
          <cell r="M124">
            <v>-9334.3943661971698</v>
          </cell>
          <cell r="N124">
            <v>-10234.679577464774</v>
          </cell>
          <cell r="O124">
            <v>-9189.5000000000236</v>
          </cell>
        </row>
        <row r="125">
          <cell r="D125">
            <v>163629.00698769424</v>
          </cell>
          <cell r="E125">
            <v>589465.00450127618</v>
          </cell>
          <cell r="F125">
            <v>0</v>
          </cell>
          <cell r="G125">
            <v>-1473931.7280200147</v>
          </cell>
          <cell r="H125">
            <v>-981618.02325685415</v>
          </cell>
          <cell r="I125">
            <v>-915404.82365617284</v>
          </cell>
          <cell r="J125">
            <v>-961641.83314347395</v>
          </cell>
          <cell r="K125">
            <v>-706915.16769673023</v>
          </cell>
          <cell r="L125">
            <v>-324321.23167306371</v>
          </cell>
          <cell r="M125">
            <v>-131130.1548336322</v>
          </cell>
          <cell r="N125">
            <v>-58303.424314083401</v>
          </cell>
          <cell r="O125">
            <v>-104736.9136214083</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-2856.5</v>
          </cell>
          <cell r="E127">
            <v>0</v>
          </cell>
          <cell r="F127">
            <v>0</v>
          </cell>
          <cell r="G127">
            <v>-2992.6769230769232</v>
          </cell>
          <cell r="H127">
            <v>-2420.523076923077</v>
          </cell>
          <cell r="I127">
            <v>-2565.4461538461542</v>
          </cell>
          <cell r="J127">
            <v>-3247.4461538461542</v>
          </cell>
          <cell r="K127">
            <v>-3301.876923076923</v>
          </cell>
          <cell r="L127">
            <v>-3030.7692307692309</v>
          </cell>
          <cell r="M127">
            <v>-2402.4</v>
          </cell>
          <cell r="N127">
            <v>-1142.09375</v>
          </cell>
          <cell r="O127">
            <v>-2051.421875</v>
          </cell>
        </row>
        <row r="128">
          <cell r="D128">
            <v>-2664.8918918918866</v>
          </cell>
          <cell r="E128">
            <v>-2027.0540540540501</v>
          </cell>
          <cell r="F128">
            <v>0</v>
          </cell>
          <cell r="G128">
            <v>-4291.2631578947385</v>
          </cell>
          <cell r="H128">
            <v>-3158.0526315789484</v>
          </cell>
          <cell r="I128">
            <v>-3607.8947368421063</v>
          </cell>
          <cell r="J128">
            <v>-4562.8815789473701</v>
          </cell>
          <cell r="K128">
            <v>-4471.5394736842118</v>
          </cell>
          <cell r="L128">
            <v>-4028.1710526315801</v>
          </cell>
          <cell r="M128">
            <v>-3147.5131578947376</v>
          </cell>
          <cell r="N128">
            <v>-3409.1052631578959</v>
          </cell>
          <cell r="O128">
            <v>-6092.2500000000018</v>
          </cell>
        </row>
        <row r="129">
          <cell r="D129">
            <v>0</v>
          </cell>
          <cell r="E129">
            <v>0</v>
          </cell>
          <cell r="F129">
            <v>0</v>
          </cell>
          <cell r="G129">
            <v>0</v>
          </cell>
          <cell r="H129">
            <v>0</v>
          </cell>
          <cell r="I129">
            <v>0</v>
          </cell>
          <cell r="J129">
            <v>0</v>
          </cell>
          <cell r="K129">
            <v>0</v>
          </cell>
          <cell r="L129">
            <v>0</v>
          </cell>
          <cell r="M129">
            <v>0</v>
          </cell>
          <cell r="N129">
            <v>0</v>
          </cell>
          <cell r="O129">
            <v>0</v>
          </cell>
        </row>
        <row r="130">
          <cell r="D130">
            <v>0</v>
          </cell>
          <cell r="E130">
            <v>0</v>
          </cell>
          <cell r="F130">
            <v>0</v>
          </cell>
          <cell r="G130">
            <v>3330.5</v>
          </cell>
          <cell r="H130">
            <v>2444</v>
          </cell>
          <cell r="I130">
            <v>2861</v>
          </cell>
          <cell r="J130">
            <v>3665.5</v>
          </cell>
          <cell r="K130">
            <v>4047</v>
          </cell>
          <cell r="L130">
            <v>1691.9999999999995</v>
          </cell>
          <cell r="M130">
            <v>1525.5999999999997</v>
          </cell>
          <cell r="N130">
            <v>1000.7999999999997</v>
          </cell>
          <cell r="O130">
            <v>0</v>
          </cell>
        </row>
        <row r="131">
          <cell r="D131">
            <v>-2575.7475915221557</v>
          </cell>
          <cell r="E131">
            <v>-750.46000000000072</v>
          </cell>
          <cell r="F131">
            <v>0</v>
          </cell>
          <cell r="G131">
            <v>-3456.2977941176464</v>
          </cell>
          <cell r="H131">
            <v>-4073.8306595365425</v>
          </cell>
          <cell r="I131">
            <v>-3391.2841726618717</v>
          </cell>
          <cell r="J131">
            <v>-3364.6231884057988</v>
          </cell>
          <cell r="K131">
            <v>-1008.0078585461687</v>
          </cell>
          <cell r="L131">
            <v>-3405.4629629629617</v>
          </cell>
          <cell r="M131">
            <v>-3367.0263157894747</v>
          </cell>
          <cell r="N131">
            <v>-3473.6497175141258</v>
          </cell>
          <cell r="O131">
            <v>-2698.5576923076933</v>
          </cell>
        </row>
        <row r="132">
          <cell r="D132">
            <v>-31249.999999999964</v>
          </cell>
          <cell r="E132">
            <v>-8323.7949152542624</v>
          </cell>
          <cell r="F132">
            <v>0</v>
          </cell>
          <cell r="G132">
            <v>-93873.834994462901</v>
          </cell>
          <cell r="H132">
            <v>-75176.515618314093</v>
          </cell>
          <cell r="I132">
            <v>-62823.517464773533</v>
          </cell>
          <cell r="J132">
            <v>-61617.113783886969</v>
          </cell>
          <cell r="K132">
            <v>-62100.391498757934</v>
          </cell>
          <cell r="L132">
            <v>-59958.422773771628</v>
          </cell>
          <cell r="M132">
            <v>-57135.569717950166</v>
          </cell>
          <cell r="N132">
            <v>-51354.983916365069</v>
          </cell>
          <cell r="O132">
            <v>-48870.935196435777</v>
          </cell>
        </row>
        <row r="133">
          <cell r="D133">
            <v>-198.99999999999929</v>
          </cell>
          <cell r="E133">
            <v>0</v>
          </cell>
          <cell r="F133">
            <v>0</v>
          </cell>
          <cell r="G133">
            <v>-284</v>
          </cell>
          <cell r="H133">
            <v>-375.68918918918945</v>
          </cell>
          <cell r="I133">
            <v>-228</v>
          </cell>
          <cell r="J133">
            <v>-242</v>
          </cell>
          <cell r="K133">
            <v>-276</v>
          </cell>
          <cell r="L133">
            <v>-304</v>
          </cell>
          <cell r="M133">
            <v>-530.75675675675711</v>
          </cell>
          <cell r="N133">
            <v>-187.99999999999932</v>
          </cell>
          <cell r="O133">
            <v>-202.99999999999929</v>
          </cell>
        </row>
        <row r="134">
          <cell r="D134">
            <v>-2401.9572261827661</v>
          </cell>
          <cell r="E134">
            <v>-522.27522935779291</v>
          </cell>
          <cell r="F134">
            <v>0</v>
          </cell>
          <cell r="G134">
            <v>-7713.8286066584478</v>
          </cell>
          <cell r="H134">
            <v>-6422.5882352941189</v>
          </cell>
          <cell r="I134">
            <v>-5384.1404599129937</v>
          </cell>
          <cell r="J134">
            <v>-5351.3512164691183</v>
          </cell>
          <cell r="K134">
            <v>-4413.0379746835424</v>
          </cell>
          <cell r="L134">
            <v>-4261.9008264462873</v>
          </cell>
          <cell r="M134">
            <v>-4515.3061224489848</v>
          </cell>
          <cell r="N134">
            <v>-3972.0512820512849</v>
          </cell>
          <cell r="O134">
            <v>-4607.0249520153529</v>
          </cell>
        </row>
        <row r="135">
          <cell r="D135">
            <v>-831.26693227091562</v>
          </cell>
          <cell r="E135">
            <v>-174.04032258064501</v>
          </cell>
          <cell r="F135">
            <v>0</v>
          </cell>
          <cell r="G135">
            <v>-1340.71875</v>
          </cell>
          <cell r="H135">
            <v>-1201.2890625</v>
          </cell>
          <cell r="I135">
            <v>-1516.2000000000014</v>
          </cell>
          <cell r="J135">
            <v>-895.99999999999841</v>
          </cell>
          <cell r="K135">
            <v>-1163.2627450980392</v>
          </cell>
          <cell r="L135">
            <v>-1258.4470588235295</v>
          </cell>
          <cell r="M135">
            <v>-745.2589641434256</v>
          </cell>
          <cell r="N135">
            <v>-591.69600000000048</v>
          </cell>
          <cell r="O135">
            <v>-855.02788844621443</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-2721.3704837722021</v>
          </cell>
          <cell r="E138">
            <v>3170.4290260980315</v>
          </cell>
          <cell r="F138">
            <v>0</v>
          </cell>
          <cell r="G138">
            <v>-6700.5035377358518</v>
          </cell>
          <cell r="H138">
            <v>-5541.3357015985785</v>
          </cell>
          <cell r="I138">
            <v>-4737.7709198813054</v>
          </cell>
          <cell r="J138">
            <v>-4910.2412358882912</v>
          </cell>
          <cell r="K138">
            <v>-4992.3773134328385</v>
          </cell>
          <cell r="L138">
            <v>-4827.3905218956215</v>
          </cell>
          <cell r="M138">
            <v>-5466.2474474474493</v>
          </cell>
          <cell r="N138">
            <v>-4567.1627344222561</v>
          </cell>
          <cell r="O138">
            <v>-4280.6557377049185</v>
          </cell>
        </row>
        <row r="139">
          <cell r="D139">
            <v>1246.6875989445562</v>
          </cell>
          <cell r="E139">
            <v>-1528.4980289093639</v>
          </cell>
          <cell r="F139">
            <v>0</v>
          </cell>
          <cell r="G139">
            <v>-34048.232049689439</v>
          </cell>
          <cell r="H139">
            <v>-28994.455270371305</v>
          </cell>
          <cell r="I139">
            <v>-21526.026156941658</v>
          </cell>
          <cell r="J139">
            <v>-22458.565961732143</v>
          </cell>
          <cell r="K139">
            <v>-25584.072507552894</v>
          </cell>
          <cell r="L139">
            <v>-28752.375660045258</v>
          </cell>
          <cell r="M139">
            <v>-5631.8531102979759</v>
          </cell>
          <cell r="N139">
            <v>-29116.33569979712</v>
          </cell>
          <cell r="O139">
            <v>-25396.241062308465</v>
          </cell>
        </row>
        <row r="140">
          <cell r="D140">
            <v>-1016.5176470588248</v>
          </cell>
          <cell r="E140">
            <v>-1743.1173184357533</v>
          </cell>
          <cell r="F140">
            <v>0</v>
          </cell>
          <cell r="G140">
            <v>-1129.3657142857144</v>
          </cell>
          <cell r="H140">
            <v>-1210.2542372881355</v>
          </cell>
          <cell r="I140">
            <v>-1080</v>
          </cell>
          <cell r="J140">
            <v>-1228.314606741573</v>
          </cell>
          <cell r="K140">
            <v>-1490.9664804469267</v>
          </cell>
          <cell r="L140">
            <v>-1519.8202247191011</v>
          </cell>
          <cell r="M140">
            <v>-2517.5675675675666</v>
          </cell>
          <cell r="N140">
            <v>-1657.5681818181827</v>
          </cell>
          <cell r="O140">
            <v>-1292.3837209302324</v>
          </cell>
        </row>
        <row r="141">
          <cell r="D141">
            <v>-1116.7983310152999</v>
          </cell>
          <cell r="E141">
            <v>43.620689655171098</v>
          </cell>
          <cell r="F141">
            <v>0</v>
          </cell>
          <cell r="G141">
            <v>-6040.1638225255983</v>
          </cell>
          <cell r="H141">
            <v>-1721.3098404255309</v>
          </cell>
          <cell r="I141">
            <v>-664.79583333333323</v>
          </cell>
          <cell r="J141">
            <v>-771.50277008310252</v>
          </cell>
          <cell r="K141">
            <v>-784.77916666666658</v>
          </cell>
          <cell r="L141">
            <v>-893.4222222222221</v>
          </cell>
          <cell r="M141">
            <v>-988.59248956884642</v>
          </cell>
          <cell r="N141">
            <v>-1004.0515320334263</v>
          </cell>
          <cell r="O141">
            <v>-1190.1861111111111</v>
          </cell>
        </row>
        <row r="142">
          <cell r="D142">
            <v>-36416.557319665015</v>
          </cell>
          <cell r="E142">
            <v>-21849.290526050187</v>
          </cell>
          <cell r="F142">
            <v>0</v>
          </cell>
          <cell r="G142">
            <v>-195792.57255676211</v>
          </cell>
          <cell r="H142">
            <v>-161994.88804044444</v>
          </cell>
          <cell r="I142">
            <v>-134864.38805651825</v>
          </cell>
          <cell r="J142">
            <v>-129717.83760312638</v>
          </cell>
          <cell r="K142">
            <v>-128234.07298704173</v>
          </cell>
          <cell r="L142">
            <v>-122778.8567069725</v>
          </cell>
          <cell r="M142">
            <v>-116248.68886576488</v>
          </cell>
          <cell r="N142">
            <v>-101029.53191489358</v>
          </cell>
          <cell r="O142">
            <v>-83763.667067235496</v>
          </cell>
        </row>
        <row r="143">
          <cell r="D143">
            <v>-2194.7672316384096</v>
          </cell>
          <cell r="E143">
            <v>474.06888633754915</v>
          </cell>
          <cell r="F143">
            <v>0</v>
          </cell>
          <cell r="G143">
            <v>-9292.4489361702181</v>
          </cell>
          <cell r="H143">
            <v>-7966.5752401280715</v>
          </cell>
          <cell r="I143">
            <v>-7610.5164718384731</v>
          </cell>
          <cell r="J143">
            <v>-7726.464818763332</v>
          </cell>
          <cell r="K143">
            <v>-7878.3673469387704</v>
          </cell>
          <cell r="L143">
            <v>-8869.8563772775942</v>
          </cell>
          <cell r="M143">
            <v>5805.021505376345</v>
          </cell>
          <cell r="N143">
            <v>-8257.5250544662267</v>
          </cell>
          <cell r="O143">
            <v>-7690.3749999999927</v>
          </cell>
        </row>
        <row r="144">
          <cell r="D144">
            <v>0</v>
          </cell>
          <cell r="E144">
            <v>0</v>
          </cell>
          <cell r="F144">
            <v>0</v>
          </cell>
          <cell r="G144">
            <v>0</v>
          </cell>
          <cell r="H144">
            <v>0</v>
          </cell>
          <cell r="I144">
            <v>-61.000000000000007</v>
          </cell>
          <cell r="J144">
            <v>0</v>
          </cell>
          <cell r="K144">
            <v>0</v>
          </cell>
          <cell r="L144">
            <v>0</v>
          </cell>
          <cell r="M144">
            <v>0</v>
          </cell>
          <cell r="N144">
            <v>0</v>
          </cell>
          <cell r="O144">
            <v>0</v>
          </cell>
        </row>
        <row r="145">
          <cell r="D145">
            <v>147.99999999999949</v>
          </cell>
          <cell r="E145">
            <v>123.99999999999956</v>
          </cell>
          <cell r="F145">
            <v>0</v>
          </cell>
          <cell r="G145">
            <v>105.99999999999963</v>
          </cell>
          <cell r="H145">
            <v>93.999999999999659</v>
          </cell>
          <cell r="I145">
            <v>83.999999999999702</v>
          </cell>
          <cell r="J145">
            <v>89.999999999999687</v>
          </cell>
          <cell r="K145">
            <v>101.99999999999963</v>
          </cell>
          <cell r="L145">
            <v>113.9999999999996</v>
          </cell>
          <cell r="M145">
            <v>131.99999999999955</v>
          </cell>
          <cell r="N145">
            <v>139.99999999999949</v>
          </cell>
          <cell r="O145">
            <v>149.99999999999946</v>
          </cell>
        </row>
        <row r="146">
          <cell r="D146">
            <v>0</v>
          </cell>
          <cell r="E146">
            <v>0</v>
          </cell>
          <cell r="F146">
            <v>0</v>
          </cell>
          <cell r="G146">
            <v>149.99999999999997</v>
          </cell>
          <cell r="H146">
            <v>133.99999999999997</v>
          </cell>
          <cell r="I146">
            <v>119.99999999999997</v>
          </cell>
          <cell r="J146">
            <v>127.99999999999997</v>
          </cell>
          <cell r="K146">
            <v>145.99999999999997</v>
          </cell>
          <cell r="L146">
            <v>159.99999999999997</v>
          </cell>
          <cell r="M146">
            <v>187.99999999999997</v>
          </cell>
          <cell r="N146">
            <v>197.99999999999994</v>
          </cell>
          <cell r="O146">
            <v>213.99999999999994</v>
          </cell>
        </row>
        <row r="147">
          <cell r="D147">
            <v>0</v>
          </cell>
          <cell r="E147">
            <v>0</v>
          </cell>
          <cell r="F147">
            <v>0</v>
          </cell>
          <cell r="G147">
            <v>539</v>
          </cell>
          <cell r="H147">
            <v>567</v>
          </cell>
          <cell r="I147">
            <v>504.00000000000006</v>
          </cell>
          <cell r="J147">
            <v>478.33333333333337</v>
          </cell>
          <cell r="K147">
            <v>0</v>
          </cell>
          <cell r="L147">
            <v>0</v>
          </cell>
          <cell r="M147">
            <v>0</v>
          </cell>
          <cell r="N147">
            <v>0</v>
          </cell>
          <cell r="O147">
            <v>0</v>
          </cell>
        </row>
        <row r="148">
          <cell r="D148">
            <v>-9856.5</v>
          </cell>
          <cell r="E148">
            <v>-7173.8526315789486</v>
          </cell>
          <cell r="F148">
            <v>0</v>
          </cell>
          <cell r="G148">
            <v>-11408.684684684684</v>
          </cell>
          <cell r="H148">
            <v>-10234</v>
          </cell>
          <cell r="I148">
            <v>-9248</v>
          </cell>
          <cell r="J148">
            <v>-9894</v>
          </cell>
          <cell r="K148">
            <v>-11254</v>
          </cell>
          <cell r="L148">
            <v>-11680</v>
          </cell>
          <cell r="M148">
            <v>-11528.999999999998</v>
          </cell>
          <cell r="N148">
            <v>-11908.817307692307</v>
          </cell>
          <cell r="O148">
            <v>-10184.142857142859</v>
          </cell>
        </row>
        <row r="149">
          <cell r="D149">
            <v>0</v>
          </cell>
          <cell r="E149">
            <v>0</v>
          </cell>
          <cell r="F149">
            <v>0</v>
          </cell>
          <cell r="G149">
            <v>141.99999999999989</v>
          </cell>
          <cell r="H149">
            <v>126.99999999999989</v>
          </cell>
          <cell r="I149">
            <v>113.9999999999999</v>
          </cell>
          <cell r="J149">
            <v>120.99999999999989</v>
          </cell>
          <cell r="K149">
            <v>137.99999999999989</v>
          </cell>
          <cell r="L149">
            <v>151.99999999999986</v>
          </cell>
          <cell r="M149">
            <v>0</v>
          </cell>
          <cell r="N149">
            <v>0</v>
          </cell>
          <cell r="O149">
            <v>0</v>
          </cell>
        </row>
        <row r="150">
          <cell r="D150">
            <v>28761.15450973696</v>
          </cell>
          <cell r="E150">
            <v>12313.561851882096</v>
          </cell>
          <cell r="F150">
            <v>0</v>
          </cell>
          <cell r="G150">
            <v>118985.87961550198</v>
          </cell>
          <cell r="H150">
            <v>99533.96057500712</v>
          </cell>
          <cell r="I150">
            <v>81596.217861433717</v>
          </cell>
          <cell r="J150">
            <v>80130.567823343838</v>
          </cell>
          <cell r="K150">
            <v>82413.241404183689</v>
          </cell>
          <cell r="L150">
            <v>80101.331923419391</v>
          </cell>
          <cell r="M150">
            <v>77047.536526821117</v>
          </cell>
          <cell r="N150">
            <v>70517.65240270058</v>
          </cell>
          <cell r="O150">
            <v>51567.727380843477</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360</v>
          </cell>
          <cell r="E152">
            <v>190.5</v>
          </cell>
          <cell r="F152">
            <v>0</v>
          </cell>
          <cell r="G152">
            <v>0</v>
          </cell>
          <cell r="H152">
            <v>0</v>
          </cell>
          <cell r="I152">
            <v>0</v>
          </cell>
          <cell r="J152">
            <v>112</v>
          </cell>
          <cell r="K152">
            <v>248</v>
          </cell>
          <cell r="L152">
            <v>276</v>
          </cell>
          <cell r="M152">
            <v>320</v>
          </cell>
          <cell r="N152">
            <v>340</v>
          </cell>
          <cell r="O152">
            <v>368</v>
          </cell>
        </row>
        <row r="153">
          <cell r="D153">
            <v>0</v>
          </cell>
          <cell r="E153">
            <v>0</v>
          </cell>
          <cell r="F153">
            <v>0</v>
          </cell>
          <cell r="G153">
            <v>0</v>
          </cell>
          <cell r="H153">
            <v>0</v>
          </cell>
          <cell r="I153">
            <v>0</v>
          </cell>
          <cell r="J153">
            <v>0</v>
          </cell>
          <cell r="K153">
            <v>0</v>
          </cell>
          <cell r="L153">
            <v>0</v>
          </cell>
          <cell r="M153">
            <v>0</v>
          </cell>
          <cell r="N153">
            <v>0</v>
          </cell>
          <cell r="O153">
            <v>0</v>
          </cell>
        </row>
        <row r="154">
          <cell r="D154">
            <v>99.000000000000014</v>
          </cell>
          <cell r="E154">
            <v>26.444444444444457</v>
          </cell>
          <cell r="F154">
            <v>0</v>
          </cell>
          <cell r="G154">
            <v>168</v>
          </cell>
          <cell r="H154">
            <v>66.000000000000014</v>
          </cell>
          <cell r="I154">
            <v>76.000000000000014</v>
          </cell>
          <cell r="J154">
            <v>80.000000000000014</v>
          </cell>
          <cell r="K154">
            <v>92.000000000000014</v>
          </cell>
          <cell r="L154">
            <v>104.00000000000001</v>
          </cell>
          <cell r="M154">
            <v>88.714285714285722</v>
          </cell>
          <cell r="N154">
            <v>96</v>
          </cell>
          <cell r="O154">
            <v>99.000000000000014</v>
          </cell>
        </row>
        <row r="155">
          <cell r="D155">
            <v>6983.1214953271037</v>
          </cell>
          <cell r="E155">
            <v>3179.1038961038967</v>
          </cell>
          <cell r="F155">
            <v>0</v>
          </cell>
          <cell r="G155">
            <v>8160</v>
          </cell>
          <cell r="H155">
            <v>8270.5263157894751</v>
          </cell>
          <cell r="I155">
            <v>8213</v>
          </cell>
          <cell r="J155">
            <v>8192.8571428571431</v>
          </cell>
          <cell r="K155">
            <v>9364.1935483870966</v>
          </cell>
          <cell r="L155">
            <v>8436.7441860465115</v>
          </cell>
          <cell r="M155">
            <v>10905.82608695652</v>
          </cell>
          <cell r="N155">
            <v>9380.9491525423728</v>
          </cell>
          <cell r="O155">
            <v>10110.799999999999</v>
          </cell>
        </row>
        <row r="156">
          <cell r="D156">
            <v>3064.2786885245896</v>
          </cell>
          <cell r="E156">
            <v>2151.1538461538457</v>
          </cell>
          <cell r="F156">
            <v>0</v>
          </cell>
          <cell r="G156">
            <v>0</v>
          </cell>
          <cell r="H156">
            <v>0</v>
          </cell>
          <cell r="I156">
            <v>240</v>
          </cell>
          <cell r="J156">
            <v>5793.333333333333</v>
          </cell>
          <cell r="K156">
            <v>4410</v>
          </cell>
          <cell r="L156">
            <v>4442.8421052631584</v>
          </cell>
          <cell r="M156">
            <v>4766.4090909090901</v>
          </cell>
          <cell r="N156">
            <v>4336.4693877551026</v>
          </cell>
          <cell r="O156">
            <v>4593.4615384615381</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-6093.8556701030957</v>
          </cell>
          <cell r="H159">
            <v>-5831.6230366492164</v>
          </cell>
          <cell r="I159">
            <v>-1926.2958904109596</v>
          </cell>
          <cell r="J159">
            <v>-1761.6043956043982</v>
          </cell>
          <cell r="K159">
            <v>-1695.4065934065959</v>
          </cell>
          <cell r="L159">
            <v>-6732.6102564102584</v>
          </cell>
          <cell r="M159">
            <v>0</v>
          </cell>
          <cell r="N159">
            <v>0</v>
          </cell>
          <cell r="O159">
            <v>0</v>
          </cell>
        </row>
        <row r="160">
          <cell r="D160">
            <v>56999.055177592738</v>
          </cell>
          <cell r="E160">
            <v>66735.290682240462</v>
          </cell>
          <cell r="F160">
            <v>0</v>
          </cell>
          <cell r="G160">
            <v>67733.919464870341</v>
          </cell>
          <cell r="H160">
            <v>38681.640192698462</v>
          </cell>
          <cell r="I160">
            <v>49104.714822676418</v>
          </cell>
          <cell r="J160">
            <v>47088.309809987579</v>
          </cell>
          <cell r="K160">
            <v>25878.009263751312</v>
          </cell>
          <cell r="L160">
            <v>56738.436123151921</v>
          </cell>
          <cell r="M160">
            <v>28024.707531343738</v>
          </cell>
          <cell r="N160">
            <v>39789.123452970292</v>
          </cell>
          <cell r="O160">
            <v>19973.485341446227</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-5839.9322033898152</v>
          </cell>
          <cell r="E162">
            <v>-289.57142857142418</v>
          </cell>
          <cell r="F162">
            <v>0</v>
          </cell>
          <cell r="G162">
            <v>-582.22680412370926</v>
          </cell>
          <cell r="H162">
            <v>-582.22680412370926</v>
          </cell>
          <cell r="I162">
            <v>-582.22680412370926</v>
          </cell>
          <cell r="J162">
            <v>-291.50602409638111</v>
          </cell>
          <cell r="K162">
            <v>-291.07401032701796</v>
          </cell>
          <cell r="L162">
            <v>-291.07401032701796</v>
          </cell>
          <cell r="M162">
            <v>-290.28055077452228</v>
          </cell>
          <cell r="N162">
            <v>-289.52495697073567</v>
          </cell>
          <cell r="O162">
            <v>-1771.0940170940107</v>
          </cell>
        </row>
        <row r="163">
          <cell r="D163">
            <v>1537.6235294117591</v>
          </cell>
          <cell r="E163">
            <v>0</v>
          </cell>
          <cell r="F163">
            <v>0</v>
          </cell>
          <cell r="G163">
            <v>1975.6823529411695</v>
          </cell>
          <cell r="H163">
            <v>1517.9176470588181</v>
          </cell>
          <cell r="I163">
            <v>1118.2705882352902</v>
          </cell>
          <cell r="J163">
            <v>949.04705882352607</v>
          </cell>
          <cell r="K163">
            <v>975.12941176470247</v>
          </cell>
          <cell r="L163">
            <v>3393.0000000000005</v>
          </cell>
          <cell r="M163">
            <v>4030.9156626506028</v>
          </cell>
          <cell r="N163">
            <v>2713.5714285714189</v>
          </cell>
          <cell r="O163">
            <v>4582.1566265060246</v>
          </cell>
        </row>
        <row r="164">
          <cell r="D164">
            <v>150455.11650485554</v>
          </cell>
          <cell r="E164">
            <v>271309.69915120694</v>
          </cell>
          <cell r="F164">
            <v>0</v>
          </cell>
          <cell r="G164">
            <v>-132001.53932235175</v>
          </cell>
          <cell r="H164">
            <v>-89108.834733893236</v>
          </cell>
          <cell r="I164">
            <v>-131370.73907634828</v>
          </cell>
          <cell r="J164">
            <v>-19278.154890032423</v>
          </cell>
          <cell r="K164">
            <v>-90363.313920898829</v>
          </cell>
          <cell r="L164">
            <v>12253.533874492881</v>
          </cell>
          <cell r="M164">
            <v>51452.399187249415</v>
          </cell>
          <cell r="N164">
            <v>76411.04380475884</v>
          </cell>
          <cell r="O164">
            <v>115146.84285490298</v>
          </cell>
        </row>
        <row r="165">
          <cell r="D165">
            <v>11290.322580645152</v>
          </cell>
          <cell r="E165">
            <v>0</v>
          </cell>
          <cell r="F165">
            <v>0</v>
          </cell>
          <cell r="G165">
            <v>0</v>
          </cell>
          <cell r="H165">
            <v>-15310.588235294121</v>
          </cell>
          <cell r="I165">
            <v>-14838.823529411768</v>
          </cell>
          <cell r="J165">
            <v>-16166.17647058824</v>
          </cell>
          <cell r="K165">
            <v>-15719.117647058827</v>
          </cell>
          <cell r="L165">
            <v>-15108.52941176471</v>
          </cell>
          <cell r="M165">
            <v>-14210.294117647061</v>
          </cell>
          <cell r="N165">
            <v>-7577.2727272727207</v>
          </cell>
          <cell r="O165">
            <v>-9344.6969696969609</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-12793.609756097572</v>
          </cell>
          <cell r="F167">
            <v>0</v>
          </cell>
          <cell r="G167">
            <v>0</v>
          </cell>
          <cell r="H167">
            <v>0</v>
          </cell>
          <cell r="I167">
            <v>-10155.243902439033</v>
          </cell>
          <cell r="J167">
            <v>0</v>
          </cell>
          <cell r="K167">
            <v>-48077.499999999993</v>
          </cell>
          <cell r="L167">
            <v>7434.9999999999736</v>
          </cell>
          <cell r="M167">
            <v>0</v>
          </cell>
          <cell r="N167">
            <v>-31098.767441860469</v>
          </cell>
          <cell r="O167">
            <v>-12760.121951219524</v>
          </cell>
        </row>
        <row r="168">
          <cell r="D168">
            <v>0</v>
          </cell>
          <cell r="E168">
            <v>0</v>
          </cell>
          <cell r="F168">
            <v>0</v>
          </cell>
          <cell r="G168">
            <v>-5227.9999999999964</v>
          </cell>
          <cell r="H168">
            <v>-3022.1538461538439</v>
          </cell>
          <cell r="I168">
            <v>-3789.9230769230744</v>
          </cell>
          <cell r="J168">
            <v>-3189.1578947368453</v>
          </cell>
          <cell r="K168">
            <v>-3337.3157894736873</v>
          </cell>
          <cell r="L168">
            <v>-1671.7027027026993</v>
          </cell>
          <cell r="M168">
            <v>0</v>
          </cell>
          <cell r="N168">
            <v>0</v>
          </cell>
          <cell r="O168">
            <v>0</v>
          </cell>
        </row>
        <row r="169">
          <cell r="D169">
            <v>6043.1111111111195</v>
          </cell>
          <cell r="E169">
            <v>11359.679999999995</v>
          </cell>
          <cell r="F169">
            <v>0</v>
          </cell>
          <cell r="G169">
            <v>-4943.6129032258104</v>
          </cell>
          <cell r="H169">
            <v>-4482.129032258068</v>
          </cell>
          <cell r="I169">
            <v>-4837.5483870967782</v>
          </cell>
          <cell r="J169">
            <v>-4889.0322580645206</v>
          </cell>
          <cell r="K169">
            <v>-4234.7096774193587</v>
          </cell>
          <cell r="L169">
            <v>-5053.6129032258104</v>
          </cell>
          <cell r="M169">
            <v>-4636.4516129032299</v>
          </cell>
          <cell r="N169">
            <v>-6359.625</v>
          </cell>
          <cell r="O169">
            <v>-2639.3999999999996</v>
          </cell>
        </row>
        <row r="170">
          <cell r="D170">
            <v>6973.5555555556002</v>
          </cell>
          <cell r="E170">
            <v>4757.8870967741896</v>
          </cell>
          <cell r="F170">
            <v>0</v>
          </cell>
          <cell r="G170">
            <v>2650.4939759036474</v>
          </cell>
          <cell r="H170">
            <v>2745.6506024096725</v>
          </cell>
          <cell r="I170">
            <v>-1456.9361277445494</v>
          </cell>
          <cell r="J170">
            <v>5724.0403225806403</v>
          </cell>
          <cell r="K170">
            <v>-2801.8406374501969</v>
          </cell>
          <cell r="L170">
            <v>2762.4257028112793</v>
          </cell>
          <cell r="M170">
            <v>3839.8853118711818</v>
          </cell>
          <cell r="N170">
            <v>3662.8792756538801</v>
          </cell>
          <cell r="O170">
            <v>4036.1106639838558</v>
          </cell>
        </row>
        <row r="171">
          <cell r="D171">
            <v>0</v>
          </cell>
          <cell r="E171">
            <v>4925.3049645389374</v>
          </cell>
          <cell r="F171">
            <v>0</v>
          </cell>
          <cell r="G171">
            <v>18098.956521739074</v>
          </cell>
          <cell r="H171">
            <v>17605.014492753566</v>
          </cell>
          <cell r="I171">
            <v>19824.811594202834</v>
          </cell>
          <cell r="J171">
            <v>21309.623188405727</v>
          </cell>
          <cell r="K171">
            <v>20167.420289855007</v>
          </cell>
          <cell r="L171">
            <v>21070.231884057903</v>
          </cell>
          <cell r="M171">
            <v>18303.797101449218</v>
          </cell>
          <cell r="N171">
            <v>13845.820143884948</v>
          </cell>
          <cell r="O171">
            <v>0</v>
          </cell>
        </row>
        <row r="172">
          <cell r="D172">
            <v>0</v>
          </cell>
          <cell r="E172">
            <v>7000</v>
          </cell>
          <cell r="F172">
            <v>0</v>
          </cell>
          <cell r="G172">
            <v>0</v>
          </cell>
          <cell r="H172">
            <v>-9562.5</v>
          </cell>
          <cell r="I172">
            <v>-15750</v>
          </cell>
          <cell r="J172">
            <v>7875</v>
          </cell>
          <cell r="K172">
            <v>0</v>
          </cell>
          <cell r="L172">
            <v>-10675</v>
          </cell>
          <cell r="M172">
            <v>8400</v>
          </cell>
          <cell r="N172">
            <v>0</v>
          </cell>
          <cell r="O172">
            <v>-11287.5</v>
          </cell>
        </row>
        <row r="173">
          <cell r="D173">
            <v>0</v>
          </cell>
          <cell r="E173">
            <v>0</v>
          </cell>
          <cell r="F173">
            <v>0</v>
          </cell>
          <cell r="G173">
            <v>313953.60795454454</v>
          </cell>
          <cell r="H173">
            <v>320041.30681818089</v>
          </cell>
          <cell r="I173">
            <v>630766.65517241636</v>
          </cell>
          <cell r="J173">
            <v>518826.66000000044</v>
          </cell>
          <cell r="K173">
            <v>746240.4322766586</v>
          </cell>
          <cell r="L173">
            <v>426355.26495726343</v>
          </cell>
          <cell r="M173">
            <v>325584.14772727177</v>
          </cell>
          <cell r="N173">
            <v>185450.89830508427</v>
          </cell>
          <cell r="O173">
            <v>-140299.71587743799</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-227692.14285714293</v>
          </cell>
          <cell r="E175">
            <v>0</v>
          </cell>
          <cell r="F175">
            <v>0</v>
          </cell>
          <cell r="G175">
            <v>386007.375</v>
          </cell>
          <cell r="H175">
            <v>394356.625</v>
          </cell>
          <cell r="I175">
            <v>497561.34920634882</v>
          </cell>
          <cell r="J175">
            <v>398441</v>
          </cell>
          <cell r="K175">
            <v>642060.58064516075</v>
          </cell>
          <cell r="L175">
            <v>197391.48484848466</v>
          </cell>
          <cell r="M175">
            <v>192932.87878787861</v>
          </cell>
          <cell r="N175">
            <v>294080.86153846193</v>
          </cell>
          <cell r="O175">
            <v>-106480.24637681125</v>
          </cell>
        </row>
        <row r="176">
          <cell r="D176">
            <v>0</v>
          </cell>
          <cell r="E176">
            <v>0</v>
          </cell>
          <cell r="F176">
            <v>0</v>
          </cell>
          <cell r="G176">
            <v>0</v>
          </cell>
          <cell r="H176">
            <v>0</v>
          </cell>
          <cell r="I176">
            <v>0</v>
          </cell>
          <cell r="J176">
            <v>0</v>
          </cell>
          <cell r="K176">
            <v>0</v>
          </cell>
          <cell r="L176">
            <v>0</v>
          </cell>
          <cell r="M176">
            <v>0</v>
          </cell>
          <cell r="N176">
            <v>0</v>
          </cell>
          <cell r="O176">
            <v>0</v>
          </cell>
        </row>
        <row r="177">
          <cell r="D177">
            <v>0</v>
          </cell>
          <cell r="E177">
            <v>0</v>
          </cell>
          <cell r="F177">
            <v>0</v>
          </cell>
          <cell r="G177">
            <v>0</v>
          </cell>
          <cell r="H177">
            <v>0</v>
          </cell>
          <cell r="I177">
            <v>0</v>
          </cell>
          <cell r="J177">
            <v>183252.66666666674</v>
          </cell>
          <cell r="K177">
            <v>189957.66666666674</v>
          </cell>
          <cell r="L177">
            <v>180607.66666666674</v>
          </cell>
          <cell r="M177">
            <v>150593.66666666674</v>
          </cell>
          <cell r="N177">
            <v>149479.66666666674</v>
          </cell>
          <cell r="O177">
            <v>156262.8333333334</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115816</v>
          </cell>
          <cell r="E179">
            <v>0</v>
          </cell>
          <cell r="F179">
            <v>0</v>
          </cell>
          <cell r="G179">
            <v>186656.00000000003</v>
          </cell>
          <cell r="H179">
            <v>0</v>
          </cell>
          <cell r="I179">
            <v>104932</v>
          </cell>
          <cell r="J179">
            <v>102076</v>
          </cell>
          <cell r="K179">
            <v>97416</v>
          </cell>
          <cell r="L179">
            <v>111064</v>
          </cell>
          <cell r="M179">
            <v>101824</v>
          </cell>
          <cell r="N179">
            <v>97200</v>
          </cell>
          <cell r="O179">
            <v>113768</v>
          </cell>
        </row>
        <row r="180">
          <cell r="D180">
            <v>-23754.000000000004</v>
          </cell>
          <cell r="E180">
            <v>0</v>
          </cell>
          <cell r="F180">
            <v>0</v>
          </cell>
          <cell r="G180">
            <v>0</v>
          </cell>
          <cell r="H180">
            <v>0</v>
          </cell>
          <cell r="I180">
            <v>0</v>
          </cell>
          <cell r="J180">
            <v>0</v>
          </cell>
          <cell r="K180">
            <v>0</v>
          </cell>
          <cell r="L180">
            <v>0</v>
          </cell>
          <cell r="M180">
            <v>0</v>
          </cell>
          <cell r="N180">
            <v>38484</v>
          </cell>
          <cell r="O180">
            <v>0</v>
          </cell>
        </row>
        <row r="181">
          <cell r="D181">
            <v>246740.95522388132</v>
          </cell>
          <cell r="E181">
            <v>269978.00751879736</v>
          </cell>
          <cell r="F181">
            <v>0</v>
          </cell>
          <cell r="G181">
            <v>0</v>
          </cell>
          <cell r="H181">
            <v>-48997.553956834228</v>
          </cell>
          <cell r="I181">
            <v>0</v>
          </cell>
          <cell r="J181">
            <v>0</v>
          </cell>
          <cell r="K181">
            <v>0</v>
          </cell>
          <cell r="L181">
            <v>0</v>
          </cell>
          <cell r="M181">
            <v>50304.116788321873</v>
          </cell>
          <cell r="N181">
            <v>137975.55555555507</v>
          </cell>
          <cell r="O181">
            <v>168640.57777777719</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0</v>
          </cell>
          <cell r="E183">
            <v>0</v>
          </cell>
          <cell r="F183">
            <v>0</v>
          </cell>
          <cell r="G183">
            <v>-897668.8</v>
          </cell>
          <cell r="H183">
            <v>-827231.20000000007</v>
          </cell>
          <cell r="I183">
            <v>-879381.20000000007</v>
          </cell>
          <cell r="J183">
            <v>-909743.60000000009</v>
          </cell>
          <cell r="K183">
            <v>-875055.20000000007</v>
          </cell>
          <cell r="L183">
            <v>-932650.4</v>
          </cell>
          <cell r="M183">
            <v>-977597.60000000009</v>
          </cell>
          <cell r="N183">
            <v>-986572</v>
          </cell>
          <cell r="O183">
            <v>-986060.4</v>
          </cell>
        </row>
        <row r="184">
          <cell r="D184">
            <v>0</v>
          </cell>
          <cell r="E184">
            <v>0</v>
          </cell>
          <cell r="F184">
            <v>0</v>
          </cell>
          <cell r="G184">
            <v>0</v>
          </cell>
          <cell r="H184">
            <v>0</v>
          </cell>
          <cell r="I184">
            <v>0</v>
          </cell>
          <cell r="J184">
            <v>0</v>
          </cell>
          <cell r="K184">
            <v>0</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1916208.1714285696</v>
          </cell>
          <cell r="E188">
            <v>1810119.2571428553</v>
          </cell>
          <cell r="F188">
            <v>0</v>
          </cell>
          <cell r="G188">
            <v>3324644.2424242445</v>
          </cell>
          <cell r="H188">
            <v>3258290.7575757597</v>
          </cell>
          <cell r="I188">
            <v>3567177.2727272748</v>
          </cell>
          <cell r="J188">
            <v>3443280.7575757597</v>
          </cell>
          <cell r="K188">
            <v>3396850.0000000019</v>
          </cell>
          <cell r="L188">
            <v>3461423.9393939413</v>
          </cell>
          <cell r="M188">
            <v>3296111.8181818202</v>
          </cell>
          <cell r="N188">
            <v>3181584.5454545473</v>
          </cell>
          <cell r="O188">
            <v>2559323.5294117653</v>
          </cell>
        </row>
        <row r="189">
          <cell r="D189">
            <v>-1737880.9444444452</v>
          </cell>
          <cell r="E189">
            <v>0</v>
          </cell>
          <cell r="F189">
            <v>0</v>
          </cell>
          <cell r="G189">
            <v>2373446.1428571418</v>
          </cell>
          <cell r="H189">
            <v>2152512.2666666661</v>
          </cell>
          <cell r="I189">
            <v>4091356.1333333324</v>
          </cell>
          <cell r="J189">
            <v>0</v>
          </cell>
          <cell r="K189">
            <v>-1872179.1111111119</v>
          </cell>
          <cell r="L189">
            <v>0</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0</v>
          </cell>
          <cell r="E191">
            <v>0</v>
          </cell>
          <cell r="F191">
            <v>0</v>
          </cell>
          <cell r="G191">
            <v>0</v>
          </cell>
          <cell r="H191">
            <v>0</v>
          </cell>
          <cell r="I191">
            <v>0</v>
          </cell>
          <cell r="J191">
            <v>0</v>
          </cell>
          <cell r="K191">
            <v>0</v>
          </cell>
          <cell r="L191">
            <v>0</v>
          </cell>
          <cell r="M191">
            <v>0</v>
          </cell>
          <cell r="N191">
            <v>0</v>
          </cell>
          <cell r="O191">
            <v>0</v>
          </cell>
        </row>
        <row r="192">
          <cell r="D192">
            <v>0</v>
          </cell>
          <cell r="E192">
            <v>0</v>
          </cell>
          <cell r="F192">
            <v>0</v>
          </cell>
          <cell r="G192">
            <v>-24726250</v>
          </cell>
          <cell r="H192">
            <v>-38361060.25</v>
          </cell>
          <cell r="I192">
            <v>-13788340.5</v>
          </cell>
          <cell r="J192">
            <v>-27248985.75</v>
          </cell>
          <cell r="K192">
            <v>-26775613.5</v>
          </cell>
          <cell r="L192">
            <v>-25517692.25</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366.79865381413902</v>
          </cell>
          <cell r="E194">
            <v>61.616713739878101</v>
          </cell>
          <cell r="F194">
            <v>0</v>
          </cell>
          <cell r="G194">
            <v>1904.4068982754541</v>
          </cell>
          <cell r="H194">
            <v>607.97214368863195</v>
          </cell>
          <cell r="I194">
            <v>421.38997422890384</v>
          </cell>
          <cell r="J194">
            <v>945.4018971543278</v>
          </cell>
          <cell r="K194">
            <v>510.00748191864454</v>
          </cell>
          <cell r="L194">
            <v>3630.0931184232613</v>
          </cell>
          <cell r="M194">
            <v>4028.5402020539727</v>
          </cell>
          <cell r="N194">
            <v>-7093.0785831960475</v>
          </cell>
          <cell r="O194">
            <v>-374.57032547329152</v>
          </cell>
        </row>
        <row r="195">
          <cell r="D195">
            <v>0</v>
          </cell>
          <cell r="E195">
            <v>0</v>
          </cell>
          <cell r="F195">
            <v>0</v>
          </cell>
          <cell r="G195">
            <v>-15854.333333333341</v>
          </cell>
          <cell r="H195">
            <v>-15015.444444444451</v>
          </cell>
          <cell r="I195">
            <v>-17264.555555555562</v>
          </cell>
          <cell r="J195">
            <v>-17712.666666666675</v>
          </cell>
          <cell r="K195">
            <v>-16745.555555555562</v>
          </cell>
          <cell r="L195">
            <v>-16564.777777777785</v>
          </cell>
          <cell r="M195">
            <v>-17260.000000000007</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row r="229">
          <cell r="D229">
            <v>56021.001858826494</v>
          </cell>
          <cell r="E229">
            <v>59946.752544821298</v>
          </cell>
          <cell r="F229">
            <v>8448.8109000931618</v>
          </cell>
          <cell r="G229">
            <v>-11251.741176635982</v>
          </cell>
          <cell r="H229">
            <v>690.61442883132759</v>
          </cell>
          <cell r="I229">
            <v>-5202.0382369889394</v>
          </cell>
          <cell r="J229">
            <v>-5894.4093507117677</v>
          </cell>
          <cell r="K229">
            <v>-1497.8287804760225</v>
          </cell>
          <cell r="L229">
            <v>6.9296355353926096</v>
          </cell>
          <cell r="M229">
            <v>5945.3798713881197</v>
          </cell>
          <cell r="N229">
            <v>1062.3531911584021</v>
          </cell>
          <cell r="O229">
            <v>4481.197519414869</v>
          </cell>
        </row>
        <row r="230">
          <cell r="D230">
            <v>4744.1162781872108</v>
          </cell>
          <cell r="E230">
            <v>5360.5742243941222</v>
          </cell>
          <cell r="F230">
            <v>734.29565839754025</v>
          </cell>
          <cell r="G230">
            <v>-1154.5856525683882</v>
          </cell>
          <cell r="H230">
            <v>64.955086819811356</v>
          </cell>
          <cell r="I230">
            <v>-432.21796436392481</v>
          </cell>
          <cell r="J230">
            <v>-569.88291553766032</v>
          </cell>
          <cell r="K230">
            <v>-130.95793365738788</v>
          </cell>
          <cell r="L230">
            <v>0.6653018654601458</v>
          </cell>
          <cell r="M230">
            <v>489.38103254377398</v>
          </cell>
          <cell r="N230">
            <v>92.796627700418853</v>
          </cell>
          <cell r="O230">
            <v>400.82018538403213</v>
          </cell>
        </row>
        <row r="231">
          <cell r="D231">
            <v>334.43919362397975</v>
          </cell>
          <cell r="E231">
            <v>369.97587791922933</v>
          </cell>
          <cell r="F231">
            <v>61.46549150428141</v>
          </cell>
          <cell r="G231">
            <v>-96.721515283911629</v>
          </cell>
          <cell r="H231">
            <v>7.8039839186148043</v>
          </cell>
          <cell r="I231">
            <v>-46.857770715308483</v>
          </cell>
          <cell r="J231">
            <v>-51.790509826183424</v>
          </cell>
          <cell r="K231">
            <v>-14.480089966540012</v>
          </cell>
          <cell r="L231">
            <v>6.5054167616891825E-2</v>
          </cell>
          <cell r="M231">
            <v>56.816173696576548</v>
          </cell>
          <cell r="N231">
            <v>8.9772497394546562</v>
          </cell>
          <cell r="O231">
            <v>31.571333751047952</v>
          </cell>
        </row>
        <row r="232">
          <cell r="D232">
            <v>5040.2609076557728</v>
          </cell>
          <cell r="E232">
            <v>5430.4933945432649</v>
          </cell>
          <cell r="F232">
            <v>832.71674021665342</v>
          </cell>
          <cell r="G232">
            <v>-1015.7222365253743</v>
          </cell>
          <cell r="H232">
            <v>76.606565603329827</v>
          </cell>
          <cell r="I232">
            <v>-506.14649248430135</v>
          </cell>
          <cell r="J232">
            <v>-672.80835911627798</v>
          </cell>
          <cell r="K232">
            <v>-176.63227458041692</v>
          </cell>
          <cell r="L232">
            <v>0.72305048484198553</v>
          </cell>
          <cell r="M232">
            <v>555.69792402736084</v>
          </cell>
          <cell r="N232">
            <v>103.22817830606827</v>
          </cell>
          <cell r="O232">
            <v>323.17976649570528</v>
          </cell>
        </row>
        <row r="233">
          <cell r="D233">
            <v>21622982.017762195</v>
          </cell>
          <cell r="E233">
            <v>22259550.096484095</v>
          </cell>
          <cell r="F233">
            <v>3274227.7740881839</v>
          </cell>
          <cell r="G233">
            <v>-4146779.9353537722</v>
          </cell>
          <cell r="H233">
            <v>297551.97735945293</v>
          </cell>
          <cell r="I233">
            <v>-2107041.4622629113</v>
          </cell>
          <cell r="J233">
            <v>-2548763.1446314128</v>
          </cell>
          <cell r="K233">
            <v>-662147.4984591658</v>
          </cell>
          <cell r="L233">
            <v>2953.2787080981147</v>
          </cell>
          <cell r="M233">
            <v>2545875.2687043091</v>
          </cell>
          <cell r="N233">
            <v>441453.78226705047</v>
          </cell>
          <cell r="O233">
            <v>1697034.6366005309</v>
          </cell>
        </row>
        <row r="234">
          <cell r="D234">
            <v>132320.25192341843</v>
          </cell>
          <cell r="E234">
            <v>123952.26588596836</v>
          </cell>
          <cell r="F234">
            <v>18307.751757334969</v>
          </cell>
          <cell r="G234">
            <v>-25461.024360712836</v>
          </cell>
          <cell r="H234">
            <v>1678.3034186762936</v>
          </cell>
          <cell r="I234">
            <v>-11770.618923769011</v>
          </cell>
          <cell r="J234">
            <v>-14244.325712513417</v>
          </cell>
          <cell r="K234">
            <v>-3617.9621816911927</v>
          </cell>
          <cell r="L234">
            <v>15.987521394716294</v>
          </cell>
          <cell r="M234">
            <v>14035.758432847488</v>
          </cell>
          <cell r="N234">
            <v>2586.9022258291352</v>
          </cell>
          <cell r="O234">
            <v>10097.953606592073</v>
          </cell>
        </row>
        <row r="235">
          <cell r="D235">
            <v>27965362.314334325</v>
          </cell>
          <cell r="E235">
            <v>27897119.303437628</v>
          </cell>
          <cell r="F235">
            <v>3963401.8488271311</v>
          </cell>
          <cell r="G235">
            <v>-5001984.037702837</v>
          </cell>
          <cell r="H235">
            <v>319352.42278523173</v>
          </cell>
          <cell r="I235">
            <v>-2085017.4843391264</v>
          </cell>
          <cell r="J235">
            <v>-2569734.9607948312</v>
          </cell>
          <cell r="K235">
            <v>-668515.75928307872</v>
          </cell>
          <cell r="L235">
            <v>3012.5635302112046</v>
          </cell>
          <cell r="M235">
            <v>2844732.1050088117</v>
          </cell>
          <cell r="N235">
            <v>549750.26025399356</v>
          </cell>
          <cell r="O235">
            <v>2146712.1049220543</v>
          </cell>
        </row>
        <row r="236">
          <cell r="D236">
            <v>3945.7326376136566</v>
          </cell>
          <cell r="E236">
            <v>3401.8968435793545</v>
          </cell>
          <cell r="F236">
            <v>366.36103275980923</v>
          </cell>
          <cell r="G236">
            <v>-555.74631626066014</v>
          </cell>
          <cell r="H236">
            <v>40.164358575552455</v>
          </cell>
          <cell r="I236">
            <v>-271.97559427771569</v>
          </cell>
          <cell r="J236">
            <v>-342.33558213015516</v>
          </cell>
          <cell r="K236">
            <v>-77.257485724333776</v>
          </cell>
          <cell r="L236">
            <v>0.57375887329031017</v>
          </cell>
          <cell r="M236">
            <v>385.81380201408723</v>
          </cell>
          <cell r="N236">
            <v>46.924988229322018</v>
          </cell>
          <cell r="O236">
            <v>225.24597651932882</v>
          </cell>
        </row>
        <row r="237">
          <cell r="D237">
            <v>41342.579373921159</v>
          </cell>
          <cell r="E237">
            <v>32390.44749518975</v>
          </cell>
          <cell r="F237">
            <v>4821.7746857485863</v>
          </cell>
          <cell r="G237">
            <v>-5477.9349575282258</v>
          </cell>
          <cell r="H237">
            <v>418.45593937907665</v>
          </cell>
          <cell r="I237">
            <v>-2696.4597572107036</v>
          </cell>
          <cell r="J237">
            <v>-3422.1071049706006</v>
          </cell>
          <cell r="K237">
            <v>-889.54916116160996</v>
          </cell>
          <cell r="L237">
            <v>4.3001351468442941</v>
          </cell>
          <cell r="M237">
            <v>3414.6614458155245</v>
          </cell>
          <cell r="N237">
            <v>611.85291676158988</v>
          </cell>
          <cell r="O237">
            <v>2789.9730350760697</v>
          </cell>
        </row>
        <row r="238">
          <cell r="D238">
            <v>42725.129184065532</v>
          </cell>
          <cell r="E238">
            <v>39705.623094963936</v>
          </cell>
          <cell r="F238">
            <v>4910.8495795654972</v>
          </cell>
          <cell r="G238">
            <v>-6831.377704303628</v>
          </cell>
          <cell r="H238">
            <v>405.94885621341956</v>
          </cell>
          <cell r="I238">
            <v>-2930.6306554172893</v>
          </cell>
          <cell r="J238">
            <v>-3769.6248598742018</v>
          </cell>
          <cell r="K238">
            <v>-932.72465227327018</v>
          </cell>
          <cell r="L238">
            <v>4.4951982544808873</v>
          </cell>
          <cell r="M238">
            <v>3685.9492685654036</v>
          </cell>
          <cell r="N238">
            <v>693.29376526849728</v>
          </cell>
          <cell r="O238">
            <v>3249.6718434368358</v>
          </cell>
        </row>
        <row r="239">
          <cell r="D239">
            <v>218.6271480872928</v>
          </cell>
          <cell r="E239">
            <v>307.26810200071588</v>
          </cell>
          <cell r="F239">
            <v>53.120680788029084</v>
          </cell>
          <cell r="G239">
            <v>-54.433288480506995</v>
          </cell>
          <cell r="H239">
            <v>3.2316776981414659</v>
          </cell>
          <cell r="I239">
            <v>-14.449532819698652</v>
          </cell>
          <cell r="J239">
            <v>-17.138631642299398</v>
          </cell>
          <cell r="K239">
            <v>-2.6395135424721508</v>
          </cell>
          <cell r="L239">
            <v>2.6787010195190745E-2</v>
          </cell>
          <cell r="M239">
            <v>69.044820353124479</v>
          </cell>
          <cell r="N239">
            <v>7.3802371060164687</v>
          </cell>
          <cell r="O239">
            <v>27.550948912849446</v>
          </cell>
        </row>
        <row r="240">
          <cell r="D240">
            <v>4126.5293980807501</v>
          </cell>
          <cell r="E240">
            <v>3807.3026148925437</v>
          </cell>
          <cell r="F240">
            <v>479.23055827620493</v>
          </cell>
          <cell r="G240">
            <v>-386.73973509134402</v>
          </cell>
          <cell r="H240">
            <v>25.515539599828575</v>
          </cell>
          <cell r="I240">
            <v>-195.65846991571541</v>
          </cell>
          <cell r="J240">
            <v>-240.47154743284565</v>
          </cell>
          <cell r="K240">
            <v>-75.710184682194921</v>
          </cell>
          <cell r="L240">
            <v>0.3913189578421743</v>
          </cell>
          <cell r="M240">
            <v>357.12351562757101</v>
          </cell>
          <cell r="N240">
            <v>30.248098857163264</v>
          </cell>
          <cell r="O240">
            <v>290.09426183156955</v>
          </cell>
        </row>
        <row r="241">
          <cell r="D241">
            <v>0</v>
          </cell>
          <cell r="E241">
            <v>0</v>
          </cell>
          <cell r="F241">
            <v>0</v>
          </cell>
          <cell r="G241">
            <v>0</v>
          </cell>
          <cell r="H241">
            <v>0</v>
          </cell>
          <cell r="I241">
            <v>0</v>
          </cell>
          <cell r="J241">
            <v>0</v>
          </cell>
          <cell r="K241">
            <v>0</v>
          </cell>
          <cell r="L241">
            <v>0</v>
          </cell>
          <cell r="M241">
            <v>0</v>
          </cell>
          <cell r="N241">
            <v>0</v>
          </cell>
          <cell r="O241">
            <v>0</v>
          </cell>
        </row>
        <row r="242">
          <cell r="D242">
            <v>0</v>
          </cell>
          <cell r="E242">
            <v>0</v>
          </cell>
          <cell r="F242">
            <v>0</v>
          </cell>
          <cell r="G242">
            <v>0</v>
          </cell>
          <cell r="H242">
            <v>0</v>
          </cell>
          <cell r="I242">
            <v>0</v>
          </cell>
          <cell r="J242">
            <v>0</v>
          </cell>
          <cell r="K242">
            <v>0</v>
          </cell>
          <cell r="L242">
            <v>0</v>
          </cell>
          <cell r="M242">
            <v>0</v>
          </cell>
          <cell r="N242">
            <v>0</v>
          </cell>
          <cell r="O242">
            <v>0</v>
          </cell>
        </row>
        <row r="243">
          <cell r="D243">
            <v>0</v>
          </cell>
          <cell r="E243">
            <v>0</v>
          </cell>
          <cell r="F243">
            <v>0</v>
          </cell>
          <cell r="G243">
            <v>0</v>
          </cell>
          <cell r="H243">
            <v>0</v>
          </cell>
          <cell r="I243">
            <v>0</v>
          </cell>
          <cell r="J243">
            <v>0</v>
          </cell>
          <cell r="K243">
            <v>0</v>
          </cell>
          <cell r="L243">
            <v>0</v>
          </cell>
          <cell r="M243">
            <v>0</v>
          </cell>
          <cell r="N243">
            <v>0</v>
          </cell>
          <cell r="O243">
            <v>0</v>
          </cell>
        </row>
        <row r="244">
          <cell r="D244">
            <v>0</v>
          </cell>
          <cell r="E244">
            <v>0</v>
          </cell>
          <cell r="F244">
            <v>0</v>
          </cell>
          <cell r="G244">
            <v>0</v>
          </cell>
          <cell r="H244">
            <v>0</v>
          </cell>
          <cell r="I244">
            <v>0</v>
          </cell>
          <cell r="J244">
            <v>0</v>
          </cell>
          <cell r="K244">
            <v>0</v>
          </cell>
          <cell r="L244">
            <v>0</v>
          </cell>
          <cell r="M244">
            <v>0</v>
          </cell>
          <cell r="N244">
            <v>0</v>
          </cell>
          <cell r="O244">
            <v>0</v>
          </cell>
        </row>
        <row r="245">
          <cell r="D245">
            <v>0</v>
          </cell>
          <cell r="E245">
            <v>0</v>
          </cell>
          <cell r="F245">
            <v>0</v>
          </cell>
          <cell r="G245">
            <v>0</v>
          </cell>
          <cell r="H245">
            <v>0</v>
          </cell>
          <cell r="I245">
            <v>0</v>
          </cell>
          <cell r="J245">
            <v>0</v>
          </cell>
          <cell r="K245">
            <v>0</v>
          </cell>
          <cell r="L245">
            <v>0</v>
          </cell>
          <cell r="M245">
            <v>0</v>
          </cell>
          <cell r="N245">
            <v>0</v>
          </cell>
          <cell r="O245">
            <v>0</v>
          </cell>
        </row>
        <row r="246">
          <cell r="D246">
            <v>0</v>
          </cell>
          <cell r="E246">
            <v>0</v>
          </cell>
          <cell r="F246">
            <v>0</v>
          </cell>
          <cell r="G246">
            <v>0</v>
          </cell>
          <cell r="H246">
            <v>0</v>
          </cell>
          <cell r="I246">
            <v>0</v>
          </cell>
          <cell r="J246">
            <v>0</v>
          </cell>
          <cell r="K246">
            <v>0</v>
          </cell>
          <cell r="L246">
            <v>0</v>
          </cell>
          <cell r="M246">
            <v>0</v>
          </cell>
          <cell r="N246">
            <v>0</v>
          </cell>
          <cell r="O246">
            <v>0</v>
          </cell>
        </row>
        <row r="247">
          <cell r="D247">
            <v>0</v>
          </cell>
          <cell r="E247">
            <v>0</v>
          </cell>
          <cell r="F247">
            <v>0</v>
          </cell>
          <cell r="G247">
            <v>0</v>
          </cell>
          <cell r="H247">
            <v>0</v>
          </cell>
          <cell r="I247">
            <v>0</v>
          </cell>
          <cell r="J247">
            <v>0</v>
          </cell>
          <cell r="K247">
            <v>0</v>
          </cell>
          <cell r="L247">
            <v>0</v>
          </cell>
          <cell r="M247">
            <v>0</v>
          </cell>
          <cell r="N247">
            <v>0</v>
          </cell>
          <cell r="O247">
            <v>0</v>
          </cell>
        </row>
        <row r="248">
          <cell r="D248">
            <v>0</v>
          </cell>
          <cell r="E248">
            <v>0</v>
          </cell>
          <cell r="F248">
            <v>0</v>
          </cell>
          <cell r="G248">
            <v>0</v>
          </cell>
          <cell r="H248">
            <v>0</v>
          </cell>
          <cell r="I248">
            <v>0</v>
          </cell>
          <cell r="J248">
            <v>0</v>
          </cell>
          <cell r="K248">
            <v>0</v>
          </cell>
          <cell r="L248">
            <v>0</v>
          </cell>
          <cell r="M248">
            <v>0</v>
          </cell>
          <cell r="N248">
            <v>0</v>
          </cell>
          <cell r="O248">
            <v>0</v>
          </cell>
        </row>
        <row r="249">
          <cell r="D249">
            <v>0</v>
          </cell>
          <cell r="E249">
            <v>0</v>
          </cell>
          <cell r="F249">
            <v>0</v>
          </cell>
          <cell r="G249">
            <v>0</v>
          </cell>
          <cell r="H249">
            <v>0</v>
          </cell>
          <cell r="I249">
            <v>0</v>
          </cell>
          <cell r="J249">
            <v>0</v>
          </cell>
          <cell r="K249">
            <v>0</v>
          </cell>
          <cell r="L249">
            <v>0</v>
          </cell>
          <cell r="M249">
            <v>0</v>
          </cell>
          <cell r="N249">
            <v>0</v>
          </cell>
          <cell r="O249">
            <v>0</v>
          </cell>
        </row>
        <row r="250">
          <cell r="D250">
            <v>0</v>
          </cell>
          <cell r="E250">
            <v>0</v>
          </cell>
          <cell r="F250">
            <v>0</v>
          </cell>
          <cell r="G250">
            <v>0</v>
          </cell>
          <cell r="H250">
            <v>0</v>
          </cell>
          <cell r="I250">
            <v>0</v>
          </cell>
          <cell r="J250">
            <v>0</v>
          </cell>
          <cell r="K250">
            <v>0</v>
          </cell>
          <cell r="L250">
            <v>0</v>
          </cell>
          <cell r="M250">
            <v>0</v>
          </cell>
          <cell r="N250">
            <v>0</v>
          </cell>
          <cell r="O250">
            <v>0</v>
          </cell>
        </row>
        <row r="251">
          <cell r="D251">
            <v>0</v>
          </cell>
          <cell r="E251">
            <v>0</v>
          </cell>
          <cell r="F251">
            <v>0</v>
          </cell>
          <cell r="G251">
            <v>0</v>
          </cell>
          <cell r="H251">
            <v>0</v>
          </cell>
          <cell r="I251">
            <v>0</v>
          </cell>
          <cell r="J251">
            <v>0</v>
          </cell>
          <cell r="K251">
            <v>0</v>
          </cell>
          <cell r="L251">
            <v>0</v>
          </cell>
          <cell r="M251">
            <v>0</v>
          </cell>
          <cell r="N251">
            <v>0</v>
          </cell>
          <cell r="O251">
            <v>0</v>
          </cell>
        </row>
        <row r="252">
          <cell r="D252">
            <v>0</v>
          </cell>
          <cell r="E252">
            <v>0</v>
          </cell>
          <cell r="F252">
            <v>0</v>
          </cell>
          <cell r="G252">
            <v>0</v>
          </cell>
          <cell r="H252">
            <v>0</v>
          </cell>
          <cell r="I252">
            <v>0</v>
          </cell>
          <cell r="J252">
            <v>0</v>
          </cell>
          <cell r="K252">
            <v>0</v>
          </cell>
          <cell r="L252">
            <v>0</v>
          </cell>
          <cell r="M252">
            <v>0</v>
          </cell>
          <cell r="N252">
            <v>0</v>
          </cell>
          <cell r="O252">
            <v>0</v>
          </cell>
        </row>
        <row r="253">
          <cell r="D253">
            <v>0</v>
          </cell>
          <cell r="E253">
            <v>0</v>
          </cell>
          <cell r="F253">
            <v>0</v>
          </cell>
          <cell r="G253">
            <v>0</v>
          </cell>
          <cell r="H253">
            <v>0</v>
          </cell>
          <cell r="I253">
            <v>0</v>
          </cell>
          <cell r="J253">
            <v>0</v>
          </cell>
          <cell r="K253">
            <v>0</v>
          </cell>
          <cell r="L253">
            <v>0</v>
          </cell>
          <cell r="M253">
            <v>0</v>
          </cell>
          <cell r="N253">
            <v>0</v>
          </cell>
          <cell r="O253">
            <v>0</v>
          </cell>
        </row>
        <row r="254">
          <cell r="D254">
            <v>0</v>
          </cell>
          <cell r="E254">
            <v>0</v>
          </cell>
          <cell r="F254">
            <v>0</v>
          </cell>
          <cell r="G254">
            <v>0</v>
          </cell>
          <cell r="H254">
            <v>0</v>
          </cell>
          <cell r="I254">
            <v>0</v>
          </cell>
          <cell r="J254">
            <v>0</v>
          </cell>
          <cell r="K254">
            <v>0</v>
          </cell>
          <cell r="L254">
            <v>0</v>
          </cell>
          <cell r="M254">
            <v>0</v>
          </cell>
          <cell r="N254">
            <v>0</v>
          </cell>
          <cell r="O254">
            <v>0</v>
          </cell>
        </row>
        <row r="255">
          <cell r="D255">
            <v>0</v>
          </cell>
          <cell r="E255">
            <v>0</v>
          </cell>
          <cell r="F255">
            <v>0</v>
          </cell>
          <cell r="G255">
            <v>0</v>
          </cell>
          <cell r="H255">
            <v>0</v>
          </cell>
          <cell r="I255">
            <v>0</v>
          </cell>
          <cell r="J255">
            <v>0</v>
          </cell>
          <cell r="K255">
            <v>0</v>
          </cell>
          <cell r="L255">
            <v>0</v>
          </cell>
          <cell r="M255">
            <v>0</v>
          </cell>
          <cell r="N255">
            <v>0</v>
          </cell>
          <cell r="O255">
            <v>0</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0</v>
          </cell>
          <cell r="E258">
            <v>0</v>
          </cell>
          <cell r="F258">
            <v>0</v>
          </cell>
          <cell r="G258">
            <v>0</v>
          </cell>
          <cell r="H258">
            <v>0</v>
          </cell>
          <cell r="I258">
            <v>0</v>
          </cell>
          <cell r="J258">
            <v>0</v>
          </cell>
          <cell r="K258">
            <v>0</v>
          </cell>
          <cell r="L258">
            <v>0</v>
          </cell>
          <cell r="M258">
            <v>0</v>
          </cell>
          <cell r="N258">
            <v>0</v>
          </cell>
          <cell r="O258">
            <v>0</v>
          </cell>
        </row>
        <row r="259">
          <cell r="D259">
            <v>0</v>
          </cell>
          <cell r="E259">
            <v>0</v>
          </cell>
          <cell r="F259">
            <v>0</v>
          </cell>
          <cell r="G259">
            <v>0</v>
          </cell>
          <cell r="H259">
            <v>0</v>
          </cell>
          <cell r="I259">
            <v>0</v>
          </cell>
          <cell r="J259">
            <v>0</v>
          </cell>
          <cell r="K259">
            <v>0</v>
          </cell>
          <cell r="L259">
            <v>0</v>
          </cell>
          <cell r="M259">
            <v>0</v>
          </cell>
          <cell r="N259">
            <v>0</v>
          </cell>
          <cell r="O259">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0</v>
          </cell>
          <cell r="E261">
            <v>0</v>
          </cell>
          <cell r="F261">
            <v>0</v>
          </cell>
          <cell r="G261">
            <v>0</v>
          </cell>
          <cell r="H261">
            <v>0</v>
          </cell>
          <cell r="I261">
            <v>0</v>
          </cell>
          <cell r="J261">
            <v>0</v>
          </cell>
          <cell r="K261">
            <v>0</v>
          </cell>
          <cell r="L261">
            <v>0</v>
          </cell>
          <cell r="M261">
            <v>0</v>
          </cell>
          <cell r="N261">
            <v>0</v>
          </cell>
          <cell r="O261">
            <v>0</v>
          </cell>
        </row>
        <row r="262">
          <cell r="D262">
            <v>0</v>
          </cell>
          <cell r="E262">
            <v>0</v>
          </cell>
          <cell r="F262">
            <v>0</v>
          </cell>
          <cell r="G262">
            <v>0</v>
          </cell>
          <cell r="H262">
            <v>0</v>
          </cell>
          <cell r="I262">
            <v>0</v>
          </cell>
          <cell r="J262">
            <v>0</v>
          </cell>
          <cell r="K262">
            <v>0</v>
          </cell>
          <cell r="L262">
            <v>0</v>
          </cell>
          <cell r="M262">
            <v>0</v>
          </cell>
          <cell r="N262">
            <v>0</v>
          </cell>
          <cell r="O262">
            <v>0</v>
          </cell>
        </row>
        <row r="263">
          <cell r="D263">
            <v>0</v>
          </cell>
          <cell r="E263">
            <v>0</v>
          </cell>
          <cell r="F263">
            <v>0</v>
          </cell>
          <cell r="G263">
            <v>0</v>
          </cell>
          <cell r="H263">
            <v>0</v>
          </cell>
          <cell r="I263">
            <v>0</v>
          </cell>
          <cell r="J263">
            <v>0</v>
          </cell>
          <cell r="K263">
            <v>0</v>
          </cell>
          <cell r="L263">
            <v>0</v>
          </cell>
          <cell r="M263">
            <v>0</v>
          </cell>
          <cell r="N263">
            <v>0</v>
          </cell>
          <cell r="O263">
            <v>0</v>
          </cell>
        </row>
        <row r="264">
          <cell r="D264">
            <v>0</v>
          </cell>
          <cell r="E264">
            <v>0</v>
          </cell>
          <cell r="F264">
            <v>0</v>
          </cell>
          <cell r="G264">
            <v>0</v>
          </cell>
          <cell r="H264">
            <v>0</v>
          </cell>
          <cell r="I264">
            <v>0</v>
          </cell>
          <cell r="J264">
            <v>0</v>
          </cell>
          <cell r="K264">
            <v>0</v>
          </cell>
          <cell r="L264">
            <v>0</v>
          </cell>
          <cell r="M264">
            <v>0</v>
          </cell>
          <cell r="N264">
            <v>0</v>
          </cell>
          <cell r="O264">
            <v>0</v>
          </cell>
        </row>
        <row r="265">
          <cell r="D265">
            <v>0</v>
          </cell>
          <cell r="E265">
            <v>0</v>
          </cell>
          <cell r="F265">
            <v>0</v>
          </cell>
          <cell r="G265">
            <v>0</v>
          </cell>
          <cell r="H265">
            <v>0</v>
          </cell>
          <cell r="I265">
            <v>0</v>
          </cell>
          <cell r="J265">
            <v>0</v>
          </cell>
          <cell r="K265">
            <v>0</v>
          </cell>
          <cell r="L265">
            <v>0</v>
          </cell>
          <cell r="M265">
            <v>0</v>
          </cell>
          <cell r="N265">
            <v>0</v>
          </cell>
          <cell r="O265">
            <v>0</v>
          </cell>
        </row>
        <row r="266">
          <cell r="D266">
            <v>0</v>
          </cell>
          <cell r="E266">
            <v>0</v>
          </cell>
          <cell r="F266">
            <v>0</v>
          </cell>
          <cell r="G266">
            <v>0</v>
          </cell>
          <cell r="H266">
            <v>0</v>
          </cell>
          <cell r="I266">
            <v>0</v>
          </cell>
          <cell r="J266">
            <v>0</v>
          </cell>
          <cell r="K266">
            <v>0</v>
          </cell>
          <cell r="L266">
            <v>0</v>
          </cell>
          <cell r="M266">
            <v>0</v>
          </cell>
          <cell r="N266">
            <v>0</v>
          </cell>
          <cell r="O266">
            <v>0</v>
          </cell>
        </row>
        <row r="267">
          <cell r="D267">
            <v>0</v>
          </cell>
          <cell r="E267">
            <v>0</v>
          </cell>
          <cell r="F267">
            <v>0</v>
          </cell>
          <cell r="G267">
            <v>0</v>
          </cell>
          <cell r="H267">
            <v>0</v>
          </cell>
          <cell r="I267">
            <v>0</v>
          </cell>
          <cell r="J267">
            <v>0</v>
          </cell>
          <cell r="K267">
            <v>0</v>
          </cell>
          <cell r="L267">
            <v>0</v>
          </cell>
          <cell r="M267">
            <v>0</v>
          </cell>
          <cell r="N267">
            <v>0</v>
          </cell>
          <cell r="O267">
            <v>0</v>
          </cell>
        </row>
        <row r="268">
          <cell r="D268">
            <v>0</v>
          </cell>
          <cell r="E268">
            <v>0</v>
          </cell>
          <cell r="F268">
            <v>0</v>
          </cell>
          <cell r="G268">
            <v>0</v>
          </cell>
          <cell r="H268">
            <v>0</v>
          </cell>
          <cell r="I268">
            <v>0</v>
          </cell>
          <cell r="J268">
            <v>0</v>
          </cell>
          <cell r="K268">
            <v>0</v>
          </cell>
          <cell r="L268">
            <v>0</v>
          </cell>
          <cell r="M268">
            <v>0</v>
          </cell>
          <cell r="N268">
            <v>0</v>
          </cell>
          <cell r="O268">
            <v>0</v>
          </cell>
        </row>
        <row r="269">
          <cell r="D269">
            <v>6533.065789844155</v>
          </cell>
          <cell r="E269">
            <v>7515.152070928787</v>
          </cell>
          <cell r="F269">
            <v>1381.1718725253527</v>
          </cell>
          <cell r="G269">
            <v>-1800.2190447193643</v>
          </cell>
          <cell r="H269">
            <v>-314.94537508962071</v>
          </cell>
          <cell r="I269">
            <v>-1216.2519385919661</v>
          </cell>
          <cell r="J269">
            <v>-1424.5081252671102</v>
          </cell>
          <cell r="K269">
            <v>-346.09537031900385</v>
          </cell>
          <cell r="L269">
            <v>126.90388600010309</v>
          </cell>
          <cell r="M269">
            <v>1719.6024143492725</v>
          </cell>
          <cell r="N269">
            <v>-108.82020748205585</v>
          </cell>
          <cell r="O269">
            <v>574.95284450321901</v>
          </cell>
        </row>
        <row r="270">
          <cell r="D270">
            <v>1525843.5010408985</v>
          </cell>
          <cell r="E270">
            <v>1357753.073820547</v>
          </cell>
          <cell r="F270">
            <v>211013.62354116578</v>
          </cell>
          <cell r="G270">
            <v>-237410.00481615347</v>
          </cell>
          <cell r="H270">
            <v>-36073.791343787438</v>
          </cell>
          <cell r="I270">
            <v>-175527.41070148547</v>
          </cell>
          <cell r="J270">
            <v>-233092.95935007295</v>
          </cell>
          <cell r="K270">
            <v>-58154.998145141006</v>
          </cell>
          <cell r="L270">
            <v>18031.896799313738</v>
          </cell>
          <cell r="M270">
            <v>204502.81199296613</v>
          </cell>
          <cell r="N270">
            <v>-13595.8751525157</v>
          </cell>
          <cell r="O270">
            <v>112092.14673806362</v>
          </cell>
        </row>
        <row r="271">
          <cell r="D271">
            <v>23.601728718421501</v>
          </cell>
          <cell r="E271">
            <v>28.943033723488821</v>
          </cell>
          <cell r="F271">
            <v>5.5374253375231897</v>
          </cell>
          <cell r="G271">
            <v>-6.0787817061717941</v>
          </cell>
          <cell r="H271">
            <v>-1.0926552394805495</v>
          </cell>
          <cell r="I271">
            <v>-4.274204352712629</v>
          </cell>
          <cell r="J271">
            <v>-4.514480003909136</v>
          </cell>
          <cell r="K271">
            <v>-1.3002184367703273</v>
          </cell>
          <cell r="L271">
            <v>0.41113381046947389</v>
          </cell>
          <cell r="M271">
            <v>6.7569856173480298</v>
          </cell>
          <cell r="N271">
            <v>-0.41575034602608063</v>
          </cell>
          <cell r="O271">
            <v>2.124733349974941</v>
          </cell>
        </row>
        <row r="272">
          <cell r="D272">
            <v>0</v>
          </cell>
          <cell r="E272">
            <v>0</v>
          </cell>
          <cell r="F272">
            <v>0</v>
          </cell>
          <cell r="G272">
            <v>0</v>
          </cell>
          <cell r="H272">
            <v>0</v>
          </cell>
          <cell r="I272">
            <v>0</v>
          </cell>
          <cell r="J272">
            <v>0</v>
          </cell>
          <cell r="K272">
            <v>0</v>
          </cell>
          <cell r="L272">
            <v>0</v>
          </cell>
          <cell r="M272">
            <v>0</v>
          </cell>
          <cell r="N272">
            <v>0</v>
          </cell>
          <cell r="O272">
            <v>0</v>
          </cell>
        </row>
        <row r="273">
          <cell r="D273">
            <v>0</v>
          </cell>
          <cell r="E273">
            <v>0</v>
          </cell>
          <cell r="F273">
            <v>0</v>
          </cell>
          <cell r="G273">
            <v>0</v>
          </cell>
          <cell r="H273">
            <v>0</v>
          </cell>
          <cell r="I273">
            <v>0</v>
          </cell>
          <cell r="J273">
            <v>0</v>
          </cell>
          <cell r="K273">
            <v>0</v>
          </cell>
          <cell r="L273">
            <v>0</v>
          </cell>
          <cell r="M273">
            <v>0</v>
          </cell>
          <cell r="N273">
            <v>0</v>
          </cell>
          <cell r="O273">
            <v>0</v>
          </cell>
        </row>
        <row r="274">
          <cell r="D274">
            <v>4041537.2822584603</v>
          </cell>
          <cell r="E274">
            <v>3936370.4592334339</v>
          </cell>
          <cell r="F274">
            <v>628064.33516744652</v>
          </cell>
          <cell r="G274">
            <v>-743523.55835670594</v>
          </cell>
          <cell r="H274">
            <v>-123118.47488184611</v>
          </cell>
          <cell r="I274">
            <v>-615873.74728607165</v>
          </cell>
          <cell r="J274">
            <v>-771248.45271489106</v>
          </cell>
          <cell r="K274">
            <v>-198606.55824869522</v>
          </cell>
          <cell r="L274">
            <v>61111.004816922381</v>
          </cell>
          <cell r="M274">
            <v>687005.9233380428</v>
          </cell>
          <cell r="N274">
            <v>-41541.11059716747</v>
          </cell>
          <cell r="O274">
            <v>312631.44170778332</v>
          </cell>
        </row>
        <row r="275">
          <cell r="D275">
            <v>29145.774794378711</v>
          </cell>
          <cell r="E275">
            <v>34788.009360478703</v>
          </cell>
          <cell r="F275">
            <v>4951.1305270263256</v>
          </cell>
          <cell r="G275">
            <v>-6488.7104293091952</v>
          </cell>
          <cell r="H275">
            <v>-956.53039294630935</v>
          </cell>
          <cell r="I275">
            <v>-3725.2399936649322</v>
          </cell>
          <cell r="J275">
            <v>-5162.8579681680521</v>
          </cell>
          <cell r="K275">
            <v>-1244.6269806142529</v>
          </cell>
          <cell r="L275">
            <v>412.78884274481055</v>
          </cell>
          <cell r="M275">
            <v>5289.9331042370113</v>
          </cell>
          <cell r="N275">
            <v>-368.59325163050477</v>
          </cell>
          <cell r="O275">
            <v>2560.960422482523</v>
          </cell>
        </row>
        <row r="276">
          <cell r="D276">
            <v>2190.1331444844313</v>
          </cell>
          <cell r="E276">
            <v>2152.4047216221948</v>
          </cell>
          <cell r="F276">
            <v>264.91184346348956</v>
          </cell>
          <cell r="G276">
            <v>-296.7174926416576</v>
          </cell>
          <cell r="H276">
            <v>-49.858644146623895</v>
          </cell>
          <cell r="I276">
            <v>-193.10674665371738</v>
          </cell>
          <cell r="J276">
            <v>-287.75067924076296</v>
          </cell>
          <cell r="K276">
            <v>-73.149150375235763</v>
          </cell>
          <cell r="L276">
            <v>22.187229720739865</v>
          </cell>
          <cell r="M276">
            <v>320.78537092030774</v>
          </cell>
          <cell r="N276">
            <v>-20.418233170422042</v>
          </cell>
          <cell r="O276">
            <v>175.36390125229539</v>
          </cell>
        </row>
        <row r="277">
          <cell r="D277">
            <v>0</v>
          </cell>
          <cell r="E277">
            <v>0</v>
          </cell>
          <cell r="F277">
            <v>0</v>
          </cell>
          <cell r="G277">
            <v>0</v>
          </cell>
          <cell r="H277">
            <v>0</v>
          </cell>
          <cell r="I277">
            <v>0</v>
          </cell>
          <cell r="J277">
            <v>0</v>
          </cell>
          <cell r="K277">
            <v>0</v>
          </cell>
          <cell r="L277">
            <v>0</v>
          </cell>
          <cell r="M277">
            <v>0</v>
          </cell>
          <cell r="N277">
            <v>0</v>
          </cell>
          <cell r="O277">
            <v>0</v>
          </cell>
        </row>
        <row r="278">
          <cell r="D278">
            <v>12836.0147246837</v>
          </cell>
          <cell r="E278">
            <v>8704.3839807769764</v>
          </cell>
          <cell r="F278">
            <v>1041.832078918221</v>
          </cell>
          <cell r="G278">
            <v>-1332.4203197392078</v>
          </cell>
          <cell r="H278">
            <v>-108.9227301474336</v>
          </cell>
          <cell r="I278">
            <v>-774.44368866861441</v>
          </cell>
          <cell r="J278">
            <v>-1244.3651983884333</v>
          </cell>
          <cell r="K278">
            <v>-289.87278623559206</v>
          </cell>
          <cell r="L278">
            <v>103.14560027169689</v>
          </cell>
          <cell r="M278">
            <v>464.49737845345624</v>
          </cell>
          <cell r="N278">
            <v>-80.606655323644802</v>
          </cell>
          <cell r="O278">
            <v>889.06569666042321</v>
          </cell>
        </row>
        <row r="279">
          <cell r="D279">
            <v>7397.2109026936332</v>
          </cell>
          <cell r="E279">
            <v>7710.7509601246229</v>
          </cell>
          <cell r="F279">
            <v>1356.2446127791222</v>
          </cell>
          <cell r="G279">
            <v>-1821.6649865787385</v>
          </cell>
          <cell r="H279">
            <v>-269.71087648262858</v>
          </cell>
          <cell r="I279">
            <v>-1163.546784918728</v>
          </cell>
          <cell r="J279">
            <v>-1319.4042021508897</v>
          </cell>
          <cell r="K279">
            <v>-320.91668774417406</v>
          </cell>
          <cell r="L279">
            <v>123.18618665011316</v>
          </cell>
          <cell r="M279">
            <v>1593.8821416539586</v>
          </cell>
          <cell r="N279">
            <v>-98.40199292869643</v>
          </cell>
          <cell r="O279">
            <v>563.99694672043915</v>
          </cell>
        </row>
        <row r="280">
          <cell r="D280">
            <v>0</v>
          </cell>
          <cell r="E280">
            <v>0</v>
          </cell>
          <cell r="F280">
            <v>0</v>
          </cell>
          <cell r="G280">
            <v>0</v>
          </cell>
          <cell r="H280">
            <v>0</v>
          </cell>
          <cell r="I280">
            <v>0</v>
          </cell>
          <cell r="J280">
            <v>0</v>
          </cell>
          <cell r="K280">
            <v>0</v>
          </cell>
          <cell r="L280">
            <v>0</v>
          </cell>
          <cell r="M280">
            <v>0</v>
          </cell>
          <cell r="N280">
            <v>0</v>
          </cell>
          <cell r="O280">
            <v>0</v>
          </cell>
        </row>
        <row r="281">
          <cell r="D281">
            <v>0</v>
          </cell>
          <cell r="E281">
            <v>0</v>
          </cell>
          <cell r="F281">
            <v>0</v>
          </cell>
          <cell r="G281">
            <v>0</v>
          </cell>
          <cell r="H281">
            <v>0</v>
          </cell>
          <cell r="I281">
            <v>0</v>
          </cell>
          <cell r="J281">
            <v>0</v>
          </cell>
          <cell r="K281">
            <v>0</v>
          </cell>
          <cell r="L281">
            <v>0</v>
          </cell>
          <cell r="M281">
            <v>0</v>
          </cell>
          <cell r="N281">
            <v>0</v>
          </cell>
          <cell r="O281">
            <v>0</v>
          </cell>
        </row>
        <row r="282">
          <cell r="D282">
            <v>0</v>
          </cell>
          <cell r="E282">
            <v>0</v>
          </cell>
          <cell r="F282">
            <v>0</v>
          </cell>
          <cell r="G282">
            <v>0</v>
          </cell>
          <cell r="H282">
            <v>0</v>
          </cell>
          <cell r="I282">
            <v>0</v>
          </cell>
          <cell r="J282">
            <v>0</v>
          </cell>
          <cell r="K282">
            <v>0</v>
          </cell>
          <cell r="L282">
            <v>0</v>
          </cell>
          <cell r="M282">
            <v>0</v>
          </cell>
          <cell r="N282">
            <v>0</v>
          </cell>
          <cell r="O282">
            <v>0</v>
          </cell>
        </row>
        <row r="283">
          <cell r="D283">
            <v>2357082.1181858876</v>
          </cell>
          <cell r="E283">
            <v>2542888.1439274899</v>
          </cell>
          <cell r="F283">
            <v>433689.57789534325</v>
          </cell>
          <cell r="G283">
            <v>-522965.95458558708</v>
          </cell>
          <cell r="H283">
            <v>-89317.05293007131</v>
          </cell>
          <cell r="I283">
            <v>-394107.93369687977</v>
          </cell>
          <cell r="J283">
            <v>-470582.16864580137</v>
          </cell>
          <cell r="K283">
            <v>-122500.90570647697</v>
          </cell>
          <cell r="L283">
            <v>39564.758949288072</v>
          </cell>
          <cell r="M283">
            <v>500214.52204526932</v>
          </cell>
          <cell r="N283">
            <v>-30718.96156717504</v>
          </cell>
          <cell r="O283">
            <v>191266.38688400039</v>
          </cell>
        </row>
        <row r="284">
          <cell r="D284">
            <v>68134.221428434772</v>
          </cell>
          <cell r="E284">
            <v>56202.353142426138</v>
          </cell>
          <cell r="F284">
            <v>9259.5835772596638</v>
          </cell>
          <cell r="G284">
            <v>-11160.93499405331</v>
          </cell>
          <cell r="H284">
            <v>-1847.5800284364282</v>
          </cell>
          <cell r="I284">
            <v>-10245.147433329559</v>
          </cell>
          <cell r="J284">
            <v>-12800.447651420178</v>
          </cell>
          <cell r="K284">
            <v>-3334.6806644949347</v>
          </cell>
          <cell r="L284">
            <v>955.22304672804614</v>
          </cell>
          <cell r="M284">
            <v>10495.595504267216</v>
          </cell>
          <cell r="N284">
            <v>-653.47027990811671</v>
          </cell>
          <cell r="O284">
            <v>4977.0835672245721</v>
          </cell>
        </row>
        <row r="285">
          <cell r="D285">
            <v>-8.5320783779095341E-2</v>
          </cell>
          <cell r="E285">
            <v>0</v>
          </cell>
          <cell r="F285">
            <v>0</v>
          </cell>
          <cell r="G285">
            <v>0.14464465644813526</v>
          </cell>
          <cell r="H285">
            <v>0.14777328682171192</v>
          </cell>
          <cell r="I285">
            <v>0.18644615382756088</v>
          </cell>
          <cell r="J285">
            <v>0.14930378353483911</v>
          </cell>
          <cell r="K285">
            <v>0.24059289568317063</v>
          </cell>
          <cell r="L285">
            <v>7.3966523338307624E-2</v>
          </cell>
          <cell r="M285">
            <v>7.229579478843487E-2</v>
          </cell>
          <cell r="N285">
            <v>0.11019795978043803</v>
          </cell>
          <cell r="O285">
            <v>-3.9900270443502958E-2</v>
          </cell>
        </row>
        <row r="286">
          <cell r="D286">
            <v>-234889.25279787186</v>
          </cell>
          <cell r="E286">
            <v>0</v>
          </cell>
          <cell r="F286">
            <v>0</v>
          </cell>
          <cell r="G286">
            <v>398208.66346321336</v>
          </cell>
          <cell r="H286">
            <v>406821.82450299984</v>
          </cell>
          <cell r="I286">
            <v>513288.7418495912</v>
          </cell>
          <cell r="J286">
            <v>411035.30231500423</v>
          </cell>
          <cell r="K286">
            <v>662355.44251226855</v>
          </cell>
          <cell r="L286">
            <v>203630.82275444665</v>
          </cell>
          <cell r="M286">
            <v>199031.28483032557</v>
          </cell>
          <cell r="N286">
            <v>303376.44927986478</v>
          </cell>
          <cell r="O286">
            <v>-109845.97533905583</v>
          </cell>
        </row>
        <row r="287">
          <cell r="D287">
            <v>709662.46497650712</v>
          </cell>
          <cell r="E287">
            <v>833705.6035802504</v>
          </cell>
          <cell r="F287">
            <v>137575.47490801464</v>
          </cell>
          <cell r="G287">
            <v>-143624.83427933045</v>
          </cell>
          <cell r="H287">
            <v>-26072.950036791142</v>
          </cell>
          <cell r="I287">
            <v>-93462.310879019846</v>
          </cell>
          <cell r="J287">
            <v>-113670.9645649835</v>
          </cell>
          <cell r="K287">
            <v>-31151.031915255498</v>
          </cell>
          <cell r="L287">
            <v>10684.5594625253</v>
          </cell>
          <cell r="M287">
            <v>138896.83839148199</v>
          </cell>
          <cell r="N287">
            <v>-8894.910176700414</v>
          </cell>
          <cell r="O287">
            <v>56531.289066286721</v>
          </cell>
        </row>
        <row r="288">
          <cell r="D288">
            <v>0</v>
          </cell>
          <cell r="E288">
            <v>0</v>
          </cell>
          <cell r="F288">
            <v>0</v>
          </cell>
          <cell r="G288">
            <v>0</v>
          </cell>
          <cell r="H288">
            <v>0</v>
          </cell>
          <cell r="I288">
            <v>0</v>
          </cell>
          <cell r="J288">
            <v>0</v>
          </cell>
          <cell r="K288">
            <v>0</v>
          </cell>
          <cell r="L288">
            <v>0</v>
          </cell>
          <cell r="M288">
            <v>0</v>
          </cell>
          <cell r="N288">
            <v>0</v>
          </cell>
          <cell r="O288">
            <v>0</v>
          </cell>
        </row>
        <row r="289">
          <cell r="D289">
            <v>0</v>
          </cell>
          <cell r="E289">
            <v>0</v>
          </cell>
          <cell r="F289">
            <v>0</v>
          </cell>
          <cell r="G289">
            <v>0</v>
          </cell>
          <cell r="H289">
            <v>0</v>
          </cell>
          <cell r="I289">
            <v>0</v>
          </cell>
          <cell r="J289">
            <v>0</v>
          </cell>
          <cell r="K289">
            <v>0</v>
          </cell>
          <cell r="L289">
            <v>0</v>
          </cell>
          <cell r="M289">
            <v>0</v>
          </cell>
          <cell r="N289">
            <v>0</v>
          </cell>
          <cell r="O289">
            <v>0</v>
          </cell>
        </row>
        <row r="290">
          <cell r="D290">
            <v>0</v>
          </cell>
          <cell r="E290">
            <v>0</v>
          </cell>
          <cell r="F290">
            <v>0</v>
          </cell>
          <cell r="G290">
            <v>0</v>
          </cell>
          <cell r="H290">
            <v>0</v>
          </cell>
          <cell r="I290">
            <v>0</v>
          </cell>
          <cell r="J290">
            <v>0</v>
          </cell>
          <cell r="K290">
            <v>0</v>
          </cell>
          <cell r="L290">
            <v>0</v>
          </cell>
          <cell r="M290">
            <v>0</v>
          </cell>
          <cell r="N290">
            <v>0</v>
          </cell>
          <cell r="O290">
            <v>0</v>
          </cell>
        </row>
        <row r="291">
          <cell r="D291">
            <v>0</v>
          </cell>
          <cell r="E291">
            <v>0</v>
          </cell>
          <cell r="F291">
            <v>0</v>
          </cell>
          <cell r="G291">
            <v>0</v>
          </cell>
          <cell r="H291">
            <v>0</v>
          </cell>
          <cell r="I291">
            <v>0</v>
          </cell>
          <cell r="J291">
            <v>0</v>
          </cell>
          <cell r="K291">
            <v>0</v>
          </cell>
          <cell r="L291">
            <v>0</v>
          </cell>
          <cell r="M291">
            <v>0</v>
          </cell>
          <cell r="N291">
            <v>0</v>
          </cell>
          <cell r="O291">
            <v>0</v>
          </cell>
        </row>
        <row r="292">
          <cell r="D292">
            <v>0</v>
          </cell>
          <cell r="E292">
            <v>0</v>
          </cell>
          <cell r="F292">
            <v>0</v>
          </cell>
          <cell r="G292">
            <v>0</v>
          </cell>
          <cell r="H292">
            <v>0</v>
          </cell>
          <cell r="I292">
            <v>0</v>
          </cell>
          <cell r="J292">
            <v>0</v>
          </cell>
          <cell r="K292">
            <v>0</v>
          </cell>
          <cell r="L292">
            <v>0</v>
          </cell>
          <cell r="M292">
            <v>0</v>
          </cell>
          <cell r="N292">
            <v>0</v>
          </cell>
          <cell r="O292">
            <v>0</v>
          </cell>
        </row>
        <row r="293">
          <cell r="D293">
            <v>739234.2509742534</v>
          </cell>
          <cell r="E293">
            <v>780146.16955759085</v>
          </cell>
          <cell r="F293">
            <v>130697.21421480173</v>
          </cell>
          <cell r="G293">
            <v>-153652.51415746557</v>
          </cell>
          <cell r="H293">
            <v>-26602.112971119052</v>
          </cell>
          <cell r="I293">
            <v>-114105.81490170224</v>
          </cell>
          <cell r="J293">
            <v>-110912.65521940181</v>
          </cell>
          <cell r="K293">
            <v>-33882.159722982629</v>
          </cell>
          <cell r="L293">
            <v>13402.04548038278</v>
          </cell>
          <cell r="M293">
            <v>151271.29946960468</v>
          </cell>
          <cell r="N293">
            <v>-8214.4882692135889</v>
          </cell>
          <cell r="O293">
            <v>60028.028413916742</v>
          </cell>
        </row>
        <row r="294">
          <cell r="D294">
            <v>20997.599796098941</v>
          </cell>
          <cell r="E294">
            <v>20884.732947120046</v>
          </cell>
          <cell r="F294">
            <v>2325.0817493886507</v>
          </cell>
          <cell r="G294">
            <v>-2621.5597137304726</v>
          </cell>
          <cell r="H294">
            <v>-410.67054391313241</v>
          </cell>
          <cell r="I294">
            <v>-2009.7790466945223</v>
          </cell>
          <cell r="J294">
            <v>-2056.231831360345</v>
          </cell>
          <cell r="K294">
            <v>-574.24099806733886</v>
          </cell>
          <cell r="L294">
            <v>227.75063594432385</v>
          </cell>
          <cell r="M294">
            <v>2709.6319129818421</v>
          </cell>
          <cell r="N294">
            <v>-173.86679470810694</v>
          </cell>
          <cell r="O294">
            <v>1417.5911858909171</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0</v>
          </cell>
          <cell r="E305">
            <v>0</v>
          </cell>
          <cell r="F305">
            <v>0</v>
          </cell>
          <cell r="G305">
            <v>0</v>
          </cell>
          <cell r="H305">
            <v>0</v>
          </cell>
          <cell r="I305">
            <v>0</v>
          </cell>
          <cell r="J305">
            <v>0</v>
          </cell>
          <cell r="K305">
            <v>0</v>
          </cell>
          <cell r="L305">
            <v>0</v>
          </cell>
          <cell r="M305">
            <v>0</v>
          </cell>
          <cell r="N305">
            <v>0</v>
          </cell>
          <cell r="O305">
            <v>0</v>
          </cell>
        </row>
        <row r="306">
          <cell r="D306">
            <v>0</v>
          </cell>
          <cell r="E306">
            <v>0</v>
          </cell>
          <cell r="F306">
            <v>0</v>
          </cell>
          <cell r="G306">
            <v>0</v>
          </cell>
          <cell r="H306">
            <v>0</v>
          </cell>
          <cell r="I306">
            <v>0</v>
          </cell>
          <cell r="J306">
            <v>0</v>
          </cell>
          <cell r="K306">
            <v>0</v>
          </cell>
          <cell r="L306">
            <v>0</v>
          </cell>
          <cell r="M306">
            <v>0</v>
          </cell>
          <cell r="N306">
            <v>0</v>
          </cell>
          <cell r="O306">
            <v>0</v>
          </cell>
        </row>
        <row r="307">
          <cell r="D307">
            <v>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0</v>
          </cell>
          <cell r="E309">
            <v>0</v>
          </cell>
          <cell r="F309">
            <v>0</v>
          </cell>
          <cell r="G309">
            <v>0</v>
          </cell>
          <cell r="H309">
            <v>0</v>
          </cell>
          <cell r="I309">
            <v>0</v>
          </cell>
          <cell r="J309">
            <v>0</v>
          </cell>
          <cell r="K309">
            <v>0</v>
          </cell>
          <cell r="L309">
            <v>0</v>
          </cell>
          <cell r="M309">
            <v>0</v>
          </cell>
          <cell r="N309">
            <v>0</v>
          </cell>
          <cell r="O309">
            <v>0</v>
          </cell>
        </row>
        <row r="310">
          <cell r="D310">
            <v>0</v>
          </cell>
          <cell r="E310">
            <v>0</v>
          </cell>
          <cell r="F310">
            <v>0</v>
          </cell>
          <cell r="G310">
            <v>0</v>
          </cell>
          <cell r="H310">
            <v>0</v>
          </cell>
          <cell r="I310">
            <v>0</v>
          </cell>
          <cell r="J310">
            <v>0</v>
          </cell>
          <cell r="K310">
            <v>0</v>
          </cell>
          <cell r="L310">
            <v>0</v>
          </cell>
          <cell r="M310">
            <v>0</v>
          </cell>
          <cell r="N310">
            <v>0</v>
          </cell>
          <cell r="O310">
            <v>0</v>
          </cell>
        </row>
        <row r="311">
          <cell r="D311">
            <v>0</v>
          </cell>
          <cell r="E311">
            <v>0</v>
          </cell>
          <cell r="F311">
            <v>0</v>
          </cell>
          <cell r="G311">
            <v>0</v>
          </cell>
          <cell r="H311">
            <v>0</v>
          </cell>
          <cell r="I311">
            <v>0</v>
          </cell>
          <cell r="J311">
            <v>0</v>
          </cell>
          <cell r="K311">
            <v>0</v>
          </cell>
          <cell r="L311">
            <v>0</v>
          </cell>
          <cell r="M311">
            <v>0</v>
          </cell>
          <cell r="N311">
            <v>0</v>
          </cell>
          <cell r="O311">
            <v>0</v>
          </cell>
        </row>
        <row r="312">
          <cell r="D312">
            <v>0</v>
          </cell>
          <cell r="E312">
            <v>0</v>
          </cell>
          <cell r="F312">
            <v>0</v>
          </cell>
          <cell r="G312">
            <v>0</v>
          </cell>
          <cell r="H312">
            <v>0</v>
          </cell>
          <cell r="I312">
            <v>0</v>
          </cell>
          <cell r="J312">
            <v>0</v>
          </cell>
          <cell r="K312">
            <v>0</v>
          </cell>
          <cell r="L312">
            <v>0</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18">
          <cell r="D318">
            <v>0</v>
          </cell>
          <cell r="E318">
            <v>0</v>
          </cell>
          <cell r="F318">
            <v>0</v>
          </cell>
          <cell r="G318">
            <v>0</v>
          </cell>
          <cell r="H318">
            <v>0</v>
          </cell>
          <cell r="I318">
            <v>0</v>
          </cell>
          <cell r="J318">
            <v>0</v>
          </cell>
          <cell r="K318">
            <v>0</v>
          </cell>
          <cell r="L318">
            <v>0</v>
          </cell>
          <cell r="M318">
            <v>0</v>
          </cell>
          <cell r="N318">
            <v>0</v>
          </cell>
          <cell r="O318">
            <v>0</v>
          </cell>
        </row>
        <row r="319">
          <cell r="D319">
            <v>0</v>
          </cell>
          <cell r="E319">
            <v>0</v>
          </cell>
          <cell r="F319">
            <v>0</v>
          </cell>
          <cell r="G319">
            <v>0</v>
          </cell>
          <cell r="H319">
            <v>0</v>
          </cell>
          <cell r="I319">
            <v>0</v>
          </cell>
          <cell r="J319">
            <v>0</v>
          </cell>
          <cell r="K319">
            <v>0</v>
          </cell>
          <cell r="L319">
            <v>0</v>
          </cell>
          <cell r="M319">
            <v>0</v>
          </cell>
          <cell r="N319">
            <v>0</v>
          </cell>
          <cell r="O319">
            <v>0</v>
          </cell>
        </row>
        <row r="320">
          <cell r="D320">
            <v>0</v>
          </cell>
          <cell r="E320">
            <v>0</v>
          </cell>
          <cell r="F320">
            <v>0</v>
          </cell>
          <cell r="G320">
            <v>0</v>
          </cell>
          <cell r="H320">
            <v>0</v>
          </cell>
          <cell r="I320">
            <v>0</v>
          </cell>
          <cell r="J320">
            <v>0</v>
          </cell>
          <cell r="K320">
            <v>0</v>
          </cell>
          <cell r="L320">
            <v>0</v>
          </cell>
          <cell r="M320">
            <v>0</v>
          </cell>
          <cell r="N320">
            <v>0</v>
          </cell>
          <cell r="O320">
            <v>0</v>
          </cell>
        </row>
        <row r="321">
          <cell r="D321">
            <v>0</v>
          </cell>
          <cell r="E321">
            <v>0</v>
          </cell>
          <cell r="F321">
            <v>0</v>
          </cell>
          <cell r="G321">
            <v>0</v>
          </cell>
          <cell r="H321">
            <v>0</v>
          </cell>
          <cell r="I321">
            <v>0</v>
          </cell>
          <cell r="J321">
            <v>0</v>
          </cell>
          <cell r="K321">
            <v>0</v>
          </cell>
          <cell r="L321">
            <v>0</v>
          </cell>
          <cell r="M321">
            <v>0</v>
          </cell>
          <cell r="N321">
            <v>0</v>
          </cell>
          <cell r="O321">
            <v>0</v>
          </cell>
        </row>
        <row r="322">
          <cell r="D322">
            <v>0</v>
          </cell>
          <cell r="E322">
            <v>0</v>
          </cell>
          <cell r="F322">
            <v>0</v>
          </cell>
          <cell r="G322">
            <v>0</v>
          </cell>
          <cell r="H322">
            <v>0</v>
          </cell>
          <cell r="I322">
            <v>0</v>
          </cell>
          <cell r="J322">
            <v>0</v>
          </cell>
          <cell r="K322">
            <v>0</v>
          </cell>
          <cell r="L322">
            <v>0</v>
          </cell>
          <cell r="M322">
            <v>0</v>
          </cell>
          <cell r="N322">
            <v>0</v>
          </cell>
          <cell r="O322">
            <v>0</v>
          </cell>
        </row>
        <row r="323">
          <cell r="D323">
            <v>0</v>
          </cell>
          <cell r="E323">
            <v>0</v>
          </cell>
          <cell r="F323">
            <v>0</v>
          </cell>
          <cell r="G323">
            <v>0</v>
          </cell>
          <cell r="H323">
            <v>0</v>
          </cell>
          <cell r="I323">
            <v>0</v>
          </cell>
          <cell r="J323">
            <v>0</v>
          </cell>
          <cell r="K323">
            <v>0</v>
          </cell>
          <cell r="L323">
            <v>0</v>
          </cell>
          <cell r="M323">
            <v>0</v>
          </cell>
          <cell r="N323">
            <v>0</v>
          </cell>
          <cell r="O323">
            <v>0</v>
          </cell>
        </row>
        <row r="324">
          <cell r="D324">
            <v>0</v>
          </cell>
          <cell r="E324">
            <v>0</v>
          </cell>
          <cell r="F324">
            <v>0</v>
          </cell>
          <cell r="G324">
            <v>0</v>
          </cell>
          <cell r="H324">
            <v>0</v>
          </cell>
          <cell r="I324">
            <v>0</v>
          </cell>
          <cell r="J324">
            <v>0</v>
          </cell>
          <cell r="K324">
            <v>0</v>
          </cell>
          <cell r="L324">
            <v>0</v>
          </cell>
          <cell r="M324">
            <v>0</v>
          </cell>
          <cell r="N324">
            <v>0</v>
          </cell>
          <cell r="O324">
            <v>0</v>
          </cell>
        </row>
        <row r="325">
          <cell r="D325">
            <v>0</v>
          </cell>
          <cell r="E325">
            <v>0</v>
          </cell>
          <cell r="F325">
            <v>0</v>
          </cell>
          <cell r="G325">
            <v>0</v>
          </cell>
          <cell r="H325">
            <v>0</v>
          </cell>
          <cell r="I325">
            <v>0</v>
          </cell>
          <cell r="J325">
            <v>0</v>
          </cell>
          <cell r="K325">
            <v>0</v>
          </cell>
          <cell r="L325">
            <v>0</v>
          </cell>
          <cell r="M325">
            <v>0</v>
          </cell>
          <cell r="N325">
            <v>0</v>
          </cell>
          <cell r="O325">
            <v>0</v>
          </cell>
        </row>
        <row r="326">
          <cell r="D326">
            <v>0</v>
          </cell>
          <cell r="E326">
            <v>0</v>
          </cell>
          <cell r="F326">
            <v>0</v>
          </cell>
          <cell r="G326">
            <v>0</v>
          </cell>
          <cell r="H326">
            <v>0</v>
          </cell>
          <cell r="I326">
            <v>0</v>
          </cell>
          <cell r="J326">
            <v>0</v>
          </cell>
          <cell r="K326">
            <v>0</v>
          </cell>
          <cell r="L326">
            <v>0</v>
          </cell>
          <cell r="M326">
            <v>0</v>
          </cell>
          <cell r="N326">
            <v>0</v>
          </cell>
          <cell r="O326">
            <v>0</v>
          </cell>
        </row>
        <row r="327">
          <cell r="D327">
            <v>0</v>
          </cell>
          <cell r="E327">
            <v>0</v>
          </cell>
          <cell r="F327">
            <v>0</v>
          </cell>
          <cell r="G327">
            <v>0</v>
          </cell>
          <cell r="H327">
            <v>0</v>
          </cell>
          <cell r="I327">
            <v>0</v>
          </cell>
          <cell r="J327">
            <v>0</v>
          </cell>
          <cell r="K327">
            <v>0</v>
          </cell>
          <cell r="L327">
            <v>0</v>
          </cell>
          <cell r="M327">
            <v>0</v>
          </cell>
          <cell r="N327">
            <v>0</v>
          </cell>
          <cell r="O327">
            <v>0</v>
          </cell>
        </row>
        <row r="328">
          <cell r="D328">
            <v>0</v>
          </cell>
          <cell r="E328">
            <v>0</v>
          </cell>
          <cell r="F328">
            <v>0</v>
          </cell>
          <cell r="G328">
            <v>0</v>
          </cell>
          <cell r="H328">
            <v>0</v>
          </cell>
          <cell r="I328">
            <v>0</v>
          </cell>
          <cell r="J328">
            <v>0</v>
          </cell>
          <cell r="K328">
            <v>0</v>
          </cell>
          <cell r="L328">
            <v>0</v>
          </cell>
          <cell r="M328">
            <v>0</v>
          </cell>
          <cell r="N328">
            <v>0</v>
          </cell>
          <cell r="O328">
            <v>0</v>
          </cell>
        </row>
        <row r="329">
          <cell r="D329">
            <v>0</v>
          </cell>
          <cell r="E329">
            <v>0</v>
          </cell>
          <cell r="F329">
            <v>0</v>
          </cell>
          <cell r="G329">
            <v>0</v>
          </cell>
          <cell r="H329">
            <v>0</v>
          </cell>
          <cell r="I329">
            <v>0</v>
          </cell>
          <cell r="J329">
            <v>0</v>
          </cell>
          <cell r="K329">
            <v>0</v>
          </cell>
          <cell r="L329">
            <v>0</v>
          </cell>
          <cell r="M329">
            <v>0</v>
          </cell>
          <cell r="N329">
            <v>0</v>
          </cell>
          <cell r="O329">
            <v>0</v>
          </cell>
        </row>
        <row r="330">
          <cell r="D330">
            <v>0</v>
          </cell>
          <cell r="E330">
            <v>0</v>
          </cell>
          <cell r="F330">
            <v>0</v>
          </cell>
          <cell r="G330">
            <v>0</v>
          </cell>
          <cell r="H330">
            <v>0</v>
          </cell>
          <cell r="I330">
            <v>0</v>
          </cell>
          <cell r="J330">
            <v>0</v>
          </cell>
          <cell r="K330">
            <v>0</v>
          </cell>
          <cell r="L330">
            <v>0</v>
          </cell>
          <cell r="M330">
            <v>0</v>
          </cell>
          <cell r="N330">
            <v>0</v>
          </cell>
          <cell r="O330">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ales of Electric"/>
      <sheetName val="Customer Include"/>
      <sheetName val="Customer Exclude"/>
      <sheetName val="Billed kWh"/>
      <sheetName val="Metered kWh"/>
      <sheetName val="Billed Demand"/>
      <sheetName val="Riders"/>
      <sheetName val="Rider Description"/>
      <sheetName val="Fuel Clause"/>
      <sheetName val="Fixture Count"/>
      <sheetName val="Sales of Elec Eq Cd"/>
      <sheetName val="Basis Amt Eq Cd"/>
    </sheetNames>
    <sheetDataSet>
      <sheetData sheetId="0"/>
      <sheetData sheetId="1"/>
      <sheetData sheetId="2"/>
      <sheetData sheetId="3"/>
      <sheetData sheetId="4"/>
      <sheetData sheetId="5"/>
      <sheetData sheetId="6"/>
      <sheetData sheetId="7"/>
      <sheetData sheetId="8"/>
      <sheetData sheetId="9"/>
      <sheetData sheetId="10"/>
      <sheetData sheetId="11">
        <row r="2517">
          <cell r="G2517">
            <v>4502</v>
          </cell>
          <cell r="H2517">
            <v>2796</v>
          </cell>
          <cell r="I2517">
            <v>5884</v>
          </cell>
          <cell r="J2517">
            <v>7186</v>
          </cell>
          <cell r="K2517">
            <v>2717</v>
          </cell>
          <cell r="L2517">
            <v>6252</v>
          </cell>
          <cell r="M2517">
            <v>3122</v>
          </cell>
          <cell r="N2517">
            <v>5997</v>
          </cell>
          <cell r="O2517">
            <v>4657</v>
          </cell>
          <cell r="P2517">
            <v>2996</v>
          </cell>
          <cell r="Q2517">
            <v>4407</v>
          </cell>
          <cell r="R2517">
            <v>4055</v>
          </cell>
        </row>
        <row r="2608">
          <cell r="G2608">
            <v>2864</v>
          </cell>
          <cell r="H2608">
            <v>2612</v>
          </cell>
          <cell r="I2608">
            <v>2318</v>
          </cell>
          <cell r="J2608">
            <v>2276</v>
          </cell>
          <cell r="K2608">
            <v>2360</v>
          </cell>
          <cell r="L2608">
            <v>2444</v>
          </cell>
          <cell r="M2608">
            <v>2780</v>
          </cell>
          <cell r="N2608">
            <v>3158</v>
          </cell>
          <cell r="O2608">
            <v>3158</v>
          </cell>
          <cell r="P2608">
            <v>2780</v>
          </cell>
          <cell r="Q2608">
            <v>2780</v>
          </cell>
          <cell r="R2608">
            <v>2864</v>
          </cell>
        </row>
        <row r="2632">
          <cell r="G2632">
            <v>8084</v>
          </cell>
          <cell r="H2632">
            <v>7700</v>
          </cell>
          <cell r="I2632">
            <v>14512</v>
          </cell>
          <cell r="K2632">
            <v>14332</v>
          </cell>
          <cell r="M2632">
            <v>7256</v>
          </cell>
          <cell r="N2632">
            <v>12952</v>
          </cell>
          <cell r="P2632">
            <v>6656</v>
          </cell>
          <cell r="Q2632">
            <v>6248</v>
          </cell>
          <cell r="R2632">
            <v>5984</v>
          </cell>
        </row>
        <row r="2807">
          <cell r="G2807">
            <v>31118</v>
          </cell>
          <cell r="H2807">
            <v>31321</v>
          </cell>
          <cell r="I2807">
            <v>31466</v>
          </cell>
          <cell r="J2807">
            <v>31440</v>
          </cell>
          <cell r="K2807">
            <v>31357</v>
          </cell>
          <cell r="L2807">
            <v>31217</v>
          </cell>
          <cell r="N2807">
            <v>62529</v>
          </cell>
          <cell r="O2807">
            <v>31333</v>
          </cell>
          <cell r="P2807">
            <v>31203</v>
          </cell>
          <cell r="R2807">
            <v>48544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VY"/>
      <sheetName val="FGD"/>
      <sheetName val="Non-FGD"/>
      <sheetName val="Depreciation"/>
      <sheetName val="February"/>
      <sheetName val="March"/>
      <sheetName val="April"/>
      <sheetName val="May"/>
      <sheetName val="June"/>
      <sheetName val="July"/>
      <sheetName val="August"/>
      <sheetName val="September"/>
      <sheetName val="October"/>
      <sheetName val="ADFIT"/>
      <sheetName val="S2"/>
      <sheetName val="AN"/>
      <sheetName val="NOx"/>
      <sheetName val="Cash Working Capital"/>
      <sheetName val="Property Tax"/>
      <sheetName val="Summary"/>
      <sheetName val="Precipitator O &amp;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B2">
            <v>2.1464E-2</v>
          </cell>
        </row>
        <row r="4">
          <cell r="B4">
            <v>0.6</v>
          </cell>
        </row>
        <row r="6">
          <cell r="B6">
            <v>0.05</v>
          </cell>
        </row>
      </sheetData>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Sch 1"/>
      <sheetName val="Sch 2"/>
      <sheetName val="2 P1"/>
      <sheetName val="2 P2"/>
      <sheetName val="2 P3"/>
      <sheetName val="Sch 3"/>
      <sheetName val="3 P1"/>
      <sheetName val="3 P2"/>
      <sheetName val="3 P3"/>
      <sheetName val="Sch 4"/>
      <sheetName val="Sch 5"/>
      <sheetName val="Sch 6"/>
      <sheetName val="Sch 7"/>
      <sheetName val="Sch 8"/>
      <sheetName val="Sch 9"/>
      <sheetName val="Sch 10"/>
      <sheetName val="Allocation Factors"/>
      <sheetName val="Olive Hill - Vanceburg"/>
      <sheetName val="C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G7">
            <v>596769104.71922231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RC_IS1"/>
      <sheetName val="Modification History"/>
      <sheetName val="O&amp;M"/>
      <sheetName val="O&amp;M QRT"/>
      <sheetName val="KWH"/>
    </sheetNames>
    <sheetDataSet>
      <sheetData sheetId="0">
        <row r="14">
          <cell r="V14">
            <v>290185619.95000005</v>
          </cell>
        </row>
        <row r="23">
          <cell r="V23">
            <v>358327944.58000004</v>
          </cell>
        </row>
        <row r="27">
          <cell r="V27">
            <v>2152779.4300000002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r Summary"/>
      <sheetName val="Data for Lookup"/>
      <sheetName val="Billed Revenue Query"/>
      <sheetName val="kWH"/>
      <sheetName val="KENTUCKY"/>
      <sheetName val="Revenue data for Non-CREV Amoun"/>
    </sheetNames>
    <sheetDataSet>
      <sheetData sheetId="0" refreshError="1"/>
      <sheetData sheetId="1" refreshError="1"/>
      <sheetData sheetId="2" refreshError="1"/>
      <sheetData sheetId="3" refreshError="1"/>
      <sheetData sheetId="4" refreshError="1"/>
      <sheetData sheetId="5">
        <row r="10">
          <cell r="BR10">
            <v>-47534.63</v>
          </cell>
        </row>
        <row r="11">
          <cell r="BR11">
            <v>-223.91</v>
          </cell>
          <cell r="BS11">
            <v>-1568824.92</v>
          </cell>
        </row>
        <row r="12">
          <cell r="BU12">
            <v>-1967.77</v>
          </cell>
        </row>
        <row r="13">
          <cell r="BR13">
            <v>-767.19</v>
          </cell>
          <cell r="BS13">
            <v>-6952.38</v>
          </cell>
        </row>
        <row r="14">
          <cell r="BR14">
            <v>-2210.4499999999998</v>
          </cell>
          <cell r="BS14">
            <v>-115911.58</v>
          </cell>
          <cell r="BU14">
            <v>-143.47</v>
          </cell>
        </row>
        <row r="15">
          <cell r="BR15">
            <v>-2130.9499999999998</v>
          </cell>
          <cell r="BS15">
            <v>-121373.78</v>
          </cell>
          <cell r="BU15">
            <v>-1146.96</v>
          </cell>
        </row>
        <row r="47">
          <cell r="BP47">
            <v>-196920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vot Table_AIR PRODUCTS &amp; C..."/>
    </sheetNames>
    <sheetDataSet>
      <sheetData sheetId="0">
        <row r="36">
          <cell r="B36">
            <v>4438288.1100000003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ummary"/>
      <sheetName val="WACC"/>
      <sheetName val="Rider Yr 1"/>
      <sheetName val="Rider Yr 2"/>
      <sheetName val="Rider Yr 3"/>
    </sheetNames>
    <sheetDataSet>
      <sheetData sheetId="0">
        <row r="16">
          <cell r="L16">
            <v>-24999999.999999993</v>
          </cell>
        </row>
        <row r="17">
          <cell r="L17">
            <v>-15000000.000000002</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AP"/>
      <sheetName val="Exhibit I"/>
      <sheetName val="Exhibit K"/>
      <sheetName val="Revenue Summary"/>
      <sheetName val="PB - ED"/>
      <sheetName val="PB Sum"/>
      <sheetName val="PB - SS"/>
      <sheetName val="PB - ES"/>
      <sheetName val="PB - BSRR"/>
      <sheetName val="PB - AF"/>
      <sheetName val="YEM"/>
      <sheetName val="Annualization Adj. P1"/>
      <sheetName val="Annualization Adj. P2"/>
      <sheetName val="SGS TOD NA"/>
      <sheetName val="CC Summary OLD"/>
      <sheetName val="RS"/>
      <sheetName val="RS LMTOD"/>
      <sheetName val="RS TOD"/>
      <sheetName val="SGS TOD"/>
      <sheetName val="GS-SEC"/>
      <sheetName val="GS-AF"/>
      <sheetName val="GS-NM"/>
      <sheetName val="GSLMTOD"/>
      <sheetName val="MGSTOD"/>
      <sheetName val="GS-PRI"/>
      <sheetName val="GS-SUB"/>
      <sheetName val="LGS-SEC"/>
      <sheetName val="LGS-PRI"/>
      <sheetName val="LGSLMTOD"/>
      <sheetName val="LGS-PRI TOD"/>
      <sheetName val="LGS-SUB"/>
      <sheetName val="LGS-TRAN"/>
      <sheetName val="LGS-SEC TOD"/>
      <sheetName val="PS-SEC"/>
      <sheetName val="PS-PRI"/>
      <sheetName val="IGS-SEC"/>
      <sheetName val="IGS-PRI"/>
      <sheetName val="IGS-SUB"/>
      <sheetName val="IGS-TRAN"/>
      <sheetName val="MW"/>
      <sheetName val="Final billing units by tariff"/>
      <sheetName val="Bill Units"/>
      <sheetName val="CS-IRP TRAN 321"/>
      <sheetName val="CS-IRP SUB 331"/>
      <sheetName val="OL"/>
      <sheetName val="SL"/>
      <sheetName val="Rate Input"/>
      <sheetName val="B&amp;A Surcharges"/>
      <sheetName val="Book2Bill"/>
      <sheetName val="Monthly # of Customers"/>
      <sheetName val="Envir FGD adj"/>
      <sheetName val="Proposed Rates"/>
      <sheetName val="Fuel Summary"/>
      <sheetName val="kW Demands"/>
      <sheetName val="WNLA"/>
      <sheetName val="Tariff Mapping"/>
      <sheetName val="12 Months TS"/>
      <sheetName val="Realizations"/>
    </sheetNames>
    <sheetDataSet>
      <sheetData sheetId="0"/>
      <sheetData sheetId="1">
        <row r="6">
          <cell r="C6">
            <v>1886853176.4246671</v>
          </cell>
        </row>
        <row r="7">
          <cell r="C7">
            <v>2799026.9737220891</v>
          </cell>
        </row>
        <row r="8">
          <cell r="C8">
            <v>197735.10489223854</v>
          </cell>
        </row>
        <row r="12">
          <cell r="C12">
            <v>596317296.1264714</v>
          </cell>
        </row>
        <row r="13">
          <cell r="C13">
            <v>1299575.3058361821</v>
          </cell>
        </row>
        <row r="14">
          <cell r="C14">
            <v>1499356.988962457</v>
          </cell>
        </row>
        <row r="15">
          <cell r="C15">
            <v>2616377.7760610711</v>
          </cell>
        </row>
        <row r="16">
          <cell r="C16">
            <v>7320966.0100227362</v>
          </cell>
        </row>
        <row r="17">
          <cell r="C17">
            <v>7251724.3396206647</v>
          </cell>
        </row>
        <row r="18">
          <cell r="C18">
            <v>461614104.71194345</v>
          </cell>
        </row>
        <row r="19">
          <cell r="C19">
            <v>878955.24659644801</v>
          </cell>
        </row>
        <row r="20">
          <cell r="C20">
            <v>8202110.6721417457</v>
          </cell>
        </row>
        <row r="22">
          <cell r="C22">
            <v>2293390283.1014886</v>
          </cell>
        </row>
        <row r="24">
          <cell r="C24">
            <v>1831693.9999999998</v>
          </cell>
        </row>
        <row r="25">
          <cell r="C25">
            <v>30809971.363413889</v>
          </cell>
        </row>
        <row r="26">
          <cell r="C26">
            <v>7836986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4">
          <cell r="F44">
            <v>1443014.3246290712</v>
          </cell>
        </row>
        <row r="50">
          <cell r="H50">
            <v>3851548.8758610585</v>
          </cell>
        </row>
      </sheetData>
      <sheetData sheetId="54"/>
      <sheetData sheetId="55"/>
      <sheetData sheetId="56"/>
      <sheetData sheetId="5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5 Table"/>
      <sheetName val="2025 CP to kWh Ratio"/>
      <sheetName val="--&gt; old 2023"/>
      <sheetName val="2023 Table"/>
      <sheetName val="2023 CP to kWh Ratio"/>
    </sheetNames>
    <sheetDataSet>
      <sheetData sheetId="0">
        <row r="4">
          <cell r="B4">
            <v>2.2273507647450086E-4</v>
          </cell>
        </row>
        <row r="5">
          <cell r="B5">
            <v>1.7460551523618281E-4</v>
          </cell>
        </row>
        <row r="6">
          <cell r="B6">
            <v>1.515718152561873E-4</v>
          </cell>
        </row>
        <row r="7">
          <cell r="B7">
            <v>1.1786538035569553E-4</v>
          </cell>
        </row>
        <row r="8">
          <cell r="B8">
            <v>1.1468406256110247E-4</v>
          </cell>
        </row>
        <row r="9">
          <cell r="B9">
            <v>3.6138531509521358E-5</v>
          </cell>
        </row>
        <row r="10">
          <cell r="B10">
            <v>3.5948185418088756E-5</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17"/>
  <sheetViews>
    <sheetView workbookViewId="0">
      <selection activeCell="F11" sqref="F11"/>
    </sheetView>
  </sheetViews>
  <sheetFormatPr defaultRowHeight="12.5"/>
  <cols>
    <col min="2" max="2" width="8.7265625" customWidth="1"/>
    <col min="3" max="3" width="3.1796875" customWidth="1"/>
    <col min="4" max="4" width="17.453125" customWidth="1"/>
    <col min="5" max="5" width="1.7265625" customWidth="1"/>
    <col min="6" max="6" width="18.1796875" customWidth="1"/>
  </cols>
  <sheetData>
    <row r="1" spans="1:6">
      <c r="A1" t="str">
        <f>+RS!B2</f>
        <v>KENTUCKY POWER BILLING ANALYSIS</v>
      </c>
    </row>
    <row r="2" spans="1:6">
      <c r="A2" t="str">
        <f>+RS!B3</f>
        <v>PER BOOKS</v>
      </c>
    </row>
    <row r="3" spans="1:6">
      <c r="A3" t="str">
        <f>+RS!B4</f>
        <v>TEST YEAR ENDED MAY 31, 2025</v>
      </c>
    </row>
    <row r="5" spans="1:6">
      <c r="A5" s="42" t="s">
        <v>247</v>
      </c>
    </row>
    <row r="7" spans="1:6">
      <c r="D7" s="1" t="s">
        <v>306</v>
      </c>
      <c r="F7" s="1" t="s">
        <v>318</v>
      </c>
    </row>
    <row r="8" spans="1:6">
      <c r="A8" s="3" t="s">
        <v>2</v>
      </c>
      <c r="D8" s="3" t="s">
        <v>248</v>
      </c>
      <c r="F8" s="3" t="s">
        <v>249</v>
      </c>
    </row>
    <row r="9" spans="1:6">
      <c r="A9" s="3"/>
      <c r="D9" s="3"/>
      <c r="F9" s="3"/>
    </row>
    <row r="10" spans="1:6">
      <c r="A10" s="3"/>
    </row>
    <row r="11" spans="1:6">
      <c r="A11" s="9" t="s">
        <v>96</v>
      </c>
      <c r="D11" s="6">
        <f>RS!C20+RS!C23</f>
        <v>911825.87096774194</v>
      </c>
      <c r="F11" s="10">
        <f>RS!I39</f>
        <v>626858.80000000005</v>
      </c>
    </row>
    <row r="12" spans="1:6">
      <c r="A12" s="9"/>
    </row>
    <row r="13" spans="1:6">
      <c r="A13" s="9" t="s">
        <v>97</v>
      </c>
      <c r="D13" s="6" t="e">
        <f>#REF!+#REF!+#REF!</f>
        <v>#REF!</v>
      </c>
      <c r="F13" s="10" t="e">
        <f>#REF!</f>
        <v>#REF!</v>
      </c>
    </row>
    <row r="14" spans="1:6">
      <c r="A14" s="9"/>
    </row>
    <row r="15" spans="1:6">
      <c r="A15" s="9" t="s">
        <v>156</v>
      </c>
      <c r="D15" s="16" t="e">
        <f>#REF!</f>
        <v>#REF!</v>
      </c>
      <c r="F15" s="13" t="e">
        <f>#REF!</f>
        <v>#REF!</v>
      </c>
    </row>
    <row r="16" spans="1:6">
      <c r="A16" s="9"/>
    </row>
    <row r="17" spans="1:6">
      <c r="A17" s="9" t="s">
        <v>17</v>
      </c>
      <c r="D17" s="6" t="e">
        <f>SUM(D11:D15)</f>
        <v>#REF!</v>
      </c>
      <c r="F17" s="8" t="e">
        <f>SUM(F11:F15)</f>
        <v>#REF!</v>
      </c>
    </row>
  </sheetData>
  <pageMargins left="0.5" right="0.5" top="0.5" bottom="0.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K77"/>
  <sheetViews>
    <sheetView zoomScale="85" zoomScaleNormal="85" workbookViewId="0">
      <selection activeCell="B80" sqref="B80"/>
    </sheetView>
  </sheetViews>
  <sheetFormatPr defaultRowHeight="12.5"/>
  <cols>
    <col min="1" max="1" width="21.26953125" customWidth="1"/>
    <col min="2" max="2" width="15.26953125" customWidth="1"/>
    <col min="3" max="3" width="14.54296875" customWidth="1"/>
    <col min="4" max="4" width="14" bestFit="1" customWidth="1"/>
    <col min="5" max="5" width="13.54296875" customWidth="1"/>
    <col min="11" max="11" width="12.7265625" bestFit="1" customWidth="1"/>
  </cols>
  <sheetData>
    <row r="1" spans="1:5">
      <c r="A1" t="str">
        <f>+RS!B2</f>
        <v>KENTUCKY POWER BILLING ANALYSIS</v>
      </c>
    </row>
    <row r="2" spans="1:5">
      <c r="A2" t="str">
        <f>+RS!B4</f>
        <v>TEST YEAR ENDED MAY 31, 2025</v>
      </c>
    </row>
    <row r="3" spans="1:5">
      <c r="A3" t="s">
        <v>147</v>
      </c>
    </row>
    <row r="6" spans="1:5">
      <c r="A6" s="1"/>
      <c r="B6" s="1" t="s">
        <v>6</v>
      </c>
      <c r="C6" s="1" t="s">
        <v>101</v>
      </c>
    </row>
    <row r="7" spans="1:5">
      <c r="A7" s="1"/>
      <c r="B7" s="1" t="s">
        <v>146</v>
      </c>
      <c r="C7" s="1" t="s">
        <v>105</v>
      </c>
      <c r="D7" s="1"/>
      <c r="E7" s="1" t="s">
        <v>76</v>
      </c>
    </row>
    <row r="8" spans="1:5">
      <c r="A8" s="3" t="s">
        <v>2</v>
      </c>
      <c r="B8" s="3" t="s">
        <v>143</v>
      </c>
      <c r="C8" s="3" t="s">
        <v>6</v>
      </c>
      <c r="D8" s="3" t="s">
        <v>75</v>
      </c>
      <c r="E8" s="3" t="s">
        <v>75</v>
      </c>
    </row>
    <row r="9" spans="1:5">
      <c r="A9" s="3"/>
      <c r="B9" s="3"/>
      <c r="C9" s="3"/>
      <c r="D9" s="3"/>
      <c r="E9" s="3"/>
    </row>
    <row r="10" spans="1:5">
      <c r="A10" t="s">
        <v>79</v>
      </c>
      <c r="B10" s="8" t="e">
        <f>'PB - AF'!C10</f>
        <v>#REF!</v>
      </c>
      <c r="C10" s="8" t="e">
        <f>RS!#REF!</f>
        <v>#REF!</v>
      </c>
      <c r="D10" s="8" t="e">
        <f>+C10-B10</f>
        <v>#REF!</v>
      </c>
      <c r="E10" s="14" t="e">
        <f>+D10/B10</f>
        <v>#REF!</v>
      </c>
    </row>
    <row r="11" spans="1:5" ht="13.5" customHeight="1">
      <c r="B11" s="8"/>
      <c r="C11" s="8"/>
      <c r="D11" s="8"/>
    </row>
    <row r="12" spans="1:5" ht="13.5" customHeight="1">
      <c r="A12" t="s">
        <v>80</v>
      </c>
      <c r="B12" s="8" t="e">
        <f>'PB - AF'!C12</f>
        <v>#REF!</v>
      </c>
      <c r="C12" s="8" t="e">
        <f>#REF!</f>
        <v>#REF!</v>
      </c>
      <c r="D12" s="8" t="e">
        <f>+C12-B12</f>
        <v>#REF!</v>
      </c>
      <c r="E12" s="14" t="e">
        <f>+D12/B12</f>
        <v>#REF!</v>
      </c>
    </row>
    <row r="13" spans="1:5" ht="13.5" customHeight="1">
      <c r="B13" s="8"/>
      <c r="C13" s="8"/>
      <c r="D13" s="8"/>
    </row>
    <row r="14" spans="1:5" ht="13.5" customHeight="1">
      <c r="A14" t="s">
        <v>159</v>
      </c>
      <c r="B14" s="8" t="e">
        <f>'PB - AF'!C14</f>
        <v>#REF!</v>
      </c>
      <c r="C14" s="8" t="e">
        <f>#REF!</f>
        <v>#REF!</v>
      </c>
      <c r="D14" s="8" t="e">
        <f>+C14-B14</f>
        <v>#REF!</v>
      </c>
      <c r="E14" s="14" t="e">
        <f>+D14/B14</f>
        <v>#REF!</v>
      </c>
    </row>
    <row r="15" spans="1:5" ht="13.5" customHeight="1">
      <c r="B15" s="8"/>
      <c r="C15" s="8"/>
      <c r="D15" s="8"/>
    </row>
    <row r="16" spans="1:5">
      <c r="A16" t="s">
        <v>34</v>
      </c>
      <c r="B16" s="8" t="e">
        <f>'PB - AF'!C16</f>
        <v>#REF!</v>
      </c>
      <c r="C16" s="8" t="e">
        <f>#REF!</f>
        <v>#REF!</v>
      </c>
      <c r="D16" s="8" t="e">
        <f>+C16-B16</f>
        <v>#REF!</v>
      </c>
      <c r="E16" s="14" t="e">
        <f>+D16/B16</f>
        <v>#REF!</v>
      </c>
    </row>
    <row r="17" spans="1:5" ht="13.5" customHeight="1">
      <c r="B17" s="8"/>
      <c r="C17" s="8"/>
      <c r="D17" s="8"/>
    </row>
    <row r="18" spans="1:5">
      <c r="A18" t="s">
        <v>82</v>
      </c>
      <c r="B18" s="8" t="e">
        <f>'PB - AF'!C18</f>
        <v>#REF!</v>
      </c>
      <c r="C18" s="8" t="e">
        <f>#REF!</f>
        <v>#REF!</v>
      </c>
      <c r="D18" s="8" t="e">
        <f>+C18-B18</f>
        <v>#REF!</v>
      </c>
      <c r="E18" s="14" t="e">
        <f>+D18/B18</f>
        <v>#REF!</v>
      </c>
    </row>
    <row r="19" spans="1:5">
      <c r="B19" s="8"/>
      <c r="C19" s="8"/>
      <c r="D19" s="8"/>
    </row>
    <row r="20" spans="1:5">
      <c r="A20" t="s">
        <v>194</v>
      </c>
      <c r="B20" s="8" t="e">
        <f>'PB - AF'!C20</f>
        <v>#REF!</v>
      </c>
      <c r="C20" s="8" t="e">
        <f>'SGS TOD NA'!#REF!</f>
        <v>#REF!</v>
      </c>
      <c r="D20" s="8" t="e">
        <f>+C20-B20</f>
        <v>#REF!</v>
      </c>
      <c r="E20" s="14" t="e">
        <f>+D20/B20</f>
        <v>#REF!</v>
      </c>
    </row>
    <row r="21" spans="1:5">
      <c r="B21" s="8"/>
      <c r="C21" s="8"/>
      <c r="D21" s="8"/>
    </row>
    <row r="22" spans="1:5">
      <c r="A22" t="s">
        <v>83</v>
      </c>
      <c r="B22" s="8" t="e">
        <f>'PB - AF'!C22</f>
        <v>#REF!</v>
      </c>
      <c r="C22" s="8" t="e">
        <f>#REF!</f>
        <v>#REF!</v>
      </c>
      <c r="D22" s="8" t="e">
        <f>+C22-B22</f>
        <v>#REF!</v>
      </c>
      <c r="E22" s="14" t="e">
        <f>+D22/B22</f>
        <v>#REF!</v>
      </c>
    </row>
    <row r="23" spans="1:5">
      <c r="B23" s="8"/>
      <c r="C23" s="8"/>
      <c r="D23" s="8"/>
      <c r="E23" s="14"/>
    </row>
    <row r="24" spans="1:5">
      <c r="A24" t="s">
        <v>202</v>
      </c>
      <c r="B24" s="8" t="e">
        <f>'PB - AF'!C24</f>
        <v>#REF!</v>
      </c>
      <c r="C24" s="8" t="e">
        <f>+#REF!</f>
        <v>#REF!</v>
      </c>
      <c r="D24" s="8" t="e">
        <f>+C24-B24</f>
        <v>#REF!</v>
      </c>
      <c r="E24" s="14" t="e">
        <f>+D24/B24</f>
        <v>#REF!</v>
      </c>
    </row>
    <row r="25" spans="1:5">
      <c r="B25" s="8"/>
      <c r="C25" s="8"/>
      <c r="D25" s="8"/>
    </row>
    <row r="26" spans="1:5">
      <c r="A26" t="s">
        <v>84</v>
      </c>
      <c r="B26" s="8" t="e">
        <f>'PB - AF'!C26</f>
        <v>#REF!</v>
      </c>
      <c r="C26" s="8" t="e">
        <f>#REF!</f>
        <v>#REF!</v>
      </c>
      <c r="D26" s="8" t="e">
        <f>+C26-B26</f>
        <v>#REF!</v>
      </c>
      <c r="E26" s="14" t="e">
        <f>+D26/B26</f>
        <v>#REF!</v>
      </c>
    </row>
    <row r="27" spans="1:5">
      <c r="B27" s="8"/>
      <c r="C27" s="8"/>
      <c r="D27" s="8"/>
    </row>
    <row r="28" spans="1:5">
      <c r="A28" t="s">
        <v>85</v>
      </c>
      <c r="B28" s="8" t="e">
        <f>'PB - AF'!C28</f>
        <v>#REF!</v>
      </c>
      <c r="C28" s="8" t="e">
        <f>#REF!</f>
        <v>#REF!</v>
      </c>
      <c r="D28" s="8" t="e">
        <f>+C28-B28</f>
        <v>#REF!</v>
      </c>
      <c r="E28" s="14" t="e">
        <f>+D28/B28</f>
        <v>#REF!</v>
      </c>
    </row>
    <row r="29" spans="1:5">
      <c r="B29" s="8"/>
      <c r="C29" s="8"/>
      <c r="D29" s="8"/>
    </row>
    <row r="30" spans="1:5">
      <c r="A30" t="s">
        <v>86</v>
      </c>
      <c r="B30" s="8" t="e">
        <f>'PB - AF'!C30</f>
        <v>#REF!</v>
      </c>
      <c r="C30" s="8" t="e">
        <f>#REF!</f>
        <v>#REF!</v>
      </c>
      <c r="D30" s="8" t="e">
        <f>+C30-B30</f>
        <v>#REF!</v>
      </c>
      <c r="E30" s="14" t="e">
        <f>+D30/B30</f>
        <v>#REF!</v>
      </c>
    </row>
    <row r="31" spans="1:5">
      <c r="B31" s="8"/>
      <c r="C31" s="8"/>
      <c r="D31" s="8"/>
    </row>
    <row r="32" spans="1:5">
      <c r="A32" t="s">
        <v>87</v>
      </c>
      <c r="B32" s="8" t="e">
        <f>'PB - AF'!C32</f>
        <v>#REF!</v>
      </c>
      <c r="C32" s="8" t="e">
        <f>#REF!</f>
        <v>#REF!</v>
      </c>
      <c r="D32" s="8" t="e">
        <f>+C32-B32</f>
        <v>#REF!</v>
      </c>
      <c r="E32" s="14" t="e">
        <f>+D32/B32</f>
        <v>#REF!</v>
      </c>
    </row>
    <row r="33" spans="1:5">
      <c r="B33" s="8"/>
      <c r="C33" s="8"/>
      <c r="D33" s="8"/>
    </row>
    <row r="34" spans="1:5">
      <c r="A34" t="s">
        <v>88</v>
      </c>
      <c r="B34" s="8" t="e">
        <f>'PB - AF'!C34</f>
        <v>#REF!</v>
      </c>
      <c r="C34" s="8" t="e">
        <f>#REF!</f>
        <v>#REF!</v>
      </c>
      <c r="D34" s="8" t="e">
        <f>+C34-B34</f>
        <v>#REF!</v>
      </c>
      <c r="E34" s="14" t="e">
        <f>+D34/B34</f>
        <v>#REF!</v>
      </c>
    </row>
    <row r="35" spans="1:5">
      <c r="B35" s="8"/>
      <c r="C35" s="8"/>
      <c r="D35" s="8"/>
    </row>
    <row r="36" spans="1:5">
      <c r="A36" t="s">
        <v>89</v>
      </c>
      <c r="B36" s="8" t="e">
        <f>'PB - AF'!C36</f>
        <v>#REF!</v>
      </c>
      <c r="C36" s="8" t="e">
        <f>#REF!</f>
        <v>#REF!</v>
      </c>
      <c r="D36" s="8" t="e">
        <f>+C36-B36</f>
        <v>#REF!</v>
      </c>
      <c r="E36" s="14" t="e">
        <f>+D36/B36</f>
        <v>#REF!</v>
      </c>
    </row>
    <row r="37" spans="1:5">
      <c r="B37" s="8"/>
      <c r="C37" s="8"/>
      <c r="D37" s="8"/>
    </row>
    <row r="38" spans="1:5">
      <c r="A38" t="s">
        <v>90</v>
      </c>
      <c r="B38" s="8" t="e">
        <f>'PB - AF'!C38</f>
        <v>#REF!</v>
      </c>
      <c r="C38" s="8" t="e">
        <f>#REF!</f>
        <v>#REF!</v>
      </c>
      <c r="D38" s="8" t="e">
        <f>+C38-B38</f>
        <v>#REF!</v>
      </c>
      <c r="E38" s="14" t="e">
        <f>+D38/B38</f>
        <v>#REF!</v>
      </c>
    </row>
    <row r="39" spans="1:5">
      <c r="B39" s="8"/>
      <c r="C39" s="8"/>
      <c r="D39" s="8"/>
    </row>
    <row r="40" spans="1:5">
      <c r="A40" t="s">
        <v>91</v>
      </c>
      <c r="B40" s="8" t="e">
        <f>'PB - AF'!C40</f>
        <v>#REF!</v>
      </c>
      <c r="C40" s="8" t="e">
        <f>#REF!</f>
        <v>#REF!</v>
      </c>
      <c r="D40" s="8" t="e">
        <f>+C40-B40</f>
        <v>#REF!</v>
      </c>
      <c r="E40" s="14" t="e">
        <f>+D40/B40</f>
        <v>#REF!</v>
      </c>
    </row>
    <row r="41" spans="1:5">
      <c r="B41" s="8"/>
      <c r="C41" s="8"/>
      <c r="D41" s="8"/>
      <c r="E41" s="14"/>
    </row>
    <row r="42" spans="1:5">
      <c r="A42" t="s">
        <v>280</v>
      </c>
      <c r="B42" s="8" t="e">
        <f>'PB - AF'!C42</f>
        <v>#REF!</v>
      </c>
      <c r="C42" s="8" t="e">
        <f>#REF!</f>
        <v>#REF!</v>
      </c>
      <c r="D42" s="8" t="e">
        <f>+C42-B42</f>
        <v>#REF!</v>
      </c>
      <c r="E42" s="14" t="e">
        <f>+D42/B42</f>
        <v>#REF!</v>
      </c>
    </row>
    <row r="43" spans="1:5">
      <c r="B43" s="8"/>
      <c r="C43" s="8"/>
      <c r="D43" s="8"/>
    </row>
    <row r="44" spans="1:5">
      <c r="A44" t="s">
        <v>95</v>
      </c>
      <c r="B44" s="8" t="e">
        <f>'PB - AF'!C44</f>
        <v>#REF!</v>
      </c>
      <c r="C44" s="8" t="e">
        <f>#REF!</f>
        <v>#REF!</v>
      </c>
      <c r="D44" s="8" t="e">
        <f>+C44-B44</f>
        <v>#REF!</v>
      </c>
      <c r="E44" s="14" t="e">
        <f>+D44/B44</f>
        <v>#REF!</v>
      </c>
    </row>
    <row r="45" spans="1:5">
      <c r="B45" s="8"/>
      <c r="C45" s="8"/>
      <c r="D45" s="8"/>
    </row>
    <row r="46" spans="1:5">
      <c r="A46" t="s">
        <v>92</v>
      </c>
      <c r="B46" s="8" t="e">
        <f>'PB - AF'!C46</f>
        <v>#REF!</v>
      </c>
      <c r="C46" s="8" t="e">
        <f>#REF!</f>
        <v>#REF!</v>
      </c>
      <c r="D46" s="8" t="e">
        <f>+C46-B46</f>
        <v>#REF!</v>
      </c>
      <c r="E46" s="14" t="e">
        <f>+D46/B46</f>
        <v>#REF!</v>
      </c>
    </row>
    <row r="47" spans="1:5">
      <c r="B47" s="8"/>
      <c r="C47" s="8"/>
      <c r="D47" s="8"/>
      <c r="E47" s="14"/>
    </row>
    <row r="48" spans="1:5">
      <c r="A48" t="s">
        <v>197</v>
      </c>
      <c r="B48" s="8" t="e">
        <f>'PB - AF'!C48</f>
        <v>#REF!</v>
      </c>
      <c r="C48" s="8" t="e">
        <f>#REF!</f>
        <v>#REF!</v>
      </c>
      <c r="D48" s="8" t="e">
        <f>+C48-B48</f>
        <v>#REF!</v>
      </c>
      <c r="E48" s="14" t="e">
        <f>+D48/B48</f>
        <v>#REF!</v>
      </c>
    </row>
    <row r="49" spans="1:6">
      <c r="B49" s="8"/>
      <c r="C49" s="8"/>
      <c r="D49" s="8"/>
    </row>
    <row r="50" spans="1:6">
      <c r="A50" s="64" t="s">
        <v>281</v>
      </c>
      <c r="B50" s="8" t="e">
        <f>'PB - AF'!C50</f>
        <v>#REF!</v>
      </c>
      <c r="C50" s="8" t="e">
        <f>#REF!</f>
        <v>#REF!</v>
      </c>
      <c r="D50" s="8" t="e">
        <f>+C50-B50</f>
        <v>#REF!</v>
      </c>
      <c r="E50" s="14" t="e">
        <f>+D50/B50</f>
        <v>#REF!</v>
      </c>
    </row>
    <row r="51" spans="1:6">
      <c r="A51" s="64"/>
      <c r="B51" s="8"/>
      <c r="C51" s="8"/>
      <c r="D51" s="8"/>
    </row>
    <row r="52" spans="1:6">
      <c r="A52" s="64" t="s">
        <v>282</v>
      </c>
      <c r="B52" s="8" t="e">
        <f>'PB - AF'!C52</f>
        <v>#REF!</v>
      </c>
      <c r="C52" s="8" t="e">
        <f>#REF!</f>
        <v>#REF!</v>
      </c>
      <c r="D52" s="8" t="e">
        <f>+C52-B52</f>
        <v>#REF!</v>
      </c>
      <c r="E52" s="14" t="e">
        <f>+D52/B52</f>
        <v>#REF!</v>
      </c>
    </row>
    <row r="53" spans="1:6">
      <c r="A53" s="64"/>
      <c r="B53" s="8"/>
      <c r="C53" s="8"/>
      <c r="D53" s="8"/>
    </row>
    <row r="54" spans="1:6">
      <c r="A54" s="64" t="s">
        <v>320</v>
      </c>
      <c r="B54" s="8" t="e">
        <f>'PB - AF'!C54</f>
        <v>#REF!</v>
      </c>
      <c r="C54" s="8" t="e">
        <f>'CS-IRP TRAN 321'!M48</f>
        <v>#REF!</v>
      </c>
      <c r="D54" s="8" t="e">
        <f>+C54-B54</f>
        <v>#REF!</v>
      </c>
      <c r="E54" s="14" t="e">
        <f>+D54/B54</f>
        <v>#REF!</v>
      </c>
    </row>
    <row r="55" spans="1:6">
      <c r="A55" s="64"/>
      <c r="B55" s="8"/>
      <c r="C55" s="8"/>
      <c r="D55" s="8"/>
      <c r="F55" s="52"/>
    </row>
    <row r="56" spans="1:6">
      <c r="A56" s="64" t="s">
        <v>321</v>
      </c>
      <c r="B56" s="8" t="e">
        <f>'PB - AF'!C56</f>
        <v>#REF!</v>
      </c>
      <c r="C56" s="8" t="e">
        <f>'CS-IRP SUB 331'!M48</f>
        <v>#REF!</v>
      </c>
      <c r="D56" s="8" t="e">
        <f>+C56-B56</f>
        <v>#REF!</v>
      </c>
      <c r="E56" s="14" t="e">
        <f>+D56/B56</f>
        <v>#REF!</v>
      </c>
    </row>
    <row r="57" spans="1:6">
      <c r="A57" s="64"/>
      <c r="B57" s="8"/>
      <c r="C57" s="8"/>
      <c r="D57" s="8"/>
    </row>
    <row r="58" spans="1:6">
      <c r="A58" s="64" t="s">
        <v>283</v>
      </c>
      <c r="B58" s="8" t="e">
        <f>'PB - AF'!C58</f>
        <v>#REF!</v>
      </c>
      <c r="C58" s="8" t="e">
        <f>#REF!</f>
        <v>#REF!</v>
      </c>
      <c r="D58" s="8" t="e">
        <f>+C58-B58</f>
        <v>#REF!</v>
      </c>
      <c r="E58" s="14" t="e">
        <f>+D58/B58</f>
        <v>#REF!</v>
      </c>
    </row>
    <row r="59" spans="1:6">
      <c r="A59" s="64"/>
      <c r="B59" s="8"/>
      <c r="C59" s="8"/>
      <c r="D59" s="8"/>
    </row>
    <row r="60" spans="1:6">
      <c r="A60" s="64" t="s">
        <v>284</v>
      </c>
      <c r="B60" s="8" t="e">
        <f>'PB - AF'!C60</f>
        <v>#REF!</v>
      </c>
      <c r="C60" s="8" t="e">
        <f>#REF!</f>
        <v>#REF!</v>
      </c>
      <c r="D60" s="8" t="e">
        <f>+C60-B60</f>
        <v>#REF!</v>
      </c>
      <c r="E60" s="14" t="e">
        <f>+D60/B60</f>
        <v>#REF!</v>
      </c>
    </row>
    <row r="61" spans="1:6">
      <c r="A61" s="64"/>
      <c r="B61" s="8"/>
      <c r="C61" s="8"/>
      <c r="D61" s="8"/>
      <c r="E61" s="14"/>
    </row>
    <row r="62" spans="1:6">
      <c r="A62" s="64" t="s">
        <v>285</v>
      </c>
      <c r="B62" s="8" t="e">
        <f>'PB - AF'!C62</f>
        <v>#REF!</v>
      </c>
      <c r="C62" s="8" t="e">
        <f>#REF!</f>
        <v>#REF!</v>
      </c>
      <c r="D62" s="8" t="e">
        <f>+C62-B62</f>
        <v>#REF!</v>
      </c>
      <c r="E62" s="14" t="e">
        <f>+D62/B62</f>
        <v>#REF!</v>
      </c>
    </row>
    <row r="63" spans="1:6">
      <c r="A63" s="64"/>
      <c r="B63" s="8"/>
      <c r="C63" s="8"/>
      <c r="D63" s="8"/>
      <c r="E63" s="14"/>
    </row>
    <row r="64" spans="1:6">
      <c r="A64" s="64" t="s">
        <v>286</v>
      </c>
      <c r="B64" s="8" t="e">
        <f>'PB - AF'!C64</f>
        <v>#REF!</v>
      </c>
      <c r="C64" s="8" t="e">
        <f>#REF!</f>
        <v>#REF!</v>
      </c>
      <c r="D64" s="8" t="e">
        <f>+C64-B64</f>
        <v>#REF!</v>
      </c>
      <c r="E64" s="14" t="e">
        <f>+D64/B64</f>
        <v>#REF!</v>
      </c>
    </row>
    <row r="65" spans="1:11">
      <c r="B65" s="8"/>
      <c r="C65" s="8"/>
      <c r="D65" s="8"/>
    </row>
    <row r="66" spans="1:11">
      <c r="A66" t="s">
        <v>35</v>
      </c>
      <c r="B66" s="8" t="e">
        <f>'PB - AF'!C66</f>
        <v>#REF!</v>
      </c>
      <c r="C66" s="8" t="e">
        <f>#REF!</f>
        <v>#REF!</v>
      </c>
      <c r="D66" s="8" t="e">
        <f>+C66-B66</f>
        <v>#REF!</v>
      </c>
      <c r="E66" s="14" t="e">
        <f>+D66/B66</f>
        <v>#REF!</v>
      </c>
    </row>
    <row r="67" spans="1:11">
      <c r="B67" s="8"/>
      <c r="C67" s="8"/>
      <c r="D67" s="8"/>
    </row>
    <row r="68" spans="1:11">
      <c r="A68" t="s">
        <v>94</v>
      </c>
      <c r="B68" s="8" t="e">
        <f>'PB - AF'!C68</f>
        <v>#REF!</v>
      </c>
      <c r="C68" s="8" t="e">
        <f>#REF!</f>
        <v>#REF!</v>
      </c>
      <c r="D68" s="8" t="e">
        <f>+C68-B68</f>
        <v>#REF!</v>
      </c>
      <c r="E68" s="14" t="e">
        <f>+D68/B68</f>
        <v>#REF!</v>
      </c>
    </row>
    <row r="69" spans="1:11">
      <c r="B69" s="8"/>
      <c r="D69" s="8"/>
    </row>
    <row r="70" spans="1:11">
      <c r="A70" t="s">
        <v>17</v>
      </c>
      <c r="B70" s="8" t="e">
        <f>SUM(B10:B68)</f>
        <v>#REF!</v>
      </c>
      <c r="C70" s="8" t="e">
        <f>SUM(C10:C68)</f>
        <v>#REF!</v>
      </c>
      <c r="D70" s="10" t="e">
        <f>+C70-B70</f>
        <v>#REF!</v>
      </c>
      <c r="E70" s="14" t="e">
        <f>+D70/B70</f>
        <v>#REF!</v>
      </c>
      <c r="I70" s="8"/>
    </row>
    <row r="73" spans="1:11">
      <c r="A73" s="9"/>
      <c r="D73" s="8"/>
      <c r="F73" s="8"/>
    </row>
    <row r="74" spans="1:11">
      <c r="D74" s="8"/>
      <c r="K74" s="8"/>
    </row>
    <row r="75" spans="1:11">
      <c r="A75" s="9"/>
      <c r="D75" s="8"/>
      <c r="F75" s="8"/>
    </row>
    <row r="76" spans="1:11">
      <c r="D76" s="8"/>
    </row>
    <row r="77" spans="1:11">
      <c r="A77" s="9"/>
      <c r="D77" s="8"/>
    </row>
  </sheetData>
  <phoneticPr fontId="0" type="noConversion"/>
  <printOptions horizontalCentered="1"/>
  <pageMargins left="0.75" right="0.75" top="0.5" bottom="0.5" header="0.5" footer="0.5"/>
  <pageSetup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O83"/>
  <sheetViews>
    <sheetView topLeftCell="E1" zoomScale="130" zoomScaleNormal="130" workbookViewId="0">
      <selection activeCell="L12" sqref="L12"/>
    </sheetView>
  </sheetViews>
  <sheetFormatPr defaultRowHeight="12.5"/>
  <cols>
    <col min="1" max="1" width="21" customWidth="1"/>
    <col min="2" max="3" width="10" bestFit="1" customWidth="1"/>
    <col min="4" max="4" width="13.453125" bestFit="1" customWidth="1"/>
    <col min="5" max="5" width="13.1796875" bestFit="1" customWidth="1"/>
    <col min="6" max="6" width="6.7265625" customWidth="1"/>
    <col min="7" max="8" width="10" bestFit="1" customWidth="1"/>
    <col min="9" max="9" width="11.26953125" bestFit="1" customWidth="1"/>
    <col min="10" max="10" width="11.7265625" bestFit="1" customWidth="1"/>
    <col min="11" max="11" width="6.7265625" customWidth="1"/>
    <col min="12" max="13" width="10.7265625" bestFit="1" customWidth="1"/>
    <col min="14" max="14" width="13.453125" bestFit="1" customWidth="1"/>
    <col min="15" max="15" width="12.7265625" bestFit="1" customWidth="1"/>
  </cols>
  <sheetData>
    <row r="1" spans="1:15">
      <c r="A1" t="s">
        <v>109</v>
      </c>
    </row>
    <row r="2" spans="1:15">
      <c r="A2" t="s">
        <v>110</v>
      </c>
    </row>
    <row r="3" spans="1:15">
      <c r="A3" t="str">
        <f>RS!B4</f>
        <v>TEST YEAR ENDED MAY 31, 2025</v>
      </c>
    </row>
    <row r="4" spans="1:15" ht="6" customHeight="1"/>
    <row r="5" spans="1:15">
      <c r="A5" s="1"/>
      <c r="B5" s="1"/>
      <c r="C5" s="1"/>
      <c r="D5" s="1"/>
      <c r="E5" s="1"/>
      <c r="G5" s="866" t="s">
        <v>216</v>
      </c>
      <c r="H5" s="866"/>
      <c r="I5" s="866"/>
      <c r="J5" s="866"/>
      <c r="L5" s="866" t="s">
        <v>183</v>
      </c>
      <c r="M5" s="866"/>
      <c r="N5" s="866"/>
      <c r="O5" s="866"/>
    </row>
    <row r="6" spans="1:15">
      <c r="A6" s="1"/>
      <c r="B6" s="1" t="s">
        <v>101</v>
      </c>
      <c r="C6" s="1"/>
      <c r="D6" s="1" t="s">
        <v>101</v>
      </c>
      <c r="G6" s="1"/>
      <c r="H6" s="1"/>
      <c r="I6" s="1"/>
      <c r="L6" s="1" t="s">
        <v>101</v>
      </c>
      <c r="M6" s="1"/>
      <c r="N6" s="1" t="s">
        <v>101</v>
      </c>
    </row>
    <row r="7" spans="1:15">
      <c r="A7" s="1"/>
      <c r="B7" s="1" t="s">
        <v>122</v>
      </c>
      <c r="C7" s="22" t="e">
        <f>TEXT('Monthly # of Customers'!#REF!,"Mmm yyyy")</f>
        <v>#REF!</v>
      </c>
      <c r="D7" s="1" t="s">
        <v>122</v>
      </c>
      <c r="E7" s="1" t="s">
        <v>101</v>
      </c>
      <c r="G7" s="1"/>
      <c r="H7" s="22" t="e">
        <f>+C7</f>
        <v>#REF!</v>
      </c>
      <c r="I7" s="1"/>
      <c r="J7" s="1"/>
      <c r="L7" s="1" t="s">
        <v>122</v>
      </c>
      <c r="M7" s="22" t="e">
        <f>+C7</f>
        <v>#REF!</v>
      </c>
      <c r="N7" s="1" t="s">
        <v>122</v>
      </c>
      <c r="O7" s="1" t="s">
        <v>101</v>
      </c>
    </row>
    <row r="8" spans="1:15">
      <c r="A8" s="1"/>
      <c r="B8" s="1" t="s">
        <v>114</v>
      </c>
      <c r="C8" s="1" t="s">
        <v>114</v>
      </c>
      <c r="D8" s="1" t="s">
        <v>126</v>
      </c>
      <c r="E8" s="1" t="s">
        <v>105</v>
      </c>
      <c r="G8" s="1" t="s">
        <v>114</v>
      </c>
      <c r="H8" s="1" t="s">
        <v>114</v>
      </c>
      <c r="I8" s="1" t="s">
        <v>126</v>
      </c>
      <c r="J8" s="1"/>
      <c r="L8" s="1" t="s">
        <v>114</v>
      </c>
      <c r="M8" s="1" t="s">
        <v>114</v>
      </c>
      <c r="N8" s="1" t="s">
        <v>126</v>
      </c>
      <c r="O8" s="1" t="s">
        <v>105</v>
      </c>
    </row>
    <row r="9" spans="1:15">
      <c r="A9" s="3" t="s">
        <v>2</v>
      </c>
      <c r="B9" s="3" t="s">
        <v>38</v>
      </c>
      <c r="C9" s="3" t="s">
        <v>38</v>
      </c>
      <c r="D9" s="3" t="s">
        <v>113</v>
      </c>
      <c r="E9" s="3" t="s">
        <v>6</v>
      </c>
      <c r="G9" s="3" t="s">
        <v>38</v>
      </c>
      <c r="H9" s="3" t="s">
        <v>38</v>
      </c>
      <c r="I9" s="3" t="s">
        <v>113</v>
      </c>
      <c r="J9" s="3" t="s">
        <v>6</v>
      </c>
      <c r="L9" s="3" t="s">
        <v>38</v>
      </c>
      <c r="M9" s="3" t="s">
        <v>38</v>
      </c>
      <c r="N9" s="3" t="s">
        <v>113</v>
      </c>
      <c r="O9" s="3" t="s">
        <v>6</v>
      </c>
    </row>
    <row r="10" spans="1:15">
      <c r="A10" s="2" t="s">
        <v>7</v>
      </c>
      <c r="B10" s="2" t="s">
        <v>8</v>
      </c>
      <c r="C10" s="2" t="s">
        <v>9</v>
      </c>
      <c r="D10" s="2" t="s">
        <v>123</v>
      </c>
      <c r="E10" s="2" t="s">
        <v>177</v>
      </c>
      <c r="G10" s="2" t="s">
        <v>10</v>
      </c>
      <c r="H10" s="2" t="s">
        <v>178</v>
      </c>
      <c r="I10" s="2" t="s">
        <v>103</v>
      </c>
      <c r="J10" s="2" t="s">
        <v>129</v>
      </c>
      <c r="L10" s="2" t="s">
        <v>184</v>
      </c>
      <c r="M10" s="2" t="s">
        <v>185</v>
      </c>
      <c r="N10" s="2" t="s">
        <v>186</v>
      </c>
      <c r="O10" s="2" t="s">
        <v>187</v>
      </c>
    </row>
    <row r="11" spans="1:15" ht="6" customHeight="1"/>
    <row r="12" spans="1:15">
      <c r="A12" t="s">
        <v>79</v>
      </c>
      <c r="B12" s="23" t="e">
        <f>+RS!#REF!</f>
        <v>#REF!</v>
      </c>
      <c r="C12" s="6" t="e">
        <f>+'Monthly # of Customers'!#REF!</f>
        <v>#REF!</v>
      </c>
      <c r="D12" s="6" t="e">
        <f>+RS!#REF!</f>
        <v>#REF!</v>
      </c>
      <c r="E12" s="8" t="e">
        <f>+YEM!C10</f>
        <v>#REF!</v>
      </c>
      <c r="G12">
        <v>0</v>
      </c>
      <c r="H12">
        <v>0</v>
      </c>
      <c r="I12" s="6" t="e">
        <f>+RS!#REF!</f>
        <v>#REF!</v>
      </c>
      <c r="J12" s="8">
        <f>+RS!P58</f>
        <v>-342624.68251615367</v>
      </c>
      <c r="L12" s="23" t="e">
        <f>B12+G12</f>
        <v>#REF!</v>
      </c>
      <c r="M12" s="6" t="e">
        <f>C12+H12</f>
        <v>#REF!</v>
      </c>
      <c r="N12" s="6" t="e">
        <f>D12+I12</f>
        <v>#REF!</v>
      </c>
      <c r="O12" s="8" t="e">
        <f>E12+J12</f>
        <v>#REF!</v>
      </c>
    </row>
    <row r="13" spans="1:15" ht="6" customHeight="1">
      <c r="B13" s="23"/>
      <c r="J13" s="8"/>
      <c r="L13" s="23"/>
    </row>
    <row r="14" spans="1:15">
      <c r="A14" s="9" t="s">
        <v>80</v>
      </c>
      <c r="B14" s="23" t="e">
        <f>+#REF!</f>
        <v>#REF!</v>
      </c>
      <c r="C14" s="6" t="e">
        <f>+'Monthly # of Customers'!#REF!</f>
        <v>#REF!</v>
      </c>
      <c r="D14" s="6" t="e">
        <f>+#REF!</f>
        <v>#REF!</v>
      </c>
      <c r="E14" s="8" t="e">
        <f>+YEM!C12</f>
        <v>#REF!</v>
      </c>
      <c r="G14">
        <v>0</v>
      </c>
      <c r="H14">
        <v>0</v>
      </c>
      <c r="I14" s="6" t="e">
        <f>+#REF!</f>
        <v>#REF!</v>
      </c>
      <c r="J14" s="8" t="e">
        <f>+#REF!</f>
        <v>#REF!</v>
      </c>
      <c r="L14" s="23" t="e">
        <f>B14+G14</f>
        <v>#REF!</v>
      </c>
      <c r="M14" s="6" t="e">
        <f>C14+H14</f>
        <v>#REF!</v>
      </c>
      <c r="N14" s="6" t="e">
        <f>D14+I14</f>
        <v>#REF!</v>
      </c>
      <c r="O14" s="8" t="e">
        <f>E14+J14</f>
        <v>#REF!</v>
      </c>
    </row>
    <row r="15" spans="1:15" ht="6" customHeight="1">
      <c r="A15" s="9"/>
      <c r="B15" s="23"/>
      <c r="J15" s="8"/>
      <c r="L15" s="23"/>
    </row>
    <row r="16" spans="1:15">
      <c r="A16" s="9" t="s">
        <v>159</v>
      </c>
      <c r="B16" s="23" t="e">
        <f>#REF!</f>
        <v>#REF!</v>
      </c>
      <c r="C16" s="6" t="e">
        <f>+'Monthly # of Customers'!#REF!</f>
        <v>#REF!</v>
      </c>
      <c r="D16" s="6" t="e">
        <f>#REF!</f>
        <v>#REF!</v>
      </c>
      <c r="E16" s="8" t="e">
        <f>+YEM!C14</f>
        <v>#REF!</v>
      </c>
      <c r="J16" s="8"/>
      <c r="L16" s="23" t="e">
        <f>B16+G16</f>
        <v>#REF!</v>
      </c>
      <c r="M16" s="6" t="e">
        <f>C16+H16</f>
        <v>#REF!</v>
      </c>
      <c r="N16" s="6" t="e">
        <f>D16+I16</f>
        <v>#REF!</v>
      </c>
      <c r="O16" s="8" t="e">
        <f>E16+J16</f>
        <v>#REF!</v>
      </c>
    </row>
    <row r="17" spans="1:15" ht="6" customHeight="1">
      <c r="A17" s="9"/>
      <c r="B17" s="23"/>
      <c r="J17" s="8"/>
      <c r="L17" s="23"/>
    </row>
    <row r="18" spans="1:15">
      <c r="A18" t="s">
        <v>34</v>
      </c>
      <c r="B18" s="23" t="e">
        <f>+#REF!</f>
        <v>#REF!</v>
      </c>
      <c r="C18" s="6" t="e">
        <f>+#REF!</f>
        <v>#REF!</v>
      </c>
      <c r="D18" s="6" t="e">
        <f>+#REF!</f>
        <v>#REF!</v>
      </c>
      <c r="E18" s="8" t="e">
        <f>+YEM!C16</f>
        <v>#REF!</v>
      </c>
      <c r="J18" s="8"/>
      <c r="L18" s="23" t="e">
        <f>B18+G18</f>
        <v>#REF!</v>
      </c>
      <c r="M18" s="6" t="e">
        <f>C18+H18</f>
        <v>#REF!</v>
      </c>
      <c r="N18" s="6" t="e">
        <f>D18+I18</f>
        <v>#REF!</v>
      </c>
      <c r="O18" s="8" t="e">
        <f>E18+J18</f>
        <v>#REF!</v>
      </c>
    </row>
    <row r="19" spans="1:15" ht="6" customHeight="1">
      <c r="A19" s="9"/>
      <c r="B19" s="23"/>
      <c r="J19" s="8"/>
      <c r="L19" s="23"/>
    </row>
    <row r="20" spans="1:15">
      <c r="A20" s="9" t="s">
        <v>82</v>
      </c>
      <c r="B20" s="23" t="e">
        <f>+#REF!</f>
        <v>#REF!</v>
      </c>
      <c r="C20" s="6" t="e">
        <f>+'Monthly # of Customers'!#REF!</f>
        <v>#REF!</v>
      </c>
      <c r="D20" s="6" t="e">
        <f>+#REF!</f>
        <v>#REF!</v>
      </c>
      <c r="E20" s="8" t="e">
        <f>+YEM!C18</f>
        <v>#REF!</v>
      </c>
      <c r="J20" s="8"/>
      <c r="L20" s="23" t="e">
        <f>B20+G20</f>
        <v>#REF!</v>
      </c>
      <c r="M20" s="6" t="e">
        <f>C20+H20</f>
        <v>#REF!</v>
      </c>
      <c r="N20" s="6" t="e">
        <f>D20+I20</f>
        <v>#REF!</v>
      </c>
      <c r="O20" s="8" t="e">
        <f>E20+J20</f>
        <v>#REF!</v>
      </c>
    </row>
    <row r="21" spans="1:15" ht="6" customHeight="1">
      <c r="A21" s="9"/>
      <c r="B21" s="23"/>
      <c r="J21" s="8"/>
      <c r="L21" s="23"/>
    </row>
    <row r="22" spans="1:15">
      <c r="A22" t="s">
        <v>194</v>
      </c>
      <c r="B22" s="23" t="e">
        <f>+'SGS TOD NA'!#REF!</f>
        <v>#REF!</v>
      </c>
      <c r="C22" s="6" t="e">
        <f>+'Monthly # of Customers'!#REF!</f>
        <v>#REF!</v>
      </c>
      <c r="D22" s="6" t="e">
        <f>+'SGS TOD NA'!#REF!</f>
        <v>#REF!</v>
      </c>
      <c r="E22" s="8" t="e">
        <f>+YEM!C20</f>
        <v>#REF!</v>
      </c>
      <c r="J22" s="8"/>
      <c r="L22" s="23" t="e">
        <f>B22+G22</f>
        <v>#REF!</v>
      </c>
      <c r="M22" s="6" t="e">
        <f>C22+H22</f>
        <v>#REF!</v>
      </c>
      <c r="N22" s="6" t="e">
        <f>D22+I22</f>
        <v>#REF!</v>
      </c>
      <c r="O22" s="8" t="e">
        <f>E22+J22</f>
        <v>#REF!</v>
      </c>
    </row>
    <row r="23" spans="1:15" ht="6" customHeight="1">
      <c r="A23" s="9"/>
      <c r="B23" s="23"/>
      <c r="J23" s="8"/>
      <c r="L23" s="23"/>
    </row>
    <row r="24" spans="1:15">
      <c r="A24" s="9" t="s">
        <v>83</v>
      </c>
      <c r="B24" s="23" t="e">
        <f>+#REF!</f>
        <v>#REF!</v>
      </c>
      <c r="C24" s="6" t="e">
        <f>+'Monthly # of Customers'!#REF!</f>
        <v>#REF!</v>
      </c>
      <c r="D24" s="6" t="e">
        <f>+#REF!</f>
        <v>#REF!</v>
      </c>
      <c r="E24" s="8" t="e">
        <f>+YEM!C22</f>
        <v>#REF!</v>
      </c>
      <c r="J24" s="8"/>
      <c r="L24" s="23" t="e">
        <f>B24+G24</f>
        <v>#REF!</v>
      </c>
      <c r="M24" s="6" t="e">
        <f>C24+H24</f>
        <v>#REF!</v>
      </c>
      <c r="N24" s="6" t="e">
        <f>D24+I24</f>
        <v>#REF!</v>
      </c>
      <c r="O24" s="8" t="e">
        <f>E24+J24</f>
        <v>#REF!</v>
      </c>
    </row>
    <row r="25" spans="1:15" ht="6" customHeight="1">
      <c r="A25" s="9"/>
      <c r="B25" s="23"/>
      <c r="C25" s="6"/>
      <c r="D25" s="6"/>
      <c r="E25" s="8"/>
      <c r="J25" s="8"/>
      <c r="L25" s="23"/>
      <c r="M25" s="6"/>
      <c r="N25" s="6"/>
      <c r="O25" s="8"/>
    </row>
    <row r="26" spans="1:15">
      <c r="A26" s="9" t="s">
        <v>202</v>
      </c>
      <c r="B26" s="23" t="e">
        <f>+#REF!</f>
        <v>#REF!</v>
      </c>
      <c r="C26" s="6" t="e">
        <f>+'Monthly # of Customers'!#REF!</f>
        <v>#REF!</v>
      </c>
      <c r="D26" s="6" t="e">
        <f>+#REF!</f>
        <v>#REF!</v>
      </c>
      <c r="E26" s="8" t="e">
        <f>+YEM!C24</f>
        <v>#REF!</v>
      </c>
      <c r="J26" s="8"/>
      <c r="L26" s="23" t="e">
        <f>B26+G26</f>
        <v>#REF!</v>
      </c>
      <c r="M26" s="6" t="e">
        <f>C26+H26</f>
        <v>#REF!</v>
      </c>
      <c r="N26" s="6" t="e">
        <f>D26+I26</f>
        <v>#REF!</v>
      </c>
      <c r="O26" s="8" t="e">
        <f>E26+J26</f>
        <v>#REF!</v>
      </c>
    </row>
    <row r="27" spans="1:15" ht="6" customHeight="1">
      <c r="A27" s="9"/>
      <c r="B27" s="23"/>
      <c r="J27" s="8"/>
      <c r="L27" s="23"/>
    </row>
    <row r="28" spans="1:15">
      <c r="A28" s="9" t="s">
        <v>84</v>
      </c>
      <c r="B28" s="23" t="e">
        <f>+#REF!</f>
        <v>#REF!</v>
      </c>
      <c r="C28" s="6" t="e">
        <f>+'Monthly # of Customers'!#REF!</f>
        <v>#REF!</v>
      </c>
      <c r="D28" s="6" t="e">
        <f>+#REF!</f>
        <v>#REF!</v>
      </c>
      <c r="E28" s="8" t="e">
        <f>+YEM!C26</f>
        <v>#REF!</v>
      </c>
      <c r="J28" s="8"/>
      <c r="L28" s="23" t="e">
        <f>B28+G28</f>
        <v>#REF!</v>
      </c>
      <c r="M28" s="6" t="e">
        <f>C28+H28</f>
        <v>#REF!</v>
      </c>
      <c r="N28" s="6" t="e">
        <f>D28+I28</f>
        <v>#REF!</v>
      </c>
      <c r="O28" s="8" t="e">
        <f>E28+J28</f>
        <v>#REF!</v>
      </c>
    </row>
    <row r="29" spans="1:15" ht="6" customHeight="1">
      <c r="A29" s="9"/>
      <c r="B29" s="23"/>
      <c r="J29" s="8"/>
      <c r="L29" s="23"/>
    </row>
    <row r="30" spans="1:15">
      <c r="A30" s="9" t="s">
        <v>85</v>
      </c>
      <c r="B30" s="23" t="e">
        <f>+#REF!</f>
        <v>#REF!</v>
      </c>
      <c r="C30" s="6" t="e">
        <f>+'Monthly # of Customers'!#REF!</f>
        <v>#REF!</v>
      </c>
      <c r="D30" s="6" t="e">
        <f>+#REF!</f>
        <v>#REF!</v>
      </c>
      <c r="E30" s="8" t="e">
        <f>+YEM!C28</f>
        <v>#REF!</v>
      </c>
      <c r="G30" s="6"/>
      <c r="H30" s="6"/>
      <c r="I30" s="6"/>
      <c r="J30" s="8"/>
      <c r="L30" s="23" t="e">
        <f>B30+G30</f>
        <v>#REF!</v>
      </c>
      <c r="M30" s="6" t="e">
        <f>C30+H30</f>
        <v>#REF!</v>
      </c>
      <c r="N30" s="6" t="e">
        <f>D30+I30</f>
        <v>#REF!</v>
      </c>
      <c r="O30" s="8" t="e">
        <f>E30+J30</f>
        <v>#REF!</v>
      </c>
    </row>
    <row r="31" spans="1:15" ht="6" customHeight="1">
      <c r="A31" s="9"/>
      <c r="B31" s="23"/>
      <c r="J31" s="8"/>
      <c r="L31" s="23"/>
    </row>
    <row r="32" spans="1:15">
      <c r="A32" s="9" t="s">
        <v>86</v>
      </c>
      <c r="B32" s="23" t="e">
        <f>+#REF!</f>
        <v>#REF!</v>
      </c>
      <c r="C32" s="6" t="e">
        <f>+'Monthly # of Customers'!#REF!</f>
        <v>#REF!</v>
      </c>
      <c r="D32" s="6" t="e">
        <f>+#REF!</f>
        <v>#REF!</v>
      </c>
      <c r="E32" s="8" t="e">
        <f>+YEM!C30</f>
        <v>#REF!</v>
      </c>
      <c r="J32" s="8"/>
      <c r="L32" s="23" t="e">
        <f>B32+G32</f>
        <v>#REF!</v>
      </c>
      <c r="M32" s="6" t="e">
        <f>C32+H32</f>
        <v>#REF!</v>
      </c>
      <c r="N32" s="6" t="e">
        <f>D32+I32</f>
        <v>#REF!</v>
      </c>
      <c r="O32" s="8" t="e">
        <f>E32+J32</f>
        <v>#REF!</v>
      </c>
    </row>
    <row r="33" spans="1:15" ht="6" customHeight="1">
      <c r="A33" s="9"/>
      <c r="B33" s="23"/>
      <c r="J33" s="8"/>
      <c r="L33" s="23"/>
    </row>
    <row r="34" spans="1:15">
      <c r="A34" s="9" t="s">
        <v>87</v>
      </c>
      <c r="B34" s="23" t="e">
        <f>+#REF!</f>
        <v>#REF!</v>
      </c>
      <c r="C34" s="6" t="e">
        <f>+'Monthly # of Customers'!#REF!</f>
        <v>#REF!</v>
      </c>
      <c r="D34" s="6" t="e">
        <f>+#REF!</f>
        <v>#REF!</v>
      </c>
      <c r="E34" s="8" t="e">
        <f>+YEM!C32</f>
        <v>#REF!</v>
      </c>
      <c r="J34" s="8"/>
      <c r="L34" s="23" t="e">
        <f>B34+G34</f>
        <v>#REF!</v>
      </c>
      <c r="M34" s="6" t="e">
        <f>C34+H34</f>
        <v>#REF!</v>
      </c>
      <c r="N34" s="6" t="e">
        <f>D34+I34</f>
        <v>#REF!</v>
      </c>
      <c r="O34" s="8" t="e">
        <f>E34+J34</f>
        <v>#REF!</v>
      </c>
    </row>
    <row r="35" spans="1:15" ht="6" customHeight="1">
      <c r="A35" s="9"/>
      <c r="B35" s="23"/>
      <c r="J35" s="8"/>
      <c r="L35" s="23"/>
    </row>
    <row r="36" spans="1:15">
      <c r="A36" s="9" t="s">
        <v>88</v>
      </c>
      <c r="B36" s="23" t="e">
        <f>+#REF!</f>
        <v>#REF!</v>
      </c>
      <c r="C36" s="7" t="e">
        <f>+'Monthly # of Customers'!#REF!</f>
        <v>#REF!</v>
      </c>
      <c r="D36" s="6" t="e">
        <f>+#REF!</f>
        <v>#REF!</v>
      </c>
      <c r="E36" s="8" t="e">
        <f>+YEM!C34</f>
        <v>#REF!</v>
      </c>
      <c r="G36" s="6"/>
      <c r="H36" s="6"/>
      <c r="I36" s="6"/>
      <c r="J36" s="8"/>
      <c r="L36" s="23" t="e">
        <f>B36+G36</f>
        <v>#REF!</v>
      </c>
      <c r="M36" s="7" t="e">
        <f>C36+H36</f>
        <v>#REF!</v>
      </c>
      <c r="N36" s="6" t="e">
        <f>D36+I36</f>
        <v>#REF!</v>
      </c>
      <c r="O36" s="8" t="e">
        <f>E36+J36</f>
        <v>#REF!</v>
      </c>
    </row>
    <row r="37" spans="1:15" ht="6" customHeight="1">
      <c r="A37" s="9"/>
      <c r="B37" s="23"/>
      <c r="J37" s="8"/>
      <c r="L37" s="23"/>
    </row>
    <row r="38" spans="1:15">
      <c r="A38" s="9" t="s">
        <v>89</v>
      </c>
      <c r="B38" s="23" t="e">
        <f>+#REF!</f>
        <v>#REF!</v>
      </c>
      <c r="C38" s="6" t="e">
        <f>+'Monthly # of Customers'!#REF!</f>
        <v>#REF!</v>
      </c>
      <c r="D38" s="6" t="e">
        <f>+#REF!</f>
        <v>#REF!</v>
      </c>
      <c r="E38" s="8" t="e">
        <f>+YEM!C36</f>
        <v>#REF!</v>
      </c>
      <c r="G38" s="6"/>
      <c r="H38" s="6"/>
      <c r="I38" s="6"/>
      <c r="J38" s="8"/>
      <c r="L38" s="23" t="e">
        <f>B38+G38</f>
        <v>#REF!</v>
      </c>
      <c r="M38" s="6" t="e">
        <f>C38+H38</f>
        <v>#REF!</v>
      </c>
      <c r="N38" s="6" t="e">
        <f>D38+I38</f>
        <v>#REF!</v>
      </c>
      <c r="O38" s="8" t="e">
        <f>E38+J38</f>
        <v>#REF!</v>
      </c>
    </row>
    <row r="39" spans="1:15" ht="6" customHeight="1">
      <c r="A39" s="9"/>
      <c r="B39" s="23"/>
      <c r="J39" s="8"/>
      <c r="L39" s="23"/>
    </row>
    <row r="40" spans="1:15">
      <c r="A40" s="9" t="s">
        <v>90</v>
      </c>
      <c r="B40" s="23" t="e">
        <f>+#REF!</f>
        <v>#REF!</v>
      </c>
      <c r="C40" s="6" t="e">
        <f>+'Monthly # of Customers'!#REF!</f>
        <v>#REF!</v>
      </c>
      <c r="D40" s="6" t="e">
        <f>+#REF!</f>
        <v>#REF!</v>
      </c>
      <c r="E40" s="8" t="e">
        <f>+YEM!C38</f>
        <v>#REF!</v>
      </c>
      <c r="G40" s="6"/>
      <c r="I40" s="6"/>
      <c r="J40" s="8"/>
      <c r="L40" s="23" t="e">
        <f>B40+G40</f>
        <v>#REF!</v>
      </c>
      <c r="M40" s="6" t="e">
        <f>C40+H40</f>
        <v>#REF!</v>
      </c>
      <c r="N40" s="6" t="e">
        <f>D40+I40</f>
        <v>#REF!</v>
      </c>
      <c r="O40" s="8" t="e">
        <f>E40+J40</f>
        <v>#REF!</v>
      </c>
    </row>
    <row r="41" spans="1:15" ht="6" customHeight="1">
      <c r="A41" s="9"/>
      <c r="B41" s="23"/>
      <c r="J41" s="8"/>
      <c r="L41" s="23"/>
    </row>
    <row r="42" spans="1:15">
      <c r="A42" s="9" t="s">
        <v>91</v>
      </c>
      <c r="B42" s="23" t="e">
        <f>+#REF!</f>
        <v>#REF!</v>
      </c>
      <c r="C42" s="6" t="e">
        <f>+'Monthly # of Customers'!#REF!</f>
        <v>#REF!</v>
      </c>
      <c r="D42" s="6" t="e">
        <f>+#REF!</f>
        <v>#REF!</v>
      </c>
      <c r="E42" s="8" t="e">
        <f>+YEM!C40</f>
        <v>#REF!</v>
      </c>
      <c r="J42" s="8"/>
      <c r="L42" s="23" t="e">
        <f>B42+G42</f>
        <v>#REF!</v>
      </c>
      <c r="M42" s="6" t="e">
        <f>C42+H42</f>
        <v>#REF!</v>
      </c>
      <c r="N42" s="6" t="e">
        <f>D42+I42</f>
        <v>#REF!</v>
      </c>
      <c r="O42" s="8" t="e">
        <f>E42+J42</f>
        <v>#REF!</v>
      </c>
    </row>
    <row r="43" spans="1:15" ht="7.5" customHeight="1">
      <c r="A43" s="9"/>
      <c r="B43" s="23"/>
      <c r="C43" s="6"/>
      <c r="D43" s="6"/>
      <c r="E43" s="8"/>
      <c r="J43" s="8"/>
      <c r="L43" s="23"/>
      <c r="M43" s="6"/>
      <c r="N43" s="6"/>
      <c r="O43" s="8"/>
    </row>
    <row r="44" spans="1:15">
      <c r="A44" t="s">
        <v>280</v>
      </c>
      <c r="B44" s="23" t="e">
        <f>#REF!</f>
        <v>#REF!</v>
      </c>
      <c r="C44" s="6" t="e">
        <f>'Monthly # of Customers'!#REF!</f>
        <v>#REF!</v>
      </c>
      <c r="D44" s="6" t="e">
        <f>#REF!</f>
        <v>#REF!</v>
      </c>
      <c r="E44" s="8" t="e">
        <f>YEM!C42</f>
        <v>#REF!</v>
      </c>
      <c r="J44" s="8"/>
      <c r="L44" s="23" t="e">
        <f>B44+G44</f>
        <v>#REF!</v>
      </c>
      <c r="M44" s="6" t="e">
        <f>C44+H44</f>
        <v>#REF!</v>
      </c>
      <c r="N44" s="6" t="e">
        <f>D44+I44</f>
        <v>#REF!</v>
      </c>
      <c r="O44" s="8" t="e">
        <f>E44+J44</f>
        <v>#REF!</v>
      </c>
    </row>
    <row r="45" spans="1:15" ht="5.25" customHeight="1">
      <c r="A45" s="9"/>
      <c r="B45" s="23"/>
      <c r="C45" s="6"/>
      <c r="D45" s="6"/>
      <c r="E45" s="8"/>
      <c r="J45" s="8"/>
      <c r="L45" s="23"/>
      <c r="M45" s="6"/>
      <c r="N45" s="6"/>
      <c r="O45" s="8"/>
    </row>
    <row r="46" spans="1:15">
      <c r="A46" s="9" t="s">
        <v>37</v>
      </c>
      <c r="B46" s="23" t="e">
        <f>+#REF!</f>
        <v>#REF!</v>
      </c>
      <c r="C46" s="6" t="e">
        <f>+'Monthly # of Customers'!#REF!</f>
        <v>#REF!</v>
      </c>
      <c r="D46" s="6" t="e">
        <f>+#REF!</f>
        <v>#REF!</v>
      </c>
      <c r="E46" s="8" t="e">
        <f>+YEM!C44</f>
        <v>#REF!</v>
      </c>
      <c r="G46" s="6"/>
      <c r="H46" s="6"/>
      <c r="I46" s="6"/>
      <c r="J46" s="8"/>
      <c r="L46" s="23" t="e">
        <f>B46+G46</f>
        <v>#REF!</v>
      </c>
      <c r="M46" s="6" t="e">
        <f>C46+H46</f>
        <v>#REF!</v>
      </c>
      <c r="N46" s="6" t="e">
        <f>D46+I46</f>
        <v>#REF!</v>
      </c>
      <c r="O46" s="8" t="e">
        <f>E46+J46</f>
        <v>#REF!</v>
      </c>
    </row>
    <row r="47" spans="1:15" ht="6" customHeight="1">
      <c r="A47" s="9"/>
      <c r="B47" s="23"/>
      <c r="J47" s="8"/>
      <c r="L47" s="23"/>
    </row>
    <row r="48" spans="1:15">
      <c r="A48" s="9" t="s">
        <v>92</v>
      </c>
      <c r="B48" s="23" t="e">
        <f>+#REF!</f>
        <v>#REF!</v>
      </c>
      <c r="C48" s="6" t="e">
        <f>+'Monthly # of Customers'!#REF!</f>
        <v>#REF!</v>
      </c>
      <c r="D48" s="6" t="e">
        <f>+#REF!</f>
        <v>#REF!</v>
      </c>
      <c r="E48" s="8" t="e">
        <f>+YEM!C46</f>
        <v>#REF!</v>
      </c>
      <c r="G48" s="6"/>
      <c r="H48" s="6"/>
      <c r="I48" s="6"/>
      <c r="J48" s="8"/>
      <c r="L48" s="23" t="e">
        <f>B48+G48</f>
        <v>#REF!</v>
      </c>
      <c r="M48" s="6" t="e">
        <f>C48+H48</f>
        <v>#REF!</v>
      </c>
      <c r="N48" s="6" t="e">
        <f>D48+I48</f>
        <v>#REF!</v>
      </c>
      <c r="O48" s="8" t="e">
        <f>E48+J48</f>
        <v>#REF!</v>
      </c>
    </row>
    <row r="49" spans="1:15" ht="6" customHeight="1">
      <c r="A49" s="9"/>
      <c r="B49" s="23"/>
      <c r="C49" s="6"/>
      <c r="D49" s="6"/>
      <c r="E49" s="8"/>
      <c r="G49" s="6"/>
      <c r="H49" s="6"/>
      <c r="I49" s="6"/>
      <c r="J49" s="8"/>
      <c r="L49" s="23"/>
      <c r="M49" s="6"/>
      <c r="N49" s="6"/>
      <c r="O49" s="8"/>
    </row>
    <row r="50" spans="1:15">
      <c r="A50" s="9" t="s">
        <v>197</v>
      </c>
      <c r="B50" s="23" t="e">
        <f>+#REF!</f>
        <v>#REF!</v>
      </c>
      <c r="C50" s="6" t="e">
        <f>+'Monthly # of Customers'!#REF!</f>
        <v>#REF!</v>
      </c>
      <c r="D50" s="6" t="e">
        <f>+#REF!</f>
        <v>#REF!</v>
      </c>
      <c r="E50" s="8" t="e">
        <f>+YEM!C48</f>
        <v>#REF!</v>
      </c>
      <c r="G50" s="6"/>
      <c r="H50" s="6"/>
      <c r="I50" s="6"/>
      <c r="J50" s="8"/>
      <c r="L50" s="23" t="e">
        <f>B50+G50</f>
        <v>#REF!</v>
      </c>
      <c r="M50" s="6" t="e">
        <f>C50+H50</f>
        <v>#REF!</v>
      </c>
      <c r="N50" s="6" t="e">
        <f>D50+I50</f>
        <v>#REF!</v>
      </c>
      <c r="O50" s="8" t="e">
        <f>E50+J50</f>
        <v>#REF!</v>
      </c>
    </row>
    <row r="51" spans="1:15" ht="6" customHeight="1">
      <c r="A51" s="9"/>
      <c r="B51" s="23"/>
      <c r="J51" s="8"/>
      <c r="L51" s="23"/>
    </row>
    <row r="52" spans="1:15">
      <c r="A52" s="67" t="s">
        <v>281</v>
      </c>
      <c r="B52" s="23" t="e">
        <f>#REF!</f>
        <v>#REF!</v>
      </c>
      <c r="C52" s="6" t="e">
        <f>+'Monthly # of Customers'!#REF!</f>
        <v>#REF!</v>
      </c>
      <c r="D52" s="6" t="e">
        <f>#REF!</f>
        <v>#REF!</v>
      </c>
      <c r="E52" s="8" t="e">
        <f>+YEM!C50</f>
        <v>#REF!</v>
      </c>
      <c r="J52" s="8"/>
      <c r="L52" s="23" t="e">
        <f>B52+G52</f>
        <v>#REF!</v>
      </c>
      <c r="M52" s="6" t="e">
        <f>C52+H52</f>
        <v>#REF!</v>
      </c>
      <c r="N52" s="6" t="e">
        <f>D52+I52</f>
        <v>#REF!</v>
      </c>
      <c r="O52" s="8" t="e">
        <f>E52+J52</f>
        <v>#REF!</v>
      </c>
    </row>
    <row r="53" spans="1:15" ht="6" customHeight="1">
      <c r="A53" s="67"/>
      <c r="B53" s="23"/>
      <c r="J53" s="8"/>
      <c r="L53" s="23"/>
    </row>
    <row r="54" spans="1:15">
      <c r="A54" s="67" t="s">
        <v>282</v>
      </c>
      <c r="B54" s="23" t="e">
        <f>#REF!</f>
        <v>#REF!</v>
      </c>
      <c r="C54" s="6" t="e">
        <f>+'Monthly # of Customers'!#REF!</f>
        <v>#REF!</v>
      </c>
      <c r="D54" s="6" t="e">
        <f>#REF!</f>
        <v>#REF!</v>
      </c>
      <c r="E54" s="8" t="e">
        <f>+YEM!C52</f>
        <v>#REF!</v>
      </c>
      <c r="G54" s="6"/>
      <c r="H54" s="6"/>
      <c r="I54" s="6"/>
      <c r="J54" s="8"/>
      <c r="L54" s="23" t="e">
        <f>B54+G54</f>
        <v>#REF!</v>
      </c>
      <c r="M54" s="6" t="e">
        <f>C54+H54</f>
        <v>#REF!</v>
      </c>
      <c r="N54" s="6" t="e">
        <f>D54+I54</f>
        <v>#REF!</v>
      </c>
      <c r="O54" s="8" t="e">
        <f>E54+J54</f>
        <v>#REF!</v>
      </c>
    </row>
    <row r="55" spans="1:15" ht="6" customHeight="1">
      <c r="A55" s="67"/>
      <c r="B55" s="23"/>
      <c r="J55" s="8"/>
      <c r="L55" s="23"/>
    </row>
    <row r="56" spans="1:15">
      <c r="A56" s="64" t="s">
        <v>320</v>
      </c>
      <c r="B56" s="23">
        <f>'CS-IRP TRAN 321'!L27</f>
        <v>5</v>
      </c>
      <c r="C56" s="6" t="e">
        <f>+'Monthly # of Customers'!#REF!</f>
        <v>#REF!</v>
      </c>
      <c r="D56" s="6" t="e">
        <f>'CS-IRP TRAN 321'!L14</f>
        <v>#REF!</v>
      </c>
      <c r="E56" s="8" t="e">
        <f>+YEM!C54</f>
        <v>#REF!</v>
      </c>
      <c r="G56" s="6">
        <f>'CS-IRP TRAN 321'!N25</f>
        <v>-12</v>
      </c>
      <c r="H56" s="6">
        <v>-1</v>
      </c>
      <c r="I56" s="6">
        <f>'CS-IRP TRAN 321'!N14</f>
        <v>-18478133</v>
      </c>
      <c r="J56" s="8" t="e">
        <f>'CS-IRP TRAN 321'!N48</f>
        <v>#REF!</v>
      </c>
      <c r="L56" s="23">
        <f>B56+G56</f>
        <v>-7</v>
      </c>
      <c r="M56" s="6" t="e">
        <f>C56+H56</f>
        <v>#REF!</v>
      </c>
      <c r="N56" s="6" t="e">
        <f>D56+I56</f>
        <v>#REF!</v>
      </c>
      <c r="O56" s="8" t="e">
        <f>E56+J56</f>
        <v>#REF!</v>
      </c>
    </row>
    <row r="57" spans="1:15" ht="6" customHeight="1">
      <c r="A57" s="64"/>
      <c r="B57" s="23"/>
      <c r="J57" s="8"/>
      <c r="L57" s="23"/>
    </row>
    <row r="58" spans="1:15">
      <c r="A58" s="64" t="s">
        <v>321</v>
      </c>
      <c r="B58" s="23">
        <f>'CS-IRP SUB 331'!L27</f>
        <v>725</v>
      </c>
      <c r="C58" s="6" t="e">
        <f>+'Monthly # of Customers'!#REF!</f>
        <v>#REF!</v>
      </c>
      <c r="D58" s="6" t="e">
        <f>'CS-IRP SUB 331'!L14</f>
        <v>#REF!</v>
      </c>
      <c r="E58" s="8" t="e">
        <f>+YEM!C56</f>
        <v>#REF!</v>
      </c>
      <c r="G58" s="6"/>
      <c r="H58" s="6"/>
      <c r="I58" s="6"/>
      <c r="J58" s="8"/>
      <c r="L58" s="23">
        <f>B58+G58</f>
        <v>725</v>
      </c>
      <c r="M58" s="6" t="e">
        <f>C58+H58</f>
        <v>#REF!</v>
      </c>
      <c r="N58" s="6" t="e">
        <f>D58+I58</f>
        <v>#REF!</v>
      </c>
      <c r="O58" s="8" t="e">
        <f>E58+J58</f>
        <v>#REF!</v>
      </c>
    </row>
    <row r="59" spans="1:15" ht="6" customHeight="1">
      <c r="A59" s="67"/>
      <c r="B59" s="23"/>
      <c r="J59" s="8"/>
      <c r="L59" s="23"/>
    </row>
    <row r="60" spans="1:15">
      <c r="A60" s="67" t="s">
        <v>283</v>
      </c>
      <c r="B60" s="23" t="e">
        <f>#REF!</f>
        <v>#REF!</v>
      </c>
      <c r="C60" s="6" t="e">
        <f>+'Monthly # of Customers'!#REF!</f>
        <v>#REF!</v>
      </c>
      <c r="D60" s="6" t="e">
        <f>+#REF!</f>
        <v>#REF!</v>
      </c>
      <c r="E60" s="8" t="e">
        <f>+YEM!C58</f>
        <v>#REF!</v>
      </c>
      <c r="G60" s="6"/>
      <c r="H60" s="6"/>
      <c r="I60" s="6"/>
      <c r="J60" s="8"/>
      <c r="L60" s="23" t="e">
        <f>B60+G60</f>
        <v>#REF!</v>
      </c>
      <c r="M60" s="6" t="e">
        <f>C60+H60</f>
        <v>#REF!</v>
      </c>
      <c r="N60" s="6" t="e">
        <f>D60+I60</f>
        <v>#REF!</v>
      </c>
      <c r="O60" s="8" t="e">
        <f>E60+J60</f>
        <v>#REF!</v>
      </c>
    </row>
    <row r="61" spans="1:15" ht="6" customHeight="1">
      <c r="A61" s="67"/>
      <c r="B61" s="23"/>
      <c r="E61" s="8"/>
      <c r="J61" s="8"/>
      <c r="L61" s="23"/>
      <c r="O61" s="8"/>
    </row>
    <row r="62" spans="1:15">
      <c r="A62" s="67" t="s">
        <v>284</v>
      </c>
      <c r="B62" s="23" t="e">
        <f>#REF!</f>
        <v>#REF!</v>
      </c>
      <c r="C62" s="6" t="e">
        <f>+'Monthly # of Customers'!#REF!</f>
        <v>#REF!</v>
      </c>
      <c r="D62" s="6" t="e">
        <f>+#REF!</f>
        <v>#REF!</v>
      </c>
      <c r="E62" s="8" t="e">
        <f>+YEM!C60</f>
        <v>#REF!</v>
      </c>
      <c r="G62" s="6"/>
      <c r="H62" s="6"/>
      <c r="I62" s="6"/>
      <c r="J62" s="8" t="e">
        <f>#REF!</f>
        <v>#REF!</v>
      </c>
      <c r="L62" s="23" t="e">
        <f>B62+G62</f>
        <v>#REF!</v>
      </c>
      <c r="M62" s="6" t="e">
        <f>C62+H62</f>
        <v>#REF!</v>
      </c>
      <c r="N62" s="6" t="e">
        <f>D62+I62</f>
        <v>#REF!</v>
      </c>
      <c r="O62" s="8" t="e">
        <f>E62+J62</f>
        <v>#REF!</v>
      </c>
    </row>
    <row r="63" spans="1:15">
      <c r="A63" s="67"/>
      <c r="B63" s="23"/>
      <c r="C63" s="6"/>
      <c r="D63" s="6"/>
      <c r="E63" s="8"/>
      <c r="G63" s="6"/>
      <c r="H63" s="6"/>
      <c r="I63" s="6"/>
      <c r="J63" s="8"/>
      <c r="L63" s="23"/>
      <c r="M63" s="6"/>
      <c r="N63" s="6"/>
      <c r="O63" s="8"/>
    </row>
    <row r="64" spans="1:15">
      <c r="A64" s="67" t="s">
        <v>285</v>
      </c>
      <c r="B64" s="23" t="e">
        <f>#REF!</f>
        <v>#REF!</v>
      </c>
      <c r="C64" s="6" t="e">
        <f>'Monthly # of Customers'!#REF!</f>
        <v>#REF!</v>
      </c>
      <c r="D64" s="6" t="e">
        <f>#REF!</f>
        <v>#REF!</v>
      </c>
      <c r="E64" s="8" t="e">
        <f>+YEM!C62</f>
        <v>#REF!</v>
      </c>
      <c r="G64" s="6" t="e">
        <f>#REF!</f>
        <v>#REF!</v>
      </c>
      <c r="H64" s="6">
        <v>0</v>
      </c>
      <c r="I64" s="6" t="e">
        <f>#REF!</f>
        <v>#REF!</v>
      </c>
      <c r="J64" s="8" t="e">
        <f>#REF!</f>
        <v>#REF!</v>
      </c>
      <c r="L64" s="23" t="e">
        <f>B64+G64</f>
        <v>#REF!</v>
      </c>
      <c r="M64" s="6" t="e">
        <f>C64+H64</f>
        <v>#REF!</v>
      </c>
      <c r="N64" s="6" t="e">
        <f>D64+I64</f>
        <v>#REF!</v>
      </c>
      <c r="O64" s="8" t="e">
        <f>E64+J64</f>
        <v>#REF!</v>
      </c>
    </row>
    <row r="65" spans="1:15">
      <c r="A65" s="67"/>
      <c r="B65" s="23"/>
      <c r="C65" s="6"/>
      <c r="D65" s="6"/>
      <c r="E65" s="8"/>
      <c r="G65" s="6"/>
      <c r="H65" s="6"/>
      <c r="I65" s="6"/>
      <c r="J65" s="8"/>
      <c r="L65" s="23"/>
      <c r="M65" s="6"/>
      <c r="N65" s="6"/>
      <c r="O65" s="8"/>
    </row>
    <row r="66" spans="1:15">
      <c r="A66" s="67" t="s">
        <v>286</v>
      </c>
      <c r="B66" s="23" t="e">
        <f>#REF!</f>
        <v>#REF!</v>
      </c>
      <c r="C66" s="6" t="e">
        <f>'Monthly # of Customers'!#REF!</f>
        <v>#REF!</v>
      </c>
      <c r="D66" s="6" t="e">
        <f>#REF!</f>
        <v>#REF!</v>
      </c>
      <c r="E66" s="8" t="e">
        <f>+YEM!C64</f>
        <v>#REF!</v>
      </c>
      <c r="G66" s="6"/>
      <c r="H66" s="6"/>
      <c r="I66" s="6"/>
      <c r="J66" s="8"/>
      <c r="L66" s="23" t="e">
        <f>B66+G66</f>
        <v>#REF!</v>
      </c>
      <c r="M66" s="6" t="e">
        <f>C66+H66</f>
        <v>#REF!</v>
      </c>
      <c r="N66" s="6" t="e">
        <f>D66+I66</f>
        <v>#REF!</v>
      </c>
      <c r="O66" s="8" t="e">
        <f>E66+J66</f>
        <v>#REF!</v>
      </c>
    </row>
    <row r="67" spans="1:15" ht="6" customHeight="1">
      <c r="A67" s="9"/>
      <c r="B67" s="23"/>
      <c r="J67" s="8"/>
      <c r="L67" s="23"/>
    </row>
    <row r="68" spans="1:15">
      <c r="A68" t="s">
        <v>35</v>
      </c>
      <c r="B68" s="23" t="e">
        <f>+#REF!</f>
        <v>#REF!</v>
      </c>
      <c r="C68" s="6" t="e">
        <f>+#REF!</f>
        <v>#REF!</v>
      </c>
      <c r="D68" s="6" t="e">
        <f>+#REF!</f>
        <v>#REF!</v>
      </c>
      <c r="E68" s="8" t="e">
        <f>+YEM!C66</f>
        <v>#REF!</v>
      </c>
      <c r="J68" s="8"/>
      <c r="L68" s="23" t="e">
        <f>B68+G68</f>
        <v>#REF!</v>
      </c>
      <c r="M68" s="6" t="e">
        <f>C68+H68</f>
        <v>#REF!</v>
      </c>
      <c r="N68" s="6" t="e">
        <f>D68+I68</f>
        <v>#REF!</v>
      </c>
      <c r="O68" s="8" t="e">
        <f>E68+J68</f>
        <v>#REF!</v>
      </c>
    </row>
    <row r="69" spans="1:15" ht="6" customHeight="1">
      <c r="A69" s="9"/>
      <c r="B69" s="23"/>
      <c r="J69" s="8"/>
      <c r="L69" s="23"/>
    </row>
    <row r="70" spans="1:15">
      <c r="A70" s="15" t="s">
        <v>94</v>
      </c>
      <c r="B70" s="31" t="e">
        <f>+#REF!</f>
        <v>#REF!</v>
      </c>
      <c r="C70" s="16" t="e">
        <f>+'Monthly # of Customers'!#REF!</f>
        <v>#REF!</v>
      </c>
      <c r="D70" s="16" t="e">
        <f>+#REF!</f>
        <v>#REF!</v>
      </c>
      <c r="E70" s="30" t="e">
        <f>+YEM!C68</f>
        <v>#REF!</v>
      </c>
      <c r="F70" s="12"/>
      <c r="G70" s="12"/>
      <c r="H70" s="12"/>
      <c r="I70" s="12"/>
      <c r="J70" s="30"/>
      <c r="K70" s="12"/>
      <c r="L70" s="31" t="e">
        <f>B70+G70</f>
        <v>#REF!</v>
      </c>
      <c r="M70" s="16" t="e">
        <f>C70+H70</f>
        <v>#REF!</v>
      </c>
      <c r="N70" s="16" t="e">
        <f>D70+I70</f>
        <v>#REF!</v>
      </c>
      <c r="O70" s="30" t="e">
        <f>E70+J70</f>
        <v>#REF!</v>
      </c>
    </row>
    <row r="71" spans="1:15" ht="6" customHeight="1">
      <c r="B71" s="23"/>
      <c r="J71" s="8"/>
    </row>
    <row r="72" spans="1:15">
      <c r="A72" t="s">
        <v>17</v>
      </c>
      <c r="B72" s="23" t="e">
        <f>SUM(B12:B71)</f>
        <v>#REF!</v>
      </c>
      <c r="C72" s="23" t="e">
        <f>SUM(C12:C71)</f>
        <v>#REF!</v>
      </c>
      <c r="D72" s="23" t="e">
        <f>SUM(D12:D71)</f>
        <v>#REF!</v>
      </c>
      <c r="E72" s="8" t="e">
        <f>SUM(E12:E71)</f>
        <v>#REF!</v>
      </c>
      <c r="G72" s="23" t="e">
        <f>SUM(G12:G71)</f>
        <v>#REF!</v>
      </c>
      <c r="H72" s="23">
        <f>SUM(H12:H71)</f>
        <v>-1</v>
      </c>
      <c r="I72" s="23" t="e">
        <f>SUM(I12:I71)</f>
        <v>#REF!</v>
      </c>
      <c r="J72" s="8" t="e">
        <f>SUM(J12:J71)</f>
        <v>#REF!</v>
      </c>
      <c r="L72" s="23" t="e">
        <f>SUM(L12:L71)</f>
        <v>#REF!</v>
      </c>
      <c r="M72" s="23" t="e">
        <f>SUM(M12:M71)</f>
        <v>#REF!</v>
      </c>
      <c r="N72" s="23" t="e">
        <f>SUM(N12:N71)</f>
        <v>#REF!</v>
      </c>
      <c r="O72" s="8" t="e">
        <f>SUM(O12:O71)</f>
        <v>#REF!</v>
      </c>
    </row>
    <row r="73" spans="1:15">
      <c r="B73" s="23"/>
    </row>
    <row r="74" spans="1:15">
      <c r="B74" s="23"/>
      <c r="C74" s="23"/>
    </row>
    <row r="75" spans="1:15">
      <c r="B75" s="6"/>
      <c r="I75" s="6"/>
    </row>
    <row r="76" spans="1:15">
      <c r="A76" s="1"/>
      <c r="B76" s="1"/>
      <c r="C76" s="1"/>
      <c r="D76" s="1"/>
      <c r="E76" s="1"/>
    </row>
    <row r="77" spans="1:15">
      <c r="A77" s="1"/>
      <c r="B77" s="1"/>
      <c r="C77" s="1"/>
      <c r="D77" s="1"/>
      <c r="E77" s="1"/>
    </row>
    <row r="78" spans="1:15">
      <c r="A78" s="1"/>
      <c r="B78" s="1"/>
      <c r="C78" s="2"/>
      <c r="D78" s="1"/>
      <c r="E78" s="1"/>
    </row>
    <row r="79" spans="1:15">
      <c r="A79" s="1"/>
      <c r="B79" s="1"/>
      <c r="C79" s="1"/>
      <c r="D79" s="1"/>
      <c r="E79" s="1"/>
    </row>
    <row r="80" spans="1:15">
      <c r="A80" s="3"/>
      <c r="B80" s="3"/>
      <c r="C80" s="3"/>
      <c r="D80" s="3"/>
      <c r="E80" s="3"/>
    </row>
    <row r="81" spans="1:5">
      <c r="A81" s="2"/>
      <c r="B81" s="2"/>
      <c r="C81" s="2"/>
      <c r="D81" s="2"/>
      <c r="E81" s="2"/>
    </row>
    <row r="83" spans="1:5">
      <c r="B83" s="6"/>
    </row>
  </sheetData>
  <mergeCells count="2">
    <mergeCell ref="G5:J5"/>
    <mergeCell ref="L5:O5"/>
  </mergeCells>
  <phoneticPr fontId="0" type="noConversion"/>
  <pageMargins left="0.5" right="0.5" top="0.5" bottom="0.5" header="0.5" footer="0.5"/>
  <pageSetup scale="1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Q83"/>
  <sheetViews>
    <sheetView topLeftCell="C1" zoomScaleNormal="100" workbookViewId="0">
      <selection activeCell="N74" sqref="N74"/>
    </sheetView>
  </sheetViews>
  <sheetFormatPr defaultRowHeight="12.5"/>
  <cols>
    <col min="1" max="1" width="18.453125" customWidth="1"/>
    <col min="2" max="2" width="11.26953125" bestFit="1" customWidth="1"/>
    <col min="3" max="3" width="11.7265625" bestFit="1" customWidth="1"/>
    <col min="4" max="4" width="11.26953125" bestFit="1" customWidth="1"/>
    <col min="5" max="5" width="10.26953125" bestFit="1" customWidth="1"/>
    <col min="6" max="7" width="13.453125" bestFit="1" customWidth="1"/>
    <col min="8" max="8" width="12.26953125" bestFit="1" customWidth="1"/>
    <col min="9" max="9" width="12.7265625" bestFit="1" customWidth="1"/>
    <col min="10" max="10" width="13.453125" bestFit="1" customWidth="1"/>
    <col min="11" max="11" width="12.1796875" bestFit="1" customWidth="1"/>
    <col min="12" max="12" width="8.1796875" hidden="1" customWidth="1"/>
    <col min="13" max="13" width="11.26953125" hidden="1" customWidth="1"/>
    <col min="15" max="15" width="12.26953125" bestFit="1" customWidth="1"/>
    <col min="16" max="16" width="14.453125" bestFit="1" customWidth="1"/>
    <col min="17" max="17" width="17.26953125" style="21" customWidth="1"/>
  </cols>
  <sheetData>
    <row r="1" spans="1:17">
      <c r="A1" t="s">
        <v>109</v>
      </c>
    </row>
    <row r="2" spans="1:17">
      <c r="A2" t="s">
        <v>110</v>
      </c>
    </row>
    <row r="3" spans="1:17">
      <c r="A3" t="str">
        <f>RS!B4</f>
        <v>TEST YEAR ENDED MAY 31, 2025</v>
      </c>
    </row>
    <row r="4" spans="1:17" ht="6" customHeight="1"/>
    <row r="5" spans="1:17">
      <c r="A5" s="1"/>
      <c r="B5" s="1"/>
      <c r="C5" s="22" t="e">
        <f>+'Annualization Adj. P1'!C7</f>
        <v>#REF!</v>
      </c>
      <c r="D5" s="1"/>
      <c r="E5" s="1"/>
      <c r="F5" s="1"/>
      <c r="G5" s="1"/>
      <c r="H5" s="1"/>
      <c r="I5" s="1"/>
      <c r="J5" s="1"/>
      <c r="K5" s="1"/>
    </row>
    <row r="6" spans="1:17">
      <c r="A6" s="1"/>
      <c r="B6" s="1" t="s">
        <v>101</v>
      </c>
      <c r="C6" s="1" t="s">
        <v>111</v>
      </c>
      <c r="D6" s="1" t="e">
        <f>D12*12</f>
        <v>#REF!</v>
      </c>
      <c r="E6" s="1"/>
      <c r="F6" s="1" t="s">
        <v>101</v>
      </c>
      <c r="G6" s="1"/>
      <c r="H6" s="1"/>
      <c r="J6" s="1" t="e">
        <f>+G7</f>
        <v>#REF!</v>
      </c>
      <c r="K6" s="1"/>
    </row>
    <row r="7" spans="1:17">
      <c r="A7" s="1"/>
      <c r="B7" s="1" t="s">
        <v>122</v>
      </c>
      <c r="C7" s="1" t="s">
        <v>112</v>
      </c>
      <c r="D7" s="22" t="e">
        <f>+C5</f>
        <v>#REF!</v>
      </c>
      <c r="E7" s="1"/>
      <c r="F7" s="1" t="s">
        <v>122</v>
      </c>
      <c r="G7" s="1" t="e">
        <f>"TME " &amp; C5</f>
        <v>#REF!</v>
      </c>
      <c r="H7" s="1" t="s">
        <v>113</v>
      </c>
      <c r="I7" s="1" t="s">
        <v>101</v>
      </c>
      <c r="J7" s="1" t="s">
        <v>112</v>
      </c>
      <c r="K7" s="1" t="s">
        <v>6</v>
      </c>
    </row>
    <row r="8" spans="1:17">
      <c r="A8" s="1"/>
      <c r="B8" s="1" t="s">
        <v>114</v>
      </c>
      <c r="C8" s="1" t="s">
        <v>114</v>
      </c>
      <c r="D8" s="1" t="s">
        <v>114</v>
      </c>
      <c r="E8" s="1" t="s">
        <v>115</v>
      </c>
      <c r="F8" s="1" t="s">
        <v>126</v>
      </c>
      <c r="G8" s="1" t="s">
        <v>116</v>
      </c>
      <c r="H8" s="1" t="s">
        <v>117</v>
      </c>
      <c r="I8" s="1" t="s">
        <v>105</v>
      </c>
      <c r="J8" s="1" t="s">
        <v>118</v>
      </c>
      <c r="K8" s="1" t="s">
        <v>117</v>
      </c>
      <c r="O8" t="s">
        <v>319</v>
      </c>
    </row>
    <row r="9" spans="1:17">
      <c r="A9" s="3" t="s">
        <v>2</v>
      </c>
      <c r="B9" s="3" t="s">
        <v>189</v>
      </c>
      <c r="C9" s="3" t="s">
        <v>38</v>
      </c>
      <c r="D9" s="3" t="s">
        <v>189</v>
      </c>
      <c r="E9" s="3" t="s">
        <v>119</v>
      </c>
      <c r="F9" s="3" t="s">
        <v>190</v>
      </c>
      <c r="G9" s="3" t="s">
        <v>120</v>
      </c>
      <c r="H9" s="3" t="s">
        <v>102</v>
      </c>
      <c r="I9" s="3" t="s">
        <v>191</v>
      </c>
      <c r="J9" s="3" t="s">
        <v>121</v>
      </c>
      <c r="K9" s="3" t="s">
        <v>188</v>
      </c>
      <c r="M9" s="3" t="s">
        <v>166</v>
      </c>
      <c r="O9" s="3" t="s">
        <v>155</v>
      </c>
    </row>
    <row r="10" spans="1:17">
      <c r="A10" s="2" t="s">
        <v>7</v>
      </c>
      <c r="B10" s="2" t="s">
        <v>8</v>
      </c>
      <c r="C10" s="2" t="s">
        <v>9</v>
      </c>
      <c r="D10" s="2" t="s">
        <v>123</v>
      </c>
      <c r="E10" s="2" t="s">
        <v>124</v>
      </c>
      <c r="F10" s="2" t="s">
        <v>10</v>
      </c>
      <c r="G10" s="2" t="s">
        <v>127</v>
      </c>
      <c r="H10" s="2" t="s">
        <v>128</v>
      </c>
      <c r="I10" s="2" t="s">
        <v>129</v>
      </c>
      <c r="J10" s="2" t="s">
        <v>130</v>
      </c>
      <c r="K10" s="2" t="s">
        <v>131</v>
      </c>
      <c r="L10" s="1" t="s">
        <v>155</v>
      </c>
      <c r="M10" s="1" t="s">
        <v>155</v>
      </c>
    </row>
    <row r="11" spans="1:17" ht="6" customHeight="1"/>
    <row r="12" spans="1:17">
      <c r="A12" t="s">
        <v>79</v>
      </c>
      <c r="B12" s="23" t="e">
        <f>'Annualization Adj. P1'!L12</f>
        <v>#REF!</v>
      </c>
      <c r="C12" s="11" t="e">
        <f>B12/12</f>
        <v>#REF!</v>
      </c>
      <c r="D12" s="6" t="e">
        <f>'Annualization Adj. P1'!M12</f>
        <v>#REF!</v>
      </c>
      <c r="E12" s="11" t="e">
        <f>+D12-C12</f>
        <v>#REF!</v>
      </c>
      <c r="F12" s="6" t="e">
        <f>'Annualization Adj. P1'!N12</f>
        <v>#REF!</v>
      </c>
      <c r="G12" s="6" t="e">
        <f>ROUND(F12/C12,3)</f>
        <v>#REF!</v>
      </c>
      <c r="H12" s="6" t="e">
        <f>ROUND(E12*G12,0)</f>
        <v>#REF!</v>
      </c>
      <c r="I12" s="8" t="e">
        <f>'Annualization Adj. P1'!O12</f>
        <v>#REF!</v>
      </c>
      <c r="J12" s="24" t="e">
        <f>IF(F12&lt;&gt;0,I12/F12,0)</f>
        <v>#REF!</v>
      </c>
      <c r="K12" s="8" t="e">
        <f>#REF!</f>
        <v>#REF!</v>
      </c>
      <c r="L12" s="18" t="e">
        <f>K12/H12-J12</f>
        <v>#REF!</v>
      </c>
      <c r="M12" s="8" t="e">
        <f>H12*J12-K12</f>
        <v>#REF!</v>
      </c>
      <c r="O12" s="8" t="e">
        <f>H12*J12-K12</f>
        <v>#REF!</v>
      </c>
      <c r="P12" s="6" t="e">
        <f>F12+H12</f>
        <v>#REF!</v>
      </c>
      <c r="Q12" s="21" t="e">
        <f>D12*12</f>
        <v>#REF!</v>
      </c>
    </row>
    <row r="13" spans="1:17" ht="6" customHeight="1">
      <c r="B13" s="23"/>
      <c r="C13" s="11"/>
      <c r="E13" s="11"/>
      <c r="L13" s="28"/>
      <c r="O13" s="8"/>
    </row>
    <row r="14" spans="1:17">
      <c r="A14" s="9" t="s">
        <v>80</v>
      </c>
      <c r="B14" s="23" t="e">
        <f>'Annualization Adj. P1'!L14</f>
        <v>#REF!</v>
      </c>
      <c r="C14" s="11" t="e">
        <f>B14/12</f>
        <v>#REF!</v>
      </c>
      <c r="D14" s="6" t="e">
        <f>'Annualization Adj. P1'!M14</f>
        <v>#REF!</v>
      </c>
      <c r="E14" s="11" t="e">
        <f>+D14-C14</f>
        <v>#REF!</v>
      </c>
      <c r="F14" s="6" t="e">
        <f>'Annualization Adj. P1'!N14</f>
        <v>#REF!</v>
      </c>
      <c r="G14" s="6" t="e">
        <f>ROUND(F14/C14,3)</f>
        <v>#REF!</v>
      </c>
      <c r="H14" s="6" t="e">
        <f>ROUND(E14*G14,0)</f>
        <v>#REF!</v>
      </c>
      <c r="I14" s="8" t="e">
        <f>'Annualization Adj. P1'!O14</f>
        <v>#REF!</v>
      </c>
      <c r="J14" s="24" t="e">
        <f>IF(F14&lt;&gt;0,I14/F14,0)</f>
        <v>#REF!</v>
      </c>
      <c r="K14" s="8" t="e">
        <f>#REF!</f>
        <v>#REF!</v>
      </c>
      <c r="L14" s="18" t="e">
        <f>K14/H14-J14</f>
        <v>#REF!</v>
      </c>
      <c r="M14" s="8" t="e">
        <f>H14*J14-K14</f>
        <v>#REF!</v>
      </c>
      <c r="O14" s="8" t="e">
        <f>H14*J14-K14</f>
        <v>#REF!</v>
      </c>
      <c r="P14" s="6" t="e">
        <f>F14+H14</f>
        <v>#REF!</v>
      </c>
      <c r="Q14" s="21" t="e">
        <f>D14*12</f>
        <v>#REF!</v>
      </c>
    </row>
    <row r="15" spans="1:17" ht="6" customHeight="1">
      <c r="A15" s="9"/>
      <c r="B15" s="23"/>
      <c r="C15" s="11"/>
      <c r="E15" s="11"/>
      <c r="K15" s="8"/>
      <c r="L15" s="18"/>
      <c r="O15" s="8"/>
    </row>
    <row r="16" spans="1:17">
      <c r="A16" s="9" t="s">
        <v>159</v>
      </c>
      <c r="B16" s="23" t="e">
        <f>'Annualization Adj. P1'!L16</f>
        <v>#REF!</v>
      </c>
      <c r="C16" s="11" t="e">
        <f>B16/12</f>
        <v>#REF!</v>
      </c>
      <c r="D16" s="6" t="e">
        <f>'Annualization Adj. P1'!M16</f>
        <v>#REF!</v>
      </c>
      <c r="E16" s="11" t="e">
        <f>+D16-C16</f>
        <v>#REF!</v>
      </c>
      <c r="F16" s="6" t="e">
        <f>'Annualization Adj. P1'!N16</f>
        <v>#REF!</v>
      </c>
      <c r="G16" s="6" t="e">
        <f>ROUND(F16/C16,3)</f>
        <v>#REF!</v>
      </c>
      <c r="H16" s="6" t="e">
        <f>ROUND(E16*G16,0)</f>
        <v>#REF!</v>
      </c>
      <c r="I16" s="8" t="e">
        <f>'Annualization Adj. P1'!O16</f>
        <v>#REF!</v>
      </c>
      <c r="J16" s="24" t="e">
        <f>IF(F16&lt;&gt;0,I16/F16,0)</f>
        <v>#REF!</v>
      </c>
      <c r="K16" s="8" t="e">
        <f>#REF!-'Annualization Adj. P1'!J16</f>
        <v>#REF!</v>
      </c>
      <c r="L16" s="18" t="e">
        <f>K16/H16-J16</f>
        <v>#REF!</v>
      </c>
      <c r="M16" s="8" t="e">
        <f>H16*J16-K16</f>
        <v>#REF!</v>
      </c>
      <c r="O16" s="8" t="e">
        <f>H16*J16-K16</f>
        <v>#REF!</v>
      </c>
      <c r="P16" s="6" t="e">
        <f>F16+H16</f>
        <v>#REF!</v>
      </c>
      <c r="Q16" s="21" t="e">
        <f>D16*12</f>
        <v>#REF!</v>
      </c>
    </row>
    <row r="17" spans="1:17" ht="6" customHeight="1">
      <c r="A17" s="9"/>
      <c r="B17" s="23"/>
      <c r="C17" s="11"/>
      <c r="E17" s="11"/>
      <c r="K17" s="8"/>
      <c r="L17" s="18"/>
      <c r="O17" s="8"/>
    </row>
    <row r="18" spans="1:17">
      <c r="A18" t="s">
        <v>34</v>
      </c>
      <c r="B18" s="23" t="e">
        <f>'Annualization Adj. P1'!L18</f>
        <v>#REF!</v>
      </c>
      <c r="C18" s="11" t="e">
        <f>B18/12</f>
        <v>#REF!</v>
      </c>
      <c r="D18" s="6" t="e">
        <f>'Annualization Adj. P1'!M18</f>
        <v>#REF!</v>
      </c>
      <c r="E18" s="11" t="e">
        <f>+D18-C18</f>
        <v>#REF!</v>
      </c>
      <c r="F18" s="6" t="e">
        <f>'Annualization Adj. P1'!N18</f>
        <v>#REF!</v>
      </c>
      <c r="G18" s="6" t="e">
        <f>ROUND(F18/C18,0)</f>
        <v>#REF!</v>
      </c>
      <c r="H18" s="6" t="e">
        <f>#REF!</f>
        <v>#REF!</v>
      </c>
      <c r="I18" s="8" t="e">
        <f>'Annualization Adj. P1'!O18</f>
        <v>#REF!</v>
      </c>
      <c r="J18" s="24" t="e">
        <f>IF(F18&lt;&gt;0,I18/F18,0)</f>
        <v>#REF!</v>
      </c>
      <c r="K18" s="8" t="e">
        <f>#REF!-'Annualization Adj. P1'!J18</f>
        <v>#REF!</v>
      </c>
      <c r="L18" s="18" t="e">
        <f>K18/H18-J18</f>
        <v>#REF!</v>
      </c>
      <c r="M18" s="8" t="e">
        <f>H18*J18-K18</f>
        <v>#REF!</v>
      </c>
      <c r="O18" s="8" t="e">
        <f>H18*J18-K18</f>
        <v>#REF!</v>
      </c>
      <c r="P18" s="6" t="e">
        <f>F18+H18</f>
        <v>#REF!</v>
      </c>
      <c r="Q18" s="21" t="e">
        <f>D18*12</f>
        <v>#REF!</v>
      </c>
    </row>
    <row r="19" spans="1:17" ht="6" customHeight="1">
      <c r="A19" s="9"/>
      <c r="B19" s="23"/>
      <c r="C19" s="11"/>
      <c r="E19" s="11"/>
      <c r="K19" s="8"/>
      <c r="L19" s="18"/>
      <c r="O19" s="8"/>
    </row>
    <row r="20" spans="1:17">
      <c r="A20" s="9" t="s">
        <v>82</v>
      </c>
      <c r="B20" s="23" t="e">
        <f>'Annualization Adj. P1'!L20</f>
        <v>#REF!</v>
      </c>
      <c r="C20" s="11" t="e">
        <f>B20/12</f>
        <v>#REF!</v>
      </c>
      <c r="D20" s="6" t="e">
        <f>'Annualization Adj. P1'!M20</f>
        <v>#REF!</v>
      </c>
      <c r="E20" s="11" t="e">
        <f>+D20-C20</f>
        <v>#REF!</v>
      </c>
      <c r="F20" s="6" t="e">
        <f>'Annualization Adj. P1'!N20</f>
        <v>#REF!</v>
      </c>
      <c r="G20" s="6" t="e">
        <f>ROUND(F20/C20,3)</f>
        <v>#REF!</v>
      </c>
      <c r="H20" s="6" t="e">
        <f>ROUND(E20*G20,0)</f>
        <v>#REF!</v>
      </c>
      <c r="I20" s="8" t="e">
        <f>'Annualization Adj. P1'!O20</f>
        <v>#REF!</v>
      </c>
      <c r="J20" s="24" t="e">
        <f>IF(F20&lt;&gt;0,I20/F20,0)</f>
        <v>#REF!</v>
      </c>
      <c r="K20" s="8" t="e">
        <f>#REF!-'Annualization Adj. P1'!J20</f>
        <v>#REF!</v>
      </c>
      <c r="L20" s="18" t="e">
        <f>K20/H20-J20</f>
        <v>#REF!</v>
      </c>
      <c r="M20" s="8" t="e">
        <f>H20*J20-K20</f>
        <v>#REF!</v>
      </c>
      <c r="O20" s="8" t="e">
        <f>H20*J20-K20</f>
        <v>#REF!</v>
      </c>
      <c r="P20" s="6" t="e">
        <f>F20+H20</f>
        <v>#REF!</v>
      </c>
      <c r="Q20" s="21" t="e">
        <f>D20*12</f>
        <v>#REF!</v>
      </c>
    </row>
    <row r="21" spans="1:17" ht="6" customHeight="1">
      <c r="A21" s="9"/>
      <c r="B21" s="23"/>
      <c r="C21" s="11"/>
      <c r="E21" s="11"/>
      <c r="K21" s="8"/>
      <c r="L21" s="18"/>
      <c r="O21" s="8"/>
    </row>
    <row r="22" spans="1:17">
      <c r="A22" t="s">
        <v>194</v>
      </c>
      <c r="B22" s="23" t="e">
        <f>'Annualization Adj. P1'!L22</f>
        <v>#REF!</v>
      </c>
      <c r="C22" s="11" t="e">
        <f>B22/12</f>
        <v>#REF!</v>
      </c>
      <c r="D22" s="6" t="e">
        <f>'Annualization Adj. P1'!M22</f>
        <v>#REF!</v>
      </c>
      <c r="E22" s="11" t="e">
        <f>+D22-C22</f>
        <v>#REF!</v>
      </c>
      <c r="F22" s="6" t="e">
        <f>'Annualization Adj. P1'!N22</f>
        <v>#REF!</v>
      </c>
      <c r="G22" s="6" t="e">
        <f>ROUND(F22/C22,3)</f>
        <v>#REF!</v>
      </c>
      <c r="H22" s="6" t="e">
        <f>ROUND(E22*G22,0)</f>
        <v>#REF!</v>
      </c>
      <c r="I22" s="8" t="e">
        <f>'Annualization Adj. P1'!O22</f>
        <v>#REF!</v>
      </c>
      <c r="J22" s="24" t="e">
        <f>IF(F22&lt;&gt;0,I22/F22,0)</f>
        <v>#REF!</v>
      </c>
      <c r="K22" s="8" t="e">
        <f>#REF!-'Annualization Adj. P1'!J22</f>
        <v>#REF!</v>
      </c>
      <c r="L22" s="18" t="e">
        <f>K22/H22-J22</f>
        <v>#REF!</v>
      </c>
      <c r="M22" s="8" t="e">
        <f>H22*J22-K22</f>
        <v>#REF!</v>
      </c>
      <c r="O22" s="8" t="e">
        <f>H22*J22-K22</f>
        <v>#REF!</v>
      </c>
      <c r="P22" s="6" t="e">
        <f>F22+H22</f>
        <v>#REF!</v>
      </c>
      <c r="Q22" s="21" t="e">
        <f>D22*12</f>
        <v>#REF!</v>
      </c>
    </row>
    <row r="23" spans="1:17" ht="6" customHeight="1">
      <c r="A23" s="9"/>
      <c r="B23" s="23"/>
      <c r="C23" s="11"/>
      <c r="E23" s="11"/>
      <c r="K23" s="8"/>
      <c r="L23" s="18"/>
      <c r="O23" s="8"/>
    </row>
    <row r="24" spans="1:17">
      <c r="A24" s="9" t="s">
        <v>83</v>
      </c>
      <c r="B24" s="23" t="e">
        <f>'Annualization Adj. P1'!L24</f>
        <v>#REF!</v>
      </c>
      <c r="C24" s="11" t="e">
        <f>B24/12</f>
        <v>#REF!</v>
      </c>
      <c r="D24" s="6" t="e">
        <f>'Annualization Adj. P1'!M24</f>
        <v>#REF!</v>
      </c>
      <c r="E24" s="11" t="e">
        <f>+D24-C24</f>
        <v>#REF!</v>
      </c>
      <c r="F24" s="6" t="e">
        <f>'Annualization Adj. P1'!N24</f>
        <v>#REF!</v>
      </c>
      <c r="G24" s="6" t="e">
        <f>ROUND(F24/C24,3)</f>
        <v>#REF!</v>
      </c>
      <c r="H24" s="6" t="e">
        <f>ROUND(E24*G24,0)</f>
        <v>#REF!</v>
      </c>
      <c r="I24" s="8" t="e">
        <f>'Annualization Adj. P1'!O24</f>
        <v>#REF!</v>
      </c>
      <c r="J24" s="24" t="e">
        <f>IF(F24&lt;&gt;0,I24/F24,0)</f>
        <v>#REF!</v>
      </c>
      <c r="K24" s="8" t="e">
        <f>#REF!-'Annualization Adj. P1'!J24</f>
        <v>#REF!</v>
      </c>
      <c r="L24" s="18" t="e">
        <f>K24/H24-J24</f>
        <v>#REF!</v>
      </c>
      <c r="M24" s="8" t="e">
        <f>H24*J24-K24</f>
        <v>#REF!</v>
      </c>
      <c r="O24" s="8" t="e">
        <f>H24*J24-K24</f>
        <v>#REF!</v>
      </c>
      <c r="P24" s="6" t="e">
        <f>F24+H24</f>
        <v>#REF!</v>
      </c>
      <c r="Q24" s="21" t="e">
        <f>D24*12</f>
        <v>#REF!</v>
      </c>
    </row>
    <row r="25" spans="1:17" ht="6" customHeight="1">
      <c r="A25" s="9"/>
      <c r="B25" s="23"/>
      <c r="C25" s="11"/>
      <c r="E25" s="11"/>
      <c r="K25" s="8"/>
      <c r="L25" s="18"/>
      <c r="O25" s="8"/>
    </row>
    <row r="26" spans="1:17" ht="12.75" customHeight="1">
      <c r="A26" s="47" t="s">
        <v>202</v>
      </c>
      <c r="B26" s="23" t="e">
        <f>'Annualization Adj. P1'!L26</f>
        <v>#REF!</v>
      </c>
      <c r="C26" s="11" t="e">
        <f>B26/12</f>
        <v>#REF!</v>
      </c>
      <c r="D26" s="6" t="e">
        <f>'Annualization Adj. P1'!M26</f>
        <v>#REF!</v>
      </c>
      <c r="E26" s="11" t="e">
        <f>+D26-C26</f>
        <v>#REF!</v>
      </c>
      <c r="F26" s="6" t="e">
        <f>'Annualization Adj. P1'!N26</f>
        <v>#REF!</v>
      </c>
      <c r="G26" s="6" t="e">
        <f>ROUND(F26/C26,3)</f>
        <v>#REF!</v>
      </c>
      <c r="H26" s="6" t="e">
        <f>ROUND(E26*G26,0)</f>
        <v>#REF!</v>
      </c>
      <c r="I26" s="8" t="e">
        <f>'Annualization Adj. P1'!O26</f>
        <v>#REF!</v>
      </c>
      <c r="J26" s="24" t="e">
        <f>IF(F26&lt;&gt;0,I26/F26,0)</f>
        <v>#REF!</v>
      </c>
      <c r="K26" s="8" t="e">
        <f>#REF!-'Annualization Adj. P1'!J26</f>
        <v>#REF!</v>
      </c>
      <c r="L26" s="18"/>
      <c r="O26" s="8" t="e">
        <f>H26*J26-K26</f>
        <v>#REF!</v>
      </c>
      <c r="P26" s="6" t="e">
        <f>F26+H26</f>
        <v>#REF!</v>
      </c>
      <c r="Q26" s="21" t="e">
        <f>D26*12</f>
        <v>#REF!</v>
      </c>
    </row>
    <row r="27" spans="1:17" ht="6" customHeight="1">
      <c r="A27" s="9"/>
      <c r="B27" s="23"/>
      <c r="C27" s="11"/>
      <c r="E27" s="11"/>
      <c r="K27" s="8"/>
      <c r="L27" s="18"/>
      <c r="O27" s="8"/>
    </row>
    <row r="28" spans="1:17">
      <c r="A28" s="9" t="s">
        <v>84</v>
      </c>
      <c r="B28" s="23" t="e">
        <f>'Annualization Adj. P1'!L28</f>
        <v>#REF!</v>
      </c>
      <c r="C28" s="11" t="e">
        <f>B28/12</f>
        <v>#REF!</v>
      </c>
      <c r="D28" s="6" t="e">
        <f>'Annualization Adj. P1'!M28</f>
        <v>#REF!</v>
      </c>
      <c r="E28" s="11" t="e">
        <f>+D28-C28</f>
        <v>#REF!</v>
      </c>
      <c r="F28" s="6" t="e">
        <f>'Annualization Adj. P1'!N28</f>
        <v>#REF!</v>
      </c>
      <c r="G28" s="6" t="e">
        <f>ROUND(F28/C28,3)</f>
        <v>#REF!</v>
      </c>
      <c r="H28" s="6" t="e">
        <f>ROUND(E28*G28,0)</f>
        <v>#REF!</v>
      </c>
      <c r="I28" s="8" t="e">
        <f>'Annualization Adj. P1'!O28</f>
        <v>#REF!</v>
      </c>
      <c r="J28" s="24" t="e">
        <f>IF(F28&lt;&gt;0,I28/F28,0)</f>
        <v>#REF!</v>
      </c>
      <c r="K28" s="8" t="e">
        <f>#REF!-'Annualization Adj. P1'!J28</f>
        <v>#REF!</v>
      </c>
      <c r="L28" s="18" t="e">
        <f>K28/H28-J28</f>
        <v>#REF!</v>
      </c>
      <c r="M28" s="8" t="e">
        <f>H28*J28-K28</f>
        <v>#REF!</v>
      </c>
      <c r="O28" s="8" t="e">
        <f>H28*J28-K28</f>
        <v>#REF!</v>
      </c>
      <c r="P28" s="6" t="e">
        <f>F28+H28</f>
        <v>#REF!</v>
      </c>
      <c r="Q28" s="21" t="e">
        <f>D28*12</f>
        <v>#REF!</v>
      </c>
    </row>
    <row r="29" spans="1:17" ht="6" customHeight="1">
      <c r="A29" s="9"/>
      <c r="B29" s="23"/>
      <c r="C29" s="11"/>
      <c r="E29" s="11"/>
      <c r="K29" s="8"/>
      <c r="L29" s="18"/>
      <c r="O29" s="8"/>
    </row>
    <row r="30" spans="1:17">
      <c r="A30" s="9" t="s">
        <v>85</v>
      </c>
      <c r="B30" s="23" t="e">
        <f>'Annualization Adj. P1'!L30</f>
        <v>#REF!</v>
      </c>
      <c r="C30" s="11" t="e">
        <f>B30/12</f>
        <v>#REF!</v>
      </c>
      <c r="D30" s="6" t="e">
        <f>'Annualization Adj. P1'!M30</f>
        <v>#REF!</v>
      </c>
      <c r="E30" s="11" t="e">
        <f>+D30-C30</f>
        <v>#REF!</v>
      </c>
      <c r="F30" s="6" t="e">
        <f>'Annualization Adj. P1'!N30</f>
        <v>#REF!</v>
      </c>
      <c r="G30" s="6" t="e">
        <f>ROUND(F30/C30,3)</f>
        <v>#REF!</v>
      </c>
      <c r="H30" s="6" t="e">
        <f>ROUND(E30*G30,0)</f>
        <v>#REF!</v>
      </c>
      <c r="I30" s="8" t="e">
        <f>'Annualization Adj. P1'!O30</f>
        <v>#REF!</v>
      </c>
      <c r="J30" s="24" t="e">
        <f>IF(F30&lt;&gt;0,I30/F30,0)</f>
        <v>#REF!</v>
      </c>
      <c r="K30" s="8" t="e">
        <f>#REF!-'Annualization Adj. P1'!J30</f>
        <v>#REF!</v>
      </c>
      <c r="L30" s="18" t="e">
        <f>K30/H30-J30</f>
        <v>#REF!</v>
      </c>
      <c r="M30" s="8" t="e">
        <f>H30*J30-K30</f>
        <v>#REF!</v>
      </c>
      <c r="O30" s="8" t="e">
        <f>H30*J30-K30</f>
        <v>#REF!</v>
      </c>
      <c r="P30" s="6" t="e">
        <f>F30+H30</f>
        <v>#REF!</v>
      </c>
      <c r="Q30" s="21" t="e">
        <f>D30*12</f>
        <v>#REF!</v>
      </c>
    </row>
    <row r="31" spans="1:17" ht="6" customHeight="1">
      <c r="A31" s="9"/>
      <c r="B31" s="23"/>
      <c r="C31" s="11"/>
      <c r="E31" s="11"/>
      <c r="K31" s="8"/>
      <c r="L31" s="18"/>
      <c r="O31" s="8"/>
    </row>
    <row r="32" spans="1:17">
      <c r="A32" s="9" t="s">
        <v>86</v>
      </c>
      <c r="B32" s="23" t="e">
        <f>'Annualization Adj. P1'!L32</f>
        <v>#REF!</v>
      </c>
      <c r="C32" s="11" t="e">
        <f>B32/12</f>
        <v>#REF!</v>
      </c>
      <c r="D32" s="6" t="e">
        <f>'Annualization Adj. P1'!M32</f>
        <v>#REF!</v>
      </c>
      <c r="E32" s="11" t="e">
        <f>+D32-C32</f>
        <v>#REF!</v>
      </c>
      <c r="F32" s="6" t="e">
        <f>'Annualization Adj. P1'!N32</f>
        <v>#REF!</v>
      </c>
      <c r="G32" s="6" t="e">
        <f>ROUND(F32/C32,3)</f>
        <v>#REF!</v>
      </c>
      <c r="H32" s="6" t="e">
        <f>ROUND(E32*G32,0)</f>
        <v>#REF!</v>
      </c>
      <c r="I32" s="8" t="e">
        <f>'Annualization Adj. P1'!O32</f>
        <v>#REF!</v>
      </c>
      <c r="J32" s="24" t="e">
        <f>IF(F32&lt;&gt;0,I32/F32,0)</f>
        <v>#REF!</v>
      </c>
      <c r="K32" s="8" t="e">
        <f>#REF!-'Annualization Adj. P1'!J32</f>
        <v>#REF!</v>
      </c>
      <c r="L32" s="18" t="e">
        <f>K32/H32-J32</f>
        <v>#REF!</v>
      </c>
      <c r="M32" s="8" t="e">
        <f>H32*J32-K32</f>
        <v>#REF!</v>
      </c>
      <c r="O32" s="8" t="e">
        <f>H32*J32-K32</f>
        <v>#REF!</v>
      </c>
      <c r="P32" s="6" t="e">
        <f>F32+H32</f>
        <v>#REF!</v>
      </c>
      <c r="Q32" s="21" t="e">
        <f>D32*12</f>
        <v>#REF!</v>
      </c>
    </row>
    <row r="33" spans="1:17" ht="6" customHeight="1">
      <c r="A33" s="9"/>
      <c r="B33" s="23"/>
      <c r="C33" s="11"/>
      <c r="E33" s="11"/>
      <c r="K33" s="8"/>
      <c r="L33" s="18"/>
      <c r="O33" s="8"/>
    </row>
    <row r="34" spans="1:17">
      <c r="A34" s="9" t="s">
        <v>87</v>
      </c>
      <c r="B34" s="23" t="e">
        <f>'Annualization Adj. P1'!L34</f>
        <v>#REF!</v>
      </c>
      <c r="C34" s="11" t="e">
        <f>B34/12</f>
        <v>#REF!</v>
      </c>
      <c r="D34" s="6" t="e">
        <f>'Annualization Adj. P1'!M34</f>
        <v>#REF!</v>
      </c>
      <c r="E34" s="11" t="e">
        <f>+D34-C34</f>
        <v>#REF!</v>
      </c>
      <c r="F34" s="6" t="e">
        <f>'Annualization Adj. P1'!N34</f>
        <v>#REF!</v>
      </c>
      <c r="G34" s="6" t="e">
        <f>ROUND(F34/C34,3)</f>
        <v>#REF!</v>
      </c>
      <c r="H34" s="6" t="e">
        <f>ROUND(E34*G34,0)</f>
        <v>#REF!</v>
      </c>
      <c r="I34" s="8" t="e">
        <f>'Annualization Adj. P1'!O34</f>
        <v>#REF!</v>
      </c>
      <c r="J34" s="24" t="e">
        <f>IF(F34&lt;&gt;0,I34/F34,0)</f>
        <v>#REF!</v>
      </c>
      <c r="K34" s="8" t="e">
        <f>#REF!-'Annualization Adj. P1'!J34</f>
        <v>#REF!</v>
      </c>
      <c r="L34" s="18" t="e">
        <f>K34/H34-J34</f>
        <v>#REF!</v>
      </c>
      <c r="M34" s="8" t="e">
        <f>H34*J34-K34</f>
        <v>#REF!</v>
      </c>
      <c r="O34" s="8" t="e">
        <f>H34*J34-K34</f>
        <v>#REF!</v>
      </c>
      <c r="P34" s="6" t="e">
        <f>F34+H34</f>
        <v>#REF!</v>
      </c>
      <c r="Q34" s="21" t="e">
        <f>D34*12</f>
        <v>#REF!</v>
      </c>
    </row>
    <row r="35" spans="1:17" ht="6" customHeight="1">
      <c r="A35" s="9"/>
      <c r="B35" s="23"/>
      <c r="C35" s="11"/>
      <c r="E35" s="11"/>
      <c r="K35" s="8"/>
      <c r="L35" s="18"/>
      <c r="O35" s="8"/>
    </row>
    <row r="36" spans="1:17">
      <c r="A36" s="9" t="s">
        <v>88</v>
      </c>
      <c r="B36" s="23" t="e">
        <f>'Annualization Adj. P1'!L36</f>
        <v>#REF!</v>
      </c>
      <c r="C36" s="11" t="e">
        <f>B36/12</f>
        <v>#REF!</v>
      </c>
      <c r="D36" s="6" t="e">
        <f>'Annualization Adj. P1'!M36</f>
        <v>#REF!</v>
      </c>
      <c r="E36" s="11" t="e">
        <f>+D36-C36</f>
        <v>#REF!</v>
      </c>
      <c r="F36" s="6" t="e">
        <f>'Annualization Adj. P1'!N36</f>
        <v>#REF!</v>
      </c>
      <c r="G36" s="6" t="e">
        <f>ROUND(F36/C36,3)</f>
        <v>#REF!</v>
      </c>
      <c r="H36" s="6" t="e">
        <f>ROUND(E36*G36,0)</f>
        <v>#REF!</v>
      </c>
      <c r="I36" s="8" t="e">
        <f>'Annualization Adj. P1'!O36</f>
        <v>#REF!</v>
      </c>
      <c r="J36" s="24" t="e">
        <f>IF(F36&lt;&gt;0,I36/F36,0)</f>
        <v>#REF!</v>
      </c>
      <c r="K36" s="8" t="e">
        <f>#REF!-'Annualization Adj. P1'!J36</f>
        <v>#REF!</v>
      </c>
      <c r="L36" s="18" t="e">
        <f>K36/H36-J36</f>
        <v>#REF!</v>
      </c>
      <c r="M36" s="8" t="e">
        <f>H36*J36-K36</f>
        <v>#REF!</v>
      </c>
      <c r="O36" s="8" t="e">
        <f>H36*J36-K36</f>
        <v>#REF!</v>
      </c>
      <c r="P36" s="6" t="e">
        <f>F36+H36</f>
        <v>#REF!</v>
      </c>
      <c r="Q36" s="21" t="e">
        <f>D36*12</f>
        <v>#REF!</v>
      </c>
    </row>
    <row r="37" spans="1:17" ht="6" customHeight="1">
      <c r="A37" s="9"/>
      <c r="B37" s="23"/>
      <c r="C37" s="11"/>
      <c r="E37" s="11"/>
      <c r="K37" s="8"/>
      <c r="L37" s="18"/>
      <c r="O37" s="8"/>
    </row>
    <row r="38" spans="1:17">
      <c r="A38" s="9" t="s">
        <v>89</v>
      </c>
      <c r="B38" s="23" t="e">
        <f>'Annualization Adj. P1'!L38</f>
        <v>#REF!</v>
      </c>
      <c r="C38" s="11" t="e">
        <f>B38/12</f>
        <v>#REF!</v>
      </c>
      <c r="D38" s="6" t="e">
        <f>'Annualization Adj. P1'!M38</f>
        <v>#REF!</v>
      </c>
      <c r="E38" s="11" t="e">
        <f>+D38-C38</f>
        <v>#REF!</v>
      </c>
      <c r="F38" s="6" t="e">
        <f>'Annualization Adj. P1'!N38</f>
        <v>#REF!</v>
      </c>
      <c r="G38" s="6" t="e">
        <f>ROUND(F38/C38,3)</f>
        <v>#REF!</v>
      </c>
      <c r="H38" s="6" t="e">
        <f>ROUND(E38*G38,0)</f>
        <v>#REF!</v>
      </c>
      <c r="I38" s="8" t="e">
        <f>'Annualization Adj. P1'!O38</f>
        <v>#REF!</v>
      </c>
      <c r="J38" s="24" t="e">
        <f>IF(F38&lt;&gt;0,I38/F38,0)</f>
        <v>#REF!</v>
      </c>
      <c r="K38" s="8" t="e">
        <f>#REF!-'Annualization Adj. P1'!J38</f>
        <v>#REF!</v>
      </c>
      <c r="L38" s="18" t="e">
        <f>K38/H38-J38</f>
        <v>#REF!</v>
      </c>
      <c r="M38" s="8" t="e">
        <f>H38*J38-K38</f>
        <v>#REF!</v>
      </c>
      <c r="O38" s="8" t="e">
        <f>H38*J38-K38</f>
        <v>#REF!</v>
      </c>
      <c r="P38" s="6" t="e">
        <f>F38+H38</f>
        <v>#REF!</v>
      </c>
      <c r="Q38" s="21" t="e">
        <f>D38*12</f>
        <v>#REF!</v>
      </c>
    </row>
    <row r="39" spans="1:17" ht="6" customHeight="1">
      <c r="A39" s="9"/>
      <c r="B39" s="23"/>
      <c r="C39" s="11"/>
      <c r="E39" s="11"/>
      <c r="K39" s="8"/>
      <c r="L39" s="18"/>
      <c r="O39" s="8"/>
    </row>
    <row r="40" spans="1:17">
      <c r="A40" s="9" t="s">
        <v>90</v>
      </c>
      <c r="B40" s="23" t="e">
        <f>'Annualization Adj. P1'!L40</f>
        <v>#REF!</v>
      </c>
      <c r="C40" s="11" t="e">
        <f>B40/12</f>
        <v>#REF!</v>
      </c>
      <c r="D40" s="6" t="e">
        <f>'Annualization Adj. P1'!M40</f>
        <v>#REF!</v>
      </c>
      <c r="E40" s="11" t="e">
        <f>+D40-C40</f>
        <v>#REF!</v>
      </c>
      <c r="F40" s="6" t="e">
        <f>'Annualization Adj. P1'!N40</f>
        <v>#REF!</v>
      </c>
      <c r="G40" s="6" t="e">
        <f>ROUND(F40/C40,3)</f>
        <v>#REF!</v>
      </c>
      <c r="H40" s="6" t="e">
        <f>ROUND(E40*G40,0)</f>
        <v>#REF!</v>
      </c>
      <c r="I40" s="8" t="e">
        <f>'Annualization Adj. P1'!O40</f>
        <v>#REF!</v>
      </c>
      <c r="J40" s="24" t="e">
        <f>IF(F40&lt;&gt;0,I40/F40,0)</f>
        <v>#REF!</v>
      </c>
      <c r="K40" s="8" t="e">
        <f>#REF!-'Annualization Adj. P1'!J40</f>
        <v>#REF!</v>
      </c>
      <c r="L40" s="18" t="e">
        <f>K40/H40-J40</f>
        <v>#REF!</v>
      </c>
      <c r="M40" s="8" t="e">
        <f>H40*J40-K40</f>
        <v>#REF!</v>
      </c>
      <c r="O40" s="8" t="e">
        <f>H40*J40-K40</f>
        <v>#REF!</v>
      </c>
      <c r="P40" s="6" t="e">
        <f>F40+H40</f>
        <v>#REF!</v>
      </c>
      <c r="Q40" s="21" t="e">
        <f>D40*12</f>
        <v>#REF!</v>
      </c>
    </row>
    <row r="41" spans="1:17" ht="6" customHeight="1">
      <c r="A41" s="9"/>
      <c r="B41" s="23"/>
      <c r="C41" s="11"/>
      <c r="E41" s="11"/>
      <c r="K41" s="8"/>
      <c r="L41" s="18"/>
      <c r="O41" s="8"/>
    </row>
    <row r="42" spans="1:17">
      <c r="A42" s="9" t="s">
        <v>91</v>
      </c>
      <c r="B42" s="23" t="e">
        <f>'Annualization Adj. P1'!L42</f>
        <v>#REF!</v>
      </c>
      <c r="C42" s="11" t="e">
        <f>B42/12</f>
        <v>#REF!</v>
      </c>
      <c r="D42" s="6" t="e">
        <f>'Annualization Adj. P1'!M42</f>
        <v>#REF!</v>
      </c>
      <c r="E42" s="11" t="e">
        <f>+D42-C42</f>
        <v>#REF!</v>
      </c>
      <c r="F42" s="6" t="e">
        <f>'Annualization Adj. P1'!N42</f>
        <v>#REF!</v>
      </c>
      <c r="G42" s="6" t="e">
        <f>ROUND(F42/C42,3)</f>
        <v>#REF!</v>
      </c>
      <c r="H42" s="6" t="e">
        <f>ROUND(E42*G42,0)</f>
        <v>#REF!</v>
      </c>
      <c r="I42" s="8" t="e">
        <f>'Annualization Adj. P1'!O42</f>
        <v>#REF!</v>
      </c>
      <c r="J42" s="24" t="e">
        <f>IF(F42&lt;&gt;0,I42/F42,0)</f>
        <v>#REF!</v>
      </c>
      <c r="K42" s="8" t="e">
        <f>#REF!-'Annualization Adj. P1'!J42</f>
        <v>#REF!</v>
      </c>
      <c r="L42" s="18" t="e">
        <f>K42/H42-J42</f>
        <v>#REF!</v>
      </c>
      <c r="M42" s="8" t="e">
        <f>H42*J42-K42</f>
        <v>#REF!</v>
      </c>
      <c r="O42" s="8" t="e">
        <f>H42*J42-K42</f>
        <v>#REF!</v>
      </c>
      <c r="P42" s="6" t="e">
        <f>F42+H42</f>
        <v>#REF!</v>
      </c>
      <c r="Q42" s="21" t="e">
        <f>D42*12</f>
        <v>#REF!</v>
      </c>
    </row>
    <row r="43" spans="1:17" ht="6" customHeight="1">
      <c r="A43" s="9"/>
      <c r="B43" s="23"/>
      <c r="C43" s="11"/>
      <c r="D43" s="6"/>
      <c r="E43" s="11"/>
      <c r="F43" s="6"/>
      <c r="G43" s="6"/>
      <c r="H43" s="6"/>
      <c r="I43" s="8"/>
      <c r="J43" s="24"/>
      <c r="K43" s="8"/>
      <c r="L43" s="18"/>
      <c r="M43" s="8"/>
      <c r="O43" s="8"/>
    </row>
    <row r="44" spans="1:17">
      <c r="A44" s="54" t="s">
        <v>280</v>
      </c>
      <c r="B44" s="23" t="e">
        <f>'Annualization Adj. P1'!L44</f>
        <v>#REF!</v>
      </c>
      <c r="C44" s="11" t="e">
        <f>B44/12</f>
        <v>#REF!</v>
      </c>
      <c r="D44" s="6" t="e">
        <f>'Annualization Adj. P1'!M44</f>
        <v>#REF!</v>
      </c>
      <c r="E44" s="11" t="e">
        <f>+D44-C44</f>
        <v>#REF!</v>
      </c>
      <c r="F44" s="6" t="e">
        <f>'Annualization Adj. P1'!N44</f>
        <v>#REF!</v>
      </c>
      <c r="G44" s="6" t="e">
        <f>ROUND(F44/C44,3)</f>
        <v>#REF!</v>
      </c>
      <c r="H44" s="6" t="e">
        <f>ROUND(E44*G44,0)</f>
        <v>#REF!</v>
      </c>
      <c r="I44" s="8" t="e">
        <f>'Annualization Adj. P1'!O44</f>
        <v>#REF!</v>
      </c>
      <c r="J44" s="24" t="e">
        <f>IF(F44&lt;&gt;0,I44/F44,0)</f>
        <v>#REF!</v>
      </c>
      <c r="K44" s="8" t="e">
        <f>#REF!-'Annualization Adj. P1'!J44</f>
        <v>#REF!</v>
      </c>
      <c r="L44" s="18"/>
      <c r="M44" s="8"/>
      <c r="O44" s="8" t="e">
        <f>H44*J44-K44</f>
        <v>#REF!</v>
      </c>
      <c r="P44" s="6" t="e">
        <f>F44+H44</f>
        <v>#REF!</v>
      </c>
      <c r="Q44" s="21" t="e">
        <f>D44*12</f>
        <v>#REF!</v>
      </c>
    </row>
    <row r="45" spans="1:17" ht="6" customHeight="1">
      <c r="A45" s="9"/>
      <c r="B45" s="23"/>
      <c r="C45" s="11"/>
      <c r="D45" s="6"/>
      <c r="E45" s="11"/>
      <c r="F45" s="6"/>
      <c r="G45" s="6"/>
      <c r="H45" s="6"/>
      <c r="I45" s="8"/>
      <c r="J45" s="24"/>
      <c r="K45" s="8"/>
      <c r="L45" s="18"/>
      <c r="M45" s="8"/>
      <c r="O45" s="8"/>
    </row>
    <row r="46" spans="1:17">
      <c r="A46" s="9" t="s">
        <v>37</v>
      </c>
      <c r="B46" s="23" t="e">
        <f>'Annualization Adj. P1'!L46</f>
        <v>#REF!</v>
      </c>
      <c r="C46" s="11" t="e">
        <f>B46/12</f>
        <v>#REF!</v>
      </c>
      <c r="D46" s="6" t="e">
        <f>'Annualization Adj. P1'!M46</f>
        <v>#REF!</v>
      </c>
      <c r="E46" s="11" t="e">
        <f>+D46-C46</f>
        <v>#REF!</v>
      </c>
      <c r="F46" s="6" t="e">
        <f>'Annualization Adj. P1'!N46</f>
        <v>#REF!</v>
      </c>
      <c r="G46" s="6" t="e">
        <f>ROUND(F46/C46,3)</f>
        <v>#REF!</v>
      </c>
      <c r="H46" s="6" t="e">
        <f>ROUND(E46*G46,0)</f>
        <v>#REF!</v>
      </c>
      <c r="I46" s="8" t="e">
        <f>'Annualization Adj. P1'!O46</f>
        <v>#REF!</v>
      </c>
      <c r="J46" s="24" t="e">
        <f>IF(F46&lt;&gt;0,I46/F46,0)</f>
        <v>#REF!</v>
      </c>
      <c r="K46" s="8" t="e">
        <f>#REF!-'Annualization Adj. P1'!J46</f>
        <v>#REF!</v>
      </c>
      <c r="L46" s="18" t="e">
        <f>K46/H46-J46</f>
        <v>#REF!</v>
      </c>
      <c r="M46" s="8" t="e">
        <f>H46*J46-K46</f>
        <v>#REF!</v>
      </c>
      <c r="O46" s="8" t="e">
        <f>H46*J46-K46</f>
        <v>#REF!</v>
      </c>
      <c r="P46" s="6" t="e">
        <f>F46+H46</f>
        <v>#REF!</v>
      </c>
      <c r="Q46" s="21" t="e">
        <f>D46*12</f>
        <v>#REF!</v>
      </c>
    </row>
    <row r="47" spans="1:17" ht="6" customHeight="1">
      <c r="A47" s="9"/>
      <c r="B47" s="23"/>
      <c r="C47" s="11"/>
      <c r="E47" s="11"/>
      <c r="K47" s="8"/>
      <c r="L47" s="18"/>
      <c r="O47" s="8"/>
    </row>
    <row r="48" spans="1:17">
      <c r="A48" s="9" t="s">
        <v>92</v>
      </c>
      <c r="B48" s="23" t="e">
        <f>'Annualization Adj. P1'!L48</f>
        <v>#REF!</v>
      </c>
      <c r="C48" s="11" t="e">
        <f>B48/12</f>
        <v>#REF!</v>
      </c>
      <c r="D48" s="6" t="e">
        <f>'Annualization Adj. P1'!M48</f>
        <v>#REF!</v>
      </c>
      <c r="E48" s="11" t="e">
        <f>+D48-C48</f>
        <v>#REF!</v>
      </c>
      <c r="F48" s="6" t="e">
        <f>'Annualization Adj. P1'!N48</f>
        <v>#REF!</v>
      </c>
      <c r="G48" s="6" t="e">
        <f>ROUND(F48/C48,3)</f>
        <v>#REF!</v>
      </c>
      <c r="H48" s="6" t="e">
        <f>ROUND(E48*G48,0)</f>
        <v>#REF!</v>
      </c>
      <c r="I48" s="8" t="e">
        <f>'Annualization Adj. P1'!O48</f>
        <v>#REF!</v>
      </c>
      <c r="J48" s="24" t="e">
        <f>IF(F48&lt;&gt;0,I48/F48,0)</f>
        <v>#REF!</v>
      </c>
      <c r="K48" s="8" t="e">
        <f>#REF!-'Annualization Adj. P1'!J48</f>
        <v>#REF!</v>
      </c>
      <c r="L48" s="18" t="e">
        <f>K48/H48-J48</f>
        <v>#REF!</v>
      </c>
      <c r="M48" s="8" t="e">
        <f>H48*J48-K48</f>
        <v>#REF!</v>
      </c>
      <c r="O48" s="8" t="e">
        <f>H48*J48-K48</f>
        <v>#REF!</v>
      </c>
      <c r="P48" s="6" t="e">
        <f>F48+H48</f>
        <v>#REF!</v>
      </c>
      <c r="Q48" s="21" t="e">
        <f>D48*12</f>
        <v>#REF!</v>
      </c>
    </row>
    <row r="49" spans="1:17" ht="6" customHeight="1">
      <c r="A49" s="9"/>
      <c r="B49" s="23"/>
      <c r="C49" s="11"/>
      <c r="D49" s="6"/>
      <c r="E49" s="11"/>
      <c r="F49" s="6"/>
      <c r="G49" s="6"/>
      <c r="H49" s="6"/>
      <c r="I49" s="8"/>
      <c r="J49" s="24"/>
      <c r="K49" s="8"/>
      <c r="L49" s="18"/>
      <c r="M49" s="8"/>
      <c r="O49" s="8"/>
    </row>
    <row r="50" spans="1:17">
      <c r="A50" s="9" t="s">
        <v>197</v>
      </c>
      <c r="B50" s="23" t="e">
        <f>'Annualization Adj. P1'!L50</f>
        <v>#REF!</v>
      </c>
      <c r="C50" s="11" t="e">
        <f>B50/12</f>
        <v>#REF!</v>
      </c>
      <c r="D50" s="6" t="e">
        <f>'Annualization Adj. P1'!M50</f>
        <v>#REF!</v>
      </c>
      <c r="E50" s="11" t="e">
        <f>+D50-C50</f>
        <v>#REF!</v>
      </c>
      <c r="F50" s="6" t="e">
        <f>'Annualization Adj. P1'!N50</f>
        <v>#REF!</v>
      </c>
      <c r="G50" s="6" t="e">
        <f>ROUND(F50/C50,3)</f>
        <v>#REF!</v>
      </c>
      <c r="H50" s="6" t="e">
        <f>ROUND(E50*G50,0)</f>
        <v>#REF!</v>
      </c>
      <c r="I50" s="8" t="e">
        <f>'Annualization Adj. P1'!O50</f>
        <v>#REF!</v>
      </c>
      <c r="J50" s="24" t="e">
        <f>IF(F50&lt;&gt;0,I50/F50,0)</f>
        <v>#REF!</v>
      </c>
      <c r="K50" s="8" t="e">
        <f>#REF!-'Annualization Adj. P1'!J50</f>
        <v>#REF!</v>
      </c>
      <c r="L50" s="18"/>
      <c r="M50" s="8"/>
      <c r="O50" s="8" t="e">
        <f>H50*J50-K50</f>
        <v>#REF!</v>
      </c>
      <c r="P50" s="6" t="e">
        <f>F50+H50</f>
        <v>#REF!</v>
      </c>
      <c r="Q50" s="21" t="e">
        <f>D50*12</f>
        <v>#REF!</v>
      </c>
    </row>
    <row r="51" spans="1:17" ht="6" customHeight="1">
      <c r="A51" s="9"/>
      <c r="B51" s="23"/>
      <c r="C51" s="11"/>
      <c r="E51" s="11"/>
      <c r="K51" s="8"/>
      <c r="L51" s="18"/>
      <c r="O51" s="8"/>
    </row>
    <row r="52" spans="1:17">
      <c r="A52" s="67" t="s">
        <v>281</v>
      </c>
      <c r="B52" s="23" t="e">
        <f>'Annualization Adj. P1'!L52</f>
        <v>#REF!</v>
      </c>
      <c r="C52" s="11" t="e">
        <f>B52/12</f>
        <v>#REF!</v>
      </c>
      <c r="D52" s="6" t="e">
        <f>'Annualization Adj. P1'!M52</f>
        <v>#REF!</v>
      </c>
      <c r="E52" s="11" t="e">
        <f>+D52-C52</f>
        <v>#REF!</v>
      </c>
      <c r="F52" s="6" t="e">
        <f>'Annualization Adj. P1'!N52</f>
        <v>#REF!</v>
      </c>
      <c r="G52" s="6" t="e">
        <f>ROUND(F52/C52,3)</f>
        <v>#REF!</v>
      </c>
      <c r="H52" s="6" t="e">
        <f>ROUND(E52*G52,0)</f>
        <v>#REF!</v>
      </c>
      <c r="I52" s="8" t="e">
        <f>'Annualization Adj. P1'!O52</f>
        <v>#REF!</v>
      </c>
      <c r="J52" s="24" t="e">
        <f>IF(F52&lt;&gt;0,I52/F52,0)</f>
        <v>#REF!</v>
      </c>
      <c r="K52" s="8" t="e">
        <f>#REF!-'Annualization Adj. P1'!J52</f>
        <v>#REF!</v>
      </c>
      <c r="L52" s="18" t="e">
        <f>K52/H52-J52</f>
        <v>#REF!</v>
      </c>
      <c r="M52" s="8" t="e">
        <f>H52*J52-K52</f>
        <v>#REF!</v>
      </c>
      <c r="O52" s="8" t="e">
        <f>H52*J52-K52</f>
        <v>#REF!</v>
      </c>
      <c r="P52" s="6" t="e">
        <f>F52+H52</f>
        <v>#REF!</v>
      </c>
      <c r="Q52" s="21" t="e">
        <f>D52*12</f>
        <v>#REF!</v>
      </c>
    </row>
    <row r="53" spans="1:17" ht="6" customHeight="1">
      <c r="A53" s="67"/>
      <c r="B53" s="23"/>
      <c r="C53" s="11"/>
      <c r="E53" s="11"/>
      <c r="K53" s="8"/>
      <c r="L53" s="18"/>
      <c r="O53" s="8"/>
    </row>
    <row r="54" spans="1:17">
      <c r="A54" s="67" t="s">
        <v>282</v>
      </c>
      <c r="B54" s="23" t="e">
        <f>'Annualization Adj. P1'!L54</f>
        <v>#REF!</v>
      </c>
      <c r="C54" s="11" t="e">
        <f>B54/12</f>
        <v>#REF!</v>
      </c>
      <c r="D54" s="6" t="e">
        <f>'Annualization Adj. P1'!M54</f>
        <v>#REF!</v>
      </c>
      <c r="E54" s="11" t="e">
        <f>+D54-C54</f>
        <v>#REF!</v>
      </c>
      <c r="F54" s="6" t="e">
        <f>'Annualization Adj. P1'!N54</f>
        <v>#REF!</v>
      </c>
      <c r="G54" s="6" t="e">
        <f>ROUND(F54/C54,3)</f>
        <v>#REF!</v>
      </c>
      <c r="H54" s="6" t="e">
        <f>ROUND(E54*G54,0)</f>
        <v>#REF!</v>
      </c>
      <c r="I54" s="8" t="e">
        <f>'Annualization Adj. P1'!O54</f>
        <v>#REF!</v>
      </c>
      <c r="J54" s="24" t="e">
        <f>IF(F54&lt;&gt;0,I54/F54,0)</f>
        <v>#REF!</v>
      </c>
      <c r="K54" s="8" t="e">
        <f>#REF!-'Annualization Adj. P1'!J54</f>
        <v>#REF!</v>
      </c>
      <c r="L54" s="18" t="e">
        <f>K54/H54-J54</f>
        <v>#REF!</v>
      </c>
      <c r="M54" s="8" t="e">
        <f>H54*J54-K54</f>
        <v>#REF!</v>
      </c>
      <c r="O54" s="8" t="e">
        <f>H54*J54-K54</f>
        <v>#REF!</v>
      </c>
      <c r="P54" s="6" t="e">
        <f>F54+H54</f>
        <v>#REF!</v>
      </c>
      <c r="Q54" s="21" t="e">
        <f>D54*12</f>
        <v>#REF!</v>
      </c>
    </row>
    <row r="55" spans="1:17" ht="6" customHeight="1">
      <c r="A55" s="67"/>
      <c r="B55" s="23"/>
      <c r="C55" s="11"/>
      <c r="E55" s="11"/>
      <c r="K55" s="8"/>
      <c r="L55" s="18"/>
      <c r="O55" s="8"/>
    </row>
    <row r="56" spans="1:17">
      <c r="A56" s="64" t="s">
        <v>320</v>
      </c>
      <c r="B56" s="23">
        <f>'Annualization Adj. P1'!L56</f>
        <v>-7</v>
      </c>
      <c r="C56" s="11">
        <f>B56/12</f>
        <v>-0.58333333333333337</v>
      </c>
      <c r="D56" s="6" t="e">
        <f>'Annualization Adj. P1'!M56</f>
        <v>#REF!</v>
      </c>
      <c r="E56" s="11" t="e">
        <f>+D56-C56</f>
        <v>#REF!</v>
      </c>
      <c r="F56" s="6" t="e">
        <f>'Annualization Adj. P1'!N56</f>
        <v>#REF!</v>
      </c>
      <c r="G56" s="6" t="e">
        <f>IF(C56=0,0,ROUND(F56/C56,3))</f>
        <v>#REF!</v>
      </c>
      <c r="H56" s="6" t="e">
        <f>ROUND(E56*G56,0)</f>
        <v>#REF!</v>
      </c>
      <c r="I56" s="8" t="e">
        <f>'Annualization Adj. P1'!O56</f>
        <v>#REF!</v>
      </c>
      <c r="J56" s="24" t="e">
        <f>IF(F56&lt;&gt;0,I56/F56,0)</f>
        <v>#REF!</v>
      </c>
      <c r="K56" s="8" t="e">
        <f>#REF!-'Annualization Adj. P1'!J56</f>
        <v>#REF!</v>
      </c>
      <c r="L56" s="18" t="e">
        <f>K56/H56-J56</f>
        <v>#REF!</v>
      </c>
      <c r="M56" s="8" t="e">
        <f>H56*J56-K56</f>
        <v>#REF!</v>
      </c>
      <c r="O56" s="8" t="e">
        <f>H56*J56-K56</f>
        <v>#REF!</v>
      </c>
      <c r="P56" s="6" t="e">
        <f>F56+H56</f>
        <v>#REF!</v>
      </c>
      <c r="Q56" s="21" t="e">
        <f>D56*12</f>
        <v>#REF!</v>
      </c>
    </row>
    <row r="57" spans="1:17" ht="6" customHeight="1">
      <c r="A57" s="64"/>
      <c r="B57" s="23"/>
      <c r="C57" s="11"/>
      <c r="E57" s="11"/>
      <c r="K57" s="8"/>
      <c r="L57" s="18"/>
      <c r="O57" s="8"/>
    </row>
    <row r="58" spans="1:17">
      <c r="A58" s="64" t="s">
        <v>321</v>
      </c>
      <c r="B58" s="23">
        <f>'Annualization Adj. P1'!L58</f>
        <v>725</v>
      </c>
      <c r="C58" s="11">
        <f>B58/12</f>
        <v>60.416666666666664</v>
      </c>
      <c r="D58" s="6" t="e">
        <f>'Annualization Adj. P1'!M58</f>
        <v>#REF!</v>
      </c>
      <c r="E58" s="11" t="e">
        <f>+D58-C58</f>
        <v>#REF!</v>
      </c>
      <c r="F58" s="6" t="e">
        <f>'Annualization Adj. P1'!N58</f>
        <v>#REF!</v>
      </c>
      <c r="G58" s="6" t="e">
        <f>ROUND(F58/C58,3)</f>
        <v>#REF!</v>
      </c>
      <c r="H58" s="6" t="e">
        <f>ROUND(E58*G58,0)</f>
        <v>#REF!</v>
      </c>
      <c r="I58" s="8" t="e">
        <f>'Annualization Adj. P1'!O58</f>
        <v>#REF!</v>
      </c>
      <c r="J58" s="24" t="e">
        <f>IF(F58&lt;&gt;0,I58/F58,0)</f>
        <v>#REF!</v>
      </c>
      <c r="K58" s="8" t="e">
        <f>#REF!-'Annualization Adj. P1'!J58</f>
        <v>#REF!</v>
      </c>
      <c r="L58" s="18" t="e">
        <f>K58/H58-J58</f>
        <v>#REF!</v>
      </c>
      <c r="M58" s="8" t="e">
        <f>H58*J58-K58</f>
        <v>#REF!</v>
      </c>
      <c r="O58" s="8" t="e">
        <f>H58*J58-K58</f>
        <v>#REF!</v>
      </c>
      <c r="P58" s="6" t="e">
        <f>F58+H58</f>
        <v>#REF!</v>
      </c>
      <c r="Q58" s="21" t="e">
        <f>D58*12</f>
        <v>#REF!</v>
      </c>
    </row>
    <row r="59" spans="1:17" ht="6" customHeight="1">
      <c r="A59" s="67"/>
      <c r="B59" s="23"/>
      <c r="C59" s="11"/>
      <c r="E59" s="11"/>
      <c r="K59" s="8"/>
      <c r="L59" s="18"/>
      <c r="O59" s="8"/>
    </row>
    <row r="60" spans="1:17">
      <c r="A60" s="67" t="s">
        <v>283</v>
      </c>
      <c r="B60" s="23" t="e">
        <f>'Annualization Adj. P1'!L60</f>
        <v>#REF!</v>
      </c>
      <c r="C60" s="11" t="e">
        <f>B60/12</f>
        <v>#REF!</v>
      </c>
      <c r="D60" s="6" t="e">
        <f>'Annualization Adj. P1'!M60</f>
        <v>#REF!</v>
      </c>
      <c r="E60" s="11" t="e">
        <f>+D60-C60</f>
        <v>#REF!</v>
      </c>
      <c r="F60" s="6" t="e">
        <f>'Annualization Adj. P1'!N60</f>
        <v>#REF!</v>
      </c>
      <c r="G60" s="6" t="e">
        <f>ROUND(F60/C60,3)</f>
        <v>#REF!</v>
      </c>
      <c r="H60" s="6" t="e">
        <f>ROUND(E60*G60,0)</f>
        <v>#REF!</v>
      </c>
      <c r="I60" s="8" t="e">
        <f>'Annualization Adj. P1'!O60</f>
        <v>#REF!</v>
      </c>
      <c r="J60" s="24" t="e">
        <f>IF(F60&lt;&gt;0,I60/F60,0)</f>
        <v>#REF!</v>
      </c>
      <c r="K60" s="8" t="e">
        <f>#REF!-'Annualization Adj. P1'!J60</f>
        <v>#REF!</v>
      </c>
      <c r="L60" s="18" t="e">
        <f>K60/H60-J60</f>
        <v>#REF!</v>
      </c>
      <c r="M60" s="8" t="e">
        <f>H60*J60-K60</f>
        <v>#REF!</v>
      </c>
      <c r="O60" s="8" t="e">
        <f>H60*J60-K60</f>
        <v>#REF!</v>
      </c>
      <c r="P60" s="6" t="e">
        <f>F60+H60</f>
        <v>#REF!</v>
      </c>
      <c r="Q60" s="21" t="e">
        <f>D60*12</f>
        <v>#REF!</v>
      </c>
    </row>
    <row r="61" spans="1:17" ht="6" customHeight="1">
      <c r="A61" s="67"/>
      <c r="B61" s="23"/>
      <c r="C61" s="11"/>
      <c r="E61" s="11"/>
      <c r="I61" s="8"/>
      <c r="K61" s="8"/>
      <c r="L61" s="18"/>
      <c r="O61" s="8"/>
    </row>
    <row r="62" spans="1:17">
      <c r="A62" s="67" t="s">
        <v>284</v>
      </c>
      <c r="B62" s="23" t="e">
        <f>'Annualization Adj. P1'!L62</f>
        <v>#REF!</v>
      </c>
      <c r="C62" s="11" t="e">
        <f>B62/12</f>
        <v>#REF!</v>
      </c>
      <c r="D62" s="6" t="e">
        <f>'Annualization Adj. P1'!M62</f>
        <v>#REF!</v>
      </c>
      <c r="E62" s="11" t="e">
        <f>+D62-C62</f>
        <v>#REF!</v>
      </c>
      <c r="F62" s="6" t="e">
        <f>'Annualization Adj. P1'!N62</f>
        <v>#REF!</v>
      </c>
      <c r="G62" s="6" t="e">
        <f>ROUND(F62/C62,3)</f>
        <v>#REF!</v>
      </c>
      <c r="H62" s="6" t="e">
        <f>ROUND(E62*G62,0)</f>
        <v>#REF!</v>
      </c>
      <c r="I62" s="8" t="e">
        <f>'Annualization Adj. P1'!O62</f>
        <v>#REF!</v>
      </c>
      <c r="J62" s="24" t="e">
        <f>IF(F62&lt;&gt;0,I62/F62,0)</f>
        <v>#REF!</v>
      </c>
      <c r="K62" s="8" t="e">
        <f>#REF!-'Annualization Adj. P1'!J62</f>
        <v>#REF!</v>
      </c>
      <c r="L62" s="18" t="e">
        <f>K62/H62-J62</f>
        <v>#REF!</v>
      </c>
      <c r="M62" s="8" t="e">
        <f>H62*J62-K62</f>
        <v>#REF!</v>
      </c>
      <c r="O62" s="8" t="e">
        <f>H62*J62-K62</f>
        <v>#REF!</v>
      </c>
      <c r="P62" s="6" t="e">
        <f>F62+H62</f>
        <v>#REF!</v>
      </c>
      <c r="Q62" s="21" t="e">
        <f>D62*12</f>
        <v>#REF!</v>
      </c>
    </row>
    <row r="63" spans="1:17">
      <c r="A63" s="67"/>
      <c r="B63" s="23"/>
      <c r="C63" s="17"/>
      <c r="D63" s="6"/>
      <c r="E63" s="17"/>
      <c r="F63" s="6"/>
      <c r="G63" s="6"/>
      <c r="H63" s="6"/>
      <c r="I63" s="8"/>
      <c r="J63" s="24"/>
      <c r="K63" s="8"/>
      <c r="L63" s="18"/>
      <c r="M63" s="8"/>
      <c r="O63" s="8"/>
    </row>
    <row r="64" spans="1:17">
      <c r="A64" s="67" t="s">
        <v>285</v>
      </c>
      <c r="B64" s="23" t="e">
        <f>'Annualization Adj. P1'!L64</f>
        <v>#REF!</v>
      </c>
      <c r="C64" s="11" t="e">
        <f>B64/12</f>
        <v>#REF!</v>
      </c>
      <c r="D64" s="6" t="e">
        <f>'Annualization Adj. P1'!M64</f>
        <v>#REF!</v>
      </c>
      <c r="E64" s="11" t="e">
        <f>+D64-C64</f>
        <v>#REF!</v>
      </c>
      <c r="F64" s="6" t="e">
        <f>'Annualization Adj. P1'!N64</f>
        <v>#REF!</v>
      </c>
      <c r="G64" s="6" t="e">
        <f>ROUND(F64/C64,3)</f>
        <v>#REF!</v>
      </c>
      <c r="H64" s="6" t="e">
        <f>ROUND(E64*G64,0)</f>
        <v>#REF!</v>
      </c>
      <c r="I64" s="8" t="e">
        <f>'Annualization Adj. P1'!O64</f>
        <v>#REF!</v>
      </c>
      <c r="J64" s="24" t="e">
        <f>IF(F64&lt;&gt;0,I64/F64,0)</f>
        <v>#REF!</v>
      </c>
      <c r="K64" s="8" t="e">
        <f>#REF!-'Annualization Adj. P1'!J64</f>
        <v>#REF!</v>
      </c>
      <c r="L64" s="18"/>
      <c r="M64" s="8"/>
      <c r="O64" s="8" t="e">
        <f>H64*J64-K64</f>
        <v>#REF!</v>
      </c>
      <c r="P64" s="6" t="e">
        <f>F64+H64</f>
        <v>#REF!</v>
      </c>
      <c r="Q64" s="21" t="e">
        <f>D64*12</f>
        <v>#REF!</v>
      </c>
    </row>
    <row r="65" spans="1:17">
      <c r="A65" s="67"/>
      <c r="B65" s="23"/>
      <c r="C65" s="17"/>
      <c r="D65" s="6"/>
      <c r="E65" s="17"/>
      <c r="F65" s="6"/>
      <c r="G65" s="6"/>
      <c r="H65" s="6"/>
      <c r="I65" s="8"/>
      <c r="J65" s="24"/>
      <c r="K65" s="8"/>
      <c r="L65" s="18"/>
      <c r="M65" s="8"/>
      <c r="O65" s="8"/>
    </row>
    <row r="66" spans="1:17">
      <c r="A66" s="67" t="s">
        <v>286</v>
      </c>
      <c r="B66" s="23" t="e">
        <f>'Annualization Adj. P1'!L66</f>
        <v>#REF!</v>
      </c>
      <c r="C66" s="11" t="e">
        <f>B66/12</f>
        <v>#REF!</v>
      </c>
      <c r="D66" s="6" t="e">
        <f>'Annualization Adj. P1'!M66</f>
        <v>#REF!</v>
      </c>
      <c r="E66" s="11" t="e">
        <f>+D66-C66</f>
        <v>#REF!</v>
      </c>
      <c r="F66" s="6" t="e">
        <f>'Annualization Adj. P1'!N66</f>
        <v>#REF!</v>
      </c>
      <c r="G66" s="6" t="e">
        <f>ROUND(F66/C66,3)</f>
        <v>#REF!</v>
      </c>
      <c r="H66" s="6" t="e">
        <f>ROUND(E66*G66,0)</f>
        <v>#REF!</v>
      </c>
      <c r="I66" s="8" t="e">
        <f>'Annualization Adj. P1'!O66</f>
        <v>#REF!</v>
      </c>
      <c r="J66" s="24" t="e">
        <f>IF(F66&lt;&gt;0,I66/F66,0)</f>
        <v>#REF!</v>
      </c>
      <c r="K66" s="8" t="e">
        <f>#REF!-'Annualization Adj. P1'!J66</f>
        <v>#REF!</v>
      </c>
      <c r="L66" s="18"/>
      <c r="M66" s="8"/>
      <c r="O66" s="8" t="e">
        <f>H66*J66-K66</f>
        <v>#REF!</v>
      </c>
      <c r="P66" s="6" t="e">
        <f>F66+H66</f>
        <v>#REF!</v>
      </c>
      <c r="Q66" s="21" t="e">
        <f>D66*12</f>
        <v>#REF!</v>
      </c>
    </row>
    <row r="67" spans="1:17" ht="6" customHeight="1">
      <c r="A67" s="9"/>
      <c r="B67" s="23"/>
      <c r="C67" s="17"/>
      <c r="E67" s="17"/>
      <c r="K67" s="8"/>
      <c r="L67" s="18"/>
      <c r="O67" s="8"/>
    </row>
    <row r="68" spans="1:17">
      <c r="A68" t="s">
        <v>35</v>
      </c>
      <c r="B68" s="23" t="e">
        <f>'Annualization Adj. P1'!L68</f>
        <v>#REF!</v>
      </c>
      <c r="C68" s="17" t="e">
        <f>B68/12</f>
        <v>#REF!</v>
      </c>
      <c r="D68" s="6" t="e">
        <f>'Annualization Adj. P1'!M68</f>
        <v>#REF!</v>
      </c>
      <c r="E68" s="17" t="e">
        <f>+D68-C68</f>
        <v>#REF!</v>
      </c>
      <c r="F68" s="6" t="e">
        <f>'Annualization Adj. P1'!N68</f>
        <v>#REF!</v>
      </c>
      <c r="G68" s="6" t="e">
        <f>ROUND(F68/C68,0)</f>
        <v>#REF!</v>
      </c>
      <c r="H68" s="6" t="e">
        <f>#REF!</f>
        <v>#REF!</v>
      </c>
      <c r="I68" s="8" t="e">
        <f>'Annualization Adj. P1'!O68</f>
        <v>#REF!</v>
      </c>
      <c r="J68" s="24" t="e">
        <f>IF(F68&lt;&gt;0,I68/F68,0)</f>
        <v>#REF!</v>
      </c>
      <c r="K68" s="8" t="e">
        <f>#REF!-'Annualization Adj. P1'!J68</f>
        <v>#REF!</v>
      </c>
      <c r="L68" s="18" t="e">
        <f>K68/H68-J68</f>
        <v>#REF!</v>
      </c>
      <c r="M68" s="8" t="e">
        <f>H68*J68-K68</f>
        <v>#REF!</v>
      </c>
      <c r="O68" s="8" t="e">
        <f>H68*J68-K68</f>
        <v>#REF!</v>
      </c>
      <c r="P68" s="6" t="e">
        <f>F68+H68</f>
        <v>#REF!</v>
      </c>
      <c r="Q68" s="21" t="e">
        <f>D68*12</f>
        <v>#REF!</v>
      </c>
    </row>
    <row r="69" spans="1:17" ht="6" customHeight="1">
      <c r="A69" s="9"/>
      <c r="B69" s="23"/>
      <c r="C69" s="17"/>
      <c r="E69" s="17"/>
      <c r="K69" s="8"/>
      <c r="L69" s="18"/>
      <c r="O69" s="8"/>
    </row>
    <row r="70" spans="1:17">
      <c r="A70" s="15" t="s">
        <v>94</v>
      </c>
      <c r="B70" s="31" t="e">
        <f>'Annualization Adj. P1'!L70</f>
        <v>#REF!</v>
      </c>
      <c r="C70" s="32" t="e">
        <f>B70/12</f>
        <v>#REF!</v>
      </c>
      <c r="D70" s="16" t="e">
        <f>'Annualization Adj. P1'!M70</f>
        <v>#REF!</v>
      </c>
      <c r="E70" s="32" t="e">
        <f>+D70-C70</f>
        <v>#REF!</v>
      </c>
      <c r="F70" s="16" t="e">
        <f>'Annualization Adj. P1'!N70</f>
        <v>#REF!</v>
      </c>
      <c r="G70" s="16" t="e">
        <f>ROUND(F70/C70,3)</f>
        <v>#REF!</v>
      </c>
      <c r="H70" s="16" t="e">
        <f>ROUND(E70*G70,0)</f>
        <v>#REF!</v>
      </c>
      <c r="I70" s="30" t="e">
        <f>'Annualization Adj. P1'!O70</f>
        <v>#REF!</v>
      </c>
      <c r="J70" s="33" t="e">
        <f>IF(F70&lt;&gt;0,I70/F70,0)</f>
        <v>#REF!</v>
      </c>
      <c r="K70" s="30" t="e">
        <f>#REF!-'Annualization Adj. P1'!J70</f>
        <v>#REF!</v>
      </c>
      <c r="L70" s="34" t="e">
        <f>K70/H70-J70</f>
        <v>#REF!</v>
      </c>
      <c r="M70" s="30" t="e">
        <f>H70*J70-K70</f>
        <v>#REF!</v>
      </c>
      <c r="O70" s="8" t="e">
        <f>H70*J70-K70</f>
        <v>#REF!</v>
      </c>
      <c r="P70" s="6" t="e">
        <f>F70+H70</f>
        <v>#REF!</v>
      </c>
      <c r="Q70" s="21" t="e">
        <f>D70*12</f>
        <v>#REF!</v>
      </c>
    </row>
    <row r="71" spans="1:17" ht="6" customHeight="1">
      <c r="B71" s="23"/>
      <c r="C71" s="17"/>
      <c r="K71" s="8"/>
      <c r="L71" s="18"/>
    </row>
    <row r="72" spans="1:17">
      <c r="A72" t="s">
        <v>17</v>
      </c>
      <c r="B72" s="23" t="e">
        <f>SUM(B12:B71)</f>
        <v>#REF!</v>
      </c>
      <c r="C72" s="27" t="e">
        <f>SUM(C12:C71)</f>
        <v>#REF!</v>
      </c>
      <c r="D72" s="23" t="e">
        <f>SUM(D12:D71)</f>
        <v>#REF!</v>
      </c>
      <c r="E72" s="27" t="e">
        <f>SUM(E12:E71)</f>
        <v>#REF!</v>
      </c>
      <c r="F72" s="23" t="e">
        <f>SUM(F12:F71)</f>
        <v>#REF!</v>
      </c>
      <c r="G72" s="6" t="e">
        <f>ROUND(F72/C72,3)</f>
        <v>#REF!</v>
      </c>
      <c r="H72" s="23" t="e">
        <f>SUM(H12:H71)</f>
        <v>#REF!</v>
      </c>
      <c r="I72" s="8" t="e">
        <f>SUM(I12:I71)</f>
        <v>#REF!</v>
      </c>
      <c r="J72" s="23"/>
      <c r="K72" s="8" t="e">
        <f>SUM(K12:K71)</f>
        <v>#REF!</v>
      </c>
      <c r="M72" s="8" t="e">
        <f>SUM(M12:M71)</f>
        <v>#REF!</v>
      </c>
      <c r="O72" s="8"/>
      <c r="P72" s="8" t="e">
        <f>SUM(P12:P71)</f>
        <v>#REF!</v>
      </c>
      <c r="Q72" s="83" t="e">
        <f>SUM(Q12:Q71)</f>
        <v>#REF!</v>
      </c>
    </row>
    <row r="73" spans="1:17" ht="6" customHeight="1">
      <c r="B73" s="23"/>
    </row>
    <row r="74" spans="1:17">
      <c r="A74" t="s">
        <v>192</v>
      </c>
      <c r="B74" s="23"/>
      <c r="C74" s="23"/>
      <c r="D74" s="35" t="s">
        <v>193</v>
      </c>
      <c r="K74" s="6"/>
    </row>
    <row r="75" spans="1:17">
      <c r="B75" s="6"/>
    </row>
    <row r="76" spans="1:17">
      <c r="A76" s="1"/>
      <c r="B76" s="1"/>
      <c r="C76" s="22"/>
      <c r="D76" s="1"/>
      <c r="E76" s="1"/>
      <c r="F76" s="1"/>
      <c r="G76" s="1"/>
      <c r="H76" s="51"/>
      <c r="I76" s="1"/>
      <c r="J76" s="1"/>
      <c r="K76" s="1"/>
    </row>
    <row r="77" spans="1:17">
      <c r="A77" s="1"/>
      <c r="B77" s="1"/>
      <c r="C77" s="1"/>
      <c r="D77" s="1"/>
      <c r="E77" s="1"/>
      <c r="F77" s="1"/>
      <c r="G77" s="1"/>
      <c r="H77" s="51"/>
      <c r="I77" s="1"/>
      <c r="J77" s="1"/>
      <c r="K77" s="1"/>
    </row>
    <row r="78" spans="1:17">
      <c r="A78" s="1"/>
      <c r="B78" s="1"/>
      <c r="C78" s="1"/>
      <c r="D78" s="2"/>
      <c r="E78" s="1"/>
      <c r="F78" s="1"/>
      <c r="G78" s="1"/>
      <c r="H78" s="51"/>
      <c r="I78" s="1"/>
      <c r="J78" s="1"/>
      <c r="K78" s="1"/>
    </row>
    <row r="79" spans="1:17">
      <c r="A79" s="1"/>
      <c r="B79" s="1"/>
      <c r="C79" s="1"/>
      <c r="D79" s="1"/>
      <c r="E79" s="1"/>
      <c r="F79" s="1"/>
      <c r="G79" s="1"/>
      <c r="H79" s="1"/>
      <c r="I79" s="1"/>
      <c r="J79" s="1"/>
      <c r="K79" s="1"/>
    </row>
    <row r="80" spans="1:17">
      <c r="A80" s="3"/>
      <c r="B80" s="3"/>
      <c r="C80" s="3"/>
      <c r="D80" s="3"/>
      <c r="E80" s="3"/>
      <c r="F80" s="3"/>
      <c r="G80" s="3"/>
      <c r="H80" s="3"/>
      <c r="I80" s="3"/>
      <c r="J80" s="3"/>
      <c r="K80" s="3"/>
    </row>
    <row r="81" spans="1:11">
      <c r="A81" s="2"/>
      <c r="B81" s="2"/>
      <c r="C81" s="2"/>
      <c r="D81" s="2"/>
      <c r="E81" s="2"/>
      <c r="F81" s="2"/>
      <c r="G81" s="2"/>
      <c r="H81" s="2"/>
      <c r="I81" s="2"/>
      <c r="J81" s="2"/>
      <c r="K81" s="2"/>
    </row>
    <row r="83" spans="1:11">
      <c r="B83" s="6"/>
      <c r="C83" s="6"/>
    </row>
  </sheetData>
  <phoneticPr fontId="0" type="noConversion"/>
  <pageMargins left="0.5" right="0.5" top="0.5" bottom="0.5" header="0.5" footer="0.5"/>
  <pageSetup scale="1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K40"/>
  <sheetViews>
    <sheetView zoomScale="85" zoomScaleNormal="85" workbookViewId="0">
      <pane xSplit="1" ySplit="9" topLeftCell="B10" activePane="bottomRight" state="frozen"/>
      <selection pane="topRight" activeCell="B1" sqref="B1"/>
      <selection pane="bottomLeft" activeCell="A10" sqref="A10"/>
      <selection pane="bottomRight" activeCell="E36" sqref="E36"/>
    </sheetView>
  </sheetViews>
  <sheetFormatPr defaultRowHeight="12.5"/>
  <cols>
    <col min="1" max="1" width="25.453125" customWidth="1"/>
    <col min="2" max="2" width="12.7265625" bestFit="1" customWidth="1"/>
    <col min="3" max="3" width="10.54296875" customWidth="1"/>
    <col min="4" max="4" width="12.7265625" bestFit="1" customWidth="1"/>
    <col min="5" max="5" width="10.54296875" bestFit="1" customWidth="1"/>
    <col min="6" max="6" width="9.54296875" bestFit="1" customWidth="1"/>
    <col min="7" max="7" width="12.1796875" customWidth="1"/>
    <col min="8" max="8" width="14.453125" customWidth="1"/>
    <col min="9" max="9" width="10.453125" bestFit="1" customWidth="1"/>
    <col min="10" max="10" width="12.7265625" bestFit="1" customWidth="1"/>
    <col min="11" max="11" width="11.54296875" bestFit="1" customWidth="1"/>
  </cols>
  <sheetData>
    <row r="1" spans="1:11">
      <c r="A1" t="str">
        <f>+RS!B2</f>
        <v>KENTUCKY POWER BILLING ANALYSIS</v>
      </c>
    </row>
    <row r="2" spans="1:11">
      <c r="A2" t="str">
        <f>+RS!B3</f>
        <v>PER BOOKS</v>
      </c>
    </row>
    <row r="3" spans="1:11">
      <c r="A3" t="str">
        <f>+RS!B4</f>
        <v>TEST YEAR ENDED MAY 31, 2025</v>
      </c>
    </row>
    <row r="5" spans="1:11">
      <c r="A5" t="s">
        <v>195</v>
      </c>
    </row>
    <row r="6" spans="1:11">
      <c r="B6" s="53"/>
      <c r="C6" s="53"/>
      <c r="D6" s="53"/>
      <c r="E6" s="53"/>
      <c r="G6" s="25" t="e">
        <f>+RS!#REF!</f>
        <v>#REF!</v>
      </c>
      <c r="H6" s="25" t="s">
        <v>6</v>
      </c>
    </row>
    <row r="7" spans="1:11">
      <c r="A7" s="1"/>
      <c r="B7" s="3" t="s">
        <v>324</v>
      </c>
      <c r="C7" s="3" t="s">
        <v>325</v>
      </c>
      <c r="D7" s="3" t="s">
        <v>324</v>
      </c>
      <c r="E7" s="3" t="s">
        <v>325</v>
      </c>
      <c r="F7" s="1"/>
      <c r="G7" s="25" t="str">
        <f>+RS!N9</f>
        <v>Enviro Sur</v>
      </c>
      <c r="H7" s="1" t="s">
        <v>142</v>
      </c>
      <c r="I7" s="1" t="s">
        <v>133</v>
      </c>
      <c r="J7" s="1" t="s">
        <v>134</v>
      </c>
      <c r="K7" s="1" t="s">
        <v>135</v>
      </c>
    </row>
    <row r="8" spans="1:11">
      <c r="A8" s="3" t="s">
        <v>1</v>
      </c>
      <c r="B8" s="3" t="s">
        <v>328</v>
      </c>
      <c r="C8" s="3" t="s">
        <v>328</v>
      </c>
      <c r="D8" s="3" t="s">
        <v>5</v>
      </c>
      <c r="E8" s="3" t="s">
        <v>5</v>
      </c>
      <c r="F8" s="3" t="s">
        <v>6</v>
      </c>
      <c r="G8" s="3" t="str">
        <f>+RS!N10</f>
        <v>Excl FGD</v>
      </c>
      <c r="H8" s="3" t="s">
        <v>143</v>
      </c>
      <c r="I8" s="3" t="s">
        <v>102</v>
      </c>
      <c r="J8" s="3" t="s">
        <v>17</v>
      </c>
      <c r="K8" s="3" t="s">
        <v>6</v>
      </c>
    </row>
    <row r="9" spans="1:11">
      <c r="A9" s="2" t="s">
        <v>7</v>
      </c>
      <c r="B9" s="2" t="s">
        <v>8</v>
      </c>
      <c r="C9" s="2"/>
      <c r="D9" s="2" t="s">
        <v>9</v>
      </c>
      <c r="E9" s="2"/>
      <c r="F9" s="2" t="s">
        <v>176</v>
      </c>
      <c r="G9" s="1" t="s">
        <v>103</v>
      </c>
      <c r="H9" s="2" t="s">
        <v>179</v>
      </c>
      <c r="I9" s="46" t="s">
        <v>180</v>
      </c>
      <c r="J9" s="46" t="s">
        <v>291</v>
      </c>
      <c r="K9" s="46" t="s">
        <v>181</v>
      </c>
    </row>
    <row r="10" spans="1:11">
      <c r="H10" s="26" t="e">
        <f>RS!#REF!</f>
        <v>#REF!</v>
      </c>
    </row>
    <row r="11" spans="1:11">
      <c r="G11" s="11"/>
      <c r="H11" s="26" t="e">
        <f>RS!#REF!</f>
        <v>#REF!</v>
      </c>
    </row>
    <row r="12" spans="1:11">
      <c r="A12" s="4" t="s">
        <v>20</v>
      </c>
      <c r="G12" s="11"/>
      <c r="H12" s="11"/>
      <c r="I12" s="6"/>
      <c r="K12" s="10"/>
    </row>
    <row r="13" spans="1:11">
      <c r="A13" t="s">
        <v>23</v>
      </c>
      <c r="B13" s="39">
        <v>116365</v>
      </c>
      <c r="C13" s="39"/>
      <c r="D13" s="37">
        <v>0.14360000000000001</v>
      </c>
      <c r="E13" s="37"/>
      <c r="F13" s="8">
        <f>+B13*D13</f>
        <v>16710.013999999999</v>
      </c>
      <c r="G13" s="8"/>
      <c r="H13" s="8"/>
      <c r="I13" s="6"/>
      <c r="J13" s="6">
        <f>I13*E13</f>
        <v>0</v>
      </c>
      <c r="K13" s="10">
        <f>J13+F13</f>
        <v>16710.013999999999</v>
      </c>
    </row>
    <row r="14" spans="1:11">
      <c r="A14" t="s">
        <v>78</v>
      </c>
      <c r="B14" s="39">
        <v>188025</v>
      </c>
      <c r="C14" s="39"/>
      <c r="D14" s="37">
        <v>5.0999999999999997E-2</v>
      </c>
      <c r="E14" s="37"/>
      <c r="F14" s="8">
        <f>+B14*D14</f>
        <v>9589.2749999999996</v>
      </c>
      <c r="G14" s="8"/>
      <c r="H14" s="8"/>
      <c r="I14" s="6"/>
      <c r="J14" s="6">
        <f>I14*E14</f>
        <v>0</v>
      </c>
      <c r="K14" s="10">
        <f>J14+F14</f>
        <v>9589.2749999999996</v>
      </c>
    </row>
    <row r="15" spans="1:11">
      <c r="B15" s="6"/>
      <c r="C15" s="6"/>
      <c r="F15" s="8"/>
      <c r="G15" s="8"/>
      <c r="H15" s="8"/>
      <c r="K15" s="8"/>
    </row>
    <row r="16" spans="1:11">
      <c r="A16" t="s">
        <v>11</v>
      </c>
      <c r="B16" s="6" t="e">
        <f>+#REF!</f>
        <v>#REF!</v>
      </c>
      <c r="C16" s="6"/>
      <c r="F16" s="8"/>
      <c r="G16" s="8"/>
      <c r="H16" s="8" t="e">
        <f>SUM(B16:C16)*H11</f>
        <v>#REF!</v>
      </c>
      <c r="I16" s="6"/>
      <c r="J16" s="6"/>
      <c r="K16" s="8" t="e">
        <f>H16</f>
        <v>#REF!</v>
      </c>
    </row>
    <row r="17" spans="1:11">
      <c r="B17" s="6"/>
      <c r="C17" s="6"/>
      <c r="F17" s="8"/>
      <c r="G17" s="8"/>
      <c r="H17" s="8"/>
      <c r="K17" s="8"/>
    </row>
    <row r="18" spans="1:11">
      <c r="A18" t="s">
        <v>12</v>
      </c>
      <c r="B18" s="40">
        <v>384</v>
      </c>
      <c r="C18" s="40"/>
      <c r="D18" s="38">
        <v>17.5</v>
      </c>
      <c r="E18" s="38"/>
      <c r="F18" s="8">
        <f>+B18*D18</f>
        <v>6720</v>
      </c>
      <c r="G18" s="8"/>
      <c r="H18" s="8"/>
      <c r="I18" s="6"/>
      <c r="J18" s="6">
        <f>I18*E18</f>
        <v>0</v>
      </c>
      <c r="K18" s="10">
        <f>J18+F18</f>
        <v>6720</v>
      </c>
    </row>
    <row r="19" spans="1:11">
      <c r="F19" s="8"/>
      <c r="G19" s="8"/>
      <c r="H19" s="8"/>
      <c r="K19" s="8"/>
    </row>
    <row r="20" spans="1:11">
      <c r="B20" s="6"/>
      <c r="C20" s="6"/>
      <c r="F20" s="8"/>
      <c r="G20" s="8"/>
      <c r="H20" s="8"/>
      <c r="I20" s="6"/>
      <c r="J20" s="6"/>
      <c r="K20" s="8"/>
    </row>
    <row r="21" spans="1:11">
      <c r="B21" s="6"/>
      <c r="C21" s="6"/>
      <c r="F21" s="8"/>
      <c r="G21" s="8"/>
      <c r="H21" s="8"/>
      <c r="I21" s="6"/>
      <c r="J21" s="6"/>
      <c r="K21" s="8"/>
    </row>
    <row r="22" spans="1:11">
      <c r="A22" s="55" t="s">
        <v>262</v>
      </c>
      <c r="B22" s="58">
        <f>B18</f>
        <v>384</v>
      </c>
      <c r="C22" s="58"/>
      <c r="D22" s="57">
        <v>0.15</v>
      </c>
      <c r="E22" s="57"/>
      <c r="F22" s="56">
        <f>+B22*D22</f>
        <v>57.599999999999994</v>
      </c>
      <c r="G22" s="8"/>
      <c r="H22" s="8"/>
      <c r="I22" s="6"/>
      <c r="J22" s="6"/>
      <c r="K22" s="8"/>
    </row>
    <row r="23" spans="1:11">
      <c r="B23" s="6"/>
      <c r="C23" s="6"/>
      <c r="F23" s="8"/>
      <c r="G23" s="8"/>
      <c r="H23" s="8"/>
      <c r="K23" s="8"/>
    </row>
    <row r="24" spans="1:11">
      <c r="A24" t="str">
        <f>+RS!B37</f>
        <v xml:space="preserve">Fuel </v>
      </c>
      <c r="F24" s="8" t="e">
        <f>'B&amp;A Surcharges'!#REF!</f>
        <v>#REF!</v>
      </c>
      <c r="G24" s="8"/>
      <c r="H24" s="62" t="e">
        <f>ROUND(B16*H10,2)</f>
        <v>#REF!</v>
      </c>
      <c r="I24" s="8"/>
      <c r="J24" s="10"/>
      <c r="K24" s="8" t="e">
        <f>H24</f>
        <v>#REF!</v>
      </c>
    </row>
    <row r="25" spans="1:11">
      <c r="F25" s="8"/>
      <c r="G25" s="8"/>
      <c r="H25" s="8"/>
      <c r="I25" s="8"/>
      <c r="J25" s="10"/>
      <c r="K25" s="8"/>
    </row>
    <row r="26" spans="1:11">
      <c r="A26" t="str">
        <f>+RS!B41</f>
        <v>System Sales Clause</v>
      </c>
      <c r="F26" s="8" t="e">
        <f>'B&amp;A Surcharges'!#REF!</f>
        <v>#REF!</v>
      </c>
      <c r="G26" s="8"/>
      <c r="H26" s="8"/>
      <c r="I26" s="8"/>
      <c r="J26" s="10"/>
      <c r="K26" s="8"/>
    </row>
    <row r="27" spans="1:11">
      <c r="F27" s="8"/>
      <c r="G27" s="8"/>
      <c r="H27" s="8"/>
      <c r="I27" s="8"/>
      <c r="J27" s="10"/>
    </row>
    <row r="28" spans="1:11">
      <c r="A28" t="str">
        <f>+RS!B47</f>
        <v>Environmental Surcharge</v>
      </c>
      <c r="F28" s="8" t="e">
        <f>'B&amp;A Surcharges'!#REF!</f>
        <v>#REF!</v>
      </c>
      <c r="G28" s="70">
        <f>'Envir FGD adj'!F22</f>
        <v>993203.61023885943</v>
      </c>
      <c r="H28" s="8"/>
      <c r="I28" s="8"/>
      <c r="J28" s="10"/>
      <c r="K28" s="84">
        <f>G28</f>
        <v>993203.61023885943</v>
      </c>
    </row>
    <row r="29" spans="1:11">
      <c r="F29" s="8"/>
      <c r="G29" s="8"/>
      <c r="H29" s="8"/>
      <c r="I29" s="8"/>
      <c r="J29" s="10"/>
      <c r="K29" s="8"/>
    </row>
    <row r="30" spans="1:11">
      <c r="F30" s="8"/>
      <c r="G30" s="8"/>
      <c r="H30" s="8"/>
      <c r="I30" s="10"/>
      <c r="J30" s="10"/>
      <c r="K30" s="8"/>
    </row>
    <row r="31" spans="1:11">
      <c r="A31" t="str">
        <f>+RS!B43</f>
        <v>Capacity Charge</v>
      </c>
      <c r="F31" s="8" t="e">
        <f>'B&amp;A Surcharges'!#REF!</f>
        <v>#REF!</v>
      </c>
      <c r="G31" s="8"/>
      <c r="H31" s="8"/>
      <c r="I31" s="10"/>
      <c r="J31" s="10"/>
      <c r="K31" s="8"/>
    </row>
    <row r="32" spans="1:11">
      <c r="F32" s="8"/>
      <c r="G32" s="8"/>
      <c r="H32" s="8"/>
      <c r="I32" s="10"/>
      <c r="J32" s="10"/>
      <c r="K32" s="8"/>
    </row>
    <row r="33" spans="1:11">
      <c r="F33" s="8"/>
      <c r="G33" s="8"/>
      <c r="H33" s="8"/>
      <c r="I33" s="8"/>
      <c r="J33" s="10"/>
      <c r="K33" s="8"/>
    </row>
    <row r="34" spans="1:11">
      <c r="A34" s="55" t="s">
        <v>263</v>
      </c>
      <c r="F34" s="56" t="e">
        <f>'B&amp;A Surcharges'!#REF!</f>
        <v>#REF!</v>
      </c>
      <c r="G34" s="8"/>
      <c r="H34" s="8"/>
      <c r="I34" s="8"/>
      <c r="J34" s="10"/>
      <c r="K34" s="79"/>
    </row>
    <row r="35" spans="1:11">
      <c r="A35" s="55"/>
      <c r="F35" s="56"/>
      <c r="G35" s="8"/>
      <c r="H35" s="8"/>
      <c r="I35" s="8"/>
      <c r="J35" s="10"/>
      <c r="K35" s="8"/>
    </row>
    <row r="36" spans="1:11">
      <c r="A36" s="55" t="s">
        <v>264</v>
      </c>
      <c r="F36" s="56" t="e">
        <f>'B&amp;A Surcharges'!#REF!</f>
        <v>#REF!</v>
      </c>
      <c r="G36" s="8"/>
      <c r="H36" s="8"/>
      <c r="I36" s="8"/>
      <c r="J36" s="10"/>
      <c r="K36" s="8"/>
    </row>
    <row r="37" spans="1:11">
      <c r="A37" s="55"/>
      <c r="F37" s="56"/>
      <c r="G37" s="8"/>
      <c r="H37" s="8"/>
      <c r="I37" s="8"/>
      <c r="J37" s="10"/>
      <c r="K37" s="8"/>
    </row>
    <row r="38" spans="1:11">
      <c r="A38" s="55" t="s">
        <v>326</v>
      </c>
      <c r="F38" s="56" t="e">
        <f>'B&amp;A Surcharges'!#REF!</f>
        <v>#REF!</v>
      </c>
      <c r="G38" s="8"/>
      <c r="H38" s="8"/>
      <c r="I38" s="8"/>
      <c r="J38" s="10"/>
      <c r="K38" s="8"/>
    </row>
    <row r="39" spans="1:11">
      <c r="A39" s="12"/>
      <c r="B39" s="12"/>
      <c r="C39" s="12"/>
      <c r="D39" s="12"/>
      <c r="E39" s="12"/>
      <c r="F39" s="30"/>
      <c r="G39" s="30"/>
      <c r="H39" s="30"/>
      <c r="I39" s="13"/>
      <c r="J39" s="13"/>
      <c r="K39" s="30"/>
    </row>
    <row r="40" spans="1:11">
      <c r="A40" t="str">
        <f>+RS!B58</f>
        <v>Total</v>
      </c>
      <c r="F40" s="8" t="e">
        <f t="shared" ref="F40:K40" si="0">SUM(F13:F39)</f>
        <v>#REF!</v>
      </c>
      <c r="G40" s="8">
        <f t="shared" si="0"/>
        <v>993203.61023885943</v>
      </c>
      <c r="H40" s="8" t="e">
        <f t="shared" si="0"/>
        <v>#REF!</v>
      </c>
      <c r="I40" s="10"/>
      <c r="J40" s="8">
        <f t="shared" si="0"/>
        <v>0</v>
      </c>
      <c r="K40" s="8" t="e">
        <f t="shared" si="0"/>
        <v>#REF!</v>
      </c>
    </row>
  </sheetData>
  <phoneticPr fontId="0" type="noConversion"/>
  <pageMargins left="0.75" right="0.75" top="1" bottom="1" header="0.5" footer="0.5"/>
  <pageSetup scale="8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D77"/>
  <sheetViews>
    <sheetView zoomScale="85" zoomScaleNormal="85" workbookViewId="0">
      <selection activeCell="B21" sqref="B21"/>
    </sheetView>
  </sheetViews>
  <sheetFormatPr defaultRowHeight="12.5"/>
  <cols>
    <col min="1" max="1" width="19" customWidth="1"/>
    <col min="2" max="2" width="21.81640625" customWidth="1"/>
    <col min="3" max="3" width="16.81640625" customWidth="1"/>
    <col min="4" max="4" width="16" bestFit="1" customWidth="1"/>
  </cols>
  <sheetData>
    <row r="1" spans="1:4">
      <c r="A1" t="str">
        <f>+RS!B2</f>
        <v>KENTUCKY POWER BILLING ANALYSIS</v>
      </c>
    </row>
    <row r="2" spans="1:4">
      <c r="A2" t="str">
        <f>+RS!B4</f>
        <v>TEST YEAR ENDED MAY 31, 2025</v>
      </c>
    </row>
    <row r="3" spans="1:4">
      <c r="A3" t="s">
        <v>808</v>
      </c>
    </row>
    <row r="6" spans="1:4">
      <c r="A6" s="1"/>
      <c r="B6" s="160"/>
      <c r="C6" s="1"/>
      <c r="D6" s="1"/>
    </row>
    <row r="7" spans="1:4">
      <c r="A7" s="1"/>
      <c r="B7" s="160" t="s">
        <v>556</v>
      </c>
      <c r="C7" s="1" t="s">
        <v>807</v>
      </c>
      <c r="D7" s="1" t="s">
        <v>72</v>
      </c>
    </row>
    <row r="8" spans="1:4">
      <c r="A8" s="3" t="s">
        <v>2</v>
      </c>
      <c r="B8" s="166" t="s">
        <v>807</v>
      </c>
      <c r="C8" s="3" t="s">
        <v>809</v>
      </c>
      <c r="D8" s="3" t="s">
        <v>807</v>
      </c>
    </row>
    <row r="9" spans="1:4">
      <c r="A9" s="3"/>
      <c r="B9" s="166"/>
      <c r="C9" s="3"/>
      <c r="D9" s="3"/>
    </row>
    <row r="10" spans="1:4">
      <c r="A10" s="42" t="s">
        <v>223</v>
      </c>
      <c r="B10" s="162">
        <f>'B&amp;A Surcharges'!L11</f>
        <v>6802050.2400000012</v>
      </c>
      <c r="C10" s="164">
        <f>$C$50*(B10/$B$50)</f>
        <v>-4056974.6793694841</v>
      </c>
      <c r="D10" s="164">
        <f>C10+B10</f>
        <v>2745075.5606305171</v>
      </c>
    </row>
    <row r="11" spans="1:4">
      <c r="A11" s="42" t="s">
        <v>224</v>
      </c>
      <c r="B11" s="162">
        <f>'B&amp;A Surcharges'!L13</f>
        <v>9789.1200000000008</v>
      </c>
      <c r="C11" s="164">
        <f>$C$50*(B11/$B$50)</f>
        <v>-5838.5649285221098</v>
      </c>
      <c r="D11" s="164">
        <f t="shared" ref="D11:D13" si="0">C11+B11</f>
        <v>3950.555071477891</v>
      </c>
    </row>
    <row r="12" spans="1:4">
      <c r="A12" s="138" t="s">
        <v>225</v>
      </c>
      <c r="B12" s="165">
        <f>'B&amp;A Surcharges'!L15</f>
        <v>754.23</v>
      </c>
      <c r="C12" s="169">
        <f>$C$50*(B12/$B$50)</f>
        <v>-449.84848750850233</v>
      </c>
      <c r="D12" s="169">
        <f t="shared" si="0"/>
        <v>304.38151249149769</v>
      </c>
    </row>
    <row r="13" spans="1:4">
      <c r="A13" s="64" t="s">
        <v>173</v>
      </c>
      <c r="B13" s="162">
        <f>SUM(B10:B12)</f>
        <v>6812593.5900000017</v>
      </c>
      <c r="C13" s="164">
        <f>SUM(C10:C12)</f>
        <v>-4063263.0927855149</v>
      </c>
      <c r="D13" s="164">
        <f t="shared" si="0"/>
        <v>2749330.4972144868</v>
      </c>
    </row>
    <row r="14" spans="1:4">
      <c r="A14" s="42"/>
      <c r="B14" s="162"/>
      <c r="C14" s="164"/>
      <c r="D14" s="164"/>
    </row>
    <row r="15" spans="1:4">
      <c r="A15" s="42"/>
      <c r="B15" s="162"/>
      <c r="C15" s="164"/>
      <c r="D15" s="164"/>
    </row>
    <row r="16" spans="1:4">
      <c r="A16" s="42" t="s">
        <v>364</v>
      </c>
      <c r="B16" s="162">
        <f>'B&amp;A Surcharges'!L25</f>
        <v>1858269.9</v>
      </c>
      <c r="C16" s="164">
        <f t="shared" ref="C16:C23" si="1">$C$50*(B16/$B$50)</f>
        <v>-1108335.5261625445</v>
      </c>
      <c r="D16" s="164">
        <f>C16+B16</f>
        <v>749934.37383745541</v>
      </c>
    </row>
    <row r="17" spans="1:4">
      <c r="A17" s="42" t="s">
        <v>363</v>
      </c>
      <c r="B17" s="162">
        <f>'B&amp;A Surcharges'!L21</f>
        <v>8245.0499999999993</v>
      </c>
      <c r="C17" s="164">
        <f t="shared" si="1"/>
        <v>-4917.6289353804232</v>
      </c>
      <c r="D17" s="164">
        <f t="shared" ref="D17:D48" si="2">C17+B17</f>
        <v>3327.4210646195761</v>
      </c>
    </row>
    <row r="18" spans="1:4">
      <c r="A18" s="42" t="s">
        <v>201</v>
      </c>
      <c r="B18" s="162">
        <f>'B&amp;A Surcharges'!L19</f>
        <v>23219.160000000003</v>
      </c>
      <c r="C18" s="164">
        <f t="shared" si="1"/>
        <v>-13848.698682388555</v>
      </c>
      <c r="D18" s="164">
        <f t="shared" si="2"/>
        <v>9370.461317611449</v>
      </c>
    </row>
    <row r="19" spans="1:4">
      <c r="A19" s="42" t="s">
        <v>365</v>
      </c>
      <c r="B19" s="162">
        <f>'B&amp;A Surcharges'!L23</f>
        <v>3674.79</v>
      </c>
      <c r="C19" s="164">
        <f t="shared" si="1"/>
        <v>-2191.7700481436291</v>
      </c>
      <c r="D19" s="164">
        <f t="shared" si="2"/>
        <v>1483.0199518563709</v>
      </c>
    </row>
    <row r="20" spans="1:4">
      <c r="A20" s="42" t="s">
        <v>367</v>
      </c>
      <c r="B20" s="162">
        <f>'B&amp;A Surcharges'!L27</f>
        <v>4134.8500000000004</v>
      </c>
      <c r="C20" s="164">
        <f t="shared" si="1"/>
        <v>-2466.165517911686</v>
      </c>
      <c r="D20" s="164">
        <f t="shared" si="2"/>
        <v>1668.6844820883143</v>
      </c>
    </row>
    <row r="21" spans="1:4">
      <c r="A21" s="42" t="s">
        <v>368</v>
      </c>
      <c r="B21" s="162">
        <f>'B&amp;A Surcharges'!L29</f>
        <v>22052.070000000003</v>
      </c>
      <c r="C21" s="164">
        <f t="shared" si="1"/>
        <v>-13152.606414398289</v>
      </c>
      <c r="D21" s="164">
        <f t="shared" si="2"/>
        <v>8899.4635856017139</v>
      </c>
    </row>
    <row r="22" spans="1:4">
      <c r="A22" s="42" t="s">
        <v>366</v>
      </c>
      <c r="B22" s="162">
        <f>'B&amp;A Surcharges'!L31</f>
        <v>22381.649999999998</v>
      </c>
      <c r="C22" s="164">
        <f t="shared" si="1"/>
        <v>-13349.1791634444</v>
      </c>
      <c r="D22" s="164">
        <f t="shared" si="2"/>
        <v>9032.470836555598</v>
      </c>
    </row>
    <row r="23" spans="1:4">
      <c r="A23" s="87" t="s">
        <v>369</v>
      </c>
      <c r="B23" s="165">
        <f>'B&amp;A Surcharges'!L33</f>
        <v>993.75</v>
      </c>
      <c r="C23" s="169">
        <f t="shared" si="1"/>
        <v>-592.70638195454205</v>
      </c>
      <c r="D23" s="169">
        <f t="shared" si="2"/>
        <v>401.04361804545795</v>
      </c>
    </row>
    <row r="24" spans="1:4">
      <c r="A24" s="42" t="s">
        <v>349</v>
      </c>
      <c r="B24" s="162">
        <f>SUM(B16:B23)</f>
        <v>1942971.22</v>
      </c>
      <c r="C24" s="164">
        <f>SUM(C16:C23)</f>
        <v>-1158854.2813061657</v>
      </c>
      <c r="D24" s="164">
        <f t="shared" si="2"/>
        <v>784116.93869383424</v>
      </c>
    </row>
    <row r="25" spans="1:4">
      <c r="A25" s="42"/>
      <c r="B25" s="162"/>
      <c r="C25" s="164"/>
      <c r="D25" s="164"/>
    </row>
    <row r="26" spans="1:4">
      <c r="A26" s="42" t="s">
        <v>370</v>
      </c>
      <c r="B26" s="162">
        <f>'B&amp;A Surcharges'!L35</f>
        <v>765193.40999999992</v>
      </c>
      <c r="C26" s="164">
        <f t="shared" ref="C26:C32" si="3">$C$50*(B26/$B$50)</f>
        <v>-456387.43903049902</v>
      </c>
      <c r="D26" s="164">
        <f t="shared" si="2"/>
        <v>308805.97096950089</v>
      </c>
    </row>
    <row r="27" spans="1:4">
      <c r="A27" s="42" t="s">
        <v>374</v>
      </c>
      <c r="B27" s="162">
        <f>'B&amp;A Surcharges'!L37</f>
        <v>2563.3699999999994</v>
      </c>
      <c r="C27" s="164">
        <f t="shared" si="3"/>
        <v>-1528.8812662247185</v>
      </c>
      <c r="D27" s="164">
        <f t="shared" si="2"/>
        <v>1034.4887337752809</v>
      </c>
    </row>
    <row r="28" spans="1:4">
      <c r="A28" s="42" t="s">
        <v>375</v>
      </c>
      <c r="B28" s="162">
        <f>'B&amp;A Surcharges'!L39</f>
        <v>12245.83</v>
      </c>
      <c r="C28" s="164">
        <f t="shared" si="3"/>
        <v>-7303.8305341689447</v>
      </c>
      <c r="D28" s="164">
        <f t="shared" si="2"/>
        <v>4941.9994658310552</v>
      </c>
    </row>
    <row r="29" spans="1:4">
      <c r="A29" s="42" t="s">
        <v>376</v>
      </c>
      <c r="B29" s="162">
        <f>'B&amp;A Surcharges'!L41</f>
        <v>5669.74</v>
      </c>
      <c r="C29" s="164">
        <f t="shared" si="3"/>
        <v>-3381.626246060825</v>
      </c>
      <c r="D29" s="164">
        <f t="shared" si="2"/>
        <v>2288.1137539391748</v>
      </c>
    </row>
    <row r="30" spans="1:4">
      <c r="A30" s="42" t="s">
        <v>371</v>
      </c>
      <c r="B30" s="162">
        <f>'B&amp;A Surcharges'!L43</f>
        <v>268668.2</v>
      </c>
      <c r="C30" s="164">
        <f t="shared" si="3"/>
        <v>-160242.87473533512</v>
      </c>
      <c r="D30" s="164">
        <f t="shared" si="2"/>
        <v>108425.32526466489</v>
      </c>
    </row>
    <row r="31" spans="1:4">
      <c r="A31" s="42" t="s">
        <v>372</v>
      </c>
      <c r="B31" s="162">
        <f>'B&amp;A Surcharges'!L45</f>
        <v>16354.78</v>
      </c>
      <c r="C31" s="164">
        <f t="shared" si="3"/>
        <v>-9754.5484090188711</v>
      </c>
      <c r="D31" s="164">
        <f t="shared" si="2"/>
        <v>6600.2315909811296</v>
      </c>
    </row>
    <row r="32" spans="1:4">
      <c r="A32" s="87" t="s">
        <v>373</v>
      </c>
      <c r="B32" s="165">
        <f>'B&amp;A Surcharges'!L47</f>
        <v>1942.5500000000002</v>
      </c>
      <c r="C32" s="169">
        <f t="shared" si="3"/>
        <v>-1158.6030513366497</v>
      </c>
      <c r="D32" s="169">
        <f t="shared" si="2"/>
        <v>783.94694866335044</v>
      </c>
    </row>
    <row r="33" spans="1:4">
      <c r="A33" s="42" t="s">
        <v>174</v>
      </c>
      <c r="B33" s="162">
        <f>SUM(B26:B32)</f>
        <v>1072637.8799999999</v>
      </c>
      <c r="C33" s="164">
        <f>SUM(C26:C32)</f>
        <v>-639757.80327264417</v>
      </c>
      <c r="D33" s="164">
        <f t="shared" si="2"/>
        <v>432880.07672735571</v>
      </c>
    </row>
    <row r="34" spans="1:4">
      <c r="A34" s="42"/>
      <c r="B34" s="162"/>
      <c r="C34" s="164"/>
      <c r="D34" s="164"/>
    </row>
    <row r="35" spans="1:4">
      <c r="A35" s="64" t="s">
        <v>377</v>
      </c>
      <c r="B35" s="162">
        <f>'B&amp;A Surcharges'!L49</f>
        <v>271014.03999999998</v>
      </c>
      <c r="C35" s="164">
        <f>$C$50*(B35/$B$50)</f>
        <v>-161642.01369286393</v>
      </c>
      <c r="D35" s="164">
        <f t="shared" si="2"/>
        <v>109372.02630713605</v>
      </c>
    </row>
    <row r="36" spans="1:4">
      <c r="A36" s="138" t="s">
        <v>378</v>
      </c>
      <c r="B36" s="165">
        <f>'B&amp;A Surcharges'!L51</f>
        <v>5844.43</v>
      </c>
      <c r="C36" s="169">
        <f>$C$50*(B36/$B$50)</f>
        <v>-3485.8173181248649</v>
      </c>
      <c r="D36" s="169">
        <f t="shared" si="2"/>
        <v>2358.6126818751354</v>
      </c>
    </row>
    <row r="37" spans="1:4">
      <c r="A37" s="64" t="s">
        <v>290</v>
      </c>
      <c r="B37" s="162">
        <f>SUM(B35:B36)</f>
        <v>276858.46999999997</v>
      </c>
      <c r="C37" s="164">
        <f>SUM(C35:C36)</f>
        <v>-165127.8310109888</v>
      </c>
      <c r="D37" s="164">
        <f t="shared" si="2"/>
        <v>111730.63898901117</v>
      </c>
    </row>
    <row r="38" spans="1:4">
      <c r="A38" s="42"/>
      <c r="B38" s="162"/>
      <c r="C38" s="164"/>
      <c r="D38" s="164"/>
    </row>
    <row r="39" spans="1:4">
      <c r="A39" s="64" t="s">
        <v>382</v>
      </c>
      <c r="B39" s="162">
        <f>'B&amp;A Surcharges'!L53</f>
        <v>48899.75</v>
      </c>
      <c r="C39" s="164">
        <f>$C$50*(B39/$B$50)</f>
        <v>-29165.47813935257</v>
      </c>
      <c r="D39" s="164">
        <f t="shared" si="2"/>
        <v>19734.27186064743</v>
      </c>
    </row>
    <row r="40" spans="1:4">
      <c r="A40" s="64" t="s">
        <v>379</v>
      </c>
      <c r="B40" s="162">
        <f>'B&amp;A Surcharges'!L55</f>
        <v>719465.13</v>
      </c>
      <c r="C40" s="164">
        <f>$C$50*(B40/$B$50)</f>
        <v>-429113.53373057029</v>
      </c>
      <c r="D40" s="164">
        <f t="shared" si="2"/>
        <v>290351.59626942972</v>
      </c>
    </row>
    <row r="41" spans="1:4">
      <c r="A41" s="64" t="s">
        <v>380</v>
      </c>
      <c r="B41" s="162">
        <f>'B&amp;A Surcharges'!L57</f>
        <v>3822578.55</v>
      </c>
      <c r="C41" s="164">
        <f>$C$50*(B41/$B$50)</f>
        <v>-2279916.1782214232</v>
      </c>
      <c r="D41" s="164">
        <f t="shared" si="2"/>
        <v>1542662.3717785766</v>
      </c>
    </row>
    <row r="42" spans="1:4">
      <c r="A42" s="138" t="s">
        <v>381</v>
      </c>
      <c r="B42" s="165">
        <f>'B&amp;A Surcharges'!L59</f>
        <v>624025.14999999991</v>
      </c>
      <c r="C42" s="169">
        <f>$C$50*(B42/$B$50)</f>
        <v>-372189.87562781415</v>
      </c>
      <c r="D42" s="169">
        <f t="shared" si="2"/>
        <v>251835.27437218576</v>
      </c>
    </row>
    <row r="43" spans="1:4">
      <c r="A43" s="42" t="s">
        <v>322</v>
      </c>
      <c r="B43" s="162">
        <f>SUM(B39:B42)</f>
        <v>5214968.58</v>
      </c>
      <c r="C43" s="164">
        <f>SUM(C39:C42)</f>
        <v>-3110385.0657191603</v>
      </c>
      <c r="D43" s="164">
        <f t="shared" si="2"/>
        <v>2104583.5142808398</v>
      </c>
    </row>
    <row r="44" spans="1:4">
      <c r="A44" s="42"/>
      <c r="B44" s="162"/>
      <c r="C44" s="164"/>
      <c r="D44" s="164"/>
    </row>
    <row r="45" spans="1:4">
      <c r="A45" s="139" t="s">
        <v>34</v>
      </c>
      <c r="B45" s="162">
        <f>'B&amp;A Surcharges'!L17</f>
        <v>31179.42</v>
      </c>
      <c r="C45" s="164">
        <f>$C$50*(B45/$B$50)</f>
        <v>-18596.469151840083</v>
      </c>
      <c r="D45" s="164">
        <f t="shared" si="2"/>
        <v>12582.950848159915</v>
      </c>
    </row>
    <row r="46" spans="1:4">
      <c r="A46" s="139" t="s">
        <v>35</v>
      </c>
      <c r="B46" s="162">
        <f>'B&amp;A Surcharges'!L61</f>
        <v>7787.79</v>
      </c>
      <c r="C46" s="164">
        <f>$C$50*(B46/$B$50)</f>
        <v>-4644.9034810785024</v>
      </c>
      <c r="D46" s="164">
        <f t="shared" si="2"/>
        <v>3142.8865189214976</v>
      </c>
    </row>
    <row r="47" spans="1:4">
      <c r="A47" s="42"/>
      <c r="B47" s="162"/>
      <c r="C47" s="164"/>
      <c r="D47" s="164"/>
    </row>
    <row r="48" spans="1:4">
      <c r="A48" s="42" t="s">
        <v>33</v>
      </c>
      <c r="B48" s="162">
        <f>'B&amp;A Surcharges'!L63</f>
        <v>4045.1799999999994</v>
      </c>
      <c r="C48" s="164">
        <f>$C$50*(B48/$B$50)</f>
        <v>-2412.6832726086777</v>
      </c>
      <c r="D48" s="164">
        <f t="shared" si="2"/>
        <v>1632.4967273913217</v>
      </c>
    </row>
    <row r="49" spans="1:4">
      <c r="A49" s="87"/>
      <c r="B49" s="165"/>
      <c r="C49" s="169"/>
      <c r="D49" s="169"/>
    </row>
    <row r="50" spans="1:4">
      <c r="A50" s="42" t="s">
        <v>17</v>
      </c>
      <c r="B50" s="162">
        <f>SUM(B13,B24,B33,B37,B43,B45,B46,B48)</f>
        <v>15363042.130000001</v>
      </c>
      <c r="C50" s="164">
        <f>D50-B50</f>
        <v>-9163042.1300000008</v>
      </c>
      <c r="D50" s="164">
        <v>6200000</v>
      </c>
    </row>
    <row r="51" spans="1:4">
      <c r="A51" s="64"/>
      <c r="B51" s="8"/>
      <c r="C51" s="164"/>
      <c r="D51" s="164"/>
    </row>
    <row r="52" spans="1:4">
      <c r="A52" s="64"/>
      <c r="B52" s="8"/>
      <c r="C52" s="164">
        <f>SUM(C48,C46,C45,C43,C37,C33,C24,C13)</f>
        <v>-9163042.1300000008</v>
      </c>
      <c r="D52" s="164">
        <f>SUM(D48,D46,D45,D43,D37,D33,D24,D13)</f>
        <v>6200000.0000000009</v>
      </c>
    </row>
    <row r="53" spans="1:4">
      <c r="A53" s="64"/>
      <c r="B53" s="8"/>
      <c r="C53" s="8"/>
      <c r="D53" s="8"/>
    </row>
    <row r="54" spans="1:4">
      <c r="A54" s="64"/>
      <c r="B54" s="8"/>
      <c r="C54" s="8"/>
      <c r="D54" s="8"/>
    </row>
    <row r="55" spans="1:4">
      <c r="A55" s="64"/>
      <c r="B55" s="8"/>
      <c r="C55" s="8"/>
      <c r="D55" s="8"/>
    </row>
    <row r="56" spans="1:4">
      <c r="A56" s="64"/>
      <c r="B56" s="8"/>
      <c r="C56" s="8"/>
      <c r="D56" s="8"/>
    </row>
    <row r="57" spans="1:4">
      <c r="A57" s="64"/>
      <c r="B57" s="8"/>
      <c r="C57" s="8"/>
      <c r="D57" s="8"/>
    </row>
    <row r="58" spans="1:4">
      <c r="A58" s="64"/>
      <c r="B58" s="8"/>
      <c r="C58" s="8"/>
      <c r="D58" s="8"/>
    </row>
    <row r="59" spans="1:4">
      <c r="A59" s="64"/>
      <c r="B59" s="8"/>
      <c r="C59" s="8"/>
      <c r="D59" s="8"/>
    </row>
    <row r="60" spans="1:4">
      <c r="A60" s="64"/>
      <c r="B60" s="8"/>
      <c r="C60" s="8"/>
      <c r="D60" s="8"/>
    </row>
    <row r="61" spans="1:4">
      <c r="A61" s="64"/>
      <c r="B61" s="8"/>
      <c r="C61" s="8"/>
      <c r="D61" s="8"/>
    </row>
    <row r="62" spans="1:4">
      <c r="A62" s="64"/>
      <c r="B62" s="8"/>
      <c r="C62" s="8"/>
      <c r="D62" s="8"/>
    </row>
    <row r="63" spans="1:4">
      <c r="A63" s="64"/>
      <c r="B63" s="8"/>
      <c r="C63" s="8"/>
      <c r="D63" s="8"/>
    </row>
    <row r="64" spans="1:4">
      <c r="A64" s="64"/>
      <c r="B64" s="8"/>
      <c r="C64" s="8"/>
      <c r="D64" s="8"/>
    </row>
    <row r="65" spans="1:4">
      <c r="B65" s="8"/>
      <c r="C65" s="8"/>
      <c r="D65" s="8"/>
    </row>
    <row r="66" spans="1:4">
      <c r="B66" s="8"/>
      <c r="C66" s="8"/>
      <c r="D66" s="8"/>
    </row>
    <row r="67" spans="1:4">
      <c r="B67" s="8"/>
      <c r="C67" s="8"/>
      <c r="D67" s="8"/>
    </row>
    <row r="68" spans="1:4">
      <c r="B68" s="8"/>
      <c r="C68" s="8"/>
      <c r="D68" s="8"/>
    </row>
    <row r="69" spans="1:4">
      <c r="B69" s="8"/>
      <c r="C69" s="8"/>
    </row>
    <row r="70" spans="1:4">
      <c r="B70" s="8"/>
      <c r="C70" s="8"/>
      <c r="D70" s="50"/>
    </row>
    <row r="72" spans="1:4">
      <c r="D72" s="8"/>
    </row>
    <row r="73" spans="1:4">
      <c r="A73" s="9"/>
      <c r="D73" s="8"/>
    </row>
    <row r="75" spans="1:4">
      <c r="A75" s="9"/>
      <c r="D75" s="8"/>
    </row>
    <row r="77" spans="1:4">
      <c r="A77" s="9"/>
      <c r="D77" s="8"/>
    </row>
  </sheetData>
  <phoneticPr fontId="0" type="noConversion"/>
  <printOptions horizontalCentered="1"/>
  <pageMargins left="0.75" right="0.75" top="0.5" bottom="0.5" header="0.5" footer="0.5"/>
  <pageSetup scale="8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59D6-5E34-4147-B29E-97DF0A68AF87}">
  <dimension ref="A1"/>
  <sheetViews>
    <sheetView workbookViewId="0">
      <selection activeCell="L33" sqref="L33"/>
    </sheetView>
  </sheetViews>
  <sheetFormatPr defaultRowHeight="1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theme="6" tint="0.59999389629810485"/>
    <pageSetUpPr fitToPage="1"/>
  </sheetPr>
  <dimension ref="B2:X62"/>
  <sheetViews>
    <sheetView view="pageBreakPreview" zoomScale="130" zoomScaleNormal="130" zoomScaleSheetLayoutView="13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46" customWidth="1"/>
    <col min="2" max="2" width="30" style="746" customWidth="1"/>
    <col min="3" max="3" width="15" style="746" customWidth="1"/>
    <col min="4" max="5" width="15.7265625" style="746" customWidth="1"/>
    <col min="6" max="7" width="15" style="746" hidden="1" customWidth="1"/>
    <col min="8" max="9" width="15" style="746" customWidth="1"/>
    <col min="10" max="12" width="15" style="746" hidden="1" customWidth="1"/>
    <col min="13" max="13" width="15" style="746" customWidth="1"/>
    <col min="14" max="16" width="15" style="746" hidden="1" customWidth="1"/>
    <col min="17" max="18" width="15" style="749" hidden="1" customWidth="1"/>
    <col min="19" max="19" width="15" style="746" hidden="1" customWidth="1"/>
    <col min="20" max="20" width="15.54296875" style="746" bestFit="1" customWidth="1"/>
    <col min="21" max="22" width="15.1796875" style="746" customWidth="1"/>
    <col min="23" max="16384" width="9.1796875" style="746"/>
  </cols>
  <sheetData>
    <row r="2" spans="2:24">
      <c r="B2" s="746" t="s">
        <v>0</v>
      </c>
      <c r="I2" s="747"/>
      <c r="J2" s="747"/>
      <c r="K2" s="748"/>
      <c r="L2" s="747"/>
      <c r="M2" s="747"/>
    </row>
    <row r="3" spans="2:24">
      <c r="B3" s="746" t="s">
        <v>36</v>
      </c>
      <c r="I3" s="747"/>
      <c r="J3" s="747"/>
      <c r="K3" s="748"/>
      <c r="L3" s="747"/>
      <c r="M3" s="747"/>
      <c r="O3" s="749"/>
    </row>
    <row r="4" spans="2:24">
      <c r="B4" s="746" t="s">
        <v>871</v>
      </c>
      <c r="F4" s="749"/>
      <c r="G4" s="750"/>
      <c r="K4" s="751"/>
      <c r="O4" s="750"/>
    </row>
    <row r="5" spans="2:24">
      <c r="F5" s="749"/>
      <c r="H5" s="750"/>
      <c r="I5" s="750"/>
      <c r="K5" s="748"/>
    </row>
    <row r="6" spans="2:24">
      <c r="B6" s="746" t="s">
        <v>466</v>
      </c>
      <c r="G6" s="750"/>
      <c r="H6" s="750"/>
      <c r="K6" s="752"/>
      <c r="O6" s="753" t="s">
        <v>1265</v>
      </c>
      <c r="P6" s="754"/>
    </row>
    <row r="7" spans="2:24">
      <c r="B7" s="746" t="s">
        <v>223</v>
      </c>
      <c r="M7" s="750"/>
    </row>
    <row r="8" spans="2:24">
      <c r="F8" s="755"/>
      <c r="G8" s="756"/>
      <c r="H8" s="756"/>
      <c r="J8" s="867" t="s">
        <v>490</v>
      </c>
      <c r="K8" s="867"/>
      <c r="L8" s="867"/>
      <c r="M8" s="755"/>
      <c r="N8" s="867" t="s">
        <v>482</v>
      </c>
      <c r="O8" s="867"/>
      <c r="P8" s="867"/>
      <c r="Q8" s="867"/>
      <c r="R8" s="867"/>
      <c r="S8" s="755"/>
      <c r="T8" s="755" t="s">
        <v>171</v>
      </c>
      <c r="X8" s="755" t="s">
        <v>171</v>
      </c>
    </row>
    <row r="9" spans="2:24">
      <c r="B9" s="755"/>
      <c r="C9" s="755"/>
      <c r="D9" s="755"/>
      <c r="E9" s="755"/>
      <c r="F9" s="755"/>
      <c r="G9" s="755"/>
      <c r="H9" s="755"/>
      <c r="I9" s="755" t="s">
        <v>106</v>
      </c>
      <c r="J9" s="755" t="s">
        <v>212</v>
      </c>
      <c r="K9" s="755" t="s">
        <v>133</v>
      </c>
      <c r="L9" s="755" t="s">
        <v>133</v>
      </c>
      <c r="M9" s="755" t="s">
        <v>122</v>
      </c>
      <c r="N9" s="755" t="s">
        <v>316</v>
      </c>
      <c r="O9" s="755" t="s">
        <v>5</v>
      </c>
      <c r="P9" s="755" t="s">
        <v>212</v>
      </c>
      <c r="Q9" s="755" t="s">
        <v>133</v>
      </c>
      <c r="R9" s="755" t="s">
        <v>133</v>
      </c>
      <c r="S9" s="755" t="s">
        <v>483</v>
      </c>
      <c r="T9" s="755" t="s">
        <v>1303</v>
      </c>
      <c r="U9" s="755" t="s">
        <v>169</v>
      </c>
      <c r="V9" s="755" t="s">
        <v>171</v>
      </c>
      <c r="X9" s="755" t="s">
        <v>1336</v>
      </c>
    </row>
    <row r="10" spans="2:24">
      <c r="B10" s="757" t="s">
        <v>1</v>
      </c>
      <c r="C10" s="757" t="s">
        <v>877</v>
      </c>
      <c r="D10" s="757" t="s">
        <v>878</v>
      </c>
      <c r="E10" s="757" t="s">
        <v>879</v>
      </c>
      <c r="F10" s="757" t="s">
        <v>875</v>
      </c>
      <c r="G10" s="757" t="s">
        <v>880</v>
      </c>
      <c r="H10" s="757" t="s">
        <v>881</v>
      </c>
      <c r="I10" s="757" t="s">
        <v>1164</v>
      </c>
      <c r="J10" s="757" t="s">
        <v>213</v>
      </c>
      <c r="K10" s="757" t="s">
        <v>117</v>
      </c>
      <c r="L10" s="757" t="s">
        <v>492</v>
      </c>
      <c r="M10" s="757" t="s">
        <v>328</v>
      </c>
      <c r="N10" s="757" t="s">
        <v>315</v>
      </c>
      <c r="O10" s="757" t="s">
        <v>117</v>
      </c>
      <c r="P10" s="757" t="s">
        <v>213</v>
      </c>
      <c r="Q10" s="757" t="s">
        <v>117</v>
      </c>
      <c r="R10" s="757" t="s">
        <v>492</v>
      </c>
      <c r="S10" s="757" t="s">
        <v>1164</v>
      </c>
      <c r="T10" s="864">
        <f>'Gen Rider'!K13</f>
        <v>4.7799999999999995E-3</v>
      </c>
      <c r="U10" s="757" t="s">
        <v>522</v>
      </c>
      <c r="V10" s="757" t="s">
        <v>1164</v>
      </c>
      <c r="W10" s="765"/>
      <c r="X10" s="864">
        <f>'DTL Rider Yr 1'!L20</f>
        <v>-7.2899999999999996E-3</v>
      </c>
    </row>
    <row r="11" spans="2:24">
      <c r="B11" s="758" t="s">
        <v>7</v>
      </c>
      <c r="C11" s="758" t="s">
        <v>8</v>
      </c>
      <c r="D11" s="758" t="s">
        <v>9</v>
      </c>
      <c r="E11" s="758" t="s">
        <v>123</v>
      </c>
      <c r="F11" s="758" t="s">
        <v>177</v>
      </c>
      <c r="G11" s="758" t="s">
        <v>10</v>
      </c>
      <c r="H11" s="758" t="s">
        <v>178</v>
      </c>
      <c r="I11" s="758" t="s">
        <v>103</v>
      </c>
      <c r="J11" s="758" t="s">
        <v>129</v>
      </c>
      <c r="K11" s="758" t="s">
        <v>179</v>
      </c>
      <c r="L11" s="759" t="s">
        <v>288</v>
      </c>
      <c r="M11" s="758" t="s">
        <v>491</v>
      </c>
      <c r="N11" s="759" t="s">
        <v>165</v>
      </c>
      <c r="O11" s="758" t="s">
        <v>180</v>
      </c>
      <c r="P11" s="758" t="s">
        <v>209</v>
      </c>
      <c r="Q11" s="758" t="s">
        <v>293</v>
      </c>
      <c r="R11" s="758" t="s">
        <v>882</v>
      </c>
      <c r="S11" s="758" t="s">
        <v>883</v>
      </c>
      <c r="T11" s="758"/>
      <c r="X11" s="758"/>
    </row>
    <row r="12" spans="2:24">
      <c r="C12" s="749"/>
      <c r="D12" s="749"/>
      <c r="E12" s="749"/>
      <c r="F12" s="749"/>
      <c r="G12" s="749"/>
      <c r="H12" s="749"/>
      <c r="I12" s="749"/>
      <c r="J12" s="749"/>
      <c r="K12" s="749"/>
      <c r="L12" s="749"/>
      <c r="M12" s="749"/>
      <c r="N12" s="749"/>
      <c r="O12" s="749"/>
      <c r="P12" s="749"/>
      <c r="S12" s="749"/>
      <c r="T12" s="749"/>
      <c r="X12" s="749"/>
    </row>
    <row r="13" spans="2:24">
      <c r="B13" s="760" t="s">
        <v>467</v>
      </c>
      <c r="C13" s="749">
        <f>'Bill Units'!D5</f>
        <v>983840308.03884888</v>
      </c>
      <c r="D13" s="749">
        <f>'Bill Units'!E5</f>
        <v>431355344.30350029</v>
      </c>
      <c r="E13" s="749">
        <f>'Bill Units'!F5</f>
        <v>481762270.48449147</v>
      </c>
      <c r="F13" s="761">
        <f>'Rate Input'!D5</f>
        <v>0.11284</v>
      </c>
      <c r="G13" s="761">
        <f>'Rate Input'!E5</f>
        <v>0.12052</v>
      </c>
      <c r="H13" s="761">
        <f>'Rate Input'!F5</f>
        <v>0.12784999999999999</v>
      </c>
      <c r="I13" s="749">
        <f>(C13*F13)+(D13*G13)+(E13*H13)</f>
        <v>224596792.73600379</v>
      </c>
      <c r="J13" s="749">
        <f>SUM('Final billing units by tariff'!CI11,'Final billing units by tariff'!CI43,'Final billing units by tariff'!CI64,'Final billing units by tariff'!CI75,'Final billing units by tariff'!CI99,'Final billing units by tariff'!CI146,'Final billing units by tariff'!CI177)</f>
        <v>-2681998.0026000347</v>
      </c>
      <c r="K13" s="762">
        <f>SUM('Final billing units by tariff'!DI11,'Final billing units by tariff'!DI43,'Final billing units by tariff'!DI64,'Final billing units by tariff'!DI75,'Final billing units by tariff'!DI99,'Final billing units by tariff'!DI146,'Final billing units by tariff'!DI177)</f>
        <v>-7896294.5619470663</v>
      </c>
      <c r="L13" s="762"/>
      <c r="M13" s="749">
        <f>C13+D13+E13+J13+K13-M19</f>
        <v>1886379630.2622933</v>
      </c>
      <c r="N13" s="749"/>
      <c r="O13" s="749">
        <f>(SUM(C13:E13)*H13)-I13</f>
        <v>17929277.697407752</v>
      </c>
      <c r="P13" s="749">
        <f>J13*H13</f>
        <v>-342893.44463241444</v>
      </c>
      <c r="Q13" s="762">
        <f>K13*H13</f>
        <v>-1009541.2597449324</v>
      </c>
      <c r="R13" s="762"/>
      <c r="S13" s="749">
        <f>I13+N13+O13+P13+Q13</f>
        <v>241173635.72903419</v>
      </c>
      <c r="T13" s="749">
        <f>M13*T10+M18*T10</f>
        <v>9019158.183309909</v>
      </c>
      <c r="U13" s="761">
        <f>'Exhibit KIW-S2'!C4</f>
        <v>0</v>
      </c>
      <c r="V13" s="749"/>
      <c r="X13" s="749">
        <f>M13*X10+M18*X10</f>
        <v>-13755159.656135824</v>
      </c>
    </row>
    <row r="14" spans="2:24">
      <c r="B14" s="763" t="s">
        <v>1300</v>
      </c>
      <c r="C14" s="749"/>
      <c r="D14" s="749"/>
      <c r="E14" s="749"/>
      <c r="F14" s="761"/>
      <c r="G14" s="761"/>
      <c r="H14" s="761"/>
      <c r="I14" s="749"/>
      <c r="J14" s="749"/>
      <c r="K14" s="762"/>
      <c r="L14" s="762"/>
      <c r="M14" s="749">
        <v>813786921</v>
      </c>
      <c r="N14" s="749"/>
      <c r="O14" s="749"/>
      <c r="P14" s="749"/>
      <c r="Q14" s="762"/>
      <c r="R14" s="762"/>
      <c r="S14" s="749"/>
      <c r="T14" s="749"/>
      <c r="U14" s="761">
        <f>'Exhibit KIW-S2'!C7</f>
        <v>0.1575</v>
      </c>
      <c r="V14" s="749">
        <f t="shared" ref="V14:V16" si="0">U14*M14</f>
        <v>128171440.0575</v>
      </c>
    </row>
    <row r="15" spans="2:24">
      <c r="B15" s="763" t="s">
        <v>1301</v>
      </c>
      <c r="C15" s="749"/>
      <c r="D15" s="749"/>
      <c r="E15" s="749"/>
      <c r="F15" s="761"/>
      <c r="G15" s="761"/>
      <c r="H15" s="761"/>
      <c r="I15" s="749"/>
      <c r="J15" s="749"/>
      <c r="K15" s="762"/>
      <c r="L15" s="762"/>
      <c r="M15" s="749">
        <v>1073066255</v>
      </c>
      <c r="N15" s="749"/>
      <c r="O15" s="749"/>
      <c r="P15" s="749"/>
      <c r="Q15" s="762"/>
      <c r="R15" s="762"/>
      <c r="S15" s="749"/>
      <c r="T15" s="749"/>
      <c r="U15" s="761">
        <f>'Exhibit KIW-S2'!C8</f>
        <v>0.11835591606999415</v>
      </c>
      <c r="V15" s="749">
        <f t="shared" si="0"/>
        <v>127003739.61432295</v>
      </c>
    </row>
    <row r="16" spans="2:24">
      <c r="B16" s="763"/>
      <c r="C16" s="749"/>
      <c r="D16" s="749"/>
      <c r="E16" s="749"/>
      <c r="F16" s="761"/>
      <c r="G16" s="761"/>
      <c r="H16" s="761"/>
      <c r="I16" s="749"/>
      <c r="J16" s="749"/>
      <c r="K16" s="762"/>
      <c r="L16" s="762"/>
      <c r="M16" s="749"/>
      <c r="N16" s="749"/>
      <c r="O16" s="749"/>
      <c r="P16" s="749"/>
      <c r="Q16" s="762"/>
      <c r="R16" s="762"/>
      <c r="S16" s="749"/>
      <c r="T16" s="749"/>
      <c r="U16" s="761">
        <f>'Exhibit KIW-S2'!C9</f>
        <v>0</v>
      </c>
      <c r="V16" s="749">
        <f t="shared" si="0"/>
        <v>0</v>
      </c>
    </row>
    <row r="17" spans="2:22">
      <c r="B17" s="760" t="s">
        <v>206</v>
      </c>
      <c r="C17" s="749">
        <f>'Bill Units'!D6</f>
        <v>0</v>
      </c>
      <c r="D17" s="749">
        <f>'Bill Units'!E6</f>
        <v>0</v>
      </c>
      <c r="E17" s="749">
        <f>'Bill Units'!F6</f>
        <v>0</v>
      </c>
      <c r="F17" s="761"/>
      <c r="G17" s="761"/>
      <c r="H17" s="761"/>
      <c r="I17" s="749"/>
      <c r="J17" s="749"/>
      <c r="K17" s="749"/>
      <c r="L17" s="749"/>
      <c r="M17" s="749"/>
      <c r="N17" s="749"/>
      <c r="O17" s="749"/>
      <c r="P17" s="749"/>
      <c r="S17" s="749"/>
      <c r="T17" s="749"/>
      <c r="U17" s="761"/>
      <c r="V17" s="749"/>
    </row>
    <row r="18" spans="2:22">
      <c r="B18" s="760" t="s">
        <v>468</v>
      </c>
      <c r="C18" s="749">
        <f>'Bill Units'!D7</f>
        <v>264862.96115113335</v>
      </c>
      <c r="D18" s="749">
        <f>'Bill Units'!E7</f>
        <v>72296.730982448091</v>
      </c>
      <c r="E18" s="749">
        <f>'Bill Units'!F7</f>
        <v>128248.48102574708</v>
      </c>
      <c r="F18" s="761">
        <f>'Rate Input'!D6</f>
        <v>8.5489999999999997E-2</v>
      </c>
      <c r="G18" s="761">
        <f>'Rate Input'!E6</f>
        <v>9.3170000000000003E-2</v>
      </c>
      <c r="H18" s="761">
        <f>'Rate Input'!F6</f>
        <v>9.3170000000000003E-2</v>
      </c>
      <c r="I18" s="749">
        <f>(C18*F18)+(D18*G18)+(E18*H18)</f>
        <v>41327.931951613937</v>
      </c>
      <c r="J18" s="749">
        <f>SUM('Final billing units by tariff'!CI12,'Final billing units by tariff'!CI44,'Final billing units by tariff'!CI65,'Final billing units by tariff'!CI76)</f>
        <v>2884.6422266904115</v>
      </c>
      <c r="K18" s="762">
        <f>SUM('Final billing units by tariff'!DI12,'Final billing units by tariff'!DI44,'Final billing units by tariff'!DI65,'Final billing units by tariff'!DI76)</f>
        <v>5253.3469877410798</v>
      </c>
      <c r="L18" s="762"/>
      <c r="M18" s="749">
        <f>C18+D18+E18+J18+K18</f>
        <v>473546.16237376002</v>
      </c>
      <c r="N18" s="749"/>
      <c r="O18" s="749">
        <f>(SUM(C18:E18)*H18)-I18</f>
        <v>2034.1475416407047</v>
      </c>
      <c r="P18" s="749">
        <f>J18*H18</f>
        <v>268.76211626074564</v>
      </c>
      <c r="Q18" s="749">
        <f>K18*H18</f>
        <v>489.45433884783642</v>
      </c>
      <c r="S18" s="749">
        <f>I18+N18+O18+P18+Q18</f>
        <v>44120.295948363222</v>
      </c>
      <c r="T18" s="749"/>
      <c r="U18" s="761">
        <f>'Exhibit KIW-S2'!C10</f>
        <v>9.2880000000000004E-2</v>
      </c>
      <c r="V18" s="749">
        <f>U18*M18</f>
        <v>43982.967561274832</v>
      </c>
    </row>
    <row r="19" spans="2:22">
      <c r="B19" s="760"/>
      <c r="C19" s="749"/>
      <c r="D19" s="749"/>
      <c r="E19" s="749"/>
      <c r="F19" s="749"/>
      <c r="G19" s="749"/>
      <c r="H19" s="749"/>
      <c r="I19" s="749"/>
      <c r="J19" s="749"/>
      <c r="K19" s="749"/>
      <c r="L19" s="749"/>
      <c r="M19" s="749"/>
      <c r="N19" s="749"/>
      <c r="O19" s="749"/>
      <c r="P19" s="749"/>
      <c r="S19" s="749"/>
      <c r="T19" s="749"/>
      <c r="U19" s="761">
        <f>'Exhibit KIW-S2'!C9</f>
        <v>0</v>
      </c>
      <c r="V19" s="749">
        <f>U19*M19</f>
        <v>0</v>
      </c>
    </row>
    <row r="20" spans="2:22">
      <c r="B20" s="746" t="s">
        <v>12</v>
      </c>
      <c r="C20" s="749">
        <f>'Bill Units'!D9</f>
        <v>910161.3548387097</v>
      </c>
      <c r="D20" s="749">
        <f>'Bill Units'!E9</f>
        <v>229847.127919911</v>
      </c>
      <c r="E20" s="749">
        <f>'Bill Units'!F9</f>
        <v>427138.5172413793</v>
      </c>
      <c r="F20" s="762">
        <f>'Rate Input'!D8</f>
        <v>20</v>
      </c>
      <c r="G20" s="762">
        <f>'Rate Input'!E8</f>
        <v>20</v>
      </c>
      <c r="H20" s="762">
        <f>'Rate Input'!F8</f>
        <v>20</v>
      </c>
      <c r="I20" s="749">
        <f>(C20*F20)+(D20*G20)+(E20*H20)</f>
        <v>31342940</v>
      </c>
      <c r="J20" s="762"/>
      <c r="K20" s="749">
        <f>'Final billing units by tariff'!DI3+'Final billing units by tariff'!DI35+'Final billing units by tariff'!DI56+'Final billing units by tariff'!DI67+'Final billing units by tariff'!DI94+'Final billing units by tariff'!DI172</f>
        <v>-5740.9999999999991</v>
      </c>
      <c r="L20" s="749"/>
      <c r="M20" s="749">
        <f>C20+D20+E20+J20+K20</f>
        <v>1561406</v>
      </c>
      <c r="N20" s="749"/>
      <c r="O20" s="749">
        <f>(SUM(C20:E20)*H20)-I20</f>
        <v>0</v>
      </c>
      <c r="P20" s="749"/>
      <c r="Q20" s="749">
        <f>K20*H20</f>
        <v>-114819.99999999999</v>
      </c>
      <c r="S20" s="749">
        <f>I20+N20+O20+P20+Q20</f>
        <v>31228120</v>
      </c>
      <c r="T20" s="749"/>
      <c r="U20" s="762">
        <f>'Exhibit KIW-S2'!B4</f>
        <v>0</v>
      </c>
      <c r="V20" s="749"/>
    </row>
    <row r="21" spans="2:22">
      <c r="B21" s="763" t="s">
        <v>1298</v>
      </c>
      <c r="C21" s="749"/>
      <c r="D21" s="749"/>
      <c r="E21" s="749"/>
      <c r="F21" s="762"/>
      <c r="G21" s="762"/>
      <c r="H21" s="762"/>
      <c r="I21" s="749"/>
      <c r="J21" s="762"/>
      <c r="K21" s="749"/>
      <c r="L21" s="749"/>
      <c r="M21" s="749">
        <v>1314461</v>
      </c>
      <c r="N21" s="749"/>
      <c r="O21" s="749"/>
      <c r="P21" s="749"/>
      <c r="S21" s="749"/>
      <c r="T21" s="749"/>
      <c r="U21" s="762">
        <f>'Exhibit KIW-S2'!B5</f>
        <v>26</v>
      </c>
      <c r="V21" s="749">
        <f t="shared" ref="V21:V22" si="1">U21*M21</f>
        <v>34175986</v>
      </c>
    </row>
    <row r="22" spans="2:22">
      <c r="B22" s="763" t="s">
        <v>1299</v>
      </c>
      <c r="C22" s="749"/>
      <c r="D22" s="749"/>
      <c r="E22" s="749"/>
      <c r="F22" s="762"/>
      <c r="G22" s="762"/>
      <c r="H22" s="762"/>
      <c r="I22" s="749"/>
      <c r="J22" s="762"/>
      <c r="K22" s="749"/>
      <c r="L22" s="749"/>
      <c r="M22" s="749">
        <v>249681</v>
      </c>
      <c r="N22" s="749"/>
      <c r="O22" s="749"/>
      <c r="P22" s="749"/>
      <c r="S22" s="749"/>
      <c r="T22" s="749"/>
      <c r="U22" s="762">
        <f>'Exhibit KIW-S2'!B6</f>
        <v>40</v>
      </c>
      <c r="V22" s="749">
        <f t="shared" si="1"/>
        <v>9987240</v>
      </c>
    </row>
    <row r="23" spans="2:22">
      <c r="B23" s="746" t="s">
        <v>205</v>
      </c>
      <c r="C23" s="749">
        <f>'Bill Units'!D10</f>
        <v>1664.516129032258</v>
      </c>
      <c r="D23" s="749">
        <f>'Bill Units'!E10</f>
        <v>406.035595105673</v>
      </c>
      <c r="E23" s="749">
        <f>'Bill Units'!F10</f>
        <v>751.44827586206895</v>
      </c>
      <c r="F23" s="762">
        <f>F20</f>
        <v>20</v>
      </c>
      <c r="G23" s="762">
        <f>G20</f>
        <v>20</v>
      </c>
      <c r="H23" s="762">
        <f>H20</f>
        <v>20</v>
      </c>
      <c r="I23" s="749">
        <f>(C23*F23)+(D23*G23)+(E23*H23)</f>
        <v>56440</v>
      </c>
      <c r="J23" s="749"/>
      <c r="K23" s="749">
        <f>+'Final billing units by tariff'!DI141</f>
        <v>-86</v>
      </c>
      <c r="L23" s="749"/>
      <c r="M23" s="749">
        <f>C23+D23+E23+J23+K23</f>
        <v>2736</v>
      </c>
      <c r="N23" s="749"/>
      <c r="O23" s="749">
        <f>(SUM(C23:E23)*H23)-I23</f>
        <v>0</v>
      </c>
      <c r="P23" s="749"/>
      <c r="Q23" s="749">
        <f>K23*H23</f>
        <v>-1720</v>
      </c>
      <c r="S23" s="749">
        <f>I23+N23+O23+P23+Q23</f>
        <v>54720</v>
      </c>
      <c r="T23" s="749"/>
      <c r="U23" s="762"/>
      <c r="V23" s="749">
        <f>U20*M23</f>
        <v>0</v>
      </c>
    </row>
    <row r="24" spans="2:22">
      <c r="C24" s="749"/>
      <c r="D24" s="749"/>
      <c r="E24" s="749"/>
      <c r="F24" s="749"/>
      <c r="G24" s="749"/>
      <c r="H24" s="749"/>
      <c r="I24" s="749"/>
      <c r="J24" s="749"/>
      <c r="K24" s="749"/>
      <c r="L24" s="749"/>
      <c r="M24" s="749"/>
      <c r="N24" s="749"/>
      <c r="O24" s="749"/>
      <c r="P24" s="749"/>
      <c r="S24" s="749">
        <f>I24+N24+O24+P24+Q24</f>
        <v>0</v>
      </c>
      <c r="T24" s="749"/>
      <c r="V24" s="749">
        <v>0</v>
      </c>
    </row>
    <row r="25" spans="2:22" hidden="1">
      <c r="C25" s="749"/>
      <c r="D25" s="749"/>
      <c r="E25" s="749"/>
      <c r="F25" s="749"/>
      <c r="G25" s="749"/>
      <c r="H25" s="749"/>
      <c r="I25" s="749"/>
      <c r="J25" s="749"/>
      <c r="K25" s="749"/>
      <c r="L25" s="749"/>
      <c r="M25" s="749"/>
      <c r="N25" s="749"/>
      <c r="O25" s="749"/>
      <c r="P25" s="749"/>
      <c r="S25" s="749"/>
      <c r="T25" s="749"/>
      <c r="V25" s="749"/>
    </row>
    <row r="26" spans="2:22" hidden="1">
      <c r="C26" s="749"/>
      <c r="D26" s="749"/>
      <c r="E26" s="749"/>
      <c r="F26" s="749"/>
      <c r="G26" s="749"/>
      <c r="H26" s="749"/>
      <c r="I26" s="749"/>
      <c r="J26" s="749"/>
      <c r="K26" s="749"/>
      <c r="L26" s="749"/>
      <c r="M26" s="749"/>
      <c r="N26" s="749"/>
      <c r="O26" s="749"/>
      <c r="P26" s="749"/>
      <c r="S26" s="749"/>
      <c r="T26" s="749"/>
      <c r="V26" s="749"/>
    </row>
    <row r="27" spans="2:22" hidden="1">
      <c r="C27" s="749"/>
      <c r="D27" s="749"/>
      <c r="E27" s="749"/>
      <c r="F27" s="749"/>
      <c r="G27" s="749"/>
      <c r="H27" s="749"/>
      <c r="I27" s="749"/>
      <c r="J27" s="749"/>
      <c r="K27" s="749"/>
      <c r="L27" s="749"/>
      <c r="M27" s="749"/>
      <c r="N27" s="749"/>
      <c r="O27" s="749"/>
      <c r="P27" s="749"/>
      <c r="S27" s="749"/>
      <c r="T27" s="749"/>
      <c r="V27" s="749"/>
    </row>
    <row r="28" spans="2:22" hidden="1">
      <c r="C28" s="749"/>
      <c r="D28" s="749"/>
      <c r="E28" s="749"/>
      <c r="F28" s="749"/>
      <c r="G28" s="749"/>
      <c r="H28" s="749"/>
      <c r="I28" s="749"/>
      <c r="J28" s="749"/>
      <c r="K28" s="749"/>
      <c r="L28" s="749"/>
      <c r="M28" s="749"/>
      <c r="N28" s="749"/>
      <c r="O28" s="749"/>
      <c r="P28" s="749"/>
      <c r="S28" s="749"/>
      <c r="T28" s="749"/>
      <c r="V28" s="749"/>
    </row>
    <row r="29" spans="2:22" hidden="1">
      <c r="C29" s="749"/>
      <c r="D29" s="749"/>
      <c r="E29" s="749"/>
      <c r="F29" s="749"/>
      <c r="G29" s="749"/>
      <c r="H29" s="749"/>
      <c r="I29" s="749"/>
      <c r="J29" s="749"/>
      <c r="K29" s="749"/>
      <c r="L29" s="749"/>
      <c r="M29" s="749"/>
      <c r="N29" s="749"/>
      <c r="O29" s="749"/>
      <c r="P29" s="749"/>
      <c r="S29" s="749"/>
      <c r="T29" s="749"/>
      <c r="V29" s="749"/>
    </row>
    <row r="30" spans="2:22" hidden="1">
      <c r="C30" s="749"/>
      <c r="D30" s="749"/>
      <c r="E30" s="749"/>
      <c r="F30" s="749"/>
      <c r="G30" s="749"/>
      <c r="H30" s="749"/>
      <c r="I30" s="749"/>
      <c r="J30" s="749"/>
      <c r="K30" s="749"/>
      <c r="L30" s="749"/>
      <c r="M30" s="749"/>
      <c r="N30" s="749"/>
      <c r="O30" s="749"/>
      <c r="P30" s="749"/>
      <c r="S30" s="749"/>
      <c r="T30" s="749"/>
      <c r="V30" s="749"/>
    </row>
    <row r="31" spans="2:22" hidden="1">
      <c r="C31" s="749"/>
      <c r="D31" s="749"/>
      <c r="E31" s="749"/>
      <c r="F31" s="749"/>
      <c r="G31" s="749"/>
      <c r="H31" s="749"/>
      <c r="I31" s="749"/>
      <c r="J31" s="749"/>
      <c r="K31" s="749"/>
      <c r="L31" s="749"/>
      <c r="M31" s="749"/>
      <c r="N31" s="749"/>
      <c r="O31" s="749"/>
      <c r="P31" s="749"/>
      <c r="S31" s="749"/>
      <c r="T31" s="749"/>
      <c r="V31" s="749"/>
    </row>
    <row r="32" spans="2:22" hidden="1">
      <c r="C32" s="749"/>
      <c r="D32" s="749"/>
      <c r="E32" s="749"/>
      <c r="F32" s="749"/>
      <c r="G32" s="749"/>
      <c r="H32" s="749"/>
      <c r="I32" s="749"/>
      <c r="J32" s="749"/>
      <c r="K32" s="749"/>
      <c r="L32" s="749"/>
      <c r="M32" s="749"/>
      <c r="N32" s="749"/>
      <c r="O32" s="749"/>
      <c r="P32" s="749"/>
      <c r="S32" s="749"/>
      <c r="T32" s="749"/>
      <c r="V32" s="749"/>
    </row>
    <row r="33" spans="2:22" hidden="1">
      <c r="C33" s="749"/>
      <c r="D33" s="749"/>
      <c r="E33" s="749"/>
      <c r="F33" s="749"/>
      <c r="G33" s="749"/>
      <c r="H33" s="749"/>
      <c r="I33" s="749"/>
      <c r="J33" s="749"/>
      <c r="K33" s="749"/>
      <c r="L33" s="749"/>
      <c r="M33" s="749"/>
      <c r="N33" s="749"/>
      <c r="O33" s="749"/>
      <c r="P33" s="749"/>
      <c r="S33" s="749"/>
      <c r="T33" s="749"/>
      <c r="V33" s="749"/>
    </row>
    <row r="34" spans="2:22">
      <c r="C34" s="749"/>
      <c r="D34" s="749"/>
      <c r="E34" s="749"/>
      <c r="F34" s="749"/>
      <c r="G34" s="749"/>
      <c r="H34" s="749"/>
      <c r="I34" s="749"/>
      <c r="J34" s="749"/>
      <c r="K34" s="749"/>
      <c r="L34" s="749"/>
      <c r="M34" s="749"/>
      <c r="N34" s="749"/>
      <c r="O34" s="749"/>
      <c r="P34" s="749"/>
      <c r="S34" s="749"/>
      <c r="T34" s="749"/>
      <c r="V34" s="749"/>
    </row>
    <row r="35" spans="2:22">
      <c r="B35" s="746" t="s">
        <v>484</v>
      </c>
      <c r="C35" s="764"/>
      <c r="D35" s="764"/>
      <c r="E35" s="764"/>
      <c r="F35" s="764"/>
      <c r="G35" s="764"/>
      <c r="H35" s="764"/>
      <c r="I35" s="747">
        <f>'B&amp;A Surcharges'!U11</f>
        <v>-4760965.108540534</v>
      </c>
      <c r="N35" s="764"/>
      <c r="O35" s="764"/>
      <c r="P35" s="764"/>
      <c r="Q35" s="764"/>
      <c r="R35" s="764"/>
      <c r="S35" s="749">
        <f>VLOOKUP(B7,'B&amp;A Surcharges'!A:U,21,FALSE)</f>
        <v>-4760965.108540534</v>
      </c>
      <c r="T35" s="749"/>
      <c r="V35" s="749">
        <f>S35</f>
        <v>-4760965.108540534</v>
      </c>
    </row>
    <row r="36" spans="2:22">
      <c r="C36" s="749"/>
      <c r="D36" s="749"/>
      <c r="E36" s="749"/>
      <c r="F36" s="749"/>
      <c r="G36" s="749"/>
      <c r="H36" s="749"/>
      <c r="I36" s="749"/>
      <c r="J36" s="749"/>
      <c r="K36" s="749"/>
      <c r="L36" s="749"/>
      <c r="M36" s="762"/>
      <c r="N36" s="749"/>
      <c r="O36" s="749"/>
      <c r="P36" s="749"/>
      <c r="S36" s="749"/>
      <c r="T36" s="749"/>
      <c r="V36" s="749"/>
    </row>
    <row r="37" spans="2:22">
      <c r="B37" s="746" t="s">
        <v>14</v>
      </c>
      <c r="C37" s="749"/>
      <c r="D37" s="749"/>
      <c r="E37" s="749"/>
      <c r="F37" s="749"/>
      <c r="G37" s="749"/>
      <c r="H37" s="749"/>
      <c r="I37" s="749">
        <f>VLOOKUP(B7,'B&amp;A Surcharges'!A:U,2,FALSE)</f>
        <v>17008167.330000002</v>
      </c>
      <c r="J37" s="749"/>
      <c r="K37" s="749"/>
      <c r="L37" s="749"/>
      <c r="M37" s="749"/>
      <c r="N37" s="749"/>
      <c r="O37" s="749"/>
      <c r="P37" s="749"/>
      <c r="S37" s="749"/>
      <c r="T37" s="749"/>
      <c r="V37" s="749"/>
    </row>
    <row r="38" spans="2:22">
      <c r="C38" s="749"/>
      <c r="D38" s="749"/>
      <c r="E38" s="749"/>
      <c r="F38" s="749"/>
      <c r="G38" s="749"/>
      <c r="H38" s="749"/>
      <c r="I38" s="749"/>
      <c r="J38" s="749"/>
      <c r="K38" s="749"/>
      <c r="L38" s="749"/>
      <c r="M38" s="749"/>
      <c r="N38" s="749"/>
      <c r="O38" s="749"/>
      <c r="P38" s="749"/>
      <c r="S38" s="749"/>
      <c r="T38" s="749"/>
      <c r="V38" s="749"/>
    </row>
    <row r="39" spans="2:22">
      <c r="B39" s="746" t="s">
        <v>207</v>
      </c>
      <c r="C39" s="749"/>
      <c r="D39" s="749"/>
      <c r="E39" s="749"/>
      <c r="F39" s="749"/>
      <c r="G39" s="749"/>
      <c r="H39" s="749"/>
      <c r="I39" s="749">
        <f>VLOOKUP(B7,'B&amp;A Surcharges'!A:U,16,FALSE)</f>
        <v>626858.80000000005</v>
      </c>
      <c r="J39" s="749"/>
      <c r="K39" s="749"/>
      <c r="L39" s="749"/>
      <c r="M39" s="749"/>
      <c r="N39" s="749"/>
      <c r="O39" s="749"/>
      <c r="P39" s="749"/>
      <c r="S39" s="749"/>
      <c r="T39" s="749"/>
      <c r="V39" s="749"/>
    </row>
    <row r="40" spans="2:22">
      <c r="C40" s="749"/>
      <c r="D40" s="749"/>
      <c r="E40" s="749"/>
      <c r="F40" s="749"/>
      <c r="G40" s="749"/>
      <c r="H40" s="749"/>
      <c r="I40" s="749"/>
      <c r="J40" s="749"/>
      <c r="K40" s="749"/>
      <c r="L40" s="749"/>
      <c r="M40" s="749"/>
      <c r="N40" s="749"/>
      <c r="O40" s="749"/>
      <c r="P40" s="749"/>
      <c r="S40" s="749"/>
      <c r="T40" s="749"/>
      <c r="V40" s="749"/>
    </row>
    <row r="41" spans="2:22">
      <c r="B41" s="746" t="s">
        <v>16</v>
      </c>
      <c r="C41" s="749"/>
      <c r="D41" s="749"/>
      <c r="E41" s="749"/>
      <c r="F41" s="749"/>
      <c r="G41" s="749"/>
      <c r="H41" s="749"/>
      <c r="I41" s="749">
        <f>VLOOKUP(B7,'B&amp;A Surcharges'!A:U,4,FALSE)</f>
        <v>838669.95000000007</v>
      </c>
      <c r="J41" s="749"/>
      <c r="K41" s="749"/>
      <c r="L41" s="749"/>
      <c r="M41" s="749"/>
      <c r="N41" s="749"/>
      <c r="O41" s="749"/>
      <c r="P41" s="749"/>
      <c r="S41" s="749"/>
      <c r="T41" s="749"/>
      <c r="V41" s="749"/>
    </row>
    <row r="42" spans="2:22">
      <c r="C42" s="749"/>
      <c r="D42" s="749"/>
      <c r="E42" s="749"/>
      <c r="F42" s="749"/>
      <c r="G42" s="749"/>
      <c r="H42" s="749"/>
      <c r="I42" s="749"/>
      <c r="J42" s="749"/>
      <c r="K42" s="749"/>
      <c r="L42" s="749"/>
      <c r="M42" s="749"/>
      <c r="N42" s="749"/>
      <c r="O42" s="749"/>
      <c r="P42" s="749"/>
      <c r="S42" s="749"/>
      <c r="T42" s="749"/>
      <c r="V42" s="749"/>
    </row>
    <row r="43" spans="2:22">
      <c r="B43" s="746" t="s">
        <v>160</v>
      </c>
      <c r="C43" s="749"/>
      <c r="D43" s="749"/>
      <c r="E43" s="749"/>
      <c r="F43" s="749"/>
      <c r="G43" s="749"/>
      <c r="H43" s="749"/>
      <c r="I43" s="749">
        <f>VLOOKUP(B7,'B&amp;A Surcharges'!A:U,6,FALSE)</f>
        <v>0</v>
      </c>
      <c r="J43" s="749"/>
      <c r="K43" s="749"/>
      <c r="L43" s="749"/>
      <c r="M43" s="749"/>
      <c r="N43" s="749"/>
      <c r="O43" s="749"/>
      <c r="P43" s="749"/>
      <c r="S43" s="749"/>
      <c r="T43" s="749"/>
      <c r="V43" s="749"/>
    </row>
    <row r="44" spans="2:22">
      <c r="C44" s="749"/>
      <c r="D44" s="749"/>
      <c r="E44" s="749"/>
      <c r="F44" s="749"/>
      <c r="G44" s="749"/>
      <c r="H44" s="749"/>
      <c r="I44" s="749"/>
      <c r="J44" s="749"/>
      <c r="K44" s="749"/>
      <c r="L44" s="749"/>
      <c r="M44" s="749"/>
      <c r="N44" s="749"/>
      <c r="O44" s="749"/>
      <c r="P44" s="749"/>
      <c r="S44" s="749"/>
      <c r="T44" s="749"/>
      <c r="V44" s="749"/>
    </row>
    <row r="45" spans="2:22">
      <c r="C45" s="749"/>
      <c r="D45" s="749"/>
      <c r="E45" s="749"/>
      <c r="F45" s="749"/>
      <c r="G45" s="749"/>
      <c r="H45" s="749"/>
      <c r="I45" s="749"/>
      <c r="J45" s="749"/>
      <c r="K45" s="749"/>
      <c r="L45" s="749"/>
      <c r="M45" s="749"/>
      <c r="N45" s="749"/>
      <c r="O45" s="749"/>
      <c r="P45" s="749"/>
      <c r="S45" s="749"/>
      <c r="T45" s="749"/>
      <c r="V45" s="749"/>
    </row>
    <row r="46" spans="2:22">
      <c r="C46" s="749"/>
      <c r="D46" s="749"/>
      <c r="E46" s="749"/>
      <c r="F46" s="749"/>
      <c r="G46" s="749"/>
      <c r="H46" s="749"/>
      <c r="I46" s="749"/>
      <c r="J46" s="749"/>
      <c r="K46" s="749"/>
      <c r="L46" s="749"/>
      <c r="M46" s="749"/>
      <c r="N46" s="749"/>
      <c r="O46" s="749"/>
      <c r="P46" s="749"/>
      <c r="S46" s="749"/>
      <c r="T46" s="749"/>
      <c r="V46" s="749"/>
    </row>
    <row r="47" spans="2:22">
      <c r="B47" s="746" t="s">
        <v>15</v>
      </c>
      <c r="C47" s="749"/>
      <c r="D47" s="749"/>
      <c r="E47" s="749"/>
      <c r="F47" s="749"/>
      <c r="G47" s="749"/>
      <c r="H47" s="749"/>
      <c r="I47" s="749">
        <f>VLOOKUP(B7,'B&amp;A Surcharges'!A:U,10,FALSE)</f>
        <v>10963549.689999999</v>
      </c>
      <c r="J47" s="749"/>
      <c r="K47" s="749"/>
      <c r="L47" s="749"/>
      <c r="M47" s="749"/>
      <c r="N47" s="749">
        <f>VLOOKUP(B7,'Envir FGD adj'!A:F,6,FALSE)</f>
        <v>2326003.2978596562</v>
      </c>
      <c r="O47" s="749"/>
      <c r="P47" s="749"/>
      <c r="S47" s="749">
        <f>N47+O47+P47+Q47</f>
        <v>2326003.2978596562</v>
      </c>
      <c r="T47" s="749"/>
      <c r="V47" s="749"/>
    </row>
    <row r="48" spans="2:22">
      <c r="C48" s="749"/>
      <c r="D48" s="749"/>
      <c r="E48" s="749"/>
      <c r="F48" s="749"/>
      <c r="G48" s="749"/>
      <c r="H48" s="749"/>
      <c r="I48" s="749"/>
      <c r="J48" s="749"/>
      <c r="K48" s="749"/>
      <c r="L48" s="749"/>
      <c r="M48" s="749"/>
      <c r="N48" s="749"/>
      <c r="O48" s="749"/>
      <c r="P48" s="749"/>
      <c r="S48" s="749"/>
      <c r="T48" s="749"/>
      <c r="V48" s="749"/>
    </row>
    <row r="49" spans="2:22">
      <c r="B49" s="746" t="s">
        <v>263</v>
      </c>
      <c r="C49" s="749"/>
      <c r="D49" s="749"/>
      <c r="E49" s="749"/>
      <c r="F49" s="749"/>
      <c r="G49" s="749"/>
      <c r="H49" s="749"/>
      <c r="I49" s="749">
        <f>VLOOKUP(B7,'B&amp;A Surcharges'!A:U,12,FALSE)</f>
        <v>6802050.2400000012</v>
      </c>
      <c r="J49" s="749"/>
      <c r="K49" s="749"/>
      <c r="L49" s="749"/>
      <c r="M49" s="749"/>
      <c r="N49" s="749"/>
      <c r="O49" s="749"/>
      <c r="P49" s="749"/>
      <c r="S49" s="749"/>
      <c r="T49" s="749"/>
      <c r="V49" s="749"/>
    </row>
    <row r="50" spans="2:22">
      <c r="C50" s="749"/>
      <c r="D50" s="749"/>
      <c r="E50" s="749"/>
      <c r="F50" s="749"/>
      <c r="G50" s="749"/>
      <c r="H50" s="749"/>
      <c r="I50" s="749"/>
      <c r="J50" s="749"/>
      <c r="K50" s="749"/>
      <c r="L50" s="749"/>
      <c r="M50" s="749"/>
      <c r="N50" s="749"/>
      <c r="O50" s="749"/>
      <c r="P50" s="749"/>
      <c r="S50" s="749"/>
      <c r="T50" s="749"/>
      <c r="V50" s="749"/>
    </row>
    <row r="51" spans="2:22">
      <c r="B51" s="746" t="s">
        <v>327</v>
      </c>
      <c r="C51" s="749"/>
      <c r="D51" s="749"/>
      <c r="E51" s="749"/>
      <c r="F51" s="749"/>
      <c r="G51" s="749"/>
      <c r="H51" s="749"/>
      <c r="I51" s="749">
        <f>VLOOKUP(B7,'B&amp;A Surcharges'!A:U,14,FALSE)</f>
        <v>0</v>
      </c>
      <c r="J51" s="749"/>
      <c r="K51" s="749"/>
      <c r="L51" s="749"/>
      <c r="M51" s="749"/>
      <c r="N51" s="749"/>
      <c r="O51" s="749"/>
      <c r="P51" s="749"/>
      <c r="S51" s="749"/>
      <c r="T51" s="749"/>
      <c r="V51" s="749"/>
    </row>
    <row r="52" spans="2:22">
      <c r="C52" s="749"/>
      <c r="D52" s="749"/>
      <c r="E52" s="749"/>
      <c r="F52" s="749"/>
      <c r="G52" s="749"/>
      <c r="H52" s="749"/>
      <c r="I52" s="749"/>
      <c r="J52" s="749"/>
      <c r="K52" s="749"/>
      <c r="L52" s="749"/>
      <c r="M52" s="749"/>
      <c r="N52" s="749"/>
      <c r="O52" s="749"/>
      <c r="P52" s="749"/>
      <c r="S52" s="749"/>
      <c r="T52" s="749"/>
      <c r="V52" s="749"/>
    </row>
    <row r="53" spans="2:22">
      <c r="B53" s="746" t="s">
        <v>262</v>
      </c>
      <c r="C53" s="749"/>
      <c r="D53" s="749"/>
      <c r="E53" s="749"/>
      <c r="F53" s="749"/>
      <c r="G53" s="749"/>
      <c r="H53" s="749"/>
      <c r="I53" s="749">
        <f>VLOOKUP(B7,'B&amp;A Surcharges'!A:U,18,FALSE)</f>
        <v>0</v>
      </c>
      <c r="J53" s="749"/>
      <c r="K53" s="749"/>
      <c r="L53" s="749"/>
      <c r="M53" s="749"/>
      <c r="N53" s="749"/>
      <c r="O53" s="749"/>
      <c r="P53" s="749"/>
      <c r="S53" s="749"/>
      <c r="T53" s="749"/>
      <c r="V53" s="749"/>
    </row>
    <row r="54" spans="2:22">
      <c r="C54" s="749"/>
      <c r="D54" s="749"/>
      <c r="E54" s="749"/>
      <c r="F54" s="749"/>
      <c r="G54" s="749"/>
      <c r="H54" s="749"/>
      <c r="I54" s="749"/>
      <c r="J54" s="749"/>
      <c r="K54" s="749"/>
      <c r="L54" s="749"/>
      <c r="M54" s="749"/>
      <c r="N54" s="749"/>
      <c r="O54" s="749"/>
      <c r="P54" s="749"/>
      <c r="S54" s="749"/>
      <c r="T54" s="749"/>
      <c r="V54" s="749"/>
    </row>
    <row r="55" spans="2:22">
      <c r="B55" s="746" t="s">
        <v>344</v>
      </c>
      <c r="C55" s="749"/>
      <c r="D55" s="749"/>
      <c r="E55" s="749"/>
      <c r="F55" s="749"/>
      <c r="G55" s="749"/>
      <c r="H55" s="749"/>
      <c r="I55" s="749">
        <f>VLOOKUP(B7,'B&amp;A Surcharges'!A:U,19,FALSE)</f>
        <v>-1217210.9300000002</v>
      </c>
      <c r="J55" s="749"/>
      <c r="K55" s="749"/>
      <c r="L55" s="749"/>
      <c r="M55" s="749"/>
      <c r="N55" s="749"/>
      <c r="O55" s="749"/>
      <c r="P55" s="749"/>
      <c r="S55" s="749"/>
      <c r="T55" s="749"/>
      <c r="V55" s="749"/>
    </row>
    <row r="56" spans="2:22">
      <c r="B56" s="765"/>
      <c r="C56" s="766"/>
      <c r="D56" s="766"/>
      <c r="E56" s="766"/>
      <c r="F56" s="766"/>
      <c r="G56" s="766"/>
      <c r="H56" s="766"/>
      <c r="I56" s="766"/>
      <c r="J56" s="766"/>
      <c r="K56" s="766"/>
      <c r="L56" s="766"/>
      <c r="M56" s="766"/>
      <c r="N56" s="766"/>
      <c r="O56" s="766"/>
      <c r="P56" s="766"/>
      <c r="Q56" s="766"/>
      <c r="R56" s="766"/>
      <c r="S56" s="766"/>
      <c r="T56" s="764"/>
      <c r="V56" s="766"/>
    </row>
    <row r="58" spans="2:22" s="767" customFormat="1">
      <c r="B58" s="767" t="s">
        <v>17</v>
      </c>
      <c r="I58" s="767">
        <f>SUM(I13:I55)</f>
        <v>286298620.63941485</v>
      </c>
      <c r="N58" s="767">
        <f t="shared" ref="N58:R58" si="2">SUM(N13:N55)</f>
        <v>2326003.2978596562</v>
      </c>
      <c r="O58" s="767">
        <f t="shared" si="2"/>
        <v>17931311.844949394</v>
      </c>
      <c r="P58" s="767">
        <f>SUM(P13:P55)</f>
        <v>-342624.68251615367</v>
      </c>
      <c r="Q58" s="768">
        <f>SUM(Q13:Q55)</f>
        <v>-1125591.8054060845</v>
      </c>
      <c r="R58" s="768">
        <f t="shared" si="2"/>
        <v>0</v>
      </c>
      <c r="S58" s="767">
        <f>SUM(S13:S55)</f>
        <v>270065634.21430171</v>
      </c>
      <c r="V58" s="767">
        <f>SUM(V13:V55)-V13-V20</f>
        <v>294621423.53084373</v>
      </c>
    </row>
    <row r="59" spans="2:22">
      <c r="I59" s="750"/>
      <c r="J59" s="750"/>
      <c r="K59" s="750"/>
      <c r="L59" s="750"/>
      <c r="M59" s="750"/>
      <c r="N59" s="769"/>
      <c r="O59" s="769"/>
      <c r="S59" s="747"/>
      <c r="T59" s="747"/>
    </row>
    <row r="60" spans="2:22">
      <c r="I60" s="770"/>
      <c r="J60" s="770"/>
      <c r="K60" s="770"/>
      <c r="L60" s="770"/>
      <c r="M60" s="770"/>
      <c r="N60" s="770"/>
      <c r="O60" s="769"/>
      <c r="V60" s="770"/>
    </row>
    <row r="61" spans="2:22">
      <c r="I61" s="769"/>
      <c r="J61" s="769"/>
      <c r="K61" s="769"/>
      <c r="L61" s="769"/>
      <c r="M61" s="769"/>
      <c r="N61" s="769"/>
      <c r="O61" s="769"/>
    </row>
    <row r="62" spans="2:22">
      <c r="I62" s="771"/>
      <c r="J62" s="771"/>
      <c r="K62" s="771"/>
      <c r="L62" s="771"/>
      <c r="M62" s="771"/>
      <c r="N62" s="771"/>
      <c r="O62" s="771"/>
    </row>
  </sheetData>
  <mergeCells count="2">
    <mergeCell ref="J8:L8"/>
    <mergeCell ref="N8:R8"/>
  </mergeCells>
  <phoneticPr fontId="0" type="noConversion"/>
  <pageMargins left="0.25" right="0.25" top="0.75" bottom="0.75" header="0.3" footer="0.3"/>
  <pageSetup paperSize="5" scale="92" orientation="landscape" r:id="rId1"/>
  <headerFooter alignWithMargins="0"/>
  <ignoredErrors>
    <ignoredError sqref="O11:S11 B11:N1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6.7265625" style="772" customWidth="1"/>
    <col min="6" max="6" width="14.1796875" style="772" hidden="1" customWidth="1"/>
    <col min="7" max="7" width="16.26953125" style="772" hidden="1" customWidth="1"/>
    <col min="8" max="8" width="16.1796875" style="772" customWidth="1"/>
    <col min="9" max="9" width="12.81640625" style="772" customWidth="1"/>
    <col min="10" max="12" width="12.81640625" style="772" hidden="1" customWidth="1"/>
    <col min="13" max="13" width="12.81640625" style="772" customWidth="1"/>
    <col min="14" max="14" width="12.81640625" style="772" hidden="1" customWidth="1"/>
    <col min="15" max="15" width="16.7265625" style="772" hidden="1" customWidth="1"/>
    <col min="16"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c r="O2" s="774">
        <f>J13+J14+J17+'RS TOD'!J13+'RS TOD'!J14</f>
        <v>-3436.8929061860113</v>
      </c>
    </row>
    <row r="3" spans="2:24">
      <c r="B3" s="772" t="str">
        <f>RS!B3</f>
        <v>PER BOOKS</v>
      </c>
      <c r="I3" s="773"/>
      <c r="J3" s="773"/>
      <c r="K3" s="773"/>
      <c r="L3" s="773"/>
      <c r="M3" s="773"/>
    </row>
    <row r="4" spans="2:24">
      <c r="B4" s="772" t="str">
        <f>RS!B4</f>
        <v>TEST YEAR ENDED MAY 31, 2025</v>
      </c>
    </row>
    <row r="6" spans="2:24">
      <c r="B6" s="772" t="s">
        <v>154</v>
      </c>
    </row>
    <row r="7" spans="2:24">
      <c r="B7" s="772" t="s">
        <v>224</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Rider'!K13</f>
        <v>4.7799999999999995E-3</v>
      </c>
      <c r="U10" s="777" t="s">
        <v>522</v>
      </c>
      <c r="V10" s="777" t="s">
        <v>6</v>
      </c>
      <c r="W10" s="783"/>
      <c r="X10" s="864">
        <f>'DTL Rider Yr 1'!L20</f>
        <v>-7.2899999999999996E-3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21</v>
      </c>
      <c r="C13" s="775">
        <f>'Bill Units'!I5</f>
        <v>573108.56423115707</v>
      </c>
      <c r="D13" s="775">
        <f>'Bill Units'!J5</f>
        <v>253638.99031452666</v>
      </c>
      <c r="E13" s="775">
        <f>'Bill Units'!K5</f>
        <v>285794.51403492497</v>
      </c>
      <c r="F13" s="780">
        <f>'Rate Input'!I5</f>
        <v>0.14873</v>
      </c>
      <c r="G13" s="780">
        <f>'Rate Input'!J5</f>
        <v>0.15640999999999999</v>
      </c>
      <c r="H13" s="780">
        <f>'Rate Input'!K5</f>
        <v>0.17335</v>
      </c>
      <c r="I13" s="775">
        <f>(C13*F13)+(D13*G13)+(E13*H13)</f>
        <v>174452.59024114936</v>
      </c>
      <c r="J13" s="775">
        <f>'Final billing units by tariff'!CI229+'Final billing units by tariff'!CI250+'Final billing units by tariff'!CI278+'Final billing units by tariff'!CI309</f>
        <v>-5937.9841395863996</v>
      </c>
      <c r="K13" s="775">
        <f>'Final billing units by tariff'!DI229+'Final billing units by tariff'!DI250+'Final billing units by tariff'!DI278+'Final billing units by tariff'!DI309</f>
        <v>-2347.9336046405297</v>
      </c>
      <c r="L13" s="781"/>
      <c r="M13" s="775">
        <f>C13+D13+E13+J13+K13+L13</f>
        <v>1104256.1508363821</v>
      </c>
      <c r="N13" s="775"/>
      <c r="O13" s="749">
        <f>(SUM(C13:E13)*H13)-I13</f>
        <v>18406.577347299171</v>
      </c>
      <c r="P13" s="775">
        <f t="shared" ref="P13:P28" si="0">J13*H13</f>
        <v>-1029.3495505973024</v>
      </c>
      <c r="Q13" s="781">
        <f t="shared" ref="Q13:Q28" si="1">K13*H13</f>
        <v>-407.01429036443585</v>
      </c>
      <c r="R13" s="781">
        <f t="shared" ref="R13:R28" si="2">L13*H13</f>
        <v>0</v>
      </c>
      <c r="S13" s="775">
        <f t="shared" ref="S13:S28" si="3">I13+N13+O13+P13+Q13+R13</f>
        <v>191422.80374748679</v>
      </c>
      <c r="T13" s="749">
        <f>M13*T10+M14*T10</f>
        <v>13379.348934391584</v>
      </c>
      <c r="U13" s="780">
        <f>'Exhibit KIW-S2'!C12</f>
        <v>0.18995999999999999</v>
      </c>
      <c r="V13" s="775">
        <f t="shared" ref="V13:V29" si="4">U13*M13</f>
        <v>209764.49841287913</v>
      </c>
      <c r="X13" s="749">
        <f>M13*X10+M14*X10</f>
        <v>-20404.906638434029</v>
      </c>
    </row>
    <row r="14" spans="2:24">
      <c r="B14" s="779" t="s">
        <v>22</v>
      </c>
      <c r="C14" s="775">
        <f>'Bill Units'!I6</f>
        <v>782050.37125271372</v>
      </c>
      <c r="D14" s="775">
        <f>'Bill Units'!J6</f>
        <v>442620.55696022301</v>
      </c>
      <c r="E14" s="775">
        <f>'Bill Units'!K6</f>
        <v>468875.00320645433</v>
      </c>
      <c r="F14" s="780">
        <f>'Rate Input'!I6</f>
        <v>8.5489999999999997E-2</v>
      </c>
      <c r="G14" s="780">
        <f>'Rate Input'!J6</f>
        <v>9.3170000000000003E-2</v>
      </c>
      <c r="H14" s="780">
        <f>'Rate Input'!K6</f>
        <v>9.3170000000000003E-2</v>
      </c>
      <c r="I14" s="775">
        <f t="shared" ref="I14:I21" si="5">(C14*F14)+(D14*G14)+(E14*H14)</f>
        <v>151781.52757912385</v>
      </c>
      <c r="J14" s="775">
        <f>'Final billing units by tariff'!CI228+'Final billing units by tariff'!CI249+'Final billing units by tariff'!CI277+'Final billing units by tariff'!CI308</f>
        <v>3724.5942316703263</v>
      </c>
      <c r="K14" s="775">
        <f>'Final billing units by tariff'!DI228+'Final billing units by tariff'!DI249+'Final billing units by tariff'!DI277+'Final billing units by tariff'!DI308</f>
        <v>-2499.7027653543846</v>
      </c>
      <c r="L14" s="775"/>
      <c r="M14" s="775">
        <f>C14+D14+E14+J14+K14+L14</f>
        <v>1694770.822885707</v>
      </c>
      <c r="N14" s="775"/>
      <c r="O14" s="749">
        <f>(SUM(C14:E14)*H14)-I14</f>
        <v>6006.1468512208376</v>
      </c>
      <c r="P14" s="775">
        <f t="shared" si="0"/>
        <v>347.0204445647243</v>
      </c>
      <c r="Q14" s="781">
        <f t="shared" si="1"/>
        <v>-232.89730664806802</v>
      </c>
      <c r="R14" s="781">
        <f t="shared" si="2"/>
        <v>0</v>
      </c>
      <c r="S14" s="775">
        <f t="shared" si="3"/>
        <v>157901.79756826136</v>
      </c>
      <c r="T14" s="749"/>
      <c r="U14" s="780">
        <f>'Exhibit KIW-S2'!C13</f>
        <v>9.2880000000000004E-2</v>
      </c>
      <c r="V14" s="775">
        <f t="shared" si="4"/>
        <v>157410.31402962448</v>
      </c>
    </row>
    <row r="15" spans="2:24">
      <c r="B15" s="779" t="s">
        <v>206</v>
      </c>
      <c r="C15" s="775">
        <f>'Bill Units'!I7</f>
        <v>0</v>
      </c>
      <c r="D15" s="775">
        <f>'Bill Units'!J7</f>
        <v>0</v>
      </c>
      <c r="E15" s="775">
        <f>'Bill Units'!K7</f>
        <v>0</v>
      </c>
      <c r="F15" s="780"/>
      <c r="G15" s="780"/>
      <c r="H15" s="780"/>
      <c r="I15" s="775">
        <f t="shared" si="5"/>
        <v>0</v>
      </c>
      <c r="J15" s="775"/>
      <c r="K15" s="775">
        <v>0</v>
      </c>
      <c r="L15" s="781"/>
      <c r="M15" s="775">
        <f t="shared" ref="M15:M21" si="6">C15+D15+E15+J15+K15+L15</f>
        <v>0</v>
      </c>
      <c r="N15" s="775"/>
      <c r="O15" s="775"/>
      <c r="P15" s="775">
        <f t="shared" si="0"/>
        <v>0</v>
      </c>
      <c r="Q15" s="781">
        <f t="shared" si="1"/>
        <v>0</v>
      </c>
      <c r="R15" s="781">
        <f t="shared" si="2"/>
        <v>0</v>
      </c>
      <c r="S15" s="775">
        <f t="shared" si="3"/>
        <v>0</v>
      </c>
      <c r="T15" s="749"/>
      <c r="U15" s="781"/>
      <c r="V15" s="775">
        <f t="shared" si="4"/>
        <v>0</v>
      </c>
    </row>
    <row r="16" spans="2:24">
      <c r="B16" s="779"/>
      <c r="C16" s="775"/>
      <c r="D16" s="775"/>
      <c r="E16" s="775"/>
      <c r="F16" s="775"/>
      <c r="G16" s="775"/>
      <c r="H16" s="775"/>
      <c r="I16" s="775">
        <f t="shared" si="5"/>
        <v>0</v>
      </c>
      <c r="J16" s="775"/>
      <c r="K16" s="775">
        <v>0</v>
      </c>
      <c r="L16" s="775"/>
      <c r="M16" s="775">
        <f t="shared" si="6"/>
        <v>0</v>
      </c>
      <c r="N16" s="775"/>
      <c r="O16" s="775"/>
      <c r="P16" s="775">
        <f t="shared" si="0"/>
        <v>0</v>
      </c>
      <c r="Q16" s="781">
        <f t="shared" si="1"/>
        <v>0</v>
      </c>
      <c r="R16" s="781">
        <f t="shared" si="2"/>
        <v>0</v>
      </c>
      <c r="S16" s="775">
        <f t="shared" si="3"/>
        <v>0</v>
      </c>
      <c r="T16" s="749"/>
      <c r="U16" s="781"/>
      <c r="V16" s="775">
        <f t="shared" si="4"/>
        <v>0</v>
      </c>
    </row>
    <row r="17" spans="2:22">
      <c r="B17" s="772" t="s">
        <v>39</v>
      </c>
      <c r="C17" s="775">
        <f>'Bill Units'!I9</f>
        <v>41755.566563053973</v>
      </c>
      <c r="D17" s="775">
        <f>'Bill Units'!J9</f>
        <v>17161.181379724389</v>
      </c>
      <c r="E17" s="775">
        <f>'Bill Units'!K9</f>
        <v>17610.490619734373</v>
      </c>
      <c r="F17" s="780">
        <f>'Rate Input'!I7</f>
        <v>-7.45E-3</v>
      </c>
      <c r="G17" s="780">
        <f>'Rate Input'!J7</f>
        <v>-7.45E-3</v>
      </c>
      <c r="H17" s="780">
        <f>'Rate Input'!K7</f>
        <v>-7.45E-3</v>
      </c>
      <c r="I17" s="775">
        <f t="shared" si="5"/>
        <v>-570.12792729071987</v>
      </c>
      <c r="J17" s="781">
        <f>'Final billing units by tariff'!CI276</f>
        <v>-359.75525588993651</v>
      </c>
      <c r="K17" s="775">
        <f>'Final billing units by tariff'!DI276</f>
        <v>-183.91914893225385</v>
      </c>
      <c r="L17" s="775"/>
      <c r="M17" s="775">
        <f t="shared" si="6"/>
        <v>75983.564157690547</v>
      </c>
      <c r="N17" s="775"/>
      <c r="O17" s="749">
        <f>(SUM(C17:E17)*H17)-I17</f>
        <v>0</v>
      </c>
      <c r="P17" s="775">
        <f t="shared" si="0"/>
        <v>2.6801766563800271</v>
      </c>
      <c r="Q17" s="781">
        <f t="shared" si="1"/>
        <v>1.3701976595452912</v>
      </c>
      <c r="R17" s="781">
        <f t="shared" si="2"/>
        <v>0</v>
      </c>
      <c r="S17" s="775">
        <f t="shared" si="3"/>
        <v>-566.07755297479457</v>
      </c>
      <c r="T17" s="749"/>
      <c r="U17" s="781"/>
      <c r="V17" s="775">
        <f t="shared" si="4"/>
        <v>0</v>
      </c>
    </row>
    <row r="18" spans="2:22">
      <c r="C18" s="775"/>
      <c r="D18" s="775"/>
      <c r="E18" s="775"/>
      <c r="F18" s="781"/>
      <c r="G18" s="781"/>
      <c r="H18" s="781"/>
      <c r="I18" s="775">
        <f t="shared" si="5"/>
        <v>0</v>
      </c>
      <c r="J18" s="775"/>
      <c r="K18" s="775">
        <v>0</v>
      </c>
      <c r="L18" s="775"/>
      <c r="M18" s="775">
        <f t="shared" si="6"/>
        <v>0</v>
      </c>
      <c r="N18" s="775"/>
      <c r="O18" s="775"/>
      <c r="P18" s="775">
        <f t="shared" si="0"/>
        <v>0</v>
      </c>
      <c r="Q18" s="781">
        <f t="shared" si="1"/>
        <v>0</v>
      </c>
      <c r="R18" s="781">
        <f t="shared" si="2"/>
        <v>0</v>
      </c>
      <c r="S18" s="775">
        <f t="shared" si="3"/>
        <v>0</v>
      </c>
      <c r="T18" s="749"/>
      <c r="V18" s="775">
        <f t="shared" si="4"/>
        <v>0</v>
      </c>
    </row>
    <row r="19" spans="2:22">
      <c r="B19" s="772" t="s">
        <v>12</v>
      </c>
      <c r="C19" s="775">
        <f>'Bill Units'!I11</f>
        <v>972.51612903225794</v>
      </c>
      <c r="D19" s="775">
        <f>'Bill Units'!J11</f>
        <v>243.86318131256951</v>
      </c>
      <c r="E19" s="775">
        <f>'Bill Units'!K11</f>
        <v>455.62068965517244</v>
      </c>
      <c r="F19" s="781">
        <f>'Rate Input'!I9</f>
        <v>23</v>
      </c>
      <c r="G19" s="781">
        <f>'Rate Input'!J9</f>
        <v>23</v>
      </c>
      <c r="H19" s="781">
        <f>'Rate Input'!K9</f>
        <v>23</v>
      </c>
      <c r="I19" s="775">
        <f t="shared" si="5"/>
        <v>38455.999999999993</v>
      </c>
      <c r="J19" s="775"/>
      <c r="K19" s="775">
        <f>'Final billing units by tariff'!DI219+'Final billing units by tariff'!DI240+'Final billing units by tariff'!DI268+'Final billing units by tariff'!DI299</f>
        <v>-4</v>
      </c>
      <c r="L19" s="775"/>
      <c r="M19" s="775">
        <f t="shared" si="6"/>
        <v>1668</v>
      </c>
      <c r="N19" s="775"/>
      <c r="O19" s="749">
        <f>(SUM(C19:E19)*H19)-I19</f>
        <v>0</v>
      </c>
      <c r="P19" s="775">
        <f t="shared" si="0"/>
        <v>0</v>
      </c>
      <c r="Q19" s="781">
        <f t="shared" si="1"/>
        <v>-92</v>
      </c>
      <c r="R19" s="781">
        <f t="shared" si="2"/>
        <v>0</v>
      </c>
      <c r="S19" s="775">
        <f t="shared" si="3"/>
        <v>38363.999999999993</v>
      </c>
      <c r="T19" s="749"/>
      <c r="U19" s="781">
        <f>'Exhibit KIW-S2'!B15</f>
        <v>29</v>
      </c>
      <c r="V19" s="775">
        <f t="shared" si="4"/>
        <v>48372</v>
      </c>
    </row>
    <row r="20" spans="2:22">
      <c r="B20" s="772" t="s">
        <v>208</v>
      </c>
      <c r="C20" s="775">
        <f>'Bill Units'!I12</f>
        <v>55.741935483870968</v>
      </c>
      <c r="D20" s="775">
        <f>'Bill Units'!J12</f>
        <v>14.051167964404893</v>
      </c>
      <c r="E20" s="775">
        <f>'Bill Units'!K12</f>
        <v>26.206896551724139</v>
      </c>
      <c r="F20" s="781">
        <f>'Rate Input'!I10</f>
        <v>4.3</v>
      </c>
      <c r="G20" s="781">
        <f>'Rate Input'!J10</f>
        <v>4.3</v>
      </c>
      <c r="H20" s="781">
        <f>'Rate Input'!K10</f>
        <v>4.3</v>
      </c>
      <c r="I20" s="775">
        <f t="shared" si="5"/>
        <v>412.79999999999995</v>
      </c>
      <c r="J20" s="775"/>
      <c r="K20" s="775">
        <f>VLOOKUP($B$7,'Monthly # of Customers'!A:R,18,FALSE)*SUM(C20:E20)</f>
        <v>-0.22966507177033491</v>
      </c>
      <c r="L20" s="775"/>
      <c r="M20" s="775">
        <f t="shared" si="6"/>
        <v>95.770334928229659</v>
      </c>
      <c r="N20" s="775"/>
      <c r="O20" s="749">
        <f>(SUM(C20:E20)*H20)-I20</f>
        <v>0</v>
      </c>
      <c r="P20" s="775">
        <f t="shared" si="0"/>
        <v>0</v>
      </c>
      <c r="Q20" s="781">
        <f t="shared" si="1"/>
        <v>-0.98755980861244008</v>
      </c>
      <c r="R20" s="781">
        <f t="shared" si="2"/>
        <v>0</v>
      </c>
      <c r="S20" s="775">
        <f t="shared" si="3"/>
        <v>411.81244019138751</v>
      </c>
      <c r="T20" s="749"/>
      <c r="U20" s="781">
        <f>'Exhibit KIW-S2'!B14</f>
        <v>4.45</v>
      </c>
      <c r="V20" s="775">
        <f t="shared" si="4"/>
        <v>426.177990430622</v>
      </c>
    </row>
    <row r="21" spans="2:22">
      <c r="C21" s="775"/>
      <c r="D21" s="775"/>
      <c r="E21" s="775"/>
      <c r="F21" s="775"/>
      <c r="G21" s="775"/>
      <c r="H21" s="775"/>
      <c r="I21" s="775">
        <f t="shared" si="5"/>
        <v>0</v>
      </c>
      <c r="J21" s="775"/>
      <c r="K21" s="775">
        <f>VLOOKUP($B$7,'Monthly # of Customers'!A:R,18,FALSE)*SUM(C21:E21)</f>
        <v>0</v>
      </c>
      <c r="L21" s="775"/>
      <c r="M21" s="775">
        <f t="shared" si="6"/>
        <v>0</v>
      </c>
      <c r="N21" s="775"/>
      <c r="O21" s="749">
        <f>(SUM(C21:E21)*H21)-I21</f>
        <v>0</v>
      </c>
      <c r="P21" s="775">
        <f t="shared" si="0"/>
        <v>0</v>
      </c>
      <c r="Q21" s="781">
        <f t="shared" si="1"/>
        <v>0</v>
      </c>
      <c r="R21" s="781">
        <f t="shared" si="2"/>
        <v>0</v>
      </c>
      <c r="S21" s="775">
        <f t="shared" si="3"/>
        <v>0</v>
      </c>
      <c r="T21" s="749"/>
      <c r="V21" s="775">
        <f t="shared" si="4"/>
        <v>0</v>
      </c>
    </row>
    <row r="22" spans="2:22" hidden="1">
      <c r="C22" s="775"/>
      <c r="D22" s="775"/>
      <c r="E22" s="775"/>
      <c r="F22" s="775"/>
      <c r="G22" s="775"/>
      <c r="H22" s="775"/>
      <c r="I22" s="775">
        <f t="shared" ref="I22:I28" si="7">(C22*F22)+(D22*H22)</f>
        <v>0</v>
      </c>
      <c r="J22" s="775"/>
      <c r="K22" s="775">
        <f>VLOOKUP($B$7,'Monthly # of Customers'!A:R,18,FALSE)*SUM(C22:D22)</f>
        <v>0</v>
      </c>
      <c r="L22" s="775"/>
      <c r="M22" s="775">
        <f t="shared" ref="M22:M28" si="8">C22+D22+J22+K22+L22</f>
        <v>0</v>
      </c>
      <c r="N22" s="775"/>
      <c r="O22" s="775">
        <f t="shared" ref="O22:O28" si="9">C22*(H22-F22)</f>
        <v>0</v>
      </c>
      <c r="P22" s="775">
        <f t="shared" si="0"/>
        <v>0</v>
      </c>
      <c r="Q22" s="781">
        <f t="shared" si="1"/>
        <v>0</v>
      </c>
      <c r="R22" s="781">
        <f t="shared" si="2"/>
        <v>0</v>
      </c>
      <c r="S22" s="775">
        <f t="shared" si="3"/>
        <v>0</v>
      </c>
      <c r="T22" s="749"/>
      <c r="V22" s="775">
        <f t="shared" si="4"/>
        <v>0</v>
      </c>
    </row>
    <row r="23" spans="2:22" hidden="1">
      <c r="C23" s="775"/>
      <c r="D23" s="775"/>
      <c r="E23" s="775"/>
      <c r="F23" s="775"/>
      <c r="G23" s="775"/>
      <c r="H23" s="775"/>
      <c r="I23" s="775">
        <f t="shared" si="7"/>
        <v>0</v>
      </c>
      <c r="J23" s="775"/>
      <c r="K23" s="775">
        <f>VLOOKUP($B$7,'Monthly # of Customers'!A:R,18,FALSE)*SUM(C23:D23)</f>
        <v>0</v>
      </c>
      <c r="L23" s="775"/>
      <c r="M23" s="775">
        <f t="shared" si="8"/>
        <v>0</v>
      </c>
      <c r="N23" s="775"/>
      <c r="O23" s="775">
        <f t="shared" si="9"/>
        <v>0</v>
      </c>
      <c r="P23" s="775">
        <f t="shared" si="0"/>
        <v>0</v>
      </c>
      <c r="Q23" s="781">
        <f t="shared" si="1"/>
        <v>0</v>
      </c>
      <c r="R23" s="781">
        <f t="shared" si="2"/>
        <v>0</v>
      </c>
      <c r="S23" s="775">
        <f t="shared" si="3"/>
        <v>0</v>
      </c>
      <c r="T23" s="749"/>
      <c r="V23" s="775">
        <f t="shared" si="4"/>
        <v>0</v>
      </c>
    </row>
    <row r="24" spans="2:22" hidden="1">
      <c r="C24" s="775"/>
      <c r="D24" s="775"/>
      <c r="E24" s="775"/>
      <c r="F24" s="775"/>
      <c r="G24" s="775"/>
      <c r="H24" s="775"/>
      <c r="I24" s="775">
        <f t="shared" si="7"/>
        <v>0</v>
      </c>
      <c r="J24" s="775"/>
      <c r="K24" s="775">
        <f>VLOOKUP($B$7,'Monthly # of Customers'!A:R,18,FALSE)*SUM(C24:D24)</f>
        <v>0</v>
      </c>
      <c r="L24" s="775"/>
      <c r="M24" s="775">
        <f t="shared" si="8"/>
        <v>0</v>
      </c>
      <c r="N24" s="775"/>
      <c r="O24" s="775">
        <f t="shared" si="9"/>
        <v>0</v>
      </c>
      <c r="P24" s="775">
        <f t="shared" si="0"/>
        <v>0</v>
      </c>
      <c r="Q24" s="781">
        <f t="shared" si="1"/>
        <v>0</v>
      </c>
      <c r="R24" s="781">
        <f t="shared" si="2"/>
        <v>0</v>
      </c>
      <c r="S24" s="775">
        <f t="shared" si="3"/>
        <v>0</v>
      </c>
      <c r="T24" s="749"/>
      <c r="V24" s="775">
        <f t="shared" si="4"/>
        <v>0</v>
      </c>
    </row>
    <row r="25" spans="2:22" hidden="1">
      <c r="C25" s="775"/>
      <c r="D25" s="775"/>
      <c r="E25" s="775"/>
      <c r="F25" s="775"/>
      <c r="G25" s="775"/>
      <c r="H25" s="775"/>
      <c r="I25" s="775">
        <f t="shared" si="7"/>
        <v>0</v>
      </c>
      <c r="J25" s="775"/>
      <c r="K25" s="775">
        <f>VLOOKUP($B$7,'Monthly # of Customers'!A:R,18,FALSE)*SUM(C25:D25)</f>
        <v>0</v>
      </c>
      <c r="L25" s="775"/>
      <c r="M25" s="775">
        <f t="shared" si="8"/>
        <v>0</v>
      </c>
      <c r="N25" s="775"/>
      <c r="O25" s="775">
        <f t="shared" si="9"/>
        <v>0</v>
      </c>
      <c r="P25" s="775">
        <f t="shared" si="0"/>
        <v>0</v>
      </c>
      <c r="Q25" s="781">
        <f t="shared" si="1"/>
        <v>0</v>
      </c>
      <c r="R25" s="781">
        <f t="shared" si="2"/>
        <v>0</v>
      </c>
      <c r="S25" s="775">
        <f t="shared" si="3"/>
        <v>0</v>
      </c>
      <c r="T25" s="749"/>
      <c r="V25" s="775">
        <f t="shared" si="4"/>
        <v>0</v>
      </c>
    </row>
    <row r="26" spans="2:22" hidden="1">
      <c r="C26" s="775"/>
      <c r="D26" s="775"/>
      <c r="E26" s="775"/>
      <c r="F26" s="775"/>
      <c r="G26" s="775"/>
      <c r="H26" s="775"/>
      <c r="I26" s="775">
        <f t="shared" si="7"/>
        <v>0</v>
      </c>
      <c r="J26" s="775"/>
      <c r="K26" s="775">
        <f>VLOOKUP($B$7,'Monthly # of Customers'!A:R,18,FALSE)*SUM(C26:D26)</f>
        <v>0</v>
      </c>
      <c r="L26" s="775"/>
      <c r="M26" s="775">
        <f t="shared" si="8"/>
        <v>0</v>
      </c>
      <c r="N26" s="775"/>
      <c r="O26" s="775">
        <f t="shared" si="9"/>
        <v>0</v>
      </c>
      <c r="P26" s="775">
        <f t="shared" si="0"/>
        <v>0</v>
      </c>
      <c r="Q26" s="781">
        <f t="shared" si="1"/>
        <v>0</v>
      </c>
      <c r="R26" s="781">
        <f t="shared" si="2"/>
        <v>0</v>
      </c>
      <c r="S26" s="775">
        <f t="shared" si="3"/>
        <v>0</v>
      </c>
      <c r="T26" s="749"/>
      <c r="V26" s="775">
        <f t="shared" si="4"/>
        <v>0</v>
      </c>
    </row>
    <row r="27" spans="2:22" hidden="1">
      <c r="C27" s="775"/>
      <c r="D27" s="775"/>
      <c r="E27" s="775"/>
      <c r="F27" s="775"/>
      <c r="G27" s="775"/>
      <c r="H27" s="775"/>
      <c r="I27" s="775">
        <f t="shared" si="7"/>
        <v>0</v>
      </c>
      <c r="J27" s="775"/>
      <c r="K27" s="775">
        <f>VLOOKUP($B$7,'Monthly # of Customers'!A:R,18,FALSE)*SUM(C27:D27)</f>
        <v>0</v>
      </c>
      <c r="L27" s="775"/>
      <c r="M27" s="775">
        <f t="shared" si="8"/>
        <v>0</v>
      </c>
      <c r="N27" s="775"/>
      <c r="O27" s="775">
        <f t="shared" si="9"/>
        <v>0</v>
      </c>
      <c r="P27" s="775">
        <f t="shared" si="0"/>
        <v>0</v>
      </c>
      <c r="Q27" s="781">
        <f t="shared" si="1"/>
        <v>0</v>
      </c>
      <c r="R27" s="781">
        <f t="shared" si="2"/>
        <v>0</v>
      </c>
      <c r="S27" s="775">
        <f t="shared" si="3"/>
        <v>0</v>
      </c>
      <c r="T27" s="749"/>
      <c r="V27" s="775">
        <f t="shared" si="4"/>
        <v>0</v>
      </c>
    </row>
    <row r="28" spans="2:22" hidden="1">
      <c r="C28" s="775"/>
      <c r="D28" s="775"/>
      <c r="E28" s="775"/>
      <c r="F28" s="775"/>
      <c r="G28" s="775"/>
      <c r="H28" s="775"/>
      <c r="I28" s="775">
        <f t="shared" si="7"/>
        <v>0</v>
      </c>
      <c r="J28" s="775"/>
      <c r="K28" s="775">
        <f>VLOOKUP($B$7,'Monthly # of Customers'!A:R,18,FALSE)*SUM(C28:D28)</f>
        <v>0</v>
      </c>
      <c r="L28" s="775"/>
      <c r="M28" s="775">
        <f t="shared" si="8"/>
        <v>0</v>
      </c>
      <c r="N28" s="775"/>
      <c r="O28" s="775">
        <f t="shared" si="9"/>
        <v>0</v>
      </c>
      <c r="P28" s="775">
        <f t="shared" si="0"/>
        <v>0</v>
      </c>
      <c r="Q28" s="781">
        <f t="shared" si="1"/>
        <v>0</v>
      </c>
      <c r="R28" s="781">
        <f t="shared" si="2"/>
        <v>0</v>
      </c>
      <c r="S28" s="775">
        <f t="shared" si="3"/>
        <v>0</v>
      </c>
      <c r="T28" s="749"/>
      <c r="V28" s="775">
        <f t="shared" si="4"/>
        <v>0</v>
      </c>
    </row>
    <row r="29" spans="2:22" hidden="1">
      <c r="C29" s="775"/>
      <c r="D29" s="775"/>
      <c r="E29" s="775"/>
      <c r="F29" s="775"/>
      <c r="G29" s="775"/>
      <c r="H29" s="775"/>
      <c r="I29" s="775"/>
      <c r="J29" s="775"/>
      <c r="K29" s="775"/>
      <c r="L29" s="775"/>
      <c r="M29" s="775"/>
      <c r="N29" s="775"/>
      <c r="O29" s="775"/>
      <c r="P29" s="775"/>
      <c r="S29" s="775"/>
      <c r="T29" s="749"/>
      <c r="V29" s="775">
        <f t="shared" si="4"/>
        <v>0</v>
      </c>
    </row>
    <row r="30" spans="2:22">
      <c r="B30" s="772" t="s">
        <v>484</v>
      </c>
      <c r="C30" s="782"/>
      <c r="D30" s="782"/>
      <c r="E30" s="782"/>
      <c r="F30" s="782"/>
      <c r="G30" s="782"/>
      <c r="H30" s="782"/>
      <c r="I30" s="773">
        <f>'B&amp;A Surcharges'!U13</f>
        <v>-6755.6527392799053</v>
      </c>
      <c r="N30" s="782"/>
      <c r="O30" s="782"/>
      <c r="P30" s="782"/>
      <c r="Q30" s="782"/>
      <c r="R30" s="782"/>
      <c r="S30" s="775">
        <f>VLOOKUP(B7,'B&amp;A Surcharges'!A:U,21,FALSE)</f>
        <v>-6755.6527392799053</v>
      </c>
      <c r="T30" s="749"/>
      <c r="V30" s="775">
        <f>S30</f>
        <v>-6755.6527392799053</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25238.36</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668.80000000000007</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1265.4700000000003</v>
      </c>
      <c r="J36" s="775"/>
      <c r="K36" s="775"/>
      <c r="L36" s="775"/>
      <c r="M36" s="775"/>
      <c r="N36" s="775"/>
      <c r="O36" s="775"/>
      <c r="P36" s="775"/>
      <c r="S36" s="775"/>
      <c r="T36" s="749"/>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15686.36</v>
      </c>
      <c r="J42" s="775"/>
      <c r="K42" s="775"/>
      <c r="L42" s="775"/>
      <c r="M42" s="775"/>
      <c r="N42" s="775">
        <f>VLOOKUP(B7,'Envir FGD adj'!A:F,6,FALSE)</f>
        <v>3327.9846512387908</v>
      </c>
      <c r="O42" s="775"/>
      <c r="P42" s="775"/>
      <c r="S42" s="775">
        <f>N42+O42+P42+Q42</f>
        <v>3327.9846512387908</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9789.1200000000008</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0</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-1806.58</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SUM(I13:I50)</f>
        <v>408618.66715370247</v>
      </c>
      <c r="N53" s="785">
        <f t="shared" ref="N53:S53" si="10">SUM(N13:N50)</f>
        <v>3327.9846512387908</v>
      </c>
      <c r="O53" s="785">
        <f t="shared" si="10"/>
        <v>24412.724198520009</v>
      </c>
      <c r="P53" s="785">
        <f t="shared" si="10"/>
        <v>-679.648929376198</v>
      </c>
      <c r="Q53" s="786">
        <f t="shared" si="10"/>
        <v>-731.52895916157104</v>
      </c>
      <c r="R53" s="786">
        <f t="shared" si="10"/>
        <v>0</v>
      </c>
      <c r="S53" s="785">
        <f t="shared" si="10"/>
        <v>384106.66811492364</v>
      </c>
      <c r="T53" s="749"/>
      <c r="V53" s="785">
        <f>SUM(V13:V50)</f>
        <v>409217.33769365435</v>
      </c>
    </row>
    <row r="54" spans="2:22">
      <c r="I54" s="787"/>
      <c r="J54" s="787"/>
      <c r="K54" s="787"/>
      <c r="L54" s="787"/>
      <c r="M54" s="787"/>
      <c r="N54" s="788"/>
      <c r="O54" s="788"/>
      <c r="S54" s="773"/>
      <c r="T54" s="749"/>
    </row>
    <row r="55" spans="2:22">
      <c r="I55" s="789"/>
      <c r="J55" s="789"/>
      <c r="K55" s="789"/>
      <c r="L55" s="789"/>
      <c r="M55" s="789"/>
      <c r="N55" s="789"/>
      <c r="O55" s="788"/>
      <c r="T55" s="749"/>
      <c r="V55" s="78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6.1796875" style="772" bestFit="1" customWidth="1"/>
    <col min="4" max="4" width="16.81640625" style="772" bestFit="1" customWidth="1"/>
    <col min="5" max="5" width="16.81640625" style="772" customWidth="1"/>
    <col min="6" max="6" width="14.54296875" style="772" hidden="1" customWidth="1"/>
    <col min="7" max="7" width="16.453125" style="772" hidden="1" customWidth="1"/>
    <col min="8" max="8" width="14.4531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487</v>
      </c>
    </row>
    <row r="7" spans="2:24">
      <c r="B7" s="772" t="s">
        <v>225</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Rider'!K13</f>
        <v>4.7799999999999995E-3</v>
      </c>
      <c r="U10" s="777" t="s">
        <v>522</v>
      </c>
      <c r="V10" s="777" t="s">
        <v>6</v>
      </c>
      <c r="W10" s="783"/>
      <c r="X10" s="864">
        <f>'RS LMTOD'!X10</f>
        <v>-7.2899999999999996E-3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21</v>
      </c>
      <c r="C13" s="775">
        <f>'Bill Units'!N5</f>
        <v>45400.825996123102</v>
      </c>
      <c r="D13" s="775">
        <f>'Bill Units'!O5</f>
        <v>16636.040044493882</v>
      </c>
      <c r="E13" s="775">
        <f>'Bill Units'!P5</f>
        <v>20560.379310344826</v>
      </c>
      <c r="F13" s="780">
        <f>'Rate Input'!N5</f>
        <v>0.14873</v>
      </c>
      <c r="G13" s="780">
        <f>'Rate Input'!O5</f>
        <v>0.15640999999999999</v>
      </c>
      <c r="H13" s="780">
        <f>'Rate Input'!P5</f>
        <v>0.17335</v>
      </c>
      <c r="I13" s="775">
        <f>(C13*F13)+(D13*G13)+(E13*H13)</f>
        <v>12918.649627210951</v>
      </c>
      <c r="J13" s="775">
        <f>'Final billing units by tariff'!CI330</f>
        <v>-484.5556367150964</v>
      </c>
      <c r="K13" s="775">
        <f>'Final billing units by tariff'!DI330</f>
        <v>946.14724562175707</v>
      </c>
      <c r="L13" s="781"/>
      <c r="M13" s="775">
        <f>C13+D13+E13+J13+K13+L13</f>
        <v>83058.836959868466</v>
      </c>
      <c r="N13" s="775"/>
      <c r="O13" s="749">
        <f>(SUM(C13:E13)*H13)-I13</f>
        <v>1399.5828543782791</v>
      </c>
      <c r="P13" s="775">
        <f>J13*G13</f>
        <v>-75.789347138608221</v>
      </c>
      <c r="Q13" s="781">
        <f>K13*H13</f>
        <v>164.01462502853158</v>
      </c>
      <c r="R13" s="781">
        <f>L13*H13</f>
        <v>0</v>
      </c>
      <c r="S13" s="775">
        <f>I13+N13+O13+P13+Q13+R13</f>
        <v>14406.457759479154</v>
      </c>
      <c r="T13" s="749">
        <f>M13*T10+M14*T10</f>
        <v>945.17380138490012</v>
      </c>
      <c r="U13" s="780">
        <f>'Exhibit KIW-S2'!C16</f>
        <v>0.18995999999999999</v>
      </c>
      <c r="V13" s="775">
        <f t="shared" ref="V13:V29" si="0">U13*M13</f>
        <v>15777.856668896613</v>
      </c>
      <c r="X13" s="749">
        <f>M13*X10+M14*X10</f>
        <v>-1441.4889146644186</v>
      </c>
    </row>
    <row r="14" spans="2:24">
      <c r="B14" s="779" t="s">
        <v>22</v>
      </c>
      <c r="C14" s="775">
        <f>'Bill Units'!N6</f>
        <v>61614.106613749987</v>
      </c>
      <c r="D14" s="775">
        <f>'Bill Units'!O6</f>
        <v>23451.955506117909</v>
      </c>
      <c r="E14" s="775">
        <f>'Bill Units'!P6</f>
        <v>28637.689655172413</v>
      </c>
      <c r="F14" s="780">
        <f>'Rate Input'!N6</f>
        <v>8.5489999999999997E-2</v>
      </c>
      <c r="G14" s="780">
        <f>'Rate Input'!O6</f>
        <v>9.3170000000000003E-2</v>
      </c>
      <c r="H14" s="780">
        <f>'Rate Input'!P6</f>
        <v>9.3170000000000003E-2</v>
      </c>
      <c r="I14" s="775">
        <f>(C14*F14)+(D14*G14)+(E14*H14)</f>
        <v>10120.582214086906</v>
      </c>
      <c r="J14" s="775">
        <f>'Final billing units by tariff'!CI329</f>
        <v>-379.19210566490483</v>
      </c>
      <c r="K14" s="775">
        <f>'Final billing units by tariff'!DI329</f>
        <v>1351.7082629946494</v>
      </c>
      <c r="L14" s="775"/>
      <c r="M14" s="775">
        <f>C14+D14+E14+J14+K14+L14</f>
        <v>114676.26793237007</v>
      </c>
      <c r="N14" s="775"/>
      <c r="O14" s="749">
        <f>(SUM(C14:E14)*H14)-I14</f>
        <v>473.19633879360117</v>
      </c>
      <c r="P14" s="775">
        <f>J14*H14</f>
        <v>-35.329328484799184</v>
      </c>
      <c r="Q14" s="781">
        <f>K14*H14</f>
        <v>125.93865886321149</v>
      </c>
      <c r="R14" s="781">
        <f>L14*H14</f>
        <v>0</v>
      </c>
      <c r="S14" s="775">
        <f>I14+N14+O14+P14+Q14+R14</f>
        <v>10684.38788325892</v>
      </c>
      <c r="T14" s="749"/>
      <c r="U14" s="780">
        <f>'Exhibit KIW-S2'!C17</f>
        <v>9.2880000000000004E-2</v>
      </c>
      <c r="V14" s="775">
        <f t="shared" si="0"/>
        <v>10651.131765558534</v>
      </c>
    </row>
    <row r="15" spans="2:24">
      <c r="C15" s="775"/>
      <c r="D15" s="775"/>
      <c r="E15" s="775"/>
      <c r="F15" s="780"/>
      <c r="G15" s="780"/>
      <c r="H15" s="780"/>
      <c r="I15" s="775"/>
      <c r="J15" s="775"/>
      <c r="K15" s="775"/>
      <c r="L15" s="781"/>
      <c r="M15" s="775"/>
      <c r="N15" s="775"/>
      <c r="O15" s="775"/>
      <c r="P15" s="775"/>
      <c r="Q15" s="781"/>
      <c r="R15" s="781"/>
      <c r="S15" s="775"/>
      <c r="T15" s="749"/>
      <c r="U15" s="781"/>
      <c r="V15" s="775">
        <f t="shared" si="0"/>
        <v>0</v>
      </c>
    </row>
    <row r="16" spans="2:24">
      <c r="B16" s="772" t="s">
        <v>12</v>
      </c>
      <c r="C16" s="775">
        <f>'Bill Units'!N8</f>
        <v>53.741935483870968</v>
      </c>
      <c r="D16" s="775">
        <f>'Bill Units'!O8</f>
        <v>14.051167964404893</v>
      </c>
      <c r="E16" s="775">
        <f>'Bill Units'!P8</f>
        <v>26.206896551724139</v>
      </c>
      <c r="F16" s="781">
        <f>'Rate Input'!N8</f>
        <v>23</v>
      </c>
      <c r="G16" s="781">
        <f>'Rate Input'!O8</f>
        <v>23</v>
      </c>
      <c r="H16" s="781">
        <f>'Rate Input'!P8</f>
        <v>23</v>
      </c>
      <c r="I16" s="775">
        <f>(C16*F16)+(D16*G16)+(E16*H16)</f>
        <v>2162</v>
      </c>
      <c r="J16" s="775"/>
      <c r="K16" s="775">
        <f>'Final billing units by tariff'!DI321</f>
        <v>2.0000000000000004</v>
      </c>
      <c r="L16" s="775"/>
      <c r="M16" s="775">
        <f>C16+D16+E16+J16+K16+L16</f>
        <v>96</v>
      </c>
      <c r="N16" s="775"/>
      <c r="O16" s="749">
        <f>(SUM(C16:E16)*H16)-I16</f>
        <v>0</v>
      </c>
      <c r="P16" s="775">
        <f>J16*H16</f>
        <v>0</v>
      </c>
      <c r="Q16" s="781">
        <f>K16*H16</f>
        <v>46.000000000000007</v>
      </c>
      <c r="R16" s="781">
        <f>L16*H16</f>
        <v>0</v>
      </c>
      <c r="S16" s="775">
        <f>I16+N16+O16+P16+Q16+R16</f>
        <v>2208</v>
      </c>
      <c r="T16" s="749"/>
      <c r="U16" s="781">
        <f>'Exhibit KIW-S2'!B15</f>
        <v>29</v>
      </c>
      <c r="V16" s="775">
        <f t="shared" si="0"/>
        <v>2784</v>
      </c>
    </row>
    <row r="17" spans="2:22">
      <c r="C17" s="775"/>
      <c r="D17" s="775"/>
      <c r="E17" s="775"/>
      <c r="F17" s="780"/>
      <c r="G17" s="780"/>
      <c r="H17" s="780"/>
      <c r="I17" s="775"/>
      <c r="J17" s="781"/>
      <c r="K17" s="775"/>
      <c r="L17" s="775"/>
      <c r="M17" s="775"/>
      <c r="N17" s="775"/>
      <c r="O17" s="775"/>
      <c r="P17" s="775"/>
      <c r="Q17" s="781"/>
      <c r="R17" s="781"/>
      <c r="S17" s="775"/>
      <c r="T17" s="749"/>
      <c r="U17" s="781"/>
      <c r="V17" s="775">
        <f t="shared" si="0"/>
        <v>0</v>
      </c>
    </row>
    <row r="18" spans="2:22" hidden="1">
      <c r="C18" s="775"/>
      <c r="D18" s="775"/>
      <c r="E18" s="775"/>
      <c r="F18" s="781"/>
      <c r="G18" s="781"/>
      <c r="H18" s="781"/>
      <c r="I18" s="775"/>
      <c r="J18" s="775"/>
      <c r="K18" s="775"/>
      <c r="L18" s="775"/>
      <c r="M18" s="775"/>
      <c r="N18" s="775"/>
      <c r="O18" s="775"/>
      <c r="P18" s="775"/>
      <c r="Q18" s="781"/>
      <c r="R18" s="781"/>
      <c r="S18" s="775"/>
      <c r="T18" s="749"/>
      <c r="V18" s="775">
        <f t="shared" si="0"/>
        <v>0</v>
      </c>
    </row>
    <row r="19" spans="2:22" hidden="1">
      <c r="C19" s="775"/>
      <c r="D19" s="775"/>
      <c r="E19" s="775"/>
      <c r="F19" s="781"/>
      <c r="G19" s="781"/>
      <c r="H19" s="781"/>
      <c r="I19" s="775"/>
      <c r="J19" s="775"/>
      <c r="K19" s="775"/>
      <c r="L19" s="775"/>
      <c r="M19" s="775"/>
      <c r="N19" s="775"/>
      <c r="O19" s="775"/>
      <c r="P19" s="775"/>
      <c r="Q19" s="781"/>
      <c r="R19" s="781"/>
      <c r="S19" s="775"/>
      <c r="T19" s="749"/>
      <c r="U19" s="781"/>
      <c r="V19" s="775">
        <f t="shared" si="0"/>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0"/>
        <v>0</v>
      </c>
    </row>
    <row r="21" spans="2:22" hidden="1">
      <c r="C21" s="775"/>
      <c r="D21" s="775"/>
      <c r="E21" s="775"/>
      <c r="F21" s="775"/>
      <c r="G21" s="775"/>
      <c r="H21" s="775"/>
      <c r="I21" s="775"/>
      <c r="J21" s="775"/>
      <c r="K21" s="775"/>
      <c r="L21" s="775"/>
      <c r="M21" s="775"/>
      <c r="N21" s="775"/>
      <c r="O21" s="775"/>
      <c r="P21" s="775"/>
      <c r="Q21" s="781"/>
      <c r="R21" s="781"/>
      <c r="S21" s="775"/>
      <c r="T21" s="749"/>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V28" s="775">
        <f t="shared" si="0"/>
        <v>0</v>
      </c>
    </row>
    <row r="29" spans="2:22" hidden="1">
      <c r="C29" s="775"/>
      <c r="D29" s="775"/>
      <c r="E29" s="775"/>
      <c r="F29" s="775"/>
      <c r="G29" s="775"/>
      <c r="H29" s="775"/>
      <c r="I29" s="775"/>
      <c r="J29" s="775"/>
      <c r="K29" s="775"/>
      <c r="L29" s="775"/>
      <c r="M29" s="775"/>
      <c r="N29" s="775"/>
      <c r="O29" s="775"/>
      <c r="P29" s="775"/>
      <c r="S29" s="775"/>
      <c r="T29" s="749"/>
      <c r="V29" s="775">
        <f t="shared" si="0"/>
        <v>0</v>
      </c>
    </row>
    <row r="30" spans="2:22">
      <c r="B30" s="772" t="s">
        <v>484</v>
      </c>
      <c r="C30" s="782"/>
      <c r="D30" s="782"/>
      <c r="E30" s="782"/>
      <c r="F30" s="782"/>
      <c r="G30" s="782"/>
      <c r="H30" s="782"/>
      <c r="I30" s="773">
        <f>'B&amp;A Surcharges'!U15</f>
        <v>-321.76126086356703</v>
      </c>
      <c r="N30" s="782"/>
      <c r="O30" s="782"/>
      <c r="P30" s="782"/>
      <c r="Q30" s="782"/>
      <c r="R30" s="782"/>
      <c r="S30" s="775">
        <f>VLOOKUP(B7,'B&amp;A Surcharges'!A:U,21,FALSE)</f>
        <v>-321.76126086356703</v>
      </c>
      <c r="T30" s="749"/>
      <c r="V30" s="775">
        <f>S30</f>
        <v>-321.76126086356703</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1780.1300000000003</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37.6</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83.55</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1073.6299999999999</v>
      </c>
      <c r="J42" s="775"/>
      <c r="K42" s="775"/>
      <c r="L42" s="775"/>
      <c r="M42" s="775"/>
      <c r="N42" s="775">
        <f>VLOOKUP(B7,'Envir FGD adj'!A:F,6,FALSE)</f>
        <v>227.77904887491439</v>
      </c>
      <c r="O42" s="775"/>
      <c r="P42" s="775"/>
      <c r="S42" s="775">
        <f t="shared" ref="S42" si="1">N42+O42+P42+Q42</f>
        <v>227.77904887491439</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754.23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0</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-126.33</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2">SUM(I13:I50)</f>
        <v>28482.280580434286</v>
      </c>
      <c r="N53" s="785">
        <f t="shared" si="2"/>
        <v>227.77904887491439</v>
      </c>
      <c r="O53" s="785">
        <f t="shared" si="2"/>
        <v>1872.7791931718803</v>
      </c>
      <c r="P53" s="785">
        <f t="shared" si="2"/>
        <v>-111.1186756234074</v>
      </c>
      <c r="Q53" s="786">
        <f t="shared" si="2"/>
        <v>335.95328389174307</v>
      </c>
      <c r="R53" s="786">
        <f t="shared" si="2"/>
        <v>0</v>
      </c>
      <c r="S53" s="785">
        <f t="shared" si="2"/>
        <v>27204.863430749421</v>
      </c>
      <c r="T53" s="749"/>
      <c r="V53" s="785">
        <f>SUM(V13:V50)</f>
        <v>28891.227173591578</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6.1796875" style="772" bestFit="1" customWidth="1"/>
    <col min="4" max="4" width="16.7265625" style="772" bestFit="1" customWidth="1"/>
    <col min="5" max="5" width="15.81640625" style="772" bestFit="1" customWidth="1"/>
    <col min="6" max="6" width="14.54296875" style="772" hidden="1" customWidth="1"/>
    <col min="7" max="7" width="16.1796875" style="772" hidden="1" customWidth="1"/>
    <col min="8" max="8" width="14.54296875" style="772" customWidth="1"/>
    <col min="9" max="9" width="13.81640625" style="772" bestFit="1" customWidth="1"/>
    <col min="10" max="12" width="12.81640625" style="772" hidden="1" customWidth="1"/>
    <col min="13" max="13" width="12.81640625" style="772" customWidth="1"/>
    <col min="14" max="16" width="12.81640625" style="772" hidden="1" customWidth="1"/>
    <col min="17" max="18" width="12.81640625" style="775" hidden="1" customWidth="1"/>
    <col min="19" max="19" width="10.54296875" style="772" hidden="1" customWidth="1"/>
    <col min="20" max="20" width="15.54296875" style="746" bestFit="1" customWidth="1"/>
    <col min="21" max="22" width="12.7265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198</v>
      </c>
    </row>
    <row r="7" spans="2:24">
      <c r="B7" s="772" t="s">
        <v>201</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Rider'!K14</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199</v>
      </c>
      <c r="C13" s="775">
        <f>'Bill Units'!N18</f>
        <v>502093.14734543563</v>
      </c>
      <c r="D13" s="775">
        <f>'Bill Units'!O18</f>
        <v>0</v>
      </c>
      <c r="E13" s="775">
        <f>'Bill Units'!P18</f>
        <v>10020.307962548624</v>
      </c>
      <c r="F13" s="780">
        <f>'Rate Input'!N17</f>
        <v>0.19417000000000001</v>
      </c>
      <c r="G13" s="780">
        <f>'Rate Input'!O17</f>
        <v>0.20185</v>
      </c>
      <c r="H13" s="780">
        <f>'Rate Input'!P17</f>
        <v>0.20185</v>
      </c>
      <c r="I13" s="775">
        <f>(C13*F13)+(D13*G13)+(E13*H13)</f>
        <v>99514.025582303686</v>
      </c>
      <c r="J13" s="775">
        <f>'Final billing units by tariff'!CI1250</f>
        <v>-17317.544888738503</v>
      </c>
      <c r="K13" s="781">
        <f>'Final billing units by tariff'!DI1250</f>
        <v>-4341.6461172376048</v>
      </c>
      <c r="L13" s="781"/>
      <c r="M13" s="775">
        <f>C13+D13+E13+J13+K13+L13</f>
        <v>490454.26430200815</v>
      </c>
      <c r="N13" s="775"/>
      <c r="O13" s="749">
        <f>(SUM(C13:E13)*H13)-I13</f>
        <v>3856.0753716129402</v>
      </c>
      <c r="P13" s="775">
        <f>J13*H13</f>
        <v>-3495.5464357918668</v>
      </c>
      <c r="Q13" s="781">
        <f>K13*H13</f>
        <v>-876.36126876441051</v>
      </c>
      <c r="R13" s="781">
        <f>L13*H13</f>
        <v>0</v>
      </c>
      <c r="S13" s="775">
        <f>I13+N13+O13+P13+Q13+R13</f>
        <v>98998.193249360353</v>
      </c>
      <c r="T13" s="749">
        <f>(M13+M14+M15)*T10</f>
        <v>27380.412877485032</v>
      </c>
      <c r="U13" s="780">
        <f>'Exhibit KIW-S2'!C20</f>
        <v>0.22758</v>
      </c>
      <c r="V13" s="775">
        <f>U13*M13</f>
        <v>111617.58146985102</v>
      </c>
      <c r="X13" s="749">
        <f>(M13+M14+M15)*X10</f>
        <v>-38361.861892519133</v>
      </c>
    </row>
    <row r="14" spans="2:24">
      <c r="B14" s="779" t="s">
        <v>200</v>
      </c>
      <c r="C14" s="775">
        <f>'Bill Units'!N19</f>
        <v>191531.03480913985</v>
      </c>
      <c r="D14" s="775">
        <f>'Bill Units'!O19</f>
        <v>275825.97983066016</v>
      </c>
      <c r="E14" s="775">
        <f>'Bill Units'!P19</f>
        <v>272982.43877842091</v>
      </c>
      <c r="F14" s="780">
        <f>'Rate Input'!N18</f>
        <v>0.13693</v>
      </c>
      <c r="G14" s="780">
        <f>'Rate Input'!O18</f>
        <v>0.14460999999999999</v>
      </c>
      <c r="H14" s="780">
        <f>'Rate Input'!P18</f>
        <v>0.14460999999999999</v>
      </c>
      <c r="I14" s="775">
        <f>(C14*F14)+(D14*G14)+(E14*H14)</f>
        <v>105589.53001147472</v>
      </c>
      <c r="J14" s="775">
        <f>'Final billing units by tariff'!CI1252</f>
        <v>4702.3010871948882</v>
      </c>
      <c r="K14" s="775">
        <f>'Final billing units by tariff'!DI1252</f>
        <v>-4925.3662095168329</v>
      </c>
      <c r="L14" s="775"/>
      <c r="M14" s="775">
        <f t="shared" ref="M14:M17" si="0">C14+D14+E14+J14+K14+L14</f>
        <v>740116.38829589891</v>
      </c>
      <c r="N14" s="775"/>
      <c r="O14" s="749">
        <f>(SUM(C14:E14)*H14)-I14</f>
        <v>1470.9583473341918</v>
      </c>
      <c r="P14" s="775">
        <f t="shared" ref="P14:P15" si="1">J14*H14</f>
        <v>679.99976021925272</v>
      </c>
      <c r="Q14" s="781">
        <f>K14*H14</f>
        <v>-712.2572075582292</v>
      </c>
      <c r="R14" s="781">
        <f t="shared" ref="R14:R15" si="2">L14*H14</f>
        <v>0</v>
      </c>
      <c r="S14" s="775">
        <f t="shared" ref="S14" si="3">I14+N14+O14+P14+Q14+R14</f>
        <v>107028.23091146995</v>
      </c>
      <c r="T14" s="749"/>
      <c r="U14" s="780">
        <f>'Exhibit KIW-S2'!C21</f>
        <v>0.22078</v>
      </c>
      <c r="V14" s="775">
        <f t="shared" ref="V14:V29" si="4">U14*M14</f>
        <v>163402.89620796856</v>
      </c>
    </row>
    <row r="15" spans="2:24">
      <c r="B15" s="779" t="s">
        <v>78</v>
      </c>
      <c r="C15" s="775">
        <f>'Bill Units'!N20</f>
        <v>3655817.4870804381</v>
      </c>
      <c r="D15" s="775">
        <f>'Bill Units'!O20</f>
        <v>844767.72428502399</v>
      </c>
      <c r="E15" s="775">
        <f>'Bill Units'!P20</f>
        <v>1651654.8394659273</v>
      </c>
      <c r="F15" s="780">
        <f>'Rate Input'!N19</f>
        <v>0.12266000000000001</v>
      </c>
      <c r="G15" s="780">
        <f>'Rate Input'!O19</f>
        <v>0.13034000000000001</v>
      </c>
      <c r="H15" s="780">
        <f>'Rate Input'!P19</f>
        <v>0.13034000000000001</v>
      </c>
      <c r="I15" s="775">
        <f>(C15*F15)+(D15*G15)+(E15*H15)</f>
        <v>773806.28992458561</v>
      </c>
      <c r="J15" s="775">
        <f>'Final billing units by tariff'!CI1249+'Final billing units by tariff'!CI1251</f>
        <v>-18540.249746769055</v>
      </c>
      <c r="K15" s="775">
        <f>'Final billing units by tariff'!DI1249+'Final billing units by tariff'!DI1251</f>
        <v>-43304.443659791694</v>
      </c>
      <c r="L15" s="781"/>
      <c r="M15" s="775">
        <f t="shared" si="0"/>
        <v>6090395.3574248292</v>
      </c>
      <c r="N15" s="775"/>
      <c r="O15" s="749">
        <f>(SUM(C15:E15)*H15)-I15</f>
        <v>28076.678300777799</v>
      </c>
      <c r="P15" s="775">
        <f t="shared" si="1"/>
        <v>-2416.5361519938788</v>
      </c>
      <c r="Q15" s="781">
        <f>K15*H15</f>
        <v>-5644.3011866172501</v>
      </c>
      <c r="R15" s="781">
        <f t="shared" si="2"/>
        <v>0</v>
      </c>
      <c r="S15" s="775">
        <f>I15+N15+O15+P15+Q15+R15</f>
        <v>793822.13088675227</v>
      </c>
      <c r="T15" s="749"/>
      <c r="U15" s="780">
        <f>'Exhibit KIW-S2'!C22</f>
        <v>0.13743</v>
      </c>
      <c r="V15" s="775">
        <f t="shared" si="4"/>
        <v>837003.03397089429</v>
      </c>
    </row>
    <row r="16" spans="2:24">
      <c r="B16" s="779"/>
      <c r="C16" s="775"/>
      <c r="D16" s="775"/>
      <c r="E16" s="775"/>
      <c r="F16" s="780"/>
      <c r="G16" s="780"/>
      <c r="H16" s="780"/>
      <c r="I16" s="775"/>
      <c r="J16" s="775"/>
      <c r="K16" s="775"/>
      <c r="L16" s="775"/>
      <c r="M16" s="775"/>
      <c r="N16" s="775"/>
      <c r="O16" s="775"/>
      <c r="P16" s="775"/>
      <c r="Q16" s="781"/>
      <c r="R16" s="781"/>
      <c r="S16" s="775"/>
      <c r="T16" s="749"/>
      <c r="U16" s="781"/>
      <c r="V16" s="775">
        <f t="shared" si="4"/>
        <v>0</v>
      </c>
    </row>
    <row r="17" spans="2:22">
      <c r="B17" s="772" t="s">
        <v>12</v>
      </c>
      <c r="C17" s="775">
        <f>'Bill Units'!N22</f>
        <v>3437.0967741935483</v>
      </c>
      <c r="D17" s="775">
        <f>'Bill Units'!O22</f>
        <v>865.17908787541705</v>
      </c>
      <c r="E17" s="775">
        <f>'Bill Units'!P22</f>
        <v>1608.7241379310344</v>
      </c>
      <c r="F17" s="781">
        <f>'Rate Input'!N21</f>
        <v>28</v>
      </c>
      <c r="G17" s="781">
        <f>'Rate Input'!O21</f>
        <v>28</v>
      </c>
      <c r="H17" s="781">
        <f>'Rate Input'!P21</f>
        <v>28</v>
      </c>
      <c r="I17" s="775">
        <f>(C17*F17)+(D17*G17)+(E17*H17)</f>
        <v>165508</v>
      </c>
      <c r="J17" s="775"/>
      <c r="K17" s="775">
        <f>'Final billing units by tariff'!DI1241</f>
        <v>-42.999999999999972</v>
      </c>
      <c r="L17" s="775"/>
      <c r="M17" s="775">
        <f t="shared" si="0"/>
        <v>5868</v>
      </c>
      <c r="N17" s="775"/>
      <c r="O17" s="749">
        <f>(SUM(C17:E17)*H17)-I17</f>
        <v>0</v>
      </c>
      <c r="P17" s="775">
        <f>J17*H17</f>
        <v>0</v>
      </c>
      <c r="Q17" s="781">
        <f>K17*H17</f>
        <v>-1203.9999999999991</v>
      </c>
      <c r="R17" s="781">
        <f>L17*H17</f>
        <v>0</v>
      </c>
      <c r="S17" s="775">
        <f>I17+N17+O17+P17+Q17+R17</f>
        <v>164304</v>
      </c>
      <c r="T17" s="749"/>
      <c r="U17" s="781">
        <f>'Exhibit KIW-S2'!B19</f>
        <v>31</v>
      </c>
      <c r="V17" s="775">
        <f t="shared" si="4"/>
        <v>181908</v>
      </c>
    </row>
    <row r="18" spans="2:22">
      <c r="T18" s="749"/>
      <c r="U18" s="781"/>
      <c r="V18" s="775">
        <f t="shared" si="4"/>
        <v>0</v>
      </c>
    </row>
    <row r="19" spans="2:22" hidden="1">
      <c r="C19" s="775"/>
      <c r="D19" s="775"/>
      <c r="E19" s="775"/>
      <c r="F19" s="781"/>
      <c r="G19" s="781"/>
      <c r="H19" s="781"/>
      <c r="I19" s="775"/>
      <c r="J19" s="775"/>
      <c r="K19" s="775"/>
      <c r="L19" s="775"/>
      <c r="M19" s="775"/>
      <c r="N19" s="775"/>
      <c r="O19" s="775"/>
      <c r="P19" s="775"/>
      <c r="Q19" s="781"/>
      <c r="R19" s="781"/>
      <c r="S19" s="775"/>
      <c r="T19" s="749"/>
      <c r="U19" s="781"/>
      <c r="V19" s="775">
        <f t="shared" si="4"/>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4"/>
        <v>0</v>
      </c>
    </row>
    <row r="21" spans="2:22" hidden="1">
      <c r="C21" s="775"/>
      <c r="D21" s="775"/>
      <c r="E21" s="775"/>
      <c r="F21" s="775"/>
      <c r="G21" s="775"/>
      <c r="H21" s="775"/>
      <c r="I21" s="775"/>
      <c r="J21" s="775"/>
      <c r="K21" s="775"/>
      <c r="L21" s="775"/>
      <c r="M21" s="775"/>
      <c r="N21" s="775"/>
      <c r="O21" s="775"/>
      <c r="P21" s="775"/>
      <c r="Q21" s="781"/>
      <c r="R21" s="781"/>
      <c r="S21" s="775"/>
      <c r="T21" s="749"/>
      <c r="V21" s="775">
        <f t="shared" si="4"/>
        <v>0</v>
      </c>
    </row>
    <row r="22" spans="2:22" hidden="1">
      <c r="C22" s="775"/>
      <c r="D22" s="775"/>
      <c r="E22" s="775"/>
      <c r="F22" s="775"/>
      <c r="G22" s="775"/>
      <c r="H22" s="775"/>
      <c r="I22" s="775"/>
      <c r="J22" s="775"/>
      <c r="K22" s="775"/>
      <c r="L22" s="775"/>
      <c r="M22" s="775"/>
      <c r="N22" s="775"/>
      <c r="O22" s="775"/>
      <c r="P22" s="775"/>
      <c r="Q22" s="781"/>
      <c r="R22" s="781"/>
      <c r="S22" s="775"/>
      <c r="T22" s="749"/>
      <c r="V22" s="775">
        <f t="shared" si="4"/>
        <v>0</v>
      </c>
    </row>
    <row r="23" spans="2:22" hidden="1">
      <c r="C23" s="775"/>
      <c r="D23" s="775"/>
      <c r="E23" s="775"/>
      <c r="F23" s="775"/>
      <c r="G23" s="775"/>
      <c r="H23" s="775"/>
      <c r="I23" s="775"/>
      <c r="J23" s="775"/>
      <c r="K23" s="775"/>
      <c r="L23" s="775"/>
      <c r="M23" s="775"/>
      <c r="N23" s="775"/>
      <c r="O23" s="775"/>
      <c r="P23" s="775"/>
      <c r="Q23" s="781"/>
      <c r="R23" s="781"/>
      <c r="S23" s="775"/>
      <c r="T23" s="749"/>
      <c r="V23" s="775">
        <f t="shared" si="4"/>
        <v>0</v>
      </c>
    </row>
    <row r="24" spans="2:22" hidden="1">
      <c r="C24" s="775"/>
      <c r="D24" s="775"/>
      <c r="E24" s="775"/>
      <c r="F24" s="775"/>
      <c r="G24" s="775"/>
      <c r="H24" s="775"/>
      <c r="I24" s="775"/>
      <c r="J24" s="775"/>
      <c r="K24" s="775"/>
      <c r="L24" s="775"/>
      <c r="M24" s="775"/>
      <c r="N24" s="775"/>
      <c r="O24" s="775"/>
      <c r="P24" s="775"/>
      <c r="Q24" s="781"/>
      <c r="R24" s="781"/>
      <c r="S24" s="775"/>
      <c r="T24" s="749"/>
      <c r="V24" s="775">
        <f t="shared" si="4"/>
        <v>0</v>
      </c>
    </row>
    <row r="25" spans="2:22" hidden="1">
      <c r="C25" s="775"/>
      <c r="D25" s="775"/>
      <c r="E25" s="775"/>
      <c r="F25" s="775"/>
      <c r="G25" s="775"/>
      <c r="H25" s="775"/>
      <c r="I25" s="775"/>
      <c r="J25" s="775"/>
      <c r="K25" s="775"/>
      <c r="L25" s="775"/>
      <c r="M25" s="775"/>
      <c r="N25" s="775"/>
      <c r="O25" s="775"/>
      <c r="P25" s="775"/>
      <c r="Q25" s="781"/>
      <c r="R25" s="781"/>
      <c r="S25" s="775"/>
      <c r="T25" s="749"/>
      <c r="V25" s="775">
        <f t="shared" si="4"/>
        <v>0</v>
      </c>
    </row>
    <row r="26" spans="2:22" hidden="1">
      <c r="C26" s="775"/>
      <c r="D26" s="775"/>
      <c r="E26" s="775"/>
      <c r="F26" s="775"/>
      <c r="G26" s="775"/>
      <c r="H26" s="775"/>
      <c r="I26" s="775"/>
      <c r="J26" s="775"/>
      <c r="K26" s="775"/>
      <c r="L26" s="775"/>
      <c r="M26" s="775"/>
      <c r="N26" s="775"/>
      <c r="O26" s="775"/>
      <c r="P26" s="775"/>
      <c r="Q26" s="781"/>
      <c r="R26" s="781"/>
      <c r="S26" s="775"/>
      <c r="T26" s="749"/>
      <c r="V26" s="775">
        <f t="shared" si="4"/>
        <v>0</v>
      </c>
    </row>
    <row r="27" spans="2:22" hidden="1">
      <c r="C27" s="775"/>
      <c r="D27" s="775"/>
      <c r="E27" s="775"/>
      <c r="F27" s="775"/>
      <c r="G27" s="775"/>
      <c r="H27" s="775"/>
      <c r="I27" s="775"/>
      <c r="J27" s="775"/>
      <c r="K27" s="775"/>
      <c r="L27" s="775"/>
      <c r="M27" s="775"/>
      <c r="N27" s="775"/>
      <c r="O27" s="775"/>
      <c r="P27" s="775"/>
      <c r="Q27" s="781"/>
      <c r="R27" s="781"/>
      <c r="S27" s="775"/>
      <c r="T27" s="749"/>
      <c r="V27" s="775">
        <f t="shared" si="4"/>
        <v>0</v>
      </c>
    </row>
    <row r="28" spans="2:22" hidden="1">
      <c r="C28" s="775"/>
      <c r="D28" s="775"/>
      <c r="E28" s="775"/>
      <c r="F28" s="775"/>
      <c r="G28" s="775"/>
      <c r="H28" s="775"/>
      <c r="I28" s="775"/>
      <c r="J28" s="775"/>
      <c r="K28" s="775"/>
      <c r="L28" s="775"/>
      <c r="M28" s="775"/>
      <c r="N28" s="775"/>
      <c r="O28" s="775"/>
      <c r="P28" s="775"/>
      <c r="Q28" s="781"/>
      <c r="R28" s="781"/>
      <c r="S28" s="775"/>
      <c r="T28" s="749"/>
      <c r="V28" s="775">
        <f t="shared" si="4"/>
        <v>0</v>
      </c>
    </row>
    <row r="29" spans="2:22" hidden="1">
      <c r="C29" s="775"/>
      <c r="D29" s="775"/>
      <c r="E29" s="775"/>
      <c r="F29" s="775"/>
      <c r="G29" s="775"/>
      <c r="H29" s="775"/>
      <c r="I29" s="775"/>
      <c r="J29" s="775"/>
      <c r="K29" s="775"/>
      <c r="L29" s="775"/>
      <c r="M29" s="775"/>
      <c r="N29" s="775"/>
      <c r="O29" s="775"/>
      <c r="P29" s="775"/>
      <c r="S29" s="775"/>
      <c r="T29" s="749"/>
      <c r="V29" s="775">
        <f t="shared" si="4"/>
        <v>0</v>
      </c>
    </row>
    <row r="30" spans="2:22">
      <c r="B30" s="772" t="s">
        <v>484</v>
      </c>
      <c r="C30" s="782"/>
      <c r="D30" s="782"/>
      <c r="E30" s="782"/>
      <c r="F30" s="782"/>
      <c r="G30" s="782"/>
      <c r="H30" s="782"/>
      <c r="I30" s="773">
        <f>'B&amp;A Surcharges'!U19</f>
        <v>-28651.365169082008</v>
      </c>
      <c r="N30" s="782"/>
      <c r="O30" s="782"/>
      <c r="P30" s="782"/>
      <c r="Q30" s="782"/>
      <c r="R30" s="782"/>
      <c r="S30" s="775">
        <f>VLOOKUP(B7,'B&amp;A Surcharges'!A:U,21,FALSE)</f>
        <v>-28651.365169082008</v>
      </c>
      <c r="T30" s="749"/>
      <c r="V30" s="775">
        <f>S30</f>
        <v>-28651.365169082008</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68399.62</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3159.2599999999998</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58566.07</v>
      </c>
      <c r="J42" s="775"/>
      <c r="K42" s="775"/>
      <c r="L42" s="775"/>
      <c r="M42" s="775"/>
      <c r="N42" s="775">
        <f>VLOOKUP(B7,'Envir FGD adj'!A:F,6,FALSE)</f>
        <v>12425.252387639744</v>
      </c>
      <c r="O42" s="775"/>
      <c r="P42" s="775"/>
      <c r="S42" s="775">
        <f t="shared" ref="S42" si="5">N42+O42+P42+Q42</f>
        <v>12425.252387639744</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23219.160000000003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5911</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-3239.19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SUM(I13:I50)</f>
        <v>1271782.400349282</v>
      </c>
      <c r="N53" s="785">
        <f t="shared" ref="N53:S53" si="6">SUM(N13:N50)</f>
        <v>12425.252387639744</v>
      </c>
      <c r="O53" s="785">
        <f t="shared" si="6"/>
        <v>33403.712019724931</v>
      </c>
      <c r="P53" s="785">
        <f t="shared" si="6"/>
        <v>-5232.0828275664926</v>
      </c>
      <c r="Q53" s="786">
        <f t="shared" si="6"/>
        <v>-8436.9196629398903</v>
      </c>
      <c r="R53" s="786">
        <f t="shared" si="6"/>
        <v>0</v>
      </c>
      <c r="S53" s="785">
        <f t="shared" si="6"/>
        <v>1147926.4422661404</v>
      </c>
      <c r="T53" s="749"/>
      <c r="V53" s="785">
        <f>SUM(V13:V50)</f>
        <v>1265280.1464796318</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tabColor theme="6" tint="0.59999389629810485"/>
  </sheetPr>
  <dimension ref="A3:G202"/>
  <sheetViews>
    <sheetView tabSelected="1" view="pageBreakPreview" zoomScale="60" zoomScaleNormal="115" workbookViewId="0">
      <pane xSplit="1" ySplit="3" topLeftCell="B4" activePane="bottomRight" state="frozen"/>
      <selection sqref="A1:XFD1048576"/>
      <selection pane="topRight" sqref="A1:XFD1048576"/>
      <selection pane="bottomLeft" sqref="A1:XFD1048576"/>
      <selection pane="bottomRight" activeCell="L41" sqref="L41"/>
    </sheetView>
  </sheetViews>
  <sheetFormatPr defaultColWidth="10.26953125" defaultRowHeight="13"/>
  <cols>
    <col min="1" max="1" width="64.453125" style="307" customWidth="1"/>
    <col min="2" max="2" width="22.26953125" style="729" customWidth="1"/>
    <col min="3" max="3" width="14.26953125" style="736" customWidth="1"/>
    <col min="4" max="4" width="11.26953125" style="729" bestFit="1" customWidth="1"/>
    <col min="5" max="5" width="15.54296875" style="729" bestFit="1" customWidth="1"/>
    <col min="6" max="6" width="12" style="729" bestFit="1" customWidth="1"/>
    <col min="7" max="7" width="25.54296875" style="726" bestFit="1" customWidth="1"/>
    <col min="8" max="16384" width="10.26953125" style="307"/>
  </cols>
  <sheetData>
    <row r="3" spans="1:7">
      <c r="A3" s="712"/>
      <c r="B3" s="713" t="s">
        <v>523</v>
      </c>
      <c r="C3" s="714" t="s">
        <v>68</v>
      </c>
      <c r="D3" s="713" t="s">
        <v>524</v>
      </c>
      <c r="E3" s="713" t="s">
        <v>525</v>
      </c>
      <c r="F3" s="713" t="s">
        <v>526</v>
      </c>
      <c r="G3" s="715"/>
    </row>
    <row r="4" spans="1:7">
      <c r="A4" s="716" t="s">
        <v>527</v>
      </c>
      <c r="B4" s="717"/>
      <c r="C4" s="718"/>
      <c r="D4" s="717"/>
      <c r="E4" s="717"/>
      <c r="F4" s="717"/>
      <c r="G4" s="719"/>
    </row>
    <row r="5" spans="1:7">
      <c r="A5" s="716" t="s">
        <v>1293</v>
      </c>
      <c r="B5" s="720">
        <v>26</v>
      </c>
      <c r="C5" s="721"/>
      <c r="D5" s="720"/>
      <c r="E5" s="720"/>
      <c r="F5" s="720"/>
      <c r="G5" s="719"/>
    </row>
    <row r="6" spans="1:7">
      <c r="A6" s="716" t="s">
        <v>1294</v>
      </c>
      <c r="B6" s="720">
        <v>40</v>
      </c>
      <c r="C6" s="721"/>
      <c r="D6" s="720"/>
      <c r="E6" s="720"/>
      <c r="F6" s="720"/>
      <c r="G6" s="719"/>
    </row>
    <row r="7" spans="1:7">
      <c r="A7" s="716" t="s">
        <v>1295</v>
      </c>
      <c r="B7" s="720"/>
      <c r="C7" s="721">
        <v>0.1575</v>
      </c>
      <c r="D7" s="720"/>
      <c r="E7" s="720"/>
      <c r="F7" s="720"/>
      <c r="G7" s="719"/>
    </row>
    <row r="8" spans="1:7">
      <c r="A8" s="716" t="s">
        <v>1296</v>
      </c>
      <c r="B8" s="720"/>
      <c r="C8" s="721">
        <v>0.11835591606999415</v>
      </c>
      <c r="D8" s="720"/>
      <c r="E8" s="720"/>
      <c r="F8" s="720"/>
      <c r="G8" s="719"/>
    </row>
    <row r="9" spans="1:7">
      <c r="A9" s="716" t="s">
        <v>1297</v>
      </c>
      <c r="B9" s="720"/>
      <c r="C9" s="721">
        <v>0</v>
      </c>
      <c r="D9" s="720"/>
      <c r="E9" s="720"/>
      <c r="F9" s="720"/>
      <c r="G9" s="719"/>
    </row>
    <row r="10" spans="1:7">
      <c r="A10" s="722" t="s">
        <v>468</v>
      </c>
      <c r="B10" s="720"/>
      <c r="C10" s="721">
        <v>9.2880000000000004E-2</v>
      </c>
      <c r="D10" s="720"/>
      <c r="E10" s="720"/>
      <c r="F10" s="720"/>
      <c r="G10" s="719"/>
    </row>
    <row r="11" spans="1:7">
      <c r="A11" s="723" t="s">
        <v>154</v>
      </c>
      <c r="B11" s="720"/>
      <c r="C11" s="721"/>
      <c r="D11" s="720"/>
      <c r="E11" s="720"/>
      <c r="F11" s="720"/>
      <c r="G11" s="719"/>
    </row>
    <row r="12" spans="1:7">
      <c r="A12" s="722" t="s">
        <v>528</v>
      </c>
      <c r="B12" s="720"/>
      <c r="C12" s="721">
        <v>0.18995999999999999</v>
      </c>
      <c r="D12" s="720"/>
      <c r="E12" s="720"/>
      <c r="F12" s="720"/>
      <c r="G12" s="719"/>
    </row>
    <row r="13" spans="1:7">
      <c r="A13" s="722" t="s">
        <v>529</v>
      </c>
      <c r="B13" s="720"/>
      <c r="C13" s="721">
        <v>9.2880000000000004E-2</v>
      </c>
      <c r="D13" s="720"/>
      <c r="E13" s="720"/>
      <c r="F13" s="720"/>
      <c r="G13" s="719"/>
    </row>
    <row r="14" spans="1:7">
      <c r="A14" s="722" t="s">
        <v>530</v>
      </c>
      <c r="B14" s="720">
        <v>4.45</v>
      </c>
      <c r="C14" s="721"/>
      <c r="D14" s="720"/>
      <c r="E14" s="720"/>
      <c r="F14" s="720"/>
      <c r="G14" s="719"/>
    </row>
    <row r="15" spans="1:7">
      <c r="A15" s="716" t="s">
        <v>487</v>
      </c>
      <c r="B15" s="720">
        <v>29</v>
      </c>
      <c r="C15" s="721"/>
      <c r="D15" s="720"/>
      <c r="E15" s="720"/>
      <c r="F15" s="720"/>
      <c r="G15" s="719"/>
    </row>
    <row r="16" spans="1:7">
      <c r="A16" s="722" t="s">
        <v>528</v>
      </c>
      <c r="B16" s="720"/>
      <c r="C16" s="721">
        <v>0.18995999999999999</v>
      </c>
      <c r="D16" s="720"/>
      <c r="E16" s="720"/>
      <c r="F16" s="720"/>
      <c r="G16" s="719"/>
    </row>
    <row r="17" spans="1:7">
      <c r="A17" s="722" t="s">
        <v>529</v>
      </c>
      <c r="B17" s="720"/>
      <c r="C17" s="721">
        <v>9.2880000000000004E-2</v>
      </c>
      <c r="D17" s="720"/>
      <c r="E17" s="720"/>
      <c r="F17" s="720"/>
      <c r="G17" s="719"/>
    </row>
    <row r="19" spans="1:7" ht="15.5">
      <c r="A19" s="716" t="s">
        <v>531</v>
      </c>
      <c r="B19" s="724">
        <v>31</v>
      </c>
      <c r="C19" s="721"/>
      <c r="D19" s="720"/>
      <c r="E19" s="725"/>
      <c r="F19" s="725"/>
    </row>
    <row r="20" spans="1:7" ht="15.5">
      <c r="A20" s="722" t="s">
        <v>532</v>
      </c>
      <c r="B20" s="720"/>
      <c r="C20" s="721">
        <v>0.22758</v>
      </c>
      <c r="D20" s="720"/>
      <c r="E20" s="725"/>
      <c r="F20" s="725"/>
    </row>
    <row r="21" spans="1:7" ht="15.5">
      <c r="A21" s="722" t="s">
        <v>533</v>
      </c>
      <c r="B21" s="720"/>
      <c r="C21" s="721">
        <v>0.22078</v>
      </c>
      <c r="D21" s="720"/>
      <c r="E21" s="725"/>
      <c r="F21" s="725"/>
    </row>
    <row r="22" spans="1:7" ht="15.5">
      <c r="A22" s="722" t="s">
        <v>78</v>
      </c>
      <c r="B22" s="720"/>
      <c r="C22" s="721">
        <v>0.13743</v>
      </c>
      <c r="D22" s="720"/>
      <c r="E22" s="725"/>
      <c r="F22" s="725"/>
    </row>
    <row r="24" spans="1:7" ht="15.5">
      <c r="A24" s="716" t="s">
        <v>534</v>
      </c>
      <c r="B24" s="720">
        <v>31</v>
      </c>
      <c r="C24" s="721"/>
      <c r="D24" s="720">
        <v>12.2</v>
      </c>
      <c r="E24" s="725"/>
      <c r="F24" s="725"/>
    </row>
    <row r="25" spans="1:7" ht="15.5">
      <c r="A25" s="722" t="s">
        <v>535</v>
      </c>
      <c r="B25" s="720"/>
      <c r="C25" s="721">
        <v>0.14327000000000001</v>
      </c>
      <c r="D25" s="720"/>
      <c r="E25" s="725"/>
      <c r="F25" s="725"/>
    </row>
    <row r="26" spans="1:7" ht="15.5">
      <c r="A26" s="722" t="s">
        <v>536</v>
      </c>
      <c r="B26" s="720"/>
      <c r="C26" s="721">
        <v>0.11928</v>
      </c>
      <c r="D26" s="720"/>
      <c r="E26" s="725"/>
      <c r="F26" s="725"/>
    </row>
    <row r="27" spans="1:7" ht="15.5">
      <c r="A27" s="716" t="s">
        <v>537</v>
      </c>
      <c r="B27" s="720">
        <v>31</v>
      </c>
      <c r="C27" s="721">
        <v>0.15643000000000001</v>
      </c>
      <c r="D27" s="720"/>
      <c r="E27" s="725"/>
      <c r="F27" s="725"/>
    </row>
    <row r="28" spans="1:7" ht="15.5">
      <c r="A28" s="716" t="s">
        <v>557</v>
      </c>
      <c r="B28" s="720">
        <v>31</v>
      </c>
      <c r="C28" s="721">
        <v>0.22356999999999999</v>
      </c>
      <c r="D28" s="720"/>
      <c r="E28" s="725"/>
      <c r="F28" s="725"/>
    </row>
    <row r="29" spans="1:7" ht="15.5">
      <c r="A29" s="722" t="s">
        <v>528</v>
      </c>
      <c r="B29" s="727"/>
      <c r="C29" s="721">
        <v>9.4530000000000003E-2</v>
      </c>
      <c r="D29" s="720"/>
      <c r="E29" s="725"/>
      <c r="F29" s="725"/>
    </row>
    <row r="30" spans="1:7" ht="15.5">
      <c r="A30" s="722" t="s">
        <v>529</v>
      </c>
      <c r="B30" s="727"/>
      <c r="C30" s="721"/>
      <c r="D30" s="720"/>
      <c r="E30" s="725"/>
      <c r="F30" s="725"/>
    </row>
    <row r="31" spans="1:7" ht="15.5">
      <c r="A31" s="716" t="s">
        <v>538</v>
      </c>
      <c r="B31" s="720">
        <v>17</v>
      </c>
      <c r="C31" s="728"/>
      <c r="D31" s="720"/>
      <c r="E31" s="725"/>
      <c r="F31" s="725"/>
    </row>
    <row r="32" spans="1:7" ht="15.5">
      <c r="A32" s="722" t="s">
        <v>535</v>
      </c>
      <c r="B32" s="720"/>
      <c r="C32" s="721">
        <v>0.14327000000000001</v>
      </c>
      <c r="D32" s="720"/>
      <c r="E32" s="725"/>
      <c r="F32" s="725"/>
    </row>
    <row r="33" spans="1:5" ht="15.5">
      <c r="A33" s="722" t="s">
        <v>536</v>
      </c>
      <c r="B33" s="720"/>
      <c r="C33" s="721">
        <v>0.11928</v>
      </c>
      <c r="D33" s="720"/>
      <c r="E33" s="725"/>
    </row>
    <row r="34" spans="1:5" ht="15.5">
      <c r="A34" s="716" t="s">
        <v>40</v>
      </c>
      <c r="B34" s="720">
        <v>31</v>
      </c>
      <c r="C34" s="721"/>
      <c r="D34" s="720"/>
      <c r="E34" s="725"/>
    </row>
    <row r="35" spans="1:5" ht="15.5">
      <c r="A35" s="722" t="s">
        <v>528</v>
      </c>
      <c r="B35" s="720"/>
      <c r="C35" s="721">
        <v>0.22356999999999999</v>
      </c>
      <c r="D35" s="720"/>
      <c r="E35" s="725"/>
    </row>
    <row r="36" spans="1:5">
      <c r="A36" s="722" t="s">
        <v>529</v>
      </c>
      <c r="B36" s="720"/>
      <c r="C36" s="721">
        <v>9.4530000000000003E-2</v>
      </c>
      <c r="D36" s="720"/>
      <c r="E36" s="720"/>
    </row>
    <row r="37" spans="1:5">
      <c r="A37" s="716" t="s">
        <v>539</v>
      </c>
      <c r="B37" s="720">
        <v>140</v>
      </c>
      <c r="C37" s="721"/>
      <c r="D37" s="720">
        <v>10.861269976449973</v>
      </c>
      <c r="E37" s="720"/>
    </row>
    <row r="38" spans="1:5">
      <c r="A38" s="722" t="s">
        <v>535</v>
      </c>
      <c r="B38" s="720"/>
      <c r="C38" s="721">
        <v>0.12679000000000001</v>
      </c>
      <c r="D38" s="720"/>
      <c r="E38" s="720"/>
    </row>
    <row r="39" spans="1:5">
      <c r="A39" s="722" t="s">
        <v>536</v>
      </c>
      <c r="B39" s="720"/>
      <c r="C39" s="721">
        <v>0.1061</v>
      </c>
      <c r="D39" s="720"/>
      <c r="E39" s="720"/>
    </row>
    <row r="40" spans="1:5">
      <c r="A40" s="716" t="s">
        <v>558</v>
      </c>
      <c r="B40" s="720">
        <v>460</v>
      </c>
      <c r="C40" s="721"/>
      <c r="D40" s="720">
        <v>8.1413972287638998</v>
      </c>
      <c r="E40" s="720"/>
    </row>
    <row r="41" spans="1:5">
      <c r="A41" s="722" t="s">
        <v>535</v>
      </c>
      <c r="B41" s="720"/>
      <c r="C41" s="721">
        <v>0.11552999999999999</v>
      </c>
      <c r="D41" s="720"/>
      <c r="E41" s="720"/>
    </row>
    <row r="42" spans="1:5">
      <c r="A42" s="722" t="s">
        <v>536</v>
      </c>
      <c r="B42" s="720"/>
      <c r="C42" s="721">
        <v>9.6790000000000001E-2</v>
      </c>
      <c r="D42" s="720"/>
      <c r="E42" s="720"/>
    </row>
    <row r="44" spans="1:5">
      <c r="A44" s="716" t="s">
        <v>77</v>
      </c>
      <c r="B44" s="720">
        <v>109</v>
      </c>
      <c r="C44" s="721">
        <v>0.10088</v>
      </c>
      <c r="D44" s="720">
        <v>15.49</v>
      </c>
      <c r="E44" s="720">
        <v>3.46</v>
      </c>
    </row>
    <row r="45" spans="1:5">
      <c r="A45" s="716" t="s">
        <v>559</v>
      </c>
      <c r="B45" s="720">
        <v>109</v>
      </c>
      <c r="C45" s="721"/>
      <c r="D45" s="720"/>
      <c r="E45" s="720"/>
    </row>
    <row r="46" spans="1:5">
      <c r="A46" s="722" t="s">
        <v>528</v>
      </c>
      <c r="B46" s="720"/>
      <c r="C46" s="721">
        <v>0.19839999999999999</v>
      </c>
      <c r="D46" s="720"/>
      <c r="E46" s="720"/>
    </row>
    <row r="47" spans="1:5">
      <c r="A47" s="722" t="s">
        <v>529</v>
      </c>
      <c r="B47" s="720"/>
      <c r="C47" s="721">
        <v>9.622E-2</v>
      </c>
      <c r="D47" s="720"/>
      <c r="E47" s="720"/>
    </row>
    <row r="48" spans="1:5">
      <c r="A48" s="730" t="s">
        <v>41</v>
      </c>
      <c r="B48" s="720">
        <v>163</v>
      </c>
      <c r="C48" s="721">
        <v>9.2120000000000007E-2</v>
      </c>
      <c r="D48" s="720">
        <v>13.13</v>
      </c>
      <c r="E48" s="720">
        <v>3.46</v>
      </c>
    </row>
    <row r="49" spans="1:5">
      <c r="A49" s="716" t="s">
        <v>42</v>
      </c>
      <c r="B49" s="720">
        <v>838</v>
      </c>
      <c r="C49" s="721">
        <v>6.9650000000000004E-2</v>
      </c>
      <c r="D49" s="720">
        <v>8.7100000000000009</v>
      </c>
      <c r="E49" s="720">
        <v>3.46</v>
      </c>
    </row>
    <row r="50" spans="1:5">
      <c r="A50" s="716" t="s">
        <v>196</v>
      </c>
      <c r="B50" s="720">
        <v>838</v>
      </c>
      <c r="C50" s="721">
        <v>6.8440000000000001E-2</v>
      </c>
      <c r="D50" s="720">
        <v>8.5400000000000009</v>
      </c>
      <c r="E50" s="720">
        <v>3.46</v>
      </c>
    </row>
    <row r="51" spans="1:5">
      <c r="A51" s="716" t="s">
        <v>540</v>
      </c>
      <c r="B51" s="720">
        <v>109</v>
      </c>
      <c r="C51" s="721"/>
      <c r="D51" s="731">
        <v>12.78</v>
      </c>
      <c r="E51" s="731">
        <v>3.46</v>
      </c>
    </row>
    <row r="52" spans="1:5">
      <c r="A52" s="722" t="s">
        <v>528</v>
      </c>
      <c r="B52" s="720"/>
      <c r="C52" s="721">
        <v>0.14466999999999999</v>
      </c>
      <c r="D52" s="720"/>
      <c r="E52" s="720"/>
    </row>
    <row r="53" spans="1:5">
      <c r="A53" s="722" t="s">
        <v>529</v>
      </c>
      <c r="B53" s="720"/>
      <c r="C53" s="721">
        <v>7.1150000000000005E-2</v>
      </c>
      <c r="D53" s="720"/>
      <c r="E53" s="720"/>
    </row>
    <row r="54" spans="1:5">
      <c r="A54" s="716" t="s">
        <v>541</v>
      </c>
      <c r="B54" s="720">
        <v>163</v>
      </c>
      <c r="C54" s="721"/>
      <c r="D54" s="731">
        <v>10.5</v>
      </c>
      <c r="E54" s="731">
        <v>3.46</v>
      </c>
    </row>
    <row r="55" spans="1:5">
      <c r="A55" s="722" t="s">
        <v>528</v>
      </c>
      <c r="B55" s="720"/>
      <c r="C55" s="721">
        <v>0.13811000000000001</v>
      </c>
      <c r="D55" s="720"/>
      <c r="E55" s="720"/>
    </row>
    <row r="56" spans="1:5">
      <c r="A56" s="722" t="s">
        <v>529</v>
      </c>
      <c r="B56" s="720"/>
      <c r="C56" s="721">
        <v>6.9059999999999996E-2</v>
      </c>
      <c r="D56" s="720"/>
      <c r="E56" s="720"/>
    </row>
    <row r="57" spans="1:5">
      <c r="A57" s="716" t="s">
        <v>542</v>
      </c>
      <c r="B57" s="720">
        <v>838</v>
      </c>
      <c r="C57" s="721"/>
      <c r="D57" s="720">
        <v>4.79</v>
      </c>
      <c r="E57" s="731">
        <v>3.46</v>
      </c>
    </row>
    <row r="58" spans="1:5">
      <c r="A58" s="722" t="s">
        <v>528</v>
      </c>
      <c r="B58" s="720"/>
      <c r="C58" s="721">
        <v>0.13611000000000001</v>
      </c>
      <c r="D58" s="720"/>
      <c r="E58" s="720"/>
    </row>
    <row r="59" spans="1:5">
      <c r="A59" s="722" t="s">
        <v>529</v>
      </c>
      <c r="B59" s="720"/>
      <c r="C59" s="721">
        <v>6.8430000000000005E-2</v>
      </c>
      <c r="D59" s="720"/>
      <c r="E59" s="720"/>
    </row>
    <row r="60" spans="1:5">
      <c r="A60" s="716" t="s">
        <v>543</v>
      </c>
      <c r="B60" s="720">
        <v>838</v>
      </c>
      <c r="C60" s="721"/>
      <c r="D60" s="720">
        <v>4.72</v>
      </c>
      <c r="E60" s="731">
        <v>3.46</v>
      </c>
    </row>
    <row r="61" spans="1:5">
      <c r="A61" s="722" t="s">
        <v>528</v>
      </c>
      <c r="B61" s="720"/>
      <c r="C61" s="721">
        <v>0.13442999999999999</v>
      </c>
      <c r="D61" s="720"/>
      <c r="E61" s="720"/>
    </row>
    <row r="62" spans="1:5">
      <c r="A62" s="722" t="s">
        <v>529</v>
      </c>
      <c r="B62" s="720"/>
      <c r="C62" s="721">
        <v>6.7890000000000006E-2</v>
      </c>
      <c r="D62" s="720"/>
      <c r="E62" s="720"/>
    </row>
    <row r="64" spans="1:5">
      <c r="A64" s="716" t="s">
        <v>544</v>
      </c>
      <c r="B64" s="720">
        <v>109</v>
      </c>
      <c r="C64" s="732">
        <v>0.10088</v>
      </c>
      <c r="D64" s="720">
        <v>15.49</v>
      </c>
      <c r="E64" s="720">
        <v>3.46</v>
      </c>
    </row>
    <row r="65" spans="1:6" ht="15.5">
      <c r="A65" s="716" t="s">
        <v>545</v>
      </c>
      <c r="B65" s="720">
        <v>163</v>
      </c>
      <c r="C65" s="732">
        <v>9.2120000000000007E-2</v>
      </c>
      <c r="D65" s="720">
        <v>13.13</v>
      </c>
      <c r="E65" s="720">
        <v>3.46</v>
      </c>
      <c r="F65" s="725"/>
    </row>
    <row r="67" spans="1:6" ht="15.5">
      <c r="A67" s="716" t="s">
        <v>283</v>
      </c>
      <c r="B67" s="720">
        <v>276</v>
      </c>
      <c r="C67" s="721">
        <v>3.9219999999999998E-2</v>
      </c>
      <c r="D67" s="720"/>
      <c r="E67" s="720">
        <v>0.69</v>
      </c>
      <c r="F67" s="725"/>
    </row>
    <row r="68" spans="1:6" ht="15.5">
      <c r="A68" s="722" t="s">
        <v>528</v>
      </c>
      <c r="B68" s="720"/>
      <c r="C68" s="721"/>
      <c r="D68" s="720">
        <v>33.21</v>
      </c>
      <c r="E68" s="720"/>
      <c r="F68" s="725"/>
    </row>
    <row r="69" spans="1:6" ht="15.5">
      <c r="A69" s="722" t="s">
        <v>529</v>
      </c>
      <c r="B69" s="720"/>
      <c r="C69" s="721"/>
      <c r="D69" s="720">
        <v>2.0099999999999998</v>
      </c>
      <c r="E69" s="720"/>
      <c r="F69" s="725"/>
    </row>
    <row r="70" spans="1:6" ht="15.5">
      <c r="A70" s="722" t="s">
        <v>546</v>
      </c>
      <c r="B70" s="720"/>
      <c r="C70" s="721"/>
      <c r="D70" s="720">
        <v>31.29</v>
      </c>
      <c r="E70" s="720"/>
      <c r="F70" s="725"/>
    </row>
    <row r="71" spans="1:6" ht="15.5">
      <c r="A71" s="716" t="s">
        <v>284</v>
      </c>
      <c r="B71" s="720">
        <v>276</v>
      </c>
      <c r="C71" s="721">
        <v>3.7440000000000001E-2</v>
      </c>
      <c r="D71" s="720"/>
      <c r="E71" s="720">
        <v>0.69</v>
      </c>
      <c r="F71" s="725"/>
    </row>
    <row r="72" spans="1:6" ht="15.5">
      <c r="A72" s="722" t="s">
        <v>528</v>
      </c>
      <c r="B72" s="720"/>
      <c r="C72" s="721"/>
      <c r="D72" s="720">
        <v>30.45</v>
      </c>
      <c r="E72" s="720"/>
      <c r="F72" s="725"/>
    </row>
    <row r="73" spans="1:6" ht="15.5">
      <c r="A73" s="722" t="s">
        <v>529</v>
      </c>
      <c r="B73" s="720"/>
      <c r="C73" s="721"/>
      <c r="D73" s="720">
        <v>1.94</v>
      </c>
      <c r="E73" s="720"/>
      <c r="F73" s="725"/>
    </row>
    <row r="74" spans="1:6" ht="15.5">
      <c r="A74" s="722" t="s">
        <v>546</v>
      </c>
      <c r="B74" s="720"/>
      <c r="C74" s="721"/>
      <c r="D74" s="720">
        <v>28.59</v>
      </c>
      <c r="E74" s="720"/>
      <c r="F74" s="725"/>
    </row>
    <row r="75" spans="1:6" ht="15.5">
      <c r="A75" s="716" t="s">
        <v>285</v>
      </c>
      <c r="B75" s="720">
        <v>794</v>
      </c>
      <c r="C75" s="721">
        <v>3.6900000000000002E-2</v>
      </c>
      <c r="D75" s="720"/>
      <c r="E75" s="720">
        <v>0.69</v>
      </c>
      <c r="F75" s="725"/>
    </row>
    <row r="76" spans="1:6" ht="15.5">
      <c r="A76" s="722" t="s">
        <v>528</v>
      </c>
      <c r="B76" s="720"/>
      <c r="C76" s="721"/>
      <c r="D76" s="720">
        <v>21.7</v>
      </c>
      <c r="E76" s="720"/>
      <c r="F76" s="725"/>
    </row>
    <row r="77" spans="1:6">
      <c r="A77" s="722" t="s">
        <v>529</v>
      </c>
      <c r="B77" s="720"/>
      <c r="C77" s="721"/>
      <c r="D77" s="720">
        <v>1.92</v>
      </c>
      <c r="E77" s="720"/>
      <c r="F77" s="720"/>
    </row>
    <row r="78" spans="1:6">
      <c r="A78" s="722" t="s">
        <v>546</v>
      </c>
      <c r="B78" s="720"/>
      <c r="C78" s="721"/>
      <c r="D78" s="720">
        <v>19.87</v>
      </c>
      <c r="E78" s="720"/>
      <c r="F78" s="720"/>
    </row>
    <row r="79" spans="1:6">
      <c r="A79" s="716" t="s">
        <v>286</v>
      </c>
      <c r="B79" s="720">
        <v>1353</v>
      </c>
      <c r="C79" s="721">
        <v>3.644E-2</v>
      </c>
      <c r="D79" s="720"/>
      <c r="E79" s="720">
        <v>0.69</v>
      </c>
      <c r="F79" s="720"/>
    </row>
    <row r="80" spans="1:6">
      <c r="A80" s="722" t="s">
        <v>528</v>
      </c>
      <c r="B80" s="720"/>
      <c r="C80" s="721"/>
      <c r="D80" s="720">
        <v>21.27</v>
      </c>
      <c r="E80" s="720"/>
      <c r="F80" s="720"/>
    </row>
    <row r="81" spans="1:6">
      <c r="A81" s="722" t="s">
        <v>529</v>
      </c>
      <c r="B81" s="720"/>
      <c r="C81" s="721"/>
      <c r="D81" s="720">
        <v>1.89</v>
      </c>
      <c r="E81" s="720"/>
      <c r="F81" s="720"/>
    </row>
    <row r="82" spans="1:6">
      <c r="A82" s="722" t="s">
        <v>546</v>
      </c>
      <c r="B82" s="720"/>
      <c r="C82" s="721"/>
      <c r="D82" s="720">
        <v>19.470000000000002</v>
      </c>
      <c r="E82" s="720"/>
      <c r="F82" s="720"/>
    </row>
    <row r="83" spans="1:6">
      <c r="A83" s="722"/>
      <c r="B83" s="720"/>
      <c r="C83" s="721"/>
      <c r="D83" s="720"/>
      <c r="E83" s="720"/>
      <c r="F83" s="720"/>
    </row>
    <row r="84" spans="1:6">
      <c r="A84" s="716" t="s">
        <v>33</v>
      </c>
      <c r="B84" s="724">
        <v>28</v>
      </c>
      <c r="C84" s="721">
        <v>0.13783999999999999</v>
      </c>
      <c r="D84" s="720">
        <v>10.220000000000001</v>
      </c>
      <c r="E84" s="720"/>
      <c r="F84" s="720"/>
    </row>
    <row r="86" spans="1:6">
      <c r="A86" s="733" t="s">
        <v>81</v>
      </c>
      <c r="B86" s="720"/>
      <c r="C86" s="721"/>
      <c r="D86" s="720"/>
      <c r="E86" s="720"/>
      <c r="F86" s="720"/>
    </row>
    <row r="87" spans="1:6">
      <c r="A87" s="734" t="s">
        <v>29</v>
      </c>
      <c r="B87" s="720"/>
      <c r="C87" s="721"/>
      <c r="D87" s="720"/>
      <c r="E87" s="720"/>
      <c r="F87" s="720"/>
    </row>
    <row r="88" spans="1:6">
      <c r="A88" s="722" t="s">
        <v>25</v>
      </c>
      <c r="B88" s="720"/>
      <c r="C88" s="721"/>
      <c r="D88" s="720"/>
      <c r="E88" s="720"/>
      <c r="F88" s="720"/>
    </row>
    <row r="89" spans="1:6">
      <c r="A89" s="722" t="s">
        <v>45</v>
      </c>
      <c r="B89" s="720"/>
      <c r="C89" s="721"/>
      <c r="D89" s="720"/>
      <c r="E89" s="720"/>
      <c r="F89" s="720">
        <v>11.82</v>
      </c>
    </row>
    <row r="90" spans="1:6">
      <c r="A90" s="722" t="s">
        <v>46</v>
      </c>
      <c r="B90" s="720"/>
      <c r="C90" s="721"/>
      <c r="D90" s="720"/>
      <c r="E90" s="720"/>
      <c r="F90" s="720">
        <v>13.48</v>
      </c>
    </row>
    <row r="91" spans="1:6">
      <c r="A91" s="722" t="s">
        <v>47</v>
      </c>
      <c r="B91" s="720"/>
      <c r="C91" s="721"/>
      <c r="D91" s="720"/>
      <c r="E91" s="720"/>
      <c r="F91" s="720">
        <v>16.34</v>
      </c>
    </row>
    <row r="92" spans="1:6">
      <c r="A92" s="722" t="s">
        <v>488</v>
      </c>
      <c r="B92" s="720"/>
      <c r="C92" s="721"/>
      <c r="D92" s="720"/>
      <c r="E92" s="720"/>
      <c r="F92" s="720">
        <v>23.28</v>
      </c>
    </row>
    <row r="93" spans="1:6">
      <c r="A93" s="722" t="s">
        <v>48</v>
      </c>
      <c r="B93" s="720"/>
      <c r="C93" s="721"/>
      <c r="D93" s="720"/>
      <c r="E93" s="720"/>
      <c r="F93" s="720">
        <v>25.8</v>
      </c>
    </row>
    <row r="95" spans="1:6">
      <c r="A95" s="722" t="s">
        <v>26</v>
      </c>
      <c r="B95" s="720"/>
      <c r="C95" s="721"/>
      <c r="D95" s="720"/>
      <c r="E95" s="720"/>
      <c r="F95" s="720"/>
    </row>
    <row r="96" spans="1:6">
      <c r="A96" s="722" t="s">
        <v>49</v>
      </c>
      <c r="B96" s="720"/>
      <c r="C96" s="721"/>
      <c r="D96" s="720"/>
      <c r="E96" s="720"/>
      <c r="F96" s="720">
        <v>15.07</v>
      </c>
    </row>
    <row r="97" spans="1:6">
      <c r="A97" s="722" t="s">
        <v>50</v>
      </c>
      <c r="B97" s="720"/>
      <c r="C97" s="721"/>
      <c r="D97" s="720"/>
      <c r="E97" s="720"/>
      <c r="F97" s="720">
        <v>25.93</v>
      </c>
    </row>
    <row r="99" spans="1:6">
      <c r="A99" s="734" t="s">
        <v>30</v>
      </c>
      <c r="B99" s="720"/>
      <c r="C99" s="721"/>
      <c r="D99" s="720"/>
      <c r="E99" s="720"/>
      <c r="F99" s="720"/>
    </row>
    <row r="100" spans="1:6">
      <c r="A100" s="722" t="s">
        <v>547</v>
      </c>
      <c r="B100" s="720"/>
      <c r="C100" s="721"/>
      <c r="D100" s="720"/>
      <c r="E100" s="720"/>
      <c r="F100" s="720"/>
    </row>
    <row r="101" spans="1:6">
      <c r="A101" s="722" t="s">
        <v>51</v>
      </c>
      <c r="B101" s="720"/>
      <c r="C101" s="721"/>
      <c r="D101" s="720"/>
      <c r="E101" s="720"/>
      <c r="F101" s="720">
        <v>21.42</v>
      </c>
    </row>
    <row r="102" spans="1:6">
      <c r="A102" s="722" t="s">
        <v>52</v>
      </c>
      <c r="B102" s="720"/>
      <c r="C102" s="721"/>
      <c r="D102" s="720"/>
      <c r="E102" s="720"/>
      <c r="F102" s="720">
        <v>33.700000000000003</v>
      </c>
    </row>
    <row r="104" spans="1:6">
      <c r="A104" s="722" t="s">
        <v>548</v>
      </c>
      <c r="B104" s="720"/>
      <c r="C104" s="721"/>
      <c r="D104" s="720"/>
      <c r="E104" s="720"/>
      <c r="F104" s="720"/>
    </row>
    <row r="105" spans="1:6">
      <c r="A105" s="722" t="s">
        <v>53</v>
      </c>
      <c r="B105" s="720"/>
      <c r="C105" s="721"/>
      <c r="D105" s="720"/>
      <c r="E105" s="720"/>
      <c r="F105" s="720">
        <v>17.28</v>
      </c>
    </row>
    <row r="107" spans="1:6">
      <c r="A107" s="722" t="s">
        <v>549</v>
      </c>
      <c r="B107" s="720"/>
      <c r="C107" s="721"/>
      <c r="D107" s="720"/>
      <c r="E107" s="720"/>
      <c r="F107" s="720"/>
    </row>
    <row r="108" spans="1:6">
      <c r="A108" s="722" t="s">
        <v>550</v>
      </c>
      <c r="B108" s="720"/>
      <c r="C108" s="721"/>
      <c r="D108" s="720"/>
      <c r="E108" s="720"/>
      <c r="F108" s="720">
        <v>0</v>
      </c>
    </row>
    <row r="109" spans="1:6">
      <c r="A109" s="722" t="s">
        <v>204</v>
      </c>
      <c r="B109" s="720"/>
      <c r="C109" s="721"/>
      <c r="D109" s="720"/>
      <c r="E109" s="720"/>
      <c r="F109" s="720">
        <v>39.229999999999997</v>
      </c>
    </row>
    <row r="110" spans="1:6">
      <c r="A110" s="722" t="s">
        <v>489</v>
      </c>
      <c r="B110" s="720"/>
      <c r="C110" s="721"/>
      <c r="D110" s="720"/>
      <c r="E110" s="720"/>
      <c r="F110" s="720">
        <v>51.49</v>
      </c>
    </row>
    <row r="112" spans="1:6">
      <c r="A112" s="734" t="s">
        <v>31</v>
      </c>
      <c r="B112" s="720"/>
      <c r="C112" s="721"/>
      <c r="D112" s="720"/>
      <c r="E112" s="720"/>
      <c r="F112" s="720"/>
    </row>
    <row r="113" spans="1:6">
      <c r="A113" s="722" t="s">
        <v>551</v>
      </c>
      <c r="B113" s="720"/>
      <c r="C113" s="721"/>
      <c r="D113" s="720"/>
      <c r="E113" s="720"/>
      <c r="F113" s="720"/>
    </row>
    <row r="114" spans="1:6">
      <c r="A114" s="722" t="s">
        <v>54</v>
      </c>
      <c r="B114" s="720"/>
      <c r="C114" s="721"/>
      <c r="D114" s="720"/>
      <c r="E114" s="720"/>
      <c r="F114" s="720">
        <v>18.760000000000002</v>
      </c>
    </row>
    <row r="115" spans="1:6">
      <c r="A115" s="722" t="s">
        <v>55</v>
      </c>
      <c r="B115" s="720"/>
      <c r="C115" s="721"/>
      <c r="D115" s="720"/>
      <c r="E115" s="720"/>
      <c r="F115" s="720">
        <v>27.4</v>
      </c>
    </row>
    <row r="117" spans="1:6">
      <c r="A117" s="722" t="s">
        <v>552</v>
      </c>
      <c r="B117" s="720"/>
      <c r="C117" s="721"/>
      <c r="D117" s="720"/>
      <c r="E117" s="720"/>
      <c r="F117" s="720"/>
    </row>
    <row r="118" spans="1:6">
      <c r="A118" s="722" t="s">
        <v>56</v>
      </c>
      <c r="B118" s="720"/>
      <c r="C118" s="721"/>
      <c r="D118" s="720"/>
      <c r="E118" s="720"/>
      <c r="F118" s="720">
        <v>22.76</v>
      </c>
    </row>
    <row r="119" spans="1:6">
      <c r="A119" s="722" t="s">
        <v>57</v>
      </c>
      <c r="B119" s="720"/>
      <c r="C119" s="721"/>
      <c r="D119" s="720"/>
      <c r="E119" s="720"/>
      <c r="F119" s="720">
        <v>28.68</v>
      </c>
    </row>
    <row r="120" spans="1:6">
      <c r="A120" s="722" t="s">
        <v>58</v>
      </c>
      <c r="B120" s="720"/>
      <c r="C120" s="721"/>
      <c r="D120" s="720"/>
      <c r="E120" s="720"/>
      <c r="F120" s="720">
        <v>52.2</v>
      </c>
    </row>
    <row r="122" spans="1:6">
      <c r="A122" s="722" t="s">
        <v>553</v>
      </c>
      <c r="B122" s="720"/>
      <c r="C122" s="721"/>
      <c r="D122" s="720"/>
      <c r="E122" s="720"/>
      <c r="F122" s="720"/>
    </row>
    <row r="123" spans="1:6">
      <c r="A123" s="722" t="s">
        <v>554</v>
      </c>
      <c r="B123" s="720"/>
      <c r="C123" s="721"/>
      <c r="D123" s="720"/>
      <c r="E123" s="720"/>
      <c r="F123" s="720">
        <v>29.69</v>
      </c>
    </row>
    <row r="124" spans="1:6">
      <c r="A124" s="722" t="s">
        <v>555</v>
      </c>
      <c r="B124" s="720"/>
      <c r="C124" s="721"/>
      <c r="D124" s="720"/>
      <c r="E124" s="720"/>
      <c r="F124" s="720">
        <v>36.24</v>
      </c>
    </row>
    <row r="126" spans="1:6">
      <c r="A126" s="722" t="s">
        <v>11</v>
      </c>
      <c r="B126" s="720"/>
      <c r="C126" s="721"/>
      <c r="D126" s="720"/>
      <c r="E126" s="720"/>
      <c r="F126" s="720"/>
    </row>
    <row r="128" spans="1:6">
      <c r="A128" s="722" t="s">
        <v>32</v>
      </c>
      <c r="B128" s="720"/>
      <c r="C128" s="721"/>
      <c r="D128" s="720"/>
      <c r="E128" s="720"/>
      <c r="F128" s="720"/>
    </row>
    <row r="129" spans="1:6">
      <c r="A129" s="722" t="s">
        <v>59</v>
      </c>
      <c r="B129" s="720"/>
      <c r="C129" s="721"/>
      <c r="D129" s="720"/>
      <c r="E129" s="720"/>
      <c r="F129" s="720">
        <v>4.7</v>
      </c>
    </row>
    <row r="130" spans="1:6">
      <c r="A130" s="722" t="s">
        <v>60</v>
      </c>
      <c r="B130" s="720"/>
      <c r="C130" s="721"/>
      <c r="D130" s="720"/>
      <c r="E130" s="720"/>
      <c r="F130" s="720">
        <v>2.25</v>
      </c>
    </row>
    <row r="131" spans="1:6">
      <c r="A131" s="722" t="s">
        <v>61</v>
      </c>
      <c r="B131" s="720"/>
      <c r="C131" s="721"/>
      <c r="D131" s="720"/>
      <c r="E131" s="720"/>
      <c r="F131" s="720">
        <v>7.65</v>
      </c>
    </row>
    <row r="134" spans="1:6">
      <c r="A134" s="735" t="s">
        <v>93</v>
      </c>
      <c r="B134" s="720"/>
      <c r="C134" s="721"/>
      <c r="D134" s="720"/>
      <c r="E134" s="720"/>
      <c r="F134" s="720"/>
    </row>
    <row r="135" spans="1:6">
      <c r="A135" s="722" t="s">
        <v>28</v>
      </c>
      <c r="B135" s="720"/>
      <c r="C135" s="721"/>
      <c r="D135" s="720"/>
      <c r="E135" s="720"/>
      <c r="F135" s="720"/>
    </row>
    <row r="136" spans="1:6">
      <c r="A136" s="722" t="s">
        <v>25</v>
      </c>
      <c r="B136" s="720"/>
      <c r="C136" s="721"/>
      <c r="D136" s="720"/>
      <c r="E136" s="720"/>
      <c r="F136" s="720"/>
    </row>
    <row r="137" spans="1:6">
      <c r="A137" s="722" t="s">
        <v>63</v>
      </c>
      <c r="B137" s="720"/>
      <c r="C137" s="721"/>
      <c r="D137" s="720"/>
      <c r="E137" s="720"/>
      <c r="F137" s="720">
        <v>10.02</v>
      </c>
    </row>
    <row r="138" spans="1:6">
      <c r="A138" s="722" t="s">
        <v>64</v>
      </c>
      <c r="B138" s="720"/>
      <c r="C138" s="721"/>
      <c r="D138" s="720"/>
      <c r="E138" s="720"/>
      <c r="F138" s="720">
        <v>11</v>
      </c>
    </row>
    <row r="139" spans="1:6">
      <c r="A139" s="722" t="s">
        <v>65</v>
      </c>
      <c r="B139" s="720"/>
      <c r="C139" s="721"/>
      <c r="D139" s="720"/>
      <c r="E139" s="720"/>
      <c r="F139" s="720">
        <v>13.03</v>
      </c>
    </row>
    <row r="140" spans="1:6">
      <c r="A140" s="722" t="s">
        <v>66</v>
      </c>
      <c r="B140" s="720"/>
      <c r="C140" s="721"/>
      <c r="D140" s="720"/>
      <c r="E140" s="720"/>
      <c r="F140" s="720">
        <v>17.11</v>
      </c>
    </row>
    <row r="142" spans="1:6">
      <c r="A142" s="722" t="s">
        <v>132</v>
      </c>
      <c r="B142" s="720"/>
      <c r="C142" s="721"/>
      <c r="D142" s="720"/>
      <c r="E142" s="720"/>
      <c r="F142" s="720"/>
    </row>
    <row r="143" spans="1:6">
      <c r="A143" s="722" t="s">
        <v>25</v>
      </c>
      <c r="B143" s="720"/>
      <c r="C143" s="721"/>
      <c r="D143" s="720"/>
      <c r="E143" s="720"/>
      <c r="F143" s="720"/>
    </row>
    <row r="144" spans="1:6">
      <c r="A144" s="722" t="s">
        <v>63</v>
      </c>
      <c r="B144" s="720"/>
      <c r="C144" s="721"/>
      <c r="D144" s="720"/>
      <c r="E144" s="720"/>
      <c r="F144" s="720">
        <v>15.66</v>
      </c>
    </row>
    <row r="145" spans="1:6">
      <c r="A145" s="722" t="s">
        <v>64</v>
      </c>
      <c r="B145" s="720"/>
      <c r="C145" s="721"/>
      <c r="D145" s="720"/>
      <c r="E145" s="720"/>
      <c r="F145" s="720">
        <v>16.78</v>
      </c>
    </row>
    <row r="146" spans="1:6">
      <c r="A146" s="722" t="s">
        <v>65</v>
      </c>
      <c r="B146" s="720"/>
      <c r="C146" s="721"/>
      <c r="D146" s="720"/>
      <c r="E146" s="720"/>
      <c r="F146" s="720">
        <v>18.82</v>
      </c>
    </row>
    <row r="147" spans="1:6">
      <c r="A147" s="722" t="s">
        <v>66</v>
      </c>
      <c r="B147" s="720"/>
      <c r="C147" s="721"/>
      <c r="D147" s="720"/>
      <c r="E147" s="720"/>
      <c r="F147" s="720">
        <v>24.15</v>
      </c>
    </row>
    <row r="149" spans="1:6">
      <c r="A149" s="722" t="s">
        <v>67</v>
      </c>
      <c r="B149" s="720"/>
      <c r="C149" s="721"/>
      <c r="D149" s="720"/>
      <c r="E149" s="720"/>
      <c r="F149" s="720"/>
    </row>
    <row r="150" spans="1:6">
      <c r="A150" s="722" t="s">
        <v>25</v>
      </c>
      <c r="B150" s="720"/>
      <c r="C150" s="721"/>
      <c r="D150" s="720"/>
      <c r="E150" s="720"/>
      <c r="F150" s="720"/>
    </row>
    <row r="151" spans="1:6">
      <c r="A151" s="722" t="s">
        <v>63</v>
      </c>
      <c r="B151" s="720"/>
      <c r="C151" s="721"/>
      <c r="D151" s="720"/>
      <c r="E151" s="720"/>
      <c r="F151" s="720">
        <v>32.630000000000003</v>
      </c>
    </row>
    <row r="152" spans="1:6">
      <c r="A152" s="722" t="s">
        <v>64</v>
      </c>
      <c r="B152" s="720"/>
      <c r="C152" s="721"/>
      <c r="D152" s="720"/>
      <c r="E152" s="720"/>
      <c r="F152" s="720">
        <v>33.82</v>
      </c>
    </row>
    <row r="153" spans="1:6">
      <c r="A153" s="722" t="s">
        <v>65</v>
      </c>
      <c r="B153" s="720"/>
      <c r="C153" s="721"/>
      <c r="D153" s="720"/>
      <c r="E153" s="720"/>
      <c r="F153" s="720">
        <v>35.86</v>
      </c>
    </row>
    <row r="154" spans="1:6">
      <c r="A154" s="722" t="s">
        <v>66</v>
      </c>
      <c r="B154" s="720"/>
      <c r="C154" s="721"/>
      <c r="D154" s="720"/>
      <c r="E154" s="720"/>
      <c r="F154" s="720">
        <v>39.94</v>
      </c>
    </row>
    <row r="158" spans="1:6" ht="19" thickBot="1">
      <c r="A158" s="737" t="s">
        <v>805</v>
      </c>
      <c r="B158" s="725"/>
      <c r="C158" s="725"/>
      <c r="D158" s="725"/>
      <c r="E158" s="725"/>
      <c r="F158" s="725"/>
    </row>
    <row r="160" spans="1:6" ht="15.5">
      <c r="A160" s="738" t="s">
        <v>569</v>
      </c>
      <c r="B160" s="725"/>
      <c r="C160" s="725"/>
      <c r="D160" s="725"/>
      <c r="E160" s="725"/>
      <c r="F160" s="725"/>
    </row>
    <row r="161" spans="1:6" ht="15.5">
      <c r="A161" s="739">
        <v>150151152153</v>
      </c>
      <c r="B161" s="725"/>
      <c r="C161" s="725"/>
      <c r="D161" s="725"/>
      <c r="E161" s="725"/>
      <c r="F161" s="740">
        <v>8.64</v>
      </c>
    </row>
    <row r="162" spans="1:6" ht="15.5">
      <c r="A162" s="739">
        <v>160</v>
      </c>
      <c r="B162" s="725"/>
      <c r="C162" s="725"/>
      <c r="D162" s="725"/>
      <c r="E162" s="725"/>
      <c r="F162" s="740">
        <v>24.86</v>
      </c>
    </row>
    <row r="163" spans="1:6" ht="15.5">
      <c r="A163" s="739">
        <v>165</v>
      </c>
      <c r="B163" s="725"/>
      <c r="C163" s="725"/>
      <c r="D163" s="725"/>
      <c r="E163" s="725"/>
      <c r="F163" s="740">
        <v>32.28</v>
      </c>
    </row>
    <row r="164" spans="1:6" ht="15.5">
      <c r="A164" s="739">
        <v>166</v>
      </c>
      <c r="B164" s="725"/>
      <c r="C164" s="725"/>
      <c r="D164" s="725"/>
      <c r="E164" s="725"/>
      <c r="F164" s="740">
        <v>39.659999999999997</v>
      </c>
    </row>
    <row r="165" spans="1:6" ht="15.5">
      <c r="A165" s="739"/>
      <c r="B165" s="725"/>
      <c r="C165" s="725"/>
      <c r="D165" s="725"/>
      <c r="E165" s="725"/>
      <c r="F165" s="725"/>
    </row>
    <row r="166" spans="1:6" ht="15.5">
      <c r="A166" s="739" t="s">
        <v>806</v>
      </c>
      <c r="B166" s="725"/>
      <c r="C166" s="725"/>
      <c r="D166" s="725"/>
      <c r="E166" s="725"/>
      <c r="F166" s="725"/>
    </row>
    <row r="167" spans="1:6" ht="15.5">
      <c r="A167" s="739" t="s">
        <v>590</v>
      </c>
      <c r="B167" s="725"/>
      <c r="C167" s="725"/>
      <c r="D167" s="725"/>
      <c r="E167" s="725"/>
      <c r="F167" s="740">
        <v>11.47</v>
      </c>
    </row>
    <row r="168" spans="1:6" ht="15.5">
      <c r="A168" s="739" t="s">
        <v>591</v>
      </c>
      <c r="B168" s="725"/>
      <c r="C168" s="725"/>
      <c r="D168" s="725"/>
      <c r="E168" s="725"/>
      <c r="F168" s="740">
        <v>14.72</v>
      </c>
    </row>
    <row r="169" spans="1:6" ht="15.5">
      <c r="A169" s="739" t="s">
        <v>592</v>
      </c>
      <c r="B169" s="725"/>
      <c r="C169" s="725"/>
      <c r="D169" s="725"/>
      <c r="E169" s="725"/>
      <c r="F169" s="740">
        <v>17.55</v>
      </c>
    </row>
    <row r="170" spans="1:6" ht="15.5">
      <c r="A170" s="739" t="s">
        <v>593</v>
      </c>
      <c r="B170" s="725"/>
      <c r="C170" s="725"/>
      <c r="D170" s="725"/>
      <c r="E170" s="725"/>
      <c r="F170" s="740">
        <v>11.91</v>
      </c>
    </row>
    <row r="171" spans="1:6" ht="15.5">
      <c r="A171" s="739" t="s">
        <v>1305</v>
      </c>
      <c r="B171" s="725"/>
      <c r="C171" s="725"/>
      <c r="D171" s="725"/>
      <c r="E171" s="725"/>
      <c r="F171" s="740">
        <v>26.41</v>
      </c>
    </row>
    <row r="172" spans="1:6" ht="15.5">
      <c r="A172" s="739" t="s">
        <v>1306</v>
      </c>
      <c r="B172" s="725"/>
      <c r="C172" s="725"/>
      <c r="D172" s="725"/>
      <c r="E172" s="725"/>
      <c r="F172" s="740">
        <v>19.329999999999998</v>
      </c>
    </row>
    <row r="173" spans="1:6" ht="15.5">
      <c r="A173" s="739"/>
      <c r="B173" s="725"/>
      <c r="C173" s="725"/>
      <c r="D173" s="725"/>
      <c r="E173" s="725"/>
      <c r="F173" s="725"/>
    </row>
    <row r="174" spans="1:6" ht="15.5">
      <c r="A174" s="739" t="s">
        <v>590</v>
      </c>
      <c r="B174" s="725"/>
      <c r="C174" s="725"/>
      <c r="D174" s="725"/>
      <c r="E174" s="725"/>
      <c r="F174" s="740">
        <v>18.899999999999999</v>
      </c>
    </row>
    <row r="175" spans="1:6" ht="15.5">
      <c r="A175" s="739" t="s">
        <v>591</v>
      </c>
      <c r="B175" s="725"/>
      <c r="C175" s="725"/>
      <c r="D175" s="725"/>
      <c r="E175" s="725"/>
      <c r="F175" s="740">
        <v>35.24</v>
      </c>
    </row>
    <row r="176" spans="1:6" ht="15.5">
      <c r="A176" s="307" t="s">
        <v>592</v>
      </c>
      <c r="B176" s="725"/>
      <c r="C176" s="725"/>
      <c r="D176" s="725"/>
      <c r="E176" s="725"/>
      <c r="F176" s="740">
        <v>36.979999999999997</v>
      </c>
    </row>
    <row r="177" spans="1:7" ht="15.5">
      <c r="A177" s="307" t="s">
        <v>592</v>
      </c>
      <c r="B177" s="725"/>
      <c r="C177" s="725"/>
      <c r="D177" s="725"/>
      <c r="E177" s="725"/>
      <c r="F177" s="740">
        <v>25.01</v>
      </c>
      <c r="G177" s="307"/>
    </row>
    <row r="178" spans="1:7" ht="15.5">
      <c r="B178" s="725"/>
      <c r="C178" s="725"/>
      <c r="D178" s="725"/>
      <c r="E178" s="725"/>
      <c r="F178" s="725"/>
      <c r="G178" s="307"/>
    </row>
    <row r="179" spans="1:7" ht="15.5">
      <c r="B179" s="725"/>
      <c r="C179" s="725"/>
      <c r="D179" s="725"/>
      <c r="E179" s="725"/>
      <c r="F179" s="725"/>
      <c r="G179" s="307"/>
    </row>
    <row r="180" spans="1:7" ht="15.5">
      <c r="B180" s="725"/>
      <c r="C180" s="725"/>
      <c r="D180" s="725"/>
      <c r="E180" s="725"/>
      <c r="F180" s="725"/>
      <c r="G180" s="307"/>
    </row>
    <row r="181" spans="1:7" ht="15.5">
      <c r="B181" s="725"/>
      <c r="C181" s="725"/>
      <c r="D181" s="725"/>
      <c r="E181" s="725"/>
      <c r="F181" s="725"/>
      <c r="G181" s="307"/>
    </row>
    <row r="182" spans="1:7" ht="15.5">
      <c r="A182" s="739" t="s">
        <v>570</v>
      </c>
      <c r="B182" s="725"/>
      <c r="C182" s="725"/>
      <c r="D182" s="725"/>
      <c r="E182" s="725"/>
      <c r="F182" s="725"/>
    </row>
    <row r="183" spans="1:7" ht="15.5">
      <c r="A183" s="307" t="s">
        <v>571</v>
      </c>
      <c r="B183" s="740">
        <v>0</v>
      </c>
      <c r="C183" s="741">
        <v>0.13073000000000001</v>
      </c>
      <c r="D183" s="741">
        <v>0</v>
      </c>
      <c r="E183" s="740">
        <v>0</v>
      </c>
      <c r="F183" s="740">
        <v>0</v>
      </c>
    </row>
    <row r="184" spans="1:7" ht="15.5">
      <c r="A184" s="307" t="s">
        <v>572</v>
      </c>
      <c r="B184" s="740">
        <v>0</v>
      </c>
      <c r="C184" s="741">
        <v>9.2880000000000004E-2</v>
      </c>
      <c r="D184" s="741">
        <v>0</v>
      </c>
      <c r="E184" s="740">
        <v>0</v>
      </c>
      <c r="F184" s="740">
        <v>0</v>
      </c>
    </row>
    <row r="185" spans="1:7" ht="15.5">
      <c r="A185" s="307" t="s">
        <v>573</v>
      </c>
      <c r="B185" s="740">
        <v>0</v>
      </c>
      <c r="C185" s="741">
        <v>0</v>
      </c>
      <c r="D185" s="740">
        <v>7.64</v>
      </c>
      <c r="E185" s="741">
        <v>0</v>
      </c>
      <c r="F185" s="740">
        <v>0</v>
      </c>
    </row>
    <row r="186" spans="1:7" ht="15.5">
      <c r="A186" s="307" t="s">
        <v>12</v>
      </c>
      <c r="B186" s="740">
        <v>26</v>
      </c>
      <c r="C186" s="741">
        <v>0</v>
      </c>
      <c r="D186" s="740">
        <v>0</v>
      </c>
      <c r="E186" s="740">
        <v>0</v>
      </c>
      <c r="F186" s="740">
        <v>0</v>
      </c>
    </row>
    <row r="187" spans="1:7" ht="15.5">
      <c r="B187" s="740">
        <v>0</v>
      </c>
      <c r="C187" s="741">
        <v>0</v>
      </c>
      <c r="D187" s="740">
        <v>0</v>
      </c>
      <c r="E187" s="740">
        <v>0</v>
      </c>
      <c r="F187" s="740">
        <v>0</v>
      </c>
    </row>
    <row r="188" spans="1:7" ht="15.5">
      <c r="A188" s="307" t="s">
        <v>574</v>
      </c>
      <c r="B188" s="740">
        <v>0</v>
      </c>
      <c r="C188" s="741">
        <v>0</v>
      </c>
      <c r="D188" s="740">
        <v>0</v>
      </c>
      <c r="E188" s="740">
        <v>0</v>
      </c>
      <c r="F188" s="740">
        <v>0</v>
      </c>
    </row>
    <row r="189" spans="1:7" ht="15.5">
      <c r="A189" s="739" t="s">
        <v>575</v>
      </c>
      <c r="B189" s="740">
        <v>29</v>
      </c>
      <c r="C189" s="741">
        <v>0</v>
      </c>
      <c r="D189" s="740">
        <v>0</v>
      </c>
      <c r="E189" s="740">
        <v>0</v>
      </c>
      <c r="F189" s="740">
        <v>0</v>
      </c>
    </row>
    <row r="190" spans="1:7" ht="15.5">
      <c r="A190" s="739" t="s">
        <v>576</v>
      </c>
      <c r="B190" s="740">
        <v>0</v>
      </c>
      <c r="C190" s="741">
        <v>0.20030999999999999</v>
      </c>
      <c r="D190" s="740">
        <v>0</v>
      </c>
      <c r="E190" s="740">
        <v>0</v>
      </c>
      <c r="F190" s="740">
        <v>0</v>
      </c>
    </row>
    <row r="191" spans="1:7" ht="15.5">
      <c r="A191" s="739" t="s">
        <v>577</v>
      </c>
      <c r="B191" s="740">
        <v>0</v>
      </c>
      <c r="C191" s="741">
        <v>0.1731</v>
      </c>
      <c r="D191" s="740">
        <v>0</v>
      </c>
      <c r="E191" s="740">
        <v>0</v>
      </c>
      <c r="F191" s="740">
        <v>0</v>
      </c>
    </row>
    <row r="192" spans="1:7" ht="15.5">
      <c r="A192" s="739" t="s">
        <v>578</v>
      </c>
      <c r="B192" s="740">
        <v>0</v>
      </c>
      <c r="C192" s="741">
        <v>0.12583</v>
      </c>
      <c r="D192" s="740">
        <v>0</v>
      </c>
      <c r="E192" s="740">
        <v>0</v>
      </c>
      <c r="F192" s="740">
        <v>0</v>
      </c>
    </row>
    <row r="193" spans="1:6" ht="15.5">
      <c r="B193" s="740">
        <v>0</v>
      </c>
      <c r="C193" s="741">
        <v>0</v>
      </c>
      <c r="D193" s="740">
        <v>0</v>
      </c>
      <c r="E193" s="740">
        <v>0</v>
      </c>
      <c r="F193" s="740">
        <v>0</v>
      </c>
    </row>
    <row r="194" spans="1:6" ht="15.5">
      <c r="B194" s="740">
        <v>0</v>
      </c>
      <c r="C194" s="741">
        <v>0</v>
      </c>
      <c r="D194" s="740">
        <v>0</v>
      </c>
      <c r="E194" s="740">
        <v>0</v>
      </c>
      <c r="F194" s="740">
        <v>0</v>
      </c>
    </row>
    <row r="195" spans="1:6" ht="15.5">
      <c r="A195" s="307" t="s">
        <v>579</v>
      </c>
      <c r="B195" s="740">
        <v>0</v>
      </c>
      <c r="C195" s="741">
        <v>0</v>
      </c>
      <c r="D195" s="740">
        <v>0</v>
      </c>
      <c r="E195" s="740">
        <v>0</v>
      </c>
      <c r="F195" s="740">
        <v>0</v>
      </c>
    </row>
    <row r="196" spans="1:6" ht="15.5">
      <c r="A196" s="307" t="s">
        <v>580</v>
      </c>
      <c r="B196" s="740">
        <v>0</v>
      </c>
      <c r="C196" s="741">
        <v>0</v>
      </c>
      <c r="D196" s="742">
        <v>6.38</v>
      </c>
      <c r="E196" s="740">
        <v>0</v>
      </c>
      <c r="F196" s="740">
        <v>0</v>
      </c>
    </row>
    <row r="197" spans="1:6" ht="15.5">
      <c r="A197" s="307" t="s">
        <v>581</v>
      </c>
      <c r="B197" s="740">
        <v>15.75</v>
      </c>
      <c r="C197" s="741">
        <v>0</v>
      </c>
      <c r="D197" s="740">
        <v>0</v>
      </c>
      <c r="E197" s="740">
        <v>0</v>
      </c>
      <c r="F197" s="740">
        <v>0</v>
      </c>
    </row>
    <row r="198" spans="1:6" ht="15.5">
      <c r="B198" s="740">
        <v>0</v>
      </c>
      <c r="C198" s="741">
        <v>0</v>
      </c>
      <c r="D198" s="740">
        <v>0</v>
      </c>
      <c r="E198" s="740">
        <v>0</v>
      </c>
      <c r="F198" s="740">
        <v>0</v>
      </c>
    </row>
    <row r="199" spans="1:6" ht="15.5">
      <c r="B199" s="743"/>
      <c r="C199" s="743"/>
      <c r="D199" s="743"/>
    </row>
    <row r="200" spans="1:6" ht="15.5">
      <c r="B200" s="744"/>
      <c r="C200" s="743"/>
      <c r="D200" s="743"/>
    </row>
    <row r="201" spans="1:6" ht="15.5">
      <c r="B201" s="743"/>
      <c r="C201" s="745"/>
      <c r="D201" s="743"/>
    </row>
    <row r="202" spans="1:6" ht="15.5">
      <c r="B202" s="743"/>
      <c r="C202" s="745"/>
      <c r="D202" s="743"/>
    </row>
  </sheetData>
  <pageMargins left="0.7" right="0.7" top="0.75" bottom="0.75" header="0.3" footer="0.3"/>
  <pageSetup scale="64" orientation="portrait" r:id="rId1"/>
  <rowBreaks count="2" manualBreakCount="2">
    <brk id="74" max="16383" man="1"/>
    <brk id="1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theme="6" tint="0.59999389629810485"/>
    <pageSetUpPr fitToPage="1"/>
  </sheetPr>
  <dimension ref="B2:X61"/>
  <sheetViews>
    <sheetView zoomScale="115" zoomScaleNormal="115"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5" width="15" style="772" customWidth="1"/>
    <col min="6" max="7" width="15" style="772" hidden="1" customWidth="1"/>
    <col min="8" max="9" width="15" style="772" customWidth="1"/>
    <col min="10" max="12" width="15" style="772" hidden="1" customWidth="1"/>
    <col min="13" max="13" width="15" style="772" customWidth="1"/>
    <col min="14" max="16" width="15" style="772" hidden="1" customWidth="1"/>
    <col min="17" max="18" width="15" style="775" hidden="1" customWidth="1"/>
    <col min="19" max="19" width="15" style="772" hidden="1" customWidth="1"/>
    <col min="20" max="20" width="15.54296875" style="746" bestFit="1" customWidth="1"/>
    <col min="21" max="22" width="1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493</v>
      </c>
    </row>
    <row r="7" spans="2:24">
      <c r="B7" s="772" t="s">
        <v>364</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Rider'!K14</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329</v>
      </c>
      <c r="C13" s="775">
        <f>'Bill Units'!D19</f>
        <v>197371939.27807486</v>
      </c>
      <c r="D13" s="775">
        <f>'Bill Units'!E19</f>
        <v>62355833.39124874</v>
      </c>
      <c r="E13" s="775">
        <f>'Bill Units'!F19</f>
        <v>92397387.84609437</v>
      </c>
      <c r="F13" s="780">
        <f>'Rate Input'!D18</f>
        <v>0.12292</v>
      </c>
      <c r="G13" s="780">
        <f>'Rate Input'!E18</f>
        <v>0.13059999999999999</v>
      </c>
      <c r="H13" s="780">
        <f>'Rate Input'!F18</f>
        <v>0.13059999999999999</v>
      </c>
      <c r="I13" s="775">
        <f>(C13*F13)+(D13*G13)+(E13*H13)</f>
        <v>44471729.469657972</v>
      </c>
      <c r="J13" s="775">
        <f>'Final billing units by tariff'!CI987+'Final billing units by tariff'!CI1100+'Final billing units by tariff'!CI1171</f>
        <v>-1595054.1160632004</v>
      </c>
      <c r="K13" s="781">
        <f>'Final billing units by tariff'!DI987+'Final billing units by tariff'!DI1100+'Final billing units by tariff'!DI1171</f>
        <v>-1006409.5032898718</v>
      </c>
      <c r="L13" s="781"/>
      <c r="M13" s="775">
        <f>C13+D13+E13+J13+K13+L13</f>
        <v>349523696.89606488</v>
      </c>
      <c r="N13" s="775"/>
      <c r="O13" s="749">
        <f>(SUM(C13:E13)*H13)-I13</f>
        <v>1515816.4936556071</v>
      </c>
      <c r="P13" s="775">
        <f>J13*H13</f>
        <v>-208314.06755785397</v>
      </c>
      <c r="Q13" s="781">
        <f>K13*H13</f>
        <v>-131437.08112965725</v>
      </c>
      <c r="R13" s="781">
        <f>L13*H13</f>
        <v>0</v>
      </c>
      <c r="S13" s="775">
        <f>I13+N13+O13+P13+Q13+R13</f>
        <v>45647794.814626068</v>
      </c>
      <c r="T13" s="749">
        <f>(M13+M14)*T10</f>
        <v>2202209.3848747713</v>
      </c>
      <c r="U13" s="780">
        <f>'Exhibit KIW-S2'!C25</f>
        <v>0.14327000000000001</v>
      </c>
      <c r="V13" s="775">
        <f>U13*M13</f>
        <v>50076260.05429922</v>
      </c>
      <c r="X13" s="749">
        <f>(M13+M14)*X10</f>
        <v>-3085448.4429796259</v>
      </c>
    </row>
    <row r="14" spans="2:24">
      <c r="B14" s="779" t="s">
        <v>330</v>
      </c>
      <c r="C14" s="775">
        <f>'Bill Units'!D20</f>
        <v>139661217.88321543</v>
      </c>
      <c r="D14" s="775">
        <f>'Bill Units'!E20</f>
        <v>44029791.481943697</v>
      </c>
      <c r="E14" s="775">
        <f>'Bill Units'!F20</f>
        <v>57726055.119422868</v>
      </c>
      <c r="F14" s="780">
        <f>'Rate Input'!D19</f>
        <v>0.10813</v>
      </c>
      <c r="G14" s="780">
        <f>'Rate Input'!E19</f>
        <v>0.11581</v>
      </c>
      <c r="H14" s="780">
        <f>'Rate Input'!F19</f>
        <v>0.11581</v>
      </c>
      <c r="I14" s="775">
        <f>(C14*F14)+(D14*G14)+(E14*H14)</f>
        <v>26885912.084616348</v>
      </c>
      <c r="J14" s="775">
        <f>'Final billing units by tariff'!CI988+'Final billing units by tariff'!CI1101+'Final billing units by tariff'!CI1172</f>
        <v>-1619527.2088889403</v>
      </c>
      <c r="K14" s="781">
        <f>'Final billing units by tariff'!DI988+'Final billing units by tariff'!DI1101+'Final billing units by tariff'!DI1172</f>
        <v>-495195.43518812896</v>
      </c>
      <c r="L14" s="775"/>
      <c r="M14" s="775">
        <f>C14+D14+E14+J14+K14+L14</f>
        <v>239302341.84050494</v>
      </c>
      <c r="N14" s="775"/>
      <c r="O14" s="749">
        <f>(SUM(C14:E14)*H14)-I14</f>
        <v>1072598.1533430927</v>
      </c>
      <c r="P14" s="775">
        <f>J14*H14</f>
        <v>-187557.44606142817</v>
      </c>
      <c r="Q14" s="781">
        <f>K14*H14</f>
        <v>-57348.58334913721</v>
      </c>
      <c r="R14" s="781">
        <f t="shared" ref="R14" si="0">L14*H14</f>
        <v>0</v>
      </c>
      <c r="S14" s="775">
        <f>I14+N14+O14+P14+Q14+R14</f>
        <v>27713604.208548874</v>
      </c>
      <c r="T14" s="749"/>
      <c r="U14" s="780">
        <f>'Exhibit KIW-S2'!C26</f>
        <v>0.11928</v>
      </c>
      <c r="V14" s="775">
        <f t="shared" ref="V14:V29" si="1">U14*M14</f>
        <v>28543983.334735431</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1"/>
        <v>0</v>
      </c>
    </row>
    <row r="16" spans="2:24">
      <c r="B16" s="772" t="s">
        <v>462</v>
      </c>
      <c r="C16" s="775">
        <f>'Bill Units'!D22</f>
        <v>616508.04856541811</v>
      </c>
      <c r="D16" s="775">
        <f>'Bill Units'!E22</f>
        <v>199583.24926848989</v>
      </c>
      <c r="E16" s="775">
        <f>'Bill Units'!F22</f>
        <v>328371.12058177142</v>
      </c>
      <c r="F16" s="781">
        <f>'Rate Input'!D21</f>
        <v>8.36</v>
      </c>
      <c r="G16" s="781">
        <f>'Rate Input'!E21</f>
        <v>8.36</v>
      </c>
      <c r="H16" s="781">
        <f>'Rate Input'!F21</f>
        <v>8.36</v>
      </c>
      <c r="I16" s="775">
        <f>(C16*F16)+(D16*G16)+(E16*H16)</f>
        <v>9567705.8179550786</v>
      </c>
      <c r="J16" s="775">
        <f>'Final billing units by tariff'!CI984+'Final billing units by tariff'!CI1098+'Final billing units by tariff'!CI1169</f>
        <v>-2596.6040577705235</v>
      </c>
      <c r="K16" s="781">
        <f>'Final billing units by tariff'!DI984+'Final billing units by tariff'!DI1098+'Final billing units by tariff'!DI1169</f>
        <v>-2548.1233856370545</v>
      </c>
      <c r="L16" s="775"/>
      <c r="M16" s="775">
        <f>C16+D16+E16+J16+K16+L16</f>
        <v>1139317.6909722718</v>
      </c>
      <c r="N16" s="775"/>
      <c r="O16" s="749">
        <f>(SUM(C16:E16)*H16)-I16</f>
        <v>0</v>
      </c>
      <c r="P16" s="775">
        <f>J16*H16</f>
        <v>-21707.609922961576</v>
      </c>
      <c r="Q16" s="781">
        <f>K16*H16</f>
        <v>-21302.311503925775</v>
      </c>
      <c r="R16" s="781">
        <f>L16*H16</f>
        <v>0</v>
      </c>
      <c r="S16" s="775">
        <f>I16+N16+O16+P16+Q16+R16</f>
        <v>9524695.89652819</v>
      </c>
      <c r="T16" s="749"/>
      <c r="U16" s="781">
        <f>'Exhibit KIW-S2'!D24</f>
        <v>12.2</v>
      </c>
      <c r="V16" s="775">
        <f t="shared" si="1"/>
        <v>13899675.829861715</v>
      </c>
    </row>
    <row r="17" spans="2:22">
      <c r="C17" s="775"/>
      <c r="D17" s="775"/>
      <c r="E17" s="775"/>
      <c r="F17" s="781"/>
      <c r="G17" s="781"/>
      <c r="H17" s="781"/>
      <c r="I17" s="775"/>
      <c r="J17" s="775"/>
      <c r="K17" s="775"/>
      <c r="L17" s="775"/>
      <c r="M17" s="775"/>
      <c r="N17" s="775"/>
      <c r="O17" s="775"/>
      <c r="P17" s="775"/>
      <c r="Q17" s="781"/>
      <c r="R17" s="781"/>
      <c r="S17" s="775"/>
      <c r="T17" s="749"/>
      <c r="U17" s="781"/>
      <c r="V17" s="775">
        <f t="shared" si="1"/>
        <v>0</v>
      </c>
    </row>
    <row r="18" spans="2:22">
      <c r="B18" s="772" t="s">
        <v>12</v>
      </c>
      <c r="C18" s="775">
        <f>'Bill Units'!D24</f>
        <v>203615.77419354839</v>
      </c>
      <c r="D18" s="775">
        <f>'Bill Units'!E24</f>
        <v>51243.018909899889</v>
      </c>
      <c r="E18" s="775">
        <f>'Bill Units'!F24</f>
        <v>95469.206896551725</v>
      </c>
      <c r="F18" s="781">
        <f>'Rate Input'!D23</f>
        <v>28</v>
      </c>
      <c r="G18" s="781">
        <f>'Rate Input'!E23</f>
        <v>28</v>
      </c>
      <c r="H18" s="781">
        <f>'Rate Input'!F23</f>
        <v>28</v>
      </c>
      <c r="I18" s="775">
        <f>(C18*F18)+(D18*G18)+(E18*H18)</f>
        <v>9809184</v>
      </c>
      <c r="J18" s="775"/>
      <c r="K18" s="775">
        <f>'Final billing units by tariff'!DI973+'Final billing units by tariff'!DI1087+'Final billing units by tariff'!DI1159</f>
        <v>-936.00000000002092</v>
      </c>
      <c r="L18" s="775"/>
      <c r="M18" s="775">
        <f>C18+D18+E18+J18+K18+L18</f>
        <v>349392</v>
      </c>
      <c r="N18" s="775"/>
      <c r="O18" s="749">
        <f>(SUM(C18:E18)*H18)-I18</f>
        <v>0</v>
      </c>
      <c r="P18" s="775">
        <f>J18*H18</f>
        <v>0</v>
      </c>
      <c r="Q18" s="781">
        <f>K18*H18</f>
        <v>-26208.000000000586</v>
      </c>
      <c r="R18" s="781">
        <f>L18*H18</f>
        <v>0</v>
      </c>
      <c r="S18" s="775">
        <f>I18+N18+O18+P18+Q18+R18</f>
        <v>9782976</v>
      </c>
      <c r="T18" s="749"/>
      <c r="U18" s="781">
        <f>'Exhibit KIW-S2'!B24</f>
        <v>31</v>
      </c>
      <c r="V18" s="775">
        <f t="shared" si="1"/>
        <v>10831152</v>
      </c>
    </row>
    <row r="19" spans="2:22">
      <c r="C19" s="775"/>
      <c r="D19" s="775"/>
      <c r="E19" s="775"/>
      <c r="F19" s="775"/>
      <c r="G19" s="775"/>
      <c r="H19" s="775"/>
      <c r="I19" s="775"/>
      <c r="J19" s="775"/>
      <c r="K19" s="775"/>
      <c r="L19" s="775"/>
      <c r="M19" s="775"/>
      <c r="N19" s="775"/>
      <c r="O19" s="775"/>
      <c r="P19" s="775"/>
      <c r="Q19" s="781"/>
      <c r="R19" s="781"/>
      <c r="S19" s="775"/>
      <c r="T19" s="749"/>
      <c r="U19" s="781"/>
      <c r="V19" s="775">
        <f t="shared" si="1"/>
        <v>0</v>
      </c>
    </row>
    <row r="20" spans="2:22" hidden="1">
      <c r="T20" s="749"/>
      <c r="U20" s="781"/>
      <c r="V20" s="775">
        <f t="shared" si="1"/>
        <v>0</v>
      </c>
    </row>
    <row r="21" spans="2:22" hidden="1">
      <c r="T21" s="749"/>
      <c r="V21" s="775">
        <f t="shared" si="1"/>
        <v>0</v>
      </c>
    </row>
    <row r="22" spans="2:22" hidden="1">
      <c r="T22" s="749"/>
      <c r="V22" s="775">
        <f t="shared" si="1"/>
        <v>0</v>
      </c>
    </row>
    <row r="23" spans="2:22" hidden="1">
      <c r="C23" s="775"/>
      <c r="D23" s="775"/>
      <c r="E23" s="775"/>
      <c r="F23" s="775"/>
      <c r="G23" s="775"/>
      <c r="H23" s="775"/>
      <c r="I23" s="775"/>
      <c r="J23" s="775"/>
      <c r="K23" s="775"/>
      <c r="L23" s="775"/>
      <c r="M23" s="775"/>
      <c r="N23" s="775"/>
      <c r="O23" s="775"/>
      <c r="P23" s="775"/>
      <c r="Q23" s="781"/>
      <c r="R23" s="781"/>
      <c r="S23" s="775"/>
      <c r="T23" s="749"/>
      <c r="V23" s="775">
        <f t="shared" si="1"/>
        <v>0</v>
      </c>
    </row>
    <row r="24" spans="2:22" hidden="1">
      <c r="C24" s="775"/>
      <c r="D24" s="775"/>
      <c r="E24" s="775"/>
      <c r="F24" s="775"/>
      <c r="G24" s="775"/>
      <c r="H24" s="775"/>
      <c r="I24" s="775"/>
      <c r="J24" s="775"/>
      <c r="K24" s="775"/>
      <c r="L24" s="775"/>
      <c r="M24" s="775"/>
      <c r="N24" s="775"/>
      <c r="O24" s="775"/>
      <c r="P24" s="775"/>
      <c r="Q24" s="781"/>
      <c r="R24" s="781"/>
      <c r="S24" s="775"/>
      <c r="T24" s="749"/>
      <c r="V24" s="775">
        <f t="shared" si="1"/>
        <v>0</v>
      </c>
    </row>
    <row r="25" spans="2:22" hidden="1">
      <c r="C25" s="775"/>
      <c r="D25" s="775"/>
      <c r="E25" s="775"/>
      <c r="F25" s="775"/>
      <c r="G25" s="775"/>
      <c r="H25" s="775"/>
      <c r="I25" s="775"/>
      <c r="J25" s="775"/>
      <c r="K25" s="775"/>
      <c r="L25" s="775"/>
      <c r="M25" s="775"/>
      <c r="N25" s="775"/>
      <c r="O25" s="775"/>
      <c r="P25" s="775"/>
      <c r="Q25" s="781"/>
      <c r="R25" s="781"/>
      <c r="S25" s="775"/>
      <c r="T25" s="749"/>
      <c r="V25" s="775">
        <f t="shared" si="1"/>
        <v>0</v>
      </c>
    </row>
    <row r="26" spans="2:22" hidden="1">
      <c r="C26" s="775"/>
      <c r="D26" s="775"/>
      <c r="E26" s="775"/>
      <c r="F26" s="775"/>
      <c r="G26" s="775"/>
      <c r="H26" s="775"/>
      <c r="I26" s="775"/>
      <c r="J26" s="775"/>
      <c r="K26" s="775"/>
      <c r="L26" s="775"/>
      <c r="M26" s="775"/>
      <c r="N26" s="775"/>
      <c r="O26" s="775"/>
      <c r="P26" s="775"/>
      <c r="Q26" s="781"/>
      <c r="R26" s="781"/>
      <c r="S26" s="775"/>
      <c r="T26" s="749"/>
      <c r="V26" s="775">
        <f t="shared" si="1"/>
        <v>0</v>
      </c>
    </row>
    <row r="27" spans="2:22" hidden="1">
      <c r="C27" s="775"/>
      <c r="D27" s="775"/>
      <c r="E27" s="775"/>
      <c r="F27" s="775"/>
      <c r="G27" s="775"/>
      <c r="H27" s="775"/>
      <c r="I27" s="775"/>
      <c r="J27" s="775"/>
      <c r="K27" s="775"/>
      <c r="L27" s="775"/>
      <c r="M27" s="775"/>
      <c r="N27" s="775"/>
      <c r="O27" s="775"/>
      <c r="P27" s="775"/>
      <c r="Q27" s="781"/>
      <c r="R27" s="781"/>
      <c r="S27" s="775"/>
      <c r="T27" s="749"/>
      <c r="V27" s="775">
        <f t="shared" si="1"/>
        <v>0</v>
      </c>
    </row>
    <row r="28" spans="2:22" hidden="1">
      <c r="C28" s="775"/>
      <c r="D28" s="775"/>
      <c r="E28" s="775"/>
      <c r="F28" s="775"/>
      <c r="G28" s="775"/>
      <c r="H28" s="775"/>
      <c r="I28" s="775"/>
      <c r="J28" s="775"/>
      <c r="K28" s="775"/>
      <c r="L28" s="775"/>
      <c r="M28" s="775"/>
      <c r="N28" s="775"/>
      <c r="O28" s="775"/>
      <c r="P28" s="775"/>
      <c r="Q28" s="781"/>
      <c r="R28" s="781"/>
      <c r="S28" s="775"/>
      <c r="T28" s="749"/>
      <c r="V28" s="775">
        <f t="shared" si="1"/>
        <v>0</v>
      </c>
    </row>
    <row r="29" spans="2:22" hidden="1">
      <c r="C29" s="775"/>
      <c r="D29" s="775"/>
      <c r="E29" s="775"/>
      <c r="F29" s="775"/>
      <c r="G29" s="775"/>
      <c r="H29" s="775"/>
      <c r="I29" s="775"/>
      <c r="J29" s="775"/>
      <c r="K29" s="775"/>
      <c r="L29" s="775"/>
      <c r="M29" s="775"/>
      <c r="N29" s="775"/>
      <c r="O29" s="775"/>
      <c r="P29" s="775"/>
      <c r="S29" s="775"/>
      <c r="T29" s="749"/>
      <c r="V29" s="775">
        <f t="shared" si="1"/>
        <v>0</v>
      </c>
    </row>
    <row r="30" spans="2:22">
      <c r="B30" s="772" t="s">
        <v>484</v>
      </c>
      <c r="C30" s="782"/>
      <c r="D30" s="782"/>
      <c r="E30" s="782"/>
      <c r="F30" s="782"/>
      <c r="G30" s="782"/>
      <c r="H30" s="782"/>
      <c r="I30" s="773">
        <f>'B&amp;A Surcharges'!U25</f>
        <v>-2100543.4782533646</v>
      </c>
      <c r="N30" s="782"/>
      <c r="O30" s="782"/>
      <c r="P30" s="782"/>
      <c r="Q30" s="782"/>
      <c r="R30" s="782"/>
      <c r="S30" s="775">
        <f>VLOOKUP(B7,'B&amp;A Surcharges'!A:U,21,FALSE)</f>
        <v>-2100543.4782533646</v>
      </c>
      <c r="T30" s="749"/>
      <c r="V30" s="775">
        <f>S30</f>
        <v>-2100543.4782533646</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5464974.6699999999</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252365.84999999998</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4681436.67</v>
      </c>
      <c r="J42" s="775"/>
      <c r="K42" s="775"/>
      <c r="L42" s="775"/>
      <c r="M42" s="775"/>
      <c r="N42" s="775">
        <f>VLOOKUP(B7,'Envir FGD adj'!A:F,6,FALSE)</f>
        <v>993203.61023885943</v>
      </c>
      <c r="O42" s="775"/>
      <c r="P42" s="775"/>
      <c r="S42" s="775">
        <f t="shared" ref="S42" si="2">N42+O42+P42+Q42</f>
        <v>993203.61023885943</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1858269.9</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350328</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-261042.6</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3">SUM(I13:I50)</f>
        <v>100980320.38397604</v>
      </c>
      <c r="N53" s="785">
        <f t="shared" si="3"/>
        <v>993203.61023885943</v>
      </c>
      <c r="O53" s="785">
        <f t="shared" si="3"/>
        <v>2588414.6469986998</v>
      </c>
      <c r="P53" s="785">
        <f t="shared" si="3"/>
        <v>-417579.12354224373</v>
      </c>
      <c r="Q53" s="786">
        <f t="shared" si="3"/>
        <v>-236295.97598272082</v>
      </c>
      <c r="R53" s="786">
        <f t="shared" si="3"/>
        <v>0</v>
      </c>
      <c r="S53" s="785">
        <f t="shared" si="3"/>
        <v>91561731.051688626</v>
      </c>
      <c r="T53" s="749"/>
      <c r="V53" s="785">
        <f>SUM(V13:V50)</f>
        <v>101250527.74064301</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F59" s="775"/>
      <c r="G59" s="775"/>
      <c r="T59" s="747"/>
    </row>
    <row r="61" spans="2:22">
      <c r="F61" s="775"/>
      <c r="G61" s="775"/>
    </row>
  </sheetData>
  <mergeCells count="2">
    <mergeCell ref="J8:L8"/>
    <mergeCell ref="N8:R8"/>
  </mergeCells>
  <pageMargins left="0.25" right="0.25" top="0.75" bottom="0.75" header="0.3" footer="0.3"/>
  <pageSetup paperSize="5" scale="9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5.81640625" style="772" bestFit="1" customWidth="1"/>
    <col min="6" max="6" width="13.81640625" style="772" hidden="1" customWidth="1"/>
    <col min="7" max="7" width="16.1796875" style="772" hidden="1" customWidth="1"/>
    <col min="8" max="8" width="13.81640625" style="772" bestFit="1"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494</v>
      </c>
    </row>
    <row r="7" spans="2:24">
      <c r="B7" s="772" t="s">
        <v>365</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'GS-SEC'!T10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18</v>
      </c>
      <c r="C13" s="775">
        <f>'Bill Units'!S18</f>
        <v>644932.48387096776</v>
      </c>
      <c r="D13" s="775">
        <f>'Bill Units'!T18</f>
        <v>228068.27474972192</v>
      </c>
      <c r="E13" s="775">
        <f>'Bill Units'!U18</f>
        <v>424206.24137931032</v>
      </c>
      <c r="F13" s="780">
        <f>'Rate Input'!S17</f>
        <v>0.13247</v>
      </c>
      <c r="G13" s="780">
        <f>'Rate Input'!T17</f>
        <v>0.14015</v>
      </c>
      <c r="H13" s="780">
        <f>'Rate Input'!U17</f>
        <v>0.14015</v>
      </c>
      <c r="I13" s="775">
        <f>(C13*F13)+(D13*G13)+(E13*H13)</f>
        <v>176850.47957387098</v>
      </c>
      <c r="J13" s="775"/>
      <c r="K13" s="781">
        <f>'Final billing units by tariff'!DI1076</f>
        <v>2368.3058361822004</v>
      </c>
      <c r="L13" s="781"/>
      <c r="M13" s="775">
        <f>C13+D13+E13+J13+K13+L13</f>
        <v>1299575.3058361821</v>
      </c>
      <c r="N13" s="775"/>
      <c r="O13" s="749">
        <f>(SUM(C13:E13)*H13)-I13</f>
        <v>4953.0814761290094</v>
      </c>
      <c r="P13" s="775">
        <f>J13*H13</f>
        <v>0</v>
      </c>
      <c r="Q13" s="781">
        <f>K13*H13</f>
        <v>331.91806294093539</v>
      </c>
      <c r="R13" s="781">
        <f>L13*H13</f>
        <v>0</v>
      </c>
      <c r="S13" s="775">
        <f>I13+N13+O13+P13+Q13+R13</f>
        <v>182135.47911294093</v>
      </c>
      <c r="T13" s="749">
        <f>(M13+M14)*T10</f>
        <v>4860.4116438273204</v>
      </c>
      <c r="U13" s="780">
        <f>'Exhibit KIW-S2'!C27</f>
        <v>0.15643000000000001</v>
      </c>
      <c r="V13" s="775">
        <f>U13*M13</f>
        <v>203292.56509195399</v>
      </c>
      <c r="X13" s="749">
        <f>(M13+M14)*X10</f>
        <v>-6809.7746025815941</v>
      </c>
    </row>
    <row r="14" spans="2:24">
      <c r="B14" s="779"/>
      <c r="C14" s="775"/>
      <c r="D14" s="775"/>
      <c r="E14" s="775"/>
      <c r="F14" s="780"/>
      <c r="G14" s="780"/>
      <c r="H14" s="780"/>
      <c r="I14" s="775"/>
      <c r="J14" s="775"/>
      <c r="K14" s="781"/>
      <c r="L14" s="775"/>
      <c r="M14" s="775"/>
      <c r="N14" s="775"/>
      <c r="O14" s="749">
        <f>(SUM(C14:E14)*H14)-I14</f>
        <v>0</v>
      </c>
      <c r="P14" s="775"/>
      <c r="Q14" s="781"/>
      <c r="R14" s="781"/>
      <c r="S14" s="775"/>
      <c r="T14" s="749"/>
      <c r="U14" s="780"/>
      <c r="V14" s="775">
        <f t="shared" ref="V14:V29" si="0">U14*M14</f>
        <v>0</v>
      </c>
    </row>
    <row r="15" spans="2:24">
      <c r="B15" s="779" t="s">
        <v>12</v>
      </c>
      <c r="C15" s="775">
        <f>'Bill Units'!S20</f>
        <v>610.19354838709683</v>
      </c>
      <c r="D15" s="775">
        <f>'Bill Units'!T20</f>
        <v>151.80645161290323</v>
      </c>
      <c r="E15" s="775">
        <f>'Bill Units'!U20</f>
        <v>290</v>
      </c>
      <c r="F15" s="781">
        <f>'Rate Input'!S19</f>
        <v>28</v>
      </c>
      <c r="G15" s="781">
        <f>'Rate Input'!T19</f>
        <v>28</v>
      </c>
      <c r="H15" s="781">
        <f>'Rate Input'!U19</f>
        <v>28</v>
      </c>
      <c r="I15" s="775">
        <f>(C15*F15)+(D15*G15)+(E15*H15)</f>
        <v>29456.000000000004</v>
      </c>
      <c r="J15" s="775"/>
      <c r="K15" s="775">
        <f>'Final billing units by tariff'!DI1063</f>
        <v>15.999999999999988</v>
      </c>
      <c r="L15" s="781"/>
      <c r="M15" s="775">
        <f>C15+D15+E15+J15+K15+L15</f>
        <v>1068</v>
      </c>
      <c r="N15" s="775"/>
      <c r="O15" s="749">
        <f>(SUM(C15:E15)*H15)-I15</f>
        <v>0</v>
      </c>
      <c r="P15" s="775">
        <f t="shared" ref="P15" si="1">J15*H15</f>
        <v>0</v>
      </c>
      <c r="Q15" s="781">
        <f>K15*H15</f>
        <v>447.99999999999966</v>
      </c>
      <c r="R15" s="781">
        <f t="shared" ref="R15" si="2">L15*H15</f>
        <v>0</v>
      </c>
      <c r="S15" s="775">
        <f t="shared" ref="S15" si="3">I15+N15+O15+P15+Q15+R15</f>
        <v>29904.000000000004</v>
      </c>
      <c r="T15" s="749"/>
      <c r="U15" s="781">
        <f>'Exhibit KIW-S2'!B27</f>
        <v>31</v>
      </c>
      <c r="V15" s="775">
        <f t="shared" si="0"/>
        <v>33108</v>
      </c>
    </row>
    <row r="16" spans="2:24">
      <c r="B16" s="779"/>
      <c r="C16" s="775"/>
      <c r="D16" s="775"/>
      <c r="E16" s="775"/>
      <c r="F16" s="775"/>
      <c r="G16" s="775"/>
      <c r="H16" s="775"/>
      <c r="I16" s="775"/>
      <c r="J16" s="775"/>
      <c r="K16" s="775"/>
      <c r="L16" s="775"/>
      <c r="M16" s="775"/>
      <c r="N16" s="775"/>
      <c r="O16" s="775"/>
      <c r="P16" s="775"/>
      <c r="Q16" s="781"/>
      <c r="R16" s="781"/>
      <c r="S16" s="775"/>
      <c r="T16" s="749"/>
      <c r="U16" s="781"/>
      <c r="V16" s="775">
        <f t="shared" si="0"/>
        <v>0</v>
      </c>
    </row>
    <row r="17" spans="2:22" hidden="1">
      <c r="C17" s="775"/>
      <c r="D17" s="775"/>
      <c r="E17" s="775"/>
      <c r="F17" s="780"/>
      <c r="G17" s="780"/>
      <c r="H17" s="780"/>
      <c r="I17" s="775"/>
      <c r="J17" s="781"/>
      <c r="K17" s="775"/>
      <c r="L17" s="775"/>
      <c r="M17" s="775"/>
      <c r="N17" s="775"/>
      <c r="O17" s="775"/>
      <c r="P17" s="775"/>
      <c r="Q17" s="781"/>
      <c r="R17" s="781"/>
      <c r="S17" s="775"/>
      <c r="T17" s="749"/>
      <c r="U17" s="781"/>
      <c r="V17" s="775">
        <f t="shared" si="0"/>
        <v>0</v>
      </c>
    </row>
    <row r="18" spans="2:22" hidden="1">
      <c r="C18" s="775"/>
      <c r="D18" s="775"/>
      <c r="E18" s="775"/>
      <c r="F18" s="781"/>
      <c r="G18" s="781"/>
      <c r="H18" s="781"/>
      <c r="I18" s="775"/>
      <c r="J18" s="775"/>
      <c r="K18" s="775"/>
      <c r="L18" s="775"/>
      <c r="M18" s="775"/>
      <c r="N18" s="775"/>
      <c r="O18" s="775"/>
      <c r="P18" s="775"/>
      <c r="Q18" s="781"/>
      <c r="R18" s="781"/>
      <c r="S18" s="775"/>
      <c r="T18" s="749"/>
      <c r="U18" s="781"/>
      <c r="V18" s="775">
        <f t="shared" si="0"/>
        <v>0</v>
      </c>
    </row>
    <row r="19" spans="2:22" hidden="1">
      <c r="C19" s="775"/>
      <c r="D19" s="775"/>
      <c r="E19" s="775"/>
      <c r="F19" s="781"/>
      <c r="G19" s="781"/>
      <c r="H19" s="781"/>
      <c r="I19" s="775"/>
      <c r="J19" s="775"/>
      <c r="K19" s="775"/>
      <c r="L19" s="775"/>
      <c r="M19" s="775"/>
      <c r="N19" s="775"/>
      <c r="O19" s="775"/>
      <c r="P19" s="775"/>
      <c r="Q19" s="781"/>
      <c r="R19" s="781"/>
      <c r="S19" s="775"/>
      <c r="T19" s="749"/>
      <c r="U19" s="781"/>
      <c r="V19" s="775">
        <f t="shared" si="0"/>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0"/>
        <v>0</v>
      </c>
    </row>
    <row r="21" spans="2:22" hidden="1">
      <c r="C21" s="775"/>
      <c r="D21" s="775"/>
      <c r="E21" s="775"/>
      <c r="F21" s="775"/>
      <c r="G21" s="775"/>
      <c r="H21" s="775"/>
      <c r="I21" s="775"/>
      <c r="J21" s="775"/>
      <c r="K21" s="775"/>
      <c r="L21" s="775"/>
      <c r="M21" s="775"/>
      <c r="N21" s="775"/>
      <c r="O21" s="775"/>
      <c r="P21" s="775"/>
      <c r="Q21" s="781"/>
      <c r="R21" s="781"/>
      <c r="S21" s="775"/>
      <c r="T21" s="749"/>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V28" s="775">
        <f t="shared" si="0"/>
        <v>0</v>
      </c>
    </row>
    <row r="29" spans="2:22" hidden="1">
      <c r="C29" s="775"/>
      <c r="D29" s="775"/>
      <c r="E29" s="775"/>
      <c r="F29" s="775"/>
      <c r="G29" s="775"/>
      <c r="H29" s="775"/>
      <c r="I29" s="775"/>
      <c r="J29" s="775"/>
      <c r="K29" s="775"/>
      <c r="L29" s="775"/>
      <c r="M29" s="775"/>
      <c r="N29" s="775"/>
      <c r="O29" s="775"/>
      <c r="P29" s="775"/>
      <c r="S29" s="775"/>
      <c r="T29" s="749"/>
      <c r="V29" s="775">
        <f t="shared" si="0"/>
        <v>0</v>
      </c>
    </row>
    <row r="30" spans="2:22">
      <c r="B30" s="772" t="s">
        <v>484</v>
      </c>
      <c r="C30" s="782"/>
      <c r="D30" s="782"/>
      <c r="E30" s="782"/>
      <c r="F30" s="782"/>
      <c r="G30" s="782"/>
      <c r="H30" s="782"/>
      <c r="I30" s="773">
        <f>'B&amp;A Surcharges'!U23</f>
        <v>-5470.3127249230047</v>
      </c>
      <c r="N30" s="782"/>
      <c r="O30" s="782"/>
      <c r="P30" s="782"/>
      <c r="Q30" s="782"/>
      <c r="R30" s="782"/>
      <c r="S30" s="775">
        <f>VLOOKUP(B7,'B&amp;A Surcharges'!A:U,21,FALSE)</f>
        <v>-5470.3127249230047</v>
      </c>
      <c r="T30" s="749"/>
      <c r="V30" s="775">
        <f>S30</f>
        <v>-5470.3127249230047</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12253.509999999998</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603.81999999999994</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10384.630000000001</v>
      </c>
      <c r="J42" s="775"/>
      <c r="K42" s="775"/>
      <c r="L42" s="775"/>
      <c r="M42" s="775"/>
      <c r="N42" s="775">
        <f>VLOOKUP(B7,'Envir FGD adj'!A:F,6,FALSE)</f>
        <v>2203.1809322745294</v>
      </c>
      <c r="O42" s="775"/>
      <c r="P42" s="775"/>
      <c r="S42" s="775">
        <f t="shared" ref="S42" si="4">N42+O42+P42+Q42</f>
        <v>2203.1809322745294</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3674.79</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1052</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-572.35</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5">SUM(I13:I50)</f>
        <v>228232.56684894799</v>
      </c>
      <c r="N53" s="785">
        <f t="shared" si="5"/>
        <v>2203.1809322745294</v>
      </c>
      <c r="O53" s="785">
        <f t="shared" si="5"/>
        <v>4953.0814761290094</v>
      </c>
      <c r="P53" s="785">
        <f t="shared" si="5"/>
        <v>0</v>
      </c>
      <c r="Q53" s="786">
        <f t="shared" si="5"/>
        <v>779.91806294093499</v>
      </c>
      <c r="R53" s="786">
        <f t="shared" si="5"/>
        <v>0</v>
      </c>
      <c r="S53" s="785">
        <f t="shared" si="5"/>
        <v>208772.34732029244</v>
      </c>
      <c r="T53" s="749"/>
      <c r="V53" s="785">
        <f>SUM(V13:V50)</f>
        <v>230930.25236703097</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theme="6" tint="0.59999389629810485"/>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5.81640625" style="772" bestFit="1" customWidth="1"/>
    <col min="6" max="6" width="13.81640625" style="772" hidden="1" customWidth="1"/>
    <col min="7" max="7" width="16.1796875" style="772" hidden="1" customWidth="1"/>
    <col min="8" max="8" width="15.81640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0.5429687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91"/>
      <c r="L3" s="773"/>
      <c r="M3" s="773"/>
    </row>
    <row r="4" spans="2:24">
      <c r="B4" s="772" t="str">
        <f>RS!B4</f>
        <v>TEST YEAR ENDED MAY 31, 2025</v>
      </c>
    </row>
    <row r="5" spans="2:24">
      <c r="I5" s="774"/>
    </row>
    <row r="6" spans="2:24">
      <c r="B6" s="772" t="s">
        <v>338</v>
      </c>
    </row>
    <row r="7" spans="2:24">
      <c r="B7" s="772" t="s">
        <v>363</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'GS-AF'!T10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329</v>
      </c>
      <c r="C13" s="775">
        <f>'Bill Units'!I19</f>
        <v>1474937.4279568279</v>
      </c>
      <c r="D13" s="775">
        <f>'Bill Units'!J19</f>
        <v>467051.12634981849</v>
      </c>
      <c r="E13" s="775">
        <f>'Bill Units'!K19</f>
        <v>684166.82758620684</v>
      </c>
      <c r="F13" s="780">
        <f>'Rate Input'!I18</f>
        <v>0.12292</v>
      </c>
      <c r="G13" s="780">
        <f>'Rate Input'!J18</f>
        <v>0.13059999999999999</v>
      </c>
      <c r="H13" s="780">
        <f>'Rate Input'!K18</f>
        <v>0.13059999999999999</v>
      </c>
      <c r="I13" s="775">
        <f>(C13*F13)+(D13*G13)+(E13*H13)</f>
        <v>331648.37342849816</v>
      </c>
      <c r="J13" s="775">
        <f>'Final billing units by tariff'!CI964+'Final billing units by tariff'!CI1043</f>
        <v>-1892.2276607020099</v>
      </c>
      <c r="K13" s="781">
        <f>'Final billing units by tariff'!DI964+'Final billing units by tariff'!DI1043</f>
        <v>-60641.811084672343</v>
      </c>
      <c r="L13" s="781"/>
      <c r="M13" s="775">
        <f>C13+D13+E13+J13+K13+L13</f>
        <v>2563621.343147479</v>
      </c>
      <c r="N13" s="775"/>
      <c r="O13" s="749">
        <f>(SUM(C13:E13)*H13)-I13</f>
        <v>11327.519446708495</v>
      </c>
      <c r="P13" s="775">
        <f>J13*H13</f>
        <v>-247.12493248768249</v>
      </c>
      <c r="Q13" s="781">
        <f>K13*H13</f>
        <v>-7919.8205276582075</v>
      </c>
      <c r="R13" s="781">
        <f>L13*H13</f>
        <v>0</v>
      </c>
      <c r="S13" s="775">
        <f>I13+N13+O13+P13+Q13+R13</f>
        <v>334808.94741506077</v>
      </c>
      <c r="T13" s="749">
        <f>(M13+M14)*T10</f>
        <v>9785.252882468405</v>
      </c>
      <c r="U13" s="780">
        <f>'Exhibit KIW-S2'!C32</f>
        <v>0.14327000000000001</v>
      </c>
      <c r="V13" s="775">
        <f>U13*M13</f>
        <v>367290.02983273932</v>
      </c>
      <c r="X13" s="749">
        <f>(M13+M14)*X10</f>
        <v>-13709.819546560013</v>
      </c>
    </row>
    <row r="14" spans="2:24">
      <c r="B14" s="779" t="s">
        <v>330</v>
      </c>
      <c r="C14" s="775">
        <f>'Bill Units'!I20</f>
        <v>21285.797849623741</v>
      </c>
      <c r="D14" s="775">
        <f>'Bill Units'!J20</f>
        <v>53278.820257523039</v>
      </c>
      <c r="E14" s="775">
        <f>'Bill Units'!K20</f>
        <v>0</v>
      </c>
      <c r="F14" s="780">
        <f>'Rate Input'!I19</f>
        <v>0.10813</v>
      </c>
      <c r="G14" s="780">
        <f>'Rate Input'!J19</f>
        <v>0.11581</v>
      </c>
      <c r="H14" s="780">
        <f>'Rate Input'!K19</f>
        <v>0.11581</v>
      </c>
      <c r="I14" s="775">
        <f>(C14*F14)+(D14*G14)+(E14*H14)</f>
        <v>8471.8534955035575</v>
      </c>
      <c r="J14" s="775">
        <f>'Final billing units by tariff'!CI1044</f>
        <v>0</v>
      </c>
      <c r="K14" s="781">
        <f>'Final billing units by tariff'!DI1044</f>
        <v>-21808.185193554935</v>
      </c>
      <c r="L14" s="775"/>
      <c r="M14" s="775">
        <f>C14+D14+E14+J14+K14+L14</f>
        <v>52756.432913591852</v>
      </c>
      <c r="N14" s="775"/>
      <c r="O14" s="749">
        <f>(SUM(C14:E14)*H14)-I14</f>
        <v>163.47492748511104</v>
      </c>
      <c r="P14" s="775">
        <f>J14*H14</f>
        <v>0</v>
      </c>
      <c r="Q14" s="781">
        <f>K14*H14</f>
        <v>-2525.6059272655971</v>
      </c>
      <c r="R14" s="781">
        <f t="shared" ref="R14" si="0">L14*H14</f>
        <v>0</v>
      </c>
      <c r="S14" s="775">
        <f t="shared" ref="S14" si="1">I14+N14+O14+P14+Q14+R14</f>
        <v>6109.7224957230719</v>
      </c>
      <c r="T14" s="749"/>
      <c r="U14" s="780">
        <f>'Exhibit KIW-S2'!C33</f>
        <v>0.11928</v>
      </c>
      <c r="V14" s="775">
        <f t="shared" ref="V14" si="2">U14*M14</f>
        <v>6292.7873179332364</v>
      </c>
    </row>
    <row r="15" spans="2:24">
      <c r="B15" s="779"/>
      <c r="C15" s="775"/>
      <c r="D15" s="775"/>
      <c r="E15" s="775"/>
      <c r="F15" s="780"/>
      <c r="G15" s="780"/>
      <c r="H15" s="780"/>
      <c r="I15" s="775"/>
      <c r="J15" s="775"/>
      <c r="K15" s="775"/>
      <c r="L15" s="781"/>
      <c r="M15" s="775"/>
      <c r="N15" s="775"/>
      <c r="O15" s="775"/>
      <c r="P15" s="775"/>
      <c r="Q15" s="781"/>
      <c r="R15" s="781"/>
      <c r="S15" s="775"/>
      <c r="T15" s="749"/>
      <c r="U15" s="781"/>
      <c r="V15" s="775"/>
    </row>
    <row r="16" spans="2:24">
      <c r="B16" s="772" t="s">
        <v>12</v>
      </c>
      <c r="C16" s="775">
        <f>'Bill Units'!I22</f>
        <v>6361.6129032258068</v>
      </c>
      <c r="D16" s="775">
        <f>'Bill Units'!J22</f>
        <v>1624.2491657397109</v>
      </c>
      <c r="E16" s="775">
        <f>'Bill Units'!K22</f>
        <v>2989.1379310344828</v>
      </c>
      <c r="F16" s="781">
        <f>'Rate Input'!I21</f>
        <v>15</v>
      </c>
      <c r="G16" s="781">
        <f>'Rate Input'!J21</f>
        <v>15</v>
      </c>
      <c r="H16" s="781">
        <f>'Rate Input'!K21</f>
        <v>15</v>
      </c>
      <c r="I16" s="775">
        <f>(C16*F16)+(D16*G16)+(E16*H16)</f>
        <v>164625</v>
      </c>
      <c r="J16" s="775"/>
      <c r="K16" s="775">
        <f>'Final billing units by tariff'!DI956+'Final billing units by tariff'!DI1035</f>
        <v>-66.999999999999574</v>
      </c>
      <c r="L16" s="775"/>
      <c r="M16" s="775">
        <f>C16+D16+E16+J16+K16+L16</f>
        <v>10908</v>
      </c>
      <c r="N16" s="775"/>
      <c r="O16" s="749">
        <f>(SUM(C16:E16)*H16)-I16</f>
        <v>0</v>
      </c>
      <c r="P16" s="775">
        <f>J16*H16</f>
        <v>0</v>
      </c>
      <c r="Q16" s="781">
        <f>K16*H16</f>
        <v>-1004.9999999999936</v>
      </c>
      <c r="R16" s="781">
        <f>L16*H16</f>
        <v>0</v>
      </c>
      <c r="S16" s="775">
        <f>I16+N16+O16+P16+Q16+R16</f>
        <v>163620</v>
      </c>
      <c r="T16" s="749"/>
      <c r="U16" s="781">
        <f>'Exhibit KIW-S2'!B31</f>
        <v>17</v>
      </c>
      <c r="V16" s="775">
        <f>U16*M16</f>
        <v>185436</v>
      </c>
    </row>
    <row r="17" spans="2:22">
      <c r="C17" s="775"/>
      <c r="D17" s="775"/>
      <c r="E17" s="775"/>
      <c r="F17" s="780"/>
      <c r="G17" s="780"/>
      <c r="H17" s="780"/>
      <c r="I17" s="775"/>
      <c r="J17" s="781"/>
      <c r="K17" s="775"/>
      <c r="L17" s="775"/>
      <c r="M17" s="775"/>
      <c r="N17" s="775"/>
      <c r="O17" s="775"/>
      <c r="P17" s="775"/>
      <c r="Q17" s="781"/>
      <c r="R17" s="781"/>
      <c r="S17" s="775"/>
      <c r="T17" s="749"/>
      <c r="U17" s="781"/>
      <c r="V17" s="775"/>
    </row>
    <row r="18" spans="2:22" hidden="1">
      <c r="T18" s="749"/>
    </row>
    <row r="19" spans="2:22" hidden="1">
      <c r="C19" s="775"/>
      <c r="D19" s="775"/>
      <c r="E19" s="775"/>
      <c r="F19" s="781"/>
      <c r="G19" s="781"/>
      <c r="H19" s="781"/>
      <c r="I19" s="775"/>
      <c r="J19" s="775"/>
      <c r="K19" s="775"/>
      <c r="L19" s="775"/>
      <c r="M19" s="775"/>
      <c r="N19" s="775"/>
      <c r="O19" s="775"/>
      <c r="P19" s="775"/>
      <c r="Q19" s="781"/>
      <c r="R19" s="781"/>
      <c r="S19" s="775"/>
      <c r="T19" s="749"/>
      <c r="U19" s="792"/>
      <c r="V19" s="772">
        <f>S19</f>
        <v>0</v>
      </c>
    </row>
    <row r="20" spans="2:22" hidden="1">
      <c r="C20" s="775"/>
      <c r="D20" s="775"/>
      <c r="E20" s="775"/>
      <c r="F20" s="781"/>
      <c r="G20" s="781"/>
      <c r="H20" s="781"/>
      <c r="I20" s="775"/>
      <c r="J20" s="775"/>
      <c r="K20" s="775"/>
      <c r="L20" s="775"/>
      <c r="M20" s="775"/>
      <c r="N20" s="775"/>
      <c r="O20" s="775"/>
      <c r="P20" s="775"/>
      <c r="Q20" s="781"/>
      <c r="R20" s="781"/>
      <c r="S20" s="775"/>
      <c r="T20" s="749"/>
    </row>
    <row r="21" spans="2:22" hidden="1">
      <c r="C21" s="775"/>
      <c r="D21" s="775"/>
      <c r="E21" s="775"/>
      <c r="F21" s="775"/>
      <c r="G21" s="775"/>
      <c r="H21" s="775"/>
      <c r="I21" s="775"/>
      <c r="J21" s="775"/>
      <c r="K21" s="775"/>
      <c r="L21" s="775"/>
      <c r="M21" s="775"/>
      <c r="N21" s="775"/>
      <c r="O21" s="775"/>
      <c r="P21" s="775"/>
      <c r="Q21" s="781"/>
      <c r="R21" s="781"/>
      <c r="S21" s="775"/>
      <c r="T21" s="749"/>
      <c r="V21" s="775"/>
    </row>
    <row r="22" spans="2:22" hidden="1">
      <c r="C22" s="775"/>
      <c r="D22" s="775"/>
      <c r="E22" s="775"/>
      <c r="F22" s="775"/>
      <c r="G22" s="775"/>
      <c r="H22" s="775"/>
      <c r="I22" s="775"/>
      <c r="J22" s="775"/>
      <c r="K22" s="775"/>
      <c r="L22" s="775"/>
      <c r="M22" s="775"/>
      <c r="N22" s="775"/>
      <c r="O22" s="775"/>
      <c r="P22" s="775"/>
      <c r="Q22" s="781"/>
      <c r="R22" s="781"/>
      <c r="S22" s="775"/>
      <c r="T22" s="749"/>
      <c r="V22" s="775"/>
    </row>
    <row r="23" spans="2:22" hidden="1">
      <c r="C23" s="775"/>
      <c r="D23" s="775"/>
      <c r="E23" s="775"/>
      <c r="F23" s="775"/>
      <c r="G23" s="775"/>
      <c r="H23" s="775"/>
      <c r="I23" s="775"/>
      <c r="J23" s="775"/>
      <c r="K23" s="775"/>
      <c r="L23" s="775"/>
      <c r="M23" s="775"/>
      <c r="N23" s="775"/>
      <c r="O23" s="775"/>
      <c r="P23" s="775"/>
      <c r="Q23" s="781"/>
      <c r="R23" s="781"/>
      <c r="S23" s="775"/>
      <c r="T23" s="749"/>
      <c r="V23" s="775"/>
    </row>
    <row r="24" spans="2:22" hidden="1">
      <c r="C24" s="775"/>
      <c r="D24" s="775"/>
      <c r="E24" s="775"/>
      <c r="F24" s="775"/>
      <c r="G24" s="775"/>
      <c r="H24" s="775"/>
      <c r="I24" s="775"/>
      <c r="J24" s="775"/>
      <c r="K24" s="775"/>
      <c r="L24" s="775"/>
      <c r="M24" s="775"/>
      <c r="N24" s="775"/>
      <c r="O24" s="775"/>
      <c r="P24" s="775"/>
      <c r="Q24" s="781"/>
      <c r="R24" s="781"/>
      <c r="S24" s="775"/>
      <c r="T24" s="749"/>
      <c r="V24" s="775"/>
    </row>
    <row r="25" spans="2:22" hidden="1">
      <c r="C25" s="775"/>
      <c r="D25" s="775"/>
      <c r="E25" s="775"/>
      <c r="F25" s="775"/>
      <c r="G25" s="775"/>
      <c r="H25" s="775"/>
      <c r="I25" s="775"/>
      <c r="J25" s="775"/>
      <c r="K25" s="775"/>
      <c r="L25" s="775"/>
      <c r="M25" s="775"/>
      <c r="N25" s="775"/>
      <c r="O25" s="775"/>
      <c r="P25" s="775"/>
      <c r="Q25" s="781"/>
      <c r="R25" s="781"/>
      <c r="S25" s="775"/>
      <c r="T25" s="749"/>
      <c r="V25" s="775"/>
    </row>
    <row r="26" spans="2:22" hidden="1">
      <c r="C26" s="775"/>
      <c r="D26" s="775"/>
      <c r="E26" s="775"/>
      <c r="F26" s="775"/>
      <c r="G26" s="775"/>
      <c r="H26" s="775"/>
      <c r="I26" s="775"/>
      <c r="J26" s="775"/>
      <c r="K26" s="775"/>
      <c r="L26" s="775"/>
      <c r="M26" s="775"/>
      <c r="N26" s="775"/>
      <c r="O26" s="775"/>
      <c r="P26" s="775"/>
      <c r="Q26" s="781"/>
      <c r="R26" s="781"/>
      <c r="S26" s="775"/>
      <c r="T26" s="749"/>
      <c r="V26" s="775"/>
    </row>
    <row r="27" spans="2:22" hidden="1">
      <c r="C27" s="775"/>
      <c r="D27" s="775"/>
      <c r="E27" s="775"/>
      <c r="F27" s="775"/>
      <c r="G27" s="775"/>
      <c r="H27" s="775"/>
      <c r="I27" s="775"/>
      <c r="J27" s="775"/>
      <c r="K27" s="775"/>
      <c r="L27" s="775"/>
      <c r="M27" s="775"/>
      <c r="N27" s="775"/>
      <c r="O27" s="775"/>
      <c r="P27" s="775"/>
      <c r="Q27" s="781"/>
      <c r="R27" s="781"/>
      <c r="S27" s="775"/>
      <c r="T27" s="749"/>
      <c r="V27" s="775"/>
    </row>
    <row r="28" spans="2:22" hidden="1">
      <c r="C28" s="775"/>
      <c r="D28" s="775"/>
      <c r="E28" s="775"/>
      <c r="F28" s="775"/>
      <c r="G28" s="775"/>
      <c r="H28" s="775"/>
      <c r="I28" s="775"/>
      <c r="J28" s="775"/>
      <c r="K28" s="775"/>
      <c r="L28" s="775"/>
      <c r="M28" s="775"/>
      <c r="N28" s="775"/>
      <c r="O28" s="775"/>
      <c r="P28" s="775"/>
      <c r="Q28" s="781"/>
      <c r="R28" s="781"/>
      <c r="S28" s="775"/>
      <c r="T28" s="749"/>
      <c r="V28" s="775"/>
    </row>
    <row r="29" spans="2:22" hidden="1">
      <c r="C29" s="775"/>
      <c r="D29" s="775"/>
      <c r="E29" s="775"/>
      <c r="F29" s="775"/>
      <c r="G29" s="775"/>
      <c r="H29" s="775"/>
      <c r="I29" s="775"/>
      <c r="J29" s="775"/>
      <c r="K29" s="775"/>
      <c r="L29" s="775"/>
      <c r="M29" s="775"/>
      <c r="N29" s="775"/>
      <c r="O29" s="775"/>
      <c r="P29" s="775"/>
      <c r="S29" s="775"/>
      <c r="T29" s="749"/>
      <c r="V29" s="775"/>
    </row>
    <row r="30" spans="2:22">
      <c r="B30" s="772" t="s">
        <v>484</v>
      </c>
      <c r="C30" s="782"/>
      <c r="D30" s="782"/>
      <c r="E30" s="782"/>
      <c r="F30" s="782"/>
      <c r="G30" s="782"/>
      <c r="H30" s="782"/>
      <c r="I30" s="773">
        <f>'B&amp;A Surcharges'!U21</f>
        <v>-13998.910194201511</v>
      </c>
      <c r="N30" s="782"/>
      <c r="O30" s="782"/>
      <c r="P30" s="782"/>
      <c r="Q30" s="782"/>
      <c r="R30" s="782"/>
      <c r="S30" s="775">
        <f>VLOOKUP(B7,'B&amp;A Surcharges'!A:U,21,FALSE)</f>
        <v>-13998.910194201511</v>
      </c>
      <c r="T30" s="749"/>
      <c r="V30" s="775">
        <f>S30</f>
        <v>-13998.910194201511</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24731.52</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1187.8100000000002</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30221.71</v>
      </c>
      <c r="J42" s="775"/>
      <c r="K42" s="775"/>
      <c r="L42" s="775"/>
      <c r="M42" s="775"/>
      <c r="N42" s="775">
        <f>VLOOKUP(B7,'Envir FGD adj'!A:F,6,FALSE)</f>
        <v>6411.7734779891489</v>
      </c>
      <c r="O42" s="775"/>
      <c r="P42" s="775"/>
      <c r="S42" s="775">
        <f t="shared" ref="S42" si="3">N42+O42+P42+Q42</f>
        <v>6411.7734779891489</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8245.0499999999993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10975</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-1187.19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SUM(I13:I50)</f>
        <v>564920.21672980033</v>
      </c>
      <c r="N53" s="785">
        <f t="shared" ref="N53:S53" si="4">SUM(N13:N50)</f>
        <v>6411.7734779891489</v>
      </c>
      <c r="O53" s="785">
        <f t="shared" si="4"/>
        <v>11490.994374193606</v>
      </c>
      <c r="P53" s="785">
        <f t="shared" si="4"/>
        <v>-247.12493248768249</v>
      </c>
      <c r="Q53" s="786">
        <f t="shared" si="4"/>
        <v>-11450.4264549238</v>
      </c>
      <c r="R53" s="786">
        <f t="shared" si="4"/>
        <v>0</v>
      </c>
      <c r="S53" s="785">
        <f t="shared" si="4"/>
        <v>496951.53319457144</v>
      </c>
      <c r="T53" s="749"/>
      <c r="V53" s="785">
        <f>SUM(V13:V50)</f>
        <v>545019.90695647104</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5.81640625" style="772" bestFit="1" customWidth="1"/>
    <col min="6" max="6" width="13.81640625" style="772" hidden="1" customWidth="1"/>
    <col min="7" max="7" width="16.1796875" style="772" hidden="1" customWidth="1"/>
    <col min="8" max="8" width="14.81640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495</v>
      </c>
    </row>
    <row r="7" spans="2:24">
      <c r="B7" s="772" t="s">
        <v>367</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'GS-NM'!T10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21</v>
      </c>
      <c r="C13" s="775">
        <f>'Bill Units'!D27</f>
        <v>296520.87367989402</v>
      </c>
      <c r="D13" s="775">
        <f>'Bill Units'!E27</f>
        <v>149209.51269912664</v>
      </c>
      <c r="E13" s="775">
        <f>'Bill Units'!F27</f>
        <v>166729.79396248399</v>
      </c>
      <c r="F13" s="780">
        <f>'Rate Input'!D26</f>
        <v>0.18443000000000001</v>
      </c>
      <c r="G13" s="780">
        <f>'Rate Input'!E26</f>
        <v>0.19211</v>
      </c>
      <c r="H13" s="780">
        <f>'Rate Input'!F26</f>
        <v>0.19211</v>
      </c>
      <c r="I13" s="775">
        <f>(C13*F13)+(D13*G13)+(E13*H13)</f>
        <v>115382.44493554487</v>
      </c>
      <c r="J13" s="775">
        <f>'Final billing units by tariff'!CI1214+'Final billing units by tariff'!CI1234</f>
        <v>-2981.2283827699189</v>
      </c>
      <c r="K13" s="775">
        <f>'Final billing units by tariff'!DI1214+'Final billing units by tariff'!DI1234</f>
        <v>24345.990498127398</v>
      </c>
      <c r="L13" s="781"/>
      <c r="M13" s="775">
        <f>C13+D13+E13+J13+K13+L13</f>
        <v>633824.94245686207</v>
      </c>
      <c r="N13" s="775"/>
      <c r="O13" s="749">
        <f>(SUM(C13:E13)*H13)-I13</f>
        <v>2277.2803098615841</v>
      </c>
      <c r="P13" s="775">
        <f>J13*H13</f>
        <v>-572.72378461392907</v>
      </c>
      <c r="Q13" s="781">
        <f>K13*H13</f>
        <v>4677.1082345952545</v>
      </c>
      <c r="R13" s="781">
        <f>L13*H13</f>
        <v>0</v>
      </c>
      <c r="S13" s="775">
        <f>I13+N13+O13+P13+Q13+R13</f>
        <v>121764.10969538779</v>
      </c>
      <c r="T13" s="749">
        <f>(M13+M14)*T10</f>
        <v>5607.5951387195892</v>
      </c>
      <c r="U13" s="780">
        <f>'Exhibit KIW-S2'!C35</f>
        <v>0.22356999999999999</v>
      </c>
      <c r="V13" s="775">
        <f>U13*M13</f>
        <v>141704.24238508064</v>
      </c>
      <c r="X13" s="749">
        <f>(M13+M14)*X10</f>
        <v>-7856.6306221632749</v>
      </c>
    </row>
    <row r="14" spans="2:24">
      <c r="B14" s="779" t="s">
        <v>22</v>
      </c>
      <c r="C14" s="775">
        <f>'Bill Units'!D28</f>
        <v>385495.73922333174</v>
      </c>
      <c r="D14" s="775">
        <f>'Bill Units'!E28</f>
        <v>222244.46060454409</v>
      </c>
      <c r="E14" s="775">
        <f>'Bill Units'!F28</f>
        <v>227412.61983061943</v>
      </c>
      <c r="F14" s="780">
        <f>'Rate Input'!D27</f>
        <v>8.5010000000000002E-2</v>
      </c>
      <c r="G14" s="780">
        <f>'Rate Input'!E27</f>
        <v>9.2689999999999995E-2</v>
      </c>
      <c r="H14" s="780">
        <f>'Rate Input'!F27</f>
        <v>9.2689999999999995E-2</v>
      </c>
      <c r="I14" s="775">
        <f>(C14*F14)+(D14*G14)+(E14*H14)</f>
        <v>74449.707576910732</v>
      </c>
      <c r="J14" s="775">
        <f>'Final billing units by tariff'!CI1213+'Final billing units by tariff'!CI1233</f>
        <v>-3263.8117978781183</v>
      </c>
      <c r="K14" s="775">
        <f>'Final billing units by tariff'!DI1213+'Final billing units by tariff'!DI1233</f>
        <v>33643.038644977707</v>
      </c>
      <c r="L14" s="775"/>
      <c r="M14" s="775">
        <f>C14+D14+E14+J14+K14+L14</f>
        <v>865532.04650559486</v>
      </c>
      <c r="N14" s="775"/>
      <c r="O14" s="749">
        <f>(SUM(C14:E14)*H14)-I14</f>
        <v>2960.6072772351908</v>
      </c>
      <c r="P14" s="775">
        <f>J14*H14</f>
        <v>-302.5227155453228</v>
      </c>
      <c r="Q14" s="781">
        <f>K14*H14</f>
        <v>3118.3732520029835</v>
      </c>
      <c r="R14" s="781">
        <f>L14*H14</f>
        <v>0</v>
      </c>
      <c r="S14" s="775">
        <f t="shared" ref="S14" si="0">I14+N14+O14+P14+Q14+R14</f>
        <v>80226.165390603594</v>
      </c>
      <c r="T14" s="749"/>
      <c r="U14" s="780">
        <f>'Exhibit KIW-S2'!C36</f>
        <v>9.4530000000000003E-2</v>
      </c>
      <c r="V14" s="775">
        <f t="shared" ref="V14:V29" si="1">U14*M14</f>
        <v>81818.744356173891</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1"/>
        <v>0</v>
      </c>
    </row>
    <row r="16" spans="2:24">
      <c r="B16" s="772" t="s">
        <v>12</v>
      </c>
      <c r="C16" s="775">
        <f>'Bill Units'!D30</f>
        <v>426.0322580645161</v>
      </c>
      <c r="D16" s="775">
        <f>'Bill Units'!E30</f>
        <v>107.86429365962181</v>
      </c>
      <c r="E16" s="775">
        <f>'Bill Units'!F30</f>
        <v>203.10344827586209</v>
      </c>
      <c r="F16" s="781">
        <f>'Rate Input'!D29</f>
        <v>28</v>
      </c>
      <c r="G16" s="781">
        <f>'Rate Input'!E29</f>
        <v>28</v>
      </c>
      <c r="H16" s="781">
        <f>'Rate Input'!F29</f>
        <v>28</v>
      </c>
      <c r="I16" s="775">
        <f>(C16*F16)+(D16*G16)+(E16*H16)</f>
        <v>20636</v>
      </c>
      <c r="J16" s="775"/>
      <c r="K16" s="775">
        <f>'Final billing units by tariff'!DI1205+'Final billing units by tariff'!DI1223</f>
        <v>6.9999999999999964</v>
      </c>
      <c r="L16" s="775"/>
      <c r="M16" s="775">
        <f>C16+D16+E16+J16+K16+L16</f>
        <v>744</v>
      </c>
      <c r="N16" s="775"/>
      <c r="O16" s="749">
        <f>(SUM(C16:E16)*H16)-I16</f>
        <v>0</v>
      </c>
      <c r="P16" s="775">
        <f>J16*H16</f>
        <v>0</v>
      </c>
      <c r="Q16" s="781">
        <f>K16*H16</f>
        <v>195.99999999999989</v>
      </c>
      <c r="R16" s="781">
        <f>L16*H16</f>
        <v>0</v>
      </c>
      <c r="S16" s="775">
        <f>I16+N16+O16+P16+Q16+R16</f>
        <v>20832</v>
      </c>
      <c r="T16" s="749"/>
      <c r="U16" s="781">
        <f>'Exhibit KIW-S2'!B34</f>
        <v>31</v>
      </c>
      <c r="V16" s="775">
        <f t="shared" si="1"/>
        <v>23064</v>
      </c>
    </row>
    <row r="17" spans="2:22">
      <c r="C17" s="775"/>
      <c r="D17" s="775"/>
      <c r="E17" s="775"/>
      <c r="F17" s="780"/>
      <c r="G17" s="780"/>
      <c r="H17" s="780"/>
      <c r="I17" s="775"/>
      <c r="J17" s="781"/>
      <c r="K17" s="775"/>
      <c r="L17" s="775"/>
      <c r="M17" s="775"/>
      <c r="N17" s="775"/>
      <c r="O17" s="775"/>
      <c r="P17" s="775"/>
      <c r="Q17" s="781"/>
      <c r="R17" s="781"/>
      <c r="S17" s="775"/>
      <c r="T17" s="749"/>
      <c r="U17" s="781"/>
      <c r="V17" s="775">
        <f t="shared" si="1"/>
        <v>0</v>
      </c>
    </row>
    <row r="18" spans="2:22" hidden="1">
      <c r="T18" s="749"/>
      <c r="U18" s="781"/>
      <c r="V18" s="775">
        <f t="shared" si="1"/>
        <v>0</v>
      </c>
    </row>
    <row r="19" spans="2:22" hidden="1">
      <c r="C19" s="775"/>
      <c r="D19" s="775"/>
      <c r="E19" s="775"/>
      <c r="F19" s="781"/>
      <c r="G19" s="781"/>
      <c r="H19" s="781"/>
      <c r="I19" s="775"/>
      <c r="J19" s="775"/>
      <c r="K19" s="775"/>
      <c r="L19" s="775"/>
      <c r="M19" s="775"/>
      <c r="N19" s="775"/>
      <c r="O19" s="775"/>
      <c r="P19" s="775"/>
      <c r="Q19" s="781"/>
      <c r="R19" s="781"/>
      <c r="S19" s="775"/>
      <c r="T19" s="749"/>
      <c r="U19" s="781"/>
      <c r="V19" s="775">
        <f t="shared" si="1"/>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1"/>
        <v>0</v>
      </c>
    </row>
    <row r="21" spans="2:22" hidden="1">
      <c r="C21" s="775"/>
      <c r="D21" s="775"/>
      <c r="E21" s="775"/>
      <c r="F21" s="775"/>
      <c r="G21" s="775"/>
      <c r="H21" s="775"/>
      <c r="I21" s="775"/>
      <c r="J21" s="775"/>
      <c r="K21" s="775"/>
      <c r="L21" s="775"/>
      <c r="M21" s="775"/>
      <c r="N21" s="775"/>
      <c r="O21" s="775"/>
      <c r="P21" s="775"/>
      <c r="Q21" s="781"/>
      <c r="R21" s="781"/>
      <c r="S21" s="775"/>
      <c r="T21" s="749"/>
      <c r="V21" s="775">
        <f t="shared" si="1"/>
        <v>0</v>
      </c>
    </row>
    <row r="22" spans="2:22" hidden="1">
      <c r="C22" s="775"/>
      <c r="D22" s="775"/>
      <c r="E22" s="775"/>
      <c r="F22" s="775"/>
      <c r="G22" s="775"/>
      <c r="H22" s="775"/>
      <c r="I22" s="775"/>
      <c r="J22" s="775"/>
      <c r="K22" s="775"/>
      <c r="L22" s="775"/>
      <c r="M22" s="775"/>
      <c r="N22" s="775"/>
      <c r="O22" s="775"/>
      <c r="P22" s="775"/>
      <c r="Q22" s="781"/>
      <c r="R22" s="781"/>
      <c r="S22" s="775"/>
      <c r="T22" s="749"/>
      <c r="V22" s="775">
        <f t="shared" si="1"/>
        <v>0</v>
      </c>
    </row>
    <row r="23" spans="2:22" hidden="1">
      <c r="C23" s="775"/>
      <c r="D23" s="775"/>
      <c r="E23" s="775"/>
      <c r="F23" s="775"/>
      <c r="G23" s="775"/>
      <c r="H23" s="775"/>
      <c r="I23" s="775"/>
      <c r="J23" s="775"/>
      <c r="K23" s="775"/>
      <c r="L23" s="775"/>
      <c r="M23" s="775"/>
      <c r="N23" s="775"/>
      <c r="O23" s="775"/>
      <c r="P23" s="775"/>
      <c r="Q23" s="781"/>
      <c r="R23" s="781"/>
      <c r="S23" s="775"/>
      <c r="T23" s="749"/>
      <c r="V23" s="775">
        <f t="shared" si="1"/>
        <v>0</v>
      </c>
    </row>
    <row r="24" spans="2:22" hidden="1">
      <c r="C24" s="775"/>
      <c r="D24" s="775"/>
      <c r="E24" s="775"/>
      <c r="F24" s="775"/>
      <c r="G24" s="775"/>
      <c r="H24" s="775"/>
      <c r="I24" s="775"/>
      <c r="J24" s="775"/>
      <c r="K24" s="775"/>
      <c r="L24" s="775"/>
      <c r="M24" s="775"/>
      <c r="N24" s="775"/>
      <c r="O24" s="775"/>
      <c r="P24" s="775"/>
      <c r="Q24" s="781"/>
      <c r="R24" s="781"/>
      <c r="S24" s="775"/>
      <c r="T24" s="749"/>
      <c r="V24" s="775">
        <f t="shared" si="1"/>
        <v>0</v>
      </c>
    </row>
    <row r="25" spans="2:22" hidden="1">
      <c r="C25" s="775"/>
      <c r="D25" s="775"/>
      <c r="E25" s="775"/>
      <c r="F25" s="775"/>
      <c r="G25" s="775"/>
      <c r="H25" s="775"/>
      <c r="I25" s="775"/>
      <c r="J25" s="775"/>
      <c r="K25" s="775"/>
      <c r="L25" s="775"/>
      <c r="M25" s="775"/>
      <c r="N25" s="775"/>
      <c r="O25" s="775"/>
      <c r="P25" s="775"/>
      <c r="Q25" s="781"/>
      <c r="R25" s="781"/>
      <c r="S25" s="775"/>
      <c r="T25" s="749"/>
      <c r="V25" s="775">
        <f t="shared" si="1"/>
        <v>0</v>
      </c>
    </row>
    <row r="26" spans="2:22" hidden="1">
      <c r="C26" s="775"/>
      <c r="D26" s="775"/>
      <c r="E26" s="775"/>
      <c r="F26" s="775"/>
      <c r="G26" s="775"/>
      <c r="H26" s="775"/>
      <c r="I26" s="775"/>
      <c r="J26" s="775"/>
      <c r="K26" s="775"/>
      <c r="L26" s="775"/>
      <c r="M26" s="775"/>
      <c r="N26" s="775"/>
      <c r="O26" s="775"/>
      <c r="P26" s="775"/>
      <c r="Q26" s="781"/>
      <c r="R26" s="781"/>
      <c r="S26" s="775"/>
      <c r="T26" s="749"/>
      <c r="V26" s="775">
        <f t="shared" si="1"/>
        <v>0</v>
      </c>
    </row>
    <row r="27" spans="2:22" hidden="1">
      <c r="C27" s="775"/>
      <c r="D27" s="775"/>
      <c r="E27" s="775"/>
      <c r="F27" s="775"/>
      <c r="G27" s="775"/>
      <c r="H27" s="775"/>
      <c r="I27" s="775"/>
      <c r="J27" s="775"/>
      <c r="K27" s="775"/>
      <c r="L27" s="775"/>
      <c r="M27" s="775"/>
      <c r="N27" s="775"/>
      <c r="O27" s="775"/>
      <c r="P27" s="775"/>
      <c r="Q27" s="781"/>
      <c r="R27" s="781"/>
      <c r="S27" s="775"/>
      <c r="T27" s="749"/>
      <c r="V27" s="775">
        <f t="shared" si="1"/>
        <v>0</v>
      </c>
    </row>
    <row r="28" spans="2:22" hidden="1">
      <c r="C28" s="775"/>
      <c r="D28" s="775"/>
      <c r="E28" s="775"/>
      <c r="F28" s="775"/>
      <c r="G28" s="775"/>
      <c r="H28" s="775"/>
      <c r="I28" s="775"/>
      <c r="J28" s="775"/>
      <c r="K28" s="775"/>
      <c r="L28" s="775"/>
      <c r="M28" s="775"/>
      <c r="N28" s="775"/>
      <c r="O28" s="775"/>
      <c r="P28" s="775"/>
      <c r="Q28" s="781"/>
      <c r="R28" s="781"/>
      <c r="S28" s="775"/>
      <c r="T28" s="749"/>
      <c r="V28" s="775">
        <f t="shared" si="1"/>
        <v>0</v>
      </c>
    </row>
    <row r="29" spans="2:22" hidden="1">
      <c r="C29" s="775"/>
      <c r="D29" s="775"/>
      <c r="E29" s="775"/>
      <c r="F29" s="775"/>
      <c r="G29" s="775"/>
      <c r="H29" s="775"/>
      <c r="I29" s="775"/>
      <c r="J29" s="775"/>
      <c r="K29" s="775"/>
      <c r="L29" s="775"/>
      <c r="M29" s="775"/>
      <c r="N29" s="775"/>
      <c r="O29" s="775"/>
      <c r="P29" s="775"/>
      <c r="S29" s="775"/>
      <c r="T29" s="749"/>
      <c r="V29" s="775">
        <f t="shared" si="1"/>
        <v>0</v>
      </c>
    </row>
    <row r="30" spans="2:22">
      <c r="B30" s="772" t="s">
        <v>484</v>
      </c>
      <c r="C30" s="782"/>
      <c r="D30" s="782"/>
      <c r="E30" s="782"/>
      <c r="F30" s="782"/>
      <c r="G30" s="782"/>
      <c r="H30" s="782"/>
      <c r="I30" s="773">
        <f>'B&amp;A Surcharges'!U27</f>
        <v>-2881.6095967880583</v>
      </c>
      <c r="N30" s="782"/>
      <c r="O30" s="782"/>
      <c r="P30" s="782"/>
      <c r="Q30" s="782"/>
      <c r="R30" s="782"/>
      <c r="S30" s="775">
        <f>VLOOKUP(B7,'B&amp;A Surcharges'!A:U,21,FALSE)</f>
        <v>-2881.6095967880583</v>
      </c>
      <c r="T30" s="749"/>
      <c r="V30" s="775">
        <f>S30</f>
        <v>-2881.6095967880583</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13284.41</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670.11</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11153.96</v>
      </c>
      <c r="J42" s="775"/>
      <c r="K42" s="775"/>
      <c r="L42" s="775"/>
      <c r="M42" s="775"/>
      <c r="N42" s="775">
        <f>VLOOKUP(B7,'Envir FGD adj'!A:F,6,FALSE)</f>
        <v>2366.4003427520097</v>
      </c>
      <c r="O42" s="775"/>
      <c r="P42" s="775"/>
      <c r="S42" s="775">
        <f t="shared" ref="S42" si="2">N42+O42+P42+Q42</f>
        <v>2366.4003427520097</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4134.8500000000004</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737</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-649.49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3">SUM(I13:I50)</f>
        <v>236917.38291566752</v>
      </c>
      <c r="N53" s="785">
        <f t="shared" si="3"/>
        <v>2366.4003427520097</v>
      </c>
      <c r="O53" s="785">
        <f t="shared" si="3"/>
        <v>5237.887587096775</v>
      </c>
      <c r="P53" s="785">
        <f t="shared" si="3"/>
        <v>-875.24650015925181</v>
      </c>
      <c r="Q53" s="786">
        <f t="shared" si="3"/>
        <v>7991.481486598238</v>
      </c>
      <c r="R53" s="786">
        <f t="shared" si="3"/>
        <v>0</v>
      </c>
      <c r="S53" s="785">
        <f t="shared" si="3"/>
        <v>222307.06583195532</v>
      </c>
      <c r="T53" s="749"/>
      <c r="V53" s="785">
        <f>SUM(V13:V50)</f>
        <v>243705.37714446645</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5.81640625" style="772" bestFit="1" customWidth="1"/>
    <col min="6" max="6" width="13.81640625" style="772" hidden="1" customWidth="1"/>
    <col min="7" max="7" width="16.1796875" style="772" hidden="1" customWidth="1"/>
    <col min="8" max="8" width="14.269531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88"/>
      <c r="M3" s="773"/>
    </row>
    <row r="4" spans="2:24">
      <c r="B4" s="772" t="str">
        <f>RS!B4</f>
        <v>TEST YEAR ENDED MAY 31, 2025</v>
      </c>
    </row>
    <row r="6" spans="2:24">
      <c r="B6" s="772" t="s">
        <v>40</v>
      </c>
    </row>
    <row r="7" spans="2:24">
      <c r="B7" s="772" t="s">
        <v>368</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GSLMTOD!T10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21</v>
      </c>
      <c r="C13" s="775">
        <f>'Bill Units'!I27</f>
        <v>1500189.4919249048</v>
      </c>
      <c r="D13" s="775">
        <f>'Bill Units'!J27</f>
        <v>546444.49459947296</v>
      </c>
      <c r="E13" s="775">
        <f>'Bill Units'!K27</f>
        <v>729738.09278867266</v>
      </c>
      <c r="F13" s="780">
        <f>'Rate Input'!I26</f>
        <v>0.18443000000000001</v>
      </c>
      <c r="G13" s="780">
        <f>'Rate Input'!J26</f>
        <v>0.19211</v>
      </c>
      <c r="H13" s="780">
        <f>'Rate Input'!K26</f>
        <v>0.19211</v>
      </c>
      <c r="I13" s="775">
        <f>(C13*F13)+(D13*G13)+(E13*H13)</f>
        <v>521847.3848588469</v>
      </c>
      <c r="J13" s="775">
        <f>'Final billing units by tariff'!CI1282</f>
        <v>-11745.135081429478</v>
      </c>
      <c r="K13" s="781">
        <f>'Final billing units by tariff'!DI1282</f>
        <v>9305.2199699833727</v>
      </c>
      <c r="L13" s="781"/>
      <c r="M13" s="775">
        <f>C13+D13+E13+J13+K13+L13</f>
        <v>2773932.1642016042</v>
      </c>
      <c r="N13" s="775"/>
      <c r="O13" s="749">
        <f>(SUM(C13:E13)*H13)-I13</f>
        <v>11521.455297983252</v>
      </c>
      <c r="P13" s="775">
        <f>J13*H13</f>
        <v>-2256.3579004934172</v>
      </c>
      <c r="Q13" s="781">
        <f>K13*H13</f>
        <v>1787.6258084335057</v>
      </c>
      <c r="R13" s="781">
        <f>L13*H13</f>
        <v>0</v>
      </c>
      <c r="S13" s="775">
        <f>I13+N13+O13+P13+Q13+R13</f>
        <v>532900.10806477023</v>
      </c>
      <c r="T13" s="749">
        <f>(M13+M14)*T10</f>
        <v>27121.449030181284</v>
      </c>
      <c r="U13" s="780">
        <f>'Exhibit KIW-S2'!C35</f>
        <v>0.22356999999999999</v>
      </c>
      <c r="V13" s="775">
        <f>U13*M13</f>
        <v>620168.01395055267</v>
      </c>
      <c r="X13" s="749">
        <f>(M13+M14)*X10</f>
        <v>-37999.035539612283</v>
      </c>
    </row>
    <row r="14" spans="2:24">
      <c r="B14" s="779" t="s">
        <v>22</v>
      </c>
      <c r="C14" s="775">
        <f>'Bill Units'!I28</f>
        <v>2421885.3790428373</v>
      </c>
      <c r="D14" s="775">
        <f>'Bill Units'!J28</f>
        <v>897502.80684657814</v>
      </c>
      <c r="E14" s="775">
        <f>'Bill Units'!K28</f>
        <v>1161080.7347975343</v>
      </c>
      <c r="F14" s="780">
        <f>'Rate Input'!I27</f>
        <v>8.5010000000000002E-2</v>
      </c>
      <c r="G14" s="780">
        <f>'Rate Input'!J27</f>
        <v>9.2689999999999995E-2</v>
      </c>
      <c r="H14" s="780">
        <f>'Rate Input'!K27</f>
        <v>9.2689999999999995E-2</v>
      </c>
      <c r="I14" s="775">
        <f>(C14*F14)+(D14*G14)+(E14*H14)</f>
        <v>396694.5845474244</v>
      </c>
      <c r="J14" s="775">
        <f>'Final billing units by tariff'!CI1281</f>
        <v>-17409.737039852684</v>
      </c>
      <c r="K14" s="781">
        <f>'Final billing units by tariff'!DI1281</f>
        <v>14732.991771963745</v>
      </c>
      <c r="L14" s="775"/>
      <c r="M14" s="775">
        <f>C14+D14+E14+J14+K14+L14</f>
        <v>4477792.1754190605</v>
      </c>
      <c r="N14" s="775"/>
      <c r="O14" s="749">
        <f>(SUM(C14:E14)*H14)-I14</f>
        <v>18600.07971104898</v>
      </c>
      <c r="P14" s="775">
        <f t="shared" ref="P14" si="0">J14*H14</f>
        <v>-1613.7085262239452</v>
      </c>
      <c r="Q14" s="781">
        <f>K14*H14</f>
        <v>1365.6010073433195</v>
      </c>
      <c r="R14" s="781">
        <f t="shared" ref="R14" si="1">L14*H14</f>
        <v>0</v>
      </c>
      <c r="S14" s="775">
        <f t="shared" ref="S14" si="2">I14+N14+O14+P14+Q14+R14</f>
        <v>415046.55673959275</v>
      </c>
      <c r="T14" s="749"/>
      <c r="U14" s="780">
        <f>'Exhibit KIW-S2'!C36</f>
        <v>9.4530000000000003E-2</v>
      </c>
      <c r="V14" s="775">
        <f t="shared" ref="V14:V29" si="3">U14*M14</f>
        <v>423285.6943423638</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3"/>
        <v>0</v>
      </c>
    </row>
    <row r="16" spans="2:24">
      <c r="B16" s="772" t="s">
        <v>12</v>
      </c>
      <c r="C16" s="775">
        <f>'Bill Units'!I30</f>
        <v>980.41935483870975</v>
      </c>
      <c r="D16" s="775">
        <f>'Bill Units'!J30</f>
        <v>249.13236929922135</v>
      </c>
      <c r="E16" s="775">
        <f>'Bill Units'!K30</f>
        <v>466.44827586206895</v>
      </c>
      <c r="F16" s="781">
        <f>'Rate Input'!I29</f>
        <v>28</v>
      </c>
      <c r="G16" s="781">
        <f>'Rate Input'!J29</f>
        <v>28</v>
      </c>
      <c r="H16" s="781">
        <f>'Rate Input'!K29</f>
        <v>28</v>
      </c>
      <c r="I16" s="775">
        <f>(C16*F16)+(D16*G16)+(E16*H16)</f>
        <v>47488</v>
      </c>
      <c r="J16" s="775"/>
      <c r="K16" s="775">
        <f>'Final billing units by tariff'!DI1271</f>
        <v>7.9999999999999893</v>
      </c>
      <c r="L16" s="775"/>
      <c r="M16" s="775">
        <f>C16+D16+E16+J16+K16+L16</f>
        <v>1704</v>
      </c>
      <c r="N16" s="775"/>
      <c r="O16" s="749">
        <f>(SUM(C16:E16)*H16)-I16</f>
        <v>0</v>
      </c>
      <c r="P16" s="775">
        <f>J16*H16</f>
        <v>0</v>
      </c>
      <c r="Q16" s="781">
        <f>K16*H16</f>
        <v>223.99999999999972</v>
      </c>
      <c r="R16" s="781">
        <f>L16*H16</f>
        <v>0</v>
      </c>
      <c r="S16" s="775">
        <f>I16+N16+O16+P16+Q16+R16</f>
        <v>47712</v>
      </c>
      <c r="T16" s="749"/>
      <c r="U16" s="781">
        <f>'Exhibit KIW-S2'!B34</f>
        <v>31</v>
      </c>
      <c r="V16" s="775">
        <f t="shared" si="3"/>
        <v>52824</v>
      </c>
    </row>
    <row r="17" spans="2:22">
      <c r="C17" s="775"/>
      <c r="D17" s="775"/>
      <c r="E17" s="775"/>
      <c r="F17" s="780"/>
      <c r="G17" s="780"/>
      <c r="H17" s="780"/>
      <c r="I17" s="775"/>
      <c r="J17" s="781"/>
      <c r="K17" s="775"/>
      <c r="L17" s="775"/>
      <c r="M17" s="775"/>
      <c r="N17" s="775"/>
      <c r="O17" s="775"/>
      <c r="P17" s="775"/>
      <c r="Q17" s="781"/>
      <c r="R17" s="781"/>
      <c r="S17" s="775"/>
      <c r="T17" s="749"/>
      <c r="U17" s="781"/>
      <c r="V17" s="775">
        <f t="shared" si="3"/>
        <v>0</v>
      </c>
    </row>
    <row r="18" spans="2:22" hidden="1">
      <c r="T18" s="749"/>
      <c r="U18" s="781"/>
      <c r="V18" s="775">
        <f t="shared" si="3"/>
        <v>0</v>
      </c>
    </row>
    <row r="19" spans="2:22" hidden="1">
      <c r="C19" s="775"/>
      <c r="D19" s="775"/>
      <c r="E19" s="775"/>
      <c r="F19" s="781"/>
      <c r="G19" s="781"/>
      <c r="H19" s="781"/>
      <c r="I19" s="775"/>
      <c r="J19" s="775"/>
      <c r="K19" s="775"/>
      <c r="L19" s="775"/>
      <c r="M19" s="775"/>
      <c r="N19" s="775"/>
      <c r="O19" s="775"/>
      <c r="P19" s="775"/>
      <c r="Q19" s="781"/>
      <c r="R19" s="781"/>
      <c r="S19" s="775"/>
      <c r="T19" s="749"/>
      <c r="U19" s="781"/>
      <c r="V19" s="775">
        <f t="shared" si="3"/>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3"/>
        <v>0</v>
      </c>
    </row>
    <row r="21" spans="2:22" hidden="1">
      <c r="C21" s="775"/>
      <c r="D21" s="775"/>
      <c r="E21" s="775"/>
      <c r="F21" s="775"/>
      <c r="G21" s="775"/>
      <c r="H21" s="775"/>
      <c r="I21" s="775"/>
      <c r="J21" s="775"/>
      <c r="K21" s="775"/>
      <c r="L21" s="775"/>
      <c r="M21" s="775"/>
      <c r="N21" s="775"/>
      <c r="O21" s="775"/>
      <c r="P21" s="775"/>
      <c r="Q21" s="781"/>
      <c r="R21" s="781"/>
      <c r="S21" s="775"/>
      <c r="T21" s="749"/>
      <c r="V21" s="775">
        <f t="shared" si="3"/>
        <v>0</v>
      </c>
    </row>
    <row r="22" spans="2:22" hidden="1">
      <c r="C22" s="775"/>
      <c r="D22" s="775"/>
      <c r="E22" s="775"/>
      <c r="F22" s="775"/>
      <c r="G22" s="775"/>
      <c r="H22" s="775"/>
      <c r="I22" s="775"/>
      <c r="J22" s="775"/>
      <c r="K22" s="775"/>
      <c r="L22" s="775"/>
      <c r="M22" s="775"/>
      <c r="N22" s="775"/>
      <c r="O22" s="775"/>
      <c r="P22" s="775"/>
      <c r="Q22" s="781"/>
      <c r="R22" s="781"/>
      <c r="S22" s="775"/>
      <c r="T22" s="749"/>
      <c r="V22" s="775">
        <f t="shared" si="3"/>
        <v>0</v>
      </c>
    </row>
    <row r="23" spans="2:22" hidden="1">
      <c r="C23" s="775"/>
      <c r="D23" s="775"/>
      <c r="E23" s="775"/>
      <c r="F23" s="775"/>
      <c r="G23" s="775"/>
      <c r="H23" s="775"/>
      <c r="I23" s="775"/>
      <c r="J23" s="775"/>
      <c r="K23" s="775"/>
      <c r="L23" s="775"/>
      <c r="M23" s="775"/>
      <c r="N23" s="775"/>
      <c r="O23" s="775"/>
      <c r="P23" s="775"/>
      <c r="Q23" s="781"/>
      <c r="R23" s="781"/>
      <c r="S23" s="775"/>
      <c r="T23" s="749"/>
      <c r="V23" s="775">
        <f t="shared" si="3"/>
        <v>0</v>
      </c>
    </row>
    <row r="24" spans="2:22" hidden="1">
      <c r="C24" s="775"/>
      <c r="D24" s="775"/>
      <c r="E24" s="775"/>
      <c r="F24" s="775"/>
      <c r="G24" s="775"/>
      <c r="H24" s="775"/>
      <c r="I24" s="775"/>
      <c r="J24" s="775"/>
      <c r="K24" s="775"/>
      <c r="L24" s="775"/>
      <c r="M24" s="775"/>
      <c r="N24" s="775"/>
      <c r="O24" s="775"/>
      <c r="P24" s="775"/>
      <c r="Q24" s="781"/>
      <c r="R24" s="781"/>
      <c r="S24" s="775"/>
      <c r="T24" s="749"/>
      <c r="V24" s="775">
        <f t="shared" si="3"/>
        <v>0</v>
      </c>
    </row>
    <row r="25" spans="2:22" hidden="1">
      <c r="C25" s="775"/>
      <c r="D25" s="775"/>
      <c r="E25" s="775"/>
      <c r="F25" s="775"/>
      <c r="G25" s="775"/>
      <c r="H25" s="775"/>
      <c r="I25" s="775"/>
      <c r="J25" s="775"/>
      <c r="K25" s="775"/>
      <c r="L25" s="775"/>
      <c r="M25" s="775"/>
      <c r="N25" s="775"/>
      <c r="O25" s="775"/>
      <c r="P25" s="775"/>
      <c r="Q25" s="781"/>
      <c r="R25" s="781"/>
      <c r="S25" s="775"/>
      <c r="T25" s="749"/>
      <c r="V25" s="775">
        <f t="shared" si="3"/>
        <v>0</v>
      </c>
    </row>
    <row r="26" spans="2:22" hidden="1">
      <c r="C26" s="775"/>
      <c r="D26" s="775"/>
      <c r="E26" s="775"/>
      <c r="F26" s="775"/>
      <c r="G26" s="775"/>
      <c r="H26" s="775"/>
      <c r="I26" s="775"/>
      <c r="J26" s="775"/>
      <c r="K26" s="775"/>
      <c r="L26" s="775"/>
      <c r="M26" s="775"/>
      <c r="N26" s="775"/>
      <c r="O26" s="775"/>
      <c r="P26" s="775"/>
      <c r="Q26" s="781"/>
      <c r="R26" s="781"/>
      <c r="S26" s="775"/>
      <c r="T26" s="749"/>
      <c r="V26" s="775">
        <f t="shared" si="3"/>
        <v>0</v>
      </c>
    </row>
    <row r="27" spans="2:22" hidden="1">
      <c r="C27" s="775"/>
      <c r="D27" s="775"/>
      <c r="E27" s="775"/>
      <c r="F27" s="775"/>
      <c r="G27" s="775"/>
      <c r="H27" s="775"/>
      <c r="I27" s="775"/>
      <c r="J27" s="775"/>
      <c r="K27" s="775"/>
      <c r="L27" s="775"/>
      <c r="M27" s="775"/>
      <c r="N27" s="775"/>
      <c r="O27" s="775"/>
      <c r="P27" s="775"/>
      <c r="Q27" s="781"/>
      <c r="R27" s="781"/>
      <c r="S27" s="775"/>
      <c r="T27" s="749"/>
      <c r="V27" s="775">
        <f t="shared" si="3"/>
        <v>0</v>
      </c>
    </row>
    <row r="28" spans="2:22" hidden="1">
      <c r="C28" s="775"/>
      <c r="D28" s="775"/>
      <c r="E28" s="775"/>
      <c r="F28" s="775"/>
      <c r="G28" s="775"/>
      <c r="H28" s="775"/>
      <c r="I28" s="775"/>
      <c r="J28" s="775"/>
      <c r="K28" s="775"/>
      <c r="L28" s="775"/>
      <c r="M28" s="775"/>
      <c r="N28" s="775"/>
      <c r="O28" s="775"/>
      <c r="P28" s="775"/>
      <c r="Q28" s="781"/>
      <c r="R28" s="781"/>
      <c r="S28" s="775"/>
      <c r="T28" s="749"/>
      <c r="V28" s="775">
        <f t="shared" si="3"/>
        <v>0</v>
      </c>
    </row>
    <row r="29" spans="2:22" hidden="1">
      <c r="C29" s="775"/>
      <c r="D29" s="775"/>
      <c r="E29" s="775"/>
      <c r="F29" s="775"/>
      <c r="G29" s="775"/>
      <c r="H29" s="775"/>
      <c r="I29" s="775"/>
      <c r="J29" s="775"/>
      <c r="K29" s="775"/>
      <c r="L29" s="775"/>
      <c r="M29" s="775"/>
      <c r="N29" s="775"/>
      <c r="O29" s="775"/>
      <c r="P29" s="775"/>
      <c r="S29" s="775"/>
      <c r="T29" s="749"/>
      <c r="V29" s="775">
        <f t="shared" si="3"/>
        <v>0</v>
      </c>
    </row>
    <row r="30" spans="2:22">
      <c r="B30" s="772" t="s">
        <v>484</v>
      </c>
      <c r="C30" s="782"/>
      <c r="D30" s="782"/>
      <c r="E30" s="782"/>
      <c r="F30" s="782"/>
      <c r="G30" s="782"/>
      <c r="H30" s="782"/>
      <c r="I30" s="773">
        <f>'B&amp;A Surcharges'!U29</f>
        <v>-14602.933284745162</v>
      </c>
      <c r="N30" s="782"/>
      <c r="O30" s="782"/>
      <c r="P30" s="782"/>
      <c r="Q30" s="782"/>
      <c r="R30" s="782"/>
      <c r="S30" s="775">
        <f>VLOOKUP(B7,'B&amp;A Surcharges'!A:U,21,FALSE)</f>
        <v>-14602.933284745162</v>
      </c>
      <c r="T30" s="749"/>
      <c r="V30" s="775">
        <f>S30</f>
        <v>-14602.933284745162</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67731.679999999993</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3215.9100000000003</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49010.64</v>
      </c>
      <c r="J42" s="775"/>
      <c r="K42" s="775"/>
      <c r="L42" s="775"/>
      <c r="M42" s="775"/>
      <c r="N42" s="775">
        <f>VLOOKUP(B7,'Envir FGD adj'!A:F,6,FALSE)</f>
        <v>10397.992757235579</v>
      </c>
      <c r="O42" s="775"/>
      <c r="P42" s="775"/>
      <c r="S42" s="775">
        <f t="shared" ref="S42" si="4">N42+O42+P42+Q42</f>
        <v>10397.992757235579</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22052.070000000003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1696</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-3225.71</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5">SUM(I13:I50)</f>
        <v>1091907.6261215264</v>
      </c>
      <c r="N53" s="785">
        <f t="shared" si="5"/>
        <v>10397.992757235579</v>
      </c>
      <c r="O53" s="785">
        <f t="shared" si="5"/>
        <v>30121.535009032232</v>
      </c>
      <c r="P53" s="785">
        <f t="shared" si="5"/>
        <v>-3870.0664267173624</v>
      </c>
      <c r="Q53" s="786">
        <f t="shared" si="5"/>
        <v>3377.2268157768244</v>
      </c>
      <c r="R53" s="786">
        <f t="shared" si="5"/>
        <v>0</v>
      </c>
      <c r="S53" s="785">
        <f t="shared" si="5"/>
        <v>991453.72427685326</v>
      </c>
      <c r="T53" s="749"/>
      <c r="V53" s="785">
        <f>SUM(V13:V50)</f>
        <v>1081674.7750081713</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theme="6" tint="0.59999389629810485"/>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26953125" style="772" bestFit="1" customWidth="1"/>
    <col min="4" max="4" width="16.26953125" style="772" bestFit="1" customWidth="1"/>
    <col min="5" max="5" width="15.453125" style="772" bestFit="1" customWidth="1"/>
    <col min="6" max="6" width="12.81640625" style="772" hidden="1" customWidth="1"/>
    <col min="7" max="7" width="15.7265625" style="772" hidden="1" customWidth="1"/>
    <col min="8" max="8" width="16"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496</v>
      </c>
    </row>
    <row r="7" spans="2:24">
      <c r="B7" s="772" t="s">
        <v>366</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'GS-SEC'!T10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329</v>
      </c>
      <c r="C13" s="775">
        <f>'Bill Units'!N28</f>
        <v>1419584.4376546424</v>
      </c>
      <c r="D13" s="775">
        <f>'Bill Units'!O28</f>
        <v>389781.50691068859</v>
      </c>
      <c r="E13" s="775">
        <f>'Bill Units'!P28</f>
        <v>670121.02887055906</v>
      </c>
      <c r="F13" s="780">
        <f>'Rate Input'!N27</f>
        <v>0.1079</v>
      </c>
      <c r="G13" s="780">
        <f>'Rate Input'!O27</f>
        <v>0.11558</v>
      </c>
      <c r="H13" s="780">
        <f>'Rate Input'!P27</f>
        <v>0.11558</v>
      </c>
      <c r="I13" s="775">
        <f>(C13*F13)+(D13*G13)+(E13*H13)</f>
        <v>275676.69590853248</v>
      </c>
      <c r="J13" s="775">
        <f>'Final billing units by tariff'!CI1141+'Final billing units by tariff'!CI1192</f>
        <v>-7328.1299993383273</v>
      </c>
      <c r="K13" s="781">
        <f>'Final billing units by tariff'!DI1141+'Final billing units by tariff'!DI1192</f>
        <v>-127157.25096457708</v>
      </c>
      <c r="L13" s="781"/>
      <c r="M13" s="775">
        <f>C13+D13+E13+J13+K13+L13</f>
        <v>2345001.5924719749</v>
      </c>
      <c r="N13" s="775"/>
      <c r="O13" s="749">
        <f>(SUM(C13:E13)*H13)-I13</f>
        <v>10902.408481187711</v>
      </c>
      <c r="P13" s="775">
        <f>J13*H13</f>
        <v>-846.98526532352389</v>
      </c>
      <c r="Q13" s="781">
        <f>K13*H13</f>
        <v>-14696.835066485819</v>
      </c>
      <c r="R13" s="781">
        <f>L13*H13</f>
        <v>0</v>
      </c>
      <c r="S13" s="775">
        <f>I13+N13+O13+P13+Q13+R13</f>
        <v>271035.28405791085</v>
      </c>
      <c r="T13" s="749">
        <f>(M13+M14)*T10</f>
        <v>27314.397688231733</v>
      </c>
      <c r="U13" s="780">
        <f>'Exhibit KIW-S2'!C38</f>
        <v>0.12679000000000001</v>
      </c>
      <c r="V13" s="775">
        <f>U13*M13</f>
        <v>297322.75190952176</v>
      </c>
      <c r="X13" s="749">
        <f>(M13+M14)*X10</f>
        <v>-38269.370023084033</v>
      </c>
    </row>
    <row r="14" spans="2:24">
      <c r="B14" s="779" t="s">
        <v>330</v>
      </c>
      <c r="C14" s="775">
        <f>'Bill Units'!N29</f>
        <v>2606361.6913776156</v>
      </c>
      <c r="D14" s="775">
        <f>'Bill Units'!O29</f>
        <v>1424332.019229467</v>
      </c>
      <c r="E14" s="775">
        <f>'Bill Units'!P29</f>
        <v>1393459.315957027</v>
      </c>
      <c r="F14" s="780">
        <f>'Rate Input'!N28</f>
        <v>9.5329999999999998E-2</v>
      </c>
      <c r="G14" s="780">
        <f>'Rate Input'!O28</f>
        <v>0.10301</v>
      </c>
      <c r="H14" s="780">
        <f>'Rate Input'!P28</f>
        <v>0.10301</v>
      </c>
      <c r="I14" s="775">
        <f>(C14*F14)+(D14*G14)+(E14*H14)</f>
        <v>538725.14547658886</v>
      </c>
      <c r="J14" s="775">
        <f>'Final billing units by tariff'!CI1142+'Final billing units by tariff'!CI1193</f>
        <v>-12900.944466964891</v>
      </c>
      <c r="K14" s="781">
        <f>'Final billing units by tariff'!DI1142+'Final billing units by tariff'!DI1193</f>
        <v>-452938.78466758714</v>
      </c>
      <c r="L14" s="775"/>
      <c r="M14" s="775">
        <f>C14+D14+E14+J14+K14+L14</f>
        <v>4958313.2974295579</v>
      </c>
      <c r="N14" s="775"/>
      <c r="O14" s="749">
        <f>(SUM(C14:E14)*H14)-I14</f>
        <v>20016.85778978013</v>
      </c>
      <c r="P14" s="775">
        <f>J14*H14</f>
        <v>-1328.9262895420534</v>
      </c>
      <c r="Q14" s="781">
        <f>K14*H14</f>
        <v>-46657.224208608153</v>
      </c>
      <c r="R14" s="781">
        <f>L14*H14</f>
        <v>0</v>
      </c>
      <c r="S14" s="775">
        <f>I14+N14+O14+P14+Q14+R14</f>
        <v>510755.85276821884</v>
      </c>
      <c r="T14" s="749"/>
      <c r="U14" s="780">
        <f>'Exhibit KIW-S2'!C39</f>
        <v>0.1061</v>
      </c>
      <c r="V14" s="775">
        <f t="shared" ref="V14:V29" si="0">U14*M14</f>
        <v>526077.04085727606</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0"/>
        <v>0</v>
      </c>
    </row>
    <row r="16" spans="2:24">
      <c r="B16" s="772" t="s">
        <v>462</v>
      </c>
      <c r="C16" s="775">
        <f>'Bill Units'!N31</f>
        <v>10719.65423606104</v>
      </c>
      <c r="D16" s="775">
        <f>'Bill Units'!O31</f>
        <v>4319.2751113767463</v>
      </c>
      <c r="E16" s="775">
        <f>'Bill Units'!P31</f>
        <v>6581.0648174649968</v>
      </c>
      <c r="F16" s="781">
        <f>'Rate Input'!N30</f>
        <v>7.56</v>
      </c>
      <c r="G16" s="781">
        <f>'Rate Input'!O30</f>
        <v>7.56</v>
      </c>
      <c r="H16" s="781">
        <f>'Rate Input'!P30</f>
        <v>7.56</v>
      </c>
      <c r="I16" s="775">
        <f>(C16*F16)+(D16*G16)+(E16*H16)</f>
        <v>163447.15588666504</v>
      </c>
      <c r="J16" s="775">
        <f>'Final billing units by tariff'!CI1139+'Final billing units by tariff'!CI1190</f>
        <v>-19.682744715476943</v>
      </c>
      <c r="K16" s="775">
        <f>'Final billing units by tariff'!DI1139+'Final billing units by tariff'!DI1190</f>
        <v>-1773.5774622124213</v>
      </c>
      <c r="L16" s="775"/>
      <c r="M16" s="775">
        <f>C16+D16+E16+J16+K16+L16</f>
        <v>19826.733957974884</v>
      </c>
      <c r="N16" s="775"/>
      <c r="O16" s="749">
        <f>(SUM(C16:E16)*H16)-I16</f>
        <v>0</v>
      </c>
      <c r="P16" s="775">
        <f>J16*H16</f>
        <v>-148.80155004900567</v>
      </c>
      <c r="Q16" s="781">
        <f>K16*H16</f>
        <v>-13408.245614325904</v>
      </c>
      <c r="R16" s="781">
        <f>L16*H16</f>
        <v>0</v>
      </c>
      <c r="S16" s="775">
        <f>I16+N16+O16+P16+Q16+R16</f>
        <v>149890.10872229014</v>
      </c>
      <c r="T16" s="749"/>
      <c r="U16" s="781">
        <f>'Exhibit KIW-S2'!D37</f>
        <v>10.861269976449973</v>
      </c>
      <c r="V16" s="775">
        <f t="shared" si="0"/>
        <v>215343.51026881376</v>
      </c>
    </row>
    <row r="17" spans="2:22">
      <c r="C17" s="775"/>
      <c r="D17" s="775"/>
      <c r="E17" s="775"/>
      <c r="F17" s="781"/>
      <c r="G17" s="781"/>
      <c r="H17" s="781"/>
      <c r="I17" s="775"/>
      <c r="J17" s="775"/>
      <c r="K17" s="775"/>
      <c r="L17" s="775"/>
      <c r="M17" s="775"/>
      <c r="N17" s="775"/>
      <c r="O17" s="775"/>
      <c r="P17" s="775"/>
      <c r="Q17" s="781"/>
      <c r="R17" s="781"/>
      <c r="S17" s="775"/>
      <c r="T17" s="749"/>
      <c r="U17" s="781"/>
      <c r="V17" s="775">
        <f t="shared" si="0"/>
        <v>0</v>
      </c>
    </row>
    <row r="18" spans="2:22">
      <c r="B18" s="772" t="s">
        <v>12</v>
      </c>
      <c r="C18" s="775">
        <f>'Bill Units'!N33</f>
        <v>525.45161290322585</v>
      </c>
      <c r="D18" s="775">
        <f>'Bill Units'!O33</f>
        <v>133.85873192436037</v>
      </c>
      <c r="E18" s="775">
        <f>'Bill Units'!P33</f>
        <v>234.68965517241378</v>
      </c>
      <c r="F18" s="781">
        <f>'Rate Input'!N32</f>
        <v>120</v>
      </c>
      <c r="G18" s="781">
        <f>'Rate Input'!O32</f>
        <v>120</v>
      </c>
      <c r="H18" s="781">
        <f>'Rate Input'!P32</f>
        <v>120</v>
      </c>
      <c r="I18" s="775">
        <f>(C18*F18)+(D18*G18)+(E18*H18)</f>
        <v>107280</v>
      </c>
      <c r="J18" s="775"/>
      <c r="K18" s="775">
        <f>'Final billing units by tariff'!DI1128+'Final billing units by tariff'!DI1179</f>
        <v>-54.000000000000007</v>
      </c>
      <c r="L18" s="775"/>
      <c r="M18" s="775">
        <f>C18+D18+E18+J18+K18+L18</f>
        <v>840</v>
      </c>
      <c r="N18" s="775"/>
      <c r="O18" s="749">
        <f>(SUM(C18:E18)*H18)-I18</f>
        <v>0</v>
      </c>
      <c r="P18" s="775">
        <f>J18*H18</f>
        <v>0</v>
      </c>
      <c r="Q18" s="781">
        <f>K18*H18</f>
        <v>-6480.0000000000009</v>
      </c>
      <c r="R18" s="781">
        <f>L18*H18</f>
        <v>0</v>
      </c>
      <c r="S18" s="775">
        <f>I18+N18+O18+P18+Q18+R18</f>
        <v>100800</v>
      </c>
      <c r="T18" s="749"/>
      <c r="U18" s="781">
        <f>'Exhibit KIW-S2'!B37</f>
        <v>140</v>
      </c>
      <c r="V18" s="775">
        <f t="shared" si="0"/>
        <v>117600</v>
      </c>
    </row>
    <row r="19" spans="2:22">
      <c r="T19" s="749"/>
      <c r="U19" s="781"/>
      <c r="V19" s="775">
        <f t="shared" si="0"/>
        <v>0</v>
      </c>
    </row>
    <row r="20" spans="2:22" hidden="1">
      <c r="T20" s="749"/>
      <c r="U20" s="781"/>
      <c r="V20" s="775">
        <f t="shared" si="0"/>
        <v>0</v>
      </c>
    </row>
    <row r="21" spans="2:22" hidden="1">
      <c r="T21" s="749"/>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V28" s="775">
        <f t="shared" si="0"/>
        <v>0</v>
      </c>
    </row>
    <row r="29" spans="2:22" hidden="1">
      <c r="C29" s="775"/>
      <c r="D29" s="775"/>
      <c r="E29" s="775"/>
      <c r="F29" s="775"/>
      <c r="G29" s="775"/>
      <c r="H29" s="775"/>
      <c r="I29" s="775"/>
      <c r="J29" s="775"/>
      <c r="K29" s="775"/>
      <c r="L29" s="775"/>
      <c r="M29" s="775"/>
      <c r="N29" s="775"/>
      <c r="O29" s="775"/>
      <c r="P29" s="775"/>
      <c r="S29" s="775"/>
      <c r="T29" s="749"/>
      <c r="V29" s="775">
        <f t="shared" si="0"/>
        <v>0</v>
      </c>
    </row>
    <row r="30" spans="2:22">
      <c r="B30" s="772" t="s">
        <v>484</v>
      </c>
      <c r="C30" s="782"/>
      <c r="D30" s="782"/>
      <c r="E30" s="782"/>
      <c r="F30" s="782"/>
      <c r="G30" s="782"/>
      <c r="H30" s="782"/>
      <c r="I30" s="773">
        <f>'B&amp;A Surcharges'!U31</f>
        <v>-27390.860178097137</v>
      </c>
      <c r="N30" s="782"/>
      <c r="O30" s="782"/>
      <c r="P30" s="782"/>
      <c r="Q30" s="782"/>
      <c r="R30" s="782"/>
      <c r="S30" s="775">
        <f>VLOOKUP(B7,'B&amp;A Surcharges'!A:U,21,FALSE)</f>
        <v>-27390.860178097137</v>
      </c>
      <c r="T30" s="749"/>
      <c r="V30" s="775">
        <f>S30</f>
        <v>-27390.860178097137</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74903.14</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3645.5800000000004</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54558.49</v>
      </c>
      <c r="J42" s="775"/>
      <c r="K42" s="775"/>
      <c r="L42" s="775"/>
      <c r="M42" s="775"/>
      <c r="N42" s="775">
        <f>VLOOKUP(B7,'Envir FGD adj'!A:F,6,FALSE)</f>
        <v>11575.012769996674</v>
      </c>
      <c r="O42" s="775"/>
      <c r="P42" s="775"/>
      <c r="S42" s="775">
        <f t="shared" ref="S42" si="1">N42+O42+P42+Q42</f>
        <v>11575.012769996674</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22381.649999999998</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894</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-3489.75</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2">SUM(I13:I50)</f>
        <v>1210631.2470936892</v>
      </c>
      <c r="N53" s="785">
        <f t="shared" si="2"/>
        <v>11575.012769996674</v>
      </c>
      <c r="O53" s="785">
        <f t="shared" si="2"/>
        <v>30919.266270967841</v>
      </c>
      <c r="P53" s="785">
        <f t="shared" si="2"/>
        <v>-2324.7131049145828</v>
      </c>
      <c r="Q53" s="786">
        <f t="shared" si="2"/>
        <v>-81242.304889419873</v>
      </c>
      <c r="R53" s="786">
        <f t="shared" si="2"/>
        <v>0</v>
      </c>
      <c r="S53" s="785">
        <f t="shared" si="2"/>
        <v>1016665.3981403193</v>
      </c>
      <c r="T53" s="749"/>
      <c r="V53" s="785">
        <f>SUM(V13:V50)</f>
        <v>1128952.4428575144</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F57" s="774"/>
      <c r="G57" s="774"/>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6" tint="0.59999389629810485"/>
    <pageSetUpPr fitToPage="1"/>
  </sheetPr>
  <dimension ref="B2:X64"/>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26953125" style="772" bestFit="1" customWidth="1"/>
    <col min="4" max="4" width="16.26953125" style="772" bestFit="1" customWidth="1"/>
    <col min="5" max="5" width="15.453125" style="772" bestFit="1" customWidth="1"/>
    <col min="6" max="6" width="12.81640625" style="772" hidden="1" customWidth="1"/>
    <col min="7" max="7" width="15.7265625" style="772" hidden="1" customWidth="1"/>
    <col min="8" max="8" width="15.5429687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497</v>
      </c>
    </row>
    <row r="7" spans="2:24">
      <c r="B7" s="772" t="s">
        <v>369</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'GS-SEC'!T10</f>
        <v>3.7399999999999998E-3</v>
      </c>
      <c r="U10" s="777" t="s">
        <v>522</v>
      </c>
      <c r="V10" s="777" t="s">
        <v>6</v>
      </c>
      <c r="W10" s="783"/>
      <c r="X10" s="864">
        <f>'DTL Rider Yr 1'!$L$21</f>
        <v>-5.2399999999999999E-3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329</v>
      </c>
      <c r="C13" s="775">
        <f>'Bill Units'!S28</f>
        <v>96965.292990030794</v>
      </c>
      <c r="D13" s="775">
        <f>'Bill Units'!T28</f>
        <v>18001.679461696967</v>
      </c>
      <c r="E13" s="775">
        <f>'Bill Units'!U28</f>
        <v>27420.689655172413</v>
      </c>
      <c r="F13" s="780">
        <f>'Rate Input'!S27</f>
        <v>9.7629999999999995E-2</v>
      </c>
      <c r="G13" s="780">
        <f>'Rate Input'!T27</f>
        <v>0.10531</v>
      </c>
      <c r="H13" s="780">
        <f>'Rate Input'!U27</f>
        <v>0.10531</v>
      </c>
      <c r="I13" s="775">
        <f>(C13*F13)+(D13*G13)+(E13*H13)</f>
        <v>14250.151246314221</v>
      </c>
      <c r="J13" s="775">
        <f>'Final billing units by tariff'!CI1308</f>
        <v>0</v>
      </c>
      <c r="K13" s="775">
        <f>'Final billing units by tariff'!DI1308</f>
        <v>-41271.851440772283</v>
      </c>
      <c r="L13" s="781"/>
      <c r="M13" s="775">
        <f>C13+D13+E13+J13+K13+L13</f>
        <v>101115.8106661279</v>
      </c>
      <c r="N13" s="775"/>
      <c r="O13" s="749">
        <f>(SUM(C13:E13)*H13)-I13</f>
        <v>744.69345016343868</v>
      </c>
      <c r="P13" s="775">
        <f>J13*H13</f>
        <v>0</v>
      </c>
      <c r="Q13" s="781">
        <f>K13*H13</f>
        <v>-4346.3386752277293</v>
      </c>
      <c r="R13" s="781">
        <f>L13*H13</f>
        <v>0</v>
      </c>
      <c r="S13" s="775">
        <f>I13+N13+O13+P13+Q13+R13</f>
        <v>10648.50602124993</v>
      </c>
      <c r="T13" s="749">
        <f>(M13+M14)*T10</f>
        <v>702.90494999999999</v>
      </c>
      <c r="U13" s="780">
        <f>'Exhibit KIW-S2'!C41</f>
        <v>0.11552999999999999</v>
      </c>
      <c r="V13" s="775">
        <f>U13*M13</f>
        <v>11681.909606257756</v>
      </c>
      <c r="X13" s="749">
        <f>(M13+M14)*X10</f>
        <v>-984.81869999999992</v>
      </c>
    </row>
    <row r="14" spans="2:24">
      <c r="B14" s="779" t="s">
        <v>330</v>
      </c>
      <c r="C14" s="775">
        <f>'Bill Units'!S29</f>
        <v>98583.094106743403</v>
      </c>
      <c r="D14" s="775">
        <f>'Bill Units'!T29</f>
        <v>7977.5196484253911</v>
      </c>
      <c r="E14" s="775">
        <f>'Bill Units'!U29</f>
        <v>13501.724137931034</v>
      </c>
      <c r="F14" s="780">
        <f>'Rate Input'!S28</f>
        <v>8.6290000000000006E-2</v>
      </c>
      <c r="G14" s="780">
        <f>'Rate Input'!T28</f>
        <v>9.3969999999999998E-2</v>
      </c>
      <c r="H14" s="780">
        <f>'Rate Input'!U28</f>
        <v>9.3969999999999998E-2</v>
      </c>
      <c r="I14" s="775">
        <f>(C14*F14)+(D14*G14)+(E14*H14)</f>
        <v>10525.139729074803</v>
      </c>
      <c r="J14" s="775">
        <f>'Final billing units by tariff'!CI1309</f>
        <v>0</v>
      </c>
      <c r="K14" s="775">
        <f>'Final billing units by tariff'!DI1309</f>
        <v>-33235.648559227717</v>
      </c>
      <c r="L14" s="775"/>
      <c r="M14" s="775">
        <f>C14+D14+E14+J14+K14+L14</f>
        <v>86826.689333872113</v>
      </c>
      <c r="N14" s="775"/>
      <c r="O14" s="749">
        <f>(SUM(C14:E14)*H14)-I14</f>
        <v>757.11816273978729</v>
      </c>
      <c r="P14" s="775">
        <f>J14*H14</f>
        <v>0</v>
      </c>
      <c r="Q14" s="781">
        <f>K14*H14</f>
        <v>-3123.1538951106286</v>
      </c>
      <c r="R14" s="781">
        <f>L14*H14</f>
        <v>0</v>
      </c>
      <c r="S14" s="775">
        <f t="shared" ref="S14" si="0">I14+N14+O14+P14+Q14+R14</f>
        <v>8159.1039967039615</v>
      </c>
      <c r="T14" s="749"/>
      <c r="U14" s="780">
        <f>'Exhibit KIW-S2'!C42</f>
        <v>9.6790000000000001E-2</v>
      </c>
      <c r="V14" s="775">
        <f t="shared" ref="V14:V29" si="1">U14*M14</f>
        <v>8403.955260625482</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1"/>
        <v>0</v>
      </c>
    </row>
    <row r="16" spans="2:24">
      <c r="B16" s="772" t="s">
        <v>462</v>
      </c>
      <c r="C16" s="775">
        <f>'Bill Units'!S31</f>
        <v>93.191102266901325</v>
      </c>
      <c r="D16" s="775">
        <f>'Bill Units'!T31</f>
        <v>6.8965517241379306</v>
      </c>
      <c r="E16" s="775">
        <f>'Bill Units'!U31</f>
        <v>1.103448275862069</v>
      </c>
      <c r="F16" s="781">
        <f>'Rate Input'!S30</f>
        <v>5.84</v>
      </c>
      <c r="G16" s="781">
        <f>'Rate Input'!T30</f>
        <v>5.84</v>
      </c>
      <c r="H16" s="781">
        <f>'Rate Input'!U30</f>
        <v>5.84</v>
      </c>
      <c r="I16" s="775">
        <f>(C16*F16)+(D16*G16)+(E16*H16)</f>
        <v>590.95603723870363</v>
      </c>
      <c r="J16" s="775"/>
      <c r="K16" s="775">
        <f>'Final billing units by tariff'!DI1306</f>
        <v>-30.175987874151623</v>
      </c>
      <c r="L16" s="775"/>
      <c r="M16" s="775">
        <f>C16+D16+E16+J16+K16+L16</f>
        <v>71.015114392749695</v>
      </c>
      <c r="N16" s="775"/>
      <c r="O16" s="749">
        <f>(SUM(C16:E16)*H16)-I16</f>
        <v>0</v>
      </c>
      <c r="P16" s="775">
        <f>J16*H16</f>
        <v>0</v>
      </c>
      <c r="Q16" s="781">
        <f>K16*H16</f>
        <v>-176.22776918504547</v>
      </c>
      <c r="R16" s="781">
        <f>L16*H16</f>
        <v>0</v>
      </c>
      <c r="S16" s="775">
        <f>I16+N16+O16+P16+Q16+R16</f>
        <v>414.72826805365816</v>
      </c>
      <c r="T16" s="749"/>
      <c r="U16" s="781">
        <f>'Exhibit KIW-S2'!D40</f>
        <v>8.1413972287638998</v>
      </c>
      <c r="V16" s="775">
        <f t="shared" si="1"/>
        <v>578.16225551748369</v>
      </c>
    </row>
    <row r="17" spans="2:22">
      <c r="C17" s="775"/>
      <c r="D17" s="775"/>
      <c r="E17" s="775"/>
      <c r="F17" s="781"/>
      <c r="G17" s="781"/>
      <c r="H17" s="781"/>
      <c r="I17" s="775"/>
      <c r="J17" s="775"/>
      <c r="K17" s="775"/>
      <c r="L17" s="775"/>
      <c r="M17" s="775"/>
      <c r="N17" s="775"/>
      <c r="O17" s="775"/>
      <c r="P17" s="775"/>
      <c r="Q17" s="781"/>
      <c r="R17" s="781"/>
      <c r="S17" s="775"/>
      <c r="T17" s="749"/>
      <c r="U17" s="781"/>
      <c r="V17" s="775">
        <f t="shared" si="1"/>
        <v>0</v>
      </c>
    </row>
    <row r="18" spans="2:22">
      <c r="B18" s="772" t="s">
        <v>12</v>
      </c>
      <c r="C18" s="775">
        <f>'Bill Units'!S33</f>
        <v>28.870967741935484</v>
      </c>
      <c r="D18" s="775">
        <f>'Bill Units'!T33</f>
        <v>6.7497219132369297</v>
      </c>
      <c r="E18" s="775">
        <f>'Bill Units'!U33</f>
        <v>12.379310344827587</v>
      </c>
      <c r="F18" s="781">
        <f>'Rate Input'!S32</f>
        <v>460</v>
      </c>
      <c r="G18" s="781">
        <f>'Rate Input'!T32</f>
        <v>460</v>
      </c>
      <c r="H18" s="781">
        <f>'Rate Input'!U32</f>
        <v>460</v>
      </c>
      <c r="I18" s="775">
        <f>(C18*F18)+(D18*G18)+(E18*H18)</f>
        <v>22080</v>
      </c>
      <c r="J18" s="775"/>
      <c r="K18" s="775">
        <f>'Final billing units by tariff'!DI1295</f>
        <v>-12</v>
      </c>
      <c r="L18" s="775"/>
      <c r="M18" s="775">
        <f>C18+D18+E18+J18+K18+L18</f>
        <v>36</v>
      </c>
      <c r="N18" s="775"/>
      <c r="O18" s="749">
        <f>(SUM(C18:E18)*H18)-I18</f>
        <v>0</v>
      </c>
      <c r="P18" s="775">
        <f>J18*H18</f>
        <v>0</v>
      </c>
      <c r="Q18" s="781">
        <f>K18*H18</f>
        <v>-5520</v>
      </c>
      <c r="R18" s="781">
        <f>L18*H18</f>
        <v>0</v>
      </c>
      <c r="S18" s="775">
        <f>I18+N18+O18+P18+Q18+R18</f>
        <v>16560</v>
      </c>
      <c r="T18" s="749"/>
      <c r="U18" s="781">
        <f>'Exhibit KIW-S2'!B40</f>
        <v>460</v>
      </c>
      <c r="V18" s="775">
        <f t="shared" si="1"/>
        <v>16560</v>
      </c>
    </row>
    <row r="19" spans="2:22">
      <c r="C19" s="775"/>
      <c r="D19" s="775"/>
      <c r="E19" s="775"/>
      <c r="F19" s="781"/>
      <c r="G19" s="781"/>
      <c r="H19" s="781"/>
      <c r="I19" s="775"/>
      <c r="J19" s="775"/>
      <c r="K19" s="775"/>
      <c r="L19" s="775"/>
      <c r="M19" s="775"/>
      <c r="N19" s="775"/>
      <c r="O19" s="775"/>
      <c r="P19" s="775"/>
      <c r="Q19" s="781"/>
      <c r="R19" s="781"/>
      <c r="S19" s="775"/>
      <c r="T19" s="749"/>
      <c r="U19" s="781"/>
      <c r="V19" s="775">
        <f t="shared" si="1"/>
        <v>0</v>
      </c>
    </row>
    <row r="20" spans="2:22" hidden="1">
      <c r="T20" s="749"/>
      <c r="U20" s="781"/>
      <c r="V20" s="775">
        <f t="shared" si="1"/>
        <v>0</v>
      </c>
    </row>
    <row r="21" spans="2:22" hidden="1">
      <c r="T21" s="749"/>
      <c r="V21" s="775">
        <f t="shared" si="1"/>
        <v>0</v>
      </c>
    </row>
    <row r="22" spans="2:22" hidden="1">
      <c r="T22" s="749"/>
      <c r="V22" s="775">
        <f t="shared" si="1"/>
        <v>0</v>
      </c>
    </row>
    <row r="23" spans="2:22" hidden="1">
      <c r="C23" s="775"/>
      <c r="D23" s="775"/>
      <c r="E23" s="775"/>
      <c r="F23" s="775"/>
      <c r="G23" s="775"/>
      <c r="H23" s="775"/>
      <c r="I23" s="775"/>
      <c r="J23" s="775"/>
      <c r="K23" s="775"/>
      <c r="L23" s="775"/>
      <c r="M23" s="775"/>
      <c r="N23" s="775"/>
      <c r="O23" s="775"/>
      <c r="P23" s="775"/>
      <c r="Q23" s="781"/>
      <c r="R23" s="781"/>
      <c r="S23" s="775"/>
      <c r="T23" s="749"/>
      <c r="V23" s="775">
        <f t="shared" si="1"/>
        <v>0</v>
      </c>
    </row>
    <row r="24" spans="2:22" hidden="1">
      <c r="C24" s="775"/>
      <c r="D24" s="775"/>
      <c r="E24" s="775"/>
      <c r="F24" s="775"/>
      <c r="G24" s="775"/>
      <c r="H24" s="775"/>
      <c r="I24" s="775"/>
      <c r="J24" s="775"/>
      <c r="K24" s="775"/>
      <c r="L24" s="775"/>
      <c r="M24" s="775"/>
      <c r="N24" s="775"/>
      <c r="O24" s="775"/>
      <c r="P24" s="775"/>
      <c r="Q24" s="781"/>
      <c r="R24" s="781"/>
      <c r="S24" s="775"/>
      <c r="T24" s="749"/>
      <c r="V24" s="775">
        <f t="shared" si="1"/>
        <v>0</v>
      </c>
    </row>
    <row r="25" spans="2:22" hidden="1">
      <c r="C25" s="775"/>
      <c r="D25" s="775"/>
      <c r="E25" s="775"/>
      <c r="F25" s="775"/>
      <c r="G25" s="775"/>
      <c r="H25" s="775"/>
      <c r="I25" s="775"/>
      <c r="J25" s="775"/>
      <c r="K25" s="775"/>
      <c r="L25" s="775"/>
      <c r="M25" s="775"/>
      <c r="N25" s="775"/>
      <c r="O25" s="775"/>
      <c r="P25" s="775"/>
      <c r="Q25" s="781"/>
      <c r="R25" s="781"/>
      <c r="S25" s="775"/>
      <c r="T25" s="749"/>
      <c r="V25" s="775">
        <f t="shared" si="1"/>
        <v>0</v>
      </c>
    </row>
    <row r="26" spans="2:22" hidden="1">
      <c r="C26" s="775"/>
      <c r="D26" s="775"/>
      <c r="E26" s="775"/>
      <c r="F26" s="775"/>
      <c r="G26" s="775"/>
      <c r="H26" s="775"/>
      <c r="I26" s="775"/>
      <c r="J26" s="775"/>
      <c r="K26" s="775"/>
      <c r="L26" s="775"/>
      <c r="M26" s="775"/>
      <c r="N26" s="775"/>
      <c r="O26" s="775"/>
      <c r="P26" s="775"/>
      <c r="Q26" s="781"/>
      <c r="R26" s="781"/>
      <c r="S26" s="775"/>
      <c r="T26" s="749"/>
      <c r="V26" s="775">
        <f t="shared" si="1"/>
        <v>0</v>
      </c>
    </row>
    <row r="27" spans="2:22" hidden="1">
      <c r="C27" s="775"/>
      <c r="D27" s="775"/>
      <c r="E27" s="775"/>
      <c r="F27" s="775"/>
      <c r="G27" s="775"/>
      <c r="H27" s="775"/>
      <c r="I27" s="775"/>
      <c r="J27" s="775"/>
      <c r="K27" s="775"/>
      <c r="L27" s="775"/>
      <c r="M27" s="775"/>
      <c r="N27" s="775"/>
      <c r="O27" s="775"/>
      <c r="P27" s="775"/>
      <c r="Q27" s="781"/>
      <c r="R27" s="781"/>
      <c r="S27" s="775"/>
      <c r="T27" s="749"/>
      <c r="V27" s="775">
        <f t="shared" si="1"/>
        <v>0</v>
      </c>
    </row>
    <row r="28" spans="2:22" hidden="1">
      <c r="C28" s="775"/>
      <c r="D28" s="775"/>
      <c r="E28" s="775"/>
      <c r="F28" s="775"/>
      <c r="G28" s="775"/>
      <c r="H28" s="775"/>
      <c r="I28" s="775"/>
      <c r="J28" s="775"/>
      <c r="K28" s="775"/>
      <c r="L28" s="775"/>
      <c r="M28" s="775"/>
      <c r="N28" s="775"/>
      <c r="O28" s="775"/>
      <c r="P28" s="775"/>
      <c r="Q28" s="781"/>
      <c r="R28" s="781"/>
      <c r="S28" s="775"/>
      <c r="T28" s="749"/>
      <c r="V28" s="775">
        <f t="shared" si="1"/>
        <v>0</v>
      </c>
    </row>
    <row r="29" spans="2:22" hidden="1">
      <c r="C29" s="775"/>
      <c r="D29" s="775"/>
      <c r="E29" s="775"/>
      <c r="F29" s="775"/>
      <c r="G29" s="775"/>
      <c r="H29" s="775"/>
      <c r="I29" s="775"/>
      <c r="J29" s="775"/>
      <c r="K29" s="775"/>
      <c r="L29" s="775"/>
      <c r="M29" s="775"/>
      <c r="N29" s="775"/>
      <c r="O29" s="775"/>
      <c r="P29" s="775"/>
      <c r="S29" s="775"/>
      <c r="T29" s="749"/>
      <c r="V29" s="775">
        <f t="shared" si="1"/>
        <v>0</v>
      </c>
    </row>
    <row r="30" spans="2:22">
      <c r="B30" s="772" t="s">
        <v>484</v>
      </c>
      <c r="C30" s="782"/>
      <c r="D30" s="782"/>
      <c r="E30" s="782"/>
      <c r="F30" s="782"/>
      <c r="G30" s="782"/>
      <c r="H30" s="782"/>
      <c r="I30" s="773">
        <f>'B&amp;A Surcharges'!U33</f>
        <v>-450.27464560056814</v>
      </c>
      <c r="N30" s="782"/>
      <c r="O30" s="782"/>
      <c r="P30" s="782"/>
      <c r="Q30" s="782"/>
      <c r="R30" s="782"/>
      <c r="S30" s="775">
        <f>VLOOKUP(B7,'B&amp;A Surcharges'!A:U,21,FALSE)</f>
        <v>-450.27464560056814</v>
      </c>
      <c r="T30" s="749"/>
      <c r="V30" s="775">
        <f>S30</f>
        <v>-450.27464560056814</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2673.62</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99.009999999999991</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2370.2399999999998</v>
      </c>
      <c r="J42" s="775"/>
      <c r="K42" s="775"/>
      <c r="L42" s="775"/>
      <c r="M42" s="775"/>
      <c r="N42" s="775">
        <f>VLOOKUP(B7,'Envir FGD adj'!A:F,6,FALSE)</f>
        <v>502.86505854463564</v>
      </c>
      <c r="O42" s="775"/>
      <c r="P42" s="775"/>
      <c r="S42" s="775">
        <f t="shared" ref="S42" si="2">N42+O42+P42+Q42</f>
        <v>502.86505854463564</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993.75</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48</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-114.79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3">SUM(I13:I50)</f>
        <v>53065.802367027158</v>
      </c>
      <c r="N53" s="785">
        <f t="shared" si="3"/>
        <v>502.86505854463564</v>
      </c>
      <c r="O53" s="785">
        <f t="shared" si="3"/>
        <v>1501.811612903226</v>
      </c>
      <c r="P53" s="785">
        <f t="shared" si="3"/>
        <v>0</v>
      </c>
      <c r="Q53" s="786">
        <f t="shared" si="3"/>
        <v>-13165.720339523403</v>
      </c>
      <c r="R53" s="786">
        <f t="shared" si="3"/>
        <v>0</v>
      </c>
      <c r="S53" s="785">
        <f t="shared" si="3"/>
        <v>35834.928698951619</v>
      </c>
      <c r="T53" s="749"/>
      <c r="V53" s="785">
        <f>SUM(V13:V50)</f>
        <v>36773.752476800153</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row r="60" spans="2:22">
      <c r="H60" s="774"/>
    </row>
    <row r="63" spans="2:22">
      <c r="I63" s="774"/>
    </row>
    <row r="64" spans="2:22">
      <c r="I64" s="774"/>
    </row>
  </sheetData>
  <mergeCells count="2">
    <mergeCell ref="J8:L8"/>
    <mergeCell ref="N8:R8"/>
  </mergeCells>
  <pageMargins left="0.25" right="0.25" top="0.75" bottom="0.75" header="0.3" footer="0.3"/>
  <pageSetup paperSize="5"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42.7265625" style="772" bestFit="1" customWidth="1"/>
    <col min="3" max="3" width="15" style="772" customWidth="1"/>
    <col min="4" max="4" width="16.26953125" style="772" bestFit="1" customWidth="1"/>
    <col min="5" max="5" width="15.453125" style="772" bestFit="1" customWidth="1"/>
    <col min="6" max="7" width="15" style="772" hidden="1" customWidth="1"/>
    <col min="8" max="9" width="15" style="772" customWidth="1"/>
    <col min="10" max="12" width="15" style="772" hidden="1" customWidth="1"/>
    <col min="13" max="13" width="15" style="772" customWidth="1"/>
    <col min="14" max="16" width="15" style="772" hidden="1" customWidth="1"/>
    <col min="17" max="18" width="15" style="775" hidden="1" customWidth="1"/>
    <col min="19" max="19" width="15" style="772" hidden="1" customWidth="1"/>
    <col min="20" max="20" width="15.54296875" style="746" bestFit="1" customWidth="1"/>
    <col min="21" max="22" width="1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1262</v>
      </c>
    </row>
    <row r="7" spans="2:24">
      <c r="B7" s="772" t="s">
        <v>370</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'Gen Rider'!I15</f>
        <v>1.06</v>
      </c>
      <c r="U10" s="777" t="s">
        <v>522</v>
      </c>
      <c r="V10" s="777" t="s">
        <v>6</v>
      </c>
      <c r="W10" s="783"/>
      <c r="X10" s="865">
        <f>'DTL Rider Yr 1'!$J$22</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20</v>
      </c>
      <c r="C13" s="775">
        <f>'Bill Units'!D40</f>
        <v>171273754.11691397</v>
      </c>
      <c r="D13" s="775">
        <f>'Bill Units'!E40</f>
        <v>45032170.438883841</v>
      </c>
      <c r="E13" s="775">
        <f>'Bill Units'!F40</f>
        <v>74925308.106048405</v>
      </c>
      <c r="F13" s="780">
        <f>'Rate Input'!D38</f>
        <v>8.1979999999999997E-2</v>
      </c>
      <c r="G13" s="780">
        <f>'Rate Input'!E38</f>
        <v>8.9660000000000004E-2</v>
      </c>
      <c r="H13" s="780">
        <f>'Rate Input'!F38</f>
        <v>8.9660000000000004E-2</v>
      </c>
      <c r="I13" s="775">
        <f>(C13*F13)+(D13*G13)+(E13*H13)</f>
        <v>24796409.888843231</v>
      </c>
      <c r="J13" s="775">
        <f>'Final billing units by tariff'!CI1329+'Final billing units by tariff'!CI1364</f>
        <v>-1367695.4685444995</v>
      </c>
      <c r="K13" s="781">
        <f>'Final billing units by tariff'!DI1329+'Final billing units by tariff'!DI1364</f>
        <v>-1293103.7361269761</v>
      </c>
      <c r="L13" s="781"/>
      <c r="M13" s="775">
        <f>C13+D13+E13+J13+K13+L13</f>
        <v>288570433.45717478</v>
      </c>
      <c r="N13" s="775"/>
      <c r="O13" s="749">
        <f>(SUM(C13:E13)*H13)-I13</f>
        <v>1315382.4316179007</v>
      </c>
      <c r="P13" s="775">
        <f>J13*H13</f>
        <v>-122627.57570969983</v>
      </c>
      <c r="Q13" s="781">
        <f>K13*H13</f>
        <v>-115939.68098114469</v>
      </c>
      <c r="R13" s="781">
        <f>L13*H13</f>
        <v>0</v>
      </c>
      <c r="S13" s="775">
        <f>I13+N13+O13+P13+Q13+R13</f>
        <v>25873225.063770287</v>
      </c>
      <c r="T13" s="749">
        <f>M15*T10</f>
        <v>862054.3648005001</v>
      </c>
      <c r="U13" s="780">
        <f>'Exhibit KIW-S2'!C44</f>
        <v>0.10088</v>
      </c>
      <c r="V13" s="775">
        <f>U13*M13</f>
        <v>29110985.327159792</v>
      </c>
      <c r="X13" s="749">
        <f>M15*X10</f>
        <v>-1162960.1336459576</v>
      </c>
    </row>
    <row r="14" spans="2:24">
      <c r="B14" s="779"/>
      <c r="C14" s="775"/>
      <c r="D14" s="775"/>
      <c r="E14" s="775"/>
      <c r="F14" s="780"/>
      <c r="G14" s="780"/>
      <c r="H14" s="780"/>
      <c r="I14" s="775"/>
      <c r="J14" s="775"/>
      <c r="K14" s="781"/>
      <c r="L14" s="775"/>
      <c r="M14" s="775"/>
      <c r="N14" s="775"/>
      <c r="O14" s="775"/>
      <c r="P14" s="775"/>
      <c r="Q14" s="781"/>
      <c r="R14" s="781"/>
      <c r="S14" s="775"/>
      <c r="T14" s="749"/>
      <c r="U14" s="780"/>
      <c r="V14" s="775">
        <f t="shared" ref="V14:V29" si="0">U14*M14</f>
        <v>0</v>
      </c>
    </row>
    <row r="15" spans="2:24">
      <c r="B15" s="779" t="s">
        <v>19</v>
      </c>
      <c r="C15" s="775">
        <f>'Bill Units'!D41</f>
        <v>471970.47932738939</v>
      </c>
      <c r="D15" s="775">
        <f>'Bill Units'!E41</f>
        <v>123509.68207704235</v>
      </c>
      <c r="E15" s="775">
        <f>'Bill Units'!F41</f>
        <v>221550.71387158407</v>
      </c>
      <c r="F15" s="781">
        <f>'Rate Input'!D39</f>
        <v>13.84</v>
      </c>
      <c r="G15" s="781">
        <f>'Rate Input'!E39</f>
        <v>13.84</v>
      </c>
      <c r="H15" s="781">
        <f>'Rate Input'!F39</f>
        <v>13.84</v>
      </c>
      <c r="I15" s="775">
        <f>(C15*F15)+(D15*G15)+(E15*H15)</f>
        <v>11307707.313820058</v>
      </c>
      <c r="J15" s="775">
        <f>'Final billing units by tariff'!CI1327+'Final billing units by tariff'!CI1362</f>
        <v>-2911.7417533740027</v>
      </c>
      <c r="K15" s="775">
        <f>'Final billing units by tariff'!DI1327+'Final billing units by tariff'!DI1362</f>
        <v>-860.29880518897949</v>
      </c>
      <c r="L15" s="775"/>
      <c r="M15" s="775">
        <f>C15+D15+E15+J15+K15+L15</f>
        <v>813258.83471745288</v>
      </c>
      <c r="N15" s="775"/>
      <c r="O15" s="749">
        <f>(SUM(C15:E15)*H15)-I15</f>
        <v>0</v>
      </c>
      <c r="P15" s="775">
        <f>J15*H15</f>
        <v>-40298.5058666962</v>
      </c>
      <c r="Q15" s="781">
        <f>K15*H15</f>
        <v>-11906.535463815477</v>
      </c>
      <c r="R15" s="781">
        <f>L15*H15</f>
        <v>0</v>
      </c>
      <c r="S15" s="775">
        <f>I15+N15+O15+P15+Q15+R15</f>
        <v>11255502.272489546</v>
      </c>
      <c r="T15" s="749"/>
      <c r="U15" s="781">
        <f>'Exhibit KIW-S2'!D44</f>
        <v>15.49</v>
      </c>
      <c r="V15" s="775">
        <f t="shared" si="0"/>
        <v>12597379.349773346</v>
      </c>
    </row>
    <row r="16" spans="2:24">
      <c r="C16" s="775"/>
      <c r="D16" s="775"/>
      <c r="E16" s="775"/>
      <c r="F16" s="781"/>
      <c r="G16" s="781"/>
      <c r="H16" s="781"/>
      <c r="I16" s="775"/>
      <c r="J16" s="781"/>
      <c r="K16" s="775"/>
      <c r="L16" s="775"/>
      <c r="M16" s="775"/>
      <c r="N16" s="775"/>
      <c r="O16" s="775"/>
      <c r="P16" s="775"/>
      <c r="Q16" s="781"/>
      <c r="R16" s="781"/>
      <c r="S16" s="775"/>
      <c r="T16" s="749"/>
      <c r="U16" s="781"/>
      <c r="V16" s="775">
        <f t="shared" si="0"/>
        <v>0</v>
      </c>
    </row>
    <row r="17" spans="2:22">
      <c r="B17" s="772" t="s">
        <v>339</v>
      </c>
      <c r="C17" s="775">
        <f>'Bill Units'!D42</f>
        <v>25333.753121617323</v>
      </c>
      <c r="D17" s="775">
        <f>'Bill Units'!E42</f>
        <v>5318.4958780230791</v>
      </c>
      <c r="E17" s="775">
        <f>'Bill Units'!F42</f>
        <v>11869.090361105465</v>
      </c>
      <c r="F17" s="781">
        <f>'Rate Input'!D40</f>
        <v>3.46</v>
      </c>
      <c r="G17" s="781">
        <f>'Rate Input'!E40</f>
        <v>3.46</v>
      </c>
      <c r="H17" s="781">
        <f>'Rate Input'!F40</f>
        <v>3.46</v>
      </c>
      <c r="I17" s="775">
        <f>(C17*F17)+(D17*G17)+(E17*H17)</f>
        <v>147123.83418818068</v>
      </c>
      <c r="J17" s="775">
        <f>'Final billing units by tariff'!CI1326</f>
        <v>-169.2986034066758</v>
      </c>
      <c r="K17" s="775">
        <f>'Final billing units by tariff'!DI1326</f>
        <v>660.52573066403659</v>
      </c>
      <c r="L17" s="775"/>
      <c r="M17" s="775">
        <f>C17+D17+E17+J17+K17+L17</f>
        <v>43012.566488003227</v>
      </c>
      <c r="N17" s="775"/>
      <c r="O17" s="749">
        <f>(SUM(C17:E17)*H17)-I17</f>
        <v>0</v>
      </c>
      <c r="P17" s="775">
        <f>J17*H17</f>
        <v>-585.77316778709826</v>
      </c>
      <c r="Q17" s="781">
        <f>K17*H17</f>
        <v>2285.4190280975668</v>
      </c>
      <c r="R17" s="781">
        <f>L17*H17</f>
        <v>0</v>
      </c>
      <c r="S17" s="775">
        <f>I17+N17+O17+P17+Q17+R17</f>
        <v>148823.48004849115</v>
      </c>
      <c r="T17" s="749"/>
      <c r="U17" s="781">
        <f>'Exhibit KIW-S2'!E44</f>
        <v>3.46</v>
      </c>
      <c r="V17" s="775">
        <f t="shared" si="0"/>
        <v>148823.48004849115</v>
      </c>
    </row>
    <row r="18" spans="2:22">
      <c r="C18" s="775"/>
      <c r="D18" s="775"/>
      <c r="E18" s="775"/>
      <c r="F18" s="781"/>
      <c r="G18" s="781"/>
      <c r="H18" s="781"/>
      <c r="I18" s="775"/>
      <c r="J18" s="775"/>
      <c r="K18" s="775"/>
      <c r="L18" s="775"/>
      <c r="M18" s="775"/>
      <c r="N18" s="775"/>
      <c r="O18" s="775"/>
      <c r="P18" s="775"/>
      <c r="Q18" s="781"/>
      <c r="R18" s="781"/>
      <c r="S18" s="775"/>
      <c r="T18" s="749"/>
      <c r="U18" s="781"/>
      <c r="V18" s="775">
        <f t="shared" si="0"/>
        <v>0</v>
      </c>
    </row>
    <row r="19" spans="2:22">
      <c r="B19" s="772" t="s">
        <v>12</v>
      </c>
      <c r="C19" s="775">
        <f>'Bill Units'!D43</f>
        <v>2466.677419354839</v>
      </c>
      <c r="D19" s="775">
        <f>'Bill Units'!E43</f>
        <v>622.83982202447169</v>
      </c>
      <c r="E19" s="775">
        <f>'Bill Units'!F43</f>
        <v>1162.4827586206895</v>
      </c>
      <c r="F19" s="781">
        <f>'Rate Input'!D41</f>
        <v>97</v>
      </c>
      <c r="G19" s="781">
        <f>'Rate Input'!E41</f>
        <v>97</v>
      </c>
      <c r="H19" s="781">
        <f>'Rate Input'!F41</f>
        <v>97</v>
      </c>
      <c r="I19" s="775">
        <f>(C19*F19)+(D19*G19)+(E19*H19)</f>
        <v>412444.00000000006</v>
      </c>
      <c r="J19" s="775"/>
      <c r="K19" s="775">
        <f>'Final billing units by tariff'!DI1314+'Final billing units by tariff'!DI1351</f>
        <v>-4.0000000000000515</v>
      </c>
      <c r="L19" s="775"/>
      <c r="M19" s="775">
        <f>C19+D19+E19+J19+K19+L19</f>
        <v>4248</v>
      </c>
      <c r="N19" s="775"/>
      <c r="O19" s="749">
        <f>(SUM(C19:E19)*H19)-I19</f>
        <v>0</v>
      </c>
      <c r="P19" s="775">
        <f>J19*H19</f>
        <v>0</v>
      </c>
      <c r="Q19" s="781">
        <f>K19*H19</f>
        <v>-388.000000000005</v>
      </c>
      <c r="R19" s="781">
        <f>L19*H19</f>
        <v>0</v>
      </c>
      <c r="S19" s="775">
        <f>I19+N19+O19+P19+Q19+R19</f>
        <v>412056.00000000006</v>
      </c>
      <c r="T19" s="749"/>
      <c r="U19" s="781">
        <f>'Exhibit KIW-S2'!B44</f>
        <v>109</v>
      </c>
      <c r="V19" s="775">
        <f t="shared" si="0"/>
        <v>463032</v>
      </c>
    </row>
    <row r="20" spans="2:22">
      <c r="T20" s="749"/>
      <c r="U20" s="781"/>
      <c r="V20" s="775">
        <f t="shared" si="0"/>
        <v>0</v>
      </c>
    </row>
    <row r="21" spans="2:22" hidden="1">
      <c r="T21" s="749"/>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V28" s="775">
        <f t="shared" si="0"/>
        <v>0</v>
      </c>
    </row>
    <row r="29" spans="2:22" hidden="1">
      <c r="C29" s="775"/>
      <c r="D29" s="775"/>
      <c r="E29" s="775"/>
      <c r="F29" s="775"/>
      <c r="G29" s="775"/>
      <c r="H29" s="775"/>
      <c r="I29" s="775"/>
      <c r="J29" s="775"/>
      <c r="K29" s="775"/>
      <c r="L29" s="775"/>
      <c r="M29" s="775"/>
      <c r="N29" s="775"/>
      <c r="O29" s="775"/>
      <c r="P29" s="775"/>
      <c r="S29" s="775"/>
      <c r="T29" s="749"/>
      <c r="V29" s="775">
        <f t="shared" si="0"/>
        <v>0</v>
      </c>
    </row>
    <row r="30" spans="2:22">
      <c r="B30" s="772" t="s">
        <v>484</v>
      </c>
      <c r="C30" s="782"/>
      <c r="D30" s="782"/>
      <c r="E30" s="782"/>
      <c r="F30" s="782"/>
      <c r="G30" s="782"/>
      <c r="H30" s="782"/>
      <c r="I30" s="773">
        <f>'B&amp;A Surcharges'!U35</f>
        <v>-961496.64964664995</v>
      </c>
      <c r="N30" s="782"/>
      <c r="O30" s="782"/>
      <c r="P30" s="782"/>
      <c r="Q30" s="782"/>
      <c r="R30" s="782"/>
      <c r="S30" s="775">
        <f>VLOOKUP(B7,'B&amp;A Surcharges'!A:U,21,FALSE)</f>
        <v>-961496.64964664995</v>
      </c>
      <c r="T30" s="749"/>
      <c r="V30" s="775">
        <f>S30</f>
        <v>-961496.64964664995</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2690064.11</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123175.79999999997</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1763947.3000000003</v>
      </c>
      <c r="J42" s="775"/>
      <c r="K42" s="775"/>
      <c r="L42" s="775"/>
      <c r="M42" s="775"/>
      <c r="N42" s="775">
        <f>VLOOKUP(B7,'Envir FGD adj'!A:F,6,FALSE)</f>
        <v>374235.29359227431</v>
      </c>
      <c r="O42" s="775"/>
      <c r="P42" s="775"/>
      <c r="S42" s="775">
        <f t="shared" ref="S42" si="1">N42+O42+P42+Q42</f>
        <v>374235.29359227431</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765193.40999999992</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4252</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-127382.18</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2">SUM(I13:I50)</f>
        <v>40921438.827204809</v>
      </c>
      <c r="N53" s="785">
        <f t="shared" si="2"/>
        <v>374235.29359227431</v>
      </c>
      <c r="O53" s="785">
        <f t="shared" si="2"/>
        <v>1315382.4316179007</v>
      </c>
      <c r="P53" s="785">
        <f t="shared" si="2"/>
        <v>-163511.8547441831</v>
      </c>
      <c r="Q53" s="786">
        <f t="shared" si="2"/>
        <v>-125948.79741686261</v>
      </c>
      <c r="R53" s="786">
        <f t="shared" si="2"/>
        <v>0</v>
      </c>
      <c r="S53" s="785">
        <f t="shared" si="2"/>
        <v>37102345.460253954</v>
      </c>
      <c r="T53" s="749"/>
      <c r="V53" s="785">
        <f>SUM(V13:V50)</f>
        <v>41358723.507334985</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8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theme="6" tint="0.59999389629810485"/>
    <pageSetUpPr fitToPage="1"/>
  </sheetPr>
  <dimension ref="B2:X59"/>
  <sheetViews>
    <sheetView view="pageBreakPreview" zoomScale="60" zoomScaleNormal="8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6.26953125" style="772" bestFit="1" customWidth="1"/>
    <col min="3" max="3" width="15.7265625" style="772" bestFit="1" customWidth="1"/>
    <col min="4" max="4" width="15.7265625" style="772" customWidth="1"/>
    <col min="5" max="5" width="15.7265625" style="772" bestFit="1" customWidth="1"/>
    <col min="6" max="6" width="13.7265625" style="772" hidden="1" customWidth="1"/>
    <col min="7" max="7" width="16" style="772" hidden="1" customWidth="1"/>
    <col min="8" max="8" width="14.7265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41</v>
      </c>
    </row>
    <row r="7" spans="2:24">
      <c r="B7" s="772" t="s">
        <v>371</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'LGS-SEC'!T10</f>
        <v>1.06</v>
      </c>
      <c r="U10" s="777" t="s">
        <v>522</v>
      </c>
      <c r="V10" s="777" t="s">
        <v>6</v>
      </c>
      <c r="W10" s="783"/>
      <c r="X10" s="865">
        <f>'DTL Rider Yr 1'!$J$22</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Units'!D47</f>
        <v>49824826.024935</v>
      </c>
      <c r="D13" s="775">
        <f>'Bill Units'!E47</f>
        <v>13693288.585094551</v>
      </c>
      <c r="E13" s="775">
        <f>'Bill Units'!F47</f>
        <v>22866815.257211979</v>
      </c>
      <c r="F13" s="780">
        <f>'Rate Input'!D45</f>
        <v>7.3520000000000002E-2</v>
      </c>
      <c r="G13" s="780">
        <f>'Rate Input'!E45</f>
        <v>8.1199999999999994E-2</v>
      </c>
      <c r="H13" s="780">
        <f>'Rate Input'!F45</f>
        <v>8.1199999999999994E-2</v>
      </c>
      <c r="I13" s="775">
        <f>(C13*F13)+(D13*G13)+(E13*H13)</f>
        <v>6631801.641348511</v>
      </c>
      <c r="J13" s="775">
        <f>'Final billing units by tariff'!CI1384+'Final billing units by tariff'!CI1429</f>
        <v>-264887.93302011542</v>
      </c>
      <c r="K13" s="775">
        <f>'Final billing units by tariff'!DI1384</f>
        <v>-14233.179536058567</v>
      </c>
      <c r="L13" s="775">
        <f>'Final billing units by tariff'!BI1384</f>
        <v>-3251500</v>
      </c>
      <c r="M13" s="775">
        <f>C13+D13+E13+J13+K13+L13</f>
        <v>82854308.754685357</v>
      </c>
      <c r="N13" s="775"/>
      <c r="O13" s="749">
        <f>(SUM(C13:E13)*H13)-I13</f>
        <v>382654.66387150064</v>
      </c>
      <c r="P13" s="775">
        <f>J13*H13</f>
        <v>-21508.90016123337</v>
      </c>
      <c r="Q13" s="781">
        <f>K13*H13</f>
        <v>-1155.7341783279555</v>
      </c>
      <c r="R13" s="781">
        <f>L13*H13</f>
        <v>-264021.8</v>
      </c>
      <c r="S13" s="775">
        <f>I13+N13+O13+P13+Q13+R13</f>
        <v>6727769.8708804501</v>
      </c>
      <c r="T13" s="775">
        <f>M15*T10</f>
        <v>298471.06039032096</v>
      </c>
      <c r="U13" s="780">
        <f>'Exhibit KIW-S2'!C48</f>
        <v>9.2120000000000007E-2</v>
      </c>
      <c r="V13" s="775">
        <f>U13*M13</f>
        <v>7632538.922481616</v>
      </c>
      <c r="X13" s="775">
        <f>M15*X10</f>
        <v>-402654.35505486687</v>
      </c>
    </row>
    <row r="14" spans="2:24">
      <c r="B14" s="779"/>
      <c r="C14" s="775"/>
      <c r="D14" s="775"/>
      <c r="E14" s="775"/>
      <c r="F14" s="780"/>
      <c r="G14" s="780"/>
      <c r="H14" s="780"/>
      <c r="I14" s="775"/>
      <c r="J14" s="775"/>
      <c r="K14" s="781"/>
      <c r="L14" s="775"/>
      <c r="M14" s="775"/>
      <c r="N14" s="775"/>
      <c r="O14" s="775"/>
      <c r="P14" s="775"/>
      <c r="Q14" s="781"/>
      <c r="R14" s="781"/>
      <c r="S14" s="775"/>
      <c r="T14" s="749"/>
      <c r="U14" s="780"/>
      <c r="V14" s="775">
        <f t="shared" ref="V14:V29" si="0">U14*M14</f>
        <v>0</v>
      </c>
    </row>
    <row r="15" spans="2:24">
      <c r="B15" s="779" t="s">
        <v>19</v>
      </c>
      <c r="C15" s="775">
        <f>'Bill Units'!D48</f>
        <v>168500.843441178</v>
      </c>
      <c r="D15" s="775">
        <f>'Bill Units'!E48</f>
        <v>43784.671857619571</v>
      </c>
      <c r="E15" s="775">
        <f>'Bill Units'!F48</f>
        <v>79380.307679445148</v>
      </c>
      <c r="F15" s="780">
        <f>'Rate Input'!D46</f>
        <v>12.23</v>
      </c>
      <c r="G15" s="780">
        <f>'Rate Input'!E46</f>
        <v>12.23</v>
      </c>
      <c r="H15" s="780">
        <f>'Rate Input'!F46</f>
        <v>12.23</v>
      </c>
      <c r="I15" s="775">
        <f>(C15*F15)+(D15*G15)+(E15*H15)</f>
        <v>3567073.0150239086</v>
      </c>
      <c r="J15" s="775">
        <f>'Final billing units by tariff'!CI1382+'Final billing units by tariff'!CI1427</f>
        <v>-818.4600268501332</v>
      </c>
      <c r="K15" s="775">
        <f>'Final billing units by tariff'!DI1382</f>
        <v>-217.22088505211286</v>
      </c>
      <c r="L15" s="781">
        <f>'Final billing units by tariff'!BI1382</f>
        <v>-9053.67</v>
      </c>
      <c r="M15" s="775">
        <f>C15+D15+E15+J15+K15+L15</f>
        <v>281576.4720663405</v>
      </c>
      <c r="N15" s="775"/>
      <c r="O15" s="749">
        <f>(SUM(C15:E15)*H15)-I15</f>
        <v>0</v>
      </c>
      <c r="P15" s="775">
        <f>J15*H15</f>
        <v>-10009.766128377129</v>
      </c>
      <c r="Q15" s="781">
        <f>K15*H15</f>
        <v>-2656.6114241873406</v>
      </c>
      <c r="R15" s="781">
        <f>L15*H15</f>
        <v>-110726.38410000001</v>
      </c>
      <c r="S15" s="775">
        <f>I15+N15+O15+P15+Q15+R15</f>
        <v>3443680.2533713444</v>
      </c>
      <c r="T15" s="749"/>
      <c r="U15" s="781">
        <f>'Exhibit KIW-S2'!D48</f>
        <v>13.13</v>
      </c>
      <c r="V15" s="775">
        <f t="shared" si="0"/>
        <v>3697099.0782310511</v>
      </c>
    </row>
    <row r="16" spans="2:24">
      <c r="B16" s="779"/>
      <c r="C16" s="775"/>
      <c r="D16" s="775"/>
      <c r="E16" s="775"/>
      <c r="F16" s="780"/>
      <c r="G16" s="780"/>
      <c r="H16" s="780"/>
      <c r="I16" s="775"/>
      <c r="J16" s="775"/>
      <c r="K16" s="775"/>
      <c r="L16" s="775"/>
      <c r="M16" s="775"/>
      <c r="N16" s="775"/>
      <c r="O16" s="775"/>
      <c r="P16" s="775"/>
      <c r="Q16" s="781"/>
      <c r="R16" s="781"/>
      <c r="S16" s="775"/>
      <c r="T16" s="749"/>
      <c r="U16" s="781"/>
      <c r="V16" s="775">
        <f t="shared" si="0"/>
        <v>0</v>
      </c>
    </row>
    <row r="17" spans="2:22">
      <c r="B17" s="772" t="s">
        <v>339</v>
      </c>
      <c r="C17" s="775">
        <f>'Bill Units'!D49</f>
        <v>37120.43171648142</v>
      </c>
      <c r="D17" s="775">
        <f>'Bill Units'!E49</f>
        <v>5774.0522803114563</v>
      </c>
      <c r="E17" s="775">
        <f>'Bill Units'!F49</f>
        <v>15987.420963358449</v>
      </c>
      <c r="F17" s="780">
        <f>'Rate Input'!D47</f>
        <v>3.46</v>
      </c>
      <c r="G17" s="780">
        <f>'Rate Input'!E47</f>
        <v>3.46</v>
      </c>
      <c r="H17" s="780">
        <f>'Rate Input'!F47</f>
        <v>3.46</v>
      </c>
      <c r="I17" s="775">
        <f>(C17*F17)+(D17*G17)+(E17*H17)</f>
        <v>203731.39116212359</v>
      </c>
      <c r="J17" s="781">
        <f>'Final billing units by tariff'!CI1381</f>
        <v>-282.37430037300305</v>
      </c>
      <c r="K17" s="775">
        <f>'Final billing units by tariff'!DI1381</f>
        <v>-181.90847132982026</v>
      </c>
      <c r="L17" s="775">
        <f>'Final billing units by tariff'!BI1381</f>
        <v>-4522.7400000000007</v>
      </c>
      <c r="M17" s="775">
        <f>C17+D17+E17+J17+K17+L17</f>
        <v>53894.882188448501</v>
      </c>
      <c r="N17" s="775"/>
      <c r="O17" s="749">
        <f>(SUM(C17:E17)*H17)-I17</f>
        <v>0</v>
      </c>
      <c r="P17" s="775">
        <f t="shared" ref="P17" si="1">J17*H17</f>
        <v>-977.01507929059051</v>
      </c>
      <c r="Q17" s="781">
        <f>K17*H17</f>
        <v>-629.40331080117812</v>
      </c>
      <c r="R17" s="781">
        <f>L17*H17</f>
        <v>-15648.680400000003</v>
      </c>
      <c r="S17" s="775">
        <f>I17+N17+O17+P17+Q17+R17</f>
        <v>186476.29237203184</v>
      </c>
      <c r="T17" s="749"/>
      <c r="U17" s="781">
        <f>'Exhibit KIW-S2'!E48</f>
        <v>3.46</v>
      </c>
      <c r="V17" s="775">
        <f t="shared" si="0"/>
        <v>186476.29237203181</v>
      </c>
    </row>
    <row r="18" spans="2:22">
      <c r="C18" s="775"/>
      <c r="D18" s="775"/>
      <c r="E18" s="775"/>
      <c r="F18" s="781"/>
      <c r="G18" s="781"/>
      <c r="H18" s="781"/>
      <c r="I18" s="775"/>
      <c r="J18" s="775"/>
      <c r="K18" s="775"/>
      <c r="L18" s="775"/>
      <c r="M18" s="775"/>
      <c r="N18" s="775"/>
      <c r="O18" s="775"/>
      <c r="P18" s="775"/>
      <c r="Q18" s="781"/>
      <c r="R18" s="781"/>
      <c r="S18" s="775"/>
      <c r="T18" s="749"/>
      <c r="U18" s="793"/>
      <c r="V18" s="775">
        <f t="shared" si="0"/>
        <v>0</v>
      </c>
    </row>
    <row r="19" spans="2:22">
      <c r="B19" s="772" t="s">
        <v>12</v>
      </c>
      <c r="C19" s="775">
        <f>'Bill Units'!D50</f>
        <v>427.19354838709677</v>
      </c>
      <c r="D19" s="775">
        <f>'Bill Units'!E50</f>
        <v>100.80645161290322</v>
      </c>
      <c r="E19" s="775">
        <f>'Bill Units'!F50</f>
        <v>192</v>
      </c>
      <c r="F19" s="781">
        <f>'Rate Input'!D48</f>
        <v>145</v>
      </c>
      <c r="G19" s="781">
        <f>'Rate Input'!E48</f>
        <v>145</v>
      </c>
      <c r="H19" s="781">
        <f>'Rate Input'!F48</f>
        <v>145</v>
      </c>
      <c r="I19" s="775">
        <f>(C19*F19)+(D19*G19)+(E19*H19)</f>
        <v>104400</v>
      </c>
      <c r="J19" s="775"/>
      <c r="K19" s="775">
        <f>'Final billing units by tariff'!DI1368+'Final billing units by tariff'!DI1416+'Final billing units by tariff'!DI1577</f>
        <v>-1</v>
      </c>
      <c r="L19" s="775">
        <f>'Final billing units by tariff'!BI1368</f>
        <v>-23</v>
      </c>
      <c r="M19" s="775">
        <f>C19+D19+E19+J19+K19+L19</f>
        <v>696</v>
      </c>
      <c r="N19" s="775"/>
      <c r="O19" s="749">
        <f>(SUM(C19:E19)*H19)-I19</f>
        <v>0</v>
      </c>
      <c r="P19" s="775">
        <f>J19*H19</f>
        <v>0</v>
      </c>
      <c r="Q19" s="781">
        <f>K19*H19</f>
        <v>-145</v>
      </c>
      <c r="R19" s="781">
        <f>L19*H19</f>
        <v>-3335</v>
      </c>
      <c r="S19" s="775">
        <f>I19+N19+O19+P19+Q19+R19</f>
        <v>100920</v>
      </c>
      <c r="T19" s="749"/>
      <c r="U19" s="781">
        <f>'Exhibit KIW-S2'!B48</f>
        <v>163</v>
      </c>
      <c r="V19" s="775">
        <f t="shared" si="0"/>
        <v>113448</v>
      </c>
    </row>
    <row r="20" spans="2:22">
      <c r="S20" s="775"/>
      <c r="T20" s="749"/>
      <c r="U20" s="781"/>
      <c r="V20" s="775">
        <f t="shared" si="0"/>
        <v>0</v>
      </c>
    </row>
    <row r="21" spans="2:22">
      <c r="B21" s="772" t="s">
        <v>792</v>
      </c>
      <c r="C21" s="775"/>
      <c r="D21" s="775"/>
      <c r="E21" s="775"/>
      <c r="F21" s="775"/>
      <c r="G21" s="775"/>
      <c r="H21" s="775"/>
      <c r="I21" s="775">
        <v>0</v>
      </c>
      <c r="J21" s="775"/>
      <c r="K21" s="775"/>
      <c r="L21" s="775"/>
      <c r="M21" s="775"/>
      <c r="N21" s="775"/>
      <c r="O21" s="775"/>
      <c r="P21" s="775"/>
      <c r="Q21" s="781"/>
      <c r="R21" s="781"/>
      <c r="S21" s="775">
        <f>I21+N21+O21+P21+Q21+R21</f>
        <v>0</v>
      </c>
      <c r="T21" s="749"/>
      <c r="U21" s="781"/>
      <c r="V21" s="775">
        <f>S21</f>
        <v>0</v>
      </c>
    </row>
    <row r="22" spans="2:22">
      <c r="C22" s="775"/>
      <c r="D22" s="775"/>
      <c r="E22" s="775"/>
      <c r="F22" s="775"/>
      <c r="G22" s="775"/>
      <c r="H22" s="775"/>
      <c r="I22" s="775"/>
      <c r="J22" s="775"/>
      <c r="K22" s="775"/>
      <c r="L22" s="775"/>
      <c r="M22" s="775"/>
      <c r="N22" s="775"/>
      <c r="O22" s="775"/>
      <c r="P22" s="775"/>
      <c r="Q22" s="781"/>
      <c r="R22" s="781"/>
      <c r="S22" s="775"/>
      <c r="T22" s="749"/>
      <c r="U22" s="781"/>
      <c r="V22" s="775">
        <f t="shared" si="0"/>
        <v>0</v>
      </c>
    </row>
    <row r="23" spans="2:22">
      <c r="C23" s="775"/>
      <c r="D23" s="775"/>
      <c r="E23" s="775"/>
      <c r="F23" s="775"/>
      <c r="G23" s="775"/>
      <c r="H23" s="775"/>
      <c r="I23" s="775"/>
      <c r="J23" s="775"/>
      <c r="K23" s="775"/>
      <c r="L23" s="775"/>
      <c r="M23" s="775"/>
      <c r="N23" s="775"/>
      <c r="O23" s="775"/>
      <c r="P23" s="775"/>
      <c r="Q23" s="781"/>
      <c r="R23" s="781"/>
      <c r="S23" s="775"/>
      <c r="T23" s="749"/>
      <c r="U23" s="781"/>
      <c r="V23" s="775">
        <f t="shared" si="0"/>
        <v>0</v>
      </c>
    </row>
    <row r="24" spans="2:22">
      <c r="C24" s="775"/>
      <c r="D24" s="775"/>
      <c r="E24" s="775"/>
      <c r="F24" s="775"/>
      <c r="G24" s="775"/>
      <c r="H24" s="775"/>
      <c r="I24" s="775"/>
      <c r="J24" s="775"/>
      <c r="K24" s="775"/>
      <c r="L24" s="775"/>
      <c r="M24" s="775"/>
      <c r="N24" s="775"/>
      <c r="O24" s="775"/>
      <c r="P24" s="775"/>
      <c r="Q24" s="781"/>
      <c r="R24" s="781"/>
      <c r="S24" s="775"/>
      <c r="T24" s="749"/>
      <c r="U24" s="781"/>
      <c r="V24" s="775">
        <f t="shared" si="0"/>
        <v>0</v>
      </c>
    </row>
    <row r="25" spans="2:22">
      <c r="C25" s="775"/>
      <c r="D25" s="775"/>
      <c r="E25" s="775"/>
      <c r="F25" s="775"/>
      <c r="G25" s="775"/>
      <c r="H25" s="775"/>
      <c r="I25" s="775"/>
      <c r="J25" s="775"/>
      <c r="K25" s="775"/>
      <c r="L25" s="775"/>
      <c r="M25" s="775"/>
      <c r="N25" s="775"/>
      <c r="O25" s="775"/>
      <c r="P25" s="775"/>
      <c r="Q25" s="781"/>
      <c r="R25" s="781"/>
      <c r="S25" s="775"/>
      <c r="T25" s="749"/>
      <c r="U25" s="781"/>
      <c r="V25" s="775">
        <f t="shared" si="0"/>
        <v>0</v>
      </c>
    </row>
    <row r="26" spans="2:22">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Surcharges'!U43</f>
        <v>-256569.62884606363</v>
      </c>
      <c r="N30" s="782"/>
      <c r="O30" s="782"/>
      <c r="P30" s="782"/>
      <c r="Q30" s="782"/>
      <c r="R30" s="782"/>
      <c r="S30" s="775">
        <f>VLOOKUP(B7,'B&amp;A Surcharges'!A:U,21,FALSE)</f>
        <v>-256569.62884606363</v>
      </c>
      <c r="T30" s="749"/>
      <c r="U30" s="781"/>
      <c r="V30" s="775">
        <f>S30</f>
        <v>-256569.62884606363</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798875.27</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37098.29</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502625.95</v>
      </c>
      <c r="J42" s="775"/>
      <c r="K42" s="775"/>
      <c r="L42" s="775"/>
      <c r="M42" s="775"/>
      <c r="N42" s="775">
        <f>VLOOKUP(B7,'Envir FGD adj'!A:F,6,FALSE)</f>
        <v>106636.04857432291</v>
      </c>
      <c r="O42" s="775"/>
      <c r="P42" s="775"/>
      <c r="S42" s="775">
        <f t="shared" ref="S42" si="2">N42+O42+P42+Q42</f>
        <v>106636.04857432291</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268668.2</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720</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-37872.400000000001</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3">SUM(I13:I50)</f>
        <v>11820551.728688477</v>
      </c>
      <c r="N53" s="785">
        <f t="shared" si="3"/>
        <v>106636.04857432291</v>
      </c>
      <c r="O53" s="785">
        <f t="shared" si="3"/>
        <v>382654.66387150064</v>
      </c>
      <c r="P53" s="785">
        <f t="shared" si="3"/>
        <v>-32495.681368901089</v>
      </c>
      <c r="Q53" s="786">
        <f t="shared" si="3"/>
        <v>-4586.7489133164745</v>
      </c>
      <c r="R53" s="786">
        <f t="shared" si="3"/>
        <v>-393731.86450000003</v>
      </c>
      <c r="S53" s="785">
        <f t="shared" si="3"/>
        <v>10308912.836352084</v>
      </c>
      <c r="T53" s="749"/>
      <c r="V53" s="785">
        <f>SUM(V13:V50)</f>
        <v>11372992.664238634</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83" orientation="landscape" r:id="rId1"/>
  <headerFooter alignWithMargins="0"/>
  <ignoredErrors>
    <ignoredError sqref="V21"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tabColor theme="6" tint="0.79998168889431442"/>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26953125" style="772" bestFit="1" customWidth="1"/>
    <col min="5" max="5" width="15.7265625" style="772" bestFit="1" customWidth="1"/>
    <col min="6" max="6" width="14.1796875" style="772" hidden="1" customWidth="1"/>
    <col min="7" max="7" width="16" style="772" hidden="1" customWidth="1"/>
    <col min="8" max="8" width="14.7265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182</v>
      </c>
    </row>
    <row r="7" spans="2:24">
      <c r="B7" s="772" t="s">
        <v>374</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Rider'!K16</f>
        <v>3.2399999999999998E-3</v>
      </c>
      <c r="U10" s="777" t="s">
        <v>522</v>
      </c>
      <c r="V10" s="777" t="s">
        <v>6</v>
      </c>
      <c r="W10" s="783"/>
      <c r="X10" s="864">
        <f>'DTL Rider Yr 1'!L23</f>
        <v>-4.4000000000000003E-3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21</v>
      </c>
      <c r="C13" s="775">
        <f>'Bill Units'!I40</f>
        <v>216493.93548387097</v>
      </c>
      <c r="D13" s="775">
        <f>'Bill Units'!J40</f>
        <v>70493.650723025581</v>
      </c>
      <c r="E13" s="775">
        <f>'Bill Units'!K40</f>
        <v>83844.413793103449</v>
      </c>
      <c r="F13" s="780">
        <f>'Rate Input'!I38</f>
        <v>0.15931999999999999</v>
      </c>
      <c r="G13" s="780">
        <f>'Rate Input'!J38</f>
        <v>0.16700000000000001</v>
      </c>
      <c r="H13" s="780">
        <f>'Rate Input'!K38</f>
        <v>0.16700000000000001</v>
      </c>
      <c r="I13" s="775">
        <f>(C13*F13)+(D13*G13)+(E13*H13)</f>
        <v>60266.270575483868</v>
      </c>
      <c r="J13" s="775">
        <f>'Final billing units by tariff'!CI1487</f>
        <v>-2221.5668448480051</v>
      </c>
      <c r="K13" s="775">
        <f>'Final billing units by tariff'!DI1487</f>
        <v>0</v>
      </c>
      <c r="L13" s="781"/>
      <c r="M13" s="775">
        <f>C13+D13+E13+J13+K13+L13</f>
        <v>368610.43315515202</v>
      </c>
      <c r="N13" s="775"/>
      <c r="O13" s="749">
        <f>(SUM(C13:E13)*H13)-I13</f>
        <v>1662.6734245161351</v>
      </c>
      <c r="P13" s="775">
        <f>J13*H13</f>
        <v>-371.00166308961684</v>
      </c>
      <c r="Q13" s="781">
        <f>K13*H13</f>
        <v>0</v>
      </c>
      <c r="R13" s="781">
        <f>L13*H13</f>
        <v>0</v>
      </c>
      <c r="S13" s="775">
        <f>I13+N13+O13+P13+Q13+R13</f>
        <v>61557.94233691039</v>
      </c>
      <c r="T13" s="749">
        <f>M13*T10+M14*T10</f>
        <v>2847.8149989724916</v>
      </c>
      <c r="U13" s="780">
        <f>'Exhibit KIW-S2'!C46</f>
        <v>0.19839999999999999</v>
      </c>
      <c r="V13" s="775">
        <f>U13*M13</f>
        <v>73132.309937982151</v>
      </c>
      <c r="X13" s="749">
        <f>M13*X10+M14*X10</f>
        <v>-3867.4030850243716</v>
      </c>
    </row>
    <row r="14" spans="2:24">
      <c r="B14" s="779" t="s">
        <v>22</v>
      </c>
      <c r="C14" s="775">
        <f>'Bill Units'!I41</f>
        <v>310290.32258064515</v>
      </c>
      <c r="D14" s="775">
        <f>'Bill Units'!J41</f>
        <v>98153.953281423805</v>
      </c>
      <c r="E14" s="775">
        <f>'Bill Units'!K41</f>
        <v>105303.72413793103</v>
      </c>
      <c r="F14" s="780">
        <f>'Rate Input'!I39</f>
        <v>8.6389999999999995E-2</v>
      </c>
      <c r="G14" s="780">
        <f>'Rate Input'!J39</f>
        <v>9.4070000000000001E-2</v>
      </c>
      <c r="H14" s="780">
        <f>'Rate Input'!K39</f>
        <v>9.4070000000000001E-2</v>
      </c>
      <c r="I14" s="775">
        <f>(C14*F14)+(D14*G14)+(E14*H14)</f>
        <v>45945.24468258064</v>
      </c>
      <c r="J14" s="775">
        <f>'Final billing units by tariff'!CI1486</f>
        <v>-3403.1865587040238</v>
      </c>
      <c r="K14" s="775">
        <f>'Final billing units by tariff'!DI1486</f>
        <v>0</v>
      </c>
      <c r="L14" s="775"/>
      <c r="M14" s="775">
        <f>C14+D14+E14+J14+K14+L14</f>
        <v>510344.81344129599</v>
      </c>
      <c r="N14" s="775"/>
      <c r="O14" s="749">
        <f>(SUM(C14:E14)*H14)-I14</f>
        <v>2383.029677419363</v>
      </c>
      <c r="P14" s="775">
        <f>J14*H14</f>
        <v>-320.13775957728751</v>
      </c>
      <c r="Q14" s="781">
        <f>K14*H14</f>
        <v>0</v>
      </c>
      <c r="R14" s="781">
        <f t="shared" ref="R14" si="0">L14*H14</f>
        <v>0</v>
      </c>
      <c r="S14" s="775">
        <f t="shared" ref="S14" si="1">I14+N14+O14+P14+Q14+R14</f>
        <v>48008.136600422717</v>
      </c>
      <c r="T14" s="749"/>
      <c r="U14" s="780">
        <f>'Exhibit KIW-S2'!C47</f>
        <v>9.622E-2</v>
      </c>
      <c r="V14" s="775">
        <f t="shared" ref="V14:V29" si="2">U14*M14</f>
        <v>49105.377949321497</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2"/>
        <v>0</v>
      </c>
    </row>
    <row r="16" spans="2:24">
      <c r="B16" s="772" t="s">
        <v>12</v>
      </c>
      <c r="C16" s="775">
        <f>'Bill Units'!I43</f>
        <v>34.838709677419352</v>
      </c>
      <c r="D16" s="775">
        <f>'Bill Units'!J43</f>
        <v>8.7819799777530587</v>
      </c>
      <c r="E16" s="775">
        <f>'Bill Units'!K43</f>
        <v>16.379310344827587</v>
      </c>
      <c r="F16" s="781">
        <f>'Rate Input'!I41</f>
        <v>97</v>
      </c>
      <c r="G16" s="781">
        <f>'Rate Input'!J41</f>
        <v>97</v>
      </c>
      <c r="H16" s="781">
        <f>'Rate Input'!K41</f>
        <v>97</v>
      </c>
      <c r="I16" s="775">
        <f>(C16*F16)+(D16*G16)+(E16*H16)</f>
        <v>5820</v>
      </c>
      <c r="J16" s="775"/>
      <c r="K16" s="775">
        <f>'Final billing units by tariff'!DI1478</f>
        <v>0</v>
      </c>
      <c r="L16" s="775"/>
      <c r="M16" s="775">
        <f>C16+D16+E16+J16+K16+L16</f>
        <v>60</v>
      </c>
      <c r="N16" s="775"/>
      <c r="O16" s="749">
        <f>(SUM(C16:E16)*H16)-I16</f>
        <v>0</v>
      </c>
      <c r="P16" s="775">
        <f>J16*H16</f>
        <v>0</v>
      </c>
      <c r="Q16" s="781">
        <f>K16*H16</f>
        <v>0</v>
      </c>
      <c r="R16" s="781">
        <f>L16*H16</f>
        <v>0</v>
      </c>
      <c r="S16" s="775">
        <f>I16+N16+O16+P16+Q16+R16</f>
        <v>5820</v>
      </c>
      <c r="T16" s="749"/>
      <c r="U16" s="781">
        <f>'Exhibit KIW-S2'!B45</f>
        <v>109</v>
      </c>
      <c r="V16" s="775">
        <f t="shared" si="2"/>
        <v>6540</v>
      </c>
    </row>
    <row r="17" spans="2:22">
      <c r="C17" s="775"/>
      <c r="D17" s="775"/>
      <c r="E17" s="775"/>
      <c r="F17" s="780"/>
      <c r="G17" s="780"/>
      <c r="H17" s="780"/>
      <c r="I17" s="775"/>
      <c r="J17" s="781"/>
      <c r="K17" s="775"/>
      <c r="L17" s="775"/>
      <c r="M17" s="775"/>
      <c r="N17" s="775"/>
      <c r="O17" s="775"/>
      <c r="P17" s="775"/>
      <c r="Q17" s="781"/>
      <c r="R17" s="781"/>
      <c r="S17" s="775"/>
      <c r="T17" s="749"/>
      <c r="U17" s="781"/>
      <c r="V17" s="775">
        <f t="shared" si="2"/>
        <v>0</v>
      </c>
    </row>
    <row r="18" spans="2:22" hidden="1">
      <c r="C18" s="775"/>
      <c r="D18" s="775"/>
      <c r="E18" s="775"/>
      <c r="F18" s="781"/>
      <c r="G18" s="781"/>
      <c r="H18" s="781"/>
      <c r="I18" s="775"/>
      <c r="J18" s="775"/>
      <c r="K18" s="775"/>
      <c r="L18" s="775"/>
      <c r="M18" s="775"/>
      <c r="N18" s="775"/>
      <c r="O18" s="775"/>
      <c r="P18" s="775"/>
      <c r="Q18" s="781"/>
      <c r="R18" s="781"/>
      <c r="S18" s="775"/>
      <c r="T18" s="749"/>
      <c r="U18" s="781"/>
      <c r="V18" s="775">
        <f t="shared" si="2"/>
        <v>0</v>
      </c>
    </row>
    <row r="19" spans="2:22" hidden="1">
      <c r="T19" s="749"/>
      <c r="U19" s="781"/>
      <c r="V19" s="775">
        <f t="shared" si="2"/>
        <v>0</v>
      </c>
    </row>
    <row r="20" spans="2:22" hidden="1">
      <c r="C20" s="775"/>
      <c r="D20" s="775"/>
      <c r="E20" s="775"/>
      <c r="F20" s="781"/>
      <c r="G20" s="781"/>
      <c r="H20" s="781"/>
      <c r="I20" s="775"/>
      <c r="J20" s="775"/>
      <c r="K20" s="775"/>
      <c r="L20" s="775"/>
      <c r="M20" s="775"/>
      <c r="N20" s="775"/>
      <c r="O20" s="775"/>
      <c r="P20" s="775"/>
      <c r="Q20" s="781"/>
      <c r="R20" s="781"/>
      <c r="S20" s="775"/>
      <c r="T20" s="749"/>
      <c r="U20" s="781"/>
      <c r="V20" s="775">
        <f t="shared" si="2"/>
        <v>0</v>
      </c>
    </row>
    <row r="21" spans="2:22" hidden="1">
      <c r="C21" s="775"/>
      <c r="D21" s="775"/>
      <c r="E21" s="775"/>
      <c r="F21" s="775"/>
      <c r="G21" s="775"/>
      <c r="H21" s="775"/>
      <c r="I21" s="775"/>
      <c r="J21" s="775"/>
      <c r="K21" s="775"/>
      <c r="L21" s="775"/>
      <c r="M21" s="775"/>
      <c r="N21" s="775"/>
      <c r="O21" s="775"/>
      <c r="P21" s="775"/>
      <c r="Q21" s="781"/>
      <c r="R21" s="781"/>
      <c r="S21" s="775"/>
      <c r="T21" s="749"/>
      <c r="V21" s="775">
        <f t="shared" si="2"/>
        <v>0</v>
      </c>
    </row>
    <row r="22" spans="2:22" hidden="1">
      <c r="C22" s="775"/>
      <c r="D22" s="775"/>
      <c r="E22" s="775"/>
      <c r="F22" s="775"/>
      <c r="G22" s="775"/>
      <c r="H22" s="775"/>
      <c r="I22" s="775"/>
      <c r="J22" s="775"/>
      <c r="K22" s="775"/>
      <c r="L22" s="775"/>
      <c r="M22" s="775"/>
      <c r="N22" s="775"/>
      <c r="O22" s="775"/>
      <c r="P22" s="775"/>
      <c r="Q22" s="781"/>
      <c r="R22" s="781"/>
      <c r="S22" s="775"/>
      <c r="T22" s="749"/>
      <c r="V22" s="775">
        <f t="shared" si="2"/>
        <v>0</v>
      </c>
    </row>
    <row r="23" spans="2:22" hidden="1">
      <c r="C23" s="775"/>
      <c r="D23" s="775"/>
      <c r="E23" s="775"/>
      <c r="F23" s="775"/>
      <c r="G23" s="775"/>
      <c r="H23" s="775"/>
      <c r="I23" s="775"/>
      <c r="J23" s="775"/>
      <c r="K23" s="775"/>
      <c r="L23" s="775"/>
      <c r="M23" s="775"/>
      <c r="N23" s="775"/>
      <c r="O23" s="775"/>
      <c r="P23" s="775"/>
      <c r="Q23" s="781"/>
      <c r="R23" s="781"/>
      <c r="S23" s="775"/>
      <c r="T23" s="749"/>
      <c r="V23" s="775">
        <f t="shared" si="2"/>
        <v>0</v>
      </c>
    </row>
    <row r="24" spans="2:22" hidden="1">
      <c r="C24" s="775"/>
      <c r="D24" s="775"/>
      <c r="E24" s="775"/>
      <c r="F24" s="775"/>
      <c r="G24" s="775"/>
      <c r="H24" s="775"/>
      <c r="I24" s="775"/>
      <c r="J24" s="775"/>
      <c r="K24" s="775"/>
      <c r="L24" s="775"/>
      <c r="M24" s="775"/>
      <c r="N24" s="775"/>
      <c r="O24" s="775"/>
      <c r="P24" s="775"/>
      <c r="Q24" s="781"/>
      <c r="R24" s="781"/>
      <c r="S24" s="775"/>
      <c r="T24" s="749"/>
      <c r="V24" s="775">
        <f t="shared" si="2"/>
        <v>0</v>
      </c>
    </row>
    <row r="25" spans="2:22" hidden="1">
      <c r="C25" s="775"/>
      <c r="D25" s="775"/>
      <c r="E25" s="775"/>
      <c r="F25" s="775"/>
      <c r="G25" s="775"/>
      <c r="H25" s="775"/>
      <c r="I25" s="775"/>
      <c r="J25" s="775"/>
      <c r="K25" s="775"/>
      <c r="L25" s="775"/>
      <c r="M25" s="775"/>
      <c r="N25" s="775"/>
      <c r="O25" s="775"/>
      <c r="P25" s="775"/>
      <c r="Q25" s="781"/>
      <c r="R25" s="781"/>
      <c r="S25" s="775"/>
      <c r="T25" s="749"/>
      <c r="V25" s="775">
        <f t="shared" si="2"/>
        <v>0</v>
      </c>
    </row>
    <row r="26" spans="2:22" hidden="1">
      <c r="C26" s="775"/>
      <c r="D26" s="775"/>
      <c r="E26" s="775"/>
      <c r="F26" s="775"/>
      <c r="G26" s="775"/>
      <c r="H26" s="775"/>
      <c r="I26" s="775"/>
      <c r="J26" s="775"/>
      <c r="K26" s="775"/>
      <c r="L26" s="775"/>
      <c r="M26" s="775"/>
      <c r="N26" s="775"/>
      <c r="O26" s="775"/>
      <c r="P26" s="775"/>
      <c r="Q26" s="781"/>
      <c r="R26" s="781"/>
      <c r="S26" s="775"/>
      <c r="T26" s="749"/>
      <c r="V26" s="775">
        <f t="shared" si="2"/>
        <v>0</v>
      </c>
    </row>
    <row r="27" spans="2:22" hidden="1">
      <c r="C27" s="775"/>
      <c r="D27" s="775"/>
      <c r="E27" s="775"/>
      <c r="F27" s="775"/>
      <c r="G27" s="775"/>
      <c r="H27" s="775"/>
      <c r="I27" s="775"/>
      <c r="J27" s="775"/>
      <c r="K27" s="775"/>
      <c r="L27" s="775"/>
      <c r="M27" s="775"/>
      <c r="N27" s="775"/>
      <c r="O27" s="775"/>
      <c r="P27" s="775"/>
      <c r="Q27" s="781"/>
      <c r="R27" s="781"/>
      <c r="S27" s="775"/>
      <c r="T27" s="749"/>
      <c r="V27" s="775">
        <f t="shared" si="2"/>
        <v>0</v>
      </c>
    </row>
    <row r="28" spans="2:22" hidden="1">
      <c r="C28" s="775"/>
      <c r="D28" s="775"/>
      <c r="E28" s="775"/>
      <c r="F28" s="775"/>
      <c r="G28" s="775"/>
      <c r="H28" s="775"/>
      <c r="I28" s="775"/>
      <c r="J28" s="775"/>
      <c r="K28" s="775"/>
      <c r="L28" s="775"/>
      <c r="M28" s="775"/>
      <c r="N28" s="775"/>
      <c r="O28" s="775"/>
      <c r="P28" s="775"/>
      <c r="Q28" s="781"/>
      <c r="R28" s="781"/>
      <c r="S28" s="775"/>
      <c r="T28" s="749"/>
      <c r="V28" s="775">
        <f t="shared" si="2"/>
        <v>0</v>
      </c>
    </row>
    <row r="29" spans="2:22" hidden="1">
      <c r="C29" s="775"/>
      <c r="D29" s="775"/>
      <c r="E29" s="775"/>
      <c r="F29" s="775"/>
      <c r="G29" s="775"/>
      <c r="H29" s="775"/>
      <c r="I29" s="775"/>
      <c r="J29" s="775"/>
      <c r="K29" s="775"/>
      <c r="L29" s="775"/>
      <c r="M29" s="775"/>
      <c r="N29" s="775"/>
      <c r="O29" s="775"/>
      <c r="P29" s="775"/>
      <c r="S29" s="775"/>
      <c r="T29" s="749"/>
      <c r="V29" s="775">
        <f t="shared" si="2"/>
        <v>0</v>
      </c>
    </row>
    <row r="30" spans="2:22">
      <c r="B30" s="772" t="s">
        <v>484</v>
      </c>
      <c r="C30" s="782"/>
      <c r="D30" s="782"/>
      <c r="E30" s="782"/>
      <c r="F30" s="782"/>
      <c r="G30" s="782"/>
      <c r="H30" s="782"/>
      <c r="I30" s="773">
        <f>'B&amp;A Surcharges'!U37</f>
        <v>-1936.8554587369576</v>
      </c>
      <c r="N30" s="782"/>
      <c r="O30" s="782"/>
      <c r="P30" s="782"/>
      <c r="Q30" s="782"/>
      <c r="R30" s="782"/>
      <c r="S30" s="775">
        <f>VLOOKUP(B7,'B&amp;A Surcharges'!A:U,21,FALSE)</f>
        <v>-1936.8554587369576</v>
      </c>
      <c r="T30" s="749"/>
      <c r="V30" s="775">
        <f>S30</f>
        <v>-1936.8554587369576</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8048.369999999999</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375.57000000000005</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5687.0200000000013</v>
      </c>
      <c r="J42" s="775"/>
      <c r="K42" s="775"/>
      <c r="L42" s="775"/>
      <c r="M42" s="775"/>
      <c r="N42" s="775">
        <f>VLOOKUP(B7,'Envir FGD adj'!A:F,6,FALSE)</f>
        <v>1206.5460228687873</v>
      </c>
      <c r="O42" s="775"/>
      <c r="P42" s="775"/>
      <c r="S42" s="775">
        <f t="shared" ref="S42" si="3">N42+O42+P42+Q42</f>
        <v>1206.5460228687873</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2563.3699999999994</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60</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-391.4</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4">SUM(I13:I50)</f>
        <v>126437.58979932756</v>
      </c>
      <c r="N53" s="785">
        <f t="shared" si="4"/>
        <v>1206.5460228687873</v>
      </c>
      <c r="O53" s="785">
        <f t="shared" si="4"/>
        <v>4045.7031019354981</v>
      </c>
      <c r="P53" s="785">
        <f t="shared" si="4"/>
        <v>-691.13942266690435</v>
      </c>
      <c r="Q53" s="786">
        <f t="shared" si="4"/>
        <v>0</v>
      </c>
      <c r="R53" s="786">
        <f t="shared" si="4"/>
        <v>0</v>
      </c>
      <c r="S53" s="785">
        <f t="shared" si="4"/>
        <v>114655.76950146494</v>
      </c>
      <c r="T53" s="749"/>
      <c r="V53" s="785">
        <f>SUM(V13:V50)</f>
        <v>126840.83242856669</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6" tint="0.59999389629810485"/>
    <pageSetUpPr fitToPage="1"/>
  </sheetPr>
  <dimension ref="A1:AG79"/>
  <sheetViews>
    <sheetView view="pageBreakPreview" topLeftCell="A4" zoomScale="130" zoomScaleNormal="90" zoomScaleSheetLayoutView="130" workbookViewId="0">
      <pane xSplit="1" ySplit="5" topLeftCell="B9" activePane="bottomRight" state="frozen"/>
      <selection activeCell="I49" sqref="I48:I49"/>
      <selection pane="topRight" activeCell="I49" sqref="I48:I49"/>
      <selection pane="bottomLeft" activeCell="I49" sqref="I48:I49"/>
      <selection pane="bottomRight" activeCell="I49" sqref="I48:I49"/>
    </sheetView>
  </sheetViews>
  <sheetFormatPr defaultColWidth="8.7265625" defaultRowHeight="10"/>
  <cols>
    <col min="1" max="1" width="21.1796875" style="654" customWidth="1"/>
    <col min="2" max="2" width="19.26953125" style="654" customWidth="1"/>
    <col min="3" max="3" width="16.54296875" style="654" hidden="1" customWidth="1"/>
    <col min="4" max="12" width="19.26953125" style="654" hidden="1" customWidth="1"/>
    <col min="13" max="13" width="19.26953125" style="655" hidden="1" customWidth="1"/>
    <col min="14" max="17" width="19.26953125" style="654" hidden="1" customWidth="1"/>
    <col min="18" max="20" width="19.26953125" style="654" customWidth="1"/>
    <col min="21" max="21" width="11.54296875" style="654" hidden="1" customWidth="1"/>
    <col min="22" max="22" width="11.81640625" style="654" hidden="1" customWidth="1"/>
    <col min="23" max="23" width="9.26953125" style="654" hidden="1" customWidth="1"/>
    <col min="24" max="24" width="11.54296875" style="654" hidden="1" customWidth="1"/>
    <col min="25" max="25" width="14.7265625" style="654" customWidth="1"/>
    <col min="26" max="27" width="16.81640625" style="654" hidden="1" customWidth="1"/>
    <col min="28" max="28" width="16.453125" style="654" customWidth="1"/>
    <col min="29" max="29" width="17.54296875" style="654" bestFit="1" customWidth="1"/>
    <col min="30" max="30" width="18.36328125" style="654" hidden="1" customWidth="1"/>
    <col min="31" max="32" width="12.7265625" style="654" customWidth="1"/>
    <col min="33" max="33" width="19.26953125" style="654" customWidth="1"/>
    <col min="34" max="16384" width="8.7265625" style="654"/>
  </cols>
  <sheetData>
    <row r="1" spans="1:33">
      <c r="A1" s="654" t="str">
        <f>+RS!B2</f>
        <v>KENTUCKY POWER BILLING ANALYSIS</v>
      </c>
    </row>
    <row r="2" spans="1:33">
      <c r="A2" s="654" t="str">
        <f>+RS!B4</f>
        <v>TEST YEAR ENDED MAY 31, 2025</v>
      </c>
    </row>
    <row r="3" spans="1:33">
      <c r="A3" s="654" t="s">
        <v>168</v>
      </c>
    </row>
    <row r="4" spans="1:33">
      <c r="B4" s="658"/>
      <c r="N4" s="654" t="s">
        <v>1288</v>
      </c>
      <c r="R4" s="658"/>
      <c r="S4" s="658"/>
      <c r="T4" s="658"/>
      <c r="Y4" s="658"/>
      <c r="AF4" s="658"/>
    </row>
    <row r="5" spans="1:33">
      <c r="B5" s="658"/>
      <c r="R5" s="658"/>
      <c r="S5" s="658"/>
      <c r="T5" s="658"/>
      <c r="U5" s="656"/>
      <c r="V5" s="657"/>
      <c r="W5" s="657"/>
      <c r="X5" s="657"/>
      <c r="Y5" s="658"/>
      <c r="AB5" s="658"/>
      <c r="AC5" s="658"/>
      <c r="AF5" s="658"/>
    </row>
    <row r="6" spans="1:33">
      <c r="B6" s="658" t="s">
        <v>351</v>
      </c>
      <c r="C6" s="658"/>
      <c r="D6" s="658"/>
      <c r="E6" s="658" t="s">
        <v>300</v>
      </c>
      <c r="F6" s="658"/>
      <c r="G6" s="658"/>
      <c r="H6" s="658"/>
      <c r="I6" s="658"/>
      <c r="J6" s="658"/>
      <c r="K6" s="658"/>
      <c r="L6" s="658" t="s">
        <v>356</v>
      </c>
      <c r="M6" s="658" t="s">
        <v>107</v>
      </c>
      <c r="N6" s="658" t="s">
        <v>359</v>
      </c>
      <c r="O6" s="658" t="s">
        <v>212</v>
      </c>
      <c r="P6" s="658" t="s">
        <v>133</v>
      </c>
      <c r="Q6" s="658" t="s">
        <v>133</v>
      </c>
      <c r="R6" s="658" t="s">
        <v>122</v>
      </c>
      <c r="S6" s="658" t="s">
        <v>169</v>
      </c>
      <c r="T6" s="658"/>
      <c r="U6" s="658"/>
      <c r="V6" s="658"/>
      <c r="W6" s="658" t="s">
        <v>813</v>
      </c>
      <c r="X6" s="658"/>
      <c r="Y6" s="658"/>
      <c r="Z6" s="658" t="s">
        <v>72</v>
      </c>
      <c r="AA6" s="658" t="s">
        <v>72</v>
      </c>
      <c r="AB6" s="658"/>
      <c r="AC6" s="658"/>
      <c r="AD6" s="658" t="s">
        <v>72</v>
      </c>
      <c r="AE6" s="658"/>
      <c r="AF6" s="658"/>
      <c r="AG6" s="658" t="s">
        <v>478</v>
      </c>
    </row>
    <row r="7" spans="1:33">
      <c r="B7" s="658" t="s">
        <v>106</v>
      </c>
      <c r="C7" s="658" t="s">
        <v>510</v>
      </c>
      <c r="D7" s="658" t="s">
        <v>300</v>
      </c>
      <c r="E7" s="658" t="s">
        <v>350</v>
      </c>
      <c r="F7" s="658" t="s">
        <v>300</v>
      </c>
      <c r="G7" s="658" t="s">
        <v>300</v>
      </c>
      <c r="H7" s="658" t="s">
        <v>300</v>
      </c>
      <c r="I7" s="658" t="s">
        <v>354</v>
      </c>
      <c r="J7" s="658" t="s">
        <v>300</v>
      </c>
      <c r="K7" s="658" t="s">
        <v>300</v>
      </c>
      <c r="L7" s="658" t="s">
        <v>357</v>
      </c>
      <c r="M7" s="658" t="s">
        <v>485</v>
      </c>
      <c r="N7" s="658" t="s">
        <v>480</v>
      </c>
      <c r="O7" s="658" t="s">
        <v>213</v>
      </c>
      <c r="P7" s="658" t="s">
        <v>117</v>
      </c>
      <c r="Q7" s="658" t="s">
        <v>164</v>
      </c>
      <c r="R7" s="658" t="s">
        <v>352</v>
      </c>
      <c r="S7" s="658" t="s">
        <v>583</v>
      </c>
      <c r="T7" s="658" t="s">
        <v>169</v>
      </c>
      <c r="U7" s="658" t="s">
        <v>812</v>
      </c>
      <c r="V7" s="658" t="s">
        <v>170</v>
      </c>
      <c r="W7" s="658" t="s">
        <v>814</v>
      </c>
      <c r="X7" s="658"/>
      <c r="Y7" s="658" t="s">
        <v>169</v>
      </c>
      <c r="Z7" s="658" t="s">
        <v>172</v>
      </c>
      <c r="AA7" s="658" t="s">
        <v>169</v>
      </c>
      <c r="AB7" s="658" t="s">
        <v>1352</v>
      </c>
      <c r="AC7" s="658" t="s">
        <v>1357</v>
      </c>
      <c r="AD7" s="658" t="s">
        <v>1353</v>
      </c>
      <c r="AE7" s="658"/>
      <c r="AF7" s="658" t="s">
        <v>114</v>
      </c>
      <c r="AG7" s="658" t="s">
        <v>479</v>
      </c>
    </row>
    <row r="8" spans="1:33">
      <c r="A8" s="659" t="s">
        <v>2</v>
      </c>
      <c r="B8" s="659" t="s">
        <v>6</v>
      </c>
      <c r="C8" s="659" t="s">
        <v>102</v>
      </c>
      <c r="D8" s="659" t="s">
        <v>353</v>
      </c>
      <c r="E8" s="659" t="s">
        <v>312</v>
      </c>
      <c r="F8" s="659" t="s">
        <v>108</v>
      </c>
      <c r="G8" s="659" t="s">
        <v>160</v>
      </c>
      <c r="H8" s="659" t="s">
        <v>246</v>
      </c>
      <c r="I8" s="659" t="s">
        <v>355</v>
      </c>
      <c r="J8" s="659" t="s">
        <v>327</v>
      </c>
      <c r="K8" s="659" t="s">
        <v>344</v>
      </c>
      <c r="L8" s="659" t="s">
        <v>6</v>
      </c>
      <c r="M8" s="659" t="s">
        <v>486</v>
      </c>
      <c r="N8" s="659" t="s">
        <v>6</v>
      </c>
      <c r="O8" s="659" t="s">
        <v>6</v>
      </c>
      <c r="P8" s="659" t="s">
        <v>6</v>
      </c>
      <c r="Q8" s="659" t="s">
        <v>6</v>
      </c>
      <c r="R8" s="659" t="s">
        <v>210</v>
      </c>
      <c r="S8" s="659" t="s">
        <v>172</v>
      </c>
      <c r="T8" s="659" t="s">
        <v>583</v>
      </c>
      <c r="U8" s="659" t="s">
        <v>811</v>
      </c>
      <c r="V8" s="659" t="s">
        <v>75</v>
      </c>
      <c r="W8" s="659" t="s">
        <v>75</v>
      </c>
      <c r="X8" s="659" t="s">
        <v>815</v>
      </c>
      <c r="Y8" s="659" t="s">
        <v>1302</v>
      </c>
      <c r="Z8" s="658" t="s">
        <v>1307</v>
      </c>
      <c r="AA8" s="658" t="s">
        <v>1307</v>
      </c>
      <c r="AB8" s="659" t="s">
        <v>1340</v>
      </c>
      <c r="AC8" s="659" t="s">
        <v>1358</v>
      </c>
      <c r="AD8" s="658" t="s">
        <v>1307</v>
      </c>
      <c r="AE8" s="658"/>
      <c r="AF8" s="659" t="s">
        <v>38</v>
      </c>
      <c r="AG8" s="659" t="s">
        <v>6</v>
      </c>
    </row>
    <row r="9" spans="1:33">
      <c r="A9" s="659"/>
      <c r="M9" s="654"/>
      <c r="T9" s="660"/>
    </row>
    <row r="10" spans="1:33">
      <c r="A10" s="654" t="s">
        <v>223</v>
      </c>
      <c r="B10" s="661">
        <f>RS!$I$58</f>
        <v>286298620.63941485</v>
      </c>
      <c r="C10" s="661"/>
      <c r="D10" s="661">
        <f>RS!$I$37</f>
        <v>17008167.330000002</v>
      </c>
      <c r="E10" s="661">
        <f>RS!$I$39+RS!$I$53</f>
        <v>626858.80000000005</v>
      </c>
      <c r="F10" s="661">
        <f>RS!$I$41</f>
        <v>838669.95000000007</v>
      </c>
      <c r="G10" s="661">
        <f>RS!$I$43</f>
        <v>0</v>
      </c>
      <c r="H10" s="661">
        <f>RS!$I$47</f>
        <v>10963549.689999999</v>
      </c>
      <c r="I10" s="661">
        <f>RS!$I$49</f>
        <v>6802050.2400000012</v>
      </c>
      <c r="J10" s="661">
        <f>RS!$I$51</f>
        <v>0</v>
      </c>
      <c r="K10" s="661">
        <f>RS!$I$55</f>
        <v>-1217210.9300000002</v>
      </c>
      <c r="L10" s="661">
        <f>B10+C10-SUM(D10:K10)</f>
        <v>251276535.55941483</v>
      </c>
      <c r="M10" s="661">
        <f>RS!$N$47</f>
        <v>2326003.2978596562</v>
      </c>
      <c r="N10" s="661">
        <f>RS!$O$58</f>
        <v>17931311.844949394</v>
      </c>
      <c r="O10" s="661">
        <f>RS!$P$58</f>
        <v>-342624.68251615367</v>
      </c>
      <c r="P10" s="661">
        <f>RS!$Q$58</f>
        <v>-1125591.8054060845</v>
      </c>
      <c r="Q10" s="661">
        <f>RS!$R$58</f>
        <v>0</v>
      </c>
      <c r="R10" s="661">
        <f>SUM(L10:Q10)</f>
        <v>270065634.21430165</v>
      </c>
      <c r="S10" s="662">
        <f>T10-R10</f>
        <v>24555789.316542089</v>
      </c>
      <c r="T10" s="660">
        <f>RS!$V$58</f>
        <v>294621423.53084373</v>
      </c>
      <c r="V10" s="661"/>
      <c r="W10" s="661"/>
      <c r="X10" s="661"/>
      <c r="Y10" s="661">
        <f>RS!T13</f>
        <v>9019158.183309909</v>
      </c>
      <c r="Z10" s="663">
        <f>S10+Y10</f>
        <v>33574947.499852002</v>
      </c>
      <c r="AA10" s="664">
        <f>B10+Z10</f>
        <v>319873568.13926685</v>
      </c>
      <c r="AB10" s="664">
        <f>RS!X13</f>
        <v>-13755159.656135824</v>
      </c>
      <c r="AC10" s="665">
        <f>Z10+AB10</f>
        <v>19819787.843716178</v>
      </c>
      <c r="AD10" s="666">
        <f>AA10+AB10</f>
        <v>306118408.48313105</v>
      </c>
      <c r="AF10" s="707">
        <f>'Exhibit I'!D6</f>
        <v>130110</v>
      </c>
      <c r="AG10" s="661">
        <f>RS!$S$35</f>
        <v>-4760965.108540534</v>
      </c>
    </row>
    <row r="11" spans="1:33">
      <c r="A11" s="654" t="s">
        <v>224</v>
      </c>
      <c r="B11" s="661">
        <f>'RS LMTOD'!$I$53</f>
        <v>408618.66715370247</v>
      </c>
      <c r="C11" s="661"/>
      <c r="D11" s="661">
        <f>'RS LMTOD'!$I$32</f>
        <v>25238.36</v>
      </c>
      <c r="E11" s="661">
        <f>'RS LMTOD'!$I$34+'RS LMTOD'!$I$48</f>
        <v>668.80000000000007</v>
      </c>
      <c r="F11" s="661">
        <f>'RS LMTOD'!$I$36</f>
        <v>1265.4700000000003</v>
      </c>
      <c r="G11" s="661">
        <f>'RS LMTOD'!$I$38</f>
        <v>0</v>
      </c>
      <c r="H11" s="661">
        <f>'RS LMTOD'!$I$42</f>
        <v>15686.36</v>
      </c>
      <c r="I11" s="661">
        <f>'RS LMTOD'!$I$44</f>
        <v>9789.1200000000008</v>
      </c>
      <c r="J11" s="661">
        <f>'RS LMTOD'!$I$46</f>
        <v>0</v>
      </c>
      <c r="K11" s="661">
        <f>'RS LMTOD'!$I$50</f>
        <v>-1806.58</v>
      </c>
      <c r="L11" s="661">
        <f>B11+C11-SUM(D11:K11)</f>
        <v>357777.13715370244</v>
      </c>
      <c r="M11" s="661">
        <f>'RS LMTOD'!$N$42</f>
        <v>3327.9846512387908</v>
      </c>
      <c r="N11" s="661">
        <f>'RS LMTOD'!$O$53</f>
        <v>24412.724198520009</v>
      </c>
      <c r="O11" s="661">
        <f>'RS LMTOD'!$P$53</f>
        <v>-679.648929376198</v>
      </c>
      <c r="P11" s="661">
        <f>'RS LMTOD'!$Q$53</f>
        <v>-731.52895916157104</v>
      </c>
      <c r="Q11" s="661">
        <f>'RS LMTOD'!$R$53</f>
        <v>0</v>
      </c>
      <c r="R11" s="661">
        <f>SUM(L11:Q11)</f>
        <v>384106.66811492346</v>
      </c>
      <c r="S11" s="662">
        <f>T11-R11</f>
        <v>25110.669578730885</v>
      </c>
      <c r="T11" s="660">
        <f>'RS LMTOD'!$V$53</f>
        <v>409217.33769365435</v>
      </c>
      <c r="V11" s="661"/>
      <c r="W11" s="661"/>
      <c r="X11" s="661"/>
      <c r="Y11" s="661">
        <f>'RS LMTOD'!T13</f>
        <v>13379.348934391584</v>
      </c>
      <c r="Z11" s="663">
        <f t="shared" ref="Z11:Z12" si="0">S11+Y11</f>
        <v>38490.018513122472</v>
      </c>
      <c r="AA11" s="664">
        <f t="shared" ref="AA11" si="1">B11+Z11</f>
        <v>447108.68566682492</v>
      </c>
      <c r="AB11" s="664">
        <f>'RS LMTOD'!X13</f>
        <v>-20404.906638434029</v>
      </c>
      <c r="AC11" s="665">
        <f t="shared" ref="AC11:AC12" si="2">Z11+AB11</f>
        <v>18085.111874688442</v>
      </c>
      <c r="AD11" s="666">
        <f t="shared" ref="AD11:AD12" si="3">AA11+AB11</f>
        <v>426703.77902839088</v>
      </c>
      <c r="AF11" s="707">
        <f>'Exhibit I'!D7</f>
        <v>139</v>
      </c>
      <c r="AG11" s="661">
        <f>'RS LMTOD'!$S$30</f>
        <v>-6755.6527392799053</v>
      </c>
    </row>
    <row r="12" spans="1:33" ht="10.5" thickBot="1">
      <c r="A12" s="667" t="s">
        <v>225</v>
      </c>
      <c r="B12" s="668">
        <f>'RS TOD'!$I$53</f>
        <v>28482.280580434286</v>
      </c>
      <c r="C12" s="668"/>
      <c r="D12" s="668">
        <f>'RS TOD'!$I$32</f>
        <v>1780.1300000000003</v>
      </c>
      <c r="E12" s="668">
        <f>'RS TOD'!$I$34+'RS TOD'!$I$48</f>
        <v>37.6</v>
      </c>
      <c r="F12" s="668">
        <f>'RS TOD'!$I$36</f>
        <v>83.55</v>
      </c>
      <c r="G12" s="668">
        <f>'RS TOD'!$I$38</f>
        <v>0</v>
      </c>
      <c r="H12" s="668">
        <f>'RS TOD'!$I$42</f>
        <v>1073.6299999999999</v>
      </c>
      <c r="I12" s="668">
        <f>'RS TOD'!$I$44</f>
        <v>754.23</v>
      </c>
      <c r="J12" s="668">
        <f>'RS TOD'!$I$46</f>
        <v>0</v>
      </c>
      <c r="K12" s="668">
        <f>'RS TOD'!$I$50</f>
        <v>-126.33</v>
      </c>
      <c r="L12" s="668">
        <f>B12+C12-SUM(D12:K12)</f>
        <v>24879.470580434285</v>
      </c>
      <c r="M12" s="668">
        <f>'RS TOD'!$N$42</f>
        <v>227.77904887491439</v>
      </c>
      <c r="N12" s="668">
        <f>'RS TOD'!$O$53</f>
        <v>1872.7791931718803</v>
      </c>
      <c r="O12" s="668">
        <f>'RS TOD'!$P$53</f>
        <v>-111.1186756234074</v>
      </c>
      <c r="P12" s="668">
        <f>'RS TOD'!$Q$53</f>
        <v>335.95328389174307</v>
      </c>
      <c r="Q12" s="668">
        <f>'RS TOD'!$R$53</f>
        <v>0</v>
      </c>
      <c r="R12" s="668">
        <f>SUM(L12:Q12)</f>
        <v>27204.863430749414</v>
      </c>
      <c r="S12" s="668">
        <f>T12-R12</f>
        <v>1686.3637428421644</v>
      </c>
      <c r="T12" s="669">
        <f>'RS TOD'!$V$53</f>
        <v>28891.227173591578</v>
      </c>
      <c r="U12" s="670"/>
      <c r="V12" s="668"/>
      <c r="W12" s="668"/>
      <c r="X12" s="668"/>
      <c r="Y12" s="668">
        <f>'RS TOD'!T13</f>
        <v>945.17380138490012</v>
      </c>
      <c r="Z12" s="671">
        <f t="shared" si="0"/>
        <v>2631.5375442270642</v>
      </c>
      <c r="AA12" s="672">
        <f>B12+Z12</f>
        <v>31113.818124661349</v>
      </c>
      <c r="AB12" s="672">
        <f>'RS TOD'!X13</f>
        <v>-1441.4889146644186</v>
      </c>
      <c r="AC12" s="673">
        <f t="shared" si="2"/>
        <v>1190.0486295626456</v>
      </c>
      <c r="AD12" s="710">
        <f t="shared" si="3"/>
        <v>29672.329209996929</v>
      </c>
      <c r="AE12" s="670"/>
      <c r="AF12" s="711">
        <f>'Exhibit I'!D8</f>
        <v>8</v>
      </c>
      <c r="AG12" s="674">
        <f>'RS TOD'!$S$30</f>
        <v>-321.76126086356703</v>
      </c>
    </row>
    <row r="13" spans="1:33">
      <c r="A13" s="675" t="s">
        <v>173</v>
      </c>
      <c r="B13" s="661">
        <f t="shared" ref="B13:T13" si="4">SUM(B10:B12)</f>
        <v>286735721.58714902</v>
      </c>
      <c r="C13" s="661"/>
      <c r="D13" s="661">
        <f>SUM(D10:D12)</f>
        <v>17035185.82</v>
      </c>
      <c r="E13" s="661">
        <f>SUM(E10:E12)</f>
        <v>627565.20000000007</v>
      </c>
      <c r="F13" s="661">
        <f t="shared" si="4"/>
        <v>840018.97000000009</v>
      </c>
      <c r="G13" s="661">
        <f t="shared" si="4"/>
        <v>0</v>
      </c>
      <c r="H13" s="661">
        <f t="shared" si="4"/>
        <v>10980309.68</v>
      </c>
      <c r="I13" s="661">
        <f>SUM(I10:I12)</f>
        <v>6812593.5900000017</v>
      </c>
      <c r="J13" s="661">
        <f t="shared" si="4"/>
        <v>0</v>
      </c>
      <c r="K13" s="661">
        <f t="shared" si="4"/>
        <v>-1219143.8400000003</v>
      </c>
      <c r="L13" s="661">
        <f t="shared" si="4"/>
        <v>251659192.16714898</v>
      </c>
      <c r="M13" s="661">
        <f t="shared" ref="M13:N13" si="5">SUM(M10:M12)</f>
        <v>2329559.0615597698</v>
      </c>
      <c r="N13" s="661">
        <f t="shared" si="5"/>
        <v>17957597.348341085</v>
      </c>
      <c r="O13" s="661">
        <f t="shared" si="4"/>
        <v>-343415.45012115326</v>
      </c>
      <c r="P13" s="661">
        <f t="shared" si="4"/>
        <v>-1125987.3810813543</v>
      </c>
      <c r="Q13" s="661">
        <f t="shared" ref="Q13" si="6">SUM(Q10:Q12)</f>
        <v>0</v>
      </c>
      <c r="R13" s="661">
        <f t="shared" si="4"/>
        <v>270476945.74584728</v>
      </c>
      <c r="S13" s="661">
        <f t="shared" si="4"/>
        <v>24582586.349863663</v>
      </c>
      <c r="T13" s="661">
        <f t="shared" si="4"/>
        <v>295059532.09571093</v>
      </c>
      <c r="U13" s="661">
        <v>295059119</v>
      </c>
      <c r="V13" s="661">
        <f>U13-T13</f>
        <v>-413.09571093320847</v>
      </c>
      <c r="W13" s="661">
        <v>-415</v>
      </c>
      <c r="X13" s="661">
        <f>V13-W13</f>
        <v>1.9042890667915344</v>
      </c>
      <c r="Y13" s="661">
        <f t="shared" ref="Y13:AD13" si="7">SUM(Y10:Y12)</f>
        <v>9033482.7060456853</v>
      </c>
      <c r="Z13" s="662">
        <f t="shared" si="7"/>
        <v>33616069.055909351</v>
      </c>
      <c r="AA13" s="661">
        <f t="shared" si="7"/>
        <v>320351790.6430583</v>
      </c>
      <c r="AB13" s="661">
        <f t="shared" si="7"/>
        <v>-13777006.051688923</v>
      </c>
      <c r="AC13" s="661">
        <f t="shared" si="7"/>
        <v>19839063.00422043</v>
      </c>
      <c r="AD13" s="661">
        <f t="shared" si="7"/>
        <v>306574784.59136945</v>
      </c>
      <c r="AF13" s="707">
        <f>SUM(AF10:AF12)</f>
        <v>130257</v>
      </c>
      <c r="AG13" s="661">
        <f>SUM(AG10:AG12)</f>
        <v>-4768042.5225406773</v>
      </c>
    </row>
    <row r="14" spans="1:33">
      <c r="C14" s="661"/>
      <c r="M14" s="654"/>
      <c r="T14" s="660"/>
      <c r="V14" s="661"/>
      <c r="W14" s="661"/>
      <c r="X14" s="661"/>
      <c r="Y14" s="661"/>
      <c r="Z14" s="661"/>
      <c r="AA14" s="661"/>
      <c r="AB14" s="661"/>
      <c r="AC14" s="676"/>
      <c r="AD14" s="676"/>
    </row>
    <row r="15" spans="1:33">
      <c r="C15" s="661"/>
      <c r="M15" s="654"/>
      <c r="T15" s="660"/>
      <c r="U15" s="661"/>
      <c r="Z15" s="661"/>
      <c r="AA15" s="661"/>
      <c r="AB15" s="661"/>
      <c r="AC15" s="676"/>
      <c r="AD15" s="676"/>
    </row>
    <row r="16" spans="1:33">
      <c r="A16" s="654" t="s">
        <v>364</v>
      </c>
      <c r="B16" s="661">
        <f>'GS-SEC'!$I$53</f>
        <v>100980320.38397604</v>
      </c>
      <c r="C16" s="661"/>
      <c r="D16" s="661">
        <f>'GS-SEC'!$I$32</f>
        <v>5464974.6699999999</v>
      </c>
      <c r="E16" s="661">
        <f>'GS-SEC'!$I$34+'GS-SEC'!$I$48</f>
        <v>350328</v>
      </c>
      <c r="F16" s="661">
        <f>'GS-SEC'!$I$36</f>
        <v>252365.84999999998</v>
      </c>
      <c r="G16" s="661">
        <f>'GS-SEC'!$I$38</f>
        <v>0</v>
      </c>
      <c r="H16" s="661">
        <f>'GS-SEC'!$I$42</f>
        <v>4681436.67</v>
      </c>
      <c r="I16" s="661">
        <f>'GS-SEC'!$I$44</f>
        <v>1858269.9</v>
      </c>
      <c r="J16" s="661">
        <f>'GS-SEC'!$I$46</f>
        <v>0</v>
      </c>
      <c r="K16" s="661">
        <f>'GS-SEC'!$I$50</f>
        <v>-261042.6</v>
      </c>
      <c r="L16" s="661">
        <f t="shared" ref="L16:L22" si="8">B16+C16-SUM(D16:K16)</f>
        <v>88633987.893976048</v>
      </c>
      <c r="M16" s="661">
        <f>'GS-SEC'!$N$42</f>
        <v>993203.61023885943</v>
      </c>
      <c r="N16" s="661">
        <f>'GS-SEC'!$O$53</f>
        <v>2588414.6469986998</v>
      </c>
      <c r="O16" s="661">
        <f>'GS-SEC'!$P$53</f>
        <v>-417579.12354224373</v>
      </c>
      <c r="P16" s="661">
        <f>'GS-SEC'!$Q$53</f>
        <v>-236295.97598272082</v>
      </c>
      <c r="Q16" s="661">
        <f>'GS-SEC'!$R$53</f>
        <v>0</v>
      </c>
      <c r="R16" s="661">
        <f t="shared" ref="R16:R22" si="9">SUM(L16:Q16)</f>
        <v>91561731.051688641</v>
      </c>
      <c r="S16" s="662">
        <f t="shared" ref="S16:S22" si="10">T16-R16</f>
        <v>9688796.6889543682</v>
      </c>
      <c r="T16" s="660">
        <f>'GS-SEC'!$V$53</f>
        <v>101250527.74064301</v>
      </c>
      <c r="V16" s="661"/>
      <c r="W16" s="661"/>
      <c r="X16" s="661"/>
      <c r="Y16" s="661">
        <f>'GS-SEC'!T13</f>
        <v>2202209.3848747713</v>
      </c>
      <c r="Z16" s="661">
        <f t="shared" ref="Z16:Z23" si="11">S16+Y16</f>
        <v>11891006.073829141</v>
      </c>
      <c r="AA16" s="661">
        <f t="shared" ref="AA16:AA23" si="12">B16+Z16</f>
        <v>112871326.45780519</v>
      </c>
      <c r="AB16" s="661">
        <f>'GS-SEC'!X13</f>
        <v>-3085448.4429796259</v>
      </c>
      <c r="AC16" s="665">
        <f>Z16+AB16</f>
        <v>8805557.6308495142</v>
      </c>
      <c r="AD16" s="666">
        <f>AA16+AB16</f>
        <v>109785878.01482557</v>
      </c>
      <c r="AF16" s="707">
        <f>'Exhibit I'!D12-AF22-AF23</f>
        <v>29116</v>
      </c>
      <c r="AG16" s="661">
        <f>'GS-SEC'!$S$30</f>
        <v>-2100543.4782533646</v>
      </c>
    </row>
    <row r="17" spans="1:33">
      <c r="A17" s="654" t="s">
        <v>363</v>
      </c>
      <c r="B17" s="661">
        <f>'GS-NM'!$I$53</f>
        <v>564920.21672980033</v>
      </c>
      <c r="C17" s="661"/>
      <c r="D17" s="661">
        <f>'GS-NM'!$I$32</f>
        <v>24731.52</v>
      </c>
      <c r="E17" s="661">
        <f>'GS-NM'!$I$34+'GS-NM'!$I$48</f>
        <v>10975</v>
      </c>
      <c r="F17" s="661">
        <f>'GS-NM'!$I$36</f>
        <v>1187.8100000000002</v>
      </c>
      <c r="G17" s="661">
        <f>'GS-NM'!$I$38</f>
        <v>0</v>
      </c>
      <c r="H17" s="661">
        <f>'GS-NM'!$I$42</f>
        <v>30221.71</v>
      </c>
      <c r="I17" s="661">
        <f>'GS-NM'!$I$44</f>
        <v>8245.0499999999993</v>
      </c>
      <c r="J17" s="661">
        <f>'GS-NM'!$I$46</f>
        <v>0</v>
      </c>
      <c r="K17" s="661">
        <f>'GS-NM'!$I$50</f>
        <v>-1187.19</v>
      </c>
      <c r="L17" s="661">
        <f t="shared" si="8"/>
        <v>490746.31672980031</v>
      </c>
      <c r="M17" s="661">
        <f>'GS-NM'!$N$42</f>
        <v>6411.7734779891489</v>
      </c>
      <c r="N17" s="661">
        <f>'GS-NM'!$O$53</f>
        <v>11490.994374193606</v>
      </c>
      <c r="O17" s="661">
        <f>'GS-NM'!$P$53</f>
        <v>-247.12493248768249</v>
      </c>
      <c r="P17" s="661">
        <f>'GS-NM'!$Q$53</f>
        <v>-11450.4264549238</v>
      </c>
      <c r="Q17" s="661">
        <f>'GS-NM'!$R$53</f>
        <v>0</v>
      </c>
      <c r="R17" s="661">
        <f t="shared" si="9"/>
        <v>496951.53319457156</v>
      </c>
      <c r="S17" s="662">
        <f t="shared" si="10"/>
        <v>48068.373761899478</v>
      </c>
      <c r="T17" s="660">
        <f>'GS-NM'!$V$53</f>
        <v>545019.90695647104</v>
      </c>
      <c r="V17" s="661"/>
      <c r="W17" s="661"/>
      <c r="X17" s="661"/>
      <c r="Y17" s="661">
        <f>'GS-NM'!T13</f>
        <v>9785.252882468405</v>
      </c>
      <c r="Z17" s="661">
        <f t="shared" si="11"/>
        <v>57853.626644367883</v>
      </c>
      <c r="AA17" s="661">
        <f t="shared" si="12"/>
        <v>622773.84337416827</v>
      </c>
      <c r="AB17" s="661">
        <f>'GS-NM'!X13</f>
        <v>-13709.819546560013</v>
      </c>
      <c r="AC17" s="665">
        <f t="shared" ref="AC17:AC23" si="13">Z17+AB17</f>
        <v>44143.807097807869</v>
      </c>
      <c r="AD17" s="666">
        <f t="shared" ref="AD17:AD23" si="14">AA17+AB17</f>
        <v>609064.02382760821</v>
      </c>
      <c r="AF17" s="707">
        <f>'Exhibit I'!D15</f>
        <v>909</v>
      </c>
      <c r="AG17" s="661">
        <f>'GS-NM'!$S$30</f>
        <v>-13998.910194201511</v>
      </c>
    </row>
    <row r="18" spans="1:33">
      <c r="A18" s="654" t="s">
        <v>201</v>
      </c>
      <c r="B18" s="661">
        <f>'SGS TOD'!$I$53</f>
        <v>1271782.400349282</v>
      </c>
      <c r="C18" s="661"/>
      <c r="D18" s="661">
        <f>'SGS TOD'!$I$32</f>
        <v>68399.62</v>
      </c>
      <c r="E18" s="661">
        <f>'SGS TOD'!$I$34+'SGS TOD'!$I$48</f>
        <v>5911</v>
      </c>
      <c r="F18" s="661">
        <f>'SGS TOD'!$I$36</f>
        <v>3159.2599999999998</v>
      </c>
      <c r="G18" s="661">
        <f>'SGS TOD'!$I$38</f>
        <v>0</v>
      </c>
      <c r="H18" s="661">
        <f>'SGS TOD'!$I$42</f>
        <v>58566.07</v>
      </c>
      <c r="I18" s="661">
        <f>'SGS TOD'!$I$44</f>
        <v>23219.160000000003</v>
      </c>
      <c r="J18" s="661">
        <f>'SGS TOD'!$I$46</f>
        <v>0</v>
      </c>
      <c r="K18" s="661">
        <f>'SGS TOD'!$I$50</f>
        <v>-3239.19</v>
      </c>
      <c r="L18" s="661">
        <f t="shared" si="8"/>
        <v>1115766.480349282</v>
      </c>
      <c r="M18" s="661">
        <f>'SGS TOD'!$N$42</f>
        <v>12425.252387639744</v>
      </c>
      <c r="N18" s="661">
        <f>'SGS TOD'!$O$53</f>
        <v>33403.712019724931</v>
      </c>
      <c r="O18" s="661">
        <f>'SGS TOD'!$P$53</f>
        <v>-5232.0828275664926</v>
      </c>
      <c r="P18" s="661">
        <f>'SGS TOD'!$Q$53</f>
        <v>-8436.9196629398903</v>
      </c>
      <c r="Q18" s="661">
        <f>'SGS TOD'!$R$53</f>
        <v>0</v>
      </c>
      <c r="R18" s="661">
        <f>SUM(L18:Q18)</f>
        <v>1147926.4422661406</v>
      </c>
      <c r="S18" s="662">
        <f t="shared" si="10"/>
        <v>117353.70421349118</v>
      </c>
      <c r="T18" s="660">
        <f>'SGS TOD'!$V$53</f>
        <v>1265280.1464796318</v>
      </c>
      <c r="V18" s="661"/>
      <c r="W18" s="661"/>
      <c r="X18" s="661"/>
      <c r="Y18" s="661">
        <f>'SGS TOD'!T13</f>
        <v>27380.412877485032</v>
      </c>
      <c r="Z18" s="661">
        <f t="shared" si="11"/>
        <v>144734.11709097621</v>
      </c>
      <c r="AA18" s="661">
        <f t="shared" si="12"/>
        <v>1416516.5174402581</v>
      </c>
      <c r="AB18" s="661">
        <f>'SGS TOD'!X13</f>
        <v>-38361.861892519133</v>
      </c>
      <c r="AC18" s="665">
        <f t="shared" si="13"/>
        <v>106372.25519845707</v>
      </c>
      <c r="AD18" s="666">
        <f t="shared" si="14"/>
        <v>1378154.655547739</v>
      </c>
      <c r="AF18" s="707">
        <f>'Exhibit I'!D16</f>
        <v>489</v>
      </c>
      <c r="AG18" s="661">
        <f>'SGS TOD'!$S$30</f>
        <v>-28651.365169082008</v>
      </c>
    </row>
    <row r="19" spans="1:33">
      <c r="A19" s="654" t="s">
        <v>365</v>
      </c>
      <c r="B19" s="661">
        <f>'GS-AF'!$I$53</f>
        <v>228232.56684894799</v>
      </c>
      <c r="C19" s="661"/>
      <c r="D19" s="661">
        <f>'GS-AF'!$I$32</f>
        <v>12253.509999999998</v>
      </c>
      <c r="E19" s="661">
        <f>'GS-AF'!$I$34+'GS-AF'!$I$48</f>
        <v>1052</v>
      </c>
      <c r="F19" s="661">
        <f>'GS-AF'!$I$36</f>
        <v>603.81999999999994</v>
      </c>
      <c r="G19" s="661">
        <f>'GS-AF'!$I$38</f>
        <v>0</v>
      </c>
      <c r="H19" s="661">
        <f>'GS-AF'!$I$42</f>
        <v>10384.630000000001</v>
      </c>
      <c r="I19" s="661">
        <f>'GS-AF'!$I$44</f>
        <v>3674.79</v>
      </c>
      <c r="J19" s="661">
        <f>'GS-AF'!$I$46</f>
        <v>0</v>
      </c>
      <c r="K19" s="661">
        <f>'GS-AF'!$I$50</f>
        <v>-572.35</v>
      </c>
      <c r="L19" s="661">
        <f t="shared" si="8"/>
        <v>200836.16684894799</v>
      </c>
      <c r="M19" s="661">
        <f>'GS-AF'!$N$42</f>
        <v>2203.1809322745294</v>
      </c>
      <c r="N19" s="661">
        <f>'GS-AF'!$O$53</f>
        <v>4953.0814761290094</v>
      </c>
      <c r="O19" s="661">
        <f>'GS-AF'!$P$53</f>
        <v>0</v>
      </c>
      <c r="P19" s="661">
        <f>'GS-AF'!$Q$53</f>
        <v>779.91806294093499</v>
      </c>
      <c r="Q19" s="661">
        <f>'GS-AF'!$R$53</f>
        <v>0</v>
      </c>
      <c r="R19" s="661">
        <f t="shared" si="9"/>
        <v>208772.34732029247</v>
      </c>
      <c r="S19" s="662">
        <f t="shared" si="10"/>
        <v>22157.90504673851</v>
      </c>
      <c r="T19" s="660">
        <f>'GS-AF'!$V$53</f>
        <v>230930.25236703097</v>
      </c>
      <c r="V19" s="661"/>
      <c r="W19" s="661"/>
      <c r="X19" s="661"/>
      <c r="Y19" s="661">
        <f>'GS-AF'!T13</f>
        <v>4860.4116438273204</v>
      </c>
      <c r="Z19" s="661">
        <f t="shared" si="11"/>
        <v>27018.316690565829</v>
      </c>
      <c r="AA19" s="661">
        <f t="shared" si="12"/>
        <v>255250.8835395138</v>
      </c>
      <c r="AB19" s="661">
        <f>'GS-AF'!X13</f>
        <v>-6809.7746025815941</v>
      </c>
      <c r="AC19" s="665">
        <f t="shared" si="13"/>
        <v>20208.542087984235</v>
      </c>
      <c r="AD19" s="666">
        <f t="shared" si="14"/>
        <v>248441.1089369322</v>
      </c>
      <c r="AF19" s="707">
        <f>'Exhibit I'!D13</f>
        <v>89</v>
      </c>
      <c r="AG19" s="661">
        <f>'GS-AF'!$S$30</f>
        <v>-5470.3127249230047</v>
      </c>
    </row>
    <row r="20" spans="1:33">
      <c r="A20" s="654" t="s">
        <v>367</v>
      </c>
      <c r="B20" s="661">
        <f>GSLMTOD!$I$53</f>
        <v>236917.38291566752</v>
      </c>
      <c r="C20" s="661"/>
      <c r="D20" s="661">
        <f>GSLMTOD!$I$32</f>
        <v>13284.41</v>
      </c>
      <c r="E20" s="661">
        <f>GSLMTOD!$I$34+GSLMTOD!$I$48</f>
        <v>737</v>
      </c>
      <c r="F20" s="661">
        <f>GSLMTOD!$I$36</f>
        <v>670.11</v>
      </c>
      <c r="G20" s="661">
        <f>GSLMTOD!$I$38</f>
        <v>0</v>
      </c>
      <c r="H20" s="661">
        <f>GSLMTOD!$I$42</f>
        <v>11153.96</v>
      </c>
      <c r="I20" s="661">
        <f>GSLMTOD!$I$44</f>
        <v>4134.8500000000004</v>
      </c>
      <c r="J20" s="661">
        <f>GSLMTOD!$I$46</f>
        <v>0</v>
      </c>
      <c r="K20" s="661">
        <f>GSLMTOD!$I$50</f>
        <v>-649.49</v>
      </c>
      <c r="L20" s="661">
        <f t="shared" si="8"/>
        <v>207586.54291566752</v>
      </c>
      <c r="M20" s="661">
        <f>GSLMTOD!$N$42</f>
        <v>2366.4003427520097</v>
      </c>
      <c r="N20" s="661">
        <f>GSLMTOD!$O$53</f>
        <v>5237.887587096775</v>
      </c>
      <c r="O20" s="661">
        <f>GSLMTOD!$P$53</f>
        <v>-875.24650015925181</v>
      </c>
      <c r="P20" s="661">
        <f>GSLMTOD!$Q$53</f>
        <v>7991.481486598238</v>
      </c>
      <c r="Q20" s="661">
        <f>GSLMTOD!$R$53</f>
        <v>0</v>
      </c>
      <c r="R20" s="661">
        <f t="shared" si="9"/>
        <v>222307.06583195529</v>
      </c>
      <c r="S20" s="662">
        <f t="shared" si="10"/>
        <v>21398.311312511156</v>
      </c>
      <c r="T20" s="660">
        <f>GSLMTOD!$V$53</f>
        <v>243705.37714446645</v>
      </c>
      <c r="V20" s="661"/>
      <c r="W20" s="661"/>
      <c r="X20" s="661"/>
      <c r="Y20" s="661">
        <f>GSLMTOD!T13</f>
        <v>5607.5951387195892</v>
      </c>
      <c r="Z20" s="661">
        <f t="shared" si="11"/>
        <v>27005.906451230745</v>
      </c>
      <c r="AA20" s="661">
        <f t="shared" si="12"/>
        <v>263923.28936689824</v>
      </c>
      <c r="AB20" s="661">
        <f>GSLMTOD!X13</f>
        <v>-7856.6306221632749</v>
      </c>
      <c r="AC20" s="665">
        <f t="shared" si="13"/>
        <v>19149.275829067468</v>
      </c>
      <c r="AD20" s="666">
        <f t="shared" si="14"/>
        <v>256066.65874473497</v>
      </c>
      <c r="AF20" s="707">
        <f>'Exhibit I'!D14</f>
        <v>62</v>
      </c>
      <c r="AG20" s="661">
        <f>GSLMTOD!$S$30</f>
        <v>-2881.6095967880583</v>
      </c>
    </row>
    <row r="21" spans="1:33">
      <c r="A21" s="654" t="s">
        <v>368</v>
      </c>
      <c r="B21" s="661">
        <f>MGSTOD!$I$53</f>
        <v>1091907.6261215264</v>
      </c>
      <c r="C21" s="661"/>
      <c r="D21" s="661">
        <f>MGSTOD!$I$32</f>
        <v>67731.679999999993</v>
      </c>
      <c r="E21" s="661">
        <f>MGSTOD!$I$34+MGSTOD!$I$48</f>
        <v>1696</v>
      </c>
      <c r="F21" s="661">
        <f>MGSTOD!$I$36</f>
        <v>3215.9100000000003</v>
      </c>
      <c r="G21" s="661">
        <f>MGSTOD!$I$38</f>
        <v>0</v>
      </c>
      <c r="H21" s="661">
        <f>MGSTOD!$I$42</f>
        <v>49010.64</v>
      </c>
      <c r="I21" s="661">
        <f>MGSTOD!$I$44</f>
        <v>22052.070000000003</v>
      </c>
      <c r="J21" s="661">
        <f>MGSTOD!$I$46</f>
        <v>0</v>
      </c>
      <c r="K21" s="661">
        <f>MGSTOD!$I$50</f>
        <v>-3225.71</v>
      </c>
      <c r="L21" s="661">
        <f t="shared" si="8"/>
        <v>951427.03612152638</v>
      </c>
      <c r="M21" s="661">
        <f>MGSTOD!$N$42</f>
        <v>10397.992757235579</v>
      </c>
      <c r="N21" s="661">
        <f>MGSTOD!$O$53</f>
        <v>30121.535009032232</v>
      </c>
      <c r="O21" s="661">
        <f>MGSTOD!$P$53</f>
        <v>-3870.0664267173624</v>
      </c>
      <c r="P21" s="661">
        <f>MGSTOD!$Q$53</f>
        <v>3377.2268157768244</v>
      </c>
      <c r="Q21" s="661">
        <f>MGSTOD!$R$53</f>
        <v>0</v>
      </c>
      <c r="R21" s="661">
        <f t="shared" si="9"/>
        <v>991453.72427685361</v>
      </c>
      <c r="S21" s="662">
        <f t="shared" si="10"/>
        <v>90221.050731317722</v>
      </c>
      <c r="T21" s="660">
        <f>MGSTOD!$V$53</f>
        <v>1081674.7750081713</v>
      </c>
      <c r="V21" s="661"/>
      <c r="W21" s="661"/>
      <c r="X21" s="661"/>
      <c r="Y21" s="661">
        <f>MGSTOD!T13</f>
        <v>27121.449030181284</v>
      </c>
      <c r="Z21" s="661">
        <f t="shared" si="11"/>
        <v>117342.499761499</v>
      </c>
      <c r="AA21" s="661">
        <f t="shared" si="12"/>
        <v>1209250.1258830254</v>
      </c>
      <c r="AB21" s="661">
        <f>MGSTOD!X13</f>
        <v>-37999.035539612283</v>
      </c>
      <c r="AC21" s="665">
        <f t="shared" si="13"/>
        <v>79343.464221886708</v>
      </c>
      <c r="AD21" s="666">
        <f t="shared" si="14"/>
        <v>1171251.0903434132</v>
      </c>
      <c r="AF21" s="707">
        <f>'Exhibit I'!D17</f>
        <v>142</v>
      </c>
      <c r="AG21" s="661">
        <f>MGSTOD!$S$30</f>
        <v>-14602.933284745162</v>
      </c>
    </row>
    <row r="22" spans="1:33">
      <c r="A22" s="654" t="s">
        <v>366</v>
      </c>
      <c r="B22" s="661">
        <f>'GS-PRI'!$I$53</f>
        <v>1210631.2470936892</v>
      </c>
      <c r="C22" s="661"/>
      <c r="D22" s="661">
        <f>'GS-PRI'!$I$32</f>
        <v>74903.14</v>
      </c>
      <c r="E22" s="661">
        <f>'GS-PRI'!$I$34+'GS-PRI'!$I$48</f>
        <v>894</v>
      </c>
      <c r="F22" s="661">
        <f>'GS-PRI'!$I$36</f>
        <v>3645.5800000000004</v>
      </c>
      <c r="G22" s="661">
        <f>'GS-PRI'!$I$38</f>
        <v>0</v>
      </c>
      <c r="H22" s="661">
        <f>'GS-PRI'!$I$42</f>
        <v>54558.49</v>
      </c>
      <c r="I22" s="661">
        <f>'GS-PRI'!$I$44</f>
        <v>22381.649999999998</v>
      </c>
      <c r="J22" s="661">
        <f>'GS-PRI'!$I$46</f>
        <v>0</v>
      </c>
      <c r="K22" s="661">
        <f>'GS-PRI'!$I$50</f>
        <v>-3489.75</v>
      </c>
      <c r="L22" s="661">
        <f t="shared" si="8"/>
        <v>1057738.1370936893</v>
      </c>
      <c r="M22" s="661">
        <f>'GS-PRI'!$N$42</f>
        <v>11575.012769996674</v>
      </c>
      <c r="N22" s="661">
        <f>'GS-PRI'!$O$53</f>
        <v>30919.266270967841</v>
      </c>
      <c r="O22" s="661">
        <f>'GS-PRI'!$P$53</f>
        <v>-2324.7131049145828</v>
      </c>
      <c r="P22" s="661">
        <f>'GS-PRI'!$Q$53</f>
        <v>-81242.304889419873</v>
      </c>
      <c r="Q22" s="661">
        <f>'GS-PRI'!$R$53</f>
        <v>0</v>
      </c>
      <c r="R22" s="661">
        <f t="shared" si="9"/>
        <v>1016665.3981403194</v>
      </c>
      <c r="S22" s="662">
        <f t="shared" si="10"/>
        <v>112287.04471719498</v>
      </c>
      <c r="T22" s="660">
        <f>'GS-PRI'!$V$53</f>
        <v>1128952.4428575144</v>
      </c>
      <c r="V22" s="661"/>
      <c r="W22" s="661"/>
      <c r="X22" s="661"/>
      <c r="Y22" s="661">
        <f>'GS-PRI'!T13</f>
        <v>27314.397688231733</v>
      </c>
      <c r="Z22" s="661">
        <f t="shared" si="11"/>
        <v>139601.4424054267</v>
      </c>
      <c r="AA22" s="661">
        <f t="shared" si="12"/>
        <v>1350232.6894991158</v>
      </c>
      <c r="AB22" s="661">
        <f>'GS-PRI'!X13</f>
        <v>-38269.370023084033</v>
      </c>
      <c r="AC22" s="665">
        <f t="shared" si="13"/>
        <v>101332.07238234267</v>
      </c>
      <c r="AD22" s="666">
        <f t="shared" si="14"/>
        <v>1311963.3194760317</v>
      </c>
      <c r="AF22" s="707">
        <f>70</f>
        <v>70</v>
      </c>
      <c r="AG22" s="661">
        <f>'GS-PRI'!$S$30</f>
        <v>-27390.860178097137</v>
      </c>
    </row>
    <row r="23" spans="1:33" ht="10.5" thickBot="1">
      <c r="A23" s="670" t="s">
        <v>369</v>
      </c>
      <c r="B23" s="668">
        <f>'GS-SUB'!$I$53</f>
        <v>53065.802367027158</v>
      </c>
      <c r="C23" s="668"/>
      <c r="D23" s="668">
        <f>'GS-SUB'!$I$32</f>
        <v>2673.62</v>
      </c>
      <c r="E23" s="668">
        <f>'GS-SUB'!$I$34+'GS-SUB'!$I$48</f>
        <v>48</v>
      </c>
      <c r="F23" s="668">
        <f>'GS-SUB'!$I$36</f>
        <v>99.009999999999991</v>
      </c>
      <c r="G23" s="668">
        <f>'GS-SUB'!$I$38</f>
        <v>0</v>
      </c>
      <c r="H23" s="668">
        <f>'GS-SUB'!$I$42</f>
        <v>2370.2399999999998</v>
      </c>
      <c r="I23" s="668">
        <f>'GS-SUB'!$I$44</f>
        <v>993.75</v>
      </c>
      <c r="J23" s="668">
        <f>'GS-SUB'!$I$46</f>
        <v>0</v>
      </c>
      <c r="K23" s="668">
        <f>'GS-SUB'!$I$50</f>
        <v>-114.79</v>
      </c>
      <c r="L23" s="668">
        <f>B23+C23-SUM(D23:K23)</f>
        <v>46995.972367027156</v>
      </c>
      <c r="M23" s="668">
        <f>'GS-SUB'!$N$42</f>
        <v>502.86505854463564</v>
      </c>
      <c r="N23" s="668">
        <f>'GS-SUB'!$O$53</f>
        <v>1501.811612903226</v>
      </c>
      <c r="O23" s="668">
        <f>'GS-SUB'!$P$53</f>
        <v>0</v>
      </c>
      <c r="P23" s="668">
        <f>'GS-SUB'!$Q$53</f>
        <v>-13165.720339523403</v>
      </c>
      <c r="Q23" s="668">
        <f>'GS-SUB'!$R$53</f>
        <v>0</v>
      </c>
      <c r="R23" s="668">
        <f>SUM(L23:Q23)</f>
        <v>35834.928698951619</v>
      </c>
      <c r="S23" s="668">
        <f>T23-R23</f>
        <v>938.82377784853452</v>
      </c>
      <c r="T23" s="669">
        <f>'GS-SUB'!$V$53</f>
        <v>36773.752476800153</v>
      </c>
      <c r="U23" s="670"/>
      <c r="V23" s="668"/>
      <c r="W23" s="668"/>
      <c r="X23" s="668"/>
      <c r="Y23" s="668">
        <f>'GS-SUB'!T13</f>
        <v>702.90494999999999</v>
      </c>
      <c r="Z23" s="668">
        <f t="shared" si="11"/>
        <v>1641.7287278485346</v>
      </c>
      <c r="AA23" s="668">
        <f t="shared" si="12"/>
        <v>54707.531094875696</v>
      </c>
      <c r="AB23" s="668">
        <f>'GS-SUB'!X13</f>
        <v>-984.81869999999992</v>
      </c>
      <c r="AC23" s="673">
        <f t="shared" si="13"/>
        <v>656.9100278485347</v>
      </c>
      <c r="AD23" s="710">
        <f t="shared" si="14"/>
        <v>53722.712394875693</v>
      </c>
      <c r="AE23" s="670"/>
      <c r="AF23" s="711">
        <v>3</v>
      </c>
      <c r="AG23" s="674">
        <f>'GS-SUB'!$S$30</f>
        <v>-450.27464560056814</v>
      </c>
    </row>
    <row r="24" spans="1:33">
      <c r="A24" s="654" t="s">
        <v>349</v>
      </c>
      <c r="B24" s="661">
        <f>SUM(B16:B23)</f>
        <v>105637777.62640199</v>
      </c>
      <c r="C24" s="661"/>
      <c r="D24" s="661">
        <f>SUM(D16:D23)</f>
        <v>5728952.169999999</v>
      </c>
      <c r="E24" s="661">
        <f t="shared" ref="E24:P24" si="15">SUM(E16:E23)</f>
        <v>371641</v>
      </c>
      <c r="F24" s="661">
        <f t="shared" si="15"/>
        <v>264947.34999999998</v>
      </c>
      <c r="G24" s="661">
        <f t="shared" si="15"/>
        <v>0</v>
      </c>
      <c r="H24" s="661">
        <f t="shared" si="15"/>
        <v>4897702.41</v>
      </c>
      <c r="I24" s="661">
        <f>SUM(I16:I23)</f>
        <v>1942971.22</v>
      </c>
      <c r="J24" s="661">
        <f t="shared" si="15"/>
        <v>0</v>
      </c>
      <c r="K24" s="661">
        <f t="shared" ref="K24:O24" si="16">SUM(K16:K23)</f>
        <v>-273521.06999999995</v>
      </c>
      <c r="L24" s="661">
        <f t="shared" si="16"/>
        <v>92705084.546402007</v>
      </c>
      <c r="M24" s="661">
        <f t="shared" si="16"/>
        <v>1039086.0879652917</v>
      </c>
      <c r="N24" s="661">
        <f t="shared" si="16"/>
        <v>2706042.9353487468</v>
      </c>
      <c r="O24" s="661">
        <f t="shared" si="16"/>
        <v>-430128.35733408912</v>
      </c>
      <c r="P24" s="661">
        <f t="shared" si="15"/>
        <v>-338442.72096421174</v>
      </c>
      <c r="Q24" s="661">
        <f t="shared" ref="Q24" si="17">SUM(Q16:Q23)</f>
        <v>0</v>
      </c>
      <c r="R24" s="661">
        <f>SUM(R16:R23)</f>
        <v>95681642.491417736</v>
      </c>
      <c r="S24" s="661">
        <f t="shared" ref="S24:T24" si="18">SUM(S16:S23)</f>
        <v>10101221.90251537</v>
      </c>
      <c r="T24" s="661">
        <f t="shared" si="18"/>
        <v>105782864.3939331</v>
      </c>
      <c r="U24" s="661">
        <v>105789067</v>
      </c>
      <c r="V24" s="661">
        <f>U24-T24</f>
        <v>6202.6060668975115</v>
      </c>
      <c r="W24" s="661">
        <v>6202</v>
      </c>
      <c r="X24" s="661">
        <f>V24-W24</f>
        <v>0.60606689751148224</v>
      </c>
      <c r="Y24" s="677">
        <f t="shared" ref="Y24:Z24" si="19">SUM(Y16:Y23)</f>
        <v>2304981.8090856853</v>
      </c>
      <c r="Z24" s="661">
        <f t="shared" si="19"/>
        <v>12406203.711601056</v>
      </c>
      <c r="AA24" s="661">
        <f>SUM(AA16:AA23)</f>
        <v>118043981.33800304</v>
      </c>
      <c r="AB24" s="661">
        <f>SUM(AB16:AB23)</f>
        <v>-3229439.7539061462</v>
      </c>
      <c r="AC24" s="661">
        <f t="shared" ref="AC24:AD24" si="20">SUM(AC16:AC23)</f>
        <v>9176763.9576949067</v>
      </c>
      <c r="AD24" s="661">
        <f t="shared" si="20"/>
        <v>114814541.58409692</v>
      </c>
      <c r="AF24" s="707">
        <f>SUM(AF16:AF23)</f>
        <v>30880</v>
      </c>
      <c r="AG24" s="661">
        <f>SUM(AG16:AG23)</f>
        <v>-2193989.7440468012</v>
      </c>
    </row>
    <row r="25" spans="1:33">
      <c r="C25" s="661"/>
      <c r="M25" s="661"/>
      <c r="N25" s="661"/>
      <c r="O25" s="661"/>
      <c r="T25" s="660"/>
      <c r="U25" s="661"/>
      <c r="V25" s="661"/>
      <c r="W25" s="661"/>
      <c r="X25" s="661"/>
      <c r="Y25" s="677"/>
      <c r="Z25" s="661"/>
      <c r="AA25" s="661"/>
      <c r="AB25" s="661"/>
      <c r="AC25" s="676"/>
      <c r="AD25" s="676"/>
      <c r="AG25" s="661"/>
    </row>
    <row r="26" spans="1:33">
      <c r="A26" s="654" t="s">
        <v>370</v>
      </c>
      <c r="B26" s="661">
        <f>'LGS-SEC'!$I$53</f>
        <v>40921438.827204809</v>
      </c>
      <c r="C26" s="661"/>
      <c r="D26" s="661">
        <f>'LGS-SEC'!$I$32</f>
        <v>2690064.11</v>
      </c>
      <c r="E26" s="661">
        <f>'LGS-SEC'!$I$34+'LGS-SEC'!$I$48</f>
        <v>4252</v>
      </c>
      <c r="F26" s="661">
        <f>'LGS-SEC'!$I$36</f>
        <v>123175.79999999997</v>
      </c>
      <c r="G26" s="661">
        <f>'LGS-SEC'!$I$38</f>
        <v>0</v>
      </c>
      <c r="H26" s="661">
        <f>'LGS-SEC'!$I$42</f>
        <v>1763947.3000000003</v>
      </c>
      <c r="I26" s="661">
        <f>'LGS-SEC'!$I$44</f>
        <v>765193.40999999992</v>
      </c>
      <c r="J26" s="661">
        <f>'LGS-SEC'!$I$46</f>
        <v>0</v>
      </c>
      <c r="K26" s="661">
        <f>'LGS-SEC'!$I$50</f>
        <v>-127382.18</v>
      </c>
      <c r="L26" s="661">
        <f t="shared" ref="L26:L31" si="21">B26+C26-SUM(D26:K26)</f>
        <v>35702188.387204811</v>
      </c>
      <c r="M26" s="661">
        <f>'LGS-SEC'!$N$42</f>
        <v>374235.29359227431</v>
      </c>
      <c r="N26" s="661">
        <f>'LGS-SEC'!$O$53</f>
        <v>1315382.4316179007</v>
      </c>
      <c r="O26" s="661">
        <f>'LGS-SEC'!$P$53</f>
        <v>-163511.8547441831</v>
      </c>
      <c r="P26" s="661">
        <f>'LGS-SEC'!$Q$53</f>
        <v>-125948.79741686261</v>
      </c>
      <c r="Q26" s="661">
        <f>'LGS-SEC'!$R$53</f>
        <v>0</v>
      </c>
      <c r="R26" s="661">
        <f t="shared" ref="R26:R31" si="22">SUM(L26:Q26)</f>
        <v>37102345.460253939</v>
      </c>
      <c r="S26" s="662">
        <f t="shared" ref="S26:S31" si="23">T26-R26</f>
        <v>4256378.0470810458</v>
      </c>
      <c r="T26" s="660">
        <f>'LGS-SEC'!$V$53</f>
        <v>41358723.507334985</v>
      </c>
      <c r="V26" s="661"/>
      <c r="W26" s="661"/>
      <c r="X26" s="661"/>
      <c r="Y26" s="661">
        <f>'LGS-SEC'!T13</f>
        <v>862054.3648005001</v>
      </c>
      <c r="Z26" s="662">
        <f>S26+Y26</f>
        <v>5118432.4118815456</v>
      </c>
      <c r="AA26" s="661">
        <f t="shared" ref="AA26:AA31" si="24">B26+Z26</f>
        <v>46039871.239086352</v>
      </c>
      <c r="AB26" s="661">
        <f>'LGS-SEC'!X13</f>
        <v>-1162960.1336459576</v>
      </c>
      <c r="AC26" s="665">
        <f>Z26+AB26</f>
        <v>3955472.2782355882</v>
      </c>
      <c r="AD26" s="666">
        <f>AA26+AB26</f>
        <v>44876911.105440393</v>
      </c>
      <c r="AF26" s="708">
        <f>4248/12</f>
        <v>354</v>
      </c>
      <c r="AG26" s="661">
        <f>'LGS-SEC'!$S$30</f>
        <v>-961496.64964664995</v>
      </c>
    </row>
    <row r="27" spans="1:33">
      <c r="A27" s="654" t="s">
        <v>374</v>
      </c>
      <c r="B27" s="661">
        <f>LGSLMTOD!$I$53</f>
        <v>126437.58979932756</v>
      </c>
      <c r="C27" s="661"/>
      <c r="D27" s="661">
        <f>LGSLMTOD!$I$32</f>
        <v>8048.369999999999</v>
      </c>
      <c r="E27" s="661">
        <f>LGSLMTOD!$I$34+LGSLMTOD!$I$48</f>
        <v>60</v>
      </c>
      <c r="F27" s="661">
        <f>LGSLMTOD!$I$36</f>
        <v>375.57000000000005</v>
      </c>
      <c r="G27" s="661">
        <f>LGSLMTOD!$I$38</f>
        <v>0</v>
      </c>
      <c r="H27" s="661">
        <f>LGSLMTOD!$I$42</f>
        <v>5687.0200000000013</v>
      </c>
      <c r="I27" s="661">
        <f>LGSLMTOD!$I$44</f>
        <v>2563.3699999999994</v>
      </c>
      <c r="J27" s="661">
        <f>LGSLMTOD!$I$46</f>
        <v>0</v>
      </c>
      <c r="K27" s="661">
        <f>LGSLMTOD!$I$50</f>
        <v>-391.4</v>
      </c>
      <c r="L27" s="661">
        <f t="shared" si="21"/>
        <v>110094.65979932756</v>
      </c>
      <c r="M27" s="661">
        <f>LGSLMTOD!$N$42</f>
        <v>1206.5460228687873</v>
      </c>
      <c r="N27" s="661">
        <f>LGSLMTOD!$O$53</f>
        <v>4045.7031019354981</v>
      </c>
      <c r="O27" s="661">
        <f>LGSLMTOD!$P$53</f>
        <v>-691.13942266690435</v>
      </c>
      <c r="P27" s="661">
        <f>LGSLMTOD!$Q$53</f>
        <v>0</v>
      </c>
      <c r="Q27" s="661">
        <f>LGSLMTOD!$R$53</f>
        <v>0</v>
      </c>
      <c r="R27" s="661">
        <f t="shared" si="22"/>
        <v>114655.76950146495</v>
      </c>
      <c r="S27" s="662">
        <f t="shared" si="23"/>
        <v>12185.062927101739</v>
      </c>
      <c r="T27" s="660">
        <f>LGSLMTOD!$V$53</f>
        <v>126840.83242856669</v>
      </c>
      <c r="V27" s="661"/>
      <c r="W27" s="661"/>
      <c r="X27" s="661"/>
      <c r="Y27" s="661">
        <f>LGSLMTOD!T13</f>
        <v>2847.8149989724916</v>
      </c>
      <c r="Z27" s="661">
        <f t="shared" ref="Z27:Z32" si="25">S27+Y27</f>
        <v>15032.87792607423</v>
      </c>
      <c r="AA27" s="661">
        <f t="shared" si="24"/>
        <v>141470.4677254018</v>
      </c>
      <c r="AB27" s="661">
        <f>LGSLMTOD!X13</f>
        <v>-3867.4030850243716</v>
      </c>
      <c r="AC27" s="665">
        <f t="shared" ref="AC27:AC32" si="26">Z27+AB27</f>
        <v>11165.474841049858</v>
      </c>
      <c r="AD27" s="666">
        <f t="shared" ref="AD27:AD32" si="27">AA27+AB27</f>
        <v>137603.06464037744</v>
      </c>
      <c r="AF27" s="654">
        <f>60/12</f>
        <v>5</v>
      </c>
      <c r="AG27" s="661">
        <f>LGSLMTOD!$S$30</f>
        <v>-1936.8554587369576</v>
      </c>
    </row>
    <row r="28" spans="1:33">
      <c r="A28" s="654" t="s">
        <v>375</v>
      </c>
      <c r="B28" s="661">
        <f>'LGS-SEC TOD'!$I$53</f>
        <v>748672.66076875164</v>
      </c>
      <c r="C28" s="661"/>
      <c r="D28" s="661">
        <f>'LGS-SEC TOD'!$I$32</f>
        <v>54632.749999999993</v>
      </c>
      <c r="E28" s="661">
        <f>'LGS-SEC TOD'!$I$34+'LGS-SEC TOD'!$I$48</f>
        <v>74</v>
      </c>
      <c r="F28" s="661">
        <f>'LGS-SEC TOD'!$I$36</f>
        <v>2489.0899999999997</v>
      </c>
      <c r="G28" s="661">
        <f>'LGS-SEC TOD'!$I$38</f>
        <v>0</v>
      </c>
      <c r="H28" s="661">
        <f>'LGS-SEC TOD'!$I$42</f>
        <v>30764.460000000006</v>
      </c>
      <c r="I28" s="661">
        <f>'LGS-SEC TOD'!$I$44</f>
        <v>12245.83</v>
      </c>
      <c r="J28" s="661">
        <f>'LGS-SEC TOD'!$I$46</f>
        <v>0</v>
      </c>
      <c r="K28" s="661">
        <f>'LGS-SEC TOD'!$I$50</f>
        <v>-2589.69</v>
      </c>
      <c r="L28" s="661">
        <f t="shared" si="21"/>
        <v>651056.22076875169</v>
      </c>
      <c r="M28" s="661">
        <f>'LGS-SEC TOD'!$N$42</f>
        <v>6526.9221593569018</v>
      </c>
      <c r="N28" s="661">
        <f>'LGS-SEC TOD'!$O$53</f>
        <v>27477.375174193585</v>
      </c>
      <c r="O28" s="661">
        <f>'LGS-SEC TOD'!$P$53</f>
        <v>-3497.6791663467748</v>
      </c>
      <c r="P28" s="661">
        <f>'LGS-SEC TOD'!$Q$53</f>
        <v>-130125.97142965143</v>
      </c>
      <c r="Q28" s="661">
        <f>'LGS-SEC TOD'!$R$53</f>
        <v>0</v>
      </c>
      <c r="R28" s="661">
        <f t="shared" si="22"/>
        <v>551436.86750630406</v>
      </c>
      <c r="S28" s="662">
        <f t="shared" si="23"/>
        <v>55855.949536911794</v>
      </c>
      <c r="T28" s="660">
        <f>'LGS-SEC TOD'!$V$53</f>
        <v>607292.81704321585</v>
      </c>
      <c r="V28" s="661"/>
      <c r="W28" s="661"/>
      <c r="X28" s="661"/>
      <c r="Y28" s="661">
        <f>'LGS-SEC TOD'!T13</f>
        <v>10555.712989037425</v>
      </c>
      <c r="Z28" s="661">
        <f t="shared" si="25"/>
        <v>66411.662525949214</v>
      </c>
      <c r="AA28" s="661">
        <f t="shared" si="24"/>
        <v>815084.32329470082</v>
      </c>
      <c r="AB28" s="661">
        <f>'LGS-SEC TOD'!X13</f>
        <v>-14240.254315399545</v>
      </c>
      <c r="AC28" s="665">
        <f t="shared" si="26"/>
        <v>52171.408210549671</v>
      </c>
      <c r="AD28" s="666">
        <f t="shared" si="27"/>
        <v>800844.06897930126</v>
      </c>
      <c r="AF28" s="708">
        <f>60/12</f>
        <v>5</v>
      </c>
      <c r="AG28" s="661">
        <f>'LGS-SEC TOD'!$S$30</f>
        <v>-18712.103822109326</v>
      </c>
    </row>
    <row r="29" spans="1:33">
      <c r="A29" s="654" t="s">
        <v>376</v>
      </c>
      <c r="B29" s="661">
        <f>'LGS-PRI TOD'!$I$53</f>
        <v>412109.74159142294</v>
      </c>
      <c r="C29" s="661"/>
      <c r="D29" s="661">
        <f>'LGS-PRI TOD'!$I$32</f>
        <v>32116.199999999997</v>
      </c>
      <c r="E29" s="661">
        <f>'LGS-PRI TOD'!$I$34+'LGS-PRI TOD'!$I$48</f>
        <v>24</v>
      </c>
      <c r="F29" s="661">
        <f>'LGS-PRI TOD'!$I$36</f>
        <v>1540.32</v>
      </c>
      <c r="G29" s="661">
        <f>'LGS-PRI TOD'!$I$38</f>
        <v>0</v>
      </c>
      <c r="H29" s="661">
        <f>'LGS-PRI TOD'!$I$42</f>
        <v>16358.119999999999</v>
      </c>
      <c r="I29" s="661">
        <f>'LGS-PRI TOD'!$I$44</f>
        <v>5669.74</v>
      </c>
      <c r="J29" s="661">
        <f>'LGS-PRI TOD'!$I$46</f>
        <v>0</v>
      </c>
      <c r="K29" s="661">
        <f>'LGS-PRI TOD'!$I$50</f>
        <v>-1522.71</v>
      </c>
      <c r="L29" s="661">
        <f t="shared" si="21"/>
        <v>357924.07159142295</v>
      </c>
      <c r="M29" s="661">
        <f>'LGS-PRI TOD'!$N$42</f>
        <v>3470.5038188032331</v>
      </c>
      <c r="N29" s="661">
        <f>'LGS-PRI TOD'!$O$53</f>
        <v>14119.801393548405</v>
      </c>
      <c r="O29" s="661">
        <f>'LGS-PRI TOD'!$P$53</f>
        <v>-549.27382014879151</v>
      </c>
      <c r="P29" s="661">
        <f>'LGS-PRI TOD'!$Q$53</f>
        <v>0</v>
      </c>
      <c r="Q29" s="661">
        <f>'LGS-PRI TOD'!$R$53</f>
        <v>0</v>
      </c>
      <c r="R29" s="661">
        <f t="shared" si="22"/>
        <v>374965.10298362584</v>
      </c>
      <c r="S29" s="662">
        <f t="shared" si="23"/>
        <v>28204.175364261726</v>
      </c>
      <c r="T29" s="660">
        <f>'LGS-PRI TOD'!$V$53</f>
        <v>403169.27834788756</v>
      </c>
      <c r="V29" s="661"/>
      <c r="W29" s="661"/>
      <c r="X29" s="661"/>
      <c r="Y29" s="661">
        <f>'LGS-PRI TOD'!T13</f>
        <v>5639.5710959402777</v>
      </c>
      <c r="Z29" s="661">
        <f t="shared" si="25"/>
        <v>33843.746460202005</v>
      </c>
      <c r="AA29" s="661">
        <f t="shared" si="24"/>
        <v>445953.48805162497</v>
      </c>
      <c r="AB29" s="661">
        <f>'LGS-PRI TOD'!X13</f>
        <v>-7608.1006294288636</v>
      </c>
      <c r="AC29" s="665">
        <f t="shared" si="26"/>
        <v>26235.645830773141</v>
      </c>
      <c r="AD29" s="666">
        <f t="shared" si="27"/>
        <v>438345.3874221961</v>
      </c>
      <c r="AF29" s="708">
        <f>24/12</f>
        <v>2</v>
      </c>
      <c r="AG29" s="661">
        <f>'LGS-PRI TOD'!$S$30</f>
        <v>-4644.5085833109861</v>
      </c>
    </row>
    <row r="30" spans="1:33">
      <c r="A30" s="654" t="s">
        <v>371</v>
      </c>
      <c r="B30" s="661">
        <f>'LGS-PRI'!$I$53</f>
        <v>11820551.728688477</v>
      </c>
      <c r="C30" s="661"/>
      <c r="D30" s="661">
        <f>'LGS-PRI'!$I$32</f>
        <v>798875.27</v>
      </c>
      <c r="E30" s="661">
        <f>'LGS-PRI'!$I$34+'LGS-PRI'!$I$48</f>
        <v>720</v>
      </c>
      <c r="F30" s="661">
        <f>'LGS-PRI'!$I$36</f>
        <v>37098.29</v>
      </c>
      <c r="G30" s="661">
        <f>'LGS-PRI'!$I$38</f>
        <v>0</v>
      </c>
      <c r="H30" s="661">
        <f>'LGS-PRI'!$I$42</f>
        <v>502625.95</v>
      </c>
      <c r="I30" s="661">
        <f>'LGS-PRI'!$I$44</f>
        <v>268668.2</v>
      </c>
      <c r="J30" s="661">
        <f>'LGS-PRI'!$I$46</f>
        <v>0</v>
      </c>
      <c r="K30" s="661">
        <f>'LGS-PRI'!$I$50</f>
        <v>-37872.400000000001</v>
      </c>
      <c r="L30" s="661">
        <f t="shared" si="21"/>
        <v>10250436.418688476</v>
      </c>
      <c r="M30" s="661">
        <f>'LGS-PRI'!$N$42</f>
        <v>106636.04857432291</v>
      </c>
      <c r="N30" s="661">
        <f>'LGS-PRI'!$O$53</f>
        <v>382654.66387150064</v>
      </c>
      <c r="O30" s="661">
        <f>'LGS-PRI'!$P$53</f>
        <v>-32495.681368901089</v>
      </c>
      <c r="P30" s="661">
        <f>'LGS-PRI'!$Q$53</f>
        <v>-4586.7489133164745</v>
      </c>
      <c r="Q30" s="661">
        <f>'LGS-PRI'!$R$53</f>
        <v>-393731.86450000003</v>
      </c>
      <c r="R30" s="661">
        <f t="shared" si="22"/>
        <v>10308912.836352084</v>
      </c>
      <c r="S30" s="662">
        <f t="shared" si="23"/>
        <v>1064079.8278865498</v>
      </c>
      <c r="T30" s="660">
        <f>'LGS-PRI'!$V$53</f>
        <v>11372992.664238634</v>
      </c>
      <c r="V30" s="661"/>
      <c r="W30" s="661"/>
      <c r="X30" s="661"/>
      <c r="Y30" s="661">
        <f>'LGS-PRI'!T13</f>
        <v>298471.06039032096</v>
      </c>
      <c r="Z30" s="661">
        <f t="shared" si="25"/>
        <v>1362550.8882768708</v>
      </c>
      <c r="AA30" s="661">
        <f t="shared" si="24"/>
        <v>13183102.616965348</v>
      </c>
      <c r="AB30" s="661">
        <f>'LGS-PRI'!X13</f>
        <v>-402654.35505486687</v>
      </c>
      <c r="AC30" s="665">
        <f t="shared" si="26"/>
        <v>959896.53322200396</v>
      </c>
      <c r="AD30" s="666">
        <f t="shared" si="27"/>
        <v>12780448.261910481</v>
      </c>
      <c r="AF30" s="708">
        <f>696/12</f>
        <v>58</v>
      </c>
      <c r="AG30" s="661">
        <f>'LGS-PRI'!$S$30</f>
        <v>-256569.62884606363</v>
      </c>
    </row>
    <row r="31" spans="1:33">
      <c r="A31" s="654" t="s">
        <v>372</v>
      </c>
      <c r="B31" s="661">
        <f>'LGS-SUB'!$I$53</f>
        <v>723414.75892942201</v>
      </c>
      <c r="C31" s="661"/>
      <c r="D31" s="661">
        <f>'LGS-SUB'!$I$32</f>
        <v>65705.209999999992</v>
      </c>
      <c r="E31" s="661">
        <f>'LGS-SUB'!$I$34+'LGS-SUB'!$I$48</f>
        <v>86</v>
      </c>
      <c r="F31" s="661">
        <f>'LGS-SUB'!$I$36</f>
        <v>3063.76</v>
      </c>
      <c r="G31" s="661">
        <f>'LGS-SUB'!$I$38</f>
        <v>0</v>
      </c>
      <c r="H31" s="661">
        <f>'LGS-SUB'!$I$42</f>
        <v>26503.759999999998</v>
      </c>
      <c r="I31" s="661">
        <f>'LGS-SUB'!$I$44</f>
        <v>16354.78</v>
      </c>
      <c r="J31" s="661">
        <f>'LGS-SUB'!$I$46</f>
        <v>0</v>
      </c>
      <c r="K31" s="661">
        <f>'LGS-SUB'!$I$50</f>
        <v>-3118.49</v>
      </c>
      <c r="L31" s="661">
        <f t="shared" si="21"/>
        <v>614819.73892942199</v>
      </c>
      <c r="M31" s="661">
        <f>'LGS-SUB'!$N$42</f>
        <v>5622.9811428602052</v>
      </c>
      <c r="N31" s="661">
        <f>'LGS-SUB'!$O$53</f>
        <v>31005.162611612934</v>
      </c>
      <c r="O31" s="661">
        <f>'LGS-SUB'!$P$53</f>
        <v>0</v>
      </c>
      <c r="P31" s="661">
        <f>'LGS-SUB'!$Q$53</f>
        <v>-13137.998369235502</v>
      </c>
      <c r="Q31" s="661">
        <f>'LGS-SUB'!$R$53</f>
        <v>0</v>
      </c>
      <c r="R31" s="661">
        <f t="shared" si="22"/>
        <v>638309.88431465963</v>
      </c>
      <c r="S31" s="662">
        <f t="shared" si="23"/>
        <v>52609.933644972742</v>
      </c>
      <c r="T31" s="660">
        <f>'LGS-SUB'!$V$53</f>
        <v>690919.81795963238</v>
      </c>
      <c r="V31" s="661"/>
      <c r="W31" s="661"/>
      <c r="X31" s="661"/>
      <c r="Y31" s="661">
        <f>'LGS-SUB'!T13</f>
        <v>17693.578407748329</v>
      </c>
      <c r="Z31" s="661">
        <f t="shared" si="25"/>
        <v>70303.512052721067</v>
      </c>
      <c r="AA31" s="661">
        <f t="shared" si="24"/>
        <v>793718.27098214312</v>
      </c>
      <c r="AB31" s="661">
        <f>'LGS-SUB'!X13</f>
        <v>-23869.638795358595</v>
      </c>
      <c r="AC31" s="665">
        <f t="shared" si="26"/>
        <v>46433.873257362473</v>
      </c>
      <c r="AD31" s="666">
        <f t="shared" si="27"/>
        <v>769848.63218678453</v>
      </c>
      <c r="AF31" s="708">
        <f>84/12</f>
        <v>7</v>
      </c>
      <c r="AG31" s="661">
        <f>'LGS-SUB'!$S$30</f>
        <v>-19075.039627476297</v>
      </c>
    </row>
    <row r="32" spans="1:33" ht="10.5" thickBot="1">
      <c r="A32" s="670" t="s">
        <v>373</v>
      </c>
      <c r="B32" s="668">
        <f>'LGS-TRAN'!$I$53</f>
        <v>98532.111530838723</v>
      </c>
      <c r="C32" s="668"/>
      <c r="D32" s="668">
        <f>'LGS-TRAN'!$I$32</f>
        <v>9657.0500000000011</v>
      </c>
      <c r="E32" s="668">
        <f>'LGS-TRAN'!$I$34+'LGS-TRAN'!$I$48</f>
        <v>11</v>
      </c>
      <c r="F32" s="668">
        <f>'LGS-TRAN'!$I$36</f>
        <v>480.08000000000004</v>
      </c>
      <c r="G32" s="668">
        <f>'LGS-TRAN'!$I$38</f>
        <v>0</v>
      </c>
      <c r="H32" s="668">
        <f>'LGS-TRAN'!$I$42</f>
        <v>4493.2000000000007</v>
      </c>
      <c r="I32" s="668">
        <f>'LGS-TRAN'!$I$44</f>
        <v>1942.5500000000002</v>
      </c>
      <c r="J32" s="668">
        <f>'LGS-TRAN'!$I$46</f>
        <v>0</v>
      </c>
      <c r="K32" s="668">
        <f>'LGS-TRAN'!$I$50</f>
        <v>-378.23</v>
      </c>
      <c r="L32" s="668">
        <f>B32+C32-SUM(D32:K32)</f>
        <v>82326.461530838715</v>
      </c>
      <c r="M32" s="668">
        <f>'LGS-TRAN'!$N$42</f>
        <v>953.26772016874133</v>
      </c>
      <c r="N32" s="668">
        <f>'LGS-TRAN'!$O$53</f>
        <v>2138.2606451612883</v>
      </c>
      <c r="O32" s="668">
        <f>'LGS-TRAN'!$P$53</f>
        <v>0</v>
      </c>
      <c r="P32" s="668">
        <f>'LGS-TRAN'!$Q$53</f>
        <v>69699.712176000001</v>
      </c>
      <c r="Q32" s="668">
        <f>'LGS-TRAN'!$R$53</f>
        <v>0</v>
      </c>
      <c r="R32" s="668">
        <f>SUM(L32:Q32)</f>
        <v>155117.70207216876</v>
      </c>
      <c r="S32" s="668">
        <f>T32-R32</f>
        <v>11829.001063831267</v>
      </c>
      <c r="T32" s="669">
        <f>'LGS-TRAN'!$V$53</f>
        <v>166946.70313600003</v>
      </c>
      <c r="U32" s="670"/>
      <c r="V32" s="668"/>
      <c r="W32" s="668"/>
      <c r="X32" s="668"/>
      <c r="Y32" s="668">
        <f>'LGS-TRAN'!T13</f>
        <v>5682.0435040000011</v>
      </c>
      <c r="Z32" s="668">
        <f t="shared" si="25"/>
        <v>17511.044567831268</v>
      </c>
      <c r="AA32" s="668">
        <f>B32+Z32</f>
        <v>116043.15609866999</v>
      </c>
      <c r="AB32" s="678">
        <f>'LGS-TRAN'!X13</f>
        <v>-7665.3983120000003</v>
      </c>
      <c r="AC32" s="673">
        <f t="shared" si="26"/>
        <v>9845.6462558312669</v>
      </c>
      <c r="AD32" s="710">
        <f t="shared" si="27"/>
        <v>108377.75778666999</v>
      </c>
      <c r="AE32" s="670"/>
      <c r="AF32" s="670">
        <v>1</v>
      </c>
      <c r="AG32" s="674">
        <f>'LGS-TRAN'!$S$30</f>
        <v>2776.8899999999994</v>
      </c>
    </row>
    <row r="33" spans="1:33">
      <c r="A33" s="654" t="s">
        <v>174</v>
      </c>
      <c r="B33" s="661">
        <f>SUM(B26:B32)</f>
        <v>54851157.41851306</v>
      </c>
      <c r="C33" s="661"/>
      <c r="D33" s="661">
        <f>SUM(D26:D32)</f>
        <v>3659098.96</v>
      </c>
      <c r="E33" s="661">
        <f t="shared" ref="E33:G33" si="28">SUM(E26:E32)</f>
        <v>5227</v>
      </c>
      <c r="F33" s="661">
        <f t="shared" si="28"/>
        <v>168222.90999999997</v>
      </c>
      <c r="G33" s="661">
        <f t="shared" si="28"/>
        <v>0</v>
      </c>
      <c r="H33" s="661">
        <f>SUM(H26:H32)</f>
        <v>2350379.8100000005</v>
      </c>
      <c r="I33" s="661">
        <f>SUM(I26:I32)</f>
        <v>1072637.8799999999</v>
      </c>
      <c r="J33" s="661">
        <f>SUM(J26:J32)</f>
        <v>0</v>
      </c>
      <c r="K33" s="661">
        <f t="shared" ref="K33:T33" si="29">SUM(K26:K32)</f>
        <v>-173255.09999999998</v>
      </c>
      <c r="L33" s="661">
        <f t="shared" si="29"/>
        <v>47768845.958513051</v>
      </c>
      <c r="M33" s="661">
        <f t="shared" ref="M33:N33" si="30">SUM(M26:M32)</f>
        <v>498651.56303065503</v>
      </c>
      <c r="N33" s="661">
        <f t="shared" si="30"/>
        <v>1776823.3984158533</v>
      </c>
      <c r="O33" s="661">
        <f t="shared" si="29"/>
        <v>-200745.62852224667</v>
      </c>
      <c r="P33" s="661">
        <f t="shared" si="29"/>
        <v>-204099.803953066</v>
      </c>
      <c r="Q33" s="661">
        <f t="shared" ref="Q33" si="31">SUM(Q26:Q32)</f>
        <v>-393731.86450000003</v>
      </c>
      <c r="R33" s="661">
        <f t="shared" si="29"/>
        <v>49245743.622984238</v>
      </c>
      <c r="S33" s="661">
        <f t="shared" si="29"/>
        <v>5481141.9975046748</v>
      </c>
      <c r="T33" s="661">
        <f t="shared" si="29"/>
        <v>54726885.620488912</v>
      </c>
      <c r="U33" s="661">
        <v>54835447</v>
      </c>
      <c r="V33" s="661">
        <f>U33-T33</f>
        <v>108561.37951108813</v>
      </c>
      <c r="W33" s="661"/>
      <c r="X33" s="661">
        <f>V33-W33</f>
        <v>108561.37951108813</v>
      </c>
      <c r="Y33" s="677">
        <f t="shared" ref="Y33:AA33" si="32">SUM(Y26:Y32)</f>
        <v>1202944.1461865194</v>
      </c>
      <c r="Z33" s="661">
        <f t="shared" si="32"/>
        <v>6684086.1436911942</v>
      </c>
      <c r="AA33" s="661">
        <f t="shared" si="32"/>
        <v>61535243.562204242</v>
      </c>
      <c r="AB33" s="661">
        <f>SUM(AB26:AB32)</f>
        <v>-1622865.283838036</v>
      </c>
      <c r="AC33" s="661">
        <f t="shared" ref="AC33:AD33" si="33">SUM(AC26:AC32)</f>
        <v>5061220.8598531587</v>
      </c>
      <c r="AD33" s="661">
        <f t="shared" si="33"/>
        <v>59912378.278366208</v>
      </c>
      <c r="AF33" s="708">
        <f>SUM(AF26:AF32)</f>
        <v>432</v>
      </c>
      <c r="AG33" s="661">
        <f>SUM(AG26:AG32)</f>
        <v>-1259657.8959843474</v>
      </c>
    </row>
    <row r="34" spans="1:33">
      <c r="C34" s="661"/>
      <c r="M34" s="661"/>
      <c r="N34" s="661"/>
      <c r="O34" s="661"/>
      <c r="T34" s="660"/>
      <c r="U34" s="661"/>
      <c r="V34" s="661"/>
      <c r="W34" s="661"/>
      <c r="X34" s="661"/>
      <c r="Y34" s="677"/>
      <c r="Z34" s="661"/>
      <c r="AA34" s="661"/>
      <c r="AB34" s="661"/>
      <c r="AC34" s="676"/>
      <c r="AD34" s="676"/>
      <c r="AG34" s="661"/>
    </row>
    <row r="35" spans="1:33">
      <c r="A35" s="675" t="s">
        <v>377</v>
      </c>
      <c r="B35" s="661">
        <f>'PS-SEC'!$I$53</f>
        <v>12637734.094100356</v>
      </c>
      <c r="C35" s="661"/>
      <c r="D35" s="661">
        <f>'PS-SEC'!$I$32</f>
        <v>761913.77999999991</v>
      </c>
      <c r="E35" s="661">
        <f>'PS-SEC'!$I$34+'PS-SEC'!$I$48</f>
        <v>1537</v>
      </c>
      <c r="F35" s="661">
        <f>'PS-SEC'!$I$36</f>
        <v>34904.200000000004</v>
      </c>
      <c r="G35" s="661">
        <f>'PS-SEC'!$I$38</f>
        <v>0</v>
      </c>
      <c r="H35" s="661">
        <f>'PS-SEC'!$I$42</f>
        <v>561548.88</v>
      </c>
      <c r="I35" s="661">
        <f>'PS-SEC'!$I$44</f>
        <v>271014.03999999998</v>
      </c>
      <c r="J35" s="661">
        <f>'PS-SEC'!$I$46</f>
        <v>0</v>
      </c>
      <c r="K35" s="661">
        <f>'PS-SEC'!$I$50</f>
        <v>-35486.46</v>
      </c>
      <c r="L35" s="661">
        <f>B35+C35-SUM(D35:K35)</f>
        <v>11042302.654100357</v>
      </c>
      <c r="M35" s="661">
        <f>'PS-SEC'!$N$42</f>
        <v>119137.01161775795</v>
      </c>
      <c r="N35" s="661">
        <f>'PS-SEC'!$O$53</f>
        <v>353096.19654193521</v>
      </c>
      <c r="O35" s="661">
        <f>'PS-SEC'!$P$53</f>
        <v>-38060.600584293839</v>
      </c>
      <c r="P35" s="661">
        <f>'PS-SEC'!$Q$53</f>
        <v>-96274.387122346729</v>
      </c>
      <c r="Q35" s="661">
        <f>'PS-SEC'!$R$53</f>
        <v>0</v>
      </c>
      <c r="R35" s="661">
        <f>SUM(L35:Q35)</f>
        <v>11380200.874553408</v>
      </c>
      <c r="S35" s="662">
        <f>T35-R35</f>
        <v>1296873.8097930402</v>
      </c>
      <c r="T35" s="660">
        <f>'PS-SEC'!$V$53</f>
        <v>12677074.684346449</v>
      </c>
      <c r="V35" s="661"/>
      <c r="W35" s="661"/>
      <c r="X35" s="661"/>
      <c r="Y35" s="661">
        <f>'PS-SEC'!T13</f>
        <v>322368.2315328847</v>
      </c>
      <c r="Z35" s="661">
        <f t="shared" ref="Z35:Z36" si="34">S35+Y35</f>
        <v>1619242.0413259249</v>
      </c>
      <c r="AA35" s="661">
        <f t="shared" ref="AA35:AA36" si="35">B35+Z35</f>
        <v>14256976.135426281</v>
      </c>
      <c r="AB35" s="661">
        <f>'PS-SEC'!X13</f>
        <v>-434892.9915962501</v>
      </c>
      <c r="AC35" s="665">
        <f t="shared" ref="AC35:AC36" si="36">Z35+AB35</f>
        <v>1184349.0497296748</v>
      </c>
      <c r="AD35" s="666">
        <f t="shared" ref="AD35:AD36" si="37">AA35+AB35</f>
        <v>13822083.143830031</v>
      </c>
      <c r="AF35" s="708">
        <f>1524/12</f>
        <v>127</v>
      </c>
      <c r="AG35" s="661">
        <f>'PS-SEC'!$S$30</f>
        <v>-277724.53012902383</v>
      </c>
    </row>
    <row r="36" spans="1:33" ht="10.5" thickBot="1">
      <c r="A36" s="667" t="s">
        <v>378</v>
      </c>
      <c r="B36" s="668">
        <f>'PS-PRI'!$I$53</f>
        <v>267961.22556048131</v>
      </c>
      <c r="C36" s="668"/>
      <c r="D36" s="668">
        <f>'PS-PRI'!$I$32</f>
        <v>19133.47</v>
      </c>
      <c r="E36" s="668">
        <f>'PS-PRI'!$I$34+'PS-PRI'!$I$48</f>
        <v>12</v>
      </c>
      <c r="F36" s="668">
        <f>'PS-PRI'!$I$36</f>
        <v>884.49</v>
      </c>
      <c r="G36" s="668">
        <f>'PS-PRI'!$I$38</f>
        <v>0</v>
      </c>
      <c r="H36" s="668">
        <f>'PS-PRI'!$I$42</f>
        <v>11345.879999999997</v>
      </c>
      <c r="I36" s="668">
        <f>'PS-PRI'!$I$44</f>
        <v>5844.43</v>
      </c>
      <c r="J36" s="668">
        <f>'PS-PRI'!$I$46</f>
        <v>0</v>
      </c>
      <c r="K36" s="668">
        <f>'PS-PRI'!$I$50</f>
        <v>-872.44</v>
      </c>
      <c r="L36" s="668">
        <f>B36+C36-SUM(D36:K36)</f>
        <v>231613.39556048129</v>
      </c>
      <c r="M36" s="668">
        <f>'PS-PRI'!$N$42</f>
        <v>2407.1176802519617</v>
      </c>
      <c r="N36" s="668">
        <f>'PS-PRI'!$O$53</f>
        <v>7764.4056774193596</v>
      </c>
      <c r="O36" s="668">
        <f>'PS-PRI'!$P$53</f>
        <v>-581.49909949693949</v>
      </c>
      <c r="P36" s="668">
        <f>'PS-PRI'!$Q$53</f>
        <v>0</v>
      </c>
      <c r="Q36" s="668">
        <f>'PS-PRI'!$R$53</f>
        <v>0</v>
      </c>
      <c r="R36" s="668">
        <f>SUM(L36:Q36)</f>
        <v>241203.41981865568</v>
      </c>
      <c r="S36" s="668">
        <f>T36-R36</f>
        <v>25359.195850306569</v>
      </c>
      <c r="T36" s="669">
        <f>'PS-PRI'!$V$53</f>
        <v>266562.61566896224</v>
      </c>
      <c r="U36" s="670"/>
      <c r="V36" s="668"/>
      <c r="W36" s="668"/>
      <c r="X36" s="668"/>
      <c r="Y36" s="668">
        <f>'PS-PRI'!T13</f>
        <v>7130.6213863835401</v>
      </c>
      <c r="Z36" s="668">
        <f t="shared" si="34"/>
        <v>32489.817236690109</v>
      </c>
      <c r="AA36" s="668">
        <f t="shared" si="35"/>
        <v>300451.04279717139</v>
      </c>
      <c r="AB36" s="668">
        <f>'PS-PRI'!X13</f>
        <v>-9619.6118703098691</v>
      </c>
      <c r="AC36" s="673">
        <f t="shared" si="36"/>
        <v>22870.20536638024</v>
      </c>
      <c r="AD36" s="710">
        <f t="shared" si="37"/>
        <v>290831.43092686153</v>
      </c>
      <c r="AE36" s="670"/>
      <c r="AF36" s="670">
        <v>1</v>
      </c>
      <c r="AG36" s="674">
        <f>'PS-PRI'!$S$30</f>
        <v>-5411.2687620992911</v>
      </c>
    </row>
    <row r="37" spans="1:33">
      <c r="A37" s="675" t="s">
        <v>290</v>
      </c>
      <c r="B37" s="661">
        <f>SUM(B35:B36)</f>
        <v>12905695.319660837</v>
      </c>
      <c r="C37" s="661"/>
      <c r="D37" s="661">
        <f>SUM(D35:D36)</f>
        <v>781047.24999999988</v>
      </c>
      <c r="E37" s="661">
        <f t="shared" ref="E37:T37" si="38">SUM(E35:E36)</f>
        <v>1549</v>
      </c>
      <c r="F37" s="661">
        <f t="shared" si="38"/>
        <v>35788.69</v>
      </c>
      <c r="G37" s="661">
        <f t="shared" si="38"/>
        <v>0</v>
      </c>
      <c r="H37" s="661">
        <f t="shared" si="38"/>
        <v>572894.76</v>
      </c>
      <c r="I37" s="661">
        <f>SUM(I35:I36)</f>
        <v>276858.46999999997</v>
      </c>
      <c r="J37" s="661">
        <f t="shared" si="38"/>
        <v>0</v>
      </c>
      <c r="K37" s="661">
        <f t="shared" si="38"/>
        <v>-36358.9</v>
      </c>
      <c r="L37" s="661">
        <f t="shared" si="38"/>
        <v>11273916.049660837</v>
      </c>
      <c r="M37" s="661">
        <f t="shared" ref="M37:N37" si="39">SUM(M35:M36)</f>
        <v>121544.12929800991</v>
      </c>
      <c r="N37" s="661">
        <f t="shared" si="39"/>
        <v>360860.60221935459</v>
      </c>
      <c r="O37" s="661">
        <f t="shared" si="38"/>
        <v>-38642.099683790781</v>
      </c>
      <c r="P37" s="661">
        <f t="shared" si="38"/>
        <v>-96274.387122346729</v>
      </c>
      <c r="Q37" s="661">
        <f t="shared" ref="Q37" si="40">SUM(Q35:Q36)</f>
        <v>0</v>
      </c>
      <c r="R37" s="661">
        <f t="shared" si="38"/>
        <v>11621404.294372065</v>
      </c>
      <c r="S37" s="661">
        <f t="shared" si="38"/>
        <v>1322233.0056433468</v>
      </c>
      <c r="T37" s="661">
        <f t="shared" si="38"/>
        <v>12943637.30001541</v>
      </c>
      <c r="U37" s="661">
        <v>12829543</v>
      </c>
      <c r="V37" s="661">
        <f>U37-T37</f>
        <v>-114094.30001541041</v>
      </c>
      <c r="W37" s="661"/>
      <c r="X37" s="661">
        <f>V37-W37</f>
        <v>-114094.30001541041</v>
      </c>
      <c r="Y37" s="677">
        <f t="shared" ref="Y37:AD37" si="41">SUM(Y35:Y36)</f>
        <v>329498.85291926825</v>
      </c>
      <c r="Z37" s="661">
        <f t="shared" si="41"/>
        <v>1651731.858562615</v>
      </c>
      <c r="AA37" s="661">
        <f t="shared" si="41"/>
        <v>14557427.178223452</v>
      </c>
      <c r="AB37" s="661">
        <f t="shared" si="41"/>
        <v>-444512.60346655996</v>
      </c>
      <c r="AC37" s="661">
        <f t="shared" si="41"/>
        <v>1207219.2550960551</v>
      </c>
      <c r="AD37" s="661">
        <f t="shared" si="41"/>
        <v>14112914.574756892</v>
      </c>
      <c r="AF37" s="708">
        <f>SUM(AF35:AF36)</f>
        <v>128</v>
      </c>
      <c r="AG37" s="679">
        <f>SUM(AG35:AG36)</f>
        <v>-283135.79889112309</v>
      </c>
    </row>
    <row r="38" spans="1:33">
      <c r="C38" s="661"/>
      <c r="M38" s="661"/>
      <c r="N38" s="661"/>
      <c r="O38" s="661"/>
      <c r="T38" s="660"/>
      <c r="U38" s="661"/>
      <c r="V38" s="661">
        <f>SUM(V33,V37)</f>
        <v>-5532.9205043222755</v>
      </c>
      <c r="W38" s="661">
        <v>-5533</v>
      </c>
      <c r="X38" s="661">
        <f>V38-W38</f>
        <v>7.9495677724480629E-2</v>
      </c>
      <c r="Y38" s="677"/>
      <c r="Z38" s="661"/>
      <c r="AA38" s="661"/>
      <c r="AB38" s="661"/>
      <c r="AC38" s="676"/>
      <c r="AD38" s="676"/>
      <c r="AG38" s="661"/>
    </row>
    <row r="39" spans="1:33">
      <c r="A39" s="675" t="s">
        <v>382</v>
      </c>
      <c r="B39" s="661">
        <f>'IGS-SEC'!$I$53</f>
        <v>2261432.7165806447</v>
      </c>
      <c r="C39" s="661"/>
      <c r="D39" s="661">
        <f>'IGS-SEC'!$I$32</f>
        <v>182192.15999999997</v>
      </c>
      <c r="E39" s="661">
        <f>'IGS-SEC'!$I$34+'IGS-SEC'!$I$48</f>
        <v>60</v>
      </c>
      <c r="F39" s="661">
        <f>'IGS-SEC'!$I$36</f>
        <v>8426.65</v>
      </c>
      <c r="G39" s="661">
        <f>'IGS-SEC'!$I$38</f>
        <v>0</v>
      </c>
      <c r="H39" s="661">
        <f>'IGS-SEC'!$I$42</f>
        <v>82325.919999999984</v>
      </c>
      <c r="I39" s="661">
        <f>'IGS-SEC'!$I$44</f>
        <v>48899.75</v>
      </c>
      <c r="J39" s="661">
        <f>'IGS-SEC'!$I$46</f>
        <v>0</v>
      </c>
      <c r="K39" s="661">
        <f>'IGS-SEC'!$I$50</f>
        <v>-8593.2599999999984</v>
      </c>
      <c r="L39" s="661">
        <f t="shared" ref="L39:L41" si="42">B39+C39-SUM(D39:K39)</f>
        <v>1948121.4965806447</v>
      </c>
      <c r="M39" s="661">
        <f>'IGS-SEC'!$N$42</f>
        <v>17466.091442445064</v>
      </c>
      <c r="N39" s="661">
        <f>'IGS-SEC'!$O$53</f>
        <v>87971.65501935489</v>
      </c>
      <c r="O39" s="661">
        <f>'IGS-SEC'!$P$53</f>
        <v>0</v>
      </c>
      <c r="P39" s="661">
        <f>'IGS-SEC'!$Q$53</f>
        <v>0</v>
      </c>
      <c r="Q39" s="661">
        <f>'IGS-SEC'!$R$53</f>
        <v>0</v>
      </c>
      <c r="R39" s="661">
        <f t="shared" ref="R39:R41" si="43">SUM(L39:Q39)</f>
        <v>2053559.2430424448</v>
      </c>
      <c r="S39" s="662">
        <f t="shared" ref="S39:S41" si="44">T39-R39</f>
        <v>271579.30175755499</v>
      </c>
      <c r="T39" s="660">
        <f>'IGS-SEC'!$V$53</f>
        <v>2325138.5447999998</v>
      </c>
      <c r="U39" s="656"/>
      <c r="V39" s="656"/>
      <c r="W39" s="656"/>
      <c r="X39" s="656"/>
      <c r="Y39" s="661">
        <f>'IGS-SEC'!T13</f>
        <v>71005.5</v>
      </c>
      <c r="Z39" s="661">
        <f t="shared" ref="Z39:Z42" si="45">S39+Y39</f>
        <v>342584.80175755499</v>
      </c>
      <c r="AA39" s="661">
        <f t="shared" ref="AA39:AA42" si="46">B39+Z39</f>
        <v>2604017.5183381997</v>
      </c>
      <c r="AB39" s="661">
        <f>'IGS-SEC'!X13</f>
        <v>-68638.649999999994</v>
      </c>
      <c r="AC39" s="665">
        <f t="shared" ref="AC39:AC42" si="47">Z39+AB39</f>
        <v>273946.15175755497</v>
      </c>
      <c r="AD39" s="666">
        <f t="shared" ref="AD39:AD42" si="48">AA39+AB39</f>
        <v>2535378.8683381998</v>
      </c>
      <c r="AF39" s="654">
        <f>60/12</f>
        <v>5</v>
      </c>
      <c r="AG39" s="661">
        <f>'IGS-SEC'!$S$30</f>
        <v>-60642.720000000205</v>
      </c>
    </row>
    <row r="40" spans="1:33">
      <c r="A40" s="675" t="s">
        <v>379</v>
      </c>
      <c r="B40" s="661">
        <f>'IGS-PRI'!$I$53</f>
        <v>27421840.432848487</v>
      </c>
      <c r="C40" s="661"/>
      <c r="D40" s="661">
        <f>'IGS-PRI'!$I$32</f>
        <v>2301023.06</v>
      </c>
      <c r="E40" s="661">
        <f>'IGS-PRI'!$I$34+'IGS-PRI'!$I$48</f>
        <v>408</v>
      </c>
      <c r="F40" s="661">
        <f>'IGS-PRI'!$I$36</f>
        <v>106083.56</v>
      </c>
      <c r="G40" s="661">
        <f>'IGS-PRI'!$I$38</f>
        <v>0</v>
      </c>
      <c r="H40" s="661">
        <f>'IGS-PRI'!$I$42</f>
        <v>1070150.01</v>
      </c>
      <c r="I40" s="661">
        <f>'IGS-PRI'!$I$44</f>
        <v>719465.13</v>
      </c>
      <c r="J40" s="661">
        <f>'IGS-PRI'!$I$46</f>
        <v>0</v>
      </c>
      <c r="K40" s="661">
        <f>'IGS-PRI'!$I$50</f>
        <v>-108719.79000000001</v>
      </c>
      <c r="L40" s="661">
        <f t="shared" si="42"/>
        <v>23333430.462848488</v>
      </c>
      <c r="M40" s="661">
        <f>'IGS-PRI'!$N$42</f>
        <v>227040.74162540186</v>
      </c>
      <c r="N40" s="661">
        <f>'IGS-PRI'!$O$53</f>
        <v>1067375.3201755192</v>
      </c>
      <c r="O40" s="661">
        <f>'IGS-PRI'!$P$53</f>
        <v>0</v>
      </c>
      <c r="P40" s="661">
        <f>'IGS-PRI'!$Q$53</f>
        <v>-25269.259293535888</v>
      </c>
      <c r="Q40" s="661">
        <f>'IGS-PRI'!$R$53</f>
        <v>0</v>
      </c>
      <c r="R40" s="661">
        <f t="shared" si="43"/>
        <v>24602577.265355874</v>
      </c>
      <c r="S40" s="662">
        <f t="shared" si="44"/>
        <v>3106664.3501231708</v>
      </c>
      <c r="T40" s="660">
        <f>'IGS-PRI'!$V$53</f>
        <v>27709241.615479045</v>
      </c>
      <c r="U40" s="656"/>
      <c r="V40" s="656"/>
      <c r="W40" s="656"/>
      <c r="X40" s="656"/>
      <c r="Y40" s="661">
        <f>'IGS-PRI'!T13</f>
        <v>918933.75349240797</v>
      </c>
      <c r="Z40" s="661">
        <f t="shared" si="45"/>
        <v>4025598.1036155787</v>
      </c>
      <c r="AA40" s="661">
        <f t="shared" si="46"/>
        <v>31447438.536464065</v>
      </c>
      <c r="AB40" s="661">
        <f>'IGS-PRI'!X13</f>
        <v>-888302.62837599439</v>
      </c>
      <c r="AC40" s="665">
        <f t="shared" si="47"/>
        <v>3137295.4752395842</v>
      </c>
      <c r="AD40" s="666">
        <f t="shared" si="48"/>
        <v>30559135.908088069</v>
      </c>
      <c r="AF40" s="654">
        <f>408/12</f>
        <v>34</v>
      </c>
      <c r="AG40" s="661">
        <f>'IGS-PRI'!$S$30</f>
        <v>-481979.57000000309</v>
      </c>
    </row>
    <row r="41" spans="1:33">
      <c r="A41" s="675" t="s">
        <v>380</v>
      </c>
      <c r="B41" s="661">
        <f>'IGS-SUB'!$I$54</f>
        <v>131625485.47979881</v>
      </c>
      <c r="C41" s="661"/>
      <c r="D41" s="661">
        <f>'IGS-SUB'!$I$33</f>
        <v>16681649.030000001</v>
      </c>
      <c r="E41" s="661">
        <f>'IGS-SUB'!$I$35+'IGS-SUB'!$I$49</f>
        <v>220</v>
      </c>
      <c r="F41" s="661">
        <f>'IGS-SUB'!$I$37</f>
        <v>726969.26</v>
      </c>
      <c r="G41" s="661">
        <f>'IGS-SUB'!$I$39</f>
        <v>0</v>
      </c>
      <c r="H41" s="661">
        <f>'IGS-SUB'!$I$43</f>
        <v>3864706.06</v>
      </c>
      <c r="I41" s="661">
        <f>'IGS-SUB'!$I$45</f>
        <v>3822578.55</v>
      </c>
      <c r="J41" s="661">
        <f>'IGS-SUB'!$I$47</f>
        <v>0</v>
      </c>
      <c r="K41" s="661">
        <f>'IGS-SUB'!$I$51</f>
        <v>-750050.74000000011</v>
      </c>
      <c r="L41" s="661">
        <f t="shared" si="42"/>
        <v>107279413.3197988</v>
      </c>
      <c r="M41" s="661">
        <f>'IGS-SUB'!$N$43</f>
        <v>819927.7875319412</v>
      </c>
      <c r="N41" s="661">
        <f>'IGS-SUB'!$O$54</f>
        <v>7595321.4012955651</v>
      </c>
      <c r="O41" s="661">
        <f>'IGS-SUB'!$P$54</f>
        <v>0</v>
      </c>
      <c r="P41" s="661">
        <f>'IGS-SUB'!$Q$54</f>
        <v>-1079415.750855891</v>
      </c>
      <c r="Q41" s="661">
        <f>'IGS-SUB'!$R$54</f>
        <v>-474124.19599999994</v>
      </c>
      <c r="R41" s="661">
        <f t="shared" si="43"/>
        <v>114141122.56177042</v>
      </c>
      <c r="S41" s="662">
        <f t="shared" si="44"/>
        <v>10747174.417490557</v>
      </c>
      <c r="T41" s="660">
        <f>'IGS-SUB'!$V$54</f>
        <v>124888296.97926098</v>
      </c>
      <c r="U41" s="656"/>
      <c r="V41" s="656"/>
      <c r="W41" s="656"/>
      <c r="X41" s="656"/>
      <c r="Y41" s="661">
        <f>'IGS-SUB'!T13</f>
        <v>4079641.9331891821</v>
      </c>
      <c r="Z41" s="661">
        <f t="shared" si="45"/>
        <v>14826816.350679738</v>
      </c>
      <c r="AA41" s="661">
        <f t="shared" si="46"/>
        <v>146452301.83047855</v>
      </c>
      <c r="AB41" s="661">
        <f>'IGS-SUB'!X13</f>
        <v>-3943653.8687495426</v>
      </c>
      <c r="AC41" s="665">
        <f t="shared" si="47"/>
        <v>10883162.481930196</v>
      </c>
      <c r="AD41" s="666">
        <f t="shared" si="48"/>
        <v>142508647.96172902</v>
      </c>
      <c r="AE41" s="680"/>
      <c r="AF41" s="654">
        <f>204/12</f>
        <v>17</v>
      </c>
      <c r="AG41" s="661">
        <f>'IGS-SUB'!$S$31</f>
        <v>-425833.9299999997</v>
      </c>
    </row>
    <row r="42" spans="1:33" ht="10.5" thickBot="1">
      <c r="A42" s="667" t="s">
        <v>381</v>
      </c>
      <c r="B42" s="668">
        <f>'IGS-TRAN'!$I$53</f>
        <v>20729410.988033634</v>
      </c>
      <c r="C42" s="668"/>
      <c r="D42" s="668">
        <f>'IGS-TRAN'!$I$32</f>
        <v>2649849.6800000002</v>
      </c>
      <c r="E42" s="668">
        <f>'IGS-TRAN'!$I$34+'IGS-TRAN'!$I$48</f>
        <v>36</v>
      </c>
      <c r="F42" s="668">
        <f>'IGS-TRAN'!$I$36</f>
        <v>122292.31</v>
      </c>
      <c r="G42" s="668">
        <f>'IGS-TRAN'!$I$38</f>
        <v>0</v>
      </c>
      <c r="H42" s="668">
        <f>'IGS-TRAN'!$I$42</f>
        <v>625600.68000000005</v>
      </c>
      <c r="I42" s="668">
        <f>'IGS-TRAN'!$I$44</f>
        <v>624025.14999999991</v>
      </c>
      <c r="J42" s="668">
        <f>'IGS-TRAN'!$I$46</f>
        <v>0</v>
      </c>
      <c r="K42" s="668">
        <f>'IGS-TRAN'!$I$50</f>
        <v>-124290.54</v>
      </c>
      <c r="L42" s="668">
        <f>B42+C42-SUM(D42:K42)</f>
        <v>16831897.708033632</v>
      </c>
      <c r="M42" s="668">
        <f>'IGS-TRAN'!$N$42</f>
        <v>132726.10477156908</v>
      </c>
      <c r="N42" s="668">
        <f>'IGS-TRAN'!$O$53</f>
        <v>1261697.4038709663</v>
      </c>
      <c r="O42" s="668">
        <f>'IGS-TRAN'!$P$53</f>
        <v>0</v>
      </c>
      <c r="P42" s="668">
        <f>'IGS-TRAN'!$Q$53</f>
        <v>0</v>
      </c>
      <c r="Q42" s="668">
        <f>'IGS-TRAN'!$R$53</f>
        <v>0</v>
      </c>
      <c r="R42" s="668">
        <f>SUM(L42:Q42)</f>
        <v>18226321.216676168</v>
      </c>
      <c r="S42" s="668">
        <f>T42-R42</f>
        <v>1804032.0287401304</v>
      </c>
      <c r="T42" s="669">
        <f>'IGS-TRAN'!$V$53</f>
        <v>20030353.245416299</v>
      </c>
      <c r="U42" s="681"/>
      <c r="V42" s="681"/>
      <c r="W42" s="681"/>
      <c r="X42" s="681"/>
      <c r="Y42" s="668">
        <f>'IGS-TRAN'!T13</f>
        <v>707742.12710999744</v>
      </c>
      <c r="Z42" s="668">
        <f t="shared" si="45"/>
        <v>2511774.1558501278</v>
      </c>
      <c r="AA42" s="668">
        <f t="shared" si="46"/>
        <v>23241185.143883761</v>
      </c>
      <c r="AB42" s="668">
        <f>'IGS-TRAN'!X13</f>
        <v>-684150.72287299752</v>
      </c>
      <c r="AC42" s="673">
        <f t="shared" si="47"/>
        <v>1827623.4329771302</v>
      </c>
      <c r="AD42" s="710">
        <f t="shared" si="48"/>
        <v>22557034.421010762</v>
      </c>
      <c r="AE42" s="670"/>
      <c r="AF42" s="670">
        <f>36/12</f>
        <v>3</v>
      </c>
      <c r="AG42" s="674">
        <f>'IGS-TRAN'!$S$30</f>
        <v>-648521.89999999874</v>
      </c>
    </row>
    <row r="43" spans="1:33">
      <c r="A43" s="654" t="s">
        <v>322</v>
      </c>
      <c r="B43" s="661">
        <f t="shared" ref="B43:T43" si="49">SUM(B39:B42)</f>
        <v>182038169.61726156</v>
      </c>
      <c r="C43" s="661"/>
      <c r="D43" s="661">
        <f>SUM(D39:D42)</f>
        <v>21814713.93</v>
      </c>
      <c r="E43" s="661">
        <f t="shared" si="49"/>
        <v>724</v>
      </c>
      <c r="F43" s="661">
        <f t="shared" si="49"/>
        <v>963771.78</v>
      </c>
      <c r="G43" s="661">
        <f t="shared" si="49"/>
        <v>0</v>
      </c>
      <c r="H43" s="661">
        <f t="shared" si="49"/>
        <v>5642782.6699999999</v>
      </c>
      <c r="I43" s="661">
        <f>SUM(I39:I42)</f>
        <v>5214968.58</v>
      </c>
      <c r="J43" s="661">
        <f t="shared" si="49"/>
        <v>0</v>
      </c>
      <c r="K43" s="661">
        <f t="shared" si="49"/>
        <v>-991654.33000000019</v>
      </c>
      <c r="L43" s="661">
        <f>SUM(L39:L42)</f>
        <v>149392862.98726156</v>
      </c>
      <c r="M43" s="661">
        <f t="shared" ref="M43:N43" si="50">SUM(M39:M42)</f>
        <v>1197160.7253713573</v>
      </c>
      <c r="N43" s="661">
        <f t="shared" si="50"/>
        <v>10012365.780361407</v>
      </c>
      <c r="O43" s="661">
        <f t="shared" si="49"/>
        <v>0</v>
      </c>
      <c r="P43" s="661">
        <f t="shared" si="49"/>
        <v>-1104685.010149427</v>
      </c>
      <c r="Q43" s="661">
        <f t="shared" ref="Q43" si="51">SUM(Q39:Q42)</f>
        <v>-474124.19599999994</v>
      </c>
      <c r="R43" s="661">
        <f t="shared" si="49"/>
        <v>159023580.28684491</v>
      </c>
      <c r="S43" s="661">
        <f t="shared" si="49"/>
        <v>15929450.098111413</v>
      </c>
      <c r="T43" s="661">
        <f t="shared" si="49"/>
        <v>174953030.3849563</v>
      </c>
      <c r="U43" s="661">
        <v>174954198</v>
      </c>
      <c r="V43" s="661">
        <f>U43-T43</f>
        <v>1167.6150436997414</v>
      </c>
      <c r="W43" s="661">
        <v>1167</v>
      </c>
      <c r="X43" s="661">
        <f>V43-W43</f>
        <v>0.61504369974136353</v>
      </c>
      <c r="Y43" s="661">
        <f t="shared" ref="Y43:AD43" si="52">SUM(Y39:Y42)</f>
        <v>5777323.3137915879</v>
      </c>
      <c r="Z43" s="661">
        <f t="shared" si="52"/>
        <v>21706773.411903001</v>
      </c>
      <c r="AA43" s="661">
        <f t="shared" si="52"/>
        <v>203744943.02916458</v>
      </c>
      <c r="AB43" s="661">
        <f>SUM(AB39:AB42)</f>
        <v>-5584745.8699985342</v>
      </c>
      <c r="AC43" s="662">
        <f>SUM(AC39:AC42)</f>
        <v>16122027.541904466</v>
      </c>
      <c r="AD43" s="661">
        <f t="shared" si="52"/>
        <v>198160197.15916607</v>
      </c>
      <c r="AF43" s="654">
        <f>SUM(AF39:AF42)</f>
        <v>59</v>
      </c>
      <c r="AG43" s="661">
        <f>SUM(AG39:AG42)</f>
        <v>-1616978.1200000017</v>
      </c>
    </row>
    <row r="44" spans="1:33" s="148" customFormat="1">
      <c r="A44" s="148" t="s">
        <v>34</v>
      </c>
      <c r="B44" s="661">
        <f>OL!K81</f>
        <v>9318114.0859510638</v>
      </c>
      <c r="C44" s="661"/>
      <c r="D44" s="661">
        <f>OL!K60</f>
        <v>313068.06</v>
      </c>
      <c r="E44" s="661">
        <f>OL!K62+OL!K76</f>
        <v>0</v>
      </c>
      <c r="F44" s="661">
        <f>OL!K64</f>
        <v>14606.789999999999</v>
      </c>
      <c r="G44" s="661">
        <f>OL!K66</f>
        <v>0</v>
      </c>
      <c r="H44" s="661">
        <f>OL!K70</f>
        <v>459627.41000000009</v>
      </c>
      <c r="I44" s="661">
        <f>OL!K72</f>
        <v>31179.42</v>
      </c>
      <c r="J44" s="661">
        <f>OL!K74</f>
        <v>0</v>
      </c>
      <c r="K44" s="661">
        <f>OL!K78</f>
        <v>-14194.869999999999</v>
      </c>
      <c r="L44" s="661">
        <f>B44+C44-SUM(D44:K44)</f>
        <v>8513827.2759510633</v>
      </c>
      <c r="M44" s="661">
        <f>OL!V70</f>
        <v>97513.570118793577</v>
      </c>
      <c r="N44" s="661">
        <f>OL!R81</f>
        <v>144494.95395096764</v>
      </c>
      <c r="O44" s="661">
        <f>OL!S81</f>
        <v>0</v>
      </c>
      <c r="P44" s="661">
        <f>OL!T81</f>
        <v>-38766.561550468861</v>
      </c>
      <c r="Q44" s="661">
        <f>OL!U81</f>
        <v>0</v>
      </c>
      <c r="R44" s="661">
        <f>SUM(L44:Q44)</f>
        <v>8717069.2384703569</v>
      </c>
      <c r="S44" s="662">
        <f>T44-R44</f>
        <v>1072326.3387769591</v>
      </c>
      <c r="T44" s="682">
        <f>OL!Y81</f>
        <v>9789395.577247316</v>
      </c>
      <c r="U44" s="683">
        <v>9785561</v>
      </c>
      <c r="V44" s="661">
        <f>U44-T44</f>
        <v>-3834.5772473160177</v>
      </c>
      <c r="W44" s="661">
        <v>-3841</v>
      </c>
      <c r="X44" s="661">
        <f>V44-W44</f>
        <v>6.4227526839822531</v>
      </c>
      <c r="Y44" s="683">
        <f>OL!W13</f>
        <v>23723.677949828692</v>
      </c>
      <c r="Z44" s="661">
        <f>S44+Y44</f>
        <v>1096050.0167267879</v>
      </c>
      <c r="AA44" s="661">
        <f>B44+Z44</f>
        <v>10414164.102677852</v>
      </c>
      <c r="AB44" s="661">
        <f>OL!AB13</f>
        <v>-284992.23511157848</v>
      </c>
      <c r="AC44" s="665">
        <f t="shared" ref="AC44" si="53">Z44+AB44</f>
        <v>811057.78161520942</v>
      </c>
      <c r="AD44" s="666">
        <f t="shared" ref="AD44" si="54">AA44+AB44</f>
        <v>10129171.867566273</v>
      </c>
      <c r="AF44" s="654"/>
      <c r="AG44" s="661">
        <f>OL!V58</f>
        <v>-229729.64149796954</v>
      </c>
    </row>
    <row r="45" spans="1:33">
      <c r="AC45" s="676"/>
      <c r="AD45" s="676"/>
    </row>
    <row r="46" spans="1:33" s="148" customFormat="1">
      <c r="A46" s="148" t="s">
        <v>35</v>
      </c>
      <c r="B46" s="661">
        <f>SL!I77</f>
        <v>1905481.9752444003</v>
      </c>
      <c r="C46" s="661"/>
      <c r="D46" s="661">
        <f>SL!I56</f>
        <v>76194.31</v>
      </c>
      <c r="E46" s="661">
        <f>SL!I72</f>
        <v>0</v>
      </c>
      <c r="F46" s="661">
        <f>SL!I60</f>
        <v>3620.63</v>
      </c>
      <c r="G46" s="661">
        <f>SL!I62</f>
        <v>0</v>
      </c>
      <c r="H46" s="661">
        <f>SL!I66</f>
        <v>95422.579999999987</v>
      </c>
      <c r="I46" s="661">
        <f>SL!I68</f>
        <v>7787.79</v>
      </c>
      <c r="J46" s="661">
        <f>SL!I70</f>
        <v>0</v>
      </c>
      <c r="K46" s="661">
        <f>SL!I74</f>
        <v>-3534.3</v>
      </c>
      <c r="L46" s="661">
        <f>B46+C46-SUM(D46:K46)</f>
        <v>1725990.9652444003</v>
      </c>
      <c r="M46" s="661">
        <f>SL!N66</f>
        <v>20244.650870030113</v>
      </c>
      <c r="N46" s="661">
        <f>SL!O77</f>
        <v>34817.637243870937</v>
      </c>
      <c r="O46" s="661">
        <f>SL!P77</f>
        <v>0</v>
      </c>
      <c r="P46" s="661">
        <f>SL!Q77</f>
        <v>0</v>
      </c>
      <c r="Q46" s="661">
        <f>SL!R77</f>
        <v>0</v>
      </c>
      <c r="R46" s="661">
        <f>SUM(L46:Q46)</f>
        <v>1781053.2533583012</v>
      </c>
      <c r="S46" s="662">
        <f t="shared" ref="S46" si="55">T46-R46</f>
        <v>218492.35912996996</v>
      </c>
      <c r="T46" s="682">
        <f>SL!V77</f>
        <v>1999545.6124882712</v>
      </c>
      <c r="U46" s="683">
        <v>2000735</v>
      </c>
      <c r="V46" s="661">
        <f>U46-T46</f>
        <v>1189.3875117287971</v>
      </c>
      <c r="W46" s="661">
        <v>1189</v>
      </c>
      <c r="X46" s="661">
        <f>V46-W46</f>
        <v>0.38751172879710793</v>
      </c>
      <c r="Y46" s="683">
        <f>SL!T13</f>
        <v>6034.4792199999993</v>
      </c>
      <c r="Z46" s="661">
        <f t="shared" ref="Z46" si="56">S46+Y46</f>
        <v>224526.83834996997</v>
      </c>
      <c r="AA46" s="661">
        <f t="shared" ref="AA46" si="57">B46+Z46</f>
        <v>2130008.8135943701</v>
      </c>
      <c r="AB46" s="661">
        <f>SL!X13</f>
        <v>-58307.175840000004</v>
      </c>
      <c r="AC46" s="665">
        <f t="shared" ref="AC46" si="58">Z46+AB46</f>
        <v>166219.66250996996</v>
      </c>
      <c r="AD46" s="666">
        <f t="shared" ref="AD46" si="59">AA46+AB46</f>
        <v>2071701.6377543702</v>
      </c>
      <c r="AG46" s="661">
        <f>SL!S53</f>
        <v>230.84568827112142</v>
      </c>
    </row>
    <row r="47" spans="1:33">
      <c r="C47" s="661"/>
      <c r="M47" s="661"/>
      <c r="N47" s="661"/>
      <c r="O47" s="661"/>
      <c r="T47" s="660"/>
      <c r="U47" s="661"/>
      <c r="Z47" s="661"/>
      <c r="AA47" s="661"/>
      <c r="AB47" s="661"/>
      <c r="AC47" s="661"/>
      <c r="AD47" s="661"/>
      <c r="AG47" s="661"/>
    </row>
    <row r="48" spans="1:33">
      <c r="A48" s="654" t="s">
        <v>33</v>
      </c>
      <c r="B48" s="661">
        <f>MW!$I$53</f>
        <v>242811.82574993977</v>
      </c>
      <c r="C48" s="661"/>
      <c r="D48" s="661">
        <f>MW!$I$32</f>
        <v>17051.920000000002</v>
      </c>
      <c r="E48" s="661">
        <f>MW!$I$34+MW!$I$48</f>
        <v>96</v>
      </c>
      <c r="F48" s="661">
        <f>MW!$I$36</f>
        <v>780.88</v>
      </c>
      <c r="G48" s="661">
        <f>MW!$I$38</f>
        <v>0</v>
      </c>
      <c r="H48" s="661">
        <f>MW!$I$42</f>
        <v>10222.69</v>
      </c>
      <c r="I48" s="661">
        <f>MW!$I$44</f>
        <v>4045.1799999999994</v>
      </c>
      <c r="J48" s="661">
        <f>MW!$I$46</f>
        <v>0</v>
      </c>
      <c r="K48" s="661">
        <f>MW!$I$50</f>
        <v>-786.98</v>
      </c>
      <c r="L48" s="661">
        <f>B48+C48-SUM(D48:K48)</f>
        <v>211402.13574993977</v>
      </c>
      <c r="M48" s="661">
        <f>MW!$N$42</f>
        <v>2168.8240875749552</v>
      </c>
      <c r="N48" s="661">
        <f>MW!$O$53</f>
        <v>8093.8913032257988</v>
      </c>
      <c r="O48" s="661">
        <f>MW!$P$53</f>
        <v>0</v>
      </c>
      <c r="P48" s="661">
        <f>MW!$Q$53</f>
        <v>0</v>
      </c>
      <c r="Q48" s="661">
        <f>MW!$R$53</f>
        <v>0</v>
      </c>
      <c r="R48" s="661">
        <f>SUM(L48:Q48)</f>
        <v>221664.85114074053</v>
      </c>
      <c r="S48" s="662">
        <f>T48-R48</f>
        <v>24259.625332424999</v>
      </c>
      <c r="T48" s="660">
        <f>MW!$V$53</f>
        <v>245924.47647316553</v>
      </c>
      <c r="U48" s="660">
        <v>245921</v>
      </c>
      <c r="V48" s="661">
        <f>U48-T48</f>
        <v>-3.4764731655304786</v>
      </c>
      <c r="W48" s="661">
        <v>-3</v>
      </c>
      <c r="X48" s="661">
        <f>V48-W48</f>
        <v>-0.47647316553047858</v>
      </c>
      <c r="Y48" s="661">
        <f>MW!T13</f>
        <v>4505.967239999999</v>
      </c>
      <c r="Z48" s="661">
        <f>S48+Y48</f>
        <v>28765.592572424997</v>
      </c>
      <c r="AA48" s="661">
        <f>B48+Z48</f>
        <v>271577.4183223648</v>
      </c>
      <c r="AB48" s="661">
        <f>MW!X13</f>
        <v>-7436.6776399999999</v>
      </c>
      <c r="AC48" s="665">
        <f t="shared" ref="AC48" si="60">Z48+AB48</f>
        <v>21328.914932424996</v>
      </c>
      <c r="AD48" s="666">
        <f t="shared" ref="AD48" si="61">AA48+AB48</f>
        <v>264140.74068236479</v>
      </c>
      <c r="AF48" s="707">
        <f>'Exhibit I'!D24</f>
        <v>8</v>
      </c>
      <c r="AG48" s="661">
        <f>MW!$S$30</f>
        <v>-9244.2244868344314</v>
      </c>
    </row>
    <row r="49" spans="1:33" ht="10.5" thickBot="1">
      <c r="A49" s="670"/>
      <c r="B49" s="670"/>
      <c r="C49" s="670"/>
      <c r="D49" s="670"/>
      <c r="E49" s="670"/>
      <c r="F49" s="670"/>
      <c r="G49" s="670"/>
      <c r="H49" s="670"/>
      <c r="I49" s="670"/>
      <c r="J49" s="670"/>
      <c r="K49" s="670"/>
      <c r="L49" s="670"/>
      <c r="M49" s="670"/>
      <c r="N49" s="670"/>
      <c r="O49" s="670"/>
      <c r="P49" s="670"/>
      <c r="Q49" s="670"/>
      <c r="R49" s="670"/>
      <c r="S49" s="670"/>
      <c r="T49" s="669"/>
      <c r="U49" s="668"/>
      <c r="V49" s="670"/>
      <c r="W49" s="670"/>
      <c r="X49" s="670"/>
      <c r="Y49" s="670"/>
      <c r="Z49" s="670"/>
      <c r="AA49" s="670"/>
      <c r="AB49" s="670"/>
      <c r="AC49" s="670"/>
      <c r="AD49" s="670"/>
      <c r="AE49" s="670"/>
      <c r="AF49" s="670"/>
      <c r="AG49" s="670"/>
    </row>
    <row r="50" spans="1:33" ht="10.5">
      <c r="A50" s="654" t="s">
        <v>17</v>
      </c>
      <c r="B50" s="661">
        <f>SUM(B43:B48,B37,B33,B24,B13)</f>
        <v>653634929.4559319</v>
      </c>
      <c r="C50" s="661">
        <f>SUM(C43:C48,C37,C33,C24,C13)</f>
        <v>0</v>
      </c>
      <c r="D50" s="661">
        <f>SUM(D43:D48,D37,D33,D24,D13)</f>
        <v>49425312.420000002</v>
      </c>
      <c r="E50" s="661">
        <f>SUM(E43:E48,E37,E33,E24,E13)</f>
        <v>1006802.2000000001</v>
      </c>
      <c r="F50" s="661">
        <f t="shared" ref="F50:P50" si="62">SUM(F43:F48,F37,F33,F24,F13)</f>
        <v>2291758</v>
      </c>
      <c r="G50" s="661">
        <f t="shared" si="62"/>
        <v>0</v>
      </c>
      <c r="H50" s="661">
        <f t="shared" si="62"/>
        <v>25009342.010000002</v>
      </c>
      <c r="I50" s="661">
        <f>SUM(I43:I48,I37,I33,I24,I13)</f>
        <v>15363042.130000001</v>
      </c>
      <c r="J50" s="661">
        <f t="shared" si="62"/>
        <v>0</v>
      </c>
      <c r="K50" s="661">
        <f t="shared" si="62"/>
        <v>-2712449.3900000006</v>
      </c>
      <c r="L50" s="661">
        <f>SUM(L43:L48,L37,L33,L24,L13)</f>
        <v>563251122.08593178</v>
      </c>
      <c r="M50" s="661">
        <f>SUM(M43:M48,M37,M33,M24,M13)</f>
        <v>5305928.6123014819</v>
      </c>
      <c r="N50" s="661">
        <f t="shared" ref="N50" si="63">SUM(N43:N48,N37,N33,N24,N13)</f>
        <v>33001096.547184512</v>
      </c>
      <c r="O50" s="661">
        <f t="shared" si="62"/>
        <v>-1012931.5356612798</v>
      </c>
      <c r="P50" s="661">
        <f t="shared" si="62"/>
        <v>-2908255.8648208748</v>
      </c>
      <c r="Q50" s="661">
        <f t="shared" ref="Q50" si="64">SUM(Q43:Q48,Q37,Q33,Q24,Q13)</f>
        <v>-867856.06049999991</v>
      </c>
      <c r="R50" s="661">
        <f>SUM(R43:R48,R37,R33,R24,R13)</f>
        <v>596769103.78443551</v>
      </c>
      <c r="S50" s="660">
        <f>SUM(S43:S48,S37,S33,S24,S13)</f>
        <v>58731711.676877826</v>
      </c>
      <c r="T50" s="661">
        <f t="shared" ref="T50:U50" si="65">SUM(T43:T48,T37,T33,T24,T13)</f>
        <v>655500815.46131349</v>
      </c>
      <c r="U50" s="684">
        <f t="shared" si="65"/>
        <v>655499591</v>
      </c>
      <c r="V50" s="684">
        <f>SUM(V43:V48,V38,V24,V13)</f>
        <v>-1224.4613134109823</v>
      </c>
      <c r="W50" s="684">
        <f>SUM(W43:W48,W38,W24,W13)</f>
        <v>-1234</v>
      </c>
      <c r="X50" s="684">
        <f>SUM(X43:X48,X38,X24,X13)</f>
        <v>9.5386865890177432</v>
      </c>
      <c r="Y50" s="661">
        <f>SUM(Y44:Y48,Y39:Y42,Y35:Y36,Y26:Y32,Y16:Y23,Y10:Y12)</f>
        <v>18682494.952438574</v>
      </c>
      <c r="Z50" s="661">
        <f>SUM(Z43:Z48,Z37,Z33,Z24,Z13)</f>
        <v>77414206.62931639</v>
      </c>
      <c r="AA50" s="661">
        <f>SUM(AA43:AA48,AA37,AA33,AA24,AA13)</f>
        <v>731049136.08524823</v>
      </c>
      <c r="AB50" s="661">
        <f>SUM(AB43:AB48,AB37,AB33,AB24,AB13)</f>
        <v>-25009305.651489779</v>
      </c>
      <c r="AC50" s="661">
        <f t="shared" ref="AC50:AD50" si="66">SUM(AC43:AC48,AC37,AC33,AC24,AC13)</f>
        <v>52404900.977826625</v>
      </c>
      <c r="AD50" s="661">
        <f t="shared" si="66"/>
        <v>706039830.4337585</v>
      </c>
      <c r="AF50" s="656">
        <f>ROUNDUP(SUM(AF43:AF48,AF37,AF33,AF24,AF13),0)+1</f>
        <v>161765</v>
      </c>
      <c r="AG50" s="661">
        <f>SUM(AG43:AG48,AG37,AG33,AG24,AG13)</f>
        <v>-10360547.101759484</v>
      </c>
    </row>
    <row r="51" spans="1:33">
      <c r="D51" s="661"/>
      <c r="E51" s="661"/>
      <c r="F51" s="661"/>
      <c r="G51" s="661"/>
      <c r="H51" s="661"/>
      <c r="I51" s="661"/>
      <c r="J51" s="661"/>
      <c r="K51" s="661"/>
      <c r="L51" s="661"/>
      <c r="M51" s="685"/>
      <c r="N51" s="661"/>
      <c r="O51" s="661"/>
      <c r="P51" s="661"/>
      <c r="Q51" s="661"/>
      <c r="R51" s="661"/>
      <c r="S51" s="660"/>
      <c r="V51" s="660"/>
      <c r="W51" s="660"/>
      <c r="X51" s="660"/>
      <c r="AG51" s="661"/>
    </row>
    <row r="52" spans="1:33" ht="10.5">
      <c r="B52" s="661"/>
      <c r="C52" s="661"/>
      <c r="D52" s="661"/>
      <c r="E52" s="686"/>
      <c r="F52" s="686"/>
      <c r="G52" s="686"/>
      <c r="H52" s="686"/>
      <c r="I52" s="686"/>
      <c r="J52" s="686"/>
      <c r="K52" s="686"/>
      <c r="L52" s="686"/>
      <c r="M52" s="687"/>
      <c r="N52" s="686"/>
      <c r="O52" s="686"/>
      <c r="P52" s="686"/>
      <c r="Q52" s="686"/>
      <c r="R52" s="686"/>
      <c r="S52" s="684"/>
      <c r="T52" s="661"/>
      <c r="V52" s="661"/>
      <c r="W52" s="662"/>
      <c r="X52" s="661"/>
      <c r="Y52" s="661"/>
      <c r="Z52" s="661"/>
      <c r="AB52" s="661"/>
      <c r="AC52" s="661"/>
      <c r="AD52" s="661"/>
      <c r="AG52" s="686"/>
    </row>
    <row r="53" spans="1:33" ht="12.5" hidden="1">
      <c r="A53" s="654" t="s">
        <v>514</v>
      </c>
      <c r="B53" s="688">
        <f>E58</f>
        <v>650666343.96000004</v>
      </c>
      <c r="C53" s="689" t="s">
        <v>516</v>
      </c>
      <c r="D53" s="689"/>
      <c r="H53" s="661"/>
      <c r="I53" s="656"/>
      <c r="K53" s="656"/>
      <c r="L53" s="661"/>
      <c r="N53" s="661"/>
      <c r="R53" s="660">
        <f>'[3]Sch 4'!$G$7</f>
        <v>596769104.71922231</v>
      </c>
      <c r="T53" s="661"/>
      <c r="U53" s="661"/>
      <c r="V53" s="661"/>
      <c r="W53" s="661"/>
      <c r="X53" s="661"/>
      <c r="Z53" s="661"/>
    </row>
    <row r="54" spans="1:33" ht="12.5" hidden="1">
      <c r="A54" s="140" t="s">
        <v>517</v>
      </c>
      <c r="B54" s="688">
        <v>4727891.17</v>
      </c>
      <c r="C54" s="140"/>
      <c r="D54" s="690" t="s">
        <v>518</v>
      </c>
      <c r="F54" s="656"/>
      <c r="G54" s="656"/>
      <c r="I54" s="690"/>
      <c r="K54" s="661"/>
      <c r="L54" s="690"/>
      <c r="M54" s="687"/>
      <c r="O54" s="689"/>
      <c r="P54" s="689"/>
      <c r="Q54" s="689"/>
      <c r="R54" s="666"/>
      <c r="T54" s="661"/>
    </row>
    <row r="55" spans="1:33" ht="12.5" hidden="1">
      <c r="A55" s="654" t="s">
        <v>1271</v>
      </c>
      <c r="B55" s="688">
        <v>-2506318</v>
      </c>
      <c r="C55" s="140"/>
      <c r="D55" s="690" t="s">
        <v>1272</v>
      </c>
      <c r="F55" s="656"/>
      <c r="G55" s="656"/>
      <c r="I55" s="690"/>
      <c r="K55" s="661"/>
      <c r="L55" s="690"/>
      <c r="M55" s="687"/>
      <c r="O55" s="689"/>
      <c r="P55" s="689"/>
      <c r="Q55" s="689"/>
      <c r="R55" s="666">
        <f>R50-R53</f>
        <v>-0.93478679656982422</v>
      </c>
      <c r="T55" s="661"/>
    </row>
    <row r="56" spans="1:33" ht="12.5" hidden="1">
      <c r="A56" s="654" t="s">
        <v>1273</v>
      </c>
      <c r="B56" s="688">
        <v>601978</v>
      </c>
      <c r="C56" s="140"/>
      <c r="D56" s="690"/>
      <c r="F56" s="656"/>
      <c r="G56" s="656"/>
      <c r="I56" s="690"/>
      <c r="K56" s="661"/>
      <c r="L56" s="690"/>
      <c r="M56" s="687"/>
      <c r="O56" s="689"/>
      <c r="P56" s="689"/>
      <c r="Q56" s="689"/>
      <c r="R56" s="666"/>
      <c r="T56" s="661"/>
    </row>
    <row r="57" spans="1:33" ht="13" hidden="1">
      <c r="A57" s="654" t="s">
        <v>3</v>
      </c>
      <c r="B57" s="691">
        <f>SUM(B53:B56)</f>
        <v>653489895.13</v>
      </c>
      <c r="C57" s="692" t="s">
        <v>515</v>
      </c>
      <c r="D57" s="693">
        <f>B57-E57</f>
        <v>0</v>
      </c>
      <c r="E57" s="694">
        <v>653489895.13</v>
      </c>
      <c r="F57" s="695" t="s">
        <v>1165</v>
      </c>
      <c r="G57" s="696"/>
      <c r="L57" s="697"/>
      <c r="R57" s="662"/>
      <c r="T57" s="661"/>
      <c r="U57" s="662"/>
    </row>
    <row r="58" spans="1:33" ht="12.5" hidden="1">
      <c r="A58" s="654" t="s">
        <v>520</v>
      </c>
      <c r="B58" s="688">
        <f>-Book2Bill!E51</f>
        <v>145034.32593183615</v>
      </c>
      <c r="C58" s="692"/>
      <c r="D58" s="698"/>
      <c r="E58" s="698">
        <f>[4]FERC_IS1!$V$14+[4]FERC_IS1!$V$23+[4]FERC_IS1!$V$27</f>
        <v>650666343.96000004</v>
      </c>
      <c r="F58" s="656" t="s">
        <v>1266</v>
      </c>
      <c r="G58" s="656"/>
      <c r="L58" s="697"/>
      <c r="R58" s="661">
        <f>R50-Q50-P50-O50</f>
        <v>601558147.24541759</v>
      </c>
      <c r="U58" s="662"/>
    </row>
    <row r="59" spans="1:33" ht="12.5" hidden="1">
      <c r="A59" s="654" t="s">
        <v>519</v>
      </c>
      <c r="B59" s="688">
        <f>B50</f>
        <v>653634929.4559319</v>
      </c>
      <c r="C59" s="692" t="s">
        <v>521</v>
      </c>
      <c r="F59" s="698"/>
      <c r="G59" s="698"/>
      <c r="L59" s="697"/>
      <c r="R59" s="662"/>
      <c r="T59" s="662"/>
      <c r="U59" s="662"/>
    </row>
    <row r="60" spans="1:33" ht="12.5" hidden="1">
      <c r="B60" s="688"/>
      <c r="C60" s="692"/>
      <c r="E60" s="699">
        <f>E58-E57</f>
        <v>-2823551.1699999571</v>
      </c>
      <c r="L60" s="697"/>
      <c r="R60" s="662"/>
      <c r="T60" s="662"/>
      <c r="U60" s="662"/>
    </row>
    <row r="61" spans="1:33" ht="11.5">
      <c r="B61" s="700"/>
      <c r="C61" s="701"/>
      <c r="D61" s="702"/>
      <c r="F61" s="657"/>
      <c r="G61" s="657"/>
      <c r="I61" s="702"/>
      <c r="J61" s="703"/>
      <c r="K61" s="702"/>
      <c r="M61" s="704"/>
      <c r="N61" s="702"/>
      <c r="O61" s="702"/>
      <c r="R61" s="662"/>
      <c r="T61" s="662"/>
      <c r="U61" s="662"/>
      <c r="AG61" s="702"/>
    </row>
    <row r="62" spans="1:33">
      <c r="B62" s="705"/>
      <c r="C62" s="661"/>
      <c r="D62" s="702"/>
      <c r="I62" s="702"/>
      <c r="J62" s="703"/>
      <c r="K62" s="702"/>
      <c r="M62" s="704"/>
      <c r="N62" s="702"/>
      <c r="O62" s="702"/>
      <c r="AG62" s="702"/>
    </row>
    <row r="63" spans="1:33">
      <c r="B63" s="705"/>
      <c r="C63" s="661"/>
      <c r="D63" s="702"/>
      <c r="I63" s="702"/>
      <c r="J63" s="703"/>
      <c r="K63" s="702"/>
      <c r="M63" s="704"/>
      <c r="N63" s="702"/>
      <c r="O63" s="702"/>
      <c r="AG63" s="702"/>
    </row>
    <row r="64" spans="1:33">
      <c r="B64" s="705"/>
      <c r="C64" s="661"/>
      <c r="D64" s="702"/>
      <c r="E64" s="706"/>
      <c r="I64" s="702"/>
      <c r="J64" s="703"/>
      <c r="K64" s="702"/>
      <c r="M64" s="704"/>
      <c r="N64" s="702"/>
      <c r="O64" s="702"/>
      <c r="AG64" s="702"/>
    </row>
    <row r="65" spans="2:33">
      <c r="B65" s="705"/>
      <c r="C65" s="705"/>
      <c r="D65" s="702"/>
      <c r="I65" s="702"/>
      <c r="J65" s="703"/>
      <c r="K65" s="702"/>
      <c r="M65" s="704"/>
      <c r="N65" s="702"/>
      <c r="O65" s="702"/>
      <c r="AG65" s="702"/>
    </row>
    <row r="66" spans="2:33">
      <c r="B66" s="705"/>
      <c r="C66" s="661"/>
      <c r="D66" s="702"/>
      <c r="I66" s="702"/>
      <c r="J66" s="703"/>
      <c r="K66" s="702"/>
      <c r="M66" s="704"/>
      <c r="N66" s="702"/>
      <c r="O66" s="702"/>
      <c r="AG66" s="702"/>
    </row>
    <row r="67" spans="2:33">
      <c r="B67" s="705"/>
      <c r="C67" s="661"/>
      <c r="D67" s="702"/>
      <c r="I67" s="702"/>
      <c r="J67" s="703"/>
      <c r="K67" s="702"/>
      <c r="M67" s="704"/>
      <c r="N67" s="702"/>
      <c r="O67" s="702"/>
      <c r="AG67" s="702"/>
    </row>
    <row r="68" spans="2:33">
      <c r="B68" s="705"/>
      <c r="C68" s="661"/>
      <c r="D68" s="702"/>
      <c r="I68" s="702"/>
      <c r="J68" s="703"/>
      <c r="K68" s="702"/>
      <c r="M68" s="704"/>
      <c r="N68" s="702"/>
      <c r="O68" s="702"/>
      <c r="AG68" s="702"/>
    </row>
    <row r="69" spans="2:33">
      <c r="B69" s="705"/>
      <c r="C69" s="661"/>
      <c r="D69" s="702"/>
      <c r="I69" s="702"/>
      <c r="J69" s="703"/>
      <c r="K69" s="702"/>
      <c r="M69" s="704"/>
      <c r="N69" s="702"/>
      <c r="O69" s="702"/>
      <c r="AG69" s="702"/>
    </row>
    <row r="70" spans="2:33">
      <c r="B70" s="705"/>
      <c r="C70" s="705"/>
      <c r="D70" s="702"/>
      <c r="I70" s="702"/>
      <c r="J70" s="703"/>
      <c r="K70" s="702"/>
      <c r="M70" s="704"/>
      <c r="N70" s="702"/>
      <c r="O70" s="702"/>
      <c r="AG70" s="702"/>
    </row>
    <row r="71" spans="2:33">
      <c r="B71" s="705"/>
      <c r="C71" s="705"/>
      <c r="D71" s="702"/>
      <c r="E71" s="699"/>
      <c r="I71" s="702"/>
      <c r="J71" s="703"/>
      <c r="K71" s="702"/>
      <c r="M71" s="704"/>
      <c r="N71" s="702"/>
      <c r="O71" s="702"/>
      <c r="AG71" s="702"/>
    </row>
    <row r="72" spans="2:33">
      <c r="B72" s="705"/>
      <c r="C72" s="705"/>
      <c r="D72" s="702"/>
      <c r="I72" s="702"/>
      <c r="J72" s="703"/>
      <c r="K72" s="702"/>
      <c r="M72" s="704"/>
      <c r="N72" s="702"/>
      <c r="O72" s="702"/>
      <c r="AG72" s="702"/>
    </row>
    <row r="73" spans="2:33">
      <c r="B73" s="705"/>
      <c r="D73" s="702"/>
      <c r="I73" s="702"/>
      <c r="J73" s="703"/>
      <c r="K73" s="702"/>
      <c r="M73" s="704"/>
      <c r="N73" s="702"/>
      <c r="O73" s="702"/>
      <c r="AG73" s="702"/>
    </row>
    <row r="74" spans="2:33">
      <c r="B74" s="705"/>
      <c r="D74" s="702"/>
      <c r="I74" s="702"/>
      <c r="J74" s="703"/>
      <c r="K74" s="702"/>
      <c r="M74" s="704"/>
      <c r="N74" s="702"/>
      <c r="O74" s="702"/>
      <c r="AG74" s="702"/>
    </row>
    <row r="75" spans="2:33">
      <c r="B75" s="660"/>
      <c r="C75" s="661"/>
      <c r="D75" s="702"/>
      <c r="I75" s="702"/>
      <c r="J75" s="703"/>
      <c r="K75" s="702"/>
      <c r="M75" s="704"/>
      <c r="N75" s="702"/>
      <c r="O75" s="702"/>
      <c r="AG75" s="702"/>
    </row>
    <row r="76" spans="2:33">
      <c r="B76" s="660"/>
      <c r="C76" s="661"/>
      <c r="D76" s="702"/>
      <c r="I76" s="702"/>
      <c r="J76" s="703"/>
      <c r="K76" s="702"/>
      <c r="M76" s="704"/>
      <c r="N76" s="702"/>
      <c r="O76" s="702"/>
      <c r="AG76" s="702"/>
    </row>
    <row r="77" spans="2:33">
      <c r="B77" s="660"/>
      <c r="C77" s="661"/>
      <c r="D77" s="702"/>
      <c r="I77" s="702"/>
      <c r="J77" s="703"/>
      <c r="K77" s="702"/>
      <c r="M77" s="704"/>
      <c r="N77" s="702"/>
      <c r="O77" s="702"/>
      <c r="AG77" s="702"/>
    </row>
    <row r="78" spans="2:33">
      <c r="B78" s="660"/>
      <c r="C78" s="661"/>
      <c r="D78" s="702"/>
      <c r="I78" s="702"/>
      <c r="J78" s="703"/>
      <c r="K78" s="702"/>
      <c r="M78" s="704"/>
      <c r="N78" s="702"/>
      <c r="O78" s="702"/>
      <c r="AG78" s="702"/>
    </row>
    <row r="79" spans="2:33">
      <c r="D79" s="702"/>
      <c r="I79" s="702"/>
      <c r="J79" s="703"/>
      <c r="K79" s="702"/>
      <c r="M79" s="704"/>
      <c r="N79" s="702"/>
      <c r="O79" s="702"/>
      <c r="AG79" s="702"/>
    </row>
  </sheetData>
  <phoneticPr fontId="0" type="noConversion"/>
  <printOptions horizontalCentered="1"/>
  <pageMargins left="0.5" right="0.5" top="1" bottom="0.5" header="0.5" footer="0.5"/>
  <pageSetup scale="7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tabColor theme="6" tint="0.79998168889431442"/>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 style="772" bestFit="1" customWidth="1"/>
    <col min="4" max="4" width="16.7265625" style="772" customWidth="1"/>
    <col min="5" max="5" width="16.81640625" style="772" customWidth="1"/>
    <col min="6" max="6" width="12.81640625" style="772" hidden="1" customWidth="1"/>
    <col min="7" max="7" width="16.453125" style="772" hidden="1" customWidth="1"/>
    <col min="8" max="8" width="14.179687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348</v>
      </c>
    </row>
    <row r="7" spans="2:24">
      <c r="B7" s="772" t="s">
        <v>376</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'LGS-PRI'!T10</f>
        <v>1.06</v>
      </c>
      <c r="U10" s="777" t="s">
        <v>522</v>
      </c>
      <c r="V10" s="777" t="s">
        <v>6</v>
      </c>
      <c r="W10" s="783"/>
      <c r="X10" s="865">
        <f>'LGS-PRI'!X10</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21</v>
      </c>
      <c r="C13" s="775">
        <f>'Bill Units'!S43</f>
        <v>760419.1278840889</v>
      </c>
      <c r="D13" s="775">
        <f>'Bill Units'!T43</f>
        <v>229777.53251325089</v>
      </c>
      <c r="E13" s="775">
        <f>'Bill Units'!U43</f>
        <v>427701.23544621054</v>
      </c>
      <c r="F13" s="780">
        <f>'Rate Input'!S41</f>
        <v>0.12052</v>
      </c>
      <c r="G13" s="780">
        <f>'Rate Input'!T41</f>
        <v>0.12820000000000001</v>
      </c>
      <c r="H13" s="780">
        <f>'Rate Input'!U41</f>
        <v>0.12820000000000001</v>
      </c>
      <c r="I13" s="775">
        <f>(C13*F13)+(D13*G13)+(E13*H13)</f>
        <v>175934.49134499335</v>
      </c>
      <c r="J13" s="775">
        <f>'Final billing units by tariff'!CI1532</f>
        <v>-1829.6520853337715</v>
      </c>
      <c r="K13" s="781">
        <v>0</v>
      </c>
      <c r="L13" s="781"/>
      <c r="M13" s="775">
        <f>C13+D13+E13+J13+K13+L13</f>
        <v>1416068.2437582165</v>
      </c>
      <c r="N13" s="775"/>
      <c r="O13" s="749">
        <f>(SUM(C13:E13)*H13)-I13</f>
        <v>5840.0189021498081</v>
      </c>
      <c r="P13" s="775">
        <f>J13*H13</f>
        <v>-234.56139733978952</v>
      </c>
      <c r="Q13" s="781">
        <f>K13*H13</f>
        <v>0</v>
      </c>
      <c r="R13" s="781">
        <f>L13*H13</f>
        <v>0</v>
      </c>
      <c r="S13" s="775">
        <f>I13+N13+O13+P13+Q13+R13</f>
        <v>181539.94884980336</v>
      </c>
      <c r="T13" s="775">
        <f>M16*T10</f>
        <v>5639.5710959402777</v>
      </c>
      <c r="U13" s="780">
        <f>'Exhibit KIW-S2'!C55</f>
        <v>0.13811000000000001</v>
      </c>
      <c r="V13" s="775">
        <f>U13*M13</f>
        <v>195573.18514544729</v>
      </c>
      <c r="X13" s="775">
        <f>M16*X10</f>
        <v>-7608.1006294288636</v>
      </c>
    </row>
    <row r="14" spans="2:24">
      <c r="B14" s="779" t="s">
        <v>22</v>
      </c>
      <c r="C14" s="775">
        <f>'Bill Units'!S44</f>
        <v>1078096.6785675241</v>
      </c>
      <c r="D14" s="775">
        <f>'Bill Units'!T44</f>
        <v>321807.17827651545</v>
      </c>
      <c r="E14" s="775">
        <f>'Bill Units'!U44</f>
        <v>596848.24731241004</v>
      </c>
      <c r="F14" s="780">
        <f>'Rate Input'!S42</f>
        <v>5.9659999999999998E-2</v>
      </c>
      <c r="G14" s="780">
        <f>'Rate Input'!T42</f>
        <v>6.7339999999999997E-2</v>
      </c>
      <c r="H14" s="780">
        <f>'Rate Input'!U42</f>
        <v>6.7339999999999997E-2</v>
      </c>
      <c r="I14" s="775">
        <f>(C14*F14)+(D14*G14)+(E14*H14)</f>
        <v>126181.50420249673</v>
      </c>
      <c r="J14" s="775">
        <f>'Final billing units by tariff'!CI1531</f>
        <v>-2719.4570628532674</v>
      </c>
      <c r="K14" s="781">
        <v>0</v>
      </c>
      <c r="L14" s="775"/>
      <c r="M14" s="775">
        <f>C14+D14+E14+J14+K14+L14</f>
        <v>1994032.6470935964</v>
      </c>
      <c r="N14" s="775"/>
      <c r="O14" s="749">
        <f>(SUM(C14:E14)*H14)-I14</f>
        <v>8279.7824913985969</v>
      </c>
      <c r="P14" s="775">
        <f>J14*H14</f>
        <v>-183.12823861253901</v>
      </c>
      <c r="Q14" s="781">
        <f>K14*H14</f>
        <v>0</v>
      </c>
      <c r="R14" s="781">
        <f t="shared" ref="R14" si="0">L14*H14</f>
        <v>0</v>
      </c>
      <c r="S14" s="775">
        <f t="shared" ref="S14" si="1">I14+N14+O14+P14+Q14+R14</f>
        <v>134278.15845528277</v>
      </c>
      <c r="T14" s="749"/>
      <c r="U14" s="780">
        <f>'Exhibit KIW-S2'!C56</f>
        <v>6.9059999999999996E-2</v>
      </c>
      <c r="V14" s="775">
        <f t="shared" ref="V14:V29" si="2">U14*M14</f>
        <v>137707.89460828376</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2"/>
        <v>0</v>
      </c>
    </row>
    <row r="16" spans="2:24">
      <c r="B16" s="772" t="s">
        <v>19</v>
      </c>
      <c r="C16" s="775">
        <f>'Bill Units'!S40</f>
        <v>2876.9987949873712</v>
      </c>
      <c r="D16" s="775">
        <f>'Bill Units'!T40</f>
        <v>875.93942031399922</v>
      </c>
      <c r="E16" s="775">
        <f>'Bill Units'!U40</f>
        <v>1575.9308678240113</v>
      </c>
      <c r="F16" s="780">
        <f>'Rate Input'!S38</f>
        <v>7.91</v>
      </c>
      <c r="G16" s="780">
        <f>'Rate Input'!T38</f>
        <v>7.91</v>
      </c>
      <c r="H16" s="780">
        <f>'Rate Input'!U38</f>
        <v>7.91</v>
      </c>
      <c r="I16" s="775">
        <f>(C16*F16)+(D16*G16)+(E16*H16)</f>
        <v>42151.354447521771</v>
      </c>
      <c r="J16" s="775">
        <f>'Final billing units by tariff'!CI1529</f>
        <v>-8.5189926156864431</v>
      </c>
      <c r="K16" s="775">
        <v>0</v>
      </c>
      <c r="L16" s="775"/>
      <c r="M16" s="775">
        <f>C16+D16+E16+J16+K16+L16</f>
        <v>5320.3500905096953</v>
      </c>
      <c r="N16" s="775"/>
      <c r="O16" s="749">
        <f>(SUM(C16:E16)*H16)-I16</f>
        <v>0</v>
      </c>
      <c r="P16" s="775">
        <f>J16*H16</f>
        <v>-67.385231590079769</v>
      </c>
      <c r="Q16" s="781">
        <f>K16*H16</f>
        <v>0</v>
      </c>
      <c r="R16" s="781">
        <f>L16*H16</f>
        <v>0</v>
      </c>
      <c r="S16" s="775">
        <f>I16+N16+O16+P16+Q16+R16</f>
        <v>42083.969215931691</v>
      </c>
      <c r="T16" s="749"/>
      <c r="U16" s="781">
        <f>'Exhibit KIW-S2'!D54</f>
        <v>10.5</v>
      </c>
      <c r="V16" s="775">
        <f t="shared" si="2"/>
        <v>55863.675950351797</v>
      </c>
    </row>
    <row r="17" spans="2:22">
      <c r="C17" s="775"/>
      <c r="D17" s="775"/>
      <c r="E17" s="775"/>
      <c r="F17" s="781"/>
      <c r="G17" s="781"/>
      <c r="H17" s="781"/>
      <c r="I17" s="775"/>
      <c r="J17" s="775"/>
      <c r="K17" s="775"/>
      <c r="L17" s="775"/>
      <c r="M17" s="775"/>
      <c r="N17" s="775"/>
      <c r="O17" s="775"/>
      <c r="P17" s="775"/>
      <c r="Q17" s="781"/>
      <c r="R17" s="781"/>
      <c r="S17" s="775"/>
      <c r="T17" s="749"/>
      <c r="U17" s="781"/>
      <c r="V17" s="775">
        <f t="shared" si="2"/>
        <v>0</v>
      </c>
    </row>
    <row r="18" spans="2:22">
      <c r="B18" s="772" t="s">
        <v>339</v>
      </c>
      <c r="C18" s="775">
        <f>'Bill Units'!S41</f>
        <v>2593.98101781791</v>
      </c>
      <c r="D18" s="775">
        <f>'Bill Units'!T41</f>
        <v>652.7719038205787</v>
      </c>
      <c r="E18" s="775">
        <f>'Bill Units'!U41</f>
        <v>1036.8396158534435</v>
      </c>
      <c r="F18" s="781">
        <f>'Rate Input'!S39</f>
        <v>3.46</v>
      </c>
      <c r="G18" s="781">
        <f>'Rate Input'!T39</f>
        <v>3.46</v>
      </c>
      <c r="H18" s="781">
        <f>'Rate Input'!U39</f>
        <v>3.46</v>
      </c>
      <c r="I18" s="775">
        <f>(C18*F18)+(D18*G18)+(E18*H18)</f>
        <v>14821.230179722086</v>
      </c>
      <c r="J18" s="775">
        <f>'Final billing units by tariff'!CI1528</f>
        <v>-18.554610579879522</v>
      </c>
      <c r="K18" s="775">
        <v>0</v>
      </c>
      <c r="L18" s="775"/>
      <c r="M18" s="775">
        <f>C18+D18+E18+J18+K18+L18</f>
        <v>4265.0379269120531</v>
      </c>
      <c r="N18" s="775"/>
      <c r="O18" s="749">
        <f>(SUM(C18:E18)*H18)-I18</f>
        <v>0</v>
      </c>
      <c r="P18" s="775">
        <f>J18*H18</f>
        <v>-64.198952606383145</v>
      </c>
      <c r="Q18" s="781">
        <f>K18*H18</f>
        <v>0</v>
      </c>
      <c r="R18" s="781">
        <f>L18*H18</f>
        <v>0</v>
      </c>
      <c r="S18" s="775">
        <f>I18+N18+O18+P18+Q18+R18</f>
        <v>14757.031227115704</v>
      </c>
      <c r="T18" s="749"/>
      <c r="U18" s="793">
        <f>'Exhibit KIW-S2'!E54</f>
        <v>3.46</v>
      </c>
      <c r="V18" s="775">
        <f t="shared" si="2"/>
        <v>14757.031227115704</v>
      </c>
    </row>
    <row r="19" spans="2:22">
      <c r="C19" s="775"/>
      <c r="D19" s="775"/>
      <c r="E19" s="775"/>
      <c r="F19" s="781"/>
      <c r="G19" s="781"/>
      <c r="I19" s="775"/>
      <c r="J19" s="775"/>
      <c r="K19" s="775"/>
      <c r="L19" s="775"/>
      <c r="M19" s="775"/>
      <c r="N19" s="775"/>
      <c r="O19" s="775"/>
      <c r="P19" s="775"/>
      <c r="Q19" s="781"/>
      <c r="R19" s="781"/>
      <c r="S19" s="775"/>
      <c r="T19" s="749"/>
      <c r="U19" s="781"/>
      <c r="V19" s="775">
        <f t="shared" si="2"/>
        <v>0</v>
      </c>
    </row>
    <row r="20" spans="2:22">
      <c r="B20" s="772" t="s">
        <v>12</v>
      </c>
      <c r="C20" s="775">
        <f>'Bill Units'!S42</f>
        <v>13.935483870967742</v>
      </c>
      <c r="D20" s="775">
        <f>'Bill Units'!T42</f>
        <v>3.5127919911012233</v>
      </c>
      <c r="E20" s="775">
        <f>'Bill Units'!U42</f>
        <v>6.5517241379310347</v>
      </c>
      <c r="F20" s="775">
        <f>'Rate Input'!S40</f>
        <v>145</v>
      </c>
      <c r="G20" s="775">
        <f>'Rate Input'!T40</f>
        <v>145</v>
      </c>
      <c r="H20" s="775">
        <f>'Rate Input'!U40</f>
        <v>145</v>
      </c>
      <c r="I20" s="775">
        <f>(C20*F20)+(D20*G20)+(E20*H20)</f>
        <v>3480</v>
      </c>
      <c r="J20" s="775"/>
      <c r="K20" s="775">
        <v>0</v>
      </c>
      <c r="L20" s="775"/>
      <c r="M20" s="775">
        <f>C20+D20+E20+J20+K20+L20</f>
        <v>24</v>
      </c>
      <c r="N20" s="775"/>
      <c r="O20" s="749">
        <f>(SUM(C20:E20)*H20)-I20</f>
        <v>0</v>
      </c>
      <c r="P20" s="775">
        <f>J20*H20</f>
        <v>0</v>
      </c>
      <c r="Q20" s="781">
        <f>K20*H20</f>
        <v>0</v>
      </c>
      <c r="R20" s="781">
        <f>L20*H20</f>
        <v>0</v>
      </c>
      <c r="S20" s="775">
        <f>I20+N20+O20+P20+Q20+R20</f>
        <v>3480</v>
      </c>
      <c r="T20" s="749"/>
      <c r="U20" s="781">
        <f>'Exhibit KIW-S2'!B54</f>
        <v>163</v>
      </c>
      <c r="V20" s="775">
        <f t="shared" si="2"/>
        <v>3912</v>
      </c>
    </row>
    <row r="21" spans="2:22">
      <c r="F21" s="781"/>
      <c r="G21" s="781"/>
      <c r="T21" s="749"/>
      <c r="U21" s="781"/>
      <c r="V21" s="775">
        <f t="shared" si="2"/>
        <v>0</v>
      </c>
    </row>
    <row r="22" spans="2:22" hidden="1">
      <c r="T22" s="749"/>
      <c r="U22" s="781"/>
      <c r="V22" s="775">
        <f t="shared" si="2"/>
        <v>0</v>
      </c>
    </row>
    <row r="23" spans="2:22" hidden="1">
      <c r="C23" s="775"/>
      <c r="D23" s="775"/>
      <c r="E23" s="775"/>
      <c r="F23" s="775"/>
      <c r="G23" s="775"/>
      <c r="H23" s="775"/>
      <c r="I23" s="775"/>
      <c r="J23" s="775"/>
      <c r="K23" s="775"/>
      <c r="L23" s="775"/>
      <c r="M23" s="775"/>
      <c r="N23" s="775"/>
      <c r="O23" s="775"/>
      <c r="P23" s="775"/>
      <c r="Q23" s="781"/>
      <c r="R23" s="781"/>
      <c r="S23" s="775"/>
      <c r="T23" s="749"/>
      <c r="U23" s="781"/>
      <c r="V23" s="775">
        <f t="shared" si="2"/>
        <v>0</v>
      </c>
    </row>
    <row r="24" spans="2:22" hidden="1">
      <c r="C24" s="775"/>
      <c r="D24" s="775"/>
      <c r="E24" s="775"/>
      <c r="F24" s="775"/>
      <c r="G24" s="775"/>
      <c r="H24" s="775"/>
      <c r="I24" s="775"/>
      <c r="J24" s="775"/>
      <c r="K24" s="775"/>
      <c r="L24" s="775"/>
      <c r="M24" s="775"/>
      <c r="N24" s="775"/>
      <c r="O24" s="775"/>
      <c r="P24" s="775"/>
      <c r="Q24" s="781"/>
      <c r="R24" s="781"/>
      <c r="S24" s="775"/>
      <c r="T24" s="749"/>
      <c r="U24" s="781"/>
      <c r="V24" s="775">
        <f t="shared" si="2"/>
        <v>0</v>
      </c>
    </row>
    <row r="25" spans="2:22" hidden="1">
      <c r="C25" s="775"/>
      <c r="D25" s="775"/>
      <c r="E25" s="775"/>
      <c r="F25" s="775"/>
      <c r="G25" s="775"/>
      <c r="H25" s="775"/>
      <c r="I25" s="775"/>
      <c r="J25" s="775"/>
      <c r="K25" s="775"/>
      <c r="L25" s="775"/>
      <c r="M25" s="775"/>
      <c r="N25" s="775"/>
      <c r="O25" s="775"/>
      <c r="P25" s="775"/>
      <c r="Q25" s="781"/>
      <c r="R25" s="781"/>
      <c r="S25" s="775"/>
      <c r="T25" s="749"/>
      <c r="U25" s="781"/>
      <c r="V25" s="775">
        <f t="shared" si="2"/>
        <v>0</v>
      </c>
    </row>
    <row r="26" spans="2:22" hidden="1">
      <c r="C26" s="775"/>
      <c r="D26" s="775"/>
      <c r="E26" s="775"/>
      <c r="F26" s="775"/>
      <c r="G26" s="775"/>
      <c r="H26" s="775"/>
      <c r="I26" s="775"/>
      <c r="J26" s="775"/>
      <c r="K26" s="775"/>
      <c r="L26" s="775"/>
      <c r="M26" s="775"/>
      <c r="N26" s="775"/>
      <c r="O26" s="775"/>
      <c r="P26" s="775"/>
      <c r="Q26" s="781"/>
      <c r="R26" s="781"/>
      <c r="S26" s="775"/>
      <c r="T26" s="749"/>
      <c r="U26" s="781"/>
      <c r="V26" s="775">
        <f t="shared" si="2"/>
        <v>0</v>
      </c>
    </row>
    <row r="27" spans="2:22" hidden="1">
      <c r="C27" s="775"/>
      <c r="D27" s="775"/>
      <c r="E27" s="775"/>
      <c r="F27" s="775"/>
      <c r="G27" s="775"/>
      <c r="H27" s="775"/>
      <c r="I27" s="775"/>
      <c r="J27" s="775"/>
      <c r="K27" s="775"/>
      <c r="L27" s="775"/>
      <c r="M27" s="775"/>
      <c r="N27" s="775"/>
      <c r="O27" s="775"/>
      <c r="P27" s="775"/>
      <c r="Q27" s="781"/>
      <c r="R27" s="781"/>
      <c r="S27" s="775"/>
      <c r="T27" s="749"/>
      <c r="U27" s="781"/>
      <c r="V27" s="775">
        <f t="shared" si="2"/>
        <v>0</v>
      </c>
    </row>
    <row r="28" spans="2:22" hidden="1">
      <c r="C28" s="775"/>
      <c r="D28" s="775"/>
      <c r="E28" s="775"/>
      <c r="F28" s="775"/>
      <c r="G28" s="775"/>
      <c r="H28" s="775"/>
      <c r="I28" s="775"/>
      <c r="J28" s="775"/>
      <c r="K28" s="775"/>
      <c r="L28" s="775"/>
      <c r="M28" s="775"/>
      <c r="N28" s="775"/>
      <c r="O28" s="775"/>
      <c r="P28" s="775"/>
      <c r="Q28" s="781"/>
      <c r="R28" s="781"/>
      <c r="S28" s="775"/>
      <c r="T28" s="749"/>
      <c r="U28" s="781"/>
      <c r="V28" s="775">
        <f t="shared" si="2"/>
        <v>0</v>
      </c>
    </row>
    <row r="29" spans="2:22" hidden="1">
      <c r="C29" s="775"/>
      <c r="D29" s="775"/>
      <c r="E29" s="775"/>
      <c r="F29" s="775"/>
      <c r="G29" s="775"/>
      <c r="H29" s="775"/>
      <c r="I29" s="775"/>
      <c r="J29" s="775"/>
      <c r="K29" s="775"/>
      <c r="L29" s="775"/>
      <c r="M29" s="775"/>
      <c r="N29" s="775"/>
      <c r="O29" s="775"/>
      <c r="P29" s="775"/>
      <c r="S29" s="775"/>
      <c r="T29" s="749"/>
      <c r="U29" s="781"/>
      <c r="V29" s="775">
        <f t="shared" si="2"/>
        <v>0</v>
      </c>
    </row>
    <row r="30" spans="2:22">
      <c r="B30" s="772" t="s">
        <v>484</v>
      </c>
      <c r="C30" s="782"/>
      <c r="D30" s="782"/>
      <c r="E30" s="782"/>
      <c r="F30" s="782"/>
      <c r="G30" s="782"/>
      <c r="H30" s="782"/>
      <c r="I30" s="773">
        <f>'B&amp;A Surcharges'!U41</f>
        <v>-4644.5085833109861</v>
      </c>
      <c r="N30" s="782"/>
      <c r="O30" s="782"/>
      <c r="P30" s="782"/>
      <c r="Q30" s="782"/>
      <c r="R30" s="782"/>
      <c r="S30" s="775">
        <f>VLOOKUP(B7,'B&amp;A Surcharges'!A:U,21,FALSE)</f>
        <v>-4644.5085833109861</v>
      </c>
      <c r="T30" s="749"/>
      <c r="U30" s="781"/>
      <c r="V30" s="775">
        <f>S30</f>
        <v>-4644.5085833109861</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32116.199999999997</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1540.32</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16358.119999999999</v>
      </c>
      <c r="J42" s="775"/>
      <c r="K42" s="775"/>
      <c r="L42" s="775"/>
      <c r="M42" s="775"/>
      <c r="N42" s="775">
        <f>VLOOKUP(B7,'Envir FGD adj'!A:F,6,FALSE)</f>
        <v>3470.5038188032331</v>
      </c>
      <c r="O42" s="775"/>
      <c r="P42" s="775"/>
      <c r="S42" s="775">
        <f t="shared" ref="S42" si="3">N42+O42+P42+Q42</f>
        <v>3470.5038188032331</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5669.74</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24</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-1522.71</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4">SUM(I13:I50)</f>
        <v>412109.74159142294</v>
      </c>
      <c r="N53" s="785">
        <f t="shared" si="4"/>
        <v>3470.5038188032331</v>
      </c>
      <c r="O53" s="785">
        <f t="shared" si="4"/>
        <v>14119.801393548405</v>
      </c>
      <c r="P53" s="785">
        <f t="shared" si="4"/>
        <v>-549.27382014879151</v>
      </c>
      <c r="Q53" s="786">
        <f t="shared" si="4"/>
        <v>0</v>
      </c>
      <c r="R53" s="786">
        <f t="shared" si="4"/>
        <v>0</v>
      </c>
      <c r="S53" s="785">
        <f t="shared" si="4"/>
        <v>374965.10298362578</v>
      </c>
      <c r="T53" s="749"/>
      <c r="V53" s="785">
        <f>SUM(V13:V50)</f>
        <v>403169.27834788756</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26953125" style="772" bestFit="1" customWidth="1"/>
    <col min="4" max="4" width="16.26953125" style="772" bestFit="1" customWidth="1"/>
    <col min="5" max="5" width="15.453125" style="772" bestFit="1" customWidth="1"/>
    <col min="6" max="6" width="13.453125" style="772" hidden="1" customWidth="1"/>
    <col min="7" max="7" width="15.7265625" style="772" hidden="1" customWidth="1"/>
    <col min="8" max="8" width="15.5429687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1263</v>
      </c>
    </row>
    <row r="7" spans="2:24">
      <c r="B7" s="772" t="s">
        <v>372</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'LGS-SEC'!T10</f>
        <v>1.06</v>
      </c>
      <c r="U10" s="777" t="s">
        <v>522</v>
      </c>
      <c r="V10" s="777" t="s">
        <v>6</v>
      </c>
      <c r="W10" s="783"/>
      <c r="X10" s="865">
        <f>'DTL Rider Yr 1'!$J$22</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Units'!I47</f>
        <v>4037130.5483870967</v>
      </c>
      <c r="D13" s="775">
        <f>'Bill Units'!J47</f>
        <v>1126359.0033370412</v>
      </c>
      <c r="E13" s="775">
        <f>'Bill Units'!K47</f>
        <v>2000804.0257519013</v>
      </c>
      <c r="F13" s="780">
        <f>'Rate Input'!I45</f>
        <v>5.5239999999999997E-2</v>
      </c>
      <c r="G13" s="780">
        <f>'Rate Input'!J45</f>
        <v>6.2920000000000004E-2</v>
      </c>
      <c r="H13" s="780">
        <f>'Rate Input'!K45</f>
        <v>6.2920000000000004E-2</v>
      </c>
      <c r="I13" s="775">
        <f>(C13*F13)+(D13*G13)+(E13*H13)</f>
        <v>419772.18928317953</v>
      </c>
      <c r="J13" s="775"/>
      <c r="K13" s="781">
        <f>'Final billing units by tariff'!DI1447</f>
        <v>-229984.36314904236</v>
      </c>
      <c r="L13" s="775"/>
      <c r="M13" s="775">
        <f>C13+D13+E13+J13+K13+L13</f>
        <v>6934309.2143269973</v>
      </c>
      <c r="N13" s="775"/>
      <c r="O13" s="749">
        <f>(SUM(C13:E13)*H13)-I13</f>
        <v>31005.162611612934</v>
      </c>
      <c r="P13" s="775">
        <f>J13*H13</f>
        <v>0</v>
      </c>
      <c r="Q13" s="781">
        <f>K13*H13</f>
        <v>-14470.616129337746</v>
      </c>
      <c r="R13" s="781">
        <f>L13*H13</f>
        <v>0</v>
      </c>
      <c r="S13" s="775">
        <f>I13+N13+O13+P13+Q13+R13</f>
        <v>436306.73576545471</v>
      </c>
      <c r="T13" s="775">
        <f>M15*T10</f>
        <v>17693.578407748329</v>
      </c>
      <c r="U13" s="780">
        <f>'Exhibit KIW-S2'!C49</f>
        <v>6.9650000000000004E-2</v>
      </c>
      <c r="V13" s="775">
        <f>U13*M13</f>
        <v>482974.63677787536</v>
      </c>
      <c r="X13" s="775">
        <f>M15*X10</f>
        <v>-23869.638795358595</v>
      </c>
    </row>
    <row r="14" spans="2:24">
      <c r="B14" s="779"/>
      <c r="C14" s="775"/>
      <c r="D14" s="775"/>
      <c r="E14" s="775"/>
      <c r="F14" s="780"/>
      <c r="G14" s="780"/>
      <c r="H14" s="780"/>
      <c r="I14" s="775"/>
      <c r="J14" s="775"/>
      <c r="K14" s="781"/>
      <c r="L14" s="775"/>
      <c r="M14" s="775"/>
      <c r="N14" s="775"/>
      <c r="O14" s="775"/>
      <c r="P14" s="775"/>
      <c r="Q14" s="781"/>
      <c r="R14" s="781"/>
      <c r="S14" s="775"/>
      <c r="T14" s="749"/>
      <c r="U14" s="780"/>
      <c r="V14" s="775">
        <f t="shared" ref="V14:V29" si="0">U14*M14</f>
        <v>0</v>
      </c>
    </row>
    <row r="15" spans="2:24">
      <c r="B15" s="779" t="s">
        <v>19</v>
      </c>
      <c r="C15" s="775">
        <f>'Bill Units'!I48</f>
        <v>9465.0322580645152</v>
      </c>
      <c r="D15" s="775">
        <f>'Bill Units'!J48</f>
        <v>2327.3815350389323</v>
      </c>
      <c r="E15" s="775">
        <f>'Bill Units'!K48</f>
        <v>4948.8879415752481</v>
      </c>
      <c r="F15" s="780">
        <f>'Rate Input'!I46</f>
        <v>8.4600000000000009</v>
      </c>
      <c r="G15" s="780">
        <f>'Rate Input'!J46</f>
        <v>8.4600000000000009</v>
      </c>
      <c r="H15" s="780">
        <f>'Rate Input'!K46</f>
        <v>8.4600000000000009</v>
      </c>
      <c r="I15" s="775">
        <f>(C15*F15)+(D15*G15)+(E15*H15)</f>
        <v>141631.41267538178</v>
      </c>
      <c r="J15" s="775"/>
      <c r="K15" s="775">
        <f>'Final billing units by tariff'!DI1445</f>
        <v>-49.246633029328208</v>
      </c>
      <c r="L15" s="775"/>
      <c r="M15" s="775">
        <f>C15+D15+E15+J15+K15+L15</f>
        <v>16692.055101649366</v>
      </c>
      <c r="N15" s="775"/>
      <c r="O15" s="749">
        <f>(SUM(C15:E15)*H15)-I15</f>
        <v>0</v>
      </c>
      <c r="P15" s="775">
        <f t="shared" ref="P15:P17" si="1">J15*H15</f>
        <v>0</v>
      </c>
      <c r="Q15" s="781">
        <f>K15*H15</f>
        <v>-416.6265154281167</v>
      </c>
      <c r="R15" s="781">
        <f t="shared" ref="R15:R17" si="2">L15*H15</f>
        <v>0</v>
      </c>
      <c r="S15" s="775">
        <f t="shared" ref="S15:S17" si="3">I15+N15+O15+P15+Q15+R15</f>
        <v>141214.78615995366</v>
      </c>
      <c r="T15" s="749"/>
      <c r="U15" s="781">
        <f>'Exhibit KIW-S2'!D49</f>
        <v>8.7100000000000009</v>
      </c>
      <c r="V15" s="775">
        <f t="shared" si="0"/>
        <v>145387.799935366</v>
      </c>
    </row>
    <row r="16" spans="2:24">
      <c r="B16" s="779"/>
      <c r="C16" s="775"/>
      <c r="D16" s="775"/>
      <c r="E16" s="775"/>
      <c r="F16" s="780"/>
      <c r="G16" s="780"/>
      <c r="H16" s="780"/>
      <c r="I16" s="775"/>
      <c r="J16" s="775"/>
      <c r="K16" s="775"/>
      <c r="L16" s="775"/>
      <c r="M16" s="775"/>
      <c r="N16" s="775"/>
      <c r="O16" s="775"/>
      <c r="P16" s="775"/>
      <c r="Q16" s="781"/>
      <c r="R16" s="781"/>
      <c r="S16" s="775"/>
      <c r="T16" s="749"/>
      <c r="U16" s="781"/>
      <c r="V16" s="775">
        <f t="shared" si="0"/>
        <v>0</v>
      </c>
    </row>
    <row r="17" spans="2:22">
      <c r="B17" s="772" t="s">
        <v>339</v>
      </c>
      <c r="C17" s="775">
        <f>'Bill Units'!I49</f>
        <v>1480.7741935483871</v>
      </c>
      <c r="D17" s="775">
        <f>'Bill Units'!J49</f>
        <v>239.19132369299223</v>
      </c>
      <c r="E17" s="775">
        <f>'Bill Units'!K49</f>
        <v>589.62309499471644</v>
      </c>
      <c r="F17" s="780">
        <f>'Rate Input'!I47</f>
        <v>3.46</v>
      </c>
      <c r="G17" s="780">
        <f>'Rate Input'!J47</f>
        <v>3.46</v>
      </c>
      <c r="H17" s="780">
        <f>'Rate Input'!K47</f>
        <v>3.46</v>
      </c>
      <c r="I17" s="775">
        <f>(C17*F17)+(D17*G17)+(E17*H17)</f>
        <v>7991.1765983368914</v>
      </c>
      <c r="J17" s="781"/>
      <c r="K17" s="775">
        <f>'Final billing units by tariff'!DI1444</f>
        <v>939.08794090472884</v>
      </c>
      <c r="L17" s="775"/>
      <c r="M17" s="775">
        <f>C17+D17+E17+J17+K17+L17</f>
        <v>3248.6765531408246</v>
      </c>
      <c r="N17" s="775"/>
      <c r="O17" s="749">
        <f>(SUM(C17:E17)*H17)-I17</f>
        <v>0</v>
      </c>
      <c r="P17" s="775">
        <f t="shared" si="1"/>
        <v>0</v>
      </c>
      <c r="Q17" s="781">
        <f>K17*H17</f>
        <v>3249.2442755303618</v>
      </c>
      <c r="R17" s="781">
        <f t="shared" si="2"/>
        <v>0</v>
      </c>
      <c r="S17" s="775">
        <f t="shared" si="3"/>
        <v>11240.420873867253</v>
      </c>
      <c r="T17" s="749"/>
      <c r="U17" s="781">
        <f>'Exhibit KIW-S2'!E49</f>
        <v>3.46</v>
      </c>
      <c r="V17" s="775">
        <f t="shared" si="0"/>
        <v>11240.420873867253</v>
      </c>
    </row>
    <row r="18" spans="2:22">
      <c r="L18" s="787"/>
      <c r="T18" s="749"/>
      <c r="U18" s="793"/>
      <c r="V18" s="775">
        <f t="shared" si="0"/>
        <v>0</v>
      </c>
    </row>
    <row r="19" spans="2:22">
      <c r="B19" s="772" t="s">
        <v>12</v>
      </c>
      <c r="C19" s="775">
        <f>'Bill Units'!I50</f>
        <v>48.774193548387096</v>
      </c>
      <c r="D19" s="775">
        <f>'Bill Units'!J50</f>
        <v>12.294771968854281</v>
      </c>
      <c r="E19" s="775">
        <f>'Bill Units'!K50</f>
        <v>24.931034482758619</v>
      </c>
      <c r="F19" s="781">
        <f>'Rate Input'!I48</f>
        <v>750</v>
      </c>
      <c r="G19" s="781">
        <f>'Rate Input'!J48</f>
        <v>750</v>
      </c>
      <c r="H19" s="781">
        <f>'Rate Input'!K48</f>
        <v>750</v>
      </c>
      <c r="I19" s="775">
        <f>(C19*F19)+(D19*G19)+(E19*H19)</f>
        <v>64500</v>
      </c>
      <c r="J19" s="775"/>
      <c r="K19" s="775">
        <f>'Final billing units by tariff'!DI1431</f>
        <v>-2</v>
      </c>
      <c r="L19" s="775"/>
      <c r="M19" s="775">
        <f>C19+D19+E19+J19+K19+L19</f>
        <v>84</v>
      </c>
      <c r="N19" s="775"/>
      <c r="O19" s="749">
        <f>(SUM(C19:E19)*H19)-I19</f>
        <v>0</v>
      </c>
      <c r="P19" s="775">
        <f>J19*H19</f>
        <v>0</v>
      </c>
      <c r="Q19" s="781">
        <f>K19*H19</f>
        <v>-1500</v>
      </c>
      <c r="R19" s="781">
        <f>L19*H19</f>
        <v>0</v>
      </c>
      <c r="S19" s="775">
        <f>I19+N19+O19+P19+Q19+R19</f>
        <v>63000</v>
      </c>
      <c r="T19" s="749"/>
      <c r="U19" s="781">
        <f>'Exhibit KIW-S2'!B49</f>
        <v>838</v>
      </c>
      <c r="V19" s="775">
        <f t="shared" si="0"/>
        <v>70392</v>
      </c>
    </row>
    <row r="20" spans="2:22">
      <c r="T20" s="749"/>
      <c r="U20" s="781"/>
      <c r="V20" s="775">
        <f t="shared" si="0"/>
        <v>0</v>
      </c>
    </row>
    <row r="21" spans="2:22" hidden="1">
      <c r="C21" s="775"/>
      <c r="D21" s="775"/>
      <c r="E21" s="775"/>
      <c r="F21" s="775"/>
      <c r="G21" s="775"/>
      <c r="H21" s="775"/>
      <c r="I21" s="775"/>
      <c r="J21" s="775"/>
      <c r="K21" s="775"/>
      <c r="L21" s="775"/>
      <c r="M21" s="775"/>
      <c r="N21" s="775"/>
      <c r="O21" s="775"/>
      <c r="P21" s="775"/>
      <c r="Q21" s="781"/>
      <c r="R21" s="781"/>
      <c r="S21" s="775"/>
      <c r="T21" s="749"/>
      <c r="U21" s="781"/>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U22" s="781"/>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U23" s="781"/>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U24" s="781"/>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U25" s="781"/>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hidden="1">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Surcharges'!U45</f>
        <v>-19075.039627476297</v>
      </c>
      <c r="N30" s="782"/>
      <c r="O30" s="782"/>
      <c r="P30" s="782"/>
      <c r="Q30" s="782"/>
      <c r="R30" s="782"/>
      <c r="S30" s="775">
        <f>VLOOKUP(B7,'B&amp;A Surcharges'!A:U,21,FALSE)</f>
        <v>-19075.039627476297</v>
      </c>
      <c r="T30" s="749"/>
      <c r="U30" s="781"/>
      <c r="V30" s="775">
        <f>S30</f>
        <v>-19075.039627476297</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65705.209999999992</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3063.76</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26503.759999999998</v>
      </c>
      <c r="J42" s="775"/>
      <c r="K42" s="775"/>
      <c r="L42" s="775"/>
      <c r="M42" s="775"/>
      <c r="N42" s="775">
        <f>VLOOKUP(B7,'Envir FGD adj'!A:F,6,FALSE)</f>
        <v>5622.9811428602052</v>
      </c>
      <c r="O42" s="775"/>
      <c r="P42" s="775"/>
      <c r="S42" s="775">
        <f t="shared" ref="S42" si="4">N42+O42+P42+Q42</f>
        <v>5622.9811428602052</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16354.78</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86</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-3118.49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5">SUM(I13:I50)</f>
        <v>723414.75892942201</v>
      </c>
      <c r="N53" s="785">
        <f t="shared" si="5"/>
        <v>5622.9811428602052</v>
      </c>
      <c r="O53" s="785">
        <f t="shared" si="5"/>
        <v>31005.162611612934</v>
      </c>
      <c r="P53" s="785">
        <f t="shared" si="5"/>
        <v>0</v>
      </c>
      <c r="Q53" s="786">
        <f t="shared" si="5"/>
        <v>-13137.998369235502</v>
      </c>
      <c r="R53" s="786">
        <f t="shared" si="5"/>
        <v>0</v>
      </c>
      <c r="S53" s="785">
        <f t="shared" si="5"/>
        <v>638309.88431465963</v>
      </c>
      <c r="T53" s="749"/>
      <c r="V53" s="785">
        <f>SUM(V13:V50)</f>
        <v>690919.81795963238</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tabColor theme="6" tint="0.59999389629810485"/>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1.5"/>
  <cols>
    <col min="1" max="1" width="2.54296875" style="794" customWidth="1"/>
    <col min="2" max="2" width="43.453125" style="794" bestFit="1" customWidth="1"/>
    <col min="3" max="3" width="14.54296875" style="794" customWidth="1"/>
    <col min="4" max="4" width="16.26953125" style="794" bestFit="1" customWidth="1"/>
    <col min="5" max="5" width="15.7265625" style="794" bestFit="1" customWidth="1"/>
    <col min="6" max="6" width="14.54296875" style="794" hidden="1" customWidth="1"/>
    <col min="7" max="7" width="16" style="794" hidden="1" customWidth="1"/>
    <col min="8" max="8" width="14.54296875" style="794" customWidth="1"/>
    <col min="9" max="9" width="12.81640625" style="794" customWidth="1"/>
    <col min="10" max="12" width="12.81640625" style="794" hidden="1" customWidth="1"/>
    <col min="13" max="13" width="12.81640625" style="794" customWidth="1"/>
    <col min="14" max="16" width="12.81640625" style="794" hidden="1" customWidth="1"/>
    <col min="17" max="18" width="12.81640625" style="796" hidden="1" customWidth="1"/>
    <col min="19" max="19" width="12.81640625" style="794" hidden="1" customWidth="1"/>
    <col min="20" max="20" width="15.54296875" style="746" bestFit="1" customWidth="1"/>
    <col min="21" max="22" width="12.81640625" style="794" customWidth="1"/>
    <col min="23" max="16384" width="9.1796875" style="794"/>
  </cols>
  <sheetData>
    <row r="2" spans="2:24">
      <c r="B2" s="794" t="str">
        <f>RS!B2</f>
        <v>KENTUCKY POWER BILLING ANALYSIS</v>
      </c>
      <c r="I2" s="795"/>
      <c r="J2" s="795"/>
      <c r="K2" s="795"/>
      <c r="L2" s="795"/>
      <c r="M2" s="795"/>
    </row>
    <row r="3" spans="2:24">
      <c r="B3" s="794" t="str">
        <f>RS!B3</f>
        <v>PER BOOKS</v>
      </c>
      <c r="I3" s="795"/>
      <c r="J3" s="795"/>
      <c r="K3" s="795"/>
      <c r="L3" s="795"/>
      <c r="M3" s="795"/>
    </row>
    <row r="4" spans="2:24">
      <c r="B4" s="794" t="str">
        <f>RS!B4</f>
        <v>TEST YEAR ENDED MAY 31, 2025</v>
      </c>
    </row>
    <row r="6" spans="2:24">
      <c r="B6" s="794" t="s">
        <v>1264</v>
      </c>
    </row>
    <row r="7" spans="2:24">
      <c r="B7" s="794" t="s">
        <v>373</v>
      </c>
    </row>
    <row r="8" spans="2:24">
      <c r="F8" s="797"/>
      <c r="G8" s="797"/>
      <c r="H8" s="797"/>
      <c r="J8" s="869" t="str">
        <f>RS!J8</f>
        <v>Unit Adjustments</v>
      </c>
      <c r="K8" s="869"/>
      <c r="L8" s="869"/>
      <c r="M8" s="797"/>
      <c r="N8" s="869" t="str">
        <f>RS!N8</f>
        <v>Base Revenues Adjustments</v>
      </c>
      <c r="O8" s="869"/>
      <c r="P8" s="869"/>
      <c r="Q8" s="869"/>
      <c r="R8" s="869"/>
      <c r="S8" s="797"/>
      <c r="T8" s="797" t="s">
        <v>171</v>
      </c>
      <c r="X8" s="797" t="s">
        <v>171</v>
      </c>
    </row>
    <row r="9" spans="2:24">
      <c r="B9" s="797"/>
      <c r="C9" s="797"/>
      <c r="D9" s="797"/>
      <c r="E9" s="797"/>
      <c r="F9" s="797"/>
      <c r="G9" s="797"/>
      <c r="H9" s="797"/>
      <c r="I9" s="797" t="str">
        <f>RS!I9</f>
        <v>Per Books</v>
      </c>
      <c r="J9" s="797" t="str">
        <f>RS!J9</f>
        <v>Weather</v>
      </c>
      <c r="K9" s="797" t="str">
        <f>RS!K9</f>
        <v>Customer</v>
      </c>
      <c r="L9" s="797" t="str">
        <f>RS!L9</f>
        <v>Customer</v>
      </c>
      <c r="M9" s="797" t="str">
        <f>RS!M9</f>
        <v>Adjusted</v>
      </c>
      <c r="N9" s="797" t="str">
        <f>RS!N9</f>
        <v>Enviro Sur</v>
      </c>
      <c r="O9" s="797" t="str">
        <f>RS!O9</f>
        <v>Rate</v>
      </c>
      <c r="P9" s="797" t="str">
        <f>RS!P9</f>
        <v>Weather</v>
      </c>
      <c r="Q9" s="797" t="str">
        <f>RS!Q9</f>
        <v>Customer</v>
      </c>
      <c r="R9" s="797" t="str">
        <f>RS!R9</f>
        <v>Customer</v>
      </c>
      <c r="S9" s="797" t="str">
        <f>RS!S9</f>
        <v>Adjusted Base</v>
      </c>
      <c r="T9" s="797" t="s">
        <v>1303</v>
      </c>
      <c r="U9" s="797" t="s">
        <v>169</v>
      </c>
      <c r="V9" s="797" t="s">
        <v>171</v>
      </c>
      <c r="X9" s="797" t="s">
        <v>1336</v>
      </c>
    </row>
    <row r="10" spans="2:24">
      <c r="B10" s="798" t="str">
        <f>RS!B10</f>
        <v>Description</v>
      </c>
      <c r="C10" s="798" t="str">
        <f>RS!C10</f>
        <v>Units (Thru 12/30/24)</v>
      </c>
      <c r="D10" s="798" t="str">
        <f>RS!D10</f>
        <v>Units (Effec. 12/31/24)</v>
      </c>
      <c r="E10" s="798" t="str">
        <f>RS!E10</f>
        <v>Units (Effec. 2/21/25)</v>
      </c>
      <c r="F10" s="798" t="str">
        <f>RS!F10</f>
        <v>Rate thru 12/30/24</v>
      </c>
      <c r="G10" s="798" t="str">
        <f>RS!G10</f>
        <v>Rates Effec. 12/31/24</v>
      </c>
      <c r="H10" s="798" t="str">
        <f>RS!H10</f>
        <v>Rate as of 2/21/25</v>
      </c>
      <c r="I10" s="798" t="str">
        <f>RS!I10</f>
        <v>Revenue ($)</v>
      </c>
      <c r="J10" s="798" t="str">
        <f>RS!J10</f>
        <v>Normalization</v>
      </c>
      <c r="K10" s="798" t="str">
        <f>RS!K10</f>
        <v>Annualization</v>
      </c>
      <c r="L10" s="798" t="str">
        <f>RS!L10</f>
        <v>Pro Forma</v>
      </c>
      <c r="M10" s="798" t="str">
        <f>RS!M10</f>
        <v>Units</v>
      </c>
      <c r="N10" s="798" t="str">
        <f>RS!N10</f>
        <v>Excl FGD</v>
      </c>
      <c r="O10" s="798" t="str">
        <f>RS!O10</f>
        <v>Annualization</v>
      </c>
      <c r="P10" s="798" t="str">
        <f>RS!P10</f>
        <v>Normalization</v>
      </c>
      <c r="Q10" s="798" t="str">
        <f>RS!Q10</f>
        <v>Annualization</v>
      </c>
      <c r="R10" s="798" t="str">
        <f>RS!R10</f>
        <v>Pro Forma</v>
      </c>
      <c r="S10" s="798" t="str">
        <f>RS!S10</f>
        <v>Revenue ($)</v>
      </c>
      <c r="T10" s="865">
        <f>'LGS-SUB'!T10</f>
        <v>1.06</v>
      </c>
      <c r="U10" s="798" t="s">
        <v>522</v>
      </c>
      <c r="V10" s="798" t="s">
        <v>6</v>
      </c>
      <c r="W10" s="805"/>
      <c r="X10" s="865">
        <f>'DTL Rider Yr 1'!$J$22</f>
        <v>-1.43</v>
      </c>
    </row>
    <row r="11" spans="2:24">
      <c r="B11" s="799" t="str">
        <f>RS!B11</f>
        <v>(1)</v>
      </c>
      <c r="C11" s="799" t="str">
        <f>RS!C11</f>
        <v>(2)</v>
      </c>
      <c r="D11" s="799" t="str">
        <f>RS!D11</f>
        <v>(3)</v>
      </c>
      <c r="E11" s="799" t="str">
        <f>RS!E11</f>
        <v>(4)</v>
      </c>
      <c r="F11" s="799" t="str">
        <f>RS!F11</f>
        <v>(5)</v>
      </c>
      <c r="G11" s="799" t="str">
        <f>RS!G11</f>
        <v>(6)</v>
      </c>
      <c r="H11" s="799" t="str">
        <f>RS!H11</f>
        <v>(7)</v>
      </c>
      <c r="I11" s="799" t="str">
        <f>RS!I11</f>
        <v>(8)</v>
      </c>
      <c r="J11" s="799" t="str">
        <f>RS!J11</f>
        <v>(9)</v>
      </c>
      <c r="K11" s="799" t="str">
        <f>RS!K11</f>
        <v>(10)</v>
      </c>
      <c r="L11" s="799" t="str">
        <f>RS!L11</f>
        <v>(11)</v>
      </c>
      <c r="M11" s="799" t="str">
        <f>RS!M11</f>
        <v>(12)</v>
      </c>
      <c r="N11" s="799" t="str">
        <f>RS!N11</f>
        <v>(13)</v>
      </c>
      <c r="O11" s="799" t="str">
        <f>RS!O11</f>
        <v>(14)</v>
      </c>
      <c r="P11" s="799" t="str">
        <f>RS!P11</f>
        <v>(15)</v>
      </c>
      <c r="Q11" s="799" t="str">
        <f>RS!Q11</f>
        <v>(16)</v>
      </c>
      <c r="R11" s="799" t="str">
        <f>RS!R11</f>
        <v>(17)</v>
      </c>
      <c r="S11" s="799" t="str">
        <f>RS!S11</f>
        <v>(18)</v>
      </c>
      <c r="T11" s="758"/>
    </row>
    <row r="12" spans="2:24">
      <c r="C12" s="796"/>
      <c r="D12" s="796"/>
      <c r="E12" s="796"/>
      <c r="F12" s="796"/>
      <c r="G12" s="796"/>
      <c r="H12" s="796"/>
      <c r="I12" s="796"/>
      <c r="J12" s="796"/>
      <c r="K12" s="796"/>
      <c r="L12" s="796"/>
      <c r="M12" s="796"/>
      <c r="N12" s="796"/>
      <c r="O12" s="796"/>
      <c r="P12" s="796"/>
      <c r="S12" s="796"/>
      <c r="T12" s="749"/>
    </row>
    <row r="13" spans="2:24">
      <c r="B13" s="800" t="s">
        <v>20</v>
      </c>
      <c r="C13" s="796">
        <f>'Bill Units'!N47</f>
        <v>278419.3548387097</v>
      </c>
      <c r="D13" s="796">
        <f>'Bill Units'!O47</f>
        <v>215235.81757508343</v>
      </c>
      <c r="E13" s="796">
        <f>'Bill Units'!P47</f>
        <v>311344.8275862069</v>
      </c>
      <c r="F13" s="801">
        <f>'Rate Input'!N45</f>
        <v>5.4300000000000001E-2</v>
      </c>
      <c r="G13" s="801">
        <f>'Rate Input'!O45</f>
        <v>6.198E-2</v>
      </c>
      <c r="H13" s="801">
        <f>'Rate Input'!P45</f>
        <v>6.198E-2</v>
      </c>
      <c r="I13" s="796">
        <f>(C13*F13)+(D13*G13)+(E13*H13)</f>
        <v>47755.639354838713</v>
      </c>
      <c r="J13" s="796">
        <v>0</v>
      </c>
      <c r="K13" s="796">
        <f>'Final billing units by tariff'!DI1474</f>
        <v>631000</v>
      </c>
      <c r="L13" s="796"/>
      <c r="M13" s="796">
        <f>C13+D13+E13+J13+K13+L13</f>
        <v>1436000</v>
      </c>
      <c r="N13" s="796"/>
      <c r="O13" s="749">
        <f>(SUM(C13:E13)*H13)-I13</f>
        <v>2138.2606451612883</v>
      </c>
      <c r="P13" s="796">
        <f>J13*H13</f>
        <v>0</v>
      </c>
      <c r="Q13" s="802">
        <f>K13*H13</f>
        <v>39109.379999999997</v>
      </c>
      <c r="R13" s="802">
        <f>L13*H13</f>
        <v>0</v>
      </c>
      <c r="S13" s="796">
        <f>I13+N13+O13+P13+Q13+R13</f>
        <v>89003.28</v>
      </c>
      <c r="T13" s="802">
        <f>M15*T10</f>
        <v>5682.0435040000011</v>
      </c>
      <c r="U13" s="801">
        <f>'Exhibit KIW-S2'!C50</f>
        <v>6.8440000000000001E-2</v>
      </c>
      <c r="V13" s="796">
        <f>U13*M13</f>
        <v>98279.84</v>
      </c>
      <c r="X13" s="802">
        <f>M15*X10</f>
        <v>-7665.3983120000003</v>
      </c>
    </row>
    <row r="14" spans="2:24">
      <c r="B14" s="800"/>
      <c r="C14" s="796"/>
      <c r="D14" s="796"/>
      <c r="E14" s="796"/>
      <c r="F14" s="801"/>
      <c r="G14" s="801"/>
      <c r="H14" s="801"/>
      <c r="I14" s="796"/>
      <c r="J14" s="796"/>
      <c r="K14" s="802"/>
      <c r="L14" s="796"/>
      <c r="M14" s="796"/>
      <c r="N14" s="796"/>
      <c r="O14" s="796"/>
      <c r="P14" s="796"/>
      <c r="Q14" s="802"/>
      <c r="R14" s="802"/>
      <c r="S14" s="796"/>
      <c r="T14" s="749"/>
      <c r="U14" s="801"/>
      <c r="V14" s="796"/>
    </row>
    <row r="15" spans="2:24">
      <c r="B15" s="800" t="s">
        <v>19</v>
      </c>
      <c r="C15" s="796">
        <f>'Bill Units'!N48</f>
        <v>968.17694193548391</v>
      </c>
      <c r="D15" s="796">
        <f>'Bill Units'!O48</f>
        <v>741.17018909899889</v>
      </c>
      <c r="E15" s="796">
        <f>'Bill Units'!P48</f>
        <v>1405.8620689655172</v>
      </c>
      <c r="F15" s="802">
        <f>'Rate Input'!N46</f>
        <v>8.2799999999999994</v>
      </c>
      <c r="G15" s="802">
        <f>'Rate Input'!O46</f>
        <v>8.2799999999999994</v>
      </c>
      <c r="H15" s="802">
        <f>'Rate Input'!P46</f>
        <v>8.2799999999999994</v>
      </c>
      <c r="I15" s="796">
        <f>(C15*F15)+(D15*G15)+(E15*H15)</f>
        <v>25793.932175999998</v>
      </c>
      <c r="J15" s="796"/>
      <c r="K15" s="796">
        <f>'Final billing units by tariff'!DI1472</f>
        <v>2245.2092000000002</v>
      </c>
      <c r="L15" s="796"/>
      <c r="M15" s="796">
        <f>C15+D15+E15+J15+K15+L15</f>
        <v>5360.4184000000005</v>
      </c>
      <c r="N15" s="796"/>
      <c r="O15" s="749">
        <f>(SUM(C15:E15)*H15)-I15</f>
        <v>0</v>
      </c>
      <c r="P15" s="796">
        <f t="shared" ref="P15:P17" si="0">J15*H15</f>
        <v>0</v>
      </c>
      <c r="Q15" s="802">
        <f t="shared" ref="Q15:Q17" si="1">K15*H15</f>
        <v>18590.332176</v>
      </c>
      <c r="R15" s="802">
        <f t="shared" ref="R15:R17" si="2">L15*H15</f>
        <v>0</v>
      </c>
      <c r="S15" s="796">
        <f t="shared" ref="S15:S17" si="3">I15+N15+O15+P15+Q15+R15</f>
        <v>44384.264351999998</v>
      </c>
      <c r="T15" s="749"/>
      <c r="U15" s="802">
        <f>'Exhibit KIW-S2'!D50</f>
        <v>8.5400000000000009</v>
      </c>
      <c r="V15" s="796">
        <f>U15*M15</f>
        <v>45777.973136000008</v>
      </c>
    </row>
    <row r="16" spans="2:24">
      <c r="B16" s="800"/>
      <c r="C16" s="796"/>
      <c r="D16" s="796"/>
      <c r="E16" s="796"/>
      <c r="F16" s="801"/>
      <c r="G16" s="801"/>
      <c r="H16" s="801"/>
      <c r="I16" s="796"/>
      <c r="J16" s="796"/>
      <c r="K16" s="796"/>
      <c r="L16" s="796"/>
      <c r="M16" s="796"/>
      <c r="N16" s="796"/>
      <c r="O16" s="796"/>
      <c r="P16" s="796"/>
      <c r="Q16" s="802"/>
      <c r="R16" s="802"/>
      <c r="S16" s="796"/>
      <c r="T16" s="749"/>
      <c r="U16" s="802"/>
      <c r="V16" s="796"/>
    </row>
    <row r="17" spans="2:22">
      <c r="B17" s="794" t="s">
        <v>339</v>
      </c>
      <c r="C17" s="796">
        <f>'Bill Units'!N49</f>
        <v>0</v>
      </c>
      <c r="D17" s="796">
        <f>'Bill Units'!O49</f>
        <v>0</v>
      </c>
      <c r="E17" s="796">
        <f>'Bill Units'!P49</f>
        <v>0</v>
      </c>
      <c r="F17" s="801">
        <f>'Rate Input'!N47</f>
        <v>3.46</v>
      </c>
      <c r="G17" s="801">
        <f>'Rate Input'!O47</f>
        <v>3.46</v>
      </c>
      <c r="H17" s="801">
        <f>'Rate Input'!P47</f>
        <v>3.46</v>
      </c>
      <c r="I17" s="796">
        <f>(C17*F17)+(D17*G17)+(E17*H17)</f>
        <v>0</v>
      </c>
      <c r="J17" s="802"/>
      <c r="K17" s="796">
        <v>0</v>
      </c>
      <c r="L17" s="796"/>
      <c r="M17" s="796">
        <f>C17+D17+E17+J17+K17+L17</f>
        <v>0</v>
      </c>
      <c r="N17" s="796"/>
      <c r="O17" s="749">
        <f>(SUM(C17:E17)*H17)-I17</f>
        <v>0</v>
      </c>
      <c r="P17" s="796">
        <f t="shared" si="0"/>
        <v>0</v>
      </c>
      <c r="Q17" s="802">
        <f t="shared" si="1"/>
        <v>0</v>
      </c>
      <c r="R17" s="802">
        <f t="shared" si="2"/>
        <v>0</v>
      </c>
      <c r="S17" s="796">
        <f t="shared" si="3"/>
        <v>0</v>
      </c>
      <c r="T17" s="749"/>
      <c r="U17" s="802">
        <f>'Exhibit KIW-S2'!E50</f>
        <v>3.46</v>
      </c>
      <c r="V17" s="796">
        <f>U17*M17</f>
        <v>0</v>
      </c>
    </row>
    <row r="18" spans="2:22">
      <c r="C18" s="796"/>
      <c r="D18" s="796"/>
      <c r="E18" s="796"/>
      <c r="F18" s="802"/>
      <c r="G18" s="802"/>
      <c r="H18" s="802"/>
      <c r="I18" s="796"/>
      <c r="J18" s="796"/>
      <c r="K18" s="796"/>
      <c r="L18" s="796"/>
      <c r="M18" s="796"/>
      <c r="N18" s="796"/>
      <c r="O18" s="796"/>
      <c r="P18" s="796"/>
      <c r="Q18" s="802"/>
      <c r="R18" s="802"/>
      <c r="S18" s="796"/>
      <c r="T18" s="749"/>
    </row>
    <row r="19" spans="2:22">
      <c r="B19" s="794" t="s">
        <v>12</v>
      </c>
      <c r="C19" s="796">
        <f>'Bill Units'!N50</f>
        <v>2.967741935483871</v>
      </c>
      <c r="D19" s="796">
        <f>'Bill Units'!O50</f>
        <v>1.7563959955506117</v>
      </c>
      <c r="E19" s="796">
        <f>'Bill Units'!P50</f>
        <v>3.2758620689655173</v>
      </c>
      <c r="F19" s="802">
        <f>'Rate Input'!N48</f>
        <v>750</v>
      </c>
      <c r="G19" s="802">
        <f>'Rate Input'!O48</f>
        <v>750</v>
      </c>
      <c r="H19" s="802">
        <f>'Rate Input'!P48</f>
        <v>750</v>
      </c>
      <c r="I19" s="796">
        <f>(C19*F19)+(D19*G19)+(E19*H19)</f>
        <v>6000</v>
      </c>
      <c r="J19" s="796"/>
      <c r="K19" s="796">
        <f>'Final billing units by tariff'!DI1462</f>
        <v>16</v>
      </c>
      <c r="L19" s="796"/>
      <c r="M19" s="796">
        <f>C19+D19+E19+J19+K19+L19</f>
        <v>24</v>
      </c>
      <c r="N19" s="796"/>
      <c r="O19" s="749">
        <f>(SUM(C19:E19)*H19)-I19</f>
        <v>0</v>
      </c>
      <c r="P19" s="796">
        <f>J19*H19</f>
        <v>0</v>
      </c>
      <c r="Q19" s="802">
        <f>K19*H19</f>
        <v>12000</v>
      </c>
      <c r="R19" s="802">
        <f>L19*H19</f>
        <v>0</v>
      </c>
      <c r="S19" s="796">
        <f>I19+N19+O19+P19+Q19+R19</f>
        <v>18000</v>
      </c>
      <c r="T19" s="749"/>
      <c r="U19" s="802">
        <f>'Exhibit KIW-S2'!B50</f>
        <v>838</v>
      </c>
      <c r="V19" s="796">
        <f>M19*U19</f>
        <v>20112</v>
      </c>
    </row>
    <row r="20" spans="2:22">
      <c r="T20" s="749"/>
    </row>
    <row r="21" spans="2:22" hidden="1">
      <c r="C21" s="796"/>
      <c r="D21" s="796"/>
      <c r="E21" s="796"/>
      <c r="F21" s="796"/>
      <c r="G21" s="796"/>
      <c r="H21" s="796"/>
      <c r="I21" s="796"/>
      <c r="J21" s="796"/>
      <c r="K21" s="796"/>
      <c r="L21" s="796"/>
      <c r="M21" s="796"/>
      <c r="N21" s="796"/>
      <c r="O21" s="796"/>
      <c r="P21" s="796"/>
      <c r="Q21" s="802"/>
      <c r="R21" s="802"/>
      <c r="S21" s="796"/>
      <c r="T21" s="749"/>
      <c r="V21" s="796"/>
    </row>
    <row r="22" spans="2:22" hidden="1">
      <c r="C22" s="796"/>
      <c r="D22" s="796"/>
      <c r="E22" s="796"/>
      <c r="F22" s="796"/>
      <c r="G22" s="796"/>
      <c r="H22" s="796"/>
      <c r="I22" s="796"/>
      <c r="J22" s="796"/>
      <c r="K22" s="796"/>
      <c r="L22" s="796"/>
      <c r="M22" s="796"/>
      <c r="N22" s="796"/>
      <c r="O22" s="796"/>
      <c r="P22" s="796"/>
      <c r="Q22" s="802"/>
      <c r="R22" s="802"/>
      <c r="S22" s="796"/>
      <c r="T22" s="749"/>
      <c r="V22" s="796"/>
    </row>
    <row r="23" spans="2:22" hidden="1">
      <c r="C23" s="796"/>
      <c r="D23" s="796"/>
      <c r="E23" s="796"/>
      <c r="F23" s="796"/>
      <c r="G23" s="796"/>
      <c r="H23" s="796"/>
      <c r="I23" s="796"/>
      <c r="J23" s="796"/>
      <c r="K23" s="796"/>
      <c r="L23" s="796"/>
      <c r="M23" s="796"/>
      <c r="N23" s="796"/>
      <c r="O23" s="796"/>
      <c r="P23" s="796"/>
      <c r="Q23" s="802"/>
      <c r="R23" s="802"/>
      <c r="S23" s="796"/>
      <c r="T23" s="749"/>
      <c r="V23" s="796"/>
    </row>
    <row r="24" spans="2:22" hidden="1">
      <c r="C24" s="796"/>
      <c r="D24" s="796"/>
      <c r="E24" s="796"/>
      <c r="F24" s="796"/>
      <c r="G24" s="796"/>
      <c r="H24" s="796"/>
      <c r="I24" s="796"/>
      <c r="J24" s="796"/>
      <c r="K24" s="796"/>
      <c r="L24" s="796"/>
      <c r="M24" s="796"/>
      <c r="N24" s="796"/>
      <c r="O24" s="796"/>
      <c r="P24" s="796"/>
      <c r="Q24" s="802"/>
      <c r="R24" s="802"/>
      <c r="S24" s="796"/>
      <c r="T24" s="749"/>
      <c r="V24" s="796"/>
    </row>
    <row r="25" spans="2:22" hidden="1">
      <c r="C25" s="796"/>
      <c r="D25" s="796"/>
      <c r="E25" s="796"/>
      <c r="F25" s="796"/>
      <c r="G25" s="796"/>
      <c r="H25" s="796"/>
      <c r="I25" s="796"/>
      <c r="J25" s="796"/>
      <c r="K25" s="796"/>
      <c r="L25" s="796"/>
      <c r="M25" s="796"/>
      <c r="N25" s="796"/>
      <c r="O25" s="796"/>
      <c r="P25" s="796"/>
      <c r="Q25" s="802"/>
      <c r="R25" s="802"/>
      <c r="S25" s="796"/>
      <c r="T25" s="749"/>
      <c r="V25" s="796"/>
    </row>
    <row r="26" spans="2:22" hidden="1">
      <c r="C26" s="796"/>
      <c r="D26" s="796"/>
      <c r="E26" s="796"/>
      <c r="F26" s="796"/>
      <c r="G26" s="796"/>
      <c r="H26" s="796"/>
      <c r="I26" s="796"/>
      <c r="J26" s="796"/>
      <c r="K26" s="796"/>
      <c r="L26" s="796"/>
      <c r="M26" s="796"/>
      <c r="N26" s="796"/>
      <c r="O26" s="796"/>
      <c r="P26" s="796"/>
      <c r="Q26" s="802"/>
      <c r="R26" s="802"/>
      <c r="S26" s="796"/>
      <c r="T26" s="749"/>
      <c r="V26" s="796"/>
    </row>
    <row r="27" spans="2:22" hidden="1">
      <c r="C27" s="796"/>
      <c r="D27" s="796"/>
      <c r="E27" s="796"/>
      <c r="F27" s="796"/>
      <c r="G27" s="796"/>
      <c r="H27" s="796"/>
      <c r="I27" s="796"/>
      <c r="J27" s="796"/>
      <c r="K27" s="796"/>
      <c r="L27" s="796"/>
      <c r="M27" s="796"/>
      <c r="N27" s="796"/>
      <c r="O27" s="796"/>
      <c r="P27" s="796"/>
      <c r="Q27" s="802"/>
      <c r="R27" s="802"/>
      <c r="S27" s="796"/>
      <c r="T27" s="749"/>
      <c r="V27" s="796"/>
    </row>
    <row r="28" spans="2:22" hidden="1">
      <c r="C28" s="796"/>
      <c r="D28" s="796"/>
      <c r="E28" s="796"/>
      <c r="F28" s="796"/>
      <c r="G28" s="796"/>
      <c r="H28" s="796"/>
      <c r="I28" s="796"/>
      <c r="J28" s="796"/>
      <c r="K28" s="796"/>
      <c r="L28" s="796"/>
      <c r="M28" s="796"/>
      <c r="N28" s="796"/>
      <c r="O28" s="796"/>
      <c r="P28" s="796"/>
      <c r="Q28" s="802"/>
      <c r="R28" s="802"/>
      <c r="S28" s="796"/>
      <c r="T28" s="749"/>
      <c r="V28" s="796"/>
    </row>
    <row r="29" spans="2:22" hidden="1">
      <c r="C29" s="796"/>
      <c r="D29" s="796"/>
      <c r="E29" s="796"/>
      <c r="F29" s="796"/>
      <c r="G29" s="796"/>
      <c r="H29" s="796"/>
      <c r="I29" s="796"/>
      <c r="J29" s="796"/>
      <c r="K29" s="796"/>
      <c r="L29" s="796"/>
      <c r="M29" s="796"/>
      <c r="N29" s="796"/>
      <c r="O29" s="796"/>
      <c r="P29" s="796"/>
      <c r="S29" s="796"/>
      <c r="T29" s="749"/>
      <c r="V29" s="796"/>
    </row>
    <row r="30" spans="2:22">
      <c r="B30" s="794" t="s">
        <v>484</v>
      </c>
      <c r="C30" s="804"/>
      <c r="D30" s="804"/>
      <c r="E30" s="804"/>
      <c r="F30" s="804"/>
      <c r="G30" s="804"/>
      <c r="H30" s="804"/>
      <c r="I30" s="813">
        <f>'B&amp;A Surcharges'!U47</f>
        <v>2776.8899999999994</v>
      </c>
      <c r="N30" s="804"/>
      <c r="O30" s="804"/>
      <c r="P30" s="804"/>
      <c r="Q30" s="804"/>
      <c r="R30" s="804"/>
      <c r="S30" s="796">
        <f>VLOOKUP(B7,'B&amp;A Surcharges'!A:U,21,FALSE)</f>
        <v>2776.8899999999994</v>
      </c>
      <c r="T30" s="749"/>
      <c r="V30" s="796">
        <f>S30</f>
        <v>2776.8899999999994</v>
      </c>
    </row>
    <row r="31" spans="2:22">
      <c r="C31" s="796"/>
      <c r="D31" s="796"/>
      <c r="E31" s="796"/>
      <c r="F31" s="796"/>
      <c r="G31" s="796"/>
      <c r="H31" s="796"/>
      <c r="I31" s="796"/>
      <c r="J31" s="796"/>
      <c r="K31" s="796"/>
      <c r="L31" s="796"/>
      <c r="M31" s="796"/>
      <c r="N31" s="796"/>
      <c r="O31" s="796"/>
      <c r="P31" s="796"/>
      <c r="S31" s="796"/>
      <c r="T31" s="749"/>
      <c r="V31" s="796"/>
    </row>
    <row r="32" spans="2:22">
      <c r="B32" s="794" t="s">
        <v>14</v>
      </c>
      <c r="C32" s="796"/>
      <c r="D32" s="796"/>
      <c r="E32" s="796"/>
      <c r="F32" s="796"/>
      <c r="G32" s="796"/>
      <c r="H32" s="796"/>
      <c r="I32" s="796">
        <f>VLOOKUP(B7,'B&amp;A Surcharges'!A:U,2,FALSE)</f>
        <v>9657.0500000000011</v>
      </c>
      <c r="J32" s="796"/>
      <c r="K32" s="796"/>
      <c r="L32" s="796"/>
      <c r="M32" s="796"/>
      <c r="N32" s="796"/>
      <c r="O32" s="796"/>
      <c r="P32" s="796"/>
      <c r="S32" s="796"/>
      <c r="T32" s="749"/>
      <c r="V32" s="796"/>
    </row>
    <row r="33" spans="2:22">
      <c r="C33" s="796"/>
      <c r="D33" s="796"/>
      <c r="E33" s="796"/>
      <c r="F33" s="796"/>
      <c r="G33" s="796"/>
      <c r="H33" s="796"/>
      <c r="I33" s="796"/>
      <c r="J33" s="796"/>
      <c r="K33" s="796"/>
      <c r="L33" s="796"/>
      <c r="M33" s="796"/>
      <c r="N33" s="796"/>
      <c r="O33" s="796"/>
      <c r="P33" s="796"/>
      <c r="S33" s="796"/>
      <c r="T33" s="749"/>
      <c r="V33" s="796"/>
    </row>
    <row r="34" spans="2:22">
      <c r="B34" s="794" t="s">
        <v>207</v>
      </c>
      <c r="C34" s="796"/>
      <c r="D34" s="796"/>
      <c r="E34" s="796"/>
      <c r="F34" s="796"/>
      <c r="G34" s="796"/>
      <c r="H34" s="796"/>
      <c r="I34" s="796">
        <f>VLOOKUP(B7,'B&amp;A Surcharges'!A:U,16,FALSE)</f>
        <v>0</v>
      </c>
      <c r="J34" s="796"/>
      <c r="K34" s="796"/>
      <c r="L34" s="796"/>
      <c r="M34" s="796"/>
      <c r="N34" s="796"/>
      <c r="O34" s="796"/>
      <c r="P34" s="796"/>
      <c r="S34" s="796"/>
      <c r="T34" s="749"/>
      <c r="V34" s="796"/>
    </row>
    <row r="35" spans="2:22">
      <c r="C35" s="796"/>
      <c r="D35" s="796"/>
      <c r="E35" s="796"/>
      <c r="F35" s="796"/>
      <c r="G35" s="796"/>
      <c r="H35" s="796"/>
      <c r="I35" s="796"/>
      <c r="J35" s="796"/>
      <c r="K35" s="796"/>
      <c r="L35" s="796"/>
      <c r="M35" s="796"/>
      <c r="N35" s="796"/>
      <c r="O35" s="796"/>
      <c r="P35" s="796"/>
      <c r="S35" s="796"/>
      <c r="T35" s="749"/>
      <c r="V35" s="796"/>
    </row>
    <row r="36" spans="2:22">
      <c r="B36" s="794" t="s">
        <v>16</v>
      </c>
      <c r="C36" s="796"/>
      <c r="D36" s="796"/>
      <c r="E36" s="796"/>
      <c r="F36" s="796"/>
      <c r="G36" s="796"/>
      <c r="H36" s="796"/>
      <c r="I36" s="796">
        <f>VLOOKUP(B7,'B&amp;A Surcharges'!A:U,4,FALSE)</f>
        <v>480.08000000000004</v>
      </c>
      <c r="J36" s="796"/>
      <c r="K36" s="796"/>
      <c r="L36" s="796"/>
      <c r="M36" s="796"/>
      <c r="N36" s="796"/>
      <c r="O36" s="796"/>
      <c r="P36" s="796"/>
      <c r="S36" s="796"/>
      <c r="T36" s="749"/>
      <c r="V36" s="796"/>
    </row>
    <row r="37" spans="2:22">
      <c r="C37" s="796"/>
      <c r="D37" s="796"/>
      <c r="E37" s="796"/>
      <c r="F37" s="796"/>
      <c r="G37" s="796"/>
      <c r="H37" s="796"/>
      <c r="I37" s="796"/>
      <c r="J37" s="796"/>
      <c r="K37" s="796"/>
      <c r="L37" s="796"/>
      <c r="M37" s="796"/>
      <c r="N37" s="796"/>
      <c r="O37" s="796"/>
      <c r="P37" s="796"/>
      <c r="S37" s="796"/>
      <c r="T37" s="749"/>
      <c r="V37" s="796"/>
    </row>
    <row r="38" spans="2:22">
      <c r="B38" s="794" t="s">
        <v>160</v>
      </c>
      <c r="C38" s="796"/>
      <c r="D38" s="796"/>
      <c r="E38" s="796"/>
      <c r="F38" s="796"/>
      <c r="G38" s="796"/>
      <c r="H38" s="796"/>
      <c r="I38" s="796">
        <f>VLOOKUP(B7,'B&amp;A Surcharges'!A:U,6,FALSE)</f>
        <v>0</v>
      </c>
      <c r="J38" s="796"/>
      <c r="K38" s="796"/>
      <c r="L38" s="796"/>
      <c r="M38" s="796"/>
      <c r="N38" s="796"/>
      <c r="O38" s="796"/>
      <c r="P38" s="796"/>
      <c r="S38" s="796"/>
      <c r="T38" s="749"/>
      <c r="V38" s="796"/>
    </row>
    <row r="39" spans="2:22">
      <c r="C39" s="796"/>
      <c r="D39" s="796"/>
      <c r="E39" s="796"/>
      <c r="F39" s="796"/>
      <c r="G39" s="796"/>
      <c r="H39" s="796"/>
      <c r="I39" s="796"/>
      <c r="J39" s="796"/>
      <c r="K39" s="796"/>
      <c r="L39" s="796"/>
      <c r="M39" s="796"/>
      <c r="N39" s="796"/>
      <c r="O39" s="796"/>
      <c r="P39" s="796"/>
      <c r="S39" s="796"/>
      <c r="T39" s="749"/>
      <c r="V39" s="796"/>
    </row>
    <row r="40" spans="2:22">
      <c r="C40" s="796"/>
      <c r="D40" s="796"/>
      <c r="E40" s="796"/>
      <c r="F40" s="796"/>
      <c r="G40" s="796"/>
      <c r="H40" s="796"/>
      <c r="I40" s="796"/>
      <c r="J40" s="796"/>
      <c r="K40" s="796"/>
      <c r="L40" s="796"/>
      <c r="M40" s="796"/>
      <c r="N40" s="796"/>
      <c r="O40" s="796"/>
      <c r="P40" s="796"/>
      <c r="S40" s="796"/>
      <c r="T40" s="749"/>
      <c r="V40" s="796"/>
    </row>
    <row r="41" spans="2:22">
      <c r="C41" s="796"/>
      <c r="D41" s="796"/>
      <c r="E41" s="796"/>
      <c r="F41" s="796"/>
      <c r="G41" s="796"/>
      <c r="H41" s="796"/>
      <c r="I41" s="796"/>
      <c r="J41" s="796"/>
      <c r="K41" s="796"/>
      <c r="L41" s="796"/>
      <c r="M41" s="796"/>
      <c r="N41" s="796"/>
      <c r="O41" s="796"/>
      <c r="P41" s="796"/>
      <c r="S41" s="796"/>
      <c r="T41" s="749"/>
      <c r="V41" s="796"/>
    </row>
    <row r="42" spans="2:22">
      <c r="B42" s="794" t="s">
        <v>15</v>
      </c>
      <c r="C42" s="796"/>
      <c r="D42" s="796"/>
      <c r="E42" s="796"/>
      <c r="F42" s="796"/>
      <c r="G42" s="796"/>
      <c r="H42" s="796"/>
      <c r="I42" s="796">
        <f>VLOOKUP(B7,'B&amp;A Surcharges'!A:U,10,FALSE)</f>
        <v>4493.2000000000007</v>
      </c>
      <c r="J42" s="796"/>
      <c r="K42" s="796"/>
      <c r="L42" s="796"/>
      <c r="M42" s="796"/>
      <c r="N42" s="796">
        <f>VLOOKUP(B7,'Envir FGD adj'!A:F,6,FALSE)</f>
        <v>953.26772016874133</v>
      </c>
      <c r="O42" s="796"/>
      <c r="P42" s="796"/>
      <c r="S42" s="796">
        <f t="shared" ref="S42" si="4">N42+O42+P42+Q42</f>
        <v>953.26772016874133</v>
      </c>
      <c r="T42" s="749"/>
      <c r="V42" s="796"/>
    </row>
    <row r="43" spans="2:22">
      <c r="C43" s="796"/>
      <c r="D43" s="796"/>
      <c r="E43" s="796"/>
      <c r="F43" s="796"/>
      <c r="G43" s="796"/>
      <c r="H43" s="796"/>
      <c r="I43" s="796"/>
      <c r="J43" s="796"/>
      <c r="K43" s="796"/>
      <c r="L43" s="796"/>
      <c r="M43" s="796"/>
      <c r="N43" s="796"/>
      <c r="O43" s="796"/>
      <c r="P43" s="796"/>
      <c r="S43" s="796"/>
      <c r="T43" s="749"/>
      <c r="V43" s="796"/>
    </row>
    <row r="44" spans="2:22">
      <c r="B44" s="794" t="s">
        <v>263</v>
      </c>
      <c r="C44" s="796"/>
      <c r="D44" s="796"/>
      <c r="E44" s="796"/>
      <c r="F44" s="796"/>
      <c r="G44" s="796"/>
      <c r="H44" s="796"/>
      <c r="I44" s="796">
        <f>VLOOKUP(B7,'B&amp;A Surcharges'!A:U,12,FALSE)</f>
        <v>1942.5500000000002</v>
      </c>
      <c r="J44" s="796"/>
      <c r="K44" s="796"/>
      <c r="L44" s="796"/>
      <c r="M44" s="796"/>
      <c r="N44" s="796"/>
      <c r="O44" s="796"/>
      <c r="P44" s="796"/>
      <c r="S44" s="796"/>
      <c r="T44" s="749"/>
      <c r="V44" s="796"/>
    </row>
    <row r="45" spans="2:22">
      <c r="C45" s="796"/>
      <c r="D45" s="796"/>
      <c r="E45" s="796"/>
      <c r="F45" s="796"/>
      <c r="G45" s="796"/>
      <c r="H45" s="796"/>
      <c r="I45" s="796"/>
      <c r="J45" s="796"/>
      <c r="K45" s="796"/>
      <c r="L45" s="796"/>
      <c r="M45" s="796"/>
      <c r="N45" s="796"/>
      <c r="O45" s="796"/>
      <c r="P45" s="796"/>
      <c r="S45" s="796"/>
      <c r="T45" s="749"/>
      <c r="V45" s="796"/>
    </row>
    <row r="46" spans="2:22">
      <c r="B46" s="794" t="s">
        <v>327</v>
      </c>
      <c r="C46" s="796"/>
      <c r="D46" s="796"/>
      <c r="E46" s="796"/>
      <c r="F46" s="796"/>
      <c r="G46" s="796"/>
      <c r="H46" s="796"/>
      <c r="I46" s="796">
        <f>VLOOKUP(B7,'B&amp;A Surcharges'!A:U,14,FALSE)</f>
        <v>0</v>
      </c>
      <c r="J46" s="796"/>
      <c r="K46" s="796"/>
      <c r="L46" s="796"/>
      <c r="M46" s="796"/>
      <c r="N46" s="796"/>
      <c r="O46" s="796"/>
      <c r="P46" s="796"/>
      <c r="S46" s="796"/>
      <c r="T46" s="749"/>
      <c r="V46" s="796"/>
    </row>
    <row r="47" spans="2:22">
      <c r="C47" s="796"/>
      <c r="D47" s="796"/>
      <c r="E47" s="796"/>
      <c r="F47" s="796"/>
      <c r="G47" s="796"/>
      <c r="H47" s="796"/>
      <c r="I47" s="796"/>
      <c r="J47" s="796"/>
      <c r="K47" s="796"/>
      <c r="L47" s="796"/>
      <c r="M47" s="796"/>
      <c r="N47" s="796"/>
      <c r="O47" s="796"/>
      <c r="P47" s="796"/>
      <c r="S47" s="796"/>
      <c r="T47" s="749"/>
      <c r="V47" s="796"/>
    </row>
    <row r="48" spans="2:22">
      <c r="B48" s="794" t="s">
        <v>262</v>
      </c>
      <c r="C48" s="796"/>
      <c r="D48" s="796"/>
      <c r="E48" s="796"/>
      <c r="F48" s="796"/>
      <c r="G48" s="796"/>
      <c r="H48" s="796"/>
      <c r="I48" s="796">
        <f>VLOOKUP(B7,'B&amp;A Surcharges'!A:U,18,FALSE)</f>
        <v>11</v>
      </c>
      <c r="J48" s="796"/>
      <c r="K48" s="796"/>
      <c r="L48" s="796"/>
      <c r="M48" s="796"/>
      <c r="N48" s="796"/>
      <c r="O48" s="796"/>
      <c r="P48" s="796"/>
      <c r="S48" s="796"/>
      <c r="T48" s="749"/>
      <c r="V48" s="796"/>
    </row>
    <row r="49" spans="2:22">
      <c r="C49" s="796"/>
      <c r="D49" s="796"/>
      <c r="E49" s="796"/>
      <c r="F49" s="796"/>
      <c r="G49" s="796"/>
      <c r="H49" s="796"/>
      <c r="I49" s="796"/>
      <c r="J49" s="796"/>
      <c r="K49" s="796"/>
      <c r="L49" s="796"/>
      <c r="M49" s="796"/>
      <c r="N49" s="796"/>
      <c r="O49" s="796"/>
      <c r="P49" s="796"/>
      <c r="S49" s="796"/>
      <c r="T49" s="749"/>
      <c r="V49" s="796"/>
    </row>
    <row r="50" spans="2:22">
      <c r="B50" s="794" t="s">
        <v>344</v>
      </c>
      <c r="C50" s="796"/>
      <c r="D50" s="796"/>
      <c r="E50" s="796"/>
      <c r="F50" s="796"/>
      <c r="G50" s="796"/>
      <c r="H50" s="796"/>
      <c r="I50" s="796">
        <f>VLOOKUP(B7,'B&amp;A Surcharges'!A:U,19,FALSE)</f>
        <v>-378.23</v>
      </c>
      <c r="J50" s="796"/>
      <c r="K50" s="796"/>
      <c r="L50" s="796"/>
      <c r="M50" s="796"/>
      <c r="N50" s="796"/>
      <c r="O50" s="796"/>
      <c r="P50" s="796"/>
      <c r="S50" s="796"/>
      <c r="T50" s="749"/>
      <c r="V50" s="796"/>
    </row>
    <row r="51" spans="2:22">
      <c r="B51" s="805"/>
      <c r="C51" s="806"/>
      <c r="D51" s="806"/>
      <c r="E51" s="806"/>
      <c r="F51" s="806"/>
      <c r="G51" s="806"/>
      <c r="H51" s="806"/>
      <c r="I51" s="806"/>
      <c r="J51" s="806"/>
      <c r="K51" s="806"/>
      <c r="L51" s="806"/>
      <c r="M51" s="806"/>
      <c r="N51" s="806"/>
      <c r="O51" s="806"/>
      <c r="P51" s="806"/>
      <c r="Q51" s="806"/>
      <c r="R51" s="806"/>
      <c r="S51" s="806"/>
      <c r="T51" s="749"/>
      <c r="V51" s="806"/>
    </row>
    <row r="52" spans="2:22">
      <c r="T52" s="749"/>
    </row>
    <row r="53" spans="2:22" s="807" customFormat="1">
      <c r="B53" s="807" t="s">
        <v>17</v>
      </c>
      <c r="I53" s="807">
        <f>SUM(I13:I50)</f>
        <v>98532.111530838723</v>
      </c>
      <c r="N53" s="807">
        <f t="shared" ref="N53:S53" si="5">SUM(N13:N50)</f>
        <v>953.26772016874133</v>
      </c>
      <c r="O53" s="807">
        <f t="shared" si="5"/>
        <v>2138.2606451612883</v>
      </c>
      <c r="P53" s="807">
        <f t="shared" si="5"/>
        <v>0</v>
      </c>
      <c r="Q53" s="808">
        <f t="shared" si="5"/>
        <v>69699.712176000001</v>
      </c>
      <c r="R53" s="808">
        <f t="shared" si="5"/>
        <v>0</v>
      </c>
      <c r="S53" s="807">
        <f t="shared" si="5"/>
        <v>155117.70207216876</v>
      </c>
      <c r="T53" s="749"/>
      <c r="V53" s="807">
        <f>SUM(V13:V50)</f>
        <v>166946.70313600003</v>
      </c>
    </row>
    <row r="54" spans="2:22">
      <c r="I54" s="809"/>
      <c r="J54" s="809"/>
      <c r="K54" s="809"/>
      <c r="L54" s="809"/>
      <c r="M54" s="809"/>
      <c r="N54" s="810"/>
      <c r="O54" s="810"/>
      <c r="S54" s="795"/>
      <c r="T54" s="749"/>
    </row>
    <row r="55" spans="2:22">
      <c r="I55" s="811"/>
      <c r="J55" s="811"/>
      <c r="K55" s="811"/>
      <c r="L55" s="811"/>
      <c r="M55" s="811"/>
      <c r="N55" s="811"/>
      <c r="O55" s="810"/>
      <c r="T55" s="749"/>
    </row>
    <row r="56" spans="2:22">
      <c r="I56" s="810"/>
      <c r="J56" s="810"/>
      <c r="K56" s="810"/>
      <c r="L56" s="810"/>
      <c r="M56" s="810"/>
      <c r="N56" s="810"/>
      <c r="O56" s="810"/>
      <c r="T56" s="764"/>
    </row>
    <row r="57" spans="2:22">
      <c r="I57" s="812"/>
      <c r="J57" s="812"/>
      <c r="K57" s="812"/>
      <c r="L57" s="812"/>
      <c r="M57" s="812"/>
      <c r="N57" s="812"/>
      <c r="O57" s="812"/>
    </row>
    <row r="58" spans="2:22">
      <c r="T58" s="767"/>
    </row>
    <row r="59" spans="2:22">
      <c r="T59" s="747"/>
    </row>
  </sheetData>
  <mergeCells count="2">
    <mergeCell ref="J8:L8"/>
    <mergeCell ref="N8:R8"/>
  </mergeCells>
  <pageMargins left="0.25" right="0.25" top="0.75" bottom="0.75" header="0.3" footer="0.3"/>
  <pageSetup paperSize="5" scale="8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tabColor theme="6" tint="0.59999389629810485"/>
    <pageSetUpPr fitToPage="1"/>
  </sheetPr>
  <dimension ref="B2:X59"/>
  <sheetViews>
    <sheetView zoomScale="110" zoomScaleNormal="11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5.7265625" style="772" customWidth="1"/>
    <col min="5" max="5" width="15.7265625" style="772" bestFit="1" customWidth="1"/>
    <col min="6" max="6" width="14.1796875" style="772" hidden="1" customWidth="1"/>
    <col min="7" max="7" width="16" style="772" hidden="1" customWidth="1"/>
    <col min="8" max="8" width="18.7265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255</v>
      </c>
    </row>
    <row r="7" spans="2:24">
      <c r="B7" s="772" t="s">
        <v>375</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'LGS-TRAN'!T10</f>
        <v>1.06</v>
      </c>
      <c r="U10" s="777" t="s">
        <v>522</v>
      </c>
      <c r="V10" s="777" t="s">
        <v>6</v>
      </c>
      <c r="W10" s="783"/>
      <c r="X10" s="865">
        <f>'LGS-PRI'!X10</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21</v>
      </c>
      <c r="C13" s="775">
        <f>'Bill Units'!N43</f>
        <v>1551009.4061053097</v>
      </c>
      <c r="D13" s="775">
        <f>'Bill Units'!O43</f>
        <v>358919.74193548388</v>
      </c>
      <c r="E13" s="775">
        <f>'Bill Units'!P43</f>
        <v>636960</v>
      </c>
      <c r="F13" s="780">
        <f>'Rate Input'!N41</f>
        <v>0.12648000000000001</v>
      </c>
      <c r="G13" s="780">
        <f>'Rate Input'!O41</f>
        <v>0.13416</v>
      </c>
      <c r="H13" s="780">
        <f>'Rate Input'!P41</f>
        <v>0.13416</v>
      </c>
      <c r="I13" s="775">
        <f>(C13*F13)+(D13*G13)+(E13*H13)</f>
        <v>329778.89586226409</v>
      </c>
      <c r="J13" s="775">
        <f>'Final billing units by tariff'!CI1511</f>
        <v>-13695.307536433538</v>
      </c>
      <c r="K13" s="781">
        <f>'Final billing units by tariff'!DI1511</f>
        <v>-479546.22292760137</v>
      </c>
      <c r="L13" s="781"/>
      <c r="M13" s="775">
        <f>C13+D13+E13+J13+K13+L13</f>
        <v>2053647.6175767591</v>
      </c>
      <c r="N13" s="775"/>
      <c r="O13" s="749">
        <f>(SUM(C13:E13)*H13)-I13</f>
        <v>11911.752238888817</v>
      </c>
      <c r="P13" s="775">
        <f>J13*H13</f>
        <v>-1837.3624590879235</v>
      </c>
      <c r="Q13" s="781">
        <f>K13*H13</f>
        <v>-64335.921267967002</v>
      </c>
      <c r="R13" s="781">
        <f>L13*H13</f>
        <v>0</v>
      </c>
      <c r="S13" s="775">
        <f>I13+N13+O13+P13+Q13+R13</f>
        <v>275517.36437409802</v>
      </c>
      <c r="T13" s="749">
        <f>M16*T10</f>
        <v>10555.712989037425</v>
      </c>
      <c r="U13" s="780">
        <f>'Exhibit KIW-S2'!C52</f>
        <v>0.14466999999999999</v>
      </c>
      <c r="V13" s="775">
        <f>U13*M13</f>
        <v>297101.20083482971</v>
      </c>
      <c r="X13" s="749">
        <f>M16*X10</f>
        <v>-14240.254315399545</v>
      </c>
    </row>
    <row r="14" spans="2:24">
      <c r="B14" s="779" t="s">
        <v>22</v>
      </c>
      <c r="C14" s="775">
        <f>'Bill Units'!N44</f>
        <v>2026773.8197011419</v>
      </c>
      <c r="D14" s="775">
        <f>'Bill Units'!O44</f>
        <v>498947.79087875417</v>
      </c>
      <c r="E14" s="775">
        <f>'Bill Units'!P44</f>
        <v>874413.24137931038</v>
      </c>
      <c r="F14" s="780">
        <f>'Rate Input'!N42</f>
        <v>6.1379999999999997E-2</v>
      </c>
      <c r="G14" s="780">
        <f>'Rate Input'!O42</f>
        <v>6.9059999999999996E-2</v>
      </c>
      <c r="H14" s="780">
        <f>'Rate Input'!P42</f>
        <v>6.9059999999999996E-2</v>
      </c>
      <c r="I14" s="775">
        <f>(C14*F14)+(D14*G14)+(E14*H14)</f>
        <v>219247.68994099804</v>
      </c>
      <c r="J14" s="775">
        <f>'Final billing units by tariff'!CI1510</f>
        <v>-17920.611985342533</v>
      </c>
      <c r="K14" s="781">
        <f>'Final billing units by tariff'!DI1510</f>
        <v>-643852.07626069116</v>
      </c>
      <c r="L14" s="775"/>
      <c r="M14" s="775">
        <f>C14+D14+E14+J14+K14+L14</f>
        <v>2738362.163713173</v>
      </c>
      <c r="N14" s="775"/>
      <c r="O14" s="749">
        <f>(SUM(C14:E14)*H14)-I14</f>
        <v>15565.622935304767</v>
      </c>
      <c r="P14" s="775">
        <f t="shared" ref="P14" si="0">J14*H14</f>
        <v>-1237.5974637077552</v>
      </c>
      <c r="Q14" s="781">
        <f>K14*H14</f>
        <v>-44464.424386563333</v>
      </c>
      <c r="R14" s="781">
        <f t="shared" ref="R14" si="1">L14*H14</f>
        <v>0</v>
      </c>
      <c r="S14" s="775">
        <f t="shared" ref="S14" si="2">I14+N14+O14+P14+Q14+R14</f>
        <v>189111.29102603171</v>
      </c>
      <c r="T14" s="749"/>
      <c r="U14" s="780">
        <f>'Exhibit KIW-S2'!C53</f>
        <v>7.1150000000000005E-2</v>
      </c>
      <c r="V14" s="775">
        <f t="shared" ref="V14:V29" si="3">U14*M14</f>
        <v>194834.46794819226</v>
      </c>
    </row>
    <row r="15" spans="2:24">
      <c r="B15" s="779"/>
      <c r="C15" s="775"/>
      <c r="D15" s="775"/>
      <c r="E15" s="775"/>
      <c r="F15" s="780"/>
      <c r="G15" s="780"/>
      <c r="H15" s="780"/>
      <c r="I15" s="775"/>
      <c r="J15" s="775"/>
      <c r="K15" s="775"/>
      <c r="L15" s="781"/>
      <c r="M15" s="775"/>
      <c r="N15" s="775"/>
      <c r="O15" s="775"/>
      <c r="P15" s="775"/>
      <c r="Q15" s="781"/>
      <c r="R15" s="781"/>
      <c r="S15" s="775"/>
      <c r="T15" s="749"/>
      <c r="U15" s="781"/>
      <c r="V15" s="775">
        <f t="shared" si="3"/>
        <v>0</v>
      </c>
    </row>
    <row r="16" spans="2:24">
      <c r="B16" s="772" t="s">
        <v>19</v>
      </c>
      <c r="C16" s="775">
        <f>'Bill Units'!N40</f>
        <v>7256.9705164207371</v>
      </c>
      <c r="D16" s="775">
        <f>'Bill Units'!O40</f>
        <v>1747.5494994438266</v>
      </c>
      <c r="E16" s="775">
        <f>'Bill Units'!P40</f>
        <v>3112.4827586206898</v>
      </c>
      <c r="F16" s="780">
        <f>'Rate Input'!N38</f>
        <v>9.33</v>
      </c>
      <c r="G16" s="780">
        <f>'Rate Input'!O38</f>
        <v>9.33</v>
      </c>
      <c r="H16" s="780">
        <f>'Rate Input'!P38</f>
        <v>9.33</v>
      </c>
      <c r="I16" s="775">
        <f>(C16*F16)+(D16*G16)+(E16*H16)</f>
        <v>113051.63588594741</v>
      </c>
      <c r="J16" s="781">
        <f>'Final billing units by tariff'!CI1508</f>
        <v>-46.871536513557373</v>
      </c>
      <c r="K16" s="775">
        <f>'Final billing units by tariff'!DI1508</f>
        <v>-2111.9114369929944</v>
      </c>
      <c r="L16" s="775"/>
      <c r="M16" s="775">
        <f>C16+D16+E16+J16+K16+L16</f>
        <v>9958.2198009787026</v>
      </c>
      <c r="N16" s="775"/>
      <c r="O16" s="749">
        <f>(SUM(C16:E16)*H16)-I16</f>
        <v>0</v>
      </c>
      <c r="P16" s="775">
        <f>J16*H16</f>
        <v>-437.3114356714903</v>
      </c>
      <c r="Q16" s="781">
        <f>K16*H16</f>
        <v>-19704.133707144636</v>
      </c>
      <c r="R16" s="781">
        <f>L16*H16</f>
        <v>0</v>
      </c>
      <c r="S16" s="775">
        <f>I16+N16+O16+P16+Q16+R16</f>
        <v>92910.190743131287</v>
      </c>
      <c r="T16" s="749"/>
      <c r="U16" s="781">
        <f>'Exhibit KIW-S2'!D51</f>
        <v>12.78</v>
      </c>
      <c r="V16" s="775">
        <f t="shared" si="3"/>
        <v>127266.04905650781</v>
      </c>
    </row>
    <row r="17" spans="2:22">
      <c r="C17" s="775"/>
      <c r="D17" s="775"/>
      <c r="E17" s="775"/>
      <c r="F17" s="780"/>
      <c r="G17" s="780"/>
      <c r="H17" s="780"/>
      <c r="I17" s="775"/>
      <c r="J17" s="775"/>
      <c r="K17" s="775"/>
      <c r="L17" s="775"/>
      <c r="M17" s="775"/>
      <c r="N17" s="775"/>
      <c r="O17" s="775"/>
      <c r="P17" s="775"/>
      <c r="Q17" s="781"/>
      <c r="R17" s="781"/>
      <c r="S17" s="775"/>
      <c r="T17" s="749"/>
      <c r="U17" s="781"/>
      <c r="V17" s="775">
        <f t="shared" si="3"/>
        <v>0</v>
      </c>
    </row>
    <row r="18" spans="2:22">
      <c r="B18" s="772" t="s">
        <v>339</v>
      </c>
      <c r="C18" s="775">
        <f>'Bill Units'!N41</f>
        <v>146.6840383292502</v>
      </c>
      <c r="D18" s="775">
        <f>'Bill Units'!O41</f>
        <v>1.3225806451612903</v>
      </c>
      <c r="E18" s="775">
        <f>'Bill Units'!P41</f>
        <v>0</v>
      </c>
      <c r="F18" s="781">
        <f>'Rate Input'!N39</f>
        <v>3.46</v>
      </c>
      <c r="G18" s="781">
        <f>'Rate Input'!O39</f>
        <v>3.46</v>
      </c>
      <c r="H18" s="781">
        <f>'Rate Input'!P39</f>
        <v>3.46</v>
      </c>
      <c r="I18" s="775">
        <f>(C18*F18)+(D18*G18)+(E18*H18)</f>
        <v>512.10290165146375</v>
      </c>
      <c r="J18" s="775">
        <f>'Final billing units by tariff'!CI1507</f>
        <v>4.2173965665880218</v>
      </c>
      <c r="K18" s="775">
        <f>'Final billing units by tariff'!DI1507</f>
        <v>-76.153776871811516</v>
      </c>
      <c r="L18" s="775"/>
      <c r="M18" s="775">
        <f>C18+D18+E18+J18+K18+L18</f>
        <v>76.070238669188001</v>
      </c>
      <c r="N18" s="775"/>
      <c r="O18" s="749">
        <f>(SUM(C18:E18)*H18)-I18</f>
        <v>0</v>
      </c>
      <c r="P18" s="775">
        <f>J18*H18</f>
        <v>14.592192120394555</v>
      </c>
      <c r="Q18" s="781">
        <f>K18*H18</f>
        <v>-263.49206797646787</v>
      </c>
      <c r="R18" s="781">
        <f>L18*H18</f>
        <v>0</v>
      </c>
      <c r="S18" s="775">
        <f>I18+N18+O18+P18+Q18+R18</f>
        <v>263.20302579539043</v>
      </c>
      <c r="T18" s="749"/>
      <c r="U18" s="781">
        <f>'Exhibit KIW-S2'!E51</f>
        <v>3.46</v>
      </c>
      <c r="V18" s="775">
        <f t="shared" si="3"/>
        <v>263.20302579539049</v>
      </c>
    </row>
    <row r="19" spans="2:22">
      <c r="C19" s="775"/>
      <c r="D19" s="775"/>
      <c r="E19" s="775"/>
      <c r="F19" s="781"/>
      <c r="G19" s="781"/>
      <c r="H19" s="781"/>
      <c r="I19" s="775"/>
      <c r="J19" s="775"/>
      <c r="K19" s="775"/>
      <c r="L19" s="775"/>
      <c r="M19" s="775"/>
      <c r="N19" s="775"/>
      <c r="O19" s="775"/>
      <c r="P19" s="775"/>
      <c r="Q19" s="781"/>
      <c r="R19" s="781"/>
      <c r="S19" s="775"/>
      <c r="T19" s="749"/>
      <c r="U19" s="781"/>
      <c r="V19" s="775">
        <f t="shared" si="3"/>
        <v>0</v>
      </c>
    </row>
    <row r="20" spans="2:22">
      <c r="B20" s="772" t="s">
        <v>12</v>
      </c>
      <c r="C20" s="775">
        <f>'Bill Units'!N42</f>
        <v>47.806451612903224</v>
      </c>
      <c r="D20" s="775">
        <f>'Bill Units'!O42</f>
        <v>9.8142380422691886</v>
      </c>
      <c r="E20" s="775">
        <f>'Bill Units'!P42</f>
        <v>16.379310344827587</v>
      </c>
      <c r="F20" s="775">
        <f>'Rate Input'!N40</f>
        <v>97</v>
      </c>
      <c r="G20" s="775">
        <f>'Rate Input'!O40</f>
        <v>97</v>
      </c>
      <c r="H20" s="775">
        <f>'Rate Input'!P40</f>
        <v>97</v>
      </c>
      <c r="I20" s="775">
        <f>(C20*F20)+(D20*G20)+(E20*H20)</f>
        <v>7178</v>
      </c>
      <c r="J20" s="775"/>
      <c r="K20" s="775">
        <f>'Final billing units by tariff'!DI1495</f>
        <v>-14</v>
      </c>
      <c r="L20" s="775"/>
      <c r="M20" s="775">
        <f>C20+D20+E20+J20+K20+L20</f>
        <v>60</v>
      </c>
      <c r="N20" s="775"/>
      <c r="O20" s="749">
        <f>(SUM(C20:E20)*H20)-I20</f>
        <v>0</v>
      </c>
      <c r="P20" s="775">
        <f>J20*H20</f>
        <v>0</v>
      </c>
      <c r="Q20" s="781">
        <f>K20*H20</f>
        <v>-1358</v>
      </c>
      <c r="R20" s="781">
        <f>L20*H20</f>
        <v>0</v>
      </c>
      <c r="S20" s="775">
        <f>I20+N20+O20+P20+Q20+R20</f>
        <v>5820</v>
      </c>
      <c r="T20" s="749"/>
      <c r="U20" s="781">
        <f>'Exhibit KIW-S2'!B51</f>
        <v>109</v>
      </c>
      <c r="V20" s="775">
        <f t="shared" si="3"/>
        <v>6540</v>
      </c>
    </row>
    <row r="21" spans="2:22">
      <c r="T21" s="749"/>
      <c r="U21" s="781"/>
      <c r="V21" s="775">
        <f t="shared" si="3"/>
        <v>0</v>
      </c>
    </row>
    <row r="22" spans="2:22" hidden="1">
      <c r="T22" s="749"/>
      <c r="U22" s="781"/>
      <c r="V22" s="775">
        <f t="shared" si="3"/>
        <v>0</v>
      </c>
    </row>
    <row r="23" spans="2:22" hidden="1">
      <c r="C23" s="775"/>
      <c r="D23" s="775"/>
      <c r="E23" s="775"/>
      <c r="F23" s="775"/>
      <c r="G23" s="775"/>
      <c r="H23" s="775"/>
      <c r="I23" s="775"/>
      <c r="J23" s="775"/>
      <c r="K23" s="775"/>
      <c r="L23" s="775"/>
      <c r="M23" s="775"/>
      <c r="N23" s="775"/>
      <c r="O23" s="775"/>
      <c r="P23" s="775"/>
      <c r="Q23" s="781"/>
      <c r="R23" s="781"/>
      <c r="S23" s="775"/>
      <c r="T23" s="749"/>
      <c r="U23" s="781"/>
      <c r="V23" s="775">
        <f t="shared" si="3"/>
        <v>0</v>
      </c>
    </row>
    <row r="24" spans="2:22" hidden="1">
      <c r="C24" s="775"/>
      <c r="D24" s="775"/>
      <c r="E24" s="775"/>
      <c r="F24" s="775"/>
      <c r="G24" s="775"/>
      <c r="H24" s="775"/>
      <c r="I24" s="775"/>
      <c r="J24" s="775"/>
      <c r="K24" s="775"/>
      <c r="L24" s="775"/>
      <c r="M24" s="775"/>
      <c r="N24" s="775"/>
      <c r="O24" s="775"/>
      <c r="P24" s="775"/>
      <c r="Q24" s="781"/>
      <c r="R24" s="781"/>
      <c r="S24" s="775"/>
      <c r="T24" s="749"/>
      <c r="U24" s="781"/>
      <c r="V24" s="775">
        <f t="shared" si="3"/>
        <v>0</v>
      </c>
    </row>
    <row r="25" spans="2:22" hidden="1">
      <c r="C25" s="775"/>
      <c r="D25" s="775"/>
      <c r="E25" s="775"/>
      <c r="F25" s="775"/>
      <c r="G25" s="775"/>
      <c r="H25" s="775"/>
      <c r="I25" s="775"/>
      <c r="J25" s="775"/>
      <c r="K25" s="775"/>
      <c r="L25" s="775"/>
      <c r="M25" s="775"/>
      <c r="N25" s="775"/>
      <c r="O25" s="775"/>
      <c r="P25" s="775"/>
      <c r="Q25" s="781"/>
      <c r="R25" s="781"/>
      <c r="S25" s="775"/>
      <c r="T25" s="749"/>
      <c r="U25" s="781"/>
      <c r="V25" s="775">
        <f t="shared" si="3"/>
        <v>0</v>
      </c>
    </row>
    <row r="26" spans="2:22" hidden="1">
      <c r="C26" s="775"/>
      <c r="D26" s="775"/>
      <c r="E26" s="775"/>
      <c r="F26" s="775"/>
      <c r="G26" s="775"/>
      <c r="H26" s="775"/>
      <c r="I26" s="775"/>
      <c r="J26" s="775"/>
      <c r="K26" s="775"/>
      <c r="L26" s="775"/>
      <c r="M26" s="775"/>
      <c r="N26" s="775"/>
      <c r="O26" s="775"/>
      <c r="P26" s="775"/>
      <c r="Q26" s="781"/>
      <c r="R26" s="781"/>
      <c r="S26" s="775"/>
      <c r="T26" s="749"/>
      <c r="U26" s="781"/>
      <c r="V26" s="775">
        <f t="shared" si="3"/>
        <v>0</v>
      </c>
    </row>
    <row r="27" spans="2:22" hidden="1">
      <c r="C27" s="775"/>
      <c r="D27" s="775"/>
      <c r="E27" s="775"/>
      <c r="F27" s="775"/>
      <c r="G27" s="775"/>
      <c r="H27" s="775"/>
      <c r="I27" s="775"/>
      <c r="J27" s="775"/>
      <c r="K27" s="775"/>
      <c r="L27" s="775"/>
      <c r="M27" s="775"/>
      <c r="N27" s="775"/>
      <c r="O27" s="775"/>
      <c r="P27" s="775"/>
      <c r="Q27" s="781"/>
      <c r="R27" s="781"/>
      <c r="S27" s="775"/>
      <c r="T27" s="749"/>
      <c r="U27" s="781"/>
      <c r="V27" s="775">
        <f t="shared" si="3"/>
        <v>0</v>
      </c>
    </row>
    <row r="28" spans="2:22" hidden="1">
      <c r="C28" s="775"/>
      <c r="D28" s="775"/>
      <c r="E28" s="775"/>
      <c r="F28" s="775"/>
      <c r="G28" s="775"/>
      <c r="H28" s="775"/>
      <c r="I28" s="775"/>
      <c r="J28" s="775"/>
      <c r="K28" s="775"/>
      <c r="L28" s="775"/>
      <c r="M28" s="775"/>
      <c r="N28" s="775"/>
      <c r="O28" s="775"/>
      <c r="P28" s="775"/>
      <c r="Q28" s="781"/>
      <c r="R28" s="781"/>
      <c r="S28" s="775"/>
      <c r="T28" s="749"/>
      <c r="U28" s="781"/>
      <c r="V28" s="775">
        <f t="shared" si="3"/>
        <v>0</v>
      </c>
    </row>
    <row r="29" spans="2:22" hidden="1">
      <c r="C29" s="775"/>
      <c r="D29" s="775"/>
      <c r="E29" s="775"/>
      <c r="F29" s="775"/>
      <c r="G29" s="775"/>
      <c r="H29" s="775"/>
      <c r="I29" s="775"/>
      <c r="J29" s="775"/>
      <c r="K29" s="775"/>
      <c r="L29" s="775"/>
      <c r="M29" s="775"/>
      <c r="N29" s="775"/>
      <c r="O29" s="775"/>
      <c r="P29" s="775"/>
      <c r="S29" s="775"/>
      <c r="T29" s="749"/>
      <c r="U29" s="781"/>
      <c r="V29" s="775">
        <f t="shared" si="3"/>
        <v>0</v>
      </c>
    </row>
    <row r="30" spans="2:22">
      <c r="B30" s="772" t="s">
        <v>484</v>
      </c>
      <c r="C30" s="782"/>
      <c r="D30" s="782"/>
      <c r="E30" s="782"/>
      <c r="F30" s="782"/>
      <c r="G30" s="782"/>
      <c r="H30" s="782"/>
      <c r="I30" s="773">
        <f>'B&amp;A Surcharges'!U39</f>
        <v>-18712.103822109326</v>
      </c>
      <c r="N30" s="782"/>
      <c r="O30" s="782"/>
      <c r="P30" s="782"/>
      <c r="Q30" s="782"/>
      <c r="R30" s="782"/>
      <c r="S30" s="775">
        <f>VLOOKUP(B7,'B&amp;A Surcharges'!A:U,21,FALSE)</f>
        <v>-18712.103822109326</v>
      </c>
      <c r="T30" s="749"/>
      <c r="U30" s="781"/>
      <c r="V30" s="775">
        <f>S30</f>
        <v>-18712.103822109326</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54632.749999999993</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2489.0899999999997</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30764.460000000006</v>
      </c>
      <c r="J42" s="775"/>
      <c r="K42" s="775"/>
      <c r="L42" s="775"/>
      <c r="M42" s="775"/>
      <c r="N42" s="775">
        <f>VLOOKUP(B7,'Envir FGD adj'!A:F,6,FALSE)</f>
        <v>6526.9221593569018</v>
      </c>
      <c r="O42" s="775"/>
      <c r="P42" s="775"/>
      <c r="S42" s="775">
        <f t="shared" ref="S42" si="4">N42+O42+P42+Q42</f>
        <v>6526.9221593569018</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12245.83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74</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-2589.69</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5">SUM(I13:I50)</f>
        <v>748672.66076875164</v>
      </c>
      <c r="N53" s="785">
        <f t="shared" si="5"/>
        <v>6526.9221593569018</v>
      </c>
      <c r="O53" s="785">
        <f t="shared" si="5"/>
        <v>27477.375174193585</v>
      </c>
      <c r="P53" s="785">
        <f t="shared" si="5"/>
        <v>-3497.6791663467748</v>
      </c>
      <c r="Q53" s="786">
        <f t="shared" si="5"/>
        <v>-130125.97142965143</v>
      </c>
      <c r="R53" s="786">
        <f t="shared" si="5"/>
        <v>0</v>
      </c>
      <c r="S53" s="785">
        <f t="shared" si="5"/>
        <v>551436.86750630406</v>
      </c>
      <c r="T53" s="749"/>
      <c r="V53" s="785">
        <f>SUM(V13:V50)</f>
        <v>607292.81704321585</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4">
    <tabColor theme="6" tint="0.59999389629810485"/>
    <pageSetUpPr fitToPage="1"/>
  </sheetPr>
  <dimension ref="B2:X59"/>
  <sheetViews>
    <sheetView zoomScale="90" zoomScaleNormal="9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1.5"/>
  <cols>
    <col min="1" max="1" width="2.54296875" style="794" customWidth="1"/>
    <col min="2" max="2" width="30" style="794" customWidth="1"/>
    <col min="3" max="3" width="15.7265625" style="794" bestFit="1" customWidth="1"/>
    <col min="4" max="4" width="18.54296875" style="794" bestFit="1" customWidth="1"/>
    <col min="5" max="5" width="17.54296875" style="794" bestFit="1" customWidth="1"/>
    <col min="6" max="6" width="15.54296875" style="794" hidden="1" customWidth="1"/>
    <col min="7" max="7" width="16" style="794" hidden="1" customWidth="1"/>
    <col min="8" max="9" width="15" style="794" customWidth="1"/>
    <col min="10" max="12" width="15" style="794" hidden="1" customWidth="1"/>
    <col min="13" max="13" width="15" style="794" customWidth="1"/>
    <col min="14" max="16" width="15" style="794" hidden="1" customWidth="1"/>
    <col min="17" max="18" width="15" style="796" hidden="1" customWidth="1"/>
    <col min="19" max="19" width="15" style="794" hidden="1" customWidth="1"/>
    <col min="20" max="20" width="15.54296875" style="746" bestFit="1" customWidth="1"/>
    <col min="21" max="22" width="15" style="794" customWidth="1"/>
    <col min="23" max="16384" width="9.1796875" style="794"/>
  </cols>
  <sheetData>
    <row r="2" spans="2:24">
      <c r="B2" s="794" t="str">
        <f>RS!B2</f>
        <v>KENTUCKY POWER BILLING ANALYSIS</v>
      </c>
      <c r="I2" s="795"/>
      <c r="J2" s="795"/>
      <c r="K2" s="795"/>
      <c r="L2" s="795"/>
      <c r="M2" s="795"/>
    </row>
    <row r="3" spans="2:24">
      <c r="B3" s="794" t="str">
        <f>RS!B3</f>
        <v>PER BOOKS</v>
      </c>
      <c r="I3" s="795"/>
      <c r="J3" s="795"/>
      <c r="K3" s="795"/>
      <c r="L3" s="795"/>
      <c r="M3" s="795"/>
    </row>
    <row r="4" spans="2:24">
      <c r="B4" s="794" t="str">
        <f>RS!B4</f>
        <v>TEST YEAR ENDED MAY 31, 2025</v>
      </c>
    </row>
    <row r="6" spans="2:24">
      <c r="B6" s="794" t="s">
        <v>256</v>
      </c>
    </row>
    <row r="7" spans="2:24">
      <c r="B7" s="794" t="s">
        <v>377</v>
      </c>
    </row>
    <row r="8" spans="2:24">
      <c r="F8" s="797"/>
      <c r="G8" s="797"/>
      <c r="H8" s="797"/>
      <c r="J8" s="869" t="str">
        <f>RS!J8</f>
        <v>Unit Adjustments</v>
      </c>
      <c r="K8" s="869"/>
      <c r="L8" s="869"/>
      <c r="M8" s="797"/>
      <c r="N8" s="869" t="str">
        <f>RS!N8</f>
        <v>Base Revenues Adjustments</v>
      </c>
      <c r="O8" s="869"/>
      <c r="P8" s="869"/>
      <c r="Q8" s="869"/>
      <c r="R8" s="869"/>
      <c r="S8" s="797"/>
      <c r="T8" s="797" t="s">
        <v>171</v>
      </c>
      <c r="X8" s="797" t="s">
        <v>171</v>
      </c>
    </row>
    <row r="9" spans="2:24">
      <c r="B9" s="797"/>
      <c r="C9" s="797"/>
      <c r="D9" s="797"/>
      <c r="E9" s="797"/>
      <c r="F9" s="797"/>
      <c r="G9" s="797"/>
      <c r="H9" s="797"/>
      <c r="I9" s="797" t="str">
        <f>RS!I9</f>
        <v>Per Books</v>
      </c>
      <c r="J9" s="797" t="str">
        <f>RS!J9</f>
        <v>Weather</v>
      </c>
      <c r="K9" s="797" t="str">
        <f>RS!K9</f>
        <v>Customer</v>
      </c>
      <c r="L9" s="797" t="str">
        <f>RS!L9</f>
        <v>Customer</v>
      </c>
      <c r="M9" s="797" t="str">
        <f>RS!M9</f>
        <v>Adjusted</v>
      </c>
      <c r="N9" s="797" t="str">
        <f>RS!N9</f>
        <v>Enviro Sur</v>
      </c>
      <c r="O9" s="797" t="str">
        <f>RS!O9</f>
        <v>Rate</v>
      </c>
      <c r="P9" s="797" t="str">
        <f>RS!P9</f>
        <v>Weather</v>
      </c>
      <c r="Q9" s="797" t="str">
        <f>RS!Q9</f>
        <v>Customer</v>
      </c>
      <c r="R9" s="797" t="str">
        <f>RS!R9</f>
        <v>Customer</v>
      </c>
      <c r="S9" s="797" t="str">
        <f>RS!S9</f>
        <v>Adjusted Base</v>
      </c>
      <c r="T9" s="797" t="s">
        <v>1303</v>
      </c>
      <c r="U9" s="797" t="s">
        <v>169</v>
      </c>
      <c r="V9" s="797" t="s">
        <v>171</v>
      </c>
      <c r="X9" s="797" t="s">
        <v>1336</v>
      </c>
    </row>
    <row r="10" spans="2:24">
      <c r="B10" s="798" t="str">
        <f>RS!B10</f>
        <v>Description</v>
      </c>
      <c r="C10" s="798" t="str">
        <f>RS!C10</f>
        <v>Units (Thru 12/30/24)</v>
      </c>
      <c r="D10" s="798" t="str">
        <f>RS!D10</f>
        <v>Units (Effec. 12/31/24)</v>
      </c>
      <c r="E10" s="798" t="str">
        <f>RS!E10</f>
        <v>Units (Effec. 2/21/25)</v>
      </c>
      <c r="F10" s="798" t="str">
        <f>RS!F10</f>
        <v>Rate thru 12/30/24</v>
      </c>
      <c r="G10" s="798" t="str">
        <f>RS!G10</f>
        <v>Rates Effec. 12/31/24</v>
      </c>
      <c r="H10" s="798" t="str">
        <f>RS!H10</f>
        <v>Rate as of 2/21/25</v>
      </c>
      <c r="I10" s="798" t="str">
        <f>RS!I10</f>
        <v>Revenue ($)</v>
      </c>
      <c r="J10" s="798" t="str">
        <f>RS!J10</f>
        <v>Normalization</v>
      </c>
      <c r="K10" s="798" t="str">
        <f>RS!K10</f>
        <v>Annualization</v>
      </c>
      <c r="L10" s="798" t="str">
        <f>RS!L10</f>
        <v>Pro Forma</v>
      </c>
      <c r="M10" s="798" t="str">
        <f>RS!M10</f>
        <v>Units</v>
      </c>
      <c r="N10" s="798" t="str">
        <f>RS!N10</f>
        <v>Excl FGD</v>
      </c>
      <c r="O10" s="798" t="str">
        <f>RS!O10</f>
        <v>Annualization</v>
      </c>
      <c r="P10" s="798" t="str">
        <f>RS!P10</f>
        <v>Normalization</v>
      </c>
      <c r="Q10" s="798" t="str">
        <f>RS!Q10</f>
        <v>Annualization</v>
      </c>
      <c r="R10" s="798" t="str">
        <f>RS!R10</f>
        <v>Pro Forma</v>
      </c>
      <c r="S10" s="798" t="str">
        <f>RS!S10</f>
        <v>Revenue ($)</v>
      </c>
      <c r="T10" s="865">
        <f>'LGS-SEC'!T10</f>
        <v>1.06</v>
      </c>
      <c r="U10" s="798" t="s">
        <v>522</v>
      </c>
      <c r="V10" s="798" t="s">
        <v>6</v>
      </c>
      <c r="W10" s="805"/>
      <c r="X10" s="865">
        <f>'DTL Rider Yr 1'!$J$22</f>
        <v>-1.43</v>
      </c>
    </row>
    <row r="11" spans="2:24">
      <c r="B11" s="799" t="str">
        <f>RS!B11</f>
        <v>(1)</v>
      </c>
      <c r="C11" s="799" t="str">
        <f>RS!C11</f>
        <v>(2)</v>
      </c>
      <c r="D11" s="799" t="str">
        <f>RS!D11</f>
        <v>(3)</v>
      </c>
      <c r="E11" s="799" t="str">
        <f>RS!E11</f>
        <v>(4)</v>
      </c>
      <c r="F11" s="799" t="str">
        <f>RS!F11</f>
        <v>(5)</v>
      </c>
      <c r="G11" s="799" t="str">
        <f>RS!G11</f>
        <v>(6)</v>
      </c>
      <c r="H11" s="799" t="str">
        <f>RS!H11</f>
        <v>(7)</v>
      </c>
      <c r="I11" s="799" t="str">
        <f>RS!I11</f>
        <v>(8)</v>
      </c>
      <c r="J11" s="799" t="str">
        <f>RS!J11</f>
        <v>(9)</v>
      </c>
      <c r="K11" s="799" t="str">
        <f>RS!K11</f>
        <v>(10)</v>
      </c>
      <c r="L11" s="799" t="str">
        <f>RS!L11</f>
        <v>(11)</v>
      </c>
      <c r="M11" s="799" t="str">
        <f>RS!M11</f>
        <v>(12)</v>
      </c>
      <c r="N11" s="799" t="str">
        <f>RS!N11</f>
        <v>(13)</v>
      </c>
      <c r="O11" s="799" t="str">
        <f>RS!O11</f>
        <v>(14)</v>
      </c>
      <c r="P11" s="799" t="str">
        <f>RS!P11</f>
        <v>(15)</v>
      </c>
      <c r="Q11" s="799" t="str">
        <f>RS!Q11</f>
        <v>(16)</v>
      </c>
      <c r="R11" s="799" t="str">
        <f>RS!R11</f>
        <v>(17)</v>
      </c>
      <c r="S11" s="799" t="str">
        <f>RS!S11</f>
        <v>(18)</v>
      </c>
      <c r="T11" s="758"/>
    </row>
    <row r="12" spans="2:24">
      <c r="C12" s="796"/>
      <c r="D12" s="796"/>
      <c r="E12" s="796"/>
      <c r="F12" s="796"/>
      <c r="G12" s="796"/>
      <c r="H12" s="796"/>
      <c r="I12" s="796"/>
      <c r="J12" s="796"/>
      <c r="K12" s="796"/>
      <c r="L12" s="796"/>
      <c r="M12" s="796"/>
      <c r="N12" s="796"/>
      <c r="O12" s="796"/>
      <c r="P12" s="796"/>
      <c r="S12" s="796"/>
      <c r="T12" s="749"/>
    </row>
    <row r="13" spans="2:24">
      <c r="B13" s="800" t="s">
        <v>20</v>
      </c>
      <c r="C13" s="796">
        <f>'Bill Units'!D56</f>
        <v>45976067.258064516</v>
      </c>
      <c r="D13" s="796">
        <f>'Bill Units'!E56</f>
        <v>13753009.155728588</v>
      </c>
      <c r="E13" s="796">
        <f>'Bill Units'!F56</f>
        <v>21092807.586206898</v>
      </c>
      <c r="F13" s="801">
        <f>'Rate Input'!D54</f>
        <v>8.1979999999999997E-2</v>
      </c>
      <c r="G13" s="801">
        <f>'Rate Input'!E54</f>
        <v>8.9660000000000004E-2</v>
      </c>
      <c r="H13" s="801">
        <f>'Rate Input'!F54</f>
        <v>8.9660000000000004E-2</v>
      </c>
      <c r="I13" s="796">
        <f>(C13*F13)+(D13*G13)+(E13*H13)</f>
        <v>6893393.9228980653</v>
      </c>
      <c r="J13" s="796">
        <f>'Final billing units by tariff'!CI1554</f>
        <v>-303761.11547235306</v>
      </c>
      <c r="K13" s="796">
        <f>'Final billing units by tariff'!DI1554</f>
        <v>-667568.89853690006</v>
      </c>
      <c r="L13" s="802"/>
      <c r="M13" s="796">
        <f>C13+D13+E13+J13+K13+L13</f>
        <v>79850553.985990748</v>
      </c>
      <c r="N13" s="796"/>
      <c r="O13" s="749">
        <f>(SUM(C13:E13)*H13)-I13</f>
        <v>353096.19654193521</v>
      </c>
      <c r="P13" s="796">
        <f>J13*H13</f>
        <v>-27235.221613251178</v>
      </c>
      <c r="Q13" s="802">
        <f>K13*H13</f>
        <v>-59854.227442818461</v>
      </c>
      <c r="R13" s="802">
        <f>L13*H13</f>
        <v>0</v>
      </c>
      <c r="S13" s="796">
        <f>I13+N13+O13+P13+Q13+R13</f>
        <v>7159400.6703839302</v>
      </c>
      <c r="T13" s="796">
        <f>M15*T10</f>
        <v>322368.2315328847</v>
      </c>
      <c r="U13" s="801">
        <f>'Exhibit KIW-S2'!C64</f>
        <v>0.10088</v>
      </c>
      <c r="V13" s="796">
        <f>U13*M13</f>
        <v>8055323.8861067463</v>
      </c>
      <c r="X13" s="796">
        <f>M15*X10</f>
        <v>-434892.9915962501</v>
      </c>
    </row>
    <row r="14" spans="2:24">
      <c r="B14" s="800"/>
      <c r="C14" s="796"/>
      <c r="D14" s="796"/>
      <c r="E14" s="796"/>
      <c r="F14" s="801"/>
      <c r="G14" s="801"/>
      <c r="H14" s="801"/>
      <c r="I14" s="796"/>
      <c r="J14" s="796"/>
      <c r="K14" s="802"/>
      <c r="L14" s="796"/>
      <c r="M14" s="796"/>
      <c r="N14" s="796"/>
      <c r="O14" s="796"/>
      <c r="P14" s="796"/>
      <c r="Q14" s="802"/>
      <c r="R14" s="802"/>
      <c r="S14" s="796"/>
      <c r="T14" s="749"/>
      <c r="U14" s="801"/>
      <c r="V14" s="796">
        <f t="shared" ref="V14:V29" si="0">U14*M14</f>
        <v>0</v>
      </c>
    </row>
    <row r="15" spans="2:24">
      <c r="B15" s="800" t="s">
        <v>19</v>
      </c>
      <c r="C15" s="796">
        <f>'Bill Units'!D57</f>
        <v>175995.22615388047</v>
      </c>
      <c r="D15" s="796">
        <f>'Bill Units'!E57</f>
        <v>47007.029460878788</v>
      </c>
      <c r="E15" s="796">
        <f>'Bill Units'!F57</f>
        <v>84406.954801470376</v>
      </c>
      <c r="F15" s="801">
        <f>'Rate Input'!D55</f>
        <v>13.84</v>
      </c>
      <c r="G15" s="801">
        <f>'Rate Input'!E55</f>
        <v>13.84</v>
      </c>
      <c r="H15" s="801">
        <f>'Rate Input'!F55</f>
        <v>13.84</v>
      </c>
      <c r="I15" s="796">
        <f>(C15*F15)+(D15*G15)+(E15*H15)</f>
        <v>4254543.4721606188</v>
      </c>
      <c r="J15" s="796">
        <f>'Final billing units by tariff'!CI1552</f>
        <v>-764.65146300763809</v>
      </c>
      <c r="K15" s="796">
        <f>'Final billing units by tariff'!DI1552</f>
        <v>-2523.5858089911817</v>
      </c>
      <c r="L15" s="802"/>
      <c r="M15" s="796">
        <f>C15+D15+E15+J15+K15+L15</f>
        <v>304120.97314423084</v>
      </c>
      <c r="N15" s="796"/>
      <c r="O15" s="749">
        <f>(SUM(C15:E15)*H15)-I15</f>
        <v>0</v>
      </c>
      <c r="P15" s="796">
        <f t="shared" ref="P15:P17" si="1">J15*H15</f>
        <v>-10582.776248025712</v>
      </c>
      <c r="Q15" s="802">
        <f>K15*H15</f>
        <v>-34926.427596437956</v>
      </c>
      <c r="R15" s="802">
        <f t="shared" ref="R15:R17" si="2">L15*H15</f>
        <v>0</v>
      </c>
      <c r="S15" s="796">
        <f t="shared" ref="S15:S17" si="3">I15+N15+O15+P15+Q15+R15</f>
        <v>4209034.2683161553</v>
      </c>
      <c r="T15" s="749"/>
      <c r="U15" s="802">
        <f>'Exhibit KIW-S2'!D64</f>
        <v>15.49</v>
      </c>
      <c r="V15" s="796">
        <f t="shared" si="0"/>
        <v>4710833.8740041358</v>
      </c>
    </row>
    <row r="16" spans="2:24">
      <c r="B16" s="800"/>
      <c r="C16" s="796"/>
      <c r="D16" s="796"/>
      <c r="E16" s="796"/>
      <c r="F16" s="801"/>
      <c r="G16" s="801"/>
      <c r="H16" s="801"/>
      <c r="I16" s="796"/>
      <c r="J16" s="796"/>
      <c r="K16" s="796"/>
      <c r="L16" s="796"/>
      <c r="M16" s="796"/>
      <c r="N16" s="796"/>
      <c r="O16" s="796"/>
      <c r="P16" s="796"/>
      <c r="Q16" s="802"/>
      <c r="R16" s="802"/>
      <c r="S16" s="796"/>
      <c r="T16" s="749"/>
      <c r="U16" s="802"/>
      <c r="V16" s="796">
        <f t="shared" si="0"/>
        <v>0</v>
      </c>
    </row>
    <row r="17" spans="2:22">
      <c r="B17" s="794" t="s">
        <v>339</v>
      </c>
      <c r="C17" s="796">
        <f>'Bill Units'!D58</f>
        <v>4675.9154447899291</v>
      </c>
      <c r="D17" s="796">
        <f>'Bill Units'!E58</f>
        <v>545.87010602936732</v>
      </c>
      <c r="E17" s="796">
        <f>'Bill Units'!F58</f>
        <v>1425.8413771285423</v>
      </c>
      <c r="F17" s="801">
        <f>'Rate Input'!D56</f>
        <v>3.46</v>
      </c>
      <c r="G17" s="801">
        <f>'Rate Input'!E56</f>
        <v>3.46</v>
      </c>
      <c r="H17" s="801">
        <f>'Rate Input'!F56</f>
        <v>3.46</v>
      </c>
      <c r="I17" s="796">
        <f>(C17*F17)+(D17*G17)+(E17*H17)</f>
        <v>23000.789170699521</v>
      </c>
      <c r="J17" s="802">
        <f>'Final billing units by tariff'!CI1551</f>
        <v>-70.116393935533893</v>
      </c>
      <c r="K17" s="796">
        <f>'Final billing units by tariff'!DI1551</f>
        <v>-67.263607829570901</v>
      </c>
      <c r="L17" s="796"/>
      <c r="M17" s="796">
        <f>C17+D17+E17+J17+K17+L17</f>
        <v>6510.2469261827337</v>
      </c>
      <c r="N17" s="796"/>
      <c r="O17" s="749">
        <f>(SUM(C17:E17)*H17)-I17</f>
        <v>0</v>
      </c>
      <c r="P17" s="796">
        <f t="shared" si="1"/>
        <v>-242.60272301694727</v>
      </c>
      <c r="Q17" s="802">
        <f>K17*H17</f>
        <v>-232.73208309031531</v>
      </c>
      <c r="R17" s="802">
        <f t="shared" si="2"/>
        <v>0</v>
      </c>
      <c r="S17" s="796">
        <f t="shared" si="3"/>
        <v>22525.45436459226</v>
      </c>
      <c r="T17" s="749"/>
      <c r="U17" s="802">
        <f>'Exhibit KIW-S2'!E64</f>
        <v>3.46</v>
      </c>
      <c r="V17" s="796">
        <f t="shared" si="0"/>
        <v>22525.454364592257</v>
      </c>
    </row>
    <row r="18" spans="2:22">
      <c r="C18" s="796"/>
      <c r="D18" s="796"/>
      <c r="E18" s="796"/>
      <c r="F18" s="802"/>
      <c r="G18" s="802"/>
      <c r="H18" s="802"/>
      <c r="I18" s="796"/>
      <c r="J18" s="796"/>
      <c r="K18" s="796"/>
      <c r="L18" s="796"/>
      <c r="M18" s="796"/>
      <c r="N18" s="796"/>
      <c r="O18" s="796"/>
      <c r="P18" s="796"/>
      <c r="Q18" s="802"/>
      <c r="R18" s="802"/>
      <c r="S18" s="796"/>
      <c r="T18" s="749"/>
      <c r="U18" s="803"/>
      <c r="V18" s="796">
        <f t="shared" si="0"/>
        <v>0</v>
      </c>
    </row>
    <row r="19" spans="2:22">
      <c r="B19" s="794" t="s">
        <v>12</v>
      </c>
      <c r="C19" s="796">
        <f>'Bill Units'!D59</f>
        <v>896.87096774193549</v>
      </c>
      <c r="D19" s="796">
        <f>'Bill Units'!E59</f>
        <v>223.81868743047829</v>
      </c>
      <c r="E19" s="796">
        <f>'Bill Units'!F59</f>
        <v>416.31034482758622</v>
      </c>
      <c r="F19" s="802">
        <f>'Rate Input'!D57</f>
        <v>97</v>
      </c>
      <c r="G19" s="802">
        <f>'Rate Input'!E57</f>
        <v>97</v>
      </c>
      <c r="H19" s="802">
        <f>'Rate Input'!F57</f>
        <v>97</v>
      </c>
      <c r="I19" s="796">
        <f>(C19*F19)+(D19*G19)+(E19*H19)</f>
        <v>149089</v>
      </c>
      <c r="J19" s="796"/>
      <c r="K19" s="796">
        <f>'Final billing units by tariff'!DI1539</f>
        <v>-13</v>
      </c>
      <c r="L19" s="796"/>
      <c r="M19" s="796">
        <f>C19+D19+E19+J19+K19+L19</f>
        <v>1524</v>
      </c>
      <c r="N19" s="796"/>
      <c r="O19" s="749">
        <f>(SUM(C19:E19)*H19)-I19</f>
        <v>0</v>
      </c>
      <c r="P19" s="796">
        <f>J19*H19</f>
        <v>0</v>
      </c>
      <c r="Q19" s="802">
        <f>K19*H19</f>
        <v>-1261</v>
      </c>
      <c r="R19" s="802">
        <f>L19*H19</f>
        <v>0</v>
      </c>
      <c r="S19" s="796">
        <f>I19+N19+O19+P19+Q19+R19</f>
        <v>147828</v>
      </c>
      <c r="T19" s="749"/>
      <c r="U19" s="802">
        <f>'Exhibit KIW-S2'!B64</f>
        <v>109</v>
      </c>
      <c r="V19" s="796">
        <f t="shared" si="0"/>
        <v>166116</v>
      </c>
    </row>
    <row r="20" spans="2:22">
      <c r="T20" s="749"/>
      <c r="U20" s="802"/>
      <c r="V20" s="796">
        <f t="shared" si="0"/>
        <v>0</v>
      </c>
    </row>
    <row r="21" spans="2:22" hidden="1">
      <c r="C21" s="796"/>
      <c r="D21" s="796"/>
      <c r="E21" s="796"/>
      <c r="F21" s="796"/>
      <c r="G21" s="796"/>
      <c r="H21" s="796"/>
      <c r="I21" s="796"/>
      <c r="J21" s="796"/>
      <c r="K21" s="796"/>
      <c r="L21" s="796"/>
      <c r="M21" s="796"/>
      <c r="N21" s="796"/>
      <c r="O21" s="796"/>
      <c r="P21" s="796"/>
      <c r="Q21" s="802"/>
      <c r="R21" s="802"/>
      <c r="S21" s="796"/>
      <c r="T21" s="749"/>
      <c r="U21" s="802"/>
      <c r="V21" s="796">
        <f t="shared" si="0"/>
        <v>0</v>
      </c>
    </row>
    <row r="22" spans="2:22" hidden="1">
      <c r="C22" s="796"/>
      <c r="D22" s="796"/>
      <c r="E22" s="796"/>
      <c r="F22" s="796"/>
      <c r="G22" s="796"/>
      <c r="H22" s="796"/>
      <c r="I22" s="796"/>
      <c r="J22" s="796"/>
      <c r="K22" s="796"/>
      <c r="L22" s="796"/>
      <c r="M22" s="796"/>
      <c r="N22" s="796"/>
      <c r="O22" s="796"/>
      <c r="P22" s="796"/>
      <c r="Q22" s="802"/>
      <c r="R22" s="802"/>
      <c r="S22" s="796"/>
      <c r="T22" s="749"/>
      <c r="U22" s="802"/>
      <c r="V22" s="796">
        <f t="shared" si="0"/>
        <v>0</v>
      </c>
    </row>
    <row r="23" spans="2:22" hidden="1">
      <c r="C23" s="796"/>
      <c r="D23" s="796"/>
      <c r="E23" s="796"/>
      <c r="F23" s="796"/>
      <c r="G23" s="796"/>
      <c r="H23" s="796"/>
      <c r="I23" s="796"/>
      <c r="J23" s="796"/>
      <c r="K23" s="796"/>
      <c r="L23" s="796"/>
      <c r="M23" s="796"/>
      <c r="N23" s="796"/>
      <c r="O23" s="796"/>
      <c r="P23" s="796"/>
      <c r="Q23" s="802"/>
      <c r="R23" s="802"/>
      <c r="S23" s="796"/>
      <c r="T23" s="749"/>
      <c r="U23" s="802"/>
      <c r="V23" s="796">
        <f t="shared" si="0"/>
        <v>0</v>
      </c>
    </row>
    <row r="24" spans="2:22" hidden="1">
      <c r="C24" s="796"/>
      <c r="D24" s="796"/>
      <c r="E24" s="796"/>
      <c r="F24" s="796"/>
      <c r="G24" s="796"/>
      <c r="H24" s="796"/>
      <c r="I24" s="796"/>
      <c r="J24" s="796"/>
      <c r="K24" s="796"/>
      <c r="L24" s="796"/>
      <c r="M24" s="796"/>
      <c r="N24" s="796"/>
      <c r="O24" s="796"/>
      <c r="P24" s="796"/>
      <c r="Q24" s="802"/>
      <c r="R24" s="802"/>
      <c r="S24" s="796"/>
      <c r="T24" s="749"/>
      <c r="U24" s="802"/>
      <c r="V24" s="796">
        <f t="shared" si="0"/>
        <v>0</v>
      </c>
    </row>
    <row r="25" spans="2:22" hidden="1">
      <c r="C25" s="796"/>
      <c r="D25" s="796"/>
      <c r="E25" s="796"/>
      <c r="F25" s="796"/>
      <c r="G25" s="796"/>
      <c r="H25" s="796"/>
      <c r="I25" s="796"/>
      <c r="J25" s="796"/>
      <c r="K25" s="796"/>
      <c r="L25" s="796"/>
      <c r="M25" s="796"/>
      <c r="N25" s="796"/>
      <c r="O25" s="796"/>
      <c r="P25" s="796"/>
      <c r="Q25" s="802"/>
      <c r="R25" s="802"/>
      <c r="S25" s="796"/>
      <c r="T25" s="749"/>
      <c r="U25" s="802"/>
      <c r="V25" s="796">
        <f t="shared" si="0"/>
        <v>0</v>
      </c>
    </row>
    <row r="26" spans="2:22" hidden="1">
      <c r="C26" s="796"/>
      <c r="D26" s="796"/>
      <c r="E26" s="796"/>
      <c r="F26" s="796"/>
      <c r="G26" s="796"/>
      <c r="H26" s="796"/>
      <c r="I26" s="796"/>
      <c r="J26" s="796"/>
      <c r="K26" s="796"/>
      <c r="L26" s="796"/>
      <c r="M26" s="796"/>
      <c r="N26" s="796"/>
      <c r="O26" s="796"/>
      <c r="P26" s="796"/>
      <c r="Q26" s="802"/>
      <c r="R26" s="802"/>
      <c r="S26" s="796"/>
      <c r="T26" s="749"/>
      <c r="U26" s="802"/>
      <c r="V26" s="796">
        <f t="shared" si="0"/>
        <v>0</v>
      </c>
    </row>
    <row r="27" spans="2:22" hidden="1">
      <c r="C27" s="796"/>
      <c r="D27" s="796"/>
      <c r="E27" s="796"/>
      <c r="F27" s="796"/>
      <c r="G27" s="796"/>
      <c r="H27" s="796"/>
      <c r="I27" s="796"/>
      <c r="J27" s="796"/>
      <c r="K27" s="796"/>
      <c r="L27" s="796"/>
      <c r="M27" s="796"/>
      <c r="N27" s="796"/>
      <c r="O27" s="796"/>
      <c r="P27" s="796"/>
      <c r="Q27" s="802"/>
      <c r="R27" s="802"/>
      <c r="S27" s="796"/>
      <c r="T27" s="749"/>
      <c r="U27" s="802"/>
      <c r="V27" s="796">
        <f t="shared" si="0"/>
        <v>0</v>
      </c>
    </row>
    <row r="28" spans="2:22" hidden="1">
      <c r="C28" s="796"/>
      <c r="D28" s="796"/>
      <c r="E28" s="796"/>
      <c r="F28" s="796"/>
      <c r="G28" s="796"/>
      <c r="H28" s="796"/>
      <c r="I28" s="796"/>
      <c r="J28" s="796"/>
      <c r="K28" s="796"/>
      <c r="L28" s="796"/>
      <c r="M28" s="796"/>
      <c r="N28" s="796"/>
      <c r="O28" s="796"/>
      <c r="P28" s="796"/>
      <c r="Q28" s="802"/>
      <c r="R28" s="802"/>
      <c r="S28" s="796"/>
      <c r="T28" s="749"/>
      <c r="U28" s="802"/>
      <c r="V28" s="796">
        <f t="shared" si="0"/>
        <v>0</v>
      </c>
    </row>
    <row r="29" spans="2:22" hidden="1">
      <c r="C29" s="796"/>
      <c r="D29" s="796"/>
      <c r="E29" s="796"/>
      <c r="F29" s="796"/>
      <c r="G29" s="796"/>
      <c r="H29" s="796"/>
      <c r="I29" s="796"/>
      <c r="J29" s="796"/>
      <c r="K29" s="796"/>
      <c r="L29" s="796"/>
      <c r="M29" s="796"/>
      <c r="N29" s="796"/>
      <c r="O29" s="796"/>
      <c r="P29" s="796"/>
      <c r="S29" s="796"/>
      <c r="T29" s="749"/>
      <c r="U29" s="802"/>
      <c r="V29" s="796">
        <f t="shared" si="0"/>
        <v>0</v>
      </c>
    </row>
    <row r="30" spans="2:22">
      <c r="B30" s="794" t="s">
        <v>484</v>
      </c>
      <c r="C30" s="804"/>
      <c r="D30" s="804"/>
      <c r="E30" s="804"/>
      <c r="F30" s="804"/>
      <c r="G30" s="804"/>
      <c r="H30" s="804"/>
      <c r="I30" s="795">
        <f>'B&amp;A Surcharges'!U49</f>
        <v>-277724.53012902383</v>
      </c>
      <c r="N30" s="804"/>
      <c r="O30" s="804"/>
      <c r="P30" s="804"/>
      <c r="Q30" s="804"/>
      <c r="R30" s="804"/>
      <c r="S30" s="796">
        <f>VLOOKUP(B7,'B&amp;A Surcharges'!A:U,21,FALSE)</f>
        <v>-277724.53012902383</v>
      </c>
      <c r="T30" s="749"/>
      <c r="U30" s="802"/>
      <c r="V30" s="796">
        <f>S30</f>
        <v>-277724.53012902383</v>
      </c>
    </row>
    <row r="31" spans="2:22">
      <c r="C31" s="796"/>
      <c r="D31" s="796"/>
      <c r="E31" s="796"/>
      <c r="F31" s="796"/>
      <c r="G31" s="796"/>
      <c r="H31" s="796"/>
      <c r="I31" s="796"/>
      <c r="J31" s="796"/>
      <c r="K31" s="796"/>
      <c r="L31" s="796"/>
      <c r="M31" s="796"/>
      <c r="N31" s="796"/>
      <c r="O31" s="796"/>
      <c r="P31" s="796"/>
      <c r="S31" s="796"/>
      <c r="T31" s="749"/>
      <c r="U31" s="802"/>
      <c r="V31" s="796"/>
    </row>
    <row r="32" spans="2:22">
      <c r="B32" s="794" t="s">
        <v>14</v>
      </c>
      <c r="C32" s="796"/>
      <c r="D32" s="796"/>
      <c r="E32" s="796"/>
      <c r="F32" s="796"/>
      <c r="G32" s="796"/>
      <c r="H32" s="796"/>
      <c r="I32" s="796">
        <f>VLOOKUP(B7,'B&amp;A Surcharges'!A:U,2,FALSE)</f>
        <v>761913.77999999991</v>
      </c>
      <c r="J32" s="796"/>
      <c r="K32" s="796"/>
      <c r="L32" s="796"/>
      <c r="M32" s="796"/>
      <c r="N32" s="796"/>
      <c r="O32" s="796"/>
      <c r="P32" s="796"/>
      <c r="S32" s="796"/>
      <c r="T32" s="749"/>
      <c r="U32" s="802"/>
      <c r="V32" s="796"/>
    </row>
    <row r="33" spans="2:22">
      <c r="C33" s="796"/>
      <c r="D33" s="796"/>
      <c r="E33" s="796"/>
      <c r="F33" s="796"/>
      <c r="G33" s="796"/>
      <c r="H33" s="796"/>
      <c r="I33" s="796"/>
      <c r="J33" s="796"/>
      <c r="K33" s="796"/>
      <c r="L33" s="796"/>
      <c r="M33" s="796"/>
      <c r="N33" s="796"/>
      <c r="O33" s="796"/>
      <c r="P33" s="796"/>
      <c r="S33" s="796"/>
      <c r="T33" s="749"/>
      <c r="U33" s="802"/>
      <c r="V33" s="796"/>
    </row>
    <row r="34" spans="2:22">
      <c r="B34" s="794" t="s">
        <v>207</v>
      </c>
      <c r="C34" s="796"/>
      <c r="D34" s="796"/>
      <c r="E34" s="796"/>
      <c r="F34" s="796"/>
      <c r="G34" s="796"/>
      <c r="H34" s="796"/>
      <c r="I34" s="796">
        <f>VLOOKUP(B7,'B&amp;A Surcharges'!A:U,16,FALSE)</f>
        <v>0</v>
      </c>
      <c r="J34" s="796"/>
      <c r="K34" s="796"/>
      <c r="L34" s="796"/>
      <c r="M34" s="796"/>
      <c r="N34" s="796"/>
      <c r="O34" s="796"/>
      <c r="P34" s="796"/>
      <c r="S34" s="796"/>
      <c r="T34" s="749"/>
      <c r="U34" s="802"/>
      <c r="V34" s="796"/>
    </row>
    <row r="35" spans="2:22">
      <c r="C35" s="796"/>
      <c r="D35" s="796"/>
      <c r="E35" s="796"/>
      <c r="F35" s="796"/>
      <c r="G35" s="796"/>
      <c r="H35" s="796"/>
      <c r="I35" s="796"/>
      <c r="J35" s="796"/>
      <c r="K35" s="796"/>
      <c r="L35" s="796"/>
      <c r="M35" s="796"/>
      <c r="N35" s="796"/>
      <c r="O35" s="796"/>
      <c r="P35" s="796"/>
      <c r="S35" s="796"/>
      <c r="T35" s="749"/>
      <c r="U35" s="802"/>
      <c r="V35" s="796"/>
    </row>
    <row r="36" spans="2:22">
      <c r="B36" s="794" t="s">
        <v>16</v>
      </c>
      <c r="C36" s="796"/>
      <c r="D36" s="796"/>
      <c r="E36" s="796"/>
      <c r="F36" s="796"/>
      <c r="G36" s="796"/>
      <c r="H36" s="796"/>
      <c r="I36" s="796">
        <f>VLOOKUP(B7,'B&amp;A Surcharges'!A:U,4,FALSE)</f>
        <v>34904.200000000004</v>
      </c>
      <c r="J36" s="796"/>
      <c r="K36" s="796"/>
      <c r="L36" s="796"/>
      <c r="M36" s="796"/>
      <c r="N36" s="796"/>
      <c r="O36" s="796"/>
      <c r="P36" s="796"/>
      <c r="S36" s="796"/>
      <c r="T36" s="749"/>
      <c r="U36" s="802"/>
      <c r="V36" s="796"/>
    </row>
    <row r="37" spans="2:22">
      <c r="C37" s="796"/>
      <c r="D37" s="796"/>
      <c r="E37" s="796"/>
      <c r="F37" s="796"/>
      <c r="G37" s="796"/>
      <c r="H37" s="796"/>
      <c r="I37" s="796"/>
      <c r="J37" s="796"/>
      <c r="K37" s="796"/>
      <c r="L37" s="796"/>
      <c r="M37" s="796"/>
      <c r="N37" s="796"/>
      <c r="O37" s="796"/>
      <c r="P37" s="796"/>
      <c r="S37" s="796"/>
      <c r="T37" s="749"/>
      <c r="V37" s="796"/>
    </row>
    <row r="38" spans="2:22">
      <c r="B38" s="794" t="s">
        <v>160</v>
      </c>
      <c r="C38" s="796"/>
      <c r="D38" s="796"/>
      <c r="E38" s="796"/>
      <c r="F38" s="796"/>
      <c r="G38" s="796"/>
      <c r="H38" s="796"/>
      <c r="I38" s="796">
        <f>VLOOKUP(B7,'B&amp;A Surcharges'!A:U,6,FALSE)</f>
        <v>0</v>
      </c>
      <c r="J38" s="796"/>
      <c r="K38" s="796"/>
      <c r="L38" s="796"/>
      <c r="M38" s="796"/>
      <c r="N38" s="796"/>
      <c r="O38" s="796"/>
      <c r="P38" s="796"/>
      <c r="S38" s="796"/>
      <c r="T38" s="749"/>
      <c r="V38" s="796"/>
    </row>
    <row r="39" spans="2:22">
      <c r="C39" s="796"/>
      <c r="D39" s="796"/>
      <c r="E39" s="796"/>
      <c r="F39" s="796"/>
      <c r="G39" s="796"/>
      <c r="H39" s="796"/>
      <c r="I39" s="796"/>
      <c r="J39" s="796"/>
      <c r="K39" s="796"/>
      <c r="L39" s="796"/>
      <c r="M39" s="796"/>
      <c r="N39" s="796"/>
      <c r="O39" s="796"/>
      <c r="P39" s="796"/>
      <c r="S39" s="796"/>
      <c r="T39" s="749"/>
      <c r="V39" s="796"/>
    </row>
    <row r="40" spans="2:22">
      <c r="C40" s="796"/>
      <c r="D40" s="796"/>
      <c r="E40" s="796"/>
      <c r="F40" s="796"/>
      <c r="G40" s="796"/>
      <c r="H40" s="796"/>
      <c r="I40" s="796"/>
      <c r="J40" s="796"/>
      <c r="K40" s="796"/>
      <c r="L40" s="796"/>
      <c r="M40" s="796"/>
      <c r="N40" s="796"/>
      <c r="O40" s="796"/>
      <c r="P40" s="796"/>
      <c r="S40" s="796"/>
      <c r="T40" s="749"/>
      <c r="V40" s="796"/>
    </row>
    <row r="41" spans="2:22">
      <c r="C41" s="796"/>
      <c r="D41" s="796"/>
      <c r="E41" s="796"/>
      <c r="F41" s="796"/>
      <c r="G41" s="796"/>
      <c r="H41" s="796"/>
      <c r="I41" s="796"/>
      <c r="J41" s="796"/>
      <c r="K41" s="796"/>
      <c r="L41" s="796"/>
      <c r="M41" s="796"/>
      <c r="N41" s="796"/>
      <c r="O41" s="796"/>
      <c r="P41" s="796"/>
      <c r="S41" s="796"/>
      <c r="T41" s="749"/>
      <c r="V41" s="796"/>
    </row>
    <row r="42" spans="2:22">
      <c r="B42" s="794" t="s">
        <v>15</v>
      </c>
      <c r="C42" s="796"/>
      <c r="D42" s="796"/>
      <c r="E42" s="796"/>
      <c r="F42" s="796"/>
      <c r="G42" s="796"/>
      <c r="H42" s="796"/>
      <c r="I42" s="796">
        <f>VLOOKUP(B7,'B&amp;A Surcharges'!A:U,10,FALSE)</f>
        <v>561548.88</v>
      </c>
      <c r="J42" s="796"/>
      <c r="K42" s="796"/>
      <c r="L42" s="796"/>
      <c r="M42" s="796"/>
      <c r="N42" s="796">
        <f>VLOOKUP(B7,'Envir FGD adj'!A:F,6,FALSE)</f>
        <v>119137.01161775795</v>
      </c>
      <c r="O42" s="796"/>
      <c r="P42" s="796"/>
      <c r="S42" s="796">
        <f t="shared" ref="S42" si="4">N42+O42+P42+Q42</f>
        <v>119137.01161775795</v>
      </c>
      <c r="T42" s="749"/>
      <c r="V42" s="796"/>
    </row>
    <row r="43" spans="2:22">
      <c r="C43" s="796"/>
      <c r="D43" s="796"/>
      <c r="E43" s="796"/>
      <c r="F43" s="796"/>
      <c r="G43" s="796"/>
      <c r="H43" s="796"/>
      <c r="I43" s="796"/>
      <c r="J43" s="796"/>
      <c r="K43" s="796"/>
      <c r="L43" s="796"/>
      <c r="M43" s="796"/>
      <c r="N43" s="796"/>
      <c r="O43" s="796"/>
      <c r="P43" s="796"/>
      <c r="S43" s="796"/>
      <c r="T43" s="749"/>
      <c r="V43" s="796"/>
    </row>
    <row r="44" spans="2:22">
      <c r="B44" s="794" t="s">
        <v>263</v>
      </c>
      <c r="C44" s="796"/>
      <c r="D44" s="796"/>
      <c r="E44" s="796"/>
      <c r="F44" s="796"/>
      <c r="G44" s="796"/>
      <c r="H44" s="796"/>
      <c r="I44" s="796">
        <f>VLOOKUP(B7,'B&amp;A Surcharges'!A:U,12,FALSE)</f>
        <v>271014.03999999998</v>
      </c>
      <c r="J44" s="796"/>
      <c r="K44" s="796"/>
      <c r="L44" s="796"/>
      <c r="M44" s="796"/>
      <c r="N44" s="796"/>
      <c r="O44" s="796"/>
      <c r="P44" s="796"/>
      <c r="S44" s="796"/>
      <c r="T44" s="749"/>
      <c r="V44" s="796"/>
    </row>
    <row r="45" spans="2:22">
      <c r="C45" s="796"/>
      <c r="D45" s="796"/>
      <c r="E45" s="796"/>
      <c r="F45" s="796"/>
      <c r="G45" s="796"/>
      <c r="H45" s="796"/>
      <c r="I45" s="796"/>
      <c r="J45" s="796"/>
      <c r="K45" s="796"/>
      <c r="L45" s="796"/>
      <c r="M45" s="796"/>
      <c r="N45" s="796"/>
      <c r="O45" s="796"/>
      <c r="P45" s="796"/>
      <c r="S45" s="796"/>
      <c r="T45" s="749"/>
      <c r="V45" s="796"/>
    </row>
    <row r="46" spans="2:22">
      <c r="B46" s="794" t="s">
        <v>327</v>
      </c>
      <c r="C46" s="796"/>
      <c r="D46" s="796"/>
      <c r="E46" s="796"/>
      <c r="F46" s="796"/>
      <c r="G46" s="796"/>
      <c r="H46" s="796"/>
      <c r="I46" s="796">
        <f>VLOOKUP(B7,'B&amp;A Surcharges'!A:U,14,FALSE)</f>
        <v>0</v>
      </c>
      <c r="J46" s="796"/>
      <c r="K46" s="796"/>
      <c r="L46" s="796"/>
      <c r="M46" s="796"/>
      <c r="N46" s="796"/>
      <c r="O46" s="796"/>
      <c r="P46" s="796"/>
      <c r="S46" s="796"/>
      <c r="T46" s="749"/>
      <c r="V46" s="796"/>
    </row>
    <row r="47" spans="2:22">
      <c r="C47" s="796"/>
      <c r="D47" s="796"/>
      <c r="E47" s="796"/>
      <c r="F47" s="796"/>
      <c r="G47" s="796"/>
      <c r="H47" s="796"/>
      <c r="I47" s="796"/>
      <c r="J47" s="796"/>
      <c r="K47" s="796"/>
      <c r="L47" s="796"/>
      <c r="M47" s="796"/>
      <c r="N47" s="796"/>
      <c r="O47" s="796"/>
      <c r="P47" s="796"/>
      <c r="S47" s="796"/>
      <c r="T47" s="749"/>
      <c r="V47" s="796"/>
    </row>
    <row r="48" spans="2:22">
      <c r="B48" s="794" t="s">
        <v>262</v>
      </c>
      <c r="C48" s="796"/>
      <c r="D48" s="796"/>
      <c r="E48" s="796"/>
      <c r="F48" s="796"/>
      <c r="G48" s="796"/>
      <c r="H48" s="796"/>
      <c r="I48" s="796">
        <f>VLOOKUP(B7,'B&amp;A Surcharges'!A:U,18,FALSE)</f>
        <v>1537</v>
      </c>
      <c r="J48" s="796"/>
      <c r="K48" s="796"/>
      <c r="L48" s="796"/>
      <c r="M48" s="796"/>
      <c r="N48" s="796"/>
      <c r="O48" s="796"/>
      <c r="P48" s="796"/>
      <c r="S48" s="796"/>
      <c r="T48" s="749"/>
      <c r="V48" s="796"/>
    </row>
    <row r="49" spans="2:22">
      <c r="C49" s="796"/>
      <c r="D49" s="796"/>
      <c r="E49" s="796"/>
      <c r="F49" s="796"/>
      <c r="G49" s="796"/>
      <c r="H49" s="796"/>
      <c r="I49" s="796"/>
      <c r="J49" s="796"/>
      <c r="K49" s="796"/>
      <c r="L49" s="796"/>
      <c r="M49" s="796"/>
      <c r="N49" s="796"/>
      <c r="O49" s="796"/>
      <c r="P49" s="796"/>
      <c r="S49" s="796"/>
      <c r="T49" s="749"/>
      <c r="V49" s="796"/>
    </row>
    <row r="50" spans="2:22">
      <c r="B50" s="794" t="s">
        <v>344</v>
      </c>
      <c r="C50" s="796"/>
      <c r="D50" s="796"/>
      <c r="E50" s="796"/>
      <c r="F50" s="796"/>
      <c r="G50" s="796"/>
      <c r="H50" s="796"/>
      <c r="I50" s="796">
        <f>VLOOKUP(B7,'B&amp;A Surcharges'!A:U,19,FALSE)</f>
        <v>-35486.46</v>
      </c>
      <c r="J50" s="796"/>
      <c r="K50" s="796"/>
      <c r="L50" s="796"/>
      <c r="M50" s="796"/>
      <c r="N50" s="796"/>
      <c r="O50" s="796"/>
      <c r="P50" s="796"/>
      <c r="S50" s="796"/>
      <c r="T50" s="749"/>
      <c r="V50" s="796"/>
    </row>
    <row r="51" spans="2:22">
      <c r="B51" s="805"/>
      <c r="C51" s="806"/>
      <c r="D51" s="806"/>
      <c r="E51" s="806"/>
      <c r="F51" s="806"/>
      <c r="G51" s="806"/>
      <c r="H51" s="806"/>
      <c r="I51" s="806"/>
      <c r="J51" s="806"/>
      <c r="K51" s="806"/>
      <c r="L51" s="806"/>
      <c r="M51" s="806"/>
      <c r="N51" s="806"/>
      <c r="O51" s="806"/>
      <c r="P51" s="806"/>
      <c r="Q51" s="806"/>
      <c r="R51" s="806"/>
      <c r="S51" s="806"/>
      <c r="T51" s="749"/>
      <c r="V51" s="806"/>
    </row>
    <row r="52" spans="2:22">
      <c r="T52" s="749"/>
    </row>
    <row r="53" spans="2:22" s="807" customFormat="1">
      <c r="B53" s="807" t="s">
        <v>17</v>
      </c>
      <c r="I53" s="807">
        <f t="shared" ref="I53:S53" si="5">SUM(I13:I50)</f>
        <v>12637734.094100356</v>
      </c>
      <c r="N53" s="807">
        <f t="shared" si="5"/>
        <v>119137.01161775795</v>
      </c>
      <c r="O53" s="807">
        <f t="shared" si="5"/>
        <v>353096.19654193521</v>
      </c>
      <c r="P53" s="807">
        <f t="shared" si="5"/>
        <v>-38060.600584293839</v>
      </c>
      <c r="Q53" s="808">
        <f t="shared" si="5"/>
        <v>-96274.387122346729</v>
      </c>
      <c r="R53" s="808">
        <f t="shared" si="5"/>
        <v>0</v>
      </c>
      <c r="S53" s="807">
        <f t="shared" si="5"/>
        <v>11380200.874553412</v>
      </c>
      <c r="T53" s="749"/>
      <c r="V53" s="807">
        <f>SUM(V13:V50)</f>
        <v>12677074.684346449</v>
      </c>
    </row>
    <row r="54" spans="2:22">
      <c r="I54" s="809"/>
      <c r="J54" s="809"/>
      <c r="K54" s="809"/>
      <c r="L54" s="809"/>
      <c r="M54" s="809"/>
      <c r="N54" s="810"/>
      <c r="O54" s="810"/>
      <c r="S54" s="795"/>
      <c r="T54" s="749"/>
    </row>
    <row r="55" spans="2:22">
      <c r="I55" s="811"/>
      <c r="J55" s="811"/>
      <c r="K55" s="811"/>
      <c r="L55" s="811"/>
      <c r="M55" s="811"/>
      <c r="N55" s="811"/>
      <c r="O55" s="810"/>
      <c r="T55" s="749"/>
    </row>
    <row r="56" spans="2:22">
      <c r="I56" s="810"/>
      <c r="J56" s="810"/>
      <c r="K56" s="810"/>
      <c r="L56" s="810"/>
      <c r="M56" s="810"/>
      <c r="N56" s="810"/>
      <c r="O56" s="810"/>
      <c r="T56" s="764"/>
    </row>
    <row r="57" spans="2:22">
      <c r="I57" s="812"/>
      <c r="J57" s="812"/>
      <c r="K57" s="812"/>
      <c r="L57" s="812"/>
      <c r="M57" s="812"/>
      <c r="N57" s="812"/>
      <c r="O57" s="812"/>
    </row>
    <row r="58" spans="2:22">
      <c r="T58" s="767"/>
    </row>
    <row r="59" spans="2:22">
      <c r="T59" s="747"/>
    </row>
  </sheetData>
  <mergeCells count="2">
    <mergeCell ref="J8:L8"/>
    <mergeCell ref="N8:R8"/>
  </mergeCells>
  <pageMargins left="0.25" right="0.25" top="0.75" bottom="0.75" header="0.3" footer="0.3"/>
  <pageSetup paperSize="5" scale="8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tabColor theme="6" tint="0.59999389629810485"/>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26953125" style="772" bestFit="1" customWidth="1"/>
    <col min="5" max="5" width="15.453125" style="772" bestFit="1" customWidth="1"/>
    <col min="6" max="6" width="12.81640625" style="772" hidden="1" customWidth="1"/>
    <col min="7" max="7" width="15.7265625" style="772" hidden="1" customWidth="1"/>
    <col min="8" max="8" width="16"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257</v>
      </c>
    </row>
    <row r="7" spans="2:24">
      <c r="B7" s="772" t="s">
        <v>378</v>
      </c>
    </row>
    <row r="8" spans="2:24" ht="10">
      <c r="F8" s="776"/>
      <c r="G8" s="776"/>
      <c r="H8" s="776"/>
      <c r="J8" s="868" t="str">
        <f>RS!J8</f>
        <v>Unit Adjustments</v>
      </c>
      <c r="K8" s="868"/>
      <c r="L8" s="868"/>
      <c r="M8" s="776"/>
      <c r="N8" s="868" t="str">
        <f>RS!N8</f>
        <v>Base Revenues Adjustments</v>
      </c>
      <c r="O8" s="868"/>
      <c r="P8" s="868"/>
      <c r="Q8" s="868"/>
      <c r="R8" s="868"/>
      <c r="S8" s="776"/>
      <c r="T8" s="776" t="s">
        <v>171</v>
      </c>
      <c r="X8" s="776" t="s">
        <v>171</v>
      </c>
    </row>
    <row r="9" spans="2:24" ht="10">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76" t="s">
        <v>1303</v>
      </c>
      <c r="U9" s="776" t="s">
        <v>169</v>
      </c>
      <c r="V9" s="776" t="s">
        <v>171</v>
      </c>
      <c r="X9" s="776"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'LGS-SEC'!T10</f>
        <v>1.06</v>
      </c>
      <c r="U10" s="777" t="s">
        <v>522</v>
      </c>
      <c r="V10" s="777" t="s">
        <v>6</v>
      </c>
      <c r="W10" s="783"/>
      <c r="X10" s="865">
        <f>'DTL Rider Yr 1'!$J$22</f>
        <v>-1.43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Units'!I56</f>
        <v>1010990.3225806451</v>
      </c>
      <c r="D13" s="775">
        <f>'Bill Units'!J56</f>
        <v>424468.29810900998</v>
      </c>
      <c r="E13" s="775">
        <f>'Bill Units'!K56</f>
        <v>538541.37931034481</v>
      </c>
      <c r="F13" s="780">
        <f>'Rate Input'!I54</f>
        <v>7.3520000000000002E-2</v>
      </c>
      <c r="G13" s="780">
        <f>'Rate Input'!J54</f>
        <v>8.1199999999999994E-2</v>
      </c>
      <c r="H13" s="780">
        <f>'Rate Input'!K54</f>
        <v>8.1199999999999994E-2</v>
      </c>
      <c r="I13" s="775">
        <f>(C13*F13)+(D13*G13)+(E13*H13)</f>
        <v>152524.39432258063</v>
      </c>
      <c r="J13" s="775">
        <f>'Final billing units by tariff'!CI1592</f>
        <v>-5500.7002344000648</v>
      </c>
      <c r="K13" s="781">
        <f>'Final billing units by tariff'!DI1583</f>
        <v>0</v>
      </c>
      <c r="L13" s="781"/>
      <c r="M13" s="775">
        <f>C13+D13+E13+J13+K13+L13</f>
        <v>1968499.2997655999</v>
      </c>
      <c r="N13" s="775"/>
      <c r="O13" s="749">
        <f>(SUM(C13:E13)*H13)-I13</f>
        <v>7764.4056774193596</v>
      </c>
      <c r="P13" s="775">
        <f>J13*H13</f>
        <v>-446.65685903328523</v>
      </c>
      <c r="Q13" s="781">
        <f>K13*H13</f>
        <v>0</v>
      </c>
      <c r="R13" s="781">
        <f>L13*H13</f>
        <v>0</v>
      </c>
      <c r="S13" s="775">
        <f>I13+N13+O13+P13+Q13+R13</f>
        <v>159842.14314096671</v>
      </c>
      <c r="T13" s="749">
        <f>M15*T10</f>
        <v>7130.6213863835401</v>
      </c>
      <c r="U13" s="780">
        <f>'Exhibit KIW-S2'!C65</f>
        <v>9.2120000000000007E-2</v>
      </c>
      <c r="V13" s="775">
        <f>U13*M13</f>
        <v>181338.15549440708</v>
      </c>
      <c r="X13" s="749">
        <f>M15*X10</f>
        <v>-9619.6118703098691</v>
      </c>
    </row>
    <row r="14" spans="2:24">
      <c r="B14" s="779"/>
      <c r="C14" s="775"/>
      <c r="D14" s="775"/>
      <c r="E14" s="775"/>
      <c r="F14" s="780"/>
      <c r="G14" s="780"/>
      <c r="H14" s="780"/>
      <c r="I14" s="775"/>
      <c r="J14" s="775"/>
      <c r="K14" s="781"/>
      <c r="L14" s="775"/>
      <c r="M14" s="775"/>
      <c r="N14" s="775"/>
      <c r="O14" s="775"/>
      <c r="P14" s="775"/>
      <c r="Q14" s="781"/>
      <c r="R14" s="781"/>
      <c r="S14" s="775"/>
      <c r="T14" s="749"/>
      <c r="U14" s="780"/>
      <c r="V14" s="775">
        <f t="shared" ref="V14:V29" si="0">U14*M14</f>
        <v>0</v>
      </c>
    </row>
    <row r="15" spans="2:24">
      <c r="B15" s="779" t="s">
        <v>19</v>
      </c>
      <c r="C15" s="775">
        <f>'Bill Units'!I57</f>
        <v>3641.3548387096776</v>
      </c>
      <c r="D15" s="775">
        <f>'Bill Units'!J57</f>
        <v>1174.3692992213571</v>
      </c>
      <c r="E15" s="775">
        <f>'Bill Units'!K57</f>
        <v>1921.2758620689656</v>
      </c>
      <c r="F15" s="780">
        <f>'Rate Input'!I55</f>
        <v>12.23</v>
      </c>
      <c r="G15" s="780">
        <f>'Rate Input'!J55</f>
        <v>12.23</v>
      </c>
      <c r="H15" s="780">
        <f>'Rate Input'!K55</f>
        <v>12.23</v>
      </c>
      <c r="I15" s="775">
        <f>(C15*F15)+(D15*G15)+(E15*H15)</f>
        <v>82393.510000000009</v>
      </c>
      <c r="J15" s="775">
        <f>'Final billing units by tariff'!CI1590</f>
        <v>-9.9986920910003505</v>
      </c>
      <c r="K15" s="775">
        <f>'Final billing units by tariff'!DI1585</f>
        <v>0</v>
      </c>
      <c r="L15" s="781"/>
      <c r="M15" s="775">
        <f>C15+D15+E15+J15+K15+L15</f>
        <v>6727.0013079089995</v>
      </c>
      <c r="N15" s="775"/>
      <c r="O15" s="749">
        <f>(SUM(C15:E15)*H15)-I15</f>
        <v>0</v>
      </c>
      <c r="P15" s="775">
        <f>J15*H15</f>
        <v>-122.2840042729343</v>
      </c>
      <c r="Q15" s="781">
        <f t="shared" ref="Q15:Q17" si="1">K15*H15</f>
        <v>0</v>
      </c>
      <c r="R15" s="781">
        <f t="shared" ref="R15:R17" si="2">L15*H15</f>
        <v>0</v>
      </c>
      <c r="S15" s="775">
        <f t="shared" ref="S15:S17" si="3">I15+N15+O15+P15+Q15+R15</f>
        <v>82271.225995727073</v>
      </c>
      <c r="T15" s="749"/>
      <c r="U15" s="781">
        <f>'Exhibit KIW-S2'!D65</f>
        <v>13.13</v>
      </c>
      <c r="V15" s="775">
        <f t="shared" si="0"/>
        <v>88325.527172845163</v>
      </c>
    </row>
    <row r="16" spans="2:24">
      <c r="B16" s="779"/>
      <c r="C16" s="775"/>
      <c r="D16" s="775"/>
      <c r="E16" s="775"/>
      <c r="F16" s="780"/>
      <c r="G16" s="780"/>
      <c r="H16" s="780"/>
      <c r="I16" s="775"/>
      <c r="J16" s="775"/>
      <c r="K16" s="775"/>
      <c r="L16" s="775"/>
      <c r="M16" s="775"/>
      <c r="N16" s="775"/>
      <c r="O16" s="775"/>
      <c r="P16" s="775"/>
      <c r="Q16" s="781"/>
      <c r="R16" s="781"/>
      <c r="S16" s="775"/>
      <c r="T16" s="749"/>
      <c r="U16" s="781"/>
      <c r="V16" s="775">
        <f t="shared" si="0"/>
        <v>0</v>
      </c>
    </row>
    <row r="17" spans="2:22">
      <c r="B17" s="772" t="s">
        <v>339</v>
      </c>
      <c r="C17" s="775">
        <f>'Bill Units'!I58</f>
        <v>106</v>
      </c>
      <c r="D17" s="775">
        <f>'Bill Units'!J58</f>
        <v>0</v>
      </c>
      <c r="E17" s="775">
        <f>'Bill Units'!K58</f>
        <v>0</v>
      </c>
      <c r="F17" s="780">
        <f>'Rate Input'!I56</f>
        <v>3.46</v>
      </c>
      <c r="G17" s="780">
        <f>'Rate Input'!J56</f>
        <v>3.46</v>
      </c>
      <c r="H17" s="780">
        <f>'Rate Input'!K56</f>
        <v>3.46</v>
      </c>
      <c r="I17" s="775">
        <f>(C17*F17)+(D17*G17)+(E17*H17)</f>
        <v>366.76</v>
      </c>
      <c r="J17" s="781">
        <f>'Final billing units by tariff'!CI1589</f>
        <v>-3.6295480319999989</v>
      </c>
      <c r="K17" s="775">
        <v>0</v>
      </c>
      <c r="L17" s="775"/>
      <c r="M17" s="775">
        <f>C17+D17+E17+J17+K17+L17</f>
        <v>102.370451968</v>
      </c>
      <c r="N17" s="775"/>
      <c r="O17" s="749">
        <f>(SUM(C17:E17)*H17)-I17</f>
        <v>0</v>
      </c>
      <c r="P17" s="775">
        <f>J17*H17</f>
        <v>-12.558236190719995</v>
      </c>
      <c r="Q17" s="781">
        <f t="shared" si="1"/>
        <v>0</v>
      </c>
      <c r="R17" s="781">
        <f t="shared" si="2"/>
        <v>0</v>
      </c>
      <c r="S17" s="775">
        <f t="shared" si="3"/>
        <v>354.20176380928001</v>
      </c>
      <c r="T17" s="749"/>
      <c r="U17" s="781">
        <f>'Exhibit KIW-S2'!E65</f>
        <v>3.46</v>
      </c>
      <c r="V17" s="775">
        <f t="shared" si="0"/>
        <v>354.20176380928001</v>
      </c>
    </row>
    <row r="18" spans="2:22">
      <c r="C18" s="775"/>
      <c r="D18" s="775"/>
      <c r="E18" s="775"/>
      <c r="F18" s="781"/>
      <c r="G18" s="781"/>
      <c r="H18" s="781"/>
      <c r="I18" s="775"/>
      <c r="J18" s="775"/>
      <c r="K18" s="775"/>
      <c r="L18" s="775"/>
      <c r="M18" s="775"/>
      <c r="N18" s="775"/>
      <c r="O18" s="775"/>
      <c r="P18" s="775"/>
      <c r="Q18" s="781"/>
      <c r="R18" s="781"/>
      <c r="S18" s="775"/>
      <c r="T18" s="749"/>
      <c r="U18" s="793"/>
      <c r="V18" s="775">
        <f t="shared" si="0"/>
        <v>0</v>
      </c>
    </row>
    <row r="19" spans="2:22">
      <c r="B19" s="772" t="s">
        <v>12</v>
      </c>
      <c r="C19" s="775">
        <f>'Bill Units'!I59</f>
        <v>6.967741935483871</v>
      </c>
      <c r="D19" s="775">
        <f>'Bill Units'!J59</f>
        <v>1.7563959955506117</v>
      </c>
      <c r="E19" s="775">
        <f>'Bill Units'!K59</f>
        <v>3.2758620689655173</v>
      </c>
      <c r="F19" s="781">
        <f>'Rate Input'!I57</f>
        <v>145</v>
      </c>
      <c r="G19" s="781">
        <f>'Rate Input'!J57</f>
        <v>145</v>
      </c>
      <c r="H19" s="781">
        <f>'Rate Input'!K57</f>
        <v>145</v>
      </c>
      <c r="I19" s="775">
        <f>(C19*F19)+(D19*G19)+(E19*H19)</f>
        <v>1740</v>
      </c>
      <c r="J19" s="775"/>
      <c r="K19" s="775">
        <f>'Final billing units by tariff'!DI1577</f>
        <v>0</v>
      </c>
      <c r="L19" s="775"/>
      <c r="M19" s="775">
        <f>C19+D19+E19+J19+K19+L19</f>
        <v>12</v>
      </c>
      <c r="N19" s="775"/>
      <c r="O19" s="749">
        <f>(SUM(C19:E19)*H19)-I19</f>
        <v>0</v>
      </c>
      <c r="P19" s="775">
        <f>J19*H19</f>
        <v>0</v>
      </c>
      <c r="Q19" s="781">
        <f>K19*H19</f>
        <v>0</v>
      </c>
      <c r="R19" s="781">
        <f>L19*H19</f>
        <v>0</v>
      </c>
      <c r="S19" s="775">
        <f>I19+N19+O19+P19+Q19+R19</f>
        <v>1740</v>
      </c>
      <c r="T19" s="749"/>
      <c r="U19" s="781">
        <f>'Exhibit KIW-S2'!B65</f>
        <v>163</v>
      </c>
      <c r="V19" s="775">
        <f t="shared" si="0"/>
        <v>1956</v>
      </c>
    </row>
    <row r="20" spans="2:22">
      <c r="T20" s="749"/>
      <c r="U20" s="781"/>
      <c r="V20" s="775">
        <f t="shared" si="0"/>
        <v>0</v>
      </c>
    </row>
    <row r="21" spans="2:22" hidden="1">
      <c r="C21" s="775"/>
      <c r="D21" s="775"/>
      <c r="E21" s="775"/>
      <c r="F21" s="775"/>
      <c r="G21" s="775"/>
      <c r="H21" s="775"/>
      <c r="I21" s="775"/>
      <c r="J21" s="775"/>
      <c r="K21" s="775"/>
      <c r="L21" s="775"/>
      <c r="M21" s="775"/>
      <c r="N21" s="775"/>
      <c r="O21" s="775"/>
      <c r="P21" s="775"/>
      <c r="Q21" s="781"/>
      <c r="R21" s="781"/>
      <c r="S21" s="775"/>
      <c r="T21" s="749"/>
      <c r="U21" s="781"/>
      <c r="V21" s="775">
        <f t="shared" si="0"/>
        <v>0</v>
      </c>
    </row>
    <row r="22" spans="2:22" hidden="1">
      <c r="C22" s="775"/>
      <c r="D22" s="775"/>
      <c r="E22" s="775"/>
      <c r="F22" s="775"/>
      <c r="G22" s="775"/>
      <c r="H22" s="775"/>
      <c r="I22" s="775"/>
      <c r="J22" s="775"/>
      <c r="K22" s="775"/>
      <c r="L22" s="775"/>
      <c r="M22" s="775"/>
      <c r="N22" s="775"/>
      <c r="O22" s="775"/>
      <c r="P22" s="775"/>
      <c r="Q22" s="781"/>
      <c r="R22" s="781"/>
      <c r="S22" s="775"/>
      <c r="T22" s="749"/>
      <c r="U22" s="781"/>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U23" s="781"/>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U24" s="781"/>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U25" s="781"/>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hidden="1">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Surcharges'!U51</f>
        <v>-5411.2687620992911</v>
      </c>
      <c r="N30" s="782"/>
      <c r="O30" s="782"/>
      <c r="P30" s="782"/>
      <c r="Q30" s="782"/>
      <c r="R30" s="782"/>
      <c r="S30" s="775">
        <f>VLOOKUP(B7,'B&amp;A Surcharges'!A:U,21,FALSE)</f>
        <v>-5411.2687620992911</v>
      </c>
      <c r="T30" s="749"/>
      <c r="U30" s="781"/>
      <c r="V30" s="775">
        <f>S30</f>
        <v>-5411.2687620992911</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19133.47</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884.49</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11345.879999999997</v>
      </c>
      <c r="J42" s="775"/>
      <c r="K42" s="775"/>
      <c r="L42" s="775"/>
      <c r="M42" s="775"/>
      <c r="N42" s="775">
        <f>VLOOKUP(B7,'Envir FGD adj'!A:F,6,FALSE)</f>
        <v>2407.1176802519617</v>
      </c>
      <c r="O42" s="775"/>
      <c r="P42" s="775"/>
      <c r="S42" s="775">
        <f t="shared" ref="S42" si="4">N42+O42+P42+Q42</f>
        <v>2407.1176802519617</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5844.43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12</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-872.44</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5">SUM(I13:I50)</f>
        <v>267961.22556048131</v>
      </c>
      <c r="N53" s="785">
        <f t="shared" si="5"/>
        <v>2407.1176802519617</v>
      </c>
      <c r="O53" s="785">
        <f t="shared" si="5"/>
        <v>7764.4056774193596</v>
      </c>
      <c r="P53" s="785">
        <f t="shared" si="5"/>
        <v>-581.49909949693949</v>
      </c>
      <c r="Q53" s="785">
        <f t="shared" si="5"/>
        <v>0</v>
      </c>
      <c r="R53" s="785">
        <f t="shared" si="5"/>
        <v>0</v>
      </c>
      <c r="S53" s="785">
        <f t="shared" si="5"/>
        <v>241203.4198186557</v>
      </c>
      <c r="T53" s="749"/>
      <c r="V53" s="785">
        <f>SUM(V13:V50)</f>
        <v>266562.61566896224</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tabColor theme="6" tint="0.59999389629810485"/>
    <pageSetUpPr fitToPage="1"/>
  </sheetPr>
  <dimension ref="B2:X59"/>
  <sheetViews>
    <sheetView view="pageBreakPreview" zoomScale="60"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26953125" style="772" bestFit="1" customWidth="1"/>
    <col min="5" max="5" width="15.453125" style="772" bestFit="1" customWidth="1"/>
    <col min="6" max="6" width="12.81640625" style="772" hidden="1" customWidth="1"/>
    <col min="7" max="7" width="15.7265625" style="772" hidden="1" customWidth="1"/>
    <col min="8" max="8" width="15.7265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0.5429687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c r="F4" s="774"/>
      <c r="G4" s="774"/>
      <c r="I4" s="774"/>
    </row>
    <row r="6" spans="2:24">
      <c r="B6" s="772" t="s">
        <v>258</v>
      </c>
    </row>
    <row r="7" spans="2:24">
      <c r="B7" s="772" t="s">
        <v>382</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'Gen Rider'!I17</f>
        <v>1.5</v>
      </c>
      <c r="U10" s="777" t="s">
        <v>522</v>
      </c>
      <c r="V10" s="777" t="s">
        <v>6</v>
      </c>
      <c r="W10" s="783"/>
      <c r="X10" s="865">
        <f>'DTL Rider Yr 1'!$J$24</f>
        <v>-1.45</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c r="X11" s="758"/>
    </row>
    <row r="12" spans="2:24">
      <c r="C12" s="775"/>
      <c r="D12" s="775"/>
      <c r="E12" s="775"/>
      <c r="F12" s="775"/>
      <c r="G12" s="775"/>
      <c r="H12" s="775"/>
      <c r="I12" s="775"/>
      <c r="J12" s="775"/>
      <c r="K12" s="775"/>
      <c r="L12" s="775"/>
      <c r="M12" s="775"/>
      <c r="N12" s="775"/>
      <c r="O12" s="775"/>
      <c r="P12" s="775"/>
      <c r="S12" s="775"/>
      <c r="T12" s="749"/>
      <c r="X12" s="749"/>
    </row>
    <row r="13" spans="2:24">
      <c r="B13" s="779" t="s">
        <v>20</v>
      </c>
      <c r="C13" s="775">
        <f>'Bill Units'!D65</f>
        <v>11454642.580645161</v>
      </c>
      <c r="D13" s="775">
        <f>'Bill Units'!E65</f>
        <v>3133103.6262513902</v>
      </c>
      <c r="E13" s="775">
        <f>'Bill Units'!F65</f>
        <v>5012093.7931034481</v>
      </c>
      <c r="F13" s="780">
        <f>'Rate Input'!D63</f>
        <v>3.1559999999999998E-2</v>
      </c>
      <c r="G13" s="780">
        <f>'Rate Input'!E63</f>
        <v>3.9239999999999997E-2</v>
      </c>
      <c r="H13" s="780">
        <f>'Rate Input'!F63</f>
        <v>3.9239999999999997E-2</v>
      </c>
      <c r="I13" s="775">
        <f>(C13*F13)+(D13*G13)+(E13*H13)</f>
        <v>681126.06658064504</v>
      </c>
      <c r="J13" s="775"/>
      <c r="K13" s="781"/>
      <c r="L13" s="781"/>
      <c r="M13" s="775">
        <f>C13+D13+E13+J13+K13+L13</f>
        <v>19599840</v>
      </c>
      <c r="N13" s="775"/>
      <c r="O13" s="749">
        <f>(SUM(C13:E13)*H13)-I13</f>
        <v>87971.65501935489</v>
      </c>
      <c r="P13" s="775">
        <f>J13*H13</f>
        <v>0</v>
      </c>
      <c r="Q13" s="781">
        <f>K13*H13</f>
        <v>0</v>
      </c>
      <c r="R13" s="781">
        <f>L13*H13</f>
        <v>0</v>
      </c>
      <c r="S13" s="775">
        <f>I13+N13+O13+P13+Q13+R13</f>
        <v>769097.72159999993</v>
      </c>
      <c r="T13" s="775">
        <f>(M15+M17)*T10</f>
        <v>71005.5</v>
      </c>
      <c r="U13" s="780">
        <f>'Exhibit KIW-S2'!C67</f>
        <v>3.9219999999999998E-2</v>
      </c>
      <c r="V13" s="775">
        <f>U13*M13</f>
        <v>768705.72479999997</v>
      </c>
      <c r="X13" s="775">
        <f>(M15+M17)*X10</f>
        <v>-68638.649999999994</v>
      </c>
    </row>
    <row r="14" spans="2:24">
      <c r="B14" s="779" t="s">
        <v>19</v>
      </c>
      <c r="C14" s="775"/>
      <c r="D14" s="775"/>
      <c r="E14" s="775"/>
      <c r="F14" s="780"/>
      <c r="G14" s="780"/>
      <c r="H14" s="780"/>
      <c r="I14" s="775">
        <f>(C14*F14)+(D14*G14)+(E14*H14)</f>
        <v>0</v>
      </c>
      <c r="J14" s="775"/>
      <c r="K14" s="775"/>
      <c r="L14" s="781"/>
      <c r="M14" s="775"/>
      <c r="N14" s="775"/>
      <c r="O14" s="775"/>
      <c r="P14" s="775"/>
      <c r="Q14" s="781"/>
      <c r="R14" s="781"/>
      <c r="S14" s="775"/>
      <c r="T14" s="749"/>
      <c r="U14" s="780"/>
      <c r="V14" s="775">
        <f t="shared" ref="V14:V29" si="0">U14*M14</f>
        <v>0</v>
      </c>
    </row>
    <row r="15" spans="2:24">
      <c r="B15" s="779" t="s">
        <v>23</v>
      </c>
      <c r="C15" s="775">
        <f>'Bill Units'!D67</f>
        <v>16641.741935483871</v>
      </c>
      <c r="D15" s="775">
        <f>'Bill Units'!E67</f>
        <v>5186.9132369299223</v>
      </c>
      <c r="E15" s="775">
        <f>'Bill Units'!F67</f>
        <v>8985.3448275862065</v>
      </c>
      <c r="F15" s="781">
        <f>'Rate Input'!D65</f>
        <v>26.99</v>
      </c>
      <c r="G15" s="781">
        <f>'Rate Input'!E65</f>
        <v>26.99</v>
      </c>
      <c r="H15" s="781">
        <f>'Rate Input'!F65</f>
        <v>26.99</v>
      </c>
      <c r="I15" s="775">
        <f>(C15*F15)+(D15*G15)+(E15*H15)</f>
        <v>831669.85999999987</v>
      </c>
      <c r="J15" s="775"/>
      <c r="K15" s="775"/>
      <c r="L15" s="775"/>
      <c r="M15" s="775">
        <f>C15+D15+E15+J15+K15+L15</f>
        <v>30814</v>
      </c>
      <c r="N15" s="775"/>
      <c r="O15" s="749">
        <f>(SUM(C15:E15)*H15)-I15</f>
        <v>0</v>
      </c>
      <c r="P15" s="775">
        <f>J15*H15</f>
        <v>0</v>
      </c>
      <c r="Q15" s="781">
        <f>K15*H15</f>
        <v>0</v>
      </c>
      <c r="R15" s="781">
        <f>L15*H15</f>
        <v>0</v>
      </c>
      <c r="S15" s="775">
        <f>I15+N15+O15+P15+Q15+R15</f>
        <v>831669.85999999987</v>
      </c>
      <c r="T15" s="749"/>
      <c r="U15" s="781">
        <f>'Exhibit KIW-S2'!D68</f>
        <v>33.21</v>
      </c>
      <c r="V15" s="775">
        <f t="shared" si="0"/>
        <v>1023332.9400000001</v>
      </c>
    </row>
    <row r="16" spans="2:24">
      <c r="B16" s="772" t="s">
        <v>43</v>
      </c>
      <c r="C16" s="775">
        <f>'Bill Units'!D68</f>
        <v>15953.548387096775</v>
      </c>
      <c r="D16" s="775">
        <f>'Bill Units'!E68</f>
        <v>5094.4171301446058</v>
      </c>
      <c r="E16" s="775">
        <f>'Bill Units'!F68</f>
        <v>8836.0344827586214</v>
      </c>
      <c r="F16" s="781">
        <f>'Rate Input'!D66</f>
        <v>1.84</v>
      </c>
      <c r="G16" s="781">
        <f>'Rate Input'!E66</f>
        <v>1.84</v>
      </c>
      <c r="H16" s="781">
        <f>'Rate Input'!F66</f>
        <v>1.84</v>
      </c>
      <c r="I16" s="775">
        <f>(C16*F16)+(D16*G16)+(E16*H16)</f>
        <v>54986.560000000012</v>
      </c>
      <c r="J16" s="781"/>
      <c r="K16" s="775"/>
      <c r="L16" s="775"/>
      <c r="M16" s="775">
        <f t="shared" ref="M16:M21" si="1">C16+D16+E16+J16+K16+L16</f>
        <v>29884</v>
      </c>
      <c r="N16" s="775"/>
      <c r="O16" s="749">
        <f>(SUM(C16:E16)*H16)-I16</f>
        <v>0</v>
      </c>
      <c r="P16" s="775">
        <f>J16*H16</f>
        <v>0</v>
      </c>
      <c r="Q16" s="781">
        <f>K16*H16</f>
        <v>0</v>
      </c>
      <c r="R16" s="781">
        <f>L16*H16</f>
        <v>0</v>
      </c>
      <c r="S16" s="775">
        <f>I16+N16+O16+P16+Q16+R16</f>
        <v>54986.560000000012</v>
      </c>
      <c r="T16" s="749"/>
      <c r="U16" s="781">
        <f>'Exhibit KIW-S2'!D69</f>
        <v>2.0099999999999998</v>
      </c>
      <c r="V16" s="775">
        <f t="shared" si="0"/>
        <v>60066.84</v>
      </c>
    </row>
    <row r="17" spans="2:22">
      <c r="B17" s="772" t="s">
        <v>44</v>
      </c>
      <c r="C17" s="775">
        <f>'Bill Units'!D69</f>
        <v>11548</v>
      </c>
      <c r="D17" s="775">
        <f>'Bill Units'!E69</f>
        <v>1746.8275862068965</v>
      </c>
      <c r="E17" s="775">
        <f>'Bill Units'!F69</f>
        <v>3228.1724137931033</v>
      </c>
      <c r="F17" s="781">
        <f>'Rate Input'!D67</f>
        <v>25.68</v>
      </c>
      <c r="G17" s="781">
        <f>'Rate Input'!E67</f>
        <v>25.68</v>
      </c>
      <c r="H17" s="781">
        <f>'Rate Input'!F67</f>
        <v>25.68</v>
      </c>
      <c r="I17" s="775">
        <f>(C17*F17)+(D17*G17)+(E17*H17)</f>
        <v>424310.64</v>
      </c>
      <c r="J17" s="775"/>
      <c r="K17" s="775"/>
      <c r="L17" s="775"/>
      <c r="M17" s="775">
        <f t="shared" si="1"/>
        <v>16523</v>
      </c>
      <c r="N17" s="775"/>
      <c r="O17" s="749">
        <f>(SUM(C17:E17)*H17)-I17</f>
        <v>0</v>
      </c>
      <c r="P17" s="775">
        <f>J17*H17</f>
        <v>0</v>
      </c>
      <c r="Q17" s="781">
        <f>K17*H17</f>
        <v>0</v>
      </c>
      <c r="R17" s="781">
        <f>L17*H17</f>
        <v>0</v>
      </c>
      <c r="S17" s="775">
        <f>I17+N17+O17+P17+Q17+R17</f>
        <v>424310.64</v>
      </c>
      <c r="T17" s="749"/>
      <c r="U17" s="781">
        <f>'Exhibit KIW-S2'!D70</f>
        <v>31.29</v>
      </c>
      <c r="V17" s="775">
        <f t="shared" si="0"/>
        <v>517004.67</v>
      </c>
    </row>
    <row r="18" spans="2:22">
      <c r="C18" s="775"/>
      <c r="D18" s="775"/>
      <c r="E18" s="775"/>
      <c r="F18" s="780"/>
      <c r="G18" s="780"/>
      <c r="H18" s="781"/>
      <c r="I18" s="775"/>
      <c r="J18" s="775"/>
      <c r="K18" s="775"/>
      <c r="L18" s="775"/>
      <c r="M18" s="775"/>
      <c r="N18" s="775"/>
      <c r="O18" s="775"/>
      <c r="P18" s="775"/>
      <c r="Q18" s="781"/>
      <c r="R18" s="781"/>
      <c r="S18" s="775"/>
      <c r="T18" s="749"/>
      <c r="U18" s="793"/>
      <c r="V18" s="775">
        <f t="shared" si="0"/>
        <v>0</v>
      </c>
    </row>
    <row r="19" spans="2:22">
      <c r="B19" s="772" t="s">
        <v>340</v>
      </c>
      <c r="C19" s="775">
        <f>'Bill Units'!D70</f>
        <v>41.099999999999994</v>
      </c>
      <c r="D19" s="775">
        <f>'Bill Units'!E70</f>
        <v>14.627586206896551</v>
      </c>
      <c r="E19" s="775">
        <f>'Bill Units'!F70</f>
        <v>105.27241379310344</v>
      </c>
      <c r="F19" s="781">
        <f>'Rate Input'!D68</f>
        <v>0.69</v>
      </c>
      <c r="G19" s="781">
        <f>'Rate Input'!E68</f>
        <v>0.69</v>
      </c>
      <c r="H19" s="781">
        <f>'Rate Input'!F68</f>
        <v>0.69</v>
      </c>
      <c r="I19" s="775">
        <f>(C19*F19)+(D19*G19)+(E19*H19)</f>
        <v>111.08999999999997</v>
      </c>
      <c r="J19" s="775"/>
      <c r="K19" s="775"/>
      <c r="L19" s="775"/>
      <c r="M19" s="775">
        <f t="shared" si="1"/>
        <v>161</v>
      </c>
      <c r="N19" s="775"/>
      <c r="O19" s="749">
        <f>(SUM(C19:E19)*H19)-I19</f>
        <v>0</v>
      </c>
      <c r="P19" s="775">
        <f>J19*H19</f>
        <v>0</v>
      </c>
      <c r="Q19" s="781">
        <f>K19*H19</f>
        <v>0</v>
      </c>
      <c r="R19" s="781">
        <f>L19*H19</f>
        <v>0</v>
      </c>
      <c r="S19" s="775">
        <f>I19+N19+O19+P19+Q19+R19</f>
        <v>111.08999999999997</v>
      </c>
      <c r="T19" s="749"/>
      <c r="U19" s="781">
        <f>'Exhibit KIW-S2'!E67</f>
        <v>0.69</v>
      </c>
      <c r="V19" s="775">
        <f t="shared" si="0"/>
        <v>111.08999999999999</v>
      </c>
    </row>
    <row r="20" spans="2:22">
      <c r="C20" s="775"/>
      <c r="D20" s="775"/>
      <c r="E20" s="775"/>
      <c r="F20" s="781"/>
      <c r="G20" s="781"/>
      <c r="H20" s="781"/>
      <c r="I20" s="775"/>
      <c r="J20" s="775"/>
      <c r="K20" s="775"/>
      <c r="L20" s="775"/>
      <c r="M20" s="775"/>
      <c r="N20" s="775"/>
      <c r="O20" s="775"/>
      <c r="P20" s="775"/>
      <c r="Q20" s="781"/>
      <c r="R20" s="781"/>
      <c r="S20" s="775"/>
      <c r="T20" s="749"/>
      <c r="U20" s="781"/>
      <c r="V20" s="775">
        <f t="shared" si="0"/>
        <v>0</v>
      </c>
    </row>
    <row r="21" spans="2:22">
      <c r="B21" s="772" t="s">
        <v>12</v>
      </c>
      <c r="C21" s="775">
        <f>'Bill Units'!D71</f>
        <v>34.838709677419352</v>
      </c>
      <c r="D21" s="775">
        <f>'Bill Units'!E71</f>
        <v>8.7819799777530587</v>
      </c>
      <c r="E21" s="775">
        <f>'Bill Units'!F71</f>
        <v>16.379310344827587</v>
      </c>
      <c r="F21" s="781">
        <f>'Rate Input'!D69</f>
        <v>276</v>
      </c>
      <c r="G21" s="781">
        <f>'Rate Input'!E69</f>
        <v>276</v>
      </c>
      <c r="H21" s="781">
        <f>'Rate Input'!F69</f>
        <v>276</v>
      </c>
      <c r="I21" s="775">
        <f>(C21*F21)+(D21*G21)+(E21*H21)</f>
        <v>16560</v>
      </c>
      <c r="J21" s="775"/>
      <c r="K21" s="775"/>
      <c r="L21" s="775"/>
      <c r="M21" s="775">
        <f t="shared" si="1"/>
        <v>60</v>
      </c>
      <c r="N21" s="775"/>
      <c r="O21" s="749">
        <f>(SUM(C21:E21)*H21)-I21</f>
        <v>0</v>
      </c>
      <c r="P21" s="775">
        <f>J21*H21</f>
        <v>0</v>
      </c>
      <c r="Q21" s="781">
        <f>K21*H21</f>
        <v>0</v>
      </c>
      <c r="R21" s="781">
        <f>L21*H21</f>
        <v>0</v>
      </c>
      <c r="S21" s="775">
        <f>I21+N21+O21+P21+Q21+R21</f>
        <v>16560</v>
      </c>
      <c r="T21" s="749"/>
      <c r="U21" s="781">
        <f>'Exhibit KIW-S2'!B67</f>
        <v>276</v>
      </c>
      <c r="V21" s="775">
        <f t="shared" si="0"/>
        <v>16560</v>
      </c>
    </row>
    <row r="22" spans="2:22">
      <c r="T22" s="749"/>
      <c r="U22" s="781"/>
      <c r="V22" s="775">
        <f t="shared" si="0"/>
        <v>0</v>
      </c>
    </row>
    <row r="23" spans="2:22" hidden="1">
      <c r="C23" s="775"/>
      <c r="D23" s="775"/>
      <c r="E23" s="775"/>
      <c r="F23" s="775"/>
      <c r="G23" s="775"/>
      <c r="H23" s="775"/>
      <c r="I23" s="775"/>
      <c r="J23" s="775"/>
      <c r="K23" s="775"/>
      <c r="L23" s="775"/>
      <c r="M23" s="775"/>
      <c r="N23" s="775"/>
      <c r="O23" s="775"/>
      <c r="P23" s="775"/>
      <c r="Q23" s="781"/>
      <c r="R23" s="781"/>
      <c r="S23" s="775"/>
      <c r="T23" s="749"/>
      <c r="U23" s="781"/>
      <c r="V23" s="775">
        <f t="shared" si="0"/>
        <v>0</v>
      </c>
    </row>
    <row r="24" spans="2:22" hidden="1">
      <c r="C24" s="775"/>
      <c r="D24" s="775"/>
      <c r="E24" s="775"/>
      <c r="F24" s="775"/>
      <c r="G24" s="775"/>
      <c r="H24" s="775"/>
      <c r="I24" s="775"/>
      <c r="J24" s="775"/>
      <c r="K24" s="775"/>
      <c r="L24" s="775"/>
      <c r="M24" s="775"/>
      <c r="N24" s="775"/>
      <c r="O24" s="775"/>
      <c r="P24" s="775"/>
      <c r="Q24" s="781"/>
      <c r="R24" s="781"/>
      <c r="S24" s="775"/>
      <c r="T24" s="749"/>
      <c r="U24" s="781"/>
      <c r="V24" s="775">
        <f t="shared" si="0"/>
        <v>0</v>
      </c>
    </row>
    <row r="25" spans="2:22" hidden="1">
      <c r="C25" s="775"/>
      <c r="D25" s="775"/>
      <c r="E25" s="775"/>
      <c r="F25" s="775"/>
      <c r="G25" s="775"/>
      <c r="H25" s="775"/>
      <c r="I25" s="775"/>
      <c r="J25" s="775"/>
      <c r="K25" s="775"/>
      <c r="L25" s="775"/>
      <c r="M25" s="775"/>
      <c r="N25" s="775"/>
      <c r="O25" s="775"/>
      <c r="P25" s="775"/>
      <c r="Q25" s="781"/>
      <c r="R25" s="781"/>
      <c r="S25" s="775"/>
      <c r="T25" s="749"/>
      <c r="U25" s="781"/>
      <c r="V25" s="775">
        <f t="shared" si="0"/>
        <v>0</v>
      </c>
    </row>
    <row r="26" spans="2:22" hidden="1">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hidden="1">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hidden="1">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hidden="1">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Surcharges'!U53</f>
        <v>-60642.720000000205</v>
      </c>
      <c r="N30" s="782"/>
      <c r="O30" s="782"/>
      <c r="P30" s="782"/>
      <c r="Q30" s="782"/>
      <c r="R30" s="782"/>
      <c r="S30" s="775">
        <f>VLOOKUP(B7,'B&amp;A Surcharges'!A:U,21,FALSE)</f>
        <v>-60642.720000000205</v>
      </c>
      <c r="T30" s="749"/>
      <c r="U30" s="781"/>
      <c r="V30" s="775">
        <f>S30</f>
        <v>-60642.720000000205</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182192.15999999997</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8426.65</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82325.919999999984</v>
      </c>
      <c r="J42" s="775"/>
      <c r="K42" s="775"/>
      <c r="L42" s="775"/>
      <c r="M42" s="775"/>
      <c r="N42" s="775">
        <f>VLOOKUP(B7,'Envir FGD adj'!A:F,6,FALSE)</f>
        <v>17466.091442445064</v>
      </c>
      <c r="O42" s="775"/>
      <c r="P42" s="775"/>
      <c r="S42" s="775">
        <f t="shared" ref="S42" si="2">N42+O42+P42+Q42</f>
        <v>17466.091442445064</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48899.75</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60</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-8593.2599999999984</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3">SUM(I13:I50)</f>
        <v>2261432.7165806447</v>
      </c>
      <c r="N53" s="785">
        <f t="shared" si="3"/>
        <v>17466.091442445064</v>
      </c>
      <c r="O53" s="785">
        <f t="shared" si="3"/>
        <v>87971.65501935489</v>
      </c>
      <c r="P53" s="785">
        <f t="shared" si="3"/>
        <v>0</v>
      </c>
      <c r="Q53" s="786">
        <f t="shared" si="3"/>
        <v>0</v>
      </c>
      <c r="R53" s="786">
        <f t="shared" si="3"/>
        <v>0</v>
      </c>
      <c r="S53" s="785">
        <f t="shared" si="3"/>
        <v>2053559.2430424448</v>
      </c>
      <c r="T53" s="749"/>
      <c r="V53" s="785">
        <f>SUM(V13:V50)</f>
        <v>2325138.5447999998</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F57" s="774"/>
      <c r="G57" s="774"/>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tabColor theme="6" tint="0.79998168889431442"/>
    <pageSetUpPr fitToPage="1"/>
  </sheetPr>
  <dimension ref="B2:X59"/>
  <sheetViews>
    <sheetView zoomScale="110" zoomScaleNormal="11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6.1796875" style="772" bestFit="1" customWidth="1"/>
    <col min="4" max="4" width="16.7265625" style="772" bestFit="1" customWidth="1"/>
    <col min="5" max="5" width="15.453125" style="772" bestFit="1" customWidth="1"/>
    <col min="6" max="7" width="15" style="772" hidden="1" customWidth="1"/>
    <col min="8" max="9" width="15" style="772" customWidth="1"/>
    <col min="10" max="12" width="15" style="772" hidden="1" customWidth="1"/>
    <col min="13" max="13" width="15" style="772" customWidth="1"/>
    <col min="14" max="16" width="15" style="772" hidden="1" customWidth="1"/>
    <col min="17" max="18" width="15" style="775" hidden="1" customWidth="1"/>
    <col min="19" max="19" width="15" style="772" hidden="1" customWidth="1"/>
    <col min="20" max="20" width="15.54296875" style="746" bestFit="1" customWidth="1"/>
    <col min="21" max="22" width="15" style="772" customWidth="1"/>
    <col min="23" max="16384" width="9.1796875" style="772"/>
  </cols>
  <sheetData>
    <row r="2" spans="2:24">
      <c r="B2" s="772" t="str">
        <f>RS!B2</f>
        <v>KENTUCKY POWER BILLING ANALYSIS</v>
      </c>
      <c r="F2" s="774"/>
      <c r="I2" s="773"/>
      <c r="J2" s="773"/>
      <c r="K2" s="773"/>
      <c r="L2" s="773"/>
      <c r="M2" s="773"/>
    </row>
    <row r="3" spans="2:24">
      <c r="B3" s="772" t="str">
        <f>RS!B3</f>
        <v>PER BOOKS</v>
      </c>
      <c r="F3" s="774"/>
      <c r="I3" s="773"/>
      <c r="J3" s="773"/>
      <c r="K3" s="773"/>
      <c r="L3" s="773"/>
      <c r="M3" s="773"/>
    </row>
    <row r="4" spans="2:24">
      <c r="B4" s="772" t="str">
        <f>RS!B4</f>
        <v>TEST YEAR ENDED MAY 31, 2025</v>
      </c>
    </row>
    <row r="5" spans="2:24">
      <c r="I5" s="814"/>
    </row>
    <row r="6" spans="2:24">
      <c r="B6" s="772" t="s">
        <v>498</v>
      </c>
    </row>
    <row r="7" spans="2:24">
      <c r="B7" s="772" t="s">
        <v>379</v>
      </c>
    </row>
    <row r="8" spans="2:24">
      <c r="C8" s="814"/>
      <c r="D8" s="814"/>
      <c r="E8" s="81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'IGS-SEC'!T10</f>
        <v>1.5</v>
      </c>
      <c r="U10" s="777" t="s">
        <v>522</v>
      </c>
      <c r="V10" s="777" t="s">
        <v>6</v>
      </c>
      <c r="W10" s="783"/>
      <c r="X10" s="865">
        <f>'DTL Rider Yr 1'!$J$24</f>
        <v>-1.45</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Units'!I65</f>
        <v>138981161.48118752</v>
      </c>
      <c r="D13" s="775">
        <f>'Bill Units'!J65</f>
        <v>34833015.371703342</v>
      </c>
      <c r="E13" s="775">
        <f>'Bill Units'!K65</f>
        <v>63298159.917609863</v>
      </c>
      <c r="F13" s="780">
        <f>'Rate Input'!I63</f>
        <v>3.007E-2</v>
      </c>
      <c r="G13" s="780">
        <f>'Rate Input'!J63</f>
        <v>3.7749999999999999E-2</v>
      </c>
      <c r="H13" s="780">
        <f>'Rate Input'!K63</f>
        <v>3.7749999999999999E-2</v>
      </c>
      <c r="I13" s="775">
        <f>(C13*F13)+(D13*G13)+(E13*H13)</f>
        <v>7883615.3929108828</v>
      </c>
      <c r="J13" s="775"/>
      <c r="K13" s="775">
        <f>'Final billing units by tariff'!DI1693</f>
        <v>-400896.37500959123</v>
      </c>
      <c r="L13" s="781"/>
      <c r="M13" s="775">
        <f>C13+D13+E13+J13+K13+L13</f>
        <v>236711440.39549112</v>
      </c>
      <c r="N13" s="775"/>
      <c r="O13" s="749">
        <f>(SUM(C13:E13)*H13)-I13</f>
        <v>1067375.3201755192</v>
      </c>
      <c r="P13" s="775">
        <f>J13*H13</f>
        <v>0</v>
      </c>
      <c r="Q13" s="775">
        <f>K13*H13</f>
        <v>-15133.838156612068</v>
      </c>
      <c r="R13" s="775">
        <f>L13*H13</f>
        <v>0</v>
      </c>
      <c r="S13" s="775">
        <f>I13+N13+O13+P13+Q13+R13</f>
        <v>8935856.8749297895</v>
      </c>
      <c r="T13" s="775">
        <f>(M15+M17)*T10</f>
        <v>918933.75349240797</v>
      </c>
      <c r="U13" s="780">
        <f>'Exhibit KIW-S2'!C71</f>
        <v>3.7440000000000001E-2</v>
      </c>
      <c r="V13" s="775">
        <f>U13*M13</f>
        <v>8862476.328407187</v>
      </c>
      <c r="X13" s="775">
        <f>(M15+M17)*X10</f>
        <v>-888302.62837599439</v>
      </c>
    </row>
    <row r="14" spans="2:24">
      <c r="B14" s="779" t="s">
        <v>19</v>
      </c>
      <c r="C14" s="775"/>
      <c r="D14" s="775"/>
      <c r="E14" s="775"/>
      <c r="F14" s="780"/>
      <c r="G14" s="780"/>
      <c r="H14" s="780"/>
      <c r="I14" s="775"/>
      <c r="J14" s="775"/>
      <c r="K14" s="775"/>
      <c r="L14" s="781"/>
      <c r="M14" s="775"/>
      <c r="N14" s="775"/>
      <c r="O14" s="775"/>
      <c r="P14" s="775"/>
      <c r="S14" s="775"/>
      <c r="T14" s="749"/>
      <c r="U14" s="780"/>
      <c r="V14" s="775">
        <f t="shared" ref="V14:V29" si="0">U14*M14</f>
        <v>0</v>
      </c>
    </row>
    <row r="15" spans="2:24">
      <c r="B15" s="779" t="s">
        <v>23</v>
      </c>
      <c r="C15" s="775">
        <f>'Bill Units'!I67</f>
        <v>321371.68042525218</v>
      </c>
      <c r="D15" s="775">
        <f>'Bill Units'!J67</f>
        <v>74867.328280271162</v>
      </c>
      <c r="E15" s="775">
        <f>'Bill Units'!K67</f>
        <v>153117.19710235953</v>
      </c>
      <c r="F15" s="781">
        <f>'Rate Input'!I65</f>
        <v>24.94</v>
      </c>
      <c r="G15" s="781">
        <f>'Rate Input'!J65</f>
        <v>24.94</v>
      </c>
      <c r="H15" s="781">
        <f>'Rate Input'!K65</f>
        <v>24.94</v>
      </c>
      <c r="I15" s="775">
        <f>(C15*F15)+(D15*G15)+(E15*H15)</f>
        <v>13700943.772848599</v>
      </c>
      <c r="J15" s="775"/>
      <c r="K15" s="775">
        <f>'Final billing units by tariff'!DI1691</f>
        <v>-383.38985156183787</v>
      </c>
      <c r="L15" s="775"/>
      <c r="M15" s="775">
        <f>C15+D15+E15+J15+K15+L15</f>
        <v>548972.81595632096</v>
      </c>
      <c r="N15" s="775"/>
      <c r="O15" s="749">
        <f>(SUM(C15:E15)*H15)-I15</f>
        <v>0</v>
      </c>
      <c r="P15" s="775">
        <f>J15*H15</f>
        <v>0</v>
      </c>
      <c r="Q15" s="775">
        <f>K15*H15</f>
        <v>-9561.7428979522374</v>
      </c>
      <c r="R15" s="775">
        <f t="shared" ref="R15:R17" si="1">L15*H15</f>
        <v>0</v>
      </c>
      <c r="S15" s="775">
        <f>I15+N15+O15+P15+Q15+R15</f>
        <v>13691382.029950647</v>
      </c>
      <c r="T15" s="749"/>
      <c r="U15" s="781">
        <f>'Exhibit KIW-S2'!D72</f>
        <v>30.45</v>
      </c>
      <c r="V15" s="775">
        <f t="shared" si="0"/>
        <v>16716222.245869974</v>
      </c>
    </row>
    <row r="16" spans="2:24">
      <c r="B16" s="772" t="s">
        <v>43</v>
      </c>
      <c r="C16" s="775">
        <f>'Bill Units'!I68</f>
        <v>254922.53181298205</v>
      </c>
      <c r="D16" s="775">
        <f>'Bill Units'!J68</f>
        <v>59178.704463755348</v>
      </c>
      <c r="E16" s="775">
        <f>'Bill Units'!K68</f>
        <v>122087.22836611619</v>
      </c>
      <c r="F16" s="781">
        <f>'Rate Input'!I66</f>
        <v>1.78</v>
      </c>
      <c r="G16" s="781">
        <f>'Rate Input'!J66</f>
        <v>1.78</v>
      </c>
      <c r="H16" s="781">
        <f>'Rate Input'!K66</f>
        <v>1.78</v>
      </c>
      <c r="I16" s="775">
        <f>(C16*F16)+(D16*G16)+(E16*H16)</f>
        <v>776415.46706427936</v>
      </c>
      <c r="J16" s="781"/>
      <c r="K16" s="775">
        <f>'Final billing units by tariff'!DI1690</f>
        <v>-404.32548304470663</v>
      </c>
      <c r="L16" s="775"/>
      <c r="M16" s="775">
        <f t="shared" ref="M16:M23" si="2">C16+D16+E16+J16+K16+L16</f>
        <v>435784.13915980887</v>
      </c>
      <c r="N16" s="775"/>
      <c r="O16" s="749">
        <f>(SUM(C16:E16)*H16)-I16</f>
        <v>0</v>
      </c>
      <c r="P16" s="775">
        <f>J16*H16</f>
        <v>0</v>
      </c>
      <c r="Q16" s="775">
        <f>K16*H16</f>
        <v>-719.69935981957781</v>
      </c>
      <c r="R16" s="775">
        <f t="shared" si="1"/>
        <v>0</v>
      </c>
      <c r="S16" s="775">
        <f>I16+N16+O16+P16+Q16+R16</f>
        <v>775695.76770445984</v>
      </c>
      <c r="T16" s="749"/>
      <c r="U16" s="781">
        <f>'Exhibit KIW-S2'!D73</f>
        <v>1.94</v>
      </c>
      <c r="V16" s="775">
        <f t="shared" si="0"/>
        <v>845421.22997002921</v>
      </c>
    </row>
    <row r="17" spans="2:22">
      <c r="B17" s="772" t="s">
        <v>44</v>
      </c>
      <c r="C17" s="775">
        <f>'Bill Units'!I69</f>
        <v>38922.990066963408</v>
      </c>
      <c r="D17" s="775">
        <f>'Bill Units'!J69</f>
        <v>13107.138517719524</v>
      </c>
      <c r="E17" s="775">
        <f>'Bill Units'!K69</f>
        <v>11619.557787268019</v>
      </c>
      <c r="F17" s="781">
        <f>'Rate Input'!I67</f>
        <v>23.68</v>
      </c>
      <c r="G17" s="781">
        <f>'Rate Input'!J67</f>
        <v>23.68</v>
      </c>
      <c r="H17" s="781">
        <f>'Rate Input'!K67</f>
        <v>23.68</v>
      </c>
      <c r="I17" s="775">
        <f>(C17*F17)+(D17*G17)+(E17*H17)</f>
        <v>1507224.5732877986</v>
      </c>
      <c r="J17" s="775"/>
      <c r="K17" s="775">
        <f>'Final billing units by tariff'!DI1694</f>
        <v>0</v>
      </c>
      <c r="L17" s="775"/>
      <c r="M17" s="775">
        <f t="shared" si="2"/>
        <v>63649.686371950957</v>
      </c>
      <c r="N17" s="775"/>
      <c r="O17" s="749">
        <f>(SUM(C17:E17)*H17)-I17</f>
        <v>0</v>
      </c>
      <c r="P17" s="775">
        <f>J17*H17</f>
        <v>0</v>
      </c>
      <c r="Q17" s="775">
        <f>K17*H17</f>
        <v>0</v>
      </c>
      <c r="R17" s="775">
        <f t="shared" si="1"/>
        <v>0</v>
      </c>
      <c r="S17" s="775">
        <f>I17+N17+O17+P17+Q17+R17</f>
        <v>1507224.5732877986</v>
      </c>
      <c r="T17" s="749"/>
      <c r="U17" s="781">
        <f>'Exhibit KIW-S2'!D74</f>
        <v>28.59</v>
      </c>
      <c r="V17" s="775">
        <f t="shared" si="0"/>
        <v>1819744.5333740779</v>
      </c>
    </row>
    <row r="18" spans="2:22">
      <c r="C18" s="775"/>
      <c r="D18" s="775"/>
      <c r="E18" s="775"/>
      <c r="F18" s="781"/>
      <c r="G18" s="781"/>
      <c r="H18" s="781"/>
      <c r="I18" s="775"/>
      <c r="J18" s="775"/>
      <c r="K18" s="775"/>
      <c r="L18" s="775"/>
      <c r="M18" s="775"/>
      <c r="N18" s="775"/>
      <c r="O18" s="775"/>
      <c r="P18" s="775"/>
      <c r="S18" s="775"/>
      <c r="T18" s="749"/>
      <c r="U18" s="793"/>
      <c r="V18" s="775">
        <f t="shared" si="0"/>
        <v>0</v>
      </c>
    </row>
    <row r="19" spans="2:22">
      <c r="B19" s="772" t="s">
        <v>340</v>
      </c>
      <c r="C19" s="775">
        <f>'Bill Units'!I70</f>
        <v>79946.215374054824</v>
      </c>
      <c r="D19" s="775">
        <f>'Bill Units'!J70</f>
        <v>18147.324222101655</v>
      </c>
      <c r="E19" s="775">
        <f>'Bill Units'!K70</f>
        <v>34586.803500841233</v>
      </c>
      <c r="F19" s="781">
        <f>'Rate Input'!I68</f>
        <v>0.69</v>
      </c>
      <c r="G19" s="781">
        <f>'Rate Input'!J68</f>
        <v>0.69</v>
      </c>
      <c r="H19" s="781">
        <f>'Rate Input'!K68</f>
        <v>0.69</v>
      </c>
      <c r="I19" s="775">
        <f>(C19*F19)+(D19*G19)+(E19*H19)</f>
        <v>91549.436736928415</v>
      </c>
      <c r="J19" s="775"/>
      <c r="K19" s="775">
        <f>'Final billing units by tariff'!DI1687</f>
        <v>211.62481282317682</v>
      </c>
      <c r="L19" s="775"/>
      <c r="M19" s="775">
        <f t="shared" si="2"/>
        <v>132891.96790982087</v>
      </c>
      <c r="N19" s="775"/>
      <c r="O19" s="749">
        <f>(SUM(C19:E19)*H19)-I19</f>
        <v>0</v>
      </c>
      <c r="P19" s="775">
        <f>J19*H19</f>
        <v>0</v>
      </c>
      <c r="Q19" s="775">
        <f>K19*H19</f>
        <v>146.02112084799199</v>
      </c>
      <c r="R19" s="775">
        <f>L19*H19</f>
        <v>0</v>
      </c>
      <c r="S19" s="775">
        <f>I19+N19+O19+P19+Q19+R19</f>
        <v>91695.457857776404</v>
      </c>
      <c r="T19" s="749"/>
      <c r="U19" s="781">
        <f>'Exhibit KIW-S2'!E71</f>
        <v>0.69</v>
      </c>
      <c r="V19" s="775">
        <f t="shared" si="0"/>
        <v>91695.45785777639</v>
      </c>
    </row>
    <row r="20" spans="2:22">
      <c r="C20" s="775"/>
      <c r="D20" s="775"/>
      <c r="E20" s="775"/>
      <c r="F20" s="781"/>
      <c r="G20" s="781"/>
      <c r="H20" s="781"/>
      <c r="I20" s="775"/>
      <c r="J20" s="775"/>
      <c r="K20" s="775"/>
      <c r="L20" s="775"/>
      <c r="M20" s="775"/>
      <c r="N20" s="775"/>
      <c r="O20" s="775"/>
      <c r="P20" s="775"/>
      <c r="S20" s="775"/>
      <c r="T20" s="749"/>
      <c r="U20" s="781"/>
      <c r="V20" s="775">
        <f t="shared" si="0"/>
        <v>0</v>
      </c>
    </row>
    <row r="21" spans="2:22">
      <c r="B21" s="772" t="s">
        <v>12</v>
      </c>
      <c r="C21" s="775">
        <f>'Bill Units'!I71</f>
        <v>236.90322580645162</v>
      </c>
      <c r="D21" s="775">
        <f>'Bill Units'!J71</f>
        <v>59.717463848720804</v>
      </c>
      <c r="E21" s="775">
        <f>'Bill Units'!K71</f>
        <v>111.37931034482759</v>
      </c>
      <c r="F21" s="781">
        <f>'Rate Input'!I69</f>
        <v>276</v>
      </c>
      <c r="G21" s="781">
        <f>'Rate Input'!J69</f>
        <v>276</v>
      </c>
      <c r="H21" s="781">
        <f>'Rate Input'!K69</f>
        <v>276</v>
      </c>
      <c r="I21" s="775">
        <f>(C21*F21)+(D21*G21)+(E21*H21)</f>
        <v>112608</v>
      </c>
      <c r="J21" s="775"/>
      <c r="K21" s="775">
        <f>'Final billing units by tariff'!DI1599+'Final billing units by tariff'!DI1677+'Final billing units by tariff'!DI1802</f>
        <v>0</v>
      </c>
      <c r="L21" s="775"/>
      <c r="M21" s="775">
        <f t="shared" si="2"/>
        <v>408</v>
      </c>
      <c r="N21" s="775"/>
      <c r="O21" s="749">
        <f>(SUM(C21:E21)*H21)-I21</f>
        <v>0</v>
      </c>
      <c r="P21" s="775">
        <f>J21*H21</f>
        <v>0</v>
      </c>
      <c r="Q21" s="775">
        <f>K21*H21</f>
        <v>0</v>
      </c>
      <c r="R21" s="775">
        <f>L21*H21</f>
        <v>0</v>
      </c>
      <c r="S21" s="775">
        <f>I21+N21+O21+P21+Q21+R21</f>
        <v>112608</v>
      </c>
      <c r="T21" s="749"/>
      <c r="U21" s="781">
        <f>'Exhibit KIW-S2'!B71</f>
        <v>276</v>
      </c>
      <c r="V21" s="775">
        <f t="shared" si="0"/>
        <v>112608</v>
      </c>
    </row>
    <row r="22" spans="2:22">
      <c r="C22" s="775"/>
      <c r="D22" s="775"/>
      <c r="E22" s="775"/>
      <c r="F22" s="781"/>
      <c r="G22" s="781"/>
      <c r="H22" s="781"/>
      <c r="I22" s="775"/>
      <c r="J22" s="775"/>
      <c r="K22" s="775"/>
      <c r="L22" s="775"/>
      <c r="M22" s="775"/>
      <c r="N22" s="775"/>
      <c r="O22" s="775"/>
      <c r="P22" s="775"/>
      <c r="S22" s="775"/>
      <c r="T22" s="749"/>
      <c r="U22" s="781"/>
      <c r="V22" s="775">
        <f t="shared" si="0"/>
        <v>0</v>
      </c>
    </row>
    <row r="23" spans="2:22">
      <c r="B23" s="772" t="s">
        <v>341</v>
      </c>
      <c r="C23" s="775">
        <f>'Bill Units'!I72</f>
        <v>32459</v>
      </c>
      <c r="D23" s="775">
        <f>'Bill Units'!J72</f>
        <v>10654</v>
      </c>
      <c r="E23" s="775">
        <f>'Bill Units'!K72</f>
        <v>11458</v>
      </c>
      <c r="F23" s="781">
        <f>'Rate Input'!I70</f>
        <v>-3.68</v>
      </c>
      <c r="G23" s="781">
        <f>'Rate Input'!J70</f>
        <v>-3.68</v>
      </c>
      <c r="H23" s="781">
        <v>-3.68</v>
      </c>
      <c r="I23" s="775">
        <f>(C23*F23)+(D23*G23)+(E23*H23)</f>
        <v>-200821.28000000003</v>
      </c>
      <c r="J23" s="775"/>
      <c r="K23" s="775">
        <v>0</v>
      </c>
      <c r="L23" s="775"/>
      <c r="M23" s="775">
        <f t="shared" si="2"/>
        <v>54571</v>
      </c>
      <c r="N23" s="775"/>
      <c r="O23" s="749">
        <f>(SUM(C23:E23)*H23)-I23</f>
        <v>0</v>
      </c>
      <c r="P23" s="775">
        <f>J23*H23</f>
        <v>0</v>
      </c>
      <c r="Q23" s="775">
        <f>K23*H23</f>
        <v>0</v>
      </c>
      <c r="R23" s="775">
        <f>L23*H23</f>
        <v>0</v>
      </c>
      <c r="S23" s="775">
        <f>I23+N23+O23+P23+Q23+R23</f>
        <v>-200821.28000000003</v>
      </c>
      <c r="T23" s="749"/>
      <c r="U23" s="781">
        <f>H23</f>
        <v>-3.68</v>
      </c>
      <c r="V23" s="775">
        <f>U23*M23</f>
        <v>-200821.28</v>
      </c>
    </row>
    <row r="24" spans="2:22">
      <c r="T24" s="749"/>
      <c r="U24" s="781"/>
      <c r="V24" s="775">
        <f t="shared" si="0"/>
        <v>0</v>
      </c>
    </row>
    <row r="25" spans="2:22">
      <c r="B25" s="772" t="s">
        <v>792</v>
      </c>
      <c r="C25" s="775"/>
      <c r="D25" s="775"/>
      <c r="E25" s="775"/>
      <c r="F25" s="775"/>
      <c r="G25" s="775"/>
      <c r="H25" s="775"/>
      <c r="I25" s="775">
        <f>SUM('[5]Revenue data for Non-CREV Amoun'!$BR$10:$BR$15,'[5]Revenue data for Non-CREV Amoun'!$BU$10:$BU$15)</f>
        <v>-56125.329999999994</v>
      </c>
      <c r="J25" s="775"/>
      <c r="K25" s="775"/>
      <c r="L25" s="775"/>
      <c r="M25" s="775"/>
      <c r="N25" s="775"/>
      <c r="O25" s="775"/>
      <c r="P25" s="775"/>
      <c r="Q25" s="781"/>
      <c r="R25" s="781"/>
      <c r="S25" s="775">
        <f>I25+N25+O25+P25+Q25+R25</f>
        <v>-56125.329999999994</v>
      </c>
      <c r="T25" s="749"/>
      <c r="U25" s="781"/>
      <c r="V25" s="775">
        <f>S25</f>
        <v>-56125.329999999994</v>
      </c>
    </row>
    <row r="26" spans="2:22">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Surcharges'!U55</f>
        <v>-481979.57000000309</v>
      </c>
      <c r="N30" s="782"/>
      <c r="O30" s="782"/>
      <c r="P30" s="782"/>
      <c r="Q30" s="782"/>
      <c r="R30" s="782"/>
      <c r="S30" s="775">
        <f>VLOOKUP(B7,'B&amp;A Surcharges'!A:U,21,FALSE)</f>
        <v>-481979.57000000309</v>
      </c>
      <c r="T30" s="749"/>
      <c r="U30" s="781"/>
      <c r="V30" s="775">
        <f>S30</f>
        <v>-481979.57000000309</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2301023.06</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106083.56</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1070150.01</v>
      </c>
      <c r="J42" s="775"/>
      <c r="K42" s="775"/>
      <c r="L42" s="775"/>
      <c r="M42" s="775"/>
      <c r="N42" s="775">
        <f>VLOOKUP(B7,'Envir FGD adj'!A:F,6,FALSE)</f>
        <v>227040.74162540186</v>
      </c>
      <c r="O42" s="775"/>
      <c r="P42" s="775"/>
      <c r="S42" s="775">
        <f t="shared" ref="S42" si="3">N42+O42+P42+Q42</f>
        <v>227040.74162540186</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719465.13</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408</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-108719.79000000001</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SUM(I13:I50)</f>
        <v>27421840.432848487</v>
      </c>
      <c r="N53" s="785">
        <f t="shared" ref="N53:R53" si="4">SUM(N13:N50)</f>
        <v>227040.74162540186</v>
      </c>
      <c r="O53" s="785">
        <f t="shared" si="4"/>
        <v>1067375.3201755192</v>
      </c>
      <c r="P53" s="785">
        <f t="shared" si="4"/>
        <v>0</v>
      </c>
      <c r="Q53" s="786">
        <f t="shared" si="4"/>
        <v>-25269.259293535888</v>
      </c>
      <c r="R53" s="786">
        <f t="shared" si="4"/>
        <v>0</v>
      </c>
      <c r="S53" s="785">
        <f>SUM(S13:S50)</f>
        <v>24602577.26535587</v>
      </c>
      <c r="T53" s="749"/>
      <c r="V53" s="785">
        <f>SUM(V13:V50)</f>
        <v>27709241.615479045</v>
      </c>
    </row>
    <row r="54" spans="2:22">
      <c r="I54" s="787"/>
      <c r="J54" s="787"/>
      <c r="K54" s="787"/>
      <c r="L54" s="787"/>
      <c r="M54" s="787"/>
      <c r="N54" s="788"/>
      <c r="O54" s="788"/>
      <c r="S54" s="773"/>
      <c r="T54" s="749"/>
    </row>
    <row r="55" spans="2:22">
      <c r="I55" s="789"/>
      <c r="J55" s="789"/>
      <c r="K55" s="789"/>
      <c r="L55" s="789"/>
      <c r="M55" s="789"/>
      <c r="N55" s="789"/>
      <c r="O55" s="788"/>
      <c r="T55" s="749"/>
    </row>
    <row r="56" spans="2:22">
      <c r="C56" s="787"/>
      <c r="D56" s="787"/>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83" orientation="landscape" r:id="rId1"/>
  <headerFooter alignWithMargins="0"/>
  <ignoredErrors>
    <ignoredError sqref="V25"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tabColor theme="6" tint="0.79998168889431442"/>
    <pageSetUpPr fitToPage="1"/>
  </sheetPr>
  <dimension ref="B2:AA62"/>
  <sheetViews>
    <sheetView zoomScale="120" zoomScaleNormal="12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 style="772" customWidth="1"/>
    <col min="4" max="4" width="16.26953125" style="772" bestFit="1" customWidth="1"/>
    <col min="5" max="5" width="15.453125" style="772" bestFit="1" customWidth="1"/>
    <col min="6" max="7" width="15" style="772" hidden="1" customWidth="1"/>
    <col min="8" max="9" width="15" style="772" customWidth="1"/>
    <col min="10" max="10" width="13.81640625" style="772" hidden="1" customWidth="1"/>
    <col min="11" max="12" width="15" style="772" hidden="1" customWidth="1"/>
    <col min="13" max="13" width="15" style="772" customWidth="1"/>
    <col min="14" max="14" width="12.453125" style="772" hidden="1" customWidth="1"/>
    <col min="15" max="15" width="9.54296875" style="772" hidden="1" customWidth="1"/>
    <col min="16" max="16" width="15" style="772" hidden="1" customWidth="1"/>
    <col min="17" max="18" width="15" style="775" hidden="1" customWidth="1"/>
    <col min="19" max="19" width="15" style="772" hidden="1" customWidth="1"/>
    <col min="20" max="20" width="15.54296875" style="746" bestFit="1" customWidth="1"/>
    <col min="21" max="22" width="15" style="772" customWidth="1"/>
    <col min="23" max="25" width="9.1796875" style="772"/>
    <col min="26" max="26" width="10.7265625" style="772" bestFit="1" customWidth="1"/>
    <col min="27"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5" spans="2:24">
      <c r="E5" s="787"/>
    </row>
    <row r="6" spans="2:24">
      <c r="B6" s="772" t="s">
        <v>499</v>
      </c>
      <c r="G6" s="774"/>
    </row>
    <row r="7" spans="2:24">
      <c r="B7" s="772" t="s">
        <v>380</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'IGS-PRI'!T10</f>
        <v>1.5</v>
      </c>
      <c r="U10" s="777" t="s">
        <v>522</v>
      </c>
      <c r="V10" s="777" t="s">
        <v>6</v>
      </c>
      <c r="W10" s="783"/>
      <c r="X10" s="865">
        <f>'DTL Rider Yr 1'!$J$24</f>
        <v>-1.45</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Units'!N65-C25</f>
        <v>988974140.79369259</v>
      </c>
      <c r="D13" s="775">
        <f>'Bill Units'!O65-D25</f>
        <v>246098568.71310398</v>
      </c>
      <c r="E13" s="775">
        <f>'Bill Units'!P65-E25</f>
        <v>440184930.21948653</v>
      </c>
      <c r="F13" s="780">
        <f>'Rate Input'!N63</f>
        <v>2.964E-2</v>
      </c>
      <c r="G13" s="780">
        <f>'Rate Input'!O63</f>
        <v>3.7319999999999999E-2</v>
      </c>
      <c r="H13" s="780">
        <f>'Rate Input'!P63</f>
        <v>3.7319999999999999E-2</v>
      </c>
      <c r="I13" s="775">
        <f>(C13*F13)+(D13*G13)+(E13*H13)</f>
        <v>54925293.71328932</v>
      </c>
      <c r="J13" s="775">
        <v>0</v>
      </c>
      <c r="K13" s="775">
        <f>'Final billing units by tariff'!DI1738</f>
        <v>-15016238.020285707</v>
      </c>
      <c r="L13" s="862">
        <f>'Final billing units by tariff'!BI1738</f>
        <v>-5325400</v>
      </c>
      <c r="M13" s="775">
        <f>C13+D13+E13+J13+K13+L13</f>
        <v>1654916001.7059975</v>
      </c>
      <c r="N13" s="775"/>
      <c r="O13" s="749">
        <f>(SUM(C13:E13)*H13)-I13</f>
        <v>7595321.4012955651</v>
      </c>
      <c r="P13" s="775">
        <f>J13*H13</f>
        <v>0</v>
      </c>
      <c r="Q13" s="781">
        <f>K13*H13</f>
        <v>-560406.00291706261</v>
      </c>
      <c r="R13" s="781">
        <f>L13*H13</f>
        <v>-198743.92799999999</v>
      </c>
      <c r="S13" s="775">
        <f>I13+N13+O13+P13+Q13+R13</f>
        <v>61761465.183667816</v>
      </c>
      <c r="T13" s="775">
        <f>(M15+M17)*T10</f>
        <v>4079641.9331891821</v>
      </c>
      <c r="U13" s="780">
        <f>'Exhibit KIW-S2'!C75</f>
        <v>3.6900000000000002E-2</v>
      </c>
      <c r="V13" s="775">
        <f>U13*M13</f>
        <v>61066400.46295131</v>
      </c>
      <c r="X13" s="775">
        <f>(M15+M17)*X10</f>
        <v>-3943653.8687495426</v>
      </c>
    </row>
    <row r="14" spans="2:24">
      <c r="B14" s="779" t="s">
        <v>19</v>
      </c>
      <c r="C14" s="775"/>
      <c r="D14" s="775"/>
      <c r="E14" s="775"/>
      <c r="F14" s="780"/>
      <c r="G14" s="780"/>
      <c r="H14" s="780"/>
      <c r="I14" s="775"/>
      <c r="J14" s="775"/>
      <c r="K14" s="775"/>
      <c r="L14" s="781"/>
      <c r="M14" s="775"/>
      <c r="N14" s="775"/>
      <c r="O14" s="775"/>
      <c r="P14" s="775"/>
      <c r="Q14" s="781"/>
      <c r="R14" s="781"/>
      <c r="S14" s="775"/>
      <c r="T14" s="749"/>
      <c r="U14" s="780"/>
      <c r="V14" s="775">
        <f t="shared" ref="V14:V30" si="0">U14*M14</f>
        <v>0</v>
      </c>
    </row>
    <row r="15" spans="2:24">
      <c r="B15" s="779" t="s">
        <v>23</v>
      </c>
      <c r="C15" s="775">
        <f>'Bill Units'!N67</f>
        <v>1603408.9932817833</v>
      </c>
      <c r="D15" s="775">
        <f>'Bill Units'!O67</f>
        <v>390794.32238245971</v>
      </c>
      <c r="E15" s="775">
        <f>'Bill Units'!P67</f>
        <v>704400.74828696297</v>
      </c>
      <c r="F15" s="781">
        <f>'Rate Input'!N65</f>
        <v>17.36</v>
      </c>
      <c r="G15" s="781">
        <f>'Rate Input'!O65</f>
        <v>17.36</v>
      </c>
      <c r="H15" s="781">
        <f>'Rate Input'!P65</f>
        <v>17.36</v>
      </c>
      <c r="I15" s="775">
        <f>(C15*F15)+(D15*G15)+(E15*H15)</f>
        <v>46847766.550192937</v>
      </c>
      <c r="J15" s="775"/>
      <c r="K15" s="775">
        <f>'Final billing units by tariff'!DI1736</f>
        <v>-26863.000753046173</v>
      </c>
      <c r="L15" s="775">
        <f>'Final billing units by tariff'!BI1736</f>
        <v>-13545</v>
      </c>
      <c r="M15" s="775">
        <f>C15+D15+E15+J15+K15+L15</f>
        <v>2658196.0631981599</v>
      </c>
      <c r="N15" s="775"/>
      <c r="O15" s="749">
        <f>(SUM(C15:E15)*H15)-I15</f>
        <v>0</v>
      </c>
      <c r="P15" s="775">
        <f>J15*H15</f>
        <v>0</v>
      </c>
      <c r="Q15" s="781">
        <f>K15*H15</f>
        <v>-466341.69307288155</v>
      </c>
      <c r="R15" s="781">
        <f t="shared" ref="R15:R17" si="1">L15*H15</f>
        <v>-235141.19999999998</v>
      </c>
      <c r="S15" s="775">
        <f>I15+N15+O15+P15+Q15+R15</f>
        <v>46146283.657120049</v>
      </c>
      <c r="T15" s="749"/>
      <c r="U15" s="781">
        <f>'Exhibit KIW-S2'!D76</f>
        <v>21.7</v>
      </c>
      <c r="V15" s="775">
        <f t="shared" si="0"/>
        <v>57682854.571400069</v>
      </c>
    </row>
    <row r="16" spans="2:24">
      <c r="B16" s="772" t="s">
        <v>43</v>
      </c>
      <c r="C16" s="775">
        <f>'Bill Units'!N68</f>
        <v>1527784.3410216135</v>
      </c>
      <c r="D16" s="775">
        <f>'Bill Units'!O68</f>
        <v>377163.31650442083</v>
      </c>
      <c r="E16" s="775">
        <f>'Bill Units'!P68</f>
        <v>678551.15111347567</v>
      </c>
      <c r="F16" s="781">
        <f>'Rate Input'!N66</f>
        <v>1.75</v>
      </c>
      <c r="G16" s="781">
        <f>'Rate Input'!O66</f>
        <v>1.75</v>
      </c>
      <c r="H16" s="781">
        <f>'Rate Input'!P66</f>
        <v>1.75</v>
      </c>
      <c r="I16" s="775">
        <f t="shared" ref="I16:I23" si="2">(C16*F16)+(D16*G16)+(E16*H16)</f>
        <v>4521122.9151191423</v>
      </c>
      <c r="J16" s="781"/>
      <c r="K16" s="775">
        <f>'Final billing units by tariff'!DI1735</f>
        <v>-25343.188174010553</v>
      </c>
      <c r="L16" s="775">
        <f>'Final billing units by tariff'!BI1735</f>
        <v>-8674</v>
      </c>
      <c r="M16" s="775">
        <f t="shared" ref="M16:M23" si="3">C16+D16+E16+J16+K16+L16</f>
        <v>2549481.6204654993</v>
      </c>
      <c r="N16" s="775"/>
      <c r="O16" s="749">
        <f>(SUM(C16:E16)*H16)-I16</f>
        <v>0</v>
      </c>
      <c r="P16" s="775">
        <f>J16*H16</f>
        <v>0</v>
      </c>
      <c r="Q16" s="781">
        <f t="shared" ref="Q16:Q23" si="4">K16*H16</f>
        <v>-44350.579304518469</v>
      </c>
      <c r="R16" s="781">
        <f t="shared" si="1"/>
        <v>-15179.5</v>
      </c>
      <c r="S16" s="775">
        <f>I16+N16+O16+P16+Q16+R16</f>
        <v>4461592.8358146241</v>
      </c>
      <c r="T16" s="749"/>
      <c r="U16" s="781">
        <f>'Exhibit KIW-S2'!D77</f>
        <v>1.92</v>
      </c>
      <c r="V16" s="775">
        <f t="shared" si="0"/>
        <v>4895004.7112937588</v>
      </c>
    </row>
    <row r="17" spans="2:27">
      <c r="B17" s="772" t="s">
        <v>44</v>
      </c>
      <c r="C17" s="775">
        <f>'Bill Units'!N69</f>
        <v>31658.472469232955</v>
      </c>
      <c r="D17" s="775">
        <f>'Bill Units'!O69</f>
        <v>18727.210725116649</v>
      </c>
      <c r="E17" s="775">
        <f>'Bill Units'!P69</f>
        <v>11197.38955312578</v>
      </c>
      <c r="F17" s="781">
        <f>'Rate Input'!N67</f>
        <v>16.12</v>
      </c>
      <c r="G17" s="781">
        <f>'Rate Input'!O67</f>
        <v>16.12</v>
      </c>
      <c r="H17" s="781">
        <f>'Rate Input'!P67</f>
        <v>16.12</v>
      </c>
      <c r="I17" s="775">
        <f t="shared" si="2"/>
        <v>992719.13268930325</v>
      </c>
      <c r="J17" s="775"/>
      <c r="K17" s="775">
        <f>'Final billing units by tariff'!DI1739</f>
        <v>-1.847152847152846</v>
      </c>
      <c r="L17" s="775">
        <f>'Final billing units by tariff'!BI1739</f>
        <v>-16</v>
      </c>
      <c r="M17" s="775">
        <f t="shared" si="3"/>
        <v>61565.225594628231</v>
      </c>
      <c r="N17" s="775"/>
      <c r="O17" s="749">
        <f>(SUM(C17:E17)*H17)-I17</f>
        <v>0</v>
      </c>
      <c r="P17" s="775">
        <f>J17*H17</f>
        <v>0</v>
      </c>
      <c r="Q17" s="781">
        <f t="shared" si="4"/>
        <v>-29.77610389610388</v>
      </c>
      <c r="R17" s="781">
        <f t="shared" si="1"/>
        <v>-257.92</v>
      </c>
      <c r="S17" s="775">
        <f>I17+N17+O17+P17+Q17+R17</f>
        <v>992431.43658540712</v>
      </c>
      <c r="T17" s="749"/>
      <c r="U17" s="781">
        <f>'Exhibit KIW-S2'!D78</f>
        <v>19.87</v>
      </c>
      <c r="V17" s="775">
        <f t="shared" si="0"/>
        <v>1223301.0325652631</v>
      </c>
    </row>
    <row r="18" spans="2:27">
      <c r="C18" s="775"/>
      <c r="D18" s="775"/>
      <c r="E18" s="775"/>
      <c r="F18" s="781"/>
      <c r="G18" s="781"/>
      <c r="H18" s="781"/>
      <c r="I18" s="775"/>
      <c r="J18" s="775"/>
      <c r="K18" s="775"/>
      <c r="L18" s="775"/>
      <c r="M18" s="775"/>
      <c r="N18" s="775"/>
      <c r="O18" s="775"/>
      <c r="P18" s="775"/>
      <c r="Q18" s="781"/>
      <c r="R18" s="781"/>
      <c r="S18" s="775"/>
      <c r="T18" s="749"/>
      <c r="U18" s="793"/>
      <c r="V18" s="775">
        <f t="shared" si="0"/>
        <v>0</v>
      </c>
    </row>
    <row r="19" spans="2:27">
      <c r="B19" s="772" t="s">
        <v>340</v>
      </c>
      <c r="C19" s="775">
        <f>'Bill Units'!N70</f>
        <v>129122.50950126519</v>
      </c>
      <c r="D19" s="775">
        <f>'Bill Units'!O70</f>
        <v>5775.9886744603682</v>
      </c>
      <c r="E19" s="775">
        <f>'Bill Units'!P70</f>
        <v>13420.064879475436</v>
      </c>
      <c r="F19" s="781">
        <f>'Rate Input'!N68</f>
        <v>0.69</v>
      </c>
      <c r="G19" s="781">
        <f>'Rate Input'!O68</f>
        <v>0.69</v>
      </c>
      <c r="H19" s="781">
        <f>'Rate Input'!P68</f>
        <v>0.69</v>
      </c>
      <c r="I19" s="775">
        <f t="shared" si="2"/>
        <v>102339.80850808868</v>
      </c>
      <c r="J19" s="775"/>
      <c r="K19" s="775">
        <f>'Final billing units by tariff'!DI1733</f>
        <v>-3956.0861703364917</v>
      </c>
      <c r="L19" s="775">
        <f>'Final billing units by tariff'!BI1733</f>
        <v>-11779.2</v>
      </c>
      <c r="M19" s="775">
        <f t="shared" si="3"/>
        <v>132583.27688486446</v>
      </c>
      <c r="N19" s="775"/>
      <c r="O19" s="749">
        <f>(SUM(C19:E19)*H19)-I19</f>
        <v>0</v>
      </c>
      <c r="P19" s="775">
        <f>J19*H19</f>
        <v>0</v>
      </c>
      <c r="Q19" s="781">
        <f t="shared" si="4"/>
        <v>-2729.6994575321792</v>
      </c>
      <c r="R19" s="781">
        <f>L19*H19</f>
        <v>-8127.6480000000001</v>
      </c>
      <c r="S19" s="775">
        <f>I19+N19+O19+P19+Q19+R19</f>
        <v>91482.461050556507</v>
      </c>
      <c r="T19" s="749"/>
      <c r="U19" s="781">
        <f>'Exhibit KIW-S2'!E75</f>
        <v>0.69</v>
      </c>
      <c r="V19" s="775">
        <f t="shared" si="0"/>
        <v>91482.461050556478</v>
      </c>
    </row>
    <row r="20" spans="2:27">
      <c r="C20" s="775"/>
      <c r="D20" s="775"/>
      <c r="E20" s="775"/>
      <c r="F20" s="781"/>
      <c r="G20" s="781"/>
      <c r="H20" s="781"/>
      <c r="I20" s="775"/>
      <c r="J20" s="775"/>
      <c r="K20" s="775"/>
      <c r="L20" s="775"/>
      <c r="M20" s="775"/>
      <c r="N20" s="775"/>
      <c r="O20" s="775"/>
      <c r="P20" s="775"/>
      <c r="Q20" s="781"/>
      <c r="R20" s="781"/>
      <c r="S20" s="775"/>
      <c r="T20" s="749"/>
      <c r="U20" s="781"/>
      <c r="V20" s="775">
        <f t="shared" si="0"/>
        <v>0</v>
      </c>
    </row>
    <row r="21" spans="2:27">
      <c r="B21" s="772" t="s">
        <v>12</v>
      </c>
      <c r="C21" s="775">
        <f>'Bill Units'!N71</f>
        <v>138.35483870967741</v>
      </c>
      <c r="D21" s="775">
        <f>'Bill Units'!O71</f>
        <v>36.127919911012235</v>
      </c>
      <c r="E21" s="775">
        <f>'Bill Units'!P71</f>
        <v>57.517241379310349</v>
      </c>
      <c r="F21" s="781">
        <f>'Rate Input'!N69</f>
        <v>794</v>
      </c>
      <c r="G21" s="781">
        <f>'Rate Input'!O69</f>
        <v>794</v>
      </c>
      <c r="H21" s="781">
        <f>'Rate Input'!P69</f>
        <v>794</v>
      </c>
      <c r="I21" s="775">
        <f t="shared" si="2"/>
        <v>184208</v>
      </c>
      <c r="J21" s="775"/>
      <c r="K21" s="775">
        <f>'Final billing units by tariff'!DI1611+'Final billing units by tariff'!DI1636+'Final billing units by tariff'!DI1723</f>
        <v>-7</v>
      </c>
      <c r="L21" s="775">
        <f>'Final billing units by tariff'!BI1611+'Final billing units by tariff'!BI1636+'Final billing units by tariff'!BI1723</f>
        <v>-21</v>
      </c>
      <c r="M21" s="775">
        <f>C21+D21+E21+J21+K21+L21</f>
        <v>204</v>
      </c>
      <c r="N21" s="775"/>
      <c r="O21" s="749">
        <f>(SUM(C21:E21)*H21)-I21</f>
        <v>0</v>
      </c>
      <c r="P21" s="775">
        <f>J21*H21</f>
        <v>0</v>
      </c>
      <c r="Q21" s="781">
        <f t="shared" si="4"/>
        <v>-5558</v>
      </c>
      <c r="R21" s="781">
        <f>L21*H21</f>
        <v>-16674</v>
      </c>
      <c r="S21" s="775">
        <f>I21+N21+O21+P21+Q21+R21</f>
        <v>161976</v>
      </c>
      <c r="T21" s="749"/>
      <c r="U21" s="781">
        <f>'Exhibit KIW-S2'!B75</f>
        <v>794</v>
      </c>
      <c r="V21" s="775">
        <f t="shared" si="0"/>
        <v>161976</v>
      </c>
    </row>
    <row r="22" spans="2:27">
      <c r="C22" s="775"/>
      <c r="D22" s="775"/>
      <c r="E22" s="775"/>
      <c r="F22" s="781"/>
      <c r="G22" s="781"/>
      <c r="H22" s="781"/>
      <c r="I22" s="775"/>
      <c r="J22" s="775"/>
      <c r="K22" s="775"/>
      <c r="L22" s="775"/>
      <c r="M22" s="775"/>
      <c r="N22" s="775"/>
      <c r="O22" s="775"/>
      <c r="P22" s="775"/>
      <c r="Q22" s="781"/>
      <c r="R22" s="781"/>
      <c r="S22" s="775"/>
      <c r="T22" s="749"/>
      <c r="U22" s="781"/>
      <c r="V22" s="775">
        <f t="shared" si="0"/>
        <v>0</v>
      </c>
    </row>
    <row r="23" spans="2:27">
      <c r="B23" s="772" t="s">
        <v>341</v>
      </c>
      <c r="C23" s="775">
        <f>'Bill Units'!N72</f>
        <v>51884</v>
      </c>
      <c r="D23" s="775">
        <f>'Bill Units'!O72</f>
        <v>12952</v>
      </c>
      <c r="E23" s="775">
        <f>'Bill Units'!P72</f>
        <v>18888</v>
      </c>
      <c r="F23" s="781">
        <f>'Rate Input'!N70</f>
        <v>-3.68</v>
      </c>
      <c r="G23" s="781">
        <f>'Rate Input'!O70</f>
        <v>-3.68</v>
      </c>
      <c r="H23" s="781">
        <f>'Rate Input'!P70</f>
        <v>-3.68</v>
      </c>
      <c r="I23" s="775">
        <f t="shared" si="2"/>
        <v>-308104.31999999995</v>
      </c>
      <c r="J23" s="775"/>
      <c r="K23" s="775">
        <v>0</v>
      </c>
      <c r="L23" s="775"/>
      <c r="M23" s="775">
        <f t="shared" si="3"/>
        <v>83724</v>
      </c>
      <c r="N23" s="775"/>
      <c r="O23" s="749">
        <f>(SUM(C23:E23)*H23)-I23</f>
        <v>0</v>
      </c>
      <c r="P23" s="775">
        <f>J23*H23</f>
        <v>0</v>
      </c>
      <c r="Q23" s="781">
        <f t="shared" si="4"/>
        <v>0</v>
      </c>
      <c r="R23" s="781">
        <f>L23*H23</f>
        <v>0</v>
      </c>
      <c r="S23" s="775">
        <f>I23+N23+O23+P23+Q23+R23</f>
        <v>-308104.31999999995</v>
      </c>
      <c r="T23" s="749"/>
      <c r="U23" s="781">
        <f>F23</f>
        <v>-3.68</v>
      </c>
      <c r="V23" s="775">
        <f>U23*M23</f>
        <v>-308104.32000000001</v>
      </c>
    </row>
    <row r="24" spans="2:27">
      <c r="T24" s="749"/>
      <c r="U24" s="781"/>
      <c r="V24" s="775">
        <f t="shared" si="0"/>
        <v>0</v>
      </c>
    </row>
    <row r="25" spans="2:27">
      <c r="B25" s="772" t="s">
        <v>791</v>
      </c>
      <c r="C25" s="775">
        <f>'Final billing units by tariff'!AT1612</f>
        <v>61851870.967741936</v>
      </c>
      <c r="D25" s="775">
        <f>'Final billing units by tariff'!AU1612</f>
        <v>15441371.411568411</v>
      </c>
      <c r="E25" s="775">
        <f>'Final billing units by tariff'!AV1612</f>
        <v>33058758.620689657</v>
      </c>
      <c r="F25" s="775"/>
      <c r="G25" s="775"/>
      <c r="H25" s="775"/>
      <c r="I25" s="775">
        <f>'[6]Pivot Table_AIR PRODUCTS &amp; C...'!$B$36</f>
        <v>4438288.1100000003</v>
      </c>
      <c r="J25" s="775"/>
      <c r="K25" s="775"/>
      <c r="L25" s="775"/>
      <c r="M25" s="775">
        <f>C25+D25+E25+J25+K25+L25</f>
        <v>110352001</v>
      </c>
      <c r="N25" s="775"/>
      <c r="O25" s="749"/>
      <c r="P25" s="775"/>
      <c r="Q25" s="781"/>
      <c r="R25" s="781"/>
      <c r="S25" s="775">
        <f>I25+N25+O25+P25+Q25+R25</f>
        <v>4438288.1100000003</v>
      </c>
      <c r="T25" s="749"/>
      <c r="U25" s="781"/>
      <c r="V25" s="775">
        <f>S25+61314.54</f>
        <v>4499602.6500000004</v>
      </c>
      <c r="Z25" s="774"/>
      <c r="AA25" s="774"/>
    </row>
    <row r="26" spans="2:27">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7">
      <c r="B27" s="772" t="s">
        <v>792</v>
      </c>
      <c r="C27" s="775"/>
      <c r="D27" s="775"/>
      <c r="E27" s="775"/>
      <c r="F27" s="775"/>
      <c r="G27" s="775"/>
      <c r="H27" s="775"/>
      <c r="I27" s="775">
        <f>SUM('[5]Revenue data for Non-CREV Amoun'!$BP$47,'[5]Revenue data for Non-CREV Amoun'!$BS$10:$BS$15,'[5]Revenue data for Non-CREV Amoun'!$BV$10:$BV$15)</f>
        <v>-2009982.66</v>
      </c>
      <c r="J27" s="775"/>
      <c r="K27" s="775"/>
      <c r="L27" s="775"/>
      <c r="M27" s="775"/>
      <c r="N27" s="775"/>
      <c r="O27" s="775"/>
      <c r="P27" s="775"/>
      <c r="Q27" s="781"/>
      <c r="R27" s="781"/>
      <c r="S27" s="775">
        <f>I27+N27+O27+P27+Q27+R27</f>
        <v>-2009982.66</v>
      </c>
      <c r="T27" s="749"/>
      <c r="U27" s="781"/>
      <c r="V27" s="775">
        <f>S27</f>
        <v>-2009982.66</v>
      </c>
    </row>
    <row r="28" spans="2:27">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7">
      <c r="B29" s="772" t="s">
        <v>797</v>
      </c>
      <c r="C29" s="775">
        <f>'Bill Units'!N73</f>
        <v>187919</v>
      </c>
      <c r="D29" s="775">
        <f>'Bill Units'!O73</f>
        <v>93862</v>
      </c>
      <c r="E29" s="775">
        <f>'Bill Units'!P73</f>
        <v>79747</v>
      </c>
      <c r="F29" s="781">
        <v>-5.5</v>
      </c>
      <c r="G29" s="781">
        <v>-5.5</v>
      </c>
      <c r="H29" s="781">
        <v>-5.5</v>
      </c>
      <c r="I29" s="775">
        <f t="shared" ref="I29" si="5">(C29*F29)+(D29*G29)+(E29*H29)</f>
        <v>-1988404</v>
      </c>
      <c r="J29" s="775"/>
      <c r="K29" s="775"/>
      <c r="L29" s="775"/>
      <c r="M29" s="775"/>
      <c r="N29" s="775"/>
      <c r="O29" s="775"/>
      <c r="P29" s="775"/>
      <c r="Q29" s="781"/>
      <c r="R29" s="781"/>
      <c r="S29" s="775">
        <f>I29+N29+O29+P29+Q29+R29</f>
        <v>-1988404</v>
      </c>
      <c r="T29" s="749"/>
      <c r="U29" s="781"/>
      <c r="V29" s="775">
        <f>S29</f>
        <v>-1988404</v>
      </c>
    </row>
    <row r="30" spans="2:27">
      <c r="C30" s="775"/>
      <c r="D30" s="775"/>
      <c r="E30" s="775"/>
      <c r="F30" s="775"/>
      <c r="G30" s="775"/>
      <c r="H30" s="775"/>
      <c r="I30" s="775"/>
      <c r="J30" s="775"/>
      <c r="K30" s="775"/>
      <c r="L30" s="775"/>
      <c r="M30" s="775"/>
      <c r="N30" s="775"/>
      <c r="O30" s="775"/>
      <c r="P30" s="775"/>
      <c r="S30" s="775"/>
      <c r="T30" s="749"/>
      <c r="U30" s="781"/>
      <c r="V30" s="775">
        <f t="shared" si="0"/>
        <v>0</v>
      </c>
    </row>
    <row r="31" spans="2:27">
      <c r="B31" s="772" t="s">
        <v>484</v>
      </c>
      <c r="C31" s="782"/>
      <c r="D31" s="782"/>
      <c r="E31" s="782"/>
      <c r="F31" s="782"/>
      <c r="G31" s="782"/>
      <c r="H31" s="782"/>
      <c r="I31" s="773">
        <f>'B&amp;A Surcharges'!U57</f>
        <v>-425833.9299999997</v>
      </c>
      <c r="N31" s="782"/>
      <c r="O31" s="782"/>
      <c r="P31" s="782"/>
      <c r="Q31" s="782"/>
      <c r="R31" s="782"/>
      <c r="S31" s="775">
        <f>VLOOKUP(B7,'B&amp;A Surcharges'!A:U,21,FALSE)</f>
        <v>-425833.9299999997</v>
      </c>
      <c r="T31" s="749"/>
      <c r="U31" s="781"/>
      <c r="V31" s="775">
        <f>S31</f>
        <v>-425833.9299999997</v>
      </c>
    </row>
    <row r="32" spans="2:27">
      <c r="C32" s="775"/>
      <c r="D32" s="775"/>
      <c r="E32" s="775"/>
      <c r="F32" s="775"/>
      <c r="G32" s="775"/>
      <c r="H32" s="775"/>
      <c r="I32" s="775"/>
      <c r="J32" s="775"/>
      <c r="K32" s="775"/>
      <c r="L32" s="775"/>
      <c r="M32" s="775"/>
      <c r="N32" s="775"/>
      <c r="O32" s="775"/>
      <c r="P32" s="775"/>
      <c r="S32" s="775"/>
      <c r="T32" s="749"/>
      <c r="U32" s="781"/>
      <c r="V32" s="775"/>
    </row>
    <row r="33" spans="2:22">
      <c r="B33" s="772" t="s">
        <v>14</v>
      </c>
      <c r="C33" s="775"/>
      <c r="D33" s="775"/>
      <c r="E33" s="775"/>
      <c r="F33" s="775"/>
      <c r="G33" s="775"/>
      <c r="H33" s="775"/>
      <c r="I33" s="775">
        <f>VLOOKUP(B7,'B&amp;A Surcharges'!A:U,2,FALSE)</f>
        <v>16681649.030000001</v>
      </c>
      <c r="J33" s="775"/>
      <c r="K33" s="775"/>
      <c r="L33" s="775"/>
      <c r="M33" s="775"/>
      <c r="N33" s="775"/>
      <c r="O33" s="775"/>
      <c r="P33" s="775"/>
      <c r="S33" s="775"/>
      <c r="T33" s="749"/>
      <c r="U33" s="781"/>
      <c r="V33" s="775"/>
    </row>
    <row r="34" spans="2:22">
      <c r="C34" s="775"/>
      <c r="D34" s="775"/>
      <c r="E34" s="775"/>
      <c r="F34" s="775"/>
      <c r="G34" s="775"/>
      <c r="H34" s="775"/>
      <c r="I34" s="775"/>
      <c r="J34" s="775"/>
      <c r="K34" s="775"/>
      <c r="L34" s="775"/>
      <c r="M34" s="775"/>
      <c r="N34" s="775"/>
      <c r="O34" s="775"/>
      <c r="P34" s="775"/>
      <c r="S34" s="775"/>
      <c r="T34" s="749"/>
      <c r="U34" s="781"/>
      <c r="V34" s="775"/>
    </row>
    <row r="35" spans="2:22">
      <c r="B35" s="772" t="s">
        <v>207</v>
      </c>
      <c r="C35" s="775"/>
      <c r="D35" s="775"/>
      <c r="E35" s="775"/>
      <c r="F35" s="775"/>
      <c r="G35" s="775"/>
      <c r="H35" s="775"/>
      <c r="I35" s="775">
        <f>VLOOKUP(B7,'B&amp;A Surcharges'!A:U,16,FALSE)</f>
        <v>0</v>
      </c>
      <c r="J35" s="775"/>
      <c r="K35" s="775"/>
      <c r="L35" s="775"/>
      <c r="M35" s="775"/>
      <c r="N35" s="775"/>
      <c r="O35" s="775"/>
      <c r="P35" s="775"/>
      <c r="S35" s="775"/>
      <c r="T35" s="749"/>
      <c r="U35" s="781"/>
      <c r="V35" s="775"/>
    </row>
    <row r="36" spans="2:22">
      <c r="C36" s="775"/>
      <c r="D36" s="775"/>
      <c r="E36" s="775"/>
      <c r="F36" s="775"/>
      <c r="G36" s="775"/>
      <c r="H36" s="775"/>
      <c r="I36" s="775"/>
      <c r="J36" s="775"/>
      <c r="K36" s="775"/>
      <c r="L36" s="775"/>
      <c r="M36" s="775"/>
      <c r="N36" s="775"/>
      <c r="O36" s="775"/>
      <c r="P36" s="775"/>
      <c r="S36" s="775"/>
      <c r="T36" s="749"/>
      <c r="U36" s="781"/>
      <c r="V36" s="775"/>
    </row>
    <row r="37" spans="2:22">
      <c r="B37" s="772" t="s">
        <v>16</v>
      </c>
      <c r="C37" s="775"/>
      <c r="D37" s="775"/>
      <c r="E37" s="775"/>
      <c r="F37" s="775"/>
      <c r="G37" s="775"/>
      <c r="H37" s="775"/>
      <c r="I37" s="775">
        <f>VLOOKUP(B7,'B&amp;A Surcharges'!A:U,4,FALSE)</f>
        <v>726969.26</v>
      </c>
      <c r="J37" s="775"/>
      <c r="K37" s="775"/>
      <c r="L37" s="775"/>
      <c r="M37" s="775"/>
      <c r="N37" s="775"/>
      <c r="O37" s="775"/>
      <c r="P37" s="775"/>
      <c r="S37" s="775"/>
      <c r="T37" s="749"/>
      <c r="U37" s="781"/>
      <c r="V37" s="775"/>
    </row>
    <row r="38" spans="2:22">
      <c r="C38" s="775"/>
      <c r="D38" s="775"/>
      <c r="E38" s="775"/>
      <c r="F38" s="775"/>
      <c r="G38" s="775"/>
      <c r="H38" s="775"/>
      <c r="I38" s="775"/>
      <c r="J38" s="775"/>
      <c r="K38" s="775"/>
      <c r="L38" s="775"/>
      <c r="M38" s="775"/>
      <c r="N38" s="775"/>
      <c r="O38" s="775"/>
      <c r="P38" s="775"/>
      <c r="S38" s="775"/>
      <c r="T38" s="749"/>
      <c r="V38" s="775"/>
    </row>
    <row r="39" spans="2:22">
      <c r="B39" s="772" t="s">
        <v>160</v>
      </c>
      <c r="C39" s="775"/>
      <c r="D39" s="775"/>
      <c r="E39" s="775"/>
      <c r="F39" s="775"/>
      <c r="G39" s="775"/>
      <c r="H39" s="775"/>
      <c r="I39" s="775">
        <f>VLOOKUP(B7,'B&amp;A Surcharges'!A:U,6,FALSE)</f>
        <v>0</v>
      </c>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C42" s="775"/>
      <c r="D42" s="775"/>
      <c r="E42" s="775"/>
      <c r="F42" s="775"/>
      <c r="G42" s="775"/>
      <c r="H42" s="775"/>
      <c r="I42" s="775"/>
      <c r="J42" s="775"/>
      <c r="K42" s="775"/>
      <c r="L42" s="775"/>
      <c r="M42" s="775"/>
      <c r="N42" s="775"/>
      <c r="O42" s="775"/>
      <c r="P42" s="775"/>
      <c r="S42" s="775"/>
      <c r="T42" s="749"/>
      <c r="V42" s="775"/>
    </row>
    <row r="43" spans="2:22">
      <c r="B43" s="772" t="s">
        <v>15</v>
      </c>
      <c r="C43" s="775"/>
      <c r="D43" s="775"/>
      <c r="E43" s="775"/>
      <c r="F43" s="775"/>
      <c r="G43" s="775"/>
      <c r="H43" s="775"/>
      <c r="I43" s="775">
        <f>VLOOKUP(B7,'B&amp;A Surcharges'!A:U,10,FALSE)</f>
        <v>3864706.06</v>
      </c>
      <c r="J43" s="775"/>
      <c r="K43" s="775"/>
      <c r="L43" s="775"/>
      <c r="M43" s="775"/>
      <c r="N43" s="775">
        <f>VLOOKUP(B7,'Envir FGD adj'!A:F,6,FALSE)</f>
        <v>819927.7875319412</v>
      </c>
      <c r="O43" s="775"/>
      <c r="P43" s="775"/>
      <c r="S43" s="775">
        <f t="shared" ref="S43" si="6">N43+O43+P43+Q43</f>
        <v>819927.7875319412</v>
      </c>
      <c r="T43" s="749"/>
      <c r="V43" s="775"/>
    </row>
    <row r="44" spans="2:22">
      <c r="C44" s="775"/>
      <c r="D44" s="775"/>
      <c r="E44" s="775"/>
      <c r="F44" s="775"/>
      <c r="G44" s="775"/>
      <c r="H44" s="775"/>
      <c r="I44" s="775"/>
      <c r="J44" s="775"/>
      <c r="K44" s="775"/>
      <c r="L44" s="775"/>
      <c r="M44" s="775"/>
      <c r="N44" s="775"/>
      <c r="O44" s="775"/>
      <c r="P44" s="775"/>
      <c r="S44" s="775"/>
      <c r="T44" s="749"/>
      <c r="V44" s="775"/>
    </row>
    <row r="45" spans="2:22">
      <c r="B45" s="772" t="s">
        <v>263</v>
      </c>
      <c r="C45" s="775"/>
      <c r="D45" s="775"/>
      <c r="E45" s="775"/>
      <c r="F45" s="775"/>
      <c r="G45" s="775"/>
      <c r="H45" s="775"/>
      <c r="I45" s="775">
        <f>VLOOKUP(B7,'B&amp;A Surcharges'!A:U,12,FALSE)</f>
        <v>3822578.55</v>
      </c>
      <c r="J45" s="775"/>
      <c r="K45" s="775"/>
      <c r="L45" s="775"/>
      <c r="M45" s="775"/>
      <c r="N45" s="775"/>
      <c r="O45" s="775"/>
      <c r="P45" s="775"/>
      <c r="S45" s="775"/>
      <c r="T45" s="749"/>
      <c r="V45" s="775"/>
    </row>
    <row r="46" spans="2:22">
      <c r="C46" s="775"/>
      <c r="D46" s="775"/>
      <c r="E46" s="775"/>
      <c r="F46" s="775"/>
      <c r="G46" s="775"/>
      <c r="H46" s="775"/>
      <c r="I46" s="775"/>
      <c r="J46" s="775"/>
      <c r="K46" s="775"/>
      <c r="L46" s="775"/>
      <c r="M46" s="775"/>
      <c r="N46" s="775"/>
      <c r="O46" s="775"/>
      <c r="P46" s="775"/>
      <c r="S46" s="775"/>
      <c r="T46" s="749"/>
      <c r="V46" s="775"/>
    </row>
    <row r="47" spans="2:22">
      <c r="B47" s="772" t="s">
        <v>327</v>
      </c>
      <c r="C47" s="775"/>
      <c r="D47" s="775"/>
      <c r="E47" s="775"/>
      <c r="F47" s="775"/>
      <c r="G47" s="775"/>
      <c r="H47" s="775"/>
      <c r="I47" s="775">
        <f>VLOOKUP(B7,'B&amp;A Surcharges'!A:U,14,FALSE)</f>
        <v>0</v>
      </c>
      <c r="J47" s="775"/>
      <c r="K47" s="775"/>
      <c r="L47" s="775"/>
      <c r="M47" s="775"/>
      <c r="N47" s="775"/>
      <c r="O47" s="775"/>
      <c r="P47" s="775"/>
      <c r="S47" s="775"/>
      <c r="T47" s="749"/>
      <c r="V47" s="775"/>
    </row>
    <row r="48" spans="2:22">
      <c r="C48" s="775"/>
      <c r="D48" s="775"/>
      <c r="E48" s="775"/>
      <c r="F48" s="775"/>
      <c r="G48" s="775"/>
      <c r="H48" s="775"/>
      <c r="I48" s="775"/>
      <c r="J48" s="775"/>
      <c r="K48" s="775"/>
      <c r="L48" s="775"/>
      <c r="M48" s="775"/>
      <c r="N48" s="775"/>
      <c r="O48" s="775"/>
      <c r="P48" s="775"/>
      <c r="S48" s="775"/>
      <c r="T48" s="749"/>
      <c r="V48" s="775"/>
    </row>
    <row r="49" spans="2:22">
      <c r="B49" s="772" t="s">
        <v>262</v>
      </c>
      <c r="C49" s="775"/>
      <c r="D49" s="775"/>
      <c r="E49" s="775"/>
      <c r="F49" s="775"/>
      <c r="G49" s="775"/>
      <c r="H49" s="775"/>
      <c r="I49" s="775">
        <f>VLOOKUP(B7,'B&amp;A Surcharges'!A:U,18,FALSE)</f>
        <v>220</v>
      </c>
      <c r="J49" s="775"/>
      <c r="K49" s="775"/>
      <c r="L49" s="775"/>
      <c r="M49" s="775"/>
      <c r="N49" s="775"/>
      <c r="O49" s="775"/>
      <c r="P49" s="775"/>
      <c r="S49" s="775"/>
      <c r="T49" s="749"/>
      <c r="V49" s="775"/>
    </row>
    <row r="50" spans="2:22">
      <c r="C50" s="775"/>
      <c r="D50" s="775"/>
      <c r="E50" s="775"/>
      <c r="F50" s="775"/>
      <c r="G50" s="775"/>
      <c r="H50" s="775"/>
      <c r="I50" s="775"/>
      <c r="J50" s="775"/>
      <c r="K50" s="775"/>
      <c r="L50" s="775"/>
      <c r="M50" s="775"/>
      <c r="N50" s="775"/>
      <c r="O50" s="775"/>
      <c r="P50" s="775"/>
      <c r="S50" s="775"/>
      <c r="T50" s="749"/>
      <c r="V50" s="775"/>
    </row>
    <row r="51" spans="2:22">
      <c r="B51" s="772" t="s">
        <v>344</v>
      </c>
      <c r="C51" s="775"/>
      <c r="D51" s="775"/>
      <c r="E51" s="775"/>
      <c r="F51" s="775"/>
      <c r="G51" s="775"/>
      <c r="H51" s="775"/>
      <c r="I51" s="775">
        <f>VLOOKUP(B7,'B&amp;A Surcharges'!A:U,19,FALSE)</f>
        <v>-750050.74000000011</v>
      </c>
      <c r="J51" s="775"/>
      <c r="K51" s="775"/>
      <c r="L51" s="775"/>
      <c r="M51" s="775"/>
      <c r="N51" s="775"/>
      <c r="O51" s="775"/>
      <c r="P51" s="775"/>
      <c r="S51" s="775"/>
      <c r="T51" s="749"/>
      <c r="V51" s="775"/>
    </row>
    <row r="52" spans="2:22">
      <c r="B52" s="783"/>
      <c r="C52" s="784"/>
      <c r="D52" s="784"/>
      <c r="E52" s="784"/>
      <c r="F52" s="784"/>
      <c r="G52" s="784"/>
      <c r="H52" s="784"/>
      <c r="I52" s="784"/>
      <c r="J52" s="784"/>
      <c r="K52" s="784"/>
      <c r="L52" s="784"/>
      <c r="M52" s="784"/>
      <c r="N52" s="784"/>
      <c r="O52" s="784"/>
      <c r="P52" s="784"/>
      <c r="Q52" s="784"/>
      <c r="R52" s="784"/>
      <c r="S52" s="784"/>
      <c r="T52" s="749"/>
      <c r="V52" s="784"/>
    </row>
    <row r="53" spans="2:22">
      <c r="T53" s="749"/>
    </row>
    <row r="54" spans="2:22" s="785" customFormat="1">
      <c r="B54" s="785" t="s">
        <v>17</v>
      </c>
      <c r="I54" s="785">
        <f>SUM(I13:I51)</f>
        <v>131625485.47979881</v>
      </c>
      <c r="N54" s="785">
        <f t="shared" ref="N54:S54" si="7">SUM(N13:N51)</f>
        <v>819927.7875319412</v>
      </c>
      <c r="O54" s="785">
        <f t="shared" si="7"/>
        <v>7595321.4012955651</v>
      </c>
      <c r="P54" s="785">
        <f t="shared" si="7"/>
        <v>0</v>
      </c>
      <c r="Q54" s="786">
        <f t="shared" si="7"/>
        <v>-1079415.750855891</v>
      </c>
      <c r="R54" s="786">
        <f t="shared" si="7"/>
        <v>-474124.19599999994</v>
      </c>
      <c r="S54" s="785">
        <f t="shared" si="7"/>
        <v>114141122.56177041</v>
      </c>
      <c r="T54" s="749"/>
      <c r="V54" s="785">
        <f>SUM(V13:V51)</f>
        <v>124888296.97926098</v>
      </c>
    </row>
    <row r="55" spans="2:22">
      <c r="I55" s="787"/>
      <c r="J55" s="787"/>
      <c r="K55" s="787"/>
      <c r="L55" s="787"/>
      <c r="M55" s="787"/>
      <c r="N55" s="788"/>
      <c r="O55" s="788"/>
      <c r="S55" s="773"/>
      <c r="T55" s="749"/>
    </row>
    <row r="56" spans="2:22">
      <c r="I56" s="789"/>
      <c r="J56" s="789"/>
      <c r="K56" s="789"/>
      <c r="L56" s="789"/>
      <c r="M56" s="789"/>
      <c r="N56" s="789"/>
      <c r="O56" s="788"/>
      <c r="T56" s="764"/>
    </row>
    <row r="57" spans="2:22">
      <c r="I57" s="788"/>
      <c r="J57" s="788"/>
      <c r="K57" s="788"/>
      <c r="L57" s="788"/>
      <c r="M57" s="788"/>
      <c r="N57" s="788"/>
      <c r="O57" s="788"/>
    </row>
    <row r="58" spans="2:22">
      <c r="I58" s="790"/>
      <c r="J58" s="790"/>
      <c r="K58" s="790"/>
      <c r="L58" s="790"/>
      <c r="M58" s="790"/>
      <c r="N58" s="790"/>
      <c r="O58" s="790"/>
      <c r="T58" s="767"/>
    </row>
    <row r="59" spans="2:22">
      <c r="T59" s="747"/>
    </row>
    <row r="62" spans="2:22">
      <c r="I62" s="863"/>
    </row>
  </sheetData>
  <mergeCells count="2">
    <mergeCell ref="J8:L8"/>
    <mergeCell ref="N8:R8"/>
  </mergeCells>
  <pageMargins left="0.25" right="0.25" top="0.75" bottom="0.75" header="0.3" footer="0.3"/>
  <pageSetup paperSize="5" scale="78" orientation="landscape" r:id="rId1"/>
  <headerFooter alignWithMargins="0"/>
  <ignoredErrors>
    <ignoredError sqref="V27 V29"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tabColor theme="6" tint="0.59999389629810485"/>
    <pageSetUpPr fitToPage="1"/>
  </sheetPr>
  <dimension ref="B2:X59"/>
  <sheetViews>
    <sheetView zoomScale="110" zoomScaleNormal="11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7265625" style="772" bestFit="1" customWidth="1"/>
    <col min="4" max="4" width="16.7265625" style="772" bestFit="1" customWidth="1"/>
    <col min="5" max="5" width="15.81640625" style="772" bestFit="1" customWidth="1"/>
    <col min="6" max="7" width="15" style="772" hidden="1" customWidth="1"/>
    <col min="8" max="9" width="15" style="772" customWidth="1"/>
    <col min="10" max="12" width="15" style="772" hidden="1" customWidth="1"/>
    <col min="13" max="13" width="15" style="772" customWidth="1"/>
    <col min="14" max="16" width="15" style="772" hidden="1" customWidth="1"/>
    <col min="17" max="18" width="15" style="775" hidden="1" customWidth="1"/>
    <col min="19" max="19" width="15" style="772" hidden="1" customWidth="1"/>
    <col min="20" max="20" width="15.54296875" style="746" bestFit="1" customWidth="1"/>
    <col min="21" max="22" width="15" style="772" customWidth="1"/>
    <col min="23" max="16384" width="9.1796875" style="772"/>
  </cols>
  <sheetData>
    <row r="2" spans="2:24">
      <c r="B2" s="772" t="str">
        <f>RS!B2</f>
        <v>KENTUCKY POWER BILLING ANALYSIS</v>
      </c>
      <c r="I2" s="773"/>
      <c r="J2" s="773"/>
      <c r="K2" s="773"/>
      <c r="L2" s="773"/>
      <c r="M2" s="773"/>
    </row>
    <row r="3" spans="2:24">
      <c r="B3" s="772" t="str">
        <f>RS!B3</f>
        <v>PER BOOKS</v>
      </c>
      <c r="I3" s="773"/>
      <c r="J3" s="773"/>
      <c r="K3" s="773"/>
      <c r="L3" s="773"/>
      <c r="M3" s="773"/>
    </row>
    <row r="4" spans="2:24">
      <c r="B4" s="772" t="str">
        <f>RS!B4</f>
        <v>TEST YEAR ENDED MAY 31, 2025</v>
      </c>
    </row>
    <row r="6" spans="2:24">
      <c r="B6" s="772" t="s">
        <v>500</v>
      </c>
    </row>
    <row r="7" spans="2:24">
      <c r="B7" s="772" t="s">
        <v>381</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5">
        <f>'IGS-SUB'!T10</f>
        <v>1.5</v>
      </c>
      <c r="U10" s="777" t="s">
        <v>522</v>
      </c>
      <c r="V10" s="777" t="s">
        <v>6</v>
      </c>
      <c r="W10" s="783"/>
      <c r="X10" s="865">
        <f>'DTL Rider Yr 1'!$J$24</f>
        <v>-1.45</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20</v>
      </c>
      <c r="C13" s="775">
        <f>'Bill Units'!S65</f>
        <v>164283516.12903225</v>
      </c>
      <c r="D13" s="775">
        <f>'Bill Units'!T65</f>
        <v>38516311.457174644</v>
      </c>
      <c r="E13" s="775">
        <f>'Bill Units'!U65</f>
        <v>69011172.413793102</v>
      </c>
      <c r="F13" s="780">
        <f>'Rate Input'!S63</f>
        <v>2.9270000000000001E-2</v>
      </c>
      <c r="G13" s="780">
        <f>'Rate Input'!T63</f>
        <v>3.6949999999999997E-2</v>
      </c>
      <c r="H13" s="780">
        <f>'Rate Input'!U63</f>
        <v>3.6949999999999997E-2</v>
      </c>
      <c r="I13" s="775">
        <f>(C13*F13)+(D13*G13)+(E13*H13)</f>
        <v>8781719.046129033</v>
      </c>
      <c r="J13" s="775"/>
      <c r="K13" s="775"/>
      <c r="L13" s="781"/>
      <c r="M13" s="775">
        <f>C13+D13+E13+J13+K13+L13</f>
        <v>271811000</v>
      </c>
      <c r="N13" s="775"/>
      <c r="O13" s="749">
        <f>(SUM(C13:E13)*H13)-I13</f>
        <v>1261697.4038709663</v>
      </c>
      <c r="P13" s="775">
        <f>J13*H13</f>
        <v>0</v>
      </c>
      <c r="Q13" s="781">
        <f>K13*H13</f>
        <v>0</v>
      </c>
      <c r="R13" s="781">
        <f>L13*H13</f>
        <v>0</v>
      </c>
      <c r="S13" s="775">
        <f>I13+N13+O13+P13+Q13+R13</f>
        <v>10043416.449999999</v>
      </c>
      <c r="T13" s="775">
        <f>(M15+M17)*T10</f>
        <v>707742.12710999744</v>
      </c>
      <c r="U13" s="780">
        <f>'Exhibit KIW-S2'!C79</f>
        <v>3.644E-2</v>
      </c>
      <c r="V13" s="775">
        <f>U13*M13</f>
        <v>9904792.8399999999</v>
      </c>
      <c r="X13" s="775">
        <f>(M15+M17)*X10</f>
        <v>-684150.72287299752</v>
      </c>
    </row>
    <row r="14" spans="2:24">
      <c r="B14" s="779" t="s">
        <v>19</v>
      </c>
      <c r="C14" s="775"/>
      <c r="D14" s="775"/>
      <c r="E14" s="775"/>
      <c r="F14" s="780"/>
      <c r="G14" s="780"/>
      <c r="H14" s="780"/>
      <c r="I14" s="775"/>
      <c r="J14" s="775"/>
      <c r="K14" s="775"/>
      <c r="L14" s="781"/>
      <c r="M14" s="775"/>
      <c r="N14" s="775"/>
      <c r="O14" s="775"/>
      <c r="P14" s="775"/>
      <c r="Q14" s="781"/>
      <c r="R14" s="781"/>
      <c r="S14" s="775"/>
      <c r="T14" s="749"/>
      <c r="U14" s="780"/>
      <c r="V14" s="775">
        <f t="shared" ref="V14:V29" si="0">U14*M14</f>
        <v>0</v>
      </c>
    </row>
    <row r="15" spans="2:24">
      <c r="B15" s="779" t="s">
        <v>23</v>
      </c>
      <c r="C15" s="775">
        <f>'Bill Units'!S67</f>
        <v>276009.96838315675</v>
      </c>
      <c r="D15" s="775">
        <f>'Bill Units'!T67</f>
        <v>65675.338153503893</v>
      </c>
      <c r="E15" s="775">
        <f>'Bill Units'!U67</f>
        <v>120977.75862068965</v>
      </c>
      <c r="F15" s="781">
        <f>'Rate Input'!S65</f>
        <v>17</v>
      </c>
      <c r="G15" s="781">
        <f>'Rate Input'!T65</f>
        <v>17</v>
      </c>
      <c r="H15" s="781">
        <f>'Rate Input'!U65</f>
        <v>17</v>
      </c>
      <c r="I15" s="775">
        <f>(C15*F15)+(D15*G15)+(E15*H15)</f>
        <v>7865272.1076749545</v>
      </c>
      <c r="J15" s="775"/>
      <c r="K15" s="775"/>
      <c r="L15" s="775"/>
      <c r="M15" s="775">
        <f>C15+D15+E15+J15+K15+L15</f>
        <v>462663.06515735027</v>
      </c>
      <c r="N15" s="775"/>
      <c r="O15" s="749">
        <f>(SUM(C15:E15)*H15)-I15</f>
        <v>0</v>
      </c>
      <c r="P15" s="775">
        <f>J15*H15</f>
        <v>0</v>
      </c>
      <c r="Q15" s="781">
        <f>K15*H15</f>
        <v>0</v>
      </c>
      <c r="R15" s="781">
        <f t="shared" ref="R15:R17" si="1">L15*H15</f>
        <v>0</v>
      </c>
      <c r="S15" s="775">
        <f>I15+N15+O15+P15+Q15+R15</f>
        <v>7865272.1076749545</v>
      </c>
      <c r="T15" s="749"/>
      <c r="U15" s="781">
        <f>'Exhibit KIW-S2'!D80</f>
        <v>21.27</v>
      </c>
      <c r="V15" s="775">
        <f t="shared" si="0"/>
        <v>9840843.3958968408</v>
      </c>
    </row>
    <row r="16" spans="2:24">
      <c r="B16" s="772" t="s">
        <v>43</v>
      </c>
      <c r="C16" s="775">
        <f>'Bill Units'!S68</f>
        <v>245323.13868031872</v>
      </c>
      <c r="D16" s="775">
        <f>'Bill Units'!T68</f>
        <v>60184.784204671858</v>
      </c>
      <c r="E16" s="775">
        <f>'Bill Units'!U68</f>
        <v>106366.3448275862</v>
      </c>
      <c r="F16" s="781">
        <f>'Rate Input'!S66</f>
        <v>1.73</v>
      </c>
      <c r="G16" s="781">
        <f>'Rate Input'!T66</f>
        <v>1.73</v>
      </c>
      <c r="H16" s="781">
        <f>'Rate Input'!U66</f>
        <v>1.73</v>
      </c>
      <c r="I16" s="775">
        <f t="shared" ref="I16:I23" si="2">(C16*F16)+(D16*G16)+(E16*H16)</f>
        <v>712542.48314275779</v>
      </c>
      <c r="J16" s="781"/>
      <c r="K16" s="775"/>
      <c r="L16" s="775"/>
      <c r="M16" s="775">
        <f t="shared" ref="M16:M23" si="3">C16+D16+E16+J16+K16+L16</f>
        <v>411874.26771257678</v>
      </c>
      <c r="N16" s="775"/>
      <c r="O16" s="749">
        <f>(SUM(C16:E16)*H16)-I16</f>
        <v>0</v>
      </c>
      <c r="P16" s="775">
        <f>J16*H16</f>
        <v>0</v>
      </c>
      <c r="Q16" s="781">
        <f t="shared" ref="Q16:Q23" si="4">K16*H16</f>
        <v>0</v>
      </c>
      <c r="R16" s="781">
        <f t="shared" si="1"/>
        <v>0</v>
      </c>
      <c r="S16" s="775">
        <f>I16+N16+O16+P16+Q16+R16</f>
        <v>712542.48314275779</v>
      </c>
      <c r="T16" s="749"/>
      <c r="U16" s="781">
        <f>'Exhibit KIW-S2'!D81</f>
        <v>1.89</v>
      </c>
      <c r="V16" s="775">
        <f t="shared" si="0"/>
        <v>778442.36597677006</v>
      </c>
    </row>
    <row r="17" spans="2:22">
      <c r="B17" s="772" t="s">
        <v>44</v>
      </c>
      <c r="C17" s="775">
        <f>'Bill Units'!S69</f>
        <v>0</v>
      </c>
      <c r="D17" s="775">
        <f>'Bill Units'!T69</f>
        <v>3789.979371091656</v>
      </c>
      <c r="E17" s="775">
        <f>'Bill Units'!U69</f>
        <v>5375.0402115564266</v>
      </c>
      <c r="F17" s="781">
        <f>'Rate Input'!S67</f>
        <v>15.77</v>
      </c>
      <c r="G17" s="781">
        <f>'Rate Input'!T67</f>
        <v>15.77</v>
      </c>
      <c r="H17" s="781">
        <f>'Rate Input'!U67</f>
        <v>15.77</v>
      </c>
      <c r="I17" s="775">
        <f t="shared" si="2"/>
        <v>144532.35881836026</v>
      </c>
      <c r="J17" s="775"/>
      <c r="K17" s="775"/>
      <c r="L17" s="775"/>
      <c r="M17" s="775">
        <f t="shared" si="3"/>
        <v>9165.0195826480831</v>
      </c>
      <c r="N17" s="775"/>
      <c r="O17" s="749">
        <f>(SUM(C17:E17)*H17)-I17</f>
        <v>0</v>
      </c>
      <c r="P17" s="775">
        <f>J17*H17</f>
        <v>0</v>
      </c>
      <c r="Q17" s="781">
        <f t="shared" si="4"/>
        <v>0</v>
      </c>
      <c r="R17" s="781">
        <f t="shared" si="1"/>
        <v>0</v>
      </c>
      <c r="S17" s="775">
        <f>I17+N17+O17+P17+Q17+R17</f>
        <v>144532.35881836026</v>
      </c>
      <c r="T17" s="749"/>
      <c r="U17" s="781">
        <f>'Exhibit KIW-S2'!D82</f>
        <v>19.470000000000002</v>
      </c>
      <c r="V17" s="775">
        <f t="shared" si="0"/>
        <v>178442.93127415821</v>
      </c>
    </row>
    <row r="18" spans="2:22">
      <c r="C18" s="775"/>
      <c r="D18" s="775"/>
      <c r="E18" s="775"/>
      <c r="F18" s="781"/>
      <c r="G18" s="781"/>
      <c r="H18" s="781"/>
      <c r="I18" s="775"/>
      <c r="J18" s="775"/>
      <c r="K18" s="775"/>
      <c r="L18" s="775"/>
      <c r="M18" s="775"/>
      <c r="N18" s="775"/>
      <c r="O18" s="775"/>
      <c r="P18" s="775"/>
      <c r="Q18" s="781"/>
      <c r="R18" s="781"/>
      <c r="S18" s="775"/>
      <c r="T18" s="749"/>
      <c r="U18" s="793"/>
      <c r="V18" s="775">
        <f t="shared" si="0"/>
        <v>0</v>
      </c>
    </row>
    <row r="19" spans="2:22">
      <c r="B19" s="772" t="s">
        <v>340</v>
      </c>
      <c r="C19" s="775">
        <f>'Bill Units'!S70</f>
        <v>38771.786216804278</v>
      </c>
      <c r="D19" s="775">
        <f>'Bill Units'!T70</f>
        <v>9600.7608453837602</v>
      </c>
      <c r="E19" s="775">
        <f>'Bill Units'!U70</f>
        <v>19534.021442930378</v>
      </c>
      <c r="F19" s="781">
        <f>'Rate Input'!S68</f>
        <v>0.69</v>
      </c>
      <c r="G19" s="781">
        <f>'Rate Input'!T68</f>
        <v>0.69</v>
      </c>
      <c r="H19" s="781">
        <f>'Rate Input'!U68</f>
        <v>0.69</v>
      </c>
      <c r="I19" s="775">
        <f t="shared" si="2"/>
        <v>46855.532268531701</v>
      </c>
      <c r="J19" s="775"/>
      <c r="K19" s="775"/>
      <c r="L19" s="775"/>
      <c r="M19" s="775">
        <f t="shared" si="3"/>
        <v>67906.568505118412</v>
      </c>
      <c r="N19" s="775"/>
      <c r="O19" s="749">
        <f>(SUM(C19:E19)*H19)-I19</f>
        <v>0</v>
      </c>
      <c r="P19" s="775">
        <f>J19*H19</f>
        <v>0</v>
      </c>
      <c r="Q19" s="781">
        <f t="shared" si="4"/>
        <v>0</v>
      </c>
      <c r="R19" s="781">
        <f>L19*H19</f>
        <v>0</v>
      </c>
      <c r="S19" s="775">
        <f>I19+N19+O19+P19+Q19+R19</f>
        <v>46855.532268531701</v>
      </c>
      <c r="T19" s="749"/>
      <c r="U19" s="781">
        <f>'Exhibit KIW-S2'!E79</f>
        <v>0.69</v>
      </c>
      <c r="V19" s="775">
        <f t="shared" si="0"/>
        <v>46855.532268531701</v>
      </c>
    </row>
    <row r="20" spans="2:22">
      <c r="C20" s="775"/>
      <c r="D20" s="775"/>
      <c r="E20" s="775"/>
      <c r="F20" s="781"/>
      <c r="G20" s="781"/>
      <c r="H20" s="781"/>
      <c r="I20" s="775"/>
      <c r="J20" s="775"/>
      <c r="K20" s="775"/>
      <c r="L20" s="775"/>
      <c r="M20" s="775"/>
      <c r="N20" s="775"/>
      <c r="O20" s="775"/>
      <c r="P20" s="775"/>
      <c r="Q20" s="781"/>
      <c r="R20" s="781"/>
      <c r="S20" s="775"/>
      <c r="T20" s="749"/>
      <c r="U20" s="781"/>
      <c r="V20" s="775">
        <f t="shared" si="0"/>
        <v>0</v>
      </c>
    </row>
    <row r="21" spans="2:22">
      <c r="B21" s="772" t="s">
        <v>12</v>
      </c>
      <c r="C21" s="775">
        <f>'Bill Units'!S71</f>
        <v>20.903225806451612</v>
      </c>
      <c r="D21" s="775">
        <f>'Bill Units'!T71</f>
        <v>5.2691879866518345</v>
      </c>
      <c r="E21" s="775">
        <f>'Bill Units'!U71</f>
        <v>9.8275862068965516</v>
      </c>
      <c r="F21" s="781">
        <f>'Rate Input'!S69</f>
        <v>1353</v>
      </c>
      <c r="G21" s="781">
        <f>'Rate Input'!T69</f>
        <v>1353</v>
      </c>
      <c r="H21" s="781">
        <f>'Rate Input'!U69</f>
        <v>1353</v>
      </c>
      <c r="I21" s="775">
        <f t="shared" si="2"/>
        <v>48708</v>
      </c>
      <c r="J21" s="775"/>
      <c r="K21" s="775"/>
      <c r="L21" s="775"/>
      <c r="M21" s="775">
        <f t="shared" si="3"/>
        <v>36</v>
      </c>
      <c r="N21" s="775"/>
      <c r="O21" s="749">
        <f>(SUM(C21:E21)*H21)-I21</f>
        <v>0</v>
      </c>
      <c r="P21" s="775">
        <f>J21*H21</f>
        <v>0</v>
      </c>
      <c r="Q21" s="781">
        <f t="shared" si="4"/>
        <v>0</v>
      </c>
      <c r="R21" s="781">
        <f>L21*H21</f>
        <v>0</v>
      </c>
      <c r="S21" s="775">
        <f>I21+N21+O21+P21+Q21+R21</f>
        <v>48708</v>
      </c>
      <c r="T21" s="749"/>
      <c r="U21" s="781">
        <f>'Exhibit KIW-S2'!B79</f>
        <v>1353</v>
      </c>
      <c r="V21" s="775">
        <f t="shared" si="0"/>
        <v>48708</v>
      </c>
    </row>
    <row r="22" spans="2:22">
      <c r="C22" s="775"/>
      <c r="D22" s="775"/>
      <c r="E22" s="775"/>
      <c r="F22" s="781"/>
      <c r="G22" s="781"/>
      <c r="H22" s="781"/>
      <c r="I22" s="775"/>
      <c r="J22" s="775"/>
      <c r="K22" s="775"/>
      <c r="L22" s="775"/>
      <c r="M22" s="775"/>
      <c r="N22" s="775"/>
      <c r="O22" s="775"/>
      <c r="P22" s="775"/>
      <c r="Q22" s="781"/>
      <c r="R22" s="781"/>
      <c r="S22" s="775"/>
      <c r="T22" s="749"/>
      <c r="U22" s="781"/>
      <c r="V22" s="775">
        <f t="shared" si="0"/>
        <v>0</v>
      </c>
    </row>
    <row r="23" spans="2:22">
      <c r="B23" s="772" t="s">
        <v>341</v>
      </c>
      <c r="C23" s="775">
        <f>'Bill Units'!S72</f>
        <v>17654</v>
      </c>
      <c r="D23" s="775">
        <f>'Bill Units'!T72</f>
        <v>6316</v>
      </c>
      <c r="E23" s="775">
        <f>'Bill Units'!U72</f>
        <v>8424</v>
      </c>
      <c r="F23" s="781">
        <f>'Rate Input'!S70</f>
        <v>-3.68</v>
      </c>
      <c r="G23" s="781">
        <f>'Rate Input'!T70</f>
        <v>-3.68</v>
      </c>
      <c r="H23" s="781">
        <f>'Rate Input'!U70</f>
        <v>-3.68</v>
      </c>
      <c r="I23" s="775">
        <f t="shared" si="2"/>
        <v>-119209.92000000001</v>
      </c>
      <c r="J23" s="775"/>
      <c r="K23" s="775"/>
      <c r="L23" s="775"/>
      <c r="M23" s="775">
        <f t="shared" si="3"/>
        <v>32394</v>
      </c>
      <c r="N23" s="775"/>
      <c r="O23" s="749">
        <f>(SUM(C23:E23)*H23)-I23</f>
        <v>0</v>
      </c>
      <c r="P23" s="775">
        <f>J23*H23</f>
        <v>0</v>
      </c>
      <c r="Q23" s="781">
        <f t="shared" si="4"/>
        <v>0</v>
      </c>
      <c r="R23" s="781">
        <f>L23*H23</f>
        <v>0</v>
      </c>
      <c r="S23" s="775">
        <f>I23+N23+O23+P23+Q23+R23</f>
        <v>-119209.92000000001</v>
      </c>
      <c r="T23" s="749"/>
      <c r="U23" s="781">
        <f>F23</f>
        <v>-3.68</v>
      </c>
      <c r="V23" s="775">
        <f t="shared" si="0"/>
        <v>-119209.92</v>
      </c>
    </row>
    <row r="24" spans="2:22">
      <c r="T24" s="749"/>
      <c r="U24" s="781"/>
      <c r="V24" s="775">
        <f t="shared" si="0"/>
        <v>0</v>
      </c>
    </row>
    <row r="25" spans="2:22">
      <c r="B25" s="772" t="s">
        <v>792</v>
      </c>
      <c r="C25" s="775"/>
      <c r="D25" s="775"/>
      <c r="E25" s="775"/>
      <c r="F25" s="775"/>
      <c r="G25" s="775"/>
      <c r="H25" s="775"/>
      <c r="I25" s="775"/>
      <c r="J25" s="775"/>
      <c r="K25" s="775"/>
      <c r="L25" s="775"/>
      <c r="M25" s="775"/>
      <c r="N25" s="775"/>
      <c r="O25" s="775"/>
      <c r="P25" s="775"/>
      <c r="Q25" s="781"/>
      <c r="R25" s="781"/>
      <c r="S25" s="775"/>
      <c r="T25" s="749"/>
      <c r="U25" s="781"/>
      <c r="V25" s="775">
        <f t="shared" si="0"/>
        <v>0</v>
      </c>
    </row>
    <row r="26" spans="2:22">
      <c r="C26" s="775"/>
      <c r="D26" s="775"/>
      <c r="E26" s="775"/>
      <c r="F26" s="775"/>
      <c r="G26" s="775"/>
      <c r="H26" s="775"/>
      <c r="I26" s="775"/>
      <c r="J26" s="775"/>
      <c r="K26" s="775"/>
      <c r="L26" s="775"/>
      <c r="M26" s="775"/>
      <c r="N26" s="775"/>
      <c r="O26" s="775"/>
      <c r="P26" s="775"/>
      <c r="Q26" s="781"/>
      <c r="R26" s="781"/>
      <c r="S26" s="775"/>
      <c r="T26" s="749"/>
      <c r="U26" s="781"/>
      <c r="V26" s="775">
        <f t="shared" si="0"/>
        <v>0</v>
      </c>
    </row>
    <row r="27" spans="2:22">
      <c r="C27" s="775"/>
      <c r="D27" s="775"/>
      <c r="E27" s="775"/>
      <c r="F27" s="775"/>
      <c r="G27" s="775"/>
      <c r="H27" s="775"/>
      <c r="I27" s="775"/>
      <c r="J27" s="775"/>
      <c r="K27" s="775"/>
      <c r="L27" s="775"/>
      <c r="M27" s="775"/>
      <c r="N27" s="775"/>
      <c r="O27" s="775"/>
      <c r="P27" s="775"/>
      <c r="Q27" s="781"/>
      <c r="R27" s="781"/>
      <c r="S27" s="775"/>
      <c r="T27" s="749"/>
      <c r="U27" s="781"/>
      <c r="V27" s="775">
        <f t="shared" si="0"/>
        <v>0</v>
      </c>
    </row>
    <row r="28" spans="2:22">
      <c r="C28" s="775"/>
      <c r="D28" s="775"/>
      <c r="E28" s="775"/>
      <c r="F28" s="775"/>
      <c r="G28" s="775"/>
      <c r="H28" s="775"/>
      <c r="I28" s="775"/>
      <c r="J28" s="775"/>
      <c r="K28" s="775"/>
      <c r="L28" s="775"/>
      <c r="M28" s="775"/>
      <c r="N28" s="775"/>
      <c r="O28" s="775"/>
      <c r="P28" s="775"/>
      <c r="Q28" s="781"/>
      <c r="R28" s="781"/>
      <c r="S28" s="775"/>
      <c r="T28" s="749"/>
      <c r="U28" s="781"/>
      <c r="V28" s="775">
        <f t="shared" si="0"/>
        <v>0</v>
      </c>
    </row>
    <row r="29" spans="2:22">
      <c r="C29" s="775"/>
      <c r="D29" s="775"/>
      <c r="E29" s="775"/>
      <c r="F29" s="775"/>
      <c r="G29" s="775"/>
      <c r="H29" s="775"/>
      <c r="I29" s="775"/>
      <c r="J29" s="775"/>
      <c r="K29" s="775"/>
      <c r="L29" s="775"/>
      <c r="M29" s="775"/>
      <c r="N29" s="775"/>
      <c r="O29" s="775"/>
      <c r="P29" s="775"/>
      <c r="S29" s="775"/>
      <c r="T29" s="749"/>
      <c r="U29" s="781"/>
      <c r="V29" s="775">
        <f t="shared" si="0"/>
        <v>0</v>
      </c>
    </row>
    <row r="30" spans="2:22">
      <c r="B30" s="772" t="s">
        <v>484</v>
      </c>
      <c r="C30" s="782"/>
      <c r="D30" s="782"/>
      <c r="E30" s="782"/>
      <c r="F30" s="782"/>
      <c r="G30" s="782"/>
      <c r="H30" s="782"/>
      <c r="I30" s="773">
        <f>'B&amp;A Surcharges'!U59</f>
        <v>-648521.89999999874</v>
      </c>
      <c r="N30" s="782"/>
      <c r="O30" s="782"/>
      <c r="P30" s="782"/>
      <c r="Q30" s="782"/>
      <c r="R30" s="782"/>
      <c r="S30" s="775">
        <f>VLOOKUP(B7,'B&amp;A Surcharges'!A:U,21,FALSE)</f>
        <v>-648521.89999999874</v>
      </c>
      <c r="T30" s="749"/>
      <c r="U30" s="781"/>
      <c r="V30" s="775">
        <f>S30</f>
        <v>-648521.89999999874</v>
      </c>
    </row>
    <row r="31" spans="2:22">
      <c r="C31" s="775"/>
      <c r="D31" s="775"/>
      <c r="E31" s="775"/>
      <c r="F31" s="775"/>
      <c r="G31" s="775"/>
      <c r="H31" s="775"/>
      <c r="I31" s="775"/>
      <c r="J31" s="775"/>
      <c r="K31" s="775"/>
      <c r="L31" s="775"/>
      <c r="M31" s="775"/>
      <c r="N31" s="775"/>
      <c r="O31" s="775"/>
      <c r="P31" s="775"/>
      <c r="S31" s="775"/>
      <c r="T31" s="749"/>
      <c r="U31" s="781"/>
      <c r="V31" s="775"/>
    </row>
    <row r="32" spans="2:22">
      <c r="B32" s="772" t="s">
        <v>14</v>
      </c>
      <c r="C32" s="775"/>
      <c r="D32" s="775"/>
      <c r="E32" s="775"/>
      <c r="F32" s="775"/>
      <c r="G32" s="775"/>
      <c r="H32" s="775"/>
      <c r="I32" s="775">
        <f>VLOOKUP(B7,'B&amp;A Surcharges'!A:U,2,FALSE)</f>
        <v>2649849.6800000002</v>
      </c>
      <c r="J32" s="775"/>
      <c r="K32" s="775"/>
      <c r="L32" s="775"/>
      <c r="M32" s="775"/>
      <c r="N32" s="775"/>
      <c r="O32" s="775"/>
      <c r="P32" s="775"/>
      <c r="S32" s="775"/>
      <c r="T32" s="749"/>
      <c r="U32" s="781"/>
      <c r="V32" s="775"/>
    </row>
    <row r="33" spans="2:22">
      <c r="C33" s="775"/>
      <c r="D33" s="775"/>
      <c r="E33" s="775"/>
      <c r="F33" s="775"/>
      <c r="G33" s="775"/>
      <c r="H33" s="775"/>
      <c r="I33" s="775"/>
      <c r="J33" s="775"/>
      <c r="K33" s="775"/>
      <c r="L33" s="775"/>
      <c r="M33" s="775"/>
      <c r="N33" s="775"/>
      <c r="O33" s="775"/>
      <c r="P33" s="775"/>
      <c r="S33" s="775"/>
      <c r="T33" s="749"/>
      <c r="U33" s="781"/>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U34" s="781"/>
      <c r="V34" s="775"/>
    </row>
    <row r="35" spans="2:22">
      <c r="C35" s="775"/>
      <c r="D35" s="775"/>
      <c r="E35" s="775"/>
      <c r="F35" s="775"/>
      <c r="G35" s="775"/>
      <c r="H35" s="775"/>
      <c r="I35" s="775"/>
      <c r="J35" s="775"/>
      <c r="K35" s="775"/>
      <c r="L35" s="775"/>
      <c r="M35" s="775"/>
      <c r="N35" s="775"/>
      <c r="O35" s="775"/>
      <c r="P35" s="775"/>
      <c r="S35" s="775"/>
      <c r="T35" s="749"/>
      <c r="U35" s="781"/>
      <c r="V35" s="775"/>
    </row>
    <row r="36" spans="2:22">
      <c r="B36" s="772" t="s">
        <v>16</v>
      </c>
      <c r="C36" s="775"/>
      <c r="D36" s="775"/>
      <c r="E36" s="775"/>
      <c r="F36" s="775"/>
      <c r="G36" s="775"/>
      <c r="H36" s="775"/>
      <c r="I36" s="775">
        <f>VLOOKUP(B7,'B&amp;A Surcharges'!A:U,4,FALSE)</f>
        <v>122292.31</v>
      </c>
      <c r="J36" s="775"/>
      <c r="K36" s="775"/>
      <c r="L36" s="775"/>
      <c r="M36" s="775"/>
      <c r="N36" s="775"/>
      <c r="O36" s="775"/>
      <c r="P36" s="775"/>
      <c r="S36" s="775"/>
      <c r="T36" s="749"/>
      <c r="U36" s="781"/>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C40" s="775"/>
      <c r="D40" s="775"/>
      <c r="E40" s="775"/>
      <c r="F40" s="775"/>
      <c r="G40" s="775"/>
      <c r="H40" s="775"/>
      <c r="I40" s="775"/>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625600.68000000005</v>
      </c>
      <c r="J42" s="775"/>
      <c r="K42" s="775"/>
      <c r="L42" s="775"/>
      <c r="M42" s="775"/>
      <c r="N42" s="775">
        <f>VLOOKUP(B7,'Envir FGD adj'!A:F,6,FALSE)</f>
        <v>132726.10477156908</v>
      </c>
      <c r="O42" s="775"/>
      <c r="P42" s="775"/>
      <c r="S42" s="775">
        <f t="shared" ref="S42" si="5">N42+O42+P42+Q42</f>
        <v>132726.10477156908</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624025.14999999991</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VLOOKUP(B7,'B&amp;A Surcharges'!A:U,14,FALSE)</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36</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-124290.54</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S53" si="6">SUM(I13:I50)</f>
        <v>20729410.988033634</v>
      </c>
      <c r="N53" s="785">
        <f t="shared" si="6"/>
        <v>132726.10477156908</v>
      </c>
      <c r="O53" s="785">
        <f t="shared" si="6"/>
        <v>1261697.4038709663</v>
      </c>
      <c r="P53" s="785">
        <f t="shared" si="6"/>
        <v>0</v>
      </c>
      <c r="Q53" s="786">
        <f t="shared" si="6"/>
        <v>0</v>
      </c>
      <c r="R53" s="786">
        <f t="shared" si="6"/>
        <v>0</v>
      </c>
      <c r="S53" s="785">
        <f t="shared" si="6"/>
        <v>18226321.216676168</v>
      </c>
      <c r="T53" s="749"/>
      <c r="V53" s="785">
        <f>SUM(V13:V50)</f>
        <v>20030353.245416299</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8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F75"/>
  <sheetViews>
    <sheetView zoomScale="85" zoomScaleNormal="85" workbookViewId="0">
      <selection activeCell="C10" sqref="C10"/>
    </sheetView>
  </sheetViews>
  <sheetFormatPr defaultRowHeight="12.5"/>
  <cols>
    <col min="1" max="1" width="19" customWidth="1"/>
    <col min="2" max="2" width="21.81640625" customWidth="1"/>
    <col min="3" max="3" width="9.453125" bestFit="1" customWidth="1"/>
    <col min="4" max="4" width="17.81640625" customWidth="1"/>
    <col min="5" max="5" width="16" bestFit="1" customWidth="1"/>
    <col min="6" max="6" width="12.54296875" customWidth="1"/>
  </cols>
  <sheetData>
    <row r="1" spans="1:6">
      <c r="A1" t="str">
        <f>+RS!B2</f>
        <v>KENTUCKY POWER BILLING ANALYSIS</v>
      </c>
    </row>
    <row r="2" spans="1:6">
      <c r="A2" t="str">
        <f>+RS!B4</f>
        <v>TEST YEAR ENDED MAY 31, 2025</v>
      </c>
    </row>
    <row r="3" spans="1:6">
      <c r="A3" t="s">
        <v>308</v>
      </c>
    </row>
    <row r="6" spans="1:6">
      <c r="A6" s="1"/>
      <c r="B6" s="1" t="s">
        <v>72</v>
      </c>
      <c r="C6" s="1" t="s">
        <v>6</v>
      </c>
      <c r="D6" s="1" t="s">
        <v>6</v>
      </c>
      <c r="E6" s="1"/>
      <c r="F6" s="1"/>
    </row>
    <row r="7" spans="1:6">
      <c r="A7" s="1"/>
      <c r="B7" s="1" t="s">
        <v>73</v>
      </c>
      <c r="C7" s="1" t="s">
        <v>145</v>
      </c>
      <c r="D7" s="1" t="s">
        <v>145</v>
      </c>
      <c r="E7" s="1"/>
      <c r="F7" s="1" t="s">
        <v>76</v>
      </c>
    </row>
    <row r="8" spans="1:6">
      <c r="A8" s="3" t="s">
        <v>2</v>
      </c>
      <c r="B8" s="3" t="s">
        <v>6</v>
      </c>
      <c r="C8" s="3" t="s">
        <v>314</v>
      </c>
      <c r="D8" s="3" t="s">
        <v>307</v>
      </c>
      <c r="E8" s="3" t="s">
        <v>75</v>
      </c>
      <c r="F8" s="3" t="s">
        <v>75</v>
      </c>
    </row>
    <row r="9" spans="1:6">
      <c r="A9" s="3"/>
      <c r="B9" s="3"/>
      <c r="C9" s="3"/>
      <c r="D9" s="3"/>
      <c r="E9" s="3"/>
      <c r="F9" s="3"/>
    </row>
    <row r="10" spans="1:6">
      <c r="A10" t="s">
        <v>79</v>
      </c>
      <c r="B10" s="8">
        <f>'PB Sum'!C10</f>
        <v>286298620.63941485</v>
      </c>
      <c r="C10" s="8">
        <f>HEAP!F11</f>
        <v>626858.80000000005</v>
      </c>
      <c r="D10" s="8" t="e">
        <f>RS!#REF!</f>
        <v>#REF!</v>
      </c>
      <c r="E10" s="8" t="e">
        <f>+D10-B10+C10</f>
        <v>#REF!</v>
      </c>
      <c r="F10" s="14" t="e">
        <f>+E10/B10</f>
        <v>#REF!</v>
      </c>
    </row>
    <row r="11" spans="1:6">
      <c r="B11" s="8"/>
      <c r="C11" s="8"/>
      <c r="D11" s="8"/>
      <c r="E11" s="8"/>
    </row>
    <row r="12" spans="1:6">
      <c r="A12" t="s">
        <v>80</v>
      </c>
      <c r="B12" s="8" t="e">
        <f>'PB Sum'!C12</f>
        <v>#REF!</v>
      </c>
      <c r="C12" s="8" t="e">
        <f>HEAP!F13</f>
        <v>#REF!</v>
      </c>
      <c r="D12" s="8" t="e">
        <f>#REF!</f>
        <v>#REF!</v>
      </c>
      <c r="E12" s="8" t="e">
        <f>+D12-B12+C12</f>
        <v>#REF!</v>
      </c>
      <c r="F12" s="14" t="e">
        <f>+E12/B12</f>
        <v>#REF!</v>
      </c>
    </row>
    <row r="13" spans="1:6">
      <c r="B13" s="8"/>
      <c r="C13" s="8"/>
      <c r="D13" s="8"/>
      <c r="E13" s="8"/>
    </row>
    <row r="14" spans="1:6">
      <c r="A14" t="s">
        <v>159</v>
      </c>
      <c r="B14" s="8" t="e">
        <f>'PB Sum'!C14</f>
        <v>#REF!</v>
      </c>
      <c r="C14" s="8" t="e">
        <f>HEAP!F15</f>
        <v>#REF!</v>
      </c>
      <c r="D14" s="8" t="e">
        <f>#REF!</f>
        <v>#REF!</v>
      </c>
      <c r="E14" s="8" t="e">
        <f>+D14-B14+C14</f>
        <v>#REF!</v>
      </c>
      <c r="F14" s="14" t="e">
        <f>+E14/B14</f>
        <v>#REF!</v>
      </c>
    </row>
    <row r="15" spans="1:6">
      <c r="B15" s="8"/>
      <c r="C15" s="8"/>
      <c r="D15" s="8"/>
      <c r="E15" s="8"/>
    </row>
    <row r="16" spans="1:6">
      <c r="A16" t="s">
        <v>81</v>
      </c>
      <c r="B16" s="8" t="e">
        <f>'PB Sum'!C16</f>
        <v>#REF!</v>
      </c>
      <c r="C16" s="8"/>
      <c r="D16" s="8" t="e">
        <f>#REF!</f>
        <v>#REF!</v>
      </c>
      <c r="E16" s="8" t="e">
        <f>+D16-B16</f>
        <v>#REF!</v>
      </c>
      <c r="F16" s="14" t="e">
        <f>+E16/B16</f>
        <v>#REF!</v>
      </c>
    </row>
    <row r="17" spans="1:6">
      <c r="B17" s="8"/>
      <c r="C17" s="8"/>
      <c r="D17" s="8"/>
      <c r="E17" s="8"/>
    </row>
    <row r="18" spans="1:6">
      <c r="A18" t="s">
        <v>82</v>
      </c>
      <c r="B18" s="8" t="e">
        <f>'PB Sum'!C18</f>
        <v>#REF!</v>
      </c>
      <c r="C18" s="8"/>
      <c r="D18" s="8" t="e">
        <f>#REF!</f>
        <v>#REF!</v>
      </c>
      <c r="E18" s="8" t="e">
        <f>+D18-B18</f>
        <v>#REF!</v>
      </c>
      <c r="F18" s="14" t="e">
        <f>+E18/B18</f>
        <v>#REF!</v>
      </c>
    </row>
    <row r="19" spans="1:6">
      <c r="B19" s="8"/>
      <c r="C19" s="8"/>
      <c r="D19" s="8"/>
      <c r="E19" s="8"/>
    </row>
    <row r="20" spans="1:6">
      <c r="A20" t="s">
        <v>194</v>
      </c>
      <c r="B20" s="8" t="e">
        <f>'PB Sum'!C20</f>
        <v>#REF!</v>
      </c>
      <c r="C20" s="8"/>
      <c r="D20" s="8" t="e">
        <f>'SGS TOD NA'!#REF!</f>
        <v>#REF!</v>
      </c>
      <c r="E20" s="8" t="e">
        <f>+D20-B20</f>
        <v>#REF!</v>
      </c>
      <c r="F20" s="14" t="e">
        <f>+E20/B20</f>
        <v>#REF!</v>
      </c>
    </row>
    <row r="21" spans="1:6">
      <c r="B21" s="8"/>
      <c r="C21" s="8"/>
      <c r="D21" s="8"/>
      <c r="E21" s="8"/>
    </row>
    <row r="22" spans="1:6">
      <c r="A22" t="s">
        <v>83</v>
      </c>
      <c r="B22" s="8" t="e">
        <f>'PB Sum'!C22</f>
        <v>#REF!</v>
      </c>
      <c r="C22" s="8"/>
      <c r="D22" s="8" t="e">
        <f>#REF!</f>
        <v>#REF!</v>
      </c>
      <c r="E22" s="8" t="e">
        <f>+D22-B22</f>
        <v>#REF!</v>
      </c>
      <c r="F22" s="14" t="e">
        <f>+E22/B22</f>
        <v>#REF!</v>
      </c>
    </row>
    <row r="23" spans="1:6">
      <c r="B23" s="8"/>
      <c r="C23" s="8"/>
      <c r="D23" s="8"/>
      <c r="E23" s="8"/>
      <c r="F23" s="14"/>
    </row>
    <row r="24" spans="1:6">
      <c r="A24" t="s">
        <v>202</v>
      </c>
      <c r="B24" s="8" t="e">
        <f>'PB Sum'!C24</f>
        <v>#REF!</v>
      </c>
      <c r="C24" s="8"/>
      <c r="D24" s="8" t="e">
        <f>+#REF!</f>
        <v>#REF!</v>
      </c>
      <c r="E24" s="8" t="e">
        <f>+D24-B24</f>
        <v>#REF!</v>
      </c>
      <c r="F24" s="14" t="e">
        <f>+E24/B24</f>
        <v>#REF!</v>
      </c>
    </row>
    <row r="25" spans="1:6">
      <c r="B25" s="8"/>
      <c r="C25" s="8"/>
      <c r="D25" s="8"/>
      <c r="E25" s="8"/>
    </row>
    <row r="26" spans="1:6">
      <c r="A26" t="s">
        <v>84</v>
      </c>
      <c r="B26" s="8" t="e">
        <f>'PB Sum'!C26</f>
        <v>#REF!</v>
      </c>
      <c r="C26" s="8"/>
      <c r="D26" s="8" t="e">
        <f>#REF!</f>
        <v>#REF!</v>
      </c>
      <c r="E26" s="8" t="e">
        <f>+D26-B26</f>
        <v>#REF!</v>
      </c>
      <c r="F26" s="14" t="e">
        <f>+E26/B26</f>
        <v>#REF!</v>
      </c>
    </row>
    <row r="27" spans="1:6">
      <c r="B27" s="8"/>
      <c r="C27" s="8"/>
      <c r="D27" s="8"/>
      <c r="E27" s="8"/>
    </row>
    <row r="28" spans="1:6">
      <c r="A28" t="s">
        <v>85</v>
      </c>
      <c r="B28" s="8" t="e">
        <f>'PB Sum'!C28</f>
        <v>#REF!</v>
      </c>
      <c r="C28" s="8"/>
      <c r="D28" s="8" t="e">
        <f>#REF!</f>
        <v>#REF!</v>
      </c>
      <c r="E28" s="8" t="e">
        <f>+D28-B28</f>
        <v>#REF!</v>
      </c>
      <c r="F28" s="14" t="e">
        <f>+E28/B28</f>
        <v>#REF!</v>
      </c>
    </row>
    <row r="29" spans="1:6">
      <c r="B29" s="8"/>
      <c r="C29" s="8"/>
      <c r="D29" s="8"/>
      <c r="E29" s="8"/>
    </row>
    <row r="30" spans="1:6">
      <c r="A30" t="s">
        <v>86</v>
      </c>
      <c r="B30" s="8" t="e">
        <f>'PB Sum'!C30</f>
        <v>#REF!</v>
      </c>
      <c r="C30" s="8"/>
      <c r="D30" s="8" t="e">
        <f>#REF!</f>
        <v>#REF!</v>
      </c>
      <c r="E30" s="8" t="e">
        <f>+D30-B30</f>
        <v>#REF!</v>
      </c>
      <c r="F30" s="14" t="e">
        <f>+E30/B30</f>
        <v>#REF!</v>
      </c>
    </row>
    <row r="31" spans="1:6">
      <c r="B31" s="8"/>
      <c r="C31" s="8"/>
      <c r="D31" s="8"/>
      <c r="E31" s="8"/>
    </row>
    <row r="32" spans="1:6">
      <c r="A32" t="s">
        <v>87</v>
      </c>
      <c r="B32" s="8" t="e">
        <f>'PB Sum'!C32</f>
        <v>#REF!</v>
      </c>
      <c r="C32" s="8"/>
      <c r="D32" s="8" t="e">
        <f>#REF!</f>
        <v>#REF!</v>
      </c>
      <c r="E32" s="8" t="e">
        <f>+D32-B32</f>
        <v>#REF!</v>
      </c>
      <c r="F32" s="14" t="e">
        <f>+E32/B32</f>
        <v>#REF!</v>
      </c>
    </row>
    <row r="33" spans="1:6">
      <c r="B33" s="8"/>
      <c r="C33" s="8"/>
      <c r="D33" s="8"/>
      <c r="E33" s="8"/>
    </row>
    <row r="34" spans="1:6">
      <c r="A34" t="s">
        <v>88</v>
      </c>
      <c r="B34" s="8" t="e">
        <f>'PB Sum'!C34</f>
        <v>#REF!</v>
      </c>
      <c r="C34" s="8"/>
      <c r="D34" s="8" t="e">
        <f>#REF!</f>
        <v>#REF!</v>
      </c>
      <c r="E34" s="8" t="e">
        <f>+D34-B34</f>
        <v>#REF!</v>
      </c>
      <c r="F34" s="14" t="e">
        <f>+E34/B34</f>
        <v>#REF!</v>
      </c>
    </row>
    <row r="35" spans="1:6">
      <c r="B35" s="8"/>
      <c r="C35" s="8"/>
      <c r="D35" s="8"/>
      <c r="E35" s="8"/>
    </row>
    <row r="36" spans="1:6">
      <c r="A36" t="s">
        <v>89</v>
      </c>
      <c r="B36" s="8" t="e">
        <f>'PB Sum'!C36</f>
        <v>#REF!</v>
      </c>
      <c r="C36" s="8"/>
      <c r="D36" s="8" t="e">
        <f>#REF!</f>
        <v>#REF!</v>
      </c>
      <c r="E36" s="8" t="e">
        <f>+D36-B36</f>
        <v>#REF!</v>
      </c>
      <c r="F36" s="14" t="e">
        <f>+E36/B36</f>
        <v>#REF!</v>
      </c>
    </row>
    <row r="37" spans="1:6">
      <c r="B37" s="8"/>
      <c r="C37" s="8"/>
      <c r="D37" s="8"/>
      <c r="E37" s="8"/>
    </row>
    <row r="38" spans="1:6">
      <c r="A38" t="s">
        <v>90</v>
      </c>
      <c r="B38" s="8" t="e">
        <f>'PB Sum'!C38</f>
        <v>#REF!</v>
      </c>
      <c r="C38" s="8"/>
      <c r="D38" s="8" t="e">
        <f>#REF!</f>
        <v>#REF!</v>
      </c>
      <c r="E38" s="8" t="e">
        <f>+D38-B38</f>
        <v>#REF!</v>
      </c>
      <c r="F38" s="14" t="e">
        <f>+E38/B38</f>
        <v>#REF!</v>
      </c>
    </row>
    <row r="39" spans="1:6">
      <c r="B39" s="8"/>
      <c r="C39" s="8"/>
      <c r="D39" s="8"/>
      <c r="E39" s="8"/>
    </row>
    <row r="40" spans="1:6">
      <c r="A40" t="s">
        <v>91</v>
      </c>
      <c r="B40" s="8" t="e">
        <f>'PB Sum'!C40</f>
        <v>#REF!</v>
      </c>
      <c r="C40" s="8"/>
      <c r="D40" s="8" t="e">
        <f>#REF!</f>
        <v>#REF!</v>
      </c>
      <c r="E40" s="8" t="e">
        <f>+D40-B40</f>
        <v>#REF!</v>
      </c>
      <c r="F40" s="14" t="e">
        <f>+E40/B40</f>
        <v>#REF!</v>
      </c>
    </row>
    <row r="41" spans="1:6">
      <c r="B41" s="8"/>
      <c r="C41" s="8"/>
      <c r="D41" s="8"/>
      <c r="E41" s="8"/>
      <c r="F41" s="14"/>
    </row>
    <row r="42" spans="1:6">
      <c r="A42" t="s">
        <v>280</v>
      </c>
      <c r="B42" s="8" t="e">
        <f>'PB Sum'!C42</f>
        <v>#REF!</v>
      </c>
      <c r="C42" s="8"/>
      <c r="D42" s="8" t="e">
        <f>#REF!</f>
        <v>#REF!</v>
      </c>
      <c r="E42" s="8" t="e">
        <f>+D42-B42</f>
        <v>#REF!</v>
      </c>
      <c r="F42" s="14" t="e">
        <f>+E42/B42</f>
        <v>#REF!</v>
      </c>
    </row>
    <row r="43" spans="1:6">
      <c r="B43" s="8"/>
      <c r="C43" s="8"/>
      <c r="D43" s="8"/>
      <c r="E43" s="8"/>
    </row>
    <row r="44" spans="1:6">
      <c r="A44" t="s">
        <v>95</v>
      </c>
      <c r="B44" s="8" t="e">
        <f>'PB Sum'!C44</f>
        <v>#REF!</v>
      </c>
      <c r="C44" s="8"/>
      <c r="D44" s="8" t="e">
        <f>#REF!</f>
        <v>#REF!</v>
      </c>
      <c r="E44" s="8" t="e">
        <f>+D44-B44</f>
        <v>#REF!</v>
      </c>
      <c r="F44" s="14" t="e">
        <f>+E44/B44</f>
        <v>#REF!</v>
      </c>
    </row>
    <row r="45" spans="1:6">
      <c r="B45" s="8"/>
      <c r="C45" s="8"/>
      <c r="D45" s="8"/>
      <c r="E45" s="8"/>
    </row>
    <row r="46" spans="1:6">
      <c r="A46" t="s">
        <v>92</v>
      </c>
      <c r="B46" s="8" t="e">
        <f>'PB Sum'!C46</f>
        <v>#REF!</v>
      </c>
      <c r="C46" s="8"/>
      <c r="D46" s="8" t="e">
        <f>#REF!</f>
        <v>#REF!</v>
      </c>
      <c r="E46" s="8" t="e">
        <f>+D46-B46</f>
        <v>#REF!</v>
      </c>
      <c r="F46" s="14" t="e">
        <f>+E46/B46</f>
        <v>#REF!</v>
      </c>
    </row>
    <row r="47" spans="1:6">
      <c r="B47" s="8"/>
      <c r="C47" s="8"/>
      <c r="D47" s="8"/>
      <c r="E47" s="8"/>
      <c r="F47" s="14"/>
    </row>
    <row r="48" spans="1:6">
      <c r="A48" t="s">
        <v>197</v>
      </c>
      <c r="B48" s="8" t="e">
        <f>'PB Sum'!C48</f>
        <v>#REF!</v>
      </c>
      <c r="C48" s="8"/>
      <c r="D48" s="8" t="e">
        <f>#REF!</f>
        <v>#REF!</v>
      </c>
      <c r="E48" s="8" t="e">
        <f>+D48-B48</f>
        <v>#REF!</v>
      </c>
      <c r="F48" s="14" t="e">
        <f>+E48/B48</f>
        <v>#REF!</v>
      </c>
    </row>
    <row r="49" spans="1:6">
      <c r="B49" s="8"/>
      <c r="C49" s="8"/>
      <c r="D49" s="8"/>
      <c r="E49" s="8"/>
    </row>
    <row r="50" spans="1:6">
      <c r="A50" s="64" t="s">
        <v>281</v>
      </c>
      <c r="B50" s="8" t="e">
        <f>'PB Sum'!C50</f>
        <v>#REF!</v>
      </c>
      <c r="C50" s="8"/>
      <c r="D50" s="8" t="e">
        <f>#REF!</f>
        <v>#REF!</v>
      </c>
      <c r="E50" s="8" t="e">
        <f>+D50-B50</f>
        <v>#REF!</v>
      </c>
      <c r="F50" s="14" t="e">
        <f>+E50/B50</f>
        <v>#REF!</v>
      </c>
    </row>
    <row r="51" spans="1:6">
      <c r="A51" s="64"/>
      <c r="B51" s="8"/>
      <c r="C51" s="8"/>
      <c r="D51" s="8"/>
      <c r="E51" s="8"/>
    </row>
    <row r="52" spans="1:6">
      <c r="A52" s="64" t="s">
        <v>282</v>
      </c>
      <c r="B52" s="8" t="e">
        <f>'PB Sum'!C52</f>
        <v>#REF!</v>
      </c>
      <c r="C52" s="8"/>
      <c r="D52" s="8" t="e">
        <f>#REF!</f>
        <v>#REF!</v>
      </c>
      <c r="E52" s="8" t="e">
        <f>+D52-B52</f>
        <v>#REF!</v>
      </c>
      <c r="F52" s="14" t="e">
        <f>+E52/B52</f>
        <v>#REF!</v>
      </c>
    </row>
    <row r="53" spans="1:6">
      <c r="A53" s="64"/>
      <c r="B53" s="8"/>
      <c r="C53" s="8"/>
      <c r="D53" s="8"/>
      <c r="E53" s="8"/>
    </row>
    <row r="54" spans="1:6">
      <c r="A54" s="64" t="s">
        <v>320</v>
      </c>
      <c r="B54" s="8" t="e">
        <f>'PB Sum'!C54</f>
        <v>#REF!</v>
      </c>
      <c r="C54" s="8"/>
      <c r="D54" s="8" t="e">
        <f>'CS-IRP TRAN 321'!E48</f>
        <v>#REF!</v>
      </c>
      <c r="E54" s="8" t="e">
        <f>+D54-B54</f>
        <v>#REF!</v>
      </c>
      <c r="F54" s="14" t="e">
        <f>+E54/B54</f>
        <v>#REF!</v>
      </c>
    </row>
    <row r="55" spans="1:6">
      <c r="A55" s="64"/>
      <c r="B55" s="8"/>
      <c r="C55" s="8"/>
      <c r="D55" s="8"/>
      <c r="E55" s="8"/>
    </row>
    <row r="56" spans="1:6">
      <c r="A56" s="64" t="s">
        <v>321</v>
      </c>
      <c r="B56" s="8">
        <f>'PB Sum'!C56</f>
        <v>4144230.6020000004</v>
      </c>
      <c r="C56" s="8"/>
      <c r="D56" s="8">
        <f>'CS-IRP SUB 331'!E48</f>
        <v>4144229.5520000006</v>
      </c>
      <c r="E56" s="8">
        <f>+D56-B56</f>
        <v>-1.0499999998137355</v>
      </c>
      <c r="F56" s="14">
        <f>+E56/B56</f>
        <v>-2.5336427932051049E-7</v>
      </c>
    </row>
    <row r="57" spans="1:6">
      <c r="A57" s="64"/>
      <c r="B57" s="8"/>
      <c r="C57" s="8"/>
      <c r="D57" s="8"/>
      <c r="E57" s="8"/>
      <c r="F57" s="14"/>
    </row>
    <row r="58" spans="1:6">
      <c r="A58" s="64" t="s">
        <v>283</v>
      </c>
      <c r="B58" s="8" t="e">
        <f>'PB Sum'!C58</f>
        <v>#REF!</v>
      </c>
      <c r="C58" s="8"/>
      <c r="D58" s="8" t="e">
        <f>#REF!</f>
        <v>#REF!</v>
      </c>
      <c r="E58" s="8" t="e">
        <f>+D58-B58</f>
        <v>#REF!</v>
      </c>
      <c r="F58" s="14" t="e">
        <f>+E58/B58</f>
        <v>#REF!</v>
      </c>
    </row>
    <row r="59" spans="1:6">
      <c r="A59" s="64"/>
      <c r="B59" s="8"/>
      <c r="C59" s="8"/>
      <c r="D59" s="8"/>
      <c r="E59" s="8"/>
    </row>
    <row r="60" spans="1:6">
      <c r="A60" s="64" t="s">
        <v>284</v>
      </c>
      <c r="B60" s="8" t="e">
        <f>'PB Sum'!C60</f>
        <v>#REF!</v>
      </c>
      <c r="C60" s="8"/>
      <c r="D60" s="8" t="e">
        <f>#REF!</f>
        <v>#REF!</v>
      </c>
      <c r="E60" s="8" t="e">
        <f>+D60-B60</f>
        <v>#REF!</v>
      </c>
      <c r="F60" s="14" t="e">
        <f>+E60/B60</f>
        <v>#REF!</v>
      </c>
    </row>
    <row r="61" spans="1:6">
      <c r="A61" s="64"/>
      <c r="B61" s="8"/>
      <c r="C61" s="8"/>
      <c r="D61" s="8"/>
      <c r="E61" s="8"/>
      <c r="F61" s="14"/>
    </row>
    <row r="62" spans="1:6">
      <c r="A62" s="64" t="s">
        <v>285</v>
      </c>
      <c r="B62" s="8" t="e">
        <f>'PB Sum'!C62</f>
        <v>#REF!</v>
      </c>
      <c r="C62" s="8"/>
      <c r="D62" s="8" t="e">
        <f>#REF!</f>
        <v>#REF!</v>
      </c>
      <c r="E62" s="8" t="e">
        <f>+D62-B62</f>
        <v>#REF!</v>
      </c>
      <c r="F62" s="14" t="e">
        <f>+E62/B62</f>
        <v>#REF!</v>
      </c>
    </row>
    <row r="63" spans="1:6">
      <c r="A63" s="64"/>
      <c r="B63" s="8"/>
      <c r="C63" s="8"/>
      <c r="D63" s="8"/>
      <c r="E63" s="8"/>
      <c r="F63" s="14"/>
    </row>
    <row r="64" spans="1:6">
      <c r="A64" s="64" t="s">
        <v>286</v>
      </c>
      <c r="B64" s="8" t="e">
        <f>'PB Sum'!C64</f>
        <v>#REF!</v>
      </c>
      <c r="C64" s="8"/>
      <c r="D64" s="8" t="e">
        <f>#REF!</f>
        <v>#REF!</v>
      </c>
      <c r="E64" s="8" t="e">
        <f>+D64-B64</f>
        <v>#REF!</v>
      </c>
      <c r="F64" s="14" t="e">
        <f>+E64/B64</f>
        <v>#REF!</v>
      </c>
    </row>
    <row r="65" spans="1:6">
      <c r="B65" s="8"/>
      <c r="C65" s="8"/>
      <c r="D65" s="8"/>
      <c r="E65" s="8"/>
      <c r="F65" s="14"/>
    </row>
    <row r="66" spans="1:6">
      <c r="A66" t="s">
        <v>93</v>
      </c>
      <c r="B66" s="8" t="e">
        <f>'PB Sum'!C66</f>
        <v>#REF!</v>
      </c>
      <c r="C66" s="8"/>
      <c r="D66" s="8" t="e">
        <f>#REF!</f>
        <v>#REF!</v>
      </c>
      <c r="E66" s="8" t="e">
        <f>+D66-B66</f>
        <v>#REF!</v>
      </c>
      <c r="F66" s="14" t="e">
        <f>+E66/B66</f>
        <v>#REF!</v>
      </c>
    </row>
    <row r="67" spans="1:6">
      <c r="B67" s="8"/>
      <c r="C67" s="8"/>
      <c r="D67" s="8"/>
      <c r="E67" s="8"/>
    </row>
    <row r="68" spans="1:6">
      <c r="A68" t="s">
        <v>94</v>
      </c>
      <c r="B68" s="8" t="e">
        <f>'PB Sum'!C68</f>
        <v>#REF!</v>
      </c>
      <c r="C68" s="8"/>
      <c r="D68" s="8" t="e">
        <f>#REF!</f>
        <v>#REF!</v>
      </c>
      <c r="E68" s="8" t="e">
        <f>+D68-B68</f>
        <v>#REF!</v>
      </c>
      <c r="F68" s="14" t="e">
        <f>+E68/B68</f>
        <v>#REF!</v>
      </c>
    </row>
    <row r="69" spans="1:6">
      <c r="B69" s="8"/>
      <c r="C69" s="8"/>
      <c r="D69" s="8"/>
    </row>
    <row r="70" spans="1:6">
      <c r="A70" t="s">
        <v>17</v>
      </c>
      <c r="B70" s="8" t="e">
        <f>SUM(B10:B68)</f>
        <v>#REF!</v>
      </c>
      <c r="C70" s="8"/>
      <c r="D70" s="8" t="e">
        <f>SUM(D10:D68)</f>
        <v>#REF!</v>
      </c>
      <c r="E70" s="8" t="e">
        <f>SUM(E10:E68)</f>
        <v>#REF!</v>
      </c>
      <c r="F70" s="14" t="e">
        <f>+E70/B70</f>
        <v>#REF!</v>
      </c>
    </row>
    <row r="75" spans="1:6">
      <c r="E75" s="8"/>
    </row>
  </sheetData>
  <phoneticPr fontId="0" type="noConversion"/>
  <printOptions horizontalCentered="1"/>
  <pageMargins left="0.75" right="0.75" top="0.5" bottom="0.5" header="0.5" footer="0.5"/>
  <pageSetup scale="8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tabColor theme="6" tint="0.59999389629810485"/>
    <pageSetUpPr fitToPage="1"/>
  </sheetPr>
  <dimension ref="B2:X59"/>
  <sheetViews>
    <sheetView zoomScaleNormal="10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772" customWidth="1"/>
    <col min="2" max="2" width="30" style="772" customWidth="1"/>
    <col min="3" max="3" width="15.26953125" style="772" bestFit="1" customWidth="1"/>
    <col min="4" max="4" width="16.26953125" style="772" bestFit="1" customWidth="1"/>
    <col min="5" max="5" width="15.453125" style="772" bestFit="1" customWidth="1"/>
    <col min="6" max="6" width="13.453125" style="772" hidden="1" customWidth="1"/>
    <col min="7" max="7" width="15.7265625" style="772" hidden="1" customWidth="1"/>
    <col min="8" max="8" width="15.81640625" style="772" customWidth="1"/>
    <col min="9" max="9" width="12.81640625" style="772" customWidth="1"/>
    <col min="10" max="12" width="12.81640625" style="772" hidden="1" customWidth="1"/>
    <col min="13" max="13" width="12.81640625" style="772" customWidth="1"/>
    <col min="14" max="16" width="12.81640625" style="772" hidden="1" customWidth="1"/>
    <col min="17" max="18" width="12.81640625" style="775" hidden="1" customWidth="1"/>
    <col min="19" max="19" width="12.81640625" style="772" hidden="1" customWidth="1"/>
    <col min="20" max="20" width="15.54296875" style="746" bestFit="1" customWidth="1"/>
    <col min="21" max="22" width="12.81640625" style="772" customWidth="1"/>
    <col min="23" max="16384" width="9.1796875" style="772"/>
  </cols>
  <sheetData>
    <row r="2" spans="2:24">
      <c r="B2" s="772" t="str">
        <f>RS!B2</f>
        <v>KENTUCKY POWER BILLING ANALYSIS</v>
      </c>
      <c r="I2" s="773"/>
      <c r="J2" s="773"/>
      <c r="K2" s="773"/>
      <c r="L2" s="773"/>
      <c r="M2" s="773"/>
    </row>
    <row r="3" spans="2:24">
      <c r="B3" s="772" t="str">
        <f>RS!B3</f>
        <v>PER BOOKS</v>
      </c>
      <c r="G3" s="774"/>
      <c r="I3" s="773"/>
      <c r="J3" s="773"/>
      <c r="K3" s="773"/>
      <c r="L3" s="773"/>
      <c r="M3" s="773"/>
    </row>
    <row r="4" spans="2:24">
      <c r="B4" s="772" t="str">
        <f>RS!B4</f>
        <v>TEST YEAR ENDED MAY 31, 2025</v>
      </c>
    </row>
    <row r="6" spans="2:24">
      <c r="B6" s="772" t="s">
        <v>151</v>
      </c>
    </row>
    <row r="7" spans="2:24">
      <c r="B7" s="772" t="s">
        <v>33</v>
      </c>
    </row>
    <row r="8" spans="2:24">
      <c r="F8" s="776"/>
      <c r="G8" s="776"/>
      <c r="H8" s="776"/>
      <c r="J8" s="868" t="str">
        <f>RS!J8</f>
        <v>Unit Adjustments</v>
      </c>
      <c r="K8" s="868"/>
      <c r="L8" s="868"/>
      <c r="M8" s="776"/>
      <c r="N8" s="868" t="str">
        <f>RS!N8</f>
        <v>Base Revenues Adjustments</v>
      </c>
      <c r="O8" s="868"/>
      <c r="P8" s="868"/>
      <c r="Q8" s="868"/>
      <c r="R8" s="868"/>
      <c r="S8" s="776"/>
      <c r="T8" s="755" t="s">
        <v>171</v>
      </c>
      <c r="X8" s="755" t="s">
        <v>171</v>
      </c>
    </row>
    <row r="9" spans="2:24">
      <c r="B9" s="776"/>
      <c r="C9" s="776"/>
      <c r="D9" s="776"/>
      <c r="E9" s="776"/>
      <c r="F9" s="776"/>
      <c r="G9" s="776"/>
      <c r="H9" s="776"/>
      <c r="I9" s="776" t="str">
        <f>RS!I9</f>
        <v>Per Books</v>
      </c>
      <c r="J9" s="776" t="str">
        <f>RS!J9</f>
        <v>Weather</v>
      </c>
      <c r="K9" s="776" t="str">
        <f>RS!K9</f>
        <v>Customer</v>
      </c>
      <c r="L9" s="776" t="str">
        <f>RS!L9</f>
        <v>Customer</v>
      </c>
      <c r="M9" s="776" t="str">
        <f>RS!M9</f>
        <v>Adjusted</v>
      </c>
      <c r="N9" s="776" t="str">
        <f>RS!N9</f>
        <v>Enviro Sur</v>
      </c>
      <c r="O9" s="776" t="str">
        <f>RS!O9</f>
        <v>Rate</v>
      </c>
      <c r="P9" s="776" t="str">
        <f>RS!P9</f>
        <v>Weather</v>
      </c>
      <c r="Q9" s="776" t="str">
        <f>RS!Q9</f>
        <v>Customer</v>
      </c>
      <c r="R9" s="776" t="str">
        <f>RS!R9</f>
        <v>Customer</v>
      </c>
      <c r="S9" s="776" t="str">
        <f>RS!S9</f>
        <v>Adjusted Base</v>
      </c>
      <c r="T9" s="755" t="s">
        <v>1303</v>
      </c>
      <c r="U9" s="776" t="s">
        <v>169</v>
      </c>
      <c r="V9" s="776" t="s">
        <v>171</v>
      </c>
      <c r="X9" s="755" t="s">
        <v>1336</v>
      </c>
    </row>
    <row r="10" spans="2:24">
      <c r="B10" s="777" t="str">
        <f>RS!B10</f>
        <v>Description</v>
      </c>
      <c r="C10" s="777" t="str">
        <f>RS!C10</f>
        <v>Units (Thru 12/30/24)</v>
      </c>
      <c r="D10" s="777" t="str">
        <f>RS!D10</f>
        <v>Units (Effec. 12/31/24)</v>
      </c>
      <c r="E10" s="777" t="str">
        <f>RS!E10</f>
        <v>Units (Effec. 2/21/25)</v>
      </c>
      <c r="F10" s="777" t="str">
        <f>RS!F10</f>
        <v>Rate thru 12/30/24</v>
      </c>
      <c r="G10" s="777" t="str">
        <f>RS!G10</f>
        <v>Rates Effec. 12/31/24</v>
      </c>
      <c r="H10" s="777" t="str">
        <f>RS!H10</f>
        <v>Rate as of 2/21/25</v>
      </c>
      <c r="I10" s="777" t="str">
        <f>RS!I10</f>
        <v>Revenue ($)</v>
      </c>
      <c r="J10" s="777" t="str">
        <f>RS!J10</f>
        <v>Normalization</v>
      </c>
      <c r="K10" s="777" t="str">
        <f>RS!K10</f>
        <v>Annualization</v>
      </c>
      <c r="L10" s="777" t="str">
        <f>RS!L10</f>
        <v>Pro Forma</v>
      </c>
      <c r="M10" s="777" t="str">
        <f>RS!M10</f>
        <v>Units</v>
      </c>
      <c r="N10" s="777" t="str">
        <f>RS!N10</f>
        <v>Excl FGD</v>
      </c>
      <c r="O10" s="777" t="str">
        <f>RS!O10</f>
        <v>Annualization</v>
      </c>
      <c r="P10" s="777" t="str">
        <f>RS!P10</f>
        <v>Normalization</v>
      </c>
      <c r="Q10" s="777" t="str">
        <f>RS!Q10</f>
        <v>Annualization</v>
      </c>
      <c r="R10" s="777" t="str">
        <f>RS!R10</f>
        <v>Pro Forma</v>
      </c>
      <c r="S10" s="777" t="str">
        <f>RS!S10</f>
        <v>Revenue ($)</v>
      </c>
      <c r="T10" s="864">
        <f>'Gen Rider'!K18</f>
        <v>2.4599999999999999E-3</v>
      </c>
      <c r="U10" s="777" t="s">
        <v>522</v>
      </c>
      <c r="V10" s="777" t="s">
        <v>6</v>
      </c>
      <c r="W10" s="783"/>
      <c r="X10" s="864">
        <f>'DTL Rider Yr 1'!L25</f>
        <v>-4.0600000000000002E-3</v>
      </c>
    </row>
    <row r="11" spans="2:24">
      <c r="B11" s="778" t="str">
        <f>RS!B11</f>
        <v>(1)</v>
      </c>
      <c r="C11" s="778" t="str">
        <f>RS!C11</f>
        <v>(2)</v>
      </c>
      <c r="D11" s="778" t="str">
        <f>RS!D11</f>
        <v>(3)</v>
      </c>
      <c r="E11" s="778" t="str">
        <f>RS!E11</f>
        <v>(4)</v>
      </c>
      <c r="F11" s="778" t="str">
        <f>RS!F11</f>
        <v>(5)</v>
      </c>
      <c r="G11" s="778" t="str">
        <f>RS!G11</f>
        <v>(6)</v>
      </c>
      <c r="H11" s="778" t="str">
        <f>RS!H11</f>
        <v>(7)</v>
      </c>
      <c r="I11" s="778" t="str">
        <f>RS!I11</f>
        <v>(8)</v>
      </c>
      <c r="J11" s="778" t="str">
        <f>RS!J11</f>
        <v>(9)</v>
      </c>
      <c r="K11" s="778" t="str">
        <f>RS!K11</f>
        <v>(10)</v>
      </c>
      <c r="L11" s="778" t="str">
        <f>RS!L11</f>
        <v>(11)</v>
      </c>
      <c r="M11" s="778" t="str">
        <f>RS!M11</f>
        <v>(12)</v>
      </c>
      <c r="N11" s="778" t="str">
        <f>RS!N11</f>
        <v>(13)</v>
      </c>
      <c r="O11" s="778" t="str">
        <f>RS!O11</f>
        <v>(14)</v>
      </c>
      <c r="P11" s="778" t="str">
        <f>RS!P11</f>
        <v>(15)</v>
      </c>
      <c r="Q11" s="778" t="str">
        <f>RS!Q11</f>
        <v>(16)</v>
      </c>
      <c r="R11" s="778" t="str">
        <f>RS!R11</f>
        <v>(17)</v>
      </c>
      <c r="S11" s="778" t="str">
        <f>RS!S11</f>
        <v>(18)</v>
      </c>
      <c r="T11" s="758"/>
    </row>
    <row r="12" spans="2:24">
      <c r="C12" s="775"/>
      <c r="D12" s="775"/>
      <c r="E12" s="775"/>
      <c r="F12" s="775"/>
      <c r="G12" s="775"/>
      <c r="H12" s="775"/>
      <c r="I12" s="775"/>
      <c r="J12" s="775"/>
      <c r="K12" s="775"/>
      <c r="L12" s="775"/>
      <c r="M12" s="775"/>
      <c r="N12" s="775"/>
      <c r="O12" s="775"/>
      <c r="P12" s="775"/>
      <c r="S12" s="775"/>
      <c r="T12" s="749"/>
    </row>
    <row r="13" spans="2:24">
      <c r="B13" s="779" t="s">
        <v>18</v>
      </c>
      <c r="C13" s="775">
        <f>'Bill Units'!D80</f>
        <v>1053892.0967741935</v>
      </c>
      <c r="D13" s="775">
        <f>'Bill Units'!E80</f>
        <v>306048.21357063402</v>
      </c>
      <c r="E13" s="775">
        <f>'Bill Units'!F80</f>
        <v>471753.68965517241</v>
      </c>
      <c r="F13" s="780">
        <f>'Rate Input'!D76</f>
        <v>0.11073</v>
      </c>
      <c r="G13" s="780">
        <f>'Rate Input'!E76</f>
        <v>0.11841</v>
      </c>
      <c r="H13" s="780">
        <f>'Rate Input'!F76</f>
        <v>0.11841</v>
      </c>
      <c r="I13" s="775">
        <f>(C13*F13)+(D13*G13)+(E13*H13)</f>
        <v>208796.99523677418</v>
      </c>
      <c r="J13" s="775"/>
      <c r="K13" s="781"/>
      <c r="L13" s="781"/>
      <c r="M13" s="775">
        <f>C13+D13+E13+J13+K13+L13</f>
        <v>1831693.9999999998</v>
      </c>
      <c r="N13" s="775"/>
      <c r="O13" s="749">
        <f>(SUM(C13:E13)*H13)-I13</f>
        <v>8093.8913032257988</v>
      </c>
      <c r="P13" s="775">
        <f>J13*H13</f>
        <v>0</v>
      </c>
      <c r="Q13" s="781">
        <f>K13*H13</f>
        <v>0</v>
      </c>
      <c r="R13" s="781">
        <f>L13*H13</f>
        <v>0</v>
      </c>
      <c r="S13" s="775">
        <f>I13+N13+O13+P13+Q13+R13</f>
        <v>216890.88653999998</v>
      </c>
      <c r="T13" s="749">
        <f>M13*T10+M14*T10</f>
        <v>4505.967239999999</v>
      </c>
      <c r="U13" s="780">
        <f>'Exhibit KIW-S2'!C84</f>
        <v>0.13783999999999999</v>
      </c>
      <c r="V13" s="775">
        <f>U13*M13</f>
        <v>252480.70095999996</v>
      </c>
      <c r="X13" s="749">
        <f>M13*X10+M14*X10</f>
        <v>-7436.6776399999999</v>
      </c>
    </row>
    <row r="14" spans="2:24">
      <c r="B14" s="779"/>
      <c r="C14" s="775"/>
      <c r="D14" s="775"/>
      <c r="E14" s="775"/>
      <c r="F14" s="780"/>
      <c r="G14" s="780"/>
      <c r="H14" s="780"/>
      <c r="I14" s="775"/>
      <c r="J14" s="775"/>
      <c r="K14" s="781"/>
      <c r="L14" s="775"/>
      <c r="M14" s="775"/>
      <c r="N14" s="775"/>
      <c r="O14" s="775"/>
      <c r="P14" s="775"/>
      <c r="Q14" s="781"/>
      <c r="R14" s="781"/>
      <c r="S14" s="775"/>
      <c r="T14" s="749"/>
      <c r="U14" s="780"/>
      <c r="V14" s="775"/>
    </row>
    <row r="15" spans="2:24">
      <c r="B15" s="772" t="s">
        <v>1279</v>
      </c>
      <c r="C15" s="775">
        <f>'Bill Units'!D81</f>
        <v>0</v>
      </c>
      <c r="D15" s="775">
        <f>'Bill Units'!E81</f>
        <v>0</v>
      </c>
      <c r="E15" s="775">
        <f>'Bill Units'!F81</f>
        <v>0</v>
      </c>
      <c r="F15" s="781">
        <f>'Rate Input'!D77</f>
        <v>9.5500000000000007</v>
      </c>
      <c r="G15" s="781">
        <f>'Rate Input'!E77</f>
        <v>9.5500000000000007</v>
      </c>
      <c r="H15" s="781">
        <f>'Rate Input'!F77</f>
        <v>9.5500000000000007</v>
      </c>
      <c r="I15" s="775">
        <f>966.3*H15</f>
        <v>9228.1650000000009</v>
      </c>
      <c r="J15" s="775"/>
      <c r="K15" s="775"/>
      <c r="L15" s="775"/>
      <c r="M15" s="775">
        <f>C15+D15+E15+J15+K15+L15</f>
        <v>0</v>
      </c>
      <c r="N15" s="775"/>
      <c r="O15" s="775"/>
      <c r="P15" s="775">
        <f>J15*H15</f>
        <v>0</v>
      </c>
      <c r="Q15" s="781">
        <f>K15*H15</f>
        <v>0</v>
      </c>
      <c r="R15" s="781">
        <f>L15*H15</f>
        <v>0</v>
      </c>
      <c r="S15" s="775">
        <f>I15+N15+O15+P15+Q15+R15</f>
        <v>9228.1650000000009</v>
      </c>
      <c r="T15" s="749"/>
      <c r="U15" s="781">
        <f>'Exhibit KIW-S2'!D84</f>
        <v>10.220000000000001</v>
      </c>
      <c r="V15" s="775">
        <f>U15*M15</f>
        <v>0</v>
      </c>
    </row>
    <row r="16" spans="2:24">
      <c r="C16" s="775"/>
      <c r="D16" s="775"/>
      <c r="E16" s="775"/>
      <c r="F16" s="781"/>
      <c r="G16" s="781"/>
      <c r="H16" s="781"/>
      <c r="I16" s="775"/>
      <c r="J16" s="775"/>
      <c r="K16" s="775"/>
      <c r="L16" s="775"/>
      <c r="M16" s="775"/>
      <c r="N16" s="775"/>
      <c r="O16" s="775"/>
      <c r="P16" s="775"/>
      <c r="Q16" s="781"/>
      <c r="R16" s="781"/>
      <c r="S16" s="775"/>
      <c r="T16" s="749"/>
      <c r="U16" s="781"/>
      <c r="V16" s="775"/>
    </row>
    <row r="17" spans="2:22">
      <c r="B17" s="772" t="s">
        <v>12</v>
      </c>
      <c r="C17" s="775">
        <f>'Bill Units'!D82</f>
        <v>55.741935483870968</v>
      </c>
      <c r="D17" s="775">
        <f>'Bill Units'!E82</f>
        <v>14.051167964404893</v>
      </c>
      <c r="E17" s="775">
        <f>'Bill Units'!F82</f>
        <v>26.206896551724139</v>
      </c>
      <c r="F17" s="781">
        <f>'Rate Input'!D78</f>
        <v>25</v>
      </c>
      <c r="G17" s="781">
        <f>'Rate Input'!E78</f>
        <v>25</v>
      </c>
      <c r="H17" s="781">
        <f>'Rate Input'!F78</f>
        <v>25</v>
      </c>
      <c r="I17" s="775">
        <f>(C17*F17)+(D17*G17)+(E17*H17)</f>
        <v>2400</v>
      </c>
      <c r="J17" s="775"/>
      <c r="K17" s="775"/>
      <c r="L17" s="775"/>
      <c r="M17" s="775">
        <f>C17+D17+E17+J17+K17+L17</f>
        <v>96</v>
      </c>
      <c r="N17" s="775"/>
      <c r="O17" s="749">
        <f>(SUM(C17:E17)*H17)-I17</f>
        <v>0</v>
      </c>
      <c r="P17" s="775">
        <f>J17*H17</f>
        <v>0</v>
      </c>
      <c r="Q17" s="781">
        <f>K17*H17</f>
        <v>0</v>
      </c>
      <c r="R17" s="781">
        <f>L17*H17</f>
        <v>0</v>
      </c>
      <c r="S17" s="775">
        <f>I17+N17+O17+P17+Q17+R17</f>
        <v>2400</v>
      </c>
      <c r="T17" s="749"/>
      <c r="U17" s="781">
        <f>'Exhibit KIW-S2'!B84:B84</f>
        <v>28</v>
      </c>
      <c r="V17" s="775">
        <f>U17*M17</f>
        <v>2688</v>
      </c>
    </row>
    <row r="18" spans="2:22">
      <c r="T18" s="749"/>
    </row>
    <row r="19" spans="2:22" ht="11.25" hidden="1" customHeight="1">
      <c r="T19" s="749"/>
      <c r="V19" s="772">
        <f>S19</f>
        <v>0</v>
      </c>
    </row>
    <row r="20" spans="2:22" ht="11.25" hidden="1" customHeight="1">
      <c r="T20" s="749"/>
    </row>
    <row r="21" spans="2:22" ht="11.25" hidden="1" customHeight="1">
      <c r="C21" s="775"/>
      <c r="D21" s="775"/>
      <c r="E21" s="775"/>
      <c r="F21" s="775"/>
      <c r="G21" s="775"/>
      <c r="H21" s="775"/>
      <c r="I21" s="775"/>
      <c r="J21" s="775"/>
      <c r="K21" s="775"/>
      <c r="L21" s="775"/>
      <c r="M21" s="775"/>
      <c r="N21" s="775"/>
      <c r="O21" s="775"/>
      <c r="P21" s="775"/>
      <c r="Q21" s="781"/>
      <c r="R21" s="781"/>
      <c r="S21" s="775"/>
      <c r="T21" s="749"/>
      <c r="V21" s="775"/>
    </row>
    <row r="22" spans="2:22" ht="11.25" hidden="1" customHeight="1">
      <c r="C22" s="775"/>
      <c r="D22" s="775"/>
      <c r="E22" s="775"/>
      <c r="F22" s="775"/>
      <c r="G22" s="775"/>
      <c r="H22" s="775"/>
      <c r="I22" s="775"/>
      <c r="J22" s="775"/>
      <c r="K22" s="775"/>
      <c r="L22" s="775"/>
      <c r="M22" s="775"/>
      <c r="N22" s="775"/>
      <c r="O22" s="775"/>
      <c r="P22" s="775"/>
      <c r="Q22" s="781"/>
      <c r="R22" s="781"/>
      <c r="S22" s="775"/>
      <c r="T22" s="749"/>
      <c r="V22" s="775"/>
    </row>
    <row r="23" spans="2:22" ht="11.25" hidden="1" customHeight="1">
      <c r="C23" s="775"/>
      <c r="D23" s="775"/>
      <c r="E23" s="775"/>
      <c r="F23" s="775"/>
      <c r="G23" s="775"/>
      <c r="H23" s="775"/>
      <c r="I23" s="775"/>
      <c r="J23" s="775"/>
      <c r="K23" s="775"/>
      <c r="L23" s="775"/>
      <c r="M23" s="775"/>
      <c r="N23" s="775"/>
      <c r="O23" s="775"/>
      <c r="P23" s="775"/>
      <c r="Q23" s="781"/>
      <c r="R23" s="781"/>
      <c r="S23" s="775"/>
      <c r="T23" s="749"/>
      <c r="V23" s="775"/>
    </row>
    <row r="24" spans="2:22" ht="11.25" hidden="1" customHeight="1">
      <c r="C24" s="775"/>
      <c r="D24" s="775"/>
      <c r="E24" s="775"/>
      <c r="F24" s="775"/>
      <c r="G24" s="775"/>
      <c r="H24" s="775"/>
      <c r="I24" s="775"/>
      <c r="J24" s="775"/>
      <c r="K24" s="775"/>
      <c r="L24" s="775"/>
      <c r="M24" s="775"/>
      <c r="N24" s="775"/>
      <c r="O24" s="775"/>
      <c r="P24" s="775"/>
      <c r="Q24" s="781"/>
      <c r="R24" s="781"/>
      <c r="S24" s="775"/>
      <c r="T24" s="749"/>
      <c r="V24" s="775"/>
    </row>
    <row r="25" spans="2:22" ht="11.25" hidden="1" customHeight="1">
      <c r="C25" s="775"/>
      <c r="D25" s="775"/>
      <c r="E25" s="775"/>
      <c r="F25" s="775"/>
      <c r="G25" s="775"/>
      <c r="H25" s="775"/>
      <c r="I25" s="775"/>
      <c r="J25" s="775"/>
      <c r="K25" s="775"/>
      <c r="L25" s="775"/>
      <c r="M25" s="775"/>
      <c r="N25" s="775"/>
      <c r="O25" s="775"/>
      <c r="P25" s="775"/>
      <c r="Q25" s="781"/>
      <c r="R25" s="781"/>
      <c r="S25" s="775"/>
      <c r="T25" s="749"/>
      <c r="V25" s="775"/>
    </row>
    <row r="26" spans="2:22" ht="11.25" hidden="1" customHeight="1">
      <c r="C26" s="775"/>
      <c r="D26" s="775"/>
      <c r="E26" s="775"/>
      <c r="F26" s="775"/>
      <c r="G26" s="775"/>
      <c r="H26" s="775"/>
      <c r="I26" s="775"/>
      <c r="J26" s="775"/>
      <c r="K26" s="775"/>
      <c r="L26" s="775"/>
      <c r="M26" s="775"/>
      <c r="N26" s="775"/>
      <c r="O26" s="775"/>
      <c r="P26" s="775"/>
      <c r="Q26" s="781"/>
      <c r="R26" s="781"/>
      <c r="S26" s="775"/>
      <c r="T26" s="749"/>
      <c r="V26" s="775"/>
    </row>
    <row r="27" spans="2:22" ht="11.25" hidden="1" customHeight="1">
      <c r="C27" s="775"/>
      <c r="D27" s="775"/>
      <c r="E27" s="775"/>
      <c r="F27" s="775"/>
      <c r="G27" s="775"/>
      <c r="H27" s="775"/>
      <c r="I27" s="775"/>
      <c r="J27" s="775"/>
      <c r="K27" s="775"/>
      <c r="L27" s="775"/>
      <c r="M27" s="775"/>
      <c r="N27" s="775"/>
      <c r="O27" s="775"/>
      <c r="P27" s="775"/>
      <c r="Q27" s="781"/>
      <c r="R27" s="781"/>
      <c r="S27" s="775"/>
      <c r="T27" s="749"/>
      <c r="V27" s="775"/>
    </row>
    <row r="28" spans="2:22" ht="11.25" hidden="1" customHeight="1">
      <c r="C28" s="775"/>
      <c r="D28" s="775"/>
      <c r="E28" s="775"/>
      <c r="F28" s="775"/>
      <c r="G28" s="775"/>
      <c r="H28" s="775"/>
      <c r="I28" s="775"/>
      <c r="J28" s="775"/>
      <c r="K28" s="775"/>
      <c r="L28" s="775"/>
      <c r="M28" s="775"/>
      <c r="N28" s="775"/>
      <c r="O28" s="775"/>
      <c r="P28" s="775"/>
      <c r="Q28" s="781"/>
      <c r="R28" s="781"/>
      <c r="S28" s="775"/>
      <c r="T28" s="749"/>
      <c r="V28" s="775"/>
    </row>
    <row r="29" spans="2:22" ht="11.25" hidden="1" customHeight="1">
      <c r="C29" s="775"/>
      <c r="D29" s="775"/>
      <c r="E29" s="775"/>
      <c r="F29" s="775"/>
      <c r="G29" s="775"/>
      <c r="H29" s="775"/>
      <c r="I29" s="775"/>
      <c r="J29" s="775"/>
      <c r="K29" s="775"/>
      <c r="L29" s="775"/>
      <c r="M29" s="775"/>
      <c r="N29" s="775"/>
      <c r="O29" s="775"/>
      <c r="P29" s="775"/>
      <c r="S29" s="775"/>
      <c r="T29" s="749"/>
      <c r="V29" s="775"/>
    </row>
    <row r="30" spans="2:22">
      <c r="B30" s="772" t="s">
        <v>484</v>
      </c>
      <c r="C30" s="782"/>
      <c r="D30" s="782"/>
      <c r="E30" s="782"/>
      <c r="F30" s="782"/>
      <c r="G30" s="782"/>
      <c r="H30" s="782"/>
      <c r="I30" s="773">
        <f>'B&amp;A Surcharges'!U63</f>
        <v>-9244.2244868344314</v>
      </c>
      <c r="N30" s="782"/>
      <c r="O30" s="782"/>
      <c r="P30" s="782"/>
      <c r="Q30" s="782"/>
      <c r="R30" s="782"/>
      <c r="S30" s="775">
        <f>VLOOKUP(B7,'B&amp;A Surcharges'!A:U,21,FALSE)</f>
        <v>-9244.2244868344314</v>
      </c>
      <c r="T30" s="749"/>
      <c r="V30" s="775">
        <f>S30</f>
        <v>-9244.2244868344314</v>
      </c>
    </row>
    <row r="31" spans="2:22">
      <c r="C31" s="775"/>
      <c r="D31" s="775"/>
      <c r="E31" s="775"/>
      <c r="F31" s="775"/>
      <c r="G31" s="775"/>
      <c r="H31" s="775"/>
      <c r="I31" s="775"/>
      <c r="J31" s="775"/>
      <c r="K31" s="775"/>
      <c r="L31" s="775"/>
      <c r="M31" s="775"/>
      <c r="N31" s="775"/>
      <c r="O31" s="775"/>
      <c r="P31" s="775"/>
      <c r="S31" s="775"/>
      <c r="T31" s="749"/>
      <c r="V31" s="775"/>
    </row>
    <row r="32" spans="2:22">
      <c r="B32" s="772" t="s">
        <v>14</v>
      </c>
      <c r="C32" s="775"/>
      <c r="D32" s="775"/>
      <c r="E32" s="775"/>
      <c r="F32" s="775"/>
      <c r="G32" s="775"/>
      <c r="H32" s="775"/>
      <c r="I32" s="775">
        <f>VLOOKUP(B7,'B&amp;A Surcharges'!A:U,2,FALSE)</f>
        <v>17051.920000000002</v>
      </c>
      <c r="J32" s="775"/>
      <c r="K32" s="775"/>
      <c r="L32" s="775"/>
      <c r="M32" s="775"/>
      <c r="N32" s="775"/>
      <c r="O32" s="775"/>
      <c r="P32" s="775"/>
      <c r="S32" s="775"/>
      <c r="T32" s="749"/>
      <c r="V32" s="775"/>
    </row>
    <row r="33" spans="2:22">
      <c r="C33" s="775"/>
      <c r="D33" s="775"/>
      <c r="E33" s="775"/>
      <c r="F33" s="775"/>
      <c r="G33" s="775"/>
      <c r="H33" s="775"/>
      <c r="I33" s="775"/>
      <c r="J33" s="775"/>
      <c r="K33" s="775"/>
      <c r="L33" s="775"/>
      <c r="M33" s="775"/>
      <c r="N33" s="775"/>
      <c r="O33" s="775"/>
      <c r="P33" s="775"/>
      <c r="S33" s="775"/>
      <c r="T33" s="749"/>
      <c r="V33" s="775"/>
    </row>
    <row r="34" spans="2:22">
      <c r="B34" s="772" t="s">
        <v>207</v>
      </c>
      <c r="C34" s="775"/>
      <c r="D34" s="775"/>
      <c r="E34" s="775"/>
      <c r="F34" s="775"/>
      <c r="G34" s="775"/>
      <c r="H34" s="775"/>
      <c r="I34" s="775">
        <f>VLOOKUP(B7,'B&amp;A Surcharges'!A:U,16,FALSE)</f>
        <v>0</v>
      </c>
      <c r="J34" s="775"/>
      <c r="K34" s="775"/>
      <c r="L34" s="775"/>
      <c r="M34" s="775"/>
      <c r="N34" s="775"/>
      <c r="O34" s="775"/>
      <c r="P34" s="775"/>
      <c r="S34" s="775"/>
      <c r="T34" s="749"/>
      <c r="V34" s="775"/>
    </row>
    <row r="35" spans="2:22">
      <c r="C35" s="775"/>
      <c r="D35" s="775"/>
      <c r="E35" s="775"/>
      <c r="F35" s="775"/>
      <c r="G35" s="775"/>
      <c r="H35" s="775"/>
      <c r="I35" s="775"/>
      <c r="J35" s="775"/>
      <c r="K35" s="775"/>
      <c r="L35" s="775"/>
      <c r="M35" s="775"/>
      <c r="N35" s="775"/>
      <c r="O35" s="775"/>
      <c r="P35" s="775"/>
      <c r="S35" s="775"/>
      <c r="T35" s="749"/>
      <c r="V35" s="775"/>
    </row>
    <row r="36" spans="2:22">
      <c r="B36" s="772" t="s">
        <v>16</v>
      </c>
      <c r="C36" s="775"/>
      <c r="D36" s="775"/>
      <c r="E36" s="775"/>
      <c r="F36" s="775"/>
      <c r="G36" s="775"/>
      <c r="H36" s="775"/>
      <c r="I36" s="775">
        <f>VLOOKUP(B7,'B&amp;A Surcharges'!A:U,4,FALSE)</f>
        <v>780.88</v>
      </c>
      <c r="J36" s="775"/>
      <c r="K36" s="775"/>
      <c r="L36" s="775"/>
      <c r="M36" s="775"/>
      <c r="N36" s="775"/>
      <c r="O36" s="775"/>
      <c r="P36" s="775"/>
      <c r="S36" s="775"/>
      <c r="T36" s="749"/>
      <c r="V36" s="775"/>
    </row>
    <row r="37" spans="2:22">
      <c r="C37" s="775"/>
      <c r="D37" s="775"/>
      <c r="E37" s="775"/>
      <c r="F37" s="775"/>
      <c r="G37" s="775"/>
      <c r="H37" s="775"/>
      <c r="I37" s="775"/>
      <c r="J37" s="775"/>
      <c r="K37" s="775"/>
      <c r="L37" s="775"/>
      <c r="M37" s="775"/>
      <c r="N37" s="775"/>
      <c r="O37" s="775"/>
      <c r="P37" s="775"/>
      <c r="S37" s="775"/>
      <c r="T37" s="749"/>
      <c r="V37" s="775"/>
    </row>
    <row r="38" spans="2:22">
      <c r="B38" s="772" t="s">
        <v>160</v>
      </c>
      <c r="C38" s="775"/>
      <c r="D38" s="775"/>
      <c r="E38" s="775"/>
      <c r="F38" s="775"/>
      <c r="G38" s="775"/>
      <c r="H38" s="775"/>
      <c r="I38" s="775">
        <f>VLOOKUP(B7,'B&amp;A Surcharges'!A:U,6,FALSE)</f>
        <v>0</v>
      </c>
      <c r="J38" s="775"/>
      <c r="K38" s="775"/>
      <c r="L38" s="775"/>
      <c r="M38" s="775"/>
      <c r="N38" s="775"/>
      <c r="O38" s="775"/>
      <c r="P38" s="775"/>
      <c r="S38" s="775"/>
      <c r="T38" s="749"/>
      <c r="V38" s="775"/>
    </row>
    <row r="39" spans="2:22">
      <c r="C39" s="775"/>
      <c r="D39" s="775"/>
      <c r="E39" s="775"/>
      <c r="F39" s="775"/>
      <c r="G39" s="775"/>
      <c r="H39" s="775"/>
      <c r="I39" s="775"/>
      <c r="J39" s="775"/>
      <c r="K39" s="775"/>
      <c r="L39" s="775"/>
      <c r="M39" s="775"/>
      <c r="N39" s="775"/>
      <c r="O39" s="775"/>
      <c r="P39" s="775"/>
      <c r="S39" s="775"/>
      <c r="T39" s="749"/>
      <c r="V39" s="775"/>
    </row>
    <row r="40" spans="2:22">
      <c r="B40" s="772" t="s">
        <v>347</v>
      </c>
      <c r="C40" s="775"/>
      <c r="D40" s="775"/>
      <c r="E40" s="775"/>
      <c r="F40" s="775"/>
      <c r="G40" s="775"/>
      <c r="H40" s="775"/>
      <c r="I40" s="775">
        <f>VLOOKUP(B7,'B&amp;A Surcharges'!A:U,8,FALSE)</f>
        <v>221.2</v>
      </c>
      <c r="J40" s="775"/>
      <c r="K40" s="775"/>
      <c r="L40" s="775"/>
      <c r="M40" s="775"/>
      <c r="N40" s="775"/>
      <c r="O40" s="775"/>
      <c r="P40" s="775"/>
      <c r="S40" s="775"/>
      <c r="T40" s="749"/>
      <c r="V40" s="775"/>
    </row>
    <row r="41" spans="2:22">
      <c r="C41" s="775"/>
      <c r="D41" s="775"/>
      <c r="E41" s="775"/>
      <c r="F41" s="775"/>
      <c r="G41" s="775"/>
      <c r="H41" s="775"/>
      <c r="I41" s="775"/>
      <c r="J41" s="775"/>
      <c r="K41" s="775"/>
      <c r="L41" s="775"/>
      <c r="M41" s="775"/>
      <c r="N41" s="775"/>
      <c r="O41" s="775"/>
      <c r="P41" s="775"/>
      <c r="S41" s="775"/>
      <c r="T41" s="749"/>
      <c r="V41" s="775"/>
    </row>
    <row r="42" spans="2:22">
      <c r="B42" s="772" t="s">
        <v>15</v>
      </c>
      <c r="C42" s="775"/>
      <c r="D42" s="775"/>
      <c r="E42" s="775"/>
      <c r="F42" s="775"/>
      <c r="G42" s="775"/>
      <c r="H42" s="775"/>
      <c r="I42" s="775">
        <f>VLOOKUP(B7,'B&amp;A Surcharges'!A:U,10,FALSE)</f>
        <v>10222.69</v>
      </c>
      <c r="J42" s="775"/>
      <c r="K42" s="775"/>
      <c r="L42" s="775"/>
      <c r="M42" s="775"/>
      <c r="N42" s="775">
        <f>VLOOKUP(B7,'Envir FGD adj'!A:F,6,FALSE)</f>
        <v>2168.8240875749552</v>
      </c>
      <c r="O42" s="775"/>
      <c r="P42" s="775"/>
      <c r="S42" s="775">
        <f t="shared" ref="S42" si="0">N42+O42+P42+Q42</f>
        <v>2168.8240875749552</v>
      </c>
      <c r="T42" s="749"/>
      <c r="V42" s="775"/>
    </row>
    <row r="43" spans="2:22">
      <c r="C43" s="775"/>
      <c r="D43" s="775"/>
      <c r="E43" s="775"/>
      <c r="F43" s="775"/>
      <c r="G43" s="775"/>
      <c r="H43" s="775"/>
      <c r="I43" s="775"/>
      <c r="J43" s="775"/>
      <c r="K43" s="775"/>
      <c r="L43" s="775"/>
      <c r="M43" s="775"/>
      <c r="N43" s="775"/>
      <c r="O43" s="775"/>
      <c r="P43" s="775"/>
      <c r="S43" s="775"/>
      <c r="T43" s="749"/>
      <c r="V43" s="775"/>
    </row>
    <row r="44" spans="2:22">
      <c r="B44" s="772" t="s">
        <v>263</v>
      </c>
      <c r="C44" s="775"/>
      <c r="D44" s="775"/>
      <c r="E44" s="775"/>
      <c r="F44" s="775"/>
      <c r="G44" s="775"/>
      <c r="H44" s="775"/>
      <c r="I44" s="775">
        <f>VLOOKUP(B7,'B&amp;A Surcharges'!A:U,12,FALSE)</f>
        <v>4045.1799999999994</v>
      </c>
      <c r="J44" s="775"/>
      <c r="K44" s="775"/>
      <c r="L44" s="775"/>
      <c r="M44" s="775"/>
      <c r="N44" s="775"/>
      <c r="O44" s="775"/>
      <c r="P44" s="775"/>
      <c r="S44" s="775"/>
      <c r="T44" s="749"/>
      <c r="V44" s="775"/>
    </row>
    <row r="45" spans="2:22">
      <c r="C45" s="775"/>
      <c r="D45" s="775"/>
      <c r="E45" s="775"/>
      <c r="F45" s="775"/>
      <c r="G45" s="775"/>
      <c r="H45" s="775"/>
      <c r="I45" s="775"/>
      <c r="J45" s="775"/>
      <c r="K45" s="775"/>
      <c r="L45" s="775"/>
      <c r="M45" s="775"/>
      <c r="N45" s="775"/>
      <c r="O45" s="775"/>
      <c r="P45" s="775"/>
      <c r="S45" s="775"/>
      <c r="T45" s="749"/>
      <c r="V45" s="775"/>
    </row>
    <row r="46" spans="2:22">
      <c r="B46" s="772" t="s">
        <v>327</v>
      </c>
      <c r="C46" s="775"/>
      <c r="D46" s="775"/>
      <c r="E46" s="775"/>
      <c r="F46" s="775"/>
      <c r="G46" s="775"/>
      <c r="H46" s="775"/>
      <c r="I46" s="775">
        <f>'B&amp;A Surcharges'!N63</f>
        <v>0</v>
      </c>
      <c r="J46" s="775"/>
      <c r="K46" s="775"/>
      <c r="L46" s="775"/>
      <c r="M46" s="775"/>
      <c r="N46" s="775"/>
      <c r="O46" s="775"/>
      <c r="P46" s="775"/>
      <c r="S46" s="775"/>
      <c r="T46" s="749"/>
      <c r="V46" s="775"/>
    </row>
    <row r="47" spans="2:22">
      <c r="C47" s="775"/>
      <c r="D47" s="775"/>
      <c r="E47" s="775"/>
      <c r="F47" s="775"/>
      <c r="G47" s="775"/>
      <c r="H47" s="775"/>
      <c r="I47" s="775"/>
      <c r="J47" s="775"/>
      <c r="K47" s="775"/>
      <c r="L47" s="775"/>
      <c r="M47" s="775"/>
      <c r="N47" s="775"/>
      <c r="O47" s="775"/>
      <c r="P47" s="775"/>
      <c r="S47" s="775"/>
      <c r="T47" s="749"/>
      <c r="V47" s="775"/>
    </row>
    <row r="48" spans="2:22">
      <c r="B48" s="772" t="s">
        <v>262</v>
      </c>
      <c r="C48" s="775"/>
      <c r="D48" s="775"/>
      <c r="E48" s="775"/>
      <c r="F48" s="775"/>
      <c r="G48" s="775"/>
      <c r="H48" s="775"/>
      <c r="I48" s="775">
        <f>VLOOKUP(B7,'B&amp;A Surcharges'!A:U,18,FALSE)</f>
        <v>96</v>
      </c>
      <c r="J48" s="775"/>
      <c r="K48" s="775"/>
      <c r="L48" s="775"/>
      <c r="M48" s="775"/>
      <c r="N48" s="775"/>
      <c r="O48" s="775"/>
      <c r="P48" s="775"/>
      <c r="S48" s="775"/>
      <c r="T48" s="749"/>
      <c r="V48" s="775"/>
    </row>
    <row r="49" spans="2:22">
      <c r="C49" s="775"/>
      <c r="D49" s="775"/>
      <c r="E49" s="775"/>
      <c r="F49" s="775"/>
      <c r="G49" s="775"/>
      <c r="H49" s="775"/>
      <c r="I49" s="775"/>
      <c r="J49" s="775"/>
      <c r="K49" s="775"/>
      <c r="L49" s="775"/>
      <c r="M49" s="775"/>
      <c r="N49" s="775"/>
      <c r="O49" s="775"/>
      <c r="P49" s="775"/>
      <c r="S49" s="775"/>
      <c r="T49" s="749"/>
      <c r="V49" s="775"/>
    </row>
    <row r="50" spans="2:22">
      <c r="B50" s="772" t="s">
        <v>344</v>
      </c>
      <c r="C50" s="775"/>
      <c r="D50" s="775"/>
      <c r="E50" s="775"/>
      <c r="F50" s="775"/>
      <c r="G50" s="775"/>
      <c r="H50" s="775"/>
      <c r="I50" s="775">
        <f>VLOOKUP(B7,'B&amp;A Surcharges'!A:U,19,FALSE)</f>
        <v>-786.98</v>
      </c>
      <c r="J50" s="775"/>
      <c r="K50" s="775"/>
      <c r="L50" s="775"/>
      <c r="M50" s="775"/>
      <c r="N50" s="775"/>
      <c r="O50" s="775"/>
      <c r="P50" s="775"/>
      <c r="S50" s="775"/>
      <c r="T50" s="749"/>
      <c r="V50" s="775"/>
    </row>
    <row r="51" spans="2:22">
      <c r="B51" s="783"/>
      <c r="C51" s="784"/>
      <c r="D51" s="784"/>
      <c r="E51" s="784"/>
      <c r="F51" s="784"/>
      <c r="G51" s="784"/>
      <c r="H51" s="784"/>
      <c r="I51" s="784"/>
      <c r="J51" s="784"/>
      <c r="K51" s="784"/>
      <c r="L51" s="784"/>
      <c r="M51" s="784"/>
      <c r="N51" s="784"/>
      <c r="O51" s="784"/>
      <c r="P51" s="784"/>
      <c r="Q51" s="784"/>
      <c r="R51" s="784"/>
      <c r="S51" s="784"/>
      <c r="T51" s="749"/>
      <c r="V51" s="784"/>
    </row>
    <row r="52" spans="2:22">
      <c r="T52" s="749"/>
    </row>
    <row r="53" spans="2:22" s="785" customFormat="1">
      <c r="B53" s="785" t="s">
        <v>17</v>
      </c>
      <c r="I53" s="785">
        <f t="shared" ref="I53:R53" si="1">SUM(I13:I50)</f>
        <v>242811.82574993977</v>
      </c>
      <c r="N53" s="785">
        <f t="shared" si="1"/>
        <v>2168.8240875749552</v>
      </c>
      <c r="O53" s="785">
        <f t="shared" si="1"/>
        <v>8093.8913032257988</v>
      </c>
      <c r="P53" s="785">
        <f t="shared" si="1"/>
        <v>0</v>
      </c>
      <c r="Q53" s="786">
        <f t="shared" si="1"/>
        <v>0</v>
      </c>
      <c r="R53" s="786">
        <f t="shared" si="1"/>
        <v>0</v>
      </c>
      <c r="S53" s="785">
        <f>SUM(S13:S50)</f>
        <v>221443.65114074052</v>
      </c>
      <c r="T53" s="749"/>
      <c r="V53" s="785">
        <f>SUM(V13:V50)</f>
        <v>245924.47647316553</v>
      </c>
    </row>
    <row r="54" spans="2:22">
      <c r="I54" s="787"/>
      <c r="J54" s="787"/>
      <c r="K54" s="787"/>
      <c r="L54" s="787"/>
      <c r="M54" s="787"/>
      <c r="N54" s="788"/>
      <c r="O54" s="788"/>
      <c r="S54" s="773"/>
      <c r="T54" s="749"/>
    </row>
    <row r="55" spans="2:22">
      <c r="I55" s="789"/>
      <c r="J55" s="789"/>
      <c r="K55" s="789"/>
      <c r="L55" s="789"/>
      <c r="M55" s="789"/>
      <c r="N55" s="789"/>
      <c r="O55" s="788"/>
      <c r="T55" s="749"/>
    </row>
    <row r="56" spans="2:22">
      <c r="I56" s="788"/>
      <c r="J56" s="788"/>
      <c r="K56" s="788"/>
      <c r="L56" s="788"/>
      <c r="M56" s="788"/>
      <c r="N56" s="788"/>
      <c r="O56" s="788"/>
      <c r="T56" s="764"/>
    </row>
    <row r="57" spans="2:22">
      <c r="I57" s="790"/>
      <c r="J57" s="790"/>
      <c r="K57" s="790"/>
      <c r="L57" s="790"/>
      <c r="M57" s="790"/>
      <c r="N57" s="790"/>
      <c r="O57" s="790"/>
    </row>
    <row r="58" spans="2:22">
      <c r="T58" s="767"/>
    </row>
    <row r="59" spans="2:22">
      <c r="T59" s="747"/>
    </row>
  </sheetData>
  <mergeCells count="2">
    <mergeCell ref="J8:L8"/>
    <mergeCell ref="N8:R8"/>
  </mergeCells>
  <pageMargins left="0.25" right="0.25" top="0.75" bottom="0.75" header="0.3" footer="0.3"/>
  <pageSetup paperSize="5" scale="97"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tabColor theme="6" tint="0.59999389629810485"/>
    <pageSetUpPr fitToPage="1"/>
  </sheetPr>
  <dimension ref="B1:AD81"/>
  <sheetViews>
    <sheetView view="pageBreakPreview" zoomScale="60" zoomScaleNormal="11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0.5"/>
  <cols>
    <col min="1" max="1" width="2.54296875" style="840" customWidth="1"/>
    <col min="2" max="2" width="30" style="840" customWidth="1"/>
    <col min="3" max="3" width="18.1796875" style="840" hidden="1" customWidth="1"/>
    <col min="4" max="4" width="16.7265625" style="840" hidden="1" customWidth="1"/>
    <col min="5" max="5" width="15.81640625" style="840" bestFit="1" customWidth="1"/>
    <col min="6" max="6" width="14.453125" style="840" hidden="1" customWidth="1"/>
    <col min="7" max="7" width="16.1796875" style="840" hidden="1" customWidth="1"/>
    <col min="8" max="8" width="14.81640625" style="840" customWidth="1"/>
    <col min="9" max="9" width="12.81640625" style="840" customWidth="1"/>
    <col min="10" max="12" width="12.81640625" style="840" hidden="1" customWidth="1"/>
    <col min="13" max="13" width="12.81640625" style="840" customWidth="1"/>
    <col min="14" max="16" width="12.81640625" style="840" hidden="1" customWidth="1"/>
    <col min="17" max="18" width="12.81640625" style="842" hidden="1" customWidth="1"/>
    <col min="19" max="19" width="12.81640625" style="840" hidden="1" customWidth="1"/>
    <col min="20" max="20" width="15.54296875" style="746" bestFit="1" customWidth="1"/>
    <col min="21" max="22" width="12.81640625" style="840" customWidth="1"/>
    <col min="23" max="23" width="9.1796875" style="840" customWidth="1"/>
    <col min="24" max="24" width="9.1796875" style="840"/>
    <col min="25" max="25" width="12.1796875" style="840" bestFit="1" customWidth="1"/>
    <col min="26" max="28" width="9.1796875" style="840"/>
    <col min="29" max="29" width="11.81640625" style="840" bestFit="1" customWidth="1"/>
    <col min="30" max="16384" width="9.1796875" style="840"/>
  </cols>
  <sheetData>
    <row r="1" spans="2:30">
      <c r="M1" s="841"/>
    </row>
    <row r="2" spans="2:30">
      <c r="B2" s="840" t="str">
        <f>RS!B2</f>
        <v>KENTUCKY POWER BILLING ANALYSIS</v>
      </c>
      <c r="C2" s="148" t="s">
        <v>864</v>
      </c>
      <c r="D2" s="148"/>
      <c r="I2" s="843"/>
      <c r="J2" s="843"/>
      <c r="K2" s="843"/>
      <c r="L2" s="843"/>
      <c r="M2" s="841"/>
    </row>
    <row r="3" spans="2:30">
      <c r="B3" s="840" t="str">
        <f>RS!B3</f>
        <v>PER BOOKS</v>
      </c>
      <c r="C3" s="844" t="s">
        <v>863</v>
      </c>
      <c r="D3" s="844"/>
      <c r="I3" s="843"/>
      <c r="J3" s="843"/>
      <c r="K3" s="843"/>
      <c r="L3" s="843"/>
      <c r="M3" s="841"/>
    </row>
    <row r="4" spans="2:30">
      <c r="B4" s="840" t="str">
        <f>RS!B4</f>
        <v>TEST YEAR ENDED MAY 31, 2025</v>
      </c>
      <c r="M4" s="841"/>
    </row>
    <row r="5" spans="2:30">
      <c r="M5" s="841"/>
    </row>
    <row r="6" spans="2:30">
      <c r="B6" s="840" t="s">
        <v>62</v>
      </c>
      <c r="M6" s="841"/>
    </row>
    <row r="7" spans="2:30">
      <c r="B7" s="840" t="s">
        <v>35</v>
      </c>
      <c r="M7" s="841"/>
    </row>
    <row r="8" spans="2:30">
      <c r="F8" s="845"/>
      <c r="G8" s="845"/>
      <c r="H8" s="845"/>
      <c r="J8" s="870" t="str">
        <f>RS!J8</f>
        <v>Unit Adjustments</v>
      </c>
      <c r="K8" s="870"/>
      <c r="L8" s="870"/>
      <c r="M8" s="845"/>
      <c r="N8" s="870" t="str">
        <f>RS!N8</f>
        <v>Base Revenues Adjustments</v>
      </c>
      <c r="O8" s="870"/>
      <c r="P8" s="870"/>
      <c r="Q8" s="870"/>
      <c r="R8" s="870"/>
      <c r="S8" s="845"/>
      <c r="T8" s="755" t="s">
        <v>171</v>
      </c>
      <c r="X8" s="755" t="s">
        <v>171</v>
      </c>
    </row>
    <row r="9" spans="2:30">
      <c r="B9" s="845"/>
      <c r="C9" s="845"/>
      <c r="D9" s="845"/>
      <c r="E9" s="845"/>
      <c r="F9" s="845"/>
      <c r="G9" s="845"/>
      <c r="H9" s="845"/>
      <c r="I9" s="845" t="str">
        <f>RS!I9</f>
        <v>Per Books</v>
      </c>
      <c r="J9" s="845" t="str">
        <f>RS!J9</f>
        <v>Weather</v>
      </c>
      <c r="K9" s="845" t="str">
        <f>RS!K9</f>
        <v>Customer</v>
      </c>
      <c r="L9" s="845" t="str">
        <f>RS!L9</f>
        <v>Customer</v>
      </c>
      <c r="M9" s="845" t="str">
        <f>RS!M9</f>
        <v>Adjusted</v>
      </c>
      <c r="N9" s="845" t="str">
        <f>RS!N9</f>
        <v>Enviro Sur</v>
      </c>
      <c r="O9" s="845" t="str">
        <f>RS!O9</f>
        <v>Rate</v>
      </c>
      <c r="P9" s="845" t="str">
        <f>RS!P9</f>
        <v>Weather</v>
      </c>
      <c r="Q9" s="845" t="str">
        <f>RS!Q9</f>
        <v>Customer</v>
      </c>
      <c r="R9" s="845" t="str">
        <f>RS!R9</f>
        <v>Customer</v>
      </c>
      <c r="S9" s="845" t="str">
        <f>RS!S9</f>
        <v>Adjusted Base</v>
      </c>
      <c r="T9" s="755" t="s">
        <v>1303</v>
      </c>
      <c r="U9" s="845" t="s">
        <v>169</v>
      </c>
      <c r="V9" s="845" t="s">
        <v>171</v>
      </c>
      <c r="X9" s="755" t="s">
        <v>1336</v>
      </c>
    </row>
    <row r="10" spans="2:30">
      <c r="B10" s="846" t="str">
        <f>RS!B10</f>
        <v>Description</v>
      </c>
      <c r="C10" s="846" t="str">
        <f>RS!C10</f>
        <v>Units (Thru 12/30/24)</v>
      </c>
      <c r="D10" s="846" t="str">
        <f>RS!D10</f>
        <v>Units (Effec. 12/31/24)</v>
      </c>
      <c r="E10" s="846" t="str">
        <f>RS!E10</f>
        <v>Units (Effec. 2/21/25)</v>
      </c>
      <c r="F10" s="846" t="str">
        <f>RS!F10</f>
        <v>Rate thru 12/30/24</v>
      </c>
      <c r="G10" s="846" t="str">
        <f>RS!G10</f>
        <v>Rates Effec. 12/31/24</v>
      </c>
      <c r="H10" s="846" t="str">
        <f>RS!H10</f>
        <v>Rate as of 2/21/25</v>
      </c>
      <c r="I10" s="846" t="str">
        <f>RS!I10</f>
        <v>Revenue ($)</v>
      </c>
      <c r="J10" s="846" t="str">
        <f>RS!J10</f>
        <v>Normalization</v>
      </c>
      <c r="K10" s="846" t="str">
        <f>RS!K10</f>
        <v>Annualization</v>
      </c>
      <c r="L10" s="846" t="str">
        <f>RS!L10</f>
        <v>Pro Forma</v>
      </c>
      <c r="M10" s="846" t="str">
        <f>RS!M10</f>
        <v>Units</v>
      </c>
      <c r="N10" s="846" t="str">
        <f>RS!N10</f>
        <v>Excl FGD</v>
      </c>
      <c r="O10" s="846" t="str">
        <f>RS!O10</f>
        <v>Annualization</v>
      </c>
      <c r="P10" s="846" t="str">
        <f>RS!P10</f>
        <v>Normalization</v>
      </c>
      <c r="Q10" s="846" t="str">
        <f>RS!Q10</f>
        <v>Annualization</v>
      </c>
      <c r="R10" s="846" t="str">
        <f>RS!R10</f>
        <v>Pro Forma</v>
      </c>
      <c r="S10" s="846" t="str">
        <f>RS!S10</f>
        <v>Revenue ($)</v>
      </c>
      <c r="T10" s="864">
        <f>'Gen Rider'!K20</f>
        <v>7.6999999999999996E-4</v>
      </c>
      <c r="U10" s="846" t="s">
        <v>522</v>
      </c>
      <c r="V10" s="846" t="s">
        <v>6</v>
      </c>
      <c r="W10" s="855"/>
      <c r="X10" s="864">
        <f>'DTL Rider Yr 1'!L27</f>
        <v>-7.4400000000000004E-3</v>
      </c>
    </row>
    <row r="11" spans="2:30">
      <c r="B11" s="847" t="str">
        <f>RS!B11</f>
        <v>(1)</v>
      </c>
      <c r="C11" s="847" t="str">
        <f>RS!C11</f>
        <v>(2)</v>
      </c>
      <c r="D11" s="847" t="str">
        <f>RS!D11</f>
        <v>(3)</v>
      </c>
      <c r="E11" s="847" t="str">
        <f>RS!E11</f>
        <v>(4)</v>
      </c>
      <c r="F11" s="847" t="str">
        <f>RS!F11</f>
        <v>(5)</v>
      </c>
      <c r="G11" s="847" t="str">
        <f>RS!G11</f>
        <v>(6)</v>
      </c>
      <c r="H11" s="847" t="str">
        <f>RS!H11</f>
        <v>(7)</v>
      </c>
      <c r="I11" s="847" t="str">
        <f>RS!I11</f>
        <v>(8)</v>
      </c>
      <c r="J11" s="847" t="str">
        <f>RS!J11</f>
        <v>(9)</v>
      </c>
      <c r="K11" s="847" t="str">
        <f>RS!K11</f>
        <v>(10)</v>
      </c>
      <c r="L11" s="847" t="str">
        <f>RS!L11</f>
        <v>(11)</v>
      </c>
      <c r="M11" s="847" t="str">
        <f>RS!M11</f>
        <v>(12)</v>
      </c>
      <c r="N11" s="847" t="str">
        <f>RS!N11</f>
        <v>(13)</v>
      </c>
      <c r="O11" s="847" t="str">
        <f>RS!O11</f>
        <v>(14)</v>
      </c>
      <c r="P11" s="847" t="str">
        <f>RS!P11</f>
        <v>(15)</v>
      </c>
      <c r="Q11" s="847" t="str">
        <f>RS!Q11</f>
        <v>(16)</v>
      </c>
      <c r="R11" s="847" t="str">
        <f>RS!R11</f>
        <v>(17)</v>
      </c>
      <c r="S11" s="847" t="str">
        <f>RS!S11</f>
        <v>(18)</v>
      </c>
      <c r="T11" s="758"/>
      <c r="X11" s="758"/>
    </row>
    <row r="12" spans="2:30">
      <c r="C12" s="842"/>
      <c r="D12" s="842"/>
      <c r="E12" s="842"/>
      <c r="F12" s="842"/>
      <c r="G12" s="842"/>
      <c r="H12" s="842"/>
      <c r="I12" s="842"/>
      <c r="J12" s="842"/>
      <c r="K12" s="842"/>
      <c r="L12" s="842"/>
      <c r="M12" s="842"/>
      <c r="N12" s="842"/>
      <c r="O12" s="842"/>
      <c r="P12" s="842"/>
      <c r="S12" s="842"/>
      <c r="T12" s="749"/>
      <c r="X12" s="749"/>
    </row>
    <row r="13" spans="2:30">
      <c r="T13" s="749">
        <f>T10*SUM(C55:E55)</f>
        <v>6034.4792199999993</v>
      </c>
      <c r="U13" s="848"/>
      <c r="V13" s="842"/>
      <c r="X13" s="749">
        <f>X10*SUM(C55:E55)</f>
        <v>-58307.175840000004</v>
      </c>
    </row>
    <row r="14" spans="2:30">
      <c r="B14" s="840" t="s">
        <v>28</v>
      </c>
      <c r="F14" s="849"/>
      <c r="T14" s="749"/>
      <c r="U14" s="848"/>
      <c r="V14" s="842"/>
    </row>
    <row r="15" spans="2:30">
      <c r="B15" s="840" t="s">
        <v>63</v>
      </c>
      <c r="C15" s="656"/>
      <c r="D15" s="656"/>
      <c r="E15" s="656">
        <v>76407</v>
      </c>
      <c r="F15" s="709">
        <v>8.64</v>
      </c>
      <c r="G15" s="709">
        <v>8.64</v>
      </c>
      <c r="H15" s="709">
        <v>8.64</v>
      </c>
      <c r="I15" s="842">
        <f>(C15*F15)+(D15*G15)+(E15*H15)</f>
        <v>660156.4800000001</v>
      </c>
      <c r="J15" s="842">
        <f>VLOOKUP($B$7,WNLA!A:B,2,FALSE)*IF(SUM(C15:E15)=0,0,SUM(C15:E15)/SUM(C15:E15))</f>
        <v>0</v>
      </c>
      <c r="K15" s="842">
        <f>VLOOKUP($B$7,'Monthly # of Customers'!A:R,18,FALSE)*SUM(C15:E15)</f>
        <v>0</v>
      </c>
      <c r="L15" s="850"/>
      <c r="M15" s="842">
        <f>C15+D15+E15+J15+K15+L15</f>
        <v>76407</v>
      </c>
      <c r="N15" s="842"/>
      <c r="O15" s="842"/>
      <c r="P15" s="842">
        <f>J15*H15</f>
        <v>0</v>
      </c>
      <c r="Q15" s="842">
        <f>K15*H15</f>
        <v>0</v>
      </c>
      <c r="R15" s="850">
        <f>L15*H15</f>
        <v>0</v>
      </c>
      <c r="S15" s="842">
        <f>I15+N15+O15+P15+Q15+R15</f>
        <v>660156.4800000001</v>
      </c>
      <c r="T15" s="749"/>
      <c r="U15" s="850">
        <f>'Exhibit KIW-S2'!F137</f>
        <v>10.02</v>
      </c>
      <c r="V15" s="842">
        <f t="shared" ref="V15:V51" si="0">U15*M15</f>
        <v>765598.14</v>
      </c>
      <c r="Z15" s="851"/>
      <c r="AB15" s="851"/>
      <c r="AC15" s="851"/>
      <c r="AD15" s="852"/>
    </row>
    <row r="16" spans="2:30">
      <c r="B16" s="840" t="s">
        <v>64</v>
      </c>
      <c r="C16" s="656"/>
      <c r="D16" s="656"/>
      <c r="E16" s="656">
        <v>1107</v>
      </c>
      <c r="F16" s="709">
        <v>9.49</v>
      </c>
      <c r="G16" s="709">
        <v>9.49</v>
      </c>
      <c r="H16" s="709">
        <v>9.49</v>
      </c>
      <c r="I16" s="842">
        <f>E16*H16</f>
        <v>10505.43</v>
      </c>
      <c r="J16" s="842">
        <f>VLOOKUP($B$7,WNLA!A:B,2,FALSE)*IF(SUM(C16:E16)=0,0,SUM(C16:E16)/SUM(C16:E16))</f>
        <v>0</v>
      </c>
      <c r="K16" s="842">
        <f>VLOOKUP($B$7,'Monthly # of Customers'!A:R,18,FALSE)*SUM(C16:E16)</f>
        <v>0</v>
      </c>
      <c r="L16" s="850"/>
      <c r="M16" s="842">
        <f t="shared" ref="M16:M25" si="1">C16+D16+E16+J16+K16+L16</f>
        <v>1107</v>
      </c>
      <c r="N16" s="842"/>
      <c r="O16" s="842"/>
      <c r="P16" s="842">
        <f t="shared" ref="P16:P30" si="2">J16*H16</f>
        <v>0</v>
      </c>
      <c r="Q16" s="842">
        <f t="shared" ref="Q16:Q31" si="3">K16*H16</f>
        <v>0</v>
      </c>
      <c r="R16" s="850">
        <f t="shared" ref="R16:R30" si="4">L16*H16</f>
        <v>0</v>
      </c>
      <c r="S16" s="842">
        <f>I16+N16+O16+P16+Q16+R16</f>
        <v>10505.43</v>
      </c>
      <c r="T16" s="749"/>
      <c r="U16" s="850">
        <f>'Exhibit KIW-S2'!F138</f>
        <v>11</v>
      </c>
      <c r="V16" s="842">
        <f t="shared" si="0"/>
        <v>12177</v>
      </c>
      <c r="Z16" s="851"/>
      <c r="AB16" s="851"/>
      <c r="AC16" s="851"/>
      <c r="AD16" s="852"/>
    </row>
    <row r="17" spans="2:30">
      <c r="B17" s="840" t="s">
        <v>65</v>
      </c>
      <c r="C17" s="656"/>
      <c r="D17" s="656"/>
      <c r="E17" s="656">
        <v>3541</v>
      </c>
      <c r="F17" s="709">
        <v>11.24</v>
      </c>
      <c r="G17" s="709">
        <v>11.24</v>
      </c>
      <c r="H17" s="709">
        <v>11.24</v>
      </c>
      <c r="I17" s="842">
        <f t="shared" ref="I17:I25" si="5">E17*H17</f>
        <v>39800.840000000004</v>
      </c>
      <c r="J17" s="842">
        <f>VLOOKUP($B$7,WNLA!A:B,2,FALSE)*IF(SUM(C17:E17)=0,0,SUM(C17:E17)/SUM(C17:E17))</f>
        <v>0</v>
      </c>
      <c r="K17" s="842">
        <f>VLOOKUP($B$7,'Monthly # of Customers'!A:R,18,FALSE)*SUM(C17:E17)</f>
        <v>0</v>
      </c>
      <c r="L17" s="850"/>
      <c r="M17" s="842">
        <f t="shared" si="1"/>
        <v>3541</v>
      </c>
      <c r="N17" s="842"/>
      <c r="O17" s="842"/>
      <c r="P17" s="842">
        <f t="shared" si="2"/>
        <v>0</v>
      </c>
      <c r="Q17" s="842">
        <f t="shared" si="3"/>
        <v>0</v>
      </c>
      <c r="R17" s="850">
        <f t="shared" si="4"/>
        <v>0</v>
      </c>
      <c r="S17" s="842">
        <f t="shared" ref="S17:S30" si="6">I17+N17+O17+P17+Q17+R17</f>
        <v>39800.840000000004</v>
      </c>
      <c r="T17" s="749"/>
      <c r="U17" s="850">
        <f>'Exhibit KIW-S2'!F139</f>
        <v>13.03</v>
      </c>
      <c r="V17" s="842">
        <f t="shared" si="0"/>
        <v>46139.229999999996</v>
      </c>
      <c r="Z17" s="851"/>
      <c r="AB17" s="851"/>
      <c r="AC17" s="851"/>
      <c r="AD17" s="852"/>
    </row>
    <row r="18" spans="2:30">
      <c r="B18" s="840" t="s">
        <v>66</v>
      </c>
      <c r="C18" s="656"/>
      <c r="D18" s="656"/>
      <c r="E18" s="656">
        <v>5331</v>
      </c>
      <c r="F18" s="709">
        <v>14.76</v>
      </c>
      <c r="G18" s="709">
        <v>14.76</v>
      </c>
      <c r="H18" s="709">
        <v>14.76</v>
      </c>
      <c r="I18" s="842">
        <f t="shared" si="5"/>
        <v>78685.56</v>
      </c>
      <c r="J18" s="842">
        <f>VLOOKUP($B$7,WNLA!A:B,2,FALSE)*IF(SUM(C18:E18)=0,0,SUM(C18:E18)/SUM(C18:E18))</f>
        <v>0</v>
      </c>
      <c r="K18" s="842">
        <f>VLOOKUP($B$7,'Monthly # of Customers'!A:R,18,FALSE)*SUM(C18:E18)</f>
        <v>0</v>
      </c>
      <c r="L18" s="850"/>
      <c r="M18" s="842">
        <f t="shared" si="1"/>
        <v>5331</v>
      </c>
      <c r="N18" s="842"/>
      <c r="O18" s="842"/>
      <c r="P18" s="842">
        <f t="shared" si="2"/>
        <v>0</v>
      </c>
      <c r="Q18" s="842">
        <f t="shared" si="3"/>
        <v>0</v>
      </c>
      <c r="R18" s="850">
        <f t="shared" si="4"/>
        <v>0</v>
      </c>
      <c r="S18" s="842">
        <f t="shared" si="6"/>
        <v>78685.56</v>
      </c>
      <c r="T18" s="749"/>
      <c r="U18" s="850">
        <f>'Exhibit KIW-S2'!F140</f>
        <v>17.11</v>
      </c>
      <c r="V18" s="842">
        <f t="shared" si="0"/>
        <v>91213.41</v>
      </c>
      <c r="Z18" s="851"/>
      <c r="AB18" s="851"/>
      <c r="AC18" s="851"/>
      <c r="AD18" s="852"/>
    </row>
    <row r="19" spans="2:30">
      <c r="C19" s="656"/>
      <c r="D19" s="656"/>
      <c r="E19" s="656"/>
      <c r="F19" s="709"/>
      <c r="G19" s="709"/>
      <c r="H19" s="709"/>
      <c r="I19" s="842"/>
      <c r="J19" s="842"/>
      <c r="K19" s="842"/>
      <c r="L19" s="850"/>
      <c r="M19" s="842"/>
      <c r="N19" s="842"/>
      <c r="O19" s="842"/>
      <c r="P19" s="842"/>
      <c r="R19" s="850"/>
      <c r="S19" s="842"/>
      <c r="T19" s="749"/>
      <c r="U19" s="850"/>
      <c r="V19" s="842"/>
      <c r="Z19" s="851"/>
      <c r="AB19" s="851"/>
      <c r="AC19" s="851"/>
      <c r="AD19" s="852"/>
    </row>
    <row r="20" spans="2:30">
      <c r="B20" s="840" t="s">
        <v>865</v>
      </c>
      <c r="C20" s="656"/>
      <c r="D20" s="656"/>
      <c r="E20" s="656">
        <v>39740</v>
      </c>
      <c r="F20" s="709">
        <v>9.89</v>
      </c>
      <c r="G20" s="709">
        <v>9.89</v>
      </c>
      <c r="H20" s="709">
        <v>9.89</v>
      </c>
      <c r="I20" s="842">
        <f>E20*H20</f>
        <v>393028.60000000003</v>
      </c>
      <c r="J20" s="842"/>
      <c r="K20" s="842">
        <f>VLOOKUP($B$7,'Monthly # of Customers'!A:R,18,FALSE)*SUM(C20:E20)</f>
        <v>0</v>
      </c>
      <c r="L20" s="850"/>
      <c r="M20" s="842">
        <f t="shared" si="1"/>
        <v>39740</v>
      </c>
      <c r="N20" s="842"/>
      <c r="O20" s="842"/>
      <c r="P20" s="842"/>
      <c r="Q20" s="842">
        <f t="shared" si="3"/>
        <v>0</v>
      </c>
      <c r="R20" s="850"/>
      <c r="S20" s="842">
        <f t="shared" si="6"/>
        <v>393028.60000000003</v>
      </c>
      <c r="T20" s="749"/>
      <c r="U20" s="850">
        <f>'Exhibit KIW-S2'!F167</f>
        <v>11.47</v>
      </c>
      <c r="V20" s="842">
        <f t="shared" si="0"/>
        <v>455817.80000000005</v>
      </c>
      <c r="Z20" s="851"/>
      <c r="AB20" s="851"/>
      <c r="AC20" s="851"/>
      <c r="AD20" s="852"/>
    </row>
    <row r="21" spans="2:30">
      <c r="B21" s="840" t="s">
        <v>866</v>
      </c>
      <c r="C21" s="656"/>
      <c r="D21" s="656"/>
      <c r="E21" s="656">
        <v>1532</v>
      </c>
      <c r="F21" s="709">
        <v>12.7</v>
      </c>
      <c r="G21" s="709">
        <v>12.7</v>
      </c>
      <c r="H21" s="709">
        <v>12.7</v>
      </c>
      <c r="I21" s="842">
        <f t="shared" si="5"/>
        <v>19456.399999999998</v>
      </c>
      <c r="J21" s="842"/>
      <c r="K21" s="842">
        <f>VLOOKUP($B$7,'Monthly # of Customers'!A:R,18,FALSE)*SUM(C21:E21)</f>
        <v>0</v>
      </c>
      <c r="L21" s="850"/>
      <c r="M21" s="842">
        <f t="shared" si="1"/>
        <v>1532</v>
      </c>
      <c r="N21" s="842"/>
      <c r="O21" s="842"/>
      <c r="P21" s="842"/>
      <c r="Q21" s="842">
        <f t="shared" si="3"/>
        <v>0</v>
      </c>
      <c r="R21" s="850"/>
      <c r="S21" s="842">
        <f t="shared" si="6"/>
        <v>19456.399999999998</v>
      </c>
      <c r="T21" s="749"/>
      <c r="U21" s="850">
        <f>'Exhibit KIW-S2'!F168</f>
        <v>14.72</v>
      </c>
      <c r="V21" s="842">
        <f t="shared" si="0"/>
        <v>22551.040000000001</v>
      </c>
      <c r="Z21" s="851"/>
      <c r="AB21" s="851"/>
      <c r="AC21" s="851"/>
      <c r="AD21" s="852"/>
    </row>
    <row r="22" spans="2:30">
      <c r="B22" s="840" t="s">
        <v>867</v>
      </c>
      <c r="C22" s="656"/>
      <c r="D22" s="656"/>
      <c r="E22" s="656">
        <v>1294</v>
      </c>
      <c r="F22" s="709">
        <v>15.14</v>
      </c>
      <c r="G22" s="709">
        <v>15.14</v>
      </c>
      <c r="H22" s="709">
        <v>15.14</v>
      </c>
      <c r="I22" s="842">
        <f t="shared" si="5"/>
        <v>19591.16</v>
      </c>
      <c r="J22" s="842"/>
      <c r="K22" s="842">
        <f>VLOOKUP($B$7,'Monthly # of Customers'!A:R,18,FALSE)*SUM(C22:E22)</f>
        <v>0</v>
      </c>
      <c r="L22" s="850"/>
      <c r="M22" s="842">
        <f t="shared" si="1"/>
        <v>1294</v>
      </c>
      <c r="N22" s="842"/>
      <c r="O22" s="842"/>
      <c r="P22" s="842"/>
      <c r="Q22" s="842">
        <f t="shared" si="3"/>
        <v>0</v>
      </c>
      <c r="R22" s="850"/>
      <c r="S22" s="842">
        <f t="shared" si="6"/>
        <v>19591.16</v>
      </c>
      <c r="T22" s="749"/>
      <c r="U22" s="850">
        <f>'Exhibit KIW-S2'!F169</f>
        <v>17.55</v>
      </c>
      <c r="V22" s="842">
        <f t="shared" si="0"/>
        <v>22709.7</v>
      </c>
      <c r="Z22" s="851"/>
      <c r="AB22" s="851"/>
      <c r="AC22" s="851"/>
      <c r="AD22" s="852"/>
    </row>
    <row r="23" spans="2:30">
      <c r="B23" s="840" t="s">
        <v>868</v>
      </c>
      <c r="C23" s="656"/>
      <c r="D23" s="656"/>
      <c r="E23" s="656">
        <v>1188</v>
      </c>
      <c r="F23" s="709">
        <v>10.27</v>
      </c>
      <c r="G23" s="709">
        <v>10.27</v>
      </c>
      <c r="H23" s="709">
        <v>10.27</v>
      </c>
      <c r="I23" s="842">
        <f t="shared" si="5"/>
        <v>12200.76</v>
      </c>
      <c r="J23" s="842"/>
      <c r="K23" s="842">
        <f>VLOOKUP($B$7,'Monthly # of Customers'!A:R,18,FALSE)*SUM(C23:E23)</f>
        <v>0</v>
      </c>
      <c r="L23" s="850"/>
      <c r="M23" s="842">
        <f t="shared" si="1"/>
        <v>1188</v>
      </c>
      <c r="N23" s="842"/>
      <c r="O23" s="842"/>
      <c r="P23" s="842"/>
      <c r="Q23" s="842">
        <f t="shared" si="3"/>
        <v>0</v>
      </c>
      <c r="R23" s="850"/>
      <c r="S23" s="842">
        <f t="shared" si="6"/>
        <v>12200.76</v>
      </c>
      <c r="T23" s="749"/>
      <c r="U23" s="850">
        <f>'Exhibit KIW-S2'!F170</f>
        <v>11.91</v>
      </c>
      <c r="V23" s="842">
        <f t="shared" si="0"/>
        <v>14149.08</v>
      </c>
      <c r="Z23" s="851"/>
      <c r="AB23" s="851"/>
      <c r="AC23" s="851"/>
      <c r="AD23" s="852"/>
    </row>
    <row r="24" spans="2:30">
      <c r="B24" s="840" t="s">
        <v>869</v>
      </c>
      <c r="C24" s="656"/>
      <c r="D24" s="656"/>
      <c r="E24" s="656">
        <v>12</v>
      </c>
      <c r="F24" s="709">
        <v>22.78</v>
      </c>
      <c r="G24" s="709">
        <v>22.78</v>
      </c>
      <c r="H24" s="709">
        <v>22.78</v>
      </c>
      <c r="I24" s="842">
        <f t="shared" si="5"/>
        <v>273.36</v>
      </c>
      <c r="J24" s="842"/>
      <c r="K24" s="842">
        <f>VLOOKUP($B$7,'Monthly # of Customers'!A:R,18,FALSE)*SUM(C24:E24)</f>
        <v>0</v>
      </c>
      <c r="L24" s="850"/>
      <c r="M24" s="842">
        <f t="shared" si="1"/>
        <v>12</v>
      </c>
      <c r="N24" s="842"/>
      <c r="O24" s="842"/>
      <c r="P24" s="842"/>
      <c r="Q24" s="842">
        <f t="shared" si="3"/>
        <v>0</v>
      </c>
      <c r="R24" s="850"/>
      <c r="S24" s="842">
        <f t="shared" si="6"/>
        <v>273.36</v>
      </c>
      <c r="T24" s="749"/>
      <c r="U24" s="850">
        <f>'Exhibit KIW-S2'!F171</f>
        <v>26.41</v>
      </c>
      <c r="V24" s="842">
        <f t="shared" si="0"/>
        <v>316.92</v>
      </c>
      <c r="Z24" s="851"/>
      <c r="AB24" s="851"/>
      <c r="AC24" s="851"/>
      <c r="AD24" s="852"/>
    </row>
    <row r="25" spans="2:30">
      <c r="B25" s="840" t="s">
        <v>870</v>
      </c>
      <c r="C25" s="656"/>
      <c r="D25" s="656"/>
      <c r="E25" s="656">
        <v>24</v>
      </c>
      <c r="F25" s="709">
        <v>16.670000000000002</v>
      </c>
      <c r="G25" s="709">
        <v>16.670000000000002</v>
      </c>
      <c r="H25" s="709">
        <v>16.670000000000002</v>
      </c>
      <c r="I25" s="842">
        <f t="shared" si="5"/>
        <v>400.08000000000004</v>
      </c>
      <c r="J25" s="842"/>
      <c r="K25" s="842">
        <f>VLOOKUP($B$7,'Monthly # of Customers'!A:R,18,FALSE)*SUM(C25:E25)</f>
        <v>0</v>
      </c>
      <c r="L25" s="850"/>
      <c r="M25" s="842">
        <f t="shared" si="1"/>
        <v>24</v>
      </c>
      <c r="N25" s="842"/>
      <c r="O25" s="842"/>
      <c r="P25" s="842"/>
      <c r="Q25" s="842">
        <f t="shared" si="3"/>
        <v>0</v>
      </c>
      <c r="R25" s="850"/>
      <c r="S25" s="842">
        <f t="shared" si="6"/>
        <v>400.08000000000004</v>
      </c>
      <c r="T25" s="749"/>
      <c r="U25" s="850">
        <f>'Exhibit KIW-S2'!F172</f>
        <v>19.329999999999998</v>
      </c>
      <c r="V25" s="842">
        <f t="shared" si="0"/>
        <v>463.91999999999996</v>
      </c>
      <c r="Z25" s="851"/>
      <c r="AB25" s="851"/>
      <c r="AC25" s="851"/>
      <c r="AD25" s="852"/>
    </row>
    <row r="26" spans="2:30">
      <c r="C26" s="656"/>
      <c r="D26" s="656"/>
      <c r="E26" s="656"/>
      <c r="F26" s="709"/>
      <c r="G26" s="709"/>
      <c r="H26" s="709"/>
      <c r="I26" s="842"/>
      <c r="J26" s="842"/>
      <c r="K26" s="842"/>
      <c r="L26" s="850"/>
      <c r="M26" s="842"/>
      <c r="N26" s="842"/>
      <c r="O26" s="842"/>
      <c r="P26" s="842"/>
      <c r="R26" s="850"/>
      <c r="S26" s="842"/>
      <c r="T26" s="749"/>
      <c r="U26" s="850"/>
      <c r="V26" s="842"/>
      <c r="Z26" s="851"/>
      <c r="AB26" s="851"/>
      <c r="AC26" s="851"/>
      <c r="AD26" s="852"/>
    </row>
    <row r="27" spans="2:30">
      <c r="B27" s="840" t="s">
        <v>132</v>
      </c>
      <c r="C27" s="656"/>
      <c r="D27" s="656"/>
      <c r="E27" s="656"/>
      <c r="F27" s="709"/>
      <c r="G27" s="709"/>
      <c r="H27" s="709"/>
      <c r="I27" s="842"/>
      <c r="J27" s="842"/>
      <c r="K27" s="842"/>
      <c r="L27" s="850"/>
      <c r="M27" s="842"/>
      <c r="N27" s="842"/>
      <c r="O27" s="842"/>
      <c r="P27" s="842"/>
      <c r="R27" s="850"/>
      <c r="S27" s="842"/>
      <c r="T27" s="749"/>
      <c r="U27" s="850"/>
      <c r="V27" s="842"/>
      <c r="Z27" s="851"/>
      <c r="AB27" s="851"/>
      <c r="AC27" s="851"/>
      <c r="AD27" s="852"/>
    </row>
    <row r="28" spans="2:30">
      <c r="B28" s="840" t="s">
        <v>63</v>
      </c>
      <c r="C28" s="656"/>
      <c r="D28" s="656"/>
      <c r="E28" s="656">
        <v>5025</v>
      </c>
      <c r="F28" s="709">
        <v>13.51</v>
      </c>
      <c r="G28" s="709">
        <v>13.51</v>
      </c>
      <c r="H28" s="709">
        <v>13.51</v>
      </c>
      <c r="I28" s="842">
        <f t="shared" ref="I28:I38" si="7">E28*H28</f>
        <v>67887.75</v>
      </c>
      <c r="J28" s="842">
        <f>VLOOKUP($B$7,WNLA!A:B,2,FALSE)*IF(SUM(C28:E28)=0,0,SUM(C28:E28)/SUM(C28:E28))</f>
        <v>0</v>
      </c>
      <c r="K28" s="842">
        <f>VLOOKUP($B$7,'Monthly # of Customers'!A:R,18,FALSE)*SUM(C28:E28)</f>
        <v>0</v>
      </c>
      <c r="L28" s="850"/>
      <c r="M28" s="842">
        <f t="shared" ref="M28:M38" si="8">C28+D28+E28+J28+K28+L28</f>
        <v>5025</v>
      </c>
      <c r="N28" s="842"/>
      <c r="O28" s="842"/>
      <c r="P28" s="842">
        <f t="shared" ref="P28" si="9">J28*H28</f>
        <v>0</v>
      </c>
      <c r="Q28" s="842">
        <f t="shared" si="3"/>
        <v>0</v>
      </c>
      <c r="R28" s="850">
        <f t="shared" ref="R28" si="10">L28*H28</f>
        <v>0</v>
      </c>
      <c r="S28" s="842">
        <f t="shared" ref="S28" si="11">I28+N28+O28+P28+Q28+R28</f>
        <v>67887.75</v>
      </c>
      <c r="T28" s="749"/>
      <c r="U28" s="850">
        <f>'Exhibit KIW-S2'!F144</f>
        <v>15.66</v>
      </c>
      <c r="V28" s="842">
        <f t="shared" si="0"/>
        <v>78691.5</v>
      </c>
      <c r="Z28" s="851"/>
      <c r="AB28" s="851"/>
      <c r="AC28" s="851"/>
      <c r="AD28" s="852"/>
    </row>
    <row r="29" spans="2:30">
      <c r="B29" s="840" t="s">
        <v>64</v>
      </c>
      <c r="C29" s="656"/>
      <c r="D29" s="656"/>
      <c r="E29" s="656">
        <v>267</v>
      </c>
      <c r="F29" s="709">
        <v>14.47</v>
      </c>
      <c r="G29" s="709">
        <v>14.47</v>
      </c>
      <c r="H29" s="709">
        <v>14.47</v>
      </c>
      <c r="I29" s="842">
        <f t="shared" si="7"/>
        <v>3863.4900000000002</v>
      </c>
      <c r="J29" s="842">
        <f>VLOOKUP($B$7,WNLA!A:B,2,FALSE)*IF(SUM(C29:E29)=0,0,SUM(C29:E29)/SUM(C29:E29))</f>
        <v>0</v>
      </c>
      <c r="K29" s="842">
        <f>VLOOKUP($B$7,'Monthly # of Customers'!A:R,18,FALSE)*SUM(C29:E29)</f>
        <v>0</v>
      </c>
      <c r="L29" s="850"/>
      <c r="M29" s="842">
        <f t="shared" si="8"/>
        <v>267</v>
      </c>
      <c r="N29" s="842"/>
      <c r="O29" s="842"/>
      <c r="P29" s="842">
        <f t="shared" si="2"/>
        <v>0</v>
      </c>
      <c r="Q29" s="842">
        <f t="shared" si="3"/>
        <v>0</v>
      </c>
      <c r="R29" s="850">
        <f t="shared" si="4"/>
        <v>0</v>
      </c>
      <c r="S29" s="842">
        <f t="shared" si="6"/>
        <v>3863.4900000000002</v>
      </c>
      <c r="T29" s="749"/>
      <c r="U29" s="850">
        <f>'Exhibit KIW-S2'!F145</f>
        <v>16.78</v>
      </c>
      <c r="V29" s="842">
        <f t="shared" si="0"/>
        <v>4480.26</v>
      </c>
      <c r="Z29" s="851"/>
      <c r="AB29" s="851"/>
      <c r="AC29" s="851"/>
      <c r="AD29" s="852"/>
    </row>
    <row r="30" spans="2:30">
      <c r="B30" s="840" t="s">
        <v>65</v>
      </c>
      <c r="C30" s="656"/>
      <c r="D30" s="656"/>
      <c r="E30" s="656">
        <v>6833</v>
      </c>
      <c r="F30" s="709">
        <v>16.23</v>
      </c>
      <c r="G30" s="709">
        <v>16.23</v>
      </c>
      <c r="H30" s="709">
        <v>16.23</v>
      </c>
      <c r="I30" s="842">
        <f t="shared" si="7"/>
        <v>110899.59</v>
      </c>
      <c r="J30" s="842">
        <f>VLOOKUP($B$7,WNLA!A:B,2,FALSE)*IF(SUM(C30:E30)=0,0,SUM(C30:E30)/SUM(C30:E30))</f>
        <v>0</v>
      </c>
      <c r="K30" s="842">
        <f>VLOOKUP($B$7,'Monthly # of Customers'!A:R,18,FALSE)*SUM(C30:E30)</f>
        <v>0</v>
      </c>
      <c r="L30" s="850"/>
      <c r="M30" s="842">
        <f t="shared" si="8"/>
        <v>6833</v>
      </c>
      <c r="N30" s="842"/>
      <c r="O30" s="842"/>
      <c r="P30" s="842">
        <f t="shared" si="2"/>
        <v>0</v>
      </c>
      <c r="Q30" s="842">
        <f t="shared" si="3"/>
        <v>0</v>
      </c>
      <c r="R30" s="850">
        <f t="shared" si="4"/>
        <v>0</v>
      </c>
      <c r="S30" s="842">
        <f t="shared" si="6"/>
        <v>110899.59</v>
      </c>
      <c r="T30" s="749"/>
      <c r="U30" s="850">
        <f>'Exhibit KIW-S2'!F146</f>
        <v>18.82</v>
      </c>
      <c r="V30" s="842">
        <f t="shared" si="0"/>
        <v>128597.06</v>
      </c>
      <c r="Z30" s="851"/>
      <c r="AB30" s="851"/>
      <c r="AC30" s="851"/>
      <c r="AD30" s="852"/>
    </row>
    <row r="31" spans="2:30">
      <c r="B31" s="840" t="s">
        <v>66</v>
      </c>
      <c r="C31" s="656"/>
      <c r="D31" s="656"/>
      <c r="E31" s="656">
        <v>480</v>
      </c>
      <c r="F31" s="709">
        <v>20.83</v>
      </c>
      <c r="G31" s="709">
        <v>20.83</v>
      </c>
      <c r="H31" s="709">
        <v>20.83</v>
      </c>
      <c r="I31" s="842">
        <f t="shared" si="7"/>
        <v>9998.4</v>
      </c>
      <c r="J31" s="842">
        <f>VLOOKUP($B$7,WNLA!A:B,2,FALSE)*IF(SUM(C31:E31)=0,0,SUM(C31:E31)/SUM(C31:E31))</f>
        <v>0</v>
      </c>
      <c r="K31" s="842">
        <f>VLOOKUP($B$7,'Monthly # of Customers'!A:R,18,FALSE)*SUM(C31:E31)</f>
        <v>0</v>
      </c>
      <c r="L31" s="850"/>
      <c r="M31" s="842">
        <f t="shared" si="8"/>
        <v>480</v>
      </c>
      <c r="N31" s="842"/>
      <c r="O31" s="842"/>
      <c r="P31" s="842">
        <f t="shared" ref="P31" si="12">J31*H31</f>
        <v>0</v>
      </c>
      <c r="Q31" s="842">
        <f t="shared" si="3"/>
        <v>0</v>
      </c>
      <c r="R31" s="850">
        <f t="shared" ref="R31" si="13">L31*H31</f>
        <v>0</v>
      </c>
      <c r="S31" s="842">
        <f t="shared" ref="S31:S38" si="14">I31+N31+O31+P31+Q31+R31</f>
        <v>9998.4</v>
      </c>
      <c r="T31" s="749"/>
      <c r="U31" s="850">
        <f>'Exhibit KIW-S2'!F147</f>
        <v>24.15</v>
      </c>
      <c r="V31" s="842">
        <f t="shared" si="0"/>
        <v>11592</v>
      </c>
      <c r="Z31" s="851"/>
      <c r="AB31" s="851"/>
      <c r="AC31" s="851"/>
      <c r="AD31" s="852"/>
    </row>
    <row r="32" spans="2:30">
      <c r="C32" s="656"/>
      <c r="D32" s="656"/>
      <c r="E32" s="656"/>
      <c r="F32" s="709"/>
      <c r="G32" s="709"/>
      <c r="H32" s="709"/>
      <c r="I32" s="842"/>
      <c r="J32" s="842"/>
      <c r="K32" s="842"/>
      <c r="L32" s="850"/>
      <c r="M32" s="842"/>
      <c r="N32" s="842"/>
      <c r="O32" s="842"/>
      <c r="P32" s="842"/>
      <c r="R32" s="850"/>
      <c r="S32" s="842"/>
      <c r="T32" s="749"/>
      <c r="U32" s="850"/>
      <c r="V32" s="842"/>
      <c r="Z32" s="851"/>
      <c r="AB32" s="851"/>
      <c r="AC32" s="851"/>
      <c r="AD32" s="852"/>
    </row>
    <row r="33" spans="2:30">
      <c r="B33" s="840" t="s">
        <v>865</v>
      </c>
      <c r="C33" s="656"/>
      <c r="D33" s="656"/>
      <c r="E33" s="656">
        <v>214</v>
      </c>
      <c r="F33" s="709">
        <v>16.3</v>
      </c>
      <c r="G33" s="709">
        <v>16.3</v>
      </c>
      <c r="H33" s="709">
        <v>16.3</v>
      </c>
      <c r="I33" s="842">
        <f t="shared" si="7"/>
        <v>3488.2000000000003</v>
      </c>
      <c r="J33" s="842"/>
      <c r="K33" s="842">
        <f>VLOOKUP($B$7,'Monthly # of Customers'!A:R,18,FALSE)*SUM(C33:E33)</f>
        <v>0</v>
      </c>
      <c r="L33" s="850"/>
      <c r="M33" s="842">
        <f t="shared" si="8"/>
        <v>214</v>
      </c>
      <c r="N33" s="842"/>
      <c r="O33" s="842"/>
      <c r="P33" s="842"/>
      <c r="Q33" s="842">
        <f>K33*H33</f>
        <v>0</v>
      </c>
      <c r="R33" s="850"/>
      <c r="S33" s="842">
        <f t="shared" si="14"/>
        <v>3488.2000000000003</v>
      </c>
      <c r="T33" s="749"/>
      <c r="U33" s="850">
        <f>'Exhibit KIW-S2'!F174</f>
        <v>18.899999999999999</v>
      </c>
      <c r="V33" s="842">
        <f t="shared" si="0"/>
        <v>4044.6</v>
      </c>
      <c r="Z33" s="851"/>
      <c r="AB33" s="851"/>
      <c r="AC33" s="851"/>
      <c r="AD33" s="852"/>
    </row>
    <row r="34" spans="2:30">
      <c r="B34" s="840" t="s">
        <v>866</v>
      </c>
      <c r="C34" s="656"/>
      <c r="D34" s="656"/>
      <c r="E34" s="656">
        <v>0</v>
      </c>
      <c r="F34" s="709">
        <v>19.12</v>
      </c>
      <c r="G34" s="709">
        <v>19.12</v>
      </c>
      <c r="H34" s="709">
        <v>19.12</v>
      </c>
      <c r="I34" s="842">
        <f t="shared" si="7"/>
        <v>0</v>
      </c>
      <c r="J34" s="842"/>
      <c r="K34" s="842"/>
      <c r="L34" s="850"/>
      <c r="M34" s="842">
        <f t="shared" si="8"/>
        <v>0</v>
      </c>
      <c r="N34" s="842"/>
      <c r="O34" s="842"/>
      <c r="P34" s="842"/>
      <c r="Q34" s="842">
        <f t="shared" ref="Q34:Q38" si="15">K34*H34</f>
        <v>0</v>
      </c>
      <c r="R34" s="850"/>
      <c r="S34" s="842">
        <f t="shared" si="14"/>
        <v>0</v>
      </c>
      <c r="T34" s="749"/>
      <c r="U34" s="850"/>
      <c r="V34" s="842">
        <f t="shared" si="0"/>
        <v>0</v>
      </c>
      <c r="Z34" s="851"/>
      <c r="AB34" s="851"/>
      <c r="AC34" s="851"/>
      <c r="AD34" s="852"/>
    </row>
    <row r="35" spans="2:30">
      <c r="B35" s="840" t="s">
        <v>867</v>
      </c>
      <c r="C35" s="656"/>
      <c r="D35" s="656"/>
      <c r="E35" s="656">
        <v>24</v>
      </c>
      <c r="F35" s="709">
        <v>21.57</v>
      </c>
      <c r="G35" s="709">
        <v>21.57</v>
      </c>
      <c r="H35" s="709">
        <v>21.57</v>
      </c>
      <c r="I35" s="842">
        <f t="shared" si="7"/>
        <v>517.68000000000006</v>
      </c>
      <c r="J35" s="842"/>
      <c r="K35" s="842"/>
      <c r="L35" s="850"/>
      <c r="M35" s="842">
        <f t="shared" si="8"/>
        <v>24</v>
      </c>
      <c r="N35" s="842"/>
      <c r="O35" s="842"/>
      <c r="P35" s="842"/>
      <c r="Q35" s="842">
        <f t="shared" si="15"/>
        <v>0</v>
      </c>
      <c r="R35" s="850"/>
      <c r="S35" s="842">
        <f t="shared" si="14"/>
        <v>517.68000000000006</v>
      </c>
      <c r="T35" s="749"/>
      <c r="U35" s="850">
        <f>'Exhibit KIW-S2'!F177</f>
        <v>25.01</v>
      </c>
      <c r="V35" s="842">
        <f t="shared" si="0"/>
        <v>600.24</v>
      </c>
      <c r="Z35" s="851"/>
      <c r="AB35" s="851"/>
      <c r="AC35" s="851"/>
      <c r="AD35" s="852"/>
    </row>
    <row r="36" spans="2:30">
      <c r="B36" s="840" t="s">
        <v>868</v>
      </c>
      <c r="C36" s="656"/>
      <c r="D36" s="656"/>
      <c r="E36" s="656">
        <v>0</v>
      </c>
      <c r="F36" s="709">
        <v>16.68</v>
      </c>
      <c r="G36" s="709">
        <v>16.68</v>
      </c>
      <c r="H36" s="709">
        <v>16.68</v>
      </c>
      <c r="I36" s="842">
        <f t="shared" si="7"/>
        <v>0</v>
      </c>
      <c r="J36" s="842"/>
      <c r="K36" s="842"/>
      <c r="L36" s="850"/>
      <c r="M36" s="842">
        <f t="shared" si="8"/>
        <v>0</v>
      </c>
      <c r="N36" s="842"/>
      <c r="O36" s="842"/>
      <c r="P36" s="842"/>
      <c r="Q36" s="842">
        <f t="shared" si="15"/>
        <v>0</v>
      </c>
      <c r="R36" s="850"/>
      <c r="S36" s="842">
        <f t="shared" si="14"/>
        <v>0</v>
      </c>
      <c r="T36" s="749"/>
      <c r="U36" s="850"/>
      <c r="V36" s="842">
        <f t="shared" si="0"/>
        <v>0</v>
      </c>
      <c r="Z36" s="851"/>
      <c r="AB36" s="851"/>
      <c r="AC36" s="851"/>
      <c r="AD36" s="852"/>
    </row>
    <row r="37" spans="2:30">
      <c r="B37" s="840" t="s">
        <v>869</v>
      </c>
      <c r="C37" s="656"/>
      <c r="D37" s="656"/>
      <c r="E37" s="656">
        <v>0</v>
      </c>
      <c r="F37" s="709">
        <v>29.2</v>
      </c>
      <c r="G37" s="709">
        <v>29.2</v>
      </c>
      <c r="H37" s="709">
        <v>29.2</v>
      </c>
      <c r="I37" s="842">
        <f t="shared" si="7"/>
        <v>0</v>
      </c>
      <c r="J37" s="842"/>
      <c r="K37" s="842"/>
      <c r="L37" s="850"/>
      <c r="M37" s="842">
        <f t="shared" si="8"/>
        <v>0</v>
      </c>
      <c r="N37" s="842"/>
      <c r="O37" s="842"/>
      <c r="P37" s="842"/>
      <c r="Q37" s="842">
        <f t="shared" si="15"/>
        <v>0</v>
      </c>
      <c r="R37" s="850"/>
      <c r="S37" s="842">
        <f t="shared" si="14"/>
        <v>0</v>
      </c>
      <c r="T37" s="749"/>
      <c r="U37" s="850"/>
      <c r="V37" s="842">
        <f t="shared" si="0"/>
        <v>0</v>
      </c>
      <c r="Z37" s="851"/>
      <c r="AB37" s="851"/>
      <c r="AC37" s="851"/>
      <c r="AD37" s="852"/>
    </row>
    <row r="38" spans="2:30">
      <c r="B38" s="840" t="s">
        <v>870</v>
      </c>
      <c r="C38" s="656"/>
      <c r="D38" s="656"/>
      <c r="E38" s="656">
        <v>0</v>
      </c>
      <c r="F38" s="709">
        <v>23.1</v>
      </c>
      <c r="G38" s="709">
        <v>23.1</v>
      </c>
      <c r="H38" s="709">
        <v>23.1</v>
      </c>
      <c r="I38" s="842">
        <f t="shared" si="7"/>
        <v>0</v>
      </c>
      <c r="J38" s="842"/>
      <c r="K38" s="842"/>
      <c r="L38" s="850"/>
      <c r="M38" s="842">
        <f t="shared" si="8"/>
        <v>0</v>
      </c>
      <c r="N38" s="842"/>
      <c r="O38" s="842"/>
      <c r="P38" s="842"/>
      <c r="Q38" s="842">
        <f t="shared" si="15"/>
        <v>0</v>
      </c>
      <c r="R38" s="850"/>
      <c r="S38" s="842">
        <f t="shared" si="14"/>
        <v>0</v>
      </c>
      <c r="T38" s="749"/>
      <c r="U38" s="850"/>
      <c r="V38" s="842">
        <f t="shared" si="0"/>
        <v>0</v>
      </c>
      <c r="Z38" s="851"/>
      <c r="AB38" s="851"/>
      <c r="AC38" s="851"/>
      <c r="AD38" s="852"/>
    </row>
    <row r="39" spans="2:30">
      <c r="C39" s="656"/>
      <c r="D39" s="656"/>
      <c r="E39" s="656"/>
      <c r="F39" s="709"/>
      <c r="G39" s="709"/>
      <c r="H39" s="709"/>
      <c r="I39" s="842"/>
      <c r="J39" s="842"/>
      <c r="K39" s="842"/>
      <c r="L39" s="850"/>
      <c r="M39" s="842"/>
      <c r="N39" s="842"/>
      <c r="O39" s="842"/>
      <c r="P39" s="842"/>
      <c r="R39" s="850"/>
      <c r="S39" s="842"/>
      <c r="T39" s="749"/>
      <c r="U39" s="850"/>
      <c r="V39" s="842"/>
      <c r="Z39" s="851"/>
      <c r="AB39" s="851"/>
      <c r="AC39" s="851"/>
      <c r="AD39" s="852"/>
    </row>
    <row r="40" spans="2:30">
      <c r="B40" s="840" t="s">
        <v>67</v>
      </c>
      <c r="C40" s="707"/>
      <c r="D40" s="707"/>
      <c r="E40" s="656"/>
      <c r="F40" s="707"/>
      <c r="G40" s="707"/>
      <c r="H40" s="707"/>
      <c r="I40" s="842"/>
      <c r="J40" s="842"/>
      <c r="K40" s="842"/>
      <c r="L40" s="842"/>
      <c r="M40" s="842"/>
      <c r="N40" s="842"/>
      <c r="O40" s="842"/>
      <c r="P40" s="842"/>
      <c r="S40" s="842"/>
      <c r="T40" s="749"/>
      <c r="U40" s="850"/>
      <c r="V40" s="842">
        <f t="shared" si="0"/>
        <v>0</v>
      </c>
      <c r="Z40" s="851"/>
      <c r="AB40" s="851"/>
      <c r="AC40" s="851"/>
      <c r="AD40" s="852"/>
    </row>
    <row r="41" spans="2:30">
      <c r="B41" s="840" t="s">
        <v>63</v>
      </c>
      <c r="C41" s="656"/>
      <c r="D41" s="656"/>
      <c r="E41" s="656">
        <v>0</v>
      </c>
      <c r="F41" s="709">
        <v>28.15</v>
      </c>
      <c r="G41" s="709">
        <v>28.15</v>
      </c>
      <c r="H41" s="709">
        <v>28.15</v>
      </c>
      <c r="I41" s="842">
        <f t="shared" ref="I41:I50" si="16">E41*H41</f>
        <v>0</v>
      </c>
      <c r="J41" s="842">
        <f>VLOOKUP($B$7,WNLA!A:B,2,FALSE)*IF(SUM(C41:E41)=0,0,SUM(C41:E41)/SUM(C41:E41))</f>
        <v>0</v>
      </c>
      <c r="K41" s="842">
        <f>VLOOKUP($B$7,'Monthly # of Customers'!A:R,18,FALSE)*SUM(C41:E41)</f>
        <v>0</v>
      </c>
      <c r="L41" s="850"/>
      <c r="M41" s="842">
        <f t="shared" ref="M41:M51" si="17">C41+D41+E41+J41+K41+L41</f>
        <v>0</v>
      </c>
      <c r="N41" s="842"/>
      <c r="O41" s="842"/>
      <c r="P41" s="842">
        <f t="shared" ref="P41:P43" si="18">J41*H41</f>
        <v>0</v>
      </c>
      <c r="Q41" s="842">
        <f t="shared" ref="Q41:Q49" si="19">K41*H41</f>
        <v>0</v>
      </c>
      <c r="R41" s="850">
        <f t="shared" ref="R41:R43" si="20">L41*H41</f>
        <v>0</v>
      </c>
      <c r="S41" s="842">
        <f t="shared" ref="S41:S43" si="21">I41+N41+O41+P41+Q41+R41</f>
        <v>0</v>
      </c>
      <c r="T41" s="749"/>
      <c r="U41" s="850">
        <f>'Exhibit KIW-S2'!F151</f>
        <v>32.630000000000003</v>
      </c>
      <c r="V41" s="842">
        <f t="shared" si="0"/>
        <v>0</v>
      </c>
      <c r="Z41" s="851"/>
      <c r="AB41" s="851"/>
      <c r="AC41" s="851"/>
      <c r="AD41" s="852"/>
    </row>
    <row r="42" spans="2:30">
      <c r="B42" s="840" t="s">
        <v>64</v>
      </c>
      <c r="C42" s="656"/>
      <c r="D42" s="656"/>
      <c r="E42" s="656">
        <v>0</v>
      </c>
      <c r="F42" s="709">
        <v>29.17</v>
      </c>
      <c r="G42" s="709">
        <v>29.17</v>
      </c>
      <c r="H42" s="709">
        <v>29.17</v>
      </c>
      <c r="I42" s="842">
        <f t="shared" si="16"/>
        <v>0</v>
      </c>
      <c r="J42" s="842">
        <f>VLOOKUP($B$7,WNLA!A:B,2,FALSE)*IF(SUM(C42:E42)=0,0,SUM(C42:E42)/SUM(C42:E42))</f>
        <v>0</v>
      </c>
      <c r="K42" s="842">
        <f>VLOOKUP($B$7,'Monthly # of Customers'!A:R,18,FALSE)*SUM(C42:E42)</f>
        <v>0</v>
      </c>
      <c r="L42" s="850"/>
      <c r="M42" s="842">
        <f t="shared" si="17"/>
        <v>0</v>
      </c>
      <c r="N42" s="842"/>
      <c r="O42" s="842"/>
      <c r="P42" s="842">
        <f t="shared" si="18"/>
        <v>0</v>
      </c>
      <c r="Q42" s="842">
        <f t="shared" si="19"/>
        <v>0</v>
      </c>
      <c r="R42" s="850">
        <f t="shared" si="20"/>
        <v>0</v>
      </c>
      <c r="S42" s="842">
        <f t="shared" si="21"/>
        <v>0</v>
      </c>
      <c r="T42" s="749"/>
      <c r="U42" s="850">
        <f>'Exhibit KIW-S2'!F152</f>
        <v>33.82</v>
      </c>
      <c r="V42" s="842">
        <f t="shared" si="0"/>
        <v>0</v>
      </c>
      <c r="Z42" s="851"/>
      <c r="AB42" s="851"/>
      <c r="AC42" s="851"/>
      <c r="AD42" s="852"/>
    </row>
    <row r="43" spans="2:30">
      <c r="B43" s="840" t="s">
        <v>65</v>
      </c>
      <c r="C43" s="656"/>
      <c r="D43" s="656"/>
      <c r="E43" s="656">
        <v>1080</v>
      </c>
      <c r="F43" s="709">
        <v>30.93</v>
      </c>
      <c r="G43" s="709">
        <v>30.93</v>
      </c>
      <c r="H43" s="709">
        <v>30.93</v>
      </c>
      <c r="I43" s="842">
        <f t="shared" si="16"/>
        <v>33404.400000000001</v>
      </c>
      <c r="J43" s="842">
        <f>VLOOKUP($B$7,WNLA!A:B,2,FALSE)*IF(SUM(C43:E43)=0,0,SUM(C43:E43)/SUM(C43:E43))</f>
        <v>0</v>
      </c>
      <c r="K43" s="842">
        <f>VLOOKUP($B$7,'Monthly # of Customers'!A:R,18,FALSE)*SUM(C43:E43)</f>
        <v>0</v>
      </c>
      <c r="L43" s="850"/>
      <c r="M43" s="842">
        <f t="shared" si="17"/>
        <v>1080</v>
      </c>
      <c r="N43" s="842"/>
      <c r="O43" s="842"/>
      <c r="P43" s="842">
        <f t="shared" si="18"/>
        <v>0</v>
      </c>
      <c r="Q43" s="842">
        <f t="shared" si="19"/>
        <v>0</v>
      </c>
      <c r="R43" s="850">
        <f t="shared" si="20"/>
        <v>0</v>
      </c>
      <c r="S43" s="842">
        <f t="shared" si="21"/>
        <v>33404.400000000001</v>
      </c>
      <c r="T43" s="749"/>
      <c r="U43" s="850">
        <f>'Exhibit KIW-S2'!F153</f>
        <v>35.86</v>
      </c>
      <c r="V43" s="842">
        <f t="shared" si="0"/>
        <v>38728.800000000003</v>
      </c>
      <c r="Z43" s="851"/>
      <c r="AB43" s="851"/>
      <c r="AC43" s="851"/>
      <c r="AD43" s="852"/>
    </row>
    <row r="44" spans="2:30">
      <c r="B44" s="840" t="s">
        <v>66</v>
      </c>
      <c r="C44" s="707"/>
      <c r="D44" s="707"/>
      <c r="E44" s="656">
        <v>893</v>
      </c>
      <c r="F44" s="709">
        <v>34.450000000000003</v>
      </c>
      <c r="G44" s="709">
        <v>34.450000000000003</v>
      </c>
      <c r="H44" s="709">
        <v>34.450000000000003</v>
      </c>
      <c r="I44" s="842">
        <f t="shared" si="16"/>
        <v>30763.850000000002</v>
      </c>
      <c r="J44" s="842">
        <f>VLOOKUP($B$7,WNLA!A:B,2,FALSE)*(SUM(C44:E44)/SUM(C44:E44))</f>
        <v>0</v>
      </c>
      <c r="K44" s="842">
        <f>VLOOKUP($B$7,'Monthly # of Customers'!A:R,18,FALSE)*SUM(C44:E44)</f>
        <v>0</v>
      </c>
      <c r="L44" s="850"/>
      <c r="M44" s="842">
        <f t="shared" si="17"/>
        <v>893</v>
      </c>
      <c r="N44" s="842"/>
      <c r="O44" s="842"/>
      <c r="P44" s="842">
        <f t="shared" ref="P44" si="22">J44*H44</f>
        <v>0</v>
      </c>
      <c r="Q44" s="842">
        <f t="shared" si="19"/>
        <v>0</v>
      </c>
      <c r="R44" s="850">
        <f t="shared" ref="R44" si="23">L44*H44</f>
        <v>0</v>
      </c>
      <c r="S44" s="842">
        <f t="shared" ref="S44:S51" si="24">I44+N44+O44+P44+Q44+R44</f>
        <v>30763.850000000002</v>
      </c>
      <c r="T44" s="749"/>
      <c r="U44" s="850">
        <f>'Exhibit KIW-S2'!F154</f>
        <v>39.94</v>
      </c>
      <c r="V44" s="842">
        <f t="shared" si="0"/>
        <v>35666.42</v>
      </c>
      <c r="Z44" s="851"/>
      <c r="AB44" s="851"/>
      <c r="AC44" s="851"/>
      <c r="AD44" s="852"/>
    </row>
    <row r="45" spans="2:30">
      <c r="C45" s="707"/>
      <c r="D45" s="707"/>
      <c r="E45" s="656"/>
      <c r="F45" s="709"/>
      <c r="G45" s="709"/>
      <c r="H45" s="709"/>
      <c r="I45" s="842"/>
      <c r="J45" s="842"/>
      <c r="K45" s="842"/>
      <c r="L45" s="850"/>
      <c r="M45" s="842"/>
      <c r="N45" s="842"/>
      <c r="O45" s="842"/>
      <c r="P45" s="842"/>
      <c r="R45" s="850"/>
      <c r="S45" s="842"/>
      <c r="T45" s="749"/>
      <c r="U45" s="850"/>
      <c r="V45" s="842"/>
      <c r="Z45" s="851"/>
      <c r="AB45" s="851"/>
      <c r="AC45" s="851"/>
      <c r="AD45" s="852"/>
    </row>
    <row r="46" spans="2:30">
      <c r="B46" s="840" t="s">
        <v>865</v>
      </c>
      <c r="C46" s="707"/>
      <c r="D46" s="707"/>
      <c r="E46" s="656">
        <v>0</v>
      </c>
      <c r="F46" s="709">
        <v>28.49</v>
      </c>
      <c r="G46" s="709">
        <v>28.49</v>
      </c>
      <c r="H46" s="709">
        <v>28.49</v>
      </c>
      <c r="I46" s="842">
        <f t="shared" si="16"/>
        <v>0</v>
      </c>
      <c r="J46" s="842"/>
      <c r="K46" s="842">
        <f>VLOOKUP($B$7,'Monthly # of Customers'!A:R,18,FALSE)*SUM(C46:E46)</f>
        <v>0</v>
      </c>
      <c r="L46" s="850"/>
      <c r="M46" s="842">
        <f t="shared" si="17"/>
        <v>0</v>
      </c>
      <c r="N46" s="842"/>
      <c r="O46" s="842"/>
      <c r="P46" s="842"/>
      <c r="Q46" s="842">
        <f t="shared" si="19"/>
        <v>0</v>
      </c>
      <c r="R46" s="850"/>
      <c r="S46" s="842">
        <f t="shared" si="24"/>
        <v>0</v>
      </c>
      <c r="T46" s="749"/>
      <c r="U46" s="850"/>
      <c r="V46" s="842">
        <f t="shared" si="0"/>
        <v>0</v>
      </c>
      <c r="Z46" s="851"/>
      <c r="AB46" s="851"/>
      <c r="AC46" s="851"/>
      <c r="AD46" s="852"/>
    </row>
    <row r="47" spans="2:30">
      <c r="B47" s="840" t="s">
        <v>866</v>
      </c>
      <c r="C47" s="707"/>
      <c r="D47" s="707"/>
      <c r="E47" s="656">
        <v>0</v>
      </c>
      <c r="F47" s="709">
        <v>30.4</v>
      </c>
      <c r="G47" s="709">
        <v>30.4</v>
      </c>
      <c r="H47" s="709">
        <v>30.4</v>
      </c>
      <c r="I47" s="842">
        <f t="shared" si="16"/>
        <v>0</v>
      </c>
      <c r="J47" s="842"/>
      <c r="K47" s="842">
        <f>VLOOKUP($B$7,'Monthly # of Customers'!A:R,18,FALSE)*SUM(C47:E47)</f>
        <v>0</v>
      </c>
      <c r="L47" s="850"/>
      <c r="M47" s="842">
        <f t="shared" si="17"/>
        <v>0</v>
      </c>
      <c r="N47" s="842"/>
      <c r="O47" s="842"/>
      <c r="P47" s="842"/>
      <c r="Q47" s="842">
        <f t="shared" si="19"/>
        <v>0</v>
      </c>
      <c r="R47" s="850"/>
      <c r="S47" s="842">
        <f t="shared" si="24"/>
        <v>0</v>
      </c>
      <c r="T47" s="749"/>
      <c r="U47" s="850">
        <f>'Exhibit KIW-S2'!F175</f>
        <v>35.24</v>
      </c>
      <c r="V47" s="842">
        <f t="shared" si="0"/>
        <v>0</v>
      </c>
      <c r="Z47" s="851"/>
      <c r="AB47" s="851"/>
      <c r="AC47" s="851"/>
      <c r="AD47" s="852"/>
    </row>
    <row r="48" spans="2:30">
      <c r="B48" s="840" t="s">
        <v>867</v>
      </c>
      <c r="C48" s="707"/>
      <c r="D48" s="707"/>
      <c r="E48" s="656">
        <v>24</v>
      </c>
      <c r="F48" s="709">
        <v>31.9</v>
      </c>
      <c r="G48" s="709">
        <v>31.9</v>
      </c>
      <c r="H48" s="709">
        <v>31.9</v>
      </c>
      <c r="I48" s="842">
        <f t="shared" si="16"/>
        <v>765.59999999999991</v>
      </c>
      <c r="J48" s="842"/>
      <c r="K48" s="842">
        <f>VLOOKUP($B$7,'Monthly # of Customers'!A:R,18,FALSE)*SUM(C48:E48)</f>
        <v>0</v>
      </c>
      <c r="L48" s="850"/>
      <c r="M48" s="842">
        <f t="shared" si="17"/>
        <v>24</v>
      </c>
      <c r="N48" s="842"/>
      <c r="O48" s="842"/>
      <c r="P48" s="842"/>
      <c r="Q48" s="842">
        <f t="shared" si="19"/>
        <v>0</v>
      </c>
      <c r="R48" s="850"/>
      <c r="S48" s="842">
        <f>I48+N48+O48+P48+Q48+R48</f>
        <v>765.59999999999991</v>
      </c>
      <c r="T48" s="749"/>
      <c r="U48" s="850">
        <f>'Exhibit KIW-S2'!F176</f>
        <v>36.979999999999997</v>
      </c>
      <c r="V48" s="842">
        <f t="shared" si="0"/>
        <v>887.52</v>
      </c>
      <c r="Z48" s="851"/>
      <c r="AB48" s="851"/>
      <c r="AC48" s="851"/>
      <c r="AD48" s="852"/>
    </row>
    <row r="49" spans="2:30">
      <c r="B49" s="840" t="s">
        <v>868</v>
      </c>
      <c r="C49" s="707"/>
      <c r="D49" s="707"/>
      <c r="E49" s="656">
        <v>0</v>
      </c>
      <c r="F49" s="709">
        <v>29.34</v>
      </c>
      <c r="G49" s="709">
        <v>29.34</v>
      </c>
      <c r="H49" s="709">
        <v>29.34</v>
      </c>
      <c r="I49" s="842">
        <f t="shared" si="16"/>
        <v>0</v>
      </c>
      <c r="J49" s="842"/>
      <c r="K49" s="842">
        <f>VLOOKUP($B$7,'Monthly # of Customers'!A:R,18,FALSE)*SUM(C49:E49)</f>
        <v>0</v>
      </c>
      <c r="L49" s="850"/>
      <c r="M49" s="842">
        <f t="shared" si="17"/>
        <v>0</v>
      </c>
      <c r="N49" s="842"/>
      <c r="O49" s="842"/>
      <c r="P49" s="842"/>
      <c r="Q49" s="842">
        <f t="shared" si="19"/>
        <v>0</v>
      </c>
      <c r="R49" s="850"/>
      <c r="S49" s="842">
        <f t="shared" si="24"/>
        <v>0</v>
      </c>
      <c r="T49" s="749"/>
      <c r="U49" s="850"/>
      <c r="V49" s="842">
        <f t="shared" si="0"/>
        <v>0</v>
      </c>
      <c r="Z49" s="851"/>
      <c r="AB49" s="851"/>
      <c r="AC49" s="851"/>
      <c r="AD49" s="852"/>
    </row>
    <row r="50" spans="2:30">
      <c r="B50" s="840" t="s">
        <v>869</v>
      </c>
      <c r="C50" s="707"/>
      <c r="D50" s="707"/>
      <c r="E50" s="656">
        <v>0</v>
      </c>
      <c r="F50" s="709">
        <v>41.7</v>
      </c>
      <c r="G50" s="709">
        <v>41.7</v>
      </c>
      <c r="H50" s="709">
        <v>41.7</v>
      </c>
      <c r="I50" s="842">
        <f t="shared" si="16"/>
        <v>0</v>
      </c>
      <c r="J50" s="842"/>
      <c r="K50" s="842">
        <f>VLOOKUP($B$7,'Monthly # of Customers'!A:R,18,FALSE)*SUM(C50:E50)</f>
        <v>0</v>
      </c>
      <c r="L50" s="850"/>
      <c r="M50" s="842">
        <f t="shared" si="17"/>
        <v>0</v>
      </c>
      <c r="N50" s="842"/>
      <c r="O50" s="842"/>
      <c r="P50" s="842"/>
      <c r="R50" s="850"/>
      <c r="S50" s="842">
        <f t="shared" si="24"/>
        <v>0</v>
      </c>
      <c r="T50" s="749"/>
      <c r="U50" s="850"/>
      <c r="V50" s="842">
        <f t="shared" si="0"/>
        <v>0</v>
      </c>
      <c r="Z50" s="851"/>
      <c r="AB50" s="851"/>
      <c r="AC50" s="851"/>
      <c r="AD50" s="852"/>
    </row>
    <row r="51" spans="2:30">
      <c r="B51" s="840" t="s">
        <v>870</v>
      </c>
      <c r="C51" s="707"/>
      <c r="D51" s="707"/>
      <c r="E51" s="656">
        <v>0</v>
      </c>
      <c r="F51" s="709">
        <v>33.39</v>
      </c>
      <c r="G51" s="709">
        <v>33.39</v>
      </c>
      <c r="H51" s="709">
        <v>33.39</v>
      </c>
      <c r="I51" s="842">
        <f>E51*H51</f>
        <v>0</v>
      </c>
      <c r="J51" s="842"/>
      <c r="K51" s="842">
        <f>VLOOKUP($B$7,'Monthly # of Customers'!A:R,18,FALSE)*SUM(C51:E51)</f>
        <v>0</v>
      </c>
      <c r="L51" s="850"/>
      <c r="M51" s="842">
        <f t="shared" si="17"/>
        <v>0</v>
      </c>
      <c r="N51" s="842"/>
      <c r="O51" s="842"/>
      <c r="P51" s="842"/>
      <c r="R51" s="850"/>
      <c r="S51" s="842">
        <f t="shared" si="24"/>
        <v>0</v>
      </c>
      <c r="T51" s="749"/>
      <c r="U51" s="850"/>
      <c r="V51" s="842">
        <f t="shared" si="0"/>
        <v>0</v>
      </c>
      <c r="Z51" s="851"/>
      <c r="AB51" s="851"/>
      <c r="AC51" s="851"/>
      <c r="AD51" s="852"/>
    </row>
    <row r="52" spans="2:30">
      <c r="C52" s="707"/>
      <c r="D52" s="707"/>
      <c r="E52" s="707"/>
      <c r="F52" s="707"/>
      <c r="G52" s="707"/>
      <c r="H52" s="707"/>
      <c r="I52" s="842"/>
      <c r="J52" s="842"/>
      <c r="K52" s="842"/>
      <c r="L52" s="842"/>
      <c r="M52" s="842"/>
      <c r="N52" s="842"/>
      <c r="O52" s="842"/>
      <c r="P52" s="842"/>
      <c r="S52" s="842"/>
      <c r="T52" s="749"/>
      <c r="U52" s="850"/>
      <c r="V52" s="842"/>
    </row>
    <row r="53" spans="2:30">
      <c r="B53" s="840" t="s">
        <v>484</v>
      </c>
      <c r="C53" s="853"/>
      <c r="D53" s="853"/>
      <c r="E53" s="853"/>
      <c r="F53" s="853"/>
      <c r="G53" s="853"/>
      <c r="H53" s="853"/>
      <c r="I53" s="842">
        <f>'B&amp;A Surcharges'!U61</f>
        <v>230.84568827112142</v>
      </c>
      <c r="J53" s="842"/>
      <c r="K53" s="842"/>
      <c r="L53" s="842"/>
      <c r="M53" s="842"/>
      <c r="N53" s="842"/>
      <c r="O53" s="842"/>
      <c r="P53" s="842"/>
      <c r="S53" s="842">
        <f>VLOOKUP(B7,'B&amp;A Surcharges'!A:U,21,FALSE)</f>
        <v>230.84568827112142</v>
      </c>
      <c r="T53" s="749"/>
      <c r="U53" s="850"/>
      <c r="V53" s="842">
        <f>S53</f>
        <v>230.84568827112142</v>
      </c>
    </row>
    <row r="54" spans="2:30">
      <c r="C54" s="842"/>
      <c r="D54" s="842"/>
      <c r="E54" s="842"/>
      <c r="F54" s="842"/>
      <c r="G54" s="842"/>
      <c r="H54" s="842"/>
      <c r="N54" s="853"/>
      <c r="O54" s="853"/>
      <c r="P54" s="853"/>
      <c r="Q54" s="853"/>
      <c r="R54" s="853"/>
      <c r="T54" s="749"/>
      <c r="U54" s="850"/>
      <c r="V54" s="842"/>
    </row>
    <row r="55" spans="2:30" ht="11.5">
      <c r="B55" s="840" t="s">
        <v>511</v>
      </c>
      <c r="C55" s="842">
        <f>'Final billing units by tariff'!AT1886</f>
        <v>4533546.5161290318</v>
      </c>
      <c r="D55" s="842">
        <f>'Final billing units by tariff'!AU1886</f>
        <v>1346243.8631813126</v>
      </c>
      <c r="E55" s="842">
        <f>'Final billing units by tariff'!AV1886</f>
        <v>1957195.6206896552</v>
      </c>
      <c r="F55" s="848">
        <v>2.6120000000000001E-2</v>
      </c>
      <c r="G55" s="848">
        <v>3.3799999999999997E-2</v>
      </c>
      <c r="H55" s="848">
        <v>3.3799999999999997E-2</v>
      </c>
      <c r="I55" s="816">
        <f>(C55*F55)+(D55*G55)+(E55*H55)</f>
        <v>230072.48955612903</v>
      </c>
      <c r="K55" s="842"/>
      <c r="M55" s="842"/>
      <c r="N55" s="853"/>
      <c r="O55" s="749">
        <f>(SUM(C55:E55)*H55)-I55</f>
        <v>34817.637243870937</v>
      </c>
      <c r="P55" s="853"/>
      <c r="Q55" s="853"/>
      <c r="R55" s="853"/>
      <c r="S55" s="842">
        <f>I55+N55+O55+P55+Q55+R55</f>
        <v>264890.12679999997</v>
      </c>
      <c r="T55" s="749"/>
      <c r="U55" s="850"/>
      <c r="V55" s="842">
        <f>S55</f>
        <v>264890.12679999997</v>
      </c>
      <c r="Z55" s="851"/>
      <c r="AC55" s="851"/>
    </row>
    <row r="56" spans="2:30">
      <c r="B56" s="840" t="s">
        <v>512</v>
      </c>
      <c r="C56" s="842"/>
      <c r="D56" s="842"/>
      <c r="E56" s="842"/>
      <c r="I56" s="842">
        <f>VLOOKUP(B7,'B&amp;A Surcharges'!A:U,2,FALSE)</f>
        <v>76194.31</v>
      </c>
      <c r="J56" s="842"/>
      <c r="K56" s="842"/>
      <c r="L56" s="842"/>
      <c r="M56" s="842"/>
      <c r="N56" s="842"/>
      <c r="O56" s="842"/>
      <c r="P56" s="842"/>
      <c r="S56" s="842"/>
      <c r="T56" s="749"/>
      <c r="U56" s="850"/>
      <c r="V56" s="842"/>
    </row>
    <row r="57" spans="2:30">
      <c r="C57" s="842"/>
      <c r="D57" s="842"/>
      <c r="E57" s="842"/>
      <c r="F57" s="842"/>
      <c r="G57" s="842"/>
      <c r="H57" s="842"/>
      <c r="J57" s="842"/>
      <c r="K57" s="842"/>
      <c r="L57" s="842"/>
      <c r="M57" s="842"/>
      <c r="N57" s="842"/>
      <c r="O57" s="842"/>
      <c r="P57" s="842"/>
      <c r="S57" s="842"/>
      <c r="T57" s="749"/>
      <c r="U57" s="850"/>
      <c r="V57" s="842"/>
      <c r="Z57" s="851"/>
      <c r="AC57" s="851"/>
    </row>
    <row r="58" spans="2:30">
      <c r="B58" s="840" t="s">
        <v>207</v>
      </c>
      <c r="C58" s="842"/>
      <c r="D58" s="842"/>
      <c r="E58" s="842"/>
      <c r="F58" s="842"/>
      <c r="G58" s="842"/>
      <c r="H58" s="842"/>
      <c r="I58" s="842">
        <f>VLOOKUP(B7,'B&amp;A Surcharges'!A:U,16,FALSE)</f>
        <v>0</v>
      </c>
      <c r="Q58" s="840"/>
      <c r="R58" s="840"/>
      <c r="T58" s="749"/>
      <c r="V58" s="842"/>
    </row>
    <row r="59" spans="2:30">
      <c r="C59" s="842"/>
      <c r="D59" s="842"/>
      <c r="E59" s="842"/>
      <c r="F59" s="842"/>
      <c r="G59" s="842"/>
      <c r="H59" s="842"/>
      <c r="Q59" s="840"/>
      <c r="R59" s="840"/>
      <c r="T59" s="749"/>
      <c r="V59" s="842"/>
    </row>
    <row r="60" spans="2:30">
      <c r="B60" s="840" t="s">
        <v>16</v>
      </c>
      <c r="C60" s="842"/>
      <c r="D60" s="842"/>
      <c r="E60" s="842"/>
      <c r="F60" s="842"/>
      <c r="G60" s="842"/>
      <c r="H60" s="842"/>
      <c r="I60" s="842">
        <f>VLOOKUP(B7,'B&amp;A Surcharges'!A:U,4,FALSE)</f>
        <v>3620.63</v>
      </c>
      <c r="J60" s="842"/>
      <c r="K60" s="842"/>
      <c r="L60" s="842"/>
      <c r="M60" s="842"/>
      <c r="N60" s="842"/>
      <c r="O60" s="842"/>
      <c r="P60" s="842"/>
      <c r="S60" s="842"/>
      <c r="T60" s="749"/>
      <c r="V60" s="842"/>
    </row>
    <row r="61" spans="2:30">
      <c r="C61" s="842"/>
      <c r="D61" s="842"/>
      <c r="E61" s="842"/>
      <c r="F61" s="842"/>
      <c r="G61" s="842"/>
      <c r="H61" s="842"/>
      <c r="I61" s="842"/>
      <c r="J61" s="842"/>
      <c r="K61" s="842"/>
      <c r="L61" s="842"/>
      <c r="M61" s="842"/>
      <c r="N61" s="842"/>
      <c r="O61" s="842"/>
      <c r="P61" s="842"/>
      <c r="S61" s="842"/>
      <c r="T61" s="749"/>
      <c r="V61" s="842"/>
    </row>
    <row r="62" spans="2:30">
      <c r="B62" s="840" t="s">
        <v>160</v>
      </c>
      <c r="C62" s="842"/>
      <c r="D62" s="842"/>
      <c r="E62" s="842"/>
      <c r="F62" s="842"/>
      <c r="G62" s="842"/>
      <c r="H62" s="842"/>
      <c r="I62" s="842">
        <f>VLOOKUP(B7,'B&amp;A Surcharges'!A:U,6,FALSE)</f>
        <v>0</v>
      </c>
      <c r="J62" s="842"/>
      <c r="K62" s="842"/>
      <c r="L62" s="842"/>
      <c r="M62" s="842"/>
      <c r="N62" s="842"/>
      <c r="O62" s="842"/>
      <c r="P62" s="842"/>
      <c r="S62" s="842"/>
      <c r="T62" s="749"/>
      <c r="V62" s="842"/>
    </row>
    <row r="63" spans="2:30">
      <c r="C63" s="842"/>
      <c r="D63" s="842"/>
      <c r="E63" s="842"/>
      <c r="F63" s="842"/>
      <c r="G63" s="842"/>
      <c r="H63" s="842"/>
      <c r="I63" s="842"/>
      <c r="J63" s="842"/>
      <c r="K63" s="842"/>
      <c r="L63" s="842"/>
      <c r="M63" s="842"/>
      <c r="N63" s="842"/>
      <c r="O63" s="842"/>
      <c r="P63" s="842"/>
      <c r="S63" s="842"/>
      <c r="T63" s="749"/>
      <c r="V63" s="842"/>
    </row>
    <row r="64" spans="2:30">
      <c r="C64" s="842"/>
      <c r="D64" s="842"/>
      <c r="E64" s="842"/>
      <c r="F64" s="842"/>
      <c r="G64" s="842"/>
      <c r="H64" s="842"/>
      <c r="I64" s="842"/>
      <c r="J64" s="842"/>
      <c r="K64" s="842"/>
      <c r="L64" s="842"/>
      <c r="M64" s="842"/>
      <c r="N64" s="842"/>
      <c r="O64" s="842"/>
      <c r="P64" s="842"/>
      <c r="S64" s="842"/>
      <c r="T64" s="749"/>
      <c r="V64" s="842"/>
    </row>
    <row r="65" spans="2:22">
      <c r="C65" s="842"/>
      <c r="D65" s="842"/>
      <c r="E65" s="842"/>
      <c r="F65" s="842"/>
      <c r="G65" s="842"/>
      <c r="H65" s="842"/>
      <c r="I65" s="842"/>
      <c r="J65" s="842"/>
      <c r="K65" s="842"/>
      <c r="L65" s="842"/>
      <c r="M65" s="842"/>
      <c r="N65" s="842"/>
      <c r="O65" s="842"/>
      <c r="P65" s="842"/>
      <c r="S65" s="842"/>
      <c r="T65" s="749"/>
      <c r="V65" s="842"/>
    </row>
    <row r="66" spans="2:22">
      <c r="B66" s="840" t="s">
        <v>15</v>
      </c>
      <c r="C66" s="842"/>
      <c r="D66" s="842"/>
      <c r="E66" s="842"/>
      <c r="F66" s="842"/>
      <c r="G66" s="842"/>
      <c r="H66" s="842"/>
      <c r="I66" s="842">
        <f>VLOOKUP(B7,'B&amp;A Surcharges'!A:U,10,FALSE)</f>
        <v>95422.579999999987</v>
      </c>
      <c r="J66" s="842"/>
      <c r="K66" s="842"/>
      <c r="L66" s="842"/>
      <c r="M66" s="842"/>
      <c r="N66" s="842">
        <f>VLOOKUP(B7,'Envir FGD adj'!A:F,6,FALSE)</f>
        <v>20244.650870030113</v>
      </c>
      <c r="O66" s="842"/>
      <c r="P66" s="842"/>
      <c r="S66" s="842">
        <f t="shared" ref="S66" si="25">N66+O66+P66+Q66</f>
        <v>20244.650870030113</v>
      </c>
      <c r="T66" s="749"/>
      <c r="V66" s="842"/>
    </row>
    <row r="67" spans="2:22">
      <c r="C67" s="842"/>
      <c r="D67" s="842"/>
      <c r="E67" s="842"/>
      <c r="F67" s="842"/>
      <c r="G67" s="842"/>
      <c r="H67" s="842"/>
      <c r="I67" s="842"/>
      <c r="J67" s="842"/>
      <c r="K67" s="842"/>
      <c r="L67" s="842"/>
      <c r="M67" s="842"/>
      <c r="N67" s="842"/>
      <c r="O67" s="842"/>
      <c r="P67" s="842"/>
      <c r="S67" s="842"/>
      <c r="T67" s="749"/>
      <c r="V67" s="842"/>
    </row>
    <row r="68" spans="2:22">
      <c r="B68" s="840" t="s">
        <v>263</v>
      </c>
      <c r="C68" s="842"/>
      <c r="D68" s="842"/>
      <c r="E68" s="842"/>
      <c r="F68" s="842"/>
      <c r="G68" s="842"/>
      <c r="H68" s="842"/>
      <c r="I68" s="842">
        <f>VLOOKUP(B7,'B&amp;A Surcharges'!A:U,12,FALSE)</f>
        <v>7787.79</v>
      </c>
      <c r="J68" s="842"/>
      <c r="K68" s="842"/>
      <c r="L68" s="842"/>
      <c r="M68" s="842"/>
      <c r="N68" s="842"/>
      <c r="O68" s="842"/>
      <c r="P68" s="842"/>
      <c r="S68" s="842"/>
      <c r="T68" s="749"/>
      <c r="V68" s="842"/>
    </row>
    <row r="69" spans="2:22">
      <c r="C69" s="842"/>
      <c r="D69" s="842"/>
      <c r="E69" s="842"/>
      <c r="F69" s="842"/>
      <c r="G69" s="842"/>
      <c r="H69" s="842"/>
      <c r="I69" s="842"/>
      <c r="J69" s="842"/>
      <c r="K69" s="842"/>
      <c r="L69" s="842"/>
      <c r="M69" s="842"/>
      <c r="N69" s="842"/>
      <c r="O69" s="842"/>
      <c r="P69" s="842"/>
      <c r="S69" s="842"/>
      <c r="T69" s="749"/>
      <c r="V69" s="842"/>
    </row>
    <row r="70" spans="2:22">
      <c r="B70" s="840" t="s">
        <v>327</v>
      </c>
      <c r="C70" s="842"/>
      <c r="D70" s="842"/>
      <c r="E70" s="842"/>
      <c r="F70" s="842"/>
      <c r="G70" s="842"/>
      <c r="H70" s="842"/>
      <c r="I70" s="842">
        <f>VLOOKUP(B7,'B&amp;A Surcharges'!A:U,14,FALSE)</f>
        <v>0</v>
      </c>
      <c r="J70" s="842"/>
      <c r="K70" s="842"/>
      <c r="L70" s="842"/>
      <c r="M70" s="842"/>
      <c r="N70" s="842"/>
      <c r="O70" s="842"/>
      <c r="P70" s="842"/>
      <c r="S70" s="842"/>
      <c r="T70" s="749"/>
      <c r="V70" s="842"/>
    </row>
    <row r="71" spans="2:22">
      <c r="C71" s="842"/>
      <c r="D71" s="842"/>
      <c r="E71" s="842"/>
      <c r="F71" s="842"/>
      <c r="G71" s="842"/>
      <c r="H71" s="842"/>
      <c r="I71" s="842"/>
      <c r="J71" s="842"/>
      <c r="K71" s="842"/>
      <c r="L71" s="842"/>
      <c r="M71" s="842"/>
      <c r="N71" s="842"/>
      <c r="O71" s="842"/>
      <c r="P71" s="842"/>
      <c r="S71" s="842"/>
      <c r="T71" s="749"/>
      <c r="V71" s="842"/>
    </row>
    <row r="72" spans="2:22">
      <c r="B72" s="840" t="s">
        <v>262</v>
      </c>
      <c r="C72" s="842"/>
      <c r="D72" s="842"/>
      <c r="E72" s="842"/>
      <c r="F72" s="842"/>
      <c r="G72" s="842"/>
      <c r="H72" s="842"/>
      <c r="I72" s="842">
        <f>VLOOKUP(B7,'B&amp;A Surcharges'!A:U,18,FALSE)</f>
        <v>0</v>
      </c>
      <c r="J72" s="842"/>
      <c r="K72" s="842"/>
      <c r="L72" s="842"/>
      <c r="M72" s="842"/>
      <c r="N72" s="842"/>
      <c r="O72" s="842"/>
      <c r="P72" s="842"/>
      <c r="S72" s="842"/>
      <c r="T72" s="749"/>
      <c r="V72" s="853"/>
    </row>
    <row r="73" spans="2:22">
      <c r="C73" s="842"/>
      <c r="D73" s="842"/>
      <c r="E73" s="842"/>
      <c r="F73" s="842"/>
      <c r="G73" s="842"/>
      <c r="H73" s="842"/>
      <c r="I73" s="842"/>
      <c r="J73" s="842"/>
      <c r="K73" s="842"/>
      <c r="L73" s="842"/>
      <c r="M73" s="842"/>
      <c r="N73" s="842"/>
      <c r="O73" s="842"/>
      <c r="P73" s="842"/>
      <c r="S73" s="842"/>
      <c r="T73" s="749"/>
    </row>
    <row r="74" spans="2:22">
      <c r="B74" s="840" t="s">
        <v>344</v>
      </c>
      <c r="C74" s="842"/>
      <c r="D74" s="842"/>
      <c r="E74" s="842"/>
      <c r="F74" s="842"/>
      <c r="G74" s="842"/>
      <c r="H74" s="842"/>
      <c r="I74" s="842">
        <f>VLOOKUP(B7,'B&amp;A Surcharges'!A:U,19,FALSE)</f>
        <v>-3534.3</v>
      </c>
      <c r="J74" s="842"/>
      <c r="K74" s="842"/>
      <c r="L74" s="842"/>
      <c r="M74" s="842"/>
      <c r="N74" s="842"/>
      <c r="O74" s="842"/>
      <c r="P74" s="842"/>
      <c r="S74" s="842"/>
      <c r="T74" s="749"/>
      <c r="U74" s="854"/>
    </row>
    <row r="75" spans="2:22">
      <c r="B75" s="855"/>
      <c r="C75" s="856"/>
      <c r="D75" s="856"/>
      <c r="E75" s="856"/>
      <c r="F75" s="856"/>
      <c r="G75" s="856"/>
      <c r="H75" s="856"/>
      <c r="I75" s="855"/>
      <c r="J75" s="855"/>
      <c r="K75" s="855"/>
      <c r="L75" s="855"/>
      <c r="M75" s="855"/>
      <c r="N75" s="855"/>
      <c r="O75" s="855"/>
      <c r="P75" s="855"/>
      <c r="Q75" s="855"/>
      <c r="R75" s="855"/>
      <c r="S75" s="855"/>
      <c r="T75" s="749"/>
      <c r="V75" s="855"/>
    </row>
    <row r="76" spans="2:22">
      <c r="Q76" s="840"/>
      <c r="R76" s="840"/>
      <c r="T76" s="750"/>
    </row>
    <row r="77" spans="2:22" s="854" customFormat="1">
      <c r="B77" s="854" t="s">
        <v>17</v>
      </c>
      <c r="I77" s="854">
        <f>SUM(I15:I74)</f>
        <v>1905481.9752444003</v>
      </c>
      <c r="N77" s="854">
        <f>SUM(N15:N74)</f>
        <v>20244.650870030113</v>
      </c>
      <c r="O77" s="854">
        <f>SUM(O15:O74)</f>
        <v>34817.637243870937</v>
      </c>
      <c r="P77" s="854">
        <v>0</v>
      </c>
      <c r="Q77" s="857">
        <f>SUM(Q15:Q74)</f>
        <v>0</v>
      </c>
      <c r="R77" s="857">
        <f>SUM(R15:R74)</f>
        <v>0</v>
      </c>
      <c r="S77" s="854">
        <f>SUM(S15:S74)</f>
        <v>1781053.2533583012</v>
      </c>
      <c r="T77" s="746"/>
      <c r="U77" s="840"/>
      <c r="V77" s="854">
        <f>SUM(V13:V71)</f>
        <v>1999545.6124882712</v>
      </c>
    </row>
    <row r="78" spans="2:22">
      <c r="I78" s="851"/>
      <c r="J78" s="851"/>
      <c r="K78" s="851"/>
      <c r="L78" s="851"/>
      <c r="M78" s="851"/>
      <c r="N78" s="858"/>
      <c r="O78" s="858"/>
      <c r="S78" s="843"/>
    </row>
    <row r="79" spans="2:22">
      <c r="H79" s="851"/>
      <c r="I79" s="859"/>
      <c r="J79" s="859"/>
      <c r="K79" s="859"/>
      <c r="L79" s="859"/>
      <c r="M79" s="859"/>
      <c r="N79" s="859"/>
      <c r="O79" s="858"/>
    </row>
    <row r="80" spans="2:22">
      <c r="H80" s="851"/>
      <c r="I80" s="858"/>
      <c r="J80" s="858"/>
      <c r="K80" s="858"/>
      <c r="L80" s="858"/>
      <c r="M80" s="858"/>
      <c r="N80" s="858"/>
      <c r="O80" s="858"/>
    </row>
    <row r="81" spans="8:15">
      <c r="H81" s="860"/>
      <c r="I81" s="861"/>
      <c r="J81" s="861"/>
      <c r="K81" s="861"/>
      <c r="L81" s="861"/>
      <c r="M81" s="861"/>
      <c r="N81" s="861"/>
      <c r="O81" s="861"/>
    </row>
  </sheetData>
  <mergeCells count="2">
    <mergeCell ref="J8:L8"/>
    <mergeCell ref="N8:R8"/>
  </mergeCells>
  <pageMargins left="0.25" right="0.25" top="0.75" bottom="0.75" header="0.3" footer="0.3"/>
  <pageSetup paperSize="5" scale="59" orientation="landscape" r:id="rId1"/>
  <headerFooter alignWithMargins="0"/>
  <ignoredErrors>
    <ignoredError sqref="J15:J18 J28:J31 J41:J44"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tabColor theme="6" tint="0.59999389629810485"/>
    <pageSetUpPr fitToPage="1"/>
  </sheetPr>
  <dimension ref="A2:AB85"/>
  <sheetViews>
    <sheetView view="pageBreakPreview" zoomScale="60" zoomScaleNormal="90" workbookViewId="0">
      <pane xSplit="2" ySplit="12" topLeftCell="C13" activePane="bottomRight" state="frozen"/>
      <selection activeCell="I49" sqref="I48:I49"/>
      <selection pane="topRight" activeCell="I49" sqref="I48:I49"/>
      <selection pane="bottomLeft" activeCell="I49" sqref="I48:I49"/>
      <selection pane="bottomRight" activeCell="I49" sqref="I48:I49"/>
    </sheetView>
  </sheetViews>
  <sheetFormatPr defaultColWidth="9.1796875" defaultRowHeight="11.5"/>
  <cols>
    <col min="1" max="1" width="13.7265625" style="815" customWidth="1"/>
    <col min="2" max="2" width="30" style="815" customWidth="1"/>
    <col min="3" max="3" width="22.1796875" style="815" hidden="1" customWidth="1"/>
    <col min="4" max="4" width="20.7265625" style="815" hidden="1" customWidth="1"/>
    <col min="5" max="5" width="20.26953125" style="815" customWidth="1"/>
    <col min="6" max="7" width="12.81640625" style="815" customWidth="1"/>
    <col min="8" max="8" width="15.26953125" style="815" hidden="1" customWidth="1"/>
    <col min="9" max="9" width="18.54296875" style="815" hidden="1" customWidth="1"/>
    <col min="10" max="10" width="16.26953125" style="815" customWidth="1"/>
    <col min="11" max="11" width="14.453125" style="815" bestFit="1" customWidth="1"/>
    <col min="12" max="14" width="12.81640625" style="815" hidden="1" customWidth="1"/>
    <col min="15" max="16" width="12.81640625" style="815" customWidth="1"/>
    <col min="17" max="19" width="12.81640625" style="815" hidden="1" customWidth="1"/>
    <col min="20" max="21" width="12.81640625" style="816" hidden="1" customWidth="1"/>
    <col min="22" max="22" width="12.81640625" style="815" hidden="1" customWidth="1"/>
    <col min="23" max="23" width="15.54296875" style="746" bestFit="1" customWidth="1"/>
    <col min="24" max="24" width="12.81640625" style="815" customWidth="1"/>
    <col min="25" max="25" width="14.1796875" style="815" bestFit="1" customWidth="1"/>
    <col min="26" max="16384" width="9.1796875" style="815"/>
  </cols>
  <sheetData>
    <row r="2" spans="1:28">
      <c r="B2" s="815" t="str">
        <f>RS!B2</f>
        <v>KENTUCKY POWER BILLING ANALYSIS</v>
      </c>
      <c r="K2" s="813"/>
      <c r="L2" s="813"/>
      <c r="M2" s="813"/>
      <c r="N2" s="813"/>
      <c r="O2" s="813"/>
      <c r="P2" s="813"/>
    </row>
    <row r="3" spans="1:28">
      <c r="B3" s="815" t="str">
        <f>RS!B3</f>
        <v>PER BOOKS</v>
      </c>
      <c r="C3" s="817"/>
      <c r="D3" s="817"/>
      <c r="E3" s="818"/>
      <c r="F3" s="818"/>
      <c r="K3" s="813"/>
      <c r="L3" s="813"/>
      <c r="M3" s="813"/>
      <c r="N3" s="813"/>
      <c r="O3" s="813"/>
      <c r="P3" s="813"/>
    </row>
    <row r="4" spans="1:28">
      <c r="B4" s="815" t="str">
        <f>RS!B4</f>
        <v>TEST YEAR ENDED MAY 31, 2025</v>
      </c>
      <c r="C4" s="819"/>
      <c r="D4" s="819"/>
      <c r="E4" s="820"/>
    </row>
    <row r="6" spans="1:28">
      <c r="B6" s="815" t="s">
        <v>588</v>
      </c>
    </row>
    <row r="7" spans="1:28">
      <c r="B7" s="815" t="s">
        <v>34</v>
      </c>
    </row>
    <row r="8" spans="1:28">
      <c r="H8" s="821"/>
      <c r="I8" s="821"/>
      <c r="J8" s="821"/>
      <c r="L8" s="871" t="str">
        <f>RS!J8</f>
        <v>Unit Adjustments</v>
      </c>
      <c r="M8" s="871"/>
      <c r="N8" s="871"/>
      <c r="O8" s="821"/>
      <c r="P8" s="821"/>
      <c r="Q8" s="871" t="str">
        <f>RS!N8</f>
        <v>Base Revenues Adjustments</v>
      </c>
      <c r="R8" s="871"/>
      <c r="S8" s="871"/>
      <c r="T8" s="871"/>
      <c r="U8" s="871"/>
      <c r="V8" s="821"/>
      <c r="W8" s="755" t="s">
        <v>171</v>
      </c>
      <c r="AB8" s="755" t="s">
        <v>171</v>
      </c>
    </row>
    <row r="9" spans="1:28">
      <c r="B9" s="821"/>
      <c r="C9" s="821"/>
      <c r="D9" s="821"/>
      <c r="E9" s="821"/>
      <c r="F9" s="821"/>
      <c r="G9" s="821"/>
      <c r="H9" s="821"/>
      <c r="I9" s="821"/>
      <c r="J9" s="821"/>
      <c r="K9" s="821" t="str">
        <f>RS!I9</f>
        <v>Per Books</v>
      </c>
      <c r="L9" s="821" t="str">
        <f>RS!J9</f>
        <v>Weather</v>
      </c>
      <c r="M9" s="821" t="str">
        <f>RS!K9</f>
        <v>Customer</v>
      </c>
      <c r="N9" s="821" t="str">
        <f>RS!L9</f>
        <v>Customer</v>
      </c>
      <c r="O9" s="821" t="str">
        <f>RS!M9</f>
        <v>Adjusted</v>
      </c>
      <c r="P9" s="821" t="s">
        <v>585</v>
      </c>
      <c r="Q9" s="821" t="str">
        <f>RS!N9</f>
        <v>Enviro Sur</v>
      </c>
      <c r="R9" s="821" t="str">
        <f>RS!O9</f>
        <v>Rate</v>
      </c>
      <c r="S9" s="821" t="str">
        <f>RS!P9</f>
        <v>Weather</v>
      </c>
      <c r="T9" s="821" t="str">
        <f>RS!Q9</f>
        <v>Customer</v>
      </c>
      <c r="U9" s="821" t="str">
        <f>RS!R9</f>
        <v>Customer</v>
      </c>
      <c r="V9" s="821" t="str">
        <f>RS!S9</f>
        <v>Adjusted Base</v>
      </c>
      <c r="W9" s="755" t="s">
        <v>1303</v>
      </c>
      <c r="X9" s="821" t="s">
        <v>169</v>
      </c>
      <c r="Y9" s="821" t="s">
        <v>171</v>
      </c>
      <c r="AB9" s="755" t="s">
        <v>1336</v>
      </c>
    </row>
    <row r="10" spans="1:28">
      <c r="B10" s="822" t="str">
        <f>RS!B10</f>
        <v>Description</v>
      </c>
      <c r="C10" s="822" t="str">
        <f>RS!C10</f>
        <v>Units (Thru 12/30/24)</v>
      </c>
      <c r="D10" s="822" t="str">
        <f>RS!D10</f>
        <v>Units (Effec. 12/31/24)</v>
      </c>
      <c r="E10" s="822" t="str">
        <f>RS!E10</f>
        <v>Units (Effec. 2/21/25)</v>
      </c>
      <c r="F10" s="822" t="s">
        <v>800</v>
      </c>
      <c r="G10" s="822" t="s">
        <v>801</v>
      </c>
      <c r="H10" s="822" t="str">
        <f>RS!F10</f>
        <v>Rate thru 12/30/24</v>
      </c>
      <c r="I10" s="822" t="str">
        <f>RS!G10</f>
        <v>Rates Effec. 12/31/24</v>
      </c>
      <c r="J10" s="822" t="str">
        <f>RS!H10</f>
        <v>Rate as of 2/21/25</v>
      </c>
      <c r="K10" s="822" t="str">
        <f>RS!I10</f>
        <v>Revenue ($)</v>
      </c>
      <c r="L10" s="822" t="str">
        <f>RS!J10</f>
        <v>Normalization</v>
      </c>
      <c r="M10" s="822" t="str">
        <f>RS!K10</f>
        <v>Annualization</v>
      </c>
      <c r="N10" s="822" t="str">
        <f>RS!L10</f>
        <v>Pro Forma</v>
      </c>
      <c r="O10" s="822" t="str">
        <f>RS!M10</f>
        <v>Units</v>
      </c>
      <c r="P10" s="822" t="s">
        <v>802</v>
      </c>
      <c r="Q10" s="822" t="str">
        <f>RS!N10</f>
        <v>Excl FGD</v>
      </c>
      <c r="R10" s="822" t="str">
        <f>RS!O10</f>
        <v>Annualization</v>
      </c>
      <c r="S10" s="822" t="str">
        <f>RS!P10</f>
        <v>Normalization</v>
      </c>
      <c r="T10" s="822" t="str">
        <f>RS!Q10</f>
        <v>Annualization</v>
      </c>
      <c r="U10" s="822" t="str">
        <f>RS!R10</f>
        <v>Pro Forma</v>
      </c>
      <c r="V10" s="822" t="str">
        <f>RS!S10</f>
        <v>Revenue ($)</v>
      </c>
      <c r="W10" s="864">
        <f>'Gen Rider'!K19</f>
        <v>7.6999999999999996E-4</v>
      </c>
      <c r="X10" s="822" t="s">
        <v>522</v>
      </c>
      <c r="Y10" s="822" t="s">
        <v>6</v>
      </c>
      <c r="Z10" s="835"/>
      <c r="AA10" s="835"/>
      <c r="AB10" s="864">
        <f>'DTL Rider Yr 1'!L26</f>
        <v>-9.2499999999999995E-3</v>
      </c>
    </row>
    <row r="11" spans="1:28">
      <c r="B11" s="823" t="str">
        <f>RS!B11</f>
        <v>(1)</v>
      </c>
      <c r="C11" s="823" t="str">
        <f>RS!C11</f>
        <v>(2)</v>
      </c>
      <c r="D11" s="823" t="str">
        <f>RS!D11</f>
        <v>(3)</v>
      </c>
      <c r="E11" s="823" t="str">
        <f>RS!E11</f>
        <v>(4)</v>
      </c>
      <c r="F11" s="823" t="str">
        <f>RS!F11</f>
        <v>(5)</v>
      </c>
      <c r="G11" s="823" t="str">
        <f>RS!G11</f>
        <v>(6)</v>
      </c>
      <c r="H11" s="823" t="str">
        <f>RS!H11</f>
        <v>(7)</v>
      </c>
      <c r="I11" s="823" t="str">
        <f>RS!I11</f>
        <v>(8)</v>
      </c>
      <c r="J11" s="823" t="str">
        <f>RS!J11</f>
        <v>(9)</v>
      </c>
      <c r="K11" s="823" t="str">
        <f>RS!K11</f>
        <v>(10)</v>
      </c>
      <c r="L11" s="823" t="str">
        <f>RS!L11</f>
        <v>(11)</v>
      </c>
      <c r="M11" s="823" t="str">
        <f>RS!M11</f>
        <v>(12)</v>
      </c>
      <c r="N11" s="823" t="str">
        <f>RS!N11</f>
        <v>(13)</v>
      </c>
      <c r="O11" s="823" t="str">
        <f>RS!O11</f>
        <v>(14)</v>
      </c>
      <c r="P11" s="823" t="str">
        <f>RS!P11</f>
        <v>(15)</v>
      </c>
      <c r="Q11" s="823" t="str">
        <f>RS!Q11</f>
        <v>(16)</v>
      </c>
      <c r="R11" s="823" t="str">
        <f>RS!R11</f>
        <v>(17)</v>
      </c>
      <c r="S11" s="823" t="str">
        <f>RS!S11</f>
        <v>(18)</v>
      </c>
      <c r="T11" s="823" t="s">
        <v>884</v>
      </c>
      <c r="U11" s="823" t="s">
        <v>885</v>
      </c>
      <c r="V11" s="823" t="s">
        <v>886</v>
      </c>
      <c r="W11" s="758"/>
    </row>
    <row r="12" spans="1:28">
      <c r="C12" s="816"/>
      <c r="D12" s="816"/>
      <c r="E12" s="816"/>
      <c r="F12" s="816"/>
      <c r="G12" s="816"/>
      <c r="H12" s="816"/>
      <c r="I12" s="816"/>
      <c r="J12" s="816"/>
      <c r="K12" s="816"/>
      <c r="L12" s="816"/>
      <c r="M12" s="816"/>
      <c r="N12" s="816"/>
      <c r="O12" s="816"/>
      <c r="P12" s="816"/>
      <c r="Q12" s="816"/>
      <c r="R12" s="816"/>
      <c r="S12" s="816"/>
      <c r="V12" s="816"/>
      <c r="W12" s="749"/>
    </row>
    <row r="13" spans="1:28">
      <c r="B13" s="815" t="s">
        <v>29</v>
      </c>
      <c r="D13" s="824"/>
      <c r="W13" s="749">
        <f>W10*P59</f>
        <v>23723.677949828692</v>
      </c>
      <c r="X13" s="825"/>
      <c r="Y13" s="816">
        <f t="shared" ref="Y13:Y44" si="0">X13*O13</f>
        <v>0</v>
      </c>
      <c r="AB13" s="749">
        <f>AB10*P59</f>
        <v>-284992.23511157848</v>
      </c>
    </row>
    <row r="14" spans="1:28" ht="12">
      <c r="B14" s="815" t="s">
        <v>25</v>
      </c>
      <c r="H14" s="826"/>
      <c r="W14" s="749"/>
      <c r="X14" s="825"/>
      <c r="Y14" s="816">
        <f t="shared" si="0"/>
        <v>0</v>
      </c>
    </row>
    <row r="15" spans="1:28" ht="12">
      <c r="A15" s="827" t="str">
        <f t="shared" ref="A15:A22" si="1">MID(B15,FIND("-",B15) +1,4)</f>
        <v xml:space="preserve"> 094</v>
      </c>
      <c r="B15" s="828" t="s">
        <v>946</v>
      </c>
      <c r="C15" s="829"/>
      <c r="D15" s="829"/>
      <c r="E15" s="829">
        <v>142842</v>
      </c>
      <c r="F15" s="829">
        <v>484</v>
      </c>
      <c r="G15" s="829">
        <f>(E15*F15)/12</f>
        <v>5761294</v>
      </c>
      <c r="H15" s="830">
        <v>10.25</v>
      </c>
      <c r="I15" s="830">
        <v>10.25</v>
      </c>
      <c r="J15" s="830">
        <v>10.25</v>
      </c>
      <c r="K15" s="816">
        <f>(E15*J15)</f>
        <v>1464130.5</v>
      </c>
      <c r="L15" s="816">
        <f>VLOOKUP($B$7,WNLA!A:B,2,FALSE)*(SUM(C15:E15)/SUM(C15:E15))</f>
        <v>0</v>
      </c>
      <c r="M15" s="816">
        <f>VLOOKUP($B$7,'Monthly # of Customers'!A:R,18,FALSE)*SUM(C15:E15)</f>
        <v>-626.396070596551</v>
      </c>
      <c r="N15" s="824"/>
      <c r="O15" s="816">
        <f>C15+D15+E15+L15+M15+N15</f>
        <v>142215.60392940344</v>
      </c>
      <c r="P15" s="816">
        <f>(O15*F15)/12</f>
        <v>5736029.358485938</v>
      </c>
      <c r="Q15" s="816"/>
      <c r="R15" s="749">
        <v>0</v>
      </c>
      <c r="S15" s="816">
        <f>L15*J15</f>
        <v>0</v>
      </c>
      <c r="T15" s="816">
        <f>M15*J15</f>
        <v>-6420.5597236146477</v>
      </c>
      <c r="U15" s="824">
        <f t="shared" ref="U15:U19" si="2">N15*J15</f>
        <v>0</v>
      </c>
      <c r="V15" s="816">
        <f>K15+Q15+R15+S15+T15+U15</f>
        <v>1457709.9402763853</v>
      </c>
      <c r="W15" s="749"/>
      <c r="X15" s="824">
        <f>'Exhibit KIW-S2'!F89</f>
        <v>11.82</v>
      </c>
      <c r="Y15" s="816">
        <f t="shared" si="0"/>
        <v>1680988.4384455488</v>
      </c>
    </row>
    <row r="16" spans="1:28" ht="12">
      <c r="A16" s="827" t="str">
        <f t="shared" si="1"/>
        <v xml:space="preserve"> 113</v>
      </c>
      <c r="B16" s="828" t="s">
        <v>956</v>
      </c>
      <c r="C16" s="829"/>
      <c r="D16" s="829"/>
      <c r="E16" s="829">
        <v>127442</v>
      </c>
      <c r="F16" s="829">
        <v>704</v>
      </c>
      <c r="G16" s="829">
        <f t="shared" ref="G16:G19" si="3">(E16*F16)/12</f>
        <v>7476597.333333333</v>
      </c>
      <c r="H16" s="830">
        <v>11.69</v>
      </c>
      <c r="I16" s="830">
        <v>11.69</v>
      </c>
      <c r="J16" s="830">
        <v>11.69</v>
      </c>
      <c r="K16" s="816">
        <f t="shared" ref="K16:K21" si="4">(E16*J16)</f>
        <v>1489796.98</v>
      </c>
      <c r="L16" s="816">
        <f>VLOOKUP($B$7,WNLA!A:B,2,FALSE)*(SUM(C16:E16)/SUM(C16:E16))</f>
        <v>0</v>
      </c>
      <c r="M16" s="816">
        <f>VLOOKUP($B$7,'Monthly # of Customers'!A:R,18,FALSE)*SUM(C16:E16)</f>
        <v>-558.86341572482638</v>
      </c>
      <c r="N16" s="824"/>
      <c r="O16" s="816">
        <f t="shared" ref="O16:O22" si="5">C16+D16+E16+L16+M16+N16</f>
        <v>126883.13658427517</v>
      </c>
      <c r="P16" s="816">
        <f t="shared" ref="P16:P29" si="6">(O16*F16)/12</f>
        <v>7443810.6796108102</v>
      </c>
      <c r="Q16" s="816"/>
      <c r="R16" s="749">
        <v>0</v>
      </c>
      <c r="S16" s="816">
        <f>L16*J16</f>
        <v>0</v>
      </c>
      <c r="T16" s="816">
        <f t="shared" ref="T16:T22" si="7">M16*J16</f>
        <v>-6533.1133298232198</v>
      </c>
      <c r="U16" s="824">
        <f t="shared" si="2"/>
        <v>0</v>
      </c>
      <c r="V16" s="816">
        <f>K16+Q16+R16+S16+T16+U16</f>
        <v>1483263.8666701769</v>
      </c>
      <c r="W16" s="749"/>
      <c r="X16" s="824">
        <f>'Exhibit KIW-S2'!F90</f>
        <v>13.48</v>
      </c>
      <c r="Y16" s="816">
        <f t="shared" si="0"/>
        <v>1710384.6811560292</v>
      </c>
    </row>
    <row r="17" spans="1:25" ht="12">
      <c r="A17" s="827" t="str">
        <f t="shared" si="1"/>
        <v xml:space="preserve"> 097</v>
      </c>
      <c r="B17" s="828" t="s">
        <v>948</v>
      </c>
      <c r="C17" s="829"/>
      <c r="D17" s="829"/>
      <c r="E17" s="829">
        <v>15785</v>
      </c>
      <c r="F17" s="829">
        <v>1012</v>
      </c>
      <c r="G17" s="829">
        <f t="shared" si="3"/>
        <v>1331201.6666666667</v>
      </c>
      <c r="H17" s="830">
        <v>14.14</v>
      </c>
      <c r="I17" s="830">
        <v>14.17</v>
      </c>
      <c r="J17" s="830">
        <v>14.17</v>
      </c>
      <c r="K17" s="816">
        <f t="shared" si="4"/>
        <v>223673.45</v>
      </c>
      <c r="L17" s="816">
        <f>VLOOKUP($B$7,WNLA!A:B,2,FALSE)*(SUM(C17:E17)/SUM(C17:E17))</f>
        <v>0</v>
      </c>
      <c r="M17" s="816">
        <f>VLOOKUP($B$7,'Monthly # of Customers'!A:R,18,FALSE)*SUM(C17:E17)</f>
        <v>-69.22097124351771</v>
      </c>
      <c r="N17" s="824"/>
      <c r="O17" s="816">
        <f t="shared" si="5"/>
        <v>15715.779028756482</v>
      </c>
      <c r="P17" s="816">
        <f t="shared" si="6"/>
        <v>1325364.0314251299</v>
      </c>
      <c r="Q17" s="816"/>
      <c r="R17" s="749">
        <v>0</v>
      </c>
      <c r="S17" s="816">
        <f>L17*J17</f>
        <v>0</v>
      </c>
      <c r="T17" s="816">
        <f t="shared" si="7"/>
        <v>-980.86116252064596</v>
      </c>
      <c r="U17" s="824">
        <f t="shared" si="2"/>
        <v>0</v>
      </c>
      <c r="V17" s="816">
        <f>K17+Q17+R17+S17+T17+U17</f>
        <v>222692.58883747936</v>
      </c>
      <c r="W17" s="749"/>
      <c r="X17" s="824">
        <f>'Exhibit KIW-S2'!F91</f>
        <v>16.34</v>
      </c>
      <c r="Y17" s="816">
        <f t="shared" si="0"/>
        <v>256795.82932988091</v>
      </c>
    </row>
    <row r="18" spans="1:25" ht="12">
      <c r="A18" s="827" t="str">
        <f t="shared" si="1"/>
        <v xml:space="preserve"> 098</v>
      </c>
      <c r="B18" s="828" t="s">
        <v>949</v>
      </c>
      <c r="C18" s="829"/>
      <c r="D18" s="829"/>
      <c r="E18" s="829">
        <v>2664</v>
      </c>
      <c r="F18" s="829">
        <v>2000</v>
      </c>
      <c r="G18" s="829">
        <f t="shared" si="3"/>
        <v>444000</v>
      </c>
      <c r="H18" s="830">
        <v>22.38</v>
      </c>
      <c r="I18" s="830">
        <v>22.38</v>
      </c>
      <c r="J18" s="830">
        <v>22.38</v>
      </c>
      <c r="K18" s="816">
        <f t="shared" si="4"/>
        <v>59620.32</v>
      </c>
      <c r="L18" s="816">
        <f>VLOOKUP($B$7,WNLA!A:B,2,FALSE)*(SUM(C18:E18)/SUM(C18:E18))</f>
        <v>0</v>
      </c>
      <c r="M18" s="816">
        <f>VLOOKUP($B$7,'Monthly # of Customers'!A:R,18,FALSE)*SUM(C18:E18)</f>
        <v>-11.682272245342489</v>
      </c>
      <c r="N18" s="824"/>
      <c r="O18" s="816">
        <f t="shared" si="5"/>
        <v>2652.3177277546574</v>
      </c>
      <c r="P18" s="816">
        <f t="shared" si="6"/>
        <v>442052.95462577627</v>
      </c>
      <c r="Q18" s="816"/>
      <c r="R18" s="749">
        <v>0</v>
      </c>
      <c r="S18" s="816">
        <f>L18*J18</f>
        <v>0</v>
      </c>
      <c r="T18" s="816">
        <f t="shared" si="7"/>
        <v>-261.44925285076488</v>
      </c>
      <c r="U18" s="824">
        <f t="shared" si="2"/>
        <v>0</v>
      </c>
      <c r="V18" s="816">
        <f>K18+Q18+R18+S18+T18+U18</f>
        <v>59358.870747149238</v>
      </c>
      <c r="W18" s="749"/>
      <c r="X18" s="824">
        <f>'Exhibit KIW-S2'!F93</f>
        <v>25.8</v>
      </c>
      <c r="Y18" s="816">
        <f t="shared" si="0"/>
        <v>68429.797376070157</v>
      </c>
    </row>
    <row r="19" spans="1:25" ht="12">
      <c r="A19" s="827" t="str">
        <f t="shared" si="1"/>
        <v xml:space="preserve"> 103</v>
      </c>
      <c r="B19" s="828" t="s">
        <v>951</v>
      </c>
      <c r="C19" s="829"/>
      <c r="D19" s="829"/>
      <c r="E19" s="829">
        <v>36</v>
      </c>
      <c r="F19" s="829">
        <v>1236</v>
      </c>
      <c r="G19" s="829">
        <f t="shared" si="3"/>
        <v>3708</v>
      </c>
      <c r="H19" s="830">
        <v>20.190000000000001</v>
      </c>
      <c r="I19" s="830">
        <v>20.190000000000001</v>
      </c>
      <c r="J19" s="830">
        <v>20.190000000000001</v>
      </c>
      <c r="K19" s="816">
        <f t="shared" si="4"/>
        <v>726.84</v>
      </c>
      <c r="L19" s="816">
        <f>VLOOKUP($B$7,WNLA!A:B,2,FALSE)*(SUM(C19:E19)/SUM(C19:E19))</f>
        <v>0</v>
      </c>
      <c r="M19" s="816">
        <f>VLOOKUP($B$7,'Monthly # of Customers'!A:R,18,FALSE)*SUM(C19:E19)</f>
        <v>-0.15786854385597959</v>
      </c>
      <c r="N19" s="824"/>
      <c r="O19" s="816">
        <f t="shared" si="5"/>
        <v>35.842131456144017</v>
      </c>
      <c r="P19" s="816">
        <f t="shared" si="6"/>
        <v>3691.7395399828333</v>
      </c>
      <c r="Q19" s="816"/>
      <c r="R19" s="749">
        <v>0</v>
      </c>
      <c r="S19" s="816">
        <f>L19*J19</f>
        <v>0</v>
      </c>
      <c r="T19" s="816">
        <f t="shared" si="7"/>
        <v>-3.1873659004522281</v>
      </c>
      <c r="U19" s="824">
        <f t="shared" si="2"/>
        <v>0</v>
      </c>
      <c r="V19" s="816">
        <f>K19+Q19+R19+S19+T19+U19</f>
        <v>723.65263409954775</v>
      </c>
      <c r="W19" s="749"/>
      <c r="X19" s="824">
        <f>'Exhibit KIW-S2'!F92</f>
        <v>23.28</v>
      </c>
      <c r="Y19" s="816">
        <f t="shared" si="0"/>
        <v>834.40482029903274</v>
      </c>
    </row>
    <row r="20" spans="1:25" ht="12">
      <c r="A20" s="827"/>
      <c r="B20" s="815" t="s">
        <v>26</v>
      </c>
      <c r="C20" s="829"/>
      <c r="D20" s="829"/>
      <c r="E20" s="829"/>
      <c r="F20" s="829"/>
      <c r="G20" s="829"/>
      <c r="H20" s="830"/>
      <c r="I20" s="830"/>
      <c r="J20" s="830"/>
      <c r="K20" s="816"/>
      <c r="L20" s="816"/>
      <c r="M20" s="816">
        <f>VLOOKUP($B$7,'Monthly # of Customers'!A:R,18,FALSE)*SUM(C20:E20)</f>
        <v>0</v>
      </c>
      <c r="N20" s="824"/>
      <c r="O20" s="816">
        <f t="shared" si="5"/>
        <v>0</v>
      </c>
      <c r="P20" s="816">
        <f t="shared" si="6"/>
        <v>0</v>
      </c>
      <c r="Q20" s="816"/>
      <c r="R20" s="749">
        <v>0</v>
      </c>
      <c r="S20" s="816"/>
      <c r="U20" s="824"/>
      <c r="V20" s="816"/>
      <c r="W20" s="749"/>
      <c r="X20" s="824"/>
      <c r="Y20" s="816"/>
    </row>
    <row r="21" spans="1:25" ht="12">
      <c r="A21" s="827" t="str">
        <f t="shared" si="1"/>
        <v xml:space="preserve"> 093</v>
      </c>
      <c r="B21" s="815" t="s">
        <v>943</v>
      </c>
      <c r="C21" s="829"/>
      <c r="D21" s="829"/>
      <c r="E21" s="829">
        <v>4247</v>
      </c>
      <c r="F21" s="829">
        <v>864</v>
      </c>
      <c r="G21" s="829">
        <f>(E21*F21)/12</f>
        <v>305784</v>
      </c>
      <c r="H21" s="830">
        <v>13.07</v>
      </c>
      <c r="I21" s="830">
        <v>13.07</v>
      </c>
      <c r="J21" s="830">
        <v>13.07</v>
      </c>
      <c r="K21" s="816">
        <f t="shared" si="4"/>
        <v>55508.29</v>
      </c>
      <c r="L21" s="816">
        <f>VLOOKUP($B$7,WNLA!A:B,2,FALSE)*(SUM(C21:E21)/SUM(C21:E21))</f>
        <v>0</v>
      </c>
      <c r="M21" s="816">
        <f>VLOOKUP($B$7,'Monthly # of Customers'!A:R,18,FALSE)*SUM(C21:E21)</f>
        <v>-18.624102937676259</v>
      </c>
      <c r="N21" s="824"/>
      <c r="O21" s="816">
        <f t="shared" si="5"/>
        <v>4228.3758970623239</v>
      </c>
      <c r="P21" s="816">
        <f t="shared" si="6"/>
        <v>304443.06458848732</v>
      </c>
      <c r="Q21" s="816"/>
      <c r="R21" s="749">
        <v>0</v>
      </c>
      <c r="S21" s="816">
        <f>L21*J21</f>
        <v>0</v>
      </c>
      <c r="T21" s="816">
        <f t="shared" si="7"/>
        <v>-243.41702539542871</v>
      </c>
      <c r="U21" s="824">
        <f>N21*J21</f>
        <v>0</v>
      </c>
      <c r="V21" s="816">
        <f>K21+Q21+R21+S21+T21+U21</f>
        <v>55264.872974604572</v>
      </c>
      <c r="W21" s="749"/>
      <c r="X21" s="824">
        <f>'Exhibit KIW-S2'!F96</f>
        <v>15.07</v>
      </c>
      <c r="Y21" s="816">
        <f t="shared" si="0"/>
        <v>63721.62476872922</v>
      </c>
    </row>
    <row r="22" spans="1:25" ht="12">
      <c r="A22" s="827" t="str">
        <f t="shared" si="1"/>
        <v xml:space="preserve"> 095</v>
      </c>
      <c r="B22" s="828" t="s">
        <v>947</v>
      </c>
      <c r="C22" s="829"/>
      <c r="D22" s="829"/>
      <c r="E22" s="829">
        <v>739</v>
      </c>
      <c r="F22" s="829">
        <v>1896</v>
      </c>
      <c r="G22" s="829">
        <f>(E22*F22)/12</f>
        <v>116762</v>
      </c>
      <c r="H22" s="830">
        <v>22.49</v>
      </c>
      <c r="I22" s="830">
        <v>22.49</v>
      </c>
      <c r="J22" s="830">
        <v>22.49</v>
      </c>
      <c r="K22" s="816">
        <f>(E22*J22)</f>
        <v>16620.11</v>
      </c>
      <c r="L22" s="816">
        <f>VLOOKUP($B$7,WNLA!A:B,2,FALSE)*(SUM(C22:E22)/SUM(C22:E22))</f>
        <v>0</v>
      </c>
      <c r="M22" s="816">
        <f>VLOOKUP($B$7,'Monthly # of Customers'!A:R,18,FALSE)*SUM(C22:E22)</f>
        <v>-3.2406903863769143</v>
      </c>
      <c r="N22" s="824"/>
      <c r="O22" s="816">
        <f t="shared" si="5"/>
        <v>735.75930961362303</v>
      </c>
      <c r="P22" s="816">
        <f t="shared" si="6"/>
        <v>116249.97091895244</v>
      </c>
      <c r="Q22" s="816"/>
      <c r="R22" s="749">
        <v>0</v>
      </c>
      <c r="S22" s="816">
        <f>L22*J22</f>
        <v>0</v>
      </c>
      <c r="T22" s="816">
        <f t="shared" si="7"/>
        <v>-72.883126789616796</v>
      </c>
      <c r="U22" s="824">
        <f>N22*J22</f>
        <v>0</v>
      </c>
      <c r="V22" s="816">
        <f>K22+Q22+R22+S22+T22+U22</f>
        <v>16547.226873210384</v>
      </c>
      <c r="W22" s="749"/>
      <c r="X22" s="824">
        <f>'Exhibit KIW-S2'!F97</f>
        <v>25.93</v>
      </c>
      <c r="Y22" s="816">
        <f t="shared" si="0"/>
        <v>19078.238898281244</v>
      </c>
    </row>
    <row r="23" spans="1:25">
      <c r="C23" s="829"/>
      <c r="D23" s="829"/>
      <c r="E23" s="829"/>
      <c r="F23" s="829"/>
      <c r="G23" s="829"/>
      <c r="H23" s="830"/>
      <c r="I23" s="830"/>
      <c r="J23" s="830"/>
      <c r="K23" s="816"/>
      <c r="L23" s="816"/>
      <c r="M23" s="816"/>
      <c r="N23" s="816"/>
      <c r="O23" s="816"/>
      <c r="P23" s="816"/>
      <c r="Q23" s="816"/>
      <c r="R23" s="749">
        <v>0</v>
      </c>
      <c r="S23" s="816"/>
      <c r="T23" s="816">
        <f t="shared" ref="T23" si="8">M23*H23</f>
        <v>0</v>
      </c>
      <c r="U23" s="824"/>
      <c r="V23" s="816"/>
      <c r="W23" s="749"/>
      <c r="X23" s="824"/>
      <c r="Y23" s="816">
        <f t="shared" si="0"/>
        <v>0</v>
      </c>
    </row>
    <row r="24" spans="1:25">
      <c r="B24" s="815" t="s">
        <v>30</v>
      </c>
      <c r="C24" s="829"/>
      <c r="D24" s="829"/>
      <c r="E24" s="829"/>
      <c r="F24" s="829"/>
      <c r="G24" s="829"/>
      <c r="H24" s="830"/>
      <c r="I24" s="830"/>
      <c r="J24" s="830"/>
      <c r="K24" s="816"/>
      <c r="L24" s="816"/>
      <c r="M24" s="816"/>
      <c r="N24" s="816"/>
      <c r="O24" s="816"/>
      <c r="P24" s="816"/>
      <c r="Q24" s="816"/>
      <c r="R24" s="749">
        <v>0</v>
      </c>
      <c r="S24" s="816"/>
      <c r="U24" s="824"/>
      <c r="V24" s="816"/>
      <c r="W24" s="749"/>
      <c r="X24" s="824"/>
      <c r="Y24" s="816">
        <f t="shared" si="0"/>
        <v>0</v>
      </c>
    </row>
    <row r="25" spans="1:25">
      <c r="B25" s="815" t="s">
        <v>25</v>
      </c>
      <c r="C25" s="829"/>
      <c r="D25" s="829"/>
      <c r="E25" s="829"/>
      <c r="F25" s="829"/>
      <c r="G25" s="829"/>
      <c r="H25" s="830"/>
      <c r="I25" s="830"/>
      <c r="J25" s="830"/>
      <c r="K25" s="816"/>
      <c r="L25" s="816"/>
      <c r="M25" s="816"/>
      <c r="N25" s="816"/>
      <c r="O25" s="816">
        <f t="shared" ref="O25" si="9">C25+L25+M25+N25</f>
        <v>0</v>
      </c>
      <c r="P25" s="816">
        <f t="shared" si="6"/>
        <v>0</v>
      </c>
      <c r="Q25" s="816"/>
      <c r="R25" s="749">
        <v>0</v>
      </c>
      <c r="S25" s="816"/>
      <c r="U25" s="824"/>
      <c r="V25" s="816"/>
      <c r="W25" s="749"/>
      <c r="X25" s="824"/>
      <c r="Y25" s="816">
        <f t="shared" si="0"/>
        <v>0</v>
      </c>
    </row>
    <row r="26" spans="1:25" ht="12">
      <c r="A26" s="827" t="str">
        <f t="shared" ref="A26:A29" si="10">MID(B26,FIND("-",B26) +1,4)</f>
        <v xml:space="preserve"> 111</v>
      </c>
      <c r="B26" s="828" t="s">
        <v>955</v>
      </c>
      <c r="C26" s="829"/>
      <c r="D26" s="829"/>
      <c r="E26" s="829">
        <v>7976</v>
      </c>
      <c r="F26" s="829">
        <f>F15</f>
        <v>484</v>
      </c>
      <c r="G26" s="829">
        <f>(E26*F26)/12</f>
        <v>321698.66666666669</v>
      </c>
      <c r="H26" s="830">
        <v>18.579999999999998</v>
      </c>
      <c r="I26" s="830">
        <v>18.579999999999998</v>
      </c>
      <c r="J26" s="830">
        <v>18.579999999999998</v>
      </c>
      <c r="K26" s="816">
        <f>(E26*J26)</f>
        <v>148194.07999999999</v>
      </c>
      <c r="L26" s="816">
        <f>VLOOKUP($B$7,WNLA!A:B,2,FALSE)*(SUM(C26:E26)/SUM(C26:E26))</f>
        <v>0</v>
      </c>
      <c r="M26" s="816">
        <f>VLOOKUP($B$7,'Monthly # of Customers'!A:R,18,FALSE)*SUM(C26:E26)</f>
        <v>-34.976652938758143</v>
      </c>
      <c r="N26" s="824"/>
      <c r="O26" s="816">
        <f t="shared" ref="O26:O29" si="11">C26+D26+E26+L26+M26+N26</f>
        <v>7941.023347061242</v>
      </c>
      <c r="P26" s="816">
        <f t="shared" si="6"/>
        <v>320287.94166480342</v>
      </c>
      <c r="Q26" s="816"/>
      <c r="R26" s="749">
        <v>0</v>
      </c>
      <c r="S26" s="816">
        <f>L26*J26</f>
        <v>0</v>
      </c>
      <c r="T26" s="816">
        <f t="shared" ref="T26:T29" si="12">M26*J26</f>
        <v>-649.86621160212621</v>
      </c>
      <c r="U26" s="824">
        <f>N26*J26</f>
        <v>0</v>
      </c>
      <c r="V26" s="816">
        <f>K26+Q26+R26+S26+T26+U26</f>
        <v>147544.21378839787</v>
      </c>
      <c r="W26" s="749"/>
      <c r="X26" s="824">
        <f>'Exhibit KIW-S2'!F101</f>
        <v>21.42</v>
      </c>
      <c r="Y26" s="816">
        <f t="shared" si="0"/>
        <v>170096.72009405182</v>
      </c>
    </row>
    <row r="27" spans="1:25" ht="12">
      <c r="A27" s="827" t="str">
        <f t="shared" si="10"/>
        <v xml:space="preserve"> 122</v>
      </c>
      <c r="B27" s="828" t="s">
        <v>959</v>
      </c>
      <c r="C27" s="829"/>
      <c r="D27" s="829"/>
      <c r="E27" s="829">
        <v>746</v>
      </c>
      <c r="F27" s="829">
        <f>F16</f>
        <v>704</v>
      </c>
      <c r="G27" s="829">
        <f t="shared" ref="G27:G29" si="13">(E27*F27)/12</f>
        <v>43765.333333333336</v>
      </c>
      <c r="H27" s="830">
        <v>29.23</v>
      </c>
      <c r="I27" s="830">
        <v>29.23</v>
      </c>
      <c r="J27" s="830">
        <v>29.23</v>
      </c>
      <c r="K27" s="816">
        <f t="shared" ref="K27:K29" si="14">(E27*J27)</f>
        <v>21805.58</v>
      </c>
      <c r="L27" s="816">
        <f>VLOOKUP($B$7,WNLA!A:B,2,FALSE)*(SUM(C27:E27)/SUM(C27:E27))</f>
        <v>0</v>
      </c>
      <c r="M27" s="816">
        <f>VLOOKUP($B$7,'Monthly # of Customers'!A:R,18,FALSE)*SUM(C27:E27)</f>
        <v>-3.2713870476822433</v>
      </c>
      <c r="N27" s="824"/>
      <c r="O27" s="816">
        <f t="shared" si="11"/>
        <v>742.7286129523178</v>
      </c>
      <c r="P27" s="816">
        <f t="shared" si="6"/>
        <v>43573.411959869314</v>
      </c>
      <c r="Q27" s="816"/>
      <c r="R27" s="749">
        <v>0</v>
      </c>
      <c r="S27" s="816">
        <f>L27*J27</f>
        <v>0</v>
      </c>
      <c r="T27" s="816">
        <f t="shared" si="12"/>
        <v>-95.622643403751979</v>
      </c>
      <c r="U27" s="824">
        <f>N27*J27</f>
        <v>0</v>
      </c>
      <c r="V27" s="816">
        <f>K27+Q27+R27+S27+T27+U27</f>
        <v>21709.957356596249</v>
      </c>
      <c r="W27" s="749"/>
      <c r="X27" s="824">
        <f>'Exhibit KIW-S2'!F102</f>
        <v>33.700000000000003</v>
      </c>
      <c r="Y27" s="816">
        <f t="shared" si="0"/>
        <v>25029.954256493111</v>
      </c>
    </row>
    <row r="28" spans="1:25" ht="12">
      <c r="A28" s="827" t="str">
        <f t="shared" si="10"/>
        <v xml:space="preserve"> 120</v>
      </c>
      <c r="B28" s="828" t="s">
        <v>958</v>
      </c>
      <c r="C28" s="829"/>
      <c r="D28" s="829"/>
      <c r="E28" s="829">
        <v>12</v>
      </c>
      <c r="F28" s="829">
        <f>F19</f>
        <v>1236</v>
      </c>
      <c r="G28" s="829">
        <f t="shared" si="13"/>
        <v>1236</v>
      </c>
      <c r="H28" s="830">
        <v>34.020000000000003</v>
      </c>
      <c r="I28" s="830">
        <v>34.020000000000003</v>
      </c>
      <c r="J28" s="830">
        <v>34.020000000000003</v>
      </c>
      <c r="K28" s="816">
        <f t="shared" si="14"/>
        <v>408.24</v>
      </c>
      <c r="L28" s="816">
        <f>VLOOKUP($B$7,WNLA!A:B,2,FALSE)*(SUM(C28:E28)/SUM(C28:E28))</f>
        <v>0</v>
      </c>
      <c r="M28" s="816">
        <f>VLOOKUP($B$7,'Monthly # of Customers'!A:R,18,FALSE)*SUM(C28:E28)</f>
        <v>-5.2622847951993193E-2</v>
      </c>
      <c r="N28" s="824"/>
      <c r="O28" s="816">
        <f t="shared" si="11"/>
        <v>11.947377152048007</v>
      </c>
      <c r="P28" s="816">
        <f t="shared" si="6"/>
        <v>1230.5798466609447</v>
      </c>
      <c r="Q28" s="816"/>
      <c r="R28" s="749">
        <v>0</v>
      </c>
      <c r="S28" s="816">
        <f>L28*J28</f>
        <v>0</v>
      </c>
      <c r="T28" s="816">
        <f t="shared" si="12"/>
        <v>-1.7902292873268086</v>
      </c>
      <c r="U28" s="824">
        <f>N28*J28</f>
        <v>0</v>
      </c>
      <c r="V28" s="816">
        <f>K28+Q28+R28+S28+T28+U28</f>
        <v>406.44977071267323</v>
      </c>
      <c r="W28" s="749"/>
      <c r="X28" s="824">
        <f>'Exhibit KIW-S2'!F109</f>
        <v>39.229999999999997</v>
      </c>
      <c r="Y28" s="816">
        <f t="shared" si="0"/>
        <v>468.69560567484331</v>
      </c>
    </row>
    <row r="29" spans="1:25" ht="12">
      <c r="A29" s="827" t="str">
        <f t="shared" si="10"/>
        <v xml:space="preserve"> 126</v>
      </c>
      <c r="B29" s="828" t="s">
        <v>960</v>
      </c>
      <c r="C29" s="829"/>
      <c r="D29" s="829"/>
      <c r="E29" s="829">
        <v>14</v>
      </c>
      <c r="F29" s="829">
        <f>F18</f>
        <v>2000</v>
      </c>
      <c r="G29" s="829">
        <f t="shared" si="13"/>
        <v>2333.3333333333335</v>
      </c>
      <c r="H29" s="830">
        <v>44.66</v>
      </c>
      <c r="I29" s="830">
        <v>44.66</v>
      </c>
      <c r="J29" s="830">
        <v>44.66</v>
      </c>
      <c r="K29" s="816">
        <f t="shared" si="14"/>
        <v>625.24</v>
      </c>
      <c r="L29" s="816">
        <f>VLOOKUP($B$7,WNLA!A:B,2,FALSE)*(SUM(C29:E29)/SUM(C29:E29))</f>
        <v>0</v>
      </c>
      <c r="M29" s="816">
        <f>VLOOKUP($B$7,'Monthly # of Customers'!A:R,18,FALSE)*SUM(C29:E29)</f>
        <v>-6.1393322610658725E-2</v>
      </c>
      <c r="N29" s="824"/>
      <c r="O29" s="816">
        <f t="shared" si="11"/>
        <v>13.938606677389341</v>
      </c>
      <c r="P29" s="816">
        <f t="shared" si="6"/>
        <v>2323.1011128982236</v>
      </c>
      <c r="Q29" s="816"/>
      <c r="R29" s="749">
        <v>0</v>
      </c>
      <c r="S29" s="816">
        <f>L29*J29</f>
        <v>0</v>
      </c>
      <c r="T29" s="816">
        <f t="shared" si="12"/>
        <v>-2.7418257877920182</v>
      </c>
      <c r="U29" s="824">
        <f>N29*J29</f>
        <v>0</v>
      </c>
      <c r="V29" s="816">
        <f>K29+Q29+R29+S29+T29+U29</f>
        <v>622.49817421220803</v>
      </c>
      <c r="W29" s="749"/>
      <c r="X29" s="824">
        <f>'Exhibit KIW-S2'!F110</f>
        <v>51.49</v>
      </c>
      <c r="Y29" s="816">
        <f t="shared" si="0"/>
        <v>717.69885781877724</v>
      </c>
    </row>
    <row r="30" spans="1:25">
      <c r="C30" s="829"/>
      <c r="D30" s="829"/>
      <c r="E30" s="829"/>
      <c r="F30" s="829"/>
      <c r="G30" s="829"/>
      <c r="H30" s="830"/>
      <c r="I30" s="830"/>
      <c r="J30" s="830"/>
      <c r="K30" s="816"/>
      <c r="L30" s="816"/>
      <c r="M30" s="816"/>
      <c r="N30" s="816"/>
      <c r="O30" s="816"/>
      <c r="P30" s="816"/>
      <c r="Q30" s="816"/>
      <c r="R30" s="749">
        <v>0</v>
      </c>
      <c r="S30" s="816"/>
      <c r="U30" s="824"/>
      <c r="V30" s="816"/>
      <c r="W30" s="749"/>
      <c r="X30" s="824"/>
      <c r="Y30" s="816"/>
    </row>
    <row r="31" spans="1:25">
      <c r="B31" s="815" t="s">
        <v>26</v>
      </c>
      <c r="C31" s="829"/>
      <c r="D31" s="829"/>
      <c r="E31" s="829"/>
      <c r="F31" s="829"/>
      <c r="G31" s="829"/>
      <c r="H31" s="830"/>
      <c r="I31" s="830"/>
      <c r="J31" s="830"/>
      <c r="K31" s="816"/>
      <c r="L31" s="816"/>
      <c r="M31" s="816"/>
      <c r="N31" s="816"/>
      <c r="O31" s="816"/>
      <c r="P31" s="816"/>
      <c r="Q31" s="816"/>
      <c r="R31" s="749">
        <v>0</v>
      </c>
      <c r="S31" s="816"/>
      <c r="V31" s="816"/>
      <c r="W31" s="749"/>
      <c r="X31" s="824"/>
      <c r="Y31" s="816"/>
    </row>
    <row r="32" spans="1:25" ht="12">
      <c r="A32" s="827" t="str">
        <f t="shared" ref="A32" si="15">MID(B32,FIND("-",B32) +1,4)</f>
        <v xml:space="preserve"> 099</v>
      </c>
      <c r="B32" s="828" t="s">
        <v>950</v>
      </c>
      <c r="C32" s="829"/>
      <c r="D32" s="829"/>
      <c r="E32" s="829">
        <v>60</v>
      </c>
      <c r="F32" s="829">
        <f>F21</f>
        <v>864</v>
      </c>
      <c r="G32" s="829">
        <f t="shared" ref="G32" si="16">(E32*F32)/12</f>
        <v>4320</v>
      </c>
      <c r="H32" s="830">
        <v>14.99</v>
      </c>
      <c r="I32" s="830">
        <v>14.99</v>
      </c>
      <c r="J32" s="830">
        <v>14.99</v>
      </c>
      <c r="K32" s="816">
        <f t="shared" ref="K32" si="17">(E32*J32)</f>
        <v>899.4</v>
      </c>
      <c r="L32" s="816">
        <f>VLOOKUP($B$7,WNLA!A:B,2,FALSE)*(SUM(C32:E32)/SUM(C32:E32))</f>
        <v>0</v>
      </c>
      <c r="M32" s="816">
        <f>VLOOKUP($B$7,'Monthly # of Customers'!A:R,18,FALSE)*SUM(C32:E32)</f>
        <v>-0.26311423975996595</v>
      </c>
      <c r="N32" s="824"/>
      <c r="O32" s="816">
        <f t="shared" ref="O32" si="18">C32+D32+E32+L32+M32+N32</f>
        <v>59.736885760240035</v>
      </c>
      <c r="P32" s="816">
        <f t="shared" ref="P32" si="19">(O32*F32)/12</f>
        <v>4301.0557747372823</v>
      </c>
      <c r="Q32" s="816"/>
      <c r="R32" s="749">
        <v>0</v>
      </c>
      <c r="S32" s="816">
        <f>L32*J32</f>
        <v>0</v>
      </c>
      <c r="T32" s="816">
        <f t="shared" ref="T32" si="20">M32*J32</f>
        <v>-3.9440824540018897</v>
      </c>
      <c r="U32" s="824">
        <f>N32*J32</f>
        <v>0</v>
      </c>
      <c r="V32" s="816">
        <f>K32+Q32+R32+S32+T32+U32</f>
        <v>895.45591754599809</v>
      </c>
      <c r="W32" s="749"/>
      <c r="X32" s="824">
        <f>'Exhibit KIW-S2'!F105</f>
        <v>17.28</v>
      </c>
      <c r="Y32" s="816">
        <f t="shared" si="0"/>
        <v>1032.2533859369478</v>
      </c>
    </row>
    <row r="33" spans="1:25">
      <c r="C33" s="829"/>
      <c r="D33" s="829"/>
      <c r="E33" s="829"/>
      <c r="F33" s="829"/>
      <c r="G33" s="829"/>
      <c r="H33" s="830"/>
      <c r="I33" s="830"/>
      <c r="J33" s="830"/>
      <c r="K33" s="816"/>
      <c r="L33" s="816"/>
      <c r="M33" s="816"/>
      <c r="N33" s="816"/>
      <c r="O33" s="816"/>
      <c r="P33" s="816"/>
      <c r="Q33" s="816"/>
      <c r="R33" s="749">
        <v>0</v>
      </c>
      <c r="S33" s="816"/>
      <c r="V33" s="816"/>
      <c r="W33" s="749"/>
      <c r="X33" s="824"/>
      <c r="Y33" s="816"/>
    </row>
    <row r="34" spans="1:25">
      <c r="B34" s="815" t="s">
        <v>31</v>
      </c>
      <c r="C34" s="829"/>
      <c r="D34" s="829"/>
      <c r="E34" s="829"/>
      <c r="F34" s="829"/>
      <c r="G34" s="829"/>
      <c r="H34" s="830"/>
      <c r="I34" s="830"/>
      <c r="J34" s="830"/>
      <c r="K34" s="816"/>
      <c r="L34" s="816"/>
      <c r="M34" s="816"/>
      <c r="N34" s="816"/>
      <c r="O34" s="816"/>
      <c r="P34" s="816"/>
      <c r="Q34" s="816"/>
      <c r="R34" s="749">
        <v>0</v>
      </c>
      <c r="S34" s="816"/>
      <c r="V34" s="816"/>
      <c r="W34" s="749"/>
      <c r="X34" s="824"/>
      <c r="Y34" s="816"/>
    </row>
    <row r="35" spans="1:25">
      <c r="B35" s="815" t="s">
        <v>25</v>
      </c>
      <c r="C35" s="829"/>
      <c r="D35" s="829"/>
      <c r="E35" s="829"/>
      <c r="F35" s="829"/>
      <c r="G35" s="829"/>
      <c r="H35" s="830"/>
      <c r="I35" s="830"/>
      <c r="J35" s="830"/>
      <c r="K35" s="816"/>
      <c r="L35" s="816"/>
      <c r="M35" s="816"/>
      <c r="N35" s="816"/>
      <c r="O35" s="816"/>
      <c r="P35" s="816"/>
      <c r="Q35" s="816"/>
      <c r="R35" s="749">
        <v>0</v>
      </c>
      <c r="S35" s="816"/>
      <c r="V35" s="816"/>
      <c r="W35" s="749"/>
      <c r="X35" s="824"/>
      <c r="Y35" s="816">
        <f t="shared" si="0"/>
        <v>0</v>
      </c>
    </row>
    <row r="36" spans="1:25" ht="12">
      <c r="A36" s="827" t="str">
        <f t="shared" ref="A36:A37" si="21">MID(B36,FIND("-",B36) +1,4)</f>
        <v xml:space="preserve"> 107</v>
      </c>
      <c r="B36" s="828" t="s">
        <v>952</v>
      </c>
      <c r="C36" s="829"/>
      <c r="D36" s="829"/>
      <c r="E36" s="829">
        <v>16914</v>
      </c>
      <c r="F36" s="829">
        <f>F17</f>
        <v>1012</v>
      </c>
      <c r="G36" s="829">
        <f t="shared" ref="G36:G37" si="22">(E36*F36)/12</f>
        <v>1426414</v>
      </c>
      <c r="H36" s="830">
        <v>16.27</v>
      </c>
      <c r="I36" s="830">
        <v>16.27</v>
      </c>
      <c r="J36" s="830">
        <v>16.27</v>
      </c>
      <c r="K36" s="816">
        <f t="shared" ref="K36:K37" si="23">(E36*J36)</f>
        <v>275190.77999999997</v>
      </c>
      <c r="L36" s="816">
        <f>VLOOKUP($B$7,WNLA!A:B,2,FALSE)*(SUM(C36:E36)/SUM(C36:E36))</f>
        <v>0</v>
      </c>
      <c r="M36" s="816">
        <f>VLOOKUP($B$7,'Monthly # of Customers'!A:R,18,FALSE)*SUM(C36:E36)</f>
        <v>-74.171904188334409</v>
      </c>
      <c r="N36" s="824"/>
      <c r="O36" s="816">
        <f t="shared" ref="O36" si="24">C36+D36+E36+L36+M36+N36</f>
        <v>16839.828095811667</v>
      </c>
      <c r="P36" s="816">
        <f t="shared" ref="P36" si="25">(O36*F36)/12</f>
        <v>1420158.8360801172</v>
      </c>
      <c r="Q36" s="816"/>
      <c r="R36" s="749">
        <v>0</v>
      </c>
      <c r="S36" s="816">
        <f>L36*J36</f>
        <v>0</v>
      </c>
      <c r="T36" s="816">
        <f t="shared" ref="T36:T37" si="26">M36*J36</f>
        <v>-1206.7768811442008</v>
      </c>
      <c r="U36" s="824">
        <f>N36*J36</f>
        <v>0</v>
      </c>
      <c r="V36" s="816">
        <f>K36+Q36+R36+S36+T36+U36</f>
        <v>273984.00311885576</v>
      </c>
      <c r="W36" s="749"/>
      <c r="X36" s="824">
        <f>'Exhibit KIW-S2'!F114</f>
        <v>18.760000000000002</v>
      </c>
      <c r="Y36" s="816">
        <f t="shared" si="0"/>
        <v>315915.17507742689</v>
      </c>
    </row>
    <row r="37" spans="1:25" ht="12">
      <c r="A37" s="827" t="str">
        <f t="shared" si="21"/>
        <v xml:space="preserve"> 109</v>
      </c>
      <c r="B37" s="828" t="s">
        <v>953</v>
      </c>
      <c r="C37" s="829"/>
      <c r="D37" s="829"/>
      <c r="E37" s="829">
        <v>39044</v>
      </c>
      <c r="F37" s="829">
        <f>F18</f>
        <v>2000</v>
      </c>
      <c r="G37" s="829">
        <f t="shared" si="22"/>
        <v>6507333.333333333</v>
      </c>
      <c r="H37" s="830">
        <v>23.76</v>
      </c>
      <c r="I37" s="830">
        <v>23.76</v>
      </c>
      <c r="J37" s="830">
        <v>23.76</v>
      </c>
      <c r="K37" s="816">
        <f t="shared" si="23"/>
        <v>927685.44000000006</v>
      </c>
      <c r="L37" s="816">
        <f>VLOOKUP($B$7,WNLA!A:B,2,FALSE)*(SUM(C37:E37)/SUM(C37:E37))</f>
        <v>0</v>
      </c>
      <c r="M37" s="816">
        <f>VLOOKUP($B$7,'Monthly # of Customers'!A:R,18,FALSE)*SUM(C37:E37)</f>
        <v>-171.21720628646852</v>
      </c>
      <c r="N37" s="824"/>
      <c r="O37" s="816">
        <f t="shared" ref="O37" si="27">C37+D37+E37+L37+M37+N37</f>
        <v>38872.78279371353</v>
      </c>
      <c r="P37" s="816">
        <f t="shared" ref="P37" si="28">(O37*F37)/12</f>
        <v>6478797.1322855884</v>
      </c>
      <c r="Q37" s="816"/>
      <c r="R37" s="749">
        <v>0</v>
      </c>
      <c r="S37" s="816">
        <f>L37*J37</f>
        <v>0</v>
      </c>
      <c r="T37" s="816">
        <f t="shared" si="26"/>
        <v>-4068.1208213664922</v>
      </c>
      <c r="U37" s="824">
        <f>N37*J37</f>
        <v>0</v>
      </c>
      <c r="V37" s="816">
        <f>K37+Q37+R37+S37+T37+U37</f>
        <v>923617.31917863362</v>
      </c>
      <c r="W37" s="749"/>
      <c r="X37" s="824">
        <f>'Exhibit KIW-S2'!F115</f>
        <v>27.4</v>
      </c>
      <c r="Y37" s="816">
        <f t="shared" si="0"/>
        <v>1065114.2485477508</v>
      </c>
    </row>
    <row r="38" spans="1:25">
      <c r="C38" s="829"/>
      <c r="D38" s="829"/>
      <c r="E38" s="829"/>
      <c r="F38" s="829"/>
      <c r="G38" s="829"/>
      <c r="H38" s="830"/>
      <c r="I38" s="830"/>
      <c r="J38" s="830"/>
      <c r="K38" s="816"/>
      <c r="L38" s="816"/>
      <c r="M38" s="816"/>
      <c r="N38" s="816"/>
      <c r="O38" s="816"/>
      <c r="P38" s="816"/>
      <c r="Q38" s="816"/>
      <c r="R38" s="749">
        <v>0</v>
      </c>
      <c r="S38" s="816"/>
      <c r="V38" s="816"/>
      <c r="W38" s="749"/>
      <c r="Y38" s="816">
        <f t="shared" si="0"/>
        <v>0</v>
      </c>
    </row>
    <row r="39" spans="1:25">
      <c r="B39" s="815" t="s">
        <v>27</v>
      </c>
      <c r="C39" s="829"/>
      <c r="D39" s="829"/>
      <c r="E39" s="829"/>
      <c r="F39" s="829"/>
      <c r="G39" s="829"/>
      <c r="H39" s="830"/>
      <c r="I39" s="830"/>
      <c r="J39" s="830"/>
      <c r="K39" s="816"/>
      <c r="L39" s="816"/>
      <c r="M39" s="816"/>
      <c r="N39" s="816"/>
      <c r="O39" s="816"/>
      <c r="P39" s="816"/>
      <c r="Q39" s="816"/>
      <c r="R39" s="749">
        <v>0</v>
      </c>
      <c r="S39" s="816"/>
      <c r="V39" s="816"/>
      <c r="W39" s="749"/>
      <c r="Y39" s="816">
        <f t="shared" si="0"/>
        <v>0</v>
      </c>
    </row>
    <row r="40" spans="1:25" ht="12">
      <c r="A40" s="827" t="str">
        <f t="shared" ref="A40:A44" si="29">MID(B40,FIND("-",B40) +1,4)</f>
        <v xml:space="preserve"> 110</v>
      </c>
      <c r="B40" s="828" t="s">
        <v>954</v>
      </c>
      <c r="C40" s="829"/>
      <c r="D40" s="829"/>
      <c r="E40" s="829">
        <v>1274</v>
      </c>
      <c r="F40" s="829">
        <v>1204</v>
      </c>
      <c r="G40" s="829">
        <f t="shared" ref="G40:G44" si="30">(E40*F40)/12</f>
        <v>127824.66666666667</v>
      </c>
      <c r="H40" s="830">
        <v>19.739999999999998</v>
      </c>
      <c r="I40" s="830">
        <v>19.739999999999998</v>
      </c>
      <c r="J40" s="830">
        <v>19.739999999999998</v>
      </c>
      <c r="K40" s="816">
        <f t="shared" ref="K40:K44" si="31">(E40*J40)</f>
        <v>25148.76</v>
      </c>
      <c r="L40" s="816">
        <f>VLOOKUP($B$7,WNLA!A:B,2,FALSE)*(SUM(C40:E40)/SUM(C40:E40))</f>
        <v>0</v>
      </c>
      <c r="M40" s="816">
        <f>VLOOKUP($B$7,'Monthly # of Customers'!A:R,18,FALSE)*SUM(C40:E40)</f>
        <v>-5.5867923575699443</v>
      </c>
      <c r="N40" s="824"/>
      <c r="O40" s="816">
        <f t="shared" ref="O40" si="32">C40+D40+E40+L40+M40+N40</f>
        <v>1268.4132076424301</v>
      </c>
      <c r="P40" s="816">
        <f t="shared" ref="P40" si="33">(O40*F40)/12</f>
        <v>127264.12516679049</v>
      </c>
      <c r="Q40" s="816"/>
      <c r="R40" s="749">
        <v>0</v>
      </c>
      <c r="S40" s="816">
        <f>L40*J40</f>
        <v>0</v>
      </c>
      <c r="T40" s="816">
        <f t="shared" ref="T40:T44" si="34">M40*J40</f>
        <v>-110.2832811384307</v>
      </c>
      <c r="U40" s="824">
        <f>N40*J40</f>
        <v>0</v>
      </c>
      <c r="V40" s="816">
        <f>K40+Q40+R40+S40+T40+U40</f>
        <v>25038.476718861566</v>
      </c>
      <c r="W40" s="749"/>
      <c r="X40" s="831">
        <f>'Exhibit KIW-S2'!F118</f>
        <v>22.76</v>
      </c>
      <c r="Y40" s="816">
        <f t="shared" si="0"/>
        <v>28869.084605941709</v>
      </c>
    </row>
    <row r="41" spans="1:25" ht="12">
      <c r="A41" s="827" t="str">
        <f t="shared" si="29"/>
        <v xml:space="preserve"> 116</v>
      </c>
      <c r="B41" s="828" t="s">
        <v>957</v>
      </c>
      <c r="C41" s="829"/>
      <c r="D41" s="829"/>
      <c r="E41" s="829">
        <v>8487</v>
      </c>
      <c r="F41" s="829">
        <v>1896</v>
      </c>
      <c r="G41" s="829">
        <f t="shared" si="30"/>
        <v>1340946</v>
      </c>
      <c r="H41" s="830">
        <v>24.87</v>
      </c>
      <c r="I41" s="830">
        <v>24.87</v>
      </c>
      <c r="J41" s="830">
        <v>24.87</v>
      </c>
      <c r="K41" s="816">
        <f t="shared" si="31"/>
        <v>211071.69</v>
      </c>
      <c r="L41" s="816">
        <f>VLOOKUP($B$7,WNLA!A:B,2,FALSE)*(SUM(C41:E41)/SUM(C41:E41))</f>
        <v>0</v>
      </c>
      <c r="M41" s="816">
        <f>VLOOKUP($B$7,'Monthly # of Customers'!A:R,18,FALSE)*SUM(C41:E41)</f>
        <v>-37.217509214047183</v>
      </c>
      <c r="N41" s="824"/>
      <c r="O41" s="816">
        <f t="shared" ref="O41:O44" si="35">C41+D41+E41+L41+M41+N41</f>
        <v>8449.7824907859522</v>
      </c>
      <c r="P41" s="816">
        <f t="shared" ref="P41:P44" si="36">(O41*F41)/12</f>
        <v>1335065.6335441803</v>
      </c>
      <c r="Q41" s="816"/>
      <c r="R41" s="749">
        <v>0</v>
      </c>
      <c r="S41" s="816">
        <f>L41*J41</f>
        <v>0</v>
      </c>
      <c r="T41" s="816">
        <f t="shared" si="34"/>
        <v>-925.59945415335346</v>
      </c>
      <c r="U41" s="824">
        <f>N41*J41</f>
        <v>0</v>
      </c>
      <c r="V41" s="816">
        <f>K41+Q41+R41+S41+T41+U41</f>
        <v>210146.09054584664</v>
      </c>
      <c r="W41" s="749"/>
      <c r="X41" s="831">
        <f>'Exhibit KIW-S2'!F119</f>
        <v>28.68</v>
      </c>
      <c r="Y41" s="816">
        <f t="shared" si="0"/>
        <v>242339.76183574111</v>
      </c>
    </row>
    <row r="42" spans="1:25" ht="12">
      <c r="A42" s="827" t="str">
        <f t="shared" si="29"/>
        <v xml:space="preserve"> 130</v>
      </c>
      <c r="B42" s="828" t="s">
        <v>961</v>
      </c>
      <c r="C42" s="829"/>
      <c r="D42" s="829"/>
      <c r="E42" s="829">
        <v>269</v>
      </c>
      <c r="F42" s="829">
        <f>F40</f>
        <v>1204</v>
      </c>
      <c r="G42" s="829">
        <f t="shared" si="30"/>
        <v>26989.666666666668</v>
      </c>
      <c r="H42" s="830">
        <v>25.75</v>
      </c>
      <c r="I42" s="830">
        <v>25.75</v>
      </c>
      <c r="J42" s="830">
        <v>25.75</v>
      </c>
      <c r="K42" s="816">
        <f t="shared" si="31"/>
        <v>6926.75</v>
      </c>
      <c r="L42" s="816">
        <f>VLOOKUP($B$7,WNLA!A:B,2,FALSE)*(SUM(C42:E42)/SUM(C42:E42))</f>
        <v>0</v>
      </c>
      <c r="M42" s="816">
        <f>VLOOKUP($B$7,'Monthly # of Customers'!A:R,18,FALSE)*SUM(C42:E42)</f>
        <v>-1.1796288415905141</v>
      </c>
      <c r="N42" s="824"/>
      <c r="O42" s="816">
        <f t="shared" si="35"/>
        <v>267.8203711584095</v>
      </c>
      <c r="P42" s="816">
        <f t="shared" si="36"/>
        <v>26871.310572893752</v>
      </c>
      <c r="Q42" s="816"/>
      <c r="R42" s="749">
        <v>0</v>
      </c>
      <c r="S42" s="816">
        <f>L42*J42</f>
        <v>0</v>
      </c>
      <c r="T42" s="816">
        <f t="shared" si="34"/>
        <v>-30.375442670955739</v>
      </c>
      <c r="U42" s="824">
        <f>N42*J42</f>
        <v>0</v>
      </c>
      <c r="V42" s="816">
        <f>K42+Q42+R42+S42+T42+U42</f>
        <v>6896.3745573290444</v>
      </c>
      <c r="W42" s="749"/>
      <c r="X42" s="831">
        <f>'Exhibit KIW-S2'!F123</f>
        <v>29.69</v>
      </c>
      <c r="Y42" s="816">
        <f t="shared" si="0"/>
        <v>7951.5868196931788</v>
      </c>
    </row>
    <row r="43" spans="1:25" ht="12">
      <c r="A43" s="827" t="str">
        <f t="shared" si="29"/>
        <v xml:space="preserve"> 131</v>
      </c>
      <c r="B43" s="828" t="s">
        <v>962</v>
      </c>
      <c r="C43" s="829"/>
      <c r="D43" s="829"/>
      <c r="E43" s="829">
        <v>701</v>
      </c>
      <c r="F43" s="829">
        <v>4540</v>
      </c>
      <c r="G43" s="829">
        <f t="shared" si="30"/>
        <v>265211.66666666669</v>
      </c>
      <c r="H43" s="830">
        <v>45.27</v>
      </c>
      <c r="I43" s="830">
        <v>45.27</v>
      </c>
      <c r="J43" s="830">
        <v>45.27</v>
      </c>
      <c r="K43" s="816">
        <f t="shared" si="31"/>
        <v>31734.27</v>
      </c>
      <c r="L43" s="816">
        <f>VLOOKUP($B$7,WNLA!A:B,2,FALSE)*(SUM(C43:E43)/SUM(C43:E43))</f>
        <v>0</v>
      </c>
      <c r="M43" s="816">
        <f>VLOOKUP($B$7,'Monthly # of Customers'!A:R,18,FALSE)*SUM(C43:E43)</f>
        <v>-3.074051367862269</v>
      </c>
      <c r="N43" s="824"/>
      <c r="O43" s="816">
        <f t="shared" si="35"/>
        <v>697.92594863213776</v>
      </c>
      <c r="P43" s="816">
        <f t="shared" si="36"/>
        <v>264048.65056582546</v>
      </c>
      <c r="Q43" s="816"/>
      <c r="R43" s="749">
        <v>0</v>
      </c>
      <c r="S43" s="816">
        <f>L43*J43</f>
        <v>0</v>
      </c>
      <c r="T43" s="816">
        <f t="shared" si="34"/>
        <v>-139.16230542312493</v>
      </c>
      <c r="U43" s="824">
        <f>N43*J43</f>
        <v>0</v>
      </c>
      <c r="V43" s="816">
        <f>K43+Q43+R43+S43+T43+U43</f>
        <v>31595.107694576876</v>
      </c>
      <c r="W43" s="749"/>
      <c r="X43" s="831">
        <f>'Exhibit KIW-S2'!F120</f>
        <v>52.2</v>
      </c>
      <c r="Y43" s="816">
        <f t="shared" si="0"/>
        <v>36431.734518597594</v>
      </c>
    </row>
    <row r="44" spans="1:25" ht="12">
      <c r="A44" s="827" t="str">
        <f t="shared" si="29"/>
        <v xml:space="preserve"> 136</v>
      </c>
      <c r="B44" s="828" t="s">
        <v>963</v>
      </c>
      <c r="C44" s="829"/>
      <c r="D44" s="829"/>
      <c r="E44" s="829">
        <v>36</v>
      </c>
      <c r="F44" s="829">
        <v>1896</v>
      </c>
      <c r="G44" s="829">
        <f t="shared" si="30"/>
        <v>5688</v>
      </c>
      <c r="H44" s="830">
        <v>31.43</v>
      </c>
      <c r="I44" s="830">
        <v>31.43</v>
      </c>
      <c r="J44" s="830">
        <v>31.43</v>
      </c>
      <c r="K44" s="816">
        <f t="shared" si="31"/>
        <v>1131.48</v>
      </c>
      <c r="L44" s="816">
        <f>VLOOKUP($B$7,WNLA!A:B,2,FALSE)*(SUM(C44:E44)/SUM(C44:E44))</f>
        <v>0</v>
      </c>
      <c r="M44" s="816">
        <f>VLOOKUP($B$7,'Monthly # of Customers'!A:R,18,FALSE)*SUM(C44:E44)</f>
        <v>-0.15786854385597959</v>
      </c>
      <c r="N44" s="824"/>
      <c r="O44" s="816">
        <f t="shared" si="35"/>
        <v>35.842131456144017</v>
      </c>
      <c r="P44" s="816">
        <f t="shared" si="36"/>
        <v>5663.0567700707543</v>
      </c>
      <c r="Q44" s="816"/>
      <c r="R44" s="749">
        <v>0</v>
      </c>
      <c r="S44" s="816">
        <f>L44*J44</f>
        <v>0</v>
      </c>
      <c r="T44" s="816">
        <f t="shared" si="34"/>
        <v>-4.9618083333934386</v>
      </c>
      <c r="U44" s="824">
        <f>N44*J44</f>
        <v>0</v>
      </c>
      <c r="V44" s="816">
        <f>K44+Q44+R44+S44+T44+U44</f>
        <v>1126.5181916666065</v>
      </c>
      <c r="W44" s="749"/>
      <c r="X44" s="831">
        <f>'Exhibit KIW-S2'!F124</f>
        <v>36.24</v>
      </c>
      <c r="Y44" s="816">
        <f t="shared" si="0"/>
        <v>1298.9188439706593</v>
      </c>
    </row>
    <row r="45" spans="1:25">
      <c r="C45" s="829"/>
      <c r="D45" s="829"/>
      <c r="E45" s="829"/>
      <c r="F45" s="829"/>
      <c r="G45" s="829"/>
      <c r="H45" s="830"/>
      <c r="I45" s="830"/>
      <c r="J45" s="830"/>
      <c r="K45" s="816"/>
      <c r="L45" s="816"/>
      <c r="M45" s="816"/>
      <c r="N45" s="824"/>
      <c r="O45" s="816"/>
      <c r="P45" s="816"/>
      <c r="Q45" s="816"/>
      <c r="R45" s="749">
        <v>0</v>
      </c>
      <c r="S45" s="816"/>
      <c r="U45" s="824"/>
      <c r="V45" s="816"/>
      <c r="W45" s="749"/>
      <c r="X45" s="831"/>
      <c r="Y45" s="816"/>
    </row>
    <row r="46" spans="1:25">
      <c r="B46" s="815" t="s">
        <v>589</v>
      </c>
      <c r="C46" s="829"/>
      <c r="D46" s="829"/>
      <c r="E46" s="829"/>
      <c r="F46" s="829"/>
      <c r="G46" s="829"/>
      <c r="H46" s="830"/>
      <c r="I46" s="830"/>
      <c r="J46" s="830"/>
      <c r="K46" s="816"/>
      <c r="L46" s="816"/>
      <c r="M46" s="816"/>
      <c r="N46" s="824"/>
      <c r="O46" s="816"/>
      <c r="P46" s="816"/>
      <c r="Q46" s="816"/>
      <c r="R46" s="749">
        <v>0</v>
      </c>
      <c r="S46" s="816"/>
      <c r="U46" s="824"/>
      <c r="V46" s="816"/>
      <c r="W46" s="749"/>
      <c r="X46" s="831"/>
      <c r="Y46" s="816"/>
    </row>
    <row r="47" spans="1:25" ht="12">
      <c r="A47" s="827" t="s">
        <v>1158</v>
      </c>
      <c r="B47" s="815" t="s">
        <v>1159</v>
      </c>
      <c r="C47" s="829"/>
      <c r="D47" s="829"/>
      <c r="E47" s="829">
        <v>275490</v>
      </c>
      <c r="F47" s="829">
        <v>189.46977000000001</v>
      </c>
      <c r="G47" s="829">
        <f t="shared" ref="G47:G50" si="37">(E47*F47)/12</f>
        <v>4349752.244775</v>
      </c>
      <c r="H47" s="830">
        <v>7.49</v>
      </c>
      <c r="I47" s="830">
        <v>7.49</v>
      </c>
      <c r="J47" s="830">
        <v>7.49</v>
      </c>
      <c r="K47" s="816">
        <f t="shared" ref="K47:K50" si="38">(E47*J47)</f>
        <v>2063420.1</v>
      </c>
      <c r="L47" s="816"/>
      <c r="M47" s="816">
        <f>VLOOKUP($B$7,'Monthly # of Customers'!A:R,18,FALSE)*SUM(C47:E47)</f>
        <v>-1208.0890318578838</v>
      </c>
      <c r="N47" s="824"/>
      <c r="O47" s="816">
        <f t="shared" ref="O47" si="39">C47+D47+E47+L47+M47+N47</f>
        <v>274281.9109681421</v>
      </c>
      <c r="P47" s="816">
        <f t="shared" ref="P47" si="40">(O47*F47)/12</f>
        <v>4330677.5488578631</v>
      </c>
      <c r="Q47" s="816"/>
      <c r="R47" s="749">
        <v>0</v>
      </c>
      <c r="S47" s="816"/>
      <c r="T47" s="816">
        <f t="shared" ref="T47:T50" si="41">M47*J47</f>
        <v>-9048.5868486155505</v>
      </c>
      <c r="U47" s="824"/>
      <c r="V47" s="816">
        <f>K47+Q47+R47+S47+T47+U47</f>
        <v>2054371.5131513847</v>
      </c>
      <c r="W47" s="749"/>
      <c r="X47" s="831">
        <f>'Exhibit KIW-S2'!F161</f>
        <v>8.64</v>
      </c>
      <c r="Y47" s="816">
        <f t="shared" ref="Y47:Y50" si="42">X47*O47</f>
        <v>2369795.710764748</v>
      </c>
    </row>
    <row r="48" spans="1:25" ht="12">
      <c r="A48" s="827" t="str">
        <f t="shared" ref="A48:A50" si="43">MID(B48,FIND("-",B48) +1,4)</f>
        <v xml:space="preserve"> 160</v>
      </c>
      <c r="B48" s="828" t="s">
        <v>968</v>
      </c>
      <c r="C48" s="829"/>
      <c r="D48" s="829"/>
      <c r="E48" s="829">
        <v>695</v>
      </c>
      <c r="F48" s="829">
        <v>317</v>
      </c>
      <c r="G48" s="829">
        <f t="shared" si="37"/>
        <v>18359.583333333332</v>
      </c>
      <c r="H48" s="830">
        <v>21.56</v>
      </c>
      <c r="I48" s="830">
        <v>21.56</v>
      </c>
      <c r="J48" s="830">
        <v>21.56</v>
      </c>
      <c r="K48" s="816">
        <f t="shared" si="38"/>
        <v>14984.199999999999</v>
      </c>
      <c r="L48" s="816"/>
      <c r="M48" s="816">
        <f>VLOOKUP($B$7,'Monthly # of Customers'!A:R,18,FALSE)*SUM(C48:E48)</f>
        <v>-3.0477399438862722</v>
      </c>
      <c r="N48" s="824"/>
      <c r="O48" s="816">
        <f t="shared" ref="O48:O50" si="44">C48+D48+E48+L48+M48+N48</f>
        <v>691.95226005611369</v>
      </c>
      <c r="P48" s="816">
        <f t="shared" ref="P48:P50" si="45">(O48*F48)/12</f>
        <v>18279.072203149004</v>
      </c>
      <c r="Q48" s="816"/>
      <c r="R48" s="749">
        <v>0</v>
      </c>
      <c r="S48" s="816"/>
      <c r="T48" s="816">
        <f t="shared" si="41"/>
        <v>-65.709273190188028</v>
      </c>
      <c r="U48" s="824"/>
      <c r="V48" s="816">
        <f>K48+Q48+R48+S48+T48+U48</f>
        <v>14918.49072680981</v>
      </c>
      <c r="W48" s="749"/>
      <c r="X48" s="831">
        <f>'Exhibit KIW-S2'!F162</f>
        <v>24.86</v>
      </c>
      <c r="Y48" s="816">
        <f t="shared" si="42"/>
        <v>17201.933184994985</v>
      </c>
    </row>
    <row r="49" spans="1:25" ht="12">
      <c r="A49" s="827" t="str">
        <f t="shared" si="43"/>
        <v xml:space="preserve"> 165</v>
      </c>
      <c r="B49" s="828" t="s">
        <v>969</v>
      </c>
      <c r="C49" s="829"/>
      <c r="D49" s="829"/>
      <c r="E49" s="829">
        <v>12126</v>
      </c>
      <c r="F49" s="829">
        <v>716</v>
      </c>
      <c r="G49" s="829">
        <f t="shared" si="37"/>
        <v>723518</v>
      </c>
      <c r="H49" s="830">
        <v>28</v>
      </c>
      <c r="I49" s="830">
        <v>28</v>
      </c>
      <c r="J49" s="830">
        <v>28</v>
      </c>
      <c r="K49" s="816">
        <f t="shared" si="38"/>
        <v>339528</v>
      </c>
      <c r="L49" s="816"/>
      <c r="M49" s="816">
        <f>VLOOKUP($B$7,'Monthly # of Customers'!A:R,18,FALSE)*SUM(C49:E49)</f>
        <v>-53.17538785548912</v>
      </c>
      <c r="N49" s="824"/>
      <c r="O49" s="816">
        <f t="shared" si="44"/>
        <v>12072.824612144512</v>
      </c>
      <c r="P49" s="816">
        <f t="shared" si="45"/>
        <v>720345.20185795578</v>
      </c>
      <c r="Q49" s="816"/>
      <c r="R49" s="749">
        <v>0</v>
      </c>
      <c r="S49" s="816"/>
      <c r="T49" s="816">
        <f t="shared" si="41"/>
        <v>-1488.9108599536953</v>
      </c>
      <c r="U49" s="824"/>
      <c r="V49" s="816">
        <f>K49+Q49+R49+S49+T49+U49</f>
        <v>338039.08914004633</v>
      </c>
      <c r="W49" s="749"/>
      <c r="X49" s="831">
        <f>'Exhibit KIW-S2'!F163</f>
        <v>32.28</v>
      </c>
      <c r="Y49" s="816">
        <f t="shared" si="42"/>
        <v>389710.77848002483</v>
      </c>
    </row>
    <row r="50" spans="1:25" ht="12">
      <c r="A50" s="827" t="str">
        <f t="shared" si="43"/>
        <v xml:space="preserve"> 166</v>
      </c>
      <c r="B50" s="828" t="s">
        <v>970</v>
      </c>
      <c r="C50" s="829"/>
      <c r="D50" s="829"/>
      <c r="E50" s="829">
        <v>2808</v>
      </c>
      <c r="F50" s="829">
        <v>1457</v>
      </c>
      <c r="G50" s="829">
        <f t="shared" si="37"/>
        <v>340938</v>
      </c>
      <c r="H50" s="830">
        <v>34.4</v>
      </c>
      <c r="I50" s="830">
        <v>34.4</v>
      </c>
      <c r="J50" s="830">
        <v>34.4</v>
      </c>
      <c r="K50" s="816">
        <f t="shared" si="38"/>
        <v>96595.199999999997</v>
      </c>
      <c r="L50" s="816"/>
      <c r="M50" s="816">
        <f>VLOOKUP($B$7,'Monthly # of Customers'!A:R,18,FALSE)*SUM(C50:E50)</f>
        <v>-12.313746420766407</v>
      </c>
      <c r="N50" s="824"/>
      <c r="O50" s="816">
        <f t="shared" si="44"/>
        <v>2795.6862535792334</v>
      </c>
      <c r="P50" s="816">
        <f t="shared" si="45"/>
        <v>339442.9059554119</v>
      </c>
      <c r="Q50" s="816"/>
      <c r="R50" s="749">
        <v>0</v>
      </c>
      <c r="S50" s="816"/>
      <c r="T50" s="816">
        <f t="shared" si="41"/>
        <v>-423.59287687436438</v>
      </c>
      <c r="U50" s="824"/>
      <c r="V50" s="816">
        <f>K50+Q50+R50+S50+T50+U50</f>
        <v>96171.607123125636</v>
      </c>
      <c r="W50" s="749"/>
      <c r="X50" s="831">
        <f>'Exhibit KIW-S2'!F164</f>
        <v>39.659999999999997</v>
      </c>
      <c r="Y50" s="816">
        <f t="shared" si="42"/>
        <v>110876.91681695239</v>
      </c>
    </row>
    <row r="51" spans="1:25">
      <c r="B51" s="815" t="s">
        <v>798</v>
      </c>
      <c r="C51" s="829"/>
      <c r="D51" s="829"/>
      <c r="E51" s="829"/>
      <c r="F51" s="829"/>
      <c r="G51" s="829"/>
      <c r="H51" s="830"/>
      <c r="I51" s="830"/>
      <c r="J51" s="830"/>
      <c r="K51" s="816"/>
      <c r="L51" s="816"/>
      <c r="M51" s="816"/>
      <c r="N51" s="824"/>
      <c r="O51" s="816"/>
      <c r="P51" s="816"/>
      <c r="Q51" s="816"/>
      <c r="R51" s="816"/>
      <c r="S51" s="816"/>
      <c r="U51" s="824"/>
      <c r="V51" s="816"/>
      <c r="W51" s="749"/>
      <c r="X51" s="831"/>
      <c r="Y51" s="816"/>
    </row>
    <row r="52" spans="1:25">
      <c r="C52" s="829"/>
      <c r="D52" s="829"/>
      <c r="E52" s="829"/>
      <c r="F52" s="829"/>
      <c r="G52" s="829"/>
      <c r="H52" s="829"/>
      <c r="I52" s="829"/>
      <c r="J52" s="829"/>
      <c r="K52" s="816"/>
      <c r="L52" s="816"/>
      <c r="M52" s="816"/>
      <c r="N52" s="816"/>
      <c r="O52" s="816"/>
      <c r="P52" s="816"/>
      <c r="Q52" s="816"/>
      <c r="R52" s="816"/>
      <c r="S52" s="816"/>
      <c r="V52" s="816"/>
      <c r="W52" s="749"/>
      <c r="Y52" s="816">
        <f t="shared" ref="Y52:Y57" si="46">X52*O52</f>
        <v>0</v>
      </c>
    </row>
    <row r="53" spans="1:25">
      <c r="B53" s="815" t="s">
        <v>32</v>
      </c>
      <c r="C53" s="829"/>
      <c r="D53" s="829"/>
      <c r="E53" s="829"/>
      <c r="F53" s="829"/>
      <c r="G53" s="829"/>
      <c r="H53" s="829"/>
      <c r="I53" s="829"/>
      <c r="J53" s="829"/>
      <c r="K53" s="816"/>
      <c r="L53" s="816"/>
      <c r="M53" s="816"/>
      <c r="N53" s="816"/>
      <c r="O53" s="816"/>
      <c r="P53" s="816"/>
      <c r="Q53" s="816"/>
      <c r="R53" s="816"/>
      <c r="S53" s="816"/>
      <c r="V53" s="816"/>
      <c r="W53" s="749"/>
      <c r="Y53" s="816">
        <f t="shared" si="46"/>
        <v>0</v>
      </c>
    </row>
    <row r="54" spans="1:25">
      <c r="B54" s="815" t="s">
        <v>1275</v>
      </c>
      <c r="C54" s="829"/>
      <c r="D54" s="829"/>
      <c r="E54" s="829">
        <v>48472</v>
      </c>
      <c r="F54" s="829"/>
      <c r="G54" s="829"/>
      <c r="H54" s="830">
        <v>4.08</v>
      </c>
      <c r="I54" s="830">
        <v>4.08</v>
      </c>
      <c r="J54" s="830">
        <v>4.08</v>
      </c>
      <c r="K54" s="816">
        <f>(E54*J54)</f>
        <v>197765.76000000001</v>
      </c>
      <c r="L54" s="816">
        <f>VLOOKUP($B$7,WNLA!A:B,2,FALSE)*(SUM(C54:E54)/SUM(C54:E54))</f>
        <v>0</v>
      </c>
      <c r="M54" s="816">
        <f>VLOOKUP($B$7,'Monthly # of Customers'!A:R,18,FALSE)*SUM(C54:E54)</f>
        <v>-212.56122382741785</v>
      </c>
      <c r="N54" s="824"/>
      <c r="O54" s="816">
        <f t="shared" ref="O54:O56" si="47">C54+D54+E54+L54+M54+N54</f>
        <v>48259.438776172581</v>
      </c>
      <c r="P54" s="816"/>
      <c r="Q54" s="816"/>
      <c r="R54" s="816"/>
      <c r="S54" s="816">
        <f>L54*J54</f>
        <v>0</v>
      </c>
      <c r="T54" s="816">
        <f t="shared" ref="T54:T56" si="48">M54*J54</f>
        <v>-867.24979321586488</v>
      </c>
      <c r="U54" s="824">
        <f>N54*J54</f>
        <v>0</v>
      </c>
      <c r="V54" s="816">
        <f>K54+Q54+R54+S54+T54+U54</f>
        <v>196898.51020678415</v>
      </c>
      <c r="W54" s="749"/>
      <c r="X54" s="831">
        <f>'Exhibit KIW-S2'!F129</f>
        <v>4.7</v>
      </c>
      <c r="Y54" s="816">
        <f t="shared" si="46"/>
        <v>226819.36224801114</v>
      </c>
    </row>
    <row r="55" spans="1:25">
      <c r="B55" s="815" t="s">
        <v>1276</v>
      </c>
      <c r="C55" s="829"/>
      <c r="D55" s="829"/>
      <c r="E55" s="829">
        <v>51799</v>
      </c>
      <c r="F55" s="829"/>
      <c r="G55" s="829"/>
      <c r="H55" s="830">
        <v>2.2599999999999998</v>
      </c>
      <c r="I55" s="830">
        <v>2.2599999999999998</v>
      </c>
      <c r="J55" s="830">
        <v>2.2599999999999998</v>
      </c>
      <c r="K55" s="816">
        <f t="shared" ref="K55:K56" si="49">(E55*J55)</f>
        <v>117065.73999999999</v>
      </c>
      <c r="L55" s="816">
        <f>VLOOKUP($B$7,WNLA!A:B,2,FALSE)*(SUM(C55:E55)/SUM(C55:E55))</f>
        <v>0</v>
      </c>
      <c r="M55" s="816">
        <f>VLOOKUP($B$7,'Monthly # of Customers'!A:R,18,FALSE)*SUM(C55:E55)</f>
        <v>-227.15090842210796</v>
      </c>
      <c r="N55" s="824"/>
      <c r="O55" s="816">
        <f t="shared" si="47"/>
        <v>51571.849091577889</v>
      </c>
      <c r="P55" s="816"/>
      <c r="Q55" s="816"/>
      <c r="R55" s="816"/>
      <c r="S55" s="816">
        <f>L55*J55</f>
        <v>0</v>
      </c>
      <c r="T55" s="816">
        <f t="shared" si="48"/>
        <v>-513.36105303396391</v>
      </c>
      <c r="U55" s="824">
        <f>N55*J55</f>
        <v>0</v>
      </c>
      <c r="V55" s="816">
        <f>K55+Q55+R55+S55+T55+U55</f>
        <v>116552.37894696603</v>
      </c>
      <c r="W55" s="749"/>
      <c r="X55" s="831">
        <f>'Exhibit KIW-S2'!F130</f>
        <v>2.25</v>
      </c>
      <c r="Y55" s="816">
        <f t="shared" si="46"/>
        <v>116036.66045605025</v>
      </c>
    </row>
    <row r="56" spans="1:25">
      <c r="B56" s="815" t="s">
        <v>1277</v>
      </c>
      <c r="C56" s="829"/>
      <c r="D56" s="829"/>
      <c r="E56" s="829">
        <v>525</v>
      </c>
      <c r="F56" s="829"/>
      <c r="G56" s="829"/>
      <c r="H56" s="830">
        <v>7.66</v>
      </c>
      <c r="I56" s="830">
        <v>7.66</v>
      </c>
      <c r="J56" s="830">
        <v>7.66</v>
      </c>
      <c r="K56" s="816">
        <f t="shared" si="49"/>
        <v>4021.5</v>
      </c>
      <c r="L56" s="816">
        <f>VLOOKUP($B$7,WNLA!A:B,2,FALSE)*(SUM(C56:E56)/SUM(C56:E56))</f>
        <v>0</v>
      </c>
      <c r="M56" s="816">
        <f>VLOOKUP($B$7,'Monthly # of Customers'!A:R,18,FALSE)*SUM(C56:E56)</f>
        <v>-2.3022495978997024</v>
      </c>
      <c r="N56" s="824"/>
      <c r="O56" s="816">
        <f t="shared" si="47"/>
        <v>522.69775040210027</v>
      </c>
      <c r="P56" s="816"/>
      <c r="Q56" s="816"/>
      <c r="R56" s="816"/>
      <c r="S56" s="816">
        <f>L56*J56</f>
        <v>0</v>
      </c>
      <c r="T56" s="816">
        <f t="shared" si="48"/>
        <v>-17.635231919911721</v>
      </c>
      <c r="U56" s="824">
        <f>N56*J56</f>
        <v>0</v>
      </c>
      <c r="V56" s="816">
        <f>K56+Q56+R56+S56+T56+U56</f>
        <v>4003.8647680800882</v>
      </c>
      <c r="W56" s="749"/>
      <c r="X56" s="831">
        <f>'Exhibit KIW-S2'!F131</f>
        <v>7.65</v>
      </c>
      <c r="Y56" s="816">
        <f t="shared" si="46"/>
        <v>3998.6377905760673</v>
      </c>
    </row>
    <row r="57" spans="1:25">
      <c r="C57" s="816"/>
      <c r="D57" s="816"/>
      <c r="E57" s="816"/>
      <c r="F57" s="816"/>
      <c r="G57" s="816"/>
      <c r="H57" s="816"/>
      <c r="I57" s="816"/>
      <c r="J57" s="816"/>
      <c r="K57" s="816"/>
      <c r="L57" s="816"/>
      <c r="M57" s="816"/>
      <c r="N57" s="816"/>
      <c r="O57" s="816"/>
      <c r="P57" s="816"/>
      <c r="Q57" s="816"/>
      <c r="R57" s="816"/>
      <c r="S57" s="816"/>
      <c r="V57" s="816"/>
      <c r="W57" s="749"/>
      <c r="Y57" s="816">
        <f t="shared" si="46"/>
        <v>0</v>
      </c>
    </row>
    <row r="58" spans="1:25">
      <c r="B58" s="815" t="s">
        <v>484</v>
      </c>
      <c r="C58" s="832"/>
      <c r="D58" s="832"/>
      <c r="E58" s="832"/>
      <c r="F58" s="832"/>
      <c r="G58" s="832"/>
      <c r="H58" s="832"/>
      <c r="I58" s="832"/>
      <c r="J58" s="832"/>
      <c r="K58" s="816">
        <f>'B&amp;A Surcharges'!U17</f>
        <v>-229729.64149796954</v>
      </c>
      <c r="L58" s="816"/>
      <c r="M58" s="816"/>
      <c r="N58" s="816"/>
      <c r="O58" s="816"/>
      <c r="P58" s="816"/>
      <c r="Q58" s="816"/>
      <c r="R58" s="816"/>
      <c r="S58" s="816"/>
      <c r="V58" s="816">
        <f>VLOOKUP(B7,'B&amp;A Surcharges'!A:U,21,FALSE)</f>
        <v>-229729.64149796954</v>
      </c>
      <c r="W58" s="749"/>
      <c r="Y58" s="832">
        <f>V58</f>
        <v>-229729.64149796954</v>
      </c>
    </row>
    <row r="59" spans="1:25">
      <c r="B59" s="815" t="s">
        <v>513</v>
      </c>
      <c r="C59" s="816">
        <f>SUM('Final billing units by tariff'!AT351,'Final billing units by tariff'!AT378,'Final billing units by tariff'!AT408,'Final billing units by tariff'!AT434,'Final billing units by tariff'!AT462,'Final billing units by tariff'!AT490,'Final billing units by tariff'!AT504,'Final billing units by tariff'!AT516,'Final billing units by tariff'!AT544,'Final billing units by tariff'!AT575,'Final billing units by tariff'!AT603,'Final billing units by tariff'!AT633,'Final billing units by tariff'!AT664,'Final billing units by tariff'!AT692,'Final billing units by tariff'!AT705,'Final billing units by tariff'!AT720,'Final billing units by tariff'!AT734,'Final billing units by tariff'!AT753,'Final billing units by tariff'!AT781,'Final billing units by tariff'!AT793,'Final billing units by tariff'!AT823,'Final billing units by tariff'!AT848,'Final billing units by tariff'!AT870,'Final billing units by tariff'!AT883,'Final billing units by tariff'!AT908,'Final billing units by tariff'!AT936)</f>
        <v>18814447.129032258</v>
      </c>
      <c r="D59" s="816">
        <f>SUM('Final billing units by tariff'!AU351,'Final billing units by tariff'!AU378,'Final billing units by tariff'!AU408,'Final billing units by tariff'!AU434,'Final billing units by tariff'!AU462,'Final billing units by tariff'!AU490,'Final billing units by tariff'!AU504,'Final billing units by tariff'!AU516,'Final billing units by tariff'!AU544,'Final billing units by tariff'!AU575,'Final billing units by tariff'!AU603,'Final billing units by tariff'!AU633,'Final billing units by tariff'!AU664,'Final billing units by tariff'!AU692,'Final billing units by tariff'!AU705,'Final billing units by tariff'!AU720,'Final billing units by tariff'!AU734,'Final billing units by tariff'!AU753,'Final billing units by tariff'!AU781,'Final billing units by tariff'!AU793,'Final billing units by tariff'!AU823,'Final billing units by tariff'!AU848,'Final billing units by tariff'!AU870,'Final billing units by tariff'!AU883,'Final billing units by tariff'!AU908,'Final billing units by tariff'!AU936)</f>
        <v>5533787.8364849836</v>
      </c>
      <c r="E59" s="816">
        <f>SUM('Final billing units by tariff'!AV351,'Final billing units by tariff'!AV378,'Final billing units by tariff'!AV408,'Final billing units by tariff'!AV434,'Final billing units by tariff'!AV462,'Final billing units by tariff'!AV490,'Final billing units by tariff'!AV504,'Final billing units by tariff'!AV516,'Final billing units by tariff'!AV544,'Final billing units by tariff'!AV575,'Final billing units by tariff'!AV603,'Final billing units by tariff'!AV633,'Final billing units by tariff'!AV664,'Final billing units by tariff'!AV692,'Final billing units by tariff'!AV705,'Final billing units by tariff'!AV720,'Final billing units by tariff'!AV734,'Final billing units by tariff'!AV753,'Final billing units by tariff'!AV781,'Final billing units by tariff'!AV793,'Final billing units by tariff'!AV823,'Final billing units by tariff'!AV848,'Final billing units by tariff'!AV870,'Final billing units by tariff'!AV883,'Final billing units by tariff'!AV908,'Final billing units by tariff'!AV936)</f>
        <v>8011918.0344827585</v>
      </c>
      <c r="F59" s="816"/>
      <c r="G59" s="829">
        <f>SUM(G15:G50)</f>
        <v>30945675.494775001</v>
      </c>
      <c r="H59" s="825">
        <v>2.6120000000000001E-2</v>
      </c>
      <c r="I59" s="825">
        <v>3.3799999999999997E-2</v>
      </c>
      <c r="J59" s="825">
        <v>3.3799999999999997E-2</v>
      </c>
      <c r="K59" s="816">
        <f>(C59*H59)+(D59*I59)+(E59*J59)</f>
        <v>949278.21744903224</v>
      </c>
      <c r="M59" s="833">
        <f>P59-G59</f>
        <v>-135704.131361112</v>
      </c>
      <c r="P59" s="833">
        <f>SUM(P15:P56)</f>
        <v>30809971.363413889</v>
      </c>
      <c r="Q59" s="832"/>
      <c r="R59" s="749">
        <f>(SUM(C59:E59)*J59)-K59</f>
        <v>144494.95395096764</v>
      </c>
      <c r="S59" s="832"/>
      <c r="T59" s="816">
        <f>J59*M59</f>
        <v>-4586.7996400055854</v>
      </c>
      <c r="U59" s="832"/>
      <c r="V59" s="816">
        <f>K59+Q59+R59+S59+T59+U59</f>
        <v>1089186.3717599942</v>
      </c>
      <c r="W59" s="749"/>
      <c r="Y59" s="833">
        <f>V59</f>
        <v>1089186.3717599942</v>
      </c>
    </row>
    <row r="60" spans="1:25">
      <c r="B60" s="815" t="s">
        <v>14</v>
      </c>
      <c r="C60" s="816"/>
      <c r="D60" s="816"/>
      <c r="E60" s="816"/>
      <c r="F60" s="816"/>
      <c r="G60" s="816"/>
      <c r="H60" s="816"/>
      <c r="I60" s="816"/>
      <c r="J60" s="816"/>
      <c r="K60" s="816">
        <f>VLOOKUP(B7,'B&amp;A Surcharges'!A:U,2,FALSE)</f>
        <v>313068.06</v>
      </c>
      <c r="L60" s="816"/>
      <c r="M60" s="816"/>
      <c r="N60" s="816"/>
      <c r="O60" s="816"/>
      <c r="P60" s="816"/>
      <c r="Q60" s="816"/>
      <c r="R60" s="816"/>
      <c r="S60" s="816"/>
      <c r="V60" s="816"/>
      <c r="W60" s="749"/>
      <c r="X60" s="834"/>
    </row>
    <row r="61" spans="1:25">
      <c r="C61" s="816"/>
      <c r="D61" s="816"/>
      <c r="E61" s="816"/>
      <c r="F61" s="816"/>
      <c r="G61" s="816"/>
      <c r="H61" s="816"/>
      <c r="I61" s="816"/>
      <c r="J61" s="816"/>
      <c r="L61" s="816"/>
      <c r="M61" s="816"/>
      <c r="N61" s="816"/>
      <c r="O61" s="816"/>
      <c r="P61" s="816"/>
      <c r="Q61" s="816"/>
      <c r="R61" s="816"/>
      <c r="S61" s="816"/>
      <c r="V61" s="816"/>
      <c r="W61" s="749"/>
    </row>
    <row r="62" spans="1:25">
      <c r="B62" s="815" t="s">
        <v>207</v>
      </c>
      <c r="C62" s="816"/>
      <c r="D62" s="816"/>
      <c r="E62" s="816"/>
      <c r="F62" s="816"/>
      <c r="G62" s="816"/>
      <c r="H62" s="816"/>
      <c r="I62" s="816"/>
      <c r="J62" s="816"/>
      <c r="K62" s="816">
        <f>VLOOKUP(B7,'B&amp;A Surcharges'!A:U,16,FALSE)</f>
        <v>0</v>
      </c>
      <c r="L62" s="816"/>
      <c r="M62" s="816"/>
      <c r="N62" s="816"/>
      <c r="O62" s="816"/>
      <c r="P62" s="816"/>
      <c r="Q62" s="816"/>
      <c r="R62" s="816"/>
      <c r="S62" s="816"/>
      <c r="V62" s="816"/>
      <c r="W62" s="749"/>
    </row>
    <row r="63" spans="1:25">
      <c r="C63" s="816"/>
      <c r="D63" s="816"/>
      <c r="E63" s="816"/>
      <c r="F63" s="816"/>
      <c r="G63" s="816"/>
      <c r="H63" s="816"/>
      <c r="I63" s="816"/>
      <c r="J63" s="816"/>
      <c r="L63" s="816"/>
      <c r="M63" s="816"/>
      <c r="N63" s="816"/>
      <c r="O63" s="816"/>
      <c r="P63" s="816"/>
      <c r="Q63" s="816"/>
      <c r="R63" s="816"/>
      <c r="S63" s="816"/>
      <c r="V63" s="816"/>
      <c r="W63" s="749"/>
    </row>
    <row r="64" spans="1:25">
      <c r="B64" s="815" t="s">
        <v>16</v>
      </c>
      <c r="C64" s="816"/>
      <c r="D64" s="816"/>
      <c r="E64" s="816"/>
      <c r="F64" s="816"/>
      <c r="G64" s="816"/>
      <c r="H64" s="816"/>
      <c r="I64" s="816"/>
      <c r="J64" s="816"/>
      <c r="K64" s="816">
        <f>VLOOKUP(B7,'B&amp;A Surcharges'!A:U,4,FALSE)</f>
        <v>14606.789999999999</v>
      </c>
      <c r="L64" s="816"/>
      <c r="M64" s="816"/>
      <c r="N64" s="816"/>
      <c r="O64" s="816"/>
      <c r="P64" s="816"/>
      <c r="Q64" s="816"/>
      <c r="R64" s="816"/>
      <c r="S64" s="816"/>
      <c r="V64" s="816"/>
      <c r="W64" s="749"/>
    </row>
    <row r="65" spans="2:25">
      <c r="C65" s="816"/>
      <c r="D65" s="816"/>
      <c r="E65" s="816"/>
      <c r="F65" s="816"/>
      <c r="G65" s="816"/>
      <c r="H65" s="816"/>
      <c r="I65" s="816"/>
      <c r="J65" s="816"/>
      <c r="K65" s="816"/>
      <c r="L65" s="816"/>
      <c r="M65" s="816"/>
      <c r="N65" s="816"/>
      <c r="O65" s="816"/>
      <c r="P65" s="816"/>
      <c r="Q65" s="816"/>
      <c r="R65" s="816"/>
      <c r="S65" s="816"/>
      <c r="V65" s="816"/>
      <c r="W65" s="749"/>
    </row>
    <row r="66" spans="2:25">
      <c r="B66" s="815" t="s">
        <v>160</v>
      </c>
      <c r="C66" s="816"/>
      <c r="D66" s="816"/>
      <c r="E66" s="816"/>
      <c r="F66" s="816"/>
      <c r="G66" s="816"/>
      <c r="H66" s="816"/>
      <c r="I66" s="816"/>
      <c r="J66" s="816"/>
      <c r="K66" s="816">
        <f>VLOOKUP(B7,'B&amp;A Surcharges'!A:U,6,FALSE)</f>
        <v>0</v>
      </c>
      <c r="L66" s="816"/>
      <c r="M66" s="816"/>
      <c r="N66" s="816"/>
      <c r="O66" s="816"/>
      <c r="P66" s="816"/>
      <c r="Q66" s="816"/>
      <c r="R66" s="816"/>
      <c r="S66" s="816"/>
      <c r="V66" s="816"/>
      <c r="W66" s="749"/>
    </row>
    <row r="67" spans="2:25">
      <c r="C67" s="816"/>
      <c r="D67" s="816"/>
      <c r="E67" s="816"/>
      <c r="F67" s="816"/>
      <c r="G67" s="816"/>
      <c r="H67" s="816"/>
      <c r="I67" s="816"/>
      <c r="J67" s="816"/>
      <c r="K67" s="816"/>
      <c r="L67" s="816"/>
      <c r="M67" s="816"/>
      <c r="N67" s="816"/>
      <c r="O67" s="816"/>
      <c r="P67" s="816"/>
      <c r="Q67" s="816"/>
      <c r="R67" s="816"/>
      <c r="S67" s="816"/>
      <c r="V67" s="816"/>
      <c r="W67" s="749"/>
    </row>
    <row r="68" spans="2:25">
      <c r="C68" s="816"/>
      <c r="D68" s="816"/>
      <c r="E68" s="816"/>
      <c r="F68" s="816"/>
      <c r="G68" s="816"/>
      <c r="H68" s="816"/>
      <c r="I68" s="816"/>
      <c r="J68" s="816"/>
      <c r="K68" s="816"/>
      <c r="L68" s="816"/>
      <c r="M68" s="816"/>
      <c r="N68" s="816"/>
      <c r="O68" s="816"/>
      <c r="P68" s="816"/>
      <c r="T68" s="815"/>
      <c r="U68" s="815"/>
      <c r="W68" s="749"/>
    </row>
    <row r="69" spans="2:25">
      <c r="C69" s="816"/>
      <c r="D69" s="816"/>
      <c r="E69" s="816"/>
      <c r="F69" s="816"/>
      <c r="G69" s="816"/>
      <c r="H69" s="816"/>
      <c r="I69" s="816"/>
      <c r="J69" s="816"/>
      <c r="K69" s="816"/>
      <c r="L69" s="816"/>
      <c r="M69" s="816"/>
      <c r="N69" s="816"/>
      <c r="O69" s="816"/>
      <c r="P69" s="816"/>
      <c r="Q69" s="816"/>
      <c r="R69" s="816"/>
      <c r="S69" s="816"/>
      <c r="V69" s="816"/>
      <c r="W69" s="749"/>
    </row>
    <row r="70" spans="2:25">
      <c r="B70" s="815" t="s">
        <v>15</v>
      </c>
      <c r="C70" s="816"/>
      <c r="D70" s="816"/>
      <c r="E70" s="816"/>
      <c r="F70" s="816"/>
      <c r="G70" s="816"/>
      <c r="H70" s="816"/>
      <c r="I70" s="816"/>
      <c r="J70" s="816"/>
      <c r="K70" s="816">
        <f>VLOOKUP(B7,'B&amp;A Surcharges'!A:U,10,FALSE)</f>
        <v>459627.41000000009</v>
      </c>
      <c r="L70" s="816"/>
      <c r="M70" s="816"/>
      <c r="N70" s="816"/>
      <c r="O70" s="816"/>
      <c r="P70" s="816"/>
      <c r="Q70" s="816">
        <f>VLOOKUP(B7,'Envir FGD adj'!A:F,6,FALSE)</f>
        <v>97513.570118793577</v>
      </c>
      <c r="R70" s="816"/>
      <c r="S70" s="816"/>
      <c r="V70" s="816">
        <f t="shared" ref="V70" si="50">Q70+R70+S70+T70</f>
        <v>97513.570118793577</v>
      </c>
      <c r="W70" s="749"/>
    </row>
    <row r="71" spans="2:25">
      <c r="C71" s="816"/>
      <c r="D71" s="816"/>
      <c r="E71" s="816"/>
      <c r="F71" s="816"/>
      <c r="G71" s="816"/>
      <c r="H71" s="816"/>
      <c r="I71" s="816"/>
      <c r="J71" s="816"/>
      <c r="K71" s="816"/>
      <c r="L71" s="816"/>
      <c r="M71" s="816"/>
      <c r="N71" s="816"/>
      <c r="O71" s="816"/>
      <c r="P71" s="816"/>
      <c r="Q71" s="816"/>
      <c r="R71" s="816"/>
      <c r="S71" s="816"/>
      <c r="V71" s="816"/>
      <c r="W71" s="749"/>
    </row>
    <row r="72" spans="2:25">
      <c r="B72" s="815" t="s">
        <v>263</v>
      </c>
      <c r="C72" s="816"/>
      <c r="D72" s="816"/>
      <c r="E72" s="816"/>
      <c r="F72" s="816"/>
      <c r="G72" s="816"/>
      <c r="H72" s="816"/>
      <c r="I72" s="816"/>
      <c r="J72" s="816"/>
      <c r="K72" s="816">
        <f>VLOOKUP(B7,'B&amp;A Surcharges'!A:U,12,FALSE)</f>
        <v>31179.42</v>
      </c>
      <c r="L72" s="816"/>
      <c r="M72" s="816"/>
      <c r="N72" s="816"/>
      <c r="O72" s="816"/>
      <c r="P72" s="816"/>
      <c r="Q72" s="816"/>
      <c r="R72" s="816"/>
      <c r="S72" s="816"/>
      <c r="V72" s="816"/>
      <c r="W72" s="749"/>
    </row>
    <row r="73" spans="2:25">
      <c r="C73" s="816"/>
      <c r="D73" s="816"/>
      <c r="E73" s="816"/>
      <c r="F73" s="816"/>
      <c r="G73" s="816"/>
      <c r="H73" s="816"/>
      <c r="I73" s="816"/>
      <c r="J73" s="816"/>
      <c r="K73" s="816"/>
      <c r="L73" s="816"/>
      <c r="M73" s="816"/>
      <c r="N73" s="816"/>
      <c r="O73" s="816"/>
      <c r="P73" s="816"/>
      <c r="Q73" s="816"/>
      <c r="R73" s="816"/>
      <c r="S73" s="816"/>
      <c r="V73" s="816"/>
      <c r="W73" s="749"/>
    </row>
    <row r="74" spans="2:25">
      <c r="B74" s="815" t="s">
        <v>327</v>
      </c>
      <c r="C74" s="816"/>
      <c r="D74" s="816"/>
      <c r="E74" s="816"/>
      <c r="F74" s="816"/>
      <c r="G74" s="816"/>
      <c r="H74" s="816"/>
      <c r="I74" s="816"/>
      <c r="J74" s="816"/>
      <c r="K74" s="816">
        <f>VLOOKUP(B7,'B&amp;A Surcharges'!A:U,14,FALSE)</f>
        <v>0</v>
      </c>
      <c r="L74" s="816"/>
      <c r="M74" s="816"/>
      <c r="N74" s="816"/>
      <c r="O74" s="816"/>
      <c r="P74" s="816"/>
      <c r="Q74" s="816"/>
      <c r="R74" s="816"/>
      <c r="S74" s="816"/>
      <c r="V74" s="816"/>
      <c r="W74" s="749"/>
    </row>
    <row r="75" spans="2:25">
      <c r="C75" s="816"/>
      <c r="D75" s="816"/>
      <c r="E75" s="816"/>
      <c r="F75" s="816"/>
      <c r="G75" s="816"/>
      <c r="H75" s="816"/>
      <c r="I75" s="816"/>
      <c r="J75" s="816"/>
      <c r="K75" s="816"/>
      <c r="L75" s="816"/>
      <c r="M75" s="816"/>
      <c r="N75" s="816"/>
      <c r="O75" s="816"/>
      <c r="P75" s="816"/>
      <c r="Q75" s="816"/>
      <c r="R75" s="816"/>
      <c r="S75" s="816"/>
      <c r="V75" s="816"/>
      <c r="W75" s="749"/>
    </row>
    <row r="76" spans="2:25">
      <c r="B76" s="815" t="s">
        <v>262</v>
      </c>
      <c r="C76" s="816"/>
      <c r="D76" s="816"/>
      <c r="E76" s="816"/>
      <c r="F76" s="816"/>
      <c r="G76" s="816"/>
      <c r="H76" s="816"/>
      <c r="I76" s="816"/>
      <c r="J76" s="816"/>
      <c r="K76" s="816">
        <f>VLOOKUP(B7,'B&amp;A Surcharges'!A:U,18,FALSE)</f>
        <v>0</v>
      </c>
      <c r="L76" s="816"/>
      <c r="M76" s="816"/>
      <c r="N76" s="816"/>
      <c r="O76" s="816"/>
      <c r="P76" s="816"/>
      <c r="Q76" s="816"/>
      <c r="R76" s="816"/>
      <c r="S76" s="816"/>
      <c r="V76" s="816"/>
      <c r="W76" s="749"/>
    </row>
    <row r="77" spans="2:25">
      <c r="C77" s="816"/>
      <c r="D77" s="816"/>
      <c r="E77" s="816"/>
      <c r="F77" s="816"/>
      <c r="G77" s="816"/>
      <c r="H77" s="816"/>
      <c r="I77" s="816"/>
      <c r="J77" s="816"/>
      <c r="K77" s="816"/>
      <c r="T77" s="815"/>
      <c r="U77" s="815"/>
      <c r="W77" s="749"/>
    </row>
    <row r="78" spans="2:25">
      <c r="B78" s="815" t="s">
        <v>344</v>
      </c>
      <c r="C78" s="816"/>
      <c r="D78" s="816"/>
      <c r="E78" s="816"/>
      <c r="F78" s="816"/>
      <c r="G78" s="816"/>
      <c r="H78" s="816"/>
      <c r="I78" s="816"/>
      <c r="J78" s="816"/>
      <c r="K78" s="816">
        <f>VLOOKUP(B7,'B&amp;A Surcharges'!A:U,19,FALSE)</f>
        <v>-14194.869999999999</v>
      </c>
      <c r="T78" s="815"/>
      <c r="U78" s="815"/>
      <c r="W78" s="749"/>
    </row>
    <row r="79" spans="2:25">
      <c r="B79" s="835"/>
      <c r="C79" s="836"/>
      <c r="D79" s="836"/>
      <c r="E79" s="836"/>
      <c r="F79" s="836"/>
      <c r="G79" s="836"/>
      <c r="H79" s="836"/>
      <c r="I79" s="836"/>
      <c r="J79" s="836"/>
      <c r="K79" s="836"/>
      <c r="L79" s="836"/>
      <c r="M79" s="836"/>
      <c r="N79" s="836"/>
      <c r="O79" s="836"/>
      <c r="P79" s="836"/>
      <c r="Q79" s="836"/>
      <c r="R79" s="836"/>
      <c r="S79" s="836"/>
      <c r="T79" s="836"/>
      <c r="U79" s="836"/>
      <c r="V79" s="836"/>
      <c r="W79" s="749"/>
      <c r="Y79" s="835"/>
    </row>
    <row r="80" spans="2:25">
      <c r="W80" s="750"/>
    </row>
    <row r="81" spans="2:25" s="834" customFormat="1">
      <c r="B81" s="834" t="s">
        <v>17</v>
      </c>
      <c r="K81" s="834">
        <f>SUM(K15:K78)</f>
        <v>9318114.0859510638</v>
      </c>
      <c r="Q81" s="834">
        <f t="shared" ref="Q81:U81" si="51">SUM(Q15:Q78)</f>
        <v>97513.570118793577</v>
      </c>
      <c r="R81" s="834">
        <f t="shared" si="51"/>
        <v>144494.95395096764</v>
      </c>
      <c r="S81" s="834">
        <f t="shared" si="51"/>
        <v>0</v>
      </c>
      <c r="T81" s="834">
        <f>SUM(T15:T78)</f>
        <v>-38766.561550468861</v>
      </c>
      <c r="U81" s="834">
        <f t="shared" si="51"/>
        <v>0</v>
      </c>
      <c r="V81" s="834">
        <f>SUM(V15:V78)</f>
        <v>8717069.2384703569</v>
      </c>
      <c r="W81" s="746"/>
      <c r="X81" s="815"/>
      <c r="Y81" s="834">
        <f>SUM(Y13:Y79)</f>
        <v>9789395.577247316</v>
      </c>
    </row>
    <row r="82" spans="2:25">
      <c r="K82" s="833"/>
      <c r="L82" s="833"/>
      <c r="M82" s="833"/>
      <c r="N82" s="833"/>
      <c r="O82" s="833"/>
      <c r="P82" s="833"/>
      <c r="Q82" s="837"/>
      <c r="R82" s="837"/>
      <c r="V82" s="813"/>
    </row>
    <row r="83" spans="2:25">
      <c r="K83" s="838"/>
      <c r="L83" s="838"/>
      <c r="M83" s="838"/>
      <c r="N83" s="838"/>
      <c r="O83" s="838"/>
      <c r="P83" s="838"/>
      <c r="Q83" s="838"/>
      <c r="R83" s="837"/>
    </row>
    <row r="84" spans="2:25">
      <c r="K84" s="837"/>
      <c r="L84" s="837"/>
      <c r="M84" s="837"/>
      <c r="N84" s="837"/>
      <c r="O84" s="837"/>
      <c r="P84" s="837"/>
      <c r="Q84" s="837"/>
      <c r="R84" s="837"/>
    </row>
    <row r="85" spans="2:25">
      <c r="K85" s="839"/>
      <c r="L85" s="839"/>
      <c r="M85" s="839"/>
      <c r="N85" s="839"/>
      <c r="O85" s="839"/>
      <c r="P85" s="839"/>
      <c r="Q85" s="839"/>
      <c r="R85" s="839"/>
    </row>
  </sheetData>
  <mergeCells count="2">
    <mergeCell ref="L8:N8"/>
    <mergeCell ref="Q8:U8"/>
  </mergeCells>
  <pageMargins left="0.25" right="0.25" top="0.75" bottom="0.75" header="0.3" footer="0.3"/>
  <pageSetup paperSize="5" scale="46" orientation="portrait" r:id="rId1"/>
  <headerFooter alignWithMargins="0"/>
  <ignoredErrors>
    <ignoredError sqref="L15:L22 L40:L44" formulaRange="1"/>
    <ignoredError sqref="F28"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42B3A-1EDA-45A2-AA89-0A9FF2E5A38D}">
  <dimension ref="A1"/>
  <sheetViews>
    <sheetView workbookViewId="0">
      <selection activeCell="M40" sqref="M40"/>
    </sheetView>
  </sheetViews>
  <sheetFormatPr defaultRowHeight="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dimension ref="B4:O31"/>
  <sheetViews>
    <sheetView zoomScale="150" zoomScaleNormal="150" workbookViewId="0">
      <selection activeCell="H22" sqref="H22"/>
    </sheetView>
  </sheetViews>
  <sheetFormatPr defaultColWidth="9.1796875" defaultRowHeight="12.5"/>
  <cols>
    <col min="1" max="1" width="6.26953125" style="140" customWidth="1"/>
    <col min="2" max="2" width="13.7265625" style="140" customWidth="1"/>
    <col min="3" max="8" width="16.26953125" style="140" customWidth="1"/>
    <col min="9" max="11" width="13.7265625" style="140" customWidth="1"/>
    <col min="12" max="12" width="13.81640625" style="140" bestFit="1" customWidth="1"/>
    <col min="13" max="13" width="9.1796875" style="140"/>
    <col min="14" max="14" width="13.26953125" style="140" bestFit="1" customWidth="1"/>
    <col min="15" max="15" width="13.81640625" style="140" bestFit="1" customWidth="1"/>
    <col min="16" max="16384" width="9.1796875" style="140"/>
  </cols>
  <sheetData>
    <row r="4" spans="2:15" ht="13" thickBot="1"/>
    <row r="5" spans="2:15" ht="12.75" customHeight="1">
      <c r="B5" s="874" t="s">
        <v>250</v>
      </c>
      <c r="C5" s="877"/>
      <c r="D5" s="878"/>
      <c r="E5" s="872"/>
      <c r="F5" s="872"/>
      <c r="G5" s="872"/>
      <c r="H5" s="872"/>
      <c r="I5" s="872"/>
      <c r="J5" s="872"/>
      <c r="K5" s="873"/>
    </row>
    <row r="6" spans="2:15" ht="12.75" customHeight="1">
      <c r="B6" s="875"/>
      <c r="C6" s="879" t="s">
        <v>254</v>
      </c>
      <c r="D6" s="881" t="s">
        <v>856</v>
      </c>
      <c r="E6" s="883" t="s">
        <v>857</v>
      </c>
      <c r="F6" s="889" t="s">
        <v>1304</v>
      </c>
      <c r="G6" s="883" t="s">
        <v>561</v>
      </c>
      <c r="H6" s="881" t="s">
        <v>562</v>
      </c>
      <c r="I6" s="887" t="s">
        <v>1355</v>
      </c>
      <c r="J6" s="883" t="s">
        <v>1354</v>
      </c>
      <c r="K6" s="885" t="s">
        <v>1355</v>
      </c>
    </row>
    <row r="7" spans="2:15" ht="17.5" customHeight="1" thickBot="1">
      <c r="B7" s="876"/>
      <c r="C7" s="880"/>
      <c r="D7" s="882"/>
      <c r="E7" s="884"/>
      <c r="F7" s="890"/>
      <c r="G7" s="884"/>
      <c r="H7" s="882"/>
      <c r="I7" s="888"/>
      <c r="J7" s="884"/>
      <c r="K7" s="886"/>
    </row>
    <row r="8" spans="2:15" ht="13" thickBot="1">
      <c r="B8" s="647"/>
      <c r="C8" s="649"/>
      <c r="D8" s="648" t="s">
        <v>503</v>
      </c>
      <c r="E8" s="648" t="s">
        <v>504</v>
      </c>
      <c r="F8" s="648" t="s">
        <v>563</v>
      </c>
      <c r="G8" s="648" t="s">
        <v>851</v>
      </c>
      <c r="H8" s="648" t="s">
        <v>852</v>
      </c>
      <c r="I8" s="646" t="s">
        <v>853</v>
      </c>
      <c r="J8" s="646" t="s">
        <v>1333</v>
      </c>
      <c r="K8" s="650" t="s">
        <v>1356</v>
      </c>
    </row>
    <row r="9" spans="2:15">
      <c r="B9" s="641" t="s">
        <v>565</v>
      </c>
      <c r="C9" s="638" t="s">
        <v>223</v>
      </c>
      <c r="D9" s="635">
        <f>'Exhibit KIW-S3'!B13</f>
        <v>286735721.58714902</v>
      </c>
      <c r="E9" s="635">
        <f>'Exhibit KIW-S3'!S13</f>
        <v>24582586.349863663</v>
      </c>
      <c r="F9" s="636">
        <f>'Exhibit KIW-S3'!Y13</f>
        <v>9033482.7060456853</v>
      </c>
      <c r="G9" s="635">
        <f t="shared" ref="G9:G15" si="0">SUM(E9:F9)</f>
        <v>33616069.055909351</v>
      </c>
      <c r="H9" s="635">
        <f t="shared" ref="H9:H15" si="1">D9+G9</f>
        <v>320351790.64305836</v>
      </c>
      <c r="I9" s="637">
        <f>G9/D9</f>
        <v>0.11723711600995013</v>
      </c>
      <c r="J9" s="652">
        <f>G9+'Exhibit KIW-S3'!AB13</f>
        <v>19839063.004220426</v>
      </c>
      <c r="K9" s="645">
        <f>J9/D9</f>
        <v>6.9189366760467066E-2</v>
      </c>
      <c r="L9" s="167"/>
      <c r="N9" s="145"/>
    </row>
    <row r="10" spans="2:15">
      <c r="B10" s="642" t="s">
        <v>566</v>
      </c>
      <c r="C10" s="639" t="s">
        <v>461</v>
      </c>
      <c r="D10" s="142">
        <f>'Exhibit KIW-S3'!B24</f>
        <v>105637777.62640199</v>
      </c>
      <c r="E10" s="142">
        <f>'Exhibit KIW-S3'!S24</f>
        <v>10101221.90251537</v>
      </c>
      <c r="F10" s="170">
        <f>'Exhibit KIW-S3'!Y24</f>
        <v>2304981.8090856853</v>
      </c>
      <c r="G10" s="141">
        <f t="shared" si="0"/>
        <v>12406203.711601056</v>
      </c>
      <c r="H10" s="141">
        <f t="shared" si="1"/>
        <v>118043981.33800304</v>
      </c>
      <c r="I10" s="633">
        <f t="shared" ref="I10:I15" si="2">G10/D10</f>
        <v>0.11744097604435386</v>
      </c>
      <c r="J10" s="652">
        <f>G10+'Exhibit KIW-S3'!AB24</f>
        <v>9176763.9576949105</v>
      </c>
      <c r="K10" s="645">
        <f t="shared" ref="K10:K15" si="3">J10/D10</f>
        <v>8.6870096701100671E-2</v>
      </c>
    </row>
    <row r="11" spans="2:15">
      <c r="B11" s="642" t="s">
        <v>567</v>
      </c>
      <c r="C11" s="639" t="s">
        <v>251</v>
      </c>
      <c r="D11" s="142">
        <f>'Exhibit KIW-S3'!B33+'Exhibit KIW-S3'!B37</f>
        <v>67756852.738173902</v>
      </c>
      <c r="E11" s="142">
        <f>'Exhibit KIW-S3'!S33+'Exhibit KIW-S3'!S37</f>
        <v>6803375.0031480212</v>
      </c>
      <c r="F11" s="170">
        <f>'Exhibit KIW-S3'!Y33+'Exhibit KIW-S3'!Y37</f>
        <v>1532442.9991057876</v>
      </c>
      <c r="G11" s="141">
        <f t="shared" si="0"/>
        <v>8335818.002253809</v>
      </c>
      <c r="H11" s="141">
        <f t="shared" si="1"/>
        <v>76092670.740427718</v>
      </c>
      <c r="I11" s="633">
        <f t="shared" si="2"/>
        <v>0.12302546038354358</v>
      </c>
      <c r="J11" s="652">
        <f>G11+'Exhibit KIW-S3'!AB33+'Exhibit KIW-S3'!AB37</f>
        <v>6268440.1149492124</v>
      </c>
      <c r="K11" s="645">
        <f t="shared" si="3"/>
        <v>9.2513743800523393E-2</v>
      </c>
      <c r="O11" s="563"/>
    </row>
    <row r="12" spans="2:15">
      <c r="B12" s="642" t="s">
        <v>463</v>
      </c>
      <c r="C12" s="639" t="s">
        <v>463</v>
      </c>
      <c r="D12" s="142">
        <f>'Exhibit KIW-S3'!B43</f>
        <v>182038169.61726156</v>
      </c>
      <c r="E12" s="142">
        <f>'Exhibit KIW-S3'!S43</f>
        <v>15929450.098111413</v>
      </c>
      <c r="F12" s="170">
        <f>'Exhibit KIW-S3'!Y43</f>
        <v>5777323.3137915879</v>
      </c>
      <c r="G12" s="141">
        <f t="shared" si="0"/>
        <v>21706773.411903001</v>
      </c>
      <c r="H12" s="141">
        <f t="shared" si="1"/>
        <v>203744943.02916455</v>
      </c>
      <c r="I12" s="633">
        <f t="shared" si="2"/>
        <v>0.11924297776417919</v>
      </c>
      <c r="J12" s="652">
        <f>G12+'Exhibit KIW-S3'!AB43</f>
        <v>16122027.541904468</v>
      </c>
      <c r="K12" s="645">
        <f t="shared" si="3"/>
        <v>8.8563994989629441E-2</v>
      </c>
    </row>
    <row r="13" spans="2:15">
      <c r="B13" s="642" t="s">
        <v>33</v>
      </c>
      <c r="C13" s="639" t="s">
        <v>33</v>
      </c>
      <c r="D13" s="142">
        <f>'Exhibit KIW-S3'!B48</f>
        <v>242811.82574993977</v>
      </c>
      <c r="E13" s="142">
        <f>'Exhibit KIW-S3'!S48</f>
        <v>24259.625332424999</v>
      </c>
      <c r="F13" s="170">
        <f>'Exhibit KIW-S3'!Y48</f>
        <v>4505.967239999999</v>
      </c>
      <c r="G13" s="141">
        <f t="shared" si="0"/>
        <v>28765.592572424997</v>
      </c>
      <c r="H13" s="141">
        <f t="shared" si="1"/>
        <v>271577.4183223648</v>
      </c>
      <c r="I13" s="633">
        <f t="shared" si="2"/>
        <v>0.11846866388645048</v>
      </c>
      <c r="J13" s="652">
        <f>G13+'Exhibit KIW-S3'!AB48</f>
        <v>21328.914932424996</v>
      </c>
      <c r="K13" s="645">
        <f t="shared" si="3"/>
        <v>8.7841335019615635E-2</v>
      </c>
    </row>
    <row r="14" spans="2:15">
      <c r="B14" s="642" t="s">
        <v>34</v>
      </c>
      <c r="C14" s="639" t="s">
        <v>34</v>
      </c>
      <c r="D14" s="142">
        <f>'Exhibit KIW-S3'!B44</f>
        <v>9318114.0859510638</v>
      </c>
      <c r="E14" s="142">
        <f>'Exhibit KIW-S3'!S44</f>
        <v>1072326.3387769591</v>
      </c>
      <c r="F14" s="170">
        <f>'Exhibit KIW-S3'!Y44</f>
        <v>23723.677949828692</v>
      </c>
      <c r="G14" s="141">
        <f t="shared" si="0"/>
        <v>1096050.0167267879</v>
      </c>
      <c r="H14" s="141">
        <f t="shared" si="1"/>
        <v>10414164.102677852</v>
      </c>
      <c r="I14" s="633">
        <f t="shared" si="2"/>
        <v>0.11762573484470472</v>
      </c>
      <c r="J14" s="652">
        <f>G14+'Exhibit KIW-S3'!AB44</f>
        <v>811057.78161520942</v>
      </c>
      <c r="K14" s="645">
        <f t="shared" si="3"/>
        <v>8.7040979980921529E-2</v>
      </c>
    </row>
    <row r="15" spans="2:15">
      <c r="B15" s="642" t="s">
        <v>35</v>
      </c>
      <c r="C15" s="639" t="s">
        <v>35</v>
      </c>
      <c r="D15" s="142">
        <f>'Exhibit KIW-S3'!B46</f>
        <v>1905481.9752444003</v>
      </c>
      <c r="E15" s="142">
        <f>'Exhibit KIW-S3'!S46</f>
        <v>218492.35912996996</v>
      </c>
      <c r="F15" s="170">
        <f>'Exhibit KIW-S3'!Y46</f>
        <v>6034.4792199999993</v>
      </c>
      <c r="G15" s="141">
        <f t="shared" si="0"/>
        <v>224526.83834996997</v>
      </c>
      <c r="H15" s="141">
        <f t="shared" si="1"/>
        <v>2130008.8135943701</v>
      </c>
      <c r="I15" s="633">
        <f t="shared" si="2"/>
        <v>0.11783204526045006</v>
      </c>
      <c r="J15" s="652">
        <f>G15+'Exhibit KIW-S3'!AB46</f>
        <v>166219.66250996996</v>
      </c>
      <c r="K15" s="645">
        <f t="shared" si="3"/>
        <v>8.7232345763150212E-2</v>
      </c>
    </row>
    <row r="16" spans="2:15" ht="13" thickBot="1">
      <c r="B16" s="643" t="s">
        <v>253</v>
      </c>
      <c r="C16" s="640" t="s">
        <v>253</v>
      </c>
      <c r="D16" s="143" t="s">
        <v>252</v>
      </c>
      <c r="E16" s="143" t="s">
        <v>560</v>
      </c>
      <c r="F16" s="143" t="s">
        <v>560</v>
      </c>
      <c r="G16" s="143" t="s">
        <v>252</v>
      </c>
      <c r="H16" s="143" t="s">
        <v>252</v>
      </c>
      <c r="I16" s="634" t="s">
        <v>252</v>
      </c>
      <c r="J16" s="634" t="s">
        <v>252</v>
      </c>
      <c r="K16" s="651" t="s">
        <v>252</v>
      </c>
    </row>
    <row r="17" spans="2:11">
      <c r="D17" s="144"/>
      <c r="E17" s="144"/>
      <c r="F17" s="144"/>
      <c r="G17" s="144"/>
    </row>
    <row r="18" spans="2:11" s="491" customFormat="1" ht="11.5">
      <c r="D18" s="492">
        <f>SUM(D9:D15)</f>
        <v>653634929.45593202</v>
      </c>
      <c r="E18" s="492">
        <f>SUM(E9:E15)</f>
        <v>58731711.676877819</v>
      </c>
      <c r="F18" s="492">
        <f>SUM(F9:F15)</f>
        <v>18682494.952438571</v>
      </c>
      <c r="G18" s="492">
        <f>SUM(G9:G15)</f>
        <v>77414206.62931639</v>
      </c>
      <c r="H18" s="492">
        <f t="shared" ref="H18:J18" si="4">SUM(H9:H15)</f>
        <v>731049136.08524823</v>
      </c>
      <c r="I18" s="536">
        <f>G18/D18</f>
        <v>0.11843645916192679</v>
      </c>
      <c r="J18" s="492">
        <f t="shared" si="4"/>
        <v>52404900.977826625</v>
      </c>
      <c r="K18" s="536">
        <f>J18/D18</f>
        <v>8.0174572404579175E-2</v>
      </c>
    </row>
    <row r="19" spans="2:11">
      <c r="D19" s="144"/>
      <c r="E19" s="144"/>
      <c r="F19" s="144"/>
      <c r="G19" s="144"/>
      <c r="I19" s="145"/>
      <c r="J19" s="145"/>
      <c r="K19" s="145"/>
    </row>
    <row r="20" spans="2:11">
      <c r="B20" s="140" t="s">
        <v>564</v>
      </c>
      <c r="D20" s="144"/>
      <c r="E20" s="144"/>
      <c r="F20" s="144"/>
      <c r="G20" s="144"/>
      <c r="I20" s="145"/>
      <c r="J20" s="145"/>
      <c r="K20" s="145"/>
    </row>
    <row r="21" spans="2:11">
      <c r="B21" s="140" t="s">
        <v>854</v>
      </c>
      <c r="D21" s="144"/>
      <c r="E21" s="144"/>
      <c r="F21" s="144"/>
      <c r="G21" s="144"/>
      <c r="H21" s="144"/>
      <c r="I21" s="145"/>
      <c r="J21" s="653"/>
      <c r="K21" s="145"/>
    </row>
    <row r="22" spans="2:11" ht="12.75" customHeight="1">
      <c r="B22" s="140" t="s">
        <v>855</v>
      </c>
      <c r="C22" s="147"/>
      <c r="D22" s="147"/>
      <c r="E22" s="147"/>
      <c r="F22" s="147"/>
      <c r="G22" s="147"/>
      <c r="H22" s="147"/>
      <c r="I22" s="147"/>
      <c r="J22" s="147"/>
      <c r="K22" s="147"/>
    </row>
    <row r="23" spans="2:11">
      <c r="B23" s="146"/>
      <c r="C23" s="146"/>
      <c r="D23" s="146"/>
      <c r="E23" s="146"/>
      <c r="F23" s="146"/>
      <c r="G23" s="155"/>
      <c r="H23" s="146"/>
      <c r="I23" s="146"/>
      <c r="J23" s="146"/>
      <c r="K23" s="146"/>
    </row>
    <row r="24" spans="2:11">
      <c r="D24" s="148"/>
      <c r="E24" s="149"/>
      <c r="F24" s="149"/>
      <c r="G24" s="149"/>
      <c r="H24" s="149"/>
    </row>
    <row r="25" spans="2:11">
      <c r="D25" s="148"/>
      <c r="E25" s="149"/>
      <c r="F25" s="149"/>
      <c r="G25" s="149"/>
      <c r="H25" s="149"/>
    </row>
    <row r="26" spans="2:11">
      <c r="D26" s="145"/>
      <c r="H26" s="145"/>
    </row>
    <row r="27" spans="2:11">
      <c r="F27" s="150"/>
      <c r="I27" s="151"/>
      <c r="J27" s="151"/>
      <c r="K27" s="151"/>
    </row>
    <row r="28" spans="2:11">
      <c r="F28" s="150"/>
      <c r="I28" s="151"/>
      <c r="J28" s="151"/>
      <c r="K28" s="151"/>
    </row>
    <row r="29" spans="2:11">
      <c r="F29" s="152"/>
    </row>
    <row r="30" spans="2:11">
      <c r="F30" s="153"/>
    </row>
    <row r="31" spans="2:11">
      <c r="H31" s="154"/>
    </row>
  </sheetData>
  <mergeCells count="14">
    <mergeCell ref="I5:K5"/>
    <mergeCell ref="B5:B7"/>
    <mergeCell ref="C5:D5"/>
    <mergeCell ref="C6:C7"/>
    <mergeCell ref="D6:D7"/>
    <mergeCell ref="H6:H7"/>
    <mergeCell ref="E5:F5"/>
    <mergeCell ref="G5:H5"/>
    <mergeCell ref="J6:J7"/>
    <mergeCell ref="K6:K7"/>
    <mergeCell ref="I6:I7"/>
    <mergeCell ref="E6:E7"/>
    <mergeCell ref="F6:F7"/>
    <mergeCell ref="G6:G7"/>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3CFD-E42A-451C-A3DB-F0CD5BB0566F}">
  <dimension ref="A1:N22"/>
  <sheetViews>
    <sheetView workbookViewId="0">
      <selection activeCell="H22" sqref="H22"/>
    </sheetView>
  </sheetViews>
  <sheetFormatPr defaultRowHeight="12.5"/>
  <cols>
    <col min="2" max="2" width="18.36328125" bestFit="1" customWidth="1"/>
    <col min="3" max="3" width="17.453125" bestFit="1" customWidth="1"/>
    <col min="4" max="4" width="12.90625" bestFit="1" customWidth="1"/>
    <col min="5" max="5" width="25.1796875" bestFit="1" customWidth="1"/>
    <col min="6" max="6" width="15.36328125" bestFit="1" customWidth="1"/>
    <col min="7" max="7" width="14.54296875" bestFit="1" customWidth="1"/>
    <col min="8" max="8" width="10.90625" bestFit="1" customWidth="1"/>
    <col min="9" max="9" width="14.81640625" bestFit="1" customWidth="1"/>
    <col min="10" max="10" width="4.36328125" customWidth="1"/>
    <col min="11" max="11" width="14.81640625" bestFit="1" customWidth="1"/>
    <col min="12" max="12" width="5.7265625" customWidth="1"/>
    <col min="13" max="13" width="14.54296875" bestFit="1" customWidth="1"/>
    <col min="14" max="14" width="15.54296875" bestFit="1" customWidth="1"/>
    <col min="15" max="15" width="8.54296875" customWidth="1"/>
  </cols>
  <sheetData>
    <row r="1" spans="1:14" ht="18">
      <c r="A1" s="537"/>
      <c r="B1" s="537"/>
      <c r="C1" s="537"/>
      <c r="D1" s="537"/>
      <c r="E1" s="538" t="s">
        <v>1308</v>
      </c>
      <c r="F1" s="537"/>
      <c r="G1" s="539"/>
      <c r="H1" s="539"/>
      <c r="I1" s="539"/>
      <c r="J1" s="540"/>
      <c r="K1" s="537"/>
      <c r="L1" s="537"/>
      <c r="M1" s="537"/>
      <c r="N1" s="537"/>
    </row>
    <row r="2" spans="1:14" ht="18.5" thickBot="1">
      <c r="A2" s="537"/>
      <c r="B2" s="537"/>
      <c r="C2" s="537"/>
      <c r="D2" s="537"/>
      <c r="E2" s="541" t="s">
        <v>1309</v>
      </c>
      <c r="F2" s="542"/>
      <c r="G2" s="543">
        <v>18679125.762510784</v>
      </c>
      <c r="H2" s="543">
        <v>0</v>
      </c>
      <c r="I2" s="543">
        <v>18679125.762510784</v>
      </c>
      <c r="J2" s="544"/>
      <c r="K2" s="545"/>
      <c r="L2" s="537"/>
      <c r="M2" s="537"/>
      <c r="N2" s="537"/>
    </row>
    <row r="3" spans="1:14" ht="18">
      <c r="A3" s="537"/>
      <c r="B3" s="537"/>
      <c r="C3" s="537"/>
      <c r="D3" s="537"/>
      <c r="E3" s="537"/>
      <c r="F3" s="546"/>
      <c r="G3" s="546"/>
      <c r="H3" s="546"/>
      <c r="I3" s="537"/>
      <c r="J3" s="537"/>
      <c r="K3" s="537"/>
      <c r="L3" s="537"/>
      <c r="M3" s="537"/>
      <c r="N3" s="537"/>
    </row>
    <row r="4" spans="1:14" ht="18">
      <c r="A4" s="537"/>
      <c r="B4" s="537"/>
      <c r="C4" s="537"/>
      <c r="D4" s="537"/>
      <c r="E4" s="537"/>
      <c r="F4" s="537"/>
      <c r="G4" s="537"/>
      <c r="H4" s="537"/>
      <c r="I4" s="537"/>
      <c r="J4" s="537"/>
      <c r="K4" s="537"/>
      <c r="L4" s="537"/>
      <c r="M4" s="537"/>
      <c r="N4" s="537"/>
    </row>
    <row r="5" spans="1:14" ht="18">
      <c r="A5" s="537"/>
      <c r="B5" s="537"/>
      <c r="C5" s="537"/>
      <c r="D5" s="537"/>
      <c r="E5" s="537"/>
      <c r="F5" s="537"/>
      <c r="G5" s="537"/>
      <c r="H5" s="537"/>
      <c r="I5" s="537"/>
      <c r="J5" s="537"/>
      <c r="K5" s="537"/>
      <c r="L5" s="537"/>
      <c r="M5" s="537"/>
      <c r="N5" s="537"/>
    </row>
    <row r="6" spans="1:14" ht="18">
      <c r="A6" s="537"/>
      <c r="B6" s="547"/>
      <c r="C6" s="537"/>
      <c r="D6" s="537"/>
      <c r="E6" s="547"/>
      <c r="F6" s="547" t="s">
        <v>1310</v>
      </c>
      <c r="G6" s="547" t="s">
        <v>1311</v>
      </c>
      <c r="H6" s="547" t="s">
        <v>1311</v>
      </c>
      <c r="I6" s="537"/>
      <c r="J6" s="537"/>
      <c r="K6" s="547"/>
      <c r="L6" s="547"/>
      <c r="M6" s="537"/>
      <c r="N6" s="537"/>
    </row>
    <row r="7" spans="1:14" ht="18">
      <c r="A7" s="537"/>
      <c r="B7" s="547"/>
      <c r="C7" s="547"/>
      <c r="D7" s="547"/>
      <c r="E7" s="547" t="s">
        <v>478</v>
      </c>
      <c r="F7" s="547" t="s">
        <v>1312</v>
      </c>
      <c r="G7" s="547" t="s">
        <v>1312</v>
      </c>
      <c r="H7" s="547" t="s">
        <v>802</v>
      </c>
      <c r="I7" s="537"/>
      <c r="J7" s="537"/>
      <c r="K7" s="547"/>
      <c r="L7" s="547"/>
      <c r="M7" s="537"/>
      <c r="N7" s="537"/>
    </row>
    <row r="8" spans="1:14" ht="18">
      <c r="A8" s="537"/>
      <c r="B8" s="547"/>
      <c r="C8" s="547" t="s">
        <v>849</v>
      </c>
      <c r="D8" s="547" t="s">
        <v>849</v>
      </c>
      <c r="E8" s="547" t="s">
        <v>1313</v>
      </c>
      <c r="F8" s="547" t="s">
        <v>1314</v>
      </c>
      <c r="G8" s="547" t="s">
        <v>1315</v>
      </c>
      <c r="H8" s="547" t="s">
        <v>1315</v>
      </c>
      <c r="I8" s="547" t="s">
        <v>1316</v>
      </c>
      <c r="J8" s="547"/>
      <c r="K8" s="547" t="s">
        <v>1317</v>
      </c>
      <c r="L8" s="547"/>
      <c r="M8" s="547" t="s">
        <v>6</v>
      </c>
      <c r="N8" s="537"/>
    </row>
    <row r="9" spans="1:14" ht="18">
      <c r="A9" s="537"/>
      <c r="B9" s="539" t="s">
        <v>1318</v>
      </c>
      <c r="C9" s="539" t="s">
        <v>802</v>
      </c>
      <c r="D9" s="539" t="s">
        <v>1312</v>
      </c>
      <c r="E9" s="539" t="s">
        <v>1319</v>
      </c>
      <c r="F9" s="539" t="s">
        <v>1320</v>
      </c>
      <c r="G9" s="539" t="s">
        <v>1321</v>
      </c>
      <c r="H9" s="539" t="s">
        <v>1321</v>
      </c>
      <c r="I9" s="539" t="s">
        <v>5</v>
      </c>
      <c r="J9" s="539"/>
      <c r="K9" s="539" t="s">
        <v>5</v>
      </c>
      <c r="L9" s="539"/>
      <c r="M9" s="539" t="s">
        <v>814</v>
      </c>
      <c r="N9" s="539" t="s">
        <v>75</v>
      </c>
    </row>
    <row r="10" spans="1:14" ht="18">
      <c r="A10" s="537"/>
      <c r="B10" s="548">
        <v>-1</v>
      </c>
      <c r="C10" s="548">
        <v>-2</v>
      </c>
      <c r="D10" s="548">
        <v>-3</v>
      </c>
      <c r="E10" s="549">
        <v>-4</v>
      </c>
      <c r="F10" s="549" t="s">
        <v>1322</v>
      </c>
      <c r="G10" s="548">
        <v>-6</v>
      </c>
      <c r="H10" s="548">
        <v>-7</v>
      </c>
      <c r="I10" s="549" t="s">
        <v>1323</v>
      </c>
      <c r="J10" s="549"/>
      <c r="K10" s="549" t="s">
        <v>1324</v>
      </c>
      <c r="L10" s="548"/>
      <c r="M10" s="548">
        <v>-10</v>
      </c>
      <c r="N10" s="549" t="s">
        <v>1325</v>
      </c>
    </row>
    <row r="11" spans="1:14" ht="18">
      <c r="A11" s="537"/>
      <c r="B11" s="537"/>
      <c r="C11" s="548"/>
      <c r="D11" s="548"/>
      <c r="E11" s="549"/>
      <c r="F11" s="537"/>
      <c r="G11" s="548" t="s">
        <v>1326</v>
      </c>
      <c r="H11" s="548" t="s">
        <v>1327</v>
      </c>
      <c r="I11" s="537"/>
      <c r="J11" s="537"/>
      <c r="K11" s="548"/>
      <c r="L11" s="548"/>
      <c r="M11" s="537"/>
      <c r="N11" s="549" t="s">
        <v>1328</v>
      </c>
    </row>
    <row r="12" spans="1:14" ht="18">
      <c r="A12" s="537"/>
      <c r="B12" s="537"/>
      <c r="C12" s="537"/>
      <c r="D12" s="537"/>
      <c r="E12" s="537"/>
      <c r="F12" s="537"/>
      <c r="G12" s="537"/>
      <c r="H12" s="537"/>
      <c r="I12" s="537"/>
      <c r="J12" s="537"/>
      <c r="K12" s="537"/>
      <c r="L12" s="537"/>
      <c r="M12" s="537"/>
      <c r="N12" s="537"/>
    </row>
    <row r="13" spans="1:14" ht="20">
      <c r="A13" s="537"/>
      <c r="B13" s="537" t="s">
        <v>1329</v>
      </c>
      <c r="C13" s="550">
        <v>1889849938.5032814</v>
      </c>
      <c r="D13" s="550"/>
      <c r="E13" s="551">
        <v>2.2273507647450086E-4</v>
      </c>
      <c r="F13" s="537">
        <v>420936</v>
      </c>
      <c r="G13" s="552">
        <v>9018883</v>
      </c>
      <c r="H13" s="552">
        <v>0</v>
      </c>
      <c r="I13" s="553">
        <v>0</v>
      </c>
      <c r="J13" s="537"/>
      <c r="K13" s="554">
        <v>4.7799999999999995E-3</v>
      </c>
      <c r="L13" s="555">
        <v>2</v>
      </c>
      <c r="M13" s="552">
        <v>9033482.7060456835</v>
      </c>
      <c r="N13" s="556">
        <v>14599.706045683473</v>
      </c>
    </row>
    <row r="14" spans="1:14" ht="18">
      <c r="A14" s="537"/>
      <c r="B14" s="537" t="s">
        <v>1330</v>
      </c>
      <c r="C14" s="550">
        <v>616305296.54697454</v>
      </c>
      <c r="D14" s="550"/>
      <c r="E14" s="551">
        <v>1.7460551523618281E-4</v>
      </c>
      <c r="F14" s="537">
        <v>107610</v>
      </c>
      <c r="G14" s="557">
        <v>2305628</v>
      </c>
      <c r="H14" s="557">
        <v>0</v>
      </c>
      <c r="I14" s="553">
        <v>0</v>
      </c>
      <c r="J14" s="537"/>
      <c r="K14" s="554">
        <v>3.7399999999999998E-3</v>
      </c>
      <c r="L14" s="558"/>
      <c r="M14" s="557">
        <v>2304981.8090856848</v>
      </c>
      <c r="N14" s="556">
        <v>-646.19091431517154</v>
      </c>
    </row>
    <row r="15" spans="1:14" ht="20">
      <c r="A15" s="537"/>
      <c r="B15" s="537" t="s">
        <v>251</v>
      </c>
      <c r="C15" s="550">
        <v>469816215.38408518</v>
      </c>
      <c r="D15" s="550">
        <v>1443014.3246290712</v>
      </c>
      <c r="E15" s="551">
        <v>1.515718152561873E-4</v>
      </c>
      <c r="F15" s="537">
        <v>71211</v>
      </c>
      <c r="G15" s="557">
        <v>1525751</v>
      </c>
      <c r="H15" s="557">
        <v>0</v>
      </c>
      <c r="I15" s="553">
        <v>1.06</v>
      </c>
      <c r="J15" s="537"/>
      <c r="K15" s="554">
        <v>0</v>
      </c>
      <c r="L15" s="555"/>
      <c r="M15" s="557">
        <v>1529595.1841068156</v>
      </c>
      <c r="N15" s="556">
        <v>3844.1841068156064</v>
      </c>
    </row>
    <row r="16" spans="1:14" ht="18">
      <c r="A16" s="537"/>
      <c r="B16" s="537" t="s">
        <v>1331</v>
      </c>
      <c r="C16" s="550">
        <v>878955.24659644801</v>
      </c>
      <c r="D16" s="550"/>
      <c r="E16" s="551">
        <v>1.515718152561873E-4</v>
      </c>
      <c r="F16" s="537">
        <v>133</v>
      </c>
      <c r="G16" s="557">
        <v>2850</v>
      </c>
      <c r="H16" s="557">
        <v>0</v>
      </c>
      <c r="I16" s="553">
        <v>0</v>
      </c>
      <c r="J16" s="537"/>
      <c r="K16" s="554">
        <v>3.2399999999999998E-3</v>
      </c>
      <c r="L16" s="558"/>
      <c r="M16" s="557">
        <v>2847.8149989724916</v>
      </c>
      <c r="N16" s="556">
        <v>-2.185001027508406</v>
      </c>
    </row>
    <row r="17" spans="1:14" ht="20">
      <c r="A17" s="537"/>
      <c r="B17" s="537" t="s">
        <v>1332</v>
      </c>
      <c r="C17" s="550">
        <v>2293390283.1014886</v>
      </c>
      <c r="D17" s="550">
        <v>3851548.8758610585</v>
      </c>
      <c r="E17" s="551">
        <v>1.1786538035569553E-4</v>
      </c>
      <c r="F17" s="537">
        <v>270311</v>
      </c>
      <c r="G17" s="557">
        <v>5791625</v>
      </c>
      <c r="H17" s="557">
        <v>0</v>
      </c>
      <c r="I17" s="553">
        <v>1.5</v>
      </c>
      <c r="J17" s="537"/>
      <c r="K17" s="554">
        <v>0</v>
      </c>
      <c r="L17" s="555"/>
      <c r="M17" s="557">
        <v>5777323.3137915879</v>
      </c>
      <c r="N17" s="556">
        <v>-14301.686208412051</v>
      </c>
    </row>
    <row r="18" spans="1:14" ht="18">
      <c r="A18" s="537"/>
      <c r="B18" s="537" t="s">
        <v>33</v>
      </c>
      <c r="C18" s="550">
        <v>1831693.9999999998</v>
      </c>
      <c r="D18" s="550"/>
      <c r="E18" s="551">
        <v>1.1468406256110247E-4</v>
      </c>
      <c r="F18" s="537">
        <v>210</v>
      </c>
      <c r="G18" s="557">
        <v>4499</v>
      </c>
      <c r="H18" s="557">
        <v>0</v>
      </c>
      <c r="I18" s="553">
        <v>0</v>
      </c>
      <c r="J18" s="537"/>
      <c r="K18" s="554">
        <v>2.4599999999999999E-3</v>
      </c>
      <c r="L18" s="558"/>
      <c r="M18" s="557">
        <v>4505.967239999999</v>
      </c>
      <c r="N18" s="556">
        <v>6.9672399999990375</v>
      </c>
    </row>
    <row r="19" spans="1:14" ht="18">
      <c r="A19" s="537"/>
      <c r="B19" s="537" t="s">
        <v>34</v>
      </c>
      <c r="C19" s="550">
        <v>30809971.363413889</v>
      </c>
      <c r="D19" s="550"/>
      <c r="E19" s="551">
        <v>3.6138531509521358E-5</v>
      </c>
      <c r="F19" s="537">
        <v>1113</v>
      </c>
      <c r="G19" s="557">
        <v>23847</v>
      </c>
      <c r="H19" s="557">
        <v>0</v>
      </c>
      <c r="I19" s="553">
        <v>0</v>
      </c>
      <c r="J19" s="537"/>
      <c r="K19" s="554">
        <v>7.6999999999999996E-4</v>
      </c>
      <c r="L19" s="558"/>
      <c r="M19" s="557">
        <v>23723.677949828692</v>
      </c>
      <c r="N19" s="556">
        <v>-123.32205017130764</v>
      </c>
    </row>
    <row r="20" spans="1:14" ht="18">
      <c r="A20" s="537"/>
      <c r="B20" s="537" t="s">
        <v>35</v>
      </c>
      <c r="C20" s="550">
        <v>7836986</v>
      </c>
      <c r="D20" s="550"/>
      <c r="E20" s="551">
        <v>3.5948185418088756E-5</v>
      </c>
      <c r="F20" s="537">
        <v>282</v>
      </c>
      <c r="G20" s="557">
        <v>6042</v>
      </c>
      <c r="H20" s="557">
        <v>0</v>
      </c>
      <c r="I20" s="553">
        <v>0</v>
      </c>
      <c r="J20" s="537"/>
      <c r="K20" s="554">
        <v>7.6999999999999996E-4</v>
      </c>
      <c r="L20" s="558"/>
      <c r="M20" s="557">
        <v>6034.4792199999993</v>
      </c>
      <c r="N20" s="556">
        <v>-7.520780000000741</v>
      </c>
    </row>
    <row r="21" spans="1:14" ht="18">
      <c r="A21" s="537"/>
      <c r="B21" s="537"/>
      <c r="C21" s="537"/>
      <c r="D21" s="537"/>
      <c r="E21" s="559"/>
      <c r="F21" s="537"/>
      <c r="G21" s="537"/>
      <c r="H21" s="537"/>
      <c r="I21" s="537"/>
      <c r="J21" s="537"/>
      <c r="K21" s="537"/>
      <c r="L21" s="537"/>
      <c r="M21" s="537"/>
      <c r="N21" s="537"/>
    </row>
    <row r="22" spans="1:14" ht="18">
      <c r="A22" s="537"/>
      <c r="B22" s="560" t="s">
        <v>17</v>
      </c>
      <c r="C22" s="560">
        <v>5310719340.1458397</v>
      </c>
      <c r="D22" s="560">
        <v>5294563.2004901301</v>
      </c>
      <c r="E22" s="561"/>
      <c r="F22" s="560">
        <v>871806</v>
      </c>
      <c r="G22" s="562">
        <v>18679125</v>
      </c>
      <c r="H22" s="562">
        <v>0</v>
      </c>
      <c r="I22" s="562"/>
      <c r="J22" s="562"/>
      <c r="K22" s="560"/>
      <c r="L22" s="560"/>
      <c r="M22" s="562">
        <v>18682494.952438571</v>
      </c>
      <c r="N22" s="562">
        <v>3369.9524385730392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BEB5-0555-4EB0-831D-A5D261561FE6}">
  <sheetPr>
    <pageSetUpPr fitToPage="1"/>
  </sheetPr>
  <dimension ref="A1:Q65"/>
  <sheetViews>
    <sheetView showGridLines="0" zoomScale="80" zoomScaleNormal="80" workbookViewId="0">
      <selection activeCell="H22" sqref="H22"/>
    </sheetView>
  </sheetViews>
  <sheetFormatPr defaultColWidth="9.1796875" defaultRowHeight="14"/>
  <cols>
    <col min="1" max="1" width="2.54296875" style="564" customWidth="1"/>
    <col min="2" max="2" width="30.54296875" style="564" customWidth="1"/>
    <col min="3" max="3" width="23.26953125" style="564" customWidth="1"/>
    <col min="4" max="4" width="19.453125" style="564" bestFit="1" customWidth="1"/>
    <col min="5" max="5" width="17.1796875" style="564" bestFit="1" customWidth="1"/>
    <col min="6" max="6" width="25.6328125" style="564" customWidth="1"/>
    <col min="7" max="8" width="21.81640625" style="564" customWidth="1"/>
    <col min="9" max="9" width="20.453125" style="564" bestFit="1" customWidth="1"/>
    <col min="10" max="10" width="18" style="564" bestFit="1" customWidth="1"/>
    <col min="11" max="11" width="1.7265625" style="564" customWidth="1"/>
    <col min="12" max="12" width="15.26953125" style="564" customWidth="1"/>
    <col min="13" max="13" width="2.54296875" style="564" bestFit="1" customWidth="1"/>
    <col min="14" max="14" width="22.81640625" style="564" bestFit="1" customWidth="1"/>
    <col min="15" max="15" width="18.26953125" style="564" customWidth="1"/>
    <col min="16" max="16" width="17" style="564" customWidth="1"/>
    <col min="17" max="17" width="9.54296875" style="564" bestFit="1" customWidth="1"/>
    <col min="18" max="16384" width="9.1796875" style="564"/>
  </cols>
  <sheetData>
    <row r="1" spans="2:17" ht="17.5">
      <c r="B1" s="891" t="s">
        <v>1334</v>
      </c>
      <c r="C1" s="891"/>
      <c r="D1" s="891"/>
      <c r="E1" s="891"/>
      <c r="F1" s="891"/>
      <c r="G1" s="891"/>
      <c r="H1" s="891"/>
      <c r="I1" s="891"/>
      <c r="J1" s="891"/>
      <c r="K1" s="891"/>
      <c r="L1" s="891"/>
      <c r="M1" s="891"/>
      <c r="N1" s="891"/>
      <c r="O1" s="891"/>
    </row>
    <row r="2" spans="2:17" ht="17.5">
      <c r="B2" s="891" t="s">
        <v>1335</v>
      </c>
      <c r="C2" s="891"/>
      <c r="D2" s="891"/>
      <c r="E2" s="891"/>
      <c r="F2" s="891"/>
      <c r="G2" s="891"/>
      <c r="H2" s="891"/>
      <c r="I2" s="891"/>
      <c r="J2" s="891"/>
      <c r="K2" s="891"/>
      <c r="L2" s="891"/>
      <c r="M2" s="891"/>
      <c r="N2" s="891"/>
      <c r="O2" s="891"/>
    </row>
    <row r="3" spans="2:17" ht="20.5" customHeight="1">
      <c r="B3" s="891"/>
      <c r="C3" s="891"/>
      <c r="D3" s="891"/>
      <c r="E3" s="891"/>
      <c r="F3" s="891"/>
      <c r="G3" s="891"/>
      <c r="H3" s="891"/>
      <c r="I3" s="891"/>
      <c r="J3" s="891"/>
      <c r="K3" s="891"/>
      <c r="L3" s="891"/>
      <c r="M3" s="891"/>
      <c r="N3" s="891"/>
      <c r="O3" s="891"/>
      <c r="P3" s="565"/>
    </row>
    <row r="4" spans="2:17" ht="15.65" customHeight="1">
      <c r="O4" s="566" t="s">
        <v>1336</v>
      </c>
    </row>
    <row r="5" spans="2:17" s="567" customFormat="1" ht="15.5"/>
    <row r="6" spans="2:17" s="567" customFormat="1" ht="16" thickBot="1"/>
    <row r="7" spans="2:17" s="568" customFormat="1" ht="18">
      <c r="E7" s="569"/>
      <c r="F7" s="570"/>
      <c r="G7" s="571" t="s">
        <v>1312</v>
      </c>
      <c r="H7" s="571"/>
      <c r="I7" s="571" t="s">
        <v>802</v>
      </c>
      <c r="J7" s="571" t="s">
        <v>17</v>
      </c>
      <c r="K7" s="572"/>
    </row>
    <row r="8" spans="2:17" s="568" customFormat="1" ht="18">
      <c r="E8" s="573" t="s">
        <v>1308</v>
      </c>
      <c r="G8" s="574"/>
      <c r="H8" s="574"/>
      <c r="I8" s="574"/>
      <c r="J8" s="574"/>
      <c r="K8" s="575"/>
    </row>
    <row r="9" spans="2:17" s="568" customFormat="1" ht="19" thickBot="1">
      <c r="E9" s="576" t="s">
        <v>1337</v>
      </c>
      <c r="F9" s="577"/>
      <c r="G9" s="578">
        <f>[7]Summary!L16</f>
        <v>-24999999.999999993</v>
      </c>
      <c r="H9" s="578"/>
      <c r="I9" s="578">
        <v>0</v>
      </c>
      <c r="J9" s="578">
        <f>G9+I9</f>
        <v>-24999999.999999993</v>
      </c>
      <c r="K9" s="579"/>
      <c r="L9" s="580"/>
    </row>
    <row r="10" spans="2:17" s="568" customFormat="1" ht="18">
      <c r="F10" s="581"/>
      <c r="G10" s="581"/>
      <c r="H10" s="581"/>
      <c r="I10" s="581"/>
    </row>
    <row r="11" spans="2:17" s="568" customFormat="1" ht="18"/>
    <row r="12" spans="2:17" s="568" customFormat="1" ht="18"/>
    <row r="13" spans="2:17" s="568" customFormat="1" ht="18">
      <c r="B13" s="582"/>
      <c r="E13" s="582"/>
      <c r="F13" s="582" t="s">
        <v>1310</v>
      </c>
      <c r="G13" s="582" t="s">
        <v>1311</v>
      </c>
      <c r="H13" s="583" t="s">
        <v>1338</v>
      </c>
      <c r="I13" s="582" t="s">
        <v>1311</v>
      </c>
      <c r="L13" s="582"/>
      <c r="M13" s="582"/>
    </row>
    <row r="14" spans="2:17" s="568" customFormat="1" ht="18">
      <c r="B14" s="582"/>
      <c r="C14" s="582"/>
      <c r="D14" s="582"/>
      <c r="E14" s="582" t="s">
        <v>478</v>
      </c>
      <c r="F14" s="582" t="s">
        <v>1312</v>
      </c>
      <c r="G14" s="582" t="s">
        <v>1312</v>
      </c>
      <c r="H14" s="583" t="s">
        <v>1314</v>
      </c>
      <c r="I14" s="582" t="s">
        <v>802</v>
      </c>
      <c r="L14" s="582"/>
      <c r="M14" s="582"/>
    </row>
    <row r="15" spans="2:17" s="568" customFormat="1" ht="18">
      <c r="B15" s="582"/>
      <c r="C15" s="582" t="s">
        <v>849</v>
      </c>
      <c r="D15" s="582" t="s">
        <v>849</v>
      </c>
      <c r="E15" s="582" t="s">
        <v>1313</v>
      </c>
      <c r="F15" s="582" t="s">
        <v>1314</v>
      </c>
      <c r="G15" s="582" t="s">
        <v>1315</v>
      </c>
      <c r="H15" s="583" t="s">
        <v>1339</v>
      </c>
      <c r="I15" s="582" t="s">
        <v>1315</v>
      </c>
      <c r="J15" s="582" t="s">
        <v>1316</v>
      </c>
      <c r="K15" s="582"/>
      <c r="L15" s="582" t="s">
        <v>1317</v>
      </c>
      <c r="M15" s="582"/>
      <c r="N15" s="582" t="s">
        <v>6</v>
      </c>
    </row>
    <row r="16" spans="2:17" s="568" customFormat="1" ht="18">
      <c r="B16" s="574" t="s">
        <v>1318</v>
      </c>
      <c r="C16" s="574" t="s">
        <v>802</v>
      </c>
      <c r="D16" s="574" t="s">
        <v>1312</v>
      </c>
      <c r="E16" s="574" t="s">
        <v>1319</v>
      </c>
      <c r="F16" s="574" t="s">
        <v>1320</v>
      </c>
      <c r="G16" s="574" t="s">
        <v>1321</v>
      </c>
      <c r="H16" s="584" t="s">
        <v>1340</v>
      </c>
      <c r="I16" s="574" t="s">
        <v>1321</v>
      </c>
      <c r="J16" s="574" t="s">
        <v>5</v>
      </c>
      <c r="K16" s="574"/>
      <c r="L16" s="574" t="s">
        <v>5</v>
      </c>
      <c r="M16" s="574"/>
      <c r="N16" s="574" t="s">
        <v>814</v>
      </c>
      <c r="O16" s="574" t="s">
        <v>75</v>
      </c>
      <c r="Q16" s="568" t="s">
        <v>1341</v>
      </c>
    </row>
    <row r="17" spans="2:17" s="568" customFormat="1" ht="18">
      <c r="B17" s="585">
        <v>-1</v>
      </c>
      <c r="C17" s="585">
        <v>-2</v>
      </c>
      <c r="D17" s="585">
        <v>-3</v>
      </c>
      <c r="E17" s="586">
        <v>-4</v>
      </c>
      <c r="F17" s="586" t="s">
        <v>1322</v>
      </c>
      <c r="G17" s="585">
        <v>-6</v>
      </c>
      <c r="H17" s="587"/>
      <c r="I17" s="585">
        <v>-7</v>
      </c>
      <c r="J17" s="586" t="s">
        <v>1323</v>
      </c>
      <c r="K17" s="586"/>
      <c r="L17" s="586" t="s">
        <v>1324</v>
      </c>
      <c r="M17" s="585"/>
      <c r="N17" s="585">
        <v>-10</v>
      </c>
      <c r="O17" s="586" t="s">
        <v>1325</v>
      </c>
    </row>
    <row r="18" spans="2:17" s="568" customFormat="1" ht="18">
      <c r="C18" s="585"/>
      <c r="D18" s="585"/>
      <c r="E18" s="586"/>
      <c r="G18" s="585" t="s">
        <v>1326</v>
      </c>
      <c r="H18" s="587"/>
      <c r="I18" s="585" t="s">
        <v>1327</v>
      </c>
      <c r="L18" s="585"/>
      <c r="M18" s="585"/>
      <c r="O18" s="586" t="s">
        <v>1328</v>
      </c>
    </row>
    <row r="19" spans="2:17" s="568" customFormat="1" ht="18" customHeight="1">
      <c r="H19" s="588"/>
    </row>
    <row r="20" spans="2:17" s="568" customFormat="1" ht="22.5" customHeight="1">
      <c r="B20" s="568" t="s">
        <v>1329</v>
      </c>
      <c r="C20" s="589">
        <f>SUM('[8]Exhibit I'!$C$6:$C$8)</f>
        <v>1889849938.5032814</v>
      </c>
      <c r="D20" s="589"/>
      <c r="E20" s="590">
        <f>'[9]2025 Table'!$B$4</f>
        <v>2.2273507647450086E-4</v>
      </c>
      <c r="F20" s="591">
        <f t="shared" ref="F20:F27" si="0">ROUND(C20*E20,0)</f>
        <v>420936</v>
      </c>
      <c r="G20" s="592">
        <f t="shared" ref="G20:G27" si="1">ROUND(G$9*(F20/F$29),0)</f>
        <v>-12070805</v>
      </c>
      <c r="H20" s="593">
        <f>G49+G38</f>
        <v>-13773574.019368885</v>
      </c>
      <c r="I20" s="592">
        <f t="shared" ref="I20:I27" si="2">ROUND(I$9*(C20/C$29),0)</f>
        <v>0</v>
      </c>
      <c r="J20" s="594">
        <f>ROUND(IF(D20&gt;0,G20/D20,0),2)</f>
        <v>0</v>
      </c>
      <c r="K20" s="591"/>
      <c r="L20" s="595">
        <f>ROUND(IF(D20&gt;0,I20/C20,(H20+I20)/C20),5)+0</f>
        <v>-7.2899999999999996E-3</v>
      </c>
      <c r="M20" s="596">
        <v>2</v>
      </c>
      <c r="N20" s="592">
        <f t="shared" ref="N20:N27" si="3">(C20*L20)+(D20*J20)</f>
        <v>-13777006.051688921</v>
      </c>
      <c r="O20" s="597">
        <f>N20-I20-H20</f>
        <v>-3432.0323200356215</v>
      </c>
      <c r="P20" s="598"/>
      <c r="Q20" s="599">
        <f>N20/F49</f>
        <v>-4.8047749180302413E-2</v>
      </c>
    </row>
    <row r="21" spans="2:17" s="568" customFormat="1" ht="19.899999999999999" customHeight="1">
      <c r="B21" s="568" t="s">
        <v>1330</v>
      </c>
      <c r="C21" s="589">
        <f>SUM('[8]Exhibit I'!$C$12:$C$17)</f>
        <v>616305296.54697454</v>
      </c>
      <c r="D21" s="589"/>
      <c r="E21" s="590">
        <f>'[9]2025 Table'!$B$5</f>
        <v>1.7460551523618281E-4</v>
      </c>
      <c r="F21" s="591">
        <f t="shared" si="0"/>
        <v>107610</v>
      </c>
      <c r="G21" s="600">
        <f t="shared" si="1"/>
        <v>-3085836</v>
      </c>
      <c r="H21" s="593">
        <f>G51</f>
        <v>-3232317.4038449875</v>
      </c>
      <c r="I21" s="600">
        <f t="shared" si="2"/>
        <v>0</v>
      </c>
      <c r="J21" s="594">
        <f>ROUND(IF(D21&gt;0,G21/D21,0),2)</f>
        <v>0</v>
      </c>
      <c r="K21" s="591"/>
      <c r="L21" s="595">
        <f>ROUND(IF(D21&gt;0,I21/C21,(H21+I21)/C21),5)</f>
        <v>-5.2399999999999999E-3</v>
      </c>
      <c r="M21" s="601"/>
      <c r="N21" s="600">
        <f t="shared" si="3"/>
        <v>-3229439.7539061466</v>
      </c>
      <c r="O21" s="597">
        <f t="shared" ref="O21:O27" si="4">N21-I21-H21</f>
        <v>2877.6499388408847</v>
      </c>
      <c r="Q21" s="599">
        <f>N21/F51</f>
        <v>-3.0570879235136378E-2</v>
      </c>
    </row>
    <row r="22" spans="2:17" s="568" customFormat="1" ht="19.899999999999999" customHeight="1">
      <c r="B22" s="568" t="s">
        <v>251</v>
      </c>
      <c r="C22" s="589">
        <f>SUM('[8]Exhibit I'!$C$18,'[8]Exhibit I'!$C$20)</f>
        <v>469816215.38408518</v>
      </c>
      <c r="D22" s="589">
        <f>'[8]kW Demands'!$F$44</f>
        <v>1443014.3246290712</v>
      </c>
      <c r="E22" s="590">
        <f>'[9]2025 Table'!$B$6</f>
        <v>1.515718152561873E-4</v>
      </c>
      <c r="F22" s="591">
        <f t="shared" si="0"/>
        <v>71211</v>
      </c>
      <c r="G22" s="600">
        <f t="shared" si="1"/>
        <v>-2042054</v>
      </c>
      <c r="H22" s="593">
        <f>G55-H23</f>
        <v>-2069367.3511972702</v>
      </c>
      <c r="I22" s="600">
        <f t="shared" si="2"/>
        <v>0</v>
      </c>
      <c r="J22" s="594">
        <f>ROUND(IF(D22&gt;0,H22/D22,0),2)</f>
        <v>-1.43</v>
      </c>
      <c r="K22" s="591"/>
      <c r="L22" s="595">
        <f>ROUND(IF(D22&gt;0,I22/C22,(G22+I22)/C22),5)</f>
        <v>0</v>
      </c>
      <c r="M22" s="596"/>
      <c r="N22" s="600">
        <f t="shared" si="3"/>
        <v>-2063510.4842195716</v>
      </c>
      <c r="O22" s="597">
        <f t="shared" si="4"/>
        <v>5856.8669776986353</v>
      </c>
      <c r="Q22" s="599">
        <f>N22/F55</f>
        <v>-3.0454639247696626E-2</v>
      </c>
    </row>
    <row r="23" spans="2:17" s="568" customFormat="1" ht="18">
      <c r="B23" s="568" t="s">
        <v>1331</v>
      </c>
      <c r="C23" s="589">
        <f>'[8]Exhibit I'!$C$19</f>
        <v>878955.24659644801</v>
      </c>
      <c r="D23" s="589"/>
      <c r="E23" s="590">
        <f>E22</f>
        <v>1.515718152561873E-4</v>
      </c>
      <c r="F23" s="591">
        <f t="shared" si="0"/>
        <v>133</v>
      </c>
      <c r="G23" s="600">
        <f t="shared" si="1"/>
        <v>-3814</v>
      </c>
      <c r="H23" s="593">
        <f>(F23/(F23+F22))*G55</f>
        <v>-3864.9345987170091</v>
      </c>
      <c r="I23" s="600">
        <f t="shared" si="2"/>
        <v>0</v>
      </c>
      <c r="J23" s="594">
        <f>ROUND(IF(D23&gt;0,G23/D23,0),2)</f>
        <v>0</v>
      </c>
      <c r="K23" s="591"/>
      <c r="L23" s="595">
        <f>ROUND(IF(D23&gt;0,I23/C23,(H23+I23)/C23),5)</f>
        <v>-4.4000000000000003E-3</v>
      </c>
      <c r="M23" s="601"/>
      <c r="N23" s="600">
        <f t="shared" si="3"/>
        <v>-3867.4030850243716</v>
      </c>
      <c r="O23" s="597">
        <f t="shared" si="4"/>
        <v>-2.468486307362582</v>
      </c>
      <c r="Q23" s="602">
        <f>Q22</f>
        <v>-3.0454639247696626E-2</v>
      </c>
    </row>
    <row r="24" spans="2:17" s="568" customFormat="1" ht="20">
      <c r="B24" s="568" t="s">
        <v>1332</v>
      </c>
      <c r="C24" s="589">
        <f>'[8]Exhibit I'!$C$22</f>
        <v>2293390283.1014886</v>
      </c>
      <c r="D24" s="589">
        <f>'[8]kW Demands'!$H$50</f>
        <v>3851548.8758610585</v>
      </c>
      <c r="E24" s="590">
        <f>'[9]2025 Table'!$B$7</f>
        <v>1.1786538035569553E-4</v>
      </c>
      <c r="F24" s="591">
        <f t="shared" si="0"/>
        <v>270311</v>
      </c>
      <c r="G24" s="600">
        <f t="shared" si="1"/>
        <v>-7751466</v>
      </c>
      <c r="H24" s="593">
        <f>G57</f>
        <v>-5570025.7634640178</v>
      </c>
      <c r="I24" s="600">
        <f t="shared" si="2"/>
        <v>0</v>
      </c>
      <c r="J24" s="594">
        <f>ROUND(IF(D24&gt;0,H24/D24,0),2)</f>
        <v>-1.45</v>
      </c>
      <c r="K24" s="591"/>
      <c r="L24" s="595">
        <f>ROUND(IF(D24&gt;0,I24/C24,(G24+I24)/C24),5)</f>
        <v>0</v>
      </c>
      <c r="M24" s="596"/>
      <c r="N24" s="600">
        <f t="shared" si="3"/>
        <v>-5584745.8699985342</v>
      </c>
      <c r="O24" s="597">
        <f t="shared" si="4"/>
        <v>-14720.106534516439</v>
      </c>
      <c r="Q24" s="599">
        <f>N24/F57</f>
        <v>-3.0678982710046657E-2</v>
      </c>
    </row>
    <row r="25" spans="2:17" s="568" customFormat="1" ht="18">
      <c r="B25" s="568" t="s">
        <v>33</v>
      </c>
      <c r="C25" s="589">
        <f>'[8]Exhibit I'!$C$24</f>
        <v>1831693.9999999998</v>
      </c>
      <c r="D25" s="589"/>
      <c r="E25" s="590">
        <f>'[9]2025 Table'!$B$8</f>
        <v>1.1468406256110247E-4</v>
      </c>
      <c r="F25" s="591">
        <f t="shared" si="0"/>
        <v>210</v>
      </c>
      <c r="G25" s="600">
        <f t="shared" si="1"/>
        <v>-6022</v>
      </c>
      <c r="H25" s="593">
        <f>G59</f>
        <v>-7429.5907044013093</v>
      </c>
      <c r="I25" s="600">
        <f t="shared" si="2"/>
        <v>0</v>
      </c>
      <c r="J25" s="594">
        <f>ROUND(IF(D25&gt;0,G25/D25,0),2)</f>
        <v>0</v>
      </c>
      <c r="K25" s="591"/>
      <c r="L25" s="595">
        <f>ROUND(IF(D25&gt;0,I25/C25,(H25+I25)/C25),5)</f>
        <v>-4.0600000000000002E-3</v>
      </c>
      <c r="M25" s="601"/>
      <c r="N25" s="600">
        <f t="shared" si="3"/>
        <v>-7436.6776399999999</v>
      </c>
      <c r="O25" s="597">
        <f t="shared" si="4"/>
        <v>-7.0869355986906157</v>
      </c>
      <c r="Q25" s="599">
        <f>N25/F59</f>
        <v>-3.0627306887633231E-2</v>
      </c>
    </row>
    <row r="26" spans="2:17" s="568" customFormat="1" ht="18">
      <c r="B26" s="568" t="s">
        <v>34</v>
      </c>
      <c r="C26" s="589">
        <f>'[8]Exhibit I'!$C$25</f>
        <v>30809971.363413889</v>
      </c>
      <c r="D26" s="589"/>
      <c r="E26" s="590">
        <f>'[9]2025 Table'!$B$9</f>
        <v>3.6138531509521358E-5</v>
      </c>
      <c r="F26" s="591">
        <f t="shared" si="0"/>
        <v>1113</v>
      </c>
      <c r="G26" s="600">
        <f t="shared" si="1"/>
        <v>-31917</v>
      </c>
      <c r="H26" s="593">
        <f>G61</f>
        <v>-285116.76999881264</v>
      </c>
      <c r="I26" s="600">
        <f t="shared" si="2"/>
        <v>0</v>
      </c>
      <c r="J26" s="594">
        <f>ROUND(IF(D26&gt;0,G26/D26,0),2)</f>
        <v>0</v>
      </c>
      <c r="K26" s="591"/>
      <c r="L26" s="595">
        <f>ROUND(IF(D26&gt;0,I26/C26,(H26+I26)/C26),5)</f>
        <v>-9.2499999999999995E-3</v>
      </c>
      <c r="M26" s="601"/>
      <c r="N26" s="600">
        <f t="shared" si="3"/>
        <v>-284992.23511157848</v>
      </c>
      <c r="O26" s="597">
        <f t="shared" si="4"/>
        <v>124.53488723415649</v>
      </c>
      <c r="Q26" s="599">
        <f>N26/F61</f>
        <v>-3.0584755145899534E-2</v>
      </c>
    </row>
    <row r="27" spans="2:17" s="568" customFormat="1" ht="18">
      <c r="B27" s="568" t="s">
        <v>35</v>
      </c>
      <c r="C27" s="589">
        <f>'[8]Exhibit I'!$C$26</f>
        <v>7836986</v>
      </c>
      <c r="D27" s="589"/>
      <c r="E27" s="590">
        <f>'[9]2025 Table'!$B$10</f>
        <v>3.5948185418088756E-5</v>
      </c>
      <c r="F27" s="591">
        <f t="shared" si="0"/>
        <v>282</v>
      </c>
      <c r="G27" s="600">
        <f t="shared" si="1"/>
        <v>-8087</v>
      </c>
      <c r="H27" s="593">
        <f>G63</f>
        <v>-58304.166822908323</v>
      </c>
      <c r="I27" s="600">
        <f t="shared" si="2"/>
        <v>0</v>
      </c>
      <c r="J27" s="594">
        <f>ROUND(IF(D27&gt;0,G27/D27,0),2)</f>
        <v>0</v>
      </c>
      <c r="K27" s="591"/>
      <c r="L27" s="595">
        <f>ROUND(IF(D27&gt;0,I27/C27,(H27+I27)/C27),5)</f>
        <v>-7.4400000000000004E-3</v>
      </c>
      <c r="M27" s="601"/>
      <c r="N27" s="600">
        <f t="shared" si="3"/>
        <v>-58307.175840000004</v>
      </c>
      <c r="O27" s="597">
        <f t="shared" si="4"/>
        <v>-3.0090170916810166</v>
      </c>
      <c r="Q27" s="599">
        <f>N27/F63</f>
        <v>-3.059969909975534E-2</v>
      </c>
    </row>
    <row r="28" spans="2:17" s="568" customFormat="1" ht="18">
      <c r="C28" s="591"/>
      <c r="D28" s="591"/>
      <c r="E28" s="603"/>
      <c r="F28" s="591"/>
      <c r="G28" s="591"/>
      <c r="H28" s="604"/>
      <c r="I28" s="591"/>
      <c r="J28" s="591"/>
      <c r="K28" s="591"/>
      <c r="N28" s="591"/>
      <c r="O28" s="591"/>
    </row>
    <row r="29" spans="2:17" s="568" customFormat="1" ht="18">
      <c r="B29" s="605" t="s">
        <v>17</v>
      </c>
      <c r="C29" s="606">
        <f>SUM(C20:C27)</f>
        <v>5310719340.1458397</v>
      </c>
      <c r="D29" s="606">
        <f>SUM(D20:D27)</f>
        <v>5294563.2004901301</v>
      </c>
      <c r="E29" s="607"/>
      <c r="F29" s="606">
        <f>SUM(F20:F27)</f>
        <v>871806</v>
      </c>
      <c r="G29" s="608">
        <f>SUM(G20:G27)</f>
        <v>-25000001</v>
      </c>
      <c r="H29" s="608">
        <f>SUM(H20:H27)</f>
        <v>-24999999.999999996</v>
      </c>
      <c r="I29" s="608">
        <f>SUM(I20:I27)</f>
        <v>0</v>
      </c>
      <c r="J29" s="608"/>
      <c r="K29" s="608"/>
      <c r="L29" s="605"/>
      <c r="M29" s="605"/>
      <c r="N29" s="608">
        <f>SUM(N20:N27)</f>
        <v>-25009305.651489772</v>
      </c>
      <c r="O29" s="608">
        <f>SUM(O20:O27)</f>
        <v>-9305.651489776119</v>
      </c>
      <c r="Q29" s="609">
        <f>N29/F65</f>
        <v>-3.8261886725499468E-2</v>
      </c>
    </row>
    <row r="30" spans="2:17" s="567" customFormat="1" ht="15.5">
      <c r="C30" s="610"/>
      <c r="D30" s="610"/>
      <c r="N30" s="611"/>
      <c r="O30" s="611"/>
    </row>
    <row r="31" spans="2:17" s="567" customFormat="1" ht="15.5">
      <c r="N31" s="612"/>
    </row>
    <row r="32" spans="2:17" s="613" customFormat="1" ht="13">
      <c r="N32" s="614"/>
      <c r="O32" s="615"/>
    </row>
    <row r="33" spans="1:14" s="613" customFormat="1" ht="15.5">
      <c r="A33" s="616"/>
      <c r="I33" s="617"/>
    </row>
    <row r="34" spans="1:14" s="613" customFormat="1" ht="15.5">
      <c r="A34" s="618"/>
      <c r="B34" s="613" t="s">
        <v>1342</v>
      </c>
      <c r="G34" s="619" t="s">
        <v>1340</v>
      </c>
      <c r="H34" s="619" t="s">
        <v>1343</v>
      </c>
      <c r="N34" s="614"/>
    </row>
    <row r="35" spans="1:14" s="567" customFormat="1" ht="15.5">
      <c r="B35" s="567" t="s">
        <v>1344</v>
      </c>
    </row>
    <row r="36" spans="1:14" s="567" customFormat="1" ht="15.5"/>
    <row r="37" spans="1:14" s="567" customFormat="1" ht="15.5">
      <c r="F37" s="567" t="s">
        <v>1345</v>
      </c>
      <c r="G37" s="620">
        <f>-20000000</f>
        <v>-20000000</v>
      </c>
      <c r="H37" s="620">
        <f>[7]Summary!L17</f>
        <v>-15000000.000000002</v>
      </c>
    </row>
    <row r="38" spans="1:14" ht="15.5">
      <c r="F38" s="567" t="s">
        <v>1346</v>
      </c>
      <c r="G38" s="620">
        <v>-5000000</v>
      </c>
      <c r="H38" s="620"/>
    </row>
    <row r="39" spans="1:14">
      <c r="F39" s="564" t="s">
        <v>1347</v>
      </c>
      <c r="G39" s="621">
        <v>653634930</v>
      </c>
      <c r="H39" s="621">
        <f>G39</f>
        <v>653634930</v>
      </c>
    </row>
    <row r="40" spans="1:14">
      <c r="F40" s="564" t="s">
        <v>1348</v>
      </c>
      <c r="G40" s="622">
        <f>G37/G39</f>
        <v>-3.059811996277494E-2</v>
      </c>
      <c r="H40" s="622">
        <f>H37/H39</f>
        <v>-2.2948589972081206E-2</v>
      </c>
    </row>
    <row r="41" spans="1:14">
      <c r="C41" s="623"/>
      <c r="D41" s="623"/>
      <c r="F41" s="624" t="s">
        <v>1349</v>
      </c>
    </row>
    <row r="43" spans="1:14">
      <c r="C43" s="625"/>
    </row>
    <row r="46" spans="1:14">
      <c r="F46" s="564" t="s">
        <v>1347</v>
      </c>
      <c r="G46" s="564" t="s">
        <v>1350</v>
      </c>
    </row>
    <row r="49" spans="2:8" ht="14.5">
      <c r="B49" s="626" t="s">
        <v>223</v>
      </c>
      <c r="C49" s="626"/>
      <c r="D49" s="627"/>
      <c r="E49" s="626"/>
      <c r="F49" s="627">
        <v>286735722</v>
      </c>
      <c r="G49" s="628">
        <f>F49/$F$65*$G$37</f>
        <v>-8773574.0193688851</v>
      </c>
      <c r="H49" s="628">
        <f>F49/$F$65*$H$37</f>
        <v>-6580180.5145266643</v>
      </c>
    </row>
    <row r="50" spans="2:8" ht="14.5">
      <c r="B50" s="626" t="s">
        <v>1351</v>
      </c>
      <c r="C50" s="626"/>
      <c r="D50" s="627"/>
      <c r="E50" s="626"/>
      <c r="F50" s="627"/>
      <c r="G50" s="628">
        <f t="shared" ref="G50:G63" si="5">F50/$F$65*$G$37</f>
        <v>0</v>
      </c>
    </row>
    <row r="51" spans="2:8" ht="14.5">
      <c r="B51" s="626" t="s">
        <v>461</v>
      </c>
      <c r="C51" s="626"/>
      <c r="D51" s="627"/>
      <c r="E51" s="626"/>
      <c r="F51" s="627">
        <v>105637778</v>
      </c>
      <c r="G51" s="628">
        <f t="shared" si="5"/>
        <v>-3232317.4038449875</v>
      </c>
      <c r="H51" s="628">
        <f>F51/$F$65*$H$37</f>
        <v>-2424238.052883741</v>
      </c>
    </row>
    <row r="52" spans="2:8" ht="14.5">
      <c r="B52" s="626"/>
      <c r="C52" s="626"/>
      <c r="D52" s="627"/>
      <c r="E52" s="626"/>
      <c r="F52" s="627"/>
      <c r="G52" s="628">
        <f t="shared" si="5"/>
        <v>0</v>
      </c>
    </row>
    <row r="53" spans="2:8" ht="14.5" hidden="1">
      <c r="B53" s="626" t="s">
        <v>464</v>
      </c>
      <c r="C53" s="626"/>
      <c r="D53" s="627"/>
      <c r="E53" s="626"/>
      <c r="F53" s="627">
        <v>12905695</v>
      </c>
      <c r="G53" s="628">
        <f t="shared" si="5"/>
        <v>-394890.00381298474</v>
      </c>
      <c r="H53" s="628">
        <f>F53/$F$65*$H$37</f>
        <v>-296167.5028597386</v>
      </c>
    </row>
    <row r="54" spans="2:8" ht="14.5" hidden="1">
      <c r="B54" s="626" t="s">
        <v>251</v>
      </c>
      <c r="C54" s="626"/>
      <c r="D54" s="627"/>
      <c r="E54" s="626"/>
      <c r="F54" s="627">
        <v>54851157</v>
      </c>
      <c r="G54" s="628">
        <f t="shared" si="5"/>
        <v>-1678342.2819830023</v>
      </c>
      <c r="H54" s="628">
        <f>F54/$F$65*$H$37</f>
        <v>-1258756.711487252</v>
      </c>
    </row>
    <row r="55" spans="2:8" ht="14.5">
      <c r="B55" s="626" t="s">
        <v>251</v>
      </c>
      <c r="C55" s="626"/>
      <c r="D55" s="627"/>
      <c r="E55" s="626"/>
      <c r="F55" s="627">
        <v>67756852</v>
      </c>
      <c r="G55" s="628">
        <f t="shared" si="5"/>
        <v>-2073232.2857959871</v>
      </c>
      <c r="H55" s="628">
        <f>F55/$F$65*$H$37</f>
        <v>-1554924.2143469905</v>
      </c>
    </row>
    <row r="56" spans="2:8" ht="14.5">
      <c r="B56" s="626" t="s">
        <v>1351</v>
      </c>
      <c r="C56" s="626"/>
      <c r="D56" s="627"/>
      <c r="E56" s="626"/>
      <c r="F56" s="627"/>
      <c r="G56" s="628">
        <f t="shared" si="5"/>
        <v>0</v>
      </c>
    </row>
    <row r="57" spans="2:8" ht="14.5">
      <c r="B57" s="626" t="s">
        <v>463</v>
      </c>
      <c r="C57" s="626"/>
      <c r="D57" s="627"/>
      <c r="E57" s="626"/>
      <c r="F57" s="627">
        <v>182038170</v>
      </c>
      <c r="G57" s="628">
        <f t="shared" si="5"/>
        <v>-5570025.7634640178</v>
      </c>
      <c r="H57" s="628">
        <f>F57/$F$65*$H$37</f>
        <v>-4177519.322598014</v>
      </c>
    </row>
    <row r="58" spans="2:8" ht="14.5">
      <c r="B58" s="626" t="s">
        <v>1351</v>
      </c>
      <c r="C58" s="626"/>
      <c r="D58" s="627"/>
      <c r="E58" s="626"/>
      <c r="F58" s="627"/>
      <c r="G58" s="628">
        <f t="shared" si="5"/>
        <v>0</v>
      </c>
    </row>
    <row r="59" spans="2:8" ht="14.5">
      <c r="B59" s="626" t="s">
        <v>33</v>
      </c>
      <c r="C59" s="626"/>
      <c r="D59" s="627"/>
      <c r="E59" s="626"/>
      <c r="F59" s="627">
        <v>242812</v>
      </c>
      <c r="G59" s="628">
        <f t="shared" si="5"/>
        <v>-7429.5907044013093</v>
      </c>
      <c r="H59" s="628">
        <f>F59/$F$65*$H$37</f>
        <v>-5572.1930283009824</v>
      </c>
    </row>
    <row r="60" spans="2:8" ht="14.5">
      <c r="B60" s="626" t="s">
        <v>1351</v>
      </c>
      <c r="C60" s="626"/>
      <c r="D60" s="627"/>
      <c r="E60" s="626"/>
      <c r="F60" s="627"/>
      <c r="G60" s="628">
        <f t="shared" si="5"/>
        <v>0</v>
      </c>
    </row>
    <row r="61" spans="2:8" ht="14.5">
      <c r="B61" s="626" t="s">
        <v>34</v>
      </c>
      <c r="C61" s="626"/>
      <c r="D61" s="627"/>
      <c r="E61" s="626"/>
      <c r="F61" s="627">
        <v>9318114</v>
      </c>
      <c r="G61" s="628">
        <f t="shared" si="5"/>
        <v>-285116.76999881264</v>
      </c>
      <c r="H61" s="628">
        <f>F61/$F$65*$H$37</f>
        <v>-213837.57749910949</v>
      </c>
    </row>
    <row r="62" spans="2:8" ht="14.5">
      <c r="B62" s="626" t="s">
        <v>1351</v>
      </c>
      <c r="C62" s="626"/>
      <c r="D62" s="627"/>
      <c r="E62" s="626"/>
      <c r="F62" s="627"/>
      <c r="G62" s="628">
        <f t="shared" si="5"/>
        <v>0</v>
      </c>
    </row>
    <row r="63" spans="2:8" ht="14.5">
      <c r="B63" s="629" t="s">
        <v>35</v>
      </c>
      <c r="C63" s="629"/>
      <c r="D63" s="630"/>
      <c r="E63" s="629"/>
      <c r="F63" s="630">
        <v>1905482</v>
      </c>
      <c r="G63" s="631">
        <f t="shared" si="5"/>
        <v>-58304.166822908323</v>
      </c>
      <c r="H63" s="631">
        <f>F63/$F$65*$H$37</f>
        <v>-43728.125117181247</v>
      </c>
    </row>
    <row r="64" spans="2:8" ht="14.5">
      <c r="B64" s="626" t="s">
        <v>1351</v>
      </c>
      <c r="C64" s="626"/>
      <c r="D64" s="627"/>
      <c r="E64" s="626"/>
      <c r="F64" s="627"/>
    </row>
    <row r="65" spans="2:8" ht="14.5">
      <c r="B65" s="626" t="s">
        <v>17</v>
      </c>
      <c r="C65" s="626"/>
      <c r="D65" s="627"/>
      <c r="E65" s="626"/>
      <c r="F65" s="627">
        <v>653634930</v>
      </c>
      <c r="G65" s="632">
        <f>SUM(G49:G51,G55,G57:G63)</f>
        <v>-19999999.999999996</v>
      </c>
      <c r="H65" s="632">
        <f>F65/$F$65*$H$37</f>
        <v>-15000000.000000002</v>
      </c>
    </row>
  </sheetData>
  <mergeCells count="3">
    <mergeCell ref="B1:O1"/>
    <mergeCell ref="B2:O2"/>
    <mergeCell ref="B3:O3"/>
  </mergeCells>
  <printOptions horizontalCentered="1"/>
  <pageMargins left="0.75" right="0.75" top="1" bottom="1" header="0.5" footer="0.5"/>
  <pageSetup scale="5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pageSetUpPr fitToPage="1"/>
  </sheetPr>
  <dimension ref="B2:V79"/>
  <sheetViews>
    <sheetView showGridLines="0" zoomScaleNormal="100" workbookViewId="0">
      <selection activeCell="H22" sqref="H22"/>
    </sheetView>
  </sheetViews>
  <sheetFormatPr defaultColWidth="8.54296875" defaultRowHeight="10"/>
  <cols>
    <col min="1" max="2" width="2.1796875" style="93" customWidth="1"/>
    <col min="3" max="3" width="25.7265625" style="93" customWidth="1"/>
    <col min="4" max="6" width="12.81640625" style="93" customWidth="1"/>
    <col min="7" max="7" width="2.1796875" style="93" customWidth="1"/>
    <col min="8" max="8" width="25.7265625" style="93" customWidth="1"/>
    <col min="9" max="11" width="12.81640625" style="93" customWidth="1"/>
    <col min="12" max="12" width="2.1796875" style="93" customWidth="1"/>
    <col min="13" max="13" width="25.7265625" style="93" customWidth="1"/>
    <col min="14" max="16" width="12.81640625" style="93" customWidth="1"/>
    <col min="17" max="17" width="2.1796875" style="93" customWidth="1"/>
    <col min="18" max="18" width="25.7265625" style="93" customWidth="1"/>
    <col min="19" max="21" width="12.81640625" style="93" customWidth="1"/>
    <col min="22" max="22" width="2.1796875" style="93" customWidth="1"/>
    <col min="23" max="23" width="9.26953125" style="93" bestFit="1" customWidth="1"/>
    <col min="24" max="24" width="11.1796875" style="93" bestFit="1" customWidth="1"/>
    <col min="25" max="25" width="9.26953125" style="93" bestFit="1" customWidth="1"/>
    <col min="26" max="16384" width="8.54296875" style="93"/>
  </cols>
  <sheetData>
    <row r="2" spans="2:22" ht="11" thickBot="1">
      <c r="B2" s="102" t="s">
        <v>337</v>
      </c>
    </row>
    <row r="3" spans="2:22">
      <c r="B3" s="103"/>
      <c r="C3" s="104"/>
      <c r="D3" s="104"/>
      <c r="E3" s="104"/>
      <c r="F3" s="104"/>
      <c r="G3" s="104"/>
      <c r="H3" s="104"/>
      <c r="I3" s="104"/>
      <c r="J3" s="104"/>
      <c r="K3" s="104"/>
      <c r="L3" s="104"/>
      <c r="M3" s="104"/>
      <c r="N3" s="104"/>
      <c r="O3" s="104"/>
      <c r="P3" s="104"/>
      <c r="Q3" s="105"/>
    </row>
    <row r="4" spans="2:22" ht="40">
      <c r="B4" s="106"/>
      <c r="C4" s="286" t="str">
        <f>'Bill Units'!C4</f>
        <v>RS 11,12,13,14,15,17,22</v>
      </c>
      <c r="D4" s="284" t="str">
        <f>'Bill Units'!$D$4</f>
        <v>Units Effective Through December 30, 2024</v>
      </c>
      <c r="E4" s="284" t="str">
        <f>'Bill Units'!$E$4</f>
        <v>Units Effective Starting December 31, 2024</v>
      </c>
      <c r="F4" s="284" t="str">
        <f>'Bill Units'!$F$4</f>
        <v>Units Effective Starting February 21, 2025</v>
      </c>
      <c r="G4" s="107"/>
      <c r="H4" s="286" t="str">
        <f>'Bill Units'!H4</f>
        <v xml:space="preserve">RS LMTOD 28,30,32,34
</v>
      </c>
      <c r="I4" s="284" t="str">
        <f>'Bill Units'!$D$4</f>
        <v>Units Effective Through December 30, 2024</v>
      </c>
      <c r="J4" s="284" t="str">
        <f>'Bill Units'!$E$4</f>
        <v>Units Effective Starting December 31, 2024</v>
      </c>
      <c r="K4" s="284" t="str">
        <f>'Bill Units'!$F$4</f>
        <v>Units Effective Starting February 21, 2025</v>
      </c>
      <c r="L4" s="107"/>
      <c r="M4" s="286" t="str">
        <f>'Bill Units'!M4</f>
        <v>RS TOD 36</v>
      </c>
      <c r="N4" s="284" t="str">
        <f>'Bill Units'!N4</f>
        <v>Units Effective Through December 30, 2024</v>
      </c>
      <c r="O4" s="284" t="str">
        <f>'Bill Units'!E4</f>
        <v>Units Effective Starting December 31, 2024</v>
      </c>
      <c r="P4" s="284" t="str">
        <f>'Bill Units'!P4</f>
        <v>Units Effective Starting February 21, 2025</v>
      </c>
      <c r="Q4" s="108"/>
    </row>
    <row r="5" spans="2:22">
      <c r="B5" s="106"/>
      <c r="C5" s="109" t="s">
        <v>163</v>
      </c>
      <c r="D5" s="110">
        <v>0.11284</v>
      </c>
      <c r="E5" s="265">
        <v>0.12052</v>
      </c>
      <c r="F5" s="269">
        <v>0.12784999999999999</v>
      </c>
      <c r="H5" s="124" t="s">
        <v>21</v>
      </c>
      <c r="I5" s="266">
        <v>0.14873</v>
      </c>
      <c r="J5" s="265">
        <v>0.15640999999999999</v>
      </c>
      <c r="K5" s="267">
        <v>0.17335</v>
      </c>
      <c r="M5" s="124" t="s">
        <v>21</v>
      </c>
      <c r="N5" s="266">
        <v>0.14873</v>
      </c>
      <c r="O5" s="265">
        <v>0.15640999999999999</v>
      </c>
      <c r="P5" s="267">
        <v>0.17335</v>
      </c>
      <c r="Q5" s="108"/>
    </row>
    <row r="6" spans="2:22">
      <c r="B6" s="106"/>
      <c r="C6" s="109" t="s">
        <v>175</v>
      </c>
      <c r="D6" s="110">
        <v>8.5489999999999997E-2</v>
      </c>
      <c r="E6" s="268">
        <v>9.3170000000000003E-2</v>
      </c>
      <c r="F6" s="269">
        <v>9.3170000000000003E-2</v>
      </c>
      <c r="H6" s="109" t="s">
        <v>22</v>
      </c>
      <c r="I6" s="110">
        <v>8.5489999999999997E-2</v>
      </c>
      <c r="J6" s="268">
        <v>9.3170000000000003E-2</v>
      </c>
      <c r="K6" s="269">
        <v>9.3170000000000003E-2</v>
      </c>
      <c r="M6" s="109" t="s">
        <v>22</v>
      </c>
      <c r="N6" s="110">
        <v>8.5489999999999997E-2</v>
      </c>
      <c r="O6" s="268">
        <v>9.3170000000000003E-2</v>
      </c>
      <c r="P6" s="269">
        <v>9.3170000000000003E-2</v>
      </c>
      <c r="Q6" s="108"/>
    </row>
    <row r="7" spans="2:22">
      <c r="B7" s="106"/>
      <c r="C7" s="109"/>
      <c r="D7" s="101"/>
      <c r="E7" s="264"/>
      <c r="F7" s="111"/>
      <c r="H7" s="109" t="s">
        <v>39</v>
      </c>
      <c r="I7" s="110">
        <v>-7.45E-3</v>
      </c>
      <c r="J7" s="268">
        <v>-7.45E-3</v>
      </c>
      <c r="K7" s="269">
        <v>-7.45E-3</v>
      </c>
      <c r="M7" s="109"/>
      <c r="N7" s="101"/>
      <c r="O7" s="264"/>
      <c r="P7" s="111"/>
      <c r="Q7" s="108"/>
    </row>
    <row r="8" spans="2:22">
      <c r="B8" s="106"/>
      <c r="C8" s="109" t="s">
        <v>12</v>
      </c>
      <c r="D8" s="101">
        <v>20</v>
      </c>
      <c r="E8" s="264">
        <v>20</v>
      </c>
      <c r="F8" s="111">
        <v>20</v>
      </c>
      <c r="H8" s="109"/>
      <c r="I8" s="101"/>
      <c r="J8" s="264"/>
      <c r="K8" s="111"/>
      <c r="M8" s="109" t="s">
        <v>162</v>
      </c>
      <c r="N8" s="101">
        <v>23</v>
      </c>
      <c r="O8" s="264">
        <v>23</v>
      </c>
      <c r="P8" s="111">
        <v>23</v>
      </c>
      <c r="Q8" s="108"/>
    </row>
    <row r="9" spans="2:22">
      <c r="B9" s="106"/>
      <c r="C9" s="109"/>
      <c r="F9" s="112"/>
      <c r="H9" s="109" t="s">
        <v>12</v>
      </c>
      <c r="I9" s="101">
        <v>23</v>
      </c>
      <c r="J9" s="264">
        <v>23</v>
      </c>
      <c r="K9" s="111">
        <v>23</v>
      </c>
      <c r="M9" s="109"/>
      <c r="P9" s="112"/>
      <c r="Q9" s="108"/>
    </row>
    <row r="10" spans="2:22">
      <c r="B10" s="106"/>
      <c r="C10" s="109"/>
      <c r="F10" s="112"/>
      <c r="H10" s="109" t="s">
        <v>208</v>
      </c>
      <c r="I10" s="101">
        <v>4.3</v>
      </c>
      <c r="J10" s="264">
        <v>4.3</v>
      </c>
      <c r="K10" s="111">
        <v>4.3</v>
      </c>
      <c r="M10" s="109"/>
      <c r="P10" s="112"/>
      <c r="Q10" s="108"/>
    </row>
    <row r="11" spans="2:22">
      <c r="B11" s="106"/>
      <c r="C11" s="113"/>
      <c r="D11" s="114"/>
      <c r="E11" s="114"/>
      <c r="F11" s="115"/>
      <c r="H11" s="113" t="s">
        <v>205</v>
      </c>
      <c r="I11" s="270">
        <v>23</v>
      </c>
      <c r="J11" s="271">
        <f>J9</f>
        <v>23</v>
      </c>
      <c r="K11" s="272">
        <f>K9</f>
        <v>23</v>
      </c>
      <c r="M11" s="113"/>
      <c r="N11" s="114"/>
      <c r="O11" s="114"/>
      <c r="P11" s="115"/>
      <c r="Q11" s="108"/>
    </row>
    <row r="12" spans="2:22" ht="10.5" thickBot="1">
      <c r="B12" s="116"/>
      <c r="C12" s="117"/>
      <c r="D12" s="117"/>
      <c r="E12" s="117"/>
      <c r="F12" s="117"/>
      <c r="G12" s="117"/>
      <c r="H12" s="117"/>
      <c r="I12" s="117"/>
      <c r="J12" s="117"/>
      <c r="K12" s="117"/>
      <c r="L12" s="117"/>
      <c r="M12" s="117"/>
      <c r="N12" s="117"/>
      <c r="O12" s="117"/>
      <c r="P12" s="117"/>
      <c r="Q12" s="118"/>
    </row>
    <row r="13" spans="2:22">
      <c r="K13" s="107"/>
      <c r="U13" s="107"/>
    </row>
    <row r="14" spans="2:22" ht="11" thickBot="1">
      <c r="B14" s="102" t="s">
        <v>461</v>
      </c>
      <c r="K14" s="107"/>
      <c r="U14" s="107"/>
    </row>
    <row r="15" spans="2:22">
      <c r="B15" s="103"/>
      <c r="C15" s="104"/>
      <c r="D15" s="104"/>
      <c r="E15" s="104"/>
      <c r="F15" s="104"/>
      <c r="G15" s="104"/>
      <c r="H15" s="104"/>
      <c r="I15" s="104"/>
      <c r="J15" s="104"/>
      <c r="K15" s="119"/>
      <c r="L15" s="104"/>
      <c r="M15" s="104"/>
      <c r="N15" s="104"/>
      <c r="O15" s="104"/>
      <c r="P15" s="104"/>
      <c r="Q15" s="104"/>
      <c r="R15" s="104"/>
      <c r="S15" s="104"/>
      <c r="T15" s="104"/>
      <c r="U15" s="119"/>
      <c r="V15" s="105"/>
    </row>
    <row r="16" spans="2:22" ht="40">
      <c r="B16" s="106"/>
      <c r="C16" s="283" t="str">
        <f>'Bill Units'!C17</f>
        <v>GS-SEC  211,212,215,216,218</v>
      </c>
      <c r="D16" s="284" t="str">
        <f>'Bill Units'!$D$4</f>
        <v>Units Effective Through December 30, 2024</v>
      </c>
      <c r="E16" s="284" t="str">
        <f>'Bill Units'!$E$4</f>
        <v>Units Effective Starting December 31, 2024</v>
      </c>
      <c r="F16" s="284" t="str">
        <f>'Bill Units'!$F$4</f>
        <v>Units Effective Starting February 21, 2025</v>
      </c>
      <c r="H16" s="283" t="str">
        <f>'Bill Units'!H17</f>
        <v>GS-NM  204, 213</v>
      </c>
      <c r="I16" s="284" t="str">
        <f>'Bill Units'!$D$4</f>
        <v>Units Effective Through December 30, 2024</v>
      </c>
      <c r="J16" s="284" t="str">
        <f>'Bill Units'!$E$4</f>
        <v>Units Effective Starting December 31, 2024</v>
      </c>
      <c r="K16" s="284" t="str">
        <f>'Bill Units'!$F$4</f>
        <v>Units Effective Starting February 21, 2025</v>
      </c>
      <c r="M16" s="283" t="str">
        <f>'Bill Units'!M17</f>
        <v>SGS TOD 227</v>
      </c>
      <c r="N16" s="284" t="str">
        <f>'Bill Units'!$D$4</f>
        <v>Units Effective Through December 30, 2024</v>
      </c>
      <c r="O16" s="284" t="str">
        <f>'Bill Units'!$E$4</f>
        <v>Units Effective Starting December 31, 2024</v>
      </c>
      <c r="P16" s="284" t="str">
        <f>'Bill Units'!$F$4</f>
        <v>Units Effective Starting February 21, 2025</v>
      </c>
      <c r="R16" s="283" t="str">
        <f>'Bill Units'!R17</f>
        <v>GS-AF 214</v>
      </c>
      <c r="S16" s="284" t="str">
        <f>'Bill Units'!$D$4</f>
        <v>Units Effective Through December 30, 2024</v>
      </c>
      <c r="T16" s="284" t="str">
        <f>'Bill Units'!$E$4</f>
        <v>Units Effective Starting December 31, 2024</v>
      </c>
      <c r="U16" s="284" t="str">
        <f>'Bill Units'!$F$4</f>
        <v>Units Effective Starting February 21, 2025</v>
      </c>
      <c r="V16" s="108"/>
    </row>
    <row r="17" spans="2:22">
      <c r="B17" s="106"/>
      <c r="C17" s="121" t="s">
        <v>20</v>
      </c>
      <c r="D17" s="122"/>
      <c r="E17" s="122"/>
      <c r="F17" s="123"/>
      <c r="H17" s="121" t="s">
        <v>20</v>
      </c>
      <c r="I17" s="122"/>
      <c r="J17" s="122"/>
      <c r="K17" s="123"/>
      <c r="M17" s="124" t="s">
        <v>469</v>
      </c>
      <c r="N17" s="266">
        <v>0.19417000000000001</v>
      </c>
      <c r="O17" s="265">
        <v>0.20185</v>
      </c>
      <c r="P17" s="267">
        <v>0.20185</v>
      </c>
      <c r="R17" s="124" t="s">
        <v>18</v>
      </c>
      <c r="S17" s="266">
        <v>0.13247</v>
      </c>
      <c r="T17" s="267">
        <v>0.14015</v>
      </c>
      <c r="U17" s="267">
        <v>0.14015</v>
      </c>
      <c r="V17" s="108"/>
    </row>
    <row r="18" spans="2:22">
      <c r="B18" s="106"/>
      <c r="C18" s="109" t="s">
        <v>329</v>
      </c>
      <c r="D18" s="110">
        <v>0.12292</v>
      </c>
      <c r="E18" s="268">
        <v>0.13059999999999999</v>
      </c>
      <c r="F18" s="269">
        <v>0.13059999999999999</v>
      </c>
      <c r="H18" s="109" t="s">
        <v>329</v>
      </c>
      <c r="I18" s="110">
        <v>0.12292</v>
      </c>
      <c r="J18" s="269">
        <v>0.13059999999999999</v>
      </c>
      <c r="K18" s="269">
        <v>0.13059999999999999</v>
      </c>
      <c r="M18" s="109" t="s">
        <v>470</v>
      </c>
      <c r="N18" s="110">
        <v>0.13693</v>
      </c>
      <c r="O18" s="268">
        <v>0.14460999999999999</v>
      </c>
      <c r="P18" s="269">
        <v>0.14460999999999999</v>
      </c>
      <c r="R18" s="109"/>
      <c r="S18" s="101"/>
      <c r="T18" s="111"/>
      <c r="U18" s="111"/>
      <c r="V18" s="108"/>
    </row>
    <row r="19" spans="2:22">
      <c r="B19" s="106"/>
      <c r="C19" s="109" t="s">
        <v>330</v>
      </c>
      <c r="D19" s="110">
        <v>0.10813</v>
      </c>
      <c r="E19" s="268">
        <v>0.11581</v>
      </c>
      <c r="F19" s="269">
        <v>0.11581</v>
      </c>
      <c r="H19" s="109" t="s">
        <v>330</v>
      </c>
      <c r="I19" s="110">
        <v>0.10813</v>
      </c>
      <c r="J19" s="269">
        <v>0.11581</v>
      </c>
      <c r="K19" s="269">
        <v>0.11581</v>
      </c>
      <c r="M19" s="125" t="s">
        <v>471</v>
      </c>
      <c r="N19" s="110">
        <v>0.12266000000000001</v>
      </c>
      <c r="O19" s="268">
        <v>0.13034000000000001</v>
      </c>
      <c r="P19" s="269">
        <v>0.13034000000000001</v>
      </c>
      <c r="R19" s="109" t="s">
        <v>12</v>
      </c>
      <c r="S19" s="101">
        <v>28</v>
      </c>
      <c r="T19" s="111">
        <v>28</v>
      </c>
      <c r="U19" s="111">
        <v>28</v>
      </c>
      <c r="V19" s="108"/>
    </row>
    <row r="20" spans="2:22">
      <c r="B20" s="106"/>
      <c r="C20" s="109"/>
      <c r="D20" s="136"/>
      <c r="E20" s="273"/>
      <c r="F20" s="126"/>
      <c r="H20" s="109"/>
      <c r="I20" s="101"/>
      <c r="J20" s="111"/>
      <c r="K20" s="111"/>
      <c r="M20" s="109"/>
      <c r="N20" s="101"/>
      <c r="O20" s="264"/>
      <c r="P20" s="111"/>
      <c r="R20" s="109"/>
      <c r="U20" s="112"/>
      <c r="V20" s="108"/>
    </row>
    <row r="21" spans="2:22">
      <c r="B21" s="106"/>
      <c r="C21" s="109" t="s">
        <v>462</v>
      </c>
      <c r="D21" s="101">
        <v>8.36</v>
      </c>
      <c r="E21" s="264">
        <v>8.36</v>
      </c>
      <c r="F21" s="111">
        <v>8.36</v>
      </c>
      <c r="H21" s="109" t="s">
        <v>12</v>
      </c>
      <c r="I21" s="101">
        <v>15</v>
      </c>
      <c r="J21" s="111">
        <v>15</v>
      </c>
      <c r="K21" s="111">
        <v>15</v>
      </c>
      <c r="M21" s="109" t="s">
        <v>12</v>
      </c>
      <c r="N21" s="101">
        <v>28</v>
      </c>
      <c r="O21" s="264">
        <v>28</v>
      </c>
      <c r="P21" s="111">
        <v>28</v>
      </c>
      <c r="R21" s="109"/>
      <c r="S21" s="127"/>
      <c r="T21" s="127"/>
      <c r="U21" s="126"/>
      <c r="V21" s="108"/>
    </row>
    <row r="22" spans="2:22">
      <c r="B22" s="106"/>
      <c r="C22" s="109"/>
      <c r="D22" s="136"/>
      <c r="E22" s="273"/>
      <c r="F22" s="126"/>
      <c r="H22" s="109"/>
      <c r="I22" s="101"/>
      <c r="J22" s="101"/>
      <c r="K22" s="111"/>
      <c r="M22" s="109"/>
      <c r="N22" s="101"/>
      <c r="O22" s="101"/>
      <c r="P22" s="111"/>
      <c r="R22" s="109"/>
      <c r="S22" s="101"/>
      <c r="T22" s="101"/>
      <c r="U22" s="111"/>
      <c r="V22" s="108"/>
    </row>
    <row r="23" spans="2:22">
      <c r="B23" s="106"/>
      <c r="C23" s="113" t="s">
        <v>12</v>
      </c>
      <c r="D23" s="270">
        <v>28</v>
      </c>
      <c r="E23" s="271">
        <v>28</v>
      </c>
      <c r="F23" s="272">
        <v>28</v>
      </c>
      <c r="H23" s="113"/>
      <c r="I23" s="128"/>
      <c r="J23" s="128"/>
      <c r="K23" s="129"/>
      <c r="M23" s="113"/>
      <c r="N23" s="128"/>
      <c r="O23" s="128"/>
      <c r="P23" s="129"/>
      <c r="R23" s="113"/>
      <c r="S23" s="128"/>
      <c r="T23" s="128"/>
      <c r="U23" s="129"/>
      <c r="V23" s="108"/>
    </row>
    <row r="24" spans="2:22">
      <c r="B24" s="106"/>
      <c r="F24" s="107"/>
      <c r="L24" s="110"/>
      <c r="V24" s="108"/>
    </row>
    <row r="25" spans="2:22" ht="40">
      <c r="B25" s="106"/>
      <c r="C25" s="285" t="str">
        <f>'Bill Units'!C26</f>
        <v>GSLMTOD 223, 225</v>
      </c>
      <c r="D25" s="284" t="str">
        <f>'Bill Units'!$D$4</f>
        <v>Units Effective Through December 30, 2024</v>
      </c>
      <c r="E25" s="284" t="str">
        <f>'Bill Units'!$E$4</f>
        <v>Units Effective Starting December 31, 2024</v>
      </c>
      <c r="F25" s="409" t="str">
        <f>'Bill Units'!$F$4</f>
        <v>Units Effective Starting February 21, 2025</v>
      </c>
      <c r="H25" s="283" t="str">
        <f>'Bill Units'!H26</f>
        <v>MGSTOD 229</v>
      </c>
      <c r="I25" s="284" t="str">
        <f>'Bill Units'!$D$4</f>
        <v>Units Effective Through December 30, 2024</v>
      </c>
      <c r="J25" s="284" t="str">
        <f>'Bill Units'!$E$4</f>
        <v>Units Effective Starting December 31, 2024</v>
      </c>
      <c r="K25" s="409" t="str">
        <f>'Bill Units'!$F$4</f>
        <v>Units Effective Starting February 21, 2025</v>
      </c>
      <c r="M25" s="283" t="str">
        <f>'Bill Units'!M26</f>
        <v>GS-PRI  217, 220</v>
      </c>
      <c r="N25" s="284" t="str">
        <f>'Bill Units'!$D$4</f>
        <v>Units Effective Through December 30, 2024</v>
      </c>
      <c r="O25" s="284" t="str">
        <f>'Bill Units'!$E$4</f>
        <v>Units Effective Starting December 31, 2024</v>
      </c>
      <c r="P25" s="409" t="str">
        <f>'Bill Units'!$F$4</f>
        <v>Units Effective Starting February 21, 2025</v>
      </c>
      <c r="R25" s="283" t="str">
        <f>'Bill Units'!R26</f>
        <v>GS-SUB  236</v>
      </c>
      <c r="S25" s="284" t="str">
        <f>'Bill Units'!$D$4</f>
        <v>Units Effective Through December 30, 2024</v>
      </c>
      <c r="T25" s="284" t="str">
        <f>'Bill Units'!$E$4</f>
        <v>Units Effective Starting December 31, 2024</v>
      </c>
      <c r="U25" s="284" t="str">
        <f>'Bill Units'!$F$4</f>
        <v>Units Effective Starting February 21, 2025</v>
      </c>
      <c r="V25" s="108"/>
    </row>
    <row r="26" spans="2:22">
      <c r="B26" s="106"/>
      <c r="C26" s="124" t="s">
        <v>472</v>
      </c>
      <c r="D26" s="266">
        <v>0.18443000000000001</v>
      </c>
      <c r="E26" s="265">
        <v>0.19211</v>
      </c>
      <c r="F26" s="267">
        <v>0.19211</v>
      </c>
      <c r="H26" s="124" t="s">
        <v>472</v>
      </c>
      <c r="I26" s="266">
        <v>0.18443000000000001</v>
      </c>
      <c r="J26" s="265">
        <v>0.19211</v>
      </c>
      <c r="K26" s="267">
        <v>0.19211</v>
      </c>
      <c r="M26" s="121" t="s">
        <v>20</v>
      </c>
      <c r="N26" s="122"/>
      <c r="O26" s="122"/>
      <c r="P26" s="123"/>
      <c r="R26" s="121" t="s">
        <v>20</v>
      </c>
      <c r="S26" s="122"/>
      <c r="T26" s="122"/>
      <c r="U26" s="123"/>
      <c r="V26" s="108"/>
    </row>
    <row r="27" spans="2:22">
      <c r="B27" s="106"/>
      <c r="C27" s="109" t="s">
        <v>473</v>
      </c>
      <c r="D27" s="110">
        <v>8.5010000000000002E-2</v>
      </c>
      <c r="E27" s="268">
        <v>9.2689999999999995E-2</v>
      </c>
      <c r="F27" s="269">
        <v>9.2689999999999995E-2</v>
      </c>
      <c r="H27" s="109" t="s">
        <v>473</v>
      </c>
      <c r="I27" s="110">
        <v>8.5010000000000002E-2</v>
      </c>
      <c r="J27" s="268">
        <v>9.2689999999999995E-2</v>
      </c>
      <c r="K27" s="269">
        <v>9.2689999999999995E-2</v>
      </c>
      <c r="M27" s="109" t="s">
        <v>329</v>
      </c>
      <c r="N27" s="110">
        <v>0.1079</v>
      </c>
      <c r="O27" s="268">
        <v>0.11558</v>
      </c>
      <c r="P27" s="269">
        <v>0.11558</v>
      </c>
      <c r="R27" s="109" t="s">
        <v>329</v>
      </c>
      <c r="S27" s="110">
        <v>9.7629999999999995E-2</v>
      </c>
      <c r="T27" s="268">
        <v>0.10531</v>
      </c>
      <c r="U27" s="269">
        <v>0.10531</v>
      </c>
      <c r="V27" s="108"/>
    </row>
    <row r="28" spans="2:22">
      <c r="B28" s="106"/>
      <c r="C28" s="109"/>
      <c r="D28" s="101"/>
      <c r="E28" s="264"/>
      <c r="F28" s="111"/>
      <c r="H28" s="109"/>
      <c r="I28" s="101"/>
      <c r="J28" s="264"/>
      <c r="K28" s="111"/>
      <c r="M28" s="109" t="s">
        <v>330</v>
      </c>
      <c r="N28" s="110">
        <v>9.5329999999999998E-2</v>
      </c>
      <c r="O28" s="268">
        <v>0.10301</v>
      </c>
      <c r="P28" s="269">
        <v>0.10301</v>
      </c>
      <c r="R28" s="109" t="s">
        <v>330</v>
      </c>
      <c r="S28" s="110">
        <v>8.6290000000000006E-2</v>
      </c>
      <c r="T28" s="268">
        <v>9.3969999999999998E-2</v>
      </c>
      <c r="U28" s="269">
        <v>9.3969999999999998E-2</v>
      </c>
      <c r="V28" s="108"/>
    </row>
    <row r="29" spans="2:22">
      <c r="B29" s="106"/>
      <c r="C29" s="109" t="s">
        <v>12</v>
      </c>
      <c r="D29" s="101">
        <v>28</v>
      </c>
      <c r="E29" s="264">
        <v>28</v>
      </c>
      <c r="F29" s="111">
        <v>28</v>
      </c>
      <c r="H29" s="109" t="s">
        <v>12</v>
      </c>
      <c r="I29" s="101">
        <v>28</v>
      </c>
      <c r="J29" s="264">
        <v>28</v>
      </c>
      <c r="K29" s="111">
        <v>28</v>
      </c>
      <c r="M29" s="109"/>
      <c r="N29" s="136"/>
      <c r="O29" s="273"/>
      <c r="P29" s="126"/>
      <c r="R29" s="109"/>
      <c r="S29" s="136"/>
      <c r="T29" s="273"/>
      <c r="U29" s="126"/>
      <c r="V29" s="108"/>
    </row>
    <row r="30" spans="2:22">
      <c r="B30" s="106"/>
      <c r="C30" s="109"/>
      <c r="F30" s="112"/>
      <c r="H30" s="109"/>
      <c r="K30" s="112"/>
      <c r="M30" s="109" t="s">
        <v>462</v>
      </c>
      <c r="N30" s="101">
        <v>7.56</v>
      </c>
      <c r="O30" s="264">
        <v>7.56</v>
      </c>
      <c r="P30" s="111">
        <v>7.56</v>
      </c>
      <c r="R30" s="109" t="s">
        <v>462</v>
      </c>
      <c r="S30" s="101">
        <v>5.84</v>
      </c>
      <c r="T30" s="264">
        <v>5.84</v>
      </c>
      <c r="U30" s="111">
        <v>5.84</v>
      </c>
      <c r="V30" s="108"/>
    </row>
    <row r="31" spans="2:22">
      <c r="B31" s="106"/>
      <c r="C31" s="109"/>
      <c r="F31" s="112"/>
      <c r="H31" s="109"/>
      <c r="K31" s="112"/>
      <c r="M31" s="109"/>
      <c r="N31" s="136"/>
      <c r="O31" s="273"/>
      <c r="P31" s="126"/>
      <c r="R31" s="109"/>
      <c r="S31" s="136"/>
      <c r="T31" s="273"/>
      <c r="U31" s="126"/>
      <c r="V31" s="108"/>
    </row>
    <row r="32" spans="2:22">
      <c r="B32" s="106"/>
      <c r="C32" s="113"/>
      <c r="D32" s="114"/>
      <c r="E32" s="114"/>
      <c r="F32" s="115"/>
      <c r="H32" s="113"/>
      <c r="I32" s="114"/>
      <c r="J32" s="114"/>
      <c r="K32" s="115"/>
      <c r="M32" s="113" t="s">
        <v>12</v>
      </c>
      <c r="N32" s="270">
        <v>120</v>
      </c>
      <c r="O32" s="271">
        <v>120</v>
      </c>
      <c r="P32" s="272">
        <v>120</v>
      </c>
      <c r="R32" s="113" t="s">
        <v>12</v>
      </c>
      <c r="S32" s="270">
        <v>460</v>
      </c>
      <c r="T32" s="271">
        <v>460</v>
      </c>
      <c r="U32" s="272">
        <v>460</v>
      </c>
      <c r="V32" s="108"/>
    </row>
    <row r="33" spans="2:22" ht="10.5" thickBot="1">
      <c r="B33" s="116"/>
      <c r="C33" s="117"/>
      <c r="D33" s="117"/>
      <c r="E33" s="117"/>
      <c r="F33" s="117"/>
      <c r="G33" s="117"/>
      <c r="H33" s="117"/>
      <c r="I33" s="117"/>
      <c r="J33" s="117"/>
      <c r="K33" s="117"/>
      <c r="L33" s="117"/>
      <c r="M33" s="117"/>
      <c r="N33" s="117"/>
      <c r="O33" s="117"/>
      <c r="P33" s="117"/>
      <c r="Q33" s="117"/>
      <c r="R33" s="117"/>
      <c r="S33" s="117"/>
      <c r="T33" s="117"/>
      <c r="U33" s="117"/>
      <c r="V33" s="118"/>
    </row>
    <row r="34" spans="2:22" ht="15.75" customHeight="1"/>
    <row r="35" spans="2:22" ht="11" thickBot="1">
      <c r="B35" s="102" t="s">
        <v>251</v>
      </c>
    </row>
    <row r="36" spans="2:22" ht="10.5">
      <c r="B36" s="131"/>
      <c r="C36" s="104"/>
      <c r="D36" s="104"/>
      <c r="E36" s="104"/>
      <c r="F36" s="104"/>
      <c r="G36" s="104"/>
      <c r="H36" s="104"/>
      <c r="I36" s="104"/>
      <c r="J36" s="104"/>
      <c r="K36" s="104"/>
      <c r="L36" s="104"/>
      <c r="M36" s="104"/>
      <c r="N36" s="104"/>
      <c r="O36" s="104"/>
      <c r="P36" s="119"/>
      <c r="Q36" s="104"/>
      <c r="R36" s="104"/>
      <c r="S36" s="104"/>
      <c r="T36" s="104"/>
      <c r="U36" s="104"/>
      <c r="V36" s="132"/>
    </row>
    <row r="37" spans="2:22" ht="40">
      <c r="B37" s="133"/>
      <c r="C37" s="283" t="str">
        <f>'Bill Units'!C39</f>
        <v>LGS-SEC  240, 242, 260</v>
      </c>
      <c r="D37" s="284" t="str">
        <f>'Bill Units'!$D$4</f>
        <v>Units Effective Through December 30, 2024</v>
      </c>
      <c r="E37" s="284" t="str">
        <f>'Bill Units'!$E$4</f>
        <v>Units Effective Starting December 31, 2024</v>
      </c>
      <c r="F37" s="409" t="str">
        <f>'Bill Units'!$F$4</f>
        <v>Units Effective Starting February 21, 2025</v>
      </c>
      <c r="G37" s="107"/>
      <c r="H37" s="285" t="str">
        <f>'Bill Units'!H39</f>
        <v>LGSLMTOD  251</v>
      </c>
      <c r="I37" s="284" t="str">
        <f>'Bill Units'!$D$4</f>
        <v>Units Effective Through December 30, 2024</v>
      </c>
      <c r="J37" s="284" t="str">
        <f>'Bill Units'!$E$4</f>
        <v>Units Effective Starting December 31, 2024</v>
      </c>
      <c r="K37" s="409" t="str">
        <f>'Bill Units'!$F$4</f>
        <v>Units Effective Starting February 21, 2025</v>
      </c>
      <c r="L37" s="107"/>
      <c r="M37" s="283" t="str">
        <f>'Bill Units'!M39</f>
        <v>LGS-SEC TOD 256</v>
      </c>
      <c r="N37" s="284" t="str">
        <f>'Bill Units'!$D$4</f>
        <v>Units Effective Through December 30, 2024</v>
      </c>
      <c r="O37" s="284" t="str">
        <f>'Bill Units'!$E$4</f>
        <v>Units Effective Starting December 31, 2024</v>
      </c>
      <c r="P37" s="409" t="str">
        <f>'Bill Units'!$F$4</f>
        <v>Units Effective Starting February 21, 2025</v>
      </c>
      <c r="Q37" s="107"/>
      <c r="R37" s="283" t="str">
        <f>'Bill Units'!R39</f>
        <v>LGS-PRI TOD  257</v>
      </c>
      <c r="S37" s="284" t="str">
        <f>'Bill Units'!$D$4</f>
        <v>Units Effective Through December 30, 2024</v>
      </c>
      <c r="T37" s="284" t="str">
        <f>'Bill Units'!$E$4</f>
        <v>Units Effective Starting December 31, 2024</v>
      </c>
      <c r="U37" s="409" t="str">
        <f>'Bill Units'!$F$4</f>
        <v>Units Effective Starting February 21, 2025</v>
      </c>
      <c r="V37" s="108"/>
    </row>
    <row r="38" spans="2:22" ht="10.5">
      <c r="B38" s="133"/>
      <c r="C38" s="124" t="s">
        <v>20</v>
      </c>
      <c r="D38" s="266">
        <v>8.1979999999999997E-2</v>
      </c>
      <c r="E38" s="267">
        <v>8.9660000000000004E-2</v>
      </c>
      <c r="F38" s="267">
        <v>8.9660000000000004E-2</v>
      </c>
      <c r="H38" s="124" t="s">
        <v>21</v>
      </c>
      <c r="I38" s="122">
        <v>0.15931999999999999</v>
      </c>
      <c r="J38" s="274">
        <v>0.16700000000000001</v>
      </c>
      <c r="K38" s="275">
        <v>0.16700000000000001</v>
      </c>
      <c r="M38" s="124" t="s">
        <v>19</v>
      </c>
      <c r="N38" s="276">
        <v>9.33</v>
      </c>
      <c r="O38" s="277">
        <v>9.33</v>
      </c>
      <c r="P38" s="278">
        <v>9.33</v>
      </c>
      <c r="R38" s="124" t="s">
        <v>19</v>
      </c>
      <c r="S38" s="276">
        <v>7.91</v>
      </c>
      <c r="T38" s="277">
        <v>7.91</v>
      </c>
      <c r="U38" s="278">
        <v>7.91</v>
      </c>
      <c r="V38" s="108"/>
    </row>
    <row r="39" spans="2:22" ht="10.5">
      <c r="B39" s="133"/>
      <c r="C39" s="109" t="s">
        <v>19</v>
      </c>
      <c r="D39" s="101">
        <v>13.84</v>
      </c>
      <c r="E39" s="111">
        <v>13.84</v>
      </c>
      <c r="F39" s="111">
        <v>13.84</v>
      </c>
      <c r="H39" s="109" t="s">
        <v>22</v>
      </c>
      <c r="I39" s="93">
        <v>8.6389999999999995E-2</v>
      </c>
      <c r="J39" s="279">
        <v>9.4070000000000001E-2</v>
      </c>
      <c r="K39" s="112">
        <v>9.4070000000000001E-2</v>
      </c>
      <c r="M39" s="109" t="s">
        <v>339</v>
      </c>
      <c r="N39" s="101">
        <v>3.46</v>
      </c>
      <c r="O39" s="264">
        <v>3.46</v>
      </c>
      <c r="P39" s="111">
        <v>3.46</v>
      </c>
      <c r="R39" s="109" t="s">
        <v>339</v>
      </c>
      <c r="S39" s="101">
        <v>3.46</v>
      </c>
      <c r="T39" s="264">
        <v>3.46</v>
      </c>
      <c r="U39" s="111">
        <v>3.46</v>
      </c>
      <c r="V39" s="108"/>
    </row>
    <row r="40" spans="2:22" ht="10.5">
      <c r="B40" s="133"/>
      <c r="C40" s="109" t="s">
        <v>339</v>
      </c>
      <c r="D40" s="101">
        <v>3.46</v>
      </c>
      <c r="E40" s="111">
        <v>3.46</v>
      </c>
      <c r="F40" s="111">
        <v>3.46</v>
      </c>
      <c r="H40" s="109"/>
      <c r="I40" s="101"/>
      <c r="J40" s="264"/>
      <c r="K40" s="111"/>
      <c r="M40" s="109" t="s">
        <v>12</v>
      </c>
      <c r="N40" s="101">
        <v>97</v>
      </c>
      <c r="O40" s="264">
        <v>97</v>
      </c>
      <c r="P40" s="111">
        <v>97</v>
      </c>
      <c r="R40" s="109" t="s">
        <v>12</v>
      </c>
      <c r="S40" s="101">
        <v>145</v>
      </c>
      <c r="T40" s="264">
        <v>145</v>
      </c>
      <c r="U40" s="111">
        <v>145</v>
      </c>
      <c r="V40" s="108"/>
    </row>
    <row r="41" spans="2:22" ht="10.5">
      <c r="B41" s="133"/>
      <c r="C41" s="109" t="s">
        <v>12</v>
      </c>
      <c r="D41" s="101">
        <v>97</v>
      </c>
      <c r="E41" s="111">
        <v>97</v>
      </c>
      <c r="F41" s="111">
        <v>97</v>
      </c>
      <c r="H41" s="109" t="s">
        <v>12</v>
      </c>
      <c r="I41" s="101">
        <v>97</v>
      </c>
      <c r="J41" s="264">
        <v>97</v>
      </c>
      <c r="K41" s="111">
        <v>97</v>
      </c>
      <c r="M41" s="109" t="s">
        <v>21</v>
      </c>
      <c r="N41" s="93">
        <v>0.12648000000000001</v>
      </c>
      <c r="O41" s="279">
        <v>0.13416</v>
      </c>
      <c r="P41" s="112">
        <v>0.13416</v>
      </c>
      <c r="R41" s="109" t="s">
        <v>21</v>
      </c>
      <c r="S41" s="93">
        <v>0.12052</v>
      </c>
      <c r="T41" s="280">
        <v>0.12820000000000001</v>
      </c>
      <c r="U41" s="281">
        <v>0.12820000000000001</v>
      </c>
      <c r="V41" s="108"/>
    </row>
    <row r="42" spans="2:22" ht="10.5">
      <c r="B42" s="133"/>
      <c r="C42" s="113"/>
      <c r="D42" s="114"/>
      <c r="E42" s="114"/>
      <c r="F42" s="115"/>
      <c r="H42" s="113"/>
      <c r="I42" s="114"/>
      <c r="J42" s="114"/>
      <c r="K42" s="115"/>
      <c r="M42" s="113" t="s">
        <v>22</v>
      </c>
      <c r="N42" s="114">
        <v>6.1379999999999997E-2</v>
      </c>
      <c r="O42" s="282">
        <v>6.9059999999999996E-2</v>
      </c>
      <c r="P42" s="115">
        <v>6.9059999999999996E-2</v>
      </c>
      <c r="R42" s="113" t="s">
        <v>22</v>
      </c>
      <c r="S42" s="114">
        <v>5.9659999999999998E-2</v>
      </c>
      <c r="T42" s="282">
        <v>6.7339999999999997E-2</v>
      </c>
      <c r="U42" s="115">
        <v>6.7339999999999997E-2</v>
      </c>
      <c r="V42" s="108"/>
    </row>
    <row r="43" spans="2:22" ht="10.5">
      <c r="B43" s="133"/>
      <c r="F43" s="107"/>
      <c r="K43" s="107"/>
      <c r="P43" s="107"/>
      <c r="V43" s="108"/>
    </row>
    <row r="44" spans="2:22" ht="40">
      <c r="B44" s="133"/>
      <c r="C44" s="283" t="str">
        <f>'Bill Units'!C46</f>
        <v>LGS-PRI  244, 246, 264</v>
      </c>
      <c r="D44" s="284" t="str">
        <f>'Bill Units'!$D$4</f>
        <v>Units Effective Through December 30, 2024</v>
      </c>
      <c r="E44" s="284" t="str">
        <f>'Bill Units'!$E$4</f>
        <v>Units Effective Starting December 31, 2024</v>
      </c>
      <c r="F44" s="409" t="str">
        <f>'Bill Units'!$F$4</f>
        <v>Units Effective Starting February 21, 2025</v>
      </c>
      <c r="G44" s="107"/>
      <c r="H44" s="283" t="str">
        <f>'Bill Units'!H46</f>
        <v>LGS-SUB 248, 268</v>
      </c>
      <c r="I44" s="284" t="str">
        <f>'Bill Units'!$D$4</f>
        <v>Units Effective Through December 30, 2024</v>
      </c>
      <c r="J44" s="284" t="str">
        <f>'Bill Units'!$E$4</f>
        <v>Units Effective Starting December 31, 2024</v>
      </c>
      <c r="K44" s="409" t="str">
        <f>'Bill Units'!$F$4</f>
        <v>Units Effective Starting February 21, 2025</v>
      </c>
      <c r="L44" s="107"/>
      <c r="M44" s="283" t="str">
        <f>'Bill Units'!M46</f>
        <v>LGS-TRAN 250, 270</v>
      </c>
      <c r="N44" s="284" t="str">
        <f>'Bill Units'!$D$4</f>
        <v>Units Effective Through December 30, 2024</v>
      </c>
      <c r="O44" s="284" t="str">
        <f>'Bill Units'!$E$4</f>
        <v>Units Effective Starting December 31, 2024</v>
      </c>
      <c r="P44" s="409" t="str">
        <f>'Bill Units'!$F$4</f>
        <v>Units Effective Starting February 21, 2025</v>
      </c>
      <c r="V44" s="108"/>
    </row>
    <row r="45" spans="2:22" ht="10.5">
      <c r="B45" s="133"/>
      <c r="C45" s="124" t="s">
        <v>20</v>
      </c>
      <c r="D45" s="266">
        <v>7.3520000000000002E-2</v>
      </c>
      <c r="E45" s="267">
        <v>8.1199999999999994E-2</v>
      </c>
      <c r="F45" s="267">
        <v>8.1199999999999994E-2</v>
      </c>
      <c r="H45" s="124" t="s">
        <v>20</v>
      </c>
      <c r="I45" s="266">
        <v>5.5239999999999997E-2</v>
      </c>
      <c r="J45" s="267">
        <v>6.2920000000000004E-2</v>
      </c>
      <c r="K45" s="267">
        <v>6.2920000000000004E-2</v>
      </c>
      <c r="M45" s="124" t="s">
        <v>20</v>
      </c>
      <c r="N45" s="266">
        <v>5.4300000000000001E-2</v>
      </c>
      <c r="O45" s="267">
        <v>6.198E-2</v>
      </c>
      <c r="P45" s="267">
        <v>6.198E-2</v>
      </c>
      <c r="V45" s="108"/>
    </row>
    <row r="46" spans="2:22">
      <c r="B46" s="106"/>
      <c r="C46" s="109" t="s">
        <v>19</v>
      </c>
      <c r="D46" s="101">
        <v>12.23</v>
      </c>
      <c r="E46" s="111">
        <v>12.23</v>
      </c>
      <c r="F46" s="111">
        <v>12.23</v>
      </c>
      <c r="H46" s="109" t="s">
        <v>19</v>
      </c>
      <c r="I46" s="101">
        <v>8.4600000000000009</v>
      </c>
      <c r="J46" s="111">
        <v>8.4600000000000009</v>
      </c>
      <c r="K46" s="111">
        <v>8.4600000000000009</v>
      </c>
      <c r="M46" s="109" t="s">
        <v>19</v>
      </c>
      <c r="N46" s="101">
        <v>8.2799999999999994</v>
      </c>
      <c r="O46" s="111">
        <v>8.2799999999999994</v>
      </c>
      <c r="P46" s="111">
        <v>8.2799999999999994</v>
      </c>
      <c r="V46" s="108"/>
    </row>
    <row r="47" spans="2:22">
      <c r="B47" s="106"/>
      <c r="C47" s="109" t="s">
        <v>339</v>
      </c>
      <c r="D47" s="101">
        <v>3.46</v>
      </c>
      <c r="E47" s="111">
        <v>3.46</v>
      </c>
      <c r="F47" s="111">
        <v>3.46</v>
      </c>
      <c r="H47" s="109" t="s">
        <v>339</v>
      </c>
      <c r="I47" s="101">
        <v>3.46</v>
      </c>
      <c r="J47" s="111">
        <v>3.46</v>
      </c>
      <c r="K47" s="111">
        <v>3.46</v>
      </c>
      <c r="M47" s="109" t="s">
        <v>339</v>
      </c>
      <c r="N47" s="101">
        <v>3.46</v>
      </c>
      <c r="O47" s="111">
        <v>3.46</v>
      </c>
      <c r="P47" s="111">
        <v>3.46</v>
      </c>
      <c r="V47" s="108"/>
    </row>
    <row r="48" spans="2:22">
      <c r="B48" s="106"/>
      <c r="C48" s="113" t="s">
        <v>12</v>
      </c>
      <c r="D48" s="270">
        <v>145</v>
      </c>
      <c r="E48" s="272">
        <v>145</v>
      </c>
      <c r="F48" s="272">
        <v>145</v>
      </c>
      <c r="H48" s="113" t="s">
        <v>12</v>
      </c>
      <c r="I48" s="270">
        <v>750</v>
      </c>
      <c r="J48" s="272">
        <v>750</v>
      </c>
      <c r="K48" s="272">
        <v>750</v>
      </c>
      <c r="M48" s="113" t="s">
        <v>12</v>
      </c>
      <c r="N48" s="270">
        <v>750</v>
      </c>
      <c r="O48" s="272">
        <v>750</v>
      </c>
      <c r="P48" s="272">
        <v>750</v>
      </c>
      <c r="V48" s="108"/>
    </row>
    <row r="49" spans="2:22" ht="10.5" thickBot="1">
      <c r="B49" s="116"/>
      <c r="C49" s="117"/>
      <c r="D49" s="117"/>
      <c r="E49" s="117"/>
      <c r="F49" s="117"/>
      <c r="G49" s="117"/>
      <c r="H49" s="117"/>
      <c r="I49" s="117"/>
      <c r="J49" s="117"/>
      <c r="K49" s="117"/>
      <c r="L49" s="117"/>
      <c r="M49" s="117"/>
      <c r="N49" s="117"/>
      <c r="O49" s="117"/>
      <c r="P49" s="117"/>
      <c r="Q49" s="117"/>
      <c r="R49" s="117"/>
      <c r="S49" s="117"/>
      <c r="T49" s="117"/>
      <c r="U49" s="117"/>
      <c r="V49" s="118"/>
    </row>
    <row r="51" spans="2:22" ht="11" thickBot="1">
      <c r="B51" s="102" t="s">
        <v>464</v>
      </c>
      <c r="K51" s="107"/>
    </row>
    <row r="52" spans="2:22">
      <c r="B52" s="103"/>
      <c r="C52" s="104"/>
      <c r="D52" s="104"/>
      <c r="E52" s="104"/>
      <c r="F52" s="119"/>
      <c r="G52" s="104"/>
      <c r="H52" s="104"/>
      <c r="I52" s="104"/>
      <c r="J52" s="104"/>
      <c r="K52" s="104"/>
      <c r="L52" s="105"/>
    </row>
    <row r="53" spans="2:22" ht="40">
      <c r="B53" s="106"/>
      <c r="C53" s="283" t="str">
        <f>'Bill Units'!C55</f>
        <v>PS-SEC 260</v>
      </c>
      <c r="D53" s="284" t="str">
        <f>'Bill Units'!$D$4</f>
        <v>Units Effective Through December 30, 2024</v>
      </c>
      <c r="E53" s="284" t="str">
        <f>'Bill Units'!$E$4</f>
        <v>Units Effective Starting December 31, 2024</v>
      </c>
      <c r="F53" s="409" t="str">
        <f>'Bill Units'!$F$4</f>
        <v>Units Effective Starting February 21, 2025</v>
      </c>
      <c r="G53" s="107"/>
      <c r="H53" s="283" t="str">
        <f>'Bill Units'!H55</f>
        <v>PS-PRI 264</v>
      </c>
      <c r="I53" s="284" t="str">
        <f>'Bill Units'!$D$4</f>
        <v>Units Effective Through December 30, 2024</v>
      </c>
      <c r="J53" s="284" t="str">
        <f>'Bill Units'!$E$4</f>
        <v>Units Effective Starting December 31, 2024</v>
      </c>
      <c r="K53" s="409" t="str">
        <f>'Bill Units'!$F$4</f>
        <v>Units Effective Starting February 21, 2025</v>
      </c>
      <c r="L53" s="108"/>
    </row>
    <row r="54" spans="2:22">
      <c r="B54" s="106"/>
      <c r="C54" s="124" t="s">
        <v>20</v>
      </c>
      <c r="D54" s="266">
        <f>D38</f>
        <v>8.1979999999999997E-2</v>
      </c>
      <c r="E54" s="267">
        <f>E38</f>
        <v>8.9660000000000004E-2</v>
      </c>
      <c r="F54" s="267">
        <f>F38</f>
        <v>8.9660000000000004E-2</v>
      </c>
      <c r="H54" s="124" t="s">
        <v>20</v>
      </c>
      <c r="I54" s="266">
        <f>D45</f>
        <v>7.3520000000000002E-2</v>
      </c>
      <c r="J54" s="265">
        <f t="shared" ref="J54:K57" si="0">E45</f>
        <v>8.1199999999999994E-2</v>
      </c>
      <c r="K54" s="265">
        <f t="shared" si="0"/>
        <v>8.1199999999999994E-2</v>
      </c>
      <c r="L54" s="134"/>
    </row>
    <row r="55" spans="2:22">
      <c r="B55" s="106"/>
      <c r="C55" s="109" t="s">
        <v>19</v>
      </c>
      <c r="D55" s="101">
        <f t="shared" ref="D55:F55" si="1">D39</f>
        <v>13.84</v>
      </c>
      <c r="E55" s="111">
        <f t="shared" ref="E55" si="2">E39</f>
        <v>13.84</v>
      </c>
      <c r="F55" s="111">
        <f t="shared" si="1"/>
        <v>13.84</v>
      </c>
      <c r="H55" s="109" t="s">
        <v>19</v>
      </c>
      <c r="I55" s="101">
        <f>D46</f>
        <v>12.23</v>
      </c>
      <c r="J55" s="264">
        <f t="shared" si="0"/>
        <v>12.23</v>
      </c>
      <c r="K55" s="264">
        <f t="shared" si="0"/>
        <v>12.23</v>
      </c>
      <c r="L55" s="108"/>
    </row>
    <row r="56" spans="2:22">
      <c r="B56" s="106"/>
      <c r="C56" s="109" t="s">
        <v>339</v>
      </c>
      <c r="D56" s="101">
        <f t="shared" ref="D56:F56" si="3">D40</f>
        <v>3.46</v>
      </c>
      <c r="E56" s="111">
        <f t="shared" ref="E56" si="4">E40</f>
        <v>3.46</v>
      </c>
      <c r="F56" s="111">
        <f t="shared" si="3"/>
        <v>3.46</v>
      </c>
      <c r="H56" s="109" t="s">
        <v>339</v>
      </c>
      <c r="I56" s="101">
        <f>D47</f>
        <v>3.46</v>
      </c>
      <c r="J56" s="264">
        <f t="shared" si="0"/>
        <v>3.46</v>
      </c>
      <c r="K56" s="264">
        <f t="shared" si="0"/>
        <v>3.46</v>
      </c>
      <c r="L56" s="108"/>
    </row>
    <row r="57" spans="2:22">
      <c r="B57" s="106"/>
      <c r="C57" s="113" t="s">
        <v>12</v>
      </c>
      <c r="D57" s="270">
        <f t="shared" ref="D57:F57" si="5">D41</f>
        <v>97</v>
      </c>
      <c r="E57" s="272">
        <f t="shared" ref="E57" si="6">E41</f>
        <v>97</v>
      </c>
      <c r="F57" s="272">
        <f t="shared" si="5"/>
        <v>97</v>
      </c>
      <c r="H57" s="113" t="s">
        <v>12</v>
      </c>
      <c r="I57" s="270">
        <f>D48</f>
        <v>145</v>
      </c>
      <c r="J57" s="271">
        <f t="shared" si="0"/>
        <v>145</v>
      </c>
      <c r="K57" s="271">
        <f t="shared" si="0"/>
        <v>145</v>
      </c>
      <c r="L57" s="108"/>
    </row>
    <row r="58" spans="2:22" ht="10.5" thickBot="1">
      <c r="B58" s="116"/>
      <c r="C58" s="117"/>
      <c r="D58" s="117"/>
      <c r="E58" s="117"/>
      <c r="F58" s="117"/>
      <c r="G58" s="117"/>
      <c r="H58" s="117"/>
      <c r="I58" s="117"/>
      <c r="J58" s="117"/>
      <c r="K58" s="117"/>
      <c r="L58" s="135"/>
    </row>
    <row r="59" spans="2:22">
      <c r="L59" s="136"/>
    </row>
    <row r="60" spans="2:22" ht="11" thickBot="1">
      <c r="B60" s="102" t="s">
        <v>463</v>
      </c>
    </row>
    <row r="61" spans="2:22">
      <c r="B61" s="103"/>
      <c r="C61" s="119"/>
      <c r="D61" s="104"/>
      <c r="E61" s="104"/>
      <c r="F61" s="119"/>
      <c r="G61" s="104"/>
      <c r="H61" s="104"/>
      <c r="I61" s="104"/>
      <c r="J61" s="104"/>
      <c r="K61" s="119"/>
      <c r="L61" s="104"/>
      <c r="M61" s="104"/>
      <c r="N61" s="104"/>
      <c r="O61" s="104"/>
      <c r="P61" s="119"/>
      <c r="Q61" s="104"/>
      <c r="R61" s="104"/>
      <c r="S61" s="104"/>
      <c r="T61" s="104"/>
      <c r="U61" s="119"/>
      <c r="V61" s="105"/>
    </row>
    <row r="62" spans="2:22" ht="40">
      <c r="B62" s="106"/>
      <c r="C62" s="283" t="str">
        <f>'Bill Units'!C64</f>
        <v>IGS-SEC  356</v>
      </c>
      <c r="D62" s="284" t="str">
        <f>'Bill Units'!$D$4</f>
        <v>Units Effective Through December 30, 2024</v>
      </c>
      <c r="E62" s="284" t="str">
        <f>'Bill Units'!$E$4</f>
        <v>Units Effective Starting December 31, 2024</v>
      </c>
      <c r="F62" s="409" t="str">
        <f>'Bill Units'!$F$4</f>
        <v>Units Effective Starting February 21, 2025</v>
      </c>
      <c r="G62" s="107"/>
      <c r="H62" s="283" t="str">
        <f>'Bill Units'!H64</f>
        <v>IGS-PRI  330, 358, 370</v>
      </c>
      <c r="I62" s="284" t="str">
        <f>'Bill Units'!$D$4</f>
        <v>Units Effective Through December 30, 2024</v>
      </c>
      <c r="J62" s="284" t="str">
        <f>'Bill Units'!$E$4</f>
        <v>Units Effective Starting December 31, 2024</v>
      </c>
      <c r="K62" s="409" t="str">
        <f>'Bill Units'!$F$4</f>
        <v>Units Effective Starting February 21, 2025</v>
      </c>
      <c r="L62" s="107"/>
      <c r="M62" s="283" t="str">
        <f>'Bill Units'!M64</f>
        <v>IGS-SUB 331, 333, 359, 371</v>
      </c>
      <c r="N62" s="284" t="str">
        <f>'Bill Units'!$D$4</f>
        <v>Units Effective Through December 30, 2024</v>
      </c>
      <c r="O62" s="284" t="str">
        <f>'Bill Units'!$E$4</f>
        <v>Units Effective Starting December 31, 2024</v>
      </c>
      <c r="P62" s="409" t="str">
        <f>'Bill Units'!$F$4</f>
        <v>Units Effective Starting February 21, 2025</v>
      </c>
      <c r="Q62" s="107"/>
      <c r="R62" s="283" t="str">
        <f>'Bill Units'!R64</f>
        <v>IGS-TRAN 332, 360, 372</v>
      </c>
      <c r="S62" s="284" t="str">
        <f>'Bill Units'!$D$4</f>
        <v>Units Effective Through December 30, 2024</v>
      </c>
      <c r="T62" s="284" t="str">
        <f>'Bill Units'!$E$4</f>
        <v>Units Effective Starting December 31, 2024</v>
      </c>
      <c r="U62" s="409" t="str">
        <f>'Bill Units'!$F$4</f>
        <v>Units Effective Starting February 21, 2025</v>
      </c>
      <c r="V62" s="108"/>
    </row>
    <row r="63" spans="2:22">
      <c r="B63" s="106"/>
      <c r="C63" s="124" t="s">
        <v>20</v>
      </c>
      <c r="D63" s="266">
        <v>3.1559999999999998E-2</v>
      </c>
      <c r="E63" s="265">
        <v>3.9239999999999997E-2</v>
      </c>
      <c r="F63" s="267">
        <v>3.9239999999999997E-2</v>
      </c>
      <c r="H63" s="124" t="s">
        <v>20</v>
      </c>
      <c r="I63" s="266">
        <v>3.007E-2</v>
      </c>
      <c r="J63" s="265">
        <v>3.7749999999999999E-2</v>
      </c>
      <c r="K63" s="267">
        <v>3.7749999999999999E-2</v>
      </c>
      <c r="M63" s="109" t="s">
        <v>20</v>
      </c>
      <c r="N63" s="110">
        <v>2.964E-2</v>
      </c>
      <c r="O63" s="265">
        <v>3.7319999999999999E-2</v>
      </c>
      <c r="P63" s="269">
        <v>3.7319999999999999E-2</v>
      </c>
      <c r="R63" s="124" t="s">
        <v>20</v>
      </c>
      <c r="S63" s="266">
        <v>2.9270000000000001E-2</v>
      </c>
      <c r="T63" s="265">
        <v>3.6949999999999997E-2</v>
      </c>
      <c r="U63" s="267">
        <v>3.6949999999999997E-2</v>
      </c>
      <c r="V63" s="108"/>
    </row>
    <row r="64" spans="2:22">
      <c r="B64" s="106"/>
      <c r="C64" s="137" t="s">
        <v>19</v>
      </c>
      <c r="E64" s="279"/>
      <c r="F64" s="112"/>
      <c r="H64" s="137" t="s">
        <v>19</v>
      </c>
      <c r="J64" s="279"/>
      <c r="K64" s="112"/>
      <c r="M64" s="137" t="s">
        <v>19</v>
      </c>
      <c r="O64" s="279"/>
      <c r="P64" s="112"/>
      <c r="R64" s="137" t="s">
        <v>19</v>
      </c>
      <c r="T64" s="279"/>
      <c r="U64" s="112"/>
      <c r="V64" s="108"/>
    </row>
    <row r="65" spans="2:22">
      <c r="B65" s="106"/>
      <c r="C65" s="109" t="s">
        <v>23</v>
      </c>
      <c r="D65" s="101">
        <v>26.99</v>
      </c>
      <c r="E65" s="264">
        <v>26.99</v>
      </c>
      <c r="F65" s="111">
        <v>26.99</v>
      </c>
      <c r="H65" s="109" t="s">
        <v>23</v>
      </c>
      <c r="I65" s="101">
        <v>24.94</v>
      </c>
      <c r="J65" s="264">
        <v>24.94</v>
      </c>
      <c r="K65" s="111">
        <v>24.94</v>
      </c>
      <c r="M65" s="109" t="s">
        <v>23</v>
      </c>
      <c r="N65" s="101">
        <v>17.36</v>
      </c>
      <c r="O65" s="264">
        <v>17.36</v>
      </c>
      <c r="P65" s="111">
        <v>17.36</v>
      </c>
      <c r="R65" s="109" t="s">
        <v>23</v>
      </c>
      <c r="S65" s="101">
        <v>17</v>
      </c>
      <c r="T65" s="264">
        <v>17</v>
      </c>
      <c r="U65" s="111">
        <v>17</v>
      </c>
      <c r="V65" s="108"/>
    </row>
    <row r="66" spans="2:22">
      <c r="B66" s="106"/>
      <c r="C66" s="109" t="s">
        <v>43</v>
      </c>
      <c r="D66" s="101">
        <v>1.84</v>
      </c>
      <c r="E66" s="264">
        <v>1.84</v>
      </c>
      <c r="F66" s="111">
        <v>1.84</v>
      </c>
      <c r="H66" s="109" t="s">
        <v>43</v>
      </c>
      <c r="I66" s="101">
        <v>1.78</v>
      </c>
      <c r="J66" s="264">
        <v>1.78</v>
      </c>
      <c r="K66" s="111">
        <v>1.78</v>
      </c>
      <c r="M66" s="109" t="s">
        <v>43</v>
      </c>
      <c r="N66" s="101">
        <v>1.75</v>
      </c>
      <c r="O66" s="264">
        <v>1.75</v>
      </c>
      <c r="P66" s="111">
        <v>1.75</v>
      </c>
      <c r="R66" s="109" t="s">
        <v>43</v>
      </c>
      <c r="S66" s="101">
        <v>1.73</v>
      </c>
      <c r="T66" s="264">
        <v>1.73</v>
      </c>
      <c r="U66" s="111">
        <v>1.73</v>
      </c>
      <c r="V66" s="108"/>
    </row>
    <row r="67" spans="2:22">
      <c r="B67" s="106"/>
      <c r="C67" s="109" t="s">
        <v>44</v>
      </c>
      <c r="D67" s="101">
        <v>25.68</v>
      </c>
      <c r="E67" s="264">
        <v>25.68</v>
      </c>
      <c r="F67" s="111">
        <v>25.68</v>
      </c>
      <c r="H67" s="109" t="s">
        <v>44</v>
      </c>
      <c r="I67" s="101">
        <v>23.68</v>
      </c>
      <c r="J67" s="264">
        <v>23.68</v>
      </c>
      <c r="K67" s="111">
        <v>23.68</v>
      </c>
      <c r="M67" s="109" t="s">
        <v>44</v>
      </c>
      <c r="N67" s="101">
        <v>16.12</v>
      </c>
      <c r="O67" s="264">
        <v>16.12</v>
      </c>
      <c r="P67" s="111">
        <v>16.12</v>
      </c>
      <c r="R67" s="109" t="s">
        <v>44</v>
      </c>
      <c r="S67" s="101">
        <v>15.77</v>
      </c>
      <c r="T67" s="264">
        <v>15.77</v>
      </c>
      <c r="U67" s="111">
        <v>15.77</v>
      </c>
      <c r="V67" s="108"/>
    </row>
    <row r="68" spans="2:22">
      <c r="B68" s="106"/>
      <c r="C68" s="109" t="s">
        <v>340</v>
      </c>
      <c r="D68" s="101">
        <v>0.69</v>
      </c>
      <c r="E68" s="264">
        <v>0.69</v>
      </c>
      <c r="F68" s="111">
        <v>0.69</v>
      </c>
      <c r="H68" s="109" t="s">
        <v>340</v>
      </c>
      <c r="I68" s="101">
        <v>0.69</v>
      </c>
      <c r="J68" s="264">
        <v>0.69</v>
      </c>
      <c r="K68" s="111">
        <v>0.69</v>
      </c>
      <c r="M68" s="109" t="s">
        <v>340</v>
      </c>
      <c r="N68" s="101">
        <v>0.69</v>
      </c>
      <c r="O68" s="264">
        <v>0.69</v>
      </c>
      <c r="P68" s="111">
        <v>0.69</v>
      </c>
      <c r="R68" s="109" t="s">
        <v>340</v>
      </c>
      <c r="S68" s="101">
        <v>0.69</v>
      </c>
      <c r="T68" s="264">
        <v>0.69</v>
      </c>
      <c r="U68" s="111">
        <v>0.69</v>
      </c>
      <c r="V68" s="108"/>
    </row>
    <row r="69" spans="2:22">
      <c r="B69" s="106"/>
      <c r="C69" s="109" t="s">
        <v>12</v>
      </c>
      <c r="D69" s="101">
        <v>276</v>
      </c>
      <c r="E69" s="264">
        <v>276</v>
      </c>
      <c r="F69" s="111">
        <v>276</v>
      </c>
      <c r="H69" s="109" t="s">
        <v>12</v>
      </c>
      <c r="I69" s="101">
        <v>276</v>
      </c>
      <c r="J69" s="264">
        <v>276</v>
      </c>
      <c r="K69" s="111">
        <v>276</v>
      </c>
      <c r="M69" s="109" t="s">
        <v>12</v>
      </c>
      <c r="N69" s="101">
        <v>794</v>
      </c>
      <c r="O69" s="264">
        <v>794</v>
      </c>
      <c r="P69" s="111">
        <v>794</v>
      </c>
      <c r="R69" s="109" t="s">
        <v>12</v>
      </c>
      <c r="S69" s="101">
        <v>1353</v>
      </c>
      <c r="T69" s="264">
        <v>1353</v>
      </c>
      <c r="U69" s="111">
        <v>1353</v>
      </c>
      <c r="V69" s="108"/>
    </row>
    <row r="70" spans="2:22">
      <c r="B70" s="106"/>
      <c r="C70" s="113" t="s">
        <v>341</v>
      </c>
      <c r="D70" s="270">
        <v>-3.68</v>
      </c>
      <c r="E70" s="271">
        <v>-3.68</v>
      </c>
      <c r="F70" s="272">
        <v>-3.68</v>
      </c>
      <c r="H70" s="113" t="s">
        <v>341</v>
      </c>
      <c r="I70" s="270">
        <v>-3.68</v>
      </c>
      <c r="J70" s="271">
        <v>-3.68</v>
      </c>
      <c r="K70" s="272">
        <v>-3.68</v>
      </c>
      <c r="M70" s="113" t="s">
        <v>341</v>
      </c>
      <c r="N70" s="270">
        <v>-3.68</v>
      </c>
      <c r="O70" s="271">
        <v>-3.68</v>
      </c>
      <c r="P70" s="272">
        <v>-3.68</v>
      </c>
      <c r="R70" s="113" t="s">
        <v>341</v>
      </c>
      <c r="S70" s="270">
        <v>-3.68</v>
      </c>
      <c r="T70" s="271">
        <v>-3.68</v>
      </c>
      <c r="U70" s="272">
        <v>-3.68</v>
      </c>
      <c r="V70" s="108"/>
    </row>
    <row r="71" spans="2:22" ht="10.5" thickBot="1">
      <c r="B71" s="116"/>
      <c r="C71" s="117"/>
      <c r="D71" s="117"/>
      <c r="E71" s="117"/>
      <c r="F71" s="117"/>
      <c r="G71" s="117"/>
      <c r="H71" s="117"/>
      <c r="I71" s="117"/>
      <c r="J71" s="117"/>
      <c r="K71" s="117"/>
      <c r="L71" s="117"/>
      <c r="M71" s="117"/>
      <c r="N71" s="117"/>
      <c r="O71" s="117"/>
      <c r="P71" s="117"/>
      <c r="Q71" s="117"/>
      <c r="R71" s="117"/>
      <c r="S71" s="117"/>
      <c r="T71" s="117"/>
      <c r="U71" s="117"/>
      <c r="V71" s="118"/>
    </row>
    <row r="73" spans="2:22" ht="11" thickBot="1">
      <c r="B73" s="102" t="s">
        <v>33</v>
      </c>
    </row>
    <row r="74" spans="2:22">
      <c r="B74" s="103"/>
      <c r="C74" s="104"/>
      <c r="D74" s="104"/>
      <c r="E74" s="104"/>
      <c r="F74" s="104"/>
      <c r="G74" s="105"/>
    </row>
    <row r="75" spans="2:22" ht="40">
      <c r="B75" s="106"/>
      <c r="C75" s="283" t="s">
        <v>342</v>
      </c>
      <c r="D75" s="284" t="str">
        <f>'Bill Units'!$D$4</f>
        <v>Units Effective Through December 30, 2024</v>
      </c>
      <c r="E75" s="284" t="str">
        <f>'Bill Units'!$E$4</f>
        <v>Units Effective Starting December 31, 2024</v>
      </c>
      <c r="F75" s="409" t="str">
        <f>'Bill Units'!$F$4</f>
        <v>Units Effective Starting February 21, 2025</v>
      </c>
      <c r="G75" s="108"/>
    </row>
    <row r="76" spans="2:22">
      <c r="B76" s="106"/>
      <c r="C76" s="124" t="s">
        <v>18</v>
      </c>
      <c r="D76" s="266">
        <v>0.11073</v>
      </c>
      <c r="E76" s="267">
        <v>0.11841</v>
      </c>
      <c r="F76" s="267">
        <v>0.11841</v>
      </c>
      <c r="G76" s="108"/>
    </row>
    <row r="77" spans="2:22">
      <c r="B77" s="106"/>
      <c r="C77" s="109" t="s">
        <v>99</v>
      </c>
      <c r="D77" s="101">
        <v>9.5500000000000007</v>
      </c>
      <c r="E77" s="111">
        <v>9.5500000000000007</v>
      </c>
      <c r="F77" s="111">
        <v>9.5500000000000007</v>
      </c>
      <c r="G77" s="108"/>
    </row>
    <row r="78" spans="2:22">
      <c r="B78" s="106"/>
      <c r="C78" s="113" t="s">
        <v>12</v>
      </c>
      <c r="D78" s="270">
        <v>25</v>
      </c>
      <c r="E78" s="272">
        <v>25</v>
      </c>
      <c r="F78" s="272">
        <v>25</v>
      </c>
      <c r="G78" s="108"/>
    </row>
    <row r="79" spans="2:22" ht="10.5" thickBot="1">
      <c r="B79" s="116"/>
      <c r="C79" s="117"/>
      <c r="D79" s="117"/>
      <c r="E79" s="117"/>
      <c r="F79" s="117"/>
      <c r="G79" s="118"/>
    </row>
  </sheetData>
  <pageMargins left="0.7" right="0.7" top="0.75" bottom="0.75" header="0.3" footer="0.3"/>
  <pageSetup paperSize="17" scale="1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8EC6E-7F74-4344-BF75-0FE6F8E0848C}">
  <sheetPr codeName="Sheet2">
    <pageSetUpPr fitToPage="1"/>
  </sheetPr>
  <dimension ref="A1:Q56"/>
  <sheetViews>
    <sheetView zoomScale="120" zoomScaleNormal="120" workbookViewId="0">
      <selection activeCell="D16" sqref="D16"/>
    </sheetView>
  </sheetViews>
  <sheetFormatPr defaultColWidth="9.1796875" defaultRowHeight="13" outlineLevelCol="1"/>
  <cols>
    <col min="1" max="1" width="1.7265625" style="307" customWidth="1"/>
    <col min="2" max="2" width="33.7265625" style="307" customWidth="1"/>
    <col min="3" max="3" width="14.26953125" style="307" customWidth="1" outlineLevel="1"/>
    <col min="4" max="4" width="13.453125" style="307" customWidth="1" outlineLevel="1"/>
    <col min="5" max="5" width="8.7265625" style="307" bestFit="1" customWidth="1"/>
    <col min="6" max="6" width="8.7265625" style="307" customWidth="1"/>
    <col min="7" max="7" width="9.7265625" style="307" customWidth="1" outlineLevel="1"/>
    <col min="8" max="9" width="16" style="307" bestFit="1" customWidth="1" outlineLevel="1"/>
    <col min="10" max="11" width="9.1796875" style="307" customWidth="1" outlineLevel="1"/>
    <col min="12" max="12" width="12.7265625" style="307" bestFit="1" customWidth="1"/>
    <col min="13" max="13" width="9.1796875" style="307"/>
    <col min="14" max="14" width="9.54296875" style="307" bestFit="1" customWidth="1"/>
    <col min="15" max="16384" width="9.1796875" style="307"/>
  </cols>
  <sheetData>
    <row r="1" spans="1:17" ht="13.5" thickBot="1">
      <c r="B1" s="892"/>
      <c r="C1" s="892"/>
      <c r="D1" s="892"/>
      <c r="E1" s="892"/>
      <c r="F1" s="892"/>
      <c r="G1" s="892"/>
      <c r="H1" s="892"/>
      <c r="I1" s="892"/>
      <c r="J1" s="892"/>
      <c r="K1" s="308"/>
      <c r="N1" s="308"/>
      <c r="O1" s="308"/>
    </row>
    <row r="2" spans="1:17" ht="21">
      <c r="B2" s="893" t="s">
        <v>817</v>
      </c>
      <c r="C2" s="309" t="s">
        <v>101</v>
      </c>
      <c r="D2" s="309" t="s">
        <v>101</v>
      </c>
      <c r="E2" s="310" t="s">
        <v>858</v>
      </c>
      <c r="F2" s="310" t="s">
        <v>859</v>
      </c>
      <c r="G2" s="311"/>
      <c r="H2" s="312" t="s">
        <v>858</v>
      </c>
      <c r="I2" s="310" t="s">
        <v>859</v>
      </c>
      <c r="J2" s="313" t="s">
        <v>848</v>
      </c>
      <c r="K2" s="313" t="s">
        <v>169</v>
      </c>
      <c r="L2" s="311" t="s">
        <v>841</v>
      </c>
      <c r="M2" s="311" t="s">
        <v>841</v>
      </c>
      <c r="N2" s="311" t="s">
        <v>100</v>
      </c>
      <c r="O2" s="314" t="s">
        <v>100</v>
      </c>
    </row>
    <row r="3" spans="1:17">
      <c r="B3" s="894"/>
      <c r="C3" s="315" t="s">
        <v>122</v>
      </c>
      <c r="D3" s="315" t="s">
        <v>122</v>
      </c>
      <c r="E3" s="316" t="s">
        <v>839</v>
      </c>
      <c r="F3" s="316" t="s">
        <v>839</v>
      </c>
      <c r="G3" s="317" t="s">
        <v>17</v>
      </c>
      <c r="H3" s="317" t="s">
        <v>860</v>
      </c>
      <c r="I3" s="316" t="s">
        <v>860</v>
      </c>
      <c r="J3" s="318" t="s">
        <v>112</v>
      </c>
      <c r="K3" s="318" t="s">
        <v>112</v>
      </c>
      <c r="L3" s="317" t="s">
        <v>842</v>
      </c>
      <c r="M3" s="317" t="s">
        <v>76</v>
      </c>
      <c r="N3" s="317" t="s">
        <v>843</v>
      </c>
      <c r="O3" s="319" t="s">
        <v>844</v>
      </c>
    </row>
    <row r="4" spans="1:17">
      <c r="B4" s="895"/>
      <c r="C4" s="320" t="s">
        <v>68</v>
      </c>
      <c r="D4" s="320" t="s">
        <v>845</v>
      </c>
      <c r="E4" s="321" t="s">
        <v>840</v>
      </c>
      <c r="F4" s="321" t="s">
        <v>840</v>
      </c>
      <c r="G4" s="322" t="s">
        <v>846</v>
      </c>
      <c r="H4" s="322" t="s">
        <v>847</v>
      </c>
      <c r="I4" s="321" t="s">
        <v>847</v>
      </c>
      <c r="J4" s="323" t="s">
        <v>849</v>
      </c>
      <c r="K4" s="323" t="s">
        <v>6</v>
      </c>
      <c r="L4" s="322" t="s">
        <v>172</v>
      </c>
      <c r="M4" s="322" t="s">
        <v>172</v>
      </c>
      <c r="N4" s="322" t="s">
        <v>172</v>
      </c>
      <c r="O4" s="324" t="s">
        <v>172</v>
      </c>
    </row>
    <row r="5" spans="1:17" ht="13.5" thickBot="1">
      <c r="B5" s="325" t="s">
        <v>818</v>
      </c>
      <c r="C5" s="326"/>
      <c r="D5" s="326"/>
      <c r="E5" s="327"/>
      <c r="F5" s="326"/>
      <c r="G5" s="326"/>
      <c r="H5" s="327"/>
      <c r="I5" s="327"/>
      <c r="J5" s="328"/>
      <c r="K5" s="328"/>
      <c r="L5" s="327"/>
      <c r="M5" s="327"/>
      <c r="N5" s="327"/>
      <c r="O5" s="329"/>
    </row>
    <row r="6" spans="1:17">
      <c r="A6" s="330"/>
      <c r="B6" s="331" t="s">
        <v>818</v>
      </c>
      <c r="C6" s="332">
        <f>'Fuel Summary'!O11</f>
        <v>1886853176.4246671</v>
      </c>
      <c r="D6" s="332">
        <f>'Monthly # of Customers'!P18/12</f>
        <v>130110</v>
      </c>
      <c r="E6" s="332">
        <f>C6/D6</f>
        <v>14501.98429347988</v>
      </c>
      <c r="F6" s="332">
        <f>E6/12</f>
        <v>1208.4986911233234</v>
      </c>
      <c r="G6" s="333"/>
      <c r="H6" s="334"/>
      <c r="I6" s="334"/>
      <c r="J6" s="335">
        <f>'Exhibit KIW-S3'!B10/D6/12</f>
        <v>183.36959792958191</v>
      </c>
      <c r="K6" s="335">
        <f>'Exhibit KIW-S3'!AA10/D6/12</f>
        <v>204.87380430614277</v>
      </c>
      <c r="L6" s="336">
        <f>'Exhibit KIW-S3'!Z10</f>
        <v>33574947.499852002</v>
      </c>
      <c r="M6" s="337">
        <f>L6/(J6*D6*12)</f>
        <v>0.117272473841705</v>
      </c>
      <c r="N6" s="336">
        <f>K6-J6</f>
        <v>21.504206376560859</v>
      </c>
      <c r="O6" s="338">
        <f t="shared" ref="O6:O8" si="0">N6/J6</f>
        <v>0.117272473841705</v>
      </c>
    </row>
    <row r="7" spans="1:17">
      <c r="B7" s="339" t="s">
        <v>819</v>
      </c>
      <c r="C7" s="332">
        <f>'Fuel Summary'!O13</f>
        <v>2799026.9737220891</v>
      </c>
      <c r="D7" s="332">
        <f>'Monthly # of Customers'!P24/12</f>
        <v>139</v>
      </c>
      <c r="E7" s="332">
        <f>C7/D7</f>
        <v>20136.884703036612</v>
      </c>
      <c r="F7" s="332">
        <f t="shared" ref="F7:F8" si="1">E7/12</f>
        <v>1678.073725253051</v>
      </c>
      <c r="G7" s="333"/>
      <c r="H7" s="334"/>
      <c r="I7" s="334"/>
      <c r="J7" s="335">
        <f>'Exhibit KIW-S3'!B11/D7/12</f>
        <v>244.97522011612855</v>
      </c>
      <c r="K7" s="335">
        <f>'Exhibit KIW-S3'!AA11/D7/12</f>
        <v>268.05077078346818</v>
      </c>
      <c r="L7" s="336">
        <f>'Exhibit KIW-S3'!Z11</f>
        <v>38490.018513122472</v>
      </c>
      <c r="M7" s="337">
        <f>L7/(J7*D7*12)</f>
        <v>9.4195448243299174E-2</v>
      </c>
      <c r="N7" s="336">
        <f>K7-J7</f>
        <v>23.075550667339627</v>
      </c>
      <c r="O7" s="338">
        <f t="shared" si="0"/>
        <v>9.4195448243299243E-2</v>
      </c>
    </row>
    <row r="8" spans="1:17">
      <c r="B8" s="339" t="s">
        <v>820</v>
      </c>
      <c r="C8" s="332">
        <f>'Fuel Summary'!O15</f>
        <v>197735.10489223854</v>
      </c>
      <c r="D8" s="332">
        <f>'Monthly # of Customers'!P27/12</f>
        <v>8</v>
      </c>
      <c r="E8" s="332">
        <f>C8/D8</f>
        <v>24716.888111529817</v>
      </c>
      <c r="F8" s="332">
        <f t="shared" si="1"/>
        <v>2059.740675960818</v>
      </c>
      <c r="G8" s="333"/>
      <c r="H8" s="334"/>
      <c r="I8" s="334"/>
      <c r="J8" s="335">
        <f>'Exhibit KIW-S3'!B12/D8/12</f>
        <v>296.69042271285713</v>
      </c>
      <c r="K8" s="335">
        <f>'Exhibit KIW-S3'!AA12/D8/12</f>
        <v>324.10227213188904</v>
      </c>
      <c r="L8" s="336">
        <f>'Exhibit KIW-S3'!Z12</f>
        <v>2631.5375442270642</v>
      </c>
      <c r="M8" s="337">
        <f>L8/(J8*D8*12)</f>
        <v>9.2392093982627974E-2</v>
      </c>
      <c r="N8" s="336">
        <f>K8-J8</f>
        <v>27.41184941903191</v>
      </c>
      <c r="O8" s="338">
        <f t="shared" si="0"/>
        <v>9.2392093982627946E-2</v>
      </c>
    </row>
    <row r="9" spans="1:17">
      <c r="B9" s="339" t="s">
        <v>821</v>
      </c>
      <c r="C9" s="340" t="s">
        <v>560</v>
      </c>
      <c r="D9" s="340" t="s">
        <v>560</v>
      </c>
      <c r="E9" s="340" t="s">
        <v>560</v>
      </c>
      <c r="F9" s="340" t="s">
        <v>560</v>
      </c>
      <c r="G9" s="340" t="s">
        <v>560</v>
      </c>
      <c r="H9" s="340" t="s">
        <v>560</v>
      </c>
      <c r="I9" s="340"/>
      <c r="J9" s="340" t="s">
        <v>560</v>
      </c>
      <c r="K9" s="340" t="s">
        <v>560</v>
      </c>
      <c r="L9" s="341" t="s">
        <v>560</v>
      </c>
      <c r="M9" s="341" t="s">
        <v>560</v>
      </c>
      <c r="N9" s="340" t="s">
        <v>560</v>
      </c>
      <c r="O9" s="342" t="s">
        <v>560</v>
      </c>
    </row>
    <row r="10" spans="1:17">
      <c r="B10" s="339" t="s">
        <v>822</v>
      </c>
      <c r="C10" s="340" t="s">
        <v>560</v>
      </c>
      <c r="D10" s="340" t="s">
        <v>560</v>
      </c>
      <c r="E10" s="340" t="s">
        <v>560</v>
      </c>
      <c r="F10" s="340" t="s">
        <v>560</v>
      </c>
      <c r="G10" s="340" t="s">
        <v>560</v>
      </c>
      <c r="H10" s="340" t="s">
        <v>560</v>
      </c>
      <c r="I10" s="340"/>
      <c r="J10" s="340" t="s">
        <v>560</v>
      </c>
      <c r="K10" s="340" t="s">
        <v>560</v>
      </c>
      <c r="L10" s="341" t="s">
        <v>560</v>
      </c>
      <c r="M10" s="341" t="s">
        <v>560</v>
      </c>
      <c r="N10" s="340" t="s">
        <v>560</v>
      </c>
      <c r="O10" s="342" t="s">
        <v>560</v>
      </c>
    </row>
    <row r="11" spans="1:17">
      <c r="B11" s="325" t="s">
        <v>823</v>
      </c>
      <c r="C11" s="326"/>
      <c r="D11" s="326"/>
      <c r="E11" s="326"/>
      <c r="F11" s="326"/>
      <c r="G11" s="326"/>
      <c r="H11" s="327"/>
      <c r="I11" s="327"/>
      <c r="J11" s="328"/>
      <c r="K11" s="328"/>
      <c r="L11" s="327"/>
      <c r="M11" s="327"/>
      <c r="N11" s="327"/>
      <c r="O11" s="329"/>
    </row>
    <row r="12" spans="1:17">
      <c r="A12" s="330"/>
      <c r="B12" s="343" t="s">
        <v>823</v>
      </c>
      <c r="C12" s="332">
        <f>SUM('Fuel Summary'!O21,'Fuel Summary'!O25,'Fuel Summary'!O33)</f>
        <v>596317296.1264714</v>
      </c>
      <c r="D12" s="332">
        <f>('Monthly # of Customers'!P36+'Monthly # of Customers'!P57+'Monthly # of Customers'!P60)/12</f>
        <v>29189</v>
      </c>
      <c r="E12" s="332">
        <f t="shared" ref="E12:E26" si="2">C12/D12</f>
        <v>20429.521262340997</v>
      </c>
      <c r="F12" s="332">
        <f>E12/12</f>
        <v>1702.4601051950831</v>
      </c>
      <c r="G12" s="333">
        <f>SUM('kW Demands'!B18,'kW Demands'!B22,'kW Demands'!B30)</f>
        <v>1159215.4400446396</v>
      </c>
      <c r="H12" s="344">
        <f>G12/D12</f>
        <v>39.714119704157035</v>
      </c>
      <c r="I12" s="344">
        <f>H12/12</f>
        <v>3.3095099753464194</v>
      </c>
      <c r="J12" s="335">
        <f>SUM('Exhibit KIW-S3'!B16,'Exhibit KIW-S3'!B22,'Exhibit KIW-S3'!B23)/D12/12</f>
        <v>291.90225037239134</v>
      </c>
      <c r="K12" s="335">
        <f>SUM('Exhibit KIW-S3'!AA16,'Exhibit KIW-S3'!AA22,'Exhibit KIW-S3'!AA23)/D12/12</f>
        <v>326.25380188426908</v>
      </c>
      <c r="L12" s="336">
        <f>'Exhibit KIW-S3'!Z16+'Exhibit KIW-S3'!Z22+'Exhibit KIW-S3'!Z23</f>
        <v>12032249.244962417</v>
      </c>
      <c r="M12" s="337">
        <f t="shared" ref="M12:M20" si="3">L12/(J12*D12*12)</f>
        <v>0.11768169470449152</v>
      </c>
      <c r="N12" s="336">
        <f t="shared" ref="N12:N20" si="4">K12-J12</f>
        <v>34.351551511877744</v>
      </c>
      <c r="O12" s="338">
        <f t="shared" ref="O12:O20" si="5">N12/J12</f>
        <v>0.11768169470449132</v>
      </c>
      <c r="Q12" s="644"/>
    </row>
    <row r="13" spans="1:17">
      <c r="B13" s="343" t="s">
        <v>832</v>
      </c>
      <c r="C13" s="332">
        <f>'Fuel Summary'!O23</f>
        <v>1299575.3058361821</v>
      </c>
      <c r="D13" s="332">
        <f>'Monthly # of Customers'!P46/12</f>
        <v>89</v>
      </c>
      <c r="E13" s="332">
        <f t="shared" si="2"/>
        <v>14601.969728496428</v>
      </c>
      <c r="F13" s="332">
        <f t="shared" ref="F13:F26" si="6">E13/12</f>
        <v>1216.8308107080356</v>
      </c>
      <c r="G13" s="333"/>
      <c r="H13" s="344"/>
      <c r="I13" s="344"/>
      <c r="J13" s="335">
        <f>'Exhibit KIW-S3'!B19/D13/12</f>
        <v>213.70090528927713</v>
      </c>
      <c r="K13" s="335">
        <f>'Exhibit KIW-S3'!AA19/D13/12</f>
        <v>238.99895462501294</v>
      </c>
      <c r="L13" s="336">
        <f>'Exhibit KIW-S3'!Z19</f>
        <v>27018.316690565829</v>
      </c>
      <c r="M13" s="337">
        <f t="shared" si="3"/>
        <v>0.1183806371877133</v>
      </c>
      <c r="N13" s="336">
        <f t="shared" si="4"/>
        <v>25.298049335735811</v>
      </c>
      <c r="O13" s="338">
        <f t="shared" si="5"/>
        <v>0.11838063718771336</v>
      </c>
      <c r="Q13" s="644"/>
    </row>
    <row r="14" spans="1:17">
      <c r="B14" s="343" t="s">
        <v>833</v>
      </c>
      <c r="C14" s="332">
        <f>'Fuel Summary'!O27</f>
        <v>1499356.988962457</v>
      </c>
      <c r="D14" s="332">
        <f>'Monthly # of Customers'!P50/12</f>
        <v>62</v>
      </c>
      <c r="E14" s="332">
        <f t="shared" si="2"/>
        <v>24183.177241329951</v>
      </c>
      <c r="F14" s="332">
        <f t="shared" si="6"/>
        <v>2015.2647701108292</v>
      </c>
      <c r="G14" s="333"/>
      <c r="H14" s="344"/>
      <c r="I14" s="344"/>
      <c r="J14" s="335">
        <f>'Exhibit KIW-S3'!B20/D14/12</f>
        <v>318.43734262858538</v>
      </c>
      <c r="K14" s="335">
        <f>'Exhibit KIW-S3'!AA20/D14/12</f>
        <v>354.73560398776641</v>
      </c>
      <c r="L14" s="336">
        <f>'Exhibit KIW-S3'!Z20</f>
        <v>27005.906451230745</v>
      </c>
      <c r="M14" s="337">
        <f t="shared" si="3"/>
        <v>0.11398870829517686</v>
      </c>
      <c r="N14" s="336">
        <f t="shared" si="4"/>
        <v>36.298261359181026</v>
      </c>
      <c r="O14" s="338">
        <f t="shared" si="5"/>
        <v>0.11398870829517661</v>
      </c>
      <c r="Q14" s="644"/>
    </row>
    <row r="15" spans="1:17">
      <c r="A15" s="287"/>
      <c r="B15" s="345" t="s">
        <v>850</v>
      </c>
      <c r="C15" s="346">
        <f>'Fuel Summary'!O19</f>
        <v>2616377.7760610711</v>
      </c>
      <c r="D15" s="346">
        <f>'Monthly # of Customers'!P40/12</f>
        <v>909</v>
      </c>
      <c r="E15" s="346">
        <f t="shared" si="2"/>
        <v>2878.3033840055787</v>
      </c>
      <c r="F15" s="332">
        <f t="shared" si="6"/>
        <v>239.85861533379821</v>
      </c>
      <c r="G15" s="347"/>
      <c r="H15" s="348"/>
      <c r="I15" s="348"/>
      <c r="J15" s="349">
        <f>'Exhibit KIW-S3'!B17/D15/12</f>
        <v>51.789532153447048</v>
      </c>
      <c r="K15" s="349">
        <f>'Exhibit KIW-S3'!AA17/D15/12</f>
        <v>57.093311640462808</v>
      </c>
      <c r="L15" s="336">
        <f>'Exhibit KIW-S3'!Z17</f>
        <v>57853.626644367883</v>
      </c>
      <c r="M15" s="337">
        <f t="shared" si="3"/>
        <v>0.10241026065462816</v>
      </c>
      <c r="N15" s="336">
        <f t="shared" si="4"/>
        <v>5.3037794870157597</v>
      </c>
      <c r="O15" s="350">
        <f t="shared" si="5"/>
        <v>0.10241026065462819</v>
      </c>
      <c r="Q15" s="644"/>
    </row>
    <row r="16" spans="1:17">
      <c r="B16" s="343" t="s">
        <v>834</v>
      </c>
      <c r="C16" s="332">
        <f>'Fuel Summary'!O29</f>
        <v>7320966.0100227362</v>
      </c>
      <c r="D16" s="332">
        <f>'Monthly # of Customers'!P43/12</f>
        <v>489</v>
      </c>
      <c r="E16" s="332">
        <f t="shared" si="2"/>
        <v>14971.300633993325</v>
      </c>
      <c r="F16" s="332">
        <f t="shared" si="6"/>
        <v>1247.6083861661104</v>
      </c>
      <c r="G16" s="333"/>
      <c r="H16" s="344"/>
      <c r="I16" s="344"/>
      <c r="J16" s="335">
        <f>'Exhibit KIW-S3'!B18/D16/12</f>
        <v>216.73183373368815</v>
      </c>
      <c r="K16" s="335">
        <f>'Exhibit KIW-S3'!AA18/D16/12</f>
        <v>241.39681619636301</v>
      </c>
      <c r="L16" s="336">
        <f>'Exhibit KIW-S3'!Z18</f>
        <v>144734.11709097621</v>
      </c>
      <c r="M16" s="337">
        <f t="shared" si="3"/>
        <v>0.11380415159953972</v>
      </c>
      <c r="N16" s="336">
        <f t="shared" si="4"/>
        <v>24.664982462674857</v>
      </c>
      <c r="O16" s="338">
        <f t="shared" si="5"/>
        <v>0.1138041515995396</v>
      </c>
      <c r="Q16" s="644"/>
    </row>
    <row r="17" spans="1:17" ht="12" customHeight="1">
      <c r="B17" s="343" t="s">
        <v>835</v>
      </c>
      <c r="C17" s="332">
        <f>'Fuel Summary'!O31</f>
        <v>7251724.3396206647</v>
      </c>
      <c r="D17" s="332">
        <f>'Monthly # of Customers'!P53/12</f>
        <v>142</v>
      </c>
      <c r="E17" s="332">
        <f t="shared" si="2"/>
        <v>51068.481264934257</v>
      </c>
      <c r="F17" s="332">
        <f t="shared" si="6"/>
        <v>4255.706772077855</v>
      </c>
      <c r="G17" s="333"/>
      <c r="H17" s="344"/>
      <c r="I17" s="344"/>
      <c r="J17" s="335">
        <f>'Exhibit KIW-S3'!B21/D17/12</f>
        <v>640.79086039995684</v>
      </c>
      <c r="K17" s="335">
        <f>'Exhibit KIW-S3'!AA21/D17/12</f>
        <v>709.65382974355953</v>
      </c>
      <c r="L17" s="336">
        <f>'Exhibit KIW-S3'!Z21</f>
        <v>117342.499761499</v>
      </c>
      <c r="M17" s="337">
        <f t="shared" si="3"/>
        <v>0.10746559228485421</v>
      </c>
      <c r="N17" s="336">
        <f t="shared" si="4"/>
        <v>68.862969343602686</v>
      </c>
      <c r="O17" s="338">
        <f t="shared" si="5"/>
        <v>0.10746559228485419</v>
      </c>
      <c r="Q17" s="644"/>
    </row>
    <row r="18" spans="1:17">
      <c r="A18" s="330"/>
      <c r="B18" s="345" t="s">
        <v>836</v>
      </c>
      <c r="C18" s="346">
        <f>SUM('Fuel Summary'!O35,'Fuel Summary'!O37,'Fuel Summary'!O39,'Fuel Summary'!O41,'Fuel Summary'!O49,'Fuel Summary'!O51)</f>
        <v>461614104.71194345</v>
      </c>
      <c r="D18" s="346">
        <f>('Monthly # of Customers'!P66+'Monthly # of Customers'!P79+'Monthly # of Customers'!P82+'Monthly # of Customers'!P85+'Monthly # of Customers'!P95)/12</f>
        <v>549</v>
      </c>
      <c r="E18" s="346">
        <f t="shared" si="2"/>
        <v>840827.14883778407</v>
      </c>
      <c r="F18" s="346">
        <f t="shared" si="6"/>
        <v>70068.929069815335</v>
      </c>
      <c r="G18" s="347">
        <f>SUM('kW Demands'!B32,'kW Demands'!B34,'kW Demands'!B36,'kW Demands'!B38,'kW Demands'!B46,'kW Demands'!B48)</f>
        <v>1427735.7547375828</v>
      </c>
      <c r="H18" s="348">
        <f>G18/D18</f>
        <v>2600.6115751139941</v>
      </c>
      <c r="I18" s="348">
        <f>H18/12</f>
        <v>216.71763125949951</v>
      </c>
      <c r="J18" s="349">
        <f>SUM('Exhibit KIW-S3'!B26,'Exhibit KIW-S3'!B30,'Exhibit KIW-S3'!B31,'Exhibit KIW-S3'!B32,'Exhibit KIW-S3'!B37)/D18/12</f>
        <v>10089.501023985184</v>
      </c>
      <c r="K18" s="349">
        <f>SUM('Exhibit KIW-S3'!AA26,'Exhibit KIW-S3'!AA30,'Exhibit KIW-S3'!AA31,'Exhibit KIW-S3'!AA32,'Exhibit KIW-S3'!AA37)/D18/12</f>
        <v>11337.304563047355</v>
      </c>
      <c r="L18" s="336">
        <f>'Exhibit KIW-S3'!Z26+'Exhibit KIW-S3'!Z30+'Exhibit KIW-S3'!Z31+'Exhibit KIW-S3'!Z32+'Exhibit KIW-S3'!Z35+'Exhibit KIW-S3'!Z36</f>
        <v>8220529.7153415838</v>
      </c>
      <c r="M18" s="337">
        <f>L18/(J18*D18*12)</f>
        <v>0.12367346374174901</v>
      </c>
      <c r="N18" s="336">
        <f t="shared" si="4"/>
        <v>1247.8035390621717</v>
      </c>
      <c r="O18" s="350">
        <f t="shared" si="5"/>
        <v>0.12367346374174906</v>
      </c>
      <c r="Q18" s="644"/>
    </row>
    <row r="19" spans="1:17">
      <c r="B19" s="343" t="s">
        <v>838</v>
      </c>
      <c r="C19" s="332">
        <f>'Fuel Summary'!O43</f>
        <v>878955.24659644801</v>
      </c>
      <c r="D19" s="332">
        <f>'Monthly # of Customers'!P69/12</f>
        <v>5</v>
      </c>
      <c r="E19" s="332">
        <f>C19/D19</f>
        <v>175791.0493192896</v>
      </c>
      <c r="F19" s="332">
        <f t="shared" si="6"/>
        <v>14649.254109940799</v>
      </c>
      <c r="G19" s="333"/>
      <c r="H19" s="344"/>
      <c r="I19" s="344"/>
      <c r="J19" s="335">
        <f>'Exhibit KIW-S3'!B27/D19/12</f>
        <v>2107.293163322126</v>
      </c>
      <c r="K19" s="335">
        <f>'Exhibit KIW-S3'!AA27/D19/12</f>
        <v>2357.8411287566964</v>
      </c>
      <c r="L19" s="336">
        <f>'Exhibit KIW-S3'!Z27</f>
        <v>15032.87792607423</v>
      </c>
      <c r="M19" s="337">
        <f t="shared" si="3"/>
        <v>0.11889563815581511</v>
      </c>
      <c r="N19" s="336">
        <f t="shared" si="4"/>
        <v>250.54796543457041</v>
      </c>
      <c r="O19" s="338">
        <f t="shared" si="5"/>
        <v>0.11889563815581508</v>
      </c>
      <c r="Q19" s="644"/>
    </row>
    <row r="20" spans="1:17">
      <c r="B20" s="343" t="s">
        <v>837</v>
      </c>
      <c r="C20" s="332">
        <f>'Fuel Summary'!O45+'Fuel Summary'!O47</f>
        <v>8202110.6721417457</v>
      </c>
      <c r="D20" s="332">
        <f>('Monthly # of Customers'!P72+'Monthly # of Customers'!P75)/12</f>
        <v>7</v>
      </c>
      <c r="E20" s="332">
        <f>C20/D20</f>
        <v>1171730.0960202494</v>
      </c>
      <c r="F20" s="332">
        <f t="shared" si="6"/>
        <v>97644.174668354113</v>
      </c>
      <c r="G20" s="333">
        <f>SUM('kW Demands'!B42,'kW Demands'!B44)</f>
        <v>15278.569891488398</v>
      </c>
      <c r="H20" s="344">
        <f>G20/D20</f>
        <v>2182.6528416411998</v>
      </c>
      <c r="I20" s="344">
        <f>H20/12</f>
        <v>181.88773680343331</v>
      </c>
      <c r="J20" s="335">
        <f>('Exhibit KIW-S3'!B28+'Exhibit KIW-S3'!B29)/D20/12</f>
        <v>13818.83812333541</v>
      </c>
      <c r="K20" s="335">
        <f>('Exhibit KIW-S3'!AA28+'Exhibit KIW-S3'!AA29)/D20/12</f>
        <v>15012.354896980069</v>
      </c>
      <c r="L20" s="336">
        <f>'Exhibit KIW-S3'!Z28+'Exhibit KIW-S3'!Z29</f>
        <v>100255.40898615122</v>
      </c>
      <c r="M20" s="337">
        <f t="shared" si="3"/>
        <v>8.6368822254977107E-2</v>
      </c>
      <c r="N20" s="336">
        <f t="shared" si="4"/>
        <v>1193.5167736446583</v>
      </c>
      <c r="O20" s="338">
        <f t="shared" si="5"/>
        <v>8.6368822254977162E-2</v>
      </c>
      <c r="Q20" s="644"/>
    </row>
    <row r="21" spans="1:17">
      <c r="B21" s="325" t="s">
        <v>824</v>
      </c>
      <c r="C21" s="326"/>
      <c r="D21" s="326"/>
      <c r="E21" s="326"/>
      <c r="F21" s="326"/>
      <c r="G21" s="326"/>
      <c r="H21" s="327"/>
      <c r="I21" s="327"/>
      <c r="J21" s="328"/>
      <c r="K21" s="328"/>
      <c r="L21" s="327"/>
      <c r="M21" s="327"/>
      <c r="N21" s="327"/>
      <c r="O21" s="329"/>
    </row>
    <row r="22" spans="1:17">
      <c r="B22" s="343" t="s">
        <v>831</v>
      </c>
      <c r="C22" s="332">
        <f>SUM('Fuel Summary'!O53:O59)</f>
        <v>2293390283.1014886</v>
      </c>
      <c r="D22" s="332">
        <f>('Monthly # of Customers'!P114+'Monthly # of Customers'!P109+'Monthly # of Customers'!P103+'Monthly # of Customers'!P98)/12</f>
        <v>59</v>
      </c>
      <c r="E22" s="332">
        <f t="shared" si="2"/>
        <v>38871021.747482859</v>
      </c>
      <c r="F22" s="332">
        <f t="shared" si="6"/>
        <v>3239251.8122902382</v>
      </c>
      <c r="G22" s="333">
        <f>SUM('kW Demands'!B50:B56)</f>
        <v>3700645.9443118311</v>
      </c>
      <c r="H22" s="344">
        <f>G22/D22</f>
        <v>62722.812615454764</v>
      </c>
      <c r="I22" s="344">
        <f>H22/12</f>
        <v>5226.9010512878967</v>
      </c>
      <c r="J22" s="335">
        <f>'Exhibit KIW-S3'!B43/D22/12</f>
        <v>257116.0587814429</v>
      </c>
      <c r="K22" s="335">
        <f>'Exhibit KIW-S3'!AA43/D22/12</f>
        <v>287775.3432615319</v>
      </c>
      <c r="L22" s="336">
        <f>'Exhibit KIW-S3'!Z39+'Exhibit KIW-S3'!Z40+'Exhibit KIW-S3'!Z41+'Exhibit KIW-S3'!Z42</f>
        <v>21706773.411903001</v>
      </c>
      <c r="M22" s="337">
        <f>L22/(J22*D22*12)</f>
        <v>0.11924297776417918</v>
      </c>
      <c r="N22" s="336">
        <f>K22-J22</f>
        <v>30659.284480089002</v>
      </c>
      <c r="O22" s="338">
        <f>N22/J22</f>
        <v>0.11924297776417925</v>
      </c>
    </row>
    <row r="23" spans="1:17">
      <c r="B23" s="325" t="s">
        <v>810</v>
      </c>
      <c r="C23" s="326"/>
      <c r="D23" s="326"/>
      <c r="E23" s="326"/>
      <c r="F23" s="326"/>
      <c r="G23" s="326"/>
      <c r="H23" s="327"/>
      <c r="I23" s="327"/>
      <c r="J23" s="328"/>
      <c r="K23" s="328"/>
      <c r="L23" s="327"/>
      <c r="M23" s="327"/>
      <c r="N23" s="327"/>
      <c r="O23" s="329"/>
    </row>
    <row r="24" spans="1:17">
      <c r="B24" s="343" t="s">
        <v>342</v>
      </c>
      <c r="C24" s="332">
        <f>'Fuel Summary'!O63</f>
        <v>1831693.9999999998</v>
      </c>
      <c r="D24" s="332">
        <f>'Monthly # of Customers'!P152/12</f>
        <v>8</v>
      </c>
      <c r="E24" s="332">
        <f t="shared" si="2"/>
        <v>228961.74999999997</v>
      </c>
      <c r="F24" s="332">
        <f t="shared" si="6"/>
        <v>19080.145833333332</v>
      </c>
      <c r="G24" s="333"/>
      <c r="H24" s="351"/>
      <c r="I24" s="351"/>
      <c r="J24" s="335">
        <f>'Exhibit KIW-S3'!B48/D24/12</f>
        <v>2529.2898515618726</v>
      </c>
      <c r="K24" s="335">
        <f>'Exhibit KIW-S3'!AA48/D24/12</f>
        <v>2828.9314408579667</v>
      </c>
      <c r="L24" s="336">
        <f>'Exhibit KIW-S3'!Z48</f>
        <v>28765.592572424997</v>
      </c>
      <c r="M24" s="337">
        <f>L24/(J24*D24*12)</f>
        <v>0.11846866388645048</v>
      </c>
      <c r="N24" s="336">
        <f>K24-J24</f>
        <v>299.64158929609403</v>
      </c>
      <c r="O24" s="338">
        <f t="shared" ref="O24:O26" si="7">N24/J24</f>
        <v>0.11846866388645061</v>
      </c>
    </row>
    <row r="25" spans="1:17">
      <c r="B25" s="343" t="s">
        <v>828</v>
      </c>
      <c r="C25" s="332">
        <f>'Fuel Summary'!O17</f>
        <v>30809971.363413889</v>
      </c>
      <c r="D25" s="332">
        <f>'Monthly # of Customers'!P146/12</f>
        <v>46013</v>
      </c>
      <c r="E25" s="332">
        <f t="shared" si="2"/>
        <v>669.59275342650744</v>
      </c>
      <c r="F25" s="332">
        <f t="shared" si="6"/>
        <v>55.79939611887562</v>
      </c>
      <c r="G25" s="333"/>
      <c r="H25" s="344"/>
      <c r="I25" s="344"/>
      <c r="J25" s="335">
        <f>'Exhibit KIW-S3'!B44/D25/12</f>
        <v>16.875872191828147</v>
      </c>
      <c r="K25" s="335">
        <f>'Exhibit KIW-S3'!AA44/D25/12</f>
        <v>18.860909059537253</v>
      </c>
      <c r="L25" s="336">
        <f>'Exhibit KIW-S3'!Z44</f>
        <v>1096050.0167267879</v>
      </c>
      <c r="M25" s="337">
        <f>L25/(J25*D25*12)</f>
        <v>0.11762573484470475</v>
      </c>
      <c r="N25" s="336">
        <f>K25-J25</f>
        <v>1.9850368677091055</v>
      </c>
      <c r="O25" s="338">
        <f t="shared" si="7"/>
        <v>0.11762573484470483</v>
      </c>
    </row>
    <row r="26" spans="1:17">
      <c r="B26" s="343" t="s">
        <v>829</v>
      </c>
      <c r="C26" s="332">
        <f>'Fuel Summary'!O61</f>
        <v>7836986</v>
      </c>
      <c r="D26" s="332">
        <f>'Monthly # of Customers'!P149/12</f>
        <v>11984.946754292157</v>
      </c>
      <c r="E26" s="332">
        <f t="shared" si="2"/>
        <v>653.90244618261215</v>
      </c>
      <c r="F26" s="332">
        <f t="shared" si="6"/>
        <v>54.491870515217677</v>
      </c>
      <c r="G26" s="333"/>
      <c r="H26" s="344"/>
      <c r="I26" s="344"/>
      <c r="J26" s="335">
        <f>'Exhibit KIW-S3'!B46/D26/12</f>
        <v>13.249133922671176</v>
      </c>
      <c r="K26" s="335">
        <f>'Exhibit KIW-S3'!AA46/D26/12</f>
        <v>14.810306470709129</v>
      </c>
      <c r="L26" s="336">
        <f>'Exhibit KIW-S3'!Z46</f>
        <v>224526.83834996997</v>
      </c>
      <c r="M26" s="337">
        <f>L26/(J26*D26*12)</f>
        <v>0.11783204526045007</v>
      </c>
      <c r="N26" s="336">
        <f>K26-J26</f>
        <v>1.5611725480379537</v>
      </c>
      <c r="O26" s="338">
        <f t="shared" si="7"/>
        <v>0.11783204526045002</v>
      </c>
    </row>
    <row r="27" spans="1:17">
      <c r="B27" s="343" t="s">
        <v>830</v>
      </c>
      <c r="C27" s="340" t="s">
        <v>560</v>
      </c>
      <c r="D27" s="340" t="s">
        <v>560</v>
      </c>
      <c r="E27" s="340" t="s">
        <v>560</v>
      </c>
      <c r="F27" s="340" t="s">
        <v>560</v>
      </c>
      <c r="G27" s="340" t="s">
        <v>560</v>
      </c>
      <c r="H27" s="340" t="s">
        <v>560</v>
      </c>
      <c r="I27" s="340" t="s">
        <v>560</v>
      </c>
      <c r="J27" s="340" t="s">
        <v>560</v>
      </c>
      <c r="K27" s="340" t="s">
        <v>560</v>
      </c>
      <c r="L27" s="341" t="s">
        <v>560</v>
      </c>
      <c r="M27" s="341" t="s">
        <v>560</v>
      </c>
      <c r="N27" s="340" t="s">
        <v>560</v>
      </c>
      <c r="O27" s="342" t="s">
        <v>560</v>
      </c>
    </row>
    <row r="28" spans="1:17">
      <c r="B28" s="352" t="s">
        <v>816</v>
      </c>
      <c r="C28" s="340" t="s">
        <v>560</v>
      </c>
      <c r="D28" s="340" t="s">
        <v>560</v>
      </c>
      <c r="E28" s="340" t="s">
        <v>560</v>
      </c>
      <c r="F28" s="340" t="s">
        <v>560</v>
      </c>
      <c r="G28" s="340" t="s">
        <v>560</v>
      </c>
      <c r="H28" s="340" t="s">
        <v>560</v>
      </c>
      <c r="I28" s="340" t="s">
        <v>560</v>
      </c>
      <c r="J28" s="340" t="s">
        <v>560</v>
      </c>
      <c r="K28" s="340" t="s">
        <v>560</v>
      </c>
      <c r="L28" s="341" t="s">
        <v>560</v>
      </c>
      <c r="M28" s="341" t="s">
        <v>560</v>
      </c>
      <c r="N28" s="340" t="s">
        <v>560</v>
      </c>
      <c r="O28" s="342" t="s">
        <v>560</v>
      </c>
    </row>
    <row r="29" spans="1:17">
      <c r="B29" s="352" t="s">
        <v>253</v>
      </c>
      <c r="C29" s="340" t="s">
        <v>560</v>
      </c>
      <c r="D29" s="340" t="s">
        <v>560</v>
      </c>
      <c r="E29" s="340" t="s">
        <v>560</v>
      </c>
      <c r="F29" s="340" t="s">
        <v>560</v>
      </c>
      <c r="G29" s="340" t="s">
        <v>560</v>
      </c>
      <c r="H29" s="340" t="s">
        <v>560</v>
      </c>
      <c r="I29" s="340" t="s">
        <v>560</v>
      </c>
      <c r="J29" s="340" t="s">
        <v>560</v>
      </c>
      <c r="K29" s="340" t="s">
        <v>560</v>
      </c>
      <c r="L29" s="341" t="s">
        <v>560</v>
      </c>
      <c r="M29" s="341" t="s">
        <v>560</v>
      </c>
      <c r="N29" s="340" t="s">
        <v>560</v>
      </c>
      <c r="O29" s="342" t="s">
        <v>560</v>
      </c>
    </row>
    <row r="30" spans="1:17">
      <c r="B30" s="352" t="s">
        <v>825</v>
      </c>
      <c r="C30" s="340" t="s">
        <v>560</v>
      </c>
      <c r="D30" s="340" t="s">
        <v>560</v>
      </c>
      <c r="E30" s="340" t="s">
        <v>560</v>
      </c>
      <c r="F30" s="340" t="s">
        <v>560</v>
      </c>
      <c r="G30" s="340" t="s">
        <v>560</v>
      </c>
      <c r="H30" s="340" t="s">
        <v>560</v>
      </c>
      <c r="I30" s="340" t="s">
        <v>560</v>
      </c>
      <c r="J30" s="340" t="s">
        <v>560</v>
      </c>
      <c r="K30" s="340" t="s">
        <v>560</v>
      </c>
      <c r="L30" s="341" t="s">
        <v>560</v>
      </c>
      <c r="M30" s="341" t="s">
        <v>560</v>
      </c>
      <c r="N30" s="340" t="s">
        <v>560</v>
      </c>
      <c r="O30" s="342" t="s">
        <v>560</v>
      </c>
    </row>
    <row r="31" spans="1:17">
      <c r="B31" s="352" t="s">
        <v>826</v>
      </c>
      <c r="C31" s="340" t="s">
        <v>560</v>
      </c>
      <c r="D31" s="340" t="s">
        <v>560</v>
      </c>
      <c r="E31" s="340" t="s">
        <v>560</v>
      </c>
      <c r="F31" s="340" t="s">
        <v>560</v>
      </c>
      <c r="G31" s="340" t="s">
        <v>560</v>
      </c>
      <c r="H31" s="340" t="s">
        <v>560</v>
      </c>
      <c r="I31" s="340" t="s">
        <v>560</v>
      </c>
      <c r="J31" s="340" t="s">
        <v>560</v>
      </c>
      <c r="K31" s="340" t="s">
        <v>560</v>
      </c>
      <c r="L31" s="341" t="s">
        <v>560</v>
      </c>
      <c r="M31" s="341" t="s">
        <v>560</v>
      </c>
      <c r="N31" s="340" t="s">
        <v>560</v>
      </c>
      <c r="O31" s="342" t="s">
        <v>560</v>
      </c>
    </row>
    <row r="32" spans="1:17" ht="13.5" thickBot="1">
      <c r="B32" s="353" t="s">
        <v>827</v>
      </c>
      <c r="C32" s="354" t="s">
        <v>560</v>
      </c>
      <c r="D32" s="354" t="s">
        <v>560</v>
      </c>
      <c r="E32" s="354" t="s">
        <v>560</v>
      </c>
      <c r="F32" s="354" t="s">
        <v>560</v>
      </c>
      <c r="G32" s="354" t="s">
        <v>560</v>
      </c>
      <c r="H32" s="354" t="s">
        <v>560</v>
      </c>
      <c r="I32" s="354" t="s">
        <v>560</v>
      </c>
      <c r="J32" s="354" t="s">
        <v>560</v>
      </c>
      <c r="K32" s="354" t="s">
        <v>560</v>
      </c>
      <c r="L32" s="355" t="s">
        <v>560</v>
      </c>
      <c r="M32" s="355" t="s">
        <v>560</v>
      </c>
      <c r="N32" s="354" t="s">
        <v>560</v>
      </c>
      <c r="O32" s="356" t="s">
        <v>560</v>
      </c>
    </row>
    <row r="33" spans="2:15">
      <c r="B33" s="357"/>
      <c r="C33" s="358"/>
      <c r="D33" s="358"/>
      <c r="E33" s="358"/>
      <c r="F33" s="358"/>
      <c r="G33" s="358"/>
      <c r="H33" s="358"/>
      <c r="I33" s="358"/>
      <c r="J33" s="358"/>
      <c r="K33" s="357"/>
      <c r="N33" s="359"/>
      <c r="O33" s="357"/>
    </row>
    <row r="34" spans="2:15">
      <c r="B34" s="360" t="s">
        <v>17</v>
      </c>
      <c r="C34" s="333">
        <f>SUM(C6:C26)</f>
        <v>5310719340.1458397</v>
      </c>
      <c r="D34" s="333">
        <f>SUM(D6:D24)</f>
        <v>161765</v>
      </c>
      <c r="E34" s="333">
        <f t="shared" ref="E34:F34" si="8">C34/D34</f>
        <v>32829.841684825762</v>
      </c>
      <c r="F34" s="333">
        <f t="shared" si="8"/>
        <v>4.9273767919133524</v>
      </c>
      <c r="G34" s="333">
        <f>SUM(G6:G26)</f>
        <v>6302875.7089855419</v>
      </c>
      <c r="H34" s="333">
        <f>SUM(H6:H26)</f>
        <v>67545.79115191412</v>
      </c>
      <c r="I34" s="333">
        <f>SUM(I6:I26)</f>
        <v>5628.815929326176</v>
      </c>
      <c r="J34" s="335">
        <f>'Exhibit KIW-S3'!B50/D34/12</f>
        <v>336.72041204624605</v>
      </c>
      <c r="K34" s="335">
        <f>'Exhibit KIW-S3'!AA50/D34/12</f>
        <v>376.60038537654845</v>
      </c>
      <c r="L34" s="336">
        <f>SUM(L6:L26)</f>
        <v>77414206.62931639</v>
      </c>
      <c r="M34" s="337">
        <f t="shared" ref="M34" si="9">L34/(J34*D34*12)</f>
        <v>0.11843645916192681</v>
      </c>
      <c r="N34" s="336">
        <f t="shared" ref="N34" si="10">K34-J34</f>
        <v>39.879973330302391</v>
      </c>
      <c r="O34" s="338">
        <f t="shared" ref="O34" si="11">N34/J34</f>
        <v>0.11843645916192681</v>
      </c>
    </row>
    <row r="35" spans="2:15" hidden="1">
      <c r="B35" s="361" t="s">
        <v>582</v>
      </c>
      <c r="C35" s="362">
        <f>C34-'Fuel Summary'!O65</f>
        <v>0</v>
      </c>
      <c r="D35" s="362" t="e">
        <f>D34-'Monthly # of Customers'!#REF!</f>
        <v>#REF!</v>
      </c>
      <c r="E35" s="361"/>
      <c r="F35" s="361"/>
      <c r="G35" s="362">
        <f>G34-'kW Demands'!B62</f>
        <v>0</v>
      </c>
      <c r="H35" s="361"/>
      <c r="I35" s="361"/>
      <c r="J35" s="361"/>
      <c r="K35" s="361"/>
      <c r="L35" s="363">
        <f>L34-'Exhibit KIW-S3'!Z50</f>
        <v>0</v>
      </c>
      <c r="M35" s="361"/>
      <c r="N35" s="361"/>
      <c r="O35" s="361"/>
    </row>
    <row r="43" spans="2:15">
      <c r="C43" s="307" t="s">
        <v>1292</v>
      </c>
    </row>
    <row r="47" spans="2:15">
      <c r="B47" s="307" t="s">
        <v>223</v>
      </c>
      <c r="C47" s="330">
        <f>SUM(C6:C8)</f>
        <v>1889849938.5032814</v>
      </c>
    </row>
    <row r="48" spans="2:15">
      <c r="B48" s="307" t="s">
        <v>461</v>
      </c>
      <c r="C48" s="330">
        <f>SUM(C12:C17)</f>
        <v>616305296.54697454</v>
      </c>
    </row>
    <row r="49" spans="2:3">
      <c r="B49" s="307" t="s">
        <v>251</v>
      </c>
      <c r="C49" s="330">
        <f>SUM(C18,C20)</f>
        <v>469816215.38408518</v>
      </c>
    </row>
    <row r="50" spans="2:3">
      <c r="B50" s="307" t="s">
        <v>236</v>
      </c>
      <c r="C50" s="330">
        <f>C19</f>
        <v>878955.24659644801</v>
      </c>
    </row>
    <row r="51" spans="2:3">
      <c r="B51" s="307" t="s">
        <v>463</v>
      </c>
      <c r="C51" s="330">
        <f>C22</f>
        <v>2293390283.1014886</v>
      </c>
    </row>
    <row r="52" spans="2:3">
      <c r="B52" s="307" t="s">
        <v>33</v>
      </c>
      <c r="C52" s="330">
        <f>C24</f>
        <v>1831693.9999999998</v>
      </c>
    </row>
    <row r="53" spans="2:3">
      <c r="B53" s="307" t="s">
        <v>34</v>
      </c>
      <c r="C53" s="330">
        <f>C25</f>
        <v>30809971.363413889</v>
      </c>
    </row>
    <row r="54" spans="2:3">
      <c r="B54" s="307" t="s">
        <v>35</v>
      </c>
      <c r="C54" s="330">
        <f>C26</f>
        <v>7836986</v>
      </c>
    </row>
    <row r="56" spans="2:3">
      <c r="C56" s="330">
        <f>SUM(C47:C54)</f>
        <v>5310719340.1458397</v>
      </c>
    </row>
  </sheetData>
  <mergeCells count="2">
    <mergeCell ref="B1:J1"/>
    <mergeCell ref="B2:B4"/>
  </mergeCells>
  <pageMargins left="0.7" right="0.7" top="0.75" bottom="0.75" header="0.3" footer="0.3"/>
  <pageSetup scale="1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EF44-7A21-4FA1-9311-837CE3026C76}">
  <sheetPr>
    <tabColor rgb="FF92D050"/>
  </sheetPr>
  <dimension ref="A1:EP1916"/>
  <sheetViews>
    <sheetView workbookViewId="0">
      <pane xSplit="3" ySplit="2" topLeftCell="P3" activePane="bottomRight" state="frozen"/>
      <selection activeCell="S28" sqref="S28"/>
      <selection pane="topRight" activeCell="S28" sqref="S28"/>
      <selection pane="bottomLeft" activeCell="S28" sqref="S28"/>
      <selection pane="bottomRight" activeCell="AF971" sqref="AF971"/>
    </sheetView>
  </sheetViews>
  <sheetFormatPr defaultColWidth="9.1796875" defaultRowHeight="14.5"/>
  <cols>
    <col min="1" max="1" width="11.26953125" style="365" customWidth="1"/>
    <col min="2" max="2" width="21.81640625" style="366" customWidth="1"/>
    <col min="3" max="3" width="44.1796875" style="366" customWidth="1"/>
    <col min="4" max="15" width="11.7265625" style="366" hidden="1" customWidth="1"/>
    <col min="16" max="16" width="11.7265625" style="366" customWidth="1"/>
    <col min="17" max="17" width="12.26953125" style="366" hidden="1" customWidth="1"/>
    <col min="18" max="19" width="11.7265625" style="366" hidden="1" customWidth="1"/>
    <col min="20" max="20" width="10.54296875" style="366" hidden="1" customWidth="1"/>
    <col min="21" max="31" width="11.7265625" style="366" hidden="1" customWidth="1"/>
    <col min="32" max="32" width="10.81640625" style="366" bestFit="1" customWidth="1"/>
    <col min="33" max="44" width="11.81640625" style="366" hidden="1" customWidth="1"/>
    <col min="45" max="45" width="11.81640625" style="366" bestFit="1" customWidth="1"/>
    <col min="46" max="46" width="12.26953125" style="366" customWidth="1"/>
    <col min="47" max="48" width="11.7265625" style="366" customWidth="1"/>
    <col min="49" max="49" width="10.54296875" style="366" hidden="1" customWidth="1"/>
    <col min="50" max="60" width="11.54296875" style="366" hidden="1" customWidth="1"/>
    <col min="61" max="61" width="12" style="366" customWidth="1"/>
    <col min="62" max="62" width="10.54296875" style="366" hidden="1" customWidth="1"/>
    <col min="63" max="73" width="11.54296875" style="366" hidden="1" customWidth="1"/>
    <col min="74" max="74" width="11.54296875" style="366" customWidth="1"/>
    <col min="75" max="75" width="10.54296875" style="366" hidden="1" customWidth="1"/>
    <col min="76" max="86" width="11.54296875" style="366" hidden="1" customWidth="1"/>
    <col min="87" max="87" width="11.54296875" style="366" customWidth="1"/>
    <col min="88" max="99" width="11.7265625" style="366" hidden="1" customWidth="1"/>
    <col min="100" max="100" width="10.7265625" style="366" customWidth="1"/>
    <col min="101" max="101" width="10.54296875" style="366" hidden="1" customWidth="1"/>
    <col min="102" max="112" width="10.7265625" style="366" hidden="1" customWidth="1"/>
    <col min="113" max="113" width="10.7265625" style="366" customWidth="1"/>
    <col min="114" max="125" width="10.7265625" style="366" hidden="1" customWidth="1"/>
    <col min="126" max="126" width="10.7265625" style="366" customWidth="1"/>
    <col min="127" max="138" width="10.7265625" style="366" hidden="1" customWidth="1"/>
    <col min="139" max="139" width="10.7265625" style="366" customWidth="1"/>
    <col min="140" max="140" width="10.7265625" customWidth="1"/>
    <col min="141" max="141" width="10.7265625" style="366" customWidth="1"/>
    <col min="142" max="143" width="11.7265625" customWidth="1"/>
    <col min="145" max="145" width="9.1796875" style="366"/>
    <col min="146" max="146" width="9.81640625" style="366" bestFit="1" customWidth="1"/>
    <col min="147" max="16384" width="9.1796875" style="366"/>
  </cols>
  <sheetData>
    <row r="1" spans="1:146" s="468" customFormat="1" ht="25.5" customHeight="1" thickBot="1">
      <c r="A1" s="467"/>
      <c r="D1" s="896" t="s">
        <v>907</v>
      </c>
      <c r="E1" s="896"/>
      <c r="F1" s="896"/>
      <c r="G1" s="896"/>
      <c r="H1" s="896"/>
      <c r="I1" s="896"/>
      <c r="J1" s="896"/>
      <c r="K1" s="896"/>
      <c r="L1" s="896"/>
      <c r="M1" s="896"/>
      <c r="N1" s="896"/>
      <c r="O1" s="896"/>
      <c r="P1" s="896"/>
      <c r="Q1" s="469"/>
      <c r="R1" s="469"/>
      <c r="S1" s="469"/>
      <c r="T1" s="896" t="s">
        <v>908</v>
      </c>
      <c r="U1" s="896"/>
      <c r="V1" s="896"/>
      <c r="W1" s="896"/>
      <c r="X1" s="896"/>
      <c r="Y1" s="896"/>
      <c r="Z1" s="896"/>
      <c r="AA1" s="896"/>
      <c r="AB1" s="896"/>
      <c r="AC1" s="896"/>
      <c r="AD1" s="896"/>
      <c r="AE1" s="896"/>
      <c r="AF1" s="896"/>
      <c r="AG1" s="896" t="s">
        <v>909</v>
      </c>
      <c r="AH1" s="896"/>
      <c r="AI1" s="896"/>
      <c r="AJ1" s="896"/>
      <c r="AK1" s="896"/>
      <c r="AL1" s="896"/>
      <c r="AM1" s="896"/>
      <c r="AN1" s="896"/>
      <c r="AO1" s="896"/>
      <c r="AP1" s="896"/>
      <c r="AQ1" s="896"/>
      <c r="AR1" s="896"/>
      <c r="AS1" s="896"/>
      <c r="AT1" s="478"/>
      <c r="AU1" s="478"/>
      <c r="AV1" s="478"/>
      <c r="AW1" s="897" t="s">
        <v>1247</v>
      </c>
      <c r="AX1" s="897"/>
      <c r="AY1" s="897"/>
      <c r="AZ1" s="897"/>
      <c r="BA1" s="897"/>
      <c r="BB1" s="897"/>
      <c r="BC1" s="897"/>
      <c r="BD1" s="897"/>
      <c r="BE1" s="897"/>
      <c r="BF1" s="897"/>
      <c r="BG1" s="897"/>
      <c r="BH1" s="897"/>
      <c r="BI1" s="897"/>
      <c r="BJ1" s="897" t="s">
        <v>1248</v>
      </c>
      <c r="BK1" s="897"/>
      <c r="BL1" s="897"/>
      <c r="BM1" s="897"/>
      <c r="BN1" s="897"/>
      <c r="BO1" s="897"/>
      <c r="BP1" s="897"/>
      <c r="BQ1" s="897"/>
      <c r="BR1" s="897"/>
      <c r="BS1" s="897"/>
      <c r="BT1" s="897"/>
      <c r="BU1" s="897"/>
      <c r="BV1" s="897"/>
      <c r="BW1" s="896" t="s">
        <v>910</v>
      </c>
      <c r="BX1" s="896"/>
      <c r="BY1" s="896"/>
      <c r="BZ1" s="896"/>
      <c r="CA1" s="896"/>
      <c r="CB1" s="896"/>
      <c r="CC1" s="896"/>
      <c r="CD1" s="896"/>
      <c r="CE1" s="896"/>
      <c r="CF1" s="896"/>
      <c r="CG1" s="896"/>
      <c r="CH1" s="896"/>
      <c r="CI1" s="896"/>
      <c r="CJ1" s="896" t="s">
        <v>911</v>
      </c>
      <c r="CK1" s="896"/>
      <c r="CL1" s="896"/>
      <c r="CM1" s="896"/>
      <c r="CN1" s="896"/>
      <c r="CO1" s="896"/>
      <c r="CP1" s="896"/>
      <c r="CQ1" s="896"/>
      <c r="CR1" s="896"/>
      <c r="CS1" s="896"/>
      <c r="CT1" s="896"/>
      <c r="CU1" s="896"/>
      <c r="CV1" s="896"/>
      <c r="CW1" s="896" t="s">
        <v>912</v>
      </c>
      <c r="CX1" s="896"/>
      <c r="CY1" s="896"/>
      <c r="CZ1" s="896"/>
      <c r="DA1" s="896"/>
      <c r="DB1" s="896"/>
      <c r="DC1" s="896"/>
      <c r="DD1" s="896"/>
      <c r="DE1" s="896"/>
      <c r="DF1" s="896"/>
      <c r="DG1" s="896"/>
      <c r="DH1" s="896"/>
      <c r="DI1" s="896"/>
      <c r="DJ1" s="896" t="s">
        <v>913</v>
      </c>
      <c r="DK1" s="896"/>
      <c r="DL1" s="896"/>
      <c r="DM1" s="896"/>
      <c r="DN1" s="896"/>
      <c r="DO1" s="896"/>
      <c r="DP1" s="896"/>
      <c r="DQ1" s="896"/>
      <c r="DR1" s="896"/>
      <c r="DS1" s="896"/>
      <c r="DT1" s="896"/>
      <c r="DU1" s="896"/>
      <c r="DV1" s="896"/>
      <c r="DW1" s="896" t="s">
        <v>914</v>
      </c>
      <c r="DX1" s="896"/>
      <c r="DY1" s="896"/>
      <c r="DZ1" s="896"/>
      <c r="EA1" s="896"/>
      <c r="EB1" s="896"/>
      <c r="EC1" s="896"/>
      <c r="ED1" s="896"/>
      <c r="EE1" s="896"/>
      <c r="EF1" s="896"/>
      <c r="EG1" s="896"/>
      <c r="EH1" s="896"/>
      <c r="EI1" s="896"/>
      <c r="EJ1"/>
      <c r="EK1" s="473"/>
      <c r="EL1"/>
      <c r="EM1"/>
      <c r="EN1"/>
      <c r="EP1" s="519"/>
    </row>
    <row r="2" spans="1:146" s="369" customFormat="1" ht="37" thickBot="1">
      <c r="A2" s="371" t="s">
        <v>915</v>
      </c>
      <c r="B2" s="371" t="s">
        <v>916</v>
      </c>
      <c r="C2" s="367" t="s">
        <v>917</v>
      </c>
      <c r="D2" s="464">
        <v>45444</v>
      </c>
      <c r="E2" s="464">
        <v>45474</v>
      </c>
      <c r="F2" s="464">
        <v>45505</v>
      </c>
      <c r="G2" s="464">
        <v>45536</v>
      </c>
      <c r="H2" s="464">
        <v>45566</v>
      </c>
      <c r="I2" s="464">
        <v>45597</v>
      </c>
      <c r="J2" s="464">
        <v>45627</v>
      </c>
      <c r="K2" s="464">
        <v>45658</v>
      </c>
      <c r="L2" s="464">
        <v>45689</v>
      </c>
      <c r="M2" s="464">
        <v>45717</v>
      </c>
      <c r="N2" s="464">
        <v>45748</v>
      </c>
      <c r="O2" s="464">
        <v>45778</v>
      </c>
      <c r="P2" s="465" t="s">
        <v>1160</v>
      </c>
      <c r="Q2" s="372" t="s">
        <v>1161</v>
      </c>
      <c r="R2" s="372" t="s">
        <v>1162</v>
      </c>
      <c r="S2" s="372" t="s">
        <v>1163</v>
      </c>
      <c r="T2" s="368">
        <f>D2</f>
        <v>45444</v>
      </c>
      <c r="U2" s="368">
        <f>E2</f>
        <v>45474</v>
      </c>
      <c r="V2" s="368">
        <f t="shared" ref="V2:AE2" si="0">F2</f>
        <v>45505</v>
      </c>
      <c r="W2" s="368">
        <f t="shared" si="0"/>
        <v>45536</v>
      </c>
      <c r="X2" s="368">
        <f t="shared" si="0"/>
        <v>45566</v>
      </c>
      <c r="Y2" s="368">
        <f t="shared" si="0"/>
        <v>45597</v>
      </c>
      <c r="Z2" s="368">
        <f t="shared" si="0"/>
        <v>45627</v>
      </c>
      <c r="AA2" s="368">
        <f t="shared" si="0"/>
        <v>45658</v>
      </c>
      <c r="AB2" s="368">
        <f t="shared" si="0"/>
        <v>45689</v>
      </c>
      <c r="AC2" s="368">
        <f t="shared" si="0"/>
        <v>45717</v>
      </c>
      <c r="AD2" s="368">
        <f t="shared" si="0"/>
        <v>45748</v>
      </c>
      <c r="AE2" s="368">
        <f t="shared" si="0"/>
        <v>45778</v>
      </c>
      <c r="AF2" s="475" t="s">
        <v>1249</v>
      </c>
      <c r="AG2" s="368">
        <f t="shared" ref="AG2:AR2" si="1">D2</f>
        <v>45444</v>
      </c>
      <c r="AH2" s="368">
        <f t="shared" si="1"/>
        <v>45474</v>
      </c>
      <c r="AI2" s="368">
        <f t="shared" si="1"/>
        <v>45505</v>
      </c>
      <c r="AJ2" s="368">
        <f t="shared" si="1"/>
        <v>45536</v>
      </c>
      <c r="AK2" s="368">
        <f t="shared" si="1"/>
        <v>45566</v>
      </c>
      <c r="AL2" s="368">
        <f t="shared" si="1"/>
        <v>45597</v>
      </c>
      <c r="AM2" s="368">
        <f t="shared" si="1"/>
        <v>45627</v>
      </c>
      <c r="AN2" s="368">
        <f t="shared" si="1"/>
        <v>45658</v>
      </c>
      <c r="AO2" s="368">
        <f t="shared" si="1"/>
        <v>45689</v>
      </c>
      <c r="AP2" s="368">
        <f t="shared" si="1"/>
        <v>45717</v>
      </c>
      <c r="AQ2" s="368">
        <f t="shared" si="1"/>
        <v>45748</v>
      </c>
      <c r="AR2" s="368">
        <f t="shared" si="1"/>
        <v>45778</v>
      </c>
      <c r="AS2" s="483" t="s">
        <v>1260</v>
      </c>
      <c r="AT2" s="479" t="s">
        <v>1257</v>
      </c>
      <c r="AU2" s="479" t="s">
        <v>1258</v>
      </c>
      <c r="AV2" s="479" t="s">
        <v>1259</v>
      </c>
      <c r="AW2" s="466">
        <f>D2</f>
        <v>45444</v>
      </c>
      <c r="AX2" s="466">
        <f>E2</f>
        <v>45474</v>
      </c>
      <c r="AY2" s="466">
        <f t="shared" ref="AY2:BH2" si="2">F2</f>
        <v>45505</v>
      </c>
      <c r="AZ2" s="466">
        <f t="shared" si="2"/>
        <v>45536</v>
      </c>
      <c r="BA2" s="466">
        <f t="shared" si="2"/>
        <v>45566</v>
      </c>
      <c r="BB2" s="466">
        <f t="shared" si="2"/>
        <v>45597</v>
      </c>
      <c r="BC2" s="466">
        <f t="shared" si="2"/>
        <v>45627</v>
      </c>
      <c r="BD2" s="466">
        <f t="shared" si="2"/>
        <v>45658</v>
      </c>
      <c r="BE2" s="466">
        <f t="shared" si="2"/>
        <v>45689</v>
      </c>
      <c r="BF2" s="466">
        <f t="shared" si="2"/>
        <v>45717</v>
      </c>
      <c r="BG2" s="466">
        <f t="shared" si="2"/>
        <v>45748</v>
      </c>
      <c r="BH2" s="466">
        <f t="shared" si="2"/>
        <v>45778</v>
      </c>
      <c r="BI2" s="475" t="s">
        <v>1250</v>
      </c>
      <c r="BJ2" s="466">
        <f>D2</f>
        <v>45444</v>
      </c>
      <c r="BK2" s="466">
        <f>E2</f>
        <v>45474</v>
      </c>
      <c r="BL2" s="466">
        <f t="shared" ref="BL2:BU2" si="3">F2</f>
        <v>45505</v>
      </c>
      <c r="BM2" s="466">
        <f t="shared" si="3"/>
        <v>45536</v>
      </c>
      <c r="BN2" s="466">
        <f t="shared" si="3"/>
        <v>45566</v>
      </c>
      <c r="BO2" s="466">
        <f t="shared" si="3"/>
        <v>45597</v>
      </c>
      <c r="BP2" s="466">
        <f t="shared" si="3"/>
        <v>45627</v>
      </c>
      <c r="BQ2" s="466">
        <f t="shared" si="3"/>
        <v>45658</v>
      </c>
      <c r="BR2" s="466">
        <f t="shared" si="3"/>
        <v>45689</v>
      </c>
      <c r="BS2" s="466">
        <f t="shared" si="3"/>
        <v>45717</v>
      </c>
      <c r="BT2" s="466">
        <f t="shared" si="3"/>
        <v>45748</v>
      </c>
      <c r="BU2" s="466">
        <f t="shared" si="3"/>
        <v>45778</v>
      </c>
      <c r="BV2" s="475" t="s">
        <v>1251</v>
      </c>
      <c r="BW2" s="470">
        <f t="shared" ref="BW2:CH2" si="4">D2</f>
        <v>45444</v>
      </c>
      <c r="BX2" s="470">
        <f t="shared" si="4"/>
        <v>45474</v>
      </c>
      <c r="BY2" s="470">
        <f t="shared" si="4"/>
        <v>45505</v>
      </c>
      <c r="BZ2" s="470">
        <f t="shared" si="4"/>
        <v>45536</v>
      </c>
      <c r="CA2" s="470">
        <f t="shared" si="4"/>
        <v>45566</v>
      </c>
      <c r="CB2" s="470">
        <f t="shared" si="4"/>
        <v>45597</v>
      </c>
      <c r="CC2" s="470">
        <f t="shared" si="4"/>
        <v>45627</v>
      </c>
      <c r="CD2" s="470">
        <f t="shared" si="4"/>
        <v>45658</v>
      </c>
      <c r="CE2" s="470">
        <f t="shared" si="4"/>
        <v>45689</v>
      </c>
      <c r="CF2" s="470">
        <f t="shared" si="4"/>
        <v>45717</v>
      </c>
      <c r="CG2" s="470">
        <f t="shared" si="4"/>
        <v>45748</v>
      </c>
      <c r="CH2" s="470">
        <f t="shared" si="4"/>
        <v>45778</v>
      </c>
      <c r="CI2" s="475" t="s">
        <v>1252</v>
      </c>
      <c r="CJ2" s="470">
        <f t="shared" ref="CJ2:CU2" si="5">D2</f>
        <v>45444</v>
      </c>
      <c r="CK2" s="470">
        <f t="shared" si="5"/>
        <v>45474</v>
      </c>
      <c r="CL2" s="470">
        <f t="shared" si="5"/>
        <v>45505</v>
      </c>
      <c r="CM2" s="470">
        <f t="shared" si="5"/>
        <v>45536</v>
      </c>
      <c r="CN2" s="470">
        <f t="shared" si="5"/>
        <v>45566</v>
      </c>
      <c r="CO2" s="470">
        <f t="shared" si="5"/>
        <v>45597</v>
      </c>
      <c r="CP2" s="470">
        <f t="shared" si="5"/>
        <v>45627</v>
      </c>
      <c r="CQ2" s="470">
        <f t="shared" si="5"/>
        <v>45658</v>
      </c>
      <c r="CR2" s="470">
        <f t="shared" si="5"/>
        <v>45689</v>
      </c>
      <c r="CS2" s="470">
        <f t="shared" si="5"/>
        <v>45717</v>
      </c>
      <c r="CT2" s="470">
        <f t="shared" si="5"/>
        <v>45748</v>
      </c>
      <c r="CU2" s="470">
        <f t="shared" si="5"/>
        <v>45778</v>
      </c>
      <c r="CV2" s="475" t="s">
        <v>1253</v>
      </c>
      <c r="CW2" s="471">
        <f t="shared" ref="CW2:DH2" si="6">D2</f>
        <v>45444</v>
      </c>
      <c r="CX2" s="471">
        <f t="shared" si="6"/>
        <v>45474</v>
      </c>
      <c r="CY2" s="471">
        <f t="shared" si="6"/>
        <v>45505</v>
      </c>
      <c r="CZ2" s="471">
        <f t="shared" si="6"/>
        <v>45536</v>
      </c>
      <c r="DA2" s="471">
        <f t="shared" si="6"/>
        <v>45566</v>
      </c>
      <c r="DB2" s="471">
        <f t="shared" si="6"/>
        <v>45597</v>
      </c>
      <c r="DC2" s="471">
        <f t="shared" si="6"/>
        <v>45627</v>
      </c>
      <c r="DD2" s="471">
        <f t="shared" si="6"/>
        <v>45658</v>
      </c>
      <c r="DE2" s="471">
        <f t="shared" si="6"/>
        <v>45689</v>
      </c>
      <c r="DF2" s="471">
        <f t="shared" si="6"/>
        <v>45717</v>
      </c>
      <c r="DG2" s="471">
        <f t="shared" si="6"/>
        <v>45748</v>
      </c>
      <c r="DH2" s="471">
        <f t="shared" si="6"/>
        <v>45778</v>
      </c>
      <c r="DI2" s="475" t="s">
        <v>1254</v>
      </c>
      <c r="DJ2" s="368">
        <f t="shared" ref="DJ2:DU2" si="7">D2</f>
        <v>45444</v>
      </c>
      <c r="DK2" s="368">
        <f t="shared" si="7"/>
        <v>45474</v>
      </c>
      <c r="DL2" s="368">
        <f t="shared" si="7"/>
        <v>45505</v>
      </c>
      <c r="DM2" s="368">
        <f t="shared" si="7"/>
        <v>45536</v>
      </c>
      <c r="DN2" s="368">
        <f t="shared" si="7"/>
        <v>45566</v>
      </c>
      <c r="DO2" s="368">
        <f t="shared" si="7"/>
        <v>45597</v>
      </c>
      <c r="DP2" s="368">
        <f t="shared" si="7"/>
        <v>45627</v>
      </c>
      <c r="DQ2" s="368">
        <f t="shared" si="7"/>
        <v>45658</v>
      </c>
      <c r="DR2" s="368">
        <f t="shared" si="7"/>
        <v>45689</v>
      </c>
      <c r="DS2" s="368">
        <f t="shared" si="7"/>
        <v>45717</v>
      </c>
      <c r="DT2" s="368">
        <f t="shared" si="7"/>
        <v>45748</v>
      </c>
      <c r="DU2" s="368">
        <f t="shared" si="7"/>
        <v>45778</v>
      </c>
      <c r="DV2" s="475" t="s">
        <v>1255</v>
      </c>
      <c r="DW2" s="472">
        <f t="shared" ref="DW2:EH2" si="8">D2</f>
        <v>45444</v>
      </c>
      <c r="DX2" s="472">
        <f t="shared" si="8"/>
        <v>45474</v>
      </c>
      <c r="DY2" s="472">
        <f t="shared" si="8"/>
        <v>45505</v>
      </c>
      <c r="DZ2" s="472">
        <f t="shared" si="8"/>
        <v>45536</v>
      </c>
      <c r="EA2" s="472">
        <f t="shared" si="8"/>
        <v>45566</v>
      </c>
      <c r="EB2" s="472">
        <f t="shared" si="8"/>
        <v>45597</v>
      </c>
      <c r="EC2" s="472">
        <f t="shared" si="8"/>
        <v>45627</v>
      </c>
      <c r="ED2" s="472">
        <f t="shared" si="8"/>
        <v>45658</v>
      </c>
      <c r="EE2" s="472">
        <f t="shared" si="8"/>
        <v>45689</v>
      </c>
      <c r="EF2" s="472">
        <f t="shared" si="8"/>
        <v>45717</v>
      </c>
      <c r="EG2" s="472">
        <f t="shared" si="8"/>
        <v>45748</v>
      </c>
      <c r="EH2" s="472">
        <f t="shared" si="8"/>
        <v>45778</v>
      </c>
      <c r="EI2" s="475" t="s">
        <v>1256</v>
      </c>
      <c r="EJ2"/>
      <c r="EK2" s="474" t="s">
        <v>460</v>
      </c>
      <c r="EL2"/>
      <c r="EM2"/>
      <c r="EN2"/>
    </row>
    <row r="3" spans="1:146">
      <c r="A3" s="365" t="str">
        <f t="shared" ref="A3:A66" si="9">MID(B3,FIND("-",B3) +1,4)</f>
        <v xml:space="preserve"> 011</v>
      </c>
      <c r="B3" s="370" t="s">
        <v>918</v>
      </c>
      <c r="C3" s="370" t="s">
        <v>1167</v>
      </c>
      <c r="D3" s="411">
        <v>129</v>
      </c>
      <c r="E3" s="411">
        <v>131</v>
      </c>
      <c r="F3" s="411">
        <v>130</v>
      </c>
      <c r="G3" s="411">
        <v>130</v>
      </c>
      <c r="H3" s="411">
        <v>130</v>
      </c>
      <c r="I3" s="411">
        <v>132</v>
      </c>
      <c r="J3" s="411">
        <v>131</v>
      </c>
      <c r="K3" s="411">
        <v>131</v>
      </c>
      <c r="L3" s="411">
        <v>132</v>
      </c>
      <c r="M3" s="411">
        <v>134</v>
      </c>
      <c r="N3" s="411">
        <v>134</v>
      </c>
      <c r="O3" s="411">
        <v>138</v>
      </c>
      <c r="P3" s="411">
        <f>SUM(D3:O3)</f>
        <v>1582</v>
      </c>
      <c r="Q3" s="411">
        <f>SUM(D3:I3)+((30/31)*J3)</f>
        <v>908.77419354838707</v>
      </c>
      <c r="R3" s="411">
        <f>((1/31)*J3)+K3+((21/29*L3))</f>
        <v>230.81201334816461</v>
      </c>
      <c r="S3" s="411">
        <f>((8/29)*L3)+SUM(M3:O3)</f>
        <v>442.41379310344826</v>
      </c>
      <c r="T3" s="411">
        <v>-0.99999999999999289</v>
      </c>
      <c r="U3" s="411">
        <v>-1.0000000000000142</v>
      </c>
      <c r="V3" s="411">
        <v>0</v>
      </c>
      <c r="W3" s="411">
        <v>0</v>
      </c>
      <c r="X3" s="411">
        <v>0</v>
      </c>
      <c r="Y3" s="411">
        <v>-4</v>
      </c>
      <c r="Z3" s="411">
        <v>-1.0000000000000142</v>
      </c>
      <c r="AA3" s="411">
        <v>-1.0000000000000142</v>
      </c>
      <c r="AB3" s="411">
        <v>4.0000000000000142</v>
      </c>
      <c r="AC3" s="411">
        <v>-3.9999999999999929</v>
      </c>
      <c r="AD3" s="411">
        <v>0.99999999999999289</v>
      </c>
      <c r="AE3" s="411">
        <v>-5</v>
      </c>
      <c r="AF3" s="411">
        <f>SUM(T3:AE3)</f>
        <v>-12.000000000000021</v>
      </c>
      <c r="AG3" s="411">
        <v>128</v>
      </c>
      <c r="AH3" s="411">
        <v>130</v>
      </c>
      <c r="AI3" s="411">
        <v>130</v>
      </c>
      <c r="AJ3" s="411">
        <v>130</v>
      </c>
      <c r="AK3" s="411">
        <v>130</v>
      </c>
      <c r="AL3" s="411">
        <v>128</v>
      </c>
      <c r="AM3" s="411">
        <v>130</v>
      </c>
      <c r="AN3" s="411">
        <v>130</v>
      </c>
      <c r="AO3" s="411">
        <v>136</v>
      </c>
      <c r="AP3" s="411">
        <v>130</v>
      </c>
      <c r="AQ3" s="411">
        <v>135</v>
      </c>
      <c r="AR3" s="411">
        <v>133</v>
      </c>
      <c r="AS3" s="411">
        <f>SUM(AG3:AR3)</f>
        <v>1570</v>
      </c>
      <c r="AT3" s="411">
        <f>SUM(AG3:AL3)+((30/31)*AM3)</f>
        <v>901.80645161290317</v>
      </c>
      <c r="AU3" s="411">
        <f>((1/31)*AM3)+AN3+((21/29*AO3))</f>
        <v>232.67630700778642</v>
      </c>
      <c r="AV3" s="411">
        <f>((8/29)*AO3)+SUM(AP3:AR3)</f>
        <v>435.51724137931035</v>
      </c>
      <c r="AW3" s="411">
        <v>0</v>
      </c>
      <c r="AX3" s="411">
        <v>0</v>
      </c>
      <c r="AY3" s="411">
        <v>0</v>
      </c>
      <c r="AZ3" s="411">
        <v>0</v>
      </c>
      <c r="BA3" s="411">
        <v>0</v>
      </c>
      <c r="BB3" s="411">
        <v>0</v>
      </c>
      <c r="BC3" s="411">
        <v>0</v>
      </c>
      <c r="BD3" s="411">
        <v>0</v>
      </c>
      <c r="BE3" s="411">
        <v>0</v>
      </c>
      <c r="BF3" s="411">
        <v>0</v>
      </c>
      <c r="BG3" s="411">
        <v>0</v>
      </c>
      <c r="BH3" s="411">
        <v>0</v>
      </c>
      <c r="BI3" s="411">
        <f>SUM(AW3:BH3)</f>
        <v>0</v>
      </c>
      <c r="BJ3" s="411">
        <v>128</v>
      </c>
      <c r="BK3" s="411">
        <v>130</v>
      </c>
      <c r="BL3" s="411">
        <v>130</v>
      </c>
      <c r="BM3" s="411">
        <v>130</v>
      </c>
      <c r="BN3" s="411">
        <v>130</v>
      </c>
      <c r="BO3" s="411">
        <v>128</v>
      </c>
      <c r="BP3" s="411">
        <v>130</v>
      </c>
      <c r="BQ3" s="411">
        <v>130</v>
      </c>
      <c r="BR3" s="411">
        <v>136</v>
      </c>
      <c r="BS3" s="411">
        <v>130</v>
      </c>
      <c r="BT3" s="411">
        <v>135</v>
      </c>
      <c r="BU3" s="411">
        <v>133</v>
      </c>
      <c r="BV3" s="411">
        <f>SUM(BJ3:BU3)</f>
        <v>1570</v>
      </c>
      <c r="BW3" s="411">
        <v>0</v>
      </c>
      <c r="BX3" s="411">
        <v>0</v>
      </c>
      <c r="BY3" s="411">
        <v>0</v>
      </c>
      <c r="BZ3" s="411">
        <v>0</v>
      </c>
      <c r="CA3" s="411">
        <v>0</v>
      </c>
      <c r="CB3" s="411">
        <v>0</v>
      </c>
      <c r="CC3" s="411">
        <v>0</v>
      </c>
      <c r="CD3" s="411">
        <v>0</v>
      </c>
      <c r="CE3" s="411">
        <v>0</v>
      </c>
      <c r="CF3" s="411">
        <v>0</v>
      </c>
      <c r="CG3" s="411">
        <v>0</v>
      </c>
      <c r="CH3" s="411">
        <v>0</v>
      </c>
      <c r="CI3" s="411">
        <f>SUM(BW3:CH3)</f>
        <v>0</v>
      </c>
      <c r="CJ3" s="411">
        <v>128</v>
      </c>
      <c r="CK3" s="411">
        <v>130</v>
      </c>
      <c r="CL3" s="411">
        <v>130</v>
      </c>
      <c r="CM3" s="411">
        <v>130</v>
      </c>
      <c r="CN3" s="411">
        <v>130</v>
      </c>
      <c r="CO3" s="411">
        <v>128</v>
      </c>
      <c r="CP3" s="411">
        <v>130</v>
      </c>
      <c r="CQ3" s="411">
        <v>130</v>
      </c>
      <c r="CR3" s="411">
        <v>136</v>
      </c>
      <c r="CS3" s="411">
        <v>130</v>
      </c>
      <c r="CT3" s="411">
        <v>135</v>
      </c>
      <c r="CU3" s="411">
        <v>133</v>
      </c>
      <c r="CV3" s="411">
        <f>SUM(CJ3:CU3)</f>
        <v>1570</v>
      </c>
      <c r="CW3" s="411">
        <v>4.9999999999999929</v>
      </c>
      <c r="CX3" s="411">
        <v>3.0000000000000213</v>
      </c>
      <c r="CY3" s="411">
        <v>3</v>
      </c>
      <c r="CZ3" s="411">
        <v>3</v>
      </c>
      <c r="DA3" s="411">
        <v>3</v>
      </c>
      <c r="DB3" s="411">
        <v>5</v>
      </c>
      <c r="DC3" s="411">
        <v>3.0000000000000213</v>
      </c>
      <c r="DD3" s="411">
        <v>3.0000000000000213</v>
      </c>
      <c r="DE3" s="411">
        <v>-3.0000000000000142</v>
      </c>
      <c r="DF3" s="411">
        <v>2.9999999999999929</v>
      </c>
      <c r="DG3" s="411">
        <v>-1.9999999999999858</v>
      </c>
      <c r="DH3" s="411">
        <v>0</v>
      </c>
      <c r="DI3" s="411">
        <f>SUM(CW3:DH3)</f>
        <v>26.00000000000005</v>
      </c>
      <c r="DJ3" s="411">
        <v>133</v>
      </c>
      <c r="DK3" s="411">
        <v>133</v>
      </c>
      <c r="DL3" s="411">
        <v>133</v>
      </c>
      <c r="DM3" s="411">
        <v>133</v>
      </c>
      <c r="DN3" s="411">
        <v>133</v>
      </c>
      <c r="DO3" s="411">
        <v>133</v>
      </c>
      <c r="DP3" s="411">
        <v>133</v>
      </c>
      <c r="DQ3" s="411">
        <v>133</v>
      </c>
      <c r="DR3" s="411">
        <v>133</v>
      </c>
      <c r="DS3" s="411">
        <v>133</v>
      </c>
      <c r="DT3" s="411">
        <v>133</v>
      </c>
      <c r="DU3" s="411">
        <v>133</v>
      </c>
      <c r="DV3" s="411">
        <f>SUM(DJ3:DU3)</f>
        <v>1596</v>
      </c>
      <c r="DW3" s="411">
        <v>133</v>
      </c>
      <c r="DX3" s="411">
        <v>133</v>
      </c>
      <c r="DY3" s="411">
        <v>133</v>
      </c>
      <c r="DZ3" s="411">
        <v>133</v>
      </c>
      <c r="EA3" s="411">
        <v>133</v>
      </c>
      <c r="EB3" s="411">
        <v>133</v>
      </c>
      <c r="EC3" s="411">
        <v>133</v>
      </c>
      <c r="ED3" s="411">
        <v>133</v>
      </c>
      <c r="EE3" s="411">
        <v>133</v>
      </c>
      <c r="EF3" s="411">
        <v>133</v>
      </c>
      <c r="EG3" s="411">
        <v>133</v>
      </c>
      <c r="EH3" s="411">
        <v>133</v>
      </c>
      <c r="EI3" s="411">
        <f>SUM(DW3:EH3)</f>
        <v>1596</v>
      </c>
      <c r="EK3" s="411">
        <f>P3+AF3+BI3+CI3+DI3</f>
        <v>1596</v>
      </c>
      <c r="EL3" s="7">
        <f>EI3-EK3</f>
        <v>0</v>
      </c>
    </row>
    <row r="4" spans="1:146">
      <c r="A4" s="365" t="str">
        <f t="shared" si="9"/>
        <v xml:space="preserve"> 011</v>
      </c>
      <c r="B4" s="370" t="s">
        <v>918</v>
      </c>
      <c r="C4" s="370" t="s">
        <v>1168</v>
      </c>
      <c r="D4" s="411">
        <v>143522</v>
      </c>
      <c r="E4" s="411">
        <v>196767</v>
      </c>
      <c r="F4" s="411">
        <v>186706</v>
      </c>
      <c r="G4" s="411">
        <v>167144</v>
      </c>
      <c r="H4" s="411">
        <v>133587</v>
      </c>
      <c r="I4" s="411">
        <v>120216</v>
      </c>
      <c r="J4" s="411">
        <v>210430</v>
      </c>
      <c r="K4" s="411">
        <v>271875</v>
      </c>
      <c r="L4" s="411">
        <v>274024</v>
      </c>
      <c r="M4" s="411">
        <v>208793</v>
      </c>
      <c r="N4" s="411">
        <v>142593</v>
      </c>
      <c r="O4" s="412">
        <v>126825</v>
      </c>
      <c r="P4" s="411">
        <f t="shared" ref="P4:P67" si="10">SUM(D4:O4)</f>
        <v>2182482</v>
      </c>
      <c r="Q4" s="411">
        <f t="shared" ref="Q4:Q67" si="11">SUM(D4:I4)+((30/31)*J4)</f>
        <v>1151583.935483871</v>
      </c>
      <c r="R4" s="411">
        <f t="shared" ref="R4:R67" si="12">((1/31)*J4)+K4+((21/29*L4))</f>
        <v>477094.23692992213</v>
      </c>
      <c r="S4" s="411">
        <f t="shared" ref="S4:S67" si="13">((8/29)*L4)+SUM(M4:O4)</f>
        <v>553803.82758620684</v>
      </c>
      <c r="T4" s="411">
        <v>-657.99999999999272</v>
      </c>
      <c r="U4" s="411">
        <v>0</v>
      </c>
      <c r="V4" s="411">
        <v>0</v>
      </c>
      <c r="W4" s="411">
        <v>0</v>
      </c>
      <c r="X4" s="411">
        <v>0</v>
      </c>
      <c r="Y4" s="411">
        <v>-1984</v>
      </c>
      <c r="Z4" s="411">
        <v>-7917.9999999999927</v>
      </c>
      <c r="AA4" s="411">
        <v>-5856.0000000000073</v>
      </c>
      <c r="AB4" s="411">
        <v>15758.000000000007</v>
      </c>
      <c r="AC4" s="411">
        <v>-85</v>
      </c>
      <c r="AD4" s="411">
        <v>85.000000000007276</v>
      </c>
      <c r="AE4" s="412">
        <v>0</v>
      </c>
      <c r="AF4" s="411">
        <f t="shared" ref="AF4:AF67" si="14">SUM(T4:AE4)</f>
        <v>-657.99999999997817</v>
      </c>
      <c r="AG4" s="411">
        <v>142864</v>
      </c>
      <c r="AH4" s="411">
        <v>196767</v>
      </c>
      <c r="AI4" s="411">
        <v>186706</v>
      </c>
      <c r="AJ4" s="411">
        <v>167144.00000000003</v>
      </c>
      <c r="AK4" s="411">
        <v>133587</v>
      </c>
      <c r="AL4" s="411">
        <v>118232</v>
      </c>
      <c r="AM4" s="411">
        <v>202512</v>
      </c>
      <c r="AN4" s="411">
        <v>266019</v>
      </c>
      <c r="AO4" s="411">
        <v>289782</v>
      </c>
      <c r="AP4" s="411">
        <v>208708</v>
      </c>
      <c r="AQ4" s="411">
        <v>142678</v>
      </c>
      <c r="AR4" s="412">
        <v>126825</v>
      </c>
      <c r="AS4" s="411">
        <f t="shared" ref="AS4:AS67" si="15">SUM(AG4:AR4)</f>
        <v>2181824</v>
      </c>
      <c r="AT4" s="411">
        <f t="shared" ref="AT4:AT67" si="16">SUM(AG4:AL4)+((30/31)*AM4)</f>
        <v>1141279.3548387098</v>
      </c>
      <c r="AU4" s="411">
        <f t="shared" ref="AU4:AU67" si="17">((1/31)*AM4)+AN4+((21/29*AO4))</f>
        <v>482393.7830923248</v>
      </c>
      <c r="AV4" s="411">
        <f t="shared" ref="AV4:AV67" si="18">((8/29)*AO4)+SUM(AP4:AR4)</f>
        <v>558150.86206896557</v>
      </c>
      <c r="AW4" s="411">
        <v>0</v>
      </c>
      <c r="AX4" s="411">
        <v>0</v>
      </c>
      <c r="AY4" s="411">
        <v>0</v>
      </c>
      <c r="AZ4" s="411">
        <v>0</v>
      </c>
      <c r="BA4" s="411">
        <v>0</v>
      </c>
      <c r="BB4" s="411">
        <v>0</v>
      </c>
      <c r="BC4" s="411">
        <v>0</v>
      </c>
      <c r="BD4" s="411">
        <v>0</v>
      </c>
      <c r="BE4" s="411">
        <v>0</v>
      </c>
      <c r="BF4" s="411">
        <v>0</v>
      </c>
      <c r="BG4" s="411">
        <v>0</v>
      </c>
      <c r="BH4" s="412">
        <v>0</v>
      </c>
      <c r="BI4" s="411">
        <f t="shared" ref="BI4:BI67" si="19">SUM(AW4:BH4)</f>
        <v>0</v>
      </c>
      <c r="BJ4" s="411">
        <v>142864</v>
      </c>
      <c r="BK4" s="411">
        <v>196767</v>
      </c>
      <c r="BL4" s="411">
        <v>186706</v>
      </c>
      <c r="BM4" s="411">
        <v>167144.00000000003</v>
      </c>
      <c r="BN4" s="411">
        <v>133587</v>
      </c>
      <c r="BO4" s="411">
        <v>118232</v>
      </c>
      <c r="BP4" s="411">
        <v>202512</v>
      </c>
      <c r="BQ4" s="411">
        <v>266019</v>
      </c>
      <c r="BR4" s="411">
        <v>289782</v>
      </c>
      <c r="BS4" s="411">
        <v>208708</v>
      </c>
      <c r="BT4" s="411">
        <v>142678</v>
      </c>
      <c r="BU4" s="412">
        <v>126825</v>
      </c>
      <c r="BV4" s="411">
        <f t="shared" ref="BV4:BV67" si="20">SUM(BJ4:BU4)</f>
        <v>2181824</v>
      </c>
      <c r="BW4" s="411">
        <v>-18420.499141519998</v>
      </c>
      <c r="BX4" s="411">
        <v>-20076.137009999991</v>
      </c>
      <c r="BY4" s="411">
        <v>-16301.724495914001</v>
      </c>
      <c r="BZ4" s="411">
        <v>-18606.093671712013</v>
      </c>
      <c r="CA4" s="411">
        <v>10716.416067087011</v>
      </c>
      <c r="CB4" s="411">
        <v>23969.262388695999</v>
      </c>
      <c r="CC4" s="411">
        <v>17362.831490064033</v>
      </c>
      <c r="CD4" s="411">
        <v>-32469.226768835993</v>
      </c>
      <c r="CE4" s="411">
        <v>14295.470565419986</v>
      </c>
      <c r="CF4" s="411">
        <v>23822.902864447969</v>
      </c>
      <c r="CG4" s="411">
        <v>-3411.7002133860078</v>
      </c>
      <c r="CH4" s="412">
        <v>15360.12439192499</v>
      </c>
      <c r="CI4" s="411">
        <f t="shared" ref="CI4:CI67" si="21">SUM(BW4:CH4)</f>
        <v>-3758.3735337280086</v>
      </c>
      <c r="CJ4" s="411">
        <v>124443.50085848001</v>
      </c>
      <c r="CK4" s="411">
        <v>176690.86298999999</v>
      </c>
      <c r="CL4" s="411">
        <v>170404.27550408599</v>
      </c>
      <c r="CM4" s="411">
        <v>148537.90632828802</v>
      </c>
      <c r="CN4" s="411">
        <v>144303.416067087</v>
      </c>
      <c r="CO4" s="411">
        <v>142201.26238869599</v>
      </c>
      <c r="CP4" s="411">
        <v>219874.83149006404</v>
      </c>
      <c r="CQ4" s="411">
        <v>233549.773231164</v>
      </c>
      <c r="CR4" s="411">
        <v>304077.47056541999</v>
      </c>
      <c r="CS4" s="411">
        <v>232530.90286444797</v>
      </c>
      <c r="CT4" s="411">
        <v>139266.29978661399</v>
      </c>
      <c r="CU4" s="412">
        <v>142185.124391925</v>
      </c>
      <c r="CV4" s="411">
        <f t="shared" ref="CV4:CV67" si="22">SUM(CJ4:CU4)</f>
        <v>2178065.6264662724</v>
      </c>
      <c r="CW4" s="411">
        <v>4715.167452055226</v>
      </c>
      <c r="CX4" s="411">
        <v>3939.5859344026394</v>
      </c>
      <c r="CY4" s="411">
        <v>3890.2164089168946</v>
      </c>
      <c r="CZ4" s="411">
        <v>3386.7416501605621</v>
      </c>
      <c r="DA4" s="411">
        <v>3287.3639095174731</v>
      </c>
      <c r="DB4" s="411">
        <v>5322.7052531701265</v>
      </c>
      <c r="DC4" s="411">
        <v>4731.6931584949998</v>
      </c>
      <c r="DD4" s="411">
        <v>4952.3629160440905</v>
      </c>
      <c r="DE4" s="411">
        <v>-7821.7259937302879</v>
      </c>
      <c r="DF4" s="411">
        <v>4827.5231994549904</v>
      </c>
      <c r="DG4" s="411">
        <v>-2726.1114592669473</v>
      </c>
      <c r="DH4" s="412">
        <v>0</v>
      </c>
      <c r="DI4" s="411">
        <f t="shared" ref="DI4:DI67" si="23">SUM(CW4:DH4)</f>
        <v>28505.522429219767</v>
      </c>
      <c r="DJ4" s="411">
        <v>129158.66831053523</v>
      </c>
      <c r="DK4" s="411">
        <v>180630.44892440265</v>
      </c>
      <c r="DL4" s="411">
        <v>174294.49191300289</v>
      </c>
      <c r="DM4" s="411">
        <v>151924.64797844857</v>
      </c>
      <c r="DN4" s="411">
        <v>147590.77997660448</v>
      </c>
      <c r="DO4" s="411">
        <v>147523.96764186613</v>
      </c>
      <c r="DP4" s="411">
        <v>224606.52464855905</v>
      </c>
      <c r="DQ4" s="411">
        <v>238502.1361472081</v>
      </c>
      <c r="DR4" s="411">
        <v>296255.74457168969</v>
      </c>
      <c r="DS4" s="411">
        <v>237358.42606390297</v>
      </c>
      <c r="DT4" s="411">
        <v>136540.18832734704</v>
      </c>
      <c r="DU4" s="412">
        <v>142185.124391925</v>
      </c>
      <c r="DV4" s="411">
        <f t="shared" ref="DV4:DV67" si="24">SUM(DJ4:DU4)</f>
        <v>2206571.1488954918</v>
      </c>
      <c r="DW4" s="412">
        <v>129158.66831053523</v>
      </c>
      <c r="DX4" s="412">
        <v>180630.44892440265</v>
      </c>
      <c r="DY4" s="412">
        <v>174294.49191300289</v>
      </c>
      <c r="DZ4" s="412">
        <v>151924.64797844857</v>
      </c>
      <c r="EA4" s="412">
        <v>147590.77997660448</v>
      </c>
      <c r="EB4" s="412">
        <v>147523.96764186613</v>
      </c>
      <c r="EC4" s="412">
        <v>224606.52464855905</v>
      </c>
      <c r="ED4" s="412">
        <v>238502.1361472081</v>
      </c>
      <c r="EE4" s="412">
        <v>296255.74457168969</v>
      </c>
      <c r="EF4" s="412">
        <v>237358.42606390297</v>
      </c>
      <c r="EG4" s="412">
        <v>136540.18832734704</v>
      </c>
      <c r="EH4" s="412">
        <v>142185.124391925</v>
      </c>
      <c r="EI4" s="411">
        <f t="shared" ref="EI4:EI67" si="25">SUM(DW4:EH4)</f>
        <v>2206571.1488954918</v>
      </c>
      <c r="EK4" s="411">
        <f t="shared" ref="EK4:EK67" si="26">P4+AF4+BI4+CI4+DI4</f>
        <v>2206571.1488954918</v>
      </c>
      <c r="EL4" s="7">
        <f t="shared" ref="EL4:EL67" si="27">EI4-EK4</f>
        <v>0</v>
      </c>
    </row>
    <row r="5" spans="1:146">
      <c r="A5" s="365" t="str">
        <f t="shared" si="9"/>
        <v xml:space="preserve"> 011</v>
      </c>
      <c r="B5" s="370" t="s">
        <v>918</v>
      </c>
      <c r="C5" s="370" t="s">
        <v>1169</v>
      </c>
      <c r="D5" s="411">
        <v>143522</v>
      </c>
      <c r="E5" s="411">
        <v>196767</v>
      </c>
      <c r="F5" s="411">
        <v>186706</v>
      </c>
      <c r="G5" s="411">
        <v>167144</v>
      </c>
      <c r="H5" s="411">
        <v>133587</v>
      </c>
      <c r="I5" s="411">
        <v>120216</v>
      </c>
      <c r="J5" s="411">
        <v>210430</v>
      </c>
      <c r="K5" s="411">
        <v>271875</v>
      </c>
      <c r="L5" s="411">
        <v>274024</v>
      </c>
      <c r="M5" s="411">
        <v>208793</v>
      </c>
      <c r="N5" s="411">
        <v>142593</v>
      </c>
      <c r="O5" s="412">
        <v>126825</v>
      </c>
      <c r="P5" s="411">
        <f t="shared" si="10"/>
        <v>2182482</v>
      </c>
      <c r="Q5" s="411">
        <f t="shared" si="11"/>
        <v>1151583.935483871</v>
      </c>
      <c r="R5" s="411">
        <f t="shared" si="12"/>
        <v>477094.23692992213</v>
      </c>
      <c r="S5" s="411">
        <f t="shared" si="13"/>
        <v>553803.82758620684</v>
      </c>
      <c r="T5" s="411">
        <v>-657.99999999999272</v>
      </c>
      <c r="U5" s="411">
        <v>0</v>
      </c>
      <c r="V5" s="411">
        <v>0</v>
      </c>
      <c r="W5" s="411">
        <v>0</v>
      </c>
      <c r="X5" s="411">
        <v>0</v>
      </c>
      <c r="Y5" s="411">
        <v>-1984</v>
      </c>
      <c r="Z5" s="411">
        <v>-7917.9999999999927</v>
      </c>
      <c r="AA5" s="411">
        <v>-5856.0000000000073</v>
      </c>
      <c r="AB5" s="411">
        <v>15758.000000000007</v>
      </c>
      <c r="AC5" s="411">
        <v>-85</v>
      </c>
      <c r="AD5" s="411">
        <v>85.000000000007276</v>
      </c>
      <c r="AE5" s="412">
        <v>0</v>
      </c>
      <c r="AF5" s="411">
        <f t="shared" si="14"/>
        <v>-657.99999999997817</v>
      </c>
      <c r="AG5" s="411">
        <v>142864</v>
      </c>
      <c r="AH5" s="411">
        <v>196767</v>
      </c>
      <c r="AI5" s="411">
        <v>186706</v>
      </c>
      <c r="AJ5" s="411">
        <v>167144.00000000003</v>
      </c>
      <c r="AK5" s="411">
        <v>133587</v>
      </c>
      <c r="AL5" s="411">
        <v>118232</v>
      </c>
      <c r="AM5" s="411">
        <v>202512</v>
      </c>
      <c r="AN5" s="411">
        <v>266019</v>
      </c>
      <c r="AO5" s="411">
        <v>289782</v>
      </c>
      <c r="AP5" s="411">
        <v>208708</v>
      </c>
      <c r="AQ5" s="411">
        <v>142678</v>
      </c>
      <c r="AR5" s="412">
        <v>126825</v>
      </c>
      <c r="AS5" s="411">
        <f t="shared" si="15"/>
        <v>2181824</v>
      </c>
      <c r="AT5" s="411">
        <f t="shared" si="16"/>
        <v>1141279.3548387098</v>
      </c>
      <c r="AU5" s="411">
        <f t="shared" si="17"/>
        <v>482393.7830923248</v>
      </c>
      <c r="AV5" s="411">
        <f t="shared" si="18"/>
        <v>558150.86206896557</v>
      </c>
      <c r="AW5" s="411">
        <v>0</v>
      </c>
      <c r="AX5" s="411">
        <v>0</v>
      </c>
      <c r="AY5" s="411">
        <v>0</v>
      </c>
      <c r="AZ5" s="411">
        <v>0</v>
      </c>
      <c r="BA5" s="411">
        <v>0</v>
      </c>
      <c r="BB5" s="411">
        <v>0</v>
      </c>
      <c r="BC5" s="411">
        <v>0</v>
      </c>
      <c r="BD5" s="411">
        <v>0</v>
      </c>
      <c r="BE5" s="411">
        <v>0</v>
      </c>
      <c r="BF5" s="411">
        <v>0</v>
      </c>
      <c r="BG5" s="411">
        <v>0</v>
      </c>
      <c r="BH5" s="412">
        <v>0</v>
      </c>
      <c r="BI5" s="411">
        <f t="shared" si="19"/>
        <v>0</v>
      </c>
      <c r="BJ5" s="411">
        <v>142864</v>
      </c>
      <c r="BK5" s="411">
        <v>196767</v>
      </c>
      <c r="BL5" s="411">
        <v>186706</v>
      </c>
      <c r="BM5" s="411">
        <v>167144.00000000003</v>
      </c>
      <c r="BN5" s="411">
        <v>133587</v>
      </c>
      <c r="BO5" s="411">
        <v>118232</v>
      </c>
      <c r="BP5" s="411">
        <v>202512</v>
      </c>
      <c r="BQ5" s="411">
        <v>266019</v>
      </c>
      <c r="BR5" s="411">
        <v>289782</v>
      </c>
      <c r="BS5" s="411">
        <v>208708</v>
      </c>
      <c r="BT5" s="411">
        <v>142678</v>
      </c>
      <c r="BU5" s="412">
        <v>126825</v>
      </c>
      <c r="BV5" s="411">
        <f t="shared" si="20"/>
        <v>2181824</v>
      </c>
      <c r="BW5" s="411">
        <v>-18420.499141519998</v>
      </c>
      <c r="BX5" s="411">
        <v>-20076.137009999991</v>
      </c>
      <c r="BY5" s="411">
        <v>-16301.724495914001</v>
      </c>
      <c r="BZ5" s="411">
        <v>-18606.093671712013</v>
      </c>
      <c r="CA5" s="411">
        <v>10716.416067087011</v>
      </c>
      <c r="CB5" s="411">
        <v>23969.262388695999</v>
      </c>
      <c r="CC5" s="411">
        <v>17362.831490064033</v>
      </c>
      <c r="CD5" s="411">
        <v>-32469.226768835993</v>
      </c>
      <c r="CE5" s="411">
        <v>14295.470565419986</v>
      </c>
      <c r="CF5" s="411">
        <v>23822.902864447969</v>
      </c>
      <c r="CG5" s="411">
        <v>-3411.7002133860078</v>
      </c>
      <c r="CH5" s="412">
        <v>15360.12439192499</v>
      </c>
      <c r="CI5" s="411">
        <f t="shared" si="21"/>
        <v>-3758.3735337280086</v>
      </c>
      <c r="CJ5" s="411">
        <v>124443.50085848001</v>
      </c>
      <c r="CK5" s="411">
        <v>176690.86298999999</v>
      </c>
      <c r="CL5" s="411">
        <v>170404.27550408599</v>
      </c>
      <c r="CM5" s="411">
        <v>148537.90632828802</v>
      </c>
      <c r="CN5" s="411">
        <v>144303.416067087</v>
      </c>
      <c r="CO5" s="411">
        <v>142201.26238869599</v>
      </c>
      <c r="CP5" s="411">
        <v>219874.83149006404</v>
      </c>
      <c r="CQ5" s="411">
        <v>233549.773231164</v>
      </c>
      <c r="CR5" s="411">
        <v>304077.47056541999</v>
      </c>
      <c r="CS5" s="411">
        <v>232530.90286444797</v>
      </c>
      <c r="CT5" s="411">
        <v>139266.29978661399</v>
      </c>
      <c r="CU5" s="412">
        <v>142185.124391925</v>
      </c>
      <c r="CV5" s="411">
        <f t="shared" si="22"/>
        <v>2178065.6264662724</v>
      </c>
      <c r="CW5" s="411">
        <v>4715.167452055226</v>
      </c>
      <c r="CX5" s="411">
        <v>3939.5859344026394</v>
      </c>
      <c r="CY5" s="411">
        <v>3890.2164089168946</v>
      </c>
      <c r="CZ5" s="411">
        <v>3386.7416501605621</v>
      </c>
      <c r="DA5" s="411">
        <v>3287.3639095174731</v>
      </c>
      <c r="DB5" s="411">
        <v>5322.7052531701265</v>
      </c>
      <c r="DC5" s="411">
        <v>4731.6931584949998</v>
      </c>
      <c r="DD5" s="411">
        <v>4952.3629160440905</v>
      </c>
      <c r="DE5" s="411">
        <v>-7821.7259937302879</v>
      </c>
      <c r="DF5" s="411">
        <v>4827.5231994549904</v>
      </c>
      <c r="DG5" s="411">
        <v>-2726.1114592669473</v>
      </c>
      <c r="DH5" s="412">
        <v>0</v>
      </c>
      <c r="DI5" s="411">
        <f t="shared" si="23"/>
        <v>28505.522429219767</v>
      </c>
      <c r="DJ5" s="411">
        <v>129158.66831053523</v>
      </c>
      <c r="DK5" s="411">
        <v>180630.44892440265</v>
      </c>
      <c r="DL5" s="411">
        <v>174294.49191300289</v>
      </c>
      <c r="DM5" s="411">
        <v>151924.64797844857</v>
      </c>
      <c r="DN5" s="411">
        <v>147590.77997660448</v>
      </c>
      <c r="DO5" s="411">
        <v>147523.96764186613</v>
      </c>
      <c r="DP5" s="411">
        <v>224606.52464855905</v>
      </c>
      <c r="DQ5" s="411">
        <v>238502.1361472081</v>
      </c>
      <c r="DR5" s="411">
        <v>296255.74457168969</v>
      </c>
      <c r="DS5" s="411">
        <v>237358.42606390297</v>
      </c>
      <c r="DT5" s="411">
        <v>136540.18832734704</v>
      </c>
      <c r="DU5" s="412">
        <v>142185.124391925</v>
      </c>
      <c r="DV5" s="411">
        <f t="shared" si="24"/>
        <v>2206571.1488954918</v>
      </c>
      <c r="DW5" s="412">
        <v>129158.66831053523</v>
      </c>
      <c r="DX5" s="412">
        <v>180630.44892440265</v>
      </c>
      <c r="DY5" s="412">
        <v>174294.49191300289</v>
      </c>
      <c r="DZ5" s="412">
        <v>151924.64797844857</v>
      </c>
      <c r="EA5" s="412">
        <v>147590.77997660448</v>
      </c>
      <c r="EB5" s="412">
        <v>147523.96764186613</v>
      </c>
      <c r="EC5" s="412">
        <v>224606.52464855905</v>
      </c>
      <c r="ED5" s="412">
        <v>238502.1361472081</v>
      </c>
      <c r="EE5" s="412">
        <v>296255.74457168969</v>
      </c>
      <c r="EF5" s="412">
        <v>237358.42606390297</v>
      </c>
      <c r="EG5" s="412">
        <v>136540.18832734704</v>
      </c>
      <c r="EH5" s="412">
        <v>142185.124391925</v>
      </c>
      <c r="EI5" s="411">
        <f t="shared" si="25"/>
        <v>2206571.1488954918</v>
      </c>
      <c r="EK5" s="411">
        <f t="shared" si="26"/>
        <v>2206571.1488954918</v>
      </c>
      <c r="EL5" s="7">
        <f t="shared" si="27"/>
        <v>0</v>
      </c>
    </row>
    <row r="6" spans="1:146">
      <c r="A6" s="365" t="str">
        <f t="shared" si="9"/>
        <v xml:space="preserve"> 011</v>
      </c>
      <c r="B6" s="370" t="s">
        <v>918</v>
      </c>
      <c r="C6" s="370" t="s">
        <v>1170</v>
      </c>
      <c r="D6" s="411">
        <v>143522</v>
      </c>
      <c r="E6" s="411">
        <v>196767</v>
      </c>
      <c r="F6" s="411">
        <v>186706</v>
      </c>
      <c r="G6" s="411">
        <v>167144</v>
      </c>
      <c r="H6" s="411">
        <v>133587</v>
      </c>
      <c r="I6" s="411">
        <v>120216</v>
      </c>
      <c r="J6" s="411">
        <v>210430</v>
      </c>
      <c r="K6" s="411">
        <v>271875</v>
      </c>
      <c r="L6" s="411">
        <v>274024</v>
      </c>
      <c r="M6" s="411">
        <v>208793</v>
      </c>
      <c r="N6" s="411">
        <v>142593</v>
      </c>
      <c r="O6" s="412">
        <v>126825</v>
      </c>
      <c r="P6" s="411">
        <f t="shared" si="10"/>
        <v>2182482</v>
      </c>
      <c r="Q6" s="411">
        <f t="shared" si="11"/>
        <v>1151583.935483871</v>
      </c>
      <c r="R6" s="411">
        <f t="shared" si="12"/>
        <v>477094.23692992213</v>
      </c>
      <c r="S6" s="411">
        <f t="shared" si="13"/>
        <v>553803.82758620684</v>
      </c>
      <c r="T6" s="411">
        <v>-657.99999999999272</v>
      </c>
      <c r="U6" s="411">
        <v>0</v>
      </c>
      <c r="V6" s="411">
        <v>0</v>
      </c>
      <c r="W6" s="411">
        <v>0</v>
      </c>
      <c r="X6" s="411">
        <v>0</v>
      </c>
      <c r="Y6" s="411">
        <v>-1984</v>
      </c>
      <c r="Z6" s="411">
        <v>-7917.9999999999927</v>
      </c>
      <c r="AA6" s="411">
        <v>-5856.0000000000073</v>
      </c>
      <c r="AB6" s="411">
        <v>15758.000000000007</v>
      </c>
      <c r="AC6" s="411">
        <v>-85</v>
      </c>
      <c r="AD6" s="411">
        <v>85.000000000007276</v>
      </c>
      <c r="AE6" s="412">
        <v>0</v>
      </c>
      <c r="AF6" s="411">
        <f t="shared" si="14"/>
        <v>-657.99999999997817</v>
      </c>
      <c r="AG6" s="411">
        <v>142864</v>
      </c>
      <c r="AH6" s="411">
        <v>196767</v>
      </c>
      <c r="AI6" s="411">
        <v>186706</v>
      </c>
      <c r="AJ6" s="411">
        <v>167144.00000000003</v>
      </c>
      <c r="AK6" s="411">
        <v>133587</v>
      </c>
      <c r="AL6" s="411">
        <v>118232</v>
      </c>
      <c r="AM6" s="411">
        <v>202512</v>
      </c>
      <c r="AN6" s="411">
        <v>266019</v>
      </c>
      <c r="AO6" s="411">
        <v>289782</v>
      </c>
      <c r="AP6" s="411">
        <v>208708</v>
      </c>
      <c r="AQ6" s="411">
        <v>142678</v>
      </c>
      <c r="AR6" s="412">
        <v>126825</v>
      </c>
      <c r="AS6" s="411">
        <f t="shared" si="15"/>
        <v>2181824</v>
      </c>
      <c r="AT6" s="411">
        <f t="shared" si="16"/>
        <v>1141279.3548387098</v>
      </c>
      <c r="AU6" s="411">
        <f t="shared" si="17"/>
        <v>482393.7830923248</v>
      </c>
      <c r="AV6" s="411">
        <f t="shared" si="18"/>
        <v>558150.86206896557</v>
      </c>
      <c r="AW6" s="411">
        <v>0</v>
      </c>
      <c r="AX6" s="411">
        <v>0</v>
      </c>
      <c r="AY6" s="411">
        <v>0</v>
      </c>
      <c r="AZ6" s="411">
        <v>0</v>
      </c>
      <c r="BA6" s="411">
        <v>0</v>
      </c>
      <c r="BB6" s="411">
        <v>0</v>
      </c>
      <c r="BC6" s="411">
        <v>0</v>
      </c>
      <c r="BD6" s="411">
        <v>0</v>
      </c>
      <c r="BE6" s="411">
        <v>0</v>
      </c>
      <c r="BF6" s="411">
        <v>0</v>
      </c>
      <c r="BG6" s="411">
        <v>0</v>
      </c>
      <c r="BH6" s="412">
        <v>0</v>
      </c>
      <c r="BI6" s="411">
        <f t="shared" si="19"/>
        <v>0</v>
      </c>
      <c r="BJ6" s="411">
        <v>142864</v>
      </c>
      <c r="BK6" s="411">
        <v>196767</v>
      </c>
      <c r="BL6" s="411">
        <v>186706</v>
      </c>
      <c r="BM6" s="411">
        <v>167144.00000000003</v>
      </c>
      <c r="BN6" s="411">
        <v>133587</v>
      </c>
      <c r="BO6" s="411">
        <v>118232</v>
      </c>
      <c r="BP6" s="411">
        <v>202512</v>
      </c>
      <c r="BQ6" s="411">
        <v>266019</v>
      </c>
      <c r="BR6" s="411">
        <v>289782</v>
      </c>
      <c r="BS6" s="411">
        <v>208708</v>
      </c>
      <c r="BT6" s="411">
        <v>142678</v>
      </c>
      <c r="BU6" s="412">
        <v>126825</v>
      </c>
      <c r="BV6" s="411">
        <f t="shared" si="20"/>
        <v>2181824</v>
      </c>
      <c r="BW6" s="411">
        <v>-18420.499141519998</v>
      </c>
      <c r="BX6" s="411">
        <v>-20076.137009999991</v>
      </c>
      <c r="BY6" s="411">
        <v>-16301.724495914001</v>
      </c>
      <c r="BZ6" s="411">
        <v>-18606.093671712013</v>
      </c>
      <c r="CA6" s="411">
        <v>10716.416067087011</v>
      </c>
      <c r="CB6" s="411">
        <v>23969.262388695999</v>
      </c>
      <c r="CC6" s="411">
        <v>17362.831490064033</v>
      </c>
      <c r="CD6" s="411">
        <v>-32469.226768835993</v>
      </c>
      <c r="CE6" s="411">
        <v>14295.470565419986</v>
      </c>
      <c r="CF6" s="411">
        <v>23822.902864447969</v>
      </c>
      <c r="CG6" s="411">
        <v>-3411.7002133860078</v>
      </c>
      <c r="CH6" s="412">
        <v>15360.12439192499</v>
      </c>
      <c r="CI6" s="411">
        <f t="shared" si="21"/>
        <v>-3758.3735337280086</v>
      </c>
      <c r="CJ6" s="411">
        <v>124443.50085848001</v>
      </c>
      <c r="CK6" s="411">
        <v>176690.86298999999</v>
      </c>
      <c r="CL6" s="411">
        <v>170404.27550408599</v>
      </c>
      <c r="CM6" s="411">
        <v>148537.90632828802</v>
      </c>
      <c r="CN6" s="411">
        <v>144303.416067087</v>
      </c>
      <c r="CO6" s="411">
        <v>142201.26238869599</v>
      </c>
      <c r="CP6" s="411">
        <v>219874.83149006404</v>
      </c>
      <c r="CQ6" s="411">
        <v>233549.773231164</v>
      </c>
      <c r="CR6" s="411">
        <v>304077.47056541999</v>
      </c>
      <c r="CS6" s="411">
        <v>232530.90286444797</v>
      </c>
      <c r="CT6" s="411">
        <v>139266.29978661399</v>
      </c>
      <c r="CU6" s="412">
        <v>142185.124391925</v>
      </c>
      <c r="CV6" s="411">
        <f t="shared" si="22"/>
        <v>2178065.6264662724</v>
      </c>
      <c r="CW6" s="411">
        <v>4715.167452055226</v>
      </c>
      <c r="CX6" s="411">
        <v>3939.5859344026394</v>
      </c>
      <c r="CY6" s="411">
        <v>3890.2164089168946</v>
      </c>
      <c r="CZ6" s="411">
        <v>3386.7416501605621</v>
      </c>
      <c r="DA6" s="411">
        <v>3287.3639095174731</v>
      </c>
      <c r="DB6" s="411">
        <v>5322.7052531701265</v>
      </c>
      <c r="DC6" s="411">
        <v>4731.6931584949998</v>
      </c>
      <c r="DD6" s="411">
        <v>4952.3629160440905</v>
      </c>
      <c r="DE6" s="411">
        <v>-7821.7259937302879</v>
      </c>
      <c r="DF6" s="411">
        <v>4827.5231994549904</v>
      </c>
      <c r="DG6" s="411">
        <v>-2726.1114592669473</v>
      </c>
      <c r="DH6" s="412">
        <v>0</v>
      </c>
      <c r="DI6" s="411">
        <f t="shared" si="23"/>
        <v>28505.522429219767</v>
      </c>
      <c r="DJ6" s="411">
        <v>129158.66831053523</v>
      </c>
      <c r="DK6" s="411">
        <v>180630.44892440265</v>
      </c>
      <c r="DL6" s="411">
        <v>174294.49191300289</v>
      </c>
      <c r="DM6" s="411">
        <v>151924.64797844857</v>
      </c>
      <c r="DN6" s="411">
        <v>147590.77997660448</v>
      </c>
      <c r="DO6" s="411">
        <v>147523.96764186613</v>
      </c>
      <c r="DP6" s="411">
        <v>224606.52464855905</v>
      </c>
      <c r="DQ6" s="411">
        <v>238502.1361472081</v>
      </c>
      <c r="DR6" s="411">
        <v>296255.74457168969</v>
      </c>
      <c r="DS6" s="411">
        <v>237358.42606390297</v>
      </c>
      <c r="DT6" s="411">
        <v>136540.18832734704</v>
      </c>
      <c r="DU6" s="412">
        <v>142185.124391925</v>
      </c>
      <c r="DV6" s="411">
        <f t="shared" si="24"/>
        <v>2206571.1488954918</v>
      </c>
      <c r="DW6" s="412">
        <v>129158.66831053523</v>
      </c>
      <c r="DX6" s="412">
        <v>180630.44892440265</v>
      </c>
      <c r="DY6" s="412">
        <v>174294.49191300289</v>
      </c>
      <c r="DZ6" s="412">
        <v>151924.64797844857</v>
      </c>
      <c r="EA6" s="412">
        <v>147590.77997660448</v>
      </c>
      <c r="EB6" s="412">
        <v>147523.96764186613</v>
      </c>
      <c r="EC6" s="412">
        <v>224606.52464855905</v>
      </c>
      <c r="ED6" s="412">
        <v>238502.1361472081</v>
      </c>
      <c r="EE6" s="412">
        <v>296255.74457168969</v>
      </c>
      <c r="EF6" s="412">
        <v>237358.42606390297</v>
      </c>
      <c r="EG6" s="412">
        <v>136540.18832734704</v>
      </c>
      <c r="EH6" s="412">
        <v>142185.124391925</v>
      </c>
      <c r="EI6" s="411">
        <f t="shared" si="25"/>
        <v>2206571.1488954918</v>
      </c>
      <c r="EK6" s="411">
        <f t="shared" si="26"/>
        <v>2206571.1488954918</v>
      </c>
      <c r="EL6" s="7">
        <f t="shared" si="27"/>
        <v>0</v>
      </c>
    </row>
    <row r="7" spans="1:146">
      <c r="A7" s="365" t="str">
        <f t="shared" si="9"/>
        <v xml:space="preserve"> 011</v>
      </c>
      <c r="B7" s="370" t="s">
        <v>918</v>
      </c>
      <c r="C7" s="370" t="s">
        <v>1171</v>
      </c>
      <c r="D7" s="411">
        <v>143522</v>
      </c>
      <c r="E7" s="411">
        <v>196767</v>
      </c>
      <c r="F7" s="411">
        <v>186706</v>
      </c>
      <c r="G7" s="411">
        <v>167144</v>
      </c>
      <c r="H7" s="411">
        <v>133587</v>
      </c>
      <c r="I7" s="411">
        <v>120216</v>
      </c>
      <c r="J7" s="411">
        <v>210430</v>
      </c>
      <c r="K7" s="411">
        <v>271875</v>
      </c>
      <c r="L7" s="411">
        <v>274024</v>
      </c>
      <c r="M7" s="411">
        <v>208793</v>
      </c>
      <c r="N7" s="411">
        <v>142593</v>
      </c>
      <c r="O7" s="412">
        <v>126825</v>
      </c>
      <c r="P7" s="411">
        <f t="shared" si="10"/>
        <v>2182482</v>
      </c>
      <c r="Q7" s="411">
        <f t="shared" si="11"/>
        <v>1151583.935483871</v>
      </c>
      <c r="R7" s="411">
        <f t="shared" si="12"/>
        <v>477094.23692992213</v>
      </c>
      <c r="S7" s="411">
        <f t="shared" si="13"/>
        <v>553803.82758620684</v>
      </c>
      <c r="T7" s="411">
        <v>-657.99999999999272</v>
      </c>
      <c r="U7" s="411">
        <v>0</v>
      </c>
      <c r="V7" s="411">
        <v>0</v>
      </c>
      <c r="W7" s="411">
        <v>0</v>
      </c>
      <c r="X7" s="411">
        <v>0</v>
      </c>
      <c r="Y7" s="411">
        <v>-1984</v>
      </c>
      <c r="Z7" s="411">
        <v>-7917.9999999999927</v>
      </c>
      <c r="AA7" s="411">
        <v>-5856.0000000000073</v>
      </c>
      <c r="AB7" s="411">
        <v>15758.000000000007</v>
      </c>
      <c r="AC7" s="411">
        <v>-85</v>
      </c>
      <c r="AD7" s="411">
        <v>85.000000000007276</v>
      </c>
      <c r="AE7" s="412">
        <v>0</v>
      </c>
      <c r="AF7" s="411">
        <f t="shared" si="14"/>
        <v>-657.99999999997817</v>
      </c>
      <c r="AG7" s="411">
        <v>142864</v>
      </c>
      <c r="AH7" s="411">
        <v>196767</v>
      </c>
      <c r="AI7" s="411">
        <v>186706</v>
      </c>
      <c r="AJ7" s="411">
        <v>167144.00000000003</v>
      </c>
      <c r="AK7" s="411">
        <v>133587</v>
      </c>
      <c r="AL7" s="411">
        <v>118232</v>
      </c>
      <c r="AM7" s="411">
        <v>202512</v>
      </c>
      <c r="AN7" s="411">
        <v>266019</v>
      </c>
      <c r="AO7" s="411">
        <v>289782</v>
      </c>
      <c r="AP7" s="411">
        <v>208708</v>
      </c>
      <c r="AQ7" s="411">
        <v>142678</v>
      </c>
      <c r="AR7" s="412">
        <v>126825</v>
      </c>
      <c r="AS7" s="411">
        <f t="shared" si="15"/>
        <v>2181824</v>
      </c>
      <c r="AT7" s="411">
        <f t="shared" si="16"/>
        <v>1141279.3548387098</v>
      </c>
      <c r="AU7" s="411">
        <f t="shared" si="17"/>
        <v>482393.7830923248</v>
      </c>
      <c r="AV7" s="411">
        <f t="shared" si="18"/>
        <v>558150.86206896557</v>
      </c>
      <c r="AW7" s="411">
        <v>0</v>
      </c>
      <c r="AX7" s="411">
        <v>0</v>
      </c>
      <c r="AY7" s="411">
        <v>0</v>
      </c>
      <c r="AZ7" s="411">
        <v>0</v>
      </c>
      <c r="BA7" s="411">
        <v>0</v>
      </c>
      <c r="BB7" s="411">
        <v>0</v>
      </c>
      <c r="BC7" s="411">
        <v>0</v>
      </c>
      <c r="BD7" s="411">
        <v>0</v>
      </c>
      <c r="BE7" s="411">
        <v>0</v>
      </c>
      <c r="BF7" s="411">
        <v>0</v>
      </c>
      <c r="BG7" s="411">
        <v>0</v>
      </c>
      <c r="BH7" s="412">
        <v>0</v>
      </c>
      <c r="BI7" s="411">
        <f t="shared" si="19"/>
        <v>0</v>
      </c>
      <c r="BJ7" s="411">
        <v>142864</v>
      </c>
      <c r="BK7" s="411">
        <v>196767</v>
      </c>
      <c r="BL7" s="411">
        <v>186706</v>
      </c>
      <c r="BM7" s="411">
        <v>167144.00000000003</v>
      </c>
      <c r="BN7" s="411">
        <v>133587</v>
      </c>
      <c r="BO7" s="411">
        <v>118232</v>
      </c>
      <c r="BP7" s="411">
        <v>202512</v>
      </c>
      <c r="BQ7" s="411">
        <v>266019</v>
      </c>
      <c r="BR7" s="411">
        <v>289782</v>
      </c>
      <c r="BS7" s="411">
        <v>208708</v>
      </c>
      <c r="BT7" s="411">
        <v>142678</v>
      </c>
      <c r="BU7" s="412">
        <v>126825</v>
      </c>
      <c r="BV7" s="411">
        <f t="shared" si="20"/>
        <v>2181824</v>
      </c>
      <c r="BW7" s="411">
        <v>-18420.499141519998</v>
      </c>
      <c r="BX7" s="411">
        <v>-20076.137009999991</v>
      </c>
      <c r="BY7" s="411">
        <v>-16301.724495914001</v>
      </c>
      <c r="BZ7" s="411">
        <v>-18606.093671712013</v>
      </c>
      <c r="CA7" s="411">
        <v>10716.416067087011</v>
      </c>
      <c r="CB7" s="411">
        <v>23969.262388695999</v>
      </c>
      <c r="CC7" s="411">
        <v>17362.831490064033</v>
      </c>
      <c r="CD7" s="411">
        <v>-32469.226768835993</v>
      </c>
      <c r="CE7" s="411">
        <v>14295.470565419986</v>
      </c>
      <c r="CF7" s="411">
        <v>23822.902864447969</v>
      </c>
      <c r="CG7" s="411">
        <v>-3411.7002133860078</v>
      </c>
      <c r="CH7" s="412">
        <v>15360.12439192499</v>
      </c>
      <c r="CI7" s="411">
        <f t="shared" si="21"/>
        <v>-3758.3735337280086</v>
      </c>
      <c r="CJ7" s="411">
        <v>124443.50085848001</v>
      </c>
      <c r="CK7" s="411">
        <v>176690.86298999999</v>
      </c>
      <c r="CL7" s="411">
        <v>170404.27550408599</v>
      </c>
      <c r="CM7" s="411">
        <v>148537.90632828802</v>
      </c>
      <c r="CN7" s="411">
        <v>144303.416067087</v>
      </c>
      <c r="CO7" s="411">
        <v>142201.26238869599</v>
      </c>
      <c r="CP7" s="411">
        <v>219874.83149006404</v>
      </c>
      <c r="CQ7" s="411">
        <v>233549.773231164</v>
      </c>
      <c r="CR7" s="411">
        <v>304077.47056541999</v>
      </c>
      <c r="CS7" s="411">
        <v>232530.90286444797</v>
      </c>
      <c r="CT7" s="411">
        <v>139266.29978661399</v>
      </c>
      <c r="CU7" s="412">
        <v>142185.124391925</v>
      </c>
      <c r="CV7" s="411">
        <f t="shared" si="22"/>
        <v>2178065.6264662724</v>
      </c>
      <c r="CW7" s="411">
        <v>4715.167452055226</v>
      </c>
      <c r="CX7" s="411">
        <v>3939.5859344026394</v>
      </c>
      <c r="CY7" s="411">
        <v>3890.2164089168946</v>
      </c>
      <c r="CZ7" s="411">
        <v>3386.7416501605621</v>
      </c>
      <c r="DA7" s="411">
        <v>3287.3639095174731</v>
      </c>
      <c r="DB7" s="411">
        <v>5322.7052531701265</v>
      </c>
      <c r="DC7" s="411">
        <v>4731.6931584949998</v>
      </c>
      <c r="DD7" s="411">
        <v>4952.3629160440905</v>
      </c>
      <c r="DE7" s="411">
        <v>-7821.7259937302879</v>
      </c>
      <c r="DF7" s="411">
        <v>4827.5231994549904</v>
      </c>
      <c r="DG7" s="411">
        <v>-2726.1114592669473</v>
      </c>
      <c r="DH7" s="412">
        <v>0</v>
      </c>
      <c r="DI7" s="411">
        <f t="shared" si="23"/>
        <v>28505.522429219767</v>
      </c>
      <c r="DJ7" s="411">
        <v>129158.66831053523</v>
      </c>
      <c r="DK7" s="411">
        <v>180630.44892440265</v>
      </c>
      <c r="DL7" s="411">
        <v>174294.49191300289</v>
      </c>
      <c r="DM7" s="411">
        <v>151924.64797844857</v>
      </c>
      <c r="DN7" s="411">
        <v>147590.77997660448</v>
      </c>
      <c r="DO7" s="411">
        <v>147523.96764186613</v>
      </c>
      <c r="DP7" s="411">
        <v>224606.52464855905</v>
      </c>
      <c r="DQ7" s="411">
        <v>238502.1361472081</v>
      </c>
      <c r="DR7" s="411">
        <v>296255.74457168969</v>
      </c>
      <c r="DS7" s="411">
        <v>237358.42606390297</v>
      </c>
      <c r="DT7" s="411">
        <v>136540.18832734704</v>
      </c>
      <c r="DU7" s="412">
        <v>142185.124391925</v>
      </c>
      <c r="DV7" s="411">
        <f t="shared" si="24"/>
        <v>2206571.1488954918</v>
      </c>
      <c r="DW7" s="412">
        <v>129158.66831053523</v>
      </c>
      <c r="DX7" s="412">
        <v>180630.44892440265</v>
      </c>
      <c r="DY7" s="412">
        <v>174294.49191300289</v>
      </c>
      <c r="DZ7" s="412">
        <v>151924.64797844857</v>
      </c>
      <c r="EA7" s="412">
        <v>147590.77997660448</v>
      </c>
      <c r="EB7" s="412">
        <v>147523.96764186613</v>
      </c>
      <c r="EC7" s="412">
        <v>224606.52464855905</v>
      </c>
      <c r="ED7" s="412">
        <v>238502.1361472081</v>
      </c>
      <c r="EE7" s="412">
        <v>296255.74457168969</v>
      </c>
      <c r="EF7" s="412">
        <v>237358.42606390297</v>
      </c>
      <c r="EG7" s="412">
        <v>136540.18832734704</v>
      </c>
      <c r="EH7" s="412">
        <v>142185.124391925</v>
      </c>
      <c r="EI7" s="411">
        <f t="shared" si="25"/>
        <v>2206571.1488954918</v>
      </c>
      <c r="EK7" s="411">
        <f t="shared" si="26"/>
        <v>2206571.1488954918</v>
      </c>
      <c r="EL7" s="7">
        <f t="shared" si="27"/>
        <v>0</v>
      </c>
    </row>
    <row r="8" spans="1:146">
      <c r="A8" s="365" t="str">
        <f t="shared" si="9"/>
        <v xml:space="preserve"> 011</v>
      </c>
      <c r="B8" s="370" t="s">
        <v>918</v>
      </c>
      <c r="C8" s="370" t="s">
        <v>1172</v>
      </c>
      <c r="D8" s="411">
        <v>143522</v>
      </c>
      <c r="E8" s="411">
        <v>196767</v>
      </c>
      <c r="F8" s="411">
        <v>186706</v>
      </c>
      <c r="G8" s="411">
        <v>167144</v>
      </c>
      <c r="H8" s="411">
        <v>133587</v>
      </c>
      <c r="I8" s="411">
        <v>120216</v>
      </c>
      <c r="J8" s="411">
        <v>210430</v>
      </c>
      <c r="K8" s="411">
        <v>271875</v>
      </c>
      <c r="L8" s="411">
        <v>274024</v>
      </c>
      <c r="M8" s="411">
        <v>208793</v>
      </c>
      <c r="N8" s="411">
        <v>142593</v>
      </c>
      <c r="O8" s="412">
        <v>126825</v>
      </c>
      <c r="P8" s="411">
        <f t="shared" si="10"/>
        <v>2182482</v>
      </c>
      <c r="Q8" s="411">
        <f t="shared" si="11"/>
        <v>1151583.935483871</v>
      </c>
      <c r="R8" s="411">
        <f t="shared" si="12"/>
        <v>477094.23692992213</v>
      </c>
      <c r="S8" s="411">
        <f t="shared" si="13"/>
        <v>553803.82758620684</v>
      </c>
      <c r="T8" s="411">
        <v>-657.99999999999272</v>
      </c>
      <c r="U8" s="411">
        <v>0</v>
      </c>
      <c r="V8" s="411">
        <v>0</v>
      </c>
      <c r="W8" s="411">
        <v>0</v>
      </c>
      <c r="X8" s="411">
        <v>0</v>
      </c>
      <c r="Y8" s="411">
        <v>-1984</v>
      </c>
      <c r="Z8" s="411">
        <v>-7917.9999999999927</v>
      </c>
      <c r="AA8" s="411">
        <v>-5856.0000000000073</v>
      </c>
      <c r="AB8" s="411">
        <v>15758.000000000007</v>
      </c>
      <c r="AC8" s="411">
        <v>-85</v>
      </c>
      <c r="AD8" s="411">
        <v>85.000000000007276</v>
      </c>
      <c r="AE8" s="412">
        <v>0</v>
      </c>
      <c r="AF8" s="411">
        <f t="shared" si="14"/>
        <v>-657.99999999997817</v>
      </c>
      <c r="AG8" s="411">
        <v>142864</v>
      </c>
      <c r="AH8" s="411">
        <v>196767</v>
      </c>
      <c r="AI8" s="411">
        <v>186706</v>
      </c>
      <c r="AJ8" s="411">
        <v>167144.00000000003</v>
      </c>
      <c r="AK8" s="411">
        <v>133587</v>
      </c>
      <c r="AL8" s="411">
        <v>118232</v>
      </c>
      <c r="AM8" s="411">
        <v>202512</v>
      </c>
      <c r="AN8" s="411">
        <v>266019</v>
      </c>
      <c r="AO8" s="411">
        <v>289782</v>
      </c>
      <c r="AP8" s="411">
        <v>208708</v>
      </c>
      <c r="AQ8" s="411">
        <v>142678</v>
      </c>
      <c r="AR8" s="412">
        <v>126825</v>
      </c>
      <c r="AS8" s="411">
        <f t="shared" si="15"/>
        <v>2181824</v>
      </c>
      <c r="AT8" s="411">
        <f t="shared" si="16"/>
        <v>1141279.3548387098</v>
      </c>
      <c r="AU8" s="411">
        <f t="shared" si="17"/>
        <v>482393.7830923248</v>
      </c>
      <c r="AV8" s="411">
        <f t="shared" si="18"/>
        <v>558150.86206896557</v>
      </c>
      <c r="AW8" s="411">
        <v>0</v>
      </c>
      <c r="AX8" s="411">
        <v>0</v>
      </c>
      <c r="AY8" s="411">
        <v>0</v>
      </c>
      <c r="AZ8" s="411">
        <v>0</v>
      </c>
      <c r="BA8" s="411">
        <v>0</v>
      </c>
      <c r="BB8" s="411">
        <v>0</v>
      </c>
      <c r="BC8" s="411">
        <v>0</v>
      </c>
      <c r="BD8" s="411">
        <v>0</v>
      </c>
      <c r="BE8" s="411">
        <v>0</v>
      </c>
      <c r="BF8" s="411">
        <v>0</v>
      </c>
      <c r="BG8" s="411">
        <v>0</v>
      </c>
      <c r="BH8" s="412">
        <v>0</v>
      </c>
      <c r="BI8" s="411">
        <f t="shared" si="19"/>
        <v>0</v>
      </c>
      <c r="BJ8" s="411">
        <v>142864</v>
      </c>
      <c r="BK8" s="411">
        <v>196767</v>
      </c>
      <c r="BL8" s="411">
        <v>186706</v>
      </c>
      <c r="BM8" s="411">
        <v>167144.00000000003</v>
      </c>
      <c r="BN8" s="411">
        <v>133587</v>
      </c>
      <c r="BO8" s="411">
        <v>118232</v>
      </c>
      <c r="BP8" s="411">
        <v>202512</v>
      </c>
      <c r="BQ8" s="411">
        <v>266019</v>
      </c>
      <c r="BR8" s="411">
        <v>289782</v>
      </c>
      <c r="BS8" s="411">
        <v>208708</v>
      </c>
      <c r="BT8" s="411">
        <v>142678</v>
      </c>
      <c r="BU8" s="412">
        <v>126825</v>
      </c>
      <c r="BV8" s="411">
        <f t="shared" si="20"/>
        <v>2181824</v>
      </c>
      <c r="BW8" s="411">
        <v>-18420.499141519998</v>
      </c>
      <c r="BX8" s="411">
        <v>-20076.137009999991</v>
      </c>
      <c r="BY8" s="411">
        <v>-16301.724495914001</v>
      </c>
      <c r="BZ8" s="411">
        <v>-18606.093671712013</v>
      </c>
      <c r="CA8" s="411">
        <v>10716.416067087011</v>
      </c>
      <c r="CB8" s="411">
        <v>23969.262388695999</v>
      </c>
      <c r="CC8" s="411">
        <v>17362.831490064033</v>
      </c>
      <c r="CD8" s="411">
        <v>-32469.226768835993</v>
      </c>
      <c r="CE8" s="411">
        <v>14295.470565419986</v>
      </c>
      <c r="CF8" s="411">
        <v>23822.902864447969</v>
      </c>
      <c r="CG8" s="411">
        <v>-3411.7002133860078</v>
      </c>
      <c r="CH8" s="412">
        <v>15360.12439192499</v>
      </c>
      <c r="CI8" s="411">
        <f t="shared" si="21"/>
        <v>-3758.3735337280086</v>
      </c>
      <c r="CJ8" s="411">
        <v>124443.50085848001</v>
      </c>
      <c r="CK8" s="411">
        <v>176690.86298999999</v>
      </c>
      <c r="CL8" s="411">
        <v>170404.27550408599</v>
      </c>
      <c r="CM8" s="411">
        <v>148537.90632828802</v>
      </c>
      <c r="CN8" s="411">
        <v>144303.416067087</v>
      </c>
      <c r="CO8" s="411">
        <v>142201.26238869599</v>
      </c>
      <c r="CP8" s="411">
        <v>219874.83149006404</v>
      </c>
      <c r="CQ8" s="411">
        <v>233549.773231164</v>
      </c>
      <c r="CR8" s="411">
        <v>304077.47056541999</v>
      </c>
      <c r="CS8" s="411">
        <v>232530.90286444797</v>
      </c>
      <c r="CT8" s="411">
        <v>139266.29978661399</v>
      </c>
      <c r="CU8" s="412">
        <v>142185.124391925</v>
      </c>
      <c r="CV8" s="411">
        <f t="shared" si="22"/>
        <v>2178065.6264662724</v>
      </c>
      <c r="CW8" s="411">
        <v>4715.167452055226</v>
      </c>
      <c r="CX8" s="411">
        <v>3939.5859344026394</v>
      </c>
      <c r="CY8" s="411">
        <v>3890.2164089168946</v>
      </c>
      <c r="CZ8" s="411">
        <v>3386.7416501605621</v>
      </c>
      <c r="DA8" s="411">
        <v>3287.3639095174731</v>
      </c>
      <c r="DB8" s="411">
        <v>5322.7052531701265</v>
      </c>
      <c r="DC8" s="411">
        <v>4731.6931584949998</v>
      </c>
      <c r="DD8" s="411">
        <v>4952.3629160440905</v>
      </c>
      <c r="DE8" s="411">
        <v>-7821.7259937302879</v>
      </c>
      <c r="DF8" s="411">
        <v>4827.5231994549904</v>
      </c>
      <c r="DG8" s="411">
        <v>-2726.1114592669473</v>
      </c>
      <c r="DH8" s="412">
        <v>0</v>
      </c>
      <c r="DI8" s="411">
        <f t="shared" si="23"/>
        <v>28505.522429219767</v>
      </c>
      <c r="DJ8" s="411">
        <v>129158.66831053523</v>
      </c>
      <c r="DK8" s="411">
        <v>180630.44892440265</v>
      </c>
      <c r="DL8" s="411">
        <v>174294.49191300289</v>
      </c>
      <c r="DM8" s="411">
        <v>151924.64797844857</v>
      </c>
      <c r="DN8" s="411">
        <v>147590.77997660448</v>
      </c>
      <c r="DO8" s="411">
        <v>147523.96764186613</v>
      </c>
      <c r="DP8" s="411">
        <v>224606.52464855905</v>
      </c>
      <c r="DQ8" s="411">
        <v>238502.1361472081</v>
      </c>
      <c r="DR8" s="411">
        <v>296255.74457168969</v>
      </c>
      <c r="DS8" s="411">
        <v>237358.42606390297</v>
      </c>
      <c r="DT8" s="411">
        <v>136540.18832734704</v>
      </c>
      <c r="DU8" s="412">
        <v>142185.124391925</v>
      </c>
      <c r="DV8" s="411">
        <f t="shared" si="24"/>
        <v>2206571.1488954918</v>
      </c>
      <c r="DW8" s="412">
        <v>129158.66831053523</v>
      </c>
      <c r="DX8" s="412">
        <v>180630.44892440265</v>
      </c>
      <c r="DY8" s="412">
        <v>174294.49191300289</v>
      </c>
      <c r="DZ8" s="412">
        <v>151924.64797844857</v>
      </c>
      <c r="EA8" s="412">
        <v>147590.77997660448</v>
      </c>
      <c r="EB8" s="412">
        <v>147523.96764186613</v>
      </c>
      <c r="EC8" s="412">
        <v>224606.52464855905</v>
      </c>
      <c r="ED8" s="412">
        <v>238502.1361472081</v>
      </c>
      <c r="EE8" s="412">
        <v>296255.74457168969</v>
      </c>
      <c r="EF8" s="412">
        <v>237358.42606390297</v>
      </c>
      <c r="EG8" s="412">
        <v>136540.18832734704</v>
      </c>
      <c r="EH8" s="412">
        <v>142185.124391925</v>
      </c>
      <c r="EI8" s="411">
        <f t="shared" si="25"/>
        <v>2206571.1488954918</v>
      </c>
      <c r="EK8" s="411">
        <f t="shared" si="26"/>
        <v>2206571.1488954918</v>
      </c>
      <c r="EL8" s="7">
        <f t="shared" si="27"/>
        <v>0</v>
      </c>
    </row>
    <row r="9" spans="1:146">
      <c r="A9" s="365" t="str">
        <f t="shared" si="9"/>
        <v xml:space="preserve"> 011</v>
      </c>
      <c r="B9" s="370" t="s">
        <v>918</v>
      </c>
      <c r="C9" s="370" t="s">
        <v>919</v>
      </c>
      <c r="D9" s="411">
        <v>125.56670000000001</v>
      </c>
      <c r="E9" s="411">
        <v>128.96660000000003</v>
      </c>
      <c r="F9" s="411">
        <v>129.80000000000001</v>
      </c>
      <c r="G9" s="411">
        <v>130</v>
      </c>
      <c r="H9" s="411">
        <v>130.63329999999999</v>
      </c>
      <c r="I9" s="411">
        <v>129.4</v>
      </c>
      <c r="J9" s="411">
        <v>131.19999999999999</v>
      </c>
      <c r="K9" s="411">
        <v>130.23329999999999</v>
      </c>
      <c r="L9" s="411">
        <v>132</v>
      </c>
      <c r="M9" s="411">
        <v>132.10000000000002</v>
      </c>
      <c r="N9" s="411">
        <v>132.6001</v>
      </c>
      <c r="O9" s="412">
        <v>135.02770000000001</v>
      </c>
      <c r="P9" s="411">
        <f t="shared" si="10"/>
        <v>1567.5277000000001</v>
      </c>
      <c r="Q9" s="411">
        <f t="shared" si="11"/>
        <v>901.33434193548385</v>
      </c>
      <c r="R9" s="411">
        <f t="shared" si="12"/>
        <v>230.05176496106782</v>
      </c>
      <c r="S9" s="411">
        <f t="shared" si="13"/>
        <v>436.14159310344826</v>
      </c>
      <c r="T9" s="411">
        <v>-0.97338527131782371</v>
      </c>
      <c r="U9" s="411">
        <v>-0.98447786259544046</v>
      </c>
      <c r="V9" s="411">
        <v>0</v>
      </c>
      <c r="W9" s="411">
        <v>0</v>
      </c>
      <c r="X9" s="411">
        <v>0</v>
      </c>
      <c r="Y9" s="411">
        <v>-3.9212121212121218</v>
      </c>
      <c r="Z9" s="411">
        <v>-1.0015267175572689</v>
      </c>
      <c r="AA9" s="411">
        <v>-0.99414732824429564</v>
      </c>
      <c r="AB9" s="411">
        <v>4.0000000000000142</v>
      </c>
      <c r="AC9" s="411">
        <v>-3.943283582089542</v>
      </c>
      <c r="AD9" s="411">
        <v>0.9895529850746172</v>
      </c>
      <c r="AE9" s="412">
        <v>-4.892307971014489</v>
      </c>
      <c r="AF9" s="411">
        <f t="shared" si="14"/>
        <v>-11.72078786895635</v>
      </c>
      <c r="AG9" s="411">
        <v>124.59331472868219</v>
      </c>
      <c r="AH9" s="411">
        <v>127.98212213740457</v>
      </c>
      <c r="AI9" s="411">
        <v>129.80000000000001</v>
      </c>
      <c r="AJ9" s="411">
        <v>130</v>
      </c>
      <c r="AK9" s="411">
        <v>130.63329999999999</v>
      </c>
      <c r="AL9" s="411">
        <v>125.47878787878788</v>
      </c>
      <c r="AM9" s="411">
        <v>130.19847328244271</v>
      </c>
      <c r="AN9" s="411">
        <v>129.2391526717557</v>
      </c>
      <c r="AO9" s="411">
        <v>136</v>
      </c>
      <c r="AP9" s="411">
        <v>128.15671641791047</v>
      </c>
      <c r="AQ9" s="411">
        <v>133.58965298507462</v>
      </c>
      <c r="AR9" s="412">
        <v>130.13539202898551</v>
      </c>
      <c r="AS9" s="411">
        <f t="shared" si="15"/>
        <v>1555.8069121310439</v>
      </c>
      <c r="AT9" s="411">
        <f t="shared" si="16"/>
        <v>894.48604727627082</v>
      </c>
      <c r="AU9" s="411">
        <f t="shared" si="17"/>
        <v>231.9218620434919</v>
      </c>
      <c r="AV9" s="411">
        <f t="shared" si="18"/>
        <v>429.39900281128098</v>
      </c>
      <c r="AW9" s="411">
        <v>0</v>
      </c>
      <c r="AX9" s="411">
        <v>0</v>
      </c>
      <c r="AY9" s="411">
        <v>0</v>
      </c>
      <c r="AZ9" s="411">
        <v>0</v>
      </c>
      <c r="BA9" s="411">
        <v>0</v>
      </c>
      <c r="BB9" s="411">
        <v>0</v>
      </c>
      <c r="BC9" s="411">
        <v>0</v>
      </c>
      <c r="BD9" s="411">
        <v>0</v>
      </c>
      <c r="BE9" s="411">
        <v>0</v>
      </c>
      <c r="BF9" s="411">
        <v>0</v>
      </c>
      <c r="BG9" s="411">
        <v>0</v>
      </c>
      <c r="BH9" s="412">
        <v>0</v>
      </c>
      <c r="BI9" s="411">
        <f t="shared" si="19"/>
        <v>0</v>
      </c>
      <c r="BJ9" s="411">
        <v>124.59331472868219</v>
      </c>
      <c r="BK9" s="411">
        <v>127.98212213740457</v>
      </c>
      <c r="BL9" s="411">
        <v>129.80000000000001</v>
      </c>
      <c r="BM9" s="411">
        <v>130</v>
      </c>
      <c r="BN9" s="411">
        <v>130.63329999999999</v>
      </c>
      <c r="BO9" s="411">
        <v>125.47878787878788</v>
      </c>
      <c r="BP9" s="411">
        <v>130.19847328244271</v>
      </c>
      <c r="BQ9" s="411">
        <v>129.2391526717557</v>
      </c>
      <c r="BR9" s="411">
        <v>136</v>
      </c>
      <c r="BS9" s="411">
        <v>128.15671641791047</v>
      </c>
      <c r="BT9" s="411">
        <v>133.58965298507462</v>
      </c>
      <c r="BU9" s="412">
        <v>130.13539202898551</v>
      </c>
      <c r="BV9" s="411">
        <f t="shared" si="20"/>
        <v>1555.8069121310439</v>
      </c>
      <c r="BW9" s="411">
        <v>0</v>
      </c>
      <c r="BX9" s="411">
        <v>0</v>
      </c>
      <c r="BY9" s="411">
        <v>0</v>
      </c>
      <c r="BZ9" s="411">
        <v>0</v>
      </c>
      <c r="CA9" s="411">
        <v>0</v>
      </c>
      <c r="CB9" s="411">
        <v>0</v>
      </c>
      <c r="CC9" s="411">
        <v>0</v>
      </c>
      <c r="CD9" s="411">
        <v>0</v>
      </c>
      <c r="CE9" s="411">
        <v>0</v>
      </c>
      <c r="CF9" s="411">
        <v>0</v>
      </c>
      <c r="CG9" s="411">
        <v>0</v>
      </c>
      <c r="CH9" s="412">
        <v>0</v>
      </c>
      <c r="CI9" s="411">
        <f t="shared" si="21"/>
        <v>0</v>
      </c>
      <c r="CJ9" s="411">
        <v>124.59331472868219</v>
      </c>
      <c r="CK9" s="411">
        <v>127.98212213740457</v>
      </c>
      <c r="CL9" s="411">
        <v>129.80000000000001</v>
      </c>
      <c r="CM9" s="411">
        <v>130</v>
      </c>
      <c r="CN9" s="411">
        <v>130.63329999999999</v>
      </c>
      <c r="CO9" s="411">
        <v>125.47878787878788</v>
      </c>
      <c r="CP9" s="411">
        <v>130.19847328244271</v>
      </c>
      <c r="CQ9" s="411">
        <v>129.2391526717557</v>
      </c>
      <c r="CR9" s="411">
        <v>136</v>
      </c>
      <c r="CS9" s="411">
        <v>128.15671641791047</v>
      </c>
      <c r="CT9" s="411">
        <v>133.58965298507462</v>
      </c>
      <c r="CU9" s="412">
        <v>130.13539202898551</v>
      </c>
      <c r="CV9" s="411">
        <f t="shared" si="22"/>
        <v>1555.8069121310439</v>
      </c>
      <c r="CW9" s="411">
        <v>4.8479918494176601</v>
      </c>
      <c r="CX9" s="411">
        <v>2.9600946552860563</v>
      </c>
      <c r="CY9" s="411">
        <v>2.9946754883427857</v>
      </c>
      <c r="CZ9" s="411">
        <v>3</v>
      </c>
      <c r="DA9" s="411">
        <v>3.013384963768118</v>
      </c>
      <c r="DB9" s="411">
        <v>4.9280034929681165</v>
      </c>
      <c r="DC9" s="411">
        <v>3.0033510994839574</v>
      </c>
      <c r="DD9" s="411">
        <v>2.9871535601283554</v>
      </c>
      <c r="DE9" s="411">
        <v>-3.0000000000000142</v>
      </c>
      <c r="DF9" s="411">
        <v>2.9562015699041453</v>
      </c>
      <c r="DG9" s="411">
        <v>-1.9541635499626153</v>
      </c>
      <c r="DH9" s="412">
        <v>0</v>
      </c>
      <c r="DI9" s="411">
        <f t="shared" si="23"/>
        <v>25.736693129336565</v>
      </c>
      <c r="DJ9" s="411">
        <v>129.44130657809984</v>
      </c>
      <c r="DK9" s="411">
        <v>130.94221679269063</v>
      </c>
      <c r="DL9" s="411">
        <v>132.79467548834279</v>
      </c>
      <c r="DM9" s="411">
        <v>133</v>
      </c>
      <c r="DN9" s="411">
        <v>133.64668496376811</v>
      </c>
      <c r="DO9" s="411">
        <v>130.40679137175601</v>
      </c>
      <c r="DP9" s="411">
        <v>133.20182438192668</v>
      </c>
      <c r="DQ9" s="411">
        <v>132.22630623188405</v>
      </c>
      <c r="DR9" s="411">
        <v>133</v>
      </c>
      <c r="DS9" s="411">
        <v>131.11291798781463</v>
      </c>
      <c r="DT9" s="411">
        <v>131.63548943511202</v>
      </c>
      <c r="DU9" s="412">
        <v>130.13539202898551</v>
      </c>
      <c r="DV9" s="411">
        <f t="shared" si="24"/>
        <v>1581.5436052603804</v>
      </c>
      <c r="DW9" s="412">
        <v>129.44130657809984</v>
      </c>
      <c r="DX9" s="412">
        <v>130.94221679269063</v>
      </c>
      <c r="DY9" s="412">
        <v>132.79467548834279</v>
      </c>
      <c r="DZ9" s="412">
        <v>133</v>
      </c>
      <c r="EA9" s="412">
        <v>133.64668496376811</v>
      </c>
      <c r="EB9" s="412">
        <v>130.40679137175601</v>
      </c>
      <c r="EC9" s="412">
        <v>133.20182438192668</v>
      </c>
      <c r="ED9" s="412">
        <v>132.22630623188405</v>
      </c>
      <c r="EE9" s="412">
        <v>133</v>
      </c>
      <c r="EF9" s="412">
        <v>131.11291798781463</v>
      </c>
      <c r="EG9" s="412">
        <v>131.63548943511202</v>
      </c>
      <c r="EH9" s="412">
        <v>130.13539202898551</v>
      </c>
      <c r="EI9" s="411">
        <f t="shared" si="25"/>
        <v>1581.5436052603804</v>
      </c>
      <c r="EK9" s="411">
        <f t="shared" si="26"/>
        <v>1581.5436052603802</v>
      </c>
      <c r="EL9" s="7">
        <f t="shared" si="27"/>
        <v>0</v>
      </c>
    </row>
    <row r="10" spans="1:146">
      <c r="A10" s="365" t="str">
        <f t="shared" si="9"/>
        <v xml:space="preserve"> 011</v>
      </c>
      <c r="B10" s="370" t="s">
        <v>918</v>
      </c>
      <c r="C10" s="370" t="s">
        <v>920</v>
      </c>
      <c r="D10" s="411">
        <v>143522</v>
      </c>
      <c r="E10" s="411">
        <v>196767</v>
      </c>
      <c r="F10" s="411">
        <v>186706</v>
      </c>
      <c r="G10" s="411">
        <v>167144</v>
      </c>
      <c r="H10" s="411">
        <v>133587</v>
      </c>
      <c r="I10" s="411">
        <v>120216</v>
      </c>
      <c r="J10" s="411">
        <v>210430</v>
      </c>
      <c r="K10" s="411">
        <v>271875</v>
      </c>
      <c r="L10" s="411">
        <v>274024</v>
      </c>
      <c r="M10" s="411">
        <v>208793</v>
      </c>
      <c r="N10" s="411">
        <v>142593</v>
      </c>
      <c r="O10" s="412">
        <v>126825</v>
      </c>
      <c r="P10" s="411">
        <f t="shared" si="10"/>
        <v>2182482</v>
      </c>
      <c r="Q10" s="411">
        <f t="shared" si="11"/>
        <v>1151583.935483871</v>
      </c>
      <c r="R10" s="411">
        <f t="shared" si="12"/>
        <v>477094.23692992213</v>
      </c>
      <c r="S10" s="411">
        <f t="shared" si="13"/>
        <v>553803.82758620684</v>
      </c>
      <c r="T10" s="411">
        <v>-657.99999999999272</v>
      </c>
      <c r="U10" s="411">
        <v>0</v>
      </c>
      <c r="V10" s="411">
        <v>0</v>
      </c>
      <c r="W10" s="411">
        <v>0</v>
      </c>
      <c r="X10" s="411">
        <v>0</v>
      </c>
      <c r="Y10" s="411">
        <v>-1984</v>
      </c>
      <c r="Z10" s="411">
        <v>-7917.9999999999927</v>
      </c>
      <c r="AA10" s="411">
        <v>-5856.0000000000073</v>
      </c>
      <c r="AB10" s="411">
        <v>15758.000000000007</v>
      </c>
      <c r="AC10" s="411">
        <v>-85</v>
      </c>
      <c r="AD10" s="411">
        <v>85.000000000007276</v>
      </c>
      <c r="AE10" s="412">
        <v>0</v>
      </c>
      <c r="AF10" s="411">
        <f t="shared" si="14"/>
        <v>-657.99999999997817</v>
      </c>
      <c r="AG10" s="411">
        <v>142864</v>
      </c>
      <c r="AH10" s="411">
        <v>196767</v>
      </c>
      <c r="AI10" s="411">
        <v>186706</v>
      </c>
      <c r="AJ10" s="411">
        <v>167144.00000000003</v>
      </c>
      <c r="AK10" s="411">
        <v>133587</v>
      </c>
      <c r="AL10" s="411">
        <v>118232</v>
      </c>
      <c r="AM10" s="411">
        <v>202512</v>
      </c>
      <c r="AN10" s="411">
        <v>266019</v>
      </c>
      <c r="AO10" s="411">
        <v>289782</v>
      </c>
      <c r="AP10" s="411">
        <v>208708</v>
      </c>
      <c r="AQ10" s="411">
        <v>142678</v>
      </c>
      <c r="AR10" s="412">
        <v>126825</v>
      </c>
      <c r="AS10" s="411">
        <f t="shared" si="15"/>
        <v>2181824</v>
      </c>
      <c r="AT10" s="411">
        <f t="shared" si="16"/>
        <v>1141279.3548387098</v>
      </c>
      <c r="AU10" s="411">
        <f t="shared" si="17"/>
        <v>482393.7830923248</v>
      </c>
      <c r="AV10" s="411">
        <f t="shared" si="18"/>
        <v>558150.86206896557</v>
      </c>
      <c r="AW10" s="411">
        <v>0</v>
      </c>
      <c r="AX10" s="411">
        <v>0</v>
      </c>
      <c r="AY10" s="411">
        <v>0</v>
      </c>
      <c r="AZ10" s="411">
        <v>0</v>
      </c>
      <c r="BA10" s="411">
        <v>0</v>
      </c>
      <c r="BB10" s="411">
        <v>0</v>
      </c>
      <c r="BC10" s="411">
        <v>0</v>
      </c>
      <c r="BD10" s="411">
        <v>0</v>
      </c>
      <c r="BE10" s="411">
        <v>0</v>
      </c>
      <c r="BF10" s="411">
        <v>0</v>
      </c>
      <c r="BG10" s="411">
        <v>0</v>
      </c>
      <c r="BH10" s="412">
        <v>0</v>
      </c>
      <c r="BI10" s="411">
        <f t="shared" si="19"/>
        <v>0</v>
      </c>
      <c r="BJ10" s="411">
        <v>142864</v>
      </c>
      <c r="BK10" s="411">
        <v>196767</v>
      </c>
      <c r="BL10" s="411">
        <v>186706</v>
      </c>
      <c r="BM10" s="411">
        <v>167144.00000000003</v>
      </c>
      <c r="BN10" s="411">
        <v>133587</v>
      </c>
      <c r="BO10" s="411">
        <v>118232</v>
      </c>
      <c r="BP10" s="411">
        <v>202512</v>
      </c>
      <c r="BQ10" s="411">
        <v>266019</v>
      </c>
      <c r="BR10" s="411">
        <v>289782</v>
      </c>
      <c r="BS10" s="411">
        <v>208708</v>
      </c>
      <c r="BT10" s="411">
        <v>142678</v>
      </c>
      <c r="BU10" s="412">
        <v>126825</v>
      </c>
      <c r="BV10" s="411">
        <f t="shared" si="20"/>
        <v>2181824</v>
      </c>
      <c r="BW10" s="411">
        <v>-18420.499141519998</v>
      </c>
      <c r="BX10" s="411">
        <v>-20076.137009999991</v>
      </c>
      <c r="BY10" s="411">
        <v>-16301.724495914001</v>
      </c>
      <c r="BZ10" s="411">
        <v>-18606.093671712013</v>
      </c>
      <c r="CA10" s="411">
        <v>10716.416067087011</v>
      </c>
      <c r="CB10" s="411">
        <v>23969.262388695999</v>
      </c>
      <c r="CC10" s="411">
        <v>17362.831490064033</v>
      </c>
      <c r="CD10" s="411">
        <v>-32469.226768835993</v>
      </c>
      <c r="CE10" s="411">
        <v>14295.470565419986</v>
      </c>
      <c r="CF10" s="411">
        <v>23822.902864447969</v>
      </c>
      <c r="CG10" s="411">
        <v>-3411.7002133860078</v>
      </c>
      <c r="CH10" s="412">
        <v>15360.12439192499</v>
      </c>
      <c r="CI10" s="411">
        <f t="shared" si="21"/>
        <v>-3758.3735337280086</v>
      </c>
      <c r="CJ10" s="411">
        <v>124443.50085848001</v>
      </c>
      <c r="CK10" s="411">
        <v>176690.86298999999</v>
      </c>
      <c r="CL10" s="411">
        <v>170404.27550408599</v>
      </c>
      <c r="CM10" s="411">
        <v>148537.90632828802</v>
      </c>
      <c r="CN10" s="411">
        <v>144303.416067087</v>
      </c>
      <c r="CO10" s="411">
        <v>142201.26238869599</v>
      </c>
      <c r="CP10" s="411">
        <v>219874.83149006404</v>
      </c>
      <c r="CQ10" s="411">
        <v>233549.773231164</v>
      </c>
      <c r="CR10" s="411">
        <v>304077.47056541999</v>
      </c>
      <c r="CS10" s="411">
        <v>232530.90286444797</v>
      </c>
      <c r="CT10" s="411">
        <v>139266.29978661399</v>
      </c>
      <c r="CU10" s="412">
        <v>142185.124391925</v>
      </c>
      <c r="CV10" s="411">
        <f t="shared" si="22"/>
        <v>2178065.6264662724</v>
      </c>
      <c r="CW10" s="411">
        <v>4715.167452055226</v>
      </c>
      <c r="CX10" s="411">
        <v>3939.5859344026394</v>
      </c>
      <c r="CY10" s="411">
        <v>3890.2164089168946</v>
      </c>
      <c r="CZ10" s="411">
        <v>3386.7416501605621</v>
      </c>
      <c r="DA10" s="411">
        <v>3287.3639095174731</v>
      </c>
      <c r="DB10" s="411">
        <v>5322.7052531701265</v>
      </c>
      <c r="DC10" s="411">
        <v>4731.6931584949998</v>
      </c>
      <c r="DD10" s="411">
        <v>4952.3629160440905</v>
      </c>
      <c r="DE10" s="411">
        <v>-7821.7259937302879</v>
      </c>
      <c r="DF10" s="411">
        <v>4827.5231994549904</v>
      </c>
      <c r="DG10" s="411">
        <v>-2726.1114592669473</v>
      </c>
      <c r="DH10" s="412">
        <v>0</v>
      </c>
      <c r="DI10" s="411">
        <f t="shared" si="23"/>
        <v>28505.522429219767</v>
      </c>
      <c r="DJ10" s="411">
        <v>129158.66831053523</v>
      </c>
      <c r="DK10" s="411">
        <v>180630.44892440265</v>
      </c>
      <c r="DL10" s="411">
        <v>174294.49191300289</v>
      </c>
      <c r="DM10" s="411">
        <v>151924.64797844857</v>
      </c>
      <c r="DN10" s="411">
        <v>147590.77997660448</v>
      </c>
      <c r="DO10" s="411">
        <v>147523.96764186613</v>
      </c>
      <c r="DP10" s="411">
        <v>224606.52464855905</v>
      </c>
      <c r="DQ10" s="411">
        <v>238502.1361472081</v>
      </c>
      <c r="DR10" s="411">
        <v>296255.74457168969</v>
      </c>
      <c r="DS10" s="411">
        <v>237358.42606390297</v>
      </c>
      <c r="DT10" s="411">
        <v>136540.18832734704</v>
      </c>
      <c r="DU10" s="412">
        <v>142185.124391925</v>
      </c>
      <c r="DV10" s="411">
        <f t="shared" si="24"/>
        <v>2206571.1488954918</v>
      </c>
      <c r="DW10" s="412">
        <v>129158.66831053523</v>
      </c>
      <c r="DX10" s="412">
        <v>180630.44892440265</v>
      </c>
      <c r="DY10" s="412">
        <v>174294.49191300289</v>
      </c>
      <c r="DZ10" s="412">
        <v>151924.64797844857</v>
      </c>
      <c r="EA10" s="412">
        <v>147590.77997660448</v>
      </c>
      <c r="EB10" s="412">
        <v>147523.96764186613</v>
      </c>
      <c r="EC10" s="412">
        <v>224606.52464855905</v>
      </c>
      <c r="ED10" s="412">
        <v>238502.1361472081</v>
      </c>
      <c r="EE10" s="412">
        <v>296255.74457168969</v>
      </c>
      <c r="EF10" s="412">
        <v>237358.42606390297</v>
      </c>
      <c r="EG10" s="412">
        <v>136540.18832734704</v>
      </c>
      <c r="EH10" s="412">
        <v>142185.124391925</v>
      </c>
      <c r="EI10" s="411">
        <f t="shared" si="25"/>
        <v>2206571.1488954918</v>
      </c>
      <c r="EK10" s="411">
        <f t="shared" si="26"/>
        <v>2206571.1488954918</v>
      </c>
      <c r="EL10" s="7">
        <f t="shared" si="27"/>
        <v>0</v>
      </c>
    </row>
    <row r="11" spans="1:146">
      <c r="A11" s="365" t="str">
        <f t="shared" si="9"/>
        <v xml:space="preserve"> 011</v>
      </c>
      <c r="B11" s="370" t="s">
        <v>918</v>
      </c>
      <c r="C11" s="370" t="s">
        <v>921</v>
      </c>
      <c r="D11" s="411">
        <v>115908</v>
      </c>
      <c r="E11" s="411">
        <v>167826</v>
      </c>
      <c r="F11" s="411">
        <v>157517</v>
      </c>
      <c r="G11" s="411">
        <v>138142</v>
      </c>
      <c r="H11" s="411">
        <v>104860</v>
      </c>
      <c r="I11" s="411">
        <v>92062</v>
      </c>
      <c r="J11" s="411">
        <v>179726</v>
      </c>
      <c r="K11" s="411">
        <v>240866</v>
      </c>
      <c r="L11" s="411">
        <v>242843</v>
      </c>
      <c r="M11" s="411">
        <v>178998</v>
      </c>
      <c r="N11" s="411">
        <v>112919</v>
      </c>
      <c r="O11" s="412">
        <v>97433</v>
      </c>
      <c r="P11" s="411">
        <f t="shared" si="10"/>
        <v>1829100</v>
      </c>
      <c r="Q11" s="411">
        <f t="shared" si="11"/>
        <v>950243.38709677418</v>
      </c>
      <c r="R11" s="411">
        <f t="shared" si="12"/>
        <v>422515.44048943272</v>
      </c>
      <c r="S11" s="411">
        <f t="shared" si="13"/>
        <v>456341.1724137931</v>
      </c>
      <c r="T11" s="411">
        <v>-531.39911651174771</v>
      </c>
      <c r="U11" s="411">
        <v>0</v>
      </c>
      <c r="V11" s="411">
        <v>0</v>
      </c>
      <c r="W11" s="411">
        <v>0</v>
      </c>
      <c r="X11" s="411">
        <v>0</v>
      </c>
      <c r="Y11" s="411">
        <v>-1519.3568909296591</v>
      </c>
      <c r="Z11" s="411">
        <v>-6762.6786484816839</v>
      </c>
      <c r="AA11" s="411">
        <v>-5188.0875255172359</v>
      </c>
      <c r="AB11" s="411">
        <v>13964.90816132896</v>
      </c>
      <c r="AC11" s="411">
        <v>-72.870402743370505</v>
      </c>
      <c r="AD11" s="411">
        <v>67.311263526265975</v>
      </c>
      <c r="AE11" s="412">
        <v>0</v>
      </c>
      <c r="AF11" s="411">
        <f t="shared" si="14"/>
        <v>-42.173159328471229</v>
      </c>
      <c r="AG11" s="411">
        <v>115376.60088348825</v>
      </c>
      <c r="AH11" s="411">
        <v>167826</v>
      </c>
      <c r="AI11" s="411">
        <v>157517</v>
      </c>
      <c r="AJ11" s="411">
        <v>138142</v>
      </c>
      <c r="AK11" s="411">
        <v>104860</v>
      </c>
      <c r="AL11" s="411">
        <v>90542.643109070341</v>
      </c>
      <c r="AM11" s="411">
        <v>172963.32135151833</v>
      </c>
      <c r="AN11" s="411">
        <v>235677.91247448276</v>
      </c>
      <c r="AO11" s="411">
        <v>256807.90816132896</v>
      </c>
      <c r="AP11" s="411">
        <v>178925.12959725663</v>
      </c>
      <c r="AQ11" s="411">
        <v>112986.31126352627</v>
      </c>
      <c r="AR11" s="412">
        <v>97433</v>
      </c>
      <c r="AS11" s="411">
        <f t="shared" si="15"/>
        <v>1829057.8268406717</v>
      </c>
      <c r="AT11" s="411">
        <f t="shared" si="16"/>
        <v>941648.1033649958</v>
      </c>
      <c r="AU11" s="411">
        <f t="shared" si="17"/>
        <v>427221.72174280218</v>
      </c>
      <c r="AV11" s="411">
        <f t="shared" si="18"/>
        <v>460188.00173287361</v>
      </c>
      <c r="AW11" s="411">
        <v>0</v>
      </c>
      <c r="AX11" s="411">
        <v>0</v>
      </c>
      <c r="AY11" s="411">
        <v>0</v>
      </c>
      <c r="AZ11" s="411">
        <v>0</v>
      </c>
      <c r="BA11" s="411">
        <v>0</v>
      </c>
      <c r="BB11" s="411">
        <v>0</v>
      </c>
      <c r="BC11" s="411">
        <v>0</v>
      </c>
      <c r="BD11" s="411">
        <v>0</v>
      </c>
      <c r="BE11" s="411">
        <v>0</v>
      </c>
      <c r="BF11" s="411">
        <v>0</v>
      </c>
      <c r="BG11" s="411">
        <v>0</v>
      </c>
      <c r="BH11" s="412">
        <v>0</v>
      </c>
      <c r="BI11" s="411">
        <f t="shared" si="19"/>
        <v>0</v>
      </c>
      <c r="BJ11" s="411">
        <v>115376.60088348825</v>
      </c>
      <c r="BK11" s="411">
        <v>167826</v>
      </c>
      <c r="BL11" s="411">
        <v>157517</v>
      </c>
      <c r="BM11" s="411">
        <v>138142</v>
      </c>
      <c r="BN11" s="411">
        <v>104860</v>
      </c>
      <c r="BO11" s="411">
        <v>90542.643109070341</v>
      </c>
      <c r="BP11" s="411">
        <v>172963.32135151833</v>
      </c>
      <c r="BQ11" s="411">
        <v>235677.91247448276</v>
      </c>
      <c r="BR11" s="411">
        <v>256807.90816132896</v>
      </c>
      <c r="BS11" s="411">
        <v>178925.12959725663</v>
      </c>
      <c r="BT11" s="411">
        <v>112986.31126352627</v>
      </c>
      <c r="BU11" s="412">
        <v>97433</v>
      </c>
      <c r="BV11" s="411">
        <f t="shared" si="20"/>
        <v>1829057.8268406717</v>
      </c>
      <c r="BW11" s="411">
        <v>-14876.347977977595</v>
      </c>
      <c r="BX11" s="411">
        <v>-17123.286779999995</v>
      </c>
      <c r="BY11" s="411">
        <v>-13753.166676072993</v>
      </c>
      <c r="BZ11" s="411">
        <v>-15377.656344216004</v>
      </c>
      <c r="CA11" s="411">
        <v>8411.9217348600068</v>
      </c>
      <c r="CB11" s="411">
        <v>18355.778216112085</v>
      </c>
      <c r="CC11" s="411">
        <v>14829.407652821581</v>
      </c>
      <c r="CD11" s="411">
        <v>-28765.913654813623</v>
      </c>
      <c r="CE11" s="411">
        <v>12668.798931912112</v>
      </c>
      <c r="CF11" s="411">
        <v>20423.347367634262</v>
      </c>
      <c r="CG11" s="411">
        <v>-2701.7159074802657</v>
      </c>
      <c r="CH11" s="412">
        <v>11800.378473316996</v>
      </c>
      <c r="CI11" s="514">
        <f t="shared" si="21"/>
        <v>-6108.454963903434</v>
      </c>
      <c r="CJ11" s="411">
        <v>100500.25290551066</v>
      </c>
      <c r="CK11" s="411">
        <v>150702.71322000001</v>
      </c>
      <c r="CL11" s="411">
        <v>143763.83332392701</v>
      </c>
      <c r="CM11" s="411">
        <v>122764.343655784</v>
      </c>
      <c r="CN11" s="411">
        <v>113271.92173486001</v>
      </c>
      <c r="CO11" s="411">
        <v>108898.42132518243</v>
      </c>
      <c r="CP11" s="411">
        <v>187792.7290043399</v>
      </c>
      <c r="CQ11" s="411">
        <v>206911.99881966913</v>
      </c>
      <c r="CR11" s="411">
        <v>269476.70709324104</v>
      </c>
      <c r="CS11" s="411">
        <v>199348.4769648909</v>
      </c>
      <c r="CT11" s="411">
        <v>110284.595356046</v>
      </c>
      <c r="CU11" s="412">
        <v>109233.37847331699</v>
      </c>
      <c r="CV11" s="411">
        <f t="shared" si="22"/>
        <v>1822949.3718767683</v>
      </c>
      <c r="CW11" s="411">
        <v>3773.9685043998397</v>
      </c>
      <c r="CX11" s="411">
        <v>3339.8037941223374</v>
      </c>
      <c r="CY11" s="411">
        <v>3275.8146681594371</v>
      </c>
      <c r="CZ11" s="411">
        <v>2791.6172222218811</v>
      </c>
      <c r="DA11" s="411">
        <v>2571.9575079099013</v>
      </c>
      <c r="DB11" s="411">
        <v>4031.8426213007297</v>
      </c>
      <c r="DC11" s="411">
        <v>3996.5067200308549</v>
      </c>
      <c r="DD11" s="411">
        <v>4339.8667866112883</v>
      </c>
      <c r="DE11" s="411">
        <v>-7048.2688036564359</v>
      </c>
      <c r="DF11" s="411">
        <v>4070.2705233616871</v>
      </c>
      <c r="DG11" s="411">
        <v>-2276.0428978867967</v>
      </c>
      <c r="DH11" s="412">
        <v>0</v>
      </c>
      <c r="DI11" s="514">
        <f t="shared" si="23"/>
        <v>22867.336646574724</v>
      </c>
      <c r="DJ11" s="411">
        <v>104274.2214099105</v>
      </c>
      <c r="DK11" s="411">
        <v>154042.51701412234</v>
      </c>
      <c r="DL11" s="411">
        <v>147039.64799208645</v>
      </c>
      <c r="DM11" s="411">
        <v>125555.96087800589</v>
      </c>
      <c r="DN11" s="411">
        <v>115843.87924276991</v>
      </c>
      <c r="DO11" s="411">
        <v>112930.26394648316</v>
      </c>
      <c r="DP11" s="411">
        <v>191789.23572437075</v>
      </c>
      <c r="DQ11" s="411">
        <v>211251.86560628042</v>
      </c>
      <c r="DR11" s="411">
        <v>262428.43828958465</v>
      </c>
      <c r="DS11" s="411">
        <v>203418.74748825259</v>
      </c>
      <c r="DT11" s="411">
        <v>108008.5524581592</v>
      </c>
      <c r="DU11" s="412">
        <v>109233.37847331699</v>
      </c>
      <c r="DV11" s="411">
        <f t="shared" si="24"/>
        <v>1845816.7085233429</v>
      </c>
      <c r="DW11" s="412">
        <v>104274.2214099105</v>
      </c>
      <c r="DX11" s="412">
        <v>154042.51701412234</v>
      </c>
      <c r="DY11" s="412">
        <v>147039.64799208645</v>
      </c>
      <c r="DZ11" s="412">
        <v>125555.96087800589</v>
      </c>
      <c r="EA11" s="412">
        <v>115843.87924276991</v>
      </c>
      <c r="EB11" s="412">
        <v>112930.26394648316</v>
      </c>
      <c r="EC11" s="412">
        <v>191789.23572437075</v>
      </c>
      <c r="ED11" s="412">
        <v>211251.86560628042</v>
      </c>
      <c r="EE11" s="412">
        <v>262428.43828958465</v>
      </c>
      <c r="EF11" s="412">
        <v>203418.74748825259</v>
      </c>
      <c r="EG11" s="412">
        <v>108008.5524581592</v>
      </c>
      <c r="EH11" s="412">
        <v>109233.37847331699</v>
      </c>
      <c r="EI11" s="411">
        <f t="shared" si="25"/>
        <v>1845816.7085233429</v>
      </c>
      <c r="EK11" s="411">
        <f t="shared" si="26"/>
        <v>1845816.7085233429</v>
      </c>
      <c r="EL11" s="7">
        <f t="shared" si="27"/>
        <v>0</v>
      </c>
    </row>
    <row r="12" spans="1:146">
      <c r="A12" s="365" t="str">
        <f t="shared" si="9"/>
        <v xml:space="preserve"> 011</v>
      </c>
      <c r="B12" s="370" t="s">
        <v>918</v>
      </c>
      <c r="C12" s="370" t="s">
        <v>922</v>
      </c>
      <c r="D12" s="411">
        <v>27614</v>
      </c>
      <c r="E12" s="411">
        <v>28941</v>
      </c>
      <c r="F12" s="411">
        <v>29189</v>
      </c>
      <c r="G12" s="411">
        <v>29002</v>
      </c>
      <c r="H12" s="411">
        <v>28727</v>
      </c>
      <c r="I12" s="411">
        <v>28154</v>
      </c>
      <c r="J12" s="411">
        <v>30704</v>
      </c>
      <c r="K12" s="411">
        <v>31009</v>
      </c>
      <c r="L12" s="411">
        <v>31181</v>
      </c>
      <c r="M12" s="411">
        <v>29795</v>
      </c>
      <c r="N12" s="411">
        <v>29674</v>
      </c>
      <c r="O12" s="412">
        <v>29392</v>
      </c>
      <c r="P12" s="411">
        <f t="shared" si="10"/>
        <v>353382</v>
      </c>
      <c r="Q12" s="411">
        <f t="shared" si="11"/>
        <v>201340.54838709679</v>
      </c>
      <c r="R12" s="411">
        <f t="shared" si="12"/>
        <v>54578.79644048943</v>
      </c>
      <c r="S12" s="411">
        <f t="shared" si="13"/>
        <v>97462.655172413797</v>
      </c>
      <c r="T12" s="411">
        <v>-126.6008834882432</v>
      </c>
      <c r="U12" s="411">
        <v>0</v>
      </c>
      <c r="V12" s="411">
        <v>0</v>
      </c>
      <c r="W12" s="411">
        <v>0</v>
      </c>
      <c r="X12" s="411">
        <v>0</v>
      </c>
      <c r="Y12" s="411">
        <v>-464.64310907034087</v>
      </c>
      <c r="Z12" s="411">
        <v>-1155.3213515183197</v>
      </c>
      <c r="AA12" s="411">
        <v>-667.91247448275863</v>
      </c>
      <c r="AB12" s="411">
        <v>1793.0918386710673</v>
      </c>
      <c r="AC12" s="411">
        <v>-12.129597256613124</v>
      </c>
      <c r="AD12" s="411">
        <v>17.688736473739482</v>
      </c>
      <c r="AE12" s="412">
        <v>0</v>
      </c>
      <c r="AF12" s="411">
        <f t="shared" si="14"/>
        <v>-615.82684067146874</v>
      </c>
      <c r="AG12" s="411">
        <v>27487.399116511755</v>
      </c>
      <c r="AH12" s="411">
        <v>28941</v>
      </c>
      <c r="AI12" s="411">
        <v>29189</v>
      </c>
      <c r="AJ12" s="411">
        <v>29002.000000000004</v>
      </c>
      <c r="AK12" s="411">
        <v>28727</v>
      </c>
      <c r="AL12" s="411">
        <v>27689.356890929659</v>
      </c>
      <c r="AM12" s="411">
        <v>29548.67864848168</v>
      </c>
      <c r="AN12" s="411">
        <v>30341.087525517243</v>
      </c>
      <c r="AO12" s="411">
        <v>32974.091838671069</v>
      </c>
      <c r="AP12" s="411">
        <v>29782.870402743385</v>
      </c>
      <c r="AQ12" s="411">
        <v>29691.688736473741</v>
      </c>
      <c r="AR12" s="412">
        <v>29392</v>
      </c>
      <c r="AS12" s="411">
        <f t="shared" si="15"/>
        <v>352766.17315932852</v>
      </c>
      <c r="AT12" s="411">
        <f t="shared" si="16"/>
        <v>199631.25147371402</v>
      </c>
      <c r="AU12" s="411">
        <f t="shared" si="17"/>
        <v>55172.061349522621</v>
      </c>
      <c r="AV12" s="411">
        <f t="shared" si="18"/>
        <v>97962.860336091908</v>
      </c>
      <c r="AW12" s="411">
        <v>0</v>
      </c>
      <c r="AX12" s="411">
        <v>0</v>
      </c>
      <c r="AY12" s="411">
        <v>0</v>
      </c>
      <c r="AZ12" s="411">
        <v>0</v>
      </c>
      <c r="BA12" s="411">
        <v>0</v>
      </c>
      <c r="BB12" s="411">
        <v>0</v>
      </c>
      <c r="BC12" s="411">
        <v>0</v>
      </c>
      <c r="BD12" s="411">
        <v>0</v>
      </c>
      <c r="BE12" s="411">
        <v>0</v>
      </c>
      <c r="BF12" s="411">
        <v>0</v>
      </c>
      <c r="BG12" s="411">
        <v>0</v>
      </c>
      <c r="BH12" s="412">
        <v>0</v>
      </c>
      <c r="BI12" s="411">
        <f t="shared" si="19"/>
        <v>0</v>
      </c>
      <c r="BJ12" s="411">
        <v>27487.399116511755</v>
      </c>
      <c r="BK12" s="411">
        <v>28941</v>
      </c>
      <c r="BL12" s="411">
        <v>29189</v>
      </c>
      <c r="BM12" s="411">
        <v>29002.000000000004</v>
      </c>
      <c r="BN12" s="411">
        <v>28727</v>
      </c>
      <c r="BO12" s="411">
        <v>27689.356890929659</v>
      </c>
      <c r="BP12" s="411">
        <v>29548.67864848168</v>
      </c>
      <c r="BQ12" s="411">
        <v>30341.087525517243</v>
      </c>
      <c r="BR12" s="411">
        <v>32974.091838671069</v>
      </c>
      <c r="BS12" s="411">
        <v>29782.870402743385</v>
      </c>
      <c r="BT12" s="411">
        <v>29691.688736473741</v>
      </c>
      <c r="BU12" s="412">
        <v>29392</v>
      </c>
      <c r="BV12" s="411">
        <f t="shared" si="20"/>
        <v>352766.17315932852</v>
      </c>
      <c r="BW12" s="411">
        <v>-3544.1511635424067</v>
      </c>
      <c r="BX12" s="411">
        <v>-2952.8502299999982</v>
      </c>
      <c r="BY12" s="411">
        <v>-2548.5578198409985</v>
      </c>
      <c r="BZ12" s="411">
        <v>-3228.4373274960017</v>
      </c>
      <c r="CA12" s="411">
        <v>2304.4943322270028</v>
      </c>
      <c r="CB12" s="411">
        <v>5613.4841725839087</v>
      </c>
      <c r="CC12" s="411">
        <v>2533.4238372424334</v>
      </c>
      <c r="CD12" s="411">
        <v>-3703.313114022385</v>
      </c>
      <c r="CE12" s="411">
        <v>1626.6716335078709</v>
      </c>
      <c r="CF12" s="411">
        <v>3399.5554968137221</v>
      </c>
      <c r="CG12" s="411">
        <v>-709.98430590573298</v>
      </c>
      <c r="CH12" s="412">
        <v>3559.7459186079977</v>
      </c>
      <c r="CI12" s="513">
        <f t="shared" si="21"/>
        <v>2350.0814301754126</v>
      </c>
      <c r="CJ12" s="411">
        <v>23943.247952969352</v>
      </c>
      <c r="CK12" s="411">
        <v>25988.149770000004</v>
      </c>
      <c r="CL12" s="411">
        <v>26640.442180159</v>
      </c>
      <c r="CM12" s="411">
        <v>25773.562672504002</v>
      </c>
      <c r="CN12" s="411">
        <v>31031.494332227005</v>
      </c>
      <c r="CO12" s="411">
        <v>33302.841063513566</v>
      </c>
      <c r="CP12" s="411">
        <v>32082.102485724114</v>
      </c>
      <c r="CQ12" s="411">
        <v>26637.774411494858</v>
      </c>
      <c r="CR12" s="411">
        <v>34600.763472178936</v>
      </c>
      <c r="CS12" s="411">
        <v>33182.425899557107</v>
      </c>
      <c r="CT12" s="411">
        <v>28981.704430568007</v>
      </c>
      <c r="CU12" s="412">
        <v>32951.745918607994</v>
      </c>
      <c r="CV12" s="411">
        <f t="shared" si="22"/>
        <v>355116.25458950398</v>
      </c>
      <c r="CW12" s="411">
        <v>941.19894765538629</v>
      </c>
      <c r="CX12" s="411">
        <v>599.78214028028378</v>
      </c>
      <c r="CY12" s="411">
        <v>614.40174075745927</v>
      </c>
      <c r="CZ12" s="411">
        <v>595.12442793869195</v>
      </c>
      <c r="DA12" s="411">
        <v>715.40640160757721</v>
      </c>
      <c r="DB12" s="411">
        <v>1290.8626318694005</v>
      </c>
      <c r="DC12" s="411">
        <v>735.18643846414852</v>
      </c>
      <c r="DD12" s="411">
        <v>612.49612943279317</v>
      </c>
      <c r="DE12" s="411">
        <v>-773.45719007385742</v>
      </c>
      <c r="DF12" s="411">
        <v>757.25267609328148</v>
      </c>
      <c r="DG12" s="411">
        <v>-450.06856138014336</v>
      </c>
      <c r="DH12" s="412">
        <v>0</v>
      </c>
      <c r="DI12" s="513">
        <f t="shared" si="23"/>
        <v>5638.1857826450214</v>
      </c>
      <c r="DJ12" s="411">
        <v>24884.446900624738</v>
      </c>
      <c r="DK12" s="411">
        <v>26587.931910280284</v>
      </c>
      <c r="DL12" s="411">
        <v>27254.843920916461</v>
      </c>
      <c r="DM12" s="411">
        <v>26368.687100442694</v>
      </c>
      <c r="DN12" s="411">
        <v>31746.90073383458</v>
      </c>
      <c r="DO12" s="411">
        <v>34593.703695382967</v>
      </c>
      <c r="DP12" s="411">
        <v>32817.288924188266</v>
      </c>
      <c r="DQ12" s="411">
        <v>27250.27054092765</v>
      </c>
      <c r="DR12" s="411">
        <v>33827.306282105084</v>
      </c>
      <c r="DS12" s="411">
        <v>33939.678575650389</v>
      </c>
      <c r="DT12" s="411">
        <v>28531.635869187863</v>
      </c>
      <c r="DU12" s="412">
        <v>32951.745918607994</v>
      </c>
      <c r="DV12" s="411">
        <f t="shared" si="24"/>
        <v>360754.44037214894</v>
      </c>
      <c r="DW12" s="412">
        <v>24884.446900624738</v>
      </c>
      <c r="DX12" s="412">
        <v>26587.931910280284</v>
      </c>
      <c r="DY12" s="412">
        <v>27254.843920916461</v>
      </c>
      <c r="DZ12" s="412">
        <v>26368.687100442694</v>
      </c>
      <c r="EA12" s="412">
        <v>31746.90073383458</v>
      </c>
      <c r="EB12" s="412">
        <v>34593.703695382967</v>
      </c>
      <c r="EC12" s="412">
        <v>32817.288924188266</v>
      </c>
      <c r="ED12" s="412">
        <v>27250.27054092765</v>
      </c>
      <c r="EE12" s="412">
        <v>33827.306282105084</v>
      </c>
      <c r="EF12" s="412">
        <v>33939.678575650389</v>
      </c>
      <c r="EG12" s="412">
        <v>28531.635869187863</v>
      </c>
      <c r="EH12" s="412">
        <v>32951.745918607994</v>
      </c>
      <c r="EI12" s="411">
        <f t="shared" si="25"/>
        <v>360754.44037214894</v>
      </c>
      <c r="EK12" s="411">
        <f t="shared" si="26"/>
        <v>360754.44037214894</v>
      </c>
      <c r="EL12" s="7">
        <f t="shared" si="27"/>
        <v>0</v>
      </c>
    </row>
    <row r="13" spans="1:146">
      <c r="A13" s="365" t="str">
        <f t="shared" si="9"/>
        <v xml:space="preserve"> 011</v>
      </c>
      <c r="B13" s="370" t="s">
        <v>918</v>
      </c>
      <c r="C13" s="370" t="s">
        <v>1173</v>
      </c>
      <c r="D13" s="411">
        <v>0</v>
      </c>
      <c r="E13" s="411">
        <v>0</v>
      </c>
      <c r="F13" s="411">
        <v>22</v>
      </c>
      <c r="G13" s="411">
        <v>2</v>
      </c>
      <c r="H13" s="411">
        <v>0</v>
      </c>
      <c r="I13" s="411">
        <v>0</v>
      </c>
      <c r="J13" s="411">
        <v>4</v>
      </c>
      <c r="K13" s="411">
        <v>26</v>
      </c>
      <c r="L13" s="411">
        <v>0</v>
      </c>
      <c r="M13" s="411">
        <v>21</v>
      </c>
      <c r="N13" s="411">
        <v>0</v>
      </c>
      <c r="O13" s="412">
        <v>0</v>
      </c>
      <c r="P13" s="411">
        <f t="shared" si="10"/>
        <v>75</v>
      </c>
      <c r="Q13" s="411">
        <f t="shared" si="11"/>
        <v>27.870967741935484</v>
      </c>
      <c r="R13" s="411">
        <f t="shared" si="12"/>
        <v>26.129032258064516</v>
      </c>
      <c r="S13" s="411">
        <f t="shared" si="13"/>
        <v>21</v>
      </c>
      <c r="T13" s="411">
        <v>0</v>
      </c>
      <c r="U13" s="411">
        <v>0</v>
      </c>
      <c r="V13" s="411">
        <v>0</v>
      </c>
      <c r="W13" s="411">
        <v>0</v>
      </c>
      <c r="X13" s="411">
        <v>0</v>
      </c>
      <c r="Y13" s="411">
        <v>0</v>
      </c>
      <c r="Z13" s="411">
        <v>0</v>
      </c>
      <c r="AA13" s="411">
        <v>0</v>
      </c>
      <c r="AB13" s="411">
        <v>0</v>
      </c>
      <c r="AC13" s="411">
        <v>0</v>
      </c>
      <c r="AD13" s="411">
        <v>0</v>
      </c>
      <c r="AE13" s="412">
        <v>0</v>
      </c>
      <c r="AF13" s="411">
        <f t="shared" si="14"/>
        <v>0</v>
      </c>
      <c r="AG13" s="411">
        <v>0</v>
      </c>
      <c r="AH13" s="411">
        <v>0</v>
      </c>
      <c r="AI13" s="411">
        <v>0</v>
      </c>
      <c r="AJ13" s="411">
        <v>0</v>
      </c>
      <c r="AK13" s="411">
        <v>0</v>
      </c>
      <c r="AL13" s="411">
        <v>0</v>
      </c>
      <c r="AM13" s="411">
        <v>0</v>
      </c>
      <c r="AN13" s="411">
        <v>0</v>
      </c>
      <c r="AO13" s="411">
        <v>0</v>
      </c>
      <c r="AP13" s="411">
        <v>0</v>
      </c>
      <c r="AQ13" s="411">
        <v>0</v>
      </c>
      <c r="AR13" s="412">
        <v>0</v>
      </c>
      <c r="AS13" s="411">
        <f t="shared" si="15"/>
        <v>0</v>
      </c>
      <c r="AT13" s="411">
        <f t="shared" si="16"/>
        <v>0</v>
      </c>
      <c r="AU13" s="411">
        <f t="shared" si="17"/>
        <v>0</v>
      </c>
      <c r="AV13" s="411">
        <f t="shared" si="18"/>
        <v>0</v>
      </c>
      <c r="AW13" s="411">
        <v>0</v>
      </c>
      <c r="AX13" s="411">
        <v>0</v>
      </c>
      <c r="AY13" s="411">
        <v>0</v>
      </c>
      <c r="AZ13" s="411">
        <v>0</v>
      </c>
      <c r="BA13" s="411">
        <v>0</v>
      </c>
      <c r="BB13" s="411">
        <v>0</v>
      </c>
      <c r="BC13" s="411">
        <v>0</v>
      </c>
      <c r="BD13" s="411">
        <v>0</v>
      </c>
      <c r="BE13" s="411">
        <v>0</v>
      </c>
      <c r="BF13" s="411">
        <v>0</v>
      </c>
      <c r="BG13" s="411">
        <v>0</v>
      </c>
      <c r="BH13" s="412">
        <v>0</v>
      </c>
      <c r="BI13" s="411">
        <f t="shared" si="19"/>
        <v>0</v>
      </c>
      <c r="BJ13" s="411">
        <v>0</v>
      </c>
      <c r="BK13" s="411">
        <v>0</v>
      </c>
      <c r="BL13" s="411">
        <v>0</v>
      </c>
      <c r="BM13" s="411">
        <v>0</v>
      </c>
      <c r="BN13" s="411">
        <v>0</v>
      </c>
      <c r="BO13" s="411">
        <v>0</v>
      </c>
      <c r="BP13" s="411">
        <v>0</v>
      </c>
      <c r="BQ13" s="411">
        <v>0</v>
      </c>
      <c r="BR13" s="411">
        <v>0</v>
      </c>
      <c r="BS13" s="411">
        <v>0</v>
      </c>
      <c r="BT13" s="411">
        <v>0</v>
      </c>
      <c r="BU13" s="412">
        <v>0</v>
      </c>
      <c r="BV13" s="411">
        <f t="shared" si="20"/>
        <v>0</v>
      </c>
      <c r="BW13" s="411">
        <v>0</v>
      </c>
      <c r="BX13" s="411">
        <v>0</v>
      </c>
      <c r="BY13" s="411">
        <v>0</v>
      </c>
      <c r="BZ13" s="411">
        <v>0</v>
      </c>
      <c r="CA13" s="411">
        <v>0</v>
      </c>
      <c r="CB13" s="411">
        <v>0</v>
      </c>
      <c r="CC13" s="411">
        <v>0</v>
      </c>
      <c r="CD13" s="411">
        <v>0</v>
      </c>
      <c r="CE13" s="411">
        <v>0</v>
      </c>
      <c r="CF13" s="411">
        <v>0</v>
      </c>
      <c r="CG13" s="411">
        <v>0</v>
      </c>
      <c r="CH13" s="412">
        <v>0</v>
      </c>
      <c r="CI13" s="411">
        <f t="shared" si="21"/>
        <v>0</v>
      </c>
      <c r="CJ13" s="411">
        <v>0</v>
      </c>
      <c r="CK13" s="411">
        <v>0</v>
      </c>
      <c r="CL13" s="411">
        <v>0</v>
      </c>
      <c r="CM13" s="411">
        <v>0</v>
      </c>
      <c r="CN13" s="411">
        <v>0</v>
      </c>
      <c r="CO13" s="411">
        <v>0</v>
      </c>
      <c r="CP13" s="411">
        <v>0</v>
      </c>
      <c r="CQ13" s="411">
        <v>0</v>
      </c>
      <c r="CR13" s="411">
        <v>0</v>
      </c>
      <c r="CS13" s="411">
        <v>0</v>
      </c>
      <c r="CT13" s="411">
        <v>0</v>
      </c>
      <c r="CU13" s="412">
        <v>0</v>
      </c>
      <c r="CV13" s="411">
        <f t="shared" si="22"/>
        <v>0</v>
      </c>
      <c r="CW13" s="411">
        <v>0</v>
      </c>
      <c r="CX13" s="411">
        <v>0</v>
      </c>
      <c r="CY13" s="411">
        <v>0</v>
      </c>
      <c r="CZ13" s="411">
        <v>0</v>
      </c>
      <c r="DA13" s="411">
        <v>0</v>
      </c>
      <c r="DB13" s="411">
        <v>0</v>
      </c>
      <c r="DC13" s="411">
        <v>0</v>
      </c>
      <c r="DD13" s="411">
        <v>0</v>
      </c>
      <c r="DE13" s="411">
        <v>0</v>
      </c>
      <c r="DF13" s="411">
        <v>0</v>
      </c>
      <c r="DG13" s="411">
        <v>0</v>
      </c>
      <c r="DH13" s="412">
        <v>0</v>
      </c>
      <c r="DI13" s="411">
        <f t="shared" si="23"/>
        <v>0</v>
      </c>
      <c r="DJ13" s="411">
        <v>0</v>
      </c>
      <c r="DK13" s="411">
        <v>0</v>
      </c>
      <c r="DL13" s="411">
        <v>0</v>
      </c>
      <c r="DM13" s="411">
        <v>0</v>
      </c>
      <c r="DN13" s="411">
        <v>0</v>
      </c>
      <c r="DO13" s="411">
        <v>0</v>
      </c>
      <c r="DP13" s="411">
        <v>0</v>
      </c>
      <c r="DQ13" s="411">
        <v>0</v>
      </c>
      <c r="DR13" s="411">
        <v>0</v>
      </c>
      <c r="DS13" s="411">
        <v>0</v>
      </c>
      <c r="DT13" s="411">
        <v>0</v>
      </c>
      <c r="DU13" s="412">
        <v>0</v>
      </c>
      <c r="DV13" s="411">
        <f t="shared" si="24"/>
        <v>0</v>
      </c>
      <c r="DW13" s="412">
        <v>0</v>
      </c>
      <c r="DX13" s="412">
        <v>0</v>
      </c>
      <c r="DY13" s="412">
        <v>0</v>
      </c>
      <c r="DZ13" s="412">
        <v>0</v>
      </c>
      <c r="EA13" s="412">
        <v>0</v>
      </c>
      <c r="EB13" s="412">
        <v>0</v>
      </c>
      <c r="EC13" s="412">
        <v>0</v>
      </c>
      <c r="ED13" s="412">
        <v>0</v>
      </c>
      <c r="EE13" s="412">
        <v>0</v>
      </c>
      <c r="EF13" s="412">
        <v>0</v>
      </c>
      <c r="EG13" s="412">
        <v>0</v>
      </c>
      <c r="EH13" s="412">
        <v>0</v>
      </c>
      <c r="EI13" s="411">
        <f t="shared" si="25"/>
        <v>0</v>
      </c>
      <c r="EK13" s="411">
        <f t="shared" si="26"/>
        <v>75</v>
      </c>
      <c r="EL13" s="7">
        <f t="shared" si="27"/>
        <v>-75</v>
      </c>
    </row>
    <row r="14" spans="1:146">
      <c r="A14" s="365" t="str">
        <f t="shared" si="9"/>
        <v xml:space="preserve"> 011</v>
      </c>
      <c r="B14" s="370" t="s">
        <v>918</v>
      </c>
      <c r="C14" s="370" t="s">
        <v>1174</v>
      </c>
      <c r="D14" s="411">
        <v>0</v>
      </c>
      <c r="E14" s="411">
        <v>0</v>
      </c>
      <c r="F14" s="411">
        <v>0</v>
      </c>
      <c r="G14" s="411">
        <v>0</v>
      </c>
      <c r="H14" s="411">
        <v>0</v>
      </c>
      <c r="I14" s="411">
        <v>0</v>
      </c>
      <c r="J14" s="411">
        <v>0</v>
      </c>
      <c r="K14" s="411">
        <v>53</v>
      </c>
      <c r="L14" s="411">
        <v>7</v>
      </c>
      <c r="M14" s="411">
        <v>0</v>
      </c>
      <c r="N14" s="411">
        <v>8</v>
      </c>
      <c r="O14" s="412">
        <v>7</v>
      </c>
      <c r="P14" s="411">
        <f t="shared" si="10"/>
        <v>75</v>
      </c>
      <c r="Q14" s="411">
        <f t="shared" si="11"/>
        <v>0</v>
      </c>
      <c r="R14" s="411">
        <f t="shared" si="12"/>
        <v>58.068965517241381</v>
      </c>
      <c r="S14" s="411">
        <f t="shared" si="13"/>
        <v>16.931034482758619</v>
      </c>
      <c r="T14" s="411">
        <v>0</v>
      </c>
      <c r="U14" s="411">
        <v>0</v>
      </c>
      <c r="V14" s="411">
        <v>0</v>
      </c>
      <c r="W14" s="411">
        <v>0</v>
      </c>
      <c r="X14" s="411">
        <v>0</v>
      </c>
      <c r="Y14" s="411">
        <v>0</v>
      </c>
      <c r="Z14" s="411">
        <v>0</v>
      </c>
      <c r="AA14" s="411">
        <v>0</v>
      </c>
      <c r="AB14" s="411">
        <v>0</v>
      </c>
      <c r="AC14" s="411">
        <v>0</v>
      </c>
      <c r="AD14" s="411">
        <v>0</v>
      </c>
      <c r="AE14" s="412">
        <v>0</v>
      </c>
      <c r="AF14" s="411">
        <f t="shared" si="14"/>
        <v>0</v>
      </c>
      <c r="AG14" s="411">
        <v>0</v>
      </c>
      <c r="AH14" s="411">
        <v>0</v>
      </c>
      <c r="AI14" s="411">
        <v>0</v>
      </c>
      <c r="AJ14" s="411">
        <v>0</v>
      </c>
      <c r="AK14" s="411">
        <v>0</v>
      </c>
      <c r="AL14" s="411">
        <v>0</v>
      </c>
      <c r="AM14" s="411">
        <v>0</v>
      </c>
      <c r="AN14" s="411">
        <v>0</v>
      </c>
      <c r="AO14" s="411">
        <v>0</v>
      </c>
      <c r="AP14" s="411">
        <v>0</v>
      </c>
      <c r="AQ14" s="411">
        <v>0</v>
      </c>
      <c r="AR14" s="412">
        <v>0</v>
      </c>
      <c r="AS14" s="411">
        <f t="shared" si="15"/>
        <v>0</v>
      </c>
      <c r="AT14" s="411">
        <f t="shared" si="16"/>
        <v>0</v>
      </c>
      <c r="AU14" s="411">
        <f t="shared" si="17"/>
        <v>0</v>
      </c>
      <c r="AV14" s="411">
        <f t="shared" si="18"/>
        <v>0</v>
      </c>
      <c r="AW14" s="411">
        <v>0</v>
      </c>
      <c r="AX14" s="411">
        <v>0</v>
      </c>
      <c r="AY14" s="411">
        <v>0</v>
      </c>
      <c r="AZ14" s="411">
        <v>0</v>
      </c>
      <c r="BA14" s="411">
        <v>0</v>
      </c>
      <c r="BB14" s="411">
        <v>0</v>
      </c>
      <c r="BC14" s="411">
        <v>0</v>
      </c>
      <c r="BD14" s="411">
        <v>0</v>
      </c>
      <c r="BE14" s="411">
        <v>0</v>
      </c>
      <c r="BF14" s="411">
        <v>0</v>
      </c>
      <c r="BG14" s="411">
        <v>0</v>
      </c>
      <c r="BH14" s="412">
        <v>0</v>
      </c>
      <c r="BI14" s="411">
        <f t="shared" si="19"/>
        <v>0</v>
      </c>
      <c r="BJ14" s="411">
        <v>0</v>
      </c>
      <c r="BK14" s="411">
        <v>0</v>
      </c>
      <c r="BL14" s="411">
        <v>0</v>
      </c>
      <c r="BM14" s="411">
        <v>0</v>
      </c>
      <c r="BN14" s="411">
        <v>0</v>
      </c>
      <c r="BO14" s="411">
        <v>0</v>
      </c>
      <c r="BP14" s="411">
        <v>0</v>
      </c>
      <c r="BQ14" s="411">
        <v>0</v>
      </c>
      <c r="BR14" s="411">
        <v>0</v>
      </c>
      <c r="BS14" s="411">
        <v>0</v>
      </c>
      <c r="BT14" s="411">
        <v>0</v>
      </c>
      <c r="BU14" s="412">
        <v>0</v>
      </c>
      <c r="BV14" s="411">
        <f t="shared" si="20"/>
        <v>0</v>
      </c>
      <c r="BW14" s="411">
        <v>0</v>
      </c>
      <c r="BX14" s="411">
        <v>0</v>
      </c>
      <c r="BY14" s="411">
        <v>0</v>
      </c>
      <c r="BZ14" s="411">
        <v>0</v>
      </c>
      <c r="CA14" s="411">
        <v>0</v>
      </c>
      <c r="CB14" s="411">
        <v>0</v>
      </c>
      <c r="CC14" s="411">
        <v>0</v>
      </c>
      <c r="CD14" s="411">
        <v>0</v>
      </c>
      <c r="CE14" s="411">
        <v>0</v>
      </c>
      <c r="CF14" s="411">
        <v>0</v>
      </c>
      <c r="CG14" s="411">
        <v>0</v>
      </c>
      <c r="CH14" s="412">
        <v>0</v>
      </c>
      <c r="CI14" s="411">
        <f t="shared" si="21"/>
        <v>0</v>
      </c>
      <c r="CJ14" s="411">
        <v>0</v>
      </c>
      <c r="CK14" s="411">
        <v>0</v>
      </c>
      <c r="CL14" s="411">
        <v>0</v>
      </c>
      <c r="CM14" s="411">
        <v>0</v>
      </c>
      <c r="CN14" s="411">
        <v>0</v>
      </c>
      <c r="CO14" s="411">
        <v>0</v>
      </c>
      <c r="CP14" s="411">
        <v>0</v>
      </c>
      <c r="CQ14" s="411">
        <v>0</v>
      </c>
      <c r="CR14" s="411">
        <v>0</v>
      </c>
      <c r="CS14" s="411">
        <v>0</v>
      </c>
      <c r="CT14" s="411">
        <v>0</v>
      </c>
      <c r="CU14" s="412">
        <v>0</v>
      </c>
      <c r="CV14" s="411">
        <f t="shared" si="22"/>
        <v>0</v>
      </c>
      <c r="CW14" s="411">
        <v>0</v>
      </c>
      <c r="CX14" s="411">
        <v>0</v>
      </c>
      <c r="CY14" s="411">
        <v>0</v>
      </c>
      <c r="CZ14" s="411">
        <v>0</v>
      </c>
      <c r="DA14" s="411">
        <v>0</v>
      </c>
      <c r="DB14" s="411">
        <v>0</v>
      </c>
      <c r="DC14" s="411">
        <v>0</v>
      </c>
      <c r="DD14" s="411">
        <v>0</v>
      </c>
      <c r="DE14" s="411">
        <v>0</v>
      </c>
      <c r="DF14" s="411">
        <v>0</v>
      </c>
      <c r="DG14" s="411">
        <v>0</v>
      </c>
      <c r="DH14" s="412">
        <v>0</v>
      </c>
      <c r="DI14" s="411">
        <f t="shared" si="23"/>
        <v>0</v>
      </c>
      <c r="DJ14" s="411">
        <v>0</v>
      </c>
      <c r="DK14" s="411">
        <v>0</v>
      </c>
      <c r="DL14" s="411">
        <v>0</v>
      </c>
      <c r="DM14" s="411">
        <v>0</v>
      </c>
      <c r="DN14" s="411">
        <v>0</v>
      </c>
      <c r="DO14" s="411">
        <v>0</v>
      </c>
      <c r="DP14" s="411">
        <v>0</v>
      </c>
      <c r="DQ14" s="411">
        <v>0</v>
      </c>
      <c r="DR14" s="411">
        <v>0</v>
      </c>
      <c r="DS14" s="411">
        <v>0</v>
      </c>
      <c r="DT14" s="411">
        <v>0</v>
      </c>
      <c r="DU14" s="412">
        <v>0</v>
      </c>
      <c r="DV14" s="411">
        <f t="shared" si="24"/>
        <v>0</v>
      </c>
      <c r="DW14" s="412">
        <v>0</v>
      </c>
      <c r="DX14" s="412">
        <v>0</v>
      </c>
      <c r="DY14" s="412">
        <v>0</v>
      </c>
      <c r="DZ14" s="412">
        <v>0</v>
      </c>
      <c r="EA14" s="412">
        <v>0</v>
      </c>
      <c r="EB14" s="412">
        <v>0</v>
      </c>
      <c r="EC14" s="412">
        <v>0</v>
      </c>
      <c r="ED14" s="412">
        <v>0</v>
      </c>
      <c r="EE14" s="412">
        <v>0</v>
      </c>
      <c r="EF14" s="412">
        <v>0</v>
      </c>
      <c r="EG14" s="412">
        <v>0</v>
      </c>
      <c r="EH14" s="412">
        <v>0</v>
      </c>
      <c r="EI14" s="411">
        <f t="shared" si="25"/>
        <v>0</v>
      </c>
      <c r="EK14" s="411">
        <f t="shared" si="26"/>
        <v>75</v>
      </c>
      <c r="EL14" s="7">
        <f t="shared" si="27"/>
        <v>-75</v>
      </c>
    </row>
    <row r="15" spans="1:146">
      <c r="A15" s="365" t="str">
        <f t="shared" si="9"/>
        <v xml:space="preserve"> 011</v>
      </c>
      <c r="B15" s="370" t="s">
        <v>918</v>
      </c>
      <c r="C15" s="370" t="s">
        <v>1175</v>
      </c>
      <c r="D15" s="411">
        <v>3</v>
      </c>
      <c r="E15" s="411">
        <v>1</v>
      </c>
      <c r="F15" s="411">
        <v>0</v>
      </c>
      <c r="G15" s="411">
        <v>0</v>
      </c>
      <c r="H15" s="411">
        <v>0</v>
      </c>
      <c r="I15" s="411">
        <v>0</v>
      </c>
      <c r="J15" s="411">
        <v>0</v>
      </c>
      <c r="K15" s="411">
        <v>0</v>
      </c>
      <c r="L15" s="411">
        <v>0</v>
      </c>
      <c r="M15" s="411">
        <v>0</v>
      </c>
      <c r="N15" s="411">
        <v>0</v>
      </c>
      <c r="O15" s="412">
        <v>1</v>
      </c>
      <c r="P15" s="411">
        <f t="shared" si="10"/>
        <v>5</v>
      </c>
      <c r="Q15" s="411">
        <f t="shared" si="11"/>
        <v>4</v>
      </c>
      <c r="R15" s="411">
        <f t="shared" si="12"/>
        <v>0</v>
      </c>
      <c r="S15" s="411">
        <f t="shared" si="13"/>
        <v>1</v>
      </c>
      <c r="T15" s="411">
        <v>0</v>
      </c>
      <c r="U15" s="411">
        <v>0</v>
      </c>
      <c r="V15" s="411">
        <v>0</v>
      </c>
      <c r="W15" s="411">
        <v>0</v>
      </c>
      <c r="X15" s="411">
        <v>0</v>
      </c>
      <c r="Y15" s="411">
        <v>0</v>
      </c>
      <c r="Z15" s="411">
        <v>0</v>
      </c>
      <c r="AA15" s="411">
        <v>0</v>
      </c>
      <c r="AB15" s="411">
        <v>0</v>
      </c>
      <c r="AC15" s="411">
        <v>0</v>
      </c>
      <c r="AD15" s="411">
        <v>0</v>
      </c>
      <c r="AE15" s="412">
        <v>0</v>
      </c>
      <c r="AF15" s="411">
        <f t="shared" si="14"/>
        <v>0</v>
      </c>
      <c r="AG15" s="411">
        <v>0</v>
      </c>
      <c r="AH15" s="411">
        <v>0</v>
      </c>
      <c r="AI15" s="411">
        <v>0</v>
      </c>
      <c r="AJ15" s="411">
        <v>0</v>
      </c>
      <c r="AK15" s="411">
        <v>0</v>
      </c>
      <c r="AL15" s="411">
        <v>0</v>
      </c>
      <c r="AM15" s="411">
        <v>0</v>
      </c>
      <c r="AN15" s="411">
        <v>0</v>
      </c>
      <c r="AO15" s="411">
        <v>0</v>
      </c>
      <c r="AP15" s="411">
        <v>0</v>
      </c>
      <c r="AQ15" s="411">
        <v>0</v>
      </c>
      <c r="AR15" s="412">
        <v>0</v>
      </c>
      <c r="AS15" s="411">
        <f t="shared" si="15"/>
        <v>0</v>
      </c>
      <c r="AT15" s="411">
        <f t="shared" si="16"/>
        <v>0</v>
      </c>
      <c r="AU15" s="411">
        <f t="shared" si="17"/>
        <v>0</v>
      </c>
      <c r="AV15" s="411">
        <f t="shared" si="18"/>
        <v>0</v>
      </c>
      <c r="AW15" s="411">
        <v>0</v>
      </c>
      <c r="AX15" s="411">
        <v>0</v>
      </c>
      <c r="AY15" s="411">
        <v>0</v>
      </c>
      <c r="AZ15" s="411">
        <v>0</v>
      </c>
      <c r="BA15" s="411">
        <v>0</v>
      </c>
      <c r="BB15" s="411">
        <v>0</v>
      </c>
      <c r="BC15" s="411">
        <v>0</v>
      </c>
      <c r="BD15" s="411">
        <v>0</v>
      </c>
      <c r="BE15" s="411">
        <v>0</v>
      </c>
      <c r="BF15" s="411">
        <v>0</v>
      </c>
      <c r="BG15" s="411">
        <v>0</v>
      </c>
      <c r="BH15" s="412">
        <v>0</v>
      </c>
      <c r="BI15" s="411">
        <f t="shared" si="19"/>
        <v>0</v>
      </c>
      <c r="BJ15" s="411">
        <v>0</v>
      </c>
      <c r="BK15" s="411">
        <v>0</v>
      </c>
      <c r="BL15" s="411">
        <v>0</v>
      </c>
      <c r="BM15" s="411">
        <v>0</v>
      </c>
      <c r="BN15" s="411">
        <v>0</v>
      </c>
      <c r="BO15" s="411">
        <v>0</v>
      </c>
      <c r="BP15" s="411">
        <v>0</v>
      </c>
      <c r="BQ15" s="411">
        <v>0</v>
      </c>
      <c r="BR15" s="411">
        <v>0</v>
      </c>
      <c r="BS15" s="411">
        <v>0</v>
      </c>
      <c r="BT15" s="411">
        <v>0</v>
      </c>
      <c r="BU15" s="412">
        <v>0</v>
      </c>
      <c r="BV15" s="411">
        <f t="shared" si="20"/>
        <v>0</v>
      </c>
      <c r="BW15" s="411">
        <v>0</v>
      </c>
      <c r="BX15" s="411">
        <v>0</v>
      </c>
      <c r="BY15" s="411">
        <v>0</v>
      </c>
      <c r="BZ15" s="411">
        <v>0</v>
      </c>
      <c r="CA15" s="411">
        <v>0</v>
      </c>
      <c r="CB15" s="411">
        <v>0</v>
      </c>
      <c r="CC15" s="411">
        <v>0</v>
      </c>
      <c r="CD15" s="411">
        <v>0</v>
      </c>
      <c r="CE15" s="411">
        <v>0</v>
      </c>
      <c r="CF15" s="411">
        <v>0</v>
      </c>
      <c r="CG15" s="411">
        <v>0</v>
      </c>
      <c r="CH15" s="412">
        <v>0</v>
      </c>
      <c r="CI15" s="411">
        <f t="shared" si="21"/>
        <v>0</v>
      </c>
      <c r="CJ15" s="411">
        <v>0</v>
      </c>
      <c r="CK15" s="411">
        <v>0</v>
      </c>
      <c r="CL15" s="411">
        <v>0</v>
      </c>
      <c r="CM15" s="411">
        <v>0</v>
      </c>
      <c r="CN15" s="411">
        <v>0</v>
      </c>
      <c r="CO15" s="411">
        <v>0</v>
      </c>
      <c r="CP15" s="411">
        <v>0</v>
      </c>
      <c r="CQ15" s="411">
        <v>0</v>
      </c>
      <c r="CR15" s="411">
        <v>0</v>
      </c>
      <c r="CS15" s="411">
        <v>0</v>
      </c>
      <c r="CT15" s="411">
        <v>0</v>
      </c>
      <c r="CU15" s="412">
        <v>0</v>
      </c>
      <c r="CV15" s="411">
        <f t="shared" si="22"/>
        <v>0</v>
      </c>
      <c r="CW15" s="411">
        <v>0</v>
      </c>
      <c r="CX15" s="411">
        <v>0</v>
      </c>
      <c r="CY15" s="411">
        <v>0</v>
      </c>
      <c r="CZ15" s="411">
        <v>0</v>
      </c>
      <c r="DA15" s="411">
        <v>0</v>
      </c>
      <c r="DB15" s="411">
        <v>0</v>
      </c>
      <c r="DC15" s="411">
        <v>0</v>
      </c>
      <c r="DD15" s="411">
        <v>0</v>
      </c>
      <c r="DE15" s="411">
        <v>0</v>
      </c>
      <c r="DF15" s="411">
        <v>0</v>
      </c>
      <c r="DG15" s="411">
        <v>0</v>
      </c>
      <c r="DH15" s="412">
        <v>0</v>
      </c>
      <c r="DI15" s="411">
        <f t="shared" si="23"/>
        <v>0</v>
      </c>
      <c r="DJ15" s="411">
        <v>0</v>
      </c>
      <c r="DK15" s="411">
        <v>0</v>
      </c>
      <c r="DL15" s="411">
        <v>0</v>
      </c>
      <c r="DM15" s="411">
        <v>0</v>
      </c>
      <c r="DN15" s="411">
        <v>0</v>
      </c>
      <c r="DO15" s="411">
        <v>0</v>
      </c>
      <c r="DP15" s="411">
        <v>0</v>
      </c>
      <c r="DQ15" s="411">
        <v>0</v>
      </c>
      <c r="DR15" s="411">
        <v>0</v>
      </c>
      <c r="DS15" s="411">
        <v>0</v>
      </c>
      <c r="DT15" s="411">
        <v>0</v>
      </c>
      <c r="DU15" s="412">
        <v>0</v>
      </c>
      <c r="DV15" s="411">
        <f t="shared" si="24"/>
        <v>0</v>
      </c>
      <c r="DW15" s="412">
        <v>0</v>
      </c>
      <c r="DX15" s="412">
        <v>0</v>
      </c>
      <c r="DY15" s="412">
        <v>0</v>
      </c>
      <c r="DZ15" s="412">
        <v>0</v>
      </c>
      <c r="EA15" s="412">
        <v>0</v>
      </c>
      <c r="EB15" s="412">
        <v>0</v>
      </c>
      <c r="EC15" s="412">
        <v>0</v>
      </c>
      <c r="ED15" s="412">
        <v>0</v>
      </c>
      <c r="EE15" s="412">
        <v>0</v>
      </c>
      <c r="EF15" s="412">
        <v>0</v>
      </c>
      <c r="EG15" s="412">
        <v>0</v>
      </c>
      <c r="EH15" s="412">
        <v>0</v>
      </c>
      <c r="EI15" s="411">
        <f t="shared" si="25"/>
        <v>0</v>
      </c>
      <c r="EK15" s="411">
        <f t="shared" si="26"/>
        <v>5</v>
      </c>
      <c r="EL15" s="7">
        <f t="shared" si="27"/>
        <v>-5</v>
      </c>
    </row>
    <row r="16" spans="1:146">
      <c r="A16" s="365" t="str">
        <f t="shared" si="9"/>
        <v xml:space="preserve"> 011</v>
      </c>
      <c r="B16" s="370" t="s">
        <v>918</v>
      </c>
      <c r="C16" s="370" t="s">
        <v>1176</v>
      </c>
      <c r="D16" s="411">
        <v>0</v>
      </c>
      <c r="E16" s="411">
        <v>0</v>
      </c>
      <c r="F16" s="411">
        <v>0</v>
      </c>
      <c r="G16" s="411">
        <v>0</v>
      </c>
      <c r="H16" s="411">
        <v>0</v>
      </c>
      <c r="I16" s="411">
        <v>0</v>
      </c>
      <c r="J16" s="411">
        <v>0</v>
      </c>
      <c r="K16" s="411">
        <v>18</v>
      </c>
      <c r="L16" s="411">
        <v>0</v>
      </c>
      <c r="M16" s="411">
        <v>1</v>
      </c>
      <c r="N16" s="411">
        <v>0</v>
      </c>
      <c r="O16" s="412">
        <v>0</v>
      </c>
      <c r="P16" s="411">
        <f t="shared" si="10"/>
        <v>19</v>
      </c>
      <c r="Q16" s="411">
        <f t="shared" si="11"/>
        <v>0</v>
      </c>
      <c r="R16" s="411">
        <f t="shared" si="12"/>
        <v>18</v>
      </c>
      <c r="S16" s="411">
        <f t="shared" si="13"/>
        <v>1</v>
      </c>
      <c r="T16" s="411">
        <v>0</v>
      </c>
      <c r="U16" s="411">
        <v>0</v>
      </c>
      <c r="V16" s="411">
        <v>0</v>
      </c>
      <c r="W16" s="411">
        <v>0</v>
      </c>
      <c r="X16" s="411">
        <v>0</v>
      </c>
      <c r="Y16" s="411">
        <v>0</v>
      </c>
      <c r="Z16" s="411">
        <v>0</v>
      </c>
      <c r="AA16" s="411">
        <v>0</v>
      </c>
      <c r="AB16" s="411">
        <v>0</v>
      </c>
      <c r="AC16" s="411">
        <v>0</v>
      </c>
      <c r="AD16" s="411">
        <v>0</v>
      </c>
      <c r="AE16" s="412">
        <v>0</v>
      </c>
      <c r="AF16" s="411">
        <f t="shared" si="14"/>
        <v>0</v>
      </c>
      <c r="AG16" s="411">
        <v>0</v>
      </c>
      <c r="AH16" s="411">
        <v>0</v>
      </c>
      <c r="AI16" s="411">
        <v>0</v>
      </c>
      <c r="AJ16" s="411">
        <v>0</v>
      </c>
      <c r="AK16" s="411">
        <v>0</v>
      </c>
      <c r="AL16" s="411">
        <v>0</v>
      </c>
      <c r="AM16" s="411">
        <v>0</v>
      </c>
      <c r="AN16" s="411">
        <v>0</v>
      </c>
      <c r="AO16" s="411">
        <v>0</v>
      </c>
      <c r="AP16" s="411">
        <v>0</v>
      </c>
      <c r="AQ16" s="411">
        <v>0</v>
      </c>
      <c r="AR16" s="412">
        <v>0</v>
      </c>
      <c r="AS16" s="411">
        <f t="shared" si="15"/>
        <v>0</v>
      </c>
      <c r="AT16" s="411">
        <f t="shared" si="16"/>
        <v>0</v>
      </c>
      <c r="AU16" s="411">
        <f t="shared" si="17"/>
        <v>0</v>
      </c>
      <c r="AV16" s="411">
        <f t="shared" si="18"/>
        <v>0</v>
      </c>
      <c r="AW16" s="411">
        <v>0</v>
      </c>
      <c r="AX16" s="411">
        <v>0</v>
      </c>
      <c r="AY16" s="411">
        <v>0</v>
      </c>
      <c r="AZ16" s="411">
        <v>0</v>
      </c>
      <c r="BA16" s="411">
        <v>0</v>
      </c>
      <c r="BB16" s="411">
        <v>0</v>
      </c>
      <c r="BC16" s="411">
        <v>0</v>
      </c>
      <c r="BD16" s="411">
        <v>0</v>
      </c>
      <c r="BE16" s="411">
        <v>0</v>
      </c>
      <c r="BF16" s="411">
        <v>0</v>
      </c>
      <c r="BG16" s="411">
        <v>0</v>
      </c>
      <c r="BH16" s="412">
        <v>0</v>
      </c>
      <c r="BI16" s="411">
        <f t="shared" si="19"/>
        <v>0</v>
      </c>
      <c r="BJ16" s="411">
        <v>0</v>
      </c>
      <c r="BK16" s="411">
        <v>0</v>
      </c>
      <c r="BL16" s="411">
        <v>0</v>
      </c>
      <c r="BM16" s="411">
        <v>0</v>
      </c>
      <c r="BN16" s="411">
        <v>0</v>
      </c>
      <c r="BO16" s="411">
        <v>0</v>
      </c>
      <c r="BP16" s="411">
        <v>0</v>
      </c>
      <c r="BQ16" s="411">
        <v>0</v>
      </c>
      <c r="BR16" s="411">
        <v>0</v>
      </c>
      <c r="BS16" s="411">
        <v>0</v>
      </c>
      <c r="BT16" s="411">
        <v>0</v>
      </c>
      <c r="BU16" s="412">
        <v>0</v>
      </c>
      <c r="BV16" s="411">
        <f t="shared" si="20"/>
        <v>0</v>
      </c>
      <c r="BW16" s="411">
        <v>0</v>
      </c>
      <c r="BX16" s="411">
        <v>0</v>
      </c>
      <c r="BY16" s="411">
        <v>0</v>
      </c>
      <c r="BZ16" s="411">
        <v>0</v>
      </c>
      <c r="CA16" s="411">
        <v>0</v>
      </c>
      <c r="CB16" s="411">
        <v>0</v>
      </c>
      <c r="CC16" s="411">
        <v>0</v>
      </c>
      <c r="CD16" s="411">
        <v>0</v>
      </c>
      <c r="CE16" s="411">
        <v>0</v>
      </c>
      <c r="CF16" s="411">
        <v>0</v>
      </c>
      <c r="CG16" s="411">
        <v>0</v>
      </c>
      <c r="CH16" s="412">
        <v>0</v>
      </c>
      <c r="CI16" s="411">
        <f t="shared" si="21"/>
        <v>0</v>
      </c>
      <c r="CJ16" s="411">
        <v>0</v>
      </c>
      <c r="CK16" s="411">
        <v>0</v>
      </c>
      <c r="CL16" s="411">
        <v>0</v>
      </c>
      <c r="CM16" s="411">
        <v>0</v>
      </c>
      <c r="CN16" s="411">
        <v>0</v>
      </c>
      <c r="CO16" s="411">
        <v>0</v>
      </c>
      <c r="CP16" s="411">
        <v>0</v>
      </c>
      <c r="CQ16" s="411">
        <v>0</v>
      </c>
      <c r="CR16" s="411">
        <v>0</v>
      </c>
      <c r="CS16" s="411">
        <v>0</v>
      </c>
      <c r="CT16" s="411">
        <v>0</v>
      </c>
      <c r="CU16" s="412">
        <v>0</v>
      </c>
      <c r="CV16" s="411">
        <f t="shared" si="22"/>
        <v>0</v>
      </c>
      <c r="CW16" s="411">
        <v>0</v>
      </c>
      <c r="CX16" s="411">
        <v>0</v>
      </c>
      <c r="CY16" s="411">
        <v>0</v>
      </c>
      <c r="CZ16" s="411">
        <v>0</v>
      </c>
      <c r="DA16" s="411">
        <v>0</v>
      </c>
      <c r="DB16" s="411">
        <v>0</v>
      </c>
      <c r="DC16" s="411">
        <v>0</v>
      </c>
      <c r="DD16" s="411">
        <v>0</v>
      </c>
      <c r="DE16" s="411">
        <v>0</v>
      </c>
      <c r="DF16" s="411">
        <v>0</v>
      </c>
      <c r="DG16" s="411">
        <v>0</v>
      </c>
      <c r="DH16" s="412">
        <v>0</v>
      </c>
      <c r="DI16" s="411">
        <f t="shared" si="23"/>
        <v>0</v>
      </c>
      <c r="DJ16" s="411">
        <v>0</v>
      </c>
      <c r="DK16" s="411">
        <v>0</v>
      </c>
      <c r="DL16" s="411">
        <v>0</v>
      </c>
      <c r="DM16" s="411">
        <v>0</v>
      </c>
      <c r="DN16" s="411">
        <v>0</v>
      </c>
      <c r="DO16" s="411">
        <v>0</v>
      </c>
      <c r="DP16" s="411">
        <v>0</v>
      </c>
      <c r="DQ16" s="411">
        <v>0</v>
      </c>
      <c r="DR16" s="411">
        <v>0</v>
      </c>
      <c r="DS16" s="411">
        <v>0</v>
      </c>
      <c r="DT16" s="411">
        <v>0</v>
      </c>
      <c r="DU16" s="412">
        <v>0</v>
      </c>
      <c r="DV16" s="411">
        <f t="shared" si="24"/>
        <v>0</v>
      </c>
      <c r="DW16" s="412">
        <v>0</v>
      </c>
      <c r="DX16" s="412">
        <v>0</v>
      </c>
      <c r="DY16" s="412">
        <v>0</v>
      </c>
      <c r="DZ16" s="412">
        <v>0</v>
      </c>
      <c r="EA16" s="412">
        <v>0</v>
      </c>
      <c r="EB16" s="412">
        <v>0</v>
      </c>
      <c r="EC16" s="412">
        <v>0</v>
      </c>
      <c r="ED16" s="412">
        <v>0</v>
      </c>
      <c r="EE16" s="412">
        <v>0</v>
      </c>
      <c r="EF16" s="412">
        <v>0</v>
      </c>
      <c r="EG16" s="412">
        <v>0</v>
      </c>
      <c r="EH16" s="412">
        <v>0</v>
      </c>
      <c r="EI16" s="411">
        <f t="shared" si="25"/>
        <v>0</v>
      </c>
      <c r="EK16" s="411">
        <f t="shared" si="26"/>
        <v>19</v>
      </c>
      <c r="EL16" s="7">
        <f t="shared" si="27"/>
        <v>-19</v>
      </c>
    </row>
    <row r="17" spans="1:142">
      <c r="A17" s="365" t="str">
        <f t="shared" si="9"/>
        <v xml:space="preserve"> 011</v>
      </c>
      <c r="B17" s="370" t="s">
        <v>918</v>
      </c>
      <c r="C17" s="370" t="s">
        <v>1177</v>
      </c>
      <c r="D17" s="411">
        <v>1</v>
      </c>
      <c r="E17" s="411">
        <v>2</v>
      </c>
      <c r="F17" s="411">
        <v>0</v>
      </c>
      <c r="G17" s="411">
        <v>0</v>
      </c>
      <c r="H17" s="411">
        <v>1</v>
      </c>
      <c r="I17" s="411">
        <v>3</v>
      </c>
      <c r="J17" s="411">
        <v>1</v>
      </c>
      <c r="K17" s="411">
        <v>0</v>
      </c>
      <c r="L17" s="411">
        <v>0</v>
      </c>
      <c r="M17" s="411">
        <v>1</v>
      </c>
      <c r="N17" s="411">
        <v>0</v>
      </c>
      <c r="O17" s="412">
        <v>2</v>
      </c>
      <c r="P17" s="411">
        <f t="shared" si="10"/>
        <v>11</v>
      </c>
      <c r="Q17" s="411">
        <f t="shared" si="11"/>
        <v>7.967741935483871</v>
      </c>
      <c r="R17" s="411">
        <f t="shared" si="12"/>
        <v>3.2258064516129031E-2</v>
      </c>
      <c r="S17" s="411">
        <f t="shared" si="13"/>
        <v>3</v>
      </c>
      <c r="T17" s="411">
        <v>0</v>
      </c>
      <c r="U17" s="411">
        <v>0</v>
      </c>
      <c r="V17" s="411">
        <v>0</v>
      </c>
      <c r="W17" s="411">
        <v>0</v>
      </c>
      <c r="X17" s="411">
        <v>0</v>
      </c>
      <c r="Y17" s="411">
        <v>0</v>
      </c>
      <c r="Z17" s="411">
        <v>0</v>
      </c>
      <c r="AA17" s="411">
        <v>0</v>
      </c>
      <c r="AB17" s="411">
        <v>0</v>
      </c>
      <c r="AC17" s="411">
        <v>0</v>
      </c>
      <c r="AD17" s="411">
        <v>0</v>
      </c>
      <c r="AE17" s="412">
        <v>0</v>
      </c>
      <c r="AF17" s="411">
        <f t="shared" si="14"/>
        <v>0</v>
      </c>
      <c r="AG17" s="411">
        <v>0</v>
      </c>
      <c r="AH17" s="411">
        <v>0</v>
      </c>
      <c r="AI17" s="411">
        <v>0</v>
      </c>
      <c r="AJ17" s="411">
        <v>0</v>
      </c>
      <c r="AK17" s="411">
        <v>0</v>
      </c>
      <c r="AL17" s="411">
        <v>0</v>
      </c>
      <c r="AM17" s="411">
        <v>0</v>
      </c>
      <c r="AN17" s="411">
        <v>0</v>
      </c>
      <c r="AO17" s="411">
        <v>0</v>
      </c>
      <c r="AP17" s="411">
        <v>0</v>
      </c>
      <c r="AQ17" s="411">
        <v>0</v>
      </c>
      <c r="AR17" s="412">
        <v>0</v>
      </c>
      <c r="AS17" s="411">
        <f t="shared" si="15"/>
        <v>0</v>
      </c>
      <c r="AT17" s="411">
        <f t="shared" si="16"/>
        <v>0</v>
      </c>
      <c r="AU17" s="411">
        <f t="shared" si="17"/>
        <v>0</v>
      </c>
      <c r="AV17" s="411">
        <f t="shared" si="18"/>
        <v>0</v>
      </c>
      <c r="AW17" s="411">
        <v>0</v>
      </c>
      <c r="AX17" s="411">
        <v>0</v>
      </c>
      <c r="AY17" s="411">
        <v>0</v>
      </c>
      <c r="AZ17" s="411">
        <v>0</v>
      </c>
      <c r="BA17" s="411">
        <v>0</v>
      </c>
      <c r="BB17" s="411">
        <v>0</v>
      </c>
      <c r="BC17" s="411">
        <v>0</v>
      </c>
      <c r="BD17" s="411">
        <v>0</v>
      </c>
      <c r="BE17" s="411">
        <v>0</v>
      </c>
      <c r="BF17" s="411">
        <v>0</v>
      </c>
      <c r="BG17" s="411">
        <v>0</v>
      </c>
      <c r="BH17" s="412">
        <v>0</v>
      </c>
      <c r="BI17" s="411">
        <f t="shared" si="19"/>
        <v>0</v>
      </c>
      <c r="BJ17" s="411">
        <v>0</v>
      </c>
      <c r="BK17" s="411">
        <v>0</v>
      </c>
      <c r="BL17" s="411">
        <v>0</v>
      </c>
      <c r="BM17" s="411">
        <v>0</v>
      </c>
      <c r="BN17" s="411">
        <v>0</v>
      </c>
      <c r="BO17" s="411">
        <v>0</v>
      </c>
      <c r="BP17" s="411">
        <v>0</v>
      </c>
      <c r="BQ17" s="411">
        <v>0</v>
      </c>
      <c r="BR17" s="411">
        <v>0</v>
      </c>
      <c r="BS17" s="411">
        <v>0</v>
      </c>
      <c r="BT17" s="411">
        <v>0</v>
      </c>
      <c r="BU17" s="412">
        <v>0</v>
      </c>
      <c r="BV17" s="411">
        <f t="shared" si="20"/>
        <v>0</v>
      </c>
      <c r="BW17" s="411">
        <v>0</v>
      </c>
      <c r="BX17" s="411">
        <v>0</v>
      </c>
      <c r="BY17" s="411">
        <v>0</v>
      </c>
      <c r="BZ17" s="411">
        <v>0</v>
      </c>
      <c r="CA17" s="411">
        <v>0</v>
      </c>
      <c r="CB17" s="411">
        <v>0</v>
      </c>
      <c r="CC17" s="411">
        <v>0</v>
      </c>
      <c r="CD17" s="411">
        <v>0</v>
      </c>
      <c r="CE17" s="411">
        <v>0</v>
      </c>
      <c r="CF17" s="411">
        <v>0</v>
      </c>
      <c r="CG17" s="411">
        <v>0</v>
      </c>
      <c r="CH17" s="412">
        <v>0</v>
      </c>
      <c r="CI17" s="411">
        <f t="shared" si="21"/>
        <v>0</v>
      </c>
      <c r="CJ17" s="411">
        <v>0</v>
      </c>
      <c r="CK17" s="411">
        <v>0</v>
      </c>
      <c r="CL17" s="411">
        <v>0</v>
      </c>
      <c r="CM17" s="411">
        <v>0</v>
      </c>
      <c r="CN17" s="411">
        <v>0</v>
      </c>
      <c r="CO17" s="411">
        <v>0</v>
      </c>
      <c r="CP17" s="411">
        <v>0</v>
      </c>
      <c r="CQ17" s="411">
        <v>0</v>
      </c>
      <c r="CR17" s="411">
        <v>0</v>
      </c>
      <c r="CS17" s="411">
        <v>0</v>
      </c>
      <c r="CT17" s="411">
        <v>0</v>
      </c>
      <c r="CU17" s="412">
        <v>0</v>
      </c>
      <c r="CV17" s="411">
        <f t="shared" si="22"/>
        <v>0</v>
      </c>
      <c r="CW17" s="411">
        <v>0</v>
      </c>
      <c r="CX17" s="411">
        <v>0</v>
      </c>
      <c r="CY17" s="411">
        <v>0</v>
      </c>
      <c r="CZ17" s="411">
        <v>0</v>
      </c>
      <c r="DA17" s="411">
        <v>0</v>
      </c>
      <c r="DB17" s="411">
        <v>0</v>
      </c>
      <c r="DC17" s="411">
        <v>0</v>
      </c>
      <c r="DD17" s="411">
        <v>0</v>
      </c>
      <c r="DE17" s="411">
        <v>0</v>
      </c>
      <c r="DF17" s="411">
        <v>0</v>
      </c>
      <c r="DG17" s="411">
        <v>0</v>
      </c>
      <c r="DH17" s="412">
        <v>0</v>
      </c>
      <c r="DI17" s="411">
        <f t="shared" si="23"/>
        <v>0</v>
      </c>
      <c r="DJ17" s="411">
        <v>0</v>
      </c>
      <c r="DK17" s="411">
        <v>0</v>
      </c>
      <c r="DL17" s="411">
        <v>0</v>
      </c>
      <c r="DM17" s="411">
        <v>0</v>
      </c>
      <c r="DN17" s="411">
        <v>0</v>
      </c>
      <c r="DO17" s="411">
        <v>0</v>
      </c>
      <c r="DP17" s="411">
        <v>0</v>
      </c>
      <c r="DQ17" s="411">
        <v>0</v>
      </c>
      <c r="DR17" s="411">
        <v>0</v>
      </c>
      <c r="DS17" s="411">
        <v>0</v>
      </c>
      <c r="DT17" s="411">
        <v>0</v>
      </c>
      <c r="DU17" s="412">
        <v>0</v>
      </c>
      <c r="DV17" s="411">
        <f t="shared" si="24"/>
        <v>0</v>
      </c>
      <c r="DW17" s="412">
        <v>0</v>
      </c>
      <c r="DX17" s="412">
        <v>0</v>
      </c>
      <c r="DY17" s="412">
        <v>0</v>
      </c>
      <c r="DZ17" s="412">
        <v>0</v>
      </c>
      <c r="EA17" s="412">
        <v>0</v>
      </c>
      <c r="EB17" s="412">
        <v>0</v>
      </c>
      <c r="EC17" s="412">
        <v>0</v>
      </c>
      <c r="ED17" s="412">
        <v>0</v>
      </c>
      <c r="EE17" s="412">
        <v>0</v>
      </c>
      <c r="EF17" s="412">
        <v>0</v>
      </c>
      <c r="EG17" s="412">
        <v>0</v>
      </c>
      <c r="EH17" s="412">
        <v>0</v>
      </c>
      <c r="EI17" s="411">
        <f t="shared" si="25"/>
        <v>0</v>
      </c>
      <c r="EK17" s="411">
        <f t="shared" si="26"/>
        <v>11</v>
      </c>
      <c r="EL17" s="7">
        <f t="shared" si="27"/>
        <v>-11</v>
      </c>
    </row>
    <row r="18" spans="1:142">
      <c r="A18" s="365" t="str">
        <f t="shared" si="9"/>
        <v xml:space="preserve"> 011</v>
      </c>
      <c r="B18" s="370" t="s">
        <v>918</v>
      </c>
      <c r="C18" s="370" t="s">
        <v>1178</v>
      </c>
      <c r="D18" s="411">
        <v>7</v>
      </c>
      <c r="E18" s="411">
        <v>7</v>
      </c>
      <c r="F18" s="411">
        <v>11</v>
      </c>
      <c r="G18" s="411">
        <v>8</v>
      </c>
      <c r="H18" s="411">
        <v>9</v>
      </c>
      <c r="I18" s="411">
        <v>9</v>
      </c>
      <c r="J18" s="411">
        <v>10</v>
      </c>
      <c r="K18" s="411">
        <v>1</v>
      </c>
      <c r="L18" s="411">
        <v>3</v>
      </c>
      <c r="M18" s="411">
        <v>17</v>
      </c>
      <c r="N18" s="411">
        <v>0</v>
      </c>
      <c r="O18" s="412">
        <v>0</v>
      </c>
      <c r="P18" s="411">
        <f t="shared" si="10"/>
        <v>82</v>
      </c>
      <c r="Q18" s="411">
        <f t="shared" si="11"/>
        <v>60.677419354838712</v>
      </c>
      <c r="R18" s="411">
        <f t="shared" si="12"/>
        <v>3.4949944382647384</v>
      </c>
      <c r="S18" s="411">
        <f t="shared" si="13"/>
        <v>17.827586206896552</v>
      </c>
      <c r="T18" s="411">
        <v>0</v>
      </c>
      <c r="U18" s="411">
        <v>0</v>
      </c>
      <c r="V18" s="411">
        <v>0</v>
      </c>
      <c r="W18" s="411">
        <v>0</v>
      </c>
      <c r="X18" s="411">
        <v>0</v>
      </c>
      <c r="Y18" s="411">
        <v>0</v>
      </c>
      <c r="Z18" s="411">
        <v>0</v>
      </c>
      <c r="AA18" s="411">
        <v>0</v>
      </c>
      <c r="AB18" s="411">
        <v>0</v>
      </c>
      <c r="AC18" s="411">
        <v>0</v>
      </c>
      <c r="AD18" s="411">
        <v>0</v>
      </c>
      <c r="AE18" s="412">
        <v>0</v>
      </c>
      <c r="AF18" s="411">
        <f t="shared" si="14"/>
        <v>0</v>
      </c>
      <c r="AG18" s="411">
        <v>0</v>
      </c>
      <c r="AH18" s="411">
        <v>0</v>
      </c>
      <c r="AI18" s="411">
        <v>0</v>
      </c>
      <c r="AJ18" s="411">
        <v>0</v>
      </c>
      <c r="AK18" s="411">
        <v>0</v>
      </c>
      <c r="AL18" s="411">
        <v>0</v>
      </c>
      <c r="AM18" s="411">
        <v>0</v>
      </c>
      <c r="AN18" s="411">
        <v>0</v>
      </c>
      <c r="AO18" s="411">
        <v>0</v>
      </c>
      <c r="AP18" s="411">
        <v>0</v>
      </c>
      <c r="AQ18" s="411">
        <v>0</v>
      </c>
      <c r="AR18" s="412">
        <v>0</v>
      </c>
      <c r="AS18" s="411">
        <f t="shared" si="15"/>
        <v>0</v>
      </c>
      <c r="AT18" s="411">
        <f t="shared" si="16"/>
        <v>0</v>
      </c>
      <c r="AU18" s="411">
        <f t="shared" si="17"/>
        <v>0</v>
      </c>
      <c r="AV18" s="411">
        <f t="shared" si="18"/>
        <v>0</v>
      </c>
      <c r="AW18" s="411">
        <v>0</v>
      </c>
      <c r="AX18" s="411">
        <v>0</v>
      </c>
      <c r="AY18" s="411">
        <v>0</v>
      </c>
      <c r="AZ18" s="411">
        <v>0</v>
      </c>
      <c r="BA18" s="411">
        <v>0</v>
      </c>
      <c r="BB18" s="411">
        <v>0</v>
      </c>
      <c r="BC18" s="411">
        <v>0</v>
      </c>
      <c r="BD18" s="411">
        <v>0</v>
      </c>
      <c r="BE18" s="411">
        <v>0</v>
      </c>
      <c r="BF18" s="411">
        <v>0</v>
      </c>
      <c r="BG18" s="411">
        <v>0</v>
      </c>
      <c r="BH18" s="412">
        <v>0</v>
      </c>
      <c r="BI18" s="411">
        <f t="shared" si="19"/>
        <v>0</v>
      </c>
      <c r="BJ18" s="411">
        <v>0</v>
      </c>
      <c r="BK18" s="411">
        <v>0</v>
      </c>
      <c r="BL18" s="411">
        <v>0</v>
      </c>
      <c r="BM18" s="411">
        <v>0</v>
      </c>
      <c r="BN18" s="411">
        <v>0</v>
      </c>
      <c r="BO18" s="411">
        <v>0</v>
      </c>
      <c r="BP18" s="411">
        <v>0</v>
      </c>
      <c r="BQ18" s="411">
        <v>0</v>
      </c>
      <c r="BR18" s="411">
        <v>0</v>
      </c>
      <c r="BS18" s="411">
        <v>0</v>
      </c>
      <c r="BT18" s="411">
        <v>0</v>
      </c>
      <c r="BU18" s="412">
        <v>0</v>
      </c>
      <c r="BV18" s="411">
        <f t="shared" si="20"/>
        <v>0</v>
      </c>
      <c r="BW18" s="411">
        <v>0</v>
      </c>
      <c r="BX18" s="411">
        <v>0</v>
      </c>
      <c r="BY18" s="411">
        <v>0</v>
      </c>
      <c r="BZ18" s="411">
        <v>0</v>
      </c>
      <c r="CA18" s="411">
        <v>0</v>
      </c>
      <c r="CB18" s="411">
        <v>0</v>
      </c>
      <c r="CC18" s="411">
        <v>0</v>
      </c>
      <c r="CD18" s="411">
        <v>0</v>
      </c>
      <c r="CE18" s="411">
        <v>0</v>
      </c>
      <c r="CF18" s="411">
        <v>0</v>
      </c>
      <c r="CG18" s="411">
        <v>0</v>
      </c>
      <c r="CH18" s="412">
        <v>0</v>
      </c>
      <c r="CI18" s="411">
        <f t="shared" si="21"/>
        <v>0</v>
      </c>
      <c r="CJ18" s="411">
        <v>0</v>
      </c>
      <c r="CK18" s="411">
        <v>0</v>
      </c>
      <c r="CL18" s="411">
        <v>0</v>
      </c>
      <c r="CM18" s="411">
        <v>0</v>
      </c>
      <c r="CN18" s="411">
        <v>0</v>
      </c>
      <c r="CO18" s="411">
        <v>0</v>
      </c>
      <c r="CP18" s="411">
        <v>0</v>
      </c>
      <c r="CQ18" s="411">
        <v>0</v>
      </c>
      <c r="CR18" s="411">
        <v>0</v>
      </c>
      <c r="CS18" s="411">
        <v>0</v>
      </c>
      <c r="CT18" s="411">
        <v>0</v>
      </c>
      <c r="CU18" s="412">
        <v>0</v>
      </c>
      <c r="CV18" s="411">
        <f t="shared" si="22"/>
        <v>0</v>
      </c>
      <c r="CW18" s="411">
        <v>0</v>
      </c>
      <c r="CX18" s="411">
        <v>0</v>
      </c>
      <c r="CY18" s="411">
        <v>0</v>
      </c>
      <c r="CZ18" s="411">
        <v>0</v>
      </c>
      <c r="DA18" s="411">
        <v>0</v>
      </c>
      <c r="DB18" s="411">
        <v>0</v>
      </c>
      <c r="DC18" s="411">
        <v>0</v>
      </c>
      <c r="DD18" s="411">
        <v>0</v>
      </c>
      <c r="DE18" s="411">
        <v>0</v>
      </c>
      <c r="DF18" s="411">
        <v>0</v>
      </c>
      <c r="DG18" s="411">
        <v>0</v>
      </c>
      <c r="DH18" s="412">
        <v>0</v>
      </c>
      <c r="DI18" s="411">
        <f t="shared" si="23"/>
        <v>0</v>
      </c>
      <c r="DJ18" s="411">
        <v>0</v>
      </c>
      <c r="DK18" s="411">
        <v>0</v>
      </c>
      <c r="DL18" s="411">
        <v>0</v>
      </c>
      <c r="DM18" s="411">
        <v>0</v>
      </c>
      <c r="DN18" s="411">
        <v>0</v>
      </c>
      <c r="DO18" s="411">
        <v>0</v>
      </c>
      <c r="DP18" s="411">
        <v>0</v>
      </c>
      <c r="DQ18" s="411">
        <v>0</v>
      </c>
      <c r="DR18" s="411">
        <v>0</v>
      </c>
      <c r="DS18" s="411">
        <v>0</v>
      </c>
      <c r="DT18" s="411">
        <v>0</v>
      </c>
      <c r="DU18" s="412">
        <v>0</v>
      </c>
      <c r="DV18" s="411">
        <f t="shared" si="24"/>
        <v>0</v>
      </c>
      <c r="DW18" s="412">
        <v>0</v>
      </c>
      <c r="DX18" s="412">
        <v>0</v>
      </c>
      <c r="DY18" s="412">
        <v>0</v>
      </c>
      <c r="DZ18" s="412">
        <v>0</v>
      </c>
      <c r="EA18" s="412">
        <v>0</v>
      </c>
      <c r="EB18" s="412">
        <v>0</v>
      </c>
      <c r="EC18" s="412">
        <v>0</v>
      </c>
      <c r="ED18" s="412">
        <v>0</v>
      </c>
      <c r="EE18" s="412">
        <v>0</v>
      </c>
      <c r="EF18" s="412">
        <v>0</v>
      </c>
      <c r="EG18" s="412">
        <v>0</v>
      </c>
      <c r="EH18" s="412">
        <v>0</v>
      </c>
      <c r="EI18" s="411">
        <f t="shared" si="25"/>
        <v>0</v>
      </c>
      <c r="EK18" s="411">
        <f t="shared" si="26"/>
        <v>82</v>
      </c>
      <c r="EL18" s="7">
        <f t="shared" si="27"/>
        <v>-82</v>
      </c>
    </row>
    <row r="19" spans="1:142">
      <c r="A19" s="365" t="str">
        <f t="shared" si="9"/>
        <v xml:space="preserve"> 011</v>
      </c>
      <c r="B19" s="370" t="s">
        <v>918</v>
      </c>
      <c r="C19" s="370" t="s">
        <v>1179</v>
      </c>
      <c r="D19" s="411">
        <v>1</v>
      </c>
      <c r="E19" s="411">
        <v>1</v>
      </c>
      <c r="F19" s="411">
        <v>0</v>
      </c>
      <c r="G19" s="411">
        <v>0</v>
      </c>
      <c r="H19" s="411">
        <v>1</v>
      </c>
      <c r="I19" s="411">
        <v>1</v>
      </c>
      <c r="J19" s="411">
        <v>1</v>
      </c>
      <c r="K19" s="411">
        <v>0</v>
      </c>
      <c r="L19" s="411">
        <v>0</v>
      </c>
      <c r="M19" s="411">
        <v>1</v>
      </c>
      <c r="N19" s="411">
        <v>0</v>
      </c>
      <c r="O19" s="412">
        <v>1</v>
      </c>
      <c r="P19" s="411">
        <f t="shared" si="10"/>
        <v>7</v>
      </c>
      <c r="Q19" s="411">
        <f t="shared" si="11"/>
        <v>4.967741935483871</v>
      </c>
      <c r="R19" s="411">
        <f t="shared" si="12"/>
        <v>3.2258064516129031E-2</v>
      </c>
      <c r="S19" s="411">
        <f t="shared" si="13"/>
        <v>2</v>
      </c>
      <c r="T19" s="411">
        <v>0</v>
      </c>
      <c r="U19" s="411">
        <v>0</v>
      </c>
      <c r="V19" s="411">
        <v>0</v>
      </c>
      <c r="W19" s="411">
        <v>0</v>
      </c>
      <c r="X19" s="411">
        <v>0</v>
      </c>
      <c r="Y19" s="411">
        <v>0</v>
      </c>
      <c r="Z19" s="411">
        <v>0</v>
      </c>
      <c r="AA19" s="411">
        <v>0</v>
      </c>
      <c r="AB19" s="411">
        <v>0</v>
      </c>
      <c r="AC19" s="411">
        <v>0</v>
      </c>
      <c r="AD19" s="411">
        <v>0</v>
      </c>
      <c r="AE19" s="412">
        <v>0</v>
      </c>
      <c r="AF19" s="411">
        <f t="shared" si="14"/>
        <v>0</v>
      </c>
      <c r="AG19" s="411">
        <v>0</v>
      </c>
      <c r="AH19" s="411">
        <v>0</v>
      </c>
      <c r="AI19" s="411">
        <v>0</v>
      </c>
      <c r="AJ19" s="411">
        <v>0</v>
      </c>
      <c r="AK19" s="411">
        <v>0</v>
      </c>
      <c r="AL19" s="411">
        <v>0</v>
      </c>
      <c r="AM19" s="411">
        <v>0</v>
      </c>
      <c r="AN19" s="411">
        <v>0</v>
      </c>
      <c r="AO19" s="411">
        <v>0</v>
      </c>
      <c r="AP19" s="411">
        <v>0</v>
      </c>
      <c r="AQ19" s="411">
        <v>0</v>
      </c>
      <c r="AR19" s="412">
        <v>0</v>
      </c>
      <c r="AS19" s="411">
        <f t="shared" si="15"/>
        <v>0</v>
      </c>
      <c r="AT19" s="411">
        <f t="shared" si="16"/>
        <v>0</v>
      </c>
      <c r="AU19" s="411">
        <f t="shared" si="17"/>
        <v>0</v>
      </c>
      <c r="AV19" s="411">
        <f t="shared" si="18"/>
        <v>0</v>
      </c>
      <c r="AW19" s="411">
        <v>0</v>
      </c>
      <c r="AX19" s="411">
        <v>0</v>
      </c>
      <c r="AY19" s="411">
        <v>0</v>
      </c>
      <c r="AZ19" s="411">
        <v>0</v>
      </c>
      <c r="BA19" s="411">
        <v>0</v>
      </c>
      <c r="BB19" s="411">
        <v>0</v>
      </c>
      <c r="BC19" s="411">
        <v>0</v>
      </c>
      <c r="BD19" s="411">
        <v>0</v>
      </c>
      <c r="BE19" s="411">
        <v>0</v>
      </c>
      <c r="BF19" s="411">
        <v>0</v>
      </c>
      <c r="BG19" s="411">
        <v>0</v>
      </c>
      <c r="BH19" s="412">
        <v>0</v>
      </c>
      <c r="BI19" s="411">
        <f t="shared" si="19"/>
        <v>0</v>
      </c>
      <c r="BJ19" s="411">
        <v>0</v>
      </c>
      <c r="BK19" s="411">
        <v>0</v>
      </c>
      <c r="BL19" s="411">
        <v>0</v>
      </c>
      <c r="BM19" s="411">
        <v>0</v>
      </c>
      <c r="BN19" s="411">
        <v>0</v>
      </c>
      <c r="BO19" s="411">
        <v>0</v>
      </c>
      <c r="BP19" s="411">
        <v>0</v>
      </c>
      <c r="BQ19" s="411">
        <v>0</v>
      </c>
      <c r="BR19" s="411">
        <v>0</v>
      </c>
      <c r="BS19" s="411">
        <v>0</v>
      </c>
      <c r="BT19" s="411">
        <v>0</v>
      </c>
      <c r="BU19" s="412">
        <v>0</v>
      </c>
      <c r="BV19" s="411">
        <f t="shared" si="20"/>
        <v>0</v>
      </c>
      <c r="BW19" s="411">
        <v>0</v>
      </c>
      <c r="BX19" s="411">
        <v>0</v>
      </c>
      <c r="BY19" s="411">
        <v>0</v>
      </c>
      <c r="BZ19" s="411">
        <v>0</v>
      </c>
      <c r="CA19" s="411">
        <v>0</v>
      </c>
      <c r="CB19" s="411">
        <v>0</v>
      </c>
      <c r="CC19" s="411">
        <v>0</v>
      </c>
      <c r="CD19" s="411">
        <v>0</v>
      </c>
      <c r="CE19" s="411">
        <v>0</v>
      </c>
      <c r="CF19" s="411">
        <v>0</v>
      </c>
      <c r="CG19" s="411">
        <v>0</v>
      </c>
      <c r="CH19" s="412">
        <v>0</v>
      </c>
      <c r="CI19" s="411">
        <f t="shared" si="21"/>
        <v>0</v>
      </c>
      <c r="CJ19" s="411">
        <v>0</v>
      </c>
      <c r="CK19" s="411">
        <v>0</v>
      </c>
      <c r="CL19" s="411">
        <v>0</v>
      </c>
      <c r="CM19" s="411">
        <v>0</v>
      </c>
      <c r="CN19" s="411">
        <v>0</v>
      </c>
      <c r="CO19" s="411">
        <v>0</v>
      </c>
      <c r="CP19" s="411">
        <v>0</v>
      </c>
      <c r="CQ19" s="411">
        <v>0</v>
      </c>
      <c r="CR19" s="411">
        <v>0</v>
      </c>
      <c r="CS19" s="411">
        <v>0</v>
      </c>
      <c r="CT19" s="411">
        <v>0</v>
      </c>
      <c r="CU19" s="412">
        <v>0</v>
      </c>
      <c r="CV19" s="411">
        <f t="shared" si="22"/>
        <v>0</v>
      </c>
      <c r="CW19" s="411">
        <v>0</v>
      </c>
      <c r="CX19" s="411">
        <v>0</v>
      </c>
      <c r="CY19" s="411">
        <v>0</v>
      </c>
      <c r="CZ19" s="411">
        <v>0</v>
      </c>
      <c r="DA19" s="411">
        <v>0</v>
      </c>
      <c r="DB19" s="411">
        <v>0</v>
      </c>
      <c r="DC19" s="411">
        <v>0</v>
      </c>
      <c r="DD19" s="411">
        <v>0</v>
      </c>
      <c r="DE19" s="411">
        <v>0</v>
      </c>
      <c r="DF19" s="411">
        <v>0</v>
      </c>
      <c r="DG19" s="411">
        <v>0</v>
      </c>
      <c r="DH19" s="412">
        <v>0</v>
      </c>
      <c r="DI19" s="411">
        <f t="shared" si="23"/>
        <v>0</v>
      </c>
      <c r="DJ19" s="411">
        <v>0</v>
      </c>
      <c r="DK19" s="411">
        <v>0</v>
      </c>
      <c r="DL19" s="411">
        <v>0</v>
      </c>
      <c r="DM19" s="411">
        <v>0</v>
      </c>
      <c r="DN19" s="411">
        <v>0</v>
      </c>
      <c r="DO19" s="411">
        <v>0</v>
      </c>
      <c r="DP19" s="411">
        <v>0</v>
      </c>
      <c r="DQ19" s="411">
        <v>0</v>
      </c>
      <c r="DR19" s="411">
        <v>0</v>
      </c>
      <c r="DS19" s="411">
        <v>0</v>
      </c>
      <c r="DT19" s="411">
        <v>0</v>
      </c>
      <c r="DU19" s="412">
        <v>0</v>
      </c>
      <c r="DV19" s="411">
        <f t="shared" si="24"/>
        <v>0</v>
      </c>
      <c r="DW19" s="412">
        <v>0</v>
      </c>
      <c r="DX19" s="412">
        <v>0</v>
      </c>
      <c r="DY19" s="412">
        <v>0</v>
      </c>
      <c r="DZ19" s="412">
        <v>0</v>
      </c>
      <c r="EA19" s="412">
        <v>0</v>
      </c>
      <c r="EB19" s="412">
        <v>0</v>
      </c>
      <c r="EC19" s="412">
        <v>0</v>
      </c>
      <c r="ED19" s="412">
        <v>0</v>
      </c>
      <c r="EE19" s="412">
        <v>0</v>
      </c>
      <c r="EF19" s="412">
        <v>0</v>
      </c>
      <c r="EG19" s="412">
        <v>0</v>
      </c>
      <c r="EH19" s="412">
        <v>0</v>
      </c>
      <c r="EI19" s="411">
        <f t="shared" si="25"/>
        <v>0</v>
      </c>
      <c r="EK19" s="411">
        <f t="shared" si="26"/>
        <v>7</v>
      </c>
      <c r="EL19" s="7">
        <f t="shared" si="27"/>
        <v>-7</v>
      </c>
    </row>
    <row r="20" spans="1:142">
      <c r="A20" s="365" t="str">
        <f t="shared" si="9"/>
        <v xml:space="preserve"> 011</v>
      </c>
      <c r="B20" s="370" t="s">
        <v>918</v>
      </c>
      <c r="C20" s="370" t="s">
        <v>1180</v>
      </c>
      <c r="D20" s="411">
        <v>7</v>
      </c>
      <c r="E20" s="411">
        <v>7</v>
      </c>
      <c r="F20" s="411">
        <v>8</v>
      </c>
      <c r="G20" s="411">
        <v>8</v>
      </c>
      <c r="H20" s="411">
        <v>8</v>
      </c>
      <c r="I20" s="411">
        <v>8</v>
      </c>
      <c r="J20" s="411">
        <v>8</v>
      </c>
      <c r="K20" s="411">
        <v>0</v>
      </c>
      <c r="L20" s="411">
        <v>1</v>
      </c>
      <c r="M20" s="411">
        <v>15</v>
      </c>
      <c r="N20" s="411">
        <v>0</v>
      </c>
      <c r="O20" s="412">
        <v>0</v>
      </c>
      <c r="P20" s="411">
        <f t="shared" si="10"/>
        <v>70</v>
      </c>
      <c r="Q20" s="411">
        <f t="shared" si="11"/>
        <v>53.741935483870968</v>
      </c>
      <c r="R20" s="411">
        <f t="shared" si="12"/>
        <v>0.98220244716351501</v>
      </c>
      <c r="S20" s="411">
        <f t="shared" si="13"/>
        <v>15.275862068965518</v>
      </c>
      <c r="T20" s="411">
        <v>0</v>
      </c>
      <c r="U20" s="411">
        <v>0</v>
      </c>
      <c r="V20" s="411">
        <v>0</v>
      </c>
      <c r="W20" s="411">
        <v>0</v>
      </c>
      <c r="X20" s="411">
        <v>0</v>
      </c>
      <c r="Y20" s="411">
        <v>0</v>
      </c>
      <c r="Z20" s="411">
        <v>0</v>
      </c>
      <c r="AA20" s="411">
        <v>0</v>
      </c>
      <c r="AB20" s="411">
        <v>0</v>
      </c>
      <c r="AC20" s="411">
        <v>0</v>
      </c>
      <c r="AD20" s="411">
        <v>0</v>
      </c>
      <c r="AE20" s="412">
        <v>0</v>
      </c>
      <c r="AF20" s="411">
        <f t="shared" si="14"/>
        <v>0</v>
      </c>
      <c r="AG20" s="411">
        <v>0</v>
      </c>
      <c r="AH20" s="411">
        <v>0</v>
      </c>
      <c r="AI20" s="411">
        <v>0</v>
      </c>
      <c r="AJ20" s="411">
        <v>0</v>
      </c>
      <c r="AK20" s="411">
        <v>0</v>
      </c>
      <c r="AL20" s="411">
        <v>0</v>
      </c>
      <c r="AM20" s="411">
        <v>0</v>
      </c>
      <c r="AN20" s="411">
        <v>0</v>
      </c>
      <c r="AO20" s="411">
        <v>0</v>
      </c>
      <c r="AP20" s="411">
        <v>0</v>
      </c>
      <c r="AQ20" s="411">
        <v>0</v>
      </c>
      <c r="AR20" s="412">
        <v>0</v>
      </c>
      <c r="AS20" s="411">
        <f t="shared" si="15"/>
        <v>0</v>
      </c>
      <c r="AT20" s="411">
        <f t="shared" si="16"/>
        <v>0</v>
      </c>
      <c r="AU20" s="411">
        <f t="shared" si="17"/>
        <v>0</v>
      </c>
      <c r="AV20" s="411">
        <f t="shared" si="18"/>
        <v>0</v>
      </c>
      <c r="AW20" s="411">
        <v>0</v>
      </c>
      <c r="AX20" s="411">
        <v>0</v>
      </c>
      <c r="AY20" s="411">
        <v>0</v>
      </c>
      <c r="AZ20" s="411">
        <v>0</v>
      </c>
      <c r="BA20" s="411">
        <v>0</v>
      </c>
      <c r="BB20" s="411">
        <v>0</v>
      </c>
      <c r="BC20" s="411">
        <v>0</v>
      </c>
      <c r="BD20" s="411">
        <v>0</v>
      </c>
      <c r="BE20" s="411">
        <v>0</v>
      </c>
      <c r="BF20" s="411">
        <v>0</v>
      </c>
      <c r="BG20" s="411">
        <v>0</v>
      </c>
      <c r="BH20" s="412">
        <v>0</v>
      </c>
      <c r="BI20" s="411">
        <f t="shared" si="19"/>
        <v>0</v>
      </c>
      <c r="BJ20" s="411">
        <v>0</v>
      </c>
      <c r="BK20" s="411">
        <v>0</v>
      </c>
      <c r="BL20" s="411">
        <v>0</v>
      </c>
      <c r="BM20" s="411">
        <v>0</v>
      </c>
      <c r="BN20" s="411">
        <v>0</v>
      </c>
      <c r="BO20" s="411">
        <v>0</v>
      </c>
      <c r="BP20" s="411">
        <v>0</v>
      </c>
      <c r="BQ20" s="411">
        <v>0</v>
      </c>
      <c r="BR20" s="411">
        <v>0</v>
      </c>
      <c r="BS20" s="411">
        <v>0</v>
      </c>
      <c r="BT20" s="411">
        <v>0</v>
      </c>
      <c r="BU20" s="412">
        <v>0</v>
      </c>
      <c r="BV20" s="411">
        <f t="shared" si="20"/>
        <v>0</v>
      </c>
      <c r="BW20" s="411">
        <v>0</v>
      </c>
      <c r="BX20" s="411">
        <v>0</v>
      </c>
      <c r="BY20" s="411">
        <v>0</v>
      </c>
      <c r="BZ20" s="411">
        <v>0</v>
      </c>
      <c r="CA20" s="411">
        <v>0</v>
      </c>
      <c r="CB20" s="411">
        <v>0</v>
      </c>
      <c r="CC20" s="411">
        <v>0</v>
      </c>
      <c r="CD20" s="411">
        <v>0</v>
      </c>
      <c r="CE20" s="411">
        <v>0</v>
      </c>
      <c r="CF20" s="411">
        <v>0</v>
      </c>
      <c r="CG20" s="411">
        <v>0</v>
      </c>
      <c r="CH20" s="412">
        <v>0</v>
      </c>
      <c r="CI20" s="411">
        <f t="shared" si="21"/>
        <v>0</v>
      </c>
      <c r="CJ20" s="411">
        <v>0</v>
      </c>
      <c r="CK20" s="411">
        <v>0</v>
      </c>
      <c r="CL20" s="411">
        <v>0</v>
      </c>
      <c r="CM20" s="411">
        <v>0</v>
      </c>
      <c r="CN20" s="411">
        <v>0</v>
      </c>
      <c r="CO20" s="411">
        <v>0</v>
      </c>
      <c r="CP20" s="411">
        <v>0</v>
      </c>
      <c r="CQ20" s="411">
        <v>0</v>
      </c>
      <c r="CR20" s="411">
        <v>0</v>
      </c>
      <c r="CS20" s="411">
        <v>0</v>
      </c>
      <c r="CT20" s="411">
        <v>0</v>
      </c>
      <c r="CU20" s="412">
        <v>0</v>
      </c>
      <c r="CV20" s="411">
        <f t="shared" si="22"/>
        <v>0</v>
      </c>
      <c r="CW20" s="411">
        <v>0</v>
      </c>
      <c r="CX20" s="411">
        <v>0</v>
      </c>
      <c r="CY20" s="411">
        <v>0</v>
      </c>
      <c r="CZ20" s="411">
        <v>0</v>
      </c>
      <c r="DA20" s="411">
        <v>0</v>
      </c>
      <c r="DB20" s="411">
        <v>0</v>
      </c>
      <c r="DC20" s="411">
        <v>0</v>
      </c>
      <c r="DD20" s="411">
        <v>0</v>
      </c>
      <c r="DE20" s="411">
        <v>0</v>
      </c>
      <c r="DF20" s="411">
        <v>0</v>
      </c>
      <c r="DG20" s="411">
        <v>0</v>
      </c>
      <c r="DH20" s="412">
        <v>0</v>
      </c>
      <c r="DI20" s="411">
        <f t="shared" si="23"/>
        <v>0</v>
      </c>
      <c r="DJ20" s="411">
        <v>0</v>
      </c>
      <c r="DK20" s="411">
        <v>0</v>
      </c>
      <c r="DL20" s="411">
        <v>0</v>
      </c>
      <c r="DM20" s="411">
        <v>0</v>
      </c>
      <c r="DN20" s="411">
        <v>0</v>
      </c>
      <c r="DO20" s="411">
        <v>0</v>
      </c>
      <c r="DP20" s="411">
        <v>0</v>
      </c>
      <c r="DQ20" s="411">
        <v>0</v>
      </c>
      <c r="DR20" s="411">
        <v>0</v>
      </c>
      <c r="DS20" s="411">
        <v>0</v>
      </c>
      <c r="DT20" s="411">
        <v>0</v>
      </c>
      <c r="DU20" s="412">
        <v>0</v>
      </c>
      <c r="DV20" s="411">
        <f t="shared" si="24"/>
        <v>0</v>
      </c>
      <c r="DW20" s="412">
        <v>0</v>
      </c>
      <c r="DX20" s="412">
        <v>0</v>
      </c>
      <c r="DY20" s="412">
        <v>0</v>
      </c>
      <c r="DZ20" s="412">
        <v>0</v>
      </c>
      <c r="EA20" s="412">
        <v>0</v>
      </c>
      <c r="EB20" s="412">
        <v>0</v>
      </c>
      <c r="EC20" s="412">
        <v>0</v>
      </c>
      <c r="ED20" s="412">
        <v>0</v>
      </c>
      <c r="EE20" s="412">
        <v>0</v>
      </c>
      <c r="EF20" s="412">
        <v>0</v>
      </c>
      <c r="EG20" s="412">
        <v>0</v>
      </c>
      <c r="EH20" s="412">
        <v>0</v>
      </c>
      <c r="EI20" s="411">
        <f t="shared" si="25"/>
        <v>0</v>
      </c>
      <c r="EK20" s="411">
        <f t="shared" si="26"/>
        <v>70</v>
      </c>
      <c r="EL20" s="7">
        <f t="shared" si="27"/>
        <v>-70</v>
      </c>
    </row>
    <row r="21" spans="1:142">
      <c r="A21" s="365" t="str">
        <f t="shared" si="9"/>
        <v xml:space="preserve"> 011</v>
      </c>
      <c r="B21" s="370" t="s">
        <v>918</v>
      </c>
      <c r="C21" s="370" t="s">
        <v>1181</v>
      </c>
      <c r="D21" s="411">
        <v>0</v>
      </c>
      <c r="E21" s="411">
        <v>0</v>
      </c>
      <c r="F21" s="411">
        <v>0</v>
      </c>
      <c r="G21" s="411">
        <v>0</v>
      </c>
      <c r="H21" s="411">
        <v>0</v>
      </c>
      <c r="I21" s="411">
        <v>0</v>
      </c>
      <c r="J21" s="411">
        <v>0</v>
      </c>
      <c r="K21" s="411">
        <v>0</v>
      </c>
      <c r="L21" s="411">
        <v>0</v>
      </c>
      <c r="M21" s="411">
        <v>0</v>
      </c>
      <c r="N21" s="411">
        <v>8</v>
      </c>
      <c r="O21" s="412">
        <v>0</v>
      </c>
      <c r="P21" s="411">
        <f t="shared" si="10"/>
        <v>8</v>
      </c>
      <c r="Q21" s="411">
        <f t="shared" si="11"/>
        <v>0</v>
      </c>
      <c r="R21" s="411">
        <f t="shared" si="12"/>
        <v>0</v>
      </c>
      <c r="S21" s="411">
        <f t="shared" si="13"/>
        <v>8</v>
      </c>
      <c r="T21" s="411">
        <v>0</v>
      </c>
      <c r="U21" s="411">
        <v>0</v>
      </c>
      <c r="V21" s="411">
        <v>0</v>
      </c>
      <c r="W21" s="411">
        <v>0</v>
      </c>
      <c r="X21" s="411">
        <v>0</v>
      </c>
      <c r="Y21" s="411">
        <v>0</v>
      </c>
      <c r="Z21" s="411">
        <v>0</v>
      </c>
      <c r="AA21" s="411">
        <v>0</v>
      </c>
      <c r="AB21" s="411">
        <v>0</v>
      </c>
      <c r="AC21" s="411">
        <v>0</v>
      </c>
      <c r="AD21" s="411">
        <v>0</v>
      </c>
      <c r="AE21" s="412">
        <v>0</v>
      </c>
      <c r="AF21" s="411">
        <f t="shared" si="14"/>
        <v>0</v>
      </c>
      <c r="AG21" s="411">
        <v>0</v>
      </c>
      <c r="AH21" s="411">
        <v>0</v>
      </c>
      <c r="AI21" s="411">
        <v>0</v>
      </c>
      <c r="AJ21" s="411">
        <v>0</v>
      </c>
      <c r="AK21" s="411">
        <v>0</v>
      </c>
      <c r="AL21" s="411">
        <v>0</v>
      </c>
      <c r="AM21" s="411">
        <v>0</v>
      </c>
      <c r="AN21" s="411">
        <v>0</v>
      </c>
      <c r="AO21" s="411">
        <v>0</v>
      </c>
      <c r="AP21" s="411">
        <v>0</v>
      </c>
      <c r="AQ21" s="411">
        <v>0</v>
      </c>
      <c r="AR21" s="412">
        <v>0</v>
      </c>
      <c r="AS21" s="411">
        <f t="shared" si="15"/>
        <v>0</v>
      </c>
      <c r="AT21" s="411">
        <f t="shared" si="16"/>
        <v>0</v>
      </c>
      <c r="AU21" s="411">
        <f t="shared" si="17"/>
        <v>0</v>
      </c>
      <c r="AV21" s="411">
        <f t="shared" si="18"/>
        <v>0</v>
      </c>
      <c r="AW21" s="411">
        <v>0</v>
      </c>
      <c r="AX21" s="411">
        <v>0</v>
      </c>
      <c r="AY21" s="411">
        <v>0</v>
      </c>
      <c r="AZ21" s="411">
        <v>0</v>
      </c>
      <c r="BA21" s="411">
        <v>0</v>
      </c>
      <c r="BB21" s="411">
        <v>0</v>
      </c>
      <c r="BC21" s="411">
        <v>0</v>
      </c>
      <c r="BD21" s="411">
        <v>0</v>
      </c>
      <c r="BE21" s="411">
        <v>0</v>
      </c>
      <c r="BF21" s="411">
        <v>0</v>
      </c>
      <c r="BG21" s="411">
        <v>0</v>
      </c>
      <c r="BH21" s="412">
        <v>0</v>
      </c>
      <c r="BI21" s="411">
        <f t="shared" si="19"/>
        <v>0</v>
      </c>
      <c r="BJ21" s="411">
        <v>0</v>
      </c>
      <c r="BK21" s="411">
        <v>0</v>
      </c>
      <c r="BL21" s="411">
        <v>0</v>
      </c>
      <c r="BM21" s="411">
        <v>0</v>
      </c>
      <c r="BN21" s="411">
        <v>0</v>
      </c>
      <c r="BO21" s="411">
        <v>0</v>
      </c>
      <c r="BP21" s="411">
        <v>0</v>
      </c>
      <c r="BQ21" s="411">
        <v>0</v>
      </c>
      <c r="BR21" s="411">
        <v>0</v>
      </c>
      <c r="BS21" s="411">
        <v>0</v>
      </c>
      <c r="BT21" s="411">
        <v>0</v>
      </c>
      <c r="BU21" s="412">
        <v>0</v>
      </c>
      <c r="BV21" s="411">
        <f t="shared" si="20"/>
        <v>0</v>
      </c>
      <c r="BW21" s="411">
        <v>0</v>
      </c>
      <c r="BX21" s="411">
        <v>0</v>
      </c>
      <c r="BY21" s="411">
        <v>0</v>
      </c>
      <c r="BZ21" s="411">
        <v>0</v>
      </c>
      <c r="CA21" s="411">
        <v>0</v>
      </c>
      <c r="CB21" s="411">
        <v>0</v>
      </c>
      <c r="CC21" s="411">
        <v>0</v>
      </c>
      <c r="CD21" s="411">
        <v>0</v>
      </c>
      <c r="CE21" s="411">
        <v>0</v>
      </c>
      <c r="CF21" s="411">
        <v>0</v>
      </c>
      <c r="CG21" s="411">
        <v>0</v>
      </c>
      <c r="CH21" s="412">
        <v>0</v>
      </c>
      <c r="CI21" s="411">
        <f t="shared" si="21"/>
        <v>0</v>
      </c>
      <c r="CJ21" s="411">
        <v>0</v>
      </c>
      <c r="CK21" s="411">
        <v>0</v>
      </c>
      <c r="CL21" s="411">
        <v>0</v>
      </c>
      <c r="CM21" s="411">
        <v>0</v>
      </c>
      <c r="CN21" s="411">
        <v>0</v>
      </c>
      <c r="CO21" s="411">
        <v>0</v>
      </c>
      <c r="CP21" s="411">
        <v>0</v>
      </c>
      <c r="CQ21" s="411">
        <v>0</v>
      </c>
      <c r="CR21" s="411">
        <v>0</v>
      </c>
      <c r="CS21" s="411">
        <v>0</v>
      </c>
      <c r="CT21" s="411">
        <v>0</v>
      </c>
      <c r="CU21" s="412">
        <v>0</v>
      </c>
      <c r="CV21" s="411">
        <f t="shared" si="22"/>
        <v>0</v>
      </c>
      <c r="CW21" s="411">
        <v>0</v>
      </c>
      <c r="CX21" s="411">
        <v>0</v>
      </c>
      <c r="CY21" s="411">
        <v>0</v>
      </c>
      <c r="CZ21" s="411">
        <v>0</v>
      </c>
      <c r="DA21" s="411">
        <v>0</v>
      </c>
      <c r="DB21" s="411">
        <v>0</v>
      </c>
      <c r="DC21" s="411">
        <v>0</v>
      </c>
      <c r="DD21" s="411">
        <v>0</v>
      </c>
      <c r="DE21" s="411">
        <v>0</v>
      </c>
      <c r="DF21" s="411">
        <v>0</v>
      </c>
      <c r="DG21" s="411">
        <v>0</v>
      </c>
      <c r="DH21" s="412">
        <v>0</v>
      </c>
      <c r="DI21" s="411">
        <f t="shared" si="23"/>
        <v>0</v>
      </c>
      <c r="DJ21" s="411">
        <v>0</v>
      </c>
      <c r="DK21" s="411">
        <v>0</v>
      </c>
      <c r="DL21" s="411">
        <v>0</v>
      </c>
      <c r="DM21" s="411">
        <v>0</v>
      </c>
      <c r="DN21" s="411">
        <v>0</v>
      </c>
      <c r="DO21" s="411">
        <v>0</v>
      </c>
      <c r="DP21" s="411">
        <v>0</v>
      </c>
      <c r="DQ21" s="411">
        <v>0</v>
      </c>
      <c r="DR21" s="411">
        <v>0</v>
      </c>
      <c r="DS21" s="411">
        <v>0</v>
      </c>
      <c r="DT21" s="411">
        <v>0</v>
      </c>
      <c r="DU21" s="412">
        <v>0</v>
      </c>
      <c r="DV21" s="411">
        <f t="shared" si="24"/>
        <v>0</v>
      </c>
      <c r="DW21" s="412">
        <v>0</v>
      </c>
      <c r="DX21" s="412">
        <v>0</v>
      </c>
      <c r="DY21" s="412">
        <v>0</v>
      </c>
      <c r="DZ21" s="412">
        <v>0</v>
      </c>
      <c r="EA21" s="412">
        <v>0</v>
      </c>
      <c r="EB21" s="412">
        <v>0</v>
      </c>
      <c r="EC21" s="412">
        <v>0</v>
      </c>
      <c r="ED21" s="412">
        <v>0</v>
      </c>
      <c r="EE21" s="412">
        <v>0</v>
      </c>
      <c r="EF21" s="412">
        <v>0</v>
      </c>
      <c r="EG21" s="412">
        <v>0</v>
      </c>
      <c r="EH21" s="412">
        <v>0</v>
      </c>
      <c r="EI21" s="411">
        <f t="shared" si="25"/>
        <v>0</v>
      </c>
      <c r="EK21" s="411">
        <f t="shared" si="26"/>
        <v>8</v>
      </c>
      <c r="EL21" s="7">
        <f t="shared" si="27"/>
        <v>-8</v>
      </c>
    </row>
    <row r="22" spans="1:142">
      <c r="A22" s="365" t="str">
        <f t="shared" si="9"/>
        <v xml:space="preserve"> 011</v>
      </c>
      <c r="B22" s="370" t="s">
        <v>918</v>
      </c>
      <c r="C22" s="370" t="s">
        <v>1182</v>
      </c>
      <c r="D22" s="411">
        <v>0</v>
      </c>
      <c r="E22" s="411">
        <v>0</v>
      </c>
      <c r="F22" s="411">
        <v>0</v>
      </c>
      <c r="G22" s="411">
        <v>0</v>
      </c>
      <c r="H22" s="411">
        <v>0</v>
      </c>
      <c r="I22" s="411">
        <v>0</v>
      </c>
      <c r="J22" s="411">
        <v>0</v>
      </c>
      <c r="K22" s="411">
        <v>0</v>
      </c>
      <c r="L22" s="411">
        <v>0</v>
      </c>
      <c r="M22" s="411">
        <v>0</v>
      </c>
      <c r="N22" s="411">
        <v>8</v>
      </c>
      <c r="O22" s="412">
        <v>0</v>
      </c>
      <c r="P22" s="411">
        <f t="shared" si="10"/>
        <v>8</v>
      </c>
      <c r="Q22" s="411">
        <f t="shared" si="11"/>
        <v>0</v>
      </c>
      <c r="R22" s="411">
        <f t="shared" si="12"/>
        <v>0</v>
      </c>
      <c r="S22" s="411">
        <f t="shared" si="13"/>
        <v>8</v>
      </c>
      <c r="T22" s="411">
        <v>0</v>
      </c>
      <c r="U22" s="411">
        <v>0</v>
      </c>
      <c r="V22" s="411">
        <v>0</v>
      </c>
      <c r="W22" s="411">
        <v>0</v>
      </c>
      <c r="X22" s="411">
        <v>0</v>
      </c>
      <c r="Y22" s="411">
        <v>0</v>
      </c>
      <c r="Z22" s="411">
        <v>0</v>
      </c>
      <c r="AA22" s="411">
        <v>0</v>
      </c>
      <c r="AB22" s="411">
        <v>0</v>
      </c>
      <c r="AC22" s="411">
        <v>0</v>
      </c>
      <c r="AD22" s="411">
        <v>0</v>
      </c>
      <c r="AE22" s="412">
        <v>0</v>
      </c>
      <c r="AF22" s="411">
        <f t="shared" si="14"/>
        <v>0</v>
      </c>
      <c r="AG22" s="411">
        <v>0</v>
      </c>
      <c r="AH22" s="411">
        <v>0</v>
      </c>
      <c r="AI22" s="411">
        <v>0</v>
      </c>
      <c r="AJ22" s="411">
        <v>0</v>
      </c>
      <c r="AK22" s="411">
        <v>0</v>
      </c>
      <c r="AL22" s="411">
        <v>0</v>
      </c>
      <c r="AM22" s="411">
        <v>0</v>
      </c>
      <c r="AN22" s="411">
        <v>0</v>
      </c>
      <c r="AO22" s="411">
        <v>0</v>
      </c>
      <c r="AP22" s="411">
        <v>0</v>
      </c>
      <c r="AQ22" s="411">
        <v>0</v>
      </c>
      <c r="AR22" s="412">
        <v>0</v>
      </c>
      <c r="AS22" s="411">
        <f t="shared" si="15"/>
        <v>0</v>
      </c>
      <c r="AT22" s="411">
        <f t="shared" si="16"/>
        <v>0</v>
      </c>
      <c r="AU22" s="411">
        <f t="shared" si="17"/>
        <v>0</v>
      </c>
      <c r="AV22" s="411">
        <f t="shared" si="18"/>
        <v>0</v>
      </c>
      <c r="AW22" s="411">
        <v>0</v>
      </c>
      <c r="AX22" s="411">
        <v>0</v>
      </c>
      <c r="AY22" s="411">
        <v>0</v>
      </c>
      <c r="AZ22" s="411">
        <v>0</v>
      </c>
      <c r="BA22" s="411">
        <v>0</v>
      </c>
      <c r="BB22" s="411">
        <v>0</v>
      </c>
      <c r="BC22" s="411">
        <v>0</v>
      </c>
      <c r="BD22" s="411">
        <v>0</v>
      </c>
      <c r="BE22" s="411">
        <v>0</v>
      </c>
      <c r="BF22" s="411">
        <v>0</v>
      </c>
      <c r="BG22" s="411">
        <v>0</v>
      </c>
      <c r="BH22" s="412">
        <v>0</v>
      </c>
      <c r="BI22" s="411">
        <f t="shared" si="19"/>
        <v>0</v>
      </c>
      <c r="BJ22" s="411">
        <v>0</v>
      </c>
      <c r="BK22" s="411">
        <v>0</v>
      </c>
      <c r="BL22" s="411">
        <v>0</v>
      </c>
      <c r="BM22" s="411">
        <v>0</v>
      </c>
      <c r="BN22" s="411">
        <v>0</v>
      </c>
      <c r="BO22" s="411">
        <v>0</v>
      </c>
      <c r="BP22" s="411">
        <v>0</v>
      </c>
      <c r="BQ22" s="411">
        <v>0</v>
      </c>
      <c r="BR22" s="411">
        <v>0</v>
      </c>
      <c r="BS22" s="411">
        <v>0</v>
      </c>
      <c r="BT22" s="411">
        <v>0</v>
      </c>
      <c r="BU22" s="412">
        <v>0</v>
      </c>
      <c r="BV22" s="411">
        <f t="shared" si="20"/>
        <v>0</v>
      </c>
      <c r="BW22" s="411">
        <v>0</v>
      </c>
      <c r="BX22" s="411">
        <v>0</v>
      </c>
      <c r="BY22" s="411">
        <v>0</v>
      </c>
      <c r="BZ22" s="411">
        <v>0</v>
      </c>
      <c r="CA22" s="411">
        <v>0</v>
      </c>
      <c r="CB22" s="411">
        <v>0</v>
      </c>
      <c r="CC22" s="411">
        <v>0</v>
      </c>
      <c r="CD22" s="411">
        <v>0</v>
      </c>
      <c r="CE22" s="411">
        <v>0</v>
      </c>
      <c r="CF22" s="411">
        <v>0</v>
      </c>
      <c r="CG22" s="411">
        <v>0</v>
      </c>
      <c r="CH22" s="412">
        <v>0</v>
      </c>
      <c r="CI22" s="411">
        <f t="shared" si="21"/>
        <v>0</v>
      </c>
      <c r="CJ22" s="411">
        <v>0</v>
      </c>
      <c r="CK22" s="411">
        <v>0</v>
      </c>
      <c r="CL22" s="411">
        <v>0</v>
      </c>
      <c r="CM22" s="411">
        <v>0</v>
      </c>
      <c r="CN22" s="411">
        <v>0</v>
      </c>
      <c r="CO22" s="411">
        <v>0</v>
      </c>
      <c r="CP22" s="411">
        <v>0</v>
      </c>
      <c r="CQ22" s="411">
        <v>0</v>
      </c>
      <c r="CR22" s="411">
        <v>0</v>
      </c>
      <c r="CS22" s="411">
        <v>0</v>
      </c>
      <c r="CT22" s="411">
        <v>0</v>
      </c>
      <c r="CU22" s="412">
        <v>0</v>
      </c>
      <c r="CV22" s="411">
        <f t="shared" si="22"/>
        <v>0</v>
      </c>
      <c r="CW22" s="411">
        <v>0</v>
      </c>
      <c r="CX22" s="411">
        <v>0</v>
      </c>
      <c r="CY22" s="411">
        <v>0</v>
      </c>
      <c r="CZ22" s="411">
        <v>0</v>
      </c>
      <c r="DA22" s="411">
        <v>0</v>
      </c>
      <c r="DB22" s="411">
        <v>0</v>
      </c>
      <c r="DC22" s="411">
        <v>0</v>
      </c>
      <c r="DD22" s="411">
        <v>0</v>
      </c>
      <c r="DE22" s="411">
        <v>0</v>
      </c>
      <c r="DF22" s="411">
        <v>0</v>
      </c>
      <c r="DG22" s="411">
        <v>0</v>
      </c>
      <c r="DH22" s="412">
        <v>0</v>
      </c>
      <c r="DI22" s="411">
        <f t="shared" si="23"/>
        <v>0</v>
      </c>
      <c r="DJ22" s="411">
        <v>0</v>
      </c>
      <c r="DK22" s="411">
        <v>0</v>
      </c>
      <c r="DL22" s="411">
        <v>0</v>
      </c>
      <c r="DM22" s="411">
        <v>0</v>
      </c>
      <c r="DN22" s="411">
        <v>0</v>
      </c>
      <c r="DO22" s="411">
        <v>0</v>
      </c>
      <c r="DP22" s="411">
        <v>0</v>
      </c>
      <c r="DQ22" s="411">
        <v>0</v>
      </c>
      <c r="DR22" s="411">
        <v>0</v>
      </c>
      <c r="DS22" s="411">
        <v>0</v>
      </c>
      <c r="DT22" s="411">
        <v>0</v>
      </c>
      <c r="DU22" s="412">
        <v>0</v>
      </c>
      <c r="DV22" s="411">
        <f t="shared" si="24"/>
        <v>0</v>
      </c>
      <c r="DW22" s="412">
        <v>0</v>
      </c>
      <c r="DX22" s="412">
        <v>0</v>
      </c>
      <c r="DY22" s="412">
        <v>0</v>
      </c>
      <c r="DZ22" s="412">
        <v>0</v>
      </c>
      <c r="EA22" s="412">
        <v>0</v>
      </c>
      <c r="EB22" s="412">
        <v>0</v>
      </c>
      <c r="EC22" s="412">
        <v>0</v>
      </c>
      <c r="ED22" s="412">
        <v>0</v>
      </c>
      <c r="EE22" s="412">
        <v>0</v>
      </c>
      <c r="EF22" s="412">
        <v>0</v>
      </c>
      <c r="EG22" s="412">
        <v>0</v>
      </c>
      <c r="EH22" s="412">
        <v>0</v>
      </c>
      <c r="EI22" s="411">
        <f t="shared" si="25"/>
        <v>0</v>
      </c>
      <c r="EK22" s="411">
        <f t="shared" si="26"/>
        <v>8</v>
      </c>
      <c r="EL22" s="7">
        <f t="shared" si="27"/>
        <v>-8</v>
      </c>
    </row>
    <row r="23" spans="1:142">
      <c r="A23" s="365" t="str">
        <f t="shared" si="9"/>
        <v xml:space="preserve"> 011</v>
      </c>
      <c r="B23" s="370" t="s">
        <v>918</v>
      </c>
      <c r="C23" s="370" t="s">
        <v>1183</v>
      </c>
      <c r="D23" s="411">
        <v>0</v>
      </c>
      <c r="E23" s="411">
        <v>0</v>
      </c>
      <c r="F23" s="411">
        <v>0</v>
      </c>
      <c r="G23" s="411">
        <v>0</v>
      </c>
      <c r="H23" s="411">
        <v>0</v>
      </c>
      <c r="I23" s="411">
        <v>0</v>
      </c>
      <c r="J23" s="411">
        <v>0</v>
      </c>
      <c r="K23" s="411">
        <v>0</v>
      </c>
      <c r="L23" s="411">
        <v>0</v>
      </c>
      <c r="M23" s="411">
        <v>0</v>
      </c>
      <c r="N23" s="411">
        <v>8</v>
      </c>
      <c r="O23" s="412">
        <v>0</v>
      </c>
      <c r="P23" s="411">
        <f t="shared" si="10"/>
        <v>8</v>
      </c>
      <c r="Q23" s="411">
        <f t="shared" si="11"/>
        <v>0</v>
      </c>
      <c r="R23" s="411">
        <f t="shared" si="12"/>
        <v>0</v>
      </c>
      <c r="S23" s="411">
        <f t="shared" si="13"/>
        <v>8</v>
      </c>
      <c r="T23" s="411">
        <v>0</v>
      </c>
      <c r="U23" s="411">
        <v>0</v>
      </c>
      <c r="V23" s="411">
        <v>0</v>
      </c>
      <c r="W23" s="411">
        <v>0</v>
      </c>
      <c r="X23" s="411">
        <v>0</v>
      </c>
      <c r="Y23" s="411">
        <v>0</v>
      </c>
      <c r="Z23" s="411">
        <v>0</v>
      </c>
      <c r="AA23" s="411">
        <v>0</v>
      </c>
      <c r="AB23" s="411">
        <v>0</v>
      </c>
      <c r="AC23" s="411">
        <v>0</v>
      </c>
      <c r="AD23" s="411">
        <v>0</v>
      </c>
      <c r="AE23" s="412">
        <v>0</v>
      </c>
      <c r="AF23" s="411">
        <f t="shared" si="14"/>
        <v>0</v>
      </c>
      <c r="AG23" s="411">
        <v>0</v>
      </c>
      <c r="AH23" s="411">
        <v>0</v>
      </c>
      <c r="AI23" s="411">
        <v>0</v>
      </c>
      <c r="AJ23" s="411">
        <v>0</v>
      </c>
      <c r="AK23" s="411">
        <v>0</v>
      </c>
      <c r="AL23" s="411">
        <v>0</v>
      </c>
      <c r="AM23" s="411">
        <v>0</v>
      </c>
      <c r="AN23" s="411">
        <v>0</v>
      </c>
      <c r="AO23" s="411">
        <v>0</v>
      </c>
      <c r="AP23" s="411">
        <v>0</v>
      </c>
      <c r="AQ23" s="411">
        <v>0</v>
      </c>
      <c r="AR23" s="412">
        <v>0</v>
      </c>
      <c r="AS23" s="411">
        <f t="shared" si="15"/>
        <v>0</v>
      </c>
      <c r="AT23" s="411">
        <f t="shared" si="16"/>
        <v>0</v>
      </c>
      <c r="AU23" s="411">
        <f t="shared" si="17"/>
        <v>0</v>
      </c>
      <c r="AV23" s="411">
        <f t="shared" si="18"/>
        <v>0</v>
      </c>
      <c r="AW23" s="411">
        <v>0</v>
      </c>
      <c r="AX23" s="411">
        <v>0</v>
      </c>
      <c r="AY23" s="411">
        <v>0</v>
      </c>
      <c r="AZ23" s="411">
        <v>0</v>
      </c>
      <c r="BA23" s="411">
        <v>0</v>
      </c>
      <c r="BB23" s="411">
        <v>0</v>
      </c>
      <c r="BC23" s="411">
        <v>0</v>
      </c>
      <c r="BD23" s="411">
        <v>0</v>
      </c>
      <c r="BE23" s="411">
        <v>0</v>
      </c>
      <c r="BF23" s="411">
        <v>0</v>
      </c>
      <c r="BG23" s="411">
        <v>0</v>
      </c>
      <c r="BH23" s="412">
        <v>0</v>
      </c>
      <c r="BI23" s="411">
        <f t="shared" si="19"/>
        <v>0</v>
      </c>
      <c r="BJ23" s="411">
        <v>0</v>
      </c>
      <c r="BK23" s="411">
        <v>0</v>
      </c>
      <c r="BL23" s="411">
        <v>0</v>
      </c>
      <c r="BM23" s="411">
        <v>0</v>
      </c>
      <c r="BN23" s="411">
        <v>0</v>
      </c>
      <c r="BO23" s="411">
        <v>0</v>
      </c>
      <c r="BP23" s="411">
        <v>0</v>
      </c>
      <c r="BQ23" s="411">
        <v>0</v>
      </c>
      <c r="BR23" s="411">
        <v>0</v>
      </c>
      <c r="BS23" s="411">
        <v>0</v>
      </c>
      <c r="BT23" s="411">
        <v>0</v>
      </c>
      <c r="BU23" s="412">
        <v>0</v>
      </c>
      <c r="BV23" s="411">
        <f t="shared" si="20"/>
        <v>0</v>
      </c>
      <c r="BW23" s="411">
        <v>0</v>
      </c>
      <c r="BX23" s="411">
        <v>0</v>
      </c>
      <c r="BY23" s="411">
        <v>0</v>
      </c>
      <c r="BZ23" s="411">
        <v>0</v>
      </c>
      <c r="CA23" s="411">
        <v>0</v>
      </c>
      <c r="CB23" s="411">
        <v>0</v>
      </c>
      <c r="CC23" s="411">
        <v>0</v>
      </c>
      <c r="CD23" s="411">
        <v>0</v>
      </c>
      <c r="CE23" s="411">
        <v>0</v>
      </c>
      <c r="CF23" s="411">
        <v>0</v>
      </c>
      <c r="CG23" s="411">
        <v>0</v>
      </c>
      <c r="CH23" s="412">
        <v>0</v>
      </c>
      <c r="CI23" s="411">
        <f t="shared" si="21"/>
        <v>0</v>
      </c>
      <c r="CJ23" s="411">
        <v>0</v>
      </c>
      <c r="CK23" s="411">
        <v>0</v>
      </c>
      <c r="CL23" s="411">
        <v>0</v>
      </c>
      <c r="CM23" s="411">
        <v>0</v>
      </c>
      <c r="CN23" s="411">
        <v>0</v>
      </c>
      <c r="CO23" s="411">
        <v>0</v>
      </c>
      <c r="CP23" s="411">
        <v>0</v>
      </c>
      <c r="CQ23" s="411">
        <v>0</v>
      </c>
      <c r="CR23" s="411">
        <v>0</v>
      </c>
      <c r="CS23" s="411">
        <v>0</v>
      </c>
      <c r="CT23" s="411">
        <v>0</v>
      </c>
      <c r="CU23" s="412">
        <v>0</v>
      </c>
      <c r="CV23" s="411">
        <f t="shared" si="22"/>
        <v>0</v>
      </c>
      <c r="CW23" s="411">
        <v>0</v>
      </c>
      <c r="CX23" s="411">
        <v>0</v>
      </c>
      <c r="CY23" s="411">
        <v>0</v>
      </c>
      <c r="CZ23" s="411">
        <v>0</v>
      </c>
      <c r="DA23" s="411">
        <v>0</v>
      </c>
      <c r="DB23" s="411">
        <v>0</v>
      </c>
      <c r="DC23" s="411">
        <v>0</v>
      </c>
      <c r="DD23" s="411">
        <v>0</v>
      </c>
      <c r="DE23" s="411">
        <v>0</v>
      </c>
      <c r="DF23" s="411">
        <v>0</v>
      </c>
      <c r="DG23" s="411">
        <v>0</v>
      </c>
      <c r="DH23" s="412">
        <v>0</v>
      </c>
      <c r="DI23" s="411">
        <f t="shared" si="23"/>
        <v>0</v>
      </c>
      <c r="DJ23" s="411">
        <v>0</v>
      </c>
      <c r="DK23" s="411">
        <v>0</v>
      </c>
      <c r="DL23" s="411">
        <v>0</v>
      </c>
      <c r="DM23" s="411">
        <v>0</v>
      </c>
      <c r="DN23" s="411">
        <v>0</v>
      </c>
      <c r="DO23" s="411">
        <v>0</v>
      </c>
      <c r="DP23" s="411">
        <v>0</v>
      </c>
      <c r="DQ23" s="411">
        <v>0</v>
      </c>
      <c r="DR23" s="411">
        <v>0</v>
      </c>
      <c r="DS23" s="411">
        <v>0</v>
      </c>
      <c r="DT23" s="411">
        <v>0</v>
      </c>
      <c r="DU23" s="412">
        <v>0</v>
      </c>
      <c r="DV23" s="411">
        <f t="shared" si="24"/>
        <v>0</v>
      </c>
      <c r="DW23" s="412">
        <v>0</v>
      </c>
      <c r="DX23" s="412">
        <v>0</v>
      </c>
      <c r="DY23" s="412">
        <v>0</v>
      </c>
      <c r="DZ23" s="412">
        <v>0</v>
      </c>
      <c r="EA23" s="412">
        <v>0</v>
      </c>
      <c r="EB23" s="412">
        <v>0</v>
      </c>
      <c r="EC23" s="412">
        <v>0</v>
      </c>
      <c r="ED23" s="412">
        <v>0</v>
      </c>
      <c r="EE23" s="412">
        <v>0</v>
      </c>
      <c r="EF23" s="412">
        <v>0</v>
      </c>
      <c r="EG23" s="412">
        <v>0</v>
      </c>
      <c r="EH23" s="412">
        <v>0</v>
      </c>
      <c r="EI23" s="411">
        <f t="shared" si="25"/>
        <v>0</v>
      </c>
      <c r="EK23" s="411">
        <f t="shared" si="26"/>
        <v>8</v>
      </c>
      <c r="EL23" s="7">
        <f t="shared" si="27"/>
        <v>-8</v>
      </c>
    </row>
    <row r="24" spans="1:142">
      <c r="A24" s="365" t="str">
        <f t="shared" si="9"/>
        <v xml:space="preserve"> 011</v>
      </c>
      <c r="B24" s="370" t="s">
        <v>918</v>
      </c>
      <c r="C24" s="370" t="s">
        <v>1184</v>
      </c>
      <c r="D24" s="411">
        <v>0</v>
      </c>
      <c r="E24" s="411">
        <v>0</v>
      </c>
      <c r="F24" s="411">
        <v>0</v>
      </c>
      <c r="G24" s="411">
        <v>0</v>
      </c>
      <c r="H24" s="411">
        <v>0</v>
      </c>
      <c r="I24" s="411">
        <v>0</v>
      </c>
      <c r="J24" s="411">
        <v>0</v>
      </c>
      <c r="K24" s="411">
        <v>53</v>
      </c>
      <c r="L24" s="411">
        <v>0</v>
      </c>
      <c r="M24" s="411">
        <v>0</v>
      </c>
      <c r="N24" s="411">
        <v>0</v>
      </c>
      <c r="O24" s="412">
        <v>0</v>
      </c>
      <c r="P24" s="411">
        <f t="shared" si="10"/>
        <v>53</v>
      </c>
      <c r="Q24" s="411">
        <f t="shared" si="11"/>
        <v>0</v>
      </c>
      <c r="R24" s="411">
        <f t="shared" si="12"/>
        <v>53</v>
      </c>
      <c r="S24" s="411">
        <f t="shared" si="13"/>
        <v>0</v>
      </c>
      <c r="T24" s="411">
        <v>0</v>
      </c>
      <c r="U24" s="411">
        <v>0</v>
      </c>
      <c r="V24" s="411">
        <v>0</v>
      </c>
      <c r="W24" s="411">
        <v>0</v>
      </c>
      <c r="X24" s="411">
        <v>0</v>
      </c>
      <c r="Y24" s="411">
        <v>0</v>
      </c>
      <c r="Z24" s="411">
        <v>0</v>
      </c>
      <c r="AA24" s="411">
        <v>0</v>
      </c>
      <c r="AB24" s="411">
        <v>0</v>
      </c>
      <c r="AC24" s="411">
        <v>0</v>
      </c>
      <c r="AD24" s="411">
        <v>0</v>
      </c>
      <c r="AE24" s="412">
        <v>0</v>
      </c>
      <c r="AF24" s="411">
        <f t="shared" si="14"/>
        <v>0</v>
      </c>
      <c r="AG24" s="411">
        <v>0</v>
      </c>
      <c r="AH24" s="411">
        <v>0</v>
      </c>
      <c r="AI24" s="411">
        <v>0</v>
      </c>
      <c r="AJ24" s="411">
        <v>0</v>
      </c>
      <c r="AK24" s="411">
        <v>0</v>
      </c>
      <c r="AL24" s="411">
        <v>0</v>
      </c>
      <c r="AM24" s="411">
        <v>0</v>
      </c>
      <c r="AN24" s="411">
        <v>0</v>
      </c>
      <c r="AO24" s="411">
        <v>0</v>
      </c>
      <c r="AP24" s="411">
        <v>0</v>
      </c>
      <c r="AQ24" s="411">
        <v>0</v>
      </c>
      <c r="AR24" s="412">
        <v>0</v>
      </c>
      <c r="AS24" s="411">
        <f t="shared" si="15"/>
        <v>0</v>
      </c>
      <c r="AT24" s="411">
        <f t="shared" si="16"/>
        <v>0</v>
      </c>
      <c r="AU24" s="411">
        <f t="shared" si="17"/>
        <v>0</v>
      </c>
      <c r="AV24" s="411">
        <f t="shared" si="18"/>
        <v>0</v>
      </c>
      <c r="AW24" s="411">
        <v>0</v>
      </c>
      <c r="AX24" s="411">
        <v>0</v>
      </c>
      <c r="AY24" s="411">
        <v>0</v>
      </c>
      <c r="AZ24" s="411">
        <v>0</v>
      </c>
      <c r="BA24" s="411">
        <v>0</v>
      </c>
      <c r="BB24" s="411">
        <v>0</v>
      </c>
      <c r="BC24" s="411">
        <v>0</v>
      </c>
      <c r="BD24" s="411">
        <v>0</v>
      </c>
      <c r="BE24" s="411">
        <v>0</v>
      </c>
      <c r="BF24" s="411">
        <v>0</v>
      </c>
      <c r="BG24" s="411">
        <v>0</v>
      </c>
      <c r="BH24" s="412">
        <v>0</v>
      </c>
      <c r="BI24" s="411">
        <f t="shared" si="19"/>
        <v>0</v>
      </c>
      <c r="BJ24" s="411">
        <v>0</v>
      </c>
      <c r="BK24" s="411">
        <v>0</v>
      </c>
      <c r="BL24" s="411">
        <v>0</v>
      </c>
      <c r="BM24" s="411">
        <v>0</v>
      </c>
      <c r="BN24" s="411">
        <v>0</v>
      </c>
      <c r="BO24" s="411">
        <v>0</v>
      </c>
      <c r="BP24" s="411">
        <v>0</v>
      </c>
      <c r="BQ24" s="411">
        <v>0</v>
      </c>
      <c r="BR24" s="411">
        <v>0</v>
      </c>
      <c r="BS24" s="411">
        <v>0</v>
      </c>
      <c r="BT24" s="411">
        <v>0</v>
      </c>
      <c r="BU24" s="412">
        <v>0</v>
      </c>
      <c r="BV24" s="411">
        <f t="shared" si="20"/>
        <v>0</v>
      </c>
      <c r="BW24" s="411">
        <v>0</v>
      </c>
      <c r="BX24" s="411">
        <v>0</v>
      </c>
      <c r="BY24" s="411">
        <v>0</v>
      </c>
      <c r="BZ24" s="411">
        <v>0</v>
      </c>
      <c r="CA24" s="411">
        <v>0</v>
      </c>
      <c r="CB24" s="411">
        <v>0</v>
      </c>
      <c r="CC24" s="411">
        <v>0</v>
      </c>
      <c r="CD24" s="411">
        <v>0</v>
      </c>
      <c r="CE24" s="411">
        <v>0</v>
      </c>
      <c r="CF24" s="411">
        <v>0</v>
      </c>
      <c r="CG24" s="411">
        <v>0</v>
      </c>
      <c r="CH24" s="412">
        <v>0</v>
      </c>
      <c r="CI24" s="411">
        <f t="shared" si="21"/>
        <v>0</v>
      </c>
      <c r="CJ24" s="411">
        <v>0</v>
      </c>
      <c r="CK24" s="411">
        <v>0</v>
      </c>
      <c r="CL24" s="411">
        <v>0</v>
      </c>
      <c r="CM24" s="411">
        <v>0</v>
      </c>
      <c r="CN24" s="411">
        <v>0</v>
      </c>
      <c r="CO24" s="411">
        <v>0</v>
      </c>
      <c r="CP24" s="411">
        <v>0</v>
      </c>
      <c r="CQ24" s="411">
        <v>0</v>
      </c>
      <c r="CR24" s="411">
        <v>0</v>
      </c>
      <c r="CS24" s="411">
        <v>0</v>
      </c>
      <c r="CT24" s="411">
        <v>0</v>
      </c>
      <c r="CU24" s="412">
        <v>0</v>
      </c>
      <c r="CV24" s="411">
        <f t="shared" si="22"/>
        <v>0</v>
      </c>
      <c r="CW24" s="411">
        <v>0</v>
      </c>
      <c r="CX24" s="411">
        <v>0</v>
      </c>
      <c r="CY24" s="411">
        <v>0</v>
      </c>
      <c r="CZ24" s="411">
        <v>0</v>
      </c>
      <c r="DA24" s="411">
        <v>0</v>
      </c>
      <c r="DB24" s="411">
        <v>0</v>
      </c>
      <c r="DC24" s="411">
        <v>0</v>
      </c>
      <c r="DD24" s="411">
        <v>0</v>
      </c>
      <c r="DE24" s="411">
        <v>0</v>
      </c>
      <c r="DF24" s="411">
        <v>0</v>
      </c>
      <c r="DG24" s="411">
        <v>0</v>
      </c>
      <c r="DH24" s="412">
        <v>0</v>
      </c>
      <c r="DI24" s="411">
        <f t="shared" si="23"/>
        <v>0</v>
      </c>
      <c r="DJ24" s="411">
        <v>0</v>
      </c>
      <c r="DK24" s="411">
        <v>0</v>
      </c>
      <c r="DL24" s="411">
        <v>0</v>
      </c>
      <c r="DM24" s="411">
        <v>0</v>
      </c>
      <c r="DN24" s="411">
        <v>0</v>
      </c>
      <c r="DO24" s="411">
        <v>0</v>
      </c>
      <c r="DP24" s="411">
        <v>0</v>
      </c>
      <c r="DQ24" s="411">
        <v>0</v>
      </c>
      <c r="DR24" s="411">
        <v>0</v>
      </c>
      <c r="DS24" s="411">
        <v>0</v>
      </c>
      <c r="DT24" s="411">
        <v>0</v>
      </c>
      <c r="DU24" s="412">
        <v>0</v>
      </c>
      <c r="DV24" s="411">
        <f t="shared" si="24"/>
        <v>0</v>
      </c>
      <c r="DW24" s="412">
        <v>0</v>
      </c>
      <c r="DX24" s="412">
        <v>0</v>
      </c>
      <c r="DY24" s="412">
        <v>0</v>
      </c>
      <c r="DZ24" s="412">
        <v>0</v>
      </c>
      <c r="EA24" s="412">
        <v>0</v>
      </c>
      <c r="EB24" s="412">
        <v>0</v>
      </c>
      <c r="EC24" s="412">
        <v>0</v>
      </c>
      <c r="ED24" s="412">
        <v>0</v>
      </c>
      <c r="EE24" s="412">
        <v>0</v>
      </c>
      <c r="EF24" s="412">
        <v>0</v>
      </c>
      <c r="EG24" s="412">
        <v>0</v>
      </c>
      <c r="EH24" s="412">
        <v>0</v>
      </c>
      <c r="EI24" s="411">
        <f t="shared" si="25"/>
        <v>0</v>
      </c>
      <c r="EK24" s="411">
        <f t="shared" si="26"/>
        <v>53</v>
      </c>
      <c r="EL24" s="7">
        <f t="shared" si="27"/>
        <v>-53</v>
      </c>
    </row>
    <row r="25" spans="1:142">
      <c r="A25" s="365" t="str">
        <f t="shared" si="9"/>
        <v xml:space="preserve"> 011</v>
      </c>
      <c r="B25" s="370" t="s">
        <v>918</v>
      </c>
      <c r="C25" s="370" t="s">
        <v>1185</v>
      </c>
      <c r="D25" s="411">
        <v>0</v>
      </c>
      <c r="E25" s="411">
        <v>0</v>
      </c>
      <c r="F25" s="411">
        <v>0</v>
      </c>
      <c r="G25" s="411">
        <v>0</v>
      </c>
      <c r="H25" s="411">
        <v>0</v>
      </c>
      <c r="I25" s="411">
        <v>0</v>
      </c>
      <c r="J25" s="411">
        <v>0</v>
      </c>
      <c r="K25" s="411">
        <v>53</v>
      </c>
      <c r="L25" s="411">
        <v>0</v>
      </c>
      <c r="M25" s="411">
        <v>0</v>
      </c>
      <c r="N25" s="411">
        <v>0</v>
      </c>
      <c r="O25" s="412">
        <v>0</v>
      </c>
      <c r="P25" s="411">
        <f t="shared" si="10"/>
        <v>53</v>
      </c>
      <c r="Q25" s="411">
        <f t="shared" si="11"/>
        <v>0</v>
      </c>
      <c r="R25" s="411">
        <f t="shared" si="12"/>
        <v>53</v>
      </c>
      <c r="S25" s="411">
        <f t="shared" si="13"/>
        <v>0</v>
      </c>
      <c r="T25" s="411">
        <v>0</v>
      </c>
      <c r="U25" s="411">
        <v>0</v>
      </c>
      <c r="V25" s="411">
        <v>0</v>
      </c>
      <c r="W25" s="411">
        <v>0</v>
      </c>
      <c r="X25" s="411">
        <v>0</v>
      </c>
      <c r="Y25" s="411">
        <v>0</v>
      </c>
      <c r="Z25" s="411">
        <v>0</v>
      </c>
      <c r="AA25" s="411">
        <v>0</v>
      </c>
      <c r="AB25" s="411">
        <v>0</v>
      </c>
      <c r="AC25" s="411">
        <v>0</v>
      </c>
      <c r="AD25" s="411">
        <v>0</v>
      </c>
      <c r="AE25" s="412">
        <v>0</v>
      </c>
      <c r="AF25" s="411">
        <f t="shared" si="14"/>
        <v>0</v>
      </c>
      <c r="AG25" s="411">
        <v>0</v>
      </c>
      <c r="AH25" s="411">
        <v>0</v>
      </c>
      <c r="AI25" s="411">
        <v>0</v>
      </c>
      <c r="AJ25" s="411">
        <v>0</v>
      </c>
      <c r="AK25" s="411">
        <v>0</v>
      </c>
      <c r="AL25" s="411">
        <v>0</v>
      </c>
      <c r="AM25" s="411">
        <v>0</v>
      </c>
      <c r="AN25" s="411">
        <v>0</v>
      </c>
      <c r="AO25" s="411">
        <v>0</v>
      </c>
      <c r="AP25" s="411">
        <v>0</v>
      </c>
      <c r="AQ25" s="411">
        <v>0</v>
      </c>
      <c r="AR25" s="412">
        <v>0</v>
      </c>
      <c r="AS25" s="411">
        <f t="shared" si="15"/>
        <v>0</v>
      </c>
      <c r="AT25" s="411">
        <f t="shared" si="16"/>
        <v>0</v>
      </c>
      <c r="AU25" s="411">
        <f t="shared" si="17"/>
        <v>0</v>
      </c>
      <c r="AV25" s="411">
        <f t="shared" si="18"/>
        <v>0</v>
      </c>
      <c r="AW25" s="411">
        <v>0</v>
      </c>
      <c r="AX25" s="411">
        <v>0</v>
      </c>
      <c r="AY25" s="411">
        <v>0</v>
      </c>
      <c r="AZ25" s="411">
        <v>0</v>
      </c>
      <c r="BA25" s="411">
        <v>0</v>
      </c>
      <c r="BB25" s="411">
        <v>0</v>
      </c>
      <c r="BC25" s="411">
        <v>0</v>
      </c>
      <c r="BD25" s="411">
        <v>0</v>
      </c>
      <c r="BE25" s="411">
        <v>0</v>
      </c>
      <c r="BF25" s="411">
        <v>0</v>
      </c>
      <c r="BG25" s="411">
        <v>0</v>
      </c>
      <c r="BH25" s="412">
        <v>0</v>
      </c>
      <c r="BI25" s="411">
        <f t="shared" si="19"/>
        <v>0</v>
      </c>
      <c r="BJ25" s="411">
        <v>0</v>
      </c>
      <c r="BK25" s="411">
        <v>0</v>
      </c>
      <c r="BL25" s="411">
        <v>0</v>
      </c>
      <c r="BM25" s="411">
        <v>0</v>
      </c>
      <c r="BN25" s="411">
        <v>0</v>
      </c>
      <c r="BO25" s="411">
        <v>0</v>
      </c>
      <c r="BP25" s="411">
        <v>0</v>
      </c>
      <c r="BQ25" s="411">
        <v>0</v>
      </c>
      <c r="BR25" s="411">
        <v>0</v>
      </c>
      <c r="BS25" s="411">
        <v>0</v>
      </c>
      <c r="BT25" s="411">
        <v>0</v>
      </c>
      <c r="BU25" s="412">
        <v>0</v>
      </c>
      <c r="BV25" s="411">
        <f t="shared" si="20"/>
        <v>0</v>
      </c>
      <c r="BW25" s="411">
        <v>0</v>
      </c>
      <c r="BX25" s="411">
        <v>0</v>
      </c>
      <c r="BY25" s="411">
        <v>0</v>
      </c>
      <c r="BZ25" s="411">
        <v>0</v>
      </c>
      <c r="CA25" s="411">
        <v>0</v>
      </c>
      <c r="CB25" s="411">
        <v>0</v>
      </c>
      <c r="CC25" s="411">
        <v>0</v>
      </c>
      <c r="CD25" s="411">
        <v>0</v>
      </c>
      <c r="CE25" s="411">
        <v>0</v>
      </c>
      <c r="CF25" s="411">
        <v>0</v>
      </c>
      <c r="CG25" s="411">
        <v>0</v>
      </c>
      <c r="CH25" s="412">
        <v>0</v>
      </c>
      <c r="CI25" s="411">
        <f t="shared" si="21"/>
        <v>0</v>
      </c>
      <c r="CJ25" s="411">
        <v>0</v>
      </c>
      <c r="CK25" s="411">
        <v>0</v>
      </c>
      <c r="CL25" s="411">
        <v>0</v>
      </c>
      <c r="CM25" s="411">
        <v>0</v>
      </c>
      <c r="CN25" s="411">
        <v>0</v>
      </c>
      <c r="CO25" s="411">
        <v>0</v>
      </c>
      <c r="CP25" s="411">
        <v>0</v>
      </c>
      <c r="CQ25" s="411">
        <v>0</v>
      </c>
      <c r="CR25" s="411">
        <v>0</v>
      </c>
      <c r="CS25" s="411">
        <v>0</v>
      </c>
      <c r="CT25" s="411">
        <v>0</v>
      </c>
      <c r="CU25" s="412">
        <v>0</v>
      </c>
      <c r="CV25" s="411">
        <f t="shared" si="22"/>
        <v>0</v>
      </c>
      <c r="CW25" s="411">
        <v>0</v>
      </c>
      <c r="CX25" s="411">
        <v>0</v>
      </c>
      <c r="CY25" s="411">
        <v>0</v>
      </c>
      <c r="CZ25" s="411">
        <v>0</v>
      </c>
      <c r="DA25" s="411">
        <v>0</v>
      </c>
      <c r="DB25" s="411">
        <v>0</v>
      </c>
      <c r="DC25" s="411">
        <v>0</v>
      </c>
      <c r="DD25" s="411">
        <v>0</v>
      </c>
      <c r="DE25" s="411">
        <v>0</v>
      </c>
      <c r="DF25" s="411">
        <v>0</v>
      </c>
      <c r="DG25" s="411">
        <v>0</v>
      </c>
      <c r="DH25" s="412">
        <v>0</v>
      </c>
      <c r="DI25" s="411">
        <f t="shared" si="23"/>
        <v>0</v>
      </c>
      <c r="DJ25" s="411">
        <v>0</v>
      </c>
      <c r="DK25" s="411">
        <v>0</v>
      </c>
      <c r="DL25" s="411">
        <v>0</v>
      </c>
      <c r="DM25" s="411">
        <v>0</v>
      </c>
      <c r="DN25" s="411">
        <v>0</v>
      </c>
      <c r="DO25" s="411">
        <v>0</v>
      </c>
      <c r="DP25" s="411">
        <v>0</v>
      </c>
      <c r="DQ25" s="411">
        <v>0</v>
      </c>
      <c r="DR25" s="411">
        <v>0</v>
      </c>
      <c r="DS25" s="411">
        <v>0</v>
      </c>
      <c r="DT25" s="411">
        <v>0</v>
      </c>
      <c r="DU25" s="412">
        <v>0</v>
      </c>
      <c r="DV25" s="411">
        <f t="shared" si="24"/>
        <v>0</v>
      </c>
      <c r="DW25" s="412">
        <v>0</v>
      </c>
      <c r="DX25" s="412">
        <v>0</v>
      </c>
      <c r="DY25" s="412">
        <v>0</v>
      </c>
      <c r="DZ25" s="412">
        <v>0</v>
      </c>
      <c r="EA25" s="412">
        <v>0</v>
      </c>
      <c r="EB25" s="412">
        <v>0</v>
      </c>
      <c r="EC25" s="412">
        <v>0</v>
      </c>
      <c r="ED25" s="412">
        <v>0</v>
      </c>
      <c r="EE25" s="412">
        <v>0</v>
      </c>
      <c r="EF25" s="412">
        <v>0</v>
      </c>
      <c r="EG25" s="412">
        <v>0</v>
      </c>
      <c r="EH25" s="412">
        <v>0</v>
      </c>
      <c r="EI25" s="411">
        <f t="shared" si="25"/>
        <v>0</v>
      </c>
      <c r="EK25" s="411">
        <f t="shared" si="26"/>
        <v>53</v>
      </c>
      <c r="EL25" s="7">
        <f t="shared" si="27"/>
        <v>-53</v>
      </c>
    </row>
    <row r="26" spans="1:142">
      <c r="A26" s="365" t="str">
        <f t="shared" si="9"/>
        <v xml:space="preserve"> 011</v>
      </c>
      <c r="B26" s="370" t="s">
        <v>918</v>
      </c>
      <c r="C26" s="370" t="s">
        <v>1186</v>
      </c>
      <c r="D26" s="411">
        <v>0</v>
      </c>
      <c r="E26" s="411">
        <v>0</v>
      </c>
      <c r="F26" s="411">
        <v>0</v>
      </c>
      <c r="G26" s="411">
        <v>0</v>
      </c>
      <c r="H26" s="411">
        <v>0</v>
      </c>
      <c r="I26" s="411">
        <v>0</v>
      </c>
      <c r="J26" s="411">
        <v>0</v>
      </c>
      <c r="K26" s="411">
        <v>53</v>
      </c>
      <c r="L26" s="411">
        <v>0</v>
      </c>
      <c r="M26" s="411">
        <v>0</v>
      </c>
      <c r="N26" s="411">
        <v>0</v>
      </c>
      <c r="O26" s="412">
        <v>0</v>
      </c>
      <c r="P26" s="411">
        <f t="shared" si="10"/>
        <v>53</v>
      </c>
      <c r="Q26" s="411">
        <f t="shared" si="11"/>
        <v>0</v>
      </c>
      <c r="R26" s="411">
        <f t="shared" si="12"/>
        <v>53</v>
      </c>
      <c r="S26" s="411">
        <f t="shared" si="13"/>
        <v>0</v>
      </c>
      <c r="T26" s="411">
        <v>0</v>
      </c>
      <c r="U26" s="411">
        <v>0</v>
      </c>
      <c r="V26" s="411">
        <v>0</v>
      </c>
      <c r="W26" s="411">
        <v>0</v>
      </c>
      <c r="X26" s="411">
        <v>0</v>
      </c>
      <c r="Y26" s="411">
        <v>0</v>
      </c>
      <c r="Z26" s="411">
        <v>0</v>
      </c>
      <c r="AA26" s="411">
        <v>0</v>
      </c>
      <c r="AB26" s="411">
        <v>0</v>
      </c>
      <c r="AC26" s="411">
        <v>0</v>
      </c>
      <c r="AD26" s="411">
        <v>0</v>
      </c>
      <c r="AE26" s="412">
        <v>0</v>
      </c>
      <c r="AF26" s="411">
        <f t="shared" si="14"/>
        <v>0</v>
      </c>
      <c r="AG26" s="411">
        <v>0</v>
      </c>
      <c r="AH26" s="411">
        <v>0</v>
      </c>
      <c r="AI26" s="411">
        <v>0</v>
      </c>
      <c r="AJ26" s="411">
        <v>0</v>
      </c>
      <c r="AK26" s="411">
        <v>0</v>
      </c>
      <c r="AL26" s="411">
        <v>0</v>
      </c>
      <c r="AM26" s="411">
        <v>0</v>
      </c>
      <c r="AN26" s="411">
        <v>0</v>
      </c>
      <c r="AO26" s="411">
        <v>0</v>
      </c>
      <c r="AP26" s="411">
        <v>0</v>
      </c>
      <c r="AQ26" s="411">
        <v>0</v>
      </c>
      <c r="AR26" s="412">
        <v>0</v>
      </c>
      <c r="AS26" s="411">
        <f t="shared" si="15"/>
        <v>0</v>
      </c>
      <c r="AT26" s="411">
        <f t="shared" si="16"/>
        <v>0</v>
      </c>
      <c r="AU26" s="411">
        <f t="shared" si="17"/>
        <v>0</v>
      </c>
      <c r="AV26" s="411">
        <f t="shared" si="18"/>
        <v>0</v>
      </c>
      <c r="AW26" s="411">
        <v>0</v>
      </c>
      <c r="AX26" s="411">
        <v>0</v>
      </c>
      <c r="AY26" s="411">
        <v>0</v>
      </c>
      <c r="AZ26" s="411">
        <v>0</v>
      </c>
      <c r="BA26" s="411">
        <v>0</v>
      </c>
      <c r="BB26" s="411">
        <v>0</v>
      </c>
      <c r="BC26" s="411">
        <v>0</v>
      </c>
      <c r="BD26" s="411">
        <v>0</v>
      </c>
      <c r="BE26" s="411">
        <v>0</v>
      </c>
      <c r="BF26" s="411">
        <v>0</v>
      </c>
      <c r="BG26" s="411">
        <v>0</v>
      </c>
      <c r="BH26" s="412">
        <v>0</v>
      </c>
      <c r="BI26" s="411">
        <f t="shared" si="19"/>
        <v>0</v>
      </c>
      <c r="BJ26" s="411">
        <v>0</v>
      </c>
      <c r="BK26" s="411">
        <v>0</v>
      </c>
      <c r="BL26" s="411">
        <v>0</v>
      </c>
      <c r="BM26" s="411">
        <v>0</v>
      </c>
      <c r="BN26" s="411">
        <v>0</v>
      </c>
      <c r="BO26" s="411">
        <v>0</v>
      </c>
      <c r="BP26" s="411">
        <v>0</v>
      </c>
      <c r="BQ26" s="411">
        <v>0</v>
      </c>
      <c r="BR26" s="411">
        <v>0</v>
      </c>
      <c r="BS26" s="411">
        <v>0</v>
      </c>
      <c r="BT26" s="411">
        <v>0</v>
      </c>
      <c r="BU26" s="412">
        <v>0</v>
      </c>
      <c r="BV26" s="411">
        <f t="shared" si="20"/>
        <v>0</v>
      </c>
      <c r="BW26" s="411">
        <v>0</v>
      </c>
      <c r="BX26" s="411">
        <v>0</v>
      </c>
      <c r="BY26" s="411">
        <v>0</v>
      </c>
      <c r="BZ26" s="411">
        <v>0</v>
      </c>
      <c r="CA26" s="411">
        <v>0</v>
      </c>
      <c r="CB26" s="411">
        <v>0</v>
      </c>
      <c r="CC26" s="411">
        <v>0</v>
      </c>
      <c r="CD26" s="411">
        <v>0</v>
      </c>
      <c r="CE26" s="411">
        <v>0</v>
      </c>
      <c r="CF26" s="411">
        <v>0</v>
      </c>
      <c r="CG26" s="411">
        <v>0</v>
      </c>
      <c r="CH26" s="412">
        <v>0</v>
      </c>
      <c r="CI26" s="411">
        <f t="shared" si="21"/>
        <v>0</v>
      </c>
      <c r="CJ26" s="411">
        <v>0</v>
      </c>
      <c r="CK26" s="411">
        <v>0</v>
      </c>
      <c r="CL26" s="411">
        <v>0</v>
      </c>
      <c r="CM26" s="411">
        <v>0</v>
      </c>
      <c r="CN26" s="411">
        <v>0</v>
      </c>
      <c r="CO26" s="411">
        <v>0</v>
      </c>
      <c r="CP26" s="411">
        <v>0</v>
      </c>
      <c r="CQ26" s="411">
        <v>0</v>
      </c>
      <c r="CR26" s="411">
        <v>0</v>
      </c>
      <c r="CS26" s="411">
        <v>0</v>
      </c>
      <c r="CT26" s="411">
        <v>0</v>
      </c>
      <c r="CU26" s="412">
        <v>0</v>
      </c>
      <c r="CV26" s="411">
        <f t="shared" si="22"/>
        <v>0</v>
      </c>
      <c r="CW26" s="411">
        <v>0</v>
      </c>
      <c r="CX26" s="411">
        <v>0</v>
      </c>
      <c r="CY26" s="411">
        <v>0</v>
      </c>
      <c r="CZ26" s="411">
        <v>0</v>
      </c>
      <c r="DA26" s="411">
        <v>0</v>
      </c>
      <c r="DB26" s="411">
        <v>0</v>
      </c>
      <c r="DC26" s="411">
        <v>0</v>
      </c>
      <c r="DD26" s="411">
        <v>0</v>
      </c>
      <c r="DE26" s="411">
        <v>0</v>
      </c>
      <c r="DF26" s="411">
        <v>0</v>
      </c>
      <c r="DG26" s="411">
        <v>0</v>
      </c>
      <c r="DH26" s="412">
        <v>0</v>
      </c>
      <c r="DI26" s="411">
        <f t="shared" si="23"/>
        <v>0</v>
      </c>
      <c r="DJ26" s="411">
        <v>0</v>
      </c>
      <c r="DK26" s="411">
        <v>0</v>
      </c>
      <c r="DL26" s="411">
        <v>0</v>
      </c>
      <c r="DM26" s="411">
        <v>0</v>
      </c>
      <c r="DN26" s="411">
        <v>0</v>
      </c>
      <c r="DO26" s="411">
        <v>0</v>
      </c>
      <c r="DP26" s="411">
        <v>0</v>
      </c>
      <c r="DQ26" s="411">
        <v>0</v>
      </c>
      <c r="DR26" s="411">
        <v>0</v>
      </c>
      <c r="DS26" s="411">
        <v>0</v>
      </c>
      <c r="DT26" s="411">
        <v>0</v>
      </c>
      <c r="DU26" s="412">
        <v>0</v>
      </c>
      <c r="DV26" s="411">
        <f t="shared" si="24"/>
        <v>0</v>
      </c>
      <c r="DW26" s="412">
        <v>0</v>
      </c>
      <c r="DX26" s="412">
        <v>0</v>
      </c>
      <c r="DY26" s="412">
        <v>0</v>
      </c>
      <c r="DZ26" s="412">
        <v>0</v>
      </c>
      <c r="EA26" s="412">
        <v>0</v>
      </c>
      <c r="EB26" s="412">
        <v>0</v>
      </c>
      <c r="EC26" s="412">
        <v>0</v>
      </c>
      <c r="ED26" s="412">
        <v>0</v>
      </c>
      <c r="EE26" s="412">
        <v>0</v>
      </c>
      <c r="EF26" s="412">
        <v>0</v>
      </c>
      <c r="EG26" s="412">
        <v>0</v>
      </c>
      <c r="EH26" s="412">
        <v>0</v>
      </c>
      <c r="EI26" s="411">
        <f t="shared" si="25"/>
        <v>0</v>
      </c>
      <c r="EK26" s="411">
        <f t="shared" si="26"/>
        <v>53</v>
      </c>
      <c r="EL26" s="7">
        <f t="shared" si="27"/>
        <v>-53</v>
      </c>
    </row>
    <row r="27" spans="1:142">
      <c r="A27" s="365" t="str">
        <f t="shared" si="9"/>
        <v xml:space="preserve"> 011</v>
      </c>
      <c r="B27" s="370" t="s">
        <v>918</v>
      </c>
      <c r="C27" s="370" t="s">
        <v>1187</v>
      </c>
      <c r="D27" s="411">
        <v>118</v>
      </c>
      <c r="E27" s="411">
        <v>122</v>
      </c>
      <c r="F27" s="411">
        <v>122</v>
      </c>
      <c r="G27" s="411">
        <v>122</v>
      </c>
      <c r="H27" s="411">
        <v>121</v>
      </c>
      <c r="I27" s="411">
        <v>123</v>
      </c>
      <c r="J27" s="411">
        <v>122</v>
      </c>
      <c r="K27" s="411">
        <v>60</v>
      </c>
      <c r="L27" s="411">
        <v>124</v>
      </c>
      <c r="M27" s="411">
        <v>117</v>
      </c>
      <c r="N27" s="411">
        <v>126</v>
      </c>
      <c r="O27" s="412">
        <v>129</v>
      </c>
      <c r="P27" s="411">
        <f t="shared" si="10"/>
        <v>1406</v>
      </c>
      <c r="Q27" s="411">
        <f t="shared" si="11"/>
        <v>846.0645161290322</v>
      </c>
      <c r="R27" s="411">
        <f t="shared" si="12"/>
        <v>153.72858731924362</v>
      </c>
      <c r="S27" s="411">
        <f t="shared" si="13"/>
        <v>406.20689655172413</v>
      </c>
      <c r="T27" s="411">
        <v>0</v>
      </c>
      <c r="U27" s="411">
        <v>0</v>
      </c>
      <c r="V27" s="411">
        <v>0</v>
      </c>
      <c r="W27" s="411">
        <v>0</v>
      </c>
      <c r="X27" s="411">
        <v>0</v>
      </c>
      <c r="Y27" s="411">
        <v>0</v>
      </c>
      <c r="Z27" s="411">
        <v>0</v>
      </c>
      <c r="AA27" s="411">
        <v>0</v>
      </c>
      <c r="AB27" s="411">
        <v>0</v>
      </c>
      <c r="AC27" s="411">
        <v>0</v>
      </c>
      <c r="AD27" s="411">
        <v>0</v>
      </c>
      <c r="AE27" s="412">
        <v>0</v>
      </c>
      <c r="AF27" s="411">
        <f t="shared" si="14"/>
        <v>0</v>
      </c>
      <c r="AG27" s="411">
        <v>0</v>
      </c>
      <c r="AH27" s="411">
        <v>0</v>
      </c>
      <c r="AI27" s="411">
        <v>0</v>
      </c>
      <c r="AJ27" s="411">
        <v>0</v>
      </c>
      <c r="AK27" s="411">
        <v>0</v>
      </c>
      <c r="AL27" s="411">
        <v>0</v>
      </c>
      <c r="AM27" s="411">
        <v>0</v>
      </c>
      <c r="AN27" s="411">
        <v>0</v>
      </c>
      <c r="AO27" s="411">
        <v>0</v>
      </c>
      <c r="AP27" s="411">
        <v>0</v>
      </c>
      <c r="AQ27" s="411">
        <v>0</v>
      </c>
      <c r="AR27" s="412">
        <v>0</v>
      </c>
      <c r="AS27" s="411">
        <f t="shared" si="15"/>
        <v>0</v>
      </c>
      <c r="AT27" s="411">
        <f t="shared" si="16"/>
        <v>0</v>
      </c>
      <c r="AU27" s="411">
        <f t="shared" si="17"/>
        <v>0</v>
      </c>
      <c r="AV27" s="411">
        <f t="shared" si="18"/>
        <v>0</v>
      </c>
      <c r="AW27" s="411">
        <v>0</v>
      </c>
      <c r="AX27" s="411">
        <v>0</v>
      </c>
      <c r="AY27" s="411">
        <v>0</v>
      </c>
      <c r="AZ27" s="411">
        <v>0</v>
      </c>
      <c r="BA27" s="411">
        <v>0</v>
      </c>
      <c r="BB27" s="411">
        <v>0</v>
      </c>
      <c r="BC27" s="411">
        <v>0</v>
      </c>
      <c r="BD27" s="411">
        <v>0</v>
      </c>
      <c r="BE27" s="411">
        <v>0</v>
      </c>
      <c r="BF27" s="411">
        <v>0</v>
      </c>
      <c r="BG27" s="411">
        <v>0</v>
      </c>
      <c r="BH27" s="412">
        <v>0</v>
      </c>
      <c r="BI27" s="411">
        <f t="shared" si="19"/>
        <v>0</v>
      </c>
      <c r="BJ27" s="411">
        <v>0</v>
      </c>
      <c r="BK27" s="411">
        <v>0</v>
      </c>
      <c r="BL27" s="411">
        <v>0</v>
      </c>
      <c r="BM27" s="411">
        <v>0</v>
      </c>
      <c r="BN27" s="411">
        <v>0</v>
      </c>
      <c r="BO27" s="411">
        <v>0</v>
      </c>
      <c r="BP27" s="411">
        <v>0</v>
      </c>
      <c r="BQ27" s="411">
        <v>0</v>
      </c>
      <c r="BR27" s="411">
        <v>0</v>
      </c>
      <c r="BS27" s="411">
        <v>0</v>
      </c>
      <c r="BT27" s="411">
        <v>0</v>
      </c>
      <c r="BU27" s="412">
        <v>0</v>
      </c>
      <c r="BV27" s="411">
        <f t="shared" si="20"/>
        <v>0</v>
      </c>
      <c r="BW27" s="411">
        <v>0</v>
      </c>
      <c r="BX27" s="411">
        <v>0</v>
      </c>
      <c r="BY27" s="411">
        <v>0</v>
      </c>
      <c r="BZ27" s="411">
        <v>0</v>
      </c>
      <c r="CA27" s="411">
        <v>0</v>
      </c>
      <c r="CB27" s="411">
        <v>0</v>
      </c>
      <c r="CC27" s="411">
        <v>0</v>
      </c>
      <c r="CD27" s="411">
        <v>0</v>
      </c>
      <c r="CE27" s="411">
        <v>0</v>
      </c>
      <c r="CF27" s="411">
        <v>0</v>
      </c>
      <c r="CG27" s="411">
        <v>0</v>
      </c>
      <c r="CH27" s="412">
        <v>0</v>
      </c>
      <c r="CI27" s="411">
        <f t="shared" si="21"/>
        <v>0</v>
      </c>
      <c r="CJ27" s="411">
        <v>0</v>
      </c>
      <c r="CK27" s="411">
        <v>0</v>
      </c>
      <c r="CL27" s="411">
        <v>0</v>
      </c>
      <c r="CM27" s="411">
        <v>0</v>
      </c>
      <c r="CN27" s="411">
        <v>0</v>
      </c>
      <c r="CO27" s="411">
        <v>0</v>
      </c>
      <c r="CP27" s="411">
        <v>0</v>
      </c>
      <c r="CQ27" s="411">
        <v>0</v>
      </c>
      <c r="CR27" s="411">
        <v>0</v>
      </c>
      <c r="CS27" s="411">
        <v>0</v>
      </c>
      <c r="CT27" s="411">
        <v>0</v>
      </c>
      <c r="CU27" s="412">
        <v>0</v>
      </c>
      <c r="CV27" s="411">
        <f t="shared" si="22"/>
        <v>0</v>
      </c>
      <c r="CW27" s="411">
        <v>0</v>
      </c>
      <c r="CX27" s="411">
        <v>0</v>
      </c>
      <c r="CY27" s="411">
        <v>0</v>
      </c>
      <c r="CZ27" s="411">
        <v>0</v>
      </c>
      <c r="DA27" s="411">
        <v>0</v>
      </c>
      <c r="DB27" s="411">
        <v>0</v>
      </c>
      <c r="DC27" s="411">
        <v>0</v>
      </c>
      <c r="DD27" s="411">
        <v>0</v>
      </c>
      <c r="DE27" s="411">
        <v>0</v>
      </c>
      <c r="DF27" s="411">
        <v>0</v>
      </c>
      <c r="DG27" s="411">
        <v>0</v>
      </c>
      <c r="DH27" s="412">
        <v>0</v>
      </c>
      <c r="DI27" s="411">
        <f t="shared" si="23"/>
        <v>0</v>
      </c>
      <c r="DJ27" s="411">
        <v>0</v>
      </c>
      <c r="DK27" s="411">
        <v>0</v>
      </c>
      <c r="DL27" s="411">
        <v>0</v>
      </c>
      <c r="DM27" s="411">
        <v>0</v>
      </c>
      <c r="DN27" s="411">
        <v>0</v>
      </c>
      <c r="DO27" s="411">
        <v>0</v>
      </c>
      <c r="DP27" s="411">
        <v>0</v>
      </c>
      <c r="DQ27" s="411">
        <v>0</v>
      </c>
      <c r="DR27" s="411">
        <v>0</v>
      </c>
      <c r="DS27" s="411">
        <v>0</v>
      </c>
      <c r="DT27" s="411">
        <v>0</v>
      </c>
      <c r="DU27" s="412">
        <v>0</v>
      </c>
      <c r="DV27" s="411">
        <f t="shared" si="24"/>
        <v>0</v>
      </c>
      <c r="DW27" s="412">
        <v>0</v>
      </c>
      <c r="DX27" s="412">
        <v>0</v>
      </c>
      <c r="DY27" s="412">
        <v>0</v>
      </c>
      <c r="DZ27" s="412">
        <v>0</v>
      </c>
      <c r="EA27" s="412">
        <v>0</v>
      </c>
      <c r="EB27" s="412">
        <v>0</v>
      </c>
      <c r="EC27" s="412">
        <v>0</v>
      </c>
      <c r="ED27" s="412">
        <v>0</v>
      </c>
      <c r="EE27" s="412">
        <v>0</v>
      </c>
      <c r="EF27" s="412">
        <v>0</v>
      </c>
      <c r="EG27" s="412">
        <v>0</v>
      </c>
      <c r="EH27" s="412">
        <v>0</v>
      </c>
      <c r="EI27" s="411">
        <f t="shared" si="25"/>
        <v>0</v>
      </c>
      <c r="EK27" s="411">
        <f t="shared" si="26"/>
        <v>1406</v>
      </c>
      <c r="EL27" s="7">
        <f t="shared" si="27"/>
        <v>-1406</v>
      </c>
    </row>
    <row r="28" spans="1:142">
      <c r="A28" s="365" t="str">
        <f t="shared" si="9"/>
        <v xml:space="preserve"> 011</v>
      </c>
      <c r="B28" s="370" t="s">
        <v>918</v>
      </c>
      <c r="C28" s="370" t="s">
        <v>1188</v>
      </c>
      <c r="D28" s="411">
        <v>14</v>
      </c>
      <c r="E28" s="411">
        <v>3</v>
      </c>
      <c r="F28" s="411">
        <v>2</v>
      </c>
      <c r="G28" s="411">
        <v>0</v>
      </c>
      <c r="H28" s="411">
        <v>0</v>
      </c>
      <c r="I28" s="411">
        <v>2</v>
      </c>
      <c r="J28" s="411">
        <v>2</v>
      </c>
      <c r="K28" s="411">
        <v>1</v>
      </c>
      <c r="L28" s="411">
        <v>1</v>
      </c>
      <c r="M28" s="411">
        <v>2</v>
      </c>
      <c r="N28" s="411">
        <v>3</v>
      </c>
      <c r="O28" s="412">
        <v>4</v>
      </c>
      <c r="P28" s="411">
        <f t="shared" si="10"/>
        <v>34</v>
      </c>
      <c r="Q28" s="411">
        <f t="shared" si="11"/>
        <v>22.935483870967744</v>
      </c>
      <c r="R28" s="411">
        <f t="shared" si="12"/>
        <v>1.7886540600667407</v>
      </c>
      <c r="S28" s="411">
        <f t="shared" si="13"/>
        <v>9.2758620689655178</v>
      </c>
      <c r="T28" s="411">
        <v>0</v>
      </c>
      <c r="U28" s="411">
        <v>0</v>
      </c>
      <c r="V28" s="411">
        <v>0</v>
      </c>
      <c r="W28" s="411">
        <v>0</v>
      </c>
      <c r="X28" s="411">
        <v>0</v>
      </c>
      <c r="Y28" s="411">
        <v>0</v>
      </c>
      <c r="Z28" s="411">
        <v>0</v>
      </c>
      <c r="AA28" s="411">
        <v>0</v>
      </c>
      <c r="AB28" s="411">
        <v>0</v>
      </c>
      <c r="AC28" s="411">
        <v>0</v>
      </c>
      <c r="AD28" s="411">
        <v>0</v>
      </c>
      <c r="AE28" s="412">
        <v>0</v>
      </c>
      <c r="AF28" s="411">
        <f t="shared" si="14"/>
        <v>0</v>
      </c>
      <c r="AG28" s="411">
        <v>0</v>
      </c>
      <c r="AH28" s="411">
        <v>0</v>
      </c>
      <c r="AI28" s="411">
        <v>0</v>
      </c>
      <c r="AJ28" s="411">
        <v>0</v>
      </c>
      <c r="AK28" s="411">
        <v>0</v>
      </c>
      <c r="AL28" s="411">
        <v>0</v>
      </c>
      <c r="AM28" s="411">
        <v>0</v>
      </c>
      <c r="AN28" s="411">
        <v>0</v>
      </c>
      <c r="AO28" s="411">
        <v>0</v>
      </c>
      <c r="AP28" s="411">
        <v>0</v>
      </c>
      <c r="AQ28" s="411">
        <v>0</v>
      </c>
      <c r="AR28" s="412">
        <v>0</v>
      </c>
      <c r="AS28" s="411">
        <f t="shared" si="15"/>
        <v>0</v>
      </c>
      <c r="AT28" s="411">
        <f t="shared" si="16"/>
        <v>0</v>
      </c>
      <c r="AU28" s="411">
        <f t="shared" si="17"/>
        <v>0</v>
      </c>
      <c r="AV28" s="411">
        <f t="shared" si="18"/>
        <v>0</v>
      </c>
      <c r="AW28" s="411">
        <v>0</v>
      </c>
      <c r="AX28" s="411">
        <v>0</v>
      </c>
      <c r="AY28" s="411">
        <v>0</v>
      </c>
      <c r="AZ28" s="411">
        <v>0</v>
      </c>
      <c r="BA28" s="411">
        <v>0</v>
      </c>
      <c r="BB28" s="411">
        <v>0</v>
      </c>
      <c r="BC28" s="411">
        <v>0</v>
      </c>
      <c r="BD28" s="411">
        <v>0</v>
      </c>
      <c r="BE28" s="411">
        <v>0</v>
      </c>
      <c r="BF28" s="411">
        <v>0</v>
      </c>
      <c r="BG28" s="411">
        <v>0</v>
      </c>
      <c r="BH28" s="412">
        <v>0</v>
      </c>
      <c r="BI28" s="411">
        <f t="shared" si="19"/>
        <v>0</v>
      </c>
      <c r="BJ28" s="411">
        <v>0</v>
      </c>
      <c r="BK28" s="411">
        <v>0</v>
      </c>
      <c r="BL28" s="411">
        <v>0</v>
      </c>
      <c r="BM28" s="411">
        <v>0</v>
      </c>
      <c r="BN28" s="411">
        <v>0</v>
      </c>
      <c r="BO28" s="411">
        <v>0</v>
      </c>
      <c r="BP28" s="411">
        <v>0</v>
      </c>
      <c r="BQ28" s="411">
        <v>0</v>
      </c>
      <c r="BR28" s="411">
        <v>0</v>
      </c>
      <c r="BS28" s="411">
        <v>0</v>
      </c>
      <c r="BT28" s="411">
        <v>0</v>
      </c>
      <c r="BU28" s="412">
        <v>0</v>
      </c>
      <c r="BV28" s="411">
        <f t="shared" si="20"/>
        <v>0</v>
      </c>
      <c r="BW28" s="411">
        <v>0</v>
      </c>
      <c r="BX28" s="411">
        <v>0</v>
      </c>
      <c r="BY28" s="411">
        <v>0</v>
      </c>
      <c r="BZ28" s="411">
        <v>0</v>
      </c>
      <c r="CA28" s="411">
        <v>0</v>
      </c>
      <c r="CB28" s="411">
        <v>0</v>
      </c>
      <c r="CC28" s="411">
        <v>0</v>
      </c>
      <c r="CD28" s="411">
        <v>0</v>
      </c>
      <c r="CE28" s="411">
        <v>0</v>
      </c>
      <c r="CF28" s="411">
        <v>0</v>
      </c>
      <c r="CG28" s="411">
        <v>0</v>
      </c>
      <c r="CH28" s="412">
        <v>0</v>
      </c>
      <c r="CI28" s="411">
        <f t="shared" si="21"/>
        <v>0</v>
      </c>
      <c r="CJ28" s="411">
        <v>0</v>
      </c>
      <c r="CK28" s="411">
        <v>0</v>
      </c>
      <c r="CL28" s="411">
        <v>0</v>
      </c>
      <c r="CM28" s="411">
        <v>0</v>
      </c>
      <c r="CN28" s="411">
        <v>0</v>
      </c>
      <c r="CO28" s="411">
        <v>0</v>
      </c>
      <c r="CP28" s="411">
        <v>0</v>
      </c>
      <c r="CQ28" s="411">
        <v>0</v>
      </c>
      <c r="CR28" s="411">
        <v>0</v>
      </c>
      <c r="CS28" s="411">
        <v>0</v>
      </c>
      <c r="CT28" s="411">
        <v>0</v>
      </c>
      <c r="CU28" s="412">
        <v>0</v>
      </c>
      <c r="CV28" s="411">
        <f t="shared" si="22"/>
        <v>0</v>
      </c>
      <c r="CW28" s="411">
        <v>0</v>
      </c>
      <c r="CX28" s="411">
        <v>0</v>
      </c>
      <c r="CY28" s="411">
        <v>0</v>
      </c>
      <c r="CZ28" s="411">
        <v>0</v>
      </c>
      <c r="DA28" s="411">
        <v>0</v>
      </c>
      <c r="DB28" s="411">
        <v>0</v>
      </c>
      <c r="DC28" s="411">
        <v>0</v>
      </c>
      <c r="DD28" s="411">
        <v>0</v>
      </c>
      <c r="DE28" s="411">
        <v>0</v>
      </c>
      <c r="DF28" s="411">
        <v>0</v>
      </c>
      <c r="DG28" s="411">
        <v>0</v>
      </c>
      <c r="DH28" s="412">
        <v>0</v>
      </c>
      <c r="DI28" s="411">
        <f t="shared" si="23"/>
        <v>0</v>
      </c>
      <c r="DJ28" s="411">
        <v>0</v>
      </c>
      <c r="DK28" s="411">
        <v>0</v>
      </c>
      <c r="DL28" s="411">
        <v>0</v>
      </c>
      <c r="DM28" s="411">
        <v>0</v>
      </c>
      <c r="DN28" s="411">
        <v>0</v>
      </c>
      <c r="DO28" s="411">
        <v>0</v>
      </c>
      <c r="DP28" s="411">
        <v>0</v>
      </c>
      <c r="DQ28" s="411">
        <v>0</v>
      </c>
      <c r="DR28" s="411">
        <v>0</v>
      </c>
      <c r="DS28" s="411">
        <v>0</v>
      </c>
      <c r="DT28" s="411">
        <v>0</v>
      </c>
      <c r="DU28" s="412">
        <v>0</v>
      </c>
      <c r="DV28" s="411">
        <f t="shared" si="24"/>
        <v>0</v>
      </c>
      <c r="DW28" s="412">
        <v>0</v>
      </c>
      <c r="DX28" s="412">
        <v>0</v>
      </c>
      <c r="DY28" s="412">
        <v>0</v>
      </c>
      <c r="DZ28" s="412">
        <v>0</v>
      </c>
      <c r="EA28" s="412">
        <v>0</v>
      </c>
      <c r="EB28" s="412">
        <v>0</v>
      </c>
      <c r="EC28" s="412">
        <v>0</v>
      </c>
      <c r="ED28" s="412">
        <v>0</v>
      </c>
      <c r="EE28" s="412">
        <v>0</v>
      </c>
      <c r="EF28" s="412">
        <v>0</v>
      </c>
      <c r="EG28" s="412">
        <v>0</v>
      </c>
      <c r="EH28" s="412">
        <v>0</v>
      </c>
      <c r="EI28" s="411">
        <f t="shared" si="25"/>
        <v>0</v>
      </c>
      <c r="EK28" s="411">
        <f t="shared" si="26"/>
        <v>34</v>
      </c>
      <c r="EL28" s="7">
        <f t="shared" si="27"/>
        <v>-34</v>
      </c>
    </row>
    <row r="29" spans="1:142">
      <c r="A29" s="365" t="str">
        <f t="shared" si="9"/>
        <v xml:space="preserve"> 011</v>
      </c>
      <c r="B29" s="370" t="s">
        <v>918</v>
      </c>
      <c r="C29" s="370" t="s">
        <v>1189</v>
      </c>
      <c r="D29" s="411">
        <v>0</v>
      </c>
      <c r="E29" s="411">
        <v>0</v>
      </c>
      <c r="F29" s="411">
        <v>0</v>
      </c>
      <c r="G29" s="411">
        <v>0</v>
      </c>
      <c r="H29" s="411">
        <v>0</v>
      </c>
      <c r="I29" s="411">
        <v>0</v>
      </c>
      <c r="J29" s="411">
        <v>0</v>
      </c>
      <c r="K29" s="411">
        <v>0</v>
      </c>
      <c r="L29" s="411">
        <v>7</v>
      </c>
      <c r="M29" s="411">
        <v>0</v>
      </c>
      <c r="N29" s="411">
        <v>0</v>
      </c>
      <c r="O29" s="412">
        <v>7</v>
      </c>
      <c r="P29" s="411">
        <f t="shared" si="10"/>
        <v>14</v>
      </c>
      <c r="Q29" s="411">
        <f t="shared" si="11"/>
        <v>0</v>
      </c>
      <c r="R29" s="411">
        <f t="shared" si="12"/>
        <v>5.068965517241379</v>
      </c>
      <c r="S29" s="411">
        <f t="shared" si="13"/>
        <v>8.931034482758621</v>
      </c>
      <c r="T29" s="411">
        <v>0</v>
      </c>
      <c r="U29" s="411">
        <v>0</v>
      </c>
      <c r="V29" s="411">
        <v>0</v>
      </c>
      <c r="W29" s="411">
        <v>0</v>
      </c>
      <c r="X29" s="411">
        <v>0</v>
      </c>
      <c r="Y29" s="411">
        <v>0</v>
      </c>
      <c r="Z29" s="411">
        <v>0</v>
      </c>
      <c r="AA29" s="411">
        <v>0</v>
      </c>
      <c r="AB29" s="411">
        <v>0</v>
      </c>
      <c r="AC29" s="411">
        <v>0</v>
      </c>
      <c r="AD29" s="411">
        <v>0</v>
      </c>
      <c r="AE29" s="412">
        <v>0</v>
      </c>
      <c r="AF29" s="411">
        <f t="shared" si="14"/>
        <v>0</v>
      </c>
      <c r="AG29" s="411">
        <v>0</v>
      </c>
      <c r="AH29" s="411">
        <v>0</v>
      </c>
      <c r="AI29" s="411">
        <v>0</v>
      </c>
      <c r="AJ29" s="411">
        <v>0</v>
      </c>
      <c r="AK29" s="411">
        <v>0</v>
      </c>
      <c r="AL29" s="411">
        <v>0</v>
      </c>
      <c r="AM29" s="411">
        <v>0</v>
      </c>
      <c r="AN29" s="411">
        <v>0</v>
      </c>
      <c r="AO29" s="411">
        <v>0</v>
      </c>
      <c r="AP29" s="411">
        <v>0</v>
      </c>
      <c r="AQ29" s="411">
        <v>0</v>
      </c>
      <c r="AR29" s="412">
        <v>0</v>
      </c>
      <c r="AS29" s="411">
        <f t="shared" si="15"/>
        <v>0</v>
      </c>
      <c r="AT29" s="411">
        <f t="shared" si="16"/>
        <v>0</v>
      </c>
      <c r="AU29" s="411">
        <f t="shared" si="17"/>
        <v>0</v>
      </c>
      <c r="AV29" s="411">
        <f t="shared" si="18"/>
        <v>0</v>
      </c>
      <c r="AW29" s="411">
        <v>0</v>
      </c>
      <c r="AX29" s="411">
        <v>0</v>
      </c>
      <c r="AY29" s="411">
        <v>0</v>
      </c>
      <c r="AZ29" s="411">
        <v>0</v>
      </c>
      <c r="BA29" s="411">
        <v>0</v>
      </c>
      <c r="BB29" s="411">
        <v>0</v>
      </c>
      <c r="BC29" s="411">
        <v>0</v>
      </c>
      <c r="BD29" s="411">
        <v>0</v>
      </c>
      <c r="BE29" s="411">
        <v>0</v>
      </c>
      <c r="BF29" s="411">
        <v>0</v>
      </c>
      <c r="BG29" s="411">
        <v>0</v>
      </c>
      <c r="BH29" s="412">
        <v>0</v>
      </c>
      <c r="BI29" s="411">
        <f t="shared" si="19"/>
        <v>0</v>
      </c>
      <c r="BJ29" s="411">
        <v>0</v>
      </c>
      <c r="BK29" s="411">
        <v>0</v>
      </c>
      <c r="BL29" s="411">
        <v>0</v>
      </c>
      <c r="BM29" s="411">
        <v>0</v>
      </c>
      <c r="BN29" s="411">
        <v>0</v>
      </c>
      <c r="BO29" s="411">
        <v>0</v>
      </c>
      <c r="BP29" s="411">
        <v>0</v>
      </c>
      <c r="BQ29" s="411">
        <v>0</v>
      </c>
      <c r="BR29" s="411">
        <v>0</v>
      </c>
      <c r="BS29" s="411">
        <v>0</v>
      </c>
      <c r="BT29" s="411">
        <v>0</v>
      </c>
      <c r="BU29" s="412">
        <v>0</v>
      </c>
      <c r="BV29" s="411">
        <f t="shared" si="20"/>
        <v>0</v>
      </c>
      <c r="BW29" s="411">
        <v>0</v>
      </c>
      <c r="BX29" s="411">
        <v>0</v>
      </c>
      <c r="BY29" s="411">
        <v>0</v>
      </c>
      <c r="BZ29" s="411">
        <v>0</v>
      </c>
      <c r="CA29" s="411">
        <v>0</v>
      </c>
      <c r="CB29" s="411">
        <v>0</v>
      </c>
      <c r="CC29" s="411">
        <v>0</v>
      </c>
      <c r="CD29" s="411">
        <v>0</v>
      </c>
      <c r="CE29" s="411">
        <v>0</v>
      </c>
      <c r="CF29" s="411">
        <v>0</v>
      </c>
      <c r="CG29" s="411">
        <v>0</v>
      </c>
      <c r="CH29" s="412">
        <v>0</v>
      </c>
      <c r="CI29" s="411">
        <f t="shared" si="21"/>
        <v>0</v>
      </c>
      <c r="CJ29" s="411">
        <v>0</v>
      </c>
      <c r="CK29" s="411">
        <v>0</v>
      </c>
      <c r="CL29" s="411">
        <v>0</v>
      </c>
      <c r="CM29" s="411">
        <v>0</v>
      </c>
      <c r="CN29" s="411">
        <v>0</v>
      </c>
      <c r="CO29" s="411">
        <v>0</v>
      </c>
      <c r="CP29" s="411">
        <v>0</v>
      </c>
      <c r="CQ29" s="411">
        <v>0</v>
      </c>
      <c r="CR29" s="411">
        <v>0</v>
      </c>
      <c r="CS29" s="411">
        <v>0</v>
      </c>
      <c r="CT29" s="411">
        <v>0</v>
      </c>
      <c r="CU29" s="412">
        <v>0</v>
      </c>
      <c r="CV29" s="411">
        <f t="shared" si="22"/>
        <v>0</v>
      </c>
      <c r="CW29" s="411">
        <v>0</v>
      </c>
      <c r="CX29" s="411">
        <v>0</v>
      </c>
      <c r="CY29" s="411">
        <v>0</v>
      </c>
      <c r="CZ29" s="411">
        <v>0</v>
      </c>
      <c r="DA29" s="411">
        <v>0</v>
      </c>
      <c r="DB29" s="411">
        <v>0</v>
      </c>
      <c r="DC29" s="411">
        <v>0</v>
      </c>
      <c r="DD29" s="411">
        <v>0</v>
      </c>
      <c r="DE29" s="411">
        <v>0</v>
      </c>
      <c r="DF29" s="411">
        <v>0</v>
      </c>
      <c r="DG29" s="411">
        <v>0</v>
      </c>
      <c r="DH29" s="412">
        <v>0</v>
      </c>
      <c r="DI29" s="411">
        <f t="shared" si="23"/>
        <v>0</v>
      </c>
      <c r="DJ29" s="411">
        <v>0</v>
      </c>
      <c r="DK29" s="411">
        <v>0</v>
      </c>
      <c r="DL29" s="411">
        <v>0</v>
      </c>
      <c r="DM29" s="411">
        <v>0</v>
      </c>
      <c r="DN29" s="411">
        <v>0</v>
      </c>
      <c r="DO29" s="411">
        <v>0</v>
      </c>
      <c r="DP29" s="411">
        <v>0</v>
      </c>
      <c r="DQ29" s="411">
        <v>0</v>
      </c>
      <c r="DR29" s="411">
        <v>0</v>
      </c>
      <c r="DS29" s="411">
        <v>0</v>
      </c>
      <c r="DT29" s="411">
        <v>0</v>
      </c>
      <c r="DU29" s="412">
        <v>0</v>
      </c>
      <c r="DV29" s="411">
        <f t="shared" si="24"/>
        <v>0</v>
      </c>
      <c r="DW29" s="412">
        <v>0</v>
      </c>
      <c r="DX29" s="412">
        <v>0</v>
      </c>
      <c r="DY29" s="412">
        <v>0</v>
      </c>
      <c r="DZ29" s="412">
        <v>0</v>
      </c>
      <c r="EA29" s="412">
        <v>0</v>
      </c>
      <c r="EB29" s="412">
        <v>0</v>
      </c>
      <c r="EC29" s="412">
        <v>0</v>
      </c>
      <c r="ED29" s="412">
        <v>0</v>
      </c>
      <c r="EE29" s="412">
        <v>0</v>
      </c>
      <c r="EF29" s="412">
        <v>0</v>
      </c>
      <c r="EG29" s="412">
        <v>0</v>
      </c>
      <c r="EH29" s="412">
        <v>0</v>
      </c>
      <c r="EI29" s="411">
        <f t="shared" si="25"/>
        <v>0</v>
      </c>
      <c r="EK29" s="411">
        <f t="shared" si="26"/>
        <v>14</v>
      </c>
      <c r="EL29" s="7">
        <f t="shared" si="27"/>
        <v>-14</v>
      </c>
    </row>
    <row r="30" spans="1:142">
      <c r="A30" s="365" t="str">
        <f t="shared" si="9"/>
        <v xml:space="preserve"> 011</v>
      </c>
      <c r="B30" s="370" t="s">
        <v>918</v>
      </c>
      <c r="C30" s="370" t="s">
        <v>1190</v>
      </c>
      <c r="D30" s="411">
        <v>3</v>
      </c>
      <c r="E30" s="411">
        <v>2</v>
      </c>
      <c r="F30" s="411">
        <v>1</v>
      </c>
      <c r="G30" s="411">
        <v>0</v>
      </c>
      <c r="H30" s="411">
        <v>0</v>
      </c>
      <c r="I30" s="411">
        <v>2</v>
      </c>
      <c r="J30" s="411">
        <v>0</v>
      </c>
      <c r="K30" s="411">
        <v>1</v>
      </c>
      <c r="L30" s="411">
        <v>0</v>
      </c>
      <c r="M30" s="411">
        <v>1</v>
      </c>
      <c r="N30" s="411">
        <v>3</v>
      </c>
      <c r="O30" s="412">
        <v>2</v>
      </c>
      <c r="P30" s="411">
        <f t="shared" si="10"/>
        <v>15</v>
      </c>
      <c r="Q30" s="411">
        <f t="shared" si="11"/>
        <v>8</v>
      </c>
      <c r="R30" s="411">
        <f t="shared" si="12"/>
        <v>1</v>
      </c>
      <c r="S30" s="411">
        <f t="shared" si="13"/>
        <v>6</v>
      </c>
      <c r="T30" s="411">
        <v>0</v>
      </c>
      <c r="U30" s="411">
        <v>0</v>
      </c>
      <c r="V30" s="411">
        <v>0</v>
      </c>
      <c r="W30" s="411">
        <v>0</v>
      </c>
      <c r="X30" s="411">
        <v>0</v>
      </c>
      <c r="Y30" s="411">
        <v>0</v>
      </c>
      <c r="Z30" s="411">
        <v>0</v>
      </c>
      <c r="AA30" s="411">
        <v>0</v>
      </c>
      <c r="AB30" s="411">
        <v>0</v>
      </c>
      <c r="AC30" s="411">
        <v>0</v>
      </c>
      <c r="AD30" s="411">
        <v>0</v>
      </c>
      <c r="AE30" s="412">
        <v>0</v>
      </c>
      <c r="AF30" s="411">
        <f t="shared" si="14"/>
        <v>0</v>
      </c>
      <c r="AG30" s="411">
        <v>0</v>
      </c>
      <c r="AH30" s="411">
        <v>0</v>
      </c>
      <c r="AI30" s="411">
        <v>0</v>
      </c>
      <c r="AJ30" s="411">
        <v>0</v>
      </c>
      <c r="AK30" s="411">
        <v>0</v>
      </c>
      <c r="AL30" s="411">
        <v>0</v>
      </c>
      <c r="AM30" s="411">
        <v>0</v>
      </c>
      <c r="AN30" s="411">
        <v>0</v>
      </c>
      <c r="AO30" s="411">
        <v>0</v>
      </c>
      <c r="AP30" s="411">
        <v>0</v>
      </c>
      <c r="AQ30" s="411">
        <v>0</v>
      </c>
      <c r="AR30" s="412">
        <v>0</v>
      </c>
      <c r="AS30" s="411">
        <f t="shared" si="15"/>
        <v>0</v>
      </c>
      <c r="AT30" s="411">
        <f t="shared" si="16"/>
        <v>0</v>
      </c>
      <c r="AU30" s="411">
        <f t="shared" si="17"/>
        <v>0</v>
      </c>
      <c r="AV30" s="411">
        <f t="shared" si="18"/>
        <v>0</v>
      </c>
      <c r="AW30" s="411">
        <v>0</v>
      </c>
      <c r="AX30" s="411">
        <v>0</v>
      </c>
      <c r="AY30" s="411">
        <v>0</v>
      </c>
      <c r="AZ30" s="411">
        <v>0</v>
      </c>
      <c r="BA30" s="411">
        <v>0</v>
      </c>
      <c r="BB30" s="411">
        <v>0</v>
      </c>
      <c r="BC30" s="411">
        <v>0</v>
      </c>
      <c r="BD30" s="411">
        <v>0</v>
      </c>
      <c r="BE30" s="411">
        <v>0</v>
      </c>
      <c r="BF30" s="411">
        <v>0</v>
      </c>
      <c r="BG30" s="411">
        <v>0</v>
      </c>
      <c r="BH30" s="412">
        <v>0</v>
      </c>
      <c r="BI30" s="411">
        <f t="shared" si="19"/>
        <v>0</v>
      </c>
      <c r="BJ30" s="411">
        <v>0</v>
      </c>
      <c r="BK30" s="411">
        <v>0</v>
      </c>
      <c r="BL30" s="411">
        <v>0</v>
      </c>
      <c r="BM30" s="411">
        <v>0</v>
      </c>
      <c r="BN30" s="411">
        <v>0</v>
      </c>
      <c r="BO30" s="411">
        <v>0</v>
      </c>
      <c r="BP30" s="411">
        <v>0</v>
      </c>
      <c r="BQ30" s="411">
        <v>0</v>
      </c>
      <c r="BR30" s="411">
        <v>0</v>
      </c>
      <c r="BS30" s="411">
        <v>0</v>
      </c>
      <c r="BT30" s="411">
        <v>0</v>
      </c>
      <c r="BU30" s="412">
        <v>0</v>
      </c>
      <c r="BV30" s="411">
        <f t="shared" si="20"/>
        <v>0</v>
      </c>
      <c r="BW30" s="411">
        <v>0</v>
      </c>
      <c r="BX30" s="411">
        <v>0</v>
      </c>
      <c r="BY30" s="411">
        <v>0</v>
      </c>
      <c r="BZ30" s="411">
        <v>0</v>
      </c>
      <c r="CA30" s="411">
        <v>0</v>
      </c>
      <c r="CB30" s="411">
        <v>0</v>
      </c>
      <c r="CC30" s="411">
        <v>0</v>
      </c>
      <c r="CD30" s="411">
        <v>0</v>
      </c>
      <c r="CE30" s="411">
        <v>0</v>
      </c>
      <c r="CF30" s="411">
        <v>0</v>
      </c>
      <c r="CG30" s="411">
        <v>0</v>
      </c>
      <c r="CH30" s="412">
        <v>0</v>
      </c>
      <c r="CI30" s="411">
        <f t="shared" si="21"/>
        <v>0</v>
      </c>
      <c r="CJ30" s="411">
        <v>0</v>
      </c>
      <c r="CK30" s="411">
        <v>0</v>
      </c>
      <c r="CL30" s="411">
        <v>0</v>
      </c>
      <c r="CM30" s="411">
        <v>0</v>
      </c>
      <c r="CN30" s="411">
        <v>0</v>
      </c>
      <c r="CO30" s="411">
        <v>0</v>
      </c>
      <c r="CP30" s="411">
        <v>0</v>
      </c>
      <c r="CQ30" s="411">
        <v>0</v>
      </c>
      <c r="CR30" s="411">
        <v>0</v>
      </c>
      <c r="CS30" s="411">
        <v>0</v>
      </c>
      <c r="CT30" s="411">
        <v>0</v>
      </c>
      <c r="CU30" s="412">
        <v>0</v>
      </c>
      <c r="CV30" s="411">
        <f t="shared" si="22"/>
        <v>0</v>
      </c>
      <c r="CW30" s="411">
        <v>0</v>
      </c>
      <c r="CX30" s="411">
        <v>0</v>
      </c>
      <c r="CY30" s="411">
        <v>0</v>
      </c>
      <c r="CZ30" s="411">
        <v>0</v>
      </c>
      <c r="DA30" s="411">
        <v>0</v>
      </c>
      <c r="DB30" s="411">
        <v>0</v>
      </c>
      <c r="DC30" s="411">
        <v>0</v>
      </c>
      <c r="DD30" s="411">
        <v>0</v>
      </c>
      <c r="DE30" s="411">
        <v>0</v>
      </c>
      <c r="DF30" s="411">
        <v>0</v>
      </c>
      <c r="DG30" s="411">
        <v>0</v>
      </c>
      <c r="DH30" s="412">
        <v>0</v>
      </c>
      <c r="DI30" s="411">
        <f t="shared" si="23"/>
        <v>0</v>
      </c>
      <c r="DJ30" s="411">
        <v>0</v>
      </c>
      <c r="DK30" s="411">
        <v>0</v>
      </c>
      <c r="DL30" s="411">
        <v>0</v>
      </c>
      <c r="DM30" s="411">
        <v>0</v>
      </c>
      <c r="DN30" s="411">
        <v>0</v>
      </c>
      <c r="DO30" s="411">
        <v>0</v>
      </c>
      <c r="DP30" s="411">
        <v>0</v>
      </c>
      <c r="DQ30" s="411">
        <v>0</v>
      </c>
      <c r="DR30" s="411">
        <v>0</v>
      </c>
      <c r="DS30" s="411">
        <v>0</v>
      </c>
      <c r="DT30" s="411">
        <v>0</v>
      </c>
      <c r="DU30" s="412">
        <v>0</v>
      </c>
      <c r="DV30" s="411">
        <f t="shared" si="24"/>
        <v>0</v>
      </c>
      <c r="DW30" s="412">
        <v>0</v>
      </c>
      <c r="DX30" s="412">
        <v>0</v>
      </c>
      <c r="DY30" s="412">
        <v>0</v>
      </c>
      <c r="DZ30" s="412">
        <v>0</v>
      </c>
      <c r="EA30" s="412">
        <v>0</v>
      </c>
      <c r="EB30" s="412">
        <v>0</v>
      </c>
      <c r="EC30" s="412">
        <v>0</v>
      </c>
      <c r="ED30" s="412">
        <v>0</v>
      </c>
      <c r="EE30" s="412">
        <v>0</v>
      </c>
      <c r="EF30" s="412">
        <v>0</v>
      </c>
      <c r="EG30" s="412">
        <v>0</v>
      </c>
      <c r="EH30" s="412">
        <v>0</v>
      </c>
      <c r="EI30" s="411">
        <f t="shared" si="25"/>
        <v>0</v>
      </c>
      <c r="EK30" s="411">
        <f t="shared" si="26"/>
        <v>15</v>
      </c>
      <c r="EL30" s="7">
        <f t="shared" si="27"/>
        <v>-15</v>
      </c>
    </row>
    <row r="31" spans="1:142">
      <c r="A31" s="365" t="str">
        <f t="shared" si="9"/>
        <v xml:space="preserve"> 011</v>
      </c>
      <c r="B31" s="370" t="s">
        <v>918</v>
      </c>
      <c r="C31" s="370" t="s">
        <v>1191</v>
      </c>
      <c r="D31" s="411">
        <v>0</v>
      </c>
      <c r="E31" s="411">
        <v>0</v>
      </c>
      <c r="F31" s="411">
        <v>0</v>
      </c>
      <c r="G31" s="411">
        <v>0</v>
      </c>
      <c r="H31" s="411">
        <v>0</v>
      </c>
      <c r="I31" s="411">
        <v>0</v>
      </c>
      <c r="J31" s="411">
        <v>0</v>
      </c>
      <c r="K31" s="411">
        <v>0</v>
      </c>
      <c r="L31" s="411">
        <v>7</v>
      </c>
      <c r="M31" s="411">
        <v>0</v>
      </c>
      <c r="N31" s="411">
        <v>0</v>
      </c>
      <c r="O31" s="412">
        <v>7</v>
      </c>
      <c r="P31" s="411">
        <f t="shared" si="10"/>
        <v>14</v>
      </c>
      <c r="Q31" s="411">
        <f t="shared" si="11"/>
        <v>0</v>
      </c>
      <c r="R31" s="411">
        <f t="shared" si="12"/>
        <v>5.068965517241379</v>
      </c>
      <c r="S31" s="411">
        <f t="shared" si="13"/>
        <v>8.931034482758621</v>
      </c>
      <c r="T31" s="411">
        <v>0</v>
      </c>
      <c r="U31" s="411">
        <v>0</v>
      </c>
      <c r="V31" s="411">
        <v>0</v>
      </c>
      <c r="W31" s="411">
        <v>0</v>
      </c>
      <c r="X31" s="411">
        <v>0</v>
      </c>
      <c r="Y31" s="411">
        <v>0</v>
      </c>
      <c r="Z31" s="411">
        <v>0</v>
      </c>
      <c r="AA31" s="411">
        <v>0</v>
      </c>
      <c r="AB31" s="411">
        <v>0</v>
      </c>
      <c r="AC31" s="411">
        <v>0</v>
      </c>
      <c r="AD31" s="411">
        <v>0</v>
      </c>
      <c r="AE31" s="412">
        <v>0</v>
      </c>
      <c r="AF31" s="411">
        <f t="shared" si="14"/>
        <v>0</v>
      </c>
      <c r="AG31" s="411">
        <v>0</v>
      </c>
      <c r="AH31" s="411">
        <v>0</v>
      </c>
      <c r="AI31" s="411">
        <v>0</v>
      </c>
      <c r="AJ31" s="411">
        <v>0</v>
      </c>
      <c r="AK31" s="411">
        <v>0</v>
      </c>
      <c r="AL31" s="411">
        <v>0</v>
      </c>
      <c r="AM31" s="411">
        <v>0</v>
      </c>
      <c r="AN31" s="411">
        <v>0</v>
      </c>
      <c r="AO31" s="411">
        <v>0</v>
      </c>
      <c r="AP31" s="411">
        <v>0</v>
      </c>
      <c r="AQ31" s="411">
        <v>0</v>
      </c>
      <c r="AR31" s="412">
        <v>0</v>
      </c>
      <c r="AS31" s="411">
        <f t="shared" si="15"/>
        <v>0</v>
      </c>
      <c r="AT31" s="411">
        <f t="shared" si="16"/>
        <v>0</v>
      </c>
      <c r="AU31" s="411">
        <f t="shared" si="17"/>
        <v>0</v>
      </c>
      <c r="AV31" s="411">
        <f t="shared" si="18"/>
        <v>0</v>
      </c>
      <c r="AW31" s="411">
        <v>0</v>
      </c>
      <c r="AX31" s="411">
        <v>0</v>
      </c>
      <c r="AY31" s="411">
        <v>0</v>
      </c>
      <c r="AZ31" s="411">
        <v>0</v>
      </c>
      <c r="BA31" s="411">
        <v>0</v>
      </c>
      <c r="BB31" s="411">
        <v>0</v>
      </c>
      <c r="BC31" s="411">
        <v>0</v>
      </c>
      <c r="BD31" s="411">
        <v>0</v>
      </c>
      <c r="BE31" s="411">
        <v>0</v>
      </c>
      <c r="BF31" s="411">
        <v>0</v>
      </c>
      <c r="BG31" s="411">
        <v>0</v>
      </c>
      <c r="BH31" s="412">
        <v>0</v>
      </c>
      <c r="BI31" s="411">
        <f t="shared" si="19"/>
        <v>0</v>
      </c>
      <c r="BJ31" s="411">
        <v>0</v>
      </c>
      <c r="BK31" s="411">
        <v>0</v>
      </c>
      <c r="BL31" s="411">
        <v>0</v>
      </c>
      <c r="BM31" s="411">
        <v>0</v>
      </c>
      <c r="BN31" s="411">
        <v>0</v>
      </c>
      <c r="BO31" s="411">
        <v>0</v>
      </c>
      <c r="BP31" s="411">
        <v>0</v>
      </c>
      <c r="BQ31" s="411">
        <v>0</v>
      </c>
      <c r="BR31" s="411">
        <v>0</v>
      </c>
      <c r="BS31" s="411">
        <v>0</v>
      </c>
      <c r="BT31" s="411">
        <v>0</v>
      </c>
      <c r="BU31" s="412">
        <v>0</v>
      </c>
      <c r="BV31" s="411">
        <f t="shared" si="20"/>
        <v>0</v>
      </c>
      <c r="BW31" s="411">
        <v>0</v>
      </c>
      <c r="BX31" s="411">
        <v>0</v>
      </c>
      <c r="BY31" s="411">
        <v>0</v>
      </c>
      <c r="BZ31" s="411">
        <v>0</v>
      </c>
      <c r="CA31" s="411">
        <v>0</v>
      </c>
      <c r="CB31" s="411">
        <v>0</v>
      </c>
      <c r="CC31" s="411">
        <v>0</v>
      </c>
      <c r="CD31" s="411">
        <v>0</v>
      </c>
      <c r="CE31" s="411">
        <v>0</v>
      </c>
      <c r="CF31" s="411">
        <v>0</v>
      </c>
      <c r="CG31" s="411">
        <v>0</v>
      </c>
      <c r="CH31" s="412">
        <v>0</v>
      </c>
      <c r="CI31" s="411">
        <f t="shared" si="21"/>
        <v>0</v>
      </c>
      <c r="CJ31" s="411">
        <v>0</v>
      </c>
      <c r="CK31" s="411">
        <v>0</v>
      </c>
      <c r="CL31" s="411">
        <v>0</v>
      </c>
      <c r="CM31" s="411">
        <v>0</v>
      </c>
      <c r="CN31" s="411">
        <v>0</v>
      </c>
      <c r="CO31" s="411">
        <v>0</v>
      </c>
      <c r="CP31" s="411">
        <v>0</v>
      </c>
      <c r="CQ31" s="411">
        <v>0</v>
      </c>
      <c r="CR31" s="411">
        <v>0</v>
      </c>
      <c r="CS31" s="411">
        <v>0</v>
      </c>
      <c r="CT31" s="411">
        <v>0</v>
      </c>
      <c r="CU31" s="412">
        <v>0</v>
      </c>
      <c r="CV31" s="411">
        <f t="shared" si="22"/>
        <v>0</v>
      </c>
      <c r="CW31" s="411">
        <v>0</v>
      </c>
      <c r="CX31" s="411">
        <v>0</v>
      </c>
      <c r="CY31" s="411">
        <v>0</v>
      </c>
      <c r="CZ31" s="411">
        <v>0</v>
      </c>
      <c r="DA31" s="411">
        <v>0</v>
      </c>
      <c r="DB31" s="411">
        <v>0</v>
      </c>
      <c r="DC31" s="411">
        <v>0</v>
      </c>
      <c r="DD31" s="411">
        <v>0</v>
      </c>
      <c r="DE31" s="411">
        <v>0</v>
      </c>
      <c r="DF31" s="411">
        <v>0</v>
      </c>
      <c r="DG31" s="411">
        <v>0</v>
      </c>
      <c r="DH31" s="412">
        <v>0</v>
      </c>
      <c r="DI31" s="411">
        <f t="shared" si="23"/>
        <v>0</v>
      </c>
      <c r="DJ31" s="411">
        <v>0</v>
      </c>
      <c r="DK31" s="411">
        <v>0</v>
      </c>
      <c r="DL31" s="411">
        <v>0</v>
      </c>
      <c r="DM31" s="411">
        <v>0</v>
      </c>
      <c r="DN31" s="411">
        <v>0</v>
      </c>
      <c r="DO31" s="411">
        <v>0</v>
      </c>
      <c r="DP31" s="411">
        <v>0</v>
      </c>
      <c r="DQ31" s="411">
        <v>0</v>
      </c>
      <c r="DR31" s="411">
        <v>0</v>
      </c>
      <c r="DS31" s="411">
        <v>0</v>
      </c>
      <c r="DT31" s="411">
        <v>0</v>
      </c>
      <c r="DU31" s="412">
        <v>0</v>
      </c>
      <c r="DV31" s="411">
        <f t="shared" si="24"/>
        <v>0</v>
      </c>
      <c r="DW31" s="412">
        <v>0</v>
      </c>
      <c r="DX31" s="412">
        <v>0</v>
      </c>
      <c r="DY31" s="412">
        <v>0</v>
      </c>
      <c r="DZ31" s="412">
        <v>0</v>
      </c>
      <c r="EA31" s="412">
        <v>0</v>
      </c>
      <c r="EB31" s="412">
        <v>0</v>
      </c>
      <c r="EC31" s="412">
        <v>0</v>
      </c>
      <c r="ED31" s="412">
        <v>0</v>
      </c>
      <c r="EE31" s="412">
        <v>0</v>
      </c>
      <c r="EF31" s="412">
        <v>0</v>
      </c>
      <c r="EG31" s="412">
        <v>0</v>
      </c>
      <c r="EH31" s="412">
        <v>0</v>
      </c>
      <c r="EI31" s="411">
        <f t="shared" si="25"/>
        <v>0</v>
      </c>
      <c r="EK31" s="411">
        <f t="shared" si="26"/>
        <v>14</v>
      </c>
      <c r="EL31" s="7">
        <f t="shared" si="27"/>
        <v>-14</v>
      </c>
    </row>
    <row r="32" spans="1:142">
      <c r="A32" s="365" t="str">
        <f t="shared" si="9"/>
        <v xml:space="preserve"> 011</v>
      </c>
      <c r="B32" s="370" t="s">
        <v>918</v>
      </c>
      <c r="C32" s="370" t="s">
        <v>1192</v>
      </c>
      <c r="D32" s="411">
        <v>0</v>
      </c>
      <c r="E32" s="411">
        <v>0</v>
      </c>
      <c r="F32" s="411">
        <v>1</v>
      </c>
      <c r="G32" s="411">
        <v>0</v>
      </c>
      <c r="H32" s="411">
        <v>0</v>
      </c>
      <c r="I32" s="411">
        <v>0</v>
      </c>
      <c r="J32" s="411">
        <v>0</v>
      </c>
      <c r="K32" s="411">
        <v>18</v>
      </c>
      <c r="L32" s="411">
        <v>0</v>
      </c>
      <c r="M32" s="411">
        <v>1</v>
      </c>
      <c r="N32" s="411">
        <v>0</v>
      </c>
      <c r="O32" s="412">
        <v>0</v>
      </c>
      <c r="P32" s="411">
        <f t="shared" si="10"/>
        <v>20</v>
      </c>
      <c r="Q32" s="411">
        <f t="shared" si="11"/>
        <v>1</v>
      </c>
      <c r="R32" s="411">
        <f t="shared" si="12"/>
        <v>18</v>
      </c>
      <c r="S32" s="411">
        <f t="shared" si="13"/>
        <v>1</v>
      </c>
      <c r="T32" s="411">
        <v>0</v>
      </c>
      <c r="U32" s="411">
        <v>0</v>
      </c>
      <c r="V32" s="411">
        <v>0</v>
      </c>
      <c r="W32" s="411">
        <v>0</v>
      </c>
      <c r="X32" s="411">
        <v>0</v>
      </c>
      <c r="Y32" s="411">
        <v>0</v>
      </c>
      <c r="Z32" s="411">
        <v>0</v>
      </c>
      <c r="AA32" s="411">
        <v>0</v>
      </c>
      <c r="AB32" s="411">
        <v>0</v>
      </c>
      <c r="AC32" s="411">
        <v>0</v>
      </c>
      <c r="AD32" s="411">
        <v>0</v>
      </c>
      <c r="AE32" s="412">
        <v>0</v>
      </c>
      <c r="AF32" s="411">
        <f t="shared" si="14"/>
        <v>0</v>
      </c>
      <c r="AG32" s="411">
        <v>0</v>
      </c>
      <c r="AH32" s="411">
        <v>0</v>
      </c>
      <c r="AI32" s="411">
        <v>0</v>
      </c>
      <c r="AJ32" s="411">
        <v>0</v>
      </c>
      <c r="AK32" s="411">
        <v>0</v>
      </c>
      <c r="AL32" s="411">
        <v>0</v>
      </c>
      <c r="AM32" s="411">
        <v>0</v>
      </c>
      <c r="AN32" s="411">
        <v>0</v>
      </c>
      <c r="AO32" s="411">
        <v>0</v>
      </c>
      <c r="AP32" s="411">
        <v>0</v>
      </c>
      <c r="AQ32" s="411">
        <v>0</v>
      </c>
      <c r="AR32" s="412">
        <v>0</v>
      </c>
      <c r="AS32" s="411">
        <f t="shared" si="15"/>
        <v>0</v>
      </c>
      <c r="AT32" s="411">
        <f t="shared" si="16"/>
        <v>0</v>
      </c>
      <c r="AU32" s="411">
        <f t="shared" si="17"/>
        <v>0</v>
      </c>
      <c r="AV32" s="411">
        <f t="shared" si="18"/>
        <v>0</v>
      </c>
      <c r="AW32" s="411">
        <v>0</v>
      </c>
      <c r="AX32" s="411">
        <v>0</v>
      </c>
      <c r="AY32" s="411">
        <v>0</v>
      </c>
      <c r="AZ32" s="411">
        <v>0</v>
      </c>
      <c r="BA32" s="411">
        <v>0</v>
      </c>
      <c r="BB32" s="411">
        <v>0</v>
      </c>
      <c r="BC32" s="411">
        <v>0</v>
      </c>
      <c r="BD32" s="411">
        <v>0</v>
      </c>
      <c r="BE32" s="411">
        <v>0</v>
      </c>
      <c r="BF32" s="411">
        <v>0</v>
      </c>
      <c r="BG32" s="411">
        <v>0</v>
      </c>
      <c r="BH32" s="412">
        <v>0</v>
      </c>
      <c r="BI32" s="411">
        <f t="shared" si="19"/>
        <v>0</v>
      </c>
      <c r="BJ32" s="411">
        <v>0</v>
      </c>
      <c r="BK32" s="411">
        <v>0</v>
      </c>
      <c r="BL32" s="411">
        <v>0</v>
      </c>
      <c r="BM32" s="411">
        <v>0</v>
      </c>
      <c r="BN32" s="411">
        <v>0</v>
      </c>
      <c r="BO32" s="411">
        <v>0</v>
      </c>
      <c r="BP32" s="411">
        <v>0</v>
      </c>
      <c r="BQ32" s="411">
        <v>0</v>
      </c>
      <c r="BR32" s="411">
        <v>0</v>
      </c>
      <c r="BS32" s="411">
        <v>0</v>
      </c>
      <c r="BT32" s="411">
        <v>0</v>
      </c>
      <c r="BU32" s="412">
        <v>0</v>
      </c>
      <c r="BV32" s="411">
        <f t="shared" si="20"/>
        <v>0</v>
      </c>
      <c r="BW32" s="411">
        <v>0</v>
      </c>
      <c r="BX32" s="411">
        <v>0</v>
      </c>
      <c r="BY32" s="411">
        <v>0</v>
      </c>
      <c r="BZ32" s="411">
        <v>0</v>
      </c>
      <c r="CA32" s="411">
        <v>0</v>
      </c>
      <c r="CB32" s="411">
        <v>0</v>
      </c>
      <c r="CC32" s="411">
        <v>0</v>
      </c>
      <c r="CD32" s="411">
        <v>0</v>
      </c>
      <c r="CE32" s="411">
        <v>0</v>
      </c>
      <c r="CF32" s="411">
        <v>0</v>
      </c>
      <c r="CG32" s="411">
        <v>0</v>
      </c>
      <c r="CH32" s="412">
        <v>0</v>
      </c>
      <c r="CI32" s="411">
        <f t="shared" si="21"/>
        <v>0</v>
      </c>
      <c r="CJ32" s="411">
        <v>0</v>
      </c>
      <c r="CK32" s="411">
        <v>0</v>
      </c>
      <c r="CL32" s="411">
        <v>0</v>
      </c>
      <c r="CM32" s="411">
        <v>0</v>
      </c>
      <c r="CN32" s="411">
        <v>0</v>
      </c>
      <c r="CO32" s="411">
        <v>0</v>
      </c>
      <c r="CP32" s="411">
        <v>0</v>
      </c>
      <c r="CQ32" s="411">
        <v>0</v>
      </c>
      <c r="CR32" s="411">
        <v>0</v>
      </c>
      <c r="CS32" s="411">
        <v>0</v>
      </c>
      <c r="CT32" s="411">
        <v>0</v>
      </c>
      <c r="CU32" s="412">
        <v>0</v>
      </c>
      <c r="CV32" s="411">
        <f t="shared" si="22"/>
        <v>0</v>
      </c>
      <c r="CW32" s="411">
        <v>0</v>
      </c>
      <c r="CX32" s="411">
        <v>0</v>
      </c>
      <c r="CY32" s="411">
        <v>0</v>
      </c>
      <c r="CZ32" s="411">
        <v>0</v>
      </c>
      <c r="DA32" s="411">
        <v>0</v>
      </c>
      <c r="DB32" s="411">
        <v>0</v>
      </c>
      <c r="DC32" s="411">
        <v>0</v>
      </c>
      <c r="DD32" s="411">
        <v>0</v>
      </c>
      <c r="DE32" s="411">
        <v>0</v>
      </c>
      <c r="DF32" s="411">
        <v>0</v>
      </c>
      <c r="DG32" s="411">
        <v>0</v>
      </c>
      <c r="DH32" s="412">
        <v>0</v>
      </c>
      <c r="DI32" s="411">
        <f t="shared" si="23"/>
        <v>0</v>
      </c>
      <c r="DJ32" s="411">
        <v>0</v>
      </c>
      <c r="DK32" s="411">
        <v>0</v>
      </c>
      <c r="DL32" s="411">
        <v>0</v>
      </c>
      <c r="DM32" s="411">
        <v>0</v>
      </c>
      <c r="DN32" s="411">
        <v>0</v>
      </c>
      <c r="DO32" s="411">
        <v>0</v>
      </c>
      <c r="DP32" s="411">
        <v>0</v>
      </c>
      <c r="DQ32" s="411">
        <v>0</v>
      </c>
      <c r="DR32" s="411">
        <v>0</v>
      </c>
      <c r="DS32" s="411">
        <v>0</v>
      </c>
      <c r="DT32" s="411">
        <v>0</v>
      </c>
      <c r="DU32" s="412">
        <v>0</v>
      </c>
      <c r="DV32" s="411">
        <f t="shared" si="24"/>
        <v>0</v>
      </c>
      <c r="DW32" s="412">
        <v>0</v>
      </c>
      <c r="DX32" s="412">
        <v>0</v>
      </c>
      <c r="DY32" s="412">
        <v>0</v>
      </c>
      <c r="DZ32" s="412">
        <v>0</v>
      </c>
      <c r="EA32" s="412">
        <v>0</v>
      </c>
      <c r="EB32" s="412">
        <v>0</v>
      </c>
      <c r="EC32" s="412">
        <v>0</v>
      </c>
      <c r="ED32" s="412">
        <v>0</v>
      </c>
      <c r="EE32" s="412">
        <v>0</v>
      </c>
      <c r="EF32" s="412">
        <v>0</v>
      </c>
      <c r="EG32" s="412">
        <v>0</v>
      </c>
      <c r="EH32" s="412">
        <v>0</v>
      </c>
      <c r="EI32" s="411">
        <f t="shared" si="25"/>
        <v>0</v>
      </c>
      <c r="EK32" s="411">
        <f t="shared" si="26"/>
        <v>20</v>
      </c>
      <c r="EL32" s="7">
        <f t="shared" si="27"/>
        <v>-20</v>
      </c>
    </row>
    <row r="33" spans="1:142">
      <c r="A33" s="365" t="str">
        <f t="shared" si="9"/>
        <v xml:space="preserve"> 011</v>
      </c>
      <c r="B33" s="370" t="s">
        <v>918</v>
      </c>
      <c r="C33" s="370" t="s">
        <v>1193</v>
      </c>
      <c r="D33" s="411">
        <v>2</v>
      </c>
      <c r="E33" s="411">
        <v>3</v>
      </c>
      <c r="F33" s="411">
        <v>0</v>
      </c>
      <c r="G33" s="411">
        <v>0</v>
      </c>
      <c r="H33" s="411">
        <v>1</v>
      </c>
      <c r="I33" s="411">
        <v>3</v>
      </c>
      <c r="J33" s="411">
        <v>1</v>
      </c>
      <c r="K33" s="411">
        <v>0</v>
      </c>
      <c r="L33" s="411">
        <v>0</v>
      </c>
      <c r="M33" s="411">
        <v>2</v>
      </c>
      <c r="N33" s="411">
        <v>0</v>
      </c>
      <c r="O33" s="412">
        <v>6</v>
      </c>
      <c r="P33" s="411">
        <f t="shared" si="10"/>
        <v>18</v>
      </c>
      <c r="Q33" s="411">
        <f t="shared" si="11"/>
        <v>9.9677419354838719</v>
      </c>
      <c r="R33" s="411">
        <f t="shared" si="12"/>
        <v>3.2258064516129031E-2</v>
      </c>
      <c r="S33" s="411">
        <f t="shared" si="13"/>
        <v>8</v>
      </c>
      <c r="T33" s="411">
        <v>0</v>
      </c>
      <c r="U33" s="411">
        <v>0</v>
      </c>
      <c r="V33" s="411">
        <v>0</v>
      </c>
      <c r="W33" s="411">
        <v>0</v>
      </c>
      <c r="X33" s="411">
        <v>0</v>
      </c>
      <c r="Y33" s="411">
        <v>0</v>
      </c>
      <c r="Z33" s="411">
        <v>0</v>
      </c>
      <c r="AA33" s="411">
        <v>0</v>
      </c>
      <c r="AB33" s="411">
        <v>0</v>
      </c>
      <c r="AC33" s="411">
        <v>0</v>
      </c>
      <c r="AD33" s="411">
        <v>0</v>
      </c>
      <c r="AE33" s="412">
        <v>0</v>
      </c>
      <c r="AF33" s="411">
        <f t="shared" si="14"/>
        <v>0</v>
      </c>
      <c r="AG33" s="411">
        <v>0</v>
      </c>
      <c r="AH33" s="411">
        <v>0</v>
      </c>
      <c r="AI33" s="411">
        <v>0</v>
      </c>
      <c r="AJ33" s="411">
        <v>0</v>
      </c>
      <c r="AK33" s="411">
        <v>0</v>
      </c>
      <c r="AL33" s="411">
        <v>0</v>
      </c>
      <c r="AM33" s="411">
        <v>0</v>
      </c>
      <c r="AN33" s="411">
        <v>0</v>
      </c>
      <c r="AO33" s="411">
        <v>0</v>
      </c>
      <c r="AP33" s="411">
        <v>0</v>
      </c>
      <c r="AQ33" s="411">
        <v>0</v>
      </c>
      <c r="AR33" s="412">
        <v>0</v>
      </c>
      <c r="AS33" s="411">
        <f t="shared" si="15"/>
        <v>0</v>
      </c>
      <c r="AT33" s="411">
        <f t="shared" si="16"/>
        <v>0</v>
      </c>
      <c r="AU33" s="411">
        <f t="shared" si="17"/>
        <v>0</v>
      </c>
      <c r="AV33" s="411">
        <f t="shared" si="18"/>
        <v>0</v>
      </c>
      <c r="AW33" s="411">
        <v>0</v>
      </c>
      <c r="AX33" s="411">
        <v>0</v>
      </c>
      <c r="AY33" s="411">
        <v>0</v>
      </c>
      <c r="AZ33" s="411">
        <v>0</v>
      </c>
      <c r="BA33" s="411">
        <v>0</v>
      </c>
      <c r="BB33" s="411">
        <v>0</v>
      </c>
      <c r="BC33" s="411">
        <v>0</v>
      </c>
      <c r="BD33" s="411">
        <v>0</v>
      </c>
      <c r="BE33" s="411">
        <v>0</v>
      </c>
      <c r="BF33" s="411">
        <v>0</v>
      </c>
      <c r="BG33" s="411">
        <v>0</v>
      </c>
      <c r="BH33" s="412">
        <v>0</v>
      </c>
      <c r="BI33" s="411">
        <f t="shared" si="19"/>
        <v>0</v>
      </c>
      <c r="BJ33" s="411">
        <v>0</v>
      </c>
      <c r="BK33" s="411">
        <v>0</v>
      </c>
      <c r="BL33" s="411">
        <v>0</v>
      </c>
      <c r="BM33" s="411">
        <v>0</v>
      </c>
      <c r="BN33" s="411">
        <v>0</v>
      </c>
      <c r="BO33" s="411">
        <v>0</v>
      </c>
      <c r="BP33" s="411">
        <v>0</v>
      </c>
      <c r="BQ33" s="411">
        <v>0</v>
      </c>
      <c r="BR33" s="411">
        <v>0</v>
      </c>
      <c r="BS33" s="411">
        <v>0</v>
      </c>
      <c r="BT33" s="411">
        <v>0</v>
      </c>
      <c r="BU33" s="412">
        <v>0</v>
      </c>
      <c r="BV33" s="411">
        <f t="shared" si="20"/>
        <v>0</v>
      </c>
      <c r="BW33" s="411">
        <v>0</v>
      </c>
      <c r="BX33" s="411">
        <v>0</v>
      </c>
      <c r="BY33" s="411">
        <v>0</v>
      </c>
      <c r="BZ33" s="411">
        <v>0</v>
      </c>
      <c r="CA33" s="411">
        <v>0</v>
      </c>
      <c r="CB33" s="411">
        <v>0</v>
      </c>
      <c r="CC33" s="411">
        <v>0</v>
      </c>
      <c r="CD33" s="411">
        <v>0</v>
      </c>
      <c r="CE33" s="411">
        <v>0</v>
      </c>
      <c r="CF33" s="411">
        <v>0</v>
      </c>
      <c r="CG33" s="411">
        <v>0</v>
      </c>
      <c r="CH33" s="412">
        <v>0</v>
      </c>
      <c r="CI33" s="411">
        <f t="shared" si="21"/>
        <v>0</v>
      </c>
      <c r="CJ33" s="411">
        <v>0</v>
      </c>
      <c r="CK33" s="411">
        <v>0</v>
      </c>
      <c r="CL33" s="411">
        <v>0</v>
      </c>
      <c r="CM33" s="411">
        <v>0</v>
      </c>
      <c r="CN33" s="411">
        <v>0</v>
      </c>
      <c r="CO33" s="411">
        <v>0</v>
      </c>
      <c r="CP33" s="411">
        <v>0</v>
      </c>
      <c r="CQ33" s="411">
        <v>0</v>
      </c>
      <c r="CR33" s="411">
        <v>0</v>
      </c>
      <c r="CS33" s="411">
        <v>0</v>
      </c>
      <c r="CT33" s="411">
        <v>0</v>
      </c>
      <c r="CU33" s="412">
        <v>0</v>
      </c>
      <c r="CV33" s="411">
        <f t="shared" si="22"/>
        <v>0</v>
      </c>
      <c r="CW33" s="411">
        <v>0</v>
      </c>
      <c r="CX33" s="411">
        <v>0</v>
      </c>
      <c r="CY33" s="411">
        <v>0</v>
      </c>
      <c r="CZ33" s="411">
        <v>0</v>
      </c>
      <c r="DA33" s="411">
        <v>0</v>
      </c>
      <c r="DB33" s="411">
        <v>0</v>
      </c>
      <c r="DC33" s="411">
        <v>0</v>
      </c>
      <c r="DD33" s="411">
        <v>0</v>
      </c>
      <c r="DE33" s="411">
        <v>0</v>
      </c>
      <c r="DF33" s="411">
        <v>0</v>
      </c>
      <c r="DG33" s="411">
        <v>0</v>
      </c>
      <c r="DH33" s="412">
        <v>0</v>
      </c>
      <c r="DI33" s="411">
        <f t="shared" si="23"/>
        <v>0</v>
      </c>
      <c r="DJ33" s="411">
        <v>0</v>
      </c>
      <c r="DK33" s="411">
        <v>0</v>
      </c>
      <c r="DL33" s="411">
        <v>0</v>
      </c>
      <c r="DM33" s="411">
        <v>0</v>
      </c>
      <c r="DN33" s="411">
        <v>0</v>
      </c>
      <c r="DO33" s="411">
        <v>0</v>
      </c>
      <c r="DP33" s="411">
        <v>0</v>
      </c>
      <c r="DQ33" s="411">
        <v>0</v>
      </c>
      <c r="DR33" s="411">
        <v>0</v>
      </c>
      <c r="DS33" s="411">
        <v>0</v>
      </c>
      <c r="DT33" s="411">
        <v>0</v>
      </c>
      <c r="DU33" s="412">
        <v>0</v>
      </c>
      <c r="DV33" s="411">
        <f t="shared" si="24"/>
        <v>0</v>
      </c>
      <c r="DW33" s="412">
        <v>0</v>
      </c>
      <c r="DX33" s="412">
        <v>0</v>
      </c>
      <c r="DY33" s="412">
        <v>0</v>
      </c>
      <c r="DZ33" s="412">
        <v>0</v>
      </c>
      <c r="EA33" s="412">
        <v>0</v>
      </c>
      <c r="EB33" s="412">
        <v>0</v>
      </c>
      <c r="EC33" s="412">
        <v>0</v>
      </c>
      <c r="ED33" s="412">
        <v>0</v>
      </c>
      <c r="EE33" s="412">
        <v>0</v>
      </c>
      <c r="EF33" s="412">
        <v>0</v>
      </c>
      <c r="EG33" s="412">
        <v>0</v>
      </c>
      <c r="EH33" s="412">
        <v>0</v>
      </c>
      <c r="EI33" s="411">
        <f t="shared" si="25"/>
        <v>0</v>
      </c>
      <c r="EK33" s="411">
        <f t="shared" si="26"/>
        <v>18</v>
      </c>
      <c r="EL33" s="7">
        <f t="shared" si="27"/>
        <v>-18</v>
      </c>
    </row>
    <row r="34" spans="1:142">
      <c r="A34" s="365" t="str">
        <f t="shared" si="9"/>
        <v xml:space="preserve"> 011</v>
      </c>
      <c r="B34" s="370" t="s">
        <v>918</v>
      </c>
      <c r="C34" s="370" t="s">
        <v>1194</v>
      </c>
      <c r="D34" s="411">
        <v>0</v>
      </c>
      <c r="E34" s="411">
        <v>0</v>
      </c>
      <c r="F34" s="411">
        <v>0</v>
      </c>
      <c r="G34" s="411">
        <v>0</v>
      </c>
      <c r="H34" s="411">
        <v>0</v>
      </c>
      <c r="I34" s="411">
        <v>0</v>
      </c>
      <c r="J34" s="411">
        <v>0</v>
      </c>
      <c r="K34" s="411">
        <v>0</v>
      </c>
      <c r="L34" s="411">
        <v>7</v>
      </c>
      <c r="M34" s="411">
        <v>0</v>
      </c>
      <c r="N34" s="411">
        <v>0</v>
      </c>
      <c r="O34" s="412">
        <v>7</v>
      </c>
      <c r="P34" s="411">
        <f t="shared" si="10"/>
        <v>14</v>
      </c>
      <c r="Q34" s="411">
        <f t="shared" si="11"/>
        <v>0</v>
      </c>
      <c r="R34" s="411">
        <f t="shared" si="12"/>
        <v>5.068965517241379</v>
      </c>
      <c r="S34" s="411">
        <f t="shared" si="13"/>
        <v>8.931034482758621</v>
      </c>
      <c r="T34" s="411">
        <v>0</v>
      </c>
      <c r="U34" s="411">
        <v>0</v>
      </c>
      <c r="V34" s="411">
        <v>0</v>
      </c>
      <c r="W34" s="411">
        <v>0</v>
      </c>
      <c r="X34" s="411">
        <v>0</v>
      </c>
      <c r="Y34" s="411">
        <v>0</v>
      </c>
      <c r="Z34" s="411">
        <v>0</v>
      </c>
      <c r="AA34" s="411">
        <v>0</v>
      </c>
      <c r="AB34" s="411">
        <v>0</v>
      </c>
      <c r="AC34" s="411">
        <v>0</v>
      </c>
      <c r="AD34" s="411">
        <v>0</v>
      </c>
      <c r="AE34" s="412">
        <v>0</v>
      </c>
      <c r="AF34" s="411">
        <f t="shared" si="14"/>
        <v>0</v>
      </c>
      <c r="AG34" s="411">
        <v>0</v>
      </c>
      <c r="AH34" s="411">
        <v>0</v>
      </c>
      <c r="AI34" s="411">
        <v>0</v>
      </c>
      <c r="AJ34" s="411">
        <v>0</v>
      </c>
      <c r="AK34" s="411">
        <v>0</v>
      </c>
      <c r="AL34" s="411">
        <v>0</v>
      </c>
      <c r="AM34" s="411">
        <v>0</v>
      </c>
      <c r="AN34" s="411">
        <v>0</v>
      </c>
      <c r="AO34" s="411">
        <v>0</v>
      </c>
      <c r="AP34" s="411">
        <v>0</v>
      </c>
      <c r="AQ34" s="411">
        <v>0</v>
      </c>
      <c r="AR34" s="412">
        <v>0</v>
      </c>
      <c r="AS34" s="411">
        <f t="shared" si="15"/>
        <v>0</v>
      </c>
      <c r="AT34" s="411">
        <f t="shared" si="16"/>
        <v>0</v>
      </c>
      <c r="AU34" s="411">
        <f t="shared" si="17"/>
        <v>0</v>
      </c>
      <c r="AV34" s="411">
        <f t="shared" si="18"/>
        <v>0</v>
      </c>
      <c r="AW34" s="411">
        <v>0</v>
      </c>
      <c r="AX34" s="411">
        <v>0</v>
      </c>
      <c r="AY34" s="411">
        <v>0</v>
      </c>
      <c r="AZ34" s="411">
        <v>0</v>
      </c>
      <c r="BA34" s="411">
        <v>0</v>
      </c>
      <c r="BB34" s="411">
        <v>0</v>
      </c>
      <c r="BC34" s="411">
        <v>0</v>
      </c>
      <c r="BD34" s="411">
        <v>0</v>
      </c>
      <c r="BE34" s="411">
        <v>0</v>
      </c>
      <c r="BF34" s="411">
        <v>0</v>
      </c>
      <c r="BG34" s="411">
        <v>0</v>
      </c>
      <c r="BH34" s="412">
        <v>0</v>
      </c>
      <c r="BI34" s="411">
        <f t="shared" si="19"/>
        <v>0</v>
      </c>
      <c r="BJ34" s="411">
        <v>0</v>
      </c>
      <c r="BK34" s="411">
        <v>0</v>
      </c>
      <c r="BL34" s="411">
        <v>0</v>
      </c>
      <c r="BM34" s="411">
        <v>0</v>
      </c>
      <c r="BN34" s="411">
        <v>0</v>
      </c>
      <c r="BO34" s="411">
        <v>0</v>
      </c>
      <c r="BP34" s="411">
        <v>0</v>
      </c>
      <c r="BQ34" s="411">
        <v>0</v>
      </c>
      <c r="BR34" s="411">
        <v>0</v>
      </c>
      <c r="BS34" s="411">
        <v>0</v>
      </c>
      <c r="BT34" s="411">
        <v>0</v>
      </c>
      <c r="BU34" s="412">
        <v>0</v>
      </c>
      <c r="BV34" s="411">
        <f t="shared" si="20"/>
        <v>0</v>
      </c>
      <c r="BW34" s="411">
        <v>0</v>
      </c>
      <c r="BX34" s="411">
        <v>0</v>
      </c>
      <c r="BY34" s="411">
        <v>0</v>
      </c>
      <c r="BZ34" s="411">
        <v>0</v>
      </c>
      <c r="CA34" s="411">
        <v>0</v>
      </c>
      <c r="CB34" s="411">
        <v>0</v>
      </c>
      <c r="CC34" s="411">
        <v>0</v>
      </c>
      <c r="CD34" s="411">
        <v>0</v>
      </c>
      <c r="CE34" s="411">
        <v>0</v>
      </c>
      <c r="CF34" s="411">
        <v>0</v>
      </c>
      <c r="CG34" s="411">
        <v>0</v>
      </c>
      <c r="CH34" s="412">
        <v>0</v>
      </c>
      <c r="CI34" s="411">
        <f t="shared" si="21"/>
        <v>0</v>
      </c>
      <c r="CJ34" s="411">
        <v>0</v>
      </c>
      <c r="CK34" s="411">
        <v>0</v>
      </c>
      <c r="CL34" s="411">
        <v>0</v>
      </c>
      <c r="CM34" s="411">
        <v>0</v>
      </c>
      <c r="CN34" s="411">
        <v>0</v>
      </c>
      <c r="CO34" s="411">
        <v>0</v>
      </c>
      <c r="CP34" s="411">
        <v>0</v>
      </c>
      <c r="CQ34" s="411">
        <v>0</v>
      </c>
      <c r="CR34" s="411">
        <v>0</v>
      </c>
      <c r="CS34" s="411">
        <v>0</v>
      </c>
      <c r="CT34" s="411">
        <v>0</v>
      </c>
      <c r="CU34" s="412">
        <v>0</v>
      </c>
      <c r="CV34" s="411">
        <f t="shared" si="22"/>
        <v>0</v>
      </c>
      <c r="CW34" s="411">
        <v>0</v>
      </c>
      <c r="CX34" s="411">
        <v>0</v>
      </c>
      <c r="CY34" s="411">
        <v>0</v>
      </c>
      <c r="CZ34" s="411">
        <v>0</v>
      </c>
      <c r="DA34" s="411">
        <v>0</v>
      </c>
      <c r="DB34" s="411">
        <v>0</v>
      </c>
      <c r="DC34" s="411">
        <v>0</v>
      </c>
      <c r="DD34" s="411">
        <v>0</v>
      </c>
      <c r="DE34" s="411">
        <v>0</v>
      </c>
      <c r="DF34" s="411">
        <v>0</v>
      </c>
      <c r="DG34" s="411">
        <v>0</v>
      </c>
      <c r="DH34" s="412">
        <v>0</v>
      </c>
      <c r="DI34" s="411">
        <f t="shared" si="23"/>
        <v>0</v>
      </c>
      <c r="DJ34" s="411">
        <v>0</v>
      </c>
      <c r="DK34" s="411">
        <v>0</v>
      </c>
      <c r="DL34" s="411">
        <v>0</v>
      </c>
      <c r="DM34" s="411">
        <v>0</v>
      </c>
      <c r="DN34" s="411">
        <v>0</v>
      </c>
      <c r="DO34" s="411">
        <v>0</v>
      </c>
      <c r="DP34" s="411">
        <v>0</v>
      </c>
      <c r="DQ34" s="411">
        <v>0</v>
      </c>
      <c r="DR34" s="411">
        <v>0</v>
      </c>
      <c r="DS34" s="411">
        <v>0</v>
      </c>
      <c r="DT34" s="411">
        <v>0</v>
      </c>
      <c r="DU34" s="412">
        <v>0</v>
      </c>
      <c r="DV34" s="411">
        <f t="shared" si="24"/>
        <v>0</v>
      </c>
      <c r="DW34" s="412">
        <v>0</v>
      </c>
      <c r="DX34" s="412">
        <v>0</v>
      </c>
      <c r="DY34" s="412">
        <v>0</v>
      </c>
      <c r="DZ34" s="412">
        <v>0</v>
      </c>
      <c r="EA34" s="412">
        <v>0</v>
      </c>
      <c r="EB34" s="412">
        <v>0</v>
      </c>
      <c r="EC34" s="412">
        <v>0</v>
      </c>
      <c r="ED34" s="412">
        <v>0</v>
      </c>
      <c r="EE34" s="412">
        <v>0</v>
      </c>
      <c r="EF34" s="412">
        <v>0</v>
      </c>
      <c r="EG34" s="412">
        <v>0</v>
      </c>
      <c r="EH34" s="412">
        <v>0</v>
      </c>
      <c r="EI34" s="411">
        <f t="shared" si="25"/>
        <v>0</v>
      </c>
      <c r="EK34" s="411">
        <f t="shared" si="26"/>
        <v>14</v>
      </c>
      <c r="EL34" s="7">
        <f t="shared" si="27"/>
        <v>-14</v>
      </c>
    </row>
    <row r="35" spans="1:142">
      <c r="A35" s="365" t="str">
        <f t="shared" si="9"/>
        <v xml:space="preserve"> 012</v>
      </c>
      <c r="B35" s="370" t="s">
        <v>923</v>
      </c>
      <c r="C35" s="370" t="s">
        <v>1167</v>
      </c>
      <c r="D35" s="411">
        <v>10</v>
      </c>
      <c r="E35" s="411">
        <v>10</v>
      </c>
      <c r="F35" s="411">
        <v>10</v>
      </c>
      <c r="G35" s="411">
        <v>10</v>
      </c>
      <c r="H35" s="411">
        <v>10</v>
      </c>
      <c r="I35" s="411">
        <v>10</v>
      </c>
      <c r="J35" s="411">
        <v>10</v>
      </c>
      <c r="K35" s="411">
        <v>10</v>
      </c>
      <c r="L35" s="411">
        <v>10</v>
      </c>
      <c r="M35" s="411">
        <v>10</v>
      </c>
      <c r="N35" s="411">
        <v>10</v>
      </c>
      <c r="O35" s="412">
        <v>10</v>
      </c>
      <c r="P35" s="411">
        <f t="shared" si="10"/>
        <v>120</v>
      </c>
      <c r="Q35" s="411">
        <f t="shared" si="11"/>
        <v>69.677419354838705</v>
      </c>
      <c r="R35" s="411">
        <f t="shared" si="12"/>
        <v>17.563959955506117</v>
      </c>
      <c r="S35" s="411">
        <f t="shared" si="13"/>
        <v>32.758620689655174</v>
      </c>
      <c r="T35" s="411">
        <v>0</v>
      </c>
      <c r="U35" s="411">
        <v>0</v>
      </c>
      <c r="V35" s="411">
        <v>0</v>
      </c>
      <c r="W35" s="411">
        <v>0</v>
      </c>
      <c r="X35" s="411">
        <v>0</v>
      </c>
      <c r="Y35" s="411">
        <v>0</v>
      </c>
      <c r="Z35" s="411">
        <v>0</v>
      </c>
      <c r="AA35" s="411">
        <v>0</v>
      </c>
      <c r="AB35" s="411">
        <v>0</v>
      </c>
      <c r="AC35" s="411">
        <v>0</v>
      </c>
      <c r="AD35" s="411">
        <v>0</v>
      </c>
      <c r="AE35" s="412">
        <v>0</v>
      </c>
      <c r="AF35" s="411">
        <f t="shared" si="14"/>
        <v>0</v>
      </c>
      <c r="AG35" s="411">
        <v>10</v>
      </c>
      <c r="AH35" s="411">
        <v>10</v>
      </c>
      <c r="AI35" s="411">
        <v>10</v>
      </c>
      <c r="AJ35" s="411">
        <v>10</v>
      </c>
      <c r="AK35" s="411">
        <v>10</v>
      </c>
      <c r="AL35" s="411">
        <v>10</v>
      </c>
      <c r="AM35" s="411">
        <v>10</v>
      </c>
      <c r="AN35" s="411">
        <v>10</v>
      </c>
      <c r="AO35" s="411">
        <v>10</v>
      </c>
      <c r="AP35" s="411">
        <v>10</v>
      </c>
      <c r="AQ35" s="411">
        <v>10</v>
      </c>
      <c r="AR35" s="412">
        <v>10</v>
      </c>
      <c r="AS35" s="411">
        <f t="shared" si="15"/>
        <v>120</v>
      </c>
      <c r="AT35" s="411">
        <f t="shared" si="16"/>
        <v>69.677419354838705</v>
      </c>
      <c r="AU35" s="411">
        <f t="shared" si="17"/>
        <v>17.563959955506117</v>
      </c>
      <c r="AV35" s="411">
        <f t="shared" si="18"/>
        <v>32.758620689655174</v>
      </c>
      <c r="AW35" s="411">
        <v>0</v>
      </c>
      <c r="AX35" s="411">
        <v>0</v>
      </c>
      <c r="AY35" s="411">
        <v>0</v>
      </c>
      <c r="AZ35" s="411">
        <v>0</v>
      </c>
      <c r="BA35" s="411">
        <v>0</v>
      </c>
      <c r="BB35" s="411">
        <v>0</v>
      </c>
      <c r="BC35" s="411">
        <v>0</v>
      </c>
      <c r="BD35" s="411">
        <v>0</v>
      </c>
      <c r="BE35" s="411">
        <v>0</v>
      </c>
      <c r="BF35" s="411">
        <v>0</v>
      </c>
      <c r="BG35" s="411">
        <v>0</v>
      </c>
      <c r="BH35" s="412">
        <v>0</v>
      </c>
      <c r="BI35" s="411">
        <f t="shared" si="19"/>
        <v>0</v>
      </c>
      <c r="BJ35" s="411">
        <v>10</v>
      </c>
      <c r="BK35" s="411">
        <v>10</v>
      </c>
      <c r="BL35" s="411">
        <v>10</v>
      </c>
      <c r="BM35" s="411">
        <v>10</v>
      </c>
      <c r="BN35" s="411">
        <v>10</v>
      </c>
      <c r="BO35" s="411">
        <v>10</v>
      </c>
      <c r="BP35" s="411">
        <v>10</v>
      </c>
      <c r="BQ35" s="411">
        <v>10</v>
      </c>
      <c r="BR35" s="411">
        <v>10</v>
      </c>
      <c r="BS35" s="411">
        <v>10</v>
      </c>
      <c r="BT35" s="411">
        <v>10</v>
      </c>
      <c r="BU35" s="412">
        <v>10</v>
      </c>
      <c r="BV35" s="411">
        <f t="shared" si="20"/>
        <v>120</v>
      </c>
      <c r="BW35" s="411">
        <v>0</v>
      </c>
      <c r="BX35" s="411">
        <v>0</v>
      </c>
      <c r="BY35" s="411">
        <v>0</v>
      </c>
      <c r="BZ35" s="411">
        <v>0</v>
      </c>
      <c r="CA35" s="411">
        <v>0</v>
      </c>
      <c r="CB35" s="411">
        <v>0</v>
      </c>
      <c r="CC35" s="411">
        <v>0</v>
      </c>
      <c r="CD35" s="411">
        <v>0</v>
      </c>
      <c r="CE35" s="411">
        <v>0</v>
      </c>
      <c r="CF35" s="411">
        <v>0</v>
      </c>
      <c r="CG35" s="411">
        <v>0</v>
      </c>
      <c r="CH35" s="412">
        <v>0</v>
      </c>
      <c r="CI35" s="411">
        <f t="shared" si="21"/>
        <v>0</v>
      </c>
      <c r="CJ35" s="411">
        <v>10</v>
      </c>
      <c r="CK35" s="411">
        <v>10</v>
      </c>
      <c r="CL35" s="411">
        <v>10</v>
      </c>
      <c r="CM35" s="411">
        <v>10</v>
      </c>
      <c r="CN35" s="411">
        <v>10</v>
      </c>
      <c r="CO35" s="411">
        <v>10</v>
      </c>
      <c r="CP35" s="411">
        <v>10</v>
      </c>
      <c r="CQ35" s="411">
        <v>10</v>
      </c>
      <c r="CR35" s="411">
        <v>10</v>
      </c>
      <c r="CS35" s="411">
        <v>10</v>
      </c>
      <c r="CT35" s="411">
        <v>10</v>
      </c>
      <c r="CU35" s="412">
        <v>10</v>
      </c>
      <c r="CV35" s="411">
        <f t="shared" si="22"/>
        <v>120</v>
      </c>
      <c r="CW35" s="411">
        <v>0</v>
      </c>
      <c r="CX35" s="411">
        <v>0</v>
      </c>
      <c r="CY35" s="411">
        <v>0</v>
      </c>
      <c r="CZ35" s="411">
        <v>0</v>
      </c>
      <c r="DA35" s="411">
        <v>0</v>
      </c>
      <c r="DB35" s="411">
        <v>0</v>
      </c>
      <c r="DC35" s="411">
        <v>0</v>
      </c>
      <c r="DD35" s="411">
        <v>0</v>
      </c>
      <c r="DE35" s="411">
        <v>0</v>
      </c>
      <c r="DF35" s="411">
        <v>0</v>
      </c>
      <c r="DG35" s="411">
        <v>0</v>
      </c>
      <c r="DH35" s="412">
        <v>0</v>
      </c>
      <c r="DI35" s="411">
        <f t="shared" si="23"/>
        <v>0</v>
      </c>
      <c r="DJ35" s="411">
        <v>10</v>
      </c>
      <c r="DK35" s="411">
        <v>10</v>
      </c>
      <c r="DL35" s="411">
        <v>10</v>
      </c>
      <c r="DM35" s="411">
        <v>10</v>
      </c>
      <c r="DN35" s="411">
        <v>10</v>
      </c>
      <c r="DO35" s="411">
        <v>10</v>
      </c>
      <c r="DP35" s="411">
        <v>10</v>
      </c>
      <c r="DQ35" s="411">
        <v>10</v>
      </c>
      <c r="DR35" s="411">
        <v>10</v>
      </c>
      <c r="DS35" s="411">
        <v>10</v>
      </c>
      <c r="DT35" s="411">
        <v>10</v>
      </c>
      <c r="DU35" s="412">
        <v>10</v>
      </c>
      <c r="DV35" s="411">
        <f t="shared" si="24"/>
        <v>120</v>
      </c>
      <c r="DW35" s="412">
        <v>10</v>
      </c>
      <c r="DX35" s="412">
        <v>10</v>
      </c>
      <c r="DY35" s="412">
        <v>10</v>
      </c>
      <c r="DZ35" s="412">
        <v>10</v>
      </c>
      <c r="EA35" s="412">
        <v>10</v>
      </c>
      <c r="EB35" s="412">
        <v>10</v>
      </c>
      <c r="EC35" s="412">
        <v>10</v>
      </c>
      <c r="ED35" s="412">
        <v>10</v>
      </c>
      <c r="EE35" s="412">
        <v>10</v>
      </c>
      <c r="EF35" s="412">
        <v>10</v>
      </c>
      <c r="EG35" s="412">
        <v>10</v>
      </c>
      <c r="EH35" s="412">
        <v>10</v>
      </c>
      <c r="EI35" s="411">
        <f t="shared" si="25"/>
        <v>120</v>
      </c>
      <c r="EK35" s="411">
        <f t="shared" si="26"/>
        <v>120</v>
      </c>
      <c r="EL35" s="7">
        <f t="shared" si="27"/>
        <v>0</v>
      </c>
    </row>
    <row r="36" spans="1:142">
      <c r="A36" s="365" t="str">
        <f t="shared" si="9"/>
        <v xml:space="preserve"> 012</v>
      </c>
      <c r="B36" s="370" t="s">
        <v>923</v>
      </c>
      <c r="C36" s="370" t="s">
        <v>1168</v>
      </c>
      <c r="D36" s="411">
        <v>14425</v>
      </c>
      <c r="E36" s="411">
        <v>16980</v>
      </c>
      <c r="F36" s="411">
        <v>15403</v>
      </c>
      <c r="G36" s="411">
        <v>13594</v>
      </c>
      <c r="H36" s="411">
        <v>10205</v>
      </c>
      <c r="I36" s="411">
        <v>9399</v>
      </c>
      <c r="J36" s="411">
        <v>18741</v>
      </c>
      <c r="K36" s="411">
        <v>26139</v>
      </c>
      <c r="L36" s="411">
        <v>23120</v>
      </c>
      <c r="M36" s="411">
        <v>19016</v>
      </c>
      <c r="N36" s="411">
        <v>13345</v>
      </c>
      <c r="O36" s="412">
        <v>10621</v>
      </c>
      <c r="P36" s="411">
        <f t="shared" si="10"/>
        <v>190988</v>
      </c>
      <c r="Q36" s="411">
        <f t="shared" si="11"/>
        <v>98142.451612903227</v>
      </c>
      <c r="R36" s="411">
        <f t="shared" si="12"/>
        <v>43485.617352614019</v>
      </c>
      <c r="S36" s="411">
        <f t="shared" si="13"/>
        <v>49359.931034482761</v>
      </c>
      <c r="T36" s="411">
        <v>0</v>
      </c>
      <c r="U36" s="411">
        <v>0</v>
      </c>
      <c r="V36" s="411">
        <v>0</v>
      </c>
      <c r="W36" s="411">
        <v>0</v>
      </c>
      <c r="X36" s="411">
        <v>0</v>
      </c>
      <c r="Y36" s="411">
        <v>0</v>
      </c>
      <c r="Z36" s="411">
        <v>0</v>
      </c>
      <c r="AA36" s="411">
        <v>0</v>
      </c>
      <c r="AB36" s="411">
        <v>0</v>
      </c>
      <c r="AC36" s="411">
        <v>0</v>
      </c>
      <c r="AD36" s="411">
        <v>0</v>
      </c>
      <c r="AE36" s="412">
        <v>0</v>
      </c>
      <c r="AF36" s="411">
        <f t="shared" si="14"/>
        <v>0</v>
      </c>
      <c r="AG36" s="411">
        <v>14425</v>
      </c>
      <c r="AH36" s="411">
        <v>16980</v>
      </c>
      <c r="AI36" s="411">
        <v>15403</v>
      </c>
      <c r="AJ36" s="411">
        <v>13594</v>
      </c>
      <c r="AK36" s="411">
        <v>10205</v>
      </c>
      <c r="AL36" s="411">
        <v>9399</v>
      </c>
      <c r="AM36" s="411">
        <v>18741</v>
      </c>
      <c r="AN36" s="411">
        <v>26139</v>
      </c>
      <c r="AO36" s="411">
        <v>23120</v>
      </c>
      <c r="AP36" s="411">
        <v>19016</v>
      </c>
      <c r="AQ36" s="411">
        <v>13345</v>
      </c>
      <c r="AR36" s="412">
        <v>10621</v>
      </c>
      <c r="AS36" s="411">
        <f t="shared" si="15"/>
        <v>190988</v>
      </c>
      <c r="AT36" s="411">
        <f t="shared" si="16"/>
        <v>98142.451612903227</v>
      </c>
      <c r="AU36" s="411">
        <f t="shared" si="17"/>
        <v>43485.617352614019</v>
      </c>
      <c r="AV36" s="411">
        <f t="shared" si="18"/>
        <v>49359.931034482761</v>
      </c>
      <c r="AW36" s="411">
        <v>0</v>
      </c>
      <c r="AX36" s="411">
        <v>0</v>
      </c>
      <c r="AY36" s="411">
        <v>0</v>
      </c>
      <c r="AZ36" s="411">
        <v>0</v>
      </c>
      <c r="BA36" s="411">
        <v>0</v>
      </c>
      <c r="BB36" s="411">
        <v>0</v>
      </c>
      <c r="BC36" s="411">
        <v>0</v>
      </c>
      <c r="BD36" s="411">
        <v>0</v>
      </c>
      <c r="BE36" s="411">
        <v>0</v>
      </c>
      <c r="BF36" s="411">
        <v>0</v>
      </c>
      <c r="BG36" s="411">
        <v>0</v>
      </c>
      <c r="BH36" s="412">
        <v>0</v>
      </c>
      <c r="BI36" s="411">
        <f t="shared" si="19"/>
        <v>0</v>
      </c>
      <c r="BJ36" s="411">
        <v>14425</v>
      </c>
      <c r="BK36" s="411">
        <v>16980</v>
      </c>
      <c r="BL36" s="411">
        <v>15403</v>
      </c>
      <c r="BM36" s="411">
        <v>13594</v>
      </c>
      <c r="BN36" s="411">
        <v>10205</v>
      </c>
      <c r="BO36" s="411">
        <v>9399</v>
      </c>
      <c r="BP36" s="411">
        <v>18741</v>
      </c>
      <c r="BQ36" s="411">
        <v>26139</v>
      </c>
      <c r="BR36" s="411">
        <v>23120</v>
      </c>
      <c r="BS36" s="411">
        <v>19016</v>
      </c>
      <c r="BT36" s="411">
        <v>13345</v>
      </c>
      <c r="BU36" s="412">
        <v>10621</v>
      </c>
      <c r="BV36" s="411">
        <f t="shared" si="20"/>
        <v>190988</v>
      </c>
      <c r="BW36" s="411">
        <v>-1859.9206246249996</v>
      </c>
      <c r="BX36" s="411">
        <v>-1732.4694</v>
      </c>
      <c r="BY36" s="411">
        <v>-1344.8708794070008</v>
      </c>
      <c r="BZ36" s="411">
        <v>-1513.2534663120005</v>
      </c>
      <c r="CA36" s="411">
        <v>818.65021270500074</v>
      </c>
      <c r="CB36" s="411">
        <v>1905.4663474469999</v>
      </c>
      <c r="CC36" s="411">
        <v>1606.8026830770032</v>
      </c>
      <c r="CD36" s="411">
        <v>-3190.4229341160026</v>
      </c>
      <c r="CE36" s="411">
        <v>1140.5514471999995</v>
      </c>
      <c r="CF36" s="411">
        <v>2170.5747784959967</v>
      </c>
      <c r="CG36" s="411">
        <v>-319.10413201499978</v>
      </c>
      <c r="CH36" s="412">
        <v>1286.3385071289995</v>
      </c>
      <c r="CI36" s="411">
        <f t="shared" si="21"/>
        <v>-1031.6574604210036</v>
      </c>
      <c r="CJ36" s="411">
        <v>12565.079375375</v>
      </c>
      <c r="CK36" s="411">
        <v>15247.5306</v>
      </c>
      <c r="CL36" s="411">
        <v>14058.129120592999</v>
      </c>
      <c r="CM36" s="411">
        <v>12080.746533688</v>
      </c>
      <c r="CN36" s="411">
        <v>11023.650212705001</v>
      </c>
      <c r="CO36" s="411">
        <v>11304.466347447</v>
      </c>
      <c r="CP36" s="411">
        <v>20347.802683077003</v>
      </c>
      <c r="CQ36" s="411">
        <v>22948.577065883997</v>
      </c>
      <c r="CR36" s="411">
        <v>24260.5514472</v>
      </c>
      <c r="CS36" s="411">
        <v>21186.574778495997</v>
      </c>
      <c r="CT36" s="411">
        <v>13025.895867985</v>
      </c>
      <c r="CU36" s="412">
        <v>11907.338507128999</v>
      </c>
      <c r="CV36" s="411">
        <f t="shared" si="22"/>
        <v>189956.342539579</v>
      </c>
      <c r="CW36" s="411">
        <v>0</v>
      </c>
      <c r="CX36" s="411">
        <v>0</v>
      </c>
      <c r="CY36" s="411">
        <v>0</v>
      </c>
      <c r="CZ36" s="411">
        <v>0</v>
      </c>
      <c r="DA36" s="411">
        <v>0</v>
      </c>
      <c r="DB36" s="411">
        <v>0</v>
      </c>
      <c r="DC36" s="411">
        <v>0</v>
      </c>
      <c r="DD36" s="411">
        <v>0</v>
      </c>
      <c r="DE36" s="411">
        <v>0</v>
      </c>
      <c r="DF36" s="411">
        <v>0</v>
      </c>
      <c r="DG36" s="411">
        <v>0</v>
      </c>
      <c r="DH36" s="412">
        <v>0</v>
      </c>
      <c r="DI36" s="411">
        <f t="shared" si="23"/>
        <v>0</v>
      </c>
      <c r="DJ36" s="411">
        <v>12565.079375375</v>
      </c>
      <c r="DK36" s="411">
        <v>15247.5306</v>
      </c>
      <c r="DL36" s="411">
        <v>14058.129120592999</v>
      </c>
      <c r="DM36" s="411">
        <v>12080.746533688</v>
      </c>
      <c r="DN36" s="411">
        <v>11023.650212705001</v>
      </c>
      <c r="DO36" s="411">
        <v>11304.466347447</v>
      </c>
      <c r="DP36" s="411">
        <v>20347.802683077003</v>
      </c>
      <c r="DQ36" s="411">
        <v>22948.577065883997</v>
      </c>
      <c r="DR36" s="411">
        <v>24260.5514472</v>
      </c>
      <c r="DS36" s="411">
        <v>21186.574778495997</v>
      </c>
      <c r="DT36" s="411">
        <v>13025.895867985</v>
      </c>
      <c r="DU36" s="412">
        <v>11907.338507128999</v>
      </c>
      <c r="DV36" s="411">
        <f t="shared" si="24"/>
        <v>189956.342539579</v>
      </c>
      <c r="DW36" s="412">
        <v>12565.079375375</v>
      </c>
      <c r="DX36" s="412">
        <v>15247.5306</v>
      </c>
      <c r="DY36" s="412">
        <v>14058.129120592999</v>
      </c>
      <c r="DZ36" s="412">
        <v>12080.746533688</v>
      </c>
      <c r="EA36" s="412">
        <v>11023.650212705001</v>
      </c>
      <c r="EB36" s="412">
        <v>11304.466347447</v>
      </c>
      <c r="EC36" s="412">
        <v>20347.802683077003</v>
      </c>
      <c r="ED36" s="412">
        <v>22948.577065883997</v>
      </c>
      <c r="EE36" s="412">
        <v>24260.5514472</v>
      </c>
      <c r="EF36" s="412">
        <v>21186.574778495997</v>
      </c>
      <c r="EG36" s="412">
        <v>13025.895867985</v>
      </c>
      <c r="EH36" s="412">
        <v>11907.338507128999</v>
      </c>
      <c r="EI36" s="411">
        <f t="shared" si="25"/>
        <v>189956.342539579</v>
      </c>
      <c r="EK36" s="411">
        <f t="shared" si="26"/>
        <v>189956.342539579</v>
      </c>
      <c r="EL36" s="7">
        <f t="shared" si="27"/>
        <v>0</v>
      </c>
    </row>
    <row r="37" spans="1:142">
      <c r="A37" s="365" t="str">
        <f t="shared" si="9"/>
        <v xml:space="preserve"> 012</v>
      </c>
      <c r="B37" s="370" t="s">
        <v>923</v>
      </c>
      <c r="C37" s="370" t="s">
        <v>1169</v>
      </c>
      <c r="D37" s="411">
        <v>14425</v>
      </c>
      <c r="E37" s="411">
        <v>16980</v>
      </c>
      <c r="F37" s="411">
        <v>15403</v>
      </c>
      <c r="G37" s="411">
        <v>13594</v>
      </c>
      <c r="H37" s="411">
        <v>10205</v>
      </c>
      <c r="I37" s="411">
        <v>9399</v>
      </c>
      <c r="J37" s="411">
        <v>18741</v>
      </c>
      <c r="K37" s="411">
        <v>26139</v>
      </c>
      <c r="L37" s="411">
        <v>23120</v>
      </c>
      <c r="M37" s="411">
        <v>19016</v>
      </c>
      <c r="N37" s="411">
        <v>13345</v>
      </c>
      <c r="O37" s="412">
        <v>10621</v>
      </c>
      <c r="P37" s="411">
        <f t="shared" si="10"/>
        <v>190988</v>
      </c>
      <c r="Q37" s="411">
        <f t="shared" si="11"/>
        <v>98142.451612903227</v>
      </c>
      <c r="R37" s="411">
        <f t="shared" si="12"/>
        <v>43485.617352614019</v>
      </c>
      <c r="S37" s="411">
        <f t="shared" si="13"/>
        <v>49359.931034482761</v>
      </c>
      <c r="T37" s="411">
        <v>0</v>
      </c>
      <c r="U37" s="411">
        <v>0</v>
      </c>
      <c r="V37" s="411">
        <v>0</v>
      </c>
      <c r="W37" s="411">
        <v>0</v>
      </c>
      <c r="X37" s="411">
        <v>0</v>
      </c>
      <c r="Y37" s="411">
        <v>0</v>
      </c>
      <c r="Z37" s="411">
        <v>0</v>
      </c>
      <c r="AA37" s="411">
        <v>0</v>
      </c>
      <c r="AB37" s="411">
        <v>0</v>
      </c>
      <c r="AC37" s="411">
        <v>0</v>
      </c>
      <c r="AD37" s="411">
        <v>0</v>
      </c>
      <c r="AE37" s="412">
        <v>0</v>
      </c>
      <c r="AF37" s="411">
        <f t="shared" si="14"/>
        <v>0</v>
      </c>
      <c r="AG37" s="411">
        <v>14425</v>
      </c>
      <c r="AH37" s="411">
        <v>16980</v>
      </c>
      <c r="AI37" s="411">
        <v>15403</v>
      </c>
      <c r="AJ37" s="411">
        <v>13594</v>
      </c>
      <c r="AK37" s="411">
        <v>10205</v>
      </c>
      <c r="AL37" s="411">
        <v>9399</v>
      </c>
      <c r="AM37" s="411">
        <v>18741</v>
      </c>
      <c r="AN37" s="411">
        <v>26139</v>
      </c>
      <c r="AO37" s="411">
        <v>23120</v>
      </c>
      <c r="AP37" s="411">
        <v>19016</v>
      </c>
      <c r="AQ37" s="411">
        <v>13345</v>
      </c>
      <c r="AR37" s="412">
        <v>10621</v>
      </c>
      <c r="AS37" s="411">
        <f t="shared" si="15"/>
        <v>190988</v>
      </c>
      <c r="AT37" s="411">
        <f t="shared" si="16"/>
        <v>98142.451612903227</v>
      </c>
      <c r="AU37" s="411">
        <f t="shared" si="17"/>
        <v>43485.617352614019</v>
      </c>
      <c r="AV37" s="411">
        <f t="shared" si="18"/>
        <v>49359.931034482761</v>
      </c>
      <c r="AW37" s="411">
        <v>0</v>
      </c>
      <c r="AX37" s="411">
        <v>0</v>
      </c>
      <c r="AY37" s="411">
        <v>0</v>
      </c>
      <c r="AZ37" s="411">
        <v>0</v>
      </c>
      <c r="BA37" s="411">
        <v>0</v>
      </c>
      <c r="BB37" s="411">
        <v>0</v>
      </c>
      <c r="BC37" s="411">
        <v>0</v>
      </c>
      <c r="BD37" s="411">
        <v>0</v>
      </c>
      <c r="BE37" s="411">
        <v>0</v>
      </c>
      <c r="BF37" s="411">
        <v>0</v>
      </c>
      <c r="BG37" s="411">
        <v>0</v>
      </c>
      <c r="BH37" s="412">
        <v>0</v>
      </c>
      <c r="BI37" s="411">
        <f t="shared" si="19"/>
        <v>0</v>
      </c>
      <c r="BJ37" s="411">
        <v>14425</v>
      </c>
      <c r="BK37" s="411">
        <v>16980</v>
      </c>
      <c r="BL37" s="411">
        <v>15403</v>
      </c>
      <c r="BM37" s="411">
        <v>13594</v>
      </c>
      <c r="BN37" s="411">
        <v>10205</v>
      </c>
      <c r="BO37" s="411">
        <v>9399</v>
      </c>
      <c r="BP37" s="411">
        <v>18741</v>
      </c>
      <c r="BQ37" s="411">
        <v>26139</v>
      </c>
      <c r="BR37" s="411">
        <v>23120</v>
      </c>
      <c r="BS37" s="411">
        <v>19016</v>
      </c>
      <c r="BT37" s="411">
        <v>13345</v>
      </c>
      <c r="BU37" s="412">
        <v>10621</v>
      </c>
      <c r="BV37" s="411">
        <f t="shared" si="20"/>
        <v>190988</v>
      </c>
      <c r="BW37" s="411">
        <v>-1859.9206246249996</v>
      </c>
      <c r="BX37" s="411">
        <v>-1732.4694</v>
      </c>
      <c r="BY37" s="411">
        <v>-1344.8708794070008</v>
      </c>
      <c r="BZ37" s="411">
        <v>-1513.2534663120005</v>
      </c>
      <c r="CA37" s="411">
        <v>818.65021270500074</v>
      </c>
      <c r="CB37" s="411">
        <v>1905.4663474469999</v>
      </c>
      <c r="CC37" s="411">
        <v>1606.8026830770032</v>
      </c>
      <c r="CD37" s="411">
        <v>-3190.4229341160026</v>
      </c>
      <c r="CE37" s="411">
        <v>1140.5514471999995</v>
      </c>
      <c r="CF37" s="411">
        <v>2170.5747784959967</v>
      </c>
      <c r="CG37" s="411">
        <v>-319.10413201499978</v>
      </c>
      <c r="CH37" s="412">
        <v>1286.3385071289995</v>
      </c>
      <c r="CI37" s="411">
        <f t="shared" si="21"/>
        <v>-1031.6574604210036</v>
      </c>
      <c r="CJ37" s="411">
        <v>12565.079375375</v>
      </c>
      <c r="CK37" s="411">
        <v>15247.5306</v>
      </c>
      <c r="CL37" s="411">
        <v>14058.129120592999</v>
      </c>
      <c r="CM37" s="411">
        <v>12080.746533688</v>
      </c>
      <c r="CN37" s="411">
        <v>11023.650212705001</v>
      </c>
      <c r="CO37" s="411">
        <v>11304.466347447</v>
      </c>
      <c r="CP37" s="411">
        <v>20347.802683077003</v>
      </c>
      <c r="CQ37" s="411">
        <v>22948.577065883997</v>
      </c>
      <c r="CR37" s="411">
        <v>24260.5514472</v>
      </c>
      <c r="CS37" s="411">
        <v>21186.574778495997</v>
      </c>
      <c r="CT37" s="411">
        <v>13025.895867985</v>
      </c>
      <c r="CU37" s="412">
        <v>11907.338507128999</v>
      </c>
      <c r="CV37" s="411">
        <f t="shared" si="22"/>
        <v>189956.342539579</v>
      </c>
      <c r="CW37" s="411">
        <v>0</v>
      </c>
      <c r="CX37" s="411">
        <v>0</v>
      </c>
      <c r="CY37" s="411">
        <v>0</v>
      </c>
      <c r="CZ37" s="411">
        <v>0</v>
      </c>
      <c r="DA37" s="411">
        <v>0</v>
      </c>
      <c r="DB37" s="411">
        <v>0</v>
      </c>
      <c r="DC37" s="411">
        <v>0</v>
      </c>
      <c r="DD37" s="411">
        <v>0</v>
      </c>
      <c r="DE37" s="411">
        <v>0</v>
      </c>
      <c r="DF37" s="411">
        <v>0</v>
      </c>
      <c r="DG37" s="411">
        <v>0</v>
      </c>
      <c r="DH37" s="412">
        <v>0</v>
      </c>
      <c r="DI37" s="411">
        <f t="shared" si="23"/>
        <v>0</v>
      </c>
      <c r="DJ37" s="411">
        <v>12565.079375375</v>
      </c>
      <c r="DK37" s="411">
        <v>15247.5306</v>
      </c>
      <c r="DL37" s="411">
        <v>14058.129120592999</v>
      </c>
      <c r="DM37" s="411">
        <v>12080.746533688</v>
      </c>
      <c r="DN37" s="411">
        <v>11023.650212705001</v>
      </c>
      <c r="DO37" s="411">
        <v>11304.466347447</v>
      </c>
      <c r="DP37" s="411">
        <v>20347.802683077003</v>
      </c>
      <c r="DQ37" s="411">
        <v>22948.577065883997</v>
      </c>
      <c r="DR37" s="411">
        <v>24260.5514472</v>
      </c>
      <c r="DS37" s="411">
        <v>21186.574778495997</v>
      </c>
      <c r="DT37" s="411">
        <v>13025.895867985</v>
      </c>
      <c r="DU37" s="412">
        <v>11907.338507128999</v>
      </c>
      <c r="DV37" s="411">
        <f t="shared" si="24"/>
        <v>189956.342539579</v>
      </c>
      <c r="DW37" s="412">
        <v>12565.079375375</v>
      </c>
      <c r="DX37" s="412">
        <v>15247.5306</v>
      </c>
      <c r="DY37" s="412">
        <v>14058.129120592999</v>
      </c>
      <c r="DZ37" s="412">
        <v>12080.746533688</v>
      </c>
      <c r="EA37" s="412">
        <v>11023.650212705001</v>
      </c>
      <c r="EB37" s="412">
        <v>11304.466347447</v>
      </c>
      <c r="EC37" s="412">
        <v>20347.802683077003</v>
      </c>
      <c r="ED37" s="412">
        <v>22948.577065883997</v>
      </c>
      <c r="EE37" s="412">
        <v>24260.5514472</v>
      </c>
      <c r="EF37" s="412">
        <v>21186.574778495997</v>
      </c>
      <c r="EG37" s="412">
        <v>13025.895867985</v>
      </c>
      <c r="EH37" s="412">
        <v>11907.338507128999</v>
      </c>
      <c r="EI37" s="411">
        <f t="shared" si="25"/>
        <v>189956.342539579</v>
      </c>
      <c r="EK37" s="411">
        <f t="shared" si="26"/>
        <v>189956.342539579</v>
      </c>
      <c r="EL37" s="7">
        <f t="shared" si="27"/>
        <v>0</v>
      </c>
    </row>
    <row r="38" spans="1:142">
      <c r="A38" s="365" t="str">
        <f t="shared" si="9"/>
        <v xml:space="preserve"> 012</v>
      </c>
      <c r="B38" s="370" t="s">
        <v>923</v>
      </c>
      <c r="C38" s="370" t="s">
        <v>1170</v>
      </c>
      <c r="D38" s="411">
        <v>14425</v>
      </c>
      <c r="E38" s="411">
        <v>16980</v>
      </c>
      <c r="F38" s="411">
        <v>15403</v>
      </c>
      <c r="G38" s="411">
        <v>13594</v>
      </c>
      <c r="H38" s="411">
        <v>10205</v>
      </c>
      <c r="I38" s="411">
        <v>9399</v>
      </c>
      <c r="J38" s="411">
        <v>18741</v>
      </c>
      <c r="K38" s="411">
        <v>26139</v>
      </c>
      <c r="L38" s="411">
        <v>23120</v>
      </c>
      <c r="M38" s="411">
        <v>19016</v>
      </c>
      <c r="N38" s="411">
        <v>13345</v>
      </c>
      <c r="O38" s="412">
        <v>10621</v>
      </c>
      <c r="P38" s="411">
        <f t="shared" si="10"/>
        <v>190988</v>
      </c>
      <c r="Q38" s="411">
        <f t="shared" si="11"/>
        <v>98142.451612903227</v>
      </c>
      <c r="R38" s="411">
        <f t="shared" si="12"/>
        <v>43485.617352614019</v>
      </c>
      <c r="S38" s="411">
        <f t="shared" si="13"/>
        <v>49359.931034482761</v>
      </c>
      <c r="T38" s="411">
        <v>0</v>
      </c>
      <c r="U38" s="411">
        <v>0</v>
      </c>
      <c r="V38" s="411">
        <v>0</v>
      </c>
      <c r="W38" s="411">
        <v>0</v>
      </c>
      <c r="X38" s="411">
        <v>0</v>
      </c>
      <c r="Y38" s="411">
        <v>0</v>
      </c>
      <c r="Z38" s="411">
        <v>0</v>
      </c>
      <c r="AA38" s="411">
        <v>0</v>
      </c>
      <c r="AB38" s="411">
        <v>0</v>
      </c>
      <c r="AC38" s="411">
        <v>0</v>
      </c>
      <c r="AD38" s="411">
        <v>0</v>
      </c>
      <c r="AE38" s="412">
        <v>0</v>
      </c>
      <c r="AF38" s="411">
        <f t="shared" si="14"/>
        <v>0</v>
      </c>
      <c r="AG38" s="411">
        <v>14425</v>
      </c>
      <c r="AH38" s="411">
        <v>16980</v>
      </c>
      <c r="AI38" s="411">
        <v>15403</v>
      </c>
      <c r="AJ38" s="411">
        <v>13594</v>
      </c>
      <c r="AK38" s="411">
        <v>10205</v>
      </c>
      <c r="AL38" s="411">
        <v>9399</v>
      </c>
      <c r="AM38" s="411">
        <v>18741</v>
      </c>
      <c r="AN38" s="411">
        <v>26139</v>
      </c>
      <c r="AO38" s="411">
        <v>23120</v>
      </c>
      <c r="AP38" s="411">
        <v>19016</v>
      </c>
      <c r="AQ38" s="411">
        <v>13345</v>
      </c>
      <c r="AR38" s="412">
        <v>10621</v>
      </c>
      <c r="AS38" s="411">
        <f t="shared" si="15"/>
        <v>190988</v>
      </c>
      <c r="AT38" s="411">
        <f t="shared" si="16"/>
        <v>98142.451612903227</v>
      </c>
      <c r="AU38" s="411">
        <f t="shared" si="17"/>
        <v>43485.617352614019</v>
      </c>
      <c r="AV38" s="411">
        <f t="shared" si="18"/>
        <v>49359.931034482761</v>
      </c>
      <c r="AW38" s="411">
        <v>0</v>
      </c>
      <c r="AX38" s="411">
        <v>0</v>
      </c>
      <c r="AY38" s="411">
        <v>0</v>
      </c>
      <c r="AZ38" s="411">
        <v>0</v>
      </c>
      <c r="BA38" s="411">
        <v>0</v>
      </c>
      <c r="BB38" s="411">
        <v>0</v>
      </c>
      <c r="BC38" s="411">
        <v>0</v>
      </c>
      <c r="BD38" s="411">
        <v>0</v>
      </c>
      <c r="BE38" s="411">
        <v>0</v>
      </c>
      <c r="BF38" s="411">
        <v>0</v>
      </c>
      <c r="BG38" s="411">
        <v>0</v>
      </c>
      <c r="BH38" s="412">
        <v>0</v>
      </c>
      <c r="BI38" s="411">
        <f t="shared" si="19"/>
        <v>0</v>
      </c>
      <c r="BJ38" s="411">
        <v>14425</v>
      </c>
      <c r="BK38" s="411">
        <v>16980</v>
      </c>
      <c r="BL38" s="411">
        <v>15403</v>
      </c>
      <c r="BM38" s="411">
        <v>13594</v>
      </c>
      <c r="BN38" s="411">
        <v>10205</v>
      </c>
      <c r="BO38" s="411">
        <v>9399</v>
      </c>
      <c r="BP38" s="411">
        <v>18741</v>
      </c>
      <c r="BQ38" s="411">
        <v>26139</v>
      </c>
      <c r="BR38" s="411">
        <v>23120</v>
      </c>
      <c r="BS38" s="411">
        <v>19016</v>
      </c>
      <c r="BT38" s="411">
        <v>13345</v>
      </c>
      <c r="BU38" s="412">
        <v>10621</v>
      </c>
      <c r="BV38" s="411">
        <f t="shared" si="20"/>
        <v>190988</v>
      </c>
      <c r="BW38" s="411">
        <v>-1859.9206246249996</v>
      </c>
      <c r="BX38" s="411">
        <v>-1732.4694</v>
      </c>
      <c r="BY38" s="411">
        <v>-1344.8708794070008</v>
      </c>
      <c r="BZ38" s="411">
        <v>-1513.2534663120005</v>
      </c>
      <c r="CA38" s="411">
        <v>818.65021270500074</v>
      </c>
      <c r="CB38" s="411">
        <v>1905.4663474469999</v>
      </c>
      <c r="CC38" s="411">
        <v>1606.8026830770032</v>
      </c>
      <c r="CD38" s="411">
        <v>-3190.4229341160026</v>
      </c>
      <c r="CE38" s="411">
        <v>1140.5514471999995</v>
      </c>
      <c r="CF38" s="411">
        <v>2170.5747784959967</v>
      </c>
      <c r="CG38" s="411">
        <v>-319.10413201499978</v>
      </c>
      <c r="CH38" s="412">
        <v>1286.3385071289995</v>
      </c>
      <c r="CI38" s="411">
        <f t="shared" si="21"/>
        <v>-1031.6574604210036</v>
      </c>
      <c r="CJ38" s="411">
        <v>12565.079375375</v>
      </c>
      <c r="CK38" s="411">
        <v>15247.5306</v>
      </c>
      <c r="CL38" s="411">
        <v>14058.129120592999</v>
      </c>
      <c r="CM38" s="411">
        <v>12080.746533688</v>
      </c>
      <c r="CN38" s="411">
        <v>11023.650212705001</v>
      </c>
      <c r="CO38" s="411">
        <v>11304.466347447</v>
      </c>
      <c r="CP38" s="411">
        <v>20347.802683077003</v>
      </c>
      <c r="CQ38" s="411">
        <v>22948.577065883997</v>
      </c>
      <c r="CR38" s="411">
        <v>24260.5514472</v>
      </c>
      <c r="CS38" s="411">
        <v>21186.574778495997</v>
      </c>
      <c r="CT38" s="411">
        <v>13025.895867985</v>
      </c>
      <c r="CU38" s="412">
        <v>11907.338507128999</v>
      </c>
      <c r="CV38" s="411">
        <f t="shared" si="22"/>
        <v>189956.342539579</v>
      </c>
      <c r="CW38" s="411">
        <v>0</v>
      </c>
      <c r="CX38" s="411">
        <v>0</v>
      </c>
      <c r="CY38" s="411">
        <v>0</v>
      </c>
      <c r="CZ38" s="411">
        <v>0</v>
      </c>
      <c r="DA38" s="411">
        <v>0</v>
      </c>
      <c r="DB38" s="411">
        <v>0</v>
      </c>
      <c r="DC38" s="411">
        <v>0</v>
      </c>
      <c r="DD38" s="411">
        <v>0</v>
      </c>
      <c r="DE38" s="411">
        <v>0</v>
      </c>
      <c r="DF38" s="411">
        <v>0</v>
      </c>
      <c r="DG38" s="411">
        <v>0</v>
      </c>
      <c r="DH38" s="412">
        <v>0</v>
      </c>
      <c r="DI38" s="411">
        <f t="shared" si="23"/>
        <v>0</v>
      </c>
      <c r="DJ38" s="411">
        <v>12565.079375375</v>
      </c>
      <c r="DK38" s="411">
        <v>15247.5306</v>
      </c>
      <c r="DL38" s="411">
        <v>14058.129120592999</v>
      </c>
      <c r="DM38" s="411">
        <v>12080.746533688</v>
      </c>
      <c r="DN38" s="411">
        <v>11023.650212705001</v>
      </c>
      <c r="DO38" s="411">
        <v>11304.466347447</v>
      </c>
      <c r="DP38" s="411">
        <v>20347.802683077003</v>
      </c>
      <c r="DQ38" s="411">
        <v>22948.577065883997</v>
      </c>
      <c r="DR38" s="411">
        <v>24260.5514472</v>
      </c>
      <c r="DS38" s="411">
        <v>21186.574778495997</v>
      </c>
      <c r="DT38" s="411">
        <v>13025.895867985</v>
      </c>
      <c r="DU38" s="412">
        <v>11907.338507128999</v>
      </c>
      <c r="DV38" s="411">
        <f t="shared" si="24"/>
        <v>189956.342539579</v>
      </c>
      <c r="DW38" s="412">
        <v>12565.079375375</v>
      </c>
      <c r="DX38" s="412">
        <v>15247.5306</v>
      </c>
      <c r="DY38" s="412">
        <v>14058.129120592999</v>
      </c>
      <c r="DZ38" s="412">
        <v>12080.746533688</v>
      </c>
      <c r="EA38" s="412">
        <v>11023.650212705001</v>
      </c>
      <c r="EB38" s="412">
        <v>11304.466347447</v>
      </c>
      <c r="EC38" s="412">
        <v>20347.802683077003</v>
      </c>
      <c r="ED38" s="412">
        <v>22948.577065883997</v>
      </c>
      <c r="EE38" s="412">
        <v>24260.5514472</v>
      </c>
      <c r="EF38" s="412">
        <v>21186.574778495997</v>
      </c>
      <c r="EG38" s="412">
        <v>13025.895867985</v>
      </c>
      <c r="EH38" s="412">
        <v>11907.338507128999</v>
      </c>
      <c r="EI38" s="411">
        <f t="shared" si="25"/>
        <v>189956.342539579</v>
      </c>
      <c r="EK38" s="411">
        <f t="shared" si="26"/>
        <v>189956.342539579</v>
      </c>
      <c r="EL38" s="7">
        <f t="shared" si="27"/>
        <v>0</v>
      </c>
    </row>
    <row r="39" spans="1:142">
      <c r="A39" s="365" t="str">
        <f t="shared" si="9"/>
        <v xml:space="preserve"> 012</v>
      </c>
      <c r="B39" s="370" t="s">
        <v>923</v>
      </c>
      <c r="C39" s="370" t="s">
        <v>1171</v>
      </c>
      <c r="D39" s="411">
        <v>14425</v>
      </c>
      <c r="E39" s="411">
        <v>16980</v>
      </c>
      <c r="F39" s="411">
        <v>15403</v>
      </c>
      <c r="G39" s="411">
        <v>13594</v>
      </c>
      <c r="H39" s="411">
        <v>10205</v>
      </c>
      <c r="I39" s="411">
        <v>9399</v>
      </c>
      <c r="J39" s="411">
        <v>18741</v>
      </c>
      <c r="K39" s="411">
        <v>26139</v>
      </c>
      <c r="L39" s="411">
        <v>23120</v>
      </c>
      <c r="M39" s="411">
        <v>19016</v>
      </c>
      <c r="N39" s="411">
        <v>13345</v>
      </c>
      <c r="O39" s="412">
        <v>10621</v>
      </c>
      <c r="P39" s="411">
        <f t="shared" si="10"/>
        <v>190988</v>
      </c>
      <c r="Q39" s="411">
        <f t="shared" si="11"/>
        <v>98142.451612903227</v>
      </c>
      <c r="R39" s="411">
        <f t="shared" si="12"/>
        <v>43485.617352614019</v>
      </c>
      <c r="S39" s="411">
        <f t="shared" si="13"/>
        <v>49359.931034482761</v>
      </c>
      <c r="T39" s="411">
        <v>0</v>
      </c>
      <c r="U39" s="411">
        <v>0</v>
      </c>
      <c r="V39" s="411">
        <v>0</v>
      </c>
      <c r="W39" s="411">
        <v>0</v>
      </c>
      <c r="X39" s="411">
        <v>0</v>
      </c>
      <c r="Y39" s="411">
        <v>0</v>
      </c>
      <c r="Z39" s="411">
        <v>0</v>
      </c>
      <c r="AA39" s="411">
        <v>0</v>
      </c>
      <c r="AB39" s="411">
        <v>0</v>
      </c>
      <c r="AC39" s="411">
        <v>0</v>
      </c>
      <c r="AD39" s="411">
        <v>0</v>
      </c>
      <c r="AE39" s="412">
        <v>0</v>
      </c>
      <c r="AF39" s="411">
        <f t="shared" si="14"/>
        <v>0</v>
      </c>
      <c r="AG39" s="411">
        <v>14425</v>
      </c>
      <c r="AH39" s="411">
        <v>16980</v>
      </c>
      <c r="AI39" s="411">
        <v>15403</v>
      </c>
      <c r="AJ39" s="411">
        <v>13594</v>
      </c>
      <c r="AK39" s="411">
        <v>10205</v>
      </c>
      <c r="AL39" s="411">
        <v>9399</v>
      </c>
      <c r="AM39" s="411">
        <v>18741</v>
      </c>
      <c r="AN39" s="411">
        <v>26139</v>
      </c>
      <c r="AO39" s="411">
        <v>23120</v>
      </c>
      <c r="AP39" s="411">
        <v>19016</v>
      </c>
      <c r="AQ39" s="411">
        <v>13345</v>
      </c>
      <c r="AR39" s="412">
        <v>10621</v>
      </c>
      <c r="AS39" s="411">
        <f t="shared" si="15"/>
        <v>190988</v>
      </c>
      <c r="AT39" s="411">
        <f t="shared" si="16"/>
        <v>98142.451612903227</v>
      </c>
      <c r="AU39" s="411">
        <f t="shared" si="17"/>
        <v>43485.617352614019</v>
      </c>
      <c r="AV39" s="411">
        <f t="shared" si="18"/>
        <v>49359.931034482761</v>
      </c>
      <c r="AW39" s="411">
        <v>0</v>
      </c>
      <c r="AX39" s="411">
        <v>0</v>
      </c>
      <c r="AY39" s="411">
        <v>0</v>
      </c>
      <c r="AZ39" s="411">
        <v>0</v>
      </c>
      <c r="BA39" s="411">
        <v>0</v>
      </c>
      <c r="BB39" s="411">
        <v>0</v>
      </c>
      <c r="BC39" s="411">
        <v>0</v>
      </c>
      <c r="BD39" s="411">
        <v>0</v>
      </c>
      <c r="BE39" s="411">
        <v>0</v>
      </c>
      <c r="BF39" s="411">
        <v>0</v>
      </c>
      <c r="BG39" s="411">
        <v>0</v>
      </c>
      <c r="BH39" s="412">
        <v>0</v>
      </c>
      <c r="BI39" s="411">
        <f t="shared" si="19"/>
        <v>0</v>
      </c>
      <c r="BJ39" s="411">
        <v>14425</v>
      </c>
      <c r="BK39" s="411">
        <v>16980</v>
      </c>
      <c r="BL39" s="411">
        <v>15403</v>
      </c>
      <c r="BM39" s="411">
        <v>13594</v>
      </c>
      <c r="BN39" s="411">
        <v>10205</v>
      </c>
      <c r="BO39" s="411">
        <v>9399</v>
      </c>
      <c r="BP39" s="411">
        <v>18741</v>
      </c>
      <c r="BQ39" s="411">
        <v>26139</v>
      </c>
      <c r="BR39" s="411">
        <v>23120</v>
      </c>
      <c r="BS39" s="411">
        <v>19016</v>
      </c>
      <c r="BT39" s="411">
        <v>13345</v>
      </c>
      <c r="BU39" s="412">
        <v>10621</v>
      </c>
      <c r="BV39" s="411">
        <f t="shared" si="20"/>
        <v>190988</v>
      </c>
      <c r="BW39" s="411">
        <v>-1859.9206246249996</v>
      </c>
      <c r="BX39" s="411">
        <v>-1732.4694</v>
      </c>
      <c r="BY39" s="411">
        <v>-1344.8708794070008</v>
      </c>
      <c r="BZ39" s="411">
        <v>-1513.2534663120005</v>
      </c>
      <c r="CA39" s="411">
        <v>818.65021270500074</v>
      </c>
      <c r="CB39" s="411">
        <v>1905.4663474469999</v>
      </c>
      <c r="CC39" s="411">
        <v>1606.8026830770032</v>
      </c>
      <c r="CD39" s="411">
        <v>-3190.4229341160026</v>
      </c>
      <c r="CE39" s="411">
        <v>1140.5514471999995</v>
      </c>
      <c r="CF39" s="411">
        <v>2170.5747784959967</v>
      </c>
      <c r="CG39" s="411">
        <v>-319.10413201499978</v>
      </c>
      <c r="CH39" s="412">
        <v>1286.3385071289995</v>
      </c>
      <c r="CI39" s="411">
        <f t="shared" si="21"/>
        <v>-1031.6574604210036</v>
      </c>
      <c r="CJ39" s="411">
        <v>12565.079375375</v>
      </c>
      <c r="CK39" s="411">
        <v>15247.5306</v>
      </c>
      <c r="CL39" s="411">
        <v>14058.129120592999</v>
      </c>
      <c r="CM39" s="411">
        <v>12080.746533688</v>
      </c>
      <c r="CN39" s="411">
        <v>11023.650212705001</v>
      </c>
      <c r="CO39" s="411">
        <v>11304.466347447</v>
      </c>
      <c r="CP39" s="411">
        <v>20347.802683077003</v>
      </c>
      <c r="CQ39" s="411">
        <v>22948.577065883997</v>
      </c>
      <c r="CR39" s="411">
        <v>24260.5514472</v>
      </c>
      <c r="CS39" s="411">
        <v>21186.574778495997</v>
      </c>
      <c r="CT39" s="411">
        <v>13025.895867985</v>
      </c>
      <c r="CU39" s="412">
        <v>11907.338507128999</v>
      </c>
      <c r="CV39" s="411">
        <f t="shared" si="22"/>
        <v>189956.342539579</v>
      </c>
      <c r="CW39" s="411">
        <v>0</v>
      </c>
      <c r="CX39" s="411">
        <v>0</v>
      </c>
      <c r="CY39" s="411">
        <v>0</v>
      </c>
      <c r="CZ39" s="411">
        <v>0</v>
      </c>
      <c r="DA39" s="411">
        <v>0</v>
      </c>
      <c r="DB39" s="411">
        <v>0</v>
      </c>
      <c r="DC39" s="411">
        <v>0</v>
      </c>
      <c r="DD39" s="411">
        <v>0</v>
      </c>
      <c r="DE39" s="411">
        <v>0</v>
      </c>
      <c r="DF39" s="411">
        <v>0</v>
      </c>
      <c r="DG39" s="411">
        <v>0</v>
      </c>
      <c r="DH39" s="412">
        <v>0</v>
      </c>
      <c r="DI39" s="411">
        <f t="shared" si="23"/>
        <v>0</v>
      </c>
      <c r="DJ39" s="411">
        <v>12565.079375375</v>
      </c>
      <c r="DK39" s="411">
        <v>15247.5306</v>
      </c>
      <c r="DL39" s="411">
        <v>14058.129120592999</v>
      </c>
      <c r="DM39" s="411">
        <v>12080.746533688</v>
      </c>
      <c r="DN39" s="411">
        <v>11023.650212705001</v>
      </c>
      <c r="DO39" s="411">
        <v>11304.466347447</v>
      </c>
      <c r="DP39" s="411">
        <v>20347.802683077003</v>
      </c>
      <c r="DQ39" s="411">
        <v>22948.577065883997</v>
      </c>
      <c r="DR39" s="411">
        <v>24260.5514472</v>
      </c>
      <c r="DS39" s="411">
        <v>21186.574778495997</v>
      </c>
      <c r="DT39" s="411">
        <v>13025.895867985</v>
      </c>
      <c r="DU39" s="412">
        <v>11907.338507128999</v>
      </c>
      <c r="DV39" s="411">
        <f t="shared" si="24"/>
        <v>189956.342539579</v>
      </c>
      <c r="DW39" s="412">
        <v>12565.079375375</v>
      </c>
      <c r="DX39" s="412">
        <v>15247.5306</v>
      </c>
      <c r="DY39" s="412">
        <v>14058.129120592999</v>
      </c>
      <c r="DZ39" s="412">
        <v>12080.746533688</v>
      </c>
      <c r="EA39" s="412">
        <v>11023.650212705001</v>
      </c>
      <c r="EB39" s="412">
        <v>11304.466347447</v>
      </c>
      <c r="EC39" s="412">
        <v>20347.802683077003</v>
      </c>
      <c r="ED39" s="412">
        <v>22948.577065883997</v>
      </c>
      <c r="EE39" s="412">
        <v>24260.5514472</v>
      </c>
      <c r="EF39" s="412">
        <v>21186.574778495997</v>
      </c>
      <c r="EG39" s="412">
        <v>13025.895867985</v>
      </c>
      <c r="EH39" s="412">
        <v>11907.338507128999</v>
      </c>
      <c r="EI39" s="411">
        <f t="shared" si="25"/>
        <v>189956.342539579</v>
      </c>
      <c r="EK39" s="411">
        <f t="shared" si="26"/>
        <v>189956.342539579</v>
      </c>
      <c r="EL39" s="7">
        <f t="shared" si="27"/>
        <v>0</v>
      </c>
    </row>
    <row r="40" spans="1:142">
      <c r="A40" s="365" t="str">
        <f t="shared" si="9"/>
        <v xml:space="preserve"> 012</v>
      </c>
      <c r="B40" s="370" t="s">
        <v>923</v>
      </c>
      <c r="C40" s="370" t="s">
        <v>1172</v>
      </c>
      <c r="D40" s="411">
        <v>14425</v>
      </c>
      <c r="E40" s="411">
        <v>16980</v>
      </c>
      <c r="F40" s="411">
        <v>15403</v>
      </c>
      <c r="G40" s="411">
        <v>13594</v>
      </c>
      <c r="H40" s="411">
        <v>10205</v>
      </c>
      <c r="I40" s="411">
        <v>9399</v>
      </c>
      <c r="J40" s="411">
        <v>18741</v>
      </c>
      <c r="K40" s="411">
        <v>26139</v>
      </c>
      <c r="L40" s="411">
        <v>23120</v>
      </c>
      <c r="M40" s="411">
        <v>19016</v>
      </c>
      <c r="N40" s="411">
        <v>13345</v>
      </c>
      <c r="O40" s="412">
        <v>10621</v>
      </c>
      <c r="P40" s="411">
        <f t="shared" si="10"/>
        <v>190988</v>
      </c>
      <c r="Q40" s="411">
        <f t="shared" si="11"/>
        <v>98142.451612903227</v>
      </c>
      <c r="R40" s="411">
        <f t="shared" si="12"/>
        <v>43485.617352614019</v>
      </c>
      <c r="S40" s="411">
        <f t="shared" si="13"/>
        <v>49359.931034482761</v>
      </c>
      <c r="T40" s="411">
        <v>0</v>
      </c>
      <c r="U40" s="411">
        <v>0</v>
      </c>
      <c r="V40" s="411">
        <v>0</v>
      </c>
      <c r="W40" s="411">
        <v>0</v>
      </c>
      <c r="X40" s="411">
        <v>0</v>
      </c>
      <c r="Y40" s="411">
        <v>0</v>
      </c>
      <c r="Z40" s="411">
        <v>0</v>
      </c>
      <c r="AA40" s="411">
        <v>0</v>
      </c>
      <c r="AB40" s="411">
        <v>0</v>
      </c>
      <c r="AC40" s="411">
        <v>0</v>
      </c>
      <c r="AD40" s="411">
        <v>0</v>
      </c>
      <c r="AE40" s="412">
        <v>0</v>
      </c>
      <c r="AF40" s="411">
        <f t="shared" si="14"/>
        <v>0</v>
      </c>
      <c r="AG40" s="411">
        <v>14425</v>
      </c>
      <c r="AH40" s="411">
        <v>16980</v>
      </c>
      <c r="AI40" s="411">
        <v>15403</v>
      </c>
      <c r="AJ40" s="411">
        <v>13594</v>
      </c>
      <c r="AK40" s="411">
        <v>10205</v>
      </c>
      <c r="AL40" s="411">
        <v>9399</v>
      </c>
      <c r="AM40" s="411">
        <v>18741</v>
      </c>
      <c r="AN40" s="411">
        <v>26139</v>
      </c>
      <c r="AO40" s="411">
        <v>23120</v>
      </c>
      <c r="AP40" s="411">
        <v>19016</v>
      </c>
      <c r="AQ40" s="411">
        <v>13345</v>
      </c>
      <c r="AR40" s="412">
        <v>10621</v>
      </c>
      <c r="AS40" s="411">
        <f t="shared" si="15"/>
        <v>190988</v>
      </c>
      <c r="AT40" s="411">
        <f t="shared" si="16"/>
        <v>98142.451612903227</v>
      </c>
      <c r="AU40" s="411">
        <f t="shared" si="17"/>
        <v>43485.617352614019</v>
      </c>
      <c r="AV40" s="411">
        <f t="shared" si="18"/>
        <v>49359.931034482761</v>
      </c>
      <c r="AW40" s="411">
        <v>0</v>
      </c>
      <c r="AX40" s="411">
        <v>0</v>
      </c>
      <c r="AY40" s="411">
        <v>0</v>
      </c>
      <c r="AZ40" s="411">
        <v>0</v>
      </c>
      <c r="BA40" s="411">
        <v>0</v>
      </c>
      <c r="BB40" s="411">
        <v>0</v>
      </c>
      <c r="BC40" s="411">
        <v>0</v>
      </c>
      <c r="BD40" s="411">
        <v>0</v>
      </c>
      <c r="BE40" s="411">
        <v>0</v>
      </c>
      <c r="BF40" s="411">
        <v>0</v>
      </c>
      <c r="BG40" s="411">
        <v>0</v>
      </c>
      <c r="BH40" s="412">
        <v>0</v>
      </c>
      <c r="BI40" s="411">
        <f t="shared" si="19"/>
        <v>0</v>
      </c>
      <c r="BJ40" s="411">
        <v>14425</v>
      </c>
      <c r="BK40" s="411">
        <v>16980</v>
      </c>
      <c r="BL40" s="411">
        <v>15403</v>
      </c>
      <c r="BM40" s="411">
        <v>13594</v>
      </c>
      <c r="BN40" s="411">
        <v>10205</v>
      </c>
      <c r="BO40" s="411">
        <v>9399</v>
      </c>
      <c r="BP40" s="411">
        <v>18741</v>
      </c>
      <c r="BQ40" s="411">
        <v>26139</v>
      </c>
      <c r="BR40" s="411">
        <v>23120</v>
      </c>
      <c r="BS40" s="411">
        <v>19016</v>
      </c>
      <c r="BT40" s="411">
        <v>13345</v>
      </c>
      <c r="BU40" s="412">
        <v>10621</v>
      </c>
      <c r="BV40" s="411">
        <f t="shared" si="20"/>
        <v>190988</v>
      </c>
      <c r="BW40" s="411">
        <v>-1859.9206246249996</v>
      </c>
      <c r="BX40" s="411">
        <v>-1732.4694</v>
      </c>
      <c r="BY40" s="411">
        <v>-1344.8708794070008</v>
      </c>
      <c r="BZ40" s="411">
        <v>-1513.2534663120005</v>
      </c>
      <c r="CA40" s="411">
        <v>818.65021270500074</v>
      </c>
      <c r="CB40" s="411">
        <v>1905.4663474469999</v>
      </c>
      <c r="CC40" s="411">
        <v>1606.8026830770032</v>
      </c>
      <c r="CD40" s="411">
        <v>-3190.4229341160026</v>
      </c>
      <c r="CE40" s="411">
        <v>1140.5514471999995</v>
      </c>
      <c r="CF40" s="411">
        <v>2170.5747784959967</v>
      </c>
      <c r="CG40" s="411">
        <v>-319.10413201499978</v>
      </c>
      <c r="CH40" s="412">
        <v>1286.3385071289995</v>
      </c>
      <c r="CI40" s="411">
        <f t="shared" si="21"/>
        <v>-1031.6574604210036</v>
      </c>
      <c r="CJ40" s="411">
        <v>12565.079375375</v>
      </c>
      <c r="CK40" s="411">
        <v>15247.5306</v>
      </c>
      <c r="CL40" s="411">
        <v>14058.129120592999</v>
      </c>
      <c r="CM40" s="411">
        <v>12080.746533688</v>
      </c>
      <c r="CN40" s="411">
        <v>11023.650212705001</v>
      </c>
      <c r="CO40" s="411">
        <v>11304.466347447</v>
      </c>
      <c r="CP40" s="411">
        <v>20347.802683077003</v>
      </c>
      <c r="CQ40" s="411">
        <v>22948.577065883997</v>
      </c>
      <c r="CR40" s="411">
        <v>24260.5514472</v>
      </c>
      <c r="CS40" s="411">
        <v>21186.574778495997</v>
      </c>
      <c r="CT40" s="411">
        <v>13025.895867985</v>
      </c>
      <c r="CU40" s="412">
        <v>11907.338507128999</v>
      </c>
      <c r="CV40" s="411">
        <f t="shared" si="22"/>
        <v>189956.342539579</v>
      </c>
      <c r="CW40" s="411">
        <v>0</v>
      </c>
      <c r="CX40" s="411">
        <v>0</v>
      </c>
      <c r="CY40" s="411">
        <v>0</v>
      </c>
      <c r="CZ40" s="411">
        <v>0</v>
      </c>
      <c r="DA40" s="411">
        <v>0</v>
      </c>
      <c r="DB40" s="411">
        <v>0</v>
      </c>
      <c r="DC40" s="411">
        <v>0</v>
      </c>
      <c r="DD40" s="411">
        <v>0</v>
      </c>
      <c r="DE40" s="411">
        <v>0</v>
      </c>
      <c r="DF40" s="411">
        <v>0</v>
      </c>
      <c r="DG40" s="411">
        <v>0</v>
      </c>
      <c r="DH40" s="412">
        <v>0</v>
      </c>
      <c r="DI40" s="411">
        <f t="shared" si="23"/>
        <v>0</v>
      </c>
      <c r="DJ40" s="411">
        <v>12565.079375375</v>
      </c>
      <c r="DK40" s="411">
        <v>15247.5306</v>
      </c>
      <c r="DL40" s="411">
        <v>14058.129120592999</v>
      </c>
      <c r="DM40" s="411">
        <v>12080.746533688</v>
      </c>
      <c r="DN40" s="411">
        <v>11023.650212705001</v>
      </c>
      <c r="DO40" s="411">
        <v>11304.466347447</v>
      </c>
      <c r="DP40" s="411">
        <v>20347.802683077003</v>
      </c>
      <c r="DQ40" s="411">
        <v>22948.577065883997</v>
      </c>
      <c r="DR40" s="411">
        <v>24260.5514472</v>
      </c>
      <c r="DS40" s="411">
        <v>21186.574778495997</v>
      </c>
      <c r="DT40" s="411">
        <v>13025.895867985</v>
      </c>
      <c r="DU40" s="412">
        <v>11907.338507128999</v>
      </c>
      <c r="DV40" s="411">
        <f t="shared" si="24"/>
        <v>189956.342539579</v>
      </c>
      <c r="DW40" s="412">
        <v>12565.079375375</v>
      </c>
      <c r="DX40" s="412">
        <v>15247.5306</v>
      </c>
      <c r="DY40" s="412">
        <v>14058.129120592999</v>
      </c>
      <c r="DZ40" s="412">
        <v>12080.746533688</v>
      </c>
      <c r="EA40" s="412">
        <v>11023.650212705001</v>
      </c>
      <c r="EB40" s="412">
        <v>11304.466347447</v>
      </c>
      <c r="EC40" s="412">
        <v>20347.802683077003</v>
      </c>
      <c r="ED40" s="412">
        <v>22948.577065883997</v>
      </c>
      <c r="EE40" s="412">
        <v>24260.5514472</v>
      </c>
      <c r="EF40" s="412">
        <v>21186.574778495997</v>
      </c>
      <c r="EG40" s="412">
        <v>13025.895867985</v>
      </c>
      <c r="EH40" s="412">
        <v>11907.338507128999</v>
      </c>
      <c r="EI40" s="411">
        <f t="shared" si="25"/>
        <v>189956.342539579</v>
      </c>
      <c r="EK40" s="411">
        <f t="shared" si="26"/>
        <v>189956.342539579</v>
      </c>
      <c r="EL40" s="7">
        <f t="shared" si="27"/>
        <v>0</v>
      </c>
    </row>
    <row r="41" spans="1:142">
      <c r="A41" s="365" t="str">
        <f t="shared" si="9"/>
        <v xml:space="preserve"> 012</v>
      </c>
      <c r="B41" s="370" t="s">
        <v>923</v>
      </c>
      <c r="C41" s="370" t="s">
        <v>919</v>
      </c>
      <c r="D41" s="411">
        <v>10</v>
      </c>
      <c r="E41" s="411">
        <v>10</v>
      </c>
      <c r="F41" s="411">
        <v>10</v>
      </c>
      <c r="G41" s="411">
        <v>10</v>
      </c>
      <c r="H41" s="411">
        <v>10</v>
      </c>
      <c r="I41" s="411">
        <v>10</v>
      </c>
      <c r="J41" s="411">
        <v>10</v>
      </c>
      <c r="K41" s="411">
        <v>10</v>
      </c>
      <c r="L41" s="411">
        <v>10</v>
      </c>
      <c r="M41" s="411">
        <v>10</v>
      </c>
      <c r="N41" s="411">
        <v>10</v>
      </c>
      <c r="O41" s="412">
        <v>10</v>
      </c>
      <c r="P41" s="411">
        <f t="shared" si="10"/>
        <v>120</v>
      </c>
      <c r="Q41" s="411">
        <f t="shared" si="11"/>
        <v>69.677419354838705</v>
      </c>
      <c r="R41" s="411">
        <f t="shared" si="12"/>
        <v>17.563959955506117</v>
      </c>
      <c r="S41" s="411">
        <f t="shared" si="13"/>
        <v>32.758620689655174</v>
      </c>
      <c r="T41" s="411">
        <v>0</v>
      </c>
      <c r="U41" s="411">
        <v>0</v>
      </c>
      <c r="V41" s="411">
        <v>0</v>
      </c>
      <c r="W41" s="411">
        <v>0</v>
      </c>
      <c r="X41" s="411">
        <v>0</v>
      </c>
      <c r="Y41" s="411">
        <v>0</v>
      </c>
      <c r="Z41" s="411">
        <v>0</v>
      </c>
      <c r="AA41" s="411">
        <v>0</v>
      </c>
      <c r="AB41" s="411">
        <v>0</v>
      </c>
      <c r="AC41" s="411">
        <v>0</v>
      </c>
      <c r="AD41" s="411">
        <v>0</v>
      </c>
      <c r="AE41" s="412">
        <v>0</v>
      </c>
      <c r="AF41" s="411">
        <f t="shared" si="14"/>
        <v>0</v>
      </c>
      <c r="AG41" s="411">
        <v>10</v>
      </c>
      <c r="AH41" s="411">
        <v>10</v>
      </c>
      <c r="AI41" s="411">
        <v>10</v>
      </c>
      <c r="AJ41" s="411">
        <v>10</v>
      </c>
      <c r="AK41" s="411">
        <v>10</v>
      </c>
      <c r="AL41" s="411">
        <v>10</v>
      </c>
      <c r="AM41" s="411">
        <v>10</v>
      </c>
      <c r="AN41" s="411">
        <v>10</v>
      </c>
      <c r="AO41" s="411">
        <v>10</v>
      </c>
      <c r="AP41" s="411">
        <v>10</v>
      </c>
      <c r="AQ41" s="411">
        <v>10</v>
      </c>
      <c r="AR41" s="412">
        <v>10</v>
      </c>
      <c r="AS41" s="411">
        <f t="shared" si="15"/>
        <v>120</v>
      </c>
      <c r="AT41" s="411">
        <f t="shared" si="16"/>
        <v>69.677419354838705</v>
      </c>
      <c r="AU41" s="411">
        <f t="shared" si="17"/>
        <v>17.563959955506117</v>
      </c>
      <c r="AV41" s="411">
        <f t="shared" si="18"/>
        <v>32.758620689655174</v>
      </c>
      <c r="AW41" s="411">
        <v>0</v>
      </c>
      <c r="AX41" s="411">
        <v>0</v>
      </c>
      <c r="AY41" s="411">
        <v>0</v>
      </c>
      <c r="AZ41" s="411">
        <v>0</v>
      </c>
      <c r="BA41" s="411">
        <v>0</v>
      </c>
      <c r="BB41" s="411">
        <v>0</v>
      </c>
      <c r="BC41" s="411">
        <v>0</v>
      </c>
      <c r="BD41" s="411">
        <v>0</v>
      </c>
      <c r="BE41" s="411">
        <v>0</v>
      </c>
      <c r="BF41" s="411">
        <v>0</v>
      </c>
      <c r="BG41" s="411">
        <v>0</v>
      </c>
      <c r="BH41" s="412">
        <v>0</v>
      </c>
      <c r="BI41" s="411">
        <f t="shared" si="19"/>
        <v>0</v>
      </c>
      <c r="BJ41" s="411">
        <v>10</v>
      </c>
      <c r="BK41" s="411">
        <v>10</v>
      </c>
      <c r="BL41" s="411">
        <v>10</v>
      </c>
      <c r="BM41" s="411">
        <v>10</v>
      </c>
      <c r="BN41" s="411">
        <v>10</v>
      </c>
      <c r="BO41" s="411">
        <v>10</v>
      </c>
      <c r="BP41" s="411">
        <v>10</v>
      </c>
      <c r="BQ41" s="411">
        <v>10</v>
      </c>
      <c r="BR41" s="411">
        <v>10</v>
      </c>
      <c r="BS41" s="411">
        <v>10</v>
      </c>
      <c r="BT41" s="411">
        <v>10</v>
      </c>
      <c r="BU41" s="412">
        <v>10</v>
      </c>
      <c r="BV41" s="411">
        <f t="shared" si="20"/>
        <v>120</v>
      </c>
      <c r="BW41" s="411">
        <v>0</v>
      </c>
      <c r="BX41" s="411">
        <v>0</v>
      </c>
      <c r="BY41" s="411">
        <v>0</v>
      </c>
      <c r="BZ41" s="411">
        <v>0</v>
      </c>
      <c r="CA41" s="411">
        <v>0</v>
      </c>
      <c r="CB41" s="411">
        <v>0</v>
      </c>
      <c r="CC41" s="411">
        <v>0</v>
      </c>
      <c r="CD41" s="411">
        <v>0</v>
      </c>
      <c r="CE41" s="411">
        <v>0</v>
      </c>
      <c r="CF41" s="411">
        <v>0</v>
      </c>
      <c r="CG41" s="411">
        <v>0</v>
      </c>
      <c r="CH41" s="412">
        <v>0</v>
      </c>
      <c r="CI41" s="411">
        <f t="shared" si="21"/>
        <v>0</v>
      </c>
      <c r="CJ41" s="411">
        <v>10</v>
      </c>
      <c r="CK41" s="411">
        <v>10</v>
      </c>
      <c r="CL41" s="411">
        <v>10</v>
      </c>
      <c r="CM41" s="411">
        <v>10</v>
      </c>
      <c r="CN41" s="411">
        <v>10</v>
      </c>
      <c r="CO41" s="411">
        <v>10</v>
      </c>
      <c r="CP41" s="411">
        <v>10</v>
      </c>
      <c r="CQ41" s="411">
        <v>10</v>
      </c>
      <c r="CR41" s="411">
        <v>10</v>
      </c>
      <c r="CS41" s="411">
        <v>10</v>
      </c>
      <c r="CT41" s="411">
        <v>10</v>
      </c>
      <c r="CU41" s="412">
        <v>10</v>
      </c>
      <c r="CV41" s="411">
        <f t="shared" si="22"/>
        <v>120</v>
      </c>
      <c r="CW41" s="411">
        <v>0</v>
      </c>
      <c r="CX41" s="411">
        <v>0</v>
      </c>
      <c r="CY41" s="411">
        <v>0</v>
      </c>
      <c r="CZ41" s="411">
        <v>0</v>
      </c>
      <c r="DA41" s="411">
        <v>0</v>
      </c>
      <c r="DB41" s="411">
        <v>0</v>
      </c>
      <c r="DC41" s="411">
        <v>0</v>
      </c>
      <c r="DD41" s="411">
        <v>0</v>
      </c>
      <c r="DE41" s="411">
        <v>0</v>
      </c>
      <c r="DF41" s="411">
        <v>0</v>
      </c>
      <c r="DG41" s="411">
        <v>0</v>
      </c>
      <c r="DH41" s="412">
        <v>0</v>
      </c>
      <c r="DI41" s="411">
        <f t="shared" si="23"/>
        <v>0</v>
      </c>
      <c r="DJ41" s="411">
        <v>10</v>
      </c>
      <c r="DK41" s="411">
        <v>10</v>
      </c>
      <c r="DL41" s="411">
        <v>10</v>
      </c>
      <c r="DM41" s="411">
        <v>10</v>
      </c>
      <c r="DN41" s="411">
        <v>10</v>
      </c>
      <c r="DO41" s="411">
        <v>10</v>
      </c>
      <c r="DP41" s="411">
        <v>10</v>
      </c>
      <c r="DQ41" s="411">
        <v>10</v>
      </c>
      <c r="DR41" s="411">
        <v>10</v>
      </c>
      <c r="DS41" s="411">
        <v>10</v>
      </c>
      <c r="DT41" s="411">
        <v>10</v>
      </c>
      <c r="DU41" s="412">
        <v>10</v>
      </c>
      <c r="DV41" s="411">
        <f t="shared" si="24"/>
        <v>120</v>
      </c>
      <c r="DW41" s="412">
        <v>10</v>
      </c>
      <c r="DX41" s="412">
        <v>10</v>
      </c>
      <c r="DY41" s="412">
        <v>10</v>
      </c>
      <c r="DZ41" s="412">
        <v>10</v>
      </c>
      <c r="EA41" s="412">
        <v>10</v>
      </c>
      <c r="EB41" s="412">
        <v>10</v>
      </c>
      <c r="EC41" s="412">
        <v>10</v>
      </c>
      <c r="ED41" s="412">
        <v>10</v>
      </c>
      <c r="EE41" s="412">
        <v>10</v>
      </c>
      <c r="EF41" s="412">
        <v>10</v>
      </c>
      <c r="EG41" s="412">
        <v>10</v>
      </c>
      <c r="EH41" s="412">
        <v>10</v>
      </c>
      <c r="EI41" s="411">
        <f t="shared" si="25"/>
        <v>120</v>
      </c>
      <c r="EK41" s="411">
        <f t="shared" si="26"/>
        <v>120</v>
      </c>
      <c r="EL41" s="7">
        <f t="shared" si="27"/>
        <v>0</v>
      </c>
    </row>
    <row r="42" spans="1:142">
      <c r="A42" s="365" t="str">
        <f t="shared" si="9"/>
        <v xml:space="preserve"> 012</v>
      </c>
      <c r="B42" s="370" t="s">
        <v>923</v>
      </c>
      <c r="C42" s="370" t="s">
        <v>920</v>
      </c>
      <c r="D42" s="411">
        <v>14425</v>
      </c>
      <c r="E42" s="411">
        <v>16980</v>
      </c>
      <c r="F42" s="411">
        <v>15403</v>
      </c>
      <c r="G42" s="411">
        <v>13594</v>
      </c>
      <c r="H42" s="411">
        <v>10205</v>
      </c>
      <c r="I42" s="411">
        <v>9399</v>
      </c>
      <c r="J42" s="411">
        <v>18741</v>
      </c>
      <c r="K42" s="411">
        <v>26139</v>
      </c>
      <c r="L42" s="411">
        <v>23120</v>
      </c>
      <c r="M42" s="411">
        <v>19016</v>
      </c>
      <c r="N42" s="411">
        <v>13345</v>
      </c>
      <c r="O42" s="412">
        <v>10621</v>
      </c>
      <c r="P42" s="411">
        <f t="shared" si="10"/>
        <v>190988</v>
      </c>
      <c r="Q42" s="411">
        <f t="shared" si="11"/>
        <v>98142.451612903227</v>
      </c>
      <c r="R42" s="411">
        <f t="shared" si="12"/>
        <v>43485.617352614019</v>
      </c>
      <c r="S42" s="411">
        <f t="shared" si="13"/>
        <v>49359.931034482761</v>
      </c>
      <c r="T42" s="411">
        <v>0</v>
      </c>
      <c r="U42" s="411">
        <v>0</v>
      </c>
      <c r="V42" s="411">
        <v>0</v>
      </c>
      <c r="W42" s="411">
        <v>0</v>
      </c>
      <c r="X42" s="411">
        <v>0</v>
      </c>
      <c r="Y42" s="411">
        <v>0</v>
      </c>
      <c r="Z42" s="411">
        <v>0</v>
      </c>
      <c r="AA42" s="411">
        <v>0</v>
      </c>
      <c r="AB42" s="411">
        <v>0</v>
      </c>
      <c r="AC42" s="411">
        <v>0</v>
      </c>
      <c r="AD42" s="411">
        <v>0</v>
      </c>
      <c r="AE42" s="412">
        <v>0</v>
      </c>
      <c r="AF42" s="411">
        <f t="shared" si="14"/>
        <v>0</v>
      </c>
      <c r="AG42" s="411">
        <v>14425</v>
      </c>
      <c r="AH42" s="411">
        <v>16980</v>
      </c>
      <c r="AI42" s="411">
        <v>15403</v>
      </c>
      <c r="AJ42" s="411">
        <v>13594</v>
      </c>
      <c r="AK42" s="411">
        <v>10205</v>
      </c>
      <c r="AL42" s="411">
        <v>9399</v>
      </c>
      <c r="AM42" s="411">
        <v>18741</v>
      </c>
      <c r="AN42" s="411">
        <v>26139</v>
      </c>
      <c r="AO42" s="411">
        <v>23120</v>
      </c>
      <c r="AP42" s="411">
        <v>19016</v>
      </c>
      <c r="AQ42" s="411">
        <v>13345</v>
      </c>
      <c r="AR42" s="412">
        <v>10621</v>
      </c>
      <c r="AS42" s="411">
        <f t="shared" si="15"/>
        <v>190988</v>
      </c>
      <c r="AT42" s="411">
        <f t="shared" si="16"/>
        <v>98142.451612903227</v>
      </c>
      <c r="AU42" s="411">
        <f t="shared" si="17"/>
        <v>43485.617352614019</v>
      </c>
      <c r="AV42" s="411">
        <f t="shared" si="18"/>
        <v>49359.931034482761</v>
      </c>
      <c r="AW42" s="411">
        <v>0</v>
      </c>
      <c r="AX42" s="411">
        <v>0</v>
      </c>
      <c r="AY42" s="411">
        <v>0</v>
      </c>
      <c r="AZ42" s="411">
        <v>0</v>
      </c>
      <c r="BA42" s="411">
        <v>0</v>
      </c>
      <c r="BB42" s="411">
        <v>0</v>
      </c>
      <c r="BC42" s="411">
        <v>0</v>
      </c>
      <c r="BD42" s="411">
        <v>0</v>
      </c>
      <c r="BE42" s="411">
        <v>0</v>
      </c>
      <c r="BF42" s="411">
        <v>0</v>
      </c>
      <c r="BG42" s="411">
        <v>0</v>
      </c>
      <c r="BH42" s="412">
        <v>0</v>
      </c>
      <c r="BI42" s="411">
        <f t="shared" si="19"/>
        <v>0</v>
      </c>
      <c r="BJ42" s="411">
        <v>14425</v>
      </c>
      <c r="BK42" s="411">
        <v>16980</v>
      </c>
      <c r="BL42" s="411">
        <v>15403</v>
      </c>
      <c r="BM42" s="411">
        <v>13594</v>
      </c>
      <c r="BN42" s="411">
        <v>10205</v>
      </c>
      <c r="BO42" s="411">
        <v>9399</v>
      </c>
      <c r="BP42" s="411">
        <v>18741</v>
      </c>
      <c r="BQ42" s="411">
        <v>26139</v>
      </c>
      <c r="BR42" s="411">
        <v>23120</v>
      </c>
      <c r="BS42" s="411">
        <v>19016</v>
      </c>
      <c r="BT42" s="411">
        <v>13345</v>
      </c>
      <c r="BU42" s="412">
        <v>10621</v>
      </c>
      <c r="BV42" s="411">
        <f t="shared" si="20"/>
        <v>190988</v>
      </c>
      <c r="BW42" s="411">
        <v>-1859.9206246249996</v>
      </c>
      <c r="BX42" s="411">
        <v>-1732.4694</v>
      </c>
      <c r="BY42" s="411">
        <v>-1344.8708794070008</v>
      </c>
      <c r="BZ42" s="411">
        <v>-1513.2534663120005</v>
      </c>
      <c r="CA42" s="411">
        <v>818.65021270500074</v>
      </c>
      <c r="CB42" s="411">
        <v>1905.4663474469999</v>
      </c>
      <c r="CC42" s="411">
        <v>1606.8026830770032</v>
      </c>
      <c r="CD42" s="411">
        <v>-3190.4229341160026</v>
      </c>
      <c r="CE42" s="411">
        <v>1140.5514471999995</v>
      </c>
      <c r="CF42" s="411">
        <v>2170.5747784959967</v>
      </c>
      <c r="CG42" s="411">
        <v>-319.10413201499978</v>
      </c>
      <c r="CH42" s="412">
        <v>1286.3385071289995</v>
      </c>
      <c r="CI42" s="411">
        <f t="shared" si="21"/>
        <v>-1031.6574604210036</v>
      </c>
      <c r="CJ42" s="411">
        <v>12565.079375375</v>
      </c>
      <c r="CK42" s="411">
        <v>15247.5306</v>
      </c>
      <c r="CL42" s="411">
        <v>14058.129120592999</v>
      </c>
      <c r="CM42" s="411">
        <v>12080.746533688</v>
      </c>
      <c r="CN42" s="411">
        <v>11023.650212705001</v>
      </c>
      <c r="CO42" s="411">
        <v>11304.466347447</v>
      </c>
      <c r="CP42" s="411">
        <v>20347.802683077003</v>
      </c>
      <c r="CQ42" s="411">
        <v>22948.577065883997</v>
      </c>
      <c r="CR42" s="411">
        <v>24260.5514472</v>
      </c>
      <c r="CS42" s="411">
        <v>21186.574778495997</v>
      </c>
      <c r="CT42" s="411">
        <v>13025.895867985</v>
      </c>
      <c r="CU42" s="412">
        <v>11907.338507128999</v>
      </c>
      <c r="CV42" s="411">
        <f t="shared" si="22"/>
        <v>189956.342539579</v>
      </c>
      <c r="CW42" s="411">
        <v>0</v>
      </c>
      <c r="CX42" s="411">
        <v>0</v>
      </c>
      <c r="CY42" s="411">
        <v>0</v>
      </c>
      <c r="CZ42" s="411">
        <v>0</v>
      </c>
      <c r="DA42" s="411">
        <v>0</v>
      </c>
      <c r="DB42" s="411">
        <v>0</v>
      </c>
      <c r="DC42" s="411">
        <v>0</v>
      </c>
      <c r="DD42" s="411">
        <v>0</v>
      </c>
      <c r="DE42" s="411">
        <v>0</v>
      </c>
      <c r="DF42" s="411">
        <v>0</v>
      </c>
      <c r="DG42" s="411">
        <v>0</v>
      </c>
      <c r="DH42" s="412">
        <v>0</v>
      </c>
      <c r="DI42" s="411">
        <f t="shared" si="23"/>
        <v>0</v>
      </c>
      <c r="DJ42" s="411">
        <v>12565.079375375</v>
      </c>
      <c r="DK42" s="411">
        <v>15247.5306</v>
      </c>
      <c r="DL42" s="411">
        <v>14058.129120592999</v>
      </c>
      <c r="DM42" s="411">
        <v>12080.746533688</v>
      </c>
      <c r="DN42" s="411">
        <v>11023.650212705001</v>
      </c>
      <c r="DO42" s="411">
        <v>11304.466347447</v>
      </c>
      <c r="DP42" s="411">
        <v>20347.802683077003</v>
      </c>
      <c r="DQ42" s="411">
        <v>22948.577065883997</v>
      </c>
      <c r="DR42" s="411">
        <v>24260.5514472</v>
      </c>
      <c r="DS42" s="411">
        <v>21186.574778495997</v>
      </c>
      <c r="DT42" s="411">
        <v>13025.895867985</v>
      </c>
      <c r="DU42" s="412">
        <v>11907.338507128999</v>
      </c>
      <c r="DV42" s="411">
        <f t="shared" si="24"/>
        <v>189956.342539579</v>
      </c>
      <c r="DW42" s="412">
        <v>12565.079375375</v>
      </c>
      <c r="DX42" s="412">
        <v>15247.5306</v>
      </c>
      <c r="DY42" s="412">
        <v>14058.129120592999</v>
      </c>
      <c r="DZ42" s="412">
        <v>12080.746533688</v>
      </c>
      <c r="EA42" s="412">
        <v>11023.650212705001</v>
      </c>
      <c r="EB42" s="412">
        <v>11304.466347447</v>
      </c>
      <c r="EC42" s="412">
        <v>20347.802683077003</v>
      </c>
      <c r="ED42" s="412">
        <v>22948.577065883997</v>
      </c>
      <c r="EE42" s="412">
        <v>24260.5514472</v>
      </c>
      <c r="EF42" s="412">
        <v>21186.574778495997</v>
      </c>
      <c r="EG42" s="412">
        <v>13025.895867985</v>
      </c>
      <c r="EH42" s="412">
        <v>11907.338507128999</v>
      </c>
      <c r="EI42" s="411">
        <f t="shared" si="25"/>
        <v>189956.342539579</v>
      </c>
      <c r="EK42" s="411">
        <f t="shared" si="26"/>
        <v>189956.342539579</v>
      </c>
      <c r="EL42" s="7">
        <f t="shared" si="27"/>
        <v>0</v>
      </c>
    </row>
    <row r="43" spans="1:142">
      <c r="A43" s="365" t="str">
        <f t="shared" si="9"/>
        <v xml:space="preserve"> 012</v>
      </c>
      <c r="B43" s="370" t="s">
        <v>923</v>
      </c>
      <c r="C43" s="370" t="s">
        <v>921</v>
      </c>
      <c r="D43" s="411">
        <v>11725</v>
      </c>
      <c r="E43" s="411">
        <v>14280</v>
      </c>
      <c r="F43" s="411">
        <v>12703</v>
      </c>
      <c r="G43" s="411">
        <v>10894</v>
      </c>
      <c r="H43" s="411">
        <v>7505</v>
      </c>
      <c r="I43" s="411">
        <v>6699</v>
      </c>
      <c r="J43" s="411">
        <v>15741</v>
      </c>
      <c r="K43" s="411">
        <v>23139</v>
      </c>
      <c r="L43" s="411">
        <v>20120</v>
      </c>
      <c r="M43" s="411">
        <v>16016</v>
      </c>
      <c r="N43" s="411">
        <v>10645</v>
      </c>
      <c r="O43" s="412">
        <v>7921</v>
      </c>
      <c r="P43" s="411">
        <f t="shared" si="10"/>
        <v>157388</v>
      </c>
      <c r="Q43" s="411">
        <f t="shared" si="11"/>
        <v>79039.225806451606</v>
      </c>
      <c r="R43" s="411">
        <f t="shared" si="12"/>
        <v>38216.429365962176</v>
      </c>
      <c r="S43" s="411">
        <f t="shared" si="13"/>
        <v>40132.344827586203</v>
      </c>
      <c r="T43" s="411">
        <v>0</v>
      </c>
      <c r="U43" s="411">
        <v>0</v>
      </c>
      <c r="V43" s="411">
        <v>0</v>
      </c>
      <c r="W43" s="411">
        <v>0</v>
      </c>
      <c r="X43" s="411">
        <v>0</v>
      </c>
      <c r="Y43" s="411">
        <v>0</v>
      </c>
      <c r="Z43" s="411">
        <v>0</v>
      </c>
      <c r="AA43" s="411">
        <v>0</v>
      </c>
      <c r="AB43" s="411">
        <v>0</v>
      </c>
      <c r="AC43" s="411">
        <v>0</v>
      </c>
      <c r="AD43" s="411">
        <v>0</v>
      </c>
      <c r="AE43" s="412">
        <v>0</v>
      </c>
      <c r="AF43" s="411">
        <f t="shared" si="14"/>
        <v>0</v>
      </c>
      <c r="AG43" s="411">
        <v>11725</v>
      </c>
      <c r="AH43" s="411">
        <v>14280</v>
      </c>
      <c r="AI43" s="411">
        <v>12703</v>
      </c>
      <c r="AJ43" s="411">
        <v>10894</v>
      </c>
      <c r="AK43" s="411">
        <v>7505</v>
      </c>
      <c r="AL43" s="411">
        <v>6699</v>
      </c>
      <c r="AM43" s="411">
        <v>15741</v>
      </c>
      <c r="AN43" s="411">
        <v>23139</v>
      </c>
      <c r="AO43" s="411">
        <v>20120</v>
      </c>
      <c r="AP43" s="411">
        <v>16016</v>
      </c>
      <c r="AQ43" s="411">
        <v>10645</v>
      </c>
      <c r="AR43" s="412">
        <v>7921</v>
      </c>
      <c r="AS43" s="411">
        <f t="shared" si="15"/>
        <v>157388</v>
      </c>
      <c r="AT43" s="411">
        <f t="shared" si="16"/>
        <v>79039.225806451606</v>
      </c>
      <c r="AU43" s="411">
        <f t="shared" si="17"/>
        <v>38216.429365962176</v>
      </c>
      <c r="AV43" s="411">
        <f t="shared" si="18"/>
        <v>40132.344827586203</v>
      </c>
      <c r="AW43" s="411">
        <v>0</v>
      </c>
      <c r="AX43" s="411">
        <v>0</v>
      </c>
      <c r="AY43" s="411">
        <v>0</v>
      </c>
      <c r="AZ43" s="411">
        <v>0</v>
      </c>
      <c r="BA43" s="411">
        <v>0</v>
      </c>
      <c r="BB43" s="411">
        <v>0</v>
      </c>
      <c r="BC43" s="411">
        <v>0</v>
      </c>
      <c r="BD43" s="411">
        <v>0</v>
      </c>
      <c r="BE43" s="411">
        <v>0</v>
      </c>
      <c r="BF43" s="411">
        <v>0</v>
      </c>
      <c r="BG43" s="411">
        <v>0</v>
      </c>
      <c r="BH43" s="412">
        <v>0</v>
      </c>
      <c r="BI43" s="411">
        <f t="shared" si="19"/>
        <v>0</v>
      </c>
      <c r="BJ43" s="411">
        <v>11725</v>
      </c>
      <c r="BK43" s="411">
        <v>14280</v>
      </c>
      <c r="BL43" s="411">
        <v>12703</v>
      </c>
      <c r="BM43" s="411">
        <v>10894</v>
      </c>
      <c r="BN43" s="411">
        <v>7505</v>
      </c>
      <c r="BO43" s="411">
        <v>6699</v>
      </c>
      <c r="BP43" s="411">
        <v>15741</v>
      </c>
      <c r="BQ43" s="411">
        <v>23139</v>
      </c>
      <c r="BR43" s="411">
        <v>20120</v>
      </c>
      <c r="BS43" s="411">
        <v>16016</v>
      </c>
      <c r="BT43" s="411">
        <v>10645</v>
      </c>
      <c r="BU43" s="412">
        <v>7921</v>
      </c>
      <c r="BV43" s="411">
        <f t="shared" si="20"/>
        <v>157388</v>
      </c>
      <c r="BW43" s="411">
        <v>-1511.7899011249992</v>
      </c>
      <c r="BX43" s="411">
        <v>-1456.9884000000002</v>
      </c>
      <c r="BY43" s="411">
        <v>-1109.1277531069991</v>
      </c>
      <c r="BZ43" s="411">
        <v>-1212.6955467120006</v>
      </c>
      <c r="CA43" s="411">
        <v>602.05486000500059</v>
      </c>
      <c r="CB43" s="411">
        <v>1358.0933143470002</v>
      </c>
      <c r="CC43" s="411">
        <v>1349.5907920770005</v>
      </c>
      <c r="CD43" s="411">
        <v>-2824.2548021160001</v>
      </c>
      <c r="CE43" s="411">
        <v>992.5560172000005</v>
      </c>
      <c r="CF43" s="411">
        <v>1828.1408104959992</v>
      </c>
      <c r="CG43" s="411">
        <v>-254.5420371149994</v>
      </c>
      <c r="CH43" s="412">
        <v>959.33408482899904</v>
      </c>
      <c r="CI43" s="514">
        <f t="shared" si="21"/>
        <v>-1279.6285612209986</v>
      </c>
      <c r="CJ43" s="411">
        <v>10213.210098875001</v>
      </c>
      <c r="CK43" s="411">
        <v>12823.0116</v>
      </c>
      <c r="CL43" s="411">
        <v>11593.872246893001</v>
      </c>
      <c r="CM43" s="411">
        <v>9681.3044532879994</v>
      </c>
      <c r="CN43" s="411">
        <v>8107.0548600050006</v>
      </c>
      <c r="CO43" s="411">
        <v>8057.0933143470002</v>
      </c>
      <c r="CP43" s="411">
        <v>17090.590792077001</v>
      </c>
      <c r="CQ43" s="411">
        <v>20314.745197884</v>
      </c>
      <c r="CR43" s="411">
        <v>21112.5560172</v>
      </c>
      <c r="CS43" s="411">
        <v>17844.140810495999</v>
      </c>
      <c r="CT43" s="411">
        <v>10390.457962885001</v>
      </c>
      <c r="CU43" s="412">
        <v>8880.334084828999</v>
      </c>
      <c r="CV43" s="411">
        <f t="shared" si="22"/>
        <v>156108.371438779</v>
      </c>
      <c r="CW43" s="411">
        <v>0</v>
      </c>
      <c r="CX43" s="411">
        <v>0</v>
      </c>
      <c r="CY43" s="411">
        <v>0</v>
      </c>
      <c r="CZ43" s="411">
        <v>0</v>
      </c>
      <c r="DA43" s="411">
        <v>0</v>
      </c>
      <c r="DB43" s="411">
        <v>0</v>
      </c>
      <c r="DC43" s="411">
        <v>0</v>
      </c>
      <c r="DD43" s="411">
        <v>0</v>
      </c>
      <c r="DE43" s="411">
        <v>0</v>
      </c>
      <c r="DF43" s="411">
        <v>0</v>
      </c>
      <c r="DG43" s="411">
        <v>0</v>
      </c>
      <c r="DH43" s="412">
        <v>0</v>
      </c>
      <c r="DI43" s="514">
        <f t="shared" si="23"/>
        <v>0</v>
      </c>
      <c r="DJ43" s="411">
        <v>10213.210098875001</v>
      </c>
      <c r="DK43" s="411">
        <v>12823.0116</v>
      </c>
      <c r="DL43" s="411">
        <v>11593.872246893001</v>
      </c>
      <c r="DM43" s="411">
        <v>9681.3044532879994</v>
      </c>
      <c r="DN43" s="411">
        <v>8107.0548600050006</v>
      </c>
      <c r="DO43" s="411">
        <v>8057.0933143470002</v>
      </c>
      <c r="DP43" s="411">
        <v>17090.590792077001</v>
      </c>
      <c r="DQ43" s="411">
        <v>20314.745197884</v>
      </c>
      <c r="DR43" s="411">
        <v>21112.5560172</v>
      </c>
      <c r="DS43" s="411">
        <v>17844.140810495999</v>
      </c>
      <c r="DT43" s="411">
        <v>10390.457962885001</v>
      </c>
      <c r="DU43" s="412">
        <v>8880.334084828999</v>
      </c>
      <c r="DV43" s="411">
        <f t="shared" si="24"/>
        <v>156108.371438779</v>
      </c>
      <c r="DW43" s="412">
        <v>10213.210098875001</v>
      </c>
      <c r="DX43" s="412">
        <v>12823.0116</v>
      </c>
      <c r="DY43" s="412">
        <v>11593.872246893001</v>
      </c>
      <c r="DZ43" s="412">
        <v>9681.3044532879994</v>
      </c>
      <c r="EA43" s="412">
        <v>8107.0548600050006</v>
      </c>
      <c r="EB43" s="412">
        <v>8057.0933143470002</v>
      </c>
      <c r="EC43" s="412">
        <v>17090.590792077001</v>
      </c>
      <c r="ED43" s="412">
        <v>20314.745197884</v>
      </c>
      <c r="EE43" s="412">
        <v>21112.5560172</v>
      </c>
      <c r="EF43" s="412">
        <v>17844.140810495999</v>
      </c>
      <c r="EG43" s="412">
        <v>10390.457962885001</v>
      </c>
      <c r="EH43" s="412">
        <v>8880.334084828999</v>
      </c>
      <c r="EI43" s="411">
        <f t="shared" si="25"/>
        <v>156108.371438779</v>
      </c>
      <c r="EK43" s="411">
        <f t="shared" si="26"/>
        <v>156108.371438779</v>
      </c>
      <c r="EL43" s="7">
        <f t="shared" si="27"/>
        <v>0</v>
      </c>
    </row>
    <row r="44" spans="1:142">
      <c r="A44" s="365" t="str">
        <f t="shared" si="9"/>
        <v xml:space="preserve"> 012</v>
      </c>
      <c r="B44" s="370" t="s">
        <v>923</v>
      </c>
      <c r="C44" s="370" t="s">
        <v>922</v>
      </c>
      <c r="D44" s="411">
        <v>2700</v>
      </c>
      <c r="E44" s="411">
        <v>2700</v>
      </c>
      <c r="F44" s="411">
        <v>2700</v>
      </c>
      <c r="G44" s="411">
        <v>2700</v>
      </c>
      <c r="H44" s="411">
        <v>2700</v>
      </c>
      <c r="I44" s="411">
        <v>2700</v>
      </c>
      <c r="J44" s="411">
        <v>3000</v>
      </c>
      <c r="K44" s="411">
        <v>3000</v>
      </c>
      <c r="L44" s="411">
        <v>3000</v>
      </c>
      <c r="M44" s="411">
        <v>3000</v>
      </c>
      <c r="N44" s="411">
        <v>2700</v>
      </c>
      <c r="O44" s="412">
        <v>2700</v>
      </c>
      <c r="P44" s="411">
        <f t="shared" si="10"/>
        <v>33600</v>
      </c>
      <c r="Q44" s="411">
        <f t="shared" si="11"/>
        <v>19103.225806451614</v>
      </c>
      <c r="R44" s="411">
        <f t="shared" si="12"/>
        <v>5269.1879866518357</v>
      </c>
      <c r="S44" s="411">
        <f t="shared" si="13"/>
        <v>9227.5862068965525</v>
      </c>
      <c r="T44" s="411">
        <v>0</v>
      </c>
      <c r="U44" s="411">
        <v>0</v>
      </c>
      <c r="V44" s="411">
        <v>0</v>
      </c>
      <c r="W44" s="411">
        <v>0</v>
      </c>
      <c r="X44" s="411">
        <v>0</v>
      </c>
      <c r="Y44" s="411">
        <v>0</v>
      </c>
      <c r="Z44" s="411">
        <v>0</v>
      </c>
      <c r="AA44" s="411">
        <v>0</v>
      </c>
      <c r="AB44" s="411">
        <v>0</v>
      </c>
      <c r="AC44" s="411">
        <v>0</v>
      </c>
      <c r="AD44" s="411">
        <v>0</v>
      </c>
      <c r="AE44" s="412">
        <v>0</v>
      </c>
      <c r="AF44" s="411">
        <f t="shared" si="14"/>
        <v>0</v>
      </c>
      <c r="AG44" s="411">
        <v>2700</v>
      </c>
      <c r="AH44" s="411">
        <v>2700</v>
      </c>
      <c r="AI44" s="411">
        <v>2700</v>
      </c>
      <c r="AJ44" s="411">
        <v>2700</v>
      </c>
      <c r="AK44" s="411">
        <v>2700</v>
      </c>
      <c r="AL44" s="411">
        <v>2700</v>
      </c>
      <c r="AM44" s="411">
        <v>3000</v>
      </c>
      <c r="AN44" s="411">
        <v>3000</v>
      </c>
      <c r="AO44" s="411">
        <v>3000</v>
      </c>
      <c r="AP44" s="411">
        <v>3000</v>
      </c>
      <c r="AQ44" s="411">
        <v>2700</v>
      </c>
      <c r="AR44" s="412">
        <v>2700</v>
      </c>
      <c r="AS44" s="411">
        <f t="shared" si="15"/>
        <v>33600</v>
      </c>
      <c r="AT44" s="411">
        <f t="shared" si="16"/>
        <v>19103.225806451614</v>
      </c>
      <c r="AU44" s="411">
        <f t="shared" si="17"/>
        <v>5269.1879866518357</v>
      </c>
      <c r="AV44" s="411">
        <f t="shared" si="18"/>
        <v>9227.5862068965525</v>
      </c>
      <c r="AW44" s="411">
        <v>0</v>
      </c>
      <c r="AX44" s="411">
        <v>0</v>
      </c>
      <c r="AY44" s="411">
        <v>0</v>
      </c>
      <c r="AZ44" s="411">
        <v>0</v>
      </c>
      <c r="BA44" s="411">
        <v>0</v>
      </c>
      <c r="BB44" s="411">
        <v>0</v>
      </c>
      <c r="BC44" s="411">
        <v>0</v>
      </c>
      <c r="BD44" s="411">
        <v>0</v>
      </c>
      <c r="BE44" s="411">
        <v>0</v>
      </c>
      <c r="BF44" s="411">
        <v>0</v>
      </c>
      <c r="BG44" s="411">
        <v>0</v>
      </c>
      <c r="BH44" s="412">
        <v>0</v>
      </c>
      <c r="BI44" s="411">
        <f t="shared" si="19"/>
        <v>0</v>
      </c>
      <c r="BJ44" s="411">
        <v>2700</v>
      </c>
      <c r="BK44" s="411">
        <v>2700</v>
      </c>
      <c r="BL44" s="411">
        <v>2700</v>
      </c>
      <c r="BM44" s="411">
        <v>2700</v>
      </c>
      <c r="BN44" s="411">
        <v>2700</v>
      </c>
      <c r="BO44" s="411">
        <v>2700</v>
      </c>
      <c r="BP44" s="411">
        <v>3000</v>
      </c>
      <c r="BQ44" s="411">
        <v>3000</v>
      </c>
      <c r="BR44" s="411">
        <v>3000</v>
      </c>
      <c r="BS44" s="411">
        <v>3000</v>
      </c>
      <c r="BT44" s="411">
        <v>2700</v>
      </c>
      <c r="BU44" s="412">
        <v>2700</v>
      </c>
      <c r="BV44" s="411">
        <f t="shared" si="20"/>
        <v>33600</v>
      </c>
      <c r="BW44" s="411">
        <v>-348.13072349999993</v>
      </c>
      <c r="BX44" s="411">
        <v>-275.48099999999977</v>
      </c>
      <c r="BY44" s="411">
        <v>-235.74312629999986</v>
      </c>
      <c r="BZ44" s="411">
        <v>-300.55791960000033</v>
      </c>
      <c r="CA44" s="411">
        <v>216.59535270000015</v>
      </c>
      <c r="CB44" s="411">
        <v>547.37303310000016</v>
      </c>
      <c r="CC44" s="411">
        <v>257.21189100000038</v>
      </c>
      <c r="CD44" s="411">
        <v>-366.16813200000024</v>
      </c>
      <c r="CE44" s="411">
        <v>147.99542999999994</v>
      </c>
      <c r="CF44" s="411">
        <v>342.43396799999982</v>
      </c>
      <c r="CG44" s="411">
        <v>-64.56209489999992</v>
      </c>
      <c r="CH44" s="412">
        <v>327.00442229999953</v>
      </c>
      <c r="CI44" s="513">
        <f t="shared" si="21"/>
        <v>247.97110079999993</v>
      </c>
      <c r="CJ44" s="411">
        <v>2351.8692765000001</v>
      </c>
      <c r="CK44" s="411">
        <v>2424.5190000000002</v>
      </c>
      <c r="CL44" s="411">
        <v>2464.2568737000001</v>
      </c>
      <c r="CM44" s="411">
        <v>2399.4420803999997</v>
      </c>
      <c r="CN44" s="411">
        <v>2916.5953527000001</v>
      </c>
      <c r="CO44" s="411">
        <v>3247.3730331000002</v>
      </c>
      <c r="CP44" s="411">
        <v>3257.2118910000004</v>
      </c>
      <c r="CQ44" s="411">
        <v>2633.8318679999998</v>
      </c>
      <c r="CR44" s="411">
        <v>3147.9954299999999</v>
      </c>
      <c r="CS44" s="411">
        <v>3342.4339679999998</v>
      </c>
      <c r="CT44" s="411">
        <v>2635.4379051000001</v>
      </c>
      <c r="CU44" s="412">
        <v>3027.0044222999995</v>
      </c>
      <c r="CV44" s="411">
        <f t="shared" si="22"/>
        <v>33847.971100800001</v>
      </c>
      <c r="CW44" s="411">
        <v>0</v>
      </c>
      <c r="CX44" s="411">
        <v>0</v>
      </c>
      <c r="CY44" s="411">
        <v>0</v>
      </c>
      <c r="CZ44" s="411">
        <v>0</v>
      </c>
      <c r="DA44" s="411">
        <v>0</v>
      </c>
      <c r="DB44" s="411">
        <v>0</v>
      </c>
      <c r="DC44" s="411">
        <v>0</v>
      </c>
      <c r="DD44" s="411">
        <v>0</v>
      </c>
      <c r="DE44" s="411">
        <v>0</v>
      </c>
      <c r="DF44" s="411">
        <v>0</v>
      </c>
      <c r="DG44" s="411">
        <v>0</v>
      </c>
      <c r="DH44" s="412">
        <v>0</v>
      </c>
      <c r="DI44" s="513">
        <f t="shared" si="23"/>
        <v>0</v>
      </c>
      <c r="DJ44" s="411">
        <v>2351.8692765000001</v>
      </c>
      <c r="DK44" s="411">
        <v>2424.5190000000002</v>
      </c>
      <c r="DL44" s="411">
        <v>2464.2568737000001</v>
      </c>
      <c r="DM44" s="411">
        <v>2399.4420803999997</v>
      </c>
      <c r="DN44" s="411">
        <v>2916.5953527000001</v>
      </c>
      <c r="DO44" s="411">
        <v>3247.3730331000002</v>
      </c>
      <c r="DP44" s="411">
        <v>3257.2118910000004</v>
      </c>
      <c r="DQ44" s="411">
        <v>2633.8318679999998</v>
      </c>
      <c r="DR44" s="411">
        <v>3147.9954299999999</v>
      </c>
      <c r="DS44" s="411">
        <v>3342.4339679999998</v>
      </c>
      <c r="DT44" s="411">
        <v>2635.4379051000001</v>
      </c>
      <c r="DU44" s="412">
        <v>3027.0044222999995</v>
      </c>
      <c r="DV44" s="411">
        <f t="shared" si="24"/>
        <v>33847.971100800001</v>
      </c>
      <c r="DW44" s="412">
        <v>2351.8692765000001</v>
      </c>
      <c r="DX44" s="412">
        <v>2424.5190000000002</v>
      </c>
      <c r="DY44" s="412">
        <v>2464.2568737000001</v>
      </c>
      <c r="DZ44" s="412">
        <v>2399.4420803999997</v>
      </c>
      <c r="EA44" s="412">
        <v>2916.5953527000001</v>
      </c>
      <c r="EB44" s="412">
        <v>3247.3730331000002</v>
      </c>
      <c r="EC44" s="412">
        <v>3257.2118910000004</v>
      </c>
      <c r="ED44" s="412">
        <v>2633.8318679999998</v>
      </c>
      <c r="EE44" s="412">
        <v>3147.9954299999999</v>
      </c>
      <c r="EF44" s="412">
        <v>3342.4339679999998</v>
      </c>
      <c r="EG44" s="412">
        <v>2635.4379051000001</v>
      </c>
      <c r="EH44" s="412">
        <v>3027.0044222999995</v>
      </c>
      <c r="EI44" s="411">
        <f t="shared" si="25"/>
        <v>33847.971100800001</v>
      </c>
      <c r="EK44" s="411">
        <f t="shared" si="26"/>
        <v>33847.971100800001</v>
      </c>
      <c r="EL44" s="7">
        <f t="shared" si="27"/>
        <v>0</v>
      </c>
    </row>
    <row r="45" spans="1:142">
      <c r="A45" s="365" t="str">
        <f t="shared" si="9"/>
        <v xml:space="preserve"> 012</v>
      </c>
      <c r="B45" s="370" t="s">
        <v>923</v>
      </c>
      <c r="C45" s="370" t="s">
        <v>1173</v>
      </c>
      <c r="D45" s="411">
        <v>0</v>
      </c>
      <c r="E45" s="411">
        <v>0</v>
      </c>
      <c r="F45" s="411">
        <v>1</v>
      </c>
      <c r="G45" s="411">
        <v>0</v>
      </c>
      <c r="H45" s="411">
        <v>0</v>
      </c>
      <c r="I45" s="411">
        <v>0</v>
      </c>
      <c r="J45" s="411">
        <v>0</v>
      </c>
      <c r="K45" s="411">
        <v>3</v>
      </c>
      <c r="L45" s="411">
        <v>0</v>
      </c>
      <c r="M45" s="411">
        <v>2</v>
      </c>
      <c r="N45" s="411">
        <v>0</v>
      </c>
      <c r="O45" s="412">
        <v>0</v>
      </c>
      <c r="P45" s="411">
        <f t="shared" si="10"/>
        <v>6</v>
      </c>
      <c r="Q45" s="411">
        <f t="shared" si="11"/>
        <v>1</v>
      </c>
      <c r="R45" s="411">
        <f t="shared" si="12"/>
        <v>3</v>
      </c>
      <c r="S45" s="411">
        <f t="shared" si="13"/>
        <v>2</v>
      </c>
      <c r="T45" s="411">
        <v>0</v>
      </c>
      <c r="U45" s="411">
        <v>0</v>
      </c>
      <c r="V45" s="411">
        <v>0</v>
      </c>
      <c r="W45" s="411">
        <v>0</v>
      </c>
      <c r="X45" s="411">
        <v>0</v>
      </c>
      <c r="Y45" s="411">
        <v>0</v>
      </c>
      <c r="Z45" s="411">
        <v>0</v>
      </c>
      <c r="AA45" s="411">
        <v>0</v>
      </c>
      <c r="AB45" s="411">
        <v>0</v>
      </c>
      <c r="AC45" s="411">
        <v>0</v>
      </c>
      <c r="AD45" s="411">
        <v>0</v>
      </c>
      <c r="AE45" s="412">
        <v>0</v>
      </c>
      <c r="AF45" s="411">
        <f t="shared" si="14"/>
        <v>0</v>
      </c>
      <c r="AG45" s="411">
        <v>0</v>
      </c>
      <c r="AH45" s="411">
        <v>0</v>
      </c>
      <c r="AI45" s="411">
        <v>0</v>
      </c>
      <c r="AJ45" s="411">
        <v>0</v>
      </c>
      <c r="AK45" s="411">
        <v>0</v>
      </c>
      <c r="AL45" s="411">
        <v>0</v>
      </c>
      <c r="AM45" s="411">
        <v>0</v>
      </c>
      <c r="AN45" s="411">
        <v>0</v>
      </c>
      <c r="AO45" s="411">
        <v>0</v>
      </c>
      <c r="AP45" s="411">
        <v>0</v>
      </c>
      <c r="AQ45" s="411">
        <v>0</v>
      </c>
      <c r="AR45" s="412">
        <v>0</v>
      </c>
      <c r="AS45" s="411">
        <f t="shared" si="15"/>
        <v>0</v>
      </c>
      <c r="AT45" s="411">
        <f t="shared" si="16"/>
        <v>0</v>
      </c>
      <c r="AU45" s="411">
        <f t="shared" si="17"/>
        <v>0</v>
      </c>
      <c r="AV45" s="411">
        <f t="shared" si="18"/>
        <v>0</v>
      </c>
      <c r="AW45" s="411">
        <v>0</v>
      </c>
      <c r="AX45" s="411">
        <v>0</v>
      </c>
      <c r="AY45" s="411">
        <v>0</v>
      </c>
      <c r="AZ45" s="411">
        <v>0</v>
      </c>
      <c r="BA45" s="411">
        <v>0</v>
      </c>
      <c r="BB45" s="411">
        <v>0</v>
      </c>
      <c r="BC45" s="411">
        <v>0</v>
      </c>
      <c r="BD45" s="411">
        <v>0</v>
      </c>
      <c r="BE45" s="411">
        <v>0</v>
      </c>
      <c r="BF45" s="411">
        <v>0</v>
      </c>
      <c r="BG45" s="411">
        <v>0</v>
      </c>
      <c r="BH45" s="412">
        <v>0</v>
      </c>
      <c r="BI45" s="411">
        <f t="shared" si="19"/>
        <v>0</v>
      </c>
      <c r="BJ45" s="411">
        <v>0</v>
      </c>
      <c r="BK45" s="411">
        <v>0</v>
      </c>
      <c r="BL45" s="411">
        <v>0</v>
      </c>
      <c r="BM45" s="411">
        <v>0</v>
      </c>
      <c r="BN45" s="411">
        <v>0</v>
      </c>
      <c r="BO45" s="411">
        <v>0</v>
      </c>
      <c r="BP45" s="411">
        <v>0</v>
      </c>
      <c r="BQ45" s="411">
        <v>0</v>
      </c>
      <c r="BR45" s="411">
        <v>0</v>
      </c>
      <c r="BS45" s="411">
        <v>0</v>
      </c>
      <c r="BT45" s="411">
        <v>0</v>
      </c>
      <c r="BU45" s="412">
        <v>0</v>
      </c>
      <c r="BV45" s="411">
        <f t="shared" si="20"/>
        <v>0</v>
      </c>
      <c r="BW45" s="411">
        <v>0</v>
      </c>
      <c r="BX45" s="411">
        <v>0</v>
      </c>
      <c r="BY45" s="411">
        <v>0</v>
      </c>
      <c r="BZ45" s="411">
        <v>0</v>
      </c>
      <c r="CA45" s="411">
        <v>0</v>
      </c>
      <c r="CB45" s="411">
        <v>0</v>
      </c>
      <c r="CC45" s="411">
        <v>0</v>
      </c>
      <c r="CD45" s="411">
        <v>0</v>
      </c>
      <c r="CE45" s="411">
        <v>0</v>
      </c>
      <c r="CF45" s="411">
        <v>0</v>
      </c>
      <c r="CG45" s="411">
        <v>0</v>
      </c>
      <c r="CH45" s="412">
        <v>0</v>
      </c>
      <c r="CI45" s="411">
        <f t="shared" si="21"/>
        <v>0</v>
      </c>
      <c r="CJ45" s="411">
        <v>0</v>
      </c>
      <c r="CK45" s="411">
        <v>0</v>
      </c>
      <c r="CL45" s="411">
        <v>0</v>
      </c>
      <c r="CM45" s="411">
        <v>0</v>
      </c>
      <c r="CN45" s="411">
        <v>0</v>
      </c>
      <c r="CO45" s="411">
        <v>0</v>
      </c>
      <c r="CP45" s="411">
        <v>0</v>
      </c>
      <c r="CQ45" s="411">
        <v>0</v>
      </c>
      <c r="CR45" s="411">
        <v>0</v>
      </c>
      <c r="CS45" s="411">
        <v>0</v>
      </c>
      <c r="CT45" s="411">
        <v>0</v>
      </c>
      <c r="CU45" s="412">
        <v>0</v>
      </c>
      <c r="CV45" s="411">
        <f t="shared" si="22"/>
        <v>0</v>
      </c>
      <c r="CW45" s="411">
        <v>0</v>
      </c>
      <c r="CX45" s="411">
        <v>0</v>
      </c>
      <c r="CY45" s="411">
        <v>0</v>
      </c>
      <c r="CZ45" s="411">
        <v>0</v>
      </c>
      <c r="DA45" s="411">
        <v>0</v>
      </c>
      <c r="DB45" s="411">
        <v>0</v>
      </c>
      <c r="DC45" s="411">
        <v>0</v>
      </c>
      <c r="DD45" s="411">
        <v>0</v>
      </c>
      <c r="DE45" s="411">
        <v>0</v>
      </c>
      <c r="DF45" s="411">
        <v>0</v>
      </c>
      <c r="DG45" s="411">
        <v>0</v>
      </c>
      <c r="DH45" s="412">
        <v>0</v>
      </c>
      <c r="DI45" s="411">
        <f t="shared" si="23"/>
        <v>0</v>
      </c>
      <c r="DJ45" s="411">
        <v>0</v>
      </c>
      <c r="DK45" s="411">
        <v>0</v>
      </c>
      <c r="DL45" s="411">
        <v>0</v>
      </c>
      <c r="DM45" s="411">
        <v>0</v>
      </c>
      <c r="DN45" s="411">
        <v>0</v>
      </c>
      <c r="DO45" s="411">
        <v>0</v>
      </c>
      <c r="DP45" s="411">
        <v>0</v>
      </c>
      <c r="DQ45" s="411">
        <v>0</v>
      </c>
      <c r="DR45" s="411">
        <v>0</v>
      </c>
      <c r="DS45" s="411">
        <v>0</v>
      </c>
      <c r="DT45" s="411">
        <v>0</v>
      </c>
      <c r="DU45" s="412">
        <v>0</v>
      </c>
      <c r="DV45" s="411">
        <f t="shared" si="24"/>
        <v>0</v>
      </c>
      <c r="DW45" s="412">
        <v>0</v>
      </c>
      <c r="DX45" s="412">
        <v>0</v>
      </c>
      <c r="DY45" s="412">
        <v>0</v>
      </c>
      <c r="DZ45" s="412">
        <v>0</v>
      </c>
      <c r="EA45" s="412">
        <v>0</v>
      </c>
      <c r="EB45" s="412">
        <v>0</v>
      </c>
      <c r="EC45" s="412">
        <v>0</v>
      </c>
      <c r="ED45" s="412">
        <v>0</v>
      </c>
      <c r="EE45" s="412">
        <v>0</v>
      </c>
      <c r="EF45" s="412">
        <v>0</v>
      </c>
      <c r="EG45" s="412">
        <v>0</v>
      </c>
      <c r="EH45" s="412">
        <v>0</v>
      </c>
      <c r="EI45" s="411">
        <f t="shared" si="25"/>
        <v>0</v>
      </c>
      <c r="EK45" s="411">
        <f t="shared" si="26"/>
        <v>6</v>
      </c>
      <c r="EL45" s="7">
        <f t="shared" si="27"/>
        <v>-6</v>
      </c>
    </row>
    <row r="46" spans="1:142">
      <c r="A46" s="365" t="str">
        <f t="shared" si="9"/>
        <v xml:space="preserve"> 012</v>
      </c>
      <c r="B46" s="370" t="s">
        <v>923</v>
      </c>
      <c r="C46" s="370" t="s">
        <v>1195</v>
      </c>
      <c r="D46" s="411">
        <v>1</v>
      </c>
      <c r="E46" s="411">
        <v>1</v>
      </c>
      <c r="F46" s="411">
        <v>1</v>
      </c>
      <c r="G46" s="411">
        <v>1</v>
      </c>
      <c r="H46" s="411">
        <v>1</v>
      </c>
      <c r="I46" s="411">
        <v>1</v>
      </c>
      <c r="J46" s="411">
        <v>0</v>
      </c>
      <c r="K46" s="411">
        <v>0</v>
      </c>
      <c r="L46" s="411">
        <v>0</v>
      </c>
      <c r="M46" s="411">
        <v>0</v>
      </c>
      <c r="N46" s="411">
        <v>0</v>
      </c>
      <c r="O46" s="412">
        <v>1</v>
      </c>
      <c r="P46" s="411">
        <f t="shared" si="10"/>
        <v>7</v>
      </c>
      <c r="Q46" s="411">
        <f t="shared" si="11"/>
        <v>6</v>
      </c>
      <c r="R46" s="411">
        <f t="shared" si="12"/>
        <v>0</v>
      </c>
      <c r="S46" s="411">
        <f t="shared" si="13"/>
        <v>1</v>
      </c>
      <c r="T46" s="411">
        <v>0</v>
      </c>
      <c r="U46" s="411">
        <v>0</v>
      </c>
      <c r="V46" s="411">
        <v>0</v>
      </c>
      <c r="W46" s="411">
        <v>0</v>
      </c>
      <c r="X46" s="411">
        <v>0</v>
      </c>
      <c r="Y46" s="411">
        <v>0</v>
      </c>
      <c r="Z46" s="411">
        <v>0</v>
      </c>
      <c r="AA46" s="411">
        <v>0</v>
      </c>
      <c r="AB46" s="411">
        <v>0</v>
      </c>
      <c r="AC46" s="411">
        <v>0</v>
      </c>
      <c r="AD46" s="411">
        <v>0</v>
      </c>
      <c r="AE46" s="412">
        <v>0</v>
      </c>
      <c r="AF46" s="411">
        <f t="shared" si="14"/>
        <v>0</v>
      </c>
      <c r="AG46" s="411">
        <v>0</v>
      </c>
      <c r="AH46" s="411">
        <v>0</v>
      </c>
      <c r="AI46" s="411">
        <v>0</v>
      </c>
      <c r="AJ46" s="411">
        <v>0</v>
      </c>
      <c r="AK46" s="411">
        <v>0</v>
      </c>
      <c r="AL46" s="411">
        <v>0</v>
      </c>
      <c r="AM46" s="411">
        <v>0</v>
      </c>
      <c r="AN46" s="411">
        <v>0</v>
      </c>
      <c r="AO46" s="411">
        <v>0</v>
      </c>
      <c r="AP46" s="411">
        <v>0</v>
      </c>
      <c r="AQ46" s="411">
        <v>0</v>
      </c>
      <c r="AR46" s="412">
        <v>0</v>
      </c>
      <c r="AS46" s="411">
        <f t="shared" si="15"/>
        <v>0</v>
      </c>
      <c r="AT46" s="411">
        <f t="shared" si="16"/>
        <v>0</v>
      </c>
      <c r="AU46" s="411">
        <f t="shared" si="17"/>
        <v>0</v>
      </c>
      <c r="AV46" s="411">
        <f t="shared" si="18"/>
        <v>0</v>
      </c>
      <c r="AW46" s="411">
        <v>0</v>
      </c>
      <c r="AX46" s="411">
        <v>0</v>
      </c>
      <c r="AY46" s="411">
        <v>0</v>
      </c>
      <c r="AZ46" s="411">
        <v>0</v>
      </c>
      <c r="BA46" s="411">
        <v>0</v>
      </c>
      <c r="BB46" s="411">
        <v>0</v>
      </c>
      <c r="BC46" s="411">
        <v>0</v>
      </c>
      <c r="BD46" s="411">
        <v>0</v>
      </c>
      <c r="BE46" s="411">
        <v>0</v>
      </c>
      <c r="BF46" s="411">
        <v>0</v>
      </c>
      <c r="BG46" s="411">
        <v>0</v>
      </c>
      <c r="BH46" s="412">
        <v>0</v>
      </c>
      <c r="BI46" s="411">
        <f t="shared" si="19"/>
        <v>0</v>
      </c>
      <c r="BJ46" s="411">
        <v>0</v>
      </c>
      <c r="BK46" s="411">
        <v>0</v>
      </c>
      <c r="BL46" s="411">
        <v>0</v>
      </c>
      <c r="BM46" s="411">
        <v>0</v>
      </c>
      <c r="BN46" s="411">
        <v>0</v>
      </c>
      <c r="BO46" s="411">
        <v>0</v>
      </c>
      <c r="BP46" s="411">
        <v>0</v>
      </c>
      <c r="BQ46" s="411">
        <v>0</v>
      </c>
      <c r="BR46" s="411">
        <v>0</v>
      </c>
      <c r="BS46" s="411">
        <v>0</v>
      </c>
      <c r="BT46" s="411">
        <v>0</v>
      </c>
      <c r="BU46" s="412">
        <v>0</v>
      </c>
      <c r="BV46" s="411">
        <f t="shared" si="20"/>
        <v>0</v>
      </c>
      <c r="BW46" s="411">
        <v>0</v>
      </c>
      <c r="BX46" s="411">
        <v>0</v>
      </c>
      <c r="BY46" s="411">
        <v>0</v>
      </c>
      <c r="BZ46" s="411">
        <v>0</v>
      </c>
      <c r="CA46" s="411">
        <v>0</v>
      </c>
      <c r="CB46" s="411">
        <v>0</v>
      </c>
      <c r="CC46" s="411">
        <v>0</v>
      </c>
      <c r="CD46" s="411">
        <v>0</v>
      </c>
      <c r="CE46" s="411">
        <v>0</v>
      </c>
      <c r="CF46" s="411">
        <v>0</v>
      </c>
      <c r="CG46" s="411">
        <v>0</v>
      </c>
      <c r="CH46" s="412">
        <v>0</v>
      </c>
      <c r="CI46" s="411">
        <f t="shared" si="21"/>
        <v>0</v>
      </c>
      <c r="CJ46" s="411">
        <v>0</v>
      </c>
      <c r="CK46" s="411">
        <v>0</v>
      </c>
      <c r="CL46" s="411">
        <v>0</v>
      </c>
      <c r="CM46" s="411">
        <v>0</v>
      </c>
      <c r="CN46" s="411">
        <v>0</v>
      </c>
      <c r="CO46" s="411">
        <v>0</v>
      </c>
      <c r="CP46" s="411">
        <v>0</v>
      </c>
      <c r="CQ46" s="411">
        <v>0</v>
      </c>
      <c r="CR46" s="411">
        <v>0</v>
      </c>
      <c r="CS46" s="411">
        <v>0</v>
      </c>
      <c r="CT46" s="411">
        <v>0</v>
      </c>
      <c r="CU46" s="412">
        <v>0</v>
      </c>
      <c r="CV46" s="411">
        <f t="shared" si="22"/>
        <v>0</v>
      </c>
      <c r="CW46" s="411">
        <v>0</v>
      </c>
      <c r="CX46" s="411">
        <v>0</v>
      </c>
      <c r="CY46" s="411">
        <v>0</v>
      </c>
      <c r="CZ46" s="411">
        <v>0</v>
      </c>
      <c r="DA46" s="411">
        <v>0</v>
      </c>
      <c r="DB46" s="411">
        <v>0</v>
      </c>
      <c r="DC46" s="411">
        <v>0</v>
      </c>
      <c r="DD46" s="411">
        <v>0</v>
      </c>
      <c r="DE46" s="411">
        <v>0</v>
      </c>
      <c r="DF46" s="411">
        <v>0</v>
      </c>
      <c r="DG46" s="411">
        <v>0</v>
      </c>
      <c r="DH46" s="412">
        <v>0</v>
      </c>
      <c r="DI46" s="411">
        <f t="shared" si="23"/>
        <v>0</v>
      </c>
      <c r="DJ46" s="411">
        <v>0</v>
      </c>
      <c r="DK46" s="411">
        <v>0</v>
      </c>
      <c r="DL46" s="411">
        <v>0</v>
      </c>
      <c r="DM46" s="411">
        <v>0</v>
      </c>
      <c r="DN46" s="411">
        <v>0</v>
      </c>
      <c r="DO46" s="411">
        <v>0</v>
      </c>
      <c r="DP46" s="411">
        <v>0</v>
      </c>
      <c r="DQ46" s="411">
        <v>0</v>
      </c>
      <c r="DR46" s="411">
        <v>0</v>
      </c>
      <c r="DS46" s="411">
        <v>0</v>
      </c>
      <c r="DT46" s="411">
        <v>0</v>
      </c>
      <c r="DU46" s="412">
        <v>0</v>
      </c>
      <c r="DV46" s="411">
        <f t="shared" si="24"/>
        <v>0</v>
      </c>
      <c r="DW46" s="412">
        <v>0</v>
      </c>
      <c r="DX46" s="412">
        <v>0</v>
      </c>
      <c r="DY46" s="412">
        <v>0</v>
      </c>
      <c r="DZ46" s="412">
        <v>0</v>
      </c>
      <c r="EA46" s="412">
        <v>0</v>
      </c>
      <c r="EB46" s="412">
        <v>0</v>
      </c>
      <c r="EC46" s="412">
        <v>0</v>
      </c>
      <c r="ED46" s="412">
        <v>0</v>
      </c>
      <c r="EE46" s="412">
        <v>0</v>
      </c>
      <c r="EF46" s="412">
        <v>0</v>
      </c>
      <c r="EG46" s="412">
        <v>0</v>
      </c>
      <c r="EH46" s="412">
        <v>0</v>
      </c>
      <c r="EI46" s="411">
        <f t="shared" si="25"/>
        <v>0</v>
      </c>
      <c r="EK46" s="411">
        <f t="shared" si="26"/>
        <v>7</v>
      </c>
      <c r="EL46" s="7">
        <f t="shared" si="27"/>
        <v>-7</v>
      </c>
    </row>
    <row r="47" spans="1:142">
      <c r="A47" s="365" t="str">
        <f t="shared" si="9"/>
        <v xml:space="preserve"> 012</v>
      </c>
      <c r="B47" s="370" t="s">
        <v>923</v>
      </c>
      <c r="C47" s="370" t="s">
        <v>1188</v>
      </c>
      <c r="D47" s="411">
        <v>1</v>
      </c>
      <c r="E47" s="411">
        <v>0</v>
      </c>
      <c r="F47" s="411">
        <v>0</v>
      </c>
      <c r="G47" s="411">
        <v>0</v>
      </c>
      <c r="H47" s="411">
        <v>0</v>
      </c>
      <c r="I47" s="411">
        <v>0</v>
      </c>
      <c r="J47" s="411">
        <v>0</v>
      </c>
      <c r="K47" s="411">
        <v>0</v>
      </c>
      <c r="L47" s="411">
        <v>0</v>
      </c>
      <c r="M47" s="411">
        <v>0</v>
      </c>
      <c r="N47" s="411">
        <v>0</v>
      </c>
      <c r="O47" s="412">
        <v>0</v>
      </c>
      <c r="P47" s="411">
        <f t="shared" si="10"/>
        <v>1</v>
      </c>
      <c r="Q47" s="411">
        <f t="shared" si="11"/>
        <v>1</v>
      </c>
      <c r="R47" s="411">
        <f t="shared" si="12"/>
        <v>0</v>
      </c>
      <c r="S47" s="411">
        <f t="shared" si="13"/>
        <v>0</v>
      </c>
      <c r="T47" s="411">
        <v>0</v>
      </c>
      <c r="U47" s="411">
        <v>0</v>
      </c>
      <c r="V47" s="411">
        <v>0</v>
      </c>
      <c r="W47" s="411">
        <v>0</v>
      </c>
      <c r="X47" s="411">
        <v>0</v>
      </c>
      <c r="Y47" s="411">
        <v>0</v>
      </c>
      <c r="Z47" s="411">
        <v>0</v>
      </c>
      <c r="AA47" s="411">
        <v>0</v>
      </c>
      <c r="AB47" s="411">
        <v>0</v>
      </c>
      <c r="AC47" s="411">
        <v>0</v>
      </c>
      <c r="AD47" s="411">
        <v>0</v>
      </c>
      <c r="AE47" s="412">
        <v>0</v>
      </c>
      <c r="AF47" s="411">
        <f t="shared" si="14"/>
        <v>0</v>
      </c>
      <c r="AG47" s="411">
        <v>0</v>
      </c>
      <c r="AH47" s="411">
        <v>0</v>
      </c>
      <c r="AI47" s="411">
        <v>0</v>
      </c>
      <c r="AJ47" s="411">
        <v>0</v>
      </c>
      <c r="AK47" s="411">
        <v>0</v>
      </c>
      <c r="AL47" s="411">
        <v>0</v>
      </c>
      <c r="AM47" s="411">
        <v>0</v>
      </c>
      <c r="AN47" s="411">
        <v>0</v>
      </c>
      <c r="AO47" s="411">
        <v>0</v>
      </c>
      <c r="AP47" s="411">
        <v>0</v>
      </c>
      <c r="AQ47" s="411">
        <v>0</v>
      </c>
      <c r="AR47" s="412">
        <v>0</v>
      </c>
      <c r="AS47" s="411">
        <f t="shared" si="15"/>
        <v>0</v>
      </c>
      <c r="AT47" s="411">
        <f t="shared" si="16"/>
        <v>0</v>
      </c>
      <c r="AU47" s="411">
        <f t="shared" si="17"/>
        <v>0</v>
      </c>
      <c r="AV47" s="411">
        <f t="shared" si="18"/>
        <v>0</v>
      </c>
      <c r="AW47" s="411">
        <v>0</v>
      </c>
      <c r="AX47" s="411">
        <v>0</v>
      </c>
      <c r="AY47" s="411">
        <v>0</v>
      </c>
      <c r="AZ47" s="411">
        <v>0</v>
      </c>
      <c r="BA47" s="411">
        <v>0</v>
      </c>
      <c r="BB47" s="411">
        <v>0</v>
      </c>
      <c r="BC47" s="411">
        <v>0</v>
      </c>
      <c r="BD47" s="411">
        <v>0</v>
      </c>
      <c r="BE47" s="411">
        <v>0</v>
      </c>
      <c r="BF47" s="411">
        <v>0</v>
      </c>
      <c r="BG47" s="411">
        <v>0</v>
      </c>
      <c r="BH47" s="412">
        <v>0</v>
      </c>
      <c r="BI47" s="411">
        <f t="shared" si="19"/>
        <v>0</v>
      </c>
      <c r="BJ47" s="411">
        <v>0</v>
      </c>
      <c r="BK47" s="411">
        <v>0</v>
      </c>
      <c r="BL47" s="411">
        <v>0</v>
      </c>
      <c r="BM47" s="411">
        <v>0</v>
      </c>
      <c r="BN47" s="411">
        <v>0</v>
      </c>
      <c r="BO47" s="411">
        <v>0</v>
      </c>
      <c r="BP47" s="411">
        <v>0</v>
      </c>
      <c r="BQ47" s="411">
        <v>0</v>
      </c>
      <c r="BR47" s="411">
        <v>0</v>
      </c>
      <c r="BS47" s="411">
        <v>0</v>
      </c>
      <c r="BT47" s="411">
        <v>0</v>
      </c>
      <c r="BU47" s="412">
        <v>0</v>
      </c>
      <c r="BV47" s="411">
        <f t="shared" si="20"/>
        <v>0</v>
      </c>
      <c r="BW47" s="411">
        <v>0</v>
      </c>
      <c r="BX47" s="411">
        <v>0</v>
      </c>
      <c r="BY47" s="411">
        <v>0</v>
      </c>
      <c r="BZ47" s="411">
        <v>0</v>
      </c>
      <c r="CA47" s="411">
        <v>0</v>
      </c>
      <c r="CB47" s="411">
        <v>0</v>
      </c>
      <c r="CC47" s="411">
        <v>0</v>
      </c>
      <c r="CD47" s="411">
        <v>0</v>
      </c>
      <c r="CE47" s="411">
        <v>0</v>
      </c>
      <c r="CF47" s="411">
        <v>0</v>
      </c>
      <c r="CG47" s="411">
        <v>0</v>
      </c>
      <c r="CH47" s="412">
        <v>0</v>
      </c>
      <c r="CI47" s="411">
        <f t="shared" si="21"/>
        <v>0</v>
      </c>
      <c r="CJ47" s="411">
        <v>0</v>
      </c>
      <c r="CK47" s="411">
        <v>0</v>
      </c>
      <c r="CL47" s="411">
        <v>0</v>
      </c>
      <c r="CM47" s="411">
        <v>0</v>
      </c>
      <c r="CN47" s="411">
        <v>0</v>
      </c>
      <c r="CO47" s="411">
        <v>0</v>
      </c>
      <c r="CP47" s="411">
        <v>0</v>
      </c>
      <c r="CQ47" s="411">
        <v>0</v>
      </c>
      <c r="CR47" s="411">
        <v>0</v>
      </c>
      <c r="CS47" s="411">
        <v>0</v>
      </c>
      <c r="CT47" s="411">
        <v>0</v>
      </c>
      <c r="CU47" s="412">
        <v>0</v>
      </c>
      <c r="CV47" s="411">
        <f t="shared" si="22"/>
        <v>0</v>
      </c>
      <c r="CW47" s="411">
        <v>0</v>
      </c>
      <c r="CX47" s="411">
        <v>0</v>
      </c>
      <c r="CY47" s="411">
        <v>0</v>
      </c>
      <c r="CZ47" s="411">
        <v>0</v>
      </c>
      <c r="DA47" s="411">
        <v>0</v>
      </c>
      <c r="DB47" s="411">
        <v>0</v>
      </c>
      <c r="DC47" s="411">
        <v>0</v>
      </c>
      <c r="DD47" s="411">
        <v>0</v>
      </c>
      <c r="DE47" s="411">
        <v>0</v>
      </c>
      <c r="DF47" s="411">
        <v>0</v>
      </c>
      <c r="DG47" s="411">
        <v>0</v>
      </c>
      <c r="DH47" s="412">
        <v>0</v>
      </c>
      <c r="DI47" s="411">
        <f t="shared" si="23"/>
        <v>0</v>
      </c>
      <c r="DJ47" s="411">
        <v>0</v>
      </c>
      <c r="DK47" s="411">
        <v>0</v>
      </c>
      <c r="DL47" s="411">
        <v>0</v>
      </c>
      <c r="DM47" s="411">
        <v>0</v>
      </c>
      <c r="DN47" s="411">
        <v>0</v>
      </c>
      <c r="DO47" s="411">
        <v>0</v>
      </c>
      <c r="DP47" s="411">
        <v>0</v>
      </c>
      <c r="DQ47" s="411">
        <v>0</v>
      </c>
      <c r="DR47" s="411">
        <v>0</v>
      </c>
      <c r="DS47" s="411">
        <v>0</v>
      </c>
      <c r="DT47" s="411">
        <v>0</v>
      </c>
      <c r="DU47" s="412">
        <v>0</v>
      </c>
      <c r="DV47" s="411">
        <f t="shared" si="24"/>
        <v>0</v>
      </c>
      <c r="DW47" s="412">
        <v>0</v>
      </c>
      <c r="DX47" s="412">
        <v>0</v>
      </c>
      <c r="DY47" s="412">
        <v>0</v>
      </c>
      <c r="DZ47" s="412">
        <v>0</v>
      </c>
      <c r="EA47" s="412">
        <v>0</v>
      </c>
      <c r="EB47" s="412">
        <v>0</v>
      </c>
      <c r="EC47" s="412">
        <v>0</v>
      </c>
      <c r="ED47" s="412">
        <v>0</v>
      </c>
      <c r="EE47" s="412">
        <v>0</v>
      </c>
      <c r="EF47" s="412">
        <v>0</v>
      </c>
      <c r="EG47" s="412">
        <v>0</v>
      </c>
      <c r="EH47" s="412">
        <v>0</v>
      </c>
      <c r="EI47" s="411">
        <f t="shared" si="25"/>
        <v>0</v>
      </c>
      <c r="EK47" s="411">
        <f t="shared" si="26"/>
        <v>1</v>
      </c>
      <c r="EL47" s="7">
        <f t="shared" si="27"/>
        <v>-1</v>
      </c>
    </row>
    <row r="48" spans="1:142">
      <c r="A48" s="365" t="str">
        <f t="shared" si="9"/>
        <v xml:space="preserve"> 012</v>
      </c>
      <c r="B48" s="370" t="s">
        <v>923</v>
      </c>
      <c r="C48" s="370" t="s">
        <v>1192</v>
      </c>
      <c r="D48" s="411">
        <v>0</v>
      </c>
      <c r="E48" s="411">
        <v>0</v>
      </c>
      <c r="F48" s="411">
        <v>0</v>
      </c>
      <c r="G48" s="411">
        <v>0</v>
      </c>
      <c r="H48" s="411">
        <v>0</v>
      </c>
      <c r="I48" s="411">
        <v>0</v>
      </c>
      <c r="J48" s="411">
        <v>0</v>
      </c>
      <c r="K48" s="411">
        <v>1</v>
      </c>
      <c r="L48" s="411">
        <v>0</v>
      </c>
      <c r="M48" s="411">
        <v>0</v>
      </c>
      <c r="N48" s="411">
        <v>0</v>
      </c>
      <c r="O48" s="412">
        <v>0</v>
      </c>
      <c r="P48" s="411">
        <f t="shared" si="10"/>
        <v>1</v>
      </c>
      <c r="Q48" s="411">
        <f t="shared" si="11"/>
        <v>0</v>
      </c>
      <c r="R48" s="411">
        <f t="shared" si="12"/>
        <v>1</v>
      </c>
      <c r="S48" s="411">
        <f t="shared" si="13"/>
        <v>0</v>
      </c>
      <c r="T48" s="411">
        <v>0</v>
      </c>
      <c r="U48" s="411">
        <v>0</v>
      </c>
      <c r="V48" s="411">
        <v>0</v>
      </c>
      <c r="W48" s="411">
        <v>0</v>
      </c>
      <c r="X48" s="411">
        <v>0</v>
      </c>
      <c r="Y48" s="411">
        <v>0</v>
      </c>
      <c r="Z48" s="411">
        <v>0</v>
      </c>
      <c r="AA48" s="411">
        <v>0</v>
      </c>
      <c r="AB48" s="411">
        <v>0</v>
      </c>
      <c r="AC48" s="411">
        <v>0</v>
      </c>
      <c r="AD48" s="411">
        <v>0</v>
      </c>
      <c r="AE48" s="412">
        <v>0</v>
      </c>
      <c r="AF48" s="411">
        <f t="shared" si="14"/>
        <v>0</v>
      </c>
      <c r="AG48" s="411">
        <v>0</v>
      </c>
      <c r="AH48" s="411">
        <v>0</v>
      </c>
      <c r="AI48" s="411">
        <v>0</v>
      </c>
      <c r="AJ48" s="411">
        <v>0</v>
      </c>
      <c r="AK48" s="411">
        <v>0</v>
      </c>
      <c r="AL48" s="411">
        <v>0</v>
      </c>
      <c r="AM48" s="411">
        <v>0</v>
      </c>
      <c r="AN48" s="411">
        <v>0</v>
      </c>
      <c r="AO48" s="411">
        <v>0</v>
      </c>
      <c r="AP48" s="411">
        <v>0</v>
      </c>
      <c r="AQ48" s="411">
        <v>0</v>
      </c>
      <c r="AR48" s="412">
        <v>0</v>
      </c>
      <c r="AS48" s="411">
        <f t="shared" si="15"/>
        <v>0</v>
      </c>
      <c r="AT48" s="411">
        <f t="shared" si="16"/>
        <v>0</v>
      </c>
      <c r="AU48" s="411">
        <f t="shared" si="17"/>
        <v>0</v>
      </c>
      <c r="AV48" s="411">
        <f t="shared" si="18"/>
        <v>0</v>
      </c>
      <c r="AW48" s="411">
        <v>0</v>
      </c>
      <c r="AX48" s="411">
        <v>0</v>
      </c>
      <c r="AY48" s="411">
        <v>0</v>
      </c>
      <c r="AZ48" s="411">
        <v>0</v>
      </c>
      <c r="BA48" s="411">
        <v>0</v>
      </c>
      <c r="BB48" s="411">
        <v>0</v>
      </c>
      <c r="BC48" s="411">
        <v>0</v>
      </c>
      <c r="BD48" s="411">
        <v>0</v>
      </c>
      <c r="BE48" s="411">
        <v>0</v>
      </c>
      <c r="BF48" s="411">
        <v>0</v>
      </c>
      <c r="BG48" s="411">
        <v>0</v>
      </c>
      <c r="BH48" s="412">
        <v>0</v>
      </c>
      <c r="BI48" s="411">
        <f t="shared" si="19"/>
        <v>0</v>
      </c>
      <c r="BJ48" s="411">
        <v>0</v>
      </c>
      <c r="BK48" s="411">
        <v>0</v>
      </c>
      <c r="BL48" s="411">
        <v>0</v>
      </c>
      <c r="BM48" s="411">
        <v>0</v>
      </c>
      <c r="BN48" s="411">
        <v>0</v>
      </c>
      <c r="BO48" s="411">
        <v>0</v>
      </c>
      <c r="BP48" s="411">
        <v>0</v>
      </c>
      <c r="BQ48" s="411">
        <v>0</v>
      </c>
      <c r="BR48" s="411">
        <v>0</v>
      </c>
      <c r="BS48" s="411">
        <v>0</v>
      </c>
      <c r="BT48" s="411">
        <v>0</v>
      </c>
      <c r="BU48" s="412">
        <v>0</v>
      </c>
      <c r="BV48" s="411">
        <f t="shared" si="20"/>
        <v>0</v>
      </c>
      <c r="BW48" s="411">
        <v>0</v>
      </c>
      <c r="BX48" s="411">
        <v>0</v>
      </c>
      <c r="BY48" s="411">
        <v>0</v>
      </c>
      <c r="BZ48" s="411">
        <v>0</v>
      </c>
      <c r="CA48" s="411">
        <v>0</v>
      </c>
      <c r="CB48" s="411">
        <v>0</v>
      </c>
      <c r="CC48" s="411">
        <v>0</v>
      </c>
      <c r="CD48" s="411">
        <v>0</v>
      </c>
      <c r="CE48" s="411">
        <v>0</v>
      </c>
      <c r="CF48" s="411">
        <v>0</v>
      </c>
      <c r="CG48" s="411">
        <v>0</v>
      </c>
      <c r="CH48" s="412">
        <v>0</v>
      </c>
      <c r="CI48" s="411">
        <f t="shared" si="21"/>
        <v>0</v>
      </c>
      <c r="CJ48" s="411">
        <v>0</v>
      </c>
      <c r="CK48" s="411">
        <v>0</v>
      </c>
      <c r="CL48" s="411">
        <v>0</v>
      </c>
      <c r="CM48" s="411">
        <v>0</v>
      </c>
      <c r="CN48" s="411">
        <v>0</v>
      </c>
      <c r="CO48" s="411">
        <v>0</v>
      </c>
      <c r="CP48" s="411">
        <v>0</v>
      </c>
      <c r="CQ48" s="411">
        <v>0</v>
      </c>
      <c r="CR48" s="411">
        <v>0</v>
      </c>
      <c r="CS48" s="411">
        <v>0</v>
      </c>
      <c r="CT48" s="411">
        <v>0</v>
      </c>
      <c r="CU48" s="412">
        <v>0</v>
      </c>
      <c r="CV48" s="411">
        <f t="shared" si="22"/>
        <v>0</v>
      </c>
      <c r="CW48" s="411">
        <v>0</v>
      </c>
      <c r="CX48" s="411">
        <v>0</v>
      </c>
      <c r="CY48" s="411">
        <v>0</v>
      </c>
      <c r="CZ48" s="411">
        <v>0</v>
      </c>
      <c r="DA48" s="411">
        <v>0</v>
      </c>
      <c r="DB48" s="411">
        <v>0</v>
      </c>
      <c r="DC48" s="411">
        <v>0</v>
      </c>
      <c r="DD48" s="411">
        <v>0</v>
      </c>
      <c r="DE48" s="411">
        <v>0</v>
      </c>
      <c r="DF48" s="411">
        <v>0</v>
      </c>
      <c r="DG48" s="411">
        <v>0</v>
      </c>
      <c r="DH48" s="412">
        <v>0</v>
      </c>
      <c r="DI48" s="411">
        <f t="shared" si="23"/>
        <v>0</v>
      </c>
      <c r="DJ48" s="411">
        <v>0</v>
      </c>
      <c r="DK48" s="411">
        <v>0</v>
      </c>
      <c r="DL48" s="411">
        <v>0</v>
      </c>
      <c r="DM48" s="411">
        <v>0</v>
      </c>
      <c r="DN48" s="411">
        <v>0</v>
      </c>
      <c r="DO48" s="411">
        <v>0</v>
      </c>
      <c r="DP48" s="411">
        <v>0</v>
      </c>
      <c r="DQ48" s="411">
        <v>0</v>
      </c>
      <c r="DR48" s="411">
        <v>0</v>
      </c>
      <c r="DS48" s="411">
        <v>0</v>
      </c>
      <c r="DT48" s="411">
        <v>0</v>
      </c>
      <c r="DU48" s="412">
        <v>0</v>
      </c>
      <c r="DV48" s="411">
        <f t="shared" si="24"/>
        <v>0</v>
      </c>
      <c r="DW48" s="412">
        <v>0</v>
      </c>
      <c r="DX48" s="412">
        <v>0</v>
      </c>
      <c r="DY48" s="412">
        <v>0</v>
      </c>
      <c r="DZ48" s="412">
        <v>0</v>
      </c>
      <c r="EA48" s="412">
        <v>0</v>
      </c>
      <c r="EB48" s="412">
        <v>0</v>
      </c>
      <c r="EC48" s="412">
        <v>0</v>
      </c>
      <c r="ED48" s="412">
        <v>0</v>
      </c>
      <c r="EE48" s="412">
        <v>0</v>
      </c>
      <c r="EF48" s="412">
        <v>0</v>
      </c>
      <c r="EG48" s="412">
        <v>0</v>
      </c>
      <c r="EH48" s="412">
        <v>0</v>
      </c>
      <c r="EI48" s="411">
        <f t="shared" si="25"/>
        <v>0</v>
      </c>
      <c r="EK48" s="411">
        <f t="shared" si="26"/>
        <v>1</v>
      </c>
      <c r="EL48" s="7">
        <f t="shared" si="27"/>
        <v>-1</v>
      </c>
    </row>
    <row r="49" spans="1:142">
      <c r="A49" s="365" t="str">
        <f t="shared" si="9"/>
        <v xml:space="preserve"> 012</v>
      </c>
      <c r="B49" s="370" t="s">
        <v>923</v>
      </c>
      <c r="C49" s="370" t="s">
        <v>1196</v>
      </c>
      <c r="D49" s="411">
        <v>0</v>
      </c>
      <c r="E49" s="411">
        <v>0</v>
      </c>
      <c r="F49" s="411">
        <v>0</v>
      </c>
      <c r="G49" s="411">
        <v>0</v>
      </c>
      <c r="H49" s="411">
        <v>0</v>
      </c>
      <c r="I49" s="411">
        <v>0</v>
      </c>
      <c r="J49" s="411">
        <v>1</v>
      </c>
      <c r="K49" s="411">
        <v>1</v>
      </c>
      <c r="L49" s="411">
        <v>1</v>
      </c>
      <c r="M49" s="411">
        <v>1</v>
      </c>
      <c r="N49" s="411">
        <v>1</v>
      </c>
      <c r="O49" s="412">
        <v>0</v>
      </c>
      <c r="P49" s="411">
        <f t="shared" si="10"/>
        <v>5</v>
      </c>
      <c r="Q49" s="411">
        <f t="shared" si="11"/>
        <v>0.967741935483871</v>
      </c>
      <c r="R49" s="411">
        <f t="shared" si="12"/>
        <v>1.7563959955506117</v>
      </c>
      <c r="S49" s="411">
        <f t="shared" si="13"/>
        <v>2.2758620689655173</v>
      </c>
      <c r="T49" s="411">
        <v>0</v>
      </c>
      <c r="U49" s="411">
        <v>0</v>
      </c>
      <c r="V49" s="411">
        <v>0</v>
      </c>
      <c r="W49" s="411">
        <v>0</v>
      </c>
      <c r="X49" s="411">
        <v>0</v>
      </c>
      <c r="Y49" s="411">
        <v>0</v>
      </c>
      <c r="Z49" s="411">
        <v>0</v>
      </c>
      <c r="AA49" s="411">
        <v>0</v>
      </c>
      <c r="AB49" s="411">
        <v>0</v>
      </c>
      <c r="AC49" s="411">
        <v>0</v>
      </c>
      <c r="AD49" s="411">
        <v>0</v>
      </c>
      <c r="AE49" s="412">
        <v>0</v>
      </c>
      <c r="AF49" s="411">
        <f t="shared" si="14"/>
        <v>0</v>
      </c>
      <c r="AG49" s="411">
        <v>0</v>
      </c>
      <c r="AH49" s="411">
        <v>0</v>
      </c>
      <c r="AI49" s="411">
        <v>0</v>
      </c>
      <c r="AJ49" s="411">
        <v>0</v>
      </c>
      <c r="AK49" s="411">
        <v>0</v>
      </c>
      <c r="AL49" s="411">
        <v>0</v>
      </c>
      <c r="AM49" s="411">
        <v>0</v>
      </c>
      <c r="AN49" s="411">
        <v>0</v>
      </c>
      <c r="AO49" s="411">
        <v>0</v>
      </c>
      <c r="AP49" s="411">
        <v>0</v>
      </c>
      <c r="AQ49" s="411">
        <v>0</v>
      </c>
      <c r="AR49" s="412">
        <v>0</v>
      </c>
      <c r="AS49" s="411">
        <f t="shared" si="15"/>
        <v>0</v>
      </c>
      <c r="AT49" s="411">
        <f t="shared" si="16"/>
        <v>0</v>
      </c>
      <c r="AU49" s="411">
        <f t="shared" si="17"/>
        <v>0</v>
      </c>
      <c r="AV49" s="411">
        <f t="shared" si="18"/>
        <v>0</v>
      </c>
      <c r="AW49" s="411">
        <v>0</v>
      </c>
      <c r="AX49" s="411">
        <v>0</v>
      </c>
      <c r="AY49" s="411">
        <v>0</v>
      </c>
      <c r="AZ49" s="411">
        <v>0</v>
      </c>
      <c r="BA49" s="411">
        <v>0</v>
      </c>
      <c r="BB49" s="411">
        <v>0</v>
      </c>
      <c r="BC49" s="411">
        <v>0</v>
      </c>
      <c r="BD49" s="411">
        <v>0</v>
      </c>
      <c r="BE49" s="411">
        <v>0</v>
      </c>
      <c r="BF49" s="411">
        <v>0</v>
      </c>
      <c r="BG49" s="411">
        <v>0</v>
      </c>
      <c r="BH49" s="412">
        <v>0</v>
      </c>
      <c r="BI49" s="411">
        <f t="shared" si="19"/>
        <v>0</v>
      </c>
      <c r="BJ49" s="411">
        <v>0</v>
      </c>
      <c r="BK49" s="411">
        <v>0</v>
      </c>
      <c r="BL49" s="411">
        <v>0</v>
      </c>
      <c r="BM49" s="411">
        <v>0</v>
      </c>
      <c r="BN49" s="411">
        <v>0</v>
      </c>
      <c r="BO49" s="411">
        <v>0</v>
      </c>
      <c r="BP49" s="411">
        <v>0</v>
      </c>
      <c r="BQ49" s="411">
        <v>0</v>
      </c>
      <c r="BR49" s="411">
        <v>0</v>
      </c>
      <c r="BS49" s="411">
        <v>0</v>
      </c>
      <c r="BT49" s="411">
        <v>0</v>
      </c>
      <c r="BU49" s="412">
        <v>0</v>
      </c>
      <c r="BV49" s="411">
        <f t="shared" si="20"/>
        <v>0</v>
      </c>
      <c r="BW49" s="411">
        <v>0</v>
      </c>
      <c r="BX49" s="411">
        <v>0</v>
      </c>
      <c r="BY49" s="411">
        <v>0</v>
      </c>
      <c r="BZ49" s="411">
        <v>0</v>
      </c>
      <c r="CA49" s="411">
        <v>0</v>
      </c>
      <c r="CB49" s="411">
        <v>0</v>
      </c>
      <c r="CC49" s="411">
        <v>0</v>
      </c>
      <c r="CD49" s="411">
        <v>0</v>
      </c>
      <c r="CE49" s="411">
        <v>0</v>
      </c>
      <c r="CF49" s="411">
        <v>0</v>
      </c>
      <c r="CG49" s="411">
        <v>0</v>
      </c>
      <c r="CH49" s="412">
        <v>0</v>
      </c>
      <c r="CI49" s="411">
        <f t="shared" si="21"/>
        <v>0</v>
      </c>
      <c r="CJ49" s="411">
        <v>0</v>
      </c>
      <c r="CK49" s="411">
        <v>0</v>
      </c>
      <c r="CL49" s="411">
        <v>0</v>
      </c>
      <c r="CM49" s="411">
        <v>0</v>
      </c>
      <c r="CN49" s="411">
        <v>0</v>
      </c>
      <c r="CO49" s="411">
        <v>0</v>
      </c>
      <c r="CP49" s="411">
        <v>0</v>
      </c>
      <c r="CQ49" s="411">
        <v>0</v>
      </c>
      <c r="CR49" s="411">
        <v>0</v>
      </c>
      <c r="CS49" s="411">
        <v>0</v>
      </c>
      <c r="CT49" s="411">
        <v>0</v>
      </c>
      <c r="CU49" s="412">
        <v>0</v>
      </c>
      <c r="CV49" s="411">
        <f t="shared" si="22"/>
        <v>0</v>
      </c>
      <c r="CW49" s="411">
        <v>0</v>
      </c>
      <c r="CX49" s="411">
        <v>0</v>
      </c>
      <c r="CY49" s="411">
        <v>0</v>
      </c>
      <c r="CZ49" s="411">
        <v>0</v>
      </c>
      <c r="DA49" s="411">
        <v>0</v>
      </c>
      <c r="DB49" s="411">
        <v>0</v>
      </c>
      <c r="DC49" s="411">
        <v>0</v>
      </c>
      <c r="DD49" s="411">
        <v>0</v>
      </c>
      <c r="DE49" s="411">
        <v>0</v>
      </c>
      <c r="DF49" s="411">
        <v>0</v>
      </c>
      <c r="DG49" s="411">
        <v>0</v>
      </c>
      <c r="DH49" s="412">
        <v>0</v>
      </c>
      <c r="DI49" s="411">
        <f t="shared" si="23"/>
        <v>0</v>
      </c>
      <c r="DJ49" s="411">
        <v>0</v>
      </c>
      <c r="DK49" s="411">
        <v>0</v>
      </c>
      <c r="DL49" s="411">
        <v>0</v>
      </c>
      <c r="DM49" s="411">
        <v>0</v>
      </c>
      <c r="DN49" s="411">
        <v>0</v>
      </c>
      <c r="DO49" s="411">
        <v>0</v>
      </c>
      <c r="DP49" s="411">
        <v>0</v>
      </c>
      <c r="DQ49" s="411">
        <v>0</v>
      </c>
      <c r="DR49" s="411">
        <v>0</v>
      </c>
      <c r="DS49" s="411">
        <v>0</v>
      </c>
      <c r="DT49" s="411">
        <v>0</v>
      </c>
      <c r="DU49" s="412">
        <v>0</v>
      </c>
      <c r="DV49" s="411">
        <f t="shared" si="24"/>
        <v>0</v>
      </c>
      <c r="DW49" s="412">
        <v>0</v>
      </c>
      <c r="DX49" s="412">
        <v>0</v>
      </c>
      <c r="DY49" s="412">
        <v>0</v>
      </c>
      <c r="DZ49" s="412">
        <v>0</v>
      </c>
      <c r="EA49" s="412">
        <v>0</v>
      </c>
      <c r="EB49" s="412">
        <v>0</v>
      </c>
      <c r="EC49" s="412">
        <v>0</v>
      </c>
      <c r="ED49" s="412">
        <v>0</v>
      </c>
      <c r="EE49" s="412">
        <v>0</v>
      </c>
      <c r="EF49" s="412">
        <v>0</v>
      </c>
      <c r="EG49" s="412">
        <v>0</v>
      </c>
      <c r="EH49" s="412">
        <v>0</v>
      </c>
      <c r="EI49" s="411">
        <f t="shared" si="25"/>
        <v>0</v>
      </c>
      <c r="EK49" s="411">
        <f t="shared" si="26"/>
        <v>5</v>
      </c>
      <c r="EL49" s="7">
        <f t="shared" si="27"/>
        <v>-5</v>
      </c>
    </row>
    <row r="50" spans="1:142">
      <c r="A50" s="365" t="str">
        <f t="shared" si="9"/>
        <v xml:space="preserve"> 012</v>
      </c>
      <c r="B50" s="370" t="s">
        <v>923</v>
      </c>
      <c r="C50" s="370" t="s">
        <v>1176</v>
      </c>
      <c r="D50" s="411">
        <v>0</v>
      </c>
      <c r="E50" s="411">
        <v>0</v>
      </c>
      <c r="F50" s="411">
        <v>0</v>
      </c>
      <c r="G50" s="411">
        <v>0</v>
      </c>
      <c r="H50" s="411">
        <v>0</v>
      </c>
      <c r="I50" s="411">
        <v>0</v>
      </c>
      <c r="J50" s="411">
        <v>0</v>
      </c>
      <c r="K50" s="411">
        <v>1</v>
      </c>
      <c r="L50" s="411">
        <v>0</v>
      </c>
      <c r="M50" s="411">
        <v>0</v>
      </c>
      <c r="N50" s="411">
        <v>0</v>
      </c>
      <c r="O50" s="412">
        <v>0</v>
      </c>
      <c r="P50" s="411">
        <f t="shared" si="10"/>
        <v>1</v>
      </c>
      <c r="Q50" s="411">
        <f t="shared" si="11"/>
        <v>0</v>
      </c>
      <c r="R50" s="411">
        <f t="shared" si="12"/>
        <v>1</v>
      </c>
      <c r="S50" s="411">
        <f t="shared" si="13"/>
        <v>0</v>
      </c>
      <c r="T50" s="411">
        <v>0</v>
      </c>
      <c r="U50" s="411">
        <v>0</v>
      </c>
      <c r="V50" s="411">
        <v>0</v>
      </c>
      <c r="W50" s="411">
        <v>0</v>
      </c>
      <c r="X50" s="411">
        <v>0</v>
      </c>
      <c r="Y50" s="411">
        <v>0</v>
      </c>
      <c r="Z50" s="411">
        <v>0</v>
      </c>
      <c r="AA50" s="411">
        <v>0</v>
      </c>
      <c r="AB50" s="411">
        <v>0</v>
      </c>
      <c r="AC50" s="411">
        <v>0</v>
      </c>
      <c r="AD50" s="411">
        <v>0</v>
      </c>
      <c r="AE50" s="412">
        <v>0</v>
      </c>
      <c r="AF50" s="411">
        <f t="shared" si="14"/>
        <v>0</v>
      </c>
      <c r="AG50" s="411">
        <v>0</v>
      </c>
      <c r="AH50" s="411">
        <v>0</v>
      </c>
      <c r="AI50" s="411">
        <v>0</v>
      </c>
      <c r="AJ50" s="411">
        <v>0</v>
      </c>
      <c r="AK50" s="411">
        <v>0</v>
      </c>
      <c r="AL50" s="411">
        <v>0</v>
      </c>
      <c r="AM50" s="411">
        <v>0</v>
      </c>
      <c r="AN50" s="411">
        <v>0</v>
      </c>
      <c r="AO50" s="411">
        <v>0</v>
      </c>
      <c r="AP50" s="411">
        <v>0</v>
      </c>
      <c r="AQ50" s="411">
        <v>0</v>
      </c>
      <c r="AR50" s="412">
        <v>0</v>
      </c>
      <c r="AS50" s="411">
        <f t="shared" si="15"/>
        <v>0</v>
      </c>
      <c r="AT50" s="411">
        <f t="shared" si="16"/>
        <v>0</v>
      </c>
      <c r="AU50" s="411">
        <f t="shared" si="17"/>
        <v>0</v>
      </c>
      <c r="AV50" s="411">
        <f t="shared" si="18"/>
        <v>0</v>
      </c>
      <c r="AW50" s="411">
        <v>0</v>
      </c>
      <c r="AX50" s="411">
        <v>0</v>
      </c>
      <c r="AY50" s="411">
        <v>0</v>
      </c>
      <c r="AZ50" s="411">
        <v>0</v>
      </c>
      <c r="BA50" s="411">
        <v>0</v>
      </c>
      <c r="BB50" s="411">
        <v>0</v>
      </c>
      <c r="BC50" s="411">
        <v>0</v>
      </c>
      <c r="BD50" s="411">
        <v>0</v>
      </c>
      <c r="BE50" s="411">
        <v>0</v>
      </c>
      <c r="BF50" s="411">
        <v>0</v>
      </c>
      <c r="BG50" s="411">
        <v>0</v>
      </c>
      <c r="BH50" s="412">
        <v>0</v>
      </c>
      <c r="BI50" s="411">
        <f t="shared" si="19"/>
        <v>0</v>
      </c>
      <c r="BJ50" s="411">
        <v>0</v>
      </c>
      <c r="BK50" s="411">
        <v>0</v>
      </c>
      <c r="BL50" s="411">
        <v>0</v>
      </c>
      <c r="BM50" s="411">
        <v>0</v>
      </c>
      <c r="BN50" s="411">
        <v>0</v>
      </c>
      <c r="BO50" s="411">
        <v>0</v>
      </c>
      <c r="BP50" s="411">
        <v>0</v>
      </c>
      <c r="BQ50" s="411">
        <v>0</v>
      </c>
      <c r="BR50" s="411">
        <v>0</v>
      </c>
      <c r="BS50" s="411">
        <v>0</v>
      </c>
      <c r="BT50" s="411">
        <v>0</v>
      </c>
      <c r="BU50" s="412">
        <v>0</v>
      </c>
      <c r="BV50" s="411">
        <f t="shared" si="20"/>
        <v>0</v>
      </c>
      <c r="BW50" s="411">
        <v>0</v>
      </c>
      <c r="BX50" s="411">
        <v>0</v>
      </c>
      <c r="BY50" s="411">
        <v>0</v>
      </c>
      <c r="BZ50" s="411">
        <v>0</v>
      </c>
      <c r="CA50" s="411">
        <v>0</v>
      </c>
      <c r="CB50" s="411">
        <v>0</v>
      </c>
      <c r="CC50" s="411">
        <v>0</v>
      </c>
      <c r="CD50" s="411">
        <v>0</v>
      </c>
      <c r="CE50" s="411">
        <v>0</v>
      </c>
      <c r="CF50" s="411">
        <v>0</v>
      </c>
      <c r="CG50" s="411">
        <v>0</v>
      </c>
      <c r="CH50" s="412">
        <v>0</v>
      </c>
      <c r="CI50" s="411">
        <f t="shared" si="21"/>
        <v>0</v>
      </c>
      <c r="CJ50" s="411">
        <v>0</v>
      </c>
      <c r="CK50" s="411">
        <v>0</v>
      </c>
      <c r="CL50" s="411">
        <v>0</v>
      </c>
      <c r="CM50" s="411">
        <v>0</v>
      </c>
      <c r="CN50" s="411">
        <v>0</v>
      </c>
      <c r="CO50" s="411">
        <v>0</v>
      </c>
      <c r="CP50" s="411">
        <v>0</v>
      </c>
      <c r="CQ50" s="411">
        <v>0</v>
      </c>
      <c r="CR50" s="411">
        <v>0</v>
      </c>
      <c r="CS50" s="411">
        <v>0</v>
      </c>
      <c r="CT50" s="411">
        <v>0</v>
      </c>
      <c r="CU50" s="412">
        <v>0</v>
      </c>
      <c r="CV50" s="411">
        <f t="shared" si="22"/>
        <v>0</v>
      </c>
      <c r="CW50" s="411">
        <v>0</v>
      </c>
      <c r="CX50" s="411">
        <v>0</v>
      </c>
      <c r="CY50" s="411">
        <v>0</v>
      </c>
      <c r="CZ50" s="411">
        <v>0</v>
      </c>
      <c r="DA50" s="411">
        <v>0</v>
      </c>
      <c r="DB50" s="411">
        <v>0</v>
      </c>
      <c r="DC50" s="411">
        <v>0</v>
      </c>
      <c r="DD50" s="411">
        <v>0</v>
      </c>
      <c r="DE50" s="411">
        <v>0</v>
      </c>
      <c r="DF50" s="411">
        <v>0</v>
      </c>
      <c r="DG50" s="411">
        <v>0</v>
      </c>
      <c r="DH50" s="412">
        <v>0</v>
      </c>
      <c r="DI50" s="411">
        <f t="shared" si="23"/>
        <v>0</v>
      </c>
      <c r="DJ50" s="411">
        <v>0</v>
      </c>
      <c r="DK50" s="411">
        <v>0</v>
      </c>
      <c r="DL50" s="411">
        <v>0</v>
      </c>
      <c r="DM50" s="411">
        <v>0</v>
      </c>
      <c r="DN50" s="411">
        <v>0</v>
      </c>
      <c r="DO50" s="411">
        <v>0</v>
      </c>
      <c r="DP50" s="411">
        <v>0</v>
      </c>
      <c r="DQ50" s="411">
        <v>0</v>
      </c>
      <c r="DR50" s="411">
        <v>0</v>
      </c>
      <c r="DS50" s="411">
        <v>0</v>
      </c>
      <c r="DT50" s="411">
        <v>0</v>
      </c>
      <c r="DU50" s="412">
        <v>0</v>
      </c>
      <c r="DV50" s="411">
        <f t="shared" si="24"/>
        <v>0</v>
      </c>
      <c r="DW50" s="412">
        <v>0</v>
      </c>
      <c r="DX50" s="412">
        <v>0</v>
      </c>
      <c r="DY50" s="412">
        <v>0</v>
      </c>
      <c r="DZ50" s="412">
        <v>0</v>
      </c>
      <c r="EA50" s="412">
        <v>0</v>
      </c>
      <c r="EB50" s="412">
        <v>0</v>
      </c>
      <c r="EC50" s="412">
        <v>0</v>
      </c>
      <c r="ED50" s="412">
        <v>0</v>
      </c>
      <c r="EE50" s="412">
        <v>0</v>
      </c>
      <c r="EF50" s="412">
        <v>0</v>
      </c>
      <c r="EG50" s="412">
        <v>0</v>
      </c>
      <c r="EH50" s="412">
        <v>0</v>
      </c>
      <c r="EI50" s="411">
        <f t="shared" si="25"/>
        <v>0</v>
      </c>
      <c r="EK50" s="411">
        <f t="shared" si="26"/>
        <v>1</v>
      </c>
      <c r="EL50" s="7">
        <f t="shared" si="27"/>
        <v>-1</v>
      </c>
    </row>
    <row r="51" spans="1:142">
      <c r="A51" s="365" t="str">
        <f t="shared" si="9"/>
        <v xml:space="preserve"> 012</v>
      </c>
      <c r="B51" s="370" t="s">
        <v>923</v>
      </c>
      <c r="C51" s="370" t="s">
        <v>1197</v>
      </c>
      <c r="D51" s="411">
        <v>0</v>
      </c>
      <c r="E51" s="411">
        <v>0</v>
      </c>
      <c r="F51" s="411">
        <v>0</v>
      </c>
      <c r="G51" s="411">
        <v>0</v>
      </c>
      <c r="H51" s="411">
        <v>0</v>
      </c>
      <c r="I51" s="411">
        <v>0</v>
      </c>
      <c r="J51" s="411">
        <v>0</v>
      </c>
      <c r="K51" s="411">
        <v>1</v>
      </c>
      <c r="L51" s="411">
        <v>0</v>
      </c>
      <c r="M51" s="411">
        <v>0</v>
      </c>
      <c r="N51" s="411">
        <v>0</v>
      </c>
      <c r="O51" s="412">
        <v>0</v>
      </c>
      <c r="P51" s="411">
        <f t="shared" si="10"/>
        <v>1</v>
      </c>
      <c r="Q51" s="411">
        <f t="shared" si="11"/>
        <v>0</v>
      </c>
      <c r="R51" s="411">
        <f t="shared" si="12"/>
        <v>1</v>
      </c>
      <c r="S51" s="411">
        <f t="shared" si="13"/>
        <v>0</v>
      </c>
      <c r="T51" s="411">
        <v>0</v>
      </c>
      <c r="U51" s="411">
        <v>0</v>
      </c>
      <c r="V51" s="411">
        <v>0</v>
      </c>
      <c r="W51" s="411">
        <v>0</v>
      </c>
      <c r="X51" s="411">
        <v>0</v>
      </c>
      <c r="Y51" s="411">
        <v>0</v>
      </c>
      <c r="Z51" s="411">
        <v>0</v>
      </c>
      <c r="AA51" s="411">
        <v>0</v>
      </c>
      <c r="AB51" s="411">
        <v>0</v>
      </c>
      <c r="AC51" s="411">
        <v>0</v>
      </c>
      <c r="AD51" s="411">
        <v>0</v>
      </c>
      <c r="AE51" s="412">
        <v>0</v>
      </c>
      <c r="AF51" s="411">
        <f t="shared" si="14"/>
        <v>0</v>
      </c>
      <c r="AG51" s="411">
        <v>0</v>
      </c>
      <c r="AH51" s="411">
        <v>0</v>
      </c>
      <c r="AI51" s="411">
        <v>0</v>
      </c>
      <c r="AJ51" s="411">
        <v>0</v>
      </c>
      <c r="AK51" s="411">
        <v>0</v>
      </c>
      <c r="AL51" s="411">
        <v>0</v>
      </c>
      <c r="AM51" s="411">
        <v>0</v>
      </c>
      <c r="AN51" s="411">
        <v>0</v>
      </c>
      <c r="AO51" s="411">
        <v>0</v>
      </c>
      <c r="AP51" s="411">
        <v>0</v>
      </c>
      <c r="AQ51" s="411">
        <v>0</v>
      </c>
      <c r="AR51" s="412">
        <v>0</v>
      </c>
      <c r="AS51" s="411">
        <f t="shared" si="15"/>
        <v>0</v>
      </c>
      <c r="AT51" s="411">
        <f t="shared" si="16"/>
        <v>0</v>
      </c>
      <c r="AU51" s="411">
        <f t="shared" si="17"/>
        <v>0</v>
      </c>
      <c r="AV51" s="411">
        <f t="shared" si="18"/>
        <v>0</v>
      </c>
      <c r="AW51" s="411">
        <v>0</v>
      </c>
      <c r="AX51" s="411">
        <v>0</v>
      </c>
      <c r="AY51" s="411">
        <v>0</v>
      </c>
      <c r="AZ51" s="411">
        <v>0</v>
      </c>
      <c r="BA51" s="411">
        <v>0</v>
      </c>
      <c r="BB51" s="411">
        <v>0</v>
      </c>
      <c r="BC51" s="411">
        <v>0</v>
      </c>
      <c r="BD51" s="411">
        <v>0</v>
      </c>
      <c r="BE51" s="411">
        <v>0</v>
      </c>
      <c r="BF51" s="411">
        <v>0</v>
      </c>
      <c r="BG51" s="411">
        <v>0</v>
      </c>
      <c r="BH51" s="412">
        <v>0</v>
      </c>
      <c r="BI51" s="411">
        <f t="shared" si="19"/>
        <v>0</v>
      </c>
      <c r="BJ51" s="411">
        <v>0</v>
      </c>
      <c r="BK51" s="411">
        <v>0</v>
      </c>
      <c r="BL51" s="411">
        <v>0</v>
      </c>
      <c r="BM51" s="411">
        <v>0</v>
      </c>
      <c r="BN51" s="411">
        <v>0</v>
      </c>
      <c r="BO51" s="411">
        <v>0</v>
      </c>
      <c r="BP51" s="411">
        <v>0</v>
      </c>
      <c r="BQ51" s="411">
        <v>0</v>
      </c>
      <c r="BR51" s="411">
        <v>0</v>
      </c>
      <c r="BS51" s="411">
        <v>0</v>
      </c>
      <c r="BT51" s="411">
        <v>0</v>
      </c>
      <c r="BU51" s="412">
        <v>0</v>
      </c>
      <c r="BV51" s="411">
        <f t="shared" si="20"/>
        <v>0</v>
      </c>
      <c r="BW51" s="411">
        <v>0</v>
      </c>
      <c r="BX51" s="411">
        <v>0</v>
      </c>
      <c r="BY51" s="411">
        <v>0</v>
      </c>
      <c r="BZ51" s="411">
        <v>0</v>
      </c>
      <c r="CA51" s="411">
        <v>0</v>
      </c>
      <c r="CB51" s="411">
        <v>0</v>
      </c>
      <c r="CC51" s="411">
        <v>0</v>
      </c>
      <c r="CD51" s="411">
        <v>0</v>
      </c>
      <c r="CE51" s="411">
        <v>0</v>
      </c>
      <c r="CF51" s="411">
        <v>0</v>
      </c>
      <c r="CG51" s="411">
        <v>0</v>
      </c>
      <c r="CH51" s="412">
        <v>0</v>
      </c>
      <c r="CI51" s="411">
        <f t="shared" si="21"/>
        <v>0</v>
      </c>
      <c r="CJ51" s="411">
        <v>0</v>
      </c>
      <c r="CK51" s="411">
        <v>0</v>
      </c>
      <c r="CL51" s="411">
        <v>0</v>
      </c>
      <c r="CM51" s="411">
        <v>0</v>
      </c>
      <c r="CN51" s="411">
        <v>0</v>
      </c>
      <c r="CO51" s="411">
        <v>0</v>
      </c>
      <c r="CP51" s="411">
        <v>0</v>
      </c>
      <c r="CQ51" s="411">
        <v>0</v>
      </c>
      <c r="CR51" s="411">
        <v>0</v>
      </c>
      <c r="CS51" s="411">
        <v>0</v>
      </c>
      <c r="CT51" s="411">
        <v>0</v>
      </c>
      <c r="CU51" s="412">
        <v>0</v>
      </c>
      <c r="CV51" s="411">
        <f t="shared" si="22"/>
        <v>0</v>
      </c>
      <c r="CW51" s="411">
        <v>0</v>
      </c>
      <c r="CX51" s="411">
        <v>0</v>
      </c>
      <c r="CY51" s="411">
        <v>0</v>
      </c>
      <c r="CZ51" s="411">
        <v>0</v>
      </c>
      <c r="DA51" s="411">
        <v>0</v>
      </c>
      <c r="DB51" s="411">
        <v>0</v>
      </c>
      <c r="DC51" s="411">
        <v>0</v>
      </c>
      <c r="DD51" s="411">
        <v>0</v>
      </c>
      <c r="DE51" s="411">
        <v>0</v>
      </c>
      <c r="DF51" s="411">
        <v>0</v>
      </c>
      <c r="DG51" s="411">
        <v>0</v>
      </c>
      <c r="DH51" s="412">
        <v>0</v>
      </c>
      <c r="DI51" s="411">
        <f t="shared" si="23"/>
        <v>0</v>
      </c>
      <c r="DJ51" s="411">
        <v>0</v>
      </c>
      <c r="DK51" s="411">
        <v>0</v>
      </c>
      <c r="DL51" s="411">
        <v>0</v>
      </c>
      <c r="DM51" s="411">
        <v>0</v>
      </c>
      <c r="DN51" s="411">
        <v>0</v>
      </c>
      <c r="DO51" s="411">
        <v>0</v>
      </c>
      <c r="DP51" s="411">
        <v>0</v>
      </c>
      <c r="DQ51" s="411">
        <v>0</v>
      </c>
      <c r="DR51" s="411">
        <v>0</v>
      </c>
      <c r="DS51" s="411">
        <v>0</v>
      </c>
      <c r="DT51" s="411">
        <v>0</v>
      </c>
      <c r="DU51" s="412">
        <v>0</v>
      </c>
      <c r="DV51" s="411">
        <f t="shared" si="24"/>
        <v>0</v>
      </c>
      <c r="DW51" s="412">
        <v>0</v>
      </c>
      <c r="DX51" s="412">
        <v>0</v>
      </c>
      <c r="DY51" s="412">
        <v>0</v>
      </c>
      <c r="DZ51" s="412">
        <v>0</v>
      </c>
      <c r="EA51" s="412">
        <v>0</v>
      </c>
      <c r="EB51" s="412">
        <v>0</v>
      </c>
      <c r="EC51" s="412">
        <v>0</v>
      </c>
      <c r="ED51" s="412">
        <v>0</v>
      </c>
      <c r="EE51" s="412">
        <v>0</v>
      </c>
      <c r="EF51" s="412">
        <v>0</v>
      </c>
      <c r="EG51" s="412">
        <v>0</v>
      </c>
      <c r="EH51" s="412">
        <v>0</v>
      </c>
      <c r="EI51" s="411">
        <f t="shared" si="25"/>
        <v>0</v>
      </c>
      <c r="EK51" s="411">
        <f t="shared" si="26"/>
        <v>1</v>
      </c>
      <c r="EL51" s="7">
        <f t="shared" si="27"/>
        <v>-1</v>
      </c>
    </row>
    <row r="52" spans="1:142">
      <c r="A52" s="365" t="str">
        <f t="shared" si="9"/>
        <v xml:space="preserve"> 012</v>
      </c>
      <c r="B52" s="370" t="s">
        <v>923</v>
      </c>
      <c r="C52" s="370" t="s">
        <v>1198</v>
      </c>
      <c r="D52" s="411">
        <v>0</v>
      </c>
      <c r="E52" s="411">
        <v>0</v>
      </c>
      <c r="F52" s="411">
        <v>0</v>
      </c>
      <c r="G52" s="411">
        <v>0</v>
      </c>
      <c r="H52" s="411">
        <v>0</v>
      </c>
      <c r="I52" s="411">
        <v>0</v>
      </c>
      <c r="J52" s="411">
        <v>0</v>
      </c>
      <c r="K52" s="411">
        <v>1</v>
      </c>
      <c r="L52" s="411">
        <v>0</v>
      </c>
      <c r="M52" s="411">
        <v>0</v>
      </c>
      <c r="N52" s="411">
        <v>0</v>
      </c>
      <c r="O52" s="412">
        <v>0</v>
      </c>
      <c r="P52" s="411">
        <f t="shared" si="10"/>
        <v>1</v>
      </c>
      <c r="Q52" s="411">
        <f t="shared" si="11"/>
        <v>0</v>
      </c>
      <c r="R52" s="411">
        <f t="shared" si="12"/>
        <v>1</v>
      </c>
      <c r="S52" s="411">
        <f t="shared" si="13"/>
        <v>0</v>
      </c>
      <c r="T52" s="411">
        <v>0</v>
      </c>
      <c r="U52" s="411">
        <v>0</v>
      </c>
      <c r="V52" s="411">
        <v>0</v>
      </c>
      <c r="W52" s="411">
        <v>0</v>
      </c>
      <c r="X52" s="411">
        <v>0</v>
      </c>
      <c r="Y52" s="411">
        <v>0</v>
      </c>
      <c r="Z52" s="411">
        <v>0</v>
      </c>
      <c r="AA52" s="411">
        <v>0</v>
      </c>
      <c r="AB52" s="411">
        <v>0</v>
      </c>
      <c r="AC52" s="411">
        <v>0</v>
      </c>
      <c r="AD52" s="411">
        <v>0</v>
      </c>
      <c r="AE52" s="412">
        <v>0</v>
      </c>
      <c r="AF52" s="411">
        <f t="shared" si="14"/>
        <v>0</v>
      </c>
      <c r="AG52" s="411">
        <v>0</v>
      </c>
      <c r="AH52" s="411">
        <v>0</v>
      </c>
      <c r="AI52" s="411">
        <v>0</v>
      </c>
      <c r="AJ52" s="411">
        <v>0</v>
      </c>
      <c r="AK52" s="411">
        <v>0</v>
      </c>
      <c r="AL52" s="411">
        <v>0</v>
      </c>
      <c r="AM52" s="411">
        <v>0</v>
      </c>
      <c r="AN52" s="411">
        <v>0</v>
      </c>
      <c r="AO52" s="411">
        <v>0</v>
      </c>
      <c r="AP52" s="411">
        <v>0</v>
      </c>
      <c r="AQ52" s="411">
        <v>0</v>
      </c>
      <c r="AR52" s="412">
        <v>0</v>
      </c>
      <c r="AS52" s="411">
        <f t="shared" si="15"/>
        <v>0</v>
      </c>
      <c r="AT52" s="411">
        <f t="shared" si="16"/>
        <v>0</v>
      </c>
      <c r="AU52" s="411">
        <f t="shared" si="17"/>
        <v>0</v>
      </c>
      <c r="AV52" s="411">
        <f t="shared" si="18"/>
        <v>0</v>
      </c>
      <c r="AW52" s="411">
        <v>0</v>
      </c>
      <c r="AX52" s="411">
        <v>0</v>
      </c>
      <c r="AY52" s="411">
        <v>0</v>
      </c>
      <c r="AZ52" s="411">
        <v>0</v>
      </c>
      <c r="BA52" s="411">
        <v>0</v>
      </c>
      <c r="BB52" s="411">
        <v>0</v>
      </c>
      <c r="BC52" s="411">
        <v>0</v>
      </c>
      <c r="BD52" s="411">
        <v>0</v>
      </c>
      <c r="BE52" s="411">
        <v>0</v>
      </c>
      <c r="BF52" s="411">
        <v>0</v>
      </c>
      <c r="BG52" s="411">
        <v>0</v>
      </c>
      <c r="BH52" s="412">
        <v>0</v>
      </c>
      <c r="BI52" s="411">
        <f t="shared" si="19"/>
        <v>0</v>
      </c>
      <c r="BJ52" s="411">
        <v>0</v>
      </c>
      <c r="BK52" s="411">
        <v>0</v>
      </c>
      <c r="BL52" s="411">
        <v>0</v>
      </c>
      <c r="BM52" s="411">
        <v>0</v>
      </c>
      <c r="BN52" s="411">
        <v>0</v>
      </c>
      <c r="BO52" s="411">
        <v>0</v>
      </c>
      <c r="BP52" s="411">
        <v>0</v>
      </c>
      <c r="BQ52" s="411">
        <v>0</v>
      </c>
      <c r="BR52" s="411">
        <v>0</v>
      </c>
      <c r="BS52" s="411">
        <v>0</v>
      </c>
      <c r="BT52" s="411">
        <v>0</v>
      </c>
      <c r="BU52" s="412">
        <v>0</v>
      </c>
      <c r="BV52" s="411">
        <f t="shared" si="20"/>
        <v>0</v>
      </c>
      <c r="BW52" s="411">
        <v>0</v>
      </c>
      <c r="BX52" s="411">
        <v>0</v>
      </c>
      <c r="BY52" s="411">
        <v>0</v>
      </c>
      <c r="BZ52" s="411">
        <v>0</v>
      </c>
      <c r="CA52" s="411">
        <v>0</v>
      </c>
      <c r="CB52" s="411">
        <v>0</v>
      </c>
      <c r="CC52" s="411">
        <v>0</v>
      </c>
      <c r="CD52" s="411">
        <v>0</v>
      </c>
      <c r="CE52" s="411">
        <v>0</v>
      </c>
      <c r="CF52" s="411">
        <v>0</v>
      </c>
      <c r="CG52" s="411">
        <v>0</v>
      </c>
      <c r="CH52" s="412">
        <v>0</v>
      </c>
      <c r="CI52" s="411">
        <f t="shared" si="21"/>
        <v>0</v>
      </c>
      <c r="CJ52" s="411">
        <v>0</v>
      </c>
      <c r="CK52" s="411">
        <v>0</v>
      </c>
      <c r="CL52" s="411">
        <v>0</v>
      </c>
      <c r="CM52" s="411">
        <v>0</v>
      </c>
      <c r="CN52" s="411">
        <v>0</v>
      </c>
      <c r="CO52" s="411">
        <v>0</v>
      </c>
      <c r="CP52" s="411">
        <v>0</v>
      </c>
      <c r="CQ52" s="411">
        <v>0</v>
      </c>
      <c r="CR52" s="411">
        <v>0</v>
      </c>
      <c r="CS52" s="411">
        <v>0</v>
      </c>
      <c r="CT52" s="411">
        <v>0</v>
      </c>
      <c r="CU52" s="412">
        <v>0</v>
      </c>
      <c r="CV52" s="411">
        <f t="shared" si="22"/>
        <v>0</v>
      </c>
      <c r="CW52" s="411">
        <v>0</v>
      </c>
      <c r="CX52" s="411">
        <v>0</v>
      </c>
      <c r="CY52" s="411">
        <v>0</v>
      </c>
      <c r="CZ52" s="411">
        <v>0</v>
      </c>
      <c r="DA52" s="411">
        <v>0</v>
      </c>
      <c r="DB52" s="411">
        <v>0</v>
      </c>
      <c r="DC52" s="411">
        <v>0</v>
      </c>
      <c r="DD52" s="411">
        <v>0</v>
      </c>
      <c r="DE52" s="411">
        <v>0</v>
      </c>
      <c r="DF52" s="411">
        <v>0</v>
      </c>
      <c r="DG52" s="411">
        <v>0</v>
      </c>
      <c r="DH52" s="412">
        <v>0</v>
      </c>
      <c r="DI52" s="411">
        <f t="shared" si="23"/>
        <v>0</v>
      </c>
      <c r="DJ52" s="411">
        <v>0</v>
      </c>
      <c r="DK52" s="411">
        <v>0</v>
      </c>
      <c r="DL52" s="411">
        <v>0</v>
      </c>
      <c r="DM52" s="411">
        <v>0</v>
      </c>
      <c r="DN52" s="411">
        <v>0</v>
      </c>
      <c r="DO52" s="411">
        <v>0</v>
      </c>
      <c r="DP52" s="411">
        <v>0</v>
      </c>
      <c r="DQ52" s="411">
        <v>0</v>
      </c>
      <c r="DR52" s="411">
        <v>0</v>
      </c>
      <c r="DS52" s="411">
        <v>0</v>
      </c>
      <c r="DT52" s="411">
        <v>0</v>
      </c>
      <c r="DU52" s="412">
        <v>0</v>
      </c>
      <c r="DV52" s="411">
        <f t="shared" si="24"/>
        <v>0</v>
      </c>
      <c r="DW52" s="412">
        <v>0</v>
      </c>
      <c r="DX52" s="412">
        <v>0</v>
      </c>
      <c r="DY52" s="412">
        <v>0</v>
      </c>
      <c r="DZ52" s="412">
        <v>0</v>
      </c>
      <c r="EA52" s="412">
        <v>0</v>
      </c>
      <c r="EB52" s="412">
        <v>0</v>
      </c>
      <c r="EC52" s="412">
        <v>0</v>
      </c>
      <c r="ED52" s="412">
        <v>0</v>
      </c>
      <c r="EE52" s="412">
        <v>0</v>
      </c>
      <c r="EF52" s="412">
        <v>0</v>
      </c>
      <c r="EG52" s="412">
        <v>0</v>
      </c>
      <c r="EH52" s="412">
        <v>0</v>
      </c>
      <c r="EI52" s="411">
        <f t="shared" si="25"/>
        <v>0</v>
      </c>
      <c r="EK52" s="411">
        <f t="shared" si="26"/>
        <v>1</v>
      </c>
      <c r="EL52" s="7">
        <f t="shared" si="27"/>
        <v>-1</v>
      </c>
    </row>
    <row r="53" spans="1:142">
      <c r="A53" s="365" t="str">
        <f t="shared" si="9"/>
        <v xml:space="preserve"> 012</v>
      </c>
      <c r="B53" s="370" t="s">
        <v>923</v>
      </c>
      <c r="C53" s="370" t="s">
        <v>1178</v>
      </c>
      <c r="D53" s="411">
        <v>0</v>
      </c>
      <c r="E53" s="411">
        <v>0</v>
      </c>
      <c r="F53" s="411">
        <v>0</v>
      </c>
      <c r="G53" s="411">
        <v>0</v>
      </c>
      <c r="H53" s="411">
        <v>0</v>
      </c>
      <c r="I53" s="411">
        <v>0</v>
      </c>
      <c r="J53" s="411">
        <v>0</v>
      </c>
      <c r="K53" s="411">
        <v>3</v>
      </c>
      <c r="L53" s="411">
        <v>0</v>
      </c>
      <c r="M53" s="411">
        <v>0</v>
      </c>
      <c r="N53" s="411">
        <v>0</v>
      </c>
      <c r="O53" s="412">
        <v>1</v>
      </c>
      <c r="P53" s="411">
        <f t="shared" si="10"/>
        <v>4</v>
      </c>
      <c r="Q53" s="411">
        <f t="shared" si="11"/>
        <v>0</v>
      </c>
      <c r="R53" s="411">
        <f t="shared" si="12"/>
        <v>3</v>
      </c>
      <c r="S53" s="411">
        <f t="shared" si="13"/>
        <v>1</v>
      </c>
      <c r="T53" s="411">
        <v>0</v>
      </c>
      <c r="U53" s="411">
        <v>0</v>
      </c>
      <c r="V53" s="411">
        <v>0</v>
      </c>
      <c r="W53" s="411">
        <v>0</v>
      </c>
      <c r="X53" s="411">
        <v>0</v>
      </c>
      <c r="Y53" s="411">
        <v>0</v>
      </c>
      <c r="Z53" s="411">
        <v>0</v>
      </c>
      <c r="AA53" s="411">
        <v>0</v>
      </c>
      <c r="AB53" s="411">
        <v>0</v>
      </c>
      <c r="AC53" s="411">
        <v>0</v>
      </c>
      <c r="AD53" s="411">
        <v>0</v>
      </c>
      <c r="AE53" s="412">
        <v>0</v>
      </c>
      <c r="AF53" s="411">
        <f t="shared" si="14"/>
        <v>0</v>
      </c>
      <c r="AG53" s="411">
        <v>0</v>
      </c>
      <c r="AH53" s="411">
        <v>0</v>
      </c>
      <c r="AI53" s="411">
        <v>0</v>
      </c>
      <c r="AJ53" s="411">
        <v>0</v>
      </c>
      <c r="AK53" s="411">
        <v>0</v>
      </c>
      <c r="AL53" s="411">
        <v>0</v>
      </c>
      <c r="AM53" s="411">
        <v>0</v>
      </c>
      <c r="AN53" s="411">
        <v>0</v>
      </c>
      <c r="AO53" s="411">
        <v>0</v>
      </c>
      <c r="AP53" s="411">
        <v>0</v>
      </c>
      <c r="AQ53" s="411">
        <v>0</v>
      </c>
      <c r="AR53" s="412">
        <v>0</v>
      </c>
      <c r="AS53" s="411">
        <f t="shared" si="15"/>
        <v>0</v>
      </c>
      <c r="AT53" s="411">
        <f t="shared" si="16"/>
        <v>0</v>
      </c>
      <c r="AU53" s="411">
        <f t="shared" si="17"/>
        <v>0</v>
      </c>
      <c r="AV53" s="411">
        <f t="shared" si="18"/>
        <v>0</v>
      </c>
      <c r="AW53" s="411">
        <v>0</v>
      </c>
      <c r="AX53" s="411">
        <v>0</v>
      </c>
      <c r="AY53" s="411">
        <v>0</v>
      </c>
      <c r="AZ53" s="411">
        <v>0</v>
      </c>
      <c r="BA53" s="411">
        <v>0</v>
      </c>
      <c r="BB53" s="411">
        <v>0</v>
      </c>
      <c r="BC53" s="411">
        <v>0</v>
      </c>
      <c r="BD53" s="411">
        <v>0</v>
      </c>
      <c r="BE53" s="411">
        <v>0</v>
      </c>
      <c r="BF53" s="411">
        <v>0</v>
      </c>
      <c r="BG53" s="411">
        <v>0</v>
      </c>
      <c r="BH53" s="412">
        <v>0</v>
      </c>
      <c r="BI53" s="411">
        <f t="shared" si="19"/>
        <v>0</v>
      </c>
      <c r="BJ53" s="411">
        <v>0</v>
      </c>
      <c r="BK53" s="411">
        <v>0</v>
      </c>
      <c r="BL53" s="411">
        <v>0</v>
      </c>
      <c r="BM53" s="411">
        <v>0</v>
      </c>
      <c r="BN53" s="411">
        <v>0</v>
      </c>
      <c r="BO53" s="411">
        <v>0</v>
      </c>
      <c r="BP53" s="411">
        <v>0</v>
      </c>
      <c r="BQ53" s="411">
        <v>0</v>
      </c>
      <c r="BR53" s="411">
        <v>0</v>
      </c>
      <c r="BS53" s="411">
        <v>0</v>
      </c>
      <c r="BT53" s="411">
        <v>0</v>
      </c>
      <c r="BU53" s="412">
        <v>0</v>
      </c>
      <c r="BV53" s="411">
        <f t="shared" si="20"/>
        <v>0</v>
      </c>
      <c r="BW53" s="411">
        <v>0</v>
      </c>
      <c r="BX53" s="411">
        <v>0</v>
      </c>
      <c r="BY53" s="411">
        <v>0</v>
      </c>
      <c r="BZ53" s="411">
        <v>0</v>
      </c>
      <c r="CA53" s="411">
        <v>0</v>
      </c>
      <c r="CB53" s="411">
        <v>0</v>
      </c>
      <c r="CC53" s="411">
        <v>0</v>
      </c>
      <c r="CD53" s="411">
        <v>0</v>
      </c>
      <c r="CE53" s="411">
        <v>0</v>
      </c>
      <c r="CF53" s="411">
        <v>0</v>
      </c>
      <c r="CG53" s="411">
        <v>0</v>
      </c>
      <c r="CH53" s="412">
        <v>0</v>
      </c>
      <c r="CI53" s="411">
        <f t="shared" si="21"/>
        <v>0</v>
      </c>
      <c r="CJ53" s="411">
        <v>0</v>
      </c>
      <c r="CK53" s="411">
        <v>0</v>
      </c>
      <c r="CL53" s="411">
        <v>0</v>
      </c>
      <c r="CM53" s="411">
        <v>0</v>
      </c>
      <c r="CN53" s="411">
        <v>0</v>
      </c>
      <c r="CO53" s="411">
        <v>0</v>
      </c>
      <c r="CP53" s="411">
        <v>0</v>
      </c>
      <c r="CQ53" s="411">
        <v>0</v>
      </c>
      <c r="CR53" s="411">
        <v>0</v>
      </c>
      <c r="CS53" s="411">
        <v>0</v>
      </c>
      <c r="CT53" s="411">
        <v>0</v>
      </c>
      <c r="CU53" s="412">
        <v>0</v>
      </c>
      <c r="CV53" s="411">
        <f t="shared" si="22"/>
        <v>0</v>
      </c>
      <c r="CW53" s="411">
        <v>0</v>
      </c>
      <c r="CX53" s="411">
        <v>0</v>
      </c>
      <c r="CY53" s="411">
        <v>0</v>
      </c>
      <c r="CZ53" s="411">
        <v>0</v>
      </c>
      <c r="DA53" s="411">
        <v>0</v>
      </c>
      <c r="DB53" s="411">
        <v>0</v>
      </c>
      <c r="DC53" s="411">
        <v>0</v>
      </c>
      <c r="DD53" s="411">
        <v>0</v>
      </c>
      <c r="DE53" s="411">
        <v>0</v>
      </c>
      <c r="DF53" s="411">
        <v>0</v>
      </c>
      <c r="DG53" s="411">
        <v>0</v>
      </c>
      <c r="DH53" s="412">
        <v>0</v>
      </c>
      <c r="DI53" s="411">
        <f t="shared" si="23"/>
        <v>0</v>
      </c>
      <c r="DJ53" s="411">
        <v>0</v>
      </c>
      <c r="DK53" s="411">
        <v>0</v>
      </c>
      <c r="DL53" s="411">
        <v>0</v>
      </c>
      <c r="DM53" s="411">
        <v>0</v>
      </c>
      <c r="DN53" s="411">
        <v>0</v>
      </c>
      <c r="DO53" s="411">
        <v>0</v>
      </c>
      <c r="DP53" s="411">
        <v>0</v>
      </c>
      <c r="DQ53" s="411">
        <v>0</v>
      </c>
      <c r="DR53" s="411">
        <v>0</v>
      </c>
      <c r="DS53" s="411">
        <v>0</v>
      </c>
      <c r="DT53" s="411">
        <v>0</v>
      </c>
      <c r="DU53" s="412">
        <v>0</v>
      </c>
      <c r="DV53" s="411">
        <f t="shared" si="24"/>
        <v>0</v>
      </c>
      <c r="DW53" s="412">
        <v>0</v>
      </c>
      <c r="DX53" s="412">
        <v>0</v>
      </c>
      <c r="DY53" s="412">
        <v>0</v>
      </c>
      <c r="DZ53" s="412">
        <v>0</v>
      </c>
      <c r="EA53" s="412">
        <v>0</v>
      </c>
      <c r="EB53" s="412">
        <v>0</v>
      </c>
      <c r="EC53" s="412">
        <v>0</v>
      </c>
      <c r="ED53" s="412">
        <v>0</v>
      </c>
      <c r="EE53" s="412">
        <v>0</v>
      </c>
      <c r="EF53" s="412">
        <v>0</v>
      </c>
      <c r="EG53" s="412">
        <v>0</v>
      </c>
      <c r="EH53" s="412">
        <v>0</v>
      </c>
      <c r="EI53" s="411">
        <f t="shared" si="25"/>
        <v>0</v>
      </c>
      <c r="EK53" s="411">
        <f t="shared" si="26"/>
        <v>4</v>
      </c>
      <c r="EL53" s="7">
        <f t="shared" si="27"/>
        <v>-4</v>
      </c>
    </row>
    <row r="54" spans="1:142">
      <c r="A54" s="365" t="str">
        <f t="shared" si="9"/>
        <v xml:space="preserve"> 012</v>
      </c>
      <c r="B54" s="370" t="s">
        <v>923</v>
      </c>
      <c r="C54" s="370" t="s">
        <v>1180</v>
      </c>
      <c r="D54" s="411">
        <v>0</v>
      </c>
      <c r="E54" s="411">
        <v>0</v>
      </c>
      <c r="F54" s="411">
        <v>0</v>
      </c>
      <c r="G54" s="411">
        <v>0</v>
      </c>
      <c r="H54" s="411">
        <v>0</v>
      </c>
      <c r="I54" s="411">
        <v>0</v>
      </c>
      <c r="J54" s="411">
        <v>0</v>
      </c>
      <c r="K54" s="411">
        <v>3</v>
      </c>
      <c r="L54" s="411">
        <v>0</v>
      </c>
      <c r="M54" s="411">
        <v>0</v>
      </c>
      <c r="N54" s="411">
        <v>0</v>
      </c>
      <c r="O54" s="412">
        <v>0</v>
      </c>
      <c r="P54" s="411">
        <f t="shared" si="10"/>
        <v>3</v>
      </c>
      <c r="Q54" s="411">
        <f t="shared" si="11"/>
        <v>0</v>
      </c>
      <c r="R54" s="411">
        <f t="shared" si="12"/>
        <v>3</v>
      </c>
      <c r="S54" s="411">
        <f t="shared" si="13"/>
        <v>0</v>
      </c>
      <c r="T54" s="411">
        <v>0</v>
      </c>
      <c r="U54" s="411">
        <v>0</v>
      </c>
      <c r="V54" s="411">
        <v>0</v>
      </c>
      <c r="W54" s="411">
        <v>0</v>
      </c>
      <c r="X54" s="411">
        <v>0</v>
      </c>
      <c r="Y54" s="411">
        <v>0</v>
      </c>
      <c r="Z54" s="411">
        <v>0</v>
      </c>
      <c r="AA54" s="411">
        <v>0</v>
      </c>
      <c r="AB54" s="411">
        <v>0</v>
      </c>
      <c r="AC54" s="411">
        <v>0</v>
      </c>
      <c r="AD54" s="411">
        <v>0</v>
      </c>
      <c r="AE54" s="412">
        <v>0</v>
      </c>
      <c r="AF54" s="411">
        <f t="shared" si="14"/>
        <v>0</v>
      </c>
      <c r="AG54" s="411">
        <v>0</v>
      </c>
      <c r="AH54" s="411">
        <v>0</v>
      </c>
      <c r="AI54" s="411">
        <v>0</v>
      </c>
      <c r="AJ54" s="411">
        <v>0</v>
      </c>
      <c r="AK54" s="411">
        <v>0</v>
      </c>
      <c r="AL54" s="411">
        <v>0</v>
      </c>
      <c r="AM54" s="411">
        <v>0</v>
      </c>
      <c r="AN54" s="411">
        <v>0</v>
      </c>
      <c r="AO54" s="411">
        <v>0</v>
      </c>
      <c r="AP54" s="411">
        <v>0</v>
      </c>
      <c r="AQ54" s="411">
        <v>0</v>
      </c>
      <c r="AR54" s="412">
        <v>0</v>
      </c>
      <c r="AS54" s="411">
        <f t="shared" si="15"/>
        <v>0</v>
      </c>
      <c r="AT54" s="411">
        <f t="shared" si="16"/>
        <v>0</v>
      </c>
      <c r="AU54" s="411">
        <f t="shared" si="17"/>
        <v>0</v>
      </c>
      <c r="AV54" s="411">
        <f t="shared" si="18"/>
        <v>0</v>
      </c>
      <c r="AW54" s="411">
        <v>0</v>
      </c>
      <c r="AX54" s="411">
        <v>0</v>
      </c>
      <c r="AY54" s="411">
        <v>0</v>
      </c>
      <c r="AZ54" s="411">
        <v>0</v>
      </c>
      <c r="BA54" s="411">
        <v>0</v>
      </c>
      <c r="BB54" s="411">
        <v>0</v>
      </c>
      <c r="BC54" s="411">
        <v>0</v>
      </c>
      <c r="BD54" s="411">
        <v>0</v>
      </c>
      <c r="BE54" s="411">
        <v>0</v>
      </c>
      <c r="BF54" s="411">
        <v>0</v>
      </c>
      <c r="BG54" s="411">
        <v>0</v>
      </c>
      <c r="BH54" s="412">
        <v>0</v>
      </c>
      <c r="BI54" s="411">
        <f t="shared" si="19"/>
        <v>0</v>
      </c>
      <c r="BJ54" s="411">
        <v>0</v>
      </c>
      <c r="BK54" s="411">
        <v>0</v>
      </c>
      <c r="BL54" s="411">
        <v>0</v>
      </c>
      <c r="BM54" s="411">
        <v>0</v>
      </c>
      <c r="BN54" s="411">
        <v>0</v>
      </c>
      <c r="BO54" s="411">
        <v>0</v>
      </c>
      <c r="BP54" s="411">
        <v>0</v>
      </c>
      <c r="BQ54" s="411">
        <v>0</v>
      </c>
      <c r="BR54" s="411">
        <v>0</v>
      </c>
      <c r="BS54" s="411">
        <v>0</v>
      </c>
      <c r="BT54" s="411">
        <v>0</v>
      </c>
      <c r="BU54" s="412">
        <v>0</v>
      </c>
      <c r="BV54" s="411">
        <f t="shared" si="20"/>
        <v>0</v>
      </c>
      <c r="BW54" s="411">
        <v>0</v>
      </c>
      <c r="BX54" s="411">
        <v>0</v>
      </c>
      <c r="BY54" s="411">
        <v>0</v>
      </c>
      <c r="BZ54" s="411">
        <v>0</v>
      </c>
      <c r="CA54" s="411">
        <v>0</v>
      </c>
      <c r="CB54" s="411">
        <v>0</v>
      </c>
      <c r="CC54" s="411">
        <v>0</v>
      </c>
      <c r="CD54" s="411">
        <v>0</v>
      </c>
      <c r="CE54" s="411">
        <v>0</v>
      </c>
      <c r="CF54" s="411">
        <v>0</v>
      </c>
      <c r="CG54" s="411">
        <v>0</v>
      </c>
      <c r="CH54" s="412">
        <v>0</v>
      </c>
      <c r="CI54" s="411">
        <f t="shared" si="21"/>
        <v>0</v>
      </c>
      <c r="CJ54" s="411">
        <v>0</v>
      </c>
      <c r="CK54" s="411">
        <v>0</v>
      </c>
      <c r="CL54" s="411">
        <v>0</v>
      </c>
      <c r="CM54" s="411">
        <v>0</v>
      </c>
      <c r="CN54" s="411">
        <v>0</v>
      </c>
      <c r="CO54" s="411">
        <v>0</v>
      </c>
      <c r="CP54" s="411">
        <v>0</v>
      </c>
      <c r="CQ54" s="411">
        <v>0</v>
      </c>
      <c r="CR54" s="411">
        <v>0</v>
      </c>
      <c r="CS54" s="411">
        <v>0</v>
      </c>
      <c r="CT54" s="411">
        <v>0</v>
      </c>
      <c r="CU54" s="412">
        <v>0</v>
      </c>
      <c r="CV54" s="411">
        <f t="shared" si="22"/>
        <v>0</v>
      </c>
      <c r="CW54" s="411">
        <v>0</v>
      </c>
      <c r="CX54" s="411">
        <v>0</v>
      </c>
      <c r="CY54" s="411">
        <v>0</v>
      </c>
      <c r="CZ54" s="411">
        <v>0</v>
      </c>
      <c r="DA54" s="411">
        <v>0</v>
      </c>
      <c r="DB54" s="411">
        <v>0</v>
      </c>
      <c r="DC54" s="411">
        <v>0</v>
      </c>
      <c r="DD54" s="411">
        <v>0</v>
      </c>
      <c r="DE54" s="411">
        <v>0</v>
      </c>
      <c r="DF54" s="411">
        <v>0</v>
      </c>
      <c r="DG54" s="411">
        <v>0</v>
      </c>
      <c r="DH54" s="412">
        <v>0</v>
      </c>
      <c r="DI54" s="411">
        <f t="shared" si="23"/>
        <v>0</v>
      </c>
      <c r="DJ54" s="411">
        <v>0</v>
      </c>
      <c r="DK54" s="411">
        <v>0</v>
      </c>
      <c r="DL54" s="411">
        <v>0</v>
      </c>
      <c r="DM54" s="411">
        <v>0</v>
      </c>
      <c r="DN54" s="411">
        <v>0</v>
      </c>
      <c r="DO54" s="411">
        <v>0</v>
      </c>
      <c r="DP54" s="411">
        <v>0</v>
      </c>
      <c r="DQ54" s="411">
        <v>0</v>
      </c>
      <c r="DR54" s="411">
        <v>0</v>
      </c>
      <c r="DS54" s="411">
        <v>0</v>
      </c>
      <c r="DT54" s="411">
        <v>0</v>
      </c>
      <c r="DU54" s="412">
        <v>0</v>
      </c>
      <c r="DV54" s="411">
        <f t="shared" si="24"/>
        <v>0</v>
      </c>
      <c r="DW54" s="412">
        <v>0</v>
      </c>
      <c r="DX54" s="412">
        <v>0</v>
      </c>
      <c r="DY54" s="412">
        <v>0</v>
      </c>
      <c r="DZ54" s="412">
        <v>0</v>
      </c>
      <c r="EA54" s="412">
        <v>0</v>
      </c>
      <c r="EB54" s="412">
        <v>0</v>
      </c>
      <c r="EC54" s="412">
        <v>0</v>
      </c>
      <c r="ED54" s="412">
        <v>0</v>
      </c>
      <c r="EE54" s="412">
        <v>0</v>
      </c>
      <c r="EF54" s="412">
        <v>0</v>
      </c>
      <c r="EG54" s="412">
        <v>0</v>
      </c>
      <c r="EH54" s="412">
        <v>0</v>
      </c>
      <c r="EI54" s="411">
        <f t="shared" si="25"/>
        <v>0</v>
      </c>
      <c r="EK54" s="411">
        <f t="shared" si="26"/>
        <v>3</v>
      </c>
      <c r="EL54" s="7">
        <f t="shared" si="27"/>
        <v>-3</v>
      </c>
    </row>
    <row r="55" spans="1:142">
      <c r="A55" s="365" t="str">
        <f t="shared" si="9"/>
        <v xml:space="preserve"> 012</v>
      </c>
      <c r="B55" s="370" t="s">
        <v>923</v>
      </c>
      <c r="C55" s="370" t="s">
        <v>1187</v>
      </c>
      <c r="D55" s="411">
        <v>10</v>
      </c>
      <c r="E55" s="411">
        <v>10</v>
      </c>
      <c r="F55" s="411">
        <v>10</v>
      </c>
      <c r="G55" s="411">
        <v>10</v>
      </c>
      <c r="H55" s="411">
        <v>10</v>
      </c>
      <c r="I55" s="411">
        <v>10</v>
      </c>
      <c r="J55" s="411">
        <v>10</v>
      </c>
      <c r="K55" s="411">
        <v>5</v>
      </c>
      <c r="L55" s="411">
        <v>10</v>
      </c>
      <c r="M55" s="411">
        <v>10</v>
      </c>
      <c r="N55" s="411">
        <v>10</v>
      </c>
      <c r="O55" s="412">
        <v>10</v>
      </c>
      <c r="P55" s="411">
        <f t="shared" si="10"/>
        <v>115</v>
      </c>
      <c r="Q55" s="411">
        <f t="shared" si="11"/>
        <v>69.677419354838705</v>
      </c>
      <c r="R55" s="411">
        <f t="shared" si="12"/>
        <v>12.563959955506117</v>
      </c>
      <c r="S55" s="411">
        <f t="shared" si="13"/>
        <v>32.758620689655174</v>
      </c>
      <c r="T55" s="411">
        <v>0</v>
      </c>
      <c r="U55" s="411">
        <v>0</v>
      </c>
      <c r="V55" s="411">
        <v>0</v>
      </c>
      <c r="W55" s="411">
        <v>0</v>
      </c>
      <c r="X55" s="411">
        <v>0</v>
      </c>
      <c r="Y55" s="411">
        <v>0</v>
      </c>
      <c r="Z55" s="411">
        <v>0</v>
      </c>
      <c r="AA55" s="411">
        <v>0</v>
      </c>
      <c r="AB55" s="411">
        <v>0</v>
      </c>
      <c r="AC55" s="411">
        <v>0</v>
      </c>
      <c r="AD55" s="411">
        <v>0</v>
      </c>
      <c r="AE55" s="412">
        <v>0</v>
      </c>
      <c r="AF55" s="411">
        <f t="shared" si="14"/>
        <v>0</v>
      </c>
      <c r="AG55" s="411">
        <v>0</v>
      </c>
      <c r="AH55" s="411">
        <v>0</v>
      </c>
      <c r="AI55" s="411">
        <v>0</v>
      </c>
      <c r="AJ55" s="411">
        <v>0</v>
      </c>
      <c r="AK55" s="411">
        <v>0</v>
      </c>
      <c r="AL55" s="411">
        <v>0</v>
      </c>
      <c r="AM55" s="411">
        <v>0</v>
      </c>
      <c r="AN55" s="411">
        <v>0</v>
      </c>
      <c r="AO55" s="411">
        <v>0</v>
      </c>
      <c r="AP55" s="411">
        <v>0</v>
      </c>
      <c r="AQ55" s="411">
        <v>0</v>
      </c>
      <c r="AR55" s="412">
        <v>0</v>
      </c>
      <c r="AS55" s="411">
        <f t="shared" si="15"/>
        <v>0</v>
      </c>
      <c r="AT55" s="411">
        <f t="shared" si="16"/>
        <v>0</v>
      </c>
      <c r="AU55" s="411">
        <f t="shared" si="17"/>
        <v>0</v>
      </c>
      <c r="AV55" s="411">
        <f t="shared" si="18"/>
        <v>0</v>
      </c>
      <c r="AW55" s="411">
        <v>0</v>
      </c>
      <c r="AX55" s="411">
        <v>0</v>
      </c>
      <c r="AY55" s="411">
        <v>0</v>
      </c>
      <c r="AZ55" s="411">
        <v>0</v>
      </c>
      <c r="BA55" s="411">
        <v>0</v>
      </c>
      <c r="BB55" s="411">
        <v>0</v>
      </c>
      <c r="BC55" s="411">
        <v>0</v>
      </c>
      <c r="BD55" s="411">
        <v>0</v>
      </c>
      <c r="BE55" s="411">
        <v>0</v>
      </c>
      <c r="BF55" s="411">
        <v>0</v>
      </c>
      <c r="BG55" s="411">
        <v>0</v>
      </c>
      <c r="BH55" s="412">
        <v>0</v>
      </c>
      <c r="BI55" s="411">
        <f t="shared" si="19"/>
        <v>0</v>
      </c>
      <c r="BJ55" s="411">
        <v>0</v>
      </c>
      <c r="BK55" s="411">
        <v>0</v>
      </c>
      <c r="BL55" s="411">
        <v>0</v>
      </c>
      <c r="BM55" s="411">
        <v>0</v>
      </c>
      <c r="BN55" s="411">
        <v>0</v>
      </c>
      <c r="BO55" s="411">
        <v>0</v>
      </c>
      <c r="BP55" s="411">
        <v>0</v>
      </c>
      <c r="BQ55" s="411">
        <v>0</v>
      </c>
      <c r="BR55" s="411">
        <v>0</v>
      </c>
      <c r="BS55" s="411">
        <v>0</v>
      </c>
      <c r="BT55" s="411">
        <v>0</v>
      </c>
      <c r="BU55" s="412">
        <v>0</v>
      </c>
      <c r="BV55" s="411">
        <f t="shared" si="20"/>
        <v>0</v>
      </c>
      <c r="BW55" s="411">
        <v>0</v>
      </c>
      <c r="BX55" s="411">
        <v>0</v>
      </c>
      <c r="BY55" s="411">
        <v>0</v>
      </c>
      <c r="BZ55" s="411">
        <v>0</v>
      </c>
      <c r="CA55" s="411">
        <v>0</v>
      </c>
      <c r="CB55" s="411">
        <v>0</v>
      </c>
      <c r="CC55" s="411">
        <v>0</v>
      </c>
      <c r="CD55" s="411">
        <v>0</v>
      </c>
      <c r="CE55" s="411">
        <v>0</v>
      </c>
      <c r="CF55" s="411">
        <v>0</v>
      </c>
      <c r="CG55" s="411">
        <v>0</v>
      </c>
      <c r="CH55" s="412">
        <v>0</v>
      </c>
      <c r="CI55" s="411">
        <f t="shared" si="21"/>
        <v>0</v>
      </c>
      <c r="CJ55" s="411">
        <v>0</v>
      </c>
      <c r="CK55" s="411">
        <v>0</v>
      </c>
      <c r="CL55" s="411">
        <v>0</v>
      </c>
      <c r="CM55" s="411">
        <v>0</v>
      </c>
      <c r="CN55" s="411">
        <v>0</v>
      </c>
      <c r="CO55" s="411">
        <v>0</v>
      </c>
      <c r="CP55" s="411">
        <v>0</v>
      </c>
      <c r="CQ55" s="411">
        <v>0</v>
      </c>
      <c r="CR55" s="411">
        <v>0</v>
      </c>
      <c r="CS55" s="411">
        <v>0</v>
      </c>
      <c r="CT55" s="411">
        <v>0</v>
      </c>
      <c r="CU55" s="412">
        <v>0</v>
      </c>
      <c r="CV55" s="411">
        <f t="shared" si="22"/>
        <v>0</v>
      </c>
      <c r="CW55" s="411">
        <v>0</v>
      </c>
      <c r="CX55" s="411">
        <v>0</v>
      </c>
      <c r="CY55" s="411">
        <v>0</v>
      </c>
      <c r="CZ55" s="411">
        <v>0</v>
      </c>
      <c r="DA55" s="411">
        <v>0</v>
      </c>
      <c r="DB55" s="411">
        <v>0</v>
      </c>
      <c r="DC55" s="411">
        <v>0</v>
      </c>
      <c r="DD55" s="411">
        <v>0</v>
      </c>
      <c r="DE55" s="411">
        <v>0</v>
      </c>
      <c r="DF55" s="411">
        <v>0</v>
      </c>
      <c r="DG55" s="411">
        <v>0</v>
      </c>
      <c r="DH55" s="412">
        <v>0</v>
      </c>
      <c r="DI55" s="411">
        <f t="shared" si="23"/>
        <v>0</v>
      </c>
      <c r="DJ55" s="411">
        <v>0</v>
      </c>
      <c r="DK55" s="411">
        <v>0</v>
      </c>
      <c r="DL55" s="411">
        <v>0</v>
      </c>
      <c r="DM55" s="411">
        <v>0</v>
      </c>
      <c r="DN55" s="411">
        <v>0</v>
      </c>
      <c r="DO55" s="411">
        <v>0</v>
      </c>
      <c r="DP55" s="411">
        <v>0</v>
      </c>
      <c r="DQ55" s="411">
        <v>0</v>
      </c>
      <c r="DR55" s="411">
        <v>0</v>
      </c>
      <c r="DS55" s="411">
        <v>0</v>
      </c>
      <c r="DT55" s="411">
        <v>0</v>
      </c>
      <c r="DU55" s="412">
        <v>0</v>
      </c>
      <c r="DV55" s="411">
        <f t="shared" si="24"/>
        <v>0</v>
      </c>
      <c r="DW55" s="412">
        <v>0</v>
      </c>
      <c r="DX55" s="412">
        <v>0</v>
      </c>
      <c r="DY55" s="412">
        <v>0</v>
      </c>
      <c r="DZ55" s="412">
        <v>0</v>
      </c>
      <c r="EA55" s="412">
        <v>0</v>
      </c>
      <c r="EB55" s="412">
        <v>0</v>
      </c>
      <c r="EC55" s="412">
        <v>0</v>
      </c>
      <c r="ED55" s="412">
        <v>0</v>
      </c>
      <c r="EE55" s="412">
        <v>0</v>
      </c>
      <c r="EF55" s="412">
        <v>0</v>
      </c>
      <c r="EG55" s="412">
        <v>0</v>
      </c>
      <c r="EH55" s="412">
        <v>0</v>
      </c>
      <c r="EI55" s="411">
        <f t="shared" si="25"/>
        <v>0</v>
      </c>
      <c r="EK55" s="411">
        <f t="shared" si="26"/>
        <v>115</v>
      </c>
      <c r="EL55" s="7">
        <f t="shared" si="27"/>
        <v>-115</v>
      </c>
    </row>
    <row r="56" spans="1:142">
      <c r="A56" s="365" t="str">
        <f t="shared" si="9"/>
        <v xml:space="preserve"> 013</v>
      </c>
      <c r="B56" s="370" t="s">
        <v>924</v>
      </c>
      <c r="C56" s="370" t="s">
        <v>1167</v>
      </c>
      <c r="D56" s="411">
        <v>1</v>
      </c>
      <c r="E56" s="411">
        <v>1</v>
      </c>
      <c r="F56" s="411">
        <v>1</v>
      </c>
      <c r="G56" s="411">
        <v>1</v>
      </c>
      <c r="H56" s="411">
        <v>1</v>
      </c>
      <c r="I56" s="411">
        <v>1</v>
      </c>
      <c r="J56" s="411">
        <v>1</v>
      </c>
      <c r="K56" s="411">
        <v>1</v>
      </c>
      <c r="L56" s="411">
        <v>1</v>
      </c>
      <c r="M56" s="411">
        <v>1</v>
      </c>
      <c r="N56" s="411">
        <v>1</v>
      </c>
      <c r="O56" s="412">
        <v>1</v>
      </c>
      <c r="P56" s="411">
        <f t="shared" si="10"/>
        <v>12</v>
      </c>
      <c r="Q56" s="411">
        <f t="shared" si="11"/>
        <v>6.967741935483871</v>
      </c>
      <c r="R56" s="411">
        <f t="shared" si="12"/>
        <v>1.7563959955506117</v>
      </c>
      <c r="S56" s="411">
        <f t="shared" si="13"/>
        <v>3.2758620689655173</v>
      </c>
      <c r="T56" s="411">
        <v>0</v>
      </c>
      <c r="U56" s="411">
        <v>0</v>
      </c>
      <c r="V56" s="411">
        <v>0</v>
      </c>
      <c r="W56" s="411">
        <v>0</v>
      </c>
      <c r="X56" s="411">
        <v>0</v>
      </c>
      <c r="Y56" s="411">
        <v>0</v>
      </c>
      <c r="Z56" s="411">
        <v>0</v>
      </c>
      <c r="AA56" s="411">
        <v>0</v>
      </c>
      <c r="AB56" s="411">
        <v>0</v>
      </c>
      <c r="AC56" s="411">
        <v>0</v>
      </c>
      <c r="AD56" s="411">
        <v>0</v>
      </c>
      <c r="AE56" s="412">
        <v>0</v>
      </c>
      <c r="AF56" s="411">
        <f t="shared" si="14"/>
        <v>0</v>
      </c>
      <c r="AG56" s="411">
        <v>1</v>
      </c>
      <c r="AH56" s="411">
        <v>1</v>
      </c>
      <c r="AI56" s="411">
        <v>1</v>
      </c>
      <c r="AJ56" s="411">
        <v>1</v>
      </c>
      <c r="AK56" s="411">
        <v>1</v>
      </c>
      <c r="AL56" s="411">
        <v>1</v>
      </c>
      <c r="AM56" s="411">
        <v>1</v>
      </c>
      <c r="AN56" s="411">
        <v>1</v>
      </c>
      <c r="AO56" s="411">
        <v>1</v>
      </c>
      <c r="AP56" s="411">
        <v>1</v>
      </c>
      <c r="AQ56" s="411">
        <v>1</v>
      </c>
      <c r="AR56" s="412">
        <v>1</v>
      </c>
      <c r="AS56" s="411">
        <f t="shared" si="15"/>
        <v>12</v>
      </c>
      <c r="AT56" s="411">
        <f t="shared" si="16"/>
        <v>6.967741935483871</v>
      </c>
      <c r="AU56" s="411">
        <f t="shared" si="17"/>
        <v>1.7563959955506117</v>
      </c>
      <c r="AV56" s="411">
        <f t="shared" si="18"/>
        <v>3.2758620689655173</v>
      </c>
      <c r="AW56" s="411">
        <v>0</v>
      </c>
      <c r="AX56" s="411">
        <v>0</v>
      </c>
      <c r="AY56" s="411">
        <v>0</v>
      </c>
      <c r="AZ56" s="411">
        <v>0</v>
      </c>
      <c r="BA56" s="411">
        <v>0</v>
      </c>
      <c r="BB56" s="411">
        <v>0</v>
      </c>
      <c r="BC56" s="411">
        <v>0</v>
      </c>
      <c r="BD56" s="411">
        <v>0</v>
      </c>
      <c r="BE56" s="411">
        <v>0</v>
      </c>
      <c r="BF56" s="411">
        <v>0</v>
      </c>
      <c r="BG56" s="411">
        <v>0</v>
      </c>
      <c r="BH56" s="412">
        <v>0</v>
      </c>
      <c r="BI56" s="411">
        <f t="shared" si="19"/>
        <v>0</v>
      </c>
      <c r="BJ56" s="411">
        <v>1</v>
      </c>
      <c r="BK56" s="411">
        <v>1</v>
      </c>
      <c r="BL56" s="411">
        <v>1</v>
      </c>
      <c r="BM56" s="411">
        <v>1</v>
      </c>
      <c r="BN56" s="411">
        <v>1</v>
      </c>
      <c r="BO56" s="411">
        <v>1</v>
      </c>
      <c r="BP56" s="411">
        <v>1</v>
      </c>
      <c r="BQ56" s="411">
        <v>1</v>
      </c>
      <c r="BR56" s="411">
        <v>1</v>
      </c>
      <c r="BS56" s="411">
        <v>1</v>
      </c>
      <c r="BT56" s="411">
        <v>1</v>
      </c>
      <c r="BU56" s="412">
        <v>1</v>
      </c>
      <c r="BV56" s="411">
        <f t="shared" si="20"/>
        <v>12</v>
      </c>
      <c r="BW56" s="411">
        <v>0</v>
      </c>
      <c r="BX56" s="411">
        <v>0</v>
      </c>
      <c r="BY56" s="411">
        <v>0</v>
      </c>
      <c r="BZ56" s="411">
        <v>0</v>
      </c>
      <c r="CA56" s="411">
        <v>0</v>
      </c>
      <c r="CB56" s="411">
        <v>0</v>
      </c>
      <c r="CC56" s="411">
        <v>0</v>
      </c>
      <c r="CD56" s="411">
        <v>0</v>
      </c>
      <c r="CE56" s="411">
        <v>0</v>
      </c>
      <c r="CF56" s="411">
        <v>0</v>
      </c>
      <c r="CG56" s="411">
        <v>0</v>
      </c>
      <c r="CH56" s="412">
        <v>0</v>
      </c>
      <c r="CI56" s="411">
        <f t="shared" si="21"/>
        <v>0</v>
      </c>
      <c r="CJ56" s="411">
        <v>1</v>
      </c>
      <c r="CK56" s="411">
        <v>1</v>
      </c>
      <c r="CL56" s="411">
        <v>1</v>
      </c>
      <c r="CM56" s="411">
        <v>1</v>
      </c>
      <c r="CN56" s="411">
        <v>1</v>
      </c>
      <c r="CO56" s="411">
        <v>1</v>
      </c>
      <c r="CP56" s="411">
        <v>1</v>
      </c>
      <c r="CQ56" s="411">
        <v>1</v>
      </c>
      <c r="CR56" s="411">
        <v>1</v>
      </c>
      <c r="CS56" s="411">
        <v>1</v>
      </c>
      <c r="CT56" s="411">
        <v>1</v>
      </c>
      <c r="CU56" s="412">
        <v>1</v>
      </c>
      <c r="CV56" s="411">
        <f t="shared" si="22"/>
        <v>12</v>
      </c>
      <c r="CW56" s="411">
        <v>0</v>
      </c>
      <c r="CX56" s="411">
        <v>0</v>
      </c>
      <c r="CY56" s="411">
        <v>0</v>
      </c>
      <c r="CZ56" s="411">
        <v>0</v>
      </c>
      <c r="DA56" s="411">
        <v>0</v>
      </c>
      <c r="DB56" s="411">
        <v>0</v>
      </c>
      <c r="DC56" s="411">
        <v>0</v>
      </c>
      <c r="DD56" s="411">
        <v>0</v>
      </c>
      <c r="DE56" s="411">
        <v>0</v>
      </c>
      <c r="DF56" s="411">
        <v>0</v>
      </c>
      <c r="DG56" s="411">
        <v>0</v>
      </c>
      <c r="DH56" s="412">
        <v>0</v>
      </c>
      <c r="DI56" s="411">
        <f t="shared" si="23"/>
        <v>0</v>
      </c>
      <c r="DJ56" s="411">
        <v>1</v>
      </c>
      <c r="DK56" s="411">
        <v>1</v>
      </c>
      <c r="DL56" s="411">
        <v>1</v>
      </c>
      <c r="DM56" s="411">
        <v>1</v>
      </c>
      <c r="DN56" s="411">
        <v>1</v>
      </c>
      <c r="DO56" s="411">
        <v>1</v>
      </c>
      <c r="DP56" s="411">
        <v>1</v>
      </c>
      <c r="DQ56" s="411">
        <v>1</v>
      </c>
      <c r="DR56" s="411">
        <v>1</v>
      </c>
      <c r="DS56" s="411">
        <v>1</v>
      </c>
      <c r="DT56" s="411">
        <v>1</v>
      </c>
      <c r="DU56" s="412">
        <v>1</v>
      </c>
      <c r="DV56" s="411">
        <f t="shared" si="24"/>
        <v>12</v>
      </c>
      <c r="DW56" s="412">
        <v>1</v>
      </c>
      <c r="DX56" s="412">
        <v>1</v>
      </c>
      <c r="DY56" s="412">
        <v>1</v>
      </c>
      <c r="DZ56" s="412">
        <v>1</v>
      </c>
      <c r="EA56" s="412">
        <v>1</v>
      </c>
      <c r="EB56" s="412">
        <v>1</v>
      </c>
      <c r="EC56" s="412">
        <v>1</v>
      </c>
      <c r="ED56" s="412">
        <v>1</v>
      </c>
      <c r="EE56" s="412">
        <v>1</v>
      </c>
      <c r="EF56" s="412">
        <v>1</v>
      </c>
      <c r="EG56" s="412">
        <v>1</v>
      </c>
      <c r="EH56" s="412">
        <v>1</v>
      </c>
      <c r="EI56" s="411">
        <f t="shared" si="25"/>
        <v>12</v>
      </c>
      <c r="EK56" s="411">
        <f t="shared" si="26"/>
        <v>12</v>
      </c>
      <c r="EL56" s="7">
        <f t="shared" si="27"/>
        <v>0</v>
      </c>
    </row>
    <row r="57" spans="1:142">
      <c r="A57" s="365" t="str">
        <f t="shared" si="9"/>
        <v xml:space="preserve"> 013</v>
      </c>
      <c r="B57" s="370" t="s">
        <v>924</v>
      </c>
      <c r="C57" s="370" t="s">
        <v>1168</v>
      </c>
      <c r="D57" s="411">
        <v>1275</v>
      </c>
      <c r="E57" s="411">
        <v>1994</v>
      </c>
      <c r="F57" s="411">
        <v>1823</v>
      </c>
      <c r="G57" s="411">
        <v>1618</v>
      </c>
      <c r="H57" s="411">
        <v>1073</v>
      </c>
      <c r="I57" s="411">
        <v>1353</v>
      </c>
      <c r="J57" s="411">
        <v>2059</v>
      </c>
      <c r="K57" s="411">
        <v>2536</v>
      </c>
      <c r="L57" s="411">
        <v>2100</v>
      </c>
      <c r="M57" s="411">
        <v>1980</v>
      </c>
      <c r="N57" s="411">
        <v>1699</v>
      </c>
      <c r="O57" s="412">
        <v>1423</v>
      </c>
      <c r="P57" s="411">
        <f t="shared" si="10"/>
        <v>20933</v>
      </c>
      <c r="Q57" s="411">
        <f t="shared" si="11"/>
        <v>11128.58064516129</v>
      </c>
      <c r="R57" s="411">
        <f t="shared" si="12"/>
        <v>4123.1090100111232</v>
      </c>
      <c r="S57" s="411">
        <f t="shared" si="13"/>
        <v>5681.3103448275861</v>
      </c>
      <c r="T57" s="411">
        <v>0</v>
      </c>
      <c r="U57" s="411">
        <v>0</v>
      </c>
      <c r="V57" s="411">
        <v>0</v>
      </c>
      <c r="W57" s="411">
        <v>0</v>
      </c>
      <c r="X57" s="411">
        <v>0</v>
      </c>
      <c r="Y57" s="411">
        <v>0</v>
      </c>
      <c r="Z57" s="411">
        <v>0</v>
      </c>
      <c r="AA57" s="411">
        <v>0</v>
      </c>
      <c r="AB57" s="411">
        <v>0</v>
      </c>
      <c r="AC57" s="411">
        <v>0</v>
      </c>
      <c r="AD57" s="411">
        <v>0</v>
      </c>
      <c r="AE57" s="412">
        <v>0</v>
      </c>
      <c r="AF57" s="411">
        <f t="shared" si="14"/>
        <v>0</v>
      </c>
      <c r="AG57" s="411">
        <v>1275</v>
      </c>
      <c r="AH57" s="411">
        <v>1994</v>
      </c>
      <c r="AI57" s="411">
        <v>1823</v>
      </c>
      <c r="AJ57" s="411">
        <v>1618</v>
      </c>
      <c r="AK57" s="411">
        <v>1073</v>
      </c>
      <c r="AL57" s="411">
        <v>1353</v>
      </c>
      <c r="AM57" s="411">
        <v>2059</v>
      </c>
      <c r="AN57" s="411">
        <v>2536</v>
      </c>
      <c r="AO57" s="411">
        <v>2100</v>
      </c>
      <c r="AP57" s="411">
        <v>1980</v>
      </c>
      <c r="AQ57" s="411">
        <v>1699</v>
      </c>
      <c r="AR57" s="412">
        <v>1423</v>
      </c>
      <c r="AS57" s="411">
        <f t="shared" si="15"/>
        <v>20933</v>
      </c>
      <c r="AT57" s="411">
        <f t="shared" si="16"/>
        <v>11128.58064516129</v>
      </c>
      <c r="AU57" s="411">
        <f t="shared" si="17"/>
        <v>4123.1090100111232</v>
      </c>
      <c r="AV57" s="411">
        <f t="shared" si="18"/>
        <v>5681.3103448275861</v>
      </c>
      <c r="AW57" s="411">
        <v>0</v>
      </c>
      <c r="AX57" s="411">
        <v>0</v>
      </c>
      <c r="AY57" s="411">
        <v>0</v>
      </c>
      <c r="AZ57" s="411">
        <v>0</v>
      </c>
      <c r="BA57" s="411">
        <v>0</v>
      </c>
      <c r="BB57" s="411">
        <v>0</v>
      </c>
      <c r="BC57" s="411">
        <v>0</v>
      </c>
      <c r="BD57" s="411">
        <v>0</v>
      </c>
      <c r="BE57" s="411">
        <v>0</v>
      </c>
      <c r="BF57" s="411">
        <v>0</v>
      </c>
      <c r="BG57" s="411">
        <v>0</v>
      </c>
      <c r="BH57" s="412">
        <v>0</v>
      </c>
      <c r="BI57" s="411">
        <f t="shared" si="19"/>
        <v>0</v>
      </c>
      <c r="BJ57" s="411">
        <v>1275</v>
      </c>
      <c r="BK57" s="411">
        <v>1994</v>
      </c>
      <c r="BL57" s="411">
        <v>1823</v>
      </c>
      <c r="BM57" s="411">
        <v>1618</v>
      </c>
      <c r="BN57" s="411">
        <v>1073</v>
      </c>
      <c r="BO57" s="411">
        <v>1353</v>
      </c>
      <c r="BP57" s="411">
        <v>2059</v>
      </c>
      <c r="BQ57" s="411">
        <v>2536</v>
      </c>
      <c r="BR57" s="411">
        <v>2100</v>
      </c>
      <c r="BS57" s="411">
        <v>1980</v>
      </c>
      <c r="BT57" s="411">
        <v>1699</v>
      </c>
      <c r="BU57" s="412">
        <v>1423</v>
      </c>
      <c r="BV57" s="411">
        <f t="shared" si="20"/>
        <v>20933</v>
      </c>
      <c r="BW57" s="411">
        <v>-164.39506387500001</v>
      </c>
      <c r="BX57" s="411">
        <v>-203.44781999999987</v>
      </c>
      <c r="BY57" s="411">
        <v>-159.17026638700008</v>
      </c>
      <c r="BZ57" s="411">
        <v>-180.11211626400018</v>
      </c>
      <c r="CA57" s="411">
        <v>86.076597573000072</v>
      </c>
      <c r="CB57" s="411">
        <v>274.29470880899999</v>
      </c>
      <c r="CC57" s="411">
        <v>176.53309452300027</v>
      </c>
      <c r="CD57" s="411">
        <v>-309.53412758400009</v>
      </c>
      <c r="CE57" s="411">
        <v>103.59680100000014</v>
      </c>
      <c r="CF57" s="411">
        <v>226.00641887999973</v>
      </c>
      <c r="CG57" s="411">
        <v>-40.626296013000001</v>
      </c>
      <c r="CH57" s="412">
        <v>172.34344182699988</v>
      </c>
      <c r="CI57" s="411">
        <f t="shared" si="21"/>
        <v>-18.434627511000144</v>
      </c>
      <c r="CJ57" s="411">
        <v>1110.604936125</v>
      </c>
      <c r="CK57" s="411">
        <v>1790.5521800000001</v>
      </c>
      <c r="CL57" s="411">
        <v>1663.8297336129999</v>
      </c>
      <c r="CM57" s="411">
        <v>1437.8878837359998</v>
      </c>
      <c r="CN57" s="411">
        <v>1159.0765975730001</v>
      </c>
      <c r="CO57" s="411">
        <v>1627.294708809</v>
      </c>
      <c r="CP57" s="411">
        <v>2235.5330945230003</v>
      </c>
      <c r="CQ57" s="411">
        <v>2226.4658724159999</v>
      </c>
      <c r="CR57" s="411">
        <v>2203.5968010000001</v>
      </c>
      <c r="CS57" s="411">
        <v>2206.0064188799997</v>
      </c>
      <c r="CT57" s="411">
        <v>1658.373703987</v>
      </c>
      <c r="CU57" s="412">
        <v>1595.3434418269999</v>
      </c>
      <c r="CV57" s="411">
        <f t="shared" si="22"/>
        <v>20914.565372489</v>
      </c>
      <c r="CW57" s="411">
        <v>0</v>
      </c>
      <c r="CX57" s="411">
        <v>0</v>
      </c>
      <c r="CY57" s="411">
        <v>0</v>
      </c>
      <c r="CZ57" s="411">
        <v>0</v>
      </c>
      <c r="DA57" s="411">
        <v>0</v>
      </c>
      <c r="DB57" s="411">
        <v>0</v>
      </c>
      <c r="DC57" s="411">
        <v>0</v>
      </c>
      <c r="DD57" s="411">
        <v>0</v>
      </c>
      <c r="DE57" s="411">
        <v>0</v>
      </c>
      <c r="DF57" s="411">
        <v>0</v>
      </c>
      <c r="DG57" s="411">
        <v>0</v>
      </c>
      <c r="DH57" s="412">
        <v>0</v>
      </c>
      <c r="DI57" s="411">
        <f t="shared" si="23"/>
        <v>0</v>
      </c>
      <c r="DJ57" s="411">
        <v>1110.604936125</v>
      </c>
      <c r="DK57" s="411">
        <v>1790.5521800000001</v>
      </c>
      <c r="DL57" s="411">
        <v>1663.8297336129999</v>
      </c>
      <c r="DM57" s="411">
        <v>1437.8878837359998</v>
      </c>
      <c r="DN57" s="411">
        <v>1159.0765975730001</v>
      </c>
      <c r="DO57" s="411">
        <v>1627.294708809</v>
      </c>
      <c r="DP57" s="411">
        <v>2235.5330945230003</v>
      </c>
      <c r="DQ57" s="411">
        <v>2226.4658724159999</v>
      </c>
      <c r="DR57" s="411">
        <v>2203.5968010000001</v>
      </c>
      <c r="DS57" s="411">
        <v>2206.0064188799997</v>
      </c>
      <c r="DT57" s="411">
        <v>1658.373703987</v>
      </c>
      <c r="DU57" s="412">
        <v>1595.3434418269999</v>
      </c>
      <c r="DV57" s="411">
        <f t="shared" si="24"/>
        <v>20914.565372489</v>
      </c>
      <c r="DW57" s="412">
        <v>1110.604936125</v>
      </c>
      <c r="DX57" s="412">
        <v>1790.5521800000001</v>
      </c>
      <c r="DY57" s="412">
        <v>1663.8297336129999</v>
      </c>
      <c r="DZ57" s="412">
        <v>1437.8878837359998</v>
      </c>
      <c r="EA57" s="412">
        <v>1159.0765975730001</v>
      </c>
      <c r="EB57" s="412">
        <v>1627.294708809</v>
      </c>
      <c r="EC57" s="412">
        <v>2235.5330945230003</v>
      </c>
      <c r="ED57" s="412">
        <v>2226.4658724159999</v>
      </c>
      <c r="EE57" s="412">
        <v>2203.5968010000001</v>
      </c>
      <c r="EF57" s="412">
        <v>2206.0064188799997</v>
      </c>
      <c r="EG57" s="412">
        <v>1658.373703987</v>
      </c>
      <c r="EH57" s="412">
        <v>1595.3434418269999</v>
      </c>
      <c r="EI57" s="411">
        <f t="shared" si="25"/>
        <v>20914.565372489</v>
      </c>
      <c r="EK57" s="411">
        <f t="shared" si="26"/>
        <v>20914.565372489</v>
      </c>
      <c r="EL57" s="7">
        <f t="shared" si="27"/>
        <v>0</v>
      </c>
    </row>
    <row r="58" spans="1:142">
      <c r="A58" s="365" t="str">
        <f t="shared" si="9"/>
        <v xml:space="preserve"> 013</v>
      </c>
      <c r="B58" s="370" t="s">
        <v>924</v>
      </c>
      <c r="C58" s="370" t="s">
        <v>1169</v>
      </c>
      <c r="D58" s="411">
        <v>1275</v>
      </c>
      <c r="E58" s="411">
        <v>1994</v>
      </c>
      <c r="F58" s="411">
        <v>1823</v>
      </c>
      <c r="G58" s="411">
        <v>1618</v>
      </c>
      <c r="H58" s="411">
        <v>1073</v>
      </c>
      <c r="I58" s="411">
        <v>1353</v>
      </c>
      <c r="J58" s="411">
        <v>2059</v>
      </c>
      <c r="K58" s="411">
        <v>2536</v>
      </c>
      <c r="L58" s="411">
        <v>2100</v>
      </c>
      <c r="M58" s="411">
        <v>1980</v>
      </c>
      <c r="N58" s="411">
        <v>1699</v>
      </c>
      <c r="O58" s="412">
        <v>1423</v>
      </c>
      <c r="P58" s="411">
        <f t="shared" si="10"/>
        <v>20933</v>
      </c>
      <c r="Q58" s="411">
        <f t="shared" si="11"/>
        <v>11128.58064516129</v>
      </c>
      <c r="R58" s="411">
        <f t="shared" si="12"/>
        <v>4123.1090100111232</v>
      </c>
      <c r="S58" s="411">
        <f t="shared" si="13"/>
        <v>5681.3103448275861</v>
      </c>
      <c r="T58" s="411">
        <v>0</v>
      </c>
      <c r="U58" s="411">
        <v>0</v>
      </c>
      <c r="V58" s="411">
        <v>0</v>
      </c>
      <c r="W58" s="411">
        <v>0</v>
      </c>
      <c r="X58" s="411">
        <v>0</v>
      </c>
      <c r="Y58" s="411">
        <v>0</v>
      </c>
      <c r="Z58" s="411">
        <v>0</v>
      </c>
      <c r="AA58" s="411">
        <v>0</v>
      </c>
      <c r="AB58" s="411">
        <v>0</v>
      </c>
      <c r="AC58" s="411">
        <v>0</v>
      </c>
      <c r="AD58" s="411">
        <v>0</v>
      </c>
      <c r="AE58" s="412">
        <v>0</v>
      </c>
      <c r="AF58" s="411">
        <f t="shared" si="14"/>
        <v>0</v>
      </c>
      <c r="AG58" s="411">
        <v>1275</v>
      </c>
      <c r="AH58" s="411">
        <v>1994</v>
      </c>
      <c r="AI58" s="411">
        <v>1823</v>
      </c>
      <c r="AJ58" s="411">
        <v>1618</v>
      </c>
      <c r="AK58" s="411">
        <v>1073</v>
      </c>
      <c r="AL58" s="411">
        <v>1353</v>
      </c>
      <c r="AM58" s="411">
        <v>2059</v>
      </c>
      <c r="AN58" s="411">
        <v>2536</v>
      </c>
      <c r="AO58" s="411">
        <v>2100</v>
      </c>
      <c r="AP58" s="411">
        <v>1980</v>
      </c>
      <c r="AQ58" s="411">
        <v>1699</v>
      </c>
      <c r="AR58" s="412">
        <v>1423</v>
      </c>
      <c r="AS58" s="411">
        <f t="shared" si="15"/>
        <v>20933</v>
      </c>
      <c r="AT58" s="411">
        <f t="shared" si="16"/>
        <v>11128.58064516129</v>
      </c>
      <c r="AU58" s="411">
        <f t="shared" si="17"/>
        <v>4123.1090100111232</v>
      </c>
      <c r="AV58" s="411">
        <f t="shared" si="18"/>
        <v>5681.3103448275861</v>
      </c>
      <c r="AW58" s="411">
        <v>0</v>
      </c>
      <c r="AX58" s="411">
        <v>0</v>
      </c>
      <c r="AY58" s="411">
        <v>0</v>
      </c>
      <c r="AZ58" s="411">
        <v>0</v>
      </c>
      <c r="BA58" s="411">
        <v>0</v>
      </c>
      <c r="BB58" s="411">
        <v>0</v>
      </c>
      <c r="BC58" s="411">
        <v>0</v>
      </c>
      <c r="BD58" s="411">
        <v>0</v>
      </c>
      <c r="BE58" s="411">
        <v>0</v>
      </c>
      <c r="BF58" s="411">
        <v>0</v>
      </c>
      <c r="BG58" s="411">
        <v>0</v>
      </c>
      <c r="BH58" s="412">
        <v>0</v>
      </c>
      <c r="BI58" s="411">
        <f t="shared" si="19"/>
        <v>0</v>
      </c>
      <c r="BJ58" s="411">
        <v>1275</v>
      </c>
      <c r="BK58" s="411">
        <v>1994</v>
      </c>
      <c r="BL58" s="411">
        <v>1823</v>
      </c>
      <c r="BM58" s="411">
        <v>1618</v>
      </c>
      <c r="BN58" s="411">
        <v>1073</v>
      </c>
      <c r="BO58" s="411">
        <v>1353</v>
      </c>
      <c r="BP58" s="411">
        <v>2059</v>
      </c>
      <c r="BQ58" s="411">
        <v>2536</v>
      </c>
      <c r="BR58" s="411">
        <v>2100</v>
      </c>
      <c r="BS58" s="411">
        <v>1980</v>
      </c>
      <c r="BT58" s="411">
        <v>1699</v>
      </c>
      <c r="BU58" s="412">
        <v>1423</v>
      </c>
      <c r="BV58" s="411">
        <f t="shared" si="20"/>
        <v>20933</v>
      </c>
      <c r="BW58" s="411">
        <v>-164.39506387500001</v>
      </c>
      <c r="BX58" s="411">
        <v>-203.44781999999987</v>
      </c>
      <c r="BY58" s="411">
        <v>-159.17026638700008</v>
      </c>
      <c r="BZ58" s="411">
        <v>-180.11211626400018</v>
      </c>
      <c r="CA58" s="411">
        <v>86.076597573000072</v>
      </c>
      <c r="CB58" s="411">
        <v>274.29470880899999</v>
      </c>
      <c r="CC58" s="411">
        <v>176.53309452300027</v>
      </c>
      <c r="CD58" s="411">
        <v>-309.53412758400009</v>
      </c>
      <c r="CE58" s="411">
        <v>103.59680100000014</v>
      </c>
      <c r="CF58" s="411">
        <v>226.00641887999973</v>
      </c>
      <c r="CG58" s="411">
        <v>-40.626296013000001</v>
      </c>
      <c r="CH58" s="412">
        <v>172.34344182699988</v>
      </c>
      <c r="CI58" s="411">
        <f t="shared" si="21"/>
        <v>-18.434627511000144</v>
      </c>
      <c r="CJ58" s="411">
        <v>1110.604936125</v>
      </c>
      <c r="CK58" s="411">
        <v>1790.5521800000001</v>
      </c>
      <c r="CL58" s="411">
        <v>1663.8297336129999</v>
      </c>
      <c r="CM58" s="411">
        <v>1437.8878837359998</v>
      </c>
      <c r="CN58" s="411">
        <v>1159.0765975730001</v>
      </c>
      <c r="CO58" s="411">
        <v>1627.294708809</v>
      </c>
      <c r="CP58" s="411">
        <v>2235.5330945230003</v>
      </c>
      <c r="CQ58" s="411">
        <v>2226.4658724159999</v>
      </c>
      <c r="CR58" s="411">
        <v>2203.5968010000001</v>
      </c>
      <c r="CS58" s="411">
        <v>2206.0064188799997</v>
      </c>
      <c r="CT58" s="411">
        <v>1658.373703987</v>
      </c>
      <c r="CU58" s="412">
        <v>1595.3434418269999</v>
      </c>
      <c r="CV58" s="411">
        <f t="shared" si="22"/>
        <v>20914.565372489</v>
      </c>
      <c r="CW58" s="411">
        <v>0</v>
      </c>
      <c r="CX58" s="411">
        <v>0</v>
      </c>
      <c r="CY58" s="411">
        <v>0</v>
      </c>
      <c r="CZ58" s="411">
        <v>0</v>
      </c>
      <c r="DA58" s="411">
        <v>0</v>
      </c>
      <c r="DB58" s="411">
        <v>0</v>
      </c>
      <c r="DC58" s="411">
        <v>0</v>
      </c>
      <c r="DD58" s="411">
        <v>0</v>
      </c>
      <c r="DE58" s="411">
        <v>0</v>
      </c>
      <c r="DF58" s="411">
        <v>0</v>
      </c>
      <c r="DG58" s="411">
        <v>0</v>
      </c>
      <c r="DH58" s="412">
        <v>0</v>
      </c>
      <c r="DI58" s="411">
        <f t="shared" si="23"/>
        <v>0</v>
      </c>
      <c r="DJ58" s="411">
        <v>1110.604936125</v>
      </c>
      <c r="DK58" s="411">
        <v>1790.5521800000001</v>
      </c>
      <c r="DL58" s="411">
        <v>1663.8297336129999</v>
      </c>
      <c r="DM58" s="411">
        <v>1437.8878837359998</v>
      </c>
      <c r="DN58" s="411">
        <v>1159.0765975730001</v>
      </c>
      <c r="DO58" s="411">
        <v>1627.294708809</v>
      </c>
      <c r="DP58" s="411">
        <v>2235.5330945230003</v>
      </c>
      <c r="DQ58" s="411">
        <v>2226.4658724159999</v>
      </c>
      <c r="DR58" s="411">
        <v>2203.5968010000001</v>
      </c>
      <c r="DS58" s="411">
        <v>2206.0064188799997</v>
      </c>
      <c r="DT58" s="411">
        <v>1658.373703987</v>
      </c>
      <c r="DU58" s="412">
        <v>1595.3434418269999</v>
      </c>
      <c r="DV58" s="411">
        <f t="shared" si="24"/>
        <v>20914.565372489</v>
      </c>
      <c r="DW58" s="412">
        <v>1110.604936125</v>
      </c>
      <c r="DX58" s="412">
        <v>1790.5521800000001</v>
      </c>
      <c r="DY58" s="412">
        <v>1663.8297336129999</v>
      </c>
      <c r="DZ58" s="412">
        <v>1437.8878837359998</v>
      </c>
      <c r="EA58" s="412">
        <v>1159.0765975730001</v>
      </c>
      <c r="EB58" s="412">
        <v>1627.294708809</v>
      </c>
      <c r="EC58" s="412">
        <v>2235.5330945230003</v>
      </c>
      <c r="ED58" s="412">
        <v>2226.4658724159999</v>
      </c>
      <c r="EE58" s="412">
        <v>2203.5968010000001</v>
      </c>
      <c r="EF58" s="412">
        <v>2206.0064188799997</v>
      </c>
      <c r="EG58" s="412">
        <v>1658.373703987</v>
      </c>
      <c r="EH58" s="412">
        <v>1595.3434418269999</v>
      </c>
      <c r="EI58" s="411">
        <f t="shared" si="25"/>
        <v>20914.565372489</v>
      </c>
      <c r="EK58" s="411">
        <f t="shared" si="26"/>
        <v>20914.565372489</v>
      </c>
      <c r="EL58" s="7">
        <f t="shared" si="27"/>
        <v>0</v>
      </c>
    </row>
    <row r="59" spans="1:142">
      <c r="A59" s="365" t="str">
        <f t="shared" si="9"/>
        <v xml:space="preserve"> 013</v>
      </c>
      <c r="B59" s="370" t="s">
        <v>924</v>
      </c>
      <c r="C59" s="370" t="s">
        <v>1170</v>
      </c>
      <c r="D59" s="411">
        <v>1275</v>
      </c>
      <c r="E59" s="411">
        <v>1994</v>
      </c>
      <c r="F59" s="411">
        <v>1823</v>
      </c>
      <c r="G59" s="411">
        <v>1618</v>
      </c>
      <c r="H59" s="411">
        <v>1073</v>
      </c>
      <c r="I59" s="411">
        <v>1353</v>
      </c>
      <c r="J59" s="411">
        <v>2059</v>
      </c>
      <c r="K59" s="411">
        <v>2536</v>
      </c>
      <c r="L59" s="411">
        <v>2100</v>
      </c>
      <c r="M59" s="411">
        <v>1980</v>
      </c>
      <c r="N59" s="411">
        <v>1699</v>
      </c>
      <c r="O59" s="412">
        <v>1423</v>
      </c>
      <c r="P59" s="411">
        <f t="shared" si="10"/>
        <v>20933</v>
      </c>
      <c r="Q59" s="411">
        <f t="shared" si="11"/>
        <v>11128.58064516129</v>
      </c>
      <c r="R59" s="411">
        <f t="shared" si="12"/>
        <v>4123.1090100111232</v>
      </c>
      <c r="S59" s="411">
        <f t="shared" si="13"/>
        <v>5681.3103448275861</v>
      </c>
      <c r="T59" s="411">
        <v>0</v>
      </c>
      <c r="U59" s="411">
        <v>0</v>
      </c>
      <c r="V59" s="411">
        <v>0</v>
      </c>
      <c r="W59" s="411">
        <v>0</v>
      </c>
      <c r="X59" s="411">
        <v>0</v>
      </c>
      <c r="Y59" s="411">
        <v>0</v>
      </c>
      <c r="Z59" s="411">
        <v>0</v>
      </c>
      <c r="AA59" s="411">
        <v>0</v>
      </c>
      <c r="AB59" s="411">
        <v>0</v>
      </c>
      <c r="AC59" s="411">
        <v>0</v>
      </c>
      <c r="AD59" s="411">
        <v>0</v>
      </c>
      <c r="AE59" s="412">
        <v>0</v>
      </c>
      <c r="AF59" s="411">
        <f t="shared" si="14"/>
        <v>0</v>
      </c>
      <c r="AG59" s="411">
        <v>1275</v>
      </c>
      <c r="AH59" s="411">
        <v>1994</v>
      </c>
      <c r="AI59" s="411">
        <v>1823</v>
      </c>
      <c r="AJ59" s="411">
        <v>1618</v>
      </c>
      <c r="AK59" s="411">
        <v>1073</v>
      </c>
      <c r="AL59" s="411">
        <v>1353</v>
      </c>
      <c r="AM59" s="411">
        <v>2059</v>
      </c>
      <c r="AN59" s="411">
        <v>2536</v>
      </c>
      <c r="AO59" s="411">
        <v>2100</v>
      </c>
      <c r="AP59" s="411">
        <v>1980</v>
      </c>
      <c r="AQ59" s="411">
        <v>1699</v>
      </c>
      <c r="AR59" s="412">
        <v>1423</v>
      </c>
      <c r="AS59" s="411">
        <f t="shared" si="15"/>
        <v>20933</v>
      </c>
      <c r="AT59" s="411">
        <f t="shared" si="16"/>
        <v>11128.58064516129</v>
      </c>
      <c r="AU59" s="411">
        <f t="shared" si="17"/>
        <v>4123.1090100111232</v>
      </c>
      <c r="AV59" s="411">
        <f t="shared" si="18"/>
        <v>5681.3103448275861</v>
      </c>
      <c r="AW59" s="411">
        <v>0</v>
      </c>
      <c r="AX59" s="411">
        <v>0</v>
      </c>
      <c r="AY59" s="411">
        <v>0</v>
      </c>
      <c r="AZ59" s="411">
        <v>0</v>
      </c>
      <c r="BA59" s="411">
        <v>0</v>
      </c>
      <c r="BB59" s="411">
        <v>0</v>
      </c>
      <c r="BC59" s="411">
        <v>0</v>
      </c>
      <c r="BD59" s="411">
        <v>0</v>
      </c>
      <c r="BE59" s="411">
        <v>0</v>
      </c>
      <c r="BF59" s="411">
        <v>0</v>
      </c>
      <c r="BG59" s="411">
        <v>0</v>
      </c>
      <c r="BH59" s="412">
        <v>0</v>
      </c>
      <c r="BI59" s="411">
        <f t="shared" si="19"/>
        <v>0</v>
      </c>
      <c r="BJ59" s="411">
        <v>1275</v>
      </c>
      <c r="BK59" s="411">
        <v>1994</v>
      </c>
      <c r="BL59" s="411">
        <v>1823</v>
      </c>
      <c r="BM59" s="411">
        <v>1618</v>
      </c>
      <c r="BN59" s="411">
        <v>1073</v>
      </c>
      <c r="BO59" s="411">
        <v>1353</v>
      </c>
      <c r="BP59" s="411">
        <v>2059</v>
      </c>
      <c r="BQ59" s="411">
        <v>2536</v>
      </c>
      <c r="BR59" s="411">
        <v>2100</v>
      </c>
      <c r="BS59" s="411">
        <v>1980</v>
      </c>
      <c r="BT59" s="411">
        <v>1699</v>
      </c>
      <c r="BU59" s="412">
        <v>1423</v>
      </c>
      <c r="BV59" s="411">
        <f t="shared" si="20"/>
        <v>20933</v>
      </c>
      <c r="BW59" s="411">
        <v>-164.39506387500001</v>
      </c>
      <c r="BX59" s="411">
        <v>-203.44781999999987</v>
      </c>
      <c r="BY59" s="411">
        <v>-159.17026638700008</v>
      </c>
      <c r="BZ59" s="411">
        <v>-180.11211626400018</v>
      </c>
      <c r="CA59" s="411">
        <v>86.076597573000072</v>
      </c>
      <c r="CB59" s="411">
        <v>274.29470880899999</v>
      </c>
      <c r="CC59" s="411">
        <v>176.53309452300027</v>
      </c>
      <c r="CD59" s="411">
        <v>-309.53412758400009</v>
      </c>
      <c r="CE59" s="411">
        <v>103.59680100000014</v>
      </c>
      <c r="CF59" s="411">
        <v>226.00641887999973</v>
      </c>
      <c r="CG59" s="411">
        <v>-40.626296013000001</v>
      </c>
      <c r="CH59" s="412">
        <v>172.34344182699988</v>
      </c>
      <c r="CI59" s="411">
        <f t="shared" si="21"/>
        <v>-18.434627511000144</v>
      </c>
      <c r="CJ59" s="411">
        <v>1110.604936125</v>
      </c>
      <c r="CK59" s="411">
        <v>1790.5521800000001</v>
      </c>
      <c r="CL59" s="411">
        <v>1663.8297336129999</v>
      </c>
      <c r="CM59" s="411">
        <v>1437.8878837359998</v>
      </c>
      <c r="CN59" s="411">
        <v>1159.0765975730001</v>
      </c>
      <c r="CO59" s="411">
        <v>1627.294708809</v>
      </c>
      <c r="CP59" s="411">
        <v>2235.5330945230003</v>
      </c>
      <c r="CQ59" s="411">
        <v>2226.4658724159999</v>
      </c>
      <c r="CR59" s="411">
        <v>2203.5968010000001</v>
      </c>
      <c r="CS59" s="411">
        <v>2206.0064188799997</v>
      </c>
      <c r="CT59" s="411">
        <v>1658.373703987</v>
      </c>
      <c r="CU59" s="412">
        <v>1595.3434418269999</v>
      </c>
      <c r="CV59" s="411">
        <f t="shared" si="22"/>
        <v>20914.565372489</v>
      </c>
      <c r="CW59" s="411">
        <v>0</v>
      </c>
      <c r="CX59" s="411">
        <v>0</v>
      </c>
      <c r="CY59" s="411">
        <v>0</v>
      </c>
      <c r="CZ59" s="411">
        <v>0</v>
      </c>
      <c r="DA59" s="411">
        <v>0</v>
      </c>
      <c r="DB59" s="411">
        <v>0</v>
      </c>
      <c r="DC59" s="411">
        <v>0</v>
      </c>
      <c r="DD59" s="411">
        <v>0</v>
      </c>
      <c r="DE59" s="411">
        <v>0</v>
      </c>
      <c r="DF59" s="411">
        <v>0</v>
      </c>
      <c r="DG59" s="411">
        <v>0</v>
      </c>
      <c r="DH59" s="412">
        <v>0</v>
      </c>
      <c r="DI59" s="411">
        <f t="shared" si="23"/>
        <v>0</v>
      </c>
      <c r="DJ59" s="411">
        <v>1110.604936125</v>
      </c>
      <c r="DK59" s="411">
        <v>1790.5521800000001</v>
      </c>
      <c r="DL59" s="411">
        <v>1663.8297336129999</v>
      </c>
      <c r="DM59" s="411">
        <v>1437.8878837359998</v>
      </c>
      <c r="DN59" s="411">
        <v>1159.0765975730001</v>
      </c>
      <c r="DO59" s="411">
        <v>1627.294708809</v>
      </c>
      <c r="DP59" s="411">
        <v>2235.5330945230003</v>
      </c>
      <c r="DQ59" s="411">
        <v>2226.4658724159999</v>
      </c>
      <c r="DR59" s="411">
        <v>2203.5968010000001</v>
      </c>
      <c r="DS59" s="411">
        <v>2206.0064188799997</v>
      </c>
      <c r="DT59" s="411">
        <v>1658.373703987</v>
      </c>
      <c r="DU59" s="412">
        <v>1595.3434418269999</v>
      </c>
      <c r="DV59" s="411">
        <f t="shared" si="24"/>
        <v>20914.565372489</v>
      </c>
      <c r="DW59" s="412">
        <v>1110.604936125</v>
      </c>
      <c r="DX59" s="412">
        <v>1790.5521800000001</v>
      </c>
      <c r="DY59" s="412">
        <v>1663.8297336129999</v>
      </c>
      <c r="DZ59" s="412">
        <v>1437.8878837359998</v>
      </c>
      <c r="EA59" s="412">
        <v>1159.0765975730001</v>
      </c>
      <c r="EB59" s="412">
        <v>1627.294708809</v>
      </c>
      <c r="EC59" s="412">
        <v>2235.5330945230003</v>
      </c>
      <c r="ED59" s="412">
        <v>2226.4658724159999</v>
      </c>
      <c r="EE59" s="412">
        <v>2203.5968010000001</v>
      </c>
      <c r="EF59" s="412">
        <v>2206.0064188799997</v>
      </c>
      <c r="EG59" s="412">
        <v>1658.373703987</v>
      </c>
      <c r="EH59" s="412">
        <v>1595.3434418269999</v>
      </c>
      <c r="EI59" s="411">
        <f t="shared" si="25"/>
        <v>20914.565372489</v>
      </c>
      <c r="EK59" s="411">
        <f t="shared" si="26"/>
        <v>20914.565372489</v>
      </c>
      <c r="EL59" s="7">
        <f t="shared" si="27"/>
        <v>0</v>
      </c>
    </row>
    <row r="60" spans="1:142">
      <c r="A60" s="365" t="str">
        <f t="shared" si="9"/>
        <v xml:space="preserve"> 013</v>
      </c>
      <c r="B60" s="370" t="s">
        <v>924</v>
      </c>
      <c r="C60" s="370" t="s">
        <v>1171</v>
      </c>
      <c r="D60" s="411">
        <v>1275</v>
      </c>
      <c r="E60" s="411">
        <v>1994</v>
      </c>
      <c r="F60" s="411">
        <v>1823</v>
      </c>
      <c r="G60" s="411">
        <v>1618</v>
      </c>
      <c r="H60" s="411">
        <v>1073</v>
      </c>
      <c r="I60" s="411">
        <v>1353</v>
      </c>
      <c r="J60" s="411">
        <v>2059</v>
      </c>
      <c r="K60" s="411">
        <v>2536</v>
      </c>
      <c r="L60" s="411">
        <v>2100</v>
      </c>
      <c r="M60" s="411">
        <v>1980</v>
      </c>
      <c r="N60" s="411">
        <v>1699</v>
      </c>
      <c r="O60" s="412">
        <v>1423</v>
      </c>
      <c r="P60" s="411">
        <f t="shared" si="10"/>
        <v>20933</v>
      </c>
      <c r="Q60" s="411">
        <f t="shared" si="11"/>
        <v>11128.58064516129</v>
      </c>
      <c r="R60" s="411">
        <f t="shared" si="12"/>
        <v>4123.1090100111232</v>
      </c>
      <c r="S60" s="411">
        <f t="shared" si="13"/>
        <v>5681.3103448275861</v>
      </c>
      <c r="T60" s="411">
        <v>0</v>
      </c>
      <c r="U60" s="411">
        <v>0</v>
      </c>
      <c r="V60" s="411">
        <v>0</v>
      </c>
      <c r="W60" s="411">
        <v>0</v>
      </c>
      <c r="X60" s="411">
        <v>0</v>
      </c>
      <c r="Y60" s="411">
        <v>0</v>
      </c>
      <c r="Z60" s="411">
        <v>0</v>
      </c>
      <c r="AA60" s="411">
        <v>0</v>
      </c>
      <c r="AB60" s="411">
        <v>0</v>
      </c>
      <c r="AC60" s="411">
        <v>0</v>
      </c>
      <c r="AD60" s="411">
        <v>0</v>
      </c>
      <c r="AE60" s="412">
        <v>0</v>
      </c>
      <c r="AF60" s="411">
        <f t="shared" si="14"/>
        <v>0</v>
      </c>
      <c r="AG60" s="411">
        <v>1275</v>
      </c>
      <c r="AH60" s="411">
        <v>1994</v>
      </c>
      <c r="AI60" s="411">
        <v>1823</v>
      </c>
      <c r="AJ60" s="411">
        <v>1618</v>
      </c>
      <c r="AK60" s="411">
        <v>1073</v>
      </c>
      <c r="AL60" s="411">
        <v>1353</v>
      </c>
      <c r="AM60" s="411">
        <v>2059</v>
      </c>
      <c r="AN60" s="411">
        <v>2536</v>
      </c>
      <c r="AO60" s="411">
        <v>2100</v>
      </c>
      <c r="AP60" s="411">
        <v>1980</v>
      </c>
      <c r="AQ60" s="411">
        <v>1699</v>
      </c>
      <c r="AR60" s="412">
        <v>1423</v>
      </c>
      <c r="AS60" s="411">
        <f t="shared" si="15"/>
        <v>20933</v>
      </c>
      <c r="AT60" s="411">
        <f t="shared" si="16"/>
        <v>11128.58064516129</v>
      </c>
      <c r="AU60" s="411">
        <f t="shared" si="17"/>
        <v>4123.1090100111232</v>
      </c>
      <c r="AV60" s="411">
        <f t="shared" si="18"/>
        <v>5681.3103448275861</v>
      </c>
      <c r="AW60" s="411">
        <v>0</v>
      </c>
      <c r="AX60" s="411">
        <v>0</v>
      </c>
      <c r="AY60" s="411">
        <v>0</v>
      </c>
      <c r="AZ60" s="411">
        <v>0</v>
      </c>
      <c r="BA60" s="411">
        <v>0</v>
      </c>
      <c r="BB60" s="411">
        <v>0</v>
      </c>
      <c r="BC60" s="411">
        <v>0</v>
      </c>
      <c r="BD60" s="411">
        <v>0</v>
      </c>
      <c r="BE60" s="411">
        <v>0</v>
      </c>
      <c r="BF60" s="411">
        <v>0</v>
      </c>
      <c r="BG60" s="411">
        <v>0</v>
      </c>
      <c r="BH60" s="412">
        <v>0</v>
      </c>
      <c r="BI60" s="411">
        <f t="shared" si="19"/>
        <v>0</v>
      </c>
      <c r="BJ60" s="411">
        <v>1275</v>
      </c>
      <c r="BK60" s="411">
        <v>1994</v>
      </c>
      <c r="BL60" s="411">
        <v>1823</v>
      </c>
      <c r="BM60" s="411">
        <v>1618</v>
      </c>
      <c r="BN60" s="411">
        <v>1073</v>
      </c>
      <c r="BO60" s="411">
        <v>1353</v>
      </c>
      <c r="BP60" s="411">
        <v>2059</v>
      </c>
      <c r="BQ60" s="411">
        <v>2536</v>
      </c>
      <c r="BR60" s="411">
        <v>2100</v>
      </c>
      <c r="BS60" s="411">
        <v>1980</v>
      </c>
      <c r="BT60" s="411">
        <v>1699</v>
      </c>
      <c r="BU60" s="412">
        <v>1423</v>
      </c>
      <c r="BV60" s="411">
        <f t="shared" si="20"/>
        <v>20933</v>
      </c>
      <c r="BW60" s="411">
        <v>-164.39506387500001</v>
      </c>
      <c r="BX60" s="411">
        <v>-203.44781999999987</v>
      </c>
      <c r="BY60" s="411">
        <v>-159.17026638700008</v>
      </c>
      <c r="BZ60" s="411">
        <v>-180.11211626400018</v>
      </c>
      <c r="CA60" s="411">
        <v>86.076597573000072</v>
      </c>
      <c r="CB60" s="411">
        <v>274.29470880899999</v>
      </c>
      <c r="CC60" s="411">
        <v>176.53309452300027</v>
      </c>
      <c r="CD60" s="411">
        <v>-309.53412758400009</v>
      </c>
      <c r="CE60" s="411">
        <v>103.59680100000014</v>
      </c>
      <c r="CF60" s="411">
        <v>226.00641887999973</v>
      </c>
      <c r="CG60" s="411">
        <v>-40.626296013000001</v>
      </c>
      <c r="CH60" s="412">
        <v>172.34344182699988</v>
      </c>
      <c r="CI60" s="411">
        <f t="shared" si="21"/>
        <v>-18.434627511000144</v>
      </c>
      <c r="CJ60" s="411">
        <v>1110.604936125</v>
      </c>
      <c r="CK60" s="411">
        <v>1790.5521800000001</v>
      </c>
      <c r="CL60" s="411">
        <v>1663.8297336129999</v>
      </c>
      <c r="CM60" s="411">
        <v>1437.8878837359998</v>
      </c>
      <c r="CN60" s="411">
        <v>1159.0765975730001</v>
      </c>
      <c r="CO60" s="411">
        <v>1627.294708809</v>
      </c>
      <c r="CP60" s="411">
        <v>2235.5330945230003</v>
      </c>
      <c r="CQ60" s="411">
        <v>2226.4658724159999</v>
      </c>
      <c r="CR60" s="411">
        <v>2203.5968010000001</v>
      </c>
      <c r="CS60" s="411">
        <v>2206.0064188799997</v>
      </c>
      <c r="CT60" s="411">
        <v>1658.373703987</v>
      </c>
      <c r="CU60" s="412">
        <v>1595.3434418269999</v>
      </c>
      <c r="CV60" s="411">
        <f t="shared" si="22"/>
        <v>20914.565372489</v>
      </c>
      <c r="CW60" s="411">
        <v>0</v>
      </c>
      <c r="CX60" s="411">
        <v>0</v>
      </c>
      <c r="CY60" s="411">
        <v>0</v>
      </c>
      <c r="CZ60" s="411">
        <v>0</v>
      </c>
      <c r="DA60" s="411">
        <v>0</v>
      </c>
      <c r="DB60" s="411">
        <v>0</v>
      </c>
      <c r="DC60" s="411">
        <v>0</v>
      </c>
      <c r="DD60" s="411">
        <v>0</v>
      </c>
      <c r="DE60" s="411">
        <v>0</v>
      </c>
      <c r="DF60" s="411">
        <v>0</v>
      </c>
      <c r="DG60" s="411">
        <v>0</v>
      </c>
      <c r="DH60" s="412">
        <v>0</v>
      </c>
      <c r="DI60" s="411">
        <f t="shared" si="23"/>
        <v>0</v>
      </c>
      <c r="DJ60" s="411">
        <v>1110.604936125</v>
      </c>
      <c r="DK60" s="411">
        <v>1790.5521800000001</v>
      </c>
      <c r="DL60" s="411">
        <v>1663.8297336129999</v>
      </c>
      <c r="DM60" s="411">
        <v>1437.8878837359998</v>
      </c>
      <c r="DN60" s="411">
        <v>1159.0765975730001</v>
      </c>
      <c r="DO60" s="411">
        <v>1627.294708809</v>
      </c>
      <c r="DP60" s="411">
        <v>2235.5330945230003</v>
      </c>
      <c r="DQ60" s="411">
        <v>2226.4658724159999</v>
      </c>
      <c r="DR60" s="411">
        <v>2203.5968010000001</v>
      </c>
      <c r="DS60" s="411">
        <v>2206.0064188799997</v>
      </c>
      <c r="DT60" s="411">
        <v>1658.373703987</v>
      </c>
      <c r="DU60" s="412">
        <v>1595.3434418269999</v>
      </c>
      <c r="DV60" s="411">
        <f t="shared" si="24"/>
        <v>20914.565372489</v>
      </c>
      <c r="DW60" s="412">
        <v>1110.604936125</v>
      </c>
      <c r="DX60" s="412">
        <v>1790.5521800000001</v>
      </c>
      <c r="DY60" s="412">
        <v>1663.8297336129999</v>
      </c>
      <c r="DZ60" s="412">
        <v>1437.8878837359998</v>
      </c>
      <c r="EA60" s="412">
        <v>1159.0765975730001</v>
      </c>
      <c r="EB60" s="412">
        <v>1627.294708809</v>
      </c>
      <c r="EC60" s="412">
        <v>2235.5330945230003</v>
      </c>
      <c r="ED60" s="412">
        <v>2226.4658724159999</v>
      </c>
      <c r="EE60" s="412">
        <v>2203.5968010000001</v>
      </c>
      <c r="EF60" s="412">
        <v>2206.0064188799997</v>
      </c>
      <c r="EG60" s="412">
        <v>1658.373703987</v>
      </c>
      <c r="EH60" s="412">
        <v>1595.3434418269999</v>
      </c>
      <c r="EI60" s="411">
        <f t="shared" si="25"/>
        <v>20914.565372489</v>
      </c>
      <c r="EK60" s="411">
        <f t="shared" si="26"/>
        <v>20914.565372489</v>
      </c>
      <c r="EL60" s="7">
        <f t="shared" si="27"/>
        <v>0</v>
      </c>
    </row>
    <row r="61" spans="1:142">
      <c r="A61" s="365" t="str">
        <f t="shared" si="9"/>
        <v xml:space="preserve"> 013</v>
      </c>
      <c r="B61" s="370" t="s">
        <v>924</v>
      </c>
      <c r="C61" s="370" t="s">
        <v>1172</v>
      </c>
      <c r="D61" s="411">
        <v>1275</v>
      </c>
      <c r="E61" s="411">
        <v>1994</v>
      </c>
      <c r="F61" s="411">
        <v>1823</v>
      </c>
      <c r="G61" s="411">
        <v>1618</v>
      </c>
      <c r="H61" s="411">
        <v>1073</v>
      </c>
      <c r="I61" s="411">
        <v>1353</v>
      </c>
      <c r="J61" s="411">
        <v>2059</v>
      </c>
      <c r="K61" s="411">
        <v>2536</v>
      </c>
      <c r="L61" s="411">
        <v>2100</v>
      </c>
      <c r="M61" s="411">
        <v>1980</v>
      </c>
      <c r="N61" s="411">
        <v>1699</v>
      </c>
      <c r="O61" s="412">
        <v>1423</v>
      </c>
      <c r="P61" s="411">
        <f t="shared" si="10"/>
        <v>20933</v>
      </c>
      <c r="Q61" s="411">
        <f t="shared" si="11"/>
        <v>11128.58064516129</v>
      </c>
      <c r="R61" s="411">
        <f t="shared" si="12"/>
        <v>4123.1090100111232</v>
      </c>
      <c r="S61" s="411">
        <f t="shared" si="13"/>
        <v>5681.3103448275861</v>
      </c>
      <c r="T61" s="411">
        <v>0</v>
      </c>
      <c r="U61" s="411">
        <v>0</v>
      </c>
      <c r="V61" s="411">
        <v>0</v>
      </c>
      <c r="W61" s="411">
        <v>0</v>
      </c>
      <c r="X61" s="411">
        <v>0</v>
      </c>
      <c r="Y61" s="411">
        <v>0</v>
      </c>
      <c r="Z61" s="411">
        <v>0</v>
      </c>
      <c r="AA61" s="411">
        <v>0</v>
      </c>
      <c r="AB61" s="411">
        <v>0</v>
      </c>
      <c r="AC61" s="411">
        <v>0</v>
      </c>
      <c r="AD61" s="411">
        <v>0</v>
      </c>
      <c r="AE61" s="412">
        <v>0</v>
      </c>
      <c r="AF61" s="411">
        <f t="shared" si="14"/>
        <v>0</v>
      </c>
      <c r="AG61" s="411">
        <v>1275</v>
      </c>
      <c r="AH61" s="411">
        <v>1994</v>
      </c>
      <c r="AI61" s="411">
        <v>1823</v>
      </c>
      <c r="AJ61" s="411">
        <v>1618</v>
      </c>
      <c r="AK61" s="411">
        <v>1073</v>
      </c>
      <c r="AL61" s="411">
        <v>1353</v>
      </c>
      <c r="AM61" s="411">
        <v>2059</v>
      </c>
      <c r="AN61" s="411">
        <v>2536</v>
      </c>
      <c r="AO61" s="411">
        <v>2100</v>
      </c>
      <c r="AP61" s="411">
        <v>1980</v>
      </c>
      <c r="AQ61" s="411">
        <v>1699</v>
      </c>
      <c r="AR61" s="412">
        <v>1423</v>
      </c>
      <c r="AS61" s="411">
        <f t="shared" si="15"/>
        <v>20933</v>
      </c>
      <c r="AT61" s="411">
        <f t="shared" si="16"/>
        <v>11128.58064516129</v>
      </c>
      <c r="AU61" s="411">
        <f t="shared" si="17"/>
        <v>4123.1090100111232</v>
      </c>
      <c r="AV61" s="411">
        <f t="shared" si="18"/>
        <v>5681.3103448275861</v>
      </c>
      <c r="AW61" s="411">
        <v>0</v>
      </c>
      <c r="AX61" s="411">
        <v>0</v>
      </c>
      <c r="AY61" s="411">
        <v>0</v>
      </c>
      <c r="AZ61" s="411">
        <v>0</v>
      </c>
      <c r="BA61" s="411">
        <v>0</v>
      </c>
      <c r="BB61" s="411">
        <v>0</v>
      </c>
      <c r="BC61" s="411">
        <v>0</v>
      </c>
      <c r="BD61" s="411">
        <v>0</v>
      </c>
      <c r="BE61" s="411">
        <v>0</v>
      </c>
      <c r="BF61" s="411">
        <v>0</v>
      </c>
      <c r="BG61" s="411">
        <v>0</v>
      </c>
      <c r="BH61" s="412">
        <v>0</v>
      </c>
      <c r="BI61" s="411">
        <f t="shared" si="19"/>
        <v>0</v>
      </c>
      <c r="BJ61" s="411">
        <v>1275</v>
      </c>
      <c r="BK61" s="411">
        <v>1994</v>
      </c>
      <c r="BL61" s="411">
        <v>1823</v>
      </c>
      <c r="BM61" s="411">
        <v>1618</v>
      </c>
      <c r="BN61" s="411">
        <v>1073</v>
      </c>
      <c r="BO61" s="411">
        <v>1353</v>
      </c>
      <c r="BP61" s="411">
        <v>2059</v>
      </c>
      <c r="BQ61" s="411">
        <v>2536</v>
      </c>
      <c r="BR61" s="411">
        <v>2100</v>
      </c>
      <c r="BS61" s="411">
        <v>1980</v>
      </c>
      <c r="BT61" s="411">
        <v>1699</v>
      </c>
      <c r="BU61" s="412">
        <v>1423</v>
      </c>
      <c r="BV61" s="411">
        <f t="shared" si="20"/>
        <v>20933</v>
      </c>
      <c r="BW61" s="411">
        <v>-164.39506387500001</v>
      </c>
      <c r="BX61" s="411">
        <v>-203.44781999999987</v>
      </c>
      <c r="BY61" s="411">
        <v>-159.17026638700008</v>
      </c>
      <c r="BZ61" s="411">
        <v>-180.11211626400018</v>
      </c>
      <c r="CA61" s="411">
        <v>86.076597573000072</v>
      </c>
      <c r="CB61" s="411">
        <v>274.29470880899999</v>
      </c>
      <c r="CC61" s="411">
        <v>176.53309452300027</v>
      </c>
      <c r="CD61" s="411">
        <v>-309.53412758400009</v>
      </c>
      <c r="CE61" s="411">
        <v>103.59680100000014</v>
      </c>
      <c r="CF61" s="411">
        <v>226.00641887999973</v>
      </c>
      <c r="CG61" s="411">
        <v>-40.626296013000001</v>
      </c>
      <c r="CH61" s="412">
        <v>172.34344182699988</v>
      </c>
      <c r="CI61" s="411">
        <f t="shared" si="21"/>
        <v>-18.434627511000144</v>
      </c>
      <c r="CJ61" s="411">
        <v>1110.604936125</v>
      </c>
      <c r="CK61" s="411">
        <v>1790.5521800000001</v>
      </c>
      <c r="CL61" s="411">
        <v>1663.8297336129999</v>
      </c>
      <c r="CM61" s="411">
        <v>1437.8878837359998</v>
      </c>
      <c r="CN61" s="411">
        <v>1159.0765975730001</v>
      </c>
      <c r="CO61" s="411">
        <v>1627.294708809</v>
      </c>
      <c r="CP61" s="411">
        <v>2235.5330945230003</v>
      </c>
      <c r="CQ61" s="411">
        <v>2226.4658724159999</v>
      </c>
      <c r="CR61" s="411">
        <v>2203.5968010000001</v>
      </c>
      <c r="CS61" s="411">
        <v>2206.0064188799997</v>
      </c>
      <c r="CT61" s="411">
        <v>1658.373703987</v>
      </c>
      <c r="CU61" s="412">
        <v>1595.3434418269999</v>
      </c>
      <c r="CV61" s="411">
        <f t="shared" si="22"/>
        <v>20914.565372489</v>
      </c>
      <c r="CW61" s="411">
        <v>0</v>
      </c>
      <c r="CX61" s="411">
        <v>0</v>
      </c>
      <c r="CY61" s="411">
        <v>0</v>
      </c>
      <c r="CZ61" s="411">
        <v>0</v>
      </c>
      <c r="DA61" s="411">
        <v>0</v>
      </c>
      <c r="DB61" s="411">
        <v>0</v>
      </c>
      <c r="DC61" s="411">
        <v>0</v>
      </c>
      <c r="DD61" s="411">
        <v>0</v>
      </c>
      <c r="DE61" s="411">
        <v>0</v>
      </c>
      <c r="DF61" s="411">
        <v>0</v>
      </c>
      <c r="DG61" s="411">
        <v>0</v>
      </c>
      <c r="DH61" s="412">
        <v>0</v>
      </c>
      <c r="DI61" s="411">
        <f t="shared" si="23"/>
        <v>0</v>
      </c>
      <c r="DJ61" s="411">
        <v>1110.604936125</v>
      </c>
      <c r="DK61" s="411">
        <v>1790.5521800000001</v>
      </c>
      <c r="DL61" s="411">
        <v>1663.8297336129999</v>
      </c>
      <c r="DM61" s="411">
        <v>1437.8878837359998</v>
      </c>
      <c r="DN61" s="411">
        <v>1159.0765975730001</v>
      </c>
      <c r="DO61" s="411">
        <v>1627.294708809</v>
      </c>
      <c r="DP61" s="411">
        <v>2235.5330945230003</v>
      </c>
      <c r="DQ61" s="411">
        <v>2226.4658724159999</v>
      </c>
      <c r="DR61" s="411">
        <v>2203.5968010000001</v>
      </c>
      <c r="DS61" s="411">
        <v>2206.0064188799997</v>
      </c>
      <c r="DT61" s="411">
        <v>1658.373703987</v>
      </c>
      <c r="DU61" s="412">
        <v>1595.3434418269999</v>
      </c>
      <c r="DV61" s="411">
        <f t="shared" si="24"/>
        <v>20914.565372489</v>
      </c>
      <c r="DW61" s="412">
        <v>1110.604936125</v>
      </c>
      <c r="DX61" s="412">
        <v>1790.5521800000001</v>
      </c>
      <c r="DY61" s="412">
        <v>1663.8297336129999</v>
      </c>
      <c r="DZ61" s="412">
        <v>1437.8878837359998</v>
      </c>
      <c r="EA61" s="412">
        <v>1159.0765975730001</v>
      </c>
      <c r="EB61" s="412">
        <v>1627.294708809</v>
      </c>
      <c r="EC61" s="412">
        <v>2235.5330945230003</v>
      </c>
      <c r="ED61" s="412">
        <v>2226.4658724159999</v>
      </c>
      <c r="EE61" s="412">
        <v>2203.5968010000001</v>
      </c>
      <c r="EF61" s="412">
        <v>2206.0064188799997</v>
      </c>
      <c r="EG61" s="412">
        <v>1658.373703987</v>
      </c>
      <c r="EH61" s="412">
        <v>1595.3434418269999</v>
      </c>
      <c r="EI61" s="411">
        <f t="shared" si="25"/>
        <v>20914.565372489</v>
      </c>
      <c r="EK61" s="411">
        <f t="shared" si="26"/>
        <v>20914.565372489</v>
      </c>
      <c r="EL61" s="7">
        <f t="shared" si="27"/>
        <v>0</v>
      </c>
    </row>
    <row r="62" spans="1:142">
      <c r="A62" s="365" t="str">
        <f t="shared" si="9"/>
        <v xml:space="preserve"> 013</v>
      </c>
      <c r="B62" s="370" t="s">
        <v>924</v>
      </c>
      <c r="C62" s="370" t="s">
        <v>919</v>
      </c>
      <c r="D62" s="411">
        <v>1</v>
      </c>
      <c r="E62" s="411">
        <v>1</v>
      </c>
      <c r="F62" s="411">
        <v>1</v>
      </c>
      <c r="G62" s="411">
        <v>1</v>
      </c>
      <c r="H62" s="411">
        <v>1</v>
      </c>
      <c r="I62" s="411">
        <v>1</v>
      </c>
      <c r="J62" s="411">
        <v>1</v>
      </c>
      <c r="K62" s="411">
        <v>1</v>
      </c>
      <c r="L62" s="411">
        <v>1</v>
      </c>
      <c r="M62" s="411">
        <v>1</v>
      </c>
      <c r="N62" s="411">
        <v>1</v>
      </c>
      <c r="O62" s="412">
        <v>1</v>
      </c>
      <c r="P62" s="411">
        <f t="shared" si="10"/>
        <v>12</v>
      </c>
      <c r="Q62" s="411">
        <f t="shared" si="11"/>
        <v>6.967741935483871</v>
      </c>
      <c r="R62" s="411">
        <f t="shared" si="12"/>
        <v>1.7563959955506117</v>
      </c>
      <c r="S62" s="411">
        <f t="shared" si="13"/>
        <v>3.2758620689655173</v>
      </c>
      <c r="T62" s="411">
        <v>0</v>
      </c>
      <c r="U62" s="411">
        <v>0</v>
      </c>
      <c r="V62" s="411">
        <v>0</v>
      </c>
      <c r="W62" s="411">
        <v>0</v>
      </c>
      <c r="X62" s="411">
        <v>0</v>
      </c>
      <c r="Y62" s="411">
        <v>0</v>
      </c>
      <c r="Z62" s="411">
        <v>0</v>
      </c>
      <c r="AA62" s="411">
        <v>0</v>
      </c>
      <c r="AB62" s="411">
        <v>0</v>
      </c>
      <c r="AC62" s="411">
        <v>0</v>
      </c>
      <c r="AD62" s="411">
        <v>0</v>
      </c>
      <c r="AE62" s="412">
        <v>0</v>
      </c>
      <c r="AF62" s="411">
        <f t="shared" si="14"/>
        <v>0</v>
      </c>
      <c r="AG62" s="411">
        <v>1</v>
      </c>
      <c r="AH62" s="411">
        <v>1</v>
      </c>
      <c r="AI62" s="411">
        <v>1</v>
      </c>
      <c r="AJ62" s="411">
        <v>1</v>
      </c>
      <c r="AK62" s="411">
        <v>1</v>
      </c>
      <c r="AL62" s="411">
        <v>1</v>
      </c>
      <c r="AM62" s="411">
        <v>1</v>
      </c>
      <c r="AN62" s="411">
        <v>1</v>
      </c>
      <c r="AO62" s="411">
        <v>1</v>
      </c>
      <c r="AP62" s="411">
        <v>1</v>
      </c>
      <c r="AQ62" s="411">
        <v>1</v>
      </c>
      <c r="AR62" s="412">
        <v>1</v>
      </c>
      <c r="AS62" s="411">
        <f t="shared" si="15"/>
        <v>12</v>
      </c>
      <c r="AT62" s="411">
        <f t="shared" si="16"/>
        <v>6.967741935483871</v>
      </c>
      <c r="AU62" s="411">
        <f t="shared" si="17"/>
        <v>1.7563959955506117</v>
      </c>
      <c r="AV62" s="411">
        <f t="shared" si="18"/>
        <v>3.2758620689655173</v>
      </c>
      <c r="AW62" s="411">
        <v>0</v>
      </c>
      <c r="AX62" s="411">
        <v>0</v>
      </c>
      <c r="AY62" s="411">
        <v>0</v>
      </c>
      <c r="AZ62" s="411">
        <v>0</v>
      </c>
      <c r="BA62" s="411">
        <v>0</v>
      </c>
      <c r="BB62" s="411">
        <v>0</v>
      </c>
      <c r="BC62" s="411">
        <v>0</v>
      </c>
      <c r="BD62" s="411">
        <v>0</v>
      </c>
      <c r="BE62" s="411">
        <v>0</v>
      </c>
      <c r="BF62" s="411">
        <v>0</v>
      </c>
      <c r="BG62" s="411">
        <v>0</v>
      </c>
      <c r="BH62" s="412">
        <v>0</v>
      </c>
      <c r="BI62" s="411">
        <f t="shared" si="19"/>
        <v>0</v>
      </c>
      <c r="BJ62" s="411">
        <v>1</v>
      </c>
      <c r="BK62" s="411">
        <v>1</v>
      </c>
      <c r="BL62" s="411">
        <v>1</v>
      </c>
      <c r="BM62" s="411">
        <v>1</v>
      </c>
      <c r="BN62" s="411">
        <v>1</v>
      </c>
      <c r="BO62" s="411">
        <v>1</v>
      </c>
      <c r="BP62" s="411">
        <v>1</v>
      </c>
      <c r="BQ62" s="411">
        <v>1</v>
      </c>
      <c r="BR62" s="411">
        <v>1</v>
      </c>
      <c r="BS62" s="411">
        <v>1</v>
      </c>
      <c r="BT62" s="411">
        <v>1</v>
      </c>
      <c r="BU62" s="412">
        <v>1</v>
      </c>
      <c r="BV62" s="411">
        <f t="shared" si="20"/>
        <v>12</v>
      </c>
      <c r="BW62" s="411">
        <v>0</v>
      </c>
      <c r="BX62" s="411">
        <v>0</v>
      </c>
      <c r="BY62" s="411">
        <v>0</v>
      </c>
      <c r="BZ62" s="411">
        <v>0</v>
      </c>
      <c r="CA62" s="411">
        <v>0</v>
      </c>
      <c r="CB62" s="411">
        <v>0</v>
      </c>
      <c r="CC62" s="411">
        <v>0</v>
      </c>
      <c r="CD62" s="411">
        <v>0</v>
      </c>
      <c r="CE62" s="411">
        <v>0</v>
      </c>
      <c r="CF62" s="411">
        <v>0</v>
      </c>
      <c r="CG62" s="411">
        <v>0</v>
      </c>
      <c r="CH62" s="412">
        <v>0</v>
      </c>
      <c r="CI62" s="411">
        <f t="shared" si="21"/>
        <v>0</v>
      </c>
      <c r="CJ62" s="411">
        <v>1</v>
      </c>
      <c r="CK62" s="411">
        <v>1</v>
      </c>
      <c r="CL62" s="411">
        <v>1</v>
      </c>
      <c r="CM62" s="411">
        <v>1</v>
      </c>
      <c r="CN62" s="411">
        <v>1</v>
      </c>
      <c r="CO62" s="411">
        <v>1</v>
      </c>
      <c r="CP62" s="411">
        <v>1</v>
      </c>
      <c r="CQ62" s="411">
        <v>1</v>
      </c>
      <c r="CR62" s="411">
        <v>1</v>
      </c>
      <c r="CS62" s="411">
        <v>1</v>
      </c>
      <c r="CT62" s="411">
        <v>1</v>
      </c>
      <c r="CU62" s="412">
        <v>1</v>
      </c>
      <c r="CV62" s="411">
        <f t="shared" si="22"/>
        <v>12</v>
      </c>
      <c r="CW62" s="411">
        <v>0</v>
      </c>
      <c r="CX62" s="411">
        <v>0</v>
      </c>
      <c r="CY62" s="411">
        <v>0</v>
      </c>
      <c r="CZ62" s="411">
        <v>0</v>
      </c>
      <c r="DA62" s="411">
        <v>0</v>
      </c>
      <c r="DB62" s="411">
        <v>0</v>
      </c>
      <c r="DC62" s="411">
        <v>0</v>
      </c>
      <c r="DD62" s="411">
        <v>0</v>
      </c>
      <c r="DE62" s="411">
        <v>0</v>
      </c>
      <c r="DF62" s="411">
        <v>0</v>
      </c>
      <c r="DG62" s="411">
        <v>0</v>
      </c>
      <c r="DH62" s="412">
        <v>0</v>
      </c>
      <c r="DI62" s="411">
        <f t="shared" si="23"/>
        <v>0</v>
      </c>
      <c r="DJ62" s="411">
        <v>1</v>
      </c>
      <c r="DK62" s="411">
        <v>1</v>
      </c>
      <c r="DL62" s="411">
        <v>1</v>
      </c>
      <c r="DM62" s="411">
        <v>1</v>
      </c>
      <c r="DN62" s="411">
        <v>1</v>
      </c>
      <c r="DO62" s="411">
        <v>1</v>
      </c>
      <c r="DP62" s="411">
        <v>1</v>
      </c>
      <c r="DQ62" s="411">
        <v>1</v>
      </c>
      <c r="DR62" s="411">
        <v>1</v>
      </c>
      <c r="DS62" s="411">
        <v>1</v>
      </c>
      <c r="DT62" s="411">
        <v>1</v>
      </c>
      <c r="DU62" s="412">
        <v>1</v>
      </c>
      <c r="DV62" s="411">
        <f t="shared" si="24"/>
        <v>12</v>
      </c>
      <c r="DW62" s="412">
        <v>1</v>
      </c>
      <c r="DX62" s="412">
        <v>1</v>
      </c>
      <c r="DY62" s="412">
        <v>1</v>
      </c>
      <c r="DZ62" s="412">
        <v>1</v>
      </c>
      <c r="EA62" s="412">
        <v>1</v>
      </c>
      <c r="EB62" s="412">
        <v>1</v>
      </c>
      <c r="EC62" s="412">
        <v>1</v>
      </c>
      <c r="ED62" s="412">
        <v>1</v>
      </c>
      <c r="EE62" s="412">
        <v>1</v>
      </c>
      <c r="EF62" s="412">
        <v>1</v>
      </c>
      <c r="EG62" s="412">
        <v>1</v>
      </c>
      <c r="EH62" s="412">
        <v>1</v>
      </c>
      <c r="EI62" s="411">
        <f t="shared" si="25"/>
        <v>12</v>
      </c>
      <c r="EK62" s="411">
        <f t="shared" si="26"/>
        <v>12</v>
      </c>
      <c r="EL62" s="7">
        <f t="shared" si="27"/>
        <v>0</v>
      </c>
    </row>
    <row r="63" spans="1:142">
      <c r="A63" s="365" t="str">
        <f t="shared" si="9"/>
        <v xml:space="preserve"> 013</v>
      </c>
      <c r="B63" s="370" t="s">
        <v>924</v>
      </c>
      <c r="C63" s="370" t="s">
        <v>920</v>
      </c>
      <c r="D63" s="411">
        <v>1275</v>
      </c>
      <c r="E63" s="411">
        <v>1994</v>
      </c>
      <c r="F63" s="411">
        <v>1823</v>
      </c>
      <c r="G63" s="411">
        <v>1618</v>
      </c>
      <c r="H63" s="411">
        <v>1073</v>
      </c>
      <c r="I63" s="411">
        <v>1353</v>
      </c>
      <c r="J63" s="411">
        <v>2059</v>
      </c>
      <c r="K63" s="411">
        <v>2536</v>
      </c>
      <c r="L63" s="411">
        <v>2100</v>
      </c>
      <c r="M63" s="411">
        <v>1980</v>
      </c>
      <c r="N63" s="411">
        <v>1699</v>
      </c>
      <c r="O63" s="412">
        <v>1423</v>
      </c>
      <c r="P63" s="411">
        <f t="shared" si="10"/>
        <v>20933</v>
      </c>
      <c r="Q63" s="411">
        <f t="shared" si="11"/>
        <v>11128.58064516129</v>
      </c>
      <c r="R63" s="411">
        <f t="shared" si="12"/>
        <v>4123.1090100111232</v>
      </c>
      <c r="S63" s="411">
        <f t="shared" si="13"/>
        <v>5681.3103448275861</v>
      </c>
      <c r="T63" s="411">
        <v>0</v>
      </c>
      <c r="U63" s="411">
        <v>0</v>
      </c>
      <c r="V63" s="411">
        <v>0</v>
      </c>
      <c r="W63" s="411">
        <v>0</v>
      </c>
      <c r="X63" s="411">
        <v>0</v>
      </c>
      <c r="Y63" s="411">
        <v>0</v>
      </c>
      <c r="Z63" s="411">
        <v>0</v>
      </c>
      <c r="AA63" s="411">
        <v>0</v>
      </c>
      <c r="AB63" s="411">
        <v>0</v>
      </c>
      <c r="AC63" s="411">
        <v>0</v>
      </c>
      <c r="AD63" s="411">
        <v>0</v>
      </c>
      <c r="AE63" s="412">
        <v>0</v>
      </c>
      <c r="AF63" s="411">
        <f t="shared" si="14"/>
        <v>0</v>
      </c>
      <c r="AG63" s="411">
        <v>1275</v>
      </c>
      <c r="AH63" s="411">
        <v>1994</v>
      </c>
      <c r="AI63" s="411">
        <v>1823</v>
      </c>
      <c r="AJ63" s="411">
        <v>1618</v>
      </c>
      <c r="AK63" s="411">
        <v>1073</v>
      </c>
      <c r="AL63" s="411">
        <v>1353</v>
      </c>
      <c r="AM63" s="411">
        <v>2059</v>
      </c>
      <c r="AN63" s="411">
        <v>2536</v>
      </c>
      <c r="AO63" s="411">
        <v>2100</v>
      </c>
      <c r="AP63" s="411">
        <v>1980</v>
      </c>
      <c r="AQ63" s="411">
        <v>1699</v>
      </c>
      <c r="AR63" s="412">
        <v>1423</v>
      </c>
      <c r="AS63" s="411">
        <f t="shared" si="15"/>
        <v>20933</v>
      </c>
      <c r="AT63" s="411">
        <f t="shared" si="16"/>
        <v>11128.58064516129</v>
      </c>
      <c r="AU63" s="411">
        <f t="shared" si="17"/>
        <v>4123.1090100111232</v>
      </c>
      <c r="AV63" s="411">
        <f t="shared" si="18"/>
        <v>5681.3103448275861</v>
      </c>
      <c r="AW63" s="411">
        <v>0</v>
      </c>
      <c r="AX63" s="411">
        <v>0</v>
      </c>
      <c r="AY63" s="411">
        <v>0</v>
      </c>
      <c r="AZ63" s="411">
        <v>0</v>
      </c>
      <c r="BA63" s="411">
        <v>0</v>
      </c>
      <c r="BB63" s="411">
        <v>0</v>
      </c>
      <c r="BC63" s="411">
        <v>0</v>
      </c>
      <c r="BD63" s="411">
        <v>0</v>
      </c>
      <c r="BE63" s="411">
        <v>0</v>
      </c>
      <c r="BF63" s="411">
        <v>0</v>
      </c>
      <c r="BG63" s="411">
        <v>0</v>
      </c>
      <c r="BH63" s="412">
        <v>0</v>
      </c>
      <c r="BI63" s="411">
        <f t="shared" si="19"/>
        <v>0</v>
      </c>
      <c r="BJ63" s="411">
        <v>1275</v>
      </c>
      <c r="BK63" s="411">
        <v>1994</v>
      </c>
      <c r="BL63" s="411">
        <v>1823</v>
      </c>
      <c r="BM63" s="411">
        <v>1618</v>
      </c>
      <c r="BN63" s="411">
        <v>1073</v>
      </c>
      <c r="BO63" s="411">
        <v>1353</v>
      </c>
      <c r="BP63" s="411">
        <v>2059</v>
      </c>
      <c r="BQ63" s="411">
        <v>2536</v>
      </c>
      <c r="BR63" s="411">
        <v>2100</v>
      </c>
      <c r="BS63" s="411">
        <v>1980</v>
      </c>
      <c r="BT63" s="411">
        <v>1699</v>
      </c>
      <c r="BU63" s="412">
        <v>1423</v>
      </c>
      <c r="BV63" s="411">
        <f t="shared" si="20"/>
        <v>20933</v>
      </c>
      <c r="BW63" s="411">
        <v>-164.39506387500001</v>
      </c>
      <c r="BX63" s="411">
        <v>-203.44781999999987</v>
      </c>
      <c r="BY63" s="411">
        <v>-159.17026638700008</v>
      </c>
      <c r="BZ63" s="411">
        <v>-180.11211626400018</v>
      </c>
      <c r="CA63" s="411">
        <v>86.076597573000072</v>
      </c>
      <c r="CB63" s="411">
        <v>274.29470880899999</v>
      </c>
      <c r="CC63" s="411">
        <v>176.53309452300027</v>
      </c>
      <c r="CD63" s="411">
        <v>-309.53412758400009</v>
      </c>
      <c r="CE63" s="411">
        <v>103.59680100000014</v>
      </c>
      <c r="CF63" s="411">
        <v>226.00641887999973</v>
      </c>
      <c r="CG63" s="411">
        <v>-40.626296013000001</v>
      </c>
      <c r="CH63" s="412">
        <v>172.34344182699988</v>
      </c>
      <c r="CI63" s="411">
        <f t="shared" si="21"/>
        <v>-18.434627511000144</v>
      </c>
      <c r="CJ63" s="411">
        <v>1110.604936125</v>
      </c>
      <c r="CK63" s="411">
        <v>1790.5521800000001</v>
      </c>
      <c r="CL63" s="411">
        <v>1663.8297336129999</v>
      </c>
      <c r="CM63" s="411">
        <v>1437.8878837359998</v>
      </c>
      <c r="CN63" s="411">
        <v>1159.0765975730001</v>
      </c>
      <c r="CO63" s="411">
        <v>1627.294708809</v>
      </c>
      <c r="CP63" s="411">
        <v>2235.5330945230003</v>
      </c>
      <c r="CQ63" s="411">
        <v>2226.4658724159999</v>
      </c>
      <c r="CR63" s="411">
        <v>2203.5968010000001</v>
      </c>
      <c r="CS63" s="411">
        <v>2206.0064188799997</v>
      </c>
      <c r="CT63" s="411">
        <v>1658.373703987</v>
      </c>
      <c r="CU63" s="412">
        <v>1595.3434418269999</v>
      </c>
      <c r="CV63" s="411">
        <f t="shared" si="22"/>
        <v>20914.565372489</v>
      </c>
      <c r="CW63" s="411">
        <v>0</v>
      </c>
      <c r="CX63" s="411">
        <v>0</v>
      </c>
      <c r="CY63" s="411">
        <v>0</v>
      </c>
      <c r="CZ63" s="411">
        <v>0</v>
      </c>
      <c r="DA63" s="411">
        <v>0</v>
      </c>
      <c r="DB63" s="411">
        <v>0</v>
      </c>
      <c r="DC63" s="411">
        <v>0</v>
      </c>
      <c r="DD63" s="411">
        <v>0</v>
      </c>
      <c r="DE63" s="411">
        <v>0</v>
      </c>
      <c r="DF63" s="411">
        <v>0</v>
      </c>
      <c r="DG63" s="411">
        <v>0</v>
      </c>
      <c r="DH63" s="412">
        <v>0</v>
      </c>
      <c r="DI63" s="411">
        <f t="shared" si="23"/>
        <v>0</v>
      </c>
      <c r="DJ63" s="411">
        <v>1110.604936125</v>
      </c>
      <c r="DK63" s="411">
        <v>1790.5521800000001</v>
      </c>
      <c r="DL63" s="411">
        <v>1663.8297336129999</v>
      </c>
      <c r="DM63" s="411">
        <v>1437.8878837359998</v>
      </c>
      <c r="DN63" s="411">
        <v>1159.0765975730001</v>
      </c>
      <c r="DO63" s="411">
        <v>1627.294708809</v>
      </c>
      <c r="DP63" s="411">
        <v>2235.5330945230003</v>
      </c>
      <c r="DQ63" s="411">
        <v>2226.4658724159999</v>
      </c>
      <c r="DR63" s="411">
        <v>2203.5968010000001</v>
      </c>
      <c r="DS63" s="411">
        <v>2206.0064188799997</v>
      </c>
      <c r="DT63" s="411">
        <v>1658.373703987</v>
      </c>
      <c r="DU63" s="412">
        <v>1595.3434418269999</v>
      </c>
      <c r="DV63" s="411">
        <f t="shared" si="24"/>
        <v>20914.565372489</v>
      </c>
      <c r="DW63" s="412">
        <v>1110.604936125</v>
      </c>
      <c r="DX63" s="412">
        <v>1790.5521800000001</v>
      </c>
      <c r="DY63" s="412">
        <v>1663.8297336129999</v>
      </c>
      <c r="DZ63" s="412">
        <v>1437.8878837359998</v>
      </c>
      <c r="EA63" s="412">
        <v>1159.0765975730001</v>
      </c>
      <c r="EB63" s="412">
        <v>1627.294708809</v>
      </c>
      <c r="EC63" s="412">
        <v>2235.5330945230003</v>
      </c>
      <c r="ED63" s="412">
        <v>2226.4658724159999</v>
      </c>
      <c r="EE63" s="412">
        <v>2203.5968010000001</v>
      </c>
      <c r="EF63" s="412">
        <v>2206.0064188799997</v>
      </c>
      <c r="EG63" s="412">
        <v>1658.373703987</v>
      </c>
      <c r="EH63" s="412">
        <v>1595.3434418269999</v>
      </c>
      <c r="EI63" s="411">
        <f t="shared" si="25"/>
        <v>20914.565372489</v>
      </c>
      <c r="EK63" s="411">
        <f t="shared" si="26"/>
        <v>20914.565372489</v>
      </c>
      <c r="EL63" s="7">
        <f t="shared" si="27"/>
        <v>0</v>
      </c>
    </row>
    <row r="64" spans="1:142">
      <c r="A64" s="365" t="str">
        <f t="shared" si="9"/>
        <v xml:space="preserve"> 013</v>
      </c>
      <c r="B64" s="370" t="s">
        <v>924</v>
      </c>
      <c r="C64" s="370" t="s">
        <v>921</v>
      </c>
      <c r="D64" s="411">
        <v>875</v>
      </c>
      <c r="E64" s="411">
        <v>1594</v>
      </c>
      <c r="F64" s="411">
        <v>1423</v>
      </c>
      <c r="G64" s="411">
        <v>1218</v>
      </c>
      <c r="H64" s="411">
        <v>673</v>
      </c>
      <c r="I64" s="411">
        <v>953</v>
      </c>
      <c r="J64" s="411">
        <v>1659</v>
      </c>
      <c r="K64" s="411">
        <v>2136</v>
      </c>
      <c r="L64" s="411">
        <v>1700</v>
      </c>
      <c r="M64" s="411">
        <v>1580</v>
      </c>
      <c r="N64" s="411">
        <v>1299</v>
      </c>
      <c r="O64" s="412">
        <v>1023</v>
      </c>
      <c r="P64" s="411">
        <f t="shared" si="10"/>
        <v>16133</v>
      </c>
      <c r="Q64" s="411">
        <f t="shared" si="11"/>
        <v>8341.4838709677424</v>
      </c>
      <c r="R64" s="411">
        <f t="shared" si="12"/>
        <v>3420.550611790879</v>
      </c>
      <c r="S64" s="411">
        <f t="shared" si="13"/>
        <v>4370.9655172413795</v>
      </c>
      <c r="T64" s="411">
        <v>0</v>
      </c>
      <c r="U64" s="411">
        <v>0</v>
      </c>
      <c r="V64" s="411">
        <v>0</v>
      </c>
      <c r="W64" s="411">
        <v>0</v>
      </c>
      <c r="X64" s="411">
        <v>0</v>
      </c>
      <c r="Y64" s="411">
        <v>0</v>
      </c>
      <c r="Z64" s="411">
        <v>0</v>
      </c>
      <c r="AA64" s="411">
        <v>0</v>
      </c>
      <c r="AB64" s="411">
        <v>0</v>
      </c>
      <c r="AC64" s="411">
        <v>0</v>
      </c>
      <c r="AD64" s="411">
        <v>0</v>
      </c>
      <c r="AE64" s="412">
        <v>0</v>
      </c>
      <c r="AF64" s="411">
        <f t="shared" si="14"/>
        <v>0</v>
      </c>
      <c r="AG64" s="411">
        <v>875</v>
      </c>
      <c r="AH64" s="411">
        <v>1594</v>
      </c>
      <c r="AI64" s="411">
        <v>1423</v>
      </c>
      <c r="AJ64" s="411">
        <v>1218</v>
      </c>
      <c r="AK64" s="411">
        <v>673</v>
      </c>
      <c r="AL64" s="411">
        <v>953</v>
      </c>
      <c r="AM64" s="411">
        <v>1659</v>
      </c>
      <c r="AN64" s="411">
        <v>2136</v>
      </c>
      <c r="AO64" s="411">
        <v>1700</v>
      </c>
      <c r="AP64" s="411">
        <v>1580</v>
      </c>
      <c r="AQ64" s="411">
        <v>1299</v>
      </c>
      <c r="AR64" s="412">
        <v>1023</v>
      </c>
      <c r="AS64" s="411">
        <f t="shared" si="15"/>
        <v>16133</v>
      </c>
      <c r="AT64" s="411">
        <f t="shared" si="16"/>
        <v>8341.4838709677424</v>
      </c>
      <c r="AU64" s="411">
        <f t="shared" si="17"/>
        <v>3420.550611790879</v>
      </c>
      <c r="AV64" s="411">
        <f t="shared" si="18"/>
        <v>4370.9655172413795</v>
      </c>
      <c r="AW64" s="411">
        <v>0</v>
      </c>
      <c r="AX64" s="411">
        <v>0</v>
      </c>
      <c r="AY64" s="411">
        <v>0</v>
      </c>
      <c r="AZ64" s="411">
        <v>0</v>
      </c>
      <c r="BA64" s="411">
        <v>0</v>
      </c>
      <c r="BB64" s="411">
        <v>0</v>
      </c>
      <c r="BC64" s="411">
        <v>0</v>
      </c>
      <c r="BD64" s="411">
        <v>0</v>
      </c>
      <c r="BE64" s="411">
        <v>0</v>
      </c>
      <c r="BF64" s="411">
        <v>0</v>
      </c>
      <c r="BG64" s="411">
        <v>0</v>
      </c>
      <c r="BH64" s="412">
        <v>0</v>
      </c>
      <c r="BI64" s="411">
        <f t="shared" si="19"/>
        <v>0</v>
      </c>
      <c r="BJ64" s="411">
        <v>875</v>
      </c>
      <c r="BK64" s="411">
        <v>1594</v>
      </c>
      <c r="BL64" s="411">
        <v>1423</v>
      </c>
      <c r="BM64" s="411">
        <v>1218</v>
      </c>
      <c r="BN64" s="411">
        <v>673</v>
      </c>
      <c r="BO64" s="411">
        <v>953</v>
      </c>
      <c r="BP64" s="411">
        <v>1659</v>
      </c>
      <c r="BQ64" s="411">
        <v>2136</v>
      </c>
      <c r="BR64" s="411">
        <v>1700</v>
      </c>
      <c r="BS64" s="411">
        <v>1580</v>
      </c>
      <c r="BT64" s="411">
        <v>1299</v>
      </c>
      <c r="BU64" s="412">
        <v>1023</v>
      </c>
      <c r="BV64" s="411">
        <f t="shared" si="20"/>
        <v>16133</v>
      </c>
      <c r="BW64" s="411">
        <v>-112.82014187499999</v>
      </c>
      <c r="BX64" s="411">
        <v>-162.63581999999997</v>
      </c>
      <c r="BY64" s="411">
        <v>-124.24535878699999</v>
      </c>
      <c r="BZ64" s="411">
        <v>-135.58501706400011</v>
      </c>
      <c r="CA64" s="411">
        <v>53.988397173000067</v>
      </c>
      <c r="CB64" s="411">
        <v>193.20240760899992</v>
      </c>
      <c r="CC64" s="411">
        <v>142.23817572300027</v>
      </c>
      <c r="CD64" s="411">
        <v>-260.71170998399998</v>
      </c>
      <c r="CE64" s="411">
        <v>83.864076999999952</v>
      </c>
      <c r="CF64" s="411">
        <v>180.34855647999984</v>
      </c>
      <c r="CG64" s="411">
        <v>-31.061541213000055</v>
      </c>
      <c r="CH64" s="412">
        <v>123.89834222699983</v>
      </c>
      <c r="CI64" s="514">
        <f t="shared" si="21"/>
        <v>-49.519632711000213</v>
      </c>
      <c r="CJ64" s="411">
        <v>762.17985812500001</v>
      </c>
      <c r="CK64" s="411">
        <v>1431.36418</v>
      </c>
      <c r="CL64" s="411">
        <v>1298.754641213</v>
      </c>
      <c r="CM64" s="411">
        <v>1082.4149829359999</v>
      </c>
      <c r="CN64" s="411">
        <v>726.98839717300007</v>
      </c>
      <c r="CO64" s="411">
        <v>1146.2024076089999</v>
      </c>
      <c r="CP64" s="411">
        <v>1801.2381757230003</v>
      </c>
      <c r="CQ64" s="411">
        <v>1875.288290016</v>
      </c>
      <c r="CR64" s="411">
        <v>1783.864077</v>
      </c>
      <c r="CS64" s="411">
        <v>1760.3485564799998</v>
      </c>
      <c r="CT64" s="411">
        <v>1267.9384587869999</v>
      </c>
      <c r="CU64" s="412">
        <v>1146.8983422269998</v>
      </c>
      <c r="CV64" s="411">
        <f t="shared" si="22"/>
        <v>16083.480367288998</v>
      </c>
      <c r="CW64" s="411">
        <v>0</v>
      </c>
      <c r="CX64" s="411">
        <v>0</v>
      </c>
      <c r="CY64" s="411">
        <v>0</v>
      </c>
      <c r="CZ64" s="411">
        <v>0</v>
      </c>
      <c r="DA64" s="411">
        <v>0</v>
      </c>
      <c r="DB64" s="411">
        <v>0</v>
      </c>
      <c r="DC64" s="411">
        <v>0</v>
      </c>
      <c r="DD64" s="411">
        <v>0</v>
      </c>
      <c r="DE64" s="411">
        <v>0</v>
      </c>
      <c r="DF64" s="411">
        <v>0</v>
      </c>
      <c r="DG64" s="411">
        <v>0</v>
      </c>
      <c r="DH64" s="412">
        <v>0</v>
      </c>
      <c r="DI64" s="514">
        <f t="shared" si="23"/>
        <v>0</v>
      </c>
      <c r="DJ64" s="411">
        <v>762.17985812500001</v>
      </c>
      <c r="DK64" s="411">
        <v>1431.36418</v>
      </c>
      <c r="DL64" s="411">
        <v>1298.754641213</v>
      </c>
      <c r="DM64" s="411">
        <v>1082.4149829359999</v>
      </c>
      <c r="DN64" s="411">
        <v>726.98839717300007</v>
      </c>
      <c r="DO64" s="411">
        <v>1146.2024076089999</v>
      </c>
      <c r="DP64" s="411">
        <v>1801.2381757230003</v>
      </c>
      <c r="DQ64" s="411">
        <v>1875.288290016</v>
      </c>
      <c r="DR64" s="411">
        <v>1783.864077</v>
      </c>
      <c r="DS64" s="411">
        <v>1760.3485564799998</v>
      </c>
      <c r="DT64" s="411">
        <v>1267.9384587869999</v>
      </c>
      <c r="DU64" s="412">
        <v>1146.8983422269998</v>
      </c>
      <c r="DV64" s="411">
        <f t="shared" si="24"/>
        <v>16083.480367288998</v>
      </c>
      <c r="DW64" s="412">
        <v>762.17985812500001</v>
      </c>
      <c r="DX64" s="412">
        <v>1431.36418</v>
      </c>
      <c r="DY64" s="412">
        <v>1298.754641213</v>
      </c>
      <c r="DZ64" s="412">
        <v>1082.4149829359999</v>
      </c>
      <c r="EA64" s="412">
        <v>726.98839717300007</v>
      </c>
      <c r="EB64" s="412">
        <v>1146.2024076089999</v>
      </c>
      <c r="EC64" s="412">
        <v>1801.2381757230003</v>
      </c>
      <c r="ED64" s="412">
        <v>1875.288290016</v>
      </c>
      <c r="EE64" s="412">
        <v>1783.864077</v>
      </c>
      <c r="EF64" s="412">
        <v>1760.3485564799998</v>
      </c>
      <c r="EG64" s="412">
        <v>1267.9384587869999</v>
      </c>
      <c r="EH64" s="412">
        <v>1146.8983422269998</v>
      </c>
      <c r="EI64" s="411">
        <f t="shared" si="25"/>
        <v>16083.480367288998</v>
      </c>
      <c r="EK64" s="411">
        <f t="shared" si="26"/>
        <v>16083.480367288999</v>
      </c>
      <c r="EL64" s="7">
        <f t="shared" si="27"/>
        <v>0</v>
      </c>
    </row>
    <row r="65" spans="1:142">
      <c r="A65" s="365" t="str">
        <f t="shared" si="9"/>
        <v xml:space="preserve"> 013</v>
      </c>
      <c r="B65" s="370" t="s">
        <v>924</v>
      </c>
      <c r="C65" s="370" t="s">
        <v>922</v>
      </c>
      <c r="D65" s="411">
        <v>400</v>
      </c>
      <c r="E65" s="411">
        <v>400</v>
      </c>
      <c r="F65" s="411">
        <v>400</v>
      </c>
      <c r="G65" s="411">
        <v>400</v>
      </c>
      <c r="H65" s="411">
        <v>400</v>
      </c>
      <c r="I65" s="411">
        <v>400</v>
      </c>
      <c r="J65" s="411">
        <v>400</v>
      </c>
      <c r="K65" s="411">
        <v>400</v>
      </c>
      <c r="L65" s="411">
        <v>400</v>
      </c>
      <c r="M65" s="411">
        <v>400</v>
      </c>
      <c r="N65" s="411">
        <v>400</v>
      </c>
      <c r="O65" s="412">
        <v>400</v>
      </c>
      <c r="P65" s="411">
        <f t="shared" si="10"/>
        <v>4800</v>
      </c>
      <c r="Q65" s="411">
        <f t="shared" si="11"/>
        <v>2787.0967741935483</v>
      </c>
      <c r="R65" s="411">
        <f t="shared" si="12"/>
        <v>702.55839822024473</v>
      </c>
      <c r="S65" s="411">
        <f t="shared" si="13"/>
        <v>1310.344827586207</v>
      </c>
      <c r="T65" s="411">
        <v>0</v>
      </c>
      <c r="U65" s="411">
        <v>0</v>
      </c>
      <c r="V65" s="411">
        <v>0</v>
      </c>
      <c r="W65" s="411">
        <v>0</v>
      </c>
      <c r="X65" s="411">
        <v>0</v>
      </c>
      <c r="Y65" s="411">
        <v>0</v>
      </c>
      <c r="Z65" s="411">
        <v>0</v>
      </c>
      <c r="AA65" s="411">
        <v>0</v>
      </c>
      <c r="AB65" s="411">
        <v>0</v>
      </c>
      <c r="AC65" s="411">
        <v>0</v>
      </c>
      <c r="AD65" s="411">
        <v>0</v>
      </c>
      <c r="AE65" s="412">
        <v>0</v>
      </c>
      <c r="AF65" s="411">
        <f t="shared" si="14"/>
        <v>0</v>
      </c>
      <c r="AG65" s="411">
        <v>400</v>
      </c>
      <c r="AH65" s="411">
        <v>400</v>
      </c>
      <c r="AI65" s="411">
        <v>400</v>
      </c>
      <c r="AJ65" s="411">
        <v>400</v>
      </c>
      <c r="AK65" s="411">
        <v>400</v>
      </c>
      <c r="AL65" s="411">
        <v>400</v>
      </c>
      <c r="AM65" s="411">
        <v>400</v>
      </c>
      <c r="AN65" s="411">
        <v>400</v>
      </c>
      <c r="AO65" s="411">
        <v>400</v>
      </c>
      <c r="AP65" s="411">
        <v>400</v>
      </c>
      <c r="AQ65" s="411">
        <v>400</v>
      </c>
      <c r="AR65" s="412">
        <v>400</v>
      </c>
      <c r="AS65" s="411">
        <f t="shared" si="15"/>
        <v>4800</v>
      </c>
      <c r="AT65" s="411">
        <f t="shared" si="16"/>
        <v>2787.0967741935483</v>
      </c>
      <c r="AU65" s="411">
        <f t="shared" si="17"/>
        <v>702.55839822024473</v>
      </c>
      <c r="AV65" s="411">
        <f t="shared" si="18"/>
        <v>1310.344827586207</v>
      </c>
      <c r="AW65" s="411">
        <v>0</v>
      </c>
      <c r="AX65" s="411">
        <v>0</v>
      </c>
      <c r="AY65" s="411">
        <v>0</v>
      </c>
      <c r="AZ65" s="411">
        <v>0</v>
      </c>
      <c r="BA65" s="411">
        <v>0</v>
      </c>
      <c r="BB65" s="411">
        <v>0</v>
      </c>
      <c r="BC65" s="411">
        <v>0</v>
      </c>
      <c r="BD65" s="411">
        <v>0</v>
      </c>
      <c r="BE65" s="411">
        <v>0</v>
      </c>
      <c r="BF65" s="411">
        <v>0</v>
      </c>
      <c r="BG65" s="411">
        <v>0</v>
      </c>
      <c r="BH65" s="412">
        <v>0</v>
      </c>
      <c r="BI65" s="411">
        <f t="shared" si="19"/>
        <v>0</v>
      </c>
      <c r="BJ65" s="411">
        <v>400</v>
      </c>
      <c r="BK65" s="411">
        <v>400</v>
      </c>
      <c r="BL65" s="411">
        <v>400</v>
      </c>
      <c r="BM65" s="411">
        <v>400</v>
      </c>
      <c r="BN65" s="411">
        <v>400</v>
      </c>
      <c r="BO65" s="411">
        <v>400</v>
      </c>
      <c r="BP65" s="411">
        <v>400</v>
      </c>
      <c r="BQ65" s="411">
        <v>400</v>
      </c>
      <c r="BR65" s="411">
        <v>400</v>
      </c>
      <c r="BS65" s="411">
        <v>400</v>
      </c>
      <c r="BT65" s="411">
        <v>400</v>
      </c>
      <c r="BU65" s="412">
        <v>400</v>
      </c>
      <c r="BV65" s="411">
        <f t="shared" si="20"/>
        <v>4800</v>
      </c>
      <c r="BW65" s="411">
        <v>-51.574922000000015</v>
      </c>
      <c r="BX65" s="411">
        <v>-40.811999999999955</v>
      </c>
      <c r="BY65" s="411">
        <v>-34.924907599999983</v>
      </c>
      <c r="BZ65" s="411">
        <v>-44.527099200000009</v>
      </c>
      <c r="CA65" s="411">
        <v>32.088200400000062</v>
      </c>
      <c r="CB65" s="411">
        <v>81.092301200000009</v>
      </c>
      <c r="CC65" s="411">
        <v>34.294918800000062</v>
      </c>
      <c r="CD65" s="411">
        <v>-48.822417599999994</v>
      </c>
      <c r="CE65" s="411">
        <v>19.732723999999962</v>
      </c>
      <c r="CF65" s="411">
        <v>45.657862399999942</v>
      </c>
      <c r="CG65" s="411">
        <v>-9.5647548000000029</v>
      </c>
      <c r="CH65" s="412">
        <v>48.445099599999935</v>
      </c>
      <c r="CI65" s="513">
        <f t="shared" si="21"/>
        <v>31.085005200000012</v>
      </c>
      <c r="CJ65" s="411">
        <v>348.42507799999998</v>
      </c>
      <c r="CK65" s="411">
        <v>359.18800000000005</v>
      </c>
      <c r="CL65" s="411">
        <v>365.07509240000002</v>
      </c>
      <c r="CM65" s="411">
        <v>355.47290079999999</v>
      </c>
      <c r="CN65" s="411">
        <v>432.08820040000006</v>
      </c>
      <c r="CO65" s="411">
        <v>481.09230120000001</v>
      </c>
      <c r="CP65" s="411">
        <v>434.29491880000006</v>
      </c>
      <c r="CQ65" s="411">
        <v>351.17758240000001</v>
      </c>
      <c r="CR65" s="411">
        <v>419.73272399999996</v>
      </c>
      <c r="CS65" s="411">
        <v>445.65786239999994</v>
      </c>
      <c r="CT65" s="411">
        <v>390.4352452</v>
      </c>
      <c r="CU65" s="412">
        <v>448.44509959999993</v>
      </c>
      <c r="CV65" s="411">
        <f t="shared" si="22"/>
        <v>4831.0850051999996</v>
      </c>
      <c r="CW65" s="411">
        <v>0</v>
      </c>
      <c r="CX65" s="411">
        <v>0</v>
      </c>
      <c r="CY65" s="411">
        <v>0</v>
      </c>
      <c r="CZ65" s="411">
        <v>0</v>
      </c>
      <c r="DA65" s="411">
        <v>0</v>
      </c>
      <c r="DB65" s="411">
        <v>0</v>
      </c>
      <c r="DC65" s="411">
        <v>0</v>
      </c>
      <c r="DD65" s="411">
        <v>0</v>
      </c>
      <c r="DE65" s="411">
        <v>0</v>
      </c>
      <c r="DF65" s="411">
        <v>0</v>
      </c>
      <c r="DG65" s="411">
        <v>0</v>
      </c>
      <c r="DH65" s="412">
        <v>0</v>
      </c>
      <c r="DI65" s="513">
        <f t="shared" si="23"/>
        <v>0</v>
      </c>
      <c r="DJ65" s="411">
        <v>348.42507799999998</v>
      </c>
      <c r="DK65" s="411">
        <v>359.18800000000005</v>
      </c>
      <c r="DL65" s="411">
        <v>365.07509240000002</v>
      </c>
      <c r="DM65" s="411">
        <v>355.47290079999999</v>
      </c>
      <c r="DN65" s="411">
        <v>432.08820040000006</v>
      </c>
      <c r="DO65" s="411">
        <v>481.09230120000001</v>
      </c>
      <c r="DP65" s="411">
        <v>434.29491880000006</v>
      </c>
      <c r="DQ65" s="411">
        <v>351.17758240000001</v>
      </c>
      <c r="DR65" s="411">
        <v>419.73272399999996</v>
      </c>
      <c r="DS65" s="411">
        <v>445.65786239999994</v>
      </c>
      <c r="DT65" s="411">
        <v>390.4352452</v>
      </c>
      <c r="DU65" s="412">
        <v>448.44509959999993</v>
      </c>
      <c r="DV65" s="411">
        <f t="shared" si="24"/>
        <v>4831.0850051999996</v>
      </c>
      <c r="DW65" s="412">
        <v>348.42507799999998</v>
      </c>
      <c r="DX65" s="412">
        <v>359.18800000000005</v>
      </c>
      <c r="DY65" s="412">
        <v>365.07509240000002</v>
      </c>
      <c r="DZ65" s="412">
        <v>355.47290079999999</v>
      </c>
      <c r="EA65" s="412">
        <v>432.08820040000006</v>
      </c>
      <c r="EB65" s="412">
        <v>481.09230120000001</v>
      </c>
      <c r="EC65" s="412">
        <v>434.29491880000006</v>
      </c>
      <c r="ED65" s="412">
        <v>351.17758240000001</v>
      </c>
      <c r="EE65" s="412">
        <v>419.73272399999996</v>
      </c>
      <c r="EF65" s="412">
        <v>445.65786239999994</v>
      </c>
      <c r="EG65" s="412">
        <v>390.4352452</v>
      </c>
      <c r="EH65" s="412">
        <v>448.44509959999993</v>
      </c>
      <c r="EI65" s="411">
        <f t="shared" si="25"/>
        <v>4831.0850051999996</v>
      </c>
      <c r="EK65" s="411">
        <f t="shared" si="26"/>
        <v>4831.0850051999996</v>
      </c>
      <c r="EL65" s="7">
        <f t="shared" si="27"/>
        <v>0</v>
      </c>
    </row>
    <row r="66" spans="1:142">
      <c r="A66" s="365" t="str">
        <f t="shared" si="9"/>
        <v xml:space="preserve"> 013</v>
      </c>
      <c r="B66" s="370" t="s">
        <v>924</v>
      </c>
      <c r="C66" s="370" t="s">
        <v>1187</v>
      </c>
      <c r="D66" s="411">
        <v>1</v>
      </c>
      <c r="E66" s="411">
        <v>1</v>
      </c>
      <c r="F66" s="411">
        <v>1</v>
      </c>
      <c r="G66" s="411">
        <v>1</v>
      </c>
      <c r="H66" s="411">
        <v>1</v>
      </c>
      <c r="I66" s="411">
        <v>1</v>
      </c>
      <c r="J66" s="411">
        <v>1</v>
      </c>
      <c r="K66" s="411">
        <v>1</v>
      </c>
      <c r="L66" s="411">
        <v>1</v>
      </c>
      <c r="M66" s="411">
        <v>1</v>
      </c>
      <c r="N66" s="411">
        <v>1</v>
      </c>
      <c r="O66" s="412">
        <v>1</v>
      </c>
      <c r="P66" s="411">
        <f t="shared" si="10"/>
        <v>12</v>
      </c>
      <c r="Q66" s="411">
        <f t="shared" si="11"/>
        <v>6.967741935483871</v>
      </c>
      <c r="R66" s="411">
        <f t="shared" si="12"/>
        <v>1.7563959955506117</v>
      </c>
      <c r="S66" s="411">
        <f t="shared" si="13"/>
        <v>3.2758620689655173</v>
      </c>
      <c r="T66" s="411">
        <v>0</v>
      </c>
      <c r="U66" s="411">
        <v>0</v>
      </c>
      <c r="V66" s="411">
        <v>0</v>
      </c>
      <c r="W66" s="411">
        <v>0</v>
      </c>
      <c r="X66" s="411">
        <v>0</v>
      </c>
      <c r="Y66" s="411">
        <v>0</v>
      </c>
      <c r="Z66" s="411">
        <v>0</v>
      </c>
      <c r="AA66" s="411">
        <v>0</v>
      </c>
      <c r="AB66" s="411">
        <v>0</v>
      </c>
      <c r="AC66" s="411">
        <v>0</v>
      </c>
      <c r="AD66" s="411">
        <v>0</v>
      </c>
      <c r="AE66" s="412">
        <v>0</v>
      </c>
      <c r="AF66" s="411">
        <f t="shared" si="14"/>
        <v>0</v>
      </c>
      <c r="AG66" s="411">
        <v>0</v>
      </c>
      <c r="AH66" s="411">
        <v>0</v>
      </c>
      <c r="AI66" s="411">
        <v>0</v>
      </c>
      <c r="AJ66" s="411">
        <v>0</v>
      </c>
      <c r="AK66" s="411">
        <v>0</v>
      </c>
      <c r="AL66" s="411">
        <v>0</v>
      </c>
      <c r="AM66" s="411">
        <v>0</v>
      </c>
      <c r="AN66" s="411">
        <v>0</v>
      </c>
      <c r="AO66" s="411">
        <v>0</v>
      </c>
      <c r="AP66" s="411">
        <v>0</v>
      </c>
      <c r="AQ66" s="411">
        <v>0</v>
      </c>
      <c r="AR66" s="412">
        <v>0</v>
      </c>
      <c r="AS66" s="411">
        <f t="shared" si="15"/>
        <v>0</v>
      </c>
      <c r="AT66" s="411">
        <f t="shared" si="16"/>
        <v>0</v>
      </c>
      <c r="AU66" s="411">
        <f t="shared" si="17"/>
        <v>0</v>
      </c>
      <c r="AV66" s="411">
        <f t="shared" si="18"/>
        <v>0</v>
      </c>
      <c r="AW66" s="411">
        <v>0</v>
      </c>
      <c r="AX66" s="411">
        <v>0</v>
      </c>
      <c r="AY66" s="411">
        <v>0</v>
      </c>
      <c r="AZ66" s="411">
        <v>0</v>
      </c>
      <c r="BA66" s="411">
        <v>0</v>
      </c>
      <c r="BB66" s="411">
        <v>0</v>
      </c>
      <c r="BC66" s="411">
        <v>0</v>
      </c>
      <c r="BD66" s="411">
        <v>0</v>
      </c>
      <c r="BE66" s="411">
        <v>0</v>
      </c>
      <c r="BF66" s="411">
        <v>0</v>
      </c>
      <c r="BG66" s="411">
        <v>0</v>
      </c>
      <c r="BH66" s="412">
        <v>0</v>
      </c>
      <c r="BI66" s="411">
        <f t="shared" si="19"/>
        <v>0</v>
      </c>
      <c r="BJ66" s="411">
        <v>0</v>
      </c>
      <c r="BK66" s="411">
        <v>0</v>
      </c>
      <c r="BL66" s="411">
        <v>0</v>
      </c>
      <c r="BM66" s="411">
        <v>0</v>
      </c>
      <c r="BN66" s="411">
        <v>0</v>
      </c>
      <c r="BO66" s="411">
        <v>0</v>
      </c>
      <c r="BP66" s="411">
        <v>0</v>
      </c>
      <c r="BQ66" s="411">
        <v>0</v>
      </c>
      <c r="BR66" s="411">
        <v>0</v>
      </c>
      <c r="BS66" s="411">
        <v>0</v>
      </c>
      <c r="BT66" s="411">
        <v>0</v>
      </c>
      <c r="BU66" s="412">
        <v>0</v>
      </c>
      <c r="BV66" s="411">
        <f t="shared" si="20"/>
        <v>0</v>
      </c>
      <c r="BW66" s="411">
        <v>0</v>
      </c>
      <c r="BX66" s="411">
        <v>0</v>
      </c>
      <c r="BY66" s="411">
        <v>0</v>
      </c>
      <c r="BZ66" s="411">
        <v>0</v>
      </c>
      <c r="CA66" s="411">
        <v>0</v>
      </c>
      <c r="CB66" s="411">
        <v>0</v>
      </c>
      <c r="CC66" s="411">
        <v>0</v>
      </c>
      <c r="CD66" s="411">
        <v>0</v>
      </c>
      <c r="CE66" s="411">
        <v>0</v>
      </c>
      <c r="CF66" s="411">
        <v>0</v>
      </c>
      <c r="CG66" s="411">
        <v>0</v>
      </c>
      <c r="CH66" s="412">
        <v>0</v>
      </c>
      <c r="CI66" s="411">
        <f t="shared" si="21"/>
        <v>0</v>
      </c>
      <c r="CJ66" s="411">
        <v>0</v>
      </c>
      <c r="CK66" s="411">
        <v>0</v>
      </c>
      <c r="CL66" s="411">
        <v>0</v>
      </c>
      <c r="CM66" s="411">
        <v>0</v>
      </c>
      <c r="CN66" s="411">
        <v>0</v>
      </c>
      <c r="CO66" s="411">
        <v>0</v>
      </c>
      <c r="CP66" s="411">
        <v>0</v>
      </c>
      <c r="CQ66" s="411">
        <v>0</v>
      </c>
      <c r="CR66" s="411">
        <v>0</v>
      </c>
      <c r="CS66" s="411">
        <v>0</v>
      </c>
      <c r="CT66" s="411">
        <v>0</v>
      </c>
      <c r="CU66" s="412">
        <v>0</v>
      </c>
      <c r="CV66" s="411">
        <f t="shared" si="22"/>
        <v>0</v>
      </c>
      <c r="CW66" s="411">
        <v>0</v>
      </c>
      <c r="CX66" s="411">
        <v>0</v>
      </c>
      <c r="CY66" s="411">
        <v>0</v>
      </c>
      <c r="CZ66" s="411">
        <v>0</v>
      </c>
      <c r="DA66" s="411">
        <v>0</v>
      </c>
      <c r="DB66" s="411">
        <v>0</v>
      </c>
      <c r="DC66" s="411">
        <v>0</v>
      </c>
      <c r="DD66" s="411">
        <v>0</v>
      </c>
      <c r="DE66" s="411">
        <v>0</v>
      </c>
      <c r="DF66" s="411">
        <v>0</v>
      </c>
      <c r="DG66" s="411">
        <v>0</v>
      </c>
      <c r="DH66" s="412">
        <v>0</v>
      </c>
      <c r="DI66" s="411">
        <f t="shared" si="23"/>
        <v>0</v>
      </c>
      <c r="DJ66" s="411">
        <v>0</v>
      </c>
      <c r="DK66" s="411">
        <v>0</v>
      </c>
      <c r="DL66" s="411">
        <v>0</v>
      </c>
      <c r="DM66" s="411">
        <v>0</v>
      </c>
      <c r="DN66" s="411">
        <v>0</v>
      </c>
      <c r="DO66" s="411">
        <v>0</v>
      </c>
      <c r="DP66" s="411">
        <v>0</v>
      </c>
      <c r="DQ66" s="411">
        <v>0</v>
      </c>
      <c r="DR66" s="411">
        <v>0</v>
      </c>
      <c r="DS66" s="411">
        <v>0</v>
      </c>
      <c r="DT66" s="411">
        <v>0</v>
      </c>
      <c r="DU66" s="412">
        <v>0</v>
      </c>
      <c r="DV66" s="411">
        <f t="shared" si="24"/>
        <v>0</v>
      </c>
      <c r="DW66" s="412">
        <v>0</v>
      </c>
      <c r="DX66" s="412">
        <v>0</v>
      </c>
      <c r="DY66" s="412">
        <v>0</v>
      </c>
      <c r="DZ66" s="412">
        <v>0</v>
      </c>
      <c r="EA66" s="412">
        <v>0</v>
      </c>
      <c r="EB66" s="412">
        <v>0</v>
      </c>
      <c r="EC66" s="412">
        <v>0</v>
      </c>
      <c r="ED66" s="412">
        <v>0</v>
      </c>
      <c r="EE66" s="412">
        <v>0</v>
      </c>
      <c r="EF66" s="412">
        <v>0</v>
      </c>
      <c r="EG66" s="412">
        <v>0</v>
      </c>
      <c r="EH66" s="412">
        <v>0</v>
      </c>
      <c r="EI66" s="411">
        <f t="shared" si="25"/>
        <v>0</v>
      </c>
      <c r="EK66" s="411">
        <f t="shared" si="26"/>
        <v>12</v>
      </c>
      <c r="EL66" s="7">
        <f t="shared" si="27"/>
        <v>-12</v>
      </c>
    </row>
    <row r="67" spans="1:142">
      <c r="A67" s="365" t="str">
        <f t="shared" ref="A67:A130" si="28">MID(B67,FIND("-",B67) +1,4)</f>
        <v xml:space="preserve"> 014</v>
      </c>
      <c r="B67" s="370" t="s">
        <v>925</v>
      </c>
      <c r="C67" s="370" t="s">
        <v>1167</v>
      </c>
      <c r="D67" s="411">
        <v>14</v>
      </c>
      <c r="E67" s="411">
        <v>14</v>
      </c>
      <c r="F67" s="411">
        <v>13</v>
      </c>
      <c r="G67" s="411">
        <v>13</v>
      </c>
      <c r="H67" s="411">
        <v>13</v>
      </c>
      <c r="I67" s="411">
        <v>13</v>
      </c>
      <c r="J67" s="411">
        <v>13</v>
      </c>
      <c r="K67" s="411">
        <v>13</v>
      </c>
      <c r="L67" s="411">
        <v>13</v>
      </c>
      <c r="M67" s="411">
        <v>13</v>
      </c>
      <c r="N67" s="411">
        <v>13</v>
      </c>
      <c r="O67" s="412">
        <v>13</v>
      </c>
      <c r="P67" s="411">
        <f t="shared" si="10"/>
        <v>158</v>
      </c>
      <c r="Q67" s="411">
        <f t="shared" si="11"/>
        <v>92.58064516129032</v>
      </c>
      <c r="R67" s="411">
        <f t="shared" si="12"/>
        <v>22.833147942157954</v>
      </c>
      <c r="S67" s="411">
        <f t="shared" si="13"/>
        <v>42.586206896551722</v>
      </c>
      <c r="T67" s="411">
        <v>0</v>
      </c>
      <c r="U67" s="411">
        <v>-1.0000000000000007</v>
      </c>
      <c r="V67" s="411">
        <v>0</v>
      </c>
      <c r="W67" s="411">
        <v>0</v>
      </c>
      <c r="X67" s="411">
        <v>0</v>
      </c>
      <c r="Y67" s="411">
        <v>0</v>
      </c>
      <c r="Z67" s="411">
        <v>0</v>
      </c>
      <c r="AA67" s="411">
        <v>0</v>
      </c>
      <c r="AB67" s="411">
        <v>0</v>
      </c>
      <c r="AC67" s="411">
        <v>0</v>
      </c>
      <c r="AD67" s="411">
        <v>0</v>
      </c>
      <c r="AE67" s="412">
        <v>0</v>
      </c>
      <c r="AF67" s="411">
        <f t="shared" si="14"/>
        <v>-1.0000000000000007</v>
      </c>
      <c r="AG67" s="411">
        <v>14</v>
      </c>
      <c r="AH67" s="411">
        <v>13</v>
      </c>
      <c r="AI67" s="411">
        <v>13</v>
      </c>
      <c r="AJ67" s="411">
        <v>13</v>
      </c>
      <c r="AK67" s="411">
        <v>13</v>
      </c>
      <c r="AL67" s="411">
        <v>13</v>
      </c>
      <c r="AM67" s="411">
        <v>13</v>
      </c>
      <c r="AN67" s="411">
        <v>13</v>
      </c>
      <c r="AO67" s="411">
        <v>13</v>
      </c>
      <c r="AP67" s="411">
        <v>13</v>
      </c>
      <c r="AQ67" s="411">
        <v>13</v>
      </c>
      <c r="AR67" s="412">
        <v>13</v>
      </c>
      <c r="AS67" s="411">
        <f t="shared" si="15"/>
        <v>157</v>
      </c>
      <c r="AT67" s="411">
        <f t="shared" si="16"/>
        <v>91.58064516129032</v>
      </c>
      <c r="AU67" s="411">
        <f t="shared" si="17"/>
        <v>22.833147942157954</v>
      </c>
      <c r="AV67" s="411">
        <f t="shared" si="18"/>
        <v>42.586206896551722</v>
      </c>
      <c r="AW67" s="411">
        <v>0</v>
      </c>
      <c r="AX67" s="411">
        <v>0</v>
      </c>
      <c r="AY67" s="411">
        <v>0</v>
      </c>
      <c r="AZ67" s="411">
        <v>0</v>
      </c>
      <c r="BA67" s="411">
        <v>0</v>
      </c>
      <c r="BB67" s="411">
        <v>0</v>
      </c>
      <c r="BC67" s="411">
        <v>0</v>
      </c>
      <c r="BD67" s="411">
        <v>0</v>
      </c>
      <c r="BE67" s="411">
        <v>0</v>
      </c>
      <c r="BF67" s="411">
        <v>0</v>
      </c>
      <c r="BG67" s="411">
        <v>0</v>
      </c>
      <c r="BH67" s="412">
        <v>0</v>
      </c>
      <c r="BI67" s="411">
        <f t="shared" si="19"/>
        <v>0</v>
      </c>
      <c r="BJ67" s="411">
        <v>14</v>
      </c>
      <c r="BK67" s="411">
        <v>13</v>
      </c>
      <c r="BL67" s="411">
        <v>13</v>
      </c>
      <c r="BM67" s="411">
        <v>13</v>
      </c>
      <c r="BN67" s="411">
        <v>13</v>
      </c>
      <c r="BO67" s="411">
        <v>13</v>
      </c>
      <c r="BP67" s="411">
        <v>13</v>
      </c>
      <c r="BQ67" s="411">
        <v>13</v>
      </c>
      <c r="BR67" s="411">
        <v>13</v>
      </c>
      <c r="BS67" s="411">
        <v>13</v>
      </c>
      <c r="BT67" s="411">
        <v>13</v>
      </c>
      <c r="BU67" s="412">
        <v>13</v>
      </c>
      <c r="BV67" s="411">
        <f t="shared" si="20"/>
        <v>157</v>
      </c>
      <c r="BW67" s="411">
        <v>0</v>
      </c>
      <c r="BX67" s="411">
        <v>0</v>
      </c>
      <c r="BY67" s="411">
        <v>0</v>
      </c>
      <c r="BZ67" s="411">
        <v>0</v>
      </c>
      <c r="CA67" s="411">
        <v>0</v>
      </c>
      <c r="CB67" s="411">
        <v>0</v>
      </c>
      <c r="CC67" s="411">
        <v>0</v>
      </c>
      <c r="CD67" s="411">
        <v>0</v>
      </c>
      <c r="CE67" s="411">
        <v>0</v>
      </c>
      <c r="CF67" s="411">
        <v>0</v>
      </c>
      <c r="CG67" s="411">
        <v>0</v>
      </c>
      <c r="CH67" s="412">
        <v>0</v>
      </c>
      <c r="CI67" s="411">
        <f t="shared" si="21"/>
        <v>0</v>
      </c>
      <c r="CJ67" s="411">
        <v>14</v>
      </c>
      <c r="CK67" s="411">
        <v>13</v>
      </c>
      <c r="CL67" s="411">
        <v>13</v>
      </c>
      <c r="CM67" s="411">
        <v>13</v>
      </c>
      <c r="CN67" s="411">
        <v>13</v>
      </c>
      <c r="CO67" s="411">
        <v>13</v>
      </c>
      <c r="CP67" s="411">
        <v>13</v>
      </c>
      <c r="CQ67" s="411">
        <v>13</v>
      </c>
      <c r="CR67" s="411">
        <v>13</v>
      </c>
      <c r="CS67" s="411">
        <v>13</v>
      </c>
      <c r="CT67" s="411">
        <v>13</v>
      </c>
      <c r="CU67" s="412">
        <v>13</v>
      </c>
      <c r="CV67" s="411">
        <f t="shared" si="22"/>
        <v>157</v>
      </c>
      <c r="CW67" s="411">
        <v>-1</v>
      </c>
      <c r="CX67" s="411">
        <v>0</v>
      </c>
      <c r="CY67" s="411">
        <v>0</v>
      </c>
      <c r="CZ67" s="411">
        <v>0</v>
      </c>
      <c r="DA67" s="411">
        <v>0</v>
      </c>
      <c r="DB67" s="411">
        <v>0</v>
      </c>
      <c r="DC67" s="411">
        <v>0</v>
      </c>
      <c r="DD67" s="411">
        <v>0</v>
      </c>
      <c r="DE67" s="411">
        <v>0</v>
      </c>
      <c r="DF67" s="411">
        <v>0</v>
      </c>
      <c r="DG67" s="411">
        <v>0</v>
      </c>
      <c r="DH67" s="412">
        <v>0</v>
      </c>
      <c r="DI67" s="411">
        <f t="shared" si="23"/>
        <v>-1</v>
      </c>
      <c r="DJ67" s="411">
        <v>13</v>
      </c>
      <c r="DK67" s="411">
        <v>13</v>
      </c>
      <c r="DL67" s="411">
        <v>13</v>
      </c>
      <c r="DM67" s="411">
        <v>13</v>
      </c>
      <c r="DN67" s="411">
        <v>13</v>
      </c>
      <c r="DO67" s="411">
        <v>13</v>
      </c>
      <c r="DP67" s="411">
        <v>13</v>
      </c>
      <c r="DQ67" s="411">
        <v>13</v>
      </c>
      <c r="DR67" s="411">
        <v>13</v>
      </c>
      <c r="DS67" s="411">
        <v>13</v>
      </c>
      <c r="DT67" s="411">
        <v>13</v>
      </c>
      <c r="DU67" s="412">
        <v>13</v>
      </c>
      <c r="DV67" s="411">
        <f t="shared" si="24"/>
        <v>156</v>
      </c>
      <c r="DW67" s="412">
        <v>13</v>
      </c>
      <c r="DX67" s="412">
        <v>13</v>
      </c>
      <c r="DY67" s="412">
        <v>13</v>
      </c>
      <c r="DZ67" s="412">
        <v>13</v>
      </c>
      <c r="EA67" s="412">
        <v>13</v>
      </c>
      <c r="EB67" s="412">
        <v>13</v>
      </c>
      <c r="EC67" s="412">
        <v>13</v>
      </c>
      <c r="ED67" s="412">
        <v>13</v>
      </c>
      <c r="EE67" s="412">
        <v>13</v>
      </c>
      <c r="EF67" s="412">
        <v>13</v>
      </c>
      <c r="EG67" s="412">
        <v>13</v>
      </c>
      <c r="EH67" s="412">
        <v>13</v>
      </c>
      <c r="EI67" s="411">
        <f t="shared" si="25"/>
        <v>156</v>
      </c>
      <c r="EK67" s="411">
        <f t="shared" si="26"/>
        <v>156</v>
      </c>
      <c r="EL67" s="7">
        <f t="shared" si="27"/>
        <v>0</v>
      </c>
    </row>
    <row r="68" spans="1:142">
      <c r="A68" s="365" t="str">
        <f t="shared" si="28"/>
        <v xml:space="preserve"> 014</v>
      </c>
      <c r="B68" s="370" t="s">
        <v>925</v>
      </c>
      <c r="C68" s="370" t="s">
        <v>1168</v>
      </c>
      <c r="D68" s="411">
        <v>16485</v>
      </c>
      <c r="E68" s="411">
        <v>24289</v>
      </c>
      <c r="F68" s="411">
        <v>23192</v>
      </c>
      <c r="G68" s="411">
        <v>19276</v>
      </c>
      <c r="H68" s="411">
        <v>15697</v>
      </c>
      <c r="I68" s="411">
        <v>11800</v>
      </c>
      <c r="J68" s="411">
        <v>18184</v>
      </c>
      <c r="K68" s="411">
        <v>25875</v>
      </c>
      <c r="L68" s="411">
        <v>27344</v>
      </c>
      <c r="M68" s="411">
        <v>23116</v>
      </c>
      <c r="N68" s="411">
        <v>14472</v>
      </c>
      <c r="O68" s="412">
        <v>12557</v>
      </c>
      <c r="P68" s="411">
        <f t="shared" ref="P68:P131" si="29">SUM(D68:O68)</f>
        <v>232287</v>
      </c>
      <c r="Q68" s="411">
        <f t="shared" ref="Q68:Q131" si="30">SUM(D68:I68)+((30/31)*J68)</f>
        <v>128336.41935483871</v>
      </c>
      <c r="R68" s="411">
        <f t="shared" ref="R68:R131" si="31">((1/31)*J68)+K68+((21/29*L68))</f>
        <v>46262.408231368187</v>
      </c>
      <c r="S68" s="411">
        <f t="shared" ref="S68:S131" si="32">((8/29)*L68)+SUM(M68:O68)</f>
        <v>57688.172413793101</v>
      </c>
      <c r="T68" s="411">
        <v>0</v>
      </c>
      <c r="U68" s="411">
        <v>0</v>
      </c>
      <c r="V68" s="411">
        <v>0</v>
      </c>
      <c r="W68" s="411">
        <v>0</v>
      </c>
      <c r="X68" s="411">
        <v>0</v>
      </c>
      <c r="Y68" s="411">
        <v>0</v>
      </c>
      <c r="Z68" s="411">
        <v>0</v>
      </c>
      <c r="AA68" s="411">
        <v>0</v>
      </c>
      <c r="AB68" s="411">
        <v>0</v>
      </c>
      <c r="AC68" s="411">
        <v>0</v>
      </c>
      <c r="AD68" s="411">
        <v>0</v>
      </c>
      <c r="AE68" s="412">
        <v>0</v>
      </c>
      <c r="AF68" s="411">
        <f t="shared" ref="AF68:AF131" si="33">SUM(T68:AE68)</f>
        <v>0</v>
      </c>
      <c r="AG68" s="411">
        <v>16485</v>
      </c>
      <c r="AH68" s="411">
        <v>24289</v>
      </c>
      <c r="AI68" s="411">
        <v>23192</v>
      </c>
      <c r="AJ68" s="411">
        <v>19276</v>
      </c>
      <c r="AK68" s="411">
        <v>15697</v>
      </c>
      <c r="AL68" s="411">
        <v>11800</v>
      </c>
      <c r="AM68" s="411">
        <v>18184</v>
      </c>
      <c r="AN68" s="411">
        <v>25875</v>
      </c>
      <c r="AO68" s="411">
        <v>27344</v>
      </c>
      <c r="AP68" s="411">
        <v>23116.000000000004</v>
      </c>
      <c r="AQ68" s="411">
        <v>14472</v>
      </c>
      <c r="AR68" s="412">
        <v>12557</v>
      </c>
      <c r="AS68" s="411">
        <f t="shared" ref="AS68:AS131" si="34">SUM(AG68:AR68)</f>
        <v>232287</v>
      </c>
      <c r="AT68" s="411">
        <f t="shared" ref="AT68:AT131" si="35">SUM(AG68:AL68)+((30/31)*AM68)</f>
        <v>128336.41935483871</v>
      </c>
      <c r="AU68" s="411">
        <f t="shared" ref="AU68:AU131" si="36">((1/31)*AM68)+AN68+((21/29*AO68))</f>
        <v>46262.408231368187</v>
      </c>
      <c r="AV68" s="411">
        <f t="shared" ref="AV68:AV131" si="37">((8/29)*AO68)+SUM(AP68:AR68)</f>
        <v>57688.172413793101</v>
      </c>
      <c r="AW68" s="411">
        <v>0</v>
      </c>
      <c r="AX68" s="411">
        <v>0</v>
      </c>
      <c r="AY68" s="411">
        <v>0</v>
      </c>
      <c r="AZ68" s="411">
        <v>0</v>
      </c>
      <c r="BA68" s="411">
        <v>0</v>
      </c>
      <c r="BB68" s="411">
        <v>0</v>
      </c>
      <c r="BC68" s="411">
        <v>0</v>
      </c>
      <c r="BD68" s="411">
        <v>0</v>
      </c>
      <c r="BE68" s="411">
        <v>0</v>
      </c>
      <c r="BF68" s="411">
        <v>0</v>
      </c>
      <c r="BG68" s="411">
        <v>0</v>
      </c>
      <c r="BH68" s="412">
        <v>0</v>
      </c>
      <c r="BI68" s="411">
        <f t="shared" ref="BI68:BI131" si="38">SUM(AW68:BH68)</f>
        <v>0</v>
      </c>
      <c r="BJ68" s="411">
        <v>16485</v>
      </c>
      <c r="BK68" s="411">
        <v>24289</v>
      </c>
      <c r="BL68" s="411">
        <v>23192</v>
      </c>
      <c r="BM68" s="411">
        <v>19276</v>
      </c>
      <c r="BN68" s="411">
        <v>15697</v>
      </c>
      <c r="BO68" s="411">
        <v>11800</v>
      </c>
      <c r="BP68" s="411">
        <v>18184</v>
      </c>
      <c r="BQ68" s="411">
        <v>25875</v>
      </c>
      <c r="BR68" s="411">
        <v>27344</v>
      </c>
      <c r="BS68" s="411">
        <v>23116.000000000004</v>
      </c>
      <c r="BT68" s="411">
        <v>14472</v>
      </c>
      <c r="BU68" s="412">
        <v>12557</v>
      </c>
      <c r="BV68" s="411">
        <f t="shared" ref="BV68:BV131" si="39">SUM(BJ68:BU68)</f>
        <v>232287</v>
      </c>
      <c r="BW68" s="411">
        <v>-2125.5314729250008</v>
      </c>
      <c r="BX68" s="411">
        <v>-2478.2066699999996</v>
      </c>
      <c r="BY68" s="411">
        <v>-2024.9461426480002</v>
      </c>
      <c r="BZ68" s="411">
        <v>-2145.7609104480007</v>
      </c>
      <c r="CA68" s="411">
        <v>1259.2212041970015</v>
      </c>
      <c r="CB68" s="411">
        <v>2392.2228853999991</v>
      </c>
      <c r="CC68" s="411">
        <v>1559.0470086480018</v>
      </c>
      <c r="CD68" s="411">
        <v>-3158.2001385000003</v>
      </c>
      <c r="CE68" s="411">
        <v>1348.9290126399974</v>
      </c>
      <c r="CF68" s="411">
        <v>2638.5678680959973</v>
      </c>
      <c r="CG68" s="411">
        <v>-346.05282866400057</v>
      </c>
      <c r="CH68" s="412">
        <v>1520.8127891929985</v>
      </c>
      <c r="CI68" s="411">
        <f t="shared" ref="CI68:CI131" si="40">SUM(BW68:CH68)</f>
        <v>-1559.8973950110067</v>
      </c>
      <c r="CJ68" s="411">
        <v>14359.468527075</v>
      </c>
      <c r="CK68" s="411">
        <v>21810.79333</v>
      </c>
      <c r="CL68" s="411">
        <v>21167.053857351999</v>
      </c>
      <c r="CM68" s="411">
        <v>17130.239089552</v>
      </c>
      <c r="CN68" s="411">
        <v>16956.221204197001</v>
      </c>
      <c r="CO68" s="411">
        <v>14192.222885399999</v>
      </c>
      <c r="CP68" s="411">
        <v>19743.047008648002</v>
      </c>
      <c r="CQ68" s="411">
        <v>22716.7998615</v>
      </c>
      <c r="CR68" s="411">
        <v>28692.929012639997</v>
      </c>
      <c r="CS68" s="411">
        <v>25754.567868096001</v>
      </c>
      <c r="CT68" s="411">
        <v>14125.947171336</v>
      </c>
      <c r="CU68" s="412">
        <v>14077.812789192998</v>
      </c>
      <c r="CV68" s="411">
        <f t="shared" ref="CV68:CV131" si="41">SUM(CJ68:CU68)</f>
        <v>230727.10260498902</v>
      </c>
      <c r="CW68" s="411">
        <v>-884.49157821458357</v>
      </c>
      <c r="CX68" s="411">
        <v>235.24511512820754</v>
      </c>
      <c r="CY68" s="411">
        <v>0</v>
      </c>
      <c r="CZ68" s="411">
        <v>0</v>
      </c>
      <c r="DA68" s="411">
        <v>0</v>
      </c>
      <c r="DB68" s="411">
        <v>0</v>
      </c>
      <c r="DC68" s="411">
        <v>0</v>
      </c>
      <c r="DD68" s="411">
        <v>0</v>
      </c>
      <c r="DE68" s="411">
        <v>0</v>
      </c>
      <c r="DF68" s="411">
        <v>0</v>
      </c>
      <c r="DG68" s="411">
        <v>0</v>
      </c>
      <c r="DH68" s="412">
        <v>0</v>
      </c>
      <c r="DI68" s="411">
        <f t="shared" ref="DI68:DI131" si="42">SUM(CW68:DH68)</f>
        <v>-649.24646308637602</v>
      </c>
      <c r="DJ68" s="411">
        <v>13474.976948860416</v>
      </c>
      <c r="DK68" s="411">
        <v>22046.038445128208</v>
      </c>
      <c r="DL68" s="411">
        <v>21167.053857351999</v>
      </c>
      <c r="DM68" s="411">
        <v>17130.239089552</v>
      </c>
      <c r="DN68" s="411">
        <v>16956.221204197001</v>
      </c>
      <c r="DO68" s="411">
        <v>14192.222885399999</v>
      </c>
      <c r="DP68" s="411">
        <v>19743.047008648002</v>
      </c>
      <c r="DQ68" s="411">
        <v>22716.7998615</v>
      </c>
      <c r="DR68" s="411">
        <v>28692.929012639997</v>
      </c>
      <c r="DS68" s="411">
        <v>25754.567868096001</v>
      </c>
      <c r="DT68" s="411">
        <v>14125.947171336</v>
      </c>
      <c r="DU68" s="412">
        <v>14077.812789192998</v>
      </c>
      <c r="DV68" s="411">
        <f t="shared" ref="DV68:DV131" si="43">SUM(DJ68:DU68)</f>
        <v>230077.85614190265</v>
      </c>
      <c r="DW68" s="412">
        <v>13474.976948860416</v>
      </c>
      <c r="DX68" s="412">
        <v>22046.038445128208</v>
      </c>
      <c r="DY68" s="412">
        <v>21167.053857351999</v>
      </c>
      <c r="DZ68" s="412">
        <v>17130.239089552</v>
      </c>
      <c r="EA68" s="412">
        <v>16956.221204197001</v>
      </c>
      <c r="EB68" s="412">
        <v>14192.222885399999</v>
      </c>
      <c r="EC68" s="412">
        <v>19743.047008648002</v>
      </c>
      <c r="ED68" s="412">
        <v>22716.7998615</v>
      </c>
      <c r="EE68" s="412">
        <v>28692.929012639997</v>
      </c>
      <c r="EF68" s="412">
        <v>25754.567868096001</v>
      </c>
      <c r="EG68" s="412">
        <v>14125.947171336</v>
      </c>
      <c r="EH68" s="412">
        <v>14077.812789192998</v>
      </c>
      <c r="EI68" s="411">
        <f t="shared" ref="EI68:EI131" si="44">SUM(DW68:EH68)</f>
        <v>230077.85614190265</v>
      </c>
      <c r="EK68" s="411">
        <f t="shared" ref="EK68:EK131" si="45">P68+AF68+BI68+CI68+DI68</f>
        <v>230077.85614190262</v>
      </c>
      <c r="EL68" s="7">
        <f t="shared" ref="EL68:EL131" si="46">EI68-EK68</f>
        <v>0</v>
      </c>
    </row>
    <row r="69" spans="1:142">
      <c r="A69" s="365" t="str">
        <f t="shared" si="28"/>
        <v xml:space="preserve"> 014</v>
      </c>
      <c r="B69" s="370" t="s">
        <v>925</v>
      </c>
      <c r="C69" s="370" t="s">
        <v>1169</v>
      </c>
      <c r="D69" s="411">
        <v>16485</v>
      </c>
      <c r="E69" s="411">
        <v>24289</v>
      </c>
      <c r="F69" s="411">
        <v>23192</v>
      </c>
      <c r="G69" s="411">
        <v>19276</v>
      </c>
      <c r="H69" s="411">
        <v>15697</v>
      </c>
      <c r="I69" s="411">
        <v>11800</v>
      </c>
      <c r="J69" s="411">
        <v>18184</v>
      </c>
      <c r="K69" s="411">
        <v>25875</v>
      </c>
      <c r="L69" s="411">
        <v>27344</v>
      </c>
      <c r="M69" s="411">
        <v>23116</v>
      </c>
      <c r="N69" s="411">
        <v>14472</v>
      </c>
      <c r="O69" s="412">
        <v>12557</v>
      </c>
      <c r="P69" s="411">
        <f t="shared" si="29"/>
        <v>232287</v>
      </c>
      <c r="Q69" s="411">
        <f t="shared" si="30"/>
        <v>128336.41935483871</v>
      </c>
      <c r="R69" s="411">
        <f t="shared" si="31"/>
        <v>46262.408231368187</v>
      </c>
      <c r="S69" s="411">
        <f t="shared" si="32"/>
        <v>57688.172413793101</v>
      </c>
      <c r="T69" s="411">
        <v>0</v>
      </c>
      <c r="U69" s="411">
        <v>0</v>
      </c>
      <c r="V69" s="411">
        <v>0</v>
      </c>
      <c r="W69" s="411">
        <v>0</v>
      </c>
      <c r="X69" s="411">
        <v>0</v>
      </c>
      <c r="Y69" s="411">
        <v>0</v>
      </c>
      <c r="Z69" s="411">
        <v>0</v>
      </c>
      <c r="AA69" s="411">
        <v>0</v>
      </c>
      <c r="AB69" s="411">
        <v>0</v>
      </c>
      <c r="AC69" s="411">
        <v>0</v>
      </c>
      <c r="AD69" s="411">
        <v>0</v>
      </c>
      <c r="AE69" s="412">
        <v>0</v>
      </c>
      <c r="AF69" s="411">
        <f t="shared" si="33"/>
        <v>0</v>
      </c>
      <c r="AG69" s="411">
        <v>16485</v>
      </c>
      <c r="AH69" s="411">
        <v>24289</v>
      </c>
      <c r="AI69" s="411">
        <v>23192</v>
      </c>
      <c r="AJ69" s="411">
        <v>19276</v>
      </c>
      <c r="AK69" s="411">
        <v>15697</v>
      </c>
      <c r="AL69" s="411">
        <v>11800</v>
      </c>
      <c r="AM69" s="411">
        <v>18184</v>
      </c>
      <c r="AN69" s="411">
        <v>25875</v>
      </c>
      <c r="AO69" s="411">
        <v>27344</v>
      </c>
      <c r="AP69" s="411">
        <v>23116.000000000004</v>
      </c>
      <c r="AQ69" s="411">
        <v>14472</v>
      </c>
      <c r="AR69" s="412">
        <v>12557</v>
      </c>
      <c r="AS69" s="411">
        <f t="shared" si="34"/>
        <v>232287</v>
      </c>
      <c r="AT69" s="411">
        <f t="shared" si="35"/>
        <v>128336.41935483871</v>
      </c>
      <c r="AU69" s="411">
        <f t="shared" si="36"/>
        <v>46262.408231368187</v>
      </c>
      <c r="AV69" s="411">
        <f t="shared" si="37"/>
        <v>57688.172413793101</v>
      </c>
      <c r="AW69" s="411">
        <v>0</v>
      </c>
      <c r="AX69" s="411">
        <v>0</v>
      </c>
      <c r="AY69" s="411">
        <v>0</v>
      </c>
      <c r="AZ69" s="411">
        <v>0</v>
      </c>
      <c r="BA69" s="411">
        <v>0</v>
      </c>
      <c r="BB69" s="411">
        <v>0</v>
      </c>
      <c r="BC69" s="411">
        <v>0</v>
      </c>
      <c r="BD69" s="411">
        <v>0</v>
      </c>
      <c r="BE69" s="411">
        <v>0</v>
      </c>
      <c r="BF69" s="411">
        <v>0</v>
      </c>
      <c r="BG69" s="411">
        <v>0</v>
      </c>
      <c r="BH69" s="412">
        <v>0</v>
      </c>
      <c r="BI69" s="411">
        <f t="shared" si="38"/>
        <v>0</v>
      </c>
      <c r="BJ69" s="411">
        <v>16485</v>
      </c>
      <c r="BK69" s="411">
        <v>24289</v>
      </c>
      <c r="BL69" s="411">
        <v>23192</v>
      </c>
      <c r="BM69" s="411">
        <v>19276</v>
      </c>
      <c r="BN69" s="411">
        <v>15697</v>
      </c>
      <c r="BO69" s="411">
        <v>11800</v>
      </c>
      <c r="BP69" s="411">
        <v>18184</v>
      </c>
      <c r="BQ69" s="411">
        <v>25875</v>
      </c>
      <c r="BR69" s="411">
        <v>27344</v>
      </c>
      <c r="BS69" s="411">
        <v>23116.000000000004</v>
      </c>
      <c r="BT69" s="411">
        <v>14472</v>
      </c>
      <c r="BU69" s="412">
        <v>12557</v>
      </c>
      <c r="BV69" s="411">
        <f t="shared" si="39"/>
        <v>232287</v>
      </c>
      <c r="BW69" s="411">
        <v>-2125.5314729250008</v>
      </c>
      <c r="BX69" s="411">
        <v>-2478.2066699999996</v>
      </c>
      <c r="BY69" s="411">
        <v>-2024.9461426480002</v>
      </c>
      <c r="BZ69" s="411">
        <v>-2145.7609104480007</v>
      </c>
      <c r="CA69" s="411">
        <v>1259.2212041970015</v>
      </c>
      <c r="CB69" s="411">
        <v>2392.2228853999991</v>
      </c>
      <c r="CC69" s="411">
        <v>1559.0470086480018</v>
      </c>
      <c r="CD69" s="411">
        <v>-3158.2001385000003</v>
      </c>
      <c r="CE69" s="411">
        <v>1348.9290126399974</v>
      </c>
      <c r="CF69" s="411">
        <v>2638.5678680959973</v>
      </c>
      <c r="CG69" s="411">
        <v>-346.05282866400057</v>
      </c>
      <c r="CH69" s="412">
        <v>1520.8127891929985</v>
      </c>
      <c r="CI69" s="411">
        <f t="shared" si="40"/>
        <v>-1559.8973950110067</v>
      </c>
      <c r="CJ69" s="411">
        <v>14359.468527075</v>
      </c>
      <c r="CK69" s="411">
        <v>21810.79333</v>
      </c>
      <c r="CL69" s="411">
        <v>21167.053857351999</v>
      </c>
      <c r="CM69" s="411">
        <v>17130.239089552</v>
      </c>
      <c r="CN69" s="411">
        <v>16956.221204197001</v>
      </c>
      <c r="CO69" s="411">
        <v>14192.222885399999</v>
      </c>
      <c r="CP69" s="411">
        <v>19743.047008648002</v>
      </c>
      <c r="CQ69" s="411">
        <v>22716.7998615</v>
      </c>
      <c r="CR69" s="411">
        <v>28692.929012639997</v>
      </c>
      <c r="CS69" s="411">
        <v>25754.567868096001</v>
      </c>
      <c r="CT69" s="411">
        <v>14125.947171336</v>
      </c>
      <c r="CU69" s="412">
        <v>14077.812789192998</v>
      </c>
      <c r="CV69" s="411">
        <f t="shared" si="41"/>
        <v>230727.10260498902</v>
      </c>
      <c r="CW69" s="411">
        <v>-884.49157821458357</v>
      </c>
      <c r="CX69" s="411">
        <v>235.24511512820754</v>
      </c>
      <c r="CY69" s="411">
        <v>0</v>
      </c>
      <c r="CZ69" s="411">
        <v>0</v>
      </c>
      <c r="DA69" s="411">
        <v>0</v>
      </c>
      <c r="DB69" s="411">
        <v>0</v>
      </c>
      <c r="DC69" s="411">
        <v>0</v>
      </c>
      <c r="DD69" s="411">
        <v>0</v>
      </c>
      <c r="DE69" s="411">
        <v>0</v>
      </c>
      <c r="DF69" s="411">
        <v>0</v>
      </c>
      <c r="DG69" s="411">
        <v>0</v>
      </c>
      <c r="DH69" s="412">
        <v>0</v>
      </c>
      <c r="DI69" s="411">
        <f t="shared" si="42"/>
        <v>-649.24646308637602</v>
      </c>
      <c r="DJ69" s="411">
        <v>13474.976948860416</v>
      </c>
      <c r="DK69" s="411">
        <v>22046.038445128208</v>
      </c>
      <c r="DL69" s="411">
        <v>21167.053857351999</v>
      </c>
      <c r="DM69" s="411">
        <v>17130.239089552</v>
      </c>
      <c r="DN69" s="411">
        <v>16956.221204197001</v>
      </c>
      <c r="DO69" s="411">
        <v>14192.222885399999</v>
      </c>
      <c r="DP69" s="411">
        <v>19743.047008648002</v>
      </c>
      <c r="DQ69" s="411">
        <v>22716.7998615</v>
      </c>
      <c r="DR69" s="411">
        <v>28692.929012639997</v>
      </c>
      <c r="DS69" s="411">
        <v>25754.567868096001</v>
      </c>
      <c r="DT69" s="411">
        <v>14125.947171336</v>
      </c>
      <c r="DU69" s="412">
        <v>14077.812789192998</v>
      </c>
      <c r="DV69" s="411">
        <f t="shared" si="43"/>
        <v>230077.85614190265</v>
      </c>
      <c r="DW69" s="412">
        <v>13474.976948860416</v>
      </c>
      <c r="DX69" s="412">
        <v>22046.038445128208</v>
      </c>
      <c r="DY69" s="412">
        <v>21167.053857351999</v>
      </c>
      <c r="DZ69" s="412">
        <v>17130.239089552</v>
      </c>
      <c r="EA69" s="412">
        <v>16956.221204197001</v>
      </c>
      <c r="EB69" s="412">
        <v>14192.222885399999</v>
      </c>
      <c r="EC69" s="412">
        <v>19743.047008648002</v>
      </c>
      <c r="ED69" s="412">
        <v>22716.7998615</v>
      </c>
      <c r="EE69" s="412">
        <v>28692.929012639997</v>
      </c>
      <c r="EF69" s="412">
        <v>25754.567868096001</v>
      </c>
      <c r="EG69" s="412">
        <v>14125.947171336</v>
      </c>
      <c r="EH69" s="412">
        <v>14077.812789192998</v>
      </c>
      <c r="EI69" s="411">
        <f t="shared" si="44"/>
        <v>230077.85614190265</v>
      </c>
      <c r="EK69" s="411">
        <f t="shared" si="45"/>
        <v>230077.85614190262</v>
      </c>
      <c r="EL69" s="7">
        <f t="shared" si="46"/>
        <v>0</v>
      </c>
    </row>
    <row r="70" spans="1:142">
      <c r="A70" s="365" t="str">
        <f t="shared" si="28"/>
        <v xml:space="preserve"> 014</v>
      </c>
      <c r="B70" s="370" t="s">
        <v>925</v>
      </c>
      <c r="C70" s="370" t="s">
        <v>1170</v>
      </c>
      <c r="D70" s="411">
        <v>16485</v>
      </c>
      <c r="E70" s="411">
        <v>24289</v>
      </c>
      <c r="F70" s="411">
        <v>23192</v>
      </c>
      <c r="G70" s="411">
        <v>19276</v>
      </c>
      <c r="H70" s="411">
        <v>15697</v>
      </c>
      <c r="I70" s="411">
        <v>11800</v>
      </c>
      <c r="J70" s="411">
        <v>18184</v>
      </c>
      <c r="K70" s="411">
        <v>25875</v>
      </c>
      <c r="L70" s="411">
        <v>27344</v>
      </c>
      <c r="M70" s="411">
        <v>23116</v>
      </c>
      <c r="N70" s="411">
        <v>14472</v>
      </c>
      <c r="O70" s="412">
        <v>12557</v>
      </c>
      <c r="P70" s="411">
        <f t="shared" si="29"/>
        <v>232287</v>
      </c>
      <c r="Q70" s="411">
        <f t="shared" si="30"/>
        <v>128336.41935483871</v>
      </c>
      <c r="R70" s="411">
        <f t="shared" si="31"/>
        <v>46262.408231368187</v>
      </c>
      <c r="S70" s="411">
        <f t="shared" si="32"/>
        <v>57688.172413793101</v>
      </c>
      <c r="T70" s="411">
        <v>0</v>
      </c>
      <c r="U70" s="411">
        <v>0</v>
      </c>
      <c r="V70" s="411">
        <v>0</v>
      </c>
      <c r="W70" s="411">
        <v>0</v>
      </c>
      <c r="X70" s="411">
        <v>0</v>
      </c>
      <c r="Y70" s="411">
        <v>0</v>
      </c>
      <c r="Z70" s="411">
        <v>0</v>
      </c>
      <c r="AA70" s="411">
        <v>0</v>
      </c>
      <c r="AB70" s="411">
        <v>0</v>
      </c>
      <c r="AC70" s="411">
        <v>0</v>
      </c>
      <c r="AD70" s="411">
        <v>0</v>
      </c>
      <c r="AE70" s="412">
        <v>0</v>
      </c>
      <c r="AF70" s="411">
        <f t="shared" si="33"/>
        <v>0</v>
      </c>
      <c r="AG70" s="411">
        <v>16485</v>
      </c>
      <c r="AH70" s="411">
        <v>24289</v>
      </c>
      <c r="AI70" s="411">
        <v>23192</v>
      </c>
      <c r="AJ70" s="411">
        <v>19276</v>
      </c>
      <c r="AK70" s="411">
        <v>15697</v>
      </c>
      <c r="AL70" s="411">
        <v>11800</v>
      </c>
      <c r="AM70" s="411">
        <v>18184</v>
      </c>
      <c r="AN70" s="411">
        <v>25875</v>
      </c>
      <c r="AO70" s="411">
        <v>27344</v>
      </c>
      <c r="AP70" s="411">
        <v>23116.000000000004</v>
      </c>
      <c r="AQ70" s="411">
        <v>14472</v>
      </c>
      <c r="AR70" s="412">
        <v>12557</v>
      </c>
      <c r="AS70" s="411">
        <f t="shared" si="34"/>
        <v>232287</v>
      </c>
      <c r="AT70" s="411">
        <f t="shared" si="35"/>
        <v>128336.41935483871</v>
      </c>
      <c r="AU70" s="411">
        <f t="shared" si="36"/>
        <v>46262.408231368187</v>
      </c>
      <c r="AV70" s="411">
        <f t="shared" si="37"/>
        <v>57688.172413793101</v>
      </c>
      <c r="AW70" s="411">
        <v>0</v>
      </c>
      <c r="AX70" s="411">
        <v>0</v>
      </c>
      <c r="AY70" s="411">
        <v>0</v>
      </c>
      <c r="AZ70" s="411">
        <v>0</v>
      </c>
      <c r="BA70" s="411">
        <v>0</v>
      </c>
      <c r="BB70" s="411">
        <v>0</v>
      </c>
      <c r="BC70" s="411">
        <v>0</v>
      </c>
      <c r="BD70" s="411">
        <v>0</v>
      </c>
      <c r="BE70" s="411">
        <v>0</v>
      </c>
      <c r="BF70" s="411">
        <v>0</v>
      </c>
      <c r="BG70" s="411">
        <v>0</v>
      </c>
      <c r="BH70" s="412">
        <v>0</v>
      </c>
      <c r="BI70" s="411">
        <f t="shared" si="38"/>
        <v>0</v>
      </c>
      <c r="BJ70" s="411">
        <v>16485</v>
      </c>
      <c r="BK70" s="411">
        <v>24289</v>
      </c>
      <c r="BL70" s="411">
        <v>23192</v>
      </c>
      <c r="BM70" s="411">
        <v>19276</v>
      </c>
      <c r="BN70" s="411">
        <v>15697</v>
      </c>
      <c r="BO70" s="411">
        <v>11800</v>
      </c>
      <c r="BP70" s="411">
        <v>18184</v>
      </c>
      <c r="BQ70" s="411">
        <v>25875</v>
      </c>
      <c r="BR70" s="411">
        <v>27344</v>
      </c>
      <c r="BS70" s="411">
        <v>23116.000000000004</v>
      </c>
      <c r="BT70" s="411">
        <v>14472</v>
      </c>
      <c r="BU70" s="412">
        <v>12557</v>
      </c>
      <c r="BV70" s="411">
        <f t="shared" si="39"/>
        <v>232287</v>
      </c>
      <c r="BW70" s="411">
        <v>-2125.5314729250008</v>
      </c>
      <c r="BX70" s="411">
        <v>-2478.2066699999996</v>
      </c>
      <c r="BY70" s="411">
        <v>-2024.9461426480002</v>
      </c>
      <c r="BZ70" s="411">
        <v>-2145.7609104480007</v>
      </c>
      <c r="CA70" s="411">
        <v>1259.2212041970015</v>
      </c>
      <c r="CB70" s="411">
        <v>2392.2228853999991</v>
      </c>
      <c r="CC70" s="411">
        <v>1559.0470086480018</v>
      </c>
      <c r="CD70" s="411">
        <v>-3158.2001385000003</v>
      </c>
      <c r="CE70" s="411">
        <v>1348.9290126399974</v>
      </c>
      <c r="CF70" s="411">
        <v>2638.5678680959973</v>
      </c>
      <c r="CG70" s="411">
        <v>-346.05282866400057</v>
      </c>
      <c r="CH70" s="412">
        <v>1520.8127891929985</v>
      </c>
      <c r="CI70" s="411">
        <f t="shared" si="40"/>
        <v>-1559.8973950110067</v>
      </c>
      <c r="CJ70" s="411">
        <v>14359.468527075</v>
      </c>
      <c r="CK70" s="411">
        <v>21810.79333</v>
      </c>
      <c r="CL70" s="411">
        <v>21167.053857351999</v>
      </c>
      <c r="CM70" s="411">
        <v>17130.239089552</v>
      </c>
      <c r="CN70" s="411">
        <v>16956.221204197001</v>
      </c>
      <c r="CO70" s="411">
        <v>14192.222885399999</v>
      </c>
      <c r="CP70" s="411">
        <v>19743.047008648002</v>
      </c>
      <c r="CQ70" s="411">
        <v>22716.7998615</v>
      </c>
      <c r="CR70" s="411">
        <v>28692.929012639997</v>
      </c>
      <c r="CS70" s="411">
        <v>25754.567868096001</v>
      </c>
      <c r="CT70" s="411">
        <v>14125.947171336</v>
      </c>
      <c r="CU70" s="412">
        <v>14077.812789192998</v>
      </c>
      <c r="CV70" s="411">
        <f t="shared" si="41"/>
        <v>230727.10260498902</v>
      </c>
      <c r="CW70" s="411">
        <v>-884.49157821458357</v>
      </c>
      <c r="CX70" s="411">
        <v>235.24511512820754</v>
      </c>
      <c r="CY70" s="411">
        <v>0</v>
      </c>
      <c r="CZ70" s="411">
        <v>0</v>
      </c>
      <c r="DA70" s="411">
        <v>0</v>
      </c>
      <c r="DB70" s="411">
        <v>0</v>
      </c>
      <c r="DC70" s="411">
        <v>0</v>
      </c>
      <c r="DD70" s="411">
        <v>0</v>
      </c>
      <c r="DE70" s="411">
        <v>0</v>
      </c>
      <c r="DF70" s="411">
        <v>0</v>
      </c>
      <c r="DG70" s="411">
        <v>0</v>
      </c>
      <c r="DH70" s="412">
        <v>0</v>
      </c>
      <c r="DI70" s="411">
        <f t="shared" si="42"/>
        <v>-649.24646308637602</v>
      </c>
      <c r="DJ70" s="411">
        <v>13474.976948860416</v>
      </c>
      <c r="DK70" s="411">
        <v>22046.038445128208</v>
      </c>
      <c r="DL70" s="411">
        <v>21167.053857351999</v>
      </c>
      <c r="DM70" s="411">
        <v>17130.239089552</v>
      </c>
      <c r="DN70" s="411">
        <v>16956.221204197001</v>
      </c>
      <c r="DO70" s="411">
        <v>14192.222885399999</v>
      </c>
      <c r="DP70" s="411">
        <v>19743.047008648002</v>
      </c>
      <c r="DQ70" s="411">
        <v>22716.7998615</v>
      </c>
      <c r="DR70" s="411">
        <v>28692.929012639997</v>
      </c>
      <c r="DS70" s="411">
        <v>25754.567868096001</v>
      </c>
      <c r="DT70" s="411">
        <v>14125.947171336</v>
      </c>
      <c r="DU70" s="412">
        <v>14077.812789192998</v>
      </c>
      <c r="DV70" s="411">
        <f t="shared" si="43"/>
        <v>230077.85614190265</v>
      </c>
      <c r="DW70" s="412">
        <v>13474.976948860416</v>
      </c>
      <c r="DX70" s="412">
        <v>22046.038445128208</v>
      </c>
      <c r="DY70" s="412">
        <v>21167.053857351999</v>
      </c>
      <c r="DZ70" s="412">
        <v>17130.239089552</v>
      </c>
      <c r="EA70" s="412">
        <v>16956.221204197001</v>
      </c>
      <c r="EB70" s="412">
        <v>14192.222885399999</v>
      </c>
      <c r="EC70" s="412">
        <v>19743.047008648002</v>
      </c>
      <c r="ED70" s="412">
        <v>22716.7998615</v>
      </c>
      <c r="EE70" s="412">
        <v>28692.929012639997</v>
      </c>
      <c r="EF70" s="412">
        <v>25754.567868096001</v>
      </c>
      <c r="EG70" s="412">
        <v>14125.947171336</v>
      </c>
      <c r="EH70" s="412">
        <v>14077.812789192998</v>
      </c>
      <c r="EI70" s="411">
        <f t="shared" si="44"/>
        <v>230077.85614190265</v>
      </c>
      <c r="EK70" s="411">
        <f t="shared" si="45"/>
        <v>230077.85614190262</v>
      </c>
      <c r="EL70" s="7">
        <f t="shared" si="46"/>
        <v>0</v>
      </c>
    </row>
    <row r="71" spans="1:142">
      <c r="A71" s="365" t="str">
        <f t="shared" si="28"/>
        <v xml:space="preserve"> 014</v>
      </c>
      <c r="B71" s="370" t="s">
        <v>925</v>
      </c>
      <c r="C71" s="370" t="s">
        <v>1171</v>
      </c>
      <c r="D71" s="411">
        <v>16485</v>
      </c>
      <c r="E71" s="411">
        <v>24289</v>
      </c>
      <c r="F71" s="411">
        <v>23192</v>
      </c>
      <c r="G71" s="411">
        <v>19276</v>
      </c>
      <c r="H71" s="411">
        <v>15697</v>
      </c>
      <c r="I71" s="411">
        <v>11800</v>
      </c>
      <c r="J71" s="411">
        <v>18184</v>
      </c>
      <c r="K71" s="411">
        <v>25875</v>
      </c>
      <c r="L71" s="411">
        <v>27344</v>
      </c>
      <c r="M71" s="411">
        <v>23116</v>
      </c>
      <c r="N71" s="411">
        <v>14472</v>
      </c>
      <c r="O71" s="412">
        <v>12557</v>
      </c>
      <c r="P71" s="411">
        <f t="shared" si="29"/>
        <v>232287</v>
      </c>
      <c r="Q71" s="411">
        <f t="shared" si="30"/>
        <v>128336.41935483871</v>
      </c>
      <c r="R71" s="411">
        <f t="shared" si="31"/>
        <v>46262.408231368187</v>
      </c>
      <c r="S71" s="411">
        <f t="shared" si="32"/>
        <v>57688.172413793101</v>
      </c>
      <c r="T71" s="411">
        <v>0</v>
      </c>
      <c r="U71" s="411">
        <v>0</v>
      </c>
      <c r="V71" s="411">
        <v>0</v>
      </c>
      <c r="W71" s="411">
        <v>0</v>
      </c>
      <c r="X71" s="411">
        <v>0</v>
      </c>
      <c r="Y71" s="411">
        <v>0</v>
      </c>
      <c r="Z71" s="411">
        <v>0</v>
      </c>
      <c r="AA71" s="411">
        <v>0</v>
      </c>
      <c r="AB71" s="411">
        <v>0</v>
      </c>
      <c r="AC71" s="411">
        <v>0</v>
      </c>
      <c r="AD71" s="411">
        <v>0</v>
      </c>
      <c r="AE71" s="412">
        <v>0</v>
      </c>
      <c r="AF71" s="411">
        <f t="shared" si="33"/>
        <v>0</v>
      </c>
      <c r="AG71" s="411">
        <v>16485</v>
      </c>
      <c r="AH71" s="411">
        <v>24289</v>
      </c>
      <c r="AI71" s="411">
        <v>23192</v>
      </c>
      <c r="AJ71" s="411">
        <v>19276</v>
      </c>
      <c r="AK71" s="411">
        <v>15697</v>
      </c>
      <c r="AL71" s="411">
        <v>11800</v>
      </c>
      <c r="AM71" s="411">
        <v>18184</v>
      </c>
      <c r="AN71" s="411">
        <v>25875</v>
      </c>
      <c r="AO71" s="411">
        <v>27344</v>
      </c>
      <c r="AP71" s="411">
        <v>23116.000000000004</v>
      </c>
      <c r="AQ71" s="411">
        <v>14472</v>
      </c>
      <c r="AR71" s="412">
        <v>12557</v>
      </c>
      <c r="AS71" s="411">
        <f t="shared" si="34"/>
        <v>232287</v>
      </c>
      <c r="AT71" s="411">
        <f t="shared" si="35"/>
        <v>128336.41935483871</v>
      </c>
      <c r="AU71" s="411">
        <f t="shared" si="36"/>
        <v>46262.408231368187</v>
      </c>
      <c r="AV71" s="411">
        <f t="shared" si="37"/>
        <v>57688.172413793101</v>
      </c>
      <c r="AW71" s="411">
        <v>0</v>
      </c>
      <c r="AX71" s="411">
        <v>0</v>
      </c>
      <c r="AY71" s="411">
        <v>0</v>
      </c>
      <c r="AZ71" s="411">
        <v>0</v>
      </c>
      <c r="BA71" s="411">
        <v>0</v>
      </c>
      <c r="BB71" s="411">
        <v>0</v>
      </c>
      <c r="BC71" s="411">
        <v>0</v>
      </c>
      <c r="BD71" s="411">
        <v>0</v>
      </c>
      <c r="BE71" s="411">
        <v>0</v>
      </c>
      <c r="BF71" s="411">
        <v>0</v>
      </c>
      <c r="BG71" s="411">
        <v>0</v>
      </c>
      <c r="BH71" s="412">
        <v>0</v>
      </c>
      <c r="BI71" s="411">
        <f t="shared" si="38"/>
        <v>0</v>
      </c>
      <c r="BJ71" s="411">
        <v>16485</v>
      </c>
      <c r="BK71" s="411">
        <v>24289</v>
      </c>
      <c r="BL71" s="411">
        <v>23192</v>
      </c>
      <c r="BM71" s="411">
        <v>19276</v>
      </c>
      <c r="BN71" s="411">
        <v>15697</v>
      </c>
      <c r="BO71" s="411">
        <v>11800</v>
      </c>
      <c r="BP71" s="411">
        <v>18184</v>
      </c>
      <c r="BQ71" s="411">
        <v>25875</v>
      </c>
      <c r="BR71" s="411">
        <v>27344</v>
      </c>
      <c r="BS71" s="411">
        <v>23116.000000000004</v>
      </c>
      <c r="BT71" s="411">
        <v>14472</v>
      </c>
      <c r="BU71" s="412">
        <v>12557</v>
      </c>
      <c r="BV71" s="411">
        <f t="shared" si="39"/>
        <v>232287</v>
      </c>
      <c r="BW71" s="411">
        <v>-2125.5314729250008</v>
      </c>
      <c r="BX71" s="411">
        <v>-2478.2066699999996</v>
      </c>
      <c r="BY71" s="411">
        <v>-2024.9461426480002</v>
      </c>
      <c r="BZ71" s="411">
        <v>-2145.7609104480007</v>
      </c>
      <c r="CA71" s="411">
        <v>1259.2212041970015</v>
      </c>
      <c r="CB71" s="411">
        <v>2392.2228853999991</v>
      </c>
      <c r="CC71" s="411">
        <v>1559.0470086480018</v>
      </c>
      <c r="CD71" s="411">
        <v>-3158.2001385000003</v>
      </c>
      <c r="CE71" s="411">
        <v>1348.9290126399974</v>
      </c>
      <c r="CF71" s="411">
        <v>2638.5678680959973</v>
      </c>
      <c r="CG71" s="411">
        <v>-346.05282866400057</v>
      </c>
      <c r="CH71" s="412">
        <v>1520.8127891929985</v>
      </c>
      <c r="CI71" s="411">
        <f t="shared" si="40"/>
        <v>-1559.8973950110067</v>
      </c>
      <c r="CJ71" s="411">
        <v>14359.468527075</v>
      </c>
      <c r="CK71" s="411">
        <v>21810.79333</v>
      </c>
      <c r="CL71" s="411">
        <v>21167.053857351999</v>
      </c>
      <c r="CM71" s="411">
        <v>17130.239089552</v>
      </c>
      <c r="CN71" s="411">
        <v>16956.221204197001</v>
      </c>
      <c r="CO71" s="411">
        <v>14192.222885399999</v>
      </c>
      <c r="CP71" s="411">
        <v>19743.047008648002</v>
      </c>
      <c r="CQ71" s="411">
        <v>22716.7998615</v>
      </c>
      <c r="CR71" s="411">
        <v>28692.929012639997</v>
      </c>
      <c r="CS71" s="411">
        <v>25754.567868096001</v>
      </c>
      <c r="CT71" s="411">
        <v>14125.947171336</v>
      </c>
      <c r="CU71" s="412">
        <v>14077.812789192998</v>
      </c>
      <c r="CV71" s="411">
        <f t="shared" si="41"/>
        <v>230727.10260498902</v>
      </c>
      <c r="CW71" s="411">
        <v>-884.49157821458357</v>
      </c>
      <c r="CX71" s="411">
        <v>235.24511512820754</v>
      </c>
      <c r="CY71" s="411">
        <v>0</v>
      </c>
      <c r="CZ71" s="411">
        <v>0</v>
      </c>
      <c r="DA71" s="411">
        <v>0</v>
      </c>
      <c r="DB71" s="411">
        <v>0</v>
      </c>
      <c r="DC71" s="411">
        <v>0</v>
      </c>
      <c r="DD71" s="411">
        <v>0</v>
      </c>
      <c r="DE71" s="411">
        <v>0</v>
      </c>
      <c r="DF71" s="411">
        <v>0</v>
      </c>
      <c r="DG71" s="411">
        <v>0</v>
      </c>
      <c r="DH71" s="412">
        <v>0</v>
      </c>
      <c r="DI71" s="411">
        <f t="shared" si="42"/>
        <v>-649.24646308637602</v>
      </c>
      <c r="DJ71" s="411">
        <v>13474.976948860416</v>
      </c>
      <c r="DK71" s="411">
        <v>22046.038445128208</v>
      </c>
      <c r="DL71" s="411">
        <v>21167.053857351999</v>
      </c>
      <c r="DM71" s="411">
        <v>17130.239089552</v>
      </c>
      <c r="DN71" s="411">
        <v>16956.221204197001</v>
      </c>
      <c r="DO71" s="411">
        <v>14192.222885399999</v>
      </c>
      <c r="DP71" s="411">
        <v>19743.047008648002</v>
      </c>
      <c r="DQ71" s="411">
        <v>22716.7998615</v>
      </c>
      <c r="DR71" s="411">
        <v>28692.929012639997</v>
      </c>
      <c r="DS71" s="411">
        <v>25754.567868096001</v>
      </c>
      <c r="DT71" s="411">
        <v>14125.947171336</v>
      </c>
      <c r="DU71" s="412">
        <v>14077.812789192998</v>
      </c>
      <c r="DV71" s="411">
        <f t="shared" si="43"/>
        <v>230077.85614190265</v>
      </c>
      <c r="DW71" s="412">
        <v>13474.976948860416</v>
      </c>
      <c r="DX71" s="412">
        <v>22046.038445128208</v>
      </c>
      <c r="DY71" s="412">
        <v>21167.053857351999</v>
      </c>
      <c r="DZ71" s="412">
        <v>17130.239089552</v>
      </c>
      <c r="EA71" s="412">
        <v>16956.221204197001</v>
      </c>
      <c r="EB71" s="412">
        <v>14192.222885399999</v>
      </c>
      <c r="EC71" s="412">
        <v>19743.047008648002</v>
      </c>
      <c r="ED71" s="412">
        <v>22716.7998615</v>
      </c>
      <c r="EE71" s="412">
        <v>28692.929012639997</v>
      </c>
      <c r="EF71" s="412">
        <v>25754.567868096001</v>
      </c>
      <c r="EG71" s="412">
        <v>14125.947171336</v>
      </c>
      <c r="EH71" s="412">
        <v>14077.812789192998</v>
      </c>
      <c r="EI71" s="411">
        <f t="shared" si="44"/>
        <v>230077.85614190265</v>
      </c>
      <c r="EK71" s="411">
        <f t="shared" si="45"/>
        <v>230077.85614190262</v>
      </c>
      <c r="EL71" s="7">
        <f t="shared" si="46"/>
        <v>0</v>
      </c>
    </row>
    <row r="72" spans="1:142">
      <c r="A72" s="365" t="str">
        <f t="shared" si="28"/>
        <v xml:space="preserve"> 014</v>
      </c>
      <c r="B72" s="370" t="s">
        <v>925</v>
      </c>
      <c r="C72" s="370" t="s">
        <v>1172</v>
      </c>
      <c r="D72" s="411">
        <v>16485</v>
      </c>
      <c r="E72" s="411">
        <v>24289</v>
      </c>
      <c r="F72" s="411">
        <v>23192</v>
      </c>
      <c r="G72" s="411">
        <v>19276</v>
      </c>
      <c r="H72" s="411">
        <v>15697</v>
      </c>
      <c r="I72" s="411">
        <v>11800</v>
      </c>
      <c r="J72" s="411">
        <v>18184</v>
      </c>
      <c r="K72" s="411">
        <v>25875</v>
      </c>
      <c r="L72" s="411">
        <v>27344</v>
      </c>
      <c r="M72" s="411">
        <v>23116</v>
      </c>
      <c r="N72" s="411">
        <v>14472</v>
      </c>
      <c r="O72" s="412">
        <v>12557</v>
      </c>
      <c r="P72" s="411">
        <f t="shared" si="29"/>
        <v>232287</v>
      </c>
      <c r="Q72" s="411">
        <f t="shared" si="30"/>
        <v>128336.41935483871</v>
      </c>
      <c r="R72" s="411">
        <f t="shared" si="31"/>
        <v>46262.408231368187</v>
      </c>
      <c r="S72" s="411">
        <f t="shared" si="32"/>
        <v>57688.172413793101</v>
      </c>
      <c r="T72" s="411">
        <v>0</v>
      </c>
      <c r="U72" s="411">
        <v>0</v>
      </c>
      <c r="V72" s="411">
        <v>0</v>
      </c>
      <c r="W72" s="411">
        <v>0</v>
      </c>
      <c r="X72" s="411">
        <v>0</v>
      </c>
      <c r="Y72" s="411">
        <v>0</v>
      </c>
      <c r="Z72" s="411">
        <v>0</v>
      </c>
      <c r="AA72" s="411">
        <v>0</v>
      </c>
      <c r="AB72" s="411">
        <v>0</v>
      </c>
      <c r="AC72" s="411">
        <v>0</v>
      </c>
      <c r="AD72" s="411">
        <v>0</v>
      </c>
      <c r="AE72" s="412">
        <v>0</v>
      </c>
      <c r="AF72" s="411">
        <f t="shared" si="33"/>
        <v>0</v>
      </c>
      <c r="AG72" s="411">
        <v>16485</v>
      </c>
      <c r="AH72" s="411">
        <v>24289</v>
      </c>
      <c r="AI72" s="411">
        <v>23192</v>
      </c>
      <c r="AJ72" s="411">
        <v>19276</v>
      </c>
      <c r="AK72" s="411">
        <v>15697</v>
      </c>
      <c r="AL72" s="411">
        <v>11800</v>
      </c>
      <c r="AM72" s="411">
        <v>18184</v>
      </c>
      <c r="AN72" s="411">
        <v>25875</v>
      </c>
      <c r="AO72" s="411">
        <v>27344</v>
      </c>
      <c r="AP72" s="411">
        <v>23116.000000000004</v>
      </c>
      <c r="AQ72" s="411">
        <v>14472</v>
      </c>
      <c r="AR72" s="412">
        <v>12557</v>
      </c>
      <c r="AS72" s="411">
        <f t="shared" si="34"/>
        <v>232287</v>
      </c>
      <c r="AT72" s="411">
        <f t="shared" si="35"/>
        <v>128336.41935483871</v>
      </c>
      <c r="AU72" s="411">
        <f t="shared" si="36"/>
        <v>46262.408231368187</v>
      </c>
      <c r="AV72" s="411">
        <f t="shared" si="37"/>
        <v>57688.172413793101</v>
      </c>
      <c r="AW72" s="411">
        <v>0</v>
      </c>
      <c r="AX72" s="411">
        <v>0</v>
      </c>
      <c r="AY72" s="411">
        <v>0</v>
      </c>
      <c r="AZ72" s="411">
        <v>0</v>
      </c>
      <c r="BA72" s="411">
        <v>0</v>
      </c>
      <c r="BB72" s="411">
        <v>0</v>
      </c>
      <c r="BC72" s="411">
        <v>0</v>
      </c>
      <c r="BD72" s="411">
        <v>0</v>
      </c>
      <c r="BE72" s="411">
        <v>0</v>
      </c>
      <c r="BF72" s="411">
        <v>0</v>
      </c>
      <c r="BG72" s="411">
        <v>0</v>
      </c>
      <c r="BH72" s="412">
        <v>0</v>
      </c>
      <c r="BI72" s="411">
        <f t="shared" si="38"/>
        <v>0</v>
      </c>
      <c r="BJ72" s="411">
        <v>16485</v>
      </c>
      <c r="BK72" s="411">
        <v>24289</v>
      </c>
      <c r="BL72" s="411">
        <v>23192</v>
      </c>
      <c r="BM72" s="411">
        <v>19276</v>
      </c>
      <c r="BN72" s="411">
        <v>15697</v>
      </c>
      <c r="BO72" s="411">
        <v>11800</v>
      </c>
      <c r="BP72" s="411">
        <v>18184</v>
      </c>
      <c r="BQ72" s="411">
        <v>25875</v>
      </c>
      <c r="BR72" s="411">
        <v>27344</v>
      </c>
      <c r="BS72" s="411">
        <v>23116.000000000004</v>
      </c>
      <c r="BT72" s="411">
        <v>14472</v>
      </c>
      <c r="BU72" s="412">
        <v>12557</v>
      </c>
      <c r="BV72" s="411">
        <f t="shared" si="39"/>
        <v>232287</v>
      </c>
      <c r="BW72" s="411">
        <v>-2125.5314729250008</v>
      </c>
      <c r="BX72" s="411">
        <v>-2478.2066699999996</v>
      </c>
      <c r="BY72" s="411">
        <v>-2024.9461426480002</v>
      </c>
      <c r="BZ72" s="411">
        <v>-2145.7609104480007</v>
      </c>
      <c r="CA72" s="411">
        <v>1259.2212041970015</v>
      </c>
      <c r="CB72" s="411">
        <v>2392.2228853999991</v>
      </c>
      <c r="CC72" s="411">
        <v>1559.0470086480018</v>
      </c>
      <c r="CD72" s="411">
        <v>-3158.2001385000003</v>
      </c>
      <c r="CE72" s="411">
        <v>1348.9290126399974</v>
      </c>
      <c r="CF72" s="411">
        <v>2638.5678680959973</v>
      </c>
      <c r="CG72" s="411">
        <v>-346.05282866400057</v>
      </c>
      <c r="CH72" s="412">
        <v>1520.8127891929985</v>
      </c>
      <c r="CI72" s="411">
        <f t="shared" si="40"/>
        <v>-1559.8973950110067</v>
      </c>
      <c r="CJ72" s="411">
        <v>14359.468527075</v>
      </c>
      <c r="CK72" s="411">
        <v>21810.79333</v>
      </c>
      <c r="CL72" s="411">
        <v>21167.053857351999</v>
      </c>
      <c r="CM72" s="411">
        <v>17130.239089552</v>
      </c>
      <c r="CN72" s="411">
        <v>16956.221204197001</v>
      </c>
      <c r="CO72" s="411">
        <v>14192.222885399999</v>
      </c>
      <c r="CP72" s="411">
        <v>19743.047008648002</v>
      </c>
      <c r="CQ72" s="411">
        <v>22716.7998615</v>
      </c>
      <c r="CR72" s="411">
        <v>28692.929012639997</v>
      </c>
      <c r="CS72" s="411">
        <v>25754.567868096001</v>
      </c>
      <c r="CT72" s="411">
        <v>14125.947171336</v>
      </c>
      <c r="CU72" s="412">
        <v>14077.812789192998</v>
      </c>
      <c r="CV72" s="411">
        <f t="shared" si="41"/>
        <v>230727.10260498902</v>
      </c>
      <c r="CW72" s="411">
        <v>-884.49157821458357</v>
      </c>
      <c r="CX72" s="411">
        <v>235.24511512820754</v>
      </c>
      <c r="CY72" s="411">
        <v>0</v>
      </c>
      <c r="CZ72" s="411">
        <v>0</v>
      </c>
      <c r="DA72" s="411">
        <v>0</v>
      </c>
      <c r="DB72" s="411">
        <v>0</v>
      </c>
      <c r="DC72" s="411">
        <v>0</v>
      </c>
      <c r="DD72" s="411">
        <v>0</v>
      </c>
      <c r="DE72" s="411">
        <v>0</v>
      </c>
      <c r="DF72" s="411">
        <v>0</v>
      </c>
      <c r="DG72" s="411">
        <v>0</v>
      </c>
      <c r="DH72" s="412">
        <v>0</v>
      </c>
      <c r="DI72" s="411">
        <f t="shared" si="42"/>
        <v>-649.24646308637602</v>
      </c>
      <c r="DJ72" s="411">
        <v>13474.976948860416</v>
      </c>
      <c r="DK72" s="411">
        <v>22046.038445128208</v>
      </c>
      <c r="DL72" s="411">
        <v>21167.053857351999</v>
      </c>
      <c r="DM72" s="411">
        <v>17130.239089552</v>
      </c>
      <c r="DN72" s="411">
        <v>16956.221204197001</v>
      </c>
      <c r="DO72" s="411">
        <v>14192.222885399999</v>
      </c>
      <c r="DP72" s="411">
        <v>19743.047008648002</v>
      </c>
      <c r="DQ72" s="411">
        <v>22716.7998615</v>
      </c>
      <c r="DR72" s="411">
        <v>28692.929012639997</v>
      </c>
      <c r="DS72" s="411">
        <v>25754.567868096001</v>
      </c>
      <c r="DT72" s="411">
        <v>14125.947171336</v>
      </c>
      <c r="DU72" s="412">
        <v>14077.812789192998</v>
      </c>
      <c r="DV72" s="411">
        <f t="shared" si="43"/>
        <v>230077.85614190265</v>
      </c>
      <c r="DW72" s="412">
        <v>13474.976948860416</v>
      </c>
      <c r="DX72" s="412">
        <v>22046.038445128208</v>
      </c>
      <c r="DY72" s="412">
        <v>21167.053857351999</v>
      </c>
      <c r="DZ72" s="412">
        <v>17130.239089552</v>
      </c>
      <c r="EA72" s="412">
        <v>16956.221204197001</v>
      </c>
      <c r="EB72" s="412">
        <v>14192.222885399999</v>
      </c>
      <c r="EC72" s="412">
        <v>19743.047008648002</v>
      </c>
      <c r="ED72" s="412">
        <v>22716.7998615</v>
      </c>
      <c r="EE72" s="412">
        <v>28692.929012639997</v>
      </c>
      <c r="EF72" s="412">
        <v>25754.567868096001</v>
      </c>
      <c r="EG72" s="412">
        <v>14125.947171336</v>
      </c>
      <c r="EH72" s="412">
        <v>14077.812789192998</v>
      </c>
      <c r="EI72" s="411">
        <f t="shared" si="44"/>
        <v>230077.85614190265</v>
      </c>
      <c r="EK72" s="411">
        <f t="shared" si="45"/>
        <v>230077.85614190262</v>
      </c>
      <c r="EL72" s="7">
        <f t="shared" si="46"/>
        <v>0</v>
      </c>
    </row>
    <row r="73" spans="1:142">
      <c r="A73" s="365" t="str">
        <f t="shared" si="28"/>
        <v xml:space="preserve"> 014</v>
      </c>
      <c r="B73" s="370" t="s">
        <v>925</v>
      </c>
      <c r="C73" s="370" t="s">
        <v>919</v>
      </c>
      <c r="D73" s="411">
        <v>14</v>
      </c>
      <c r="E73" s="411">
        <v>13.566700000000001</v>
      </c>
      <c r="F73" s="411">
        <v>13</v>
      </c>
      <c r="G73" s="411">
        <v>13</v>
      </c>
      <c r="H73" s="411">
        <v>13</v>
      </c>
      <c r="I73" s="411">
        <v>13</v>
      </c>
      <c r="J73" s="411">
        <v>13</v>
      </c>
      <c r="K73" s="411">
        <v>13</v>
      </c>
      <c r="L73" s="411">
        <v>13</v>
      </c>
      <c r="M73" s="411">
        <v>13</v>
      </c>
      <c r="N73" s="411">
        <v>13</v>
      </c>
      <c r="O73" s="412">
        <v>13</v>
      </c>
      <c r="P73" s="411">
        <f t="shared" si="29"/>
        <v>157.5667</v>
      </c>
      <c r="Q73" s="411">
        <f t="shared" si="30"/>
        <v>92.147345161290318</v>
      </c>
      <c r="R73" s="411">
        <f t="shared" si="31"/>
        <v>22.833147942157954</v>
      </c>
      <c r="S73" s="411">
        <f t="shared" si="32"/>
        <v>42.586206896551722</v>
      </c>
      <c r="T73" s="411">
        <v>0</v>
      </c>
      <c r="U73" s="411">
        <v>-0.96905000000000174</v>
      </c>
      <c r="V73" s="411">
        <v>0</v>
      </c>
      <c r="W73" s="411">
        <v>0</v>
      </c>
      <c r="X73" s="411">
        <v>0</v>
      </c>
      <c r="Y73" s="411">
        <v>0</v>
      </c>
      <c r="Z73" s="411">
        <v>0</v>
      </c>
      <c r="AA73" s="411">
        <v>0</v>
      </c>
      <c r="AB73" s="411">
        <v>0</v>
      </c>
      <c r="AC73" s="411">
        <v>0</v>
      </c>
      <c r="AD73" s="411">
        <v>0</v>
      </c>
      <c r="AE73" s="412">
        <v>0</v>
      </c>
      <c r="AF73" s="411">
        <f t="shared" si="33"/>
        <v>-0.96905000000000174</v>
      </c>
      <c r="AG73" s="411">
        <v>14</v>
      </c>
      <c r="AH73" s="411">
        <v>12.59765</v>
      </c>
      <c r="AI73" s="411">
        <v>13</v>
      </c>
      <c r="AJ73" s="411">
        <v>13</v>
      </c>
      <c r="AK73" s="411">
        <v>13</v>
      </c>
      <c r="AL73" s="411">
        <v>13</v>
      </c>
      <c r="AM73" s="411">
        <v>13</v>
      </c>
      <c r="AN73" s="411">
        <v>13</v>
      </c>
      <c r="AO73" s="411">
        <v>13</v>
      </c>
      <c r="AP73" s="411">
        <v>13</v>
      </c>
      <c r="AQ73" s="411">
        <v>13</v>
      </c>
      <c r="AR73" s="412">
        <v>13</v>
      </c>
      <c r="AS73" s="411">
        <f t="shared" si="34"/>
        <v>156.59764999999999</v>
      </c>
      <c r="AT73" s="411">
        <f t="shared" si="35"/>
        <v>91.178295161290322</v>
      </c>
      <c r="AU73" s="411">
        <f t="shared" si="36"/>
        <v>22.833147942157954</v>
      </c>
      <c r="AV73" s="411">
        <f t="shared" si="37"/>
        <v>42.586206896551722</v>
      </c>
      <c r="AW73" s="411">
        <v>0</v>
      </c>
      <c r="AX73" s="411">
        <v>0</v>
      </c>
      <c r="AY73" s="411">
        <v>0</v>
      </c>
      <c r="AZ73" s="411">
        <v>0</v>
      </c>
      <c r="BA73" s="411">
        <v>0</v>
      </c>
      <c r="BB73" s="411">
        <v>0</v>
      </c>
      <c r="BC73" s="411">
        <v>0</v>
      </c>
      <c r="BD73" s="411">
        <v>0</v>
      </c>
      <c r="BE73" s="411">
        <v>0</v>
      </c>
      <c r="BF73" s="411">
        <v>0</v>
      </c>
      <c r="BG73" s="411">
        <v>0</v>
      </c>
      <c r="BH73" s="412">
        <v>0</v>
      </c>
      <c r="BI73" s="411">
        <f t="shared" si="38"/>
        <v>0</v>
      </c>
      <c r="BJ73" s="411">
        <v>14</v>
      </c>
      <c r="BK73" s="411">
        <v>12.59765</v>
      </c>
      <c r="BL73" s="411">
        <v>13</v>
      </c>
      <c r="BM73" s="411">
        <v>13</v>
      </c>
      <c r="BN73" s="411">
        <v>13</v>
      </c>
      <c r="BO73" s="411">
        <v>13</v>
      </c>
      <c r="BP73" s="411">
        <v>13</v>
      </c>
      <c r="BQ73" s="411">
        <v>13</v>
      </c>
      <c r="BR73" s="411">
        <v>13</v>
      </c>
      <c r="BS73" s="411">
        <v>13</v>
      </c>
      <c r="BT73" s="411">
        <v>13</v>
      </c>
      <c r="BU73" s="412">
        <v>13</v>
      </c>
      <c r="BV73" s="411">
        <f t="shared" si="39"/>
        <v>156.59764999999999</v>
      </c>
      <c r="BW73" s="411">
        <v>0</v>
      </c>
      <c r="BX73" s="411">
        <v>0</v>
      </c>
      <c r="BY73" s="411">
        <v>0</v>
      </c>
      <c r="BZ73" s="411">
        <v>0</v>
      </c>
      <c r="CA73" s="411">
        <v>0</v>
      </c>
      <c r="CB73" s="411">
        <v>0</v>
      </c>
      <c r="CC73" s="411">
        <v>0</v>
      </c>
      <c r="CD73" s="411">
        <v>0</v>
      </c>
      <c r="CE73" s="411">
        <v>0</v>
      </c>
      <c r="CF73" s="411">
        <v>0</v>
      </c>
      <c r="CG73" s="411">
        <v>0</v>
      </c>
      <c r="CH73" s="412">
        <v>0</v>
      </c>
      <c r="CI73" s="411">
        <f t="shared" si="40"/>
        <v>0</v>
      </c>
      <c r="CJ73" s="411">
        <v>14</v>
      </c>
      <c r="CK73" s="411">
        <v>12.59765</v>
      </c>
      <c r="CL73" s="411">
        <v>13</v>
      </c>
      <c r="CM73" s="411">
        <v>13</v>
      </c>
      <c r="CN73" s="411">
        <v>13</v>
      </c>
      <c r="CO73" s="411">
        <v>13</v>
      </c>
      <c r="CP73" s="411">
        <v>13</v>
      </c>
      <c r="CQ73" s="411">
        <v>13</v>
      </c>
      <c r="CR73" s="411">
        <v>13</v>
      </c>
      <c r="CS73" s="411">
        <v>13</v>
      </c>
      <c r="CT73" s="411">
        <v>13</v>
      </c>
      <c r="CU73" s="412">
        <v>13</v>
      </c>
      <c r="CV73" s="411">
        <f t="shared" si="41"/>
        <v>156.59764999999999</v>
      </c>
      <c r="CW73" s="411">
        <v>-1</v>
      </c>
      <c r="CX73" s="411">
        <v>5.1583333333347081E-3</v>
      </c>
      <c r="CY73" s="411">
        <v>0</v>
      </c>
      <c r="CZ73" s="411">
        <v>0</v>
      </c>
      <c r="DA73" s="411">
        <v>0</v>
      </c>
      <c r="DB73" s="411">
        <v>0</v>
      </c>
      <c r="DC73" s="411">
        <v>0</v>
      </c>
      <c r="DD73" s="411">
        <v>0</v>
      </c>
      <c r="DE73" s="411">
        <v>0</v>
      </c>
      <c r="DF73" s="411">
        <v>0</v>
      </c>
      <c r="DG73" s="411">
        <v>0</v>
      </c>
      <c r="DH73" s="412">
        <v>0</v>
      </c>
      <c r="DI73" s="411">
        <f t="shared" si="42"/>
        <v>-0.99484166666666529</v>
      </c>
      <c r="DJ73" s="411">
        <v>13</v>
      </c>
      <c r="DK73" s="411">
        <v>12.602808333333334</v>
      </c>
      <c r="DL73" s="411">
        <v>13</v>
      </c>
      <c r="DM73" s="411">
        <v>13</v>
      </c>
      <c r="DN73" s="411">
        <v>13</v>
      </c>
      <c r="DO73" s="411">
        <v>13</v>
      </c>
      <c r="DP73" s="411">
        <v>13</v>
      </c>
      <c r="DQ73" s="411">
        <v>13</v>
      </c>
      <c r="DR73" s="411">
        <v>13</v>
      </c>
      <c r="DS73" s="411">
        <v>13</v>
      </c>
      <c r="DT73" s="411">
        <v>13</v>
      </c>
      <c r="DU73" s="412">
        <v>13</v>
      </c>
      <c r="DV73" s="411">
        <f t="shared" si="43"/>
        <v>155.60280833333334</v>
      </c>
      <c r="DW73" s="412">
        <v>13</v>
      </c>
      <c r="DX73" s="412">
        <v>12.602808333333334</v>
      </c>
      <c r="DY73" s="412">
        <v>13</v>
      </c>
      <c r="DZ73" s="412">
        <v>13</v>
      </c>
      <c r="EA73" s="412">
        <v>13</v>
      </c>
      <c r="EB73" s="412">
        <v>13</v>
      </c>
      <c r="EC73" s="412">
        <v>13</v>
      </c>
      <c r="ED73" s="412">
        <v>13</v>
      </c>
      <c r="EE73" s="412">
        <v>13</v>
      </c>
      <c r="EF73" s="412">
        <v>13</v>
      </c>
      <c r="EG73" s="412">
        <v>13</v>
      </c>
      <c r="EH73" s="412">
        <v>13</v>
      </c>
      <c r="EI73" s="411">
        <f t="shared" si="44"/>
        <v>155.60280833333334</v>
      </c>
      <c r="EK73" s="411">
        <f t="shared" si="45"/>
        <v>155.60280833333331</v>
      </c>
      <c r="EL73" s="7">
        <f t="shared" si="46"/>
        <v>0</v>
      </c>
    </row>
    <row r="74" spans="1:142">
      <c r="A74" s="365" t="str">
        <f t="shared" si="28"/>
        <v xml:space="preserve"> 014</v>
      </c>
      <c r="B74" s="370" t="s">
        <v>925</v>
      </c>
      <c r="C74" s="370" t="s">
        <v>920</v>
      </c>
      <c r="D74" s="411">
        <v>16485</v>
      </c>
      <c r="E74" s="411">
        <v>24289</v>
      </c>
      <c r="F74" s="411">
        <v>23192</v>
      </c>
      <c r="G74" s="411">
        <v>19276</v>
      </c>
      <c r="H74" s="411">
        <v>15697</v>
      </c>
      <c r="I74" s="411">
        <v>11800</v>
      </c>
      <c r="J74" s="411">
        <v>18184</v>
      </c>
      <c r="K74" s="411">
        <v>25875</v>
      </c>
      <c r="L74" s="411">
        <v>27344</v>
      </c>
      <c r="M74" s="411">
        <v>23116</v>
      </c>
      <c r="N74" s="411">
        <v>14472</v>
      </c>
      <c r="O74" s="412">
        <v>12557</v>
      </c>
      <c r="P74" s="411">
        <f t="shared" si="29"/>
        <v>232287</v>
      </c>
      <c r="Q74" s="411">
        <f t="shared" si="30"/>
        <v>128336.41935483871</v>
      </c>
      <c r="R74" s="411">
        <f t="shared" si="31"/>
        <v>46262.408231368187</v>
      </c>
      <c r="S74" s="411">
        <f t="shared" si="32"/>
        <v>57688.172413793101</v>
      </c>
      <c r="T74" s="411">
        <v>0</v>
      </c>
      <c r="U74" s="411">
        <v>0</v>
      </c>
      <c r="V74" s="411">
        <v>0</v>
      </c>
      <c r="W74" s="411">
        <v>0</v>
      </c>
      <c r="X74" s="411">
        <v>0</v>
      </c>
      <c r="Y74" s="411">
        <v>0</v>
      </c>
      <c r="Z74" s="411">
        <v>0</v>
      </c>
      <c r="AA74" s="411">
        <v>0</v>
      </c>
      <c r="AB74" s="411">
        <v>0</v>
      </c>
      <c r="AC74" s="411">
        <v>0</v>
      </c>
      <c r="AD74" s="411">
        <v>0</v>
      </c>
      <c r="AE74" s="412">
        <v>0</v>
      </c>
      <c r="AF74" s="411">
        <f t="shared" si="33"/>
        <v>0</v>
      </c>
      <c r="AG74" s="411">
        <v>16485</v>
      </c>
      <c r="AH74" s="411">
        <v>24289</v>
      </c>
      <c r="AI74" s="411">
        <v>23192</v>
      </c>
      <c r="AJ74" s="411">
        <v>19276</v>
      </c>
      <c r="AK74" s="411">
        <v>15697</v>
      </c>
      <c r="AL74" s="411">
        <v>11800</v>
      </c>
      <c r="AM74" s="411">
        <v>18184</v>
      </c>
      <c r="AN74" s="411">
        <v>25875</v>
      </c>
      <c r="AO74" s="411">
        <v>27344</v>
      </c>
      <c r="AP74" s="411">
        <v>23116.000000000004</v>
      </c>
      <c r="AQ74" s="411">
        <v>14472</v>
      </c>
      <c r="AR74" s="412">
        <v>12557</v>
      </c>
      <c r="AS74" s="411">
        <f t="shared" si="34"/>
        <v>232287</v>
      </c>
      <c r="AT74" s="411">
        <f t="shared" si="35"/>
        <v>128336.41935483871</v>
      </c>
      <c r="AU74" s="411">
        <f t="shared" si="36"/>
        <v>46262.408231368187</v>
      </c>
      <c r="AV74" s="411">
        <f t="shared" si="37"/>
        <v>57688.172413793101</v>
      </c>
      <c r="AW74" s="411">
        <v>0</v>
      </c>
      <c r="AX74" s="411">
        <v>0</v>
      </c>
      <c r="AY74" s="411">
        <v>0</v>
      </c>
      <c r="AZ74" s="411">
        <v>0</v>
      </c>
      <c r="BA74" s="411">
        <v>0</v>
      </c>
      <c r="BB74" s="411">
        <v>0</v>
      </c>
      <c r="BC74" s="411">
        <v>0</v>
      </c>
      <c r="BD74" s="411">
        <v>0</v>
      </c>
      <c r="BE74" s="411">
        <v>0</v>
      </c>
      <c r="BF74" s="411">
        <v>0</v>
      </c>
      <c r="BG74" s="411">
        <v>0</v>
      </c>
      <c r="BH74" s="412">
        <v>0</v>
      </c>
      <c r="BI74" s="411">
        <f t="shared" si="38"/>
        <v>0</v>
      </c>
      <c r="BJ74" s="411">
        <v>16485</v>
      </c>
      <c r="BK74" s="411">
        <v>24289</v>
      </c>
      <c r="BL74" s="411">
        <v>23192</v>
      </c>
      <c r="BM74" s="411">
        <v>19276</v>
      </c>
      <c r="BN74" s="411">
        <v>15697</v>
      </c>
      <c r="BO74" s="411">
        <v>11800</v>
      </c>
      <c r="BP74" s="411">
        <v>18184</v>
      </c>
      <c r="BQ74" s="411">
        <v>25875</v>
      </c>
      <c r="BR74" s="411">
        <v>27344</v>
      </c>
      <c r="BS74" s="411">
        <v>23116.000000000004</v>
      </c>
      <c r="BT74" s="411">
        <v>14472</v>
      </c>
      <c r="BU74" s="412">
        <v>12557</v>
      </c>
      <c r="BV74" s="411">
        <f t="shared" si="39"/>
        <v>232287</v>
      </c>
      <c r="BW74" s="411">
        <v>-2125.5314729250008</v>
      </c>
      <c r="BX74" s="411">
        <v>-2478.2066699999996</v>
      </c>
      <c r="BY74" s="411">
        <v>-2024.9461426480002</v>
      </c>
      <c r="BZ74" s="411">
        <v>-2145.7609104480007</v>
      </c>
      <c r="CA74" s="411">
        <v>1259.2212041970015</v>
      </c>
      <c r="CB74" s="411">
        <v>2392.2228853999991</v>
      </c>
      <c r="CC74" s="411">
        <v>1559.0470086480018</v>
      </c>
      <c r="CD74" s="411">
        <v>-3158.2001385000003</v>
      </c>
      <c r="CE74" s="411">
        <v>1348.9290126399974</v>
      </c>
      <c r="CF74" s="411">
        <v>2638.5678680959973</v>
      </c>
      <c r="CG74" s="411">
        <v>-346.05282866400057</v>
      </c>
      <c r="CH74" s="412">
        <v>1520.8127891929985</v>
      </c>
      <c r="CI74" s="411">
        <f t="shared" si="40"/>
        <v>-1559.8973950110067</v>
      </c>
      <c r="CJ74" s="411">
        <v>14359.468527075</v>
      </c>
      <c r="CK74" s="411">
        <v>21810.79333</v>
      </c>
      <c r="CL74" s="411">
        <v>21167.053857351999</v>
      </c>
      <c r="CM74" s="411">
        <v>17130.239089552</v>
      </c>
      <c r="CN74" s="411">
        <v>16956.221204197001</v>
      </c>
      <c r="CO74" s="411">
        <v>14192.222885399999</v>
      </c>
      <c r="CP74" s="411">
        <v>19743.047008648002</v>
      </c>
      <c r="CQ74" s="411">
        <v>22716.7998615</v>
      </c>
      <c r="CR74" s="411">
        <v>28692.929012639997</v>
      </c>
      <c r="CS74" s="411">
        <v>25754.567868096001</v>
      </c>
      <c r="CT74" s="411">
        <v>14125.947171336</v>
      </c>
      <c r="CU74" s="412">
        <v>14077.812789192998</v>
      </c>
      <c r="CV74" s="411">
        <f t="shared" si="41"/>
        <v>230727.10260498902</v>
      </c>
      <c r="CW74" s="411">
        <v>-884.49157821458357</v>
      </c>
      <c r="CX74" s="411">
        <v>235.24511512820754</v>
      </c>
      <c r="CY74" s="411">
        <v>0</v>
      </c>
      <c r="CZ74" s="411">
        <v>0</v>
      </c>
      <c r="DA74" s="411">
        <v>0</v>
      </c>
      <c r="DB74" s="411">
        <v>0</v>
      </c>
      <c r="DC74" s="411">
        <v>0</v>
      </c>
      <c r="DD74" s="411">
        <v>0</v>
      </c>
      <c r="DE74" s="411">
        <v>0</v>
      </c>
      <c r="DF74" s="411">
        <v>0</v>
      </c>
      <c r="DG74" s="411">
        <v>0</v>
      </c>
      <c r="DH74" s="412">
        <v>0</v>
      </c>
      <c r="DI74" s="411">
        <f t="shared" si="42"/>
        <v>-649.24646308637602</v>
      </c>
      <c r="DJ74" s="411">
        <v>13474.976948860416</v>
      </c>
      <c r="DK74" s="411">
        <v>22046.038445128208</v>
      </c>
      <c r="DL74" s="411">
        <v>21167.053857351999</v>
      </c>
      <c r="DM74" s="411">
        <v>17130.239089552</v>
      </c>
      <c r="DN74" s="411">
        <v>16956.221204197001</v>
      </c>
      <c r="DO74" s="411">
        <v>14192.222885399999</v>
      </c>
      <c r="DP74" s="411">
        <v>19743.047008648002</v>
      </c>
      <c r="DQ74" s="411">
        <v>22716.7998615</v>
      </c>
      <c r="DR74" s="411">
        <v>28692.929012639997</v>
      </c>
      <c r="DS74" s="411">
        <v>25754.567868096001</v>
      </c>
      <c r="DT74" s="411">
        <v>14125.947171336</v>
      </c>
      <c r="DU74" s="412">
        <v>14077.812789192998</v>
      </c>
      <c r="DV74" s="411">
        <f t="shared" si="43"/>
        <v>230077.85614190265</v>
      </c>
      <c r="DW74" s="412">
        <v>13474.976948860416</v>
      </c>
      <c r="DX74" s="412">
        <v>22046.038445128208</v>
      </c>
      <c r="DY74" s="412">
        <v>21167.053857351999</v>
      </c>
      <c r="DZ74" s="412">
        <v>17130.239089552</v>
      </c>
      <c r="EA74" s="412">
        <v>16956.221204197001</v>
      </c>
      <c r="EB74" s="412">
        <v>14192.222885399999</v>
      </c>
      <c r="EC74" s="412">
        <v>19743.047008648002</v>
      </c>
      <c r="ED74" s="412">
        <v>22716.7998615</v>
      </c>
      <c r="EE74" s="412">
        <v>28692.929012639997</v>
      </c>
      <c r="EF74" s="412">
        <v>25754.567868096001</v>
      </c>
      <c r="EG74" s="412">
        <v>14125.947171336</v>
      </c>
      <c r="EH74" s="412">
        <v>14077.812789192998</v>
      </c>
      <c r="EI74" s="411">
        <f t="shared" si="44"/>
        <v>230077.85614190265</v>
      </c>
      <c r="EK74" s="411">
        <f t="shared" si="45"/>
        <v>230077.85614190262</v>
      </c>
      <c r="EL74" s="7">
        <f t="shared" si="46"/>
        <v>0</v>
      </c>
    </row>
    <row r="75" spans="1:142">
      <c r="A75" s="365" t="str">
        <f t="shared" si="28"/>
        <v xml:space="preserve"> 014</v>
      </c>
      <c r="B75" s="370" t="s">
        <v>925</v>
      </c>
      <c r="C75" s="370" t="s">
        <v>921</v>
      </c>
      <c r="D75" s="411">
        <v>10056</v>
      </c>
      <c r="E75" s="411">
        <v>18092</v>
      </c>
      <c r="F75" s="411">
        <v>16698</v>
      </c>
      <c r="G75" s="411">
        <v>12848</v>
      </c>
      <c r="H75" s="411">
        <v>9515</v>
      </c>
      <c r="I75" s="411">
        <v>6087</v>
      </c>
      <c r="J75" s="411">
        <v>12089</v>
      </c>
      <c r="K75" s="411">
        <v>19446</v>
      </c>
      <c r="L75" s="411">
        <v>21092</v>
      </c>
      <c r="M75" s="411">
        <v>16889</v>
      </c>
      <c r="N75" s="411">
        <v>8676</v>
      </c>
      <c r="O75" s="412">
        <v>6557</v>
      </c>
      <c r="P75" s="411">
        <f t="shared" si="29"/>
        <v>158045</v>
      </c>
      <c r="Q75" s="411">
        <f t="shared" si="30"/>
        <v>84995.032258064515</v>
      </c>
      <c r="R75" s="411">
        <f t="shared" si="31"/>
        <v>35109.484983314796</v>
      </c>
      <c r="S75" s="411">
        <f t="shared" si="32"/>
        <v>37940.482758620688</v>
      </c>
      <c r="T75" s="411">
        <v>0</v>
      </c>
      <c r="U75" s="411">
        <v>0</v>
      </c>
      <c r="V75" s="411">
        <v>0</v>
      </c>
      <c r="W75" s="411">
        <v>0</v>
      </c>
      <c r="X75" s="411">
        <v>0</v>
      </c>
      <c r="Y75" s="411">
        <v>0</v>
      </c>
      <c r="Z75" s="411">
        <v>0</v>
      </c>
      <c r="AA75" s="411">
        <v>0</v>
      </c>
      <c r="AB75" s="411">
        <v>0</v>
      </c>
      <c r="AC75" s="411">
        <v>0</v>
      </c>
      <c r="AD75" s="411">
        <v>0</v>
      </c>
      <c r="AE75" s="412">
        <v>0</v>
      </c>
      <c r="AF75" s="411">
        <f t="shared" si="33"/>
        <v>0</v>
      </c>
      <c r="AG75" s="411">
        <v>10056</v>
      </c>
      <c r="AH75" s="411">
        <v>18092</v>
      </c>
      <c r="AI75" s="411">
        <v>16698</v>
      </c>
      <c r="AJ75" s="411">
        <v>12848</v>
      </c>
      <c r="AK75" s="411">
        <v>9515</v>
      </c>
      <c r="AL75" s="411">
        <v>6087</v>
      </c>
      <c r="AM75" s="411">
        <v>12089</v>
      </c>
      <c r="AN75" s="411">
        <v>19446</v>
      </c>
      <c r="AO75" s="411">
        <v>21092</v>
      </c>
      <c r="AP75" s="411">
        <v>16889</v>
      </c>
      <c r="AQ75" s="411">
        <v>8676</v>
      </c>
      <c r="AR75" s="412">
        <v>6557</v>
      </c>
      <c r="AS75" s="411">
        <f t="shared" si="34"/>
        <v>158045</v>
      </c>
      <c r="AT75" s="411">
        <f t="shared" si="35"/>
        <v>84995.032258064515</v>
      </c>
      <c r="AU75" s="411">
        <f t="shared" si="36"/>
        <v>35109.484983314796</v>
      </c>
      <c r="AV75" s="411">
        <f t="shared" si="37"/>
        <v>37940.482758620688</v>
      </c>
      <c r="AW75" s="411">
        <v>0</v>
      </c>
      <c r="AX75" s="411">
        <v>0</v>
      </c>
      <c r="AY75" s="411">
        <v>0</v>
      </c>
      <c r="AZ75" s="411">
        <v>0</v>
      </c>
      <c r="BA75" s="411">
        <v>0</v>
      </c>
      <c r="BB75" s="411">
        <v>0</v>
      </c>
      <c r="BC75" s="411">
        <v>0</v>
      </c>
      <c r="BD75" s="411">
        <v>0</v>
      </c>
      <c r="BE75" s="411">
        <v>0</v>
      </c>
      <c r="BF75" s="411">
        <v>0</v>
      </c>
      <c r="BG75" s="411">
        <v>0</v>
      </c>
      <c r="BH75" s="412">
        <v>0</v>
      </c>
      <c r="BI75" s="411">
        <f t="shared" si="38"/>
        <v>0</v>
      </c>
      <c r="BJ75" s="411">
        <v>10056</v>
      </c>
      <c r="BK75" s="411">
        <v>18092</v>
      </c>
      <c r="BL75" s="411">
        <v>16698</v>
      </c>
      <c r="BM75" s="411">
        <v>12848</v>
      </c>
      <c r="BN75" s="411">
        <v>9515</v>
      </c>
      <c r="BO75" s="411">
        <v>6087</v>
      </c>
      <c r="BP75" s="411">
        <v>12089</v>
      </c>
      <c r="BQ75" s="411">
        <v>19446</v>
      </c>
      <c r="BR75" s="411">
        <v>21092</v>
      </c>
      <c r="BS75" s="411">
        <v>16889</v>
      </c>
      <c r="BT75" s="411">
        <v>8676</v>
      </c>
      <c r="BU75" s="412">
        <v>6557</v>
      </c>
      <c r="BV75" s="411">
        <f t="shared" si="39"/>
        <v>158045</v>
      </c>
      <c r="BW75" s="411">
        <v>-1296.5935390800005</v>
      </c>
      <c r="BX75" s="411">
        <v>-1845.9267599999985</v>
      </c>
      <c r="BY75" s="411">
        <v>-1457.9402677619992</v>
      </c>
      <c r="BZ75" s="411">
        <v>-1430.2104263040005</v>
      </c>
      <c r="CA75" s="411">
        <v>763.29806701500092</v>
      </c>
      <c r="CB75" s="411">
        <v>1234.0220935109996</v>
      </c>
      <c r="CC75" s="411">
        <v>1036.4781834330015</v>
      </c>
      <c r="CD75" s="411">
        <v>-2373.5018316240012</v>
      </c>
      <c r="CE75" s="411">
        <v>1040.5065365199989</v>
      </c>
      <c r="CF75" s="411">
        <v>1927.789095184</v>
      </c>
      <c r="CG75" s="411">
        <v>-207.45953161200032</v>
      </c>
      <c r="CH75" s="412">
        <v>794.13629519299911</v>
      </c>
      <c r="CI75" s="514">
        <f t="shared" si="40"/>
        <v>-1815.402085526001</v>
      </c>
      <c r="CJ75" s="411">
        <v>8759.4064609199995</v>
      </c>
      <c r="CK75" s="411">
        <v>16246.073240000002</v>
      </c>
      <c r="CL75" s="411">
        <v>15240.059732238002</v>
      </c>
      <c r="CM75" s="411">
        <v>11417.789573696</v>
      </c>
      <c r="CN75" s="411">
        <v>10278.298067015001</v>
      </c>
      <c r="CO75" s="411">
        <v>7321.0220935109992</v>
      </c>
      <c r="CP75" s="411">
        <v>13125.478183433002</v>
      </c>
      <c r="CQ75" s="411">
        <v>17072.498168375998</v>
      </c>
      <c r="CR75" s="411">
        <v>22132.506536519999</v>
      </c>
      <c r="CS75" s="411">
        <v>18816.789095184002</v>
      </c>
      <c r="CT75" s="411">
        <v>8468.5404683880006</v>
      </c>
      <c r="CU75" s="412">
        <v>7351.1362951929987</v>
      </c>
      <c r="CV75" s="411">
        <f t="shared" si="41"/>
        <v>156229.597914474</v>
      </c>
      <c r="CW75" s="411">
        <v>-490.40829728500012</v>
      </c>
      <c r="CX75" s="411">
        <v>226.00062910256565</v>
      </c>
      <c r="CY75" s="411">
        <v>0</v>
      </c>
      <c r="CZ75" s="411">
        <v>0</v>
      </c>
      <c r="DA75" s="411">
        <v>0</v>
      </c>
      <c r="DB75" s="411">
        <v>0</v>
      </c>
      <c r="DC75" s="411">
        <v>0</v>
      </c>
      <c r="DD75" s="411">
        <v>0</v>
      </c>
      <c r="DE75" s="411">
        <v>0</v>
      </c>
      <c r="DF75" s="411">
        <v>0</v>
      </c>
      <c r="DG75" s="411">
        <v>0</v>
      </c>
      <c r="DH75" s="412">
        <v>0</v>
      </c>
      <c r="DI75" s="514">
        <f t="shared" si="42"/>
        <v>-264.40766818243446</v>
      </c>
      <c r="DJ75" s="411">
        <v>8268.9981636349985</v>
      </c>
      <c r="DK75" s="411">
        <v>16472.073869102569</v>
      </c>
      <c r="DL75" s="411">
        <v>15240.059732238002</v>
      </c>
      <c r="DM75" s="411">
        <v>11417.789573696</v>
      </c>
      <c r="DN75" s="411">
        <v>10278.298067015001</v>
      </c>
      <c r="DO75" s="411">
        <v>7321.0220935109992</v>
      </c>
      <c r="DP75" s="411">
        <v>13125.478183433002</v>
      </c>
      <c r="DQ75" s="411">
        <v>17072.498168375998</v>
      </c>
      <c r="DR75" s="411">
        <v>22132.506536519999</v>
      </c>
      <c r="DS75" s="411">
        <v>18816.789095184002</v>
      </c>
      <c r="DT75" s="411">
        <v>8468.5404683880006</v>
      </c>
      <c r="DU75" s="412">
        <v>7351.1362951929987</v>
      </c>
      <c r="DV75" s="411">
        <f t="shared" si="43"/>
        <v>155965.19024629158</v>
      </c>
      <c r="DW75" s="412">
        <v>8268.9981636349985</v>
      </c>
      <c r="DX75" s="412">
        <v>16472.073869102569</v>
      </c>
      <c r="DY75" s="412">
        <v>15240.059732238002</v>
      </c>
      <c r="DZ75" s="412">
        <v>11417.789573696</v>
      </c>
      <c r="EA75" s="412">
        <v>10278.298067015001</v>
      </c>
      <c r="EB75" s="412">
        <v>7321.0220935109992</v>
      </c>
      <c r="EC75" s="412">
        <v>13125.478183433002</v>
      </c>
      <c r="ED75" s="412">
        <v>17072.498168375998</v>
      </c>
      <c r="EE75" s="412">
        <v>22132.506536519999</v>
      </c>
      <c r="EF75" s="412">
        <v>18816.789095184002</v>
      </c>
      <c r="EG75" s="412">
        <v>8468.5404683880006</v>
      </c>
      <c r="EH75" s="412">
        <v>7351.1362951929987</v>
      </c>
      <c r="EI75" s="411">
        <f t="shared" si="44"/>
        <v>155965.19024629158</v>
      </c>
      <c r="EK75" s="411">
        <f t="shared" si="45"/>
        <v>155965.19024629158</v>
      </c>
      <c r="EL75" s="7">
        <f t="shared" si="46"/>
        <v>0</v>
      </c>
    </row>
    <row r="76" spans="1:142">
      <c r="A76" s="365" t="str">
        <f t="shared" si="28"/>
        <v xml:space="preserve"> 014</v>
      </c>
      <c r="B76" s="370" t="s">
        <v>925</v>
      </c>
      <c r="C76" s="370" t="s">
        <v>922</v>
      </c>
      <c r="D76" s="411">
        <v>6429</v>
      </c>
      <c r="E76" s="411">
        <v>6197</v>
      </c>
      <c r="F76" s="411">
        <v>6494</v>
      </c>
      <c r="G76" s="411">
        <v>6428</v>
      </c>
      <c r="H76" s="411">
        <v>6182</v>
      </c>
      <c r="I76" s="411">
        <v>5713</v>
      </c>
      <c r="J76" s="411">
        <v>6095</v>
      </c>
      <c r="K76" s="411">
        <v>6429</v>
      </c>
      <c r="L76" s="411">
        <v>6252</v>
      </c>
      <c r="M76" s="411">
        <v>6227</v>
      </c>
      <c r="N76" s="411">
        <v>5796</v>
      </c>
      <c r="O76" s="412">
        <v>6000</v>
      </c>
      <c r="P76" s="411">
        <f t="shared" si="29"/>
        <v>74242</v>
      </c>
      <c r="Q76" s="411">
        <f t="shared" si="30"/>
        <v>43341.387096774197</v>
      </c>
      <c r="R76" s="411">
        <f t="shared" si="31"/>
        <v>11152.923248053394</v>
      </c>
      <c r="S76" s="411">
        <f t="shared" si="32"/>
        <v>19747.689655172413</v>
      </c>
      <c r="T76" s="411">
        <v>0</v>
      </c>
      <c r="U76" s="411">
        <v>0</v>
      </c>
      <c r="V76" s="411">
        <v>0</v>
      </c>
      <c r="W76" s="411">
        <v>0</v>
      </c>
      <c r="X76" s="411">
        <v>0</v>
      </c>
      <c r="Y76" s="411">
        <v>0</v>
      </c>
      <c r="Z76" s="411">
        <v>0</v>
      </c>
      <c r="AA76" s="411">
        <v>0</v>
      </c>
      <c r="AB76" s="411">
        <v>0</v>
      </c>
      <c r="AC76" s="411">
        <v>0</v>
      </c>
      <c r="AD76" s="411">
        <v>0</v>
      </c>
      <c r="AE76" s="412">
        <v>0</v>
      </c>
      <c r="AF76" s="411">
        <f t="shared" si="33"/>
        <v>0</v>
      </c>
      <c r="AG76" s="411">
        <v>6429</v>
      </c>
      <c r="AH76" s="411">
        <v>6197</v>
      </c>
      <c r="AI76" s="411">
        <v>6494</v>
      </c>
      <c r="AJ76" s="411">
        <v>6428</v>
      </c>
      <c r="AK76" s="411">
        <v>6182</v>
      </c>
      <c r="AL76" s="411">
        <v>5713</v>
      </c>
      <c r="AM76" s="411">
        <v>6095</v>
      </c>
      <c r="AN76" s="411">
        <v>6429</v>
      </c>
      <c r="AO76" s="411">
        <v>6252</v>
      </c>
      <c r="AP76" s="411">
        <v>6227.0000000000009</v>
      </c>
      <c r="AQ76" s="411">
        <v>5796</v>
      </c>
      <c r="AR76" s="412">
        <v>6000</v>
      </c>
      <c r="AS76" s="411">
        <f t="shared" si="34"/>
        <v>74242</v>
      </c>
      <c r="AT76" s="411">
        <f t="shared" si="35"/>
        <v>43341.387096774197</v>
      </c>
      <c r="AU76" s="411">
        <f t="shared" si="36"/>
        <v>11152.923248053394</v>
      </c>
      <c r="AV76" s="411">
        <f t="shared" si="37"/>
        <v>19747.689655172413</v>
      </c>
      <c r="AW76" s="411">
        <v>0</v>
      </c>
      <c r="AX76" s="411">
        <v>0</v>
      </c>
      <c r="AY76" s="411">
        <v>0</v>
      </c>
      <c r="AZ76" s="411">
        <v>0</v>
      </c>
      <c r="BA76" s="411">
        <v>0</v>
      </c>
      <c r="BB76" s="411">
        <v>0</v>
      </c>
      <c r="BC76" s="411">
        <v>0</v>
      </c>
      <c r="BD76" s="411">
        <v>0</v>
      </c>
      <c r="BE76" s="411">
        <v>0</v>
      </c>
      <c r="BF76" s="411">
        <v>0</v>
      </c>
      <c r="BG76" s="411">
        <v>0</v>
      </c>
      <c r="BH76" s="412">
        <v>0</v>
      </c>
      <c r="BI76" s="411">
        <f t="shared" si="38"/>
        <v>0</v>
      </c>
      <c r="BJ76" s="411">
        <v>6429</v>
      </c>
      <c r="BK76" s="411">
        <v>6197</v>
      </c>
      <c r="BL76" s="411">
        <v>6494</v>
      </c>
      <c r="BM76" s="411">
        <v>6428</v>
      </c>
      <c r="BN76" s="411">
        <v>6182</v>
      </c>
      <c r="BO76" s="411">
        <v>5713</v>
      </c>
      <c r="BP76" s="411">
        <v>6095</v>
      </c>
      <c r="BQ76" s="411">
        <v>6429</v>
      </c>
      <c r="BR76" s="411">
        <v>6252</v>
      </c>
      <c r="BS76" s="411">
        <v>6227.0000000000009</v>
      </c>
      <c r="BT76" s="411">
        <v>5796</v>
      </c>
      <c r="BU76" s="412">
        <v>6000</v>
      </c>
      <c r="BV76" s="411">
        <f t="shared" si="39"/>
        <v>74242</v>
      </c>
      <c r="BW76" s="411">
        <v>-828.93793384500043</v>
      </c>
      <c r="BX76" s="411">
        <v>-632.27990999999952</v>
      </c>
      <c r="BY76" s="411">
        <v>-567.00587488600013</v>
      </c>
      <c r="BZ76" s="411">
        <v>-715.55048414400028</v>
      </c>
      <c r="CA76" s="411">
        <v>495.9231371820008</v>
      </c>
      <c r="CB76" s="411">
        <v>1158.2007918889997</v>
      </c>
      <c r="CC76" s="411">
        <v>522.56882521500074</v>
      </c>
      <c r="CD76" s="411">
        <v>-784.69830687600017</v>
      </c>
      <c r="CE76" s="411">
        <v>308.4224761199996</v>
      </c>
      <c r="CF76" s="411">
        <v>710.77877291199957</v>
      </c>
      <c r="CG76" s="411">
        <v>-138.59329705200048</v>
      </c>
      <c r="CH76" s="412">
        <v>726.67649399999937</v>
      </c>
      <c r="CI76" s="513">
        <f t="shared" si="40"/>
        <v>255.50469051499886</v>
      </c>
      <c r="CJ76" s="411">
        <v>5600.0620661549992</v>
      </c>
      <c r="CK76" s="411">
        <v>5564.7200900000007</v>
      </c>
      <c r="CL76" s="411">
        <v>5926.9941251139999</v>
      </c>
      <c r="CM76" s="411">
        <v>5712.4495158559994</v>
      </c>
      <c r="CN76" s="411">
        <v>6677.9231371820006</v>
      </c>
      <c r="CO76" s="411">
        <v>6871.2007918889994</v>
      </c>
      <c r="CP76" s="411">
        <v>6617.5688252150012</v>
      </c>
      <c r="CQ76" s="411">
        <v>5644.3016931239999</v>
      </c>
      <c r="CR76" s="411">
        <v>6560.4224761199994</v>
      </c>
      <c r="CS76" s="411">
        <v>6937.7787729120009</v>
      </c>
      <c r="CT76" s="411">
        <v>5657.4067029479993</v>
      </c>
      <c r="CU76" s="412">
        <v>6726.6764939999994</v>
      </c>
      <c r="CV76" s="411">
        <f t="shared" si="41"/>
        <v>74497.504690515008</v>
      </c>
      <c r="CW76" s="411">
        <v>-394.08328092958345</v>
      </c>
      <c r="CX76" s="411">
        <v>9.2444860256416632</v>
      </c>
      <c r="CY76" s="411">
        <v>0</v>
      </c>
      <c r="CZ76" s="411">
        <v>0</v>
      </c>
      <c r="DA76" s="411">
        <v>0</v>
      </c>
      <c r="DB76" s="411">
        <v>0</v>
      </c>
      <c r="DC76" s="411">
        <v>0</v>
      </c>
      <c r="DD76" s="411">
        <v>0</v>
      </c>
      <c r="DE76" s="411">
        <v>0</v>
      </c>
      <c r="DF76" s="411">
        <v>0</v>
      </c>
      <c r="DG76" s="411">
        <v>0</v>
      </c>
      <c r="DH76" s="412">
        <v>0</v>
      </c>
      <c r="DI76" s="513">
        <f t="shared" si="42"/>
        <v>-384.83879490394179</v>
      </c>
      <c r="DJ76" s="411">
        <v>5205.9787852254158</v>
      </c>
      <c r="DK76" s="411">
        <v>5573.9645760256426</v>
      </c>
      <c r="DL76" s="411">
        <v>5926.9941251139999</v>
      </c>
      <c r="DM76" s="411">
        <v>5712.4495158559994</v>
      </c>
      <c r="DN76" s="411">
        <v>6677.9231371820006</v>
      </c>
      <c r="DO76" s="411">
        <v>6871.2007918889994</v>
      </c>
      <c r="DP76" s="411">
        <v>6617.5688252150012</v>
      </c>
      <c r="DQ76" s="411">
        <v>5644.3016931239999</v>
      </c>
      <c r="DR76" s="411">
        <v>6560.4224761199994</v>
      </c>
      <c r="DS76" s="411">
        <v>6937.7787729120009</v>
      </c>
      <c r="DT76" s="411">
        <v>5657.4067029479993</v>
      </c>
      <c r="DU76" s="412">
        <v>6726.6764939999994</v>
      </c>
      <c r="DV76" s="411">
        <f t="shared" si="43"/>
        <v>74112.665895611062</v>
      </c>
      <c r="DW76" s="412">
        <v>5205.9787852254158</v>
      </c>
      <c r="DX76" s="412">
        <v>5573.9645760256426</v>
      </c>
      <c r="DY76" s="412">
        <v>5926.9941251139999</v>
      </c>
      <c r="DZ76" s="412">
        <v>5712.4495158559994</v>
      </c>
      <c r="EA76" s="412">
        <v>6677.9231371820006</v>
      </c>
      <c r="EB76" s="412">
        <v>6871.2007918889994</v>
      </c>
      <c r="EC76" s="412">
        <v>6617.5688252150012</v>
      </c>
      <c r="ED76" s="412">
        <v>5644.3016931239999</v>
      </c>
      <c r="EE76" s="412">
        <v>6560.4224761199994</v>
      </c>
      <c r="EF76" s="412">
        <v>6937.7787729120009</v>
      </c>
      <c r="EG76" s="412">
        <v>5657.4067029479993</v>
      </c>
      <c r="EH76" s="412">
        <v>6726.6764939999994</v>
      </c>
      <c r="EI76" s="411">
        <f t="shared" si="44"/>
        <v>74112.665895611062</v>
      </c>
      <c r="EK76" s="411">
        <f t="shared" si="45"/>
        <v>74112.665895611048</v>
      </c>
      <c r="EL76" s="7">
        <f t="shared" si="46"/>
        <v>0</v>
      </c>
    </row>
    <row r="77" spans="1:142">
      <c r="A77" s="365" t="str">
        <f t="shared" si="28"/>
        <v xml:space="preserve"> 014</v>
      </c>
      <c r="B77" s="370" t="s">
        <v>925</v>
      </c>
      <c r="C77" s="370" t="s">
        <v>1173</v>
      </c>
      <c r="D77" s="411">
        <v>0</v>
      </c>
      <c r="E77" s="411">
        <v>0</v>
      </c>
      <c r="F77" s="411">
        <v>1</v>
      </c>
      <c r="G77" s="411">
        <v>0</v>
      </c>
      <c r="H77" s="411">
        <v>0</v>
      </c>
      <c r="I77" s="411">
        <v>0</v>
      </c>
      <c r="J77" s="411">
        <v>1</v>
      </c>
      <c r="K77" s="411">
        <v>6</v>
      </c>
      <c r="L77" s="411">
        <v>0</v>
      </c>
      <c r="M77" s="411">
        <v>4</v>
      </c>
      <c r="N77" s="411">
        <v>0</v>
      </c>
      <c r="O77" s="412">
        <v>0</v>
      </c>
      <c r="P77" s="411">
        <f t="shared" si="29"/>
        <v>12</v>
      </c>
      <c r="Q77" s="411">
        <f t="shared" si="30"/>
        <v>1.967741935483871</v>
      </c>
      <c r="R77" s="411">
        <f t="shared" si="31"/>
        <v>6.032258064516129</v>
      </c>
      <c r="S77" s="411">
        <f t="shared" si="32"/>
        <v>4</v>
      </c>
      <c r="T77" s="411">
        <v>0</v>
      </c>
      <c r="U77" s="411">
        <v>0</v>
      </c>
      <c r="V77" s="411">
        <v>0</v>
      </c>
      <c r="W77" s="411">
        <v>0</v>
      </c>
      <c r="X77" s="411">
        <v>0</v>
      </c>
      <c r="Y77" s="411">
        <v>0</v>
      </c>
      <c r="Z77" s="411">
        <v>0</v>
      </c>
      <c r="AA77" s="411">
        <v>0</v>
      </c>
      <c r="AB77" s="411">
        <v>0</v>
      </c>
      <c r="AC77" s="411">
        <v>0</v>
      </c>
      <c r="AD77" s="411">
        <v>0</v>
      </c>
      <c r="AE77" s="412">
        <v>0</v>
      </c>
      <c r="AF77" s="411">
        <f t="shared" si="33"/>
        <v>0</v>
      </c>
      <c r="AG77" s="411">
        <v>0</v>
      </c>
      <c r="AH77" s="411">
        <v>0</v>
      </c>
      <c r="AI77" s="411">
        <v>0</v>
      </c>
      <c r="AJ77" s="411">
        <v>0</v>
      </c>
      <c r="AK77" s="411">
        <v>0</v>
      </c>
      <c r="AL77" s="411">
        <v>0</v>
      </c>
      <c r="AM77" s="411">
        <v>0</v>
      </c>
      <c r="AN77" s="411">
        <v>0</v>
      </c>
      <c r="AO77" s="411">
        <v>0</v>
      </c>
      <c r="AP77" s="411">
        <v>0</v>
      </c>
      <c r="AQ77" s="411">
        <v>0</v>
      </c>
      <c r="AR77" s="412">
        <v>0</v>
      </c>
      <c r="AS77" s="411">
        <f t="shared" si="34"/>
        <v>0</v>
      </c>
      <c r="AT77" s="411">
        <f t="shared" si="35"/>
        <v>0</v>
      </c>
      <c r="AU77" s="411">
        <f t="shared" si="36"/>
        <v>0</v>
      </c>
      <c r="AV77" s="411">
        <f t="shared" si="37"/>
        <v>0</v>
      </c>
      <c r="AW77" s="411">
        <v>0</v>
      </c>
      <c r="AX77" s="411">
        <v>0</v>
      </c>
      <c r="AY77" s="411">
        <v>0</v>
      </c>
      <c r="AZ77" s="411">
        <v>0</v>
      </c>
      <c r="BA77" s="411">
        <v>0</v>
      </c>
      <c r="BB77" s="411">
        <v>0</v>
      </c>
      <c r="BC77" s="411">
        <v>0</v>
      </c>
      <c r="BD77" s="411">
        <v>0</v>
      </c>
      <c r="BE77" s="411">
        <v>0</v>
      </c>
      <c r="BF77" s="411">
        <v>0</v>
      </c>
      <c r="BG77" s="411">
        <v>0</v>
      </c>
      <c r="BH77" s="412">
        <v>0</v>
      </c>
      <c r="BI77" s="411">
        <f t="shared" si="38"/>
        <v>0</v>
      </c>
      <c r="BJ77" s="411">
        <v>0</v>
      </c>
      <c r="BK77" s="411">
        <v>0</v>
      </c>
      <c r="BL77" s="411">
        <v>0</v>
      </c>
      <c r="BM77" s="411">
        <v>0</v>
      </c>
      <c r="BN77" s="411">
        <v>0</v>
      </c>
      <c r="BO77" s="411">
        <v>0</v>
      </c>
      <c r="BP77" s="411">
        <v>0</v>
      </c>
      <c r="BQ77" s="411">
        <v>0</v>
      </c>
      <c r="BR77" s="411">
        <v>0</v>
      </c>
      <c r="BS77" s="411">
        <v>0</v>
      </c>
      <c r="BT77" s="411">
        <v>0</v>
      </c>
      <c r="BU77" s="412">
        <v>0</v>
      </c>
      <c r="BV77" s="411">
        <f t="shared" si="39"/>
        <v>0</v>
      </c>
      <c r="BW77" s="411">
        <v>0</v>
      </c>
      <c r="BX77" s="411">
        <v>0</v>
      </c>
      <c r="BY77" s="411">
        <v>0</v>
      </c>
      <c r="BZ77" s="411">
        <v>0</v>
      </c>
      <c r="CA77" s="411">
        <v>0</v>
      </c>
      <c r="CB77" s="411">
        <v>0</v>
      </c>
      <c r="CC77" s="411">
        <v>0</v>
      </c>
      <c r="CD77" s="411">
        <v>0</v>
      </c>
      <c r="CE77" s="411">
        <v>0</v>
      </c>
      <c r="CF77" s="411">
        <v>0</v>
      </c>
      <c r="CG77" s="411">
        <v>0</v>
      </c>
      <c r="CH77" s="412">
        <v>0</v>
      </c>
      <c r="CI77" s="411">
        <f t="shared" si="40"/>
        <v>0</v>
      </c>
      <c r="CJ77" s="411">
        <v>0</v>
      </c>
      <c r="CK77" s="411">
        <v>0</v>
      </c>
      <c r="CL77" s="411">
        <v>0</v>
      </c>
      <c r="CM77" s="411">
        <v>0</v>
      </c>
      <c r="CN77" s="411">
        <v>0</v>
      </c>
      <c r="CO77" s="411">
        <v>0</v>
      </c>
      <c r="CP77" s="411">
        <v>0</v>
      </c>
      <c r="CQ77" s="411">
        <v>0</v>
      </c>
      <c r="CR77" s="411">
        <v>0</v>
      </c>
      <c r="CS77" s="411">
        <v>0</v>
      </c>
      <c r="CT77" s="411">
        <v>0</v>
      </c>
      <c r="CU77" s="412">
        <v>0</v>
      </c>
      <c r="CV77" s="411">
        <f t="shared" si="41"/>
        <v>0</v>
      </c>
      <c r="CW77" s="411">
        <v>0</v>
      </c>
      <c r="CX77" s="411">
        <v>0</v>
      </c>
      <c r="CY77" s="411">
        <v>0</v>
      </c>
      <c r="CZ77" s="411">
        <v>0</v>
      </c>
      <c r="DA77" s="411">
        <v>0</v>
      </c>
      <c r="DB77" s="411">
        <v>0</v>
      </c>
      <c r="DC77" s="411">
        <v>0</v>
      </c>
      <c r="DD77" s="411">
        <v>0</v>
      </c>
      <c r="DE77" s="411">
        <v>0</v>
      </c>
      <c r="DF77" s="411">
        <v>0</v>
      </c>
      <c r="DG77" s="411">
        <v>0</v>
      </c>
      <c r="DH77" s="412">
        <v>0</v>
      </c>
      <c r="DI77" s="411">
        <f t="shared" si="42"/>
        <v>0</v>
      </c>
      <c r="DJ77" s="411">
        <v>0</v>
      </c>
      <c r="DK77" s="411">
        <v>0</v>
      </c>
      <c r="DL77" s="411">
        <v>0</v>
      </c>
      <c r="DM77" s="411">
        <v>0</v>
      </c>
      <c r="DN77" s="411">
        <v>0</v>
      </c>
      <c r="DO77" s="411">
        <v>0</v>
      </c>
      <c r="DP77" s="411">
        <v>0</v>
      </c>
      <c r="DQ77" s="411">
        <v>0</v>
      </c>
      <c r="DR77" s="411">
        <v>0</v>
      </c>
      <c r="DS77" s="411">
        <v>0</v>
      </c>
      <c r="DT77" s="411">
        <v>0</v>
      </c>
      <c r="DU77" s="412">
        <v>0</v>
      </c>
      <c r="DV77" s="411">
        <f t="shared" si="43"/>
        <v>0</v>
      </c>
      <c r="DW77" s="412">
        <v>0</v>
      </c>
      <c r="DX77" s="412">
        <v>0</v>
      </c>
      <c r="DY77" s="412">
        <v>0</v>
      </c>
      <c r="DZ77" s="412">
        <v>0</v>
      </c>
      <c r="EA77" s="412">
        <v>0</v>
      </c>
      <c r="EB77" s="412">
        <v>0</v>
      </c>
      <c r="EC77" s="412">
        <v>0</v>
      </c>
      <c r="ED77" s="412">
        <v>0</v>
      </c>
      <c r="EE77" s="412">
        <v>0</v>
      </c>
      <c r="EF77" s="412">
        <v>0</v>
      </c>
      <c r="EG77" s="412">
        <v>0</v>
      </c>
      <c r="EH77" s="412">
        <v>0</v>
      </c>
      <c r="EI77" s="411">
        <f t="shared" si="44"/>
        <v>0</v>
      </c>
      <c r="EK77" s="411">
        <f t="shared" si="45"/>
        <v>12</v>
      </c>
      <c r="EL77" s="7">
        <f t="shared" si="46"/>
        <v>-12</v>
      </c>
    </row>
    <row r="78" spans="1:142">
      <c r="A78" s="365" t="str">
        <f t="shared" si="28"/>
        <v xml:space="preserve"> 014</v>
      </c>
      <c r="B78" s="370" t="s">
        <v>925</v>
      </c>
      <c r="C78" s="370" t="s">
        <v>1174</v>
      </c>
      <c r="D78" s="411">
        <v>0</v>
      </c>
      <c r="E78" s="411">
        <v>0</v>
      </c>
      <c r="F78" s="411">
        <v>0</v>
      </c>
      <c r="G78" s="411">
        <v>0</v>
      </c>
      <c r="H78" s="411">
        <v>0</v>
      </c>
      <c r="I78" s="411">
        <v>0</v>
      </c>
      <c r="J78" s="411">
        <v>0</v>
      </c>
      <c r="K78" s="411">
        <v>0</v>
      </c>
      <c r="L78" s="411">
        <v>1</v>
      </c>
      <c r="M78" s="411">
        <v>0</v>
      </c>
      <c r="N78" s="411">
        <v>1</v>
      </c>
      <c r="O78" s="412">
        <v>1</v>
      </c>
      <c r="P78" s="411">
        <f t="shared" si="29"/>
        <v>3</v>
      </c>
      <c r="Q78" s="411">
        <f t="shared" si="30"/>
        <v>0</v>
      </c>
      <c r="R78" s="411">
        <f t="shared" si="31"/>
        <v>0.72413793103448276</v>
      </c>
      <c r="S78" s="411">
        <f t="shared" si="32"/>
        <v>2.2758620689655173</v>
      </c>
      <c r="T78" s="411">
        <v>0</v>
      </c>
      <c r="U78" s="411">
        <v>0</v>
      </c>
      <c r="V78" s="411">
        <v>0</v>
      </c>
      <c r="W78" s="411">
        <v>0</v>
      </c>
      <c r="X78" s="411">
        <v>0</v>
      </c>
      <c r="Y78" s="411">
        <v>0</v>
      </c>
      <c r="Z78" s="411">
        <v>0</v>
      </c>
      <c r="AA78" s="411">
        <v>0</v>
      </c>
      <c r="AB78" s="411">
        <v>0</v>
      </c>
      <c r="AC78" s="411">
        <v>0</v>
      </c>
      <c r="AD78" s="411">
        <v>0</v>
      </c>
      <c r="AE78" s="412">
        <v>0</v>
      </c>
      <c r="AF78" s="411">
        <f t="shared" si="33"/>
        <v>0</v>
      </c>
      <c r="AG78" s="411">
        <v>0</v>
      </c>
      <c r="AH78" s="411">
        <v>0</v>
      </c>
      <c r="AI78" s="411">
        <v>0</v>
      </c>
      <c r="AJ78" s="411">
        <v>0</v>
      </c>
      <c r="AK78" s="411">
        <v>0</v>
      </c>
      <c r="AL78" s="411">
        <v>0</v>
      </c>
      <c r="AM78" s="411">
        <v>0</v>
      </c>
      <c r="AN78" s="411">
        <v>0</v>
      </c>
      <c r="AO78" s="411">
        <v>0</v>
      </c>
      <c r="AP78" s="411">
        <v>0</v>
      </c>
      <c r="AQ78" s="411">
        <v>0</v>
      </c>
      <c r="AR78" s="412">
        <v>0</v>
      </c>
      <c r="AS78" s="411">
        <f t="shared" si="34"/>
        <v>0</v>
      </c>
      <c r="AT78" s="411">
        <f t="shared" si="35"/>
        <v>0</v>
      </c>
      <c r="AU78" s="411">
        <f t="shared" si="36"/>
        <v>0</v>
      </c>
      <c r="AV78" s="411">
        <f t="shared" si="37"/>
        <v>0</v>
      </c>
      <c r="AW78" s="411">
        <v>0</v>
      </c>
      <c r="AX78" s="411">
        <v>0</v>
      </c>
      <c r="AY78" s="411">
        <v>0</v>
      </c>
      <c r="AZ78" s="411">
        <v>0</v>
      </c>
      <c r="BA78" s="411">
        <v>0</v>
      </c>
      <c r="BB78" s="411">
        <v>0</v>
      </c>
      <c r="BC78" s="411">
        <v>0</v>
      </c>
      <c r="BD78" s="411">
        <v>0</v>
      </c>
      <c r="BE78" s="411">
        <v>0</v>
      </c>
      <c r="BF78" s="411">
        <v>0</v>
      </c>
      <c r="BG78" s="411">
        <v>0</v>
      </c>
      <c r="BH78" s="412">
        <v>0</v>
      </c>
      <c r="BI78" s="411">
        <f t="shared" si="38"/>
        <v>0</v>
      </c>
      <c r="BJ78" s="411">
        <v>0</v>
      </c>
      <c r="BK78" s="411">
        <v>0</v>
      </c>
      <c r="BL78" s="411">
        <v>0</v>
      </c>
      <c r="BM78" s="411">
        <v>0</v>
      </c>
      <c r="BN78" s="411">
        <v>0</v>
      </c>
      <c r="BO78" s="411">
        <v>0</v>
      </c>
      <c r="BP78" s="411">
        <v>0</v>
      </c>
      <c r="BQ78" s="411">
        <v>0</v>
      </c>
      <c r="BR78" s="411">
        <v>0</v>
      </c>
      <c r="BS78" s="411">
        <v>0</v>
      </c>
      <c r="BT78" s="411">
        <v>0</v>
      </c>
      <c r="BU78" s="412">
        <v>0</v>
      </c>
      <c r="BV78" s="411">
        <f t="shared" si="39"/>
        <v>0</v>
      </c>
      <c r="BW78" s="411">
        <v>0</v>
      </c>
      <c r="BX78" s="411">
        <v>0</v>
      </c>
      <c r="BY78" s="411">
        <v>0</v>
      </c>
      <c r="BZ78" s="411">
        <v>0</v>
      </c>
      <c r="CA78" s="411">
        <v>0</v>
      </c>
      <c r="CB78" s="411">
        <v>0</v>
      </c>
      <c r="CC78" s="411">
        <v>0</v>
      </c>
      <c r="CD78" s="411">
        <v>0</v>
      </c>
      <c r="CE78" s="411">
        <v>0</v>
      </c>
      <c r="CF78" s="411">
        <v>0</v>
      </c>
      <c r="CG78" s="411">
        <v>0</v>
      </c>
      <c r="CH78" s="412">
        <v>0</v>
      </c>
      <c r="CI78" s="411">
        <f t="shared" si="40"/>
        <v>0</v>
      </c>
      <c r="CJ78" s="411">
        <v>0</v>
      </c>
      <c r="CK78" s="411">
        <v>0</v>
      </c>
      <c r="CL78" s="411">
        <v>0</v>
      </c>
      <c r="CM78" s="411">
        <v>0</v>
      </c>
      <c r="CN78" s="411">
        <v>0</v>
      </c>
      <c r="CO78" s="411">
        <v>0</v>
      </c>
      <c r="CP78" s="411">
        <v>0</v>
      </c>
      <c r="CQ78" s="411">
        <v>0</v>
      </c>
      <c r="CR78" s="411">
        <v>0</v>
      </c>
      <c r="CS78" s="411">
        <v>0</v>
      </c>
      <c r="CT78" s="411">
        <v>0</v>
      </c>
      <c r="CU78" s="412">
        <v>0</v>
      </c>
      <c r="CV78" s="411">
        <f t="shared" si="41"/>
        <v>0</v>
      </c>
      <c r="CW78" s="411">
        <v>0</v>
      </c>
      <c r="CX78" s="411">
        <v>0</v>
      </c>
      <c r="CY78" s="411">
        <v>0</v>
      </c>
      <c r="CZ78" s="411">
        <v>0</v>
      </c>
      <c r="DA78" s="411">
        <v>0</v>
      </c>
      <c r="DB78" s="411">
        <v>0</v>
      </c>
      <c r="DC78" s="411">
        <v>0</v>
      </c>
      <c r="DD78" s="411">
        <v>0</v>
      </c>
      <c r="DE78" s="411">
        <v>0</v>
      </c>
      <c r="DF78" s="411">
        <v>0</v>
      </c>
      <c r="DG78" s="411">
        <v>0</v>
      </c>
      <c r="DH78" s="412">
        <v>0</v>
      </c>
      <c r="DI78" s="411">
        <f t="shared" si="42"/>
        <v>0</v>
      </c>
      <c r="DJ78" s="411">
        <v>0</v>
      </c>
      <c r="DK78" s="411">
        <v>0</v>
      </c>
      <c r="DL78" s="411">
        <v>0</v>
      </c>
      <c r="DM78" s="411">
        <v>0</v>
      </c>
      <c r="DN78" s="411">
        <v>0</v>
      </c>
      <c r="DO78" s="411">
        <v>0</v>
      </c>
      <c r="DP78" s="411">
        <v>0</v>
      </c>
      <c r="DQ78" s="411">
        <v>0</v>
      </c>
      <c r="DR78" s="411">
        <v>0</v>
      </c>
      <c r="DS78" s="411">
        <v>0</v>
      </c>
      <c r="DT78" s="411">
        <v>0</v>
      </c>
      <c r="DU78" s="412">
        <v>0</v>
      </c>
      <c r="DV78" s="411">
        <f t="shared" si="43"/>
        <v>0</v>
      </c>
      <c r="DW78" s="412">
        <v>0</v>
      </c>
      <c r="DX78" s="412">
        <v>0</v>
      </c>
      <c r="DY78" s="412">
        <v>0</v>
      </c>
      <c r="DZ78" s="412">
        <v>0</v>
      </c>
      <c r="EA78" s="412">
        <v>0</v>
      </c>
      <c r="EB78" s="412">
        <v>0</v>
      </c>
      <c r="EC78" s="412">
        <v>0</v>
      </c>
      <c r="ED78" s="412">
        <v>0</v>
      </c>
      <c r="EE78" s="412">
        <v>0</v>
      </c>
      <c r="EF78" s="412">
        <v>0</v>
      </c>
      <c r="EG78" s="412">
        <v>0</v>
      </c>
      <c r="EH78" s="412">
        <v>0</v>
      </c>
      <c r="EI78" s="411">
        <f t="shared" si="44"/>
        <v>0</v>
      </c>
      <c r="EK78" s="411">
        <f t="shared" si="45"/>
        <v>3</v>
      </c>
      <c r="EL78" s="7">
        <f t="shared" si="46"/>
        <v>-3</v>
      </c>
    </row>
    <row r="79" spans="1:142">
      <c r="A79" s="365" t="str">
        <f t="shared" si="28"/>
        <v xml:space="preserve"> 014</v>
      </c>
      <c r="B79" s="370" t="s">
        <v>925</v>
      </c>
      <c r="C79" s="370" t="s">
        <v>1187</v>
      </c>
      <c r="D79" s="411">
        <v>13</v>
      </c>
      <c r="E79" s="411">
        <v>12</v>
      </c>
      <c r="F79" s="411">
        <v>12</v>
      </c>
      <c r="G79" s="411">
        <v>12</v>
      </c>
      <c r="H79" s="411">
        <v>12</v>
      </c>
      <c r="I79" s="411">
        <v>12</v>
      </c>
      <c r="J79" s="411">
        <v>12</v>
      </c>
      <c r="K79" s="411">
        <v>6</v>
      </c>
      <c r="L79" s="411">
        <v>12</v>
      </c>
      <c r="M79" s="411">
        <v>12</v>
      </c>
      <c r="N79" s="411">
        <v>12</v>
      </c>
      <c r="O79" s="412">
        <v>12</v>
      </c>
      <c r="P79" s="411">
        <f t="shared" si="29"/>
        <v>139</v>
      </c>
      <c r="Q79" s="411">
        <f t="shared" si="30"/>
        <v>84.612903225806448</v>
      </c>
      <c r="R79" s="411">
        <f t="shared" si="31"/>
        <v>15.076751946607342</v>
      </c>
      <c r="S79" s="411">
        <f t="shared" si="32"/>
        <v>39.310344827586206</v>
      </c>
      <c r="T79" s="411">
        <v>0</v>
      </c>
      <c r="U79" s="411">
        <v>0</v>
      </c>
      <c r="V79" s="411">
        <v>0</v>
      </c>
      <c r="W79" s="411">
        <v>0</v>
      </c>
      <c r="X79" s="411">
        <v>0</v>
      </c>
      <c r="Y79" s="411">
        <v>0</v>
      </c>
      <c r="Z79" s="411">
        <v>0</v>
      </c>
      <c r="AA79" s="411">
        <v>0</v>
      </c>
      <c r="AB79" s="411">
        <v>0</v>
      </c>
      <c r="AC79" s="411">
        <v>0</v>
      </c>
      <c r="AD79" s="411">
        <v>0</v>
      </c>
      <c r="AE79" s="412">
        <v>0</v>
      </c>
      <c r="AF79" s="411">
        <f t="shared" si="33"/>
        <v>0</v>
      </c>
      <c r="AG79" s="411">
        <v>0</v>
      </c>
      <c r="AH79" s="411">
        <v>0</v>
      </c>
      <c r="AI79" s="411">
        <v>0</v>
      </c>
      <c r="AJ79" s="411">
        <v>0</v>
      </c>
      <c r="AK79" s="411">
        <v>0</v>
      </c>
      <c r="AL79" s="411">
        <v>0</v>
      </c>
      <c r="AM79" s="411">
        <v>0</v>
      </c>
      <c r="AN79" s="411">
        <v>0</v>
      </c>
      <c r="AO79" s="411">
        <v>0</v>
      </c>
      <c r="AP79" s="411">
        <v>0</v>
      </c>
      <c r="AQ79" s="411">
        <v>0</v>
      </c>
      <c r="AR79" s="412">
        <v>0</v>
      </c>
      <c r="AS79" s="411">
        <f t="shared" si="34"/>
        <v>0</v>
      </c>
      <c r="AT79" s="411">
        <f t="shared" si="35"/>
        <v>0</v>
      </c>
      <c r="AU79" s="411">
        <f t="shared" si="36"/>
        <v>0</v>
      </c>
      <c r="AV79" s="411">
        <f t="shared" si="37"/>
        <v>0</v>
      </c>
      <c r="AW79" s="411">
        <v>0</v>
      </c>
      <c r="AX79" s="411">
        <v>0</v>
      </c>
      <c r="AY79" s="411">
        <v>0</v>
      </c>
      <c r="AZ79" s="411">
        <v>0</v>
      </c>
      <c r="BA79" s="411">
        <v>0</v>
      </c>
      <c r="BB79" s="411">
        <v>0</v>
      </c>
      <c r="BC79" s="411">
        <v>0</v>
      </c>
      <c r="BD79" s="411">
        <v>0</v>
      </c>
      <c r="BE79" s="411">
        <v>0</v>
      </c>
      <c r="BF79" s="411">
        <v>0</v>
      </c>
      <c r="BG79" s="411">
        <v>0</v>
      </c>
      <c r="BH79" s="412">
        <v>0</v>
      </c>
      <c r="BI79" s="411">
        <f t="shared" si="38"/>
        <v>0</v>
      </c>
      <c r="BJ79" s="411">
        <v>0</v>
      </c>
      <c r="BK79" s="411">
        <v>0</v>
      </c>
      <c r="BL79" s="411">
        <v>0</v>
      </c>
      <c r="BM79" s="411">
        <v>0</v>
      </c>
      <c r="BN79" s="411">
        <v>0</v>
      </c>
      <c r="BO79" s="411">
        <v>0</v>
      </c>
      <c r="BP79" s="411">
        <v>0</v>
      </c>
      <c r="BQ79" s="411">
        <v>0</v>
      </c>
      <c r="BR79" s="411">
        <v>0</v>
      </c>
      <c r="BS79" s="411">
        <v>0</v>
      </c>
      <c r="BT79" s="411">
        <v>0</v>
      </c>
      <c r="BU79" s="412">
        <v>0</v>
      </c>
      <c r="BV79" s="411">
        <f t="shared" si="39"/>
        <v>0</v>
      </c>
      <c r="BW79" s="411">
        <v>0</v>
      </c>
      <c r="BX79" s="411">
        <v>0</v>
      </c>
      <c r="BY79" s="411">
        <v>0</v>
      </c>
      <c r="BZ79" s="411">
        <v>0</v>
      </c>
      <c r="CA79" s="411">
        <v>0</v>
      </c>
      <c r="CB79" s="411">
        <v>0</v>
      </c>
      <c r="CC79" s="411">
        <v>0</v>
      </c>
      <c r="CD79" s="411">
        <v>0</v>
      </c>
      <c r="CE79" s="411">
        <v>0</v>
      </c>
      <c r="CF79" s="411">
        <v>0</v>
      </c>
      <c r="CG79" s="411">
        <v>0</v>
      </c>
      <c r="CH79" s="412">
        <v>0</v>
      </c>
      <c r="CI79" s="411">
        <f t="shared" si="40"/>
        <v>0</v>
      </c>
      <c r="CJ79" s="411">
        <v>0</v>
      </c>
      <c r="CK79" s="411">
        <v>0</v>
      </c>
      <c r="CL79" s="411">
        <v>0</v>
      </c>
      <c r="CM79" s="411">
        <v>0</v>
      </c>
      <c r="CN79" s="411">
        <v>0</v>
      </c>
      <c r="CO79" s="411">
        <v>0</v>
      </c>
      <c r="CP79" s="411">
        <v>0</v>
      </c>
      <c r="CQ79" s="411">
        <v>0</v>
      </c>
      <c r="CR79" s="411">
        <v>0</v>
      </c>
      <c r="CS79" s="411">
        <v>0</v>
      </c>
      <c r="CT79" s="411">
        <v>0</v>
      </c>
      <c r="CU79" s="412">
        <v>0</v>
      </c>
      <c r="CV79" s="411">
        <f t="shared" si="41"/>
        <v>0</v>
      </c>
      <c r="CW79" s="411">
        <v>0</v>
      </c>
      <c r="CX79" s="411">
        <v>0</v>
      </c>
      <c r="CY79" s="411">
        <v>0</v>
      </c>
      <c r="CZ79" s="411">
        <v>0</v>
      </c>
      <c r="DA79" s="411">
        <v>0</v>
      </c>
      <c r="DB79" s="411">
        <v>0</v>
      </c>
      <c r="DC79" s="411">
        <v>0</v>
      </c>
      <c r="DD79" s="411">
        <v>0</v>
      </c>
      <c r="DE79" s="411">
        <v>0</v>
      </c>
      <c r="DF79" s="411">
        <v>0</v>
      </c>
      <c r="DG79" s="411">
        <v>0</v>
      </c>
      <c r="DH79" s="412">
        <v>0</v>
      </c>
      <c r="DI79" s="411">
        <f t="shared" si="42"/>
        <v>0</v>
      </c>
      <c r="DJ79" s="411">
        <v>0</v>
      </c>
      <c r="DK79" s="411">
        <v>0</v>
      </c>
      <c r="DL79" s="411">
        <v>0</v>
      </c>
      <c r="DM79" s="411">
        <v>0</v>
      </c>
      <c r="DN79" s="411">
        <v>0</v>
      </c>
      <c r="DO79" s="411">
        <v>0</v>
      </c>
      <c r="DP79" s="411">
        <v>0</v>
      </c>
      <c r="DQ79" s="411">
        <v>0</v>
      </c>
      <c r="DR79" s="411">
        <v>0</v>
      </c>
      <c r="DS79" s="411">
        <v>0</v>
      </c>
      <c r="DT79" s="411">
        <v>0</v>
      </c>
      <c r="DU79" s="412">
        <v>0</v>
      </c>
      <c r="DV79" s="411">
        <f t="shared" si="43"/>
        <v>0</v>
      </c>
      <c r="DW79" s="412">
        <v>0</v>
      </c>
      <c r="DX79" s="412">
        <v>0</v>
      </c>
      <c r="DY79" s="412">
        <v>0</v>
      </c>
      <c r="DZ79" s="412">
        <v>0</v>
      </c>
      <c r="EA79" s="412">
        <v>0</v>
      </c>
      <c r="EB79" s="412">
        <v>0</v>
      </c>
      <c r="EC79" s="412">
        <v>0</v>
      </c>
      <c r="ED79" s="412">
        <v>0</v>
      </c>
      <c r="EE79" s="412">
        <v>0</v>
      </c>
      <c r="EF79" s="412">
        <v>0</v>
      </c>
      <c r="EG79" s="412">
        <v>0</v>
      </c>
      <c r="EH79" s="412">
        <v>0</v>
      </c>
      <c r="EI79" s="411">
        <f t="shared" si="44"/>
        <v>0</v>
      </c>
      <c r="EK79" s="411">
        <f t="shared" si="45"/>
        <v>139</v>
      </c>
      <c r="EL79" s="7">
        <f t="shared" si="46"/>
        <v>-139</v>
      </c>
    </row>
    <row r="80" spans="1:142">
      <c r="A80" s="365" t="str">
        <f t="shared" si="28"/>
        <v xml:space="preserve"> 014</v>
      </c>
      <c r="B80" s="370" t="s">
        <v>925</v>
      </c>
      <c r="C80" s="370" t="s">
        <v>1188</v>
      </c>
      <c r="D80" s="411">
        <v>1</v>
      </c>
      <c r="E80" s="411">
        <v>0</v>
      </c>
      <c r="F80" s="411">
        <v>0</v>
      </c>
      <c r="G80" s="411">
        <v>0</v>
      </c>
      <c r="H80" s="411">
        <v>0</v>
      </c>
      <c r="I80" s="411">
        <v>0</v>
      </c>
      <c r="J80" s="411">
        <v>0</v>
      </c>
      <c r="K80" s="411">
        <v>0</v>
      </c>
      <c r="L80" s="411">
        <v>0</v>
      </c>
      <c r="M80" s="411">
        <v>0</v>
      </c>
      <c r="N80" s="411">
        <v>0</v>
      </c>
      <c r="O80" s="412">
        <v>0</v>
      </c>
      <c r="P80" s="411">
        <f t="shared" si="29"/>
        <v>1</v>
      </c>
      <c r="Q80" s="411">
        <f t="shared" si="30"/>
        <v>1</v>
      </c>
      <c r="R80" s="411">
        <f t="shared" si="31"/>
        <v>0</v>
      </c>
      <c r="S80" s="411">
        <f t="shared" si="32"/>
        <v>0</v>
      </c>
      <c r="T80" s="411">
        <v>0</v>
      </c>
      <c r="U80" s="411">
        <v>0</v>
      </c>
      <c r="V80" s="411">
        <v>0</v>
      </c>
      <c r="W80" s="411">
        <v>0</v>
      </c>
      <c r="X80" s="411">
        <v>0</v>
      </c>
      <c r="Y80" s="411">
        <v>0</v>
      </c>
      <c r="Z80" s="411">
        <v>0</v>
      </c>
      <c r="AA80" s="411">
        <v>0</v>
      </c>
      <c r="AB80" s="411">
        <v>0</v>
      </c>
      <c r="AC80" s="411">
        <v>0</v>
      </c>
      <c r="AD80" s="411">
        <v>0</v>
      </c>
      <c r="AE80" s="412">
        <v>0</v>
      </c>
      <c r="AF80" s="411">
        <f t="shared" si="33"/>
        <v>0</v>
      </c>
      <c r="AG80" s="411">
        <v>0</v>
      </c>
      <c r="AH80" s="411">
        <v>0</v>
      </c>
      <c r="AI80" s="411">
        <v>0</v>
      </c>
      <c r="AJ80" s="411">
        <v>0</v>
      </c>
      <c r="AK80" s="411">
        <v>0</v>
      </c>
      <c r="AL80" s="411">
        <v>0</v>
      </c>
      <c r="AM80" s="411">
        <v>0</v>
      </c>
      <c r="AN80" s="411">
        <v>0</v>
      </c>
      <c r="AO80" s="411">
        <v>0</v>
      </c>
      <c r="AP80" s="411">
        <v>0</v>
      </c>
      <c r="AQ80" s="411">
        <v>0</v>
      </c>
      <c r="AR80" s="412">
        <v>0</v>
      </c>
      <c r="AS80" s="411">
        <f t="shared" si="34"/>
        <v>0</v>
      </c>
      <c r="AT80" s="411">
        <f t="shared" si="35"/>
        <v>0</v>
      </c>
      <c r="AU80" s="411">
        <f t="shared" si="36"/>
        <v>0</v>
      </c>
      <c r="AV80" s="411">
        <f t="shared" si="37"/>
        <v>0</v>
      </c>
      <c r="AW80" s="411">
        <v>0</v>
      </c>
      <c r="AX80" s="411">
        <v>0</v>
      </c>
      <c r="AY80" s="411">
        <v>0</v>
      </c>
      <c r="AZ80" s="411">
        <v>0</v>
      </c>
      <c r="BA80" s="411">
        <v>0</v>
      </c>
      <c r="BB80" s="411">
        <v>0</v>
      </c>
      <c r="BC80" s="411">
        <v>0</v>
      </c>
      <c r="BD80" s="411">
        <v>0</v>
      </c>
      <c r="BE80" s="411">
        <v>0</v>
      </c>
      <c r="BF80" s="411">
        <v>0</v>
      </c>
      <c r="BG80" s="411">
        <v>0</v>
      </c>
      <c r="BH80" s="412">
        <v>0</v>
      </c>
      <c r="BI80" s="411">
        <f t="shared" si="38"/>
        <v>0</v>
      </c>
      <c r="BJ80" s="411">
        <v>0</v>
      </c>
      <c r="BK80" s="411">
        <v>0</v>
      </c>
      <c r="BL80" s="411">
        <v>0</v>
      </c>
      <c r="BM80" s="411">
        <v>0</v>
      </c>
      <c r="BN80" s="411">
        <v>0</v>
      </c>
      <c r="BO80" s="411">
        <v>0</v>
      </c>
      <c r="BP80" s="411">
        <v>0</v>
      </c>
      <c r="BQ80" s="411">
        <v>0</v>
      </c>
      <c r="BR80" s="411">
        <v>0</v>
      </c>
      <c r="BS80" s="411">
        <v>0</v>
      </c>
      <c r="BT80" s="411">
        <v>0</v>
      </c>
      <c r="BU80" s="412">
        <v>0</v>
      </c>
      <c r="BV80" s="411">
        <f t="shared" si="39"/>
        <v>0</v>
      </c>
      <c r="BW80" s="411">
        <v>0</v>
      </c>
      <c r="BX80" s="411">
        <v>0</v>
      </c>
      <c r="BY80" s="411">
        <v>0</v>
      </c>
      <c r="BZ80" s="411">
        <v>0</v>
      </c>
      <c r="CA80" s="411">
        <v>0</v>
      </c>
      <c r="CB80" s="411">
        <v>0</v>
      </c>
      <c r="CC80" s="411">
        <v>0</v>
      </c>
      <c r="CD80" s="411">
        <v>0</v>
      </c>
      <c r="CE80" s="411">
        <v>0</v>
      </c>
      <c r="CF80" s="411">
        <v>0</v>
      </c>
      <c r="CG80" s="411">
        <v>0</v>
      </c>
      <c r="CH80" s="412">
        <v>0</v>
      </c>
      <c r="CI80" s="411">
        <f t="shared" si="40"/>
        <v>0</v>
      </c>
      <c r="CJ80" s="411">
        <v>0</v>
      </c>
      <c r="CK80" s="411">
        <v>0</v>
      </c>
      <c r="CL80" s="411">
        <v>0</v>
      </c>
      <c r="CM80" s="411">
        <v>0</v>
      </c>
      <c r="CN80" s="411">
        <v>0</v>
      </c>
      <c r="CO80" s="411">
        <v>0</v>
      </c>
      <c r="CP80" s="411">
        <v>0</v>
      </c>
      <c r="CQ80" s="411">
        <v>0</v>
      </c>
      <c r="CR80" s="411">
        <v>0</v>
      </c>
      <c r="CS80" s="411">
        <v>0</v>
      </c>
      <c r="CT80" s="411">
        <v>0</v>
      </c>
      <c r="CU80" s="412">
        <v>0</v>
      </c>
      <c r="CV80" s="411">
        <f t="shared" si="41"/>
        <v>0</v>
      </c>
      <c r="CW80" s="411">
        <v>0</v>
      </c>
      <c r="CX80" s="411">
        <v>0</v>
      </c>
      <c r="CY80" s="411">
        <v>0</v>
      </c>
      <c r="CZ80" s="411">
        <v>0</v>
      </c>
      <c r="DA80" s="411">
        <v>0</v>
      </c>
      <c r="DB80" s="411">
        <v>0</v>
      </c>
      <c r="DC80" s="411">
        <v>0</v>
      </c>
      <c r="DD80" s="411">
        <v>0</v>
      </c>
      <c r="DE80" s="411">
        <v>0</v>
      </c>
      <c r="DF80" s="411">
        <v>0</v>
      </c>
      <c r="DG80" s="411">
        <v>0</v>
      </c>
      <c r="DH80" s="412">
        <v>0</v>
      </c>
      <c r="DI80" s="411">
        <f t="shared" si="42"/>
        <v>0</v>
      </c>
      <c r="DJ80" s="411">
        <v>0</v>
      </c>
      <c r="DK80" s="411">
        <v>0</v>
      </c>
      <c r="DL80" s="411">
        <v>0</v>
      </c>
      <c r="DM80" s="411">
        <v>0</v>
      </c>
      <c r="DN80" s="411">
        <v>0</v>
      </c>
      <c r="DO80" s="411">
        <v>0</v>
      </c>
      <c r="DP80" s="411">
        <v>0</v>
      </c>
      <c r="DQ80" s="411">
        <v>0</v>
      </c>
      <c r="DR80" s="411">
        <v>0</v>
      </c>
      <c r="DS80" s="411">
        <v>0</v>
      </c>
      <c r="DT80" s="411">
        <v>0</v>
      </c>
      <c r="DU80" s="412">
        <v>0</v>
      </c>
      <c r="DV80" s="411">
        <f t="shared" si="43"/>
        <v>0</v>
      </c>
      <c r="DW80" s="412">
        <v>0</v>
      </c>
      <c r="DX80" s="412">
        <v>0</v>
      </c>
      <c r="DY80" s="412">
        <v>0</v>
      </c>
      <c r="DZ80" s="412">
        <v>0</v>
      </c>
      <c r="EA80" s="412">
        <v>0</v>
      </c>
      <c r="EB80" s="412">
        <v>0</v>
      </c>
      <c r="EC80" s="412">
        <v>0</v>
      </c>
      <c r="ED80" s="412">
        <v>0</v>
      </c>
      <c r="EE80" s="412">
        <v>0</v>
      </c>
      <c r="EF80" s="412">
        <v>0</v>
      </c>
      <c r="EG80" s="412">
        <v>0</v>
      </c>
      <c r="EH80" s="412">
        <v>0</v>
      </c>
      <c r="EI80" s="411">
        <f t="shared" si="44"/>
        <v>0</v>
      </c>
      <c r="EK80" s="411">
        <f t="shared" si="45"/>
        <v>1</v>
      </c>
      <c r="EL80" s="7">
        <f t="shared" si="46"/>
        <v>-1</v>
      </c>
    </row>
    <row r="81" spans="1:142">
      <c r="A81" s="365" t="str">
        <f t="shared" si="28"/>
        <v xml:space="preserve"> 014</v>
      </c>
      <c r="B81" s="370" t="s">
        <v>925</v>
      </c>
      <c r="C81" s="370" t="s">
        <v>1189</v>
      </c>
      <c r="D81" s="411">
        <v>0</v>
      </c>
      <c r="E81" s="411">
        <v>0</v>
      </c>
      <c r="F81" s="411">
        <v>0</v>
      </c>
      <c r="G81" s="411">
        <v>0</v>
      </c>
      <c r="H81" s="411">
        <v>0</v>
      </c>
      <c r="I81" s="411">
        <v>0</v>
      </c>
      <c r="J81" s="411">
        <v>0</v>
      </c>
      <c r="K81" s="411">
        <v>0</v>
      </c>
      <c r="L81" s="411">
        <v>1</v>
      </c>
      <c r="M81" s="411">
        <v>0</v>
      </c>
      <c r="N81" s="411">
        <v>0</v>
      </c>
      <c r="O81" s="412">
        <v>1</v>
      </c>
      <c r="P81" s="411">
        <f t="shared" si="29"/>
        <v>2</v>
      </c>
      <c r="Q81" s="411">
        <f t="shared" si="30"/>
        <v>0</v>
      </c>
      <c r="R81" s="411">
        <f t="shared" si="31"/>
        <v>0.72413793103448276</v>
      </c>
      <c r="S81" s="411">
        <f t="shared" si="32"/>
        <v>1.2758620689655173</v>
      </c>
      <c r="T81" s="411">
        <v>0</v>
      </c>
      <c r="U81" s="411">
        <v>0</v>
      </c>
      <c r="V81" s="411">
        <v>0</v>
      </c>
      <c r="W81" s="411">
        <v>0</v>
      </c>
      <c r="X81" s="411">
        <v>0</v>
      </c>
      <c r="Y81" s="411">
        <v>0</v>
      </c>
      <c r="Z81" s="411">
        <v>0</v>
      </c>
      <c r="AA81" s="411">
        <v>0</v>
      </c>
      <c r="AB81" s="411">
        <v>0</v>
      </c>
      <c r="AC81" s="411">
        <v>0</v>
      </c>
      <c r="AD81" s="411">
        <v>0</v>
      </c>
      <c r="AE81" s="412">
        <v>0</v>
      </c>
      <c r="AF81" s="411">
        <f t="shared" si="33"/>
        <v>0</v>
      </c>
      <c r="AG81" s="411">
        <v>0</v>
      </c>
      <c r="AH81" s="411">
        <v>0</v>
      </c>
      <c r="AI81" s="411">
        <v>0</v>
      </c>
      <c r="AJ81" s="411">
        <v>0</v>
      </c>
      <c r="AK81" s="411">
        <v>0</v>
      </c>
      <c r="AL81" s="411">
        <v>0</v>
      </c>
      <c r="AM81" s="411">
        <v>0</v>
      </c>
      <c r="AN81" s="411">
        <v>0</v>
      </c>
      <c r="AO81" s="411">
        <v>0</v>
      </c>
      <c r="AP81" s="411">
        <v>0</v>
      </c>
      <c r="AQ81" s="411">
        <v>0</v>
      </c>
      <c r="AR81" s="412">
        <v>0</v>
      </c>
      <c r="AS81" s="411">
        <f t="shared" si="34"/>
        <v>0</v>
      </c>
      <c r="AT81" s="411">
        <f t="shared" si="35"/>
        <v>0</v>
      </c>
      <c r="AU81" s="411">
        <f t="shared" si="36"/>
        <v>0</v>
      </c>
      <c r="AV81" s="411">
        <f t="shared" si="37"/>
        <v>0</v>
      </c>
      <c r="AW81" s="411">
        <v>0</v>
      </c>
      <c r="AX81" s="411">
        <v>0</v>
      </c>
      <c r="AY81" s="411">
        <v>0</v>
      </c>
      <c r="AZ81" s="411">
        <v>0</v>
      </c>
      <c r="BA81" s="411">
        <v>0</v>
      </c>
      <c r="BB81" s="411">
        <v>0</v>
      </c>
      <c r="BC81" s="411">
        <v>0</v>
      </c>
      <c r="BD81" s="411">
        <v>0</v>
      </c>
      <c r="BE81" s="411">
        <v>0</v>
      </c>
      <c r="BF81" s="411">
        <v>0</v>
      </c>
      <c r="BG81" s="411">
        <v>0</v>
      </c>
      <c r="BH81" s="412">
        <v>0</v>
      </c>
      <c r="BI81" s="411">
        <f t="shared" si="38"/>
        <v>0</v>
      </c>
      <c r="BJ81" s="411">
        <v>0</v>
      </c>
      <c r="BK81" s="411">
        <v>0</v>
      </c>
      <c r="BL81" s="411">
        <v>0</v>
      </c>
      <c r="BM81" s="411">
        <v>0</v>
      </c>
      <c r="BN81" s="411">
        <v>0</v>
      </c>
      <c r="BO81" s="411">
        <v>0</v>
      </c>
      <c r="BP81" s="411">
        <v>0</v>
      </c>
      <c r="BQ81" s="411">
        <v>0</v>
      </c>
      <c r="BR81" s="411">
        <v>0</v>
      </c>
      <c r="BS81" s="411">
        <v>0</v>
      </c>
      <c r="BT81" s="411">
        <v>0</v>
      </c>
      <c r="BU81" s="412">
        <v>0</v>
      </c>
      <c r="BV81" s="411">
        <f t="shared" si="39"/>
        <v>0</v>
      </c>
      <c r="BW81" s="411">
        <v>0</v>
      </c>
      <c r="BX81" s="411">
        <v>0</v>
      </c>
      <c r="BY81" s="411">
        <v>0</v>
      </c>
      <c r="BZ81" s="411">
        <v>0</v>
      </c>
      <c r="CA81" s="411">
        <v>0</v>
      </c>
      <c r="CB81" s="411">
        <v>0</v>
      </c>
      <c r="CC81" s="411">
        <v>0</v>
      </c>
      <c r="CD81" s="411">
        <v>0</v>
      </c>
      <c r="CE81" s="411">
        <v>0</v>
      </c>
      <c r="CF81" s="411">
        <v>0</v>
      </c>
      <c r="CG81" s="411">
        <v>0</v>
      </c>
      <c r="CH81" s="412">
        <v>0</v>
      </c>
      <c r="CI81" s="411">
        <f t="shared" si="40"/>
        <v>0</v>
      </c>
      <c r="CJ81" s="411">
        <v>0</v>
      </c>
      <c r="CK81" s="411">
        <v>0</v>
      </c>
      <c r="CL81" s="411">
        <v>0</v>
      </c>
      <c r="CM81" s="411">
        <v>0</v>
      </c>
      <c r="CN81" s="411">
        <v>0</v>
      </c>
      <c r="CO81" s="411">
        <v>0</v>
      </c>
      <c r="CP81" s="411">
        <v>0</v>
      </c>
      <c r="CQ81" s="411">
        <v>0</v>
      </c>
      <c r="CR81" s="411">
        <v>0</v>
      </c>
      <c r="CS81" s="411">
        <v>0</v>
      </c>
      <c r="CT81" s="411">
        <v>0</v>
      </c>
      <c r="CU81" s="412">
        <v>0</v>
      </c>
      <c r="CV81" s="411">
        <f t="shared" si="41"/>
        <v>0</v>
      </c>
      <c r="CW81" s="411">
        <v>0</v>
      </c>
      <c r="CX81" s="411">
        <v>0</v>
      </c>
      <c r="CY81" s="411">
        <v>0</v>
      </c>
      <c r="CZ81" s="411">
        <v>0</v>
      </c>
      <c r="DA81" s="411">
        <v>0</v>
      </c>
      <c r="DB81" s="411">
        <v>0</v>
      </c>
      <c r="DC81" s="411">
        <v>0</v>
      </c>
      <c r="DD81" s="411">
        <v>0</v>
      </c>
      <c r="DE81" s="411">
        <v>0</v>
      </c>
      <c r="DF81" s="411">
        <v>0</v>
      </c>
      <c r="DG81" s="411">
        <v>0</v>
      </c>
      <c r="DH81" s="412">
        <v>0</v>
      </c>
      <c r="DI81" s="411">
        <f t="shared" si="42"/>
        <v>0</v>
      </c>
      <c r="DJ81" s="411">
        <v>0</v>
      </c>
      <c r="DK81" s="411">
        <v>0</v>
      </c>
      <c r="DL81" s="411">
        <v>0</v>
      </c>
      <c r="DM81" s="411">
        <v>0</v>
      </c>
      <c r="DN81" s="411">
        <v>0</v>
      </c>
      <c r="DO81" s="411">
        <v>0</v>
      </c>
      <c r="DP81" s="411">
        <v>0</v>
      </c>
      <c r="DQ81" s="411">
        <v>0</v>
      </c>
      <c r="DR81" s="411">
        <v>0</v>
      </c>
      <c r="DS81" s="411">
        <v>0</v>
      </c>
      <c r="DT81" s="411">
        <v>0</v>
      </c>
      <c r="DU81" s="412">
        <v>0</v>
      </c>
      <c r="DV81" s="411">
        <f t="shared" si="43"/>
        <v>0</v>
      </c>
      <c r="DW81" s="412">
        <v>0</v>
      </c>
      <c r="DX81" s="412">
        <v>0</v>
      </c>
      <c r="DY81" s="412">
        <v>0</v>
      </c>
      <c r="DZ81" s="412">
        <v>0</v>
      </c>
      <c r="EA81" s="412">
        <v>0</v>
      </c>
      <c r="EB81" s="412">
        <v>0</v>
      </c>
      <c r="EC81" s="412">
        <v>0</v>
      </c>
      <c r="ED81" s="412">
        <v>0</v>
      </c>
      <c r="EE81" s="412">
        <v>0</v>
      </c>
      <c r="EF81" s="412">
        <v>0</v>
      </c>
      <c r="EG81" s="412">
        <v>0</v>
      </c>
      <c r="EH81" s="412">
        <v>0</v>
      </c>
      <c r="EI81" s="411">
        <f t="shared" si="44"/>
        <v>0</v>
      </c>
      <c r="EK81" s="411">
        <f t="shared" si="45"/>
        <v>2</v>
      </c>
      <c r="EL81" s="7">
        <f t="shared" si="46"/>
        <v>-2</v>
      </c>
    </row>
    <row r="82" spans="1:142">
      <c r="A82" s="365" t="str">
        <f t="shared" si="28"/>
        <v xml:space="preserve"> 014</v>
      </c>
      <c r="B82" s="370" t="s">
        <v>925</v>
      </c>
      <c r="C82" s="370" t="s">
        <v>1191</v>
      </c>
      <c r="D82" s="411">
        <v>0</v>
      </c>
      <c r="E82" s="411">
        <v>0</v>
      </c>
      <c r="F82" s="411">
        <v>0</v>
      </c>
      <c r="G82" s="411">
        <v>0</v>
      </c>
      <c r="H82" s="411">
        <v>0</v>
      </c>
      <c r="I82" s="411">
        <v>0</v>
      </c>
      <c r="J82" s="411">
        <v>0</v>
      </c>
      <c r="K82" s="411">
        <v>0</v>
      </c>
      <c r="L82" s="411">
        <v>1</v>
      </c>
      <c r="M82" s="411">
        <v>0</v>
      </c>
      <c r="N82" s="411">
        <v>0</v>
      </c>
      <c r="O82" s="412">
        <v>1</v>
      </c>
      <c r="P82" s="411">
        <f t="shared" si="29"/>
        <v>2</v>
      </c>
      <c r="Q82" s="411">
        <f t="shared" si="30"/>
        <v>0</v>
      </c>
      <c r="R82" s="411">
        <f t="shared" si="31"/>
        <v>0.72413793103448276</v>
      </c>
      <c r="S82" s="411">
        <f t="shared" si="32"/>
        <v>1.2758620689655173</v>
      </c>
      <c r="T82" s="411">
        <v>0</v>
      </c>
      <c r="U82" s="411">
        <v>0</v>
      </c>
      <c r="V82" s="411">
        <v>0</v>
      </c>
      <c r="W82" s="411">
        <v>0</v>
      </c>
      <c r="X82" s="411">
        <v>0</v>
      </c>
      <c r="Y82" s="411">
        <v>0</v>
      </c>
      <c r="Z82" s="411">
        <v>0</v>
      </c>
      <c r="AA82" s="411">
        <v>0</v>
      </c>
      <c r="AB82" s="411">
        <v>0</v>
      </c>
      <c r="AC82" s="411">
        <v>0</v>
      </c>
      <c r="AD82" s="411">
        <v>0</v>
      </c>
      <c r="AE82" s="412">
        <v>0</v>
      </c>
      <c r="AF82" s="411">
        <f t="shared" si="33"/>
        <v>0</v>
      </c>
      <c r="AG82" s="411">
        <v>0</v>
      </c>
      <c r="AH82" s="411">
        <v>0</v>
      </c>
      <c r="AI82" s="411">
        <v>0</v>
      </c>
      <c r="AJ82" s="411">
        <v>0</v>
      </c>
      <c r="AK82" s="411">
        <v>0</v>
      </c>
      <c r="AL82" s="411">
        <v>0</v>
      </c>
      <c r="AM82" s="411">
        <v>0</v>
      </c>
      <c r="AN82" s="411">
        <v>0</v>
      </c>
      <c r="AO82" s="411">
        <v>0</v>
      </c>
      <c r="AP82" s="411">
        <v>0</v>
      </c>
      <c r="AQ82" s="411">
        <v>0</v>
      </c>
      <c r="AR82" s="412">
        <v>0</v>
      </c>
      <c r="AS82" s="411">
        <f t="shared" si="34"/>
        <v>0</v>
      </c>
      <c r="AT82" s="411">
        <f t="shared" si="35"/>
        <v>0</v>
      </c>
      <c r="AU82" s="411">
        <f t="shared" si="36"/>
        <v>0</v>
      </c>
      <c r="AV82" s="411">
        <f t="shared" si="37"/>
        <v>0</v>
      </c>
      <c r="AW82" s="411">
        <v>0</v>
      </c>
      <c r="AX82" s="411">
        <v>0</v>
      </c>
      <c r="AY82" s="411">
        <v>0</v>
      </c>
      <c r="AZ82" s="411">
        <v>0</v>
      </c>
      <c r="BA82" s="411">
        <v>0</v>
      </c>
      <c r="BB82" s="411">
        <v>0</v>
      </c>
      <c r="BC82" s="411">
        <v>0</v>
      </c>
      <c r="BD82" s="411">
        <v>0</v>
      </c>
      <c r="BE82" s="411">
        <v>0</v>
      </c>
      <c r="BF82" s="411">
        <v>0</v>
      </c>
      <c r="BG82" s="411">
        <v>0</v>
      </c>
      <c r="BH82" s="412">
        <v>0</v>
      </c>
      <c r="BI82" s="411">
        <f t="shared" si="38"/>
        <v>0</v>
      </c>
      <c r="BJ82" s="411">
        <v>0</v>
      </c>
      <c r="BK82" s="411">
        <v>0</v>
      </c>
      <c r="BL82" s="411">
        <v>0</v>
      </c>
      <c r="BM82" s="411">
        <v>0</v>
      </c>
      <c r="BN82" s="411">
        <v>0</v>
      </c>
      <c r="BO82" s="411">
        <v>0</v>
      </c>
      <c r="BP82" s="411">
        <v>0</v>
      </c>
      <c r="BQ82" s="411">
        <v>0</v>
      </c>
      <c r="BR82" s="411">
        <v>0</v>
      </c>
      <c r="BS82" s="411">
        <v>0</v>
      </c>
      <c r="BT82" s="411">
        <v>0</v>
      </c>
      <c r="BU82" s="412">
        <v>0</v>
      </c>
      <c r="BV82" s="411">
        <f t="shared" si="39"/>
        <v>0</v>
      </c>
      <c r="BW82" s="411">
        <v>0</v>
      </c>
      <c r="BX82" s="411">
        <v>0</v>
      </c>
      <c r="BY82" s="411">
        <v>0</v>
      </c>
      <c r="BZ82" s="411">
        <v>0</v>
      </c>
      <c r="CA82" s="411">
        <v>0</v>
      </c>
      <c r="CB82" s="411">
        <v>0</v>
      </c>
      <c r="CC82" s="411">
        <v>0</v>
      </c>
      <c r="CD82" s="411">
        <v>0</v>
      </c>
      <c r="CE82" s="411">
        <v>0</v>
      </c>
      <c r="CF82" s="411">
        <v>0</v>
      </c>
      <c r="CG82" s="411">
        <v>0</v>
      </c>
      <c r="CH82" s="412">
        <v>0</v>
      </c>
      <c r="CI82" s="411">
        <f t="shared" si="40"/>
        <v>0</v>
      </c>
      <c r="CJ82" s="411">
        <v>0</v>
      </c>
      <c r="CK82" s="411">
        <v>0</v>
      </c>
      <c r="CL82" s="411">
        <v>0</v>
      </c>
      <c r="CM82" s="411">
        <v>0</v>
      </c>
      <c r="CN82" s="411">
        <v>0</v>
      </c>
      <c r="CO82" s="411">
        <v>0</v>
      </c>
      <c r="CP82" s="411">
        <v>0</v>
      </c>
      <c r="CQ82" s="411">
        <v>0</v>
      </c>
      <c r="CR82" s="411">
        <v>0</v>
      </c>
      <c r="CS82" s="411">
        <v>0</v>
      </c>
      <c r="CT82" s="411">
        <v>0</v>
      </c>
      <c r="CU82" s="412">
        <v>0</v>
      </c>
      <c r="CV82" s="411">
        <f t="shared" si="41"/>
        <v>0</v>
      </c>
      <c r="CW82" s="411">
        <v>0</v>
      </c>
      <c r="CX82" s="411">
        <v>0</v>
      </c>
      <c r="CY82" s="411">
        <v>0</v>
      </c>
      <c r="CZ82" s="411">
        <v>0</v>
      </c>
      <c r="DA82" s="411">
        <v>0</v>
      </c>
      <c r="DB82" s="411">
        <v>0</v>
      </c>
      <c r="DC82" s="411">
        <v>0</v>
      </c>
      <c r="DD82" s="411">
        <v>0</v>
      </c>
      <c r="DE82" s="411">
        <v>0</v>
      </c>
      <c r="DF82" s="411">
        <v>0</v>
      </c>
      <c r="DG82" s="411">
        <v>0</v>
      </c>
      <c r="DH82" s="412">
        <v>0</v>
      </c>
      <c r="DI82" s="411">
        <f t="shared" si="42"/>
        <v>0</v>
      </c>
      <c r="DJ82" s="411">
        <v>0</v>
      </c>
      <c r="DK82" s="411">
        <v>0</v>
      </c>
      <c r="DL82" s="411">
        <v>0</v>
      </c>
      <c r="DM82" s="411">
        <v>0</v>
      </c>
      <c r="DN82" s="411">
        <v>0</v>
      </c>
      <c r="DO82" s="411">
        <v>0</v>
      </c>
      <c r="DP82" s="411">
        <v>0</v>
      </c>
      <c r="DQ82" s="411">
        <v>0</v>
      </c>
      <c r="DR82" s="411">
        <v>0</v>
      </c>
      <c r="DS82" s="411">
        <v>0</v>
      </c>
      <c r="DT82" s="411">
        <v>0</v>
      </c>
      <c r="DU82" s="412">
        <v>0</v>
      </c>
      <c r="DV82" s="411">
        <f t="shared" si="43"/>
        <v>0</v>
      </c>
      <c r="DW82" s="412">
        <v>0</v>
      </c>
      <c r="DX82" s="412">
        <v>0</v>
      </c>
      <c r="DY82" s="412">
        <v>0</v>
      </c>
      <c r="DZ82" s="412">
        <v>0</v>
      </c>
      <c r="EA82" s="412">
        <v>0</v>
      </c>
      <c r="EB82" s="412">
        <v>0</v>
      </c>
      <c r="EC82" s="412">
        <v>0</v>
      </c>
      <c r="ED82" s="412">
        <v>0</v>
      </c>
      <c r="EE82" s="412">
        <v>0</v>
      </c>
      <c r="EF82" s="412">
        <v>0</v>
      </c>
      <c r="EG82" s="412">
        <v>0</v>
      </c>
      <c r="EH82" s="412">
        <v>0</v>
      </c>
      <c r="EI82" s="411">
        <f t="shared" si="44"/>
        <v>0</v>
      </c>
      <c r="EK82" s="411">
        <f t="shared" si="45"/>
        <v>2</v>
      </c>
      <c r="EL82" s="7">
        <f t="shared" si="46"/>
        <v>-2</v>
      </c>
    </row>
    <row r="83" spans="1:142">
      <c r="A83" s="365" t="str">
        <f t="shared" si="28"/>
        <v xml:space="preserve"> 014</v>
      </c>
      <c r="B83" s="370" t="s">
        <v>925</v>
      </c>
      <c r="C83" s="370" t="s">
        <v>1192</v>
      </c>
      <c r="D83" s="411">
        <v>0</v>
      </c>
      <c r="E83" s="411">
        <v>0</v>
      </c>
      <c r="F83" s="411">
        <v>1</v>
      </c>
      <c r="G83" s="411">
        <v>0</v>
      </c>
      <c r="H83" s="411">
        <v>0</v>
      </c>
      <c r="I83" s="411">
        <v>0</v>
      </c>
      <c r="J83" s="411">
        <v>1</v>
      </c>
      <c r="K83" s="411">
        <v>6</v>
      </c>
      <c r="L83" s="411">
        <v>0</v>
      </c>
      <c r="M83" s="411">
        <v>3</v>
      </c>
      <c r="N83" s="411">
        <v>0</v>
      </c>
      <c r="O83" s="412">
        <v>0</v>
      </c>
      <c r="P83" s="411">
        <f t="shared" si="29"/>
        <v>11</v>
      </c>
      <c r="Q83" s="411">
        <f t="shared" si="30"/>
        <v>1.967741935483871</v>
      </c>
      <c r="R83" s="411">
        <f t="shared" si="31"/>
        <v>6.032258064516129</v>
      </c>
      <c r="S83" s="411">
        <f t="shared" si="32"/>
        <v>3</v>
      </c>
      <c r="T83" s="411">
        <v>0</v>
      </c>
      <c r="U83" s="411">
        <v>0</v>
      </c>
      <c r="V83" s="411">
        <v>0</v>
      </c>
      <c r="W83" s="411">
        <v>0</v>
      </c>
      <c r="X83" s="411">
        <v>0</v>
      </c>
      <c r="Y83" s="411">
        <v>0</v>
      </c>
      <c r="Z83" s="411">
        <v>0</v>
      </c>
      <c r="AA83" s="411">
        <v>0</v>
      </c>
      <c r="AB83" s="411">
        <v>0</v>
      </c>
      <c r="AC83" s="411">
        <v>0</v>
      </c>
      <c r="AD83" s="411">
        <v>0</v>
      </c>
      <c r="AE83" s="412">
        <v>0</v>
      </c>
      <c r="AF83" s="411">
        <f t="shared" si="33"/>
        <v>0</v>
      </c>
      <c r="AG83" s="411">
        <v>0</v>
      </c>
      <c r="AH83" s="411">
        <v>0</v>
      </c>
      <c r="AI83" s="411">
        <v>0</v>
      </c>
      <c r="AJ83" s="411">
        <v>0</v>
      </c>
      <c r="AK83" s="411">
        <v>0</v>
      </c>
      <c r="AL83" s="411">
        <v>0</v>
      </c>
      <c r="AM83" s="411">
        <v>0</v>
      </c>
      <c r="AN83" s="411">
        <v>0</v>
      </c>
      <c r="AO83" s="411">
        <v>0</v>
      </c>
      <c r="AP83" s="411">
        <v>0</v>
      </c>
      <c r="AQ83" s="411">
        <v>0</v>
      </c>
      <c r="AR83" s="412">
        <v>0</v>
      </c>
      <c r="AS83" s="411">
        <f t="shared" si="34"/>
        <v>0</v>
      </c>
      <c r="AT83" s="411">
        <f t="shared" si="35"/>
        <v>0</v>
      </c>
      <c r="AU83" s="411">
        <f t="shared" si="36"/>
        <v>0</v>
      </c>
      <c r="AV83" s="411">
        <f t="shared" si="37"/>
        <v>0</v>
      </c>
      <c r="AW83" s="411">
        <v>0</v>
      </c>
      <c r="AX83" s="411">
        <v>0</v>
      </c>
      <c r="AY83" s="411">
        <v>0</v>
      </c>
      <c r="AZ83" s="411">
        <v>0</v>
      </c>
      <c r="BA83" s="411">
        <v>0</v>
      </c>
      <c r="BB83" s="411">
        <v>0</v>
      </c>
      <c r="BC83" s="411">
        <v>0</v>
      </c>
      <c r="BD83" s="411">
        <v>0</v>
      </c>
      <c r="BE83" s="411">
        <v>0</v>
      </c>
      <c r="BF83" s="411">
        <v>0</v>
      </c>
      <c r="BG83" s="411">
        <v>0</v>
      </c>
      <c r="BH83" s="412">
        <v>0</v>
      </c>
      <c r="BI83" s="411">
        <f t="shared" si="38"/>
        <v>0</v>
      </c>
      <c r="BJ83" s="411">
        <v>0</v>
      </c>
      <c r="BK83" s="411">
        <v>0</v>
      </c>
      <c r="BL83" s="411">
        <v>0</v>
      </c>
      <c r="BM83" s="411">
        <v>0</v>
      </c>
      <c r="BN83" s="411">
        <v>0</v>
      </c>
      <c r="BO83" s="411">
        <v>0</v>
      </c>
      <c r="BP83" s="411">
        <v>0</v>
      </c>
      <c r="BQ83" s="411">
        <v>0</v>
      </c>
      <c r="BR83" s="411">
        <v>0</v>
      </c>
      <c r="BS83" s="411">
        <v>0</v>
      </c>
      <c r="BT83" s="411">
        <v>0</v>
      </c>
      <c r="BU83" s="412">
        <v>0</v>
      </c>
      <c r="BV83" s="411">
        <f t="shared" si="39"/>
        <v>0</v>
      </c>
      <c r="BW83" s="411">
        <v>0</v>
      </c>
      <c r="BX83" s="411">
        <v>0</v>
      </c>
      <c r="BY83" s="411">
        <v>0</v>
      </c>
      <c r="BZ83" s="411">
        <v>0</v>
      </c>
      <c r="CA83" s="411">
        <v>0</v>
      </c>
      <c r="CB83" s="411">
        <v>0</v>
      </c>
      <c r="CC83" s="411">
        <v>0</v>
      </c>
      <c r="CD83" s="411">
        <v>0</v>
      </c>
      <c r="CE83" s="411">
        <v>0</v>
      </c>
      <c r="CF83" s="411">
        <v>0</v>
      </c>
      <c r="CG83" s="411">
        <v>0</v>
      </c>
      <c r="CH83" s="412">
        <v>0</v>
      </c>
      <c r="CI83" s="411">
        <f t="shared" si="40"/>
        <v>0</v>
      </c>
      <c r="CJ83" s="411">
        <v>0</v>
      </c>
      <c r="CK83" s="411">
        <v>0</v>
      </c>
      <c r="CL83" s="411">
        <v>0</v>
      </c>
      <c r="CM83" s="411">
        <v>0</v>
      </c>
      <c r="CN83" s="411">
        <v>0</v>
      </c>
      <c r="CO83" s="411">
        <v>0</v>
      </c>
      <c r="CP83" s="411">
        <v>0</v>
      </c>
      <c r="CQ83" s="411">
        <v>0</v>
      </c>
      <c r="CR83" s="411">
        <v>0</v>
      </c>
      <c r="CS83" s="411">
        <v>0</v>
      </c>
      <c r="CT83" s="411">
        <v>0</v>
      </c>
      <c r="CU83" s="412">
        <v>0</v>
      </c>
      <c r="CV83" s="411">
        <f t="shared" si="41"/>
        <v>0</v>
      </c>
      <c r="CW83" s="411">
        <v>0</v>
      </c>
      <c r="CX83" s="411">
        <v>0</v>
      </c>
      <c r="CY83" s="411">
        <v>0</v>
      </c>
      <c r="CZ83" s="411">
        <v>0</v>
      </c>
      <c r="DA83" s="411">
        <v>0</v>
      </c>
      <c r="DB83" s="411">
        <v>0</v>
      </c>
      <c r="DC83" s="411">
        <v>0</v>
      </c>
      <c r="DD83" s="411">
        <v>0</v>
      </c>
      <c r="DE83" s="411">
        <v>0</v>
      </c>
      <c r="DF83" s="411">
        <v>0</v>
      </c>
      <c r="DG83" s="411">
        <v>0</v>
      </c>
      <c r="DH83" s="412">
        <v>0</v>
      </c>
      <c r="DI83" s="411">
        <f t="shared" si="42"/>
        <v>0</v>
      </c>
      <c r="DJ83" s="411">
        <v>0</v>
      </c>
      <c r="DK83" s="411">
        <v>0</v>
      </c>
      <c r="DL83" s="411">
        <v>0</v>
      </c>
      <c r="DM83" s="411">
        <v>0</v>
      </c>
      <c r="DN83" s="411">
        <v>0</v>
      </c>
      <c r="DO83" s="411">
        <v>0</v>
      </c>
      <c r="DP83" s="411">
        <v>0</v>
      </c>
      <c r="DQ83" s="411">
        <v>0</v>
      </c>
      <c r="DR83" s="411">
        <v>0</v>
      </c>
      <c r="DS83" s="411">
        <v>0</v>
      </c>
      <c r="DT83" s="411">
        <v>0</v>
      </c>
      <c r="DU83" s="412">
        <v>0</v>
      </c>
      <c r="DV83" s="411">
        <f t="shared" si="43"/>
        <v>0</v>
      </c>
      <c r="DW83" s="412">
        <v>0</v>
      </c>
      <c r="DX83" s="412">
        <v>0</v>
      </c>
      <c r="DY83" s="412">
        <v>0</v>
      </c>
      <c r="DZ83" s="412">
        <v>0</v>
      </c>
      <c r="EA83" s="412">
        <v>0</v>
      </c>
      <c r="EB83" s="412">
        <v>0</v>
      </c>
      <c r="EC83" s="412">
        <v>0</v>
      </c>
      <c r="ED83" s="412">
        <v>0</v>
      </c>
      <c r="EE83" s="412">
        <v>0</v>
      </c>
      <c r="EF83" s="412">
        <v>0</v>
      </c>
      <c r="EG83" s="412">
        <v>0</v>
      </c>
      <c r="EH83" s="412">
        <v>0</v>
      </c>
      <c r="EI83" s="411">
        <f t="shared" si="44"/>
        <v>0</v>
      </c>
      <c r="EK83" s="411">
        <f t="shared" si="45"/>
        <v>11</v>
      </c>
      <c r="EL83" s="7">
        <f t="shared" si="46"/>
        <v>-11</v>
      </c>
    </row>
    <row r="84" spans="1:142">
      <c r="A84" s="365" t="str">
        <f t="shared" si="28"/>
        <v xml:space="preserve"> 014</v>
      </c>
      <c r="B84" s="370" t="s">
        <v>925</v>
      </c>
      <c r="C84" s="370" t="s">
        <v>1194</v>
      </c>
      <c r="D84" s="411">
        <v>0</v>
      </c>
      <c r="E84" s="411">
        <v>0</v>
      </c>
      <c r="F84" s="411">
        <v>0</v>
      </c>
      <c r="G84" s="411">
        <v>0</v>
      </c>
      <c r="H84" s="411">
        <v>0</v>
      </c>
      <c r="I84" s="411">
        <v>0</v>
      </c>
      <c r="J84" s="411">
        <v>0</v>
      </c>
      <c r="K84" s="411">
        <v>0</v>
      </c>
      <c r="L84" s="411">
        <v>1</v>
      </c>
      <c r="M84" s="411">
        <v>0</v>
      </c>
      <c r="N84" s="411">
        <v>0</v>
      </c>
      <c r="O84" s="412">
        <v>1</v>
      </c>
      <c r="P84" s="411">
        <f t="shared" si="29"/>
        <v>2</v>
      </c>
      <c r="Q84" s="411">
        <f t="shared" si="30"/>
        <v>0</v>
      </c>
      <c r="R84" s="411">
        <f t="shared" si="31"/>
        <v>0.72413793103448276</v>
      </c>
      <c r="S84" s="411">
        <f t="shared" si="32"/>
        <v>1.2758620689655173</v>
      </c>
      <c r="T84" s="411">
        <v>0</v>
      </c>
      <c r="U84" s="411">
        <v>0</v>
      </c>
      <c r="V84" s="411">
        <v>0</v>
      </c>
      <c r="W84" s="411">
        <v>0</v>
      </c>
      <c r="X84" s="411">
        <v>0</v>
      </c>
      <c r="Y84" s="411">
        <v>0</v>
      </c>
      <c r="Z84" s="411">
        <v>0</v>
      </c>
      <c r="AA84" s="411">
        <v>0</v>
      </c>
      <c r="AB84" s="411">
        <v>0</v>
      </c>
      <c r="AC84" s="411">
        <v>0</v>
      </c>
      <c r="AD84" s="411">
        <v>0</v>
      </c>
      <c r="AE84" s="412">
        <v>0</v>
      </c>
      <c r="AF84" s="411">
        <f t="shared" si="33"/>
        <v>0</v>
      </c>
      <c r="AG84" s="411">
        <v>0</v>
      </c>
      <c r="AH84" s="411">
        <v>0</v>
      </c>
      <c r="AI84" s="411">
        <v>0</v>
      </c>
      <c r="AJ84" s="411">
        <v>0</v>
      </c>
      <c r="AK84" s="411">
        <v>0</v>
      </c>
      <c r="AL84" s="411">
        <v>0</v>
      </c>
      <c r="AM84" s="411">
        <v>0</v>
      </c>
      <c r="AN84" s="411">
        <v>0</v>
      </c>
      <c r="AO84" s="411">
        <v>0</v>
      </c>
      <c r="AP84" s="411">
        <v>0</v>
      </c>
      <c r="AQ84" s="411">
        <v>0</v>
      </c>
      <c r="AR84" s="412">
        <v>0</v>
      </c>
      <c r="AS84" s="411">
        <f t="shared" si="34"/>
        <v>0</v>
      </c>
      <c r="AT84" s="411">
        <f t="shared" si="35"/>
        <v>0</v>
      </c>
      <c r="AU84" s="411">
        <f t="shared" si="36"/>
        <v>0</v>
      </c>
      <c r="AV84" s="411">
        <f t="shared" si="37"/>
        <v>0</v>
      </c>
      <c r="AW84" s="411">
        <v>0</v>
      </c>
      <c r="AX84" s="411">
        <v>0</v>
      </c>
      <c r="AY84" s="411">
        <v>0</v>
      </c>
      <c r="AZ84" s="411">
        <v>0</v>
      </c>
      <c r="BA84" s="411">
        <v>0</v>
      </c>
      <c r="BB84" s="411">
        <v>0</v>
      </c>
      <c r="BC84" s="411">
        <v>0</v>
      </c>
      <c r="BD84" s="411">
        <v>0</v>
      </c>
      <c r="BE84" s="411">
        <v>0</v>
      </c>
      <c r="BF84" s="411">
        <v>0</v>
      </c>
      <c r="BG84" s="411">
        <v>0</v>
      </c>
      <c r="BH84" s="412">
        <v>0</v>
      </c>
      <c r="BI84" s="411">
        <f t="shared" si="38"/>
        <v>0</v>
      </c>
      <c r="BJ84" s="411">
        <v>0</v>
      </c>
      <c r="BK84" s="411">
        <v>0</v>
      </c>
      <c r="BL84" s="411">
        <v>0</v>
      </c>
      <c r="BM84" s="411">
        <v>0</v>
      </c>
      <c r="BN84" s="411">
        <v>0</v>
      </c>
      <c r="BO84" s="411">
        <v>0</v>
      </c>
      <c r="BP84" s="411">
        <v>0</v>
      </c>
      <c r="BQ84" s="411">
        <v>0</v>
      </c>
      <c r="BR84" s="411">
        <v>0</v>
      </c>
      <c r="BS84" s="411">
        <v>0</v>
      </c>
      <c r="BT84" s="411">
        <v>0</v>
      </c>
      <c r="BU84" s="412">
        <v>0</v>
      </c>
      <c r="BV84" s="411">
        <f t="shared" si="39"/>
        <v>0</v>
      </c>
      <c r="BW84" s="411">
        <v>0</v>
      </c>
      <c r="BX84" s="411">
        <v>0</v>
      </c>
      <c r="BY84" s="411">
        <v>0</v>
      </c>
      <c r="BZ84" s="411">
        <v>0</v>
      </c>
      <c r="CA84" s="411">
        <v>0</v>
      </c>
      <c r="CB84" s="411">
        <v>0</v>
      </c>
      <c r="CC84" s="411">
        <v>0</v>
      </c>
      <c r="CD84" s="411">
        <v>0</v>
      </c>
      <c r="CE84" s="411">
        <v>0</v>
      </c>
      <c r="CF84" s="411">
        <v>0</v>
      </c>
      <c r="CG84" s="411">
        <v>0</v>
      </c>
      <c r="CH84" s="412">
        <v>0</v>
      </c>
      <c r="CI84" s="411">
        <f t="shared" si="40"/>
        <v>0</v>
      </c>
      <c r="CJ84" s="411">
        <v>0</v>
      </c>
      <c r="CK84" s="411">
        <v>0</v>
      </c>
      <c r="CL84" s="411">
        <v>0</v>
      </c>
      <c r="CM84" s="411">
        <v>0</v>
      </c>
      <c r="CN84" s="411">
        <v>0</v>
      </c>
      <c r="CO84" s="411">
        <v>0</v>
      </c>
      <c r="CP84" s="411">
        <v>0</v>
      </c>
      <c r="CQ84" s="411">
        <v>0</v>
      </c>
      <c r="CR84" s="411">
        <v>0</v>
      </c>
      <c r="CS84" s="411">
        <v>0</v>
      </c>
      <c r="CT84" s="411">
        <v>0</v>
      </c>
      <c r="CU84" s="412">
        <v>0</v>
      </c>
      <c r="CV84" s="411">
        <f t="shared" si="41"/>
        <v>0</v>
      </c>
      <c r="CW84" s="411">
        <v>0</v>
      </c>
      <c r="CX84" s="411">
        <v>0</v>
      </c>
      <c r="CY84" s="411">
        <v>0</v>
      </c>
      <c r="CZ84" s="411">
        <v>0</v>
      </c>
      <c r="DA84" s="411">
        <v>0</v>
      </c>
      <c r="DB84" s="411">
        <v>0</v>
      </c>
      <c r="DC84" s="411">
        <v>0</v>
      </c>
      <c r="DD84" s="411">
        <v>0</v>
      </c>
      <c r="DE84" s="411">
        <v>0</v>
      </c>
      <c r="DF84" s="411">
        <v>0</v>
      </c>
      <c r="DG84" s="411">
        <v>0</v>
      </c>
      <c r="DH84" s="412">
        <v>0</v>
      </c>
      <c r="DI84" s="411">
        <f t="shared" si="42"/>
        <v>0</v>
      </c>
      <c r="DJ84" s="411">
        <v>0</v>
      </c>
      <c r="DK84" s="411">
        <v>0</v>
      </c>
      <c r="DL84" s="411">
        <v>0</v>
      </c>
      <c r="DM84" s="411">
        <v>0</v>
      </c>
      <c r="DN84" s="411">
        <v>0</v>
      </c>
      <c r="DO84" s="411">
        <v>0</v>
      </c>
      <c r="DP84" s="411">
        <v>0</v>
      </c>
      <c r="DQ84" s="411">
        <v>0</v>
      </c>
      <c r="DR84" s="411">
        <v>0</v>
      </c>
      <c r="DS84" s="411">
        <v>0</v>
      </c>
      <c r="DT84" s="411">
        <v>0</v>
      </c>
      <c r="DU84" s="412">
        <v>0</v>
      </c>
      <c r="DV84" s="411">
        <f t="shared" si="43"/>
        <v>0</v>
      </c>
      <c r="DW84" s="412">
        <v>0</v>
      </c>
      <c r="DX84" s="412">
        <v>0</v>
      </c>
      <c r="DY84" s="412">
        <v>0</v>
      </c>
      <c r="DZ84" s="412">
        <v>0</v>
      </c>
      <c r="EA84" s="412">
        <v>0</v>
      </c>
      <c r="EB84" s="412">
        <v>0</v>
      </c>
      <c r="EC84" s="412">
        <v>0</v>
      </c>
      <c r="ED84" s="412">
        <v>0</v>
      </c>
      <c r="EE84" s="412">
        <v>0</v>
      </c>
      <c r="EF84" s="412">
        <v>0</v>
      </c>
      <c r="EG84" s="412">
        <v>0</v>
      </c>
      <c r="EH84" s="412">
        <v>0</v>
      </c>
      <c r="EI84" s="411">
        <f t="shared" si="44"/>
        <v>0</v>
      </c>
      <c r="EK84" s="411">
        <f t="shared" si="45"/>
        <v>2</v>
      </c>
      <c r="EL84" s="7">
        <f t="shared" si="46"/>
        <v>-2</v>
      </c>
    </row>
    <row r="85" spans="1:142">
      <c r="A85" s="365" t="str">
        <f t="shared" si="28"/>
        <v xml:space="preserve"> 014</v>
      </c>
      <c r="B85" s="370" t="s">
        <v>925</v>
      </c>
      <c r="C85" s="370" t="s">
        <v>1193</v>
      </c>
      <c r="D85" s="411">
        <v>0</v>
      </c>
      <c r="E85" s="411">
        <v>1</v>
      </c>
      <c r="F85" s="411">
        <v>0</v>
      </c>
      <c r="G85" s="411">
        <v>0</v>
      </c>
      <c r="H85" s="411">
        <v>0</v>
      </c>
      <c r="I85" s="411">
        <v>0</v>
      </c>
      <c r="J85" s="411">
        <v>0</v>
      </c>
      <c r="K85" s="411">
        <v>0</v>
      </c>
      <c r="L85" s="411">
        <v>0</v>
      </c>
      <c r="M85" s="411">
        <v>0</v>
      </c>
      <c r="N85" s="411">
        <v>0</v>
      </c>
      <c r="O85" s="412">
        <v>0</v>
      </c>
      <c r="P85" s="411">
        <f t="shared" si="29"/>
        <v>1</v>
      </c>
      <c r="Q85" s="411">
        <f t="shared" si="30"/>
        <v>1</v>
      </c>
      <c r="R85" s="411">
        <f t="shared" si="31"/>
        <v>0</v>
      </c>
      <c r="S85" s="411">
        <f t="shared" si="32"/>
        <v>0</v>
      </c>
      <c r="T85" s="411">
        <v>0</v>
      </c>
      <c r="U85" s="411">
        <v>0</v>
      </c>
      <c r="V85" s="411">
        <v>0</v>
      </c>
      <c r="W85" s="411">
        <v>0</v>
      </c>
      <c r="X85" s="411">
        <v>0</v>
      </c>
      <c r="Y85" s="411">
        <v>0</v>
      </c>
      <c r="Z85" s="411">
        <v>0</v>
      </c>
      <c r="AA85" s="411">
        <v>0</v>
      </c>
      <c r="AB85" s="411">
        <v>0</v>
      </c>
      <c r="AC85" s="411">
        <v>0</v>
      </c>
      <c r="AD85" s="411">
        <v>0</v>
      </c>
      <c r="AE85" s="412">
        <v>0</v>
      </c>
      <c r="AF85" s="411">
        <f t="shared" si="33"/>
        <v>0</v>
      </c>
      <c r="AG85" s="411">
        <v>0</v>
      </c>
      <c r="AH85" s="411">
        <v>0</v>
      </c>
      <c r="AI85" s="411">
        <v>0</v>
      </c>
      <c r="AJ85" s="411">
        <v>0</v>
      </c>
      <c r="AK85" s="411">
        <v>0</v>
      </c>
      <c r="AL85" s="411">
        <v>0</v>
      </c>
      <c r="AM85" s="411">
        <v>0</v>
      </c>
      <c r="AN85" s="411">
        <v>0</v>
      </c>
      <c r="AO85" s="411">
        <v>0</v>
      </c>
      <c r="AP85" s="411">
        <v>0</v>
      </c>
      <c r="AQ85" s="411">
        <v>0</v>
      </c>
      <c r="AR85" s="412">
        <v>0</v>
      </c>
      <c r="AS85" s="411">
        <f t="shared" si="34"/>
        <v>0</v>
      </c>
      <c r="AT85" s="411">
        <f t="shared" si="35"/>
        <v>0</v>
      </c>
      <c r="AU85" s="411">
        <f t="shared" si="36"/>
        <v>0</v>
      </c>
      <c r="AV85" s="411">
        <f t="shared" si="37"/>
        <v>0</v>
      </c>
      <c r="AW85" s="411">
        <v>0</v>
      </c>
      <c r="AX85" s="411">
        <v>0</v>
      </c>
      <c r="AY85" s="411">
        <v>0</v>
      </c>
      <c r="AZ85" s="411">
        <v>0</v>
      </c>
      <c r="BA85" s="411">
        <v>0</v>
      </c>
      <c r="BB85" s="411">
        <v>0</v>
      </c>
      <c r="BC85" s="411">
        <v>0</v>
      </c>
      <c r="BD85" s="411">
        <v>0</v>
      </c>
      <c r="BE85" s="411">
        <v>0</v>
      </c>
      <c r="BF85" s="411">
        <v>0</v>
      </c>
      <c r="BG85" s="411">
        <v>0</v>
      </c>
      <c r="BH85" s="412">
        <v>0</v>
      </c>
      <c r="BI85" s="411">
        <f t="shared" si="38"/>
        <v>0</v>
      </c>
      <c r="BJ85" s="411">
        <v>0</v>
      </c>
      <c r="BK85" s="411">
        <v>0</v>
      </c>
      <c r="BL85" s="411">
        <v>0</v>
      </c>
      <c r="BM85" s="411">
        <v>0</v>
      </c>
      <c r="BN85" s="411">
        <v>0</v>
      </c>
      <c r="BO85" s="411">
        <v>0</v>
      </c>
      <c r="BP85" s="411">
        <v>0</v>
      </c>
      <c r="BQ85" s="411">
        <v>0</v>
      </c>
      <c r="BR85" s="411">
        <v>0</v>
      </c>
      <c r="BS85" s="411">
        <v>0</v>
      </c>
      <c r="BT85" s="411">
        <v>0</v>
      </c>
      <c r="BU85" s="412">
        <v>0</v>
      </c>
      <c r="BV85" s="411">
        <f t="shared" si="39"/>
        <v>0</v>
      </c>
      <c r="BW85" s="411">
        <v>0</v>
      </c>
      <c r="BX85" s="411">
        <v>0</v>
      </c>
      <c r="BY85" s="411">
        <v>0</v>
      </c>
      <c r="BZ85" s="411">
        <v>0</v>
      </c>
      <c r="CA85" s="411">
        <v>0</v>
      </c>
      <c r="CB85" s="411">
        <v>0</v>
      </c>
      <c r="CC85" s="411">
        <v>0</v>
      </c>
      <c r="CD85" s="411">
        <v>0</v>
      </c>
      <c r="CE85" s="411">
        <v>0</v>
      </c>
      <c r="CF85" s="411">
        <v>0</v>
      </c>
      <c r="CG85" s="411">
        <v>0</v>
      </c>
      <c r="CH85" s="412">
        <v>0</v>
      </c>
      <c r="CI85" s="411">
        <f t="shared" si="40"/>
        <v>0</v>
      </c>
      <c r="CJ85" s="411">
        <v>0</v>
      </c>
      <c r="CK85" s="411">
        <v>0</v>
      </c>
      <c r="CL85" s="411">
        <v>0</v>
      </c>
      <c r="CM85" s="411">
        <v>0</v>
      </c>
      <c r="CN85" s="411">
        <v>0</v>
      </c>
      <c r="CO85" s="411">
        <v>0</v>
      </c>
      <c r="CP85" s="411">
        <v>0</v>
      </c>
      <c r="CQ85" s="411">
        <v>0</v>
      </c>
      <c r="CR85" s="411">
        <v>0</v>
      </c>
      <c r="CS85" s="411">
        <v>0</v>
      </c>
      <c r="CT85" s="411">
        <v>0</v>
      </c>
      <c r="CU85" s="412">
        <v>0</v>
      </c>
      <c r="CV85" s="411">
        <f t="shared" si="41"/>
        <v>0</v>
      </c>
      <c r="CW85" s="411">
        <v>0</v>
      </c>
      <c r="CX85" s="411">
        <v>0</v>
      </c>
      <c r="CY85" s="411">
        <v>0</v>
      </c>
      <c r="CZ85" s="411">
        <v>0</v>
      </c>
      <c r="DA85" s="411">
        <v>0</v>
      </c>
      <c r="DB85" s="411">
        <v>0</v>
      </c>
      <c r="DC85" s="411">
        <v>0</v>
      </c>
      <c r="DD85" s="411">
        <v>0</v>
      </c>
      <c r="DE85" s="411">
        <v>0</v>
      </c>
      <c r="DF85" s="411">
        <v>0</v>
      </c>
      <c r="DG85" s="411">
        <v>0</v>
      </c>
      <c r="DH85" s="412">
        <v>0</v>
      </c>
      <c r="DI85" s="411">
        <f t="shared" si="42"/>
        <v>0</v>
      </c>
      <c r="DJ85" s="411">
        <v>0</v>
      </c>
      <c r="DK85" s="411">
        <v>0</v>
      </c>
      <c r="DL85" s="411">
        <v>0</v>
      </c>
      <c r="DM85" s="411">
        <v>0</v>
      </c>
      <c r="DN85" s="411">
        <v>0</v>
      </c>
      <c r="DO85" s="411">
        <v>0</v>
      </c>
      <c r="DP85" s="411">
        <v>0</v>
      </c>
      <c r="DQ85" s="411">
        <v>0</v>
      </c>
      <c r="DR85" s="411">
        <v>0</v>
      </c>
      <c r="DS85" s="411">
        <v>0</v>
      </c>
      <c r="DT85" s="411">
        <v>0</v>
      </c>
      <c r="DU85" s="412">
        <v>0</v>
      </c>
      <c r="DV85" s="411">
        <f t="shared" si="43"/>
        <v>0</v>
      </c>
      <c r="DW85" s="412">
        <v>0</v>
      </c>
      <c r="DX85" s="412">
        <v>0</v>
      </c>
      <c r="DY85" s="412">
        <v>0</v>
      </c>
      <c r="DZ85" s="412">
        <v>0</v>
      </c>
      <c r="EA85" s="412">
        <v>0</v>
      </c>
      <c r="EB85" s="412">
        <v>0</v>
      </c>
      <c r="EC85" s="412">
        <v>0</v>
      </c>
      <c r="ED85" s="412">
        <v>0</v>
      </c>
      <c r="EE85" s="412">
        <v>0</v>
      </c>
      <c r="EF85" s="412">
        <v>0</v>
      </c>
      <c r="EG85" s="412">
        <v>0</v>
      </c>
      <c r="EH85" s="412">
        <v>0</v>
      </c>
      <c r="EI85" s="411">
        <f t="shared" si="44"/>
        <v>0</v>
      </c>
      <c r="EK85" s="411">
        <f t="shared" si="45"/>
        <v>1</v>
      </c>
      <c r="EL85" s="7">
        <f t="shared" si="46"/>
        <v>-1</v>
      </c>
    </row>
    <row r="86" spans="1:142">
      <c r="A86" s="365" t="str">
        <f t="shared" si="28"/>
        <v xml:space="preserve"> 014</v>
      </c>
      <c r="B86" s="370" t="s">
        <v>925</v>
      </c>
      <c r="C86" s="370" t="s">
        <v>1176</v>
      </c>
      <c r="D86" s="411">
        <v>0</v>
      </c>
      <c r="E86" s="411">
        <v>0</v>
      </c>
      <c r="F86" s="411">
        <v>0</v>
      </c>
      <c r="G86" s="411">
        <v>0</v>
      </c>
      <c r="H86" s="411">
        <v>0</v>
      </c>
      <c r="I86" s="411">
        <v>0</v>
      </c>
      <c r="J86" s="411">
        <v>0</v>
      </c>
      <c r="K86" s="411">
        <v>4</v>
      </c>
      <c r="L86" s="411">
        <v>0</v>
      </c>
      <c r="M86" s="411">
        <v>0</v>
      </c>
      <c r="N86" s="411">
        <v>0</v>
      </c>
      <c r="O86" s="412">
        <v>0</v>
      </c>
      <c r="P86" s="411">
        <f t="shared" si="29"/>
        <v>4</v>
      </c>
      <c r="Q86" s="411">
        <f t="shared" si="30"/>
        <v>0</v>
      </c>
      <c r="R86" s="411">
        <f t="shared" si="31"/>
        <v>4</v>
      </c>
      <c r="S86" s="411">
        <f t="shared" si="32"/>
        <v>0</v>
      </c>
      <c r="T86" s="411">
        <v>0</v>
      </c>
      <c r="U86" s="411">
        <v>0</v>
      </c>
      <c r="V86" s="411">
        <v>0</v>
      </c>
      <c r="W86" s="411">
        <v>0</v>
      </c>
      <c r="X86" s="411">
        <v>0</v>
      </c>
      <c r="Y86" s="411">
        <v>0</v>
      </c>
      <c r="Z86" s="411">
        <v>0</v>
      </c>
      <c r="AA86" s="411">
        <v>0</v>
      </c>
      <c r="AB86" s="411">
        <v>0</v>
      </c>
      <c r="AC86" s="411">
        <v>0</v>
      </c>
      <c r="AD86" s="411">
        <v>0</v>
      </c>
      <c r="AE86" s="412">
        <v>0</v>
      </c>
      <c r="AF86" s="411">
        <f t="shared" si="33"/>
        <v>0</v>
      </c>
      <c r="AG86" s="411">
        <v>0</v>
      </c>
      <c r="AH86" s="411">
        <v>0</v>
      </c>
      <c r="AI86" s="411">
        <v>0</v>
      </c>
      <c r="AJ86" s="411">
        <v>0</v>
      </c>
      <c r="AK86" s="411">
        <v>0</v>
      </c>
      <c r="AL86" s="411">
        <v>0</v>
      </c>
      <c r="AM86" s="411">
        <v>0</v>
      </c>
      <c r="AN86" s="411">
        <v>0</v>
      </c>
      <c r="AO86" s="411">
        <v>0</v>
      </c>
      <c r="AP86" s="411">
        <v>0</v>
      </c>
      <c r="AQ86" s="411">
        <v>0</v>
      </c>
      <c r="AR86" s="412">
        <v>0</v>
      </c>
      <c r="AS86" s="411">
        <f t="shared" si="34"/>
        <v>0</v>
      </c>
      <c r="AT86" s="411">
        <f t="shared" si="35"/>
        <v>0</v>
      </c>
      <c r="AU86" s="411">
        <f t="shared" si="36"/>
        <v>0</v>
      </c>
      <c r="AV86" s="411">
        <f t="shared" si="37"/>
        <v>0</v>
      </c>
      <c r="AW86" s="411">
        <v>0</v>
      </c>
      <c r="AX86" s="411">
        <v>0</v>
      </c>
      <c r="AY86" s="411">
        <v>0</v>
      </c>
      <c r="AZ86" s="411">
        <v>0</v>
      </c>
      <c r="BA86" s="411">
        <v>0</v>
      </c>
      <c r="BB86" s="411">
        <v>0</v>
      </c>
      <c r="BC86" s="411">
        <v>0</v>
      </c>
      <c r="BD86" s="411">
        <v>0</v>
      </c>
      <c r="BE86" s="411">
        <v>0</v>
      </c>
      <c r="BF86" s="411">
        <v>0</v>
      </c>
      <c r="BG86" s="411">
        <v>0</v>
      </c>
      <c r="BH86" s="412">
        <v>0</v>
      </c>
      <c r="BI86" s="411">
        <f t="shared" si="38"/>
        <v>0</v>
      </c>
      <c r="BJ86" s="411">
        <v>0</v>
      </c>
      <c r="BK86" s="411">
        <v>0</v>
      </c>
      <c r="BL86" s="411">
        <v>0</v>
      </c>
      <c r="BM86" s="411">
        <v>0</v>
      </c>
      <c r="BN86" s="411">
        <v>0</v>
      </c>
      <c r="BO86" s="411">
        <v>0</v>
      </c>
      <c r="BP86" s="411">
        <v>0</v>
      </c>
      <c r="BQ86" s="411">
        <v>0</v>
      </c>
      <c r="BR86" s="411">
        <v>0</v>
      </c>
      <c r="BS86" s="411">
        <v>0</v>
      </c>
      <c r="BT86" s="411">
        <v>0</v>
      </c>
      <c r="BU86" s="412">
        <v>0</v>
      </c>
      <c r="BV86" s="411">
        <f t="shared" si="39"/>
        <v>0</v>
      </c>
      <c r="BW86" s="411">
        <v>0</v>
      </c>
      <c r="BX86" s="411">
        <v>0</v>
      </c>
      <c r="BY86" s="411">
        <v>0</v>
      </c>
      <c r="BZ86" s="411">
        <v>0</v>
      </c>
      <c r="CA86" s="411">
        <v>0</v>
      </c>
      <c r="CB86" s="411">
        <v>0</v>
      </c>
      <c r="CC86" s="411">
        <v>0</v>
      </c>
      <c r="CD86" s="411">
        <v>0</v>
      </c>
      <c r="CE86" s="411">
        <v>0</v>
      </c>
      <c r="CF86" s="411">
        <v>0</v>
      </c>
      <c r="CG86" s="411">
        <v>0</v>
      </c>
      <c r="CH86" s="412">
        <v>0</v>
      </c>
      <c r="CI86" s="411">
        <f t="shared" si="40"/>
        <v>0</v>
      </c>
      <c r="CJ86" s="411">
        <v>0</v>
      </c>
      <c r="CK86" s="411">
        <v>0</v>
      </c>
      <c r="CL86" s="411">
        <v>0</v>
      </c>
      <c r="CM86" s="411">
        <v>0</v>
      </c>
      <c r="CN86" s="411">
        <v>0</v>
      </c>
      <c r="CO86" s="411">
        <v>0</v>
      </c>
      <c r="CP86" s="411">
        <v>0</v>
      </c>
      <c r="CQ86" s="411">
        <v>0</v>
      </c>
      <c r="CR86" s="411">
        <v>0</v>
      </c>
      <c r="CS86" s="411">
        <v>0</v>
      </c>
      <c r="CT86" s="411">
        <v>0</v>
      </c>
      <c r="CU86" s="412">
        <v>0</v>
      </c>
      <c r="CV86" s="411">
        <f t="shared" si="41"/>
        <v>0</v>
      </c>
      <c r="CW86" s="411">
        <v>0</v>
      </c>
      <c r="CX86" s="411">
        <v>0</v>
      </c>
      <c r="CY86" s="411">
        <v>0</v>
      </c>
      <c r="CZ86" s="411">
        <v>0</v>
      </c>
      <c r="DA86" s="411">
        <v>0</v>
      </c>
      <c r="DB86" s="411">
        <v>0</v>
      </c>
      <c r="DC86" s="411">
        <v>0</v>
      </c>
      <c r="DD86" s="411">
        <v>0</v>
      </c>
      <c r="DE86" s="411">
        <v>0</v>
      </c>
      <c r="DF86" s="411">
        <v>0</v>
      </c>
      <c r="DG86" s="411">
        <v>0</v>
      </c>
      <c r="DH86" s="412">
        <v>0</v>
      </c>
      <c r="DI86" s="411">
        <f t="shared" si="42"/>
        <v>0</v>
      </c>
      <c r="DJ86" s="411">
        <v>0</v>
      </c>
      <c r="DK86" s="411">
        <v>0</v>
      </c>
      <c r="DL86" s="411">
        <v>0</v>
      </c>
      <c r="DM86" s="411">
        <v>0</v>
      </c>
      <c r="DN86" s="411">
        <v>0</v>
      </c>
      <c r="DO86" s="411">
        <v>0</v>
      </c>
      <c r="DP86" s="411">
        <v>0</v>
      </c>
      <c r="DQ86" s="411">
        <v>0</v>
      </c>
      <c r="DR86" s="411">
        <v>0</v>
      </c>
      <c r="DS86" s="411">
        <v>0</v>
      </c>
      <c r="DT86" s="411">
        <v>0</v>
      </c>
      <c r="DU86" s="412">
        <v>0</v>
      </c>
      <c r="DV86" s="411">
        <f t="shared" si="43"/>
        <v>0</v>
      </c>
      <c r="DW86" s="412">
        <v>0</v>
      </c>
      <c r="DX86" s="412">
        <v>0</v>
      </c>
      <c r="DY86" s="412">
        <v>0</v>
      </c>
      <c r="DZ86" s="412">
        <v>0</v>
      </c>
      <c r="EA86" s="412">
        <v>0</v>
      </c>
      <c r="EB86" s="412">
        <v>0</v>
      </c>
      <c r="EC86" s="412">
        <v>0</v>
      </c>
      <c r="ED86" s="412">
        <v>0</v>
      </c>
      <c r="EE86" s="412">
        <v>0</v>
      </c>
      <c r="EF86" s="412">
        <v>0</v>
      </c>
      <c r="EG86" s="412">
        <v>0</v>
      </c>
      <c r="EH86" s="412">
        <v>0</v>
      </c>
      <c r="EI86" s="411">
        <f t="shared" si="44"/>
        <v>0</v>
      </c>
      <c r="EK86" s="411">
        <f t="shared" si="45"/>
        <v>4</v>
      </c>
      <c r="EL86" s="7">
        <f t="shared" si="46"/>
        <v>-4</v>
      </c>
    </row>
    <row r="87" spans="1:142">
      <c r="A87" s="365" t="str">
        <f t="shared" si="28"/>
        <v xml:space="preserve"> 014</v>
      </c>
      <c r="B87" s="370" t="s">
        <v>925</v>
      </c>
      <c r="C87" s="370" t="s">
        <v>1177</v>
      </c>
      <c r="D87" s="411">
        <v>0</v>
      </c>
      <c r="E87" s="411">
        <v>1</v>
      </c>
      <c r="F87" s="411">
        <v>0</v>
      </c>
      <c r="G87" s="411">
        <v>0</v>
      </c>
      <c r="H87" s="411">
        <v>0</v>
      </c>
      <c r="I87" s="411">
        <v>0</v>
      </c>
      <c r="J87" s="411">
        <v>0</v>
      </c>
      <c r="K87" s="411">
        <v>0</v>
      </c>
      <c r="L87" s="411">
        <v>0</v>
      </c>
      <c r="M87" s="411">
        <v>0</v>
      </c>
      <c r="N87" s="411">
        <v>0</v>
      </c>
      <c r="O87" s="412">
        <v>0</v>
      </c>
      <c r="P87" s="411">
        <f t="shared" si="29"/>
        <v>1</v>
      </c>
      <c r="Q87" s="411">
        <f t="shared" si="30"/>
        <v>1</v>
      </c>
      <c r="R87" s="411">
        <f t="shared" si="31"/>
        <v>0</v>
      </c>
      <c r="S87" s="411">
        <f t="shared" si="32"/>
        <v>0</v>
      </c>
      <c r="T87" s="411">
        <v>0</v>
      </c>
      <c r="U87" s="411">
        <v>0</v>
      </c>
      <c r="V87" s="411">
        <v>0</v>
      </c>
      <c r="W87" s="411">
        <v>0</v>
      </c>
      <c r="X87" s="411">
        <v>0</v>
      </c>
      <c r="Y87" s="411">
        <v>0</v>
      </c>
      <c r="Z87" s="411">
        <v>0</v>
      </c>
      <c r="AA87" s="411">
        <v>0</v>
      </c>
      <c r="AB87" s="411">
        <v>0</v>
      </c>
      <c r="AC87" s="411">
        <v>0</v>
      </c>
      <c r="AD87" s="411">
        <v>0</v>
      </c>
      <c r="AE87" s="412">
        <v>0</v>
      </c>
      <c r="AF87" s="411">
        <f t="shared" si="33"/>
        <v>0</v>
      </c>
      <c r="AG87" s="411">
        <v>0</v>
      </c>
      <c r="AH87" s="411">
        <v>0</v>
      </c>
      <c r="AI87" s="411">
        <v>0</v>
      </c>
      <c r="AJ87" s="411">
        <v>0</v>
      </c>
      <c r="AK87" s="411">
        <v>0</v>
      </c>
      <c r="AL87" s="411">
        <v>0</v>
      </c>
      <c r="AM87" s="411">
        <v>0</v>
      </c>
      <c r="AN87" s="411">
        <v>0</v>
      </c>
      <c r="AO87" s="411">
        <v>0</v>
      </c>
      <c r="AP87" s="411">
        <v>0</v>
      </c>
      <c r="AQ87" s="411">
        <v>0</v>
      </c>
      <c r="AR87" s="412">
        <v>0</v>
      </c>
      <c r="AS87" s="411">
        <f t="shared" si="34"/>
        <v>0</v>
      </c>
      <c r="AT87" s="411">
        <f t="shared" si="35"/>
        <v>0</v>
      </c>
      <c r="AU87" s="411">
        <f t="shared" si="36"/>
        <v>0</v>
      </c>
      <c r="AV87" s="411">
        <f t="shared" si="37"/>
        <v>0</v>
      </c>
      <c r="AW87" s="411">
        <v>0</v>
      </c>
      <c r="AX87" s="411">
        <v>0</v>
      </c>
      <c r="AY87" s="411">
        <v>0</v>
      </c>
      <c r="AZ87" s="411">
        <v>0</v>
      </c>
      <c r="BA87" s="411">
        <v>0</v>
      </c>
      <c r="BB87" s="411">
        <v>0</v>
      </c>
      <c r="BC87" s="411">
        <v>0</v>
      </c>
      <c r="BD87" s="411">
        <v>0</v>
      </c>
      <c r="BE87" s="411">
        <v>0</v>
      </c>
      <c r="BF87" s="411">
        <v>0</v>
      </c>
      <c r="BG87" s="411">
        <v>0</v>
      </c>
      <c r="BH87" s="412">
        <v>0</v>
      </c>
      <c r="BI87" s="411">
        <f t="shared" si="38"/>
        <v>0</v>
      </c>
      <c r="BJ87" s="411">
        <v>0</v>
      </c>
      <c r="BK87" s="411">
        <v>0</v>
      </c>
      <c r="BL87" s="411">
        <v>0</v>
      </c>
      <c r="BM87" s="411">
        <v>0</v>
      </c>
      <c r="BN87" s="411">
        <v>0</v>
      </c>
      <c r="BO87" s="411">
        <v>0</v>
      </c>
      <c r="BP87" s="411">
        <v>0</v>
      </c>
      <c r="BQ87" s="411">
        <v>0</v>
      </c>
      <c r="BR87" s="411">
        <v>0</v>
      </c>
      <c r="BS87" s="411">
        <v>0</v>
      </c>
      <c r="BT87" s="411">
        <v>0</v>
      </c>
      <c r="BU87" s="412">
        <v>0</v>
      </c>
      <c r="BV87" s="411">
        <f t="shared" si="39"/>
        <v>0</v>
      </c>
      <c r="BW87" s="411">
        <v>0</v>
      </c>
      <c r="BX87" s="411">
        <v>0</v>
      </c>
      <c r="BY87" s="411">
        <v>0</v>
      </c>
      <c r="BZ87" s="411">
        <v>0</v>
      </c>
      <c r="CA87" s="411">
        <v>0</v>
      </c>
      <c r="CB87" s="411">
        <v>0</v>
      </c>
      <c r="CC87" s="411">
        <v>0</v>
      </c>
      <c r="CD87" s="411">
        <v>0</v>
      </c>
      <c r="CE87" s="411">
        <v>0</v>
      </c>
      <c r="CF87" s="411">
        <v>0</v>
      </c>
      <c r="CG87" s="411">
        <v>0</v>
      </c>
      <c r="CH87" s="412">
        <v>0</v>
      </c>
      <c r="CI87" s="411">
        <f t="shared" si="40"/>
        <v>0</v>
      </c>
      <c r="CJ87" s="411">
        <v>0</v>
      </c>
      <c r="CK87" s="411">
        <v>0</v>
      </c>
      <c r="CL87" s="411">
        <v>0</v>
      </c>
      <c r="CM87" s="411">
        <v>0</v>
      </c>
      <c r="CN87" s="411">
        <v>0</v>
      </c>
      <c r="CO87" s="411">
        <v>0</v>
      </c>
      <c r="CP87" s="411">
        <v>0</v>
      </c>
      <c r="CQ87" s="411">
        <v>0</v>
      </c>
      <c r="CR87" s="411">
        <v>0</v>
      </c>
      <c r="CS87" s="411">
        <v>0</v>
      </c>
      <c r="CT87" s="411">
        <v>0</v>
      </c>
      <c r="CU87" s="412">
        <v>0</v>
      </c>
      <c r="CV87" s="411">
        <f t="shared" si="41"/>
        <v>0</v>
      </c>
      <c r="CW87" s="411">
        <v>0</v>
      </c>
      <c r="CX87" s="411">
        <v>0</v>
      </c>
      <c r="CY87" s="411">
        <v>0</v>
      </c>
      <c r="CZ87" s="411">
        <v>0</v>
      </c>
      <c r="DA87" s="411">
        <v>0</v>
      </c>
      <c r="DB87" s="411">
        <v>0</v>
      </c>
      <c r="DC87" s="411">
        <v>0</v>
      </c>
      <c r="DD87" s="411">
        <v>0</v>
      </c>
      <c r="DE87" s="411">
        <v>0</v>
      </c>
      <c r="DF87" s="411">
        <v>0</v>
      </c>
      <c r="DG87" s="411">
        <v>0</v>
      </c>
      <c r="DH87" s="412">
        <v>0</v>
      </c>
      <c r="DI87" s="411">
        <f t="shared" si="42"/>
        <v>0</v>
      </c>
      <c r="DJ87" s="411">
        <v>0</v>
      </c>
      <c r="DK87" s="411">
        <v>0</v>
      </c>
      <c r="DL87" s="411">
        <v>0</v>
      </c>
      <c r="DM87" s="411">
        <v>0</v>
      </c>
      <c r="DN87" s="411">
        <v>0</v>
      </c>
      <c r="DO87" s="411">
        <v>0</v>
      </c>
      <c r="DP87" s="411">
        <v>0</v>
      </c>
      <c r="DQ87" s="411">
        <v>0</v>
      </c>
      <c r="DR87" s="411">
        <v>0</v>
      </c>
      <c r="DS87" s="411">
        <v>0</v>
      </c>
      <c r="DT87" s="411">
        <v>0</v>
      </c>
      <c r="DU87" s="412">
        <v>0</v>
      </c>
      <c r="DV87" s="411">
        <f t="shared" si="43"/>
        <v>0</v>
      </c>
      <c r="DW87" s="412">
        <v>0</v>
      </c>
      <c r="DX87" s="412">
        <v>0</v>
      </c>
      <c r="DY87" s="412">
        <v>0</v>
      </c>
      <c r="DZ87" s="412">
        <v>0</v>
      </c>
      <c r="EA87" s="412">
        <v>0</v>
      </c>
      <c r="EB87" s="412">
        <v>0</v>
      </c>
      <c r="EC87" s="412">
        <v>0</v>
      </c>
      <c r="ED87" s="412">
        <v>0</v>
      </c>
      <c r="EE87" s="412">
        <v>0</v>
      </c>
      <c r="EF87" s="412">
        <v>0</v>
      </c>
      <c r="EG87" s="412">
        <v>0</v>
      </c>
      <c r="EH87" s="412">
        <v>0</v>
      </c>
      <c r="EI87" s="411">
        <f t="shared" si="44"/>
        <v>0</v>
      </c>
      <c r="EK87" s="411">
        <f t="shared" si="45"/>
        <v>1</v>
      </c>
      <c r="EL87" s="7">
        <f t="shared" si="46"/>
        <v>-1</v>
      </c>
    </row>
    <row r="88" spans="1:142">
      <c r="A88" s="365" t="str">
        <f t="shared" si="28"/>
        <v xml:space="preserve"> 014</v>
      </c>
      <c r="B88" s="370" t="s">
        <v>925</v>
      </c>
      <c r="C88" s="370" t="s">
        <v>1178</v>
      </c>
      <c r="D88" s="411">
        <v>10</v>
      </c>
      <c r="E88" s="411">
        <v>13</v>
      </c>
      <c r="F88" s="411">
        <v>12</v>
      </c>
      <c r="G88" s="411">
        <v>13</v>
      </c>
      <c r="H88" s="411">
        <v>12</v>
      </c>
      <c r="I88" s="411">
        <v>9</v>
      </c>
      <c r="J88" s="411">
        <v>10</v>
      </c>
      <c r="K88" s="411">
        <v>7</v>
      </c>
      <c r="L88" s="411">
        <v>10</v>
      </c>
      <c r="M88" s="411">
        <v>8</v>
      </c>
      <c r="N88" s="411">
        <v>9</v>
      </c>
      <c r="O88" s="412">
        <v>10</v>
      </c>
      <c r="P88" s="411">
        <f t="shared" si="29"/>
        <v>123</v>
      </c>
      <c r="Q88" s="411">
        <f t="shared" si="30"/>
        <v>78.677419354838705</v>
      </c>
      <c r="R88" s="411">
        <f t="shared" si="31"/>
        <v>14.563959955506117</v>
      </c>
      <c r="S88" s="411">
        <f t="shared" si="32"/>
        <v>29.758620689655174</v>
      </c>
      <c r="T88" s="411">
        <v>0</v>
      </c>
      <c r="U88" s="411">
        <v>0</v>
      </c>
      <c r="V88" s="411">
        <v>0</v>
      </c>
      <c r="W88" s="411">
        <v>0</v>
      </c>
      <c r="X88" s="411">
        <v>0</v>
      </c>
      <c r="Y88" s="411">
        <v>0</v>
      </c>
      <c r="Z88" s="411">
        <v>0</v>
      </c>
      <c r="AA88" s="411">
        <v>0</v>
      </c>
      <c r="AB88" s="411">
        <v>0</v>
      </c>
      <c r="AC88" s="411">
        <v>0</v>
      </c>
      <c r="AD88" s="411">
        <v>0</v>
      </c>
      <c r="AE88" s="412">
        <v>0</v>
      </c>
      <c r="AF88" s="411">
        <f t="shared" si="33"/>
        <v>0</v>
      </c>
      <c r="AG88" s="411">
        <v>0</v>
      </c>
      <c r="AH88" s="411">
        <v>0</v>
      </c>
      <c r="AI88" s="411">
        <v>0</v>
      </c>
      <c r="AJ88" s="411">
        <v>0</v>
      </c>
      <c r="AK88" s="411">
        <v>0</v>
      </c>
      <c r="AL88" s="411">
        <v>0</v>
      </c>
      <c r="AM88" s="411">
        <v>0</v>
      </c>
      <c r="AN88" s="411">
        <v>0</v>
      </c>
      <c r="AO88" s="411">
        <v>0</v>
      </c>
      <c r="AP88" s="411">
        <v>0</v>
      </c>
      <c r="AQ88" s="411">
        <v>0</v>
      </c>
      <c r="AR88" s="412">
        <v>0</v>
      </c>
      <c r="AS88" s="411">
        <f t="shared" si="34"/>
        <v>0</v>
      </c>
      <c r="AT88" s="411">
        <f t="shared" si="35"/>
        <v>0</v>
      </c>
      <c r="AU88" s="411">
        <f t="shared" si="36"/>
        <v>0</v>
      </c>
      <c r="AV88" s="411">
        <f t="shared" si="37"/>
        <v>0</v>
      </c>
      <c r="AW88" s="411">
        <v>0</v>
      </c>
      <c r="AX88" s="411">
        <v>0</v>
      </c>
      <c r="AY88" s="411">
        <v>0</v>
      </c>
      <c r="AZ88" s="411">
        <v>0</v>
      </c>
      <c r="BA88" s="411">
        <v>0</v>
      </c>
      <c r="BB88" s="411">
        <v>0</v>
      </c>
      <c r="BC88" s="411">
        <v>0</v>
      </c>
      <c r="BD88" s="411">
        <v>0</v>
      </c>
      <c r="BE88" s="411">
        <v>0</v>
      </c>
      <c r="BF88" s="411">
        <v>0</v>
      </c>
      <c r="BG88" s="411">
        <v>0</v>
      </c>
      <c r="BH88" s="412">
        <v>0</v>
      </c>
      <c r="BI88" s="411">
        <f t="shared" si="38"/>
        <v>0</v>
      </c>
      <c r="BJ88" s="411">
        <v>0</v>
      </c>
      <c r="BK88" s="411">
        <v>0</v>
      </c>
      <c r="BL88" s="411">
        <v>0</v>
      </c>
      <c r="BM88" s="411">
        <v>0</v>
      </c>
      <c r="BN88" s="411">
        <v>0</v>
      </c>
      <c r="BO88" s="411">
        <v>0</v>
      </c>
      <c r="BP88" s="411">
        <v>0</v>
      </c>
      <c r="BQ88" s="411">
        <v>0</v>
      </c>
      <c r="BR88" s="411">
        <v>0</v>
      </c>
      <c r="BS88" s="411">
        <v>0</v>
      </c>
      <c r="BT88" s="411">
        <v>0</v>
      </c>
      <c r="BU88" s="412">
        <v>0</v>
      </c>
      <c r="BV88" s="411">
        <f t="shared" si="39"/>
        <v>0</v>
      </c>
      <c r="BW88" s="411">
        <v>0</v>
      </c>
      <c r="BX88" s="411">
        <v>0</v>
      </c>
      <c r="BY88" s="411">
        <v>0</v>
      </c>
      <c r="BZ88" s="411">
        <v>0</v>
      </c>
      <c r="CA88" s="411">
        <v>0</v>
      </c>
      <c r="CB88" s="411">
        <v>0</v>
      </c>
      <c r="CC88" s="411">
        <v>0</v>
      </c>
      <c r="CD88" s="411">
        <v>0</v>
      </c>
      <c r="CE88" s="411">
        <v>0</v>
      </c>
      <c r="CF88" s="411">
        <v>0</v>
      </c>
      <c r="CG88" s="411">
        <v>0</v>
      </c>
      <c r="CH88" s="412">
        <v>0</v>
      </c>
      <c r="CI88" s="411">
        <f t="shared" si="40"/>
        <v>0</v>
      </c>
      <c r="CJ88" s="411">
        <v>0</v>
      </c>
      <c r="CK88" s="411">
        <v>0</v>
      </c>
      <c r="CL88" s="411">
        <v>0</v>
      </c>
      <c r="CM88" s="411">
        <v>0</v>
      </c>
      <c r="CN88" s="411">
        <v>0</v>
      </c>
      <c r="CO88" s="411">
        <v>0</v>
      </c>
      <c r="CP88" s="411">
        <v>0</v>
      </c>
      <c r="CQ88" s="411">
        <v>0</v>
      </c>
      <c r="CR88" s="411">
        <v>0</v>
      </c>
      <c r="CS88" s="411">
        <v>0</v>
      </c>
      <c r="CT88" s="411">
        <v>0</v>
      </c>
      <c r="CU88" s="412">
        <v>0</v>
      </c>
      <c r="CV88" s="411">
        <f t="shared" si="41"/>
        <v>0</v>
      </c>
      <c r="CW88" s="411">
        <v>0</v>
      </c>
      <c r="CX88" s="411">
        <v>0</v>
      </c>
      <c r="CY88" s="411">
        <v>0</v>
      </c>
      <c r="CZ88" s="411">
        <v>0</v>
      </c>
      <c r="DA88" s="411">
        <v>0</v>
      </c>
      <c r="DB88" s="411">
        <v>0</v>
      </c>
      <c r="DC88" s="411">
        <v>0</v>
      </c>
      <c r="DD88" s="411">
        <v>0</v>
      </c>
      <c r="DE88" s="411">
        <v>0</v>
      </c>
      <c r="DF88" s="411">
        <v>0</v>
      </c>
      <c r="DG88" s="411">
        <v>0</v>
      </c>
      <c r="DH88" s="412">
        <v>0</v>
      </c>
      <c r="DI88" s="411">
        <f t="shared" si="42"/>
        <v>0</v>
      </c>
      <c r="DJ88" s="411">
        <v>0</v>
      </c>
      <c r="DK88" s="411">
        <v>0</v>
      </c>
      <c r="DL88" s="411">
        <v>0</v>
      </c>
      <c r="DM88" s="411">
        <v>0</v>
      </c>
      <c r="DN88" s="411">
        <v>0</v>
      </c>
      <c r="DO88" s="411">
        <v>0</v>
      </c>
      <c r="DP88" s="411">
        <v>0</v>
      </c>
      <c r="DQ88" s="411">
        <v>0</v>
      </c>
      <c r="DR88" s="411">
        <v>0</v>
      </c>
      <c r="DS88" s="411">
        <v>0</v>
      </c>
      <c r="DT88" s="411">
        <v>0</v>
      </c>
      <c r="DU88" s="412">
        <v>0</v>
      </c>
      <c r="DV88" s="411">
        <f t="shared" si="43"/>
        <v>0</v>
      </c>
      <c r="DW88" s="412">
        <v>0</v>
      </c>
      <c r="DX88" s="412">
        <v>0</v>
      </c>
      <c r="DY88" s="412">
        <v>0</v>
      </c>
      <c r="DZ88" s="412">
        <v>0</v>
      </c>
      <c r="EA88" s="412">
        <v>0</v>
      </c>
      <c r="EB88" s="412">
        <v>0</v>
      </c>
      <c r="EC88" s="412">
        <v>0</v>
      </c>
      <c r="ED88" s="412">
        <v>0</v>
      </c>
      <c r="EE88" s="412">
        <v>0</v>
      </c>
      <c r="EF88" s="412">
        <v>0</v>
      </c>
      <c r="EG88" s="412">
        <v>0</v>
      </c>
      <c r="EH88" s="412">
        <v>0</v>
      </c>
      <c r="EI88" s="411">
        <f t="shared" si="44"/>
        <v>0</v>
      </c>
      <c r="EK88" s="411">
        <f t="shared" si="45"/>
        <v>123</v>
      </c>
      <c r="EL88" s="7">
        <f t="shared" si="46"/>
        <v>-123</v>
      </c>
    </row>
    <row r="89" spans="1:142">
      <c r="A89" s="365" t="str">
        <f t="shared" si="28"/>
        <v xml:space="preserve"> 014</v>
      </c>
      <c r="B89" s="370" t="s">
        <v>925</v>
      </c>
      <c r="C89" s="370" t="s">
        <v>1179</v>
      </c>
      <c r="D89" s="411">
        <v>0</v>
      </c>
      <c r="E89" s="411">
        <v>1</v>
      </c>
      <c r="F89" s="411">
        <v>0</v>
      </c>
      <c r="G89" s="411">
        <v>0</v>
      </c>
      <c r="H89" s="411">
        <v>0</v>
      </c>
      <c r="I89" s="411">
        <v>0</v>
      </c>
      <c r="J89" s="411">
        <v>0</v>
      </c>
      <c r="K89" s="411">
        <v>0</v>
      </c>
      <c r="L89" s="411">
        <v>0</v>
      </c>
      <c r="M89" s="411">
        <v>0</v>
      </c>
      <c r="N89" s="411">
        <v>0</v>
      </c>
      <c r="O89" s="412">
        <v>0</v>
      </c>
      <c r="P89" s="411">
        <f t="shared" si="29"/>
        <v>1</v>
      </c>
      <c r="Q89" s="411">
        <f t="shared" si="30"/>
        <v>1</v>
      </c>
      <c r="R89" s="411">
        <f t="shared" si="31"/>
        <v>0</v>
      </c>
      <c r="S89" s="411">
        <f t="shared" si="32"/>
        <v>0</v>
      </c>
      <c r="T89" s="411">
        <v>0</v>
      </c>
      <c r="U89" s="411">
        <v>0</v>
      </c>
      <c r="V89" s="411">
        <v>0</v>
      </c>
      <c r="W89" s="411">
        <v>0</v>
      </c>
      <c r="X89" s="411">
        <v>0</v>
      </c>
      <c r="Y89" s="411">
        <v>0</v>
      </c>
      <c r="Z89" s="411">
        <v>0</v>
      </c>
      <c r="AA89" s="411">
        <v>0</v>
      </c>
      <c r="AB89" s="411">
        <v>0</v>
      </c>
      <c r="AC89" s="411">
        <v>0</v>
      </c>
      <c r="AD89" s="411">
        <v>0</v>
      </c>
      <c r="AE89" s="412">
        <v>0</v>
      </c>
      <c r="AF89" s="411">
        <f t="shared" si="33"/>
        <v>0</v>
      </c>
      <c r="AG89" s="411">
        <v>0</v>
      </c>
      <c r="AH89" s="411">
        <v>0</v>
      </c>
      <c r="AI89" s="411">
        <v>0</v>
      </c>
      <c r="AJ89" s="411">
        <v>0</v>
      </c>
      <c r="AK89" s="411">
        <v>0</v>
      </c>
      <c r="AL89" s="411">
        <v>0</v>
      </c>
      <c r="AM89" s="411">
        <v>0</v>
      </c>
      <c r="AN89" s="411">
        <v>0</v>
      </c>
      <c r="AO89" s="411">
        <v>0</v>
      </c>
      <c r="AP89" s="411">
        <v>0</v>
      </c>
      <c r="AQ89" s="411">
        <v>0</v>
      </c>
      <c r="AR89" s="412">
        <v>0</v>
      </c>
      <c r="AS89" s="411">
        <f t="shared" si="34"/>
        <v>0</v>
      </c>
      <c r="AT89" s="411">
        <f t="shared" si="35"/>
        <v>0</v>
      </c>
      <c r="AU89" s="411">
        <f t="shared" si="36"/>
        <v>0</v>
      </c>
      <c r="AV89" s="411">
        <f t="shared" si="37"/>
        <v>0</v>
      </c>
      <c r="AW89" s="411">
        <v>0</v>
      </c>
      <c r="AX89" s="411">
        <v>0</v>
      </c>
      <c r="AY89" s="411">
        <v>0</v>
      </c>
      <c r="AZ89" s="411">
        <v>0</v>
      </c>
      <c r="BA89" s="411">
        <v>0</v>
      </c>
      <c r="BB89" s="411">
        <v>0</v>
      </c>
      <c r="BC89" s="411">
        <v>0</v>
      </c>
      <c r="BD89" s="411">
        <v>0</v>
      </c>
      <c r="BE89" s="411">
        <v>0</v>
      </c>
      <c r="BF89" s="411">
        <v>0</v>
      </c>
      <c r="BG89" s="411">
        <v>0</v>
      </c>
      <c r="BH89" s="412">
        <v>0</v>
      </c>
      <c r="BI89" s="411">
        <f t="shared" si="38"/>
        <v>0</v>
      </c>
      <c r="BJ89" s="411">
        <v>0</v>
      </c>
      <c r="BK89" s="411">
        <v>0</v>
      </c>
      <c r="BL89" s="411">
        <v>0</v>
      </c>
      <c r="BM89" s="411">
        <v>0</v>
      </c>
      <c r="BN89" s="411">
        <v>0</v>
      </c>
      <c r="BO89" s="411">
        <v>0</v>
      </c>
      <c r="BP89" s="411">
        <v>0</v>
      </c>
      <c r="BQ89" s="411">
        <v>0</v>
      </c>
      <c r="BR89" s="411">
        <v>0</v>
      </c>
      <c r="BS89" s="411">
        <v>0</v>
      </c>
      <c r="BT89" s="411">
        <v>0</v>
      </c>
      <c r="BU89" s="412">
        <v>0</v>
      </c>
      <c r="BV89" s="411">
        <f t="shared" si="39"/>
        <v>0</v>
      </c>
      <c r="BW89" s="411">
        <v>0</v>
      </c>
      <c r="BX89" s="411">
        <v>0</v>
      </c>
      <c r="BY89" s="411">
        <v>0</v>
      </c>
      <c r="BZ89" s="411">
        <v>0</v>
      </c>
      <c r="CA89" s="411">
        <v>0</v>
      </c>
      <c r="CB89" s="411">
        <v>0</v>
      </c>
      <c r="CC89" s="411">
        <v>0</v>
      </c>
      <c r="CD89" s="411">
        <v>0</v>
      </c>
      <c r="CE89" s="411">
        <v>0</v>
      </c>
      <c r="CF89" s="411">
        <v>0</v>
      </c>
      <c r="CG89" s="411">
        <v>0</v>
      </c>
      <c r="CH89" s="412">
        <v>0</v>
      </c>
      <c r="CI89" s="411">
        <f t="shared" si="40"/>
        <v>0</v>
      </c>
      <c r="CJ89" s="411">
        <v>0</v>
      </c>
      <c r="CK89" s="411">
        <v>0</v>
      </c>
      <c r="CL89" s="411">
        <v>0</v>
      </c>
      <c r="CM89" s="411">
        <v>0</v>
      </c>
      <c r="CN89" s="411">
        <v>0</v>
      </c>
      <c r="CO89" s="411">
        <v>0</v>
      </c>
      <c r="CP89" s="411">
        <v>0</v>
      </c>
      <c r="CQ89" s="411">
        <v>0</v>
      </c>
      <c r="CR89" s="411">
        <v>0</v>
      </c>
      <c r="CS89" s="411">
        <v>0</v>
      </c>
      <c r="CT89" s="411">
        <v>0</v>
      </c>
      <c r="CU89" s="412">
        <v>0</v>
      </c>
      <c r="CV89" s="411">
        <f t="shared" si="41"/>
        <v>0</v>
      </c>
      <c r="CW89" s="411">
        <v>0</v>
      </c>
      <c r="CX89" s="411">
        <v>0</v>
      </c>
      <c r="CY89" s="411">
        <v>0</v>
      </c>
      <c r="CZ89" s="411">
        <v>0</v>
      </c>
      <c r="DA89" s="411">
        <v>0</v>
      </c>
      <c r="DB89" s="411">
        <v>0</v>
      </c>
      <c r="DC89" s="411">
        <v>0</v>
      </c>
      <c r="DD89" s="411">
        <v>0</v>
      </c>
      <c r="DE89" s="411">
        <v>0</v>
      </c>
      <c r="DF89" s="411">
        <v>0</v>
      </c>
      <c r="DG89" s="411">
        <v>0</v>
      </c>
      <c r="DH89" s="412">
        <v>0</v>
      </c>
      <c r="DI89" s="411">
        <f t="shared" si="42"/>
        <v>0</v>
      </c>
      <c r="DJ89" s="411">
        <v>0</v>
      </c>
      <c r="DK89" s="411">
        <v>0</v>
      </c>
      <c r="DL89" s="411">
        <v>0</v>
      </c>
      <c r="DM89" s="411">
        <v>0</v>
      </c>
      <c r="DN89" s="411">
        <v>0</v>
      </c>
      <c r="DO89" s="411">
        <v>0</v>
      </c>
      <c r="DP89" s="411">
        <v>0</v>
      </c>
      <c r="DQ89" s="411">
        <v>0</v>
      </c>
      <c r="DR89" s="411">
        <v>0</v>
      </c>
      <c r="DS89" s="411">
        <v>0</v>
      </c>
      <c r="DT89" s="411">
        <v>0</v>
      </c>
      <c r="DU89" s="412">
        <v>0</v>
      </c>
      <c r="DV89" s="411">
        <f t="shared" si="43"/>
        <v>0</v>
      </c>
      <c r="DW89" s="412">
        <v>0</v>
      </c>
      <c r="DX89" s="412">
        <v>0</v>
      </c>
      <c r="DY89" s="412">
        <v>0</v>
      </c>
      <c r="DZ89" s="412">
        <v>0</v>
      </c>
      <c r="EA89" s="412">
        <v>0</v>
      </c>
      <c r="EB89" s="412">
        <v>0</v>
      </c>
      <c r="EC89" s="412">
        <v>0</v>
      </c>
      <c r="ED89" s="412">
        <v>0</v>
      </c>
      <c r="EE89" s="412">
        <v>0</v>
      </c>
      <c r="EF89" s="412">
        <v>0</v>
      </c>
      <c r="EG89" s="412">
        <v>0</v>
      </c>
      <c r="EH89" s="412">
        <v>0</v>
      </c>
      <c r="EI89" s="411">
        <f t="shared" si="44"/>
        <v>0</v>
      </c>
      <c r="EK89" s="411">
        <f t="shared" si="45"/>
        <v>1</v>
      </c>
      <c r="EL89" s="7">
        <f t="shared" si="46"/>
        <v>-1</v>
      </c>
    </row>
    <row r="90" spans="1:142">
      <c r="A90" s="365" t="str">
        <f t="shared" si="28"/>
        <v xml:space="preserve"> 014</v>
      </c>
      <c r="B90" s="370" t="s">
        <v>925</v>
      </c>
      <c r="C90" s="370" t="s">
        <v>1180</v>
      </c>
      <c r="D90" s="411">
        <v>1</v>
      </c>
      <c r="E90" s="411">
        <v>1</v>
      </c>
      <c r="F90" s="411">
        <v>1</v>
      </c>
      <c r="G90" s="411">
        <v>1</v>
      </c>
      <c r="H90" s="411">
        <v>1</v>
      </c>
      <c r="I90" s="411">
        <v>1</v>
      </c>
      <c r="J90" s="411">
        <v>1</v>
      </c>
      <c r="K90" s="411">
        <v>3</v>
      </c>
      <c r="L90" s="411">
        <v>0</v>
      </c>
      <c r="M90" s="411">
        <v>1</v>
      </c>
      <c r="N90" s="411">
        <v>0</v>
      </c>
      <c r="O90" s="412">
        <v>0</v>
      </c>
      <c r="P90" s="411">
        <f t="shared" si="29"/>
        <v>11</v>
      </c>
      <c r="Q90" s="411">
        <f t="shared" si="30"/>
        <v>6.967741935483871</v>
      </c>
      <c r="R90" s="411">
        <f t="shared" si="31"/>
        <v>3.032258064516129</v>
      </c>
      <c r="S90" s="411">
        <f t="shared" si="32"/>
        <v>1</v>
      </c>
      <c r="T90" s="411">
        <v>0</v>
      </c>
      <c r="U90" s="411">
        <v>0</v>
      </c>
      <c r="V90" s="411">
        <v>0</v>
      </c>
      <c r="W90" s="411">
        <v>0</v>
      </c>
      <c r="X90" s="411">
        <v>0</v>
      </c>
      <c r="Y90" s="411">
        <v>0</v>
      </c>
      <c r="Z90" s="411">
        <v>0</v>
      </c>
      <c r="AA90" s="411">
        <v>0</v>
      </c>
      <c r="AB90" s="411">
        <v>0</v>
      </c>
      <c r="AC90" s="411">
        <v>0</v>
      </c>
      <c r="AD90" s="411">
        <v>0</v>
      </c>
      <c r="AE90" s="412">
        <v>0</v>
      </c>
      <c r="AF90" s="411">
        <f t="shared" si="33"/>
        <v>0</v>
      </c>
      <c r="AG90" s="411">
        <v>0</v>
      </c>
      <c r="AH90" s="411">
        <v>0</v>
      </c>
      <c r="AI90" s="411">
        <v>0</v>
      </c>
      <c r="AJ90" s="411">
        <v>0</v>
      </c>
      <c r="AK90" s="411">
        <v>0</v>
      </c>
      <c r="AL90" s="411">
        <v>0</v>
      </c>
      <c r="AM90" s="411">
        <v>0</v>
      </c>
      <c r="AN90" s="411">
        <v>0</v>
      </c>
      <c r="AO90" s="411">
        <v>0</v>
      </c>
      <c r="AP90" s="411">
        <v>0</v>
      </c>
      <c r="AQ90" s="411">
        <v>0</v>
      </c>
      <c r="AR90" s="412">
        <v>0</v>
      </c>
      <c r="AS90" s="411">
        <f t="shared" si="34"/>
        <v>0</v>
      </c>
      <c r="AT90" s="411">
        <f t="shared" si="35"/>
        <v>0</v>
      </c>
      <c r="AU90" s="411">
        <f t="shared" si="36"/>
        <v>0</v>
      </c>
      <c r="AV90" s="411">
        <f t="shared" si="37"/>
        <v>0</v>
      </c>
      <c r="AW90" s="411">
        <v>0</v>
      </c>
      <c r="AX90" s="411">
        <v>0</v>
      </c>
      <c r="AY90" s="411">
        <v>0</v>
      </c>
      <c r="AZ90" s="411">
        <v>0</v>
      </c>
      <c r="BA90" s="411">
        <v>0</v>
      </c>
      <c r="BB90" s="411">
        <v>0</v>
      </c>
      <c r="BC90" s="411">
        <v>0</v>
      </c>
      <c r="BD90" s="411">
        <v>0</v>
      </c>
      <c r="BE90" s="411">
        <v>0</v>
      </c>
      <c r="BF90" s="411">
        <v>0</v>
      </c>
      <c r="BG90" s="411">
        <v>0</v>
      </c>
      <c r="BH90" s="412">
        <v>0</v>
      </c>
      <c r="BI90" s="411">
        <f t="shared" si="38"/>
        <v>0</v>
      </c>
      <c r="BJ90" s="411">
        <v>0</v>
      </c>
      <c r="BK90" s="411">
        <v>0</v>
      </c>
      <c r="BL90" s="411">
        <v>0</v>
      </c>
      <c r="BM90" s="411">
        <v>0</v>
      </c>
      <c r="BN90" s="411">
        <v>0</v>
      </c>
      <c r="BO90" s="411">
        <v>0</v>
      </c>
      <c r="BP90" s="411">
        <v>0</v>
      </c>
      <c r="BQ90" s="411">
        <v>0</v>
      </c>
      <c r="BR90" s="411">
        <v>0</v>
      </c>
      <c r="BS90" s="411">
        <v>0</v>
      </c>
      <c r="BT90" s="411">
        <v>0</v>
      </c>
      <c r="BU90" s="412">
        <v>0</v>
      </c>
      <c r="BV90" s="411">
        <f t="shared" si="39"/>
        <v>0</v>
      </c>
      <c r="BW90" s="411">
        <v>0</v>
      </c>
      <c r="BX90" s="411">
        <v>0</v>
      </c>
      <c r="BY90" s="411">
        <v>0</v>
      </c>
      <c r="BZ90" s="411">
        <v>0</v>
      </c>
      <c r="CA90" s="411">
        <v>0</v>
      </c>
      <c r="CB90" s="411">
        <v>0</v>
      </c>
      <c r="CC90" s="411">
        <v>0</v>
      </c>
      <c r="CD90" s="411">
        <v>0</v>
      </c>
      <c r="CE90" s="411">
        <v>0</v>
      </c>
      <c r="CF90" s="411">
        <v>0</v>
      </c>
      <c r="CG90" s="411">
        <v>0</v>
      </c>
      <c r="CH90" s="412">
        <v>0</v>
      </c>
      <c r="CI90" s="411">
        <f t="shared" si="40"/>
        <v>0</v>
      </c>
      <c r="CJ90" s="411">
        <v>0</v>
      </c>
      <c r="CK90" s="411">
        <v>0</v>
      </c>
      <c r="CL90" s="411">
        <v>0</v>
      </c>
      <c r="CM90" s="411">
        <v>0</v>
      </c>
      <c r="CN90" s="411">
        <v>0</v>
      </c>
      <c r="CO90" s="411">
        <v>0</v>
      </c>
      <c r="CP90" s="411">
        <v>0</v>
      </c>
      <c r="CQ90" s="411">
        <v>0</v>
      </c>
      <c r="CR90" s="411">
        <v>0</v>
      </c>
      <c r="CS90" s="411">
        <v>0</v>
      </c>
      <c r="CT90" s="411">
        <v>0</v>
      </c>
      <c r="CU90" s="412">
        <v>0</v>
      </c>
      <c r="CV90" s="411">
        <f t="shared" si="41"/>
        <v>0</v>
      </c>
      <c r="CW90" s="411">
        <v>0</v>
      </c>
      <c r="CX90" s="411">
        <v>0</v>
      </c>
      <c r="CY90" s="411">
        <v>0</v>
      </c>
      <c r="CZ90" s="411">
        <v>0</v>
      </c>
      <c r="DA90" s="411">
        <v>0</v>
      </c>
      <c r="DB90" s="411">
        <v>0</v>
      </c>
      <c r="DC90" s="411">
        <v>0</v>
      </c>
      <c r="DD90" s="411">
        <v>0</v>
      </c>
      <c r="DE90" s="411">
        <v>0</v>
      </c>
      <c r="DF90" s="411">
        <v>0</v>
      </c>
      <c r="DG90" s="411">
        <v>0</v>
      </c>
      <c r="DH90" s="412">
        <v>0</v>
      </c>
      <c r="DI90" s="411">
        <f t="shared" si="42"/>
        <v>0</v>
      </c>
      <c r="DJ90" s="411">
        <v>0</v>
      </c>
      <c r="DK90" s="411">
        <v>0</v>
      </c>
      <c r="DL90" s="411">
        <v>0</v>
      </c>
      <c r="DM90" s="411">
        <v>0</v>
      </c>
      <c r="DN90" s="411">
        <v>0</v>
      </c>
      <c r="DO90" s="411">
        <v>0</v>
      </c>
      <c r="DP90" s="411">
        <v>0</v>
      </c>
      <c r="DQ90" s="411">
        <v>0</v>
      </c>
      <c r="DR90" s="411">
        <v>0</v>
      </c>
      <c r="DS90" s="411">
        <v>0</v>
      </c>
      <c r="DT90" s="411">
        <v>0</v>
      </c>
      <c r="DU90" s="412">
        <v>0</v>
      </c>
      <c r="DV90" s="411">
        <f t="shared" si="43"/>
        <v>0</v>
      </c>
      <c r="DW90" s="412">
        <v>0</v>
      </c>
      <c r="DX90" s="412">
        <v>0</v>
      </c>
      <c r="DY90" s="412">
        <v>0</v>
      </c>
      <c r="DZ90" s="412">
        <v>0</v>
      </c>
      <c r="EA90" s="412">
        <v>0</v>
      </c>
      <c r="EB90" s="412">
        <v>0</v>
      </c>
      <c r="EC90" s="412">
        <v>0</v>
      </c>
      <c r="ED90" s="412">
        <v>0</v>
      </c>
      <c r="EE90" s="412">
        <v>0</v>
      </c>
      <c r="EF90" s="412">
        <v>0</v>
      </c>
      <c r="EG90" s="412">
        <v>0</v>
      </c>
      <c r="EH90" s="412">
        <v>0</v>
      </c>
      <c r="EI90" s="411">
        <f t="shared" si="44"/>
        <v>0</v>
      </c>
      <c r="EK90" s="411">
        <f t="shared" si="45"/>
        <v>11</v>
      </c>
      <c r="EL90" s="7">
        <f t="shared" si="46"/>
        <v>-11</v>
      </c>
    </row>
    <row r="91" spans="1:142">
      <c r="A91" s="365" t="str">
        <f t="shared" si="28"/>
        <v xml:space="preserve"> 014</v>
      </c>
      <c r="B91" s="370" t="s">
        <v>925</v>
      </c>
      <c r="C91" s="370" t="s">
        <v>1181</v>
      </c>
      <c r="D91" s="411">
        <v>0</v>
      </c>
      <c r="E91" s="411">
        <v>0</v>
      </c>
      <c r="F91" s="411">
        <v>0</v>
      </c>
      <c r="G91" s="411">
        <v>0</v>
      </c>
      <c r="H91" s="411">
        <v>0</v>
      </c>
      <c r="I91" s="411">
        <v>0</v>
      </c>
      <c r="J91" s="411">
        <v>0</v>
      </c>
      <c r="K91" s="411">
        <v>0</v>
      </c>
      <c r="L91" s="411">
        <v>0</v>
      </c>
      <c r="M91" s="411">
        <v>0</v>
      </c>
      <c r="N91" s="411">
        <v>1</v>
      </c>
      <c r="O91" s="412">
        <v>0</v>
      </c>
      <c r="P91" s="411">
        <f t="shared" si="29"/>
        <v>1</v>
      </c>
      <c r="Q91" s="411">
        <f t="shared" si="30"/>
        <v>0</v>
      </c>
      <c r="R91" s="411">
        <f t="shared" si="31"/>
        <v>0</v>
      </c>
      <c r="S91" s="411">
        <f t="shared" si="32"/>
        <v>1</v>
      </c>
      <c r="T91" s="411">
        <v>0</v>
      </c>
      <c r="U91" s="411">
        <v>0</v>
      </c>
      <c r="V91" s="411">
        <v>0</v>
      </c>
      <c r="W91" s="411">
        <v>0</v>
      </c>
      <c r="X91" s="411">
        <v>0</v>
      </c>
      <c r="Y91" s="411">
        <v>0</v>
      </c>
      <c r="Z91" s="411">
        <v>0</v>
      </c>
      <c r="AA91" s="411">
        <v>0</v>
      </c>
      <c r="AB91" s="411">
        <v>0</v>
      </c>
      <c r="AC91" s="411">
        <v>0</v>
      </c>
      <c r="AD91" s="411">
        <v>0</v>
      </c>
      <c r="AE91" s="412">
        <v>0</v>
      </c>
      <c r="AF91" s="411">
        <f t="shared" si="33"/>
        <v>0</v>
      </c>
      <c r="AG91" s="411">
        <v>0</v>
      </c>
      <c r="AH91" s="411">
        <v>0</v>
      </c>
      <c r="AI91" s="411">
        <v>0</v>
      </c>
      <c r="AJ91" s="411">
        <v>0</v>
      </c>
      <c r="AK91" s="411">
        <v>0</v>
      </c>
      <c r="AL91" s="411">
        <v>0</v>
      </c>
      <c r="AM91" s="411">
        <v>0</v>
      </c>
      <c r="AN91" s="411">
        <v>0</v>
      </c>
      <c r="AO91" s="411">
        <v>0</v>
      </c>
      <c r="AP91" s="411">
        <v>0</v>
      </c>
      <c r="AQ91" s="411">
        <v>0</v>
      </c>
      <c r="AR91" s="412">
        <v>0</v>
      </c>
      <c r="AS91" s="411">
        <f t="shared" si="34"/>
        <v>0</v>
      </c>
      <c r="AT91" s="411">
        <f t="shared" si="35"/>
        <v>0</v>
      </c>
      <c r="AU91" s="411">
        <f t="shared" si="36"/>
        <v>0</v>
      </c>
      <c r="AV91" s="411">
        <f t="shared" si="37"/>
        <v>0</v>
      </c>
      <c r="AW91" s="411">
        <v>0</v>
      </c>
      <c r="AX91" s="411">
        <v>0</v>
      </c>
      <c r="AY91" s="411">
        <v>0</v>
      </c>
      <c r="AZ91" s="411">
        <v>0</v>
      </c>
      <c r="BA91" s="411">
        <v>0</v>
      </c>
      <c r="BB91" s="411">
        <v>0</v>
      </c>
      <c r="BC91" s="411">
        <v>0</v>
      </c>
      <c r="BD91" s="411">
        <v>0</v>
      </c>
      <c r="BE91" s="411">
        <v>0</v>
      </c>
      <c r="BF91" s="411">
        <v>0</v>
      </c>
      <c r="BG91" s="411">
        <v>0</v>
      </c>
      <c r="BH91" s="412">
        <v>0</v>
      </c>
      <c r="BI91" s="411">
        <f t="shared" si="38"/>
        <v>0</v>
      </c>
      <c r="BJ91" s="411">
        <v>0</v>
      </c>
      <c r="BK91" s="411">
        <v>0</v>
      </c>
      <c r="BL91" s="411">
        <v>0</v>
      </c>
      <c r="BM91" s="411">
        <v>0</v>
      </c>
      <c r="BN91" s="411">
        <v>0</v>
      </c>
      <c r="BO91" s="411">
        <v>0</v>
      </c>
      <c r="BP91" s="411">
        <v>0</v>
      </c>
      <c r="BQ91" s="411">
        <v>0</v>
      </c>
      <c r="BR91" s="411">
        <v>0</v>
      </c>
      <c r="BS91" s="411">
        <v>0</v>
      </c>
      <c r="BT91" s="411">
        <v>0</v>
      </c>
      <c r="BU91" s="412">
        <v>0</v>
      </c>
      <c r="BV91" s="411">
        <f t="shared" si="39"/>
        <v>0</v>
      </c>
      <c r="BW91" s="411">
        <v>0</v>
      </c>
      <c r="BX91" s="411">
        <v>0</v>
      </c>
      <c r="BY91" s="411">
        <v>0</v>
      </c>
      <c r="BZ91" s="411">
        <v>0</v>
      </c>
      <c r="CA91" s="411">
        <v>0</v>
      </c>
      <c r="CB91" s="411">
        <v>0</v>
      </c>
      <c r="CC91" s="411">
        <v>0</v>
      </c>
      <c r="CD91" s="411">
        <v>0</v>
      </c>
      <c r="CE91" s="411">
        <v>0</v>
      </c>
      <c r="CF91" s="411">
        <v>0</v>
      </c>
      <c r="CG91" s="411">
        <v>0</v>
      </c>
      <c r="CH91" s="412">
        <v>0</v>
      </c>
      <c r="CI91" s="411">
        <f t="shared" si="40"/>
        <v>0</v>
      </c>
      <c r="CJ91" s="411">
        <v>0</v>
      </c>
      <c r="CK91" s="411">
        <v>0</v>
      </c>
      <c r="CL91" s="411">
        <v>0</v>
      </c>
      <c r="CM91" s="411">
        <v>0</v>
      </c>
      <c r="CN91" s="411">
        <v>0</v>
      </c>
      <c r="CO91" s="411">
        <v>0</v>
      </c>
      <c r="CP91" s="411">
        <v>0</v>
      </c>
      <c r="CQ91" s="411">
        <v>0</v>
      </c>
      <c r="CR91" s="411">
        <v>0</v>
      </c>
      <c r="CS91" s="411">
        <v>0</v>
      </c>
      <c r="CT91" s="411">
        <v>0</v>
      </c>
      <c r="CU91" s="412">
        <v>0</v>
      </c>
      <c r="CV91" s="411">
        <f t="shared" si="41"/>
        <v>0</v>
      </c>
      <c r="CW91" s="411">
        <v>0</v>
      </c>
      <c r="CX91" s="411">
        <v>0</v>
      </c>
      <c r="CY91" s="411">
        <v>0</v>
      </c>
      <c r="CZ91" s="411">
        <v>0</v>
      </c>
      <c r="DA91" s="411">
        <v>0</v>
      </c>
      <c r="DB91" s="411">
        <v>0</v>
      </c>
      <c r="DC91" s="411">
        <v>0</v>
      </c>
      <c r="DD91" s="411">
        <v>0</v>
      </c>
      <c r="DE91" s="411">
        <v>0</v>
      </c>
      <c r="DF91" s="411">
        <v>0</v>
      </c>
      <c r="DG91" s="411">
        <v>0</v>
      </c>
      <c r="DH91" s="412">
        <v>0</v>
      </c>
      <c r="DI91" s="411">
        <f t="shared" si="42"/>
        <v>0</v>
      </c>
      <c r="DJ91" s="411">
        <v>0</v>
      </c>
      <c r="DK91" s="411">
        <v>0</v>
      </c>
      <c r="DL91" s="411">
        <v>0</v>
      </c>
      <c r="DM91" s="411">
        <v>0</v>
      </c>
      <c r="DN91" s="411">
        <v>0</v>
      </c>
      <c r="DO91" s="411">
        <v>0</v>
      </c>
      <c r="DP91" s="411">
        <v>0</v>
      </c>
      <c r="DQ91" s="411">
        <v>0</v>
      </c>
      <c r="DR91" s="411">
        <v>0</v>
      </c>
      <c r="DS91" s="411">
        <v>0</v>
      </c>
      <c r="DT91" s="411">
        <v>0</v>
      </c>
      <c r="DU91" s="412">
        <v>0</v>
      </c>
      <c r="DV91" s="411">
        <f t="shared" si="43"/>
        <v>0</v>
      </c>
      <c r="DW91" s="412">
        <v>0</v>
      </c>
      <c r="DX91" s="412">
        <v>0</v>
      </c>
      <c r="DY91" s="412">
        <v>0</v>
      </c>
      <c r="DZ91" s="412">
        <v>0</v>
      </c>
      <c r="EA91" s="412">
        <v>0</v>
      </c>
      <c r="EB91" s="412">
        <v>0</v>
      </c>
      <c r="EC91" s="412">
        <v>0</v>
      </c>
      <c r="ED91" s="412">
        <v>0</v>
      </c>
      <c r="EE91" s="412">
        <v>0</v>
      </c>
      <c r="EF91" s="412">
        <v>0</v>
      </c>
      <c r="EG91" s="412">
        <v>0</v>
      </c>
      <c r="EH91" s="412">
        <v>0</v>
      </c>
      <c r="EI91" s="411">
        <f t="shared" si="44"/>
        <v>0</v>
      </c>
      <c r="EK91" s="411">
        <f t="shared" si="45"/>
        <v>1</v>
      </c>
      <c r="EL91" s="7">
        <f t="shared" si="46"/>
        <v>-1</v>
      </c>
    </row>
    <row r="92" spans="1:142">
      <c r="A92" s="365" t="str">
        <f t="shared" si="28"/>
        <v xml:space="preserve"> 014</v>
      </c>
      <c r="B92" s="370" t="s">
        <v>925</v>
      </c>
      <c r="C92" s="370" t="s">
        <v>1182</v>
      </c>
      <c r="D92" s="411">
        <v>0</v>
      </c>
      <c r="E92" s="411">
        <v>0</v>
      </c>
      <c r="F92" s="411">
        <v>0</v>
      </c>
      <c r="G92" s="411">
        <v>0</v>
      </c>
      <c r="H92" s="411">
        <v>0</v>
      </c>
      <c r="I92" s="411">
        <v>0</v>
      </c>
      <c r="J92" s="411">
        <v>0</v>
      </c>
      <c r="K92" s="411">
        <v>0</v>
      </c>
      <c r="L92" s="411">
        <v>0</v>
      </c>
      <c r="M92" s="411">
        <v>0</v>
      </c>
      <c r="N92" s="411">
        <v>1</v>
      </c>
      <c r="O92" s="412">
        <v>0</v>
      </c>
      <c r="P92" s="411">
        <f t="shared" si="29"/>
        <v>1</v>
      </c>
      <c r="Q92" s="411">
        <f t="shared" si="30"/>
        <v>0</v>
      </c>
      <c r="R92" s="411">
        <f t="shared" si="31"/>
        <v>0</v>
      </c>
      <c r="S92" s="411">
        <f t="shared" si="32"/>
        <v>1</v>
      </c>
      <c r="T92" s="411">
        <v>0</v>
      </c>
      <c r="U92" s="411">
        <v>0</v>
      </c>
      <c r="V92" s="411">
        <v>0</v>
      </c>
      <c r="W92" s="411">
        <v>0</v>
      </c>
      <c r="X92" s="411">
        <v>0</v>
      </c>
      <c r="Y92" s="411">
        <v>0</v>
      </c>
      <c r="Z92" s="411">
        <v>0</v>
      </c>
      <c r="AA92" s="411">
        <v>0</v>
      </c>
      <c r="AB92" s="411">
        <v>0</v>
      </c>
      <c r="AC92" s="411">
        <v>0</v>
      </c>
      <c r="AD92" s="411">
        <v>0</v>
      </c>
      <c r="AE92" s="412">
        <v>0</v>
      </c>
      <c r="AF92" s="411">
        <f t="shared" si="33"/>
        <v>0</v>
      </c>
      <c r="AG92" s="411">
        <v>0</v>
      </c>
      <c r="AH92" s="411">
        <v>0</v>
      </c>
      <c r="AI92" s="411">
        <v>0</v>
      </c>
      <c r="AJ92" s="411">
        <v>0</v>
      </c>
      <c r="AK92" s="411">
        <v>0</v>
      </c>
      <c r="AL92" s="411">
        <v>0</v>
      </c>
      <c r="AM92" s="411">
        <v>0</v>
      </c>
      <c r="AN92" s="411">
        <v>0</v>
      </c>
      <c r="AO92" s="411">
        <v>0</v>
      </c>
      <c r="AP92" s="411">
        <v>0</v>
      </c>
      <c r="AQ92" s="411">
        <v>0</v>
      </c>
      <c r="AR92" s="412">
        <v>0</v>
      </c>
      <c r="AS92" s="411">
        <f t="shared" si="34"/>
        <v>0</v>
      </c>
      <c r="AT92" s="411">
        <f t="shared" si="35"/>
        <v>0</v>
      </c>
      <c r="AU92" s="411">
        <f t="shared" si="36"/>
        <v>0</v>
      </c>
      <c r="AV92" s="411">
        <f t="shared" si="37"/>
        <v>0</v>
      </c>
      <c r="AW92" s="411">
        <v>0</v>
      </c>
      <c r="AX92" s="411">
        <v>0</v>
      </c>
      <c r="AY92" s="411">
        <v>0</v>
      </c>
      <c r="AZ92" s="411">
        <v>0</v>
      </c>
      <c r="BA92" s="411">
        <v>0</v>
      </c>
      <c r="BB92" s="411">
        <v>0</v>
      </c>
      <c r="BC92" s="411">
        <v>0</v>
      </c>
      <c r="BD92" s="411">
        <v>0</v>
      </c>
      <c r="BE92" s="411">
        <v>0</v>
      </c>
      <c r="BF92" s="411">
        <v>0</v>
      </c>
      <c r="BG92" s="411">
        <v>0</v>
      </c>
      <c r="BH92" s="412">
        <v>0</v>
      </c>
      <c r="BI92" s="411">
        <f t="shared" si="38"/>
        <v>0</v>
      </c>
      <c r="BJ92" s="411">
        <v>0</v>
      </c>
      <c r="BK92" s="411">
        <v>0</v>
      </c>
      <c r="BL92" s="411">
        <v>0</v>
      </c>
      <c r="BM92" s="411">
        <v>0</v>
      </c>
      <c r="BN92" s="411">
        <v>0</v>
      </c>
      <c r="BO92" s="411">
        <v>0</v>
      </c>
      <c r="BP92" s="411">
        <v>0</v>
      </c>
      <c r="BQ92" s="411">
        <v>0</v>
      </c>
      <c r="BR92" s="411">
        <v>0</v>
      </c>
      <c r="BS92" s="411">
        <v>0</v>
      </c>
      <c r="BT92" s="411">
        <v>0</v>
      </c>
      <c r="BU92" s="412">
        <v>0</v>
      </c>
      <c r="BV92" s="411">
        <f t="shared" si="39"/>
        <v>0</v>
      </c>
      <c r="BW92" s="411">
        <v>0</v>
      </c>
      <c r="BX92" s="411">
        <v>0</v>
      </c>
      <c r="BY92" s="411">
        <v>0</v>
      </c>
      <c r="BZ92" s="411">
        <v>0</v>
      </c>
      <c r="CA92" s="411">
        <v>0</v>
      </c>
      <c r="CB92" s="411">
        <v>0</v>
      </c>
      <c r="CC92" s="411">
        <v>0</v>
      </c>
      <c r="CD92" s="411">
        <v>0</v>
      </c>
      <c r="CE92" s="411">
        <v>0</v>
      </c>
      <c r="CF92" s="411">
        <v>0</v>
      </c>
      <c r="CG92" s="411">
        <v>0</v>
      </c>
      <c r="CH92" s="412">
        <v>0</v>
      </c>
      <c r="CI92" s="411">
        <f t="shared" si="40"/>
        <v>0</v>
      </c>
      <c r="CJ92" s="411">
        <v>0</v>
      </c>
      <c r="CK92" s="411">
        <v>0</v>
      </c>
      <c r="CL92" s="411">
        <v>0</v>
      </c>
      <c r="CM92" s="411">
        <v>0</v>
      </c>
      <c r="CN92" s="411">
        <v>0</v>
      </c>
      <c r="CO92" s="411">
        <v>0</v>
      </c>
      <c r="CP92" s="411">
        <v>0</v>
      </c>
      <c r="CQ92" s="411">
        <v>0</v>
      </c>
      <c r="CR92" s="411">
        <v>0</v>
      </c>
      <c r="CS92" s="411">
        <v>0</v>
      </c>
      <c r="CT92" s="411">
        <v>0</v>
      </c>
      <c r="CU92" s="412">
        <v>0</v>
      </c>
      <c r="CV92" s="411">
        <f t="shared" si="41"/>
        <v>0</v>
      </c>
      <c r="CW92" s="411">
        <v>0</v>
      </c>
      <c r="CX92" s="411">
        <v>0</v>
      </c>
      <c r="CY92" s="411">
        <v>0</v>
      </c>
      <c r="CZ92" s="411">
        <v>0</v>
      </c>
      <c r="DA92" s="411">
        <v>0</v>
      </c>
      <c r="DB92" s="411">
        <v>0</v>
      </c>
      <c r="DC92" s="411">
        <v>0</v>
      </c>
      <c r="DD92" s="411">
        <v>0</v>
      </c>
      <c r="DE92" s="411">
        <v>0</v>
      </c>
      <c r="DF92" s="411">
        <v>0</v>
      </c>
      <c r="DG92" s="411">
        <v>0</v>
      </c>
      <c r="DH92" s="412">
        <v>0</v>
      </c>
      <c r="DI92" s="411">
        <f t="shared" si="42"/>
        <v>0</v>
      </c>
      <c r="DJ92" s="411">
        <v>0</v>
      </c>
      <c r="DK92" s="411">
        <v>0</v>
      </c>
      <c r="DL92" s="411">
        <v>0</v>
      </c>
      <c r="DM92" s="411">
        <v>0</v>
      </c>
      <c r="DN92" s="411">
        <v>0</v>
      </c>
      <c r="DO92" s="411">
        <v>0</v>
      </c>
      <c r="DP92" s="411">
        <v>0</v>
      </c>
      <c r="DQ92" s="411">
        <v>0</v>
      </c>
      <c r="DR92" s="411">
        <v>0</v>
      </c>
      <c r="DS92" s="411">
        <v>0</v>
      </c>
      <c r="DT92" s="411">
        <v>0</v>
      </c>
      <c r="DU92" s="412">
        <v>0</v>
      </c>
      <c r="DV92" s="411">
        <f t="shared" si="43"/>
        <v>0</v>
      </c>
      <c r="DW92" s="412">
        <v>0</v>
      </c>
      <c r="DX92" s="412">
        <v>0</v>
      </c>
      <c r="DY92" s="412">
        <v>0</v>
      </c>
      <c r="DZ92" s="412">
        <v>0</v>
      </c>
      <c r="EA92" s="412">
        <v>0</v>
      </c>
      <c r="EB92" s="412">
        <v>0</v>
      </c>
      <c r="EC92" s="412">
        <v>0</v>
      </c>
      <c r="ED92" s="412">
        <v>0</v>
      </c>
      <c r="EE92" s="412">
        <v>0</v>
      </c>
      <c r="EF92" s="412">
        <v>0</v>
      </c>
      <c r="EG92" s="412">
        <v>0</v>
      </c>
      <c r="EH92" s="412">
        <v>0</v>
      </c>
      <c r="EI92" s="411">
        <f t="shared" si="44"/>
        <v>0</v>
      </c>
      <c r="EK92" s="411">
        <f t="shared" si="45"/>
        <v>1</v>
      </c>
      <c r="EL92" s="7">
        <f t="shared" si="46"/>
        <v>-1</v>
      </c>
    </row>
    <row r="93" spans="1:142">
      <c r="A93" s="365" t="str">
        <f t="shared" si="28"/>
        <v xml:space="preserve"> 014</v>
      </c>
      <c r="B93" s="370" t="s">
        <v>925</v>
      </c>
      <c r="C93" s="370" t="s">
        <v>1183</v>
      </c>
      <c r="D93" s="411">
        <v>0</v>
      </c>
      <c r="E93" s="411">
        <v>0</v>
      </c>
      <c r="F93" s="411">
        <v>0</v>
      </c>
      <c r="G93" s="411">
        <v>0</v>
      </c>
      <c r="H93" s="411">
        <v>0</v>
      </c>
      <c r="I93" s="411">
        <v>0</v>
      </c>
      <c r="J93" s="411">
        <v>0</v>
      </c>
      <c r="K93" s="411">
        <v>0</v>
      </c>
      <c r="L93" s="411">
        <v>0</v>
      </c>
      <c r="M93" s="411">
        <v>0</v>
      </c>
      <c r="N93" s="411">
        <v>1</v>
      </c>
      <c r="O93" s="412">
        <v>0</v>
      </c>
      <c r="P93" s="411">
        <f t="shared" si="29"/>
        <v>1</v>
      </c>
      <c r="Q93" s="411">
        <f t="shared" si="30"/>
        <v>0</v>
      </c>
      <c r="R93" s="411">
        <f t="shared" si="31"/>
        <v>0</v>
      </c>
      <c r="S93" s="411">
        <f t="shared" si="32"/>
        <v>1</v>
      </c>
      <c r="T93" s="411">
        <v>0</v>
      </c>
      <c r="U93" s="411">
        <v>0</v>
      </c>
      <c r="V93" s="411">
        <v>0</v>
      </c>
      <c r="W93" s="411">
        <v>0</v>
      </c>
      <c r="X93" s="411">
        <v>0</v>
      </c>
      <c r="Y93" s="411">
        <v>0</v>
      </c>
      <c r="Z93" s="411">
        <v>0</v>
      </c>
      <c r="AA93" s="411">
        <v>0</v>
      </c>
      <c r="AB93" s="411">
        <v>0</v>
      </c>
      <c r="AC93" s="411">
        <v>0</v>
      </c>
      <c r="AD93" s="411">
        <v>0</v>
      </c>
      <c r="AE93" s="412">
        <v>0</v>
      </c>
      <c r="AF93" s="411">
        <f t="shared" si="33"/>
        <v>0</v>
      </c>
      <c r="AG93" s="411">
        <v>0</v>
      </c>
      <c r="AH93" s="411">
        <v>0</v>
      </c>
      <c r="AI93" s="411">
        <v>0</v>
      </c>
      <c r="AJ93" s="411">
        <v>0</v>
      </c>
      <c r="AK93" s="411">
        <v>0</v>
      </c>
      <c r="AL93" s="411">
        <v>0</v>
      </c>
      <c r="AM93" s="411">
        <v>0</v>
      </c>
      <c r="AN93" s="411">
        <v>0</v>
      </c>
      <c r="AO93" s="411">
        <v>0</v>
      </c>
      <c r="AP93" s="411">
        <v>0</v>
      </c>
      <c r="AQ93" s="411">
        <v>0</v>
      </c>
      <c r="AR93" s="412">
        <v>0</v>
      </c>
      <c r="AS93" s="411">
        <f t="shared" si="34"/>
        <v>0</v>
      </c>
      <c r="AT93" s="411">
        <f t="shared" si="35"/>
        <v>0</v>
      </c>
      <c r="AU93" s="411">
        <f t="shared" si="36"/>
        <v>0</v>
      </c>
      <c r="AV93" s="411">
        <f t="shared" si="37"/>
        <v>0</v>
      </c>
      <c r="AW93" s="411">
        <v>0</v>
      </c>
      <c r="AX93" s="411">
        <v>0</v>
      </c>
      <c r="AY93" s="411">
        <v>0</v>
      </c>
      <c r="AZ93" s="411">
        <v>0</v>
      </c>
      <c r="BA93" s="411">
        <v>0</v>
      </c>
      <c r="BB93" s="411">
        <v>0</v>
      </c>
      <c r="BC93" s="411">
        <v>0</v>
      </c>
      <c r="BD93" s="411">
        <v>0</v>
      </c>
      <c r="BE93" s="411">
        <v>0</v>
      </c>
      <c r="BF93" s="411">
        <v>0</v>
      </c>
      <c r="BG93" s="411">
        <v>0</v>
      </c>
      <c r="BH93" s="412">
        <v>0</v>
      </c>
      <c r="BI93" s="411">
        <f t="shared" si="38"/>
        <v>0</v>
      </c>
      <c r="BJ93" s="411">
        <v>0</v>
      </c>
      <c r="BK93" s="411">
        <v>0</v>
      </c>
      <c r="BL93" s="411">
        <v>0</v>
      </c>
      <c r="BM93" s="411">
        <v>0</v>
      </c>
      <c r="BN93" s="411">
        <v>0</v>
      </c>
      <c r="BO93" s="411">
        <v>0</v>
      </c>
      <c r="BP93" s="411">
        <v>0</v>
      </c>
      <c r="BQ93" s="411">
        <v>0</v>
      </c>
      <c r="BR93" s="411">
        <v>0</v>
      </c>
      <c r="BS93" s="411">
        <v>0</v>
      </c>
      <c r="BT93" s="411">
        <v>0</v>
      </c>
      <c r="BU93" s="412">
        <v>0</v>
      </c>
      <c r="BV93" s="411">
        <f t="shared" si="39"/>
        <v>0</v>
      </c>
      <c r="BW93" s="411">
        <v>0</v>
      </c>
      <c r="BX93" s="411">
        <v>0</v>
      </c>
      <c r="BY93" s="411">
        <v>0</v>
      </c>
      <c r="BZ93" s="411">
        <v>0</v>
      </c>
      <c r="CA93" s="411">
        <v>0</v>
      </c>
      <c r="CB93" s="411">
        <v>0</v>
      </c>
      <c r="CC93" s="411">
        <v>0</v>
      </c>
      <c r="CD93" s="411">
        <v>0</v>
      </c>
      <c r="CE93" s="411">
        <v>0</v>
      </c>
      <c r="CF93" s="411">
        <v>0</v>
      </c>
      <c r="CG93" s="411">
        <v>0</v>
      </c>
      <c r="CH93" s="412">
        <v>0</v>
      </c>
      <c r="CI93" s="411">
        <f t="shared" si="40"/>
        <v>0</v>
      </c>
      <c r="CJ93" s="411">
        <v>0</v>
      </c>
      <c r="CK93" s="411">
        <v>0</v>
      </c>
      <c r="CL93" s="411">
        <v>0</v>
      </c>
      <c r="CM93" s="411">
        <v>0</v>
      </c>
      <c r="CN93" s="411">
        <v>0</v>
      </c>
      <c r="CO93" s="411">
        <v>0</v>
      </c>
      <c r="CP93" s="411">
        <v>0</v>
      </c>
      <c r="CQ93" s="411">
        <v>0</v>
      </c>
      <c r="CR93" s="411">
        <v>0</v>
      </c>
      <c r="CS93" s="411">
        <v>0</v>
      </c>
      <c r="CT93" s="411">
        <v>0</v>
      </c>
      <c r="CU93" s="412">
        <v>0</v>
      </c>
      <c r="CV93" s="411">
        <f t="shared" si="41"/>
        <v>0</v>
      </c>
      <c r="CW93" s="411">
        <v>0</v>
      </c>
      <c r="CX93" s="411">
        <v>0</v>
      </c>
      <c r="CY93" s="411">
        <v>0</v>
      </c>
      <c r="CZ93" s="411">
        <v>0</v>
      </c>
      <c r="DA93" s="411">
        <v>0</v>
      </c>
      <c r="DB93" s="411">
        <v>0</v>
      </c>
      <c r="DC93" s="411">
        <v>0</v>
      </c>
      <c r="DD93" s="411">
        <v>0</v>
      </c>
      <c r="DE93" s="411">
        <v>0</v>
      </c>
      <c r="DF93" s="411">
        <v>0</v>
      </c>
      <c r="DG93" s="411">
        <v>0</v>
      </c>
      <c r="DH93" s="412">
        <v>0</v>
      </c>
      <c r="DI93" s="411">
        <f t="shared" si="42"/>
        <v>0</v>
      </c>
      <c r="DJ93" s="411">
        <v>0</v>
      </c>
      <c r="DK93" s="411">
        <v>0</v>
      </c>
      <c r="DL93" s="411">
        <v>0</v>
      </c>
      <c r="DM93" s="411">
        <v>0</v>
      </c>
      <c r="DN93" s="411">
        <v>0</v>
      </c>
      <c r="DO93" s="411">
        <v>0</v>
      </c>
      <c r="DP93" s="411">
        <v>0</v>
      </c>
      <c r="DQ93" s="411">
        <v>0</v>
      </c>
      <c r="DR93" s="411">
        <v>0</v>
      </c>
      <c r="DS93" s="411">
        <v>0</v>
      </c>
      <c r="DT93" s="411">
        <v>0</v>
      </c>
      <c r="DU93" s="412">
        <v>0</v>
      </c>
      <c r="DV93" s="411">
        <f t="shared" si="43"/>
        <v>0</v>
      </c>
      <c r="DW93" s="412">
        <v>0</v>
      </c>
      <c r="DX93" s="412">
        <v>0</v>
      </c>
      <c r="DY93" s="412">
        <v>0</v>
      </c>
      <c r="DZ93" s="412">
        <v>0</v>
      </c>
      <c r="EA93" s="412">
        <v>0</v>
      </c>
      <c r="EB93" s="412">
        <v>0</v>
      </c>
      <c r="EC93" s="412">
        <v>0</v>
      </c>
      <c r="ED93" s="412">
        <v>0</v>
      </c>
      <c r="EE93" s="412">
        <v>0</v>
      </c>
      <c r="EF93" s="412">
        <v>0</v>
      </c>
      <c r="EG93" s="412">
        <v>0</v>
      </c>
      <c r="EH93" s="412">
        <v>0</v>
      </c>
      <c r="EI93" s="411">
        <f t="shared" si="44"/>
        <v>0</v>
      </c>
      <c r="EK93" s="411">
        <f t="shared" si="45"/>
        <v>1</v>
      </c>
      <c r="EL93" s="7">
        <f t="shared" si="46"/>
        <v>-1</v>
      </c>
    </row>
    <row r="94" spans="1:142">
      <c r="A94" s="365" t="str">
        <f t="shared" si="28"/>
        <v xml:space="preserve"> 015</v>
      </c>
      <c r="B94" s="370" t="s">
        <v>926</v>
      </c>
      <c r="C94" s="370" t="s">
        <v>1167</v>
      </c>
      <c r="D94" s="411">
        <v>65778</v>
      </c>
      <c r="E94" s="411">
        <v>65990</v>
      </c>
      <c r="F94" s="411">
        <v>66016</v>
      </c>
      <c r="G94" s="411">
        <v>66069</v>
      </c>
      <c r="H94" s="411">
        <v>66095</v>
      </c>
      <c r="I94" s="411">
        <v>66130</v>
      </c>
      <c r="J94" s="411">
        <v>66228</v>
      </c>
      <c r="K94" s="411">
        <v>66279</v>
      </c>
      <c r="L94" s="411">
        <v>66347</v>
      </c>
      <c r="M94" s="411">
        <v>66371</v>
      </c>
      <c r="N94" s="411">
        <v>66300</v>
      </c>
      <c r="O94" s="412">
        <v>66269</v>
      </c>
      <c r="P94" s="411">
        <f t="shared" si="29"/>
        <v>793872</v>
      </c>
      <c r="Q94" s="411">
        <f t="shared" si="30"/>
        <v>460169.61290322582</v>
      </c>
      <c r="R94" s="411">
        <f t="shared" si="31"/>
        <v>116459.76640711902</v>
      </c>
      <c r="S94" s="411">
        <f t="shared" si="32"/>
        <v>217242.62068965519</v>
      </c>
      <c r="T94" s="411">
        <v>-371.99999999999613</v>
      </c>
      <c r="U94" s="411">
        <v>-469.00000000000097</v>
      </c>
      <c r="V94" s="411">
        <v>-375.99999999999591</v>
      </c>
      <c r="W94" s="411">
        <v>-337.99999999999665</v>
      </c>
      <c r="X94" s="411">
        <v>-271.99999999999551</v>
      </c>
      <c r="Y94" s="411">
        <v>-302.00000000000136</v>
      </c>
      <c r="Z94" s="411">
        <v>-280.99999999999636</v>
      </c>
      <c r="AA94" s="411">
        <v>-245.00000000000364</v>
      </c>
      <c r="AB94" s="411">
        <v>-274.00000000000182</v>
      </c>
      <c r="AC94" s="411">
        <v>-407</v>
      </c>
      <c r="AD94" s="411">
        <v>-378.00000000000364</v>
      </c>
      <c r="AE94" s="412">
        <v>-458</v>
      </c>
      <c r="AF94" s="411">
        <f t="shared" si="33"/>
        <v>-4171.9999999999918</v>
      </c>
      <c r="AG94" s="411">
        <v>65406.000000000007</v>
      </c>
      <c r="AH94" s="411">
        <v>65521</v>
      </c>
      <c r="AI94" s="411">
        <v>65640</v>
      </c>
      <c r="AJ94" s="411">
        <v>65731</v>
      </c>
      <c r="AK94" s="411">
        <v>65823</v>
      </c>
      <c r="AL94" s="411">
        <v>65828</v>
      </c>
      <c r="AM94" s="411">
        <v>65947</v>
      </c>
      <c r="AN94" s="411">
        <v>66034</v>
      </c>
      <c r="AO94" s="411">
        <v>66073</v>
      </c>
      <c r="AP94" s="411">
        <v>65964</v>
      </c>
      <c r="AQ94" s="411">
        <v>65922</v>
      </c>
      <c r="AR94" s="412">
        <v>65811</v>
      </c>
      <c r="AS94" s="411">
        <f t="shared" si="34"/>
        <v>789700</v>
      </c>
      <c r="AT94" s="411">
        <f t="shared" si="35"/>
        <v>457768.67741935485</v>
      </c>
      <c r="AU94" s="411">
        <f t="shared" si="36"/>
        <v>116007.28809788654</v>
      </c>
      <c r="AV94" s="411">
        <f t="shared" si="37"/>
        <v>215924.03448275861</v>
      </c>
      <c r="AW94" s="411">
        <v>0</v>
      </c>
      <c r="AX94" s="411">
        <v>0</v>
      </c>
      <c r="AY94" s="411">
        <v>0</v>
      </c>
      <c r="AZ94" s="411">
        <v>0</v>
      </c>
      <c r="BA94" s="411">
        <v>0</v>
      </c>
      <c r="BB94" s="411">
        <v>0</v>
      </c>
      <c r="BC94" s="411">
        <v>0</v>
      </c>
      <c r="BD94" s="411">
        <v>0</v>
      </c>
      <c r="BE94" s="411">
        <v>0</v>
      </c>
      <c r="BF94" s="411">
        <v>0</v>
      </c>
      <c r="BG94" s="411">
        <v>0</v>
      </c>
      <c r="BH94" s="412">
        <v>0</v>
      </c>
      <c r="BI94" s="411">
        <f t="shared" si="38"/>
        <v>0</v>
      </c>
      <c r="BJ94" s="411">
        <v>65406.000000000007</v>
      </c>
      <c r="BK94" s="411">
        <v>65521</v>
      </c>
      <c r="BL94" s="411">
        <v>65640</v>
      </c>
      <c r="BM94" s="411">
        <v>65731</v>
      </c>
      <c r="BN94" s="411">
        <v>65823</v>
      </c>
      <c r="BO94" s="411">
        <v>65828</v>
      </c>
      <c r="BP94" s="411">
        <v>65947</v>
      </c>
      <c r="BQ94" s="411">
        <v>66034</v>
      </c>
      <c r="BR94" s="411">
        <v>66073</v>
      </c>
      <c r="BS94" s="411">
        <v>65964</v>
      </c>
      <c r="BT94" s="411">
        <v>65922</v>
      </c>
      <c r="BU94" s="412">
        <v>65811</v>
      </c>
      <c r="BV94" s="411">
        <f t="shared" si="39"/>
        <v>789700</v>
      </c>
      <c r="BW94" s="411">
        <v>0</v>
      </c>
      <c r="BX94" s="411">
        <v>0</v>
      </c>
      <c r="BY94" s="411">
        <v>0</v>
      </c>
      <c r="BZ94" s="411">
        <v>0</v>
      </c>
      <c r="CA94" s="411">
        <v>0</v>
      </c>
      <c r="CB94" s="411">
        <v>0</v>
      </c>
      <c r="CC94" s="411">
        <v>0</v>
      </c>
      <c r="CD94" s="411">
        <v>0</v>
      </c>
      <c r="CE94" s="411">
        <v>0</v>
      </c>
      <c r="CF94" s="411">
        <v>0</v>
      </c>
      <c r="CG94" s="411">
        <v>0</v>
      </c>
      <c r="CH94" s="412">
        <v>0</v>
      </c>
      <c r="CI94" s="411">
        <f t="shared" si="40"/>
        <v>0</v>
      </c>
      <c r="CJ94" s="411">
        <v>65406.000000000007</v>
      </c>
      <c r="CK94" s="411">
        <v>65521</v>
      </c>
      <c r="CL94" s="411">
        <v>65640</v>
      </c>
      <c r="CM94" s="411">
        <v>65731</v>
      </c>
      <c r="CN94" s="411">
        <v>65823</v>
      </c>
      <c r="CO94" s="411">
        <v>65828</v>
      </c>
      <c r="CP94" s="411">
        <v>65947</v>
      </c>
      <c r="CQ94" s="411">
        <v>66034</v>
      </c>
      <c r="CR94" s="411">
        <v>66073</v>
      </c>
      <c r="CS94" s="411">
        <v>65964</v>
      </c>
      <c r="CT94" s="411">
        <v>65922</v>
      </c>
      <c r="CU94" s="412">
        <v>65811</v>
      </c>
      <c r="CV94" s="411">
        <f t="shared" si="41"/>
        <v>789700</v>
      </c>
      <c r="CW94" s="411">
        <v>404.99999999999613</v>
      </c>
      <c r="CX94" s="411">
        <v>290.00000000000824</v>
      </c>
      <c r="CY94" s="411">
        <v>170.99999999999591</v>
      </c>
      <c r="CZ94" s="411">
        <v>79.999999999996646</v>
      </c>
      <c r="DA94" s="411">
        <v>-12.000000000004484</v>
      </c>
      <c r="DB94" s="411">
        <v>-16.999999999998678</v>
      </c>
      <c r="DC94" s="411">
        <v>-136.00000000000364</v>
      </c>
      <c r="DD94" s="411">
        <v>-222.99999999999636</v>
      </c>
      <c r="DE94" s="411">
        <v>-261.99999999999818</v>
      </c>
      <c r="DF94" s="411">
        <v>-153</v>
      </c>
      <c r="DG94" s="411">
        <v>-110.99999999999636</v>
      </c>
      <c r="DH94" s="412">
        <v>0</v>
      </c>
      <c r="DI94" s="411">
        <f t="shared" si="42"/>
        <v>31.999999999999204</v>
      </c>
      <c r="DJ94" s="411">
        <v>65811</v>
      </c>
      <c r="DK94" s="411">
        <v>65811</v>
      </c>
      <c r="DL94" s="411">
        <v>65811</v>
      </c>
      <c r="DM94" s="411">
        <v>65811</v>
      </c>
      <c r="DN94" s="411">
        <v>65811</v>
      </c>
      <c r="DO94" s="411">
        <v>65811</v>
      </c>
      <c r="DP94" s="411">
        <v>65811</v>
      </c>
      <c r="DQ94" s="411">
        <v>65811</v>
      </c>
      <c r="DR94" s="411">
        <v>65811</v>
      </c>
      <c r="DS94" s="411">
        <v>65811</v>
      </c>
      <c r="DT94" s="411">
        <v>65811</v>
      </c>
      <c r="DU94" s="412">
        <v>65811</v>
      </c>
      <c r="DV94" s="411">
        <f t="shared" si="43"/>
        <v>789732</v>
      </c>
      <c r="DW94" s="412">
        <v>65811</v>
      </c>
      <c r="DX94" s="412">
        <v>65811</v>
      </c>
      <c r="DY94" s="412">
        <v>65811</v>
      </c>
      <c r="DZ94" s="412">
        <v>65811</v>
      </c>
      <c r="EA94" s="412">
        <v>65811</v>
      </c>
      <c r="EB94" s="412">
        <v>65811</v>
      </c>
      <c r="EC94" s="412">
        <v>65811</v>
      </c>
      <c r="ED94" s="412">
        <v>65811</v>
      </c>
      <c r="EE94" s="412">
        <v>65811</v>
      </c>
      <c r="EF94" s="412">
        <v>65811</v>
      </c>
      <c r="EG94" s="412">
        <v>65811</v>
      </c>
      <c r="EH94" s="412">
        <v>65811</v>
      </c>
      <c r="EI94" s="411">
        <f t="shared" si="44"/>
        <v>789732</v>
      </c>
      <c r="EK94" s="411">
        <f t="shared" si="45"/>
        <v>789732</v>
      </c>
      <c r="EL94" s="7">
        <f t="shared" si="46"/>
        <v>0</v>
      </c>
    </row>
    <row r="95" spans="1:142">
      <c r="A95" s="365" t="str">
        <f t="shared" si="28"/>
        <v xml:space="preserve"> 015</v>
      </c>
      <c r="B95" s="370" t="s">
        <v>926</v>
      </c>
      <c r="C95" s="370" t="s">
        <v>1168</v>
      </c>
      <c r="D95" s="411">
        <v>61573391</v>
      </c>
      <c r="E95" s="411">
        <v>83159197</v>
      </c>
      <c r="F95" s="411">
        <v>79995468</v>
      </c>
      <c r="G95" s="411">
        <v>68990893</v>
      </c>
      <c r="H95" s="411">
        <v>55588277</v>
      </c>
      <c r="I95" s="411">
        <v>51511760</v>
      </c>
      <c r="J95" s="411">
        <v>85083659</v>
      </c>
      <c r="K95" s="411">
        <v>112150667</v>
      </c>
      <c r="L95" s="411">
        <v>106607015</v>
      </c>
      <c r="M95" s="411">
        <v>83249695</v>
      </c>
      <c r="N95" s="411">
        <v>58452359</v>
      </c>
      <c r="O95" s="412">
        <v>51822190</v>
      </c>
      <c r="P95" s="411">
        <f t="shared" si="29"/>
        <v>898184571</v>
      </c>
      <c r="Q95" s="411">
        <f t="shared" si="30"/>
        <v>483158010.83870971</v>
      </c>
      <c r="R95" s="411">
        <f t="shared" si="31"/>
        <v>192093484.43715239</v>
      </c>
      <c r="S95" s="411">
        <f t="shared" si="32"/>
        <v>222933075.72413793</v>
      </c>
      <c r="T95" s="411">
        <v>-44202.999999998516</v>
      </c>
      <c r="U95" s="411">
        <v>80824.000000005195</v>
      </c>
      <c r="V95" s="411">
        <v>-14906.000000000982</v>
      </c>
      <c r="W95" s="411">
        <v>-23562.000000009455</v>
      </c>
      <c r="X95" s="411">
        <v>-67593.000000004671</v>
      </c>
      <c r="Y95" s="411">
        <v>-38129.000000004518</v>
      </c>
      <c r="Z95" s="411">
        <v>-3931</v>
      </c>
      <c r="AA95" s="411">
        <v>-57238.999999992549</v>
      </c>
      <c r="AB95" s="411">
        <v>462386.0000000007</v>
      </c>
      <c r="AC95" s="411">
        <v>-289535</v>
      </c>
      <c r="AD95" s="411">
        <v>30630.000000003725</v>
      </c>
      <c r="AE95" s="412">
        <v>41329.000000007451</v>
      </c>
      <c r="AF95" s="411">
        <f t="shared" si="33"/>
        <v>76071.000000006403</v>
      </c>
      <c r="AG95" s="411">
        <v>61529188</v>
      </c>
      <c r="AH95" s="411">
        <v>83240021</v>
      </c>
      <c r="AI95" s="411">
        <v>79980561.999999985</v>
      </c>
      <c r="AJ95" s="411">
        <v>68967331</v>
      </c>
      <c r="AK95" s="411">
        <v>55520683.999999993</v>
      </c>
      <c r="AL95" s="411">
        <v>51473630.999999993</v>
      </c>
      <c r="AM95" s="411">
        <v>85079728</v>
      </c>
      <c r="AN95" s="411">
        <v>112093428</v>
      </c>
      <c r="AO95" s="411">
        <v>107069401</v>
      </c>
      <c r="AP95" s="411">
        <v>82960160</v>
      </c>
      <c r="AQ95" s="411">
        <v>58482989</v>
      </c>
      <c r="AR95" s="412">
        <v>51863519.000000007</v>
      </c>
      <c r="AS95" s="411">
        <f t="shared" si="34"/>
        <v>898260642</v>
      </c>
      <c r="AT95" s="411">
        <f t="shared" si="35"/>
        <v>483046637.64516127</v>
      </c>
      <c r="AU95" s="411">
        <f t="shared" si="36"/>
        <v>192370949.87208009</v>
      </c>
      <c r="AV95" s="411">
        <f t="shared" si="37"/>
        <v>222843054.48275861</v>
      </c>
      <c r="AW95" s="411">
        <v>0</v>
      </c>
      <c r="AX95" s="411">
        <v>0</v>
      </c>
      <c r="AY95" s="411">
        <v>0</v>
      </c>
      <c r="AZ95" s="411">
        <v>0</v>
      </c>
      <c r="BA95" s="411">
        <v>0</v>
      </c>
      <c r="BB95" s="411">
        <v>0</v>
      </c>
      <c r="BC95" s="411">
        <v>0</v>
      </c>
      <c r="BD95" s="411">
        <v>0</v>
      </c>
      <c r="BE95" s="411">
        <v>0</v>
      </c>
      <c r="BF95" s="411">
        <v>0</v>
      </c>
      <c r="BG95" s="411">
        <v>0</v>
      </c>
      <c r="BH95" s="412">
        <v>0</v>
      </c>
      <c r="BI95" s="411">
        <f t="shared" si="38"/>
        <v>0</v>
      </c>
      <c r="BJ95" s="411">
        <v>61529188</v>
      </c>
      <c r="BK95" s="411">
        <v>83240021</v>
      </c>
      <c r="BL95" s="411">
        <v>79980561.999999985</v>
      </c>
      <c r="BM95" s="411">
        <v>68967331</v>
      </c>
      <c r="BN95" s="411">
        <v>55520683.999999993</v>
      </c>
      <c r="BO95" s="411">
        <v>51473630.999999993</v>
      </c>
      <c r="BP95" s="411">
        <v>85079728</v>
      </c>
      <c r="BQ95" s="411">
        <v>112093428</v>
      </c>
      <c r="BR95" s="411">
        <v>107069401</v>
      </c>
      <c r="BS95" s="411">
        <v>82960160</v>
      </c>
      <c r="BT95" s="411">
        <v>58482989</v>
      </c>
      <c r="BU95" s="412">
        <v>51863519.000000007</v>
      </c>
      <c r="BV95" s="411">
        <f t="shared" si="39"/>
        <v>898260642</v>
      </c>
      <c r="BW95" s="411">
        <v>-7933407.6795583405</v>
      </c>
      <c r="BX95" s="411">
        <v>-8492979.3426299971</v>
      </c>
      <c r="BY95" s="411">
        <v>-6983284.3441151781</v>
      </c>
      <c r="BZ95" s="411">
        <v>-7677287.9724905901</v>
      </c>
      <c r="CA95" s="411">
        <v>4453897.0863426914</v>
      </c>
      <c r="CB95" s="411">
        <v>10435287.972274141</v>
      </c>
      <c r="CC95" s="411">
        <v>7294505.9082152247</v>
      </c>
      <c r="CD95" s="411">
        <v>-13681680.380078837</v>
      </c>
      <c r="CE95" s="411">
        <v>5281927.3469458083</v>
      </c>
      <c r="CF95" s="411">
        <v>9469458.9249049574</v>
      </c>
      <c r="CG95" s="411">
        <v>-1398438.6243902445</v>
      </c>
      <c r="CH95" s="412">
        <v>6281333.3589037247</v>
      </c>
      <c r="CI95" s="411">
        <f t="shared" si="40"/>
        <v>-2950667.7456766404</v>
      </c>
      <c r="CJ95" s="411">
        <v>53595780.320441656</v>
      </c>
      <c r="CK95" s="411">
        <v>74747041.657370001</v>
      </c>
      <c r="CL95" s="411">
        <v>72997277.655884817</v>
      </c>
      <c r="CM95" s="411">
        <v>61290043.027509406</v>
      </c>
      <c r="CN95" s="411">
        <v>59974581.086342685</v>
      </c>
      <c r="CO95" s="411">
        <v>61908918.97227414</v>
      </c>
      <c r="CP95" s="411">
        <v>92374233.908215225</v>
      </c>
      <c r="CQ95" s="411">
        <v>98411747.619921178</v>
      </c>
      <c r="CR95" s="411">
        <v>112351328.34694581</v>
      </c>
      <c r="CS95" s="411">
        <v>92429618.924904957</v>
      </c>
      <c r="CT95" s="411">
        <v>57084550.375609756</v>
      </c>
      <c r="CU95" s="412">
        <v>58144852.358903736</v>
      </c>
      <c r="CV95" s="411">
        <f t="shared" si="41"/>
        <v>895309974.25432336</v>
      </c>
      <c r="CW95" s="411">
        <v>345887.18102210574</v>
      </c>
      <c r="CX95" s="411">
        <v>337276.79197665252</v>
      </c>
      <c r="CY95" s="411">
        <v>193692.16121351015</v>
      </c>
      <c r="CZ95" s="411">
        <v>79220.155462770112</v>
      </c>
      <c r="DA95" s="411">
        <v>-4322.6000384331555</v>
      </c>
      <c r="DB95" s="411">
        <v>-4098.2962049116477</v>
      </c>
      <c r="DC95" s="411">
        <v>-173253.06580875814</v>
      </c>
      <c r="DD95" s="411">
        <v>-306894.71705645323</v>
      </c>
      <c r="DE95" s="411">
        <v>-455742.77594313904</v>
      </c>
      <c r="DF95" s="411">
        <v>-222602.20361750573</v>
      </c>
      <c r="DG95" s="411">
        <v>-97789.860468845814</v>
      </c>
      <c r="DH95" s="412">
        <v>0</v>
      </c>
      <c r="DI95" s="411">
        <f t="shared" si="42"/>
        <v>-308627.22946300806</v>
      </c>
      <c r="DJ95" s="411">
        <v>53941667.501463771</v>
      </c>
      <c r="DK95" s="411">
        <v>75084318.449346662</v>
      </c>
      <c r="DL95" s="411">
        <v>73190969.817098334</v>
      </c>
      <c r="DM95" s="411">
        <v>61369263.18297217</v>
      </c>
      <c r="DN95" s="411">
        <v>59970258.486304253</v>
      </c>
      <c r="DO95" s="411">
        <v>61904820.67606923</v>
      </c>
      <c r="DP95" s="411">
        <v>92200980.842406467</v>
      </c>
      <c r="DQ95" s="411">
        <v>98104852.902864724</v>
      </c>
      <c r="DR95" s="411">
        <v>111895585.57100266</v>
      </c>
      <c r="DS95" s="411">
        <v>92207016.721287459</v>
      </c>
      <c r="DT95" s="411">
        <v>56986760.515140913</v>
      </c>
      <c r="DU95" s="412">
        <v>58144852.358903736</v>
      </c>
      <c r="DV95" s="411">
        <f t="shared" si="43"/>
        <v>895001347.02486038</v>
      </c>
      <c r="DW95" s="412">
        <v>53941667.501463771</v>
      </c>
      <c r="DX95" s="412">
        <v>75084318.449346662</v>
      </c>
      <c r="DY95" s="412">
        <v>73190969.817098334</v>
      </c>
      <c r="DZ95" s="412">
        <v>61369263.18297217</v>
      </c>
      <c r="EA95" s="412">
        <v>59970258.486304253</v>
      </c>
      <c r="EB95" s="412">
        <v>61904820.67606923</v>
      </c>
      <c r="EC95" s="412">
        <v>92200980.842406467</v>
      </c>
      <c r="ED95" s="412">
        <v>98104852.902864724</v>
      </c>
      <c r="EE95" s="412">
        <v>111895585.57100266</v>
      </c>
      <c r="EF95" s="412">
        <v>92207016.721287459</v>
      </c>
      <c r="EG95" s="412">
        <v>56986760.515140913</v>
      </c>
      <c r="EH95" s="412">
        <v>58144852.358903736</v>
      </c>
      <c r="EI95" s="411">
        <f t="shared" si="44"/>
        <v>895001347.02486038</v>
      </c>
      <c r="EK95" s="411">
        <f t="shared" si="45"/>
        <v>895001347.02486038</v>
      </c>
      <c r="EL95" s="7">
        <f t="shared" si="46"/>
        <v>0</v>
      </c>
    </row>
    <row r="96" spans="1:142">
      <c r="A96" s="365" t="str">
        <f t="shared" si="28"/>
        <v xml:space="preserve"> 015</v>
      </c>
      <c r="B96" s="370" t="s">
        <v>926</v>
      </c>
      <c r="C96" s="370" t="s">
        <v>1169</v>
      </c>
      <c r="D96" s="411">
        <v>61573391</v>
      </c>
      <c r="E96" s="411">
        <v>83159197</v>
      </c>
      <c r="F96" s="411">
        <v>79995468</v>
      </c>
      <c r="G96" s="411">
        <v>68990893</v>
      </c>
      <c r="H96" s="411">
        <v>55588277</v>
      </c>
      <c r="I96" s="411">
        <v>51511760</v>
      </c>
      <c r="J96" s="411">
        <v>85083659</v>
      </c>
      <c r="K96" s="411">
        <v>112150667</v>
      </c>
      <c r="L96" s="411">
        <v>106607015</v>
      </c>
      <c r="M96" s="411">
        <v>83249695</v>
      </c>
      <c r="N96" s="411">
        <v>58452359</v>
      </c>
      <c r="O96" s="412">
        <v>51822190</v>
      </c>
      <c r="P96" s="411">
        <f t="shared" si="29"/>
        <v>898184571</v>
      </c>
      <c r="Q96" s="411">
        <f t="shared" si="30"/>
        <v>483158010.83870971</v>
      </c>
      <c r="R96" s="411">
        <f t="shared" si="31"/>
        <v>192093484.43715239</v>
      </c>
      <c r="S96" s="411">
        <f t="shared" si="32"/>
        <v>222933075.72413793</v>
      </c>
      <c r="T96" s="411">
        <v>-44202.999999998516</v>
      </c>
      <c r="U96" s="411">
        <v>80824.000000005195</v>
      </c>
      <c r="V96" s="411">
        <v>-14906.000000000982</v>
      </c>
      <c r="W96" s="411">
        <v>-23562.000000009455</v>
      </c>
      <c r="X96" s="411">
        <v>-67593.000000004671</v>
      </c>
      <c r="Y96" s="411">
        <v>-38129.000000004518</v>
      </c>
      <c r="Z96" s="411">
        <v>-3931</v>
      </c>
      <c r="AA96" s="411">
        <v>-57238.999999992549</v>
      </c>
      <c r="AB96" s="411">
        <v>462386.0000000007</v>
      </c>
      <c r="AC96" s="411">
        <v>-289535</v>
      </c>
      <c r="AD96" s="411">
        <v>30630.000000003725</v>
      </c>
      <c r="AE96" s="412">
        <v>41329.000000007451</v>
      </c>
      <c r="AF96" s="411">
        <f t="shared" si="33"/>
        <v>76071.000000006403</v>
      </c>
      <c r="AG96" s="411">
        <v>61529188</v>
      </c>
      <c r="AH96" s="411">
        <v>83240021</v>
      </c>
      <c r="AI96" s="411">
        <v>79980561.999999985</v>
      </c>
      <c r="AJ96" s="411">
        <v>68967331</v>
      </c>
      <c r="AK96" s="411">
        <v>55520683.999999993</v>
      </c>
      <c r="AL96" s="411">
        <v>51473630.999999993</v>
      </c>
      <c r="AM96" s="411">
        <v>85079728</v>
      </c>
      <c r="AN96" s="411">
        <v>112093428</v>
      </c>
      <c r="AO96" s="411">
        <v>107069401</v>
      </c>
      <c r="AP96" s="411">
        <v>82960160</v>
      </c>
      <c r="AQ96" s="411">
        <v>58482989</v>
      </c>
      <c r="AR96" s="412">
        <v>51863519.000000007</v>
      </c>
      <c r="AS96" s="411">
        <f t="shared" si="34"/>
        <v>898260642</v>
      </c>
      <c r="AT96" s="411">
        <f t="shared" si="35"/>
        <v>483046637.64516127</v>
      </c>
      <c r="AU96" s="411">
        <f t="shared" si="36"/>
        <v>192370949.87208009</v>
      </c>
      <c r="AV96" s="411">
        <f t="shared" si="37"/>
        <v>222843054.48275861</v>
      </c>
      <c r="AW96" s="411">
        <v>0</v>
      </c>
      <c r="AX96" s="411">
        <v>0</v>
      </c>
      <c r="AY96" s="411">
        <v>0</v>
      </c>
      <c r="AZ96" s="411">
        <v>0</v>
      </c>
      <c r="BA96" s="411">
        <v>0</v>
      </c>
      <c r="BB96" s="411">
        <v>0</v>
      </c>
      <c r="BC96" s="411">
        <v>0</v>
      </c>
      <c r="BD96" s="411">
        <v>0</v>
      </c>
      <c r="BE96" s="411">
        <v>0</v>
      </c>
      <c r="BF96" s="411">
        <v>0</v>
      </c>
      <c r="BG96" s="411">
        <v>0</v>
      </c>
      <c r="BH96" s="412">
        <v>0</v>
      </c>
      <c r="BI96" s="411">
        <f t="shared" si="38"/>
        <v>0</v>
      </c>
      <c r="BJ96" s="411">
        <v>61529188</v>
      </c>
      <c r="BK96" s="411">
        <v>83240021</v>
      </c>
      <c r="BL96" s="411">
        <v>79980561.999999985</v>
      </c>
      <c r="BM96" s="411">
        <v>68967331</v>
      </c>
      <c r="BN96" s="411">
        <v>55520683.999999993</v>
      </c>
      <c r="BO96" s="411">
        <v>51473630.999999993</v>
      </c>
      <c r="BP96" s="411">
        <v>85079728</v>
      </c>
      <c r="BQ96" s="411">
        <v>112093428</v>
      </c>
      <c r="BR96" s="411">
        <v>107069401</v>
      </c>
      <c r="BS96" s="411">
        <v>82960160</v>
      </c>
      <c r="BT96" s="411">
        <v>58482989</v>
      </c>
      <c r="BU96" s="412">
        <v>51863519.000000007</v>
      </c>
      <c r="BV96" s="411">
        <f t="shared" si="39"/>
        <v>898260642</v>
      </c>
      <c r="BW96" s="411">
        <v>-7933407.6795583405</v>
      </c>
      <c r="BX96" s="411">
        <v>-8492979.3426299971</v>
      </c>
      <c r="BY96" s="411">
        <v>-6983284.3441151781</v>
      </c>
      <c r="BZ96" s="411">
        <v>-7677287.9724905901</v>
      </c>
      <c r="CA96" s="411">
        <v>4453897.0863426914</v>
      </c>
      <c r="CB96" s="411">
        <v>10435287.972274141</v>
      </c>
      <c r="CC96" s="411">
        <v>7294505.9082152247</v>
      </c>
      <c r="CD96" s="411">
        <v>-13681680.380078837</v>
      </c>
      <c r="CE96" s="411">
        <v>5281927.3469458073</v>
      </c>
      <c r="CF96" s="411">
        <v>9469458.9249049574</v>
      </c>
      <c r="CG96" s="411">
        <v>-1398438.6243902445</v>
      </c>
      <c r="CH96" s="412">
        <v>6281333.3589037247</v>
      </c>
      <c r="CI96" s="411">
        <f t="shared" si="40"/>
        <v>-2950667.7456766404</v>
      </c>
      <c r="CJ96" s="411">
        <v>53595780.320441656</v>
      </c>
      <c r="CK96" s="411">
        <v>74747041.657370001</v>
      </c>
      <c r="CL96" s="411">
        <v>72997277.655884817</v>
      </c>
      <c r="CM96" s="411">
        <v>61290043.027509406</v>
      </c>
      <c r="CN96" s="411">
        <v>59974581.086342685</v>
      </c>
      <c r="CO96" s="411">
        <v>61908918.97227414</v>
      </c>
      <c r="CP96" s="411">
        <v>92374233.908215225</v>
      </c>
      <c r="CQ96" s="411">
        <v>98411747.619921178</v>
      </c>
      <c r="CR96" s="411">
        <v>112351328.34694581</v>
      </c>
      <c r="CS96" s="411">
        <v>92429618.924904957</v>
      </c>
      <c r="CT96" s="411">
        <v>57084550.375609756</v>
      </c>
      <c r="CU96" s="412">
        <v>58144852.358903736</v>
      </c>
      <c r="CV96" s="411">
        <f t="shared" si="41"/>
        <v>895309974.25432336</v>
      </c>
      <c r="CW96" s="411">
        <v>345887.18102210574</v>
      </c>
      <c r="CX96" s="411">
        <v>337276.79197665252</v>
      </c>
      <c r="CY96" s="411">
        <v>193692.16121351015</v>
      </c>
      <c r="CZ96" s="411">
        <v>79220.155462770112</v>
      </c>
      <c r="DA96" s="411">
        <v>-4322.6000384331555</v>
      </c>
      <c r="DB96" s="411">
        <v>-4098.2962049116477</v>
      </c>
      <c r="DC96" s="411">
        <v>-173253.06580875814</v>
      </c>
      <c r="DD96" s="411">
        <v>-306894.71705645323</v>
      </c>
      <c r="DE96" s="411">
        <v>-455742.77594313904</v>
      </c>
      <c r="DF96" s="411">
        <v>-222602.20361750573</v>
      </c>
      <c r="DG96" s="411">
        <v>-97789.860468845814</v>
      </c>
      <c r="DH96" s="412">
        <v>0</v>
      </c>
      <c r="DI96" s="411">
        <f t="shared" si="42"/>
        <v>-308627.22946300806</v>
      </c>
      <c r="DJ96" s="411">
        <v>53941667.501463771</v>
      </c>
      <c r="DK96" s="411">
        <v>75084318.449346662</v>
      </c>
      <c r="DL96" s="411">
        <v>73190969.817098334</v>
      </c>
      <c r="DM96" s="411">
        <v>61369263.18297217</v>
      </c>
      <c r="DN96" s="411">
        <v>59970258.486304253</v>
      </c>
      <c r="DO96" s="411">
        <v>61904820.67606923</v>
      </c>
      <c r="DP96" s="411">
        <v>92200980.842406467</v>
      </c>
      <c r="DQ96" s="411">
        <v>98104852.902864724</v>
      </c>
      <c r="DR96" s="411">
        <v>111895585.57100266</v>
      </c>
      <c r="DS96" s="411">
        <v>92207016.721287459</v>
      </c>
      <c r="DT96" s="411">
        <v>56986760.515140913</v>
      </c>
      <c r="DU96" s="412">
        <v>58144852.358903736</v>
      </c>
      <c r="DV96" s="411">
        <f t="shared" si="43"/>
        <v>895001347.02486038</v>
      </c>
      <c r="DW96" s="412">
        <v>53941667.501463771</v>
      </c>
      <c r="DX96" s="412">
        <v>75084318.449346662</v>
      </c>
      <c r="DY96" s="412">
        <v>73190969.817098334</v>
      </c>
      <c r="DZ96" s="412">
        <v>61369263.18297217</v>
      </c>
      <c r="EA96" s="412">
        <v>59970258.486304253</v>
      </c>
      <c r="EB96" s="412">
        <v>61904820.67606923</v>
      </c>
      <c r="EC96" s="412">
        <v>92200980.842406467</v>
      </c>
      <c r="ED96" s="412">
        <v>98104852.902864724</v>
      </c>
      <c r="EE96" s="412">
        <v>111895585.57100266</v>
      </c>
      <c r="EF96" s="412">
        <v>92207016.721287459</v>
      </c>
      <c r="EG96" s="412">
        <v>56986760.515140913</v>
      </c>
      <c r="EH96" s="412">
        <v>58144852.358903736</v>
      </c>
      <c r="EI96" s="411">
        <f t="shared" si="44"/>
        <v>895001347.02486038</v>
      </c>
      <c r="EK96" s="411">
        <f t="shared" si="45"/>
        <v>895001347.02486038</v>
      </c>
      <c r="EL96" s="7">
        <f t="shared" si="46"/>
        <v>0</v>
      </c>
    </row>
    <row r="97" spans="1:142">
      <c r="A97" s="365" t="str">
        <f t="shared" si="28"/>
        <v xml:space="preserve"> 015</v>
      </c>
      <c r="B97" s="370" t="s">
        <v>926</v>
      </c>
      <c r="C97" s="370" t="s">
        <v>1170</v>
      </c>
      <c r="D97" s="411">
        <v>61573391</v>
      </c>
      <c r="E97" s="411">
        <v>83159197</v>
      </c>
      <c r="F97" s="411">
        <v>79995468</v>
      </c>
      <c r="G97" s="411">
        <v>68990893</v>
      </c>
      <c r="H97" s="411">
        <v>55588277</v>
      </c>
      <c r="I97" s="411">
        <v>51511760</v>
      </c>
      <c r="J97" s="411">
        <v>85083659</v>
      </c>
      <c r="K97" s="411">
        <v>112150667</v>
      </c>
      <c r="L97" s="411">
        <v>106607015</v>
      </c>
      <c r="M97" s="411">
        <v>83249695</v>
      </c>
      <c r="N97" s="411">
        <v>58452359</v>
      </c>
      <c r="O97" s="412">
        <v>51822190</v>
      </c>
      <c r="P97" s="411">
        <f t="shared" si="29"/>
        <v>898184571</v>
      </c>
      <c r="Q97" s="411">
        <f t="shared" si="30"/>
        <v>483158010.83870971</v>
      </c>
      <c r="R97" s="411">
        <f t="shared" si="31"/>
        <v>192093484.43715239</v>
      </c>
      <c r="S97" s="411">
        <f t="shared" si="32"/>
        <v>222933075.72413793</v>
      </c>
      <c r="T97" s="411">
        <v>-44202.999999998516</v>
      </c>
      <c r="U97" s="411">
        <v>80824.000000005195</v>
      </c>
      <c r="V97" s="411">
        <v>-14906.000000000982</v>
      </c>
      <c r="W97" s="411">
        <v>-23562.000000009451</v>
      </c>
      <c r="X97" s="411">
        <v>-67593.000000004671</v>
      </c>
      <c r="Y97" s="411">
        <v>-38129.000000004518</v>
      </c>
      <c r="Z97" s="411">
        <v>-3931</v>
      </c>
      <c r="AA97" s="411">
        <v>-57238.999999992549</v>
      </c>
      <c r="AB97" s="411">
        <v>462386.0000000007</v>
      </c>
      <c r="AC97" s="411">
        <v>-289535</v>
      </c>
      <c r="AD97" s="411">
        <v>30630.000000003725</v>
      </c>
      <c r="AE97" s="412">
        <v>41329.000000007451</v>
      </c>
      <c r="AF97" s="411">
        <f t="shared" si="33"/>
        <v>76071.000000006403</v>
      </c>
      <c r="AG97" s="411">
        <v>61529188</v>
      </c>
      <c r="AH97" s="411">
        <v>83240021</v>
      </c>
      <c r="AI97" s="411">
        <v>79980562</v>
      </c>
      <c r="AJ97" s="411">
        <v>68967330.999999985</v>
      </c>
      <c r="AK97" s="411">
        <v>55520684</v>
      </c>
      <c r="AL97" s="411">
        <v>51473631</v>
      </c>
      <c r="AM97" s="411">
        <v>85079728</v>
      </c>
      <c r="AN97" s="411">
        <v>112093428</v>
      </c>
      <c r="AO97" s="411">
        <v>107069401</v>
      </c>
      <c r="AP97" s="411">
        <v>82960160</v>
      </c>
      <c r="AQ97" s="411">
        <v>58482989</v>
      </c>
      <c r="AR97" s="412">
        <v>51863519.000000007</v>
      </c>
      <c r="AS97" s="411">
        <f t="shared" si="34"/>
        <v>898260642</v>
      </c>
      <c r="AT97" s="411">
        <f t="shared" si="35"/>
        <v>483046637.64516127</v>
      </c>
      <c r="AU97" s="411">
        <f t="shared" si="36"/>
        <v>192370949.87208009</v>
      </c>
      <c r="AV97" s="411">
        <f t="shared" si="37"/>
        <v>222843054.48275861</v>
      </c>
      <c r="AW97" s="411">
        <v>0</v>
      </c>
      <c r="AX97" s="411">
        <v>0</v>
      </c>
      <c r="AY97" s="411">
        <v>0</v>
      </c>
      <c r="AZ97" s="411">
        <v>0</v>
      </c>
      <c r="BA97" s="411">
        <v>0</v>
      </c>
      <c r="BB97" s="411">
        <v>0</v>
      </c>
      <c r="BC97" s="411">
        <v>0</v>
      </c>
      <c r="BD97" s="411">
        <v>0</v>
      </c>
      <c r="BE97" s="411">
        <v>0</v>
      </c>
      <c r="BF97" s="411">
        <v>0</v>
      </c>
      <c r="BG97" s="411">
        <v>0</v>
      </c>
      <c r="BH97" s="412">
        <v>0</v>
      </c>
      <c r="BI97" s="411">
        <f t="shared" si="38"/>
        <v>0</v>
      </c>
      <c r="BJ97" s="411">
        <v>61529188</v>
      </c>
      <c r="BK97" s="411">
        <v>83240021</v>
      </c>
      <c r="BL97" s="411">
        <v>79980562</v>
      </c>
      <c r="BM97" s="411">
        <v>68967330.999999985</v>
      </c>
      <c r="BN97" s="411">
        <v>55520684</v>
      </c>
      <c r="BO97" s="411">
        <v>51473631</v>
      </c>
      <c r="BP97" s="411">
        <v>85079728</v>
      </c>
      <c r="BQ97" s="411">
        <v>112093428</v>
      </c>
      <c r="BR97" s="411">
        <v>107069401</v>
      </c>
      <c r="BS97" s="411">
        <v>82960160</v>
      </c>
      <c r="BT97" s="411">
        <v>58482989</v>
      </c>
      <c r="BU97" s="412">
        <v>51863519.000000007</v>
      </c>
      <c r="BV97" s="411">
        <f t="shared" si="39"/>
        <v>898260642</v>
      </c>
      <c r="BW97" s="411">
        <v>-7933407.6795583405</v>
      </c>
      <c r="BX97" s="411">
        <v>-8492979.3426299952</v>
      </c>
      <c r="BY97" s="411">
        <v>-6983284.344115179</v>
      </c>
      <c r="BZ97" s="411">
        <v>-7677287.9724905901</v>
      </c>
      <c r="CA97" s="411">
        <v>4453897.0863426905</v>
      </c>
      <c r="CB97" s="411">
        <v>10435287.972274143</v>
      </c>
      <c r="CC97" s="411">
        <v>7294505.9082152247</v>
      </c>
      <c r="CD97" s="411">
        <v>-13681680.380078837</v>
      </c>
      <c r="CE97" s="411">
        <v>5281927.3469458073</v>
      </c>
      <c r="CF97" s="411">
        <v>9469458.9249049574</v>
      </c>
      <c r="CG97" s="411">
        <v>-1398438.6243902445</v>
      </c>
      <c r="CH97" s="412">
        <v>6281333.3589037247</v>
      </c>
      <c r="CI97" s="411">
        <f t="shared" si="40"/>
        <v>-2950667.7456766367</v>
      </c>
      <c r="CJ97" s="411">
        <v>53595780.320441663</v>
      </c>
      <c r="CK97" s="411">
        <v>74747041.657370001</v>
      </c>
      <c r="CL97" s="411">
        <v>72997277.655884817</v>
      </c>
      <c r="CM97" s="411">
        <v>61290043.027509399</v>
      </c>
      <c r="CN97" s="411">
        <v>59974581.086342685</v>
      </c>
      <c r="CO97" s="411">
        <v>61908918.97227414</v>
      </c>
      <c r="CP97" s="411">
        <v>92374233.908215225</v>
      </c>
      <c r="CQ97" s="411">
        <v>98411747.619921178</v>
      </c>
      <c r="CR97" s="411">
        <v>112351328.34694581</v>
      </c>
      <c r="CS97" s="411">
        <v>92429618.924904957</v>
      </c>
      <c r="CT97" s="411">
        <v>57084550.375609756</v>
      </c>
      <c r="CU97" s="412">
        <v>58144852.358903736</v>
      </c>
      <c r="CV97" s="411">
        <f t="shared" si="41"/>
        <v>895309974.25432336</v>
      </c>
      <c r="CW97" s="411">
        <v>345887.18102210574</v>
      </c>
      <c r="CX97" s="411">
        <v>337276.79197665257</v>
      </c>
      <c r="CY97" s="411">
        <v>193692.16121351015</v>
      </c>
      <c r="CZ97" s="411">
        <v>79220.155462770112</v>
      </c>
      <c r="DA97" s="411">
        <v>-4322.6000384331564</v>
      </c>
      <c r="DB97" s="411">
        <v>-4098.2962049116468</v>
      </c>
      <c r="DC97" s="411">
        <v>-173253.06580875814</v>
      </c>
      <c r="DD97" s="411">
        <v>-306894.71705645323</v>
      </c>
      <c r="DE97" s="411">
        <v>-455742.77594313904</v>
      </c>
      <c r="DF97" s="411">
        <v>-222602.20361750573</v>
      </c>
      <c r="DG97" s="411">
        <v>-97789.860468845814</v>
      </c>
      <c r="DH97" s="412">
        <v>0</v>
      </c>
      <c r="DI97" s="411">
        <f t="shared" si="42"/>
        <v>-308627.22946300806</v>
      </c>
      <c r="DJ97" s="411">
        <v>53941667.501463771</v>
      </c>
      <c r="DK97" s="411">
        <v>75084318.449346662</v>
      </c>
      <c r="DL97" s="411">
        <v>73190969.817098334</v>
      </c>
      <c r="DM97" s="411">
        <v>61369263.18297217</v>
      </c>
      <c r="DN97" s="411">
        <v>59970258.486304253</v>
      </c>
      <c r="DO97" s="411">
        <v>61904820.67606923</v>
      </c>
      <c r="DP97" s="411">
        <v>92200980.842406467</v>
      </c>
      <c r="DQ97" s="411">
        <v>98104852.902864724</v>
      </c>
      <c r="DR97" s="411">
        <v>111895585.57100266</v>
      </c>
      <c r="DS97" s="411">
        <v>92207016.721287459</v>
      </c>
      <c r="DT97" s="411">
        <v>56986760.515140913</v>
      </c>
      <c r="DU97" s="412">
        <v>58144852.358903736</v>
      </c>
      <c r="DV97" s="411">
        <f t="shared" si="43"/>
        <v>895001347.02486038</v>
      </c>
      <c r="DW97" s="412">
        <v>53941667.501463771</v>
      </c>
      <c r="DX97" s="412">
        <v>75084318.449346662</v>
      </c>
      <c r="DY97" s="412">
        <v>73190969.817098334</v>
      </c>
      <c r="DZ97" s="412">
        <v>61369263.18297217</v>
      </c>
      <c r="EA97" s="412">
        <v>59970258.486304253</v>
      </c>
      <c r="EB97" s="412">
        <v>61904820.67606923</v>
      </c>
      <c r="EC97" s="412">
        <v>92200980.842406467</v>
      </c>
      <c r="ED97" s="412">
        <v>98104852.902864724</v>
      </c>
      <c r="EE97" s="412">
        <v>111895585.57100266</v>
      </c>
      <c r="EF97" s="412">
        <v>92207016.721287459</v>
      </c>
      <c r="EG97" s="412">
        <v>56986760.515140913</v>
      </c>
      <c r="EH97" s="412">
        <v>58144852.358903736</v>
      </c>
      <c r="EI97" s="411">
        <f t="shared" si="44"/>
        <v>895001347.02486038</v>
      </c>
      <c r="EK97" s="411">
        <f t="shared" si="45"/>
        <v>895001347.02486038</v>
      </c>
      <c r="EL97" s="7">
        <f t="shared" si="46"/>
        <v>0</v>
      </c>
    </row>
    <row r="98" spans="1:142">
      <c r="A98" s="365" t="str">
        <f t="shared" si="28"/>
        <v xml:space="preserve"> 015</v>
      </c>
      <c r="B98" s="370" t="s">
        <v>926</v>
      </c>
      <c r="C98" s="370" t="s">
        <v>1171</v>
      </c>
      <c r="D98" s="411">
        <v>61573391</v>
      </c>
      <c r="E98" s="411">
        <v>83159197</v>
      </c>
      <c r="F98" s="411">
        <v>79995468</v>
      </c>
      <c r="G98" s="411">
        <v>68990893</v>
      </c>
      <c r="H98" s="411">
        <v>55588277</v>
      </c>
      <c r="I98" s="411">
        <v>51511760</v>
      </c>
      <c r="J98" s="411">
        <v>85083659</v>
      </c>
      <c r="K98" s="411">
        <v>112150667</v>
      </c>
      <c r="L98" s="411">
        <v>106607015</v>
      </c>
      <c r="M98" s="411">
        <v>83249695</v>
      </c>
      <c r="N98" s="411">
        <v>58452359</v>
      </c>
      <c r="O98" s="412">
        <v>51822190</v>
      </c>
      <c r="P98" s="411">
        <f t="shared" si="29"/>
        <v>898184571</v>
      </c>
      <c r="Q98" s="411">
        <f t="shared" si="30"/>
        <v>483158010.83870971</v>
      </c>
      <c r="R98" s="411">
        <f t="shared" si="31"/>
        <v>192093484.43715239</v>
      </c>
      <c r="S98" s="411">
        <f t="shared" si="32"/>
        <v>222933075.72413793</v>
      </c>
      <c r="T98" s="411">
        <v>-44202.999999998516</v>
      </c>
      <c r="U98" s="411">
        <v>80824.000000005195</v>
      </c>
      <c r="V98" s="411">
        <v>-14906.000000000982</v>
      </c>
      <c r="W98" s="411">
        <v>-23562.000000009451</v>
      </c>
      <c r="X98" s="411">
        <v>-67593.000000004686</v>
      </c>
      <c r="Y98" s="411">
        <v>-38129.000000004518</v>
      </c>
      <c r="Z98" s="411">
        <v>-3931</v>
      </c>
      <c r="AA98" s="411">
        <v>-57238.999999992549</v>
      </c>
      <c r="AB98" s="411">
        <v>462386.0000000007</v>
      </c>
      <c r="AC98" s="411">
        <v>-289535</v>
      </c>
      <c r="AD98" s="411">
        <v>30630.000000003725</v>
      </c>
      <c r="AE98" s="412">
        <v>41329.000000007451</v>
      </c>
      <c r="AF98" s="411">
        <f t="shared" si="33"/>
        <v>76071.000000006403</v>
      </c>
      <c r="AG98" s="411">
        <v>61529188</v>
      </c>
      <c r="AH98" s="411">
        <v>83240021</v>
      </c>
      <c r="AI98" s="411">
        <v>79980562</v>
      </c>
      <c r="AJ98" s="411">
        <v>68967330.999999985</v>
      </c>
      <c r="AK98" s="411">
        <v>55520684</v>
      </c>
      <c r="AL98" s="411">
        <v>51473631</v>
      </c>
      <c r="AM98" s="411">
        <v>85079728</v>
      </c>
      <c r="AN98" s="411">
        <v>112093428</v>
      </c>
      <c r="AO98" s="411">
        <v>107069401</v>
      </c>
      <c r="AP98" s="411">
        <v>82960160</v>
      </c>
      <c r="AQ98" s="411">
        <v>58482989</v>
      </c>
      <c r="AR98" s="412">
        <v>51863519.000000007</v>
      </c>
      <c r="AS98" s="411">
        <f t="shared" si="34"/>
        <v>898260642</v>
      </c>
      <c r="AT98" s="411">
        <f t="shared" si="35"/>
        <v>483046637.64516127</v>
      </c>
      <c r="AU98" s="411">
        <f t="shared" si="36"/>
        <v>192370949.87208009</v>
      </c>
      <c r="AV98" s="411">
        <f t="shared" si="37"/>
        <v>222843054.48275861</v>
      </c>
      <c r="AW98" s="411">
        <v>0</v>
      </c>
      <c r="AX98" s="411">
        <v>0</v>
      </c>
      <c r="AY98" s="411">
        <v>0</v>
      </c>
      <c r="AZ98" s="411">
        <v>0</v>
      </c>
      <c r="BA98" s="411">
        <v>0</v>
      </c>
      <c r="BB98" s="411">
        <v>0</v>
      </c>
      <c r="BC98" s="411">
        <v>0</v>
      </c>
      <c r="BD98" s="411">
        <v>0</v>
      </c>
      <c r="BE98" s="411">
        <v>0</v>
      </c>
      <c r="BF98" s="411">
        <v>0</v>
      </c>
      <c r="BG98" s="411">
        <v>0</v>
      </c>
      <c r="BH98" s="412">
        <v>0</v>
      </c>
      <c r="BI98" s="411">
        <f t="shared" si="38"/>
        <v>0</v>
      </c>
      <c r="BJ98" s="411">
        <v>61529188</v>
      </c>
      <c r="BK98" s="411">
        <v>83240021</v>
      </c>
      <c r="BL98" s="411">
        <v>79980562</v>
      </c>
      <c r="BM98" s="411">
        <v>68967330.999999985</v>
      </c>
      <c r="BN98" s="411">
        <v>55520684</v>
      </c>
      <c r="BO98" s="411">
        <v>51473631</v>
      </c>
      <c r="BP98" s="411">
        <v>85079728</v>
      </c>
      <c r="BQ98" s="411">
        <v>112093428</v>
      </c>
      <c r="BR98" s="411">
        <v>107069401</v>
      </c>
      <c r="BS98" s="411">
        <v>82960160</v>
      </c>
      <c r="BT98" s="411">
        <v>58482989</v>
      </c>
      <c r="BU98" s="412">
        <v>51863519.000000007</v>
      </c>
      <c r="BV98" s="411">
        <f t="shared" si="39"/>
        <v>898260642</v>
      </c>
      <c r="BW98" s="411">
        <v>-7933407.6795583405</v>
      </c>
      <c r="BX98" s="411">
        <v>-8492979.3426299952</v>
      </c>
      <c r="BY98" s="411">
        <v>-6983284.344115179</v>
      </c>
      <c r="BZ98" s="411">
        <v>-7677287.9724905901</v>
      </c>
      <c r="CA98" s="411">
        <v>4453897.0863426905</v>
      </c>
      <c r="CB98" s="411">
        <v>10435287.972274143</v>
      </c>
      <c r="CC98" s="411">
        <v>7294505.9082152247</v>
      </c>
      <c r="CD98" s="411">
        <v>-13681680.380078837</v>
      </c>
      <c r="CE98" s="411">
        <v>5281927.3469458073</v>
      </c>
      <c r="CF98" s="411">
        <v>9469458.9249049574</v>
      </c>
      <c r="CG98" s="411">
        <v>-1398438.6243902445</v>
      </c>
      <c r="CH98" s="412">
        <v>6281333.3589037247</v>
      </c>
      <c r="CI98" s="411">
        <f t="shared" si="40"/>
        <v>-2950667.7456766367</v>
      </c>
      <c r="CJ98" s="411">
        <v>53595780.320441663</v>
      </c>
      <c r="CK98" s="411">
        <v>74747041.657370001</v>
      </c>
      <c r="CL98" s="411">
        <v>72997277.655884817</v>
      </c>
      <c r="CM98" s="411">
        <v>61290043.027509399</v>
      </c>
      <c r="CN98" s="411">
        <v>59974581.086342685</v>
      </c>
      <c r="CO98" s="411">
        <v>61908918.97227414</v>
      </c>
      <c r="CP98" s="411">
        <v>92374233.908215225</v>
      </c>
      <c r="CQ98" s="411">
        <v>98411747.619921178</v>
      </c>
      <c r="CR98" s="411">
        <v>112351328.34694581</v>
      </c>
      <c r="CS98" s="411">
        <v>92429618.924904957</v>
      </c>
      <c r="CT98" s="411">
        <v>57084550.375609756</v>
      </c>
      <c r="CU98" s="412">
        <v>58144852.358903736</v>
      </c>
      <c r="CV98" s="411">
        <f t="shared" si="41"/>
        <v>895309974.25432336</v>
      </c>
      <c r="CW98" s="411">
        <v>345887.18102210574</v>
      </c>
      <c r="CX98" s="411">
        <v>337276.79197665252</v>
      </c>
      <c r="CY98" s="411">
        <v>193692.16121351015</v>
      </c>
      <c r="CZ98" s="411">
        <v>79220.155462770112</v>
      </c>
      <c r="DA98" s="411">
        <v>-4322.6000384331564</v>
      </c>
      <c r="DB98" s="411">
        <v>-4098.2962049116468</v>
      </c>
      <c r="DC98" s="411">
        <v>-173253.06580875814</v>
      </c>
      <c r="DD98" s="411">
        <v>-306894.71705645323</v>
      </c>
      <c r="DE98" s="411">
        <v>-455742.77594313899</v>
      </c>
      <c r="DF98" s="411">
        <v>-222602.20361750573</v>
      </c>
      <c r="DG98" s="411">
        <v>-97789.860468845814</v>
      </c>
      <c r="DH98" s="412">
        <v>0</v>
      </c>
      <c r="DI98" s="411">
        <f t="shared" si="42"/>
        <v>-308627.229463008</v>
      </c>
      <c r="DJ98" s="411">
        <v>53941667.501463771</v>
      </c>
      <c r="DK98" s="411">
        <v>75084318.449346662</v>
      </c>
      <c r="DL98" s="411">
        <v>73190969.817098334</v>
      </c>
      <c r="DM98" s="411">
        <v>61369263.18297217</v>
      </c>
      <c r="DN98" s="411">
        <v>59970258.486304253</v>
      </c>
      <c r="DO98" s="411">
        <v>61904820.67606923</v>
      </c>
      <c r="DP98" s="411">
        <v>92200980.842406467</v>
      </c>
      <c r="DQ98" s="411">
        <v>98104852.902864724</v>
      </c>
      <c r="DR98" s="411">
        <v>111895585.57100266</v>
      </c>
      <c r="DS98" s="411">
        <v>92207016.721287459</v>
      </c>
      <c r="DT98" s="411">
        <v>56986760.515140913</v>
      </c>
      <c r="DU98" s="412">
        <v>58144852.358903736</v>
      </c>
      <c r="DV98" s="411">
        <f t="shared" si="43"/>
        <v>895001347.02486038</v>
      </c>
      <c r="DW98" s="412">
        <v>53941667.501463771</v>
      </c>
      <c r="DX98" s="412">
        <v>75084318.449346662</v>
      </c>
      <c r="DY98" s="412">
        <v>73190969.817098334</v>
      </c>
      <c r="DZ98" s="412">
        <v>61369263.18297217</v>
      </c>
      <c r="EA98" s="412">
        <v>59970258.486304253</v>
      </c>
      <c r="EB98" s="412">
        <v>61904820.67606923</v>
      </c>
      <c r="EC98" s="412">
        <v>92200980.842406467</v>
      </c>
      <c r="ED98" s="412">
        <v>98104852.902864724</v>
      </c>
      <c r="EE98" s="412">
        <v>111895585.57100266</v>
      </c>
      <c r="EF98" s="412">
        <v>92207016.721287459</v>
      </c>
      <c r="EG98" s="412">
        <v>56986760.515140913</v>
      </c>
      <c r="EH98" s="412">
        <v>58144852.358903736</v>
      </c>
      <c r="EI98" s="411">
        <f t="shared" si="44"/>
        <v>895001347.02486038</v>
      </c>
      <c r="EK98" s="411">
        <f t="shared" si="45"/>
        <v>895001347.02486038</v>
      </c>
      <c r="EL98" s="7">
        <f t="shared" si="46"/>
        <v>0</v>
      </c>
    </row>
    <row r="99" spans="1:142">
      <c r="A99" s="365" t="str">
        <f t="shared" si="28"/>
        <v xml:space="preserve"> 015</v>
      </c>
      <c r="B99" s="370" t="s">
        <v>926</v>
      </c>
      <c r="C99" s="370" t="s">
        <v>1172</v>
      </c>
      <c r="D99" s="411">
        <v>61573391</v>
      </c>
      <c r="E99" s="411">
        <v>83159197</v>
      </c>
      <c r="F99" s="411">
        <v>79995468</v>
      </c>
      <c r="G99" s="411">
        <v>68990893</v>
      </c>
      <c r="H99" s="411">
        <v>55588277</v>
      </c>
      <c r="I99" s="411">
        <v>51511760</v>
      </c>
      <c r="J99" s="411">
        <v>85083659</v>
      </c>
      <c r="K99" s="411">
        <v>112150667</v>
      </c>
      <c r="L99" s="411">
        <v>106607015</v>
      </c>
      <c r="M99" s="411">
        <v>83249695</v>
      </c>
      <c r="N99" s="411">
        <v>58452359</v>
      </c>
      <c r="O99" s="412">
        <v>51822190</v>
      </c>
      <c r="P99" s="411">
        <f t="shared" si="29"/>
        <v>898184571</v>
      </c>
      <c r="Q99" s="411">
        <f t="shared" si="30"/>
        <v>483158010.83870971</v>
      </c>
      <c r="R99" s="411">
        <f t="shared" si="31"/>
        <v>192093484.43715239</v>
      </c>
      <c r="S99" s="411">
        <f t="shared" si="32"/>
        <v>222933075.72413793</v>
      </c>
      <c r="T99" s="411">
        <v>-44202.999999998516</v>
      </c>
      <c r="U99" s="411">
        <v>80824.000000005195</v>
      </c>
      <c r="V99" s="411">
        <v>-14906.000000000982</v>
      </c>
      <c r="W99" s="411">
        <v>-23562.000000009455</v>
      </c>
      <c r="X99" s="411">
        <v>-67593.000000004671</v>
      </c>
      <c r="Y99" s="411">
        <v>-38129.000000004518</v>
      </c>
      <c r="Z99" s="411">
        <v>-3931</v>
      </c>
      <c r="AA99" s="411">
        <v>-57238.999999992549</v>
      </c>
      <c r="AB99" s="411">
        <v>462386.0000000007</v>
      </c>
      <c r="AC99" s="411">
        <v>-289535</v>
      </c>
      <c r="AD99" s="411">
        <v>30630.000000003725</v>
      </c>
      <c r="AE99" s="412">
        <v>41329.000000007451</v>
      </c>
      <c r="AF99" s="411">
        <f t="shared" si="33"/>
        <v>76071.000000006403</v>
      </c>
      <c r="AG99" s="411">
        <v>61529188</v>
      </c>
      <c r="AH99" s="411">
        <v>83240021</v>
      </c>
      <c r="AI99" s="411">
        <v>79980561.999999985</v>
      </c>
      <c r="AJ99" s="411">
        <v>68967331</v>
      </c>
      <c r="AK99" s="411">
        <v>55520683.999999993</v>
      </c>
      <c r="AL99" s="411">
        <v>51473630.999999993</v>
      </c>
      <c r="AM99" s="411">
        <v>85079728</v>
      </c>
      <c r="AN99" s="411">
        <v>112093428</v>
      </c>
      <c r="AO99" s="411">
        <v>107069401</v>
      </c>
      <c r="AP99" s="411">
        <v>82960160</v>
      </c>
      <c r="AQ99" s="411">
        <v>58482989</v>
      </c>
      <c r="AR99" s="412">
        <v>51863519.000000007</v>
      </c>
      <c r="AS99" s="411">
        <f t="shared" si="34"/>
        <v>898260642</v>
      </c>
      <c r="AT99" s="411">
        <f t="shared" si="35"/>
        <v>483046637.64516127</v>
      </c>
      <c r="AU99" s="411">
        <f t="shared" si="36"/>
        <v>192370949.87208009</v>
      </c>
      <c r="AV99" s="411">
        <f t="shared" si="37"/>
        <v>222843054.48275861</v>
      </c>
      <c r="AW99" s="411">
        <v>0</v>
      </c>
      <c r="AX99" s="411">
        <v>0</v>
      </c>
      <c r="AY99" s="411">
        <v>0</v>
      </c>
      <c r="AZ99" s="411">
        <v>0</v>
      </c>
      <c r="BA99" s="411">
        <v>0</v>
      </c>
      <c r="BB99" s="411">
        <v>0</v>
      </c>
      <c r="BC99" s="411">
        <v>0</v>
      </c>
      <c r="BD99" s="411">
        <v>0</v>
      </c>
      <c r="BE99" s="411">
        <v>0</v>
      </c>
      <c r="BF99" s="411">
        <v>0</v>
      </c>
      <c r="BG99" s="411">
        <v>0</v>
      </c>
      <c r="BH99" s="412">
        <v>0</v>
      </c>
      <c r="BI99" s="411">
        <f t="shared" si="38"/>
        <v>0</v>
      </c>
      <c r="BJ99" s="411">
        <v>61529188</v>
      </c>
      <c r="BK99" s="411">
        <v>83240021</v>
      </c>
      <c r="BL99" s="411">
        <v>79980561.999999985</v>
      </c>
      <c r="BM99" s="411">
        <v>68967331</v>
      </c>
      <c r="BN99" s="411">
        <v>55520683.999999993</v>
      </c>
      <c r="BO99" s="411">
        <v>51473630.999999993</v>
      </c>
      <c r="BP99" s="411">
        <v>85079728</v>
      </c>
      <c r="BQ99" s="411">
        <v>112093428</v>
      </c>
      <c r="BR99" s="411">
        <v>107069401</v>
      </c>
      <c r="BS99" s="411">
        <v>82960160</v>
      </c>
      <c r="BT99" s="411">
        <v>58482989</v>
      </c>
      <c r="BU99" s="412">
        <v>51863519.000000007</v>
      </c>
      <c r="BV99" s="411">
        <f t="shared" si="39"/>
        <v>898260642</v>
      </c>
      <c r="BW99" s="411">
        <v>-7933407.6795583405</v>
      </c>
      <c r="BX99" s="411">
        <v>-8492979.3426299971</v>
      </c>
      <c r="BY99" s="411">
        <v>-6983284.3441151781</v>
      </c>
      <c r="BZ99" s="411">
        <v>-7677287.9724905901</v>
      </c>
      <c r="CA99" s="411">
        <v>4453897.0863426914</v>
      </c>
      <c r="CB99" s="411">
        <v>10435287.972274141</v>
      </c>
      <c r="CC99" s="411">
        <v>7294505.9082152247</v>
      </c>
      <c r="CD99" s="411">
        <v>-13681680.380078837</v>
      </c>
      <c r="CE99" s="411">
        <v>5281927.3469458083</v>
      </c>
      <c r="CF99" s="411">
        <v>9469458.9249049574</v>
      </c>
      <c r="CG99" s="411">
        <v>-1398438.6243902445</v>
      </c>
      <c r="CH99" s="412">
        <v>6281333.3589037247</v>
      </c>
      <c r="CI99" s="514">
        <f t="shared" si="40"/>
        <v>-2950667.7456766404</v>
      </c>
      <c r="CJ99" s="411">
        <v>53595780.320441656</v>
      </c>
      <c r="CK99" s="411">
        <v>74747041.657370001</v>
      </c>
      <c r="CL99" s="411">
        <v>72997277.655884817</v>
      </c>
      <c r="CM99" s="411">
        <v>61290043.027509406</v>
      </c>
      <c r="CN99" s="411">
        <v>59974581.086342685</v>
      </c>
      <c r="CO99" s="411">
        <v>61908918.97227414</v>
      </c>
      <c r="CP99" s="411">
        <v>92374233.908215225</v>
      </c>
      <c r="CQ99" s="411">
        <v>98411747.619921178</v>
      </c>
      <c r="CR99" s="411">
        <v>112351328.34694581</v>
      </c>
      <c r="CS99" s="411">
        <v>92429618.924904957</v>
      </c>
      <c r="CT99" s="411">
        <v>57084550.375609756</v>
      </c>
      <c r="CU99" s="412">
        <v>58144852.358903736</v>
      </c>
      <c r="CV99" s="411">
        <f t="shared" si="41"/>
        <v>895309974.25432336</v>
      </c>
      <c r="CW99" s="411">
        <v>345887.18102210574</v>
      </c>
      <c r="CX99" s="411">
        <v>337276.79197665252</v>
      </c>
      <c r="CY99" s="411">
        <v>193692.16121351015</v>
      </c>
      <c r="CZ99" s="411">
        <v>79220.155462770112</v>
      </c>
      <c r="DA99" s="411">
        <v>-4322.6000384331555</v>
      </c>
      <c r="DB99" s="411">
        <v>-4098.2962049116477</v>
      </c>
      <c r="DC99" s="411">
        <v>-173253.06580875814</v>
      </c>
      <c r="DD99" s="411">
        <v>-306894.71705645323</v>
      </c>
      <c r="DE99" s="411">
        <v>-455742.77594313904</v>
      </c>
      <c r="DF99" s="411">
        <v>-222602.20361750573</v>
      </c>
      <c r="DG99" s="411">
        <v>-97789.860468845814</v>
      </c>
      <c r="DH99" s="412">
        <v>0</v>
      </c>
      <c r="DI99" s="514">
        <f t="shared" si="42"/>
        <v>-308627.22946300806</v>
      </c>
      <c r="DJ99" s="411">
        <v>53941667.501463771</v>
      </c>
      <c r="DK99" s="411">
        <v>75084318.449346662</v>
      </c>
      <c r="DL99" s="411">
        <v>73190969.817098334</v>
      </c>
      <c r="DM99" s="411">
        <v>61369263.18297217</v>
      </c>
      <c r="DN99" s="411">
        <v>59970258.486304253</v>
      </c>
      <c r="DO99" s="411">
        <v>61904820.67606923</v>
      </c>
      <c r="DP99" s="411">
        <v>92200980.842406467</v>
      </c>
      <c r="DQ99" s="411">
        <v>98104852.902864724</v>
      </c>
      <c r="DR99" s="411">
        <v>111895585.57100266</v>
      </c>
      <c r="DS99" s="411">
        <v>92207016.721287459</v>
      </c>
      <c r="DT99" s="411">
        <v>56986760.515140913</v>
      </c>
      <c r="DU99" s="412">
        <v>58144852.358903736</v>
      </c>
      <c r="DV99" s="411">
        <f t="shared" si="43"/>
        <v>895001347.02486038</v>
      </c>
      <c r="DW99" s="412">
        <v>53941667.501463771</v>
      </c>
      <c r="DX99" s="412">
        <v>75084318.449346662</v>
      </c>
      <c r="DY99" s="412">
        <v>73190969.817098334</v>
      </c>
      <c r="DZ99" s="412">
        <v>61369263.18297217</v>
      </c>
      <c r="EA99" s="412">
        <v>59970258.486304253</v>
      </c>
      <c r="EB99" s="412">
        <v>61904820.67606923</v>
      </c>
      <c r="EC99" s="412">
        <v>92200980.842406467</v>
      </c>
      <c r="ED99" s="412">
        <v>98104852.902864724</v>
      </c>
      <c r="EE99" s="412">
        <v>111895585.57100266</v>
      </c>
      <c r="EF99" s="412">
        <v>92207016.721287459</v>
      </c>
      <c r="EG99" s="412">
        <v>56986760.515140913</v>
      </c>
      <c r="EH99" s="412">
        <v>58144852.358903736</v>
      </c>
      <c r="EI99" s="411">
        <f t="shared" si="44"/>
        <v>895001347.02486038</v>
      </c>
      <c r="EK99" s="411">
        <f t="shared" si="45"/>
        <v>895001347.02486038</v>
      </c>
      <c r="EL99" s="7">
        <f t="shared" si="46"/>
        <v>0</v>
      </c>
    </row>
    <row r="100" spans="1:142">
      <c r="A100" s="365" t="str">
        <f t="shared" si="28"/>
        <v xml:space="preserve"> 015</v>
      </c>
      <c r="B100" s="370" t="s">
        <v>926</v>
      </c>
      <c r="C100" s="370" t="s">
        <v>1199</v>
      </c>
      <c r="D100" s="411">
        <v>728.20999999999992</v>
      </c>
      <c r="E100" s="411">
        <v>719.49699999999996</v>
      </c>
      <c r="F100" s="411">
        <v>731.85599999999999</v>
      </c>
      <c r="G100" s="411">
        <v>736.6640000000001</v>
      </c>
      <c r="H100" s="411">
        <v>758.39799999999991</v>
      </c>
      <c r="I100" s="411">
        <v>849.3649999999999</v>
      </c>
      <c r="J100" s="411">
        <v>1020.717</v>
      </c>
      <c r="K100" s="411">
        <v>1062.8579999999997</v>
      </c>
      <c r="L100" s="411">
        <v>1164.7130000000002</v>
      </c>
      <c r="M100" s="411">
        <v>1088.5559999999996</v>
      </c>
      <c r="N100" s="411">
        <v>913.69899999999996</v>
      </c>
      <c r="O100" s="412">
        <v>835.99800000000005</v>
      </c>
      <c r="P100" s="411">
        <f t="shared" si="29"/>
        <v>10610.530999999999</v>
      </c>
      <c r="Q100" s="411">
        <f t="shared" si="30"/>
        <v>5511.7806451612905</v>
      </c>
      <c r="R100" s="411">
        <f t="shared" si="31"/>
        <v>1939.1972169076748</v>
      </c>
      <c r="S100" s="411">
        <f t="shared" si="32"/>
        <v>3159.5531379310341</v>
      </c>
      <c r="T100" s="411">
        <v>-0.52277560334465534</v>
      </c>
      <c r="U100" s="411">
        <v>0.69929277369050169</v>
      </c>
      <c r="V100" s="411">
        <v>-0.13637079460551149</v>
      </c>
      <c r="W100" s="411">
        <v>-0.25158794752820768</v>
      </c>
      <c r="X100" s="411">
        <v>-0.9221799771560768</v>
      </c>
      <c r="Y100" s="411">
        <v>-0.62869989464553555</v>
      </c>
      <c r="Z100" s="411">
        <v>-4.715874439534673E-2</v>
      </c>
      <c r="AA100" s="411">
        <v>-0.5424571310127817</v>
      </c>
      <c r="AB100" s="411">
        <v>5.0517030724290972</v>
      </c>
      <c r="AC100" s="411">
        <v>-3.7859004944101571</v>
      </c>
      <c r="AD100" s="411">
        <v>0.4787933429684017</v>
      </c>
      <c r="AE100" s="412">
        <v>0.66672136669649262</v>
      </c>
      <c r="AF100" s="411">
        <f t="shared" si="33"/>
        <v>5.9379968686220863E-2</v>
      </c>
      <c r="AG100" s="411">
        <v>727.68722439665521</v>
      </c>
      <c r="AH100" s="411">
        <v>720.1962927736904</v>
      </c>
      <c r="AI100" s="411">
        <v>731.71962920539454</v>
      </c>
      <c r="AJ100" s="411">
        <v>736.41241205247184</v>
      </c>
      <c r="AK100" s="411">
        <v>757.47582002284389</v>
      </c>
      <c r="AL100" s="411">
        <v>848.7363001053543</v>
      </c>
      <c r="AM100" s="411">
        <v>1020.6698412556046</v>
      </c>
      <c r="AN100" s="411">
        <v>1062.315542868987</v>
      </c>
      <c r="AO100" s="411">
        <v>1169.7647030724293</v>
      </c>
      <c r="AP100" s="411">
        <v>1084.7700995055895</v>
      </c>
      <c r="AQ100" s="411">
        <v>914.17779334296836</v>
      </c>
      <c r="AR100" s="412">
        <v>836.66472136669654</v>
      </c>
      <c r="AS100" s="411">
        <f t="shared" si="34"/>
        <v>10610.590379968684</v>
      </c>
      <c r="AT100" s="411">
        <f t="shared" si="35"/>
        <v>5509.9726862231237</v>
      </c>
      <c r="AU100" s="411">
        <f t="shared" si="36"/>
        <v>1942.3113683379124</v>
      </c>
      <c r="AV100" s="411">
        <f t="shared" si="37"/>
        <v>3158.3063254076487</v>
      </c>
      <c r="AW100" s="411">
        <v>0</v>
      </c>
      <c r="AX100" s="411">
        <v>0</v>
      </c>
      <c r="AY100" s="411">
        <v>0</v>
      </c>
      <c r="AZ100" s="411">
        <v>0</v>
      </c>
      <c r="BA100" s="411">
        <v>0</v>
      </c>
      <c r="BB100" s="411">
        <v>0</v>
      </c>
      <c r="BC100" s="411">
        <v>0</v>
      </c>
      <c r="BD100" s="411">
        <v>0</v>
      </c>
      <c r="BE100" s="411">
        <v>0</v>
      </c>
      <c r="BF100" s="411">
        <v>0</v>
      </c>
      <c r="BG100" s="411">
        <v>0</v>
      </c>
      <c r="BH100" s="412">
        <v>0</v>
      </c>
      <c r="BI100" s="411">
        <f t="shared" si="38"/>
        <v>0</v>
      </c>
      <c r="BJ100" s="411">
        <v>727.68722439665521</v>
      </c>
      <c r="BK100" s="411">
        <v>720.1962927736904</v>
      </c>
      <c r="BL100" s="411">
        <v>731.71962920539454</v>
      </c>
      <c r="BM100" s="411">
        <v>736.41241205247184</v>
      </c>
      <c r="BN100" s="411">
        <v>757.47582002284389</v>
      </c>
      <c r="BO100" s="411">
        <v>848.7363001053543</v>
      </c>
      <c r="BP100" s="411">
        <v>1020.6698412556046</v>
      </c>
      <c r="BQ100" s="411">
        <v>1062.315542868987</v>
      </c>
      <c r="BR100" s="411">
        <v>1169.7647030724293</v>
      </c>
      <c r="BS100" s="411">
        <v>1084.7700995055895</v>
      </c>
      <c r="BT100" s="411">
        <v>914.17779334296836</v>
      </c>
      <c r="BU100" s="412">
        <v>836.66472136669654</v>
      </c>
      <c r="BV100" s="411">
        <f t="shared" si="39"/>
        <v>10610.590379968684</v>
      </c>
      <c r="BW100" s="411">
        <v>-93.826029596634953</v>
      </c>
      <c r="BX100" s="411">
        <v>-73.481627751699591</v>
      </c>
      <c r="BY100" s="411">
        <v>-63.888101097761648</v>
      </c>
      <c r="BZ100" s="411">
        <v>-81.975771308929268</v>
      </c>
      <c r="CA100" s="411">
        <v>60.765089777618471</v>
      </c>
      <c r="CB100" s="411">
        <v>172.06494921879244</v>
      </c>
      <c r="CC100" s="411">
        <v>87.509473318674793</v>
      </c>
      <c r="CD100" s="411">
        <v>-129.66203264230103</v>
      </c>
      <c r="CE100" s="411">
        <v>57.706610076675425</v>
      </c>
      <c r="CF100" s="411">
        <v>123.82070984715119</v>
      </c>
      <c r="CG100" s="411">
        <v>-21.859716092326437</v>
      </c>
      <c r="CH100" s="412">
        <v>101.33076439603957</v>
      </c>
      <c r="CI100" s="411">
        <f t="shared" si="40"/>
        <v>138.50431814529895</v>
      </c>
      <c r="CJ100" s="411">
        <v>633.86119480002026</v>
      </c>
      <c r="CK100" s="411">
        <v>646.71466502199087</v>
      </c>
      <c r="CL100" s="411">
        <v>667.83152810763283</v>
      </c>
      <c r="CM100" s="411">
        <v>654.43664074354263</v>
      </c>
      <c r="CN100" s="411">
        <v>818.2409098004623</v>
      </c>
      <c r="CO100" s="411">
        <v>1020.8012493241467</v>
      </c>
      <c r="CP100" s="411">
        <v>1108.1793145742795</v>
      </c>
      <c r="CQ100" s="411">
        <v>932.65351022668597</v>
      </c>
      <c r="CR100" s="411">
        <v>1227.4713131491046</v>
      </c>
      <c r="CS100" s="411">
        <v>1208.5908093527407</v>
      </c>
      <c r="CT100" s="411">
        <v>892.31807725064186</v>
      </c>
      <c r="CU100" s="412">
        <v>937.99548576273605</v>
      </c>
      <c r="CV100" s="411">
        <f t="shared" si="41"/>
        <v>10749.094698113986</v>
      </c>
      <c r="CW100" s="411">
        <v>3.9131604328528056</v>
      </c>
      <c r="CX100" s="411">
        <v>2.8287737083331876</v>
      </c>
      <c r="CY100" s="411">
        <v>1.7000430518197049</v>
      </c>
      <c r="CZ100" s="411">
        <v>0.81185845684490232</v>
      </c>
      <c r="DA100" s="411">
        <v>-0.19238620672393836</v>
      </c>
      <c r="DB100" s="411">
        <v>-0.25491108219125636</v>
      </c>
      <c r="DC100" s="411">
        <v>-2.3347031172730794</v>
      </c>
      <c r="DD100" s="411">
        <v>-3.1780521771573262</v>
      </c>
      <c r="DE100" s="411">
        <v>-5.9186198991368268</v>
      </c>
      <c r="DF100" s="411">
        <v>-2.7946980324427386</v>
      </c>
      <c r="DG100" s="411">
        <v>-1.5039198448120032</v>
      </c>
      <c r="DH100" s="412">
        <v>0</v>
      </c>
      <c r="DI100" s="411">
        <f t="shared" si="42"/>
        <v>-6.9234547098865686</v>
      </c>
      <c r="DJ100" s="411">
        <v>637.77435523287318</v>
      </c>
      <c r="DK100" s="411">
        <v>649.54343873032406</v>
      </c>
      <c r="DL100" s="411">
        <v>669.5315711594526</v>
      </c>
      <c r="DM100" s="411">
        <v>655.24849920038753</v>
      </c>
      <c r="DN100" s="411">
        <v>818.04852359373842</v>
      </c>
      <c r="DO100" s="411">
        <v>1020.5463382419555</v>
      </c>
      <c r="DP100" s="411">
        <v>1105.8446114570063</v>
      </c>
      <c r="DQ100" s="411">
        <v>929.4754580495287</v>
      </c>
      <c r="DR100" s="411">
        <v>1221.5526932499679</v>
      </c>
      <c r="DS100" s="411">
        <v>1205.796111320298</v>
      </c>
      <c r="DT100" s="411">
        <v>890.81415740582997</v>
      </c>
      <c r="DU100" s="412">
        <v>937.99548576273605</v>
      </c>
      <c r="DV100" s="411">
        <f t="shared" si="43"/>
        <v>10742.171243404098</v>
      </c>
      <c r="DW100" s="412">
        <v>637.77435523287318</v>
      </c>
      <c r="DX100" s="412">
        <v>649.54343873032406</v>
      </c>
      <c r="DY100" s="412">
        <v>669.5315711594526</v>
      </c>
      <c r="DZ100" s="412">
        <v>655.24849920038753</v>
      </c>
      <c r="EA100" s="412">
        <v>818.04852359373842</v>
      </c>
      <c r="EB100" s="412">
        <v>1020.5463382419555</v>
      </c>
      <c r="EC100" s="412">
        <v>1105.8446114570063</v>
      </c>
      <c r="ED100" s="412">
        <v>929.4754580495287</v>
      </c>
      <c r="EE100" s="412">
        <v>1221.5526932499679</v>
      </c>
      <c r="EF100" s="412">
        <v>1205.796111320298</v>
      </c>
      <c r="EG100" s="412">
        <v>890.81415740582997</v>
      </c>
      <c r="EH100" s="412">
        <v>937.99548576273605</v>
      </c>
      <c r="EI100" s="411">
        <f t="shared" si="44"/>
        <v>10742.171243404098</v>
      </c>
      <c r="EK100" s="411">
        <f t="shared" si="45"/>
        <v>10742.171243404098</v>
      </c>
      <c r="EL100" s="7">
        <f t="shared" si="46"/>
        <v>0</v>
      </c>
    </row>
    <row r="101" spans="1:142">
      <c r="A101" s="365" t="str">
        <f t="shared" si="28"/>
        <v xml:space="preserve"> 015</v>
      </c>
      <c r="B101" s="370" t="s">
        <v>926</v>
      </c>
      <c r="C101" s="370" t="s">
        <v>919</v>
      </c>
      <c r="D101" s="411">
        <v>65450.271000000037</v>
      </c>
      <c r="E101" s="411">
        <v>65556.991700000042</v>
      </c>
      <c r="F101" s="411">
        <v>65645.039000000019</v>
      </c>
      <c r="G101" s="411">
        <v>65752.911000000051</v>
      </c>
      <c r="H101" s="411">
        <v>65822.970600000073</v>
      </c>
      <c r="I101" s="411">
        <v>65837.357900000017</v>
      </c>
      <c r="J101" s="411">
        <v>65966.537499999948</v>
      </c>
      <c r="K101" s="411">
        <v>66066.453100000042</v>
      </c>
      <c r="L101" s="411">
        <v>66068.801799999972</v>
      </c>
      <c r="M101" s="411">
        <v>66001.227200000023</v>
      </c>
      <c r="N101" s="411">
        <v>65966.755200000087</v>
      </c>
      <c r="O101" s="412">
        <v>65909.193100000135</v>
      </c>
      <c r="P101" s="411">
        <f t="shared" si="29"/>
        <v>790044.50910000061</v>
      </c>
      <c r="Q101" s="411">
        <f t="shared" si="30"/>
        <v>457904.12587741949</v>
      </c>
      <c r="R101" s="411">
        <f t="shared" si="31"/>
        <v>116037.33136395997</v>
      </c>
      <c r="S101" s="411">
        <f t="shared" si="32"/>
        <v>216103.05185862092</v>
      </c>
      <c r="T101" s="411">
        <v>-370.14656590349091</v>
      </c>
      <c r="U101" s="411">
        <v>-465.92255049704278</v>
      </c>
      <c r="V101" s="411">
        <v>-373.88715862821073</v>
      </c>
      <c r="W101" s="411">
        <v>-336.3829317531675</v>
      </c>
      <c r="X101" s="411">
        <v>-270.88052051138135</v>
      </c>
      <c r="Y101" s="411">
        <v>-300.66357305005425</v>
      </c>
      <c r="Z101" s="411">
        <v>-279.89063594703111</v>
      </c>
      <c r="AA101" s="411">
        <v>-244.21432142157209</v>
      </c>
      <c r="AB101" s="411">
        <v>-272.85109640527037</v>
      </c>
      <c r="AC101" s="411">
        <v>-404.73248060749393</v>
      </c>
      <c r="AD101" s="411">
        <v>-376.10005227149668</v>
      </c>
      <c r="AE101" s="412">
        <v>-455.51329339208314</v>
      </c>
      <c r="AF101" s="411">
        <f t="shared" si="33"/>
        <v>-4151.1851803882946</v>
      </c>
      <c r="AG101" s="411">
        <v>65080.12443409655</v>
      </c>
      <c r="AH101" s="411">
        <v>65091.069149503004</v>
      </c>
      <c r="AI101" s="411">
        <v>65271.151841371815</v>
      </c>
      <c r="AJ101" s="411">
        <v>65416.528068246887</v>
      </c>
      <c r="AK101" s="411">
        <v>65552.090079488698</v>
      </c>
      <c r="AL101" s="411">
        <v>65536.694326949961</v>
      </c>
      <c r="AM101" s="411">
        <v>65686.64686405292</v>
      </c>
      <c r="AN101" s="411">
        <v>65822.238778578481</v>
      </c>
      <c r="AO101" s="411">
        <v>65795.950703594688</v>
      </c>
      <c r="AP101" s="411">
        <v>65596.494719392533</v>
      </c>
      <c r="AQ101" s="411">
        <v>65590.655147728598</v>
      </c>
      <c r="AR101" s="412">
        <v>65453.679806608052</v>
      </c>
      <c r="AS101" s="411">
        <f t="shared" si="34"/>
        <v>785893.3239196121</v>
      </c>
      <c r="AT101" s="411">
        <f t="shared" si="35"/>
        <v>455515.38067132107</v>
      </c>
      <c r="AU101" s="411">
        <f t="shared" si="36"/>
        <v>115586.50648391516</v>
      </c>
      <c r="AV101" s="411">
        <f t="shared" si="37"/>
        <v>214791.43676437601</v>
      </c>
      <c r="AW101" s="411">
        <v>0</v>
      </c>
      <c r="AX101" s="411">
        <v>0</v>
      </c>
      <c r="AY101" s="411">
        <v>0</v>
      </c>
      <c r="AZ101" s="411">
        <v>0</v>
      </c>
      <c r="BA101" s="411">
        <v>0</v>
      </c>
      <c r="BB101" s="411">
        <v>0</v>
      </c>
      <c r="BC101" s="411">
        <v>0</v>
      </c>
      <c r="BD101" s="411">
        <v>0</v>
      </c>
      <c r="BE101" s="411">
        <v>0</v>
      </c>
      <c r="BF101" s="411">
        <v>0</v>
      </c>
      <c r="BG101" s="411">
        <v>0</v>
      </c>
      <c r="BH101" s="412">
        <v>0</v>
      </c>
      <c r="BI101" s="411">
        <f t="shared" si="38"/>
        <v>0</v>
      </c>
      <c r="BJ101" s="411">
        <v>65080.12443409655</v>
      </c>
      <c r="BK101" s="411">
        <v>65091.069149503004</v>
      </c>
      <c r="BL101" s="411">
        <v>65271.151841371815</v>
      </c>
      <c r="BM101" s="411">
        <v>65416.528068246887</v>
      </c>
      <c r="BN101" s="411">
        <v>65552.090079488698</v>
      </c>
      <c r="BO101" s="411">
        <v>65536.694326949961</v>
      </c>
      <c r="BP101" s="411">
        <v>65686.64686405292</v>
      </c>
      <c r="BQ101" s="411">
        <v>65822.238778578481</v>
      </c>
      <c r="BR101" s="411">
        <v>65795.950703594688</v>
      </c>
      <c r="BS101" s="411">
        <v>65596.494719392533</v>
      </c>
      <c r="BT101" s="411">
        <v>65590.655147728598</v>
      </c>
      <c r="BU101" s="412">
        <v>65453.679806608052</v>
      </c>
      <c r="BV101" s="411">
        <f t="shared" si="39"/>
        <v>785893.3239196121</v>
      </c>
      <c r="BW101" s="411">
        <v>0</v>
      </c>
      <c r="BX101" s="411">
        <v>0</v>
      </c>
      <c r="BY101" s="411">
        <v>0</v>
      </c>
      <c r="BZ101" s="411">
        <v>0</v>
      </c>
      <c r="CA101" s="411">
        <v>0</v>
      </c>
      <c r="CB101" s="411">
        <v>0</v>
      </c>
      <c r="CC101" s="411">
        <v>0</v>
      </c>
      <c r="CD101" s="411">
        <v>0</v>
      </c>
      <c r="CE101" s="411">
        <v>0</v>
      </c>
      <c r="CF101" s="411">
        <v>0</v>
      </c>
      <c r="CG101" s="411">
        <v>0</v>
      </c>
      <c r="CH101" s="412">
        <v>0</v>
      </c>
      <c r="CI101" s="411">
        <f t="shared" si="40"/>
        <v>0</v>
      </c>
      <c r="CJ101" s="411">
        <v>65080.12443409655</v>
      </c>
      <c r="CK101" s="411">
        <v>65091.069149503004</v>
      </c>
      <c r="CL101" s="411">
        <v>65271.151841371815</v>
      </c>
      <c r="CM101" s="411">
        <v>65416.528068246887</v>
      </c>
      <c r="CN101" s="411">
        <v>65552.090079488698</v>
      </c>
      <c r="CO101" s="411">
        <v>65536.694326949961</v>
      </c>
      <c r="CP101" s="411">
        <v>65686.64686405292</v>
      </c>
      <c r="CQ101" s="411">
        <v>65822.238778578481</v>
      </c>
      <c r="CR101" s="411">
        <v>65795.950703594688</v>
      </c>
      <c r="CS101" s="411">
        <v>65596.494719392533</v>
      </c>
      <c r="CT101" s="411">
        <v>65590.655147728598</v>
      </c>
      <c r="CU101" s="412">
        <v>65453.679806608052</v>
      </c>
      <c r="CV101" s="411">
        <f t="shared" si="41"/>
        <v>785893.3239196121</v>
      </c>
      <c r="CW101" s="411">
        <v>402.8769951808024</v>
      </c>
      <c r="CX101" s="411">
        <v>287.9538221545709</v>
      </c>
      <c r="CY101" s="411">
        <v>169.95145082681802</v>
      </c>
      <c r="CZ101" s="411">
        <v>79.556511600174701</v>
      </c>
      <c r="DA101" s="411">
        <v>-11.950179866726948</v>
      </c>
      <c r="DB101" s="411">
        <v>-16.971706997059794</v>
      </c>
      <c r="DC101" s="411">
        <v>-135.45539535661737</v>
      </c>
      <c r="DD101" s="411">
        <v>-222.27376342613934</v>
      </c>
      <c r="DE101" s="411">
        <v>-260.36182027834906</v>
      </c>
      <c r="DF101" s="411">
        <v>-152.13450219735023</v>
      </c>
      <c r="DG101" s="411">
        <v>-110.44019827199372</v>
      </c>
      <c r="DH101" s="412">
        <v>0</v>
      </c>
      <c r="DI101" s="411">
        <f t="shared" si="42"/>
        <v>30.751213368129527</v>
      </c>
      <c r="DJ101" s="411">
        <v>65483.001429277349</v>
      </c>
      <c r="DK101" s="411">
        <v>65379.022971657578</v>
      </c>
      <c r="DL101" s="411">
        <v>65441.103292198633</v>
      </c>
      <c r="DM101" s="411">
        <v>65496.084579847069</v>
      </c>
      <c r="DN101" s="411">
        <v>65540.139899621965</v>
      </c>
      <c r="DO101" s="411">
        <v>65519.72261995291</v>
      </c>
      <c r="DP101" s="411">
        <v>65551.191468696299</v>
      </c>
      <c r="DQ101" s="411">
        <v>65599.965015152338</v>
      </c>
      <c r="DR101" s="411">
        <v>65535.588883316348</v>
      </c>
      <c r="DS101" s="411">
        <v>65444.360217195179</v>
      </c>
      <c r="DT101" s="411">
        <v>65480.214949456597</v>
      </c>
      <c r="DU101" s="412">
        <v>65453.679806608052</v>
      </c>
      <c r="DV101" s="411">
        <f t="shared" si="43"/>
        <v>785924.07513298036</v>
      </c>
      <c r="DW101" s="412">
        <v>65483.001429277349</v>
      </c>
      <c r="DX101" s="412">
        <v>65379.022971657578</v>
      </c>
      <c r="DY101" s="412">
        <v>65441.103292198633</v>
      </c>
      <c r="DZ101" s="412">
        <v>65496.084579847069</v>
      </c>
      <c r="EA101" s="412">
        <v>65540.139899621965</v>
      </c>
      <c r="EB101" s="412">
        <v>65519.72261995291</v>
      </c>
      <c r="EC101" s="412">
        <v>65551.191468696299</v>
      </c>
      <c r="ED101" s="412">
        <v>65599.965015152338</v>
      </c>
      <c r="EE101" s="412">
        <v>65535.588883316348</v>
      </c>
      <c r="EF101" s="412">
        <v>65444.360217195179</v>
      </c>
      <c r="EG101" s="412">
        <v>65480.214949456597</v>
      </c>
      <c r="EH101" s="412">
        <v>65453.679806608052</v>
      </c>
      <c r="EI101" s="411">
        <f t="shared" si="44"/>
        <v>785924.07513298036</v>
      </c>
      <c r="EK101" s="411">
        <f t="shared" si="45"/>
        <v>785924.07513298048</v>
      </c>
      <c r="EL101" s="7">
        <f t="shared" si="46"/>
        <v>0</v>
      </c>
    </row>
    <row r="102" spans="1:142">
      <c r="A102" s="365" t="str">
        <f t="shared" si="28"/>
        <v xml:space="preserve"> 015</v>
      </c>
      <c r="B102" s="370" t="s">
        <v>926</v>
      </c>
      <c r="C102" s="370" t="s">
        <v>928</v>
      </c>
      <c r="D102" s="411">
        <v>-10895</v>
      </c>
      <c r="E102" s="411">
        <v>-6997</v>
      </c>
      <c r="F102" s="411">
        <v>-3321</v>
      </c>
      <c r="G102" s="411">
        <v>-7385</v>
      </c>
      <c r="H102" s="411">
        <v>-5368</v>
      </c>
      <c r="I102" s="411">
        <v>-6756</v>
      </c>
      <c r="J102" s="411">
        <v>0</v>
      </c>
      <c r="K102" s="411">
        <v>0</v>
      </c>
      <c r="L102" s="411">
        <v>0</v>
      </c>
      <c r="M102" s="411">
        <v>-2444</v>
      </c>
      <c r="N102" s="411">
        <v>-7087</v>
      </c>
      <c r="O102" s="412">
        <v>-11473</v>
      </c>
      <c r="P102" s="411">
        <f t="shared" si="29"/>
        <v>-61726</v>
      </c>
      <c r="Q102" s="411">
        <f t="shared" si="30"/>
        <v>-40722</v>
      </c>
      <c r="R102" s="411">
        <f t="shared" si="31"/>
        <v>0</v>
      </c>
      <c r="S102" s="411">
        <f t="shared" si="32"/>
        <v>-21004</v>
      </c>
      <c r="T102" s="411">
        <v>0</v>
      </c>
      <c r="U102" s="411">
        <v>0</v>
      </c>
      <c r="V102" s="411">
        <v>0</v>
      </c>
      <c r="W102" s="411">
        <v>0</v>
      </c>
      <c r="X102" s="411">
        <v>0</v>
      </c>
      <c r="Y102" s="411">
        <v>0</v>
      </c>
      <c r="Z102" s="411">
        <v>0</v>
      </c>
      <c r="AA102" s="411">
        <v>0</v>
      </c>
      <c r="AB102" s="411">
        <v>0</v>
      </c>
      <c r="AC102" s="411">
        <v>0</v>
      </c>
      <c r="AD102" s="411">
        <v>0</v>
      </c>
      <c r="AE102" s="412">
        <v>0</v>
      </c>
      <c r="AF102" s="411">
        <f t="shared" si="33"/>
        <v>0</v>
      </c>
      <c r="AG102" s="411">
        <v>0</v>
      </c>
      <c r="AH102" s="411">
        <v>0</v>
      </c>
      <c r="AI102" s="411">
        <v>0</v>
      </c>
      <c r="AJ102" s="411">
        <v>0</v>
      </c>
      <c r="AK102" s="411">
        <v>0</v>
      </c>
      <c r="AL102" s="411">
        <v>0</v>
      </c>
      <c r="AM102" s="411">
        <v>0</v>
      </c>
      <c r="AN102" s="411">
        <v>0</v>
      </c>
      <c r="AO102" s="411">
        <v>0</v>
      </c>
      <c r="AP102" s="411">
        <v>0</v>
      </c>
      <c r="AQ102" s="411">
        <v>0</v>
      </c>
      <c r="AR102" s="412">
        <v>0</v>
      </c>
      <c r="AS102" s="411">
        <f t="shared" si="34"/>
        <v>0</v>
      </c>
      <c r="AT102" s="411">
        <f t="shared" si="35"/>
        <v>0</v>
      </c>
      <c r="AU102" s="411">
        <f t="shared" si="36"/>
        <v>0</v>
      </c>
      <c r="AV102" s="411">
        <f t="shared" si="37"/>
        <v>0</v>
      </c>
      <c r="AW102" s="411">
        <v>0</v>
      </c>
      <c r="AX102" s="411">
        <v>0</v>
      </c>
      <c r="AY102" s="411">
        <v>0</v>
      </c>
      <c r="AZ102" s="411">
        <v>0</v>
      </c>
      <c r="BA102" s="411">
        <v>0</v>
      </c>
      <c r="BB102" s="411">
        <v>0</v>
      </c>
      <c r="BC102" s="411">
        <v>0</v>
      </c>
      <c r="BD102" s="411">
        <v>0</v>
      </c>
      <c r="BE102" s="411">
        <v>0</v>
      </c>
      <c r="BF102" s="411">
        <v>0</v>
      </c>
      <c r="BG102" s="411">
        <v>0</v>
      </c>
      <c r="BH102" s="412">
        <v>0</v>
      </c>
      <c r="BI102" s="411">
        <f t="shared" si="38"/>
        <v>0</v>
      </c>
      <c r="BJ102" s="411">
        <v>0</v>
      </c>
      <c r="BK102" s="411">
        <v>0</v>
      </c>
      <c r="BL102" s="411">
        <v>0</v>
      </c>
      <c r="BM102" s="411">
        <v>0</v>
      </c>
      <c r="BN102" s="411">
        <v>0</v>
      </c>
      <c r="BO102" s="411">
        <v>0</v>
      </c>
      <c r="BP102" s="411">
        <v>0</v>
      </c>
      <c r="BQ102" s="411">
        <v>0</v>
      </c>
      <c r="BR102" s="411">
        <v>0</v>
      </c>
      <c r="BS102" s="411">
        <v>0</v>
      </c>
      <c r="BT102" s="411">
        <v>0</v>
      </c>
      <c r="BU102" s="412">
        <v>0</v>
      </c>
      <c r="BV102" s="411">
        <f t="shared" si="39"/>
        <v>0</v>
      </c>
      <c r="BW102" s="411">
        <v>0</v>
      </c>
      <c r="BX102" s="411">
        <v>0</v>
      </c>
      <c r="BY102" s="411">
        <v>0</v>
      </c>
      <c r="BZ102" s="411">
        <v>0</v>
      </c>
      <c r="CA102" s="411">
        <v>0</v>
      </c>
      <c r="CB102" s="411">
        <v>0</v>
      </c>
      <c r="CC102" s="411">
        <v>0</v>
      </c>
      <c r="CD102" s="411">
        <v>0</v>
      </c>
      <c r="CE102" s="411">
        <v>0</v>
      </c>
      <c r="CF102" s="411">
        <v>0</v>
      </c>
      <c r="CG102" s="411">
        <v>0</v>
      </c>
      <c r="CH102" s="412">
        <v>0</v>
      </c>
      <c r="CI102" s="411">
        <f t="shared" si="40"/>
        <v>0</v>
      </c>
      <c r="CJ102" s="411">
        <v>0</v>
      </c>
      <c r="CK102" s="411">
        <v>0</v>
      </c>
      <c r="CL102" s="411">
        <v>0</v>
      </c>
      <c r="CM102" s="411">
        <v>0</v>
      </c>
      <c r="CN102" s="411">
        <v>0</v>
      </c>
      <c r="CO102" s="411">
        <v>0</v>
      </c>
      <c r="CP102" s="411">
        <v>0</v>
      </c>
      <c r="CQ102" s="411">
        <v>0</v>
      </c>
      <c r="CR102" s="411">
        <v>0</v>
      </c>
      <c r="CS102" s="411">
        <v>0</v>
      </c>
      <c r="CT102" s="411">
        <v>0</v>
      </c>
      <c r="CU102" s="412">
        <v>0</v>
      </c>
      <c r="CV102" s="411">
        <f t="shared" si="41"/>
        <v>0</v>
      </c>
      <c r="CW102" s="411">
        <v>0</v>
      </c>
      <c r="CX102" s="411">
        <v>0</v>
      </c>
      <c r="CY102" s="411">
        <v>0</v>
      </c>
      <c r="CZ102" s="411">
        <v>0</v>
      </c>
      <c r="DA102" s="411">
        <v>0</v>
      </c>
      <c r="DB102" s="411">
        <v>0</v>
      </c>
      <c r="DC102" s="411">
        <v>0</v>
      </c>
      <c r="DD102" s="411">
        <v>0</v>
      </c>
      <c r="DE102" s="411">
        <v>0</v>
      </c>
      <c r="DF102" s="411">
        <v>0</v>
      </c>
      <c r="DG102" s="411">
        <v>0</v>
      </c>
      <c r="DH102" s="412">
        <v>0</v>
      </c>
      <c r="DI102" s="411">
        <f t="shared" si="42"/>
        <v>0</v>
      </c>
      <c r="DJ102" s="411">
        <v>0</v>
      </c>
      <c r="DK102" s="411">
        <v>0</v>
      </c>
      <c r="DL102" s="411">
        <v>0</v>
      </c>
      <c r="DM102" s="411">
        <v>0</v>
      </c>
      <c r="DN102" s="411">
        <v>0</v>
      </c>
      <c r="DO102" s="411">
        <v>0</v>
      </c>
      <c r="DP102" s="411">
        <v>0</v>
      </c>
      <c r="DQ102" s="411">
        <v>0</v>
      </c>
      <c r="DR102" s="411">
        <v>0</v>
      </c>
      <c r="DS102" s="411">
        <v>0</v>
      </c>
      <c r="DT102" s="411">
        <v>0</v>
      </c>
      <c r="DU102" s="412">
        <v>0</v>
      </c>
      <c r="DV102" s="411">
        <f t="shared" si="43"/>
        <v>0</v>
      </c>
      <c r="DW102" s="412">
        <v>0</v>
      </c>
      <c r="DX102" s="412">
        <v>0</v>
      </c>
      <c r="DY102" s="412">
        <v>0</v>
      </c>
      <c r="DZ102" s="412">
        <v>0</v>
      </c>
      <c r="EA102" s="412">
        <v>0</v>
      </c>
      <c r="EB102" s="412">
        <v>0</v>
      </c>
      <c r="EC102" s="412">
        <v>0</v>
      </c>
      <c r="ED102" s="412">
        <v>0</v>
      </c>
      <c r="EE102" s="412">
        <v>0</v>
      </c>
      <c r="EF102" s="412">
        <v>0</v>
      </c>
      <c r="EG102" s="412">
        <v>0</v>
      </c>
      <c r="EH102" s="412">
        <v>0</v>
      </c>
      <c r="EI102" s="411">
        <f t="shared" si="44"/>
        <v>0</v>
      </c>
      <c r="EK102" s="411">
        <f t="shared" si="45"/>
        <v>-61726</v>
      </c>
      <c r="EL102" s="7">
        <f t="shared" si="46"/>
        <v>61726</v>
      </c>
    </row>
    <row r="103" spans="1:142">
      <c r="A103" s="365" t="str">
        <f t="shared" si="28"/>
        <v xml:space="preserve"> 015</v>
      </c>
      <c r="B103" s="370" t="s">
        <v>926</v>
      </c>
      <c r="C103" s="370" t="s">
        <v>920</v>
      </c>
      <c r="D103" s="411">
        <v>61573391</v>
      </c>
      <c r="E103" s="411">
        <v>83159197</v>
      </c>
      <c r="F103" s="411">
        <v>79995468</v>
      </c>
      <c r="G103" s="411">
        <v>68990893</v>
      </c>
      <c r="H103" s="411">
        <v>55588277</v>
      </c>
      <c r="I103" s="411">
        <v>51511760</v>
      </c>
      <c r="J103" s="411">
        <v>85083659</v>
      </c>
      <c r="K103" s="411">
        <v>112150667</v>
      </c>
      <c r="L103" s="411">
        <v>106607015</v>
      </c>
      <c r="M103" s="411">
        <v>83249695</v>
      </c>
      <c r="N103" s="411">
        <v>58452359</v>
      </c>
      <c r="O103" s="412">
        <v>51822190</v>
      </c>
      <c r="P103" s="411">
        <f t="shared" si="29"/>
        <v>898184571</v>
      </c>
      <c r="Q103" s="411">
        <f t="shared" si="30"/>
        <v>483158010.83870971</v>
      </c>
      <c r="R103" s="411">
        <f t="shared" si="31"/>
        <v>192093484.43715239</v>
      </c>
      <c r="S103" s="411">
        <f t="shared" si="32"/>
        <v>222933075.72413793</v>
      </c>
      <c r="T103" s="411">
        <v>-44202.999999998516</v>
      </c>
      <c r="U103" s="411">
        <v>80824.000000005195</v>
      </c>
      <c r="V103" s="411">
        <v>-14906.000000000982</v>
      </c>
      <c r="W103" s="411">
        <v>-23562.000000009455</v>
      </c>
      <c r="X103" s="411">
        <v>-67593.000000004671</v>
      </c>
      <c r="Y103" s="411">
        <v>-38129.000000004518</v>
      </c>
      <c r="Z103" s="411">
        <v>-3931</v>
      </c>
      <c r="AA103" s="411">
        <v>-57238.999999992549</v>
      </c>
      <c r="AB103" s="411">
        <v>462386.0000000007</v>
      </c>
      <c r="AC103" s="411">
        <v>-289535</v>
      </c>
      <c r="AD103" s="411">
        <v>30630.000000003725</v>
      </c>
      <c r="AE103" s="412">
        <v>41329.000000007451</v>
      </c>
      <c r="AF103" s="411">
        <f t="shared" si="33"/>
        <v>76071.000000006403</v>
      </c>
      <c r="AG103" s="411">
        <v>61529188</v>
      </c>
      <c r="AH103" s="411">
        <v>83240021</v>
      </c>
      <c r="AI103" s="411">
        <v>79980561.999999985</v>
      </c>
      <c r="AJ103" s="411">
        <v>68967331</v>
      </c>
      <c r="AK103" s="411">
        <v>55520683.999999993</v>
      </c>
      <c r="AL103" s="411">
        <v>51473630.999999993</v>
      </c>
      <c r="AM103" s="411">
        <v>85079728</v>
      </c>
      <c r="AN103" s="411">
        <v>112093428</v>
      </c>
      <c r="AO103" s="411">
        <v>107069401</v>
      </c>
      <c r="AP103" s="411">
        <v>82960160</v>
      </c>
      <c r="AQ103" s="411">
        <v>58482989</v>
      </c>
      <c r="AR103" s="412">
        <v>51863519.000000007</v>
      </c>
      <c r="AS103" s="411">
        <f t="shared" si="34"/>
        <v>898260642</v>
      </c>
      <c r="AT103" s="411">
        <f t="shared" si="35"/>
        <v>483046637.64516127</v>
      </c>
      <c r="AU103" s="411">
        <f t="shared" si="36"/>
        <v>192370949.87208009</v>
      </c>
      <c r="AV103" s="411">
        <f t="shared" si="37"/>
        <v>222843054.48275861</v>
      </c>
      <c r="AW103" s="411">
        <v>0</v>
      </c>
      <c r="AX103" s="411">
        <v>0</v>
      </c>
      <c r="AY103" s="411">
        <v>0</v>
      </c>
      <c r="AZ103" s="411">
        <v>0</v>
      </c>
      <c r="BA103" s="411">
        <v>0</v>
      </c>
      <c r="BB103" s="411">
        <v>0</v>
      </c>
      <c r="BC103" s="411">
        <v>0</v>
      </c>
      <c r="BD103" s="411">
        <v>0</v>
      </c>
      <c r="BE103" s="411">
        <v>0</v>
      </c>
      <c r="BF103" s="411">
        <v>0</v>
      </c>
      <c r="BG103" s="411">
        <v>0</v>
      </c>
      <c r="BH103" s="412">
        <v>0</v>
      </c>
      <c r="BI103" s="411">
        <f t="shared" si="38"/>
        <v>0</v>
      </c>
      <c r="BJ103" s="411">
        <v>61529188</v>
      </c>
      <c r="BK103" s="411">
        <v>83240021</v>
      </c>
      <c r="BL103" s="411">
        <v>79980561.999999985</v>
      </c>
      <c r="BM103" s="411">
        <v>68967331</v>
      </c>
      <c r="BN103" s="411">
        <v>55520683.999999993</v>
      </c>
      <c r="BO103" s="411">
        <v>51473630.999999993</v>
      </c>
      <c r="BP103" s="411">
        <v>85079728</v>
      </c>
      <c r="BQ103" s="411">
        <v>112093428</v>
      </c>
      <c r="BR103" s="411">
        <v>107069401</v>
      </c>
      <c r="BS103" s="411">
        <v>82960160</v>
      </c>
      <c r="BT103" s="411">
        <v>58482989</v>
      </c>
      <c r="BU103" s="412">
        <v>51863519.000000007</v>
      </c>
      <c r="BV103" s="411">
        <f t="shared" si="39"/>
        <v>898260642</v>
      </c>
      <c r="BW103" s="411">
        <v>-7933407.6795583405</v>
      </c>
      <c r="BX103" s="411">
        <v>-8492979.3426299971</v>
      </c>
      <c r="BY103" s="411">
        <v>-6983284.3441151781</v>
      </c>
      <c r="BZ103" s="411">
        <v>-7677287.9724905901</v>
      </c>
      <c r="CA103" s="411">
        <v>4453897.0863426914</v>
      </c>
      <c r="CB103" s="411">
        <v>10435287.972274141</v>
      </c>
      <c r="CC103" s="411">
        <v>7294505.9082152247</v>
      </c>
      <c r="CD103" s="411">
        <v>-13681680.380078837</v>
      </c>
      <c r="CE103" s="411">
        <v>5281927.3469458083</v>
      </c>
      <c r="CF103" s="411">
        <v>9469458.9249049574</v>
      </c>
      <c r="CG103" s="411">
        <v>-1398438.6243902445</v>
      </c>
      <c r="CH103" s="412">
        <v>6281333.3589037247</v>
      </c>
      <c r="CI103" s="411">
        <f t="shared" si="40"/>
        <v>-2950667.7456766404</v>
      </c>
      <c r="CJ103" s="411">
        <v>53595780.320441656</v>
      </c>
      <c r="CK103" s="411">
        <v>74747041.657370001</v>
      </c>
      <c r="CL103" s="411">
        <v>72997277.655884817</v>
      </c>
      <c r="CM103" s="411">
        <v>61290043.027509406</v>
      </c>
      <c r="CN103" s="411">
        <v>59974581.086342685</v>
      </c>
      <c r="CO103" s="411">
        <v>61908918.97227414</v>
      </c>
      <c r="CP103" s="411">
        <v>92374233.908215225</v>
      </c>
      <c r="CQ103" s="411">
        <v>98411747.619921178</v>
      </c>
      <c r="CR103" s="411">
        <v>112351328.34694581</v>
      </c>
      <c r="CS103" s="411">
        <v>92429618.924904957</v>
      </c>
      <c r="CT103" s="411">
        <v>57084550.375609756</v>
      </c>
      <c r="CU103" s="412">
        <v>58144852.358903736</v>
      </c>
      <c r="CV103" s="411">
        <f t="shared" si="41"/>
        <v>895309974.25432336</v>
      </c>
      <c r="CW103" s="411">
        <v>345887.18102210574</v>
      </c>
      <c r="CX103" s="411">
        <v>337276.79197665252</v>
      </c>
      <c r="CY103" s="411">
        <v>193692.16121351015</v>
      </c>
      <c r="CZ103" s="411">
        <v>79220.155462770112</v>
      </c>
      <c r="DA103" s="411">
        <v>-4322.6000384331555</v>
      </c>
      <c r="DB103" s="411">
        <v>-4098.2962049116477</v>
      </c>
      <c r="DC103" s="411">
        <v>-173253.06580875814</v>
      </c>
      <c r="DD103" s="411">
        <v>-306894.71705645323</v>
      </c>
      <c r="DE103" s="411">
        <v>-455742.77594313904</v>
      </c>
      <c r="DF103" s="411">
        <v>-222602.20361750573</v>
      </c>
      <c r="DG103" s="411">
        <v>-97789.860468845814</v>
      </c>
      <c r="DH103" s="412">
        <v>0</v>
      </c>
      <c r="DI103" s="411">
        <f t="shared" si="42"/>
        <v>-308627.22946300806</v>
      </c>
      <c r="DJ103" s="411">
        <v>53941667.501463771</v>
      </c>
      <c r="DK103" s="411">
        <v>75084318.449346662</v>
      </c>
      <c r="DL103" s="411">
        <v>73190969.817098334</v>
      </c>
      <c r="DM103" s="411">
        <v>61369263.18297217</v>
      </c>
      <c r="DN103" s="411">
        <v>59970258.486304253</v>
      </c>
      <c r="DO103" s="411">
        <v>61904820.67606923</v>
      </c>
      <c r="DP103" s="411">
        <v>92200980.842406467</v>
      </c>
      <c r="DQ103" s="411">
        <v>98104852.902864724</v>
      </c>
      <c r="DR103" s="411">
        <v>111895585.57100266</v>
      </c>
      <c r="DS103" s="411">
        <v>92207016.721287459</v>
      </c>
      <c r="DT103" s="411">
        <v>56986760.515140913</v>
      </c>
      <c r="DU103" s="412">
        <v>58144852.358903736</v>
      </c>
      <c r="DV103" s="411">
        <f t="shared" si="43"/>
        <v>895001347.02486038</v>
      </c>
      <c r="DW103" s="412">
        <v>53941667.501463771</v>
      </c>
      <c r="DX103" s="412">
        <v>75084318.449346662</v>
      </c>
      <c r="DY103" s="412">
        <v>73190969.817098334</v>
      </c>
      <c r="DZ103" s="412">
        <v>61369263.18297217</v>
      </c>
      <c r="EA103" s="412">
        <v>59970258.486304253</v>
      </c>
      <c r="EB103" s="412">
        <v>61904820.67606923</v>
      </c>
      <c r="EC103" s="412">
        <v>92200980.842406467</v>
      </c>
      <c r="ED103" s="412">
        <v>98104852.902864724</v>
      </c>
      <c r="EE103" s="412">
        <v>111895585.57100266</v>
      </c>
      <c r="EF103" s="412">
        <v>92207016.721287459</v>
      </c>
      <c r="EG103" s="412">
        <v>56986760.515140913</v>
      </c>
      <c r="EH103" s="412">
        <v>58144852.358903736</v>
      </c>
      <c r="EI103" s="411">
        <f t="shared" si="44"/>
        <v>895001347.02486038</v>
      </c>
      <c r="EK103" s="411">
        <f t="shared" si="45"/>
        <v>895001347.02486038</v>
      </c>
      <c r="EL103" s="7">
        <f t="shared" si="46"/>
        <v>0</v>
      </c>
    </row>
    <row r="104" spans="1:142">
      <c r="A104" s="489" t="str">
        <f t="shared" si="28"/>
        <v xml:space="preserve"> 015</v>
      </c>
      <c r="B104" s="370" t="s">
        <v>926</v>
      </c>
      <c r="C104" s="370" t="s">
        <v>929</v>
      </c>
      <c r="D104" s="411">
        <v>3081</v>
      </c>
      <c r="E104" s="411">
        <v>3654</v>
      </c>
      <c r="F104" s="411">
        <v>3959</v>
      </c>
      <c r="G104" s="411">
        <v>3105</v>
      </c>
      <c r="H104" s="411">
        <v>3095</v>
      </c>
      <c r="I104" s="411">
        <v>3094</v>
      </c>
      <c r="J104" s="411">
        <v>3613</v>
      </c>
      <c r="K104" s="411">
        <v>5370</v>
      </c>
      <c r="L104" s="411">
        <v>5006</v>
      </c>
      <c r="M104" s="411">
        <v>3846</v>
      </c>
      <c r="N104" s="411">
        <v>2903</v>
      </c>
      <c r="O104" s="412">
        <v>2529</v>
      </c>
      <c r="P104" s="411">
        <f t="shared" si="29"/>
        <v>43255</v>
      </c>
      <c r="Q104" s="411">
        <f t="shared" si="30"/>
        <v>23484.451612903227</v>
      </c>
      <c r="R104" s="411">
        <f t="shared" si="31"/>
        <v>9111.582869855396</v>
      </c>
      <c r="S104" s="411">
        <f t="shared" si="32"/>
        <v>10658.965517241379</v>
      </c>
      <c r="T104" s="411">
        <v>-2.2118230097153173</v>
      </c>
      <c r="U104" s="411">
        <v>3.5513918682981966</v>
      </c>
      <c r="V104" s="411">
        <v>-0.73770246584490451</v>
      </c>
      <c r="W104" s="411">
        <v>-1.0604299613864896</v>
      </c>
      <c r="X104" s="411">
        <v>-3.7633894463037905</v>
      </c>
      <c r="Y104" s="411">
        <v>-2.2901785145763824</v>
      </c>
      <c r="Z104" s="411">
        <v>-0.16692633070715601</v>
      </c>
      <c r="AA104" s="411">
        <v>-2.7407186976424782</v>
      </c>
      <c r="AB104" s="411">
        <v>21.712495336259053</v>
      </c>
      <c r="AC104" s="411">
        <v>-13.376044320642904</v>
      </c>
      <c r="AD104" s="411">
        <v>1.5212198706990421</v>
      </c>
      <c r="AE104" s="412">
        <v>2.0169167107765134</v>
      </c>
      <c r="AF104" s="411">
        <f t="shared" si="33"/>
        <v>2.4548110392133822</v>
      </c>
      <c r="AG104" s="411">
        <v>3078.7881769902847</v>
      </c>
      <c r="AH104" s="411">
        <v>3657.5513918682982</v>
      </c>
      <c r="AI104" s="411">
        <v>3958.2622975341551</v>
      </c>
      <c r="AJ104" s="411">
        <v>3103.9395700386135</v>
      </c>
      <c r="AK104" s="411">
        <v>3091.2366105536962</v>
      </c>
      <c r="AL104" s="411">
        <v>3091.7098214854236</v>
      </c>
      <c r="AM104" s="411">
        <v>3612.8330736692928</v>
      </c>
      <c r="AN104" s="411">
        <v>5367.2592813023575</v>
      </c>
      <c r="AO104" s="411">
        <v>5027.7124953362591</v>
      </c>
      <c r="AP104" s="411">
        <v>3832.6239556793571</v>
      </c>
      <c r="AQ104" s="411">
        <v>2904.521219870699</v>
      </c>
      <c r="AR104" s="412">
        <v>2531.0169167107765</v>
      </c>
      <c r="AS104" s="411">
        <f t="shared" si="34"/>
        <v>43257.454811039213</v>
      </c>
      <c r="AT104" s="411">
        <f t="shared" si="35"/>
        <v>23477.777939763335</v>
      </c>
      <c r="AU104" s="411">
        <f t="shared" si="36"/>
        <v>9124.5596078878007</v>
      </c>
      <c r="AV104" s="411">
        <f t="shared" si="37"/>
        <v>10655.117263388076</v>
      </c>
      <c r="AW104" s="411">
        <v>0</v>
      </c>
      <c r="AX104" s="411">
        <v>0</v>
      </c>
      <c r="AY104" s="411">
        <v>0</v>
      </c>
      <c r="AZ104" s="411">
        <v>0</v>
      </c>
      <c r="BA104" s="411">
        <v>0</v>
      </c>
      <c r="BB104" s="411">
        <v>0</v>
      </c>
      <c r="BC104" s="411">
        <v>0</v>
      </c>
      <c r="BD104" s="411">
        <v>0</v>
      </c>
      <c r="BE104" s="411">
        <v>0</v>
      </c>
      <c r="BF104" s="411">
        <v>0</v>
      </c>
      <c r="BG104" s="411">
        <v>0</v>
      </c>
      <c r="BH104" s="412">
        <v>0</v>
      </c>
      <c r="BI104" s="411">
        <f t="shared" si="38"/>
        <v>0</v>
      </c>
      <c r="BJ104" s="411">
        <v>3078.7881769902847</v>
      </c>
      <c r="BK104" s="411">
        <v>3657.5513918682982</v>
      </c>
      <c r="BL104" s="411">
        <v>3958.2622975341551</v>
      </c>
      <c r="BM104" s="411">
        <v>3103.9395700386135</v>
      </c>
      <c r="BN104" s="411">
        <v>3091.2366105536962</v>
      </c>
      <c r="BO104" s="411">
        <v>3091.7098214854236</v>
      </c>
      <c r="BP104" s="411">
        <v>3612.8330736692928</v>
      </c>
      <c r="BQ104" s="411">
        <v>5367.2592813023575</v>
      </c>
      <c r="BR104" s="411">
        <v>5027.7124953362591</v>
      </c>
      <c r="BS104" s="411">
        <v>3832.6239556793571</v>
      </c>
      <c r="BT104" s="411">
        <v>2904.521219870699</v>
      </c>
      <c r="BU104" s="412">
        <v>2531.0169167107765</v>
      </c>
      <c r="BV104" s="411">
        <f t="shared" si="39"/>
        <v>43257.454811039213</v>
      </c>
      <c r="BW104" s="411">
        <v>-396.97065020699029</v>
      </c>
      <c r="BX104" s="411">
        <v>-373.17996851232238</v>
      </c>
      <c r="BY104" s="411">
        <v>-345.6048624948603</v>
      </c>
      <c r="BZ104" s="411">
        <v>-345.52356286478698</v>
      </c>
      <c r="CA104" s="411">
        <v>247.98054960815989</v>
      </c>
      <c r="CB104" s="411">
        <v>626.78466016723542</v>
      </c>
      <c r="CC104" s="411">
        <v>309.75454224860732</v>
      </c>
      <c r="CD104" s="411">
        <v>-655.10643499804883</v>
      </c>
      <c r="CE104" s="411">
        <v>248.02615755455372</v>
      </c>
      <c r="CF104" s="411">
        <v>437.47354299837934</v>
      </c>
      <c r="CG104" s="411">
        <v>-69.452583198650245</v>
      </c>
      <c r="CH104" s="412">
        <v>306.53841654834605</v>
      </c>
      <c r="CI104" s="411">
        <f t="shared" si="40"/>
        <v>-9.2801931503772721</v>
      </c>
      <c r="CJ104" s="411">
        <v>2681.8175267832944</v>
      </c>
      <c r="CK104" s="411">
        <v>3284.3714233559758</v>
      </c>
      <c r="CL104" s="411">
        <v>3612.6574350392948</v>
      </c>
      <c r="CM104" s="411">
        <v>2758.4160071738265</v>
      </c>
      <c r="CN104" s="411">
        <v>3339.2171601618561</v>
      </c>
      <c r="CO104" s="411">
        <v>3718.494481652659</v>
      </c>
      <c r="CP104" s="411">
        <v>3922.5876159179002</v>
      </c>
      <c r="CQ104" s="411">
        <v>4712.1528463043087</v>
      </c>
      <c r="CR104" s="411">
        <v>5275.7386528908128</v>
      </c>
      <c r="CS104" s="411">
        <v>4270.0974986777364</v>
      </c>
      <c r="CT104" s="411">
        <v>2835.0686366720488</v>
      </c>
      <c r="CU104" s="412">
        <v>2837.5553332591226</v>
      </c>
      <c r="CV104" s="411">
        <f t="shared" si="41"/>
        <v>43248.174617888828</v>
      </c>
      <c r="CW104" s="411">
        <v>27.301544389245464</v>
      </c>
      <c r="CX104" s="411">
        <v>24.029373197097357</v>
      </c>
      <c r="CY104" s="411">
        <v>15.951374840290555</v>
      </c>
      <c r="CZ104" s="411">
        <v>8.589140880409559</v>
      </c>
      <c r="DA104" s="411">
        <v>4.4189646821323549</v>
      </c>
      <c r="DB104" s="411">
        <v>3.8290306510293703</v>
      </c>
      <c r="DC104" s="411">
        <v>-4.6820357590386266</v>
      </c>
      <c r="DD104" s="411">
        <v>-10.912295163907402</v>
      </c>
      <c r="DE104" s="411">
        <v>-23.082893689846969</v>
      </c>
      <c r="DF104" s="411">
        <v>-11.555113872150287</v>
      </c>
      <c r="DG104" s="411">
        <v>-5.2678115234434699</v>
      </c>
      <c r="DH104" s="412">
        <v>0</v>
      </c>
      <c r="DI104" s="411">
        <f t="shared" si="42"/>
        <v>28.619278631817906</v>
      </c>
      <c r="DJ104" s="411">
        <v>2709.1190711725399</v>
      </c>
      <c r="DK104" s="411">
        <v>3308.4007965530732</v>
      </c>
      <c r="DL104" s="411">
        <v>3628.6088098795854</v>
      </c>
      <c r="DM104" s="411">
        <v>2767.0051480542361</v>
      </c>
      <c r="DN104" s="411">
        <v>3343.6361248439885</v>
      </c>
      <c r="DO104" s="411">
        <v>3722.3235123036884</v>
      </c>
      <c r="DP104" s="411">
        <v>3917.9055801588615</v>
      </c>
      <c r="DQ104" s="411">
        <v>4701.2405511404013</v>
      </c>
      <c r="DR104" s="411">
        <v>5252.6557592009658</v>
      </c>
      <c r="DS104" s="411">
        <v>4258.5423848055862</v>
      </c>
      <c r="DT104" s="411">
        <v>2829.8008251486053</v>
      </c>
      <c r="DU104" s="412">
        <v>2837.5553332591226</v>
      </c>
      <c r="DV104" s="411">
        <f t="shared" si="43"/>
        <v>43276.793896520649</v>
      </c>
      <c r="DW104" s="412">
        <v>2709.1190711725399</v>
      </c>
      <c r="DX104" s="412">
        <v>3308.4007965530732</v>
      </c>
      <c r="DY104" s="412">
        <v>3628.6088098795854</v>
      </c>
      <c r="DZ104" s="412">
        <v>2767.0051480542361</v>
      </c>
      <c r="EA104" s="412">
        <v>3343.6361248439885</v>
      </c>
      <c r="EB104" s="412">
        <v>3722.3235123036884</v>
      </c>
      <c r="EC104" s="412">
        <v>3917.9055801588615</v>
      </c>
      <c r="ED104" s="412">
        <v>4701.2405511404013</v>
      </c>
      <c r="EE104" s="412">
        <v>5252.6557592009658</v>
      </c>
      <c r="EF104" s="412">
        <v>4258.5423848055862</v>
      </c>
      <c r="EG104" s="412">
        <v>2829.8008251486053</v>
      </c>
      <c r="EH104" s="412">
        <v>2837.5553332591226</v>
      </c>
      <c r="EI104" s="411">
        <f t="shared" si="44"/>
        <v>43276.793896520649</v>
      </c>
      <c r="EK104" s="411">
        <f t="shared" si="45"/>
        <v>43276.793896520656</v>
      </c>
      <c r="EL104" s="7">
        <f t="shared" si="46"/>
        <v>0</v>
      </c>
    </row>
    <row r="105" spans="1:142">
      <c r="A105" s="489" t="str">
        <f t="shared" si="28"/>
        <v xml:space="preserve"> 015</v>
      </c>
      <c r="B105" s="370" t="s">
        <v>926</v>
      </c>
      <c r="C105" s="370" t="s">
        <v>930</v>
      </c>
      <c r="D105" s="411">
        <v>2687</v>
      </c>
      <c r="E105" s="411">
        <v>3160</v>
      </c>
      <c r="F105" s="411">
        <v>3360</v>
      </c>
      <c r="G105" s="411">
        <v>2680</v>
      </c>
      <c r="H105" s="411">
        <v>2665</v>
      </c>
      <c r="I105" s="411">
        <v>2216</v>
      </c>
      <c r="J105" s="411">
        <v>2406</v>
      </c>
      <c r="K105" s="411">
        <v>3372</v>
      </c>
      <c r="L105" s="411">
        <v>3468</v>
      </c>
      <c r="M105" s="411">
        <v>2618</v>
      </c>
      <c r="N105" s="411">
        <v>2147</v>
      </c>
      <c r="O105" s="412">
        <v>1931</v>
      </c>
      <c r="P105" s="411">
        <f t="shared" si="29"/>
        <v>32710</v>
      </c>
      <c r="Q105" s="411">
        <f t="shared" si="30"/>
        <v>19096.387096774193</v>
      </c>
      <c r="R105" s="411">
        <f t="shared" si="31"/>
        <v>5960.9232480533919</v>
      </c>
      <c r="S105" s="411">
        <f t="shared" si="32"/>
        <v>7652.6896551724139</v>
      </c>
      <c r="T105" s="411">
        <v>-1.9289738484599184</v>
      </c>
      <c r="U105" s="411">
        <v>3.0712639036187284</v>
      </c>
      <c r="V105" s="411">
        <v>-0.62608746785508629</v>
      </c>
      <c r="W105" s="411">
        <v>-0.91528254316153834</v>
      </c>
      <c r="X105" s="411">
        <v>-3.2405275846203949</v>
      </c>
      <c r="Y105" s="411">
        <v>-1.6402829955723064</v>
      </c>
      <c r="Z105" s="411">
        <v>-0.11116101624156727</v>
      </c>
      <c r="AA105" s="411">
        <v>-1.7209876067877303</v>
      </c>
      <c r="AB105" s="411">
        <v>15.04173668121166</v>
      </c>
      <c r="AC105" s="411">
        <v>-9.1051700549774068</v>
      </c>
      <c r="AD105" s="411">
        <v>1.125063404199409</v>
      </c>
      <c r="AE105" s="412">
        <v>1.5400024391099123</v>
      </c>
      <c r="AF105" s="411">
        <f t="shared" si="33"/>
        <v>1.4895933104637606</v>
      </c>
      <c r="AG105" s="411">
        <v>2685.0710261515401</v>
      </c>
      <c r="AH105" s="411">
        <v>3163.0712639036187</v>
      </c>
      <c r="AI105" s="411">
        <v>3359.3739125321449</v>
      </c>
      <c r="AJ105" s="411">
        <v>2679.0847174568385</v>
      </c>
      <c r="AK105" s="411">
        <v>2661.7594724153796</v>
      </c>
      <c r="AL105" s="411">
        <v>2214.3597170044277</v>
      </c>
      <c r="AM105" s="411">
        <v>2405.8888389837584</v>
      </c>
      <c r="AN105" s="411">
        <v>3370.2790123932123</v>
      </c>
      <c r="AO105" s="411">
        <v>3483.0417366812117</v>
      </c>
      <c r="AP105" s="411">
        <v>2608.8948299450226</v>
      </c>
      <c r="AQ105" s="411">
        <v>2148.1250634041994</v>
      </c>
      <c r="AR105" s="412">
        <v>1932.5400024391099</v>
      </c>
      <c r="AS105" s="411">
        <f t="shared" si="34"/>
        <v>32711.489593310467</v>
      </c>
      <c r="AT105" s="411">
        <f t="shared" si="35"/>
        <v>19090.999631061135</v>
      </c>
      <c r="AU105" s="411">
        <f t="shared" si="36"/>
        <v>5970.0909666868702</v>
      </c>
      <c r="AV105" s="411">
        <f t="shared" si="37"/>
        <v>7650.3989955624593</v>
      </c>
      <c r="AW105" s="411">
        <v>0</v>
      </c>
      <c r="AX105" s="411">
        <v>0</v>
      </c>
      <c r="AY105" s="411">
        <v>0</v>
      </c>
      <c r="AZ105" s="411">
        <v>0</v>
      </c>
      <c r="BA105" s="411">
        <v>0</v>
      </c>
      <c r="BB105" s="411">
        <v>0</v>
      </c>
      <c r="BC105" s="411">
        <v>0</v>
      </c>
      <c r="BD105" s="411">
        <v>0</v>
      </c>
      <c r="BE105" s="411">
        <v>0</v>
      </c>
      <c r="BF105" s="411">
        <v>0</v>
      </c>
      <c r="BG105" s="411">
        <v>0</v>
      </c>
      <c r="BH105" s="412">
        <v>0</v>
      </c>
      <c r="BI105" s="411">
        <f t="shared" si="38"/>
        <v>0</v>
      </c>
      <c r="BJ105" s="411">
        <v>2685.0710261515401</v>
      </c>
      <c r="BK105" s="411">
        <v>3163.0712639036187</v>
      </c>
      <c r="BL105" s="411">
        <v>3359.3739125321449</v>
      </c>
      <c r="BM105" s="411">
        <v>2679.0847174568385</v>
      </c>
      <c r="BN105" s="411">
        <v>2661.7594724153796</v>
      </c>
      <c r="BO105" s="411">
        <v>2214.3597170044277</v>
      </c>
      <c r="BP105" s="411">
        <v>2405.8888389837584</v>
      </c>
      <c r="BQ105" s="411">
        <v>3370.2790123932123</v>
      </c>
      <c r="BR105" s="411">
        <v>3483.0417366812117</v>
      </c>
      <c r="BS105" s="411">
        <v>2608.8948299450226</v>
      </c>
      <c r="BT105" s="411">
        <v>2148.1250634041994</v>
      </c>
      <c r="BU105" s="412">
        <v>1932.5400024391099</v>
      </c>
      <c r="BV105" s="411">
        <f t="shared" si="39"/>
        <v>32711.489593310467</v>
      </c>
      <c r="BW105" s="411">
        <v>-346.20582184556406</v>
      </c>
      <c r="BX105" s="411">
        <v>-322.72816105608626</v>
      </c>
      <c r="BY105" s="411">
        <v>-293.31455872258903</v>
      </c>
      <c r="BZ105" s="411">
        <v>-298.22967744851167</v>
      </c>
      <c r="CA105" s="411">
        <v>213.52767841865762</v>
      </c>
      <c r="CB105" s="411">
        <v>448.91881284117471</v>
      </c>
      <c r="CC105" s="411">
        <v>206.27440593693609</v>
      </c>
      <c r="CD105" s="411">
        <v>-411.36292342894239</v>
      </c>
      <c r="CE105" s="411">
        <v>171.82475317602757</v>
      </c>
      <c r="CF105" s="411">
        <v>297.79140290425266</v>
      </c>
      <c r="CG105" s="411">
        <v>-51.365723777988933</v>
      </c>
      <c r="CH105" s="412">
        <v>234.05523224786725</v>
      </c>
      <c r="CI105" s="411">
        <f t="shared" si="40"/>
        <v>-150.81458075476644</v>
      </c>
      <c r="CJ105" s="411">
        <v>2338.865204305976</v>
      </c>
      <c r="CK105" s="411">
        <v>2840.3431028475325</v>
      </c>
      <c r="CL105" s="411">
        <v>3066.0593538095559</v>
      </c>
      <c r="CM105" s="411">
        <v>2380.8550400083268</v>
      </c>
      <c r="CN105" s="411">
        <v>2875.2871508340372</v>
      </c>
      <c r="CO105" s="411">
        <v>2663.2785298456024</v>
      </c>
      <c r="CP105" s="411">
        <v>2612.1632449206945</v>
      </c>
      <c r="CQ105" s="411">
        <v>2958.9160889642699</v>
      </c>
      <c r="CR105" s="411">
        <v>3654.8664898572392</v>
      </c>
      <c r="CS105" s="411">
        <v>2906.6862328492753</v>
      </c>
      <c r="CT105" s="411">
        <v>2096.7593396262105</v>
      </c>
      <c r="CU105" s="412">
        <v>2166.5952346869772</v>
      </c>
      <c r="CV105" s="411">
        <f t="shared" si="41"/>
        <v>32560.675012555697</v>
      </c>
      <c r="CW105" s="411">
        <v>23.810207651380097</v>
      </c>
      <c r="CX105" s="411">
        <v>20.780738725459287</v>
      </c>
      <c r="CY105" s="411">
        <v>13.537918530784737</v>
      </c>
      <c r="CZ105" s="411">
        <v>7.4134935779379703</v>
      </c>
      <c r="DA105" s="411">
        <v>3.8050212852608638</v>
      </c>
      <c r="DB105" s="411">
        <v>2.7424472923985377</v>
      </c>
      <c r="DC105" s="411">
        <v>-3.1179014769572859</v>
      </c>
      <c r="DD105" s="411">
        <v>-6.8521898124199652</v>
      </c>
      <c r="DE105" s="411">
        <v>-15.991105736394275</v>
      </c>
      <c r="DF105" s="411">
        <v>-7.865649536476667</v>
      </c>
      <c r="DG105" s="411">
        <v>-3.8959667036974679</v>
      </c>
      <c r="DH105" s="412">
        <v>0</v>
      </c>
      <c r="DI105" s="411">
        <f t="shared" si="42"/>
        <v>34.367013797275831</v>
      </c>
      <c r="DJ105" s="411">
        <v>2362.6754119573561</v>
      </c>
      <c r="DK105" s="411">
        <v>2861.1238415729918</v>
      </c>
      <c r="DL105" s="411">
        <v>3079.5972723403406</v>
      </c>
      <c r="DM105" s="411">
        <v>2388.2685335862648</v>
      </c>
      <c r="DN105" s="411">
        <v>2879.0921721192981</v>
      </c>
      <c r="DO105" s="411">
        <v>2666.0209771380009</v>
      </c>
      <c r="DP105" s="411">
        <v>2609.0453434437372</v>
      </c>
      <c r="DQ105" s="411">
        <v>2952.0638991518499</v>
      </c>
      <c r="DR105" s="411">
        <v>3638.875384120845</v>
      </c>
      <c r="DS105" s="411">
        <v>2898.8205833127986</v>
      </c>
      <c r="DT105" s="411">
        <v>2092.863372922513</v>
      </c>
      <c r="DU105" s="412">
        <v>2166.5952346869772</v>
      </c>
      <c r="DV105" s="411">
        <f t="shared" si="43"/>
        <v>32595.042026352978</v>
      </c>
      <c r="DW105" s="412">
        <v>2362.6754119573561</v>
      </c>
      <c r="DX105" s="412">
        <v>2861.1238415729918</v>
      </c>
      <c r="DY105" s="412">
        <v>3079.5972723403406</v>
      </c>
      <c r="DZ105" s="412">
        <v>2388.2685335862648</v>
      </c>
      <c r="EA105" s="412">
        <v>2879.0921721192981</v>
      </c>
      <c r="EB105" s="412">
        <v>2666.0209771380009</v>
      </c>
      <c r="EC105" s="412">
        <v>2609.0453434437372</v>
      </c>
      <c r="ED105" s="412">
        <v>2952.0638991518499</v>
      </c>
      <c r="EE105" s="412">
        <v>3638.875384120845</v>
      </c>
      <c r="EF105" s="412">
        <v>2898.8205833127986</v>
      </c>
      <c r="EG105" s="412">
        <v>2092.863372922513</v>
      </c>
      <c r="EH105" s="412">
        <v>2166.5952346869772</v>
      </c>
      <c r="EI105" s="411">
        <f t="shared" si="44"/>
        <v>32595.042026352978</v>
      </c>
      <c r="EK105" s="411">
        <f t="shared" si="45"/>
        <v>32595.042026352974</v>
      </c>
      <c r="EL105" s="7">
        <f t="shared" si="46"/>
        <v>0</v>
      </c>
    </row>
    <row r="106" spans="1:142">
      <c r="A106" s="489" t="str">
        <f t="shared" si="28"/>
        <v xml:space="preserve"> 015</v>
      </c>
      <c r="B106" s="370" t="s">
        <v>926</v>
      </c>
      <c r="C106" s="370" t="s">
        <v>927</v>
      </c>
      <c r="D106" s="411">
        <v>61573391</v>
      </c>
      <c r="E106" s="411">
        <v>83159197</v>
      </c>
      <c r="F106" s="411">
        <v>79995468</v>
      </c>
      <c r="G106" s="411">
        <v>68990893</v>
      </c>
      <c r="H106" s="411">
        <v>55588277</v>
      </c>
      <c r="I106" s="411">
        <v>51511760</v>
      </c>
      <c r="J106" s="411">
        <v>85083659</v>
      </c>
      <c r="K106" s="411">
        <v>112150667</v>
      </c>
      <c r="L106" s="411">
        <v>106607015</v>
      </c>
      <c r="M106" s="411">
        <v>83249695</v>
      </c>
      <c r="N106" s="411">
        <v>58452359</v>
      </c>
      <c r="O106" s="412">
        <v>51822190</v>
      </c>
      <c r="P106" s="411">
        <f t="shared" si="29"/>
        <v>898184571</v>
      </c>
      <c r="Q106" s="411">
        <f t="shared" si="30"/>
        <v>483158010.83870971</v>
      </c>
      <c r="R106" s="411">
        <f t="shared" si="31"/>
        <v>192093484.43715239</v>
      </c>
      <c r="S106" s="411">
        <f t="shared" si="32"/>
        <v>222933075.72413793</v>
      </c>
      <c r="T106" s="411">
        <v>-44202.999999998516</v>
      </c>
      <c r="U106" s="411">
        <v>80824.000000005195</v>
      </c>
      <c r="V106" s="411">
        <v>-14906.000000000982</v>
      </c>
      <c r="W106" s="411">
        <v>-23562.000000009451</v>
      </c>
      <c r="X106" s="411">
        <v>-67593.000000004686</v>
      </c>
      <c r="Y106" s="411">
        <v>-38129.000000004518</v>
      </c>
      <c r="Z106" s="411">
        <v>-3931</v>
      </c>
      <c r="AA106" s="411">
        <v>-57238.999999992549</v>
      </c>
      <c r="AB106" s="411">
        <v>462386.0000000007</v>
      </c>
      <c r="AC106" s="411">
        <v>-289535</v>
      </c>
      <c r="AD106" s="411">
        <v>30630.000000003725</v>
      </c>
      <c r="AE106" s="412">
        <v>41329.000000007451</v>
      </c>
      <c r="AF106" s="411">
        <f t="shared" si="33"/>
        <v>76071.000000006403</v>
      </c>
      <c r="AG106" s="411">
        <v>61529188</v>
      </c>
      <c r="AH106" s="411">
        <v>83240021</v>
      </c>
      <c r="AI106" s="411">
        <v>79980562</v>
      </c>
      <c r="AJ106" s="411">
        <v>68967330.999999985</v>
      </c>
      <c r="AK106" s="411">
        <v>55520684</v>
      </c>
      <c r="AL106" s="411">
        <v>51473631</v>
      </c>
      <c r="AM106" s="411">
        <v>85079728</v>
      </c>
      <c r="AN106" s="411">
        <v>112093428</v>
      </c>
      <c r="AO106" s="411">
        <v>107069401</v>
      </c>
      <c r="AP106" s="411">
        <v>82960160</v>
      </c>
      <c r="AQ106" s="411">
        <v>58482989</v>
      </c>
      <c r="AR106" s="412">
        <v>51863519.000000007</v>
      </c>
      <c r="AS106" s="411">
        <f t="shared" si="34"/>
        <v>898260642</v>
      </c>
      <c r="AT106" s="411">
        <f t="shared" si="35"/>
        <v>483046637.64516127</v>
      </c>
      <c r="AU106" s="411">
        <f t="shared" si="36"/>
        <v>192370949.87208009</v>
      </c>
      <c r="AV106" s="411">
        <f t="shared" si="37"/>
        <v>222843054.48275861</v>
      </c>
      <c r="AW106" s="411">
        <v>0</v>
      </c>
      <c r="AX106" s="411">
        <v>0</v>
      </c>
      <c r="AY106" s="411">
        <v>0</v>
      </c>
      <c r="AZ106" s="411">
        <v>0</v>
      </c>
      <c r="BA106" s="411">
        <v>0</v>
      </c>
      <c r="BB106" s="411">
        <v>0</v>
      </c>
      <c r="BC106" s="411">
        <v>0</v>
      </c>
      <c r="BD106" s="411">
        <v>0</v>
      </c>
      <c r="BE106" s="411">
        <v>0</v>
      </c>
      <c r="BF106" s="411">
        <v>0</v>
      </c>
      <c r="BG106" s="411">
        <v>0</v>
      </c>
      <c r="BH106" s="412">
        <v>0</v>
      </c>
      <c r="BI106" s="411">
        <f t="shared" si="38"/>
        <v>0</v>
      </c>
      <c r="BJ106" s="411">
        <v>61529188</v>
      </c>
      <c r="BK106" s="411">
        <v>83240021</v>
      </c>
      <c r="BL106" s="411">
        <v>79980562</v>
      </c>
      <c r="BM106" s="411">
        <v>68967330.999999985</v>
      </c>
      <c r="BN106" s="411">
        <v>55520684</v>
      </c>
      <c r="BO106" s="411">
        <v>51473631</v>
      </c>
      <c r="BP106" s="411">
        <v>85079728</v>
      </c>
      <c r="BQ106" s="411">
        <v>112093428</v>
      </c>
      <c r="BR106" s="411">
        <v>107069401</v>
      </c>
      <c r="BS106" s="411">
        <v>82960160</v>
      </c>
      <c r="BT106" s="411">
        <v>58482989</v>
      </c>
      <c r="BU106" s="412">
        <v>51863519.000000007</v>
      </c>
      <c r="BV106" s="411">
        <f t="shared" si="39"/>
        <v>898260642</v>
      </c>
      <c r="BW106" s="411">
        <v>-7933407.6795583405</v>
      </c>
      <c r="BX106" s="411">
        <v>-8492979.3426299952</v>
      </c>
      <c r="BY106" s="411">
        <v>-6983284.344115179</v>
      </c>
      <c r="BZ106" s="411">
        <v>-7677287.9724905901</v>
      </c>
      <c r="CA106" s="411">
        <v>4453897.0863426905</v>
      </c>
      <c r="CB106" s="411">
        <v>10435287.972274143</v>
      </c>
      <c r="CC106" s="411">
        <v>7294505.9082152247</v>
      </c>
      <c r="CD106" s="411">
        <v>-13681680.380078837</v>
      </c>
      <c r="CE106" s="411">
        <v>5281927.3469458083</v>
      </c>
      <c r="CF106" s="411">
        <v>9469458.9249049574</v>
      </c>
      <c r="CG106" s="411">
        <v>-1398438.6243902445</v>
      </c>
      <c r="CH106" s="412">
        <v>6281333.3589037247</v>
      </c>
      <c r="CI106" s="411">
        <f t="shared" si="40"/>
        <v>-2950667.7456766367</v>
      </c>
      <c r="CJ106" s="411">
        <v>53595780.320441663</v>
      </c>
      <c r="CK106" s="411">
        <v>74747041.657370001</v>
      </c>
      <c r="CL106" s="411">
        <v>72997277.655884817</v>
      </c>
      <c r="CM106" s="411">
        <v>61290043.027509399</v>
      </c>
      <c r="CN106" s="411">
        <v>59974581.086342685</v>
      </c>
      <c r="CO106" s="411">
        <v>61908918.97227414</v>
      </c>
      <c r="CP106" s="411">
        <v>92374233.908215225</v>
      </c>
      <c r="CQ106" s="411">
        <v>98411747.619921178</v>
      </c>
      <c r="CR106" s="411">
        <v>112351328.34694581</v>
      </c>
      <c r="CS106" s="411">
        <v>92429618.924904957</v>
      </c>
      <c r="CT106" s="411">
        <v>57084550.375609756</v>
      </c>
      <c r="CU106" s="412">
        <v>58144852.358903736</v>
      </c>
      <c r="CV106" s="411">
        <f t="shared" si="41"/>
        <v>895309974.25432336</v>
      </c>
      <c r="CW106" s="411">
        <v>345887.18102210574</v>
      </c>
      <c r="CX106" s="411">
        <v>337276.79197665252</v>
      </c>
      <c r="CY106" s="411">
        <v>193692.16121351015</v>
      </c>
      <c r="CZ106" s="411">
        <v>79220.155462770112</v>
      </c>
      <c r="DA106" s="411">
        <v>-4322.6000384331564</v>
      </c>
      <c r="DB106" s="411">
        <v>-4098.2962049116468</v>
      </c>
      <c r="DC106" s="411">
        <v>-173253.06580875814</v>
      </c>
      <c r="DD106" s="411">
        <v>-306894.71705645323</v>
      </c>
      <c r="DE106" s="411">
        <v>-455742.77594313904</v>
      </c>
      <c r="DF106" s="411">
        <v>-222602.20361750573</v>
      </c>
      <c r="DG106" s="411">
        <v>-97789.860468845814</v>
      </c>
      <c r="DH106" s="412">
        <v>0</v>
      </c>
      <c r="DI106" s="411">
        <f t="shared" si="42"/>
        <v>-308627.22946300806</v>
      </c>
      <c r="DJ106" s="411">
        <v>53941667.501463771</v>
      </c>
      <c r="DK106" s="411">
        <v>75084318.449346662</v>
      </c>
      <c r="DL106" s="411">
        <v>73190969.817098334</v>
      </c>
      <c r="DM106" s="411">
        <v>61369263.18297217</v>
      </c>
      <c r="DN106" s="411">
        <v>59970258.486304253</v>
      </c>
      <c r="DO106" s="411">
        <v>61904820.67606923</v>
      </c>
      <c r="DP106" s="411">
        <v>92200980.842406467</v>
      </c>
      <c r="DQ106" s="411">
        <v>98104852.902864724</v>
      </c>
      <c r="DR106" s="411">
        <v>111895585.57100266</v>
      </c>
      <c r="DS106" s="411">
        <v>92207016.721287459</v>
      </c>
      <c r="DT106" s="411">
        <v>56986760.515140913</v>
      </c>
      <c r="DU106" s="412">
        <v>58144852.358903736</v>
      </c>
      <c r="DV106" s="411">
        <f t="shared" si="43"/>
        <v>895001347.02486038</v>
      </c>
      <c r="DW106" s="412">
        <v>53941667.501463771</v>
      </c>
      <c r="DX106" s="412">
        <v>75084318.449346662</v>
      </c>
      <c r="DY106" s="412">
        <v>73190969.817098334</v>
      </c>
      <c r="DZ106" s="412">
        <v>61369263.18297217</v>
      </c>
      <c r="EA106" s="412">
        <v>59970258.486304253</v>
      </c>
      <c r="EB106" s="412">
        <v>61904820.67606923</v>
      </c>
      <c r="EC106" s="412">
        <v>92200980.842406467</v>
      </c>
      <c r="ED106" s="412">
        <v>98104852.902864724</v>
      </c>
      <c r="EE106" s="412">
        <v>111895585.57100266</v>
      </c>
      <c r="EF106" s="412">
        <v>92207016.721287459</v>
      </c>
      <c r="EG106" s="412">
        <v>56986760.515140913</v>
      </c>
      <c r="EH106" s="412">
        <v>58144852.358903736</v>
      </c>
      <c r="EI106" s="411">
        <f t="shared" si="44"/>
        <v>895001347.02486038</v>
      </c>
      <c r="EK106" s="411">
        <f t="shared" si="45"/>
        <v>895001347.02486038</v>
      </c>
      <c r="EL106" s="7">
        <f t="shared" si="46"/>
        <v>0</v>
      </c>
    </row>
    <row r="107" spans="1:142">
      <c r="A107" s="365" t="str">
        <f t="shared" si="28"/>
        <v xml:space="preserve"> 015</v>
      </c>
      <c r="B107" s="370" t="s">
        <v>926</v>
      </c>
      <c r="C107" s="370" t="s">
        <v>1173</v>
      </c>
      <c r="D107" s="411">
        <v>120</v>
      </c>
      <c r="E107" s="411">
        <v>146</v>
      </c>
      <c r="F107" s="411">
        <v>10823</v>
      </c>
      <c r="G107" s="411">
        <v>606</v>
      </c>
      <c r="H107" s="411">
        <v>120</v>
      </c>
      <c r="I107" s="411">
        <v>118</v>
      </c>
      <c r="J107" s="411">
        <v>3278</v>
      </c>
      <c r="K107" s="411">
        <v>14854</v>
      </c>
      <c r="L107" s="411">
        <v>14852</v>
      </c>
      <c r="M107" s="411">
        <v>40001</v>
      </c>
      <c r="N107" s="411">
        <v>180</v>
      </c>
      <c r="O107" s="412">
        <v>184</v>
      </c>
      <c r="P107" s="411">
        <f t="shared" si="29"/>
        <v>85282</v>
      </c>
      <c r="Q107" s="411">
        <f t="shared" si="30"/>
        <v>15105.258064516129</v>
      </c>
      <c r="R107" s="411">
        <f t="shared" si="31"/>
        <v>25714.638487208009</v>
      </c>
      <c r="S107" s="411">
        <f t="shared" si="32"/>
        <v>44462.103448275862</v>
      </c>
      <c r="T107" s="411">
        <v>0</v>
      </c>
      <c r="U107" s="411">
        <v>0</v>
      </c>
      <c r="V107" s="411">
        <v>0</v>
      </c>
      <c r="W107" s="411">
        <v>0</v>
      </c>
      <c r="X107" s="411">
        <v>0</v>
      </c>
      <c r="Y107" s="411">
        <v>0</v>
      </c>
      <c r="Z107" s="411">
        <v>0</v>
      </c>
      <c r="AA107" s="411">
        <v>0</v>
      </c>
      <c r="AB107" s="411">
        <v>0</v>
      </c>
      <c r="AC107" s="411">
        <v>0</v>
      </c>
      <c r="AD107" s="411">
        <v>0</v>
      </c>
      <c r="AE107" s="412">
        <v>0</v>
      </c>
      <c r="AF107" s="411">
        <f t="shared" si="33"/>
        <v>0</v>
      </c>
      <c r="AG107" s="411">
        <v>0</v>
      </c>
      <c r="AH107" s="411">
        <v>0</v>
      </c>
      <c r="AI107" s="411">
        <v>0</v>
      </c>
      <c r="AJ107" s="411">
        <v>0</v>
      </c>
      <c r="AK107" s="411">
        <v>0</v>
      </c>
      <c r="AL107" s="411">
        <v>0</v>
      </c>
      <c r="AM107" s="411">
        <v>0</v>
      </c>
      <c r="AN107" s="411">
        <v>0</v>
      </c>
      <c r="AO107" s="411">
        <v>0</v>
      </c>
      <c r="AP107" s="411">
        <v>0</v>
      </c>
      <c r="AQ107" s="411">
        <v>0</v>
      </c>
      <c r="AR107" s="412">
        <v>0</v>
      </c>
      <c r="AS107" s="411">
        <f t="shared" si="34"/>
        <v>0</v>
      </c>
      <c r="AT107" s="411">
        <f t="shared" si="35"/>
        <v>0</v>
      </c>
      <c r="AU107" s="411">
        <f t="shared" si="36"/>
        <v>0</v>
      </c>
      <c r="AV107" s="411">
        <f t="shared" si="37"/>
        <v>0</v>
      </c>
      <c r="AW107" s="411">
        <v>0</v>
      </c>
      <c r="AX107" s="411">
        <v>0</v>
      </c>
      <c r="AY107" s="411">
        <v>0</v>
      </c>
      <c r="AZ107" s="411">
        <v>0</v>
      </c>
      <c r="BA107" s="411">
        <v>0</v>
      </c>
      <c r="BB107" s="411">
        <v>0</v>
      </c>
      <c r="BC107" s="411">
        <v>0</v>
      </c>
      <c r="BD107" s="411">
        <v>0</v>
      </c>
      <c r="BE107" s="411">
        <v>0</v>
      </c>
      <c r="BF107" s="411">
        <v>0</v>
      </c>
      <c r="BG107" s="411">
        <v>0</v>
      </c>
      <c r="BH107" s="412">
        <v>0</v>
      </c>
      <c r="BI107" s="411">
        <f t="shared" si="38"/>
        <v>0</v>
      </c>
      <c r="BJ107" s="411">
        <v>0</v>
      </c>
      <c r="BK107" s="411">
        <v>0</v>
      </c>
      <c r="BL107" s="411">
        <v>0</v>
      </c>
      <c r="BM107" s="411">
        <v>0</v>
      </c>
      <c r="BN107" s="411">
        <v>0</v>
      </c>
      <c r="BO107" s="411">
        <v>0</v>
      </c>
      <c r="BP107" s="411">
        <v>0</v>
      </c>
      <c r="BQ107" s="411">
        <v>0</v>
      </c>
      <c r="BR107" s="411">
        <v>0</v>
      </c>
      <c r="BS107" s="411">
        <v>0</v>
      </c>
      <c r="BT107" s="411">
        <v>0</v>
      </c>
      <c r="BU107" s="412">
        <v>0</v>
      </c>
      <c r="BV107" s="411">
        <f t="shared" si="39"/>
        <v>0</v>
      </c>
      <c r="BW107" s="411">
        <v>0</v>
      </c>
      <c r="BX107" s="411">
        <v>0</v>
      </c>
      <c r="BY107" s="411">
        <v>0</v>
      </c>
      <c r="BZ107" s="411">
        <v>0</v>
      </c>
      <c r="CA107" s="411">
        <v>0</v>
      </c>
      <c r="CB107" s="411">
        <v>0</v>
      </c>
      <c r="CC107" s="411">
        <v>0</v>
      </c>
      <c r="CD107" s="411">
        <v>0</v>
      </c>
      <c r="CE107" s="411">
        <v>0</v>
      </c>
      <c r="CF107" s="411">
        <v>0</v>
      </c>
      <c r="CG107" s="411">
        <v>0</v>
      </c>
      <c r="CH107" s="412">
        <v>0</v>
      </c>
      <c r="CI107" s="411">
        <f t="shared" si="40"/>
        <v>0</v>
      </c>
      <c r="CJ107" s="411">
        <v>0</v>
      </c>
      <c r="CK107" s="411">
        <v>0</v>
      </c>
      <c r="CL107" s="411">
        <v>0</v>
      </c>
      <c r="CM107" s="411">
        <v>0</v>
      </c>
      <c r="CN107" s="411">
        <v>0</v>
      </c>
      <c r="CO107" s="411">
        <v>0</v>
      </c>
      <c r="CP107" s="411">
        <v>0</v>
      </c>
      <c r="CQ107" s="411">
        <v>0</v>
      </c>
      <c r="CR107" s="411">
        <v>0</v>
      </c>
      <c r="CS107" s="411">
        <v>0</v>
      </c>
      <c r="CT107" s="411">
        <v>0</v>
      </c>
      <c r="CU107" s="412">
        <v>0</v>
      </c>
      <c r="CV107" s="411">
        <f t="shared" si="41"/>
        <v>0</v>
      </c>
      <c r="CW107" s="411">
        <v>0</v>
      </c>
      <c r="CX107" s="411">
        <v>0</v>
      </c>
      <c r="CY107" s="411">
        <v>0</v>
      </c>
      <c r="CZ107" s="411">
        <v>0</v>
      </c>
      <c r="DA107" s="411">
        <v>0</v>
      </c>
      <c r="DB107" s="411">
        <v>0</v>
      </c>
      <c r="DC107" s="411">
        <v>0</v>
      </c>
      <c r="DD107" s="411">
        <v>0</v>
      </c>
      <c r="DE107" s="411">
        <v>0</v>
      </c>
      <c r="DF107" s="411">
        <v>0</v>
      </c>
      <c r="DG107" s="411">
        <v>0</v>
      </c>
      <c r="DH107" s="412">
        <v>0</v>
      </c>
      <c r="DI107" s="411">
        <f t="shared" si="42"/>
        <v>0</v>
      </c>
      <c r="DJ107" s="411">
        <v>0</v>
      </c>
      <c r="DK107" s="411">
        <v>0</v>
      </c>
      <c r="DL107" s="411">
        <v>0</v>
      </c>
      <c r="DM107" s="411">
        <v>0</v>
      </c>
      <c r="DN107" s="411">
        <v>0</v>
      </c>
      <c r="DO107" s="411">
        <v>0</v>
      </c>
      <c r="DP107" s="411">
        <v>0</v>
      </c>
      <c r="DQ107" s="411">
        <v>0</v>
      </c>
      <c r="DR107" s="411">
        <v>0</v>
      </c>
      <c r="DS107" s="411">
        <v>0</v>
      </c>
      <c r="DT107" s="411">
        <v>0</v>
      </c>
      <c r="DU107" s="412">
        <v>0</v>
      </c>
      <c r="DV107" s="411">
        <f t="shared" si="43"/>
        <v>0</v>
      </c>
      <c r="DW107" s="412">
        <v>0</v>
      </c>
      <c r="DX107" s="412">
        <v>0</v>
      </c>
      <c r="DY107" s="412">
        <v>0</v>
      </c>
      <c r="DZ107" s="412">
        <v>0</v>
      </c>
      <c r="EA107" s="412">
        <v>0</v>
      </c>
      <c r="EB107" s="412">
        <v>0</v>
      </c>
      <c r="EC107" s="412">
        <v>0</v>
      </c>
      <c r="ED107" s="412">
        <v>0</v>
      </c>
      <c r="EE107" s="412">
        <v>0</v>
      </c>
      <c r="EF107" s="412">
        <v>0</v>
      </c>
      <c r="EG107" s="412">
        <v>0</v>
      </c>
      <c r="EH107" s="412">
        <v>0</v>
      </c>
      <c r="EI107" s="411">
        <f t="shared" si="44"/>
        <v>0</v>
      </c>
      <c r="EK107" s="411">
        <f t="shared" si="45"/>
        <v>85282</v>
      </c>
      <c r="EL107" s="7">
        <f t="shared" si="46"/>
        <v>-85282</v>
      </c>
    </row>
    <row r="108" spans="1:142">
      <c r="A108" s="365" t="str">
        <f t="shared" si="28"/>
        <v xml:space="preserve"> 015</v>
      </c>
      <c r="B108" s="370" t="s">
        <v>926</v>
      </c>
      <c r="C108" s="370" t="s">
        <v>1174</v>
      </c>
      <c r="D108" s="411">
        <v>4043</v>
      </c>
      <c r="E108" s="411">
        <v>4336</v>
      </c>
      <c r="F108" s="411">
        <v>3889</v>
      </c>
      <c r="G108" s="411">
        <v>4265</v>
      </c>
      <c r="H108" s="411">
        <v>4303</v>
      </c>
      <c r="I108" s="411">
        <v>4294</v>
      </c>
      <c r="J108" s="411">
        <v>4096</v>
      </c>
      <c r="K108" s="411">
        <v>31639</v>
      </c>
      <c r="L108" s="411">
        <v>3807</v>
      </c>
      <c r="M108" s="411">
        <v>5098</v>
      </c>
      <c r="N108" s="411">
        <v>4214</v>
      </c>
      <c r="O108" s="412">
        <v>4177</v>
      </c>
      <c r="P108" s="411">
        <f t="shared" si="29"/>
        <v>78161</v>
      </c>
      <c r="Q108" s="411">
        <f t="shared" si="30"/>
        <v>29093.870967741936</v>
      </c>
      <c r="R108" s="411">
        <f t="shared" si="31"/>
        <v>34527.922135706343</v>
      </c>
      <c r="S108" s="411">
        <f t="shared" si="32"/>
        <v>14539.206896551725</v>
      </c>
      <c r="T108" s="411">
        <v>0</v>
      </c>
      <c r="U108" s="411">
        <v>0</v>
      </c>
      <c r="V108" s="411">
        <v>0</v>
      </c>
      <c r="W108" s="411">
        <v>0</v>
      </c>
      <c r="X108" s="411">
        <v>0</v>
      </c>
      <c r="Y108" s="411">
        <v>0</v>
      </c>
      <c r="Z108" s="411">
        <v>0</v>
      </c>
      <c r="AA108" s="411">
        <v>0</v>
      </c>
      <c r="AB108" s="411">
        <v>0</v>
      </c>
      <c r="AC108" s="411">
        <v>0</v>
      </c>
      <c r="AD108" s="411">
        <v>0</v>
      </c>
      <c r="AE108" s="412">
        <v>0</v>
      </c>
      <c r="AF108" s="411">
        <f t="shared" si="33"/>
        <v>0</v>
      </c>
      <c r="AG108" s="411">
        <v>0</v>
      </c>
      <c r="AH108" s="411">
        <v>0</v>
      </c>
      <c r="AI108" s="411">
        <v>0</v>
      </c>
      <c r="AJ108" s="411">
        <v>0</v>
      </c>
      <c r="AK108" s="411">
        <v>0</v>
      </c>
      <c r="AL108" s="411">
        <v>0</v>
      </c>
      <c r="AM108" s="411">
        <v>0</v>
      </c>
      <c r="AN108" s="411">
        <v>0</v>
      </c>
      <c r="AO108" s="411">
        <v>0</v>
      </c>
      <c r="AP108" s="411">
        <v>0</v>
      </c>
      <c r="AQ108" s="411">
        <v>0</v>
      </c>
      <c r="AR108" s="412">
        <v>0</v>
      </c>
      <c r="AS108" s="411">
        <f t="shared" si="34"/>
        <v>0</v>
      </c>
      <c r="AT108" s="411">
        <f t="shared" si="35"/>
        <v>0</v>
      </c>
      <c r="AU108" s="411">
        <f t="shared" si="36"/>
        <v>0</v>
      </c>
      <c r="AV108" s="411">
        <f t="shared" si="37"/>
        <v>0</v>
      </c>
      <c r="AW108" s="411">
        <v>0</v>
      </c>
      <c r="AX108" s="411">
        <v>0</v>
      </c>
      <c r="AY108" s="411">
        <v>0</v>
      </c>
      <c r="AZ108" s="411">
        <v>0</v>
      </c>
      <c r="BA108" s="411">
        <v>0</v>
      </c>
      <c r="BB108" s="411">
        <v>0</v>
      </c>
      <c r="BC108" s="411">
        <v>0</v>
      </c>
      <c r="BD108" s="411">
        <v>0</v>
      </c>
      <c r="BE108" s="411">
        <v>0</v>
      </c>
      <c r="BF108" s="411">
        <v>0</v>
      </c>
      <c r="BG108" s="411">
        <v>0</v>
      </c>
      <c r="BH108" s="412">
        <v>0</v>
      </c>
      <c r="BI108" s="411">
        <f t="shared" si="38"/>
        <v>0</v>
      </c>
      <c r="BJ108" s="411">
        <v>0</v>
      </c>
      <c r="BK108" s="411">
        <v>0</v>
      </c>
      <c r="BL108" s="411">
        <v>0</v>
      </c>
      <c r="BM108" s="411">
        <v>0</v>
      </c>
      <c r="BN108" s="411">
        <v>0</v>
      </c>
      <c r="BO108" s="411">
        <v>0</v>
      </c>
      <c r="BP108" s="411">
        <v>0</v>
      </c>
      <c r="BQ108" s="411">
        <v>0</v>
      </c>
      <c r="BR108" s="411">
        <v>0</v>
      </c>
      <c r="BS108" s="411">
        <v>0</v>
      </c>
      <c r="BT108" s="411">
        <v>0</v>
      </c>
      <c r="BU108" s="412">
        <v>0</v>
      </c>
      <c r="BV108" s="411">
        <f t="shared" si="39"/>
        <v>0</v>
      </c>
      <c r="BW108" s="411">
        <v>0</v>
      </c>
      <c r="BX108" s="411">
        <v>0</v>
      </c>
      <c r="BY108" s="411">
        <v>0</v>
      </c>
      <c r="BZ108" s="411">
        <v>0</v>
      </c>
      <c r="CA108" s="411">
        <v>0</v>
      </c>
      <c r="CB108" s="411">
        <v>0</v>
      </c>
      <c r="CC108" s="411">
        <v>0</v>
      </c>
      <c r="CD108" s="411">
        <v>0</v>
      </c>
      <c r="CE108" s="411">
        <v>0</v>
      </c>
      <c r="CF108" s="411">
        <v>0</v>
      </c>
      <c r="CG108" s="411">
        <v>0</v>
      </c>
      <c r="CH108" s="412">
        <v>0</v>
      </c>
      <c r="CI108" s="411">
        <f t="shared" si="40"/>
        <v>0</v>
      </c>
      <c r="CJ108" s="411">
        <v>0</v>
      </c>
      <c r="CK108" s="411">
        <v>0</v>
      </c>
      <c r="CL108" s="411">
        <v>0</v>
      </c>
      <c r="CM108" s="411">
        <v>0</v>
      </c>
      <c r="CN108" s="411">
        <v>0</v>
      </c>
      <c r="CO108" s="411">
        <v>0</v>
      </c>
      <c r="CP108" s="411">
        <v>0</v>
      </c>
      <c r="CQ108" s="411">
        <v>0</v>
      </c>
      <c r="CR108" s="411">
        <v>0</v>
      </c>
      <c r="CS108" s="411">
        <v>0</v>
      </c>
      <c r="CT108" s="411">
        <v>0</v>
      </c>
      <c r="CU108" s="412">
        <v>0</v>
      </c>
      <c r="CV108" s="411">
        <f t="shared" si="41"/>
        <v>0</v>
      </c>
      <c r="CW108" s="411">
        <v>0</v>
      </c>
      <c r="CX108" s="411">
        <v>0</v>
      </c>
      <c r="CY108" s="411">
        <v>0</v>
      </c>
      <c r="CZ108" s="411">
        <v>0</v>
      </c>
      <c r="DA108" s="411">
        <v>0</v>
      </c>
      <c r="DB108" s="411">
        <v>0</v>
      </c>
      <c r="DC108" s="411">
        <v>0</v>
      </c>
      <c r="DD108" s="411">
        <v>0</v>
      </c>
      <c r="DE108" s="411">
        <v>0</v>
      </c>
      <c r="DF108" s="411">
        <v>0</v>
      </c>
      <c r="DG108" s="411">
        <v>0</v>
      </c>
      <c r="DH108" s="412">
        <v>0</v>
      </c>
      <c r="DI108" s="411">
        <f t="shared" si="42"/>
        <v>0</v>
      </c>
      <c r="DJ108" s="411">
        <v>0</v>
      </c>
      <c r="DK108" s="411">
        <v>0</v>
      </c>
      <c r="DL108" s="411">
        <v>0</v>
      </c>
      <c r="DM108" s="411">
        <v>0</v>
      </c>
      <c r="DN108" s="411">
        <v>0</v>
      </c>
      <c r="DO108" s="411">
        <v>0</v>
      </c>
      <c r="DP108" s="411">
        <v>0</v>
      </c>
      <c r="DQ108" s="411">
        <v>0</v>
      </c>
      <c r="DR108" s="411">
        <v>0</v>
      </c>
      <c r="DS108" s="411">
        <v>0</v>
      </c>
      <c r="DT108" s="411">
        <v>0</v>
      </c>
      <c r="DU108" s="412">
        <v>0</v>
      </c>
      <c r="DV108" s="411">
        <f t="shared" si="43"/>
        <v>0</v>
      </c>
      <c r="DW108" s="412">
        <v>0</v>
      </c>
      <c r="DX108" s="412">
        <v>0</v>
      </c>
      <c r="DY108" s="412">
        <v>0</v>
      </c>
      <c r="DZ108" s="412">
        <v>0</v>
      </c>
      <c r="EA108" s="412">
        <v>0</v>
      </c>
      <c r="EB108" s="412">
        <v>0</v>
      </c>
      <c r="EC108" s="412">
        <v>0</v>
      </c>
      <c r="ED108" s="412">
        <v>0</v>
      </c>
      <c r="EE108" s="412">
        <v>0</v>
      </c>
      <c r="EF108" s="412">
        <v>0</v>
      </c>
      <c r="EG108" s="412">
        <v>0</v>
      </c>
      <c r="EH108" s="412">
        <v>0</v>
      </c>
      <c r="EI108" s="411">
        <f t="shared" si="44"/>
        <v>0</v>
      </c>
      <c r="EK108" s="411">
        <f t="shared" si="45"/>
        <v>78161</v>
      </c>
      <c r="EL108" s="7">
        <f t="shared" si="46"/>
        <v>-78161</v>
      </c>
    </row>
    <row r="109" spans="1:142">
      <c r="A109" s="365" t="str">
        <f t="shared" si="28"/>
        <v xml:space="preserve"> 015</v>
      </c>
      <c r="B109" s="370" t="s">
        <v>926</v>
      </c>
      <c r="C109" s="370" t="s">
        <v>1195</v>
      </c>
      <c r="D109" s="411">
        <v>33</v>
      </c>
      <c r="E109" s="411">
        <v>27</v>
      </c>
      <c r="F109" s="411">
        <v>23</v>
      </c>
      <c r="G109" s="411">
        <v>29</v>
      </c>
      <c r="H109" s="411">
        <v>25</v>
      </c>
      <c r="I109" s="411">
        <v>36</v>
      </c>
      <c r="J109" s="411">
        <v>0</v>
      </c>
      <c r="K109" s="411">
        <v>0</v>
      </c>
      <c r="L109" s="411">
        <v>1</v>
      </c>
      <c r="M109" s="411">
        <v>11</v>
      </c>
      <c r="N109" s="411">
        <v>30</v>
      </c>
      <c r="O109" s="412">
        <v>45</v>
      </c>
      <c r="P109" s="411">
        <f t="shared" si="29"/>
        <v>260</v>
      </c>
      <c r="Q109" s="411">
        <f t="shared" si="30"/>
        <v>173</v>
      </c>
      <c r="R109" s="411">
        <f t="shared" si="31"/>
        <v>0.72413793103448276</v>
      </c>
      <c r="S109" s="411">
        <f t="shared" si="32"/>
        <v>86.275862068965523</v>
      </c>
      <c r="T109" s="411">
        <v>0</v>
      </c>
      <c r="U109" s="411">
        <v>0</v>
      </c>
      <c r="V109" s="411">
        <v>0</v>
      </c>
      <c r="W109" s="411">
        <v>0</v>
      </c>
      <c r="X109" s="411">
        <v>0</v>
      </c>
      <c r="Y109" s="411">
        <v>0</v>
      </c>
      <c r="Z109" s="411">
        <v>0</v>
      </c>
      <c r="AA109" s="411">
        <v>0</v>
      </c>
      <c r="AB109" s="411">
        <v>0</v>
      </c>
      <c r="AC109" s="411">
        <v>0</v>
      </c>
      <c r="AD109" s="411">
        <v>0</v>
      </c>
      <c r="AE109" s="412">
        <v>0</v>
      </c>
      <c r="AF109" s="411">
        <f t="shared" si="33"/>
        <v>0</v>
      </c>
      <c r="AG109" s="411">
        <v>0</v>
      </c>
      <c r="AH109" s="411">
        <v>0</v>
      </c>
      <c r="AI109" s="411">
        <v>0</v>
      </c>
      <c r="AJ109" s="411">
        <v>0</v>
      </c>
      <c r="AK109" s="411">
        <v>0</v>
      </c>
      <c r="AL109" s="411">
        <v>0</v>
      </c>
      <c r="AM109" s="411">
        <v>0</v>
      </c>
      <c r="AN109" s="411">
        <v>0</v>
      </c>
      <c r="AO109" s="411">
        <v>0</v>
      </c>
      <c r="AP109" s="411">
        <v>0</v>
      </c>
      <c r="AQ109" s="411">
        <v>0</v>
      </c>
      <c r="AR109" s="412">
        <v>0</v>
      </c>
      <c r="AS109" s="411">
        <f t="shared" si="34"/>
        <v>0</v>
      </c>
      <c r="AT109" s="411">
        <f t="shared" si="35"/>
        <v>0</v>
      </c>
      <c r="AU109" s="411">
        <f t="shared" si="36"/>
        <v>0</v>
      </c>
      <c r="AV109" s="411">
        <f t="shared" si="37"/>
        <v>0</v>
      </c>
      <c r="AW109" s="411">
        <v>0</v>
      </c>
      <c r="AX109" s="411">
        <v>0</v>
      </c>
      <c r="AY109" s="411">
        <v>0</v>
      </c>
      <c r="AZ109" s="411">
        <v>0</v>
      </c>
      <c r="BA109" s="411">
        <v>0</v>
      </c>
      <c r="BB109" s="411">
        <v>0</v>
      </c>
      <c r="BC109" s="411">
        <v>0</v>
      </c>
      <c r="BD109" s="411">
        <v>0</v>
      </c>
      <c r="BE109" s="411">
        <v>0</v>
      </c>
      <c r="BF109" s="411">
        <v>0</v>
      </c>
      <c r="BG109" s="411">
        <v>0</v>
      </c>
      <c r="BH109" s="412">
        <v>0</v>
      </c>
      <c r="BI109" s="411">
        <f t="shared" si="38"/>
        <v>0</v>
      </c>
      <c r="BJ109" s="411">
        <v>0</v>
      </c>
      <c r="BK109" s="411">
        <v>0</v>
      </c>
      <c r="BL109" s="411">
        <v>0</v>
      </c>
      <c r="BM109" s="411">
        <v>0</v>
      </c>
      <c r="BN109" s="411">
        <v>0</v>
      </c>
      <c r="BO109" s="411">
        <v>0</v>
      </c>
      <c r="BP109" s="411">
        <v>0</v>
      </c>
      <c r="BQ109" s="411">
        <v>0</v>
      </c>
      <c r="BR109" s="411">
        <v>0</v>
      </c>
      <c r="BS109" s="411">
        <v>0</v>
      </c>
      <c r="BT109" s="411">
        <v>0</v>
      </c>
      <c r="BU109" s="412">
        <v>0</v>
      </c>
      <c r="BV109" s="411">
        <f t="shared" si="39"/>
        <v>0</v>
      </c>
      <c r="BW109" s="411">
        <v>0</v>
      </c>
      <c r="BX109" s="411">
        <v>0</v>
      </c>
      <c r="BY109" s="411">
        <v>0</v>
      </c>
      <c r="BZ109" s="411">
        <v>0</v>
      </c>
      <c r="CA109" s="411">
        <v>0</v>
      </c>
      <c r="CB109" s="411">
        <v>0</v>
      </c>
      <c r="CC109" s="411">
        <v>0</v>
      </c>
      <c r="CD109" s="411">
        <v>0</v>
      </c>
      <c r="CE109" s="411">
        <v>0</v>
      </c>
      <c r="CF109" s="411">
        <v>0</v>
      </c>
      <c r="CG109" s="411">
        <v>0</v>
      </c>
      <c r="CH109" s="412">
        <v>0</v>
      </c>
      <c r="CI109" s="411">
        <f t="shared" si="40"/>
        <v>0</v>
      </c>
      <c r="CJ109" s="411">
        <v>0</v>
      </c>
      <c r="CK109" s="411">
        <v>0</v>
      </c>
      <c r="CL109" s="411">
        <v>0</v>
      </c>
      <c r="CM109" s="411">
        <v>0</v>
      </c>
      <c r="CN109" s="411">
        <v>0</v>
      </c>
      <c r="CO109" s="411">
        <v>0</v>
      </c>
      <c r="CP109" s="411">
        <v>0</v>
      </c>
      <c r="CQ109" s="411">
        <v>0</v>
      </c>
      <c r="CR109" s="411">
        <v>0</v>
      </c>
      <c r="CS109" s="411">
        <v>0</v>
      </c>
      <c r="CT109" s="411">
        <v>0</v>
      </c>
      <c r="CU109" s="412">
        <v>0</v>
      </c>
      <c r="CV109" s="411">
        <f t="shared" si="41"/>
        <v>0</v>
      </c>
      <c r="CW109" s="411">
        <v>0</v>
      </c>
      <c r="CX109" s="411">
        <v>0</v>
      </c>
      <c r="CY109" s="411">
        <v>0</v>
      </c>
      <c r="CZ109" s="411">
        <v>0</v>
      </c>
      <c r="DA109" s="411">
        <v>0</v>
      </c>
      <c r="DB109" s="411">
        <v>0</v>
      </c>
      <c r="DC109" s="411">
        <v>0</v>
      </c>
      <c r="DD109" s="411">
        <v>0</v>
      </c>
      <c r="DE109" s="411">
        <v>0</v>
      </c>
      <c r="DF109" s="411">
        <v>0</v>
      </c>
      <c r="DG109" s="411">
        <v>0</v>
      </c>
      <c r="DH109" s="412">
        <v>0</v>
      </c>
      <c r="DI109" s="411">
        <f t="shared" si="42"/>
        <v>0</v>
      </c>
      <c r="DJ109" s="411">
        <v>0</v>
      </c>
      <c r="DK109" s="411">
        <v>0</v>
      </c>
      <c r="DL109" s="411">
        <v>0</v>
      </c>
      <c r="DM109" s="411">
        <v>0</v>
      </c>
      <c r="DN109" s="411">
        <v>0</v>
      </c>
      <c r="DO109" s="411">
        <v>0</v>
      </c>
      <c r="DP109" s="411">
        <v>0</v>
      </c>
      <c r="DQ109" s="411">
        <v>0</v>
      </c>
      <c r="DR109" s="411">
        <v>0</v>
      </c>
      <c r="DS109" s="411">
        <v>0</v>
      </c>
      <c r="DT109" s="411">
        <v>0</v>
      </c>
      <c r="DU109" s="412">
        <v>0</v>
      </c>
      <c r="DV109" s="411">
        <f t="shared" si="43"/>
        <v>0</v>
      </c>
      <c r="DW109" s="412">
        <v>0</v>
      </c>
      <c r="DX109" s="412">
        <v>0</v>
      </c>
      <c r="DY109" s="412">
        <v>0</v>
      </c>
      <c r="DZ109" s="412">
        <v>0</v>
      </c>
      <c r="EA109" s="412">
        <v>0</v>
      </c>
      <c r="EB109" s="412">
        <v>0</v>
      </c>
      <c r="EC109" s="412">
        <v>0</v>
      </c>
      <c r="ED109" s="412">
        <v>0</v>
      </c>
      <c r="EE109" s="412">
        <v>0</v>
      </c>
      <c r="EF109" s="412">
        <v>0</v>
      </c>
      <c r="EG109" s="412">
        <v>0</v>
      </c>
      <c r="EH109" s="412">
        <v>0</v>
      </c>
      <c r="EI109" s="411">
        <f t="shared" si="44"/>
        <v>0</v>
      </c>
      <c r="EK109" s="411">
        <f t="shared" si="45"/>
        <v>260</v>
      </c>
      <c r="EL109" s="7">
        <f t="shared" si="46"/>
        <v>-260</v>
      </c>
    </row>
    <row r="110" spans="1:142">
      <c r="A110" s="365" t="str">
        <f t="shared" si="28"/>
        <v xml:space="preserve"> 015</v>
      </c>
      <c r="B110" s="370" t="s">
        <v>926</v>
      </c>
      <c r="C110" s="370" t="s">
        <v>1189</v>
      </c>
      <c r="D110" s="411">
        <v>4041</v>
      </c>
      <c r="E110" s="411">
        <v>4334</v>
      </c>
      <c r="F110" s="411">
        <v>3887</v>
      </c>
      <c r="G110" s="411">
        <v>4263</v>
      </c>
      <c r="H110" s="411">
        <v>4300</v>
      </c>
      <c r="I110" s="411">
        <v>4291</v>
      </c>
      <c r="J110" s="411">
        <v>4094</v>
      </c>
      <c r="K110" s="411">
        <v>3535</v>
      </c>
      <c r="L110" s="411">
        <v>3222</v>
      </c>
      <c r="M110" s="411">
        <v>1753</v>
      </c>
      <c r="N110" s="411">
        <v>4214</v>
      </c>
      <c r="O110" s="412">
        <v>4177</v>
      </c>
      <c r="P110" s="411">
        <f t="shared" si="29"/>
        <v>46111</v>
      </c>
      <c r="Q110" s="411">
        <f t="shared" si="30"/>
        <v>29077.93548387097</v>
      </c>
      <c r="R110" s="411">
        <f t="shared" si="31"/>
        <v>6000.2369299221355</v>
      </c>
      <c r="S110" s="411">
        <f t="shared" si="32"/>
        <v>11032.827586206897</v>
      </c>
      <c r="T110" s="411">
        <v>0</v>
      </c>
      <c r="U110" s="411">
        <v>0</v>
      </c>
      <c r="V110" s="411">
        <v>0</v>
      </c>
      <c r="W110" s="411">
        <v>0</v>
      </c>
      <c r="X110" s="411">
        <v>0</v>
      </c>
      <c r="Y110" s="411">
        <v>0</v>
      </c>
      <c r="Z110" s="411">
        <v>0</v>
      </c>
      <c r="AA110" s="411">
        <v>0</v>
      </c>
      <c r="AB110" s="411">
        <v>0</v>
      </c>
      <c r="AC110" s="411">
        <v>0</v>
      </c>
      <c r="AD110" s="411">
        <v>0</v>
      </c>
      <c r="AE110" s="412">
        <v>0</v>
      </c>
      <c r="AF110" s="411">
        <f t="shared" si="33"/>
        <v>0</v>
      </c>
      <c r="AG110" s="411">
        <v>0</v>
      </c>
      <c r="AH110" s="411">
        <v>0</v>
      </c>
      <c r="AI110" s="411">
        <v>0</v>
      </c>
      <c r="AJ110" s="411">
        <v>0</v>
      </c>
      <c r="AK110" s="411">
        <v>0</v>
      </c>
      <c r="AL110" s="411">
        <v>0</v>
      </c>
      <c r="AM110" s="411">
        <v>0</v>
      </c>
      <c r="AN110" s="411">
        <v>0</v>
      </c>
      <c r="AO110" s="411">
        <v>0</v>
      </c>
      <c r="AP110" s="411">
        <v>0</v>
      </c>
      <c r="AQ110" s="411">
        <v>0</v>
      </c>
      <c r="AR110" s="412">
        <v>0</v>
      </c>
      <c r="AS110" s="411">
        <f t="shared" si="34"/>
        <v>0</v>
      </c>
      <c r="AT110" s="411">
        <f t="shared" si="35"/>
        <v>0</v>
      </c>
      <c r="AU110" s="411">
        <f t="shared" si="36"/>
        <v>0</v>
      </c>
      <c r="AV110" s="411">
        <f t="shared" si="37"/>
        <v>0</v>
      </c>
      <c r="AW110" s="411">
        <v>0</v>
      </c>
      <c r="AX110" s="411">
        <v>0</v>
      </c>
      <c r="AY110" s="411">
        <v>0</v>
      </c>
      <c r="AZ110" s="411">
        <v>0</v>
      </c>
      <c r="BA110" s="411">
        <v>0</v>
      </c>
      <c r="BB110" s="411">
        <v>0</v>
      </c>
      <c r="BC110" s="411">
        <v>0</v>
      </c>
      <c r="BD110" s="411">
        <v>0</v>
      </c>
      <c r="BE110" s="411">
        <v>0</v>
      </c>
      <c r="BF110" s="411">
        <v>0</v>
      </c>
      <c r="BG110" s="411">
        <v>0</v>
      </c>
      <c r="BH110" s="412">
        <v>0</v>
      </c>
      <c r="BI110" s="411">
        <f t="shared" si="38"/>
        <v>0</v>
      </c>
      <c r="BJ110" s="411">
        <v>0</v>
      </c>
      <c r="BK110" s="411">
        <v>0</v>
      </c>
      <c r="BL110" s="411">
        <v>0</v>
      </c>
      <c r="BM110" s="411">
        <v>0</v>
      </c>
      <c r="BN110" s="411">
        <v>0</v>
      </c>
      <c r="BO110" s="411">
        <v>0</v>
      </c>
      <c r="BP110" s="411">
        <v>0</v>
      </c>
      <c r="BQ110" s="411">
        <v>0</v>
      </c>
      <c r="BR110" s="411">
        <v>0</v>
      </c>
      <c r="BS110" s="411">
        <v>0</v>
      </c>
      <c r="BT110" s="411">
        <v>0</v>
      </c>
      <c r="BU110" s="412">
        <v>0</v>
      </c>
      <c r="BV110" s="411">
        <f t="shared" si="39"/>
        <v>0</v>
      </c>
      <c r="BW110" s="411">
        <v>0</v>
      </c>
      <c r="BX110" s="411">
        <v>0</v>
      </c>
      <c r="BY110" s="411">
        <v>0</v>
      </c>
      <c r="BZ110" s="411">
        <v>0</v>
      </c>
      <c r="CA110" s="411">
        <v>0</v>
      </c>
      <c r="CB110" s="411">
        <v>0</v>
      </c>
      <c r="CC110" s="411">
        <v>0</v>
      </c>
      <c r="CD110" s="411">
        <v>0</v>
      </c>
      <c r="CE110" s="411">
        <v>0</v>
      </c>
      <c r="CF110" s="411">
        <v>0</v>
      </c>
      <c r="CG110" s="411">
        <v>0</v>
      </c>
      <c r="CH110" s="412">
        <v>0</v>
      </c>
      <c r="CI110" s="411">
        <f t="shared" si="40"/>
        <v>0</v>
      </c>
      <c r="CJ110" s="411">
        <v>0</v>
      </c>
      <c r="CK110" s="411">
        <v>0</v>
      </c>
      <c r="CL110" s="411">
        <v>0</v>
      </c>
      <c r="CM110" s="411">
        <v>0</v>
      </c>
      <c r="CN110" s="411">
        <v>0</v>
      </c>
      <c r="CO110" s="411">
        <v>0</v>
      </c>
      <c r="CP110" s="411">
        <v>0</v>
      </c>
      <c r="CQ110" s="411">
        <v>0</v>
      </c>
      <c r="CR110" s="411">
        <v>0</v>
      </c>
      <c r="CS110" s="411">
        <v>0</v>
      </c>
      <c r="CT110" s="411">
        <v>0</v>
      </c>
      <c r="CU110" s="412">
        <v>0</v>
      </c>
      <c r="CV110" s="411">
        <f t="shared" si="41"/>
        <v>0</v>
      </c>
      <c r="CW110" s="411">
        <v>0</v>
      </c>
      <c r="CX110" s="411">
        <v>0</v>
      </c>
      <c r="CY110" s="411">
        <v>0</v>
      </c>
      <c r="CZ110" s="411">
        <v>0</v>
      </c>
      <c r="DA110" s="411">
        <v>0</v>
      </c>
      <c r="DB110" s="411">
        <v>0</v>
      </c>
      <c r="DC110" s="411">
        <v>0</v>
      </c>
      <c r="DD110" s="411">
        <v>0</v>
      </c>
      <c r="DE110" s="411">
        <v>0</v>
      </c>
      <c r="DF110" s="411">
        <v>0</v>
      </c>
      <c r="DG110" s="411">
        <v>0</v>
      </c>
      <c r="DH110" s="412">
        <v>0</v>
      </c>
      <c r="DI110" s="411">
        <f t="shared" si="42"/>
        <v>0</v>
      </c>
      <c r="DJ110" s="411">
        <v>0</v>
      </c>
      <c r="DK110" s="411">
        <v>0</v>
      </c>
      <c r="DL110" s="411">
        <v>0</v>
      </c>
      <c r="DM110" s="411">
        <v>0</v>
      </c>
      <c r="DN110" s="411">
        <v>0</v>
      </c>
      <c r="DO110" s="411">
        <v>0</v>
      </c>
      <c r="DP110" s="411">
        <v>0</v>
      </c>
      <c r="DQ110" s="411">
        <v>0</v>
      </c>
      <c r="DR110" s="411">
        <v>0</v>
      </c>
      <c r="DS110" s="411">
        <v>0</v>
      </c>
      <c r="DT110" s="411">
        <v>0</v>
      </c>
      <c r="DU110" s="412">
        <v>0</v>
      </c>
      <c r="DV110" s="411">
        <f t="shared" si="43"/>
        <v>0</v>
      </c>
      <c r="DW110" s="412">
        <v>0</v>
      </c>
      <c r="DX110" s="412">
        <v>0</v>
      </c>
      <c r="DY110" s="412">
        <v>0</v>
      </c>
      <c r="DZ110" s="412">
        <v>0</v>
      </c>
      <c r="EA110" s="412">
        <v>0</v>
      </c>
      <c r="EB110" s="412">
        <v>0</v>
      </c>
      <c r="EC110" s="412">
        <v>0</v>
      </c>
      <c r="ED110" s="412">
        <v>0</v>
      </c>
      <c r="EE110" s="412">
        <v>0</v>
      </c>
      <c r="EF110" s="412">
        <v>0</v>
      </c>
      <c r="EG110" s="412">
        <v>0</v>
      </c>
      <c r="EH110" s="412">
        <v>0</v>
      </c>
      <c r="EI110" s="411">
        <f t="shared" si="44"/>
        <v>0</v>
      </c>
      <c r="EK110" s="411">
        <f t="shared" si="45"/>
        <v>46111</v>
      </c>
      <c r="EL110" s="7">
        <f t="shared" si="46"/>
        <v>-46111</v>
      </c>
    </row>
    <row r="111" spans="1:142">
      <c r="A111" s="365" t="str">
        <f t="shared" si="28"/>
        <v xml:space="preserve"> 015</v>
      </c>
      <c r="B111" s="370" t="s">
        <v>926</v>
      </c>
      <c r="C111" s="370" t="s">
        <v>1190</v>
      </c>
      <c r="D111" s="411">
        <v>753</v>
      </c>
      <c r="E111" s="411">
        <v>532</v>
      </c>
      <c r="F111" s="411">
        <v>450</v>
      </c>
      <c r="G111" s="411">
        <v>477</v>
      </c>
      <c r="H111" s="411">
        <v>429</v>
      </c>
      <c r="I111" s="411">
        <v>463</v>
      </c>
      <c r="J111" s="411">
        <v>481</v>
      </c>
      <c r="K111" s="411">
        <v>324</v>
      </c>
      <c r="L111" s="411">
        <v>257</v>
      </c>
      <c r="M111" s="411">
        <v>194</v>
      </c>
      <c r="N111" s="411">
        <v>403</v>
      </c>
      <c r="O111" s="412">
        <v>447</v>
      </c>
      <c r="P111" s="411">
        <f t="shared" si="29"/>
        <v>5210</v>
      </c>
      <c r="Q111" s="411">
        <f t="shared" si="30"/>
        <v>3569.483870967742</v>
      </c>
      <c r="R111" s="411">
        <f t="shared" si="31"/>
        <v>525.61957730812014</v>
      </c>
      <c r="S111" s="411">
        <f t="shared" si="32"/>
        <v>1114.8965517241379</v>
      </c>
      <c r="T111" s="411">
        <v>0</v>
      </c>
      <c r="U111" s="411">
        <v>0</v>
      </c>
      <c r="V111" s="411">
        <v>0</v>
      </c>
      <c r="W111" s="411">
        <v>0</v>
      </c>
      <c r="X111" s="411">
        <v>0</v>
      </c>
      <c r="Y111" s="411">
        <v>0</v>
      </c>
      <c r="Z111" s="411">
        <v>0</v>
      </c>
      <c r="AA111" s="411">
        <v>0</v>
      </c>
      <c r="AB111" s="411">
        <v>0</v>
      </c>
      <c r="AC111" s="411">
        <v>0</v>
      </c>
      <c r="AD111" s="411">
        <v>0</v>
      </c>
      <c r="AE111" s="412">
        <v>0</v>
      </c>
      <c r="AF111" s="411">
        <f t="shared" si="33"/>
        <v>0</v>
      </c>
      <c r="AG111" s="411">
        <v>0</v>
      </c>
      <c r="AH111" s="411">
        <v>0</v>
      </c>
      <c r="AI111" s="411">
        <v>0</v>
      </c>
      <c r="AJ111" s="411">
        <v>0</v>
      </c>
      <c r="AK111" s="411">
        <v>0</v>
      </c>
      <c r="AL111" s="411">
        <v>0</v>
      </c>
      <c r="AM111" s="411">
        <v>0</v>
      </c>
      <c r="AN111" s="411">
        <v>0</v>
      </c>
      <c r="AO111" s="411">
        <v>0</v>
      </c>
      <c r="AP111" s="411">
        <v>0</v>
      </c>
      <c r="AQ111" s="411">
        <v>0</v>
      </c>
      <c r="AR111" s="412">
        <v>0</v>
      </c>
      <c r="AS111" s="411">
        <f t="shared" si="34"/>
        <v>0</v>
      </c>
      <c r="AT111" s="411">
        <f t="shared" si="35"/>
        <v>0</v>
      </c>
      <c r="AU111" s="411">
        <f t="shared" si="36"/>
        <v>0</v>
      </c>
      <c r="AV111" s="411">
        <f t="shared" si="37"/>
        <v>0</v>
      </c>
      <c r="AW111" s="411">
        <v>0</v>
      </c>
      <c r="AX111" s="411">
        <v>0</v>
      </c>
      <c r="AY111" s="411">
        <v>0</v>
      </c>
      <c r="AZ111" s="411">
        <v>0</v>
      </c>
      <c r="BA111" s="411">
        <v>0</v>
      </c>
      <c r="BB111" s="411">
        <v>0</v>
      </c>
      <c r="BC111" s="411">
        <v>0</v>
      </c>
      <c r="BD111" s="411">
        <v>0</v>
      </c>
      <c r="BE111" s="411">
        <v>0</v>
      </c>
      <c r="BF111" s="411">
        <v>0</v>
      </c>
      <c r="BG111" s="411">
        <v>0</v>
      </c>
      <c r="BH111" s="412">
        <v>0</v>
      </c>
      <c r="BI111" s="411">
        <f t="shared" si="38"/>
        <v>0</v>
      </c>
      <c r="BJ111" s="411">
        <v>0</v>
      </c>
      <c r="BK111" s="411">
        <v>0</v>
      </c>
      <c r="BL111" s="411">
        <v>0</v>
      </c>
      <c r="BM111" s="411">
        <v>0</v>
      </c>
      <c r="BN111" s="411">
        <v>0</v>
      </c>
      <c r="BO111" s="411">
        <v>0</v>
      </c>
      <c r="BP111" s="411">
        <v>0</v>
      </c>
      <c r="BQ111" s="411">
        <v>0</v>
      </c>
      <c r="BR111" s="411">
        <v>0</v>
      </c>
      <c r="BS111" s="411">
        <v>0</v>
      </c>
      <c r="BT111" s="411">
        <v>0</v>
      </c>
      <c r="BU111" s="412">
        <v>0</v>
      </c>
      <c r="BV111" s="411">
        <f t="shared" si="39"/>
        <v>0</v>
      </c>
      <c r="BW111" s="411">
        <v>0</v>
      </c>
      <c r="BX111" s="411">
        <v>0</v>
      </c>
      <c r="BY111" s="411">
        <v>0</v>
      </c>
      <c r="BZ111" s="411">
        <v>0</v>
      </c>
      <c r="CA111" s="411">
        <v>0</v>
      </c>
      <c r="CB111" s="411">
        <v>0</v>
      </c>
      <c r="CC111" s="411">
        <v>0</v>
      </c>
      <c r="CD111" s="411">
        <v>0</v>
      </c>
      <c r="CE111" s="411">
        <v>0</v>
      </c>
      <c r="CF111" s="411">
        <v>0</v>
      </c>
      <c r="CG111" s="411">
        <v>0</v>
      </c>
      <c r="CH111" s="412">
        <v>0</v>
      </c>
      <c r="CI111" s="411">
        <f t="shared" si="40"/>
        <v>0</v>
      </c>
      <c r="CJ111" s="411">
        <v>0</v>
      </c>
      <c r="CK111" s="411">
        <v>0</v>
      </c>
      <c r="CL111" s="411">
        <v>0</v>
      </c>
      <c r="CM111" s="411">
        <v>0</v>
      </c>
      <c r="CN111" s="411">
        <v>0</v>
      </c>
      <c r="CO111" s="411">
        <v>0</v>
      </c>
      <c r="CP111" s="411">
        <v>0</v>
      </c>
      <c r="CQ111" s="411">
        <v>0</v>
      </c>
      <c r="CR111" s="411">
        <v>0</v>
      </c>
      <c r="CS111" s="411">
        <v>0</v>
      </c>
      <c r="CT111" s="411">
        <v>0</v>
      </c>
      <c r="CU111" s="412">
        <v>0</v>
      </c>
      <c r="CV111" s="411">
        <f t="shared" si="41"/>
        <v>0</v>
      </c>
      <c r="CW111" s="411">
        <v>0</v>
      </c>
      <c r="CX111" s="411">
        <v>0</v>
      </c>
      <c r="CY111" s="411">
        <v>0</v>
      </c>
      <c r="CZ111" s="411">
        <v>0</v>
      </c>
      <c r="DA111" s="411">
        <v>0</v>
      </c>
      <c r="DB111" s="411">
        <v>0</v>
      </c>
      <c r="DC111" s="411">
        <v>0</v>
      </c>
      <c r="DD111" s="411">
        <v>0</v>
      </c>
      <c r="DE111" s="411">
        <v>0</v>
      </c>
      <c r="DF111" s="411">
        <v>0</v>
      </c>
      <c r="DG111" s="411">
        <v>0</v>
      </c>
      <c r="DH111" s="412">
        <v>0</v>
      </c>
      <c r="DI111" s="411">
        <f t="shared" si="42"/>
        <v>0</v>
      </c>
      <c r="DJ111" s="411">
        <v>0</v>
      </c>
      <c r="DK111" s="411">
        <v>0</v>
      </c>
      <c r="DL111" s="411">
        <v>0</v>
      </c>
      <c r="DM111" s="411">
        <v>0</v>
      </c>
      <c r="DN111" s="411">
        <v>0</v>
      </c>
      <c r="DO111" s="411">
        <v>0</v>
      </c>
      <c r="DP111" s="411">
        <v>0</v>
      </c>
      <c r="DQ111" s="411">
        <v>0</v>
      </c>
      <c r="DR111" s="411">
        <v>0</v>
      </c>
      <c r="DS111" s="411">
        <v>0</v>
      </c>
      <c r="DT111" s="411">
        <v>0</v>
      </c>
      <c r="DU111" s="412">
        <v>0</v>
      </c>
      <c r="DV111" s="411">
        <f t="shared" si="43"/>
        <v>0</v>
      </c>
      <c r="DW111" s="412">
        <v>0</v>
      </c>
      <c r="DX111" s="412">
        <v>0</v>
      </c>
      <c r="DY111" s="412">
        <v>0</v>
      </c>
      <c r="DZ111" s="412">
        <v>0</v>
      </c>
      <c r="EA111" s="412">
        <v>0</v>
      </c>
      <c r="EB111" s="412">
        <v>0</v>
      </c>
      <c r="EC111" s="412">
        <v>0</v>
      </c>
      <c r="ED111" s="412">
        <v>0</v>
      </c>
      <c r="EE111" s="412">
        <v>0</v>
      </c>
      <c r="EF111" s="412">
        <v>0</v>
      </c>
      <c r="EG111" s="412">
        <v>0</v>
      </c>
      <c r="EH111" s="412">
        <v>0</v>
      </c>
      <c r="EI111" s="411">
        <f t="shared" si="44"/>
        <v>0</v>
      </c>
      <c r="EK111" s="411">
        <f t="shared" si="45"/>
        <v>5210</v>
      </c>
      <c r="EL111" s="7">
        <f t="shared" si="46"/>
        <v>-5210</v>
      </c>
    </row>
    <row r="112" spans="1:142">
      <c r="A112" s="365" t="str">
        <f t="shared" si="28"/>
        <v xml:space="preserve"> 015</v>
      </c>
      <c r="B112" s="370" t="s">
        <v>926</v>
      </c>
      <c r="C112" s="370" t="s">
        <v>1191</v>
      </c>
      <c r="D112" s="411">
        <v>4043</v>
      </c>
      <c r="E112" s="411">
        <v>4336</v>
      </c>
      <c r="F112" s="411">
        <v>3889</v>
      </c>
      <c r="G112" s="411">
        <v>4265</v>
      </c>
      <c r="H112" s="411">
        <v>4302</v>
      </c>
      <c r="I112" s="411">
        <v>4293</v>
      </c>
      <c r="J112" s="411">
        <v>4096</v>
      </c>
      <c r="K112" s="411">
        <v>3537</v>
      </c>
      <c r="L112" s="411">
        <v>3222</v>
      </c>
      <c r="M112" s="411">
        <v>1753</v>
      </c>
      <c r="N112" s="411">
        <v>4214</v>
      </c>
      <c r="O112" s="412">
        <v>4177</v>
      </c>
      <c r="P112" s="411">
        <f t="shared" si="29"/>
        <v>46127</v>
      </c>
      <c r="Q112" s="411">
        <f t="shared" si="30"/>
        <v>29091.870967741936</v>
      </c>
      <c r="R112" s="411">
        <f t="shared" si="31"/>
        <v>6002.3014460511677</v>
      </c>
      <c r="S112" s="411">
        <f t="shared" si="32"/>
        <v>11032.827586206897</v>
      </c>
      <c r="T112" s="411">
        <v>0</v>
      </c>
      <c r="U112" s="411">
        <v>0</v>
      </c>
      <c r="V112" s="411">
        <v>0</v>
      </c>
      <c r="W112" s="411">
        <v>0</v>
      </c>
      <c r="X112" s="411">
        <v>0</v>
      </c>
      <c r="Y112" s="411">
        <v>0</v>
      </c>
      <c r="Z112" s="411">
        <v>0</v>
      </c>
      <c r="AA112" s="411">
        <v>0</v>
      </c>
      <c r="AB112" s="411">
        <v>0</v>
      </c>
      <c r="AC112" s="411">
        <v>0</v>
      </c>
      <c r="AD112" s="411">
        <v>0</v>
      </c>
      <c r="AE112" s="412">
        <v>0</v>
      </c>
      <c r="AF112" s="411">
        <f t="shared" si="33"/>
        <v>0</v>
      </c>
      <c r="AG112" s="411">
        <v>0</v>
      </c>
      <c r="AH112" s="411">
        <v>0</v>
      </c>
      <c r="AI112" s="411">
        <v>0</v>
      </c>
      <c r="AJ112" s="411">
        <v>0</v>
      </c>
      <c r="AK112" s="411">
        <v>0</v>
      </c>
      <c r="AL112" s="411">
        <v>0</v>
      </c>
      <c r="AM112" s="411">
        <v>0</v>
      </c>
      <c r="AN112" s="411">
        <v>0</v>
      </c>
      <c r="AO112" s="411">
        <v>0</v>
      </c>
      <c r="AP112" s="411">
        <v>0</v>
      </c>
      <c r="AQ112" s="411">
        <v>0</v>
      </c>
      <c r="AR112" s="412">
        <v>0</v>
      </c>
      <c r="AS112" s="411">
        <f t="shared" si="34"/>
        <v>0</v>
      </c>
      <c r="AT112" s="411">
        <f t="shared" si="35"/>
        <v>0</v>
      </c>
      <c r="AU112" s="411">
        <f t="shared" si="36"/>
        <v>0</v>
      </c>
      <c r="AV112" s="411">
        <f t="shared" si="37"/>
        <v>0</v>
      </c>
      <c r="AW112" s="411">
        <v>0</v>
      </c>
      <c r="AX112" s="411">
        <v>0</v>
      </c>
      <c r="AY112" s="411">
        <v>0</v>
      </c>
      <c r="AZ112" s="411">
        <v>0</v>
      </c>
      <c r="BA112" s="411">
        <v>0</v>
      </c>
      <c r="BB112" s="411">
        <v>0</v>
      </c>
      <c r="BC112" s="411">
        <v>0</v>
      </c>
      <c r="BD112" s="411">
        <v>0</v>
      </c>
      <c r="BE112" s="411">
        <v>0</v>
      </c>
      <c r="BF112" s="411">
        <v>0</v>
      </c>
      <c r="BG112" s="411">
        <v>0</v>
      </c>
      <c r="BH112" s="412">
        <v>0</v>
      </c>
      <c r="BI112" s="411">
        <f t="shared" si="38"/>
        <v>0</v>
      </c>
      <c r="BJ112" s="411">
        <v>0</v>
      </c>
      <c r="BK112" s="411">
        <v>0</v>
      </c>
      <c r="BL112" s="411">
        <v>0</v>
      </c>
      <c r="BM112" s="411">
        <v>0</v>
      </c>
      <c r="BN112" s="411">
        <v>0</v>
      </c>
      <c r="BO112" s="411">
        <v>0</v>
      </c>
      <c r="BP112" s="411">
        <v>0</v>
      </c>
      <c r="BQ112" s="411">
        <v>0</v>
      </c>
      <c r="BR112" s="411">
        <v>0</v>
      </c>
      <c r="BS112" s="411">
        <v>0</v>
      </c>
      <c r="BT112" s="411">
        <v>0</v>
      </c>
      <c r="BU112" s="412">
        <v>0</v>
      </c>
      <c r="BV112" s="411">
        <f t="shared" si="39"/>
        <v>0</v>
      </c>
      <c r="BW112" s="411">
        <v>0</v>
      </c>
      <c r="BX112" s="411">
        <v>0</v>
      </c>
      <c r="BY112" s="411">
        <v>0</v>
      </c>
      <c r="BZ112" s="411">
        <v>0</v>
      </c>
      <c r="CA112" s="411">
        <v>0</v>
      </c>
      <c r="CB112" s="411">
        <v>0</v>
      </c>
      <c r="CC112" s="411">
        <v>0</v>
      </c>
      <c r="CD112" s="411">
        <v>0</v>
      </c>
      <c r="CE112" s="411">
        <v>0</v>
      </c>
      <c r="CF112" s="411">
        <v>0</v>
      </c>
      <c r="CG112" s="411">
        <v>0</v>
      </c>
      <c r="CH112" s="412">
        <v>0</v>
      </c>
      <c r="CI112" s="411">
        <f t="shared" si="40"/>
        <v>0</v>
      </c>
      <c r="CJ112" s="411">
        <v>0</v>
      </c>
      <c r="CK112" s="411">
        <v>0</v>
      </c>
      <c r="CL112" s="411">
        <v>0</v>
      </c>
      <c r="CM112" s="411">
        <v>0</v>
      </c>
      <c r="CN112" s="411">
        <v>0</v>
      </c>
      <c r="CO112" s="411">
        <v>0</v>
      </c>
      <c r="CP112" s="411">
        <v>0</v>
      </c>
      <c r="CQ112" s="411">
        <v>0</v>
      </c>
      <c r="CR112" s="411">
        <v>0</v>
      </c>
      <c r="CS112" s="411">
        <v>0</v>
      </c>
      <c r="CT112" s="411">
        <v>0</v>
      </c>
      <c r="CU112" s="412">
        <v>0</v>
      </c>
      <c r="CV112" s="411">
        <f t="shared" si="41"/>
        <v>0</v>
      </c>
      <c r="CW112" s="411">
        <v>0</v>
      </c>
      <c r="CX112" s="411">
        <v>0</v>
      </c>
      <c r="CY112" s="411">
        <v>0</v>
      </c>
      <c r="CZ112" s="411">
        <v>0</v>
      </c>
      <c r="DA112" s="411">
        <v>0</v>
      </c>
      <c r="DB112" s="411">
        <v>0</v>
      </c>
      <c r="DC112" s="411">
        <v>0</v>
      </c>
      <c r="DD112" s="411">
        <v>0</v>
      </c>
      <c r="DE112" s="411">
        <v>0</v>
      </c>
      <c r="DF112" s="411">
        <v>0</v>
      </c>
      <c r="DG112" s="411">
        <v>0</v>
      </c>
      <c r="DH112" s="412">
        <v>0</v>
      </c>
      <c r="DI112" s="411">
        <f t="shared" si="42"/>
        <v>0</v>
      </c>
      <c r="DJ112" s="411">
        <v>0</v>
      </c>
      <c r="DK112" s="411">
        <v>0</v>
      </c>
      <c r="DL112" s="411">
        <v>0</v>
      </c>
      <c r="DM112" s="411">
        <v>0</v>
      </c>
      <c r="DN112" s="411">
        <v>0</v>
      </c>
      <c r="DO112" s="411">
        <v>0</v>
      </c>
      <c r="DP112" s="411">
        <v>0</v>
      </c>
      <c r="DQ112" s="411">
        <v>0</v>
      </c>
      <c r="DR112" s="411">
        <v>0</v>
      </c>
      <c r="DS112" s="411">
        <v>0</v>
      </c>
      <c r="DT112" s="411">
        <v>0</v>
      </c>
      <c r="DU112" s="412">
        <v>0</v>
      </c>
      <c r="DV112" s="411">
        <f t="shared" si="43"/>
        <v>0</v>
      </c>
      <c r="DW112" s="412">
        <v>0</v>
      </c>
      <c r="DX112" s="412">
        <v>0</v>
      </c>
      <c r="DY112" s="412">
        <v>0</v>
      </c>
      <c r="DZ112" s="412">
        <v>0</v>
      </c>
      <c r="EA112" s="412">
        <v>0</v>
      </c>
      <c r="EB112" s="412">
        <v>0</v>
      </c>
      <c r="EC112" s="412">
        <v>0</v>
      </c>
      <c r="ED112" s="412">
        <v>0</v>
      </c>
      <c r="EE112" s="412">
        <v>0</v>
      </c>
      <c r="EF112" s="412">
        <v>0</v>
      </c>
      <c r="EG112" s="412">
        <v>0</v>
      </c>
      <c r="EH112" s="412">
        <v>0</v>
      </c>
      <c r="EI112" s="411">
        <f t="shared" si="44"/>
        <v>0</v>
      </c>
      <c r="EK112" s="411">
        <f t="shared" si="45"/>
        <v>46127</v>
      </c>
      <c r="EL112" s="7">
        <f t="shared" si="46"/>
        <v>-46127</v>
      </c>
    </row>
    <row r="113" spans="1:142">
      <c r="A113" s="365" t="str">
        <f t="shared" si="28"/>
        <v xml:space="preserve"> 015</v>
      </c>
      <c r="B113" s="370" t="s">
        <v>926</v>
      </c>
      <c r="C113" s="370" t="s">
        <v>1192</v>
      </c>
      <c r="D113" s="411">
        <v>72</v>
      </c>
      <c r="E113" s="411">
        <v>93</v>
      </c>
      <c r="F113" s="411">
        <v>696</v>
      </c>
      <c r="G113" s="411">
        <v>147</v>
      </c>
      <c r="H113" s="411">
        <v>74</v>
      </c>
      <c r="I113" s="411">
        <v>80</v>
      </c>
      <c r="J113" s="411">
        <v>280</v>
      </c>
      <c r="K113" s="411">
        <v>9141</v>
      </c>
      <c r="L113" s="411">
        <v>11382</v>
      </c>
      <c r="M113" s="411">
        <v>35538</v>
      </c>
      <c r="N113" s="411">
        <v>114</v>
      </c>
      <c r="O113" s="412">
        <v>99</v>
      </c>
      <c r="P113" s="411">
        <f t="shared" si="29"/>
        <v>57716</v>
      </c>
      <c r="Q113" s="411">
        <f t="shared" si="30"/>
        <v>1432.9677419354839</v>
      </c>
      <c r="R113" s="411">
        <f t="shared" si="31"/>
        <v>17392.170189099001</v>
      </c>
      <c r="S113" s="411">
        <f t="shared" si="32"/>
        <v>38890.862068965514</v>
      </c>
      <c r="T113" s="411">
        <v>0</v>
      </c>
      <c r="U113" s="411">
        <v>0</v>
      </c>
      <c r="V113" s="411">
        <v>0</v>
      </c>
      <c r="W113" s="411">
        <v>0</v>
      </c>
      <c r="X113" s="411">
        <v>0</v>
      </c>
      <c r="Y113" s="411">
        <v>0</v>
      </c>
      <c r="Z113" s="411">
        <v>0</v>
      </c>
      <c r="AA113" s="411">
        <v>0</v>
      </c>
      <c r="AB113" s="411">
        <v>0</v>
      </c>
      <c r="AC113" s="411">
        <v>0</v>
      </c>
      <c r="AD113" s="411">
        <v>0</v>
      </c>
      <c r="AE113" s="412">
        <v>0</v>
      </c>
      <c r="AF113" s="411">
        <f t="shared" si="33"/>
        <v>0</v>
      </c>
      <c r="AG113" s="411">
        <v>0</v>
      </c>
      <c r="AH113" s="411">
        <v>0</v>
      </c>
      <c r="AI113" s="411">
        <v>0</v>
      </c>
      <c r="AJ113" s="411">
        <v>0</v>
      </c>
      <c r="AK113" s="411">
        <v>0</v>
      </c>
      <c r="AL113" s="411">
        <v>0</v>
      </c>
      <c r="AM113" s="411">
        <v>0</v>
      </c>
      <c r="AN113" s="411">
        <v>0</v>
      </c>
      <c r="AO113" s="411">
        <v>0</v>
      </c>
      <c r="AP113" s="411">
        <v>0</v>
      </c>
      <c r="AQ113" s="411">
        <v>0</v>
      </c>
      <c r="AR113" s="412">
        <v>0</v>
      </c>
      <c r="AS113" s="411">
        <f t="shared" si="34"/>
        <v>0</v>
      </c>
      <c r="AT113" s="411">
        <f t="shared" si="35"/>
        <v>0</v>
      </c>
      <c r="AU113" s="411">
        <f t="shared" si="36"/>
        <v>0</v>
      </c>
      <c r="AV113" s="411">
        <f t="shared" si="37"/>
        <v>0</v>
      </c>
      <c r="AW113" s="411">
        <v>0</v>
      </c>
      <c r="AX113" s="411">
        <v>0</v>
      </c>
      <c r="AY113" s="411">
        <v>0</v>
      </c>
      <c r="AZ113" s="411">
        <v>0</v>
      </c>
      <c r="BA113" s="411">
        <v>0</v>
      </c>
      <c r="BB113" s="411">
        <v>0</v>
      </c>
      <c r="BC113" s="411">
        <v>0</v>
      </c>
      <c r="BD113" s="411">
        <v>0</v>
      </c>
      <c r="BE113" s="411">
        <v>0</v>
      </c>
      <c r="BF113" s="411">
        <v>0</v>
      </c>
      <c r="BG113" s="411">
        <v>0</v>
      </c>
      <c r="BH113" s="412">
        <v>0</v>
      </c>
      <c r="BI113" s="411">
        <f t="shared" si="38"/>
        <v>0</v>
      </c>
      <c r="BJ113" s="411">
        <v>0</v>
      </c>
      <c r="BK113" s="411">
        <v>0</v>
      </c>
      <c r="BL113" s="411">
        <v>0</v>
      </c>
      <c r="BM113" s="411">
        <v>0</v>
      </c>
      <c r="BN113" s="411">
        <v>0</v>
      </c>
      <c r="BO113" s="411">
        <v>0</v>
      </c>
      <c r="BP113" s="411">
        <v>0</v>
      </c>
      <c r="BQ113" s="411">
        <v>0</v>
      </c>
      <c r="BR113" s="411">
        <v>0</v>
      </c>
      <c r="BS113" s="411">
        <v>0</v>
      </c>
      <c r="BT113" s="411">
        <v>0</v>
      </c>
      <c r="BU113" s="412">
        <v>0</v>
      </c>
      <c r="BV113" s="411">
        <f t="shared" si="39"/>
        <v>0</v>
      </c>
      <c r="BW113" s="411">
        <v>0</v>
      </c>
      <c r="BX113" s="411">
        <v>0</v>
      </c>
      <c r="BY113" s="411">
        <v>0</v>
      </c>
      <c r="BZ113" s="411">
        <v>0</v>
      </c>
      <c r="CA113" s="411">
        <v>0</v>
      </c>
      <c r="CB113" s="411">
        <v>0</v>
      </c>
      <c r="CC113" s="411">
        <v>0</v>
      </c>
      <c r="CD113" s="411">
        <v>0</v>
      </c>
      <c r="CE113" s="411">
        <v>0</v>
      </c>
      <c r="CF113" s="411">
        <v>0</v>
      </c>
      <c r="CG113" s="411">
        <v>0</v>
      </c>
      <c r="CH113" s="412">
        <v>0</v>
      </c>
      <c r="CI113" s="411">
        <f t="shared" si="40"/>
        <v>0</v>
      </c>
      <c r="CJ113" s="411">
        <v>0</v>
      </c>
      <c r="CK113" s="411">
        <v>0</v>
      </c>
      <c r="CL113" s="411">
        <v>0</v>
      </c>
      <c r="CM113" s="411">
        <v>0</v>
      </c>
      <c r="CN113" s="411">
        <v>0</v>
      </c>
      <c r="CO113" s="411">
        <v>0</v>
      </c>
      <c r="CP113" s="411">
        <v>0</v>
      </c>
      <c r="CQ113" s="411">
        <v>0</v>
      </c>
      <c r="CR113" s="411">
        <v>0</v>
      </c>
      <c r="CS113" s="411">
        <v>0</v>
      </c>
      <c r="CT113" s="411">
        <v>0</v>
      </c>
      <c r="CU113" s="412">
        <v>0</v>
      </c>
      <c r="CV113" s="411">
        <f t="shared" si="41"/>
        <v>0</v>
      </c>
      <c r="CW113" s="411">
        <v>0</v>
      </c>
      <c r="CX113" s="411">
        <v>0</v>
      </c>
      <c r="CY113" s="411">
        <v>0</v>
      </c>
      <c r="CZ113" s="411">
        <v>0</v>
      </c>
      <c r="DA113" s="411">
        <v>0</v>
      </c>
      <c r="DB113" s="411">
        <v>0</v>
      </c>
      <c r="DC113" s="411">
        <v>0</v>
      </c>
      <c r="DD113" s="411">
        <v>0</v>
      </c>
      <c r="DE113" s="411">
        <v>0</v>
      </c>
      <c r="DF113" s="411">
        <v>0</v>
      </c>
      <c r="DG113" s="411">
        <v>0</v>
      </c>
      <c r="DH113" s="412">
        <v>0</v>
      </c>
      <c r="DI113" s="411">
        <f t="shared" si="42"/>
        <v>0</v>
      </c>
      <c r="DJ113" s="411">
        <v>0</v>
      </c>
      <c r="DK113" s="411">
        <v>0</v>
      </c>
      <c r="DL113" s="411">
        <v>0</v>
      </c>
      <c r="DM113" s="411">
        <v>0</v>
      </c>
      <c r="DN113" s="411">
        <v>0</v>
      </c>
      <c r="DO113" s="411">
        <v>0</v>
      </c>
      <c r="DP113" s="411">
        <v>0</v>
      </c>
      <c r="DQ113" s="411">
        <v>0</v>
      </c>
      <c r="DR113" s="411">
        <v>0</v>
      </c>
      <c r="DS113" s="411">
        <v>0</v>
      </c>
      <c r="DT113" s="411">
        <v>0</v>
      </c>
      <c r="DU113" s="412">
        <v>0</v>
      </c>
      <c r="DV113" s="411">
        <f t="shared" si="43"/>
        <v>0</v>
      </c>
      <c r="DW113" s="412">
        <v>0</v>
      </c>
      <c r="DX113" s="412">
        <v>0</v>
      </c>
      <c r="DY113" s="412">
        <v>0</v>
      </c>
      <c r="DZ113" s="412">
        <v>0</v>
      </c>
      <c r="EA113" s="412">
        <v>0</v>
      </c>
      <c r="EB113" s="412">
        <v>0</v>
      </c>
      <c r="EC113" s="412">
        <v>0</v>
      </c>
      <c r="ED113" s="412">
        <v>0</v>
      </c>
      <c r="EE113" s="412">
        <v>0</v>
      </c>
      <c r="EF113" s="412">
        <v>0</v>
      </c>
      <c r="EG113" s="412">
        <v>0</v>
      </c>
      <c r="EH113" s="412">
        <v>0</v>
      </c>
      <c r="EI113" s="411">
        <f t="shared" si="44"/>
        <v>0</v>
      </c>
      <c r="EK113" s="411">
        <f t="shared" si="45"/>
        <v>57716</v>
      </c>
      <c r="EL113" s="7">
        <f t="shared" si="46"/>
        <v>-57716</v>
      </c>
    </row>
    <row r="114" spans="1:142">
      <c r="A114" s="365" t="str">
        <f t="shared" si="28"/>
        <v xml:space="preserve"> 015</v>
      </c>
      <c r="B114" s="370" t="s">
        <v>926</v>
      </c>
      <c r="C114" s="370" t="s">
        <v>1193</v>
      </c>
      <c r="D114" s="411">
        <v>722</v>
      </c>
      <c r="E114" s="411">
        <v>822</v>
      </c>
      <c r="F114" s="411">
        <v>635</v>
      </c>
      <c r="G114" s="411">
        <v>658</v>
      </c>
      <c r="H114" s="411">
        <v>700</v>
      </c>
      <c r="I114" s="411">
        <v>669</v>
      </c>
      <c r="J114" s="411">
        <v>575</v>
      </c>
      <c r="K114" s="411">
        <v>469</v>
      </c>
      <c r="L114" s="411">
        <v>486</v>
      </c>
      <c r="M114" s="411">
        <v>361</v>
      </c>
      <c r="N114" s="411">
        <v>676</v>
      </c>
      <c r="O114" s="412">
        <v>1168</v>
      </c>
      <c r="P114" s="411">
        <f t="shared" si="29"/>
        <v>7941</v>
      </c>
      <c r="Q114" s="411">
        <f t="shared" si="30"/>
        <v>4762.4516129032254</v>
      </c>
      <c r="R114" s="411">
        <f t="shared" si="31"/>
        <v>839.47942157953275</v>
      </c>
      <c r="S114" s="411">
        <f t="shared" si="32"/>
        <v>2339.0689655172414</v>
      </c>
      <c r="T114" s="411">
        <v>0</v>
      </c>
      <c r="U114" s="411">
        <v>0</v>
      </c>
      <c r="V114" s="411">
        <v>0</v>
      </c>
      <c r="W114" s="411">
        <v>0</v>
      </c>
      <c r="X114" s="411">
        <v>0</v>
      </c>
      <c r="Y114" s="411">
        <v>0</v>
      </c>
      <c r="Z114" s="411">
        <v>0</v>
      </c>
      <c r="AA114" s="411">
        <v>0</v>
      </c>
      <c r="AB114" s="411">
        <v>0</v>
      </c>
      <c r="AC114" s="411">
        <v>0</v>
      </c>
      <c r="AD114" s="411">
        <v>0</v>
      </c>
      <c r="AE114" s="412">
        <v>0</v>
      </c>
      <c r="AF114" s="411">
        <f t="shared" si="33"/>
        <v>0</v>
      </c>
      <c r="AG114" s="411">
        <v>0</v>
      </c>
      <c r="AH114" s="411">
        <v>0</v>
      </c>
      <c r="AI114" s="411">
        <v>0</v>
      </c>
      <c r="AJ114" s="411">
        <v>0</v>
      </c>
      <c r="AK114" s="411">
        <v>0</v>
      </c>
      <c r="AL114" s="411">
        <v>0</v>
      </c>
      <c r="AM114" s="411">
        <v>0</v>
      </c>
      <c r="AN114" s="411">
        <v>0</v>
      </c>
      <c r="AO114" s="411">
        <v>0</v>
      </c>
      <c r="AP114" s="411">
        <v>0</v>
      </c>
      <c r="AQ114" s="411">
        <v>0</v>
      </c>
      <c r="AR114" s="412">
        <v>0</v>
      </c>
      <c r="AS114" s="411">
        <f t="shared" si="34"/>
        <v>0</v>
      </c>
      <c r="AT114" s="411">
        <f t="shared" si="35"/>
        <v>0</v>
      </c>
      <c r="AU114" s="411">
        <f t="shared" si="36"/>
        <v>0</v>
      </c>
      <c r="AV114" s="411">
        <f t="shared" si="37"/>
        <v>0</v>
      </c>
      <c r="AW114" s="411">
        <v>0</v>
      </c>
      <c r="AX114" s="411">
        <v>0</v>
      </c>
      <c r="AY114" s="411">
        <v>0</v>
      </c>
      <c r="AZ114" s="411">
        <v>0</v>
      </c>
      <c r="BA114" s="411">
        <v>0</v>
      </c>
      <c r="BB114" s="411">
        <v>0</v>
      </c>
      <c r="BC114" s="411">
        <v>0</v>
      </c>
      <c r="BD114" s="411">
        <v>0</v>
      </c>
      <c r="BE114" s="411">
        <v>0</v>
      </c>
      <c r="BF114" s="411">
        <v>0</v>
      </c>
      <c r="BG114" s="411">
        <v>0</v>
      </c>
      <c r="BH114" s="412">
        <v>0</v>
      </c>
      <c r="BI114" s="411">
        <f t="shared" si="38"/>
        <v>0</v>
      </c>
      <c r="BJ114" s="411">
        <v>0</v>
      </c>
      <c r="BK114" s="411">
        <v>0</v>
      </c>
      <c r="BL114" s="411">
        <v>0</v>
      </c>
      <c r="BM114" s="411">
        <v>0</v>
      </c>
      <c r="BN114" s="411">
        <v>0</v>
      </c>
      <c r="BO114" s="411">
        <v>0</v>
      </c>
      <c r="BP114" s="411">
        <v>0</v>
      </c>
      <c r="BQ114" s="411">
        <v>0</v>
      </c>
      <c r="BR114" s="411">
        <v>0</v>
      </c>
      <c r="BS114" s="411">
        <v>0</v>
      </c>
      <c r="BT114" s="411">
        <v>0</v>
      </c>
      <c r="BU114" s="412">
        <v>0</v>
      </c>
      <c r="BV114" s="411">
        <f t="shared" si="39"/>
        <v>0</v>
      </c>
      <c r="BW114" s="411">
        <v>0</v>
      </c>
      <c r="BX114" s="411">
        <v>0</v>
      </c>
      <c r="BY114" s="411">
        <v>0</v>
      </c>
      <c r="BZ114" s="411">
        <v>0</v>
      </c>
      <c r="CA114" s="411">
        <v>0</v>
      </c>
      <c r="CB114" s="411">
        <v>0</v>
      </c>
      <c r="CC114" s="411">
        <v>0</v>
      </c>
      <c r="CD114" s="411">
        <v>0</v>
      </c>
      <c r="CE114" s="411">
        <v>0</v>
      </c>
      <c r="CF114" s="411">
        <v>0</v>
      </c>
      <c r="CG114" s="411">
        <v>0</v>
      </c>
      <c r="CH114" s="412">
        <v>0</v>
      </c>
      <c r="CI114" s="411">
        <f t="shared" si="40"/>
        <v>0</v>
      </c>
      <c r="CJ114" s="411">
        <v>0</v>
      </c>
      <c r="CK114" s="411">
        <v>0</v>
      </c>
      <c r="CL114" s="411">
        <v>0</v>
      </c>
      <c r="CM114" s="411">
        <v>0</v>
      </c>
      <c r="CN114" s="411">
        <v>0</v>
      </c>
      <c r="CO114" s="411">
        <v>0</v>
      </c>
      <c r="CP114" s="411">
        <v>0</v>
      </c>
      <c r="CQ114" s="411">
        <v>0</v>
      </c>
      <c r="CR114" s="411">
        <v>0</v>
      </c>
      <c r="CS114" s="411">
        <v>0</v>
      </c>
      <c r="CT114" s="411">
        <v>0</v>
      </c>
      <c r="CU114" s="412">
        <v>0</v>
      </c>
      <c r="CV114" s="411">
        <f t="shared" si="41"/>
        <v>0</v>
      </c>
      <c r="CW114" s="411">
        <v>0</v>
      </c>
      <c r="CX114" s="411">
        <v>0</v>
      </c>
      <c r="CY114" s="411">
        <v>0</v>
      </c>
      <c r="CZ114" s="411">
        <v>0</v>
      </c>
      <c r="DA114" s="411">
        <v>0</v>
      </c>
      <c r="DB114" s="411">
        <v>0</v>
      </c>
      <c r="DC114" s="411">
        <v>0</v>
      </c>
      <c r="DD114" s="411">
        <v>0</v>
      </c>
      <c r="DE114" s="411">
        <v>0</v>
      </c>
      <c r="DF114" s="411">
        <v>0</v>
      </c>
      <c r="DG114" s="411">
        <v>0</v>
      </c>
      <c r="DH114" s="412">
        <v>0</v>
      </c>
      <c r="DI114" s="411">
        <f t="shared" si="42"/>
        <v>0</v>
      </c>
      <c r="DJ114" s="411">
        <v>0</v>
      </c>
      <c r="DK114" s="411">
        <v>0</v>
      </c>
      <c r="DL114" s="411">
        <v>0</v>
      </c>
      <c r="DM114" s="411">
        <v>0</v>
      </c>
      <c r="DN114" s="411">
        <v>0</v>
      </c>
      <c r="DO114" s="411">
        <v>0</v>
      </c>
      <c r="DP114" s="411">
        <v>0</v>
      </c>
      <c r="DQ114" s="411">
        <v>0</v>
      </c>
      <c r="DR114" s="411">
        <v>0</v>
      </c>
      <c r="DS114" s="411">
        <v>0</v>
      </c>
      <c r="DT114" s="411">
        <v>0</v>
      </c>
      <c r="DU114" s="412">
        <v>0</v>
      </c>
      <c r="DV114" s="411">
        <f t="shared" si="43"/>
        <v>0</v>
      </c>
      <c r="DW114" s="412">
        <v>0</v>
      </c>
      <c r="DX114" s="412">
        <v>0</v>
      </c>
      <c r="DY114" s="412">
        <v>0</v>
      </c>
      <c r="DZ114" s="412">
        <v>0</v>
      </c>
      <c r="EA114" s="412">
        <v>0</v>
      </c>
      <c r="EB114" s="412">
        <v>0</v>
      </c>
      <c r="EC114" s="412">
        <v>0</v>
      </c>
      <c r="ED114" s="412">
        <v>0</v>
      </c>
      <c r="EE114" s="412">
        <v>0</v>
      </c>
      <c r="EF114" s="412">
        <v>0</v>
      </c>
      <c r="EG114" s="412">
        <v>0</v>
      </c>
      <c r="EH114" s="412">
        <v>0</v>
      </c>
      <c r="EI114" s="411">
        <f t="shared" si="44"/>
        <v>0</v>
      </c>
      <c r="EK114" s="411">
        <f t="shared" si="45"/>
        <v>7941</v>
      </c>
      <c r="EL114" s="7">
        <f t="shared" si="46"/>
        <v>-7941</v>
      </c>
    </row>
    <row r="115" spans="1:142">
      <c r="A115" s="365" t="str">
        <f t="shared" si="28"/>
        <v xml:space="preserve"> 015</v>
      </c>
      <c r="B115" s="370" t="s">
        <v>926</v>
      </c>
      <c r="C115" s="370" t="s">
        <v>1194</v>
      </c>
      <c r="D115" s="411">
        <v>4041</v>
      </c>
      <c r="E115" s="411">
        <v>4334</v>
      </c>
      <c r="F115" s="411">
        <v>3887</v>
      </c>
      <c r="G115" s="411">
        <v>4263</v>
      </c>
      <c r="H115" s="411">
        <v>4300</v>
      </c>
      <c r="I115" s="411">
        <v>4291</v>
      </c>
      <c r="J115" s="411">
        <v>4094</v>
      </c>
      <c r="K115" s="411">
        <v>3535</v>
      </c>
      <c r="L115" s="411">
        <v>3222</v>
      </c>
      <c r="M115" s="411">
        <v>1753</v>
      </c>
      <c r="N115" s="411">
        <v>4214</v>
      </c>
      <c r="O115" s="412">
        <v>4177</v>
      </c>
      <c r="P115" s="411">
        <f t="shared" si="29"/>
        <v>46111</v>
      </c>
      <c r="Q115" s="411">
        <f t="shared" si="30"/>
        <v>29077.93548387097</v>
      </c>
      <c r="R115" s="411">
        <f t="shared" si="31"/>
        <v>6000.2369299221355</v>
      </c>
      <c r="S115" s="411">
        <f t="shared" si="32"/>
        <v>11032.827586206897</v>
      </c>
      <c r="T115" s="411">
        <v>0</v>
      </c>
      <c r="U115" s="411">
        <v>0</v>
      </c>
      <c r="V115" s="411">
        <v>0</v>
      </c>
      <c r="W115" s="411">
        <v>0</v>
      </c>
      <c r="X115" s="411">
        <v>0</v>
      </c>
      <c r="Y115" s="411">
        <v>0</v>
      </c>
      <c r="Z115" s="411">
        <v>0</v>
      </c>
      <c r="AA115" s="411">
        <v>0</v>
      </c>
      <c r="AB115" s="411">
        <v>0</v>
      </c>
      <c r="AC115" s="411">
        <v>0</v>
      </c>
      <c r="AD115" s="411">
        <v>0</v>
      </c>
      <c r="AE115" s="412">
        <v>0</v>
      </c>
      <c r="AF115" s="411">
        <f t="shared" si="33"/>
        <v>0</v>
      </c>
      <c r="AG115" s="411">
        <v>0</v>
      </c>
      <c r="AH115" s="411">
        <v>0</v>
      </c>
      <c r="AI115" s="411">
        <v>0</v>
      </c>
      <c r="AJ115" s="411">
        <v>0</v>
      </c>
      <c r="AK115" s="411">
        <v>0</v>
      </c>
      <c r="AL115" s="411">
        <v>0</v>
      </c>
      <c r="AM115" s="411">
        <v>0</v>
      </c>
      <c r="AN115" s="411">
        <v>0</v>
      </c>
      <c r="AO115" s="411">
        <v>0</v>
      </c>
      <c r="AP115" s="411">
        <v>0</v>
      </c>
      <c r="AQ115" s="411">
        <v>0</v>
      </c>
      <c r="AR115" s="412">
        <v>0</v>
      </c>
      <c r="AS115" s="411">
        <f t="shared" si="34"/>
        <v>0</v>
      </c>
      <c r="AT115" s="411">
        <f t="shared" si="35"/>
        <v>0</v>
      </c>
      <c r="AU115" s="411">
        <f t="shared" si="36"/>
        <v>0</v>
      </c>
      <c r="AV115" s="411">
        <f t="shared" si="37"/>
        <v>0</v>
      </c>
      <c r="AW115" s="411">
        <v>0</v>
      </c>
      <c r="AX115" s="411">
        <v>0</v>
      </c>
      <c r="AY115" s="411">
        <v>0</v>
      </c>
      <c r="AZ115" s="411">
        <v>0</v>
      </c>
      <c r="BA115" s="411">
        <v>0</v>
      </c>
      <c r="BB115" s="411">
        <v>0</v>
      </c>
      <c r="BC115" s="411">
        <v>0</v>
      </c>
      <c r="BD115" s="411">
        <v>0</v>
      </c>
      <c r="BE115" s="411">
        <v>0</v>
      </c>
      <c r="BF115" s="411">
        <v>0</v>
      </c>
      <c r="BG115" s="411">
        <v>0</v>
      </c>
      <c r="BH115" s="412">
        <v>0</v>
      </c>
      <c r="BI115" s="411">
        <f t="shared" si="38"/>
        <v>0</v>
      </c>
      <c r="BJ115" s="411">
        <v>0</v>
      </c>
      <c r="BK115" s="411">
        <v>0</v>
      </c>
      <c r="BL115" s="411">
        <v>0</v>
      </c>
      <c r="BM115" s="411">
        <v>0</v>
      </c>
      <c r="BN115" s="411">
        <v>0</v>
      </c>
      <c r="BO115" s="411">
        <v>0</v>
      </c>
      <c r="BP115" s="411">
        <v>0</v>
      </c>
      <c r="BQ115" s="411">
        <v>0</v>
      </c>
      <c r="BR115" s="411">
        <v>0</v>
      </c>
      <c r="BS115" s="411">
        <v>0</v>
      </c>
      <c r="BT115" s="411">
        <v>0</v>
      </c>
      <c r="BU115" s="412">
        <v>0</v>
      </c>
      <c r="BV115" s="411">
        <f t="shared" si="39"/>
        <v>0</v>
      </c>
      <c r="BW115" s="411">
        <v>0</v>
      </c>
      <c r="BX115" s="411">
        <v>0</v>
      </c>
      <c r="BY115" s="411">
        <v>0</v>
      </c>
      <c r="BZ115" s="411">
        <v>0</v>
      </c>
      <c r="CA115" s="411">
        <v>0</v>
      </c>
      <c r="CB115" s="411">
        <v>0</v>
      </c>
      <c r="CC115" s="411">
        <v>0</v>
      </c>
      <c r="CD115" s="411">
        <v>0</v>
      </c>
      <c r="CE115" s="411">
        <v>0</v>
      </c>
      <c r="CF115" s="411">
        <v>0</v>
      </c>
      <c r="CG115" s="411">
        <v>0</v>
      </c>
      <c r="CH115" s="412">
        <v>0</v>
      </c>
      <c r="CI115" s="411">
        <f t="shared" si="40"/>
        <v>0</v>
      </c>
      <c r="CJ115" s="411">
        <v>0</v>
      </c>
      <c r="CK115" s="411">
        <v>0</v>
      </c>
      <c r="CL115" s="411">
        <v>0</v>
      </c>
      <c r="CM115" s="411">
        <v>0</v>
      </c>
      <c r="CN115" s="411">
        <v>0</v>
      </c>
      <c r="CO115" s="411">
        <v>0</v>
      </c>
      <c r="CP115" s="411">
        <v>0</v>
      </c>
      <c r="CQ115" s="411">
        <v>0</v>
      </c>
      <c r="CR115" s="411">
        <v>0</v>
      </c>
      <c r="CS115" s="411">
        <v>0</v>
      </c>
      <c r="CT115" s="411">
        <v>0</v>
      </c>
      <c r="CU115" s="412">
        <v>0</v>
      </c>
      <c r="CV115" s="411">
        <f t="shared" si="41"/>
        <v>0</v>
      </c>
      <c r="CW115" s="411">
        <v>0</v>
      </c>
      <c r="CX115" s="411">
        <v>0</v>
      </c>
      <c r="CY115" s="411">
        <v>0</v>
      </c>
      <c r="CZ115" s="411">
        <v>0</v>
      </c>
      <c r="DA115" s="411">
        <v>0</v>
      </c>
      <c r="DB115" s="411">
        <v>0</v>
      </c>
      <c r="DC115" s="411">
        <v>0</v>
      </c>
      <c r="DD115" s="411">
        <v>0</v>
      </c>
      <c r="DE115" s="411">
        <v>0</v>
      </c>
      <c r="DF115" s="411">
        <v>0</v>
      </c>
      <c r="DG115" s="411">
        <v>0</v>
      </c>
      <c r="DH115" s="412">
        <v>0</v>
      </c>
      <c r="DI115" s="411">
        <f t="shared" si="42"/>
        <v>0</v>
      </c>
      <c r="DJ115" s="411">
        <v>0</v>
      </c>
      <c r="DK115" s="411">
        <v>0</v>
      </c>
      <c r="DL115" s="411">
        <v>0</v>
      </c>
      <c r="DM115" s="411">
        <v>0</v>
      </c>
      <c r="DN115" s="411">
        <v>0</v>
      </c>
      <c r="DO115" s="411">
        <v>0</v>
      </c>
      <c r="DP115" s="411">
        <v>0</v>
      </c>
      <c r="DQ115" s="411">
        <v>0</v>
      </c>
      <c r="DR115" s="411">
        <v>0</v>
      </c>
      <c r="DS115" s="411">
        <v>0</v>
      </c>
      <c r="DT115" s="411">
        <v>0</v>
      </c>
      <c r="DU115" s="412">
        <v>0</v>
      </c>
      <c r="DV115" s="411">
        <f t="shared" si="43"/>
        <v>0</v>
      </c>
      <c r="DW115" s="412">
        <v>0</v>
      </c>
      <c r="DX115" s="412">
        <v>0</v>
      </c>
      <c r="DY115" s="412">
        <v>0</v>
      </c>
      <c r="DZ115" s="412">
        <v>0</v>
      </c>
      <c r="EA115" s="412">
        <v>0</v>
      </c>
      <c r="EB115" s="412">
        <v>0</v>
      </c>
      <c r="EC115" s="412">
        <v>0</v>
      </c>
      <c r="ED115" s="412">
        <v>0</v>
      </c>
      <c r="EE115" s="412">
        <v>0</v>
      </c>
      <c r="EF115" s="412">
        <v>0</v>
      </c>
      <c r="EG115" s="412">
        <v>0</v>
      </c>
      <c r="EH115" s="412">
        <v>0</v>
      </c>
      <c r="EI115" s="411">
        <f t="shared" si="44"/>
        <v>0</v>
      </c>
      <c r="EK115" s="411">
        <f t="shared" si="45"/>
        <v>46111</v>
      </c>
      <c r="EL115" s="7">
        <f t="shared" si="46"/>
        <v>-46111</v>
      </c>
    </row>
    <row r="116" spans="1:142">
      <c r="A116" s="365" t="str">
        <f t="shared" si="28"/>
        <v xml:space="preserve"> 015</v>
      </c>
      <c r="B116" s="370" t="s">
        <v>926</v>
      </c>
      <c r="C116" s="370" t="s">
        <v>1200</v>
      </c>
      <c r="D116" s="411">
        <v>0</v>
      </c>
      <c r="E116" s="411">
        <v>0</v>
      </c>
      <c r="F116" s="411">
        <v>2</v>
      </c>
      <c r="G116" s="411">
        <v>0</v>
      </c>
      <c r="H116" s="411">
        <v>0</v>
      </c>
      <c r="I116" s="411">
        <v>0</v>
      </c>
      <c r="J116" s="411">
        <v>0</v>
      </c>
      <c r="K116" s="411">
        <v>0</v>
      </c>
      <c r="L116" s="411">
        <v>1</v>
      </c>
      <c r="M116" s="411">
        <v>1</v>
      </c>
      <c r="N116" s="411">
        <v>2</v>
      </c>
      <c r="O116" s="412">
        <v>1</v>
      </c>
      <c r="P116" s="411">
        <f t="shared" si="29"/>
        <v>7</v>
      </c>
      <c r="Q116" s="411">
        <f t="shared" si="30"/>
        <v>2</v>
      </c>
      <c r="R116" s="411">
        <f t="shared" si="31"/>
        <v>0.72413793103448276</v>
      </c>
      <c r="S116" s="411">
        <f t="shared" si="32"/>
        <v>4.2758620689655169</v>
      </c>
      <c r="T116" s="411">
        <v>0</v>
      </c>
      <c r="U116" s="411">
        <v>0</v>
      </c>
      <c r="V116" s="411">
        <v>0</v>
      </c>
      <c r="W116" s="411">
        <v>0</v>
      </c>
      <c r="X116" s="411">
        <v>0</v>
      </c>
      <c r="Y116" s="411">
        <v>0</v>
      </c>
      <c r="Z116" s="411">
        <v>0</v>
      </c>
      <c r="AA116" s="411">
        <v>0</v>
      </c>
      <c r="AB116" s="411">
        <v>0</v>
      </c>
      <c r="AC116" s="411">
        <v>0</v>
      </c>
      <c r="AD116" s="411">
        <v>0</v>
      </c>
      <c r="AE116" s="412">
        <v>0</v>
      </c>
      <c r="AF116" s="411">
        <f t="shared" si="33"/>
        <v>0</v>
      </c>
      <c r="AG116" s="411">
        <v>0</v>
      </c>
      <c r="AH116" s="411">
        <v>0</v>
      </c>
      <c r="AI116" s="411">
        <v>0</v>
      </c>
      <c r="AJ116" s="411">
        <v>0</v>
      </c>
      <c r="AK116" s="411">
        <v>0</v>
      </c>
      <c r="AL116" s="411">
        <v>0</v>
      </c>
      <c r="AM116" s="411">
        <v>0</v>
      </c>
      <c r="AN116" s="411">
        <v>0</v>
      </c>
      <c r="AO116" s="411">
        <v>0</v>
      </c>
      <c r="AP116" s="411">
        <v>0</v>
      </c>
      <c r="AQ116" s="411">
        <v>0</v>
      </c>
      <c r="AR116" s="412">
        <v>0</v>
      </c>
      <c r="AS116" s="411">
        <f t="shared" si="34"/>
        <v>0</v>
      </c>
      <c r="AT116" s="411">
        <f t="shared" si="35"/>
        <v>0</v>
      </c>
      <c r="AU116" s="411">
        <f t="shared" si="36"/>
        <v>0</v>
      </c>
      <c r="AV116" s="411">
        <f t="shared" si="37"/>
        <v>0</v>
      </c>
      <c r="AW116" s="411">
        <v>0</v>
      </c>
      <c r="AX116" s="411">
        <v>0</v>
      </c>
      <c r="AY116" s="411">
        <v>0</v>
      </c>
      <c r="AZ116" s="411">
        <v>0</v>
      </c>
      <c r="BA116" s="411">
        <v>0</v>
      </c>
      <c r="BB116" s="411">
        <v>0</v>
      </c>
      <c r="BC116" s="411">
        <v>0</v>
      </c>
      <c r="BD116" s="411">
        <v>0</v>
      </c>
      <c r="BE116" s="411">
        <v>0</v>
      </c>
      <c r="BF116" s="411">
        <v>0</v>
      </c>
      <c r="BG116" s="411">
        <v>0</v>
      </c>
      <c r="BH116" s="412">
        <v>0</v>
      </c>
      <c r="BI116" s="411">
        <f t="shared" si="38"/>
        <v>0</v>
      </c>
      <c r="BJ116" s="411">
        <v>0</v>
      </c>
      <c r="BK116" s="411">
        <v>0</v>
      </c>
      <c r="BL116" s="411">
        <v>0</v>
      </c>
      <c r="BM116" s="411">
        <v>0</v>
      </c>
      <c r="BN116" s="411">
        <v>0</v>
      </c>
      <c r="BO116" s="411">
        <v>0</v>
      </c>
      <c r="BP116" s="411">
        <v>0</v>
      </c>
      <c r="BQ116" s="411">
        <v>0</v>
      </c>
      <c r="BR116" s="411">
        <v>0</v>
      </c>
      <c r="BS116" s="411">
        <v>0</v>
      </c>
      <c r="BT116" s="411">
        <v>0</v>
      </c>
      <c r="BU116" s="412">
        <v>0</v>
      </c>
      <c r="BV116" s="411">
        <f t="shared" si="39"/>
        <v>0</v>
      </c>
      <c r="BW116" s="411">
        <v>0</v>
      </c>
      <c r="BX116" s="411">
        <v>0</v>
      </c>
      <c r="BY116" s="411">
        <v>0</v>
      </c>
      <c r="BZ116" s="411">
        <v>0</v>
      </c>
      <c r="CA116" s="411">
        <v>0</v>
      </c>
      <c r="CB116" s="411">
        <v>0</v>
      </c>
      <c r="CC116" s="411">
        <v>0</v>
      </c>
      <c r="CD116" s="411">
        <v>0</v>
      </c>
      <c r="CE116" s="411">
        <v>0</v>
      </c>
      <c r="CF116" s="411">
        <v>0</v>
      </c>
      <c r="CG116" s="411">
        <v>0</v>
      </c>
      <c r="CH116" s="412">
        <v>0</v>
      </c>
      <c r="CI116" s="411">
        <f t="shared" si="40"/>
        <v>0</v>
      </c>
      <c r="CJ116" s="411">
        <v>0</v>
      </c>
      <c r="CK116" s="411">
        <v>0</v>
      </c>
      <c r="CL116" s="411">
        <v>0</v>
      </c>
      <c r="CM116" s="411">
        <v>0</v>
      </c>
      <c r="CN116" s="411">
        <v>0</v>
      </c>
      <c r="CO116" s="411">
        <v>0</v>
      </c>
      <c r="CP116" s="411">
        <v>0</v>
      </c>
      <c r="CQ116" s="411">
        <v>0</v>
      </c>
      <c r="CR116" s="411">
        <v>0</v>
      </c>
      <c r="CS116" s="411">
        <v>0</v>
      </c>
      <c r="CT116" s="411">
        <v>0</v>
      </c>
      <c r="CU116" s="412">
        <v>0</v>
      </c>
      <c r="CV116" s="411">
        <f t="shared" si="41"/>
        <v>0</v>
      </c>
      <c r="CW116" s="411">
        <v>0</v>
      </c>
      <c r="CX116" s="411">
        <v>0</v>
      </c>
      <c r="CY116" s="411">
        <v>0</v>
      </c>
      <c r="CZ116" s="411">
        <v>0</v>
      </c>
      <c r="DA116" s="411">
        <v>0</v>
      </c>
      <c r="DB116" s="411">
        <v>0</v>
      </c>
      <c r="DC116" s="411">
        <v>0</v>
      </c>
      <c r="DD116" s="411">
        <v>0</v>
      </c>
      <c r="DE116" s="411">
        <v>0</v>
      </c>
      <c r="DF116" s="411">
        <v>0</v>
      </c>
      <c r="DG116" s="411">
        <v>0</v>
      </c>
      <c r="DH116" s="412">
        <v>0</v>
      </c>
      <c r="DI116" s="411">
        <f t="shared" si="42"/>
        <v>0</v>
      </c>
      <c r="DJ116" s="411">
        <v>0</v>
      </c>
      <c r="DK116" s="411">
        <v>0</v>
      </c>
      <c r="DL116" s="411">
        <v>0</v>
      </c>
      <c r="DM116" s="411">
        <v>0</v>
      </c>
      <c r="DN116" s="411">
        <v>0</v>
      </c>
      <c r="DO116" s="411">
        <v>0</v>
      </c>
      <c r="DP116" s="411">
        <v>0</v>
      </c>
      <c r="DQ116" s="411">
        <v>0</v>
      </c>
      <c r="DR116" s="411">
        <v>0</v>
      </c>
      <c r="DS116" s="411">
        <v>0</v>
      </c>
      <c r="DT116" s="411">
        <v>0</v>
      </c>
      <c r="DU116" s="412">
        <v>0</v>
      </c>
      <c r="DV116" s="411">
        <f t="shared" si="43"/>
        <v>0</v>
      </c>
      <c r="DW116" s="412">
        <v>0</v>
      </c>
      <c r="DX116" s="412">
        <v>0</v>
      </c>
      <c r="DY116" s="412">
        <v>0</v>
      </c>
      <c r="DZ116" s="412">
        <v>0</v>
      </c>
      <c r="EA116" s="412">
        <v>0</v>
      </c>
      <c r="EB116" s="412">
        <v>0</v>
      </c>
      <c r="EC116" s="412">
        <v>0</v>
      </c>
      <c r="ED116" s="412">
        <v>0</v>
      </c>
      <c r="EE116" s="412">
        <v>0</v>
      </c>
      <c r="EF116" s="412">
        <v>0</v>
      </c>
      <c r="EG116" s="412">
        <v>0</v>
      </c>
      <c r="EH116" s="412">
        <v>0</v>
      </c>
      <c r="EI116" s="411">
        <f t="shared" si="44"/>
        <v>0</v>
      </c>
      <c r="EK116" s="411">
        <f t="shared" si="45"/>
        <v>7</v>
      </c>
      <c r="EL116" s="7">
        <f t="shared" si="46"/>
        <v>-7</v>
      </c>
    </row>
    <row r="117" spans="1:142">
      <c r="A117" s="365" t="str">
        <f t="shared" si="28"/>
        <v xml:space="preserve"> 015</v>
      </c>
      <c r="B117" s="370" t="s">
        <v>926</v>
      </c>
      <c r="C117" s="370" t="s">
        <v>1175</v>
      </c>
      <c r="D117" s="411">
        <v>339</v>
      </c>
      <c r="E117" s="411">
        <v>23</v>
      </c>
      <c r="F117" s="411">
        <v>26</v>
      </c>
      <c r="G117" s="411">
        <v>42</v>
      </c>
      <c r="H117" s="411">
        <v>32</v>
      </c>
      <c r="I117" s="411">
        <v>32</v>
      </c>
      <c r="J117" s="411">
        <v>33</v>
      </c>
      <c r="K117" s="411">
        <v>94</v>
      </c>
      <c r="L117" s="411">
        <v>22</v>
      </c>
      <c r="M117" s="411">
        <v>10</v>
      </c>
      <c r="N117" s="411">
        <v>20</v>
      </c>
      <c r="O117" s="412">
        <v>23</v>
      </c>
      <c r="P117" s="411">
        <f t="shared" si="29"/>
        <v>696</v>
      </c>
      <c r="Q117" s="411">
        <f t="shared" si="30"/>
        <v>525.9354838709678</v>
      </c>
      <c r="R117" s="411">
        <f t="shared" si="31"/>
        <v>110.99555061179088</v>
      </c>
      <c r="S117" s="411">
        <f t="shared" si="32"/>
        <v>59.068965517241381</v>
      </c>
      <c r="T117" s="411">
        <v>0</v>
      </c>
      <c r="U117" s="411">
        <v>0</v>
      </c>
      <c r="V117" s="411">
        <v>0</v>
      </c>
      <c r="W117" s="411">
        <v>0</v>
      </c>
      <c r="X117" s="411">
        <v>0</v>
      </c>
      <c r="Y117" s="411">
        <v>0</v>
      </c>
      <c r="Z117" s="411">
        <v>0</v>
      </c>
      <c r="AA117" s="411">
        <v>0</v>
      </c>
      <c r="AB117" s="411">
        <v>0</v>
      </c>
      <c r="AC117" s="411">
        <v>0</v>
      </c>
      <c r="AD117" s="411">
        <v>0</v>
      </c>
      <c r="AE117" s="412">
        <v>0</v>
      </c>
      <c r="AF117" s="411">
        <f t="shared" si="33"/>
        <v>0</v>
      </c>
      <c r="AG117" s="411">
        <v>0</v>
      </c>
      <c r="AH117" s="411">
        <v>0</v>
      </c>
      <c r="AI117" s="411">
        <v>0</v>
      </c>
      <c r="AJ117" s="411">
        <v>0</v>
      </c>
      <c r="AK117" s="411">
        <v>0</v>
      </c>
      <c r="AL117" s="411">
        <v>0</v>
      </c>
      <c r="AM117" s="411">
        <v>0</v>
      </c>
      <c r="AN117" s="411">
        <v>0</v>
      </c>
      <c r="AO117" s="411">
        <v>0</v>
      </c>
      <c r="AP117" s="411">
        <v>0</v>
      </c>
      <c r="AQ117" s="411">
        <v>0</v>
      </c>
      <c r="AR117" s="412">
        <v>0</v>
      </c>
      <c r="AS117" s="411">
        <f t="shared" si="34"/>
        <v>0</v>
      </c>
      <c r="AT117" s="411">
        <f t="shared" si="35"/>
        <v>0</v>
      </c>
      <c r="AU117" s="411">
        <f t="shared" si="36"/>
        <v>0</v>
      </c>
      <c r="AV117" s="411">
        <f t="shared" si="37"/>
        <v>0</v>
      </c>
      <c r="AW117" s="411">
        <v>0</v>
      </c>
      <c r="AX117" s="411">
        <v>0</v>
      </c>
      <c r="AY117" s="411">
        <v>0</v>
      </c>
      <c r="AZ117" s="411">
        <v>0</v>
      </c>
      <c r="BA117" s="411">
        <v>0</v>
      </c>
      <c r="BB117" s="411">
        <v>0</v>
      </c>
      <c r="BC117" s="411">
        <v>0</v>
      </c>
      <c r="BD117" s="411">
        <v>0</v>
      </c>
      <c r="BE117" s="411">
        <v>0</v>
      </c>
      <c r="BF117" s="411">
        <v>0</v>
      </c>
      <c r="BG117" s="411">
        <v>0</v>
      </c>
      <c r="BH117" s="412">
        <v>0</v>
      </c>
      <c r="BI117" s="411">
        <f t="shared" si="38"/>
        <v>0</v>
      </c>
      <c r="BJ117" s="411">
        <v>0</v>
      </c>
      <c r="BK117" s="411">
        <v>0</v>
      </c>
      <c r="BL117" s="411">
        <v>0</v>
      </c>
      <c r="BM117" s="411">
        <v>0</v>
      </c>
      <c r="BN117" s="411">
        <v>0</v>
      </c>
      <c r="BO117" s="411">
        <v>0</v>
      </c>
      <c r="BP117" s="411">
        <v>0</v>
      </c>
      <c r="BQ117" s="411">
        <v>0</v>
      </c>
      <c r="BR117" s="411">
        <v>0</v>
      </c>
      <c r="BS117" s="411">
        <v>0</v>
      </c>
      <c r="BT117" s="411">
        <v>0</v>
      </c>
      <c r="BU117" s="412">
        <v>0</v>
      </c>
      <c r="BV117" s="411">
        <f t="shared" si="39"/>
        <v>0</v>
      </c>
      <c r="BW117" s="411">
        <v>0</v>
      </c>
      <c r="BX117" s="411">
        <v>0</v>
      </c>
      <c r="BY117" s="411">
        <v>0</v>
      </c>
      <c r="BZ117" s="411">
        <v>0</v>
      </c>
      <c r="CA117" s="411">
        <v>0</v>
      </c>
      <c r="CB117" s="411">
        <v>0</v>
      </c>
      <c r="CC117" s="411">
        <v>0</v>
      </c>
      <c r="CD117" s="411">
        <v>0</v>
      </c>
      <c r="CE117" s="411">
        <v>0</v>
      </c>
      <c r="CF117" s="411">
        <v>0</v>
      </c>
      <c r="CG117" s="411">
        <v>0</v>
      </c>
      <c r="CH117" s="412">
        <v>0</v>
      </c>
      <c r="CI117" s="411">
        <f t="shared" si="40"/>
        <v>0</v>
      </c>
      <c r="CJ117" s="411">
        <v>0</v>
      </c>
      <c r="CK117" s="411">
        <v>0</v>
      </c>
      <c r="CL117" s="411">
        <v>0</v>
      </c>
      <c r="CM117" s="411">
        <v>0</v>
      </c>
      <c r="CN117" s="411">
        <v>0</v>
      </c>
      <c r="CO117" s="411">
        <v>0</v>
      </c>
      <c r="CP117" s="411">
        <v>0</v>
      </c>
      <c r="CQ117" s="411">
        <v>0</v>
      </c>
      <c r="CR117" s="411">
        <v>0</v>
      </c>
      <c r="CS117" s="411">
        <v>0</v>
      </c>
      <c r="CT117" s="411">
        <v>0</v>
      </c>
      <c r="CU117" s="412">
        <v>0</v>
      </c>
      <c r="CV117" s="411">
        <f t="shared" si="41"/>
        <v>0</v>
      </c>
      <c r="CW117" s="411">
        <v>0</v>
      </c>
      <c r="CX117" s="411">
        <v>0</v>
      </c>
      <c r="CY117" s="411">
        <v>0</v>
      </c>
      <c r="CZ117" s="411">
        <v>0</v>
      </c>
      <c r="DA117" s="411">
        <v>0</v>
      </c>
      <c r="DB117" s="411">
        <v>0</v>
      </c>
      <c r="DC117" s="411">
        <v>0</v>
      </c>
      <c r="DD117" s="411">
        <v>0</v>
      </c>
      <c r="DE117" s="411">
        <v>0</v>
      </c>
      <c r="DF117" s="411">
        <v>0</v>
      </c>
      <c r="DG117" s="411">
        <v>0</v>
      </c>
      <c r="DH117" s="412">
        <v>0</v>
      </c>
      <c r="DI117" s="411">
        <f t="shared" si="42"/>
        <v>0</v>
      </c>
      <c r="DJ117" s="411">
        <v>0</v>
      </c>
      <c r="DK117" s="411">
        <v>0</v>
      </c>
      <c r="DL117" s="411">
        <v>0</v>
      </c>
      <c r="DM117" s="411">
        <v>0</v>
      </c>
      <c r="DN117" s="411">
        <v>0</v>
      </c>
      <c r="DO117" s="411">
        <v>0</v>
      </c>
      <c r="DP117" s="411">
        <v>0</v>
      </c>
      <c r="DQ117" s="411">
        <v>0</v>
      </c>
      <c r="DR117" s="411">
        <v>0</v>
      </c>
      <c r="DS117" s="411">
        <v>0</v>
      </c>
      <c r="DT117" s="411">
        <v>0</v>
      </c>
      <c r="DU117" s="412">
        <v>0</v>
      </c>
      <c r="DV117" s="411">
        <f t="shared" si="43"/>
        <v>0</v>
      </c>
      <c r="DW117" s="412">
        <v>0</v>
      </c>
      <c r="DX117" s="412">
        <v>0</v>
      </c>
      <c r="DY117" s="412">
        <v>0</v>
      </c>
      <c r="DZ117" s="412">
        <v>0</v>
      </c>
      <c r="EA117" s="412">
        <v>0</v>
      </c>
      <c r="EB117" s="412">
        <v>0</v>
      </c>
      <c r="EC117" s="412">
        <v>0</v>
      </c>
      <c r="ED117" s="412">
        <v>0</v>
      </c>
      <c r="EE117" s="412">
        <v>0</v>
      </c>
      <c r="EF117" s="412">
        <v>0</v>
      </c>
      <c r="EG117" s="412">
        <v>0</v>
      </c>
      <c r="EH117" s="412">
        <v>0</v>
      </c>
      <c r="EI117" s="411">
        <f t="shared" si="44"/>
        <v>0</v>
      </c>
      <c r="EK117" s="411">
        <f t="shared" si="45"/>
        <v>696</v>
      </c>
      <c r="EL117" s="7">
        <f t="shared" si="46"/>
        <v>-696</v>
      </c>
    </row>
    <row r="118" spans="1:142">
      <c r="A118" s="365" t="str">
        <f t="shared" si="28"/>
        <v xml:space="preserve"> 015</v>
      </c>
      <c r="B118" s="370" t="s">
        <v>926</v>
      </c>
      <c r="C118" s="370" t="s">
        <v>1176</v>
      </c>
      <c r="D118" s="411">
        <v>22</v>
      </c>
      <c r="E118" s="411">
        <v>49</v>
      </c>
      <c r="F118" s="411">
        <v>470</v>
      </c>
      <c r="G118" s="411">
        <v>64</v>
      </c>
      <c r="H118" s="411">
        <v>40</v>
      </c>
      <c r="I118" s="411">
        <v>21</v>
      </c>
      <c r="J118" s="411">
        <v>206</v>
      </c>
      <c r="K118" s="411">
        <v>8500</v>
      </c>
      <c r="L118" s="411">
        <v>7044</v>
      </c>
      <c r="M118" s="411">
        <v>25125</v>
      </c>
      <c r="N118" s="411">
        <v>46</v>
      </c>
      <c r="O118" s="412">
        <v>16</v>
      </c>
      <c r="P118" s="411">
        <f t="shared" si="29"/>
        <v>41603</v>
      </c>
      <c r="Q118" s="411">
        <f t="shared" si="30"/>
        <v>865.35483870967744</v>
      </c>
      <c r="R118" s="411">
        <f t="shared" si="31"/>
        <v>13607.472747497219</v>
      </c>
      <c r="S118" s="411">
        <f t="shared" si="32"/>
        <v>27130.172413793105</v>
      </c>
      <c r="T118" s="411">
        <v>0</v>
      </c>
      <c r="U118" s="411">
        <v>0</v>
      </c>
      <c r="V118" s="411">
        <v>0</v>
      </c>
      <c r="W118" s="411">
        <v>0</v>
      </c>
      <c r="X118" s="411">
        <v>0</v>
      </c>
      <c r="Y118" s="411">
        <v>0</v>
      </c>
      <c r="Z118" s="411">
        <v>0</v>
      </c>
      <c r="AA118" s="411">
        <v>0</v>
      </c>
      <c r="AB118" s="411">
        <v>0</v>
      </c>
      <c r="AC118" s="411">
        <v>0</v>
      </c>
      <c r="AD118" s="411">
        <v>0</v>
      </c>
      <c r="AE118" s="412">
        <v>0</v>
      </c>
      <c r="AF118" s="411">
        <f t="shared" si="33"/>
        <v>0</v>
      </c>
      <c r="AG118" s="411">
        <v>0</v>
      </c>
      <c r="AH118" s="411">
        <v>0</v>
      </c>
      <c r="AI118" s="411">
        <v>0</v>
      </c>
      <c r="AJ118" s="411">
        <v>0</v>
      </c>
      <c r="AK118" s="411">
        <v>0</v>
      </c>
      <c r="AL118" s="411">
        <v>0</v>
      </c>
      <c r="AM118" s="411">
        <v>0</v>
      </c>
      <c r="AN118" s="411">
        <v>0</v>
      </c>
      <c r="AO118" s="411">
        <v>0</v>
      </c>
      <c r="AP118" s="411">
        <v>0</v>
      </c>
      <c r="AQ118" s="411">
        <v>0</v>
      </c>
      <c r="AR118" s="412">
        <v>0</v>
      </c>
      <c r="AS118" s="411">
        <f t="shared" si="34"/>
        <v>0</v>
      </c>
      <c r="AT118" s="411">
        <f t="shared" si="35"/>
        <v>0</v>
      </c>
      <c r="AU118" s="411">
        <f t="shared" si="36"/>
        <v>0</v>
      </c>
      <c r="AV118" s="411">
        <f t="shared" si="37"/>
        <v>0</v>
      </c>
      <c r="AW118" s="411">
        <v>0</v>
      </c>
      <c r="AX118" s="411">
        <v>0</v>
      </c>
      <c r="AY118" s="411">
        <v>0</v>
      </c>
      <c r="AZ118" s="411">
        <v>0</v>
      </c>
      <c r="BA118" s="411">
        <v>0</v>
      </c>
      <c r="BB118" s="411">
        <v>0</v>
      </c>
      <c r="BC118" s="411">
        <v>0</v>
      </c>
      <c r="BD118" s="411">
        <v>0</v>
      </c>
      <c r="BE118" s="411">
        <v>0</v>
      </c>
      <c r="BF118" s="411">
        <v>0</v>
      </c>
      <c r="BG118" s="411">
        <v>0</v>
      </c>
      <c r="BH118" s="412">
        <v>0</v>
      </c>
      <c r="BI118" s="411">
        <f t="shared" si="38"/>
        <v>0</v>
      </c>
      <c r="BJ118" s="411">
        <v>0</v>
      </c>
      <c r="BK118" s="411">
        <v>0</v>
      </c>
      <c r="BL118" s="411">
        <v>0</v>
      </c>
      <c r="BM118" s="411">
        <v>0</v>
      </c>
      <c r="BN118" s="411">
        <v>0</v>
      </c>
      <c r="BO118" s="411">
        <v>0</v>
      </c>
      <c r="BP118" s="411">
        <v>0</v>
      </c>
      <c r="BQ118" s="411">
        <v>0</v>
      </c>
      <c r="BR118" s="411">
        <v>0</v>
      </c>
      <c r="BS118" s="411">
        <v>0</v>
      </c>
      <c r="BT118" s="411">
        <v>0</v>
      </c>
      <c r="BU118" s="412">
        <v>0</v>
      </c>
      <c r="BV118" s="411">
        <f t="shared" si="39"/>
        <v>0</v>
      </c>
      <c r="BW118" s="411">
        <v>0</v>
      </c>
      <c r="BX118" s="411">
        <v>0</v>
      </c>
      <c r="BY118" s="411">
        <v>0</v>
      </c>
      <c r="BZ118" s="411">
        <v>0</v>
      </c>
      <c r="CA118" s="411">
        <v>0</v>
      </c>
      <c r="CB118" s="411">
        <v>0</v>
      </c>
      <c r="CC118" s="411">
        <v>0</v>
      </c>
      <c r="CD118" s="411">
        <v>0</v>
      </c>
      <c r="CE118" s="411">
        <v>0</v>
      </c>
      <c r="CF118" s="411">
        <v>0</v>
      </c>
      <c r="CG118" s="411">
        <v>0</v>
      </c>
      <c r="CH118" s="412">
        <v>0</v>
      </c>
      <c r="CI118" s="411">
        <f t="shared" si="40"/>
        <v>0</v>
      </c>
      <c r="CJ118" s="411">
        <v>0</v>
      </c>
      <c r="CK118" s="411">
        <v>0</v>
      </c>
      <c r="CL118" s="411">
        <v>0</v>
      </c>
      <c r="CM118" s="411">
        <v>0</v>
      </c>
      <c r="CN118" s="411">
        <v>0</v>
      </c>
      <c r="CO118" s="411">
        <v>0</v>
      </c>
      <c r="CP118" s="411">
        <v>0</v>
      </c>
      <c r="CQ118" s="411">
        <v>0</v>
      </c>
      <c r="CR118" s="411">
        <v>0</v>
      </c>
      <c r="CS118" s="411">
        <v>0</v>
      </c>
      <c r="CT118" s="411">
        <v>0</v>
      </c>
      <c r="CU118" s="412">
        <v>0</v>
      </c>
      <c r="CV118" s="411">
        <f t="shared" si="41"/>
        <v>0</v>
      </c>
      <c r="CW118" s="411">
        <v>0</v>
      </c>
      <c r="CX118" s="411">
        <v>0</v>
      </c>
      <c r="CY118" s="411">
        <v>0</v>
      </c>
      <c r="CZ118" s="411">
        <v>0</v>
      </c>
      <c r="DA118" s="411">
        <v>0</v>
      </c>
      <c r="DB118" s="411">
        <v>0</v>
      </c>
      <c r="DC118" s="411">
        <v>0</v>
      </c>
      <c r="DD118" s="411">
        <v>0</v>
      </c>
      <c r="DE118" s="411">
        <v>0</v>
      </c>
      <c r="DF118" s="411">
        <v>0</v>
      </c>
      <c r="DG118" s="411">
        <v>0</v>
      </c>
      <c r="DH118" s="412">
        <v>0</v>
      </c>
      <c r="DI118" s="411">
        <f t="shared" si="42"/>
        <v>0</v>
      </c>
      <c r="DJ118" s="411">
        <v>0</v>
      </c>
      <c r="DK118" s="411">
        <v>0</v>
      </c>
      <c r="DL118" s="411">
        <v>0</v>
      </c>
      <c r="DM118" s="411">
        <v>0</v>
      </c>
      <c r="DN118" s="411">
        <v>0</v>
      </c>
      <c r="DO118" s="411">
        <v>0</v>
      </c>
      <c r="DP118" s="411">
        <v>0</v>
      </c>
      <c r="DQ118" s="411">
        <v>0</v>
      </c>
      <c r="DR118" s="411">
        <v>0</v>
      </c>
      <c r="DS118" s="411">
        <v>0</v>
      </c>
      <c r="DT118" s="411">
        <v>0</v>
      </c>
      <c r="DU118" s="412">
        <v>0</v>
      </c>
      <c r="DV118" s="411">
        <f t="shared" si="43"/>
        <v>0</v>
      </c>
      <c r="DW118" s="412">
        <v>0</v>
      </c>
      <c r="DX118" s="412">
        <v>0</v>
      </c>
      <c r="DY118" s="412">
        <v>0</v>
      </c>
      <c r="DZ118" s="412">
        <v>0</v>
      </c>
      <c r="EA118" s="412">
        <v>0</v>
      </c>
      <c r="EB118" s="412">
        <v>0</v>
      </c>
      <c r="EC118" s="412">
        <v>0</v>
      </c>
      <c r="ED118" s="412">
        <v>0</v>
      </c>
      <c r="EE118" s="412">
        <v>0</v>
      </c>
      <c r="EF118" s="412">
        <v>0</v>
      </c>
      <c r="EG118" s="412">
        <v>0</v>
      </c>
      <c r="EH118" s="412">
        <v>0</v>
      </c>
      <c r="EI118" s="411">
        <f t="shared" si="44"/>
        <v>0</v>
      </c>
      <c r="EK118" s="411">
        <f t="shared" si="45"/>
        <v>41603</v>
      </c>
      <c r="EL118" s="7">
        <f t="shared" si="46"/>
        <v>-41603</v>
      </c>
    </row>
    <row r="119" spans="1:142">
      <c r="A119" s="365" t="str">
        <f t="shared" si="28"/>
        <v xml:space="preserve"> 015</v>
      </c>
      <c r="B119" s="370" t="s">
        <v>926</v>
      </c>
      <c r="C119" s="370" t="s">
        <v>1177</v>
      </c>
      <c r="D119" s="411">
        <v>550</v>
      </c>
      <c r="E119" s="411">
        <v>592</v>
      </c>
      <c r="F119" s="411">
        <v>497</v>
      </c>
      <c r="G119" s="411">
        <v>502</v>
      </c>
      <c r="H119" s="411">
        <v>591</v>
      </c>
      <c r="I119" s="411">
        <v>503</v>
      </c>
      <c r="J119" s="411">
        <v>424</v>
      </c>
      <c r="K119" s="411">
        <v>437</v>
      </c>
      <c r="L119" s="411">
        <v>373</v>
      </c>
      <c r="M119" s="411">
        <v>328</v>
      </c>
      <c r="N119" s="411">
        <v>521</v>
      </c>
      <c r="O119" s="412">
        <v>624</v>
      </c>
      <c r="P119" s="411">
        <f t="shared" si="29"/>
        <v>5942</v>
      </c>
      <c r="Q119" s="411">
        <f t="shared" si="30"/>
        <v>3645.3225806451615</v>
      </c>
      <c r="R119" s="411">
        <f t="shared" si="31"/>
        <v>720.78086763070087</v>
      </c>
      <c r="S119" s="411">
        <f t="shared" si="32"/>
        <v>1575.8965517241379</v>
      </c>
      <c r="T119" s="411">
        <v>0</v>
      </c>
      <c r="U119" s="411">
        <v>0</v>
      </c>
      <c r="V119" s="411">
        <v>0</v>
      </c>
      <c r="W119" s="411">
        <v>0</v>
      </c>
      <c r="X119" s="411">
        <v>0</v>
      </c>
      <c r="Y119" s="411">
        <v>0</v>
      </c>
      <c r="Z119" s="411">
        <v>0</v>
      </c>
      <c r="AA119" s="411">
        <v>0</v>
      </c>
      <c r="AB119" s="411">
        <v>0</v>
      </c>
      <c r="AC119" s="411">
        <v>0</v>
      </c>
      <c r="AD119" s="411">
        <v>0</v>
      </c>
      <c r="AE119" s="412">
        <v>0</v>
      </c>
      <c r="AF119" s="411">
        <f t="shared" si="33"/>
        <v>0</v>
      </c>
      <c r="AG119" s="411">
        <v>0</v>
      </c>
      <c r="AH119" s="411">
        <v>0</v>
      </c>
      <c r="AI119" s="411">
        <v>0</v>
      </c>
      <c r="AJ119" s="411">
        <v>0</v>
      </c>
      <c r="AK119" s="411">
        <v>0</v>
      </c>
      <c r="AL119" s="411">
        <v>0</v>
      </c>
      <c r="AM119" s="411">
        <v>0</v>
      </c>
      <c r="AN119" s="411">
        <v>0</v>
      </c>
      <c r="AO119" s="411">
        <v>0</v>
      </c>
      <c r="AP119" s="411">
        <v>0</v>
      </c>
      <c r="AQ119" s="411">
        <v>0</v>
      </c>
      <c r="AR119" s="412">
        <v>0</v>
      </c>
      <c r="AS119" s="411">
        <f t="shared" si="34"/>
        <v>0</v>
      </c>
      <c r="AT119" s="411">
        <f t="shared" si="35"/>
        <v>0</v>
      </c>
      <c r="AU119" s="411">
        <f t="shared" si="36"/>
        <v>0</v>
      </c>
      <c r="AV119" s="411">
        <f t="shared" si="37"/>
        <v>0</v>
      </c>
      <c r="AW119" s="411">
        <v>0</v>
      </c>
      <c r="AX119" s="411">
        <v>0</v>
      </c>
      <c r="AY119" s="411">
        <v>0</v>
      </c>
      <c r="AZ119" s="411">
        <v>0</v>
      </c>
      <c r="BA119" s="411">
        <v>0</v>
      </c>
      <c r="BB119" s="411">
        <v>0</v>
      </c>
      <c r="BC119" s="411">
        <v>0</v>
      </c>
      <c r="BD119" s="411">
        <v>0</v>
      </c>
      <c r="BE119" s="411">
        <v>0</v>
      </c>
      <c r="BF119" s="411">
        <v>0</v>
      </c>
      <c r="BG119" s="411">
        <v>0</v>
      </c>
      <c r="BH119" s="412">
        <v>0</v>
      </c>
      <c r="BI119" s="411">
        <f t="shared" si="38"/>
        <v>0</v>
      </c>
      <c r="BJ119" s="411">
        <v>0</v>
      </c>
      <c r="BK119" s="411">
        <v>0</v>
      </c>
      <c r="BL119" s="411">
        <v>0</v>
      </c>
      <c r="BM119" s="411">
        <v>0</v>
      </c>
      <c r="BN119" s="411">
        <v>0</v>
      </c>
      <c r="BO119" s="411">
        <v>0</v>
      </c>
      <c r="BP119" s="411">
        <v>0</v>
      </c>
      <c r="BQ119" s="411">
        <v>0</v>
      </c>
      <c r="BR119" s="411">
        <v>0</v>
      </c>
      <c r="BS119" s="411">
        <v>0</v>
      </c>
      <c r="BT119" s="411">
        <v>0</v>
      </c>
      <c r="BU119" s="412">
        <v>0</v>
      </c>
      <c r="BV119" s="411">
        <f t="shared" si="39"/>
        <v>0</v>
      </c>
      <c r="BW119" s="411">
        <v>0</v>
      </c>
      <c r="BX119" s="411">
        <v>0</v>
      </c>
      <c r="BY119" s="411">
        <v>0</v>
      </c>
      <c r="BZ119" s="411">
        <v>0</v>
      </c>
      <c r="CA119" s="411">
        <v>0</v>
      </c>
      <c r="CB119" s="411">
        <v>0</v>
      </c>
      <c r="CC119" s="411">
        <v>0</v>
      </c>
      <c r="CD119" s="411">
        <v>0</v>
      </c>
      <c r="CE119" s="411">
        <v>0</v>
      </c>
      <c r="CF119" s="411">
        <v>0</v>
      </c>
      <c r="CG119" s="411">
        <v>0</v>
      </c>
      <c r="CH119" s="412">
        <v>0</v>
      </c>
      <c r="CI119" s="411">
        <f t="shared" si="40"/>
        <v>0</v>
      </c>
      <c r="CJ119" s="411">
        <v>0</v>
      </c>
      <c r="CK119" s="411">
        <v>0</v>
      </c>
      <c r="CL119" s="411">
        <v>0</v>
      </c>
      <c r="CM119" s="411">
        <v>0</v>
      </c>
      <c r="CN119" s="411">
        <v>0</v>
      </c>
      <c r="CO119" s="411">
        <v>0</v>
      </c>
      <c r="CP119" s="411">
        <v>0</v>
      </c>
      <c r="CQ119" s="411">
        <v>0</v>
      </c>
      <c r="CR119" s="411">
        <v>0</v>
      </c>
      <c r="CS119" s="411">
        <v>0</v>
      </c>
      <c r="CT119" s="411">
        <v>0</v>
      </c>
      <c r="CU119" s="412">
        <v>0</v>
      </c>
      <c r="CV119" s="411">
        <f t="shared" si="41"/>
        <v>0</v>
      </c>
      <c r="CW119" s="411">
        <v>0</v>
      </c>
      <c r="CX119" s="411">
        <v>0</v>
      </c>
      <c r="CY119" s="411">
        <v>0</v>
      </c>
      <c r="CZ119" s="411">
        <v>0</v>
      </c>
      <c r="DA119" s="411">
        <v>0</v>
      </c>
      <c r="DB119" s="411">
        <v>0</v>
      </c>
      <c r="DC119" s="411">
        <v>0</v>
      </c>
      <c r="DD119" s="411">
        <v>0</v>
      </c>
      <c r="DE119" s="411">
        <v>0</v>
      </c>
      <c r="DF119" s="411">
        <v>0</v>
      </c>
      <c r="DG119" s="411">
        <v>0</v>
      </c>
      <c r="DH119" s="412">
        <v>0</v>
      </c>
      <c r="DI119" s="411">
        <f t="shared" si="42"/>
        <v>0</v>
      </c>
      <c r="DJ119" s="411">
        <v>0</v>
      </c>
      <c r="DK119" s="411">
        <v>0</v>
      </c>
      <c r="DL119" s="411">
        <v>0</v>
      </c>
      <c r="DM119" s="411">
        <v>0</v>
      </c>
      <c r="DN119" s="411">
        <v>0</v>
      </c>
      <c r="DO119" s="411">
        <v>0</v>
      </c>
      <c r="DP119" s="411">
        <v>0</v>
      </c>
      <c r="DQ119" s="411">
        <v>0</v>
      </c>
      <c r="DR119" s="411">
        <v>0</v>
      </c>
      <c r="DS119" s="411">
        <v>0</v>
      </c>
      <c r="DT119" s="411">
        <v>0</v>
      </c>
      <c r="DU119" s="412">
        <v>0</v>
      </c>
      <c r="DV119" s="411">
        <f t="shared" si="43"/>
        <v>0</v>
      </c>
      <c r="DW119" s="412">
        <v>0</v>
      </c>
      <c r="DX119" s="412">
        <v>0</v>
      </c>
      <c r="DY119" s="412">
        <v>0</v>
      </c>
      <c r="DZ119" s="412">
        <v>0</v>
      </c>
      <c r="EA119" s="412">
        <v>0</v>
      </c>
      <c r="EB119" s="412">
        <v>0</v>
      </c>
      <c r="EC119" s="412">
        <v>0</v>
      </c>
      <c r="ED119" s="412">
        <v>0</v>
      </c>
      <c r="EE119" s="412">
        <v>0</v>
      </c>
      <c r="EF119" s="412">
        <v>0</v>
      </c>
      <c r="EG119" s="412">
        <v>0</v>
      </c>
      <c r="EH119" s="412">
        <v>0</v>
      </c>
      <c r="EI119" s="411">
        <f t="shared" si="44"/>
        <v>0</v>
      </c>
      <c r="EK119" s="411">
        <f t="shared" si="45"/>
        <v>5942</v>
      </c>
      <c r="EL119" s="7">
        <f t="shared" si="46"/>
        <v>-5942</v>
      </c>
    </row>
    <row r="120" spans="1:142">
      <c r="A120" s="365" t="str">
        <f t="shared" si="28"/>
        <v xml:space="preserve"> 015</v>
      </c>
      <c r="B120" s="370" t="s">
        <v>926</v>
      </c>
      <c r="C120" s="370" t="s">
        <v>1178</v>
      </c>
      <c r="D120" s="411">
        <v>221</v>
      </c>
      <c r="E120" s="411">
        <v>261</v>
      </c>
      <c r="F120" s="411">
        <v>176</v>
      </c>
      <c r="G120" s="411">
        <v>174</v>
      </c>
      <c r="H120" s="411">
        <v>424</v>
      </c>
      <c r="I120" s="411">
        <v>229</v>
      </c>
      <c r="J120" s="411">
        <v>412</v>
      </c>
      <c r="K120" s="411">
        <v>2086</v>
      </c>
      <c r="L120" s="411">
        <v>239</v>
      </c>
      <c r="M120" s="411">
        <v>3183</v>
      </c>
      <c r="N120" s="411">
        <v>198</v>
      </c>
      <c r="O120" s="412">
        <v>330</v>
      </c>
      <c r="P120" s="411">
        <f t="shared" si="29"/>
        <v>7933</v>
      </c>
      <c r="Q120" s="411">
        <f t="shared" si="30"/>
        <v>1883.7096774193549</v>
      </c>
      <c r="R120" s="411">
        <f t="shared" si="31"/>
        <v>2272.3592880978867</v>
      </c>
      <c r="S120" s="411">
        <f t="shared" si="32"/>
        <v>3776.9310344827586</v>
      </c>
      <c r="T120" s="411">
        <v>0</v>
      </c>
      <c r="U120" s="411">
        <v>0</v>
      </c>
      <c r="V120" s="411">
        <v>0</v>
      </c>
      <c r="W120" s="411">
        <v>0</v>
      </c>
      <c r="X120" s="411">
        <v>0</v>
      </c>
      <c r="Y120" s="411">
        <v>0</v>
      </c>
      <c r="Z120" s="411">
        <v>0</v>
      </c>
      <c r="AA120" s="411">
        <v>0</v>
      </c>
      <c r="AB120" s="411">
        <v>0</v>
      </c>
      <c r="AC120" s="411">
        <v>0</v>
      </c>
      <c r="AD120" s="411">
        <v>0</v>
      </c>
      <c r="AE120" s="412">
        <v>0</v>
      </c>
      <c r="AF120" s="411">
        <f t="shared" si="33"/>
        <v>0</v>
      </c>
      <c r="AG120" s="411">
        <v>0</v>
      </c>
      <c r="AH120" s="411">
        <v>0</v>
      </c>
      <c r="AI120" s="411">
        <v>0</v>
      </c>
      <c r="AJ120" s="411">
        <v>0</v>
      </c>
      <c r="AK120" s="411">
        <v>0</v>
      </c>
      <c r="AL120" s="411">
        <v>0</v>
      </c>
      <c r="AM120" s="411">
        <v>0</v>
      </c>
      <c r="AN120" s="411">
        <v>0</v>
      </c>
      <c r="AO120" s="411">
        <v>0</v>
      </c>
      <c r="AP120" s="411">
        <v>0</v>
      </c>
      <c r="AQ120" s="411">
        <v>0</v>
      </c>
      <c r="AR120" s="412">
        <v>0</v>
      </c>
      <c r="AS120" s="411">
        <f t="shared" si="34"/>
        <v>0</v>
      </c>
      <c r="AT120" s="411">
        <f t="shared" si="35"/>
        <v>0</v>
      </c>
      <c r="AU120" s="411">
        <f t="shared" si="36"/>
        <v>0</v>
      </c>
      <c r="AV120" s="411">
        <f t="shared" si="37"/>
        <v>0</v>
      </c>
      <c r="AW120" s="411">
        <v>0</v>
      </c>
      <c r="AX120" s="411">
        <v>0</v>
      </c>
      <c r="AY120" s="411">
        <v>0</v>
      </c>
      <c r="AZ120" s="411">
        <v>0</v>
      </c>
      <c r="BA120" s="411">
        <v>0</v>
      </c>
      <c r="BB120" s="411">
        <v>0</v>
      </c>
      <c r="BC120" s="411">
        <v>0</v>
      </c>
      <c r="BD120" s="411">
        <v>0</v>
      </c>
      <c r="BE120" s="411">
        <v>0</v>
      </c>
      <c r="BF120" s="411">
        <v>0</v>
      </c>
      <c r="BG120" s="411">
        <v>0</v>
      </c>
      <c r="BH120" s="412">
        <v>0</v>
      </c>
      <c r="BI120" s="411">
        <f t="shared" si="38"/>
        <v>0</v>
      </c>
      <c r="BJ120" s="411">
        <v>0</v>
      </c>
      <c r="BK120" s="411">
        <v>0</v>
      </c>
      <c r="BL120" s="411">
        <v>0</v>
      </c>
      <c r="BM120" s="411">
        <v>0</v>
      </c>
      <c r="BN120" s="411">
        <v>0</v>
      </c>
      <c r="BO120" s="411">
        <v>0</v>
      </c>
      <c r="BP120" s="411">
        <v>0</v>
      </c>
      <c r="BQ120" s="411">
        <v>0</v>
      </c>
      <c r="BR120" s="411">
        <v>0</v>
      </c>
      <c r="BS120" s="411">
        <v>0</v>
      </c>
      <c r="BT120" s="411">
        <v>0</v>
      </c>
      <c r="BU120" s="412">
        <v>0</v>
      </c>
      <c r="BV120" s="411">
        <f t="shared" si="39"/>
        <v>0</v>
      </c>
      <c r="BW120" s="411">
        <v>0</v>
      </c>
      <c r="BX120" s="411">
        <v>0</v>
      </c>
      <c r="BY120" s="411">
        <v>0</v>
      </c>
      <c r="BZ120" s="411">
        <v>0</v>
      </c>
      <c r="CA120" s="411">
        <v>0</v>
      </c>
      <c r="CB120" s="411">
        <v>0</v>
      </c>
      <c r="CC120" s="411">
        <v>0</v>
      </c>
      <c r="CD120" s="411">
        <v>0</v>
      </c>
      <c r="CE120" s="411">
        <v>0</v>
      </c>
      <c r="CF120" s="411">
        <v>0</v>
      </c>
      <c r="CG120" s="411">
        <v>0</v>
      </c>
      <c r="CH120" s="412">
        <v>0</v>
      </c>
      <c r="CI120" s="411">
        <f t="shared" si="40"/>
        <v>0</v>
      </c>
      <c r="CJ120" s="411">
        <v>0</v>
      </c>
      <c r="CK120" s="411">
        <v>0</v>
      </c>
      <c r="CL120" s="411">
        <v>0</v>
      </c>
      <c r="CM120" s="411">
        <v>0</v>
      </c>
      <c r="CN120" s="411">
        <v>0</v>
      </c>
      <c r="CO120" s="411">
        <v>0</v>
      </c>
      <c r="CP120" s="411">
        <v>0</v>
      </c>
      <c r="CQ120" s="411">
        <v>0</v>
      </c>
      <c r="CR120" s="411">
        <v>0</v>
      </c>
      <c r="CS120" s="411">
        <v>0</v>
      </c>
      <c r="CT120" s="411">
        <v>0</v>
      </c>
      <c r="CU120" s="412">
        <v>0</v>
      </c>
      <c r="CV120" s="411">
        <f t="shared" si="41"/>
        <v>0</v>
      </c>
      <c r="CW120" s="411">
        <v>0</v>
      </c>
      <c r="CX120" s="411">
        <v>0</v>
      </c>
      <c r="CY120" s="411">
        <v>0</v>
      </c>
      <c r="CZ120" s="411">
        <v>0</v>
      </c>
      <c r="DA120" s="411">
        <v>0</v>
      </c>
      <c r="DB120" s="411">
        <v>0</v>
      </c>
      <c r="DC120" s="411">
        <v>0</v>
      </c>
      <c r="DD120" s="411">
        <v>0</v>
      </c>
      <c r="DE120" s="411">
        <v>0</v>
      </c>
      <c r="DF120" s="411">
        <v>0</v>
      </c>
      <c r="DG120" s="411">
        <v>0</v>
      </c>
      <c r="DH120" s="412">
        <v>0</v>
      </c>
      <c r="DI120" s="411">
        <f t="shared" si="42"/>
        <v>0</v>
      </c>
      <c r="DJ120" s="411">
        <v>0</v>
      </c>
      <c r="DK120" s="411">
        <v>0</v>
      </c>
      <c r="DL120" s="411">
        <v>0</v>
      </c>
      <c r="DM120" s="411">
        <v>0</v>
      </c>
      <c r="DN120" s="411">
        <v>0</v>
      </c>
      <c r="DO120" s="411">
        <v>0</v>
      </c>
      <c r="DP120" s="411">
        <v>0</v>
      </c>
      <c r="DQ120" s="411">
        <v>0</v>
      </c>
      <c r="DR120" s="411">
        <v>0</v>
      </c>
      <c r="DS120" s="411">
        <v>0</v>
      </c>
      <c r="DT120" s="411">
        <v>0</v>
      </c>
      <c r="DU120" s="412">
        <v>0</v>
      </c>
      <c r="DV120" s="411">
        <f t="shared" si="43"/>
        <v>0</v>
      </c>
      <c r="DW120" s="412">
        <v>0</v>
      </c>
      <c r="DX120" s="412">
        <v>0</v>
      </c>
      <c r="DY120" s="412">
        <v>0</v>
      </c>
      <c r="DZ120" s="412">
        <v>0</v>
      </c>
      <c r="EA120" s="412">
        <v>0</v>
      </c>
      <c r="EB120" s="412">
        <v>0</v>
      </c>
      <c r="EC120" s="412">
        <v>0</v>
      </c>
      <c r="ED120" s="412">
        <v>0</v>
      </c>
      <c r="EE120" s="412">
        <v>0</v>
      </c>
      <c r="EF120" s="412">
        <v>0</v>
      </c>
      <c r="EG120" s="412">
        <v>0</v>
      </c>
      <c r="EH120" s="412">
        <v>0</v>
      </c>
      <c r="EI120" s="411">
        <f t="shared" si="44"/>
        <v>0</v>
      </c>
      <c r="EK120" s="411">
        <f t="shared" si="45"/>
        <v>7933</v>
      </c>
      <c r="EL120" s="7">
        <f t="shared" si="46"/>
        <v>-7933</v>
      </c>
    </row>
    <row r="121" spans="1:142">
      <c r="A121" s="365" t="str">
        <f t="shared" si="28"/>
        <v xml:space="preserve"> 015</v>
      </c>
      <c r="B121" s="370" t="s">
        <v>926</v>
      </c>
      <c r="C121" s="370" t="s">
        <v>1179</v>
      </c>
      <c r="D121" s="411">
        <v>157</v>
      </c>
      <c r="E121" s="411">
        <v>114</v>
      </c>
      <c r="F121" s="411">
        <v>163</v>
      </c>
      <c r="G121" s="411">
        <v>136</v>
      </c>
      <c r="H121" s="411">
        <v>276</v>
      </c>
      <c r="I121" s="411">
        <v>152</v>
      </c>
      <c r="J121" s="411">
        <v>95</v>
      </c>
      <c r="K121" s="411">
        <v>370</v>
      </c>
      <c r="L121" s="411">
        <v>170</v>
      </c>
      <c r="M121" s="411">
        <v>286</v>
      </c>
      <c r="N121" s="411">
        <v>210</v>
      </c>
      <c r="O121" s="412">
        <v>161</v>
      </c>
      <c r="P121" s="411">
        <f t="shared" si="29"/>
        <v>2290</v>
      </c>
      <c r="Q121" s="411">
        <f t="shared" si="30"/>
        <v>1089.9354838709678</v>
      </c>
      <c r="R121" s="411">
        <f t="shared" si="31"/>
        <v>496.16796440489429</v>
      </c>
      <c r="S121" s="411">
        <f t="shared" si="32"/>
        <v>703.89655172413791</v>
      </c>
      <c r="T121" s="411">
        <v>0</v>
      </c>
      <c r="U121" s="411">
        <v>0</v>
      </c>
      <c r="V121" s="411">
        <v>0</v>
      </c>
      <c r="W121" s="411">
        <v>0</v>
      </c>
      <c r="X121" s="411">
        <v>0</v>
      </c>
      <c r="Y121" s="411">
        <v>0</v>
      </c>
      <c r="Z121" s="411">
        <v>0</v>
      </c>
      <c r="AA121" s="411">
        <v>0</v>
      </c>
      <c r="AB121" s="411">
        <v>0</v>
      </c>
      <c r="AC121" s="411">
        <v>0</v>
      </c>
      <c r="AD121" s="411">
        <v>0</v>
      </c>
      <c r="AE121" s="412">
        <v>0</v>
      </c>
      <c r="AF121" s="411">
        <f t="shared" si="33"/>
        <v>0</v>
      </c>
      <c r="AG121" s="411">
        <v>0</v>
      </c>
      <c r="AH121" s="411">
        <v>0</v>
      </c>
      <c r="AI121" s="411">
        <v>0</v>
      </c>
      <c r="AJ121" s="411">
        <v>0</v>
      </c>
      <c r="AK121" s="411">
        <v>0</v>
      </c>
      <c r="AL121" s="411">
        <v>0</v>
      </c>
      <c r="AM121" s="411">
        <v>0</v>
      </c>
      <c r="AN121" s="411">
        <v>0</v>
      </c>
      <c r="AO121" s="411">
        <v>0</v>
      </c>
      <c r="AP121" s="411">
        <v>0</v>
      </c>
      <c r="AQ121" s="411">
        <v>0</v>
      </c>
      <c r="AR121" s="412">
        <v>0</v>
      </c>
      <c r="AS121" s="411">
        <f t="shared" si="34"/>
        <v>0</v>
      </c>
      <c r="AT121" s="411">
        <f t="shared" si="35"/>
        <v>0</v>
      </c>
      <c r="AU121" s="411">
        <f t="shared" si="36"/>
        <v>0</v>
      </c>
      <c r="AV121" s="411">
        <f t="shared" si="37"/>
        <v>0</v>
      </c>
      <c r="AW121" s="411">
        <v>0</v>
      </c>
      <c r="AX121" s="411">
        <v>0</v>
      </c>
      <c r="AY121" s="411">
        <v>0</v>
      </c>
      <c r="AZ121" s="411">
        <v>0</v>
      </c>
      <c r="BA121" s="411">
        <v>0</v>
      </c>
      <c r="BB121" s="411">
        <v>0</v>
      </c>
      <c r="BC121" s="411">
        <v>0</v>
      </c>
      <c r="BD121" s="411">
        <v>0</v>
      </c>
      <c r="BE121" s="411">
        <v>0</v>
      </c>
      <c r="BF121" s="411">
        <v>0</v>
      </c>
      <c r="BG121" s="411">
        <v>0</v>
      </c>
      <c r="BH121" s="412">
        <v>0</v>
      </c>
      <c r="BI121" s="411">
        <f t="shared" si="38"/>
        <v>0</v>
      </c>
      <c r="BJ121" s="411">
        <v>0</v>
      </c>
      <c r="BK121" s="411">
        <v>0</v>
      </c>
      <c r="BL121" s="411">
        <v>0</v>
      </c>
      <c r="BM121" s="411">
        <v>0</v>
      </c>
      <c r="BN121" s="411">
        <v>0</v>
      </c>
      <c r="BO121" s="411">
        <v>0</v>
      </c>
      <c r="BP121" s="411">
        <v>0</v>
      </c>
      <c r="BQ121" s="411">
        <v>0</v>
      </c>
      <c r="BR121" s="411">
        <v>0</v>
      </c>
      <c r="BS121" s="411">
        <v>0</v>
      </c>
      <c r="BT121" s="411">
        <v>0</v>
      </c>
      <c r="BU121" s="412">
        <v>0</v>
      </c>
      <c r="BV121" s="411">
        <f t="shared" si="39"/>
        <v>0</v>
      </c>
      <c r="BW121" s="411">
        <v>0</v>
      </c>
      <c r="BX121" s="411">
        <v>0</v>
      </c>
      <c r="BY121" s="411">
        <v>0</v>
      </c>
      <c r="BZ121" s="411">
        <v>0</v>
      </c>
      <c r="CA121" s="411">
        <v>0</v>
      </c>
      <c r="CB121" s="411">
        <v>0</v>
      </c>
      <c r="CC121" s="411">
        <v>0</v>
      </c>
      <c r="CD121" s="411">
        <v>0</v>
      </c>
      <c r="CE121" s="411">
        <v>0</v>
      </c>
      <c r="CF121" s="411">
        <v>0</v>
      </c>
      <c r="CG121" s="411">
        <v>0</v>
      </c>
      <c r="CH121" s="412">
        <v>0</v>
      </c>
      <c r="CI121" s="411">
        <f t="shared" si="40"/>
        <v>0</v>
      </c>
      <c r="CJ121" s="411">
        <v>0</v>
      </c>
      <c r="CK121" s="411">
        <v>0</v>
      </c>
      <c r="CL121" s="411">
        <v>0</v>
      </c>
      <c r="CM121" s="411">
        <v>0</v>
      </c>
      <c r="CN121" s="411">
        <v>0</v>
      </c>
      <c r="CO121" s="411">
        <v>0</v>
      </c>
      <c r="CP121" s="411">
        <v>0</v>
      </c>
      <c r="CQ121" s="411">
        <v>0</v>
      </c>
      <c r="CR121" s="411">
        <v>0</v>
      </c>
      <c r="CS121" s="411">
        <v>0</v>
      </c>
      <c r="CT121" s="411">
        <v>0</v>
      </c>
      <c r="CU121" s="412">
        <v>0</v>
      </c>
      <c r="CV121" s="411">
        <f t="shared" si="41"/>
        <v>0</v>
      </c>
      <c r="CW121" s="411">
        <v>0</v>
      </c>
      <c r="CX121" s="411">
        <v>0</v>
      </c>
      <c r="CY121" s="411">
        <v>0</v>
      </c>
      <c r="CZ121" s="411">
        <v>0</v>
      </c>
      <c r="DA121" s="411">
        <v>0</v>
      </c>
      <c r="DB121" s="411">
        <v>0</v>
      </c>
      <c r="DC121" s="411">
        <v>0</v>
      </c>
      <c r="DD121" s="411">
        <v>0</v>
      </c>
      <c r="DE121" s="411">
        <v>0</v>
      </c>
      <c r="DF121" s="411">
        <v>0</v>
      </c>
      <c r="DG121" s="411">
        <v>0</v>
      </c>
      <c r="DH121" s="412">
        <v>0</v>
      </c>
      <c r="DI121" s="411">
        <f t="shared" si="42"/>
        <v>0</v>
      </c>
      <c r="DJ121" s="411">
        <v>0</v>
      </c>
      <c r="DK121" s="411">
        <v>0</v>
      </c>
      <c r="DL121" s="411">
        <v>0</v>
      </c>
      <c r="DM121" s="411">
        <v>0</v>
      </c>
      <c r="DN121" s="411">
        <v>0</v>
      </c>
      <c r="DO121" s="411">
        <v>0</v>
      </c>
      <c r="DP121" s="411">
        <v>0</v>
      </c>
      <c r="DQ121" s="411">
        <v>0</v>
      </c>
      <c r="DR121" s="411">
        <v>0</v>
      </c>
      <c r="DS121" s="411">
        <v>0</v>
      </c>
      <c r="DT121" s="411">
        <v>0</v>
      </c>
      <c r="DU121" s="412">
        <v>0</v>
      </c>
      <c r="DV121" s="411">
        <f t="shared" si="43"/>
        <v>0</v>
      </c>
      <c r="DW121" s="412">
        <v>0</v>
      </c>
      <c r="DX121" s="412">
        <v>0</v>
      </c>
      <c r="DY121" s="412">
        <v>0</v>
      </c>
      <c r="DZ121" s="412">
        <v>0</v>
      </c>
      <c r="EA121" s="412">
        <v>0</v>
      </c>
      <c r="EB121" s="412">
        <v>0</v>
      </c>
      <c r="EC121" s="412">
        <v>0</v>
      </c>
      <c r="ED121" s="412">
        <v>0</v>
      </c>
      <c r="EE121" s="412">
        <v>0</v>
      </c>
      <c r="EF121" s="412">
        <v>0</v>
      </c>
      <c r="EG121" s="412">
        <v>0</v>
      </c>
      <c r="EH121" s="412">
        <v>0</v>
      </c>
      <c r="EI121" s="411">
        <f t="shared" si="44"/>
        <v>0</v>
      </c>
      <c r="EK121" s="411">
        <f t="shared" si="45"/>
        <v>2290</v>
      </c>
      <c r="EL121" s="7">
        <f t="shared" si="46"/>
        <v>-2290</v>
      </c>
    </row>
    <row r="122" spans="1:142">
      <c r="A122" s="365" t="str">
        <f t="shared" si="28"/>
        <v xml:space="preserve"> 015</v>
      </c>
      <c r="B122" s="370" t="s">
        <v>926</v>
      </c>
      <c r="C122" s="370" t="s">
        <v>1180</v>
      </c>
      <c r="D122" s="411">
        <v>1</v>
      </c>
      <c r="E122" s="411">
        <v>2</v>
      </c>
      <c r="F122" s="411">
        <v>3</v>
      </c>
      <c r="G122" s="411">
        <v>1</v>
      </c>
      <c r="H122" s="411">
        <v>2</v>
      </c>
      <c r="I122" s="411">
        <v>2</v>
      </c>
      <c r="J122" s="411">
        <v>1</v>
      </c>
      <c r="K122" s="411">
        <v>5</v>
      </c>
      <c r="L122" s="411">
        <v>4</v>
      </c>
      <c r="M122" s="411">
        <v>7</v>
      </c>
      <c r="N122" s="411">
        <v>1</v>
      </c>
      <c r="O122" s="412">
        <v>0</v>
      </c>
      <c r="P122" s="411">
        <f t="shared" si="29"/>
        <v>29</v>
      </c>
      <c r="Q122" s="411">
        <f t="shared" si="30"/>
        <v>11.967741935483872</v>
      </c>
      <c r="R122" s="411">
        <f t="shared" si="31"/>
        <v>7.9288097886540605</v>
      </c>
      <c r="S122" s="411">
        <f t="shared" si="32"/>
        <v>9.1034482758620694</v>
      </c>
      <c r="T122" s="411">
        <v>0</v>
      </c>
      <c r="U122" s="411">
        <v>0</v>
      </c>
      <c r="V122" s="411">
        <v>0</v>
      </c>
      <c r="W122" s="411">
        <v>0</v>
      </c>
      <c r="X122" s="411">
        <v>0</v>
      </c>
      <c r="Y122" s="411">
        <v>0</v>
      </c>
      <c r="Z122" s="411">
        <v>0</v>
      </c>
      <c r="AA122" s="411">
        <v>0</v>
      </c>
      <c r="AB122" s="411">
        <v>0</v>
      </c>
      <c r="AC122" s="411">
        <v>0</v>
      </c>
      <c r="AD122" s="411">
        <v>0</v>
      </c>
      <c r="AE122" s="412">
        <v>0</v>
      </c>
      <c r="AF122" s="411">
        <f t="shared" si="33"/>
        <v>0</v>
      </c>
      <c r="AG122" s="411">
        <v>0</v>
      </c>
      <c r="AH122" s="411">
        <v>0</v>
      </c>
      <c r="AI122" s="411">
        <v>0</v>
      </c>
      <c r="AJ122" s="411">
        <v>0</v>
      </c>
      <c r="AK122" s="411">
        <v>0</v>
      </c>
      <c r="AL122" s="411">
        <v>0</v>
      </c>
      <c r="AM122" s="411">
        <v>0</v>
      </c>
      <c r="AN122" s="411">
        <v>0</v>
      </c>
      <c r="AO122" s="411">
        <v>0</v>
      </c>
      <c r="AP122" s="411">
        <v>0</v>
      </c>
      <c r="AQ122" s="411">
        <v>0</v>
      </c>
      <c r="AR122" s="412">
        <v>0</v>
      </c>
      <c r="AS122" s="411">
        <f t="shared" si="34"/>
        <v>0</v>
      </c>
      <c r="AT122" s="411">
        <f t="shared" si="35"/>
        <v>0</v>
      </c>
      <c r="AU122" s="411">
        <f t="shared" si="36"/>
        <v>0</v>
      </c>
      <c r="AV122" s="411">
        <f t="shared" si="37"/>
        <v>0</v>
      </c>
      <c r="AW122" s="411">
        <v>0</v>
      </c>
      <c r="AX122" s="411">
        <v>0</v>
      </c>
      <c r="AY122" s="411">
        <v>0</v>
      </c>
      <c r="AZ122" s="411">
        <v>0</v>
      </c>
      <c r="BA122" s="411">
        <v>0</v>
      </c>
      <c r="BB122" s="411">
        <v>0</v>
      </c>
      <c r="BC122" s="411">
        <v>0</v>
      </c>
      <c r="BD122" s="411">
        <v>0</v>
      </c>
      <c r="BE122" s="411">
        <v>0</v>
      </c>
      <c r="BF122" s="411">
        <v>0</v>
      </c>
      <c r="BG122" s="411">
        <v>0</v>
      </c>
      <c r="BH122" s="412">
        <v>0</v>
      </c>
      <c r="BI122" s="411">
        <f t="shared" si="38"/>
        <v>0</v>
      </c>
      <c r="BJ122" s="411">
        <v>0</v>
      </c>
      <c r="BK122" s="411">
        <v>0</v>
      </c>
      <c r="BL122" s="411">
        <v>0</v>
      </c>
      <c r="BM122" s="411">
        <v>0</v>
      </c>
      <c r="BN122" s="411">
        <v>0</v>
      </c>
      <c r="BO122" s="411">
        <v>0</v>
      </c>
      <c r="BP122" s="411">
        <v>0</v>
      </c>
      <c r="BQ122" s="411">
        <v>0</v>
      </c>
      <c r="BR122" s="411">
        <v>0</v>
      </c>
      <c r="BS122" s="411">
        <v>0</v>
      </c>
      <c r="BT122" s="411">
        <v>0</v>
      </c>
      <c r="BU122" s="412">
        <v>0</v>
      </c>
      <c r="BV122" s="411">
        <f t="shared" si="39"/>
        <v>0</v>
      </c>
      <c r="BW122" s="411">
        <v>0</v>
      </c>
      <c r="BX122" s="411">
        <v>0</v>
      </c>
      <c r="BY122" s="411">
        <v>0</v>
      </c>
      <c r="BZ122" s="411">
        <v>0</v>
      </c>
      <c r="CA122" s="411">
        <v>0</v>
      </c>
      <c r="CB122" s="411">
        <v>0</v>
      </c>
      <c r="CC122" s="411">
        <v>0</v>
      </c>
      <c r="CD122" s="411">
        <v>0</v>
      </c>
      <c r="CE122" s="411">
        <v>0</v>
      </c>
      <c r="CF122" s="411">
        <v>0</v>
      </c>
      <c r="CG122" s="411">
        <v>0</v>
      </c>
      <c r="CH122" s="412">
        <v>0</v>
      </c>
      <c r="CI122" s="411">
        <f t="shared" si="40"/>
        <v>0</v>
      </c>
      <c r="CJ122" s="411">
        <v>0</v>
      </c>
      <c r="CK122" s="411">
        <v>0</v>
      </c>
      <c r="CL122" s="411">
        <v>0</v>
      </c>
      <c r="CM122" s="411">
        <v>0</v>
      </c>
      <c r="CN122" s="411">
        <v>0</v>
      </c>
      <c r="CO122" s="411">
        <v>0</v>
      </c>
      <c r="CP122" s="411">
        <v>0</v>
      </c>
      <c r="CQ122" s="411">
        <v>0</v>
      </c>
      <c r="CR122" s="411">
        <v>0</v>
      </c>
      <c r="CS122" s="411">
        <v>0</v>
      </c>
      <c r="CT122" s="411">
        <v>0</v>
      </c>
      <c r="CU122" s="412">
        <v>0</v>
      </c>
      <c r="CV122" s="411">
        <f t="shared" si="41"/>
        <v>0</v>
      </c>
      <c r="CW122" s="411">
        <v>0</v>
      </c>
      <c r="CX122" s="411">
        <v>0</v>
      </c>
      <c r="CY122" s="411">
        <v>0</v>
      </c>
      <c r="CZ122" s="411">
        <v>0</v>
      </c>
      <c r="DA122" s="411">
        <v>0</v>
      </c>
      <c r="DB122" s="411">
        <v>0</v>
      </c>
      <c r="DC122" s="411">
        <v>0</v>
      </c>
      <c r="DD122" s="411">
        <v>0</v>
      </c>
      <c r="DE122" s="411">
        <v>0</v>
      </c>
      <c r="DF122" s="411">
        <v>0</v>
      </c>
      <c r="DG122" s="411">
        <v>0</v>
      </c>
      <c r="DH122" s="412">
        <v>0</v>
      </c>
      <c r="DI122" s="411">
        <f t="shared" si="42"/>
        <v>0</v>
      </c>
      <c r="DJ122" s="411">
        <v>0</v>
      </c>
      <c r="DK122" s="411">
        <v>0</v>
      </c>
      <c r="DL122" s="411">
        <v>0</v>
      </c>
      <c r="DM122" s="411">
        <v>0</v>
      </c>
      <c r="DN122" s="411">
        <v>0</v>
      </c>
      <c r="DO122" s="411">
        <v>0</v>
      </c>
      <c r="DP122" s="411">
        <v>0</v>
      </c>
      <c r="DQ122" s="411">
        <v>0</v>
      </c>
      <c r="DR122" s="411">
        <v>0</v>
      </c>
      <c r="DS122" s="411">
        <v>0</v>
      </c>
      <c r="DT122" s="411">
        <v>0</v>
      </c>
      <c r="DU122" s="412">
        <v>0</v>
      </c>
      <c r="DV122" s="411">
        <f t="shared" si="43"/>
        <v>0</v>
      </c>
      <c r="DW122" s="412">
        <v>0</v>
      </c>
      <c r="DX122" s="412">
        <v>0</v>
      </c>
      <c r="DY122" s="412">
        <v>0</v>
      </c>
      <c r="DZ122" s="412">
        <v>0</v>
      </c>
      <c r="EA122" s="412">
        <v>0</v>
      </c>
      <c r="EB122" s="412">
        <v>0</v>
      </c>
      <c r="EC122" s="412">
        <v>0</v>
      </c>
      <c r="ED122" s="412">
        <v>0</v>
      </c>
      <c r="EE122" s="412">
        <v>0</v>
      </c>
      <c r="EF122" s="412">
        <v>0</v>
      </c>
      <c r="EG122" s="412">
        <v>0</v>
      </c>
      <c r="EH122" s="412">
        <v>0</v>
      </c>
      <c r="EI122" s="411">
        <f t="shared" si="44"/>
        <v>0</v>
      </c>
      <c r="EK122" s="411">
        <f t="shared" si="45"/>
        <v>29</v>
      </c>
      <c r="EL122" s="7">
        <f t="shared" si="46"/>
        <v>-29</v>
      </c>
    </row>
    <row r="123" spans="1:142">
      <c r="A123" s="365" t="str">
        <f t="shared" si="28"/>
        <v xml:space="preserve"> 015</v>
      </c>
      <c r="B123" s="370" t="s">
        <v>926</v>
      </c>
      <c r="C123" s="370" t="s">
        <v>1184</v>
      </c>
      <c r="D123" s="411">
        <v>0</v>
      </c>
      <c r="E123" s="411">
        <v>0</v>
      </c>
      <c r="F123" s="411">
        <v>0</v>
      </c>
      <c r="G123" s="411">
        <v>0</v>
      </c>
      <c r="H123" s="411">
        <v>0</v>
      </c>
      <c r="I123" s="411">
        <v>0</v>
      </c>
      <c r="J123" s="411">
        <v>0</v>
      </c>
      <c r="K123" s="411">
        <v>20622</v>
      </c>
      <c r="L123" s="411">
        <v>584</v>
      </c>
      <c r="M123" s="411">
        <v>3344</v>
      </c>
      <c r="N123" s="411">
        <v>0</v>
      </c>
      <c r="O123" s="412">
        <v>0</v>
      </c>
      <c r="P123" s="411">
        <f t="shared" si="29"/>
        <v>24550</v>
      </c>
      <c r="Q123" s="411">
        <f t="shared" si="30"/>
        <v>0</v>
      </c>
      <c r="R123" s="411">
        <f t="shared" si="31"/>
        <v>21044.896551724138</v>
      </c>
      <c r="S123" s="411">
        <f t="shared" si="32"/>
        <v>3505.1034482758619</v>
      </c>
      <c r="T123" s="411">
        <v>0</v>
      </c>
      <c r="U123" s="411">
        <v>0</v>
      </c>
      <c r="V123" s="411">
        <v>0</v>
      </c>
      <c r="W123" s="411">
        <v>0</v>
      </c>
      <c r="X123" s="411">
        <v>0</v>
      </c>
      <c r="Y123" s="411">
        <v>0</v>
      </c>
      <c r="Z123" s="411">
        <v>0</v>
      </c>
      <c r="AA123" s="411">
        <v>0</v>
      </c>
      <c r="AB123" s="411">
        <v>0</v>
      </c>
      <c r="AC123" s="411">
        <v>0</v>
      </c>
      <c r="AD123" s="411">
        <v>0</v>
      </c>
      <c r="AE123" s="412">
        <v>0</v>
      </c>
      <c r="AF123" s="411">
        <f t="shared" si="33"/>
        <v>0</v>
      </c>
      <c r="AG123" s="411">
        <v>0</v>
      </c>
      <c r="AH123" s="411">
        <v>0</v>
      </c>
      <c r="AI123" s="411">
        <v>0</v>
      </c>
      <c r="AJ123" s="411">
        <v>0</v>
      </c>
      <c r="AK123" s="411">
        <v>0</v>
      </c>
      <c r="AL123" s="411">
        <v>0</v>
      </c>
      <c r="AM123" s="411">
        <v>0</v>
      </c>
      <c r="AN123" s="411">
        <v>0</v>
      </c>
      <c r="AO123" s="411">
        <v>0</v>
      </c>
      <c r="AP123" s="411">
        <v>0</v>
      </c>
      <c r="AQ123" s="411">
        <v>0</v>
      </c>
      <c r="AR123" s="412">
        <v>0</v>
      </c>
      <c r="AS123" s="411">
        <f t="shared" si="34"/>
        <v>0</v>
      </c>
      <c r="AT123" s="411">
        <f t="shared" si="35"/>
        <v>0</v>
      </c>
      <c r="AU123" s="411">
        <f t="shared" si="36"/>
        <v>0</v>
      </c>
      <c r="AV123" s="411">
        <f t="shared" si="37"/>
        <v>0</v>
      </c>
      <c r="AW123" s="411">
        <v>0</v>
      </c>
      <c r="AX123" s="411">
        <v>0</v>
      </c>
      <c r="AY123" s="411">
        <v>0</v>
      </c>
      <c r="AZ123" s="411">
        <v>0</v>
      </c>
      <c r="BA123" s="411">
        <v>0</v>
      </c>
      <c r="BB123" s="411">
        <v>0</v>
      </c>
      <c r="BC123" s="411">
        <v>0</v>
      </c>
      <c r="BD123" s="411">
        <v>0</v>
      </c>
      <c r="BE123" s="411">
        <v>0</v>
      </c>
      <c r="BF123" s="411">
        <v>0</v>
      </c>
      <c r="BG123" s="411">
        <v>0</v>
      </c>
      <c r="BH123" s="412">
        <v>0</v>
      </c>
      <c r="BI123" s="411">
        <f t="shared" si="38"/>
        <v>0</v>
      </c>
      <c r="BJ123" s="411">
        <v>0</v>
      </c>
      <c r="BK123" s="411">
        <v>0</v>
      </c>
      <c r="BL123" s="411">
        <v>0</v>
      </c>
      <c r="BM123" s="411">
        <v>0</v>
      </c>
      <c r="BN123" s="411">
        <v>0</v>
      </c>
      <c r="BO123" s="411">
        <v>0</v>
      </c>
      <c r="BP123" s="411">
        <v>0</v>
      </c>
      <c r="BQ123" s="411">
        <v>0</v>
      </c>
      <c r="BR123" s="411">
        <v>0</v>
      </c>
      <c r="BS123" s="411">
        <v>0</v>
      </c>
      <c r="BT123" s="411">
        <v>0</v>
      </c>
      <c r="BU123" s="412">
        <v>0</v>
      </c>
      <c r="BV123" s="411">
        <f t="shared" si="39"/>
        <v>0</v>
      </c>
      <c r="BW123" s="411">
        <v>0</v>
      </c>
      <c r="BX123" s="411">
        <v>0</v>
      </c>
      <c r="BY123" s="411">
        <v>0</v>
      </c>
      <c r="BZ123" s="411">
        <v>0</v>
      </c>
      <c r="CA123" s="411">
        <v>0</v>
      </c>
      <c r="CB123" s="411">
        <v>0</v>
      </c>
      <c r="CC123" s="411">
        <v>0</v>
      </c>
      <c r="CD123" s="411">
        <v>0</v>
      </c>
      <c r="CE123" s="411">
        <v>0</v>
      </c>
      <c r="CF123" s="411">
        <v>0</v>
      </c>
      <c r="CG123" s="411">
        <v>0</v>
      </c>
      <c r="CH123" s="412">
        <v>0</v>
      </c>
      <c r="CI123" s="411">
        <f t="shared" si="40"/>
        <v>0</v>
      </c>
      <c r="CJ123" s="411">
        <v>0</v>
      </c>
      <c r="CK123" s="411">
        <v>0</v>
      </c>
      <c r="CL123" s="411">
        <v>0</v>
      </c>
      <c r="CM123" s="411">
        <v>0</v>
      </c>
      <c r="CN123" s="411">
        <v>0</v>
      </c>
      <c r="CO123" s="411">
        <v>0</v>
      </c>
      <c r="CP123" s="411">
        <v>0</v>
      </c>
      <c r="CQ123" s="411">
        <v>0</v>
      </c>
      <c r="CR123" s="411">
        <v>0</v>
      </c>
      <c r="CS123" s="411">
        <v>0</v>
      </c>
      <c r="CT123" s="411">
        <v>0</v>
      </c>
      <c r="CU123" s="412">
        <v>0</v>
      </c>
      <c r="CV123" s="411">
        <f t="shared" si="41"/>
        <v>0</v>
      </c>
      <c r="CW123" s="411">
        <v>0</v>
      </c>
      <c r="CX123" s="411">
        <v>0</v>
      </c>
      <c r="CY123" s="411">
        <v>0</v>
      </c>
      <c r="CZ123" s="411">
        <v>0</v>
      </c>
      <c r="DA123" s="411">
        <v>0</v>
      </c>
      <c r="DB123" s="411">
        <v>0</v>
      </c>
      <c r="DC123" s="411">
        <v>0</v>
      </c>
      <c r="DD123" s="411">
        <v>0</v>
      </c>
      <c r="DE123" s="411">
        <v>0</v>
      </c>
      <c r="DF123" s="411">
        <v>0</v>
      </c>
      <c r="DG123" s="411">
        <v>0</v>
      </c>
      <c r="DH123" s="412">
        <v>0</v>
      </c>
      <c r="DI123" s="411">
        <f t="shared" si="42"/>
        <v>0</v>
      </c>
      <c r="DJ123" s="411">
        <v>0</v>
      </c>
      <c r="DK123" s="411">
        <v>0</v>
      </c>
      <c r="DL123" s="411">
        <v>0</v>
      </c>
      <c r="DM123" s="411">
        <v>0</v>
      </c>
      <c r="DN123" s="411">
        <v>0</v>
      </c>
      <c r="DO123" s="411">
        <v>0</v>
      </c>
      <c r="DP123" s="411">
        <v>0</v>
      </c>
      <c r="DQ123" s="411">
        <v>0</v>
      </c>
      <c r="DR123" s="411">
        <v>0</v>
      </c>
      <c r="DS123" s="411">
        <v>0</v>
      </c>
      <c r="DT123" s="411">
        <v>0</v>
      </c>
      <c r="DU123" s="412">
        <v>0</v>
      </c>
      <c r="DV123" s="411">
        <f t="shared" si="43"/>
        <v>0</v>
      </c>
      <c r="DW123" s="412">
        <v>0</v>
      </c>
      <c r="DX123" s="412">
        <v>0</v>
      </c>
      <c r="DY123" s="412">
        <v>0</v>
      </c>
      <c r="DZ123" s="412">
        <v>0</v>
      </c>
      <c r="EA123" s="412">
        <v>0</v>
      </c>
      <c r="EB123" s="412">
        <v>0</v>
      </c>
      <c r="EC123" s="412">
        <v>0</v>
      </c>
      <c r="ED123" s="412">
        <v>0</v>
      </c>
      <c r="EE123" s="412">
        <v>0</v>
      </c>
      <c r="EF123" s="412">
        <v>0</v>
      </c>
      <c r="EG123" s="412">
        <v>0</v>
      </c>
      <c r="EH123" s="412">
        <v>0</v>
      </c>
      <c r="EI123" s="411">
        <f t="shared" si="44"/>
        <v>0</v>
      </c>
      <c r="EK123" s="411">
        <f t="shared" si="45"/>
        <v>24550</v>
      </c>
      <c r="EL123" s="7">
        <f t="shared" si="46"/>
        <v>-24550</v>
      </c>
    </row>
    <row r="124" spans="1:142">
      <c r="A124" s="365" t="str">
        <f t="shared" si="28"/>
        <v xml:space="preserve"> 015</v>
      </c>
      <c r="B124" s="370" t="s">
        <v>926</v>
      </c>
      <c r="C124" s="370" t="s">
        <v>1185</v>
      </c>
      <c r="D124" s="411">
        <v>0</v>
      </c>
      <c r="E124" s="411">
        <v>0</v>
      </c>
      <c r="F124" s="411">
        <v>0</v>
      </c>
      <c r="G124" s="411">
        <v>0</v>
      </c>
      <c r="H124" s="411">
        <v>0</v>
      </c>
      <c r="I124" s="411">
        <v>0</v>
      </c>
      <c r="J124" s="411">
        <v>0</v>
      </c>
      <c r="K124" s="411">
        <v>28102</v>
      </c>
      <c r="L124" s="411">
        <v>585</v>
      </c>
      <c r="M124" s="411">
        <v>3345</v>
      </c>
      <c r="N124" s="411">
        <v>0</v>
      </c>
      <c r="O124" s="412">
        <v>0</v>
      </c>
      <c r="P124" s="411">
        <f t="shared" si="29"/>
        <v>32032</v>
      </c>
      <c r="Q124" s="411">
        <f t="shared" si="30"/>
        <v>0</v>
      </c>
      <c r="R124" s="411">
        <f t="shared" si="31"/>
        <v>28525.620689655174</v>
      </c>
      <c r="S124" s="411">
        <f t="shared" si="32"/>
        <v>3506.3793103448274</v>
      </c>
      <c r="T124" s="411">
        <v>0</v>
      </c>
      <c r="U124" s="411">
        <v>0</v>
      </c>
      <c r="V124" s="411">
        <v>0</v>
      </c>
      <c r="W124" s="411">
        <v>0</v>
      </c>
      <c r="X124" s="411">
        <v>0</v>
      </c>
      <c r="Y124" s="411">
        <v>0</v>
      </c>
      <c r="Z124" s="411">
        <v>0</v>
      </c>
      <c r="AA124" s="411">
        <v>0</v>
      </c>
      <c r="AB124" s="411">
        <v>0</v>
      </c>
      <c r="AC124" s="411">
        <v>0</v>
      </c>
      <c r="AD124" s="411">
        <v>0</v>
      </c>
      <c r="AE124" s="412">
        <v>0</v>
      </c>
      <c r="AF124" s="411">
        <f t="shared" si="33"/>
        <v>0</v>
      </c>
      <c r="AG124" s="411">
        <v>0</v>
      </c>
      <c r="AH124" s="411">
        <v>0</v>
      </c>
      <c r="AI124" s="411">
        <v>0</v>
      </c>
      <c r="AJ124" s="411">
        <v>0</v>
      </c>
      <c r="AK124" s="411">
        <v>0</v>
      </c>
      <c r="AL124" s="411">
        <v>0</v>
      </c>
      <c r="AM124" s="411">
        <v>0</v>
      </c>
      <c r="AN124" s="411">
        <v>0</v>
      </c>
      <c r="AO124" s="411">
        <v>0</v>
      </c>
      <c r="AP124" s="411">
        <v>0</v>
      </c>
      <c r="AQ124" s="411">
        <v>0</v>
      </c>
      <c r="AR124" s="412">
        <v>0</v>
      </c>
      <c r="AS124" s="411">
        <f t="shared" si="34"/>
        <v>0</v>
      </c>
      <c r="AT124" s="411">
        <f t="shared" si="35"/>
        <v>0</v>
      </c>
      <c r="AU124" s="411">
        <f t="shared" si="36"/>
        <v>0</v>
      </c>
      <c r="AV124" s="411">
        <f t="shared" si="37"/>
        <v>0</v>
      </c>
      <c r="AW124" s="411">
        <v>0</v>
      </c>
      <c r="AX124" s="411">
        <v>0</v>
      </c>
      <c r="AY124" s="411">
        <v>0</v>
      </c>
      <c r="AZ124" s="411">
        <v>0</v>
      </c>
      <c r="BA124" s="411">
        <v>0</v>
      </c>
      <c r="BB124" s="411">
        <v>0</v>
      </c>
      <c r="BC124" s="411">
        <v>0</v>
      </c>
      <c r="BD124" s="411">
        <v>0</v>
      </c>
      <c r="BE124" s="411">
        <v>0</v>
      </c>
      <c r="BF124" s="411">
        <v>0</v>
      </c>
      <c r="BG124" s="411">
        <v>0</v>
      </c>
      <c r="BH124" s="412">
        <v>0</v>
      </c>
      <c r="BI124" s="411">
        <f t="shared" si="38"/>
        <v>0</v>
      </c>
      <c r="BJ124" s="411">
        <v>0</v>
      </c>
      <c r="BK124" s="411">
        <v>0</v>
      </c>
      <c r="BL124" s="411">
        <v>0</v>
      </c>
      <c r="BM124" s="411">
        <v>0</v>
      </c>
      <c r="BN124" s="411">
        <v>0</v>
      </c>
      <c r="BO124" s="411">
        <v>0</v>
      </c>
      <c r="BP124" s="411">
        <v>0</v>
      </c>
      <c r="BQ124" s="411">
        <v>0</v>
      </c>
      <c r="BR124" s="411">
        <v>0</v>
      </c>
      <c r="BS124" s="411">
        <v>0</v>
      </c>
      <c r="BT124" s="411">
        <v>0</v>
      </c>
      <c r="BU124" s="412">
        <v>0</v>
      </c>
      <c r="BV124" s="411">
        <f t="shared" si="39"/>
        <v>0</v>
      </c>
      <c r="BW124" s="411">
        <v>0</v>
      </c>
      <c r="BX124" s="411">
        <v>0</v>
      </c>
      <c r="BY124" s="411">
        <v>0</v>
      </c>
      <c r="BZ124" s="411">
        <v>0</v>
      </c>
      <c r="CA124" s="411">
        <v>0</v>
      </c>
      <c r="CB124" s="411">
        <v>0</v>
      </c>
      <c r="CC124" s="411">
        <v>0</v>
      </c>
      <c r="CD124" s="411">
        <v>0</v>
      </c>
      <c r="CE124" s="411">
        <v>0</v>
      </c>
      <c r="CF124" s="411">
        <v>0</v>
      </c>
      <c r="CG124" s="411">
        <v>0</v>
      </c>
      <c r="CH124" s="412">
        <v>0</v>
      </c>
      <c r="CI124" s="411">
        <f t="shared" si="40"/>
        <v>0</v>
      </c>
      <c r="CJ124" s="411">
        <v>0</v>
      </c>
      <c r="CK124" s="411">
        <v>0</v>
      </c>
      <c r="CL124" s="411">
        <v>0</v>
      </c>
      <c r="CM124" s="411">
        <v>0</v>
      </c>
      <c r="CN124" s="411">
        <v>0</v>
      </c>
      <c r="CO124" s="411">
        <v>0</v>
      </c>
      <c r="CP124" s="411">
        <v>0</v>
      </c>
      <c r="CQ124" s="411">
        <v>0</v>
      </c>
      <c r="CR124" s="411">
        <v>0</v>
      </c>
      <c r="CS124" s="411">
        <v>0</v>
      </c>
      <c r="CT124" s="411">
        <v>0</v>
      </c>
      <c r="CU124" s="412">
        <v>0</v>
      </c>
      <c r="CV124" s="411">
        <f t="shared" si="41"/>
        <v>0</v>
      </c>
      <c r="CW124" s="411">
        <v>0</v>
      </c>
      <c r="CX124" s="411">
        <v>0</v>
      </c>
      <c r="CY124" s="411">
        <v>0</v>
      </c>
      <c r="CZ124" s="411">
        <v>0</v>
      </c>
      <c r="DA124" s="411">
        <v>0</v>
      </c>
      <c r="DB124" s="411">
        <v>0</v>
      </c>
      <c r="DC124" s="411">
        <v>0</v>
      </c>
      <c r="DD124" s="411">
        <v>0</v>
      </c>
      <c r="DE124" s="411">
        <v>0</v>
      </c>
      <c r="DF124" s="411">
        <v>0</v>
      </c>
      <c r="DG124" s="411">
        <v>0</v>
      </c>
      <c r="DH124" s="412">
        <v>0</v>
      </c>
      <c r="DI124" s="411">
        <f t="shared" si="42"/>
        <v>0</v>
      </c>
      <c r="DJ124" s="411">
        <v>0</v>
      </c>
      <c r="DK124" s="411">
        <v>0</v>
      </c>
      <c r="DL124" s="411">
        <v>0</v>
      </c>
      <c r="DM124" s="411">
        <v>0</v>
      </c>
      <c r="DN124" s="411">
        <v>0</v>
      </c>
      <c r="DO124" s="411">
        <v>0</v>
      </c>
      <c r="DP124" s="411">
        <v>0</v>
      </c>
      <c r="DQ124" s="411">
        <v>0</v>
      </c>
      <c r="DR124" s="411">
        <v>0</v>
      </c>
      <c r="DS124" s="411">
        <v>0</v>
      </c>
      <c r="DT124" s="411">
        <v>0</v>
      </c>
      <c r="DU124" s="412">
        <v>0</v>
      </c>
      <c r="DV124" s="411">
        <f t="shared" si="43"/>
        <v>0</v>
      </c>
      <c r="DW124" s="412">
        <v>0</v>
      </c>
      <c r="DX124" s="412">
        <v>0</v>
      </c>
      <c r="DY124" s="412">
        <v>0</v>
      </c>
      <c r="DZ124" s="412">
        <v>0</v>
      </c>
      <c r="EA124" s="412">
        <v>0</v>
      </c>
      <c r="EB124" s="412">
        <v>0</v>
      </c>
      <c r="EC124" s="412">
        <v>0</v>
      </c>
      <c r="ED124" s="412">
        <v>0</v>
      </c>
      <c r="EE124" s="412">
        <v>0</v>
      </c>
      <c r="EF124" s="412">
        <v>0</v>
      </c>
      <c r="EG124" s="412">
        <v>0</v>
      </c>
      <c r="EH124" s="412">
        <v>0</v>
      </c>
      <c r="EI124" s="411">
        <f t="shared" si="44"/>
        <v>0</v>
      </c>
      <c r="EK124" s="411">
        <f t="shared" si="45"/>
        <v>32032</v>
      </c>
      <c r="EL124" s="7">
        <f t="shared" si="46"/>
        <v>-32032</v>
      </c>
    </row>
    <row r="125" spans="1:142">
      <c r="A125" s="365" t="str">
        <f t="shared" si="28"/>
        <v xml:space="preserve"> 015</v>
      </c>
      <c r="B125" s="370" t="s">
        <v>926</v>
      </c>
      <c r="C125" s="370" t="s">
        <v>1186</v>
      </c>
      <c r="D125" s="411">
        <v>0</v>
      </c>
      <c r="E125" s="411">
        <v>0</v>
      </c>
      <c r="F125" s="411">
        <v>0</v>
      </c>
      <c r="G125" s="411">
        <v>0</v>
      </c>
      <c r="H125" s="411">
        <v>0</v>
      </c>
      <c r="I125" s="411">
        <v>0</v>
      </c>
      <c r="J125" s="411">
        <v>0</v>
      </c>
      <c r="K125" s="411">
        <v>21026</v>
      </c>
      <c r="L125" s="411">
        <v>584</v>
      </c>
      <c r="M125" s="411">
        <v>3345</v>
      </c>
      <c r="N125" s="411">
        <v>0</v>
      </c>
      <c r="O125" s="412">
        <v>0</v>
      </c>
      <c r="P125" s="411">
        <f t="shared" si="29"/>
        <v>24955</v>
      </c>
      <c r="Q125" s="411">
        <f t="shared" si="30"/>
        <v>0</v>
      </c>
      <c r="R125" s="411">
        <f t="shared" si="31"/>
        <v>21448.896551724138</v>
      </c>
      <c r="S125" s="411">
        <f t="shared" si="32"/>
        <v>3506.1034482758619</v>
      </c>
      <c r="T125" s="411">
        <v>0</v>
      </c>
      <c r="U125" s="411">
        <v>0</v>
      </c>
      <c r="V125" s="411">
        <v>0</v>
      </c>
      <c r="W125" s="411">
        <v>0</v>
      </c>
      <c r="X125" s="411">
        <v>0</v>
      </c>
      <c r="Y125" s="411">
        <v>0</v>
      </c>
      <c r="Z125" s="411">
        <v>0</v>
      </c>
      <c r="AA125" s="411">
        <v>0</v>
      </c>
      <c r="AB125" s="411">
        <v>0</v>
      </c>
      <c r="AC125" s="411">
        <v>0</v>
      </c>
      <c r="AD125" s="411">
        <v>0</v>
      </c>
      <c r="AE125" s="412">
        <v>0</v>
      </c>
      <c r="AF125" s="411">
        <f t="shared" si="33"/>
        <v>0</v>
      </c>
      <c r="AG125" s="411">
        <v>0</v>
      </c>
      <c r="AH125" s="411">
        <v>0</v>
      </c>
      <c r="AI125" s="411">
        <v>0</v>
      </c>
      <c r="AJ125" s="411">
        <v>0</v>
      </c>
      <c r="AK125" s="411">
        <v>0</v>
      </c>
      <c r="AL125" s="411">
        <v>0</v>
      </c>
      <c r="AM125" s="411">
        <v>0</v>
      </c>
      <c r="AN125" s="411">
        <v>0</v>
      </c>
      <c r="AO125" s="411">
        <v>0</v>
      </c>
      <c r="AP125" s="411">
        <v>0</v>
      </c>
      <c r="AQ125" s="411">
        <v>0</v>
      </c>
      <c r="AR125" s="412">
        <v>0</v>
      </c>
      <c r="AS125" s="411">
        <f t="shared" si="34"/>
        <v>0</v>
      </c>
      <c r="AT125" s="411">
        <f t="shared" si="35"/>
        <v>0</v>
      </c>
      <c r="AU125" s="411">
        <f t="shared" si="36"/>
        <v>0</v>
      </c>
      <c r="AV125" s="411">
        <f t="shared" si="37"/>
        <v>0</v>
      </c>
      <c r="AW125" s="411">
        <v>0</v>
      </c>
      <c r="AX125" s="411">
        <v>0</v>
      </c>
      <c r="AY125" s="411">
        <v>0</v>
      </c>
      <c r="AZ125" s="411">
        <v>0</v>
      </c>
      <c r="BA125" s="411">
        <v>0</v>
      </c>
      <c r="BB125" s="411">
        <v>0</v>
      </c>
      <c r="BC125" s="411">
        <v>0</v>
      </c>
      <c r="BD125" s="411">
        <v>0</v>
      </c>
      <c r="BE125" s="411">
        <v>0</v>
      </c>
      <c r="BF125" s="411">
        <v>0</v>
      </c>
      <c r="BG125" s="411">
        <v>0</v>
      </c>
      <c r="BH125" s="412">
        <v>0</v>
      </c>
      <c r="BI125" s="411">
        <f t="shared" si="38"/>
        <v>0</v>
      </c>
      <c r="BJ125" s="411">
        <v>0</v>
      </c>
      <c r="BK125" s="411">
        <v>0</v>
      </c>
      <c r="BL125" s="411">
        <v>0</v>
      </c>
      <c r="BM125" s="411">
        <v>0</v>
      </c>
      <c r="BN125" s="411">
        <v>0</v>
      </c>
      <c r="BO125" s="411">
        <v>0</v>
      </c>
      <c r="BP125" s="411">
        <v>0</v>
      </c>
      <c r="BQ125" s="411">
        <v>0</v>
      </c>
      <c r="BR125" s="411">
        <v>0</v>
      </c>
      <c r="BS125" s="411">
        <v>0</v>
      </c>
      <c r="BT125" s="411">
        <v>0</v>
      </c>
      <c r="BU125" s="412">
        <v>0</v>
      </c>
      <c r="BV125" s="411">
        <f t="shared" si="39"/>
        <v>0</v>
      </c>
      <c r="BW125" s="411">
        <v>0</v>
      </c>
      <c r="BX125" s="411">
        <v>0</v>
      </c>
      <c r="BY125" s="411">
        <v>0</v>
      </c>
      <c r="BZ125" s="411">
        <v>0</v>
      </c>
      <c r="CA125" s="411">
        <v>0</v>
      </c>
      <c r="CB125" s="411">
        <v>0</v>
      </c>
      <c r="CC125" s="411">
        <v>0</v>
      </c>
      <c r="CD125" s="411">
        <v>0</v>
      </c>
      <c r="CE125" s="411">
        <v>0</v>
      </c>
      <c r="CF125" s="411">
        <v>0</v>
      </c>
      <c r="CG125" s="411">
        <v>0</v>
      </c>
      <c r="CH125" s="412">
        <v>0</v>
      </c>
      <c r="CI125" s="411">
        <f t="shared" si="40"/>
        <v>0</v>
      </c>
      <c r="CJ125" s="411">
        <v>0</v>
      </c>
      <c r="CK125" s="411">
        <v>0</v>
      </c>
      <c r="CL125" s="411">
        <v>0</v>
      </c>
      <c r="CM125" s="411">
        <v>0</v>
      </c>
      <c r="CN125" s="411">
        <v>0</v>
      </c>
      <c r="CO125" s="411">
        <v>0</v>
      </c>
      <c r="CP125" s="411">
        <v>0</v>
      </c>
      <c r="CQ125" s="411">
        <v>0</v>
      </c>
      <c r="CR125" s="411">
        <v>0</v>
      </c>
      <c r="CS125" s="411">
        <v>0</v>
      </c>
      <c r="CT125" s="411">
        <v>0</v>
      </c>
      <c r="CU125" s="412">
        <v>0</v>
      </c>
      <c r="CV125" s="411">
        <f t="shared" si="41"/>
        <v>0</v>
      </c>
      <c r="CW125" s="411">
        <v>0</v>
      </c>
      <c r="CX125" s="411">
        <v>0</v>
      </c>
      <c r="CY125" s="411">
        <v>0</v>
      </c>
      <c r="CZ125" s="411">
        <v>0</v>
      </c>
      <c r="DA125" s="411">
        <v>0</v>
      </c>
      <c r="DB125" s="411">
        <v>0</v>
      </c>
      <c r="DC125" s="411">
        <v>0</v>
      </c>
      <c r="DD125" s="411">
        <v>0</v>
      </c>
      <c r="DE125" s="411">
        <v>0</v>
      </c>
      <c r="DF125" s="411">
        <v>0</v>
      </c>
      <c r="DG125" s="411">
        <v>0</v>
      </c>
      <c r="DH125" s="412">
        <v>0</v>
      </c>
      <c r="DI125" s="411">
        <f t="shared" si="42"/>
        <v>0</v>
      </c>
      <c r="DJ125" s="411">
        <v>0</v>
      </c>
      <c r="DK125" s="411">
        <v>0</v>
      </c>
      <c r="DL125" s="411">
        <v>0</v>
      </c>
      <c r="DM125" s="411">
        <v>0</v>
      </c>
      <c r="DN125" s="411">
        <v>0</v>
      </c>
      <c r="DO125" s="411">
        <v>0</v>
      </c>
      <c r="DP125" s="411">
        <v>0</v>
      </c>
      <c r="DQ125" s="411">
        <v>0</v>
      </c>
      <c r="DR125" s="411">
        <v>0</v>
      </c>
      <c r="DS125" s="411">
        <v>0</v>
      </c>
      <c r="DT125" s="411">
        <v>0</v>
      </c>
      <c r="DU125" s="412">
        <v>0</v>
      </c>
      <c r="DV125" s="411">
        <f t="shared" si="43"/>
        <v>0</v>
      </c>
      <c r="DW125" s="412">
        <v>0</v>
      </c>
      <c r="DX125" s="412">
        <v>0</v>
      </c>
      <c r="DY125" s="412">
        <v>0</v>
      </c>
      <c r="DZ125" s="412">
        <v>0</v>
      </c>
      <c r="EA125" s="412">
        <v>0</v>
      </c>
      <c r="EB125" s="412">
        <v>0</v>
      </c>
      <c r="EC125" s="412">
        <v>0</v>
      </c>
      <c r="ED125" s="412">
        <v>0</v>
      </c>
      <c r="EE125" s="412">
        <v>0</v>
      </c>
      <c r="EF125" s="412">
        <v>0</v>
      </c>
      <c r="EG125" s="412">
        <v>0</v>
      </c>
      <c r="EH125" s="412">
        <v>0</v>
      </c>
      <c r="EI125" s="411">
        <f t="shared" si="44"/>
        <v>0</v>
      </c>
      <c r="EK125" s="411">
        <f t="shared" si="45"/>
        <v>24955</v>
      </c>
      <c r="EL125" s="7">
        <f t="shared" si="46"/>
        <v>-24955</v>
      </c>
    </row>
    <row r="126" spans="1:142">
      <c r="A126" s="365" t="str">
        <f t="shared" si="28"/>
        <v xml:space="preserve"> 015</v>
      </c>
      <c r="B126" s="370" t="s">
        <v>926</v>
      </c>
      <c r="C126" s="370" t="s">
        <v>1196</v>
      </c>
      <c r="D126" s="411">
        <v>95</v>
      </c>
      <c r="E126" s="411">
        <v>113</v>
      </c>
      <c r="F126" s="411">
        <v>88</v>
      </c>
      <c r="G126" s="411">
        <v>114</v>
      </c>
      <c r="H126" s="411">
        <v>121</v>
      </c>
      <c r="I126" s="411">
        <v>111</v>
      </c>
      <c r="J126" s="411">
        <v>131</v>
      </c>
      <c r="K126" s="411">
        <v>114</v>
      </c>
      <c r="L126" s="411">
        <v>128</v>
      </c>
      <c r="M126" s="411">
        <v>54</v>
      </c>
      <c r="N126" s="411">
        <v>120</v>
      </c>
      <c r="O126" s="412">
        <v>111</v>
      </c>
      <c r="P126" s="411">
        <f t="shared" si="29"/>
        <v>1300</v>
      </c>
      <c r="Q126" s="411">
        <f t="shared" si="30"/>
        <v>768.77419354838707</v>
      </c>
      <c r="R126" s="411">
        <f t="shared" si="31"/>
        <v>210.9154616240267</v>
      </c>
      <c r="S126" s="411">
        <f t="shared" si="32"/>
        <v>320.31034482758622</v>
      </c>
      <c r="T126" s="411">
        <v>0</v>
      </c>
      <c r="U126" s="411">
        <v>0</v>
      </c>
      <c r="V126" s="411">
        <v>0</v>
      </c>
      <c r="W126" s="411">
        <v>0</v>
      </c>
      <c r="X126" s="411">
        <v>0</v>
      </c>
      <c r="Y126" s="411">
        <v>0</v>
      </c>
      <c r="Z126" s="411">
        <v>0</v>
      </c>
      <c r="AA126" s="411">
        <v>0</v>
      </c>
      <c r="AB126" s="411">
        <v>0</v>
      </c>
      <c r="AC126" s="411">
        <v>0</v>
      </c>
      <c r="AD126" s="411">
        <v>0</v>
      </c>
      <c r="AE126" s="412">
        <v>0</v>
      </c>
      <c r="AF126" s="411">
        <f t="shared" si="33"/>
        <v>0</v>
      </c>
      <c r="AG126" s="411">
        <v>0</v>
      </c>
      <c r="AH126" s="411">
        <v>0</v>
      </c>
      <c r="AI126" s="411">
        <v>0</v>
      </c>
      <c r="AJ126" s="411">
        <v>0</v>
      </c>
      <c r="AK126" s="411">
        <v>0</v>
      </c>
      <c r="AL126" s="411">
        <v>0</v>
      </c>
      <c r="AM126" s="411">
        <v>0</v>
      </c>
      <c r="AN126" s="411">
        <v>0</v>
      </c>
      <c r="AO126" s="411">
        <v>0</v>
      </c>
      <c r="AP126" s="411">
        <v>0</v>
      </c>
      <c r="AQ126" s="411">
        <v>0</v>
      </c>
      <c r="AR126" s="412">
        <v>0</v>
      </c>
      <c r="AS126" s="411">
        <f t="shared" si="34"/>
        <v>0</v>
      </c>
      <c r="AT126" s="411">
        <f t="shared" si="35"/>
        <v>0</v>
      </c>
      <c r="AU126" s="411">
        <f t="shared" si="36"/>
        <v>0</v>
      </c>
      <c r="AV126" s="411">
        <f t="shared" si="37"/>
        <v>0</v>
      </c>
      <c r="AW126" s="411">
        <v>0</v>
      </c>
      <c r="AX126" s="411">
        <v>0</v>
      </c>
      <c r="AY126" s="411">
        <v>0</v>
      </c>
      <c r="AZ126" s="411">
        <v>0</v>
      </c>
      <c r="BA126" s="411">
        <v>0</v>
      </c>
      <c r="BB126" s="411">
        <v>0</v>
      </c>
      <c r="BC126" s="411">
        <v>0</v>
      </c>
      <c r="BD126" s="411">
        <v>0</v>
      </c>
      <c r="BE126" s="411">
        <v>0</v>
      </c>
      <c r="BF126" s="411">
        <v>0</v>
      </c>
      <c r="BG126" s="411">
        <v>0</v>
      </c>
      <c r="BH126" s="412">
        <v>0</v>
      </c>
      <c r="BI126" s="411">
        <f t="shared" si="38"/>
        <v>0</v>
      </c>
      <c r="BJ126" s="411">
        <v>0</v>
      </c>
      <c r="BK126" s="411">
        <v>0</v>
      </c>
      <c r="BL126" s="411">
        <v>0</v>
      </c>
      <c r="BM126" s="411">
        <v>0</v>
      </c>
      <c r="BN126" s="411">
        <v>0</v>
      </c>
      <c r="BO126" s="411">
        <v>0</v>
      </c>
      <c r="BP126" s="411">
        <v>0</v>
      </c>
      <c r="BQ126" s="411">
        <v>0</v>
      </c>
      <c r="BR126" s="411">
        <v>0</v>
      </c>
      <c r="BS126" s="411">
        <v>0</v>
      </c>
      <c r="BT126" s="411">
        <v>0</v>
      </c>
      <c r="BU126" s="412">
        <v>0</v>
      </c>
      <c r="BV126" s="411">
        <f t="shared" si="39"/>
        <v>0</v>
      </c>
      <c r="BW126" s="411">
        <v>0</v>
      </c>
      <c r="BX126" s="411">
        <v>0</v>
      </c>
      <c r="BY126" s="411">
        <v>0</v>
      </c>
      <c r="BZ126" s="411">
        <v>0</v>
      </c>
      <c r="CA126" s="411">
        <v>0</v>
      </c>
      <c r="CB126" s="411">
        <v>0</v>
      </c>
      <c r="CC126" s="411">
        <v>0</v>
      </c>
      <c r="CD126" s="411">
        <v>0</v>
      </c>
      <c r="CE126" s="411">
        <v>0</v>
      </c>
      <c r="CF126" s="411">
        <v>0</v>
      </c>
      <c r="CG126" s="411">
        <v>0</v>
      </c>
      <c r="CH126" s="412">
        <v>0</v>
      </c>
      <c r="CI126" s="411">
        <f t="shared" si="40"/>
        <v>0</v>
      </c>
      <c r="CJ126" s="411">
        <v>0</v>
      </c>
      <c r="CK126" s="411">
        <v>0</v>
      </c>
      <c r="CL126" s="411">
        <v>0</v>
      </c>
      <c r="CM126" s="411">
        <v>0</v>
      </c>
      <c r="CN126" s="411">
        <v>0</v>
      </c>
      <c r="CO126" s="411">
        <v>0</v>
      </c>
      <c r="CP126" s="411">
        <v>0</v>
      </c>
      <c r="CQ126" s="411">
        <v>0</v>
      </c>
      <c r="CR126" s="411">
        <v>0</v>
      </c>
      <c r="CS126" s="411">
        <v>0</v>
      </c>
      <c r="CT126" s="411">
        <v>0</v>
      </c>
      <c r="CU126" s="412">
        <v>0</v>
      </c>
      <c r="CV126" s="411">
        <f t="shared" si="41"/>
        <v>0</v>
      </c>
      <c r="CW126" s="411">
        <v>0</v>
      </c>
      <c r="CX126" s="411">
        <v>0</v>
      </c>
      <c r="CY126" s="411">
        <v>0</v>
      </c>
      <c r="CZ126" s="411">
        <v>0</v>
      </c>
      <c r="DA126" s="411">
        <v>0</v>
      </c>
      <c r="DB126" s="411">
        <v>0</v>
      </c>
      <c r="DC126" s="411">
        <v>0</v>
      </c>
      <c r="DD126" s="411">
        <v>0</v>
      </c>
      <c r="DE126" s="411">
        <v>0</v>
      </c>
      <c r="DF126" s="411">
        <v>0</v>
      </c>
      <c r="DG126" s="411">
        <v>0</v>
      </c>
      <c r="DH126" s="412">
        <v>0</v>
      </c>
      <c r="DI126" s="411">
        <f t="shared" si="42"/>
        <v>0</v>
      </c>
      <c r="DJ126" s="411">
        <v>0</v>
      </c>
      <c r="DK126" s="411">
        <v>0</v>
      </c>
      <c r="DL126" s="411">
        <v>0</v>
      </c>
      <c r="DM126" s="411">
        <v>0</v>
      </c>
      <c r="DN126" s="411">
        <v>0</v>
      </c>
      <c r="DO126" s="411">
        <v>0</v>
      </c>
      <c r="DP126" s="411">
        <v>0</v>
      </c>
      <c r="DQ126" s="411">
        <v>0</v>
      </c>
      <c r="DR126" s="411">
        <v>0</v>
      </c>
      <c r="DS126" s="411">
        <v>0</v>
      </c>
      <c r="DT126" s="411">
        <v>0</v>
      </c>
      <c r="DU126" s="412">
        <v>0</v>
      </c>
      <c r="DV126" s="411">
        <f t="shared" si="43"/>
        <v>0</v>
      </c>
      <c r="DW126" s="412">
        <v>0</v>
      </c>
      <c r="DX126" s="412">
        <v>0</v>
      </c>
      <c r="DY126" s="412">
        <v>0</v>
      </c>
      <c r="DZ126" s="412">
        <v>0</v>
      </c>
      <c r="EA126" s="412">
        <v>0</v>
      </c>
      <c r="EB126" s="412">
        <v>0</v>
      </c>
      <c r="EC126" s="412">
        <v>0</v>
      </c>
      <c r="ED126" s="412">
        <v>0</v>
      </c>
      <c r="EE126" s="412">
        <v>0</v>
      </c>
      <c r="EF126" s="412">
        <v>0</v>
      </c>
      <c r="EG126" s="412">
        <v>0</v>
      </c>
      <c r="EH126" s="412">
        <v>0</v>
      </c>
      <c r="EI126" s="411">
        <f t="shared" si="44"/>
        <v>0</v>
      </c>
      <c r="EK126" s="411">
        <f t="shared" si="45"/>
        <v>1300</v>
      </c>
      <c r="EL126" s="7">
        <f t="shared" si="46"/>
        <v>-1300</v>
      </c>
    </row>
    <row r="127" spans="1:142">
      <c r="A127" s="365" t="str">
        <f t="shared" si="28"/>
        <v xml:space="preserve"> 015</v>
      </c>
      <c r="B127" s="370" t="s">
        <v>926</v>
      </c>
      <c r="C127" s="370" t="s">
        <v>1197</v>
      </c>
      <c r="D127" s="411">
        <v>12</v>
      </c>
      <c r="E127" s="411">
        <v>23</v>
      </c>
      <c r="F127" s="411">
        <v>9</v>
      </c>
      <c r="G127" s="411">
        <v>13</v>
      </c>
      <c r="H127" s="411">
        <v>14</v>
      </c>
      <c r="I127" s="411">
        <v>10</v>
      </c>
      <c r="J127" s="411">
        <v>31</v>
      </c>
      <c r="K127" s="411">
        <v>92</v>
      </c>
      <c r="L127" s="411">
        <v>25</v>
      </c>
      <c r="M127" s="411">
        <v>27</v>
      </c>
      <c r="N127" s="411">
        <v>7</v>
      </c>
      <c r="O127" s="412">
        <v>7</v>
      </c>
      <c r="P127" s="411">
        <f t="shared" si="29"/>
        <v>270</v>
      </c>
      <c r="Q127" s="411">
        <f t="shared" si="30"/>
        <v>111</v>
      </c>
      <c r="R127" s="411">
        <f t="shared" si="31"/>
        <v>111.10344827586206</v>
      </c>
      <c r="S127" s="411">
        <f t="shared" si="32"/>
        <v>47.896551724137929</v>
      </c>
      <c r="T127" s="411">
        <v>0</v>
      </c>
      <c r="U127" s="411">
        <v>0</v>
      </c>
      <c r="V127" s="411">
        <v>0</v>
      </c>
      <c r="W127" s="411">
        <v>0</v>
      </c>
      <c r="X127" s="411">
        <v>0</v>
      </c>
      <c r="Y127" s="411">
        <v>0</v>
      </c>
      <c r="Z127" s="411">
        <v>0</v>
      </c>
      <c r="AA127" s="411">
        <v>0</v>
      </c>
      <c r="AB127" s="411">
        <v>0</v>
      </c>
      <c r="AC127" s="411">
        <v>0</v>
      </c>
      <c r="AD127" s="411">
        <v>0</v>
      </c>
      <c r="AE127" s="412">
        <v>0</v>
      </c>
      <c r="AF127" s="411">
        <f t="shared" si="33"/>
        <v>0</v>
      </c>
      <c r="AG127" s="411">
        <v>0</v>
      </c>
      <c r="AH127" s="411">
        <v>0</v>
      </c>
      <c r="AI127" s="411">
        <v>0</v>
      </c>
      <c r="AJ127" s="411">
        <v>0</v>
      </c>
      <c r="AK127" s="411">
        <v>0</v>
      </c>
      <c r="AL127" s="411">
        <v>0</v>
      </c>
      <c r="AM127" s="411">
        <v>0</v>
      </c>
      <c r="AN127" s="411">
        <v>0</v>
      </c>
      <c r="AO127" s="411">
        <v>0</v>
      </c>
      <c r="AP127" s="411">
        <v>0</v>
      </c>
      <c r="AQ127" s="411">
        <v>0</v>
      </c>
      <c r="AR127" s="412">
        <v>0</v>
      </c>
      <c r="AS127" s="411">
        <f t="shared" si="34"/>
        <v>0</v>
      </c>
      <c r="AT127" s="411">
        <f t="shared" si="35"/>
        <v>0</v>
      </c>
      <c r="AU127" s="411">
        <f t="shared" si="36"/>
        <v>0</v>
      </c>
      <c r="AV127" s="411">
        <f t="shared" si="37"/>
        <v>0</v>
      </c>
      <c r="AW127" s="411">
        <v>0</v>
      </c>
      <c r="AX127" s="411">
        <v>0</v>
      </c>
      <c r="AY127" s="411">
        <v>0</v>
      </c>
      <c r="AZ127" s="411">
        <v>0</v>
      </c>
      <c r="BA127" s="411">
        <v>0</v>
      </c>
      <c r="BB127" s="411">
        <v>0</v>
      </c>
      <c r="BC127" s="411">
        <v>0</v>
      </c>
      <c r="BD127" s="411">
        <v>0</v>
      </c>
      <c r="BE127" s="411">
        <v>0</v>
      </c>
      <c r="BF127" s="411">
        <v>0</v>
      </c>
      <c r="BG127" s="411">
        <v>0</v>
      </c>
      <c r="BH127" s="412">
        <v>0</v>
      </c>
      <c r="BI127" s="411">
        <f t="shared" si="38"/>
        <v>0</v>
      </c>
      <c r="BJ127" s="411">
        <v>0</v>
      </c>
      <c r="BK127" s="411">
        <v>0</v>
      </c>
      <c r="BL127" s="411">
        <v>0</v>
      </c>
      <c r="BM127" s="411">
        <v>0</v>
      </c>
      <c r="BN127" s="411">
        <v>0</v>
      </c>
      <c r="BO127" s="411">
        <v>0</v>
      </c>
      <c r="BP127" s="411">
        <v>0</v>
      </c>
      <c r="BQ127" s="411">
        <v>0</v>
      </c>
      <c r="BR127" s="411">
        <v>0</v>
      </c>
      <c r="BS127" s="411">
        <v>0</v>
      </c>
      <c r="BT127" s="411">
        <v>0</v>
      </c>
      <c r="BU127" s="412">
        <v>0</v>
      </c>
      <c r="BV127" s="411">
        <f t="shared" si="39"/>
        <v>0</v>
      </c>
      <c r="BW127" s="411">
        <v>0</v>
      </c>
      <c r="BX127" s="411">
        <v>0</v>
      </c>
      <c r="BY127" s="411">
        <v>0</v>
      </c>
      <c r="BZ127" s="411">
        <v>0</v>
      </c>
      <c r="CA127" s="411">
        <v>0</v>
      </c>
      <c r="CB127" s="411">
        <v>0</v>
      </c>
      <c r="CC127" s="411">
        <v>0</v>
      </c>
      <c r="CD127" s="411">
        <v>0</v>
      </c>
      <c r="CE127" s="411">
        <v>0</v>
      </c>
      <c r="CF127" s="411">
        <v>0</v>
      </c>
      <c r="CG127" s="411">
        <v>0</v>
      </c>
      <c r="CH127" s="412">
        <v>0</v>
      </c>
      <c r="CI127" s="411">
        <f t="shared" si="40"/>
        <v>0</v>
      </c>
      <c r="CJ127" s="411">
        <v>0</v>
      </c>
      <c r="CK127" s="411">
        <v>0</v>
      </c>
      <c r="CL127" s="411">
        <v>0</v>
      </c>
      <c r="CM127" s="411">
        <v>0</v>
      </c>
      <c r="CN127" s="411">
        <v>0</v>
      </c>
      <c r="CO127" s="411">
        <v>0</v>
      </c>
      <c r="CP127" s="411">
        <v>0</v>
      </c>
      <c r="CQ127" s="411">
        <v>0</v>
      </c>
      <c r="CR127" s="411">
        <v>0</v>
      </c>
      <c r="CS127" s="411">
        <v>0</v>
      </c>
      <c r="CT127" s="411">
        <v>0</v>
      </c>
      <c r="CU127" s="412">
        <v>0</v>
      </c>
      <c r="CV127" s="411">
        <f t="shared" si="41"/>
        <v>0</v>
      </c>
      <c r="CW127" s="411">
        <v>0</v>
      </c>
      <c r="CX127" s="411">
        <v>0</v>
      </c>
      <c r="CY127" s="411">
        <v>0</v>
      </c>
      <c r="CZ127" s="411">
        <v>0</v>
      </c>
      <c r="DA127" s="411">
        <v>0</v>
      </c>
      <c r="DB127" s="411">
        <v>0</v>
      </c>
      <c r="DC127" s="411">
        <v>0</v>
      </c>
      <c r="DD127" s="411">
        <v>0</v>
      </c>
      <c r="DE127" s="411">
        <v>0</v>
      </c>
      <c r="DF127" s="411">
        <v>0</v>
      </c>
      <c r="DG127" s="411">
        <v>0</v>
      </c>
      <c r="DH127" s="412">
        <v>0</v>
      </c>
      <c r="DI127" s="411">
        <f t="shared" si="42"/>
        <v>0</v>
      </c>
      <c r="DJ127" s="411">
        <v>0</v>
      </c>
      <c r="DK127" s="411">
        <v>0</v>
      </c>
      <c r="DL127" s="411">
        <v>0</v>
      </c>
      <c r="DM127" s="411">
        <v>0</v>
      </c>
      <c r="DN127" s="411">
        <v>0</v>
      </c>
      <c r="DO127" s="411">
        <v>0</v>
      </c>
      <c r="DP127" s="411">
        <v>0</v>
      </c>
      <c r="DQ127" s="411">
        <v>0</v>
      </c>
      <c r="DR127" s="411">
        <v>0</v>
      </c>
      <c r="DS127" s="411">
        <v>0</v>
      </c>
      <c r="DT127" s="411">
        <v>0</v>
      </c>
      <c r="DU127" s="412">
        <v>0</v>
      </c>
      <c r="DV127" s="411">
        <f t="shared" si="43"/>
        <v>0</v>
      </c>
      <c r="DW127" s="412">
        <v>0</v>
      </c>
      <c r="DX127" s="412">
        <v>0</v>
      </c>
      <c r="DY127" s="412">
        <v>0</v>
      </c>
      <c r="DZ127" s="412">
        <v>0</v>
      </c>
      <c r="EA127" s="412">
        <v>0</v>
      </c>
      <c r="EB127" s="412">
        <v>0</v>
      </c>
      <c r="EC127" s="412">
        <v>0</v>
      </c>
      <c r="ED127" s="412">
        <v>0</v>
      </c>
      <c r="EE127" s="412">
        <v>0</v>
      </c>
      <c r="EF127" s="412">
        <v>0</v>
      </c>
      <c r="EG127" s="412">
        <v>0</v>
      </c>
      <c r="EH127" s="412">
        <v>0</v>
      </c>
      <c r="EI127" s="411">
        <f t="shared" si="44"/>
        <v>0</v>
      </c>
      <c r="EK127" s="411">
        <f t="shared" si="45"/>
        <v>270</v>
      </c>
      <c r="EL127" s="7">
        <f t="shared" si="46"/>
        <v>-270</v>
      </c>
    </row>
    <row r="128" spans="1:142">
      <c r="A128" s="365" t="str">
        <f t="shared" si="28"/>
        <v xml:space="preserve"> 015</v>
      </c>
      <c r="B128" s="370" t="s">
        <v>926</v>
      </c>
      <c r="C128" s="370" t="s">
        <v>1198</v>
      </c>
      <c r="D128" s="411">
        <v>12</v>
      </c>
      <c r="E128" s="411">
        <v>23</v>
      </c>
      <c r="F128" s="411">
        <v>9</v>
      </c>
      <c r="G128" s="411">
        <v>13</v>
      </c>
      <c r="H128" s="411">
        <v>13</v>
      </c>
      <c r="I128" s="411">
        <v>10</v>
      </c>
      <c r="J128" s="411">
        <v>30</v>
      </c>
      <c r="K128" s="411">
        <v>90</v>
      </c>
      <c r="L128" s="411">
        <v>23</v>
      </c>
      <c r="M128" s="411">
        <v>19</v>
      </c>
      <c r="N128" s="411">
        <v>6</v>
      </c>
      <c r="O128" s="412">
        <v>7</v>
      </c>
      <c r="P128" s="411">
        <f t="shared" si="29"/>
        <v>255</v>
      </c>
      <c r="Q128" s="411">
        <f t="shared" si="30"/>
        <v>109.03225806451613</v>
      </c>
      <c r="R128" s="411">
        <f t="shared" si="31"/>
        <v>107.62291434927698</v>
      </c>
      <c r="S128" s="411">
        <f t="shared" si="32"/>
        <v>38.344827586206897</v>
      </c>
      <c r="T128" s="411">
        <v>0</v>
      </c>
      <c r="U128" s="411">
        <v>0</v>
      </c>
      <c r="V128" s="411">
        <v>0</v>
      </c>
      <c r="W128" s="411">
        <v>0</v>
      </c>
      <c r="X128" s="411">
        <v>0</v>
      </c>
      <c r="Y128" s="411">
        <v>0</v>
      </c>
      <c r="Z128" s="411">
        <v>0</v>
      </c>
      <c r="AA128" s="411">
        <v>0</v>
      </c>
      <c r="AB128" s="411">
        <v>0</v>
      </c>
      <c r="AC128" s="411">
        <v>0</v>
      </c>
      <c r="AD128" s="411">
        <v>0</v>
      </c>
      <c r="AE128" s="412">
        <v>0</v>
      </c>
      <c r="AF128" s="411">
        <f t="shared" si="33"/>
        <v>0</v>
      </c>
      <c r="AG128" s="411">
        <v>0</v>
      </c>
      <c r="AH128" s="411">
        <v>0</v>
      </c>
      <c r="AI128" s="411">
        <v>0</v>
      </c>
      <c r="AJ128" s="411">
        <v>0</v>
      </c>
      <c r="AK128" s="411">
        <v>0</v>
      </c>
      <c r="AL128" s="411">
        <v>0</v>
      </c>
      <c r="AM128" s="411">
        <v>0</v>
      </c>
      <c r="AN128" s="411">
        <v>0</v>
      </c>
      <c r="AO128" s="411">
        <v>0</v>
      </c>
      <c r="AP128" s="411">
        <v>0</v>
      </c>
      <c r="AQ128" s="411">
        <v>0</v>
      </c>
      <c r="AR128" s="412">
        <v>0</v>
      </c>
      <c r="AS128" s="411">
        <f t="shared" si="34"/>
        <v>0</v>
      </c>
      <c r="AT128" s="411">
        <f t="shared" si="35"/>
        <v>0</v>
      </c>
      <c r="AU128" s="411">
        <f t="shared" si="36"/>
        <v>0</v>
      </c>
      <c r="AV128" s="411">
        <f t="shared" si="37"/>
        <v>0</v>
      </c>
      <c r="AW128" s="411">
        <v>0</v>
      </c>
      <c r="AX128" s="411">
        <v>0</v>
      </c>
      <c r="AY128" s="411">
        <v>0</v>
      </c>
      <c r="AZ128" s="411">
        <v>0</v>
      </c>
      <c r="BA128" s="411">
        <v>0</v>
      </c>
      <c r="BB128" s="411">
        <v>0</v>
      </c>
      <c r="BC128" s="411">
        <v>0</v>
      </c>
      <c r="BD128" s="411">
        <v>0</v>
      </c>
      <c r="BE128" s="411">
        <v>0</v>
      </c>
      <c r="BF128" s="411">
        <v>0</v>
      </c>
      <c r="BG128" s="411">
        <v>0</v>
      </c>
      <c r="BH128" s="412">
        <v>0</v>
      </c>
      <c r="BI128" s="411">
        <f t="shared" si="38"/>
        <v>0</v>
      </c>
      <c r="BJ128" s="411">
        <v>0</v>
      </c>
      <c r="BK128" s="411">
        <v>0</v>
      </c>
      <c r="BL128" s="411">
        <v>0</v>
      </c>
      <c r="BM128" s="411">
        <v>0</v>
      </c>
      <c r="BN128" s="411">
        <v>0</v>
      </c>
      <c r="BO128" s="411">
        <v>0</v>
      </c>
      <c r="BP128" s="411">
        <v>0</v>
      </c>
      <c r="BQ128" s="411">
        <v>0</v>
      </c>
      <c r="BR128" s="411">
        <v>0</v>
      </c>
      <c r="BS128" s="411">
        <v>0</v>
      </c>
      <c r="BT128" s="411">
        <v>0</v>
      </c>
      <c r="BU128" s="412">
        <v>0</v>
      </c>
      <c r="BV128" s="411">
        <f t="shared" si="39"/>
        <v>0</v>
      </c>
      <c r="BW128" s="411">
        <v>0</v>
      </c>
      <c r="BX128" s="411">
        <v>0</v>
      </c>
      <c r="BY128" s="411">
        <v>0</v>
      </c>
      <c r="BZ128" s="411">
        <v>0</v>
      </c>
      <c r="CA128" s="411">
        <v>0</v>
      </c>
      <c r="CB128" s="411">
        <v>0</v>
      </c>
      <c r="CC128" s="411">
        <v>0</v>
      </c>
      <c r="CD128" s="411">
        <v>0</v>
      </c>
      <c r="CE128" s="411">
        <v>0</v>
      </c>
      <c r="CF128" s="411">
        <v>0</v>
      </c>
      <c r="CG128" s="411">
        <v>0</v>
      </c>
      <c r="CH128" s="412">
        <v>0</v>
      </c>
      <c r="CI128" s="411">
        <f t="shared" si="40"/>
        <v>0</v>
      </c>
      <c r="CJ128" s="411">
        <v>0</v>
      </c>
      <c r="CK128" s="411">
        <v>0</v>
      </c>
      <c r="CL128" s="411">
        <v>0</v>
      </c>
      <c r="CM128" s="411">
        <v>0</v>
      </c>
      <c r="CN128" s="411">
        <v>0</v>
      </c>
      <c r="CO128" s="411">
        <v>0</v>
      </c>
      <c r="CP128" s="411">
        <v>0</v>
      </c>
      <c r="CQ128" s="411">
        <v>0</v>
      </c>
      <c r="CR128" s="411">
        <v>0</v>
      </c>
      <c r="CS128" s="411">
        <v>0</v>
      </c>
      <c r="CT128" s="411">
        <v>0</v>
      </c>
      <c r="CU128" s="412">
        <v>0</v>
      </c>
      <c r="CV128" s="411">
        <f t="shared" si="41"/>
        <v>0</v>
      </c>
      <c r="CW128" s="411">
        <v>0</v>
      </c>
      <c r="CX128" s="411">
        <v>0</v>
      </c>
      <c r="CY128" s="411">
        <v>0</v>
      </c>
      <c r="CZ128" s="411">
        <v>0</v>
      </c>
      <c r="DA128" s="411">
        <v>0</v>
      </c>
      <c r="DB128" s="411">
        <v>0</v>
      </c>
      <c r="DC128" s="411">
        <v>0</v>
      </c>
      <c r="DD128" s="411">
        <v>0</v>
      </c>
      <c r="DE128" s="411">
        <v>0</v>
      </c>
      <c r="DF128" s="411">
        <v>0</v>
      </c>
      <c r="DG128" s="411">
        <v>0</v>
      </c>
      <c r="DH128" s="412">
        <v>0</v>
      </c>
      <c r="DI128" s="411">
        <f t="shared" si="42"/>
        <v>0</v>
      </c>
      <c r="DJ128" s="411">
        <v>0</v>
      </c>
      <c r="DK128" s="411">
        <v>0</v>
      </c>
      <c r="DL128" s="411">
        <v>0</v>
      </c>
      <c r="DM128" s="411">
        <v>0</v>
      </c>
      <c r="DN128" s="411">
        <v>0</v>
      </c>
      <c r="DO128" s="411">
        <v>0</v>
      </c>
      <c r="DP128" s="411">
        <v>0</v>
      </c>
      <c r="DQ128" s="411">
        <v>0</v>
      </c>
      <c r="DR128" s="411">
        <v>0</v>
      </c>
      <c r="DS128" s="411">
        <v>0</v>
      </c>
      <c r="DT128" s="411">
        <v>0</v>
      </c>
      <c r="DU128" s="412">
        <v>0</v>
      </c>
      <c r="DV128" s="411">
        <f t="shared" si="43"/>
        <v>0</v>
      </c>
      <c r="DW128" s="412">
        <v>0</v>
      </c>
      <c r="DX128" s="412">
        <v>0</v>
      </c>
      <c r="DY128" s="412">
        <v>0</v>
      </c>
      <c r="DZ128" s="412">
        <v>0</v>
      </c>
      <c r="EA128" s="412">
        <v>0</v>
      </c>
      <c r="EB128" s="412">
        <v>0</v>
      </c>
      <c r="EC128" s="412">
        <v>0</v>
      </c>
      <c r="ED128" s="412">
        <v>0</v>
      </c>
      <c r="EE128" s="412">
        <v>0</v>
      </c>
      <c r="EF128" s="412">
        <v>0</v>
      </c>
      <c r="EG128" s="412">
        <v>0</v>
      </c>
      <c r="EH128" s="412">
        <v>0</v>
      </c>
      <c r="EI128" s="411">
        <f t="shared" si="44"/>
        <v>0</v>
      </c>
      <c r="EK128" s="411">
        <f t="shared" si="45"/>
        <v>255</v>
      </c>
      <c r="EL128" s="7">
        <f t="shared" si="46"/>
        <v>-255</v>
      </c>
    </row>
    <row r="129" spans="1:142">
      <c r="A129" s="365" t="str">
        <f t="shared" si="28"/>
        <v xml:space="preserve"> 015</v>
      </c>
      <c r="B129" s="370" t="s">
        <v>926</v>
      </c>
      <c r="C129" s="370" t="s">
        <v>1201</v>
      </c>
      <c r="D129" s="411">
        <v>0</v>
      </c>
      <c r="E129" s="411">
        <v>0</v>
      </c>
      <c r="F129" s="411">
        <v>0</v>
      </c>
      <c r="G129" s="411">
        <v>0</v>
      </c>
      <c r="H129" s="411">
        <v>1</v>
      </c>
      <c r="I129" s="411">
        <v>1</v>
      </c>
      <c r="J129" s="411">
        <v>0</v>
      </c>
      <c r="K129" s="411">
        <v>0</v>
      </c>
      <c r="L129" s="411">
        <v>0</v>
      </c>
      <c r="M129" s="411">
        <v>0</v>
      </c>
      <c r="N129" s="411">
        <v>0</v>
      </c>
      <c r="O129" s="412">
        <v>0</v>
      </c>
      <c r="P129" s="411">
        <f t="shared" si="29"/>
        <v>2</v>
      </c>
      <c r="Q129" s="411">
        <f t="shared" si="30"/>
        <v>2</v>
      </c>
      <c r="R129" s="411">
        <f t="shared" si="31"/>
        <v>0</v>
      </c>
      <c r="S129" s="411">
        <f t="shared" si="32"/>
        <v>0</v>
      </c>
      <c r="T129" s="411">
        <v>0</v>
      </c>
      <c r="U129" s="411">
        <v>0</v>
      </c>
      <c r="V129" s="411">
        <v>0</v>
      </c>
      <c r="W129" s="411">
        <v>0</v>
      </c>
      <c r="X129" s="411">
        <v>0</v>
      </c>
      <c r="Y129" s="411">
        <v>0</v>
      </c>
      <c r="Z129" s="411">
        <v>0</v>
      </c>
      <c r="AA129" s="411">
        <v>0</v>
      </c>
      <c r="AB129" s="411">
        <v>0</v>
      </c>
      <c r="AC129" s="411">
        <v>0</v>
      </c>
      <c r="AD129" s="411">
        <v>0</v>
      </c>
      <c r="AE129" s="412">
        <v>0</v>
      </c>
      <c r="AF129" s="411">
        <f t="shared" si="33"/>
        <v>0</v>
      </c>
      <c r="AG129" s="411">
        <v>0</v>
      </c>
      <c r="AH129" s="411">
        <v>0</v>
      </c>
      <c r="AI129" s="411">
        <v>0</v>
      </c>
      <c r="AJ129" s="411">
        <v>0</v>
      </c>
      <c r="AK129" s="411">
        <v>0</v>
      </c>
      <c r="AL129" s="411">
        <v>0</v>
      </c>
      <c r="AM129" s="411">
        <v>0</v>
      </c>
      <c r="AN129" s="411">
        <v>0</v>
      </c>
      <c r="AO129" s="411">
        <v>0</v>
      </c>
      <c r="AP129" s="411">
        <v>0</v>
      </c>
      <c r="AQ129" s="411">
        <v>0</v>
      </c>
      <c r="AR129" s="412">
        <v>0</v>
      </c>
      <c r="AS129" s="411">
        <f t="shared" si="34"/>
        <v>0</v>
      </c>
      <c r="AT129" s="411">
        <f t="shared" si="35"/>
        <v>0</v>
      </c>
      <c r="AU129" s="411">
        <f t="shared" si="36"/>
        <v>0</v>
      </c>
      <c r="AV129" s="411">
        <f t="shared" si="37"/>
        <v>0</v>
      </c>
      <c r="AW129" s="411">
        <v>0</v>
      </c>
      <c r="AX129" s="411">
        <v>0</v>
      </c>
      <c r="AY129" s="411">
        <v>0</v>
      </c>
      <c r="AZ129" s="411">
        <v>0</v>
      </c>
      <c r="BA129" s="411">
        <v>0</v>
      </c>
      <c r="BB129" s="411">
        <v>0</v>
      </c>
      <c r="BC129" s="411">
        <v>0</v>
      </c>
      <c r="BD129" s="411">
        <v>0</v>
      </c>
      <c r="BE129" s="411">
        <v>0</v>
      </c>
      <c r="BF129" s="411">
        <v>0</v>
      </c>
      <c r="BG129" s="411">
        <v>0</v>
      </c>
      <c r="BH129" s="412">
        <v>0</v>
      </c>
      <c r="BI129" s="411">
        <f t="shared" si="38"/>
        <v>0</v>
      </c>
      <c r="BJ129" s="411">
        <v>0</v>
      </c>
      <c r="BK129" s="411">
        <v>0</v>
      </c>
      <c r="BL129" s="411">
        <v>0</v>
      </c>
      <c r="BM129" s="411">
        <v>0</v>
      </c>
      <c r="BN129" s="411">
        <v>0</v>
      </c>
      <c r="BO129" s="411">
        <v>0</v>
      </c>
      <c r="BP129" s="411">
        <v>0</v>
      </c>
      <c r="BQ129" s="411">
        <v>0</v>
      </c>
      <c r="BR129" s="411">
        <v>0</v>
      </c>
      <c r="BS129" s="411">
        <v>0</v>
      </c>
      <c r="BT129" s="411">
        <v>0</v>
      </c>
      <c r="BU129" s="412">
        <v>0</v>
      </c>
      <c r="BV129" s="411">
        <f t="shared" si="39"/>
        <v>0</v>
      </c>
      <c r="BW129" s="411">
        <v>0</v>
      </c>
      <c r="BX129" s="411">
        <v>0</v>
      </c>
      <c r="BY129" s="411">
        <v>0</v>
      </c>
      <c r="BZ129" s="411">
        <v>0</v>
      </c>
      <c r="CA129" s="411">
        <v>0</v>
      </c>
      <c r="CB129" s="411">
        <v>0</v>
      </c>
      <c r="CC129" s="411">
        <v>0</v>
      </c>
      <c r="CD129" s="411">
        <v>0</v>
      </c>
      <c r="CE129" s="411">
        <v>0</v>
      </c>
      <c r="CF129" s="411">
        <v>0</v>
      </c>
      <c r="CG129" s="411">
        <v>0</v>
      </c>
      <c r="CH129" s="412">
        <v>0</v>
      </c>
      <c r="CI129" s="411">
        <f t="shared" si="40"/>
        <v>0</v>
      </c>
      <c r="CJ129" s="411">
        <v>0</v>
      </c>
      <c r="CK129" s="411">
        <v>0</v>
      </c>
      <c r="CL129" s="411">
        <v>0</v>
      </c>
      <c r="CM129" s="411">
        <v>0</v>
      </c>
      <c r="CN129" s="411">
        <v>0</v>
      </c>
      <c r="CO129" s="411">
        <v>0</v>
      </c>
      <c r="CP129" s="411">
        <v>0</v>
      </c>
      <c r="CQ129" s="411">
        <v>0</v>
      </c>
      <c r="CR129" s="411">
        <v>0</v>
      </c>
      <c r="CS129" s="411">
        <v>0</v>
      </c>
      <c r="CT129" s="411">
        <v>0</v>
      </c>
      <c r="CU129" s="412">
        <v>0</v>
      </c>
      <c r="CV129" s="411">
        <f t="shared" si="41"/>
        <v>0</v>
      </c>
      <c r="CW129" s="411">
        <v>0</v>
      </c>
      <c r="CX129" s="411">
        <v>0</v>
      </c>
      <c r="CY129" s="411">
        <v>0</v>
      </c>
      <c r="CZ129" s="411">
        <v>0</v>
      </c>
      <c r="DA129" s="411">
        <v>0</v>
      </c>
      <c r="DB129" s="411">
        <v>0</v>
      </c>
      <c r="DC129" s="411">
        <v>0</v>
      </c>
      <c r="DD129" s="411">
        <v>0</v>
      </c>
      <c r="DE129" s="411">
        <v>0</v>
      </c>
      <c r="DF129" s="411">
        <v>0</v>
      </c>
      <c r="DG129" s="411">
        <v>0</v>
      </c>
      <c r="DH129" s="412">
        <v>0</v>
      </c>
      <c r="DI129" s="411">
        <f t="shared" si="42"/>
        <v>0</v>
      </c>
      <c r="DJ129" s="411">
        <v>0</v>
      </c>
      <c r="DK129" s="411">
        <v>0</v>
      </c>
      <c r="DL129" s="411">
        <v>0</v>
      </c>
      <c r="DM129" s="411">
        <v>0</v>
      </c>
      <c r="DN129" s="411">
        <v>0</v>
      </c>
      <c r="DO129" s="411">
        <v>0</v>
      </c>
      <c r="DP129" s="411">
        <v>0</v>
      </c>
      <c r="DQ129" s="411">
        <v>0</v>
      </c>
      <c r="DR129" s="411">
        <v>0</v>
      </c>
      <c r="DS129" s="411">
        <v>0</v>
      </c>
      <c r="DT129" s="411">
        <v>0</v>
      </c>
      <c r="DU129" s="412">
        <v>0</v>
      </c>
      <c r="DV129" s="411">
        <f t="shared" si="43"/>
        <v>0</v>
      </c>
      <c r="DW129" s="412">
        <v>0</v>
      </c>
      <c r="DX129" s="412">
        <v>0</v>
      </c>
      <c r="DY129" s="412">
        <v>0</v>
      </c>
      <c r="DZ129" s="412">
        <v>0</v>
      </c>
      <c r="EA129" s="412">
        <v>0</v>
      </c>
      <c r="EB129" s="412">
        <v>0</v>
      </c>
      <c r="EC129" s="412">
        <v>0</v>
      </c>
      <c r="ED129" s="412">
        <v>0</v>
      </c>
      <c r="EE129" s="412">
        <v>0</v>
      </c>
      <c r="EF129" s="412">
        <v>0</v>
      </c>
      <c r="EG129" s="412">
        <v>0</v>
      </c>
      <c r="EH129" s="412">
        <v>0</v>
      </c>
      <c r="EI129" s="411">
        <f t="shared" si="44"/>
        <v>0</v>
      </c>
      <c r="EK129" s="411">
        <f t="shared" si="45"/>
        <v>2</v>
      </c>
      <c r="EL129" s="7">
        <f t="shared" si="46"/>
        <v>-2</v>
      </c>
    </row>
    <row r="130" spans="1:142">
      <c r="A130" s="365" t="str">
        <f t="shared" si="28"/>
        <v xml:space="preserve"> 015</v>
      </c>
      <c r="B130" s="370" t="s">
        <v>926</v>
      </c>
      <c r="C130" s="370" t="s">
        <v>1202</v>
      </c>
      <c r="D130" s="411">
        <v>0</v>
      </c>
      <c r="E130" s="411">
        <v>1</v>
      </c>
      <c r="F130" s="411">
        <v>0</v>
      </c>
      <c r="G130" s="411">
        <v>1</v>
      </c>
      <c r="H130" s="411">
        <v>0</v>
      </c>
      <c r="I130" s="411">
        <v>0</v>
      </c>
      <c r="J130" s="411">
        <v>0</v>
      </c>
      <c r="K130" s="411">
        <v>0</v>
      </c>
      <c r="L130" s="411">
        <v>0</v>
      </c>
      <c r="M130" s="411">
        <v>1</v>
      </c>
      <c r="N130" s="411">
        <v>0</v>
      </c>
      <c r="O130" s="412">
        <v>1</v>
      </c>
      <c r="P130" s="411">
        <f t="shared" si="29"/>
        <v>4</v>
      </c>
      <c r="Q130" s="411">
        <f t="shared" si="30"/>
        <v>2</v>
      </c>
      <c r="R130" s="411">
        <f t="shared" si="31"/>
        <v>0</v>
      </c>
      <c r="S130" s="411">
        <f t="shared" si="32"/>
        <v>2</v>
      </c>
      <c r="T130" s="411">
        <v>0</v>
      </c>
      <c r="U130" s="411">
        <v>0</v>
      </c>
      <c r="V130" s="411">
        <v>0</v>
      </c>
      <c r="W130" s="411">
        <v>0</v>
      </c>
      <c r="X130" s="411">
        <v>0</v>
      </c>
      <c r="Y130" s="411">
        <v>0</v>
      </c>
      <c r="Z130" s="411">
        <v>0</v>
      </c>
      <c r="AA130" s="411">
        <v>0</v>
      </c>
      <c r="AB130" s="411">
        <v>0</v>
      </c>
      <c r="AC130" s="411">
        <v>0</v>
      </c>
      <c r="AD130" s="411">
        <v>0</v>
      </c>
      <c r="AE130" s="412">
        <v>0</v>
      </c>
      <c r="AF130" s="411">
        <f t="shared" si="33"/>
        <v>0</v>
      </c>
      <c r="AG130" s="411">
        <v>0</v>
      </c>
      <c r="AH130" s="411">
        <v>0</v>
      </c>
      <c r="AI130" s="411">
        <v>0</v>
      </c>
      <c r="AJ130" s="411">
        <v>0</v>
      </c>
      <c r="AK130" s="411">
        <v>0</v>
      </c>
      <c r="AL130" s="411">
        <v>0</v>
      </c>
      <c r="AM130" s="411">
        <v>0</v>
      </c>
      <c r="AN130" s="411">
        <v>0</v>
      </c>
      <c r="AO130" s="411">
        <v>0</v>
      </c>
      <c r="AP130" s="411">
        <v>0</v>
      </c>
      <c r="AQ130" s="411">
        <v>0</v>
      </c>
      <c r="AR130" s="412">
        <v>0</v>
      </c>
      <c r="AS130" s="411">
        <f t="shared" si="34"/>
        <v>0</v>
      </c>
      <c r="AT130" s="411">
        <f t="shared" si="35"/>
        <v>0</v>
      </c>
      <c r="AU130" s="411">
        <f t="shared" si="36"/>
        <v>0</v>
      </c>
      <c r="AV130" s="411">
        <f t="shared" si="37"/>
        <v>0</v>
      </c>
      <c r="AW130" s="411">
        <v>0</v>
      </c>
      <c r="AX130" s="411">
        <v>0</v>
      </c>
      <c r="AY130" s="411">
        <v>0</v>
      </c>
      <c r="AZ130" s="411">
        <v>0</v>
      </c>
      <c r="BA130" s="411">
        <v>0</v>
      </c>
      <c r="BB130" s="411">
        <v>0</v>
      </c>
      <c r="BC130" s="411">
        <v>0</v>
      </c>
      <c r="BD130" s="411">
        <v>0</v>
      </c>
      <c r="BE130" s="411">
        <v>0</v>
      </c>
      <c r="BF130" s="411">
        <v>0</v>
      </c>
      <c r="BG130" s="411">
        <v>0</v>
      </c>
      <c r="BH130" s="412">
        <v>0</v>
      </c>
      <c r="BI130" s="411">
        <f t="shared" si="38"/>
        <v>0</v>
      </c>
      <c r="BJ130" s="411">
        <v>0</v>
      </c>
      <c r="BK130" s="411">
        <v>0</v>
      </c>
      <c r="BL130" s="411">
        <v>0</v>
      </c>
      <c r="BM130" s="411">
        <v>0</v>
      </c>
      <c r="BN130" s="411">
        <v>0</v>
      </c>
      <c r="BO130" s="411">
        <v>0</v>
      </c>
      <c r="BP130" s="411">
        <v>0</v>
      </c>
      <c r="BQ130" s="411">
        <v>0</v>
      </c>
      <c r="BR130" s="411">
        <v>0</v>
      </c>
      <c r="BS130" s="411">
        <v>0</v>
      </c>
      <c r="BT130" s="411">
        <v>0</v>
      </c>
      <c r="BU130" s="412">
        <v>0</v>
      </c>
      <c r="BV130" s="411">
        <f t="shared" si="39"/>
        <v>0</v>
      </c>
      <c r="BW130" s="411">
        <v>0</v>
      </c>
      <c r="BX130" s="411">
        <v>0</v>
      </c>
      <c r="BY130" s="411">
        <v>0</v>
      </c>
      <c r="BZ130" s="411">
        <v>0</v>
      </c>
      <c r="CA130" s="411">
        <v>0</v>
      </c>
      <c r="CB130" s="411">
        <v>0</v>
      </c>
      <c r="CC130" s="411">
        <v>0</v>
      </c>
      <c r="CD130" s="411">
        <v>0</v>
      </c>
      <c r="CE130" s="411">
        <v>0</v>
      </c>
      <c r="CF130" s="411">
        <v>0</v>
      </c>
      <c r="CG130" s="411">
        <v>0</v>
      </c>
      <c r="CH130" s="412">
        <v>0</v>
      </c>
      <c r="CI130" s="411">
        <f t="shared" si="40"/>
        <v>0</v>
      </c>
      <c r="CJ130" s="411">
        <v>0</v>
      </c>
      <c r="CK130" s="411">
        <v>0</v>
      </c>
      <c r="CL130" s="411">
        <v>0</v>
      </c>
      <c r="CM130" s="411">
        <v>0</v>
      </c>
      <c r="CN130" s="411">
        <v>0</v>
      </c>
      <c r="CO130" s="411">
        <v>0</v>
      </c>
      <c r="CP130" s="411">
        <v>0</v>
      </c>
      <c r="CQ130" s="411">
        <v>0</v>
      </c>
      <c r="CR130" s="411">
        <v>0</v>
      </c>
      <c r="CS130" s="411">
        <v>0</v>
      </c>
      <c r="CT130" s="411">
        <v>0</v>
      </c>
      <c r="CU130" s="412">
        <v>0</v>
      </c>
      <c r="CV130" s="411">
        <f t="shared" si="41"/>
        <v>0</v>
      </c>
      <c r="CW130" s="411">
        <v>0</v>
      </c>
      <c r="CX130" s="411">
        <v>0</v>
      </c>
      <c r="CY130" s="411">
        <v>0</v>
      </c>
      <c r="CZ130" s="411">
        <v>0</v>
      </c>
      <c r="DA130" s="411">
        <v>0</v>
      </c>
      <c r="DB130" s="411">
        <v>0</v>
      </c>
      <c r="DC130" s="411">
        <v>0</v>
      </c>
      <c r="DD130" s="411">
        <v>0</v>
      </c>
      <c r="DE130" s="411">
        <v>0</v>
      </c>
      <c r="DF130" s="411">
        <v>0</v>
      </c>
      <c r="DG130" s="411">
        <v>0</v>
      </c>
      <c r="DH130" s="412">
        <v>0</v>
      </c>
      <c r="DI130" s="411">
        <f t="shared" si="42"/>
        <v>0</v>
      </c>
      <c r="DJ130" s="411">
        <v>0</v>
      </c>
      <c r="DK130" s="411">
        <v>0</v>
      </c>
      <c r="DL130" s="411">
        <v>0</v>
      </c>
      <c r="DM130" s="411">
        <v>0</v>
      </c>
      <c r="DN130" s="411">
        <v>0</v>
      </c>
      <c r="DO130" s="411">
        <v>0</v>
      </c>
      <c r="DP130" s="411">
        <v>0</v>
      </c>
      <c r="DQ130" s="411">
        <v>0</v>
      </c>
      <c r="DR130" s="411">
        <v>0</v>
      </c>
      <c r="DS130" s="411">
        <v>0</v>
      </c>
      <c r="DT130" s="411">
        <v>0</v>
      </c>
      <c r="DU130" s="412">
        <v>0</v>
      </c>
      <c r="DV130" s="411">
        <f t="shared" si="43"/>
        <v>0</v>
      </c>
      <c r="DW130" s="412">
        <v>0</v>
      </c>
      <c r="DX130" s="412">
        <v>0</v>
      </c>
      <c r="DY130" s="412">
        <v>0</v>
      </c>
      <c r="DZ130" s="412">
        <v>0</v>
      </c>
      <c r="EA130" s="412">
        <v>0</v>
      </c>
      <c r="EB130" s="412">
        <v>0</v>
      </c>
      <c r="EC130" s="412">
        <v>0</v>
      </c>
      <c r="ED130" s="412">
        <v>0</v>
      </c>
      <c r="EE130" s="412">
        <v>0</v>
      </c>
      <c r="EF130" s="412">
        <v>0</v>
      </c>
      <c r="EG130" s="412">
        <v>0</v>
      </c>
      <c r="EH130" s="412">
        <v>0</v>
      </c>
      <c r="EI130" s="411">
        <f t="shared" si="44"/>
        <v>0</v>
      </c>
      <c r="EK130" s="411">
        <f t="shared" si="45"/>
        <v>4</v>
      </c>
      <c r="EL130" s="7">
        <f t="shared" si="46"/>
        <v>-4</v>
      </c>
    </row>
    <row r="131" spans="1:142">
      <c r="A131" s="365" t="str">
        <f t="shared" ref="A131:A194" si="47">MID(B131,FIND("-",B131) +1,4)</f>
        <v xml:space="preserve"> 015</v>
      </c>
      <c r="B131" s="370" t="s">
        <v>926</v>
      </c>
      <c r="C131" s="370" t="s">
        <v>1203</v>
      </c>
      <c r="D131" s="411">
        <v>3</v>
      </c>
      <c r="E131" s="411">
        <v>4</v>
      </c>
      <c r="F131" s="411">
        <v>9</v>
      </c>
      <c r="G131" s="411">
        <v>8</v>
      </c>
      <c r="H131" s="411">
        <v>9</v>
      </c>
      <c r="I131" s="411">
        <v>0</v>
      </c>
      <c r="J131" s="411">
        <v>1</v>
      </c>
      <c r="K131" s="411">
        <v>4</v>
      </c>
      <c r="L131" s="411">
        <v>3</v>
      </c>
      <c r="M131" s="411">
        <v>3</v>
      </c>
      <c r="N131" s="411">
        <v>3</v>
      </c>
      <c r="O131" s="412">
        <v>3</v>
      </c>
      <c r="P131" s="411">
        <f t="shared" si="29"/>
        <v>50</v>
      </c>
      <c r="Q131" s="411">
        <f t="shared" si="30"/>
        <v>33.967741935483872</v>
      </c>
      <c r="R131" s="411">
        <f t="shared" si="31"/>
        <v>6.2046718576195774</v>
      </c>
      <c r="S131" s="411">
        <f t="shared" si="32"/>
        <v>9.8275862068965516</v>
      </c>
      <c r="T131" s="411">
        <v>0</v>
      </c>
      <c r="U131" s="411">
        <v>0</v>
      </c>
      <c r="V131" s="411">
        <v>0</v>
      </c>
      <c r="W131" s="411">
        <v>0</v>
      </c>
      <c r="X131" s="411">
        <v>0</v>
      </c>
      <c r="Y131" s="411">
        <v>0</v>
      </c>
      <c r="Z131" s="411">
        <v>0</v>
      </c>
      <c r="AA131" s="411">
        <v>0</v>
      </c>
      <c r="AB131" s="411">
        <v>0</v>
      </c>
      <c r="AC131" s="411">
        <v>0</v>
      </c>
      <c r="AD131" s="411">
        <v>0</v>
      </c>
      <c r="AE131" s="412">
        <v>0</v>
      </c>
      <c r="AF131" s="411">
        <f t="shared" si="33"/>
        <v>0</v>
      </c>
      <c r="AG131" s="411">
        <v>0</v>
      </c>
      <c r="AH131" s="411">
        <v>0</v>
      </c>
      <c r="AI131" s="411">
        <v>0</v>
      </c>
      <c r="AJ131" s="411">
        <v>0</v>
      </c>
      <c r="AK131" s="411">
        <v>0</v>
      </c>
      <c r="AL131" s="411">
        <v>0</v>
      </c>
      <c r="AM131" s="411">
        <v>0</v>
      </c>
      <c r="AN131" s="411">
        <v>0</v>
      </c>
      <c r="AO131" s="411">
        <v>0</v>
      </c>
      <c r="AP131" s="411">
        <v>0</v>
      </c>
      <c r="AQ131" s="411">
        <v>0</v>
      </c>
      <c r="AR131" s="412">
        <v>0</v>
      </c>
      <c r="AS131" s="411">
        <f t="shared" si="34"/>
        <v>0</v>
      </c>
      <c r="AT131" s="411">
        <f t="shared" si="35"/>
        <v>0</v>
      </c>
      <c r="AU131" s="411">
        <f t="shared" si="36"/>
        <v>0</v>
      </c>
      <c r="AV131" s="411">
        <f t="shared" si="37"/>
        <v>0</v>
      </c>
      <c r="AW131" s="411">
        <v>0</v>
      </c>
      <c r="AX131" s="411">
        <v>0</v>
      </c>
      <c r="AY131" s="411">
        <v>0</v>
      </c>
      <c r="AZ131" s="411">
        <v>0</v>
      </c>
      <c r="BA131" s="411">
        <v>0</v>
      </c>
      <c r="BB131" s="411">
        <v>0</v>
      </c>
      <c r="BC131" s="411">
        <v>0</v>
      </c>
      <c r="BD131" s="411">
        <v>0</v>
      </c>
      <c r="BE131" s="411">
        <v>0</v>
      </c>
      <c r="BF131" s="411">
        <v>0</v>
      </c>
      <c r="BG131" s="411">
        <v>0</v>
      </c>
      <c r="BH131" s="412">
        <v>0</v>
      </c>
      <c r="BI131" s="411">
        <f t="shared" si="38"/>
        <v>0</v>
      </c>
      <c r="BJ131" s="411">
        <v>0</v>
      </c>
      <c r="BK131" s="411">
        <v>0</v>
      </c>
      <c r="BL131" s="411">
        <v>0</v>
      </c>
      <c r="BM131" s="411">
        <v>0</v>
      </c>
      <c r="BN131" s="411">
        <v>0</v>
      </c>
      <c r="BO131" s="411">
        <v>0</v>
      </c>
      <c r="BP131" s="411">
        <v>0</v>
      </c>
      <c r="BQ131" s="411">
        <v>0</v>
      </c>
      <c r="BR131" s="411">
        <v>0</v>
      </c>
      <c r="BS131" s="411">
        <v>0</v>
      </c>
      <c r="BT131" s="411">
        <v>0</v>
      </c>
      <c r="BU131" s="412">
        <v>0</v>
      </c>
      <c r="BV131" s="411">
        <f t="shared" si="39"/>
        <v>0</v>
      </c>
      <c r="BW131" s="411">
        <v>0</v>
      </c>
      <c r="BX131" s="411">
        <v>0</v>
      </c>
      <c r="BY131" s="411">
        <v>0</v>
      </c>
      <c r="BZ131" s="411">
        <v>0</v>
      </c>
      <c r="CA131" s="411">
        <v>0</v>
      </c>
      <c r="CB131" s="411">
        <v>0</v>
      </c>
      <c r="CC131" s="411">
        <v>0</v>
      </c>
      <c r="CD131" s="411">
        <v>0</v>
      </c>
      <c r="CE131" s="411">
        <v>0</v>
      </c>
      <c r="CF131" s="411">
        <v>0</v>
      </c>
      <c r="CG131" s="411">
        <v>0</v>
      </c>
      <c r="CH131" s="412">
        <v>0</v>
      </c>
      <c r="CI131" s="411">
        <f t="shared" si="40"/>
        <v>0</v>
      </c>
      <c r="CJ131" s="411">
        <v>0</v>
      </c>
      <c r="CK131" s="411">
        <v>0</v>
      </c>
      <c r="CL131" s="411">
        <v>0</v>
      </c>
      <c r="CM131" s="411">
        <v>0</v>
      </c>
      <c r="CN131" s="411">
        <v>0</v>
      </c>
      <c r="CO131" s="411">
        <v>0</v>
      </c>
      <c r="CP131" s="411">
        <v>0</v>
      </c>
      <c r="CQ131" s="411">
        <v>0</v>
      </c>
      <c r="CR131" s="411">
        <v>0</v>
      </c>
      <c r="CS131" s="411">
        <v>0</v>
      </c>
      <c r="CT131" s="411">
        <v>0</v>
      </c>
      <c r="CU131" s="412">
        <v>0</v>
      </c>
      <c r="CV131" s="411">
        <f t="shared" si="41"/>
        <v>0</v>
      </c>
      <c r="CW131" s="411">
        <v>0</v>
      </c>
      <c r="CX131" s="411">
        <v>0</v>
      </c>
      <c r="CY131" s="411">
        <v>0</v>
      </c>
      <c r="CZ131" s="411">
        <v>0</v>
      </c>
      <c r="DA131" s="411">
        <v>0</v>
      </c>
      <c r="DB131" s="411">
        <v>0</v>
      </c>
      <c r="DC131" s="411">
        <v>0</v>
      </c>
      <c r="DD131" s="411">
        <v>0</v>
      </c>
      <c r="DE131" s="411">
        <v>0</v>
      </c>
      <c r="DF131" s="411">
        <v>0</v>
      </c>
      <c r="DG131" s="411">
        <v>0</v>
      </c>
      <c r="DH131" s="412">
        <v>0</v>
      </c>
      <c r="DI131" s="411">
        <f t="shared" si="42"/>
        <v>0</v>
      </c>
      <c r="DJ131" s="411">
        <v>0</v>
      </c>
      <c r="DK131" s="411">
        <v>0</v>
      </c>
      <c r="DL131" s="411">
        <v>0</v>
      </c>
      <c r="DM131" s="411">
        <v>0</v>
      </c>
      <c r="DN131" s="411">
        <v>0</v>
      </c>
      <c r="DO131" s="411">
        <v>0</v>
      </c>
      <c r="DP131" s="411">
        <v>0</v>
      </c>
      <c r="DQ131" s="411">
        <v>0</v>
      </c>
      <c r="DR131" s="411">
        <v>0</v>
      </c>
      <c r="DS131" s="411">
        <v>0</v>
      </c>
      <c r="DT131" s="411">
        <v>0</v>
      </c>
      <c r="DU131" s="412">
        <v>0</v>
      </c>
      <c r="DV131" s="411">
        <f t="shared" si="43"/>
        <v>0</v>
      </c>
      <c r="DW131" s="412">
        <v>0</v>
      </c>
      <c r="DX131" s="412">
        <v>0</v>
      </c>
      <c r="DY131" s="412">
        <v>0</v>
      </c>
      <c r="DZ131" s="412">
        <v>0</v>
      </c>
      <c r="EA131" s="412">
        <v>0</v>
      </c>
      <c r="EB131" s="412">
        <v>0</v>
      </c>
      <c r="EC131" s="412">
        <v>0</v>
      </c>
      <c r="ED131" s="412">
        <v>0</v>
      </c>
      <c r="EE131" s="412">
        <v>0</v>
      </c>
      <c r="EF131" s="412">
        <v>0</v>
      </c>
      <c r="EG131" s="412">
        <v>0</v>
      </c>
      <c r="EH131" s="412">
        <v>0</v>
      </c>
      <c r="EI131" s="411">
        <f t="shared" si="44"/>
        <v>0</v>
      </c>
      <c r="EK131" s="411">
        <f t="shared" si="45"/>
        <v>50</v>
      </c>
      <c r="EL131" s="7">
        <f t="shared" si="46"/>
        <v>-50</v>
      </c>
    </row>
    <row r="132" spans="1:142">
      <c r="A132" s="365" t="str">
        <f t="shared" si="47"/>
        <v xml:space="preserve"> 015</v>
      </c>
      <c r="B132" s="370" t="s">
        <v>926</v>
      </c>
      <c r="C132" s="370" t="s">
        <v>1204</v>
      </c>
      <c r="D132" s="411">
        <v>0</v>
      </c>
      <c r="E132" s="411">
        <v>0</v>
      </c>
      <c r="F132" s="411">
        <v>0</v>
      </c>
      <c r="G132" s="411">
        <v>0</v>
      </c>
      <c r="H132" s="411">
        <v>1</v>
      </c>
      <c r="I132" s="411">
        <v>1</v>
      </c>
      <c r="J132" s="411">
        <v>0</v>
      </c>
      <c r="K132" s="411">
        <v>0</v>
      </c>
      <c r="L132" s="411">
        <v>0</v>
      </c>
      <c r="M132" s="411">
        <v>0</v>
      </c>
      <c r="N132" s="411">
        <v>0</v>
      </c>
      <c r="O132" s="412">
        <v>0</v>
      </c>
      <c r="P132" s="411">
        <f t="shared" ref="P132:P195" si="48">SUM(D132:O132)</f>
        <v>2</v>
      </c>
      <c r="Q132" s="411">
        <f t="shared" ref="Q132:Q195" si="49">SUM(D132:I132)+((30/31)*J132)</f>
        <v>2</v>
      </c>
      <c r="R132" s="411">
        <f t="shared" ref="R132:R195" si="50">((1/31)*J132)+K132+((21/29*L132))</f>
        <v>0</v>
      </c>
      <c r="S132" s="411">
        <f t="shared" ref="S132:S195" si="51">((8/29)*L132)+SUM(M132:O132)</f>
        <v>0</v>
      </c>
      <c r="T132" s="411">
        <v>0</v>
      </c>
      <c r="U132" s="411">
        <v>0</v>
      </c>
      <c r="V132" s="411">
        <v>0</v>
      </c>
      <c r="W132" s="411">
        <v>0</v>
      </c>
      <c r="X132" s="411">
        <v>0</v>
      </c>
      <c r="Y132" s="411">
        <v>0</v>
      </c>
      <c r="Z132" s="411">
        <v>0</v>
      </c>
      <c r="AA132" s="411">
        <v>0</v>
      </c>
      <c r="AB132" s="411">
        <v>0</v>
      </c>
      <c r="AC132" s="411">
        <v>0</v>
      </c>
      <c r="AD132" s="411">
        <v>0</v>
      </c>
      <c r="AE132" s="412">
        <v>0</v>
      </c>
      <c r="AF132" s="411">
        <f t="shared" ref="AF132:AF195" si="52">SUM(T132:AE132)</f>
        <v>0</v>
      </c>
      <c r="AG132" s="411">
        <v>0</v>
      </c>
      <c r="AH132" s="411">
        <v>0</v>
      </c>
      <c r="AI132" s="411">
        <v>0</v>
      </c>
      <c r="AJ132" s="411">
        <v>0</v>
      </c>
      <c r="AK132" s="411">
        <v>0</v>
      </c>
      <c r="AL132" s="411">
        <v>0</v>
      </c>
      <c r="AM132" s="411">
        <v>0</v>
      </c>
      <c r="AN132" s="411">
        <v>0</v>
      </c>
      <c r="AO132" s="411">
        <v>0</v>
      </c>
      <c r="AP132" s="411">
        <v>0</v>
      </c>
      <c r="AQ132" s="411">
        <v>0</v>
      </c>
      <c r="AR132" s="412">
        <v>0</v>
      </c>
      <c r="AS132" s="411">
        <f t="shared" ref="AS132:AS195" si="53">SUM(AG132:AR132)</f>
        <v>0</v>
      </c>
      <c r="AT132" s="411">
        <f t="shared" ref="AT132:AT195" si="54">SUM(AG132:AL132)+((30/31)*AM132)</f>
        <v>0</v>
      </c>
      <c r="AU132" s="411">
        <f t="shared" ref="AU132:AU195" si="55">((1/31)*AM132)+AN132+((21/29*AO132))</f>
        <v>0</v>
      </c>
      <c r="AV132" s="411">
        <f t="shared" ref="AV132:AV195" si="56">((8/29)*AO132)+SUM(AP132:AR132)</f>
        <v>0</v>
      </c>
      <c r="AW132" s="411">
        <v>0</v>
      </c>
      <c r="AX132" s="411">
        <v>0</v>
      </c>
      <c r="AY132" s="411">
        <v>0</v>
      </c>
      <c r="AZ132" s="411">
        <v>0</v>
      </c>
      <c r="BA132" s="411">
        <v>0</v>
      </c>
      <c r="BB132" s="411">
        <v>0</v>
      </c>
      <c r="BC132" s="411">
        <v>0</v>
      </c>
      <c r="BD132" s="411">
        <v>0</v>
      </c>
      <c r="BE132" s="411">
        <v>0</v>
      </c>
      <c r="BF132" s="411">
        <v>0</v>
      </c>
      <c r="BG132" s="411">
        <v>0</v>
      </c>
      <c r="BH132" s="412">
        <v>0</v>
      </c>
      <c r="BI132" s="411">
        <f t="shared" ref="BI132:BI195" si="57">SUM(AW132:BH132)</f>
        <v>0</v>
      </c>
      <c r="BJ132" s="411">
        <v>0</v>
      </c>
      <c r="BK132" s="411">
        <v>0</v>
      </c>
      <c r="BL132" s="411">
        <v>0</v>
      </c>
      <c r="BM132" s="411">
        <v>0</v>
      </c>
      <c r="BN132" s="411">
        <v>0</v>
      </c>
      <c r="BO132" s="411">
        <v>0</v>
      </c>
      <c r="BP132" s="411">
        <v>0</v>
      </c>
      <c r="BQ132" s="411">
        <v>0</v>
      </c>
      <c r="BR132" s="411">
        <v>0</v>
      </c>
      <c r="BS132" s="411">
        <v>0</v>
      </c>
      <c r="BT132" s="411">
        <v>0</v>
      </c>
      <c r="BU132" s="412">
        <v>0</v>
      </c>
      <c r="BV132" s="411">
        <f t="shared" ref="BV132:BV195" si="58">SUM(BJ132:BU132)</f>
        <v>0</v>
      </c>
      <c r="BW132" s="411">
        <v>0</v>
      </c>
      <c r="BX132" s="411">
        <v>0</v>
      </c>
      <c r="BY132" s="411">
        <v>0</v>
      </c>
      <c r="BZ132" s="411">
        <v>0</v>
      </c>
      <c r="CA132" s="411">
        <v>0</v>
      </c>
      <c r="CB132" s="411">
        <v>0</v>
      </c>
      <c r="CC132" s="411">
        <v>0</v>
      </c>
      <c r="CD132" s="411">
        <v>0</v>
      </c>
      <c r="CE132" s="411">
        <v>0</v>
      </c>
      <c r="CF132" s="411">
        <v>0</v>
      </c>
      <c r="CG132" s="411">
        <v>0</v>
      </c>
      <c r="CH132" s="412">
        <v>0</v>
      </c>
      <c r="CI132" s="411">
        <f t="shared" ref="CI132:CI195" si="59">SUM(BW132:CH132)</f>
        <v>0</v>
      </c>
      <c r="CJ132" s="411">
        <v>0</v>
      </c>
      <c r="CK132" s="411">
        <v>0</v>
      </c>
      <c r="CL132" s="411">
        <v>0</v>
      </c>
      <c r="CM132" s="411">
        <v>0</v>
      </c>
      <c r="CN132" s="411">
        <v>0</v>
      </c>
      <c r="CO132" s="411">
        <v>0</v>
      </c>
      <c r="CP132" s="411">
        <v>0</v>
      </c>
      <c r="CQ132" s="411">
        <v>0</v>
      </c>
      <c r="CR132" s="411">
        <v>0</v>
      </c>
      <c r="CS132" s="411">
        <v>0</v>
      </c>
      <c r="CT132" s="411">
        <v>0</v>
      </c>
      <c r="CU132" s="412">
        <v>0</v>
      </c>
      <c r="CV132" s="411">
        <f t="shared" ref="CV132:CV195" si="60">SUM(CJ132:CU132)</f>
        <v>0</v>
      </c>
      <c r="CW132" s="411">
        <v>0</v>
      </c>
      <c r="CX132" s="411">
        <v>0</v>
      </c>
      <c r="CY132" s="411">
        <v>0</v>
      </c>
      <c r="CZ132" s="411">
        <v>0</v>
      </c>
      <c r="DA132" s="411">
        <v>0</v>
      </c>
      <c r="DB132" s="411">
        <v>0</v>
      </c>
      <c r="DC132" s="411">
        <v>0</v>
      </c>
      <c r="DD132" s="411">
        <v>0</v>
      </c>
      <c r="DE132" s="411">
        <v>0</v>
      </c>
      <c r="DF132" s="411">
        <v>0</v>
      </c>
      <c r="DG132" s="411">
        <v>0</v>
      </c>
      <c r="DH132" s="412">
        <v>0</v>
      </c>
      <c r="DI132" s="411">
        <f t="shared" ref="DI132:DI195" si="61">SUM(CW132:DH132)</f>
        <v>0</v>
      </c>
      <c r="DJ132" s="411">
        <v>0</v>
      </c>
      <c r="DK132" s="411">
        <v>0</v>
      </c>
      <c r="DL132" s="411">
        <v>0</v>
      </c>
      <c r="DM132" s="411">
        <v>0</v>
      </c>
      <c r="DN132" s="411">
        <v>0</v>
      </c>
      <c r="DO132" s="411">
        <v>0</v>
      </c>
      <c r="DP132" s="411">
        <v>0</v>
      </c>
      <c r="DQ132" s="411">
        <v>0</v>
      </c>
      <c r="DR132" s="411">
        <v>0</v>
      </c>
      <c r="DS132" s="411">
        <v>0</v>
      </c>
      <c r="DT132" s="411">
        <v>0</v>
      </c>
      <c r="DU132" s="412">
        <v>0</v>
      </c>
      <c r="DV132" s="411">
        <f t="shared" ref="DV132:DV195" si="62">SUM(DJ132:DU132)</f>
        <v>0</v>
      </c>
      <c r="DW132" s="412">
        <v>0</v>
      </c>
      <c r="DX132" s="412">
        <v>0</v>
      </c>
      <c r="DY132" s="412">
        <v>0</v>
      </c>
      <c r="DZ132" s="412">
        <v>0</v>
      </c>
      <c r="EA132" s="412">
        <v>0</v>
      </c>
      <c r="EB132" s="412">
        <v>0</v>
      </c>
      <c r="EC132" s="412">
        <v>0</v>
      </c>
      <c r="ED132" s="412">
        <v>0</v>
      </c>
      <c r="EE132" s="412">
        <v>0</v>
      </c>
      <c r="EF132" s="412">
        <v>0</v>
      </c>
      <c r="EG132" s="412">
        <v>0</v>
      </c>
      <c r="EH132" s="412">
        <v>0</v>
      </c>
      <c r="EI132" s="411">
        <f t="shared" ref="EI132:EI195" si="63">SUM(DW132:EH132)</f>
        <v>0</v>
      </c>
      <c r="EK132" s="411">
        <f t="shared" ref="EK132:EK195" si="64">P132+AF132+BI132+CI132+DI132</f>
        <v>2</v>
      </c>
      <c r="EL132" s="7">
        <f t="shared" ref="EL132:EL195" si="65">EI132-EK132</f>
        <v>-2</v>
      </c>
    </row>
    <row r="133" spans="1:142">
      <c r="A133" s="365" t="str">
        <f t="shared" si="47"/>
        <v xml:space="preserve"> 015</v>
      </c>
      <c r="B133" s="370" t="s">
        <v>926</v>
      </c>
      <c r="C133" s="370" t="s">
        <v>1205</v>
      </c>
      <c r="D133" s="411">
        <v>3</v>
      </c>
      <c r="E133" s="411">
        <v>1</v>
      </c>
      <c r="F133" s="411">
        <v>0</v>
      </c>
      <c r="G133" s="411">
        <v>4</v>
      </c>
      <c r="H133" s="411">
        <v>3</v>
      </c>
      <c r="I133" s="411">
        <v>5</v>
      </c>
      <c r="J133" s="411">
        <v>1</v>
      </c>
      <c r="K133" s="411">
        <v>1</v>
      </c>
      <c r="L133" s="411">
        <v>3</v>
      </c>
      <c r="M133" s="411">
        <v>2</v>
      </c>
      <c r="N133" s="411">
        <v>0</v>
      </c>
      <c r="O133" s="412">
        <v>1</v>
      </c>
      <c r="P133" s="411">
        <f t="shared" si="48"/>
        <v>24</v>
      </c>
      <c r="Q133" s="411">
        <f t="shared" si="49"/>
        <v>16.967741935483872</v>
      </c>
      <c r="R133" s="411">
        <f t="shared" si="50"/>
        <v>3.2046718576195774</v>
      </c>
      <c r="S133" s="411">
        <f t="shared" si="51"/>
        <v>3.8275862068965516</v>
      </c>
      <c r="T133" s="411">
        <v>0</v>
      </c>
      <c r="U133" s="411">
        <v>0</v>
      </c>
      <c r="V133" s="411">
        <v>0</v>
      </c>
      <c r="W133" s="411">
        <v>0</v>
      </c>
      <c r="X133" s="411">
        <v>0</v>
      </c>
      <c r="Y133" s="411">
        <v>0</v>
      </c>
      <c r="Z133" s="411">
        <v>0</v>
      </c>
      <c r="AA133" s="411">
        <v>0</v>
      </c>
      <c r="AB133" s="411">
        <v>0</v>
      </c>
      <c r="AC133" s="411">
        <v>0</v>
      </c>
      <c r="AD133" s="411">
        <v>0</v>
      </c>
      <c r="AE133" s="412">
        <v>0</v>
      </c>
      <c r="AF133" s="411">
        <f t="shared" si="52"/>
        <v>0</v>
      </c>
      <c r="AG133" s="411">
        <v>0</v>
      </c>
      <c r="AH133" s="411">
        <v>0</v>
      </c>
      <c r="AI133" s="411">
        <v>0</v>
      </c>
      <c r="AJ133" s="411">
        <v>0</v>
      </c>
      <c r="AK133" s="411">
        <v>0</v>
      </c>
      <c r="AL133" s="411">
        <v>0</v>
      </c>
      <c r="AM133" s="411">
        <v>0</v>
      </c>
      <c r="AN133" s="411">
        <v>0</v>
      </c>
      <c r="AO133" s="411">
        <v>0</v>
      </c>
      <c r="AP133" s="411">
        <v>0</v>
      </c>
      <c r="AQ133" s="411">
        <v>0</v>
      </c>
      <c r="AR133" s="412">
        <v>0</v>
      </c>
      <c r="AS133" s="411">
        <f t="shared" si="53"/>
        <v>0</v>
      </c>
      <c r="AT133" s="411">
        <f t="shared" si="54"/>
        <v>0</v>
      </c>
      <c r="AU133" s="411">
        <f t="shared" si="55"/>
        <v>0</v>
      </c>
      <c r="AV133" s="411">
        <f t="shared" si="56"/>
        <v>0</v>
      </c>
      <c r="AW133" s="411">
        <v>0</v>
      </c>
      <c r="AX133" s="411">
        <v>0</v>
      </c>
      <c r="AY133" s="411">
        <v>0</v>
      </c>
      <c r="AZ133" s="411">
        <v>0</v>
      </c>
      <c r="BA133" s="411">
        <v>0</v>
      </c>
      <c r="BB133" s="411">
        <v>0</v>
      </c>
      <c r="BC133" s="411">
        <v>0</v>
      </c>
      <c r="BD133" s="411">
        <v>0</v>
      </c>
      <c r="BE133" s="411">
        <v>0</v>
      </c>
      <c r="BF133" s="411">
        <v>0</v>
      </c>
      <c r="BG133" s="411">
        <v>0</v>
      </c>
      <c r="BH133" s="412">
        <v>0</v>
      </c>
      <c r="BI133" s="411">
        <f t="shared" si="57"/>
        <v>0</v>
      </c>
      <c r="BJ133" s="411">
        <v>0</v>
      </c>
      <c r="BK133" s="411">
        <v>0</v>
      </c>
      <c r="BL133" s="411">
        <v>0</v>
      </c>
      <c r="BM133" s="411">
        <v>0</v>
      </c>
      <c r="BN133" s="411">
        <v>0</v>
      </c>
      <c r="BO133" s="411">
        <v>0</v>
      </c>
      <c r="BP133" s="411">
        <v>0</v>
      </c>
      <c r="BQ133" s="411">
        <v>0</v>
      </c>
      <c r="BR133" s="411">
        <v>0</v>
      </c>
      <c r="BS133" s="411">
        <v>0</v>
      </c>
      <c r="BT133" s="411">
        <v>0</v>
      </c>
      <c r="BU133" s="412">
        <v>0</v>
      </c>
      <c r="BV133" s="411">
        <f t="shared" si="58"/>
        <v>0</v>
      </c>
      <c r="BW133" s="411">
        <v>0</v>
      </c>
      <c r="BX133" s="411">
        <v>0</v>
      </c>
      <c r="BY133" s="411">
        <v>0</v>
      </c>
      <c r="BZ133" s="411">
        <v>0</v>
      </c>
      <c r="CA133" s="411">
        <v>0</v>
      </c>
      <c r="CB133" s="411">
        <v>0</v>
      </c>
      <c r="CC133" s="411">
        <v>0</v>
      </c>
      <c r="CD133" s="411">
        <v>0</v>
      </c>
      <c r="CE133" s="411">
        <v>0</v>
      </c>
      <c r="CF133" s="411">
        <v>0</v>
      </c>
      <c r="CG133" s="411">
        <v>0</v>
      </c>
      <c r="CH133" s="412">
        <v>0</v>
      </c>
      <c r="CI133" s="411">
        <f t="shared" si="59"/>
        <v>0</v>
      </c>
      <c r="CJ133" s="411">
        <v>0</v>
      </c>
      <c r="CK133" s="411">
        <v>0</v>
      </c>
      <c r="CL133" s="411">
        <v>0</v>
      </c>
      <c r="CM133" s="411">
        <v>0</v>
      </c>
      <c r="CN133" s="411">
        <v>0</v>
      </c>
      <c r="CO133" s="411">
        <v>0</v>
      </c>
      <c r="CP133" s="411">
        <v>0</v>
      </c>
      <c r="CQ133" s="411">
        <v>0</v>
      </c>
      <c r="CR133" s="411">
        <v>0</v>
      </c>
      <c r="CS133" s="411">
        <v>0</v>
      </c>
      <c r="CT133" s="411">
        <v>0</v>
      </c>
      <c r="CU133" s="412">
        <v>0</v>
      </c>
      <c r="CV133" s="411">
        <f t="shared" si="60"/>
        <v>0</v>
      </c>
      <c r="CW133" s="411">
        <v>0</v>
      </c>
      <c r="CX133" s="411">
        <v>0</v>
      </c>
      <c r="CY133" s="411">
        <v>0</v>
      </c>
      <c r="CZ133" s="411">
        <v>0</v>
      </c>
      <c r="DA133" s="411">
        <v>0</v>
      </c>
      <c r="DB133" s="411">
        <v>0</v>
      </c>
      <c r="DC133" s="411">
        <v>0</v>
      </c>
      <c r="DD133" s="411">
        <v>0</v>
      </c>
      <c r="DE133" s="411">
        <v>0</v>
      </c>
      <c r="DF133" s="411">
        <v>0</v>
      </c>
      <c r="DG133" s="411">
        <v>0</v>
      </c>
      <c r="DH133" s="412">
        <v>0</v>
      </c>
      <c r="DI133" s="411">
        <f t="shared" si="61"/>
        <v>0</v>
      </c>
      <c r="DJ133" s="411">
        <v>0</v>
      </c>
      <c r="DK133" s="411">
        <v>0</v>
      </c>
      <c r="DL133" s="411">
        <v>0</v>
      </c>
      <c r="DM133" s="411">
        <v>0</v>
      </c>
      <c r="DN133" s="411">
        <v>0</v>
      </c>
      <c r="DO133" s="411">
        <v>0</v>
      </c>
      <c r="DP133" s="411">
        <v>0</v>
      </c>
      <c r="DQ133" s="411">
        <v>0</v>
      </c>
      <c r="DR133" s="411">
        <v>0</v>
      </c>
      <c r="DS133" s="411">
        <v>0</v>
      </c>
      <c r="DT133" s="411">
        <v>0</v>
      </c>
      <c r="DU133" s="412">
        <v>0</v>
      </c>
      <c r="DV133" s="411">
        <f t="shared" si="62"/>
        <v>0</v>
      </c>
      <c r="DW133" s="412">
        <v>0</v>
      </c>
      <c r="DX133" s="412">
        <v>0</v>
      </c>
      <c r="DY133" s="412">
        <v>0</v>
      </c>
      <c r="DZ133" s="412">
        <v>0</v>
      </c>
      <c r="EA133" s="412">
        <v>0</v>
      </c>
      <c r="EB133" s="412">
        <v>0</v>
      </c>
      <c r="EC133" s="412">
        <v>0</v>
      </c>
      <c r="ED133" s="412">
        <v>0</v>
      </c>
      <c r="EE133" s="412">
        <v>0</v>
      </c>
      <c r="EF133" s="412">
        <v>0</v>
      </c>
      <c r="EG133" s="412">
        <v>0</v>
      </c>
      <c r="EH133" s="412">
        <v>0</v>
      </c>
      <c r="EI133" s="411">
        <f t="shared" si="63"/>
        <v>0</v>
      </c>
      <c r="EK133" s="411">
        <f t="shared" si="64"/>
        <v>24</v>
      </c>
      <c r="EL133" s="7">
        <f t="shared" si="65"/>
        <v>-24</v>
      </c>
    </row>
    <row r="134" spans="1:142">
      <c r="A134" s="365" t="str">
        <f t="shared" si="47"/>
        <v xml:space="preserve"> 015</v>
      </c>
      <c r="B134" s="370" t="s">
        <v>926</v>
      </c>
      <c r="C134" s="370" t="s">
        <v>1206</v>
      </c>
      <c r="D134" s="411">
        <v>0</v>
      </c>
      <c r="E134" s="411">
        <v>0</v>
      </c>
      <c r="F134" s="411">
        <v>0</v>
      </c>
      <c r="G134" s="411">
        <v>0</v>
      </c>
      <c r="H134" s="411">
        <v>1</v>
      </c>
      <c r="I134" s="411">
        <v>1</v>
      </c>
      <c r="J134" s="411">
        <v>0</v>
      </c>
      <c r="K134" s="411">
        <v>0</v>
      </c>
      <c r="L134" s="411">
        <v>0</v>
      </c>
      <c r="M134" s="411">
        <v>0</v>
      </c>
      <c r="N134" s="411">
        <v>0</v>
      </c>
      <c r="O134" s="412">
        <v>0</v>
      </c>
      <c r="P134" s="411">
        <f t="shared" si="48"/>
        <v>2</v>
      </c>
      <c r="Q134" s="411">
        <f t="shared" si="49"/>
        <v>2</v>
      </c>
      <c r="R134" s="411">
        <f t="shared" si="50"/>
        <v>0</v>
      </c>
      <c r="S134" s="411">
        <f t="shared" si="51"/>
        <v>0</v>
      </c>
      <c r="T134" s="411">
        <v>0</v>
      </c>
      <c r="U134" s="411">
        <v>0</v>
      </c>
      <c r="V134" s="411">
        <v>0</v>
      </c>
      <c r="W134" s="411">
        <v>0</v>
      </c>
      <c r="X134" s="411">
        <v>0</v>
      </c>
      <c r="Y134" s="411">
        <v>0</v>
      </c>
      <c r="Z134" s="411">
        <v>0</v>
      </c>
      <c r="AA134" s="411">
        <v>0</v>
      </c>
      <c r="AB134" s="411">
        <v>0</v>
      </c>
      <c r="AC134" s="411">
        <v>0</v>
      </c>
      <c r="AD134" s="411">
        <v>0</v>
      </c>
      <c r="AE134" s="412">
        <v>0</v>
      </c>
      <c r="AF134" s="411">
        <f t="shared" si="52"/>
        <v>0</v>
      </c>
      <c r="AG134" s="411">
        <v>0</v>
      </c>
      <c r="AH134" s="411">
        <v>0</v>
      </c>
      <c r="AI134" s="411">
        <v>0</v>
      </c>
      <c r="AJ134" s="411">
        <v>0</v>
      </c>
      <c r="AK134" s="411">
        <v>0</v>
      </c>
      <c r="AL134" s="411">
        <v>0</v>
      </c>
      <c r="AM134" s="411">
        <v>0</v>
      </c>
      <c r="AN134" s="411">
        <v>0</v>
      </c>
      <c r="AO134" s="411">
        <v>0</v>
      </c>
      <c r="AP134" s="411">
        <v>0</v>
      </c>
      <c r="AQ134" s="411">
        <v>0</v>
      </c>
      <c r="AR134" s="412">
        <v>0</v>
      </c>
      <c r="AS134" s="411">
        <f t="shared" si="53"/>
        <v>0</v>
      </c>
      <c r="AT134" s="411">
        <f t="shared" si="54"/>
        <v>0</v>
      </c>
      <c r="AU134" s="411">
        <f t="shared" si="55"/>
        <v>0</v>
      </c>
      <c r="AV134" s="411">
        <f t="shared" si="56"/>
        <v>0</v>
      </c>
      <c r="AW134" s="411">
        <v>0</v>
      </c>
      <c r="AX134" s="411">
        <v>0</v>
      </c>
      <c r="AY134" s="411">
        <v>0</v>
      </c>
      <c r="AZ134" s="411">
        <v>0</v>
      </c>
      <c r="BA134" s="411">
        <v>0</v>
      </c>
      <c r="BB134" s="411">
        <v>0</v>
      </c>
      <c r="BC134" s="411">
        <v>0</v>
      </c>
      <c r="BD134" s="411">
        <v>0</v>
      </c>
      <c r="BE134" s="411">
        <v>0</v>
      </c>
      <c r="BF134" s="411">
        <v>0</v>
      </c>
      <c r="BG134" s="411">
        <v>0</v>
      </c>
      <c r="BH134" s="412">
        <v>0</v>
      </c>
      <c r="BI134" s="411">
        <f t="shared" si="57"/>
        <v>0</v>
      </c>
      <c r="BJ134" s="411">
        <v>0</v>
      </c>
      <c r="BK134" s="411">
        <v>0</v>
      </c>
      <c r="BL134" s="411">
        <v>0</v>
      </c>
      <c r="BM134" s="411">
        <v>0</v>
      </c>
      <c r="BN134" s="411">
        <v>0</v>
      </c>
      <c r="BO134" s="411">
        <v>0</v>
      </c>
      <c r="BP134" s="411">
        <v>0</v>
      </c>
      <c r="BQ134" s="411">
        <v>0</v>
      </c>
      <c r="BR134" s="411">
        <v>0</v>
      </c>
      <c r="BS134" s="411">
        <v>0</v>
      </c>
      <c r="BT134" s="411">
        <v>0</v>
      </c>
      <c r="BU134" s="412">
        <v>0</v>
      </c>
      <c r="BV134" s="411">
        <f t="shared" si="58"/>
        <v>0</v>
      </c>
      <c r="BW134" s="411">
        <v>0</v>
      </c>
      <c r="BX134" s="411">
        <v>0</v>
      </c>
      <c r="BY134" s="411">
        <v>0</v>
      </c>
      <c r="BZ134" s="411">
        <v>0</v>
      </c>
      <c r="CA134" s="411">
        <v>0</v>
      </c>
      <c r="CB134" s="411">
        <v>0</v>
      </c>
      <c r="CC134" s="411">
        <v>0</v>
      </c>
      <c r="CD134" s="411">
        <v>0</v>
      </c>
      <c r="CE134" s="411">
        <v>0</v>
      </c>
      <c r="CF134" s="411">
        <v>0</v>
      </c>
      <c r="CG134" s="411">
        <v>0</v>
      </c>
      <c r="CH134" s="412">
        <v>0</v>
      </c>
      <c r="CI134" s="411">
        <f t="shared" si="59"/>
        <v>0</v>
      </c>
      <c r="CJ134" s="411">
        <v>0</v>
      </c>
      <c r="CK134" s="411">
        <v>0</v>
      </c>
      <c r="CL134" s="411">
        <v>0</v>
      </c>
      <c r="CM134" s="411">
        <v>0</v>
      </c>
      <c r="CN134" s="411">
        <v>0</v>
      </c>
      <c r="CO134" s="411">
        <v>0</v>
      </c>
      <c r="CP134" s="411">
        <v>0</v>
      </c>
      <c r="CQ134" s="411">
        <v>0</v>
      </c>
      <c r="CR134" s="411">
        <v>0</v>
      </c>
      <c r="CS134" s="411">
        <v>0</v>
      </c>
      <c r="CT134" s="411">
        <v>0</v>
      </c>
      <c r="CU134" s="412">
        <v>0</v>
      </c>
      <c r="CV134" s="411">
        <f t="shared" si="60"/>
        <v>0</v>
      </c>
      <c r="CW134" s="411">
        <v>0</v>
      </c>
      <c r="CX134" s="411">
        <v>0</v>
      </c>
      <c r="CY134" s="411">
        <v>0</v>
      </c>
      <c r="CZ134" s="411">
        <v>0</v>
      </c>
      <c r="DA134" s="411">
        <v>0</v>
      </c>
      <c r="DB134" s="411">
        <v>0</v>
      </c>
      <c r="DC134" s="411">
        <v>0</v>
      </c>
      <c r="DD134" s="411">
        <v>0</v>
      </c>
      <c r="DE134" s="411">
        <v>0</v>
      </c>
      <c r="DF134" s="411">
        <v>0</v>
      </c>
      <c r="DG134" s="411">
        <v>0</v>
      </c>
      <c r="DH134" s="412">
        <v>0</v>
      </c>
      <c r="DI134" s="411">
        <f t="shared" si="61"/>
        <v>0</v>
      </c>
      <c r="DJ134" s="411">
        <v>0</v>
      </c>
      <c r="DK134" s="411">
        <v>0</v>
      </c>
      <c r="DL134" s="411">
        <v>0</v>
      </c>
      <c r="DM134" s="411">
        <v>0</v>
      </c>
      <c r="DN134" s="411">
        <v>0</v>
      </c>
      <c r="DO134" s="411">
        <v>0</v>
      </c>
      <c r="DP134" s="411">
        <v>0</v>
      </c>
      <c r="DQ134" s="411">
        <v>0</v>
      </c>
      <c r="DR134" s="411">
        <v>0</v>
      </c>
      <c r="DS134" s="411">
        <v>0</v>
      </c>
      <c r="DT134" s="411">
        <v>0</v>
      </c>
      <c r="DU134" s="412">
        <v>0</v>
      </c>
      <c r="DV134" s="411">
        <f t="shared" si="62"/>
        <v>0</v>
      </c>
      <c r="DW134" s="412">
        <v>0</v>
      </c>
      <c r="DX134" s="412">
        <v>0</v>
      </c>
      <c r="DY134" s="412">
        <v>0</v>
      </c>
      <c r="DZ134" s="412">
        <v>0</v>
      </c>
      <c r="EA134" s="412">
        <v>0</v>
      </c>
      <c r="EB134" s="412">
        <v>0</v>
      </c>
      <c r="EC134" s="412">
        <v>0</v>
      </c>
      <c r="ED134" s="412">
        <v>0</v>
      </c>
      <c r="EE134" s="412">
        <v>0</v>
      </c>
      <c r="EF134" s="412">
        <v>0</v>
      </c>
      <c r="EG134" s="412">
        <v>0</v>
      </c>
      <c r="EH134" s="412">
        <v>0</v>
      </c>
      <c r="EI134" s="411">
        <f t="shared" si="63"/>
        <v>0</v>
      </c>
      <c r="EK134" s="411">
        <f t="shared" si="64"/>
        <v>2</v>
      </c>
      <c r="EL134" s="7">
        <f t="shared" si="65"/>
        <v>-2</v>
      </c>
    </row>
    <row r="135" spans="1:142">
      <c r="A135" s="365" t="str">
        <f t="shared" si="47"/>
        <v xml:space="preserve"> 015</v>
      </c>
      <c r="B135" s="370" t="s">
        <v>926</v>
      </c>
      <c r="C135" s="370" t="s">
        <v>1207</v>
      </c>
      <c r="D135" s="411">
        <v>2</v>
      </c>
      <c r="E135" s="411">
        <v>1</v>
      </c>
      <c r="F135" s="411">
        <v>0</v>
      </c>
      <c r="G135" s="411">
        <v>3</v>
      </c>
      <c r="H135" s="411">
        <v>1</v>
      </c>
      <c r="I135" s="411">
        <v>2</v>
      </c>
      <c r="J135" s="411">
        <v>0</v>
      </c>
      <c r="K135" s="411">
        <v>1</v>
      </c>
      <c r="L135" s="411">
        <v>2</v>
      </c>
      <c r="M135" s="411">
        <v>2</v>
      </c>
      <c r="N135" s="411">
        <v>0</v>
      </c>
      <c r="O135" s="412">
        <v>1</v>
      </c>
      <c r="P135" s="411">
        <f t="shared" si="48"/>
        <v>15</v>
      </c>
      <c r="Q135" s="411">
        <f t="shared" si="49"/>
        <v>9</v>
      </c>
      <c r="R135" s="411">
        <f t="shared" si="50"/>
        <v>2.4482758620689653</v>
      </c>
      <c r="S135" s="411">
        <f t="shared" si="51"/>
        <v>3.5517241379310347</v>
      </c>
      <c r="T135" s="411">
        <v>0</v>
      </c>
      <c r="U135" s="411">
        <v>0</v>
      </c>
      <c r="V135" s="411">
        <v>0</v>
      </c>
      <c r="W135" s="411">
        <v>0</v>
      </c>
      <c r="X135" s="411">
        <v>0</v>
      </c>
      <c r="Y135" s="411">
        <v>0</v>
      </c>
      <c r="Z135" s="411">
        <v>0</v>
      </c>
      <c r="AA135" s="411">
        <v>0</v>
      </c>
      <c r="AB135" s="411">
        <v>0</v>
      </c>
      <c r="AC135" s="411">
        <v>0</v>
      </c>
      <c r="AD135" s="411">
        <v>0</v>
      </c>
      <c r="AE135" s="412">
        <v>0</v>
      </c>
      <c r="AF135" s="411">
        <f t="shared" si="52"/>
        <v>0</v>
      </c>
      <c r="AG135" s="411">
        <v>0</v>
      </c>
      <c r="AH135" s="411">
        <v>0</v>
      </c>
      <c r="AI135" s="411">
        <v>0</v>
      </c>
      <c r="AJ135" s="411">
        <v>0</v>
      </c>
      <c r="AK135" s="411">
        <v>0</v>
      </c>
      <c r="AL135" s="411">
        <v>0</v>
      </c>
      <c r="AM135" s="411">
        <v>0</v>
      </c>
      <c r="AN135" s="411">
        <v>0</v>
      </c>
      <c r="AO135" s="411">
        <v>0</v>
      </c>
      <c r="AP135" s="411">
        <v>0</v>
      </c>
      <c r="AQ135" s="411">
        <v>0</v>
      </c>
      <c r="AR135" s="412">
        <v>0</v>
      </c>
      <c r="AS135" s="411">
        <f t="shared" si="53"/>
        <v>0</v>
      </c>
      <c r="AT135" s="411">
        <f t="shared" si="54"/>
        <v>0</v>
      </c>
      <c r="AU135" s="411">
        <f t="shared" si="55"/>
        <v>0</v>
      </c>
      <c r="AV135" s="411">
        <f t="shared" si="56"/>
        <v>0</v>
      </c>
      <c r="AW135" s="411">
        <v>0</v>
      </c>
      <c r="AX135" s="411">
        <v>0</v>
      </c>
      <c r="AY135" s="411">
        <v>0</v>
      </c>
      <c r="AZ135" s="411">
        <v>0</v>
      </c>
      <c r="BA135" s="411">
        <v>0</v>
      </c>
      <c r="BB135" s="411">
        <v>0</v>
      </c>
      <c r="BC135" s="411">
        <v>0</v>
      </c>
      <c r="BD135" s="411">
        <v>0</v>
      </c>
      <c r="BE135" s="411">
        <v>0</v>
      </c>
      <c r="BF135" s="411">
        <v>0</v>
      </c>
      <c r="BG135" s="411">
        <v>0</v>
      </c>
      <c r="BH135" s="412">
        <v>0</v>
      </c>
      <c r="BI135" s="411">
        <f t="shared" si="57"/>
        <v>0</v>
      </c>
      <c r="BJ135" s="411">
        <v>0</v>
      </c>
      <c r="BK135" s="411">
        <v>0</v>
      </c>
      <c r="BL135" s="411">
        <v>0</v>
      </c>
      <c r="BM135" s="411">
        <v>0</v>
      </c>
      <c r="BN135" s="411">
        <v>0</v>
      </c>
      <c r="BO135" s="411">
        <v>0</v>
      </c>
      <c r="BP135" s="411">
        <v>0</v>
      </c>
      <c r="BQ135" s="411">
        <v>0</v>
      </c>
      <c r="BR135" s="411">
        <v>0</v>
      </c>
      <c r="BS135" s="411">
        <v>0</v>
      </c>
      <c r="BT135" s="411">
        <v>0</v>
      </c>
      <c r="BU135" s="412">
        <v>0</v>
      </c>
      <c r="BV135" s="411">
        <f t="shared" si="58"/>
        <v>0</v>
      </c>
      <c r="BW135" s="411">
        <v>0</v>
      </c>
      <c r="BX135" s="411">
        <v>0</v>
      </c>
      <c r="BY135" s="411">
        <v>0</v>
      </c>
      <c r="BZ135" s="411">
        <v>0</v>
      </c>
      <c r="CA135" s="411">
        <v>0</v>
      </c>
      <c r="CB135" s="411">
        <v>0</v>
      </c>
      <c r="CC135" s="411">
        <v>0</v>
      </c>
      <c r="CD135" s="411">
        <v>0</v>
      </c>
      <c r="CE135" s="411">
        <v>0</v>
      </c>
      <c r="CF135" s="411">
        <v>0</v>
      </c>
      <c r="CG135" s="411">
        <v>0</v>
      </c>
      <c r="CH135" s="412">
        <v>0</v>
      </c>
      <c r="CI135" s="411">
        <f t="shared" si="59"/>
        <v>0</v>
      </c>
      <c r="CJ135" s="411">
        <v>0</v>
      </c>
      <c r="CK135" s="411">
        <v>0</v>
      </c>
      <c r="CL135" s="411">
        <v>0</v>
      </c>
      <c r="CM135" s="411">
        <v>0</v>
      </c>
      <c r="CN135" s="411">
        <v>0</v>
      </c>
      <c r="CO135" s="411">
        <v>0</v>
      </c>
      <c r="CP135" s="411">
        <v>0</v>
      </c>
      <c r="CQ135" s="411">
        <v>0</v>
      </c>
      <c r="CR135" s="411">
        <v>0</v>
      </c>
      <c r="CS135" s="411">
        <v>0</v>
      </c>
      <c r="CT135" s="411">
        <v>0</v>
      </c>
      <c r="CU135" s="412">
        <v>0</v>
      </c>
      <c r="CV135" s="411">
        <f t="shared" si="60"/>
        <v>0</v>
      </c>
      <c r="CW135" s="411">
        <v>0</v>
      </c>
      <c r="CX135" s="411">
        <v>0</v>
      </c>
      <c r="CY135" s="411">
        <v>0</v>
      </c>
      <c r="CZ135" s="411">
        <v>0</v>
      </c>
      <c r="DA135" s="411">
        <v>0</v>
      </c>
      <c r="DB135" s="411">
        <v>0</v>
      </c>
      <c r="DC135" s="411">
        <v>0</v>
      </c>
      <c r="DD135" s="411">
        <v>0</v>
      </c>
      <c r="DE135" s="411">
        <v>0</v>
      </c>
      <c r="DF135" s="411">
        <v>0</v>
      </c>
      <c r="DG135" s="411">
        <v>0</v>
      </c>
      <c r="DH135" s="412">
        <v>0</v>
      </c>
      <c r="DI135" s="411">
        <f t="shared" si="61"/>
        <v>0</v>
      </c>
      <c r="DJ135" s="411">
        <v>0</v>
      </c>
      <c r="DK135" s="411">
        <v>0</v>
      </c>
      <c r="DL135" s="411">
        <v>0</v>
      </c>
      <c r="DM135" s="411">
        <v>0</v>
      </c>
      <c r="DN135" s="411">
        <v>0</v>
      </c>
      <c r="DO135" s="411">
        <v>0</v>
      </c>
      <c r="DP135" s="411">
        <v>0</v>
      </c>
      <c r="DQ135" s="411">
        <v>0</v>
      </c>
      <c r="DR135" s="411">
        <v>0</v>
      </c>
      <c r="DS135" s="411">
        <v>0</v>
      </c>
      <c r="DT135" s="411">
        <v>0</v>
      </c>
      <c r="DU135" s="412">
        <v>0</v>
      </c>
      <c r="DV135" s="411">
        <f t="shared" si="62"/>
        <v>0</v>
      </c>
      <c r="DW135" s="412">
        <v>0</v>
      </c>
      <c r="DX135" s="412">
        <v>0</v>
      </c>
      <c r="DY135" s="412">
        <v>0</v>
      </c>
      <c r="DZ135" s="412">
        <v>0</v>
      </c>
      <c r="EA135" s="412">
        <v>0</v>
      </c>
      <c r="EB135" s="412">
        <v>0</v>
      </c>
      <c r="EC135" s="412">
        <v>0</v>
      </c>
      <c r="ED135" s="412">
        <v>0</v>
      </c>
      <c r="EE135" s="412">
        <v>0</v>
      </c>
      <c r="EF135" s="412">
        <v>0</v>
      </c>
      <c r="EG135" s="412">
        <v>0</v>
      </c>
      <c r="EH135" s="412">
        <v>0</v>
      </c>
      <c r="EI135" s="411">
        <f t="shared" si="63"/>
        <v>0</v>
      </c>
      <c r="EK135" s="411">
        <f t="shared" si="64"/>
        <v>15</v>
      </c>
      <c r="EL135" s="7">
        <f t="shared" si="65"/>
        <v>-15</v>
      </c>
    </row>
    <row r="136" spans="1:142">
      <c r="A136" s="365" t="str">
        <f t="shared" si="47"/>
        <v xml:space="preserve"> 015</v>
      </c>
      <c r="B136" s="370" t="s">
        <v>926</v>
      </c>
      <c r="C136" s="370" t="s">
        <v>1208</v>
      </c>
      <c r="D136" s="411">
        <v>3</v>
      </c>
      <c r="E136" s="411">
        <v>3</v>
      </c>
      <c r="F136" s="411">
        <v>8</v>
      </c>
      <c r="G136" s="411">
        <v>7</v>
      </c>
      <c r="H136" s="411">
        <v>7</v>
      </c>
      <c r="I136" s="411">
        <v>0</v>
      </c>
      <c r="J136" s="411">
        <v>1</v>
      </c>
      <c r="K136" s="411">
        <v>4</v>
      </c>
      <c r="L136" s="411">
        <v>2</v>
      </c>
      <c r="M136" s="411">
        <v>2</v>
      </c>
      <c r="N136" s="411">
        <v>3</v>
      </c>
      <c r="O136" s="412">
        <v>3</v>
      </c>
      <c r="P136" s="411">
        <f t="shared" si="48"/>
        <v>43</v>
      </c>
      <c r="Q136" s="411">
        <f t="shared" si="49"/>
        <v>28.967741935483872</v>
      </c>
      <c r="R136" s="411">
        <f t="shared" si="50"/>
        <v>5.4805339265850943</v>
      </c>
      <c r="S136" s="411">
        <f t="shared" si="51"/>
        <v>8.5517241379310338</v>
      </c>
      <c r="T136" s="411">
        <v>0</v>
      </c>
      <c r="U136" s="411">
        <v>0</v>
      </c>
      <c r="V136" s="411">
        <v>0</v>
      </c>
      <c r="W136" s="411">
        <v>0</v>
      </c>
      <c r="X136" s="411">
        <v>0</v>
      </c>
      <c r="Y136" s="411">
        <v>0</v>
      </c>
      <c r="Z136" s="411">
        <v>0</v>
      </c>
      <c r="AA136" s="411">
        <v>0</v>
      </c>
      <c r="AB136" s="411">
        <v>0</v>
      </c>
      <c r="AC136" s="411">
        <v>0</v>
      </c>
      <c r="AD136" s="411">
        <v>0</v>
      </c>
      <c r="AE136" s="412">
        <v>0</v>
      </c>
      <c r="AF136" s="411">
        <f t="shared" si="52"/>
        <v>0</v>
      </c>
      <c r="AG136" s="411">
        <v>0</v>
      </c>
      <c r="AH136" s="411">
        <v>0</v>
      </c>
      <c r="AI136" s="411">
        <v>0</v>
      </c>
      <c r="AJ136" s="411">
        <v>0</v>
      </c>
      <c r="AK136" s="411">
        <v>0</v>
      </c>
      <c r="AL136" s="411">
        <v>0</v>
      </c>
      <c r="AM136" s="411">
        <v>0</v>
      </c>
      <c r="AN136" s="411">
        <v>0</v>
      </c>
      <c r="AO136" s="411">
        <v>0</v>
      </c>
      <c r="AP136" s="411">
        <v>0</v>
      </c>
      <c r="AQ136" s="411">
        <v>0</v>
      </c>
      <c r="AR136" s="412">
        <v>0</v>
      </c>
      <c r="AS136" s="411">
        <f t="shared" si="53"/>
        <v>0</v>
      </c>
      <c r="AT136" s="411">
        <f t="shared" si="54"/>
        <v>0</v>
      </c>
      <c r="AU136" s="411">
        <f t="shared" si="55"/>
        <v>0</v>
      </c>
      <c r="AV136" s="411">
        <f t="shared" si="56"/>
        <v>0</v>
      </c>
      <c r="AW136" s="411">
        <v>0</v>
      </c>
      <c r="AX136" s="411">
        <v>0</v>
      </c>
      <c r="AY136" s="411">
        <v>0</v>
      </c>
      <c r="AZ136" s="411">
        <v>0</v>
      </c>
      <c r="BA136" s="411">
        <v>0</v>
      </c>
      <c r="BB136" s="411">
        <v>0</v>
      </c>
      <c r="BC136" s="411">
        <v>0</v>
      </c>
      <c r="BD136" s="411">
        <v>0</v>
      </c>
      <c r="BE136" s="411">
        <v>0</v>
      </c>
      <c r="BF136" s="411">
        <v>0</v>
      </c>
      <c r="BG136" s="411">
        <v>0</v>
      </c>
      <c r="BH136" s="412">
        <v>0</v>
      </c>
      <c r="BI136" s="411">
        <f t="shared" si="57"/>
        <v>0</v>
      </c>
      <c r="BJ136" s="411">
        <v>0</v>
      </c>
      <c r="BK136" s="411">
        <v>0</v>
      </c>
      <c r="BL136" s="411">
        <v>0</v>
      </c>
      <c r="BM136" s="411">
        <v>0</v>
      </c>
      <c r="BN136" s="411">
        <v>0</v>
      </c>
      <c r="BO136" s="411">
        <v>0</v>
      </c>
      <c r="BP136" s="411">
        <v>0</v>
      </c>
      <c r="BQ136" s="411">
        <v>0</v>
      </c>
      <c r="BR136" s="411">
        <v>0</v>
      </c>
      <c r="BS136" s="411">
        <v>0</v>
      </c>
      <c r="BT136" s="411">
        <v>0</v>
      </c>
      <c r="BU136" s="412">
        <v>0</v>
      </c>
      <c r="BV136" s="411">
        <f t="shared" si="58"/>
        <v>0</v>
      </c>
      <c r="BW136" s="411">
        <v>0</v>
      </c>
      <c r="BX136" s="411">
        <v>0</v>
      </c>
      <c r="BY136" s="411">
        <v>0</v>
      </c>
      <c r="BZ136" s="411">
        <v>0</v>
      </c>
      <c r="CA136" s="411">
        <v>0</v>
      </c>
      <c r="CB136" s="411">
        <v>0</v>
      </c>
      <c r="CC136" s="411">
        <v>0</v>
      </c>
      <c r="CD136" s="411">
        <v>0</v>
      </c>
      <c r="CE136" s="411">
        <v>0</v>
      </c>
      <c r="CF136" s="411">
        <v>0</v>
      </c>
      <c r="CG136" s="411">
        <v>0</v>
      </c>
      <c r="CH136" s="412">
        <v>0</v>
      </c>
      <c r="CI136" s="411">
        <f t="shared" si="59"/>
        <v>0</v>
      </c>
      <c r="CJ136" s="411">
        <v>0</v>
      </c>
      <c r="CK136" s="411">
        <v>0</v>
      </c>
      <c r="CL136" s="411">
        <v>0</v>
      </c>
      <c r="CM136" s="411">
        <v>0</v>
      </c>
      <c r="CN136" s="411">
        <v>0</v>
      </c>
      <c r="CO136" s="411">
        <v>0</v>
      </c>
      <c r="CP136" s="411">
        <v>0</v>
      </c>
      <c r="CQ136" s="411">
        <v>0</v>
      </c>
      <c r="CR136" s="411">
        <v>0</v>
      </c>
      <c r="CS136" s="411">
        <v>0</v>
      </c>
      <c r="CT136" s="411">
        <v>0</v>
      </c>
      <c r="CU136" s="412">
        <v>0</v>
      </c>
      <c r="CV136" s="411">
        <f t="shared" si="60"/>
        <v>0</v>
      </c>
      <c r="CW136" s="411">
        <v>0</v>
      </c>
      <c r="CX136" s="411">
        <v>0</v>
      </c>
      <c r="CY136" s="411">
        <v>0</v>
      </c>
      <c r="CZ136" s="411">
        <v>0</v>
      </c>
      <c r="DA136" s="411">
        <v>0</v>
      </c>
      <c r="DB136" s="411">
        <v>0</v>
      </c>
      <c r="DC136" s="411">
        <v>0</v>
      </c>
      <c r="DD136" s="411">
        <v>0</v>
      </c>
      <c r="DE136" s="411">
        <v>0</v>
      </c>
      <c r="DF136" s="411">
        <v>0</v>
      </c>
      <c r="DG136" s="411">
        <v>0</v>
      </c>
      <c r="DH136" s="412">
        <v>0</v>
      </c>
      <c r="DI136" s="411">
        <f t="shared" si="61"/>
        <v>0</v>
      </c>
      <c r="DJ136" s="411">
        <v>0</v>
      </c>
      <c r="DK136" s="411">
        <v>0</v>
      </c>
      <c r="DL136" s="411">
        <v>0</v>
      </c>
      <c r="DM136" s="411">
        <v>0</v>
      </c>
      <c r="DN136" s="411">
        <v>0</v>
      </c>
      <c r="DO136" s="411">
        <v>0</v>
      </c>
      <c r="DP136" s="411">
        <v>0</v>
      </c>
      <c r="DQ136" s="411">
        <v>0</v>
      </c>
      <c r="DR136" s="411">
        <v>0</v>
      </c>
      <c r="DS136" s="411">
        <v>0</v>
      </c>
      <c r="DT136" s="411">
        <v>0</v>
      </c>
      <c r="DU136" s="412">
        <v>0</v>
      </c>
      <c r="DV136" s="411">
        <f t="shared" si="62"/>
        <v>0</v>
      </c>
      <c r="DW136" s="412">
        <v>0</v>
      </c>
      <c r="DX136" s="412">
        <v>0</v>
      </c>
      <c r="DY136" s="412">
        <v>0</v>
      </c>
      <c r="DZ136" s="412">
        <v>0</v>
      </c>
      <c r="EA136" s="412">
        <v>0</v>
      </c>
      <c r="EB136" s="412">
        <v>0</v>
      </c>
      <c r="EC136" s="412">
        <v>0</v>
      </c>
      <c r="ED136" s="412">
        <v>0</v>
      </c>
      <c r="EE136" s="412">
        <v>0</v>
      </c>
      <c r="EF136" s="412">
        <v>0</v>
      </c>
      <c r="EG136" s="412">
        <v>0</v>
      </c>
      <c r="EH136" s="412">
        <v>0</v>
      </c>
      <c r="EI136" s="411">
        <f t="shared" si="63"/>
        <v>0</v>
      </c>
      <c r="EK136" s="411">
        <f t="shared" si="64"/>
        <v>43</v>
      </c>
      <c r="EL136" s="7">
        <f t="shared" si="65"/>
        <v>-43</v>
      </c>
    </row>
    <row r="137" spans="1:142">
      <c r="A137" s="365" t="str">
        <f t="shared" si="47"/>
        <v xml:space="preserve"> 015</v>
      </c>
      <c r="B137" s="370" t="s">
        <v>926</v>
      </c>
      <c r="C137" s="370" t="s">
        <v>1209</v>
      </c>
      <c r="D137" s="411">
        <v>2</v>
      </c>
      <c r="E137" s="411">
        <v>0</v>
      </c>
      <c r="F137" s="411">
        <v>3</v>
      </c>
      <c r="G137" s="411">
        <v>1</v>
      </c>
      <c r="H137" s="411">
        <v>3</v>
      </c>
      <c r="I137" s="411">
        <v>0</v>
      </c>
      <c r="J137" s="411">
        <v>0</v>
      </c>
      <c r="K137" s="411">
        <v>4</v>
      </c>
      <c r="L137" s="411">
        <v>1</v>
      </c>
      <c r="M137" s="411">
        <v>2</v>
      </c>
      <c r="N137" s="411">
        <v>1</v>
      </c>
      <c r="O137" s="412">
        <v>2</v>
      </c>
      <c r="P137" s="411">
        <f t="shared" si="48"/>
        <v>19</v>
      </c>
      <c r="Q137" s="411">
        <f t="shared" si="49"/>
        <v>9</v>
      </c>
      <c r="R137" s="411">
        <f t="shared" si="50"/>
        <v>4.7241379310344831</v>
      </c>
      <c r="S137" s="411">
        <f t="shared" si="51"/>
        <v>5.2758620689655169</v>
      </c>
      <c r="T137" s="411">
        <v>0</v>
      </c>
      <c r="U137" s="411">
        <v>0</v>
      </c>
      <c r="V137" s="411">
        <v>0</v>
      </c>
      <c r="W137" s="411">
        <v>0</v>
      </c>
      <c r="X137" s="411">
        <v>0</v>
      </c>
      <c r="Y137" s="411">
        <v>0</v>
      </c>
      <c r="Z137" s="411">
        <v>0</v>
      </c>
      <c r="AA137" s="411">
        <v>0</v>
      </c>
      <c r="AB137" s="411">
        <v>0</v>
      </c>
      <c r="AC137" s="411">
        <v>0</v>
      </c>
      <c r="AD137" s="411">
        <v>0</v>
      </c>
      <c r="AE137" s="412">
        <v>0</v>
      </c>
      <c r="AF137" s="411">
        <f t="shared" si="52"/>
        <v>0</v>
      </c>
      <c r="AG137" s="411">
        <v>0</v>
      </c>
      <c r="AH137" s="411">
        <v>0</v>
      </c>
      <c r="AI137" s="411">
        <v>0</v>
      </c>
      <c r="AJ137" s="411">
        <v>0</v>
      </c>
      <c r="AK137" s="411">
        <v>0</v>
      </c>
      <c r="AL137" s="411">
        <v>0</v>
      </c>
      <c r="AM137" s="411">
        <v>0</v>
      </c>
      <c r="AN137" s="411">
        <v>0</v>
      </c>
      <c r="AO137" s="411">
        <v>0</v>
      </c>
      <c r="AP137" s="411">
        <v>0</v>
      </c>
      <c r="AQ137" s="411">
        <v>0</v>
      </c>
      <c r="AR137" s="412">
        <v>0</v>
      </c>
      <c r="AS137" s="411">
        <f t="shared" si="53"/>
        <v>0</v>
      </c>
      <c r="AT137" s="411">
        <f t="shared" si="54"/>
        <v>0</v>
      </c>
      <c r="AU137" s="411">
        <f t="shared" si="55"/>
        <v>0</v>
      </c>
      <c r="AV137" s="411">
        <f t="shared" si="56"/>
        <v>0</v>
      </c>
      <c r="AW137" s="411">
        <v>0</v>
      </c>
      <c r="AX137" s="411">
        <v>0</v>
      </c>
      <c r="AY137" s="411">
        <v>0</v>
      </c>
      <c r="AZ137" s="411">
        <v>0</v>
      </c>
      <c r="BA137" s="411">
        <v>0</v>
      </c>
      <c r="BB137" s="411">
        <v>0</v>
      </c>
      <c r="BC137" s="411">
        <v>0</v>
      </c>
      <c r="BD137" s="411">
        <v>0</v>
      </c>
      <c r="BE137" s="411">
        <v>0</v>
      </c>
      <c r="BF137" s="411">
        <v>0</v>
      </c>
      <c r="BG137" s="411">
        <v>0</v>
      </c>
      <c r="BH137" s="412">
        <v>0</v>
      </c>
      <c r="BI137" s="411">
        <f t="shared" si="57"/>
        <v>0</v>
      </c>
      <c r="BJ137" s="411">
        <v>0</v>
      </c>
      <c r="BK137" s="411">
        <v>0</v>
      </c>
      <c r="BL137" s="411">
        <v>0</v>
      </c>
      <c r="BM137" s="411">
        <v>0</v>
      </c>
      <c r="BN137" s="411">
        <v>0</v>
      </c>
      <c r="BO137" s="411">
        <v>0</v>
      </c>
      <c r="BP137" s="411">
        <v>0</v>
      </c>
      <c r="BQ137" s="411">
        <v>0</v>
      </c>
      <c r="BR137" s="411">
        <v>0</v>
      </c>
      <c r="BS137" s="411">
        <v>0</v>
      </c>
      <c r="BT137" s="411">
        <v>0</v>
      </c>
      <c r="BU137" s="412">
        <v>0</v>
      </c>
      <c r="BV137" s="411">
        <f t="shared" si="58"/>
        <v>0</v>
      </c>
      <c r="BW137" s="411">
        <v>0</v>
      </c>
      <c r="BX137" s="411">
        <v>0</v>
      </c>
      <c r="BY137" s="411">
        <v>0</v>
      </c>
      <c r="BZ137" s="411">
        <v>0</v>
      </c>
      <c r="CA137" s="411">
        <v>0</v>
      </c>
      <c r="CB137" s="411">
        <v>0</v>
      </c>
      <c r="CC137" s="411">
        <v>0</v>
      </c>
      <c r="CD137" s="411">
        <v>0</v>
      </c>
      <c r="CE137" s="411">
        <v>0</v>
      </c>
      <c r="CF137" s="411">
        <v>0</v>
      </c>
      <c r="CG137" s="411">
        <v>0</v>
      </c>
      <c r="CH137" s="412">
        <v>0</v>
      </c>
      <c r="CI137" s="411">
        <f t="shared" si="59"/>
        <v>0</v>
      </c>
      <c r="CJ137" s="411">
        <v>0</v>
      </c>
      <c r="CK137" s="411">
        <v>0</v>
      </c>
      <c r="CL137" s="411">
        <v>0</v>
      </c>
      <c r="CM137" s="411">
        <v>0</v>
      </c>
      <c r="CN137" s="411">
        <v>0</v>
      </c>
      <c r="CO137" s="411">
        <v>0</v>
      </c>
      <c r="CP137" s="411">
        <v>0</v>
      </c>
      <c r="CQ137" s="411">
        <v>0</v>
      </c>
      <c r="CR137" s="411">
        <v>0</v>
      </c>
      <c r="CS137" s="411">
        <v>0</v>
      </c>
      <c r="CT137" s="411">
        <v>0</v>
      </c>
      <c r="CU137" s="412">
        <v>0</v>
      </c>
      <c r="CV137" s="411">
        <f t="shared" si="60"/>
        <v>0</v>
      </c>
      <c r="CW137" s="411">
        <v>0</v>
      </c>
      <c r="CX137" s="411">
        <v>0</v>
      </c>
      <c r="CY137" s="411">
        <v>0</v>
      </c>
      <c r="CZ137" s="411">
        <v>0</v>
      </c>
      <c r="DA137" s="411">
        <v>0</v>
      </c>
      <c r="DB137" s="411">
        <v>0</v>
      </c>
      <c r="DC137" s="411">
        <v>0</v>
      </c>
      <c r="DD137" s="411">
        <v>0</v>
      </c>
      <c r="DE137" s="411">
        <v>0</v>
      </c>
      <c r="DF137" s="411">
        <v>0</v>
      </c>
      <c r="DG137" s="411">
        <v>0</v>
      </c>
      <c r="DH137" s="412">
        <v>0</v>
      </c>
      <c r="DI137" s="411">
        <f t="shared" si="61"/>
        <v>0</v>
      </c>
      <c r="DJ137" s="411">
        <v>0</v>
      </c>
      <c r="DK137" s="411">
        <v>0</v>
      </c>
      <c r="DL137" s="411">
        <v>0</v>
      </c>
      <c r="DM137" s="411">
        <v>0</v>
      </c>
      <c r="DN137" s="411">
        <v>0</v>
      </c>
      <c r="DO137" s="411">
        <v>0</v>
      </c>
      <c r="DP137" s="411">
        <v>0</v>
      </c>
      <c r="DQ137" s="411">
        <v>0</v>
      </c>
      <c r="DR137" s="411">
        <v>0</v>
      </c>
      <c r="DS137" s="411">
        <v>0</v>
      </c>
      <c r="DT137" s="411">
        <v>0</v>
      </c>
      <c r="DU137" s="412">
        <v>0</v>
      </c>
      <c r="DV137" s="411">
        <f t="shared" si="62"/>
        <v>0</v>
      </c>
      <c r="DW137" s="412">
        <v>0</v>
      </c>
      <c r="DX137" s="412">
        <v>0</v>
      </c>
      <c r="DY137" s="412">
        <v>0</v>
      </c>
      <c r="DZ137" s="412">
        <v>0</v>
      </c>
      <c r="EA137" s="412">
        <v>0</v>
      </c>
      <c r="EB137" s="412">
        <v>0</v>
      </c>
      <c r="EC137" s="412">
        <v>0</v>
      </c>
      <c r="ED137" s="412">
        <v>0</v>
      </c>
      <c r="EE137" s="412">
        <v>0</v>
      </c>
      <c r="EF137" s="412">
        <v>0</v>
      </c>
      <c r="EG137" s="412">
        <v>0</v>
      </c>
      <c r="EH137" s="412">
        <v>0</v>
      </c>
      <c r="EI137" s="411">
        <f t="shared" si="63"/>
        <v>0</v>
      </c>
      <c r="EK137" s="411">
        <f t="shared" si="64"/>
        <v>19</v>
      </c>
      <c r="EL137" s="7">
        <f t="shared" si="65"/>
        <v>-19</v>
      </c>
    </row>
    <row r="138" spans="1:142">
      <c r="A138" s="365" t="str">
        <f t="shared" si="47"/>
        <v xml:space="preserve"> 015</v>
      </c>
      <c r="B138" s="370" t="s">
        <v>926</v>
      </c>
      <c r="C138" s="370" t="s">
        <v>1187</v>
      </c>
      <c r="D138" s="411">
        <v>61204</v>
      </c>
      <c r="E138" s="411">
        <v>61444</v>
      </c>
      <c r="F138" s="411">
        <v>61453</v>
      </c>
      <c r="G138" s="411">
        <v>61548</v>
      </c>
      <c r="H138" s="411">
        <v>61428</v>
      </c>
      <c r="I138" s="411">
        <v>61621</v>
      </c>
      <c r="J138" s="411">
        <v>61769</v>
      </c>
      <c r="K138" s="411">
        <v>33059</v>
      </c>
      <c r="L138" s="411">
        <v>55276</v>
      </c>
      <c r="M138" s="411">
        <v>35823</v>
      </c>
      <c r="N138" s="411">
        <v>61800</v>
      </c>
      <c r="O138" s="412">
        <v>61881</v>
      </c>
      <c r="P138" s="411">
        <f t="shared" si="48"/>
        <v>678306</v>
      </c>
      <c r="Q138" s="411">
        <f t="shared" si="49"/>
        <v>428474.45161290321</v>
      </c>
      <c r="R138" s="411">
        <f t="shared" si="50"/>
        <v>75078.996662958845</v>
      </c>
      <c r="S138" s="411">
        <f t="shared" si="51"/>
        <v>174752.55172413794</v>
      </c>
      <c r="T138" s="411">
        <v>0</v>
      </c>
      <c r="U138" s="411">
        <v>0</v>
      </c>
      <c r="V138" s="411">
        <v>0</v>
      </c>
      <c r="W138" s="411">
        <v>0</v>
      </c>
      <c r="X138" s="411">
        <v>0</v>
      </c>
      <c r="Y138" s="411">
        <v>0</v>
      </c>
      <c r="Z138" s="411">
        <v>0</v>
      </c>
      <c r="AA138" s="411">
        <v>0</v>
      </c>
      <c r="AB138" s="411">
        <v>0</v>
      </c>
      <c r="AC138" s="411">
        <v>0</v>
      </c>
      <c r="AD138" s="411">
        <v>0</v>
      </c>
      <c r="AE138" s="412">
        <v>0</v>
      </c>
      <c r="AF138" s="411">
        <f t="shared" si="52"/>
        <v>0</v>
      </c>
      <c r="AG138" s="411">
        <v>0</v>
      </c>
      <c r="AH138" s="411">
        <v>0</v>
      </c>
      <c r="AI138" s="411">
        <v>0</v>
      </c>
      <c r="AJ138" s="411">
        <v>0</v>
      </c>
      <c r="AK138" s="411">
        <v>0</v>
      </c>
      <c r="AL138" s="411">
        <v>0</v>
      </c>
      <c r="AM138" s="411">
        <v>0</v>
      </c>
      <c r="AN138" s="411">
        <v>0</v>
      </c>
      <c r="AO138" s="411">
        <v>0</v>
      </c>
      <c r="AP138" s="411">
        <v>0</v>
      </c>
      <c r="AQ138" s="411">
        <v>0</v>
      </c>
      <c r="AR138" s="412">
        <v>0</v>
      </c>
      <c r="AS138" s="411">
        <f t="shared" si="53"/>
        <v>0</v>
      </c>
      <c r="AT138" s="411">
        <f t="shared" si="54"/>
        <v>0</v>
      </c>
      <c r="AU138" s="411">
        <f t="shared" si="55"/>
        <v>0</v>
      </c>
      <c r="AV138" s="411">
        <f t="shared" si="56"/>
        <v>0</v>
      </c>
      <c r="AW138" s="411">
        <v>0</v>
      </c>
      <c r="AX138" s="411">
        <v>0</v>
      </c>
      <c r="AY138" s="411">
        <v>0</v>
      </c>
      <c r="AZ138" s="411">
        <v>0</v>
      </c>
      <c r="BA138" s="411">
        <v>0</v>
      </c>
      <c r="BB138" s="411">
        <v>0</v>
      </c>
      <c r="BC138" s="411">
        <v>0</v>
      </c>
      <c r="BD138" s="411">
        <v>0</v>
      </c>
      <c r="BE138" s="411">
        <v>0</v>
      </c>
      <c r="BF138" s="411">
        <v>0</v>
      </c>
      <c r="BG138" s="411">
        <v>0</v>
      </c>
      <c r="BH138" s="412">
        <v>0</v>
      </c>
      <c r="BI138" s="411">
        <f t="shared" si="57"/>
        <v>0</v>
      </c>
      <c r="BJ138" s="411">
        <v>0</v>
      </c>
      <c r="BK138" s="411">
        <v>0</v>
      </c>
      <c r="BL138" s="411">
        <v>0</v>
      </c>
      <c r="BM138" s="411">
        <v>0</v>
      </c>
      <c r="BN138" s="411">
        <v>0</v>
      </c>
      <c r="BO138" s="411">
        <v>0</v>
      </c>
      <c r="BP138" s="411">
        <v>0</v>
      </c>
      <c r="BQ138" s="411">
        <v>0</v>
      </c>
      <c r="BR138" s="411">
        <v>0</v>
      </c>
      <c r="BS138" s="411">
        <v>0</v>
      </c>
      <c r="BT138" s="411">
        <v>0</v>
      </c>
      <c r="BU138" s="412">
        <v>0</v>
      </c>
      <c r="BV138" s="411">
        <f t="shared" si="58"/>
        <v>0</v>
      </c>
      <c r="BW138" s="411">
        <v>0</v>
      </c>
      <c r="BX138" s="411">
        <v>0</v>
      </c>
      <c r="BY138" s="411">
        <v>0</v>
      </c>
      <c r="BZ138" s="411">
        <v>0</v>
      </c>
      <c r="CA138" s="411">
        <v>0</v>
      </c>
      <c r="CB138" s="411">
        <v>0</v>
      </c>
      <c r="CC138" s="411">
        <v>0</v>
      </c>
      <c r="CD138" s="411">
        <v>0</v>
      </c>
      <c r="CE138" s="411">
        <v>0</v>
      </c>
      <c r="CF138" s="411">
        <v>0</v>
      </c>
      <c r="CG138" s="411">
        <v>0</v>
      </c>
      <c r="CH138" s="412">
        <v>0</v>
      </c>
      <c r="CI138" s="411">
        <f t="shared" si="59"/>
        <v>0</v>
      </c>
      <c r="CJ138" s="411">
        <v>0</v>
      </c>
      <c r="CK138" s="411">
        <v>0</v>
      </c>
      <c r="CL138" s="411">
        <v>0</v>
      </c>
      <c r="CM138" s="411">
        <v>0</v>
      </c>
      <c r="CN138" s="411">
        <v>0</v>
      </c>
      <c r="CO138" s="411">
        <v>0</v>
      </c>
      <c r="CP138" s="411">
        <v>0</v>
      </c>
      <c r="CQ138" s="411">
        <v>0</v>
      </c>
      <c r="CR138" s="411">
        <v>0</v>
      </c>
      <c r="CS138" s="411">
        <v>0</v>
      </c>
      <c r="CT138" s="411">
        <v>0</v>
      </c>
      <c r="CU138" s="412">
        <v>0</v>
      </c>
      <c r="CV138" s="411">
        <f t="shared" si="60"/>
        <v>0</v>
      </c>
      <c r="CW138" s="411">
        <v>0</v>
      </c>
      <c r="CX138" s="411">
        <v>0</v>
      </c>
      <c r="CY138" s="411">
        <v>0</v>
      </c>
      <c r="CZ138" s="411">
        <v>0</v>
      </c>
      <c r="DA138" s="411">
        <v>0</v>
      </c>
      <c r="DB138" s="411">
        <v>0</v>
      </c>
      <c r="DC138" s="411">
        <v>0</v>
      </c>
      <c r="DD138" s="411">
        <v>0</v>
      </c>
      <c r="DE138" s="411">
        <v>0</v>
      </c>
      <c r="DF138" s="411">
        <v>0</v>
      </c>
      <c r="DG138" s="411">
        <v>0</v>
      </c>
      <c r="DH138" s="412">
        <v>0</v>
      </c>
      <c r="DI138" s="411">
        <f t="shared" si="61"/>
        <v>0</v>
      </c>
      <c r="DJ138" s="411">
        <v>0</v>
      </c>
      <c r="DK138" s="411">
        <v>0</v>
      </c>
      <c r="DL138" s="411">
        <v>0</v>
      </c>
      <c r="DM138" s="411">
        <v>0</v>
      </c>
      <c r="DN138" s="411">
        <v>0</v>
      </c>
      <c r="DO138" s="411">
        <v>0</v>
      </c>
      <c r="DP138" s="411">
        <v>0</v>
      </c>
      <c r="DQ138" s="411">
        <v>0</v>
      </c>
      <c r="DR138" s="411">
        <v>0</v>
      </c>
      <c r="DS138" s="411">
        <v>0</v>
      </c>
      <c r="DT138" s="411">
        <v>0</v>
      </c>
      <c r="DU138" s="412">
        <v>0</v>
      </c>
      <c r="DV138" s="411">
        <f t="shared" si="62"/>
        <v>0</v>
      </c>
      <c r="DW138" s="412">
        <v>0</v>
      </c>
      <c r="DX138" s="412">
        <v>0</v>
      </c>
      <c r="DY138" s="412">
        <v>0</v>
      </c>
      <c r="DZ138" s="412">
        <v>0</v>
      </c>
      <c r="EA138" s="412">
        <v>0</v>
      </c>
      <c r="EB138" s="412">
        <v>0</v>
      </c>
      <c r="EC138" s="412">
        <v>0</v>
      </c>
      <c r="ED138" s="412">
        <v>0</v>
      </c>
      <c r="EE138" s="412">
        <v>0</v>
      </c>
      <c r="EF138" s="412">
        <v>0</v>
      </c>
      <c r="EG138" s="412">
        <v>0</v>
      </c>
      <c r="EH138" s="412">
        <v>0</v>
      </c>
      <c r="EI138" s="411">
        <f t="shared" si="63"/>
        <v>0</v>
      </c>
      <c r="EK138" s="411">
        <f t="shared" si="64"/>
        <v>678306</v>
      </c>
      <c r="EL138" s="7">
        <f t="shared" si="65"/>
        <v>-678306</v>
      </c>
    </row>
    <row r="139" spans="1:142">
      <c r="A139" s="365" t="str">
        <f t="shared" si="47"/>
        <v xml:space="preserve"> 015</v>
      </c>
      <c r="B139" s="370" t="s">
        <v>926</v>
      </c>
      <c r="C139" s="370" t="s">
        <v>1210</v>
      </c>
      <c r="D139" s="411">
        <v>4</v>
      </c>
      <c r="E139" s="411">
        <v>5</v>
      </c>
      <c r="F139" s="411">
        <v>2</v>
      </c>
      <c r="G139" s="411">
        <v>1</v>
      </c>
      <c r="H139" s="411">
        <v>1</v>
      </c>
      <c r="I139" s="411">
        <v>0</v>
      </c>
      <c r="J139" s="411">
        <v>0</v>
      </c>
      <c r="K139" s="411">
        <v>0</v>
      </c>
      <c r="L139" s="411">
        <v>1</v>
      </c>
      <c r="M139" s="411">
        <v>1</v>
      </c>
      <c r="N139" s="411">
        <v>2</v>
      </c>
      <c r="O139" s="412">
        <v>1</v>
      </c>
      <c r="P139" s="411">
        <f t="shared" si="48"/>
        <v>18</v>
      </c>
      <c r="Q139" s="411">
        <f t="shared" si="49"/>
        <v>13</v>
      </c>
      <c r="R139" s="411">
        <f t="shared" si="50"/>
        <v>0.72413793103448276</v>
      </c>
      <c r="S139" s="411">
        <f t="shared" si="51"/>
        <v>4.2758620689655169</v>
      </c>
      <c r="T139" s="411">
        <v>0</v>
      </c>
      <c r="U139" s="411">
        <v>0</v>
      </c>
      <c r="V139" s="411">
        <v>0</v>
      </c>
      <c r="W139" s="411">
        <v>0</v>
      </c>
      <c r="X139" s="411">
        <v>0</v>
      </c>
      <c r="Y139" s="411">
        <v>0</v>
      </c>
      <c r="Z139" s="411">
        <v>0</v>
      </c>
      <c r="AA139" s="411">
        <v>0</v>
      </c>
      <c r="AB139" s="411">
        <v>0</v>
      </c>
      <c r="AC139" s="411">
        <v>0</v>
      </c>
      <c r="AD139" s="411">
        <v>0</v>
      </c>
      <c r="AE139" s="412">
        <v>0</v>
      </c>
      <c r="AF139" s="411">
        <f t="shared" si="52"/>
        <v>0</v>
      </c>
      <c r="AG139" s="411">
        <v>0</v>
      </c>
      <c r="AH139" s="411">
        <v>0</v>
      </c>
      <c r="AI139" s="411">
        <v>0</v>
      </c>
      <c r="AJ139" s="411">
        <v>0</v>
      </c>
      <c r="AK139" s="411">
        <v>0</v>
      </c>
      <c r="AL139" s="411">
        <v>0</v>
      </c>
      <c r="AM139" s="411">
        <v>0</v>
      </c>
      <c r="AN139" s="411">
        <v>0</v>
      </c>
      <c r="AO139" s="411">
        <v>0</v>
      </c>
      <c r="AP139" s="411">
        <v>0</v>
      </c>
      <c r="AQ139" s="411">
        <v>0</v>
      </c>
      <c r="AR139" s="412">
        <v>0</v>
      </c>
      <c r="AS139" s="411">
        <f t="shared" si="53"/>
        <v>0</v>
      </c>
      <c r="AT139" s="411">
        <f t="shared" si="54"/>
        <v>0</v>
      </c>
      <c r="AU139" s="411">
        <f t="shared" si="55"/>
        <v>0</v>
      </c>
      <c r="AV139" s="411">
        <f t="shared" si="56"/>
        <v>0</v>
      </c>
      <c r="AW139" s="411">
        <v>0</v>
      </c>
      <c r="AX139" s="411">
        <v>0</v>
      </c>
      <c r="AY139" s="411">
        <v>0</v>
      </c>
      <c r="AZ139" s="411">
        <v>0</v>
      </c>
      <c r="BA139" s="411">
        <v>0</v>
      </c>
      <c r="BB139" s="411">
        <v>0</v>
      </c>
      <c r="BC139" s="411">
        <v>0</v>
      </c>
      <c r="BD139" s="411">
        <v>0</v>
      </c>
      <c r="BE139" s="411">
        <v>0</v>
      </c>
      <c r="BF139" s="411">
        <v>0</v>
      </c>
      <c r="BG139" s="411">
        <v>0</v>
      </c>
      <c r="BH139" s="412">
        <v>0</v>
      </c>
      <c r="BI139" s="411">
        <f t="shared" si="57"/>
        <v>0</v>
      </c>
      <c r="BJ139" s="411">
        <v>0</v>
      </c>
      <c r="BK139" s="411">
        <v>0</v>
      </c>
      <c r="BL139" s="411">
        <v>0</v>
      </c>
      <c r="BM139" s="411">
        <v>0</v>
      </c>
      <c r="BN139" s="411">
        <v>0</v>
      </c>
      <c r="BO139" s="411">
        <v>0</v>
      </c>
      <c r="BP139" s="411">
        <v>0</v>
      </c>
      <c r="BQ139" s="411">
        <v>0</v>
      </c>
      <c r="BR139" s="411">
        <v>0</v>
      </c>
      <c r="BS139" s="411">
        <v>0</v>
      </c>
      <c r="BT139" s="411">
        <v>0</v>
      </c>
      <c r="BU139" s="412">
        <v>0</v>
      </c>
      <c r="BV139" s="411">
        <f t="shared" si="58"/>
        <v>0</v>
      </c>
      <c r="BW139" s="411">
        <v>0</v>
      </c>
      <c r="BX139" s="411">
        <v>0</v>
      </c>
      <c r="BY139" s="411">
        <v>0</v>
      </c>
      <c r="BZ139" s="411">
        <v>0</v>
      </c>
      <c r="CA139" s="411">
        <v>0</v>
      </c>
      <c r="CB139" s="411">
        <v>0</v>
      </c>
      <c r="CC139" s="411">
        <v>0</v>
      </c>
      <c r="CD139" s="411">
        <v>0</v>
      </c>
      <c r="CE139" s="411">
        <v>0</v>
      </c>
      <c r="CF139" s="411">
        <v>0</v>
      </c>
      <c r="CG139" s="411">
        <v>0</v>
      </c>
      <c r="CH139" s="412">
        <v>0</v>
      </c>
      <c r="CI139" s="411">
        <f t="shared" si="59"/>
        <v>0</v>
      </c>
      <c r="CJ139" s="411">
        <v>0</v>
      </c>
      <c r="CK139" s="411">
        <v>0</v>
      </c>
      <c r="CL139" s="411">
        <v>0</v>
      </c>
      <c r="CM139" s="411">
        <v>0</v>
      </c>
      <c r="CN139" s="411">
        <v>0</v>
      </c>
      <c r="CO139" s="411">
        <v>0</v>
      </c>
      <c r="CP139" s="411">
        <v>0</v>
      </c>
      <c r="CQ139" s="411">
        <v>0</v>
      </c>
      <c r="CR139" s="411">
        <v>0</v>
      </c>
      <c r="CS139" s="411">
        <v>0</v>
      </c>
      <c r="CT139" s="411">
        <v>0</v>
      </c>
      <c r="CU139" s="412">
        <v>0</v>
      </c>
      <c r="CV139" s="411">
        <f t="shared" si="60"/>
        <v>0</v>
      </c>
      <c r="CW139" s="411">
        <v>0</v>
      </c>
      <c r="CX139" s="411">
        <v>0</v>
      </c>
      <c r="CY139" s="411">
        <v>0</v>
      </c>
      <c r="CZ139" s="411">
        <v>0</v>
      </c>
      <c r="DA139" s="411">
        <v>0</v>
      </c>
      <c r="DB139" s="411">
        <v>0</v>
      </c>
      <c r="DC139" s="411">
        <v>0</v>
      </c>
      <c r="DD139" s="411">
        <v>0</v>
      </c>
      <c r="DE139" s="411">
        <v>0</v>
      </c>
      <c r="DF139" s="411">
        <v>0</v>
      </c>
      <c r="DG139" s="411">
        <v>0</v>
      </c>
      <c r="DH139" s="412">
        <v>0</v>
      </c>
      <c r="DI139" s="411">
        <f t="shared" si="61"/>
        <v>0</v>
      </c>
      <c r="DJ139" s="411">
        <v>0</v>
      </c>
      <c r="DK139" s="411">
        <v>0</v>
      </c>
      <c r="DL139" s="411">
        <v>0</v>
      </c>
      <c r="DM139" s="411">
        <v>0</v>
      </c>
      <c r="DN139" s="411">
        <v>0</v>
      </c>
      <c r="DO139" s="411">
        <v>0</v>
      </c>
      <c r="DP139" s="411">
        <v>0</v>
      </c>
      <c r="DQ139" s="411">
        <v>0</v>
      </c>
      <c r="DR139" s="411">
        <v>0</v>
      </c>
      <c r="DS139" s="411">
        <v>0</v>
      </c>
      <c r="DT139" s="411">
        <v>0</v>
      </c>
      <c r="DU139" s="412">
        <v>0</v>
      </c>
      <c r="DV139" s="411">
        <f t="shared" si="62"/>
        <v>0</v>
      </c>
      <c r="DW139" s="412">
        <v>0</v>
      </c>
      <c r="DX139" s="412">
        <v>0</v>
      </c>
      <c r="DY139" s="412">
        <v>0</v>
      </c>
      <c r="DZ139" s="412">
        <v>0</v>
      </c>
      <c r="EA139" s="412">
        <v>0</v>
      </c>
      <c r="EB139" s="412">
        <v>0</v>
      </c>
      <c r="EC139" s="412">
        <v>0</v>
      </c>
      <c r="ED139" s="412">
        <v>0</v>
      </c>
      <c r="EE139" s="412">
        <v>0</v>
      </c>
      <c r="EF139" s="412">
        <v>0</v>
      </c>
      <c r="EG139" s="412">
        <v>0</v>
      </c>
      <c r="EH139" s="412">
        <v>0</v>
      </c>
      <c r="EI139" s="411">
        <f t="shared" si="63"/>
        <v>0</v>
      </c>
      <c r="EK139" s="411">
        <f t="shared" si="64"/>
        <v>18</v>
      </c>
      <c r="EL139" s="7">
        <f t="shared" si="65"/>
        <v>-18</v>
      </c>
    </row>
    <row r="140" spans="1:142">
      <c r="A140" s="365" t="str">
        <f t="shared" si="47"/>
        <v xml:space="preserve"> 015</v>
      </c>
      <c r="B140" s="370" t="s">
        <v>926</v>
      </c>
      <c r="C140" s="370" t="s">
        <v>1188</v>
      </c>
      <c r="D140" s="411">
        <v>5742</v>
      </c>
      <c r="E140" s="411">
        <v>900</v>
      </c>
      <c r="F140" s="411">
        <v>747</v>
      </c>
      <c r="G140" s="411">
        <v>814</v>
      </c>
      <c r="H140" s="411">
        <v>746</v>
      </c>
      <c r="I140" s="411">
        <v>767</v>
      </c>
      <c r="J140" s="411">
        <v>760</v>
      </c>
      <c r="K140" s="411">
        <v>469</v>
      </c>
      <c r="L140" s="411">
        <v>457</v>
      </c>
      <c r="M140" s="411">
        <v>321</v>
      </c>
      <c r="N140" s="411">
        <v>696</v>
      </c>
      <c r="O140" s="412">
        <v>723</v>
      </c>
      <c r="P140" s="411">
        <f t="shared" si="48"/>
        <v>13142</v>
      </c>
      <c r="Q140" s="411">
        <f t="shared" si="49"/>
        <v>10451.483870967742</v>
      </c>
      <c r="R140" s="411">
        <f t="shared" si="50"/>
        <v>824.44716351501665</v>
      </c>
      <c r="S140" s="411">
        <f t="shared" si="51"/>
        <v>1866.0689655172414</v>
      </c>
      <c r="T140" s="411">
        <v>0</v>
      </c>
      <c r="U140" s="411">
        <v>0</v>
      </c>
      <c r="V140" s="411">
        <v>0</v>
      </c>
      <c r="W140" s="411">
        <v>0</v>
      </c>
      <c r="X140" s="411">
        <v>0</v>
      </c>
      <c r="Y140" s="411">
        <v>0</v>
      </c>
      <c r="Z140" s="411">
        <v>0</v>
      </c>
      <c r="AA140" s="411">
        <v>0</v>
      </c>
      <c r="AB140" s="411">
        <v>0</v>
      </c>
      <c r="AC140" s="411">
        <v>0</v>
      </c>
      <c r="AD140" s="411">
        <v>0</v>
      </c>
      <c r="AE140" s="412">
        <v>0</v>
      </c>
      <c r="AF140" s="411">
        <f t="shared" si="52"/>
        <v>0</v>
      </c>
      <c r="AG140" s="411">
        <v>0</v>
      </c>
      <c r="AH140" s="411">
        <v>0</v>
      </c>
      <c r="AI140" s="411">
        <v>0</v>
      </c>
      <c r="AJ140" s="411">
        <v>0</v>
      </c>
      <c r="AK140" s="411">
        <v>0</v>
      </c>
      <c r="AL140" s="411">
        <v>0</v>
      </c>
      <c r="AM140" s="411">
        <v>0</v>
      </c>
      <c r="AN140" s="411">
        <v>0</v>
      </c>
      <c r="AO140" s="411">
        <v>0</v>
      </c>
      <c r="AP140" s="411">
        <v>0</v>
      </c>
      <c r="AQ140" s="411">
        <v>0</v>
      </c>
      <c r="AR140" s="412">
        <v>0</v>
      </c>
      <c r="AS140" s="411">
        <f t="shared" si="53"/>
        <v>0</v>
      </c>
      <c r="AT140" s="411">
        <f t="shared" si="54"/>
        <v>0</v>
      </c>
      <c r="AU140" s="411">
        <f t="shared" si="55"/>
        <v>0</v>
      </c>
      <c r="AV140" s="411">
        <f t="shared" si="56"/>
        <v>0</v>
      </c>
      <c r="AW140" s="411">
        <v>0</v>
      </c>
      <c r="AX140" s="411">
        <v>0</v>
      </c>
      <c r="AY140" s="411">
        <v>0</v>
      </c>
      <c r="AZ140" s="411">
        <v>0</v>
      </c>
      <c r="BA140" s="411">
        <v>0</v>
      </c>
      <c r="BB140" s="411">
        <v>0</v>
      </c>
      <c r="BC140" s="411">
        <v>0</v>
      </c>
      <c r="BD140" s="411">
        <v>0</v>
      </c>
      <c r="BE140" s="411">
        <v>0</v>
      </c>
      <c r="BF140" s="411">
        <v>0</v>
      </c>
      <c r="BG140" s="411">
        <v>0</v>
      </c>
      <c r="BH140" s="412">
        <v>0</v>
      </c>
      <c r="BI140" s="411">
        <f t="shared" si="57"/>
        <v>0</v>
      </c>
      <c r="BJ140" s="411">
        <v>0</v>
      </c>
      <c r="BK140" s="411">
        <v>0</v>
      </c>
      <c r="BL140" s="411">
        <v>0</v>
      </c>
      <c r="BM140" s="411">
        <v>0</v>
      </c>
      <c r="BN140" s="411">
        <v>0</v>
      </c>
      <c r="BO140" s="411">
        <v>0</v>
      </c>
      <c r="BP140" s="411">
        <v>0</v>
      </c>
      <c r="BQ140" s="411">
        <v>0</v>
      </c>
      <c r="BR140" s="411">
        <v>0</v>
      </c>
      <c r="BS140" s="411">
        <v>0</v>
      </c>
      <c r="BT140" s="411">
        <v>0</v>
      </c>
      <c r="BU140" s="412">
        <v>0</v>
      </c>
      <c r="BV140" s="411">
        <f t="shared" si="58"/>
        <v>0</v>
      </c>
      <c r="BW140" s="411">
        <v>0</v>
      </c>
      <c r="BX140" s="411">
        <v>0</v>
      </c>
      <c r="BY140" s="411">
        <v>0</v>
      </c>
      <c r="BZ140" s="411">
        <v>0</v>
      </c>
      <c r="CA140" s="411">
        <v>0</v>
      </c>
      <c r="CB140" s="411">
        <v>0</v>
      </c>
      <c r="CC140" s="411">
        <v>0</v>
      </c>
      <c r="CD140" s="411">
        <v>0</v>
      </c>
      <c r="CE140" s="411">
        <v>0</v>
      </c>
      <c r="CF140" s="411">
        <v>0</v>
      </c>
      <c r="CG140" s="411">
        <v>0</v>
      </c>
      <c r="CH140" s="412">
        <v>0</v>
      </c>
      <c r="CI140" s="411">
        <f t="shared" si="59"/>
        <v>0</v>
      </c>
      <c r="CJ140" s="411">
        <v>0</v>
      </c>
      <c r="CK140" s="411">
        <v>0</v>
      </c>
      <c r="CL140" s="411">
        <v>0</v>
      </c>
      <c r="CM140" s="411">
        <v>0</v>
      </c>
      <c r="CN140" s="411">
        <v>0</v>
      </c>
      <c r="CO140" s="411">
        <v>0</v>
      </c>
      <c r="CP140" s="411">
        <v>0</v>
      </c>
      <c r="CQ140" s="411">
        <v>0</v>
      </c>
      <c r="CR140" s="411">
        <v>0</v>
      </c>
      <c r="CS140" s="411">
        <v>0</v>
      </c>
      <c r="CT140" s="411">
        <v>0</v>
      </c>
      <c r="CU140" s="412">
        <v>0</v>
      </c>
      <c r="CV140" s="411">
        <f t="shared" si="60"/>
        <v>0</v>
      </c>
      <c r="CW140" s="411">
        <v>0</v>
      </c>
      <c r="CX140" s="411">
        <v>0</v>
      </c>
      <c r="CY140" s="411">
        <v>0</v>
      </c>
      <c r="CZ140" s="411">
        <v>0</v>
      </c>
      <c r="DA140" s="411">
        <v>0</v>
      </c>
      <c r="DB140" s="411">
        <v>0</v>
      </c>
      <c r="DC140" s="411">
        <v>0</v>
      </c>
      <c r="DD140" s="411">
        <v>0</v>
      </c>
      <c r="DE140" s="411">
        <v>0</v>
      </c>
      <c r="DF140" s="411">
        <v>0</v>
      </c>
      <c r="DG140" s="411">
        <v>0</v>
      </c>
      <c r="DH140" s="412">
        <v>0</v>
      </c>
      <c r="DI140" s="411">
        <f t="shared" si="61"/>
        <v>0</v>
      </c>
      <c r="DJ140" s="411">
        <v>0</v>
      </c>
      <c r="DK140" s="411">
        <v>0</v>
      </c>
      <c r="DL140" s="411">
        <v>0</v>
      </c>
      <c r="DM140" s="411">
        <v>0</v>
      </c>
      <c r="DN140" s="411">
        <v>0</v>
      </c>
      <c r="DO140" s="411">
        <v>0</v>
      </c>
      <c r="DP140" s="411">
        <v>0</v>
      </c>
      <c r="DQ140" s="411">
        <v>0</v>
      </c>
      <c r="DR140" s="411">
        <v>0</v>
      </c>
      <c r="DS140" s="411">
        <v>0</v>
      </c>
      <c r="DT140" s="411">
        <v>0</v>
      </c>
      <c r="DU140" s="412">
        <v>0</v>
      </c>
      <c r="DV140" s="411">
        <f t="shared" si="62"/>
        <v>0</v>
      </c>
      <c r="DW140" s="412">
        <v>0</v>
      </c>
      <c r="DX140" s="412">
        <v>0</v>
      </c>
      <c r="DY140" s="412">
        <v>0</v>
      </c>
      <c r="DZ140" s="412">
        <v>0</v>
      </c>
      <c r="EA140" s="412">
        <v>0</v>
      </c>
      <c r="EB140" s="412">
        <v>0</v>
      </c>
      <c r="EC140" s="412">
        <v>0</v>
      </c>
      <c r="ED140" s="412">
        <v>0</v>
      </c>
      <c r="EE140" s="412">
        <v>0</v>
      </c>
      <c r="EF140" s="412">
        <v>0</v>
      </c>
      <c r="EG140" s="412">
        <v>0</v>
      </c>
      <c r="EH140" s="412">
        <v>0</v>
      </c>
      <c r="EI140" s="411">
        <f t="shared" si="63"/>
        <v>0</v>
      </c>
      <c r="EK140" s="411">
        <f t="shared" si="64"/>
        <v>13142</v>
      </c>
      <c r="EL140" s="7">
        <f t="shared" si="65"/>
        <v>-13142</v>
      </c>
    </row>
    <row r="141" spans="1:142">
      <c r="A141" s="365" t="str">
        <f t="shared" si="47"/>
        <v xml:space="preserve"> 017</v>
      </c>
      <c r="B141" s="370" t="s">
        <v>931</v>
      </c>
      <c r="C141" s="370" t="s">
        <v>1167</v>
      </c>
      <c r="D141" s="411">
        <v>245</v>
      </c>
      <c r="E141" s="411">
        <v>244</v>
      </c>
      <c r="F141" s="411">
        <v>242</v>
      </c>
      <c r="G141" s="411">
        <v>237</v>
      </c>
      <c r="H141" s="411">
        <v>237</v>
      </c>
      <c r="I141" s="411">
        <v>237</v>
      </c>
      <c r="J141" s="411">
        <v>232</v>
      </c>
      <c r="K141" s="411">
        <v>232</v>
      </c>
      <c r="L141" s="411">
        <v>231</v>
      </c>
      <c r="M141" s="411">
        <v>230</v>
      </c>
      <c r="N141" s="411">
        <v>230</v>
      </c>
      <c r="O141" s="412">
        <v>228</v>
      </c>
      <c r="P141" s="411">
        <f t="shared" si="48"/>
        <v>2825</v>
      </c>
      <c r="Q141" s="411">
        <f t="shared" si="49"/>
        <v>1666.516129032258</v>
      </c>
      <c r="R141" s="411">
        <f t="shared" si="50"/>
        <v>406.75973303670742</v>
      </c>
      <c r="S141" s="411">
        <f t="shared" si="51"/>
        <v>751.72413793103453</v>
      </c>
      <c r="T141" s="411">
        <v>0</v>
      </c>
      <c r="U141" s="411">
        <v>0</v>
      </c>
      <c r="V141" s="411">
        <v>-2</v>
      </c>
      <c r="W141" s="411">
        <v>0</v>
      </c>
      <c r="X141" s="411">
        <v>0</v>
      </c>
      <c r="Y141" s="411">
        <v>0</v>
      </c>
      <c r="Z141" s="411">
        <v>0</v>
      </c>
      <c r="AA141" s="411">
        <v>0</v>
      </c>
      <c r="AB141" s="411">
        <v>-1</v>
      </c>
      <c r="AC141" s="411">
        <v>0</v>
      </c>
      <c r="AD141" s="411">
        <v>0</v>
      </c>
      <c r="AE141" s="412">
        <v>0</v>
      </c>
      <c r="AF141" s="411">
        <f t="shared" si="52"/>
        <v>-3</v>
      </c>
      <c r="AG141" s="411">
        <v>245</v>
      </c>
      <c r="AH141" s="411">
        <v>244</v>
      </c>
      <c r="AI141" s="411">
        <v>240</v>
      </c>
      <c r="AJ141" s="411">
        <v>237</v>
      </c>
      <c r="AK141" s="411">
        <v>237</v>
      </c>
      <c r="AL141" s="411">
        <v>237</v>
      </c>
      <c r="AM141" s="411">
        <v>232</v>
      </c>
      <c r="AN141" s="411">
        <v>232</v>
      </c>
      <c r="AO141" s="411">
        <v>230</v>
      </c>
      <c r="AP141" s="411">
        <v>230</v>
      </c>
      <c r="AQ141" s="411">
        <v>230</v>
      </c>
      <c r="AR141" s="412">
        <v>228</v>
      </c>
      <c r="AS141" s="411">
        <f t="shared" si="53"/>
        <v>2822</v>
      </c>
      <c r="AT141" s="411">
        <f t="shared" si="54"/>
        <v>1664.516129032258</v>
      </c>
      <c r="AU141" s="411">
        <f t="shared" si="55"/>
        <v>406.035595105673</v>
      </c>
      <c r="AV141" s="411">
        <f t="shared" si="56"/>
        <v>751.44827586206895</v>
      </c>
      <c r="AW141" s="411">
        <v>0</v>
      </c>
      <c r="AX141" s="411">
        <v>0</v>
      </c>
      <c r="AY141" s="411">
        <v>0</v>
      </c>
      <c r="AZ141" s="411">
        <v>0</v>
      </c>
      <c r="BA141" s="411">
        <v>0</v>
      </c>
      <c r="BB141" s="411">
        <v>0</v>
      </c>
      <c r="BC141" s="411">
        <v>0</v>
      </c>
      <c r="BD141" s="411">
        <v>0</v>
      </c>
      <c r="BE141" s="411">
        <v>0</v>
      </c>
      <c r="BF141" s="411">
        <v>0</v>
      </c>
      <c r="BG141" s="411">
        <v>0</v>
      </c>
      <c r="BH141" s="412">
        <v>0</v>
      </c>
      <c r="BI141" s="411">
        <f t="shared" si="57"/>
        <v>0</v>
      </c>
      <c r="BJ141" s="411">
        <v>245</v>
      </c>
      <c r="BK141" s="411">
        <v>244</v>
      </c>
      <c r="BL141" s="411">
        <v>240</v>
      </c>
      <c r="BM141" s="411">
        <v>237</v>
      </c>
      <c r="BN141" s="411">
        <v>237</v>
      </c>
      <c r="BO141" s="411">
        <v>237</v>
      </c>
      <c r="BP141" s="411">
        <v>232</v>
      </c>
      <c r="BQ141" s="411">
        <v>232</v>
      </c>
      <c r="BR141" s="411">
        <v>230</v>
      </c>
      <c r="BS141" s="411">
        <v>230</v>
      </c>
      <c r="BT141" s="411">
        <v>230</v>
      </c>
      <c r="BU141" s="412">
        <v>228</v>
      </c>
      <c r="BV141" s="411">
        <f t="shared" si="58"/>
        <v>2822</v>
      </c>
      <c r="BW141" s="411">
        <v>0</v>
      </c>
      <c r="BX141" s="411">
        <v>0</v>
      </c>
      <c r="BY141" s="411">
        <v>0</v>
      </c>
      <c r="BZ141" s="411">
        <v>0</v>
      </c>
      <c r="CA141" s="411">
        <v>0</v>
      </c>
      <c r="CB141" s="411">
        <v>0</v>
      </c>
      <c r="CC141" s="411">
        <v>0</v>
      </c>
      <c r="CD141" s="411">
        <v>0</v>
      </c>
      <c r="CE141" s="411">
        <v>0</v>
      </c>
      <c r="CF141" s="411">
        <v>0</v>
      </c>
      <c r="CG141" s="411">
        <v>0</v>
      </c>
      <c r="CH141" s="412">
        <v>0</v>
      </c>
      <c r="CI141" s="411">
        <f t="shared" si="59"/>
        <v>0</v>
      </c>
      <c r="CJ141" s="411">
        <v>245</v>
      </c>
      <c r="CK141" s="411">
        <v>244</v>
      </c>
      <c r="CL141" s="411">
        <v>240</v>
      </c>
      <c r="CM141" s="411">
        <v>237</v>
      </c>
      <c r="CN141" s="411">
        <v>237</v>
      </c>
      <c r="CO141" s="411">
        <v>237</v>
      </c>
      <c r="CP141" s="411">
        <v>232</v>
      </c>
      <c r="CQ141" s="411">
        <v>232</v>
      </c>
      <c r="CR141" s="411">
        <v>230</v>
      </c>
      <c r="CS141" s="411">
        <v>230</v>
      </c>
      <c r="CT141" s="411">
        <v>230</v>
      </c>
      <c r="CU141" s="412">
        <v>228</v>
      </c>
      <c r="CV141" s="411">
        <f t="shared" si="60"/>
        <v>2822</v>
      </c>
      <c r="CW141" s="411">
        <v>-17</v>
      </c>
      <c r="CX141" s="411">
        <v>-16</v>
      </c>
      <c r="CY141" s="411">
        <v>-12</v>
      </c>
      <c r="CZ141" s="411">
        <v>-9</v>
      </c>
      <c r="DA141" s="411">
        <v>-9</v>
      </c>
      <c r="DB141" s="411">
        <v>-9</v>
      </c>
      <c r="DC141" s="411">
        <v>-4</v>
      </c>
      <c r="DD141" s="411">
        <v>-4</v>
      </c>
      <c r="DE141" s="411">
        <v>-2</v>
      </c>
      <c r="DF141" s="411">
        <v>-2</v>
      </c>
      <c r="DG141" s="411">
        <v>-2</v>
      </c>
      <c r="DH141" s="412">
        <v>0</v>
      </c>
      <c r="DI141" s="411">
        <f t="shared" si="61"/>
        <v>-86</v>
      </c>
      <c r="DJ141" s="411">
        <v>228</v>
      </c>
      <c r="DK141" s="411">
        <v>228</v>
      </c>
      <c r="DL141" s="411">
        <v>228</v>
      </c>
      <c r="DM141" s="411">
        <v>228</v>
      </c>
      <c r="DN141" s="411">
        <v>228</v>
      </c>
      <c r="DO141" s="411">
        <v>228</v>
      </c>
      <c r="DP141" s="411">
        <v>228</v>
      </c>
      <c r="DQ141" s="411">
        <v>228</v>
      </c>
      <c r="DR141" s="411">
        <v>228</v>
      </c>
      <c r="DS141" s="411">
        <v>228</v>
      </c>
      <c r="DT141" s="411">
        <v>228</v>
      </c>
      <c r="DU141" s="412">
        <v>228</v>
      </c>
      <c r="DV141" s="411">
        <f t="shared" si="62"/>
        <v>2736</v>
      </c>
      <c r="DW141" s="412">
        <v>228</v>
      </c>
      <c r="DX141" s="412">
        <v>228</v>
      </c>
      <c r="DY141" s="412">
        <v>228</v>
      </c>
      <c r="DZ141" s="412">
        <v>228</v>
      </c>
      <c r="EA141" s="412">
        <v>228</v>
      </c>
      <c r="EB141" s="412">
        <v>228</v>
      </c>
      <c r="EC141" s="412">
        <v>228</v>
      </c>
      <c r="ED141" s="412">
        <v>228</v>
      </c>
      <c r="EE141" s="412">
        <v>228</v>
      </c>
      <c r="EF141" s="412">
        <v>228</v>
      </c>
      <c r="EG141" s="412">
        <v>228</v>
      </c>
      <c r="EH141" s="412">
        <v>228</v>
      </c>
      <c r="EI141" s="411">
        <f t="shared" si="63"/>
        <v>2736</v>
      </c>
      <c r="EK141" s="411">
        <f t="shared" si="64"/>
        <v>2736</v>
      </c>
      <c r="EL141" s="7">
        <f t="shared" si="65"/>
        <v>0</v>
      </c>
    </row>
    <row r="142" spans="1:142">
      <c r="A142" s="365" t="str">
        <f t="shared" si="47"/>
        <v xml:space="preserve"> 017</v>
      </c>
      <c r="B142" s="370" t="s">
        <v>931</v>
      </c>
      <c r="C142" s="370" t="s">
        <v>1168</v>
      </c>
      <c r="D142" s="411">
        <v>289558</v>
      </c>
      <c r="E142" s="411">
        <v>397239</v>
      </c>
      <c r="F142" s="411">
        <v>347393</v>
      </c>
      <c r="G142" s="411">
        <v>298530</v>
      </c>
      <c r="H142" s="411">
        <v>237017</v>
      </c>
      <c r="I142" s="411">
        <v>233582</v>
      </c>
      <c r="J142" s="411">
        <v>412534</v>
      </c>
      <c r="K142" s="411">
        <v>554435</v>
      </c>
      <c r="L142" s="411">
        <v>516509</v>
      </c>
      <c r="M142" s="411">
        <v>387482</v>
      </c>
      <c r="N142" s="411">
        <v>260763</v>
      </c>
      <c r="O142" s="412">
        <v>216575</v>
      </c>
      <c r="P142" s="411">
        <f t="shared" si="48"/>
        <v>4151617</v>
      </c>
      <c r="Q142" s="411">
        <f t="shared" si="49"/>
        <v>2202545.4516129033</v>
      </c>
      <c r="R142" s="411">
        <f t="shared" si="50"/>
        <v>941766.30700778635</v>
      </c>
      <c r="S142" s="411">
        <f t="shared" si="51"/>
        <v>1007305.2413793104</v>
      </c>
      <c r="T142" s="411">
        <v>0</v>
      </c>
      <c r="U142" s="411">
        <v>1425</v>
      </c>
      <c r="V142" s="411">
        <v>-1425</v>
      </c>
      <c r="W142" s="411">
        <v>0</v>
      </c>
      <c r="X142" s="411">
        <v>0</v>
      </c>
      <c r="Y142" s="411">
        <v>0</v>
      </c>
      <c r="Z142" s="411">
        <v>0</v>
      </c>
      <c r="AA142" s="411">
        <v>269</v>
      </c>
      <c r="AB142" s="411">
        <v>1126</v>
      </c>
      <c r="AC142" s="411">
        <v>523</v>
      </c>
      <c r="AD142" s="411">
        <v>-1918</v>
      </c>
      <c r="AE142" s="412">
        <v>0</v>
      </c>
      <c r="AF142" s="411">
        <f t="shared" si="52"/>
        <v>0</v>
      </c>
      <c r="AG142" s="411">
        <v>289558</v>
      </c>
      <c r="AH142" s="411">
        <v>398664</v>
      </c>
      <c r="AI142" s="411">
        <v>345968</v>
      </c>
      <c r="AJ142" s="411">
        <v>298530</v>
      </c>
      <c r="AK142" s="411">
        <v>237017</v>
      </c>
      <c r="AL142" s="411">
        <v>233582</v>
      </c>
      <c r="AM142" s="411">
        <v>412534</v>
      </c>
      <c r="AN142" s="411">
        <v>554704</v>
      </c>
      <c r="AO142" s="411">
        <v>517635</v>
      </c>
      <c r="AP142" s="411">
        <v>388005</v>
      </c>
      <c r="AQ142" s="411">
        <v>258845</v>
      </c>
      <c r="AR142" s="412">
        <v>216575</v>
      </c>
      <c r="AS142" s="411">
        <f t="shared" si="53"/>
        <v>4151617</v>
      </c>
      <c r="AT142" s="411">
        <f t="shared" si="54"/>
        <v>2202545.4516129033</v>
      </c>
      <c r="AU142" s="411">
        <f t="shared" si="55"/>
        <v>942850.68631813116</v>
      </c>
      <c r="AV142" s="411">
        <f t="shared" si="56"/>
        <v>1006220.8620689656</v>
      </c>
      <c r="AW142" s="411">
        <v>0</v>
      </c>
      <c r="AX142" s="411">
        <v>0</v>
      </c>
      <c r="AY142" s="411">
        <v>0</v>
      </c>
      <c r="AZ142" s="411">
        <v>0</v>
      </c>
      <c r="BA142" s="411">
        <v>0</v>
      </c>
      <c r="BB142" s="411">
        <v>0</v>
      </c>
      <c r="BC142" s="411">
        <v>0</v>
      </c>
      <c r="BD142" s="411">
        <v>0</v>
      </c>
      <c r="BE142" s="411">
        <v>0</v>
      </c>
      <c r="BF142" s="411">
        <v>0</v>
      </c>
      <c r="BG142" s="411">
        <v>0</v>
      </c>
      <c r="BH142" s="412">
        <v>0</v>
      </c>
      <c r="BI142" s="411">
        <f t="shared" si="57"/>
        <v>0</v>
      </c>
      <c r="BJ142" s="411">
        <v>289558</v>
      </c>
      <c r="BK142" s="411">
        <v>398664</v>
      </c>
      <c r="BL142" s="411">
        <v>345968</v>
      </c>
      <c r="BM142" s="411">
        <v>298530</v>
      </c>
      <c r="BN142" s="411">
        <v>237017</v>
      </c>
      <c r="BO142" s="411">
        <v>233582</v>
      </c>
      <c r="BP142" s="411">
        <v>412534</v>
      </c>
      <c r="BQ142" s="411">
        <v>554704</v>
      </c>
      <c r="BR142" s="411">
        <v>517635</v>
      </c>
      <c r="BS142" s="411">
        <v>388005</v>
      </c>
      <c r="BT142" s="411">
        <v>258845</v>
      </c>
      <c r="BU142" s="412">
        <v>216575</v>
      </c>
      <c r="BV142" s="411">
        <f t="shared" si="58"/>
        <v>4151617</v>
      </c>
      <c r="BW142" s="411">
        <v>-37334.828161190002</v>
      </c>
      <c r="BX142" s="411">
        <v>-40675.687919999997</v>
      </c>
      <c r="BY142" s="411">
        <v>-30207.251081391994</v>
      </c>
      <c r="BZ142" s="411">
        <v>-33231.68731044</v>
      </c>
      <c r="CA142" s="411">
        <v>19013.622485517029</v>
      </c>
      <c r="CB142" s="411">
        <v>47354.254747245985</v>
      </c>
      <c r="CC142" s="411">
        <v>35369.550080598041</v>
      </c>
      <c r="CD142" s="411">
        <v>-67704.975830976036</v>
      </c>
      <c r="CE142" s="411">
        <v>25535.87146934995</v>
      </c>
      <c r="CF142" s="411">
        <v>44288.697251279955</v>
      </c>
      <c r="CG142" s="411">
        <v>-6189.4723905150022</v>
      </c>
      <c r="CH142" s="412">
        <v>26229.993614674982</v>
      </c>
      <c r="CI142" s="411">
        <f t="shared" si="59"/>
        <v>-17551.91304584709</v>
      </c>
      <c r="CJ142" s="411">
        <v>252223.17183881</v>
      </c>
      <c r="CK142" s="411">
        <v>357988.31208</v>
      </c>
      <c r="CL142" s="411">
        <v>315760.74891860801</v>
      </c>
      <c r="CM142" s="411">
        <v>265298.31268956</v>
      </c>
      <c r="CN142" s="411">
        <v>256030.62248551703</v>
      </c>
      <c r="CO142" s="411">
        <v>280936.25474724598</v>
      </c>
      <c r="CP142" s="411">
        <v>447903.55008059804</v>
      </c>
      <c r="CQ142" s="411">
        <v>486999.02416902396</v>
      </c>
      <c r="CR142" s="411">
        <v>543170.87146934995</v>
      </c>
      <c r="CS142" s="411">
        <v>432293.69725127995</v>
      </c>
      <c r="CT142" s="411">
        <v>252655.527609485</v>
      </c>
      <c r="CU142" s="412">
        <v>242804.99361467498</v>
      </c>
      <c r="CV142" s="411">
        <f t="shared" si="60"/>
        <v>4134065.0869541531</v>
      </c>
      <c r="CW142" s="411">
        <v>-17501.199678611301</v>
      </c>
      <c r="CX142" s="411">
        <v>-23474.643415081955</v>
      </c>
      <c r="CY142" s="411">
        <v>-15788.037445930415</v>
      </c>
      <c r="CZ142" s="411">
        <v>-10074.619469223806</v>
      </c>
      <c r="DA142" s="411">
        <v>-9722.6818665386236</v>
      </c>
      <c r="DB142" s="411">
        <v>-10668.465370148595</v>
      </c>
      <c r="DC142" s="411">
        <v>-7722.4750013896264</v>
      </c>
      <c r="DD142" s="411">
        <v>-8396.5348994659726</v>
      </c>
      <c r="DE142" s="411">
        <v>-4723.2249692986952</v>
      </c>
      <c r="DF142" s="411">
        <v>-3759.0756282719667</v>
      </c>
      <c r="DG142" s="411">
        <v>-2197.0045879085665</v>
      </c>
      <c r="DH142" s="412">
        <v>0</v>
      </c>
      <c r="DI142" s="411">
        <f t="shared" si="61"/>
        <v>-114027.96233186952</v>
      </c>
      <c r="DJ142" s="411">
        <v>234721.9721601987</v>
      </c>
      <c r="DK142" s="411">
        <v>334513.66866491805</v>
      </c>
      <c r="DL142" s="411">
        <v>299972.71147267759</v>
      </c>
      <c r="DM142" s="411">
        <v>255223.69322033619</v>
      </c>
      <c r="DN142" s="411">
        <v>246307.94061897841</v>
      </c>
      <c r="DO142" s="411">
        <v>270267.78937709739</v>
      </c>
      <c r="DP142" s="411">
        <v>440181.07507920841</v>
      </c>
      <c r="DQ142" s="411">
        <v>478602.48926955799</v>
      </c>
      <c r="DR142" s="411">
        <v>538447.64650005125</v>
      </c>
      <c r="DS142" s="411">
        <v>428534.62162300799</v>
      </c>
      <c r="DT142" s="411">
        <v>250458.52302157643</v>
      </c>
      <c r="DU142" s="412">
        <v>242804.99361467498</v>
      </c>
      <c r="DV142" s="411">
        <f t="shared" si="62"/>
        <v>4020037.124622284</v>
      </c>
      <c r="DW142" s="412">
        <v>234721.9721601987</v>
      </c>
      <c r="DX142" s="412">
        <v>334513.66866491805</v>
      </c>
      <c r="DY142" s="412">
        <v>299972.71147267759</v>
      </c>
      <c r="DZ142" s="412">
        <v>255223.69322033619</v>
      </c>
      <c r="EA142" s="412">
        <v>246307.94061897841</v>
      </c>
      <c r="EB142" s="412">
        <v>270267.78937709739</v>
      </c>
      <c r="EC142" s="412">
        <v>440181.07507920841</v>
      </c>
      <c r="ED142" s="412">
        <v>478602.48926955799</v>
      </c>
      <c r="EE142" s="412">
        <v>538447.64650005125</v>
      </c>
      <c r="EF142" s="412">
        <v>428534.62162300799</v>
      </c>
      <c r="EG142" s="412">
        <v>250458.52302157643</v>
      </c>
      <c r="EH142" s="412">
        <v>242804.99361467498</v>
      </c>
      <c r="EI142" s="411">
        <f t="shared" si="63"/>
        <v>4020037.124622284</v>
      </c>
      <c r="EK142" s="411">
        <f t="shared" si="64"/>
        <v>4020037.1246222835</v>
      </c>
      <c r="EL142" s="7">
        <f t="shared" si="65"/>
        <v>0</v>
      </c>
    </row>
    <row r="143" spans="1:142">
      <c r="A143" s="365" t="str">
        <f t="shared" si="47"/>
        <v xml:space="preserve"> 017</v>
      </c>
      <c r="B143" s="370" t="s">
        <v>931</v>
      </c>
      <c r="C143" s="370" t="s">
        <v>1169</v>
      </c>
      <c r="D143" s="411">
        <v>289558</v>
      </c>
      <c r="E143" s="411">
        <v>397239</v>
      </c>
      <c r="F143" s="411">
        <v>347393</v>
      </c>
      <c r="G143" s="411">
        <v>298530</v>
      </c>
      <c r="H143" s="411">
        <v>237017</v>
      </c>
      <c r="I143" s="411">
        <v>233582</v>
      </c>
      <c r="J143" s="411">
        <v>412534</v>
      </c>
      <c r="K143" s="411">
        <v>554435</v>
      </c>
      <c r="L143" s="411">
        <v>516509</v>
      </c>
      <c r="M143" s="411">
        <v>387482</v>
      </c>
      <c r="N143" s="411">
        <v>260763</v>
      </c>
      <c r="O143" s="412">
        <v>216575</v>
      </c>
      <c r="P143" s="411">
        <f t="shared" si="48"/>
        <v>4151617</v>
      </c>
      <c r="Q143" s="411">
        <f t="shared" si="49"/>
        <v>2202545.4516129033</v>
      </c>
      <c r="R143" s="411">
        <f t="shared" si="50"/>
        <v>941766.30700778635</v>
      </c>
      <c r="S143" s="411">
        <f t="shared" si="51"/>
        <v>1007305.2413793104</v>
      </c>
      <c r="T143" s="411">
        <v>0</v>
      </c>
      <c r="U143" s="411">
        <v>1425</v>
      </c>
      <c r="V143" s="411">
        <v>-1425</v>
      </c>
      <c r="W143" s="411">
        <v>0</v>
      </c>
      <c r="X143" s="411">
        <v>0</v>
      </c>
      <c r="Y143" s="411">
        <v>0</v>
      </c>
      <c r="Z143" s="411">
        <v>0</v>
      </c>
      <c r="AA143" s="411">
        <v>269</v>
      </c>
      <c r="AB143" s="411">
        <v>1126</v>
      </c>
      <c r="AC143" s="411">
        <v>523</v>
      </c>
      <c r="AD143" s="411">
        <v>-1918</v>
      </c>
      <c r="AE143" s="412">
        <v>0</v>
      </c>
      <c r="AF143" s="411">
        <f t="shared" si="52"/>
        <v>0</v>
      </c>
      <c r="AG143" s="411">
        <v>289558</v>
      </c>
      <c r="AH143" s="411">
        <v>398664</v>
      </c>
      <c r="AI143" s="411">
        <v>345968</v>
      </c>
      <c r="AJ143" s="411">
        <v>298530</v>
      </c>
      <c r="AK143" s="411">
        <v>237017</v>
      </c>
      <c r="AL143" s="411">
        <v>233582</v>
      </c>
      <c r="AM143" s="411">
        <v>412534</v>
      </c>
      <c r="AN143" s="411">
        <v>554704</v>
      </c>
      <c r="AO143" s="411">
        <v>517635</v>
      </c>
      <c r="AP143" s="411">
        <v>388005</v>
      </c>
      <c r="AQ143" s="411">
        <v>258845</v>
      </c>
      <c r="AR143" s="412">
        <v>216575</v>
      </c>
      <c r="AS143" s="411">
        <f t="shared" si="53"/>
        <v>4151617</v>
      </c>
      <c r="AT143" s="411">
        <f t="shared" si="54"/>
        <v>2202545.4516129033</v>
      </c>
      <c r="AU143" s="411">
        <f t="shared" si="55"/>
        <v>942850.68631813116</v>
      </c>
      <c r="AV143" s="411">
        <f t="shared" si="56"/>
        <v>1006220.8620689656</v>
      </c>
      <c r="AW143" s="411">
        <v>0</v>
      </c>
      <c r="AX143" s="411">
        <v>0</v>
      </c>
      <c r="AY143" s="411">
        <v>0</v>
      </c>
      <c r="AZ143" s="411">
        <v>0</v>
      </c>
      <c r="BA143" s="411">
        <v>0</v>
      </c>
      <c r="BB143" s="411">
        <v>0</v>
      </c>
      <c r="BC143" s="411">
        <v>0</v>
      </c>
      <c r="BD143" s="411">
        <v>0</v>
      </c>
      <c r="BE143" s="411">
        <v>0</v>
      </c>
      <c r="BF143" s="411">
        <v>0</v>
      </c>
      <c r="BG143" s="411">
        <v>0</v>
      </c>
      <c r="BH143" s="412">
        <v>0</v>
      </c>
      <c r="BI143" s="411">
        <f t="shared" si="57"/>
        <v>0</v>
      </c>
      <c r="BJ143" s="411">
        <v>289558</v>
      </c>
      <c r="BK143" s="411">
        <v>398664</v>
      </c>
      <c r="BL143" s="411">
        <v>345968</v>
      </c>
      <c r="BM143" s="411">
        <v>298530</v>
      </c>
      <c r="BN143" s="411">
        <v>237017</v>
      </c>
      <c r="BO143" s="411">
        <v>233582</v>
      </c>
      <c r="BP143" s="411">
        <v>412534</v>
      </c>
      <c r="BQ143" s="411">
        <v>554704</v>
      </c>
      <c r="BR143" s="411">
        <v>517635</v>
      </c>
      <c r="BS143" s="411">
        <v>388005</v>
      </c>
      <c r="BT143" s="411">
        <v>258845</v>
      </c>
      <c r="BU143" s="412">
        <v>216575</v>
      </c>
      <c r="BV143" s="411">
        <f t="shared" si="58"/>
        <v>4151617</v>
      </c>
      <c r="BW143" s="411">
        <v>-37334.828161190002</v>
      </c>
      <c r="BX143" s="411">
        <v>-40675.687919999997</v>
      </c>
      <c r="BY143" s="411">
        <v>-30207.251081391994</v>
      </c>
      <c r="BZ143" s="411">
        <v>-33231.68731044</v>
      </c>
      <c r="CA143" s="411">
        <v>19013.622485517029</v>
      </c>
      <c r="CB143" s="411">
        <v>47354.254747245985</v>
      </c>
      <c r="CC143" s="411">
        <v>35369.550080598041</v>
      </c>
      <c r="CD143" s="411">
        <v>-67704.975830976036</v>
      </c>
      <c r="CE143" s="411">
        <v>25535.87146934995</v>
      </c>
      <c r="CF143" s="411">
        <v>44288.697251279955</v>
      </c>
      <c r="CG143" s="411">
        <v>-6189.4723905150022</v>
      </c>
      <c r="CH143" s="412">
        <v>26229.993614674982</v>
      </c>
      <c r="CI143" s="411">
        <f t="shared" si="59"/>
        <v>-17551.91304584709</v>
      </c>
      <c r="CJ143" s="411">
        <v>252223.17183881</v>
      </c>
      <c r="CK143" s="411">
        <v>357988.31208</v>
      </c>
      <c r="CL143" s="411">
        <v>315760.74891860801</v>
      </c>
      <c r="CM143" s="411">
        <v>265298.31268956</v>
      </c>
      <c r="CN143" s="411">
        <v>256030.62248551703</v>
      </c>
      <c r="CO143" s="411">
        <v>280936.25474724598</v>
      </c>
      <c r="CP143" s="411">
        <v>447903.55008059804</v>
      </c>
      <c r="CQ143" s="411">
        <v>486999.02416902396</v>
      </c>
      <c r="CR143" s="411">
        <v>543170.87146934995</v>
      </c>
      <c r="CS143" s="411">
        <v>432293.69725127995</v>
      </c>
      <c r="CT143" s="411">
        <v>252655.527609485</v>
      </c>
      <c r="CU143" s="412">
        <v>242804.99361467498</v>
      </c>
      <c r="CV143" s="411">
        <f t="shared" si="60"/>
        <v>4134065.0869541531</v>
      </c>
      <c r="CW143" s="411">
        <v>-17501.199678611301</v>
      </c>
      <c r="CX143" s="411">
        <v>-23474.643415081955</v>
      </c>
      <c r="CY143" s="411">
        <v>-15788.037445930415</v>
      </c>
      <c r="CZ143" s="411">
        <v>-10074.619469223806</v>
      </c>
      <c r="DA143" s="411">
        <v>-9722.6818665386236</v>
      </c>
      <c r="DB143" s="411">
        <v>-10668.465370148595</v>
      </c>
      <c r="DC143" s="411">
        <v>-7722.4750013896264</v>
      </c>
      <c r="DD143" s="411">
        <v>-8396.5348994659726</v>
      </c>
      <c r="DE143" s="411">
        <v>-4723.2249692986952</v>
      </c>
      <c r="DF143" s="411">
        <v>-3759.0756282719667</v>
      </c>
      <c r="DG143" s="411">
        <v>-2197.0045879085665</v>
      </c>
      <c r="DH143" s="412">
        <v>0</v>
      </c>
      <c r="DI143" s="411">
        <f t="shared" si="61"/>
        <v>-114027.96233186952</v>
      </c>
      <c r="DJ143" s="411">
        <v>234721.9721601987</v>
      </c>
      <c r="DK143" s="411">
        <v>334513.66866491805</v>
      </c>
      <c r="DL143" s="411">
        <v>299972.71147267759</v>
      </c>
      <c r="DM143" s="411">
        <v>255223.69322033619</v>
      </c>
      <c r="DN143" s="411">
        <v>246307.94061897841</v>
      </c>
      <c r="DO143" s="411">
        <v>270267.78937709739</v>
      </c>
      <c r="DP143" s="411">
        <v>440181.07507920841</v>
      </c>
      <c r="DQ143" s="411">
        <v>478602.48926955799</v>
      </c>
      <c r="DR143" s="411">
        <v>538447.64650005125</v>
      </c>
      <c r="DS143" s="411">
        <v>428534.62162300799</v>
      </c>
      <c r="DT143" s="411">
        <v>250458.52302157643</v>
      </c>
      <c r="DU143" s="412">
        <v>242804.99361467498</v>
      </c>
      <c r="DV143" s="411">
        <f t="shared" si="62"/>
        <v>4020037.124622284</v>
      </c>
      <c r="DW143" s="412">
        <v>234721.9721601987</v>
      </c>
      <c r="DX143" s="412">
        <v>334513.66866491805</v>
      </c>
      <c r="DY143" s="412">
        <v>299972.71147267759</v>
      </c>
      <c r="DZ143" s="412">
        <v>255223.69322033619</v>
      </c>
      <c r="EA143" s="412">
        <v>246307.94061897841</v>
      </c>
      <c r="EB143" s="412">
        <v>270267.78937709739</v>
      </c>
      <c r="EC143" s="412">
        <v>440181.07507920841</v>
      </c>
      <c r="ED143" s="412">
        <v>478602.48926955799</v>
      </c>
      <c r="EE143" s="412">
        <v>538447.64650005125</v>
      </c>
      <c r="EF143" s="412">
        <v>428534.62162300799</v>
      </c>
      <c r="EG143" s="412">
        <v>250458.52302157643</v>
      </c>
      <c r="EH143" s="412">
        <v>242804.99361467498</v>
      </c>
      <c r="EI143" s="411">
        <f t="shared" si="63"/>
        <v>4020037.124622284</v>
      </c>
      <c r="EK143" s="411">
        <f t="shared" si="64"/>
        <v>4020037.1246222835</v>
      </c>
      <c r="EL143" s="7">
        <f t="shared" si="65"/>
        <v>0</v>
      </c>
    </row>
    <row r="144" spans="1:142">
      <c r="A144" s="365" t="str">
        <f t="shared" si="47"/>
        <v xml:space="preserve"> 017</v>
      </c>
      <c r="B144" s="370" t="s">
        <v>931</v>
      </c>
      <c r="C144" s="370" t="s">
        <v>1170</v>
      </c>
      <c r="D144" s="411">
        <v>289558</v>
      </c>
      <c r="E144" s="411">
        <v>397239</v>
      </c>
      <c r="F144" s="411">
        <v>347393</v>
      </c>
      <c r="G144" s="411">
        <v>298530</v>
      </c>
      <c r="H144" s="411">
        <v>237017</v>
      </c>
      <c r="I144" s="411">
        <v>233582</v>
      </c>
      <c r="J144" s="411">
        <v>412534</v>
      </c>
      <c r="K144" s="411">
        <v>554435</v>
      </c>
      <c r="L144" s="411">
        <v>516509</v>
      </c>
      <c r="M144" s="411">
        <v>387482</v>
      </c>
      <c r="N144" s="411">
        <v>260763</v>
      </c>
      <c r="O144" s="412">
        <v>216575</v>
      </c>
      <c r="P144" s="411">
        <f t="shared" si="48"/>
        <v>4151617</v>
      </c>
      <c r="Q144" s="411">
        <f t="shared" si="49"/>
        <v>2202545.4516129033</v>
      </c>
      <c r="R144" s="411">
        <f t="shared" si="50"/>
        <v>941766.30700778635</v>
      </c>
      <c r="S144" s="411">
        <f t="shared" si="51"/>
        <v>1007305.2413793104</v>
      </c>
      <c r="T144" s="411">
        <v>0</v>
      </c>
      <c r="U144" s="411">
        <v>1425</v>
      </c>
      <c r="V144" s="411">
        <v>-1425</v>
      </c>
      <c r="W144" s="411">
        <v>0</v>
      </c>
      <c r="X144" s="411">
        <v>0</v>
      </c>
      <c r="Y144" s="411">
        <v>0</v>
      </c>
      <c r="Z144" s="411">
        <v>0</v>
      </c>
      <c r="AA144" s="411">
        <v>269</v>
      </c>
      <c r="AB144" s="411">
        <v>1126</v>
      </c>
      <c r="AC144" s="411">
        <v>523</v>
      </c>
      <c r="AD144" s="411">
        <v>-1918</v>
      </c>
      <c r="AE144" s="412">
        <v>0</v>
      </c>
      <c r="AF144" s="411">
        <f t="shared" si="52"/>
        <v>0</v>
      </c>
      <c r="AG144" s="411">
        <v>289558</v>
      </c>
      <c r="AH144" s="411">
        <v>398664</v>
      </c>
      <c r="AI144" s="411">
        <v>345968</v>
      </c>
      <c r="AJ144" s="411">
        <v>298530</v>
      </c>
      <c r="AK144" s="411">
        <v>237017</v>
      </c>
      <c r="AL144" s="411">
        <v>233582</v>
      </c>
      <c r="AM144" s="411">
        <v>412534</v>
      </c>
      <c r="AN144" s="411">
        <v>554704</v>
      </c>
      <c r="AO144" s="411">
        <v>517635</v>
      </c>
      <c r="AP144" s="411">
        <v>388005</v>
      </c>
      <c r="AQ144" s="411">
        <v>258845</v>
      </c>
      <c r="AR144" s="412">
        <v>216575</v>
      </c>
      <c r="AS144" s="411">
        <f t="shared" si="53"/>
        <v>4151617</v>
      </c>
      <c r="AT144" s="411">
        <f t="shared" si="54"/>
        <v>2202545.4516129033</v>
      </c>
      <c r="AU144" s="411">
        <f t="shared" si="55"/>
        <v>942850.68631813116</v>
      </c>
      <c r="AV144" s="411">
        <f t="shared" si="56"/>
        <v>1006220.8620689656</v>
      </c>
      <c r="AW144" s="411">
        <v>0</v>
      </c>
      <c r="AX144" s="411">
        <v>0</v>
      </c>
      <c r="AY144" s="411">
        <v>0</v>
      </c>
      <c r="AZ144" s="411">
        <v>0</v>
      </c>
      <c r="BA144" s="411">
        <v>0</v>
      </c>
      <c r="BB144" s="411">
        <v>0</v>
      </c>
      <c r="BC144" s="411">
        <v>0</v>
      </c>
      <c r="BD144" s="411">
        <v>0</v>
      </c>
      <c r="BE144" s="411">
        <v>0</v>
      </c>
      <c r="BF144" s="411">
        <v>0</v>
      </c>
      <c r="BG144" s="411">
        <v>0</v>
      </c>
      <c r="BH144" s="412">
        <v>0</v>
      </c>
      <c r="BI144" s="411">
        <f t="shared" si="57"/>
        <v>0</v>
      </c>
      <c r="BJ144" s="411">
        <v>289558</v>
      </c>
      <c r="BK144" s="411">
        <v>398664</v>
      </c>
      <c r="BL144" s="411">
        <v>345968</v>
      </c>
      <c r="BM144" s="411">
        <v>298530</v>
      </c>
      <c r="BN144" s="411">
        <v>237017</v>
      </c>
      <c r="BO144" s="411">
        <v>233582</v>
      </c>
      <c r="BP144" s="411">
        <v>412534</v>
      </c>
      <c r="BQ144" s="411">
        <v>554704</v>
      </c>
      <c r="BR144" s="411">
        <v>517635</v>
      </c>
      <c r="BS144" s="411">
        <v>388005</v>
      </c>
      <c r="BT144" s="411">
        <v>258845</v>
      </c>
      <c r="BU144" s="412">
        <v>216575</v>
      </c>
      <c r="BV144" s="411">
        <f t="shared" si="58"/>
        <v>4151617</v>
      </c>
      <c r="BW144" s="411">
        <v>-37334.828161190002</v>
      </c>
      <c r="BX144" s="411">
        <v>-40675.687919999997</v>
      </c>
      <c r="BY144" s="411">
        <v>-30207.251081391994</v>
      </c>
      <c r="BZ144" s="411">
        <v>-33231.68731044</v>
      </c>
      <c r="CA144" s="411">
        <v>19013.622485517029</v>
      </c>
      <c r="CB144" s="411">
        <v>47354.254747245985</v>
      </c>
      <c r="CC144" s="411">
        <v>35369.550080598041</v>
      </c>
      <c r="CD144" s="411">
        <v>-67704.975830976036</v>
      </c>
      <c r="CE144" s="411">
        <v>25535.87146934995</v>
      </c>
      <c r="CF144" s="411">
        <v>44288.697251279955</v>
      </c>
      <c r="CG144" s="411">
        <v>-6189.4723905150022</v>
      </c>
      <c r="CH144" s="412">
        <v>26229.993614674982</v>
      </c>
      <c r="CI144" s="411">
        <f t="shared" si="59"/>
        <v>-17551.91304584709</v>
      </c>
      <c r="CJ144" s="411">
        <v>252223.17183881</v>
      </c>
      <c r="CK144" s="411">
        <v>357988.31208</v>
      </c>
      <c r="CL144" s="411">
        <v>315760.74891860801</v>
      </c>
      <c r="CM144" s="411">
        <v>265298.31268956</v>
      </c>
      <c r="CN144" s="411">
        <v>256030.62248551703</v>
      </c>
      <c r="CO144" s="411">
        <v>280936.25474724598</v>
      </c>
      <c r="CP144" s="411">
        <v>447903.55008059804</v>
      </c>
      <c r="CQ144" s="411">
        <v>486999.02416902396</v>
      </c>
      <c r="CR144" s="411">
        <v>543170.87146934995</v>
      </c>
      <c r="CS144" s="411">
        <v>432293.69725127995</v>
      </c>
      <c r="CT144" s="411">
        <v>252655.527609485</v>
      </c>
      <c r="CU144" s="412">
        <v>242804.99361467498</v>
      </c>
      <c r="CV144" s="411">
        <f t="shared" si="60"/>
        <v>4134065.0869541531</v>
      </c>
      <c r="CW144" s="411">
        <v>-17501.199678611301</v>
      </c>
      <c r="CX144" s="411">
        <v>-23474.643415081955</v>
      </c>
      <c r="CY144" s="411">
        <v>-15788.037445930415</v>
      </c>
      <c r="CZ144" s="411">
        <v>-10074.619469223806</v>
      </c>
      <c r="DA144" s="411">
        <v>-9722.6818665386236</v>
      </c>
      <c r="DB144" s="411">
        <v>-10668.465370148595</v>
      </c>
      <c r="DC144" s="411">
        <v>-7722.4750013896264</v>
      </c>
      <c r="DD144" s="411">
        <v>-8396.5348994659726</v>
      </c>
      <c r="DE144" s="411">
        <v>-4723.2249692986952</v>
      </c>
      <c r="DF144" s="411">
        <v>-3759.0756282719667</v>
      </c>
      <c r="DG144" s="411">
        <v>-2197.0045879085665</v>
      </c>
      <c r="DH144" s="412">
        <v>0</v>
      </c>
      <c r="DI144" s="411">
        <f t="shared" si="61"/>
        <v>-114027.96233186952</v>
      </c>
      <c r="DJ144" s="411">
        <v>234721.9721601987</v>
      </c>
      <c r="DK144" s="411">
        <v>334513.66866491805</v>
      </c>
      <c r="DL144" s="411">
        <v>299972.71147267759</v>
      </c>
      <c r="DM144" s="411">
        <v>255223.69322033619</v>
      </c>
      <c r="DN144" s="411">
        <v>246307.94061897841</v>
      </c>
      <c r="DO144" s="411">
        <v>270267.78937709739</v>
      </c>
      <c r="DP144" s="411">
        <v>440181.07507920841</v>
      </c>
      <c r="DQ144" s="411">
        <v>478602.48926955799</v>
      </c>
      <c r="DR144" s="411">
        <v>538447.64650005125</v>
      </c>
      <c r="DS144" s="411">
        <v>428534.62162300799</v>
      </c>
      <c r="DT144" s="411">
        <v>250458.52302157643</v>
      </c>
      <c r="DU144" s="412">
        <v>242804.99361467498</v>
      </c>
      <c r="DV144" s="411">
        <f t="shared" si="62"/>
        <v>4020037.124622284</v>
      </c>
      <c r="DW144" s="412">
        <v>234721.9721601987</v>
      </c>
      <c r="DX144" s="412">
        <v>334513.66866491805</v>
      </c>
      <c r="DY144" s="412">
        <v>299972.71147267759</v>
      </c>
      <c r="DZ144" s="412">
        <v>255223.69322033619</v>
      </c>
      <c r="EA144" s="412">
        <v>246307.94061897841</v>
      </c>
      <c r="EB144" s="412">
        <v>270267.78937709739</v>
      </c>
      <c r="EC144" s="412">
        <v>440181.07507920841</v>
      </c>
      <c r="ED144" s="412">
        <v>478602.48926955799</v>
      </c>
      <c r="EE144" s="412">
        <v>538447.64650005125</v>
      </c>
      <c r="EF144" s="412">
        <v>428534.62162300799</v>
      </c>
      <c r="EG144" s="412">
        <v>250458.52302157643</v>
      </c>
      <c r="EH144" s="412">
        <v>242804.99361467498</v>
      </c>
      <c r="EI144" s="411">
        <f t="shared" si="63"/>
        <v>4020037.124622284</v>
      </c>
      <c r="EK144" s="411">
        <f t="shared" si="64"/>
        <v>4020037.1246222835</v>
      </c>
      <c r="EL144" s="7">
        <f t="shared" si="65"/>
        <v>0</v>
      </c>
    </row>
    <row r="145" spans="1:142">
      <c r="A145" s="365" t="str">
        <f t="shared" si="47"/>
        <v xml:space="preserve"> 017</v>
      </c>
      <c r="B145" s="370" t="s">
        <v>931</v>
      </c>
      <c r="C145" s="370" t="s">
        <v>1171</v>
      </c>
      <c r="D145" s="411">
        <v>289558</v>
      </c>
      <c r="E145" s="411">
        <v>397239</v>
      </c>
      <c r="F145" s="411">
        <v>347393</v>
      </c>
      <c r="G145" s="411">
        <v>298530</v>
      </c>
      <c r="H145" s="411">
        <v>237017</v>
      </c>
      <c r="I145" s="411">
        <v>233582</v>
      </c>
      <c r="J145" s="411">
        <v>412534</v>
      </c>
      <c r="K145" s="411">
        <v>554435</v>
      </c>
      <c r="L145" s="411">
        <v>516509</v>
      </c>
      <c r="M145" s="411">
        <v>387482</v>
      </c>
      <c r="N145" s="411">
        <v>260763</v>
      </c>
      <c r="O145" s="412">
        <v>216575</v>
      </c>
      <c r="P145" s="411">
        <f t="shared" si="48"/>
        <v>4151617</v>
      </c>
      <c r="Q145" s="411">
        <f t="shared" si="49"/>
        <v>2202545.4516129033</v>
      </c>
      <c r="R145" s="411">
        <f t="shared" si="50"/>
        <v>941766.30700778635</v>
      </c>
      <c r="S145" s="411">
        <f t="shared" si="51"/>
        <v>1007305.2413793104</v>
      </c>
      <c r="T145" s="411">
        <v>0</v>
      </c>
      <c r="U145" s="411">
        <v>1425</v>
      </c>
      <c r="V145" s="411">
        <v>-1425</v>
      </c>
      <c r="W145" s="411">
        <v>0</v>
      </c>
      <c r="X145" s="411">
        <v>0</v>
      </c>
      <c r="Y145" s="411">
        <v>0</v>
      </c>
      <c r="Z145" s="411">
        <v>0</v>
      </c>
      <c r="AA145" s="411">
        <v>269</v>
      </c>
      <c r="AB145" s="411">
        <v>1126</v>
      </c>
      <c r="AC145" s="411">
        <v>523</v>
      </c>
      <c r="AD145" s="411">
        <v>-1918</v>
      </c>
      <c r="AE145" s="412">
        <v>0</v>
      </c>
      <c r="AF145" s="411">
        <f t="shared" si="52"/>
        <v>0</v>
      </c>
      <c r="AG145" s="411">
        <v>289558</v>
      </c>
      <c r="AH145" s="411">
        <v>398664</v>
      </c>
      <c r="AI145" s="411">
        <v>345968</v>
      </c>
      <c r="AJ145" s="411">
        <v>298530</v>
      </c>
      <c r="AK145" s="411">
        <v>237017</v>
      </c>
      <c r="AL145" s="411">
        <v>233582</v>
      </c>
      <c r="AM145" s="411">
        <v>412534</v>
      </c>
      <c r="AN145" s="411">
        <v>554704</v>
      </c>
      <c r="AO145" s="411">
        <v>517635</v>
      </c>
      <c r="AP145" s="411">
        <v>388005</v>
      </c>
      <c r="AQ145" s="411">
        <v>258845</v>
      </c>
      <c r="AR145" s="412">
        <v>216575</v>
      </c>
      <c r="AS145" s="411">
        <f t="shared" si="53"/>
        <v>4151617</v>
      </c>
      <c r="AT145" s="411">
        <f t="shared" si="54"/>
        <v>2202545.4516129033</v>
      </c>
      <c r="AU145" s="411">
        <f t="shared" si="55"/>
        <v>942850.68631813116</v>
      </c>
      <c r="AV145" s="411">
        <f t="shared" si="56"/>
        <v>1006220.8620689656</v>
      </c>
      <c r="AW145" s="411">
        <v>0</v>
      </c>
      <c r="AX145" s="411">
        <v>0</v>
      </c>
      <c r="AY145" s="411">
        <v>0</v>
      </c>
      <c r="AZ145" s="411">
        <v>0</v>
      </c>
      <c r="BA145" s="411">
        <v>0</v>
      </c>
      <c r="BB145" s="411">
        <v>0</v>
      </c>
      <c r="BC145" s="411">
        <v>0</v>
      </c>
      <c r="BD145" s="411">
        <v>0</v>
      </c>
      <c r="BE145" s="411">
        <v>0</v>
      </c>
      <c r="BF145" s="411">
        <v>0</v>
      </c>
      <c r="BG145" s="411">
        <v>0</v>
      </c>
      <c r="BH145" s="412">
        <v>0</v>
      </c>
      <c r="BI145" s="411">
        <f t="shared" si="57"/>
        <v>0</v>
      </c>
      <c r="BJ145" s="411">
        <v>289558</v>
      </c>
      <c r="BK145" s="411">
        <v>398664</v>
      </c>
      <c r="BL145" s="411">
        <v>345968</v>
      </c>
      <c r="BM145" s="411">
        <v>298530</v>
      </c>
      <c r="BN145" s="411">
        <v>237017</v>
      </c>
      <c r="BO145" s="411">
        <v>233582</v>
      </c>
      <c r="BP145" s="411">
        <v>412534</v>
      </c>
      <c r="BQ145" s="411">
        <v>554704</v>
      </c>
      <c r="BR145" s="411">
        <v>517635</v>
      </c>
      <c r="BS145" s="411">
        <v>388005</v>
      </c>
      <c r="BT145" s="411">
        <v>258845</v>
      </c>
      <c r="BU145" s="412">
        <v>216575</v>
      </c>
      <c r="BV145" s="411">
        <f t="shared" si="58"/>
        <v>4151617</v>
      </c>
      <c r="BW145" s="411">
        <v>-37334.828161190002</v>
      </c>
      <c r="BX145" s="411">
        <v>-40675.687919999997</v>
      </c>
      <c r="BY145" s="411">
        <v>-30207.251081391994</v>
      </c>
      <c r="BZ145" s="411">
        <v>-33231.68731044</v>
      </c>
      <c r="CA145" s="411">
        <v>19013.622485517029</v>
      </c>
      <c r="CB145" s="411">
        <v>47354.254747245985</v>
      </c>
      <c r="CC145" s="411">
        <v>35369.550080598041</v>
      </c>
      <c r="CD145" s="411">
        <v>-67704.975830976036</v>
      </c>
      <c r="CE145" s="411">
        <v>25535.87146934995</v>
      </c>
      <c r="CF145" s="411">
        <v>44288.697251279955</v>
      </c>
      <c r="CG145" s="411">
        <v>-6189.4723905150022</v>
      </c>
      <c r="CH145" s="412">
        <v>26229.993614674982</v>
      </c>
      <c r="CI145" s="411">
        <f t="shared" si="59"/>
        <v>-17551.91304584709</v>
      </c>
      <c r="CJ145" s="411">
        <v>252223.17183881</v>
      </c>
      <c r="CK145" s="411">
        <v>357988.31208</v>
      </c>
      <c r="CL145" s="411">
        <v>315760.74891860801</v>
      </c>
      <c r="CM145" s="411">
        <v>265298.31268956</v>
      </c>
      <c r="CN145" s="411">
        <v>256030.62248551703</v>
      </c>
      <c r="CO145" s="411">
        <v>280936.25474724598</v>
      </c>
      <c r="CP145" s="411">
        <v>447903.55008059804</v>
      </c>
      <c r="CQ145" s="411">
        <v>486999.02416902396</v>
      </c>
      <c r="CR145" s="411">
        <v>543170.87146934995</v>
      </c>
      <c r="CS145" s="411">
        <v>432293.69725127995</v>
      </c>
      <c r="CT145" s="411">
        <v>252655.527609485</v>
      </c>
      <c r="CU145" s="412">
        <v>242804.99361467498</v>
      </c>
      <c r="CV145" s="411">
        <f t="shared" si="60"/>
        <v>4134065.0869541531</v>
      </c>
      <c r="CW145" s="411">
        <v>-17501.199678611301</v>
      </c>
      <c r="CX145" s="411">
        <v>-23474.643415081955</v>
      </c>
      <c r="CY145" s="411">
        <v>-15788.037445930415</v>
      </c>
      <c r="CZ145" s="411">
        <v>-10074.619469223806</v>
      </c>
      <c r="DA145" s="411">
        <v>-9722.6818665386236</v>
      </c>
      <c r="DB145" s="411">
        <v>-10668.465370148595</v>
      </c>
      <c r="DC145" s="411">
        <v>-7722.4750013896264</v>
      </c>
      <c r="DD145" s="411">
        <v>-8396.5348994659726</v>
      </c>
      <c r="DE145" s="411">
        <v>-4723.2249692986952</v>
      </c>
      <c r="DF145" s="411">
        <v>-3759.0756282719667</v>
      </c>
      <c r="DG145" s="411">
        <v>-2197.0045879085665</v>
      </c>
      <c r="DH145" s="412">
        <v>0</v>
      </c>
      <c r="DI145" s="411">
        <f t="shared" si="61"/>
        <v>-114027.96233186952</v>
      </c>
      <c r="DJ145" s="411">
        <v>234721.9721601987</v>
      </c>
      <c r="DK145" s="411">
        <v>334513.66866491805</v>
      </c>
      <c r="DL145" s="411">
        <v>299972.71147267759</v>
      </c>
      <c r="DM145" s="411">
        <v>255223.69322033619</v>
      </c>
      <c r="DN145" s="411">
        <v>246307.94061897841</v>
      </c>
      <c r="DO145" s="411">
        <v>270267.78937709739</v>
      </c>
      <c r="DP145" s="411">
        <v>440181.07507920841</v>
      </c>
      <c r="DQ145" s="411">
        <v>478602.48926955799</v>
      </c>
      <c r="DR145" s="411">
        <v>538447.64650005125</v>
      </c>
      <c r="DS145" s="411">
        <v>428534.62162300799</v>
      </c>
      <c r="DT145" s="411">
        <v>250458.52302157643</v>
      </c>
      <c r="DU145" s="412">
        <v>242804.99361467498</v>
      </c>
      <c r="DV145" s="411">
        <f t="shared" si="62"/>
        <v>4020037.124622284</v>
      </c>
      <c r="DW145" s="412">
        <v>234721.9721601987</v>
      </c>
      <c r="DX145" s="412">
        <v>334513.66866491805</v>
      </c>
      <c r="DY145" s="412">
        <v>299972.71147267759</v>
      </c>
      <c r="DZ145" s="412">
        <v>255223.69322033619</v>
      </c>
      <c r="EA145" s="412">
        <v>246307.94061897841</v>
      </c>
      <c r="EB145" s="412">
        <v>270267.78937709739</v>
      </c>
      <c r="EC145" s="412">
        <v>440181.07507920841</v>
      </c>
      <c r="ED145" s="412">
        <v>478602.48926955799</v>
      </c>
      <c r="EE145" s="412">
        <v>538447.64650005125</v>
      </c>
      <c r="EF145" s="412">
        <v>428534.62162300799</v>
      </c>
      <c r="EG145" s="412">
        <v>250458.52302157643</v>
      </c>
      <c r="EH145" s="412">
        <v>242804.99361467498</v>
      </c>
      <c r="EI145" s="411">
        <f t="shared" si="63"/>
        <v>4020037.124622284</v>
      </c>
      <c r="EK145" s="411">
        <f t="shared" si="64"/>
        <v>4020037.1246222835</v>
      </c>
      <c r="EL145" s="7">
        <f t="shared" si="65"/>
        <v>0</v>
      </c>
    </row>
    <row r="146" spans="1:142">
      <c r="A146" s="365" t="str">
        <f t="shared" si="47"/>
        <v xml:space="preserve"> 017</v>
      </c>
      <c r="B146" s="370" t="s">
        <v>931</v>
      </c>
      <c r="C146" s="370" t="s">
        <v>1172</v>
      </c>
      <c r="D146" s="411">
        <v>289558</v>
      </c>
      <c r="E146" s="411">
        <v>397239</v>
      </c>
      <c r="F146" s="411">
        <v>347393</v>
      </c>
      <c r="G146" s="411">
        <v>298530</v>
      </c>
      <c r="H146" s="411">
        <v>237017</v>
      </c>
      <c r="I146" s="411">
        <v>233582</v>
      </c>
      <c r="J146" s="411">
        <v>412534</v>
      </c>
      <c r="K146" s="411">
        <v>554435</v>
      </c>
      <c r="L146" s="411">
        <v>516509</v>
      </c>
      <c r="M146" s="411">
        <v>387482</v>
      </c>
      <c r="N146" s="411">
        <v>260763</v>
      </c>
      <c r="O146" s="412">
        <v>216575</v>
      </c>
      <c r="P146" s="411">
        <f t="shared" si="48"/>
        <v>4151617</v>
      </c>
      <c r="Q146" s="411">
        <f t="shared" si="49"/>
        <v>2202545.4516129033</v>
      </c>
      <c r="R146" s="411">
        <f t="shared" si="50"/>
        <v>941766.30700778635</v>
      </c>
      <c r="S146" s="411">
        <f t="shared" si="51"/>
        <v>1007305.2413793104</v>
      </c>
      <c r="T146" s="411">
        <v>0</v>
      </c>
      <c r="U146" s="411">
        <v>1425</v>
      </c>
      <c r="V146" s="411">
        <v>-1425</v>
      </c>
      <c r="W146" s="411">
        <v>0</v>
      </c>
      <c r="X146" s="411">
        <v>0</v>
      </c>
      <c r="Y146" s="411">
        <v>0</v>
      </c>
      <c r="Z146" s="411">
        <v>0</v>
      </c>
      <c r="AA146" s="411">
        <v>269</v>
      </c>
      <c r="AB146" s="411">
        <v>1126</v>
      </c>
      <c r="AC146" s="411">
        <v>523</v>
      </c>
      <c r="AD146" s="411">
        <v>-1918</v>
      </c>
      <c r="AE146" s="412">
        <v>0</v>
      </c>
      <c r="AF146" s="411">
        <f t="shared" si="52"/>
        <v>0</v>
      </c>
      <c r="AG146" s="411">
        <v>289558</v>
      </c>
      <c r="AH146" s="411">
        <v>398664</v>
      </c>
      <c r="AI146" s="411">
        <v>345968</v>
      </c>
      <c r="AJ146" s="411">
        <v>298530</v>
      </c>
      <c r="AK146" s="411">
        <v>237017</v>
      </c>
      <c r="AL146" s="411">
        <v>233582</v>
      </c>
      <c r="AM146" s="411">
        <v>412534</v>
      </c>
      <c r="AN146" s="411">
        <v>554704</v>
      </c>
      <c r="AO146" s="411">
        <v>517635</v>
      </c>
      <c r="AP146" s="411">
        <v>388005</v>
      </c>
      <c r="AQ146" s="411">
        <v>258845</v>
      </c>
      <c r="AR146" s="412">
        <v>216575</v>
      </c>
      <c r="AS146" s="411">
        <f t="shared" si="53"/>
        <v>4151617</v>
      </c>
      <c r="AT146" s="411">
        <f t="shared" si="54"/>
        <v>2202545.4516129033</v>
      </c>
      <c r="AU146" s="411">
        <f t="shared" si="55"/>
        <v>942850.68631813116</v>
      </c>
      <c r="AV146" s="411">
        <f t="shared" si="56"/>
        <v>1006220.8620689656</v>
      </c>
      <c r="AW146" s="411">
        <v>0</v>
      </c>
      <c r="AX146" s="411">
        <v>0</v>
      </c>
      <c r="AY146" s="411">
        <v>0</v>
      </c>
      <c r="AZ146" s="411">
        <v>0</v>
      </c>
      <c r="BA146" s="411">
        <v>0</v>
      </c>
      <c r="BB146" s="411">
        <v>0</v>
      </c>
      <c r="BC146" s="411">
        <v>0</v>
      </c>
      <c r="BD146" s="411">
        <v>0</v>
      </c>
      <c r="BE146" s="411">
        <v>0</v>
      </c>
      <c r="BF146" s="411">
        <v>0</v>
      </c>
      <c r="BG146" s="411">
        <v>0</v>
      </c>
      <c r="BH146" s="412">
        <v>0</v>
      </c>
      <c r="BI146" s="411">
        <f t="shared" si="57"/>
        <v>0</v>
      </c>
      <c r="BJ146" s="411">
        <v>289558</v>
      </c>
      <c r="BK146" s="411">
        <v>398664</v>
      </c>
      <c r="BL146" s="411">
        <v>345968</v>
      </c>
      <c r="BM146" s="411">
        <v>298530</v>
      </c>
      <c r="BN146" s="411">
        <v>237017</v>
      </c>
      <c r="BO146" s="411">
        <v>233582</v>
      </c>
      <c r="BP146" s="411">
        <v>412534</v>
      </c>
      <c r="BQ146" s="411">
        <v>554704</v>
      </c>
      <c r="BR146" s="411">
        <v>517635</v>
      </c>
      <c r="BS146" s="411">
        <v>388005</v>
      </c>
      <c r="BT146" s="411">
        <v>258845</v>
      </c>
      <c r="BU146" s="412">
        <v>216575</v>
      </c>
      <c r="BV146" s="411">
        <f t="shared" si="58"/>
        <v>4151617</v>
      </c>
      <c r="BW146" s="411">
        <v>-37334.828161190002</v>
      </c>
      <c r="BX146" s="411">
        <v>-40675.687919999997</v>
      </c>
      <c r="BY146" s="411">
        <v>-30207.251081391994</v>
      </c>
      <c r="BZ146" s="411">
        <v>-33231.68731044</v>
      </c>
      <c r="CA146" s="411">
        <v>19013.622485517029</v>
      </c>
      <c r="CB146" s="411">
        <v>47354.254747245985</v>
      </c>
      <c r="CC146" s="411">
        <v>35369.550080598041</v>
      </c>
      <c r="CD146" s="411">
        <v>-67704.975830976036</v>
      </c>
      <c r="CE146" s="411">
        <v>25535.87146934995</v>
      </c>
      <c r="CF146" s="411">
        <v>44288.697251279955</v>
      </c>
      <c r="CG146" s="411">
        <v>-6189.4723905150022</v>
      </c>
      <c r="CH146" s="412">
        <v>26229.993614674982</v>
      </c>
      <c r="CI146" s="514">
        <f t="shared" si="59"/>
        <v>-17551.91304584709</v>
      </c>
      <c r="CJ146" s="411">
        <v>252223.17183881</v>
      </c>
      <c r="CK146" s="411">
        <v>357988.31208</v>
      </c>
      <c r="CL146" s="411">
        <v>315760.74891860801</v>
      </c>
      <c r="CM146" s="411">
        <v>265298.31268956</v>
      </c>
      <c r="CN146" s="411">
        <v>256030.62248551703</v>
      </c>
      <c r="CO146" s="411">
        <v>280936.25474724598</v>
      </c>
      <c r="CP146" s="411">
        <v>447903.55008059804</v>
      </c>
      <c r="CQ146" s="411">
        <v>486999.02416902396</v>
      </c>
      <c r="CR146" s="411">
        <v>543170.87146934995</v>
      </c>
      <c r="CS146" s="411">
        <v>432293.69725127995</v>
      </c>
      <c r="CT146" s="411">
        <v>252655.527609485</v>
      </c>
      <c r="CU146" s="412">
        <v>242804.99361467498</v>
      </c>
      <c r="CV146" s="411">
        <f t="shared" si="60"/>
        <v>4134065.0869541531</v>
      </c>
      <c r="CW146" s="411">
        <v>-17501.199678611301</v>
      </c>
      <c r="CX146" s="411">
        <v>-23474.643415081955</v>
      </c>
      <c r="CY146" s="411">
        <v>-15788.037445930415</v>
      </c>
      <c r="CZ146" s="411">
        <v>-10074.619469223806</v>
      </c>
      <c r="DA146" s="411">
        <v>-9722.6818665386236</v>
      </c>
      <c r="DB146" s="411">
        <v>-10668.465370148595</v>
      </c>
      <c r="DC146" s="411">
        <v>-7722.4750013896264</v>
      </c>
      <c r="DD146" s="411">
        <v>-8396.5348994659726</v>
      </c>
      <c r="DE146" s="411">
        <v>-4723.2249692986952</v>
      </c>
      <c r="DF146" s="411">
        <v>-3759.0756282719667</v>
      </c>
      <c r="DG146" s="411">
        <v>-2197.0045879085665</v>
      </c>
      <c r="DH146" s="412">
        <v>0</v>
      </c>
      <c r="DI146" s="514">
        <f t="shared" si="61"/>
        <v>-114027.96233186952</v>
      </c>
      <c r="DJ146" s="411">
        <v>234721.9721601987</v>
      </c>
      <c r="DK146" s="411">
        <v>334513.66866491805</v>
      </c>
      <c r="DL146" s="411">
        <v>299972.71147267759</v>
      </c>
      <c r="DM146" s="411">
        <v>255223.69322033619</v>
      </c>
      <c r="DN146" s="411">
        <v>246307.94061897841</v>
      </c>
      <c r="DO146" s="411">
        <v>270267.78937709739</v>
      </c>
      <c r="DP146" s="411">
        <v>440181.07507920841</v>
      </c>
      <c r="DQ146" s="411">
        <v>478602.48926955799</v>
      </c>
      <c r="DR146" s="411">
        <v>538447.64650005125</v>
      </c>
      <c r="DS146" s="411">
        <v>428534.62162300799</v>
      </c>
      <c r="DT146" s="411">
        <v>250458.52302157643</v>
      </c>
      <c r="DU146" s="412">
        <v>242804.99361467498</v>
      </c>
      <c r="DV146" s="411">
        <f t="shared" si="62"/>
        <v>4020037.124622284</v>
      </c>
      <c r="DW146" s="412">
        <v>234721.9721601987</v>
      </c>
      <c r="DX146" s="412">
        <v>334513.66866491805</v>
      </c>
      <c r="DY146" s="412">
        <v>299972.71147267759</v>
      </c>
      <c r="DZ146" s="412">
        <v>255223.69322033619</v>
      </c>
      <c r="EA146" s="412">
        <v>246307.94061897841</v>
      </c>
      <c r="EB146" s="412">
        <v>270267.78937709739</v>
      </c>
      <c r="EC146" s="412">
        <v>440181.07507920841</v>
      </c>
      <c r="ED146" s="412">
        <v>478602.48926955799</v>
      </c>
      <c r="EE146" s="412">
        <v>538447.64650005125</v>
      </c>
      <c r="EF146" s="412">
        <v>428534.62162300799</v>
      </c>
      <c r="EG146" s="412">
        <v>250458.52302157643</v>
      </c>
      <c r="EH146" s="412">
        <v>242804.99361467498</v>
      </c>
      <c r="EI146" s="411">
        <f t="shared" si="63"/>
        <v>4020037.124622284</v>
      </c>
      <c r="EK146" s="411">
        <f t="shared" si="64"/>
        <v>4020037.1246222835</v>
      </c>
      <c r="EL146" s="7">
        <f t="shared" si="65"/>
        <v>0</v>
      </c>
    </row>
    <row r="147" spans="1:142">
      <c r="A147" s="365" t="str">
        <f t="shared" si="47"/>
        <v xml:space="preserve"> 017</v>
      </c>
      <c r="B147" s="370" t="s">
        <v>931</v>
      </c>
      <c r="C147" s="370" t="s">
        <v>919</v>
      </c>
      <c r="D147" s="411">
        <v>245.13329999999999</v>
      </c>
      <c r="E147" s="411">
        <v>244</v>
      </c>
      <c r="F147" s="411">
        <v>240.93340000000001</v>
      </c>
      <c r="G147" s="411">
        <v>236.77420000000001</v>
      </c>
      <c r="H147" s="411">
        <v>237</v>
      </c>
      <c r="I147" s="411">
        <v>237</v>
      </c>
      <c r="J147" s="411">
        <v>232.16669999999999</v>
      </c>
      <c r="K147" s="411">
        <v>231.9667</v>
      </c>
      <c r="L147" s="411">
        <v>230.73330000000001</v>
      </c>
      <c r="M147" s="411">
        <v>230</v>
      </c>
      <c r="N147" s="411">
        <v>230.26670000000001</v>
      </c>
      <c r="O147" s="412">
        <v>228.4667</v>
      </c>
      <c r="P147" s="411">
        <f t="shared" si="48"/>
        <v>2824.4409999999998</v>
      </c>
      <c r="Q147" s="411">
        <f t="shared" si="49"/>
        <v>1665.5183516129032</v>
      </c>
      <c r="R147" s="411">
        <f t="shared" si="50"/>
        <v>406.53868286985539</v>
      </c>
      <c r="S147" s="411">
        <f t="shared" si="51"/>
        <v>752.38396551724145</v>
      </c>
      <c r="T147" s="411">
        <v>0</v>
      </c>
      <c r="U147" s="411">
        <v>0</v>
      </c>
      <c r="V147" s="411">
        <v>-1.9911851239669431</v>
      </c>
      <c r="W147" s="411">
        <v>0</v>
      </c>
      <c r="X147" s="411">
        <v>0</v>
      </c>
      <c r="Y147" s="411">
        <v>0</v>
      </c>
      <c r="Z147" s="411">
        <v>0</v>
      </c>
      <c r="AA147" s="411">
        <v>0</v>
      </c>
      <c r="AB147" s="411">
        <v>-0.99884545454546014</v>
      </c>
      <c r="AC147" s="411">
        <v>0</v>
      </c>
      <c r="AD147" s="411">
        <v>0</v>
      </c>
      <c r="AE147" s="412">
        <v>0</v>
      </c>
      <c r="AF147" s="411">
        <f t="shared" si="52"/>
        <v>-2.9900305785124033</v>
      </c>
      <c r="AG147" s="411">
        <v>245.13329999999999</v>
      </c>
      <c r="AH147" s="411">
        <v>244</v>
      </c>
      <c r="AI147" s="411">
        <v>238.94221487603306</v>
      </c>
      <c r="AJ147" s="411">
        <v>236.77420000000001</v>
      </c>
      <c r="AK147" s="411">
        <v>237</v>
      </c>
      <c r="AL147" s="411">
        <v>237</v>
      </c>
      <c r="AM147" s="411">
        <v>232.16669999999999</v>
      </c>
      <c r="AN147" s="411">
        <v>231.9667</v>
      </c>
      <c r="AO147" s="411">
        <v>229.73445454545455</v>
      </c>
      <c r="AP147" s="411">
        <v>230</v>
      </c>
      <c r="AQ147" s="411">
        <v>230.26670000000001</v>
      </c>
      <c r="AR147" s="412">
        <v>228.4667</v>
      </c>
      <c r="AS147" s="411">
        <f t="shared" si="53"/>
        <v>2821.4509694214876</v>
      </c>
      <c r="AT147" s="411">
        <f t="shared" si="54"/>
        <v>1663.5271664889362</v>
      </c>
      <c r="AU147" s="411">
        <f t="shared" si="55"/>
        <v>405.81538098897767</v>
      </c>
      <c r="AV147" s="411">
        <f t="shared" si="56"/>
        <v>752.10842194357372</v>
      </c>
      <c r="AW147" s="411">
        <v>0</v>
      </c>
      <c r="AX147" s="411">
        <v>0</v>
      </c>
      <c r="AY147" s="411">
        <v>0</v>
      </c>
      <c r="AZ147" s="411">
        <v>0</v>
      </c>
      <c r="BA147" s="411">
        <v>0</v>
      </c>
      <c r="BB147" s="411">
        <v>0</v>
      </c>
      <c r="BC147" s="411">
        <v>0</v>
      </c>
      <c r="BD147" s="411">
        <v>0</v>
      </c>
      <c r="BE147" s="411">
        <v>0</v>
      </c>
      <c r="BF147" s="411">
        <v>0</v>
      </c>
      <c r="BG147" s="411">
        <v>0</v>
      </c>
      <c r="BH147" s="412">
        <v>0</v>
      </c>
      <c r="BI147" s="411">
        <f t="shared" si="57"/>
        <v>0</v>
      </c>
      <c r="BJ147" s="411">
        <v>245.13329999999999</v>
      </c>
      <c r="BK147" s="411">
        <v>244</v>
      </c>
      <c r="BL147" s="411">
        <v>238.94221487603306</v>
      </c>
      <c r="BM147" s="411">
        <v>236.77420000000001</v>
      </c>
      <c r="BN147" s="411">
        <v>237</v>
      </c>
      <c r="BO147" s="411">
        <v>237</v>
      </c>
      <c r="BP147" s="411">
        <v>232.16669999999999</v>
      </c>
      <c r="BQ147" s="411">
        <v>231.9667</v>
      </c>
      <c r="BR147" s="411">
        <v>229.73445454545455</v>
      </c>
      <c r="BS147" s="411">
        <v>230</v>
      </c>
      <c r="BT147" s="411">
        <v>230.26670000000001</v>
      </c>
      <c r="BU147" s="412">
        <v>228.4667</v>
      </c>
      <c r="BV147" s="411">
        <f t="shared" si="58"/>
        <v>2821.4509694214876</v>
      </c>
      <c r="BW147" s="411">
        <v>0</v>
      </c>
      <c r="BX147" s="411">
        <v>0</v>
      </c>
      <c r="BY147" s="411">
        <v>0</v>
      </c>
      <c r="BZ147" s="411">
        <v>0</v>
      </c>
      <c r="CA147" s="411">
        <v>0</v>
      </c>
      <c r="CB147" s="411">
        <v>0</v>
      </c>
      <c r="CC147" s="411">
        <v>0</v>
      </c>
      <c r="CD147" s="411">
        <v>0</v>
      </c>
      <c r="CE147" s="411">
        <v>0</v>
      </c>
      <c r="CF147" s="411">
        <v>0</v>
      </c>
      <c r="CG147" s="411">
        <v>0</v>
      </c>
      <c r="CH147" s="412">
        <v>0</v>
      </c>
      <c r="CI147" s="411">
        <f t="shared" si="59"/>
        <v>0</v>
      </c>
      <c r="CJ147" s="411">
        <v>245.13329999999999</v>
      </c>
      <c r="CK147" s="411">
        <v>244</v>
      </c>
      <c r="CL147" s="411">
        <v>238.94221487603306</v>
      </c>
      <c r="CM147" s="411">
        <v>236.77420000000001</v>
      </c>
      <c r="CN147" s="411">
        <v>237</v>
      </c>
      <c r="CO147" s="411">
        <v>237</v>
      </c>
      <c r="CP147" s="411">
        <v>232.16669999999999</v>
      </c>
      <c r="CQ147" s="411">
        <v>231.9667</v>
      </c>
      <c r="CR147" s="411">
        <v>229.73445454545455</v>
      </c>
      <c r="CS147" s="411">
        <v>230</v>
      </c>
      <c r="CT147" s="411">
        <v>230.26670000000001</v>
      </c>
      <c r="CU147" s="412">
        <v>228.4667</v>
      </c>
      <c r="CV147" s="411">
        <f t="shared" si="60"/>
        <v>2821.4509694214876</v>
      </c>
      <c r="CW147" s="411">
        <v>-17.009249387755091</v>
      </c>
      <c r="CX147" s="411">
        <v>-16</v>
      </c>
      <c r="CY147" s="411">
        <v>-11.947110743801659</v>
      </c>
      <c r="CZ147" s="411">
        <v>-8.9914253164556897</v>
      </c>
      <c r="DA147" s="411">
        <v>-9</v>
      </c>
      <c r="DB147" s="411">
        <v>-9</v>
      </c>
      <c r="DC147" s="411">
        <v>-4.0028741379310304</v>
      </c>
      <c r="DD147" s="411">
        <v>-3.9994258620689607</v>
      </c>
      <c r="DE147" s="411">
        <v>-1.9976909090908919</v>
      </c>
      <c r="DF147" s="411">
        <v>-2</v>
      </c>
      <c r="DG147" s="411">
        <v>-2.0023191304347847</v>
      </c>
      <c r="DH147" s="412">
        <v>0</v>
      </c>
      <c r="DI147" s="411">
        <f t="shared" si="61"/>
        <v>-85.950095487538107</v>
      </c>
      <c r="DJ147" s="411">
        <v>228.1240506122449</v>
      </c>
      <c r="DK147" s="411">
        <v>228</v>
      </c>
      <c r="DL147" s="411">
        <v>226.9951041322314</v>
      </c>
      <c r="DM147" s="411">
        <v>227.78277468354432</v>
      </c>
      <c r="DN147" s="411">
        <v>228</v>
      </c>
      <c r="DO147" s="411">
        <v>228</v>
      </c>
      <c r="DP147" s="411">
        <v>228.16382586206896</v>
      </c>
      <c r="DQ147" s="411">
        <v>227.96727413793104</v>
      </c>
      <c r="DR147" s="411">
        <v>227.73676363636366</v>
      </c>
      <c r="DS147" s="411">
        <v>228</v>
      </c>
      <c r="DT147" s="411">
        <v>228.26438086956523</v>
      </c>
      <c r="DU147" s="412">
        <v>228.4667</v>
      </c>
      <c r="DV147" s="411">
        <f t="shared" si="62"/>
        <v>2735.5008739339496</v>
      </c>
      <c r="DW147" s="412">
        <v>228.1240506122449</v>
      </c>
      <c r="DX147" s="412">
        <v>228</v>
      </c>
      <c r="DY147" s="412">
        <v>226.9951041322314</v>
      </c>
      <c r="DZ147" s="412">
        <v>227.78277468354432</v>
      </c>
      <c r="EA147" s="412">
        <v>228</v>
      </c>
      <c r="EB147" s="412">
        <v>228</v>
      </c>
      <c r="EC147" s="412">
        <v>228.16382586206896</v>
      </c>
      <c r="ED147" s="412">
        <v>227.96727413793104</v>
      </c>
      <c r="EE147" s="412">
        <v>227.73676363636366</v>
      </c>
      <c r="EF147" s="412">
        <v>228</v>
      </c>
      <c r="EG147" s="412">
        <v>228.26438086956523</v>
      </c>
      <c r="EH147" s="412">
        <v>228.4667</v>
      </c>
      <c r="EI147" s="411">
        <f t="shared" si="63"/>
        <v>2735.5008739339496</v>
      </c>
      <c r="EK147" s="411">
        <f t="shared" si="64"/>
        <v>2735.5008739339496</v>
      </c>
      <c r="EL147" s="7">
        <f t="shared" si="65"/>
        <v>0</v>
      </c>
    </row>
    <row r="148" spans="1:142">
      <c r="A148" s="365" t="str">
        <f t="shared" si="47"/>
        <v xml:space="preserve"> 017</v>
      </c>
      <c r="B148" s="370" t="s">
        <v>931</v>
      </c>
      <c r="C148" s="370" t="s">
        <v>920</v>
      </c>
      <c r="D148" s="411">
        <v>289558</v>
      </c>
      <c r="E148" s="411">
        <v>397239</v>
      </c>
      <c r="F148" s="411">
        <v>347393</v>
      </c>
      <c r="G148" s="411">
        <v>298530</v>
      </c>
      <c r="H148" s="411">
        <v>237017</v>
      </c>
      <c r="I148" s="411">
        <v>233582</v>
      </c>
      <c r="J148" s="411">
        <v>412534</v>
      </c>
      <c r="K148" s="411">
        <v>554435</v>
      </c>
      <c r="L148" s="411">
        <v>516509</v>
      </c>
      <c r="M148" s="411">
        <v>387482</v>
      </c>
      <c r="N148" s="411">
        <v>260763</v>
      </c>
      <c r="O148" s="412">
        <v>216575</v>
      </c>
      <c r="P148" s="411">
        <f t="shared" si="48"/>
        <v>4151617</v>
      </c>
      <c r="Q148" s="411">
        <f t="shared" si="49"/>
        <v>2202545.4516129033</v>
      </c>
      <c r="R148" s="411">
        <f t="shared" si="50"/>
        <v>941766.30700778635</v>
      </c>
      <c r="S148" s="411">
        <f t="shared" si="51"/>
        <v>1007305.2413793104</v>
      </c>
      <c r="T148" s="411">
        <v>0</v>
      </c>
      <c r="U148" s="411">
        <v>1425</v>
      </c>
      <c r="V148" s="411">
        <v>-1425</v>
      </c>
      <c r="W148" s="411">
        <v>0</v>
      </c>
      <c r="X148" s="411">
        <v>0</v>
      </c>
      <c r="Y148" s="411">
        <v>0</v>
      </c>
      <c r="Z148" s="411">
        <v>0</v>
      </c>
      <c r="AA148" s="411">
        <v>269</v>
      </c>
      <c r="AB148" s="411">
        <v>1126</v>
      </c>
      <c r="AC148" s="411">
        <v>523</v>
      </c>
      <c r="AD148" s="411">
        <v>-1918</v>
      </c>
      <c r="AE148" s="412">
        <v>0</v>
      </c>
      <c r="AF148" s="411">
        <f t="shared" si="52"/>
        <v>0</v>
      </c>
      <c r="AG148" s="411">
        <v>289558</v>
      </c>
      <c r="AH148" s="411">
        <v>398664</v>
      </c>
      <c r="AI148" s="411">
        <v>345968</v>
      </c>
      <c r="AJ148" s="411">
        <v>298530</v>
      </c>
      <c r="AK148" s="411">
        <v>237017</v>
      </c>
      <c r="AL148" s="411">
        <v>233582</v>
      </c>
      <c r="AM148" s="411">
        <v>412534</v>
      </c>
      <c r="AN148" s="411">
        <v>554704</v>
      </c>
      <c r="AO148" s="411">
        <v>517635</v>
      </c>
      <c r="AP148" s="411">
        <v>388005</v>
      </c>
      <c r="AQ148" s="411">
        <v>258845</v>
      </c>
      <c r="AR148" s="412">
        <v>216575</v>
      </c>
      <c r="AS148" s="411">
        <f t="shared" si="53"/>
        <v>4151617</v>
      </c>
      <c r="AT148" s="411">
        <f t="shared" si="54"/>
        <v>2202545.4516129033</v>
      </c>
      <c r="AU148" s="411">
        <f t="shared" si="55"/>
        <v>942850.68631813116</v>
      </c>
      <c r="AV148" s="411">
        <f t="shared" si="56"/>
        <v>1006220.8620689656</v>
      </c>
      <c r="AW148" s="411">
        <v>0</v>
      </c>
      <c r="AX148" s="411">
        <v>0</v>
      </c>
      <c r="AY148" s="411">
        <v>0</v>
      </c>
      <c r="AZ148" s="411">
        <v>0</v>
      </c>
      <c r="BA148" s="411">
        <v>0</v>
      </c>
      <c r="BB148" s="411">
        <v>0</v>
      </c>
      <c r="BC148" s="411">
        <v>0</v>
      </c>
      <c r="BD148" s="411">
        <v>0</v>
      </c>
      <c r="BE148" s="411">
        <v>0</v>
      </c>
      <c r="BF148" s="411">
        <v>0</v>
      </c>
      <c r="BG148" s="411">
        <v>0</v>
      </c>
      <c r="BH148" s="412">
        <v>0</v>
      </c>
      <c r="BI148" s="411">
        <f t="shared" si="57"/>
        <v>0</v>
      </c>
      <c r="BJ148" s="411">
        <v>289558</v>
      </c>
      <c r="BK148" s="411">
        <v>398664</v>
      </c>
      <c r="BL148" s="411">
        <v>345968</v>
      </c>
      <c r="BM148" s="411">
        <v>298530</v>
      </c>
      <c r="BN148" s="411">
        <v>237017</v>
      </c>
      <c r="BO148" s="411">
        <v>233582</v>
      </c>
      <c r="BP148" s="411">
        <v>412534</v>
      </c>
      <c r="BQ148" s="411">
        <v>554704</v>
      </c>
      <c r="BR148" s="411">
        <v>517635</v>
      </c>
      <c r="BS148" s="411">
        <v>388005</v>
      </c>
      <c r="BT148" s="411">
        <v>258845</v>
      </c>
      <c r="BU148" s="412">
        <v>216575</v>
      </c>
      <c r="BV148" s="411">
        <f t="shared" si="58"/>
        <v>4151617</v>
      </c>
      <c r="BW148" s="411">
        <v>-37334.828161190002</v>
      </c>
      <c r="BX148" s="411">
        <v>-40675.687919999997</v>
      </c>
      <c r="BY148" s="411">
        <v>-30207.251081391994</v>
      </c>
      <c r="BZ148" s="411">
        <v>-33231.68731044</v>
      </c>
      <c r="CA148" s="411">
        <v>19013.622485517029</v>
      </c>
      <c r="CB148" s="411">
        <v>47354.254747245985</v>
      </c>
      <c r="CC148" s="411">
        <v>35369.550080598041</v>
      </c>
      <c r="CD148" s="411">
        <v>-67704.975830976036</v>
      </c>
      <c r="CE148" s="411">
        <v>25535.87146934995</v>
      </c>
      <c r="CF148" s="411">
        <v>44288.697251279955</v>
      </c>
      <c r="CG148" s="411">
        <v>-6189.4723905150022</v>
      </c>
      <c r="CH148" s="412">
        <v>26229.993614674982</v>
      </c>
      <c r="CI148" s="411">
        <f t="shared" si="59"/>
        <v>-17551.91304584709</v>
      </c>
      <c r="CJ148" s="411">
        <v>252223.17183881</v>
      </c>
      <c r="CK148" s="411">
        <v>357988.31208</v>
      </c>
      <c r="CL148" s="411">
        <v>315760.74891860801</v>
      </c>
      <c r="CM148" s="411">
        <v>265298.31268956</v>
      </c>
      <c r="CN148" s="411">
        <v>256030.62248551703</v>
      </c>
      <c r="CO148" s="411">
        <v>280936.25474724598</v>
      </c>
      <c r="CP148" s="411">
        <v>447903.55008059804</v>
      </c>
      <c r="CQ148" s="411">
        <v>486999.02416902396</v>
      </c>
      <c r="CR148" s="411">
        <v>543170.87146934995</v>
      </c>
      <c r="CS148" s="411">
        <v>432293.69725127995</v>
      </c>
      <c r="CT148" s="411">
        <v>252655.527609485</v>
      </c>
      <c r="CU148" s="412">
        <v>242804.99361467498</v>
      </c>
      <c r="CV148" s="411">
        <f t="shared" si="60"/>
        <v>4134065.0869541531</v>
      </c>
      <c r="CW148" s="411">
        <v>-17501.199678611301</v>
      </c>
      <c r="CX148" s="411">
        <v>-23474.643415081955</v>
      </c>
      <c r="CY148" s="411">
        <v>-15788.037445930415</v>
      </c>
      <c r="CZ148" s="411">
        <v>-10074.619469223806</v>
      </c>
      <c r="DA148" s="411">
        <v>-9722.6818665386236</v>
      </c>
      <c r="DB148" s="411">
        <v>-10668.465370148595</v>
      </c>
      <c r="DC148" s="411">
        <v>-7722.4750013896264</v>
      </c>
      <c r="DD148" s="411">
        <v>-8396.5348994659726</v>
      </c>
      <c r="DE148" s="411">
        <v>-4723.2249692986952</v>
      </c>
      <c r="DF148" s="411">
        <v>-3759.0756282719667</v>
      </c>
      <c r="DG148" s="411">
        <v>-2197.0045879085665</v>
      </c>
      <c r="DH148" s="412">
        <v>0</v>
      </c>
      <c r="DI148" s="411">
        <f t="shared" si="61"/>
        <v>-114027.96233186952</v>
      </c>
      <c r="DJ148" s="411">
        <v>234721.9721601987</v>
      </c>
      <c r="DK148" s="411">
        <v>334513.66866491805</v>
      </c>
      <c r="DL148" s="411">
        <v>299972.71147267759</v>
      </c>
      <c r="DM148" s="411">
        <v>255223.69322033619</v>
      </c>
      <c r="DN148" s="411">
        <v>246307.94061897841</v>
      </c>
      <c r="DO148" s="411">
        <v>270267.78937709739</v>
      </c>
      <c r="DP148" s="411">
        <v>440181.07507920841</v>
      </c>
      <c r="DQ148" s="411">
        <v>478602.48926955799</v>
      </c>
      <c r="DR148" s="411">
        <v>538447.64650005125</v>
      </c>
      <c r="DS148" s="411">
        <v>428534.62162300799</v>
      </c>
      <c r="DT148" s="411">
        <v>250458.52302157643</v>
      </c>
      <c r="DU148" s="412">
        <v>242804.99361467498</v>
      </c>
      <c r="DV148" s="411">
        <f t="shared" si="62"/>
        <v>4020037.124622284</v>
      </c>
      <c r="DW148" s="412">
        <v>234721.9721601987</v>
      </c>
      <c r="DX148" s="412">
        <v>334513.66866491805</v>
      </c>
      <c r="DY148" s="412">
        <v>299972.71147267759</v>
      </c>
      <c r="DZ148" s="412">
        <v>255223.69322033619</v>
      </c>
      <c r="EA148" s="412">
        <v>246307.94061897841</v>
      </c>
      <c r="EB148" s="412">
        <v>270267.78937709739</v>
      </c>
      <c r="EC148" s="412">
        <v>440181.07507920841</v>
      </c>
      <c r="ED148" s="412">
        <v>478602.48926955799</v>
      </c>
      <c r="EE148" s="412">
        <v>538447.64650005125</v>
      </c>
      <c r="EF148" s="412">
        <v>428534.62162300799</v>
      </c>
      <c r="EG148" s="412">
        <v>250458.52302157643</v>
      </c>
      <c r="EH148" s="412">
        <v>242804.99361467498</v>
      </c>
      <c r="EI148" s="411">
        <f t="shared" si="63"/>
        <v>4020037.124622284</v>
      </c>
      <c r="EK148" s="411">
        <f t="shared" si="64"/>
        <v>4020037.1246222835</v>
      </c>
      <c r="EL148" s="7">
        <f t="shared" si="65"/>
        <v>0</v>
      </c>
    </row>
    <row r="149" spans="1:142">
      <c r="A149" s="489" t="str">
        <f t="shared" si="47"/>
        <v xml:space="preserve"> 017</v>
      </c>
      <c r="B149" s="370" t="s">
        <v>931</v>
      </c>
      <c r="C149" s="370" t="s">
        <v>927</v>
      </c>
      <c r="D149" s="411">
        <v>289558</v>
      </c>
      <c r="E149" s="411">
        <v>397239</v>
      </c>
      <c r="F149" s="411">
        <v>347393</v>
      </c>
      <c r="G149" s="411">
        <v>298530</v>
      </c>
      <c r="H149" s="411">
        <v>237017</v>
      </c>
      <c r="I149" s="411">
        <v>233582</v>
      </c>
      <c r="J149" s="411">
        <v>412534</v>
      </c>
      <c r="K149" s="411">
        <v>554435</v>
      </c>
      <c r="L149" s="411">
        <v>516509</v>
      </c>
      <c r="M149" s="411">
        <v>387482</v>
      </c>
      <c r="N149" s="411">
        <v>260763</v>
      </c>
      <c r="O149" s="412">
        <v>216575</v>
      </c>
      <c r="P149" s="411">
        <f t="shared" si="48"/>
        <v>4151617</v>
      </c>
      <c r="Q149" s="411">
        <f t="shared" si="49"/>
        <v>2202545.4516129033</v>
      </c>
      <c r="R149" s="411">
        <f t="shared" si="50"/>
        <v>941766.30700778635</v>
      </c>
      <c r="S149" s="411">
        <f t="shared" si="51"/>
        <v>1007305.2413793104</v>
      </c>
      <c r="T149" s="411">
        <v>0</v>
      </c>
      <c r="U149" s="411">
        <v>1425</v>
      </c>
      <c r="V149" s="411">
        <v>-1425</v>
      </c>
      <c r="W149" s="411">
        <v>0</v>
      </c>
      <c r="X149" s="411">
        <v>0</v>
      </c>
      <c r="Y149" s="411">
        <v>0</v>
      </c>
      <c r="Z149" s="411">
        <v>0</v>
      </c>
      <c r="AA149" s="411">
        <v>269</v>
      </c>
      <c r="AB149" s="411">
        <v>1126</v>
      </c>
      <c r="AC149" s="411">
        <v>523</v>
      </c>
      <c r="AD149" s="411">
        <v>-1918</v>
      </c>
      <c r="AE149" s="412">
        <v>0</v>
      </c>
      <c r="AF149" s="411">
        <f t="shared" si="52"/>
        <v>0</v>
      </c>
      <c r="AG149" s="411">
        <v>289558</v>
      </c>
      <c r="AH149" s="411">
        <v>398664</v>
      </c>
      <c r="AI149" s="411">
        <v>345968</v>
      </c>
      <c r="AJ149" s="411">
        <v>298530</v>
      </c>
      <c r="AK149" s="411">
        <v>237017</v>
      </c>
      <c r="AL149" s="411">
        <v>233582</v>
      </c>
      <c r="AM149" s="411">
        <v>412534</v>
      </c>
      <c r="AN149" s="411">
        <v>554704</v>
      </c>
      <c r="AO149" s="411">
        <v>517635</v>
      </c>
      <c r="AP149" s="411">
        <v>388005</v>
      </c>
      <c r="AQ149" s="411">
        <v>258845</v>
      </c>
      <c r="AR149" s="412">
        <v>216575</v>
      </c>
      <c r="AS149" s="411">
        <f t="shared" si="53"/>
        <v>4151617</v>
      </c>
      <c r="AT149" s="411">
        <f t="shared" si="54"/>
        <v>2202545.4516129033</v>
      </c>
      <c r="AU149" s="411">
        <f t="shared" si="55"/>
        <v>942850.68631813116</v>
      </c>
      <c r="AV149" s="411">
        <f t="shared" si="56"/>
        <v>1006220.8620689656</v>
      </c>
      <c r="AW149" s="411">
        <v>0</v>
      </c>
      <c r="AX149" s="411">
        <v>0</v>
      </c>
      <c r="AY149" s="411">
        <v>0</v>
      </c>
      <c r="AZ149" s="411">
        <v>0</v>
      </c>
      <c r="BA149" s="411">
        <v>0</v>
      </c>
      <c r="BB149" s="411">
        <v>0</v>
      </c>
      <c r="BC149" s="411">
        <v>0</v>
      </c>
      <c r="BD149" s="411">
        <v>0</v>
      </c>
      <c r="BE149" s="411">
        <v>0</v>
      </c>
      <c r="BF149" s="411">
        <v>0</v>
      </c>
      <c r="BG149" s="411">
        <v>0</v>
      </c>
      <c r="BH149" s="412">
        <v>0</v>
      </c>
      <c r="BI149" s="411">
        <f t="shared" si="57"/>
        <v>0</v>
      </c>
      <c r="BJ149" s="411">
        <v>289558</v>
      </c>
      <c r="BK149" s="411">
        <v>398664</v>
      </c>
      <c r="BL149" s="411">
        <v>345968</v>
      </c>
      <c r="BM149" s="411">
        <v>298530</v>
      </c>
      <c r="BN149" s="411">
        <v>237017</v>
      </c>
      <c r="BO149" s="411">
        <v>233582</v>
      </c>
      <c r="BP149" s="411">
        <v>412534</v>
      </c>
      <c r="BQ149" s="411">
        <v>554704</v>
      </c>
      <c r="BR149" s="411">
        <v>517635</v>
      </c>
      <c r="BS149" s="411">
        <v>388005</v>
      </c>
      <c r="BT149" s="411">
        <v>258845</v>
      </c>
      <c r="BU149" s="412">
        <v>216575</v>
      </c>
      <c r="BV149" s="411">
        <f t="shared" si="58"/>
        <v>4151617</v>
      </c>
      <c r="BW149" s="411">
        <v>-37334.828161190002</v>
      </c>
      <c r="BX149" s="411">
        <v>-40675.687919999997</v>
      </c>
      <c r="BY149" s="411">
        <v>-30207.251081391994</v>
      </c>
      <c r="BZ149" s="411">
        <v>-33231.68731044</v>
      </c>
      <c r="CA149" s="411">
        <v>19013.622485517029</v>
      </c>
      <c r="CB149" s="411">
        <v>47354.254747245985</v>
      </c>
      <c r="CC149" s="411">
        <v>35369.550080598041</v>
      </c>
      <c r="CD149" s="411">
        <v>-67704.975830976036</v>
      </c>
      <c r="CE149" s="411">
        <v>25535.87146934995</v>
      </c>
      <c r="CF149" s="411">
        <v>44288.697251279955</v>
      </c>
      <c r="CG149" s="411">
        <v>-6189.4723905150022</v>
      </c>
      <c r="CH149" s="412">
        <v>26229.993614674982</v>
      </c>
      <c r="CI149" s="411">
        <f t="shared" si="59"/>
        <v>-17551.91304584709</v>
      </c>
      <c r="CJ149" s="411">
        <v>252223.17183881</v>
      </c>
      <c r="CK149" s="411">
        <v>357988.31208</v>
      </c>
      <c r="CL149" s="411">
        <v>315760.74891860801</v>
      </c>
      <c r="CM149" s="411">
        <v>265298.31268956</v>
      </c>
      <c r="CN149" s="411">
        <v>256030.62248551703</v>
      </c>
      <c r="CO149" s="411">
        <v>280936.25474724598</v>
      </c>
      <c r="CP149" s="411">
        <v>447903.55008059804</v>
      </c>
      <c r="CQ149" s="411">
        <v>486999.02416902396</v>
      </c>
      <c r="CR149" s="411">
        <v>543170.87146934995</v>
      </c>
      <c r="CS149" s="411">
        <v>432293.69725127995</v>
      </c>
      <c r="CT149" s="411">
        <v>252655.527609485</v>
      </c>
      <c r="CU149" s="412">
        <v>242804.99361467498</v>
      </c>
      <c r="CV149" s="411">
        <f t="shared" si="60"/>
        <v>4134065.0869541531</v>
      </c>
      <c r="CW149" s="411">
        <v>-17501.199678611301</v>
      </c>
      <c r="CX149" s="411">
        <v>-23474.643415081955</v>
      </c>
      <c r="CY149" s="411">
        <v>-15788.037445930415</v>
      </c>
      <c r="CZ149" s="411">
        <v>-10074.619469223806</v>
      </c>
      <c r="DA149" s="411">
        <v>-9722.6818665386236</v>
      </c>
      <c r="DB149" s="411">
        <v>-10668.465370148595</v>
      </c>
      <c r="DC149" s="411">
        <v>-7722.4750013896264</v>
      </c>
      <c r="DD149" s="411">
        <v>-8396.5348994659726</v>
      </c>
      <c r="DE149" s="411">
        <v>-4723.2249692986952</v>
      </c>
      <c r="DF149" s="411">
        <v>-3759.0756282719667</v>
      </c>
      <c r="DG149" s="411">
        <v>-2197.0045879085665</v>
      </c>
      <c r="DH149" s="412">
        <v>0</v>
      </c>
      <c r="DI149" s="411">
        <f t="shared" si="61"/>
        <v>-114027.96233186952</v>
      </c>
      <c r="DJ149" s="411">
        <v>234721.9721601987</v>
      </c>
      <c r="DK149" s="411">
        <v>334513.66866491805</v>
      </c>
      <c r="DL149" s="411">
        <v>299972.71147267759</v>
      </c>
      <c r="DM149" s="411">
        <v>255223.69322033619</v>
      </c>
      <c r="DN149" s="411">
        <v>246307.94061897841</v>
      </c>
      <c r="DO149" s="411">
        <v>270267.78937709739</v>
      </c>
      <c r="DP149" s="411">
        <v>440181.07507920841</v>
      </c>
      <c r="DQ149" s="411">
        <v>478602.48926955799</v>
      </c>
      <c r="DR149" s="411">
        <v>538447.64650005125</v>
      </c>
      <c r="DS149" s="411">
        <v>428534.62162300799</v>
      </c>
      <c r="DT149" s="411">
        <v>250458.52302157643</v>
      </c>
      <c r="DU149" s="412">
        <v>242804.99361467498</v>
      </c>
      <c r="DV149" s="411">
        <f t="shared" si="62"/>
        <v>4020037.124622284</v>
      </c>
      <c r="DW149" s="412">
        <v>234721.9721601987</v>
      </c>
      <c r="DX149" s="412">
        <v>334513.66866491805</v>
      </c>
      <c r="DY149" s="412">
        <v>299972.71147267759</v>
      </c>
      <c r="DZ149" s="412">
        <v>255223.69322033619</v>
      </c>
      <c r="EA149" s="412">
        <v>246307.94061897841</v>
      </c>
      <c r="EB149" s="412">
        <v>270267.78937709739</v>
      </c>
      <c r="EC149" s="412">
        <v>440181.07507920841</v>
      </c>
      <c r="ED149" s="412">
        <v>478602.48926955799</v>
      </c>
      <c r="EE149" s="412">
        <v>538447.64650005125</v>
      </c>
      <c r="EF149" s="412">
        <v>428534.62162300799</v>
      </c>
      <c r="EG149" s="412">
        <v>250458.52302157643</v>
      </c>
      <c r="EH149" s="412">
        <v>242804.99361467498</v>
      </c>
      <c r="EI149" s="411">
        <f t="shared" si="63"/>
        <v>4020037.124622284</v>
      </c>
      <c r="EK149" s="411">
        <f t="shared" si="64"/>
        <v>4020037.1246222835</v>
      </c>
      <c r="EL149" s="7">
        <f t="shared" si="65"/>
        <v>0</v>
      </c>
    </row>
    <row r="150" spans="1:142">
      <c r="A150" s="365" t="str">
        <f t="shared" si="47"/>
        <v xml:space="preserve"> 017</v>
      </c>
      <c r="B150" s="370" t="s">
        <v>931</v>
      </c>
      <c r="C150" s="370" t="s">
        <v>1173</v>
      </c>
      <c r="D150" s="411">
        <v>0</v>
      </c>
      <c r="E150" s="411">
        <v>0</v>
      </c>
      <c r="F150" s="411">
        <v>26</v>
      </c>
      <c r="G150" s="411">
        <v>2</v>
      </c>
      <c r="H150" s="411">
        <v>0</v>
      </c>
      <c r="I150" s="411">
        <v>0</v>
      </c>
      <c r="J150" s="411">
        <v>10</v>
      </c>
      <c r="K150" s="411">
        <v>30</v>
      </c>
      <c r="L150" s="411">
        <v>77</v>
      </c>
      <c r="M150" s="411">
        <v>103</v>
      </c>
      <c r="N150" s="411">
        <v>0</v>
      </c>
      <c r="O150" s="412">
        <v>1</v>
      </c>
      <c r="P150" s="411">
        <f t="shared" si="48"/>
        <v>249</v>
      </c>
      <c r="Q150" s="411">
        <f t="shared" si="49"/>
        <v>37.677419354838712</v>
      </c>
      <c r="R150" s="411">
        <f t="shared" si="50"/>
        <v>86.08120133481647</v>
      </c>
      <c r="S150" s="411">
        <f t="shared" si="51"/>
        <v>125.24137931034483</v>
      </c>
      <c r="T150" s="411">
        <v>0</v>
      </c>
      <c r="U150" s="411">
        <v>0</v>
      </c>
      <c r="V150" s="411">
        <v>0</v>
      </c>
      <c r="W150" s="411">
        <v>0</v>
      </c>
      <c r="X150" s="411">
        <v>0</v>
      </c>
      <c r="Y150" s="411">
        <v>0</v>
      </c>
      <c r="Z150" s="411">
        <v>0</v>
      </c>
      <c r="AA150" s="411">
        <v>0</v>
      </c>
      <c r="AB150" s="411">
        <v>0</v>
      </c>
      <c r="AC150" s="411">
        <v>0</v>
      </c>
      <c r="AD150" s="411">
        <v>0</v>
      </c>
      <c r="AE150" s="412">
        <v>0</v>
      </c>
      <c r="AF150" s="411">
        <f t="shared" si="52"/>
        <v>0</v>
      </c>
      <c r="AG150" s="411">
        <v>0</v>
      </c>
      <c r="AH150" s="411">
        <v>0</v>
      </c>
      <c r="AI150" s="411">
        <v>0</v>
      </c>
      <c r="AJ150" s="411">
        <v>0</v>
      </c>
      <c r="AK150" s="411">
        <v>0</v>
      </c>
      <c r="AL150" s="411">
        <v>0</v>
      </c>
      <c r="AM150" s="411">
        <v>0</v>
      </c>
      <c r="AN150" s="411">
        <v>0</v>
      </c>
      <c r="AO150" s="411">
        <v>0</v>
      </c>
      <c r="AP150" s="411">
        <v>0</v>
      </c>
      <c r="AQ150" s="411">
        <v>0</v>
      </c>
      <c r="AR150" s="412">
        <v>0</v>
      </c>
      <c r="AS150" s="411">
        <f t="shared" si="53"/>
        <v>0</v>
      </c>
      <c r="AT150" s="411">
        <f t="shared" si="54"/>
        <v>0</v>
      </c>
      <c r="AU150" s="411">
        <f t="shared" si="55"/>
        <v>0</v>
      </c>
      <c r="AV150" s="411">
        <f t="shared" si="56"/>
        <v>0</v>
      </c>
      <c r="AW150" s="411">
        <v>0</v>
      </c>
      <c r="AX150" s="411">
        <v>0</v>
      </c>
      <c r="AY150" s="411">
        <v>0</v>
      </c>
      <c r="AZ150" s="411">
        <v>0</v>
      </c>
      <c r="BA150" s="411">
        <v>0</v>
      </c>
      <c r="BB150" s="411">
        <v>0</v>
      </c>
      <c r="BC150" s="411">
        <v>0</v>
      </c>
      <c r="BD150" s="411">
        <v>0</v>
      </c>
      <c r="BE150" s="411">
        <v>0</v>
      </c>
      <c r="BF150" s="411">
        <v>0</v>
      </c>
      <c r="BG150" s="411">
        <v>0</v>
      </c>
      <c r="BH150" s="412">
        <v>0</v>
      </c>
      <c r="BI150" s="411">
        <f t="shared" si="57"/>
        <v>0</v>
      </c>
      <c r="BJ150" s="411">
        <v>0</v>
      </c>
      <c r="BK150" s="411">
        <v>0</v>
      </c>
      <c r="BL150" s="411">
        <v>0</v>
      </c>
      <c r="BM150" s="411">
        <v>0</v>
      </c>
      <c r="BN150" s="411">
        <v>0</v>
      </c>
      <c r="BO150" s="411">
        <v>0</v>
      </c>
      <c r="BP150" s="411">
        <v>0</v>
      </c>
      <c r="BQ150" s="411">
        <v>0</v>
      </c>
      <c r="BR150" s="411">
        <v>0</v>
      </c>
      <c r="BS150" s="411">
        <v>0</v>
      </c>
      <c r="BT150" s="411">
        <v>0</v>
      </c>
      <c r="BU150" s="412">
        <v>0</v>
      </c>
      <c r="BV150" s="411">
        <f t="shared" si="58"/>
        <v>0</v>
      </c>
      <c r="BW150" s="411">
        <v>0</v>
      </c>
      <c r="BX150" s="411">
        <v>0</v>
      </c>
      <c r="BY150" s="411">
        <v>0</v>
      </c>
      <c r="BZ150" s="411">
        <v>0</v>
      </c>
      <c r="CA150" s="411">
        <v>0</v>
      </c>
      <c r="CB150" s="411">
        <v>0</v>
      </c>
      <c r="CC150" s="411">
        <v>0</v>
      </c>
      <c r="CD150" s="411">
        <v>0</v>
      </c>
      <c r="CE150" s="411">
        <v>0</v>
      </c>
      <c r="CF150" s="411">
        <v>0</v>
      </c>
      <c r="CG150" s="411">
        <v>0</v>
      </c>
      <c r="CH150" s="412">
        <v>0</v>
      </c>
      <c r="CI150" s="411">
        <f t="shared" si="59"/>
        <v>0</v>
      </c>
      <c r="CJ150" s="411">
        <v>0</v>
      </c>
      <c r="CK150" s="411">
        <v>0</v>
      </c>
      <c r="CL150" s="411">
        <v>0</v>
      </c>
      <c r="CM150" s="411">
        <v>0</v>
      </c>
      <c r="CN150" s="411">
        <v>0</v>
      </c>
      <c r="CO150" s="411">
        <v>0</v>
      </c>
      <c r="CP150" s="411">
        <v>0</v>
      </c>
      <c r="CQ150" s="411">
        <v>0</v>
      </c>
      <c r="CR150" s="411">
        <v>0</v>
      </c>
      <c r="CS150" s="411">
        <v>0</v>
      </c>
      <c r="CT150" s="411">
        <v>0</v>
      </c>
      <c r="CU150" s="412">
        <v>0</v>
      </c>
      <c r="CV150" s="411">
        <f t="shared" si="60"/>
        <v>0</v>
      </c>
      <c r="CW150" s="411">
        <v>0</v>
      </c>
      <c r="CX150" s="411">
        <v>0</v>
      </c>
      <c r="CY150" s="411">
        <v>0</v>
      </c>
      <c r="CZ150" s="411">
        <v>0</v>
      </c>
      <c r="DA150" s="411">
        <v>0</v>
      </c>
      <c r="DB150" s="411">
        <v>0</v>
      </c>
      <c r="DC150" s="411">
        <v>0</v>
      </c>
      <c r="DD150" s="411">
        <v>0</v>
      </c>
      <c r="DE150" s="411">
        <v>0</v>
      </c>
      <c r="DF150" s="411">
        <v>0</v>
      </c>
      <c r="DG150" s="411">
        <v>0</v>
      </c>
      <c r="DH150" s="412">
        <v>0</v>
      </c>
      <c r="DI150" s="411">
        <f t="shared" si="61"/>
        <v>0</v>
      </c>
      <c r="DJ150" s="411">
        <v>0</v>
      </c>
      <c r="DK150" s="411">
        <v>0</v>
      </c>
      <c r="DL150" s="411">
        <v>0</v>
      </c>
      <c r="DM150" s="411">
        <v>0</v>
      </c>
      <c r="DN150" s="411">
        <v>0</v>
      </c>
      <c r="DO150" s="411">
        <v>0</v>
      </c>
      <c r="DP150" s="411">
        <v>0</v>
      </c>
      <c r="DQ150" s="411">
        <v>0</v>
      </c>
      <c r="DR150" s="411">
        <v>0</v>
      </c>
      <c r="DS150" s="411">
        <v>0</v>
      </c>
      <c r="DT150" s="411">
        <v>0</v>
      </c>
      <c r="DU150" s="412">
        <v>0</v>
      </c>
      <c r="DV150" s="411">
        <f t="shared" si="62"/>
        <v>0</v>
      </c>
      <c r="DW150" s="412">
        <v>0</v>
      </c>
      <c r="DX150" s="412">
        <v>0</v>
      </c>
      <c r="DY150" s="412">
        <v>0</v>
      </c>
      <c r="DZ150" s="412">
        <v>0</v>
      </c>
      <c r="EA150" s="412">
        <v>0</v>
      </c>
      <c r="EB150" s="412">
        <v>0</v>
      </c>
      <c r="EC150" s="412">
        <v>0</v>
      </c>
      <c r="ED150" s="412">
        <v>0</v>
      </c>
      <c r="EE150" s="412">
        <v>0</v>
      </c>
      <c r="EF150" s="412">
        <v>0</v>
      </c>
      <c r="EG150" s="412">
        <v>0</v>
      </c>
      <c r="EH150" s="412">
        <v>0</v>
      </c>
      <c r="EI150" s="411">
        <f t="shared" si="63"/>
        <v>0</v>
      </c>
      <c r="EK150" s="411">
        <f t="shared" si="64"/>
        <v>249</v>
      </c>
      <c r="EL150" s="7">
        <f t="shared" si="65"/>
        <v>-249</v>
      </c>
    </row>
    <row r="151" spans="1:142">
      <c r="A151" s="365" t="str">
        <f t="shared" si="47"/>
        <v xml:space="preserve"> 017</v>
      </c>
      <c r="B151" s="370" t="s">
        <v>931</v>
      </c>
      <c r="C151" s="370" t="s">
        <v>1174</v>
      </c>
      <c r="D151" s="411">
        <v>2</v>
      </c>
      <c r="E151" s="411">
        <v>2</v>
      </c>
      <c r="F151" s="411">
        <v>2</v>
      </c>
      <c r="G151" s="411">
        <v>2</v>
      </c>
      <c r="H151" s="411">
        <v>2</v>
      </c>
      <c r="I151" s="411">
        <v>2</v>
      </c>
      <c r="J151" s="411">
        <v>2</v>
      </c>
      <c r="K151" s="411">
        <v>96</v>
      </c>
      <c r="L151" s="411">
        <v>9</v>
      </c>
      <c r="M151" s="411">
        <v>21</v>
      </c>
      <c r="N151" s="411">
        <v>1</v>
      </c>
      <c r="O151" s="412">
        <v>1</v>
      </c>
      <c r="P151" s="411">
        <f t="shared" si="48"/>
        <v>142</v>
      </c>
      <c r="Q151" s="411">
        <f t="shared" si="49"/>
        <v>13.935483870967742</v>
      </c>
      <c r="R151" s="411">
        <f t="shared" si="50"/>
        <v>102.5817575083426</v>
      </c>
      <c r="S151" s="411">
        <f t="shared" si="51"/>
        <v>25.482758620689655</v>
      </c>
      <c r="T151" s="411">
        <v>0</v>
      </c>
      <c r="U151" s="411">
        <v>0</v>
      </c>
      <c r="V151" s="411">
        <v>0</v>
      </c>
      <c r="W151" s="411">
        <v>0</v>
      </c>
      <c r="X151" s="411">
        <v>0</v>
      </c>
      <c r="Y151" s="411">
        <v>0</v>
      </c>
      <c r="Z151" s="411">
        <v>0</v>
      </c>
      <c r="AA151" s="411">
        <v>0</v>
      </c>
      <c r="AB151" s="411">
        <v>0</v>
      </c>
      <c r="AC151" s="411">
        <v>0</v>
      </c>
      <c r="AD151" s="411">
        <v>0</v>
      </c>
      <c r="AE151" s="412">
        <v>0</v>
      </c>
      <c r="AF151" s="411">
        <f t="shared" si="52"/>
        <v>0</v>
      </c>
      <c r="AG151" s="411">
        <v>0</v>
      </c>
      <c r="AH151" s="411">
        <v>0</v>
      </c>
      <c r="AI151" s="411">
        <v>0</v>
      </c>
      <c r="AJ151" s="411">
        <v>0</v>
      </c>
      <c r="AK151" s="411">
        <v>0</v>
      </c>
      <c r="AL151" s="411">
        <v>0</v>
      </c>
      <c r="AM151" s="411">
        <v>0</v>
      </c>
      <c r="AN151" s="411">
        <v>0</v>
      </c>
      <c r="AO151" s="411">
        <v>0</v>
      </c>
      <c r="AP151" s="411">
        <v>0</v>
      </c>
      <c r="AQ151" s="411">
        <v>0</v>
      </c>
      <c r="AR151" s="412">
        <v>0</v>
      </c>
      <c r="AS151" s="411">
        <f t="shared" si="53"/>
        <v>0</v>
      </c>
      <c r="AT151" s="411">
        <f t="shared" si="54"/>
        <v>0</v>
      </c>
      <c r="AU151" s="411">
        <f t="shared" si="55"/>
        <v>0</v>
      </c>
      <c r="AV151" s="411">
        <f t="shared" si="56"/>
        <v>0</v>
      </c>
      <c r="AW151" s="411">
        <v>0</v>
      </c>
      <c r="AX151" s="411">
        <v>0</v>
      </c>
      <c r="AY151" s="411">
        <v>0</v>
      </c>
      <c r="AZ151" s="411">
        <v>0</v>
      </c>
      <c r="BA151" s="411">
        <v>0</v>
      </c>
      <c r="BB151" s="411">
        <v>0</v>
      </c>
      <c r="BC151" s="411">
        <v>0</v>
      </c>
      <c r="BD151" s="411">
        <v>0</v>
      </c>
      <c r="BE151" s="411">
        <v>0</v>
      </c>
      <c r="BF151" s="411">
        <v>0</v>
      </c>
      <c r="BG151" s="411">
        <v>0</v>
      </c>
      <c r="BH151" s="412">
        <v>0</v>
      </c>
      <c r="BI151" s="411">
        <f t="shared" si="57"/>
        <v>0</v>
      </c>
      <c r="BJ151" s="411">
        <v>0</v>
      </c>
      <c r="BK151" s="411">
        <v>0</v>
      </c>
      <c r="BL151" s="411">
        <v>0</v>
      </c>
      <c r="BM151" s="411">
        <v>0</v>
      </c>
      <c r="BN151" s="411">
        <v>0</v>
      </c>
      <c r="BO151" s="411">
        <v>0</v>
      </c>
      <c r="BP151" s="411">
        <v>0</v>
      </c>
      <c r="BQ151" s="411">
        <v>0</v>
      </c>
      <c r="BR151" s="411">
        <v>0</v>
      </c>
      <c r="BS151" s="411">
        <v>0</v>
      </c>
      <c r="BT151" s="411">
        <v>0</v>
      </c>
      <c r="BU151" s="412">
        <v>0</v>
      </c>
      <c r="BV151" s="411">
        <f t="shared" si="58"/>
        <v>0</v>
      </c>
      <c r="BW151" s="411">
        <v>0</v>
      </c>
      <c r="BX151" s="411">
        <v>0</v>
      </c>
      <c r="BY151" s="411">
        <v>0</v>
      </c>
      <c r="BZ151" s="411">
        <v>0</v>
      </c>
      <c r="CA151" s="411">
        <v>0</v>
      </c>
      <c r="CB151" s="411">
        <v>0</v>
      </c>
      <c r="CC151" s="411">
        <v>0</v>
      </c>
      <c r="CD151" s="411">
        <v>0</v>
      </c>
      <c r="CE151" s="411">
        <v>0</v>
      </c>
      <c r="CF151" s="411">
        <v>0</v>
      </c>
      <c r="CG151" s="411">
        <v>0</v>
      </c>
      <c r="CH151" s="412">
        <v>0</v>
      </c>
      <c r="CI151" s="411">
        <f t="shared" si="59"/>
        <v>0</v>
      </c>
      <c r="CJ151" s="411">
        <v>0</v>
      </c>
      <c r="CK151" s="411">
        <v>0</v>
      </c>
      <c r="CL151" s="411">
        <v>0</v>
      </c>
      <c r="CM151" s="411">
        <v>0</v>
      </c>
      <c r="CN151" s="411">
        <v>0</v>
      </c>
      <c r="CO151" s="411">
        <v>0</v>
      </c>
      <c r="CP151" s="411">
        <v>0</v>
      </c>
      <c r="CQ151" s="411">
        <v>0</v>
      </c>
      <c r="CR151" s="411">
        <v>0</v>
      </c>
      <c r="CS151" s="411">
        <v>0</v>
      </c>
      <c r="CT151" s="411">
        <v>0</v>
      </c>
      <c r="CU151" s="412">
        <v>0</v>
      </c>
      <c r="CV151" s="411">
        <f t="shared" si="60"/>
        <v>0</v>
      </c>
      <c r="CW151" s="411">
        <v>0</v>
      </c>
      <c r="CX151" s="411">
        <v>0</v>
      </c>
      <c r="CY151" s="411">
        <v>0</v>
      </c>
      <c r="CZ151" s="411">
        <v>0</v>
      </c>
      <c r="DA151" s="411">
        <v>0</v>
      </c>
      <c r="DB151" s="411">
        <v>0</v>
      </c>
      <c r="DC151" s="411">
        <v>0</v>
      </c>
      <c r="DD151" s="411">
        <v>0</v>
      </c>
      <c r="DE151" s="411">
        <v>0</v>
      </c>
      <c r="DF151" s="411">
        <v>0</v>
      </c>
      <c r="DG151" s="411">
        <v>0</v>
      </c>
      <c r="DH151" s="412">
        <v>0</v>
      </c>
      <c r="DI151" s="411">
        <f t="shared" si="61"/>
        <v>0</v>
      </c>
      <c r="DJ151" s="411">
        <v>0</v>
      </c>
      <c r="DK151" s="411">
        <v>0</v>
      </c>
      <c r="DL151" s="411">
        <v>0</v>
      </c>
      <c r="DM151" s="411">
        <v>0</v>
      </c>
      <c r="DN151" s="411">
        <v>0</v>
      </c>
      <c r="DO151" s="411">
        <v>0</v>
      </c>
      <c r="DP151" s="411">
        <v>0</v>
      </c>
      <c r="DQ151" s="411">
        <v>0</v>
      </c>
      <c r="DR151" s="411">
        <v>0</v>
      </c>
      <c r="DS151" s="411">
        <v>0</v>
      </c>
      <c r="DT151" s="411">
        <v>0</v>
      </c>
      <c r="DU151" s="412">
        <v>0</v>
      </c>
      <c r="DV151" s="411">
        <f t="shared" si="62"/>
        <v>0</v>
      </c>
      <c r="DW151" s="412">
        <v>0</v>
      </c>
      <c r="DX151" s="412">
        <v>0</v>
      </c>
      <c r="DY151" s="412">
        <v>0</v>
      </c>
      <c r="DZ151" s="412">
        <v>0</v>
      </c>
      <c r="EA151" s="412">
        <v>0</v>
      </c>
      <c r="EB151" s="412">
        <v>0</v>
      </c>
      <c r="EC151" s="412">
        <v>0</v>
      </c>
      <c r="ED151" s="412">
        <v>0</v>
      </c>
      <c r="EE151" s="412">
        <v>0</v>
      </c>
      <c r="EF151" s="412">
        <v>0</v>
      </c>
      <c r="EG151" s="412">
        <v>0</v>
      </c>
      <c r="EH151" s="412">
        <v>0</v>
      </c>
      <c r="EI151" s="411">
        <f t="shared" si="63"/>
        <v>0</v>
      </c>
      <c r="EK151" s="411">
        <f t="shared" si="64"/>
        <v>142</v>
      </c>
      <c r="EL151" s="7">
        <f t="shared" si="65"/>
        <v>-142</v>
      </c>
    </row>
    <row r="152" spans="1:142">
      <c r="A152" s="365" t="str">
        <f t="shared" si="47"/>
        <v xml:space="preserve"> 017</v>
      </c>
      <c r="B152" s="370" t="s">
        <v>931</v>
      </c>
      <c r="C152" s="370" t="s">
        <v>1195</v>
      </c>
      <c r="D152" s="411">
        <v>0</v>
      </c>
      <c r="E152" s="411">
        <v>0</v>
      </c>
      <c r="F152" s="411">
        <v>0</v>
      </c>
      <c r="G152" s="411">
        <v>0</v>
      </c>
      <c r="H152" s="411">
        <v>0</v>
      </c>
      <c r="I152" s="411">
        <v>1</v>
      </c>
      <c r="J152" s="411">
        <v>0</v>
      </c>
      <c r="K152" s="411">
        <v>0</v>
      </c>
      <c r="L152" s="411">
        <v>0</v>
      </c>
      <c r="M152" s="411">
        <v>0</v>
      </c>
      <c r="N152" s="411">
        <v>0</v>
      </c>
      <c r="O152" s="412">
        <v>0</v>
      </c>
      <c r="P152" s="411">
        <f t="shared" si="48"/>
        <v>1</v>
      </c>
      <c r="Q152" s="411">
        <f t="shared" si="49"/>
        <v>1</v>
      </c>
      <c r="R152" s="411">
        <f t="shared" si="50"/>
        <v>0</v>
      </c>
      <c r="S152" s="411">
        <f t="shared" si="51"/>
        <v>0</v>
      </c>
      <c r="T152" s="411">
        <v>0</v>
      </c>
      <c r="U152" s="411">
        <v>0</v>
      </c>
      <c r="V152" s="411">
        <v>0</v>
      </c>
      <c r="W152" s="411">
        <v>0</v>
      </c>
      <c r="X152" s="411">
        <v>0</v>
      </c>
      <c r="Y152" s="411">
        <v>0</v>
      </c>
      <c r="Z152" s="411">
        <v>0</v>
      </c>
      <c r="AA152" s="411">
        <v>0</v>
      </c>
      <c r="AB152" s="411">
        <v>0</v>
      </c>
      <c r="AC152" s="411">
        <v>0</v>
      </c>
      <c r="AD152" s="411">
        <v>0</v>
      </c>
      <c r="AE152" s="412">
        <v>0</v>
      </c>
      <c r="AF152" s="411">
        <f t="shared" si="52"/>
        <v>0</v>
      </c>
      <c r="AG152" s="411">
        <v>0</v>
      </c>
      <c r="AH152" s="411">
        <v>0</v>
      </c>
      <c r="AI152" s="411">
        <v>0</v>
      </c>
      <c r="AJ152" s="411">
        <v>0</v>
      </c>
      <c r="AK152" s="411">
        <v>0</v>
      </c>
      <c r="AL152" s="411">
        <v>0</v>
      </c>
      <c r="AM152" s="411">
        <v>0</v>
      </c>
      <c r="AN152" s="411">
        <v>0</v>
      </c>
      <c r="AO152" s="411">
        <v>0</v>
      </c>
      <c r="AP152" s="411">
        <v>0</v>
      </c>
      <c r="AQ152" s="411">
        <v>0</v>
      </c>
      <c r="AR152" s="412">
        <v>0</v>
      </c>
      <c r="AS152" s="411">
        <f t="shared" si="53"/>
        <v>0</v>
      </c>
      <c r="AT152" s="411">
        <f t="shared" si="54"/>
        <v>0</v>
      </c>
      <c r="AU152" s="411">
        <f t="shared" si="55"/>
        <v>0</v>
      </c>
      <c r="AV152" s="411">
        <f t="shared" si="56"/>
        <v>0</v>
      </c>
      <c r="AW152" s="411">
        <v>0</v>
      </c>
      <c r="AX152" s="411">
        <v>0</v>
      </c>
      <c r="AY152" s="411">
        <v>0</v>
      </c>
      <c r="AZ152" s="411">
        <v>0</v>
      </c>
      <c r="BA152" s="411">
        <v>0</v>
      </c>
      <c r="BB152" s="411">
        <v>0</v>
      </c>
      <c r="BC152" s="411">
        <v>0</v>
      </c>
      <c r="BD152" s="411">
        <v>0</v>
      </c>
      <c r="BE152" s="411">
        <v>0</v>
      </c>
      <c r="BF152" s="411">
        <v>0</v>
      </c>
      <c r="BG152" s="411">
        <v>0</v>
      </c>
      <c r="BH152" s="412">
        <v>0</v>
      </c>
      <c r="BI152" s="411">
        <f t="shared" si="57"/>
        <v>0</v>
      </c>
      <c r="BJ152" s="411">
        <v>0</v>
      </c>
      <c r="BK152" s="411">
        <v>0</v>
      </c>
      <c r="BL152" s="411">
        <v>0</v>
      </c>
      <c r="BM152" s="411">
        <v>0</v>
      </c>
      <c r="BN152" s="411">
        <v>0</v>
      </c>
      <c r="BO152" s="411">
        <v>0</v>
      </c>
      <c r="BP152" s="411">
        <v>0</v>
      </c>
      <c r="BQ152" s="411">
        <v>0</v>
      </c>
      <c r="BR152" s="411">
        <v>0</v>
      </c>
      <c r="BS152" s="411">
        <v>0</v>
      </c>
      <c r="BT152" s="411">
        <v>0</v>
      </c>
      <c r="BU152" s="412">
        <v>0</v>
      </c>
      <c r="BV152" s="411">
        <f t="shared" si="58"/>
        <v>0</v>
      </c>
      <c r="BW152" s="411">
        <v>0</v>
      </c>
      <c r="BX152" s="411">
        <v>0</v>
      </c>
      <c r="BY152" s="411">
        <v>0</v>
      </c>
      <c r="BZ152" s="411">
        <v>0</v>
      </c>
      <c r="CA152" s="411">
        <v>0</v>
      </c>
      <c r="CB152" s="411">
        <v>0</v>
      </c>
      <c r="CC152" s="411">
        <v>0</v>
      </c>
      <c r="CD152" s="411">
        <v>0</v>
      </c>
      <c r="CE152" s="411">
        <v>0</v>
      </c>
      <c r="CF152" s="411">
        <v>0</v>
      </c>
      <c r="CG152" s="411">
        <v>0</v>
      </c>
      <c r="CH152" s="412">
        <v>0</v>
      </c>
      <c r="CI152" s="411">
        <f t="shared" si="59"/>
        <v>0</v>
      </c>
      <c r="CJ152" s="411">
        <v>0</v>
      </c>
      <c r="CK152" s="411">
        <v>0</v>
      </c>
      <c r="CL152" s="411">
        <v>0</v>
      </c>
      <c r="CM152" s="411">
        <v>0</v>
      </c>
      <c r="CN152" s="411">
        <v>0</v>
      </c>
      <c r="CO152" s="411">
        <v>0</v>
      </c>
      <c r="CP152" s="411">
        <v>0</v>
      </c>
      <c r="CQ152" s="411">
        <v>0</v>
      </c>
      <c r="CR152" s="411">
        <v>0</v>
      </c>
      <c r="CS152" s="411">
        <v>0</v>
      </c>
      <c r="CT152" s="411">
        <v>0</v>
      </c>
      <c r="CU152" s="412">
        <v>0</v>
      </c>
      <c r="CV152" s="411">
        <f t="shared" si="60"/>
        <v>0</v>
      </c>
      <c r="CW152" s="411">
        <v>0</v>
      </c>
      <c r="CX152" s="411">
        <v>0</v>
      </c>
      <c r="CY152" s="411">
        <v>0</v>
      </c>
      <c r="CZ152" s="411">
        <v>0</v>
      </c>
      <c r="DA152" s="411">
        <v>0</v>
      </c>
      <c r="DB152" s="411">
        <v>0</v>
      </c>
      <c r="DC152" s="411">
        <v>0</v>
      </c>
      <c r="DD152" s="411">
        <v>0</v>
      </c>
      <c r="DE152" s="411">
        <v>0</v>
      </c>
      <c r="DF152" s="411">
        <v>0</v>
      </c>
      <c r="DG152" s="411">
        <v>0</v>
      </c>
      <c r="DH152" s="412">
        <v>0</v>
      </c>
      <c r="DI152" s="411">
        <f t="shared" si="61"/>
        <v>0</v>
      </c>
      <c r="DJ152" s="411">
        <v>0</v>
      </c>
      <c r="DK152" s="411">
        <v>0</v>
      </c>
      <c r="DL152" s="411">
        <v>0</v>
      </c>
      <c r="DM152" s="411">
        <v>0</v>
      </c>
      <c r="DN152" s="411">
        <v>0</v>
      </c>
      <c r="DO152" s="411">
        <v>0</v>
      </c>
      <c r="DP152" s="411">
        <v>0</v>
      </c>
      <c r="DQ152" s="411">
        <v>0</v>
      </c>
      <c r="DR152" s="411">
        <v>0</v>
      </c>
      <c r="DS152" s="411">
        <v>0</v>
      </c>
      <c r="DT152" s="411">
        <v>0</v>
      </c>
      <c r="DU152" s="412">
        <v>0</v>
      </c>
      <c r="DV152" s="411">
        <f t="shared" si="62"/>
        <v>0</v>
      </c>
      <c r="DW152" s="412">
        <v>0</v>
      </c>
      <c r="DX152" s="412">
        <v>0</v>
      </c>
      <c r="DY152" s="412">
        <v>0</v>
      </c>
      <c r="DZ152" s="412">
        <v>0</v>
      </c>
      <c r="EA152" s="412">
        <v>0</v>
      </c>
      <c r="EB152" s="412">
        <v>0</v>
      </c>
      <c r="EC152" s="412">
        <v>0</v>
      </c>
      <c r="ED152" s="412">
        <v>0</v>
      </c>
      <c r="EE152" s="412">
        <v>0</v>
      </c>
      <c r="EF152" s="412">
        <v>0</v>
      </c>
      <c r="EG152" s="412">
        <v>0</v>
      </c>
      <c r="EH152" s="412">
        <v>0</v>
      </c>
      <c r="EI152" s="411">
        <f t="shared" si="63"/>
        <v>0</v>
      </c>
      <c r="EK152" s="411">
        <f t="shared" si="64"/>
        <v>1</v>
      </c>
      <c r="EL152" s="7">
        <f t="shared" si="65"/>
        <v>-1</v>
      </c>
    </row>
    <row r="153" spans="1:142">
      <c r="A153" s="365" t="str">
        <f t="shared" si="47"/>
        <v xml:space="preserve"> 017</v>
      </c>
      <c r="B153" s="370" t="s">
        <v>931</v>
      </c>
      <c r="C153" s="370" t="s">
        <v>1196</v>
      </c>
      <c r="D153" s="411">
        <v>1</v>
      </c>
      <c r="E153" s="411">
        <v>1</v>
      </c>
      <c r="F153" s="411">
        <v>0</v>
      </c>
      <c r="G153" s="411">
        <v>1</v>
      </c>
      <c r="H153" s="411">
        <v>1</v>
      </c>
      <c r="I153" s="411">
        <v>0</v>
      </c>
      <c r="J153" s="411">
        <v>1</v>
      </c>
      <c r="K153" s="411">
        <v>1</v>
      </c>
      <c r="L153" s="411">
        <v>1</v>
      </c>
      <c r="M153" s="411">
        <v>0</v>
      </c>
      <c r="N153" s="411">
        <v>1</v>
      </c>
      <c r="O153" s="412">
        <v>1</v>
      </c>
      <c r="P153" s="411">
        <f t="shared" si="48"/>
        <v>9</v>
      </c>
      <c r="Q153" s="411">
        <f t="shared" si="49"/>
        <v>4.967741935483871</v>
      </c>
      <c r="R153" s="411">
        <f t="shared" si="50"/>
        <v>1.7563959955506117</v>
      </c>
      <c r="S153" s="411">
        <f t="shared" si="51"/>
        <v>2.2758620689655173</v>
      </c>
      <c r="T153" s="411">
        <v>0</v>
      </c>
      <c r="U153" s="411">
        <v>0</v>
      </c>
      <c r="V153" s="411">
        <v>0</v>
      </c>
      <c r="W153" s="411">
        <v>0</v>
      </c>
      <c r="X153" s="411">
        <v>0</v>
      </c>
      <c r="Y153" s="411">
        <v>0</v>
      </c>
      <c r="Z153" s="411">
        <v>0</v>
      </c>
      <c r="AA153" s="411">
        <v>0</v>
      </c>
      <c r="AB153" s="411">
        <v>0</v>
      </c>
      <c r="AC153" s="411">
        <v>0</v>
      </c>
      <c r="AD153" s="411">
        <v>0</v>
      </c>
      <c r="AE153" s="412">
        <v>0</v>
      </c>
      <c r="AF153" s="411">
        <f t="shared" si="52"/>
        <v>0</v>
      </c>
      <c r="AG153" s="411">
        <v>0</v>
      </c>
      <c r="AH153" s="411">
        <v>0</v>
      </c>
      <c r="AI153" s="411">
        <v>0</v>
      </c>
      <c r="AJ153" s="411">
        <v>0</v>
      </c>
      <c r="AK153" s="411">
        <v>0</v>
      </c>
      <c r="AL153" s="411">
        <v>0</v>
      </c>
      <c r="AM153" s="411">
        <v>0</v>
      </c>
      <c r="AN153" s="411">
        <v>0</v>
      </c>
      <c r="AO153" s="411">
        <v>0</v>
      </c>
      <c r="AP153" s="411">
        <v>0</v>
      </c>
      <c r="AQ153" s="411">
        <v>0</v>
      </c>
      <c r="AR153" s="412">
        <v>0</v>
      </c>
      <c r="AS153" s="411">
        <f t="shared" si="53"/>
        <v>0</v>
      </c>
      <c r="AT153" s="411">
        <f t="shared" si="54"/>
        <v>0</v>
      </c>
      <c r="AU153" s="411">
        <f t="shared" si="55"/>
        <v>0</v>
      </c>
      <c r="AV153" s="411">
        <f t="shared" si="56"/>
        <v>0</v>
      </c>
      <c r="AW153" s="411">
        <v>0</v>
      </c>
      <c r="AX153" s="411">
        <v>0</v>
      </c>
      <c r="AY153" s="411">
        <v>0</v>
      </c>
      <c r="AZ153" s="411">
        <v>0</v>
      </c>
      <c r="BA153" s="411">
        <v>0</v>
      </c>
      <c r="BB153" s="411">
        <v>0</v>
      </c>
      <c r="BC153" s="411">
        <v>0</v>
      </c>
      <c r="BD153" s="411">
        <v>0</v>
      </c>
      <c r="BE153" s="411">
        <v>0</v>
      </c>
      <c r="BF153" s="411">
        <v>0</v>
      </c>
      <c r="BG153" s="411">
        <v>0</v>
      </c>
      <c r="BH153" s="412">
        <v>0</v>
      </c>
      <c r="BI153" s="411">
        <f t="shared" si="57"/>
        <v>0</v>
      </c>
      <c r="BJ153" s="411">
        <v>0</v>
      </c>
      <c r="BK153" s="411">
        <v>0</v>
      </c>
      <c r="BL153" s="411">
        <v>0</v>
      </c>
      <c r="BM153" s="411">
        <v>0</v>
      </c>
      <c r="BN153" s="411">
        <v>0</v>
      </c>
      <c r="BO153" s="411">
        <v>0</v>
      </c>
      <c r="BP153" s="411">
        <v>0</v>
      </c>
      <c r="BQ153" s="411">
        <v>0</v>
      </c>
      <c r="BR153" s="411">
        <v>0</v>
      </c>
      <c r="BS153" s="411">
        <v>0</v>
      </c>
      <c r="BT153" s="411">
        <v>0</v>
      </c>
      <c r="BU153" s="412">
        <v>0</v>
      </c>
      <c r="BV153" s="411">
        <f t="shared" si="58"/>
        <v>0</v>
      </c>
      <c r="BW153" s="411">
        <v>0</v>
      </c>
      <c r="BX153" s="411">
        <v>0</v>
      </c>
      <c r="BY153" s="411">
        <v>0</v>
      </c>
      <c r="BZ153" s="411">
        <v>0</v>
      </c>
      <c r="CA153" s="411">
        <v>0</v>
      </c>
      <c r="CB153" s="411">
        <v>0</v>
      </c>
      <c r="CC153" s="411">
        <v>0</v>
      </c>
      <c r="CD153" s="411">
        <v>0</v>
      </c>
      <c r="CE153" s="411">
        <v>0</v>
      </c>
      <c r="CF153" s="411">
        <v>0</v>
      </c>
      <c r="CG153" s="411">
        <v>0</v>
      </c>
      <c r="CH153" s="412">
        <v>0</v>
      </c>
      <c r="CI153" s="411">
        <f t="shared" si="59"/>
        <v>0</v>
      </c>
      <c r="CJ153" s="411">
        <v>0</v>
      </c>
      <c r="CK153" s="411">
        <v>0</v>
      </c>
      <c r="CL153" s="411">
        <v>0</v>
      </c>
      <c r="CM153" s="411">
        <v>0</v>
      </c>
      <c r="CN153" s="411">
        <v>0</v>
      </c>
      <c r="CO153" s="411">
        <v>0</v>
      </c>
      <c r="CP153" s="411">
        <v>0</v>
      </c>
      <c r="CQ153" s="411">
        <v>0</v>
      </c>
      <c r="CR153" s="411">
        <v>0</v>
      </c>
      <c r="CS153" s="411">
        <v>0</v>
      </c>
      <c r="CT153" s="411">
        <v>0</v>
      </c>
      <c r="CU153" s="412">
        <v>0</v>
      </c>
      <c r="CV153" s="411">
        <f t="shared" si="60"/>
        <v>0</v>
      </c>
      <c r="CW153" s="411">
        <v>0</v>
      </c>
      <c r="CX153" s="411">
        <v>0</v>
      </c>
      <c r="CY153" s="411">
        <v>0</v>
      </c>
      <c r="CZ153" s="411">
        <v>0</v>
      </c>
      <c r="DA153" s="411">
        <v>0</v>
      </c>
      <c r="DB153" s="411">
        <v>0</v>
      </c>
      <c r="DC153" s="411">
        <v>0</v>
      </c>
      <c r="DD153" s="411">
        <v>0</v>
      </c>
      <c r="DE153" s="411">
        <v>0</v>
      </c>
      <c r="DF153" s="411">
        <v>0</v>
      </c>
      <c r="DG153" s="411">
        <v>0</v>
      </c>
      <c r="DH153" s="412">
        <v>0</v>
      </c>
      <c r="DI153" s="411">
        <f t="shared" si="61"/>
        <v>0</v>
      </c>
      <c r="DJ153" s="411">
        <v>0</v>
      </c>
      <c r="DK153" s="411">
        <v>0</v>
      </c>
      <c r="DL153" s="411">
        <v>0</v>
      </c>
      <c r="DM153" s="411">
        <v>0</v>
      </c>
      <c r="DN153" s="411">
        <v>0</v>
      </c>
      <c r="DO153" s="411">
        <v>0</v>
      </c>
      <c r="DP153" s="411">
        <v>0</v>
      </c>
      <c r="DQ153" s="411">
        <v>0</v>
      </c>
      <c r="DR153" s="411">
        <v>0</v>
      </c>
      <c r="DS153" s="411">
        <v>0</v>
      </c>
      <c r="DT153" s="411">
        <v>0</v>
      </c>
      <c r="DU153" s="412">
        <v>0</v>
      </c>
      <c r="DV153" s="411">
        <f t="shared" si="62"/>
        <v>0</v>
      </c>
      <c r="DW153" s="412">
        <v>0</v>
      </c>
      <c r="DX153" s="412">
        <v>0</v>
      </c>
      <c r="DY153" s="412">
        <v>0</v>
      </c>
      <c r="DZ153" s="412">
        <v>0</v>
      </c>
      <c r="EA153" s="412">
        <v>0</v>
      </c>
      <c r="EB153" s="412">
        <v>0</v>
      </c>
      <c r="EC153" s="412">
        <v>0</v>
      </c>
      <c r="ED153" s="412">
        <v>0</v>
      </c>
      <c r="EE153" s="412">
        <v>0</v>
      </c>
      <c r="EF153" s="412">
        <v>0</v>
      </c>
      <c r="EG153" s="412">
        <v>0</v>
      </c>
      <c r="EH153" s="412">
        <v>0</v>
      </c>
      <c r="EI153" s="411">
        <f t="shared" si="63"/>
        <v>0</v>
      </c>
      <c r="EK153" s="411">
        <f t="shared" si="64"/>
        <v>9</v>
      </c>
      <c r="EL153" s="7">
        <f t="shared" si="65"/>
        <v>-9</v>
      </c>
    </row>
    <row r="154" spans="1:142">
      <c r="A154" s="365" t="str">
        <f t="shared" si="47"/>
        <v xml:space="preserve"> 017</v>
      </c>
      <c r="B154" s="370" t="s">
        <v>931</v>
      </c>
      <c r="C154" s="370" t="s">
        <v>1197</v>
      </c>
      <c r="D154" s="411">
        <v>0</v>
      </c>
      <c r="E154" s="411">
        <v>0</v>
      </c>
      <c r="F154" s="411">
        <v>0</v>
      </c>
      <c r="G154" s="411">
        <v>0</v>
      </c>
      <c r="H154" s="411">
        <v>0</v>
      </c>
      <c r="I154" s="411">
        <v>0</v>
      </c>
      <c r="J154" s="411">
        <v>0</v>
      </c>
      <c r="K154" s="411">
        <v>1</v>
      </c>
      <c r="L154" s="411">
        <v>0</v>
      </c>
      <c r="M154" s="411">
        <v>0</v>
      </c>
      <c r="N154" s="411">
        <v>0</v>
      </c>
      <c r="O154" s="412">
        <v>0</v>
      </c>
      <c r="P154" s="411">
        <f t="shared" si="48"/>
        <v>1</v>
      </c>
      <c r="Q154" s="411">
        <f t="shared" si="49"/>
        <v>0</v>
      </c>
      <c r="R154" s="411">
        <f t="shared" si="50"/>
        <v>1</v>
      </c>
      <c r="S154" s="411">
        <f t="shared" si="51"/>
        <v>0</v>
      </c>
      <c r="T154" s="411">
        <v>0</v>
      </c>
      <c r="U154" s="411">
        <v>0</v>
      </c>
      <c r="V154" s="411">
        <v>0</v>
      </c>
      <c r="W154" s="411">
        <v>0</v>
      </c>
      <c r="X154" s="411">
        <v>0</v>
      </c>
      <c r="Y154" s="411">
        <v>0</v>
      </c>
      <c r="Z154" s="411">
        <v>0</v>
      </c>
      <c r="AA154" s="411">
        <v>0</v>
      </c>
      <c r="AB154" s="411">
        <v>0</v>
      </c>
      <c r="AC154" s="411">
        <v>0</v>
      </c>
      <c r="AD154" s="411">
        <v>0</v>
      </c>
      <c r="AE154" s="412">
        <v>0</v>
      </c>
      <c r="AF154" s="411">
        <f t="shared" si="52"/>
        <v>0</v>
      </c>
      <c r="AG154" s="411">
        <v>0</v>
      </c>
      <c r="AH154" s="411">
        <v>0</v>
      </c>
      <c r="AI154" s="411">
        <v>0</v>
      </c>
      <c r="AJ154" s="411">
        <v>0</v>
      </c>
      <c r="AK154" s="411">
        <v>0</v>
      </c>
      <c r="AL154" s="411">
        <v>0</v>
      </c>
      <c r="AM154" s="411">
        <v>0</v>
      </c>
      <c r="AN154" s="411">
        <v>0</v>
      </c>
      <c r="AO154" s="411">
        <v>0</v>
      </c>
      <c r="AP154" s="411">
        <v>0</v>
      </c>
      <c r="AQ154" s="411">
        <v>0</v>
      </c>
      <c r="AR154" s="412">
        <v>0</v>
      </c>
      <c r="AS154" s="411">
        <f t="shared" si="53"/>
        <v>0</v>
      </c>
      <c r="AT154" s="411">
        <f t="shared" si="54"/>
        <v>0</v>
      </c>
      <c r="AU154" s="411">
        <f t="shared" si="55"/>
        <v>0</v>
      </c>
      <c r="AV154" s="411">
        <f t="shared" si="56"/>
        <v>0</v>
      </c>
      <c r="AW154" s="411">
        <v>0</v>
      </c>
      <c r="AX154" s="411">
        <v>0</v>
      </c>
      <c r="AY154" s="411">
        <v>0</v>
      </c>
      <c r="AZ154" s="411">
        <v>0</v>
      </c>
      <c r="BA154" s="411">
        <v>0</v>
      </c>
      <c r="BB154" s="411">
        <v>0</v>
      </c>
      <c r="BC154" s="411">
        <v>0</v>
      </c>
      <c r="BD154" s="411">
        <v>0</v>
      </c>
      <c r="BE154" s="411">
        <v>0</v>
      </c>
      <c r="BF154" s="411">
        <v>0</v>
      </c>
      <c r="BG154" s="411">
        <v>0</v>
      </c>
      <c r="BH154" s="412">
        <v>0</v>
      </c>
      <c r="BI154" s="411">
        <f t="shared" si="57"/>
        <v>0</v>
      </c>
      <c r="BJ154" s="411">
        <v>0</v>
      </c>
      <c r="BK154" s="411">
        <v>0</v>
      </c>
      <c r="BL154" s="411">
        <v>0</v>
      </c>
      <c r="BM154" s="411">
        <v>0</v>
      </c>
      <c r="BN154" s="411">
        <v>0</v>
      </c>
      <c r="BO154" s="411">
        <v>0</v>
      </c>
      <c r="BP154" s="411">
        <v>0</v>
      </c>
      <c r="BQ154" s="411">
        <v>0</v>
      </c>
      <c r="BR154" s="411">
        <v>0</v>
      </c>
      <c r="BS154" s="411">
        <v>0</v>
      </c>
      <c r="BT154" s="411">
        <v>0</v>
      </c>
      <c r="BU154" s="412">
        <v>0</v>
      </c>
      <c r="BV154" s="411">
        <f t="shared" si="58"/>
        <v>0</v>
      </c>
      <c r="BW154" s="411">
        <v>0</v>
      </c>
      <c r="BX154" s="411">
        <v>0</v>
      </c>
      <c r="BY154" s="411">
        <v>0</v>
      </c>
      <c r="BZ154" s="411">
        <v>0</v>
      </c>
      <c r="CA154" s="411">
        <v>0</v>
      </c>
      <c r="CB154" s="411">
        <v>0</v>
      </c>
      <c r="CC154" s="411">
        <v>0</v>
      </c>
      <c r="CD154" s="411">
        <v>0</v>
      </c>
      <c r="CE154" s="411">
        <v>0</v>
      </c>
      <c r="CF154" s="411">
        <v>0</v>
      </c>
      <c r="CG154" s="411">
        <v>0</v>
      </c>
      <c r="CH154" s="412">
        <v>0</v>
      </c>
      <c r="CI154" s="411">
        <f t="shared" si="59"/>
        <v>0</v>
      </c>
      <c r="CJ154" s="411">
        <v>0</v>
      </c>
      <c r="CK154" s="411">
        <v>0</v>
      </c>
      <c r="CL154" s="411">
        <v>0</v>
      </c>
      <c r="CM154" s="411">
        <v>0</v>
      </c>
      <c r="CN154" s="411">
        <v>0</v>
      </c>
      <c r="CO154" s="411">
        <v>0</v>
      </c>
      <c r="CP154" s="411">
        <v>0</v>
      </c>
      <c r="CQ154" s="411">
        <v>0</v>
      </c>
      <c r="CR154" s="411">
        <v>0</v>
      </c>
      <c r="CS154" s="411">
        <v>0</v>
      </c>
      <c r="CT154" s="411">
        <v>0</v>
      </c>
      <c r="CU154" s="412">
        <v>0</v>
      </c>
      <c r="CV154" s="411">
        <f t="shared" si="60"/>
        <v>0</v>
      </c>
      <c r="CW154" s="411">
        <v>0</v>
      </c>
      <c r="CX154" s="411">
        <v>0</v>
      </c>
      <c r="CY154" s="411">
        <v>0</v>
      </c>
      <c r="CZ154" s="411">
        <v>0</v>
      </c>
      <c r="DA154" s="411">
        <v>0</v>
      </c>
      <c r="DB154" s="411">
        <v>0</v>
      </c>
      <c r="DC154" s="411">
        <v>0</v>
      </c>
      <c r="DD154" s="411">
        <v>0</v>
      </c>
      <c r="DE154" s="411">
        <v>0</v>
      </c>
      <c r="DF154" s="411">
        <v>0</v>
      </c>
      <c r="DG154" s="411">
        <v>0</v>
      </c>
      <c r="DH154" s="412">
        <v>0</v>
      </c>
      <c r="DI154" s="411">
        <f t="shared" si="61"/>
        <v>0</v>
      </c>
      <c r="DJ154" s="411">
        <v>0</v>
      </c>
      <c r="DK154" s="411">
        <v>0</v>
      </c>
      <c r="DL154" s="411">
        <v>0</v>
      </c>
      <c r="DM154" s="411">
        <v>0</v>
      </c>
      <c r="DN154" s="411">
        <v>0</v>
      </c>
      <c r="DO154" s="411">
        <v>0</v>
      </c>
      <c r="DP154" s="411">
        <v>0</v>
      </c>
      <c r="DQ154" s="411">
        <v>0</v>
      </c>
      <c r="DR154" s="411">
        <v>0</v>
      </c>
      <c r="DS154" s="411">
        <v>0</v>
      </c>
      <c r="DT154" s="411">
        <v>0</v>
      </c>
      <c r="DU154" s="412">
        <v>0</v>
      </c>
      <c r="DV154" s="411">
        <f t="shared" si="62"/>
        <v>0</v>
      </c>
      <c r="DW154" s="412">
        <v>0</v>
      </c>
      <c r="DX154" s="412">
        <v>0</v>
      </c>
      <c r="DY154" s="412">
        <v>0</v>
      </c>
      <c r="DZ154" s="412">
        <v>0</v>
      </c>
      <c r="EA154" s="412">
        <v>0</v>
      </c>
      <c r="EB154" s="412">
        <v>0</v>
      </c>
      <c r="EC154" s="412">
        <v>0</v>
      </c>
      <c r="ED154" s="412">
        <v>0</v>
      </c>
      <c r="EE154" s="412">
        <v>0</v>
      </c>
      <c r="EF154" s="412">
        <v>0</v>
      </c>
      <c r="EG154" s="412">
        <v>0</v>
      </c>
      <c r="EH154" s="412">
        <v>0</v>
      </c>
      <c r="EI154" s="411">
        <f t="shared" si="63"/>
        <v>0</v>
      </c>
      <c r="EK154" s="411">
        <f t="shared" si="64"/>
        <v>1</v>
      </c>
      <c r="EL154" s="7">
        <f t="shared" si="65"/>
        <v>-1</v>
      </c>
    </row>
    <row r="155" spans="1:142">
      <c r="A155" s="365" t="str">
        <f t="shared" si="47"/>
        <v xml:space="preserve"> 017</v>
      </c>
      <c r="B155" s="370" t="s">
        <v>931</v>
      </c>
      <c r="C155" s="370" t="s">
        <v>1198</v>
      </c>
      <c r="D155" s="411">
        <v>0</v>
      </c>
      <c r="E155" s="411">
        <v>0</v>
      </c>
      <c r="F155" s="411">
        <v>0</v>
      </c>
      <c r="G155" s="411">
        <v>0</v>
      </c>
      <c r="H155" s="411">
        <v>0</v>
      </c>
      <c r="I155" s="411">
        <v>0</v>
      </c>
      <c r="J155" s="411">
        <v>0</v>
      </c>
      <c r="K155" s="411">
        <v>1</v>
      </c>
      <c r="L155" s="411">
        <v>0</v>
      </c>
      <c r="M155" s="411">
        <v>0</v>
      </c>
      <c r="N155" s="411">
        <v>0</v>
      </c>
      <c r="O155" s="412">
        <v>0</v>
      </c>
      <c r="P155" s="411">
        <f t="shared" si="48"/>
        <v>1</v>
      </c>
      <c r="Q155" s="411">
        <f t="shared" si="49"/>
        <v>0</v>
      </c>
      <c r="R155" s="411">
        <f t="shared" si="50"/>
        <v>1</v>
      </c>
      <c r="S155" s="411">
        <f t="shared" si="51"/>
        <v>0</v>
      </c>
      <c r="T155" s="411">
        <v>0</v>
      </c>
      <c r="U155" s="411">
        <v>0</v>
      </c>
      <c r="V155" s="411">
        <v>0</v>
      </c>
      <c r="W155" s="411">
        <v>0</v>
      </c>
      <c r="X155" s="411">
        <v>0</v>
      </c>
      <c r="Y155" s="411">
        <v>0</v>
      </c>
      <c r="Z155" s="411">
        <v>0</v>
      </c>
      <c r="AA155" s="411">
        <v>0</v>
      </c>
      <c r="AB155" s="411">
        <v>0</v>
      </c>
      <c r="AC155" s="411">
        <v>0</v>
      </c>
      <c r="AD155" s="411">
        <v>0</v>
      </c>
      <c r="AE155" s="412">
        <v>0</v>
      </c>
      <c r="AF155" s="411">
        <f t="shared" si="52"/>
        <v>0</v>
      </c>
      <c r="AG155" s="411">
        <v>0</v>
      </c>
      <c r="AH155" s="411">
        <v>0</v>
      </c>
      <c r="AI155" s="411">
        <v>0</v>
      </c>
      <c r="AJ155" s="411">
        <v>0</v>
      </c>
      <c r="AK155" s="411">
        <v>0</v>
      </c>
      <c r="AL155" s="411">
        <v>0</v>
      </c>
      <c r="AM155" s="411">
        <v>0</v>
      </c>
      <c r="AN155" s="411">
        <v>0</v>
      </c>
      <c r="AO155" s="411">
        <v>0</v>
      </c>
      <c r="AP155" s="411">
        <v>0</v>
      </c>
      <c r="AQ155" s="411">
        <v>0</v>
      </c>
      <c r="AR155" s="412">
        <v>0</v>
      </c>
      <c r="AS155" s="411">
        <f t="shared" si="53"/>
        <v>0</v>
      </c>
      <c r="AT155" s="411">
        <f t="shared" si="54"/>
        <v>0</v>
      </c>
      <c r="AU155" s="411">
        <f t="shared" si="55"/>
        <v>0</v>
      </c>
      <c r="AV155" s="411">
        <f t="shared" si="56"/>
        <v>0</v>
      </c>
      <c r="AW155" s="411">
        <v>0</v>
      </c>
      <c r="AX155" s="411">
        <v>0</v>
      </c>
      <c r="AY155" s="411">
        <v>0</v>
      </c>
      <c r="AZ155" s="411">
        <v>0</v>
      </c>
      <c r="BA155" s="411">
        <v>0</v>
      </c>
      <c r="BB155" s="411">
        <v>0</v>
      </c>
      <c r="BC155" s="411">
        <v>0</v>
      </c>
      <c r="BD155" s="411">
        <v>0</v>
      </c>
      <c r="BE155" s="411">
        <v>0</v>
      </c>
      <c r="BF155" s="411">
        <v>0</v>
      </c>
      <c r="BG155" s="411">
        <v>0</v>
      </c>
      <c r="BH155" s="412">
        <v>0</v>
      </c>
      <c r="BI155" s="411">
        <f t="shared" si="57"/>
        <v>0</v>
      </c>
      <c r="BJ155" s="411">
        <v>0</v>
      </c>
      <c r="BK155" s="411">
        <v>0</v>
      </c>
      <c r="BL155" s="411">
        <v>0</v>
      </c>
      <c r="BM155" s="411">
        <v>0</v>
      </c>
      <c r="BN155" s="411">
        <v>0</v>
      </c>
      <c r="BO155" s="411">
        <v>0</v>
      </c>
      <c r="BP155" s="411">
        <v>0</v>
      </c>
      <c r="BQ155" s="411">
        <v>0</v>
      </c>
      <c r="BR155" s="411">
        <v>0</v>
      </c>
      <c r="BS155" s="411">
        <v>0</v>
      </c>
      <c r="BT155" s="411">
        <v>0</v>
      </c>
      <c r="BU155" s="412">
        <v>0</v>
      </c>
      <c r="BV155" s="411">
        <f t="shared" si="58"/>
        <v>0</v>
      </c>
      <c r="BW155" s="411">
        <v>0</v>
      </c>
      <c r="BX155" s="411">
        <v>0</v>
      </c>
      <c r="BY155" s="411">
        <v>0</v>
      </c>
      <c r="BZ155" s="411">
        <v>0</v>
      </c>
      <c r="CA155" s="411">
        <v>0</v>
      </c>
      <c r="CB155" s="411">
        <v>0</v>
      </c>
      <c r="CC155" s="411">
        <v>0</v>
      </c>
      <c r="CD155" s="411">
        <v>0</v>
      </c>
      <c r="CE155" s="411">
        <v>0</v>
      </c>
      <c r="CF155" s="411">
        <v>0</v>
      </c>
      <c r="CG155" s="411">
        <v>0</v>
      </c>
      <c r="CH155" s="412">
        <v>0</v>
      </c>
      <c r="CI155" s="411">
        <f t="shared" si="59"/>
        <v>0</v>
      </c>
      <c r="CJ155" s="411">
        <v>0</v>
      </c>
      <c r="CK155" s="411">
        <v>0</v>
      </c>
      <c r="CL155" s="411">
        <v>0</v>
      </c>
      <c r="CM155" s="411">
        <v>0</v>
      </c>
      <c r="CN155" s="411">
        <v>0</v>
      </c>
      <c r="CO155" s="411">
        <v>0</v>
      </c>
      <c r="CP155" s="411">
        <v>0</v>
      </c>
      <c r="CQ155" s="411">
        <v>0</v>
      </c>
      <c r="CR155" s="411">
        <v>0</v>
      </c>
      <c r="CS155" s="411">
        <v>0</v>
      </c>
      <c r="CT155" s="411">
        <v>0</v>
      </c>
      <c r="CU155" s="412">
        <v>0</v>
      </c>
      <c r="CV155" s="411">
        <f t="shared" si="60"/>
        <v>0</v>
      </c>
      <c r="CW155" s="411">
        <v>0</v>
      </c>
      <c r="CX155" s="411">
        <v>0</v>
      </c>
      <c r="CY155" s="411">
        <v>0</v>
      </c>
      <c r="CZ155" s="411">
        <v>0</v>
      </c>
      <c r="DA155" s="411">
        <v>0</v>
      </c>
      <c r="DB155" s="411">
        <v>0</v>
      </c>
      <c r="DC155" s="411">
        <v>0</v>
      </c>
      <c r="DD155" s="411">
        <v>0</v>
      </c>
      <c r="DE155" s="411">
        <v>0</v>
      </c>
      <c r="DF155" s="411">
        <v>0</v>
      </c>
      <c r="DG155" s="411">
        <v>0</v>
      </c>
      <c r="DH155" s="412">
        <v>0</v>
      </c>
      <c r="DI155" s="411">
        <f t="shared" si="61"/>
        <v>0</v>
      </c>
      <c r="DJ155" s="411">
        <v>0</v>
      </c>
      <c r="DK155" s="411">
        <v>0</v>
      </c>
      <c r="DL155" s="411">
        <v>0</v>
      </c>
      <c r="DM155" s="411">
        <v>0</v>
      </c>
      <c r="DN155" s="411">
        <v>0</v>
      </c>
      <c r="DO155" s="411">
        <v>0</v>
      </c>
      <c r="DP155" s="411">
        <v>0</v>
      </c>
      <c r="DQ155" s="411">
        <v>0</v>
      </c>
      <c r="DR155" s="411">
        <v>0</v>
      </c>
      <c r="DS155" s="411">
        <v>0</v>
      </c>
      <c r="DT155" s="411">
        <v>0</v>
      </c>
      <c r="DU155" s="412">
        <v>0</v>
      </c>
      <c r="DV155" s="411">
        <f t="shared" si="62"/>
        <v>0</v>
      </c>
      <c r="DW155" s="412">
        <v>0</v>
      </c>
      <c r="DX155" s="412">
        <v>0</v>
      </c>
      <c r="DY155" s="412">
        <v>0</v>
      </c>
      <c r="DZ155" s="412">
        <v>0</v>
      </c>
      <c r="EA155" s="412">
        <v>0</v>
      </c>
      <c r="EB155" s="412">
        <v>0</v>
      </c>
      <c r="EC155" s="412">
        <v>0</v>
      </c>
      <c r="ED155" s="412">
        <v>0</v>
      </c>
      <c r="EE155" s="412">
        <v>0</v>
      </c>
      <c r="EF155" s="412">
        <v>0</v>
      </c>
      <c r="EG155" s="412">
        <v>0</v>
      </c>
      <c r="EH155" s="412">
        <v>0</v>
      </c>
      <c r="EI155" s="411">
        <f t="shared" si="63"/>
        <v>0</v>
      </c>
      <c r="EK155" s="411">
        <f t="shared" si="64"/>
        <v>1</v>
      </c>
      <c r="EL155" s="7">
        <f t="shared" si="65"/>
        <v>-1</v>
      </c>
    </row>
    <row r="156" spans="1:142">
      <c r="A156" s="365" t="str">
        <f t="shared" si="47"/>
        <v xml:space="preserve"> 017</v>
      </c>
      <c r="B156" s="370" t="s">
        <v>931</v>
      </c>
      <c r="C156" s="370" t="s">
        <v>1187</v>
      </c>
      <c r="D156" s="411">
        <v>243</v>
      </c>
      <c r="E156" s="411">
        <v>242</v>
      </c>
      <c r="F156" s="411">
        <v>238</v>
      </c>
      <c r="G156" s="411">
        <v>235</v>
      </c>
      <c r="H156" s="411">
        <v>235</v>
      </c>
      <c r="I156" s="411">
        <v>235</v>
      </c>
      <c r="J156" s="411">
        <v>230</v>
      </c>
      <c r="K156" s="411">
        <v>122</v>
      </c>
      <c r="L156" s="411">
        <v>191</v>
      </c>
      <c r="M156" s="411">
        <v>126</v>
      </c>
      <c r="N156" s="411">
        <v>228</v>
      </c>
      <c r="O156" s="412">
        <v>227</v>
      </c>
      <c r="P156" s="411">
        <f t="shared" si="48"/>
        <v>2552</v>
      </c>
      <c r="Q156" s="411">
        <f t="shared" si="49"/>
        <v>1650.5806451612902</v>
      </c>
      <c r="R156" s="411">
        <f t="shared" si="50"/>
        <v>267.72969966629591</v>
      </c>
      <c r="S156" s="411">
        <f t="shared" si="51"/>
        <v>633.68965517241384</v>
      </c>
      <c r="T156" s="411">
        <v>0</v>
      </c>
      <c r="U156" s="411">
        <v>0</v>
      </c>
      <c r="V156" s="411">
        <v>0</v>
      </c>
      <c r="W156" s="411">
        <v>0</v>
      </c>
      <c r="X156" s="411">
        <v>0</v>
      </c>
      <c r="Y156" s="411">
        <v>0</v>
      </c>
      <c r="Z156" s="411">
        <v>0</v>
      </c>
      <c r="AA156" s="411">
        <v>0</v>
      </c>
      <c r="AB156" s="411">
        <v>0</v>
      </c>
      <c r="AC156" s="411">
        <v>0</v>
      </c>
      <c r="AD156" s="411">
        <v>0</v>
      </c>
      <c r="AE156" s="412">
        <v>0</v>
      </c>
      <c r="AF156" s="411">
        <f t="shared" si="52"/>
        <v>0</v>
      </c>
      <c r="AG156" s="411">
        <v>0</v>
      </c>
      <c r="AH156" s="411">
        <v>0</v>
      </c>
      <c r="AI156" s="411">
        <v>0</v>
      </c>
      <c r="AJ156" s="411">
        <v>0</v>
      </c>
      <c r="AK156" s="411">
        <v>0</v>
      </c>
      <c r="AL156" s="411">
        <v>0</v>
      </c>
      <c r="AM156" s="411">
        <v>0</v>
      </c>
      <c r="AN156" s="411">
        <v>0</v>
      </c>
      <c r="AO156" s="411">
        <v>0</v>
      </c>
      <c r="AP156" s="411">
        <v>0</v>
      </c>
      <c r="AQ156" s="411">
        <v>0</v>
      </c>
      <c r="AR156" s="412">
        <v>0</v>
      </c>
      <c r="AS156" s="411">
        <f t="shared" si="53"/>
        <v>0</v>
      </c>
      <c r="AT156" s="411">
        <f t="shared" si="54"/>
        <v>0</v>
      </c>
      <c r="AU156" s="411">
        <f t="shared" si="55"/>
        <v>0</v>
      </c>
      <c r="AV156" s="411">
        <f t="shared" si="56"/>
        <v>0</v>
      </c>
      <c r="AW156" s="411">
        <v>0</v>
      </c>
      <c r="AX156" s="411">
        <v>0</v>
      </c>
      <c r="AY156" s="411">
        <v>0</v>
      </c>
      <c r="AZ156" s="411">
        <v>0</v>
      </c>
      <c r="BA156" s="411">
        <v>0</v>
      </c>
      <c r="BB156" s="411">
        <v>0</v>
      </c>
      <c r="BC156" s="411">
        <v>0</v>
      </c>
      <c r="BD156" s="411">
        <v>0</v>
      </c>
      <c r="BE156" s="411">
        <v>0</v>
      </c>
      <c r="BF156" s="411">
        <v>0</v>
      </c>
      <c r="BG156" s="411">
        <v>0</v>
      </c>
      <c r="BH156" s="412">
        <v>0</v>
      </c>
      <c r="BI156" s="411">
        <f t="shared" si="57"/>
        <v>0</v>
      </c>
      <c r="BJ156" s="411">
        <v>0</v>
      </c>
      <c r="BK156" s="411">
        <v>0</v>
      </c>
      <c r="BL156" s="411">
        <v>0</v>
      </c>
      <c r="BM156" s="411">
        <v>0</v>
      </c>
      <c r="BN156" s="411">
        <v>0</v>
      </c>
      <c r="BO156" s="411">
        <v>0</v>
      </c>
      <c r="BP156" s="411">
        <v>0</v>
      </c>
      <c r="BQ156" s="411">
        <v>0</v>
      </c>
      <c r="BR156" s="411">
        <v>0</v>
      </c>
      <c r="BS156" s="411">
        <v>0</v>
      </c>
      <c r="BT156" s="411">
        <v>0</v>
      </c>
      <c r="BU156" s="412">
        <v>0</v>
      </c>
      <c r="BV156" s="411">
        <f t="shared" si="58"/>
        <v>0</v>
      </c>
      <c r="BW156" s="411">
        <v>0</v>
      </c>
      <c r="BX156" s="411">
        <v>0</v>
      </c>
      <c r="BY156" s="411">
        <v>0</v>
      </c>
      <c r="BZ156" s="411">
        <v>0</v>
      </c>
      <c r="CA156" s="411">
        <v>0</v>
      </c>
      <c r="CB156" s="411">
        <v>0</v>
      </c>
      <c r="CC156" s="411">
        <v>0</v>
      </c>
      <c r="CD156" s="411">
        <v>0</v>
      </c>
      <c r="CE156" s="411">
        <v>0</v>
      </c>
      <c r="CF156" s="411">
        <v>0</v>
      </c>
      <c r="CG156" s="411">
        <v>0</v>
      </c>
      <c r="CH156" s="412">
        <v>0</v>
      </c>
      <c r="CI156" s="411">
        <f t="shared" si="59"/>
        <v>0</v>
      </c>
      <c r="CJ156" s="411">
        <v>0</v>
      </c>
      <c r="CK156" s="411">
        <v>0</v>
      </c>
      <c r="CL156" s="411">
        <v>0</v>
      </c>
      <c r="CM156" s="411">
        <v>0</v>
      </c>
      <c r="CN156" s="411">
        <v>0</v>
      </c>
      <c r="CO156" s="411">
        <v>0</v>
      </c>
      <c r="CP156" s="411">
        <v>0</v>
      </c>
      <c r="CQ156" s="411">
        <v>0</v>
      </c>
      <c r="CR156" s="411">
        <v>0</v>
      </c>
      <c r="CS156" s="411">
        <v>0</v>
      </c>
      <c r="CT156" s="411">
        <v>0</v>
      </c>
      <c r="CU156" s="412">
        <v>0</v>
      </c>
      <c r="CV156" s="411">
        <f t="shared" si="60"/>
        <v>0</v>
      </c>
      <c r="CW156" s="411">
        <v>0</v>
      </c>
      <c r="CX156" s="411">
        <v>0</v>
      </c>
      <c r="CY156" s="411">
        <v>0</v>
      </c>
      <c r="CZ156" s="411">
        <v>0</v>
      </c>
      <c r="DA156" s="411">
        <v>0</v>
      </c>
      <c r="DB156" s="411">
        <v>0</v>
      </c>
      <c r="DC156" s="411">
        <v>0</v>
      </c>
      <c r="DD156" s="411">
        <v>0</v>
      </c>
      <c r="DE156" s="411">
        <v>0</v>
      </c>
      <c r="DF156" s="411">
        <v>0</v>
      </c>
      <c r="DG156" s="411">
        <v>0</v>
      </c>
      <c r="DH156" s="412">
        <v>0</v>
      </c>
      <c r="DI156" s="411">
        <f t="shared" si="61"/>
        <v>0</v>
      </c>
      <c r="DJ156" s="411">
        <v>0</v>
      </c>
      <c r="DK156" s="411">
        <v>0</v>
      </c>
      <c r="DL156" s="411">
        <v>0</v>
      </c>
      <c r="DM156" s="411">
        <v>0</v>
      </c>
      <c r="DN156" s="411">
        <v>0</v>
      </c>
      <c r="DO156" s="411">
        <v>0</v>
      </c>
      <c r="DP156" s="411">
        <v>0</v>
      </c>
      <c r="DQ156" s="411">
        <v>0</v>
      </c>
      <c r="DR156" s="411">
        <v>0</v>
      </c>
      <c r="DS156" s="411">
        <v>0</v>
      </c>
      <c r="DT156" s="411">
        <v>0</v>
      </c>
      <c r="DU156" s="412">
        <v>0</v>
      </c>
      <c r="DV156" s="411">
        <f t="shared" si="62"/>
        <v>0</v>
      </c>
      <c r="DW156" s="412">
        <v>0</v>
      </c>
      <c r="DX156" s="412">
        <v>0</v>
      </c>
      <c r="DY156" s="412">
        <v>0</v>
      </c>
      <c r="DZ156" s="412">
        <v>0</v>
      </c>
      <c r="EA156" s="412">
        <v>0</v>
      </c>
      <c r="EB156" s="412">
        <v>0</v>
      </c>
      <c r="EC156" s="412">
        <v>0</v>
      </c>
      <c r="ED156" s="412">
        <v>0</v>
      </c>
      <c r="EE156" s="412">
        <v>0</v>
      </c>
      <c r="EF156" s="412">
        <v>0</v>
      </c>
      <c r="EG156" s="412">
        <v>0</v>
      </c>
      <c r="EH156" s="412">
        <v>0</v>
      </c>
      <c r="EI156" s="411">
        <f t="shared" si="63"/>
        <v>0</v>
      </c>
      <c r="EK156" s="411">
        <f t="shared" si="64"/>
        <v>2552</v>
      </c>
      <c r="EL156" s="7">
        <f t="shared" si="65"/>
        <v>-2552</v>
      </c>
    </row>
    <row r="157" spans="1:142">
      <c r="A157" s="365" t="str">
        <f t="shared" si="47"/>
        <v xml:space="preserve"> 017</v>
      </c>
      <c r="B157" s="370" t="s">
        <v>931</v>
      </c>
      <c r="C157" s="370" t="s">
        <v>1188</v>
      </c>
      <c r="D157" s="411">
        <v>19</v>
      </c>
      <c r="E157" s="411">
        <v>0</v>
      </c>
      <c r="F157" s="411">
        <v>1</v>
      </c>
      <c r="G157" s="411">
        <v>2</v>
      </c>
      <c r="H157" s="411">
        <v>0</v>
      </c>
      <c r="I157" s="411">
        <v>0</v>
      </c>
      <c r="J157" s="411">
        <v>0</v>
      </c>
      <c r="K157" s="411">
        <v>0</v>
      </c>
      <c r="L157" s="411">
        <v>0</v>
      </c>
      <c r="M157" s="411">
        <v>0</v>
      </c>
      <c r="N157" s="411">
        <v>0</v>
      </c>
      <c r="O157" s="412">
        <v>0</v>
      </c>
      <c r="P157" s="411">
        <f t="shared" si="48"/>
        <v>22</v>
      </c>
      <c r="Q157" s="411">
        <f t="shared" si="49"/>
        <v>22</v>
      </c>
      <c r="R157" s="411">
        <f t="shared" si="50"/>
        <v>0</v>
      </c>
      <c r="S157" s="411">
        <f t="shared" si="51"/>
        <v>0</v>
      </c>
      <c r="T157" s="411">
        <v>0</v>
      </c>
      <c r="U157" s="411">
        <v>0</v>
      </c>
      <c r="V157" s="411">
        <v>0</v>
      </c>
      <c r="W157" s="411">
        <v>0</v>
      </c>
      <c r="X157" s="411">
        <v>0</v>
      </c>
      <c r="Y157" s="411">
        <v>0</v>
      </c>
      <c r="Z157" s="411">
        <v>0</v>
      </c>
      <c r="AA157" s="411">
        <v>0</v>
      </c>
      <c r="AB157" s="411">
        <v>0</v>
      </c>
      <c r="AC157" s="411">
        <v>0</v>
      </c>
      <c r="AD157" s="411">
        <v>0</v>
      </c>
      <c r="AE157" s="412">
        <v>0</v>
      </c>
      <c r="AF157" s="411">
        <f t="shared" si="52"/>
        <v>0</v>
      </c>
      <c r="AG157" s="411">
        <v>0</v>
      </c>
      <c r="AH157" s="411">
        <v>0</v>
      </c>
      <c r="AI157" s="411">
        <v>0</v>
      </c>
      <c r="AJ157" s="411">
        <v>0</v>
      </c>
      <c r="AK157" s="411">
        <v>0</v>
      </c>
      <c r="AL157" s="411">
        <v>0</v>
      </c>
      <c r="AM157" s="411">
        <v>0</v>
      </c>
      <c r="AN157" s="411">
        <v>0</v>
      </c>
      <c r="AO157" s="411">
        <v>0</v>
      </c>
      <c r="AP157" s="411">
        <v>0</v>
      </c>
      <c r="AQ157" s="411">
        <v>0</v>
      </c>
      <c r="AR157" s="412">
        <v>0</v>
      </c>
      <c r="AS157" s="411">
        <f t="shared" si="53"/>
        <v>0</v>
      </c>
      <c r="AT157" s="411">
        <f t="shared" si="54"/>
        <v>0</v>
      </c>
      <c r="AU157" s="411">
        <f t="shared" si="55"/>
        <v>0</v>
      </c>
      <c r="AV157" s="411">
        <f t="shared" si="56"/>
        <v>0</v>
      </c>
      <c r="AW157" s="411">
        <v>0</v>
      </c>
      <c r="AX157" s="411">
        <v>0</v>
      </c>
      <c r="AY157" s="411">
        <v>0</v>
      </c>
      <c r="AZ157" s="411">
        <v>0</v>
      </c>
      <c r="BA157" s="411">
        <v>0</v>
      </c>
      <c r="BB157" s="411">
        <v>0</v>
      </c>
      <c r="BC157" s="411">
        <v>0</v>
      </c>
      <c r="BD157" s="411">
        <v>0</v>
      </c>
      <c r="BE157" s="411">
        <v>0</v>
      </c>
      <c r="BF157" s="411">
        <v>0</v>
      </c>
      <c r="BG157" s="411">
        <v>0</v>
      </c>
      <c r="BH157" s="412">
        <v>0</v>
      </c>
      <c r="BI157" s="411">
        <f t="shared" si="57"/>
        <v>0</v>
      </c>
      <c r="BJ157" s="411">
        <v>0</v>
      </c>
      <c r="BK157" s="411">
        <v>0</v>
      </c>
      <c r="BL157" s="411">
        <v>0</v>
      </c>
      <c r="BM157" s="411">
        <v>0</v>
      </c>
      <c r="BN157" s="411">
        <v>0</v>
      </c>
      <c r="BO157" s="411">
        <v>0</v>
      </c>
      <c r="BP157" s="411">
        <v>0</v>
      </c>
      <c r="BQ157" s="411">
        <v>0</v>
      </c>
      <c r="BR157" s="411">
        <v>0</v>
      </c>
      <c r="BS157" s="411">
        <v>0</v>
      </c>
      <c r="BT157" s="411">
        <v>0</v>
      </c>
      <c r="BU157" s="412">
        <v>0</v>
      </c>
      <c r="BV157" s="411">
        <f t="shared" si="58"/>
        <v>0</v>
      </c>
      <c r="BW157" s="411">
        <v>0</v>
      </c>
      <c r="BX157" s="411">
        <v>0</v>
      </c>
      <c r="BY157" s="411">
        <v>0</v>
      </c>
      <c r="BZ157" s="411">
        <v>0</v>
      </c>
      <c r="CA157" s="411">
        <v>0</v>
      </c>
      <c r="CB157" s="411">
        <v>0</v>
      </c>
      <c r="CC157" s="411">
        <v>0</v>
      </c>
      <c r="CD157" s="411">
        <v>0</v>
      </c>
      <c r="CE157" s="411">
        <v>0</v>
      </c>
      <c r="CF157" s="411">
        <v>0</v>
      </c>
      <c r="CG157" s="411">
        <v>0</v>
      </c>
      <c r="CH157" s="412">
        <v>0</v>
      </c>
      <c r="CI157" s="411">
        <f t="shared" si="59"/>
        <v>0</v>
      </c>
      <c r="CJ157" s="411">
        <v>0</v>
      </c>
      <c r="CK157" s="411">
        <v>0</v>
      </c>
      <c r="CL157" s="411">
        <v>0</v>
      </c>
      <c r="CM157" s="411">
        <v>0</v>
      </c>
      <c r="CN157" s="411">
        <v>0</v>
      </c>
      <c r="CO157" s="411">
        <v>0</v>
      </c>
      <c r="CP157" s="411">
        <v>0</v>
      </c>
      <c r="CQ157" s="411">
        <v>0</v>
      </c>
      <c r="CR157" s="411">
        <v>0</v>
      </c>
      <c r="CS157" s="411">
        <v>0</v>
      </c>
      <c r="CT157" s="411">
        <v>0</v>
      </c>
      <c r="CU157" s="412">
        <v>0</v>
      </c>
      <c r="CV157" s="411">
        <f t="shared" si="60"/>
        <v>0</v>
      </c>
      <c r="CW157" s="411">
        <v>0</v>
      </c>
      <c r="CX157" s="411">
        <v>0</v>
      </c>
      <c r="CY157" s="411">
        <v>0</v>
      </c>
      <c r="CZ157" s="411">
        <v>0</v>
      </c>
      <c r="DA157" s="411">
        <v>0</v>
      </c>
      <c r="DB157" s="411">
        <v>0</v>
      </c>
      <c r="DC157" s="411">
        <v>0</v>
      </c>
      <c r="DD157" s="411">
        <v>0</v>
      </c>
      <c r="DE157" s="411">
        <v>0</v>
      </c>
      <c r="DF157" s="411">
        <v>0</v>
      </c>
      <c r="DG157" s="411">
        <v>0</v>
      </c>
      <c r="DH157" s="412">
        <v>0</v>
      </c>
      <c r="DI157" s="411">
        <f t="shared" si="61"/>
        <v>0</v>
      </c>
      <c r="DJ157" s="411">
        <v>0</v>
      </c>
      <c r="DK157" s="411">
        <v>0</v>
      </c>
      <c r="DL157" s="411">
        <v>0</v>
      </c>
      <c r="DM157" s="411">
        <v>0</v>
      </c>
      <c r="DN157" s="411">
        <v>0</v>
      </c>
      <c r="DO157" s="411">
        <v>0</v>
      </c>
      <c r="DP157" s="411">
        <v>0</v>
      </c>
      <c r="DQ157" s="411">
        <v>0</v>
      </c>
      <c r="DR157" s="411">
        <v>0</v>
      </c>
      <c r="DS157" s="411">
        <v>0</v>
      </c>
      <c r="DT157" s="411">
        <v>0</v>
      </c>
      <c r="DU157" s="412">
        <v>0</v>
      </c>
      <c r="DV157" s="411">
        <f t="shared" si="62"/>
        <v>0</v>
      </c>
      <c r="DW157" s="412">
        <v>0</v>
      </c>
      <c r="DX157" s="412">
        <v>0</v>
      </c>
      <c r="DY157" s="412">
        <v>0</v>
      </c>
      <c r="DZ157" s="412">
        <v>0</v>
      </c>
      <c r="EA157" s="412">
        <v>0</v>
      </c>
      <c r="EB157" s="412">
        <v>0</v>
      </c>
      <c r="EC157" s="412">
        <v>0</v>
      </c>
      <c r="ED157" s="412">
        <v>0</v>
      </c>
      <c r="EE157" s="412">
        <v>0</v>
      </c>
      <c r="EF157" s="412">
        <v>0</v>
      </c>
      <c r="EG157" s="412">
        <v>0</v>
      </c>
      <c r="EH157" s="412">
        <v>0</v>
      </c>
      <c r="EI157" s="411">
        <f t="shared" si="63"/>
        <v>0</v>
      </c>
      <c r="EK157" s="411">
        <f t="shared" si="64"/>
        <v>22</v>
      </c>
      <c r="EL157" s="7">
        <f t="shared" si="65"/>
        <v>-22</v>
      </c>
    </row>
    <row r="158" spans="1:142">
      <c r="A158" s="365" t="str">
        <f t="shared" si="47"/>
        <v xml:space="preserve"> 017</v>
      </c>
      <c r="B158" s="370" t="s">
        <v>931</v>
      </c>
      <c r="C158" s="370" t="s">
        <v>1189</v>
      </c>
      <c r="D158" s="411">
        <v>2</v>
      </c>
      <c r="E158" s="411">
        <v>2</v>
      </c>
      <c r="F158" s="411">
        <v>2</v>
      </c>
      <c r="G158" s="411">
        <v>2</v>
      </c>
      <c r="H158" s="411">
        <v>2</v>
      </c>
      <c r="I158" s="411">
        <v>2</v>
      </c>
      <c r="J158" s="411">
        <v>2</v>
      </c>
      <c r="K158" s="411">
        <v>2</v>
      </c>
      <c r="L158" s="411">
        <v>2</v>
      </c>
      <c r="M158" s="411">
        <v>2</v>
      </c>
      <c r="N158" s="411">
        <v>1</v>
      </c>
      <c r="O158" s="412">
        <v>1</v>
      </c>
      <c r="P158" s="411">
        <f t="shared" si="48"/>
        <v>22</v>
      </c>
      <c r="Q158" s="411">
        <f t="shared" si="49"/>
        <v>13.935483870967742</v>
      </c>
      <c r="R158" s="411">
        <f t="shared" si="50"/>
        <v>3.5127919911012233</v>
      </c>
      <c r="S158" s="411">
        <f t="shared" si="51"/>
        <v>4.5517241379310347</v>
      </c>
      <c r="T158" s="411">
        <v>0</v>
      </c>
      <c r="U158" s="411">
        <v>0</v>
      </c>
      <c r="V158" s="411">
        <v>0</v>
      </c>
      <c r="W158" s="411">
        <v>0</v>
      </c>
      <c r="X158" s="411">
        <v>0</v>
      </c>
      <c r="Y158" s="411">
        <v>0</v>
      </c>
      <c r="Z158" s="411">
        <v>0</v>
      </c>
      <c r="AA158" s="411">
        <v>0</v>
      </c>
      <c r="AB158" s="411">
        <v>0</v>
      </c>
      <c r="AC158" s="411">
        <v>0</v>
      </c>
      <c r="AD158" s="411">
        <v>0</v>
      </c>
      <c r="AE158" s="412">
        <v>0</v>
      </c>
      <c r="AF158" s="411">
        <f t="shared" si="52"/>
        <v>0</v>
      </c>
      <c r="AG158" s="411">
        <v>0</v>
      </c>
      <c r="AH158" s="411">
        <v>0</v>
      </c>
      <c r="AI158" s="411">
        <v>0</v>
      </c>
      <c r="AJ158" s="411">
        <v>0</v>
      </c>
      <c r="AK158" s="411">
        <v>0</v>
      </c>
      <c r="AL158" s="411">
        <v>0</v>
      </c>
      <c r="AM158" s="411">
        <v>0</v>
      </c>
      <c r="AN158" s="411">
        <v>0</v>
      </c>
      <c r="AO158" s="411">
        <v>0</v>
      </c>
      <c r="AP158" s="411">
        <v>0</v>
      </c>
      <c r="AQ158" s="411">
        <v>0</v>
      </c>
      <c r="AR158" s="412">
        <v>0</v>
      </c>
      <c r="AS158" s="411">
        <f t="shared" si="53"/>
        <v>0</v>
      </c>
      <c r="AT158" s="411">
        <f t="shared" si="54"/>
        <v>0</v>
      </c>
      <c r="AU158" s="411">
        <f t="shared" si="55"/>
        <v>0</v>
      </c>
      <c r="AV158" s="411">
        <f t="shared" si="56"/>
        <v>0</v>
      </c>
      <c r="AW158" s="411">
        <v>0</v>
      </c>
      <c r="AX158" s="411">
        <v>0</v>
      </c>
      <c r="AY158" s="411">
        <v>0</v>
      </c>
      <c r="AZ158" s="411">
        <v>0</v>
      </c>
      <c r="BA158" s="411">
        <v>0</v>
      </c>
      <c r="BB158" s="411">
        <v>0</v>
      </c>
      <c r="BC158" s="411">
        <v>0</v>
      </c>
      <c r="BD158" s="411">
        <v>0</v>
      </c>
      <c r="BE158" s="411">
        <v>0</v>
      </c>
      <c r="BF158" s="411">
        <v>0</v>
      </c>
      <c r="BG158" s="411">
        <v>0</v>
      </c>
      <c r="BH158" s="412">
        <v>0</v>
      </c>
      <c r="BI158" s="411">
        <f t="shared" si="57"/>
        <v>0</v>
      </c>
      <c r="BJ158" s="411">
        <v>0</v>
      </c>
      <c r="BK158" s="411">
        <v>0</v>
      </c>
      <c r="BL158" s="411">
        <v>0</v>
      </c>
      <c r="BM158" s="411">
        <v>0</v>
      </c>
      <c r="BN158" s="411">
        <v>0</v>
      </c>
      <c r="BO158" s="411">
        <v>0</v>
      </c>
      <c r="BP158" s="411">
        <v>0</v>
      </c>
      <c r="BQ158" s="411">
        <v>0</v>
      </c>
      <c r="BR158" s="411">
        <v>0</v>
      </c>
      <c r="BS158" s="411">
        <v>0</v>
      </c>
      <c r="BT158" s="411">
        <v>0</v>
      </c>
      <c r="BU158" s="412">
        <v>0</v>
      </c>
      <c r="BV158" s="411">
        <f t="shared" si="58"/>
        <v>0</v>
      </c>
      <c r="BW158" s="411">
        <v>0</v>
      </c>
      <c r="BX158" s="411">
        <v>0</v>
      </c>
      <c r="BY158" s="411">
        <v>0</v>
      </c>
      <c r="BZ158" s="411">
        <v>0</v>
      </c>
      <c r="CA158" s="411">
        <v>0</v>
      </c>
      <c r="CB158" s="411">
        <v>0</v>
      </c>
      <c r="CC158" s="411">
        <v>0</v>
      </c>
      <c r="CD158" s="411">
        <v>0</v>
      </c>
      <c r="CE158" s="411">
        <v>0</v>
      </c>
      <c r="CF158" s="411">
        <v>0</v>
      </c>
      <c r="CG158" s="411">
        <v>0</v>
      </c>
      <c r="CH158" s="412">
        <v>0</v>
      </c>
      <c r="CI158" s="411">
        <f t="shared" si="59"/>
        <v>0</v>
      </c>
      <c r="CJ158" s="411">
        <v>0</v>
      </c>
      <c r="CK158" s="411">
        <v>0</v>
      </c>
      <c r="CL158" s="411">
        <v>0</v>
      </c>
      <c r="CM158" s="411">
        <v>0</v>
      </c>
      <c r="CN158" s="411">
        <v>0</v>
      </c>
      <c r="CO158" s="411">
        <v>0</v>
      </c>
      <c r="CP158" s="411">
        <v>0</v>
      </c>
      <c r="CQ158" s="411">
        <v>0</v>
      </c>
      <c r="CR158" s="411">
        <v>0</v>
      </c>
      <c r="CS158" s="411">
        <v>0</v>
      </c>
      <c r="CT158" s="411">
        <v>0</v>
      </c>
      <c r="CU158" s="412">
        <v>0</v>
      </c>
      <c r="CV158" s="411">
        <f t="shared" si="60"/>
        <v>0</v>
      </c>
      <c r="CW158" s="411">
        <v>0</v>
      </c>
      <c r="CX158" s="411">
        <v>0</v>
      </c>
      <c r="CY158" s="411">
        <v>0</v>
      </c>
      <c r="CZ158" s="411">
        <v>0</v>
      </c>
      <c r="DA158" s="411">
        <v>0</v>
      </c>
      <c r="DB158" s="411">
        <v>0</v>
      </c>
      <c r="DC158" s="411">
        <v>0</v>
      </c>
      <c r="DD158" s="411">
        <v>0</v>
      </c>
      <c r="DE158" s="411">
        <v>0</v>
      </c>
      <c r="DF158" s="411">
        <v>0</v>
      </c>
      <c r="DG158" s="411">
        <v>0</v>
      </c>
      <c r="DH158" s="412">
        <v>0</v>
      </c>
      <c r="DI158" s="411">
        <f t="shared" si="61"/>
        <v>0</v>
      </c>
      <c r="DJ158" s="411">
        <v>0</v>
      </c>
      <c r="DK158" s="411">
        <v>0</v>
      </c>
      <c r="DL158" s="411">
        <v>0</v>
      </c>
      <c r="DM158" s="411">
        <v>0</v>
      </c>
      <c r="DN158" s="411">
        <v>0</v>
      </c>
      <c r="DO158" s="411">
        <v>0</v>
      </c>
      <c r="DP158" s="411">
        <v>0</v>
      </c>
      <c r="DQ158" s="411">
        <v>0</v>
      </c>
      <c r="DR158" s="411">
        <v>0</v>
      </c>
      <c r="DS158" s="411">
        <v>0</v>
      </c>
      <c r="DT158" s="411">
        <v>0</v>
      </c>
      <c r="DU158" s="412">
        <v>0</v>
      </c>
      <c r="DV158" s="411">
        <f t="shared" si="62"/>
        <v>0</v>
      </c>
      <c r="DW158" s="412">
        <v>0</v>
      </c>
      <c r="DX158" s="412">
        <v>0</v>
      </c>
      <c r="DY158" s="412">
        <v>0</v>
      </c>
      <c r="DZ158" s="412">
        <v>0</v>
      </c>
      <c r="EA158" s="412">
        <v>0</v>
      </c>
      <c r="EB158" s="412">
        <v>0</v>
      </c>
      <c r="EC158" s="412">
        <v>0</v>
      </c>
      <c r="ED158" s="412">
        <v>0</v>
      </c>
      <c r="EE158" s="412">
        <v>0</v>
      </c>
      <c r="EF158" s="412">
        <v>0</v>
      </c>
      <c r="EG158" s="412">
        <v>0</v>
      </c>
      <c r="EH158" s="412">
        <v>0</v>
      </c>
      <c r="EI158" s="411">
        <f t="shared" si="63"/>
        <v>0</v>
      </c>
      <c r="EK158" s="411">
        <f t="shared" si="64"/>
        <v>22</v>
      </c>
      <c r="EL158" s="7">
        <f t="shared" si="65"/>
        <v>-22</v>
      </c>
    </row>
    <row r="159" spans="1:142">
      <c r="A159" s="365" t="str">
        <f t="shared" si="47"/>
        <v xml:space="preserve"> 017</v>
      </c>
      <c r="B159" s="370" t="s">
        <v>931</v>
      </c>
      <c r="C159" s="370" t="s">
        <v>1190</v>
      </c>
      <c r="D159" s="411">
        <v>0</v>
      </c>
      <c r="E159" s="411">
        <v>0</v>
      </c>
      <c r="F159" s="411">
        <v>1</v>
      </c>
      <c r="G159" s="411">
        <v>1</v>
      </c>
      <c r="H159" s="411">
        <v>0</v>
      </c>
      <c r="I159" s="411">
        <v>0</v>
      </c>
      <c r="J159" s="411">
        <v>0</v>
      </c>
      <c r="K159" s="411">
        <v>0</v>
      </c>
      <c r="L159" s="411">
        <v>0</v>
      </c>
      <c r="M159" s="411">
        <v>0</v>
      </c>
      <c r="N159" s="411">
        <v>0</v>
      </c>
      <c r="O159" s="412">
        <v>0</v>
      </c>
      <c r="P159" s="411">
        <f t="shared" si="48"/>
        <v>2</v>
      </c>
      <c r="Q159" s="411">
        <f t="shared" si="49"/>
        <v>2</v>
      </c>
      <c r="R159" s="411">
        <f t="shared" si="50"/>
        <v>0</v>
      </c>
      <c r="S159" s="411">
        <f t="shared" si="51"/>
        <v>0</v>
      </c>
      <c r="T159" s="411">
        <v>0</v>
      </c>
      <c r="U159" s="411">
        <v>0</v>
      </c>
      <c r="V159" s="411">
        <v>0</v>
      </c>
      <c r="W159" s="411">
        <v>0</v>
      </c>
      <c r="X159" s="411">
        <v>0</v>
      </c>
      <c r="Y159" s="411">
        <v>0</v>
      </c>
      <c r="Z159" s="411">
        <v>0</v>
      </c>
      <c r="AA159" s="411">
        <v>0</v>
      </c>
      <c r="AB159" s="411">
        <v>0</v>
      </c>
      <c r="AC159" s="411">
        <v>0</v>
      </c>
      <c r="AD159" s="411">
        <v>0</v>
      </c>
      <c r="AE159" s="412">
        <v>0</v>
      </c>
      <c r="AF159" s="411">
        <f t="shared" si="52"/>
        <v>0</v>
      </c>
      <c r="AG159" s="411">
        <v>0</v>
      </c>
      <c r="AH159" s="411">
        <v>0</v>
      </c>
      <c r="AI159" s="411">
        <v>0</v>
      </c>
      <c r="AJ159" s="411">
        <v>0</v>
      </c>
      <c r="AK159" s="411">
        <v>0</v>
      </c>
      <c r="AL159" s="411">
        <v>0</v>
      </c>
      <c r="AM159" s="411">
        <v>0</v>
      </c>
      <c r="AN159" s="411">
        <v>0</v>
      </c>
      <c r="AO159" s="411">
        <v>0</v>
      </c>
      <c r="AP159" s="411">
        <v>0</v>
      </c>
      <c r="AQ159" s="411">
        <v>0</v>
      </c>
      <c r="AR159" s="412">
        <v>0</v>
      </c>
      <c r="AS159" s="411">
        <f t="shared" si="53"/>
        <v>0</v>
      </c>
      <c r="AT159" s="411">
        <f t="shared" si="54"/>
        <v>0</v>
      </c>
      <c r="AU159" s="411">
        <f t="shared" si="55"/>
        <v>0</v>
      </c>
      <c r="AV159" s="411">
        <f t="shared" si="56"/>
        <v>0</v>
      </c>
      <c r="AW159" s="411">
        <v>0</v>
      </c>
      <c r="AX159" s="411">
        <v>0</v>
      </c>
      <c r="AY159" s="411">
        <v>0</v>
      </c>
      <c r="AZ159" s="411">
        <v>0</v>
      </c>
      <c r="BA159" s="411">
        <v>0</v>
      </c>
      <c r="BB159" s="411">
        <v>0</v>
      </c>
      <c r="BC159" s="411">
        <v>0</v>
      </c>
      <c r="BD159" s="411">
        <v>0</v>
      </c>
      <c r="BE159" s="411">
        <v>0</v>
      </c>
      <c r="BF159" s="411">
        <v>0</v>
      </c>
      <c r="BG159" s="411">
        <v>0</v>
      </c>
      <c r="BH159" s="412">
        <v>0</v>
      </c>
      <c r="BI159" s="411">
        <f t="shared" si="57"/>
        <v>0</v>
      </c>
      <c r="BJ159" s="411">
        <v>0</v>
      </c>
      <c r="BK159" s="411">
        <v>0</v>
      </c>
      <c r="BL159" s="411">
        <v>0</v>
      </c>
      <c r="BM159" s="411">
        <v>0</v>
      </c>
      <c r="BN159" s="411">
        <v>0</v>
      </c>
      <c r="BO159" s="411">
        <v>0</v>
      </c>
      <c r="BP159" s="411">
        <v>0</v>
      </c>
      <c r="BQ159" s="411">
        <v>0</v>
      </c>
      <c r="BR159" s="411">
        <v>0</v>
      </c>
      <c r="BS159" s="411">
        <v>0</v>
      </c>
      <c r="BT159" s="411">
        <v>0</v>
      </c>
      <c r="BU159" s="412">
        <v>0</v>
      </c>
      <c r="BV159" s="411">
        <f t="shared" si="58"/>
        <v>0</v>
      </c>
      <c r="BW159" s="411">
        <v>0</v>
      </c>
      <c r="BX159" s="411">
        <v>0</v>
      </c>
      <c r="BY159" s="411">
        <v>0</v>
      </c>
      <c r="BZ159" s="411">
        <v>0</v>
      </c>
      <c r="CA159" s="411">
        <v>0</v>
      </c>
      <c r="CB159" s="411">
        <v>0</v>
      </c>
      <c r="CC159" s="411">
        <v>0</v>
      </c>
      <c r="CD159" s="411">
        <v>0</v>
      </c>
      <c r="CE159" s="411">
        <v>0</v>
      </c>
      <c r="CF159" s="411">
        <v>0</v>
      </c>
      <c r="CG159" s="411">
        <v>0</v>
      </c>
      <c r="CH159" s="412">
        <v>0</v>
      </c>
      <c r="CI159" s="411">
        <f t="shared" si="59"/>
        <v>0</v>
      </c>
      <c r="CJ159" s="411">
        <v>0</v>
      </c>
      <c r="CK159" s="411">
        <v>0</v>
      </c>
      <c r="CL159" s="411">
        <v>0</v>
      </c>
      <c r="CM159" s="411">
        <v>0</v>
      </c>
      <c r="CN159" s="411">
        <v>0</v>
      </c>
      <c r="CO159" s="411">
        <v>0</v>
      </c>
      <c r="CP159" s="411">
        <v>0</v>
      </c>
      <c r="CQ159" s="411">
        <v>0</v>
      </c>
      <c r="CR159" s="411">
        <v>0</v>
      </c>
      <c r="CS159" s="411">
        <v>0</v>
      </c>
      <c r="CT159" s="411">
        <v>0</v>
      </c>
      <c r="CU159" s="412">
        <v>0</v>
      </c>
      <c r="CV159" s="411">
        <f t="shared" si="60"/>
        <v>0</v>
      </c>
      <c r="CW159" s="411">
        <v>0</v>
      </c>
      <c r="CX159" s="411">
        <v>0</v>
      </c>
      <c r="CY159" s="411">
        <v>0</v>
      </c>
      <c r="CZ159" s="411">
        <v>0</v>
      </c>
      <c r="DA159" s="411">
        <v>0</v>
      </c>
      <c r="DB159" s="411">
        <v>0</v>
      </c>
      <c r="DC159" s="411">
        <v>0</v>
      </c>
      <c r="DD159" s="411">
        <v>0</v>
      </c>
      <c r="DE159" s="411">
        <v>0</v>
      </c>
      <c r="DF159" s="411">
        <v>0</v>
      </c>
      <c r="DG159" s="411">
        <v>0</v>
      </c>
      <c r="DH159" s="412">
        <v>0</v>
      </c>
      <c r="DI159" s="411">
        <f t="shared" si="61"/>
        <v>0</v>
      </c>
      <c r="DJ159" s="411">
        <v>0</v>
      </c>
      <c r="DK159" s="411">
        <v>0</v>
      </c>
      <c r="DL159" s="411">
        <v>0</v>
      </c>
      <c r="DM159" s="411">
        <v>0</v>
      </c>
      <c r="DN159" s="411">
        <v>0</v>
      </c>
      <c r="DO159" s="411">
        <v>0</v>
      </c>
      <c r="DP159" s="411">
        <v>0</v>
      </c>
      <c r="DQ159" s="411">
        <v>0</v>
      </c>
      <c r="DR159" s="411">
        <v>0</v>
      </c>
      <c r="DS159" s="411">
        <v>0</v>
      </c>
      <c r="DT159" s="411">
        <v>0</v>
      </c>
      <c r="DU159" s="412">
        <v>0</v>
      </c>
      <c r="DV159" s="411">
        <f t="shared" si="62"/>
        <v>0</v>
      </c>
      <c r="DW159" s="412">
        <v>0</v>
      </c>
      <c r="DX159" s="412">
        <v>0</v>
      </c>
      <c r="DY159" s="412">
        <v>0</v>
      </c>
      <c r="DZ159" s="412">
        <v>0</v>
      </c>
      <c r="EA159" s="412">
        <v>0</v>
      </c>
      <c r="EB159" s="412">
        <v>0</v>
      </c>
      <c r="EC159" s="412">
        <v>0</v>
      </c>
      <c r="ED159" s="412">
        <v>0</v>
      </c>
      <c r="EE159" s="412">
        <v>0</v>
      </c>
      <c r="EF159" s="412">
        <v>0</v>
      </c>
      <c r="EG159" s="412">
        <v>0</v>
      </c>
      <c r="EH159" s="412">
        <v>0</v>
      </c>
      <c r="EI159" s="411">
        <f t="shared" si="63"/>
        <v>0</v>
      </c>
      <c r="EK159" s="411">
        <f t="shared" si="64"/>
        <v>2</v>
      </c>
      <c r="EL159" s="7">
        <f t="shared" si="65"/>
        <v>-2</v>
      </c>
    </row>
    <row r="160" spans="1:142">
      <c r="A160" s="365" t="str">
        <f t="shared" si="47"/>
        <v xml:space="preserve"> 017</v>
      </c>
      <c r="B160" s="370" t="s">
        <v>931</v>
      </c>
      <c r="C160" s="370" t="s">
        <v>1191</v>
      </c>
      <c r="D160" s="411">
        <v>2</v>
      </c>
      <c r="E160" s="411">
        <v>2</v>
      </c>
      <c r="F160" s="411">
        <v>2</v>
      </c>
      <c r="G160" s="411">
        <v>2</v>
      </c>
      <c r="H160" s="411">
        <v>2</v>
      </c>
      <c r="I160" s="411">
        <v>2</v>
      </c>
      <c r="J160" s="411">
        <v>2</v>
      </c>
      <c r="K160" s="411">
        <v>2</v>
      </c>
      <c r="L160" s="411">
        <v>2</v>
      </c>
      <c r="M160" s="411">
        <v>2</v>
      </c>
      <c r="N160" s="411">
        <v>1</v>
      </c>
      <c r="O160" s="412">
        <v>1</v>
      </c>
      <c r="P160" s="411">
        <f t="shared" si="48"/>
        <v>22</v>
      </c>
      <c r="Q160" s="411">
        <f t="shared" si="49"/>
        <v>13.935483870967742</v>
      </c>
      <c r="R160" s="411">
        <f t="shared" si="50"/>
        <v>3.5127919911012233</v>
      </c>
      <c r="S160" s="411">
        <f t="shared" si="51"/>
        <v>4.5517241379310347</v>
      </c>
      <c r="T160" s="411">
        <v>0</v>
      </c>
      <c r="U160" s="411">
        <v>0</v>
      </c>
      <c r="V160" s="411">
        <v>0</v>
      </c>
      <c r="W160" s="411">
        <v>0</v>
      </c>
      <c r="X160" s="411">
        <v>0</v>
      </c>
      <c r="Y160" s="411">
        <v>0</v>
      </c>
      <c r="Z160" s="411">
        <v>0</v>
      </c>
      <c r="AA160" s="411">
        <v>0</v>
      </c>
      <c r="AB160" s="411">
        <v>0</v>
      </c>
      <c r="AC160" s="411">
        <v>0</v>
      </c>
      <c r="AD160" s="411">
        <v>0</v>
      </c>
      <c r="AE160" s="412">
        <v>0</v>
      </c>
      <c r="AF160" s="411">
        <f t="shared" si="52"/>
        <v>0</v>
      </c>
      <c r="AG160" s="411">
        <v>0</v>
      </c>
      <c r="AH160" s="411">
        <v>0</v>
      </c>
      <c r="AI160" s="411">
        <v>0</v>
      </c>
      <c r="AJ160" s="411">
        <v>0</v>
      </c>
      <c r="AK160" s="411">
        <v>0</v>
      </c>
      <c r="AL160" s="411">
        <v>0</v>
      </c>
      <c r="AM160" s="411">
        <v>0</v>
      </c>
      <c r="AN160" s="411">
        <v>0</v>
      </c>
      <c r="AO160" s="411">
        <v>0</v>
      </c>
      <c r="AP160" s="411">
        <v>0</v>
      </c>
      <c r="AQ160" s="411">
        <v>0</v>
      </c>
      <c r="AR160" s="412">
        <v>0</v>
      </c>
      <c r="AS160" s="411">
        <f t="shared" si="53"/>
        <v>0</v>
      </c>
      <c r="AT160" s="411">
        <f t="shared" si="54"/>
        <v>0</v>
      </c>
      <c r="AU160" s="411">
        <f t="shared" si="55"/>
        <v>0</v>
      </c>
      <c r="AV160" s="411">
        <f t="shared" si="56"/>
        <v>0</v>
      </c>
      <c r="AW160" s="411">
        <v>0</v>
      </c>
      <c r="AX160" s="411">
        <v>0</v>
      </c>
      <c r="AY160" s="411">
        <v>0</v>
      </c>
      <c r="AZ160" s="411">
        <v>0</v>
      </c>
      <c r="BA160" s="411">
        <v>0</v>
      </c>
      <c r="BB160" s="411">
        <v>0</v>
      </c>
      <c r="BC160" s="411">
        <v>0</v>
      </c>
      <c r="BD160" s="411">
        <v>0</v>
      </c>
      <c r="BE160" s="411">
        <v>0</v>
      </c>
      <c r="BF160" s="411">
        <v>0</v>
      </c>
      <c r="BG160" s="411">
        <v>0</v>
      </c>
      <c r="BH160" s="412">
        <v>0</v>
      </c>
      <c r="BI160" s="411">
        <f t="shared" si="57"/>
        <v>0</v>
      </c>
      <c r="BJ160" s="411">
        <v>0</v>
      </c>
      <c r="BK160" s="411">
        <v>0</v>
      </c>
      <c r="BL160" s="411">
        <v>0</v>
      </c>
      <c r="BM160" s="411">
        <v>0</v>
      </c>
      <c r="BN160" s="411">
        <v>0</v>
      </c>
      <c r="BO160" s="411">
        <v>0</v>
      </c>
      <c r="BP160" s="411">
        <v>0</v>
      </c>
      <c r="BQ160" s="411">
        <v>0</v>
      </c>
      <c r="BR160" s="411">
        <v>0</v>
      </c>
      <c r="BS160" s="411">
        <v>0</v>
      </c>
      <c r="BT160" s="411">
        <v>0</v>
      </c>
      <c r="BU160" s="412">
        <v>0</v>
      </c>
      <c r="BV160" s="411">
        <f t="shared" si="58"/>
        <v>0</v>
      </c>
      <c r="BW160" s="411">
        <v>0</v>
      </c>
      <c r="BX160" s="411">
        <v>0</v>
      </c>
      <c r="BY160" s="411">
        <v>0</v>
      </c>
      <c r="BZ160" s="411">
        <v>0</v>
      </c>
      <c r="CA160" s="411">
        <v>0</v>
      </c>
      <c r="CB160" s="411">
        <v>0</v>
      </c>
      <c r="CC160" s="411">
        <v>0</v>
      </c>
      <c r="CD160" s="411">
        <v>0</v>
      </c>
      <c r="CE160" s="411">
        <v>0</v>
      </c>
      <c r="CF160" s="411">
        <v>0</v>
      </c>
      <c r="CG160" s="411">
        <v>0</v>
      </c>
      <c r="CH160" s="412">
        <v>0</v>
      </c>
      <c r="CI160" s="411">
        <f t="shared" si="59"/>
        <v>0</v>
      </c>
      <c r="CJ160" s="411">
        <v>0</v>
      </c>
      <c r="CK160" s="411">
        <v>0</v>
      </c>
      <c r="CL160" s="411">
        <v>0</v>
      </c>
      <c r="CM160" s="411">
        <v>0</v>
      </c>
      <c r="CN160" s="411">
        <v>0</v>
      </c>
      <c r="CO160" s="411">
        <v>0</v>
      </c>
      <c r="CP160" s="411">
        <v>0</v>
      </c>
      <c r="CQ160" s="411">
        <v>0</v>
      </c>
      <c r="CR160" s="411">
        <v>0</v>
      </c>
      <c r="CS160" s="411">
        <v>0</v>
      </c>
      <c r="CT160" s="411">
        <v>0</v>
      </c>
      <c r="CU160" s="412">
        <v>0</v>
      </c>
      <c r="CV160" s="411">
        <f t="shared" si="60"/>
        <v>0</v>
      </c>
      <c r="CW160" s="411">
        <v>0</v>
      </c>
      <c r="CX160" s="411">
        <v>0</v>
      </c>
      <c r="CY160" s="411">
        <v>0</v>
      </c>
      <c r="CZ160" s="411">
        <v>0</v>
      </c>
      <c r="DA160" s="411">
        <v>0</v>
      </c>
      <c r="DB160" s="411">
        <v>0</v>
      </c>
      <c r="DC160" s="411">
        <v>0</v>
      </c>
      <c r="DD160" s="411">
        <v>0</v>
      </c>
      <c r="DE160" s="411">
        <v>0</v>
      </c>
      <c r="DF160" s="411">
        <v>0</v>
      </c>
      <c r="DG160" s="411">
        <v>0</v>
      </c>
      <c r="DH160" s="412">
        <v>0</v>
      </c>
      <c r="DI160" s="411">
        <f t="shared" si="61"/>
        <v>0</v>
      </c>
      <c r="DJ160" s="411">
        <v>0</v>
      </c>
      <c r="DK160" s="411">
        <v>0</v>
      </c>
      <c r="DL160" s="411">
        <v>0</v>
      </c>
      <c r="DM160" s="411">
        <v>0</v>
      </c>
      <c r="DN160" s="411">
        <v>0</v>
      </c>
      <c r="DO160" s="411">
        <v>0</v>
      </c>
      <c r="DP160" s="411">
        <v>0</v>
      </c>
      <c r="DQ160" s="411">
        <v>0</v>
      </c>
      <c r="DR160" s="411">
        <v>0</v>
      </c>
      <c r="DS160" s="411">
        <v>0</v>
      </c>
      <c r="DT160" s="411">
        <v>0</v>
      </c>
      <c r="DU160" s="412">
        <v>0</v>
      </c>
      <c r="DV160" s="411">
        <f t="shared" si="62"/>
        <v>0</v>
      </c>
      <c r="DW160" s="412">
        <v>0</v>
      </c>
      <c r="DX160" s="412">
        <v>0</v>
      </c>
      <c r="DY160" s="412">
        <v>0</v>
      </c>
      <c r="DZ160" s="412">
        <v>0</v>
      </c>
      <c r="EA160" s="412">
        <v>0</v>
      </c>
      <c r="EB160" s="412">
        <v>0</v>
      </c>
      <c r="EC160" s="412">
        <v>0</v>
      </c>
      <c r="ED160" s="412">
        <v>0</v>
      </c>
      <c r="EE160" s="412">
        <v>0</v>
      </c>
      <c r="EF160" s="412">
        <v>0</v>
      </c>
      <c r="EG160" s="412">
        <v>0</v>
      </c>
      <c r="EH160" s="412">
        <v>0</v>
      </c>
      <c r="EI160" s="411">
        <f t="shared" si="63"/>
        <v>0</v>
      </c>
      <c r="EK160" s="411">
        <f t="shared" si="64"/>
        <v>22</v>
      </c>
      <c r="EL160" s="7">
        <f t="shared" si="65"/>
        <v>-22</v>
      </c>
    </row>
    <row r="161" spans="1:142">
      <c r="A161" s="365" t="str">
        <f t="shared" si="47"/>
        <v xml:space="preserve"> 017</v>
      </c>
      <c r="B161" s="370" t="s">
        <v>931</v>
      </c>
      <c r="C161" s="370" t="s">
        <v>1192</v>
      </c>
      <c r="D161" s="411">
        <v>0</v>
      </c>
      <c r="E161" s="411">
        <v>0</v>
      </c>
      <c r="F161" s="411">
        <v>0</v>
      </c>
      <c r="G161" s="411">
        <v>0</v>
      </c>
      <c r="H161" s="411">
        <v>0</v>
      </c>
      <c r="I161" s="411">
        <v>0</v>
      </c>
      <c r="J161" s="411">
        <v>1</v>
      </c>
      <c r="K161" s="411">
        <v>14</v>
      </c>
      <c r="L161" s="411">
        <v>54</v>
      </c>
      <c r="M161" s="411">
        <v>97</v>
      </c>
      <c r="N161" s="411">
        <v>0</v>
      </c>
      <c r="O161" s="412">
        <v>0</v>
      </c>
      <c r="P161" s="411">
        <f t="shared" si="48"/>
        <v>166</v>
      </c>
      <c r="Q161" s="411">
        <f t="shared" si="49"/>
        <v>0.967741935483871</v>
      </c>
      <c r="R161" s="411">
        <f t="shared" si="50"/>
        <v>53.135706340378199</v>
      </c>
      <c r="S161" s="411">
        <f t="shared" si="51"/>
        <v>111.89655172413794</v>
      </c>
      <c r="T161" s="411">
        <v>0</v>
      </c>
      <c r="U161" s="411">
        <v>0</v>
      </c>
      <c r="V161" s="411">
        <v>0</v>
      </c>
      <c r="W161" s="411">
        <v>0</v>
      </c>
      <c r="X161" s="411">
        <v>0</v>
      </c>
      <c r="Y161" s="411">
        <v>0</v>
      </c>
      <c r="Z161" s="411">
        <v>0</v>
      </c>
      <c r="AA161" s="411">
        <v>0</v>
      </c>
      <c r="AB161" s="411">
        <v>0</v>
      </c>
      <c r="AC161" s="411">
        <v>0</v>
      </c>
      <c r="AD161" s="411">
        <v>0</v>
      </c>
      <c r="AE161" s="412">
        <v>0</v>
      </c>
      <c r="AF161" s="411">
        <f t="shared" si="52"/>
        <v>0</v>
      </c>
      <c r="AG161" s="411">
        <v>0</v>
      </c>
      <c r="AH161" s="411">
        <v>0</v>
      </c>
      <c r="AI161" s="411">
        <v>0</v>
      </c>
      <c r="AJ161" s="411">
        <v>0</v>
      </c>
      <c r="AK161" s="411">
        <v>0</v>
      </c>
      <c r="AL161" s="411">
        <v>0</v>
      </c>
      <c r="AM161" s="411">
        <v>0</v>
      </c>
      <c r="AN161" s="411">
        <v>0</v>
      </c>
      <c r="AO161" s="411">
        <v>0</v>
      </c>
      <c r="AP161" s="411">
        <v>0</v>
      </c>
      <c r="AQ161" s="411">
        <v>0</v>
      </c>
      <c r="AR161" s="412">
        <v>0</v>
      </c>
      <c r="AS161" s="411">
        <f t="shared" si="53"/>
        <v>0</v>
      </c>
      <c r="AT161" s="411">
        <f t="shared" si="54"/>
        <v>0</v>
      </c>
      <c r="AU161" s="411">
        <f t="shared" si="55"/>
        <v>0</v>
      </c>
      <c r="AV161" s="411">
        <f t="shared" si="56"/>
        <v>0</v>
      </c>
      <c r="AW161" s="411">
        <v>0</v>
      </c>
      <c r="AX161" s="411">
        <v>0</v>
      </c>
      <c r="AY161" s="411">
        <v>0</v>
      </c>
      <c r="AZ161" s="411">
        <v>0</v>
      </c>
      <c r="BA161" s="411">
        <v>0</v>
      </c>
      <c r="BB161" s="411">
        <v>0</v>
      </c>
      <c r="BC161" s="411">
        <v>0</v>
      </c>
      <c r="BD161" s="411">
        <v>0</v>
      </c>
      <c r="BE161" s="411">
        <v>0</v>
      </c>
      <c r="BF161" s="411">
        <v>0</v>
      </c>
      <c r="BG161" s="411">
        <v>0</v>
      </c>
      <c r="BH161" s="412">
        <v>0</v>
      </c>
      <c r="BI161" s="411">
        <f t="shared" si="57"/>
        <v>0</v>
      </c>
      <c r="BJ161" s="411">
        <v>0</v>
      </c>
      <c r="BK161" s="411">
        <v>0</v>
      </c>
      <c r="BL161" s="411">
        <v>0</v>
      </c>
      <c r="BM161" s="411">
        <v>0</v>
      </c>
      <c r="BN161" s="411">
        <v>0</v>
      </c>
      <c r="BO161" s="411">
        <v>0</v>
      </c>
      <c r="BP161" s="411">
        <v>0</v>
      </c>
      <c r="BQ161" s="411">
        <v>0</v>
      </c>
      <c r="BR161" s="411">
        <v>0</v>
      </c>
      <c r="BS161" s="411">
        <v>0</v>
      </c>
      <c r="BT161" s="411">
        <v>0</v>
      </c>
      <c r="BU161" s="412">
        <v>0</v>
      </c>
      <c r="BV161" s="411">
        <f t="shared" si="58"/>
        <v>0</v>
      </c>
      <c r="BW161" s="411">
        <v>0</v>
      </c>
      <c r="BX161" s="411">
        <v>0</v>
      </c>
      <c r="BY161" s="411">
        <v>0</v>
      </c>
      <c r="BZ161" s="411">
        <v>0</v>
      </c>
      <c r="CA161" s="411">
        <v>0</v>
      </c>
      <c r="CB161" s="411">
        <v>0</v>
      </c>
      <c r="CC161" s="411">
        <v>0</v>
      </c>
      <c r="CD161" s="411">
        <v>0</v>
      </c>
      <c r="CE161" s="411">
        <v>0</v>
      </c>
      <c r="CF161" s="411">
        <v>0</v>
      </c>
      <c r="CG161" s="411">
        <v>0</v>
      </c>
      <c r="CH161" s="412">
        <v>0</v>
      </c>
      <c r="CI161" s="411">
        <f t="shared" si="59"/>
        <v>0</v>
      </c>
      <c r="CJ161" s="411">
        <v>0</v>
      </c>
      <c r="CK161" s="411">
        <v>0</v>
      </c>
      <c r="CL161" s="411">
        <v>0</v>
      </c>
      <c r="CM161" s="411">
        <v>0</v>
      </c>
      <c r="CN161" s="411">
        <v>0</v>
      </c>
      <c r="CO161" s="411">
        <v>0</v>
      </c>
      <c r="CP161" s="411">
        <v>0</v>
      </c>
      <c r="CQ161" s="411">
        <v>0</v>
      </c>
      <c r="CR161" s="411">
        <v>0</v>
      </c>
      <c r="CS161" s="411">
        <v>0</v>
      </c>
      <c r="CT161" s="411">
        <v>0</v>
      </c>
      <c r="CU161" s="412">
        <v>0</v>
      </c>
      <c r="CV161" s="411">
        <f t="shared" si="60"/>
        <v>0</v>
      </c>
      <c r="CW161" s="411">
        <v>0</v>
      </c>
      <c r="CX161" s="411">
        <v>0</v>
      </c>
      <c r="CY161" s="411">
        <v>0</v>
      </c>
      <c r="CZ161" s="411">
        <v>0</v>
      </c>
      <c r="DA161" s="411">
        <v>0</v>
      </c>
      <c r="DB161" s="411">
        <v>0</v>
      </c>
      <c r="DC161" s="411">
        <v>0</v>
      </c>
      <c r="DD161" s="411">
        <v>0</v>
      </c>
      <c r="DE161" s="411">
        <v>0</v>
      </c>
      <c r="DF161" s="411">
        <v>0</v>
      </c>
      <c r="DG161" s="411">
        <v>0</v>
      </c>
      <c r="DH161" s="412">
        <v>0</v>
      </c>
      <c r="DI161" s="411">
        <f t="shared" si="61"/>
        <v>0</v>
      </c>
      <c r="DJ161" s="411">
        <v>0</v>
      </c>
      <c r="DK161" s="411">
        <v>0</v>
      </c>
      <c r="DL161" s="411">
        <v>0</v>
      </c>
      <c r="DM161" s="411">
        <v>0</v>
      </c>
      <c r="DN161" s="411">
        <v>0</v>
      </c>
      <c r="DO161" s="411">
        <v>0</v>
      </c>
      <c r="DP161" s="411">
        <v>0</v>
      </c>
      <c r="DQ161" s="411">
        <v>0</v>
      </c>
      <c r="DR161" s="411">
        <v>0</v>
      </c>
      <c r="DS161" s="411">
        <v>0</v>
      </c>
      <c r="DT161" s="411">
        <v>0</v>
      </c>
      <c r="DU161" s="412">
        <v>0</v>
      </c>
      <c r="DV161" s="411">
        <f t="shared" si="62"/>
        <v>0</v>
      </c>
      <c r="DW161" s="412">
        <v>0</v>
      </c>
      <c r="DX161" s="412">
        <v>0</v>
      </c>
      <c r="DY161" s="412">
        <v>0</v>
      </c>
      <c r="DZ161" s="412">
        <v>0</v>
      </c>
      <c r="EA161" s="412">
        <v>0</v>
      </c>
      <c r="EB161" s="412">
        <v>0</v>
      </c>
      <c r="EC161" s="412">
        <v>0</v>
      </c>
      <c r="ED161" s="412">
        <v>0</v>
      </c>
      <c r="EE161" s="412">
        <v>0</v>
      </c>
      <c r="EF161" s="412">
        <v>0</v>
      </c>
      <c r="EG161" s="412">
        <v>0</v>
      </c>
      <c r="EH161" s="412">
        <v>0</v>
      </c>
      <c r="EI161" s="411">
        <f t="shared" si="63"/>
        <v>0</v>
      </c>
      <c r="EK161" s="411">
        <f t="shared" si="64"/>
        <v>166</v>
      </c>
      <c r="EL161" s="7">
        <f t="shared" si="65"/>
        <v>-166</v>
      </c>
    </row>
    <row r="162" spans="1:142">
      <c r="A162" s="365" t="str">
        <f t="shared" si="47"/>
        <v xml:space="preserve"> 017</v>
      </c>
      <c r="B162" s="370" t="s">
        <v>931</v>
      </c>
      <c r="C162" s="370" t="s">
        <v>1193</v>
      </c>
      <c r="D162" s="411">
        <v>1</v>
      </c>
      <c r="E162" s="411">
        <v>0</v>
      </c>
      <c r="F162" s="411">
        <v>3</v>
      </c>
      <c r="G162" s="411">
        <v>0</v>
      </c>
      <c r="H162" s="411">
        <v>0</v>
      </c>
      <c r="I162" s="411">
        <v>1</v>
      </c>
      <c r="J162" s="411">
        <v>0</v>
      </c>
      <c r="K162" s="411">
        <v>0</v>
      </c>
      <c r="L162" s="411">
        <v>1</v>
      </c>
      <c r="M162" s="411">
        <v>0</v>
      </c>
      <c r="N162" s="411">
        <v>1</v>
      </c>
      <c r="O162" s="412">
        <v>2</v>
      </c>
      <c r="P162" s="411">
        <f t="shared" si="48"/>
        <v>9</v>
      </c>
      <c r="Q162" s="411">
        <f t="shared" si="49"/>
        <v>5</v>
      </c>
      <c r="R162" s="411">
        <f t="shared" si="50"/>
        <v>0.72413793103448276</v>
      </c>
      <c r="S162" s="411">
        <f t="shared" si="51"/>
        <v>3.2758620689655173</v>
      </c>
      <c r="T162" s="411">
        <v>0</v>
      </c>
      <c r="U162" s="411">
        <v>0</v>
      </c>
      <c r="V162" s="411">
        <v>0</v>
      </c>
      <c r="W162" s="411">
        <v>0</v>
      </c>
      <c r="X162" s="411">
        <v>0</v>
      </c>
      <c r="Y162" s="411">
        <v>0</v>
      </c>
      <c r="Z162" s="411">
        <v>0</v>
      </c>
      <c r="AA162" s="411">
        <v>0</v>
      </c>
      <c r="AB162" s="411">
        <v>0</v>
      </c>
      <c r="AC162" s="411">
        <v>0</v>
      </c>
      <c r="AD162" s="411">
        <v>0</v>
      </c>
      <c r="AE162" s="412">
        <v>0</v>
      </c>
      <c r="AF162" s="411">
        <f t="shared" si="52"/>
        <v>0</v>
      </c>
      <c r="AG162" s="411">
        <v>0</v>
      </c>
      <c r="AH162" s="411">
        <v>0</v>
      </c>
      <c r="AI162" s="411">
        <v>0</v>
      </c>
      <c r="AJ162" s="411">
        <v>0</v>
      </c>
      <c r="AK162" s="411">
        <v>0</v>
      </c>
      <c r="AL162" s="411">
        <v>0</v>
      </c>
      <c r="AM162" s="411">
        <v>0</v>
      </c>
      <c r="AN162" s="411">
        <v>0</v>
      </c>
      <c r="AO162" s="411">
        <v>0</v>
      </c>
      <c r="AP162" s="411">
        <v>0</v>
      </c>
      <c r="AQ162" s="411">
        <v>0</v>
      </c>
      <c r="AR162" s="412">
        <v>0</v>
      </c>
      <c r="AS162" s="411">
        <f t="shared" si="53"/>
        <v>0</v>
      </c>
      <c r="AT162" s="411">
        <f t="shared" si="54"/>
        <v>0</v>
      </c>
      <c r="AU162" s="411">
        <f t="shared" si="55"/>
        <v>0</v>
      </c>
      <c r="AV162" s="411">
        <f t="shared" si="56"/>
        <v>0</v>
      </c>
      <c r="AW162" s="411">
        <v>0</v>
      </c>
      <c r="AX162" s="411">
        <v>0</v>
      </c>
      <c r="AY162" s="411">
        <v>0</v>
      </c>
      <c r="AZ162" s="411">
        <v>0</v>
      </c>
      <c r="BA162" s="411">
        <v>0</v>
      </c>
      <c r="BB162" s="411">
        <v>0</v>
      </c>
      <c r="BC162" s="411">
        <v>0</v>
      </c>
      <c r="BD162" s="411">
        <v>0</v>
      </c>
      <c r="BE162" s="411">
        <v>0</v>
      </c>
      <c r="BF162" s="411">
        <v>0</v>
      </c>
      <c r="BG162" s="411">
        <v>0</v>
      </c>
      <c r="BH162" s="412">
        <v>0</v>
      </c>
      <c r="BI162" s="411">
        <f t="shared" si="57"/>
        <v>0</v>
      </c>
      <c r="BJ162" s="411">
        <v>0</v>
      </c>
      <c r="BK162" s="411">
        <v>0</v>
      </c>
      <c r="BL162" s="411">
        <v>0</v>
      </c>
      <c r="BM162" s="411">
        <v>0</v>
      </c>
      <c r="BN162" s="411">
        <v>0</v>
      </c>
      <c r="BO162" s="411">
        <v>0</v>
      </c>
      <c r="BP162" s="411">
        <v>0</v>
      </c>
      <c r="BQ162" s="411">
        <v>0</v>
      </c>
      <c r="BR162" s="411">
        <v>0</v>
      </c>
      <c r="BS162" s="411">
        <v>0</v>
      </c>
      <c r="BT162" s="411">
        <v>0</v>
      </c>
      <c r="BU162" s="412">
        <v>0</v>
      </c>
      <c r="BV162" s="411">
        <f t="shared" si="58"/>
        <v>0</v>
      </c>
      <c r="BW162" s="411">
        <v>0</v>
      </c>
      <c r="BX162" s="411">
        <v>0</v>
      </c>
      <c r="BY162" s="411">
        <v>0</v>
      </c>
      <c r="BZ162" s="411">
        <v>0</v>
      </c>
      <c r="CA162" s="411">
        <v>0</v>
      </c>
      <c r="CB162" s="411">
        <v>0</v>
      </c>
      <c r="CC162" s="411">
        <v>0</v>
      </c>
      <c r="CD162" s="411">
        <v>0</v>
      </c>
      <c r="CE162" s="411">
        <v>0</v>
      </c>
      <c r="CF162" s="411">
        <v>0</v>
      </c>
      <c r="CG162" s="411">
        <v>0</v>
      </c>
      <c r="CH162" s="412">
        <v>0</v>
      </c>
      <c r="CI162" s="411">
        <f t="shared" si="59"/>
        <v>0</v>
      </c>
      <c r="CJ162" s="411">
        <v>0</v>
      </c>
      <c r="CK162" s="411">
        <v>0</v>
      </c>
      <c r="CL162" s="411">
        <v>0</v>
      </c>
      <c r="CM162" s="411">
        <v>0</v>
      </c>
      <c r="CN162" s="411">
        <v>0</v>
      </c>
      <c r="CO162" s="411">
        <v>0</v>
      </c>
      <c r="CP162" s="411">
        <v>0</v>
      </c>
      <c r="CQ162" s="411">
        <v>0</v>
      </c>
      <c r="CR162" s="411">
        <v>0</v>
      </c>
      <c r="CS162" s="411">
        <v>0</v>
      </c>
      <c r="CT162" s="411">
        <v>0</v>
      </c>
      <c r="CU162" s="412">
        <v>0</v>
      </c>
      <c r="CV162" s="411">
        <f t="shared" si="60"/>
        <v>0</v>
      </c>
      <c r="CW162" s="411">
        <v>0</v>
      </c>
      <c r="CX162" s="411">
        <v>0</v>
      </c>
      <c r="CY162" s="411">
        <v>0</v>
      </c>
      <c r="CZ162" s="411">
        <v>0</v>
      </c>
      <c r="DA162" s="411">
        <v>0</v>
      </c>
      <c r="DB162" s="411">
        <v>0</v>
      </c>
      <c r="DC162" s="411">
        <v>0</v>
      </c>
      <c r="DD162" s="411">
        <v>0</v>
      </c>
      <c r="DE162" s="411">
        <v>0</v>
      </c>
      <c r="DF162" s="411">
        <v>0</v>
      </c>
      <c r="DG162" s="411">
        <v>0</v>
      </c>
      <c r="DH162" s="412">
        <v>0</v>
      </c>
      <c r="DI162" s="411">
        <f t="shared" si="61"/>
        <v>0</v>
      </c>
      <c r="DJ162" s="411">
        <v>0</v>
      </c>
      <c r="DK162" s="411">
        <v>0</v>
      </c>
      <c r="DL162" s="411">
        <v>0</v>
      </c>
      <c r="DM162" s="411">
        <v>0</v>
      </c>
      <c r="DN162" s="411">
        <v>0</v>
      </c>
      <c r="DO162" s="411">
        <v>0</v>
      </c>
      <c r="DP162" s="411">
        <v>0</v>
      </c>
      <c r="DQ162" s="411">
        <v>0</v>
      </c>
      <c r="DR162" s="411">
        <v>0</v>
      </c>
      <c r="DS162" s="411">
        <v>0</v>
      </c>
      <c r="DT162" s="411">
        <v>0</v>
      </c>
      <c r="DU162" s="412">
        <v>0</v>
      </c>
      <c r="DV162" s="411">
        <f t="shared" si="62"/>
        <v>0</v>
      </c>
      <c r="DW162" s="412">
        <v>0</v>
      </c>
      <c r="DX162" s="412">
        <v>0</v>
      </c>
      <c r="DY162" s="412">
        <v>0</v>
      </c>
      <c r="DZ162" s="412">
        <v>0</v>
      </c>
      <c r="EA162" s="412">
        <v>0</v>
      </c>
      <c r="EB162" s="412">
        <v>0</v>
      </c>
      <c r="EC162" s="412">
        <v>0</v>
      </c>
      <c r="ED162" s="412">
        <v>0</v>
      </c>
      <c r="EE162" s="412">
        <v>0</v>
      </c>
      <c r="EF162" s="412">
        <v>0</v>
      </c>
      <c r="EG162" s="412">
        <v>0</v>
      </c>
      <c r="EH162" s="412">
        <v>0</v>
      </c>
      <c r="EI162" s="411">
        <f t="shared" si="63"/>
        <v>0</v>
      </c>
      <c r="EK162" s="411">
        <f t="shared" si="64"/>
        <v>9</v>
      </c>
      <c r="EL162" s="7">
        <f t="shared" si="65"/>
        <v>-9</v>
      </c>
    </row>
    <row r="163" spans="1:142">
      <c r="A163" s="365" t="str">
        <f t="shared" si="47"/>
        <v xml:space="preserve"> 017</v>
      </c>
      <c r="B163" s="370" t="s">
        <v>931</v>
      </c>
      <c r="C163" s="370" t="s">
        <v>1194</v>
      </c>
      <c r="D163" s="411">
        <v>2</v>
      </c>
      <c r="E163" s="411">
        <v>2</v>
      </c>
      <c r="F163" s="411">
        <v>2</v>
      </c>
      <c r="G163" s="411">
        <v>2</v>
      </c>
      <c r="H163" s="411">
        <v>2</v>
      </c>
      <c r="I163" s="411">
        <v>2</v>
      </c>
      <c r="J163" s="411">
        <v>2</v>
      </c>
      <c r="K163" s="411">
        <v>2</v>
      </c>
      <c r="L163" s="411">
        <v>2</v>
      </c>
      <c r="M163" s="411">
        <v>2</v>
      </c>
      <c r="N163" s="411">
        <v>1</v>
      </c>
      <c r="O163" s="412">
        <v>1</v>
      </c>
      <c r="P163" s="411">
        <f t="shared" si="48"/>
        <v>22</v>
      </c>
      <c r="Q163" s="411">
        <f t="shared" si="49"/>
        <v>13.935483870967742</v>
      </c>
      <c r="R163" s="411">
        <f t="shared" si="50"/>
        <v>3.5127919911012233</v>
      </c>
      <c r="S163" s="411">
        <f t="shared" si="51"/>
        <v>4.5517241379310347</v>
      </c>
      <c r="T163" s="411">
        <v>0</v>
      </c>
      <c r="U163" s="411">
        <v>0</v>
      </c>
      <c r="V163" s="411">
        <v>0</v>
      </c>
      <c r="W163" s="411">
        <v>0</v>
      </c>
      <c r="X163" s="411">
        <v>0</v>
      </c>
      <c r="Y163" s="411">
        <v>0</v>
      </c>
      <c r="Z163" s="411">
        <v>0</v>
      </c>
      <c r="AA163" s="411">
        <v>0</v>
      </c>
      <c r="AB163" s="411">
        <v>0</v>
      </c>
      <c r="AC163" s="411">
        <v>0</v>
      </c>
      <c r="AD163" s="411">
        <v>0</v>
      </c>
      <c r="AE163" s="412">
        <v>0</v>
      </c>
      <c r="AF163" s="411">
        <f t="shared" si="52"/>
        <v>0</v>
      </c>
      <c r="AG163" s="411">
        <v>0</v>
      </c>
      <c r="AH163" s="411">
        <v>0</v>
      </c>
      <c r="AI163" s="411">
        <v>0</v>
      </c>
      <c r="AJ163" s="411">
        <v>0</v>
      </c>
      <c r="AK163" s="411">
        <v>0</v>
      </c>
      <c r="AL163" s="411">
        <v>0</v>
      </c>
      <c r="AM163" s="411">
        <v>0</v>
      </c>
      <c r="AN163" s="411">
        <v>0</v>
      </c>
      <c r="AO163" s="411">
        <v>0</v>
      </c>
      <c r="AP163" s="411">
        <v>0</v>
      </c>
      <c r="AQ163" s="411">
        <v>0</v>
      </c>
      <c r="AR163" s="412">
        <v>0</v>
      </c>
      <c r="AS163" s="411">
        <f t="shared" si="53"/>
        <v>0</v>
      </c>
      <c r="AT163" s="411">
        <f t="shared" si="54"/>
        <v>0</v>
      </c>
      <c r="AU163" s="411">
        <f t="shared" si="55"/>
        <v>0</v>
      </c>
      <c r="AV163" s="411">
        <f t="shared" si="56"/>
        <v>0</v>
      </c>
      <c r="AW163" s="411">
        <v>0</v>
      </c>
      <c r="AX163" s="411">
        <v>0</v>
      </c>
      <c r="AY163" s="411">
        <v>0</v>
      </c>
      <c r="AZ163" s="411">
        <v>0</v>
      </c>
      <c r="BA163" s="411">
        <v>0</v>
      </c>
      <c r="BB163" s="411">
        <v>0</v>
      </c>
      <c r="BC163" s="411">
        <v>0</v>
      </c>
      <c r="BD163" s="411">
        <v>0</v>
      </c>
      <c r="BE163" s="411">
        <v>0</v>
      </c>
      <c r="BF163" s="411">
        <v>0</v>
      </c>
      <c r="BG163" s="411">
        <v>0</v>
      </c>
      <c r="BH163" s="412">
        <v>0</v>
      </c>
      <c r="BI163" s="411">
        <f t="shared" si="57"/>
        <v>0</v>
      </c>
      <c r="BJ163" s="411">
        <v>0</v>
      </c>
      <c r="BK163" s="411">
        <v>0</v>
      </c>
      <c r="BL163" s="411">
        <v>0</v>
      </c>
      <c r="BM163" s="411">
        <v>0</v>
      </c>
      <c r="BN163" s="411">
        <v>0</v>
      </c>
      <c r="BO163" s="411">
        <v>0</v>
      </c>
      <c r="BP163" s="411">
        <v>0</v>
      </c>
      <c r="BQ163" s="411">
        <v>0</v>
      </c>
      <c r="BR163" s="411">
        <v>0</v>
      </c>
      <c r="BS163" s="411">
        <v>0</v>
      </c>
      <c r="BT163" s="411">
        <v>0</v>
      </c>
      <c r="BU163" s="412">
        <v>0</v>
      </c>
      <c r="BV163" s="411">
        <f t="shared" si="58"/>
        <v>0</v>
      </c>
      <c r="BW163" s="411">
        <v>0</v>
      </c>
      <c r="BX163" s="411">
        <v>0</v>
      </c>
      <c r="BY163" s="411">
        <v>0</v>
      </c>
      <c r="BZ163" s="411">
        <v>0</v>
      </c>
      <c r="CA163" s="411">
        <v>0</v>
      </c>
      <c r="CB163" s="411">
        <v>0</v>
      </c>
      <c r="CC163" s="411">
        <v>0</v>
      </c>
      <c r="CD163" s="411">
        <v>0</v>
      </c>
      <c r="CE163" s="411">
        <v>0</v>
      </c>
      <c r="CF163" s="411">
        <v>0</v>
      </c>
      <c r="CG163" s="411">
        <v>0</v>
      </c>
      <c r="CH163" s="412">
        <v>0</v>
      </c>
      <c r="CI163" s="411">
        <f t="shared" si="59"/>
        <v>0</v>
      </c>
      <c r="CJ163" s="411">
        <v>0</v>
      </c>
      <c r="CK163" s="411">
        <v>0</v>
      </c>
      <c r="CL163" s="411">
        <v>0</v>
      </c>
      <c r="CM163" s="411">
        <v>0</v>
      </c>
      <c r="CN163" s="411">
        <v>0</v>
      </c>
      <c r="CO163" s="411">
        <v>0</v>
      </c>
      <c r="CP163" s="411">
        <v>0</v>
      </c>
      <c r="CQ163" s="411">
        <v>0</v>
      </c>
      <c r="CR163" s="411">
        <v>0</v>
      </c>
      <c r="CS163" s="411">
        <v>0</v>
      </c>
      <c r="CT163" s="411">
        <v>0</v>
      </c>
      <c r="CU163" s="412">
        <v>0</v>
      </c>
      <c r="CV163" s="411">
        <f t="shared" si="60"/>
        <v>0</v>
      </c>
      <c r="CW163" s="411">
        <v>0</v>
      </c>
      <c r="CX163" s="411">
        <v>0</v>
      </c>
      <c r="CY163" s="411">
        <v>0</v>
      </c>
      <c r="CZ163" s="411">
        <v>0</v>
      </c>
      <c r="DA163" s="411">
        <v>0</v>
      </c>
      <c r="DB163" s="411">
        <v>0</v>
      </c>
      <c r="DC163" s="411">
        <v>0</v>
      </c>
      <c r="DD163" s="411">
        <v>0</v>
      </c>
      <c r="DE163" s="411">
        <v>0</v>
      </c>
      <c r="DF163" s="411">
        <v>0</v>
      </c>
      <c r="DG163" s="411">
        <v>0</v>
      </c>
      <c r="DH163" s="412">
        <v>0</v>
      </c>
      <c r="DI163" s="411">
        <f t="shared" si="61"/>
        <v>0</v>
      </c>
      <c r="DJ163" s="411">
        <v>0</v>
      </c>
      <c r="DK163" s="411">
        <v>0</v>
      </c>
      <c r="DL163" s="411">
        <v>0</v>
      </c>
      <c r="DM163" s="411">
        <v>0</v>
      </c>
      <c r="DN163" s="411">
        <v>0</v>
      </c>
      <c r="DO163" s="411">
        <v>0</v>
      </c>
      <c r="DP163" s="411">
        <v>0</v>
      </c>
      <c r="DQ163" s="411">
        <v>0</v>
      </c>
      <c r="DR163" s="411">
        <v>0</v>
      </c>
      <c r="DS163" s="411">
        <v>0</v>
      </c>
      <c r="DT163" s="411">
        <v>0</v>
      </c>
      <c r="DU163" s="412">
        <v>0</v>
      </c>
      <c r="DV163" s="411">
        <f t="shared" si="62"/>
        <v>0</v>
      </c>
      <c r="DW163" s="412">
        <v>0</v>
      </c>
      <c r="DX163" s="412">
        <v>0</v>
      </c>
      <c r="DY163" s="412">
        <v>0</v>
      </c>
      <c r="DZ163" s="412">
        <v>0</v>
      </c>
      <c r="EA163" s="412">
        <v>0</v>
      </c>
      <c r="EB163" s="412">
        <v>0</v>
      </c>
      <c r="EC163" s="412">
        <v>0</v>
      </c>
      <c r="ED163" s="412">
        <v>0</v>
      </c>
      <c r="EE163" s="412">
        <v>0</v>
      </c>
      <c r="EF163" s="412">
        <v>0</v>
      </c>
      <c r="EG163" s="412">
        <v>0</v>
      </c>
      <c r="EH163" s="412">
        <v>0</v>
      </c>
      <c r="EI163" s="411">
        <f t="shared" si="63"/>
        <v>0</v>
      </c>
      <c r="EK163" s="411">
        <f t="shared" si="64"/>
        <v>22</v>
      </c>
      <c r="EL163" s="7">
        <f t="shared" si="65"/>
        <v>-22</v>
      </c>
    </row>
    <row r="164" spans="1:142">
      <c r="A164" s="365" t="str">
        <f t="shared" si="47"/>
        <v xml:space="preserve"> 017</v>
      </c>
      <c r="B164" s="370" t="s">
        <v>931</v>
      </c>
      <c r="C164" s="370" t="s">
        <v>1176</v>
      </c>
      <c r="D164" s="411">
        <v>0</v>
      </c>
      <c r="E164" s="411">
        <v>0</v>
      </c>
      <c r="F164" s="411">
        <v>0</v>
      </c>
      <c r="G164" s="411">
        <v>0</v>
      </c>
      <c r="H164" s="411">
        <v>0</v>
      </c>
      <c r="I164" s="411">
        <v>0</v>
      </c>
      <c r="J164" s="411">
        <v>0</v>
      </c>
      <c r="K164" s="411">
        <v>13</v>
      </c>
      <c r="L164" s="411">
        <v>31</v>
      </c>
      <c r="M164" s="411">
        <v>81</v>
      </c>
      <c r="N164" s="411">
        <v>0</v>
      </c>
      <c r="O164" s="412">
        <v>0</v>
      </c>
      <c r="P164" s="411">
        <f t="shared" si="48"/>
        <v>125</v>
      </c>
      <c r="Q164" s="411">
        <f t="shared" si="49"/>
        <v>0</v>
      </c>
      <c r="R164" s="411">
        <f t="shared" si="50"/>
        <v>35.448275862068968</v>
      </c>
      <c r="S164" s="411">
        <f t="shared" si="51"/>
        <v>89.551724137931032</v>
      </c>
      <c r="T164" s="411">
        <v>0</v>
      </c>
      <c r="U164" s="411">
        <v>0</v>
      </c>
      <c r="V164" s="411">
        <v>0</v>
      </c>
      <c r="W164" s="411">
        <v>0</v>
      </c>
      <c r="X164" s="411">
        <v>0</v>
      </c>
      <c r="Y164" s="411">
        <v>0</v>
      </c>
      <c r="Z164" s="411">
        <v>0</v>
      </c>
      <c r="AA164" s="411">
        <v>0</v>
      </c>
      <c r="AB164" s="411">
        <v>0</v>
      </c>
      <c r="AC164" s="411">
        <v>0</v>
      </c>
      <c r="AD164" s="411">
        <v>0</v>
      </c>
      <c r="AE164" s="412">
        <v>0</v>
      </c>
      <c r="AF164" s="411">
        <f t="shared" si="52"/>
        <v>0</v>
      </c>
      <c r="AG164" s="411">
        <v>0</v>
      </c>
      <c r="AH164" s="411">
        <v>0</v>
      </c>
      <c r="AI164" s="411">
        <v>0</v>
      </c>
      <c r="AJ164" s="411">
        <v>0</v>
      </c>
      <c r="AK164" s="411">
        <v>0</v>
      </c>
      <c r="AL164" s="411">
        <v>0</v>
      </c>
      <c r="AM164" s="411">
        <v>0</v>
      </c>
      <c r="AN164" s="411">
        <v>0</v>
      </c>
      <c r="AO164" s="411">
        <v>0</v>
      </c>
      <c r="AP164" s="411">
        <v>0</v>
      </c>
      <c r="AQ164" s="411">
        <v>0</v>
      </c>
      <c r="AR164" s="412">
        <v>0</v>
      </c>
      <c r="AS164" s="411">
        <f t="shared" si="53"/>
        <v>0</v>
      </c>
      <c r="AT164" s="411">
        <f t="shared" si="54"/>
        <v>0</v>
      </c>
      <c r="AU164" s="411">
        <f t="shared" si="55"/>
        <v>0</v>
      </c>
      <c r="AV164" s="411">
        <f t="shared" si="56"/>
        <v>0</v>
      </c>
      <c r="AW164" s="411">
        <v>0</v>
      </c>
      <c r="AX164" s="411">
        <v>0</v>
      </c>
      <c r="AY164" s="411">
        <v>0</v>
      </c>
      <c r="AZ164" s="411">
        <v>0</v>
      </c>
      <c r="BA164" s="411">
        <v>0</v>
      </c>
      <c r="BB164" s="411">
        <v>0</v>
      </c>
      <c r="BC164" s="411">
        <v>0</v>
      </c>
      <c r="BD164" s="411">
        <v>0</v>
      </c>
      <c r="BE164" s="411">
        <v>0</v>
      </c>
      <c r="BF164" s="411">
        <v>0</v>
      </c>
      <c r="BG164" s="411">
        <v>0</v>
      </c>
      <c r="BH164" s="412">
        <v>0</v>
      </c>
      <c r="BI164" s="411">
        <f t="shared" si="57"/>
        <v>0</v>
      </c>
      <c r="BJ164" s="411">
        <v>0</v>
      </c>
      <c r="BK164" s="411">
        <v>0</v>
      </c>
      <c r="BL164" s="411">
        <v>0</v>
      </c>
      <c r="BM164" s="411">
        <v>0</v>
      </c>
      <c r="BN164" s="411">
        <v>0</v>
      </c>
      <c r="BO164" s="411">
        <v>0</v>
      </c>
      <c r="BP164" s="411">
        <v>0</v>
      </c>
      <c r="BQ164" s="411">
        <v>0</v>
      </c>
      <c r="BR164" s="411">
        <v>0</v>
      </c>
      <c r="BS164" s="411">
        <v>0</v>
      </c>
      <c r="BT164" s="411">
        <v>0</v>
      </c>
      <c r="BU164" s="412">
        <v>0</v>
      </c>
      <c r="BV164" s="411">
        <f t="shared" si="58"/>
        <v>0</v>
      </c>
      <c r="BW164" s="411">
        <v>0</v>
      </c>
      <c r="BX164" s="411">
        <v>0</v>
      </c>
      <c r="BY164" s="411">
        <v>0</v>
      </c>
      <c r="BZ164" s="411">
        <v>0</v>
      </c>
      <c r="CA164" s="411">
        <v>0</v>
      </c>
      <c r="CB164" s="411">
        <v>0</v>
      </c>
      <c r="CC164" s="411">
        <v>0</v>
      </c>
      <c r="CD164" s="411">
        <v>0</v>
      </c>
      <c r="CE164" s="411">
        <v>0</v>
      </c>
      <c r="CF164" s="411">
        <v>0</v>
      </c>
      <c r="CG164" s="411">
        <v>0</v>
      </c>
      <c r="CH164" s="412">
        <v>0</v>
      </c>
      <c r="CI164" s="411">
        <f t="shared" si="59"/>
        <v>0</v>
      </c>
      <c r="CJ164" s="411">
        <v>0</v>
      </c>
      <c r="CK164" s="411">
        <v>0</v>
      </c>
      <c r="CL164" s="411">
        <v>0</v>
      </c>
      <c r="CM164" s="411">
        <v>0</v>
      </c>
      <c r="CN164" s="411">
        <v>0</v>
      </c>
      <c r="CO164" s="411">
        <v>0</v>
      </c>
      <c r="CP164" s="411">
        <v>0</v>
      </c>
      <c r="CQ164" s="411">
        <v>0</v>
      </c>
      <c r="CR164" s="411">
        <v>0</v>
      </c>
      <c r="CS164" s="411">
        <v>0</v>
      </c>
      <c r="CT164" s="411">
        <v>0</v>
      </c>
      <c r="CU164" s="412">
        <v>0</v>
      </c>
      <c r="CV164" s="411">
        <f t="shared" si="60"/>
        <v>0</v>
      </c>
      <c r="CW164" s="411">
        <v>0</v>
      </c>
      <c r="CX164" s="411">
        <v>0</v>
      </c>
      <c r="CY164" s="411">
        <v>0</v>
      </c>
      <c r="CZ164" s="411">
        <v>0</v>
      </c>
      <c r="DA164" s="411">
        <v>0</v>
      </c>
      <c r="DB164" s="411">
        <v>0</v>
      </c>
      <c r="DC164" s="411">
        <v>0</v>
      </c>
      <c r="DD164" s="411">
        <v>0</v>
      </c>
      <c r="DE164" s="411">
        <v>0</v>
      </c>
      <c r="DF164" s="411">
        <v>0</v>
      </c>
      <c r="DG164" s="411">
        <v>0</v>
      </c>
      <c r="DH164" s="412">
        <v>0</v>
      </c>
      <c r="DI164" s="411">
        <f t="shared" si="61"/>
        <v>0</v>
      </c>
      <c r="DJ164" s="411">
        <v>0</v>
      </c>
      <c r="DK164" s="411">
        <v>0</v>
      </c>
      <c r="DL164" s="411">
        <v>0</v>
      </c>
      <c r="DM164" s="411">
        <v>0</v>
      </c>
      <c r="DN164" s="411">
        <v>0</v>
      </c>
      <c r="DO164" s="411">
        <v>0</v>
      </c>
      <c r="DP164" s="411">
        <v>0</v>
      </c>
      <c r="DQ164" s="411">
        <v>0</v>
      </c>
      <c r="DR164" s="411">
        <v>0</v>
      </c>
      <c r="DS164" s="411">
        <v>0</v>
      </c>
      <c r="DT164" s="411">
        <v>0</v>
      </c>
      <c r="DU164" s="412">
        <v>0</v>
      </c>
      <c r="DV164" s="411">
        <f t="shared" si="62"/>
        <v>0</v>
      </c>
      <c r="DW164" s="412">
        <v>0</v>
      </c>
      <c r="DX164" s="412">
        <v>0</v>
      </c>
      <c r="DY164" s="412">
        <v>0</v>
      </c>
      <c r="DZ164" s="412">
        <v>0</v>
      </c>
      <c r="EA164" s="412">
        <v>0</v>
      </c>
      <c r="EB164" s="412">
        <v>0</v>
      </c>
      <c r="EC164" s="412">
        <v>0</v>
      </c>
      <c r="ED164" s="412">
        <v>0</v>
      </c>
      <c r="EE164" s="412">
        <v>0</v>
      </c>
      <c r="EF164" s="412">
        <v>0</v>
      </c>
      <c r="EG164" s="412">
        <v>0</v>
      </c>
      <c r="EH164" s="412">
        <v>0</v>
      </c>
      <c r="EI164" s="411">
        <f t="shared" si="63"/>
        <v>0</v>
      </c>
      <c r="EK164" s="411">
        <f t="shared" si="64"/>
        <v>125</v>
      </c>
      <c r="EL164" s="7">
        <f t="shared" si="65"/>
        <v>-125</v>
      </c>
    </row>
    <row r="165" spans="1:142">
      <c r="A165" s="365" t="str">
        <f t="shared" si="47"/>
        <v xml:space="preserve"> 017</v>
      </c>
      <c r="B165" s="370" t="s">
        <v>931</v>
      </c>
      <c r="C165" s="370" t="s">
        <v>1177</v>
      </c>
      <c r="D165" s="411">
        <v>1</v>
      </c>
      <c r="E165" s="411">
        <v>0</v>
      </c>
      <c r="F165" s="411">
        <v>2</v>
      </c>
      <c r="G165" s="411">
        <v>0</v>
      </c>
      <c r="H165" s="411">
        <v>0</v>
      </c>
      <c r="I165" s="411">
        <v>0</v>
      </c>
      <c r="J165" s="411">
        <v>0</v>
      </c>
      <c r="K165" s="411">
        <v>0</v>
      </c>
      <c r="L165" s="411">
        <v>1</v>
      </c>
      <c r="M165" s="411">
        <v>0</v>
      </c>
      <c r="N165" s="411">
        <v>1</v>
      </c>
      <c r="O165" s="412">
        <v>1</v>
      </c>
      <c r="P165" s="411">
        <f t="shared" si="48"/>
        <v>6</v>
      </c>
      <c r="Q165" s="411">
        <f t="shared" si="49"/>
        <v>3</v>
      </c>
      <c r="R165" s="411">
        <f t="shared" si="50"/>
        <v>0.72413793103448276</v>
      </c>
      <c r="S165" s="411">
        <f t="shared" si="51"/>
        <v>2.2758620689655173</v>
      </c>
      <c r="T165" s="411">
        <v>0</v>
      </c>
      <c r="U165" s="411">
        <v>0</v>
      </c>
      <c r="V165" s="411">
        <v>0</v>
      </c>
      <c r="W165" s="411">
        <v>0</v>
      </c>
      <c r="X165" s="411">
        <v>0</v>
      </c>
      <c r="Y165" s="411">
        <v>0</v>
      </c>
      <c r="Z165" s="411">
        <v>0</v>
      </c>
      <c r="AA165" s="411">
        <v>0</v>
      </c>
      <c r="AB165" s="411">
        <v>0</v>
      </c>
      <c r="AC165" s="411">
        <v>0</v>
      </c>
      <c r="AD165" s="411">
        <v>0</v>
      </c>
      <c r="AE165" s="412">
        <v>0</v>
      </c>
      <c r="AF165" s="411">
        <f t="shared" si="52"/>
        <v>0</v>
      </c>
      <c r="AG165" s="411">
        <v>0</v>
      </c>
      <c r="AH165" s="411">
        <v>0</v>
      </c>
      <c r="AI165" s="411">
        <v>0</v>
      </c>
      <c r="AJ165" s="411">
        <v>0</v>
      </c>
      <c r="AK165" s="411">
        <v>0</v>
      </c>
      <c r="AL165" s="411">
        <v>0</v>
      </c>
      <c r="AM165" s="411">
        <v>0</v>
      </c>
      <c r="AN165" s="411">
        <v>0</v>
      </c>
      <c r="AO165" s="411">
        <v>0</v>
      </c>
      <c r="AP165" s="411">
        <v>0</v>
      </c>
      <c r="AQ165" s="411">
        <v>0</v>
      </c>
      <c r="AR165" s="412">
        <v>0</v>
      </c>
      <c r="AS165" s="411">
        <f t="shared" si="53"/>
        <v>0</v>
      </c>
      <c r="AT165" s="411">
        <f t="shared" si="54"/>
        <v>0</v>
      </c>
      <c r="AU165" s="411">
        <f t="shared" si="55"/>
        <v>0</v>
      </c>
      <c r="AV165" s="411">
        <f t="shared" si="56"/>
        <v>0</v>
      </c>
      <c r="AW165" s="411">
        <v>0</v>
      </c>
      <c r="AX165" s="411">
        <v>0</v>
      </c>
      <c r="AY165" s="411">
        <v>0</v>
      </c>
      <c r="AZ165" s="411">
        <v>0</v>
      </c>
      <c r="BA165" s="411">
        <v>0</v>
      </c>
      <c r="BB165" s="411">
        <v>0</v>
      </c>
      <c r="BC165" s="411">
        <v>0</v>
      </c>
      <c r="BD165" s="411">
        <v>0</v>
      </c>
      <c r="BE165" s="411">
        <v>0</v>
      </c>
      <c r="BF165" s="411">
        <v>0</v>
      </c>
      <c r="BG165" s="411">
        <v>0</v>
      </c>
      <c r="BH165" s="412">
        <v>0</v>
      </c>
      <c r="BI165" s="411">
        <f t="shared" si="57"/>
        <v>0</v>
      </c>
      <c r="BJ165" s="411">
        <v>0</v>
      </c>
      <c r="BK165" s="411">
        <v>0</v>
      </c>
      <c r="BL165" s="411">
        <v>0</v>
      </c>
      <c r="BM165" s="411">
        <v>0</v>
      </c>
      <c r="BN165" s="411">
        <v>0</v>
      </c>
      <c r="BO165" s="411">
        <v>0</v>
      </c>
      <c r="BP165" s="411">
        <v>0</v>
      </c>
      <c r="BQ165" s="411">
        <v>0</v>
      </c>
      <c r="BR165" s="411">
        <v>0</v>
      </c>
      <c r="BS165" s="411">
        <v>0</v>
      </c>
      <c r="BT165" s="411">
        <v>0</v>
      </c>
      <c r="BU165" s="412">
        <v>0</v>
      </c>
      <c r="BV165" s="411">
        <f t="shared" si="58"/>
        <v>0</v>
      </c>
      <c r="BW165" s="411">
        <v>0</v>
      </c>
      <c r="BX165" s="411">
        <v>0</v>
      </c>
      <c r="BY165" s="411">
        <v>0</v>
      </c>
      <c r="BZ165" s="411">
        <v>0</v>
      </c>
      <c r="CA165" s="411">
        <v>0</v>
      </c>
      <c r="CB165" s="411">
        <v>0</v>
      </c>
      <c r="CC165" s="411">
        <v>0</v>
      </c>
      <c r="CD165" s="411">
        <v>0</v>
      </c>
      <c r="CE165" s="411">
        <v>0</v>
      </c>
      <c r="CF165" s="411">
        <v>0</v>
      </c>
      <c r="CG165" s="411">
        <v>0</v>
      </c>
      <c r="CH165" s="412">
        <v>0</v>
      </c>
      <c r="CI165" s="411">
        <f t="shared" si="59"/>
        <v>0</v>
      </c>
      <c r="CJ165" s="411">
        <v>0</v>
      </c>
      <c r="CK165" s="411">
        <v>0</v>
      </c>
      <c r="CL165" s="411">
        <v>0</v>
      </c>
      <c r="CM165" s="411">
        <v>0</v>
      </c>
      <c r="CN165" s="411">
        <v>0</v>
      </c>
      <c r="CO165" s="411">
        <v>0</v>
      </c>
      <c r="CP165" s="411">
        <v>0</v>
      </c>
      <c r="CQ165" s="411">
        <v>0</v>
      </c>
      <c r="CR165" s="411">
        <v>0</v>
      </c>
      <c r="CS165" s="411">
        <v>0</v>
      </c>
      <c r="CT165" s="411">
        <v>0</v>
      </c>
      <c r="CU165" s="412">
        <v>0</v>
      </c>
      <c r="CV165" s="411">
        <f t="shared" si="60"/>
        <v>0</v>
      </c>
      <c r="CW165" s="411">
        <v>0</v>
      </c>
      <c r="CX165" s="411">
        <v>0</v>
      </c>
      <c r="CY165" s="411">
        <v>0</v>
      </c>
      <c r="CZ165" s="411">
        <v>0</v>
      </c>
      <c r="DA165" s="411">
        <v>0</v>
      </c>
      <c r="DB165" s="411">
        <v>0</v>
      </c>
      <c r="DC165" s="411">
        <v>0</v>
      </c>
      <c r="DD165" s="411">
        <v>0</v>
      </c>
      <c r="DE165" s="411">
        <v>0</v>
      </c>
      <c r="DF165" s="411">
        <v>0</v>
      </c>
      <c r="DG165" s="411">
        <v>0</v>
      </c>
      <c r="DH165" s="412">
        <v>0</v>
      </c>
      <c r="DI165" s="411">
        <f t="shared" si="61"/>
        <v>0</v>
      </c>
      <c r="DJ165" s="411">
        <v>0</v>
      </c>
      <c r="DK165" s="411">
        <v>0</v>
      </c>
      <c r="DL165" s="411">
        <v>0</v>
      </c>
      <c r="DM165" s="411">
        <v>0</v>
      </c>
      <c r="DN165" s="411">
        <v>0</v>
      </c>
      <c r="DO165" s="411">
        <v>0</v>
      </c>
      <c r="DP165" s="411">
        <v>0</v>
      </c>
      <c r="DQ165" s="411">
        <v>0</v>
      </c>
      <c r="DR165" s="411">
        <v>0</v>
      </c>
      <c r="DS165" s="411">
        <v>0</v>
      </c>
      <c r="DT165" s="411">
        <v>0</v>
      </c>
      <c r="DU165" s="412">
        <v>0</v>
      </c>
      <c r="DV165" s="411">
        <f t="shared" si="62"/>
        <v>0</v>
      </c>
      <c r="DW165" s="412">
        <v>0</v>
      </c>
      <c r="DX165" s="412">
        <v>0</v>
      </c>
      <c r="DY165" s="412">
        <v>0</v>
      </c>
      <c r="DZ165" s="412">
        <v>0</v>
      </c>
      <c r="EA165" s="412">
        <v>0</v>
      </c>
      <c r="EB165" s="412">
        <v>0</v>
      </c>
      <c r="EC165" s="412">
        <v>0</v>
      </c>
      <c r="ED165" s="412">
        <v>0</v>
      </c>
      <c r="EE165" s="412">
        <v>0</v>
      </c>
      <c r="EF165" s="412">
        <v>0</v>
      </c>
      <c r="EG165" s="412">
        <v>0</v>
      </c>
      <c r="EH165" s="412">
        <v>0</v>
      </c>
      <c r="EI165" s="411">
        <f t="shared" si="63"/>
        <v>0</v>
      </c>
      <c r="EK165" s="411">
        <f t="shared" si="64"/>
        <v>6</v>
      </c>
      <c r="EL165" s="7">
        <f t="shared" si="65"/>
        <v>-6</v>
      </c>
    </row>
    <row r="166" spans="1:142">
      <c r="A166" s="365" t="str">
        <f t="shared" si="47"/>
        <v xml:space="preserve"> 017</v>
      </c>
      <c r="B166" s="370" t="s">
        <v>931</v>
      </c>
      <c r="C166" s="370" t="s">
        <v>1178</v>
      </c>
      <c r="D166" s="411">
        <v>1</v>
      </c>
      <c r="E166" s="411">
        <v>2</v>
      </c>
      <c r="F166" s="411">
        <v>0</v>
      </c>
      <c r="G166" s="411">
        <v>0</v>
      </c>
      <c r="H166" s="411">
        <v>3</v>
      </c>
      <c r="I166" s="411">
        <v>0</v>
      </c>
      <c r="J166" s="411">
        <v>0</v>
      </c>
      <c r="K166" s="411">
        <v>4</v>
      </c>
      <c r="L166" s="411">
        <v>0</v>
      </c>
      <c r="M166" s="411">
        <v>11</v>
      </c>
      <c r="N166" s="411">
        <v>0</v>
      </c>
      <c r="O166" s="412">
        <v>0</v>
      </c>
      <c r="P166" s="411">
        <f t="shared" si="48"/>
        <v>21</v>
      </c>
      <c r="Q166" s="411">
        <f t="shared" si="49"/>
        <v>6</v>
      </c>
      <c r="R166" s="411">
        <f t="shared" si="50"/>
        <v>4</v>
      </c>
      <c r="S166" s="411">
        <f t="shared" si="51"/>
        <v>11</v>
      </c>
      <c r="T166" s="411">
        <v>0</v>
      </c>
      <c r="U166" s="411">
        <v>0</v>
      </c>
      <c r="V166" s="411">
        <v>0</v>
      </c>
      <c r="W166" s="411">
        <v>0</v>
      </c>
      <c r="X166" s="411">
        <v>0</v>
      </c>
      <c r="Y166" s="411">
        <v>0</v>
      </c>
      <c r="Z166" s="411">
        <v>0</v>
      </c>
      <c r="AA166" s="411">
        <v>0</v>
      </c>
      <c r="AB166" s="411">
        <v>0</v>
      </c>
      <c r="AC166" s="411">
        <v>0</v>
      </c>
      <c r="AD166" s="411">
        <v>0</v>
      </c>
      <c r="AE166" s="412">
        <v>0</v>
      </c>
      <c r="AF166" s="411">
        <f t="shared" si="52"/>
        <v>0</v>
      </c>
      <c r="AG166" s="411">
        <v>0</v>
      </c>
      <c r="AH166" s="411">
        <v>0</v>
      </c>
      <c r="AI166" s="411">
        <v>0</v>
      </c>
      <c r="AJ166" s="411">
        <v>0</v>
      </c>
      <c r="AK166" s="411">
        <v>0</v>
      </c>
      <c r="AL166" s="411">
        <v>0</v>
      </c>
      <c r="AM166" s="411">
        <v>0</v>
      </c>
      <c r="AN166" s="411">
        <v>0</v>
      </c>
      <c r="AO166" s="411">
        <v>0</v>
      </c>
      <c r="AP166" s="411">
        <v>0</v>
      </c>
      <c r="AQ166" s="411">
        <v>0</v>
      </c>
      <c r="AR166" s="412">
        <v>0</v>
      </c>
      <c r="AS166" s="411">
        <f t="shared" si="53"/>
        <v>0</v>
      </c>
      <c r="AT166" s="411">
        <f t="shared" si="54"/>
        <v>0</v>
      </c>
      <c r="AU166" s="411">
        <f t="shared" si="55"/>
        <v>0</v>
      </c>
      <c r="AV166" s="411">
        <f t="shared" si="56"/>
        <v>0</v>
      </c>
      <c r="AW166" s="411">
        <v>0</v>
      </c>
      <c r="AX166" s="411">
        <v>0</v>
      </c>
      <c r="AY166" s="411">
        <v>0</v>
      </c>
      <c r="AZ166" s="411">
        <v>0</v>
      </c>
      <c r="BA166" s="411">
        <v>0</v>
      </c>
      <c r="BB166" s="411">
        <v>0</v>
      </c>
      <c r="BC166" s="411">
        <v>0</v>
      </c>
      <c r="BD166" s="411">
        <v>0</v>
      </c>
      <c r="BE166" s="411">
        <v>0</v>
      </c>
      <c r="BF166" s="411">
        <v>0</v>
      </c>
      <c r="BG166" s="411">
        <v>0</v>
      </c>
      <c r="BH166" s="412">
        <v>0</v>
      </c>
      <c r="BI166" s="411">
        <f t="shared" si="57"/>
        <v>0</v>
      </c>
      <c r="BJ166" s="411">
        <v>0</v>
      </c>
      <c r="BK166" s="411">
        <v>0</v>
      </c>
      <c r="BL166" s="411">
        <v>0</v>
      </c>
      <c r="BM166" s="411">
        <v>0</v>
      </c>
      <c r="BN166" s="411">
        <v>0</v>
      </c>
      <c r="BO166" s="411">
        <v>0</v>
      </c>
      <c r="BP166" s="411">
        <v>0</v>
      </c>
      <c r="BQ166" s="411">
        <v>0</v>
      </c>
      <c r="BR166" s="411">
        <v>0</v>
      </c>
      <c r="BS166" s="411">
        <v>0</v>
      </c>
      <c r="BT166" s="411">
        <v>0</v>
      </c>
      <c r="BU166" s="412">
        <v>0</v>
      </c>
      <c r="BV166" s="411">
        <f t="shared" si="58"/>
        <v>0</v>
      </c>
      <c r="BW166" s="411">
        <v>0</v>
      </c>
      <c r="BX166" s="411">
        <v>0</v>
      </c>
      <c r="BY166" s="411">
        <v>0</v>
      </c>
      <c r="BZ166" s="411">
        <v>0</v>
      </c>
      <c r="CA166" s="411">
        <v>0</v>
      </c>
      <c r="CB166" s="411">
        <v>0</v>
      </c>
      <c r="CC166" s="411">
        <v>0</v>
      </c>
      <c r="CD166" s="411">
        <v>0</v>
      </c>
      <c r="CE166" s="411">
        <v>0</v>
      </c>
      <c r="CF166" s="411">
        <v>0</v>
      </c>
      <c r="CG166" s="411">
        <v>0</v>
      </c>
      <c r="CH166" s="412">
        <v>0</v>
      </c>
      <c r="CI166" s="411">
        <f t="shared" si="59"/>
        <v>0</v>
      </c>
      <c r="CJ166" s="411">
        <v>0</v>
      </c>
      <c r="CK166" s="411">
        <v>0</v>
      </c>
      <c r="CL166" s="411">
        <v>0</v>
      </c>
      <c r="CM166" s="411">
        <v>0</v>
      </c>
      <c r="CN166" s="411">
        <v>0</v>
      </c>
      <c r="CO166" s="411">
        <v>0</v>
      </c>
      <c r="CP166" s="411">
        <v>0</v>
      </c>
      <c r="CQ166" s="411">
        <v>0</v>
      </c>
      <c r="CR166" s="411">
        <v>0</v>
      </c>
      <c r="CS166" s="411">
        <v>0</v>
      </c>
      <c r="CT166" s="411">
        <v>0</v>
      </c>
      <c r="CU166" s="412">
        <v>0</v>
      </c>
      <c r="CV166" s="411">
        <f t="shared" si="60"/>
        <v>0</v>
      </c>
      <c r="CW166" s="411">
        <v>0</v>
      </c>
      <c r="CX166" s="411">
        <v>0</v>
      </c>
      <c r="CY166" s="411">
        <v>0</v>
      </c>
      <c r="CZ166" s="411">
        <v>0</v>
      </c>
      <c r="DA166" s="411">
        <v>0</v>
      </c>
      <c r="DB166" s="411">
        <v>0</v>
      </c>
      <c r="DC166" s="411">
        <v>0</v>
      </c>
      <c r="DD166" s="411">
        <v>0</v>
      </c>
      <c r="DE166" s="411">
        <v>0</v>
      </c>
      <c r="DF166" s="411">
        <v>0</v>
      </c>
      <c r="DG166" s="411">
        <v>0</v>
      </c>
      <c r="DH166" s="412">
        <v>0</v>
      </c>
      <c r="DI166" s="411">
        <f t="shared" si="61"/>
        <v>0</v>
      </c>
      <c r="DJ166" s="411">
        <v>0</v>
      </c>
      <c r="DK166" s="411">
        <v>0</v>
      </c>
      <c r="DL166" s="411">
        <v>0</v>
      </c>
      <c r="DM166" s="411">
        <v>0</v>
      </c>
      <c r="DN166" s="411">
        <v>0</v>
      </c>
      <c r="DO166" s="411">
        <v>0</v>
      </c>
      <c r="DP166" s="411">
        <v>0</v>
      </c>
      <c r="DQ166" s="411">
        <v>0</v>
      </c>
      <c r="DR166" s="411">
        <v>0</v>
      </c>
      <c r="DS166" s="411">
        <v>0</v>
      </c>
      <c r="DT166" s="411">
        <v>0</v>
      </c>
      <c r="DU166" s="412">
        <v>0</v>
      </c>
      <c r="DV166" s="411">
        <f t="shared" si="62"/>
        <v>0</v>
      </c>
      <c r="DW166" s="412">
        <v>0</v>
      </c>
      <c r="DX166" s="412">
        <v>0</v>
      </c>
      <c r="DY166" s="412">
        <v>0</v>
      </c>
      <c r="DZ166" s="412">
        <v>0</v>
      </c>
      <c r="EA166" s="412">
        <v>0</v>
      </c>
      <c r="EB166" s="412">
        <v>0</v>
      </c>
      <c r="EC166" s="412">
        <v>0</v>
      </c>
      <c r="ED166" s="412">
        <v>0</v>
      </c>
      <c r="EE166" s="412">
        <v>0</v>
      </c>
      <c r="EF166" s="412">
        <v>0</v>
      </c>
      <c r="EG166" s="412">
        <v>0</v>
      </c>
      <c r="EH166" s="412">
        <v>0</v>
      </c>
      <c r="EI166" s="411">
        <f t="shared" si="63"/>
        <v>0</v>
      </c>
      <c r="EK166" s="411">
        <f t="shared" si="64"/>
        <v>21</v>
      </c>
      <c r="EL166" s="7">
        <f t="shared" si="65"/>
        <v>-21</v>
      </c>
    </row>
    <row r="167" spans="1:142">
      <c r="A167" s="365" t="str">
        <f t="shared" si="47"/>
        <v xml:space="preserve"> 017</v>
      </c>
      <c r="B167" s="370" t="s">
        <v>931</v>
      </c>
      <c r="C167" s="370" t="s">
        <v>1179</v>
      </c>
      <c r="D167" s="411">
        <v>0</v>
      </c>
      <c r="E167" s="411">
        <v>0</v>
      </c>
      <c r="F167" s="411">
        <v>2</v>
      </c>
      <c r="G167" s="411">
        <v>0</v>
      </c>
      <c r="H167" s="411">
        <v>0</v>
      </c>
      <c r="I167" s="411">
        <v>0</v>
      </c>
      <c r="J167" s="411">
        <v>0</v>
      </c>
      <c r="K167" s="411">
        <v>0</v>
      </c>
      <c r="L167" s="411">
        <v>0</v>
      </c>
      <c r="M167" s="411">
        <v>0</v>
      </c>
      <c r="N167" s="411">
        <v>1</v>
      </c>
      <c r="O167" s="412">
        <v>0</v>
      </c>
      <c r="P167" s="411">
        <f t="shared" si="48"/>
        <v>3</v>
      </c>
      <c r="Q167" s="411">
        <f t="shared" si="49"/>
        <v>2</v>
      </c>
      <c r="R167" s="411">
        <f t="shared" si="50"/>
        <v>0</v>
      </c>
      <c r="S167" s="411">
        <f t="shared" si="51"/>
        <v>1</v>
      </c>
      <c r="T167" s="411">
        <v>0</v>
      </c>
      <c r="U167" s="411">
        <v>0</v>
      </c>
      <c r="V167" s="411">
        <v>0</v>
      </c>
      <c r="W167" s="411">
        <v>0</v>
      </c>
      <c r="X167" s="411">
        <v>0</v>
      </c>
      <c r="Y167" s="411">
        <v>0</v>
      </c>
      <c r="Z167" s="411">
        <v>0</v>
      </c>
      <c r="AA167" s="411">
        <v>0</v>
      </c>
      <c r="AB167" s="411">
        <v>0</v>
      </c>
      <c r="AC167" s="411">
        <v>0</v>
      </c>
      <c r="AD167" s="411">
        <v>0</v>
      </c>
      <c r="AE167" s="412">
        <v>0</v>
      </c>
      <c r="AF167" s="411">
        <f t="shared" si="52"/>
        <v>0</v>
      </c>
      <c r="AG167" s="411">
        <v>0</v>
      </c>
      <c r="AH167" s="411">
        <v>0</v>
      </c>
      <c r="AI167" s="411">
        <v>0</v>
      </c>
      <c r="AJ167" s="411">
        <v>0</v>
      </c>
      <c r="AK167" s="411">
        <v>0</v>
      </c>
      <c r="AL167" s="411">
        <v>0</v>
      </c>
      <c r="AM167" s="411">
        <v>0</v>
      </c>
      <c r="AN167" s="411">
        <v>0</v>
      </c>
      <c r="AO167" s="411">
        <v>0</v>
      </c>
      <c r="AP167" s="411">
        <v>0</v>
      </c>
      <c r="AQ167" s="411">
        <v>0</v>
      </c>
      <c r="AR167" s="412">
        <v>0</v>
      </c>
      <c r="AS167" s="411">
        <f t="shared" si="53"/>
        <v>0</v>
      </c>
      <c r="AT167" s="411">
        <f t="shared" si="54"/>
        <v>0</v>
      </c>
      <c r="AU167" s="411">
        <f t="shared" si="55"/>
        <v>0</v>
      </c>
      <c r="AV167" s="411">
        <f t="shared" si="56"/>
        <v>0</v>
      </c>
      <c r="AW167" s="411">
        <v>0</v>
      </c>
      <c r="AX167" s="411">
        <v>0</v>
      </c>
      <c r="AY167" s="411">
        <v>0</v>
      </c>
      <c r="AZ167" s="411">
        <v>0</v>
      </c>
      <c r="BA167" s="411">
        <v>0</v>
      </c>
      <c r="BB167" s="411">
        <v>0</v>
      </c>
      <c r="BC167" s="411">
        <v>0</v>
      </c>
      <c r="BD167" s="411">
        <v>0</v>
      </c>
      <c r="BE167" s="411">
        <v>0</v>
      </c>
      <c r="BF167" s="411">
        <v>0</v>
      </c>
      <c r="BG167" s="411">
        <v>0</v>
      </c>
      <c r="BH167" s="412">
        <v>0</v>
      </c>
      <c r="BI167" s="411">
        <f t="shared" si="57"/>
        <v>0</v>
      </c>
      <c r="BJ167" s="411">
        <v>0</v>
      </c>
      <c r="BK167" s="411">
        <v>0</v>
      </c>
      <c r="BL167" s="411">
        <v>0</v>
      </c>
      <c r="BM167" s="411">
        <v>0</v>
      </c>
      <c r="BN167" s="411">
        <v>0</v>
      </c>
      <c r="BO167" s="411">
        <v>0</v>
      </c>
      <c r="BP167" s="411">
        <v>0</v>
      </c>
      <c r="BQ167" s="411">
        <v>0</v>
      </c>
      <c r="BR167" s="411">
        <v>0</v>
      </c>
      <c r="BS167" s="411">
        <v>0</v>
      </c>
      <c r="BT167" s="411">
        <v>0</v>
      </c>
      <c r="BU167" s="412">
        <v>0</v>
      </c>
      <c r="BV167" s="411">
        <f t="shared" si="58"/>
        <v>0</v>
      </c>
      <c r="BW167" s="411">
        <v>0</v>
      </c>
      <c r="BX167" s="411">
        <v>0</v>
      </c>
      <c r="BY167" s="411">
        <v>0</v>
      </c>
      <c r="BZ167" s="411">
        <v>0</v>
      </c>
      <c r="CA167" s="411">
        <v>0</v>
      </c>
      <c r="CB167" s="411">
        <v>0</v>
      </c>
      <c r="CC167" s="411">
        <v>0</v>
      </c>
      <c r="CD167" s="411">
        <v>0</v>
      </c>
      <c r="CE167" s="411">
        <v>0</v>
      </c>
      <c r="CF167" s="411">
        <v>0</v>
      </c>
      <c r="CG167" s="411">
        <v>0</v>
      </c>
      <c r="CH167" s="412">
        <v>0</v>
      </c>
      <c r="CI167" s="411">
        <f t="shared" si="59"/>
        <v>0</v>
      </c>
      <c r="CJ167" s="411">
        <v>0</v>
      </c>
      <c r="CK167" s="411">
        <v>0</v>
      </c>
      <c r="CL167" s="411">
        <v>0</v>
      </c>
      <c r="CM167" s="411">
        <v>0</v>
      </c>
      <c r="CN167" s="411">
        <v>0</v>
      </c>
      <c r="CO167" s="411">
        <v>0</v>
      </c>
      <c r="CP167" s="411">
        <v>0</v>
      </c>
      <c r="CQ167" s="411">
        <v>0</v>
      </c>
      <c r="CR167" s="411">
        <v>0</v>
      </c>
      <c r="CS167" s="411">
        <v>0</v>
      </c>
      <c r="CT167" s="411">
        <v>0</v>
      </c>
      <c r="CU167" s="412">
        <v>0</v>
      </c>
      <c r="CV167" s="411">
        <f t="shared" si="60"/>
        <v>0</v>
      </c>
      <c r="CW167" s="411">
        <v>0</v>
      </c>
      <c r="CX167" s="411">
        <v>0</v>
      </c>
      <c r="CY167" s="411">
        <v>0</v>
      </c>
      <c r="CZ167" s="411">
        <v>0</v>
      </c>
      <c r="DA167" s="411">
        <v>0</v>
      </c>
      <c r="DB167" s="411">
        <v>0</v>
      </c>
      <c r="DC167" s="411">
        <v>0</v>
      </c>
      <c r="DD167" s="411">
        <v>0</v>
      </c>
      <c r="DE167" s="411">
        <v>0</v>
      </c>
      <c r="DF167" s="411">
        <v>0</v>
      </c>
      <c r="DG167" s="411">
        <v>0</v>
      </c>
      <c r="DH167" s="412">
        <v>0</v>
      </c>
      <c r="DI167" s="411">
        <f t="shared" si="61"/>
        <v>0</v>
      </c>
      <c r="DJ167" s="411">
        <v>0</v>
      </c>
      <c r="DK167" s="411">
        <v>0</v>
      </c>
      <c r="DL167" s="411">
        <v>0</v>
      </c>
      <c r="DM167" s="411">
        <v>0</v>
      </c>
      <c r="DN167" s="411">
        <v>0</v>
      </c>
      <c r="DO167" s="411">
        <v>0</v>
      </c>
      <c r="DP167" s="411">
        <v>0</v>
      </c>
      <c r="DQ167" s="411">
        <v>0</v>
      </c>
      <c r="DR167" s="411">
        <v>0</v>
      </c>
      <c r="DS167" s="411">
        <v>0</v>
      </c>
      <c r="DT167" s="411">
        <v>0</v>
      </c>
      <c r="DU167" s="412">
        <v>0</v>
      </c>
      <c r="DV167" s="411">
        <f t="shared" si="62"/>
        <v>0</v>
      </c>
      <c r="DW167" s="412">
        <v>0</v>
      </c>
      <c r="DX167" s="412">
        <v>0</v>
      </c>
      <c r="DY167" s="412">
        <v>0</v>
      </c>
      <c r="DZ167" s="412">
        <v>0</v>
      </c>
      <c r="EA167" s="412">
        <v>0</v>
      </c>
      <c r="EB167" s="412">
        <v>0</v>
      </c>
      <c r="EC167" s="412">
        <v>0</v>
      </c>
      <c r="ED167" s="412">
        <v>0</v>
      </c>
      <c r="EE167" s="412">
        <v>0</v>
      </c>
      <c r="EF167" s="412">
        <v>0</v>
      </c>
      <c r="EG167" s="412">
        <v>0</v>
      </c>
      <c r="EH167" s="412">
        <v>0</v>
      </c>
      <c r="EI167" s="411">
        <f t="shared" si="63"/>
        <v>0</v>
      </c>
      <c r="EK167" s="411">
        <f t="shared" si="64"/>
        <v>3</v>
      </c>
      <c r="EL167" s="7">
        <f t="shared" si="65"/>
        <v>-3</v>
      </c>
    </row>
    <row r="168" spans="1:142">
      <c r="A168" s="365" t="str">
        <f t="shared" si="47"/>
        <v xml:space="preserve"> 017</v>
      </c>
      <c r="B168" s="370" t="s">
        <v>931</v>
      </c>
      <c r="C168" s="370" t="s">
        <v>1180</v>
      </c>
      <c r="D168" s="411">
        <v>0</v>
      </c>
      <c r="E168" s="411">
        <v>0</v>
      </c>
      <c r="F168" s="411">
        <v>0</v>
      </c>
      <c r="G168" s="411">
        <v>0</v>
      </c>
      <c r="H168" s="411">
        <v>0</v>
      </c>
      <c r="I168" s="411">
        <v>0</v>
      </c>
      <c r="J168" s="411">
        <v>0</v>
      </c>
      <c r="K168" s="411">
        <v>0</v>
      </c>
      <c r="L168" s="411">
        <v>0</v>
      </c>
      <c r="M168" s="411">
        <v>2</v>
      </c>
      <c r="N168" s="411">
        <v>0</v>
      </c>
      <c r="O168" s="412">
        <v>0</v>
      </c>
      <c r="P168" s="411">
        <f t="shared" si="48"/>
        <v>2</v>
      </c>
      <c r="Q168" s="411">
        <f t="shared" si="49"/>
        <v>0</v>
      </c>
      <c r="R168" s="411">
        <f t="shared" si="50"/>
        <v>0</v>
      </c>
      <c r="S168" s="411">
        <f t="shared" si="51"/>
        <v>2</v>
      </c>
      <c r="T168" s="411">
        <v>0</v>
      </c>
      <c r="U168" s="411">
        <v>0</v>
      </c>
      <c r="V168" s="411">
        <v>0</v>
      </c>
      <c r="W168" s="411">
        <v>0</v>
      </c>
      <c r="X168" s="411">
        <v>0</v>
      </c>
      <c r="Y168" s="411">
        <v>0</v>
      </c>
      <c r="Z168" s="411">
        <v>0</v>
      </c>
      <c r="AA168" s="411">
        <v>0</v>
      </c>
      <c r="AB168" s="411">
        <v>0</v>
      </c>
      <c r="AC168" s="411">
        <v>0</v>
      </c>
      <c r="AD168" s="411">
        <v>0</v>
      </c>
      <c r="AE168" s="412">
        <v>0</v>
      </c>
      <c r="AF168" s="411">
        <f t="shared" si="52"/>
        <v>0</v>
      </c>
      <c r="AG168" s="411">
        <v>0</v>
      </c>
      <c r="AH168" s="411">
        <v>0</v>
      </c>
      <c r="AI168" s="411">
        <v>0</v>
      </c>
      <c r="AJ168" s="411">
        <v>0</v>
      </c>
      <c r="AK168" s="411">
        <v>0</v>
      </c>
      <c r="AL168" s="411">
        <v>0</v>
      </c>
      <c r="AM168" s="411">
        <v>0</v>
      </c>
      <c r="AN168" s="411">
        <v>0</v>
      </c>
      <c r="AO168" s="411">
        <v>0</v>
      </c>
      <c r="AP168" s="411">
        <v>0</v>
      </c>
      <c r="AQ168" s="411">
        <v>0</v>
      </c>
      <c r="AR168" s="412">
        <v>0</v>
      </c>
      <c r="AS168" s="411">
        <f t="shared" si="53"/>
        <v>0</v>
      </c>
      <c r="AT168" s="411">
        <f t="shared" si="54"/>
        <v>0</v>
      </c>
      <c r="AU168" s="411">
        <f t="shared" si="55"/>
        <v>0</v>
      </c>
      <c r="AV168" s="411">
        <f t="shared" si="56"/>
        <v>0</v>
      </c>
      <c r="AW168" s="411">
        <v>0</v>
      </c>
      <c r="AX168" s="411">
        <v>0</v>
      </c>
      <c r="AY168" s="411">
        <v>0</v>
      </c>
      <c r="AZ168" s="411">
        <v>0</v>
      </c>
      <c r="BA168" s="411">
        <v>0</v>
      </c>
      <c r="BB168" s="411">
        <v>0</v>
      </c>
      <c r="BC168" s="411">
        <v>0</v>
      </c>
      <c r="BD168" s="411">
        <v>0</v>
      </c>
      <c r="BE168" s="411">
        <v>0</v>
      </c>
      <c r="BF168" s="411">
        <v>0</v>
      </c>
      <c r="BG168" s="411">
        <v>0</v>
      </c>
      <c r="BH168" s="412">
        <v>0</v>
      </c>
      <c r="BI168" s="411">
        <f t="shared" si="57"/>
        <v>0</v>
      </c>
      <c r="BJ168" s="411">
        <v>0</v>
      </c>
      <c r="BK168" s="411">
        <v>0</v>
      </c>
      <c r="BL168" s="411">
        <v>0</v>
      </c>
      <c r="BM168" s="411">
        <v>0</v>
      </c>
      <c r="BN168" s="411">
        <v>0</v>
      </c>
      <c r="BO168" s="411">
        <v>0</v>
      </c>
      <c r="BP168" s="411">
        <v>0</v>
      </c>
      <c r="BQ168" s="411">
        <v>0</v>
      </c>
      <c r="BR168" s="411">
        <v>0</v>
      </c>
      <c r="BS168" s="411">
        <v>0</v>
      </c>
      <c r="BT168" s="411">
        <v>0</v>
      </c>
      <c r="BU168" s="412">
        <v>0</v>
      </c>
      <c r="BV168" s="411">
        <f t="shared" si="58"/>
        <v>0</v>
      </c>
      <c r="BW168" s="411">
        <v>0</v>
      </c>
      <c r="BX168" s="411">
        <v>0</v>
      </c>
      <c r="BY168" s="411">
        <v>0</v>
      </c>
      <c r="BZ168" s="411">
        <v>0</v>
      </c>
      <c r="CA168" s="411">
        <v>0</v>
      </c>
      <c r="CB168" s="411">
        <v>0</v>
      </c>
      <c r="CC168" s="411">
        <v>0</v>
      </c>
      <c r="CD168" s="411">
        <v>0</v>
      </c>
      <c r="CE168" s="411">
        <v>0</v>
      </c>
      <c r="CF168" s="411">
        <v>0</v>
      </c>
      <c r="CG168" s="411">
        <v>0</v>
      </c>
      <c r="CH168" s="412">
        <v>0</v>
      </c>
      <c r="CI168" s="411">
        <f t="shared" si="59"/>
        <v>0</v>
      </c>
      <c r="CJ168" s="411">
        <v>0</v>
      </c>
      <c r="CK168" s="411">
        <v>0</v>
      </c>
      <c r="CL168" s="411">
        <v>0</v>
      </c>
      <c r="CM168" s="411">
        <v>0</v>
      </c>
      <c r="CN168" s="411">
        <v>0</v>
      </c>
      <c r="CO168" s="411">
        <v>0</v>
      </c>
      <c r="CP168" s="411">
        <v>0</v>
      </c>
      <c r="CQ168" s="411">
        <v>0</v>
      </c>
      <c r="CR168" s="411">
        <v>0</v>
      </c>
      <c r="CS168" s="411">
        <v>0</v>
      </c>
      <c r="CT168" s="411">
        <v>0</v>
      </c>
      <c r="CU168" s="412">
        <v>0</v>
      </c>
      <c r="CV168" s="411">
        <f t="shared" si="60"/>
        <v>0</v>
      </c>
      <c r="CW168" s="411">
        <v>0</v>
      </c>
      <c r="CX168" s="411">
        <v>0</v>
      </c>
      <c r="CY168" s="411">
        <v>0</v>
      </c>
      <c r="CZ168" s="411">
        <v>0</v>
      </c>
      <c r="DA168" s="411">
        <v>0</v>
      </c>
      <c r="DB168" s="411">
        <v>0</v>
      </c>
      <c r="DC168" s="411">
        <v>0</v>
      </c>
      <c r="DD168" s="411">
        <v>0</v>
      </c>
      <c r="DE168" s="411">
        <v>0</v>
      </c>
      <c r="DF168" s="411">
        <v>0</v>
      </c>
      <c r="DG168" s="411">
        <v>0</v>
      </c>
      <c r="DH168" s="412">
        <v>0</v>
      </c>
      <c r="DI168" s="411">
        <f t="shared" si="61"/>
        <v>0</v>
      </c>
      <c r="DJ168" s="411">
        <v>0</v>
      </c>
      <c r="DK168" s="411">
        <v>0</v>
      </c>
      <c r="DL168" s="411">
        <v>0</v>
      </c>
      <c r="DM168" s="411">
        <v>0</v>
      </c>
      <c r="DN168" s="411">
        <v>0</v>
      </c>
      <c r="DO168" s="411">
        <v>0</v>
      </c>
      <c r="DP168" s="411">
        <v>0</v>
      </c>
      <c r="DQ168" s="411">
        <v>0</v>
      </c>
      <c r="DR168" s="411">
        <v>0</v>
      </c>
      <c r="DS168" s="411">
        <v>0</v>
      </c>
      <c r="DT168" s="411">
        <v>0</v>
      </c>
      <c r="DU168" s="412">
        <v>0</v>
      </c>
      <c r="DV168" s="411">
        <f t="shared" si="62"/>
        <v>0</v>
      </c>
      <c r="DW168" s="412">
        <v>0</v>
      </c>
      <c r="DX168" s="412">
        <v>0</v>
      </c>
      <c r="DY168" s="412">
        <v>0</v>
      </c>
      <c r="DZ168" s="412">
        <v>0</v>
      </c>
      <c r="EA168" s="412">
        <v>0</v>
      </c>
      <c r="EB168" s="412">
        <v>0</v>
      </c>
      <c r="EC168" s="412">
        <v>0</v>
      </c>
      <c r="ED168" s="412">
        <v>0</v>
      </c>
      <c r="EE168" s="412">
        <v>0</v>
      </c>
      <c r="EF168" s="412">
        <v>0</v>
      </c>
      <c r="EG168" s="412">
        <v>0</v>
      </c>
      <c r="EH168" s="412">
        <v>0</v>
      </c>
      <c r="EI168" s="411">
        <f t="shared" si="63"/>
        <v>0</v>
      </c>
      <c r="EK168" s="411">
        <f t="shared" si="64"/>
        <v>2</v>
      </c>
      <c r="EL168" s="7">
        <f t="shared" si="65"/>
        <v>-2</v>
      </c>
    </row>
    <row r="169" spans="1:142">
      <c r="A169" s="365" t="str">
        <f t="shared" si="47"/>
        <v xml:space="preserve"> 017</v>
      </c>
      <c r="B169" s="370" t="s">
        <v>931</v>
      </c>
      <c r="C169" s="370" t="s">
        <v>1184</v>
      </c>
      <c r="D169" s="411">
        <v>0</v>
      </c>
      <c r="E169" s="411">
        <v>0</v>
      </c>
      <c r="F169" s="411">
        <v>0</v>
      </c>
      <c r="G169" s="411">
        <v>0</v>
      </c>
      <c r="H169" s="411">
        <v>0</v>
      </c>
      <c r="I169" s="411">
        <v>0</v>
      </c>
      <c r="J169" s="411">
        <v>0</v>
      </c>
      <c r="K169" s="411">
        <v>94</v>
      </c>
      <c r="L169" s="411">
        <v>7</v>
      </c>
      <c r="M169" s="411">
        <v>19</v>
      </c>
      <c r="N169" s="411">
        <v>0</v>
      </c>
      <c r="O169" s="412">
        <v>0</v>
      </c>
      <c r="P169" s="411">
        <f t="shared" si="48"/>
        <v>120</v>
      </c>
      <c r="Q169" s="411">
        <f t="shared" si="49"/>
        <v>0</v>
      </c>
      <c r="R169" s="411">
        <f t="shared" si="50"/>
        <v>99.068965517241381</v>
      </c>
      <c r="S169" s="411">
        <f t="shared" si="51"/>
        <v>20.931034482758619</v>
      </c>
      <c r="T169" s="411">
        <v>0</v>
      </c>
      <c r="U169" s="411">
        <v>0</v>
      </c>
      <c r="V169" s="411">
        <v>0</v>
      </c>
      <c r="W169" s="411">
        <v>0</v>
      </c>
      <c r="X169" s="411">
        <v>0</v>
      </c>
      <c r="Y169" s="411">
        <v>0</v>
      </c>
      <c r="Z169" s="411">
        <v>0</v>
      </c>
      <c r="AA169" s="411">
        <v>0</v>
      </c>
      <c r="AB169" s="411">
        <v>0</v>
      </c>
      <c r="AC169" s="411">
        <v>0</v>
      </c>
      <c r="AD169" s="411">
        <v>0</v>
      </c>
      <c r="AE169" s="412">
        <v>0</v>
      </c>
      <c r="AF169" s="411">
        <f t="shared" si="52"/>
        <v>0</v>
      </c>
      <c r="AG169" s="411">
        <v>0</v>
      </c>
      <c r="AH169" s="411">
        <v>0</v>
      </c>
      <c r="AI169" s="411">
        <v>0</v>
      </c>
      <c r="AJ169" s="411">
        <v>0</v>
      </c>
      <c r="AK169" s="411">
        <v>0</v>
      </c>
      <c r="AL169" s="411">
        <v>0</v>
      </c>
      <c r="AM169" s="411">
        <v>0</v>
      </c>
      <c r="AN169" s="411">
        <v>0</v>
      </c>
      <c r="AO169" s="411">
        <v>0</v>
      </c>
      <c r="AP169" s="411">
        <v>0</v>
      </c>
      <c r="AQ169" s="411">
        <v>0</v>
      </c>
      <c r="AR169" s="412">
        <v>0</v>
      </c>
      <c r="AS169" s="411">
        <f t="shared" si="53"/>
        <v>0</v>
      </c>
      <c r="AT169" s="411">
        <f t="shared" si="54"/>
        <v>0</v>
      </c>
      <c r="AU169" s="411">
        <f t="shared" si="55"/>
        <v>0</v>
      </c>
      <c r="AV169" s="411">
        <f t="shared" si="56"/>
        <v>0</v>
      </c>
      <c r="AW169" s="411">
        <v>0</v>
      </c>
      <c r="AX169" s="411">
        <v>0</v>
      </c>
      <c r="AY169" s="411">
        <v>0</v>
      </c>
      <c r="AZ169" s="411">
        <v>0</v>
      </c>
      <c r="BA169" s="411">
        <v>0</v>
      </c>
      <c r="BB169" s="411">
        <v>0</v>
      </c>
      <c r="BC169" s="411">
        <v>0</v>
      </c>
      <c r="BD169" s="411">
        <v>0</v>
      </c>
      <c r="BE169" s="411">
        <v>0</v>
      </c>
      <c r="BF169" s="411">
        <v>0</v>
      </c>
      <c r="BG169" s="411">
        <v>0</v>
      </c>
      <c r="BH169" s="412">
        <v>0</v>
      </c>
      <c r="BI169" s="411">
        <f t="shared" si="57"/>
        <v>0</v>
      </c>
      <c r="BJ169" s="411">
        <v>0</v>
      </c>
      <c r="BK169" s="411">
        <v>0</v>
      </c>
      <c r="BL169" s="411">
        <v>0</v>
      </c>
      <c r="BM169" s="411">
        <v>0</v>
      </c>
      <c r="BN169" s="411">
        <v>0</v>
      </c>
      <c r="BO169" s="411">
        <v>0</v>
      </c>
      <c r="BP169" s="411">
        <v>0</v>
      </c>
      <c r="BQ169" s="411">
        <v>0</v>
      </c>
      <c r="BR169" s="411">
        <v>0</v>
      </c>
      <c r="BS169" s="411">
        <v>0</v>
      </c>
      <c r="BT169" s="411">
        <v>0</v>
      </c>
      <c r="BU169" s="412">
        <v>0</v>
      </c>
      <c r="BV169" s="411">
        <f t="shared" si="58"/>
        <v>0</v>
      </c>
      <c r="BW169" s="411">
        <v>0</v>
      </c>
      <c r="BX169" s="411">
        <v>0</v>
      </c>
      <c r="BY169" s="411">
        <v>0</v>
      </c>
      <c r="BZ169" s="411">
        <v>0</v>
      </c>
      <c r="CA169" s="411">
        <v>0</v>
      </c>
      <c r="CB169" s="411">
        <v>0</v>
      </c>
      <c r="CC169" s="411">
        <v>0</v>
      </c>
      <c r="CD169" s="411">
        <v>0</v>
      </c>
      <c r="CE169" s="411">
        <v>0</v>
      </c>
      <c r="CF169" s="411">
        <v>0</v>
      </c>
      <c r="CG169" s="411">
        <v>0</v>
      </c>
      <c r="CH169" s="412">
        <v>0</v>
      </c>
      <c r="CI169" s="411">
        <f t="shared" si="59"/>
        <v>0</v>
      </c>
      <c r="CJ169" s="411">
        <v>0</v>
      </c>
      <c r="CK169" s="411">
        <v>0</v>
      </c>
      <c r="CL169" s="411">
        <v>0</v>
      </c>
      <c r="CM169" s="411">
        <v>0</v>
      </c>
      <c r="CN169" s="411">
        <v>0</v>
      </c>
      <c r="CO169" s="411">
        <v>0</v>
      </c>
      <c r="CP169" s="411">
        <v>0</v>
      </c>
      <c r="CQ169" s="411">
        <v>0</v>
      </c>
      <c r="CR169" s="411">
        <v>0</v>
      </c>
      <c r="CS169" s="411">
        <v>0</v>
      </c>
      <c r="CT169" s="411">
        <v>0</v>
      </c>
      <c r="CU169" s="412">
        <v>0</v>
      </c>
      <c r="CV169" s="411">
        <f t="shared" si="60"/>
        <v>0</v>
      </c>
      <c r="CW169" s="411">
        <v>0</v>
      </c>
      <c r="CX169" s="411">
        <v>0</v>
      </c>
      <c r="CY169" s="411">
        <v>0</v>
      </c>
      <c r="CZ169" s="411">
        <v>0</v>
      </c>
      <c r="DA169" s="411">
        <v>0</v>
      </c>
      <c r="DB169" s="411">
        <v>0</v>
      </c>
      <c r="DC169" s="411">
        <v>0</v>
      </c>
      <c r="DD169" s="411">
        <v>0</v>
      </c>
      <c r="DE169" s="411">
        <v>0</v>
      </c>
      <c r="DF169" s="411">
        <v>0</v>
      </c>
      <c r="DG169" s="411">
        <v>0</v>
      </c>
      <c r="DH169" s="412">
        <v>0</v>
      </c>
      <c r="DI169" s="411">
        <f t="shared" si="61"/>
        <v>0</v>
      </c>
      <c r="DJ169" s="411">
        <v>0</v>
      </c>
      <c r="DK169" s="411">
        <v>0</v>
      </c>
      <c r="DL169" s="411">
        <v>0</v>
      </c>
      <c r="DM169" s="411">
        <v>0</v>
      </c>
      <c r="DN169" s="411">
        <v>0</v>
      </c>
      <c r="DO169" s="411">
        <v>0</v>
      </c>
      <c r="DP169" s="411">
        <v>0</v>
      </c>
      <c r="DQ169" s="411">
        <v>0</v>
      </c>
      <c r="DR169" s="411">
        <v>0</v>
      </c>
      <c r="DS169" s="411">
        <v>0</v>
      </c>
      <c r="DT169" s="411">
        <v>0</v>
      </c>
      <c r="DU169" s="412">
        <v>0</v>
      </c>
      <c r="DV169" s="411">
        <f t="shared" si="62"/>
        <v>0</v>
      </c>
      <c r="DW169" s="412">
        <v>0</v>
      </c>
      <c r="DX169" s="412">
        <v>0</v>
      </c>
      <c r="DY169" s="412">
        <v>0</v>
      </c>
      <c r="DZ169" s="412">
        <v>0</v>
      </c>
      <c r="EA169" s="412">
        <v>0</v>
      </c>
      <c r="EB169" s="412">
        <v>0</v>
      </c>
      <c r="EC169" s="412">
        <v>0</v>
      </c>
      <c r="ED169" s="412">
        <v>0</v>
      </c>
      <c r="EE169" s="412">
        <v>0</v>
      </c>
      <c r="EF169" s="412">
        <v>0</v>
      </c>
      <c r="EG169" s="412">
        <v>0</v>
      </c>
      <c r="EH169" s="412">
        <v>0</v>
      </c>
      <c r="EI169" s="411">
        <f t="shared" si="63"/>
        <v>0</v>
      </c>
      <c r="EK169" s="411">
        <f t="shared" si="64"/>
        <v>120</v>
      </c>
      <c r="EL169" s="7">
        <f t="shared" si="65"/>
        <v>-120</v>
      </c>
    </row>
    <row r="170" spans="1:142">
      <c r="A170" s="365" t="str">
        <f t="shared" si="47"/>
        <v xml:space="preserve"> 017</v>
      </c>
      <c r="B170" s="370" t="s">
        <v>931</v>
      </c>
      <c r="C170" s="370" t="s">
        <v>1185</v>
      </c>
      <c r="D170" s="411">
        <v>0</v>
      </c>
      <c r="E170" s="411">
        <v>0</v>
      </c>
      <c r="F170" s="411">
        <v>0</v>
      </c>
      <c r="G170" s="411">
        <v>0</v>
      </c>
      <c r="H170" s="411">
        <v>0</v>
      </c>
      <c r="I170" s="411">
        <v>0</v>
      </c>
      <c r="J170" s="411">
        <v>0</v>
      </c>
      <c r="K170" s="411">
        <v>94</v>
      </c>
      <c r="L170" s="411">
        <v>7</v>
      </c>
      <c r="M170" s="411">
        <v>19</v>
      </c>
      <c r="N170" s="411">
        <v>0</v>
      </c>
      <c r="O170" s="412">
        <v>0</v>
      </c>
      <c r="P170" s="411">
        <f t="shared" si="48"/>
        <v>120</v>
      </c>
      <c r="Q170" s="411">
        <f t="shared" si="49"/>
        <v>0</v>
      </c>
      <c r="R170" s="411">
        <f t="shared" si="50"/>
        <v>99.068965517241381</v>
      </c>
      <c r="S170" s="411">
        <f t="shared" si="51"/>
        <v>20.931034482758619</v>
      </c>
      <c r="T170" s="411">
        <v>0</v>
      </c>
      <c r="U170" s="411">
        <v>0</v>
      </c>
      <c r="V170" s="411">
        <v>0</v>
      </c>
      <c r="W170" s="411">
        <v>0</v>
      </c>
      <c r="X170" s="411">
        <v>0</v>
      </c>
      <c r="Y170" s="411">
        <v>0</v>
      </c>
      <c r="Z170" s="411">
        <v>0</v>
      </c>
      <c r="AA170" s="411">
        <v>0</v>
      </c>
      <c r="AB170" s="411">
        <v>0</v>
      </c>
      <c r="AC170" s="411">
        <v>0</v>
      </c>
      <c r="AD170" s="411">
        <v>0</v>
      </c>
      <c r="AE170" s="412">
        <v>0</v>
      </c>
      <c r="AF170" s="411">
        <f t="shared" si="52"/>
        <v>0</v>
      </c>
      <c r="AG170" s="411">
        <v>0</v>
      </c>
      <c r="AH170" s="411">
        <v>0</v>
      </c>
      <c r="AI170" s="411">
        <v>0</v>
      </c>
      <c r="AJ170" s="411">
        <v>0</v>
      </c>
      <c r="AK170" s="411">
        <v>0</v>
      </c>
      <c r="AL170" s="411">
        <v>0</v>
      </c>
      <c r="AM170" s="411">
        <v>0</v>
      </c>
      <c r="AN170" s="411">
        <v>0</v>
      </c>
      <c r="AO170" s="411">
        <v>0</v>
      </c>
      <c r="AP170" s="411">
        <v>0</v>
      </c>
      <c r="AQ170" s="411">
        <v>0</v>
      </c>
      <c r="AR170" s="412">
        <v>0</v>
      </c>
      <c r="AS170" s="411">
        <f t="shared" si="53"/>
        <v>0</v>
      </c>
      <c r="AT170" s="411">
        <f t="shared" si="54"/>
        <v>0</v>
      </c>
      <c r="AU170" s="411">
        <f t="shared" si="55"/>
        <v>0</v>
      </c>
      <c r="AV170" s="411">
        <f t="shared" si="56"/>
        <v>0</v>
      </c>
      <c r="AW170" s="411">
        <v>0</v>
      </c>
      <c r="AX170" s="411">
        <v>0</v>
      </c>
      <c r="AY170" s="411">
        <v>0</v>
      </c>
      <c r="AZ170" s="411">
        <v>0</v>
      </c>
      <c r="BA170" s="411">
        <v>0</v>
      </c>
      <c r="BB170" s="411">
        <v>0</v>
      </c>
      <c r="BC170" s="411">
        <v>0</v>
      </c>
      <c r="BD170" s="411">
        <v>0</v>
      </c>
      <c r="BE170" s="411">
        <v>0</v>
      </c>
      <c r="BF170" s="411">
        <v>0</v>
      </c>
      <c r="BG170" s="411">
        <v>0</v>
      </c>
      <c r="BH170" s="412">
        <v>0</v>
      </c>
      <c r="BI170" s="411">
        <f t="shared" si="57"/>
        <v>0</v>
      </c>
      <c r="BJ170" s="411">
        <v>0</v>
      </c>
      <c r="BK170" s="411">
        <v>0</v>
      </c>
      <c r="BL170" s="411">
        <v>0</v>
      </c>
      <c r="BM170" s="411">
        <v>0</v>
      </c>
      <c r="BN170" s="411">
        <v>0</v>
      </c>
      <c r="BO170" s="411">
        <v>0</v>
      </c>
      <c r="BP170" s="411">
        <v>0</v>
      </c>
      <c r="BQ170" s="411">
        <v>0</v>
      </c>
      <c r="BR170" s="411">
        <v>0</v>
      </c>
      <c r="BS170" s="411">
        <v>0</v>
      </c>
      <c r="BT170" s="411">
        <v>0</v>
      </c>
      <c r="BU170" s="412">
        <v>0</v>
      </c>
      <c r="BV170" s="411">
        <f t="shared" si="58"/>
        <v>0</v>
      </c>
      <c r="BW170" s="411">
        <v>0</v>
      </c>
      <c r="BX170" s="411">
        <v>0</v>
      </c>
      <c r="BY170" s="411">
        <v>0</v>
      </c>
      <c r="BZ170" s="411">
        <v>0</v>
      </c>
      <c r="CA170" s="411">
        <v>0</v>
      </c>
      <c r="CB170" s="411">
        <v>0</v>
      </c>
      <c r="CC170" s="411">
        <v>0</v>
      </c>
      <c r="CD170" s="411">
        <v>0</v>
      </c>
      <c r="CE170" s="411">
        <v>0</v>
      </c>
      <c r="CF170" s="411">
        <v>0</v>
      </c>
      <c r="CG170" s="411">
        <v>0</v>
      </c>
      <c r="CH170" s="412">
        <v>0</v>
      </c>
      <c r="CI170" s="411">
        <f t="shared" si="59"/>
        <v>0</v>
      </c>
      <c r="CJ170" s="411">
        <v>0</v>
      </c>
      <c r="CK170" s="411">
        <v>0</v>
      </c>
      <c r="CL170" s="411">
        <v>0</v>
      </c>
      <c r="CM170" s="411">
        <v>0</v>
      </c>
      <c r="CN170" s="411">
        <v>0</v>
      </c>
      <c r="CO170" s="411">
        <v>0</v>
      </c>
      <c r="CP170" s="411">
        <v>0</v>
      </c>
      <c r="CQ170" s="411">
        <v>0</v>
      </c>
      <c r="CR170" s="411">
        <v>0</v>
      </c>
      <c r="CS170" s="411">
        <v>0</v>
      </c>
      <c r="CT170" s="411">
        <v>0</v>
      </c>
      <c r="CU170" s="412">
        <v>0</v>
      </c>
      <c r="CV170" s="411">
        <f t="shared" si="60"/>
        <v>0</v>
      </c>
      <c r="CW170" s="411">
        <v>0</v>
      </c>
      <c r="CX170" s="411">
        <v>0</v>
      </c>
      <c r="CY170" s="411">
        <v>0</v>
      </c>
      <c r="CZ170" s="411">
        <v>0</v>
      </c>
      <c r="DA170" s="411">
        <v>0</v>
      </c>
      <c r="DB170" s="411">
        <v>0</v>
      </c>
      <c r="DC170" s="411">
        <v>0</v>
      </c>
      <c r="DD170" s="411">
        <v>0</v>
      </c>
      <c r="DE170" s="411">
        <v>0</v>
      </c>
      <c r="DF170" s="411">
        <v>0</v>
      </c>
      <c r="DG170" s="411">
        <v>0</v>
      </c>
      <c r="DH170" s="412">
        <v>0</v>
      </c>
      <c r="DI170" s="411">
        <f t="shared" si="61"/>
        <v>0</v>
      </c>
      <c r="DJ170" s="411">
        <v>0</v>
      </c>
      <c r="DK170" s="411">
        <v>0</v>
      </c>
      <c r="DL170" s="411">
        <v>0</v>
      </c>
      <c r="DM170" s="411">
        <v>0</v>
      </c>
      <c r="DN170" s="411">
        <v>0</v>
      </c>
      <c r="DO170" s="411">
        <v>0</v>
      </c>
      <c r="DP170" s="411">
        <v>0</v>
      </c>
      <c r="DQ170" s="411">
        <v>0</v>
      </c>
      <c r="DR170" s="411">
        <v>0</v>
      </c>
      <c r="DS170" s="411">
        <v>0</v>
      </c>
      <c r="DT170" s="411">
        <v>0</v>
      </c>
      <c r="DU170" s="412">
        <v>0</v>
      </c>
      <c r="DV170" s="411">
        <f t="shared" si="62"/>
        <v>0</v>
      </c>
      <c r="DW170" s="412">
        <v>0</v>
      </c>
      <c r="DX170" s="412">
        <v>0</v>
      </c>
      <c r="DY170" s="412">
        <v>0</v>
      </c>
      <c r="DZ170" s="412">
        <v>0</v>
      </c>
      <c r="EA170" s="412">
        <v>0</v>
      </c>
      <c r="EB170" s="412">
        <v>0</v>
      </c>
      <c r="EC170" s="412">
        <v>0</v>
      </c>
      <c r="ED170" s="412">
        <v>0</v>
      </c>
      <c r="EE170" s="412">
        <v>0</v>
      </c>
      <c r="EF170" s="412">
        <v>0</v>
      </c>
      <c r="EG170" s="412">
        <v>0</v>
      </c>
      <c r="EH170" s="412">
        <v>0</v>
      </c>
      <c r="EI170" s="411">
        <f t="shared" si="63"/>
        <v>0</v>
      </c>
      <c r="EK170" s="411">
        <f t="shared" si="64"/>
        <v>120</v>
      </c>
      <c r="EL170" s="7">
        <f t="shared" si="65"/>
        <v>-120</v>
      </c>
    </row>
    <row r="171" spans="1:142">
      <c r="A171" s="365" t="str">
        <f t="shared" si="47"/>
        <v xml:space="preserve"> 017</v>
      </c>
      <c r="B171" s="370" t="s">
        <v>931</v>
      </c>
      <c r="C171" s="370" t="s">
        <v>1186</v>
      </c>
      <c r="D171" s="411">
        <v>0</v>
      </c>
      <c r="E171" s="411">
        <v>0</v>
      </c>
      <c r="F171" s="411">
        <v>0</v>
      </c>
      <c r="G171" s="411">
        <v>0</v>
      </c>
      <c r="H171" s="411">
        <v>0</v>
      </c>
      <c r="I171" s="411">
        <v>0</v>
      </c>
      <c r="J171" s="411">
        <v>0</v>
      </c>
      <c r="K171" s="411">
        <v>94</v>
      </c>
      <c r="L171" s="411">
        <v>7</v>
      </c>
      <c r="M171" s="411">
        <v>19</v>
      </c>
      <c r="N171" s="411">
        <v>0</v>
      </c>
      <c r="O171" s="412">
        <v>0</v>
      </c>
      <c r="P171" s="411">
        <f t="shared" si="48"/>
        <v>120</v>
      </c>
      <c r="Q171" s="411">
        <f t="shared" si="49"/>
        <v>0</v>
      </c>
      <c r="R171" s="411">
        <f t="shared" si="50"/>
        <v>99.068965517241381</v>
      </c>
      <c r="S171" s="411">
        <f t="shared" si="51"/>
        <v>20.931034482758619</v>
      </c>
      <c r="T171" s="411">
        <v>0</v>
      </c>
      <c r="U171" s="411">
        <v>0</v>
      </c>
      <c r="V171" s="411">
        <v>0</v>
      </c>
      <c r="W171" s="411">
        <v>0</v>
      </c>
      <c r="X171" s="411">
        <v>0</v>
      </c>
      <c r="Y171" s="411">
        <v>0</v>
      </c>
      <c r="Z171" s="411">
        <v>0</v>
      </c>
      <c r="AA171" s="411">
        <v>0</v>
      </c>
      <c r="AB171" s="411">
        <v>0</v>
      </c>
      <c r="AC171" s="411">
        <v>0</v>
      </c>
      <c r="AD171" s="411">
        <v>0</v>
      </c>
      <c r="AE171" s="412">
        <v>0</v>
      </c>
      <c r="AF171" s="411">
        <f t="shared" si="52"/>
        <v>0</v>
      </c>
      <c r="AG171" s="411">
        <v>0</v>
      </c>
      <c r="AH171" s="411">
        <v>0</v>
      </c>
      <c r="AI171" s="411">
        <v>0</v>
      </c>
      <c r="AJ171" s="411">
        <v>0</v>
      </c>
      <c r="AK171" s="411">
        <v>0</v>
      </c>
      <c r="AL171" s="411">
        <v>0</v>
      </c>
      <c r="AM171" s="411">
        <v>0</v>
      </c>
      <c r="AN171" s="411">
        <v>0</v>
      </c>
      <c r="AO171" s="411">
        <v>0</v>
      </c>
      <c r="AP171" s="411">
        <v>0</v>
      </c>
      <c r="AQ171" s="411">
        <v>0</v>
      </c>
      <c r="AR171" s="412">
        <v>0</v>
      </c>
      <c r="AS171" s="411">
        <f t="shared" si="53"/>
        <v>0</v>
      </c>
      <c r="AT171" s="411">
        <f t="shared" si="54"/>
        <v>0</v>
      </c>
      <c r="AU171" s="411">
        <f t="shared" si="55"/>
        <v>0</v>
      </c>
      <c r="AV171" s="411">
        <f t="shared" si="56"/>
        <v>0</v>
      </c>
      <c r="AW171" s="411">
        <v>0</v>
      </c>
      <c r="AX171" s="411">
        <v>0</v>
      </c>
      <c r="AY171" s="411">
        <v>0</v>
      </c>
      <c r="AZ171" s="411">
        <v>0</v>
      </c>
      <c r="BA171" s="411">
        <v>0</v>
      </c>
      <c r="BB171" s="411">
        <v>0</v>
      </c>
      <c r="BC171" s="411">
        <v>0</v>
      </c>
      <c r="BD171" s="411">
        <v>0</v>
      </c>
      <c r="BE171" s="411">
        <v>0</v>
      </c>
      <c r="BF171" s="411">
        <v>0</v>
      </c>
      <c r="BG171" s="411">
        <v>0</v>
      </c>
      <c r="BH171" s="412">
        <v>0</v>
      </c>
      <c r="BI171" s="411">
        <f t="shared" si="57"/>
        <v>0</v>
      </c>
      <c r="BJ171" s="411">
        <v>0</v>
      </c>
      <c r="BK171" s="411">
        <v>0</v>
      </c>
      <c r="BL171" s="411">
        <v>0</v>
      </c>
      <c r="BM171" s="411">
        <v>0</v>
      </c>
      <c r="BN171" s="411">
        <v>0</v>
      </c>
      <c r="BO171" s="411">
        <v>0</v>
      </c>
      <c r="BP171" s="411">
        <v>0</v>
      </c>
      <c r="BQ171" s="411">
        <v>0</v>
      </c>
      <c r="BR171" s="411">
        <v>0</v>
      </c>
      <c r="BS171" s="411">
        <v>0</v>
      </c>
      <c r="BT171" s="411">
        <v>0</v>
      </c>
      <c r="BU171" s="412">
        <v>0</v>
      </c>
      <c r="BV171" s="411">
        <f t="shared" si="58"/>
        <v>0</v>
      </c>
      <c r="BW171" s="411">
        <v>0</v>
      </c>
      <c r="BX171" s="411">
        <v>0</v>
      </c>
      <c r="BY171" s="411">
        <v>0</v>
      </c>
      <c r="BZ171" s="411">
        <v>0</v>
      </c>
      <c r="CA171" s="411">
        <v>0</v>
      </c>
      <c r="CB171" s="411">
        <v>0</v>
      </c>
      <c r="CC171" s="411">
        <v>0</v>
      </c>
      <c r="CD171" s="411">
        <v>0</v>
      </c>
      <c r="CE171" s="411">
        <v>0</v>
      </c>
      <c r="CF171" s="411">
        <v>0</v>
      </c>
      <c r="CG171" s="411">
        <v>0</v>
      </c>
      <c r="CH171" s="412">
        <v>0</v>
      </c>
      <c r="CI171" s="411">
        <f t="shared" si="59"/>
        <v>0</v>
      </c>
      <c r="CJ171" s="411">
        <v>0</v>
      </c>
      <c r="CK171" s="411">
        <v>0</v>
      </c>
      <c r="CL171" s="411">
        <v>0</v>
      </c>
      <c r="CM171" s="411">
        <v>0</v>
      </c>
      <c r="CN171" s="411">
        <v>0</v>
      </c>
      <c r="CO171" s="411">
        <v>0</v>
      </c>
      <c r="CP171" s="411">
        <v>0</v>
      </c>
      <c r="CQ171" s="411">
        <v>0</v>
      </c>
      <c r="CR171" s="411">
        <v>0</v>
      </c>
      <c r="CS171" s="411">
        <v>0</v>
      </c>
      <c r="CT171" s="411">
        <v>0</v>
      </c>
      <c r="CU171" s="412">
        <v>0</v>
      </c>
      <c r="CV171" s="411">
        <f t="shared" si="60"/>
        <v>0</v>
      </c>
      <c r="CW171" s="411">
        <v>0</v>
      </c>
      <c r="CX171" s="411">
        <v>0</v>
      </c>
      <c r="CY171" s="411">
        <v>0</v>
      </c>
      <c r="CZ171" s="411">
        <v>0</v>
      </c>
      <c r="DA171" s="411">
        <v>0</v>
      </c>
      <c r="DB171" s="411">
        <v>0</v>
      </c>
      <c r="DC171" s="411">
        <v>0</v>
      </c>
      <c r="DD171" s="411">
        <v>0</v>
      </c>
      <c r="DE171" s="411">
        <v>0</v>
      </c>
      <c r="DF171" s="411">
        <v>0</v>
      </c>
      <c r="DG171" s="411">
        <v>0</v>
      </c>
      <c r="DH171" s="412">
        <v>0</v>
      </c>
      <c r="DI171" s="411">
        <f t="shared" si="61"/>
        <v>0</v>
      </c>
      <c r="DJ171" s="411">
        <v>0</v>
      </c>
      <c r="DK171" s="411">
        <v>0</v>
      </c>
      <c r="DL171" s="411">
        <v>0</v>
      </c>
      <c r="DM171" s="411">
        <v>0</v>
      </c>
      <c r="DN171" s="411">
        <v>0</v>
      </c>
      <c r="DO171" s="411">
        <v>0</v>
      </c>
      <c r="DP171" s="411">
        <v>0</v>
      </c>
      <c r="DQ171" s="411">
        <v>0</v>
      </c>
      <c r="DR171" s="411">
        <v>0</v>
      </c>
      <c r="DS171" s="411">
        <v>0</v>
      </c>
      <c r="DT171" s="411">
        <v>0</v>
      </c>
      <c r="DU171" s="412">
        <v>0</v>
      </c>
      <c r="DV171" s="411">
        <f t="shared" si="62"/>
        <v>0</v>
      </c>
      <c r="DW171" s="412">
        <v>0</v>
      </c>
      <c r="DX171" s="412">
        <v>0</v>
      </c>
      <c r="DY171" s="412">
        <v>0</v>
      </c>
      <c r="DZ171" s="412">
        <v>0</v>
      </c>
      <c r="EA171" s="412">
        <v>0</v>
      </c>
      <c r="EB171" s="412">
        <v>0</v>
      </c>
      <c r="EC171" s="412">
        <v>0</v>
      </c>
      <c r="ED171" s="412">
        <v>0</v>
      </c>
      <c r="EE171" s="412">
        <v>0</v>
      </c>
      <c r="EF171" s="412">
        <v>0</v>
      </c>
      <c r="EG171" s="412">
        <v>0</v>
      </c>
      <c r="EH171" s="412">
        <v>0</v>
      </c>
      <c r="EI171" s="411">
        <f t="shared" si="63"/>
        <v>0</v>
      </c>
      <c r="EK171" s="411">
        <f t="shared" si="64"/>
        <v>120</v>
      </c>
      <c r="EL171" s="7">
        <f t="shared" si="65"/>
        <v>-120</v>
      </c>
    </row>
    <row r="172" spans="1:142">
      <c r="A172" s="365" t="str">
        <f t="shared" si="47"/>
        <v xml:space="preserve"> 022</v>
      </c>
      <c r="B172" s="370" t="s">
        <v>932</v>
      </c>
      <c r="C172" s="370" t="s">
        <v>1167</v>
      </c>
      <c r="D172" s="411">
        <v>64976</v>
      </c>
      <c r="E172" s="411">
        <v>65000</v>
      </c>
      <c r="F172" s="411">
        <v>64910</v>
      </c>
      <c r="G172" s="411">
        <v>64851</v>
      </c>
      <c r="H172" s="411">
        <v>64717</v>
      </c>
      <c r="I172" s="411">
        <v>64658</v>
      </c>
      <c r="J172" s="411">
        <v>64684</v>
      </c>
      <c r="K172" s="411">
        <v>64650</v>
      </c>
      <c r="L172" s="411">
        <v>64624</v>
      </c>
      <c r="M172" s="411">
        <v>64566</v>
      </c>
      <c r="N172" s="411">
        <v>64360</v>
      </c>
      <c r="O172" s="412">
        <v>64272</v>
      </c>
      <c r="P172" s="411">
        <f t="shared" si="48"/>
        <v>776268</v>
      </c>
      <c r="Q172" s="411">
        <f t="shared" si="49"/>
        <v>451709.41935483873</v>
      </c>
      <c r="R172" s="411">
        <f t="shared" si="50"/>
        <v>113533.27030033371</v>
      </c>
      <c r="S172" s="411">
        <f t="shared" si="51"/>
        <v>211025.31034482759</v>
      </c>
      <c r="T172" s="411">
        <v>-357.00000000000011</v>
      </c>
      <c r="U172" s="411">
        <v>-361.99999999999682</v>
      </c>
      <c r="V172" s="411">
        <v>-343.99999999999983</v>
      </c>
      <c r="W172" s="411">
        <v>-323.99999999999972</v>
      </c>
      <c r="X172" s="411">
        <v>-210.99999999999818</v>
      </c>
      <c r="Y172" s="411">
        <v>-222</v>
      </c>
      <c r="Z172" s="411">
        <v>-239.00000000000182</v>
      </c>
      <c r="AA172" s="411">
        <v>-208.00000000000182</v>
      </c>
      <c r="AB172" s="411">
        <v>-218.99999999999818</v>
      </c>
      <c r="AC172" s="411">
        <v>-339.00000000000182</v>
      </c>
      <c r="AD172" s="411">
        <v>-319.00000000000364</v>
      </c>
      <c r="AE172" s="412">
        <v>-358</v>
      </c>
      <c r="AF172" s="411">
        <f t="shared" si="52"/>
        <v>-3502.0000000000018</v>
      </c>
      <c r="AG172" s="411">
        <v>64619</v>
      </c>
      <c r="AH172" s="411">
        <v>64638</v>
      </c>
      <c r="AI172" s="411">
        <v>64566</v>
      </c>
      <c r="AJ172" s="411">
        <v>64527</v>
      </c>
      <c r="AK172" s="411">
        <v>64506</v>
      </c>
      <c r="AL172" s="411">
        <v>64436</v>
      </c>
      <c r="AM172" s="411">
        <v>64445</v>
      </c>
      <c r="AN172" s="411">
        <v>64442</v>
      </c>
      <c r="AO172" s="411">
        <v>64405</v>
      </c>
      <c r="AP172" s="411">
        <v>64227</v>
      </c>
      <c r="AQ172" s="411">
        <v>64041</v>
      </c>
      <c r="AR172" s="412">
        <v>63914</v>
      </c>
      <c r="AS172" s="411">
        <f t="shared" si="53"/>
        <v>772766</v>
      </c>
      <c r="AT172" s="411">
        <f t="shared" si="54"/>
        <v>449658.12903225806</v>
      </c>
      <c r="AU172" s="411">
        <f t="shared" si="55"/>
        <v>113158.97441601779</v>
      </c>
      <c r="AV172" s="411">
        <f t="shared" si="56"/>
        <v>209948.89655172414</v>
      </c>
      <c r="AW172" s="411">
        <v>0</v>
      </c>
      <c r="AX172" s="411">
        <v>0</v>
      </c>
      <c r="AY172" s="411">
        <v>0</v>
      </c>
      <c r="AZ172" s="411">
        <v>0</v>
      </c>
      <c r="BA172" s="411">
        <v>0</v>
      </c>
      <c r="BB172" s="411">
        <v>0</v>
      </c>
      <c r="BC172" s="411">
        <v>0</v>
      </c>
      <c r="BD172" s="411">
        <v>0</v>
      </c>
      <c r="BE172" s="411">
        <v>0</v>
      </c>
      <c r="BF172" s="411">
        <v>0</v>
      </c>
      <c r="BG172" s="411">
        <v>0</v>
      </c>
      <c r="BH172" s="412">
        <v>0</v>
      </c>
      <c r="BI172" s="411">
        <f t="shared" si="57"/>
        <v>0</v>
      </c>
      <c r="BJ172" s="411">
        <v>64619</v>
      </c>
      <c r="BK172" s="411">
        <v>64638</v>
      </c>
      <c r="BL172" s="411">
        <v>64566</v>
      </c>
      <c r="BM172" s="411">
        <v>64527</v>
      </c>
      <c r="BN172" s="411">
        <v>64506</v>
      </c>
      <c r="BO172" s="411">
        <v>64436</v>
      </c>
      <c r="BP172" s="411">
        <v>64445</v>
      </c>
      <c r="BQ172" s="411">
        <v>64442</v>
      </c>
      <c r="BR172" s="411">
        <v>64405</v>
      </c>
      <c r="BS172" s="411">
        <v>64227</v>
      </c>
      <c r="BT172" s="411">
        <v>64041</v>
      </c>
      <c r="BU172" s="412">
        <v>63914</v>
      </c>
      <c r="BV172" s="411">
        <f t="shared" si="58"/>
        <v>772766</v>
      </c>
      <c r="BW172" s="411">
        <v>0</v>
      </c>
      <c r="BX172" s="411">
        <v>0</v>
      </c>
      <c r="BY172" s="411">
        <v>0</v>
      </c>
      <c r="BZ172" s="411">
        <v>0</v>
      </c>
      <c r="CA172" s="411">
        <v>0</v>
      </c>
      <c r="CB172" s="411">
        <v>0</v>
      </c>
      <c r="CC172" s="411">
        <v>0</v>
      </c>
      <c r="CD172" s="411">
        <v>0</v>
      </c>
      <c r="CE172" s="411">
        <v>0</v>
      </c>
      <c r="CF172" s="411">
        <v>0</v>
      </c>
      <c r="CG172" s="411">
        <v>0</v>
      </c>
      <c r="CH172" s="412">
        <v>0</v>
      </c>
      <c r="CI172" s="411">
        <f t="shared" si="59"/>
        <v>0</v>
      </c>
      <c r="CJ172" s="411">
        <v>64619</v>
      </c>
      <c r="CK172" s="411">
        <v>64638</v>
      </c>
      <c r="CL172" s="411">
        <v>64566</v>
      </c>
      <c r="CM172" s="411">
        <v>64527</v>
      </c>
      <c r="CN172" s="411">
        <v>64506</v>
      </c>
      <c r="CO172" s="411">
        <v>64436</v>
      </c>
      <c r="CP172" s="411">
        <v>64445</v>
      </c>
      <c r="CQ172" s="411">
        <v>64442</v>
      </c>
      <c r="CR172" s="411">
        <v>64405</v>
      </c>
      <c r="CS172" s="411">
        <v>64227</v>
      </c>
      <c r="CT172" s="411">
        <v>64041</v>
      </c>
      <c r="CU172" s="412">
        <v>63914</v>
      </c>
      <c r="CV172" s="411">
        <f t="shared" si="60"/>
        <v>772766</v>
      </c>
      <c r="CW172" s="411">
        <v>-704.99999999999989</v>
      </c>
      <c r="CX172" s="411">
        <v>-724.00000000000318</v>
      </c>
      <c r="CY172" s="411">
        <v>-652.00000000000023</v>
      </c>
      <c r="CZ172" s="411">
        <v>-613.00000000000034</v>
      </c>
      <c r="DA172" s="411">
        <v>-592.00000000000182</v>
      </c>
      <c r="DB172" s="411">
        <v>-522</v>
      </c>
      <c r="DC172" s="411">
        <v>-530.99999999999818</v>
      </c>
      <c r="DD172" s="411">
        <v>-527.99999999999818</v>
      </c>
      <c r="DE172" s="411">
        <v>-491.00000000000182</v>
      </c>
      <c r="DF172" s="411">
        <v>-312.99999999999818</v>
      </c>
      <c r="DG172" s="411">
        <v>-126.99999999999636</v>
      </c>
      <c r="DH172" s="412">
        <v>0</v>
      </c>
      <c r="DI172" s="411">
        <f t="shared" si="61"/>
        <v>-5797.9999999999982</v>
      </c>
      <c r="DJ172" s="411">
        <v>63914</v>
      </c>
      <c r="DK172" s="411">
        <v>63914</v>
      </c>
      <c r="DL172" s="411">
        <v>63914</v>
      </c>
      <c r="DM172" s="411">
        <v>63914</v>
      </c>
      <c r="DN172" s="411">
        <v>63914</v>
      </c>
      <c r="DO172" s="411">
        <v>63914</v>
      </c>
      <c r="DP172" s="411">
        <v>63914</v>
      </c>
      <c r="DQ172" s="411">
        <v>63914</v>
      </c>
      <c r="DR172" s="411">
        <v>63914</v>
      </c>
      <c r="DS172" s="411">
        <v>63914</v>
      </c>
      <c r="DT172" s="411">
        <v>63914</v>
      </c>
      <c r="DU172" s="412">
        <v>63914</v>
      </c>
      <c r="DV172" s="411">
        <f t="shared" si="62"/>
        <v>766968</v>
      </c>
      <c r="DW172" s="412">
        <v>63914</v>
      </c>
      <c r="DX172" s="412">
        <v>63914</v>
      </c>
      <c r="DY172" s="412">
        <v>63914</v>
      </c>
      <c r="DZ172" s="412">
        <v>63914</v>
      </c>
      <c r="EA172" s="412">
        <v>63914</v>
      </c>
      <c r="EB172" s="412">
        <v>63914</v>
      </c>
      <c r="EC172" s="412">
        <v>63914</v>
      </c>
      <c r="ED172" s="412">
        <v>63914</v>
      </c>
      <c r="EE172" s="412">
        <v>63914</v>
      </c>
      <c r="EF172" s="412">
        <v>63914</v>
      </c>
      <c r="EG172" s="412">
        <v>63914</v>
      </c>
      <c r="EH172" s="412">
        <v>63914</v>
      </c>
      <c r="EI172" s="411">
        <f t="shared" si="63"/>
        <v>766968</v>
      </c>
      <c r="EK172" s="411">
        <f t="shared" si="64"/>
        <v>766968</v>
      </c>
      <c r="EL172" s="7">
        <f t="shared" si="65"/>
        <v>0</v>
      </c>
    </row>
    <row r="173" spans="1:142">
      <c r="A173" s="365" t="str">
        <f t="shared" si="47"/>
        <v xml:space="preserve"> 022</v>
      </c>
      <c r="B173" s="370" t="s">
        <v>932</v>
      </c>
      <c r="C173" s="370" t="s">
        <v>1168</v>
      </c>
      <c r="D173" s="411">
        <v>61348568</v>
      </c>
      <c r="E173" s="411">
        <v>81494302</v>
      </c>
      <c r="F173" s="411">
        <v>77821296</v>
      </c>
      <c r="G173" s="411">
        <v>67064226</v>
      </c>
      <c r="H173" s="411">
        <v>55774344</v>
      </c>
      <c r="I173" s="411">
        <v>56585427</v>
      </c>
      <c r="J173" s="411">
        <v>100607067</v>
      </c>
      <c r="K173" s="411">
        <v>137926656</v>
      </c>
      <c r="L173" s="411">
        <v>132488016</v>
      </c>
      <c r="M173" s="411">
        <v>101264826</v>
      </c>
      <c r="N173" s="411">
        <v>65900278</v>
      </c>
      <c r="O173" s="412">
        <v>53999205</v>
      </c>
      <c r="P173" s="411">
        <f t="shared" si="48"/>
        <v>992274211</v>
      </c>
      <c r="Q173" s="411">
        <f t="shared" si="49"/>
        <v>497449840.74193549</v>
      </c>
      <c r="R173" s="411">
        <f t="shared" si="50"/>
        <v>237111643.05116796</v>
      </c>
      <c r="S173" s="411">
        <f t="shared" si="51"/>
        <v>257712727.20689654</v>
      </c>
      <c r="T173" s="411">
        <v>-22118.000000002743</v>
      </c>
      <c r="U173" s="411">
        <v>26193.000000000451</v>
      </c>
      <c r="V173" s="411">
        <v>-20564.999999998745</v>
      </c>
      <c r="W173" s="411">
        <v>-4214.999999998714</v>
      </c>
      <c r="X173" s="411">
        <v>-27385.999999996275</v>
      </c>
      <c r="Y173" s="411">
        <v>-31137.999999996275</v>
      </c>
      <c r="Z173" s="411">
        <v>110039.00000000745</v>
      </c>
      <c r="AA173" s="411">
        <v>7055.0000000111759</v>
      </c>
      <c r="AB173" s="411">
        <v>573548.00000001118</v>
      </c>
      <c r="AC173" s="411">
        <v>-375563.00000000559</v>
      </c>
      <c r="AD173" s="411">
        <v>-83471.000000003725</v>
      </c>
      <c r="AE173" s="412">
        <v>-41549.999999998137</v>
      </c>
      <c r="AF173" s="411">
        <f t="shared" si="52"/>
        <v>110829.00000003004</v>
      </c>
      <c r="AG173" s="411">
        <v>61326450</v>
      </c>
      <c r="AH173" s="411">
        <v>81520495</v>
      </c>
      <c r="AI173" s="411">
        <v>77800731</v>
      </c>
      <c r="AJ173" s="411">
        <v>67060011</v>
      </c>
      <c r="AK173" s="411">
        <v>55746958</v>
      </c>
      <c r="AL173" s="411">
        <v>56554289</v>
      </c>
      <c r="AM173" s="411">
        <v>100717106</v>
      </c>
      <c r="AN173" s="411">
        <v>137933711</v>
      </c>
      <c r="AO173" s="411">
        <v>133061564.00000001</v>
      </c>
      <c r="AP173" s="411">
        <v>100889263</v>
      </c>
      <c r="AQ173" s="411">
        <v>65816807</v>
      </c>
      <c r="AR173" s="412">
        <v>53957655</v>
      </c>
      <c r="AS173" s="411">
        <f t="shared" si="53"/>
        <v>992385040</v>
      </c>
      <c r="AT173" s="411">
        <f t="shared" si="54"/>
        <v>497477101.09677422</v>
      </c>
      <c r="AU173" s="411">
        <f t="shared" si="55"/>
        <v>237537575.55839825</v>
      </c>
      <c r="AV173" s="411">
        <f t="shared" si="56"/>
        <v>257370363.34482759</v>
      </c>
      <c r="AW173" s="411">
        <v>0</v>
      </c>
      <c r="AX173" s="411">
        <v>0</v>
      </c>
      <c r="AY173" s="411">
        <v>0</v>
      </c>
      <c r="AZ173" s="411">
        <v>0</v>
      </c>
      <c r="BA173" s="411">
        <v>0</v>
      </c>
      <c r="BB173" s="411">
        <v>0</v>
      </c>
      <c r="BC173" s="411">
        <v>0</v>
      </c>
      <c r="BD173" s="411">
        <v>0</v>
      </c>
      <c r="BE173" s="411">
        <v>0</v>
      </c>
      <c r="BF173" s="411">
        <v>0</v>
      </c>
      <c r="BG173" s="411">
        <v>0</v>
      </c>
      <c r="BH173" s="412">
        <v>0</v>
      </c>
      <c r="BI173" s="411">
        <f t="shared" si="57"/>
        <v>0</v>
      </c>
      <c r="BJ173" s="411">
        <v>61326450</v>
      </c>
      <c r="BK173" s="411">
        <v>81520495</v>
      </c>
      <c r="BL173" s="411">
        <v>77800731</v>
      </c>
      <c r="BM173" s="411">
        <v>67060011</v>
      </c>
      <c r="BN173" s="411">
        <v>55746958</v>
      </c>
      <c r="BO173" s="411">
        <v>56554289</v>
      </c>
      <c r="BP173" s="411">
        <v>100717106</v>
      </c>
      <c r="BQ173" s="411">
        <v>137933711</v>
      </c>
      <c r="BR173" s="411">
        <v>133061564.00000001</v>
      </c>
      <c r="BS173" s="411">
        <v>100889263</v>
      </c>
      <c r="BT173" s="411">
        <v>65816807</v>
      </c>
      <c r="BU173" s="412">
        <v>53957655</v>
      </c>
      <c r="BV173" s="411">
        <f t="shared" si="58"/>
        <v>992385040</v>
      </c>
      <c r="BW173" s="411">
        <v>-7907267.1882172506</v>
      </c>
      <c r="BX173" s="411">
        <v>-8317536.104849996</v>
      </c>
      <c r="BY173" s="411">
        <v>-6792958.3534686388</v>
      </c>
      <c r="BZ173" s="411">
        <v>-7464969.405375232</v>
      </c>
      <c r="CA173" s="411">
        <v>4472048.8999859672</v>
      </c>
      <c r="CB173" s="411">
        <v>11465293.594349621</v>
      </c>
      <c r="CC173" s="411">
        <v>8635212.4301024955</v>
      </c>
      <c r="CD173" s="411">
        <v>-16835643.098899294</v>
      </c>
      <c r="CE173" s="411">
        <v>6564167.7935508341</v>
      </c>
      <c r="CF173" s="411">
        <v>11515970.219228525</v>
      </c>
      <c r="CG173" s="411">
        <v>-1573804.0516848098</v>
      </c>
      <c r="CH173" s="412">
        <v>6534959.9266435895</v>
      </c>
      <c r="CI173" s="411">
        <f t="shared" si="59"/>
        <v>295474.66136581451</v>
      </c>
      <c r="CJ173" s="411">
        <v>53419182.81178274</v>
      </c>
      <c r="CK173" s="411">
        <v>73202958.895150006</v>
      </c>
      <c r="CL173" s="411">
        <v>71007772.646531373</v>
      </c>
      <c r="CM173" s="411">
        <v>59595041.594624773</v>
      </c>
      <c r="CN173" s="411">
        <v>60219006.899985969</v>
      </c>
      <c r="CO173" s="411">
        <v>68019582.594349623</v>
      </c>
      <c r="CP173" s="411">
        <v>109352318.4301025</v>
      </c>
      <c r="CQ173" s="411">
        <v>121098067.90110072</v>
      </c>
      <c r="CR173" s="411">
        <v>139625731.79355085</v>
      </c>
      <c r="CS173" s="411">
        <v>112405233.21922852</v>
      </c>
      <c r="CT173" s="411">
        <v>64243002.948315188</v>
      </c>
      <c r="CU173" s="412">
        <v>60492614.926643595</v>
      </c>
      <c r="CV173" s="411">
        <f t="shared" si="60"/>
        <v>992680514.66136587</v>
      </c>
      <c r="CW173" s="411">
        <v>-592879.23496121122</v>
      </c>
      <c r="CX173" s="411">
        <v>-831883.7843237432</v>
      </c>
      <c r="CY173" s="411">
        <v>-731976.28597890085</v>
      </c>
      <c r="CZ173" s="411">
        <v>-579384.93289088458</v>
      </c>
      <c r="DA173" s="411">
        <v>-554795.54006149247</v>
      </c>
      <c r="DB173" s="411">
        <v>-552497.93771236949</v>
      </c>
      <c r="DC173" s="411">
        <v>-907297.521964157</v>
      </c>
      <c r="DD173" s="411">
        <v>-996122.70192130655</v>
      </c>
      <c r="DE173" s="411">
        <v>-1069443.8222025856</v>
      </c>
      <c r="DF173" s="411">
        <v>-552440.72884854861</v>
      </c>
      <c r="DG173" s="411">
        <v>-127519.80826538242</v>
      </c>
      <c r="DH173" s="412">
        <v>0</v>
      </c>
      <c r="DI173" s="411">
        <f t="shared" si="61"/>
        <v>-7496242.2991305813</v>
      </c>
      <c r="DJ173" s="411">
        <v>52826303.576821536</v>
      </c>
      <c r="DK173" s="411">
        <v>72371075.110826254</v>
      </c>
      <c r="DL173" s="411">
        <v>70275796.36055246</v>
      </c>
      <c r="DM173" s="411">
        <v>59015656.661733881</v>
      </c>
      <c r="DN173" s="411">
        <v>59664211.35992448</v>
      </c>
      <c r="DO173" s="411">
        <v>67467084.656637251</v>
      </c>
      <c r="DP173" s="411">
        <v>108445020.90813835</v>
      </c>
      <c r="DQ173" s="411">
        <v>120101945.19917941</v>
      </c>
      <c r="DR173" s="411">
        <v>138556287.97134826</v>
      </c>
      <c r="DS173" s="411">
        <v>111852792.49037997</v>
      </c>
      <c r="DT173" s="411">
        <v>64115483.1400498</v>
      </c>
      <c r="DU173" s="412">
        <v>60492614.926643595</v>
      </c>
      <c r="DV173" s="411">
        <f t="shared" si="62"/>
        <v>985184272.36223531</v>
      </c>
      <c r="DW173" s="412">
        <v>52826303.576821536</v>
      </c>
      <c r="DX173" s="412">
        <v>72371075.110826254</v>
      </c>
      <c r="DY173" s="412">
        <v>70275796.36055246</v>
      </c>
      <c r="DZ173" s="412">
        <v>59015656.661733881</v>
      </c>
      <c r="EA173" s="412">
        <v>59664211.35992448</v>
      </c>
      <c r="EB173" s="412">
        <v>67467084.656637251</v>
      </c>
      <c r="EC173" s="412">
        <v>108445020.90813835</v>
      </c>
      <c r="ED173" s="412">
        <v>120101945.19917941</v>
      </c>
      <c r="EE173" s="412">
        <v>138556287.97134826</v>
      </c>
      <c r="EF173" s="412">
        <v>111852792.49037997</v>
      </c>
      <c r="EG173" s="412">
        <v>64115483.1400498</v>
      </c>
      <c r="EH173" s="412">
        <v>60492614.926643595</v>
      </c>
      <c r="EI173" s="411">
        <f t="shared" si="63"/>
        <v>985184272.36223531</v>
      </c>
      <c r="EK173" s="411">
        <f t="shared" si="64"/>
        <v>985184272.36223531</v>
      </c>
      <c r="EL173" s="7">
        <f t="shared" si="65"/>
        <v>0</v>
      </c>
    </row>
    <row r="174" spans="1:142">
      <c r="A174" s="365" t="str">
        <f t="shared" si="47"/>
        <v xml:space="preserve"> 022</v>
      </c>
      <c r="B174" s="370" t="s">
        <v>932</v>
      </c>
      <c r="C174" s="370" t="s">
        <v>1169</v>
      </c>
      <c r="D174" s="411">
        <v>61348568</v>
      </c>
      <c r="E174" s="411">
        <v>81494302</v>
      </c>
      <c r="F174" s="411">
        <v>77821296</v>
      </c>
      <c r="G174" s="411">
        <v>67064226</v>
      </c>
      <c r="H174" s="411">
        <v>55774344</v>
      </c>
      <c r="I174" s="411">
        <v>56585427</v>
      </c>
      <c r="J174" s="411">
        <v>100607067</v>
      </c>
      <c r="K174" s="411">
        <v>137926656</v>
      </c>
      <c r="L174" s="411">
        <v>132488016</v>
      </c>
      <c r="M174" s="411">
        <v>101264826</v>
      </c>
      <c r="N174" s="411">
        <v>65900278</v>
      </c>
      <c r="O174" s="412">
        <v>53999205</v>
      </c>
      <c r="P174" s="411">
        <f t="shared" si="48"/>
        <v>992274211</v>
      </c>
      <c r="Q174" s="411">
        <f t="shared" si="49"/>
        <v>497449840.74193549</v>
      </c>
      <c r="R174" s="411">
        <f t="shared" si="50"/>
        <v>237111643.05116796</v>
      </c>
      <c r="S174" s="411">
        <f t="shared" si="51"/>
        <v>257712727.20689654</v>
      </c>
      <c r="T174" s="411">
        <v>-22118.000000002743</v>
      </c>
      <c r="U174" s="411">
        <v>26193.000000000451</v>
      </c>
      <c r="V174" s="411">
        <v>-20564.999999998745</v>
      </c>
      <c r="W174" s="411">
        <v>-4214.999999998714</v>
      </c>
      <c r="X174" s="411">
        <v>-27385.999999996275</v>
      </c>
      <c r="Y174" s="411">
        <v>-31137.999999996275</v>
      </c>
      <c r="Z174" s="411">
        <v>110039.00000000745</v>
      </c>
      <c r="AA174" s="411">
        <v>7055.0000000111759</v>
      </c>
      <c r="AB174" s="411">
        <v>573548.00000001118</v>
      </c>
      <c r="AC174" s="411">
        <v>-375563.00000000559</v>
      </c>
      <c r="AD174" s="411">
        <v>-83471.000000003725</v>
      </c>
      <c r="AE174" s="412">
        <v>-41549.999999998137</v>
      </c>
      <c r="AF174" s="411">
        <f t="shared" si="52"/>
        <v>110829.00000003004</v>
      </c>
      <c r="AG174" s="411">
        <v>61326450</v>
      </c>
      <c r="AH174" s="411">
        <v>81520495</v>
      </c>
      <c r="AI174" s="411">
        <v>77800731</v>
      </c>
      <c r="AJ174" s="411">
        <v>67060011</v>
      </c>
      <c r="AK174" s="411">
        <v>55746958</v>
      </c>
      <c r="AL174" s="411">
        <v>56554289</v>
      </c>
      <c r="AM174" s="411">
        <v>100717106</v>
      </c>
      <c r="AN174" s="411">
        <v>137933711</v>
      </c>
      <c r="AO174" s="411">
        <v>133061564.00000001</v>
      </c>
      <c r="AP174" s="411">
        <v>100889263</v>
      </c>
      <c r="AQ174" s="411">
        <v>65816807</v>
      </c>
      <c r="AR174" s="412">
        <v>53957655</v>
      </c>
      <c r="AS174" s="411">
        <f t="shared" si="53"/>
        <v>992385040</v>
      </c>
      <c r="AT174" s="411">
        <f t="shared" si="54"/>
        <v>497477101.09677422</v>
      </c>
      <c r="AU174" s="411">
        <f t="shared" si="55"/>
        <v>237537575.55839825</v>
      </c>
      <c r="AV174" s="411">
        <f t="shared" si="56"/>
        <v>257370363.34482759</v>
      </c>
      <c r="AW174" s="411">
        <v>0</v>
      </c>
      <c r="AX174" s="411">
        <v>0</v>
      </c>
      <c r="AY174" s="411">
        <v>0</v>
      </c>
      <c r="AZ174" s="411">
        <v>0</v>
      </c>
      <c r="BA174" s="411">
        <v>0</v>
      </c>
      <c r="BB174" s="411">
        <v>0</v>
      </c>
      <c r="BC174" s="411">
        <v>0</v>
      </c>
      <c r="BD174" s="411">
        <v>0</v>
      </c>
      <c r="BE174" s="411">
        <v>0</v>
      </c>
      <c r="BF174" s="411">
        <v>0</v>
      </c>
      <c r="BG174" s="411">
        <v>0</v>
      </c>
      <c r="BH174" s="412">
        <v>0</v>
      </c>
      <c r="BI174" s="411">
        <f t="shared" si="57"/>
        <v>0</v>
      </c>
      <c r="BJ174" s="411">
        <v>61326450</v>
      </c>
      <c r="BK174" s="411">
        <v>81520495</v>
      </c>
      <c r="BL174" s="411">
        <v>77800731</v>
      </c>
      <c r="BM174" s="411">
        <v>67060011</v>
      </c>
      <c r="BN174" s="411">
        <v>55746958</v>
      </c>
      <c r="BO174" s="411">
        <v>56554289</v>
      </c>
      <c r="BP174" s="411">
        <v>100717106</v>
      </c>
      <c r="BQ174" s="411">
        <v>137933711</v>
      </c>
      <c r="BR174" s="411">
        <v>133061564.00000001</v>
      </c>
      <c r="BS174" s="411">
        <v>100889263</v>
      </c>
      <c r="BT174" s="411">
        <v>65816807</v>
      </c>
      <c r="BU174" s="412">
        <v>53957655</v>
      </c>
      <c r="BV174" s="411">
        <f t="shared" si="58"/>
        <v>992385040</v>
      </c>
      <c r="BW174" s="411">
        <v>-7907267.1882172506</v>
      </c>
      <c r="BX174" s="411">
        <v>-8317536.104849996</v>
      </c>
      <c r="BY174" s="411">
        <v>-6792958.3534686388</v>
      </c>
      <c r="BZ174" s="411">
        <v>-7464969.405375232</v>
      </c>
      <c r="CA174" s="411">
        <v>4472048.8999859672</v>
      </c>
      <c r="CB174" s="411">
        <v>11465293.594349621</v>
      </c>
      <c r="CC174" s="411">
        <v>8635212.4301024955</v>
      </c>
      <c r="CD174" s="411">
        <v>-16835643.098899294</v>
      </c>
      <c r="CE174" s="411">
        <v>6564167.7935508341</v>
      </c>
      <c r="CF174" s="411">
        <v>11515970.219228525</v>
      </c>
      <c r="CG174" s="411">
        <v>-1573804.0516848098</v>
      </c>
      <c r="CH174" s="412">
        <v>6534959.9266435895</v>
      </c>
      <c r="CI174" s="411">
        <f t="shared" si="59"/>
        <v>295474.66136581451</v>
      </c>
      <c r="CJ174" s="411">
        <v>53419182.81178274</v>
      </c>
      <c r="CK174" s="411">
        <v>73202958.895150006</v>
      </c>
      <c r="CL174" s="411">
        <v>71007772.646531373</v>
      </c>
      <c r="CM174" s="411">
        <v>59595041.594624773</v>
      </c>
      <c r="CN174" s="411">
        <v>60219006.899985969</v>
      </c>
      <c r="CO174" s="411">
        <v>68019582.594349623</v>
      </c>
      <c r="CP174" s="411">
        <v>109352318.4301025</v>
      </c>
      <c r="CQ174" s="411">
        <v>121098067.90110072</v>
      </c>
      <c r="CR174" s="411">
        <v>139625731.79355085</v>
      </c>
      <c r="CS174" s="411">
        <v>112405233.21922852</v>
      </c>
      <c r="CT174" s="411">
        <v>64243002.948315188</v>
      </c>
      <c r="CU174" s="412">
        <v>60492614.926643595</v>
      </c>
      <c r="CV174" s="411">
        <f t="shared" si="60"/>
        <v>992680514.66136587</v>
      </c>
      <c r="CW174" s="411">
        <v>-592879.23496121122</v>
      </c>
      <c r="CX174" s="411">
        <v>-831883.7843237432</v>
      </c>
      <c r="CY174" s="411">
        <v>-731976.28597890085</v>
      </c>
      <c r="CZ174" s="411">
        <v>-579384.93289088458</v>
      </c>
      <c r="DA174" s="411">
        <v>-554795.54006149247</v>
      </c>
      <c r="DB174" s="411">
        <v>-552497.93771236949</v>
      </c>
      <c r="DC174" s="411">
        <v>-907297.521964157</v>
      </c>
      <c r="DD174" s="411">
        <v>-996122.70192130655</v>
      </c>
      <c r="DE174" s="411">
        <v>-1069443.8222025856</v>
      </c>
      <c r="DF174" s="411">
        <v>-552440.72884854861</v>
      </c>
      <c r="DG174" s="411">
        <v>-127519.80826538242</v>
      </c>
      <c r="DH174" s="412">
        <v>0</v>
      </c>
      <c r="DI174" s="411">
        <f t="shared" si="61"/>
        <v>-7496242.2991305813</v>
      </c>
      <c r="DJ174" s="411">
        <v>52826303.576821536</v>
      </c>
      <c r="DK174" s="411">
        <v>72371075.110826254</v>
      </c>
      <c r="DL174" s="411">
        <v>70275796.36055246</v>
      </c>
      <c r="DM174" s="411">
        <v>59015656.661733881</v>
      </c>
      <c r="DN174" s="411">
        <v>59664211.35992448</v>
      </c>
      <c r="DO174" s="411">
        <v>67467084.656637251</v>
      </c>
      <c r="DP174" s="411">
        <v>108445020.90813835</v>
      </c>
      <c r="DQ174" s="411">
        <v>120101945.19917941</v>
      </c>
      <c r="DR174" s="411">
        <v>138556287.97134826</v>
      </c>
      <c r="DS174" s="411">
        <v>111852792.49037997</v>
      </c>
      <c r="DT174" s="411">
        <v>64115483.1400498</v>
      </c>
      <c r="DU174" s="412">
        <v>60492614.926643595</v>
      </c>
      <c r="DV174" s="411">
        <f t="shared" si="62"/>
        <v>985184272.36223531</v>
      </c>
      <c r="DW174" s="412">
        <v>52826303.576821536</v>
      </c>
      <c r="DX174" s="412">
        <v>72371075.110826254</v>
      </c>
      <c r="DY174" s="412">
        <v>70275796.36055246</v>
      </c>
      <c r="DZ174" s="412">
        <v>59015656.661733881</v>
      </c>
      <c r="EA174" s="412">
        <v>59664211.35992448</v>
      </c>
      <c r="EB174" s="412">
        <v>67467084.656637251</v>
      </c>
      <c r="EC174" s="412">
        <v>108445020.90813835</v>
      </c>
      <c r="ED174" s="412">
        <v>120101945.19917941</v>
      </c>
      <c r="EE174" s="412">
        <v>138556287.97134826</v>
      </c>
      <c r="EF174" s="412">
        <v>111852792.49037997</v>
      </c>
      <c r="EG174" s="412">
        <v>64115483.1400498</v>
      </c>
      <c r="EH174" s="412">
        <v>60492614.926643595</v>
      </c>
      <c r="EI174" s="411">
        <f t="shared" si="63"/>
        <v>985184272.36223531</v>
      </c>
      <c r="EK174" s="411">
        <f t="shared" si="64"/>
        <v>985184272.36223531</v>
      </c>
      <c r="EL174" s="7">
        <f t="shared" si="65"/>
        <v>0</v>
      </c>
    </row>
    <row r="175" spans="1:142">
      <c r="A175" s="365" t="str">
        <f t="shared" si="47"/>
        <v xml:space="preserve"> 022</v>
      </c>
      <c r="B175" s="370" t="s">
        <v>932</v>
      </c>
      <c r="C175" s="370" t="s">
        <v>1170</v>
      </c>
      <c r="D175" s="411">
        <v>61348568</v>
      </c>
      <c r="E175" s="411">
        <v>81494302</v>
      </c>
      <c r="F175" s="411">
        <v>77821296</v>
      </c>
      <c r="G175" s="411">
        <v>67064226</v>
      </c>
      <c r="H175" s="411">
        <v>55774344</v>
      </c>
      <c r="I175" s="411">
        <v>56585427</v>
      </c>
      <c r="J175" s="411">
        <v>100607067</v>
      </c>
      <c r="K175" s="411">
        <v>137926656</v>
      </c>
      <c r="L175" s="411">
        <v>132488016</v>
      </c>
      <c r="M175" s="411">
        <v>101264826</v>
      </c>
      <c r="N175" s="411">
        <v>65900278</v>
      </c>
      <c r="O175" s="412">
        <v>53999205</v>
      </c>
      <c r="P175" s="411">
        <f t="shared" si="48"/>
        <v>992274211</v>
      </c>
      <c r="Q175" s="411">
        <f t="shared" si="49"/>
        <v>497449840.74193549</v>
      </c>
      <c r="R175" s="411">
        <f t="shared" si="50"/>
        <v>237111643.05116796</v>
      </c>
      <c r="S175" s="411">
        <f t="shared" si="51"/>
        <v>257712727.20689654</v>
      </c>
      <c r="T175" s="411">
        <v>-22118.000000002743</v>
      </c>
      <c r="U175" s="411">
        <v>26193.000000000451</v>
      </c>
      <c r="V175" s="411">
        <v>-20564.999999998745</v>
      </c>
      <c r="W175" s="411">
        <v>-4214.999999998714</v>
      </c>
      <c r="X175" s="411">
        <v>-27385.999999996275</v>
      </c>
      <c r="Y175" s="411">
        <v>-31137.999999996275</v>
      </c>
      <c r="Z175" s="411">
        <v>110039.00000000745</v>
      </c>
      <c r="AA175" s="411">
        <v>7055.0000000111759</v>
      </c>
      <c r="AB175" s="411">
        <v>573548.00000001118</v>
      </c>
      <c r="AC175" s="411">
        <v>-375563.00000000559</v>
      </c>
      <c r="AD175" s="411">
        <v>-83471.000000003725</v>
      </c>
      <c r="AE175" s="412">
        <v>-41549.999999998137</v>
      </c>
      <c r="AF175" s="411">
        <f t="shared" si="52"/>
        <v>110829.00000003004</v>
      </c>
      <c r="AG175" s="411">
        <v>61326450</v>
      </c>
      <c r="AH175" s="411">
        <v>81520495</v>
      </c>
      <c r="AI175" s="411">
        <v>77800731</v>
      </c>
      <c r="AJ175" s="411">
        <v>67060011</v>
      </c>
      <c r="AK175" s="411">
        <v>55746958</v>
      </c>
      <c r="AL175" s="411">
        <v>56554289</v>
      </c>
      <c r="AM175" s="411">
        <v>100717106</v>
      </c>
      <c r="AN175" s="411">
        <v>137933711</v>
      </c>
      <c r="AO175" s="411">
        <v>133061564.00000001</v>
      </c>
      <c r="AP175" s="411">
        <v>100889263</v>
      </c>
      <c r="AQ175" s="411">
        <v>65816807</v>
      </c>
      <c r="AR175" s="412">
        <v>53957655</v>
      </c>
      <c r="AS175" s="411">
        <f t="shared" si="53"/>
        <v>992385040</v>
      </c>
      <c r="AT175" s="411">
        <f t="shared" si="54"/>
        <v>497477101.09677422</v>
      </c>
      <c r="AU175" s="411">
        <f t="shared" si="55"/>
        <v>237537575.55839825</v>
      </c>
      <c r="AV175" s="411">
        <f t="shared" si="56"/>
        <v>257370363.34482759</v>
      </c>
      <c r="AW175" s="411">
        <v>0</v>
      </c>
      <c r="AX175" s="411">
        <v>0</v>
      </c>
      <c r="AY175" s="411">
        <v>0</v>
      </c>
      <c r="AZ175" s="411">
        <v>0</v>
      </c>
      <c r="BA175" s="411">
        <v>0</v>
      </c>
      <c r="BB175" s="411">
        <v>0</v>
      </c>
      <c r="BC175" s="411">
        <v>0</v>
      </c>
      <c r="BD175" s="411">
        <v>0</v>
      </c>
      <c r="BE175" s="411">
        <v>0</v>
      </c>
      <c r="BF175" s="411">
        <v>0</v>
      </c>
      <c r="BG175" s="411">
        <v>0</v>
      </c>
      <c r="BH175" s="412">
        <v>0</v>
      </c>
      <c r="BI175" s="411">
        <f t="shared" si="57"/>
        <v>0</v>
      </c>
      <c r="BJ175" s="411">
        <v>61326450</v>
      </c>
      <c r="BK175" s="411">
        <v>81520495</v>
      </c>
      <c r="BL175" s="411">
        <v>77800731</v>
      </c>
      <c r="BM175" s="411">
        <v>67060011</v>
      </c>
      <c r="BN175" s="411">
        <v>55746958</v>
      </c>
      <c r="BO175" s="411">
        <v>56554289</v>
      </c>
      <c r="BP175" s="411">
        <v>100717106</v>
      </c>
      <c r="BQ175" s="411">
        <v>137933711</v>
      </c>
      <c r="BR175" s="411">
        <v>133061564.00000001</v>
      </c>
      <c r="BS175" s="411">
        <v>100889263</v>
      </c>
      <c r="BT175" s="411">
        <v>65816807</v>
      </c>
      <c r="BU175" s="412">
        <v>53957655</v>
      </c>
      <c r="BV175" s="411">
        <f t="shared" si="58"/>
        <v>992385040</v>
      </c>
      <c r="BW175" s="411">
        <v>-7907267.1882172506</v>
      </c>
      <c r="BX175" s="411">
        <v>-8317536.104849996</v>
      </c>
      <c r="BY175" s="411">
        <v>-6792958.3534686388</v>
      </c>
      <c r="BZ175" s="411">
        <v>-7464969.405375232</v>
      </c>
      <c r="CA175" s="411">
        <v>4472048.8999859672</v>
      </c>
      <c r="CB175" s="411">
        <v>11465293.594349621</v>
      </c>
      <c r="CC175" s="411">
        <v>8635212.4301024955</v>
      </c>
      <c r="CD175" s="411">
        <v>-16835643.098899294</v>
      </c>
      <c r="CE175" s="411">
        <v>6564167.7935508341</v>
      </c>
      <c r="CF175" s="411">
        <v>11515970.219228525</v>
      </c>
      <c r="CG175" s="411">
        <v>-1573804.0516848098</v>
      </c>
      <c r="CH175" s="412">
        <v>6534959.9266435895</v>
      </c>
      <c r="CI175" s="411">
        <f t="shared" si="59"/>
        <v>295474.66136581451</v>
      </c>
      <c r="CJ175" s="411">
        <v>53419182.811782748</v>
      </c>
      <c r="CK175" s="411">
        <v>73202958.895150006</v>
      </c>
      <c r="CL175" s="411">
        <v>71007772.646531358</v>
      </c>
      <c r="CM175" s="411">
        <v>59595041.594624773</v>
      </c>
      <c r="CN175" s="411">
        <v>60219006.899985969</v>
      </c>
      <c r="CO175" s="411">
        <v>68019582.594349623</v>
      </c>
      <c r="CP175" s="411">
        <v>109352318.4301025</v>
      </c>
      <c r="CQ175" s="411">
        <v>121098067.90110072</v>
      </c>
      <c r="CR175" s="411">
        <v>139625731.79355085</v>
      </c>
      <c r="CS175" s="411">
        <v>112405233.21922852</v>
      </c>
      <c r="CT175" s="411">
        <v>64243002.948315188</v>
      </c>
      <c r="CU175" s="412">
        <v>60492614.926643595</v>
      </c>
      <c r="CV175" s="411">
        <f t="shared" si="60"/>
        <v>992680514.66136587</v>
      </c>
      <c r="CW175" s="411">
        <v>-592879.23496121122</v>
      </c>
      <c r="CX175" s="411">
        <v>-831883.7843237432</v>
      </c>
      <c r="CY175" s="411">
        <v>-731976.28597890085</v>
      </c>
      <c r="CZ175" s="411">
        <v>-579384.93289088458</v>
      </c>
      <c r="DA175" s="411">
        <v>-554795.54006149247</v>
      </c>
      <c r="DB175" s="411">
        <v>-552497.93771236949</v>
      </c>
      <c r="DC175" s="411">
        <v>-907297.521964157</v>
      </c>
      <c r="DD175" s="411">
        <v>-996122.70192130655</v>
      </c>
      <c r="DE175" s="411">
        <v>-1069443.8222025856</v>
      </c>
      <c r="DF175" s="411">
        <v>-552440.72884854861</v>
      </c>
      <c r="DG175" s="411">
        <v>-127519.80826538242</v>
      </c>
      <c r="DH175" s="412">
        <v>0</v>
      </c>
      <c r="DI175" s="411">
        <f t="shared" si="61"/>
        <v>-7496242.2991305813</v>
      </c>
      <c r="DJ175" s="411">
        <v>52826303.576821536</v>
      </c>
      <c r="DK175" s="411">
        <v>72371075.110826254</v>
      </c>
      <c r="DL175" s="411">
        <v>70275796.36055246</v>
      </c>
      <c r="DM175" s="411">
        <v>59015656.661733881</v>
      </c>
      <c r="DN175" s="411">
        <v>59664211.35992448</v>
      </c>
      <c r="DO175" s="411">
        <v>67467084.656637251</v>
      </c>
      <c r="DP175" s="411">
        <v>108445020.90813835</v>
      </c>
      <c r="DQ175" s="411">
        <v>120101945.19917941</v>
      </c>
      <c r="DR175" s="411">
        <v>138556287.97134826</v>
      </c>
      <c r="DS175" s="411">
        <v>111852792.49037997</v>
      </c>
      <c r="DT175" s="411">
        <v>64115483.1400498</v>
      </c>
      <c r="DU175" s="412">
        <v>60492614.926643595</v>
      </c>
      <c r="DV175" s="411">
        <f t="shared" si="62"/>
        <v>985184272.36223531</v>
      </c>
      <c r="DW175" s="412">
        <v>52826303.576821536</v>
      </c>
      <c r="DX175" s="412">
        <v>72371075.110826254</v>
      </c>
      <c r="DY175" s="412">
        <v>70275796.36055246</v>
      </c>
      <c r="DZ175" s="412">
        <v>59015656.661733881</v>
      </c>
      <c r="EA175" s="412">
        <v>59664211.35992448</v>
      </c>
      <c r="EB175" s="412">
        <v>67467084.656637251</v>
      </c>
      <c r="EC175" s="412">
        <v>108445020.90813835</v>
      </c>
      <c r="ED175" s="412">
        <v>120101945.19917941</v>
      </c>
      <c r="EE175" s="412">
        <v>138556287.97134826</v>
      </c>
      <c r="EF175" s="412">
        <v>111852792.49037997</v>
      </c>
      <c r="EG175" s="412">
        <v>64115483.1400498</v>
      </c>
      <c r="EH175" s="412">
        <v>60492614.926643595</v>
      </c>
      <c r="EI175" s="411">
        <f t="shared" si="63"/>
        <v>985184272.36223531</v>
      </c>
      <c r="EK175" s="411">
        <f t="shared" si="64"/>
        <v>985184272.36223531</v>
      </c>
      <c r="EL175" s="7">
        <f t="shared" si="65"/>
        <v>0</v>
      </c>
    </row>
    <row r="176" spans="1:142">
      <c r="A176" s="365" t="str">
        <f t="shared" si="47"/>
        <v xml:space="preserve"> 022</v>
      </c>
      <c r="B176" s="370" t="s">
        <v>932</v>
      </c>
      <c r="C176" s="370" t="s">
        <v>1171</v>
      </c>
      <c r="D176" s="411">
        <v>61348568</v>
      </c>
      <c r="E176" s="411">
        <v>81494302</v>
      </c>
      <c r="F176" s="411">
        <v>77821296</v>
      </c>
      <c r="G176" s="411">
        <v>67064226</v>
      </c>
      <c r="H176" s="411">
        <v>55774344</v>
      </c>
      <c r="I176" s="411">
        <v>56585427</v>
      </c>
      <c r="J176" s="411">
        <v>100607067</v>
      </c>
      <c r="K176" s="411">
        <v>137926656</v>
      </c>
      <c r="L176" s="411">
        <v>132488016</v>
      </c>
      <c r="M176" s="411">
        <v>101264826</v>
      </c>
      <c r="N176" s="411">
        <v>65900278</v>
      </c>
      <c r="O176" s="412">
        <v>53999205</v>
      </c>
      <c r="P176" s="411">
        <f t="shared" si="48"/>
        <v>992274211</v>
      </c>
      <c r="Q176" s="411">
        <f t="shared" si="49"/>
        <v>497449840.74193549</v>
      </c>
      <c r="R176" s="411">
        <f t="shared" si="50"/>
        <v>237111643.05116796</v>
      </c>
      <c r="S176" s="411">
        <f t="shared" si="51"/>
        <v>257712727.20689654</v>
      </c>
      <c r="T176" s="411">
        <v>-22118.000000002743</v>
      </c>
      <c r="U176" s="411">
        <v>26193.000000000451</v>
      </c>
      <c r="V176" s="411">
        <v>-20564.999999998745</v>
      </c>
      <c r="W176" s="411">
        <v>-4214.999999998714</v>
      </c>
      <c r="X176" s="411">
        <v>-27385.999999996275</v>
      </c>
      <c r="Y176" s="411">
        <v>-31137.999999996275</v>
      </c>
      <c r="Z176" s="411">
        <v>110039.00000000745</v>
      </c>
      <c r="AA176" s="411">
        <v>7055.0000000111759</v>
      </c>
      <c r="AB176" s="411">
        <v>573548.00000001118</v>
      </c>
      <c r="AC176" s="411">
        <v>-375563.00000000559</v>
      </c>
      <c r="AD176" s="411">
        <v>-83471.000000003725</v>
      </c>
      <c r="AE176" s="412">
        <v>-41549.999999998137</v>
      </c>
      <c r="AF176" s="411">
        <f t="shared" si="52"/>
        <v>110829.00000003004</v>
      </c>
      <c r="AG176" s="411">
        <v>61326450</v>
      </c>
      <c r="AH176" s="411">
        <v>81520495</v>
      </c>
      <c r="AI176" s="411">
        <v>77800731</v>
      </c>
      <c r="AJ176" s="411">
        <v>67060011</v>
      </c>
      <c r="AK176" s="411">
        <v>55746958</v>
      </c>
      <c r="AL176" s="411">
        <v>56554289</v>
      </c>
      <c r="AM176" s="411">
        <v>100717106</v>
      </c>
      <c r="AN176" s="411">
        <v>137933711</v>
      </c>
      <c r="AO176" s="411">
        <v>133061564.00000001</v>
      </c>
      <c r="AP176" s="411">
        <v>100889263</v>
      </c>
      <c r="AQ176" s="411">
        <v>65816807</v>
      </c>
      <c r="AR176" s="412">
        <v>53957655</v>
      </c>
      <c r="AS176" s="411">
        <f t="shared" si="53"/>
        <v>992385040</v>
      </c>
      <c r="AT176" s="411">
        <f t="shared" si="54"/>
        <v>497477101.09677422</v>
      </c>
      <c r="AU176" s="411">
        <f t="shared" si="55"/>
        <v>237537575.55839825</v>
      </c>
      <c r="AV176" s="411">
        <f t="shared" si="56"/>
        <v>257370363.34482759</v>
      </c>
      <c r="AW176" s="411">
        <v>0</v>
      </c>
      <c r="AX176" s="411">
        <v>0</v>
      </c>
      <c r="AY176" s="411">
        <v>0</v>
      </c>
      <c r="AZ176" s="411">
        <v>0</v>
      </c>
      <c r="BA176" s="411">
        <v>0</v>
      </c>
      <c r="BB176" s="411">
        <v>0</v>
      </c>
      <c r="BC176" s="411">
        <v>0</v>
      </c>
      <c r="BD176" s="411">
        <v>0</v>
      </c>
      <c r="BE176" s="411">
        <v>0</v>
      </c>
      <c r="BF176" s="411">
        <v>0</v>
      </c>
      <c r="BG176" s="411">
        <v>0</v>
      </c>
      <c r="BH176" s="412">
        <v>0</v>
      </c>
      <c r="BI176" s="411">
        <f t="shared" si="57"/>
        <v>0</v>
      </c>
      <c r="BJ176" s="411">
        <v>61326450</v>
      </c>
      <c r="BK176" s="411">
        <v>81520495</v>
      </c>
      <c r="BL176" s="411">
        <v>77800731</v>
      </c>
      <c r="BM176" s="411">
        <v>67060011</v>
      </c>
      <c r="BN176" s="411">
        <v>55746958</v>
      </c>
      <c r="BO176" s="411">
        <v>56554289</v>
      </c>
      <c r="BP176" s="411">
        <v>100717106</v>
      </c>
      <c r="BQ176" s="411">
        <v>137933711</v>
      </c>
      <c r="BR176" s="411">
        <v>133061564.00000001</v>
      </c>
      <c r="BS176" s="411">
        <v>100889263</v>
      </c>
      <c r="BT176" s="411">
        <v>65816807</v>
      </c>
      <c r="BU176" s="412">
        <v>53957655</v>
      </c>
      <c r="BV176" s="411">
        <f t="shared" si="58"/>
        <v>992385040</v>
      </c>
      <c r="BW176" s="411">
        <v>-7907267.1882172506</v>
      </c>
      <c r="BX176" s="411">
        <v>-8317536.104849996</v>
      </c>
      <c r="BY176" s="411">
        <v>-6792958.3534686388</v>
      </c>
      <c r="BZ176" s="411">
        <v>-7464969.405375232</v>
      </c>
      <c r="CA176" s="411">
        <v>4472048.8999859672</v>
      </c>
      <c r="CB176" s="411">
        <v>11465293.594349621</v>
      </c>
      <c r="CC176" s="411">
        <v>8635212.4301024955</v>
      </c>
      <c r="CD176" s="411">
        <v>-16835643.098899294</v>
      </c>
      <c r="CE176" s="411">
        <v>6564167.7935508341</v>
      </c>
      <c r="CF176" s="411">
        <v>11515970.219228525</v>
      </c>
      <c r="CG176" s="411">
        <v>-1573804.0516848098</v>
      </c>
      <c r="CH176" s="412">
        <v>6534959.9266435895</v>
      </c>
      <c r="CI176" s="411">
        <f t="shared" si="59"/>
        <v>295474.66136581451</v>
      </c>
      <c r="CJ176" s="411">
        <v>53419182.811782748</v>
      </c>
      <c r="CK176" s="411">
        <v>73202958.895150006</v>
      </c>
      <c r="CL176" s="411">
        <v>71007772.646531358</v>
      </c>
      <c r="CM176" s="411">
        <v>59595041.594624773</v>
      </c>
      <c r="CN176" s="411">
        <v>60219006.899985969</v>
      </c>
      <c r="CO176" s="411">
        <v>68019582.594349623</v>
      </c>
      <c r="CP176" s="411">
        <v>109352318.4301025</v>
      </c>
      <c r="CQ176" s="411">
        <v>121098067.90110072</v>
      </c>
      <c r="CR176" s="411">
        <v>139625731.79355085</v>
      </c>
      <c r="CS176" s="411">
        <v>112405233.21922852</v>
      </c>
      <c r="CT176" s="411">
        <v>64243002.948315188</v>
      </c>
      <c r="CU176" s="412">
        <v>60492614.926643595</v>
      </c>
      <c r="CV176" s="411">
        <f t="shared" si="60"/>
        <v>992680514.66136587</v>
      </c>
      <c r="CW176" s="411">
        <v>-592879.23496121122</v>
      </c>
      <c r="CX176" s="411">
        <v>-831883.7843237432</v>
      </c>
      <c r="CY176" s="411">
        <v>-731976.28597890085</v>
      </c>
      <c r="CZ176" s="411">
        <v>-579384.93289088458</v>
      </c>
      <c r="DA176" s="411">
        <v>-554795.54006149247</v>
      </c>
      <c r="DB176" s="411">
        <v>-552497.93771236949</v>
      </c>
      <c r="DC176" s="411">
        <v>-907297.521964157</v>
      </c>
      <c r="DD176" s="411">
        <v>-996122.70192130655</v>
      </c>
      <c r="DE176" s="411">
        <v>-1069443.8222025856</v>
      </c>
      <c r="DF176" s="411">
        <v>-552440.72884854861</v>
      </c>
      <c r="DG176" s="411">
        <v>-127519.80826538242</v>
      </c>
      <c r="DH176" s="412">
        <v>0</v>
      </c>
      <c r="DI176" s="411">
        <f t="shared" si="61"/>
        <v>-7496242.2991305813</v>
      </c>
      <c r="DJ176" s="411">
        <v>52826303.576821536</v>
      </c>
      <c r="DK176" s="411">
        <v>72371075.110826254</v>
      </c>
      <c r="DL176" s="411">
        <v>70275796.36055246</v>
      </c>
      <c r="DM176" s="411">
        <v>59015656.661733881</v>
      </c>
      <c r="DN176" s="411">
        <v>59664211.35992448</v>
      </c>
      <c r="DO176" s="411">
        <v>67467084.656637251</v>
      </c>
      <c r="DP176" s="411">
        <v>108445020.90813835</v>
      </c>
      <c r="DQ176" s="411">
        <v>120101945.19917941</v>
      </c>
      <c r="DR176" s="411">
        <v>138556287.97134826</v>
      </c>
      <c r="DS176" s="411">
        <v>111852792.49037997</v>
      </c>
      <c r="DT176" s="411">
        <v>64115483.1400498</v>
      </c>
      <c r="DU176" s="412">
        <v>60492614.926643595</v>
      </c>
      <c r="DV176" s="411">
        <f t="shared" si="62"/>
        <v>985184272.36223531</v>
      </c>
      <c r="DW176" s="412">
        <v>52826303.576821536</v>
      </c>
      <c r="DX176" s="412">
        <v>72371075.110826254</v>
      </c>
      <c r="DY176" s="412">
        <v>70275796.36055246</v>
      </c>
      <c r="DZ176" s="412">
        <v>59015656.661733881</v>
      </c>
      <c r="EA176" s="412">
        <v>59664211.35992448</v>
      </c>
      <c r="EB176" s="412">
        <v>67467084.656637251</v>
      </c>
      <c r="EC176" s="412">
        <v>108445020.90813835</v>
      </c>
      <c r="ED176" s="412">
        <v>120101945.19917941</v>
      </c>
      <c r="EE176" s="412">
        <v>138556287.97134826</v>
      </c>
      <c r="EF176" s="412">
        <v>111852792.49037997</v>
      </c>
      <c r="EG176" s="412">
        <v>64115483.1400498</v>
      </c>
      <c r="EH176" s="412">
        <v>60492614.926643595</v>
      </c>
      <c r="EI176" s="411">
        <f t="shared" si="63"/>
        <v>985184272.36223531</v>
      </c>
      <c r="EK176" s="411">
        <f t="shared" si="64"/>
        <v>985184272.36223531</v>
      </c>
      <c r="EL176" s="7">
        <f t="shared" si="65"/>
        <v>0</v>
      </c>
    </row>
    <row r="177" spans="1:142">
      <c r="A177" s="365" t="str">
        <f t="shared" si="47"/>
        <v xml:space="preserve"> 022</v>
      </c>
      <c r="B177" s="370" t="s">
        <v>932</v>
      </c>
      <c r="C177" s="370" t="s">
        <v>1172</v>
      </c>
      <c r="D177" s="411">
        <v>61348568</v>
      </c>
      <c r="E177" s="411">
        <v>81494302</v>
      </c>
      <c r="F177" s="411">
        <v>77821296</v>
      </c>
      <c r="G177" s="411">
        <v>67064226</v>
      </c>
      <c r="H177" s="411">
        <v>55774344</v>
      </c>
      <c r="I177" s="411">
        <v>56585427</v>
      </c>
      <c r="J177" s="411">
        <v>100607067</v>
      </c>
      <c r="K177" s="411">
        <v>137926656</v>
      </c>
      <c r="L177" s="411">
        <v>132488016</v>
      </c>
      <c r="M177" s="411">
        <v>101264826</v>
      </c>
      <c r="N177" s="411">
        <v>65900278</v>
      </c>
      <c r="O177" s="412">
        <v>53999205</v>
      </c>
      <c r="P177" s="411">
        <f t="shared" si="48"/>
        <v>992274211</v>
      </c>
      <c r="Q177" s="411">
        <f t="shared" si="49"/>
        <v>497449840.74193549</v>
      </c>
      <c r="R177" s="411">
        <f t="shared" si="50"/>
        <v>237111643.05116796</v>
      </c>
      <c r="S177" s="411">
        <f t="shared" si="51"/>
        <v>257712727.20689654</v>
      </c>
      <c r="T177" s="411">
        <v>-22118.000000002743</v>
      </c>
      <c r="U177" s="411">
        <v>26193.000000000451</v>
      </c>
      <c r="V177" s="411">
        <v>-20564.999999998745</v>
      </c>
      <c r="W177" s="411">
        <v>-4214.999999998714</v>
      </c>
      <c r="X177" s="411">
        <v>-27385.999999996275</v>
      </c>
      <c r="Y177" s="411">
        <v>-31137.999999996275</v>
      </c>
      <c r="Z177" s="411">
        <v>110039.00000000745</v>
      </c>
      <c r="AA177" s="411">
        <v>7055.0000000111759</v>
      </c>
      <c r="AB177" s="411">
        <v>573548.00000001118</v>
      </c>
      <c r="AC177" s="411">
        <v>-375563.00000000559</v>
      </c>
      <c r="AD177" s="411">
        <v>-83471.000000003725</v>
      </c>
      <c r="AE177" s="412">
        <v>-41549.999999998137</v>
      </c>
      <c r="AF177" s="411">
        <f t="shared" si="52"/>
        <v>110829.00000003004</v>
      </c>
      <c r="AG177" s="411">
        <v>61326450</v>
      </c>
      <c r="AH177" s="411">
        <v>81520495</v>
      </c>
      <c r="AI177" s="411">
        <v>77800731</v>
      </c>
      <c r="AJ177" s="411">
        <v>67060011</v>
      </c>
      <c r="AK177" s="411">
        <v>55746958</v>
      </c>
      <c r="AL177" s="411">
        <v>56554289</v>
      </c>
      <c r="AM177" s="411">
        <v>100717106</v>
      </c>
      <c r="AN177" s="411">
        <v>137933711</v>
      </c>
      <c r="AO177" s="411">
        <v>133061564.00000001</v>
      </c>
      <c r="AP177" s="411">
        <v>100889263</v>
      </c>
      <c r="AQ177" s="411">
        <v>65816807</v>
      </c>
      <c r="AR177" s="412">
        <v>53957655</v>
      </c>
      <c r="AS177" s="411">
        <f t="shared" si="53"/>
        <v>992385040</v>
      </c>
      <c r="AT177" s="411">
        <f t="shared" si="54"/>
        <v>497477101.09677422</v>
      </c>
      <c r="AU177" s="411">
        <f t="shared" si="55"/>
        <v>237537575.55839825</v>
      </c>
      <c r="AV177" s="411">
        <f t="shared" si="56"/>
        <v>257370363.34482759</v>
      </c>
      <c r="AW177" s="411">
        <v>0</v>
      </c>
      <c r="AX177" s="411">
        <v>0</v>
      </c>
      <c r="AY177" s="411">
        <v>0</v>
      </c>
      <c r="AZ177" s="411">
        <v>0</v>
      </c>
      <c r="BA177" s="411">
        <v>0</v>
      </c>
      <c r="BB177" s="411">
        <v>0</v>
      </c>
      <c r="BC177" s="411">
        <v>0</v>
      </c>
      <c r="BD177" s="411">
        <v>0</v>
      </c>
      <c r="BE177" s="411">
        <v>0</v>
      </c>
      <c r="BF177" s="411">
        <v>0</v>
      </c>
      <c r="BG177" s="411">
        <v>0</v>
      </c>
      <c r="BH177" s="412">
        <v>0</v>
      </c>
      <c r="BI177" s="411">
        <f t="shared" si="57"/>
        <v>0</v>
      </c>
      <c r="BJ177" s="411">
        <v>61326450</v>
      </c>
      <c r="BK177" s="411">
        <v>81520495</v>
      </c>
      <c r="BL177" s="411">
        <v>77800731</v>
      </c>
      <c r="BM177" s="411">
        <v>67060011</v>
      </c>
      <c r="BN177" s="411">
        <v>55746958</v>
      </c>
      <c r="BO177" s="411">
        <v>56554289</v>
      </c>
      <c r="BP177" s="411">
        <v>100717106</v>
      </c>
      <c r="BQ177" s="411">
        <v>137933711</v>
      </c>
      <c r="BR177" s="411">
        <v>133061564.00000001</v>
      </c>
      <c r="BS177" s="411">
        <v>100889263</v>
      </c>
      <c r="BT177" s="411">
        <v>65816807</v>
      </c>
      <c r="BU177" s="412">
        <v>53957655</v>
      </c>
      <c r="BV177" s="411">
        <f t="shared" si="58"/>
        <v>992385040</v>
      </c>
      <c r="BW177" s="411">
        <v>-7907267.1882172506</v>
      </c>
      <c r="BX177" s="411">
        <v>-8317536.104849996</v>
      </c>
      <c r="BY177" s="411">
        <v>-6792958.3534686388</v>
      </c>
      <c r="BZ177" s="411">
        <v>-7464969.405375232</v>
      </c>
      <c r="CA177" s="411">
        <v>4472048.8999859672</v>
      </c>
      <c r="CB177" s="411">
        <v>11465293.594349621</v>
      </c>
      <c r="CC177" s="411">
        <v>8635212.4301024955</v>
      </c>
      <c r="CD177" s="411">
        <v>-16835643.098899294</v>
      </c>
      <c r="CE177" s="411">
        <v>6564167.7935508341</v>
      </c>
      <c r="CF177" s="411">
        <v>11515970.219228525</v>
      </c>
      <c r="CG177" s="411">
        <v>-1573804.0516848098</v>
      </c>
      <c r="CH177" s="412">
        <v>6534959.9266435895</v>
      </c>
      <c r="CI177" s="514">
        <f t="shared" si="59"/>
        <v>295474.66136581451</v>
      </c>
      <c r="CJ177" s="411">
        <v>53419182.81178274</v>
      </c>
      <c r="CK177" s="411">
        <v>73202958.895150006</v>
      </c>
      <c r="CL177" s="411">
        <v>71007772.646531373</v>
      </c>
      <c r="CM177" s="411">
        <v>59595041.594624773</v>
      </c>
      <c r="CN177" s="411">
        <v>60219006.899985969</v>
      </c>
      <c r="CO177" s="411">
        <v>68019582.594349623</v>
      </c>
      <c r="CP177" s="411">
        <v>109352318.4301025</v>
      </c>
      <c r="CQ177" s="411">
        <v>121098067.90110072</v>
      </c>
      <c r="CR177" s="411">
        <v>139625731.79355085</v>
      </c>
      <c r="CS177" s="411">
        <v>112405233.21922852</v>
      </c>
      <c r="CT177" s="411">
        <v>64243002.948315188</v>
      </c>
      <c r="CU177" s="412">
        <v>60492614.926643595</v>
      </c>
      <c r="CV177" s="411">
        <f t="shared" si="60"/>
        <v>992680514.66136587</v>
      </c>
      <c r="CW177" s="411">
        <v>-592879.23496121122</v>
      </c>
      <c r="CX177" s="411">
        <v>-831883.7843237432</v>
      </c>
      <c r="CY177" s="411">
        <v>-731976.28597890085</v>
      </c>
      <c r="CZ177" s="411">
        <v>-579384.93289088458</v>
      </c>
      <c r="DA177" s="411">
        <v>-554795.54006149247</v>
      </c>
      <c r="DB177" s="411">
        <v>-552497.93771236949</v>
      </c>
      <c r="DC177" s="411">
        <v>-907297.521964157</v>
      </c>
      <c r="DD177" s="411">
        <v>-996122.70192130655</v>
      </c>
      <c r="DE177" s="411">
        <v>-1069443.8222025856</v>
      </c>
      <c r="DF177" s="411">
        <v>-552440.72884854861</v>
      </c>
      <c r="DG177" s="411">
        <v>-127519.80826538242</v>
      </c>
      <c r="DH177" s="412">
        <v>0</v>
      </c>
      <c r="DI177" s="514">
        <f t="shared" si="61"/>
        <v>-7496242.2991305813</v>
      </c>
      <c r="DJ177" s="411">
        <v>52826303.576821536</v>
      </c>
      <c r="DK177" s="411">
        <v>72371075.110826254</v>
      </c>
      <c r="DL177" s="411">
        <v>70275796.36055246</v>
      </c>
      <c r="DM177" s="411">
        <v>59015656.661733881</v>
      </c>
      <c r="DN177" s="411">
        <v>59664211.35992448</v>
      </c>
      <c r="DO177" s="411">
        <v>67467084.656637251</v>
      </c>
      <c r="DP177" s="411">
        <v>108445020.90813835</v>
      </c>
      <c r="DQ177" s="411">
        <v>120101945.19917941</v>
      </c>
      <c r="DR177" s="411">
        <v>138556287.97134826</v>
      </c>
      <c r="DS177" s="411">
        <v>111852792.49037997</v>
      </c>
      <c r="DT177" s="411">
        <v>64115483.1400498</v>
      </c>
      <c r="DU177" s="412">
        <v>60492614.926643595</v>
      </c>
      <c r="DV177" s="411">
        <f t="shared" si="62"/>
        <v>985184272.36223531</v>
      </c>
      <c r="DW177" s="412">
        <v>52826303.576821536</v>
      </c>
      <c r="DX177" s="412">
        <v>72371075.110826254</v>
      </c>
      <c r="DY177" s="412">
        <v>70275796.36055246</v>
      </c>
      <c r="DZ177" s="412">
        <v>59015656.661733881</v>
      </c>
      <c r="EA177" s="412">
        <v>59664211.35992448</v>
      </c>
      <c r="EB177" s="412">
        <v>67467084.656637251</v>
      </c>
      <c r="EC177" s="412">
        <v>108445020.90813835</v>
      </c>
      <c r="ED177" s="412">
        <v>120101945.19917941</v>
      </c>
      <c r="EE177" s="412">
        <v>138556287.97134826</v>
      </c>
      <c r="EF177" s="412">
        <v>111852792.49037997</v>
      </c>
      <c r="EG177" s="412">
        <v>64115483.1400498</v>
      </c>
      <c r="EH177" s="412">
        <v>60492614.926643595</v>
      </c>
      <c r="EI177" s="411">
        <f t="shared" si="63"/>
        <v>985184272.36223531</v>
      </c>
      <c r="EK177" s="411">
        <f t="shared" si="64"/>
        <v>985184272.36223531</v>
      </c>
      <c r="EL177" s="7">
        <f t="shared" si="65"/>
        <v>0</v>
      </c>
    </row>
    <row r="178" spans="1:142">
      <c r="A178" s="365" t="str">
        <f t="shared" si="47"/>
        <v xml:space="preserve"> 022</v>
      </c>
      <c r="B178" s="370" t="s">
        <v>932</v>
      </c>
      <c r="C178" s="370" t="s">
        <v>1199</v>
      </c>
      <c r="D178" s="411">
        <v>1142.4470000000006</v>
      </c>
      <c r="E178" s="411">
        <v>1225.6870000000004</v>
      </c>
      <c r="F178" s="411">
        <v>1222.7500000000005</v>
      </c>
      <c r="G178" s="411">
        <v>1198.1569999999999</v>
      </c>
      <c r="H178" s="411">
        <v>1282.5300000000007</v>
      </c>
      <c r="I178" s="411">
        <v>1575.3189999999995</v>
      </c>
      <c r="J178" s="411">
        <v>1980.1309999999989</v>
      </c>
      <c r="K178" s="411">
        <v>2095.8610000000003</v>
      </c>
      <c r="L178" s="411">
        <v>2183.034000000001</v>
      </c>
      <c r="M178" s="411">
        <v>1951.5469999999996</v>
      </c>
      <c r="N178" s="411">
        <v>1680.7419999999993</v>
      </c>
      <c r="O178" s="412">
        <v>1447.8410000000006</v>
      </c>
      <c r="P178" s="411">
        <f t="shared" si="48"/>
        <v>18986.046000000002</v>
      </c>
      <c r="Q178" s="411">
        <f t="shared" si="49"/>
        <v>9563.1458064516137</v>
      </c>
      <c r="R178" s="411">
        <f t="shared" si="50"/>
        <v>3740.553917686319</v>
      </c>
      <c r="S178" s="411">
        <f t="shared" si="51"/>
        <v>5682.3462758620681</v>
      </c>
      <c r="T178" s="411">
        <v>-0.41188643141600778</v>
      </c>
      <c r="U178" s="411">
        <v>0.39394680122539683</v>
      </c>
      <c r="V178" s="411">
        <v>-0.32312304012508264</v>
      </c>
      <c r="W178" s="411">
        <v>-7.5304406778641919E-2</v>
      </c>
      <c r="X178" s="411">
        <v>-0.6297405592075549</v>
      </c>
      <c r="Y178" s="411">
        <v>-0.86687130631700882</v>
      </c>
      <c r="Z178" s="411">
        <v>2.1657686841125283</v>
      </c>
      <c r="AA178" s="411">
        <v>0.10720407341000282</v>
      </c>
      <c r="AB178" s="411">
        <v>9.4504757670462567</v>
      </c>
      <c r="AC178" s="411">
        <v>-7.2377435967846964</v>
      </c>
      <c r="AD178" s="411">
        <v>-2.1288713756566011</v>
      </c>
      <c r="AE178" s="412">
        <v>-1.1140496151749488</v>
      </c>
      <c r="AF178" s="411">
        <f t="shared" si="52"/>
        <v>-0.6701950056663577</v>
      </c>
      <c r="AG178" s="411">
        <v>1142.0351135685844</v>
      </c>
      <c r="AH178" s="411">
        <v>1226.0809468012258</v>
      </c>
      <c r="AI178" s="411">
        <v>1222.4268769598752</v>
      </c>
      <c r="AJ178" s="411">
        <v>1198.0816955932212</v>
      </c>
      <c r="AK178" s="411">
        <v>1281.9002594407932</v>
      </c>
      <c r="AL178" s="411">
        <v>1574.4521286936824</v>
      </c>
      <c r="AM178" s="411">
        <v>1982.2967686841116</v>
      </c>
      <c r="AN178" s="411">
        <v>2095.9682040734101</v>
      </c>
      <c r="AO178" s="411">
        <v>2192.4844757670471</v>
      </c>
      <c r="AP178" s="411">
        <v>1944.3092564032149</v>
      </c>
      <c r="AQ178" s="411">
        <v>1678.6131286243426</v>
      </c>
      <c r="AR178" s="412">
        <v>1446.7269503848256</v>
      </c>
      <c r="AS178" s="411">
        <f t="shared" si="53"/>
        <v>18985.375804994335</v>
      </c>
      <c r="AT178" s="411">
        <f t="shared" si="54"/>
        <v>9563.3287326871668</v>
      </c>
      <c r="AU178" s="411">
        <f t="shared" si="55"/>
        <v>3747.5744332349086</v>
      </c>
      <c r="AV178" s="411">
        <f t="shared" si="56"/>
        <v>5674.4726390722581</v>
      </c>
      <c r="AW178" s="411">
        <v>0</v>
      </c>
      <c r="AX178" s="411">
        <v>0</v>
      </c>
      <c r="AY178" s="411">
        <v>0</v>
      </c>
      <c r="AZ178" s="411">
        <v>0</v>
      </c>
      <c r="BA178" s="411">
        <v>0</v>
      </c>
      <c r="BB178" s="411">
        <v>0</v>
      </c>
      <c r="BC178" s="411">
        <v>0</v>
      </c>
      <c r="BD178" s="411">
        <v>0</v>
      </c>
      <c r="BE178" s="411">
        <v>0</v>
      </c>
      <c r="BF178" s="411">
        <v>0</v>
      </c>
      <c r="BG178" s="411">
        <v>0</v>
      </c>
      <c r="BH178" s="412">
        <v>0</v>
      </c>
      <c r="BI178" s="411">
        <f t="shared" si="57"/>
        <v>0</v>
      </c>
      <c r="BJ178" s="411">
        <v>1142.0351135685844</v>
      </c>
      <c r="BK178" s="411">
        <v>1226.0809468012258</v>
      </c>
      <c r="BL178" s="411">
        <v>1222.4268769598752</v>
      </c>
      <c r="BM178" s="411">
        <v>1198.0816955932212</v>
      </c>
      <c r="BN178" s="411">
        <v>1281.9002594407932</v>
      </c>
      <c r="BO178" s="411">
        <v>1574.4521286936824</v>
      </c>
      <c r="BP178" s="411">
        <v>1982.2967686841116</v>
      </c>
      <c r="BQ178" s="411">
        <v>2095.9682040734101</v>
      </c>
      <c r="BR178" s="411">
        <v>2192.4844757670471</v>
      </c>
      <c r="BS178" s="411">
        <v>1944.3092564032149</v>
      </c>
      <c r="BT178" s="411">
        <v>1678.6131286243426</v>
      </c>
      <c r="BU178" s="412">
        <v>1446.7269503848256</v>
      </c>
      <c r="BV178" s="411">
        <f t="shared" si="58"/>
        <v>18985.375804994335</v>
      </c>
      <c r="BW178" s="411">
        <v>-147.25092975890223</v>
      </c>
      <c r="BX178" s="411">
        <v>-125.09703900212898</v>
      </c>
      <c r="BY178" s="411">
        <v>-106.73286431395044</v>
      </c>
      <c r="BZ178" s="411">
        <v>-133.36775627345895</v>
      </c>
      <c r="CA178" s="411">
        <v>102.8346810443706</v>
      </c>
      <c r="CB178" s="411">
        <v>319.18986561252314</v>
      </c>
      <c r="CC178" s="411">
        <v>169.95676679881001</v>
      </c>
      <c r="CD178" s="411">
        <v>-255.82558733898512</v>
      </c>
      <c r="CE178" s="411">
        <v>108.15922758648934</v>
      </c>
      <c r="CF178" s="411">
        <v>221.93251122976065</v>
      </c>
      <c r="CG178" s="411">
        <v>-40.138807448381712</v>
      </c>
      <c r="CH178" s="412">
        <v>175.21707801349277</v>
      </c>
      <c r="CI178" s="411">
        <f t="shared" si="59"/>
        <v>288.87714614963897</v>
      </c>
      <c r="CJ178" s="411">
        <v>994.78418380968219</v>
      </c>
      <c r="CK178" s="411">
        <v>1100.9839077990969</v>
      </c>
      <c r="CL178" s="411">
        <v>1115.6940126459249</v>
      </c>
      <c r="CM178" s="411">
        <v>1064.7139393197624</v>
      </c>
      <c r="CN178" s="411">
        <v>1384.7349404851639</v>
      </c>
      <c r="CO178" s="411">
        <v>1893.6419943062056</v>
      </c>
      <c r="CP178" s="411">
        <v>2152.2535354829215</v>
      </c>
      <c r="CQ178" s="411">
        <v>1840.142616734425</v>
      </c>
      <c r="CR178" s="411">
        <v>2300.6437033535367</v>
      </c>
      <c r="CS178" s="411">
        <v>2166.2417676329756</v>
      </c>
      <c r="CT178" s="411">
        <v>1638.474321175961</v>
      </c>
      <c r="CU178" s="412">
        <v>1621.9440283983183</v>
      </c>
      <c r="CV178" s="411">
        <f t="shared" si="60"/>
        <v>19274.252951143972</v>
      </c>
      <c r="CW178" s="411">
        <v>-10.738352909540232</v>
      </c>
      <c r="CX178" s="411">
        <v>-12.392395526324691</v>
      </c>
      <c r="CY178" s="411">
        <v>-11.466030023222189</v>
      </c>
      <c r="CZ178" s="411">
        <v>-10.332624280803007</v>
      </c>
      <c r="DA178" s="411">
        <v>-13.178911462335492</v>
      </c>
      <c r="DB178" s="411">
        <v>-15.581927472358302</v>
      </c>
      <c r="DC178" s="411">
        <v>-18.238145498895683</v>
      </c>
      <c r="DD178" s="411">
        <v>-15.274723736594019</v>
      </c>
      <c r="DE178" s="411">
        <v>-17.788027782692794</v>
      </c>
      <c r="DF178" s="411">
        <v>-10.821377027151328</v>
      </c>
      <c r="DG178" s="411">
        <v>-3.2626852897078038</v>
      </c>
      <c r="DH178" s="412">
        <v>0</v>
      </c>
      <c r="DI178" s="411">
        <f t="shared" si="61"/>
        <v>-139.07520100962552</v>
      </c>
      <c r="DJ178" s="411">
        <v>984.04583090014205</v>
      </c>
      <c r="DK178" s="411">
        <v>1088.591512272772</v>
      </c>
      <c r="DL178" s="411">
        <v>1104.2279826227027</v>
      </c>
      <c r="DM178" s="411">
        <v>1054.3813150389592</v>
      </c>
      <c r="DN178" s="411">
        <v>1371.5560290228284</v>
      </c>
      <c r="DO178" s="411">
        <v>1878.0600668338473</v>
      </c>
      <c r="DP178" s="411">
        <v>2134.0153899840261</v>
      </c>
      <c r="DQ178" s="411">
        <v>1824.8678929978309</v>
      </c>
      <c r="DR178" s="411">
        <v>2282.8556755708437</v>
      </c>
      <c r="DS178" s="411">
        <v>2155.4203906058242</v>
      </c>
      <c r="DT178" s="411">
        <v>1635.2116358862531</v>
      </c>
      <c r="DU178" s="412">
        <v>1621.9440283983183</v>
      </c>
      <c r="DV178" s="411">
        <f t="shared" si="62"/>
        <v>19135.177750134346</v>
      </c>
      <c r="DW178" s="412">
        <v>984.04583090014205</v>
      </c>
      <c r="DX178" s="412">
        <v>1088.591512272772</v>
      </c>
      <c r="DY178" s="412">
        <v>1104.2279826227027</v>
      </c>
      <c r="DZ178" s="412">
        <v>1054.3813150389592</v>
      </c>
      <c r="EA178" s="412">
        <v>1371.5560290228284</v>
      </c>
      <c r="EB178" s="412">
        <v>1878.0600668338473</v>
      </c>
      <c r="EC178" s="412">
        <v>2134.0153899840261</v>
      </c>
      <c r="ED178" s="412">
        <v>1824.8678929978309</v>
      </c>
      <c r="EE178" s="412">
        <v>2282.8556755708437</v>
      </c>
      <c r="EF178" s="412">
        <v>2155.4203906058242</v>
      </c>
      <c r="EG178" s="412">
        <v>1635.2116358862531</v>
      </c>
      <c r="EH178" s="412">
        <v>1621.9440283983183</v>
      </c>
      <c r="EI178" s="411">
        <f t="shared" si="63"/>
        <v>19135.177750134346</v>
      </c>
      <c r="EK178" s="411">
        <f t="shared" si="64"/>
        <v>19135.177750134349</v>
      </c>
      <c r="EL178" s="7">
        <f t="shared" si="65"/>
        <v>0</v>
      </c>
    </row>
    <row r="179" spans="1:142">
      <c r="A179" s="365" t="str">
        <f t="shared" si="47"/>
        <v xml:space="preserve"> 022</v>
      </c>
      <c r="B179" s="370" t="s">
        <v>932</v>
      </c>
      <c r="C179" s="370" t="s">
        <v>919</v>
      </c>
      <c r="D179" s="411">
        <v>64718.486499999999</v>
      </c>
      <c r="E179" s="411">
        <v>64692.3851</v>
      </c>
      <c r="F179" s="411">
        <v>64661.365600000063</v>
      </c>
      <c r="G179" s="411">
        <v>64610.032299999992</v>
      </c>
      <c r="H179" s="411">
        <v>64516.132199999993</v>
      </c>
      <c r="I179" s="411">
        <v>64482.680599999978</v>
      </c>
      <c r="J179" s="411">
        <v>64472.211999999985</v>
      </c>
      <c r="K179" s="411">
        <v>64501.397999999957</v>
      </c>
      <c r="L179" s="411">
        <v>64415.293100000054</v>
      </c>
      <c r="M179" s="411">
        <v>64270.884600000063</v>
      </c>
      <c r="N179" s="411">
        <v>64112.706000000093</v>
      </c>
      <c r="O179" s="412">
        <v>64016.899300000019</v>
      </c>
      <c r="P179" s="411">
        <f t="shared" si="48"/>
        <v>773470.47530000028</v>
      </c>
      <c r="Q179" s="411">
        <f t="shared" si="49"/>
        <v>450073.54552580643</v>
      </c>
      <c r="R179" s="411">
        <f t="shared" si="50"/>
        <v>113226.70384660733</v>
      </c>
      <c r="S179" s="411">
        <f t="shared" si="51"/>
        <v>210170.22592758638</v>
      </c>
      <c r="T179" s="411">
        <v>-355.58513421108921</v>
      </c>
      <c r="U179" s="411">
        <v>-360.28682163383797</v>
      </c>
      <c r="V179" s="411">
        <v>-342.68232578031149</v>
      </c>
      <c r="W179" s="411">
        <v>-322.79610900680353</v>
      </c>
      <c r="X179" s="411">
        <v>-210.34510088848401</v>
      </c>
      <c r="Y179" s="411">
        <v>-221.39804963346069</v>
      </c>
      <c r="Z179" s="411">
        <v>-238.21746750355851</v>
      </c>
      <c r="AA179" s="411">
        <v>-207.52189921113677</v>
      </c>
      <c r="AB179" s="411">
        <v>-218.29272698842578</v>
      </c>
      <c r="AC179" s="411">
        <v>-337.45051388347383</v>
      </c>
      <c r="AD179" s="411">
        <v>-317.77428859540487</v>
      </c>
      <c r="AE179" s="412">
        <v>-356.57906941436704</v>
      </c>
      <c r="AF179" s="411">
        <f t="shared" si="52"/>
        <v>-3488.9295067503535</v>
      </c>
      <c r="AG179" s="411">
        <v>64362.901365788908</v>
      </c>
      <c r="AH179" s="411">
        <v>64332.09827836616</v>
      </c>
      <c r="AI179" s="411">
        <v>64318.683274219751</v>
      </c>
      <c r="AJ179" s="411">
        <v>64287.236190993186</v>
      </c>
      <c r="AK179" s="411">
        <v>64305.787099111512</v>
      </c>
      <c r="AL179" s="411">
        <v>64261.282550366515</v>
      </c>
      <c r="AM179" s="411">
        <v>64233.994532496421</v>
      </c>
      <c r="AN179" s="411">
        <v>64293.876100788817</v>
      </c>
      <c r="AO179" s="411">
        <v>64197.00037301163</v>
      </c>
      <c r="AP179" s="411">
        <v>63933.434086116584</v>
      </c>
      <c r="AQ179" s="411">
        <v>63794.931711404686</v>
      </c>
      <c r="AR179" s="412">
        <v>63660.320230585654</v>
      </c>
      <c r="AS179" s="411">
        <f t="shared" si="53"/>
        <v>769981.54579324985</v>
      </c>
      <c r="AT179" s="411">
        <f t="shared" si="54"/>
        <v>448029.91895158455</v>
      </c>
      <c r="AU179" s="411">
        <f t="shared" si="55"/>
        <v>112853.42346927933</v>
      </c>
      <c r="AV179" s="411">
        <f t="shared" si="56"/>
        <v>209098.20337238599</v>
      </c>
      <c r="AW179" s="411">
        <v>0</v>
      </c>
      <c r="AX179" s="411">
        <v>0</v>
      </c>
      <c r="AY179" s="411">
        <v>0</v>
      </c>
      <c r="AZ179" s="411">
        <v>0</v>
      </c>
      <c r="BA179" s="411">
        <v>0</v>
      </c>
      <c r="BB179" s="411">
        <v>0</v>
      </c>
      <c r="BC179" s="411">
        <v>0</v>
      </c>
      <c r="BD179" s="411">
        <v>0</v>
      </c>
      <c r="BE179" s="411">
        <v>0</v>
      </c>
      <c r="BF179" s="411">
        <v>0</v>
      </c>
      <c r="BG179" s="411">
        <v>0</v>
      </c>
      <c r="BH179" s="412">
        <v>0</v>
      </c>
      <c r="BI179" s="411">
        <f t="shared" si="57"/>
        <v>0</v>
      </c>
      <c r="BJ179" s="411">
        <v>64362.901365788908</v>
      </c>
      <c r="BK179" s="411">
        <v>64332.09827836616</v>
      </c>
      <c r="BL179" s="411">
        <v>64318.683274219751</v>
      </c>
      <c r="BM179" s="411">
        <v>64287.236190993186</v>
      </c>
      <c r="BN179" s="411">
        <v>64305.787099111512</v>
      </c>
      <c r="BO179" s="411">
        <v>64261.282550366515</v>
      </c>
      <c r="BP179" s="411">
        <v>64233.994532496421</v>
      </c>
      <c r="BQ179" s="411">
        <v>64293.876100788817</v>
      </c>
      <c r="BR179" s="411">
        <v>64197.00037301163</v>
      </c>
      <c r="BS179" s="411">
        <v>63933.434086116584</v>
      </c>
      <c r="BT179" s="411">
        <v>63794.931711404686</v>
      </c>
      <c r="BU179" s="412">
        <v>63660.320230585654</v>
      </c>
      <c r="BV179" s="411">
        <f t="shared" si="58"/>
        <v>769981.54579324985</v>
      </c>
      <c r="BW179" s="411">
        <v>0</v>
      </c>
      <c r="BX179" s="411">
        <v>0</v>
      </c>
      <c r="BY179" s="411">
        <v>0</v>
      </c>
      <c r="BZ179" s="411">
        <v>0</v>
      </c>
      <c r="CA179" s="411">
        <v>0</v>
      </c>
      <c r="CB179" s="411">
        <v>0</v>
      </c>
      <c r="CC179" s="411">
        <v>0</v>
      </c>
      <c r="CD179" s="411">
        <v>0</v>
      </c>
      <c r="CE179" s="411">
        <v>0</v>
      </c>
      <c r="CF179" s="411">
        <v>0</v>
      </c>
      <c r="CG179" s="411">
        <v>0</v>
      </c>
      <c r="CH179" s="412">
        <v>0</v>
      </c>
      <c r="CI179" s="411">
        <f t="shared" si="59"/>
        <v>0</v>
      </c>
      <c r="CJ179" s="411">
        <v>64362.901365788908</v>
      </c>
      <c r="CK179" s="411">
        <v>64332.09827836616</v>
      </c>
      <c r="CL179" s="411">
        <v>64318.683274219751</v>
      </c>
      <c r="CM179" s="411">
        <v>64287.236190993186</v>
      </c>
      <c r="CN179" s="411">
        <v>64305.787099111512</v>
      </c>
      <c r="CO179" s="411">
        <v>64261.282550366515</v>
      </c>
      <c r="CP179" s="411">
        <v>64233.994532496421</v>
      </c>
      <c r="CQ179" s="411">
        <v>64293.876100788817</v>
      </c>
      <c r="CR179" s="411">
        <v>64197.00037301163</v>
      </c>
      <c r="CS179" s="411">
        <v>63933.434086116584</v>
      </c>
      <c r="CT179" s="411">
        <v>63794.931711404686</v>
      </c>
      <c r="CU179" s="412">
        <v>63660.320230585654</v>
      </c>
      <c r="CV179" s="411">
        <f t="shared" si="60"/>
        <v>769981.54579324985</v>
      </c>
      <c r="CW179" s="411">
        <v>-702.22377836846852</v>
      </c>
      <c r="CX179" s="411">
        <v>-720.57085355294066</v>
      </c>
      <c r="CY179" s="411">
        <v>-649.50553638073347</v>
      </c>
      <c r="CZ179" s="411">
        <v>-610.70680969248167</v>
      </c>
      <c r="DA179" s="411">
        <v>-590.13621057603814</v>
      </c>
      <c r="DB179" s="411">
        <v>-520.58838797997669</v>
      </c>
      <c r="DC179" s="411">
        <v>-529.25530113302193</v>
      </c>
      <c r="DD179" s="411">
        <v>-526.78588033337473</v>
      </c>
      <c r="DE179" s="411">
        <v>-489.40531891644423</v>
      </c>
      <c r="DF179" s="411">
        <v>-311.54668093747387</v>
      </c>
      <c r="DG179" s="411">
        <v>-126.5117390248397</v>
      </c>
      <c r="DH179" s="412">
        <v>0</v>
      </c>
      <c r="DI179" s="411">
        <f t="shared" si="61"/>
        <v>-5777.2364968957936</v>
      </c>
      <c r="DJ179" s="411">
        <v>63660.677587420447</v>
      </c>
      <c r="DK179" s="411">
        <v>63611.527424813219</v>
      </c>
      <c r="DL179" s="411">
        <v>63669.177737839018</v>
      </c>
      <c r="DM179" s="411">
        <v>63676.529381300708</v>
      </c>
      <c r="DN179" s="411">
        <v>63715.650888535471</v>
      </c>
      <c r="DO179" s="411">
        <v>63740.694162386535</v>
      </c>
      <c r="DP179" s="411">
        <v>63704.739231363405</v>
      </c>
      <c r="DQ179" s="411">
        <v>63767.090220455444</v>
      </c>
      <c r="DR179" s="411">
        <v>63707.595054095189</v>
      </c>
      <c r="DS179" s="411">
        <v>63621.887405179114</v>
      </c>
      <c r="DT179" s="411">
        <v>63668.419972379852</v>
      </c>
      <c r="DU179" s="412">
        <v>63660.320230585654</v>
      </c>
      <c r="DV179" s="411">
        <f t="shared" si="62"/>
        <v>764204.30929635395</v>
      </c>
      <c r="DW179" s="412">
        <v>63660.677587420447</v>
      </c>
      <c r="DX179" s="412">
        <v>63611.527424813219</v>
      </c>
      <c r="DY179" s="412">
        <v>63669.177737839018</v>
      </c>
      <c r="DZ179" s="412">
        <v>63676.529381300708</v>
      </c>
      <c r="EA179" s="412">
        <v>63715.650888535471</v>
      </c>
      <c r="EB179" s="412">
        <v>63740.694162386535</v>
      </c>
      <c r="EC179" s="412">
        <v>63704.739231363405</v>
      </c>
      <c r="ED179" s="412">
        <v>63767.090220455444</v>
      </c>
      <c r="EE179" s="412">
        <v>63707.595054095189</v>
      </c>
      <c r="EF179" s="412">
        <v>63621.887405179114</v>
      </c>
      <c r="EG179" s="412">
        <v>63668.419972379852</v>
      </c>
      <c r="EH179" s="412">
        <v>63660.320230585654</v>
      </c>
      <c r="EI179" s="411">
        <f t="shared" si="63"/>
        <v>764204.30929635395</v>
      </c>
      <c r="EK179" s="411">
        <f t="shared" si="64"/>
        <v>764204.30929635419</v>
      </c>
      <c r="EL179" s="7">
        <f t="shared" si="65"/>
        <v>0</v>
      </c>
    </row>
    <row r="180" spans="1:142">
      <c r="A180" s="365" t="str">
        <f t="shared" si="47"/>
        <v xml:space="preserve"> 022</v>
      </c>
      <c r="B180" s="370" t="s">
        <v>932</v>
      </c>
      <c r="C180" s="370" t="s">
        <v>928</v>
      </c>
      <c r="D180" s="411">
        <v>-9118</v>
      </c>
      <c r="E180" s="411">
        <v>-4900</v>
      </c>
      <c r="F180" s="411">
        <v>-3627</v>
      </c>
      <c r="G180" s="411">
        <v>-7336</v>
      </c>
      <c r="H180" s="411">
        <v>-5042</v>
      </c>
      <c r="I180" s="411">
        <v>-5759</v>
      </c>
      <c r="J180" s="411">
        <v>0</v>
      </c>
      <c r="K180" s="411">
        <v>0</v>
      </c>
      <c r="L180" s="411">
        <v>0</v>
      </c>
      <c r="M180" s="411">
        <v>-1033</v>
      </c>
      <c r="N180" s="411">
        <v>-3839</v>
      </c>
      <c r="O180" s="412">
        <v>-8880</v>
      </c>
      <c r="P180" s="411">
        <f t="shared" si="48"/>
        <v>-49534</v>
      </c>
      <c r="Q180" s="411">
        <f t="shared" si="49"/>
        <v>-35782</v>
      </c>
      <c r="R180" s="411">
        <f t="shared" si="50"/>
        <v>0</v>
      </c>
      <c r="S180" s="411">
        <f t="shared" si="51"/>
        <v>-13752</v>
      </c>
      <c r="T180" s="411">
        <v>0</v>
      </c>
      <c r="U180" s="411">
        <v>0</v>
      </c>
      <c r="V180" s="411">
        <v>0</v>
      </c>
      <c r="W180" s="411">
        <v>0</v>
      </c>
      <c r="X180" s="411">
        <v>0</v>
      </c>
      <c r="Y180" s="411">
        <v>0</v>
      </c>
      <c r="Z180" s="411">
        <v>0</v>
      </c>
      <c r="AA180" s="411">
        <v>0</v>
      </c>
      <c r="AB180" s="411">
        <v>0</v>
      </c>
      <c r="AC180" s="411">
        <v>0</v>
      </c>
      <c r="AD180" s="411">
        <v>0</v>
      </c>
      <c r="AE180" s="412">
        <v>0</v>
      </c>
      <c r="AF180" s="411">
        <f t="shared" si="52"/>
        <v>0</v>
      </c>
      <c r="AG180" s="411">
        <v>0</v>
      </c>
      <c r="AH180" s="411">
        <v>0</v>
      </c>
      <c r="AI180" s="411">
        <v>0</v>
      </c>
      <c r="AJ180" s="411">
        <v>0</v>
      </c>
      <c r="AK180" s="411">
        <v>0</v>
      </c>
      <c r="AL180" s="411">
        <v>0</v>
      </c>
      <c r="AM180" s="411">
        <v>0</v>
      </c>
      <c r="AN180" s="411">
        <v>0</v>
      </c>
      <c r="AO180" s="411">
        <v>0</v>
      </c>
      <c r="AP180" s="411">
        <v>0</v>
      </c>
      <c r="AQ180" s="411">
        <v>0</v>
      </c>
      <c r="AR180" s="412">
        <v>0</v>
      </c>
      <c r="AS180" s="411">
        <f t="shared" si="53"/>
        <v>0</v>
      </c>
      <c r="AT180" s="411">
        <f t="shared" si="54"/>
        <v>0</v>
      </c>
      <c r="AU180" s="411">
        <f t="shared" si="55"/>
        <v>0</v>
      </c>
      <c r="AV180" s="411">
        <f t="shared" si="56"/>
        <v>0</v>
      </c>
      <c r="AW180" s="411">
        <v>0</v>
      </c>
      <c r="AX180" s="411">
        <v>0</v>
      </c>
      <c r="AY180" s="411">
        <v>0</v>
      </c>
      <c r="AZ180" s="411">
        <v>0</v>
      </c>
      <c r="BA180" s="411">
        <v>0</v>
      </c>
      <c r="BB180" s="411">
        <v>0</v>
      </c>
      <c r="BC180" s="411">
        <v>0</v>
      </c>
      <c r="BD180" s="411">
        <v>0</v>
      </c>
      <c r="BE180" s="411">
        <v>0</v>
      </c>
      <c r="BF180" s="411">
        <v>0</v>
      </c>
      <c r="BG180" s="411">
        <v>0</v>
      </c>
      <c r="BH180" s="412">
        <v>0</v>
      </c>
      <c r="BI180" s="411">
        <f t="shared" si="57"/>
        <v>0</v>
      </c>
      <c r="BJ180" s="411">
        <v>0</v>
      </c>
      <c r="BK180" s="411">
        <v>0</v>
      </c>
      <c r="BL180" s="411">
        <v>0</v>
      </c>
      <c r="BM180" s="411">
        <v>0</v>
      </c>
      <c r="BN180" s="411">
        <v>0</v>
      </c>
      <c r="BO180" s="411">
        <v>0</v>
      </c>
      <c r="BP180" s="411">
        <v>0</v>
      </c>
      <c r="BQ180" s="411">
        <v>0</v>
      </c>
      <c r="BR180" s="411">
        <v>0</v>
      </c>
      <c r="BS180" s="411">
        <v>0</v>
      </c>
      <c r="BT180" s="411">
        <v>0</v>
      </c>
      <c r="BU180" s="412">
        <v>0</v>
      </c>
      <c r="BV180" s="411">
        <f t="shared" si="58"/>
        <v>0</v>
      </c>
      <c r="BW180" s="411">
        <v>0</v>
      </c>
      <c r="BX180" s="411">
        <v>0</v>
      </c>
      <c r="BY180" s="411">
        <v>0</v>
      </c>
      <c r="BZ180" s="411">
        <v>0</v>
      </c>
      <c r="CA180" s="411">
        <v>0</v>
      </c>
      <c r="CB180" s="411">
        <v>0</v>
      </c>
      <c r="CC180" s="411">
        <v>0</v>
      </c>
      <c r="CD180" s="411">
        <v>0</v>
      </c>
      <c r="CE180" s="411">
        <v>0</v>
      </c>
      <c r="CF180" s="411">
        <v>0</v>
      </c>
      <c r="CG180" s="411">
        <v>0</v>
      </c>
      <c r="CH180" s="412">
        <v>0</v>
      </c>
      <c r="CI180" s="411">
        <f t="shared" si="59"/>
        <v>0</v>
      </c>
      <c r="CJ180" s="411">
        <v>0</v>
      </c>
      <c r="CK180" s="411">
        <v>0</v>
      </c>
      <c r="CL180" s="411">
        <v>0</v>
      </c>
      <c r="CM180" s="411">
        <v>0</v>
      </c>
      <c r="CN180" s="411">
        <v>0</v>
      </c>
      <c r="CO180" s="411">
        <v>0</v>
      </c>
      <c r="CP180" s="411">
        <v>0</v>
      </c>
      <c r="CQ180" s="411">
        <v>0</v>
      </c>
      <c r="CR180" s="411">
        <v>0</v>
      </c>
      <c r="CS180" s="411">
        <v>0</v>
      </c>
      <c r="CT180" s="411">
        <v>0</v>
      </c>
      <c r="CU180" s="412">
        <v>0</v>
      </c>
      <c r="CV180" s="411">
        <f t="shared" si="60"/>
        <v>0</v>
      </c>
      <c r="CW180" s="411">
        <v>0</v>
      </c>
      <c r="CX180" s="411">
        <v>0</v>
      </c>
      <c r="CY180" s="411">
        <v>0</v>
      </c>
      <c r="CZ180" s="411">
        <v>0</v>
      </c>
      <c r="DA180" s="411">
        <v>0</v>
      </c>
      <c r="DB180" s="411">
        <v>0</v>
      </c>
      <c r="DC180" s="411">
        <v>0</v>
      </c>
      <c r="DD180" s="411">
        <v>0</v>
      </c>
      <c r="DE180" s="411">
        <v>0</v>
      </c>
      <c r="DF180" s="411">
        <v>0</v>
      </c>
      <c r="DG180" s="411">
        <v>0</v>
      </c>
      <c r="DH180" s="412">
        <v>0</v>
      </c>
      <c r="DI180" s="411">
        <f t="shared" si="61"/>
        <v>0</v>
      </c>
      <c r="DJ180" s="411">
        <v>0</v>
      </c>
      <c r="DK180" s="411">
        <v>0</v>
      </c>
      <c r="DL180" s="411">
        <v>0</v>
      </c>
      <c r="DM180" s="411">
        <v>0</v>
      </c>
      <c r="DN180" s="411">
        <v>0</v>
      </c>
      <c r="DO180" s="411">
        <v>0</v>
      </c>
      <c r="DP180" s="411">
        <v>0</v>
      </c>
      <c r="DQ180" s="411">
        <v>0</v>
      </c>
      <c r="DR180" s="411">
        <v>0</v>
      </c>
      <c r="DS180" s="411">
        <v>0</v>
      </c>
      <c r="DT180" s="411">
        <v>0</v>
      </c>
      <c r="DU180" s="412">
        <v>0</v>
      </c>
      <c r="DV180" s="411">
        <f t="shared" si="62"/>
        <v>0</v>
      </c>
      <c r="DW180" s="412">
        <v>0</v>
      </c>
      <c r="DX180" s="412">
        <v>0</v>
      </c>
      <c r="DY180" s="412">
        <v>0</v>
      </c>
      <c r="DZ180" s="412">
        <v>0</v>
      </c>
      <c r="EA180" s="412">
        <v>0</v>
      </c>
      <c r="EB180" s="412">
        <v>0</v>
      </c>
      <c r="EC180" s="412">
        <v>0</v>
      </c>
      <c r="ED180" s="412">
        <v>0</v>
      </c>
      <c r="EE180" s="412">
        <v>0</v>
      </c>
      <c r="EF180" s="412">
        <v>0</v>
      </c>
      <c r="EG180" s="412">
        <v>0</v>
      </c>
      <c r="EH180" s="412">
        <v>0</v>
      </c>
      <c r="EI180" s="411">
        <f t="shared" si="63"/>
        <v>0</v>
      </c>
      <c r="EK180" s="411">
        <f t="shared" si="64"/>
        <v>-49534</v>
      </c>
      <c r="EL180" s="7">
        <f t="shared" si="65"/>
        <v>49534</v>
      </c>
    </row>
    <row r="181" spans="1:142">
      <c r="A181" s="365" t="str">
        <f t="shared" si="47"/>
        <v xml:space="preserve"> 022</v>
      </c>
      <c r="B181" s="370" t="s">
        <v>932</v>
      </c>
      <c r="C181" s="370" t="s">
        <v>920</v>
      </c>
      <c r="D181" s="411">
        <v>61348568</v>
      </c>
      <c r="E181" s="411">
        <v>81494302</v>
      </c>
      <c r="F181" s="411">
        <v>77821296</v>
      </c>
      <c r="G181" s="411">
        <v>67064226</v>
      </c>
      <c r="H181" s="411">
        <v>55774344</v>
      </c>
      <c r="I181" s="411">
        <v>56585427</v>
      </c>
      <c r="J181" s="411">
        <v>100607067</v>
      </c>
      <c r="K181" s="411">
        <v>137926656</v>
      </c>
      <c r="L181" s="411">
        <v>132488016</v>
      </c>
      <c r="M181" s="411">
        <v>101264826</v>
      </c>
      <c r="N181" s="411">
        <v>65900278</v>
      </c>
      <c r="O181" s="412">
        <v>53999205</v>
      </c>
      <c r="P181" s="411">
        <f t="shared" si="48"/>
        <v>992274211</v>
      </c>
      <c r="Q181" s="411">
        <f t="shared" si="49"/>
        <v>497449840.74193549</v>
      </c>
      <c r="R181" s="411">
        <f t="shared" si="50"/>
        <v>237111643.05116796</v>
      </c>
      <c r="S181" s="411">
        <f t="shared" si="51"/>
        <v>257712727.20689654</v>
      </c>
      <c r="T181" s="411">
        <v>-22118.000000002743</v>
      </c>
      <c r="U181" s="411">
        <v>26193.000000000451</v>
      </c>
      <c r="V181" s="411">
        <v>-20564.999999998745</v>
      </c>
      <c r="W181" s="411">
        <v>-4214.999999998714</v>
      </c>
      <c r="X181" s="411">
        <v>-27385.999999996275</v>
      </c>
      <c r="Y181" s="411">
        <v>-31137.999999996275</v>
      </c>
      <c r="Z181" s="411">
        <v>110039.00000000745</v>
      </c>
      <c r="AA181" s="411">
        <v>7055.0000000111759</v>
      </c>
      <c r="AB181" s="411">
        <v>573548.00000001118</v>
      </c>
      <c r="AC181" s="411">
        <v>-375563.00000000559</v>
      </c>
      <c r="AD181" s="411">
        <v>-83471.000000003725</v>
      </c>
      <c r="AE181" s="412">
        <v>-41549.999999998137</v>
      </c>
      <c r="AF181" s="411">
        <f t="shared" si="52"/>
        <v>110829.00000003004</v>
      </c>
      <c r="AG181" s="411">
        <v>61326450</v>
      </c>
      <c r="AH181" s="411">
        <v>81520495</v>
      </c>
      <c r="AI181" s="411">
        <v>77800731</v>
      </c>
      <c r="AJ181" s="411">
        <v>67060011</v>
      </c>
      <c r="AK181" s="411">
        <v>55746958</v>
      </c>
      <c r="AL181" s="411">
        <v>56554289</v>
      </c>
      <c r="AM181" s="411">
        <v>100717106</v>
      </c>
      <c r="AN181" s="411">
        <v>137933711</v>
      </c>
      <c r="AO181" s="411">
        <v>133061564.00000001</v>
      </c>
      <c r="AP181" s="411">
        <v>100889263</v>
      </c>
      <c r="AQ181" s="411">
        <v>65816807</v>
      </c>
      <c r="AR181" s="412">
        <v>53957655</v>
      </c>
      <c r="AS181" s="411">
        <f t="shared" si="53"/>
        <v>992385040</v>
      </c>
      <c r="AT181" s="411">
        <f t="shared" si="54"/>
        <v>497477101.09677422</v>
      </c>
      <c r="AU181" s="411">
        <f t="shared" si="55"/>
        <v>237537575.55839825</v>
      </c>
      <c r="AV181" s="411">
        <f t="shared" si="56"/>
        <v>257370363.34482759</v>
      </c>
      <c r="AW181" s="411">
        <v>0</v>
      </c>
      <c r="AX181" s="411">
        <v>0</v>
      </c>
      <c r="AY181" s="411">
        <v>0</v>
      </c>
      <c r="AZ181" s="411">
        <v>0</v>
      </c>
      <c r="BA181" s="411">
        <v>0</v>
      </c>
      <c r="BB181" s="411">
        <v>0</v>
      </c>
      <c r="BC181" s="411">
        <v>0</v>
      </c>
      <c r="BD181" s="411">
        <v>0</v>
      </c>
      <c r="BE181" s="411">
        <v>0</v>
      </c>
      <c r="BF181" s="411">
        <v>0</v>
      </c>
      <c r="BG181" s="411">
        <v>0</v>
      </c>
      <c r="BH181" s="412">
        <v>0</v>
      </c>
      <c r="BI181" s="411">
        <f t="shared" si="57"/>
        <v>0</v>
      </c>
      <c r="BJ181" s="411">
        <v>61326450</v>
      </c>
      <c r="BK181" s="411">
        <v>81520495</v>
      </c>
      <c r="BL181" s="411">
        <v>77800731</v>
      </c>
      <c r="BM181" s="411">
        <v>67060011</v>
      </c>
      <c r="BN181" s="411">
        <v>55746958</v>
      </c>
      <c r="BO181" s="411">
        <v>56554289</v>
      </c>
      <c r="BP181" s="411">
        <v>100717106</v>
      </c>
      <c r="BQ181" s="411">
        <v>137933711</v>
      </c>
      <c r="BR181" s="411">
        <v>133061564.00000001</v>
      </c>
      <c r="BS181" s="411">
        <v>100889263</v>
      </c>
      <c r="BT181" s="411">
        <v>65816807</v>
      </c>
      <c r="BU181" s="412">
        <v>53957655</v>
      </c>
      <c r="BV181" s="411">
        <f t="shared" si="58"/>
        <v>992385040</v>
      </c>
      <c r="BW181" s="411">
        <v>-7907267.1882172506</v>
      </c>
      <c r="BX181" s="411">
        <v>-8317536.104849996</v>
      </c>
      <c r="BY181" s="411">
        <v>-6792958.3534686388</v>
      </c>
      <c r="BZ181" s="411">
        <v>-7464969.405375232</v>
      </c>
      <c r="CA181" s="411">
        <v>4472048.8999859672</v>
      </c>
      <c r="CB181" s="411">
        <v>11465293.594349621</v>
      </c>
      <c r="CC181" s="411">
        <v>8635212.4301024955</v>
      </c>
      <c r="CD181" s="411">
        <v>-16835643.098899294</v>
      </c>
      <c r="CE181" s="411">
        <v>6564167.7935508341</v>
      </c>
      <c r="CF181" s="411">
        <v>11515970.219228525</v>
      </c>
      <c r="CG181" s="411">
        <v>-1573804.0516848098</v>
      </c>
      <c r="CH181" s="412">
        <v>6534959.9266435895</v>
      </c>
      <c r="CI181" s="411">
        <f t="shared" si="59"/>
        <v>295474.66136581451</v>
      </c>
      <c r="CJ181" s="411">
        <v>53419182.81178274</v>
      </c>
      <c r="CK181" s="411">
        <v>73202958.895150006</v>
      </c>
      <c r="CL181" s="411">
        <v>71007772.646531373</v>
      </c>
      <c r="CM181" s="411">
        <v>59595041.594624773</v>
      </c>
      <c r="CN181" s="411">
        <v>60219006.899985969</v>
      </c>
      <c r="CO181" s="411">
        <v>68019582.594349623</v>
      </c>
      <c r="CP181" s="411">
        <v>109352318.4301025</v>
      </c>
      <c r="CQ181" s="411">
        <v>121098067.90110072</v>
      </c>
      <c r="CR181" s="411">
        <v>139625731.79355085</v>
      </c>
      <c r="CS181" s="411">
        <v>112405233.21922852</v>
      </c>
      <c r="CT181" s="411">
        <v>64243002.948315188</v>
      </c>
      <c r="CU181" s="412">
        <v>60492614.926643595</v>
      </c>
      <c r="CV181" s="411">
        <f t="shared" si="60"/>
        <v>992680514.66136587</v>
      </c>
      <c r="CW181" s="411">
        <v>-592879.23496121122</v>
      </c>
      <c r="CX181" s="411">
        <v>-831883.7843237432</v>
      </c>
      <c r="CY181" s="411">
        <v>-731976.28597890085</v>
      </c>
      <c r="CZ181" s="411">
        <v>-579384.93289088458</v>
      </c>
      <c r="DA181" s="411">
        <v>-554795.54006149247</v>
      </c>
      <c r="DB181" s="411">
        <v>-552497.93771236949</v>
      </c>
      <c r="DC181" s="411">
        <v>-907297.521964157</v>
      </c>
      <c r="DD181" s="411">
        <v>-996122.70192130655</v>
      </c>
      <c r="DE181" s="411">
        <v>-1069443.8222025856</v>
      </c>
      <c r="DF181" s="411">
        <v>-552440.72884854861</v>
      </c>
      <c r="DG181" s="411">
        <v>-127519.80826538242</v>
      </c>
      <c r="DH181" s="412">
        <v>0</v>
      </c>
      <c r="DI181" s="411">
        <f t="shared" si="61"/>
        <v>-7496242.2991305813</v>
      </c>
      <c r="DJ181" s="411">
        <v>52826303.576821536</v>
      </c>
      <c r="DK181" s="411">
        <v>72371075.110826254</v>
      </c>
      <c r="DL181" s="411">
        <v>70275796.36055246</v>
      </c>
      <c r="DM181" s="411">
        <v>59015656.661733881</v>
      </c>
      <c r="DN181" s="411">
        <v>59664211.35992448</v>
      </c>
      <c r="DO181" s="411">
        <v>67467084.656637251</v>
      </c>
      <c r="DP181" s="411">
        <v>108445020.90813835</v>
      </c>
      <c r="DQ181" s="411">
        <v>120101945.19917941</v>
      </c>
      <c r="DR181" s="411">
        <v>138556287.97134826</v>
      </c>
      <c r="DS181" s="411">
        <v>111852792.49037997</v>
      </c>
      <c r="DT181" s="411">
        <v>64115483.1400498</v>
      </c>
      <c r="DU181" s="412">
        <v>60492614.926643595</v>
      </c>
      <c r="DV181" s="411">
        <f t="shared" si="62"/>
        <v>985184272.36223531</v>
      </c>
      <c r="DW181" s="412">
        <v>52826303.576821536</v>
      </c>
      <c r="DX181" s="412">
        <v>72371075.110826254</v>
      </c>
      <c r="DY181" s="412">
        <v>70275796.36055246</v>
      </c>
      <c r="DZ181" s="412">
        <v>59015656.661733881</v>
      </c>
      <c r="EA181" s="412">
        <v>59664211.35992448</v>
      </c>
      <c r="EB181" s="412">
        <v>67467084.656637251</v>
      </c>
      <c r="EC181" s="412">
        <v>108445020.90813835</v>
      </c>
      <c r="ED181" s="412">
        <v>120101945.19917941</v>
      </c>
      <c r="EE181" s="412">
        <v>138556287.97134826</v>
      </c>
      <c r="EF181" s="412">
        <v>111852792.49037997</v>
      </c>
      <c r="EG181" s="412">
        <v>64115483.1400498</v>
      </c>
      <c r="EH181" s="412">
        <v>60492614.926643595</v>
      </c>
      <c r="EI181" s="411">
        <f t="shared" si="63"/>
        <v>985184272.36223531</v>
      </c>
      <c r="EK181" s="411">
        <f t="shared" si="64"/>
        <v>985184272.36223531</v>
      </c>
      <c r="EL181" s="7">
        <f t="shared" si="65"/>
        <v>0</v>
      </c>
    </row>
    <row r="182" spans="1:142">
      <c r="A182" s="489" t="str">
        <f t="shared" si="47"/>
        <v xml:space="preserve"> 022</v>
      </c>
      <c r="B182" s="370" t="s">
        <v>932</v>
      </c>
      <c r="C182" s="370" t="s">
        <v>929</v>
      </c>
      <c r="D182" s="411">
        <v>2632</v>
      </c>
      <c r="E182" s="411">
        <v>3579</v>
      </c>
      <c r="F182" s="411">
        <v>2972</v>
      </c>
      <c r="G182" s="411">
        <v>2807</v>
      </c>
      <c r="H182" s="411">
        <v>2337</v>
      </c>
      <c r="I182" s="411">
        <v>2295</v>
      </c>
      <c r="J182" s="411">
        <v>4746</v>
      </c>
      <c r="K182" s="411">
        <v>6985</v>
      </c>
      <c r="L182" s="411">
        <v>5332</v>
      </c>
      <c r="M182" s="411">
        <v>4850</v>
      </c>
      <c r="N182" s="411">
        <v>2666</v>
      </c>
      <c r="O182" s="412">
        <v>2155</v>
      </c>
      <c r="P182" s="411">
        <f t="shared" si="48"/>
        <v>43356</v>
      </c>
      <c r="Q182" s="411">
        <f t="shared" si="49"/>
        <v>21214.903225806451</v>
      </c>
      <c r="R182" s="411">
        <f t="shared" si="50"/>
        <v>10999.20022246941</v>
      </c>
      <c r="S182" s="411">
        <f t="shared" si="51"/>
        <v>11141.896551724138</v>
      </c>
      <c r="T182" s="411">
        <v>-0.94891499341929375</v>
      </c>
      <c r="U182" s="411">
        <v>1.1503227182679439</v>
      </c>
      <c r="V182" s="411">
        <v>-0.78537859354082684</v>
      </c>
      <c r="W182" s="411">
        <v>-0.17642051069060471</v>
      </c>
      <c r="X182" s="411">
        <v>-1.1475003991081394</v>
      </c>
      <c r="Y182" s="411">
        <v>-1.2628995447889793</v>
      </c>
      <c r="Z182" s="411">
        <v>5.190938465585532</v>
      </c>
      <c r="AA182" s="411">
        <v>0.35728536041642656</v>
      </c>
      <c r="AB182" s="411">
        <v>23.082524958333124</v>
      </c>
      <c r="AC182" s="411">
        <v>-17.987297484716692</v>
      </c>
      <c r="AD182" s="411">
        <v>-3.3768246926060783</v>
      </c>
      <c r="AE182" s="412">
        <v>-1.6581771898308943</v>
      </c>
      <c r="AF182" s="411">
        <f t="shared" si="52"/>
        <v>2.4376580939015184</v>
      </c>
      <c r="AG182" s="411">
        <v>2631.0510850065807</v>
      </c>
      <c r="AH182" s="411">
        <v>3580.1503227182679</v>
      </c>
      <c r="AI182" s="411">
        <v>2971.2146214064592</v>
      </c>
      <c r="AJ182" s="411">
        <v>2806.8235794893094</v>
      </c>
      <c r="AK182" s="411">
        <v>2335.8524996008919</v>
      </c>
      <c r="AL182" s="411">
        <v>2293.737100455211</v>
      </c>
      <c r="AM182" s="411">
        <v>4751.1909384655855</v>
      </c>
      <c r="AN182" s="411">
        <v>6985.3572853604164</v>
      </c>
      <c r="AO182" s="411">
        <v>5355.0825249583331</v>
      </c>
      <c r="AP182" s="411">
        <v>4832.0127025152833</v>
      </c>
      <c r="AQ182" s="411">
        <v>2662.6231753073939</v>
      </c>
      <c r="AR182" s="412">
        <v>2153.3418228101691</v>
      </c>
      <c r="AS182" s="411">
        <f t="shared" si="53"/>
        <v>43358.437658093899</v>
      </c>
      <c r="AT182" s="411">
        <f t="shared" si="54"/>
        <v>21216.755923320838</v>
      </c>
      <c r="AU182" s="411">
        <f t="shared" si="55"/>
        <v>11016.439889324127</v>
      </c>
      <c r="AV182" s="411">
        <f t="shared" si="56"/>
        <v>11125.241845448938</v>
      </c>
      <c r="AW182" s="411">
        <v>0</v>
      </c>
      <c r="AX182" s="411">
        <v>0</v>
      </c>
      <c r="AY182" s="411">
        <v>0</v>
      </c>
      <c r="AZ182" s="411">
        <v>0</v>
      </c>
      <c r="BA182" s="411">
        <v>0</v>
      </c>
      <c r="BB182" s="411">
        <v>0</v>
      </c>
      <c r="BC182" s="411">
        <v>0</v>
      </c>
      <c r="BD182" s="411">
        <v>0</v>
      </c>
      <c r="BE182" s="411">
        <v>0</v>
      </c>
      <c r="BF182" s="411">
        <v>0</v>
      </c>
      <c r="BG182" s="411">
        <v>0</v>
      </c>
      <c r="BH182" s="412">
        <v>0</v>
      </c>
      <c r="BI182" s="411">
        <f t="shared" si="57"/>
        <v>0</v>
      </c>
      <c r="BJ182" s="411">
        <v>2631.0510850065807</v>
      </c>
      <c r="BK182" s="411">
        <v>3580.1503227182679</v>
      </c>
      <c r="BL182" s="411">
        <v>2971.2146214064592</v>
      </c>
      <c r="BM182" s="411">
        <v>2806.8235794893094</v>
      </c>
      <c r="BN182" s="411">
        <v>2335.8524996008919</v>
      </c>
      <c r="BO182" s="411">
        <v>2293.737100455211</v>
      </c>
      <c r="BP182" s="411">
        <v>4751.1909384655855</v>
      </c>
      <c r="BQ182" s="411">
        <v>6985.3572853604164</v>
      </c>
      <c r="BR182" s="411">
        <v>5355.0825249583331</v>
      </c>
      <c r="BS182" s="411">
        <v>4832.0127025152833</v>
      </c>
      <c r="BT182" s="411">
        <v>2662.6231753073939</v>
      </c>
      <c r="BU182" s="412">
        <v>2153.3418228101691</v>
      </c>
      <c r="BV182" s="411">
        <f t="shared" si="58"/>
        <v>43358.437658093899</v>
      </c>
      <c r="BW182" s="411">
        <v>-339.24063621807454</v>
      </c>
      <c r="BX182" s="411">
        <v>-365.28273742694455</v>
      </c>
      <c r="BY182" s="411">
        <v>-259.42349028097397</v>
      </c>
      <c r="BZ182" s="411">
        <v>-312.44927990204906</v>
      </c>
      <c r="CA182" s="411">
        <v>187.3832577800863</v>
      </c>
      <c r="CB182" s="411">
        <v>465.01104955932169</v>
      </c>
      <c r="CC182" s="411">
        <v>407.35426859493327</v>
      </c>
      <c r="CD182" s="411">
        <v>-852.60507617767144</v>
      </c>
      <c r="CE182" s="411">
        <v>264.17591365556473</v>
      </c>
      <c r="CF182" s="411">
        <v>551.5484277162368</v>
      </c>
      <c r="CG182" s="411">
        <v>-63.66834449153157</v>
      </c>
      <c r="CH182" s="412">
        <v>260.79714769721022</v>
      </c>
      <c r="CI182" s="411">
        <f t="shared" si="59"/>
        <v>-56.399499493892108</v>
      </c>
      <c r="CJ182" s="411">
        <v>2291.8104487885062</v>
      </c>
      <c r="CK182" s="411">
        <v>3214.8675852913234</v>
      </c>
      <c r="CL182" s="411">
        <v>2711.7911311254852</v>
      </c>
      <c r="CM182" s="411">
        <v>2494.3742995872603</v>
      </c>
      <c r="CN182" s="411">
        <v>2523.2357573809782</v>
      </c>
      <c r="CO182" s="411">
        <v>2758.7481500145327</v>
      </c>
      <c r="CP182" s="411">
        <v>5158.5452070605188</v>
      </c>
      <c r="CQ182" s="411">
        <v>6132.752209182745</v>
      </c>
      <c r="CR182" s="411">
        <v>5619.2584386138979</v>
      </c>
      <c r="CS182" s="411">
        <v>5383.5611302315201</v>
      </c>
      <c r="CT182" s="411">
        <v>2598.9548308158624</v>
      </c>
      <c r="CU182" s="412">
        <v>2414.1389705073793</v>
      </c>
      <c r="CV182" s="411">
        <f t="shared" si="60"/>
        <v>43302.038158600015</v>
      </c>
      <c r="CW182" s="411">
        <v>-24.686309079443618</v>
      </c>
      <c r="CX182" s="411">
        <v>-36.232150678762082</v>
      </c>
      <c r="CY182" s="411">
        <v>-27.978680252312188</v>
      </c>
      <c r="CZ182" s="411">
        <v>-24.316374445550991</v>
      </c>
      <c r="DA182" s="411">
        <v>-24.221807636370158</v>
      </c>
      <c r="DB182" s="411">
        <v>-22.773767200104885</v>
      </c>
      <c r="DC182" s="411">
        <v>-43.932230935942243</v>
      </c>
      <c r="DD182" s="411">
        <v>-51.031274267433218</v>
      </c>
      <c r="DE182" s="411">
        <v>-43.599483549681281</v>
      </c>
      <c r="DF182" s="411">
        <v>-27.142601978574021</v>
      </c>
      <c r="DG182" s="411">
        <v>-5.1815871809062628</v>
      </c>
      <c r="DH182" s="412">
        <v>0</v>
      </c>
      <c r="DI182" s="411">
        <f t="shared" si="61"/>
        <v>-331.09626720508095</v>
      </c>
      <c r="DJ182" s="411">
        <v>2267.1241397090625</v>
      </c>
      <c r="DK182" s="411">
        <v>3178.6354346125613</v>
      </c>
      <c r="DL182" s="411">
        <v>2683.812450873173</v>
      </c>
      <c r="DM182" s="411">
        <v>2470.0579251417093</v>
      </c>
      <c r="DN182" s="411">
        <v>2499.013949744608</v>
      </c>
      <c r="DO182" s="411">
        <v>2735.9743828144278</v>
      </c>
      <c r="DP182" s="411">
        <v>5114.6129761245766</v>
      </c>
      <c r="DQ182" s="411">
        <v>6081.7209349153118</v>
      </c>
      <c r="DR182" s="411">
        <v>5575.6589550642166</v>
      </c>
      <c r="DS182" s="411">
        <v>5356.4185282529461</v>
      </c>
      <c r="DT182" s="411">
        <v>2593.7732436349561</v>
      </c>
      <c r="DU182" s="412">
        <v>2414.1389705073793</v>
      </c>
      <c r="DV182" s="411">
        <f t="shared" si="62"/>
        <v>42970.941891394927</v>
      </c>
      <c r="DW182" s="412">
        <v>2267.1241397090625</v>
      </c>
      <c r="DX182" s="412">
        <v>3178.6354346125613</v>
      </c>
      <c r="DY182" s="412">
        <v>2683.812450873173</v>
      </c>
      <c r="DZ182" s="412">
        <v>2470.0579251417093</v>
      </c>
      <c r="EA182" s="412">
        <v>2499.013949744608</v>
      </c>
      <c r="EB182" s="412">
        <v>2735.9743828144278</v>
      </c>
      <c r="EC182" s="412">
        <v>5114.6129761245766</v>
      </c>
      <c r="ED182" s="412">
        <v>6081.7209349153118</v>
      </c>
      <c r="EE182" s="412">
        <v>5575.6589550642166</v>
      </c>
      <c r="EF182" s="412">
        <v>5356.4185282529461</v>
      </c>
      <c r="EG182" s="412">
        <v>2593.7732436349561</v>
      </c>
      <c r="EH182" s="412">
        <v>2414.1389705073793</v>
      </c>
      <c r="EI182" s="411">
        <f t="shared" si="63"/>
        <v>42970.941891394927</v>
      </c>
      <c r="EK182" s="411">
        <f t="shared" si="64"/>
        <v>42970.941891394927</v>
      </c>
      <c r="EL182" s="7">
        <f t="shared" si="65"/>
        <v>0</v>
      </c>
    </row>
    <row r="183" spans="1:142">
      <c r="A183" s="489" t="str">
        <f t="shared" si="47"/>
        <v xml:space="preserve"> 022</v>
      </c>
      <c r="B183" s="370" t="s">
        <v>932</v>
      </c>
      <c r="C183" s="370" t="s">
        <v>930</v>
      </c>
      <c r="D183" s="411">
        <v>2299</v>
      </c>
      <c r="E183" s="411">
        <v>3178</v>
      </c>
      <c r="F183" s="411">
        <v>2812</v>
      </c>
      <c r="G183" s="411">
        <v>2286</v>
      </c>
      <c r="H183" s="411">
        <v>1980</v>
      </c>
      <c r="I183" s="411">
        <v>1377</v>
      </c>
      <c r="J183" s="411">
        <v>2921</v>
      </c>
      <c r="K183" s="411">
        <v>4106</v>
      </c>
      <c r="L183" s="411">
        <v>3495</v>
      </c>
      <c r="M183" s="411">
        <v>2947</v>
      </c>
      <c r="N183" s="411">
        <v>1776</v>
      </c>
      <c r="O183" s="412">
        <v>1616</v>
      </c>
      <c r="P183" s="411">
        <f t="shared" si="48"/>
        <v>30793</v>
      </c>
      <c r="Q183" s="411">
        <f t="shared" si="49"/>
        <v>16758.774193548386</v>
      </c>
      <c r="R183" s="411">
        <f t="shared" si="50"/>
        <v>6731.0878754171299</v>
      </c>
      <c r="S183" s="411">
        <f t="shared" si="51"/>
        <v>7303.1379310344828</v>
      </c>
      <c r="T183" s="411">
        <v>-0.82885849919102839</v>
      </c>
      <c r="U183" s="411">
        <v>1.0214377196580244</v>
      </c>
      <c r="V183" s="411">
        <v>-0.7430971080202653</v>
      </c>
      <c r="W183" s="411">
        <v>-0.14367555662238374</v>
      </c>
      <c r="X183" s="411">
        <v>-0.97220829706202494</v>
      </c>
      <c r="Y183" s="411">
        <v>-0.75773972687352398</v>
      </c>
      <c r="Z183" s="411">
        <v>3.1948443442847747</v>
      </c>
      <c r="AA183" s="411">
        <v>0.21002343448435568</v>
      </c>
      <c r="AB183" s="411">
        <v>15.130049649169905</v>
      </c>
      <c r="AC183" s="411">
        <v>-10.929601172671937</v>
      </c>
      <c r="AD183" s="411">
        <v>-2.2495276271824878</v>
      </c>
      <c r="AE183" s="412">
        <v>-1.2434405284300283</v>
      </c>
      <c r="AF183" s="411">
        <f t="shared" si="52"/>
        <v>1.6882066315433804</v>
      </c>
      <c r="AG183" s="411">
        <v>2298.171141500809</v>
      </c>
      <c r="AH183" s="411">
        <v>3179.021437719658</v>
      </c>
      <c r="AI183" s="411">
        <v>2811.2569028919797</v>
      </c>
      <c r="AJ183" s="411">
        <v>2285.8563244433776</v>
      </c>
      <c r="AK183" s="411">
        <v>1979.027791702938</v>
      </c>
      <c r="AL183" s="411">
        <v>1376.2422602731265</v>
      </c>
      <c r="AM183" s="411">
        <v>2924.1948443442848</v>
      </c>
      <c r="AN183" s="411">
        <v>4106.2100234344844</v>
      </c>
      <c r="AO183" s="411">
        <v>3510.1300496491699</v>
      </c>
      <c r="AP183" s="411">
        <v>2936.0703988273281</v>
      </c>
      <c r="AQ183" s="411">
        <v>1773.7504723728175</v>
      </c>
      <c r="AR183" s="412">
        <v>1614.75655947157</v>
      </c>
      <c r="AS183" s="411">
        <f t="shared" si="53"/>
        <v>30794.688206631541</v>
      </c>
      <c r="AT183" s="411">
        <f t="shared" si="54"/>
        <v>16759.441836929582</v>
      </c>
      <c r="AU183" s="411">
        <f t="shared" si="55"/>
        <v>6742.3572011959905</v>
      </c>
      <c r="AV183" s="411">
        <f t="shared" si="56"/>
        <v>7292.8891685059689</v>
      </c>
      <c r="AW183" s="411">
        <v>0</v>
      </c>
      <c r="AX183" s="411">
        <v>0</v>
      </c>
      <c r="AY183" s="411">
        <v>0</v>
      </c>
      <c r="AZ183" s="411">
        <v>0</v>
      </c>
      <c r="BA183" s="411">
        <v>0</v>
      </c>
      <c r="BB183" s="411">
        <v>0</v>
      </c>
      <c r="BC183" s="411">
        <v>0</v>
      </c>
      <c r="BD183" s="411">
        <v>0</v>
      </c>
      <c r="BE183" s="411">
        <v>0</v>
      </c>
      <c r="BF183" s="411">
        <v>0</v>
      </c>
      <c r="BG183" s="411">
        <v>0</v>
      </c>
      <c r="BH183" s="412">
        <v>0</v>
      </c>
      <c r="BI183" s="411">
        <f t="shared" si="57"/>
        <v>0</v>
      </c>
      <c r="BJ183" s="411">
        <v>2298.171141500809</v>
      </c>
      <c r="BK183" s="411">
        <v>3179.021437719658</v>
      </c>
      <c r="BL183" s="411">
        <v>2811.2569028919797</v>
      </c>
      <c r="BM183" s="411">
        <v>2285.8563244433776</v>
      </c>
      <c r="BN183" s="411">
        <v>1979.027791702938</v>
      </c>
      <c r="BO183" s="411">
        <v>1376.2422602731265</v>
      </c>
      <c r="BP183" s="411">
        <v>2924.1948443442848</v>
      </c>
      <c r="BQ183" s="411">
        <v>4106.2100234344844</v>
      </c>
      <c r="BR183" s="411">
        <v>3510.1300496491699</v>
      </c>
      <c r="BS183" s="411">
        <v>2936.0703988273281</v>
      </c>
      <c r="BT183" s="411">
        <v>1773.7504723728175</v>
      </c>
      <c r="BU183" s="412">
        <v>1614.75655947157</v>
      </c>
      <c r="BV183" s="411">
        <f t="shared" si="58"/>
        <v>30794.688206631541</v>
      </c>
      <c r="BW183" s="411">
        <v>-296.31999341388791</v>
      </c>
      <c r="BX183" s="411">
        <v>-324.35555729053658</v>
      </c>
      <c r="BY183" s="411">
        <v>-245.45721893341124</v>
      </c>
      <c r="BZ183" s="411">
        <v>-254.45637828859435</v>
      </c>
      <c r="CA183" s="411">
        <v>158.75860094333348</v>
      </c>
      <c r="CB183" s="411">
        <v>279.00662973559292</v>
      </c>
      <c r="CC183" s="411">
        <v>250.71256185541506</v>
      </c>
      <c r="CD183" s="411">
        <v>-501.18775129356072</v>
      </c>
      <c r="CE183" s="411">
        <v>173.16106868458337</v>
      </c>
      <c r="CF183" s="411">
        <v>335.13674566592772</v>
      </c>
      <c r="CG183" s="411">
        <v>-42.413720861575484</v>
      </c>
      <c r="CH183" s="412">
        <v>195.56760588338375</v>
      </c>
      <c r="CI183" s="411">
        <f t="shared" si="59"/>
        <v>-271.84740731333</v>
      </c>
      <c r="CJ183" s="411">
        <v>2001.8511480869211</v>
      </c>
      <c r="CK183" s="411">
        <v>2854.6658804291214</v>
      </c>
      <c r="CL183" s="411">
        <v>2565.7996839585685</v>
      </c>
      <c r="CM183" s="411">
        <v>2031.3999461547833</v>
      </c>
      <c r="CN183" s="411">
        <v>2137.7863926462715</v>
      </c>
      <c r="CO183" s="411">
        <v>1655.2488900087194</v>
      </c>
      <c r="CP183" s="411">
        <v>3174.9074061996998</v>
      </c>
      <c r="CQ183" s="411">
        <v>3605.0222721409236</v>
      </c>
      <c r="CR183" s="411">
        <v>3683.2911183337533</v>
      </c>
      <c r="CS183" s="411">
        <v>3271.2071444932558</v>
      </c>
      <c r="CT183" s="411">
        <v>1731.336751511242</v>
      </c>
      <c r="CU183" s="412">
        <v>1810.3241653549537</v>
      </c>
      <c r="CV183" s="411">
        <f t="shared" si="60"/>
        <v>30522.840799318208</v>
      </c>
      <c r="CW183" s="411">
        <v>-21.563003257462469</v>
      </c>
      <c r="CX183" s="411">
        <v>-32.172611024617709</v>
      </c>
      <c r="CY183" s="411">
        <v>-26.472425595390632</v>
      </c>
      <c r="CZ183" s="411">
        <v>-19.803075162996038</v>
      </c>
      <c r="DA183" s="411">
        <v>-20.521685545576474</v>
      </c>
      <c r="DB183" s="411">
        <v>-13.664260320063022</v>
      </c>
      <c r="DC183" s="411">
        <v>-27.03877930128283</v>
      </c>
      <c r="DD183" s="411">
        <v>-29.997768381113929</v>
      </c>
      <c r="DE183" s="411">
        <v>-28.578431171443299</v>
      </c>
      <c r="DF183" s="411">
        <v>-16.492628459971002</v>
      </c>
      <c r="DG183" s="411">
        <v>-3.4518000124867285</v>
      </c>
      <c r="DH183" s="412">
        <v>0</v>
      </c>
      <c r="DI183" s="411">
        <f t="shared" si="61"/>
        <v>-239.75646823240413</v>
      </c>
      <c r="DJ183" s="411">
        <v>1980.2881448294586</v>
      </c>
      <c r="DK183" s="411">
        <v>2822.4932694045037</v>
      </c>
      <c r="DL183" s="411">
        <v>2539.3272583631779</v>
      </c>
      <c r="DM183" s="411">
        <v>2011.5968709917872</v>
      </c>
      <c r="DN183" s="411">
        <v>2117.264707100695</v>
      </c>
      <c r="DO183" s="411">
        <v>1641.5846296886564</v>
      </c>
      <c r="DP183" s="411">
        <v>3147.868626898417</v>
      </c>
      <c r="DQ183" s="411">
        <v>3575.0245037598097</v>
      </c>
      <c r="DR183" s="411">
        <v>3654.71268716231</v>
      </c>
      <c r="DS183" s="411">
        <v>3254.7145160332848</v>
      </c>
      <c r="DT183" s="411">
        <v>1727.8849514987553</v>
      </c>
      <c r="DU183" s="412">
        <v>1810.3241653549537</v>
      </c>
      <c r="DV183" s="411">
        <f t="shared" si="62"/>
        <v>30283.084331085807</v>
      </c>
      <c r="DW183" s="412">
        <v>1980.2881448294586</v>
      </c>
      <c r="DX183" s="412">
        <v>2822.4932694045037</v>
      </c>
      <c r="DY183" s="412">
        <v>2539.3272583631779</v>
      </c>
      <c r="DZ183" s="412">
        <v>2011.5968709917872</v>
      </c>
      <c r="EA183" s="412">
        <v>2117.264707100695</v>
      </c>
      <c r="EB183" s="412">
        <v>1641.5846296886564</v>
      </c>
      <c r="EC183" s="412">
        <v>3147.868626898417</v>
      </c>
      <c r="ED183" s="412">
        <v>3575.0245037598097</v>
      </c>
      <c r="EE183" s="412">
        <v>3654.71268716231</v>
      </c>
      <c r="EF183" s="412">
        <v>3254.7145160332848</v>
      </c>
      <c r="EG183" s="412">
        <v>1727.8849514987553</v>
      </c>
      <c r="EH183" s="412">
        <v>1810.3241653549537</v>
      </c>
      <c r="EI183" s="411">
        <f t="shared" si="63"/>
        <v>30283.084331085807</v>
      </c>
      <c r="EK183" s="411">
        <f t="shared" si="64"/>
        <v>30283.084331085811</v>
      </c>
      <c r="EL183" s="7">
        <f t="shared" si="65"/>
        <v>0</v>
      </c>
    </row>
    <row r="184" spans="1:142">
      <c r="A184" s="489" t="str">
        <f t="shared" si="47"/>
        <v xml:space="preserve"> 022</v>
      </c>
      <c r="B184" s="370" t="s">
        <v>932</v>
      </c>
      <c r="C184" s="370" t="s">
        <v>927</v>
      </c>
      <c r="D184" s="411">
        <v>61348568</v>
      </c>
      <c r="E184" s="411">
        <v>81494302</v>
      </c>
      <c r="F184" s="411">
        <v>77821296</v>
      </c>
      <c r="G184" s="411">
        <v>67064226</v>
      </c>
      <c r="H184" s="411">
        <v>55774344</v>
      </c>
      <c r="I184" s="411">
        <v>56585427</v>
      </c>
      <c r="J184" s="411">
        <v>100607067</v>
      </c>
      <c r="K184" s="411">
        <v>137926656</v>
      </c>
      <c r="L184" s="411">
        <v>132488016</v>
      </c>
      <c r="M184" s="411">
        <v>101264826</v>
      </c>
      <c r="N184" s="411">
        <v>65900278</v>
      </c>
      <c r="O184" s="412">
        <v>53999205</v>
      </c>
      <c r="P184" s="411">
        <f t="shared" si="48"/>
        <v>992274211</v>
      </c>
      <c r="Q184" s="411">
        <f t="shared" si="49"/>
        <v>497449840.74193549</v>
      </c>
      <c r="R184" s="411">
        <f t="shared" si="50"/>
        <v>237111643.05116796</v>
      </c>
      <c r="S184" s="411">
        <f t="shared" si="51"/>
        <v>257712727.20689654</v>
      </c>
      <c r="T184" s="411">
        <v>-22118.000000002743</v>
      </c>
      <c r="U184" s="411">
        <v>26193.000000000451</v>
      </c>
      <c r="V184" s="411">
        <v>-20564.999999998745</v>
      </c>
      <c r="W184" s="411">
        <v>-4214.999999998714</v>
      </c>
      <c r="X184" s="411">
        <v>-27385.999999996275</v>
      </c>
      <c r="Y184" s="411">
        <v>-31137.999999996275</v>
      </c>
      <c r="Z184" s="411">
        <v>110039.00000000745</v>
      </c>
      <c r="AA184" s="411">
        <v>7055.0000000111759</v>
      </c>
      <c r="AB184" s="411">
        <v>573548.00000001118</v>
      </c>
      <c r="AC184" s="411">
        <v>-375563.00000000559</v>
      </c>
      <c r="AD184" s="411">
        <v>-83471.000000003725</v>
      </c>
      <c r="AE184" s="412">
        <v>-41549.999999998137</v>
      </c>
      <c r="AF184" s="411">
        <f t="shared" si="52"/>
        <v>110829.00000003004</v>
      </c>
      <c r="AG184" s="411">
        <v>61326450</v>
      </c>
      <c r="AH184" s="411">
        <v>81520495</v>
      </c>
      <c r="AI184" s="411">
        <v>77800731</v>
      </c>
      <c r="AJ184" s="411">
        <v>67060011</v>
      </c>
      <c r="AK184" s="411">
        <v>55746958</v>
      </c>
      <c r="AL184" s="411">
        <v>56554289</v>
      </c>
      <c r="AM184" s="411">
        <v>100717106</v>
      </c>
      <c r="AN184" s="411">
        <v>137933711</v>
      </c>
      <c r="AO184" s="411">
        <v>133061564.00000001</v>
      </c>
      <c r="AP184" s="411">
        <v>100889263</v>
      </c>
      <c r="AQ184" s="411">
        <v>65816807</v>
      </c>
      <c r="AR184" s="412">
        <v>53957655</v>
      </c>
      <c r="AS184" s="411">
        <f t="shared" si="53"/>
        <v>992385040</v>
      </c>
      <c r="AT184" s="411">
        <f t="shared" si="54"/>
        <v>497477101.09677422</v>
      </c>
      <c r="AU184" s="411">
        <f t="shared" si="55"/>
        <v>237537575.55839825</v>
      </c>
      <c r="AV184" s="411">
        <f t="shared" si="56"/>
        <v>257370363.34482759</v>
      </c>
      <c r="AW184" s="411">
        <v>0</v>
      </c>
      <c r="AX184" s="411">
        <v>0</v>
      </c>
      <c r="AY184" s="411">
        <v>0</v>
      </c>
      <c r="AZ184" s="411">
        <v>0</v>
      </c>
      <c r="BA184" s="411">
        <v>0</v>
      </c>
      <c r="BB184" s="411">
        <v>0</v>
      </c>
      <c r="BC184" s="411">
        <v>0</v>
      </c>
      <c r="BD184" s="411">
        <v>0</v>
      </c>
      <c r="BE184" s="411">
        <v>0</v>
      </c>
      <c r="BF184" s="411">
        <v>0</v>
      </c>
      <c r="BG184" s="411">
        <v>0</v>
      </c>
      <c r="BH184" s="412">
        <v>0</v>
      </c>
      <c r="BI184" s="411">
        <f t="shared" si="57"/>
        <v>0</v>
      </c>
      <c r="BJ184" s="411">
        <v>61326450</v>
      </c>
      <c r="BK184" s="411">
        <v>81520495</v>
      </c>
      <c r="BL184" s="411">
        <v>77800731</v>
      </c>
      <c r="BM184" s="411">
        <v>67060011</v>
      </c>
      <c r="BN184" s="411">
        <v>55746958</v>
      </c>
      <c r="BO184" s="411">
        <v>56554289</v>
      </c>
      <c r="BP184" s="411">
        <v>100717106</v>
      </c>
      <c r="BQ184" s="411">
        <v>137933711</v>
      </c>
      <c r="BR184" s="411">
        <v>133061564.00000001</v>
      </c>
      <c r="BS184" s="411">
        <v>100889263</v>
      </c>
      <c r="BT184" s="411">
        <v>65816807</v>
      </c>
      <c r="BU184" s="412">
        <v>53957655</v>
      </c>
      <c r="BV184" s="411">
        <f t="shared" si="58"/>
        <v>992385040</v>
      </c>
      <c r="BW184" s="411">
        <v>-7907267.1882172506</v>
      </c>
      <c r="BX184" s="411">
        <v>-8317536.104849996</v>
      </c>
      <c r="BY184" s="411">
        <v>-6792958.3534686388</v>
      </c>
      <c r="BZ184" s="411">
        <v>-7464969.405375232</v>
      </c>
      <c r="CA184" s="411">
        <v>4472048.8999859672</v>
      </c>
      <c r="CB184" s="411">
        <v>11465293.594349621</v>
      </c>
      <c r="CC184" s="411">
        <v>8635212.4301024955</v>
      </c>
      <c r="CD184" s="411">
        <v>-16835643.098899294</v>
      </c>
      <c r="CE184" s="411">
        <v>6564167.7935508341</v>
      </c>
      <c r="CF184" s="411">
        <v>11515970.219228525</v>
      </c>
      <c r="CG184" s="411">
        <v>-1573804.0516848098</v>
      </c>
      <c r="CH184" s="412">
        <v>6534959.9266435895</v>
      </c>
      <c r="CI184" s="411">
        <f t="shared" si="59"/>
        <v>295474.66136581451</v>
      </c>
      <c r="CJ184" s="411">
        <v>53419182.811782748</v>
      </c>
      <c r="CK184" s="411">
        <v>73202958.895150006</v>
      </c>
      <c r="CL184" s="411">
        <v>71007772.646531358</v>
      </c>
      <c r="CM184" s="411">
        <v>59595041.594624773</v>
      </c>
      <c r="CN184" s="411">
        <v>60219006.899985969</v>
      </c>
      <c r="CO184" s="411">
        <v>68019582.594349623</v>
      </c>
      <c r="CP184" s="411">
        <v>109352318.4301025</v>
      </c>
      <c r="CQ184" s="411">
        <v>121098067.90110072</v>
      </c>
      <c r="CR184" s="411">
        <v>139625731.79355085</v>
      </c>
      <c r="CS184" s="411">
        <v>112405233.21922852</v>
      </c>
      <c r="CT184" s="411">
        <v>64243002.948315188</v>
      </c>
      <c r="CU184" s="412">
        <v>60492614.926643595</v>
      </c>
      <c r="CV184" s="411">
        <f t="shared" si="60"/>
        <v>992680514.66136587</v>
      </c>
      <c r="CW184" s="411">
        <v>-592879.23496121122</v>
      </c>
      <c r="CX184" s="411">
        <v>-831883.7843237432</v>
      </c>
      <c r="CY184" s="411">
        <v>-731976.28597890085</v>
      </c>
      <c r="CZ184" s="411">
        <v>-579384.93289088458</v>
      </c>
      <c r="DA184" s="411">
        <v>-554795.54006149247</v>
      </c>
      <c r="DB184" s="411">
        <v>-552497.93771236949</v>
      </c>
      <c r="DC184" s="411">
        <v>-907297.521964157</v>
      </c>
      <c r="DD184" s="411">
        <v>-996122.70192130655</v>
      </c>
      <c r="DE184" s="411">
        <v>-1069443.8222025856</v>
      </c>
      <c r="DF184" s="411">
        <v>-552440.72884854861</v>
      </c>
      <c r="DG184" s="411">
        <v>-127519.80826538242</v>
      </c>
      <c r="DH184" s="412">
        <v>0</v>
      </c>
      <c r="DI184" s="411">
        <f t="shared" si="61"/>
        <v>-7496242.2991305813</v>
      </c>
      <c r="DJ184" s="411">
        <v>52826303.576821536</v>
      </c>
      <c r="DK184" s="411">
        <v>72371075.110826254</v>
      </c>
      <c r="DL184" s="411">
        <v>70275796.36055246</v>
      </c>
      <c r="DM184" s="411">
        <v>59015656.661733881</v>
      </c>
      <c r="DN184" s="411">
        <v>59664211.35992448</v>
      </c>
      <c r="DO184" s="411">
        <v>67467084.656637251</v>
      </c>
      <c r="DP184" s="411">
        <v>108445020.90813835</v>
      </c>
      <c r="DQ184" s="411">
        <v>120101945.19917941</v>
      </c>
      <c r="DR184" s="411">
        <v>138556287.97134826</v>
      </c>
      <c r="DS184" s="411">
        <v>111852792.49037997</v>
      </c>
      <c r="DT184" s="411">
        <v>64115483.1400498</v>
      </c>
      <c r="DU184" s="412">
        <v>60492614.926643595</v>
      </c>
      <c r="DV184" s="411">
        <f t="shared" si="62"/>
        <v>985184272.36223531</v>
      </c>
      <c r="DW184" s="412">
        <v>52826303.576821536</v>
      </c>
      <c r="DX184" s="412">
        <v>72371075.110826254</v>
      </c>
      <c r="DY184" s="412">
        <v>70275796.36055246</v>
      </c>
      <c r="DZ184" s="412">
        <v>59015656.661733881</v>
      </c>
      <c r="EA184" s="412">
        <v>59664211.35992448</v>
      </c>
      <c r="EB184" s="412">
        <v>67467084.656637251</v>
      </c>
      <c r="EC184" s="412">
        <v>108445020.90813835</v>
      </c>
      <c r="ED184" s="412">
        <v>120101945.19917941</v>
      </c>
      <c r="EE184" s="412">
        <v>138556287.97134826</v>
      </c>
      <c r="EF184" s="412">
        <v>111852792.49037997</v>
      </c>
      <c r="EG184" s="412">
        <v>64115483.1400498</v>
      </c>
      <c r="EH184" s="412">
        <v>60492614.926643595</v>
      </c>
      <c r="EI184" s="411">
        <f t="shared" si="63"/>
        <v>985184272.36223531</v>
      </c>
      <c r="EK184" s="411">
        <f t="shared" si="64"/>
        <v>985184272.36223531</v>
      </c>
      <c r="EL184" s="7">
        <f t="shared" si="65"/>
        <v>0</v>
      </c>
    </row>
    <row r="185" spans="1:142">
      <c r="A185" s="365" t="str">
        <f t="shared" si="47"/>
        <v xml:space="preserve"> 022</v>
      </c>
      <c r="B185" s="370" t="s">
        <v>932</v>
      </c>
      <c r="C185" s="370" t="s">
        <v>1173</v>
      </c>
      <c r="D185" s="411">
        <v>142</v>
      </c>
      <c r="E185" s="411">
        <v>154</v>
      </c>
      <c r="F185" s="411">
        <v>9136</v>
      </c>
      <c r="G185" s="411">
        <v>670</v>
      </c>
      <c r="H185" s="411">
        <v>123</v>
      </c>
      <c r="I185" s="411">
        <v>111</v>
      </c>
      <c r="J185" s="411">
        <v>3574</v>
      </c>
      <c r="K185" s="411">
        <v>13607</v>
      </c>
      <c r="L185" s="411">
        <v>13999</v>
      </c>
      <c r="M185" s="411">
        <v>38957</v>
      </c>
      <c r="N185" s="411">
        <v>188</v>
      </c>
      <c r="O185" s="412">
        <v>133</v>
      </c>
      <c r="P185" s="411">
        <f t="shared" si="48"/>
        <v>80794</v>
      </c>
      <c r="Q185" s="411">
        <f t="shared" si="49"/>
        <v>13794.709677419356</v>
      </c>
      <c r="R185" s="411">
        <f t="shared" si="50"/>
        <v>23859.497219132369</v>
      </c>
      <c r="S185" s="411">
        <f t="shared" si="51"/>
        <v>43139.793103448275</v>
      </c>
      <c r="T185" s="411">
        <v>0</v>
      </c>
      <c r="U185" s="411">
        <v>0</v>
      </c>
      <c r="V185" s="411">
        <v>0</v>
      </c>
      <c r="W185" s="411">
        <v>0</v>
      </c>
      <c r="X185" s="411">
        <v>0</v>
      </c>
      <c r="Y185" s="411">
        <v>0</v>
      </c>
      <c r="Z185" s="411">
        <v>0</v>
      </c>
      <c r="AA185" s="411">
        <v>0</v>
      </c>
      <c r="AB185" s="411">
        <v>0</v>
      </c>
      <c r="AC185" s="411">
        <v>0</v>
      </c>
      <c r="AD185" s="411">
        <v>0</v>
      </c>
      <c r="AE185" s="412">
        <v>0</v>
      </c>
      <c r="AF185" s="411">
        <f t="shared" si="52"/>
        <v>0</v>
      </c>
      <c r="AG185" s="411">
        <v>0</v>
      </c>
      <c r="AH185" s="411">
        <v>0</v>
      </c>
      <c r="AI185" s="411">
        <v>0</v>
      </c>
      <c r="AJ185" s="411">
        <v>0</v>
      </c>
      <c r="AK185" s="411">
        <v>0</v>
      </c>
      <c r="AL185" s="411">
        <v>0</v>
      </c>
      <c r="AM185" s="411">
        <v>0</v>
      </c>
      <c r="AN185" s="411">
        <v>0</v>
      </c>
      <c r="AO185" s="411">
        <v>0</v>
      </c>
      <c r="AP185" s="411">
        <v>0</v>
      </c>
      <c r="AQ185" s="411">
        <v>0</v>
      </c>
      <c r="AR185" s="412">
        <v>0</v>
      </c>
      <c r="AS185" s="411">
        <f t="shared" si="53"/>
        <v>0</v>
      </c>
      <c r="AT185" s="411">
        <f t="shared" si="54"/>
        <v>0</v>
      </c>
      <c r="AU185" s="411">
        <f t="shared" si="55"/>
        <v>0</v>
      </c>
      <c r="AV185" s="411">
        <f t="shared" si="56"/>
        <v>0</v>
      </c>
      <c r="AW185" s="411">
        <v>0</v>
      </c>
      <c r="AX185" s="411">
        <v>0</v>
      </c>
      <c r="AY185" s="411">
        <v>0</v>
      </c>
      <c r="AZ185" s="411">
        <v>0</v>
      </c>
      <c r="BA185" s="411">
        <v>0</v>
      </c>
      <c r="BB185" s="411">
        <v>0</v>
      </c>
      <c r="BC185" s="411">
        <v>0</v>
      </c>
      <c r="BD185" s="411">
        <v>0</v>
      </c>
      <c r="BE185" s="411">
        <v>0</v>
      </c>
      <c r="BF185" s="411">
        <v>0</v>
      </c>
      <c r="BG185" s="411">
        <v>0</v>
      </c>
      <c r="BH185" s="412">
        <v>0</v>
      </c>
      <c r="BI185" s="411">
        <f t="shared" si="57"/>
        <v>0</v>
      </c>
      <c r="BJ185" s="411">
        <v>0</v>
      </c>
      <c r="BK185" s="411">
        <v>0</v>
      </c>
      <c r="BL185" s="411">
        <v>0</v>
      </c>
      <c r="BM185" s="411">
        <v>0</v>
      </c>
      <c r="BN185" s="411">
        <v>0</v>
      </c>
      <c r="BO185" s="411">
        <v>0</v>
      </c>
      <c r="BP185" s="411">
        <v>0</v>
      </c>
      <c r="BQ185" s="411">
        <v>0</v>
      </c>
      <c r="BR185" s="411">
        <v>0</v>
      </c>
      <c r="BS185" s="411">
        <v>0</v>
      </c>
      <c r="BT185" s="411">
        <v>0</v>
      </c>
      <c r="BU185" s="412">
        <v>0</v>
      </c>
      <c r="BV185" s="411">
        <f t="shared" si="58"/>
        <v>0</v>
      </c>
      <c r="BW185" s="411">
        <v>0</v>
      </c>
      <c r="BX185" s="411">
        <v>0</v>
      </c>
      <c r="BY185" s="411">
        <v>0</v>
      </c>
      <c r="BZ185" s="411">
        <v>0</v>
      </c>
      <c r="CA185" s="411">
        <v>0</v>
      </c>
      <c r="CB185" s="411">
        <v>0</v>
      </c>
      <c r="CC185" s="411">
        <v>0</v>
      </c>
      <c r="CD185" s="411">
        <v>0</v>
      </c>
      <c r="CE185" s="411">
        <v>0</v>
      </c>
      <c r="CF185" s="411">
        <v>0</v>
      </c>
      <c r="CG185" s="411">
        <v>0</v>
      </c>
      <c r="CH185" s="412">
        <v>0</v>
      </c>
      <c r="CI185" s="411">
        <f t="shared" si="59"/>
        <v>0</v>
      </c>
      <c r="CJ185" s="411">
        <v>0</v>
      </c>
      <c r="CK185" s="411">
        <v>0</v>
      </c>
      <c r="CL185" s="411">
        <v>0</v>
      </c>
      <c r="CM185" s="411">
        <v>0</v>
      </c>
      <c r="CN185" s="411">
        <v>0</v>
      </c>
      <c r="CO185" s="411">
        <v>0</v>
      </c>
      <c r="CP185" s="411">
        <v>0</v>
      </c>
      <c r="CQ185" s="411">
        <v>0</v>
      </c>
      <c r="CR185" s="411">
        <v>0</v>
      </c>
      <c r="CS185" s="411">
        <v>0</v>
      </c>
      <c r="CT185" s="411">
        <v>0</v>
      </c>
      <c r="CU185" s="412">
        <v>0</v>
      </c>
      <c r="CV185" s="411">
        <f t="shared" si="60"/>
        <v>0</v>
      </c>
      <c r="CW185" s="411">
        <v>0</v>
      </c>
      <c r="CX185" s="411">
        <v>0</v>
      </c>
      <c r="CY185" s="411">
        <v>0</v>
      </c>
      <c r="CZ185" s="411">
        <v>0</v>
      </c>
      <c r="DA185" s="411">
        <v>0</v>
      </c>
      <c r="DB185" s="411">
        <v>0</v>
      </c>
      <c r="DC185" s="411">
        <v>0</v>
      </c>
      <c r="DD185" s="411">
        <v>0</v>
      </c>
      <c r="DE185" s="411">
        <v>0</v>
      </c>
      <c r="DF185" s="411">
        <v>0</v>
      </c>
      <c r="DG185" s="411">
        <v>0</v>
      </c>
      <c r="DH185" s="412">
        <v>0</v>
      </c>
      <c r="DI185" s="411">
        <f t="shared" si="61"/>
        <v>0</v>
      </c>
      <c r="DJ185" s="411">
        <v>0</v>
      </c>
      <c r="DK185" s="411">
        <v>0</v>
      </c>
      <c r="DL185" s="411">
        <v>0</v>
      </c>
      <c r="DM185" s="411">
        <v>0</v>
      </c>
      <c r="DN185" s="411">
        <v>0</v>
      </c>
      <c r="DO185" s="411">
        <v>0</v>
      </c>
      <c r="DP185" s="411">
        <v>0</v>
      </c>
      <c r="DQ185" s="411">
        <v>0</v>
      </c>
      <c r="DR185" s="411">
        <v>0</v>
      </c>
      <c r="DS185" s="411">
        <v>0</v>
      </c>
      <c r="DT185" s="411">
        <v>0</v>
      </c>
      <c r="DU185" s="412">
        <v>0</v>
      </c>
      <c r="DV185" s="411">
        <f t="shared" si="62"/>
        <v>0</v>
      </c>
      <c r="DW185" s="412">
        <v>0</v>
      </c>
      <c r="DX185" s="412">
        <v>0</v>
      </c>
      <c r="DY185" s="412">
        <v>0</v>
      </c>
      <c r="DZ185" s="412">
        <v>0</v>
      </c>
      <c r="EA185" s="412">
        <v>0</v>
      </c>
      <c r="EB185" s="412">
        <v>0</v>
      </c>
      <c r="EC185" s="412">
        <v>0</v>
      </c>
      <c r="ED185" s="412">
        <v>0</v>
      </c>
      <c r="EE185" s="412">
        <v>0</v>
      </c>
      <c r="EF185" s="412">
        <v>0</v>
      </c>
      <c r="EG185" s="412">
        <v>0</v>
      </c>
      <c r="EH185" s="412">
        <v>0</v>
      </c>
      <c r="EI185" s="411">
        <f t="shared" si="63"/>
        <v>0</v>
      </c>
      <c r="EK185" s="411">
        <f t="shared" si="64"/>
        <v>80794</v>
      </c>
      <c r="EL185" s="7">
        <f t="shared" si="65"/>
        <v>-80794</v>
      </c>
    </row>
    <row r="186" spans="1:142">
      <c r="A186" s="365" t="str">
        <f t="shared" si="47"/>
        <v xml:space="preserve"> 022</v>
      </c>
      <c r="B186" s="370" t="s">
        <v>932</v>
      </c>
      <c r="C186" s="370" t="s">
        <v>1174</v>
      </c>
      <c r="D186" s="411">
        <v>3283</v>
      </c>
      <c r="E186" s="411">
        <v>3492</v>
      </c>
      <c r="F186" s="411">
        <v>3115</v>
      </c>
      <c r="G186" s="411">
        <v>3441</v>
      </c>
      <c r="H186" s="411">
        <v>3449</v>
      </c>
      <c r="I186" s="411">
        <v>3440</v>
      </c>
      <c r="J186" s="411">
        <v>3251</v>
      </c>
      <c r="K186" s="411">
        <v>25562</v>
      </c>
      <c r="L186" s="411">
        <v>3128</v>
      </c>
      <c r="M186" s="411">
        <v>5614</v>
      </c>
      <c r="N186" s="411">
        <v>3341</v>
      </c>
      <c r="O186" s="412">
        <v>3316</v>
      </c>
      <c r="P186" s="411">
        <f t="shared" si="48"/>
        <v>64432</v>
      </c>
      <c r="Q186" s="411">
        <f t="shared" si="49"/>
        <v>23366.129032258064</v>
      </c>
      <c r="R186" s="411">
        <f t="shared" si="50"/>
        <v>27931.974416017798</v>
      </c>
      <c r="S186" s="411">
        <f t="shared" si="51"/>
        <v>13133.896551724138</v>
      </c>
      <c r="T186" s="411">
        <v>0</v>
      </c>
      <c r="U186" s="411">
        <v>0</v>
      </c>
      <c r="V186" s="411">
        <v>0</v>
      </c>
      <c r="W186" s="411">
        <v>0</v>
      </c>
      <c r="X186" s="411">
        <v>0</v>
      </c>
      <c r="Y186" s="411">
        <v>0</v>
      </c>
      <c r="Z186" s="411">
        <v>0</v>
      </c>
      <c r="AA186" s="411">
        <v>0</v>
      </c>
      <c r="AB186" s="411">
        <v>0</v>
      </c>
      <c r="AC186" s="411">
        <v>0</v>
      </c>
      <c r="AD186" s="411">
        <v>0</v>
      </c>
      <c r="AE186" s="412">
        <v>0</v>
      </c>
      <c r="AF186" s="411">
        <f t="shared" si="52"/>
        <v>0</v>
      </c>
      <c r="AG186" s="411">
        <v>0</v>
      </c>
      <c r="AH186" s="411">
        <v>0</v>
      </c>
      <c r="AI186" s="411">
        <v>0</v>
      </c>
      <c r="AJ186" s="411">
        <v>0</v>
      </c>
      <c r="AK186" s="411">
        <v>0</v>
      </c>
      <c r="AL186" s="411">
        <v>0</v>
      </c>
      <c r="AM186" s="411">
        <v>0</v>
      </c>
      <c r="AN186" s="411">
        <v>0</v>
      </c>
      <c r="AO186" s="411">
        <v>0</v>
      </c>
      <c r="AP186" s="411">
        <v>0</v>
      </c>
      <c r="AQ186" s="411">
        <v>0</v>
      </c>
      <c r="AR186" s="412">
        <v>0</v>
      </c>
      <c r="AS186" s="411">
        <f t="shared" si="53"/>
        <v>0</v>
      </c>
      <c r="AT186" s="411">
        <f t="shared" si="54"/>
        <v>0</v>
      </c>
      <c r="AU186" s="411">
        <f t="shared" si="55"/>
        <v>0</v>
      </c>
      <c r="AV186" s="411">
        <f t="shared" si="56"/>
        <v>0</v>
      </c>
      <c r="AW186" s="411">
        <v>0</v>
      </c>
      <c r="AX186" s="411">
        <v>0</v>
      </c>
      <c r="AY186" s="411">
        <v>0</v>
      </c>
      <c r="AZ186" s="411">
        <v>0</v>
      </c>
      <c r="BA186" s="411">
        <v>0</v>
      </c>
      <c r="BB186" s="411">
        <v>0</v>
      </c>
      <c r="BC186" s="411">
        <v>0</v>
      </c>
      <c r="BD186" s="411">
        <v>0</v>
      </c>
      <c r="BE186" s="411">
        <v>0</v>
      </c>
      <c r="BF186" s="411">
        <v>0</v>
      </c>
      <c r="BG186" s="411">
        <v>0</v>
      </c>
      <c r="BH186" s="412">
        <v>0</v>
      </c>
      <c r="BI186" s="411">
        <f t="shared" si="57"/>
        <v>0</v>
      </c>
      <c r="BJ186" s="411">
        <v>0</v>
      </c>
      <c r="BK186" s="411">
        <v>0</v>
      </c>
      <c r="BL186" s="411">
        <v>0</v>
      </c>
      <c r="BM186" s="411">
        <v>0</v>
      </c>
      <c r="BN186" s="411">
        <v>0</v>
      </c>
      <c r="BO186" s="411">
        <v>0</v>
      </c>
      <c r="BP186" s="411">
        <v>0</v>
      </c>
      <c r="BQ186" s="411">
        <v>0</v>
      </c>
      <c r="BR186" s="411">
        <v>0</v>
      </c>
      <c r="BS186" s="411">
        <v>0</v>
      </c>
      <c r="BT186" s="411">
        <v>0</v>
      </c>
      <c r="BU186" s="412">
        <v>0</v>
      </c>
      <c r="BV186" s="411">
        <f t="shared" si="58"/>
        <v>0</v>
      </c>
      <c r="BW186" s="411">
        <v>0</v>
      </c>
      <c r="BX186" s="411">
        <v>0</v>
      </c>
      <c r="BY186" s="411">
        <v>0</v>
      </c>
      <c r="BZ186" s="411">
        <v>0</v>
      </c>
      <c r="CA186" s="411">
        <v>0</v>
      </c>
      <c r="CB186" s="411">
        <v>0</v>
      </c>
      <c r="CC186" s="411">
        <v>0</v>
      </c>
      <c r="CD186" s="411">
        <v>0</v>
      </c>
      <c r="CE186" s="411">
        <v>0</v>
      </c>
      <c r="CF186" s="411">
        <v>0</v>
      </c>
      <c r="CG186" s="411">
        <v>0</v>
      </c>
      <c r="CH186" s="412">
        <v>0</v>
      </c>
      <c r="CI186" s="411">
        <f t="shared" si="59"/>
        <v>0</v>
      </c>
      <c r="CJ186" s="411">
        <v>0</v>
      </c>
      <c r="CK186" s="411">
        <v>0</v>
      </c>
      <c r="CL186" s="411">
        <v>0</v>
      </c>
      <c r="CM186" s="411">
        <v>0</v>
      </c>
      <c r="CN186" s="411">
        <v>0</v>
      </c>
      <c r="CO186" s="411">
        <v>0</v>
      </c>
      <c r="CP186" s="411">
        <v>0</v>
      </c>
      <c r="CQ186" s="411">
        <v>0</v>
      </c>
      <c r="CR186" s="411">
        <v>0</v>
      </c>
      <c r="CS186" s="411">
        <v>0</v>
      </c>
      <c r="CT186" s="411">
        <v>0</v>
      </c>
      <c r="CU186" s="412">
        <v>0</v>
      </c>
      <c r="CV186" s="411">
        <f t="shared" si="60"/>
        <v>0</v>
      </c>
      <c r="CW186" s="411">
        <v>0</v>
      </c>
      <c r="CX186" s="411">
        <v>0</v>
      </c>
      <c r="CY186" s="411">
        <v>0</v>
      </c>
      <c r="CZ186" s="411">
        <v>0</v>
      </c>
      <c r="DA186" s="411">
        <v>0</v>
      </c>
      <c r="DB186" s="411">
        <v>0</v>
      </c>
      <c r="DC186" s="411">
        <v>0</v>
      </c>
      <c r="DD186" s="411">
        <v>0</v>
      </c>
      <c r="DE186" s="411">
        <v>0</v>
      </c>
      <c r="DF186" s="411">
        <v>0</v>
      </c>
      <c r="DG186" s="411">
        <v>0</v>
      </c>
      <c r="DH186" s="412">
        <v>0</v>
      </c>
      <c r="DI186" s="411">
        <f t="shared" si="61"/>
        <v>0</v>
      </c>
      <c r="DJ186" s="411">
        <v>0</v>
      </c>
      <c r="DK186" s="411">
        <v>0</v>
      </c>
      <c r="DL186" s="411">
        <v>0</v>
      </c>
      <c r="DM186" s="411">
        <v>0</v>
      </c>
      <c r="DN186" s="411">
        <v>0</v>
      </c>
      <c r="DO186" s="411">
        <v>0</v>
      </c>
      <c r="DP186" s="411">
        <v>0</v>
      </c>
      <c r="DQ186" s="411">
        <v>0</v>
      </c>
      <c r="DR186" s="411">
        <v>0</v>
      </c>
      <c r="DS186" s="411">
        <v>0</v>
      </c>
      <c r="DT186" s="411">
        <v>0</v>
      </c>
      <c r="DU186" s="412">
        <v>0</v>
      </c>
      <c r="DV186" s="411">
        <f t="shared" si="62"/>
        <v>0</v>
      </c>
      <c r="DW186" s="412">
        <v>0</v>
      </c>
      <c r="DX186" s="412">
        <v>0</v>
      </c>
      <c r="DY186" s="412">
        <v>0</v>
      </c>
      <c r="DZ186" s="412">
        <v>0</v>
      </c>
      <c r="EA186" s="412">
        <v>0</v>
      </c>
      <c r="EB186" s="412">
        <v>0</v>
      </c>
      <c r="EC186" s="412">
        <v>0</v>
      </c>
      <c r="ED186" s="412">
        <v>0</v>
      </c>
      <c r="EE186" s="412">
        <v>0</v>
      </c>
      <c r="EF186" s="412">
        <v>0</v>
      </c>
      <c r="EG186" s="412">
        <v>0</v>
      </c>
      <c r="EH186" s="412">
        <v>0</v>
      </c>
      <c r="EI186" s="411">
        <f t="shared" si="63"/>
        <v>0</v>
      </c>
      <c r="EK186" s="411">
        <f t="shared" si="64"/>
        <v>64432</v>
      </c>
      <c r="EL186" s="7">
        <f t="shared" si="65"/>
        <v>-64432</v>
      </c>
    </row>
    <row r="187" spans="1:142">
      <c r="A187" s="365" t="str">
        <f t="shared" si="47"/>
        <v xml:space="preserve"> 022</v>
      </c>
      <c r="B187" s="370" t="s">
        <v>932</v>
      </c>
      <c r="C187" s="370" t="s">
        <v>1195</v>
      </c>
      <c r="D187" s="411">
        <v>37</v>
      </c>
      <c r="E187" s="411">
        <v>32</v>
      </c>
      <c r="F187" s="411">
        <v>28</v>
      </c>
      <c r="G187" s="411">
        <v>37</v>
      </c>
      <c r="H187" s="411">
        <v>33</v>
      </c>
      <c r="I187" s="411">
        <v>31</v>
      </c>
      <c r="J187" s="411">
        <v>2</v>
      </c>
      <c r="K187" s="411">
        <v>1</v>
      </c>
      <c r="L187" s="411">
        <v>2</v>
      </c>
      <c r="M187" s="411">
        <v>15</v>
      </c>
      <c r="N187" s="411">
        <v>29</v>
      </c>
      <c r="O187" s="412">
        <v>43</v>
      </c>
      <c r="P187" s="411">
        <f t="shared" si="48"/>
        <v>290</v>
      </c>
      <c r="Q187" s="411">
        <f t="shared" si="49"/>
        <v>199.93548387096774</v>
      </c>
      <c r="R187" s="411">
        <f t="shared" si="50"/>
        <v>2.5127919911012233</v>
      </c>
      <c r="S187" s="411">
        <f t="shared" si="51"/>
        <v>87.551724137931032</v>
      </c>
      <c r="T187" s="411">
        <v>0</v>
      </c>
      <c r="U187" s="411">
        <v>0</v>
      </c>
      <c r="V187" s="411">
        <v>0</v>
      </c>
      <c r="W187" s="411">
        <v>0</v>
      </c>
      <c r="X187" s="411">
        <v>0</v>
      </c>
      <c r="Y187" s="411">
        <v>0</v>
      </c>
      <c r="Z187" s="411">
        <v>0</v>
      </c>
      <c r="AA187" s="411">
        <v>0</v>
      </c>
      <c r="AB187" s="411">
        <v>0</v>
      </c>
      <c r="AC187" s="411">
        <v>0</v>
      </c>
      <c r="AD187" s="411">
        <v>0</v>
      </c>
      <c r="AE187" s="412">
        <v>0</v>
      </c>
      <c r="AF187" s="411">
        <f t="shared" si="52"/>
        <v>0</v>
      </c>
      <c r="AG187" s="411">
        <v>0</v>
      </c>
      <c r="AH187" s="411">
        <v>0</v>
      </c>
      <c r="AI187" s="411">
        <v>0</v>
      </c>
      <c r="AJ187" s="411">
        <v>0</v>
      </c>
      <c r="AK187" s="411">
        <v>0</v>
      </c>
      <c r="AL187" s="411">
        <v>0</v>
      </c>
      <c r="AM187" s="411">
        <v>0</v>
      </c>
      <c r="AN187" s="411">
        <v>0</v>
      </c>
      <c r="AO187" s="411">
        <v>0</v>
      </c>
      <c r="AP187" s="411">
        <v>0</v>
      </c>
      <c r="AQ187" s="411">
        <v>0</v>
      </c>
      <c r="AR187" s="412">
        <v>0</v>
      </c>
      <c r="AS187" s="411">
        <f t="shared" si="53"/>
        <v>0</v>
      </c>
      <c r="AT187" s="411">
        <f t="shared" si="54"/>
        <v>0</v>
      </c>
      <c r="AU187" s="411">
        <f t="shared" si="55"/>
        <v>0</v>
      </c>
      <c r="AV187" s="411">
        <f t="shared" si="56"/>
        <v>0</v>
      </c>
      <c r="AW187" s="411">
        <v>0</v>
      </c>
      <c r="AX187" s="411">
        <v>0</v>
      </c>
      <c r="AY187" s="411">
        <v>0</v>
      </c>
      <c r="AZ187" s="411">
        <v>0</v>
      </c>
      <c r="BA187" s="411">
        <v>0</v>
      </c>
      <c r="BB187" s="411">
        <v>0</v>
      </c>
      <c r="BC187" s="411">
        <v>0</v>
      </c>
      <c r="BD187" s="411">
        <v>0</v>
      </c>
      <c r="BE187" s="411">
        <v>0</v>
      </c>
      <c r="BF187" s="411">
        <v>0</v>
      </c>
      <c r="BG187" s="411">
        <v>0</v>
      </c>
      <c r="BH187" s="412">
        <v>0</v>
      </c>
      <c r="BI187" s="411">
        <f t="shared" si="57"/>
        <v>0</v>
      </c>
      <c r="BJ187" s="411">
        <v>0</v>
      </c>
      <c r="BK187" s="411">
        <v>0</v>
      </c>
      <c r="BL187" s="411">
        <v>0</v>
      </c>
      <c r="BM187" s="411">
        <v>0</v>
      </c>
      <c r="BN187" s="411">
        <v>0</v>
      </c>
      <c r="BO187" s="411">
        <v>0</v>
      </c>
      <c r="BP187" s="411">
        <v>0</v>
      </c>
      <c r="BQ187" s="411">
        <v>0</v>
      </c>
      <c r="BR187" s="411">
        <v>0</v>
      </c>
      <c r="BS187" s="411">
        <v>0</v>
      </c>
      <c r="BT187" s="411">
        <v>0</v>
      </c>
      <c r="BU187" s="412">
        <v>0</v>
      </c>
      <c r="BV187" s="411">
        <f t="shared" si="58"/>
        <v>0</v>
      </c>
      <c r="BW187" s="411">
        <v>0</v>
      </c>
      <c r="BX187" s="411">
        <v>0</v>
      </c>
      <c r="BY187" s="411">
        <v>0</v>
      </c>
      <c r="BZ187" s="411">
        <v>0</v>
      </c>
      <c r="CA187" s="411">
        <v>0</v>
      </c>
      <c r="CB187" s="411">
        <v>0</v>
      </c>
      <c r="CC187" s="411">
        <v>0</v>
      </c>
      <c r="CD187" s="411">
        <v>0</v>
      </c>
      <c r="CE187" s="411">
        <v>0</v>
      </c>
      <c r="CF187" s="411">
        <v>0</v>
      </c>
      <c r="CG187" s="411">
        <v>0</v>
      </c>
      <c r="CH187" s="412">
        <v>0</v>
      </c>
      <c r="CI187" s="411">
        <f t="shared" si="59"/>
        <v>0</v>
      </c>
      <c r="CJ187" s="411">
        <v>0</v>
      </c>
      <c r="CK187" s="411">
        <v>0</v>
      </c>
      <c r="CL187" s="411">
        <v>0</v>
      </c>
      <c r="CM187" s="411">
        <v>0</v>
      </c>
      <c r="CN187" s="411">
        <v>0</v>
      </c>
      <c r="CO187" s="411">
        <v>0</v>
      </c>
      <c r="CP187" s="411">
        <v>0</v>
      </c>
      <c r="CQ187" s="411">
        <v>0</v>
      </c>
      <c r="CR187" s="411">
        <v>0</v>
      </c>
      <c r="CS187" s="411">
        <v>0</v>
      </c>
      <c r="CT187" s="411">
        <v>0</v>
      </c>
      <c r="CU187" s="412">
        <v>0</v>
      </c>
      <c r="CV187" s="411">
        <f t="shared" si="60"/>
        <v>0</v>
      </c>
      <c r="CW187" s="411">
        <v>0</v>
      </c>
      <c r="CX187" s="411">
        <v>0</v>
      </c>
      <c r="CY187" s="411">
        <v>0</v>
      </c>
      <c r="CZ187" s="411">
        <v>0</v>
      </c>
      <c r="DA187" s="411">
        <v>0</v>
      </c>
      <c r="DB187" s="411">
        <v>0</v>
      </c>
      <c r="DC187" s="411">
        <v>0</v>
      </c>
      <c r="DD187" s="411">
        <v>0</v>
      </c>
      <c r="DE187" s="411">
        <v>0</v>
      </c>
      <c r="DF187" s="411">
        <v>0</v>
      </c>
      <c r="DG187" s="411">
        <v>0</v>
      </c>
      <c r="DH187" s="412">
        <v>0</v>
      </c>
      <c r="DI187" s="411">
        <f t="shared" si="61"/>
        <v>0</v>
      </c>
      <c r="DJ187" s="411">
        <v>0</v>
      </c>
      <c r="DK187" s="411">
        <v>0</v>
      </c>
      <c r="DL187" s="411">
        <v>0</v>
      </c>
      <c r="DM187" s="411">
        <v>0</v>
      </c>
      <c r="DN187" s="411">
        <v>0</v>
      </c>
      <c r="DO187" s="411">
        <v>0</v>
      </c>
      <c r="DP187" s="411">
        <v>0</v>
      </c>
      <c r="DQ187" s="411">
        <v>0</v>
      </c>
      <c r="DR187" s="411">
        <v>0</v>
      </c>
      <c r="DS187" s="411">
        <v>0</v>
      </c>
      <c r="DT187" s="411">
        <v>0</v>
      </c>
      <c r="DU187" s="412">
        <v>0</v>
      </c>
      <c r="DV187" s="411">
        <f t="shared" si="62"/>
        <v>0</v>
      </c>
      <c r="DW187" s="412">
        <v>0</v>
      </c>
      <c r="DX187" s="412">
        <v>0</v>
      </c>
      <c r="DY187" s="412">
        <v>0</v>
      </c>
      <c r="DZ187" s="412">
        <v>0</v>
      </c>
      <c r="EA187" s="412">
        <v>0</v>
      </c>
      <c r="EB187" s="412">
        <v>0</v>
      </c>
      <c r="EC187" s="412">
        <v>0</v>
      </c>
      <c r="ED187" s="412">
        <v>0</v>
      </c>
      <c r="EE187" s="412">
        <v>0</v>
      </c>
      <c r="EF187" s="412">
        <v>0</v>
      </c>
      <c r="EG187" s="412">
        <v>0</v>
      </c>
      <c r="EH187" s="412">
        <v>0</v>
      </c>
      <c r="EI187" s="411">
        <f t="shared" si="63"/>
        <v>0</v>
      </c>
      <c r="EK187" s="411">
        <f t="shared" si="64"/>
        <v>290</v>
      </c>
      <c r="EL187" s="7">
        <f t="shared" si="65"/>
        <v>-290</v>
      </c>
    </row>
    <row r="188" spans="1:142">
      <c r="A188" s="365" t="str">
        <f t="shared" si="47"/>
        <v xml:space="preserve"> 022</v>
      </c>
      <c r="B188" s="370" t="s">
        <v>932</v>
      </c>
      <c r="C188" s="370" t="s">
        <v>1189</v>
      </c>
      <c r="D188" s="411">
        <v>3283</v>
      </c>
      <c r="E188" s="411">
        <v>3490</v>
      </c>
      <c r="F188" s="411">
        <v>3112</v>
      </c>
      <c r="G188" s="411">
        <v>3438</v>
      </c>
      <c r="H188" s="411">
        <v>3444</v>
      </c>
      <c r="I188" s="411">
        <v>3435</v>
      </c>
      <c r="J188" s="411">
        <v>3246</v>
      </c>
      <c r="K188" s="411">
        <v>2726</v>
      </c>
      <c r="L188" s="411">
        <v>2647</v>
      </c>
      <c r="M188" s="411">
        <v>1342</v>
      </c>
      <c r="N188" s="411">
        <v>3341</v>
      </c>
      <c r="O188" s="412">
        <v>3316</v>
      </c>
      <c r="P188" s="411">
        <f t="shared" si="48"/>
        <v>36820</v>
      </c>
      <c r="Q188" s="411">
        <f t="shared" si="49"/>
        <v>23343.290322580644</v>
      </c>
      <c r="R188" s="411">
        <f t="shared" si="50"/>
        <v>4747.5027808676305</v>
      </c>
      <c r="S188" s="411">
        <f t="shared" si="51"/>
        <v>8729.2068965517246</v>
      </c>
      <c r="T188" s="411">
        <v>0</v>
      </c>
      <c r="U188" s="411">
        <v>0</v>
      </c>
      <c r="V188" s="411">
        <v>0</v>
      </c>
      <c r="W188" s="411">
        <v>0</v>
      </c>
      <c r="X188" s="411">
        <v>0</v>
      </c>
      <c r="Y188" s="411">
        <v>0</v>
      </c>
      <c r="Z188" s="411">
        <v>0</v>
      </c>
      <c r="AA188" s="411">
        <v>0</v>
      </c>
      <c r="AB188" s="411">
        <v>0</v>
      </c>
      <c r="AC188" s="411">
        <v>0</v>
      </c>
      <c r="AD188" s="411">
        <v>0</v>
      </c>
      <c r="AE188" s="412">
        <v>0</v>
      </c>
      <c r="AF188" s="411">
        <f t="shared" si="52"/>
        <v>0</v>
      </c>
      <c r="AG188" s="411">
        <v>0</v>
      </c>
      <c r="AH188" s="411">
        <v>0</v>
      </c>
      <c r="AI188" s="411">
        <v>0</v>
      </c>
      <c r="AJ188" s="411">
        <v>0</v>
      </c>
      <c r="AK188" s="411">
        <v>0</v>
      </c>
      <c r="AL188" s="411">
        <v>0</v>
      </c>
      <c r="AM188" s="411">
        <v>0</v>
      </c>
      <c r="AN188" s="411">
        <v>0</v>
      </c>
      <c r="AO188" s="411">
        <v>0</v>
      </c>
      <c r="AP188" s="411">
        <v>0</v>
      </c>
      <c r="AQ188" s="411">
        <v>0</v>
      </c>
      <c r="AR188" s="412">
        <v>0</v>
      </c>
      <c r="AS188" s="411">
        <f t="shared" si="53"/>
        <v>0</v>
      </c>
      <c r="AT188" s="411">
        <f t="shared" si="54"/>
        <v>0</v>
      </c>
      <c r="AU188" s="411">
        <f t="shared" si="55"/>
        <v>0</v>
      </c>
      <c r="AV188" s="411">
        <f t="shared" si="56"/>
        <v>0</v>
      </c>
      <c r="AW188" s="411">
        <v>0</v>
      </c>
      <c r="AX188" s="411">
        <v>0</v>
      </c>
      <c r="AY188" s="411">
        <v>0</v>
      </c>
      <c r="AZ188" s="411">
        <v>0</v>
      </c>
      <c r="BA188" s="411">
        <v>0</v>
      </c>
      <c r="BB188" s="411">
        <v>0</v>
      </c>
      <c r="BC188" s="411">
        <v>0</v>
      </c>
      <c r="BD188" s="411">
        <v>0</v>
      </c>
      <c r="BE188" s="411">
        <v>0</v>
      </c>
      <c r="BF188" s="411">
        <v>0</v>
      </c>
      <c r="BG188" s="411">
        <v>0</v>
      </c>
      <c r="BH188" s="412">
        <v>0</v>
      </c>
      <c r="BI188" s="411">
        <f t="shared" si="57"/>
        <v>0</v>
      </c>
      <c r="BJ188" s="411">
        <v>0</v>
      </c>
      <c r="BK188" s="411">
        <v>0</v>
      </c>
      <c r="BL188" s="411">
        <v>0</v>
      </c>
      <c r="BM188" s="411">
        <v>0</v>
      </c>
      <c r="BN188" s="411">
        <v>0</v>
      </c>
      <c r="BO188" s="411">
        <v>0</v>
      </c>
      <c r="BP188" s="411">
        <v>0</v>
      </c>
      <c r="BQ188" s="411">
        <v>0</v>
      </c>
      <c r="BR188" s="411">
        <v>0</v>
      </c>
      <c r="BS188" s="411">
        <v>0</v>
      </c>
      <c r="BT188" s="411">
        <v>0</v>
      </c>
      <c r="BU188" s="412">
        <v>0</v>
      </c>
      <c r="BV188" s="411">
        <f t="shared" si="58"/>
        <v>0</v>
      </c>
      <c r="BW188" s="411">
        <v>0</v>
      </c>
      <c r="BX188" s="411">
        <v>0</v>
      </c>
      <c r="BY188" s="411">
        <v>0</v>
      </c>
      <c r="BZ188" s="411">
        <v>0</v>
      </c>
      <c r="CA188" s="411">
        <v>0</v>
      </c>
      <c r="CB188" s="411">
        <v>0</v>
      </c>
      <c r="CC188" s="411">
        <v>0</v>
      </c>
      <c r="CD188" s="411">
        <v>0</v>
      </c>
      <c r="CE188" s="411">
        <v>0</v>
      </c>
      <c r="CF188" s="411">
        <v>0</v>
      </c>
      <c r="CG188" s="411">
        <v>0</v>
      </c>
      <c r="CH188" s="412">
        <v>0</v>
      </c>
      <c r="CI188" s="411">
        <f t="shared" si="59"/>
        <v>0</v>
      </c>
      <c r="CJ188" s="411">
        <v>0</v>
      </c>
      <c r="CK188" s="411">
        <v>0</v>
      </c>
      <c r="CL188" s="411">
        <v>0</v>
      </c>
      <c r="CM188" s="411">
        <v>0</v>
      </c>
      <c r="CN188" s="411">
        <v>0</v>
      </c>
      <c r="CO188" s="411">
        <v>0</v>
      </c>
      <c r="CP188" s="411">
        <v>0</v>
      </c>
      <c r="CQ188" s="411">
        <v>0</v>
      </c>
      <c r="CR188" s="411">
        <v>0</v>
      </c>
      <c r="CS188" s="411">
        <v>0</v>
      </c>
      <c r="CT188" s="411">
        <v>0</v>
      </c>
      <c r="CU188" s="412">
        <v>0</v>
      </c>
      <c r="CV188" s="411">
        <f t="shared" si="60"/>
        <v>0</v>
      </c>
      <c r="CW188" s="411">
        <v>0</v>
      </c>
      <c r="CX188" s="411">
        <v>0</v>
      </c>
      <c r="CY188" s="411">
        <v>0</v>
      </c>
      <c r="CZ188" s="411">
        <v>0</v>
      </c>
      <c r="DA188" s="411">
        <v>0</v>
      </c>
      <c r="DB188" s="411">
        <v>0</v>
      </c>
      <c r="DC188" s="411">
        <v>0</v>
      </c>
      <c r="DD188" s="411">
        <v>0</v>
      </c>
      <c r="DE188" s="411">
        <v>0</v>
      </c>
      <c r="DF188" s="411">
        <v>0</v>
      </c>
      <c r="DG188" s="411">
        <v>0</v>
      </c>
      <c r="DH188" s="412">
        <v>0</v>
      </c>
      <c r="DI188" s="411">
        <f t="shared" si="61"/>
        <v>0</v>
      </c>
      <c r="DJ188" s="411">
        <v>0</v>
      </c>
      <c r="DK188" s="411">
        <v>0</v>
      </c>
      <c r="DL188" s="411">
        <v>0</v>
      </c>
      <c r="DM188" s="411">
        <v>0</v>
      </c>
      <c r="DN188" s="411">
        <v>0</v>
      </c>
      <c r="DO188" s="411">
        <v>0</v>
      </c>
      <c r="DP188" s="411">
        <v>0</v>
      </c>
      <c r="DQ188" s="411">
        <v>0</v>
      </c>
      <c r="DR188" s="411">
        <v>0</v>
      </c>
      <c r="DS188" s="411">
        <v>0</v>
      </c>
      <c r="DT188" s="411">
        <v>0</v>
      </c>
      <c r="DU188" s="412">
        <v>0</v>
      </c>
      <c r="DV188" s="411">
        <f t="shared" si="62"/>
        <v>0</v>
      </c>
      <c r="DW188" s="412">
        <v>0</v>
      </c>
      <c r="DX188" s="412">
        <v>0</v>
      </c>
      <c r="DY188" s="412">
        <v>0</v>
      </c>
      <c r="DZ188" s="412">
        <v>0</v>
      </c>
      <c r="EA188" s="412">
        <v>0</v>
      </c>
      <c r="EB188" s="412">
        <v>0</v>
      </c>
      <c r="EC188" s="412">
        <v>0</v>
      </c>
      <c r="ED188" s="412">
        <v>0</v>
      </c>
      <c r="EE188" s="412">
        <v>0</v>
      </c>
      <c r="EF188" s="412">
        <v>0</v>
      </c>
      <c r="EG188" s="412">
        <v>0</v>
      </c>
      <c r="EH188" s="412">
        <v>0</v>
      </c>
      <c r="EI188" s="411">
        <f t="shared" si="63"/>
        <v>0</v>
      </c>
      <c r="EK188" s="411">
        <f t="shared" si="64"/>
        <v>36820</v>
      </c>
      <c r="EL188" s="7">
        <f t="shared" si="65"/>
        <v>-36820</v>
      </c>
    </row>
    <row r="189" spans="1:142">
      <c r="A189" s="365" t="str">
        <f t="shared" si="47"/>
        <v xml:space="preserve"> 022</v>
      </c>
      <c r="B189" s="370" t="s">
        <v>932</v>
      </c>
      <c r="C189" s="370" t="s">
        <v>1190</v>
      </c>
      <c r="D189" s="411">
        <v>579</v>
      </c>
      <c r="E189" s="411">
        <v>393</v>
      </c>
      <c r="F189" s="411">
        <v>279</v>
      </c>
      <c r="G189" s="411">
        <v>368</v>
      </c>
      <c r="H189" s="411">
        <v>337</v>
      </c>
      <c r="I189" s="411">
        <v>332</v>
      </c>
      <c r="J189" s="411">
        <v>359</v>
      </c>
      <c r="K189" s="411">
        <v>277</v>
      </c>
      <c r="L189" s="411">
        <v>214</v>
      </c>
      <c r="M189" s="411">
        <v>123</v>
      </c>
      <c r="N189" s="411">
        <v>339</v>
      </c>
      <c r="O189" s="412">
        <v>293</v>
      </c>
      <c r="P189" s="411">
        <f t="shared" si="48"/>
        <v>3893</v>
      </c>
      <c r="Q189" s="411">
        <f t="shared" si="49"/>
        <v>2635.4193548387098</v>
      </c>
      <c r="R189" s="411">
        <f t="shared" si="50"/>
        <v>443.54616240266961</v>
      </c>
      <c r="S189" s="411">
        <f t="shared" si="51"/>
        <v>814.0344827586207</v>
      </c>
      <c r="T189" s="411">
        <v>0</v>
      </c>
      <c r="U189" s="411">
        <v>0</v>
      </c>
      <c r="V189" s="411">
        <v>0</v>
      </c>
      <c r="W189" s="411">
        <v>0</v>
      </c>
      <c r="X189" s="411">
        <v>0</v>
      </c>
      <c r="Y189" s="411">
        <v>0</v>
      </c>
      <c r="Z189" s="411">
        <v>0</v>
      </c>
      <c r="AA189" s="411">
        <v>0</v>
      </c>
      <c r="AB189" s="411">
        <v>0</v>
      </c>
      <c r="AC189" s="411">
        <v>0</v>
      </c>
      <c r="AD189" s="411">
        <v>0</v>
      </c>
      <c r="AE189" s="412">
        <v>0</v>
      </c>
      <c r="AF189" s="411">
        <f t="shared" si="52"/>
        <v>0</v>
      </c>
      <c r="AG189" s="411">
        <v>0</v>
      </c>
      <c r="AH189" s="411">
        <v>0</v>
      </c>
      <c r="AI189" s="411">
        <v>0</v>
      </c>
      <c r="AJ189" s="411">
        <v>0</v>
      </c>
      <c r="AK189" s="411">
        <v>0</v>
      </c>
      <c r="AL189" s="411">
        <v>0</v>
      </c>
      <c r="AM189" s="411">
        <v>0</v>
      </c>
      <c r="AN189" s="411">
        <v>0</v>
      </c>
      <c r="AO189" s="411">
        <v>0</v>
      </c>
      <c r="AP189" s="411">
        <v>0</v>
      </c>
      <c r="AQ189" s="411">
        <v>0</v>
      </c>
      <c r="AR189" s="412">
        <v>0</v>
      </c>
      <c r="AS189" s="411">
        <f t="shared" si="53"/>
        <v>0</v>
      </c>
      <c r="AT189" s="411">
        <f t="shared" si="54"/>
        <v>0</v>
      </c>
      <c r="AU189" s="411">
        <f t="shared" si="55"/>
        <v>0</v>
      </c>
      <c r="AV189" s="411">
        <f t="shared" si="56"/>
        <v>0</v>
      </c>
      <c r="AW189" s="411">
        <v>0</v>
      </c>
      <c r="AX189" s="411">
        <v>0</v>
      </c>
      <c r="AY189" s="411">
        <v>0</v>
      </c>
      <c r="AZ189" s="411">
        <v>0</v>
      </c>
      <c r="BA189" s="411">
        <v>0</v>
      </c>
      <c r="BB189" s="411">
        <v>0</v>
      </c>
      <c r="BC189" s="411">
        <v>0</v>
      </c>
      <c r="BD189" s="411">
        <v>0</v>
      </c>
      <c r="BE189" s="411">
        <v>0</v>
      </c>
      <c r="BF189" s="411">
        <v>0</v>
      </c>
      <c r="BG189" s="411">
        <v>0</v>
      </c>
      <c r="BH189" s="412">
        <v>0</v>
      </c>
      <c r="BI189" s="411">
        <f t="shared" si="57"/>
        <v>0</v>
      </c>
      <c r="BJ189" s="411">
        <v>0</v>
      </c>
      <c r="BK189" s="411">
        <v>0</v>
      </c>
      <c r="BL189" s="411">
        <v>0</v>
      </c>
      <c r="BM189" s="411">
        <v>0</v>
      </c>
      <c r="BN189" s="411">
        <v>0</v>
      </c>
      <c r="BO189" s="411">
        <v>0</v>
      </c>
      <c r="BP189" s="411">
        <v>0</v>
      </c>
      <c r="BQ189" s="411">
        <v>0</v>
      </c>
      <c r="BR189" s="411">
        <v>0</v>
      </c>
      <c r="BS189" s="411">
        <v>0</v>
      </c>
      <c r="BT189" s="411">
        <v>0</v>
      </c>
      <c r="BU189" s="412">
        <v>0</v>
      </c>
      <c r="BV189" s="411">
        <f t="shared" si="58"/>
        <v>0</v>
      </c>
      <c r="BW189" s="411">
        <v>0</v>
      </c>
      <c r="BX189" s="411">
        <v>0</v>
      </c>
      <c r="BY189" s="411">
        <v>0</v>
      </c>
      <c r="BZ189" s="411">
        <v>0</v>
      </c>
      <c r="CA189" s="411">
        <v>0</v>
      </c>
      <c r="CB189" s="411">
        <v>0</v>
      </c>
      <c r="CC189" s="411">
        <v>0</v>
      </c>
      <c r="CD189" s="411">
        <v>0</v>
      </c>
      <c r="CE189" s="411">
        <v>0</v>
      </c>
      <c r="CF189" s="411">
        <v>0</v>
      </c>
      <c r="CG189" s="411">
        <v>0</v>
      </c>
      <c r="CH189" s="412">
        <v>0</v>
      </c>
      <c r="CI189" s="411">
        <f t="shared" si="59"/>
        <v>0</v>
      </c>
      <c r="CJ189" s="411">
        <v>0</v>
      </c>
      <c r="CK189" s="411">
        <v>0</v>
      </c>
      <c r="CL189" s="411">
        <v>0</v>
      </c>
      <c r="CM189" s="411">
        <v>0</v>
      </c>
      <c r="CN189" s="411">
        <v>0</v>
      </c>
      <c r="CO189" s="411">
        <v>0</v>
      </c>
      <c r="CP189" s="411">
        <v>0</v>
      </c>
      <c r="CQ189" s="411">
        <v>0</v>
      </c>
      <c r="CR189" s="411">
        <v>0</v>
      </c>
      <c r="CS189" s="411">
        <v>0</v>
      </c>
      <c r="CT189" s="411">
        <v>0</v>
      </c>
      <c r="CU189" s="412">
        <v>0</v>
      </c>
      <c r="CV189" s="411">
        <f t="shared" si="60"/>
        <v>0</v>
      </c>
      <c r="CW189" s="411">
        <v>0</v>
      </c>
      <c r="CX189" s="411">
        <v>0</v>
      </c>
      <c r="CY189" s="411">
        <v>0</v>
      </c>
      <c r="CZ189" s="411">
        <v>0</v>
      </c>
      <c r="DA189" s="411">
        <v>0</v>
      </c>
      <c r="DB189" s="411">
        <v>0</v>
      </c>
      <c r="DC189" s="411">
        <v>0</v>
      </c>
      <c r="DD189" s="411">
        <v>0</v>
      </c>
      <c r="DE189" s="411">
        <v>0</v>
      </c>
      <c r="DF189" s="411">
        <v>0</v>
      </c>
      <c r="DG189" s="411">
        <v>0</v>
      </c>
      <c r="DH189" s="412">
        <v>0</v>
      </c>
      <c r="DI189" s="411">
        <f t="shared" si="61"/>
        <v>0</v>
      </c>
      <c r="DJ189" s="411">
        <v>0</v>
      </c>
      <c r="DK189" s="411">
        <v>0</v>
      </c>
      <c r="DL189" s="411">
        <v>0</v>
      </c>
      <c r="DM189" s="411">
        <v>0</v>
      </c>
      <c r="DN189" s="411">
        <v>0</v>
      </c>
      <c r="DO189" s="411">
        <v>0</v>
      </c>
      <c r="DP189" s="411">
        <v>0</v>
      </c>
      <c r="DQ189" s="411">
        <v>0</v>
      </c>
      <c r="DR189" s="411">
        <v>0</v>
      </c>
      <c r="DS189" s="411">
        <v>0</v>
      </c>
      <c r="DT189" s="411">
        <v>0</v>
      </c>
      <c r="DU189" s="412">
        <v>0</v>
      </c>
      <c r="DV189" s="411">
        <f t="shared" si="62"/>
        <v>0</v>
      </c>
      <c r="DW189" s="412">
        <v>0</v>
      </c>
      <c r="DX189" s="412">
        <v>0</v>
      </c>
      <c r="DY189" s="412">
        <v>0</v>
      </c>
      <c r="DZ189" s="412">
        <v>0</v>
      </c>
      <c r="EA189" s="412">
        <v>0</v>
      </c>
      <c r="EB189" s="412">
        <v>0</v>
      </c>
      <c r="EC189" s="412">
        <v>0</v>
      </c>
      <c r="ED189" s="412">
        <v>0</v>
      </c>
      <c r="EE189" s="412">
        <v>0</v>
      </c>
      <c r="EF189" s="412">
        <v>0</v>
      </c>
      <c r="EG189" s="412">
        <v>0</v>
      </c>
      <c r="EH189" s="412">
        <v>0</v>
      </c>
      <c r="EI189" s="411">
        <f t="shared" si="63"/>
        <v>0</v>
      </c>
      <c r="EK189" s="411">
        <f t="shared" si="64"/>
        <v>3893</v>
      </c>
      <c r="EL189" s="7">
        <f t="shared" si="65"/>
        <v>-3893</v>
      </c>
    </row>
    <row r="190" spans="1:142">
      <c r="A190" s="365" t="str">
        <f t="shared" si="47"/>
        <v xml:space="preserve"> 022</v>
      </c>
      <c r="B190" s="370" t="s">
        <v>932</v>
      </c>
      <c r="C190" s="370" t="s">
        <v>1191</v>
      </c>
      <c r="D190" s="411">
        <v>3283</v>
      </c>
      <c r="E190" s="411">
        <v>3492</v>
      </c>
      <c r="F190" s="411">
        <v>3114</v>
      </c>
      <c r="G190" s="411">
        <v>3440</v>
      </c>
      <c r="H190" s="411">
        <v>3449</v>
      </c>
      <c r="I190" s="411">
        <v>3440</v>
      </c>
      <c r="J190" s="411">
        <v>3251</v>
      </c>
      <c r="K190" s="411">
        <v>2728</v>
      </c>
      <c r="L190" s="411">
        <v>2647</v>
      </c>
      <c r="M190" s="411">
        <v>1342</v>
      </c>
      <c r="N190" s="411">
        <v>3341</v>
      </c>
      <c r="O190" s="412">
        <v>3316</v>
      </c>
      <c r="P190" s="411">
        <f t="shared" si="48"/>
        <v>36843</v>
      </c>
      <c r="Q190" s="411">
        <f t="shared" si="49"/>
        <v>23364.129032258064</v>
      </c>
      <c r="R190" s="411">
        <f t="shared" si="50"/>
        <v>4749.664071190211</v>
      </c>
      <c r="S190" s="411">
        <f t="shared" si="51"/>
        <v>8729.2068965517246</v>
      </c>
      <c r="T190" s="411">
        <v>0</v>
      </c>
      <c r="U190" s="411">
        <v>0</v>
      </c>
      <c r="V190" s="411">
        <v>0</v>
      </c>
      <c r="W190" s="411">
        <v>0</v>
      </c>
      <c r="X190" s="411">
        <v>0</v>
      </c>
      <c r="Y190" s="411">
        <v>0</v>
      </c>
      <c r="Z190" s="411">
        <v>0</v>
      </c>
      <c r="AA190" s="411">
        <v>0</v>
      </c>
      <c r="AB190" s="411">
        <v>0</v>
      </c>
      <c r="AC190" s="411">
        <v>0</v>
      </c>
      <c r="AD190" s="411">
        <v>0</v>
      </c>
      <c r="AE190" s="412">
        <v>0</v>
      </c>
      <c r="AF190" s="411">
        <f t="shared" si="52"/>
        <v>0</v>
      </c>
      <c r="AG190" s="411">
        <v>0</v>
      </c>
      <c r="AH190" s="411">
        <v>0</v>
      </c>
      <c r="AI190" s="411">
        <v>0</v>
      </c>
      <c r="AJ190" s="411">
        <v>0</v>
      </c>
      <c r="AK190" s="411">
        <v>0</v>
      </c>
      <c r="AL190" s="411">
        <v>0</v>
      </c>
      <c r="AM190" s="411">
        <v>0</v>
      </c>
      <c r="AN190" s="411">
        <v>0</v>
      </c>
      <c r="AO190" s="411">
        <v>0</v>
      </c>
      <c r="AP190" s="411">
        <v>0</v>
      </c>
      <c r="AQ190" s="411">
        <v>0</v>
      </c>
      <c r="AR190" s="412">
        <v>0</v>
      </c>
      <c r="AS190" s="411">
        <f t="shared" si="53"/>
        <v>0</v>
      </c>
      <c r="AT190" s="411">
        <f t="shared" si="54"/>
        <v>0</v>
      </c>
      <c r="AU190" s="411">
        <f t="shared" si="55"/>
        <v>0</v>
      </c>
      <c r="AV190" s="411">
        <f t="shared" si="56"/>
        <v>0</v>
      </c>
      <c r="AW190" s="411">
        <v>0</v>
      </c>
      <c r="AX190" s="411">
        <v>0</v>
      </c>
      <c r="AY190" s="411">
        <v>0</v>
      </c>
      <c r="AZ190" s="411">
        <v>0</v>
      </c>
      <c r="BA190" s="411">
        <v>0</v>
      </c>
      <c r="BB190" s="411">
        <v>0</v>
      </c>
      <c r="BC190" s="411">
        <v>0</v>
      </c>
      <c r="BD190" s="411">
        <v>0</v>
      </c>
      <c r="BE190" s="411">
        <v>0</v>
      </c>
      <c r="BF190" s="411">
        <v>0</v>
      </c>
      <c r="BG190" s="411">
        <v>0</v>
      </c>
      <c r="BH190" s="412">
        <v>0</v>
      </c>
      <c r="BI190" s="411">
        <f t="shared" si="57"/>
        <v>0</v>
      </c>
      <c r="BJ190" s="411">
        <v>0</v>
      </c>
      <c r="BK190" s="411">
        <v>0</v>
      </c>
      <c r="BL190" s="411">
        <v>0</v>
      </c>
      <c r="BM190" s="411">
        <v>0</v>
      </c>
      <c r="BN190" s="411">
        <v>0</v>
      </c>
      <c r="BO190" s="411">
        <v>0</v>
      </c>
      <c r="BP190" s="411">
        <v>0</v>
      </c>
      <c r="BQ190" s="411">
        <v>0</v>
      </c>
      <c r="BR190" s="411">
        <v>0</v>
      </c>
      <c r="BS190" s="411">
        <v>0</v>
      </c>
      <c r="BT190" s="411">
        <v>0</v>
      </c>
      <c r="BU190" s="412">
        <v>0</v>
      </c>
      <c r="BV190" s="411">
        <f t="shared" si="58"/>
        <v>0</v>
      </c>
      <c r="BW190" s="411">
        <v>0</v>
      </c>
      <c r="BX190" s="411">
        <v>0</v>
      </c>
      <c r="BY190" s="411">
        <v>0</v>
      </c>
      <c r="BZ190" s="411">
        <v>0</v>
      </c>
      <c r="CA190" s="411">
        <v>0</v>
      </c>
      <c r="CB190" s="411">
        <v>0</v>
      </c>
      <c r="CC190" s="411">
        <v>0</v>
      </c>
      <c r="CD190" s="411">
        <v>0</v>
      </c>
      <c r="CE190" s="411">
        <v>0</v>
      </c>
      <c r="CF190" s="411">
        <v>0</v>
      </c>
      <c r="CG190" s="411">
        <v>0</v>
      </c>
      <c r="CH190" s="412">
        <v>0</v>
      </c>
      <c r="CI190" s="411">
        <f t="shared" si="59"/>
        <v>0</v>
      </c>
      <c r="CJ190" s="411">
        <v>0</v>
      </c>
      <c r="CK190" s="411">
        <v>0</v>
      </c>
      <c r="CL190" s="411">
        <v>0</v>
      </c>
      <c r="CM190" s="411">
        <v>0</v>
      </c>
      <c r="CN190" s="411">
        <v>0</v>
      </c>
      <c r="CO190" s="411">
        <v>0</v>
      </c>
      <c r="CP190" s="411">
        <v>0</v>
      </c>
      <c r="CQ190" s="411">
        <v>0</v>
      </c>
      <c r="CR190" s="411">
        <v>0</v>
      </c>
      <c r="CS190" s="411">
        <v>0</v>
      </c>
      <c r="CT190" s="411">
        <v>0</v>
      </c>
      <c r="CU190" s="412">
        <v>0</v>
      </c>
      <c r="CV190" s="411">
        <f t="shared" si="60"/>
        <v>0</v>
      </c>
      <c r="CW190" s="411">
        <v>0</v>
      </c>
      <c r="CX190" s="411">
        <v>0</v>
      </c>
      <c r="CY190" s="411">
        <v>0</v>
      </c>
      <c r="CZ190" s="411">
        <v>0</v>
      </c>
      <c r="DA190" s="411">
        <v>0</v>
      </c>
      <c r="DB190" s="411">
        <v>0</v>
      </c>
      <c r="DC190" s="411">
        <v>0</v>
      </c>
      <c r="DD190" s="411">
        <v>0</v>
      </c>
      <c r="DE190" s="411">
        <v>0</v>
      </c>
      <c r="DF190" s="411">
        <v>0</v>
      </c>
      <c r="DG190" s="411">
        <v>0</v>
      </c>
      <c r="DH190" s="412">
        <v>0</v>
      </c>
      <c r="DI190" s="411">
        <f t="shared" si="61"/>
        <v>0</v>
      </c>
      <c r="DJ190" s="411">
        <v>0</v>
      </c>
      <c r="DK190" s="411">
        <v>0</v>
      </c>
      <c r="DL190" s="411">
        <v>0</v>
      </c>
      <c r="DM190" s="411">
        <v>0</v>
      </c>
      <c r="DN190" s="411">
        <v>0</v>
      </c>
      <c r="DO190" s="411">
        <v>0</v>
      </c>
      <c r="DP190" s="411">
        <v>0</v>
      </c>
      <c r="DQ190" s="411">
        <v>0</v>
      </c>
      <c r="DR190" s="411">
        <v>0</v>
      </c>
      <c r="DS190" s="411">
        <v>0</v>
      </c>
      <c r="DT190" s="411">
        <v>0</v>
      </c>
      <c r="DU190" s="412">
        <v>0</v>
      </c>
      <c r="DV190" s="411">
        <f t="shared" si="62"/>
        <v>0</v>
      </c>
      <c r="DW190" s="412">
        <v>0</v>
      </c>
      <c r="DX190" s="412">
        <v>0</v>
      </c>
      <c r="DY190" s="412">
        <v>0</v>
      </c>
      <c r="DZ190" s="412">
        <v>0</v>
      </c>
      <c r="EA190" s="412">
        <v>0</v>
      </c>
      <c r="EB190" s="412">
        <v>0</v>
      </c>
      <c r="EC190" s="412">
        <v>0</v>
      </c>
      <c r="ED190" s="412">
        <v>0</v>
      </c>
      <c r="EE190" s="412">
        <v>0</v>
      </c>
      <c r="EF190" s="412">
        <v>0</v>
      </c>
      <c r="EG190" s="412">
        <v>0</v>
      </c>
      <c r="EH190" s="412">
        <v>0</v>
      </c>
      <c r="EI190" s="411">
        <f t="shared" si="63"/>
        <v>0</v>
      </c>
      <c r="EK190" s="411">
        <f t="shared" si="64"/>
        <v>36843</v>
      </c>
      <c r="EL190" s="7">
        <f t="shared" si="65"/>
        <v>-36843</v>
      </c>
    </row>
    <row r="191" spans="1:142">
      <c r="A191" s="365" t="str">
        <f t="shared" si="47"/>
        <v xml:space="preserve"> 022</v>
      </c>
      <c r="B191" s="370" t="s">
        <v>932</v>
      </c>
      <c r="C191" s="370" t="s">
        <v>1192</v>
      </c>
      <c r="D191" s="411">
        <v>71</v>
      </c>
      <c r="E191" s="411">
        <v>88</v>
      </c>
      <c r="F191" s="411">
        <v>589</v>
      </c>
      <c r="G191" s="411">
        <v>151</v>
      </c>
      <c r="H191" s="411">
        <v>82</v>
      </c>
      <c r="I191" s="411">
        <v>69</v>
      </c>
      <c r="J191" s="411">
        <v>257</v>
      </c>
      <c r="K191" s="411">
        <v>7894</v>
      </c>
      <c r="L191" s="411">
        <v>10485</v>
      </c>
      <c r="M191" s="411">
        <v>34241</v>
      </c>
      <c r="N191" s="411">
        <v>119</v>
      </c>
      <c r="O191" s="412">
        <v>66</v>
      </c>
      <c r="P191" s="411">
        <f t="shared" si="48"/>
        <v>54112</v>
      </c>
      <c r="Q191" s="411">
        <f t="shared" si="49"/>
        <v>1298.7096774193549</v>
      </c>
      <c r="R191" s="411">
        <f t="shared" si="50"/>
        <v>15494.876529477197</v>
      </c>
      <c r="S191" s="411">
        <f t="shared" si="51"/>
        <v>37318.413793103449</v>
      </c>
      <c r="T191" s="411">
        <v>0</v>
      </c>
      <c r="U191" s="411">
        <v>0</v>
      </c>
      <c r="V191" s="411">
        <v>0</v>
      </c>
      <c r="W191" s="411">
        <v>0</v>
      </c>
      <c r="X191" s="411">
        <v>0</v>
      </c>
      <c r="Y191" s="411">
        <v>0</v>
      </c>
      <c r="Z191" s="411">
        <v>0</v>
      </c>
      <c r="AA191" s="411">
        <v>0</v>
      </c>
      <c r="AB191" s="411">
        <v>0</v>
      </c>
      <c r="AC191" s="411">
        <v>0</v>
      </c>
      <c r="AD191" s="411">
        <v>0</v>
      </c>
      <c r="AE191" s="412">
        <v>0</v>
      </c>
      <c r="AF191" s="411">
        <f t="shared" si="52"/>
        <v>0</v>
      </c>
      <c r="AG191" s="411">
        <v>0</v>
      </c>
      <c r="AH191" s="411">
        <v>0</v>
      </c>
      <c r="AI191" s="411">
        <v>0</v>
      </c>
      <c r="AJ191" s="411">
        <v>0</v>
      </c>
      <c r="AK191" s="411">
        <v>0</v>
      </c>
      <c r="AL191" s="411">
        <v>0</v>
      </c>
      <c r="AM191" s="411">
        <v>0</v>
      </c>
      <c r="AN191" s="411">
        <v>0</v>
      </c>
      <c r="AO191" s="411">
        <v>0</v>
      </c>
      <c r="AP191" s="411">
        <v>0</v>
      </c>
      <c r="AQ191" s="411">
        <v>0</v>
      </c>
      <c r="AR191" s="412">
        <v>0</v>
      </c>
      <c r="AS191" s="411">
        <f t="shared" si="53"/>
        <v>0</v>
      </c>
      <c r="AT191" s="411">
        <f t="shared" si="54"/>
        <v>0</v>
      </c>
      <c r="AU191" s="411">
        <f t="shared" si="55"/>
        <v>0</v>
      </c>
      <c r="AV191" s="411">
        <f t="shared" si="56"/>
        <v>0</v>
      </c>
      <c r="AW191" s="411">
        <v>0</v>
      </c>
      <c r="AX191" s="411">
        <v>0</v>
      </c>
      <c r="AY191" s="411">
        <v>0</v>
      </c>
      <c r="AZ191" s="411">
        <v>0</v>
      </c>
      <c r="BA191" s="411">
        <v>0</v>
      </c>
      <c r="BB191" s="411">
        <v>0</v>
      </c>
      <c r="BC191" s="411">
        <v>0</v>
      </c>
      <c r="BD191" s="411">
        <v>0</v>
      </c>
      <c r="BE191" s="411">
        <v>0</v>
      </c>
      <c r="BF191" s="411">
        <v>0</v>
      </c>
      <c r="BG191" s="411">
        <v>0</v>
      </c>
      <c r="BH191" s="412">
        <v>0</v>
      </c>
      <c r="BI191" s="411">
        <f t="shared" si="57"/>
        <v>0</v>
      </c>
      <c r="BJ191" s="411">
        <v>0</v>
      </c>
      <c r="BK191" s="411">
        <v>0</v>
      </c>
      <c r="BL191" s="411">
        <v>0</v>
      </c>
      <c r="BM191" s="411">
        <v>0</v>
      </c>
      <c r="BN191" s="411">
        <v>0</v>
      </c>
      <c r="BO191" s="411">
        <v>0</v>
      </c>
      <c r="BP191" s="411">
        <v>0</v>
      </c>
      <c r="BQ191" s="411">
        <v>0</v>
      </c>
      <c r="BR191" s="411">
        <v>0</v>
      </c>
      <c r="BS191" s="411">
        <v>0</v>
      </c>
      <c r="BT191" s="411">
        <v>0</v>
      </c>
      <c r="BU191" s="412">
        <v>0</v>
      </c>
      <c r="BV191" s="411">
        <f t="shared" si="58"/>
        <v>0</v>
      </c>
      <c r="BW191" s="411">
        <v>0</v>
      </c>
      <c r="BX191" s="411">
        <v>0</v>
      </c>
      <c r="BY191" s="411">
        <v>0</v>
      </c>
      <c r="BZ191" s="411">
        <v>0</v>
      </c>
      <c r="CA191" s="411">
        <v>0</v>
      </c>
      <c r="CB191" s="411">
        <v>0</v>
      </c>
      <c r="CC191" s="411">
        <v>0</v>
      </c>
      <c r="CD191" s="411">
        <v>0</v>
      </c>
      <c r="CE191" s="411">
        <v>0</v>
      </c>
      <c r="CF191" s="411">
        <v>0</v>
      </c>
      <c r="CG191" s="411">
        <v>0</v>
      </c>
      <c r="CH191" s="412">
        <v>0</v>
      </c>
      <c r="CI191" s="411">
        <f t="shared" si="59"/>
        <v>0</v>
      </c>
      <c r="CJ191" s="411">
        <v>0</v>
      </c>
      <c r="CK191" s="411">
        <v>0</v>
      </c>
      <c r="CL191" s="411">
        <v>0</v>
      </c>
      <c r="CM191" s="411">
        <v>0</v>
      </c>
      <c r="CN191" s="411">
        <v>0</v>
      </c>
      <c r="CO191" s="411">
        <v>0</v>
      </c>
      <c r="CP191" s="411">
        <v>0</v>
      </c>
      <c r="CQ191" s="411">
        <v>0</v>
      </c>
      <c r="CR191" s="411">
        <v>0</v>
      </c>
      <c r="CS191" s="411">
        <v>0</v>
      </c>
      <c r="CT191" s="411">
        <v>0</v>
      </c>
      <c r="CU191" s="412">
        <v>0</v>
      </c>
      <c r="CV191" s="411">
        <f t="shared" si="60"/>
        <v>0</v>
      </c>
      <c r="CW191" s="411">
        <v>0</v>
      </c>
      <c r="CX191" s="411">
        <v>0</v>
      </c>
      <c r="CY191" s="411">
        <v>0</v>
      </c>
      <c r="CZ191" s="411">
        <v>0</v>
      </c>
      <c r="DA191" s="411">
        <v>0</v>
      </c>
      <c r="DB191" s="411">
        <v>0</v>
      </c>
      <c r="DC191" s="411">
        <v>0</v>
      </c>
      <c r="DD191" s="411">
        <v>0</v>
      </c>
      <c r="DE191" s="411">
        <v>0</v>
      </c>
      <c r="DF191" s="411">
        <v>0</v>
      </c>
      <c r="DG191" s="411">
        <v>0</v>
      </c>
      <c r="DH191" s="412">
        <v>0</v>
      </c>
      <c r="DI191" s="411">
        <f t="shared" si="61"/>
        <v>0</v>
      </c>
      <c r="DJ191" s="411">
        <v>0</v>
      </c>
      <c r="DK191" s="411">
        <v>0</v>
      </c>
      <c r="DL191" s="411">
        <v>0</v>
      </c>
      <c r="DM191" s="411">
        <v>0</v>
      </c>
      <c r="DN191" s="411">
        <v>0</v>
      </c>
      <c r="DO191" s="411">
        <v>0</v>
      </c>
      <c r="DP191" s="411">
        <v>0</v>
      </c>
      <c r="DQ191" s="411">
        <v>0</v>
      </c>
      <c r="DR191" s="411">
        <v>0</v>
      </c>
      <c r="DS191" s="411">
        <v>0</v>
      </c>
      <c r="DT191" s="411">
        <v>0</v>
      </c>
      <c r="DU191" s="412">
        <v>0</v>
      </c>
      <c r="DV191" s="411">
        <f t="shared" si="62"/>
        <v>0</v>
      </c>
      <c r="DW191" s="412">
        <v>0</v>
      </c>
      <c r="DX191" s="412">
        <v>0</v>
      </c>
      <c r="DY191" s="412">
        <v>0</v>
      </c>
      <c r="DZ191" s="412">
        <v>0</v>
      </c>
      <c r="EA191" s="412">
        <v>0</v>
      </c>
      <c r="EB191" s="412">
        <v>0</v>
      </c>
      <c r="EC191" s="412">
        <v>0</v>
      </c>
      <c r="ED191" s="412">
        <v>0</v>
      </c>
      <c r="EE191" s="412">
        <v>0</v>
      </c>
      <c r="EF191" s="412">
        <v>0</v>
      </c>
      <c r="EG191" s="412">
        <v>0</v>
      </c>
      <c r="EH191" s="412">
        <v>0</v>
      </c>
      <c r="EI191" s="411">
        <f t="shared" si="63"/>
        <v>0</v>
      </c>
      <c r="EK191" s="411">
        <f t="shared" si="64"/>
        <v>54112</v>
      </c>
      <c r="EL191" s="7">
        <f t="shared" si="65"/>
        <v>-54112</v>
      </c>
    </row>
    <row r="192" spans="1:142">
      <c r="A192" s="365" t="str">
        <f t="shared" si="47"/>
        <v xml:space="preserve"> 022</v>
      </c>
      <c r="B192" s="370" t="s">
        <v>932</v>
      </c>
      <c r="C192" s="370" t="s">
        <v>1193</v>
      </c>
      <c r="D192" s="411">
        <v>657</v>
      </c>
      <c r="E192" s="411">
        <v>659</v>
      </c>
      <c r="F192" s="411">
        <v>587</v>
      </c>
      <c r="G192" s="411">
        <v>619</v>
      </c>
      <c r="H192" s="411">
        <v>563</v>
      </c>
      <c r="I192" s="411">
        <v>553</v>
      </c>
      <c r="J192" s="411">
        <v>494</v>
      </c>
      <c r="K192" s="411">
        <v>454</v>
      </c>
      <c r="L192" s="411">
        <v>480</v>
      </c>
      <c r="M192" s="411">
        <v>343</v>
      </c>
      <c r="N192" s="411">
        <v>538</v>
      </c>
      <c r="O192" s="412">
        <v>1037</v>
      </c>
      <c r="P192" s="411">
        <f t="shared" si="48"/>
        <v>6984</v>
      </c>
      <c r="Q192" s="411">
        <f t="shared" si="49"/>
        <v>4116.0645161290322</v>
      </c>
      <c r="R192" s="411">
        <f t="shared" si="50"/>
        <v>817.52169076751943</v>
      </c>
      <c r="S192" s="411">
        <f t="shared" si="51"/>
        <v>2050.4137931034484</v>
      </c>
      <c r="T192" s="411">
        <v>0</v>
      </c>
      <c r="U192" s="411">
        <v>0</v>
      </c>
      <c r="V192" s="411">
        <v>0</v>
      </c>
      <c r="W192" s="411">
        <v>0</v>
      </c>
      <c r="X192" s="411">
        <v>0</v>
      </c>
      <c r="Y192" s="411">
        <v>0</v>
      </c>
      <c r="Z192" s="411">
        <v>0</v>
      </c>
      <c r="AA192" s="411">
        <v>0</v>
      </c>
      <c r="AB192" s="411">
        <v>0</v>
      </c>
      <c r="AC192" s="411">
        <v>0</v>
      </c>
      <c r="AD192" s="411">
        <v>0</v>
      </c>
      <c r="AE192" s="412">
        <v>0</v>
      </c>
      <c r="AF192" s="411">
        <f t="shared" si="52"/>
        <v>0</v>
      </c>
      <c r="AG192" s="411">
        <v>0</v>
      </c>
      <c r="AH192" s="411">
        <v>0</v>
      </c>
      <c r="AI192" s="411">
        <v>0</v>
      </c>
      <c r="AJ192" s="411">
        <v>0</v>
      </c>
      <c r="AK192" s="411">
        <v>0</v>
      </c>
      <c r="AL192" s="411">
        <v>0</v>
      </c>
      <c r="AM192" s="411">
        <v>0</v>
      </c>
      <c r="AN192" s="411">
        <v>0</v>
      </c>
      <c r="AO192" s="411">
        <v>0</v>
      </c>
      <c r="AP192" s="411">
        <v>0</v>
      </c>
      <c r="AQ192" s="411">
        <v>0</v>
      </c>
      <c r="AR192" s="412">
        <v>0</v>
      </c>
      <c r="AS192" s="411">
        <f t="shared" si="53"/>
        <v>0</v>
      </c>
      <c r="AT192" s="411">
        <f t="shared" si="54"/>
        <v>0</v>
      </c>
      <c r="AU192" s="411">
        <f t="shared" si="55"/>
        <v>0</v>
      </c>
      <c r="AV192" s="411">
        <f t="shared" si="56"/>
        <v>0</v>
      </c>
      <c r="AW192" s="411">
        <v>0</v>
      </c>
      <c r="AX192" s="411">
        <v>0</v>
      </c>
      <c r="AY192" s="411">
        <v>0</v>
      </c>
      <c r="AZ192" s="411">
        <v>0</v>
      </c>
      <c r="BA192" s="411">
        <v>0</v>
      </c>
      <c r="BB192" s="411">
        <v>0</v>
      </c>
      <c r="BC192" s="411">
        <v>0</v>
      </c>
      <c r="BD192" s="411">
        <v>0</v>
      </c>
      <c r="BE192" s="411">
        <v>0</v>
      </c>
      <c r="BF192" s="411">
        <v>0</v>
      </c>
      <c r="BG192" s="411">
        <v>0</v>
      </c>
      <c r="BH192" s="412">
        <v>0</v>
      </c>
      <c r="BI192" s="411">
        <f t="shared" si="57"/>
        <v>0</v>
      </c>
      <c r="BJ192" s="411">
        <v>0</v>
      </c>
      <c r="BK192" s="411">
        <v>0</v>
      </c>
      <c r="BL192" s="411">
        <v>0</v>
      </c>
      <c r="BM192" s="411">
        <v>0</v>
      </c>
      <c r="BN192" s="411">
        <v>0</v>
      </c>
      <c r="BO192" s="411">
        <v>0</v>
      </c>
      <c r="BP192" s="411">
        <v>0</v>
      </c>
      <c r="BQ192" s="411">
        <v>0</v>
      </c>
      <c r="BR192" s="411">
        <v>0</v>
      </c>
      <c r="BS192" s="411">
        <v>0</v>
      </c>
      <c r="BT192" s="411">
        <v>0</v>
      </c>
      <c r="BU192" s="412">
        <v>0</v>
      </c>
      <c r="BV192" s="411">
        <f t="shared" si="58"/>
        <v>0</v>
      </c>
      <c r="BW192" s="411">
        <v>0</v>
      </c>
      <c r="BX192" s="411">
        <v>0</v>
      </c>
      <c r="BY192" s="411">
        <v>0</v>
      </c>
      <c r="BZ192" s="411">
        <v>0</v>
      </c>
      <c r="CA192" s="411">
        <v>0</v>
      </c>
      <c r="CB192" s="411">
        <v>0</v>
      </c>
      <c r="CC192" s="411">
        <v>0</v>
      </c>
      <c r="CD192" s="411">
        <v>0</v>
      </c>
      <c r="CE192" s="411">
        <v>0</v>
      </c>
      <c r="CF192" s="411">
        <v>0</v>
      </c>
      <c r="CG192" s="411">
        <v>0</v>
      </c>
      <c r="CH192" s="412">
        <v>0</v>
      </c>
      <c r="CI192" s="411">
        <f t="shared" si="59"/>
        <v>0</v>
      </c>
      <c r="CJ192" s="411">
        <v>0</v>
      </c>
      <c r="CK192" s="411">
        <v>0</v>
      </c>
      <c r="CL192" s="411">
        <v>0</v>
      </c>
      <c r="CM192" s="411">
        <v>0</v>
      </c>
      <c r="CN192" s="411">
        <v>0</v>
      </c>
      <c r="CO192" s="411">
        <v>0</v>
      </c>
      <c r="CP192" s="411">
        <v>0</v>
      </c>
      <c r="CQ192" s="411">
        <v>0</v>
      </c>
      <c r="CR192" s="411">
        <v>0</v>
      </c>
      <c r="CS192" s="411">
        <v>0</v>
      </c>
      <c r="CT192" s="411">
        <v>0</v>
      </c>
      <c r="CU192" s="412">
        <v>0</v>
      </c>
      <c r="CV192" s="411">
        <f t="shared" si="60"/>
        <v>0</v>
      </c>
      <c r="CW192" s="411">
        <v>0</v>
      </c>
      <c r="CX192" s="411">
        <v>0</v>
      </c>
      <c r="CY192" s="411">
        <v>0</v>
      </c>
      <c r="CZ192" s="411">
        <v>0</v>
      </c>
      <c r="DA192" s="411">
        <v>0</v>
      </c>
      <c r="DB192" s="411">
        <v>0</v>
      </c>
      <c r="DC192" s="411">
        <v>0</v>
      </c>
      <c r="DD192" s="411">
        <v>0</v>
      </c>
      <c r="DE192" s="411">
        <v>0</v>
      </c>
      <c r="DF192" s="411">
        <v>0</v>
      </c>
      <c r="DG192" s="411">
        <v>0</v>
      </c>
      <c r="DH192" s="412">
        <v>0</v>
      </c>
      <c r="DI192" s="411">
        <f t="shared" si="61"/>
        <v>0</v>
      </c>
      <c r="DJ192" s="411">
        <v>0</v>
      </c>
      <c r="DK192" s="411">
        <v>0</v>
      </c>
      <c r="DL192" s="411">
        <v>0</v>
      </c>
      <c r="DM192" s="411">
        <v>0</v>
      </c>
      <c r="DN192" s="411">
        <v>0</v>
      </c>
      <c r="DO192" s="411">
        <v>0</v>
      </c>
      <c r="DP192" s="411">
        <v>0</v>
      </c>
      <c r="DQ192" s="411">
        <v>0</v>
      </c>
      <c r="DR192" s="411">
        <v>0</v>
      </c>
      <c r="DS192" s="411">
        <v>0</v>
      </c>
      <c r="DT192" s="411">
        <v>0</v>
      </c>
      <c r="DU192" s="412">
        <v>0</v>
      </c>
      <c r="DV192" s="411">
        <f t="shared" si="62"/>
        <v>0</v>
      </c>
      <c r="DW192" s="412">
        <v>0</v>
      </c>
      <c r="DX192" s="412">
        <v>0</v>
      </c>
      <c r="DY192" s="412">
        <v>0</v>
      </c>
      <c r="DZ192" s="412">
        <v>0</v>
      </c>
      <c r="EA192" s="412">
        <v>0</v>
      </c>
      <c r="EB192" s="412">
        <v>0</v>
      </c>
      <c r="EC192" s="412">
        <v>0</v>
      </c>
      <c r="ED192" s="412">
        <v>0</v>
      </c>
      <c r="EE192" s="412">
        <v>0</v>
      </c>
      <c r="EF192" s="412">
        <v>0</v>
      </c>
      <c r="EG192" s="412">
        <v>0</v>
      </c>
      <c r="EH192" s="412">
        <v>0</v>
      </c>
      <c r="EI192" s="411">
        <f t="shared" si="63"/>
        <v>0</v>
      </c>
      <c r="EK192" s="411">
        <f t="shared" si="64"/>
        <v>6984</v>
      </c>
      <c r="EL192" s="7">
        <f t="shared" si="65"/>
        <v>-6984</v>
      </c>
    </row>
    <row r="193" spans="1:142">
      <c r="A193" s="365" t="str">
        <f t="shared" si="47"/>
        <v xml:space="preserve"> 022</v>
      </c>
      <c r="B193" s="370" t="s">
        <v>932</v>
      </c>
      <c r="C193" s="370" t="s">
        <v>1194</v>
      </c>
      <c r="D193" s="411">
        <v>3283</v>
      </c>
      <c r="E193" s="411">
        <v>3490</v>
      </c>
      <c r="F193" s="411">
        <v>3112</v>
      </c>
      <c r="G193" s="411">
        <v>3437</v>
      </c>
      <c r="H193" s="411">
        <v>3444</v>
      </c>
      <c r="I193" s="411">
        <v>3435</v>
      </c>
      <c r="J193" s="411">
        <v>3246</v>
      </c>
      <c r="K193" s="411">
        <v>2726</v>
      </c>
      <c r="L193" s="411">
        <v>2647</v>
      </c>
      <c r="M193" s="411">
        <v>1342</v>
      </c>
      <c r="N193" s="411">
        <v>3341</v>
      </c>
      <c r="O193" s="412">
        <v>3316</v>
      </c>
      <c r="P193" s="411">
        <f t="shared" si="48"/>
        <v>36819</v>
      </c>
      <c r="Q193" s="411">
        <f t="shared" si="49"/>
        <v>23342.290322580644</v>
      </c>
      <c r="R193" s="411">
        <f t="shared" si="50"/>
        <v>4747.5027808676305</v>
      </c>
      <c r="S193" s="411">
        <f t="shared" si="51"/>
        <v>8729.2068965517246</v>
      </c>
      <c r="T193" s="411">
        <v>0</v>
      </c>
      <c r="U193" s="411">
        <v>0</v>
      </c>
      <c r="V193" s="411">
        <v>0</v>
      </c>
      <c r="W193" s="411">
        <v>0</v>
      </c>
      <c r="X193" s="411">
        <v>0</v>
      </c>
      <c r="Y193" s="411">
        <v>0</v>
      </c>
      <c r="Z193" s="411">
        <v>0</v>
      </c>
      <c r="AA193" s="411">
        <v>0</v>
      </c>
      <c r="AB193" s="411">
        <v>0</v>
      </c>
      <c r="AC193" s="411">
        <v>0</v>
      </c>
      <c r="AD193" s="411">
        <v>0</v>
      </c>
      <c r="AE193" s="412">
        <v>0</v>
      </c>
      <c r="AF193" s="411">
        <f t="shared" si="52"/>
        <v>0</v>
      </c>
      <c r="AG193" s="411">
        <v>0</v>
      </c>
      <c r="AH193" s="411">
        <v>0</v>
      </c>
      <c r="AI193" s="411">
        <v>0</v>
      </c>
      <c r="AJ193" s="411">
        <v>0</v>
      </c>
      <c r="AK193" s="411">
        <v>0</v>
      </c>
      <c r="AL193" s="411">
        <v>0</v>
      </c>
      <c r="AM193" s="411">
        <v>0</v>
      </c>
      <c r="AN193" s="411">
        <v>0</v>
      </c>
      <c r="AO193" s="411">
        <v>0</v>
      </c>
      <c r="AP193" s="411">
        <v>0</v>
      </c>
      <c r="AQ193" s="411">
        <v>0</v>
      </c>
      <c r="AR193" s="412">
        <v>0</v>
      </c>
      <c r="AS193" s="411">
        <f t="shared" si="53"/>
        <v>0</v>
      </c>
      <c r="AT193" s="411">
        <f t="shared" si="54"/>
        <v>0</v>
      </c>
      <c r="AU193" s="411">
        <f t="shared" si="55"/>
        <v>0</v>
      </c>
      <c r="AV193" s="411">
        <f t="shared" si="56"/>
        <v>0</v>
      </c>
      <c r="AW193" s="411">
        <v>0</v>
      </c>
      <c r="AX193" s="411">
        <v>0</v>
      </c>
      <c r="AY193" s="411">
        <v>0</v>
      </c>
      <c r="AZ193" s="411">
        <v>0</v>
      </c>
      <c r="BA193" s="411">
        <v>0</v>
      </c>
      <c r="BB193" s="411">
        <v>0</v>
      </c>
      <c r="BC193" s="411">
        <v>0</v>
      </c>
      <c r="BD193" s="411">
        <v>0</v>
      </c>
      <c r="BE193" s="411">
        <v>0</v>
      </c>
      <c r="BF193" s="411">
        <v>0</v>
      </c>
      <c r="BG193" s="411">
        <v>0</v>
      </c>
      <c r="BH193" s="412">
        <v>0</v>
      </c>
      <c r="BI193" s="411">
        <f t="shared" si="57"/>
        <v>0</v>
      </c>
      <c r="BJ193" s="411">
        <v>0</v>
      </c>
      <c r="BK193" s="411">
        <v>0</v>
      </c>
      <c r="BL193" s="411">
        <v>0</v>
      </c>
      <c r="BM193" s="411">
        <v>0</v>
      </c>
      <c r="BN193" s="411">
        <v>0</v>
      </c>
      <c r="BO193" s="411">
        <v>0</v>
      </c>
      <c r="BP193" s="411">
        <v>0</v>
      </c>
      <c r="BQ193" s="411">
        <v>0</v>
      </c>
      <c r="BR193" s="411">
        <v>0</v>
      </c>
      <c r="BS193" s="411">
        <v>0</v>
      </c>
      <c r="BT193" s="411">
        <v>0</v>
      </c>
      <c r="BU193" s="412">
        <v>0</v>
      </c>
      <c r="BV193" s="411">
        <f t="shared" si="58"/>
        <v>0</v>
      </c>
      <c r="BW193" s="411">
        <v>0</v>
      </c>
      <c r="BX193" s="411">
        <v>0</v>
      </c>
      <c r="BY193" s="411">
        <v>0</v>
      </c>
      <c r="BZ193" s="411">
        <v>0</v>
      </c>
      <c r="CA193" s="411">
        <v>0</v>
      </c>
      <c r="CB193" s="411">
        <v>0</v>
      </c>
      <c r="CC193" s="411">
        <v>0</v>
      </c>
      <c r="CD193" s="411">
        <v>0</v>
      </c>
      <c r="CE193" s="411">
        <v>0</v>
      </c>
      <c r="CF193" s="411">
        <v>0</v>
      </c>
      <c r="CG193" s="411">
        <v>0</v>
      </c>
      <c r="CH193" s="412">
        <v>0</v>
      </c>
      <c r="CI193" s="411">
        <f t="shared" si="59"/>
        <v>0</v>
      </c>
      <c r="CJ193" s="411">
        <v>0</v>
      </c>
      <c r="CK193" s="411">
        <v>0</v>
      </c>
      <c r="CL193" s="411">
        <v>0</v>
      </c>
      <c r="CM193" s="411">
        <v>0</v>
      </c>
      <c r="CN193" s="411">
        <v>0</v>
      </c>
      <c r="CO193" s="411">
        <v>0</v>
      </c>
      <c r="CP193" s="411">
        <v>0</v>
      </c>
      <c r="CQ193" s="411">
        <v>0</v>
      </c>
      <c r="CR193" s="411">
        <v>0</v>
      </c>
      <c r="CS193" s="411">
        <v>0</v>
      </c>
      <c r="CT193" s="411">
        <v>0</v>
      </c>
      <c r="CU193" s="412">
        <v>0</v>
      </c>
      <c r="CV193" s="411">
        <f t="shared" si="60"/>
        <v>0</v>
      </c>
      <c r="CW193" s="411">
        <v>0</v>
      </c>
      <c r="CX193" s="411">
        <v>0</v>
      </c>
      <c r="CY193" s="411">
        <v>0</v>
      </c>
      <c r="CZ193" s="411">
        <v>0</v>
      </c>
      <c r="DA193" s="411">
        <v>0</v>
      </c>
      <c r="DB193" s="411">
        <v>0</v>
      </c>
      <c r="DC193" s="411">
        <v>0</v>
      </c>
      <c r="DD193" s="411">
        <v>0</v>
      </c>
      <c r="DE193" s="411">
        <v>0</v>
      </c>
      <c r="DF193" s="411">
        <v>0</v>
      </c>
      <c r="DG193" s="411">
        <v>0</v>
      </c>
      <c r="DH193" s="412">
        <v>0</v>
      </c>
      <c r="DI193" s="411">
        <f t="shared" si="61"/>
        <v>0</v>
      </c>
      <c r="DJ193" s="411">
        <v>0</v>
      </c>
      <c r="DK193" s="411">
        <v>0</v>
      </c>
      <c r="DL193" s="411">
        <v>0</v>
      </c>
      <c r="DM193" s="411">
        <v>0</v>
      </c>
      <c r="DN193" s="411">
        <v>0</v>
      </c>
      <c r="DO193" s="411">
        <v>0</v>
      </c>
      <c r="DP193" s="411">
        <v>0</v>
      </c>
      <c r="DQ193" s="411">
        <v>0</v>
      </c>
      <c r="DR193" s="411">
        <v>0</v>
      </c>
      <c r="DS193" s="411">
        <v>0</v>
      </c>
      <c r="DT193" s="411">
        <v>0</v>
      </c>
      <c r="DU193" s="412">
        <v>0</v>
      </c>
      <c r="DV193" s="411">
        <f t="shared" si="62"/>
        <v>0</v>
      </c>
      <c r="DW193" s="412">
        <v>0</v>
      </c>
      <c r="DX193" s="412">
        <v>0</v>
      </c>
      <c r="DY193" s="412">
        <v>0</v>
      </c>
      <c r="DZ193" s="412">
        <v>0</v>
      </c>
      <c r="EA193" s="412">
        <v>0</v>
      </c>
      <c r="EB193" s="412">
        <v>0</v>
      </c>
      <c r="EC193" s="412">
        <v>0</v>
      </c>
      <c r="ED193" s="412">
        <v>0</v>
      </c>
      <c r="EE193" s="412">
        <v>0</v>
      </c>
      <c r="EF193" s="412">
        <v>0</v>
      </c>
      <c r="EG193" s="412">
        <v>0</v>
      </c>
      <c r="EH193" s="412">
        <v>0</v>
      </c>
      <c r="EI193" s="411">
        <f t="shared" si="63"/>
        <v>0</v>
      </c>
      <c r="EK193" s="411">
        <f t="shared" si="64"/>
        <v>36819</v>
      </c>
      <c r="EL193" s="7">
        <f t="shared" si="65"/>
        <v>-36819</v>
      </c>
    </row>
    <row r="194" spans="1:142">
      <c r="A194" s="365" t="str">
        <f t="shared" si="47"/>
        <v xml:space="preserve"> 022</v>
      </c>
      <c r="B194" s="370" t="s">
        <v>932</v>
      </c>
      <c r="C194" s="370" t="s">
        <v>1200</v>
      </c>
      <c r="D194" s="411">
        <v>1</v>
      </c>
      <c r="E194" s="411">
        <v>2</v>
      </c>
      <c r="F194" s="411">
        <v>2</v>
      </c>
      <c r="G194" s="411">
        <v>1</v>
      </c>
      <c r="H194" s="411">
        <v>1</v>
      </c>
      <c r="I194" s="411">
        <v>2</v>
      </c>
      <c r="J194" s="411">
        <v>1</v>
      </c>
      <c r="K194" s="411">
        <v>0</v>
      </c>
      <c r="L194" s="411">
        <v>0</v>
      </c>
      <c r="M194" s="411">
        <v>0</v>
      </c>
      <c r="N194" s="411">
        <v>2</v>
      </c>
      <c r="O194" s="412">
        <v>1</v>
      </c>
      <c r="P194" s="411">
        <f t="shared" si="48"/>
        <v>13</v>
      </c>
      <c r="Q194" s="411">
        <f t="shared" si="49"/>
        <v>9.9677419354838719</v>
      </c>
      <c r="R194" s="411">
        <f t="shared" si="50"/>
        <v>3.2258064516129031E-2</v>
      </c>
      <c r="S194" s="411">
        <f t="shared" si="51"/>
        <v>3</v>
      </c>
      <c r="T194" s="411">
        <v>0</v>
      </c>
      <c r="U194" s="411">
        <v>0</v>
      </c>
      <c r="V194" s="411">
        <v>0</v>
      </c>
      <c r="W194" s="411">
        <v>0</v>
      </c>
      <c r="X194" s="411">
        <v>0</v>
      </c>
      <c r="Y194" s="411">
        <v>0</v>
      </c>
      <c r="Z194" s="411">
        <v>0</v>
      </c>
      <c r="AA194" s="411">
        <v>0</v>
      </c>
      <c r="AB194" s="411">
        <v>0</v>
      </c>
      <c r="AC194" s="411">
        <v>0</v>
      </c>
      <c r="AD194" s="411">
        <v>0</v>
      </c>
      <c r="AE194" s="412">
        <v>0</v>
      </c>
      <c r="AF194" s="411">
        <f t="shared" si="52"/>
        <v>0</v>
      </c>
      <c r="AG194" s="411">
        <v>0</v>
      </c>
      <c r="AH194" s="411">
        <v>0</v>
      </c>
      <c r="AI194" s="411">
        <v>0</v>
      </c>
      <c r="AJ194" s="411">
        <v>0</v>
      </c>
      <c r="AK194" s="411">
        <v>0</v>
      </c>
      <c r="AL194" s="411">
        <v>0</v>
      </c>
      <c r="AM194" s="411">
        <v>0</v>
      </c>
      <c r="AN194" s="411">
        <v>0</v>
      </c>
      <c r="AO194" s="411">
        <v>0</v>
      </c>
      <c r="AP194" s="411">
        <v>0</v>
      </c>
      <c r="AQ194" s="411">
        <v>0</v>
      </c>
      <c r="AR194" s="412">
        <v>0</v>
      </c>
      <c r="AS194" s="411">
        <f t="shared" si="53"/>
        <v>0</v>
      </c>
      <c r="AT194" s="411">
        <f t="shared" si="54"/>
        <v>0</v>
      </c>
      <c r="AU194" s="411">
        <f t="shared" si="55"/>
        <v>0</v>
      </c>
      <c r="AV194" s="411">
        <f t="shared" si="56"/>
        <v>0</v>
      </c>
      <c r="AW194" s="411">
        <v>0</v>
      </c>
      <c r="AX194" s="411">
        <v>0</v>
      </c>
      <c r="AY194" s="411">
        <v>0</v>
      </c>
      <c r="AZ194" s="411">
        <v>0</v>
      </c>
      <c r="BA194" s="411">
        <v>0</v>
      </c>
      <c r="BB194" s="411">
        <v>0</v>
      </c>
      <c r="BC194" s="411">
        <v>0</v>
      </c>
      <c r="BD194" s="411">
        <v>0</v>
      </c>
      <c r="BE194" s="411">
        <v>0</v>
      </c>
      <c r="BF194" s="411">
        <v>0</v>
      </c>
      <c r="BG194" s="411">
        <v>0</v>
      </c>
      <c r="BH194" s="412">
        <v>0</v>
      </c>
      <c r="BI194" s="411">
        <f t="shared" si="57"/>
        <v>0</v>
      </c>
      <c r="BJ194" s="411">
        <v>0</v>
      </c>
      <c r="BK194" s="411">
        <v>0</v>
      </c>
      <c r="BL194" s="411">
        <v>0</v>
      </c>
      <c r="BM194" s="411">
        <v>0</v>
      </c>
      <c r="BN194" s="411">
        <v>0</v>
      </c>
      <c r="BO194" s="411">
        <v>0</v>
      </c>
      <c r="BP194" s="411">
        <v>0</v>
      </c>
      <c r="BQ194" s="411">
        <v>0</v>
      </c>
      <c r="BR194" s="411">
        <v>0</v>
      </c>
      <c r="BS194" s="411">
        <v>0</v>
      </c>
      <c r="BT194" s="411">
        <v>0</v>
      </c>
      <c r="BU194" s="412">
        <v>0</v>
      </c>
      <c r="BV194" s="411">
        <f t="shared" si="58"/>
        <v>0</v>
      </c>
      <c r="BW194" s="411">
        <v>0</v>
      </c>
      <c r="BX194" s="411">
        <v>0</v>
      </c>
      <c r="BY194" s="411">
        <v>0</v>
      </c>
      <c r="BZ194" s="411">
        <v>0</v>
      </c>
      <c r="CA194" s="411">
        <v>0</v>
      </c>
      <c r="CB194" s="411">
        <v>0</v>
      </c>
      <c r="CC194" s="411">
        <v>0</v>
      </c>
      <c r="CD194" s="411">
        <v>0</v>
      </c>
      <c r="CE194" s="411">
        <v>0</v>
      </c>
      <c r="CF194" s="411">
        <v>0</v>
      </c>
      <c r="CG194" s="411">
        <v>0</v>
      </c>
      <c r="CH194" s="412">
        <v>0</v>
      </c>
      <c r="CI194" s="411">
        <f t="shared" si="59"/>
        <v>0</v>
      </c>
      <c r="CJ194" s="411">
        <v>0</v>
      </c>
      <c r="CK194" s="411">
        <v>0</v>
      </c>
      <c r="CL194" s="411">
        <v>0</v>
      </c>
      <c r="CM194" s="411">
        <v>0</v>
      </c>
      <c r="CN194" s="411">
        <v>0</v>
      </c>
      <c r="CO194" s="411">
        <v>0</v>
      </c>
      <c r="CP194" s="411">
        <v>0</v>
      </c>
      <c r="CQ194" s="411">
        <v>0</v>
      </c>
      <c r="CR194" s="411">
        <v>0</v>
      </c>
      <c r="CS194" s="411">
        <v>0</v>
      </c>
      <c r="CT194" s="411">
        <v>0</v>
      </c>
      <c r="CU194" s="412">
        <v>0</v>
      </c>
      <c r="CV194" s="411">
        <f t="shared" si="60"/>
        <v>0</v>
      </c>
      <c r="CW194" s="411">
        <v>0</v>
      </c>
      <c r="CX194" s="411">
        <v>0</v>
      </c>
      <c r="CY194" s="411">
        <v>0</v>
      </c>
      <c r="CZ194" s="411">
        <v>0</v>
      </c>
      <c r="DA194" s="411">
        <v>0</v>
      </c>
      <c r="DB194" s="411">
        <v>0</v>
      </c>
      <c r="DC194" s="411">
        <v>0</v>
      </c>
      <c r="DD194" s="411">
        <v>0</v>
      </c>
      <c r="DE194" s="411">
        <v>0</v>
      </c>
      <c r="DF194" s="411">
        <v>0</v>
      </c>
      <c r="DG194" s="411">
        <v>0</v>
      </c>
      <c r="DH194" s="412">
        <v>0</v>
      </c>
      <c r="DI194" s="411">
        <f t="shared" si="61"/>
        <v>0</v>
      </c>
      <c r="DJ194" s="411">
        <v>0</v>
      </c>
      <c r="DK194" s="411">
        <v>0</v>
      </c>
      <c r="DL194" s="411">
        <v>0</v>
      </c>
      <c r="DM194" s="411">
        <v>0</v>
      </c>
      <c r="DN194" s="411">
        <v>0</v>
      </c>
      <c r="DO194" s="411">
        <v>0</v>
      </c>
      <c r="DP194" s="411">
        <v>0</v>
      </c>
      <c r="DQ194" s="411">
        <v>0</v>
      </c>
      <c r="DR194" s="411">
        <v>0</v>
      </c>
      <c r="DS194" s="411">
        <v>0</v>
      </c>
      <c r="DT194" s="411">
        <v>0</v>
      </c>
      <c r="DU194" s="412">
        <v>0</v>
      </c>
      <c r="DV194" s="411">
        <f t="shared" si="62"/>
        <v>0</v>
      </c>
      <c r="DW194" s="412">
        <v>0</v>
      </c>
      <c r="DX194" s="412">
        <v>0</v>
      </c>
      <c r="DY194" s="412">
        <v>0</v>
      </c>
      <c r="DZ194" s="412">
        <v>0</v>
      </c>
      <c r="EA194" s="412">
        <v>0</v>
      </c>
      <c r="EB194" s="412">
        <v>0</v>
      </c>
      <c r="EC194" s="412">
        <v>0</v>
      </c>
      <c r="ED194" s="412">
        <v>0</v>
      </c>
      <c r="EE194" s="412">
        <v>0</v>
      </c>
      <c r="EF194" s="412">
        <v>0</v>
      </c>
      <c r="EG194" s="412">
        <v>0</v>
      </c>
      <c r="EH194" s="412">
        <v>0</v>
      </c>
      <c r="EI194" s="411">
        <f t="shared" si="63"/>
        <v>0</v>
      </c>
      <c r="EK194" s="411">
        <f t="shared" si="64"/>
        <v>13</v>
      </c>
      <c r="EL194" s="7">
        <f t="shared" si="65"/>
        <v>-13</v>
      </c>
    </row>
    <row r="195" spans="1:142">
      <c r="A195" s="365" t="str">
        <f t="shared" ref="A195:A258" si="66">MID(B195,FIND("-",B195) +1,4)</f>
        <v xml:space="preserve"> 022</v>
      </c>
      <c r="B195" s="370" t="s">
        <v>932</v>
      </c>
      <c r="C195" s="370" t="s">
        <v>1175</v>
      </c>
      <c r="D195" s="411">
        <v>252</v>
      </c>
      <c r="E195" s="411">
        <v>19</v>
      </c>
      <c r="F195" s="411">
        <v>20</v>
      </c>
      <c r="G195" s="411">
        <v>13</v>
      </c>
      <c r="H195" s="411">
        <v>15</v>
      </c>
      <c r="I195" s="411">
        <v>14</v>
      </c>
      <c r="J195" s="411">
        <v>15</v>
      </c>
      <c r="K195" s="411">
        <v>92</v>
      </c>
      <c r="L195" s="411">
        <v>8</v>
      </c>
      <c r="M195" s="411">
        <v>11</v>
      </c>
      <c r="N195" s="411">
        <v>15</v>
      </c>
      <c r="O195" s="412">
        <v>21</v>
      </c>
      <c r="P195" s="411">
        <f t="shared" si="48"/>
        <v>495</v>
      </c>
      <c r="Q195" s="411">
        <f t="shared" si="49"/>
        <v>347.51612903225805</v>
      </c>
      <c r="R195" s="411">
        <f t="shared" si="50"/>
        <v>98.276974416017794</v>
      </c>
      <c r="S195" s="411">
        <f t="shared" si="51"/>
        <v>49.206896551724135</v>
      </c>
      <c r="T195" s="411">
        <v>0</v>
      </c>
      <c r="U195" s="411">
        <v>0</v>
      </c>
      <c r="V195" s="411">
        <v>0</v>
      </c>
      <c r="W195" s="411">
        <v>0</v>
      </c>
      <c r="X195" s="411">
        <v>0</v>
      </c>
      <c r="Y195" s="411">
        <v>0</v>
      </c>
      <c r="Z195" s="411">
        <v>0</v>
      </c>
      <c r="AA195" s="411">
        <v>0</v>
      </c>
      <c r="AB195" s="411">
        <v>0</v>
      </c>
      <c r="AC195" s="411">
        <v>0</v>
      </c>
      <c r="AD195" s="411">
        <v>0</v>
      </c>
      <c r="AE195" s="412">
        <v>0</v>
      </c>
      <c r="AF195" s="411">
        <f t="shared" si="52"/>
        <v>0</v>
      </c>
      <c r="AG195" s="411">
        <v>0</v>
      </c>
      <c r="AH195" s="411">
        <v>0</v>
      </c>
      <c r="AI195" s="411">
        <v>0</v>
      </c>
      <c r="AJ195" s="411">
        <v>0</v>
      </c>
      <c r="AK195" s="411">
        <v>0</v>
      </c>
      <c r="AL195" s="411">
        <v>0</v>
      </c>
      <c r="AM195" s="411">
        <v>0</v>
      </c>
      <c r="AN195" s="411">
        <v>0</v>
      </c>
      <c r="AO195" s="411">
        <v>0</v>
      </c>
      <c r="AP195" s="411">
        <v>0</v>
      </c>
      <c r="AQ195" s="411">
        <v>0</v>
      </c>
      <c r="AR195" s="412">
        <v>0</v>
      </c>
      <c r="AS195" s="411">
        <f t="shared" si="53"/>
        <v>0</v>
      </c>
      <c r="AT195" s="411">
        <f t="shared" si="54"/>
        <v>0</v>
      </c>
      <c r="AU195" s="411">
        <f t="shared" si="55"/>
        <v>0</v>
      </c>
      <c r="AV195" s="411">
        <f t="shared" si="56"/>
        <v>0</v>
      </c>
      <c r="AW195" s="411">
        <v>0</v>
      </c>
      <c r="AX195" s="411">
        <v>0</v>
      </c>
      <c r="AY195" s="411">
        <v>0</v>
      </c>
      <c r="AZ195" s="411">
        <v>0</v>
      </c>
      <c r="BA195" s="411">
        <v>0</v>
      </c>
      <c r="BB195" s="411">
        <v>0</v>
      </c>
      <c r="BC195" s="411">
        <v>0</v>
      </c>
      <c r="BD195" s="411">
        <v>0</v>
      </c>
      <c r="BE195" s="411">
        <v>0</v>
      </c>
      <c r="BF195" s="411">
        <v>0</v>
      </c>
      <c r="BG195" s="411">
        <v>0</v>
      </c>
      <c r="BH195" s="412">
        <v>0</v>
      </c>
      <c r="BI195" s="411">
        <f t="shared" si="57"/>
        <v>0</v>
      </c>
      <c r="BJ195" s="411">
        <v>0</v>
      </c>
      <c r="BK195" s="411">
        <v>0</v>
      </c>
      <c r="BL195" s="411">
        <v>0</v>
      </c>
      <c r="BM195" s="411">
        <v>0</v>
      </c>
      <c r="BN195" s="411">
        <v>0</v>
      </c>
      <c r="BO195" s="411">
        <v>0</v>
      </c>
      <c r="BP195" s="411">
        <v>0</v>
      </c>
      <c r="BQ195" s="411">
        <v>0</v>
      </c>
      <c r="BR195" s="411">
        <v>0</v>
      </c>
      <c r="BS195" s="411">
        <v>0</v>
      </c>
      <c r="BT195" s="411">
        <v>0</v>
      </c>
      <c r="BU195" s="412">
        <v>0</v>
      </c>
      <c r="BV195" s="411">
        <f t="shared" si="58"/>
        <v>0</v>
      </c>
      <c r="BW195" s="411">
        <v>0</v>
      </c>
      <c r="BX195" s="411">
        <v>0</v>
      </c>
      <c r="BY195" s="411">
        <v>0</v>
      </c>
      <c r="BZ195" s="411">
        <v>0</v>
      </c>
      <c r="CA195" s="411">
        <v>0</v>
      </c>
      <c r="CB195" s="411">
        <v>0</v>
      </c>
      <c r="CC195" s="411">
        <v>0</v>
      </c>
      <c r="CD195" s="411">
        <v>0</v>
      </c>
      <c r="CE195" s="411">
        <v>0</v>
      </c>
      <c r="CF195" s="411">
        <v>0</v>
      </c>
      <c r="CG195" s="411">
        <v>0</v>
      </c>
      <c r="CH195" s="412">
        <v>0</v>
      </c>
      <c r="CI195" s="411">
        <f t="shared" si="59"/>
        <v>0</v>
      </c>
      <c r="CJ195" s="411">
        <v>0</v>
      </c>
      <c r="CK195" s="411">
        <v>0</v>
      </c>
      <c r="CL195" s="411">
        <v>0</v>
      </c>
      <c r="CM195" s="411">
        <v>0</v>
      </c>
      <c r="CN195" s="411">
        <v>0</v>
      </c>
      <c r="CO195" s="411">
        <v>0</v>
      </c>
      <c r="CP195" s="411">
        <v>0</v>
      </c>
      <c r="CQ195" s="411">
        <v>0</v>
      </c>
      <c r="CR195" s="411">
        <v>0</v>
      </c>
      <c r="CS195" s="411">
        <v>0</v>
      </c>
      <c r="CT195" s="411">
        <v>0</v>
      </c>
      <c r="CU195" s="412">
        <v>0</v>
      </c>
      <c r="CV195" s="411">
        <f t="shared" si="60"/>
        <v>0</v>
      </c>
      <c r="CW195" s="411">
        <v>0</v>
      </c>
      <c r="CX195" s="411">
        <v>0</v>
      </c>
      <c r="CY195" s="411">
        <v>0</v>
      </c>
      <c r="CZ195" s="411">
        <v>0</v>
      </c>
      <c r="DA195" s="411">
        <v>0</v>
      </c>
      <c r="DB195" s="411">
        <v>0</v>
      </c>
      <c r="DC195" s="411">
        <v>0</v>
      </c>
      <c r="DD195" s="411">
        <v>0</v>
      </c>
      <c r="DE195" s="411">
        <v>0</v>
      </c>
      <c r="DF195" s="411">
        <v>0</v>
      </c>
      <c r="DG195" s="411">
        <v>0</v>
      </c>
      <c r="DH195" s="412">
        <v>0</v>
      </c>
      <c r="DI195" s="411">
        <f t="shared" si="61"/>
        <v>0</v>
      </c>
      <c r="DJ195" s="411">
        <v>0</v>
      </c>
      <c r="DK195" s="411">
        <v>0</v>
      </c>
      <c r="DL195" s="411">
        <v>0</v>
      </c>
      <c r="DM195" s="411">
        <v>0</v>
      </c>
      <c r="DN195" s="411">
        <v>0</v>
      </c>
      <c r="DO195" s="411">
        <v>0</v>
      </c>
      <c r="DP195" s="411">
        <v>0</v>
      </c>
      <c r="DQ195" s="411">
        <v>0</v>
      </c>
      <c r="DR195" s="411">
        <v>0</v>
      </c>
      <c r="DS195" s="411">
        <v>0</v>
      </c>
      <c r="DT195" s="411">
        <v>0</v>
      </c>
      <c r="DU195" s="412">
        <v>0</v>
      </c>
      <c r="DV195" s="411">
        <f t="shared" si="62"/>
        <v>0</v>
      </c>
      <c r="DW195" s="412">
        <v>0</v>
      </c>
      <c r="DX195" s="412">
        <v>0</v>
      </c>
      <c r="DY195" s="412">
        <v>0</v>
      </c>
      <c r="DZ195" s="412">
        <v>0</v>
      </c>
      <c r="EA195" s="412">
        <v>0</v>
      </c>
      <c r="EB195" s="412">
        <v>0</v>
      </c>
      <c r="EC195" s="412">
        <v>0</v>
      </c>
      <c r="ED195" s="412">
        <v>0</v>
      </c>
      <c r="EE195" s="412">
        <v>0</v>
      </c>
      <c r="EF195" s="412">
        <v>0</v>
      </c>
      <c r="EG195" s="412">
        <v>0</v>
      </c>
      <c r="EH195" s="412">
        <v>0</v>
      </c>
      <c r="EI195" s="411">
        <f t="shared" si="63"/>
        <v>0</v>
      </c>
      <c r="EK195" s="411">
        <f t="shared" si="64"/>
        <v>495</v>
      </c>
      <c r="EL195" s="7">
        <f t="shared" si="65"/>
        <v>-495</v>
      </c>
    </row>
    <row r="196" spans="1:142">
      <c r="A196" s="365" t="str">
        <f t="shared" si="66"/>
        <v xml:space="preserve"> 022</v>
      </c>
      <c r="B196" s="370" t="s">
        <v>932</v>
      </c>
      <c r="C196" s="370" t="s">
        <v>1176</v>
      </c>
      <c r="D196" s="411">
        <v>26</v>
      </c>
      <c r="E196" s="411">
        <v>40</v>
      </c>
      <c r="F196" s="411">
        <v>404</v>
      </c>
      <c r="G196" s="411">
        <v>75</v>
      </c>
      <c r="H196" s="411">
        <v>53</v>
      </c>
      <c r="I196" s="411">
        <v>19</v>
      </c>
      <c r="J196" s="411">
        <v>191</v>
      </c>
      <c r="K196" s="411">
        <v>7492</v>
      </c>
      <c r="L196" s="411">
        <v>6326</v>
      </c>
      <c r="M196" s="411">
        <v>24100</v>
      </c>
      <c r="N196" s="411">
        <v>54</v>
      </c>
      <c r="O196" s="412">
        <v>15</v>
      </c>
      <c r="P196" s="411">
        <f t="shared" ref="P196:P259" si="67">SUM(D196:O196)</f>
        <v>38795</v>
      </c>
      <c r="Q196" s="411">
        <f t="shared" ref="Q196:Q259" si="68">SUM(D196:I196)+((30/31)*J196)</f>
        <v>801.83870967741939</v>
      </c>
      <c r="R196" s="411">
        <f t="shared" ref="R196:R259" si="69">((1/31)*J196)+K196+((21/29*L196))</f>
        <v>12079.057842046717</v>
      </c>
      <c r="S196" s="411">
        <f t="shared" ref="S196:S259" si="70">((8/29)*L196)+SUM(M196:O196)</f>
        <v>25914.103448275862</v>
      </c>
      <c r="T196" s="411">
        <v>0</v>
      </c>
      <c r="U196" s="411">
        <v>0</v>
      </c>
      <c r="V196" s="411">
        <v>0</v>
      </c>
      <c r="W196" s="411">
        <v>0</v>
      </c>
      <c r="X196" s="411">
        <v>0</v>
      </c>
      <c r="Y196" s="411">
        <v>0</v>
      </c>
      <c r="Z196" s="411">
        <v>0</v>
      </c>
      <c r="AA196" s="411">
        <v>0</v>
      </c>
      <c r="AB196" s="411">
        <v>0</v>
      </c>
      <c r="AC196" s="411">
        <v>0</v>
      </c>
      <c r="AD196" s="411">
        <v>0</v>
      </c>
      <c r="AE196" s="412">
        <v>0</v>
      </c>
      <c r="AF196" s="411">
        <f t="shared" ref="AF196:AF259" si="71">SUM(T196:AE196)</f>
        <v>0</v>
      </c>
      <c r="AG196" s="411">
        <v>0</v>
      </c>
      <c r="AH196" s="411">
        <v>0</v>
      </c>
      <c r="AI196" s="411">
        <v>0</v>
      </c>
      <c r="AJ196" s="411">
        <v>0</v>
      </c>
      <c r="AK196" s="411">
        <v>0</v>
      </c>
      <c r="AL196" s="411">
        <v>0</v>
      </c>
      <c r="AM196" s="411">
        <v>0</v>
      </c>
      <c r="AN196" s="411">
        <v>0</v>
      </c>
      <c r="AO196" s="411">
        <v>0</v>
      </c>
      <c r="AP196" s="411">
        <v>0</v>
      </c>
      <c r="AQ196" s="411">
        <v>0</v>
      </c>
      <c r="AR196" s="412">
        <v>0</v>
      </c>
      <c r="AS196" s="411">
        <f t="shared" ref="AS196:AS259" si="72">SUM(AG196:AR196)</f>
        <v>0</v>
      </c>
      <c r="AT196" s="411">
        <f t="shared" ref="AT196:AT259" si="73">SUM(AG196:AL196)+((30/31)*AM196)</f>
        <v>0</v>
      </c>
      <c r="AU196" s="411">
        <f t="shared" ref="AU196:AU259" si="74">((1/31)*AM196)+AN196+((21/29*AO196))</f>
        <v>0</v>
      </c>
      <c r="AV196" s="411">
        <f t="shared" ref="AV196:AV259" si="75">((8/29)*AO196)+SUM(AP196:AR196)</f>
        <v>0</v>
      </c>
      <c r="AW196" s="411">
        <v>0</v>
      </c>
      <c r="AX196" s="411">
        <v>0</v>
      </c>
      <c r="AY196" s="411">
        <v>0</v>
      </c>
      <c r="AZ196" s="411">
        <v>0</v>
      </c>
      <c r="BA196" s="411">
        <v>0</v>
      </c>
      <c r="BB196" s="411">
        <v>0</v>
      </c>
      <c r="BC196" s="411">
        <v>0</v>
      </c>
      <c r="BD196" s="411">
        <v>0</v>
      </c>
      <c r="BE196" s="411">
        <v>0</v>
      </c>
      <c r="BF196" s="411">
        <v>0</v>
      </c>
      <c r="BG196" s="411">
        <v>0</v>
      </c>
      <c r="BH196" s="412">
        <v>0</v>
      </c>
      <c r="BI196" s="411">
        <f t="shared" ref="BI196:BI259" si="76">SUM(AW196:BH196)</f>
        <v>0</v>
      </c>
      <c r="BJ196" s="411">
        <v>0</v>
      </c>
      <c r="BK196" s="411">
        <v>0</v>
      </c>
      <c r="BL196" s="411">
        <v>0</v>
      </c>
      <c r="BM196" s="411">
        <v>0</v>
      </c>
      <c r="BN196" s="411">
        <v>0</v>
      </c>
      <c r="BO196" s="411">
        <v>0</v>
      </c>
      <c r="BP196" s="411">
        <v>0</v>
      </c>
      <c r="BQ196" s="411">
        <v>0</v>
      </c>
      <c r="BR196" s="411">
        <v>0</v>
      </c>
      <c r="BS196" s="411">
        <v>0</v>
      </c>
      <c r="BT196" s="411">
        <v>0</v>
      </c>
      <c r="BU196" s="412">
        <v>0</v>
      </c>
      <c r="BV196" s="411">
        <f t="shared" ref="BV196:BV259" si="77">SUM(BJ196:BU196)</f>
        <v>0</v>
      </c>
      <c r="BW196" s="411">
        <v>0</v>
      </c>
      <c r="BX196" s="411">
        <v>0</v>
      </c>
      <c r="BY196" s="411">
        <v>0</v>
      </c>
      <c r="BZ196" s="411">
        <v>0</v>
      </c>
      <c r="CA196" s="411">
        <v>0</v>
      </c>
      <c r="CB196" s="411">
        <v>0</v>
      </c>
      <c r="CC196" s="411">
        <v>0</v>
      </c>
      <c r="CD196" s="411">
        <v>0</v>
      </c>
      <c r="CE196" s="411">
        <v>0</v>
      </c>
      <c r="CF196" s="411">
        <v>0</v>
      </c>
      <c r="CG196" s="411">
        <v>0</v>
      </c>
      <c r="CH196" s="412">
        <v>0</v>
      </c>
      <c r="CI196" s="411">
        <f t="shared" ref="CI196:CI259" si="78">SUM(BW196:CH196)</f>
        <v>0</v>
      </c>
      <c r="CJ196" s="411">
        <v>0</v>
      </c>
      <c r="CK196" s="411">
        <v>0</v>
      </c>
      <c r="CL196" s="411">
        <v>0</v>
      </c>
      <c r="CM196" s="411">
        <v>0</v>
      </c>
      <c r="CN196" s="411">
        <v>0</v>
      </c>
      <c r="CO196" s="411">
        <v>0</v>
      </c>
      <c r="CP196" s="411">
        <v>0</v>
      </c>
      <c r="CQ196" s="411">
        <v>0</v>
      </c>
      <c r="CR196" s="411">
        <v>0</v>
      </c>
      <c r="CS196" s="411">
        <v>0</v>
      </c>
      <c r="CT196" s="411">
        <v>0</v>
      </c>
      <c r="CU196" s="412">
        <v>0</v>
      </c>
      <c r="CV196" s="411">
        <f t="shared" ref="CV196:CV259" si="79">SUM(CJ196:CU196)</f>
        <v>0</v>
      </c>
      <c r="CW196" s="411">
        <v>0</v>
      </c>
      <c r="CX196" s="411">
        <v>0</v>
      </c>
      <c r="CY196" s="411">
        <v>0</v>
      </c>
      <c r="CZ196" s="411">
        <v>0</v>
      </c>
      <c r="DA196" s="411">
        <v>0</v>
      </c>
      <c r="DB196" s="411">
        <v>0</v>
      </c>
      <c r="DC196" s="411">
        <v>0</v>
      </c>
      <c r="DD196" s="411">
        <v>0</v>
      </c>
      <c r="DE196" s="411">
        <v>0</v>
      </c>
      <c r="DF196" s="411">
        <v>0</v>
      </c>
      <c r="DG196" s="411">
        <v>0</v>
      </c>
      <c r="DH196" s="412">
        <v>0</v>
      </c>
      <c r="DI196" s="411">
        <f t="shared" ref="DI196:DI259" si="80">SUM(CW196:DH196)</f>
        <v>0</v>
      </c>
      <c r="DJ196" s="411">
        <v>0</v>
      </c>
      <c r="DK196" s="411">
        <v>0</v>
      </c>
      <c r="DL196" s="411">
        <v>0</v>
      </c>
      <c r="DM196" s="411">
        <v>0</v>
      </c>
      <c r="DN196" s="411">
        <v>0</v>
      </c>
      <c r="DO196" s="411">
        <v>0</v>
      </c>
      <c r="DP196" s="411">
        <v>0</v>
      </c>
      <c r="DQ196" s="411">
        <v>0</v>
      </c>
      <c r="DR196" s="411">
        <v>0</v>
      </c>
      <c r="DS196" s="411">
        <v>0</v>
      </c>
      <c r="DT196" s="411">
        <v>0</v>
      </c>
      <c r="DU196" s="412">
        <v>0</v>
      </c>
      <c r="DV196" s="411">
        <f t="shared" ref="DV196:DV259" si="81">SUM(DJ196:DU196)</f>
        <v>0</v>
      </c>
      <c r="DW196" s="412">
        <v>0</v>
      </c>
      <c r="DX196" s="412">
        <v>0</v>
      </c>
      <c r="DY196" s="412">
        <v>0</v>
      </c>
      <c r="DZ196" s="412">
        <v>0</v>
      </c>
      <c r="EA196" s="412">
        <v>0</v>
      </c>
      <c r="EB196" s="412">
        <v>0</v>
      </c>
      <c r="EC196" s="412">
        <v>0</v>
      </c>
      <c r="ED196" s="412">
        <v>0</v>
      </c>
      <c r="EE196" s="412">
        <v>0</v>
      </c>
      <c r="EF196" s="412">
        <v>0</v>
      </c>
      <c r="EG196" s="412">
        <v>0</v>
      </c>
      <c r="EH196" s="412">
        <v>0</v>
      </c>
      <c r="EI196" s="411">
        <f t="shared" ref="EI196:EI259" si="82">SUM(DW196:EH196)</f>
        <v>0</v>
      </c>
      <c r="EK196" s="411">
        <f t="shared" ref="EK196:EK259" si="83">P196+AF196+BI196+CI196+DI196</f>
        <v>38795</v>
      </c>
      <c r="EL196" s="7">
        <f t="shared" ref="EL196:EL259" si="84">EI196-EK196</f>
        <v>-38795</v>
      </c>
    </row>
    <row r="197" spans="1:142">
      <c r="A197" s="365" t="str">
        <f t="shared" si="66"/>
        <v xml:space="preserve"> 022</v>
      </c>
      <c r="B197" s="370" t="s">
        <v>932</v>
      </c>
      <c r="C197" s="370" t="s">
        <v>1177</v>
      </c>
      <c r="D197" s="411">
        <v>502</v>
      </c>
      <c r="E197" s="411">
        <v>505</v>
      </c>
      <c r="F197" s="411">
        <v>466</v>
      </c>
      <c r="G197" s="411">
        <v>475</v>
      </c>
      <c r="H197" s="411">
        <v>477</v>
      </c>
      <c r="I197" s="411">
        <v>410</v>
      </c>
      <c r="J197" s="411">
        <v>362</v>
      </c>
      <c r="K197" s="411">
        <v>428</v>
      </c>
      <c r="L197" s="411">
        <v>376</v>
      </c>
      <c r="M197" s="411">
        <v>320</v>
      </c>
      <c r="N197" s="411">
        <v>408</v>
      </c>
      <c r="O197" s="412">
        <v>558</v>
      </c>
      <c r="P197" s="411">
        <f t="shared" si="67"/>
        <v>5287</v>
      </c>
      <c r="Q197" s="411">
        <f t="shared" si="68"/>
        <v>3185.3225806451615</v>
      </c>
      <c r="R197" s="411">
        <f t="shared" si="69"/>
        <v>711.95328142380424</v>
      </c>
      <c r="S197" s="411">
        <f t="shared" si="70"/>
        <v>1389.7241379310344</v>
      </c>
      <c r="T197" s="411">
        <v>0</v>
      </c>
      <c r="U197" s="411">
        <v>0</v>
      </c>
      <c r="V197" s="411">
        <v>0</v>
      </c>
      <c r="W197" s="411">
        <v>0</v>
      </c>
      <c r="X197" s="411">
        <v>0</v>
      </c>
      <c r="Y197" s="411">
        <v>0</v>
      </c>
      <c r="Z197" s="411">
        <v>0</v>
      </c>
      <c r="AA197" s="411">
        <v>0</v>
      </c>
      <c r="AB197" s="411">
        <v>0</v>
      </c>
      <c r="AC197" s="411">
        <v>0</v>
      </c>
      <c r="AD197" s="411">
        <v>0</v>
      </c>
      <c r="AE197" s="412">
        <v>0</v>
      </c>
      <c r="AF197" s="411">
        <f t="shared" si="71"/>
        <v>0</v>
      </c>
      <c r="AG197" s="411">
        <v>0</v>
      </c>
      <c r="AH197" s="411">
        <v>0</v>
      </c>
      <c r="AI197" s="411">
        <v>0</v>
      </c>
      <c r="AJ197" s="411">
        <v>0</v>
      </c>
      <c r="AK197" s="411">
        <v>0</v>
      </c>
      <c r="AL197" s="411">
        <v>0</v>
      </c>
      <c r="AM197" s="411">
        <v>0</v>
      </c>
      <c r="AN197" s="411">
        <v>0</v>
      </c>
      <c r="AO197" s="411">
        <v>0</v>
      </c>
      <c r="AP197" s="411">
        <v>0</v>
      </c>
      <c r="AQ197" s="411">
        <v>0</v>
      </c>
      <c r="AR197" s="412">
        <v>0</v>
      </c>
      <c r="AS197" s="411">
        <f t="shared" si="72"/>
        <v>0</v>
      </c>
      <c r="AT197" s="411">
        <f t="shared" si="73"/>
        <v>0</v>
      </c>
      <c r="AU197" s="411">
        <f t="shared" si="74"/>
        <v>0</v>
      </c>
      <c r="AV197" s="411">
        <f t="shared" si="75"/>
        <v>0</v>
      </c>
      <c r="AW197" s="411">
        <v>0</v>
      </c>
      <c r="AX197" s="411">
        <v>0</v>
      </c>
      <c r="AY197" s="411">
        <v>0</v>
      </c>
      <c r="AZ197" s="411">
        <v>0</v>
      </c>
      <c r="BA197" s="411">
        <v>0</v>
      </c>
      <c r="BB197" s="411">
        <v>0</v>
      </c>
      <c r="BC197" s="411">
        <v>0</v>
      </c>
      <c r="BD197" s="411">
        <v>0</v>
      </c>
      <c r="BE197" s="411">
        <v>0</v>
      </c>
      <c r="BF197" s="411">
        <v>0</v>
      </c>
      <c r="BG197" s="411">
        <v>0</v>
      </c>
      <c r="BH197" s="412">
        <v>0</v>
      </c>
      <c r="BI197" s="411">
        <f t="shared" si="76"/>
        <v>0</v>
      </c>
      <c r="BJ197" s="411">
        <v>0</v>
      </c>
      <c r="BK197" s="411">
        <v>0</v>
      </c>
      <c r="BL197" s="411">
        <v>0</v>
      </c>
      <c r="BM197" s="411">
        <v>0</v>
      </c>
      <c r="BN197" s="411">
        <v>0</v>
      </c>
      <c r="BO197" s="411">
        <v>0</v>
      </c>
      <c r="BP197" s="411">
        <v>0</v>
      </c>
      <c r="BQ197" s="411">
        <v>0</v>
      </c>
      <c r="BR197" s="411">
        <v>0</v>
      </c>
      <c r="BS197" s="411">
        <v>0</v>
      </c>
      <c r="BT197" s="411">
        <v>0</v>
      </c>
      <c r="BU197" s="412">
        <v>0</v>
      </c>
      <c r="BV197" s="411">
        <f t="shared" si="77"/>
        <v>0</v>
      </c>
      <c r="BW197" s="411">
        <v>0</v>
      </c>
      <c r="BX197" s="411">
        <v>0</v>
      </c>
      <c r="BY197" s="411">
        <v>0</v>
      </c>
      <c r="BZ197" s="411">
        <v>0</v>
      </c>
      <c r="CA197" s="411">
        <v>0</v>
      </c>
      <c r="CB197" s="411">
        <v>0</v>
      </c>
      <c r="CC197" s="411">
        <v>0</v>
      </c>
      <c r="CD197" s="411">
        <v>0</v>
      </c>
      <c r="CE197" s="411">
        <v>0</v>
      </c>
      <c r="CF197" s="411">
        <v>0</v>
      </c>
      <c r="CG197" s="411">
        <v>0</v>
      </c>
      <c r="CH197" s="412">
        <v>0</v>
      </c>
      <c r="CI197" s="411">
        <f t="shared" si="78"/>
        <v>0</v>
      </c>
      <c r="CJ197" s="411">
        <v>0</v>
      </c>
      <c r="CK197" s="411">
        <v>0</v>
      </c>
      <c r="CL197" s="411">
        <v>0</v>
      </c>
      <c r="CM197" s="411">
        <v>0</v>
      </c>
      <c r="CN197" s="411">
        <v>0</v>
      </c>
      <c r="CO197" s="411">
        <v>0</v>
      </c>
      <c r="CP197" s="411">
        <v>0</v>
      </c>
      <c r="CQ197" s="411">
        <v>0</v>
      </c>
      <c r="CR197" s="411">
        <v>0</v>
      </c>
      <c r="CS197" s="411">
        <v>0</v>
      </c>
      <c r="CT197" s="411">
        <v>0</v>
      </c>
      <c r="CU197" s="412">
        <v>0</v>
      </c>
      <c r="CV197" s="411">
        <f t="shared" si="79"/>
        <v>0</v>
      </c>
      <c r="CW197" s="411">
        <v>0</v>
      </c>
      <c r="CX197" s="411">
        <v>0</v>
      </c>
      <c r="CY197" s="411">
        <v>0</v>
      </c>
      <c r="CZ197" s="411">
        <v>0</v>
      </c>
      <c r="DA197" s="411">
        <v>0</v>
      </c>
      <c r="DB197" s="411">
        <v>0</v>
      </c>
      <c r="DC197" s="411">
        <v>0</v>
      </c>
      <c r="DD197" s="411">
        <v>0</v>
      </c>
      <c r="DE197" s="411">
        <v>0</v>
      </c>
      <c r="DF197" s="411">
        <v>0</v>
      </c>
      <c r="DG197" s="411">
        <v>0</v>
      </c>
      <c r="DH197" s="412">
        <v>0</v>
      </c>
      <c r="DI197" s="411">
        <f t="shared" si="80"/>
        <v>0</v>
      </c>
      <c r="DJ197" s="411">
        <v>0</v>
      </c>
      <c r="DK197" s="411">
        <v>0</v>
      </c>
      <c r="DL197" s="411">
        <v>0</v>
      </c>
      <c r="DM197" s="411">
        <v>0</v>
      </c>
      <c r="DN197" s="411">
        <v>0</v>
      </c>
      <c r="DO197" s="411">
        <v>0</v>
      </c>
      <c r="DP197" s="411">
        <v>0</v>
      </c>
      <c r="DQ197" s="411">
        <v>0</v>
      </c>
      <c r="DR197" s="411">
        <v>0</v>
      </c>
      <c r="DS197" s="411">
        <v>0</v>
      </c>
      <c r="DT197" s="411">
        <v>0</v>
      </c>
      <c r="DU197" s="412">
        <v>0</v>
      </c>
      <c r="DV197" s="411">
        <f t="shared" si="81"/>
        <v>0</v>
      </c>
      <c r="DW197" s="412">
        <v>0</v>
      </c>
      <c r="DX197" s="412">
        <v>0</v>
      </c>
      <c r="DY197" s="412">
        <v>0</v>
      </c>
      <c r="DZ197" s="412">
        <v>0</v>
      </c>
      <c r="EA197" s="412">
        <v>0</v>
      </c>
      <c r="EB197" s="412">
        <v>0</v>
      </c>
      <c r="EC197" s="412">
        <v>0</v>
      </c>
      <c r="ED197" s="412">
        <v>0</v>
      </c>
      <c r="EE197" s="412">
        <v>0</v>
      </c>
      <c r="EF197" s="412">
        <v>0</v>
      </c>
      <c r="EG197" s="412">
        <v>0</v>
      </c>
      <c r="EH197" s="412">
        <v>0</v>
      </c>
      <c r="EI197" s="411">
        <f t="shared" si="82"/>
        <v>0</v>
      </c>
      <c r="EK197" s="411">
        <f t="shared" si="83"/>
        <v>5287</v>
      </c>
      <c r="EL197" s="7">
        <f t="shared" si="84"/>
        <v>-5287</v>
      </c>
    </row>
    <row r="198" spans="1:142">
      <c r="A198" s="365" t="str">
        <f t="shared" si="66"/>
        <v xml:space="preserve"> 022</v>
      </c>
      <c r="B198" s="370" t="s">
        <v>932</v>
      </c>
      <c r="C198" s="370" t="s">
        <v>1178</v>
      </c>
      <c r="D198" s="411">
        <v>246</v>
      </c>
      <c r="E198" s="411">
        <v>312</v>
      </c>
      <c r="F198" s="411">
        <v>164</v>
      </c>
      <c r="G198" s="411">
        <v>177</v>
      </c>
      <c r="H198" s="411">
        <v>435</v>
      </c>
      <c r="I198" s="411">
        <v>288</v>
      </c>
      <c r="J198" s="411">
        <v>445</v>
      </c>
      <c r="K198" s="411">
        <v>1616</v>
      </c>
      <c r="L198" s="411">
        <v>231</v>
      </c>
      <c r="M198" s="411">
        <v>2744</v>
      </c>
      <c r="N198" s="411">
        <v>194</v>
      </c>
      <c r="O198" s="412">
        <v>313</v>
      </c>
      <c r="P198" s="411">
        <f t="shared" si="67"/>
        <v>7165</v>
      </c>
      <c r="Q198" s="411">
        <f t="shared" si="68"/>
        <v>2052.6451612903224</v>
      </c>
      <c r="R198" s="411">
        <f t="shared" si="69"/>
        <v>1797.6307007786429</v>
      </c>
      <c r="S198" s="411">
        <f t="shared" si="70"/>
        <v>3314.7241379310344</v>
      </c>
      <c r="T198" s="411">
        <v>0</v>
      </c>
      <c r="U198" s="411">
        <v>0</v>
      </c>
      <c r="V198" s="411">
        <v>0</v>
      </c>
      <c r="W198" s="411">
        <v>0</v>
      </c>
      <c r="X198" s="411">
        <v>0</v>
      </c>
      <c r="Y198" s="411">
        <v>0</v>
      </c>
      <c r="Z198" s="411">
        <v>0</v>
      </c>
      <c r="AA198" s="411">
        <v>0</v>
      </c>
      <c r="AB198" s="411">
        <v>0</v>
      </c>
      <c r="AC198" s="411">
        <v>0</v>
      </c>
      <c r="AD198" s="411">
        <v>0</v>
      </c>
      <c r="AE198" s="412">
        <v>0</v>
      </c>
      <c r="AF198" s="411">
        <f t="shared" si="71"/>
        <v>0</v>
      </c>
      <c r="AG198" s="411">
        <v>0</v>
      </c>
      <c r="AH198" s="411">
        <v>0</v>
      </c>
      <c r="AI198" s="411">
        <v>0</v>
      </c>
      <c r="AJ198" s="411">
        <v>0</v>
      </c>
      <c r="AK198" s="411">
        <v>0</v>
      </c>
      <c r="AL198" s="411">
        <v>0</v>
      </c>
      <c r="AM198" s="411">
        <v>0</v>
      </c>
      <c r="AN198" s="411">
        <v>0</v>
      </c>
      <c r="AO198" s="411">
        <v>0</v>
      </c>
      <c r="AP198" s="411">
        <v>0</v>
      </c>
      <c r="AQ198" s="411">
        <v>0</v>
      </c>
      <c r="AR198" s="412">
        <v>0</v>
      </c>
      <c r="AS198" s="411">
        <f t="shared" si="72"/>
        <v>0</v>
      </c>
      <c r="AT198" s="411">
        <f t="shared" si="73"/>
        <v>0</v>
      </c>
      <c r="AU198" s="411">
        <f t="shared" si="74"/>
        <v>0</v>
      </c>
      <c r="AV198" s="411">
        <f t="shared" si="75"/>
        <v>0</v>
      </c>
      <c r="AW198" s="411">
        <v>0</v>
      </c>
      <c r="AX198" s="411">
        <v>0</v>
      </c>
      <c r="AY198" s="411">
        <v>0</v>
      </c>
      <c r="AZ198" s="411">
        <v>0</v>
      </c>
      <c r="BA198" s="411">
        <v>0</v>
      </c>
      <c r="BB198" s="411">
        <v>0</v>
      </c>
      <c r="BC198" s="411">
        <v>0</v>
      </c>
      <c r="BD198" s="411">
        <v>0</v>
      </c>
      <c r="BE198" s="411">
        <v>0</v>
      </c>
      <c r="BF198" s="411">
        <v>0</v>
      </c>
      <c r="BG198" s="411">
        <v>0</v>
      </c>
      <c r="BH198" s="412">
        <v>0</v>
      </c>
      <c r="BI198" s="411">
        <f t="shared" si="76"/>
        <v>0</v>
      </c>
      <c r="BJ198" s="411">
        <v>0</v>
      </c>
      <c r="BK198" s="411">
        <v>0</v>
      </c>
      <c r="BL198" s="411">
        <v>0</v>
      </c>
      <c r="BM198" s="411">
        <v>0</v>
      </c>
      <c r="BN198" s="411">
        <v>0</v>
      </c>
      <c r="BO198" s="411">
        <v>0</v>
      </c>
      <c r="BP198" s="411">
        <v>0</v>
      </c>
      <c r="BQ198" s="411">
        <v>0</v>
      </c>
      <c r="BR198" s="411">
        <v>0</v>
      </c>
      <c r="BS198" s="411">
        <v>0</v>
      </c>
      <c r="BT198" s="411">
        <v>0</v>
      </c>
      <c r="BU198" s="412">
        <v>0</v>
      </c>
      <c r="BV198" s="411">
        <f t="shared" si="77"/>
        <v>0</v>
      </c>
      <c r="BW198" s="411">
        <v>0</v>
      </c>
      <c r="BX198" s="411">
        <v>0</v>
      </c>
      <c r="BY198" s="411">
        <v>0</v>
      </c>
      <c r="BZ198" s="411">
        <v>0</v>
      </c>
      <c r="CA198" s="411">
        <v>0</v>
      </c>
      <c r="CB198" s="411">
        <v>0</v>
      </c>
      <c r="CC198" s="411">
        <v>0</v>
      </c>
      <c r="CD198" s="411">
        <v>0</v>
      </c>
      <c r="CE198" s="411">
        <v>0</v>
      </c>
      <c r="CF198" s="411">
        <v>0</v>
      </c>
      <c r="CG198" s="411">
        <v>0</v>
      </c>
      <c r="CH198" s="412">
        <v>0</v>
      </c>
      <c r="CI198" s="411">
        <f t="shared" si="78"/>
        <v>0</v>
      </c>
      <c r="CJ198" s="411">
        <v>0</v>
      </c>
      <c r="CK198" s="411">
        <v>0</v>
      </c>
      <c r="CL198" s="411">
        <v>0</v>
      </c>
      <c r="CM198" s="411">
        <v>0</v>
      </c>
      <c r="CN198" s="411">
        <v>0</v>
      </c>
      <c r="CO198" s="411">
        <v>0</v>
      </c>
      <c r="CP198" s="411">
        <v>0</v>
      </c>
      <c r="CQ198" s="411">
        <v>0</v>
      </c>
      <c r="CR198" s="411">
        <v>0</v>
      </c>
      <c r="CS198" s="411">
        <v>0</v>
      </c>
      <c r="CT198" s="411">
        <v>0</v>
      </c>
      <c r="CU198" s="412">
        <v>0</v>
      </c>
      <c r="CV198" s="411">
        <f t="shared" si="79"/>
        <v>0</v>
      </c>
      <c r="CW198" s="411">
        <v>0</v>
      </c>
      <c r="CX198" s="411">
        <v>0</v>
      </c>
      <c r="CY198" s="411">
        <v>0</v>
      </c>
      <c r="CZ198" s="411">
        <v>0</v>
      </c>
      <c r="DA198" s="411">
        <v>0</v>
      </c>
      <c r="DB198" s="411">
        <v>0</v>
      </c>
      <c r="DC198" s="411">
        <v>0</v>
      </c>
      <c r="DD198" s="411">
        <v>0</v>
      </c>
      <c r="DE198" s="411">
        <v>0</v>
      </c>
      <c r="DF198" s="411">
        <v>0</v>
      </c>
      <c r="DG198" s="411">
        <v>0</v>
      </c>
      <c r="DH198" s="412">
        <v>0</v>
      </c>
      <c r="DI198" s="411">
        <f t="shared" si="80"/>
        <v>0</v>
      </c>
      <c r="DJ198" s="411">
        <v>0</v>
      </c>
      <c r="DK198" s="411">
        <v>0</v>
      </c>
      <c r="DL198" s="411">
        <v>0</v>
      </c>
      <c r="DM198" s="411">
        <v>0</v>
      </c>
      <c r="DN198" s="411">
        <v>0</v>
      </c>
      <c r="DO198" s="411">
        <v>0</v>
      </c>
      <c r="DP198" s="411">
        <v>0</v>
      </c>
      <c r="DQ198" s="411">
        <v>0</v>
      </c>
      <c r="DR198" s="411">
        <v>0</v>
      </c>
      <c r="DS198" s="411">
        <v>0</v>
      </c>
      <c r="DT198" s="411">
        <v>0</v>
      </c>
      <c r="DU198" s="412">
        <v>0</v>
      </c>
      <c r="DV198" s="411">
        <f t="shared" si="81"/>
        <v>0</v>
      </c>
      <c r="DW198" s="412">
        <v>0</v>
      </c>
      <c r="DX198" s="412">
        <v>0</v>
      </c>
      <c r="DY198" s="412">
        <v>0</v>
      </c>
      <c r="DZ198" s="412">
        <v>0</v>
      </c>
      <c r="EA198" s="412">
        <v>0</v>
      </c>
      <c r="EB198" s="412">
        <v>0</v>
      </c>
      <c r="EC198" s="412">
        <v>0</v>
      </c>
      <c r="ED198" s="412">
        <v>0</v>
      </c>
      <c r="EE198" s="412">
        <v>0</v>
      </c>
      <c r="EF198" s="412">
        <v>0</v>
      </c>
      <c r="EG198" s="412">
        <v>0</v>
      </c>
      <c r="EH198" s="412">
        <v>0</v>
      </c>
      <c r="EI198" s="411">
        <f t="shared" si="82"/>
        <v>0</v>
      </c>
      <c r="EK198" s="411">
        <f t="shared" si="83"/>
        <v>7165</v>
      </c>
      <c r="EL198" s="7">
        <f t="shared" si="84"/>
        <v>-7165</v>
      </c>
    </row>
    <row r="199" spans="1:142">
      <c r="A199" s="365" t="str">
        <f t="shared" si="66"/>
        <v xml:space="preserve"> 022</v>
      </c>
      <c r="B199" s="370" t="s">
        <v>932</v>
      </c>
      <c r="C199" s="370" t="s">
        <v>1179</v>
      </c>
      <c r="D199" s="411">
        <v>159</v>
      </c>
      <c r="E199" s="411">
        <v>109</v>
      </c>
      <c r="F199" s="411">
        <v>123</v>
      </c>
      <c r="G199" s="411">
        <v>111</v>
      </c>
      <c r="H199" s="411">
        <v>227</v>
      </c>
      <c r="I199" s="411">
        <v>117</v>
      </c>
      <c r="J199" s="411">
        <v>81</v>
      </c>
      <c r="K199" s="411">
        <v>392</v>
      </c>
      <c r="L199" s="411">
        <v>189</v>
      </c>
      <c r="M199" s="411">
        <v>287</v>
      </c>
      <c r="N199" s="411">
        <v>158</v>
      </c>
      <c r="O199" s="412">
        <v>165</v>
      </c>
      <c r="P199" s="411">
        <f t="shared" si="67"/>
        <v>2118</v>
      </c>
      <c r="Q199" s="411">
        <f t="shared" si="68"/>
        <v>924.38709677419354</v>
      </c>
      <c r="R199" s="411">
        <f t="shared" si="69"/>
        <v>531.47497219132367</v>
      </c>
      <c r="S199" s="411">
        <f t="shared" si="70"/>
        <v>662.13793103448279</v>
      </c>
      <c r="T199" s="411">
        <v>0</v>
      </c>
      <c r="U199" s="411">
        <v>0</v>
      </c>
      <c r="V199" s="411">
        <v>0</v>
      </c>
      <c r="W199" s="411">
        <v>0</v>
      </c>
      <c r="X199" s="411">
        <v>0</v>
      </c>
      <c r="Y199" s="411">
        <v>0</v>
      </c>
      <c r="Z199" s="411">
        <v>0</v>
      </c>
      <c r="AA199" s="411">
        <v>0</v>
      </c>
      <c r="AB199" s="411">
        <v>0</v>
      </c>
      <c r="AC199" s="411">
        <v>0</v>
      </c>
      <c r="AD199" s="411">
        <v>0</v>
      </c>
      <c r="AE199" s="412">
        <v>0</v>
      </c>
      <c r="AF199" s="411">
        <f t="shared" si="71"/>
        <v>0</v>
      </c>
      <c r="AG199" s="411">
        <v>0</v>
      </c>
      <c r="AH199" s="411">
        <v>0</v>
      </c>
      <c r="AI199" s="411">
        <v>0</v>
      </c>
      <c r="AJ199" s="411">
        <v>0</v>
      </c>
      <c r="AK199" s="411">
        <v>0</v>
      </c>
      <c r="AL199" s="411">
        <v>0</v>
      </c>
      <c r="AM199" s="411">
        <v>0</v>
      </c>
      <c r="AN199" s="411">
        <v>0</v>
      </c>
      <c r="AO199" s="411">
        <v>0</v>
      </c>
      <c r="AP199" s="411">
        <v>0</v>
      </c>
      <c r="AQ199" s="411">
        <v>0</v>
      </c>
      <c r="AR199" s="412">
        <v>0</v>
      </c>
      <c r="AS199" s="411">
        <f t="shared" si="72"/>
        <v>0</v>
      </c>
      <c r="AT199" s="411">
        <f t="shared" si="73"/>
        <v>0</v>
      </c>
      <c r="AU199" s="411">
        <f t="shared" si="74"/>
        <v>0</v>
      </c>
      <c r="AV199" s="411">
        <f t="shared" si="75"/>
        <v>0</v>
      </c>
      <c r="AW199" s="411">
        <v>0</v>
      </c>
      <c r="AX199" s="411">
        <v>0</v>
      </c>
      <c r="AY199" s="411">
        <v>0</v>
      </c>
      <c r="AZ199" s="411">
        <v>0</v>
      </c>
      <c r="BA199" s="411">
        <v>0</v>
      </c>
      <c r="BB199" s="411">
        <v>0</v>
      </c>
      <c r="BC199" s="411">
        <v>0</v>
      </c>
      <c r="BD199" s="411">
        <v>0</v>
      </c>
      <c r="BE199" s="411">
        <v>0</v>
      </c>
      <c r="BF199" s="411">
        <v>0</v>
      </c>
      <c r="BG199" s="411">
        <v>0</v>
      </c>
      <c r="BH199" s="412">
        <v>0</v>
      </c>
      <c r="BI199" s="411">
        <f t="shared" si="76"/>
        <v>0</v>
      </c>
      <c r="BJ199" s="411">
        <v>0</v>
      </c>
      <c r="BK199" s="411">
        <v>0</v>
      </c>
      <c r="BL199" s="411">
        <v>0</v>
      </c>
      <c r="BM199" s="411">
        <v>0</v>
      </c>
      <c r="BN199" s="411">
        <v>0</v>
      </c>
      <c r="BO199" s="411">
        <v>0</v>
      </c>
      <c r="BP199" s="411">
        <v>0</v>
      </c>
      <c r="BQ199" s="411">
        <v>0</v>
      </c>
      <c r="BR199" s="411">
        <v>0</v>
      </c>
      <c r="BS199" s="411">
        <v>0</v>
      </c>
      <c r="BT199" s="411">
        <v>0</v>
      </c>
      <c r="BU199" s="412">
        <v>0</v>
      </c>
      <c r="BV199" s="411">
        <f t="shared" si="77"/>
        <v>0</v>
      </c>
      <c r="BW199" s="411">
        <v>0</v>
      </c>
      <c r="BX199" s="411">
        <v>0</v>
      </c>
      <c r="BY199" s="411">
        <v>0</v>
      </c>
      <c r="BZ199" s="411">
        <v>0</v>
      </c>
      <c r="CA199" s="411">
        <v>0</v>
      </c>
      <c r="CB199" s="411">
        <v>0</v>
      </c>
      <c r="CC199" s="411">
        <v>0</v>
      </c>
      <c r="CD199" s="411">
        <v>0</v>
      </c>
      <c r="CE199" s="411">
        <v>0</v>
      </c>
      <c r="CF199" s="411">
        <v>0</v>
      </c>
      <c r="CG199" s="411">
        <v>0</v>
      </c>
      <c r="CH199" s="412">
        <v>0</v>
      </c>
      <c r="CI199" s="411">
        <f t="shared" si="78"/>
        <v>0</v>
      </c>
      <c r="CJ199" s="411">
        <v>0</v>
      </c>
      <c r="CK199" s="411">
        <v>0</v>
      </c>
      <c r="CL199" s="411">
        <v>0</v>
      </c>
      <c r="CM199" s="411">
        <v>0</v>
      </c>
      <c r="CN199" s="411">
        <v>0</v>
      </c>
      <c r="CO199" s="411">
        <v>0</v>
      </c>
      <c r="CP199" s="411">
        <v>0</v>
      </c>
      <c r="CQ199" s="411">
        <v>0</v>
      </c>
      <c r="CR199" s="411">
        <v>0</v>
      </c>
      <c r="CS199" s="411">
        <v>0</v>
      </c>
      <c r="CT199" s="411">
        <v>0</v>
      </c>
      <c r="CU199" s="412">
        <v>0</v>
      </c>
      <c r="CV199" s="411">
        <f t="shared" si="79"/>
        <v>0</v>
      </c>
      <c r="CW199" s="411">
        <v>0</v>
      </c>
      <c r="CX199" s="411">
        <v>0</v>
      </c>
      <c r="CY199" s="411">
        <v>0</v>
      </c>
      <c r="CZ199" s="411">
        <v>0</v>
      </c>
      <c r="DA199" s="411">
        <v>0</v>
      </c>
      <c r="DB199" s="411">
        <v>0</v>
      </c>
      <c r="DC199" s="411">
        <v>0</v>
      </c>
      <c r="DD199" s="411">
        <v>0</v>
      </c>
      <c r="DE199" s="411">
        <v>0</v>
      </c>
      <c r="DF199" s="411">
        <v>0</v>
      </c>
      <c r="DG199" s="411">
        <v>0</v>
      </c>
      <c r="DH199" s="412">
        <v>0</v>
      </c>
      <c r="DI199" s="411">
        <f t="shared" si="80"/>
        <v>0</v>
      </c>
      <c r="DJ199" s="411">
        <v>0</v>
      </c>
      <c r="DK199" s="411">
        <v>0</v>
      </c>
      <c r="DL199" s="411">
        <v>0</v>
      </c>
      <c r="DM199" s="411">
        <v>0</v>
      </c>
      <c r="DN199" s="411">
        <v>0</v>
      </c>
      <c r="DO199" s="411">
        <v>0</v>
      </c>
      <c r="DP199" s="411">
        <v>0</v>
      </c>
      <c r="DQ199" s="411">
        <v>0</v>
      </c>
      <c r="DR199" s="411">
        <v>0</v>
      </c>
      <c r="DS199" s="411">
        <v>0</v>
      </c>
      <c r="DT199" s="411">
        <v>0</v>
      </c>
      <c r="DU199" s="412">
        <v>0</v>
      </c>
      <c r="DV199" s="411">
        <f t="shared" si="81"/>
        <v>0</v>
      </c>
      <c r="DW199" s="412">
        <v>0</v>
      </c>
      <c r="DX199" s="412">
        <v>0</v>
      </c>
      <c r="DY199" s="412">
        <v>0</v>
      </c>
      <c r="DZ199" s="412">
        <v>0</v>
      </c>
      <c r="EA199" s="412">
        <v>0</v>
      </c>
      <c r="EB199" s="412">
        <v>0</v>
      </c>
      <c r="EC199" s="412">
        <v>0</v>
      </c>
      <c r="ED199" s="412">
        <v>0</v>
      </c>
      <c r="EE199" s="412">
        <v>0</v>
      </c>
      <c r="EF199" s="412">
        <v>0</v>
      </c>
      <c r="EG199" s="412">
        <v>0</v>
      </c>
      <c r="EH199" s="412">
        <v>0</v>
      </c>
      <c r="EI199" s="411">
        <f t="shared" si="82"/>
        <v>0</v>
      </c>
      <c r="EK199" s="411">
        <f t="shared" si="83"/>
        <v>2118</v>
      </c>
      <c r="EL199" s="7">
        <f t="shared" si="84"/>
        <v>-2118</v>
      </c>
    </row>
    <row r="200" spans="1:142">
      <c r="A200" s="365" t="str">
        <f t="shared" si="66"/>
        <v xml:space="preserve"> 022</v>
      </c>
      <c r="B200" s="370" t="s">
        <v>932</v>
      </c>
      <c r="C200" s="370" t="s">
        <v>1180</v>
      </c>
      <c r="D200" s="411">
        <v>6</v>
      </c>
      <c r="E200" s="411">
        <v>4</v>
      </c>
      <c r="F200" s="411">
        <v>2</v>
      </c>
      <c r="G200" s="411">
        <v>1</v>
      </c>
      <c r="H200" s="411">
        <v>1</v>
      </c>
      <c r="I200" s="411">
        <v>0</v>
      </c>
      <c r="J200" s="411">
        <v>2</v>
      </c>
      <c r="K200" s="411">
        <v>5</v>
      </c>
      <c r="L200" s="411">
        <v>4</v>
      </c>
      <c r="M200" s="411">
        <v>8</v>
      </c>
      <c r="N200" s="411">
        <v>1</v>
      </c>
      <c r="O200" s="412">
        <v>0</v>
      </c>
      <c r="P200" s="411">
        <f t="shared" si="67"/>
        <v>34</v>
      </c>
      <c r="Q200" s="411">
        <f t="shared" si="68"/>
        <v>15.935483870967742</v>
      </c>
      <c r="R200" s="411">
        <f t="shared" si="69"/>
        <v>7.9610678531701886</v>
      </c>
      <c r="S200" s="411">
        <f t="shared" si="70"/>
        <v>10.103448275862069</v>
      </c>
      <c r="T200" s="411">
        <v>0</v>
      </c>
      <c r="U200" s="411">
        <v>0</v>
      </c>
      <c r="V200" s="411">
        <v>0</v>
      </c>
      <c r="W200" s="411">
        <v>0</v>
      </c>
      <c r="X200" s="411">
        <v>0</v>
      </c>
      <c r="Y200" s="411">
        <v>0</v>
      </c>
      <c r="Z200" s="411">
        <v>0</v>
      </c>
      <c r="AA200" s="411">
        <v>0</v>
      </c>
      <c r="AB200" s="411">
        <v>0</v>
      </c>
      <c r="AC200" s="411">
        <v>0</v>
      </c>
      <c r="AD200" s="411">
        <v>0</v>
      </c>
      <c r="AE200" s="412">
        <v>0</v>
      </c>
      <c r="AF200" s="411">
        <f t="shared" si="71"/>
        <v>0</v>
      </c>
      <c r="AG200" s="411">
        <v>0</v>
      </c>
      <c r="AH200" s="411">
        <v>0</v>
      </c>
      <c r="AI200" s="411">
        <v>0</v>
      </c>
      <c r="AJ200" s="411">
        <v>0</v>
      </c>
      <c r="AK200" s="411">
        <v>0</v>
      </c>
      <c r="AL200" s="411">
        <v>0</v>
      </c>
      <c r="AM200" s="411">
        <v>0</v>
      </c>
      <c r="AN200" s="411">
        <v>0</v>
      </c>
      <c r="AO200" s="411">
        <v>0</v>
      </c>
      <c r="AP200" s="411">
        <v>0</v>
      </c>
      <c r="AQ200" s="411">
        <v>0</v>
      </c>
      <c r="AR200" s="412">
        <v>0</v>
      </c>
      <c r="AS200" s="411">
        <f t="shared" si="72"/>
        <v>0</v>
      </c>
      <c r="AT200" s="411">
        <f t="shared" si="73"/>
        <v>0</v>
      </c>
      <c r="AU200" s="411">
        <f t="shared" si="74"/>
        <v>0</v>
      </c>
      <c r="AV200" s="411">
        <f t="shared" si="75"/>
        <v>0</v>
      </c>
      <c r="AW200" s="411">
        <v>0</v>
      </c>
      <c r="AX200" s="411">
        <v>0</v>
      </c>
      <c r="AY200" s="411">
        <v>0</v>
      </c>
      <c r="AZ200" s="411">
        <v>0</v>
      </c>
      <c r="BA200" s="411">
        <v>0</v>
      </c>
      <c r="BB200" s="411">
        <v>0</v>
      </c>
      <c r="BC200" s="411">
        <v>0</v>
      </c>
      <c r="BD200" s="411">
        <v>0</v>
      </c>
      <c r="BE200" s="411">
        <v>0</v>
      </c>
      <c r="BF200" s="411">
        <v>0</v>
      </c>
      <c r="BG200" s="411">
        <v>0</v>
      </c>
      <c r="BH200" s="412">
        <v>0</v>
      </c>
      <c r="BI200" s="411">
        <f t="shared" si="76"/>
        <v>0</v>
      </c>
      <c r="BJ200" s="411">
        <v>0</v>
      </c>
      <c r="BK200" s="411">
        <v>0</v>
      </c>
      <c r="BL200" s="411">
        <v>0</v>
      </c>
      <c r="BM200" s="411">
        <v>0</v>
      </c>
      <c r="BN200" s="411">
        <v>0</v>
      </c>
      <c r="BO200" s="411">
        <v>0</v>
      </c>
      <c r="BP200" s="411">
        <v>0</v>
      </c>
      <c r="BQ200" s="411">
        <v>0</v>
      </c>
      <c r="BR200" s="411">
        <v>0</v>
      </c>
      <c r="BS200" s="411">
        <v>0</v>
      </c>
      <c r="BT200" s="411">
        <v>0</v>
      </c>
      <c r="BU200" s="412">
        <v>0</v>
      </c>
      <c r="BV200" s="411">
        <f t="shared" si="77"/>
        <v>0</v>
      </c>
      <c r="BW200" s="411">
        <v>0</v>
      </c>
      <c r="BX200" s="411">
        <v>0</v>
      </c>
      <c r="BY200" s="411">
        <v>0</v>
      </c>
      <c r="BZ200" s="411">
        <v>0</v>
      </c>
      <c r="CA200" s="411">
        <v>0</v>
      </c>
      <c r="CB200" s="411">
        <v>0</v>
      </c>
      <c r="CC200" s="411">
        <v>0</v>
      </c>
      <c r="CD200" s="411">
        <v>0</v>
      </c>
      <c r="CE200" s="411">
        <v>0</v>
      </c>
      <c r="CF200" s="411">
        <v>0</v>
      </c>
      <c r="CG200" s="411">
        <v>0</v>
      </c>
      <c r="CH200" s="412">
        <v>0</v>
      </c>
      <c r="CI200" s="411">
        <f t="shared" si="78"/>
        <v>0</v>
      </c>
      <c r="CJ200" s="411">
        <v>0</v>
      </c>
      <c r="CK200" s="411">
        <v>0</v>
      </c>
      <c r="CL200" s="411">
        <v>0</v>
      </c>
      <c r="CM200" s="411">
        <v>0</v>
      </c>
      <c r="CN200" s="411">
        <v>0</v>
      </c>
      <c r="CO200" s="411">
        <v>0</v>
      </c>
      <c r="CP200" s="411">
        <v>0</v>
      </c>
      <c r="CQ200" s="411">
        <v>0</v>
      </c>
      <c r="CR200" s="411">
        <v>0</v>
      </c>
      <c r="CS200" s="411">
        <v>0</v>
      </c>
      <c r="CT200" s="411">
        <v>0</v>
      </c>
      <c r="CU200" s="412">
        <v>0</v>
      </c>
      <c r="CV200" s="411">
        <f t="shared" si="79"/>
        <v>0</v>
      </c>
      <c r="CW200" s="411">
        <v>0</v>
      </c>
      <c r="CX200" s="411">
        <v>0</v>
      </c>
      <c r="CY200" s="411">
        <v>0</v>
      </c>
      <c r="CZ200" s="411">
        <v>0</v>
      </c>
      <c r="DA200" s="411">
        <v>0</v>
      </c>
      <c r="DB200" s="411">
        <v>0</v>
      </c>
      <c r="DC200" s="411">
        <v>0</v>
      </c>
      <c r="DD200" s="411">
        <v>0</v>
      </c>
      <c r="DE200" s="411">
        <v>0</v>
      </c>
      <c r="DF200" s="411">
        <v>0</v>
      </c>
      <c r="DG200" s="411">
        <v>0</v>
      </c>
      <c r="DH200" s="412">
        <v>0</v>
      </c>
      <c r="DI200" s="411">
        <f t="shared" si="80"/>
        <v>0</v>
      </c>
      <c r="DJ200" s="411">
        <v>0</v>
      </c>
      <c r="DK200" s="411">
        <v>0</v>
      </c>
      <c r="DL200" s="411">
        <v>0</v>
      </c>
      <c r="DM200" s="411">
        <v>0</v>
      </c>
      <c r="DN200" s="411">
        <v>0</v>
      </c>
      <c r="DO200" s="411">
        <v>0</v>
      </c>
      <c r="DP200" s="411">
        <v>0</v>
      </c>
      <c r="DQ200" s="411">
        <v>0</v>
      </c>
      <c r="DR200" s="411">
        <v>0</v>
      </c>
      <c r="DS200" s="411">
        <v>0</v>
      </c>
      <c r="DT200" s="411">
        <v>0</v>
      </c>
      <c r="DU200" s="412">
        <v>0</v>
      </c>
      <c r="DV200" s="411">
        <f t="shared" si="81"/>
        <v>0</v>
      </c>
      <c r="DW200" s="412">
        <v>0</v>
      </c>
      <c r="DX200" s="412">
        <v>0</v>
      </c>
      <c r="DY200" s="412">
        <v>0</v>
      </c>
      <c r="DZ200" s="412">
        <v>0</v>
      </c>
      <c r="EA200" s="412">
        <v>0</v>
      </c>
      <c r="EB200" s="412">
        <v>0</v>
      </c>
      <c r="EC200" s="412">
        <v>0</v>
      </c>
      <c r="ED200" s="412">
        <v>0</v>
      </c>
      <c r="EE200" s="412">
        <v>0</v>
      </c>
      <c r="EF200" s="412">
        <v>0</v>
      </c>
      <c r="EG200" s="412">
        <v>0</v>
      </c>
      <c r="EH200" s="412">
        <v>0</v>
      </c>
      <c r="EI200" s="411">
        <f t="shared" si="82"/>
        <v>0</v>
      </c>
      <c r="EK200" s="411">
        <f t="shared" si="83"/>
        <v>34</v>
      </c>
      <c r="EL200" s="7">
        <f t="shared" si="84"/>
        <v>-34</v>
      </c>
    </row>
    <row r="201" spans="1:142">
      <c r="A201" s="365" t="str">
        <f t="shared" si="66"/>
        <v xml:space="preserve"> 022</v>
      </c>
      <c r="B201" s="370" t="s">
        <v>932</v>
      </c>
      <c r="C201" s="370" t="s">
        <v>1184</v>
      </c>
      <c r="D201" s="411">
        <v>0</v>
      </c>
      <c r="E201" s="411">
        <v>0</v>
      </c>
      <c r="F201" s="411">
        <v>0</v>
      </c>
      <c r="G201" s="411">
        <v>0</v>
      </c>
      <c r="H201" s="411">
        <v>0</v>
      </c>
      <c r="I201" s="411">
        <v>0</v>
      </c>
      <c r="J201" s="411">
        <v>0</v>
      </c>
      <c r="K201" s="411">
        <v>22759</v>
      </c>
      <c r="L201" s="411">
        <v>477</v>
      </c>
      <c r="M201" s="411">
        <v>4272</v>
      </c>
      <c r="N201" s="411">
        <v>0</v>
      </c>
      <c r="O201" s="412">
        <v>0</v>
      </c>
      <c r="P201" s="411">
        <f t="shared" si="67"/>
        <v>27508</v>
      </c>
      <c r="Q201" s="411">
        <f t="shared" si="68"/>
        <v>0</v>
      </c>
      <c r="R201" s="411">
        <f t="shared" si="69"/>
        <v>23104.413793103449</v>
      </c>
      <c r="S201" s="411">
        <f t="shared" si="70"/>
        <v>4403.5862068965516</v>
      </c>
      <c r="T201" s="411">
        <v>0</v>
      </c>
      <c r="U201" s="411">
        <v>0</v>
      </c>
      <c r="V201" s="411">
        <v>0</v>
      </c>
      <c r="W201" s="411">
        <v>0</v>
      </c>
      <c r="X201" s="411">
        <v>0</v>
      </c>
      <c r="Y201" s="411">
        <v>0</v>
      </c>
      <c r="Z201" s="411">
        <v>0</v>
      </c>
      <c r="AA201" s="411">
        <v>0</v>
      </c>
      <c r="AB201" s="411">
        <v>0</v>
      </c>
      <c r="AC201" s="411">
        <v>0</v>
      </c>
      <c r="AD201" s="411">
        <v>0</v>
      </c>
      <c r="AE201" s="412">
        <v>0</v>
      </c>
      <c r="AF201" s="411">
        <f t="shared" si="71"/>
        <v>0</v>
      </c>
      <c r="AG201" s="411">
        <v>0</v>
      </c>
      <c r="AH201" s="411">
        <v>0</v>
      </c>
      <c r="AI201" s="411">
        <v>0</v>
      </c>
      <c r="AJ201" s="411">
        <v>0</v>
      </c>
      <c r="AK201" s="411">
        <v>0</v>
      </c>
      <c r="AL201" s="411">
        <v>0</v>
      </c>
      <c r="AM201" s="411">
        <v>0</v>
      </c>
      <c r="AN201" s="411">
        <v>0</v>
      </c>
      <c r="AO201" s="411">
        <v>0</v>
      </c>
      <c r="AP201" s="411">
        <v>0</v>
      </c>
      <c r="AQ201" s="411">
        <v>0</v>
      </c>
      <c r="AR201" s="412">
        <v>0</v>
      </c>
      <c r="AS201" s="411">
        <f t="shared" si="72"/>
        <v>0</v>
      </c>
      <c r="AT201" s="411">
        <f t="shared" si="73"/>
        <v>0</v>
      </c>
      <c r="AU201" s="411">
        <f t="shared" si="74"/>
        <v>0</v>
      </c>
      <c r="AV201" s="411">
        <f t="shared" si="75"/>
        <v>0</v>
      </c>
      <c r="AW201" s="411">
        <v>0</v>
      </c>
      <c r="AX201" s="411">
        <v>0</v>
      </c>
      <c r="AY201" s="411">
        <v>0</v>
      </c>
      <c r="AZ201" s="411">
        <v>0</v>
      </c>
      <c r="BA201" s="411">
        <v>0</v>
      </c>
      <c r="BB201" s="411">
        <v>0</v>
      </c>
      <c r="BC201" s="411">
        <v>0</v>
      </c>
      <c r="BD201" s="411">
        <v>0</v>
      </c>
      <c r="BE201" s="411">
        <v>0</v>
      </c>
      <c r="BF201" s="411">
        <v>0</v>
      </c>
      <c r="BG201" s="411">
        <v>0</v>
      </c>
      <c r="BH201" s="412">
        <v>0</v>
      </c>
      <c r="BI201" s="411">
        <f t="shared" si="76"/>
        <v>0</v>
      </c>
      <c r="BJ201" s="411">
        <v>0</v>
      </c>
      <c r="BK201" s="411">
        <v>0</v>
      </c>
      <c r="BL201" s="411">
        <v>0</v>
      </c>
      <c r="BM201" s="411">
        <v>0</v>
      </c>
      <c r="BN201" s="411">
        <v>0</v>
      </c>
      <c r="BO201" s="411">
        <v>0</v>
      </c>
      <c r="BP201" s="411">
        <v>0</v>
      </c>
      <c r="BQ201" s="411">
        <v>0</v>
      </c>
      <c r="BR201" s="411">
        <v>0</v>
      </c>
      <c r="BS201" s="411">
        <v>0</v>
      </c>
      <c r="BT201" s="411">
        <v>0</v>
      </c>
      <c r="BU201" s="412">
        <v>0</v>
      </c>
      <c r="BV201" s="411">
        <f t="shared" si="77"/>
        <v>0</v>
      </c>
      <c r="BW201" s="411">
        <v>0</v>
      </c>
      <c r="BX201" s="411">
        <v>0</v>
      </c>
      <c r="BY201" s="411">
        <v>0</v>
      </c>
      <c r="BZ201" s="411">
        <v>0</v>
      </c>
      <c r="CA201" s="411">
        <v>0</v>
      </c>
      <c r="CB201" s="411">
        <v>0</v>
      </c>
      <c r="CC201" s="411">
        <v>0</v>
      </c>
      <c r="CD201" s="411">
        <v>0</v>
      </c>
      <c r="CE201" s="411">
        <v>0</v>
      </c>
      <c r="CF201" s="411">
        <v>0</v>
      </c>
      <c r="CG201" s="411">
        <v>0</v>
      </c>
      <c r="CH201" s="412">
        <v>0</v>
      </c>
      <c r="CI201" s="411">
        <f t="shared" si="78"/>
        <v>0</v>
      </c>
      <c r="CJ201" s="411">
        <v>0</v>
      </c>
      <c r="CK201" s="411">
        <v>0</v>
      </c>
      <c r="CL201" s="411">
        <v>0</v>
      </c>
      <c r="CM201" s="411">
        <v>0</v>
      </c>
      <c r="CN201" s="411">
        <v>0</v>
      </c>
      <c r="CO201" s="411">
        <v>0</v>
      </c>
      <c r="CP201" s="411">
        <v>0</v>
      </c>
      <c r="CQ201" s="411">
        <v>0</v>
      </c>
      <c r="CR201" s="411">
        <v>0</v>
      </c>
      <c r="CS201" s="411">
        <v>0</v>
      </c>
      <c r="CT201" s="411">
        <v>0</v>
      </c>
      <c r="CU201" s="412">
        <v>0</v>
      </c>
      <c r="CV201" s="411">
        <f t="shared" si="79"/>
        <v>0</v>
      </c>
      <c r="CW201" s="411">
        <v>0</v>
      </c>
      <c r="CX201" s="411">
        <v>0</v>
      </c>
      <c r="CY201" s="411">
        <v>0</v>
      </c>
      <c r="CZ201" s="411">
        <v>0</v>
      </c>
      <c r="DA201" s="411">
        <v>0</v>
      </c>
      <c r="DB201" s="411">
        <v>0</v>
      </c>
      <c r="DC201" s="411">
        <v>0</v>
      </c>
      <c r="DD201" s="411">
        <v>0</v>
      </c>
      <c r="DE201" s="411">
        <v>0</v>
      </c>
      <c r="DF201" s="411">
        <v>0</v>
      </c>
      <c r="DG201" s="411">
        <v>0</v>
      </c>
      <c r="DH201" s="412">
        <v>0</v>
      </c>
      <c r="DI201" s="411">
        <f t="shared" si="80"/>
        <v>0</v>
      </c>
      <c r="DJ201" s="411">
        <v>0</v>
      </c>
      <c r="DK201" s="411">
        <v>0</v>
      </c>
      <c r="DL201" s="411">
        <v>0</v>
      </c>
      <c r="DM201" s="411">
        <v>0</v>
      </c>
      <c r="DN201" s="411">
        <v>0</v>
      </c>
      <c r="DO201" s="411">
        <v>0</v>
      </c>
      <c r="DP201" s="411">
        <v>0</v>
      </c>
      <c r="DQ201" s="411">
        <v>0</v>
      </c>
      <c r="DR201" s="411">
        <v>0</v>
      </c>
      <c r="DS201" s="411">
        <v>0</v>
      </c>
      <c r="DT201" s="411">
        <v>0</v>
      </c>
      <c r="DU201" s="412">
        <v>0</v>
      </c>
      <c r="DV201" s="411">
        <f t="shared" si="81"/>
        <v>0</v>
      </c>
      <c r="DW201" s="412">
        <v>0</v>
      </c>
      <c r="DX201" s="412">
        <v>0</v>
      </c>
      <c r="DY201" s="412">
        <v>0</v>
      </c>
      <c r="DZ201" s="412">
        <v>0</v>
      </c>
      <c r="EA201" s="412">
        <v>0</v>
      </c>
      <c r="EB201" s="412">
        <v>0</v>
      </c>
      <c r="EC201" s="412">
        <v>0</v>
      </c>
      <c r="ED201" s="412">
        <v>0</v>
      </c>
      <c r="EE201" s="412">
        <v>0</v>
      </c>
      <c r="EF201" s="412">
        <v>0</v>
      </c>
      <c r="EG201" s="412">
        <v>0</v>
      </c>
      <c r="EH201" s="412">
        <v>0</v>
      </c>
      <c r="EI201" s="411">
        <f t="shared" si="82"/>
        <v>0</v>
      </c>
      <c r="EK201" s="411">
        <f t="shared" si="83"/>
        <v>27508</v>
      </c>
      <c r="EL201" s="7">
        <f t="shared" si="84"/>
        <v>-27508</v>
      </c>
    </row>
    <row r="202" spans="1:142">
      <c r="A202" s="365" t="str">
        <f t="shared" si="66"/>
        <v xml:space="preserve"> 022</v>
      </c>
      <c r="B202" s="370" t="s">
        <v>932</v>
      </c>
      <c r="C202" s="370" t="s">
        <v>1185</v>
      </c>
      <c r="D202" s="411">
        <v>0</v>
      </c>
      <c r="E202" s="411">
        <v>0</v>
      </c>
      <c r="F202" s="411">
        <v>0</v>
      </c>
      <c r="G202" s="411">
        <v>0</v>
      </c>
      <c r="H202" s="411">
        <v>0</v>
      </c>
      <c r="I202" s="411">
        <v>0</v>
      </c>
      <c r="J202" s="411">
        <v>0</v>
      </c>
      <c r="K202" s="411">
        <v>22834</v>
      </c>
      <c r="L202" s="411">
        <v>481</v>
      </c>
      <c r="M202" s="411">
        <v>4272</v>
      </c>
      <c r="N202" s="411">
        <v>0</v>
      </c>
      <c r="O202" s="412">
        <v>0</v>
      </c>
      <c r="P202" s="411">
        <f t="shared" si="67"/>
        <v>27587</v>
      </c>
      <c r="Q202" s="411">
        <f t="shared" si="68"/>
        <v>0</v>
      </c>
      <c r="R202" s="411">
        <f t="shared" si="69"/>
        <v>23182.310344827587</v>
      </c>
      <c r="S202" s="411">
        <f t="shared" si="70"/>
        <v>4404.6896551724139</v>
      </c>
      <c r="T202" s="411">
        <v>0</v>
      </c>
      <c r="U202" s="411">
        <v>0</v>
      </c>
      <c r="V202" s="411">
        <v>0</v>
      </c>
      <c r="W202" s="411">
        <v>0</v>
      </c>
      <c r="X202" s="411">
        <v>0</v>
      </c>
      <c r="Y202" s="411">
        <v>0</v>
      </c>
      <c r="Z202" s="411">
        <v>0</v>
      </c>
      <c r="AA202" s="411">
        <v>0</v>
      </c>
      <c r="AB202" s="411">
        <v>0</v>
      </c>
      <c r="AC202" s="411">
        <v>0</v>
      </c>
      <c r="AD202" s="411">
        <v>0</v>
      </c>
      <c r="AE202" s="412">
        <v>0</v>
      </c>
      <c r="AF202" s="411">
        <f t="shared" si="71"/>
        <v>0</v>
      </c>
      <c r="AG202" s="411">
        <v>0</v>
      </c>
      <c r="AH202" s="411">
        <v>0</v>
      </c>
      <c r="AI202" s="411">
        <v>0</v>
      </c>
      <c r="AJ202" s="411">
        <v>0</v>
      </c>
      <c r="AK202" s="411">
        <v>0</v>
      </c>
      <c r="AL202" s="411">
        <v>0</v>
      </c>
      <c r="AM202" s="411">
        <v>0</v>
      </c>
      <c r="AN202" s="411">
        <v>0</v>
      </c>
      <c r="AO202" s="411">
        <v>0</v>
      </c>
      <c r="AP202" s="411">
        <v>0</v>
      </c>
      <c r="AQ202" s="411">
        <v>0</v>
      </c>
      <c r="AR202" s="412">
        <v>0</v>
      </c>
      <c r="AS202" s="411">
        <f t="shared" si="72"/>
        <v>0</v>
      </c>
      <c r="AT202" s="411">
        <f t="shared" si="73"/>
        <v>0</v>
      </c>
      <c r="AU202" s="411">
        <f t="shared" si="74"/>
        <v>0</v>
      </c>
      <c r="AV202" s="411">
        <f t="shared" si="75"/>
        <v>0</v>
      </c>
      <c r="AW202" s="411">
        <v>0</v>
      </c>
      <c r="AX202" s="411">
        <v>0</v>
      </c>
      <c r="AY202" s="411">
        <v>0</v>
      </c>
      <c r="AZ202" s="411">
        <v>0</v>
      </c>
      <c r="BA202" s="411">
        <v>0</v>
      </c>
      <c r="BB202" s="411">
        <v>0</v>
      </c>
      <c r="BC202" s="411">
        <v>0</v>
      </c>
      <c r="BD202" s="411">
        <v>0</v>
      </c>
      <c r="BE202" s="411">
        <v>0</v>
      </c>
      <c r="BF202" s="411">
        <v>0</v>
      </c>
      <c r="BG202" s="411">
        <v>0</v>
      </c>
      <c r="BH202" s="412">
        <v>0</v>
      </c>
      <c r="BI202" s="411">
        <f t="shared" si="76"/>
        <v>0</v>
      </c>
      <c r="BJ202" s="411">
        <v>0</v>
      </c>
      <c r="BK202" s="411">
        <v>0</v>
      </c>
      <c r="BL202" s="411">
        <v>0</v>
      </c>
      <c r="BM202" s="411">
        <v>0</v>
      </c>
      <c r="BN202" s="411">
        <v>0</v>
      </c>
      <c r="BO202" s="411">
        <v>0</v>
      </c>
      <c r="BP202" s="411">
        <v>0</v>
      </c>
      <c r="BQ202" s="411">
        <v>0</v>
      </c>
      <c r="BR202" s="411">
        <v>0</v>
      </c>
      <c r="BS202" s="411">
        <v>0</v>
      </c>
      <c r="BT202" s="411">
        <v>0</v>
      </c>
      <c r="BU202" s="412">
        <v>0</v>
      </c>
      <c r="BV202" s="411">
        <f t="shared" si="77"/>
        <v>0</v>
      </c>
      <c r="BW202" s="411">
        <v>0</v>
      </c>
      <c r="BX202" s="411">
        <v>0</v>
      </c>
      <c r="BY202" s="411">
        <v>0</v>
      </c>
      <c r="BZ202" s="411">
        <v>0</v>
      </c>
      <c r="CA202" s="411">
        <v>0</v>
      </c>
      <c r="CB202" s="411">
        <v>0</v>
      </c>
      <c r="CC202" s="411">
        <v>0</v>
      </c>
      <c r="CD202" s="411">
        <v>0</v>
      </c>
      <c r="CE202" s="411">
        <v>0</v>
      </c>
      <c r="CF202" s="411">
        <v>0</v>
      </c>
      <c r="CG202" s="411">
        <v>0</v>
      </c>
      <c r="CH202" s="412">
        <v>0</v>
      </c>
      <c r="CI202" s="411">
        <f t="shared" si="78"/>
        <v>0</v>
      </c>
      <c r="CJ202" s="411">
        <v>0</v>
      </c>
      <c r="CK202" s="411">
        <v>0</v>
      </c>
      <c r="CL202" s="411">
        <v>0</v>
      </c>
      <c r="CM202" s="411">
        <v>0</v>
      </c>
      <c r="CN202" s="411">
        <v>0</v>
      </c>
      <c r="CO202" s="411">
        <v>0</v>
      </c>
      <c r="CP202" s="411">
        <v>0</v>
      </c>
      <c r="CQ202" s="411">
        <v>0</v>
      </c>
      <c r="CR202" s="411">
        <v>0</v>
      </c>
      <c r="CS202" s="411">
        <v>0</v>
      </c>
      <c r="CT202" s="411">
        <v>0</v>
      </c>
      <c r="CU202" s="412">
        <v>0</v>
      </c>
      <c r="CV202" s="411">
        <f t="shared" si="79"/>
        <v>0</v>
      </c>
      <c r="CW202" s="411">
        <v>0</v>
      </c>
      <c r="CX202" s="411">
        <v>0</v>
      </c>
      <c r="CY202" s="411">
        <v>0</v>
      </c>
      <c r="CZ202" s="411">
        <v>0</v>
      </c>
      <c r="DA202" s="411">
        <v>0</v>
      </c>
      <c r="DB202" s="411">
        <v>0</v>
      </c>
      <c r="DC202" s="411">
        <v>0</v>
      </c>
      <c r="DD202" s="411">
        <v>0</v>
      </c>
      <c r="DE202" s="411">
        <v>0</v>
      </c>
      <c r="DF202" s="411">
        <v>0</v>
      </c>
      <c r="DG202" s="411">
        <v>0</v>
      </c>
      <c r="DH202" s="412">
        <v>0</v>
      </c>
      <c r="DI202" s="411">
        <f t="shared" si="80"/>
        <v>0</v>
      </c>
      <c r="DJ202" s="411">
        <v>0</v>
      </c>
      <c r="DK202" s="411">
        <v>0</v>
      </c>
      <c r="DL202" s="411">
        <v>0</v>
      </c>
      <c r="DM202" s="411">
        <v>0</v>
      </c>
      <c r="DN202" s="411">
        <v>0</v>
      </c>
      <c r="DO202" s="411">
        <v>0</v>
      </c>
      <c r="DP202" s="411">
        <v>0</v>
      </c>
      <c r="DQ202" s="411">
        <v>0</v>
      </c>
      <c r="DR202" s="411">
        <v>0</v>
      </c>
      <c r="DS202" s="411">
        <v>0</v>
      </c>
      <c r="DT202" s="411">
        <v>0</v>
      </c>
      <c r="DU202" s="412">
        <v>0</v>
      </c>
      <c r="DV202" s="411">
        <f t="shared" si="81"/>
        <v>0</v>
      </c>
      <c r="DW202" s="412">
        <v>0</v>
      </c>
      <c r="DX202" s="412">
        <v>0</v>
      </c>
      <c r="DY202" s="412">
        <v>0</v>
      </c>
      <c r="DZ202" s="412">
        <v>0</v>
      </c>
      <c r="EA202" s="412">
        <v>0</v>
      </c>
      <c r="EB202" s="412">
        <v>0</v>
      </c>
      <c r="EC202" s="412">
        <v>0</v>
      </c>
      <c r="ED202" s="412">
        <v>0</v>
      </c>
      <c r="EE202" s="412">
        <v>0</v>
      </c>
      <c r="EF202" s="412">
        <v>0</v>
      </c>
      <c r="EG202" s="412">
        <v>0</v>
      </c>
      <c r="EH202" s="412">
        <v>0</v>
      </c>
      <c r="EI202" s="411">
        <f t="shared" si="82"/>
        <v>0</v>
      </c>
      <c r="EK202" s="411">
        <f t="shared" si="83"/>
        <v>27587</v>
      </c>
      <c r="EL202" s="7">
        <f t="shared" si="84"/>
        <v>-27587</v>
      </c>
    </row>
    <row r="203" spans="1:142">
      <c r="A203" s="365" t="str">
        <f t="shared" si="66"/>
        <v xml:space="preserve"> 022</v>
      </c>
      <c r="B203" s="370" t="s">
        <v>932</v>
      </c>
      <c r="C203" s="370" t="s">
        <v>1186</v>
      </c>
      <c r="D203" s="411">
        <v>0</v>
      </c>
      <c r="E203" s="411">
        <v>0</v>
      </c>
      <c r="F203" s="411">
        <v>0</v>
      </c>
      <c r="G203" s="411">
        <v>0</v>
      </c>
      <c r="H203" s="411">
        <v>0</v>
      </c>
      <c r="I203" s="411">
        <v>0</v>
      </c>
      <c r="J203" s="411">
        <v>0</v>
      </c>
      <c r="K203" s="411">
        <v>22764</v>
      </c>
      <c r="L203" s="411">
        <v>480</v>
      </c>
      <c r="M203" s="411">
        <v>4272</v>
      </c>
      <c r="N203" s="411">
        <v>0</v>
      </c>
      <c r="O203" s="412">
        <v>0</v>
      </c>
      <c r="P203" s="411">
        <f t="shared" si="67"/>
        <v>27516</v>
      </c>
      <c r="Q203" s="411">
        <f t="shared" si="68"/>
        <v>0</v>
      </c>
      <c r="R203" s="411">
        <f t="shared" si="69"/>
        <v>23111.586206896551</v>
      </c>
      <c r="S203" s="411">
        <f t="shared" si="70"/>
        <v>4404.4137931034484</v>
      </c>
      <c r="T203" s="411">
        <v>0</v>
      </c>
      <c r="U203" s="411">
        <v>0</v>
      </c>
      <c r="V203" s="411">
        <v>0</v>
      </c>
      <c r="W203" s="411">
        <v>0</v>
      </c>
      <c r="X203" s="411">
        <v>0</v>
      </c>
      <c r="Y203" s="411">
        <v>0</v>
      </c>
      <c r="Z203" s="411">
        <v>0</v>
      </c>
      <c r="AA203" s="411">
        <v>0</v>
      </c>
      <c r="AB203" s="411">
        <v>0</v>
      </c>
      <c r="AC203" s="411">
        <v>0</v>
      </c>
      <c r="AD203" s="411">
        <v>0</v>
      </c>
      <c r="AE203" s="412">
        <v>0</v>
      </c>
      <c r="AF203" s="411">
        <f t="shared" si="71"/>
        <v>0</v>
      </c>
      <c r="AG203" s="411">
        <v>0</v>
      </c>
      <c r="AH203" s="411">
        <v>0</v>
      </c>
      <c r="AI203" s="411">
        <v>0</v>
      </c>
      <c r="AJ203" s="411">
        <v>0</v>
      </c>
      <c r="AK203" s="411">
        <v>0</v>
      </c>
      <c r="AL203" s="411">
        <v>0</v>
      </c>
      <c r="AM203" s="411">
        <v>0</v>
      </c>
      <c r="AN203" s="411">
        <v>0</v>
      </c>
      <c r="AO203" s="411">
        <v>0</v>
      </c>
      <c r="AP203" s="411">
        <v>0</v>
      </c>
      <c r="AQ203" s="411">
        <v>0</v>
      </c>
      <c r="AR203" s="412">
        <v>0</v>
      </c>
      <c r="AS203" s="411">
        <f t="shared" si="72"/>
        <v>0</v>
      </c>
      <c r="AT203" s="411">
        <f t="shared" si="73"/>
        <v>0</v>
      </c>
      <c r="AU203" s="411">
        <f t="shared" si="74"/>
        <v>0</v>
      </c>
      <c r="AV203" s="411">
        <f t="shared" si="75"/>
        <v>0</v>
      </c>
      <c r="AW203" s="411">
        <v>0</v>
      </c>
      <c r="AX203" s="411">
        <v>0</v>
      </c>
      <c r="AY203" s="411">
        <v>0</v>
      </c>
      <c r="AZ203" s="411">
        <v>0</v>
      </c>
      <c r="BA203" s="411">
        <v>0</v>
      </c>
      <c r="BB203" s="411">
        <v>0</v>
      </c>
      <c r="BC203" s="411">
        <v>0</v>
      </c>
      <c r="BD203" s="411">
        <v>0</v>
      </c>
      <c r="BE203" s="411">
        <v>0</v>
      </c>
      <c r="BF203" s="411">
        <v>0</v>
      </c>
      <c r="BG203" s="411">
        <v>0</v>
      </c>
      <c r="BH203" s="412">
        <v>0</v>
      </c>
      <c r="BI203" s="411">
        <f t="shared" si="76"/>
        <v>0</v>
      </c>
      <c r="BJ203" s="411">
        <v>0</v>
      </c>
      <c r="BK203" s="411">
        <v>0</v>
      </c>
      <c r="BL203" s="411">
        <v>0</v>
      </c>
      <c r="BM203" s="411">
        <v>0</v>
      </c>
      <c r="BN203" s="411">
        <v>0</v>
      </c>
      <c r="BO203" s="411">
        <v>0</v>
      </c>
      <c r="BP203" s="411">
        <v>0</v>
      </c>
      <c r="BQ203" s="411">
        <v>0</v>
      </c>
      <c r="BR203" s="411">
        <v>0</v>
      </c>
      <c r="BS203" s="411">
        <v>0</v>
      </c>
      <c r="BT203" s="411">
        <v>0</v>
      </c>
      <c r="BU203" s="412">
        <v>0</v>
      </c>
      <c r="BV203" s="411">
        <f t="shared" si="77"/>
        <v>0</v>
      </c>
      <c r="BW203" s="411">
        <v>0</v>
      </c>
      <c r="BX203" s="411">
        <v>0</v>
      </c>
      <c r="BY203" s="411">
        <v>0</v>
      </c>
      <c r="BZ203" s="411">
        <v>0</v>
      </c>
      <c r="CA203" s="411">
        <v>0</v>
      </c>
      <c r="CB203" s="411">
        <v>0</v>
      </c>
      <c r="CC203" s="411">
        <v>0</v>
      </c>
      <c r="CD203" s="411">
        <v>0</v>
      </c>
      <c r="CE203" s="411">
        <v>0</v>
      </c>
      <c r="CF203" s="411">
        <v>0</v>
      </c>
      <c r="CG203" s="411">
        <v>0</v>
      </c>
      <c r="CH203" s="412">
        <v>0</v>
      </c>
      <c r="CI203" s="411">
        <f t="shared" si="78"/>
        <v>0</v>
      </c>
      <c r="CJ203" s="411">
        <v>0</v>
      </c>
      <c r="CK203" s="411">
        <v>0</v>
      </c>
      <c r="CL203" s="411">
        <v>0</v>
      </c>
      <c r="CM203" s="411">
        <v>0</v>
      </c>
      <c r="CN203" s="411">
        <v>0</v>
      </c>
      <c r="CO203" s="411">
        <v>0</v>
      </c>
      <c r="CP203" s="411">
        <v>0</v>
      </c>
      <c r="CQ203" s="411">
        <v>0</v>
      </c>
      <c r="CR203" s="411">
        <v>0</v>
      </c>
      <c r="CS203" s="411">
        <v>0</v>
      </c>
      <c r="CT203" s="411">
        <v>0</v>
      </c>
      <c r="CU203" s="412">
        <v>0</v>
      </c>
      <c r="CV203" s="411">
        <f t="shared" si="79"/>
        <v>0</v>
      </c>
      <c r="CW203" s="411">
        <v>0</v>
      </c>
      <c r="CX203" s="411">
        <v>0</v>
      </c>
      <c r="CY203" s="411">
        <v>0</v>
      </c>
      <c r="CZ203" s="411">
        <v>0</v>
      </c>
      <c r="DA203" s="411">
        <v>0</v>
      </c>
      <c r="DB203" s="411">
        <v>0</v>
      </c>
      <c r="DC203" s="411">
        <v>0</v>
      </c>
      <c r="DD203" s="411">
        <v>0</v>
      </c>
      <c r="DE203" s="411">
        <v>0</v>
      </c>
      <c r="DF203" s="411">
        <v>0</v>
      </c>
      <c r="DG203" s="411">
        <v>0</v>
      </c>
      <c r="DH203" s="412">
        <v>0</v>
      </c>
      <c r="DI203" s="411">
        <f t="shared" si="80"/>
        <v>0</v>
      </c>
      <c r="DJ203" s="411">
        <v>0</v>
      </c>
      <c r="DK203" s="411">
        <v>0</v>
      </c>
      <c r="DL203" s="411">
        <v>0</v>
      </c>
      <c r="DM203" s="411">
        <v>0</v>
      </c>
      <c r="DN203" s="411">
        <v>0</v>
      </c>
      <c r="DO203" s="411">
        <v>0</v>
      </c>
      <c r="DP203" s="411">
        <v>0</v>
      </c>
      <c r="DQ203" s="411">
        <v>0</v>
      </c>
      <c r="DR203" s="411">
        <v>0</v>
      </c>
      <c r="DS203" s="411">
        <v>0</v>
      </c>
      <c r="DT203" s="411">
        <v>0</v>
      </c>
      <c r="DU203" s="412">
        <v>0</v>
      </c>
      <c r="DV203" s="411">
        <f t="shared" si="81"/>
        <v>0</v>
      </c>
      <c r="DW203" s="412">
        <v>0</v>
      </c>
      <c r="DX203" s="412">
        <v>0</v>
      </c>
      <c r="DY203" s="412">
        <v>0</v>
      </c>
      <c r="DZ203" s="412">
        <v>0</v>
      </c>
      <c r="EA203" s="412">
        <v>0</v>
      </c>
      <c r="EB203" s="412">
        <v>0</v>
      </c>
      <c r="EC203" s="412">
        <v>0</v>
      </c>
      <c r="ED203" s="412">
        <v>0</v>
      </c>
      <c r="EE203" s="412">
        <v>0</v>
      </c>
      <c r="EF203" s="412">
        <v>0</v>
      </c>
      <c r="EG203" s="412">
        <v>0</v>
      </c>
      <c r="EH203" s="412">
        <v>0</v>
      </c>
      <c r="EI203" s="411">
        <f t="shared" si="82"/>
        <v>0</v>
      </c>
      <c r="EK203" s="411">
        <f t="shared" si="83"/>
        <v>27516</v>
      </c>
      <c r="EL203" s="7">
        <f t="shared" si="84"/>
        <v>-27516</v>
      </c>
    </row>
    <row r="204" spans="1:142">
      <c r="A204" s="365" t="str">
        <f t="shared" si="66"/>
        <v xml:space="preserve"> 022</v>
      </c>
      <c r="B204" s="370" t="s">
        <v>932</v>
      </c>
      <c r="C204" s="370" t="s">
        <v>1196</v>
      </c>
      <c r="D204" s="411">
        <v>83</v>
      </c>
      <c r="E204" s="411">
        <v>98</v>
      </c>
      <c r="F204" s="411">
        <v>82</v>
      </c>
      <c r="G204" s="411">
        <v>97</v>
      </c>
      <c r="H204" s="411">
        <v>103</v>
      </c>
      <c r="I204" s="411">
        <v>104</v>
      </c>
      <c r="J204" s="411">
        <v>128</v>
      </c>
      <c r="K204" s="411">
        <v>109</v>
      </c>
      <c r="L204" s="411">
        <v>110</v>
      </c>
      <c r="M204" s="411">
        <v>43</v>
      </c>
      <c r="N204" s="411">
        <v>110</v>
      </c>
      <c r="O204" s="412">
        <v>99</v>
      </c>
      <c r="P204" s="411">
        <f t="shared" si="67"/>
        <v>1166</v>
      </c>
      <c r="Q204" s="411">
        <f t="shared" si="68"/>
        <v>690.87096774193549</v>
      </c>
      <c r="R204" s="411">
        <f t="shared" si="69"/>
        <v>192.78420467185762</v>
      </c>
      <c r="S204" s="411">
        <f t="shared" si="70"/>
        <v>282.34482758620692</v>
      </c>
      <c r="T204" s="411">
        <v>0</v>
      </c>
      <c r="U204" s="411">
        <v>0</v>
      </c>
      <c r="V204" s="411">
        <v>0</v>
      </c>
      <c r="W204" s="411">
        <v>0</v>
      </c>
      <c r="X204" s="411">
        <v>0</v>
      </c>
      <c r="Y204" s="411">
        <v>0</v>
      </c>
      <c r="Z204" s="411">
        <v>0</v>
      </c>
      <c r="AA204" s="411">
        <v>0</v>
      </c>
      <c r="AB204" s="411">
        <v>0</v>
      </c>
      <c r="AC204" s="411">
        <v>0</v>
      </c>
      <c r="AD204" s="411">
        <v>0</v>
      </c>
      <c r="AE204" s="412">
        <v>0</v>
      </c>
      <c r="AF204" s="411">
        <f t="shared" si="71"/>
        <v>0</v>
      </c>
      <c r="AG204" s="411">
        <v>0</v>
      </c>
      <c r="AH204" s="411">
        <v>0</v>
      </c>
      <c r="AI204" s="411">
        <v>0</v>
      </c>
      <c r="AJ204" s="411">
        <v>0</v>
      </c>
      <c r="AK204" s="411">
        <v>0</v>
      </c>
      <c r="AL204" s="411">
        <v>0</v>
      </c>
      <c r="AM204" s="411">
        <v>0</v>
      </c>
      <c r="AN204" s="411">
        <v>0</v>
      </c>
      <c r="AO204" s="411">
        <v>0</v>
      </c>
      <c r="AP204" s="411">
        <v>0</v>
      </c>
      <c r="AQ204" s="411">
        <v>0</v>
      </c>
      <c r="AR204" s="412">
        <v>0</v>
      </c>
      <c r="AS204" s="411">
        <f t="shared" si="72"/>
        <v>0</v>
      </c>
      <c r="AT204" s="411">
        <f t="shared" si="73"/>
        <v>0</v>
      </c>
      <c r="AU204" s="411">
        <f t="shared" si="74"/>
        <v>0</v>
      </c>
      <c r="AV204" s="411">
        <f t="shared" si="75"/>
        <v>0</v>
      </c>
      <c r="AW204" s="411">
        <v>0</v>
      </c>
      <c r="AX204" s="411">
        <v>0</v>
      </c>
      <c r="AY204" s="411">
        <v>0</v>
      </c>
      <c r="AZ204" s="411">
        <v>0</v>
      </c>
      <c r="BA204" s="411">
        <v>0</v>
      </c>
      <c r="BB204" s="411">
        <v>0</v>
      </c>
      <c r="BC204" s="411">
        <v>0</v>
      </c>
      <c r="BD204" s="411">
        <v>0</v>
      </c>
      <c r="BE204" s="411">
        <v>0</v>
      </c>
      <c r="BF204" s="411">
        <v>0</v>
      </c>
      <c r="BG204" s="411">
        <v>0</v>
      </c>
      <c r="BH204" s="412">
        <v>0</v>
      </c>
      <c r="BI204" s="411">
        <f t="shared" si="76"/>
        <v>0</v>
      </c>
      <c r="BJ204" s="411">
        <v>0</v>
      </c>
      <c r="BK204" s="411">
        <v>0</v>
      </c>
      <c r="BL204" s="411">
        <v>0</v>
      </c>
      <c r="BM204" s="411">
        <v>0</v>
      </c>
      <c r="BN204" s="411">
        <v>0</v>
      </c>
      <c r="BO204" s="411">
        <v>0</v>
      </c>
      <c r="BP204" s="411">
        <v>0</v>
      </c>
      <c r="BQ204" s="411">
        <v>0</v>
      </c>
      <c r="BR204" s="411">
        <v>0</v>
      </c>
      <c r="BS204" s="411">
        <v>0</v>
      </c>
      <c r="BT204" s="411">
        <v>0</v>
      </c>
      <c r="BU204" s="412">
        <v>0</v>
      </c>
      <c r="BV204" s="411">
        <f t="shared" si="77"/>
        <v>0</v>
      </c>
      <c r="BW204" s="411">
        <v>0</v>
      </c>
      <c r="BX204" s="411">
        <v>0</v>
      </c>
      <c r="BY204" s="411">
        <v>0</v>
      </c>
      <c r="BZ204" s="411">
        <v>0</v>
      </c>
      <c r="CA204" s="411">
        <v>0</v>
      </c>
      <c r="CB204" s="411">
        <v>0</v>
      </c>
      <c r="CC204" s="411">
        <v>0</v>
      </c>
      <c r="CD204" s="411">
        <v>0</v>
      </c>
      <c r="CE204" s="411">
        <v>0</v>
      </c>
      <c r="CF204" s="411">
        <v>0</v>
      </c>
      <c r="CG204" s="411">
        <v>0</v>
      </c>
      <c r="CH204" s="412">
        <v>0</v>
      </c>
      <c r="CI204" s="411">
        <f t="shared" si="78"/>
        <v>0</v>
      </c>
      <c r="CJ204" s="411">
        <v>0</v>
      </c>
      <c r="CK204" s="411">
        <v>0</v>
      </c>
      <c r="CL204" s="411">
        <v>0</v>
      </c>
      <c r="CM204" s="411">
        <v>0</v>
      </c>
      <c r="CN204" s="411">
        <v>0</v>
      </c>
      <c r="CO204" s="411">
        <v>0</v>
      </c>
      <c r="CP204" s="411">
        <v>0</v>
      </c>
      <c r="CQ204" s="411">
        <v>0</v>
      </c>
      <c r="CR204" s="411">
        <v>0</v>
      </c>
      <c r="CS204" s="411">
        <v>0</v>
      </c>
      <c r="CT204" s="411">
        <v>0</v>
      </c>
      <c r="CU204" s="412">
        <v>0</v>
      </c>
      <c r="CV204" s="411">
        <f t="shared" si="79"/>
        <v>0</v>
      </c>
      <c r="CW204" s="411">
        <v>0</v>
      </c>
      <c r="CX204" s="411">
        <v>0</v>
      </c>
      <c r="CY204" s="411">
        <v>0</v>
      </c>
      <c r="CZ204" s="411">
        <v>0</v>
      </c>
      <c r="DA204" s="411">
        <v>0</v>
      </c>
      <c r="DB204" s="411">
        <v>0</v>
      </c>
      <c r="DC204" s="411">
        <v>0</v>
      </c>
      <c r="DD204" s="411">
        <v>0</v>
      </c>
      <c r="DE204" s="411">
        <v>0</v>
      </c>
      <c r="DF204" s="411">
        <v>0</v>
      </c>
      <c r="DG204" s="411">
        <v>0</v>
      </c>
      <c r="DH204" s="412">
        <v>0</v>
      </c>
      <c r="DI204" s="411">
        <f t="shared" si="80"/>
        <v>0</v>
      </c>
      <c r="DJ204" s="411">
        <v>0</v>
      </c>
      <c r="DK204" s="411">
        <v>0</v>
      </c>
      <c r="DL204" s="411">
        <v>0</v>
      </c>
      <c r="DM204" s="411">
        <v>0</v>
      </c>
      <c r="DN204" s="411">
        <v>0</v>
      </c>
      <c r="DO204" s="411">
        <v>0</v>
      </c>
      <c r="DP204" s="411">
        <v>0</v>
      </c>
      <c r="DQ204" s="411">
        <v>0</v>
      </c>
      <c r="DR204" s="411">
        <v>0</v>
      </c>
      <c r="DS204" s="411">
        <v>0</v>
      </c>
      <c r="DT204" s="411">
        <v>0</v>
      </c>
      <c r="DU204" s="412">
        <v>0</v>
      </c>
      <c r="DV204" s="411">
        <f t="shared" si="81"/>
        <v>0</v>
      </c>
      <c r="DW204" s="412">
        <v>0</v>
      </c>
      <c r="DX204" s="412">
        <v>0</v>
      </c>
      <c r="DY204" s="412">
        <v>0</v>
      </c>
      <c r="DZ204" s="412">
        <v>0</v>
      </c>
      <c r="EA204" s="412">
        <v>0</v>
      </c>
      <c r="EB204" s="412">
        <v>0</v>
      </c>
      <c r="EC204" s="412">
        <v>0</v>
      </c>
      <c r="ED204" s="412">
        <v>0</v>
      </c>
      <c r="EE204" s="412">
        <v>0</v>
      </c>
      <c r="EF204" s="412">
        <v>0</v>
      </c>
      <c r="EG204" s="412">
        <v>0</v>
      </c>
      <c r="EH204" s="412">
        <v>0</v>
      </c>
      <c r="EI204" s="411">
        <f t="shared" si="82"/>
        <v>0</v>
      </c>
      <c r="EK204" s="411">
        <f t="shared" si="83"/>
        <v>1166</v>
      </c>
      <c r="EL204" s="7">
        <f t="shared" si="84"/>
        <v>-1166</v>
      </c>
    </row>
    <row r="205" spans="1:142">
      <c r="A205" s="365" t="str">
        <f t="shared" si="66"/>
        <v xml:space="preserve"> 022</v>
      </c>
      <c r="B205" s="370" t="s">
        <v>932</v>
      </c>
      <c r="C205" s="370" t="s">
        <v>1197</v>
      </c>
      <c r="D205" s="411">
        <v>8</v>
      </c>
      <c r="E205" s="411">
        <v>12</v>
      </c>
      <c r="F205" s="411">
        <v>8</v>
      </c>
      <c r="G205" s="411">
        <v>5</v>
      </c>
      <c r="H205" s="411">
        <v>6</v>
      </c>
      <c r="I205" s="411">
        <v>10</v>
      </c>
      <c r="J205" s="411">
        <v>23</v>
      </c>
      <c r="K205" s="411">
        <v>92</v>
      </c>
      <c r="L205" s="411">
        <v>11</v>
      </c>
      <c r="M205" s="411">
        <v>18</v>
      </c>
      <c r="N205" s="411">
        <v>5</v>
      </c>
      <c r="O205" s="412">
        <v>7</v>
      </c>
      <c r="P205" s="411">
        <f t="shared" si="67"/>
        <v>205</v>
      </c>
      <c r="Q205" s="411">
        <f t="shared" si="68"/>
        <v>71.258064516129025</v>
      </c>
      <c r="R205" s="411">
        <f t="shared" si="69"/>
        <v>100.70745272525028</v>
      </c>
      <c r="S205" s="411">
        <f t="shared" si="70"/>
        <v>33.03448275862069</v>
      </c>
      <c r="T205" s="411">
        <v>0</v>
      </c>
      <c r="U205" s="411">
        <v>0</v>
      </c>
      <c r="V205" s="411">
        <v>0</v>
      </c>
      <c r="W205" s="411">
        <v>0</v>
      </c>
      <c r="X205" s="411">
        <v>0</v>
      </c>
      <c r="Y205" s="411">
        <v>0</v>
      </c>
      <c r="Z205" s="411">
        <v>0</v>
      </c>
      <c r="AA205" s="411">
        <v>0</v>
      </c>
      <c r="AB205" s="411">
        <v>0</v>
      </c>
      <c r="AC205" s="411">
        <v>0</v>
      </c>
      <c r="AD205" s="411">
        <v>0</v>
      </c>
      <c r="AE205" s="412">
        <v>0</v>
      </c>
      <c r="AF205" s="411">
        <f t="shared" si="71"/>
        <v>0</v>
      </c>
      <c r="AG205" s="411">
        <v>0</v>
      </c>
      <c r="AH205" s="411">
        <v>0</v>
      </c>
      <c r="AI205" s="411">
        <v>0</v>
      </c>
      <c r="AJ205" s="411">
        <v>0</v>
      </c>
      <c r="AK205" s="411">
        <v>0</v>
      </c>
      <c r="AL205" s="411">
        <v>0</v>
      </c>
      <c r="AM205" s="411">
        <v>0</v>
      </c>
      <c r="AN205" s="411">
        <v>0</v>
      </c>
      <c r="AO205" s="411">
        <v>0</v>
      </c>
      <c r="AP205" s="411">
        <v>0</v>
      </c>
      <c r="AQ205" s="411">
        <v>0</v>
      </c>
      <c r="AR205" s="412">
        <v>0</v>
      </c>
      <c r="AS205" s="411">
        <f t="shared" si="72"/>
        <v>0</v>
      </c>
      <c r="AT205" s="411">
        <f t="shared" si="73"/>
        <v>0</v>
      </c>
      <c r="AU205" s="411">
        <f t="shared" si="74"/>
        <v>0</v>
      </c>
      <c r="AV205" s="411">
        <f t="shared" si="75"/>
        <v>0</v>
      </c>
      <c r="AW205" s="411">
        <v>0</v>
      </c>
      <c r="AX205" s="411">
        <v>0</v>
      </c>
      <c r="AY205" s="411">
        <v>0</v>
      </c>
      <c r="AZ205" s="411">
        <v>0</v>
      </c>
      <c r="BA205" s="411">
        <v>0</v>
      </c>
      <c r="BB205" s="411">
        <v>0</v>
      </c>
      <c r="BC205" s="411">
        <v>0</v>
      </c>
      <c r="BD205" s="411">
        <v>0</v>
      </c>
      <c r="BE205" s="411">
        <v>0</v>
      </c>
      <c r="BF205" s="411">
        <v>0</v>
      </c>
      <c r="BG205" s="411">
        <v>0</v>
      </c>
      <c r="BH205" s="412">
        <v>0</v>
      </c>
      <c r="BI205" s="411">
        <f t="shared" si="76"/>
        <v>0</v>
      </c>
      <c r="BJ205" s="411">
        <v>0</v>
      </c>
      <c r="BK205" s="411">
        <v>0</v>
      </c>
      <c r="BL205" s="411">
        <v>0</v>
      </c>
      <c r="BM205" s="411">
        <v>0</v>
      </c>
      <c r="BN205" s="411">
        <v>0</v>
      </c>
      <c r="BO205" s="411">
        <v>0</v>
      </c>
      <c r="BP205" s="411">
        <v>0</v>
      </c>
      <c r="BQ205" s="411">
        <v>0</v>
      </c>
      <c r="BR205" s="411">
        <v>0</v>
      </c>
      <c r="BS205" s="411">
        <v>0</v>
      </c>
      <c r="BT205" s="411">
        <v>0</v>
      </c>
      <c r="BU205" s="412">
        <v>0</v>
      </c>
      <c r="BV205" s="411">
        <f t="shared" si="77"/>
        <v>0</v>
      </c>
      <c r="BW205" s="411">
        <v>0</v>
      </c>
      <c r="BX205" s="411">
        <v>0</v>
      </c>
      <c r="BY205" s="411">
        <v>0</v>
      </c>
      <c r="BZ205" s="411">
        <v>0</v>
      </c>
      <c r="CA205" s="411">
        <v>0</v>
      </c>
      <c r="CB205" s="411">
        <v>0</v>
      </c>
      <c r="CC205" s="411">
        <v>0</v>
      </c>
      <c r="CD205" s="411">
        <v>0</v>
      </c>
      <c r="CE205" s="411">
        <v>0</v>
      </c>
      <c r="CF205" s="411">
        <v>0</v>
      </c>
      <c r="CG205" s="411">
        <v>0</v>
      </c>
      <c r="CH205" s="412">
        <v>0</v>
      </c>
      <c r="CI205" s="411">
        <f t="shared" si="78"/>
        <v>0</v>
      </c>
      <c r="CJ205" s="411">
        <v>0</v>
      </c>
      <c r="CK205" s="411">
        <v>0</v>
      </c>
      <c r="CL205" s="411">
        <v>0</v>
      </c>
      <c r="CM205" s="411">
        <v>0</v>
      </c>
      <c r="CN205" s="411">
        <v>0</v>
      </c>
      <c r="CO205" s="411">
        <v>0</v>
      </c>
      <c r="CP205" s="411">
        <v>0</v>
      </c>
      <c r="CQ205" s="411">
        <v>0</v>
      </c>
      <c r="CR205" s="411">
        <v>0</v>
      </c>
      <c r="CS205" s="411">
        <v>0</v>
      </c>
      <c r="CT205" s="411">
        <v>0</v>
      </c>
      <c r="CU205" s="412">
        <v>0</v>
      </c>
      <c r="CV205" s="411">
        <f t="shared" si="79"/>
        <v>0</v>
      </c>
      <c r="CW205" s="411">
        <v>0</v>
      </c>
      <c r="CX205" s="411">
        <v>0</v>
      </c>
      <c r="CY205" s="411">
        <v>0</v>
      </c>
      <c r="CZ205" s="411">
        <v>0</v>
      </c>
      <c r="DA205" s="411">
        <v>0</v>
      </c>
      <c r="DB205" s="411">
        <v>0</v>
      </c>
      <c r="DC205" s="411">
        <v>0</v>
      </c>
      <c r="DD205" s="411">
        <v>0</v>
      </c>
      <c r="DE205" s="411">
        <v>0</v>
      </c>
      <c r="DF205" s="411">
        <v>0</v>
      </c>
      <c r="DG205" s="411">
        <v>0</v>
      </c>
      <c r="DH205" s="412">
        <v>0</v>
      </c>
      <c r="DI205" s="411">
        <f t="shared" si="80"/>
        <v>0</v>
      </c>
      <c r="DJ205" s="411">
        <v>0</v>
      </c>
      <c r="DK205" s="411">
        <v>0</v>
      </c>
      <c r="DL205" s="411">
        <v>0</v>
      </c>
      <c r="DM205" s="411">
        <v>0</v>
      </c>
      <c r="DN205" s="411">
        <v>0</v>
      </c>
      <c r="DO205" s="411">
        <v>0</v>
      </c>
      <c r="DP205" s="411">
        <v>0</v>
      </c>
      <c r="DQ205" s="411">
        <v>0</v>
      </c>
      <c r="DR205" s="411">
        <v>0</v>
      </c>
      <c r="DS205" s="411">
        <v>0</v>
      </c>
      <c r="DT205" s="411">
        <v>0</v>
      </c>
      <c r="DU205" s="412">
        <v>0</v>
      </c>
      <c r="DV205" s="411">
        <f t="shared" si="81"/>
        <v>0</v>
      </c>
      <c r="DW205" s="412">
        <v>0</v>
      </c>
      <c r="DX205" s="412">
        <v>0</v>
      </c>
      <c r="DY205" s="412">
        <v>0</v>
      </c>
      <c r="DZ205" s="412">
        <v>0</v>
      </c>
      <c r="EA205" s="412">
        <v>0</v>
      </c>
      <c r="EB205" s="412">
        <v>0</v>
      </c>
      <c r="EC205" s="412">
        <v>0</v>
      </c>
      <c r="ED205" s="412">
        <v>0</v>
      </c>
      <c r="EE205" s="412">
        <v>0</v>
      </c>
      <c r="EF205" s="412">
        <v>0</v>
      </c>
      <c r="EG205" s="412">
        <v>0</v>
      </c>
      <c r="EH205" s="412">
        <v>0</v>
      </c>
      <c r="EI205" s="411">
        <f t="shared" si="82"/>
        <v>0</v>
      </c>
      <c r="EK205" s="411">
        <f t="shared" si="83"/>
        <v>205</v>
      </c>
      <c r="EL205" s="7">
        <f t="shared" si="84"/>
        <v>-205</v>
      </c>
    </row>
    <row r="206" spans="1:142">
      <c r="A206" s="365" t="str">
        <f t="shared" si="66"/>
        <v xml:space="preserve"> 022</v>
      </c>
      <c r="B206" s="370" t="s">
        <v>932</v>
      </c>
      <c r="C206" s="370" t="s">
        <v>1198</v>
      </c>
      <c r="D206" s="411">
        <v>7</v>
      </c>
      <c r="E206" s="411">
        <v>12</v>
      </c>
      <c r="F206" s="411">
        <v>8</v>
      </c>
      <c r="G206" s="411">
        <v>5</v>
      </c>
      <c r="H206" s="411">
        <v>5</v>
      </c>
      <c r="I206" s="411">
        <v>9</v>
      </c>
      <c r="J206" s="411">
        <v>21</v>
      </c>
      <c r="K206" s="411">
        <v>90</v>
      </c>
      <c r="L206" s="411">
        <v>10</v>
      </c>
      <c r="M206" s="411">
        <v>13</v>
      </c>
      <c r="N206" s="411">
        <v>5</v>
      </c>
      <c r="O206" s="412">
        <v>7</v>
      </c>
      <c r="P206" s="411">
        <f t="shared" si="67"/>
        <v>192</v>
      </c>
      <c r="Q206" s="411">
        <f t="shared" si="68"/>
        <v>66.322580645161295</v>
      </c>
      <c r="R206" s="411">
        <f t="shared" si="69"/>
        <v>97.91879866518353</v>
      </c>
      <c r="S206" s="411">
        <f t="shared" si="70"/>
        <v>27.758620689655174</v>
      </c>
      <c r="T206" s="411">
        <v>0</v>
      </c>
      <c r="U206" s="411">
        <v>0</v>
      </c>
      <c r="V206" s="411">
        <v>0</v>
      </c>
      <c r="W206" s="411">
        <v>0</v>
      </c>
      <c r="X206" s="411">
        <v>0</v>
      </c>
      <c r="Y206" s="411">
        <v>0</v>
      </c>
      <c r="Z206" s="411">
        <v>0</v>
      </c>
      <c r="AA206" s="411">
        <v>0</v>
      </c>
      <c r="AB206" s="411">
        <v>0</v>
      </c>
      <c r="AC206" s="411">
        <v>0</v>
      </c>
      <c r="AD206" s="411">
        <v>0</v>
      </c>
      <c r="AE206" s="412">
        <v>0</v>
      </c>
      <c r="AF206" s="411">
        <f t="shared" si="71"/>
        <v>0</v>
      </c>
      <c r="AG206" s="411">
        <v>0</v>
      </c>
      <c r="AH206" s="411">
        <v>0</v>
      </c>
      <c r="AI206" s="411">
        <v>0</v>
      </c>
      <c r="AJ206" s="411">
        <v>0</v>
      </c>
      <c r="AK206" s="411">
        <v>0</v>
      </c>
      <c r="AL206" s="411">
        <v>0</v>
      </c>
      <c r="AM206" s="411">
        <v>0</v>
      </c>
      <c r="AN206" s="411">
        <v>0</v>
      </c>
      <c r="AO206" s="411">
        <v>0</v>
      </c>
      <c r="AP206" s="411">
        <v>0</v>
      </c>
      <c r="AQ206" s="411">
        <v>0</v>
      </c>
      <c r="AR206" s="412">
        <v>0</v>
      </c>
      <c r="AS206" s="411">
        <f t="shared" si="72"/>
        <v>0</v>
      </c>
      <c r="AT206" s="411">
        <f t="shared" si="73"/>
        <v>0</v>
      </c>
      <c r="AU206" s="411">
        <f t="shared" si="74"/>
        <v>0</v>
      </c>
      <c r="AV206" s="411">
        <f t="shared" si="75"/>
        <v>0</v>
      </c>
      <c r="AW206" s="411">
        <v>0</v>
      </c>
      <c r="AX206" s="411">
        <v>0</v>
      </c>
      <c r="AY206" s="411">
        <v>0</v>
      </c>
      <c r="AZ206" s="411">
        <v>0</v>
      </c>
      <c r="BA206" s="411">
        <v>0</v>
      </c>
      <c r="BB206" s="411">
        <v>0</v>
      </c>
      <c r="BC206" s="411">
        <v>0</v>
      </c>
      <c r="BD206" s="411">
        <v>0</v>
      </c>
      <c r="BE206" s="411">
        <v>0</v>
      </c>
      <c r="BF206" s="411">
        <v>0</v>
      </c>
      <c r="BG206" s="411">
        <v>0</v>
      </c>
      <c r="BH206" s="412">
        <v>0</v>
      </c>
      <c r="BI206" s="411">
        <f t="shared" si="76"/>
        <v>0</v>
      </c>
      <c r="BJ206" s="411">
        <v>0</v>
      </c>
      <c r="BK206" s="411">
        <v>0</v>
      </c>
      <c r="BL206" s="411">
        <v>0</v>
      </c>
      <c r="BM206" s="411">
        <v>0</v>
      </c>
      <c r="BN206" s="411">
        <v>0</v>
      </c>
      <c r="BO206" s="411">
        <v>0</v>
      </c>
      <c r="BP206" s="411">
        <v>0</v>
      </c>
      <c r="BQ206" s="411">
        <v>0</v>
      </c>
      <c r="BR206" s="411">
        <v>0</v>
      </c>
      <c r="BS206" s="411">
        <v>0</v>
      </c>
      <c r="BT206" s="411">
        <v>0</v>
      </c>
      <c r="BU206" s="412">
        <v>0</v>
      </c>
      <c r="BV206" s="411">
        <f t="shared" si="77"/>
        <v>0</v>
      </c>
      <c r="BW206" s="411">
        <v>0</v>
      </c>
      <c r="BX206" s="411">
        <v>0</v>
      </c>
      <c r="BY206" s="411">
        <v>0</v>
      </c>
      <c r="BZ206" s="411">
        <v>0</v>
      </c>
      <c r="CA206" s="411">
        <v>0</v>
      </c>
      <c r="CB206" s="411">
        <v>0</v>
      </c>
      <c r="CC206" s="411">
        <v>0</v>
      </c>
      <c r="CD206" s="411">
        <v>0</v>
      </c>
      <c r="CE206" s="411">
        <v>0</v>
      </c>
      <c r="CF206" s="411">
        <v>0</v>
      </c>
      <c r="CG206" s="411">
        <v>0</v>
      </c>
      <c r="CH206" s="412">
        <v>0</v>
      </c>
      <c r="CI206" s="411">
        <f t="shared" si="78"/>
        <v>0</v>
      </c>
      <c r="CJ206" s="411">
        <v>0</v>
      </c>
      <c r="CK206" s="411">
        <v>0</v>
      </c>
      <c r="CL206" s="411">
        <v>0</v>
      </c>
      <c r="CM206" s="411">
        <v>0</v>
      </c>
      <c r="CN206" s="411">
        <v>0</v>
      </c>
      <c r="CO206" s="411">
        <v>0</v>
      </c>
      <c r="CP206" s="411">
        <v>0</v>
      </c>
      <c r="CQ206" s="411">
        <v>0</v>
      </c>
      <c r="CR206" s="411">
        <v>0</v>
      </c>
      <c r="CS206" s="411">
        <v>0</v>
      </c>
      <c r="CT206" s="411">
        <v>0</v>
      </c>
      <c r="CU206" s="412">
        <v>0</v>
      </c>
      <c r="CV206" s="411">
        <f t="shared" si="79"/>
        <v>0</v>
      </c>
      <c r="CW206" s="411">
        <v>0</v>
      </c>
      <c r="CX206" s="411">
        <v>0</v>
      </c>
      <c r="CY206" s="411">
        <v>0</v>
      </c>
      <c r="CZ206" s="411">
        <v>0</v>
      </c>
      <c r="DA206" s="411">
        <v>0</v>
      </c>
      <c r="DB206" s="411">
        <v>0</v>
      </c>
      <c r="DC206" s="411">
        <v>0</v>
      </c>
      <c r="DD206" s="411">
        <v>0</v>
      </c>
      <c r="DE206" s="411">
        <v>0</v>
      </c>
      <c r="DF206" s="411">
        <v>0</v>
      </c>
      <c r="DG206" s="411">
        <v>0</v>
      </c>
      <c r="DH206" s="412">
        <v>0</v>
      </c>
      <c r="DI206" s="411">
        <f t="shared" si="80"/>
        <v>0</v>
      </c>
      <c r="DJ206" s="411">
        <v>0</v>
      </c>
      <c r="DK206" s="411">
        <v>0</v>
      </c>
      <c r="DL206" s="411">
        <v>0</v>
      </c>
      <c r="DM206" s="411">
        <v>0</v>
      </c>
      <c r="DN206" s="411">
        <v>0</v>
      </c>
      <c r="DO206" s="411">
        <v>0</v>
      </c>
      <c r="DP206" s="411">
        <v>0</v>
      </c>
      <c r="DQ206" s="411">
        <v>0</v>
      </c>
      <c r="DR206" s="411">
        <v>0</v>
      </c>
      <c r="DS206" s="411">
        <v>0</v>
      </c>
      <c r="DT206" s="411">
        <v>0</v>
      </c>
      <c r="DU206" s="412">
        <v>0</v>
      </c>
      <c r="DV206" s="411">
        <f t="shared" si="81"/>
        <v>0</v>
      </c>
      <c r="DW206" s="412">
        <v>0</v>
      </c>
      <c r="DX206" s="412">
        <v>0</v>
      </c>
      <c r="DY206" s="412">
        <v>0</v>
      </c>
      <c r="DZ206" s="412">
        <v>0</v>
      </c>
      <c r="EA206" s="412">
        <v>0</v>
      </c>
      <c r="EB206" s="412">
        <v>0</v>
      </c>
      <c r="EC206" s="412">
        <v>0</v>
      </c>
      <c r="ED206" s="412">
        <v>0</v>
      </c>
      <c r="EE206" s="412">
        <v>0</v>
      </c>
      <c r="EF206" s="412">
        <v>0</v>
      </c>
      <c r="EG206" s="412">
        <v>0</v>
      </c>
      <c r="EH206" s="412">
        <v>0</v>
      </c>
      <c r="EI206" s="411">
        <f t="shared" si="82"/>
        <v>0</v>
      </c>
      <c r="EK206" s="411">
        <f t="shared" si="83"/>
        <v>192</v>
      </c>
      <c r="EL206" s="7">
        <f t="shared" si="84"/>
        <v>-192</v>
      </c>
    </row>
    <row r="207" spans="1:142">
      <c r="A207" s="365" t="str">
        <f t="shared" si="66"/>
        <v xml:space="preserve"> 022</v>
      </c>
      <c r="B207" s="370" t="s">
        <v>932</v>
      </c>
      <c r="C207" s="370" t="s">
        <v>1202</v>
      </c>
      <c r="D207" s="411">
        <v>1</v>
      </c>
      <c r="E207" s="411">
        <v>0</v>
      </c>
      <c r="F207" s="411">
        <v>0</v>
      </c>
      <c r="G207" s="411">
        <v>0</v>
      </c>
      <c r="H207" s="411">
        <v>0</v>
      </c>
      <c r="I207" s="411">
        <v>0</v>
      </c>
      <c r="J207" s="411">
        <v>0</v>
      </c>
      <c r="K207" s="411">
        <v>1</v>
      </c>
      <c r="L207" s="411">
        <v>0</v>
      </c>
      <c r="M207" s="411">
        <v>1</v>
      </c>
      <c r="N207" s="411">
        <v>0</v>
      </c>
      <c r="O207" s="412">
        <v>0</v>
      </c>
      <c r="P207" s="411">
        <f t="shared" si="67"/>
        <v>3</v>
      </c>
      <c r="Q207" s="411">
        <f t="shared" si="68"/>
        <v>1</v>
      </c>
      <c r="R207" s="411">
        <f t="shared" si="69"/>
        <v>1</v>
      </c>
      <c r="S207" s="411">
        <f t="shared" si="70"/>
        <v>1</v>
      </c>
      <c r="T207" s="411">
        <v>0</v>
      </c>
      <c r="U207" s="411">
        <v>0</v>
      </c>
      <c r="V207" s="411">
        <v>0</v>
      </c>
      <c r="W207" s="411">
        <v>0</v>
      </c>
      <c r="X207" s="411">
        <v>0</v>
      </c>
      <c r="Y207" s="411">
        <v>0</v>
      </c>
      <c r="Z207" s="411">
        <v>0</v>
      </c>
      <c r="AA207" s="411">
        <v>0</v>
      </c>
      <c r="AB207" s="411">
        <v>0</v>
      </c>
      <c r="AC207" s="411">
        <v>0</v>
      </c>
      <c r="AD207" s="411">
        <v>0</v>
      </c>
      <c r="AE207" s="412">
        <v>0</v>
      </c>
      <c r="AF207" s="411">
        <f t="shared" si="71"/>
        <v>0</v>
      </c>
      <c r="AG207" s="411">
        <v>0</v>
      </c>
      <c r="AH207" s="411">
        <v>0</v>
      </c>
      <c r="AI207" s="411">
        <v>0</v>
      </c>
      <c r="AJ207" s="411">
        <v>0</v>
      </c>
      <c r="AK207" s="411">
        <v>0</v>
      </c>
      <c r="AL207" s="411">
        <v>0</v>
      </c>
      <c r="AM207" s="411">
        <v>0</v>
      </c>
      <c r="AN207" s="411">
        <v>0</v>
      </c>
      <c r="AO207" s="411">
        <v>0</v>
      </c>
      <c r="AP207" s="411">
        <v>0</v>
      </c>
      <c r="AQ207" s="411">
        <v>0</v>
      </c>
      <c r="AR207" s="412">
        <v>0</v>
      </c>
      <c r="AS207" s="411">
        <f t="shared" si="72"/>
        <v>0</v>
      </c>
      <c r="AT207" s="411">
        <f t="shared" si="73"/>
        <v>0</v>
      </c>
      <c r="AU207" s="411">
        <f t="shared" si="74"/>
        <v>0</v>
      </c>
      <c r="AV207" s="411">
        <f t="shared" si="75"/>
        <v>0</v>
      </c>
      <c r="AW207" s="411">
        <v>0</v>
      </c>
      <c r="AX207" s="411">
        <v>0</v>
      </c>
      <c r="AY207" s="411">
        <v>0</v>
      </c>
      <c r="AZ207" s="411">
        <v>0</v>
      </c>
      <c r="BA207" s="411">
        <v>0</v>
      </c>
      <c r="BB207" s="411">
        <v>0</v>
      </c>
      <c r="BC207" s="411">
        <v>0</v>
      </c>
      <c r="BD207" s="411">
        <v>0</v>
      </c>
      <c r="BE207" s="411">
        <v>0</v>
      </c>
      <c r="BF207" s="411">
        <v>0</v>
      </c>
      <c r="BG207" s="411">
        <v>0</v>
      </c>
      <c r="BH207" s="412">
        <v>0</v>
      </c>
      <c r="BI207" s="411">
        <f t="shared" si="76"/>
        <v>0</v>
      </c>
      <c r="BJ207" s="411">
        <v>0</v>
      </c>
      <c r="BK207" s="411">
        <v>0</v>
      </c>
      <c r="BL207" s="411">
        <v>0</v>
      </c>
      <c r="BM207" s="411">
        <v>0</v>
      </c>
      <c r="BN207" s="411">
        <v>0</v>
      </c>
      <c r="BO207" s="411">
        <v>0</v>
      </c>
      <c r="BP207" s="411">
        <v>0</v>
      </c>
      <c r="BQ207" s="411">
        <v>0</v>
      </c>
      <c r="BR207" s="411">
        <v>0</v>
      </c>
      <c r="BS207" s="411">
        <v>0</v>
      </c>
      <c r="BT207" s="411">
        <v>0</v>
      </c>
      <c r="BU207" s="412">
        <v>0</v>
      </c>
      <c r="BV207" s="411">
        <f t="shared" si="77"/>
        <v>0</v>
      </c>
      <c r="BW207" s="411">
        <v>0</v>
      </c>
      <c r="BX207" s="411">
        <v>0</v>
      </c>
      <c r="BY207" s="411">
        <v>0</v>
      </c>
      <c r="BZ207" s="411">
        <v>0</v>
      </c>
      <c r="CA207" s="411">
        <v>0</v>
      </c>
      <c r="CB207" s="411">
        <v>0</v>
      </c>
      <c r="CC207" s="411">
        <v>0</v>
      </c>
      <c r="CD207" s="411">
        <v>0</v>
      </c>
      <c r="CE207" s="411">
        <v>0</v>
      </c>
      <c r="CF207" s="411">
        <v>0</v>
      </c>
      <c r="CG207" s="411">
        <v>0</v>
      </c>
      <c r="CH207" s="412">
        <v>0</v>
      </c>
      <c r="CI207" s="411">
        <f t="shared" si="78"/>
        <v>0</v>
      </c>
      <c r="CJ207" s="411">
        <v>0</v>
      </c>
      <c r="CK207" s="411">
        <v>0</v>
      </c>
      <c r="CL207" s="411">
        <v>0</v>
      </c>
      <c r="CM207" s="411">
        <v>0</v>
      </c>
      <c r="CN207" s="411">
        <v>0</v>
      </c>
      <c r="CO207" s="411">
        <v>0</v>
      </c>
      <c r="CP207" s="411">
        <v>0</v>
      </c>
      <c r="CQ207" s="411">
        <v>0</v>
      </c>
      <c r="CR207" s="411">
        <v>0</v>
      </c>
      <c r="CS207" s="411">
        <v>0</v>
      </c>
      <c r="CT207" s="411">
        <v>0</v>
      </c>
      <c r="CU207" s="412">
        <v>0</v>
      </c>
      <c r="CV207" s="411">
        <f t="shared" si="79"/>
        <v>0</v>
      </c>
      <c r="CW207" s="411">
        <v>0</v>
      </c>
      <c r="CX207" s="411">
        <v>0</v>
      </c>
      <c r="CY207" s="411">
        <v>0</v>
      </c>
      <c r="CZ207" s="411">
        <v>0</v>
      </c>
      <c r="DA207" s="411">
        <v>0</v>
      </c>
      <c r="DB207" s="411">
        <v>0</v>
      </c>
      <c r="DC207" s="411">
        <v>0</v>
      </c>
      <c r="DD207" s="411">
        <v>0</v>
      </c>
      <c r="DE207" s="411">
        <v>0</v>
      </c>
      <c r="DF207" s="411">
        <v>0</v>
      </c>
      <c r="DG207" s="411">
        <v>0</v>
      </c>
      <c r="DH207" s="412">
        <v>0</v>
      </c>
      <c r="DI207" s="411">
        <f t="shared" si="80"/>
        <v>0</v>
      </c>
      <c r="DJ207" s="411">
        <v>0</v>
      </c>
      <c r="DK207" s="411">
        <v>0</v>
      </c>
      <c r="DL207" s="411">
        <v>0</v>
      </c>
      <c r="DM207" s="411">
        <v>0</v>
      </c>
      <c r="DN207" s="411">
        <v>0</v>
      </c>
      <c r="DO207" s="411">
        <v>0</v>
      </c>
      <c r="DP207" s="411">
        <v>0</v>
      </c>
      <c r="DQ207" s="411">
        <v>0</v>
      </c>
      <c r="DR207" s="411">
        <v>0</v>
      </c>
      <c r="DS207" s="411">
        <v>0</v>
      </c>
      <c r="DT207" s="411">
        <v>0</v>
      </c>
      <c r="DU207" s="412">
        <v>0</v>
      </c>
      <c r="DV207" s="411">
        <f t="shared" si="81"/>
        <v>0</v>
      </c>
      <c r="DW207" s="412">
        <v>0</v>
      </c>
      <c r="DX207" s="412">
        <v>0</v>
      </c>
      <c r="DY207" s="412">
        <v>0</v>
      </c>
      <c r="DZ207" s="412">
        <v>0</v>
      </c>
      <c r="EA207" s="412">
        <v>0</v>
      </c>
      <c r="EB207" s="412">
        <v>0</v>
      </c>
      <c r="EC207" s="412">
        <v>0</v>
      </c>
      <c r="ED207" s="412">
        <v>0</v>
      </c>
      <c r="EE207" s="412">
        <v>0</v>
      </c>
      <c r="EF207" s="412">
        <v>0</v>
      </c>
      <c r="EG207" s="412">
        <v>0</v>
      </c>
      <c r="EH207" s="412">
        <v>0</v>
      </c>
      <c r="EI207" s="411">
        <f t="shared" si="82"/>
        <v>0</v>
      </c>
      <c r="EK207" s="411">
        <f t="shared" si="83"/>
        <v>3</v>
      </c>
      <c r="EL207" s="7">
        <f t="shared" si="84"/>
        <v>-3</v>
      </c>
    </row>
    <row r="208" spans="1:142">
      <c r="A208" s="365" t="str">
        <f t="shared" si="66"/>
        <v xml:space="preserve"> 022</v>
      </c>
      <c r="B208" s="370" t="s">
        <v>932</v>
      </c>
      <c r="C208" s="370" t="s">
        <v>1203</v>
      </c>
      <c r="D208" s="411">
        <v>4</v>
      </c>
      <c r="E208" s="411">
        <v>2</v>
      </c>
      <c r="F208" s="411">
        <v>5</v>
      </c>
      <c r="G208" s="411">
        <v>4</v>
      </c>
      <c r="H208" s="411">
        <v>4</v>
      </c>
      <c r="I208" s="411">
        <v>4</v>
      </c>
      <c r="J208" s="411">
        <v>2</v>
      </c>
      <c r="K208" s="411">
        <v>3</v>
      </c>
      <c r="L208" s="411">
        <v>4</v>
      </c>
      <c r="M208" s="411">
        <v>3</v>
      </c>
      <c r="N208" s="411">
        <v>2</v>
      </c>
      <c r="O208" s="412">
        <v>4</v>
      </c>
      <c r="P208" s="411">
        <f t="shared" si="67"/>
        <v>41</v>
      </c>
      <c r="Q208" s="411">
        <f t="shared" si="68"/>
        <v>24.935483870967744</v>
      </c>
      <c r="R208" s="411">
        <f t="shared" si="69"/>
        <v>5.9610678531701886</v>
      </c>
      <c r="S208" s="411">
        <f t="shared" si="70"/>
        <v>10.103448275862069</v>
      </c>
      <c r="T208" s="411">
        <v>0</v>
      </c>
      <c r="U208" s="411">
        <v>0</v>
      </c>
      <c r="V208" s="411">
        <v>0</v>
      </c>
      <c r="W208" s="411">
        <v>0</v>
      </c>
      <c r="X208" s="411">
        <v>0</v>
      </c>
      <c r="Y208" s="411">
        <v>0</v>
      </c>
      <c r="Z208" s="411">
        <v>0</v>
      </c>
      <c r="AA208" s="411">
        <v>0</v>
      </c>
      <c r="AB208" s="411">
        <v>0</v>
      </c>
      <c r="AC208" s="411">
        <v>0</v>
      </c>
      <c r="AD208" s="411">
        <v>0</v>
      </c>
      <c r="AE208" s="412">
        <v>0</v>
      </c>
      <c r="AF208" s="411">
        <f t="shared" si="71"/>
        <v>0</v>
      </c>
      <c r="AG208" s="411">
        <v>0</v>
      </c>
      <c r="AH208" s="411">
        <v>0</v>
      </c>
      <c r="AI208" s="411">
        <v>0</v>
      </c>
      <c r="AJ208" s="411">
        <v>0</v>
      </c>
      <c r="AK208" s="411">
        <v>0</v>
      </c>
      <c r="AL208" s="411">
        <v>0</v>
      </c>
      <c r="AM208" s="411">
        <v>0</v>
      </c>
      <c r="AN208" s="411">
        <v>0</v>
      </c>
      <c r="AO208" s="411">
        <v>0</v>
      </c>
      <c r="AP208" s="411">
        <v>0</v>
      </c>
      <c r="AQ208" s="411">
        <v>0</v>
      </c>
      <c r="AR208" s="412">
        <v>0</v>
      </c>
      <c r="AS208" s="411">
        <f t="shared" si="72"/>
        <v>0</v>
      </c>
      <c r="AT208" s="411">
        <f t="shared" si="73"/>
        <v>0</v>
      </c>
      <c r="AU208" s="411">
        <f t="shared" si="74"/>
        <v>0</v>
      </c>
      <c r="AV208" s="411">
        <f t="shared" si="75"/>
        <v>0</v>
      </c>
      <c r="AW208" s="411">
        <v>0</v>
      </c>
      <c r="AX208" s="411">
        <v>0</v>
      </c>
      <c r="AY208" s="411">
        <v>0</v>
      </c>
      <c r="AZ208" s="411">
        <v>0</v>
      </c>
      <c r="BA208" s="411">
        <v>0</v>
      </c>
      <c r="BB208" s="411">
        <v>0</v>
      </c>
      <c r="BC208" s="411">
        <v>0</v>
      </c>
      <c r="BD208" s="411">
        <v>0</v>
      </c>
      <c r="BE208" s="411">
        <v>0</v>
      </c>
      <c r="BF208" s="411">
        <v>0</v>
      </c>
      <c r="BG208" s="411">
        <v>0</v>
      </c>
      <c r="BH208" s="412">
        <v>0</v>
      </c>
      <c r="BI208" s="411">
        <f t="shared" si="76"/>
        <v>0</v>
      </c>
      <c r="BJ208" s="411">
        <v>0</v>
      </c>
      <c r="BK208" s="411">
        <v>0</v>
      </c>
      <c r="BL208" s="411">
        <v>0</v>
      </c>
      <c r="BM208" s="411">
        <v>0</v>
      </c>
      <c r="BN208" s="411">
        <v>0</v>
      </c>
      <c r="BO208" s="411">
        <v>0</v>
      </c>
      <c r="BP208" s="411">
        <v>0</v>
      </c>
      <c r="BQ208" s="411">
        <v>0</v>
      </c>
      <c r="BR208" s="411">
        <v>0</v>
      </c>
      <c r="BS208" s="411">
        <v>0</v>
      </c>
      <c r="BT208" s="411">
        <v>0</v>
      </c>
      <c r="BU208" s="412">
        <v>0</v>
      </c>
      <c r="BV208" s="411">
        <f t="shared" si="77"/>
        <v>0</v>
      </c>
      <c r="BW208" s="411">
        <v>0</v>
      </c>
      <c r="BX208" s="411">
        <v>0</v>
      </c>
      <c r="BY208" s="411">
        <v>0</v>
      </c>
      <c r="BZ208" s="411">
        <v>0</v>
      </c>
      <c r="CA208" s="411">
        <v>0</v>
      </c>
      <c r="CB208" s="411">
        <v>0</v>
      </c>
      <c r="CC208" s="411">
        <v>0</v>
      </c>
      <c r="CD208" s="411">
        <v>0</v>
      </c>
      <c r="CE208" s="411">
        <v>0</v>
      </c>
      <c r="CF208" s="411">
        <v>0</v>
      </c>
      <c r="CG208" s="411">
        <v>0</v>
      </c>
      <c r="CH208" s="412">
        <v>0</v>
      </c>
      <c r="CI208" s="411">
        <f t="shared" si="78"/>
        <v>0</v>
      </c>
      <c r="CJ208" s="411">
        <v>0</v>
      </c>
      <c r="CK208" s="411">
        <v>0</v>
      </c>
      <c r="CL208" s="411">
        <v>0</v>
      </c>
      <c r="CM208" s="411">
        <v>0</v>
      </c>
      <c r="CN208" s="411">
        <v>0</v>
      </c>
      <c r="CO208" s="411">
        <v>0</v>
      </c>
      <c r="CP208" s="411">
        <v>0</v>
      </c>
      <c r="CQ208" s="411">
        <v>0</v>
      </c>
      <c r="CR208" s="411">
        <v>0</v>
      </c>
      <c r="CS208" s="411">
        <v>0</v>
      </c>
      <c r="CT208" s="411">
        <v>0</v>
      </c>
      <c r="CU208" s="412">
        <v>0</v>
      </c>
      <c r="CV208" s="411">
        <f t="shared" si="79"/>
        <v>0</v>
      </c>
      <c r="CW208" s="411">
        <v>0</v>
      </c>
      <c r="CX208" s="411">
        <v>0</v>
      </c>
      <c r="CY208" s="411">
        <v>0</v>
      </c>
      <c r="CZ208" s="411">
        <v>0</v>
      </c>
      <c r="DA208" s="411">
        <v>0</v>
      </c>
      <c r="DB208" s="411">
        <v>0</v>
      </c>
      <c r="DC208" s="411">
        <v>0</v>
      </c>
      <c r="DD208" s="411">
        <v>0</v>
      </c>
      <c r="DE208" s="411">
        <v>0</v>
      </c>
      <c r="DF208" s="411">
        <v>0</v>
      </c>
      <c r="DG208" s="411">
        <v>0</v>
      </c>
      <c r="DH208" s="412">
        <v>0</v>
      </c>
      <c r="DI208" s="411">
        <f t="shared" si="80"/>
        <v>0</v>
      </c>
      <c r="DJ208" s="411">
        <v>0</v>
      </c>
      <c r="DK208" s="411">
        <v>0</v>
      </c>
      <c r="DL208" s="411">
        <v>0</v>
      </c>
      <c r="DM208" s="411">
        <v>0</v>
      </c>
      <c r="DN208" s="411">
        <v>0</v>
      </c>
      <c r="DO208" s="411">
        <v>0</v>
      </c>
      <c r="DP208" s="411">
        <v>0</v>
      </c>
      <c r="DQ208" s="411">
        <v>0</v>
      </c>
      <c r="DR208" s="411">
        <v>0</v>
      </c>
      <c r="DS208" s="411">
        <v>0</v>
      </c>
      <c r="DT208" s="411">
        <v>0</v>
      </c>
      <c r="DU208" s="412">
        <v>0</v>
      </c>
      <c r="DV208" s="411">
        <f t="shared" si="81"/>
        <v>0</v>
      </c>
      <c r="DW208" s="412">
        <v>0</v>
      </c>
      <c r="DX208" s="412">
        <v>0</v>
      </c>
      <c r="DY208" s="412">
        <v>0</v>
      </c>
      <c r="DZ208" s="412">
        <v>0</v>
      </c>
      <c r="EA208" s="412">
        <v>0</v>
      </c>
      <c r="EB208" s="412">
        <v>0</v>
      </c>
      <c r="EC208" s="412">
        <v>0</v>
      </c>
      <c r="ED208" s="412">
        <v>0</v>
      </c>
      <c r="EE208" s="412">
        <v>0</v>
      </c>
      <c r="EF208" s="412">
        <v>0</v>
      </c>
      <c r="EG208" s="412">
        <v>0</v>
      </c>
      <c r="EH208" s="412">
        <v>0</v>
      </c>
      <c r="EI208" s="411">
        <f t="shared" si="82"/>
        <v>0</v>
      </c>
      <c r="EK208" s="411">
        <f t="shared" si="83"/>
        <v>41</v>
      </c>
      <c r="EL208" s="7">
        <f t="shared" si="84"/>
        <v>-41</v>
      </c>
    </row>
    <row r="209" spans="1:142">
      <c r="A209" s="365" t="str">
        <f t="shared" si="66"/>
        <v xml:space="preserve"> 022</v>
      </c>
      <c r="B209" s="370" t="s">
        <v>932</v>
      </c>
      <c r="C209" s="370" t="s">
        <v>1205</v>
      </c>
      <c r="D209" s="411">
        <v>1</v>
      </c>
      <c r="E209" s="411">
        <v>1</v>
      </c>
      <c r="F209" s="411">
        <v>0</v>
      </c>
      <c r="G209" s="411">
        <v>0</v>
      </c>
      <c r="H209" s="411">
        <v>1</v>
      </c>
      <c r="I209" s="411">
        <v>2</v>
      </c>
      <c r="J209" s="411">
        <v>0</v>
      </c>
      <c r="K209" s="411">
        <v>1</v>
      </c>
      <c r="L209" s="411">
        <v>2</v>
      </c>
      <c r="M209" s="411">
        <v>1</v>
      </c>
      <c r="N209" s="411">
        <v>0</v>
      </c>
      <c r="O209" s="412">
        <v>0</v>
      </c>
      <c r="P209" s="411">
        <f t="shared" si="67"/>
        <v>9</v>
      </c>
      <c r="Q209" s="411">
        <f t="shared" si="68"/>
        <v>5</v>
      </c>
      <c r="R209" s="411">
        <f t="shared" si="69"/>
        <v>2.4482758620689653</v>
      </c>
      <c r="S209" s="411">
        <f t="shared" si="70"/>
        <v>1.5517241379310345</v>
      </c>
      <c r="T209" s="411">
        <v>0</v>
      </c>
      <c r="U209" s="411">
        <v>0</v>
      </c>
      <c r="V209" s="411">
        <v>0</v>
      </c>
      <c r="W209" s="411">
        <v>0</v>
      </c>
      <c r="X209" s="411">
        <v>0</v>
      </c>
      <c r="Y209" s="411">
        <v>0</v>
      </c>
      <c r="Z209" s="411">
        <v>0</v>
      </c>
      <c r="AA209" s="411">
        <v>0</v>
      </c>
      <c r="AB209" s="411">
        <v>0</v>
      </c>
      <c r="AC209" s="411">
        <v>0</v>
      </c>
      <c r="AD209" s="411">
        <v>0</v>
      </c>
      <c r="AE209" s="412">
        <v>0</v>
      </c>
      <c r="AF209" s="411">
        <f t="shared" si="71"/>
        <v>0</v>
      </c>
      <c r="AG209" s="411">
        <v>0</v>
      </c>
      <c r="AH209" s="411">
        <v>0</v>
      </c>
      <c r="AI209" s="411">
        <v>0</v>
      </c>
      <c r="AJ209" s="411">
        <v>0</v>
      </c>
      <c r="AK209" s="411">
        <v>0</v>
      </c>
      <c r="AL209" s="411">
        <v>0</v>
      </c>
      <c r="AM209" s="411">
        <v>0</v>
      </c>
      <c r="AN209" s="411">
        <v>0</v>
      </c>
      <c r="AO209" s="411">
        <v>0</v>
      </c>
      <c r="AP209" s="411">
        <v>0</v>
      </c>
      <c r="AQ209" s="411">
        <v>0</v>
      </c>
      <c r="AR209" s="412">
        <v>0</v>
      </c>
      <c r="AS209" s="411">
        <f t="shared" si="72"/>
        <v>0</v>
      </c>
      <c r="AT209" s="411">
        <f t="shared" si="73"/>
        <v>0</v>
      </c>
      <c r="AU209" s="411">
        <f t="shared" si="74"/>
        <v>0</v>
      </c>
      <c r="AV209" s="411">
        <f t="shared" si="75"/>
        <v>0</v>
      </c>
      <c r="AW209" s="411">
        <v>0</v>
      </c>
      <c r="AX209" s="411">
        <v>0</v>
      </c>
      <c r="AY209" s="411">
        <v>0</v>
      </c>
      <c r="AZ209" s="411">
        <v>0</v>
      </c>
      <c r="BA209" s="411">
        <v>0</v>
      </c>
      <c r="BB209" s="411">
        <v>0</v>
      </c>
      <c r="BC209" s="411">
        <v>0</v>
      </c>
      <c r="BD209" s="411">
        <v>0</v>
      </c>
      <c r="BE209" s="411">
        <v>0</v>
      </c>
      <c r="BF209" s="411">
        <v>0</v>
      </c>
      <c r="BG209" s="411">
        <v>0</v>
      </c>
      <c r="BH209" s="412">
        <v>0</v>
      </c>
      <c r="BI209" s="411">
        <f t="shared" si="76"/>
        <v>0</v>
      </c>
      <c r="BJ209" s="411">
        <v>0</v>
      </c>
      <c r="BK209" s="411">
        <v>0</v>
      </c>
      <c r="BL209" s="411">
        <v>0</v>
      </c>
      <c r="BM209" s="411">
        <v>0</v>
      </c>
      <c r="BN209" s="411">
        <v>0</v>
      </c>
      <c r="BO209" s="411">
        <v>0</v>
      </c>
      <c r="BP209" s="411">
        <v>0</v>
      </c>
      <c r="BQ209" s="411">
        <v>0</v>
      </c>
      <c r="BR209" s="411">
        <v>0</v>
      </c>
      <c r="BS209" s="411">
        <v>0</v>
      </c>
      <c r="BT209" s="411">
        <v>0</v>
      </c>
      <c r="BU209" s="412">
        <v>0</v>
      </c>
      <c r="BV209" s="411">
        <f t="shared" si="77"/>
        <v>0</v>
      </c>
      <c r="BW209" s="411">
        <v>0</v>
      </c>
      <c r="BX209" s="411">
        <v>0</v>
      </c>
      <c r="BY209" s="411">
        <v>0</v>
      </c>
      <c r="BZ209" s="411">
        <v>0</v>
      </c>
      <c r="CA209" s="411">
        <v>0</v>
      </c>
      <c r="CB209" s="411">
        <v>0</v>
      </c>
      <c r="CC209" s="411">
        <v>0</v>
      </c>
      <c r="CD209" s="411">
        <v>0</v>
      </c>
      <c r="CE209" s="411">
        <v>0</v>
      </c>
      <c r="CF209" s="411">
        <v>0</v>
      </c>
      <c r="CG209" s="411">
        <v>0</v>
      </c>
      <c r="CH209" s="412">
        <v>0</v>
      </c>
      <c r="CI209" s="411">
        <f t="shared" si="78"/>
        <v>0</v>
      </c>
      <c r="CJ209" s="411">
        <v>0</v>
      </c>
      <c r="CK209" s="411">
        <v>0</v>
      </c>
      <c r="CL209" s="411">
        <v>0</v>
      </c>
      <c r="CM209" s="411">
        <v>0</v>
      </c>
      <c r="CN209" s="411">
        <v>0</v>
      </c>
      <c r="CO209" s="411">
        <v>0</v>
      </c>
      <c r="CP209" s="411">
        <v>0</v>
      </c>
      <c r="CQ209" s="411">
        <v>0</v>
      </c>
      <c r="CR209" s="411">
        <v>0</v>
      </c>
      <c r="CS209" s="411">
        <v>0</v>
      </c>
      <c r="CT209" s="411">
        <v>0</v>
      </c>
      <c r="CU209" s="412">
        <v>0</v>
      </c>
      <c r="CV209" s="411">
        <f t="shared" si="79"/>
        <v>0</v>
      </c>
      <c r="CW209" s="411">
        <v>0</v>
      </c>
      <c r="CX209" s="411">
        <v>0</v>
      </c>
      <c r="CY209" s="411">
        <v>0</v>
      </c>
      <c r="CZ209" s="411">
        <v>0</v>
      </c>
      <c r="DA209" s="411">
        <v>0</v>
      </c>
      <c r="DB209" s="411">
        <v>0</v>
      </c>
      <c r="DC209" s="411">
        <v>0</v>
      </c>
      <c r="DD209" s="411">
        <v>0</v>
      </c>
      <c r="DE209" s="411">
        <v>0</v>
      </c>
      <c r="DF209" s="411">
        <v>0</v>
      </c>
      <c r="DG209" s="411">
        <v>0</v>
      </c>
      <c r="DH209" s="412">
        <v>0</v>
      </c>
      <c r="DI209" s="411">
        <f t="shared" si="80"/>
        <v>0</v>
      </c>
      <c r="DJ209" s="411">
        <v>0</v>
      </c>
      <c r="DK209" s="411">
        <v>0</v>
      </c>
      <c r="DL209" s="411">
        <v>0</v>
      </c>
      <c r="DM209" s="411">
        <v>0</v>
      </c>
      <c r="DN209" s="411">
        <v>0</v>
      </c>
      <c r="DO209" s="411">
        <v>0</v>
      </c>
      <c r="DP209" s="411">
        <v>0</v>
      </c>
      <c r="DQ209" s="411">
        <v>0</v>
      </c>
      <c r="DR209" s="411">
        <v>0</v>
      </c>
      <c r="DS209" s="411">
        <v>0</v>
      </c>
      <c r="DT209" s="411">
        <v>0</v>
      </c>
      <c r="DU209" s="412">
        <v>0</v>
      </c>
      <c r="DV209" s="411">
        <f t="shared" si="81"/>
        <v>0</v>
      </c>
      <c r="DW209" s="412">
        <v>0</v>
      </c>
      <c r="DX209" s="412">
        <v>0</v>
      </c>
      <c r="DY209" s="412">
        <v>0</v>
      </c>
      <c r="DZ209" s="412">
        <v>0</v>
      </c>
      <c r="EA209" s="412">
        <v>0</v>
      </c>
      <c r="EB209" s="412">
        <v>0</v>
      </c>
      <c r="EC209" s="412">
        <v>0</v>
      </c>
      <c r="ED209" s="412">
        <v>0</v>
      </c>
      <c r="EE209" s="412">
        <v>0</v>
      </c>
      <c r="EF209" s="412">
        <v>0</v>
      </c>
      <c r="EG209" s="412">
        <v>0</v>
      </c>
      <c r="EH209" s="412">
        <v>0</v>
      </c>
      <c r="EI209" s="411">
        <f t="shared" si="82"/>
        <v>0</v>
      </c>
      <c r="EK209" s="411">
        <f t="shared" si="83"/>
        <v>9</v>
      </c>
      <c r="EL209" s="7">
        <f t="shared" si="84"/>
        <v>-9</v>
      </c>
    </row>
    <row r="210" spans="1:142">
      <c r="A210" s="365" t="str">
        <f t="shared" si="66"/>
        <v xml:space="preserve"> 022</v>
      </c>
      <c r="B210" s="370" t="s">
        <v>932</v>
      </c>
      <c r="C210" s="370" t="s">
        <v>1211</v>
      </c>
      <c r="D210" s="411">
        <v>0</v>
      </c>
      <c r="E210" s="411">
        <v>0</v>
      </c>
      <c r="F210" s="411">
        <v>1</v>
      </c>
      <c r="G210" s="411">
        <v>1</v>
      </c>
      <c r="H210" s="411">
        <v>0</v>
      </c>
      <c r="I210" s="411">
        <v>0</v>
      </c>
      <c r="J210" s="411">
        <v>0</v>
      </c>
      <c r="K210" s="411">
        <v>0</v>
      </c>
      <c r="L210" s="411">
        <v>0</v>
      </c>
      <c r="M210" s="411">
        <v>0</v>
      </c>
      <c r="N210" s="411">
        <v>0</v>
      </c>
      <c r="O210" s="412">
        <v>0</v>
      </c>
      <c r="P210" s="411">
        <f t="shared" si="67"/>
        <v>2</v>
      </c>
      <c r="Q210" s="411">
        <f t="shared" si="68"/>
        <v>2</v>
      </c>
      <c r="R210" s="411">
        <f t="shared" si="69"/>
        <v>0</v>
      </c>
      <c r="S210" s="411">
        <f t="shared" si="70"/>
        <v>0</v>
      </c>
      <c r="T210" s="411">
        <v>0</v>
      </c>
      <c r="U210" s="411">
        <v>0</v>
      </c>
      <c r="V210" s="411">
        <v>0</v>
      </c>
      <c r="W210" s="411">
        <v>0</v>
      </c>
      <c r="X210" s="411">
        <v>0</v>
      </c>
      <c r="Y210" s="411">
        <v>0</v>
      </c>
      <c r="Z210" s="411">
        <v>0</v>
      </c>
      <c r="AA210" s="411">
        <v>0</v>
      </c>
      <c r="AB210" s="411">
        <v>0</v>
      </c>
      <c r="AC210" s="411">
        <v>0</v>
      </c>
      <c r="AD210" s="411">
        <v>0</v>
      </c>
      <c r="AE210" s="412">
        <v>0</v>
      </c>
      <c r="AF210" s="411">
        <f t="shared" si="71"/>
        <v>0</v>
      </c>
      <c r="AG210" s="411">
        <v>0</v>
      </c>
      <c r="AH210" s="411">
        <v>0</v>
      </c>
      <c r="AI210" s="411">
        <v>0</v>
      </c>
      <c r="AJ210" s="411">
        <v>0</v>
      </c>
      <c r="AK210" s="411">
        <v>0</v>
      </c>
      <c r="AL210" s="411">
        <v>0</v>
      </c>
      <c r="AM210" s="411">
        <v>0</v>
      </c>
      <c r="AN210" s="411">
        <v>0</v>
      </c>
      <c r="AO210" s="411">
        <v>0</v>
      </c>
      <c r="AP210" s="411">
        <v>0</v>
      </c>
      <c r="AQ210" s="411">
        <v>0</v>
      </c>
      <c r="AR210" s="412">
        <v>0</v>
      </c>
      <c r="AS210" s="411">
        <f t="shared" si="72"/>
        <v>0</v>
      </c>
      <c r="AT210" s="411">
        <f t="shared" si="73"/>
        <v>0</v>
      </c>
      <c r="AU210" s="411">
        <f t="shared" si="74"/>
        <v>0</v>
      </c>
      <c r="AV210" s="411">
        <f t="shared" si="75"/>
        <v>0</v>
      </c>
      <c r="AW210" s="411">
        <v>0</v>
      </c>
      <c r="AX210" s="411">
        <v>0</v>
      </c>
      <c r="AY210" s="411">
        <v>0</v>
      </c>
      <c r="AZ210" s="411">
        <v>0</v>
      </c>
      <c r="BA210" s="411">
        <v>0</v>
      </c>
      <c r="BB210" s="411">
        <v>0</v>
      </c>
      <c r="BC210" s="411">
        <v>0</v>
      </c>
      <c r="BD210" s="411">
        <v>0</v>
      </c>
      <c r="BE210" s="411">
        <v>0</v>
      </c>
      <c r="BF210" s="411">
        <v>0</v>
      </c>
      <c r="BG210" s="411">
        <v>0</v>
      </c>
      <c r="BH210" s="412">
        <v>0</v>
      </c>
      <c r="BI210" s="411">
        <f t="shared" si="76"/>
        <v>0</v>
      </c>
      <c r="BJ210" s="411">
        <v>0</v>
      </c>
      <c r="BK210" s="411">
        <v>0</v>
      </c>
      <c r="BL210" s="411">
        <v>0</v>
      </c>
      <c r="BM210" s="411">
        <v>0</v>
      </c>
      <c r="BN210" s="411">
        <v>0</v>
      </c>
      <c r="BO210" s="411">
        <v>0</v>
      </c>
      <c r="BP210" s="411">
        <v>0</v>
      </c>
      <c r="BQ210" s="411">
        <v>0</v>
      </c>
      <c r="BR210" s="411">
        <v>0</v>
      </c>
      <c r="BS210" s="411">
        <v>0</v>
      </c>
      <c r="BT210" s="411">
        <v>0</v>
      </c>
      <c r="BU210" s="412">
        <v>0</v>
      </c>
      <c r="BV210" s="411">
        <f t="shared" si="77"/>
        <v>0</v>
      </c>
      <c r="BW210" s="411">
        <v>0</v>
      </c>
      <c r="BX210" s="411">
        <v>0</v>
      </c>
      <c r="BY210" s="411">
        <v>0</v>
      </c>
      <c r="BZ210" s="411">
        <v>0</v>
      </c>
      <c r="CA210" s="411">
        <v>0</v>
      </c>
      <c r="CB210" s="411">
        <v>0</v>
      </c>
      <c r="CC210" s="411">
        <v>0</v>
      </c>
      <c r="CD210" s="411">
        <v>0</v>
      </c>
      <c r="CE210" s="411">
        <v>0</v>
      </c>
      <c r="CF210" s="411">
        <v>0</v>
      </c>
      <c r="CG210" s="411">
        <v>0</v>
      </c>
      <c r="CH210" s="412">
        <v>0</v>
      </c>
      <c r="CI210" s="411">
        <f t="shared" si="78"/>
        <v>0</v>
      </c>
      <c r="CJ210" s="411">
        <v>0</v>
      </c>
      <c r="CK210" s="411">
        <v>0</v>
      </c>
      <c r="CL210" s="411">
        <v>0</v>
      </c>
      <c r="CM210" s="411">
        <v>0</v>
      </c>
      <c r="CN210" s="411">
        <v>0</v>
      </c>
      <c r="CO210" s="411">
        <v>0</v>
      </c>
      <c r="CP210" s="411">
        <v>0</v>
      </c>
      <c r="CQ210" s="411">
        <v>0</v>
      </c>
      <c r="CR210" s="411">
        <v>0</v>
      </c>
      <c r="CS210" s="411">
        <v>0</v>
      </c>
      <c r="CT210" s="411">
        <v>0</v>
      </c>
      <c r="CU210" s="412">
        <v>0</v>
      </c>
      <c r="CV210" s="411">
        <f t="shared" si="79"/>
        <v>0</v>
      </c>
      <c r="CW210" s="411">
        <v>0</v>
      </c>
      <c r="CX210" s="411">
        <v>0</v>
      </c>
      <c r="CY210" s="411">
        <v>0</v>
      </c>
      <c r="CZ210" s="411">
        <v>0</v>
      </c>
      <c r="DA210" s="411">
        <v>0</v>
      </c>
      <c r="DB210" s="411">
        <v>0</v>
      </c>
      <c r="DC210" s="411">
        <v>0</v>
      </c>
      <c r="DD210" s="411">
        <v>0</v>
      </c>
      <c r="DE210" s="411">
        <v>0</v>
      </c>
      <c r="DF210" s="411">
        <v>0</v>
      </c>
      <c r="DG210" s="411">
        <v>0</v>
      </c>
      <c r="DH210" s="412">
        <v>0</v>
      </c>
      <c r="DI210" s="411">
        <f t="shared" si="80"/>
        <v>0</v>
      </c>
      <c r="DJ210" s="411">
        <v>0</v>
      </c>
      <c r="DK210" s="411">
        <v>0</v>
      </c>
      <c r="DL210" s="411">
        <v>0</v>
      </c>
      <c r="DM210" s="411">
        <v>0</v>
      </c>
      <c r="DN210" s="411">
        <v>0</v>
      </c>
      <c r="DO210" s="411">
        <v>0</v>
      </c>
      <c r="DP210" s="411">
        <v>0</v>
      </c>
      <c r="DQ210" s="411">
        <v>0</v>
      </c>
      <c r="DR210" s="411">
        <v>0</v>
      </c>
      <c r="DS210" s="411">
        <v>0</v>
      </c>
      <c r="DT210" s="411">
        <v>0</v>
      </c>
      <c r="DU210" s="412">
        <v>0</v>
      </c>
      <c r="DV210" s="411">
        <f t="shared" si="81"/>
        <v>0</v>
      </c>
      <c r="DW210" s="412">
        <v>0</v>
      </c>
      <c r="DX210" s="412">
        <v>0</v>
      </c>
      <c r="DY210" s="412">
        <v>0</v>
      </c>
      <c r="DZ210" s="412">
        <v>0</v>
      </c>
      <c r="EA210" s="412">
        <v>0</v>
      </c>
      <c r="EB210" s="412">
        <v>0</v>
      </c>
      <c r="EC210" s="412">
        <v>0</v>
      </c>
      <c r="ED210" s="412">
        <v>0</v>
      </c>
      <c r="EE210" s="412">
        <v>0</v>
      </c>
      <c r="EF210" s="412">
        <v>0</v>
      </c>
      <c r="EG210" s="412">
        <v>0</v>
      </c>
      <c r="EH210" s="412">
        <v>0</v>
      </c>
      <c r="EI210" s="411">
        <f t="shared" si="82"/>
        <v>0</v>
      </c>
      <c r="EK210" s="411">
        <f t="shared" si="83"/>
        <v>2</v>
      </c>
      <c r="EL210" s="7">
        <f t="shared" si="84"/>
        <v>-2</v>
      </c>
    </row>
    <row r="211" spans="1:142">
      <c r="A211" s="365" t="str">
        <f t="shared" si="66"/>
        <v xml:space="preserve"> 022</v>
      </c>
      <c r="B211" s="370" t="s">
        <v>932</v>
      </c>
      <c r="C211" s="370" t="s">
        <v>1207</v>
      </c>
      <c r="D211" s="411">
        <v>1</v>
      </c>
      <c r="E211" s="411">
        <v>1</v>
      </c>
      <c r="F211" s="411">
        <v>0</v>
      </c>
      <c r="G211" s="411">
        <v>0</v>
      </c>
      <c r="H211" s="411">
        <v>0</v>
      </c>
      <c r="I211" s="411">
        <v>0</v>
      </c>
      <c r="J211" s="411">
        <v>0</v>
      </c>
      <c r="K211" s="411">
        <v>1</v>
      </c>
      <c r="L211" s="411">
        <v>0</v>
      </c>
      <c r="M211" s="411">
        <v>1</v>
      </c>
      <c r="N211" s="411">
        <v>0</v>
      </c>
      <c r="O211" s="412">
        <v>0</v>
      </c>
      <c r="P211" s="411">
        <f t="shared" si="67"/>
        <v>4</v>
      </c>
      <c r="Q211" s="411">
        <f t="shared" si="68"/>
        <v>2</v>
      </c>
      <c r="R211" s="411">
        <f t="shared" si="69"/>
        <v>1</v>
      </c>
      <c r="S211" s="411">
        <f t="shared" si="70"/>
        <v>1</v>
      </c>
      <c r="T211" s="411">
        <v>0</v>
      </c>
      <c r="U211" s="411">
        <v>0</v>
      </c>
      <c r="V211" s="411">
        <v>0</v>
      </c>
      <c r="W211" s="411">
        <v>0</v>
      </c>
      <c r="X211" s="411">
        <v>0</v>
      </c>
      <c r="Y211" s="411">
        <v>0</v>
      </c>
      <c r="Z211" s="411">
        <v>0</v>
      </c>
      <c r="AA211" s="411">
        <v>0</v>
      </c>
      <c r="AB211" s="411">
        <v>0</v>
      </c>
      <c r="AC211" s="411">
        <v>0</v>
      </c>
      <c r="AD211" s="411">
        <v>0</v>
      </c>
      <c r="AE211" s="412">
        <v>0</v>
      </c>
      <c r="AF211" s="411">
        <f t="shared" si="71"/>
        <v>0</v>
      </c>
      <c r="AG211" s="411">
        <v>0</v>
      </c>
      <c r="AH211" s="411">
        <v>0</v>
      </c>
      <c r="AI211" s="411">
        <v>0</v>
      </c>
      <c r="AJ211" s="411">
        <v>0</v>
      </c>
      <c r="AK211" s="411">
        <v>0</v>
      </c>
      <c r="AL211" s="411">
        <v>0</v>
      </c>
      <c r="AM211" s="411">
        <v>0</v>
      </c>
      <c r="AN211" s="411">
        <v>0</v>
      </c>
      <c r="AO211" s="411">
        <v>0</v>
      </c>
      <c r="AP211" s="411">
        <v>0</v>
      </c>
      <c r="AQ211" s="411">
        <v>0</v>
      </c>
      <c r="AR211" s="412">
        <v>0</v>
      </c>
      <c r="AS211" s="411">
        <f t="shared" si="72"/>
        <v>0</v>
      </c>
      <c r="AT211" s="411">
        <f t="shared" si="73"/>
        <v>0</v>
      </c>
      <c r="AU211" s="411">
        <f t="shared" si="74"/>
        <v>0</v>
      </c>
      <c r="AV211" s="411">
        <f t="shared" si="75"/>
        <v>0</v>
      </c>
      <c r="AW211" s="411">
        <v>0</v>
      </c>
      <c r="AX211" s="411">
        <v>0</v>
      </c>
      <c r="AY211" s="411">
        <v>0</v>
      </c>
      <c r="AZ211" s="411">
        <v>0</v>
      </c>
      <c r="BA211" s="411">
        <v>0</v>
      </c>
      <c r="BB211" s="411">
        <v>0</v>
      </c>
      <c r="BC211" s="411">
        <v>0</v>
      </c>
      <c r="BD211" s="411">
        <v>0</v>
      </c>
      <c r="BE211" s="411">
        <v>0</v>
      </c>
      <c r="BF211" s="411">
        <v>0</v>
      </c>
      <c r="BG211" s="411">
        <v>0</v>
      </c>
      <c r="BH211" s="412">
        <v>0</v>
      </c>
      <c r="BI211" s="411">
        <f t="shared" si="76"/>
        <v>0</v>
      </c>
      <c r="BJ211" s="411">
        <v>0</v>
      </c>
      <c r="BK211" s="411">
        <v>0</v>
      </c>
      <c r="BL211" s="411">
        <v>0</v>
      </c>
      <c r="BM211" s="411">
        <v>0</v>
      </c>
      <c r="BN211" s="411">
        <v>0</v>
      </c>
      <c r="BO211" s="411">
        <v>0</v>
      </c>
      <c r="BP211" s="411">
        <v>0</v>
      </c>
      <c r="BQ211" s="411">
        <v>0</v>
      </c>
      <c r="BR211" s="411">
        <v>0</v>
      </c>
      <c r="BS211" s="411">
        <v>0</v>
      </c>
      <c r="BT211" s="411">
        <v>0</v>
      </c>
      <c r="BU211" s="412">
        <v>0</v>
      </c>
      <c r="BV211" s="411">
        <f t="shared" si="77"/>
        <v>0</v>
      </c>
      <c r="BW211" s="411">
        <v>0</v>
      </c>
      <c r="BX211" s="411">
        <v>0</v>
      </c>
      <c r="BY211" s="411">
        <v>0</v>
      </c>
      <c r="BZ211" s="411">
        <v>0</v>
      </c>
      <c r="CA211" s="411">
        <v>0</v>
      </c>
      <c r="CB211" s="411">
        <v>0</v>
      </c>
      <c r="CC211" s="411">
        <v>0</v>
      </c>
      <c r="CD211" s="411">
        <v>0</v>
      </c>
      <c r="CE211" s="411">
        <v>0</v>
      </c>
      <c r="CF211" s="411">
        <v>0</v>
      </c>
      <c r="CG211" s="411">
        <v>0</v>
      </c>
      <c r="CH211" s="412">
        <v>0</v>
      </c>
      <c r="CI211" s="411">
        <f t="shared" si="78"/>
        <v>0</v>
      </c>
      <c r="CJ211" s="411">
        <v>0</v>
      </c>
      <c r="CK211" s="411">
        <v>0</v>
      </c>
      <c r="CL211" s="411">
        <v>0</v>
      </c>
      <c r="CM211" s="411">
        <v>0</v>
      </c>
      <c r="CN211" s="411">
        <v>0</v>
      </c>
      <c r="CO211" s="411">
        <v>0</v>
      </c>
      <c r="CP211" s="411">
        <v>0</v>
      </c>
      <c r="CQ211" s="411">
        <v>0</v>
      </c>
      <c r="CR211" s="411">
        <v>0</v>
      </c>
      <c r="CS211" s="411">
        <v>0</v>
      </c>
      <c r="CT211" s="411">
        <v>0</v>
      </c>
      <c r="CU211" s="412">
        <v>0</v>
      </c>
      <c r="CV211" s="411">
        <f t="shared" si="79"/>
        <v>0</v>
      </c>
      <c r="CW211" s="411">
        <v>0</v>
      </c>
      <c r="CX211" s="411">
        <v>0</v>
      </c>
      <c r="CY211" s="411">
        <v>0</v>
      </c>
      <c r="CZ211" s="411">
        <v>0</v>
      </c>
      <c r="DA211" s="411">
        <v>0</v>
      </c>
      <c r="DB211" s="411">
        <v>0</v>
      </c>
      <c r="DC211" s="411">
        <v>0</v>
      </c>
      <c r="DD211" s="411">
        <v>0</v>
      </c>
      <c r="DE211" s="411">
        <v>0</v>
      </c>
      <c r="DF211" s="411">
        <v>0</v>
      </c>
      <c r="DG211" s="411">
        <v>0</v>
      </c>
      <c r="DH211" s="412">
        <v>0</v>
      </c>
      <c r="DI211" s="411">
        <f t="shared" si="80"/>
        <v>0</v>
      </c>
      <c r="DJ211" s="411">
        <v>0</v>
      </c>
      <c r="DK211" s="411">
        <v>0</v>
      </c>
      <c r="DL211" s="411">
        <v>0</v>
      </c>
      <c r="DM211" s="411">
        <v>0</v>
      </c>
      <c r="DN211" s="411">
        <v>0</v>
      </c>
      <c r="DO211" s="411">
        <v>0</v>
      </c>
      <c r="DP211" s="411">
        <v>0</v>
      </c>
      <c r="DQ211" s="411">
        <v>0</v>
      </c>
      <c r="DR211" s="411">
        <v>0</v>
      </c>
      <c r="DS211" s="411">
        <v>0</v>
      </c>
      <c r="DT211" s="411">
        <v>0</v>
      </c>
      <c r="DU211" s="412">
        <v>0</v>
      </c>
      <c r="DV211" s="411">
        <f t="shared" si="81"/>
        <v>0</v>
      </c>
      <c r="DW211" s="412">
        <v>0</v>
      </c>
      <c r="DX211" s="412">
        <v>0</v>
      </c>
      <c r="DY211" s="412">
        <v>0</v>
      </c>
      <c r="DZ211" s="412">
        <v>0</v>
      </c>
      <c r="EA211" s="412">
        <v>0</v>
      </c>
      <c r="EB211" s="412">
        <v>0</v>
      </c>
      <c r="EC211" s="412">
        <v>0</v>
      </c>
      <c r="ED211" s="412">
        <v>0</v>
      </c>
      <c r="EE211" s="412">
        <v>0</v>
      </c>
      <c r="EF211" s="412">
        <v>0</v>
      </c>
      <c r="EG211" s="412">
        <v>0</v>
      </c>
      <c r="EH211" s="412">
        <v>0</v>
      </c>
      <c r="EI211" s="411">
        <f t="shared" si="82"/>
        <v>0</v>
      </c>
      <c r="EK211" s="411">
        <f t="shared" si="83"/>
        <v>4</v>
      </c>
      <c r="EL211" s="7">
        <f t="shared" si="84"/>
        <v>-4</v>
      </c>
    </row>
    <row r="212" spans="1:142">
      <c r="A212" s="365" t="str">
        <f t="shared" si="66"/>
        <v xml:space="preserve"> 022</v>
      </c>
      <c r="B212" s="370" t="s">
        <v>932</v>
      </c>
      <c r="C212" s="370" t="s">
        <v>1212</v>
      </c>
      <c r="D212" s="411">
        <v>0</v>
      </c>
      <c r="E212" s="411">
        <v>0</v>
      </c>
      <c r="F212" s="411">
        <v>1</v>
      </c>
      <c r="G212" s="411">
        <v>1</v>
      </c>
      <c r="H212" s="411">
        <v>0</v>
      </c>
      <c r="I212" s="411">
        <v>0</v>
      </c>
      <c r="J212" s="411">
        <v>0</v>
      </c>
      <c r="K212" s="411">
        <v>0</v>
      </c>
      <c r="L212" s="411">
        <v>0</v>
      </c>
      <c r="M212" s="411">
        <v>0</v>
      </c>
      <c r="N212" s="411">
        <v>0</v>
      </c>
      <c r="O212" s="412">
        <v>0</v>
      </c>
      <c r="P212" s="411">
        <f t="shared" si="67"/>
        <v>2</v>
      </c>
      <c r="Q212" s="411">
        <f t="shared" si="68"/>
        <v>2</v>
      </c>
      <c r="R212" s="411">
        <f t="shared" si="69"/>
        <v>0</v>
      </c>
      <c r="S212" s="411">
        <f t="shared" si="70"/>
        <v>0</v>
      </c>
      <c r="T212" s="411">
        <v>0</v>
      </c>
      <c r="U212" s="411">
        <v>0</v>
      </c>
      <c r="V212" s="411">
        <v>0</v>
      </c>
      <c r="W212" s="411">
        <v>0</v>
      </c>
      <c r="X212" s="411">
        <v>0</v>
      </c>
      <c r="Y212" s="411">
        <v>0</v>
      </c>
      <c r="Z212" s="411">
        <v>0</v>
      </c>
      <c r="AA212" s="411">
        <v>0</v>
      </c>
      <c r="AB212" s="411">
        <v>0</v>
      </c>
      <c r="AC212" s="411">
        <v>0</v>
      </c>
      <c r="AD212" s="411">
        <v>0</v>
      </c>
      <c r="AE212" s="412">
        <v>0</v>
      </c>
      <c r="AF212" s="411">
        <f t="shared" si="71"/>
        <v>0</v>
      </c>
      <c r="AG212" s="411">
        <v>0</v>
      </c>
      <c r="AH212" s="411">
        <v>0</v>
      </c>
      <c r="AI212" s="411">
        <v>0</v>
      </c>
      <c r="AJ212" s="411">
        <v>0</v>
      </c>
      <c r="AK212" s="411">
        <v>0</v>
      </c>
      <c r="AL212" s="411">
        <v>0</v>
      </c>
      <c r="AM212" s="411">
        <v>0</v>
      </c>
      <c r="AN212" s="411">
        <v>0</v>
      </c>
      <c r="AO212" s="411">
        <v>0</v>
      </c>
      <c r="AP212" s="411">
        <v>0</v>
      </c>
      <c r="AQ212" s="411">
        <v>0</v>
      </c>
      <c r="AR212" s="412">
        <v>0</v>
      </c>
      <c r="AS212" s="411">
        <f t="shared" si="72"/>
        <v>0</v>
      </c>
      <c r="AT212" s="411">
        <f t="shared" si="73"/>
        <v>0</v>
      </c>
      <c r="AU212" s="411">
        <f t="shared" si="74"/>
        <v>0</v>
      </c>
      <c r="AV212" s="411">
        <f t="shared" si="75"/>
        <v>0</v>
      </c>
      <c r="AW212" s="411">
        <v>0</v>
      </c>
      <c r="AX212" s="411">
        <v>0</v>
      </c>
      <c r="AY212" s="411">
        <v>0</v>
      </c>
      <c r="AZ212" s="411">
        <v>0</v>
      </c>
      <c r="BA212" s="411">
        <v>0</v>
      </c>
      <c r="BB212" s="411">
        <v>0</v>
      </c>
      <c r="BC212" s="411">
        <v>0</v>
      </c>
      <c r="BD212" s="411">
        <v>0</v>
      </c>
      <c r="BE212" s="411">
        <v>0</v>
      </c>
      <c r="BF212" s="411">
        <v>0</v>
      </c>
      <c r="BG212" s="411">
        <v>0</v>
      </c>
      <c r="BH212" s="412">
        <v>0</v>
      </c>
      <c r="BI212" s="411">
        <f t="shared" si="76"/>
        <v>0</v>
      </c>
      <c r="BJ212" s="411">
        <v>0</v>
      </c>
      <c r="BK212" s="411">
        <v>0</v>
      </c>
      <c r="BL212" s="411">
        <v>0</v>
      </c>
      <c r="BM212" s="411">
        <v>0</v>
      </c>
      <c r="BN212" s="411">
        <v>0</v>
      </c>
      <c r="BO212" s="411">
        <v>0</v>
      </c>
      <c r="BP212" s="411">
        <v>0</v>
      </c>
      <c r="BQ212" s="411">
        <v>0</v>
      </c>
      <c r="BR212" s="411">
        <v>0</v>
      </c>
      <c r="BS212" s="411">
        <v>0</v>
      </c>
      <c r="BT212" s="411">
        <v>0</v>
      </c>
      <c r="BU212" s="412">
        <v>0</v>
      </c>
      <c r="BV212" s="411">
        <f t="shared" si="77"/>
        <v>0</v>
      </c>
      <c r="BW212" s="411">
        <v>0</v>
      </c>
      <c r="BX212" s="411">
        <v>0</v>
      </c>
      <c r="BY212" s="411">
        <v>0</v>
      </c>
      <c r="BZ212" s="411">
        <v>0</v>
      </c>
      <c r="CA212" s="411">
        <v>0</v>
      </c>
      <c r="CB212" s="411">
        <v>0</v>
      </c>
      <c r="CC212" s="411">
        <v>0</v>
      </c>
      <c r="CD212" s="411">
        <v>0</v>
      </c>
      <c r="CE212" s="411">
        <v>0</v>
      </c>
      <c r="CF212" s="411">
        <v>0</v>
      </c>
      <c r="CG212" s="411">
        <v>0</v>
      </c>
      <c r="CH212" s="412">
        <v>0</v>
      </c>
      <c r="CI212" s="411">
        <f t="shared" si="78"/>
        <v>0</v>
      </c>
      <c r="CJ212" s="411">
        <v>0</v>
      </c>
      <c r="CK212" s="411">
        <v>0</v>
      </c>
      <c r="CL212" s="411">
        <v>0</v>
      </c>
      <c r="CM212" s="411">
        <v>0</v>
      </c>
      <c r="CN212" s="411">
        <v>0</v>
      </c>
      <c r="CO212" s="411">
        <v>0</v>
      </c>
      <c r="CP212" s="411">
        <v>0</v>
      </c>
      <c r="CQ212" s="411">
        <v>0</v>
      </c>
      <c r="CR212" s="411">
        <v>0</v>
      </c>
      <c r="CS212" s="411">
        <v>0</v>
      </c>
      <c r="CT212" s="411">
        <v>0</v>
      </c>
      <c r="CU212" s="412">
        <v>0</v>
      </c>
      <c r="CV212" s="411">
        <f t="shared" si="79"/>
        <v>0</v>
      </c>
      <c r="CW212" s="411">
        <v>0</v>
      </c>
      <c r="CX212" s="411">
        <v>0</v>
      </c>
      <c r="CY212" s="411">
        <v>0</v>
      </c>
      <c r="CZ212" s="411">
        <v>0</v>
      </c>
      <c r="DA212" s="411">
        <v>0</v>
      </c>
      <c r="DB212" s="411">
        <v>0</v>
      </c>
      <c r="DC212" s="411">
        <v>0</v>
      </c>
      <c r="DD212" s="411">
        <v>0</v>
      </c>
      <c r="DE212" s="411">
        <v>0</v>
      </c>
      <c r="DF212" s="411">
        <v>0</v>
      </c>
      <c r="DG212" s="411">
        <v>0</v>
      </c>
      <c r="DH212" s="412">
        <v>0</v>
      </c>
      <c r="DI212" s="411">
        <f t="shared" si="80"/>
        <v>0</v>
      </c>
      <c r="DJ212" s="411">
        <v>0</v>
      </c>
      <c r="DK212" s="411">
        <v>0</v>
      </c>
      <c r="DL212" s="411">
        <v>0</v>
      </c>
      <c r="DM212" s="411">
        <v>0</v>
      </c>
      <c r="DN212" s="411">
        <v>0</v>
      </c>
      <c r="DO212" s="411">
        <v>0</v>
      </c>
      <c r="DP212" s="411">
        <v>0</v>
      </c>
      <c r="DQ212" s="411">
        <v>0</v>
      </c>
      <c r="DR212" s="411">
        <v>0</v>
      </c>
      <c r="DS212" s="411">
        <v>0</v>
      </c>
      <c r="DT212" s="411">
        <v>0</v>
      </c>
      <c r="DU212" s="412">
        <v>0</v>
      </c>
      <c r="DV212" s="411">
        <f t="shared" si="81"/>
        <v>0</v>
      </c>
      <c r="DW212" s="412">
        <v>0</v>
      </c>
      <c r="DX212" s="412">
        <v>0</v>
      </c>
      <c r="DY212" s="412">
        <v>0</v>
      </c>
      <c r="DZ212" s="412">
        <v>0</v>
      </c>
      <c r="EA212" s="412">
        <v>0</v>
      </c>
      <c r="EB212" s="412">
        <v>0</v>
      </c>
      <c r="EC212" s="412">
        <v>0</v>
      </c>
      <c r="ED212" s="412">
        <v>0</v>
      </c>
      <c r="EE212" s="412">
        <v>0</v>
      </c>
      <c r="EF212" s="412">
        <v>0</v>
      </c>
      <c r="EG212" s="412">
        <v>0</v>
      </c>
      <c r="EH212" s="412">
        <v>0</v>
      </c>
      <c r="EI212" s="411">
        <f t="shared" si="82"/>
        <v>0</v>
      </c>
      <c r="EK212" s="411">
        <f t="shared" si="83"/>
        <v>2</v>
      </c>
      <c r="EL212" s="7">
        <f t="shared" si="84"/>
        <v>-2</v>
      </c>
    </row>
    <row r="213" spans="1:142">
      <c r="A213" s="365" t="str">
        <f t="shared" si="66"/>
        <v xml:space="preserve"> 022</v>
      </c>
      <c r="B213" s="370" t="s">
        <v>932</v>
      </c>
      <c r="C213" s="370" t="s">
        <v>1208</v>
      </c>
      <c r="D213" s="411">
        <v>4</v>
      </c>
      <c r="E213" s="411">
        <v>2</v>
      </c>
      <c r="F213" s="411">
        <v>4</v>
      </c>
      <c r="G213" s="411">
        <v>4</v>
      </c>
      <c r="H213" s="411">
        <v>4</v>
      </c>
      <c r="I213" s="411">
        <v>4</v>
      </c>
      <c r="J213" s="411">
        <v>2</v>
      </c>
      <c r="K213" s="411">
        <v>3</v>
      </c>
      <c r="L213" s="411">
        <v>3</v>
      </c>
      <c r="M213" s="411">
        <v>3</v>
      </c>
      <c r="N213" s="411">
        <v>1</v>
      </c>
      <c r="O213" s="412">
        <v>2</v>
      </c>
      <c r="P213" s="411">
        <f t="shared" si="67"/>
        <v>36</v>
      </c>
      <c r="Q213" s="411">
        <f t="shared" si="68"/>
        <v>23.935483870967744</v>
      </c>
      <c r="R213" s="411">
        <f t="shared" si="69"/>
        <v>5.2369299221357064</v>
      </c>
      <c r="S213" s="411">
        <f t="shared" si="70"/>
        <v>6.8275862068965516</v>
      </c>
      <c r="T213" s="411">
        <v>0</v>
      </c>
      <c r="U213" s="411">
        <v>0</v>
      </c>
      <c r="V213" s="411">
        <v>0</v>
      </c>
      <c r="W213" s="411">
        <v>0</v>
      </c>
      <c r="X213" s="411">
        <v>0</v>
      </c>
      <c r="Y213" s="411">
        <v>0</v>
      </c>
      <c r="Z213" s="411">
        <v>0</v>
      </c>
      <c r="AA213" s="411">
        <v>0</v>
      </c>
      <c r="AB213" s="411">
        <v>0</v>
      </c>
      <c r="AC213" s="411">
        <v>0</v>
      </c>
      <c r="AD213" s="411">
        <v>0</v>
      </c>
      <c r="AE213" s="412">
        <v>0</v>
      </c>
      <c r="AF213" s="411">
        <f t="shared" si="71"/>
        <v>0</v>
      </c>
      <c r="AG213" s="411">
        <v>0</v>
      </c>
      <c r="AH213" s="411">
        <v>0</v>
      </c>
      <c r="AI213" s="411">
        <v>0</v>
      </c>
      <c r="AJ213" s="411">
        <v>0</v>
      </c>
      <c r="AK213" s="411">
        <v>0</v>
      </c>
      <c r="AL213" s="411">
        <v>0</v>
      </c>
      <c r="AM213" s="411">
        <v>0</v>
      </c>
      <c r="AN213" s="411">
        <v>0</v>
      </c>
      <c r="AO213" s="411">
        <v>0</v>
      </c>
      <c r="AP213" s="411">
        <v>0</v>
      </c>
      <c r="AQ213" s="411">
        <v>0</v>
      </c>
      <c r="AR213" s="412">
        <v>0</v>
      </c>
      <c r="AS213" s="411">
        <f t="shared" si="72"/>
        <v>0</v>
      </c>
      <c r="AT213" s="411">
        <f t="shared" si="73"/>
        <v>0</v>
      </c>
      <c r="AU213" s="411">
        <f t="shared" si="74"/>
        <v>0</v>
      </c>
      <c r="AV213" s="411">
        <f t="shared" si="75"/>
        <v>0</v>
      </c>
      <c r="AW213" s="411">
        <v>0</v>
      </c>
      <c r="AX213" s="411">
        <v>0</v>
      </c>
      <c r="AY213" s="411">
        <v>0</v>
      </c>
      <c r="AZ213" s="411">
        <v>0</v>
      </c>
      <c r="BA213" s="411">
        <v>0</v>
      </c>
      <c r="BB213" s="411">
        <v>0</v>
      </c>
      <c r="BC213" s="411">
        <v>0</v>
      </c>
      <c r="BD213" s="411">
        <v>0</v>
      </c>
      <c r="BE213" s="411">
        <v>0</v>
      </c>
      <c r="BF213" s="411">
        <v>0</v>
      </c>
      <c r="BG213" s="411">
        <v>0</v>
      </c>
      <c r="BH213" s="412">
        <v>0</v>
      </c>
      <c r="BI213" s="411">
        <f t="shared" si="76"/>
        <v>0</v>
      </c>
      <c r="BJ213" s="411">
        <v>0</v>
      </c>
      <c r="BK213" s="411">
        <v>0</v>
      </c>
      <c r="BL213" s="411">
        <v>0</v>
      </c>
      <c r="BM213" s="411">
        <v>0</v>
      </c>
      <c r="BN213" s="411">
        <v>0</v>
      </c>
      <c r="BO213" s="411">
        <v>0</v>
      </c>
      <c r="BP213" s="411">
        <v>0</v>
      </c>
      <c r="BQ213" s="411">
        <v>0</v>
      </c>
      <c r="BR213" s="411">
        <v>0</v>
      </c>
      <c r="BS213" s="411">
        <v>0</v>
      </c>
      <c r="BT213" s="411">
        <v>0</v>
      </c>
      <c r="BU213" s="412">
        <v>0</v>
      </c>
      <c r="BV213" s="411">
        <f t="shared" si="77"/>
        <v>0</v>
      </c>
      <c r="BW213" s="411">
        <v>0</v>
      </c>
      <c r="BX213" s="411">
        <v>0</v>
      </c>
      <c r="BY213" s="411">
        <v>0</v>
      </c>
      <c r="BZ213" s="411">
        <v>0</v>
      </c>
      <c r="CA213" s="411">
        <v>0</v>
      </c>
      <c r="CB213" s="411">
        <v>0</v>
      </c>
      <c r="CC213" s="411">
        <v>0</v>
      </c>
      <c r="CD213" s="411">
        <v>0</v>
      </c>
      <c r="CE213" s="411">
        <v>0</v>
      </c>
      <c r="CF213" s="411">
        <v>0</v>
      </c>
      <c r="CG213" s="411">
        <v>0</v>
      </c>
      <c r="CH213" s="412">
        <v>0</v>
      </c>
      <c r="CI213" s="411">
        <f t="shared" si="78"/>
        <v>0</v>
      </c>
      <c r="CJ213" s="411">
        <v>0</v>
      </c>
      <c r="CK213" s="411">
        <v>0</v>
      </c>
      <c r="CL213" s="411">
        <v>0</v>
      </c>
      <c r="CM213" s="411">
        <v>0</v>
      </c>
      <c r="CN213" s="411">
        <v>0</v>
      </c>
      <c r="CO213" s="411">
        <v>0</v>
      </c>
      <c r="CP213" s="411">
        <v>0</v>
      </c>
      <c r="CQ213" s="411">
        <v>0</v>
      </c>
      <c r="CR213" s="411">
        <v>0</v>
      </c>
      <c r="CS213" s="411">
        <v>0</v>
      </c>
      <c r="CT213" s="411">
        <v>0</v>
      </c>
      <c r="CU213" s="412">
        <v>0</v>
      </c>
      <c r="CV213" s="411">
        <f t="shared" si="79"/>
        <v>0</v>
      </c>
      <c r="CW213" s="411">
        <v>0</v>
      </c>
      <c r="CX213" s="411">
        <v>0</v>
      </c>
      <c r="CY213" s="411">
        <v>0</v>
      </c>
      <c r="CZ213" s="411">
        <v>0</v>
      </c>
      <c r="DA213" s="411">
        <v>0</v>
      </c>
      <c r="DB213" s="411">
        <v>0</v>
      </c>
      <c r="DC213" s="411">
        <v>0</v>
      </c>
      <c r="DD213" s="411">
        <v>0</v>
      </c>
      <c r="DE213" s="411">
        <v>0</v>
      </c>
      <c r="DF213" s="411">
        <v>0</v>
      </c>
      <c r="DG213" s="411">
        <v>0</v>
      </c>
      <c r="DH213" s="412">
        <v>0</v>
      </c>
      <c r="DI213" s="411">
        <f t="shared" si="80"/>
        <v>0</v>
      </c>
      <c r="DJ213" s="411">
        <v>0</v>
      </c>
      <c r="DK213" s="411">
        <v>0</v>
      </c>
      <c r="DL213" s="411">
        <v>0</v>
      </c>
      <c r="DM213" s="411">
        <v>0</v>
      </c>
      <c r="DN213" s="411">
        <v>0</v>
      </c>
      <c r="DO213" s="411">
        <v>0</v>
      </c>
      <c r="DP213" s="411">
        <v>0</v>
      </c>
      <c r="DQ213" s="411">
        <v>0</v>
      </c>
      <c r="DR213" s="411">
        <v>0</v>
      </c>
      <c r="DS213" s="411">
        <v>0</v>
      </c>
      <c r="DT213" s="411">
        <v>0</v>
      </c>
      <c r="DU213" s="412">
        <v>0</v>
      </c>
      <c r="DV213" s="411">
        <f t="shared" si="81"/>
        <v>0</v>
      </c>
      <c r="DW213" s="412">
        <v>0</v>
      </c>
      <c r="DX213" s="412">
        <v>0</v>
      </c>
      <c r="DY213" s="412">
        <v>0</v>
      </c>
      <c r="DZ213" s="412">
        <v>0</v>
      </c>
      <c r="EA213" s="412">
        <v>0</v>
      </c>
      <c r="EB213" s="412">
        <v>0</v>
      </c>
      <c r="EC213" s="412">
        <v>0</v>
      </c>
      <c r="ED213" s="412">
        <v>0</v>
      </c>
      <c r="EE213" s="412">
        <v>0</v>
      </c>
      <c r="EF213" s="412">
        <v>0</v>
      </c>
      <c r="EG213" s="412">
        <v>0</v>
      </c>
      <c r="EH213" s="412">
        <v>0</v>
      </c>
      <c r="EI213" s="411">
        <f t="shared" si="82"/>
        <v>0</v>
      </c>
      <c r="EK213" s="411">
        <f t="shared" si="83"/>
        <v>36</v>
      </c>
      <c r="EL213" s="7">
        <f t="shared" si="84"/>
        <v>-36</v>
      </c>
    </row>
    <row r="214" spans="1:142">
      <c r="A214" s="365" t="str">
        <f t="shared" si="66"/>
        <v xml:space="preserve"> 022</v>
      </c>
      <c r="B214" s="370" t="s">
        <v>932</v>
      </c>
      <c r="C214" s="370" t="s">
        <v>1213</v>
      </c>
      <c r="D214" s="411">
        <v>0</v>
      </c>
      <c r="E214" s="411">
        <v>0</v>
      </c>
      <c r="F214" s="411">
        <v>1</v>
      </c>
      <c r="G214" s="411">
        <v>1</v>
      </c>
      <c r="H214" s="411">
        <v>0</v>
      </c>
      <c r="I214" s="411">
        <v>0</v>
      </c>
      <c r="J214" s="411">
        <v>0</v>
      </c>
      <c r="K214" s="411">
        <v>0</v>
      </c>
      <c r="L214" s="411">
        <v>0</v>
      </c>
      <c r="M214" s="411">
        <v>0</v>
      </c>
      <c r="N214" s="411">
        <v>0</v>
      </c>
      <c r="O214" s="412">
        <v>0</v>
      </c>
      <c r="P214" s="411">
        <f t="shared" si="67"/>
        <v>2</v>
      </c>
      <c r="Q214" s="411">
        <f t="shared" si="68"/>
        <v>2</v>
      </c>
      <c r="R214" s="411">
        <f t="shared" si="69"/>
        <v>0</v>
      </c>
      <c r="S214" s="411">
        <f t="shared" si="70"/>
        <v>0</v>
      </c>
      <c r="T214" s="411">
        <v>0</v>
      </c>
      <c r="U214" s="411">
        <v>0</v>
      </c>
      <c r="V214" s="411">
        <v>0</v>
      </c>
      <c r="W214" s="411">
        <v>0</v>
      </c>
      <c r="X214" s="411">
        <v>0</v>
      </c>
      <c r="Y214" s="411">
        <v>0</v>
      </c>
      <c r="Z214" s="411">
        <v>0</v>
      </c>
      <c r="AA214" s="411">
        <v>0</v>
      </c>
      <c r="AB214" s="411">
        <v>0</v>
      </c>
      <c r="AC214" s="411">
        <v>0</v>
      </c>
      <c r="AD214" s="411">
        <v>0</v>
      </c>
      <c r="AE214" s="412">
        <v>0</v>
      </c>
      <c r="AF214" s="411">
        <f t="shared" si="71"/>
        <v>0</v>
      </c>
      <c r="AG214" s="411">
        <v>0</v>
      </c>
      <c r="AH214" s="411">
        <v>0</v>
      </c>
      <c r="AI214" s="411">
        <v>0</v>
      </c>
      <c r="AJ214" s="411">
        <v>0</v>
      </c>
      <c r="AK214" s="411">
        <v>0</v>
      </c>
      <c r="AL214" s="411">
        <v>0</v>
      </c>
      <c r="AM214" s="411">
        <v>0</v>
      </c>
      <c r="AN214" s="411">
        <v>0</v>
      </c>
      <c r="AO214" s="411">
        <v>0</v>
      </c>
      <c r="AP214" s="411">
        <v>0</v>
      </c>
      <c r="AQ214" s="411">
        <v>0</v>
      </c>
      <c r="AR214" s="412">
        <v>0</v>
      </c>
      <c r="AS214" s="411">
        <f t="shared" si="72"/>
        <v>0</v>
      </c>
      <c r="AT214" s="411">
        <f t="shared" si="73"/>
        <v>0</v>
      </c>
      <c r="AU214" s="411">
        <f t="shared" si="74"/>
        <v>0</v>
      </c>
      <c r="AV214" s="411">
        <f t="shared" si="75"/>
        <v>0</v>
      </c>
      <c r="AW214" s="411">
        <v>0</v>
      </c>
      <c r="AX214" s="411">
        <v>0</v>
      </c>
      <c r="AY214" s="411">
        <v>0</v>
      </c>
      <c r="AZ214" s="411">
        <v>0</v>
      </c>
      <c r="BA214" s="411">
        <v>0</v>
      </c>
      <c r="BB214" s="411">
        <v>0</v>
      </c>
      <c r="BC214" s="411">
        <v>0</v>
      </c>
      <c r="BD214" s="411">
        <v>0</v>
      </c>
      <c r="BE214" s="411">
        <v>0</v>
      </c>
      <c r="BF214" s="411">
        <v>0</v>
      </c>
      <c r="BG214" s="411">
        <v>0</v>
      </c>
      <c r="BH214" s="412">
        <v>0</v>
      </c>
      <c r="BI214" s="411">
        <f t="shared" si="76"/>
        <v>0</v>
      </c>
      <c r="BJ214" s="411">
        <v>0</v>
      </c>
      <c r="BK214" s="411">
        <v>0</v>
      </c>
      <c r="BL214" s="411">
        <v>0</v>
      </c>
      <c r="BM214" s="411">
        <v>0</v>
      </c>
      <c r="BN214" s="411">
        <v>0</v>
      </c>
      <c r="BO214" s="411">
        <v>0</v>
      </c>
      <c r="BP214" s="411">
        <v>0</v>
      </c>
      <c r="BQ214" s="411">
        <v>0</v>
      </c>
      <c r="BR214" s="411">
        <v>0</v>
      </c>
      <c r="BS214" s="411">
        <v>0</v>
      </c>
      <c r="BT214" s="411">
        <v>0</v>
      </c>
      <c r="BU214" s="412">
        <v>0</v>
      </c>
      <c r="BV214" s="411">
        <f t="shared" si="77"/>
        <v>0</v>
      </c>
      <c r="BW214" s="411">
        <v>0</v>
      </c>
      <c r="BX214" s="411">
        <v>0</v>
      </c>
      <c r="BY214" s="411">
        <v>0</v>
      </c>
      <c r="BZ214" s="411">
        <v>0</v>
      </c>
      <c r="CA214" s="411">
        <v>0</v>
      </c>
      <c r="CB214" s="411">
        <v>0</v>
      </c>
      <c r="CC214" s="411">
        <v>0</v>
      </c>
      <c r="CD214" s="411">
        <v>0</v>
      </c>
      <c r="CE214" s="411">
        <v>0</v>
      </c>
      <c r="CF214" s="411">
        <v>0</v>
      </c>
      <c r="CG214" s="411">
        <v>0</v>
      </c>
      <c r="CH214" s="412">
        <v>0</v>
      </c>
      <c r="CI214" s="411">
        <f t="shared" si="78"/>
        <v>0</v>
      </c>
      <c r="CJ214" s="411">
        <v>0</v>
      </c>
      <c r="CK214" s="411">
        <v>0</v>
      </c>
      <c r="CL214" s="411">
        <v>0</v>
      </c>
      <c r="CM214" s="411">
        <v>0</v>
      </c>
      <c r="CN214" s="411">
        <v>0</v>
      </c>
      <c r="CO214" s="411">
        <v>0</v>
      </c>
      <c r="CP214" s="411">
        <v>0</v>
      </c>
      <c r="CQ214" s="411">
        <v>0</v>
      </c>
      <c r="CR214" s="411">
        <v>0</v>
      </c>
      <c r="CS214" s="411">
        <v>0</v>
      </c>
      <c r="CT214" s="411">
        <v>0</v>
      </c>
      <c r="CU214" s="412">
        <v>0</v>
      </c>
      <c r="CV214" s="411">
        <f t="shared" si="79"/>
        <v>0</v>
      </c>
      <c r="CW214" s="411">
        <v>0</v>
      </c>
      <c r="CX214" s="411">
        <v>0</v>
      </c>
      <c r="CY214" s="411">
        <v>0</v>
      </c>
      <c r="CZ214" s="411">
        <v>0</v>
      </c>
      <c r="DA214" s="411">
        <v>0</v>
      </c>
      <c r="DB214" s="411">
        <v>0</v>
      </c>
      <c r="DC214" s="411">
        <v>0</v>
      </c>
      <c r="DD214" s="411">
        <v>0</v>
      </c>
      <c r="DE214" s="411">
        <v>0</v>
      </c>
      <c r="DF214" s="411">
        <v>0</v>
      </c>
      <c r="DG214" s="411">
        <v>0</v>
      </c>
      <c r="DH214" s="412">
        <v>0</v>
      </c>
      <c r="DI214" s="411">
        <f t="shared" si="80"/>
        <v>0</v>
      </c>
      <c r="DJ214" s="411">
        <v>0</v>
      </c>
      <c r="DK214" s="411">
        <v>0</v>
      </c>
      <c r="DL214" s="411">
        <v>0</v>
      </c>
      <c r="DM214" s="411">
        <v>0</v>
      </c>
      <c r="DN214" s="411">
        <v>0</v>
      </c>
      <c r="DO214" s="411">
        <v>0</v>
      </c>
      <c r="DP214" s="411">
        <v>0</v>
      </c>
      <c r="DQ214" s="411">
        <v>0</v>
      </c>
      <c r="DR214" s="411">
        <v>0</v>
      </c>
      <c r="DS214" s="411">
        <v>0</v>
      </c>
      <c r="DT214" s="411">
        <v>0</v>
      </c>
      <c r="DU214" s="412">
        <v>0</v>
      </c>
      <c r="DV214" s="411">
        <f t="shared" si="81"/>
        <v>0</v>
      </c>
      <c r="DW214" s="412">
        <v>0</v>
      </c>
      <c r="DX214" s="412">
        <v>0</v>
      </c>
      <c r="DY214" s="412">
        <v>0</v>
      </c>
      <c r="DZ214" s="412">
        <v>0</v>
      </c>
      <c r="EA214" s="412">
        <v>0</v>
      </c>
      <c r="EB214" s="412">
        <v>0</v>
      </c>
      <c r="EC214" s="412">
        <v>0</v>
      </c>
      <c r="ED214" s="412">
        <v>0</v>
      </c>
      <c r="EE214" s="412">
        <v>0</v>
      </c>
      <c r="EF214" s="412">
        <v>0</v>
      </c>
      <c r="EG214" s="412">
        <v>0</v>
      </c>
      <c r="EH214" s="412">
        <v>0</v>
      </c>
      <c r="EI214" s="411">
        <f t="shared" si="82"/>
        <v>0</v>
      </c>
      <c r="EK214" s="411">
        <f t="shared" si="83"/>
        <v>2</v>
      </c>
      <c r="EL214" s="7">
        <f t="shared" si="84"/>
        <v>-2</v>
      </c>
    </row>
    <row r="215" spans="1:142">
      <c r="A215" s="365" t="str">
        <f t="shared" si="66"/>
        <v xml:space="preserve"> 022</v>
      </c>
      <c r="B215" s="370" t="s">
        <v>932</v>
      </c>
      <c r="C215" s="370" t="s">
        <v>1209</v>
      </c>
      <c r="D215" s="411">
        <v>2</v>
      </c>
      <c r="E215" s="411">
        <v>1</v>
      </c>
      <c r="F215" s="411">
        <v>3</v>
      </c>
      <c r="G215" s="411">
        <v>0</v>
      </c>
      <c r="H215" s="411">
        <v>4</v>
      </c>
      <c r="I215" s="411">
        <v>0</v>
      </c>
      <c r="J215" s="411">
        <v>0</v>
      </c>
      <c r="K215" s="411">
        <v>3</v>
      </c>
      <c r="L215" s="411">
        <v>0</v>
      </c>
      <c r="M215" s="411">
        <v>2</v>
      </c>
      <c r="N215" s="411">
        <v>1</v>
      </c>
      <c r="O215" s="412">
        <v>0</v>
      </c>
      <c r="P215" s="411">
        <f t="shared" si="67"/>
        <v>16</v>
      </c>
      <c r="Q215" s="411">
        <f t="shared" si="68"/>
        <v>10</v>
      </c>
      <c r="R215" s="411">
        <f t="shared" si="69"/>
        <v>3</v>
      </c>
      <c r="S215" s="411">
        <f t="shared" si="70"/>
        <v>3</v>
      </c>
      <c r="T215" s="411">
        <v>0</v>
      </c>
      <c r="U215" s="411">
        <v>0</v>
      </c>
      <c r="V215" s="411">
        <v>0</v>
      </c>
      <c r="W215" s="411">
        <v>0</v>
      </c>
      <c r="X215" s="411">
        <v>0</v>
      </c>
      <c r="Y215" s="411">
        <v>0</v>
      </c>
      <c r="Z215" s="411">
        <v>0</v>
      </c>
      <c r="AA215" s="411">
        <v>0</v>
      </c>
      <c r="AB215" s="411">
        <v>0</v>
      </c>
      <c r="AC215" s="411">
        <v>0</v>
      </c>
      <c r="AD215" s="411">
        <v>0</v>
      </c>
      <c r="AE215" s="412">
        <v>0</v>
      </c>
      <c r="AF215" s="411">
        <f t="shared" si="71"/>
        <v>0</v>
      </c>
      <c r="AG215" s="411">
        <v>0</v>
      </c>
      <c r="AH215" s="411">
        <v>0</v>
      </c>
      <c r="AI215" s="411">
        <v>0</v>
      </c>
      <c r="AJ215" s="411">
        <v>0</v>
      </c>
      <c r="AK215" s="411">
        <v>0</v>
      </c>
      <c r="AL215" s="411">
        <v>0</v>
      </c>
      <c r="AM215" s="411">
        <v>0</v>
      </c>
      <c r="AN215" s="411">
        <v>0</v>
      </c>
      <c r="AO215" s="411">
        <v>0</v>
      </c>
      <c r="AP215" s="411">
        <v>0</v>
      </c>
      <c r="AQ215" s="411">
        <v>0</v>
      </c>
      <c r="AR215" s="412">
        <v>0</v>
      </c>
      <c r="AS215" s="411">
        <f t="shared" si="72"/>
        <v>0</v>
      </c>
      <c r="AT215" s="411">
        <f t="shared" si="73"/>
        <v>0</v>
      </c>
      <c r="AU215" s="411">
        <f t="shared" si="74"/>
        <v>0</v>
      </c>
      <c r="AV215" s="411">
        <f t="shared" si="75"/>
        <v>0</v>
      </c>
      <c r="AW215" s="411">
        <v>0</v>
      </c>
      <c r="AX215" s="411">
        <v>0</v>
      </c>
      <c r="AY215" s="411">
        <v>0</v>
      </c>
      <c r="AZ215" s="411">
        <v>0</v>
      </c>
      <c r="BA215" s="411">
        <v>0</v>
      </c>
      <c r="BB215" s="411">
        <v>0</v>
      </c>
      <c r="BC215" s="411">
        <v>0</v>
      </c>
      <c r="BD215" s="411">
        <v>0</v>
      </c>
      <c r="BE215" s="411">
        <v>0</v>
      </c>
      <c r="BF215" s="411">
        <v>0</v>
      </c>
      <c r="BG215" s="411">
        <v>0</v>
      </c>
      <c r="BH215" s="412">
        <v>0</v>
      </c>
      <c r="BI215" s="411">
        <f t="shared" si="76"/>
        <v>0</v>
      </c>
      <c r="BJ215" s="411">
        <v>0</v>
      </c>
      <c r="BK215" s="411">
        <v>0</v>
      </c>
      <c r="BL215" s="411">
        <v>0</v>
      </c>
      <c r="BM215" s="411">
        <v>0</v>
      </c>
      <c r="BN215" s="411">
        <v>0</v>
      </c>
      <c r="BO215" s="411">
        <v>0</v>
      </c>
      <c r="BP215" s="411">
        <v>0</v>
      </c>
      <c r="BQ215" s="411">
        <v>0</v>
      </c>
      <c r="BR215" s="411">
        <v>0</v>
      </c>
      <c r="BS215" s="411">
        <v>0</v>
      </c>
      <c r="BT215" s="411">
        <v>0</v>
      </c>
      <c r="BU215" s="412">
        <v>0</v>
      </c>
      <c r="BV215" s="411">
        <f t="shared" si="77"/>
        <v>0</v>
      </c>
      <c r="BW215" s="411">
        <v>0</v>
      </c>
      <c r="BX215" s="411">
        <v>0</v>
      </c>
      <c r="BY215" s="411">
        <v>0</v>
      </c>
      <c r="BZ215" s="411">
        <v>0</v>
      </c>
      <c r="CA215" s="411">
        <v>0</v>
      </c>
      <c r="CB215" s="411">
        <v>0</v>
      </c>
      <c r="CC215" s="411">
        <v>0</v>
      </c>
      <c r="CD215" s="411">
        <v>0</v>
      </c>
      <c r="CE215" s="411">
        <v>0</v>
      </c>
      <c r="CF215" s="411">
        <v>0</v>
      </c>
      <c r="CG215" s="411">
        <v>0</v>
      </c>
      <c r="CH215" s="412">
        <v>0</v>
      </c>
      <c r="CI215" s="411">
        <f t="shared" si="78"/>
        <v>0</v>
      </c>
      <c r="CJ215" s="411">
        <v>0</v>
      </c>
      <c r="CK215" s="411">
        <v>0</v>
      </c>
      <c r="CL215" s="411">
        <v>0</v>
      </c>
      <c r="CM215" s="411">
        <v>0</v>
      </c>
      <c r="CN215" s="411">
        <v>0</v>
      </c>
      <c r="CO215" s="411">
        <v>0</v>
      </c>
      <c r="CP215" s="411">
        <v>0</v>
      </c>
      <c r="CQ215" s="411">
        <v>0</v>
      </c>
      <c r="CR215" s="411">
        <v>0</v>
      </c>
      <c r="CS215" s="411">
        <v>0</v>
      </c>
      <c r="CT215" s="411">
        <v>0</v>
      </c>
      <c r="CU215" s="412">
        <v>0</v>
      </c>
      <c r="CV215" s="411">
        <f t="shared" si="79"/>
        <v>0</v>
      </c>
      <c r="CW215" s="411">
        <v>0</v>
      </c>
      <c r="CX215" s="411">
        <v>0</v>
      </c>
      <c r="CY215" s="411">
        <v>0</v>
      </c>
      <c r="CZ215" s="411">
        <v>0</v>
      </c>
      <c r="DA215" s="411">
        <v>0</v>
      </c>
      <c r="DB215" s="411">
        <v>0</v>
      </c>
      <c r="DC215" s="411">
        <v>0</v>
      </c>
      <c r="DD215" s="411">
        <v>0</v>
      </c>
      <c r="DE215" s="411">
        <v>0</v>
      </c>
      <c r="DF215" s="411">
        <v>0</v>
      </c>
      <c r="DG215" s="411">
        <v>0</v>
      </c>
      <c r="DH215" s="412">
        <v>0</v>
      </c>
      <c r="DI215" s="411">
        <f t="shared" si="80"/>
        <v>0</v>
      </c>
      <c r="DJ215" s="411">
        <v>0</v>
      </c>
      <c r="DK215" s="411">
        <v>0</v>
      </c>
      <c r="DL215" s="411">
        <v>0</v>
      </c>
      <c r="DM215" s="411">
        <v>0</v>
      </c>
      <c r="DN215" s="411">
        <v>0</v>
      </c>
      <c r="DO215" s="411">
        <v>0</v>
      </c>
      <c r="DP215" s="411">
        <v>0</v>
      </c>
      <c r="DQ215" s="411">
        <v>0</v>
      </c>
      <c r="DR215" s="411">
        <v>0</v>
      </c>
      <c r="DS215" s="411">
        <v>0</v>
      </c>
      <c r="DT215" s="411">
        <v>0</v>
      </c>
      <c r="DU215" s="412">
        <v>0</v>
      </c>
      <c r="DV215" s="411">
        <f t="shared" si="81"/>
        <v>0</v>
      </c>
      <c r="DW215" s="412">
        <v>0</v>
      </c>
      <c r="DX215" s="412">
        <v>0</v>
      </c>
      <c r="DY215" s="412">
        <v>0</v>
      </c>
      <c r="DZ215" s="412">
        <v>0</v>
      </c>
      <c r="EA215" s="412">
        <v>0</v>
      </c>
      <c r="EB215" s="412">
        <v>0</v>
      </c>
      <c r="EC215" s="412">
        <v>0</v>
      </c>
      <c r="ED215" s="412">
        <v>0</v>
      </c>
      <c r="EE215" s="412">
        <v>0</v>
      </c>
      <c r="EF215" s="412">
        <v>0</v>
      </c>
      <c r="EG215" s="412">
        <v>0</v>
      </c>
      <c r="EH215" s="412">
        <v>0</v>
      </c>
      <c r="EI215" s="411">
        <f t="shared" si="82"/>
        <v>0</v>
      </c>
      <c r="EK215" s="411">
        <f t="shared" si="83"/>
        <v>16</v>
      </c>
      <c r="EL215" s="7">
        <f t="shared" si="84"/>
        <v>-16</v>
      </c>
    </row>
    <row r="216" spans="1:142">
      <c r="A216" s="365" t="str">
        <f t="shared" si="66"/>
        <v xml:space="preserve"> 022</v>
      </c>
      <c r="B216" s="370" t="s">
        <v>932</v>
      </c>
      <c r="C216" s="370" t="s">
        <v>1187</v>
      </c>
      <c r="D216" s="411">
        <v>61239</v>
      </c>
      <c r="E216" s="411">
        <v>61323</v>
      </c>
      <c r="F216" s="411">
        <v>61235</v>
      </c>
      <c r="G216" s="411">
        <v>61207</v>
      </c>
      <c r="H216" s="411">
        <v>60967</v>
      </c>
      <c r="I216" s="411">
        <v>61062</v>
      </c>
      <c r="J216" s="411">
        <v>61127</v>
      </c>
      <c r="K216" s="411">
        <v>31090</v>
      </c>
      <c r="L216" s="411">
        <v>54963</v>
      </c>
      <c r="M216" s="411">
        <v>34530</v>
      </c>
      <c r="N216" s="411">
        <v>60783</v>
      </c>
      <c r="O216" s="412">
        <v>60747</v>
      </c>
      <c r="P216" s="411">
        <f t="shared" si="67"/>
        <v>670273</v>
      </c>
      <c r="Q216" s="411">
        <f t="shared" si="68"/>
        <v>426188.16129032261</v>
      </c>
      <c r="R216" s="411">
        <f t="shared" si="69"/>
        <v>72862.631813125685</v>
      </c>
      <c r="S216" s="411">
        <f t="shared" si="70"/>
        <v>171222.20689655171</v>
      </c>
      <c r="T216" s="411">
        <v>0</v>
      </c>
      <c r="U216" s="411">
        <v>0</v>
      </c>
      <c r="V216" s="411">
        <v>0</v>
      </c>
      <c r="W216" s="411">
        <v>0</v>
      </c>
      <c r="X216" s="411">
        <v>0</v>
      </c>
      <c r="Y216" s="411">
        <v>0</v>
      </c>
      <c r="Z216" s="411">
        <v>0</v>
      </c>
      <c r="AA216" s="411">
        <v>0</v>
      </c>
      <c r="AB216" s="411">
        <v>0</v>
      </c>
      <c r="AC216" s="411">
        <v>0</v>
      </c>
      <c r="AD216" s="411">
        <v>0</v>
      </c>
      <c r="AE216" s="412">
        <v>0</v>
      </c>
      <c r="AF216" s="411">
        <f t="shared" si="71"/>
        <v>0</v>
      </c>
      <c r="AG216" s="411">
        <v>0</v>
      </c>
      <c r="AH216" s="411">
        <v>0</v>
      </c>
      <c r="AI216" s="411">
        <v>0</v>
      </c>
      <c r="AJ216" s="411">
        <v>0</v>
      </c>
      <c r="AK216" s="411">
        <v>0</v>
      </c>
      <c r="AL216" s="411">
        <v>0</v>
      </c>
      <c r="AM216" s="411">
        <v>0</v>
      </c>
      <c r="AN216" s="411">
        <v>0</v>
      </c>
      <c r="AO216" s="411">
        <v>0</v>
      </c>
      <c r="AP216" s="411">
        <v>0</v>
      </c>
      <c r="AQ216" s="411">
        <v>0</v>
      </c>
      <c r="AR216" s="412">
        <v>0</v>
      </c>
      <c r="AS216" s="411">
        <f t="shared" si="72"/>
        <v>0</v>
      </c>
      <c r="AT216" s="411">
        <f t="shared" si="73"/>
        <v>0</v>
      </c>
      <c r="AU216" s="411">
        <f t="shared" si="74"/>
        <v>0</v>
      </c>
      <c r="AV216" s="411">
        <f t="shared" si="75"/>
        <v>0</v>
      </c>
      <c r="AW216" s="411">
        <v>0</v>
      </c>
      <c r="AX216" s="411">
        <v>0</v>
      </c>
      <c r="AY216" s="411">
        <v>0</v>
      </c>
      <c r="AZ216" s="411">
        <v>0</v>
      </c>
      <c r="BA216" s="411">
        <v>0</v>
      </c>
      <c r="BB216" s="411">
        <v>0</v>
      </c>
      <c r="BC216" s="411">
        <v>0</v>
      </c>
      <c r="BD216" s="411">
        <v>0</v>
      </c>
      <c r="BE216" s="411">
        <v>0</v>
      </c>
      <c r="BF216" s="411">
        <v>0</v>
      </c>
      <c r="BG216" s="411">
        <v>0</v>
      </c>
      <c r="BH216" s="412">
        <v>0</v>
      </c>
      <c r="BI216" s="411">
        <f t="shared" si="76"/>
        <v>0</v>
      </c>
      <c r="BJ216" s="411">
        <v>0</v>
      </c>
      <c r="BK216" s="411">
        <v>0</v>
      </c>
      <c r="BL216" s="411">
        <v>0</v>
      </c>
      <c r="BM216" s="411">
        <v>0</v>
      </c>
      <c r="BN216" s="411">
        <v>0</v>
      </c>
      <c r="BO216" s="411">
        <v>0</v>
      </c>
      <c r="BP216" s="411">
        <v>0</v>
      </c>
      <c r="BQ216" s="411">
        <v>0</v>
      </c>
      <c r="BR216" s="411">
        <v>0</v>
      </c>
      <c r="BS216" s="411">
        <v>0</v>
      </c>
      <c r="BT216" s="411">
        <v>0</v>
      </c>
      <c r="BU216" s="412">
        <v>0</v>
      </c>
      <c r="BV216" s="411">
        <f t="shared" si="77"/>
        <v>0</v>
      </c>
      <c r="BW216" s="411">
        <v>0</v>
      </c>
      <c r="BX216" s="411">
        <v>0</v>
      </c>
      <c r="BY216" s="411">
        <v>0</v>
      </c>
      <c r="BZ216" s="411">
        <v>0</v>
      </c>
      <c r="CA216" s="411">
        <v>0</v>
      </c>
      <c r="CB216" s="411">
        <v>0</v>
      </c>
      <c r="CC216" s="411">
        <v>0</v>
      </c>
      <c r="CD216" s="411">
        <v>0</v>
      </c>
      <c r="CE216" s="411">
        <v>0</v>
      </c>
      <c r="CF216" s="411">
        <v>0</v>
      </c>
      <c r="CG216" s="411">
        <v>0</v>
      </c>
      <c r="CH216" s="412">
        <v>0</v>
      </c>
      <c r="CI216" s="411">
        <f t="shared" si="78"/>
        <v>0</v>
      </c>
      <c r="CJ216" s="411">
        <v>0</v>
      </c>
      <c r="CK216" s="411">
        <v>0</v>
      </c>
      <c r="CL216" s="411">
        <v>0</v>
      </c>
      <c r="CM216" s="411">
        <v>0</v>
      </c>
      <c r="CN216" s="411">
        <v>0</v>
      </c>
      <c r="CO216" s="411">
        <v>0</v>
      </c>
      <c r="CP216" s="411">
        <v>0</v>
      </c>
      <c r="CQ216" s="411">
        <v>0</v>
      </c>
      <c r="CR216" s="411">
        <v>0</v>
      </c>
      <c r="CS216" s="411">
        <v>0</v>
      </c>
      <c r="CT216" s="411">
        <v>0</v>
      </c>
      <c r="CU216" s="412">
        <v>0</v>
      </c>
      <c r="CV216" s="411">
        <f t="shared" si="79"/>
        <v>0</v>
      </c>
      <c r="CW216" s="411">
        <v>0</v>
      </c>
      <c r="CX216" s="411">
        <v>0</v>
      </c>
      <c r="CY216" s="411">
        <v>0</v>
      </c>
      <c r="CZ216" s="411">
        <v>0</v>
      </c>
      <c r="DA216" s="411">
        <v>0</v>
      </c>
      <c r="DB216" s="411">
        <v>0</v>
      </c>
      <c r="DC216" s="411">
        <v>0</v>
      </c>
      <c r="DD216" s="411">
        <v>0</v>
      </c>
      <c r="DE216" s="411">
        <v>0</v>
      </c>
      <c r="DF216" s="411">
        <v>0</v>
      </c>
      <c r="DG216" s="411">
        <v>0</v>
      </c>
      <c r="DH216" s="412">
        <v>0</v>
      </c>
      <c r="DI216" s="411">
        <f t="shared" si="80"/>
        <v>0</v>
      </c>
      <c r="DJ216" s="411">
        <v>0</v>
      </c>
      <c r="DK216" s="411">
        <v>0</v>
      </c>
      <c r="DL216" s="411">
        <v>0</v>
      </c>
      <c r="DM216" s="411">
        <v>0</v>
      </c>
      <c r="DN216" s="411">
        <v>0</v>
      </c>
      <c r="DO216" s="411">
        <v>0</v>
      </c>
      <c r="DP216" s="411">
        <v>0</v>
      </c>
      <c r="DQ216" s="411">
        <v>0</v>
      </c>
      <c r="DR216" s="411">
        <v>0</v>
      </c>
      <c r="DS216" s="411">
        <v>0</v>
      </c>
      <c r="DT216" s="411">
        <v>0</v>
      </c>
      <c r="DU216" s="412">
        <v>0</v>
      </c>
      <c r="DV216" s="411">
        <f t="shared" si="81"/>
        <v>0</v>
      </c>
      <c r="DW216" s="412">
        <v>0</v>
      </c>
      <c r="DX216" s="412">
        <v>0</v>
      </c>
      <c r="DY216" s="412">
        <v>0</v>
      </c>
      <c r="DZ216" s="412">
        <v>0</v>
      </c>
      <c r="EA216" s="412">
        <v>0</v>
      </c>
      <c r="EB216" s="412">
        <v>0</v>
      </c>
      <c r="EC216" s="412">
        <v>0</v>
      </c>
      <c r="ED216" s="412">
        <v>0</v>
      </c>
      <c r="EE216" s="412">
        <v>0</v>
      </c>
      <c r="EF216" s="412">
        <v>0</v>
      </c>
      <c r="EG216" s="412">
        <v>0</v>
      </c>
      <c r="EH216" s="412">
        <v>0</v>
      </c>
      <c r="EI216" s="411">
        <f t="shared" si="82"/>
        <v>0</v>
      </c>
      <c r="EK216" s="411">
        <f t="shared" si="83"/>
        <v>670273</v>
      </c>
      <c r="EL216" s="7">
        <f t="shared" si="84"/>
        <v>-670273</v>
      </c>
    </row>
    <row r="217" spans="1:142">
      <c r="A217" s="365" t="str">
        <f t="shared" si="66"/>
        <v xml:space="preserve"> 022</v>
      </c>
      <c r="B217" s="370" t="s">
        <v>932</v>
      </c>
      <c r="C217" s="370" t="s">
        <v>1210</v>
      </c>
      <c r="D217" s="411">
        <v>1</v>
      </c>
      <c r="E217" s="411">
        <v>3</v>
      </c>
      <c r="F217" s="411">
        <v>2</v>
      </c>
      <c r="G217" s="411">
        <v>1</v>
      </c>
      <c r="H217" s="411">
        <v>1</v>
      </c>
      <c r="I217" s="411">
        <v>2</v>
      </c>
      <c r="J217" s="411">
        <v>1</v>
      </c>
      <c r="K217" s="411">
        <v>0</v>
      </c>
      <c r="L217" s="411">
        <v>0</v>
      </c>
      <c r="M217" s="411">
        <v>0</v>
      </c>
      <c r="N217" s="411">
        <v>2</v>
      </c>
      <c r="O217" s="412">
        <v>1</v>
      </c>
      <c r="P217" s="411">
        <f t="shared" si="67"/>
        <v>14</v>
      </c>
      <c r="Q217" s="411">
        <f t="shared" si="68"/>
        <v>10.967741935483872</v>
      </c>
      <c r="R217" s="411">
        <f t="shared" si="69"/>
        <v>3.2258064516129031E-2</v>
      </c>
      <c r="S217" s="411">
        <f t="shared" si="70"/>
        <v>3</v>
      </c>
      <c r="T217" s="411">
        <v>0</v>
      </c>
      <c r="U217" s="411">
        <v>0</v>
      </c>
      <c r="V217" s="411">
        <v>0</v>
      </c>
      <c r="W217" s="411">
        <v>0</v>
      </c>
      <c r="X217" s="411">
        <v>0</v>
      </c>
      <c r="Y217" s="411">
        <v>0</v>
      </c>
      <c r="Z217" s="411">
        <v>0</v>
      </c>
      <c r="AA217" s="411">
        <v>0</v>
      </c>
      <c r="AB217" s="411">
        <v>0</v>
      </c>
      <c r="AC217" s="411">
        <v>0</v>
      </c>
      <c r="AD217" s="411">
        <v>0</v>
      </c>
      <c r="AE217" s="412">
        <v>0</v>
      </c>
      <c r="AF217" s="411">
        <f t="shared" si="71"/>
        <v>0</v>
      </c>
      <c r="AG217" s="411">
        <v>0</v>
      </c>
      <c r="AH217" s="411">
        <v>0</v>
      </c>
      <c r="AI217" s="411">
        <v>0</v>
      </c>
      <c r="AJ217" s="411">
        <v>0</v>
      </c>
      <c r="AK217" s="411">
        <v>0</v>
      </c>
      <c r="AL217" s="411">
        <v>0</v>
      </c>
      <c r="AM217" s="411">
        <v>0</v>
      </c>
      <c r="AN217" s="411">
        <v>0</v>
      </c>
      <c r="AO217" s="411">
        <v>0</v>
      </c>
      <c r="AP217" s="411">
        <v>0</v>
      </c>
      <c r="AQ217" s="411">
        <v>0</v>
      </c>
      <c r="AR217" s="412">
        <v>0</v>
      </c>
      <c r="AS217" s="411">
        <f t="shared" si="72"/>
        <v>0</v>
      </c>
      <c r="AT217" s="411">
        <f t="shared" si="73"/>
        <v>0</v>
      </c>
      <c r="AU217" s="411">
        <f t="shared" si="74"/>
        <v>0</v>
      </c>
      <c r="AV217" s="411">
        <f t="shared" si="75"/>
        <v>0</v>
      </c>
      <c r="AW217" s="411">
        <v>0</v>
      </c>
      <c r="AX217" s="411">
        <v>0</v>
      </c>
      <c r="AY217" s="411">
        <v>0</v>
      </c>
      <c r="AZ217" s="411">
        <v>0</v>
      </c>
      <c r="BA217" s="411">
        <v>0</v>
      </c>
      <c r="BB217" s="411">
        <v>0</v>
      </c>
      <c r="BC217" s="411">
        <v>0</v>
      </c>
      <c r="BD217" s="411">
        <v>0</v>
      </c>
      <c r="BE217" s="411">
        <v>0</v>
      </c>
      <c r="BF217" s="411">
        <v>0</v>
      </c>
      <c r="BG217" s="411">
        <v>0</v>
      </c>
      <c r="BH217" s="412">
        <v>0</v>
      </c>
      <c r="BI217" s="411">
        <f t="shared" si="76"/>
        <v>0</v>
      </c>
      <c r="BJ217" s="411">
        <v>0</v>
      </c>
      <c r="BK217" s="411">
        <v>0</v>
      </c>
      <c r="BL217" s="411">
        <v>0</v>
      </c>
      <c r="BM217" s="411">
        <v>0</v>
      </c>
      <c r="BN217" s="411">
        <v>0</v>
      </c>
      <c r="BO217" s="411">
        <v>0</v>
      </c>
      <c r="BP217" s="411">
        <v>0</v>
      </c>
      <c r="BQ217" s="411">
        <v>0</v>
      </c>
      <c r="BR217" s="411">
        <v>0</v>
      </c>
      <c r="BS217" s="411">
        <v>0</v>
      </c>
      <c r="BT217" s="411">
        <v>0</v>
      </c>
      <c r="BU217" s="412">
        <v>0</v>
      </c>
      <c r="BV217" s="411">
        <f t="shared" si="77"/>
        <v>0</v>
      </c>
      <c r="BW217" s="411">
        <v>0</v>
      </c>
      <c r="BX217" s="411">
        <v>0</v>
      </c>
      <c r="BY217" s="411">
        <v>0</v>
      </c>
      <c r="BZ217" s="411">
        <v>0</v>
      </c>
      <c r="CA217" s="411">
        <v>0</v>
      </c>
      <c r="CB217" s="411">
        <v>0</v>
      </c>
      <c r="CC217" s="411">
        <v>0</v>
      </c>
      <c r="CD217" s="411">
        <v>0</v>
      </c>
      <c r="CE217" s="411">
        <v>0</v>
      </c>
      <c r="CF217" s="411">
        <v>0</v>
      </c>
      <c r="CG217" s="411">
        <v>0</v>
      </c>
      <c r="CH217" s="412">
        <v>0</v>
      </c>
      <c r="CI217" s="411">
        <f t="shared" si="78"/>
        <v>0</v>
      </c>
      <c r="CJ217" s="411">
        <v>0</v>
      </c>
      <c r="CK217" s="411">
        <v>0</v>
      </c>
      <c r="CL217" s="411">
        <v>0</v>
      </c>
      <c r="CM217" s="411">
        <v>0</v>
      </c>
      <c r="CN217" s="411">
        <v>0</v>
      </c>
      <c r="CO217" s="411">
        <v>0</v>
      </c>
      <c r="CP217" s="411">
        <v>0</v>
      </c>
      <c r="CQ217" s="411">
        <v>0</v>
      </c>
      <c r="CR217" s="411">
        <v>0</v>
      </c>
      <c r="CS217" s="411">
        <v>0</v>
      </c>
      <c r="CT217" s="411">
        <v>0</v>
      </c>
      <c r="CU217" s="412">
        <v>0</v>
      </c>
      <c r="CV217" s="411">
        <f t="shared" si="79"/>
        <v>0</v>
      </c>
      <c r="CW217" s="411">
        <v>0</v>
      </c>
      <c r="CX217" s="411">
        <v>0</v>
      </c>
      <c r="CY217" s="411">
        <v>0</v>
      </c>
      <c r="CZ217" s="411">
        <v>0</v>
      </c>
      <c r="DA217" s="411">
        <v>0</v>
      </c>
      <c r="DB217" s="411">
        <v>0</v>
      </c>
      <c r="DC217" s="411">
        <v>0</v>
      </c>
      <c r="DD217" s="411">
        <v>0</v>
      </c>
      <c r="DE217" s="411">
        <v>0</v>
      </c>
      <c r="DF217" s="411">
        <v>0</v>
      </c>
      <c r="DG217" s="411">
        <v>0</v>
      </c>
      <c r="DH217" s="412">
        <v>0</v>
      </c>
      <c r="DI217" s="411">
        <f t="shared" si="80"/>
        <v>0</v>
      </c>
      <c r="DJ217" s="411">
        <v>0</v>
      </c>
      <c r="DK217" s="411">
        <v>0</v>
      </c>
      <c r="DL217" s="411">
        <v>0</v>
      </c>
      <c r="DM217" s="411">
        <v>0</v>
      </c>
      <c r="DN217" s="411">
        <v>0</v>
      </c>
      <c r="DO217" s="411">
        <v>0</v>
      </c>
      <c r="DP217" s="411">
        <v>0</v>
      </c>
      <c r="DQ217" s="411">
        <v>0</v>
      </c>
      <c r="DR217" s="411">
        <v>0</v>
      </c>
      <c r="DS217" s="411">
        <v>0</v>
      </c>
      <c r="DT217" s="411">
        <v>0</v>
      </c>
      <c r="DU217" s="412">
        <v>0</v>
      </c>
      <c r="DV217" s="411">
        <f t="shared" si="81"/>
        <v>0</v>
      </c>
      <c r="DW217" s="412">
        <v>0</v>
      </c>
      <c r="DX217" s="412">
        <v>0</v>
      </c>
      <c r="DY217" s="412">
        <v>0</v>
      </c>
      <c r="DZ217" s="412">
        <v>0</v>
      </c>
      <c r="EA217" s="412">
        <v>0</v>
      </c>
      <c r="EB217" s="412">
        <v>0</v>
      </c>
      <c r="EC217" s="412">
        <v>0</v>
      </c>
      <c r="ED217" s="412">
        <v>0</v>
      </c>
      <c r="EE217" s="412">
        <v>0</v>
      </c>
      <c r="EF217" s="412">
        <v>0</v>
      </c>
      <c r="EG217" s="412">
        <v>0</v>
      </c>
      <c r="EH217" s="412">
        <v>0</v>
      </c>
      <c r="EI217" s="411">
        <f t="shared" si="82"/>
        <v>0</v>
      </c>
      <c r="EK217" s="411">
        <f t="shared" si="83"/>
        <v>14</v>
      </c>
      <c r="EL217" s="7">
        <f t="shared" si="84"/>
        <v>-14</v>
      </c>
    </row>
    <row r="218" spans="1:142">
      <c r="A218" s="365" t="str">
        <f t="shared" si="66"/>
        <v xml:space="preserve"> 022</v>
      </c>
      <c r="B218" s="370" t="s">
        <v>932</v>
      </c>
      <c r="C218" s="370" t="s">
        <v>1188</v>
      </c>
      <c r="D218" s="411">
        <v>5442</v>
      </c>
      <c r="E218" s="411">
        <v>677</v>
      </c>
      <c r="F218" s="411">
        <v>510</v>
      </c>
      <c r="G218" s="411">
        <v>651</v>
      </c>
      <c r="H218" s="411">
        <v>573</v>
      </c>
      <c r="I218" s="411">
        <v>528</v>
      </c>
      <c r="J218" s="411">
        <v>590</v>
      </c>
      <c r="K218" s="411">
        <v>380</v>
      </c>
      <c r="L218" s="411">
        <v>369</v>
      </c>
      <c r="M218" s="411">
        <v>209</v>
      </c>
      <c r="N218" s="411">
        <v>552</v>
      </c>
      <c r="O218" s="412">
        <v>519</v>
      </c>
      <c r="P218" s="411">
        <f t="shared" si="67"/>
        <v>11000</v>
      </c>
      <c r="Q218" s="411">
        <f t="shared" si="68"/>
        <v>8951.9677419354848</v>
      </c>
      <c r="R218" s="411">
        <f t="shared" si="69"/>
        <v>666.23915461624028</v>
      </c>
      <c r="S218" s="411">
        <f t="shared" si="70"/>
        <v>1381.7931034482758</v>
      </c>
      <c r="T218" s="411">
        <v>0</v>
      </c>
      <c r="U218" s="411">
        <v>0</v>
      </c>
      <c r="V218" s="411">
        <v>0</v>
      </c>
      <c r="W218" s="411">
        <v>0</v>
      </c>
      <c r="X218" s="411">
        <v>0</v>
      </c>
      <c r="Y218" s="411">
        <v>0</v>
      </c>
      <c r="Z218" s="411">
        <v>0</v>
      </c>
      <c r="AA218" s="411">
        <v>0</v>
      </c>
      <c r="AB218" s="411">
        <v>0</v>
      </c>
      <c r="AC218" s="411">
        <v>0</v>
      </c>
      <c r="AD218" s="411">
        <v>0</v>
      </c>
      <c r="AE218" s="412">
        <v>0</v>
      </c>
      <c r="AF218" s="411">
        <f t="shared" si="71"/>
        <v>0</v>
      </c>
      <c r="AG218" s="411">
        <v>0</v>
      </c>
      <c r="AH218" s="411">
        <v>0</v>
      </c>
      <c r="AI218" s="411">
        <v>0</v>
      </c>
      <c r="AJ218" s="411">
        <v>0</v>
      </c>
      <c r="AK218" s="411">
        <v>0</v>
      </c>
      <c r="AL218" s="411">
        <v>0</v>
      </c>
      <c r="AM218" s="411">
        <v>0</v>
      </c>
      <c r="AN218" s="411">
        <v>0</v>
      </c>
      <c r="AO218" s="411">
        <v>0</v>
      </c>
      <c r="AP218" s="411">
        <v>0</v>
      </c>
      <c r="AQ218" s="411">
        <v>0</v>
      </c>
      <c r="AR218" s="412">
        <v>0</v>
      </c>
      <c r="AS218" s="411">
        <f t="shared" si="72"/>
        <v>0</v>
      </c>
      <c r="AT218" s="411">
        <f t="shared" si="73"/>
        <v>0</v>
      </c>
      <c r="AU218" s="411">
        <f t="shared" si="74"/>
        <v>0</v>
      </c>
      <c r="AV218" s="411">
        <f t="shared" si="75"/>
        <v>0</v>
      </c>
      <c r="AW218" s="411">
        <v>0</v>
      </c>
      <c r="AX218" s="411">
        <v>0</v>
      </c>
      <c r="AY218" s="411">
        <v>0</v>
      </c>
      <c r="AZ218" s="411">
        <v>0</v>
      </c>
      <c r="BA218" s="411">
        <v>0</v>
      </c>
      <c r="BB218" s="411">
        <v>0</v>
      </c>
      <c r="BC218" s="411">
        <v>0</v>
      </c>
      <c r="BD218" s="411">
        <v>0</v>
      </c>
      <c r="BE218" s="411">
        <v>0</v>
      </c>
      <c r="BF218" s="411">
        <v>0</v>
      </c>
      <c r="BG218" s="411">
        <v>0</v>
      </c>
      <c r="BH218" s="412">
        <v>0</v>
      </c>
      <c r="BI218" s="411">
        <f t="shared" si="76"/>
        <v>0</v>
      </c>
      <c r="BJ218" s="411">
        <v>0</v>
      </c>
      <c r="BK218" s="411">
        <v>0</v>
      </c>
      <c r="BL218" s="411">
        <v>0</v>
      </c>
      <c r="BM218" s="411">
        <v>0</v>
      </c>
      <c r="BN218" s="411">
        <v>0</v>
      </c>
      <c r="BO218" s="411">
        <v>0</v>
      </c>
      <c r="BP218" s="411">
        <v>0</v>
      </c>
      <c r="BQ218" s="411">
        <v>0</v>
      </c>
      <c r="BR218" s="411">
        <v>0</v>
      </c>
      <c r="BS218" s="411">
        <v>0</v>
      </c>
      <c r="BT218" s="411">
        <v>0</v>
      </c>
      <c r="BU218" s="412">
        <v>0</v>
      </c>
      <c r="BV218" s="411">
        <f t="shared" si="77"/>
        <v>0</v>
      </c>
      <c r="BW218" s="411">
        <v>0</v>
      </c>
      <c r="BX218" s="411">
        <v>0</v>
      </c>
      <c r="BY218" s="411">
        <v>0</v>
      </c>
      <c r="BZ218" s="411">
        <v>0</v>
      </c>
      <c r="CA218" s="411">
        <v>0</v>
      </c>
      <c r="CB218" s="411">
        <v>0</v>
      </c>
      <c r="CC218" s="411">
        <v>0</v>
      </c>
      <c r="CD218" s="411">
        <v>0</v>
      </c>
      <c r="CE218" s="411">
        <v>0</v>
      </c>
      <c r="CF218" s="411">
        <v>0</v>
      </c>
      <c r="CG218" s="411">
        <v>0</v>
      </c>
      <c r="CH218" s="412">
        <v>0</v>
      </c>
      <c r="CI218" s="411">
        <f t="shared" si="78"/>
        <v>0</v>
      </c>
      <c r="CJ218" s="411">
        <v>0</v>
      </c>
      <c r="CK218" s="411">
        <v>0</v>
      </c>
      <c r="CL218" s="411">
        <v>0</v>
      </c>
      <c r="CM218" s="411">
        <v>0</v>
      </c>
      <c r="CN218" s="411">
        <v>0</v>
      </c>
      <c r="CO218" s="411">
        <v>0</v>
      </c>
      <c r="CP218" s="411">
        <v>0</v>
      </c>
      <c r="CQ218" s="411">
        <v>0</v>
      </c>
      <c r="CR218" s="411">
        <v>0</v>
      </c>
      <c r="CS218" s="411">
        <v>0</v>
      </c>
      <c r="CT218" s="411">
        <v>0</v>
      </c>
      <c r="CU218" s="412">
        <v>0</v>
      </c>
      <c r="CV218" s="411">
        <f t="shared" si="79"/>
        <v>0</v>
      </c>
      <c r="CW218" s="411">
        <v>0</v>
      </c>
      <c r="CX218" s="411">
        <v>0</v>
      </c>
      <c r="CY218" s="411">
        <v>0</v>
      </c>
      <c r="CZ218" s="411">
        <v>0</v>
      </c>
      <c r="DA218" s="411">
        <v>0</v>
      </c>
      <c r="DB218" s="411">
        <v>0</v>
      </c>
      <c r="DC218" s="411">
        <v>0</v>
      </c>
      <c r="DD218" s="411">
        <v>0</v>
      </c>
      <c r="DE218" s="411">
        <v>0</v>
      </c>
      <c r="DF218" s="411">
        <v>0</v>
      </c>
      <c r="DG218" s="411">
        <v>0</v>
      </c>
      <c r="DH218" s="412">
        <v>0</v>
      </c>
      <c r="DI218" s="411">
        <f t="shared" si="80"/>
        <v>0</v>
      </c>
      <c r="DJ218" s="411">
        <v>0</v>
      </c>
      <c r="DK218" s="411">
        <v>0</v>
      </c>
      <c r="DL218" s="411">
        <v>0</v>
      </c>
      <c r="DM218" s="411">
        <v>0</v>
      </c>
      <c r="DN218" s="411">
        <v>0</v>
      </c>
      <c r="DO218" s="411">
        <v>0</v>
      </c>
      <c r="DP218" s="411">
        <v>0</v>
      </c>
      <c r="DQ218" s="411">
        <v>0</v>
      </c>
      <c r="DR218" s="411">
        <v>0</v>
      </c>
      <c r="DS218" s="411">
        <v>0</v>
      </c>
      <c r="DT218" s="411">
        <v>0</v>
      </c>
      <c r="DU218" s="412">
        <v>0</v>
      </c>
      <c r="DV218" s="411">
        <f t="shared" si="81"/>
        <v>0</v>
      </c>
      <c r="DW218" s="412">
        <v>0</v>
      </c>
      <c r="DX218" s="412">
        <v>0</v>
      </c>
      <c r="DY218" s="412">
        <v>0</v>
      </c>
      <c r="DZ218" s="412">
        <v>0</v>
      </c>
      <c r="EA218" s="412">
        <v>0</v>
      </c>
      <c r="EB218" s="412">
        <v>0</v>
      </c>
      <c r="EC218" s="412">
        <v>0</v>
      </c>
      <c r="ED218" s="412">
        <v>0</v>
      </c>
      <c r="EE218" s="412">
        <v>0</v>
      </c>
      <c r="EF218" s="412">
        <v>0</v>
      </c>
      <c r="EG218" s="412">
        <v>0</v>
      </c>
      <c r="EH218" s="412">
        <v>0</v>
      </c>
      <c r="EI218" s="411">
        <f t="shared" si="82"/>
        <v>0</v>
      </c>
      <c r="EK218" s="411">
        <f t="shared" si="83"/>
        <v>11000</v>
      </c>
      <c r="EL218" s="7">
        <f t="shared" si="84"/>
        <v>-11000</v>
      </c>
    </row>
    <row r="219" spans="1:142">
      <c r="A219" s="365" t="str">
        <f t="shared" si="66"/>
        <v xml:space="preserve"> 028</v>
      </c>
      <c r="B219" s="370" t="s">
        <v>933</v>
      </c>
      <c r="C219" s="370" t="s">
        <v>1167</v>
      </c>
      <c r="D219" s="411">
        <v>6</v>
      </c>
      <c r="E219" s="411">
        <v>6</v>
      </c>
      <c r="F219" s="411">
        <v>6</v>
      </c>
      <c r="G219" s="411">
        <v>6</v>
      </c>
      <c r="H219" s="411">
        <v>6</v>
      </c>
      <c r="I219" s="411">
        <v>6</v>
      </c>
      <c r="J219" s="411">
        <v>6</v>
      </c>
      <c r="K219" s="411">
        <v>6</v>
      </c>
      <c r="L219" s="411">
        <v>6</v>
      </c>
      <c r="M219" s="411">
        <v>6</v>
      </c>
      <c r="N219" s="411">
        <v>6</v>
      </c>
      <c r="O219" s="412">
        <v>6</v>
      </c>
      <c r="P219" s="411">
        <f t="shared" si="67"/>
        <v>72</v>
      </c>
      <c r="Q219" s="411">
        <f t="shared" si="68"/>
        <v>41.806451612903224</v>
      </c>
      <c r="R219" s="411">
        <f t="shared" si="69"/>
        <v>10.538375973303671</v>
      </c>
      <c r="S219" s="411">
        <f t="shared" si="70"/>
        <v>19.655172413793103</v>
      </c>
      <c r="T219" s="411">
        <v>0</v>
      </c>
      <c r="U219" s="411">
        <v>0</v>
      </c>
      <c r="V219" s="411">
        <v>0</v>
      </c>
      <c r="W219" s="411">
        <v>0</v>
      </c>
      <c r="X219" s="411">
        <v>0</v>
      </c>
      <c r="Y219" s="411">
        <v>0</v>
      </c>
      <c r="Z219" s="411">
        <v>0</v>
      </c>
      <c r="AA219" s="411">
        <v>0</v>
      </c>
      <c r="AB219" s="411">
        <v>0</v>
      </c>
      <c r="AC219" s="411">
        <v>0</v>
      </c>
      <c r="AD219" s="411">
        <v>0</v>
      </c>
      <c r="AE219" s="412">
        <v>0</v>
      </c>
      <c r="AF219" s="411">
        <f t="shared" si="71"/>
        <v>0</v>
      </c>
      <c r="AG219" s="411">
        <v>6</v>
      </c>
      <c r="AH219" s="411">
        <v>6</v>
      </c>
      <c r="AI219" s="411">
        <v>6</v>
      </c>
      <c r="AJ219" s="411">
        <v>6</v>
      </c>
      <c r="AK219" s="411">
        <v>6</v>
      </c>
      <c r="AL219" s="411">
        <v>6</v>
      </c>
      <c r="AM219" s="411">
        <v>6</v>
      </c>
      <c r="AN219" s="411">
        <v>6</v>
      </c>
      <c r="AO219" s="411">
        <v>6</v>
      </c>
      <c r="AP219" s="411">
        <v>6</v>
      </c>
      <c r="AQ219" s="411">
        <v>6</v>
      </c>
      <c r="AR219" s="412">
        <v>6</v>
      </c>
      <c r="AS219" s="411">
        <f t="shared" si="72"/>
        <v>72</v>
      </c>
      <c r="AT219" s="411">
        <f t="shared" si="73"/>
        <v>41.806451612903224</v>
      </c>
      <c r="AU219" s="411">
        <f t="shared" si="74"/>
        <v>10.538375973303671</v>
      </c>
      <c r="AV219" s="411">
        <f t="shared" si="75"/>
        <v>19.655172413793103</v>
      </c>
      <c r="AW219" s="411">
        <v>0</v>
      </c>
      <c r="AX219" s="411">
        <v>0</v>
      </c>
      <c r="AY219" s="411">
        <v>0</v>
      </c>
      <c r="AZ219" s="411">
        <v>0</v>
      </c>
      <c r="BA219" s="411">
        <v>0</v>
      </c>
      <c r="BB219" s="411">
        <v>0</v>
      </c>
      <c r="BC219" s="411">
        <v>0</v>
      </c>
      <c r="BD219" s="411">
        <v>0</v>
      </c>
      <c r="BE219" s="411">
        <v>0</v>
      </c>
      <c r="BF219" s="411">
        <v>0</v>
      </c>
      <c r="BG219" s="411">
        <v>0</v>
      </c>
      <c r="BH219" s="412">
        <v>0</v>
      </c>
      <c r="BI219" s="411">
        <f t="shared" si="76"/>
        <v>0</v>
      </c>
      <c r="BJ219" s="411">
        <v>6</v>
      </c>
      <c r="BK219" s="411">
        <v>6</v>
      </c>
      <c r="BL219" s="411">
        <v>6</v>
      </c>
      <c r="BM219" s="411">
        <v>6</v>
      </c>
      <c r="BN219" s="411">
        <v>6</v>
      </c>
      <c r="BO219" s="411">
        <v>6</v>
      </c>
      <c r="BP219" s="411">
        <v>6</v>
      </c>
      <c r="BQ219" s="411">
        <v>6</v>
      </c>
      <c r="BR219" s="411">
        <v>6</v>
      </c>
      <c r="BS219" s="411">
        <v>6</v>
      </c>
      <c r="BT219" s="411">
        <v>6</v>
      </c>
      <c r="BU219" s="412">
        <v>6</v>
      </c>
      <c r="BV219" s="411">
        <f t="shared" si="77"/>
        <v>72</v>
      </c>
      <c r="BW219" s="411">
        <v>0</v>
      </c>
      <c r="BX219" s="411">
        <v>0</v>
      </c>
      <c r="BY219" s="411">
        <v>0</v>
      </c>
      <c r="BZ219" s="411">
        <v>0</v>
      </c>
      <c r="CA219" s="411">
        <v>0</v>
      </c>
      <c r="CB219" s="411">
        <v>0</v>
      </c>
      <c r="CC219" s="411">
        <v>0</v>
      </c>
      <c r="CD219" s="411">
        <v>0</v>
      </c>
      <c r="CE219" s="411">
        <v>0</v>
      </c>
      <c r="CF219" s="411">
        <v>0</v>
      </c>
      <c r="CG219" s="411">
        <v>0</v>
      </c>
      <c r="CH219" s="412">
        <v>0</v>
      </c>
      <c r="CI219" s="411">
        <f t="shared" si="78"/>
        <v>0</v>
      </c>
      <c r="CJ219" s="411">
        <v>6</v>
      </c>
      <c r="CK219" s="411">
        <v>6</v>
      </c>
      <c r="CL219" s="411">
        <v>6</v>
      </c>
      <c r="CM219" s="411">
        <v>6</v>
      </c>
      <c r="CN219" s="411">
        <v>6</v>
      </c>
      <c r="CO219" s="411">
        <v>6</v>
      </c>
      <c r="CP219" s="411">
        <v>6</v>
      </c>
      <c r="CQ219" s="411">
        <v>6</v>
      </c>
      <c r="CR219" s="411">
        <v>6</v>
      </c>
      <c r="CS219" s="411">
        <v>6</v>
      </c>
      <c r="CT219" s="411">
        <v>6</v>
      </c>
      <c r="CU219" s="412">
        <v>6</v>
      </c>
      <c r="CV219" s="411">
        <f t="shared" si="79"/>
        <v>72</v>
      </c>
      <c r="CW219" s="411">
        <v>0</v>
      </c>
      <c r="CX219" s="411">
        <v>0</v>
      </c>
      <c r="CY219" s="411">
        <v>0</v>
      </c>
      <c r="CZ219" s="411">
        <v>0</v>
      </c>
      <c r="DA219" s="411">
        <v>0</v>
      </c>
      <c r="DB219" s="411">
        <v>0</v>
      </c>
      <c r="DC219" s="411">
        <v>0</v>
      </c>
      <c r="DD219" s="411">
        <v>0</v>
      </c>
      <c r="DE219" s="411">
        <v>0</v>
      </c>
      <c r="DF219" s="411">
        <v>0</v>
      </c>
      <c r="DG219" s="411">
        <v>0</v>
      </c>
      <c r="DH219" s="412">
        <v>0</v>
      </c>
      <c r="DI219" s="411">
        <f t="shared" si="80"/>
        <v>0</v>
      </c>
      <c r="DJ219" s="411">
        <v>6</v>
      </c>
      <c r="DK219" s="411">
        <v>6</v>
      </c>
      <c r="DL219" s="411">
        <v>6</v>
      </c>
      <c r="DM219" s="411">
        <v>6</v>
      </c>
      <c r="DN219" s="411">
        <v>6</v>
      </c>
      <c r="DO219" s="411">
        <v>6</v>
      </c>
      <c r="DP219" s="411">
        <v>6</v>
      </c>
      <c r="DQ219" s="411">
        <v>6</v>
      </c>
      <c r="DR219" s="411">
        <v>6</v>
      </c>
      <c r="DS219" s="411">
        <v>6</v>
      </c>
      <c r="DT219" s="411">
        <v>6</v>
      </c>
      <c r="DU219" s="412">
        <v>6</v>
      </c>
      <c r="DV219" s="411">
        <f t="shared" si="81"/>
        <v>72</v>
      </c>
      <c r="DW219" s="412">
        <v>6</v>
      </c>
      <c r="DX219" s="412">
        <v>6</v>
      </c>
      <c r="DY219" s="412">
        <v>6</v>
      </c>
      <c r="DZ219" s="412">
        <v>6</v>
      </c>
      <c r="EA219" s="412">
        <v>6</v>
      </c>
      <c r="EB219" s="412">
        <v>6</v>
      </c>
      <c r="EC219" s="412">
        <v>6</v>
      </c>
      <c r="ED219" s="412">
        <v>6</v>
      </c>
      <c r="EE219" s="412">
        <v>6</v>
      </c>
      <c r="EF219" s="412">
        <v>6</v>
      </c>
      <c r="EG219" s="412">
        <v>6</v>
      </c>
      <c r="EH219" s="412">
        <v>6</v>
      </c>
      <c r="EI219" s="411">
        <f t="shared" si="82"/>
        <v>72</v>
      </c>
      <c r="EK219" s="411">
        <f t="shared" si="83"/>
        <v>72</v>
      </c>
      <c r="EL219" s="7">
        <f t="shared" si="84"/>
        <v>0</v>
      </c>
    </row>
    <row r="220" spans="1:142">
      <c r="A220" s="365" t="str">
        <f t="shared" si="66"/>
        <v xml:space="preserve"> 028</v>
      </c>
      <c r="B220" s="370" t="s">
        <v>933</v>
      </c>
      <c r="C220" s="370" t="s">
        <v>1168</v>
      </c>
      <c r="D220" s="411">
        <v>6947</v>
      </c>
      <c r="E220" s="411">
        <v>8799</v>
      </c>
      <c r="F220" s="411">
        <v>8339</v>
      </c>
      <c r="G220" s="411">
        <v>7752</v>
      </c>
      <c r="H220" s="411">
        <v>7763</v>
      </c>
      <c r="I220" s="411">
        <v>7588</v>
      </c>
      <c r="J220" s="411">
        <v>16712</v>
      </c>
      <c r="K220" s="411">
        <v>22679</v>
      </c>
      <c r="L220" s="411">
        <v>19088</v>
      </c>
      <c r="M220" s="411">
        <v>13736</v>
      </c>
      <c r="N220" s="411">
        <v>7060</v>
      </c>
      <c r="O220" s="412">
        <v>10068</v>
      </c>
      <c r="P220" s="411">
        <f t="shared" si="67"/>
        <v>136531</v>
      </c>
      <c r="Q220" s="411">
        <f t="shared" si="68"/>
        <v>63360.903225806454</v>
      </c>
      <c r="R220" s="411">
        <f t="shared" si="69"/>
        <v>37040.441601779756</v>
      </c>
      <c r="S220" s="411">
        <f t="shared" si="70"/>
        <v>36129.655172413797</v>
      </c>
      <c r="T220" s="411">
        <v>0</v>
      </c>
      <c r="U220" s="411">
        <v>0</v>
      </c>
      <c r="V220" s="411">
        <v>0</v>
      </c>
      <c r="W220" s="411">
        <v>0</v>
      </c>
      <c r="X220" s="411">
        <v>0</v>
      </c>
      <c r="Y220" s="411">
        <v>0</v>
      </c>
      <c r="Z220" s="411">
        <v>0</v>
      </c>
      <c r="AA220" s="411">
        <v>0</v>
      </c>
      <c r="AB220" s="411">
        <v>0</v>
      </c>
      <c r="AC220" s="411">
        <v>0</v>
      </c>
      <c r="AD220" s="411">
        <v>0</v>
      </c>
      <c r="AE220" s="412">
        <v>0</v>
      </c>
      <c r="AF220" s="411">
        <f t="shared" si="71"/>
        <v>0</v>
      </c>
      <c r="AG220" s="411">
        <v>6947</v>
      </c>
      <c r="AH220" s="411">
        <v>8799</v>
      </c>
      <c r="AI220" s="411">
        <v>8339</v>
      </c>
      <c r="AJ220" s="411">
        <v>7752</v>
      </c>
      <c r="AK220" s="411">
        <v>7763</v>
      </c>
      <c r="AL220" s="411">
        <v>7588</v>
      </c>
      <c r="AM220" s="411">
        <v>16712</v>
      </c>
      <c r="AN220" s="411">
        <v>22679</v>
      </c>
      <c r="AO220" s="411">
        <v>19088</v>
      </c>
      <c r="AP220" s="411">
        <v>13736</v>
      </c>
      <c r="AQ220" s="411">
        <v>7060</v>
      </c>
      <c r="AR220" s="412">
        <v>10068</v>
      </c>
      <c r="AS220" s="411">
        <f t="shared" si="72"/>
        <v>136531</v>
      </c>
      <c r="AT220" s="411">
        <f t="shared" si="73"/>
        <v>63360.903225806454</v>
      </c>
      <c r="AU220" s="411">
        <f t="shared" si="74"/>
        <v>37040.441601779756</v>
      </c>
      <c r="AV220" s="411">
        <f t="shared" si="75"/>
        <v>36129.655172413797</v>
      </c>
      <c r="AW220" s="411">
        <v>0</v>
      </c>
      <c r="AX220" s="411">
        <v>0</v>
      </c>
      <c r="AY220" s="411">
        <v>0</v>
      </c>
      <c r="AZ220" s="411">
        <v>0</v>
      </c>
      <c r="BA220" s="411">
        <v>0</v>
      </c>
      <c r="BB220" s="411">
        <v>0</v>
      </c>
      <c r="BC220" s="411">
        <v>0</v>
      </c>
      <c r="BD220" s="411">
        <v>0</v>
      </c>
      <c r="BE220" s="411">
        <v>0</v>
      </c>
      <c r="BF220" s="411">
        <v>0</v>
      </c>
      <c r="BG220" s="411">
        <v>0</v>
      </c>
      <c r="BH220" s="412">
        <v>0</v>
      </c>
      <c r="BI220" s="411">
        <f t="shared" si="76"/>
        <v>0</v>
      </c>
      <c r="BJ220" s="411">
        <v>6947</v>
      </c>
      <c r="BK220" s="411">
        <v>8799</v>
      </c>
      <c r="BL220" s="411">
        <v>8339</v>
      </c>
      <c r="BM220" s="411">
        <v>7752</v>
      </c>
      <c r="BN220" s="411">
        <v>7763</v>
      </c>
      <c r="BO220" s="411">
        <v>7588</v>
      </c>
      <c r="BP220" s="411">
        <v>16712</v>
      </c>
      <c r="BQ220" s="411">
        <v>22679</v>
      </c>
      <c r="BR220" s="411">
        <v>19088</v>
      </c>
      <c r="BS220" s="411">
        <v>13736</v>
      </c>
      <c r="BT220" s="411">
        <v>7060</v>
      </c>
      <c r="BU220" s="412">
        <v>10068</v>
      </c>
      <c r="BV220" s="411">
        <f t="shared" si="77"/>
        <v>136531</v>
      </c>
      <c r="BW220" s="411">
        <v>-895.72745783499977</v>
      </c>
      <c r="BX220" s="411">
        <v>-897.76196999999956</v>
      </c>
      <c r="BY220" s="411">
        <v>-728.09701119100009</v>
      </c>
      <c r="BZ220" s="411">
        <v>-862.93518249600038</v>
      </c>
      <c r="CA220" s="411">
        <v>622.75174926300133</v>
      </c>
      <c r="CB220" s="411">
        <v>1538.3209537639996</v>
      </c>
      <c r="CC220" s="411">
        <v>1432.841707464002</v>
      </c>
      <c r="CD220" s="411">
        <v>-2768.109021876</v>
      </c>
      <c r="CE220" s="411">
        <v>941.64558928000042</v>
      </c>
      <c r="CF220" s="411">
        <v>1567.8909948159981</v>
      </c>
      <c r="CG220" s="411">
        <v>-168.81792222000058</v>
      </c>
      <c r="CH220" s="412">
        <v>1219.3631569319987</v>
      </c>
      <c r="CI220" s="411">
        <f t="shared" si="78"/>
        <v>1001.3655859009996</v>
      </c>
      <c r="CJ220" s="411">
        <v>6051.2725421650002</v>
      </c>
      <c r="CK220" s="411">
        <v>7901.2380300000004</v>
      </c>
      <c r="CL220" s="411">
        <v>7610.9029888089999</v>
      </c>
      <c r="CM220" s="411">
        <v>6889.0648175039996</v>
      </c>
      <c r="CN220" s="411">
        <v>8385.7517492630013</v>
      </c>
      <c r="CO220" s="411">
        <v>9126.3209537639996</v>
      </c>
      <c r="CP220" s="411">
        <v>18144.841707464002</v>
      </c>
      <c r="CQ220" s="411">
        <v>19910.890978124</v>
      </c>
      <c r="CR220" s="411">
        <v>20029.64558928</v>
      </c>
      <c r="CS220" s="411">
        <v>15303.890994815998</v>
      </c>
      <c r="CT220" s="411">
        <v>6891.1820777799994</v>
      </c>
      <c r="CU220" s="412">
        <v>11287.363156931999</v>
      </c>
      <c r="CV220" s="411">
        <f t="shared" si="79"/>
        <v>137532.36558590102</v>
      </c>
      <c r="CW220" s="411">
        <v>0</v>
      </c>
      <c r="CX220" s="411">
        <v>0</v>
      </c>
      <c r="CY220" s="411">
        <v>0</v>
      </c>
      <c r="CZ220" s="411">
        <v>0</v>
      </c>
      <c r="DA220" s="411">
        <v>0</v>
      </c>
      <c r="DB220" s="411">
        <v>0</v>
      </c>
      <c r="DC220" s="411">
        <v>0</v>
      </c>
      <c r="DD220" s="411">
        <v>0</v>
      </c>
      <c r="DE220" s="411">
        <v>0</v>
      </c>
      <c r="DF220" s="411">
        <v>0</v>
      </c>
      <c r="DG220" s="411">
        <v>0</v>
      </c>
      <c r="DH220" s="412">
        <v>0</v>
      </c>
      <c r="DI220" s="411">
        <f t="shared" si="80"/>
        <v>0</v>
      </c>
      <c r="DJ220" s="411">
        <v>6051.2725421650002</v>
      </c>
      <c r="DK220" s="411">
        <v>7901.2380300000004</v>
      </c>
      <c r="DL220" s="411">
        <v>7610.9029888089999</v>
      </c>
      <c r="DM220" s="411">
        <v>6889.0648175039996</v>
      </c>
      <c r="DN220" s="411">
        <v>8385.7517492630013</v>
      </c>
      <c r="DO220" s="411">
        <v>9126.3209537639996</v>
      </c>
      <c r="DP220" s="411">
        <v>18144.841707464002</v>
      </c>
      <c r="DQ220" s="411">
        <v>19910.890978124</v>
      </c>
      <c r="DR220" s="411">
        <v>20029.64558928</v>
      </c>
      <c r="DS220" s="411">
        <v>15303.890994815998</v>
      </c>
      <c r="DT220" s="411">
        <v>6891.1820777799994</v>
      </c>
      <c r="DU220" s="412">
        <v>11287.363156931999</v>
      </c>
      <c r="DV220" s="411">
        <f t="shared" si="81"/>
        <v>137532.36558590102</v>
      </c>
      <c r="DW220" s="412">
        <v>6051.2725421650002</v>
      </c>
      <c r="DX220" s="412">
        <v>7901.2380300000004</v>
      </c>
      <c r="DY220" s="412">
        <v>7610.9029888089999</v>
      </c>
      <c r="DZ220" s="412">
        <v>6889.0648175039996</v>
      </c>
      <c r="EA220" s="412">
        <v>8385.7517492630013</v>
      </c>
      <c r="EB220" s="412">
        <v>9126.3209537639996</v>
      </c>
      <c r="EC220" s="412">
        <v>18144.841707464002</v>
      </c>
      <c r="ED220" s="412">
        <v>19910.890978124</v>
      </c>
      <c r="EE220" s="412">
        <v>20029.64558928</v>
      </c>
      <c r="EF220" s="412">
        <v>15303.890994815998</v>
      </c>
      <c r="EG220" s="412">
        <v>6891.1820777799994</v>
      </c>
      <c r="EH220" s="412">
        <v>11287.363156931999</v>
      </c>
      <c r="EI220" s="411">
        <f t="shared" si="82"/>
        <v>137532.36558590102</v>
      </c>
      <c r="EK220" s="411">
        <f t="shared" si="83"/>
        <v>137532.36558590099</v>
      </c>
      <c r="EL220" s="7">
        <f t="shared" si="84"/>
        <v>0</v>
      </c>
    </row>
    <row r="221" spans="1:142">
      <c r="A221" s="365" t="str">
        <f t="shared" si="66"/>
        <v xml:space="preserve"> 028</v>
      </c>
      <c r="B221" s="370" t="s">
        <v>933</v>
      </c>
      <c r="C221" s="370" t="s">
        <v>1169</v>
      </c>
      <c r="D221" s="411">
        <v>6947</v>
      </c>
      <c r="E221" s="411">
        <v>8799</v>
      </c>
      <c r="F221" s="411">
        <v>8339</v>
      </c>
      <c r="G221" s="411">
        <v>7752</v>
      </c>
      <c r="H221" s="411">
        <v>7763</v>
      </c>
      <c r="I221" s="411">
        <v>7588</v>
      </c>
      <c r="J221" s="411">
        <v>16712</v>
      </c>
      <c r="K221" s="411">
        <v>22679</v>
      </c>
      <c r="L221" s="411">
        <v>19088</v>
      </c>
      <c r="M221" s="411">
        <v>13736</v>
      </c>
      <c r="N221" s="411">
        <v>7060</v>
      </c>
      <c r="O221" s="412">
        <v>10068</v>
      </c>
      <c r="P221" s="411">
        <f t="shared" si="67"/>
        <v>136531</v>
      </c>
      <c r="Q221" s="411">
        <f t="shared" si="68"/>
        <v>63360.903225806454</v>
      </c>
      <c r="R221" s="411">
        <f t="shared" si="69"/>
        <v>37040.441601779756</v>
      </c>
      <c r="S221" s="411">
        <f t="shared" si="70"/>
        <v>36129.655172413797</v>
      </c>
      <c r="T221" s="411">
        <v>0</v>
      </c>
      <c r="U221" s="411">
        <v>0</v>
      </c>
      <c r="V221" s="411">
        <v>0</v>
      </c>
      <c r="W221" s="411">
        <v>0</v>
      </c>
      <c r="X221" s="411">
        <v>0</v>
      </c>
      <c r="Y221" s="411">
        <v>0</v>
      </c>
      <c r="Z221" s="411">
        <v>0</v>
      </c>
      <c r="AA221" s="411">
        <v>0</v>
      </c>
      <c r="AB221" s="411">
        <v>0</v>
      </c>
      <c r="AC221" s="411">
        <v>0</v>
      </c>
      <c r="AD221" s="411">
        <v>0</v>
      </c>
      <c r="AE221" s="412">
        <v>0</v>
      </c>
      <c r="AF221" s="411">
        <f t="shared" si="71"/>
        <v>0</v>
      </c>
      <c r="AG221" s="411">
        <v>6947</v>
      </c>
      <c r="AH221" s="411">
        <v>8799</v>
      </c>
      <c r="AI221" s="411">
        <v>8339</v>
      </c>
      <c r="AJ221" s="411">
        <v>7752</v>
      </c>
      <c r="AK221" s="411">
        <v>7763</v>
      </c>
      <c r="AL221" s="411">
        <v>7588</v>
      </c>
      <c r="AM221" s="411">
        <v>16712</v>
      </c>
      <c r="AN221" s="411">
        <v>22679</v>
      </c>
      <c r="AO221" s="411">
        <v>19088</v>
      </c>
      <c r="AP221" s="411">
        <v>13736</v>
      </c>
      <c r="AQ221" s="411">
        <v>7060</v>
      </c>
      <c r="AR221" s="412">
        <v>10068</v>
      </c>
      <c r="AS221" s="411">
        <f t="shared" si="72"/>
        <v>136531</v>
      </c>
      <c r="AT221" s="411">
        <f t="shared" si="73"/>
        <v>63360.903225806454</v>
      </c>
      <c r="AU221" s="411">
        <f t="shared" si="74"/>
        <v>37040.441601779756</v>
      </c>
      <c r="AV221" s="411">
        <f t="shared" si="75"/>
        <v>36129.655172413797</v>
      </c>
      <c r="AW221" s="411">
        <v>0</v>
      </c>
      <c r="AX221" s="411">
        <v>0</v>
      </c>
      <c r="AY221" s="411">
        <v>0</v>
      </c>
      <c r="AZ221" s="411">
        <v>0</v>
      </c>
      <c r="BA221" s="411">
        <v>0</v>
      </c>
      <c r="BB221" s="411">
        <v>0</v>
      </c>
      <c r="BC221" s="411">
        <v>0</v>
      </c>
      <c r="BD221" s="411">
        <v>0</v>
      </c>
      <c r="BE221" s="411">
        <v>0</v>
      </c>
      <c r="BF221" s="411">
        <v>0</v>
      </c>
      <c r="BG221" s="411">
        <v>0</v>
      </c>
      <c r="BH221" s="412">
        <v>0</v>
      </c>
      <c r="BI221" s="411">
        <f t="shared" si="76"/>
        <v>0</v>
      </c>
      <c r="BJ221" s="411">
        <v>6947</v>
      </c>
      <c r="BK221" s="411">
        <v>8799</v>
      </c>
      <c r="BL221" s="411">
        <v>8339</v>
      </c>
      <c r="BM221" s="411">
        <v>7752</v>
      </c>
      <c r="BN221" s="411">
        <v>7763</v>
      </c>
      <c r="BO221" s="411">
        <v>7588</v>
      </c>
      <c r="BP221" s="411">
        <v>16712</v>
      </c>
      <c r="BQ221" s="411">
        <v>22679</v>
      </c>
      <c r="BR221" s="411">
        <v>19088</v>
      </c>
      <c r="BS221" s="411">
        <v>13736</v>
      </c>
      <c r="BT221" s="411">
        <v>7060</v>
      </c>
      <c r="BU221" s="412">
        <v>10068</v>
      </c>
      <c r="BV221" s="411">
        <f t="shared" si="77"/>
        <v>136531</v>
      </c>
      <c r="BW221" s="411">
        <v>-895.72745783499977</v>
      </c>
      <c r="BX221" s="411">
        <v>-897.76196999999956</v>
      </c>
      <c r="BY221" s="411">
        <v>-728.09701119100009</v>
      </c>
      <c r="BZ221" s="411">
        <v>-862.93518249600038</v>
      </c>
      <c r="CA221" s="411">
        <v>622.75174926300133</v>
      </c>
      <c r="CB221" s="411">
        <v>1538.3209537639996</v>
      </c>
      <c r="CC221" s="411">
        <v>1432.841707464002</v>
      </c>
      <c r="CD221" s="411">
        <v>-2768.109021876</v>
      </c>
      <c r="CE221" s="411">
        <v>941.64558928000042</v>
      </c>
      <c r="CF221" s="411">
        <v>1567.8909948159981</v>
      </c>
      <c r="CG221" s="411">
        <v>-168.81792222000058</v>
      </c>
      <c r="CH221" s="412">
        <v>1219.3631569319987</v>
      </c>
      <c r="CI221" s="411">
        <f t="shared" si="78"/>
        <v>1001.3655859009996</v>
      </c>
      <c r="CJ221" s="411">
        <v>6051.2725421650002</v>
      </c>
      <c r="CK221" s="411">
        <v>7901.2380300000004</v>
      </c>
      <c r="CL221" s="411">
        <v>7610.9029888089999</v>
      </c>
      <c r="CM221" s="411">
        <v>6889.0648175039996</v>
      </c>
      <c r="CN221" s="411">
        <v>8385.7517492630013</v>
      </c>
      <c r="CO221" s="411">
        <v>9126.3209537639996</v>
      </c>
      <c r="CP221" s="411">
        <v>18144.841707464002</v>
      </c>
      <c r="CQ221" s="411">
        <v>19910.890978124</v>
      </c>
      <c r="CR221" s="411">
        <v>20029.64558928</v>
      </c>
      <c r="CS221" s="411">
        <v>15303.890994815998</v>
      </c>
      <c r="CT221" s="411">
        <v>6891.1820777799994</v>
      </c>
      <c r="CU221" s="412">
        <v>11287.363156931999</v>
      </c>
      <c r="CV221" s="411">
        <f t="shared" si="79"/>
        <v>137532.36558590102</v>
      </c>
      <c r="CW221" s="411">
        <v>0</v>
      </c>
      <c r="CX221" s="411">
        <v>0</v>
      </c>
      <c r="CY221" s="411">
        <v>0</v>
      </c>
      <c r="CZ221" s="411">
        <v>0</v>
      </c>
      <c r="DA221" s="411">
        <v>0</v>
      </c>
      <c r="DB221" s="411">
        <v>0</v>
      </c>
      <c r="DC221" s="411">
        <v>0</v>
      </c>
      <c r="DD221" s="411">
        <v>0</v>
      </c>
      <c r="DE221" s="411">
        <v>0</v>
      </c>
      <c r="DF221" s="411">
        <v>0</v>
      </c>
      <c r="DG221" s="411">
        <v>0</v>
      </c>
      <c r="DH221" s="412">
        <v>0</v>
      </c>
      <c r="DI221" s="411">
        <f t="shared" si="80"/>
        <v>0</v>
      </c>
      <c r="DJ221" s="411">
        <v>6051.2725421650002</v>
      </c>
      <c r="DK221" s="411">
        <v>7901.2380300000004</v>
      </c>
      <c r="DL221" s="411">
        <v>7610.9029888089999</v>
      </c>
      <c r="DM221" s="411">
        <v>6889.0648175039996</v>
      </c>
      <c r="DN221" s="411">
        <v>8385.7517492630013</v>
      </c>
      <c r="DO221" s="411">
        <v>9126.3209537639996</v>
      </c>
      <c r="DP221" s="411">
        <v>18144.841707464002</v>
      </c>
      <c r="DQ221" s="411">
        <v>19910.890978124</v>
      </c>
      <c r="DR221" s="411">
        <v>20029.64558928</v>
      </c>
      <c r="DS221" s="411">
        <v>15303.890994815998</v>
      </c>
      <c r="DT221" s="411">
        <v>6891.1820777799994</v>
      </c>
      <c r="DU221" s="412">
        <v>11287.363156931999</v>
      </c>
      <c r="DV221" s="411">
        <f t="shared" si="81"/>
        <v>137532.36558590102</v>
      </c>
      <c r="DW221" s="412">
        <v>6051.2725421650002</v>
      </c>
      <c r="DX221" s="412">
        <v>7901.2380300000004</v>
      </c>
      <c r="DY221" s="412">
        <v>7610.9029888089999</v>
      </c>
      <c r="DZ221" s="412">
        <v>6889.0648175039996</v>
      </c>
      <c r="EA221" s="412">
        <v>8385.7517492630013</v>
      </c>
      <c r="EB221" s="412">
        <v>9126.3209537639996</v>
      </c>
      <c r="EC221" s="412">
        <v>18144.841707464002</v>
      </c>
      <c r="ED221" s="412">
        <v>19910.890978124</v>
      </c>
      <c r="EE221" s="412">
        <v>20029.64558928</v>
      </c>
      <c r="EF221" s="412">
        <v>15303.890994815998</v>
      </c>
      <c r="EG221" s="412">
        <v>6891.1820777799994</v>
      </c>
      <c r="EH221" s="412">
        <v>11287.363156931999</v>
      </c>
      <c r="EI221" s="411">
        <f t="shared" si="82"/>
        <v>137532.36558590102</v>
      </c>
      <c r="EK221" s="411">
        <f t="shared" si="83"/>
        <v>137532.36558590099</v>
      </c>
      <c r="EL221" s="7">
        <f t="shared" si="84"/>
        <v>0</v>
      </c>
    </row>
    <row r="222" spans="1:142">
      <c r="A222" s="365" t="str">
        <f t="shared" si="66"/>
        <v xml:space="preserve"> 028</v>
      </c>
      <c r="B222" s="370" t="s">
        <v>933</v>
      </c>
      <c r="C222" s="370" t="s">
        <v>1170</v>
      </c>
      <c r="D222" s="411">
        <v>6947</v>
      </c>
      <c r="E222" s="411">
        <v>8799</v>
      </c>
      <c r="F222" s="411">
        <v>8339</v>
      </c>
      <c r="G222" s="411">
        <v>7752</v>
      </c>
      <c r="H222" s="411">
        <v>7763</v>
      </c>
      <c r="I222" s="411">
        <v>7588</v>
      </c>
      <c r="J222" s="411">
        <v>16712</v>
      </c>
      <c r="K222" s="411">
        <v>22679</v>
      </c>
      <c r="L222" s="411">
        <v>19088</v>
      </c>
      <c r="M222" s="411">
        <v>13736</v>
      </c>
      <c r="N222" s="411">
        <v>7060</v>
      </c>
      <c r="O222" s="412">
        <v>10068</v>
      </c>
      <c r="P222" s="411">
        <f t="shared" si="67"/>
        <v>136531</v>
      </c>
      <c r="Q222" s="411">
        <f t="shared" si="68"/>
        <v>63360.903225806454</v>
      </c>
      <c r="R222" s="411">
        <f t="shared" si="69"/>
        <v>37040.441601779756</v>
      </c>
      <c r="S222" s="411">
        <f t="shared" si="70"/>
        <v>36129.655172413797</v>
      </c>
      <c r="T222" s="411">
        <v>0</v>
      </c>
      <c r="U222" s="411">
        <v>0</v>
      </c>
      <c r="V222" s="411">
        <v>0</v>
      </c>
      <c r="W222" s="411">
        <v>0</v>
      </c>
      <c r="X222" s="411">
        <v>0</v>
      </c>
      <c r="Y222" s="411">
        <v>0</v>
      </c>
      <c r="Z222" s="411">
        <v>0</v>
      </c>
      <c r="AA222" s="411">
        <v>0</v>
      </c>
      <c r="AB222" s="411">
        <v>0</v>
      </c>
      <c r="AC222" s="411">
        <v>0</v>
      </c>
      <c r="AD222" s="411">
        <v>0</v>
      </c>
      <c r="AE222" s="412">
        <v>0</v>
      </c>
      <c r="AF222" s="411">
        <f t="shared" si="71"/>
        <v>0</v>
      </c>
      <c r="AG222" s="411">
        <v>6947</v>
      </c>
      <c r="AH222" s="411">
        <v>8799</v>
      </c>
      <c r="AI222" s="411">
        <v>8339</v>
      </c>
      <c r="AJ222" s="411">
        <v>7752</v>
      </c>
      <c r="AK222" s="411">
        <v>7763</v>
      </c>
      <c r="AL222" s="411">
        <v>7588</v>
      </c>
      <c r="AM222" s="411">
        <v>16712</v>
      </c>
      <c r="AN222" s="411">
        <v>22679</v>
      </c>
      <c r="AO222" s="411">
        <v>19088</v>
      </c>
      <c r="AP222" s="411">
        <v>13736</v>
      </c>
      <c r="AQ222" s="411">
        <v>7060</v>
      </c>
      <c r="AR222" s="412">
        <v>10068</v>
      </c>
      <c r="AS222" s="411">
        <f t="shared" si="72"/>
        <v>136531</v>
      </c>
      <c r="AT222" s="411">
        <f t="shared" si="73"/>
        <v>63360.903225806454</v>
      </c>
      <c r="AU222" s="411">
        <f t="shared" si="74"/>
        <v>37040.441601779756</v>
      </c>
      <c r="AV222" s="411">
        <f t="shared" si="75"/>
        <v>36129.655172413797</v>
      </c>
      <c r="AW222" s="411">
        <v>0</v>
      </c>
      <c r="AX222" s="411">
        <v>0</v>
      </c>
      <c r="AY222" s="411">
        <v>0</v>
      </c>
      <c r="AZ222" s="411">
        <v>0</v>
      </c>
      <c r="BA222" s="411">
        <v>0</v>
      </c>
      <c r="BB222" s="411">
        <v>0</v>
      </c>
      <c r="BC222" s="411">
        <v>0</v>
      </c>
      <c r="BD222" s="411">
        <v>0</v>
      </c>
      <c r="BE222" s="411">
        <v>0</v>
      </c>
      <c r="BF222" s="411">
        <v>0</v>
      </c>
      <c r="BG222" s="411">
        <v>0</v>
      </c>
      <c r="BH222" s="412">
        <v>0</v>
      </c>
      <c r="BI222" s="411">
        <f t="shared" si="76"/>
        <v>0</v>
      </c>
      <c r="BJ222" s="411">
        <v>6947</v>
      </c>
      <c r="BK222" s="411">
        <v>8799</v>
      </c>
      <c r="BL222" s="411">
        <v>8339</v>
      </c>
      <c r="BM222" s="411">
        <v>7752</v>
      </c>
      <c r="BN222" s="411">
        <v>7763</v>
      </c>
      <c r="BO222" s="411">
        <v>7588</v>
      </c>
      <c r="BP222" s="411">
        <v>16712</v>
      </c>
      <c r="BQ222" s="411">
        <v>22679</v>
      </c>
      <c r="BR222" s="411">
        <v>19088</v>
      </c>
      <c r="BS222" s="411">
        <v>13736</v>
      </c>
      <c r="BT222" s="411">
        <v>7060</v>
      </c>
      <c r="BU222" s="412">
        <v>10068</v>
      </c>
      <c r="BV222" s="411">
        <f t="shared" si="77"/>
        <v>136531</v>
      </c>
      <c r="BW222" s="411">
        <v>-895.72745783499977</v>
      </c>
      <c r="BX222" s="411">
        <v>-897.76196999999956</v>
      </c>
      <c r="BY222" s="411">
        <v>-728.09701119100009</v>
      </c>
      <c r="BZ222" s="411">
        <v>-862.93518249600038</v>
      </c>
      <c r="CA222" s="411">
        <v>622.75174926300133</v>
      </c>
      <c r="CB222" s="411">
        <v>1538.3209537639996</v>
      </c>
      <c r="CC222" s="411">
        <v>1432.841707464002</v>
      </c>
      <c r="CD222" s="411">
        <v>-2768.109021876</v>
      </c>
      <c r="CE222" s="411">
        <v>941.64558928000042</v>
      </c>
      <c r="CF222" s="411">
        <v>1567.8909948159981</v>
      </c>
      <c r="CG222" s="411">
        <v>-168.81792222000058</v>
      </c>
      <c r="CH222" s="412">
        <v>1219.3631569319987</v>
      </c>
      <c r="CI222" s="411">
        <f t="shared" si="78"/>
        <v>1001.3655859009996</v>
      </c>
      <c r="CJ222" s="411">
        <v>6051.2725421650002</v>
      </c>
      <c r="CK222" s="411">
        <v>7901.2380300000004</v>
      </c>
      <c r="CL222" s="411">
        <v>7610.9029888089999</v>
      </c>
      <c r="CM222" s="411">
        <v>6889.0648175039996</v>
      </c>
      <c r="CN222" s="411">
        <v>8385.7517492630013</v>
      </c>
      <c r="CO222" s="411">
        <v>9126.3209537639996</v>
      </c>
      <c r="CP222" s="411">
        <v>18144.841707464002</v>
      </c>
      <c r="CQ222" s="411">
        <v>19910.890978124</v>
      </c>
      <c r="CR222" s="411">
        <v>20029.64558928</v>
      </c>
      <c r="CS222" s="411">
        <v>15303.890994815998</v>
      </c>
      <c r="CT222" s="411">
        <v>6891.1820777799994</v>
      </c>
      <c r="CU222" s="412">
        <v>11287.363156931999</v>
      </c>
      <c r="CV222" s="411">
        <f t="shared" si="79"/>
        <v>137532.36558590102</v>
      </c>
      <c r="CW222" s="411">
        <v>0</v>
      </c>
      <c r="CX222" s="411">
        <v>0</v>
      </c>
      <c r="CY222" s="411">
        <v>0</v>
      </c>
      <c r="CZ222" s="411">
        <v>0</v>
      </c>
      <c r="DA222" s="411">
        <v>0</v>
      </c>
      <c r="DB222" s="411">
        <v>0</v>
      </c>
      <c r="DC222" s="411">
        <v>0</v>
      </c>
      <c r="DD222" s="411">
        <v>0</v>
      </c>
      <c r="DE222" s="411">
        <v>0</v>
      </c>
      <c r="DF222" s="411">
        <v>0</v>
      </c>
      <c r="DG222" s="411">
        <v>0</v>
      </c>
      <c r="DH222" s="412">
        <v>0</v>
      </c>
      <c r="DI222" s="411">
        <f t="shared" si="80"/>
        <v>0</v>
      </c>
      <c r="DJ222" s="411">
        <v>6051.2725421650002</v>
      </c>
      <c r="DK222" s="411">
        <v>7901.2380300000004</v>
      </c>
      <c r="DL222" s="411">
        <v>7610.9029888089999</v>
      </c>
      <c r="DM222" s="411">
        <v>6889.0648175039996</v>
      </c>
      <c r="DN222" s="411">
        <v>8385.7517492630013</v>
      </c>
      <c r="DO222" s="411">
        <v>9126.3209537639996</v>
      </c>
      <c r="DP222" s="411">
        <v>18144.841707464002</v>
      </c>
      <c r="DQ222" s="411">
        <v>19910.890978124</v>
      </c>
      <c r="DR222" s="411">
        <v>20029.64558928</v>
      </c>
      <c r="DS222" s="411">
        <v>15303.890994815998</v>
      </c>
      <c r="DT222" s="411">
        <v>6891.1820777799994</v>
      </c>
      <c r="DU222" s="412">
        <v>11287.363156931999</v>
      </c>
      <c r="DV222" s="411">
        <f t="shared" si="81"/>
        <v>137532.36558590102</v>
      </c>
      <c r="DW222" s="412">
        <v>6051.2725421650002</v>
      </c>
      <c r="DX222" s="412">
        <v>7901.2380300000004</v>
      </c>
      <c r="DY222" s="412">
        <v>7610.9029888089999</v>
      </c>
      <c r="DZ222" s="412">
        <v>6889.0648175039996</v>
      </c>
      <c r="EA222" s="412">
        <v>8385.7517492630013</v>
      </c>
      <c r="EB222" s="412">
        <v>9126.3209537639996</v>
      </c>
      <c r="EC222" s="412">
        <v>18144.841707464002</v>
      </c>
      <c r="ED222" s="412">
        <v>19910.890978124</v>
      </c>
      <c r="EE222" s="412">
        <v>20029.64558928</v>
      </c>
      <c r="EF222" s="412">
        <v>15303.890994815998</v>
      </c>
      <c r="EG222" s="412">
        <v>6891.1820777799994</v>
      </c>
      <c r="EH222" s="412">
        <v>11287.363156931999</v>
      </c>
      <c r="EI222" s="411">
        <f t="shared" si="82"/>
        <v>137532.36558590102</v>
      </c>
      <c r="EK222" s="411">
        <f t="shared" si="83"/>
        <v>137532.36558590099</v>
      </c>
      <c r="EL222" s="7">
        <f t="shared" si="84"/>
        <v>0</v>
      </c>
    </row>
    <row r="223" spans="1:142">
      <c r="A223" s="365" t="str">
        <f t="shared" si="66"/>
        <v xml:space="preserve"> 028</v>
      </c>
      <c r="B223" s="370" t="s">
        <v>933</v>
      </c>
      <c r="C223" s="370" t="s">
        <v>1171</v>
      </c>
      <c r="D223" s="411">
        <v>6947</v>
      </c>
      <c r="E223" s="411">
        <v>8799</v>
      </c>
      <c r="F223" s="411">
        <v>8339</v>
      </c>
      <c r="G223" s="411">
        <v>7752</v>
      </c>
      <c r="H223" s="411">
        <v>7763</v>
      </c>
      <c r="I223" s="411">
        <v>7588</v>
      </c>
      <c r="J223" s="411">
        <v>16712</v>
      </c>
      <c r="K223" s="411">
        <v>22679</v>
      </c>
      <c r="L223" s="411">
        <v>19088</v>
      </c>
      <c r="M223" s="411">
        <v>13736</v>
      </c>
      <c r="N223" s="411">
        <v>7060</v>
      </c>
      <c r="O223" s="412">
        <v>10068</v>
      </c>
      <c r="P223" s="411">
        <f t="shared" si="67"/>
        <v>136531</v>
      </c>
      <c r="Q223" s="411">
        <f t="shared" si="68"/>
        <v>63360.903225806454</v>
      </c>
      <c r="R223" s="411">
        <f t="shared" si="69"/>
        <v>37040.441601779756</v>
      </c>
      <c r="S223" s="411">
        <f t="shared" si="70"/>
        <v>36129.655172413797</v>
      </c>
      <c r="T223" s="411">
        <v>0</v>
      </c>
      <c r="U223" s="411">
        <v>0</v>
      </c>
      <c r="V223" s="411">
        <v>0</v>
      </c>
      <c r="W223" s="411">
        <v>0</v>
      </c>
      <c r="X223" s="411">
        <v>0</v>
      </c>
      <c r="Y223" s="411">
        <v>0</v>
      </c>
      <c r="Z223" s="411">
        <v>0</v>
      </c>
      <c r="AA223" s="411">
        <v>0</v>
      </c>
      <c r="AB223" s="411">
        <v>0</v>
      </c>
      <c r="AC223" s="411">
        <v>0</v>
      </c>
      <c r="AD223" s="411">
        <v>0</v>
      </c>
      <c r="AE223" s="412">
        <v>0</v>
      </c>
      <c r="AF223" s="411">
        <f t="shared" si="71"/>
        <v>0</v>
      </c>
      <c r="AG223" s="411">
        <v>6947</v>
      </c>
      <c r="AH223" s="411">
        <v>8799</v>
      </c>
      <c r="AI223" s="411">
        <v>8339</v>
      </c>
      <c r="AJ223" s="411">
        <v>7752</v>
      </c>
      <c r="AK223" s="411">
        <v>7763</v>
      </c>
      <c r="AL223" s="411">
        <v>7588</v>
      </c>
      <c r="AM223" s="411">
        <v>16712</v>
      </c>
      <c r="AN223" s="411">
        <v>22679</v>
      </c>
      <c r="AO223" s="411">
        <v>19088</v>
      </c>
      <c r="AP223" s="411">
        <v>13736</v>
      </c>
      <c r="AQ223" s="411">
        <v>7060</v>
      </c>
      <c r="AR223" s="412">
        <v>10068</v>
      </c>
      <c r="AS223" s="411">
        <f t="shared" si="72"/>
        <v>136531</v>
      </c>
      <c r="AT223" s="411">
        <f t="shared" si="73"/>
        <v>63360.903225806454</v>
      </c>
      <c r="AU223" s="411">
        <f t="shared" si="74"/>
        <v>37040.441601779756</v>
      </c>
      <c r="AV223" s="411">
        <f t="shared" si="75"/>
        <v>36129.655172413797</v>
      </c>
      <c r="AW223" s="411">
        <v>0</v>
      </c>
      <c r="AX223" s="411">
        <v>0</v>
      </c>
      <c r="AY223" s="411">
        <v>0</v>
      </c>
      <c r="AZ223" s="411">
        <v>0</v>
      </c>
      <c r="BA223" s="411">
        <v>0</v>
      </c>
      <c r="BB223" s="411">
        <v>0</v>
      </c>
      <c r="BC223" s="411">
        <v>0</v>
      </c>
      <c r="BD223" s="411">
        <v>0</v>
      </c>
      <c r="BE223" s="411">
        <v>0</v>
      </c>
      <c r="BF223" s="411">
        <v>0</v>
      </c>
      <c r="BG223" s="411">
        <v>0</v>
      </c>
      <c r="BH223" s="412">
        <v>0</v>
      </c>
      <c r="BI223" s="411">
        <f t="shared" si="76"/>
        <v>0</v>
      </c>
      <c r="BJ223" s="411">
        <v>6947</v>
      </c>
      <c r="BK223" s="411">
        <v>8799</v>
      </c>
      <c r="BL223" s="411">
        <v>8339</v>
      </c>
      <c r="BM223" s="411">
        <v>7752</v>
      </c>
      <c r="BN223" s="411">
        <v>7763</v>
      </c>
      <c r="BO223" s="411">
        <v>7588</v>
      </c>
      <c r="BP223" s="411">
        <v>16712</v>
      </c>
      <c r="BQ223" s="411">
        <v>22679</v>
      </c>
      <c r="BR223" s="411">
        <v>19088</v>
      </c>
      <c r="BS223" s="411">
        <v>13736</v>
      </c>
      <c r="BT223" s="411">
        <v>7060</v>
      </c>
      <c r="BU223" s="412">
        <v>10068</v>
      </c>
      <c r="BV223" s="411">
        <f t="shared" si="77"/>
        <v>136531</v>
      </c>
      <c r="BW223" s="411">
        <v>-895.72745783499977</v>
      </c>
      <c r="BX223" s="411">
        <v>-897.76196999999956</v>
      </c>
      <c r="BY223" s="411">
        <v>-728.09701119100009</v>
      </c>
      <c r="BZ223" s="411">
        <v>-862.93518249600038</v>
      </c>
      <c r="CA223" s="411">
        <v>622.75174926300133</v>
      </c>
      <c r="CB223" s="411">
        <v>1538.3209537639996</v>
      </c>
      <c r="CC223" s="411">
        <v>1432.841707464002</v>
      </c>
      <c r="CD223" s="411">
        <v>-2768.109021876</v>
      </c>
      <c r="CE223" s="411">
        <v>941.64558928000042</v>
      </c>
      <c r="CF223" s="411">
        <v>1567.8909948159981</v>
      </c>
      <c r="CG223" s="411">
        <v>-168.81792222000058</v>
      </c>
      <c r="CH223" s="412">
        <v>1219.3631569319987</v>
      </c>
      <c r="CI223" s="411">
        <f t="shared" si="78"/>
        <v>1001.3655859009996</v>
      </c>
      <c r="CJ223" s="411">
        <v>6051.2725421650002</v>
      </c>
      <c r="CK223" s="411">
        <v>7901.2380300000004</v>
      </c>
      <c r="CL223" s="411">
        <v>7610.9029888089999</v>
      </c>
      <c r="CM223" s="411">
        <v>6889.0648175039996</v>
      </c>
      <c r="CN223" s="411">
        <v>8385.7517492630013</v>
      </c>
      <c r="CO223" s="411">
        <v>9126.3209537639996</v>
      </c>
      <c r="CP223" s="411">
        <v>18144.841707464002</v>
      </c>
      <c r="CQ223" s="411">
        <v>19910.890978124</v>
      </c>
      <c r="CR223" s="411">
        <v>20029.64558928</v>
      </c>
      <c r="CS223" s="411">
        <v>15303.890994815998</v>
      </c>
      <c r="CT223" s="411">
        <v>6891.1820777799994</v>
      </c>
      <c r="CU223" s="412">
        <v>11287.363156931999</v>
      </c>
      <c r="CV223" s="411">
        <f t="shared" si="79"/>
        <v>137532.36558590102</v>
      </c>
      <c r="CW223" s="411">
        <v>0</v>
      </c>
      <c r="CX223" s="411">
        <v>0</v>
      </c>
      <c r="CY223" s="411">
        <v>0</v>
      </c>
      <c r="CZ223" s="411">
        <v>0</v>
      </c>
      <c r="DA223" s="411">
        <v>0</v>
      </c>
      <c r="DB223" s="411">
        <v>0</v>
      </c>
      <c r="DC223" s="411">
        <v>0</v>
      </c>
      <c r="DD223" s="411">
        <v>0</v>
      </c>
      <c r="DE223" s="411">
        <v>0</v>
      </c>
      <c r="DF223" s="411">
        <v>0</v>
      </c>
      <c r="DG223" s="411">
        <v>0</v>
      </c>
      <c r="DH223" s="412">
        <v>0</v>
      </c>
      <c r="DI223" s="411">
        <f t="shared" si="80"/>
        <v>0</v>
      </c>
      <c r="DJ223" s="411">
        <v>6051.2725421650002</v>
      </c>
      <c r="DK223" s="411">
        <v>7901.2380300000004</v>
      </c>
      <c r="DL223" s="411">
        <v>7610.9029888089999</v>
      </c>
      <c r="DM223" s="411">
        <v>6889.0648175039996</v>
      </c>
      <c r="DN223" s="411">
        <v>8385.7517492630013</v>
      </c>
      <c r="DO223" s="411">
        <v>9126.3209537639996</v>
      </c>
      <c r="DP223" s="411">
        <v>18144.841707464002</v>
      </c>
      <c r="DQ223" s="411">
        <v>19910.890978124</v>
      </c>
      <c r="DR223" s="411">
        <v>20029.64558928</v>
      </c>
      <c r="DS223" s="411">
        <v>15303.890994815998</v>
      </c>
      <c r="DT223" s="411">
        <v>6891.1820777799994</v>
      </c>
      <c r="DU223" s="412">
        <v>11287.363156931999</v>
      </c>
      <c r="DV223" s="411">
        <f t="shared" si="81"/>
        <v>137532.36558590102</v>
      </c>
      <c r="DW223" s="412">
        <v>6051.2725421650002</v>
      </c>
      <c r="DX223" s="412">
        <v>7901.2380300000004</v>
      </c>
      <c r="DY223" s="412">
        <v>7610.9029888089999</v>
      </c>
      <c r="DZ223" s="412">
        <v>6889.0648175039996</v>
      </c>
      <c r="EA223" s="412">
        <v>8385.7517492630013</v>
      </c>
      <c r="EB223" s="412">
        <v>9126.3209537639996</v>
      </c>
      <c r="EC223" s="412">
        <v>18144.841707464002</v>
      </c>
      <c r="ED223" s="412">
        <v>19910.890978124</v>
      </c>
      <c r="EE223" s="412">
        <v>20029.64558928</v>
      </c>
      <c r="EF223" s="412">
        <v>15303.890994815998</v>
      </c>
      <c r="EG223" s="412">
        <v>6891.1820777799994</v>
      </c>
      <c r="EH223" s="412">
        <v>11287.363156931999</v>
      </c>
      <c r="EI223" s="411">
        <f t="shared" si="82"/>
        <v>137532.36558590102</v>
      </c>
      <c r="EK223" s="411">
        <f t="shared" si="83"/>
        <v>137532.36558590099</v>
      </c>
      <c r="EL223" s="7">
        <f t="shared" si="84"/>
        <v>0</v>
      </c>
    </row>
    <row r="224" spans="1:142">
      <c r="A224" s="365" t="str">
        <f t="shared" si="66"/>
        <v xml:space="preserve"> 028</v>
      </c>
      <c r="B224" s="370" t="s">
        <v>933</v>
      </c>
      <c r="C224" s="370" t="s">
        <v>1172</v>
      </c>
      <c r="D224" s="411">
        <v>6947</v>
      </c>
      <c r="E224" s="411">
        <v>8799</v>
      </c>
      <c r="F224" s="411">
        <v>8339</v>
      </c>
      <c r="G224" s="411">
        <v>7752</v>
      </c>
      <c r="H224" s="411">
        <v>7763</v>
      </c>
      <c r="I224" s="411">
        <v>7588</v>
      </c>
      <c r="J224" s="411">
        <v>16712</v>
      </c>
      <c r="K224" s="411">
        <v>22679</v>
      </c>
      <c r="L224" s="411">
        <v>19088</v>
      </c>
      <c r="M224" s="411">
        <v>13736</v>
      </c>
      <c r="N224" s="411">
        <v>7060</v>
      </c>
      <c r="O224" s="412">
        <v>10068</v>
      </c>
      <c r="P224" s="411">
        <f t="shared" si="67"/>
        <v>136531</v>
      </c>
      <c r="Q224" s="411">
        <f t="shared" si="68"/>
        <v>63360.903225806454</v>
      </c>
      <c r="R224" s="411">
        <f t="shared" si="69"/>
        <v>37040.441601779756</v>
      </c>
      <c r="S224" s="411">
        <f t="shared" si="70"/>
        <v>36129.655172413797</v>
      </c>
      <c r="T224" s="411">
        <v>0</v>
      </c>
      <c r="U224" s="411">
        <v>0</v>
      </c>
      <c r="V224" s="411">
        <v>0</v>
      </c>
      <c r="W224" s="411">
        <v>0</v>
      </c>
      <c r="X224" s="411">
        <v>0</v>
      </c>
      <c r="Y224" s="411">
        <v>0</v>
      </c>
      <c r="Z224" s="411">
        <v>0</v>
      </c>
      <c r="AA224" s="411">
        <v>0</v>
      </c>
      <c r="AB224" s="411">
        <v>0</v>
      </c>
      <c r="AC224" s="411">
        <v>0</v>
      </c>
      <c r="AD224" s="411">
        <v>0</v>
      </c>
      <c r="AE224" s="412">
        <v>0</v>
      </c>
      <c r="AF224" s="411">
        <f t="shared" si="71"/>
        <v>0</v>
      </c>
      <c r="AG224" s="411">
        <v>6947</v>
      </c>
      <c r="AH224" s="411">
        <v>8799</v>
      </c>
      <c r="AI224" s="411">
        <v>8339</v>
      </c>
      <c r="AJ224" s="411">
        <v>7752</v>
      </c>
      <c r="AK224" s="411">
        <v>7763</v>
      </c>
      <c r="AL224" s="411">
        <v>7588</v>
      </c>
      <c r="AM224" s="411">
        <v>16712</v>
      </c>
      <c r="AN224" s="411">
        <v>22679</v>
      </c>
      <c r="AO224" s="411">
        <v>19088</v>
      </c>
      <c r="AP224" s="411">
        <v>13736</v>
      </c>
      <c r="AQ224" s="411">
        <v>7060</v>
      </c>
      <c r="AR224" s="412">
        <v>10068</v>
      </c>
      <c r="AS224" s="411">
        <f t="shared" si="72"/>
        <v>136531</v>
      </c>
      <c r="AT224" s="411">
        <f t="shared" si="73"/>
        <v>63360.903225806454</v>
      </c>
      <c r="AU224" s="411">
        <f t="shared" si="74"/>
        <v>37040.441601779756</v>
      </c>
      <c r="AV224" s="411">
        <f t="shared" si="75"/>
        <v>36129.655172413797</v>
      </c>
      <c r="AW224" s="411">
        <v>0</v>
      </c>
      <c r="AX224" s="411">
        <v>0</v>
      </c>
      <c r="AY224" s="411">
        <v>0</v>
      </c>
      <c r="AZ224" s="411">
        <v>0</v>
      </c>
      <c r="BA224" s="411">
        <v>0</v>
      </c>
      <c r="BB224" s="411">
        <v>0</v>
      </c>
      <c r="BC224" s="411">
        <v>0</v>
      </c>
      <c r="BD224" s="411">
        <v>0</v>
      </c>
      <c r="BE224" s="411">
        <v>0</v>
      </c>
      <c r="BF224" s="411">
        <v>0</v>
      </c>
      <c r="BG224" s="411">
        <v>0</v>
      </c>
      <c r="BH224" s="412">
        <v>0</v>
      </c>
      <c r="BI224" s="411">
        <f t="shared" si="76"/>
        <v>0</v>
      </c>
      <c r="BJ224" s="411">
        <v>6947</v>
      </c>
      <c r="BK224" s="411">
        <v>8799</v>
      </c>
      <c r="BL224" s="411">
        <v>8339</v>
      </c>
      <c r="BM224" s="411">
        <v>7752</v>
      </c>
      <c r="BN224" s="411">
        <v>7763</v>
      </c>
      <c r="BO224" s="411">
        <v>7588</v>
      </c>
      <c r="BP224" s="411">
        <v>16712</v>
      </c>
      <c r="BQ224" s="411">
        <v>22679</v>
      </c>
      <c r="BR224" s="411">
        <v>19088</v>
      </c>
      <c r="BS224" s="411">
        <v>13736</v>
      </c>
      <c r="BT224" s="411">
        <v>7060</v>
      </c>
      <c r="BU224" s="412">
        <v>10068</v>
      </c>
      <c r="BV224" s="411">
        <f t="shared" si="77"/>
        <v>136531</v>
      </c>
      <c r="BW224" s="411">
        <v>-895.72745783499977</v>
      </c>
      <c r="BX224" s="411">
        <v>-897.76196999999956</v>
      </c>
      <c r="BY224" s="411">
        <v>-728.09701119100009</v>
      </c>
      <c r="BZ224" s="411">
        <v>-862.93518249600038</v>
      </c>
      <c r="CA224" s="411">
        <v>622.75174926300133</v>
      </c>
      <c r="CB224" s="411">
        <v>1538.3209537639996</v>
      </c>
      <c r="CC224" s="411">
        <v>1432.841707464002</v>
      </c>
      <c r="CD224" s="411">
        <v>-2768.109021876</v>
      </c>
      <c r="CE224" s="411">
        <v>941.64558928000042</v>
      </c>
      <c r="CF224" s="411">
        <v>1567.8909948159981</v>
      </c>
      <c r="CG224" s="411">
        <v>-168.81792222000058</v>
      </c>
      <c r="CH224" s="412">
        <v>1219.3631569319987</v>
      </c>
      <c r="CI224" s="411">
        <f t="shared" si="78"/>
        <v>1001.3655859009996</v>
      </c>
      <c r="CJ224" s="411">
        <v>6051.2725421650002</v>
      </c>
      <c r="CK224" s="411">
        <v>7901.2380300000004</v>
      </c>
      <c r="CL224" s="411">
        <v>7610.9029888089999</v>
      </c>
      <c r="CM224" s="411">
        <v>6889.0648175039996</v>
      </c>
      <c r="CN224" s="411">
        <v>8385.7517492630013</v>
      </c>
      <c r="CO224" s="411">
        <v>9126.3209537639996</v>
      </c>
      <c r="CP224" s="411">
        <v>18144.841707464002</v>
      </c>
      <c r="CQ224" s="411">
        <v>19910.890978124</v>
      </c>
      <c r="CR224" s="411">
        <v>20029.64558928</v>
      </c>
      <c r="CS224" s="411">
        <v>15303.890994815998</v>
      </c>
      <c r="CT224" s="411">
        <v>6891.1820777799994</v>
      </c>
      <c r="CU224" s="412">
        <v>11287.363156931999</v>
      </c>
      <c r="CV224" s="411">
        <f t="shared" si="79"/>
        <v>137532.36558590102</v>
      </c>
      <c r="CW224" s="411">
        <v>0</v>
      </c>
      <c r="CX224" s="411">
        <v>0</v>
      </c>
      <c r="CY224" s="411">
        <v>0</v>
      </c>
      <c r="CZ224" s="411">
        <v>0</v>
      </c>
      <c r="DA224" s="411">
        <v>0</v>
      </c>
      <c r="DB224" s="411">
        <v>0</v>
      </c>
      <c r="DC224" s="411">
        <v>0</v>
      </c>
      <c r="DD224" s="411">
        <v>0</v>
      </c>
      <c r="DE224" s="411">
        <v>0</v>
      </c>
      <c r="DF224" s="411">
        <v>0</v>
      </c>
      <c r="DG224" s="411">
        <v>0</v>
      </c>
      <c r="DH224" s="412">
        <v>0</v>
      </c>
      <c r="DI224" s="411">
        <f t="shared" si="80"/>
        <v>0</v>
      </c>
      <c r="DJ224" s="411">
        <v>6051.2725421650002</v>
      </c>
      <c r="DK224" s="411">
        <v>7901.2380300000004</v>
      </c>
      <c r="DL224" s="411">
        <v>7610.9029888089999</v>
      </c>
      <c r="DM224" s="411">
        <v>6889.0648175039996</v>
      </c>
      <c r="DN224" s="411">
        <v>8385.7517492630013</v>
      </c>
      <c r="DO224" s="411">
        <v>9126.3209537639996</v>
      </c>
      <c r="DP224" s="411">
        <v>18144.841707464002</v>
      </c>
      <c r="DQ224" s="411">
        <v>19910.890978124</v>
      </c>
      <c r="DR224" s="411">
        <v>20029.64558928</v>
      </c>
      <c r="DS224" s="411">
        <v>15303.890994815998</v>
      </c>
      <c r="DT224" s="411">
        <v>6891.1820777799994</v>
      </c>
      <c r="DU224" s="412">
        <v>11287.363156931999</v>
      </c>
      <c r="DV224" s="411">
        <f t="shared" si="81"/>
        <v>137532.36558590102</v>
      </c>
      <c r="DW224" s="412">
        <v>6051.2725421650002</v>
      </c>
      <c r="DX224" s="412">
        <v>7901.2380300000004</v>
      </c>
      <c r="DY224" s="412">
        <v>7610.9029888089999</v>
      </c>
      <c r="DZ224" s="412">
        <v>6889.0648175039996</v>
      </c>
      <c r="EA224" s="412">
        <v>8385.7517492630013</v>
      </c>
      <c r="EB224" s="412">
        <v>9126.3209537639996</v>
      </c>
      <c r="EC224" s="412">
        <v>18144.841707464002</v>
      </c>
      <c r="ED224" s="412">
        <v>19910.890978124</v>
      </c>
      <c r="EE224" s="412">
        <v>20029.64558928</v>
      </c>
      <c r="EF224" s="412">
        <v>15303.890994815998</v>
      </c>
      <c r="EG224" s="412">
        <v>6891.1820777799994</v>
      </c>
      <c r="EH224" s="412">
        <v>11287.363156931999</v>
      </c>
      <c r="EI224" s="411">
        <f t="shared" si="82"/>
        <v>137532.36558590102</v>
      </c>
      <c r="EK224" s="411">
        <f t="shared" si="83"/>
        <v>137532.36558590099</v>
      </c>
      <c r="EL224" s="7">
        <f t="shared" si="84"/>
        <v>0</v>
      </c>
    </row>
    <row r="225" spans="1:142">
      <c r="A225" s="365" t="str">
        <f t="shared" si="66"/>
        <v xml:space="preserve"> 028</v>
      </c>
      <c r="B225" s="370" t="s">
        <v>933</v>
      </c>
      <c r="C225" s="370" t="s">
        <v>919</v>
      </c>
      <c r="D225" s="411">
        <v>6</v>
      </c>
      <c r="E225" s="411">
        <v>6</v>
      </c>
      <c r="F225" s="411">
        <v>6</v>
      </c>
      <c r="G225" s="411">
        <v>6</v>
      </c>
      <c r="H225" s="411">
        <v>6</v>
      </c>
      <c r="I225" s="411">
        <v>6</v>
      </c>
      <c r="J225" s="411">
        <v>6</v>
      </c>
      <c r="K225" s="411">
        <v>6</v>
      </c>
      <c r="L225" s="411">
        <v>6</v>
      </c>
      <c r="M225" s="411">
        <v>6</v>
      </c>
      <c r="N225" s="411">
        <v>6</v>
      </c>
      <c r="O225" s="412">
        <v>6</v>
      </c>
      <c r="P225" s="411">
        <f t="shared" si="67"/>
        <v>72</v>
      </c>
      <c r="Q225" s="411">
        <f t="shared" si="68"/>
        <v>41.806451612903224</v>
      </c>
      <c r="R225" s="411">
        <f t="shared" si="69"/>
        <v>10.538375973303671</v>
      </c>
      <c r="S225" s="411">
        <f t="shared" si="70"/>
        <v>19.655172413793103</v>
      </c>
      <c r="T225" s="411">
        <v>0</v>
      </c>
      <c r="U225" s="411">
        <v>0</v>
      </c>
      <c r="V225" s="411">
        <v>0</v>
      </c>
      <c r="W225" s="411">
        <v>0</v>
      </c>
      <c r="X225" s="411">
        <v>0</v>
      </c>
      <c r="Y225" s="411">
        <v>0</v>
      </c>
      <c r="Z225" s="411">
        <v>0</v>
      </c>
      <c r="AA225" s="411">
        <v>0</v>
      </c>
      <c r="AB225" s="411">
        <v>0</v>
      </c>
      <c r="AC225" s="411">
        <v>0</v>
      </c>
      <c r="AD225" s="411">
        <v>0</v>
      </c>
      <c r="AE225" s="412">
        <v>0</v>
      </c>
      <c r="AF225" s="411">
        <f t="shared" si="71"/>
        <v>0</v>
      </c>
      <c r="AG225" s="411">
        <v>6</v>
      </c>
      <c r="AH225" s="411">
        <v>6</v>
      </c>
      <c r="AI225" s="411">
        <v>6</v>
      </c>
      <c r="AJ225" s="411">
        <v>6</v>
      </c>
      <c r="AK225" s="411">
        <v>6</v>
      </c>
      <c r="AL225" s="411">
        <v>6</v>
      </c>
      <c r="AM225" s="411">
        <v>6</v>
      </c>
      <c r="AN225" s="411">
        <v>6</v>
      </c>
      <c r="AO225" s="411">
        <v>6</v>
      </c>
      <c r="AP225" s="411">
        <v>6</v>
      </c>
      <c r="AQ225" s="411">
        <v>6</v>
      </c>
      <c r="AR225" s="412">
        <v>6</v>
      </c>
      <c r="AS225" s="411">
        <f t="shared" si="72"/>
        <v>72</v>
      </c>
      <c r="AT225" s="411">
        <f t="shared" si="73"/>
        <v>41.806451612903224</v>
      </c>
      <c r="AU225" s="411">
        <f t="shared" si="74"/>
        <v>10.538375973303671</v>
      </c>
      <c r="AV225" s="411">
        <f t="shared" si="75"/>
        <v>19.655172413793103</v>
      </c>
      <c r="AW225" s="411">
        <v>0</v>
      </c>
      <c r="AX225" s="411">
        <v>0</v>
      </c>
      <c r="AY225" s="411">
        <v>0</v>
      </c>
      <c r="AZ225" s="411">
        <v>0</v>
      </c>
      <c r="BA225" s="411">
        <v>0</v>
      </c>
      <c r="BB225" s="411">
        <v>0</v>
      </c>
      <c r="BC225" s="411">
        <v>0</v>
      </c>
      <c r="BD225" s="411">
        <v>0</v>
      </c>
      <c r="BE225" s="411">
        <v>0</v>
      </c>
      <c r="BF225" s="411">
        <v>0</v>
      </c>
      <c r="BG225" s="411">
        <v>0</v>
      </c>
      <c r="BH225" s="412">
        <v>0</v>
      </c>
      <c r="BI225" s="411">
        <f t="shared" si="76"/>
        <v>0</v>
      </c>
      <c r="BJ225" s="411">
        <v>6</v>
      </c>
      <c r="BK225" s="411">
        <v>6</v>
      </c>
      <c r="BL225" s="411">
        <v>6</v>
      </c>
      <c r="BM225" s="411">
        <v>6</v>
      </c>
      <c r="BN225" s="411">
        <v>6</v>
      </c>
      <c r="BO225" s="411">
        <v>6</v>
      </c>
      <c r="BP225" s="411">
        <v>6</v>
      </c>
      <c r="BQ225" s="411">
        <v>6</v>
      </c>
      <c r="BR225" s="411">
        <v>6</v>
      </c>
      <c r="BS225" s="411">
        <v>6</v>
      </c>
      <c r="BT225" s="411">
        <v>6</v>
      </c>
      <c r="BU225" s="412">
        <v>6</v>
      </c>
      <c r="BV225" s="411">
        <f t="shared" si="77"/>
        <v>72</v>
      </c>
      <c r="BW225" s="411">
        <v>0</v>
      </c>
      <c r="BX225" s="411">
        <v>0</v>
      </c>
      <c r="BY225" s="411">
        <v>0</v>
      </c>
      <c r="BZ225" s="411">
        <v>0</v>
      </c>
      <c r="CA225" s="411">
        <v>0</v>
      </c>
      <c r="CB225" s="411">
        <v>0</v>
      </c>
      <c r="CC225" s="411">
        <v>0</v>
      </c>
      <c r="CD225" s="411">
        <v>0</v>
      </c>
      <c r="CE225" s="411">
        <v>0</v>
      </c>
      <c r="CF225" s="411">
        <v>0</v>
      </c>
      <c r="CG225" s="411">
        <v>0</v>
      </c>
      <c r="CH225" s="412">
        <v>0</v>
      </c>
      <c r="CI225" s="411">
        <f t="shared" si="78"/>
        <v>0</v>
      </c>
      <c r="CJ225" s="411">
        <v>6</v>
      </c>
      <c r="CK225" s="411">
        <v>6</v>
      </c>
      <c r="CL225" s="411">
        <v>6</v>
      </c>
      <c r="CM225" s="411">
        <v>6</v>
      </c>
      <c r="CN225" s="411">
        <v>6</v>
      </c>
      <c r="CO225" s="411">
        <v>6</v>
      </c>
      <c r="CP225" s="411">
        <v>6</v>
      </c>
      <c r="CQ225" s="411">
        <v>6</v>
      </c>
      <c r="CR225" s="411">
        <v>6</v>
      </c>
      <c r="CS225" s="411">
        <v>6</v>
      </c>
      <c r="CT225" s="411">
        <v>6</v>
      </c>
      <c r="CU225" s="412">
        <v>6</v>
      </c>
      <c r="CV225" s="411">
        <f t="shared" si="79"/>
        <v>72</v>
      </c>
      <c r="CW225" s="411">
        <v>0</v>
      </c>
      <c r="CX225" s="411">
        <v>0</v>
      </c>
      <c r="CY225" s="411">
        <v>0</v>
      </c>
      <c r="CZ225" s="411">
        <v>0</v>
      </c>
      <c r="DA225" s="411">
        <v>0</v>
      </c>
      <c r="DB225" s="411">
        <v>0</v>
      </c>
      <c r="DC225" s="411">
        <v>0</v>
      </c>
      <c r="DD225" s="411">
        <v>0</v>
      </c>
      <c r="DE225" s="411">
        <v>0</v>
      </c>
      <c r="DF225" s="411">
        <v>0</v>
      </c>
      <c r="DG225" s="411">
        <v>0</v>
      </c>
      <c r="DH225" s="412">
        <v>0</v>
      </c>
      <c r="DI225" s="411">
        <f t="shared" si="80"/>
        <v>0</v>
      </c>
      <c r="DJ225" s="411">
        <v>6</v>
      </c>
      <c r="DK225" s="411">
        <v>6</v>
      </c>
      <c r="DL225" s="411">
        <v>6</v>
      </c>
      <c r="DM225" s="411">
        <v>6</v>
      </c>
      <c r="DN225" s="411">
        <v>6</v>
      </c>
      <c r="DO225" s="411">
        <v>6</v>
      </c>
      <c r="DP225" s="411">
        <v>6</v>
      </c>
      <c r="DQ225" s="411">
        <v>6</v>
      </c>
      <c r="DR225" s="411">
        <v>6</v>
      </c>
      <c r="DS225" s="411">
        <v>6</v>
      </c>
      <c r="DT225" s="411">
        <v>6</v>
      </c>
      <c r="DU225" s="412">
        <v>6</v>
      </c>
      <c r="DV225" s="411">
        <f t="shared" si="81"/>
        <v>72</v>
      </c>
      <c r="DW225" s="412">
        <v>6</v>
      </c>
      <c r="DX225" s="412">
        <v>6</v>
      </c>
      <c r="DY225" s="412">
        <v>6</v>
      </c>
      <c r="DZ225" s="412">
        <v>6</v>
      </c>
      <c r="EA225" s="412">
        <v>6</v>
      </c>
      <c r="EB225" s="412">
        <v>6</v>
      </c>
      <c r="EC225" s="412">
        <v>6</v>
      </c>
      <c r="ED225" s="412">
        <v>6</v>
      </c>
      <c r="EE225" s="412">
        <v>6</v>
      </c>
      <c r="EF225" s="412">
        <v>6</v>
      </c>
      <c r="EG225" s="412">
        <v>6</v>
      </c>
      <c r="EH225" s="412">
        <v>6</v>
      </c>
      <c r="EI225" s="411">
        <f t="shared" si="82"/>
        <v>72</v>
      </c>
      <c r="EK225" s="411">
        <f t="shared" si="83"/>
        <v>72</v>
      </c>
      <c r="EL225" s="7">
        <f t="shared" si="84"/>
        <v>0</v>
      </c>
    </row>
    <row r="226" spans="1:142">
      <c r="A226" s="365" t="str">
        <f t="shared" si="66"/>
        <v xml:space="preserve"> 028</v>
      </c>
      <c r="B226" s="370" t="s">
        <v>933</v>
      </c>
      <c r="C226" s="370" t="s">
        <v>934</v>
      </c>
      <c r="D226" s="411">
        <v>2</v>
      </c>
      <c r="E226" s="411">
        <v>2</v>
      </c>
      <c r="F226" s="411">
        <v>2</v>
      </c>
      <c r="G226" s="411">
        <v>2</v>
      </c>
      <c r="H226" s="411">
        <v>2</v>
      </c>
      <c r="I226" s="411">
        <v>2</v>
      </c>
      <c r="J226" s="411">
        <v>2</v>
      </c>
      <c r="K226" s="411">
        <v>2</v>
      </c>
      <c r="L226" s="411">
        <v>2</v>
      </c>
      <c r="M226" s="411">
        <v>2</v>
      </c>
      <c r="N226" s="411">
        <v>2</v>
      </c>
      <c r="O226" s="412">
        <v>2</v>
      </c>
      <c r="P226" s="411">
        <f t="shared" si="67"/>
        <v>24</v>
      </c>
      <c r="Q226" s="411">
        <f t="shared" si="68"/>
        <v>13.935483870967742</v>
      </c>
      <c r="R226" s="411">
        <f t="shared" si="69"/>
        <v>3.5127919911012233</v>
      </c>
      <c r="S226" s="411">
        <f t="shared" si="70"/>
        <v>6.5517241379310347</v>
      </c>
      <c r="T226" s="411">
        <v>0</v>
      </c>
      <c r="U226" s="411">
        <v>0</v>
      </c>
      <c r="V226" s="411">
        <v>0</v>
      </c>
      <c r="W226" s="411">
        <v>0</v>
      </c>
      <c r="X226" s="411">
        <v>0</v>
      </c>
      <c r="Y226" s="411">
        <v>0</v>
      </c>
      <c r="Z226" s="411">
        <v>0</v>
      </c>
      <c r="AA226" s="411">
        <v>0</v>
      </c>
      <c r="AB226" s="411">
        <v>0</v>
      </c>
      <c r="AC226" s="411">
        <v>0</v>
      </c>
      <c r="AD226" s="411">
        <v>0</v>
      </c>
      <c r="AE226" s="412">
        <v>0</v>
      </c>
      <c r="AF226" s="411">
        <f t="shared" si="71"/>
        <v>0</v>
      </c>
      <c r="AG226" s="411">
        <v>2</v>
      </c>
      <c r="AH226" s="411">
        <v>2</v>
      </c>
      <c r="AI226" s="411">
        <v>2</v>
      </c>
      <c r="AJ226" s="411">
        <v>2</v>
      </c>
      <c r="AK226" s="411">
        <v>2</v>
      </c>
      <c r="AL226" s="411">
        <v>2</v>
      </c>
      <c r="AM226" s="411">
        <v>2</v>
      </c>
      <c r="AN226" s="411">
        <v>2</v>
      </c>
      <c r="AO226" s="411">
        <v>2</v>
      </c>
      <c r="AP226" s="411">
        <v>2</v>
      </c>
      <c r="AQ226" s="411">
        <v>2</v>
      </c>
      <c r="AR226" s="412">
        <v>2</v>
      </c>
      <c r="AS226" s="411">
        <f t="shared" si="72"/>
        <v>24</v>
      </c>
      <c r="AT226" s="411">
        <f t="shared" si="73"/>
        <v>13.935483870967742</v>
      </c>
      <c r="AU226" s="411">
        <f t="shared" si="74"/>
        <v>3.5127919911012233</v>
      </c>
      <c r="AV226" s="411">
        <f t="shared" si="75"/>
        <v>6.5517241379310347</v>
      </c>
      <c r="AW226" s="411">
        <v>0</v>
      </c>
      <c r="AX226" s="411">
        <v>0</v>
      </c>
      <c r="AY226" s="411">
        <v>0</v>
      </c>
      <c r="AZ226" s="411">
        <v>0</v>
      </c>
      <c r="BA226" s="411">
        <v>0</v>
      </c>
      <c r="BB226" s="411">
        <v>0</v>
      </c>
      <c r="BC226" s="411">
        <v>0</v>
      </c>
      <c r="BD226" s="411">
        <v>0</v>
      </c>
      <c r="BE226" s="411">
        <v>0</v>
      </c>
      <c r="BF226" s="411">
        <v>0</v>
      </c>
      <c r="BG226" s="411">
        <v>0</v>
      </c>
      <c r="BH226" s="412">
        <v>0</v>
      </c>
      <c r="BI226" s="411">
        <f t="shared" si="76"/>
        <v>0</v>
      </c>
      <c r="BJ226" s="411">
        <v>2</v>
      </c>
      <c r="BK226" s="411">
        <v>2</v>
      </c>
      <c r="BL226" s="411">
        <v>2</v>
      </c>
      <c r="BM226" s="411">
        <v>2</v>
      </c>
      <c r="BN226" s="411">
        <v>2</v>
      </c>
      <c r="BO226" s="411">
        <v>2</v>
      </c>
      <c r="BP226" s="411">
        <v>2</v>
      </c>
      <c r="BQ226" s="411">
        <v>2</v>
      </c>
      <c r="BR226" s="411">
        <v>2</v>
      </c>
      <c r="BS226" s="411">
        <v>2</v>
      </c>
      <c r="BT226" s="411">
        <v>2</v>
      </c>
      <c r="BU226" s="412">
        <v>2</v>
      </c>
      <c r="BV226" s="411">
        <f t="shared" si="77"/>
        <v>24</v>
      </c>
      <c r="BW226" s="411">
        <v>0</v>
      </c>
      <c r="BX226" s="411">
        <v>0</v>
      </c>
      <c r="BY226" s="411">
        <v>0</v>
      </c>
      <c r="BZ226" s="411">
        <v>0</v>
      </c>
      <c r="CA226" s="411">
        <v>0</v>
      </c>
      <c r="CB226" s="411">
        <v>0</v>
      </c>
      <c r="CC226" s="411">
        <v>0</v>
      </c>
      <c r="CD226" s="411">
        <v>0</v>
      </c>
      <c r="CE226" s="411">
        <v>0</v>
      </c>
      <c r="CF226" s="411">
        <v>0</v>
      </c>
      <c r="CG226" s="411">
        <v>0</v>
      </c>
      <c r="CH226" s="412">
        <v>0</v>
      </c>
      <c r="CI226" s="411">
        <f t="shared" si="78"/>
        <v>0</v>
      </c>
      <c r="CJ226" s="411">
        <v>2</v>
      </c>
      <c r="CK226" s="411">
        <v>2</v>
      </c>
      <c r="CL226" s="411">
        <v>2</v>
      </c>
      <c r="CM226" s="411">
        <v>2</v>
      </c>
      <c r="CN226" s="411">
        <v>2</v>
      </c>
      <c r="CO226" s="411">
        <v>2</v>
      </c>
      <c r="CP226" s="411">
        <v>2</v>
      </c>
      <c r="CQ226" s="411">
        <v>2</v>
      </c>
      <c r="CR226" s="411">
        <v>2</v>
      </c>
      <c r="CS226" s="411">
        <v>2</v>
      </c>
      <c r="CT226" s="411">
        <v>2</v>
      </c>
      <c r="CU226" s="412">
        <v>2</v>
      </c>
      <c r="CV226" s="411">
        <f t="shared" si="79"/>
        <v>24</v>
      </c>
      <c r="CW226" s="411">
        <v>0</v>
      </c>
      <c r="CX226" s="411">
        <v>0</v>
      </c>
      <c r="CY226" s="411">
        <v>0</v>
      </c>
      <c r="CZ226" s="411">
        <v>0</v>
      </c>
      <c r="DA226" s="411">
        <v>0</v>
      </c>
      <c r="DB226" s="411">
        <v>0</v>
      </c>
      <c r="DC226" s="411">
        <v>0</v>
      </c>
      <c r="DD226" s="411">
        <v>0</v>
      </c>
      <c r="DE226" s="411">
        <v>0</v>
      </c>
      <c r="DF226" s="411">
        <v>0</v>
      </c>
      <c r="DG226" s="411">
        <v>0</v>
      </c>
      <c r="DH226" s="412">
        <v>0</v>
      </c>
      <c r="DI226" s="411">
        <f t="shared" si="80"/>
        <v>0</v>
      </c>
      <c r="DJ226" s="411">
        <v>2</v>
      </c>
      <c r="DK226" s="411">
        <v>2</v>
      </c>
      <c r="DL226" s="411">
        <v>2</v>
      </c>
      <c r="DM226" s="411">
        <v>2</v>
      </c>
      <c r="DN226" s="411">
        <v>2</v>
      </c>
      <c r="DO226" s="411">
        <v>2</v>
      </c>
      <c r="DP226" s="411">
        <v>2</v>
      </c>
      <c r="DQ226" s="411">
        <v>2</v>
      </c>
      <c r="DR226" s="411">
        <v>2</v>
      </c>
      <c r="DS226" s="411">
        <v>2</v>
      </c>
      <c r="DT226" s="411">
        <v>2</v>
      </c>
      <c r="DU226" s="412">
        <v>2</v>
      </c>
      <c r="DV226" s="411">
        <f t="shared" si="81"/>
        <v>24</v>
      </c>
      <c r="DW226" s="412">
        <v>2</v>
      </c>
      <c r="DX226" s="412">
        <v>2</v>
      </c>
      <c r="DY226" s="412">
        <v>2</v>
      </c>
      <c r="DZ226" s="412">
        <v>2</v>
      </c>
      <c r="EA226" s="412">
        <v>2</v>
      </c>
      <c r="EB226" s="412">
        <v>2</v>
      </c>
      <c r="EC226" s="412">
        <v>2</v>
      </c>
      <c r="ED226" s="412">
        <v>2</v>
      </c>
      <c r="EE226" s="412">
        <v>2</v>
      </c>
      <c r="EF226" s="412">
        <v>2</v>
      </c>
      <c r="EG226" s="412">
        <v>2</v>
      </c>
      <c r="EH226" s="412">
        <v>2</v>
      </c>
      <c r="EI226" s="411">
        <f t="shared" si="82"/>
        <v>24</v>
      </c>
      <c r="EK226" s="411">
        <f t="shared" si="83"/>
        <v>24</v>
      </c>
      <c r="EL226" s="7">
        <f t="shared" si="84"/>
        <v>0</v>
      </c>
    </row>
    <row r="227" spans="1:142">
      <c r="A227" s="365" t="str">
        <f t="shared" si="66"/>
        <v xml:space="preserve"> 028</v>
      </c>
      <c r="B227" s="370" t="s">
        <v>933</v>
      </c>
      <c r="C227" s="370" t="s">
        <v>920</v>
      </c>
      <c r="D227" s="411">
        <v>6947</v>
      </c>
      <c r="E227" s="411">
        <v>8799</v>
      </c>
      <c r="F227" s="411">
        <v>8339</v>
      </c>
      <c r="G227" s="411">
        <v>7752</v>
      </c>
      <c r="H227" s="411">
        <v>7763</v>
      </c>
      <c r="I227" s="411">
        <v>7588</v>
      </c>
      <c r="J227" s="411">
        <v>16712</v>
      </c>
      <c r="K227" s="411">
        <v>22679</v>
      </c>
      <c r="L227" s="411">
        <v>19088</v>
      </c>
      <c r="M227" s="411">
        <v>13736</v>
      </c>
      <c r="N227" s="411">
        <v>7060</v>
      </c>
      <c r="O227" s="412">
        <v>10068</v>
      </c>
      <c r="P227" s="411">
        <f t="shared" si="67"/>
        <v>136531</v>
      </c>
      <c r="Q227" s="411">
        <f t="shared" si="68"/>
        <v>63360.903225806454</v>
      </c>
      <c r="R227" s="411">
        <f t="shared" si="69"/>
        <v>37040.441601779756</v>
      </c>
      <c r="S227" s="411">
        <f t="shared" si="70"/>
        <v>36129.655172413797</v>
      </c>
      <c r="T227" s="411">
        <v>0</v>
      </c>
      <c r="U227" s="411">
        <v>0</v>
      </c>
      <c r="V227" s="411">
        <v>0</v>
      </c>
      <c r="W227" s="411">
        <v>0</v>
      </c>
      <c r="X227" s="411">
        <v>0</v>
      </c>
      <c r="Y227" s="411">
        <v>0</v>
      </c>
      <c r="Z227" s="411">
        <v>0</v>
      </c>
      <c r="AA227" s="411">
        <v>0</v>
      </c>
      <c r="AB227" s="411">
        <v>0</v>
      </c>
      <c r="AC227" s="411">
        <v>0</v>
      </c>
      <c r="AD227" s="411">
        <v>0</v>
      </c>
      <c r="AE227" s="412">
        <v>0</v>
      </c>
      <c r="AF227" s="411">
        <f t="shared" si="71"/>
        <v>0</v>
      </c>
      <c r="AG227" s="411">
        <v>6947</v>
      </c>
      <c r="AH227" s="411">
        <v>8799</v>
      </c>
      <c r="AI227" s="411">
        <v>8339</v>
      </c>
      <c r="AJ227" s="411">
        <v>7752</v>
      </c>
      <c r="AK227" s="411">
        <v>7763</v>
      </c>
      <c r="AL227" s="411">
        <v>7588</v>
      </c>
      <c r="AM227" s="411">
        <v>16712</v>
      </c>
      <c r="AN227" s="411">
        <v>22679</v>
      </c>
      <c r="AO227" s="411">
        <v>19088</v>
      </c>
      <c r="AP227" s="411">
        <v>13736</v>
      </c>
      <c r="AQ227" s="411">
        <v>7060</v>
      </c>
      <c r="AR227" s="412">
        <v>10068</v>
      </c>
      <c r="AS227" s="411">
        <f t="shared" si="72"/>
        <v>136531</v>
      </c>
      <c r="AT227" s="411">
        <f t="shared" si="73"/>
        <v>63360.903225806454</v>
      </c>
      <c r="AU227" s="411">
        <f t="shared" si="74"/>
        <v>37040.441601779756</v>
      </c>
      <c r="AV227" s="411">
        <f t="shared" si="75"/>
        <v>36129.655172413797</v>
      </c>
      <c r="AW227" s="411">
        <v>0</v>
      </c>
      <c r="AX227" s="411">
        <v>0</v>
      </c>
      <c r="AY227" s="411">
        <v>0</v>
      </c>
      <c r="AZ227" s="411">
        <v>0</v>
      </c>
      <c r="BA227" s="411">
        <v>0</v>
      </c>
      <c r="BB227" s="411">
        <v>0</v>
      </c>
      <c r="BC227" s="411">
        <v>0</v>
      </c>
      <c r="BD227" s="411">
        <v>0</v>
      </c>
      <c r="BE227" s="411">
        <v>0</v>
      </c>
      <c r="BF227" s="411">
        <v>0</v>
      </c>
      <c r="BG227" s="411">
        <v>0</v>
      </c>
      <c r="BH227" s="412">
        <v>0</v>
      </c>
      <c r="BI227" s="411">
        <f t="shared" si="76"/>
        <v>0</v>
      </c>
      <c r="BJ227" s="411">
        <v>6947</v>
      </c>
      <c r="BK227" s="411">
        <v>8799</v>
      </c>
      <c r="BL227" s="411">
        <v>8339</v>
      </c>
      <c r="BM227" s="411">
        <v>7752</v>
      </c>
      <c r="BN227" s="411">
        <v>7763</v>
      </c>
      <c r="BO227" s="411">
        <v>7588</v>
      </c>
      <c r="BP227" s="411">
        <v>16712</v>
      </c>
      <c r="BQ227" s="411">
        <v>22679</v>
      </c>
      <c r="BR227" s="411">
        <v>19088</v>
      </c>
      <c r="BS227" s="411">
        <v>13736</v>
      </c>
      <c r="BT227" s="411">
        <v>7060</v>
      </c>
      <c r="BU227" s="412">
        <v>10068</v>
      </c>
      <c r="BV227" s="411">
        <f t="shared" si="77"/>
        <v>136531</v>
      </c>
      <c r="BW227" s="411">
        <v>-895.72745783499977</v>
      </c>
      <c r="BX227" s="411">
        <v>-897.76196999999956</v>
      </c>
      <c r="BY227" s="411">
        <v>-728.09701119100009</v>
      </c>
      <c r="BZ227" s="411">
        <v>-862.93518249600038</v>
      </c>
      <c r="CA227" s="411">
        <v>622.75174926300133</v>
      </c>
      <c r="CB227" s="411">
        <v>1538.3209537639996</v>
      </c>
      <c r="CC227" s="411">
        <v>1432.841707464002</v>
      </c>
      <c r="CD227" s="411">
        <v>-2768.109021876</v>
      </c>
      <c r="CE227" s="411">
        <v>941.64558928000042</v>
      </c>
      <c r="CF227" s="411">
        <v>1567.8909948159981</v>
      </c>
      <c r="CG227" s="411">
        <v>-168.81792222000058</v>
      </c>
      <c r="CH227" s="412">
        <v>1219.3631569319987</v>
      </c>
      <c r="CI227" s="411">
        <f t="shared" si="78"/>
        <v>1001.3655859009996</v>
      </c>
      <c r="CJ227" s="411">
        <v>6051.2725421650002</v>
      </c>
      <c r="CK227" s="411">
        <v>7901.2380300000004</v>
      </c>
      <c r="CL227" s="411">
        <v>7610.9029888089999</v>
      </c>
      <c r="CM227" s="411">
        <v>6889.0648175039996</v>
      </c>
      <c r="CN227" s="411">
        <v>8385.7517492630013</v>
      </c>
      <c r="CO227" s="411">
        <v>9126.3209537639996</v>
      </c>
      <c r="CP227" s="411">
        <v>18144.841707464002</v>
      </c>
      <c r="CQ227" s="411">
        <v>19910.890978124</v>
      </c>
      <c r="CR227" s="411">
        <v>20029.64558928</v>
      </c>
      <c r="CS227" s="411">
        <v>15303.890994815998</v>
      </c>
      <c r="CT227" s="411">
        <v>6891.1820777799994</v>
      </c>
      <c r="CU227" s="412">
        <v>11287.363156931999</v>
      </c>
      <c r="CV227" s="411">
        <f t="shared" si="79"/>
        <v>137532.36558590102</v>
      </c>
      <c r="CW227" s="411">
        <v>0</v>
      </c>
      <c r="CX227" s="411">
        <v>0</v>
      </c>
      <c r="CY227" s="411">
        <v>0</v>
      </c>
      <c r="CZ227" s="411">
        <v>0</v>
      </c>
      <c r="DA227" s="411">
        <v>0</v>
      </c>
      <c r="DB227" s="411">
        <v>0</v>
      </c>
      <c r="DC227" s="411">
        <v>0</v>
      </c>
      <c r="DD227" s="411">
        <v>0</v>
      </c>
      <c r="DE227" s="411">
        <v>0</v>
      </c>
      <c r="DF227" s="411">
        <v>0</v>
      </c>
      <c r="DG227" s="411">
        <v>0</v>
      </c>
      <c r="DH227" s="412">
        <v>0</v>
      </c>
      <c r="DI227" s="411">
        <f t="shared" si="80"/>
        <v>0</v>
      </c>
      <c r="DJ227" s="411">
        <v>6051.2725421650002</v>
      </c>
      <c r="DK227" s="411">
        <v>7901.2380300000004</v>
      </c>
      <c r="DL227" s="411">
        <v>7610.9029888089999</v>
      </c>
      <c r="DM227" s="411">
        <v>6889.0648175039996</v>
      </c>
      <c r="DN227" s="411">
        <v>8385.7517492630013</v>
      </c>
      <c r="DO227" s="411">
        <v>9126.3209537639996</v>
      </c>
      <c r="DP227" s="411">
        <v>18144.841707464002</v>
      </c>
      <c r="DQ227" s="411">
        <v>19910.890978124</v>
      </c>
      <c r="DR227" s="411">
        <v>20029.64558928</v>
      </c>
      <c r="DS227" s="411">
        <v>15303.890994815998</v>
      </c>
      <c r="DT227" s="411">
        <v>6891.1820777799994</v>
      </c>
      <c r="DU227" s="412">
        <v>11287.363156931999</v>
      </c>
      <c r="DV227" s="411">
        <f t="shared" si="81"/>
        <v>137532.36558590102</v>
      </c>
      <c r="DW227" s="412">
        <v>6051.2725421650002</v>
      </c>
      <c r="DX227" s="412">
        <v>7901.2380300000004</v>
      </c>
      <c r="DY227" s="412">
        <v>7610.9029888089999</v>
      </c>
      <c r="DZ227" s="412">
        <v>6889.0648175039996</v>
      </c>
      <c r="EA227" s="412">
        <v>8385.7517492630013</v>
      </c>
      <c r="EB227" s="412">
        <v>9126.3209537639996</v>
      </c>
      <c r="EC227" s="412">
        <v>18144.841707464002</v>
      </c>
      <c r="ED227" s="412">
        <v>19910.890978124</v>
      </c>
      <c r="EE227" s="412">
        <v>20029.64558928</v>
      </c>
      <c r="EF227" s="412">
        <v>15303.890994815998</v>
      </c>
      <c r="EG227" s="412">
        <v>6891.1820777799994</v>
      </c>
      <c r="EH227" s="412">
        <v>11287.363156931999</v>
      </c>
      <c r="EI227" s="411">
        <f t="shared" si="82"/>
        <v>137532.36558590102</v>
      </c>
      <c r="EK227" s="411">
        <f t="shared" si="83"/>
        <v>137532.36558590099</v>
      </c>
      <c r="EL227" s="7">
        <f t="shared" si="84"/>
        <v>0</v>
      </c>
    </row>
    <row r="228" spans="1:142">
      <c r="A228" s="365" t="str">
        <f t="shared" si="66"/>
        <v xml:space="preserve"> 028</v>
      </c>
      <c r="B228" s="370" t="s">
        <v>933</v>
      </c>
      <c r="C228" s="370" t="s">
        <v>929</v>
      </c>
      <c r="D228" s="411">
        <v>3910</v>
      </c>
      <c r="E228" s="411">
        <v>4765</v>
      </c>
      <c r="F228" s="411">
        <v>4404</v>
      </c>
      <c r="G228" s="411">
        <v>4351</v>
      </c>
      <c r="H228" s="411">
        <v>4519</v>
      </c>
      <c r="I228" s="411">
        <v>4493</v>
      </c>
      <c r="J228" s="411">
        <v>10480</v>
      </c>
      <c r="K228" s="411">
        <v>13838</v>
      </c>
      <c r="L228" s="411">
        <v>11976</v>
      </c>
      <c r="M228" s="411">
        <v>8582</v>
      </c>
      <c r="N228" s="411">
        <v>4295</v>
      </c>
      <c r="O228" s="412">
        <v>5895</v>
      </c>
      <c r="P228" s="411">
        <f t="shared" si="67"/>
        <v>81508</v>
      </c>
      <c r="Q228" s="411">
        <f t="shared" si="68"/>
        <v>36583.93548387097</v>
      </c>
      <c r="R228" s="411">
        <f t="shared" si="69"/>
        <v>22848.340378197998</v>
      </c>
      <c r="S228" s="411">
        <f t="shared" si="70"/>
        <v>22075.724137931036</v>
      </c>
      <c r="T228" s="411">
        <v>0</v>
      </c>
      <c r="U228" s="411">
        <v>0</v>
      </c>
      <c r="V228" s="411">
        <v>0</v>
      </c>
      <c r="W228" s="411">
        <v>0</v>
      </c>
      <c r="X228" s="411">
        <v>0</v>
      </c>
      <c r="Y228" s="411">
        <v>0</v>
      </c>
      <c r="Z228" s="411">
        <v>0</v>
      </c>
      <c r="AA228" s="411">
        <v>0</v>
      </c>
      <c r="AB228" s="411">
        <v>0</v>
      </c>
      <c r="AC228" s="411">
        <v>0</v>
      </c>
      <c r="AD228" s="411">
        <v>0</v>
      </c>
      <c r="AE228" s="412">
        <v>0</v>
      </c>
      <c r="AF228" s="411">
        <f t="shared" si="71"/>
        <v>0</v>
      </c>
      <c r="AG228" s="411">
        <v>3910</v>
      </c>
      <c r="AH228" s="411">
        <v>4765</v>
      </c>
      <c r="AI228" s="411">
        <v>4404</v>
      </c>
      <c r="AJ228" s="411">
        <v>4351</v>
      </c>
      <c r="AK228" s="411">
        <v>4519</v>
      </c>
      <c r="AL228" s="411">
        <v>4493</v>
      </c>
      <c r="AM228" s="411">
        <v>10480</v>
      </c>
      <c r="AN228" s="411">
        <v>13838</v>
      </c>
      <c r="AO228" s="411">
        <v>11976</v>
      </c>
      <c r="AP228" s="411">
        <v>8582</v>
      </c>
      <c r="AQ228" s="411">
        <v>4295</v>
      </c>
      <c r="AR228" s="412">
        <v>5895</v>
      </c>
      <c r="AS228" s="411">
        <f t="shared" si="72"/>
        <v>81508</v>
      </c>
      <c r="AT228" s="411">
        <f t="shared" si="73"/>
        <v>36583.93548387097</v>
      </c>
      <c r="AU228" s="411">
        <f t="shared" si="74"/>
        <v>22848.340378197998</v>
      </c>
      <c r="AV228" s="411">
        <f t="shared" si="75"/>
        <v>22075.724137931036</v>
      </c>
      <c r="AW228" s="411">
        <v>0</v>
      </c>
      <c r="AX228" s="411">
        <v>0</v>
      </c>
      <c r="AY228" s="411">
        <v>0</v>
      </c>
      <c r="AZ228" s="411">
        <v>0</v>
      </c>
      <c r="BA228" s="411">
        <v>0</v>
      </c>
      <c r="BB228" s="411">
        <v>0</v>
      </c>
      <c r="BC228" s="411">
        <v>0</v>
      </c>
      <c r="BD228" s="411">
        <v>0</v>
      </c>
      <c r="BE228" s="411">
        <v>0</v>
      </c>
      <c r="BF228" s="411">
        <v>0</v>
      </c>
      <c r="BG228" s="411">
        <v>0</v>
      </c>
      <c r="BH228" s="412">
        <v>0</v>
      </c>
      <c r="BI228" s="411">
        <f t="shared" si="76"/>
        <v>0</v>
      </c>
      <c r="BJ228" s="411">
        <v>3910</v>
      </c>
      <c r="BK228" s="411">
        <v>4765</v>
      </c>
      <c r="BL228" s="411">
        <v>4404</v>
      </c>
      <c r="BM228" s="411">
        <v>4351</v>
      </c>
      <c r="BN228" s="411">
        <v>4519</v>
      </c>
      <c r="BO228" s="411">
        <v>4493</v>
      </c>
      <c r="BP228" s="411">
        <v>10480</v>
      </c>
      <c r="BQ228" s="411">
        <v>13838</v>
      </c>
      <c r="BR228" s="411">
        <v>11976</v>
      </c>
      <c r="BS228" s="411">
        <v>8582</v>
      </c>
      <c r="BT228" s="411">
        <v>4295</v>
      </c>
      <c r="BU228" s="412">
        <v>5895</v>
      </c>
      <c r="BV228" s="411">
        <f t="shared" si="77"/>
        <v>81508</v>
      </c>
      <c r="BW228" s="411">
        <v>-504.1448625500002</v>
      </c>
      <c r="BX228" s="411">
        <v>-486.17295000000013</v>
      </c>
      <c r="BY228" s="411">
        <v>-384.52323267600013</v>
      </c>
      <c r="BZ228" s="411">
        <v>-484.34352154800035</v>
      </c>
      <c r="CA228" s="411">
        <v>362.51644401900012</v>
      </c>
      <c r="CB228" s="411">
        <v>910.8692732290001</v>
      </c>
      <c r="CC228" s="411">
        <v>898.52687256000172</v>
      </c>
      <c r="CD228" s="411">
        <v>-1689.0115368719999</v>
      </c>
      <c r="CE228" s="411">
        <v>590.79775655999947</v>
      </c>
      <c r="CF228" s="411">
        <v>979.58943779199944</v>
      </c>
      <c r="CG228" s="411">
        <v>-102.701554665</v>
      </c>
      <c r="CH228" s="412">
        <v>713.95965535499909</v>
      </c>
      <c r="CI228" s="411">
        <f t="shared" si="78"/>
        <v>805.36178120399927</v>
      </c>
      <c r="CJ228" s="411">
        <v>3405.8551374499998</v>
      </c>
      <c r="CK228" s="411">
        <v>4278.8270499999999</v>
      </c>
      <c r="CL228" s="411">
        <v>4019.4767673239999</v>
      </c>
      <c r="CM228" s="411">
        <v>3866.6564784519996</v>
      </c>
      <c r="CN228" s="411">
        <v>4881.5164440190001</v>
      </c>
      <c r="CO228" s="411">
        <v>5403.8692732290001</v>
      </c>
      <c r="CP228" s="411">
        <v>11378.526872560002</v>
      </c>
      <c r="CQ228" s="411">
        <v>12148.988463128</v>
      </c>
      <c r="CR228" s="411">
        <v>12566.797756559999</v>
      </c>
      <c r="CS228" s="411">
        <v>9561.5894377919994</v>
      </c>
      <c r="CT228" s="411">
        <v>4192.298445335</v>
      </c>
      <c r="CU228" s="412">
        <v>6608.9596553549991</v>
      </c>
      <c r="CV228" s="411">
        <f t="shared" si="79"/>
        <v>82313.361781204003</v>
      </c>
      <c r="CW228" s="411">
        <v>0</v>
      </c>
      <c r="CX228" s="411">
        <v>0</v>
      </c>
      <c r="CY228" s="411">
        <v>0</v>
      </c>
      <c r="CZ228" s="411">
        <v>0</v>
      </c>
      <c r="DA228" s="411">
        <v>0</v>
      </c>
      <c r="DB228" s="411">
        <v>0</v>
      </c>
      <c r="DC228" s="411">
        <v>0</v>
      </c>
      <c r="DD228" s="411">
        <v>0</v>
      </c>
      <c r="DE228" s="411">
        <v>0</v>
      </c>
      <c r="DF228" s="411">
        <v>0</v>
      </c>
      <c r="DG228" s="411">
        <v>0</v>
      </c>
      <c r="DH228" s="412">
        <v>0</v>
      </c>
      <c r="DI228" s="411">
        <f t="shared" si="80"/>
        <v>0</v>
      </c>
      <c r="DJ228" s="411">
        <v>3405.8551374499998</v>
      </c>
      <c r="DK228" s="411">
        <v>4278.8270499999999</v>
      </c>
      <c r="DL228" s="411">
        <v>4019.4767673239999</v>
      </c>
      <c r="DM228" s="411">
        <v>3866.6564784519996</v>
      </c>
      <c r="DN228" s="411">
        <v>4881.5164440190001</v>
      </c>
      <c r="DO228" s="411">
        <v>5403.8692732290001</v>
      </c>
      <c r="DP228" s="411">
        <v>11378.526872560002</v>
      </c>
      <c r="DQ228" s="411">
        <v>12148.988463128</v>
      </c>
      <c r="DR228" s="411">
        <v>12566.797756559999</v>
      </c>
      <c r="DS228" s="411">
        <v>9561.5894377919994</v>
      </c>
      <c r="DT228" s="411">
        <v>4192.298445335</v>
      </c>
      <c r="DU228" s="412">
        <v>6608.9596553549991</v>
      </c>
      <c r="DV228" s="411">
        <f t="shared" si="81"/>
        <v>82313.361781204003</v>
      </c>
      <c r="DW228" s="412">
        <v>3405.8551374499998</v>
      </c>
      <c r="DX228" s="412">
        <v>4278.8270499999999</v>
      </c>
      <c r="DY228" s="412">
        <v>4019.4767673239999</v>
      </c>
      <c r="DZ228" s="412">
        <v>3866.6564784519996</v>
      </c>
      <c r="EA228" s="412">
        <v>4881.5164440190001</v>
      </c>
      <c r="EB228" s="412">
        <v>5403.8692732290001</v>
      </c>
      <c r="EC228" s="412">
        <v>11378.526872560002</v>
      </c>
      <c r="ED228" s="412">
        <v>12148.988463128</v>
      </c>
      <c r="EE228" s="412">
        <v>12566.797756559999</v>
      </c>
      <c r="EF228" s="412">
        <v>9561.5894377919994</v>
      </c>
      <c r="EG228" s="412">
        <v>4192.298445335</v>
      </c>
      <c r="EH228" s="412">
        <v>6608.9596553549991</v>
      </c>
      <c r="EI228" s="411">
        <f t="shared" si="82"/>
        <v>82313.361781204003</v>
      </c>
      <c r="EK228" s="411">
        <f t="shared" si="83"/>
        <v>82313.361781204003</v>
      </c>
      <c r="EL228" s="7">
        <f t="shared" si="84"/>
        <v>0</v>
      </c>
    </row>
    <row r="229" spans="1:142">
      <c r="A229" s="365" t="str">
        <f t="shared" si="66"/>
        <v xml:space="preserve"> 028</v>
      </c>
      <c r="B229" s="370" t="s">
        <v>933</v>
      </c>
      <c r="C229" s="370" t="s">
        <v>930</v>
      </c>
      <c r="D229" s="411">
        <v>3037</v>
      </c>
      <c r="E229" s="411">
        <v>4034</v>
      </c>
      <c r="F229" s="411">
        <v>3935</v>
      </c>
      <c r="G229" s="411">
        <v>3401</v>
      </c>
      <c r="H229" s="411">
        <v>3244</v>
      </c>
      <c r="I229" s="411">
        <v>3095</v>
      </c>
      <c r="J229" s="411">
        <v>6232</v>
      </c>
      <c r="K229" s="411">
        <v>8841</v>
      </c>
      <c r="L229" s="411">
        <v>7112</v>
      </c>
      <c r="M229" s="411">
        <v>5154</v>
      </c>
      <c r="N229" s="411">
        <v>2765</v>
      </c>
      <c r="O229" s="412">
        <v>4173</v>
      </c>
      <c r="P229" s="411">
        <f t="shared" si="67"/>
        <v>55023</v>
      </c>
      <c r="Q229" s="411">
        <f t="shared" si="68"/>
        <v>26776.967741935485</v>
      </c>
      <c r="R229" s="411">
        <f t="shared" si="69"/>
        <v>14192.101223581758</v>
      </c>
      <c r="S229" s="411">
        <f t="shared" si="70"/>
        <v>14053.931034482759</v>
      </c>
      <c r="T229" s="411">
        <v>0</v>
      </c>
      <c r="U229" s="411">
        <v>0</v>
      </c>
      <c r="V229" s="411">
        <v>0</v>
      </c>
      <c r="W229" s="411">
        <v>0</v>
      </c>
      <c r="X229" s="411">
        <v>0</v>
      </c>
      <c r="Y229" s="411">
        <v>0</v>
      </c>
      <c r="Z229" s="411">
        <v>0</v>
      </c>
      <c r="AA229" s="411">
        <v>0</v>
      </c>
      <c r="AB229" s="411">
        <v>0</v>
      </c>
      <c r="AC229" s="411">
        <v>0</v>
      </c>
      <c r="AD229" s="411">
        <v>0</v>
      </c>
      <c r="AE229" s="412">
        <v>0</v>
      </c>
      <c r="AF229" s="411">
        <f t="shared" si="71"/>
        <v>0</v>
      </c>
      <c r="AG229" s="411">
        <v>3037</v>
      </c>
      <c r="AH229" s="411">
        <v>4034</v>
      </c>
      <c r="AI229" s="411">
        <v>3935</v>
      </c>
      <c r="AJ229" s="411">
        <v>3401</v>
      </c>
      <c r="AK229" s="411">
        <v>3244</v>
      </c>
      <c r="AL229" s="411">
        <v>3095</v>
      </c>
      <c r="AM229" s="411">
        <v>6232</v>
      </c>
      <c r="AN229" s="411">
        <v>8841</v>
      </c>
      <c r="AO229" s="411">
        <v>7112</v>
      </c>
      <c r="AP229" s="411">
        <v>5154</v>
      </c>
      <c r="AQ229" s="411">
        <v>2765</v>
      </c>
      <c r="AR229" s="412">
        <v>4173</v>
      </c>
      <c r="AS229" s="411">
        <f t="shared" si="72"/>
        <v>55023</v>
      </c>
      <c r="AT229" s="411">
        <f t="shared" si="73"/>
        <v>26776.967741935485</v>
      </c>
      <c r="AU229" s="411">
        <f t="shared" si="74"/>
        <v>14192.101223581758</v>
      </c>
      <c r="AV229" s="411">
        <f t="shared" si="75"/>
        <v>14053.931034482759</v>
      </c>
      <c r="AW229" s="411">
        <v>0</v>
      </c>
      <c r="AX229" s="411">
        <v>0</v>
      </c>
      <c r="AY229" s="411">
        <v>0</v>
      </c>
      <c r="AZ229" s="411">
        <v>0</v>
      </c>
      <c r="BA229" s="411">
        <v>0</v>
      </c>
      <c r="BB229" s="411">
        <v>0</v>
      </c>
      <c r="BC229" s="411">
        <v>0</v>
      </c>
      <c r="BD229" s="411">
        <v>0</v>
      </c>
      <c r="BE229" s="411">
        <v>0</v>
      </c>
      <c r="BF229" s="411">
        <v>0</v>
      </c>
      <c r="BG229" s="411">
        <v>0</v>
      </c>
      <c r="BH229" s="412">
        <v>0</v>
      </c>
      <c r="BI229" s="411">
        <f t="shared" si="76"/>
        <v>0</v>
      </c>
      <c r="BJ229" s="411">
        <v>3037</v>
      </c>
      <c r="BK229" s="411">
        <v>4034</v>
      </c>
      <c r="BL229" s="411">
        <v>3935</v>
      </c>
      <c r="BM229" s="411">
        <v>3401</v>
      </c>
      <c r="BN229" s="411">
        <v>3244</v>
      </c>
      <c r="BO229" s="411">
        <v>3095</v>
      </c>
      <c r="BP229" s="411">
        <v>6232</v>
      </c>
      <c r="BQ229" s="411">
        <v>8841</v>
      </c>
      <c r="BR229" s="411">
        <v>7112</v>
      </c>
      <c r="BS229" s="411">
        <v>5154</v>
      </c>
      <c r="BT229" s="411">
        <v>2765</v>
      </c>
      <c r="BU229" s="412">
        <v>4173</v>
      </c>
      <c r="BV229" s="411">
        <f t="shared" si="77"/>
        <v>55023</v>
      </c>
      <c r="BW229" s="411">
        <v>-391.58259528500002</v>
      </c>
      <c r="BX229" s="411">
        <v>-411.58901999999989</v>
      </c>
      <c r="BY229" s="411">
        <v>-343.57377851499996</v>
      </c>
      <c r="BZ229" s="411">
        <v>-378.59166094800003</v>
      </c>
      <c r="CA229" s="411">
        <v>260.2353052440003</v>
      </c>
      <c r="CB229" s="411">
        <v>627.45168053499992</v>
      </c>
      <c r="CC229" s="411">
        <v>534.31483490400024</v>
      </c>
      <c r="CD229" s="411">
        <v>-1079.0974850040002</v>
      </c>
      <c r="CE229" s="411">
        <v>350.84783272000004</v>
      </c>
      <c r="CF229" s="411">
        <v>588.30155702399952</v>
      </c>
      <c r="CG229" s="411">
        <v>-66.116367555000124</v>
      </c>
      <c r="CH229" s="412">
        <v>505.40350157699959</v>
      </c>
      <c r="CI229" s="411">
        <f t="shared" si="78"/>
        <v>196.0038046969994</v>
      </c>
      <c r="CJ229" s="411">
        <v>2645.417404715</v>
      </c>
      <c r="CK229" s="411">
        <v>3622.4109800000001</v>
      </c>
      <c r="CL229" s="411">
        <v>3591.426221485</v>
      </c>
      <c r="CM229" s="411">
        <v>3022.408339052</v>
      </c>
      <c r="CN229" s="411">
        <v>3504.2353052440003</v>
      </c>
      <c r="CO229" s="411">
        <v>3722.4516805349999</v>
      </c>
      <c r="CP229" s="411">
        <v>6766.3148349040002</v>
      </c>
      <c r="CQ229" s="411">
        <v>7761.9025149959998</v>
      </c>
      <c r="CR229" s="411">
        <v>7462.84783272</v>
      </c>
      <c r="CS229" s="411">
        <v>5742.3015570239995</v>
      </c>
      <c r="CT229" s="411">
        <v>2698.8836324449999</v>
      </c>
      <c r="CU229" s="412">
        <v>4678.4035015769996</v>
      </c>
      <c r="CV229" s="411">
        <f t="shared" si="79"/>
        <v>55219.003804697</v>
      </c>
      <c r="CW229" s="411">
        <v>0</v>
      </c>
      <c r="CX229" s="411">
        <v>0</v>
      </c>
      <c r="CY229" s="411">
        <v>0</v>
      </c>
      <c r="CZ229" s="411">
        <v>0</v>
      </c>
      <c r="DA229" s="411">
        <v>0</v>
      </c>
      <c r="DB229" s="411">
        <v>0</v>
      </c>
      <c r="DC229" s="411">
        <v>0</v>
      </c>
      <c r="DD229" s="411">
        <v>0</v>
      </c>
      <c r="DE229" s="411">
        <v>0</v>
      </c>
      <c r="DF229" s="411">
        <v>0</v>
      </c>
      <c r="DG229" s="411">
        <v>0</v>
      </c>
      <c r="DH229" s="412">
        <v>0</v>
      </c>
      <c r="DI229" s="411">
        <f t="shared" si="80"/>
        <v>0</v>
      </c>
      <c r="DJ229" s="411">
        <v>2645.417404715</v>
      </c>
      <c r="DK229" s="411">
        <v>3622.4109800000001</v>
      </c>
      <c r="DL229" s="411">
        <v>3591.426221485</v>
      </c>
      <c r="DM229" s="411">
        <v>3022.408339052</v>
      </c>
      <c r="DN229" s="411">
        <v>3504.2353052440003</v>
      </c>
      <c r="DO229" s="411">
        <v>3722.4516805349999</v>
      </c>
      <c r="DP229" s="411">
        <v>6766.3148349040002</v>
      </c>
      <c r="DQ229" s="411">
        <v>7761.9025149959998</v>
      </c>
      <c r="DR229" s="411">
        <v>7462.84783272</v>
      </c>
      <c r="DS229" s="411">
        <v>5742.3015570239995</v>
      </c>
      <c r="DT229" s="411">
        <v>2698.8836324449999</v>
      </c>
      <c r="DU229" s="412">
        <v>4678.4035015769996</v>
      </c>
      <c r="DV229" s="411">
        <f t="shared" si="81"/>
        <v>55219.003804697</v>
      </c>
      <c r="DW229" s="412">
        <v>2645.417404715</v>
      </c>
      <c r="DX229" s="412">
        <v>3622.4109800000001</v>
      </c>
      <c r="DY229" s="412">
        <v>3591.426221485</v>
      </c>
      <c r="DZ229" s="412">
        <v>3022.408339052</v>
      </c>
      <c r="EA229" s="412">
        <v>3504.2353052440003</v>
      </c>
      <c r="EB229" s="412">
        <v>3722.4516805349999</v>
      </c>
      <c r="EC229" s="412">
        <v>6766.3148349040002</v>
      </c>
      <c r="ED229" s="412">
        <v>7761.9025149959998</v>
      </c>
      <c r="EE229" s="412">
        <v>7462.84783272</v>
      </c>
      <c r="EF229" s="412">
        <v>5742.3015570239995</v>
      </c>
      <c r="EG229" s="412">
        <v>2698.8836324449999</v>
      </c>
      <c r="EH229" s="412">
        <v>4678.4035015769996</v>
      </c>
      <c r="EI229" s="411">
        <f t="shared" si="82"/>
        <v>55219.003804697</v>
      </c>
      <c r="EK229" s="411">
        <f t="shared" si="83"/>
        <v>55219.003804697</v>
      </c>
      <c r="EL229" s="7">
        <f t="shared" si="84"/>
        <v>0</v>
      </c>
    </row>
    <row r="230" spans="1:142">
      <c r="A230" s="365" t="str">
        <f t="shared" si="66"/>
        <v xml:space="preserve"> 028</v>
      </c>
      <c r="B230" s="370" t="s">
        <v>933</v>
      </c>
      <c r="C230" s="370" t="s">
        <v>1173</v>
      </c>
      <c r="D230" s="411">
        <v>0</v>
      </c>
      <c r="E230" s="411">
        <v>0</v>
      </c>
      <c r="F230" s="411">
        <v>0</v>
      </c>
      <c r="G230" s="411">
        <v>0</v>
      </c>
      <c r="H230" s="411">
        <v>0</v>
      </c>
      <c r="I230" s="411">
        <v>0</v>
      </c>
      <c r="J230" s="411">
        <v>1</v>
      </c>
      <c r="K230" s="411">
        <v>1</v>
      </c>
      <c r="L230" s="411">
        <v>2</v>
      </c>
      <c r="M230" s="411">
        <v>4</v>
      </c>
      <c r="N230" s="411">
        <v>0</v>
      </c>
      <c r="O230" s="412">
        <v>0</v>
      </c>
      <c r="P230" s="411">
        <f t="shared" si="67"/>
        <v>8</v>
      </c>
      <c r="Q230" s="411">
        <f t="shared" si="68"/>
        <v>0.967741935483871</v>
      </c>
      <c r="R230" s="411">
        <f t="shared" si="69"/>
        <v>2.4805339265850943</v>
      </c>
      <c r="S230" s="411">
        <f t="shared" si="70"/>
        <v>4.5517241379310347</v>
      </c>
      <c r="T230" s="411">
        <v>0</v>
      </c>
      <c r="U230" s="411">
        <v>0</v>
      </c>
      <c r="V230" s="411">
        <v>0</v>
      </c>
      <c r="W230" s="411">
        <v>0</v>
      </c>
      <c r="X230" s="411">
        <v>0</v>
      </c>
      <c r="Y230" s="411">
        <v>0</v>
      </c>
      <c r="Z230" s="411">
        <v>0</v>
      </c>
      <c r="AA230" s="411">
        <v>0</v>
      </c>
      <c r="AB230" s="411">
        <v>0</v>
      </c>
      <c r="AC230" s="411">
        <v>0</v>
      </c>
      <c r="AD230" s="411">
        <v>0</v>
      </c>
      <c r="AE230" s="412">
        <v>0</v>
      </c>
      <c r="AF230" s="411">
        <f t="shared" si="71"/>
        <v>0</v>
      </c>
      <c r="AG230" s="411">
        <v>0</v>
      </c>
      <c r="AH230" s="411">
        <v>0</v>
      </c>
      <c r="AI230" s="411">
        <v>0</v>
      </c>
      <c r="AJ230" s="411">
        <v>0</v>
      </c>
      <c r="AK230" s="411">
        <v>0</v>
      </c>
      <c r="AL230" s="411">
        <v>0</v>
      </c>
      <c r="AM230" s="411">
        <v>0</v>
      </c>
      <c r="AN230" s="411">
        <v>0</v>
      </c>
      <c r="AO230" s="411">
        <v>0</v>
      </c>
      <c r="AP230" s="411">
        <v>0</v>
      </c>
      <c r="AQ230" s="411">
        <v>0</v>
      </c>
      <c r="AR230" s="412">
        <v>0</v>
      </c>
      <c r="AS230" s="411">
        <f t="shared" si="72"/>
        <v>0</v>
      </c>
      <c r="AT230" s="411">
        <f t="shared" si="73"/>
        <v>0</v>
      </c>
      <c r="AU230" s="411">
        <f t="shared" si="74"/>
        <v>0</v>
      </c>
      <c r="AV230" s="411">
        <f t="shared" si="75"/>
        <v>0</v>
      </c>
      <c r="AW230" s="411">
        <v>0</v>
      </c>
      <c r="AX230" s="411">
        <v>0</v>
      </c>
      <c r="AY230" s="411">
        <v>0</v>
      </c>
      <c r="AZ230" s="411">
        <v>0</v>
      </c>
      <c r="BA230" s="411">
        <v>0</v>
      </c>
      <c r="BB230" s="411">
        <v>0</v>
      </c>
      <c r="BC230" s="411">
        <v>0</v>
      </c>
      <c r="BD230" s="411">
        <v>0</v>
      </c>
      <c r="BE230" s="411">
        <v>0</v>
      </c>
      <c r="BF230" s="411">
        <v>0</v>
      </c>
      <c r="BG230" s="411">
        <v>0</v>
      </c>
      <c r="BH230" s="412">
        <v>0</v>
      </c>
      <c r="BI230" s="411">
        <f t="shared" si="76"/>
        <v>0</v>
      </c>
      <c r="BJ230" s="411">
        <v>0</v>
      </c>
      <c r="BK230" s="411">
        <v>0</v>
      </c>
      <c r="BL230" s="411">
        <v>0</v>
      </c>
      <c r="BM230" s="411">
        <v>0</v>
      </c>
      <c r="BN230" s="411">
        <v>0</v>
      </c>
      <c r="BO230" s="411">
        <v>0</v>
      </c>
      <c r="BP230" s="411">
        <v>0</v>
      </c>
      <c r="BQ230" s="411">
        <v>0</v>
      </c>
      <c r="BR230" s="411">
        <v>0</v>
      </c>
      <c r="BS230" s="411">
        <v>0</v>
      </c>
      <c r="BT230" s="411">
        <v>0</v>
      </c>
      <c r="BU230" s="412">
        <v>0</v>
      </c>
      <c r="BV230" s="411">
        <f t="shared" si="77"/>
        <v>0</v>
      </c>
      <c r="BW230" s="411">
        <v>0</v>
      </c>
      <c r="BX230" s="411">
        <v>0</v>
      </c>
      <c r="BY230" s="411">
        <v>0</v>
      </c>
      <c r="BZ230" s="411">
        <v>0</v>
      </c>
      <c r="CA230" s="411">
        <v>0</v>
      </c>
      <c r="CB230" s="411">
        <v>0</v>
      </c>
      <c r="CC230" s="411">
        <v>0</v>
      </c>
      <c r="CD230" s="411">
        <v>0</v>
      </c>
      <c r="CE230" s="411">
        <v>0</v>
      </c>
      <c r="CF230" s="411">
        <v>0</v>
      </c>
      <c r="CG230" s="411">
        <v>0</v>
      </c>
      <c r="CH230" s="412">
        <v>0</v>
      </c>
      <c r="CI230" s="411">
        <f t="shared" si="78"/>
        <v>0</v>
      </c>
      <c r="CJ230" s="411">
        <v>0</v>
      </c>
      <c r="CK230" s="411">
        <v>0</v>
      </c>
      <c r="CL230" s="411">
        <v>0</v>
      </c>
      <c r="CM230" s="411">
        <v>0</v>
      </c>
      <c r="CN230" s="411">
        <v>0</v>
      </c>
      <c r="CO230" s="411">
        <v>0</v>
      </c>
      <c r="CP230" s="411">
        <v>0</v>
      </c>
      <c r="CQ230" s="411">
        <v>0</v>
      </c>
      <c r="CR230" s="411">
        <v>0</v>
      </c>
      <c r="CS230" s="411">
        <v>0</v>
      </c>
      <c r="CT230" s="411">
        <v>0</v>
      </c>
      <c r="CU230" s="412">
        <v>0</v>
      </c>
      <c r="CV230" s="411">
        <f t="shared" si="79"/>
        <v>0</v>
      </c>
      <c r="CW230" s="411">
        <v>0</v>
      </c>
      <c r="CX230" s="411">
        <v>0</v>
      </c>
      <c r="CY230" s="411">
        <v>0</v>
      </c>
      <c r="CZ230" s="411">
        <v>0</v>
      </c>
      <c r="DA230" s="411">
        <v>0</v>
      </c>
      <c r="DB230" s="411">
        <v>0</v>
      </c>
      <c r="DC230" s="411">
        <v>0</v>
      </c>
      <c r="DD230" s="411">
        <v>0</v>
      </c>
      <c r="DE230" s="411">
        <v>0</v>
      </c>
      <c r="DF230" s="411">
        <v>0</v>
      </c>
      <c r="DG230" s="411">
        <v>0</v>
      </c>
      <c r="DH230" s="412">
        <v>0</v>
      </c>
      <c r="DI230" s="411">
        <f t="shared" si="80"/>
        <v>0</v>
      </c>
      <c r="DJ230" s="411">
        <v>0</v>
      </c>
      <c r="DK230" s="411">
        <v>0</v>
      </c>
      <c r="DL230" s="411">
        <v>0</v>
      </c>
      <c r="DM230" s="411">
        <v>0</v>
      </c>
      <c r="DN230" s="411">
        <v>0</v>
      </c>
      <c r="DO230" s="411">
        <v>0</v>
      </c>
      <c r="DP230" s="411">
        <v>0</v>
      </c>
      <c r="DQ230" s="411">
        <v>0</v>
      </c>
      <c r="DR230" s="411">
        <v>0</v>
      </c>
      <c r="DS230" s="411">
        <v>0</v>
      </c>
      <c r="DT230" s="411">
        <v>0</v>
      </c>
      <c r="DU230" s="412">
        <v>0</v>
      </c>
      <c r="DV230" s="411">
        <f t="shared" si="81"/>
        <v>0</v>
      </c>
      <c r="DW230" s="412">
        <v>0</v>
      </c>
      <c r="DX230" s="412">
        <v>0</v>
      </c>
      <c r="DY230" s="412">
        <v>0</v>
      </c>
      <c r="DZ230" s="412">
        <v>0</v>
      </c>
      <c r="EA230" s="412">
        <v>0</v>
      </c>
      <c r="EB230" s="412">
        <v>0</v>
      </c>
      <c r="EC230" s="412">
        <v>0</v>
      </c>
      <c r="ED230" s="412">
        <v>0</v>
      </c>
      <c r="EE230" s="412">
        <v>0</v>
      </c>
      <c r="EF230" s="412">
        <v>0</v>
      </c>
      <c r="EG230" s="412">
        <v>0</v>
      </c>
      <c r="EH230" s="412">
        <v>0</v>
      </c>
      <c r="EI230" s="411">
        <f t="shared" si="82"/>
        <v>0</v>
      </c>
      <c r="EK230" s="411">
        <f t="shared" si="83"/>
        <v>8</v>
      </c>
      <c r="EL230" s="7">
        <f t="shared" si="84"/>
        <v>-8</v>
      </c>
    </row>
    <row r="231" spans="1:142">
      <c r="A231" s="365" t="str">
        <f t="shared" si="66"/>
        <v xml:space="preserve"> 028</v>
      </c>
      <c r="B231" s="370" t="s">
        <v>933</v>
      </c>
      <c r="C231" s="370" t="s">
        <v>1174</v>
      </c>
      <c r="D231" s="411">
        <v>0</v>
      </c>
      <c r="E231" s="411">
        <v>0</v>
      </c>
      <c r="F231" s="411">
        <v>0</v>
      </c>
      <c r="G231" s="411">
        <v>0</v>
      </c>
      <c r="H231" s="411">
        <v>0</v>
      </c>
      <c r="I231" s="411">
        <v>0</v>
      </c>
      <c r="J231" s="411">
        <v>0</v>
      </c>
      <c r="K231" s="411">
        <v>0</v>
      </c>
      <c r="L231" s="411">
        <v>0</v>
      </c>
      <c r="M231" s="411">
        <v>1</v>
      </c>
      <c r="N231" s="411">
        <v>0</v>
      </c>
      <c r="O231" s="412">
        <v>0</v>
      </c>
      <c r="P231" s="411">
        <f t="shared" si="67"/>
        <v>1</v>
      </c>
      <c r="Q231" s="411">
        <f t="shared" si="68"/>
        <v>0</v>
      </c>
      <c r="R231" s="411">
        <f t="shared" si="69"/>
        <v>0</v>
      </c>
      <c r="S231" s="411">
        <f t="shared" si="70"/>
        <v>1</v>
      </c>
      <c r="T231" s="411">
        <v>0</v>
      </c>
      <c r="U231" s="411">
        <v>0</v>
      </c>
      <c r="V231" s="411">
        <v>0</v>
      </c>
      <c r="W231" s="411">
        <v>0</v>
      </c>
      <c r="X231" s="411">
        <v>0</v>
      </c>
      <c r="Y231" s="411">
        <v>0</v>
      </c>
      <c r="Z231" s="411">
        <v>0</v>
      </c>
      <c r="AA231" s="411">
        <v>0</v>
      </c>
      <c r="AB231" s="411">
        <v>0</v>
      </c>
      <c r="AC231" s="411">
        <v>0</v>
      </c>
      <c r="AD231" s="411">
        <v>0</v>
      </c>
      <c r="AE231" s="412">
        <v>0</v>
      </c>
      <c r="AF231" s="411">
        <f t="shared" si="71"/>
        <v>0</v>
      </c>
      <c r="AG231" s="411">
        <v>0</v>
      </c>
      <c r="AH231" s="411">
        <v>0</v>
      </c>
      <c r="AI231" s="411">
        <v>0</v>
      </c>
      <c r="AJ231" s="411">
        <v>0</v>
      </c>
      <c r="AK231" s="411">
        <v>0</v>
      </c>
      <c r="AL231" s="411">
        <v>0</v>
      </c>
      <c r="AM231" s="411">
        <v>0</v>
      </c>
      <c r="AN231" s="411">
        <v>0</v>
      </c>
      <c r="AO231" s="411">
        <v>0</v>
      </c>
      <c r="AP231" s="411">
        <v>0</v>
      </c>
      <c r="AQ231" s="411">
        <v>0</v>
      </c>
      <c r="AR231" s="412">
        <v>0</v>
      </c>
      <c r="AS231" s="411">
        <f t="shared" si="72"/>
        <v>0</v>
      </c>
      <c r="AT231" s="411">
        <f t="shared" si="73"/>
        <v>0</v>
      </c>
      <c r="AU231" s="411">
        <f t="shared" si="74"/>
        <v>0</v>
      </c>
      <c r="AV231" s="411">
        <f t="shared" si="75"/>
        <v>0</v>
      </c>
      <c r="AW231" s="411">
        <v>0</v>
      </c>
      <c r="AX231" s="411">
        <v>0</v>
      </c>
      <c r="AY231" s="411">
        <v>0</v>
      </c>
      <c r="AZ231" s="411">
        <v>0</v>
      </c>
      <c r="BA231" s="411">
        <v>0</v>
      </c>
      <c r="BB231" s="411">
        <v>0</v>
      </c>
      <c r="BC231" s="411">
        <v>0</v>
      </c>
      <c r="BD231" s="411">
        <v>0</v>
      </c>
      <c r="BE231" s="411">
        <v>0</v>
      </c>
      <c r="BF231" s="411">
        <v>0</v>
      </c>
      <c r="BG231" s="411">
        <v>0</v>
      </c>
      <c r="BH231" s="412">
        <v>0</v>
      </c>
      <c r="BI231" s="411">
        <f t="shared" si="76"/>
        <v>0</v>
      </c>
      <c r="BJ231" s="411">
        <v>0</v>
      </c>
      <c r="BK231" s="411">
        <v>0</v>
      </c>
      <c r="BL231" s="411">
        <v>0</v>
      </c>
      <c r="BM231" s="411">
        <v>0</v>
      </c>
      <c r="BN231" s="411">
        <v>0</v>
      </c>
      <c r="BO231" s="411">
        <v>0</v>
      </c>
      <c r="BP231" s="411">
        <v>0</v>
      </c>
      <c r="BQ231" s="411">
        <v>0</v>
      </c>
      <c r="BR231" s="411">
        <v>0</v>
      </c>
      <c r="BS231" s="411">
        <v>0</v>
      </c>
      <c r="BT231" s="411">
        <v>0</v>
      </c>
      <c r="BU231" s="412">
        <v>0</v>
      </c>
      <c r="BV231" s="411">
        <f t="shared" si="77"/>
        <v>0</v>
      </c>
      <c r="BW231" s="411">
        <v>0</v>
      </c>
      <c r="BX231" s="411">
        <v>0</v>
      </c>
      <c r="BY231" s="411">
        <v>0</v>
      </c>
      <c r="BZ231" s="411">
        <v>0</v>
      </c>
      <c r="CA231" s="411">
        <v>0</v>
      </c>
      <c r="CB231" s="411">
        <v>0</v>
      </c>
      <c r="CC231" s="411">
        <v>0</v>
      </c>
      <c r="CD231" s="411">
        <v>0</v>
      </c>
      <c r="CE231" s="411">
        <v>0</v>
      </c>
      <c r="CF231" s="411">
        <v>0</v>
      </c>
      <c r="CG231" s="411">
        <v>0</v>
      </c>
      <c r="CH231" s="412">
        <v>0</v>
      </c>
      <c r="CI231" s="411">
        <f t="shared" si="78"/>
        <v>0</v>
      </c>
      <c r="CJ231" s="411">
        <v>0</v>
      </c>
      <c r="CK231" s="411">
        <v>0</v>
      </c>
      <c r="CL231" s="411">
        <v>0</v>
      </c>
      <c r="CM231" s="411">
        <v>0</v>
      </c>
      <c r="CN231" s="411">
        <v>0</v>
      </c>
      <c r="CO231" s="411">
        <v>0</v>
      </c>
      <c r="CP231" s="411">
        <v>0</v>
      </c>
      <c r="CQ231" s="411">
        <v>0</v>
      </c>
      <c r="CR231" s="411">
        <v>0</v>
      </c>
      <c r="CS231" s="411">
        <v>0</v>
      </c>
      <c r="CT231" s="411">
        <v>0</v>
      </c>
      <c r="CU231" s="412">
        <v>0</v>
      </c>
      <c r="CV231" s="411">
        <f t="shared" si="79"/>
        <v>0</v>
      </c>
      <c r="CW231" s="411">
        <v>0</v>
      </c>
      <c r="CX231" s="411">
        <v>0</v>
      </c>
      <c r="CY231" s="411">
        <v>0</v>
      </c>
      <c r="CZ231" s="411">
        <v>0</v>
      </c>
      <c r="DA231" s="411">
        <v>0</v>
      </c>
      <c r="DB231" s="411">
        <v>0</v>
      </c>
      <c r="DC231" s="411">
        <v>0</v>
      </c>
      <c r="DD231" s="411">
        <v>0</v>
      </c>
      <c r="DE231" s="411">
        <v>0</v>
      </c>
      <c r="DF231" s="411">
        <v>0</v>
      </c>
      <c r="DG231" s="411">
        <v>0</v>
      </c>
      <c r="DH231" s="412">
        <v>0</v>
      </c>
      <c r="DI231" s="411">
        <f t="shared" si="80"/>
        <v>0</v>
      </c>
      <c r="DJ231" s="411">
        <v>0</v>
      </c>
      <c r="DK231" s="411">
        <v>0</v>
      </c>
      <c r="DL231" s="411">
        <v>0</v>
      </c>
      <c r="DM231" s="411">
        <v>0</v>
      </c>
      <c r="DN231" s="411">
        <v>0</v>
      </c>
      <c r="DO231" s="411">
        <v>0</v>
      </c>
      <c r="DP231" s="411">
        <v>0</v>
      </c>
      <c r="DQ231" s="411">
        <v>0</v>
      </c>
      <c r="DR231" s="411">
        <v>0</v>
      </c>
      <c r="DS231" s="411">
        <v>0</v>
      </c>
      <c r="DT231" s="411">
        <v>0</v>
      </c>
      <c r="DU231" s="412">
        <v>0</v>
      </c>
      <c r="DV231" s="411">
        <f t="shared" si="81"/>
        <v>0</v>
      </c>
      <c r="DW231" s="412">
        <v>0</v>
      </c>
      <c r="DX231" s="412">
        <v>0</v>
      </c>
      <c r="DY231" s="412">
        <v>0</v>
      </c>
      <c r="DZ231" s="412">
        <v>0</v>
      </c>
      <c r="EA231" s="412">
        <v>0</v>
      </c>
      <c r="EB231" s="412">
        <v>0</v>
      </c>
      <c r="EC231" s="412">
        <v>0</v>
      </c>
      <c r="ED231" s="412">
        <v>0</v>
      </c>
      <c r="EE231" s="412">
        <v>0</v>
      </c>
      <c r="EF231" s="412">
        <v>0</v>
      </c>
      <c r="EG231" s="412">
        <v>0</v>
      </c>
      <c r="EH231" s="412">
        <v>0</v>
      </c>
      <c r="EI231" s="411">
        <f t="shared" si="82"/>
        <v>0</v>
      </c>
      <c r="EK231" s="411">
        <f t="shared" si="83"/>
        <v>1</v>
      </c>
      <c r="EL231" s="7">
        <f t="shared" si="84"/>
        <v>-1</v>
      </c>
    </row>
    <row r="232" spans="1:142">
      <c r="A232" s="365" t="str">
        <f t="shared" si="66"/>
        <v xml:space="preserve"> 028</v>
      </c>
      <c r="B232" s="370" t="s">
        <v>933</v>
      </c>
      <c r="C232" s="370" t="s">
        <v>1188</v>
      </c>
      <c r="D232" s="411">
        <v>1</v>
      </c>
      <c r="E232" s="411">
        <v>0</v>
      </c>
      <c r="F232" s="411">
        <v>0</v>
      </c>
      <c r="G232" s="411">
        <v>0</v>
      </c>
      <c r="H232" s="411">
        <v>0</v>
      </c>
      <c r="I232" s="411">
        <v>0</v>
      </c>
      <c r="J232" s="411">
        <v>0</v>
      </c>
      <c r="K232" s="411">
        <v>0</v>
      </c>
      <c r="L232" s="411">
        <v>0</v>
      </c>
      <c r="M232" s="411">
        <v>0</v>
      </c>
      <c r="N232" s="411">
        <v>0</v>
      </c>
      <c r="O232" s="412">
        <v>0</v>
      </c>
      <c r="P232" s="411">
        <f t="shared" si="67"/>
        <v>1</v>
      </c>
      <c r="Q232" s="411">
        <f t="shared" si="68"/>
        <v>1</v>
      </c>
      <c r="R232" s="411">
        <f t="shared" si="69"/>
        <v>0</v>
      </c>
      <c r="S232" s="411">
        <f t="shared" si="70"/>
        <v>0</v>
      </c>
      <c r="T232" s="411">
        <v>0</v>
      </c>
      <c r="U232" s="411">
        <v>0</v>
      </c>
      <c r="V232" s="411">
        <v>0</v>
      </c>
      <c r="W232" s="411">
        <v>0</v>
      </c>
      <c r="X232" s="411">
        <v>0</v>
      </c>
      <c r="Y232" s="411">
        <v>0</v>
      </c>
      <c r="Z232" s="411">
        <v>0</v>
      </c>
      <c r="AA232" s="411">
        <v>0</v>
      </c>
      <c r="AB232" s="411">
        <v>0</v>
      </c>
      <c r="AC232" s="411">
        <v>0</v>
      </c>
      <c r="AD232" s="411">
        <v>0</v>
      </c>
      <c r="AE232" s="412">
        <v>0</v>
      </c>
      <c r="AF232" s="411">
        <f t="shared" si="71"/>
        <v>0</v>
      </c>
      <c r="AG232" s="411">
        <v>0</v>
      </c>
      <c r="AH232" s="411">
        <v>0</v>
      </c>
      <c r="AI232" s="411">
        <v>0</v>
      </c>
      <c r="AJ232" s="411">
        <v>0</v>
      </c>
      <c r="AK232" s="411">
        <v>0</v>
      </c>
      <c r="AL232" s="411">
        <v>0</v>
      </c>
      <c r="AM232" s="411">
        <v>0</v>
      </c>
      <c r="AN232" s="411">
        <v>0</v>
      </c>
      <c r="AO232" s="411">
        <v>0</v>
      </c>
      <c r="AP232" s="411">
        <v>0</v>
      </c>
      <c r="AQ232" s="411">
        <v>0</v>
      </c>
      <c r="AR232" s="412">
        <v>0</v>
      </c>
      <c r="AS232" s="411">
        <f t="shared" si="72"/>
        <v>0</v>
      </c>
      <c r="AT232" s="411">
        <f t="shared" si="73"/>
        <v>0</v>
      </c>
      <c r="AU232" s="411">
        <f t="shared" si="74"/>
        <v>0</v>
      </c>
      <c r="AV232" s="411">
        <f t="shared" si="75"/>
        <v>0</v>
      </c>
      <c r="AW232" s="411">
        <v>0</v>
      </c>
      <c r="AX232" s="411">
        <v>0</v>
      </c>
      <c r="AY232" s="411">
        <v>0</v>
      </c>
      <c r="AZ232" s="411">
        <v>0</v>
      </c>
      <c r="BA232" s="411">
        <v>0</v>
      </c>
      <c r="BB232" s="411">
        <v>0</v>
      </c>
      <c r="BC232" s="411">
        <v>0</v>
      </c>
      <c r="BD232" s="411">
        <v>0</v>
      </c>
      <c r="BE232" s="411">
        <v>0</v>
      </c>
      <c r="BF232" s="411">
        <v>0</v>
      </c>
      <c r="BG232" s="411">
        <v>0</v>
      </c>
      <c r="BH232" s="412">
        <v>0</v>
      </c>
      <c r="BI232" s="411">
        <f t="shared" si="76"/>
        <v>0</v>
      </c>
      <c r="BJ232" s="411">
        <v>0</v>
      </c>
      <c r="BK232" s="411">
        <v>0</v>
      </c>
      <c r="BL232" s="411">
        <v>0</v>
      </c>
      <c r="BM232" s="411">
        <v>0</v>
      </c>
      <c r="BN232" s="411">
        <v>0</v>
      </c>
      <c r="BO232" s="411">
        <v>0</v>
      </c>
      <c r="BP232" s="411">
        <v>0</v>
      </c>
      <c r="BQ232" s="411">
        <v>0</v>
      </c>
      <c r="BR232" s="411">
        <v>0</v>
      </c>
      <c r="BS232" s="411">
        <v>0</v>
      </c>
      <c r="BT232" s="411">
        <v>0</v>
      </c>
      <c r="BU232" s="412">
        <v>0</v>
      </c>
      <c r="BV232" s="411">
        <f t="shared" si="77"/>
        <v>0</v>
      </c>
      <c r="BW232" s="411">
        <v>0</v>
      </c>
      <c r="BX232" s="411">
        <v>0</v>
      </c>
      <c r="BY232" s="411">
        <v>0</v>
      </c>
      <c r="BZ232" s="411">
        <v>0</v>
      </c>
      <c r="CA232" s="411">
        <v>0</v>
      </c>
      <c r="CB232" s="411">
        <v>0</v>
      </c>
      <c r="CC232" s="411">
        <v>0</v>
      </c>
      <c r="CD232" s="411">
        <v>0</v>
      </c>
      <c r="CE232" s="411">
        <v>0</v>
      </c>
      <c r="CF232" s="411">
        <v>0</v>
      </c>
      <c r="CG232" s="411">
        <v>0</v>
      </c>
      <c r="CH232" s="412">
        <v>0</v>
      </c>
      <c r="CI232" s="411">
        <f t="shared" si="78"/>
        <v>0</v>
      </c>
      <c r="CJ232" s="411">
        <v>0</v>
      </c>
      <c r="CK232" s="411">
        <v>0</v>
      </c>
      <c r="CL232" s="411">
        <v>0</v>
      </c>
      <c r="CM232" s="411">
        <v>0</v>
      </c>
      <c r="CN232" s="411">
        <v>0</v>
      </c>
      <c r="CO232" s="411">
        <v>0</v>
      </c>
      <c r="CP232" s="411">
        <v>0</v>
      </c>
      <c r="CQ232" s="411">
        <v>0</v>
      </c>
      <c r="CR232" s="411">
        <v>0</v>
      </c>
      <c r="CS232" s="411">
        <v>0</v>
      </c>
      <c r="CT232" s="411">
        <v>0</v>
      </c>
      <c r="CU232" s="412">
        <v>0</v>
      </c>
      <c r="CV232" s="411">
        <f t="shared" si="79"/>
        <v>0</v>
      </c>
      <c r="CW232" s="411">
        <v>0</v>
      </c>
      <c r="CX232" s="411">
        <v>0</v>
      </c>
      <c r="CY232" s="411">
        <v>0</v>
      </c>
      <c r="CZ232" s="411">
        <v>0</v>
      </c>
      <c r="DA232" s="411">
        <v>0</v>
      </c>
      <c r="DB232" s="411">
        <v>0</v>
      </c>
      <c r="DC232" s="411">
        <v>0</v>
      </c>
      <c r="DD232" s="411">
        <v>0</v>
      </c>
      <c r="DE232" s="411">
        <v>0</v>
      </c>
      <c r="DF232" s="411">
        <v>0</v>
      </c>
      <c r="DG232" s="411">
        <v>0</v>
      </c>
      <c r="DH232" s="412">
        <v>0</v>
      </c>
      <c r="DI232" s="411">
        <f t="shared" si="80"/>
        <v>0</v>
      </c>
      <c r="DJ232" s="411">
        <v>0</v>
      </c>
      <c r="DK232" s="411">
        <v>0</v>
      </c>
      <c r="DL232" s="411">
        <v>0</v>
      </c>
      <c r="DM232" s="411">
        <v>0</v>
      </c>
      <c r="DN232" s="411">
        <v>0</v>
      </c>
      <c r="DO232" s="411">
        <v>0</v>
      </c>
      <c r="DP232" s="411">
        <v>0</v>
      </c>
      <c r="DQ232" s="411">
        <v>0</v>
      </c>
      <c r="DR232" s="411">
        <v>0</v>
      </c>
      <c r="DS232" s="411">
        <v>0</v>
      </c>
      <c r="DT232" s="411">
        <v>0</v>
      </c>
      <c r="DU232" s="412">
        <v>0</v>
      </c>
      <c r="DV232" s="411">
        <f t="shared" si="81"/>
        <v>0</v>
      </c>
      <c r="DW232" s="412">
        <v>0</v>
      </c>
      <c r="DX232" s="412">
        <v>0</v>
      </c>
      <c r="DY232" s="412">
        <v>0</v>
      </c>
      <c r="DZ232" s="412">
        <v>0</v>
      </c>
      <c r="EA232" s="412">
        <v>0</v>
      </c>
      <c r="EB232" s="412">
        <v>0</v>
      </c>
      <c r="EC232" s="412">
        <v>0</v>
      </c>
      <c r="ED232" s="412">
        <v>0</v>
      </c>
      <c r="EE232" s="412">
        <v>0</v>
      </c>
      <c r="EF232" s="412">
        <v>0</v>
      </c>
      <c r="EG232" s="412">
        <v>0</v>
      </c>
      <c r="EH232" s="412">
        <v>0</v>
      </c>
      <c r="EI232" s="411">
        <f t="shared" si="82"/>
        <v>0</v>
      </c>
      <c r="EK232" s="411">
        <f t="shared" si="83"/>
        <v>1</v>
      </c>
      <c r="EL232" s="7">
        <f t="shared" si="84"/>
        <v>-1</v>
      </c>
    </row>
    <row r="233" spans="1:142">
      <c r="A233" s="365" t="str">
        <f t="shared" si="66"/>
        <v xml:space="preserve"> 028</v>
      </c>
      <c r="B233" s="370" t="s">
        <v>933</v>
      </c>
      <c r="C233" s="370" t="s">
        <v>1192</v>
      </c>
      <c r="D233" s="411">
        <v>0</v>
      </c>
      <c r="E233" s="411">
        <v>0</v>
      </c>
      <c r="F233" s="411">
        <v>0</v>
      </c>
      <c r="G233" s="411">
        <v>0</v>
      </c>
      <c r="H233" s="411">
        <v>0</v>
      </c>
      <c r="I233" s="411">
        <v>0</v>
      </c>
      <c r="J233" s="411">
        <v>0</v>
      </c>
      <c r="K233" s="411">
        <v>0</v>
      </c>
      <c r="L233" s="411">
        <v>1</v>
      </c>
      <c r="M233" s="411">
        <v>3</v>
      </c>
      <c r="N233" s="411">
        <v>0</v>
      </c>
      <c r="O233" s="412">
        <v>0</v>
      </c>
      <c r="P233" s="411">
        <f t="shared" si="67"/>
        <v>4</v>
      </c>
      <c r="Q233" s="411">
        <f t="shared" si="68"/>
        <v>0</v>
      </c>
      <c r="R233" s="411">
        <f t="shared" si="69"/>
        <v>0.72413793103448276</v>
      </c>
      <c r="S233" s="411">
        <f t="shared" si="70"/>
        <v>3.2758620689655173</v>
      </c>
      <c r="T233" s="411">
        <v>0</v>
      </c>
      <c r="U233" s="411">
        <v>0</v>
      </c>
      <c r="V233" s="411">
        <v>0</v>
      </c>
      <c r="W233" s="411">
        <v>0</v>
      </c>
      <c r="X233" s="411">
        <v>0</v>
      </c>
      <c r="Y233" s="411">
        <v>0</v>
      </c>
      <c r="Z233" s="411">
        <v>0</v>
      </c>
      <c r="AA233" s="411">
        <v>0</v>
      </c>
      <c r="AB233" s="411">
        <v>0</v>
      </c>
      <c r="AC233" s="411">
        <v>0</v>
      </c>
      <c r="AD233" s="411">
        <v>0</v>
      </c>
      <c r="AE233" s="412">
        <v>0</v>
      </c>
      <c r="AF233" s="411">
        <f t="shared" si="71"/>
        <v>0</v>
      </c>
      <c r="AG233" s="411">
        <v>0</v>
      </c>
      <c r="AH233" s="411">
        <v>0</v>
      </c>
      <c r="AI233" s="411">
        <v>0</v>
      </c>
      <c r="AJ233" s="411">
        <v>0</v>
      </c>
      <c r="AK233" s="411">
        <v>0</v>
      </c>
      <c r="AL233" s="411">
        <v>0</v>
      </c>
      <c r="AM233" s="411">
        <v>0</v>
      </c>
      <c r="AN233" s="411">
        <v>0</v>
      </c>
      <c r="AO233" s="411">
        <v>0</v>
      </c>
      <c r="AP233" s="411">
        <v>0</v>
      </c>
      <c r="AQ233" s="411">
        <v>0</v>
      </c>
      <c r="AR233" s="412">
        <v>0</v>
      </c>
      <c r="AS233" s="411">
        <f t="shared" si="72"/>
        <v>0</v>
      </c>
      <c r="AT233" s="411">
        <f t="shared" si="73"/>
        <v>0</v>
      </c>
      <c r="AU233" s="411">
        <f t="shared" si="74"/>
        <v>0</v>
      </c>
      <c r="AV233" s="411">
        <f t="shared" si="75"/>
        <v>0</v>
      </c>
      <c r="AW233" s="411">
        <v>0</v>
      </c>
      <c r="AX233" s="411">
        <v>0</v>
      </c>
      <c r="AY233" s="411">
        <v>0</v>
      </c>
      <c r="AZ233" s="411">
        <v>0</v>
      </c>
      <c r="BA233" s="411">
        <v>0</v>
      </c>
      <c r="BB233" s="411">
        <v>0</v>
      </c>
      <c r="BC233" s="411">
        <v>0</v>
      </c>
      <c r="BD233" s="411">
        <v>0</v>
      </c>
      <c r="BE233" s="411">
        <v>0</v>
      </c>
      <c r="BF233" s="411">
        <v>0</v>
      </c>
      <c r="BG233" s="411">
        <v>0</v>
      </c>
      <c r="BH233" s="412">
        <v>0</v>
      </c>
      <c r="BI233" s="411">
        <f t="shared" si="76"/>
        <v>0</v>
      </c>
      <c r="BJ233" s="411">
        <v>0</v>
      </c>
      <c r="BK233" s="411">
        <v>0</v>
      </c>
      <c r="BL233" s="411">
        <v>0</v>
      </c>
      <c r="BM233" s="411">
        <v>0</v>
      </c>
      <c r="BN233" s="411">
        <v>0</v>
      </c>
      <c r="BO233" s="411">
        <v>0</v>
      </c>
      <c r="BP233" s="411">
        <v>0</v>
      </c>
      <c r="BQ233" s="411">
        <v>0</v>
      </c>
      <c r="BR233" s="411">
        <v>0</v>
      </c>
      <c r="BS233" s="411">
        <v>0</v>
      </c>
      <c r="BT233" s="411">
        <v>0</v>
      </c>
      <c r="BU233" s="412">
        <v>0</v>
      </c>
      <c r="BV233" s="411">
        <f t="shared" si="77"/>
        <v>0</v>
      </c>
      <c r="BW233" s="411">
        <v>0</v>
      </c>
      <c r="BX233" s="411">
        <v>0</v>
      </c>
      <c r="BY233" s="411">
        <v>0</v>
      </c>
      <c r="BZ233" s="411">
        <v>0</v>
      </c>
      <c r="CA233" s="411">
        <v>0</v>
      </c>
      <c r="CB233" s="411">
        <v>0</v>
      </c>
      <c r="CC233" s="411">
        <v>0</v>
      </c>
      <c r="CD233" s="411">
        <v>0</v>
      </c>
      <c r="CE233" s="411">
        <v>0</v>
      </c>
      <c r="CF233" s="411">
        <v>0</v>
      </c>
      <c r="CG233" s="411">
        <v>0</v>
      </c>
      <c r="CH233" s="412">
        <v>0</v>
      </c>
      <c r="CI233" s="411">
        <f t="shared" si="78"/>
        <v>0</v>
      </c>
      <c r="CJ233" s="411">
        <v>0</v>
      </c>
      <c r="CK233" s="411">
        <v>0</v>
      </c>
      <c r="CL233" s="411">
        <v>0</v>
      </c>
      <c r="CM233" s="411">
        <v>0</v>
      </c>
      <c r="CN233" s="411">
        <v>0</v>
      </c>
      <c r="CO233" s="411">
        <v>0</v>
      </c>
      <c r="CP233" s="411">
        <v>0</v>
      </c>
      <c r="CQ233" s="411">
        <v>0</v>
      </c>
      <c r="CR233" s="411">
        <v>0</v>
      </c>
      <c r="CS233" s="411">
        <v>0</v>
      </c>
      <c r="CT233" s="411">
        <v>0</v>
      </c>
      <c r="CU233" s="412">
        <v>0</v>
      </c>
      <c r="CV233" s="411">
        <f t="shared" si="79"/>
        <v>0</v>
      </c>
      <c r="CW233" s="411">
        <v>0</v>
      </c>
      <c r="CX233" s="411">
        <v>0</v>
      </c>
      <c r="CY233" s="411">
        <v>0</v>
      </c>
      <c r="CZ233" s="411">
        <v>0</v>
      </c>
      <c r="DA233" s="411">
        <v>0</v>
      </c>
      <c r="DB233" s="411">
        <v>0</v>
      </c>
      <c r="DC233" s="411">
        <v>0</v>
      </c>
      <c r="DD233" s="411">
        <v>0</v>
      </c>
      <c r="DE233" s="411">
        <v>0</v>
      </c>
      <c r="DF233" s="411">
        <v>0</v>
      </c>
      <c r="DG233" s="411">
        <v>0</v>
      </c>
      <c r="DH233" s="412">
        <v>0</v>
      </c>
      <c r="DI233" s="411">
        <f t="shared" si="80"/>
        <v>0</v>
      </c>
      <c r="DJ233" s="411">
        <v>0</v>
      </c>
      <c r="DK233" s="411">
        <v>0</v>
      </c>
      <c r="DL233" s="411">
        <v>0</v>
      </c>
      <c r="DM233" s="411">
        <v>0</v>
      </c>
      <c r="DN233" s="411">
        <v>0</v>
      </c>
      <c r="DO233" s="411">
        <v>0</v>
      </c>
      <c r="DP233" s="411">
        <v>0</v>
      </c>
      <c r="DQ233" s="411">
        <v>0</v>
      </c>
      <c r="DR233" s="411">
        <v>0</v>
      </c>
      <c r="DS233" s="411">
        <v>0</v>
      </c>
      <c r="DT233" s="411">
        <v>0</v>
      </c>
      <c r="DU233" s="412">
        <v>0</v>
      </c>
      <c r="DV233" s="411">
        <f t="shared" si="81"/>
        <v>0</v>
      </c>
      <c r="DW233" s="412">
        <v>0</v>
      </c>
      <c r="DX233" s="412">
        <v>0</v>
      </c>
      <c r="DY233" s="412">
        <v>0</v>
      </c>
      <c r="DZ233" s="412">
        <v>0</v>
      </c>
      <c r="EA233" s="412">
        <v>0</v>
      </c>
      <c r="EB233" s="412">
        <v>0</v>
      </c>
      <c r="EC233" s="412">
        <v>0</v>
      </c>
      <c r="ED233" s="412">
        <v>0</v>
      </c>
      <c r="EE233" s="412">
        <v>0</v>
      </c>
      <c r="EF233" s="412">
        <v>0</v>
      </c>
      <c r="EG233" s="412">
        <v>0</v>
      </c>
      <c r="EH233" s="412">
        <v>0</v>
      </c>
      <c r="EI233" s="411">
        <f t="shared" si="82"/>
        <v>0</v>
      </c>
      <c r="EK233" s="411">
        <f t="shared" si="83"/>
        <v>4</v>
      </c>
      <c r="EL233" s="7">
        <f t="shared" si="84"/>
        <v>-4</v>
      </c>
    </row>
    <row r="234" spans="1:142">
      <c r="A234" s="365" t="str">
        <f t="shared" si="66"/>
        <v xml:space="preserve"> 028</v>
      </c>
      <c r="B234" s="370" t="s">
        <v>933</v>
      </c>
      <c r="C234" s="370" t="s">
        <v>1176</v>
      </c>
      <c r="D234" s="411">
        <v>0</v>
      </c>
      <c r="E234" s="411">
        <v>0</v>
      </c>
      <c r="F234" s="411">
        <v>0</v>
      </c>
      <c r="G234" s="411">
        <v>0</v>
      </c>
      <c r="H234" s="411">
        <v>0</v>
      </c>
      <c r="I234" s="411">
        <v>0</v>
      </c>
      <c r="J234" s="411">
        <v>0</v>
      </c>
      <c r="K234" s="411">
        <v>0</v>
      </c>
      <c r="L234" s="411">
        <v>0</v>
      </c>
      <c r="M234" s="411">
        <v>3</v>
      </c>
      <c r="N234" s="411">
        <v>0</v>
      </c>
      <c r="O234" s="412">
        <v>0</v>
      </c>
      <c r="P234" s="411">
        <f t="shared" si="67"/>
        <v>3</v>
      </c>
      <c r="Q234" s="411">
        <f t="shared" si="68"/>
        <v>0</v>
      </c>
      <c r="R234" s="411">
        <f t="shared" si="69"/>
        <v>0</v>
      </c>
      <c r="S234" s="411">
        <f t="shared" si="70"/>
        <v>3</v>
      </c>
      <c r="T234" s="411">
        <v>0</v>
      </c>
      <c r="U234" s="411">
        <v>0</v>
      </c>
      <c r="V234" s="411">
        <v>0</v>
      </c>
      <c r="W234" s="411">
        <v>0</v>
      </c>
      <c r="X234" s="411">
        <v>0</v>
      </c>
      <c r="Y234" s="411">
        <v>0</v>
      </c>
      <c r="Z234" s="411">
        <v>0</v>
      </c>
      <c r="AA234" s="411">
        <v>0</v>
      </c>
      <c r="AB234" s="411">
        <v>0</v>
      </c>
      <c r="AC234" s="411">
        <v>0</v>
      </c>
      <c r="AD234" s="411">
        <v>0</v>
      </c>
      <c r="AE234" s="412">
        <v>0</v>
      </c>
      <c r="AF234" s="411">
        <f t="shared" si="71"/>
        <v>0</v>
      </c>
      <c r="AG234" s="411">
        <v>0</v>
      </c>
      <c r="AH234" s="411">
        <v>0</v>
      </c>
      <c r="AI234" s="411">
        <v>0</v>
      </c>
      <c r="AJ234" s="411">
        <v>0</v>
      </c>
      <c r="AK234" s="411">
        <v>0</v>
      </c>
      <c r="AL234" s="411">
        <v>0</v>
      </c>
      <c r="AM234" s="411">
        <v>0</v>
      </c>
      <c r="AN234" s="411">
        <v>0</v>
      </c>
      <c r="AO234" s="411">
        <v>0</v>
      </c>
      <c r="AP234" s="411">
        <v>0</v>
      </c>
      <c r="AQ234" s="411">
        <v>0</v>
      </c>
      <c r="AR234" s="412">
        <v>0</v>
      </c>
      <c r="AS234" s="411">
        <f t="shared" si="72"/>
        <v>0</v>
      </c>
      <c r="AT234" s="411">
        <f t="shared" si="73"/>
        <v>0</v>
      </c>
      <c r="AU234" s="411">
        <f t="shared" si="74"/>
        <v>0</v>
      </c>
      <c r="AV234" s="411">
        <f t="shared" si="75"/>
        <v>0</v>
      </c>
      <c r="AW234" s="411">
        <v>0</v>
      </c>
      <c r="AX234" s="411">
        <v>0</v>
      </c>
      <c r="AY234" s="411">
        <v>0</v>
      </c>
      <c r="AZ234" s="411">
        <v>0</v>
      </c>
      <c r="BA234" s="411">
        <v>0</v>
      </c>
      <c r="BB234" s="411">
        <v>0</v>
      </c>
      <c r="BC234" s="411">
        <v>0</v>
      </c>
      <c r="BD234" s="411">
        <v>0</v>
      </c>
      <c r="BE234" s="411">
        <v>0</v>
      </c>
      <c r="BF234" s="411">
        <v>0</v>
      </c>
      <c r="BG234" s="411">
        <v>0</v>
      </c>
      <c r="BH234" s="412">
        <v>0</v>
      </c>
      <c r="BI234" s="411">
        <f t="shared" si="76"/>
        <v>0</v>
      </c>
      <c r="BJ234" s="411">
        <v>0</v>
      </c>
      <c r="BK234" s="411">
        <v>0</v>
      </c>
      <c r="BL234" s="411">
        <v>0</v>
      </c>
      <c r="BM234" s="411">
        <v>0</v>
      </c>
      <c r="BN234" s="411">
        <v>0</v>
      </c>
      <c r="BO234" s="411">
        <v>0</v>
      </c>
      <c r="BP234" s="411">
        <v>0</v>
      </c>
      <c r="BQ234" s="411">
        <v>0</v>
      </c>
      <c r="BR234" s="411">
        <v>0</v>
      </c>
      <c r="BS234" s="411">
        <v>0</v>
      </c>
      <c r="BT234" s="411">
        <v>0</v>
      </c>
      <c r="BU234" s="412">
        <v>0</v>
      </c>
      <c r="BV234" s="411">
        <f t="shared" si="77"/>
        <v>0</v>
      </c>
      <c r="BW234" s="411">
        <v>0</v>
      </c>
      <c r="BX234" s="411">
        <v>0</v>
      </c>
      <c r="BY234" s="411">
        <v>0</v>
      </c>
      <c r="BZ234" s="411">
        <v>0</v>
      </c>
      <c r="CA234" s="411">
        <v>0</v>
      </c>
      <c r="CB234" s="411">
        <v>0</v>
      </c>
      <c r="CC234" s="411">
        <v>0</v>
      </c>
      <c r="CD234" s="411">
        <v>0</v>
      </c>
      <c r="CE234" s="411">
        <v>0</v>
      </c>
      <c r="CF234" s="411">
        <v>0</v>
      </c>
      <c r="CG234" s="411">
        <v>0</v>
      </c>
      <c r="CH234" s="412">
        <v>0</v>
      </c>
      <c r="CI234" s="411">
        <f t="shared" si="78"/>
        <v>0</v>
      </c>
      <c r="CJ234" s="411">
        <v>0</v>
      </c>
      <c r="CK234" s="411">
        <v>0</v>
      </c>
      <c r="CL234" s="411">
        <v>0</v>
      </c>
      <c r="CM234" s="411">
        <v>0</v>
      </c>
      <c r="CN234" s="411">
        <v>0</v>
      </c>
      <c r="CO234" s="411">
        <v>0</v>
      </c>
      <c r="CP234" s="411">
        <v>0</v>
      </c>
      <c r="CQ234" s="411">
        <v>0</v>
      </c>
      <c r="CR234" s="411">
        <v>0</v>
      </c>
      <c r="CS234" s="411">
        <v>0</v>
      </c>
      <c r="CT234" s="411">
        <v>0</v>
      </c>
      <c r="CU234" s="412">
        <v>0</v>
      </c>
      <c r="CV234" s="411">
        <f t="shared" si="79"/>
        <v>0</v>
      </c>
      <c r="CW234" s="411">
        <v>0</v>
      </c>
      <c r="CX234" s="411">
        <v>0</v>
      </c>
      <c r="CY234" s="411">
        <v>0</v>
      </c>
      <c r="CZ234" s="411">
        <v>0</v>
      </c>
      <c r="DA234" s="411">
        <v>0</v>
      </c>
      <c r="DB234" s="411">
        <v>0</v>
      </c>
      <c r="DC234" s="411">
        <v>0</v>
      </c>
      <c r="DD234" s="411">
        <v>0</v>
      </c>
      <c r="DE234" s="411">
        <v>0</v>
      </c>
      <c r="DF234" s="411">
        <v>0</v>
      </c>
      <c r="DG234" s="411">
        <v>0</v>
      </c>
      <c r="DH234" s="412">
        <v>0</v>
      </c>
      <c r="DI234" s="411">
        <f t="shared" si="80"/>
        <v>0</v>
      </c>
      <c r="DJ234" s="411">
        <v>0</v>
      </c>
      <c r="DK234" s="411">
        <v>0</v>
      </c>
      <c r="DL234" s="411">
        <v>0</v>
      </c>
      <c r="DM234" s="411">
        <v>0</v>
      </c>
      <c r="DN234" s="411">
        <v>0</v>
      </c>
      <c r="DO234" s="411">
        <v>0</v>
      </c>
      <c r="DP234" s="411">
        <v>0</v>
      </c>
      <c r="DQ234" s="411">
        <v>0</v>
      </c>
      <c r="DR234" s="411">
        <v>0</v>
      </c>
      <c r="DS234" s="411">
        <v>0</v>
      </c>
      <c r="DT234" s="411">
        <v>0</v>
      </c>
      <c r="DU234" s="412">
        <v>0</v>
      </c>
      <c r="DV234" s="411">
        <f t="shared" si="81"/>
        <v>0</v>
      </c>
      <c r="DW234" s="412">
        <v>0</v>
      </c>
      <c r="DX234" s="412">
        <v>0</v>
      </c>
      <c r="DY234" s="412">
        <v>0</v>
      </c>
      <c r="DZ234" s="412">
        <v>0</v>
      </c>
      <c r="EA234" s="412">
        <v>0</v>
      </c>
      <c r="EB234" s="412">
        <v>0</v>
      </c>
      <c r="EC234" s="412">
        <v>0</v>
      </c>
      <c r="ED234" s="412">
        <v>0</v>
      </c>
      <c r="EE234" s="412">
        <v>0</v>
      </c>
      <c r="EF234" s="412">
        <v>0</v>
      </c>
      <c r="EG234" s="412">
        <v>0</v>
      </c>
      <c r="EH234" s="412">
        <v>0</v>
      </c>
      <c r="EI234" s="411">
        <f t="shared" si="82"/>
        <v>0</v>
      </c>
      <c r="EK234" s="411">
        <f t="shared" si="83"/>
        <v>3</v>
      </c>
      <c r="EL234" s="7">
        <f t="shared" si="84"/>
        <v>-3</v>
      </c>
    </row>
    <row r="235" spans="1:142">
      <c r="A235" s="365" t="str">
        <f t="shared" si="66"/>
        <v xml:space="preserve"> 028</v>
      </c>
      <c r="B235" s="370" t="s">
        <v>933</v>
      </c>
      <c r="C235" s="370" t="s">
        <v>1178</v>
      </c>
      <c r="D235" s="411">
        <v>1</v>
      </c>
      <c r="E235" s="411">
        <v>0</v>
      </c>
      <c r="F235" s="411">
        <v>0</v>
      </c>
      <c r="G235" s="411">
        <v>0</v>
      </c>
      <c r="H235" s="411">
        <v>0</v>
      </c>
      <c r="I235" s="411">
        <v>0</v>
      </c>
      <c r="J235" s="411">
        <v>0</v>
      </c>
      <c r="K235" s="411">
        <v>0</v>
      </c>
      <c r="L235" s="411">
        <v>0</v>
      </c>
      <c r="M235" s="411">
        <v>0</v>
      </c>
      <c r="N235" s="411">
        <v>0</v>
      </c>
      <c r="O235" s="412">
        <v>0</v>
      </c>
      <c r="P235" s="411">
        <f t="shared" si="67"/>
        <v>1</v>
      </c>
      <c r="Q235" s="411">
        <f t="shared" si="68"/>
        <v>1</v>
      </c>
      <c r="R235" s="411">
        <f t="shared" si="69"/>
        <v>0</v>
      </c>
      <c r="S235" s="411">
        <f t="shared" si="70"/>
        <v>0</v>
      </c>
      <c r="T235" s="411">
        <v>0</v>
      </c>
      <c r="U235" s="411">
        <v>0</v>
      </c>
      <c r="V235" s="411">
        <v>0</v>
      </c>
      <c r="W235" s="411">
        <v>0</v>
      </c>
      <c r="X235" s="411">
        <v>0</v>
      </c>
      <c r="Y235" s="411">
        <v>0</v>
      </c>
      <c r="Z235" s="411">
        <v>0</v>
      </c>
      <c r="AA235" s="411">
        <v>0</v>
      </c>
      <c r="AB235" s="411">
        <v>0</v>
      </c>
      <c r="AC235" s="411">
        <v>0</v>
      </c>
      <c r="AD235" s="411">
        <v>0</v>
      </c>
      <c r="AE235" s="412">
        <v>0</v>
      </c>
      <c r="AF235" s="411">
        <f t="shared" si="71"/>
        <v>0</v>
      </c>
      <c r="AG235" s="411">
        <v>0</v>
      </c>
      <c r="AH235" s="411">
        <v>0</v>
      </c>
      <c r="AI235" s="411">
        <v>0</v>
      </c>
      <c r="AJ235" s="411">
        <v>0</v>
      </c>
      <c r="AK235" s="411">
        <v>0</v>
      </c>
      <c r="AL235" s="411">
        <v>0</v>
      </c>
      <c r="AM235" s="411">
        <v>0</v>
      </c>
      <c r="AN235" s="411">
        <v>0</v>
      </c>
      <c r="AO235" s="411">
        <v>0</v>
      </c>
      <c r="AP235" s="411">
        <v>0</v>
      </c>
      <c r="AQ235" s="411">
        <v>0</v>
      </c>
      <c r="AR235" s="412">
        <v>0</v>
      </c>
      <c r="AS235" s="411">
        <f t="shared" si="72"/>
        <v>0</v>
      </c>
      <c r="AT235" s="411">
        <f t="shared" si="73"/>
        <v>0</v>
      </c>
      <c r="AU235" s="411">
        <f t="shared" si="74"/>
        <v>0</v>
      </c>
      <c r="AV235" s="411">
        <f t="shared" si="75"/>
        <v>0</v>
      </c>
      <c r="AW235" s="411">
        <v>0</v>
      </c>
      <c r="AX235" s="411">
        <v>0</v>
      </c>
      <c r="AY235" s="411">
        <v>0</v>
      </c>
      <c r="AZ235" s="411">
        <v>0</v>
      </c>
      <c r="BA235" s="411">
        <v>0</v>
      </c>
      <c r="BB235" s="411">
        <v>0</v>
      </c>
      <c r="BC235" s="411">
        <v>0</v>
      </c>
      <c r="BD235" s="411">
        <v>0</v>
      </c>
      <c r="BE235" s="411">
        <v>0</v>
      </c>
      <c r="BF235" s="411">
        <v>0</v>
      </c>
      <c r="BG235" s="411">
        <v>0</v>
      </c>
      <c r="BH235" s="412">
        <v>0</v>
      </c>
      <c r="BI235" s="411">
        <f t="shared" si="76"/>
        <v>0</v>
      </c>
      <c r="BJ235" s="411">
        <v>0</v>
      </c>
      <c r="BK235" s="411">
        <v>0</v>
      </c>
      <c r="BL235" s="411">
        <v>0</v>
      </c>
      <c r="BM235" s="411">
        <v>0</v>
      </c>
      <c r="BN235" s="411">
        <v>0</v>
      </c>
      <c r="BO235" s="411">
        <v>0</v>
      </c>
      <c r="BP235" s="411">
        <v>0</v>
      </c>
      <c r="BQ235" s="411">
        <v>0</v>
      </c>
      <c r="BR235" s="411">
        <v>0</v>
      </c>
      <c r="BS235" s="411">
        <v>0</v>
      </c>
      <c r="BT235" s="411">
        <v>0</v>
      </c>
      <c r="BU235" s="412">
        <v>0</v>
      </c>
      <c r="BV235" s="411">
        <f t="shared" si="77"/>
        <v>0</v>
      </c>
      <c r="BW235" s="411">
        <v>0</v>
      </c>
      <c r="BX235" s="411">
        <v>0</v>
      </c>
      <c r="BY235" s="411">
        <v>0</v>
      </c>
      <c r="BZ235" s="411">
        <v>0</v>
      </c>
      <c r="CA235" s="411">
        <v>0</v>
      </c>
      <c r="CB235" s="411">
        <v>0</v>
      </c>
      <c r="CC235" s="411">
        <v>0</v>
      </c>
      <c r="CD235" s="411">
        <v>0</v>
      </c>
      <c r="CE235" s="411">
        <v>0</v>
      </c>
      <c r="CF235" s="411">
        <v>0</v>
      </c>
      <c r="CG235" s="411">
        <v>0</v>
      </c>
      <c r="CH235" s="412">
        <v>0</v>
      </c>
      <c r="CI235" s="411">
        <f t="shared" si="78"/>
        <v>0</v>
      </c>
      <c r="CJ235" s="411">
        <v>0</v>
      </c>
      <c r="CK235" s="411">
        <v>0</v>
      </c>
      <c r="CL235" s="411">
        <v>0</v>
      </c>
      <c r="CM235" s="411">
        <v>0</v>
      </c>
      <c r="CN235" s="411">
        <v>0</v>
      </c>
      <c r="CO235" s="411">
        <v>0</v>
      </c>
      <c r="CP235" s="411">
        <v>0</v>
      </c>
      <c r="CQ235" s="411">
        <v>0</v>
      </c>
      <c r="CR235" s="411">
        <v>0</v>
      </c>
      <c r="CS235" s="411">
        <v>0</v>
      </c>
      <c r="CT235" s="411">
        <v>0</v>
      </c>
      <c r="CU235" s="412">
        <v>0</v>
      </c>
      <c r="CV235" s="411">
        <f t="shared" si="79"/>
        <v>0</v>
      </c>
      <c r="CW235" s="411">
        <v>0</v>
      </c>
      <c r="CX235" s="411">
        <v>0</v>
      </c>
      <c r="CY235" s="411">
        <v>0</v>
      </c>
      <c r="CZ235" s="411">
        <v>0</v>
      </c>
      <c r="DA235" s="411">
        <v>0</v>
      </c>
      <c r="DB235" s="411">
        <v>0</v>
      </c>
      <c r="DC235" s="411">
        <v>0</v>
      </c>
      <c r="DD235" s="411">
        <v>0</v>
      </c>
      <c r="DE235" s="411">
        <v>0</v>
      </c>
      <c r="DF235" s="411">
        <v>0</v>
      </c>
      <c r="DG235" s="411">
        <v>0</v>
      </c>
      <c r="DH235" s="412">
        <v>0</v>
      </c>
      <c r="DI235" s="411">
        <f t="shared" si="80"/>
        <v>0</v>
      </c>
      <c r="DJ235" s="411">
        <v>0</v>
      </c>
      <c r="DK235" s="411">
        <v>0</v>
      </c>
      <c r="DL235" s="411">
        <v>0</v>
      </c>
      <c r="DM235" s="411">
        <v>0</v>
      </c>
      <c r="DN235" s="411">
        <v>0</v>
      </c>
      <c r="DO235" s="411">
        <v>0</v>
      </c>
      <c r="DP235" s="411">
        <v>0</v>
      </c>
      <c r="DQ235" s="411">
        <v>0</v>
      </c>
      <c r="DR235" s="411">
        <v>0</v>
      </c>
      <c r="DS235" s="411">
        <v>0</v>
      </c>
      <c r="DT235" s="411">
        <v>0</v>
      </c>
      <c r="DU235" s="412">
        <v>0</v>
      </c>
      <c r="DV235" s="411">
        <f t="shared" si="81"/>
        <v>0</v>
      </c>
      <c r="DW235" s="412">
        <v>0</v>
      </c>
      <c r="DX235" s="412">
        <v>0</v>
      </c>
      <c r="DY235" s="412">
        <v>0</v>
      </c>
      <c r="DZ235" s="412">
        <v>0</v>
      </c>
      <c r="EA235" s="412">
        <v>0</v>
      </c>
      <c r="EB235" s="412">
        <v>0</v>
      </c>
      <c r="EC235" s="412">
        <v>0</v>
      </c>
      <c r="ED235" s="412">
        <v>0</v>
      </c>
      <c r="EE235" s="412">
        <v>0</v>
      </c>
      <c r="EF235" s="412">
        <v>0</v>
      </c>
      <c r="EG235" s="412">
        <v>0</v>
      </c>
      <c r="EH235" s="412">
        <v>0</v>
      </c>
      <c r="EI235" s="411">
        <f t="shared" si="82"/>
        <v>0</v>
      </c>
      <c r="EK235" s="411">
        <f t="shared" si="83"/>
        <v>1</v>
      </c>
      <c r="EL235" s="7">
        <f t="shared" si="84"/>
        <v>-1</v>
      </c>
    </row>
    <row r="236" spans="1:142">
      <c r="A236" s="365" t="str">
        <f t="shared" si="66"/>
        <v xml:space="preserve"> 028</v>
      </c>
      <c r="B236" s="370" t="s">
        <v>933</v>
      </c>
      <c r="C236" s="370" t="s">
        <v>1184</v>
      </c>
      <c r="D236" s="411">
        <v>0</v>
      </c>
      <c r="E236" s="411">
        <v>0</v>
      </c>
      <c r="F236" s="411">
        <v>0</v>
      </c>
      <c r="G236" s="411">
        <v>0</v>
      </c>
      <c r="H236" s="411">
        <v>0</v>
      </c>
      <c r="I236" s="411">
        <v>0</v>
      </c>
      <c r="J236" s="411">
        <v>0</v>
      </c>
      <c r="K236" s="411">
        <v>0</v>
      </c>
      <c r="L236" s="411">
        <v>0</v>
      </c>
      <c r="M236" s="411">
        <v>1</v>
      </c>
      <c r="N236" s="411">
        <v>0</v>
      </c>
      <c r="O236" s="412">
        <v>0</v>
      </c>
      <c r="P236" s="411">
        <f t="shared" si="67"/>
        <v>1</v>
      </c>
      <c r="Q236" s="411">
        <f t="shared" si="68"/>
        <v>0</v>
      </c>
      <c r="R236" s="411">
        <f t="shared" si="69"/>
        <v>0</v>
      </c>
      <c r="S236" s="411">
        <f t="shared" si="70"/>
        <v>1</v>
      </c>
      <c r="T236" s="411">
        <v>0</v>
      </c>
      <c r="U236" s="411">
        <v>0</v>
      </c>
      <c r="V236" s="411">
        <v>0</v>
      </c>
      <c r="W236" s="411">
        <v>0</v>
      </c>
      <c r="X236" s="411">
        <v>0</v>
      </c>
      <c r="Y236" s="411">
        <v>0</v>
      </c>
      <c r="Z236" s="411">
        <v>0</v>
      </c>
      <c r="AA236" s="411">
        <v>0</v>
      </c>
      <c r="AB236" s="411">
        <v>0</v>
      </c>
      <c r="AC236" s="411">
        <v>0</v>
      </c>
      <c r="AD236" s="411">
        <v>0</v>
      </c>
      <c r="AE236" s="412">
        <v>0</v>
      </c>
      <c r="AF236" s="411">
        <f t="shared" si="71"/>
        <v>0</v>
      </c>
      <c r="AG236" s="411">
        <v>0</v>
      </c>
      <c r="AH236" s="411">
        <v>0</v>
      </c>
      <c r="AI236" s="411">
        <v>0</v>
      </c>
      <c r="AJ236" s="411">
        <v>0</v>
      </c>
      <c r="AK236" s="411">
        <v>0</v>
      </c>
      <c r="AL236" s="411">
        <v>0</v>
      </c>
      <c r="AM236" s="411">
        <v>0</v>
      </c>
      <c r="AN236" s="411">
        <v>0</v>
      </c>
      <c r="AO236" s="411">
        <v>0</v>
      </c>
      <c r="AP236" s="411">
        <v>0</v>
      </c>
      <c r="AQ236" s="411">
        <v>0</v>
      </c>
      <c r="AR236" s="412">
        <v>0</v>
      </c>
      <c r="AS236" s="411">
        <f t="shared" si="72"/>
        <v>0</v>
      </c>
      <c r="AT236" s="411">
        <f t="shared" si="73"/>
        <v>0</v>
      </c>
      <c r="AU236" s="411">
        <f t="shared" si="74"/>
        <v>0</v>
      </c>
      <c r="AV236" s="411">
        <f t="shared" si="75"/>
        <v>0</v>
      </c>
      <c r="AW236" s="411">
        <v>0</v>
      </c>
      <c r="AX236" s="411">
        <v>0</v>
      </c>
      <c r="AY236" s="411">
        <v>0</v>
      </c>
      <c r="AZ236" s="411">
        <v>0</v>
      </c>
      <c r="BA236" s="411">
        <v>0</v>
      </c>
      <c r="BB236" s="411">
        <v>0</v>
      </c>
      <c r="BC236" s="411">
        <v>0</v>
      </c>
      <c r="BD236" s="411">
        <v>0</v>
      </c>
      <c r="BE236" s="411">
        <v>0</v>
      </c>
      <c r="BF236" s="411">
        <v>0</v>
      </c>
      <c r="BG236" s="411">
        <v>0</v>
      </c>
      <c r="BH236" s="412">
        <v>0</v>
      </c>
      <c r="BI236" s="411">
        <f t="shared" si="76"/>
        <v>0</v>
      </c>
      <c r="BJ236" s="411">
        <v>0</v>
      </c>
      <c r="BK236" s="411">
        <v>0</v>
      </c>
      <c r="BL236" s="411">
        <v>0</v>
      </c>
      <c r="BM236" s="411">
        <v>0</v>
      </c>
      <c r="BN236" s="411">
        <v>0</v>
      </c>
      <c r="BO236" s="411">
        <v>0</v>
      </c>
      <c r="BP236" s="411">
        <v>0</v>
      </c>
      <c r="BQ236" s="411">
        <v>0</v>
      </c>
      <c r="BR236" s="411">
        <v>0</v>
      </c>
      <c r="BS236" s="411">
        <v>0</v>
      </c>
      <c r="BT236" s="411">
        <v>0</v>
      </c>
      <c r="BU236" s="412">
        <v>0</v>
      </c>
      <c r="BV236" s="411">
        <f t="shared" si="77"/>
        <v>0</v>
      </c>
      <c r="BW236" s="411">
        <v>0</v>
      </c>
      <c r="BX236" s="411">
        <v>0</v>
      </c>
      <c r="BY236" s="411">
        <v>0</v>
      </c>
      <c r="BZ236" s="411">
        <v>0</v>
      </c>
      <c r="CA236" s="411">
        <v>0</v>
      </c>
      <c r="CB236" s="411">
        <v>0</v>
      </c>
      <c r="CC236" s="411">
        <v>0</v>
      </c>
      <c r="CD236" s="411">
        <v>0</v>
      </c>
      <c r="CE236" s="411">
        <v>0</v>
      </c>
      <c r="CF236" s="411">
        <v>0</v>
      </c>
      <c r="CG236" s="411">
        <v>0</v>
      </c>
      <c r="CH236" s="412">
        <v>0</v>
      </c>
      <c r="CI236" s="411">
        <f t="shared" si="78"/>
        <v>0</v>
      </c>
      <c r="CJ236" s="411">
        <v>0</v>
      </c>
      <c r="CK236" s="411">
        <v>0</v>
      </c>
      <c r="CL236" s="411">
        <v>0</v>
      </c>
      <c r="CM236" s="411">
        <v>0</v>
      </c>
      <c r="CN236" s="411">
        <v>0</v>
      </c>
      <c r="CO236" s="411">
        <v>0</v>
      </c>
      <c r="CP236" s="411">
        <v>0</v>
      </c>
      <c r="CQ236" s="411">
        <v>0</v>
      </c>
      <c r="CR236" s="411">
        <v>0</v>
      </c>
      <c r="CS236" s="411">
        <v>0</v>
      </c>
      <c r="CT236" s="411">
        <v>0</v>
      </c>
      <c r="CU236" s="412">
        <v>0</v>
      </c>
      <c r="CV236" s="411">
        <f t="shared" si="79"/>
        <v>0</v>
      </c>
      <c r="CW236" s="411">
        <v>0</v>
      </c>
      <c r="CX236" s="411">
        <v>0</v>
      </c>
      <c r="CY236" s="411">
        <v>0</v>
      </c>
      <c r="CZ236" s="411">
        <v>0</v>
      </c>
      <c r="DA236" s="411">
        <v>0</v>
      </c>
      <c r="DB236" s="411">
        <v>0</v>
      </c>
      <c r="DC236" s="411">
        <v>0</v>
      </c>
      <c r="DD236" s="411">
        <v>0</v>
      </c>
      <c r="DE236" s="411">
        <v>0</v>
      </c>
      <c r="DF236" s="411">
        <v>0</v>
      </c>
      <c r="DG236" s="411">
        <v>0</v>
      </c>
      <c r="DH236" s="412">
        <v>0</v>
      </c>
      <c r="DI236" s="411">
        <f t="shared" si="80"/>
        <v>0</v>
      </c>
      <c r="DJ236" s="411">
        <v>0</v>
      </c>
      <c r="DK236" s="411">
        <v>0</v>
      </c>
      <c r="DL236" s="411">
        <v>0</v>
      </c>
      <c r="DM236" s="411">
        <v>0</v>
      </c>
      <c r="DN236" s="411">
        <v>0</v>
      </c>
      <c r="DO236" s="411">
        <v>0</v>
      </c>
      <c r="DP236" s="411">
        <v>0</v>
      </c>
      <c r="DQ236" s="411">
        <v>0</v>
      </c>
      <c r="DR236" s="411">
        <v>0</v>
      </c>
      <c r="DS236" s="411">
        <v>0</v>
      </c>
      <c r="DT236" s="411">
        <v>0</v>
      </c>
      <c r="DU236" s="412">
        <v>0</v>
      </c>
      <c r="DV236" s="411">
        <f t="shared" si="81"/>
        <v>0</v>
      </c>
      <c r="DW236" s="412">
        <v>0</v>
      </c>
      <c r="DX236" s="412">
        <v>0</v>
      </c>
      <c r="DY236" s="412">
        <v>0</v>
      </c>
      <c r="DZ236" s="412">
        <v>0</v>
      </c>
      <c r="EA236" s="412">
        <v>0</v>
      </c>
      <c r="EB236" s="412">
        <v>0</v>
      </c>
      <c r="EC236" s="412">
        <v>0</v>
      </c>
      <c r="ED236" s="412">
        <v>0</v>
      </c>
      <c r="EE236" s="412">
        <v>0</v>
      </c>
      <c r="EF236" s="412">
        <v>0</v>
      </c>
      <c r="EG236" s="412">
        <v>0</v>
      </c>
      <c r="EH236" s="412">
        <v>0</v>
      </c>
      <c r="EI236" s="411">
        <f t="shared" si="82"/>
        <v>0</v>
      </c>
      <c r="EK236" s="411">
        <f t="shared" si="83"/>
        <v>1</v>
      </c>
      <c r="EL236" s="7">
        <f t="shared" si="84"/>
        <v>-1</v>
      </c>
    </row>
    <row r="237" spans="1:142">
      <c r="A237" s="365" t="str">
        <f t="shared" si="66"/>
        <v xml:space="preserve"> 028</v>
      </c>
      <c r="B237" s="370" t="s">
        <v>933</v>
      </c>
      <c r="C237" s="370" t="s">
        <v>1185</v>
      </c>
      <c r="D237" s="411">
        <v>0</v>
      </c>
      <c r="E237" s="411">
        <v>0</v>
      </c>
      <c r="F237" s="411">
        <v>0</v>
      </c>
      <c r="G237" s="411">
        <v>0</v>
      </c>
      <c r="H237" s="411">
        <v>0</v>
      </c>
      <c r="I237" s="411">
        <v>0</v>
      </c>
      <c r="J237" s="411">
        <v>0</v>
      </c>
      <c r="K237" s="411">
        <v>0</v>
      </c>
      <c r="L237" s="411">
        <v>0</v>
      </c>
      <c r="M237" s="411">
        <v>1</v>
      </c>
      <c r="N237" s="411">
        <v>0</v>
      </c>
      <c r="O237" s="412">
        <v>0</v>
      </c>
      <c r="P237" s="411">
        <f t="shared" si="67"/>
        <v>1</v>
      </c>
      <c r="Q237" s="411">
        <f t="shared" si="68"/>
        <v>0</v>
      </c>
      <c r="R237" s="411">
        <f t="shared" si="69"/>
        <v>0</v>
      </c>
      <c r="S237" s="411">
        <f t="shared" si="70"/>
        <v>1</v>
      </c>
      <c r="T237" s="411">
        <v>0</v>
      </c>
      <c r="U237" s="411">
        <v>0</v>
      </c>
      <c r="V237" s="411">
        <v>0</v>
      </c>
      <c r="W237" s="411">
        <v>0</v>
      </c>
      <c r="X237" s="411">
        <v>0</v>
      </c>
      <c r="Y237" s="411">
        <v>0</v>
      </c>
      <c r="Z237" s="411">
        <v>0</v>
      </c>
      <c r="AA237" s="411">
        <v>0</v>
      </c>
      <c r="AB237" s="411">
        <v>0</v>
      </c>
      <c r="AC237" s="411">
        <v>0</v>
      </c>
      <c r="AD237" s="411">
        <v>0</v>
      </c>
      <c r="AE237" s="412">
        <v>0</v>
      </c>
      <c r="AF237" s="411">
        <f t="shared" si="71"/>
        <v>0</v>
      </c>
      <c r="AG237" s="411">
        <v>0</v>
      </c>
      <c r="AH237" s="411">
        <v>0</v>
      </c>
      <c r="AI237" s="411">
        <v>0</v>
      </c>
      <c r="AJ237" s="411">
        <v>0</v>
      </c>
      <c r="AK237" s="411">
        <v>0</v>
      </c>
      <c r="AL237" s="411">
        <v>0</v>
      </c>
      <c r="AM237" s="411">
        <v>0</v>
      </c>
      <c r="AN237" s="411">
        <v>0</v>
      </c>
      <c r="AO237" s="411">
        <v>0</v>
      </c>
      <c r="AP237" s="411">
        <v>0</v>
      </c>
      <c r="AQ237" s="411">
        <v>0</v>
      </c>
      <c r="AR237" s="412">
        <v>0</v>
      </c>
      <c r="AS237" s="411">
        <f t="shared" si="72"/>
        <v>0</v>
      </c>
      <c r="AT237" s="411">
        <f t="shared" si="73"/>
        <v>0</v>
      </c>
      <c r="AU237" s="411">
        <f t="shared" si="74"/>
        <v>0</v>
      </c>
      <c r="AV237" s="411">
        <f t="shared" si="75"/>
        <v>0</v>
      </c>
      <c r="AW237" s="411">
        <v>0</v>
      </c>
      <c r="AX237" s="411">
        <v>0</v>
      </c>
      <c r="AY237" s="411">
        <v>0</v>
      </c>
      <c r="AZ237" s="411">
        <v>0</v>
      </c>
      <c r="BA237" s="411">
        <v>0</v>
      </c>
      <c r="BB237" s="411">
        <v>0</v>
      </c>
      <c r="BC237" s="411">
        <v>0</v>
      </c>
      <c r="BD237" s="411">
        <v>0</v>
      </c>
      <c r="BE237" s="411">
        <v>0</v>
      </c>
      <c r="BF237" s="411">
        <v>0</v>
      </c>
      <c r="BG237" s="411">
        <v>0</v>
      </c>
      <c r="BH237" s="412">
        <v>0</v>
      </c>
      <c r="BI237" s="411">
        <f t="shared" si="76"/>
        <v>0</v>
      </c>
      <c r="BJ237" s="411">
        <v>0</v>
      </c>
      <c r="BK237" s="411">
        <v>0</v>
      </c>
      <c r="BL237" s="411">
        <v>0</v>
      </c>
      <c r="BM237" s="411">
        <v>0</v>
      </c>
      <c r="BN237" s="411">
        <v>0</v>
      </c>
      <c r="BO237" s="411">
        <v>0</v>
      </c>
      <c r="BP237" s="411">
        <v>0</v>
      </c>
      <c r="BQ237" s="411">
        <v>0</v>
      </c>
      <c r="BR237" s="411">
        <v>0</v>
      </c>
      <c r="BS237" s="411">
        <v>0</v>
      </c>
      <c r="BT237" s="411">
        <v>0</v>
      </c>
      <c r="BU237" s="412">
        <v>0</v>
      </c>
      <c r="BV237" s="411">
        <f t="shared" si="77"/>
        <v>0</v>
      </c>
      <c r="BW237" s="411">
        <v>0</v>
      </c>
      <c r="BX237" s="411">
        <v>0</v>
      </c>
      <c r="BY237" s="411">
        <v>0</v>
      </c>
      <c r="BZ237" s="411">
        <v>0</v>
      </c>
      <c r="CA237" s="411">
        <v>0</v>
      </c>
      <c r="CB237" s="411">
        <v>0</v>
      </c>
      <c r="CC237" s="411">
        <v>0</v>
      </c>
      <c r="CD237" s="411">
        <v>0</v>
      </c>
      <c r="CE237" s="411">
        <v>0</v>
      </c>
      <c r="CF237" s="411">
        <v>0</v>
      </c>
      <c r="CG237" s="411">
        <v>0</v>
      </c>
      <c r="CH237" s="412">
        <v>0</v>
      </c>
      <c r="CI237" s="411">
        <f t="shared" si="78"/>
        <v>0</v>
      </c>
      <c r="CJ237" s="411">
        <v>0</v>
      </c>
      <c r="CK237" s="411">
        <v>0</v>
      </c>
      <c r="CL237" s="411">
        <v>0</v>
      </c>
      <c r="CM237" s="411">
        <v>0</v>
      </c>
      <c r="CN237" s="411">
        <v>0</v>
      </c>
      <c r="CO237" s="411">
        <v>0</v>
      </c>
      <c r="CP237" s="411">
        <v>0</v>
      </c>
      <c r="CQ237" s="411">
        <v>0</v>
      </c>
      <c r="CR237" s="411">
        <v>0</v>
      </c>
      <c r="CS237" s="411">
        <v>0</v>
      </c>
      <c r="CT237" s="411">
        <v>0</v>
      </c>
      <c r="CU237" s="412">
        <v>0</v>
      </c>
      <c r="CV237" s="411">
        <f t="shared" si="79"/>
        <v>0</v>
      </c>
      <c r="CW237" s="411">
        <v>0</v>
      </c>
      <c r="CX237" s="411">
        <v>0</v>
      </c>
      <c r="CY237" s="411">
        <v>0</v>
      </c>
      <c r="CZ237" s="411">
        <v>0</v>
      </c>
      <c r="DA237" s="411">
        <v>0</v>
      </c>
      <c r="DB237" s="411">
        <v>0</v>
      </c>
      <c r="DC237" s="411">
        <v>0</v>
      </c>
      <c r="DD237" s="411">
        <v>0</v>
      </c>
      <c r="DE237" s="411">
        <v>0</v>
      </c>
      <c r="DF237" s="411">
        <v>0</v>
      </c>
      <c r="DG237" s="411">
        <v>0</v>
      </c>
      <c r="DH237" s="412">
        <v>0</v>
      </c>
      <c r="DI237" s="411">
        <f t="shared" si="80"/>
        <v>0</v>
      </c>
      <c r="DJ237" s="411">
        <v>0</v>
      </c>
      <c r="DK237" s="411">
        <v>0</v>
      </c>
      <c r="DL237" s="411">
        <v>0</v>
      </c>
      <c r="DM237" s="411">
        <v>0</v>
      </c>
      <c r="DN237" s="411">
        <v>0</v>
      </c>
      <c r="DO237" s="411">
        <v>0</v>
      </c>
      <c r="DP237" s="411">
        <v>0</v>
      </c>
      <c r="DQ237" s="411">
        <v>0</v>
      </c>
      <c r="DR237" s="411">
        <v>0</v>
      </c>
      <c r="DS237" s="411">
        <v>0</v>
      </c>
      <c r="DT237" s="411">
        <v>0</v>
      </c>
      <c r="DU237" s="412">
        <v>0</v>
      </c>
      <c r="DV237" s="411">
        <f t="shared" si="81"/>
        <v>0</v>
      </c>
      <c r="DW237" s="412">
        <v>0</v>
      </c>
      <c r="DX237" s="412">
        <v>0</v>
      </c>
      <c r="DY237" s="412">
        <v>0</v>
      </c>
      <c r="DZ237" s="412">
        <v>0</v>
      </c>
      <c r="EA237" s="412">
        <v>0</v>
      </c>
      <c r="EB237" s="412">
        <v>0</v>
      </c>
      <c r="EC237" s="412">
        <v>0</v>
      </c>
      <c r="ED237" s="412">
        <v>0</v>
      </c>
      <c r="EE237" s="412">
        <v>0</v>
      </c>
      <c r="EF237" s="412">
        <v>0</v>
      </c>
      <c r="EG237" s="412">
        <v>0</v>
      </c>
      <c r="EH237" s="412">
        <v>0</v>
      </c>
      <c r="EI237" s="411">
        <f t="shared" si="82"/>
        <v>0</v>
      </c>
      <c r="EK237" s="411">
        <f t="shared" si="83"/>
        <v>1</v>
      </c>
      <c r="EL237" s="7">
        <f t="shared" si="84"/>
        <v>-1</v>
      </c>
    </row>
    <row r="238" spans="1:142">
      <c r="A238" s="365" t="str">
        <f t="shared" si="66"/>
        <v xml:space="preserve"> 028</v>
      </c>
      <c r="B238" s="370" t="s">
        <v>933</v>
      </c>
      <c r="C238" s="370" t="s">
        <v>1186</v>
      </c>
      <c r="D238" s="411">
        <v>0</v>
      </c>
      <c r="E238" s="411">
        <v>0</v>
      </c>
      <c r="F238" s="411">
        <v>0</v>
      </c>
      <c r="G238" s="411">
        <v>0</v>
      </c>
      <c r="H238" s="411">
        <v>0</v>
      </c>
      <c r="I238" s="411">
        <v>0</v>
      </c>
      <c r="J238" s="411">
        <v>0</v>
      </c>
      <c r="K238" s="411">
        <v>0</v>
      </c>
      <c r="L238" s="411">
        <v>0</v>
      </c>
      <c r="M238" s="411">
        <v>1</v>
      </c>
      <c r="N238" s="411">
        <v>0</v>
      </c>
      <c r="O238" s="412">
        <v>0</v>
      </c>
      <c r="P238" s="411">
        <f t="shared" si="67"/>
        <v>1</v>
      </c>
      <c r="Q238" s="411">
        <f t="shared" si="68"/>
        <v>0</v>
      </c>
      <c r="R238" s="411">
        <f t="shared" si="69"/>
        <v>0</v>
      </c>
      <c r="S238" s="411">
        <f t="shared" si="70"/>
        <v>1</v>
      </c>
      <c r="T238" s="411">
        <v>0</v>
      </c>
      <c r="U238" s="411">
        <v>0</v>
      </c>
      <c r="V238" s="411">
        <v>0</v>
      </c>
      <c r="W238" s="411">
        <v>0</v>
      </c>
      <c r="X238" s="411">
        <v>0</v>
      </c>
      <c r="Y238" s="411">
        <v>0</v>
      </c>
      <c r="Z238" s="411">
        <v>0</v>
      </c>
      <c r="AA238" s="411">
        <v>0</v>
      </c>
      <c r="AB238" s="411">
        <v>0</v>
      </c>
      <c r="AC238" s="411">
        <v>0</v>
      </c>
      <c r="AD238" s="411">
        <v>0</v>
      </c>
      <c r="AE238" s="412">
        <v>0</v>
      </c>
      <c r="AF238" s="411">
        <f t="shared" si="71"/>
        <v>0</v>
      </c>
      <c r="AG238" s="411">
        <v>0</v>
      </c>
      <c r="AH238" s="411">
        <v>0</v>
      </c>
      <c r="AI238" s="411">
        <v>0</v>
      </c>
      <c r="AJ238" s="411">
        <v>0</v>
      </c>
      <c r="AK238" s="411">
        <v>0</v>
      </c>
      <c r="AL238" s="411">
        <v>0</v>
      </c>
      <c r="AM238" s="411">
        <v>0</v>
      </c>
      <c r="AN238" s="411">
        <v>0</v>
      </c>
      <c r="AO238" s="411">
        <v>0</v>
      </c>
      <c r="AP238" s="411">
        <v>0</v>
      </c>
      <c r="AQ238" s="411">
        <v>0</v>
      </c>
      <c r="AR238" s="412">
        <v>0</v>
      </c>
      <c r="AS238" s="411">
        <f t="shared" si="72"/>
        <v>0</v>
      </c>
      <c r="AT238" s="411">
        <f t="shared" si="73"/>
        <v>0</v>
      </c>
      <c r="AU238" s="411">
        <f t="shared" si="74"/>
        <v>0</v>
      </c>
      <c r="AV238" s="411">
        <f t="shared" si="75"/>
        <v>0</v>
      </c>
      <c r="AW238" s="411">
        <v>0</v>
      </c>
      <c r="AX238" s="411">
        <v>0</v>
      </c>
      <c r="AY238" s="411">
        <v>0</v>
      </c>
      <c r="AZ238" s="411">
        <v>0</v>
      </c>
      <c r="BA238" s="411">
        <v>0</v>
      </c>
      <c r="BB238" s="411">
        <v>0</v>
      </c>
      <c r="BC238" s="411">
        <v>0</v>
      </c>
      <c r="BD238" s="411">
        <v>0</v>
      </c>
      <c r="BE238" s="411">
        <v>0</v>
      </c>
      <c r="BF238" s="411">
        <v>0</v>
      </c>
      <c r="BG238" s="411">
        <v>0</v>
      </c>
      <c r="BH238" s="412">
        <v>0</v>
      </c>
      <c r="BI238" s="411">
        <f t="shared" si="76"/>
        <v>0</v>
      </c>
      <c r="BJ238" s="411">
        <v>0</v>
      </c>
      <c r="BK238" s="411">
        <v>0</v>
      </c>
      <c r="BL238" s="411">
        <v>0</v>
      </c>
      <c r="BM238" s="411">
        <v>0</v>
      </c>
      <c r="BN238" s="411">
        <v>0</v>
      </c>
      <c r="BO238" s="411">
        <v>0</v>
      </c>
      <c r="BP238" s="411">
        <v>0</v>
      </c>
      <c r="BQ238" s="411">
        <v>0</v>
      </c>
      <c r="BR238" s="411">
        <v>0</v>
      </c>
      <c r="BS238" s="411">
        <v>0</v>
      </c>
      <c r="BT238" s="411">
        <v>0</v>
      </c>
      <c r="BU238" s="412">
        <v>0</v>
      </c>
      <c r="BV238" s="411">
        <f t="shared" si="77"/>
        <v>0</v>
      </c>
      <c r="BW238" s="411">
        <v>0</v>
      </c>
      <c r="BX238" s="411">
        <v>0</v>
      </c>
      <c r="BY238" s="411">
        <v>0</v>
      </c>
      <c r="BZ238" s="411">
        <v>0</v>
      </c>
      <c r="CA238" s="411">
        <v>0</v>
      </c>
      <c r="CB238" s="411">
        <v>0</v>
      </c>
      <c r="CC238" s="411">
        <v>0</v>
      </c>
      <c r="CD238" s="411">
        <v>0</v>
      </c>
      <c r="CE238" s="411">
        <v>0</v>
      </c>
      <c r="CF238" s="411">
        <v>0</v>
      </c>
      <c r="CG238" s="411">
        <v>0</v>
      </c>
      <c r="CH238" s="412">
        <v>0</v>
      </c>
      <c r="CI238" s="411">
        <f t="shared" si="78"/>
        <v>0</v>
      </c>
      <c r="CJ238" s="411">
        <v>0</v>
      </c>
      <c r="CK238" s="411">
        <v>0</v>
      </c>
      <c r="CL238" s="411">
        <v>0</v>
      </c>
      <c r="CM238" s="411">
        <v>0</v>
      </c>
      <c r="CN238" s="411">
        <v>0</v>
      </c>
      <c r="CO238" s="411">
        <v>0</v>
      </c>
      <c r="CP238" s="411">
        <v>0</v>
      </c>
      <c r="CQ238" s="411">
        <v>0</v>
      </c>
      <c r="CR238" s="411">
        <v>0</v>
      </c>
      <c r="CS238" s="411">
        <v>0</v>
      </c>
      <c r="CT238" s="411">
        <v>0</v>
      </c>
      <c r="CU238" s="412">
        <v>0</v>
      </c>
      <c r="CV238" s="411">
        <f t="shared" si="79"/>
        <v>0</v>
      </c>
      <c r="CW238" s="411">
        <v>0</v>
      </c>
      <c r="CX238" s="411">
        <v>0</v>
      </c>
      <c r="CY238" s="411">
        <v>0</v>
      </c>
      <c r="CZ238" s="411">
        <v>0</v>
      </c>
      <c r="DA238" s="411">
        <v>0</v>
      </c>
      <c r="DB238" s="411">
        <v>0</v>
      </c>
      <c r="DC238" s="411">
        <v>0</v>
      </c>
      <c r="DD238" s="411">
        <v>0</v>
      </c>
      <c r="DE238" s="411">
        <v>0</v>
      </c>
      <c r="DF238" s="411">
        <v>0</v>
      </c>
      <c r="DG238" s="411">
        <v>0</v>
      </c>
      <c r="DH238" s="412">
        <v>0</v>
      </c>
      <c r="DI238" s="411">
        <f t="shared" si="80"/>
        <v>0</v>
      </c>
      <c r="DJ238" s="411">
        <v>0</v>
      </c>
      <c r="DK238" s="411">
        <v>0</v>
      </c>
      <c r="DL238" s="411">
        <v>0</v>
      </c>
      <c r="DM238" s="411">
        <v>0</v>
      </c>
      <c r="DN238" s="411">
        <v>0</v>
      </c>
      <c r="DO238" s="411">
        <v>0</v>
      </c>
      <c r="DP238" s="411">
        <v>0</v>
      </c>
      <c r="DQ238" s="411">
        <v>0</v>
      </c>
      <c r="DR238" s="411">
        <v>0</v>
      </c>
      <c r="DS238" s="411">
        <v>0</v>
      </c>
      <c r="DT238" s="411">
        <v>0</v>
      </c>
      <c r="DU238" s="412">
        <v>0</v>
      </c>
      <c r="DV238" s="411">
        <f t="shared" si="81"/>
        <v>0</v>
      </c>
      <c r="DW238" s="412">
        <v>0</v>
      </c>
      <c r="DX238" s="412">
        <v>0</v>
      </c>
      <c r="DY238" s="412">
        <v>0</v>
      </c>
      <c r="DZ238" s="412">
        <v>0</v>
      </c>
      <c r="EA238" s="412">
        <v>0</v>
      </c>
      <c r="EB238" s="412">
        <v>0</v>
      </c>
      <c r="EC238" s="412">
        <v>0</v>
      </c>
      <c r="ED238" s="412">
        <v>0</v>
      </c>
      <c r="EE238" s="412">
        <v>0</v>
      </c>
      <c r="EF238" s="412">
        <v>0</v>
      </c>
      <c r="EG238" s="412">
        <v>0</v>
      </c>
      <c r="EH238" s="412">
        <v>0</v>
      </c>
      <c r="EI238" s="411">
        <f t="shared" si="82"/>
        <v>0</v>
      </c>
      <c r="EK238" s="411">
        <f t="shared" si="83"/>
        <v>1</v>
      </c>
      <c r="EL238" s="7">
        <f t="shared" si="84"/>
        <v>-1</v>
      </c>
    </row>
    <row r="239" spans="1:142">
      <c r="A239" s="365" t="str">
        <f t="shared" si="66"/>
        <v xml:space="preserve"> 028</v>
      </c>
      <c r="B239" s="370" t="s">
        <v>933</v>
      </c>
      <c r="C239" s="370" t="s">
        <v>1187</v>
      </c>
      <c r="D239" s="411">
        <v>6</v>
      </c>
      <c r="E239" s="411">
        <v>6</v>
      </c>
      <c r="F239" s="411">
        <v>6</v>
      </c>
      <c r="G239" s="411">
        <v>6</v>
      </c>
      <c r="H239" s="411">
        <v>6</v>
      </c>
      <c r="I239" s="411">
        <v>6</v>
      </c>
      <c r="J239" s="411">
        <v>6</v>
      </c>
      <c r="K239" s="411">
        <v>6</v>
      </c>
      <c r="L239" s="411">
        <v>6</v>
      </c>
      <c r="M239" s="411">
        <v>2</v>
      </c>
      <c r="N239" s="411">
        <v>6</v>
      </c>
      <c r="O239" s="412">
        <v>6</v>
      </c>
      <c r="P239" s="411">
        <f t="shared" si="67"/>
        <v>68</v>
      </c>
      <c r="Q239" s="411">
        <f t="shared" si="68"/>
        <v>41.806451612903224</v>
      </c>
      <c r="R239" s="411">
        <f t="shared" si="69"/>
        <v>10.538375973303671</v>
      </c>
      <c r="S239" s="411">
        <f t="shared" si="70"/>
        <v>15.655172413793103</v>
      </c>
      <c r="T239" s="411">
        <v>0</v>
      </c>
      <c r="U239" s="411">
        <v>0</v>
      </c>
      <c r="V239" s="411">
        <v>0</v>
      </c>
      <c r="W239" s="411">
        <v>0</v>
      </c>
      <c r="X239" s="411">
        <v>0</v>
      </c>
      <c r="Y239" s="411">
        <v>0</v>
      </c>
      <c r="Z239" s="411">
        <v>0</v>
      </c>
      <c r="AA239" s="411">
        <v>0</v>
      </c>
      <c r="AB239" s="411">
        <v>0</v>
      </c>
      <c r="AC239" s="411">
        <v>0</v>
      </c>
      <c r="AD239" s="411">
        <v>0</v>
      </c>
      <c r="AE239" s="412">
        <v>0</v>
      </c>
      <c r="AF239" s="411">
        <f t="shared" si="71"/>
        <v>0</v>
      </c>
      <c r="AG239" s="411">
        <v>0</v>
      </c>
      <c r="AH239" s="411">
        <v>0</v>
      </c>
      <c r="AI239" s="411">
        <v>0</v>
      </c>
      <c r="AJ239" s="411">
        <v>0</v>
      </c>
      <c r="AK239" s="411">
        <v>0</v>
      </c>
      <c r="AL239" s="411">
        <v>0</v>
      </c>
      <c r="AM239" s="411">
        <v>0</v>
      </c>
      <c r="AN239" s="411">
        <v>0</v>
      </c>
      <c r="AO239" s="411">
        <v>0</v>
      </c>
      <c r="AP239" s="411">
        <v>0</v>
      </c>
      <c r="AQ239" s="411">
        <v>0</v>
      </c>
      <c r="AR239" s="412">
        <v>0</v>
      </c>
      <c r="AS239" s="411">
        <f t="shared" si="72"/>
        <v>0</v>
      </c>
      <c r="AT239" s="411">
        <f t="shared" si="73"/>
        <v>0</v>
      </c>
      <c r="AU239" s="411">
        <f t="shared" si="74"/>
        <v>0</v>
      </c>
      <c r="AV239" s="411">
        <f t="shared" si="75"/>
        <v>0</v>
      </c>
      <c r="AW239" s="411">
        <v>0</v>
      </c>
      <c r="AX239" s="411">
        <v>0</v>
      </c>
      <c r="AY239" s="411">
        <v>0</v>
      </c>
      <c r="AZ239" s="411">
        <v>0</v>
      </c>
      <c r="BA239" s="411">
        <v>0</v>
      </c>
      <c r="BB239" s="411">
        <v>0</v>
      </c>
      <c r="BC239" s="411">
        <v>0</v>
      </c>
      <c r="BD239" s="411">
        <v>0</v>
      </c>
      <c r="BE239" s="411">
        <v>0</v>
      </c>
      <c r="BF239" s="411">
        <v>0</v>
      </c>
      <c r="BG239" s="411">
        <v>0</v>
      </c>
      <c r="BH239" s="412">
        <v>0</v>
      </c>
      <c r="BI239" s="411">
        <f t="shared" si="76"/>
        <v>0</v>
      </c>
      <c r="BJ239" s="411">
        <v>0</v>
      </c>
      <c r="BK239" s="411">
        <v>0</v>
      </c>
      <c r="BL239" s="411">
        <v>0</v>
      </c>
      <c r="BM239" s="411">
        <v>0</v>
      </c>
      <c r="BN239" s="411">
        <v>0</v>
      </c>
      <c r="BO239" s="411">
        <v>0</v>
      </c>
      <c r="BP239" s="411">
        <v>0</v>
      </c>
      <c r="BQ239" s="411">
        <v>0</v>
      </c>
      <c r="BR239" s="411">
        <v>0</v>
      </c>
      <c r="BS239" s="411">
        <v>0</v>
      </c>
      <c r="BT239" s="411">
        <v>0</v>
      </c>
      <c r="BU239" s="412">
        <v>0</v>
      </c>
      <c r="BV239" s="411">
        <f t="shared" si="77"/>
        <v>0</v>
      </c>
      <c r="BW239" s="411">
        <v>0</v>
      </c>
      <c r="BX239" s="411">
        <v>0</v>
      </c>
      <c r="BY239" s="411">
        <v>0</v>
      </c>
      <c r="BZ239" s="411">
        <v>0</v>
      </c>
      <c r="CA239" s="411">
        <v>0</v>
      </c>
      <c r="CB239" s="411">
        <v>0</v>
      </c>
      <c r="CC239" s="411">
        <v>0</v>
      </c>
      <c r="CD239" s="411">
        <v>0</v>
      </c>
      <c r="CE239" s="411">
        <v>0</v>
      </c>
      <c r="CF239" s="411">
        <v>0</v>
      </c>
      <c r="CG239" s="411">
        <v>0</v>
      </c>
      <c r="CH239" s="412">
        <v>0</v>
      </c>
      <c r="CI239" s="411">
        <f t="shared" si="78"/>
        <v>0</v>
      </c>
      <c r="CJ239" s="411">
        <v>0</v>
      </c>
      <c r="CK239" s="411">
        <v>0</v>
      </c>
      <c r="CL239" s="411">
        <v>0</v>
      </c>
      <c r="CM239" s="411">
        <v>0</v>
      </c>
      <c r="CN239" s="411">
        <v>0</v>
      </c>
      <c r="CO239" s="411">
        <v>0</v>
      </c>
      <c r="CP239" s="411">
        <v>0</v>
      </c>
      <c r="CQ239" s="411">
        <v>0</v>
      </c>
      <c r="CR239" s="411">
        <v>0</v>
      </c>
      <c r="CS239" s="411">
        <v>0</v>
      </c>
      <c r="CT239" s="411">
        <v>0</v>
      </c>
      <c r="CU239" s="412">
        <v>0</v>
      </c>
      <c r="CV239" s="411">
        <f t="shared" si="79"/>
        <v>0</v>
      </c>
      <c r="CW239" s="411">
        <v>0</v>
      </c>
      <c r="CX239" s="411">
        <v>0</v>
      </c>
      <c r="CY239" s="411">
        <v>0</v>
      </c>
      <c r="CZ239" s="411">
        <v>0</v>
      </c>
      <c r="DA239" s="411">
        <v>0</v>
      </c>
      <c r="DB239" s="411">
        <v>0</v>
      </c>
      <c r="DC239" s="411">
        <v>0</v>
      </c>
      <c r="DD239" s="411">
        <v>0</v>
      </c>
      <c r="DE239" s="411">
        <v>0</v>
      </c>
      <c r="DF239" s="411">
        <v>0</v>
      </c>
      <c r="DG239" s="411">
        <v>0</v>
      </c>
      <c r="DH239" s="412">
        <v>0</v>
      </c>
      <c r="DI239" s="411">
        <f t="shared" si="80"/>
        <v>0</v>
      </c>
      <c r="DJ239" s="411">
        <v>0</v>
      </c>
      <c r="DK239" s="411">
        <v>0</v>
      </c>
      <c r="DL239" s="411">
        <v>0</v>
      </c>
      <c r="DM239" s="411">
        <v>0</v>
      </c>
      <c r="DN239" s="411">
        <v>0</v>
      </c>
      <c r="DO239" s="411">
        <v>0</v>
      </c>
      <c r="DP239" s="411">
        <v>0</v>
      </c>
      <c r="DQ239" s="411">
        <v>0</v>
      </c>
      <c r="DR239" s="411">
        <v>0</v>
      </c>
      <c r="DS239" s="411">
        <v>0</v>
      </c>
      <c r="DT239" s="411">
        <v>0</v>
      </c>
      <c r="DU239" s="412">
        <v>0</v>
      </c>
      <c r="DV239" s="411">
        <f t="shared" si="81"/>
        <v>0</v>
      </c>
      <c r="DW239" s="412">
        <v>0</v>
      </c>
      <c r="DX239" s="412">
        <v>0</v>
      </c>
      <c r="DY239" s="412">
        <v>0</v>
      </c>
      <c r="DZ239" s="412">
        <v>0</v>
      </c>
      <c r="EA239" s="412">
        <v>0</v>
      </c>
      <c r="EB239" s="412">
        <v>0</v>
      </c>
      <c r="EC239" s="412">
        <v>0</v>
      </c>
      <c r="ED239" s="412">
        <v>0</v>
      </c>
      <c r="EE239" s="412">
        <v>0</v>
      </c>
      <c r="EF239" s="412">
        <v>0</v>
      </c>
      <c r="EG239" s="412">
        <v>0</v>
      </c>
      <c r="EH239" s="412">
        <v>0</v>
      </c>
      <c r="EI239" s="411">
        <f t="shared" si="82"/>
        <v>0</v>
      </c>
      <c r="EK239" s="411">
        <f t="shared" si="83"/>
        <v>68</v>
      </c>
      <c r="EL239" s="7">
        <f t="shared" si="84"/>
        <v>-68</v>
      </c>
    </row>
    <row r="240" spans="1:142">
      <c r="A240" s="365" t="str">
        <f t="shared" si="66"/>
        <v xml:space="preserve"> 030</v>
      </c>
      <c r="B240" s="370" t="s">
        <v>935</v>
      </c>
      <c r="C240" s="370" t="s">
        <v>1167</v>
      </c>
      <c r="D240" s="411">
        <v>63</v>
      </c>
      <c r="E240" s="411">
        <v>62</v>
      </c>
      <c r="F240" s="411">
        <v>62</v>
      </c>
      <c r="G240" s="411">
        <v>62</v>
      </c>
      <c r="H240" s="411">
        <v>60</v>
      </c>
      <c r="I240" s="411">
        <v>60</v>
      </c>
      <c r="J240" s="411">
        <v>61</v>
      </c>
      <c r="K240" s="411">
        <v>62</v>
      </c>
      <c r="L240" s="411">
        <v>61</v>
      </c>
      <c r="M240" s="411">
        <v>61</v>
      </c>
      <c r="N240" s="411">
        <v>61</v>
      </c>
      <c r="O240" s="412">
        <v>61</v>
      </c>
      <c r="P240" s="411">
        <f t="shared" si="67"/>
        <v>736</v>
      </c>
      <c r="Q240" s="411">
        <f t="shared" si="68"/>
        <v>428.0322580645161</v>
      </c>
      <c r="R240" s="411">
        <f t="shared" si="69"/>
        <v>108.14015572858733</v>
      </c>
      <c r="S240" s="411">
        <f t="shared" si="70"/>
        <v>199.82758620689654</v>
      </c>
      <c r="T240" s="411">
        <v>0</v>
      </c>
      <c r="U240" s="411">
        <v>0</v>
      </c>
      <c r="V240" s="411">
        <v>0</v>
      </c>
      <c r="W240" s="411">
        <v>-1</v>
      </c>
      <c r="X240" s="411">
        <v>0</v>
      </c>
      <c r="Y240" s="411">
        <v>0</v>
      </c>
      <c r="Z240" s="411">
        <v>0</v>
      </c>
      <c r="AA240" s="411">
        <v>-1</v>
      </c>
      <c r="AB240" s="411">
        <v>0</v>
      </c>
      <c r="AC240" s="411">
        <v>0</v>
      </c>
      <c r="AD240" s="411">
        <v>0</v>
      </c>
      <c r="AE240" s="412">
        <v>0</v>
      </c>
      <c r="AF240" s="411">
        <f t="shared" si="71"/>
        <v>-2</v>
      </c>
      <c r="AG240" s="411">
        <v>63</v>
      </c>
      <c r="AH240" s="411">
        <v>62</v>
      </c>
      <c r="AI240" s="411">
        <v>62</v>
      </c>
      <c r="AJ240" s="411">
        <v>61</v>
      </c>
      <c r="AK240" s="411">
        <v>60</v>
      </c>
      <c r="AL240" s="411">
        <v>60</v>
      </c>
      <c r="AM240" s="411">
        <v>61</v>
      </c>
      <c r="AN240" s="411">
        <v>61</v>
      </c>
      <c r="AO240" s="411">
        <v>61</v>
      </c>
      <c r="AP240" s="411">
        <v>61</v>
      </c>
      <c r="AQ240" s="411">
        <v>61</v>
      </c>
      <c r="AR240" s="412">
        <v>61</v>
      </c>
      <c r="AS240" s="411">
        <f t="shared" si="72"/>
        <v>734</v>
      </c>
      <c r="AT240" s="411">
        <f t="shared" si="73"/>
        <v>427.0322580645161</v>
      </c>
      <c r="AU240" s="411">
        <f t="shared" si="74"/>
        <v>107.14015572858733</v>
      </c>
      <c r="AV240" s="411">
        <f t="shared" si="75"/>
        <v>199.82758620689654</v>
      </c>
      <c r="AW240" s="411">
        <v>0</v>
      </c>
      <c r="AX240" s="411">
        <v>0</v>
      </c>
      <c r="AY240" s="411">
        <v>0</v>
      </c>
      <c r="AZ240" s="411">
        <v>0</v>
      </c>
      <c r="BA240" s="411">
        <v>0</v>
      </c>
      <c r="BB240" s="411">
        <v>0</v>
      </c>
      <c r="BC240" s="411">
        <v>0</v>
      </c>
      <c r="BD240" s="411">
        <v>0</v>
      </c>
      <c r="BE240" s="411">
        <v>0</v>
      </c>
      <c r="BF240" s="411">
        <v>0</v>
      </c>
      <c r="BG240" s="411">
        <v>0</v>
      </c>
      <c r="BH240" s="412">
        <v>0</v>
      </c>
      <c r="BI240" s="411">
        <f t="shared" si="76"/>
        <v>0</v>
      </c>
      <c r="BJ240" s="411">
        <v>63</v>
      </c>
      <c r="BK240" s="411">
        <v>62</v>
      </c>
      <c r="BL240" s="411">
        <v>62</v>
      </c>
      <c r="BM240" s="411">
        <v>61</v>
      </c>
      <c r="BN240" s="411">
        <v>60</v>
      </c>
      <c r="BO240" s="411">
        <v>60</v>
      </c>
      <c r="BP240" s="411">
        <v>61</v>
      </c>
      <c r="BQ240" s="411">
        <v>61</v>
      </c>
      <c r="BR240" s="411">
        <v>61</v>
      </c>
      <c r="BS240" s="411">
        <v>61</v>
      </c>
      <c r="BT240" s="411">
        <v>61</v>
      </c>
      <c r="BU240" s="412">
        <v>61</v>
      </c>
      <c r="BV240" s="411">
        <f t="shared" si="77"/>
        <v>734</v>
      </c>
      <c r="BW240" s="411">
        <v>0</v>
      </c>
      <c r="BX240" s="411">
        <v>0</v>
      </c>
      <c r="BY240" s="411">
        <v>0</v>
      </c>
      <c r="BZ240" s="411">
        <v>0</v>
      </c>
      <c r="CA240" s="411">
        <v>0</v>
      </c>
      <c r="CB240" s="411">
        <v>0</v>
      </c>
      <c r="CC240" s="411">
        <v>0</v>
      </c>
      <c r="CD240" s="411">
        <v>0</v>
      </c>
      <c r="CE240" s="411">
        <v>0</v>
      </c>
      <c r="CF240" s="411">
        <v>0</v>
      </c>
      <c r="CG240" s="411">
        <v>0</v>
      </c>
      <c r="CH240" s="412">
        <v>0</v>
      </c>
      <c r="CI240" s="411">
        <f t="shared" si="78"/>
        <v>0</v>
      </c>
      <c r="CJ240" s="411">
        <v>63</v>
      </c>
      <c r="CK240" s="411">
        <v>62</v>
      </c>
      <c r="CL240" s="411">
        <v>62</v>
      </c>
      <c r="CM240" s="411">
        <v>61</v>
      </c>
      <c r="CN240" s="411">
        <v>60</v>
      </c>
      <c r="CO240" s="411">
        <v>60</v>
      </c>
      <c r="CP240" s="411">
        <v>61</v>
      </c>
      <c r="CQ240" s="411">
        <v>61</v>
      </c>
      <c r="CR240" s="411">
        <v>61</v>
      </c>
      <c r="CS240" s="411">
        <v>61</v>
      </c>
      <c r="CT240" s="411">
        <v>61</v>
      </c>
      <c r="CU240" s="412">
        <v>61</v>
      </c>
      <c r="CV240" s="411">
        <f t="shared" si="79"/>
        <v>734</v>
      </c>
      <c r="CW240" s="411">
        <v>-2</v>
      </c>
      <c r="CX240" s="411">
        <v>-1</v>
      </c>
      <c r="CY240" s="411">
        <v>-1</v>
      </c>
      <c r="CZ240" s="411">
        <v>0</v>
      </c>
      <c r="DA240" s="411">
        <v>1</v>
      </c>
      <c r="DB240" s="411">
        <v>1</v>
      </c>
      <c r="DC240" s="411">
        <v>0</v>
      </c>
      <c r="DD240" s="411">
        <v>0</v>
      </c>
      <c r="DE240" s="411">
        <v>0</v>
      </c>
      <c r="DF240" s="411">
        <v>0</v>
      </c>
      <c r="DG240" s="411">
        <v>0</v>
      </c>
      <c r="DH240" s="412">
        <v>0</v>
      </c>
      <c r="DI240" s="411">
        <f t="shared" si="80"/>
        <v>-2</v>
      </c>
      <c r="DJ240" s="411">
        <v>61</v>
      </c>
      <c r="DK240" s="411">
        <v>61</v>
      </c>
      <c r="DL240" s="411">
        <v>61</v>
      </c>
      <c r="DM240" s="411">
        <v>61</v>
      </c>
      <c r="DN240" s="411">
        <v>61</v>
      </c>
      <c r="DO240" s="411">
        <v>61</v>
      </c>
      <c r="DP240" s="411">
        <v>61</v>
      </c>
      <c r="DQ240" s="411">
        <v>61</v>
      </c>
      <c r="DR240" s="411">
        <v>61</v>
      </c>
      <c r="DS240" s="411">
        <v>61</v>
      </c>
      <c r="DT240" s="411">
        <v>61</v>
      </c>
      <c r="DU240" s="412">
        <v>61</v>
      </c>
      <c r="DV240" s="411">
        <f t="shared" si="81"/>
        <v>732</v>
      </c>
      <c r="DW240" s="412">
        <v>61</v>
      </c>
      <c r="DX240" s="412">
        <v>61</v>
      </c>
      <c r="DY240" s="412">
        <v>61</v>
      </c>
      <c r="DZ240" s="412">
        <v>61</v>
      </c>
      <c r="EA240" s="412">
        <v>61</v>
      </c>
      <c r="EB240" s="412">
        <v>61</v>
      </c>
      <c r="EC240" s="412">
        <v>61</v>
      </c>
      <c r="ED240" s="412">
        <v>61</v>
      </c>
      <c r="EE240" s="412">
        <v>61</v>
      </c>
      <c r="EF240" s="412">
        <v>61</v>
      </c>
      <c r="EG240" s="412">
        <v>61</v>
      </c>
      <c r="EH240" s="412">
        <v>61</v>
      </c>
      <c r="EI240" s="411">
        <f t="shared" si="82"/>
        <v>732</v>
      </c>
      <c r="EK240" s="411">
        <f t="shared" si="83"/>
        <v>732</v>
      </c>
      <c r="EL240" s="7">
        <f t="shared" si="84"/>
        <v>0</v>
      </c>
    </row>
    <row r="241" spans="1:142">
      <c r="A241" s="365" t="str">
        <f t="shared" si="66"/>
        <v xml:space="preserve"> 030</v>
      </c>
      <c r="B241" s="370" t="s">
        <v>935</v>
      </c>
      <c r="C241" s="370" t="s">
        <v>1168</v>
      </c>
      <c r="D241" s="411">
        <v>78509</v>
      </c>
      <c r="E241" s="411">
        <v>105065</v>
      </c>
      <c r="F241" s="411">
        <v>105714</v>
      </c>
      <c r="G241" s="411">
        <v>85953</v>
      </c>
      <c r="H241" s="411">
        <v>74216</v>
      </c>
      <c r="I241" s="411">
        <v>66357</v>
      </c>
      <c r="J241" s="411">
        <v>122409</v>
      </c>
      <c r="K241" s="411">
        <v>185829</v>
      </c>
      <c r="L241" s="411">
        <v>198786</v>
      </c>
      <c r="M241" s="411">
        <v>147706</v>
      </c>
      <c r="N241" s="411">
        <v>90945</v>
      </c>
      <c r="O241" s="412">
        <v>71426</v>
      </c>
      <c r="P241" s="411">
        <f t="shared" si="67"/>
        <v>1332915</v>
      </c>
      <c r="Q241" s="411">
        <f t="shared" si="68"/>
        <v>634274.32258064521</v>
      </c>
      <c r="R241" s="411">
        <f t="shared" si="69"/>
        <v>333726.16017797554</v>
      </c>
      <c r="S241" s="411">
        <f t="shared" si="70"/>
        <v>364914.5172413793</v>
      </c>
      <c r="T241" s="411">
        <v>-576</v>
      </c>
      <c r="U241" s="411">
        <v>575.99999999998545</v>
      </c>
      <c r="V241" s="411">
        <v>0</v>
      </c>
      <c r="W241" s="411">
        <v>0</v>
      </c>
      <c r="X241" s="411">
        <v>207</v>
      </c>
      <c r="Y241" s="411">
        <v>-207</v>
      </c>
      <c r="Z241" s="411">
        <v>239</v>
      </c>
      <c r="AA241" s="411">
        <v>-239</v>
      </c>
      <c r="AB241" s="411">
        <v>0</v>
      </c>
      <c r="AC241" s="411">
        <v>0</v>
      </c>
      <c r="AD241" s="411">
        <v>0</v>
      </c>
      <c r="AE241" s="412">
        <v>0</v>
      </c>
      <c r="AF241" s="411">
        <f t="shared" si="71"/>
        <v>-1.4551915228366852E-11</v>
      </c>
      <c r="AG241" s="411">
        <v>77933</v>
      </c>
      <c r="AH241" s="411">
        <v>105640.99999999999</v>
      </c>
      <c r="AI241" s="411">
        <v>105714</v>
      </c>
      <c r="AJ241" s="411">
        <v>85953</v>
      </c>
      <c r="AK241" s="411">
        <v>74423</v>
      </c>
      <c r="AL241" s="411">
        <v>66150</v>
      </c>
      <c r="AM241" s="411">
        <v>122648</v>
      </c>
      <c r="AN241" s="411">
        <v>185590</v>
      </c>
      <c r="AO241" s="411">
        <v>198786</v>
      </c>
      <c r="AP241" s="411">
        <v>147706</v>
      </c>
      <c r="AQ241" s="411">
        <v>90945</v>
      </c>
      <c r="AR241" s="412">
        <v>71426</v>
      </c>
      <c r="AS241" s="411">
        <f t="shared" si="72"/>
        <v>1332915</v>
      </c>
      <c r="AT241" s="411">
        <f t="shared" si="73"/>
        <v>634505.61290322582</v>
      </c>
      <c r="AU241" s="411">
        <f t="shared" si="74"/>
        <v>333494.86985539488</v>
      </c>
      <c r="AV241" s="411">
        <f t="shared" si="75"/>
        <v>364914.5172413793</v>
      </c>
      <c r="AW241" s="411">
        <v>0</v>
      </c>
      <c r="AX241" s="411">
        <v>0</v>
      </c>
      <c r="AY241" s="411">
        <v>0</v>
      </c>
      <c r="AZ241" s="411">
        <v>0</v>
      </c>
      <c r="BA241" s="411">
        <v>0</v>
      </c>
      <c r="BB241" s="411">
        <v>0</v>
      </c>
      <c r="BC241" s="411">
        <v>0</v>
      </c>
      <c r="BD241" s="411">
        <v>0</v>
      </c>
      <c r="BE241" s="411">
        <v>0</v>
      </c>
      <c r="BF241" s="411">
        <v>0</v>
      </c>
      <c r="BG241" s="411">
        <v>0</v>
      </c>
      <c r="BH241" s="412">
        <v>0</v>
      </c>
      <c r="BI241" s="411">
        <f t="shared" si="76"/>
        <v>0</v>
      </c>
      <c r="BJ241" s="411">
        <v>77933</v>
      </c>
      <c r="BK241" s="411">
        <v>105640.99999999999</v>
      </c>
      <c r="BL241" s="411">
        <v>105714</v>
      </c>
      <c r="BM241" s="411">
        <v>85953</v>
      </c>
      <c r="BN241" s="411">
        <v>74423</v>
      </c>
      <c r="BO241" s="411">
        <v>66150</v>
      </c>
      <c r="BP241" s="411">
        <v>122648</v>
      </c>
      <c r="BQ241" s="411">
        <v>185590</v>
      </c>
      <c r="BR241" s="411">
        <v>198786</v>
      </c>
      <c r="BS241" s="411">
        <v>147706</v>
      </c>
      <c r="BT241" s="411">
        <v>90945</v>
      </c>
      <c r="BU241" s="412">
        <v>71426</v>
      </c>
      <c r="BV241" s="411">
        <f t="shared" si="77"/>
        <v>1332915</v>
      </c>
      <c r="BW241" s="411">
        <v>-10048.470990564994</v>
      </c>
      <c r="BX241" s="411">
        <v>-10778.551229999997</v>
      </c>
      <c r="BY241" s="411">
        <v>-9230.1292050659977</v>
      </c>
      <c r="BZ241" s="411">
        <v>-9568.0943938440032</v>
      </c>
      <c r="CA241" s="411">
        <v>5970.2503459230065</v>
      </c>
      <c r="CB241" s="411">
        <v>13410.639310950006</v>
      </c>
      <c r="CC241" s="411">
        <v>10515.508002456016</v>
      </c>
      <c r="CD241" s="411">
        <v>-22652.381205960002</v>
      </c>
      <c r="CE241" s="411">
        <v>9806.4731826600037</v>
      </c>
      <c r="CF241" s="411">
        <v>16859.850559135986</v>
      </c>
      <c r="CG241" s="411">
        <v>-2174.6665632149961</v>
      </c>
      <c r="CH241" s="412">
        <v>8650.5992100739968</v>
      </c>
      <c r="CI241" s="411">
        <f t="shared" si="78"/>
        <v>761.02702254902397</v>
      </c>
      <c r="CJ241" s="411">
        <v>67884.529009435006</v>
      </c>
      <c r="CK241" s="411">
        <v>94862.448769999988</v>
      </c>
      <c r="CL241" s="411">
        <v>96483.870794934002</v>
      </c>
      <c r="CM241" s="411">
        <v>76384.905606155997</v>
      </c>
      <c r="CN241" s="411">
        <v>80393.250345923007</v>
      </c>
      <c r="CO241" s="411">
        <v>79560.639310950006</v>
      </c>
      <c r="CP241" s="411">
        <v>133163.50800245602</v>
      </c>
      <c r="CQ241" s="411">
        <v>162937.61879404</v>
      </c>
      <c r="CR241" s="411">
        <v>208592.47318266</v>
      </c>
      <c r="CS241" s="411">
        <v>164565.85055913599</v>
      </c>
      <c r="CT241" s="411">
        <v>88770.333436785004</v>
      </c>
      <c r="CU241" s="412">
        <v>80076.599210073997</v>
      </c>
      <c r="CV241" s="411">
        <f t="shared" si="79"/>
        <v>1333676.027022549</v>
      </c>
      <c r="CW241" s="411">
        <v>-2155.0644129979337</v>
      </c>
      <c r="CX241" s="411">
        <v>-1530.0394962903229</v>
      </c>
      <c r="CY241" s="411">
        <v>-1556.1914644344215</v>
      </c>
      <c r="CZ241" s="411">
        <v>0</v>
      </c>
      <c r="DA241" s="411">
        <v>1339.8875057653786</v>
      </c>
      <c r="DB241" s="411">
        <v>1326.0106551825011</v>
      </c>
      <c r="DC241" s="411">
        <v>0</v>
      </c>
      <c r="DD241" s="411">
        <v>0</v>
      </c>
      <c r="DE241" s="411">
        <v>0</v>
      </c>
      <c r="DF241" s="411">
        <v>0</v>
      </c>
      <c r="DG241" s="411">
        <v>0</v>
      </c>
      <c r="DH241" s="412">
        <v>0</v>
      </c>
      <c r="DI241" s="411">
        <f t="shared" si="80"/>
        <v>-2575.3972127747984</v>
      </c>
      <c r="DJ241" s="411">
        <v>65729.464596437072</v>
      </c>
      <c r="DK241" s="411">
        <v>93332.409273709665</v>
      </c>
      <c r="DL241" s="411">
        <v>94927.679330499581</v>
      </c>
      <c r="DM241" s="411">
        <v>76384.905606155997</v>
      </c>
      <c r="DN241" s="411">
        <v>81733.137851688385</v>
      </c>
      <c r="DO241" s="411">
        <v>80886.649966132507</v>
      </c>
      <c r="DP241" s="411">
        <v>133163.50800245602</v>
      </c>
      <c r="DQ241" s="411">
        <v>162937.61879404</v>
      </c>
      <c r="DR241" s="411">
        <v>208592.47318266</v>
      </c>
      <c r="DS241" s="411">
        <v>164565.85055913599</v>
      </c>
      <c r="DT241" s="411">
        <v>88770.333436785004</v>
      </c>
      <c r="DU241" s="412">
        <v>80076.599210073997</v>
      </c>
      <c r="DV241" s="411">
        <f t="shared" si="81"/>
        <v>1331100.6298097742</v>
      </c>
      <c r="DW241" s="412">
        <v>65729.464596437072</v>
      </c>
      <c r="DX241" s="412">
        <v>93332.409273709665</v>
      </c>
      <c r="DY241" s="412">
        <v>94927.679330499581</v>
      </c>
      <c r="DZ241" s="412">
        <v>76384.905606155997</v>
      </c>
      <c r="EA241" s="412">
        <v>81733.137851688385</v>
      </c>
      <c r="EB241" s="412">
        <v>80886.649966132507</v>
      </c>
      <c r="EC241" s="412">
        <v>133163.50800245602</v>
      </c>
      <c r="ED241" s="412">
        <v>162937.61879404</v>
      </c>
      <c r="EE241" s="412">
        <v>208592.47318266</v>
      </c>
      <c r="EF241" s="412">
        <v>164565.85055913599</v>
      </c>
      <c r="EG241" s="412">
        <v>88770.333436785004</v>
      </c>
      <c r="EH241" s="412">
        <v>80076.599210073997</v>
      </c>
      <c r="EI241" s="411">
        <f t="shared" si="82"/>
        <v>1331100.6298097742</v>
      </c>
      <c r="EK241" s="411">
        <f t="shared" si="83"/>
        <v>1331100.6298097742</v>
      </c>
      <c r="EL241" s="7">
        <f t="shared" si="84"/>
        <v>0</v>
      </c>
    </row>
    <row r="242" spans="1:142">
      <c r="A242" s="365" t="str">
        <f t="shared" si="66"/>
        <v xml:space="preserve"> 030</v>
      </c>
      <c r="B242" s="370" t="s">
        <v>935</v>
      </c>
      <c r="C242" s="370" t="s">
        <v>1169</v>
      </c>
      <c r="D242" s="411">
        <v>78509</v>
      </c>
      <c r="E242" s="411">
        <v>105065</v>
      </c>
      <c r="F242" s="411">
        <v>105714</v>
      </c>
      <c r="G242" s="411">
        <v>85953</v>
      </c>
      <c r="H242" s="411">
        <v>74216</v>
      </c>
      <c r="I242" s="411">
        <v>66357</v>
      </c>
      <c r="J242" s="411">
        <v>122409</v>
      </c>
      <c r="K242" s="411">
        <v>185829</v>
      </c>
      <c r="L242" s="411">
        <v>198786</v>
      </c>
      <c r="M242" s="411">
        <v>147706</v>
      </c>
      <c r="N242" s="411">
        <v>90945</v>
      </c>
      <c r="O242" s="412">
        <v>71426</v>
      </c>
      <c r="P242" s="411">
        <f t="shared" si="67"/>
        <v>1332915</v>
      </c>
      <c r="Q242" s="411">
        <f t="shared" si="68"/>
        <v>634274.32258064521</v>
      </c>
      <c r="R242" s="411">
        <f t="shared" si="69"/>
        <v>333726.16017797554</v>
      </c>
      <c r="S242" s="411">
        <f t="shared" si="70"/>
        <v>364914.5172413793</v>
      </c>
      <c r="T242" s="411">
        <v>-576</v>
      </c>
      <c r="U242" s="411">
        <v>575.99999999998545</v>
      </c>
      <c r="V242" s="411">
        <v>0</v>
      </c>
      <c r="W242" s="411">
        <v>0</v>
      </c>
      <c r="X242" s="411">
        <v>207</v>
      </c>
      <c r="Y242" s="411">
        <v>-207</v>
      </c>
      <c r="Z242" s="411">
        <v>239</v>
      </c>
      <c r="AA242" s="411">
        <v>-239</v>
      </c>
      <c r="AB242" s="411">
        <v>0</v>
      </c>
      <c r="AC242" s="411">
        <v>0</v>
      </c>
      <c r="AD242" s="411">
        <v>0</v>
      </c>
      <c r="AE242" s="412">
        <v>0</v>
      </c>
      <c r="AF242" s="411">
        <f t="shared" si="71"/>
        <v>-1.4551915228366852E-11</v>
      </c>
      <c r="AG242" s="411">
        <v>77933</v>
      </c>
      <c r="AH242" s="411">
        <v>105640.99999999999</v>
      </c>
      <c r="AI242" s="411">
        <v>105714</v>
      </c>
      <c r="AJ242" s="411">
        <v>85953</v>
      </c>
      <c r="AK242" s="411">
        <v>74423</v>
      </c>
      <c r="AL242" s="411">
        <v>66150</v>
      </c>
      <c r="AM242" s="411">
        <v>122648</v>
      </c>
      <c r="AN242" s="411">
        <v>185590</v>
      </c>
      <c r="AO242" s="411">
        <v>198786</v>
      </c>
      <c r="AP242" s="411">
        <v>147706</v>
      </c>
      <c r="AQ242" s="411">
        <v>90945</v>
      </c>
      <c r="AR242" s="412">
        <v>71426</v>
      </c>
      <c r="AS242" s="411">
        <f t="shared" si="72"/>
        <v>1332915</v>
      </c>
      <c r="AT242" s="411">
        <f t="shared" si="73"/>
        <v>634505.61290322582</v>
      </c>
      <c r="AU242" s="411">
        <f t="shared" si="74"/>
        <v>333494.86985539488</v>
      </c>
      <c r="AV242" s="411">
        <f t="shared" si="75"/>
        <v>364914.5172413793</v>
      </c>
      <c r="AW242" s="411">
        <v>0</v>
      </c>
      <c r="AX242" s="411">
        <v>0</v>
      </c>
      <c r="AY242" s="411">
        <v>0</v>
      </c>
      <c r="AZ242" s="411">
        <v>0</v>
      </c>
      <c r="BA242" s="411">
        <v>0</v>
      </c>
      <c r="BB242" s="411">
        <v>0</v>
      </c>
      <c r="BC242" s="411">
        <v>0</v>
      </c>
      <c r="BD242" s="411">
        <v>0</v>
      </c>
      <c r="BE242" s="411">
        <v>0</v>
      </c>
      <c r="BF242" s="411">
        <v>0</v>
      </c>
      <c r="BG242" s="411">
        <v>0</v>
      </c>
      <c r="BH242" s="412">
        <v>0</v>
      </c>
      <c r="BI242" s="411">
        <f t="shared" si="76"/>
        <v>0</v>
      </c>
      <c r="BJ242" s="411">
        <v>77933</v>
      </c>
      <c r="BK242" s="411">
        <v>105640.99999999999</v>
      </c>
      <c r="BL242" s="411">
        <v>105714</v>
      </c>
      <c r="BM242" s="411">
        <v>85953</v>
      </c>
      <c r="BN242" s="411">
        <v>74423</v>
      </c>
      <c r="BO242" s="411">
        <v>66150</v>
      </c>
      <c r="BP242" s="411">
        <v>122648</v>
      </c>
      <c r="BQ242" s="411">
        <v>185590</v>
      </c>
      <c r="BR242" s="411">
        <v>198786</v>
      </c>
      <c r="BS242" s="411">
        <v>147706</v>
      </c>
      <c r="BT242" s="411">
        <v>90945</v>
      </c>
      <c r="BU242" s="412">
        <v>71426</v>
      </c>
      <c r="BV242" s="411">
        <f t="shared" si="77"/>
        <v>1332915</v>
      </c>
      <c r="BW242" s="411">
        <v>-10048.470990564994</v>
      </c>
      <c r="BX242" s="411">
        <v>-10778.551229999997</v>
      </c>
      <c r="BY242" s="411">
        <v>-9230.1292050659977</v>
      </c>
      <c r="BZ242" s="411">
        <v>-9568.0943938440032</v>
      </c>
      <c r="CA242" s="411">
        <v>5970.2503459230065</v>
      </c>
      <c r="CB242" s="411">
        <v>13410.639310950006</v>
      </c>
      <c r="CC242" s="411">
        <v>10515.508002456016</v>
      </c>
      <c r="CD242" s="411">
        <v>-22652.381205960002</v>
      </c>
      <c r="CE242" s="411">
        <v>9806.4731826600037</v>
      </c>
      <c r="CF242" s="411">
        <v>16859.850559135986</v>
      </c>
      <c r="CG242" s="411">
        <v>-2174.6665632149961</v>
      </c>
      <c r="CH242" s="412">
        <v>8650.5992100739968</v>
      </c>
      <c r="CI242" s="411">
        <f t="shared" si="78"/>
        <v>761.02702254902397</v>
      </c>
      <c r="CJ242" s="411">
        <v>67884.529009435006</v>
      </c>
      <c r="CK242" s="411">
        <v>94862.448769999988</v>
      </c>
      <c r="CL242" s="411">
        <v>96483.870794934002</v>
      </c>
      <c r="CM242" s="411">
        <v>76384.905606155997</v>
      </c>
      <c r="CN242" s="411">
        <v>80393.250345923007</v>
      </c>
      <c r="CO242" s="411">
        <v>79560.639310950006</v>
      </c>
      <c r="CP242" s="411">
        <v>133163.50800245602</v>
      </c>
      <c r="CQ242" s="411">
        <v>162937.61879404</v>
      </c>
      <c r="CR242" s="411">
        <v>208592.47318266</v>
      </c>
      <c r="CS242" s="411">
        <v>164565.85055913599</v>
      </c>
      <c r="CT242" s="411">
        <v>88770.333436785004</v>
      </c>
      <c r="CU242" s="412">
        <v>80076.599210073997</v>
      </c>
      <c r="CV242" s="411">
        <f t="shared" si="79"/>
        <v>1333676.027022549</v>
      </c>
      <c r="CW242" s="411">
        <v>-2155.0644129979337</v>
      </c>
      <c r="CX242" s="411">
        <v>-1530.0394962903229</v>
      </c>
      <c r="CY242" s="411">
        <v>-1556.1914644344215</v>
      </c>
      <c r="CZ242" s="411">
        <v>0</v>
      </c>
      <c r="DA242" s="411">
        <v>1339.8875057653786</v>
      </c>
      <c r="DB242" s="411">
        <v>1326.0106551825011</v>
      </c>
      <c r="DC242" s="411">
        <v>0</v>
      </c>
      <c r="DD242" s="411">
        <v>0</v>
      </c>
      <c r="DE242" s="411">
        <v>0</v>
      </c>
      <c r="DF242" s="411">
        <v>0</v>
      </c>
      <c r="DG242" s="411">
        <v>0</v>
      </c>
      <c r="DH242" s="412">
        <v>0</v>
      </c>
      <c r="DI242" s="411">
        <f t="shared" si="80"/>
        <v>-2575.3972127747984</v>
      </c>
      <c r="DJ242" s="411">
        <v>65729.464596437072</v>
      </c>
      <c r="DK242" s="411">
        <v>93332.409273709665</v>
      </c>
      <c r="DL242" s="411">
        <v>94927.679330499581</v>
      </c>
      <c r="DM242" s="411">
        <v>76384.905606155997</v>
      </c>
      <c r="DN242" s="411">
        <v>81733.137851688385</v>
      </c>
      <c r="DO242" s="411">
        <v>80886.649966132507</v>
      </c>
      <c r="DP242" s="411">
        <v>133163.50800245602</v>
      </c>
      <c r="DQ242" s="411">
        <v>162937.61879404</v>
      </c>
      <c r="DR242" s="411">
        <v>208592.47318266</v>
      </c>
      <c r="DS242" s="411">
        <v>164565.85055913599</v>
      </c>
      <c r="DT242" s="411">
        <v>88770.333436785004</v>
      </c>
      <c r="DU242" s="412">
        <v>80076.599210073997</v>
      </c>
      <c r="DV242" s="411">
        <f t="shared" si="81"/>
        <v>1331100.6298097742</v>
      </c>
      <c r="DW242" s="412">
        <v>65729.464596437072</v>
      </c>
      <c r="DX242" s="412">
        <v>93332.409273709665</v>
      </c>
      <c r="DY242" s="412">
        <v>94927.679330499581</v>
      </c>
      <c r="DZ242" s="412">
        <v>76384.905606155997</v>
      </c>
      <c r="EA242" s="412">
        <v>81733.137851688385</v>
      </c>
      <c r="EB242" s="412">
        <v>80886.649966132507</v>
      </c>
      <c r="EC242" s="412">
        <v>133163.50800245602</v>
      </c>
      <c r="ED242" s="412">
        <v>162937.61879404</v>
      </c>
      <c r="EE242" s="412">
        <v>208592.47318266</v>
      </c>
      <c r="EF242" s="412">
        <v>164565.85055913599</v>
      </c>
      <c r="EG242" s="412">
        <v>88770.333436785004</v>
      </c>
      <c r="EH242" s="412">
        <v>80076.599210073997</v>
      </c>
      <c r="EI242" s="411">
        <f t="shared" si="82"/>
        <v>1331100.6298097742</v>
      </c>
      <c r="EK242" s="411">
        <f t="shared" si="83"/>
        <v>1331100.6298097742</v>
      </c>
      <c r="EL242" s="7">
        <f t="shared" si="84"/>
        <v>0</v>
      </c>
    </row>
    <row r="243" spans="1:142">
      <c r="A243" s="365" t="str">
        <f t="shared" si="66"/>
        <v xml:space="preserve"> 030</v>
      </c>
      <c r="B243" s="370" t="s">
        <v>935</v>
      </c>
      <c r="C243" s="370" t="s">
        <v>1170</v>
      </c>
      <c r="D243" s="411">
        <v>78509</v>
      </c>
      <c r="E243" s="411">
        <v>105065</v>
      </c>
      <c r="F243" s="411">
        <v>105714</v>
      </c>
      <c r="G243" s="411">
        <v>85953</v>
      </c>
      <c r="H243" s="411">
        <v>74216</v>
      </c>
      <c r="I243" s="411">
        <v>66357</v>
      </c>
      <c r="J243" s="411">
        <v>122409</v>
      </c>
      <c r="K243" s="411">
        <v>185829</v>
      </c>
      <c r="L243" s="411">
        <v>198786</v>
      </c>
      <c r="M243" s="411">
        <v>147706</v>
      </c>
      <c r="N243" s="411">
        <v>90945</v>
      </c>
      <c r="O243" s="412">
        <v>71426</v>
      </c>
      <c r="P243" s="411">
        <f t="shared" si="67"/>
        <v>1332915</v>
      </c>
      <c r="Q243" s="411">
        <f t="shared" si="68"/>
        <v>634274.32258064521</v>
      </c>
      <c r="R243" s="411">
        <f t="shared" si="69"/>
        <v>333726.16017797554</v>
      </c>
      <c r="S243" s="411">
        <f t="shared" si="70"/>
        <v>364914.5172413793</v>
      </c>
      <c r="T243" s="411">
        <v>-576</v>
      </c>
      <c r="U243" s="411">
        <v>575.99999999998545</v>
      </c>
      <c r="V243" s="411">
        <v>0</v>
      </c>
      <c r="W243" s="411">
        <v>0</v>
      </c>
      <c r="X243" s="411">
        <v>207</v>
      </c>
      <c r="Y243" s="411">
        <v>-207</v>
      </c>
      <c r="Z243" s="411">
        <v>239</v>
      </c>
      <c r="AA243" s="411">
        <v>-239</v>
      </c>
      <c r="AB243" s="411">
        <v>0</v>
      </c>
      <c r="AC243" s="411">
        <v>0</v>
      </c>
      <c r="AD243" s="411">
        <v>0</v>
      </c>
      <c r="AE243" s="412">
        <v>0</v>
      </c>
      <c r="AF243" s="411">
        <f t="shared" si="71"/>
        <v>-1.4551915228366852E-11</v>
      </c>
      <c r="AG243" s="411">
        <v>77933</v>
      </c>
      <c r="AH243" s="411">
        <v>105640.99999999999</v>
      </c>
      <c r="AI243" s="411">
        <v>105714</v>
      </c>
      <c r="AJ243" s="411">
        <v>85953</v>
      </c>
      <c r="AK243" s="411">
        <v>74423</v>
      </c>
      <c r="AL243" s="411">
        <v>66150</v>
      </c>
      <c r="AM243" s="411">
        <v>122648</v>
      </c>
      <c r="AN243" s="411">
        <v>185590</v>
      </c>
      <c r="AO243" s="411">
        <v>198786</v>
      </c>
      <c r="AP243" s="411">
        <v>147706</v>
      </c>
      <c r="AQ243" s="411">
        <v>90945</v>
      </c>
      <c r="AR243" s="412">
        <v>71426</v>
      </c>
      <c r="AS243" s="411">
        <f t="shared" si="72"/>
        <v>1332915</v>
      </c>
      <c r="AT243" s="411">
        <f t="shared" si="73"/>
        <v>634505.61290322582</v>
      </c>
      <c r="AU243" s="411">
        <f t="shared" si="74"/>
        <v>333494.86985539488</v>
      </c>
      <c r="AV243" s="411">
        <f t="shared" si="75"/>
        <v>364914.5172413793</v>
      </c>
      <c r="AW243" s="411">
        <v>0</v>
      </c>
      <c r="AX243" s="411">
        <v>0</v>
      </c>
      <c r="AY243" s="411">
        <v>0</v>
      </c>
      <c r="AZ243" s="411">
        <v>0</v>
      </c>
      <c r="BA243" s="411">
        <v>0</v>
      </c>
      <c r="BB243" s="411">
        <v>0</v>
      </c>
      <c r="BC243" s="411">
        <v>0</v>
      </c>
      <c r="BD243" s="411">
        <v>0</v>
      </c>
      <c r="BE243" s="411">
        <v>0</v>
      </c>
      <c r="BF243" s="411">
        <v>0</v>
      </c>
      <c r="BG243" s="411">
        <v>0</v>
      </c>
      <c r="BH243" s="412">
        <v>0</v>
      </c>
      <c r="BI243" s="411">
        <f t="shared" si="76"/>
        <v>0</v>
      </c>
      <c r="BJ243" s="411">
        <v>77933</v>
      </c>
      <c r="BK243" s="411">
        <v>105640.99999999999</v>
      </c>
      <c r="BL243" s="411">
        <v>105714</v>
      </c>
      <c r="BM243" s="411">
        <v>85953</v>
      </c>
      <c r="BN243" s="411">
        <v>74423</v>
      </c>
      <c r="BO243" s="411">
        <v>66150</v>
      </c>
      <c r="BP243" s="411">
        <v>122648</v>
      </c>
      <c r="BQ243" s="411">
        <v>185590</v>
      </c>
      <c r="BR243" s="411">
        <v>198786</v>
      </c>
      <c r="BS243" s="411">
        <v>147706</v>
      </c>
      <c r="BT243" s="411">
        <v>90945</v>
      </c>
      <c r="BU243" s="412">
        <v>71426</v>
      </c>
      <c r="BV243" s="411">
        <f t="shared" si="77"/>
        <v>1332915</v>
      </c>
      <c r="BW243" s="411">
        <v>-10048.470990564994</v>
      </c>
      <c r="BX243" s="411">
        <v>-10778.551229999997</v>
      </c>
      <c r="BY243" s="411">
        <v>-9230.1292050659977</v>
      </c>
      <c r="BZ243" s="411">
        <v>-9568.0943938440032</v>
      </c>
      <c r="CA243" s="411">
        <v>5970.2503459230065</v>
      </c>
      <c r="CB243" s="411">
        <v>13410.639310950006</v>
      </c>
      <c r="CC243" s="411">
        <v>10515.508002456016</v>
      </c>
      <c r="CD243" s="411">
        <v>-22652.381205960002</v>
      </c>
      <c r="CE243" s="411">
        <v>9806.4731826600037</v>
      </c>
      <c r="CF243" s="411">
        <v>16859.850559135986</v>
      </c>
      <c r="CG243" s="411">
        <v>-2174.6665632149961</v>
      </c>
      <c r="CH243" s="412">
        <v>8650.5992100739968</v>
      </c>
      <c r="CI243" s="411">
        <f t="shared" si="78"/>
        <v>761.02702254902397</v>
      </c>
      <c r="CJ243" s="411">
        <v>67884.529009435006</v>
      </c>
      <c r="CK243" s="411">
        <v>94862.448769999988</v>
      </c>
      <c r="CL243" s="411">
        <v>96483.870794934002</v>
      </c>
      <c r="CM243" s="411">
        <v>76384.905606155997</v>
      </c>
      <c r="CN243" s="411">
        <v>80393.250345923007</v>
      </c>
      <c r="CO243" s="411">
        <v>79560.639310950006</v>
      </c>
      <c r="CP243" s="411">
        <v>133163.50800245602</v>
      </c>
      <c r="CQ243" s="411">
        <v>162937.61879404</v>
      </c>
      <c r="CR243" s="411">
        <v>208592.47318266</v>
      </c>
      <c r="CS243" s="411">
        <v>164565.85055913599</v>
      </c>
      <c r="CT243" s="411">
        <v>88770.333436785004</v>
      </c>
      <c r="CU243" s="412">
        <v>80076.599210073997</v>
      </c>
      <c r="CV243" s="411">
        <f t="shared" si="79"/>
        <v>1333676.027022549</v>
      </c>
      <c r="CW243" s="411">
        <v>-2155.0644129979337</v>
      </c>
      <c r="CX243" s="411">
        <v>-1530.0394962903229</v>
      </c>
      <c r="CY243" s="411">
        <v>-1556.1914644344215</v>
      </c>
      <c r="CZ243" s="411">
        <v>0</v>
      </c>
      <c r="DA243" s="411">
        <v>1339.8875057653786</v>
      </c>
      <c r="DB243" s="411">
        <v>1326.0106551825011</v>
      </c>
      <c r="DC243" s="411">
        <v>0</v>
      </c>
      <c r="DD243" s="411">
        <v>0</v>
      </c>
      <c r="DE243" s="411">
        <v>0</v>
      </c>
      <c r="DF243" s="411">
        <v>0</v>
      </c>
      <c r="DG243" s="411">
        <v>0</v>
      </c>
      <c r="DH243" s="412">
        <v>0</v>
      </c>
      <c r="DI243" s="411">
        <f t="shared" si="80"/>
        <v>-2575.3972127747984</v>
      </c>
      <c r="DJ243" s="411">
        <v>65729.464596437072</v>
      </c>
      <c r="DK243" s="411">
        <v>93332.409273709665</v>
      </c>
      <c r="DL243" s="411">
        <v>94927.679330499581</v>
      </c>
      <c r="DM243" s="411">
        <v>76384.905606155997</v>
      </c>
      <c r="DN243" s="411">
        <v>81733.137851688385</v>
      </c>
      <c r="DO243" s="411">
        <v>80886.649966132507</v>
      </c>
      <c r="DP243" s="411">
        <v>133163.50800245602</v>
      </c>
      <c r="DQ243" s="411">
        <v>162937.61879404</v>
      </c>
      <c r="DR243" s="411">
        <v>208592.47318266</v>
      </c>
      <c r="DS243" s="411">
        <v>164565.85055913599</v>
      </c>
      <c r="DT243" s="411">
        <v>88770.333436785004</v>
      </c>
      <c r="DU243" s="412">
        <v>80076.599210073997</v>
      </c>
      <c r="DV243" s="411">
        <f t="shared" si="81"/>
        <v>1331100.6298097742</v>
      </c>
      <c r="DW243" s="412">
        <v>65729.464596437072</v>
      </c>
      <c r="DX243" s="412">
        <v>93332.409273709665</v>
      </c>
      <c r="DY243" s="412">
        <v>94927.679330499581</v>
      </c>
      <c r="DZ243" s="412">
        <v>76384.905606155997</v>
      </c>
      <c r="EA243" s="412">
        <v>81733.137851688385</v>
      </c>
      <c r="EB243" s="412">
        <v>80886.649966132507</v>
      </c>
      <c r="EC243" s="412">
        <v>133163.50800245602</v>
      </c>
      <c r="ED243" s="412">
        <v>162937.61879404</v>
      </c>
      <c r="EE243" s="412">
        <v>208592.47318266</v>
      </c>
      <c r="EF243" s="412">
        <v>164565.85055913599</v>
      </c>
      <c r="EG243" s="412">
        <v>88770.333436785004</v>
      </c>
      <c r="EH243" s="412">
        <v>80076.599210073997</v>
      </c>
      <c r="EI243" s="411">
        <f t="shared" si="82"/>
        <v>1331100.6298097742</v>
      </c>
      <c r="EK243" s="411">
        <f t="shared" si="83"/>
        <v>1331100.6298097742</v>
      </c>
      <c r="EL243" s="7">
        <f t="shared" si="84"/>
        <v>0</v>
      </c>
    </row>
    <row r="244" spans="1:142">
      <c r="A244" s="365" t="str">
        <f t="shared" si="66"/>
        <v xml:space="preserve"> 030</v>
      </c>
      <c r="B244" s="370" t="s">
        <v>935</v>
      </c>
      <c r="C244" s="370" t="s">
        <v>1171</v>
      </c>
      <c r="D244" s="411">
        <v>78509</v>
      </c>
      <c r="E244" s="411">
        <v>105065</v>
      </c>
      <c r="F244" s="411">
        <v>105714</v>
      </c>
      <c r="G244" s="411">
        <v>85953</v>
      </c>
      <c r="H244" s="411">
        <v>74216</v>
      </c>
      <c r="I244" s="411">
        <v>66357</v>
      </c>
      <c r="J244" s="411">
        <v>122409</v>
      </c>
      <c r="K244" s="411">
        <v>185829</v>
      </c>
      <c r="L244" s="411">
        <v>198786</v>
      </c>
      <c r="M244" s="411">
        <v>147706</v>
      </c>
      <c r="N244" s="411">
        <v>90945</v>
      </c>
      <c r="O244" s="412">
        <v>71426</v>
      </c>
      <c r="P244" s="411">
        <f t="shared" si="67"/>
        <v>1332915</v>
      </c>
      <c r="Q244" s="411">
        <f t="shared" si="68"/>
        <v>634274.32258064521</v>
      </c>
      <c r="R244" s="411">
        <f t="shared" si="69"/>
        <v>333726.16017797554</v>
      </c>
      <c r="S244" s="411">
        <f t="shared" si="70"/>
        <v>364914.5172413793</v>
      </c>
      <c r="T244" s="411">
        <v>-576</v>
      </c>
      <c r="U244" s="411">
        <v>575.99999999998545</v>
      </c>
      <c r="V244" s="411">
        <v>0</v>
      </c>
      <c r="W244" s="411">
        <v>0</v>
      </c>
      <c r="X244" s="411">
        <v>207</v>
      </c>
      <c r="Y244" s="411">
        <v>-207</v>
      </c>
      <c r="Z244" s="411">
        <v>239</v>
      </c>
      <c r="AA244" s="411">
        <v>-239</v>
      </c>
      <c r="AB244" s="411">
        <v>0</v>
      </c>
      <c r="AC244" s="411">
        <v>0</v>
      </c>
      <c r="AD244" s="411">
        <v>0</v>
      </c>
      <c r="AE244" s="412">
        <v>0</v>
      </c>
      <c r="AF244" s="411">
        <f t="shared" si="71"/>
        <v>-1.4551915228366852E-11</v>
      </c>
      <c r="AG244" s="411">
        <v>77933</v>
      </c>
      <c r="AH244" s="411">
        <v>105640.99999999999</v>
      </c>
      <c r="AI244" s="411">
        <v>105714</v>
      </c>
      <c r="AJ244" s="411">
        <v>85953</v>
      </c>
      <c r="AK244" s="411">
        <v>74423</v>
      </c>
      <c r="AL244" s="411">
        <v>66150</v>
      </c>
      <c r="AM244" s="411">
        <v>122648</v>
      </c>
      <c r="AN244" s="411">
        <v>185590</v>
      </c>
      <c r="AO244" s="411">
        <v>198786</v>
      </c>
      <c r="AP244" s="411">
        <v>147706</v>
      </c>
      <c r="AQ244" s="411">
        <v>90945</v>
      </c>
      <c r="AR244" s="412">
        <v>71426</v>
      </c>
      <c r="AS244" s="411">
        <f t="shared" si="72"/>
        <v>1332915</v>
      </c>
      <c r="AT244" s="411">
        <f t="shared" si="73"/>
        <v>634505.61290322582</v>
      </c>
      <c r="AU244" s="411">
        <f t="shared" si="74"/>
        <v>333494.86985539488</v>
      </c>
      <c r="AV244" s="411">
        <f t="shared" si="75"/>
        <v>364914.5172413793</v>
      </c>
      <c r="AW244" s="411">
        <v>0</v>
      </c>
      <c r="AX244" s="411">
        <v>0</v>
      </c>
      <c r="AY244" s="411">
        <v>0</v>
      </c>
      <c r="AZ244" s="411">
        <v>0</v>
      </c>
      <c r="BA244" s="411">
        <v>0</v>
      </c>
      <c r="BB244" s="411">
        <v>0</v>
      </c>
      <c r="BC244" s="411">
        <v>0</v>
      </c>
      <c r="BD244" s="411">
        <v>0</v>
      </c>
      <c r="BE244" s="411">
        <v>0</v>
      </c>
      <c r="BF244" s="411">
        <v>0</v>
      </c>
      <c r="BG244" s="411">
        <v>0</v>
      </c>
      <c r="BH244" s="412">
        <v>0</v>
      </c>
      <c r="BI244" s="411">
        <f t="shared" si="76"/>
        <v>0</v>
      </c>
      <c r="BJ244" s="411">
        <v>77933</v>
      </c>
      <c r="BK244" s="411">
        <v>105640.99999999999</v>
      </c>
      <c r="BL244" s="411">
        <v>105714</v>
      </c>
      <c r="BM244" s="411">
        <v>85953</v>
      </c>
      <c r="BN244" s="411">
        <v>74423</v>
      </c>
      <c r="BO244" s="411">
        <v>66150</v>
      </c>
      <c r="BP244" s="411">
        <v>122648</v>
      </c>
      <c r="BQ244" s="411">
        <v>185590</v>
      </c>
      <c r="BR244" s="411">
        <v>198786</v>
      </c>
      <c r="BS244" s="411">
        <v>147706</v>
      </c>
      <c r="BT244" s="411">
        <v>90945</v>
      </c>
      <c r="BU244" s="412">
        <v>71426</v>
      </c>
      <c r="BV244" s="411">
        <f t="shared" si="77"/>
        <v>1332915</v>
      </c>
      <c r="BW244" s="411">
        <v>-10048.470990564994</v>
      </c>
      <c r="BX244" s="411">
        <v>-10778.551229999997</v>
      </c>
      <c r="BY244" s="411">
        <v>-9230.1292050659977</v>
      </c>
      <c r="BZ244" s="411">
        <v>-9568.0943938440032</v>
      </c>
      <c r="CA244" s="411">
        <v>5970.2503459230065</v>
      </c>
      <c r="CB244" s="411">
        <v>13410.639310950006</v>
      </c>
      <c r="CC244" s="411">
        <v>10515.508002456016</v>
      </c>
      <c r="CD244" s="411">
        <v>-22652.381205960002</v>
      </c>
      <c r="CE244" s="411">
        <v>9806.4731826600037</v>
      </c>
      <c r="CF244" s="411">
        <v>16859.850559135986</v>
      </c>
      <c r="CG244" s="411">
        <v>-2174.6665632149961</v>
      </c>
      <c r="CH244" s="412">
        <v>8650.5992100739968</v>
      </c>
      <c r="CI244" s="411">
        <f t="shared" si="78"/>
        <v>761.02702254902397</v>
      </c>
      <c r="CJ244" s="411">
        <v>67884.529009435006</v>
      </c>
      <c r="CK244" s="411">
        <v>94862.448769999988</v>
      </c>
      <c r="CL244" s="411">
        <v>96483.870794934002</v>
      </c>
      <c r="CM244" s="411">
        <v>76384.905606155997</v>
      </c>
      <c r="CN244" s="411">
        <v>80393.250345923007</v>
      </c>
      <c r="CO244" s="411">
        <v>79560.639310950006</v>
      </c>
      <c r="CP244" s="411">
        <v>133163.50800245602</v>
      </c>
      <c r="CQ244" s="411">
        <v>162937.61879404</v>
      </c>
      <c r="CR244" s="411">
        <v>208592.47318266</v>
      </c>
      <c r="CS244" s="411">
        <v>164565.85055913599</v>
      </c>
      <c r="CT244" s="411">
        <v>88770.333436785004</v>
      </c>
      <c r="CU244" s="412">
        <v>80076.599210073997</v>
      </c>
      <c r="CV244" s="411">
        <f t="shared" si="79"/>
        <v>1333676.027022549</v>
      </c>
      <c r="CW244" s="411">
        <v>-2155.0644129979337</v>
      </c>
      <c r="CX244" s="411">
        <v>-1530.0394962903229</v>
      </c>
      <c r="CY244" s="411">
        <v>-1556.1914644344215</v>
      </c>
      <c r="CZ244" s="411">
        <v>0</v>
      </c>
      <c r="DA244" s="411">
        <v>1339.8875057653786</v>
      </c>
      <c r="DB244" s="411">
        <v>1326.0106551825011</v>
      </c>
      <c r="DC244" s="411">
        <v>0</v>
      </c>
      <c r="DD244" s="411">
        <v>0</v>
      </c>
      <c r="DE244" s="411">
        <v>0</v>
      </c>
      <c r="DF244" s="411">
        <v>0</v>
      </c>
      <c r="DG244" s="411">
        <v>0</v>
      </c>
      <c r="DH244" s="412">
        <v>0</v>
      </c>
      <c r="DI244" s="411">
        <f t="shared" si="80"/>
        <v>-2575.3972127747984</v>
      </c>
      <c r="DJ244" s="411">
        <v>65729.464596437072</v>
      </c>
      <c r="DK244" s="411">
        <v>93332.409273709665</v>
      </c>
      <c r="DL244" s="411">
        <v>94927.679330499581</v>
      </c>
      <c r="DM244" s="411">
        <v>76384.905606155997</v>
      </c>
      <c r="DN244" s="411">
        <v>81733.137851688385</v>
      </c>
      <c r="DO244" s="411">
        <v>80886.649966132507</v>
      </c>
      <c r="DP244" s="411">
        <v>133163.50800245602</v>
      </c>
      <c r="DQ244" s="411">
        <v>162937.61879404</v>
      </c>
      <c r="DR244" s="411">
        <v>208592.47318266</v>
      </c>
      <c r="DS244" s="411">
        <v>164565.85055913599</v>
      </c>
      <c r="DT244" s="411">
        <v>88770.333436785004</v>
      </c>
      <c r="DU244" s="412">
        <v>80076.599210073997</v>
      </c>
      <c r="DV244" s="411">
        <f t="shared" si="81"/>
        <v>1331100.6298097742</v>
      </c>
      <c r="DW244" s="412">
        <v>65729.464596437072</v>
      </c>
      <c r="DX244" s="412">
        <v>93332.409273709665</v>
      </c>
      <c r="DY244" s="412">
        <v>94927.679330499581</v>
      </c>
      <c r="DZ244" s="412">
        <v>76384.905606155997</v>
      </c>
      <c r="EA244" s="412">
        <v>81733.137851688385</v>
      </c>
      <c r="EB244" s="412">
        <v>80886.649966132507</v>
      </c>
      <c r="EC244" s="412">
        <v>133163.50800245602</v>
      </c>
      <c r="ED244" s="412">
        <v>162937.61879404</v>
      </c>
      <c r="EE244" s="412">
        <v>208592.47318266</v>
      </c>
      <c r="EF244" s="412">
        <v>164565.85055913599</v>
      </c>
      <c r="EG244" s="412">
        <v>88770.333436785004</v>
      </c>
      <c r="EH244" s="412">
        <v>80076.599210073997</v>
      </c>
      <c r="EI244" s="411">
        <f t="shared" si="82"/>
        <v>1331100.6298097742</v>
      </c>
      <c r="EK244" s="411">
        <f t="shared" si="83"/>
        <v>1331100.6298097742</v>
      </c>
      <c r="EL244" s="7">
        <f t="shared" si="84"/>
        <v>0</v>
      </c>
    </row>
    <row r="245" spans="1:142">
      <c r="A245" s="365" t="str">
        <f t="shared" si="66"/>
        <v xml:space="preserve"> 030</v>
      </c>
      <c r="B245" s="370" t="s">
        <v>935</v>
      </c>
      <c r="C245" s="370" t="s">
        <v>1172</v>
      </c>
      <c r="D245" s="411">
        <v>78509</v>
      </c>
      <c r="E245" s="411">
        <v>105065</v>
      </c>
      <c r="F245" s="411">
        <v>105714</v>
      </c>
      <c r="G245" s="411">
        <v>85953</v>
      </c>
      <c r="H245" s="411">
        <v>74216</v>
      </c>
      <c r="I245" s="411">
        <v>66357</v>
      </c>
      <c r="J245" s="411">
        <v>122409</v>
      </c>
      <c r="K245" s="411">
        <v>185829</v>
      </c>
      <c r="L245" s="411">
        <v>198786</v>
      </c>
      <c r="M245" s="411">
        <v>147706</v>
      </c>
      <c r="N245" s="411">
        <v>90945</v>
      </c>
      <c r="O245" s="412">
        <v>71426</v>
      </c>
      <c r="P245" s="411">
        <f t="shared" si="67"/>
        <v>1332915</v>
      </c>
      <c r="Q245" s="411">
        <f t="shared" si="68"/>
        <v>634274.32258064521</v>
      </c>
      <c r="R245" s="411">
        <f t="shared" si="69"/>
        <v>333726.16017797554</v>
      </c>
      <c r="S245" s="411">
        <f t="shared" si="70"/>
        <v>364914.5172413793</v>
      </c>
      <c r="T245" s="411">
        <v>-576</v>
      </c>
      <c r="U245" s="411">
        <v>575.99999999998545</v>
      </c>
      <c r="V245" s="411">
        <v>0</v>
      </c>
      <c r="W245" s="411">
        <v>0</v>
      </c>
      <c r="X245" s="411">
        <v>207</v>
      </c>
      <c r="Y245" s="411">
        <v>-207</v>
      </c>
      <c r="Z245" s="411">
        <v>239</v>
      </c>
      <c r="AA245" s="411">
        <v>-239</v>
      </c>
      <c r="AB245" s="411">
        <v>0</v>
      </c>
      <c r="AC245" s="411">
        <v>0</v>
      </c>
      <c r="AD245" s="411">
        <v>0</v>
      </c>
      <c r="AE245" s="412">
        <v>0</v>
      </c>
      <c r="AF245" s="411">
        <f t="shared" si="71"/>
        <v>-1.4551915228366852E-11</v>
      </c>
      <c r="AG245" s="411">
        <v>77933</v>
      </c>
      <c r="AH245" s="411">
        <v>105640.99999999999</v>
      </c>
      <c r="AI245" s="411">
        <v>105714</v>
      </c>
      <c r="AJ245" s="411">
        <v>85953</v>
      </c>
      <c r="AK245" s="411">
        <v>74423</v>
      </c>
      <c r="AL245" s="411">
        <v>66150</v>
      </c>
      <c r="AM245" s="411">
        <v>122648</v>
      </c>
      <c r="AN245" s="411">
        <v>185590</v>
      </c>
      <c r="AO245" s="411">
        <v>198786</v>
      </c>
      <c r="AP245" s="411">
        <v>147706</v>
      </c>
      <c r="AQ245" s="411">
        <v>90945</v>
      </c>
      <c r="AR245" s="412">
        <v>71426</v>
      </c>
      <c r="AS245" s="411">
        <f t="shared" si="72"/>
        <v>1332915</v>
      </c>
      <c r="AT245" s="411">
        <f t="shared" si="73"/>
        <v>634505.61290322582</v>
      </c>
      <c r="AU245" s="411">
        <f t="shared" si="74"/>
        <v>333494.86985539488</v>
      </c>
      <c r="AV245" s="411">
        <f t="shared" si="75"/>
        <v>364914.5172413793</v>
      </c>
      <c r="AW245" s="411">
        <v>0</v>
      </c>
      <c r="AX245" s="411">
        <v>0</v>
      </c>
      <c r="AY245" s="411">
        <v>0</v>
      </c>
      <c r="AZ245" s="411">
        <v>0</v>
      </c>
      <c r="BA245" s="411">
        <v>0</v>
      </c>
      <c r="BB245" s="411">
        <v>0</v>
      </c>
      <c r="BC245" s="411">
        <v>0</v>
      </c>
      <c r="BD245" s="411">
        <v>0</v>
      </c>
      <c r="BE245" s="411">
        <v>0</v>
      </c>
      <c r="BF245" s="411">
        <v>0</v>
      </c>
      <c r="BG245" s="411">
        <v>0</v>
      </c>
      <c r="BH245" s="412">
        <v>0</v>
      </c>
      <c r="BI245" s="411">
        <f t="shared" si="76"/>
        <v>0</v>
      </c>
      <c r="BJ245" s="411">
        <v>77933</v>
      </c>
      <c r="BK245" s="411">
        <v>105640.99999999999</v>
      </c>
      <c r="BL245" s="411">
        <v>105714</v>
      </c>
      <c r="BM245" s="411">
        <v>85953</v>
      </c>
      <c r="BN245" s="411">
        <v>74423</v>
      </c>
      <c r="BO245" s="411">
        <v>66150</v>
      </c>
      <c r="BP245" s="411">
        <v>122648</v>
      </c>
      <c r="BQ245" s="411">
        <v>185590</v>
      </c>
      <c r="BR245" s="411">
        <v>198786</v>
      </c>
      <c r="BS245" s="411">
        <v>147706</v>
      </c>
      <c r="BT245" s="411">
        <v>90945</v>
      </c>
      <c r="BU245" s="412">
        <v>71426</v>
      </c>
      <c r="BV245" s="411">
        <f t="shared" si="77"/>
        <v>1332915</v>
      </c>
      <c r="BW245" s="411">
        <v>-10048.470990564994</v>
      </c>
      <c r="BX245" s="411">
        <v>-10778.551229999997</v>
      </c>
      <c r="BY245" s="411">
        <v>-9230.1292050659977</v>
      </c>
      <c r="BZ245" s="411">
        <v>-9568.0943938440032</v>
      </c>
      <c r="CA245" s="411">
        <v>5970.2503459230065</v>
      </c>
      <c r="CB245" s="411">
        <v>13410.639310950006</v>
      </c>
      <c r="CC245" s="411">
        <v>10515.508002456016</v>
      </c>
      <c r="CD245" s="411">
        <v>-22652.381205960002</v>
      </c>
      <c r="CE245" s="411">
        <v>9806.4731826600037</v>
      </c>
      <c r="CF245" s="411">
        <v>16859.850559135986</v>
      </c>
      <c r="CG245" s="411">
        <v>-2174.6665632149961</v>
      </c>
      <c r="CH245" s="412">
        <v>8650.5992100739968</v>
      </c>
      <c r="CI245" s="411">
        <f t="shared" si="78"/>
        <v>761.02702254902397</v>
      </c>
      <c r="CJ245" s="411">
        <v>67884.529009435006</v>
      </c>
      <c r="CK245" s="411">
        <v>94862.448769999988</v>
      </c>
      <c r="CL245" s="411">
        <v>96483.870794934002</v>
      </c>
      <c r="CM245" s="411">
        <v>76384.905606155997</v>
      </c>
      <c r="CN245" s="411">
        <v>80393.250345923007</v>
      </c>
      <c r="CO245" s="411">
        <v>79560.639310950006</v>
      </c>
      <c r="CP245" s="411">
        <v>133163.50800245602</v>
      </c>
      <c r="CQ245" s="411">
        <v>162937.61879404</v>
      </c>
      <c r="CR245" s="411">
        <v>208592.47318266</v>
      </c>
      <c r="CS245" s="411">
        <v>164565.85055913599</v>
      </c>
      <c r="CT245" s="411">
        <v>88770.333436785004</v>
      </c>
      <c r="CU245" s="412">
        <v>80076.599210073997</v>
      </c>
      <c r="CV245" s="411">
        <f t="shared" si="79"/>
        <v>1333676.027022549</v>
      </c>
      <c r="CW245" s="411">
        <v>-2155.0644129979337</v>
      </c>
      <c r="CX245" s="411">
        <v>-1530.0394962903229</v>
      </c>
      <c r="CY245" s="411">
        <v>-1556.1914644344215</v>
      </c>
      <c r="CZ245" s="411">
        <v>0</v>
      </c>
      <c r="DA245" s="411">
        <v>1339.8875057653786</v>
      </c>
      <c r="DB245" s="411">
        <v>1326.0106551825011</v>
      </c>
      <c r="DC245" s="411">
        <v>0</v>
      </c>
      <c r="DD245" s="411">
        <v>0</v>
      </c>
      <c r="DE245" s="411">
        <v>0</v>
      </c>
      <c r="DF245" s="411">
        <v>0</v>
      </c>
      <c r="DG245" s="411">
        <v>0</v>
      </c>
      <c r="DH245" s="412">
        <v>0</v>
      </c>
      <c r="DI245" s="411">
        <f t="shared" si="80"/>
        <v>-2575.3972127747984</v>
      </c>
      <c r="DJ245" s="411">
        <v>65729.464596437072</v>
      </c>
      <c r="DK245" s="411">
        <v>93332.409273709665</v>
      </c>
      <c r="DL245" s="411">
        <v>94927.679330499581</v>
      </c>
      <c r="DM245" s="411">
        <v>76384.905606155997</v>
      </c>
      <c r="DN245" s="411">
        <v>81733.137851688385</v>
      </c>
      <c r="DO245" s="411">
        <v>80886.649966132507</v>
      </c>
      <c r="DP245" s="411">
        <v>133163.50800245602</v>
      </c>
      <c r="DQ245" s="411">
        <v>162937.61879404</v>
      </c>
      <c r="DR245" s="411">
        <v>208592.47318266</v>
      </c>
      <c r="DS245" s="411">
        <v>164565.85055913599</v>
      </c>
      <c r="DT245" s="411">
        <v>88770.333436785004</v>
      </c>
      <c r="DU245" s="412">
        <v>80076.599210073997</v>
      </c>
      <c r="DV245" s="411">
        <f t="shared" si="81"/>
        <v>1331100.6298097742</v>
      </c>
      <c r="DW245" s="412">
        <v>65729.464596437072</v>
      </c>
      <c r="DX245" s="412">
        <v>93332.409273709665</v>
      </c>
      <c r="DY245" s="412">
        <v>94927.679330499581</v>
      </c>
      <c r="DZ245" s="412">
        <v>76384.905606155997</v>
      </c>
      <c r="EA245" s="412">
        <v>81733.137851688385</v>
      </c>
      <c r="EB245" s="412">
        <v>80886.649966132507</v>
      </c>
      <c r="EC245" s="412">
        <v>133163.50800245602</v>
      </c>
      <c r="ED245" s="412">
        <v>162937.61879404</v>
      </c>
      <c r="EE245" s="412">
        <v>208592.47318266</v>
      </c>
      <c r="EF245" s="412">
        <v>164565.85055913599</v>
      </c>
      <c r="EG245" s="412">
        <v>88770.333436785004</v>
      </c>
      <c r="EH245" s="412">
        <v>80076.599210073997</v>
      </c>
      <c r="EI245" s="411">
        <f t="shared" si="82"/>
        <v>1331100.6298097742</v>
      </c>
      <c r="EK245" s="411">
        <f t="shared" si="83"/>
        <v>1331100.6298097742</v>
      </c>
      <c r="EL245" s="7">
        <f t="shared" si="84"/>
        <v>0</v>
      </c>
    </row>
    <row r="246" spans="1:142">
      <c r="A246" s="365" t="str">
        <f t="shared" si="66"/>
        <v xml:space="preserve"> 030</v>
      </c>
      <c r="B246" s="370" t="s">
        <v>935</v>
      </c>
      <c r="C246" s="370" t="s">
        <v>919</v>
      </c>
      <c r="D246" s="411">
        <v>62.4</v>
      </c>
      <c r="E246" s="411">
        <v>62.0334</v>
      </c>
      <c r="F246" s="411">
        <v>61.333300000000001</v>
      </c>
      <c r="G246" s="411">
        <v>61.800000000000004</v>
      </c>
      <c r="H246" s="411">
        <v>60</v>
      </c>
      <c r="I246" s="411">
        <v>60</v>
      </c>
      <c r="J246" s="411">
        <v>60.666699999999999</v>
      </c>
      <c r="K246" s="411">
        <v>61.033299999999997</v>
      </c>
      <c r="L246" s="411">
        <v>61.566699999999997</v>
      </c>
      <c r="M246" s="411">
        <v>60.533299999999997</v>
      </c>
      <c r="N246" s="411">
        <v>61</v>
      </c>
      <c r="O246" s="412">
        <v>61.033299999999997</v>
      </c>
      <c r="P246" s="411">
        <f t="shared" si="67"/>
        <v>733.40000000000009</v>
      </c>
      <c r="Q246" s="411">
        <f t="shared" si="68"/>
        <v>426.27640967741939</v>
      </c>
      <c r="R246" s="411">
        <f t="shared" si="69"/>
        <v>107.57307308120133</v>
      </c>
      <c r="S246" s="411">
        <f t="shared" si="70"/>
        <v>199.55051724137931</v>
      </c>
      <c r="T246" s="411">
        <v>0</v>
      </c>
      <c r="U246" s="411">
        <v>0</v>
      </c>
      <c r="V246" s="411">
        <v>0</v>
      </c>
      <c r="W246" s="411">
        <v>-0.99677419354838293</v>
      </c>
      <c r="X246" s="411">
        <v>0</v>
      </c>
      <c r="Y246" s="411">
        <v>0</v>
      </c>
      <c r="Z246" s="411">
        <v>0</v>
      </c>
      <c r="AA246" s="411">
        <v>-0.98440806451613128</v>
      </c>
      <c r="AB246" s="411">
        <v>0</v>
      </c>
      <c r="AC246" s="411">
        <v>0</v>
      </c>
      <c r="AD246" s="411">
        <v>0</v>
      </c>
      <c r="AE246" s="412">
        <v>0</v>
      </c>
      <c r="AF246" s="411">
        <f t="shared" si="71"/>
        <v>-1.9811822580645142</v>
      </c>
      <c r="AG246" s="411">
        <v>62.4</v>
      </c>
      <c r="AH246" s="411">
        <v>62.0334</v>
      </c>
      <c r="AI246" s="411">
        <v>61.333300000000001</v>
      </c>
      <c r="AJ246" s="411">
        <v>60.803225806451621</v>
      </c>
      <c r="AK246" s="411">
        <v>60</v>
      </c>
      <c r="AL246" s="411">
        <v>60</v>
      </c>
      <c r="AM246" s="411">
        <v>60.666699999999999</v>
      </c>
      <c r="AN246" s="411">
        <v>60.048891935483866</v>
      </c>
      <c r="AO246" s="411">
        <v>61.566699999999997</v>
      </c>
      <c r="AP246" s="411">
        <v>60.533299999999997</v>
      </c>
      <c r="AQ246" s="411">
        <v>61</v>
      </c>
      <c r="AR246" s="412">
        <v>61.033299999999997</v>
      </c>
      <c r="AS246" s="411">
        <f t="shared" si="72"/>
        <v>731.41881774193553</v>
      </c>
      <c r="AT246" s="411">
        <f t="shared" si="73"/>
        <v>425.279635483871</v>
      </c>
      <c r="AU246" s="411">
        <f t="shared" si="74"/>
        <v>106.5886650166852</v>
      </c>
      <c r="AV246" s="411">
        <f t="shared" si="75"/>
        <v>199.55051724137931</v>
      </c>
      <c r="AW246" s="411">
        <v>0</v>
      </c>
      <c r="AX246" s="411">
        <v>0</v>
      </c>
      <c r="AY246" s="411">
        <v>0</v>
      </c>
      <c r="AZ246" s="411">
        <v>0</v>
      </c>
      <c r="BA246" s="411">
        <v>0</v>
      </c>
      <c r="BB246" s="411">
        <v>0</v>
      </c>
      <c r="BC246" s="411">
        <v>0</v>
      </c>
      <c r="BD246" s="411">
        <v>0</v>
      </c>
      <c r="BE246" s="411">
        <v>0</v>
      </c>
      <c r="BF246" s="411">
        <v>0</v>
      </c>
      <c r="BG246" s="411">
        <v>0</v>
      </c>
      <c r="BH246" s="412">
        <v>0</v>
      </c>
      <c r="BI246" s="411">
        <f t="shared" si="76"/>
        <v>0</v>
      </c>
      <c r="BJ246" s="411">
        <v>62.4</v>
      </c>
      <c r="BK246" s="411">
        <v>62.0334</v>
      </c>
      <c r="BL246" s="411">
        <v>61.333300000000001</v>
      </c>
      <c r="BM246" s="411">
        <v>60.803225806451621</v>
      </c>
      <c r="BN246" s="411">
        <v>60</v>
      </c>
      <c r="BO246" s="411">
        <v>60</v>
      </c>
      <c r="BP246" s="411">
        <v>60.666699999999999</v>
      </c>
      <c r="BQ246" s="411">
        <v>60.048891935483866</v>
      </c>
      <c r="BR246" s="411">
        <v>61.566699999999997</v>
      </c>
      <c r="BS246" s="411">
        <v>60.533299999999997</v>
      </c>
      <c r="BT246" s="411">
        <v>61</v>
      </c>
      <c r="BU246" s="412">
        <v>61.033299999999997</v>
      </c>
      <c r="BV246" s="411">
        <f t="shared" si="77"/>
        <v>731.41881774193553</v>
      </c>
      <c r="BW246" s="411">
        <v>0</v>
      </c>
      <c r="BX246" s="411">
        <v>0</v>
      </c>
      <c r="BY246" s="411">
        <v>0</v>
      </c>
      <c r="BZ246" s="411">
        <v>0</v>
      </c>
      <c r="CA246" s="411">
        <v>0</v>
      </c>
      <c r="CB246" s="411">
        <v>0</v>
      </c>
      <c r="CC246" s="411">
        <v>0</v>
      </c>
      <c r="CD246" s="411">
        <v>0</v>
      </c>
      <c r="CE246" s="411">
        <v>0</v>
      </c>
      <c r="CF246" s="411">
        <v>0</v>
      </c>
      <c r="CG246" s="411">
        <v>0</v>
      </c>
      <c r="CH246" s="412">
        <v>0</v>
      </c>
      <c r="CI246" s="411">
        <f t="shared" si="78"/>
        <v>0</v>
      </c>
      <c r="CJ246" s="411">
        <v>62.4</v>
      </c>
      <c r="CK246" s="411">
        <v>62.0334</v>
      </c>
      <c r="CL246" s="411">
        <v>61.333300000000001</v>
      </c>
      <c r="CM246" s="411">
        <v>60.803225806451621</v>
      </c>
      <c r="CN246" s="411">
        <v>60</v>
      </c>
      <c r="CO246" s="411">
        <v>60</v>
      </c>
      <c r="CP246" s="411">
        <v>60.666699999999999</v>
      </c>
      <c r="CQ246" s="411">
        <v>60.048891935483866</v>
      </c>
      <c r="CR246" s="411">
        <v>61.566699999999997</v>
      </c>
      <c r="CS246" s="411">
        <v>60.533299999999997</v>
      </c>
      <c r="CT246" s="411">
        <v>61</v>
      </c>
      <c r="CU246" s="412">
        <v>61.033299999999997</v>
      </c>
      <c r="CV246" s="411">
        <f t="shared" si="79"/>
        <v>731.41881774193553</v>
      </c>
      <c r="CW246" s="411">
        <v>-1.980952380952381</v>
      </c>
      <c r="CX246" s="411">
        <v>-1.0005387096774214</v>
      </c>
      <c r="CY246" s="411">
        <v>-0.98924677419354623</v>
      </c>
      <c r="CZ246" s="411">
        <v>0</v>
      </c>
      <c r="DA246" s="411">
        <v>1</v>
      </c>
      <c r="DB246" s="411">
        <v>1</v>
      </c>
      <c r="DC246" s="411">
        <v>0</v>
      </c>
      <c r="DD246" s="411">
        <v>0</v>
      </c>
      <c r="DE246" s="411">
        <v>0</v>
      </c>
      <c r="DF246" s="411">
        <v>0</v>
      </c>
      <c r="DG246" s="411">
        <v>0</v>
      </c>
      <c r="DH246" s="412">
        <v>0</v>
      </c>
      <c r="DI246" s="411">
        <f t="shared" si="80"/>
        <v>-1.9707378648233487</v>
      </c>
      <c r="DJ246" s="411">
        <v>60.419047619047618</v>
      </c>
      <c r="DK246" s="411">
        <v>61.032861290322579</v>
      </c>
      <c r="DL246" s="411">
        <v>60.344053225806455</v>
      </c>
      <c r="DM246" s="411">
        <v>60.803225806451621</v>
      </c>
      <c r="DN246" s="411">
        <v>61</v>
      </c>
      <c r="DO246" s="411">
        <v>61</v>
      </c>
      <c r="DP246" s="411">
        <v>60.666699999999999</v>
      </c>
      <c r="DQ246" s="411">
        <v>60.048891935483866</v>
      </c>
      <c r="DR246" s="411">
        <v>61.566699999999997</v>
      </c>
      <c r="DS246" s="411">
        <v>60.533299999999997</v>
      </c>
      <c r="DT246" s="411">
        <v>61</v>
      </c>
      <c r="DU246" s="412">
        <v>61.033299999999997</v>
      </c>
      <c r="DV246" s="411">
        <f t="shared" si="81"/>
        <v>729.44807987711215</v>
      </c>
      <c r="DW246" s="412">
        <v>60.419047619047618</v>
      </c>
      <c r="DX246" s="412">
        <v>61.032861290322579</v>
      </c>
      <c r="DY246" s="412">
        <v>60.344053225806455</v>
      </c>
      <c r="DZ246" s="412">
        <v>60.803225806451621</v>
      </c>
      <c r="EA246" s="412">
        <v>61</v>
      </c>
      <c r="EB246" s="412">
        <v>61</v>
      </c>
      <c r="EC246" s="412">
        <v>60.666699999999999</v>
      </c>
      <c r="ED246" s="412">
        <v>60.048891935483866</v>
      </c>
      <c r="EE246" s="412">
        <v>61.566699999999997</v>
      </c>
      <c r="EF246" s="412">
        <v>60.533299999999997</v>
      </c>
      <c r="EG246" s="412">
        <v>61</v>
      </c>
      <c r="EH246" s="412">
        <v>61.033299999999997</v>
      </c>
      <c r="EI246" s="411">
        <f t="shared" si="82"/>
        <v>729.44807987711215</v>
      </c>
      <c r="EK246" s="411">
        <f t="shared" si="83"/>
        <v>729.44807987711215</v>
      </c>
      <c r="EL246" s="7">
        <f t="shared" si="84"/>
        <v>0</v>
      </c>
    </row>
    <row r="247" spans="1:142">
      <c r="A247" s="365" t="str">
        <f t="shared" si="66"/>
        <v xml:space="preserve"> 030</v>
      </c>
      <c r="B247" s="370" t="s">
        <v>935</v>
      </c>
      <c r="C247" s="370" t="s">
        <v>934</v>
      </c>
      <c r="D247" s="411">
        <v>4</v>
      </c>
      <c r="E247" s="411">
        <v>4</v>
      </c>
      <c r="F247" s="411">
        <v>4</v>
      </c>
      <c r="G247" s="411">
        <v>4</v>
      </c>
      <c r="H247" s="411">
        <v>4</v>
      </c>
      <c r="I247" s="411">
        <v>4</v>
      </c>
      <c r="J247" s="411">
        <v>4</v>
      </c>
      <c r="K247" s="411">
        <v>4</v>
      </c>
      <c r="L247" s="411">
        <v>4</v>
      </c>
      <c r="M247" s="411">
        <v>4</v>
      </c>
      <c r="N247" s="411">
        <v>4</v>
      </c>
      <c r="O247" s="412">
        <v>4</v>
      </c>
      <c r="P247" s="411">
        <f t="shared" si="67"/>
        <v>48</v>
      </c>
      <c r="Q247" s="411">
        <f t="shared" si="68"/>
        <v>27.870967741935484</v>
      </c>
      <c r="R247" s="411">
        <f t="shared" si="69"/>
        <v>7.0255839822024466</v>
      </c>
      <c r="S247" s="411">
        <f t="shared" si="70"/>
        <v>13.103448275862069</v>
      </c>
      <c r="T247" s="411">
        <v>0</v>
      </c>
      <c r="U247" s="411">
        <v>0</v>
      </c>
      <c r="V247" s="411">
        <v>0</v>
      </c>
      <c r="W247" s="411">
        <v>-6.4516129032258007E-2</v>
      </c>
      <c r="X247" s="411">
        <v>0</v>
      </c>
      <c r="Y247" s="411">
        <v>0</v>
      </c>
      <c r="Z247" s="411">
        <v>0</v>
      </c>
      <c r="AA247" s="411">
        <v>-6.4516129032258007E-2</v>
      </c>
      <c r="AB247" s="411">
        <v>0</v>
      </c>
      <c r="AC247" s="411">
        <v>0</v>
      </c>
      <c r="AD247" s="411">
        <v>0</v>
      </c>
      <c r="AE247" s="412">
        <v>0</v>
      </c>
      <c r="AF247" s="411">
        <f t="shared" si="71"/>
        <v>-0.12903225806451601</v>
      </c>
      <c r="AG247" s="411">
        <v>4</v>
      </c>
      <c r="AH247" s="411">
        <v>4</v>
      </c>
      <c r="AI247" s="411">
        <v>4</v>
      </c>
      <c r="AJ247" s="411">
        <v>3.935483870967742</v>
      </c>
      <c r="AK247" s="411">
        <v>4</v>
      </c>
      <c r="AL247" s="411">
        <v>4</v>
      </c>
      <c r="AM247" s="411">
        <v>4</v>
      </c>
      <c r="AN247" s="411">
        <v>3.935483870967742</v>
      </c>
      <c r="AO247" s="411">
        <v>4</v>
      </c>
      <c r="AP247" s="411">
        <v>4</v>
      </c>
      <c r="AQ247" s="411">
        <v>4</v>
      </c>
      <c r="AR247" s="412">
        <v>4</v>
      </c>
      <c r="AS247" s="411">
        <f t="shared" si="72"/>
        <v>47.870967741935488</v>
      </c>
      <c r="AT247" s="411">
        <f t="shared" si="73"/>
        <v>27.806451612903228</v>
      </c>
      <c r="AU247" s="411">
        <f t="shared" si="74"/>
        <v>6.9610678531701886</v>
      </c>
      <c r="AV247" s="411">
        <f t="shared" si="75"/>
        <v>13.103448275862069</v>
      </c>
      <c r="AW247" s="411">
        <v>0</v>
      </c>
      <c r="AX247" s="411">
        <v>0</v>
      </c>
      <c r="AY247" s="411">
        <v>0</v>
      </c>
      <c r="AZ247" s="411">
        <v>0</v>
      </c>
      <c r="BA247" s="411">
        <v>0</v>
      </c>
      <c r="BB247" s="411">
        <v>0</v>
      </c>
      <c r="BC247" s="411">
        <v>0</v>
      </c>
      <c r="BD247" s="411">
        <v>0</v>
      </c>
      <c r="BE247" s="411">
        <v>0</v>
      </c>
      <c r="BF247" s="411">
        <v>0</v>
      </c>
      <c r="BG247" s="411">
        <v>0</v>
      </c>
      <c r="BH247" s="412">
        <v>0</v>
      </c>
      <c r="BI247" s="411">
        <f t="shared" si="76"/>
        <v>0</v>
      </c>
      <c r="BJ247" s="411">
        <v>4</v>
      </c>
      <c r="BK247" s="411">
        <v>4</v>
      </c>
      <c r="BL247" s="411">
        <v>4</v>
      </c>
      <c r="BM247" s="411">
        <v>3.935483870967742</v>
      </c>
      <c r="BN247" s="411">
        <v>4</v>
      </c>
      <c r="BO247" s="411">
        <v>4</v>
      </c>
      <c r="BP247" s="411">
        <v>4</v>
      </c>
      <c r="BQ247" s="411">
        <v>3.935483870967742</v>
      </c>
      <c r="BR247" s="411">
        <v>4</v>
      </c>
      <c r="BS247" s="411">
        <v>4</v>
      </c>
      <c r="BT247" s="411">
        <v>4</v>
      </c>
      <c r="BU247" s="412">
        <v>4</v>
      </c>
      <c r="BV247" s="411">
        <f t="shared" si="77"/>
        <v>47.870967741935488</v>
      </c>
      <c r="BW247" s="411">
        <v>0</v>
      </c>
      <c r="BX247" s="411">
        <v>0</v>
      </c>
      <c r="BY247" s="411">
        <v>0</v>
      </c>
      <c r="BZ247" s="411">
        <v>0</v>
      </c>
      <c r="CA247" s="411">
        <v>0</v>
      </c>
      <c r="CB247" s="411">
        <v>0</v>
      </c>
      <c r="CC247" s="411">
        <v>0</v>
      </c>
      <c r="CD247" s="411">
        <v>0</v>
      </c>
      <c r="CE247" s="411">
        <v>0</v>
      </c>
      <c r="CF247" s="411">
        <v>0</v>
      </c>
      <c r="CG247" s="411">
        <v>0</v>
      </c>
      <c r="CH247" s="412">
        <v>0</v>
      </c>
      <c r="CI247" s="411">
        <f t="shared" si="78"/>
        <v>0</v>
      </c>
      <c r="CJ247" s="411">
        <v>4</v>
      </c>
      <c r="CK247" s="411">
        <v>4</v>
      </c>
      <c r="CL247" s="411">
        <v>4</v>
      </c>
      <c r="CM247" s="411">
        <v>3.935483870967742</v>
      </c>
      <c r="CN247" s="411">
        <v>4</v>
      </c>
      <c r="CO247" s="411">
        <v>4</v>
      </c>
      <c r="CP247" s="411">
        <v>4</v>
      </c>
      <c r="CQ247" s="411">
        <v>3.935483870967742</v>
      </c>
      <c r="CR247" s="411">
        <v>4</v>
      </c>
      <c r="CS247" s="411">
        <v>4</v>
      </c>
      <c r="CT247" s="411">
        <v>4</v>
      </c>
      <c r="CU247" s="412">
        <v>4</v>
      </c>
      <c r="CV247" s="411">
        <f t="shared" si="79"/>
        <v>47.870967741935488</v>
      </c>
      <c r="CW247" s="411">
        <v>-0.12698412698412698</v>
      </c>
      <c r="CX247" s="411">
        <v>-6.4516129032258007E-2</v>
      </c>
      <c r="CY247" s="411">
        <v>-6.4516129032258007E-2</v>
      </c>
      <c r="CZ247" s="411">
        <v>0</v>
      </c>
      <c r="DA247" s="411">
        <v>6.666666666666643E-2</v>
      </c>
      <c r="DB247" s="411">
        <v>6.666666666666643E-2</v>
      </c>
      <c r="DC247" s="411">
        <v>0</v>
      </c>
      <c r="DD247" s="411">
        <v>0</v>
      </c>
      <c r="DE247" s="411">
        <v>0</v>
      </c>
      <c r="DF247" s="411">
        <v>0</v>
      </c>
      <c r="DG247" s="411">
        <v>0</v>
      </c>
      <c r="DH247" s="412">
        <v>0</v>
      </c>
      <c r="DI247" s="411">
        <f t="shared" si="80"/>
        <v>-0.12268305171531013</v>
      </c>
      <c r="DJ247" s="411">
        <v>3.873015873015873</v>
      </c>
      <c r="DK247" s="411">
        <v>3.935483870967742</v>
      </c>
      <c r="DL247" s="411">
        <v>3.935483870967742</v>
      </c>
      <c r="DM247" s="411">
        <v>3.935483870967742</v>
      </c>
      <c r="DN247" s="411">
        <v>4.0666666666666664</v>
      </c>
      <c r="DO247" s="411">
        <v>4.0666666666666664</v>
      </c>
      <c r="DP247" s="411">
        <v>4</v>
      </c>
      <c r="DQ247" s="411">
        <v>3.935483870967742</v>
      </c>
      <c r="DR247" s="411">
        <v>4</v>
      </c>
      <c r="DS247" s="411">
        <v>4</v>
      </c>
      <c r="DT247" s="411">
        <v>4</v>
      </c>
      <c r="DU247" s="412">
        <v>4</v>
      </c>
      <c r="DV247" s="411">
        <f t="shared" si="81"/>
        <v>47.748284690220174</v>
      </c>
      <c r="DW247" s="412">
        <v>3.873015873015873</v>
      </c>
      <c r="DX247" s="412">
        <v>3.935483870967742</v>
      </c>
      <c r="DY247" s="412">
        <v>3.935483870967742</v>
      </c>
      <c r="DZ247" s="412">
        <v>3.935483870967742</v>
      </c>
      <c r="EA247" s="412">
        <v>4.0666666666666664</v>
      </c>
      <c r="EB247" s="412">
        <v>4.0666666666666664</v>
      </c>
      <c r="EC247" s="412">
        <v>4</v>
      </c>
      <c r="ED247" s="412">
        <v>3.935483870967742</v>
      </c>
      <c r="EE247" s="412">
        <v>4</v>
      </c>
      <c r="EF247" s="412">
        <v>4</v>
      </c>
      <c r="EG247" s="412">
        <v>4</v>
      </c>
      <c r="EH247" s="412">
        <v>4</v>
      </c>
      <c r="EI247" s="411">
        <f t="shared" si="82"/>
        <v>47.748284690220174</v>
      </c>
      <c r="EK247" s="411">
        <f t="shared" si="83"/>
        <v>47.748284690220174</v>
      </c>
      <c r="EL247" s="7">
        <f t="shared" si="84"/>
        <v>0</v>
      </c>
    </row>
    <row r="248" spans="1:142">
      <c r="A248" s="365" t="str">
        <f t="shared" si="66"/>
        <v xml:space="preserve"> 030</v>
      </c>
      <c r="B248" s="370" t="s">
        <v>935</v>
      </c>
      <c r="C248" s="370" t="s">
        <v>920</v>
      </c>
      <c r="D248" s="411">
        <v>78509</v>
      </c>
      <c r="E248" s="411">
        <v>105065</v>
      </c>
      <c r="F248" s="411">
        <v>105714</v>
      </c>
      <c r="G248" s="411">
        <v>85953</v>
      </c>
      <c r="H248" s="411">
        <v>74216</v>
      </c>
      <c r="I248" s="411">
        <v>66357</v>
      </c>
      <c r="J248" s="411">
        <v>122409</v>
      </c>
      <c r="K248" s="411">
        <v>185829</v>
      </c>
      <c r="L248" s="411">
        <v>198786</v>
      </c>
      <c r="M248" s="411">
        <v>147706</v>
      </c>
      <c r="N248" s="411">
        <v>90945</v>
      </c>
      <c r="O248" s="412">
        <v>71426</v>
      </c>
      <c r="P248" s="411">
        <f t="shared" si="67"/>
        <v>1332915</v>
      </c>
      <c r="Q248" s="411">
        <f t="shared" si="68"/>
        <v>634274.32258064521</v>
      </c>
      <c r="R248" s="411">
        <f t="shared" si="69"/>
        <v>333726.16017797554</v>
      </c>
      <c r="S248" s="411">
        <f t="shared" si="70"/>
        <v>364914.5172413793</v>
      </c>
      <c r="T248" s="411">
        <v>-576</v>
      </c>
      <c r="U248" s="411">
        <v>575.99999999998545</v>
      </c>
      <c r="V248" s="411">
        <v>0</v>
      </c>
      <c r="W248" s="411">
        <v>0</v>
      </c>
      <c r="X248" s="411">
        <v>207</v>
      </c>
      <c r="Y248" s="411">
        <v>-207</v>
      </c>
      <c r="Z248" s="411">
        <v>239</v>
      </c>
      <c r="AA248" s="411">
        <v>-239</v>
      </c>
      <c r="AB248" s="411">
        <v>0</v>
      </c>
      <c r="AC248" s="411">
        <v>0</v>
      </c>
      <c r="AD248" s="411">
        <v>0</v>
      </c>
      <c r="AE248" s="412">
        <v>0</v>
      </c>
      <c r="AF248" s="411">
        <f t="shared" si="71"/>
        <v>-1.4551915228366852E-11</v>
      </c>
      <c r="AG248" s="411">
        <v>77933</v>
      </c>
      <c r="AH248" s="411">
        <v>105640.99999999999</v>
      </c>
      <c r="AI248" s="411">
        <v>105714</v>
      </c>
      <c r="AJ248" s="411">
        <v>85953</v>
      </c>
      <c r="AK248" s="411">
        <v>74423</v>
      </c>
      <c r="AL248" s="411">
        <v>66150</v>
      </c>
      <c r="AM248" s="411">
        <v>122648</v>
      </c>
      <c r="AN248" s="411">
        <v>185590</v>
      </c>
      <c r="AO248" s="411">
        <v>198786</v>
      </c>
      <c r="AP248" s="411">
        <v>147706</v>
      </c>
      <c r="AQ248" s="411">
        <v>90945</v>
      </c>
      <c r="AR248" s="412">
        <v>71426</v>
      </c>
      <c r="AS248" s="411">
        <f t="shared" si="72"/>
        <v>1332915</v>
      </c>
      <c r="AT248" s="411">
        <f t="shared" si="73"/>
        <v>634505.61290322582</v>
      </c>
      <c r="AU248" s="411">
        <f t="shared" si="74"/>
        <v>333494.86985539488</v>
      </c>
      <c r="AV248" s="411">
        <f t="shared" si="75"/>
        <v>364914.5172413793</v>
      </c>
      <c r="AW248" s="411">
        <v>0</v>
      </c>
      <c r="AX248" s="411">
        <v>0</v>
      </c>
      <c r="AY248" s="411">
        <v>0</v>
      </c>
      <c r="AZ248" s="411">
        <v>0</v>
      </c>
      <c r="BA248" s="411">
        <v>0</v>
      </c>
      <c r="BB248" s="411">
        <v>0</v>
      </c>
      <c r="BC248" s="411">
        <v>0</v>
      </c>
      <c r="BD248" s="411">
        <v>0</v>
      </c>
      <c r="BE248" s="411">
        <v>0</v>
      </c>
      <c r="BF248" s="411">
        <v>0</v>
      </c>
      <c r="BG248" s="411">
        <v>0</v>
      </c>
      <c r="BH248" s="412">
        <v>0</v>
      </c>
      <c r="BI248" s="411">
        <f t="shared" si="76"/>
        <v>0</v>
      </c>
      <c r="BJ248" s="411">
        <v>77933</v>
      </c>
      <c r="BK248" s="411">
        <v>105640.99999999999</v>
      </c>
      <c r="BL248" s="411">
        <v>105714</v>
      </c>
      <c r="BM248" s="411">
        <v>85953</v>
      </c>
      <c r="BN248" s="411">
        <v>74423</v>
      </c>
      <c r="BO248" s="411">
        <v>66150</v>
      </c>
      <c r="BP248" s="411">
        <v>122648</v>
      </c>
      <c r="BQ248" s="411">
        <v>185590</v>
      </c>
      <c r="BR248" s="411">
        <v>198786</v>
      </c>
      <c r="BS248" s="411">
        <v>147706</v>
      </c>
      <c r="BT248" s="411">
        <v>90945</v>
      </c>
      <c r="BU248" s="412">
        <v>71426</v>
      </c>
      <c r="BV248" s="411">
        <f t="shared" si="77"/>
        <v>1332915</v>
      </c>
      <c r="BW248" s="411">
        <v>-10048.470990564994</v>
      </c>
      <c r="BX248" s="411">
        <v>-10778.551229999997</v>
      </c>
      <c r="BY248" s="411">
        <v>-9230.1292050659977</v>
      </c>
      <c r="BZ248" s="411">
        <v>-9568.0943938440032</v>
      </c>
      <c r="CA248" s="411">
        <v>5970.2503459230065</v>
      </c>
      <c r="CB248" s="411">
        <v>13410.639310950006</v>
      </c>
      <c r="CC248" s="411">
        <v>10515.508002456016</v>
      </c>
      <c r="CD248" s="411">
        <v>-22652.381205960002</v>
      </c>
      <c r="CE248" s="411">
        <v>9806.4731826600037</v>
      </c>
      <c r="CF248" s="411">
        <v>16859.850559135986</v>
      </c>
      <c r="CG248" s="411">
        <v>-2174.6665632149961</v>
      </c>
      <c r="CH248" s="412">
        <v>8650.5992100739968</v>
      </c>
      <c r="CI248" s="411">
        <f t="shared" si="78"/>
        <v>761.02702254902397</v>
      </c>
      <c r="CJ248" s="411">
        <v>67884.529009435006</v>
      </c>
      <c r="CK248" s="411">
        <v>94862.448769999988</v>
      </c>
      <c r="CL248" s="411">
        <v>96483.870794934002</v>
      </c>
      <c r="CM248" s="411">
        <v>76384.905606155997</v>
      </c>
      <c r="CN248" s="411">
        <v>80393.250345923007</v>
      </c>
      <c r="CO248" s="411">
        <v>79560.639310950006</v>
      </c>
      <c r="CP248" s="411">
        <v>133163.50800245602</v>
      </c>
      <c r="CQ248" s="411">
        <v>162937.61879404</v>
      </c>
      <c r="CR248" s="411">
        <v>208592.47318266</v>
      </c>
      <c r="CS248" s="411">
        <v>164565.85055913599</v>
      </c>
      <c r="CT248" s="411">
        <v>88770.333436785004</v>
      </c>
      <c r="CU248" s="412">
        <v>80076.599210073997</v>
      </c>
      <c r="CV248" s="411">
        <f t="shared" si="79"/>
        <v>1333676.027022549</v>
      </c>
      <c r="CW248" s="411">
        <v>-2155.0644129979337</v>
      </c>
      <c r="CX248" s="411">
        <v>-1530.0394962903229</v>
      </c>
      <c r="CY248" s="411">
        <v>-1556.1914644344215</v>
      </c>
      <c r="CZ248" s="411">
        <v>0</v>
      </c>
      <c r="DA248" s="411">
        <v>1339.8875057653786</v>
      </c>
      <c r="DB248" s="411">
        <v>1326.0106551825011</v>
      </c>
      <c r="DC248" s="411">
        <v>0</v>
      </c>
      <c r="DD248" s="411">
        <v>0</v>
      </c>
      <c r="DE248" s="411">
        <v>0</v>
      </c>
      <c r="DF248" s="411">
        <v>0</v>
      </c>
      <c r="DG248" s="411">
        <v>0</v>
      </c>
      <c r="DH248" s="412">
        <v>0</v>
      </c>
      <c r="DI248" s="411">
        <f t="shared" si="80"/>
        <v>-2575.3972127747984</v>
      </c>
      <c r="DJ248" s="411">
        <v>65729.464596437072</v>
      </c>
      <c r="DK248" s="411">
        <v>93332.409273709665</v>
      </c>
      <c r="DL248" s="411">
        <v>94927.679330499581</v>
      </c>
      <c r="DM248" s="411">
        <v>76384.905606155997</v>
      </c>
      <c r="DN248" s="411">
        <v>81733.137851688385</v>
      </c>
      <c r="DO248" s="411">
        <v>80886.649966132507</v>
      </c>
      <c r="DP248" s="411">
        <v>133163.50800245602</v>
      </c>
      <c r="DQ248" s="411">
        <v>162937.61879404</v>
      </c>
      <c r="DR248" s="411">
        <v>208592.47318266</v>
      </c>
      <c r="DS248" s="411">
        <v>164565.85055913599</v>
      </c>
      <c r="DT248" s="411">
        <v>88770.333436785004</v>
      </c>
      <c r="DU248" s="412">
        <v>80076.599210073997</v>
      </c>
      <c r="DV248" s="411">
        <f t="shared" si="81"/>
        <v>1331100.6298097742</v>
      </c>
      <c r="DW248" s="412">
        <v>65729.464596437072</v>
      </c>
      <c r="DX248" s="412">
        <v>93332.409273709665</v>
      </c>
      <c r="DY248" s="412">
        <v>94927.679330499581</v>
      </c>
      <c r="DZ248" s="412">
        <v>76384.905606155997</v>
      </c>
      <c r="EA248" s="412">
        <v>81733.137851688385</v>
      </c>
      <c r="EB248" s="412">
        <v>80886.649966132507</v>
      </c>
      <c r="EC248" s="412">
        <v>133163.50800245602</v>
      </c>
      <c r="ED248" s="412">
        <v>162937.61879404</v>
      </c>
      <c r="EE248" s="412">
        <v>208592.47318266</v>
      </c>
      <c r="EF248" s="412">
        <v>164565.85055913599</v>
      </c>
      <c r="EG248" s="412">
        <v>88770.333436785004</v>
      </c>
      <c r="EH248" s="412">
        <v>80076.599210073997</v>
      </c>
      <c r="EI248" s="411">
        <f t="shared" si="82"/>
        <v>1331100.6298097742</v>
      </c>
      <c r="EK248" s="411">
        <f t="shared" si="83"/>
        <v>1331100.6298097742</v>
      </c>
      <c r="EL248" s="7">
        <f t="shared" si="84"/>
        <v>0</v>
      </c>
    </row>
    <row r="249" spans="1:142">
      <c r="A249" s="365" t="str">
        <f t="shared" si="66"/>
        <v xml:space="preserve"> 030</v>
      </c>
      <c r="B249" s="370" t="s">
        <v>935</v>
      </c>
      <c r="C249" s="370" t="s">
        <v>929</v>
      </c>
      <c r="D249" s="411">
        <v>44255</v>
      </c>
      <c r="E249" s="411">
        <v>59071</v>
      </c>
      <c r="F249" s="411">
        <v>58868</v>
      </c>
      <c r="G249" s="411">
        <v>47403</v>
      </c>
      <c r="H249" s="411">
        <v>43233</v>
      </c>
      <c r="I249" s="411">
        <v>40695</v>
      </c>
      <c r="J249" s="411">
        <v>77986</v>
      </c>
      <c r="K249" s="411">
        <v>116877</v>
      </c>
      <c r="L249" s="411">
        <v>122117</v>
      </c>
      <c r="M249" s="411">
        <v>91147</v>
      </c>
      <c r="N249" s="411">
        <v>55917</v>
      </c>
      <c r="O249" s="412">
        <v>43114</v>
      </c>
      <c r="P249" s="411">
        <f t="shared" si="67"/>
        <v>800683</v>
      </c>
      <c r="Q249" s="411">
        <f t="shared" si="68"/>
        <v>368995.32258064515</v>
      </c>
      <c r="R249" s="411">
        <f t="shared" si="69"/>
        <v>207822.22914349276</v>
      </c>
      <c r="S249" s="411">
        <f t="shared" si="70"/>
        <v>223865.44827586206</v>
      </c>
      <c r="T249" s="411">
        <v>-324.68736068475846</v>
      </c>
      <c r="U249" s="411">
        <v>323.84615238185506</v>
      </c>
      <c r="V249" s="411">
        <v>0</v>
      </c>
      <c r="W249" s="411">
        <v>0</v>
      </c>
      <c r="X249" s="411">
        <v>120.58358036002755</v>
      </c>
      <c r="Y249" s="411">
        <v>-126.94764681947709</v>
      </c>
      <c r="Z249" s="411">
        <v>152.26538898283616</v>
      </c>
      <c r="AA249" s="411">
        <v>-150.31885765946936</v>
      </c>
      <c r="AB249" s="411">
        <v>0</v>
      </c>
      <c r="AC249" s="411">
        <v>0</v>
      </c>
      <c r="AD249" s="411">
        <v>0</v>
      </c>
      <c r="AE249" s="412">
        <v>0</v>
      </c>
      <c r="AF249" s="411">
        <f t="shared" si="71"/>
        <v>-5.2587434389861301</v>
      </c>
      <c r="AG249" s="411">
        <v>43930.312639315242</v>
      </c>
      <c r="AH249" s="411">
        <v>59394.846152381855</v>
      </c>
      <c r="AI249" s="411">
        <v>58868</v>
      </c>
      <c r="AJ249" s="411">
        <v>47403</v>
      </c>
      <c r="AK249" s="411">
        <v>43353.583580360028</v>
      </c>
      <c r="AL249" s="411">
        <v>40568.052353180523</v>
      </c>
      <c r="AM249" s="411">
        <v>78138.265388982836</v>
      </c>
      <c r="AN249" s="411">
        <v>116726.68114234053</v>
      </c>
      <c r="AO249" s="411">
        <v>122117</v>
      </c>
      <c r="AP249" s="411">
        <v>91147</v>
      </c>
      <c r="AQ249" s="411">
        <v>55917</v>
      </c>
      <c r="AR249" s="412">
        <v>43114</v>
      </c>
      <c r="AS249" s="411">
        <f t="shared" si="72"/>
        <v>800677.74125656101</v>
      </c>
      <c r="AT249" s="411">
        <f t="shared" si="73"/>
        <v>369135.47090812423</v>
      </c>
      <c r="AU249" s="411">
        <f t="shared" si="74"/>
        <v>207676.82207257469</v>
      </c>
      <c r="AV249" s="411">
        <f t="shared" si="75"/>
        <v>223865.44827586206</v>
      </c>
      <c r="AW249" s="411">
        <v>0</v>
      </c>
      <c r="AX249" s="411">
        <v>0</v>
      </c>
      <c r="AY249" s="411">
        <v>0</v>
      </c>
      <c r="AZ249" s="411">
        <v>0</v>
      </c>
      <c r="BA249" s="411">
        <v>0</v>
      </c>
      <c r="BB249" s="411">
        <v>0</v>
      </c>
      <c r="BC249" s="411">
        <v>0</v>
      </c>
      <c r="BD249" s="411">
        <v>0</v>
      </c>
      <c r="BE249" s="411">
        <v>0</v>
      </c>
      <c r="BF249" s="411">
        <v>0</v>
      </c>
      <c r="BG249" s="411">
        <v>0</v>
      </c>
      <c r="BH249" s="412">
        <v>0</v>
      </c>
      <c r="BI249" s="411">
        <f t="shared" si="76"/>
        <v>0</v>
      </c>
      <c r="BJ249" s="411">
        <v>43930.312639315242</v>
      </c>
      <c r="BK249" s="411">
        <v>59394.846152381855</v>
      </c>
      <c r="BL249" s="411">
        <v>58868</v>
      </c>
      <c r="BM249" s="411">
        <v>47403</v>
      </c>
      <c r="BN249" s="411">
        <v>43353.583580360028</v>
      </c>
      <c r="BO249" s="411">
        <v>40568.052353180523</v>
      </c>
      <c r="BP249" s="411">
        <v>78138.265388982836</v>
      </c>
      <c r="BQ249" s="411">
        <v>116726.68114234053</v>
      </c>
      <c r="BR249" s="411">
        <v>122117</v>
      </c>
      <c r="BS249" s="411">
        <v>91147</v>
      </c>
      <c r="BT249" s="411">
        <v>55917</v>
      </c>
      <c r="BU249" s="412">
        <v>43114</v>
      </c>
      <c r="BV249" s="411">
        <f t="shared" si="77"/>
        <v>800677.74125656101</v>
      </c>
      <c r="BW249" s="411">
        <v>-5664.2561195207454</v>
      </c>
      <c r="BX249" s="411">
        <v>-6060.0561529275146</v>
      </c>
      <c r="BY249" s="411">
        <v>-5139.8986514920034</v>
      </c>
      <c r="BZ249" s="411">
        <v>-5276.7952084440039</v>
      </c>
      <c r="CA249" s="411">
        <v>3477.8461949618577</v>
      </c>
      <c r="CB249" s="411">
        <v>8224.391801303711</v>
      </c>
      <c r="CC249" s="411">
        <v>6699.3636667200481</v>
      </c>
      <c r="CD249" s="411">
        <v>-14247.196929483485</v>
      </c>
      <c r="CE249" s="411">
        <v>6024.2526417699992</v>
      </c>
      <c r="CF249" s="411">
        <v>10403.942960431988</v>
      </c>
      <c r="CG249" s="411">
        <v>-1337.0809853789979</v>
      </c>
      <c r="CH249" s="412">
        <v>5221.6550603859941</v>
      </c>
      <c r="CI249" s="411">
        <f t="shared" si="78"/>
        <v>2326.1682783268479</v>
      </c>
      <c r="CJ249" s="411">
        <v>38266.056519794496</v>
      </c>
      <c r="CK249" s="411">
        <v>53334.78999945434</v>
      </c>
      <c r="CL249" s="411">
        <v>53728.101348507997</v>
      </c>
      <c r="CM249" s="411">
        <v>42126.204791555996</v>
      </c>
      <c r="CN249" s="411">
        <v>46831.429775321885</v>
      </c>
      <c r="CO249" s="411">
        <v>48792.444154484234</v>
      </c>
      <c r="CP249" s="411">
        <v>84837.629055702884</v>
      </c>
      <c r="CQ249" s="411">
        <v>102479.48421285705</v>
      </c>
      <c r="CR249" s="411">
        <v>128141.25264177</v>
      </c>
      <c r="CS249" s="411">
        <v>101550.94296043199</v>
      </c>
      <c r="CT249" s="411">
        <v>54579.919014621002</v>
      </c>
      <c r="CU249" s="412">
        <v>48335.655060385994</v>
      </c>
      <c r="CV249" s="411">
        <f t="shared" si="79"/>
        <v>803003.90953488788</v>
      </c>
      <c r="CW249" s="411">
        <v>-1214.795445072843</v>
      </c>
      <c r="CX249" s="411">
        <v>-860.23854837829276</v>
      </c>
      <c r="CY249" s="411">
        <v>-866.58227981464734</v>
      </c>
      <c r="CZ249" s="411">
        <v>0</v>
      </c>
      <c r="DA249" s="411">
        <v>780.52382958869566</v>
      </c>
      <c r="DB249" s="411">
        <v>813.20740257473517</v>
      </c>
      <c r="DC249" s="411">
        <v>0</v>
      </c>
      <c r="DD249" s="411">
        <v>0</v>
      </c>
      <c r="DE249" s="411">
        <v>0</v>
      </c>
      <c r="DF249" s="411">
        <v>0</v>
      </c>
      <c r="DG249" s="411">
        <v>0</v>
      </c>
      <c r="DH249" s="412">
        <v>0</v>
      </c>
      <c r="DI249" s="411">
        <f t="shared" si="80"/>
        <v>-1347.8850411023523</v>
      </c>
      <c r="DJ249" s="411">
        <v>37051.261074721653</v>
      </c>
      <c r="DK249" s="411">
        <v>52474.551451076048</v>
      </c>
      <c r="DL249" s="411">
        <v>52861.519068693349</v>
      </c>
      <c r="DM249" s="411">
        <v>42126.204791555996</v>
      </c>
      <c r="DN249" s="411">
        <v>47611.953604910581</v>
      </c>
      <c r="DO249" s="411">
        <v>49605.651557058969</v>
      </c>
      <c r="DP249" s="411">
        <v>84837.629055702884</v>
      </c>
      <c r="DQ249" s="411">
        <v>102479.48421285705</v>
      </c>
      <c r="DR249" s="411">
        <v>128141.25264177</v>
      </c>
      <c r="DS249" s="411">
        <v>101550.94296043199</v>
      </c>
      <c r="DT249" s="411">
        <v>54579.919014621002</v>
      </c>
      <c r="DU249" s="412">
        <v>48335.655060385994</v>
      </c>
      <c r="DV249" s="411">
        <f t="shared" si="81"/>
        <v>801656.02449378558</v>
      </c>
      <c r="DW249" s="412">
        <v>37051.261074721653</v>
      </c>
      <c r="DX249" s="412">
        <v>52474.551451076048</v>
      </c>
      <c r="DY249" s="412">
        <v>52861.519068693349</v>
      </c>
      <c r="DZ249" s="412">
        <v>42126.204791555996</v>
      </c>
      <c r="EA249" s="412">
        <v>47611.953604910581</v>
      </c>
      <c r="EB249" s="412">
        <v>49605.651557058969</v>
      </c>
      <c r="EC249" s="412">
        <v>84837.629055702884</v>
      </c>
      <c r="ED249" s="412">
        <v>102479.48421285705</v>
      </c>
      <c r="EE249" s="412">
        <v>128141.25264177</v>
      </c>
      <c r="EF249" s="412">
        <v>101550.94296043199</v>
      </c>
      <c r="EG249" s="412">
        <v>54579.919014621002</v>
      </c>
      <c r="EH249" s="412">
        <v>48335.655060385994</v>
      </c>
      <c r="EI249" s="411">
        <f t="shared" si="82"/>
        <v>801656.02449378558</v>
      </c>
      <c r="EK249" s="411">
        <f t="shared" si="83"/>
        <v>801656.02449378558</v>
      </c>
      <c r="EL249" s="7">
        <f t="shared" si="84"/>
        <v>0</v>
      </c>
    </row>
    <row r="250" spans="1:142">
      <c r="A250" s="365" t="str">
        <f t="shared" si="66"/>
        <v xml:space="preserve"> 030</v>
      </c>
      <c r="B250" s="370" t="s">
        <v>935</v>
      </c>
      <c r="C250" s="370" t="s">
        <v>930</v>
      </c>
      <c r="D250" s="411">
        <v>34254</v>
      </c>
      <c r="E250" s="411">
        <v>45994</v>
      </c>
      <c r="F250" s="411">
        <v>46846</v>
      </c>
      <c r="G250" s="411">
        <v>38550</v>
      </c>
      <c r="H250" s="411">
        <v>30983</v>
      </c>
      <c r="I250" s="411">
        <v>25662</v>
      </c>
      <c r="J250" s="411">
        <v>44423</v>
      </c>
      <c r="K250" s="411">
        <v>68952</v>
      </c>
      <c r="L250" s="411">
        <v>76669</v>
      </c>
      <c r="M250" s="411">
        <v>56559</v>
      </c>
      <c r="N250" s="411">
        <v>35028</v>
      </c>
      <c r="O250" s="412">
        <v>28312</v>
      </c>
      <c r="P250" s="411">
        <f t="shared" si="67"/>
        <v>532232</v>
      </c>
      <c r="Q250" s="411">
        <f t="shared" si="68"/>
        <v>265279</v>
      </c>
      <c r="R250" s="411">
        <f t="shared" si="69"/>
        <v>125903.93103448275</v>
      </c>
      <c r="S250" s="411">
        <f t="shared" si="70"/>
        <v>141049.06896551725</v>
      </c>
      <c r="T250" s="411">
        <v>-251.31263931523426</v>
      </c>
      <c r="U250" s="411">
        <v>252.15384761813766</v>
      </c>
      <c r="V250" s="411">
        <v>0</v>
      </c>
      <c r="W250" s="411">
        <v>0</v>
      </c>
      <c r="X250" s="411">
        <v>86.416419639968808</v>
      </c>
      <c r="Y250" s="411">
        <v>-80.052353180522914</v>
      </c>
      <c r="Z250" s="411">
        <v>86.734611017163843</v>
      </c>
      <c r="AA250" s="411">
        <v>-88.681142340545193</v>
      </c>
      <c r="AB250" s="411">
        <v>0</v>
      </c>
      <c r="AC250" s="411">
        <v>0</v>
      </c>
      <c r="AD250" s="411">
        <v>0</v>
      </c>
      <c r="AE250" s="412">
        <v>0</v>
      </c>
      <c r="AF250" s="411">
        <f t="shared" si="71"/>
        <v>5.2587434389679402</v>
      </c>
      <c r="AG250" s="411">
        <v>34002.687360684766</v>
      </c>
      <c r="AH250" s="411">
        <v>46246.153847618138</v>
      </c>
      <c r="AI250" s="411">
        <v>46846</v>
      </c>
      <c r="AJ250" s="411">
        <v>38550</v>
      </c>
      <c r="AK250" s="411">
        <v>31069.416419639969</v>
      </c>
      <c r="AL250" s="411">
        <v>25581.947646819477</v>
      </c>
      <c r="AM250" s="411">
        <v>44509.734611017164</v>
      </c>
      <c r="AN250" s="411">
        <v>68863.318857659455</v>
      </c>
      <c r="AO250" s="411">
        <v>76669</v>
      </c>
      <c r="AP250" s="411">
        <v>56559</v>
      </c>
      <c r="AQ250" s="411">
        <v>35028</v>
      </c>
      <c r="AR250" s="412">
        <v>28312</v>
      </c>
      <c r="AS250" s="411">
        <f t="shared" si="72"/>
        <v>532237.25874343899</v>
      </c>
      <c r="AT250" s="411">
        <f t="shared" si="73"/>
        <v>265370.14199510153</v>
      </c>
      <c r="AU250" s="411">
        <f t="shared" si="74"/>
        <v>125818.04778282018</v>
      </c>
      <c r="AV250" s="411">
        <f t="shared" si="75"/>
        <v>141049.06896551725</v>
      </c>
      <c r="AW250" s="411">
        <v>0</v>
      </c>
      <c r="AX250" s="411">
        <v>0</v>
      </c>
      <c r="AY250" s="411">
        <v>0</v>
      </c>
      <c r="AZ250" s="411">
        <v>0</v>
      </c>
      <c r="BA250" s="411">
        <v>0</v>
      </c>
      <c r="BB250" s="411">
        <v>0</v>
      </c>
      <c r="BC250" s="411">
        <v>0</v>
      </c>
      <c r="BD250" s="411">
        <v>0</v>
      </c>
      <c r="BE250" s="411">
        <v>0</v>
      </c>
      <c r="BF250" s="411">
        <v>0</v>
      </c>
      <c r="BG250" s="411">
        <v>0</v>
      </c>
      <c r="BH250" s="412">
        <v>0</v>
      </c>
      <c r="BI250" s="411">
        <f t="shared" si="76"/>
        <v>0</v>
      </c>
      <c r="BJ250" s="411">
        <v>34002.687360684766</v>
      </c>
      <c r="BK250" s="411">
        <v>46246.153847618138</v>
      </c>
      <c r="BL250" s="411">
        <v>46846</v>
      </c>
      <c r="BM250" s="411">
        <v>38550</v>
      </c>
      <c r="BN250" s="411">
        <v>31069.416419639969</v>
      </c>
      <c r="BO250" s="411">
        <v>25581.947646819477</v>
      </c>
      <c r="BP250" s="411">
        <v>44509.734611017164</v>
      </c>
      <c r="BQ250" s="411">
        <v>68863.318857659455</v>
      </c>
      <c r="BR250" s="411">
        <v>76669</v>
      </c>
      <c r="BS250" s="411">
        <v>56559</v>
      </c>
      <c r="BT250" s="411">
        <v>35028</v>
      </c>
      <c r="BU250" s="412">
        <v>28312</v>
      </c>
      <c r="BV250" s="411">
        <f t="shared" si="77"/>
        <v>532237.25874343899</v>
      </c>
      <c r="BW250" s="411">
        <v>-4384.2148710442561</v>
      </c>
      <c r="BX250" s="411">
        <v>-4718.4950770724754</v>
      </c>
      <c r="BY250" s="411">
        <v>-4090.2305535740015</v>
      </c>
      <c r="BZ250" s="411">
        <v>-4291.2991853999993</v>
      </c>
      <c r="CA250" s="411">
        <v>2492.4041509611452</v>
      </c>
      <c r="CB250" s="411">
        <v>5186.2475096462913</v>
      </c>
      <c r="CC250" s="411">
        <v>3816.1443357359603</v>
      </c>
      <c r="CD250" s="411">
        <v>-8405.184276476517</v>
      </c>
      <c r="CE250" s="411">
        <v>3782.2205408900045</v>
      </c>
      <c r="CF250" s="411">
        <v>6455.9075987039978</v>
      </c>
      <c r="CG250" s="411">
        <v>-837.58557783599827</v>
      </c>
      <c r="CH250" s="412">
        <v>3428.944149687999</v>
      </c>
      <c r="CI250" s="411">
        <f t="shared" si="78"/>
        <v>-1565.1412557778494</v>
      </c>
      <c r="CJ250" s="411">
        <v>29618.47248964051</v>
      </c>
      <c r="CK250" s="411">
        <v>41527.658770545662</v>
      </c>
      <c r="CL250" s="411">
        <v>42755.769446425998</v>
      </c>
      <c r="CM250" s="411">
        <v>34258.700814600001</v>
      </c>
      <c r="CN250" s="411">
        <v>33561.820570601114</v>
      </c>
      <c r="CO250" s="411">
        <v>30768.195156465768</v>
      </c>
      <c r="CP250" s="411">
        <v>48325.878946753124</v>
      </c>
      <c r="CQ250" s="411">
        <v>60458.134581182938</v>
      </c>
      <c r="CR250" s="411">
        <v>80451.220540890004</v>
      </c>
      <c r="CS250" s="411">
        <v>63014.907598703998</v>
      </c>
      <c r="CT250" s="411">
        <v>34190.414422164002</v>
      </c>
      <c r="CU250" s="412">
        <v>31740.944149687999</v>
      </c>
      <c r="CV250" s="411">
        <f t="shared" si="79"/>
        <v>530672.11748766107</v>
      </c>
      <c r="CW250" s="411">
        <v>-940.26896792509433</v>
      </c>
      <c r="CX250" s="411">
        <v>-669.80094791202282</v>
      </c>
      <c r="CY250" s="411">
        <v>-689.60918461977417</v>
      </c>
      <c r="CZ250" s="411">
        <v>0</v>
      </c>
      <c r="DA250" s="411">
        <v>559.36367617668293</v>
      </c>
      <c r="DB250" s="411">
        <v>512.80325260776226</v>
      </c>
      <c r="DC250" s="411">
        <v>0</v>
      </c>
      <c r="DD250" s="411">
        <v>0</v>
      </c>
      <c r="DE250" s="411">
        <v>0</v>
      </c>
      <c r="DF250" s="411">
        <v>0</v>
      </c>
      <c r="DG250" s="411">
        <v>0</v>
      </c>
      <c r="DH250" s="412">
        <v>0</v>
      </c>
      <c r="DI250" s="411">
        <f t="shared" si="80"/>
        <v>-1227.5121716724461</v>
      </c>
      <c r="DJ250" s="411">
        <v>28678.203521715415</v>
      </c>
      <c r="DK250" s="411">
        <v>40857.857822633639</v>
      </c>
      <c r="DL250" s="411">
        <v>42066.160261806224</v>
      </c>
      <c r="DM250" s="411">
        <v>34258.700814600001</v>
      </c>
      <c r="DN250" s="411">
        <v>34121.184246777797</v>
      </c>
      <c r="DO250" s="411">
        <v>31280.998409073531</v>
      </c>
      <c r="DP250" s="411">
        <v>48325.878946753124</v>
      </c>
      <c r="DQ250" s="411">
        <v>60458.134581182938</v>
      </c>
      <c r="DR250" s="411">
        <v>80451.220540890004</v>
      </c>
      <c r="DS250" s="411">
        <v>63014.907598703998</v>
      </c>
      <c r="DT250" s="411">
        <v>34190.414422164002</v>
      </c>
      <c r="DU250" s="412">
        <v>31740.944149687999</v>
      </c>
      <c r="DV250" s="411">
        <f t="shared" si="81"/>
        <v>529444.60531598865</v>
      </c>
      <c r="DW250" s="412">
        <v>28678.203521715415</v>
      </c>
      <c r="DX250" s="412">
        <v>40857.857822633639</v>
      </c>
      <c r="DY250" s="412">
        <v>42066.160261806224</v>
      </c>
      <c r="DZ250" s="412">
        <v>34258.700814600001</v>
      </c>
      <c r="EA250" s="412">
        <v>34121.184246777797</v>
      </c>
      <c r="EB250" s="412">
        <v>31280.998409073531</v>
      </c>
      <c r="EC250" s="412">
        <v>48325.878946753124</v>
      </c>
      <c r="ED250" s="412">
        <v>60458.134581182938</v>
      </c>
      <c r="EE250" s="412">
        <v>80451.220540890004</v>
      </c>
      <c r="EF250" s="412">
        <v>63014.907598703998</v>
      </c>
      <c r="EG250" s="412">
        <v>34190.414422164002</v>
      </c>
      <c r="EH250" s="412">
        <v>31740.944149687999</v>
      </c>
      <c r="EI250" s="411">
        <f t="shared" si="82"/>
        <v>529444.60531598865</v>
      </c>
      <c r="EK250" s="411">
        <f t="shared" si="83"/>
        <v>529444.60531598877</v>
      </c>
      <c r="EL250" s="7">
        <f t="shared" si="84"/>
        <v>0</v>
      </c>
    </row>
    <row r="251" spans="1:142">
      <c r="A251" s="365" t="str">
        <f t="shared" si="66"/>
        <v xml:space="preserve"> 030</v>
      </c>
      <c r="B251" s="370" t="s">
        <v>935</v>
      </c>
      <c r="C251" s="370" t="s">
        <v>1173</v>
      </c>
      <c r="D251" s="411">
        <v>0</v>
      </c>
      <c r="E251" s="411">
        <v>0</v>
      </c>
      <c r="F251" s="411">
        <v>7</v>
      </c>
      <c r="G251" s="411">
        <v>0</v>
      </c>
      <c r="H251" s="411">
        <v>1</v>
      </c>
      <c r="I251" s="411">
        <v>0</v>
      </c>
      <c r="J251" s="411">
        <v>10</v>
      </c>
      <c r="K251" s="411">
        <v>18</v>
      </c>
      <c r="L251" s="411">
        <v>6</v>
      </c>
      <c r="M251" s="411">
        <v>47</v>
      </c>
      <c r="N251" s="411">
        <v>0</v>
      </c>
      <c r="O251" s="412">
        <v>0</v>
      </c>
      <c r="P251" s="411">
        <f t="shared" si="67"/>
        <v>89</v>
      </c>
      <c r="Q251" s="411">
        <f t="shared" si="68"/>
        <v>17.677419354838712</v>
      </c>
      <c r="R251" s="411">
        <f t="shared" si="69"/>
        <v>22.667408231368189</v>
      </c>
      <c r="S251" s="411">
        <f t="shared" si="70"/>
        <v>48.655172413793103</v>
      </c>
      <c r="T251" s="411">
        <v>0</v>
      </c>
      <c r="U251" s="411">
        <v>0</v>
      </c>
      <c r="V251" s="411">
        <v>0</v>
      </c>
      <c r="W251" s="411">
        <v>0</v>
      </c>
      <c r="X251" s="411">
        <v>0</v>
      </c>
      <c r="Y251" s="411">
        <v>0</v>
      </c>
      <c r="Z251" s="411">
        <v>0</v>
      </c>
      <c r="AA251" s="411">
        <v>0</v>
      </c>
      <c r="AB251" s="411">
        <v>0</v>
      </c>
      <c r="AC251" s="411">
        <v>0</v>
      </c>
      <c r="AD251" s="411">
        <v>0</v>
      </c>
      <c r="AE251" s="412">
        <v>0</v>
      </c>
      <c r="AF251" s="411">
        <f t="shared" si="71"/>
        <v>0</v>
      </c>
      <c r="AG251" s="411">
        <v>0</v>
      </c>
      <c r="AH251" s="411">
        <v>0</v>
      </c>
      <c r="AI251" s="411">
        <v>0</v>
      </c>
      <c r="AJ251" s="411">
        <v>0</v>
      </c>
      <c r="AK251" s="411">
        <v>0</v>
      </c>
      <c r="AL251" s="411">
        <v>0</v>
      </c>
      <c r="AM251" s="411">
        <v>0</v>
      </c>
      <c r="AN251" s="411">
        <v>0</v>
      </c>
      <c r="AO251" s="411">
        <v>0</v>
      </c>
      <c r="AP251" s="411">
        <v>0</v>
      </c>
      <c r="AQ251" s="411">
        <v>0</v>
      </c>
      <c r="AR251" s="412">
        <v>0</v>
      </c>
      <c r="AS251" s="411">
        <f t="shared" si="72"/>
        <v>0</v>
      </c>
      <c r="AT251" s="411">
        <f t="shared" si="73"/>
        <v>0</v>
      </c>
      <c r="AU251" s="411">
        <f t="shared" si="74"/>
        <v>0</v>
      </c>
      <c r="AV251" s="411">
        <f t="shared" si="75"/>
        <v>0</v>
      </c>
      <c r="AW251" s="411">
        <v>0</v>
      </c>
      <c r="AX251" s="411">
        <v>0</v>
      </c>
      <c r="AY251" s="411">
        <v>0</v>
      </c>
      <c r="AZ251" s="411">
        <v>0</v>
      </c>
      <c r="BA251" s="411">
        <v>0</v>
      </c>
      <c r="BB251" s="411">
        <v>0</v>
      </c>
      <c r="BC251" s="411">
        <v>0</v>
      </c>
      <c r="BD251" s="411">
        <v>0</v>
      </c>
      <c r="BE251" s="411">
        <v>0</v>
      </c>
      <c r="BF251" s="411">
        <v>0</v>
      </c>
      <c r="BG251" s="411">
        <v>0</v>
      </c>
      <c r="BH251" s="412">
        <v>0</v>
      </c>
      <c r="BI251" s="411">
        <f t="shared" si="76"/>
        <v>0</v>
      </c>
      <c r="BJ251" s="411">
        <v>0</v>
      </c>
      <c r="BK251" s="411">
        <v>0</v>
      </c>
      <c r="BL251" s="411">
        <v>0</v>
      </c>
      <c r="BM251" s="411">
        <v>0</v>
      </c>
      <c r="BN251" s="411">
        <v>0</v>
      </c>
      <c r="BO251" s="411">
        <v>0</v>
      </c>
      <c r="BP251" s="411">
        <v>0</v>
      </c>
      <c r="BQ251" s="411">
        <v>0</v>
      </c>
      <c r="BR251" s="411">
        <v>0</v>
      </c>
      <c r="BS251" s="411">
        <v>0</v>
      </c>
      <c r="BT251" s="411">
        <v>0</v>
      </c>
      <c r="BU251" s="412">
        <v>0</v>
      </c>
      <c r="BV251" s="411">
        <f t="shared" si="77"/>
        <v>0</v>
      </c>
      <c r="BW251" s="411">
        <v>0</v>
      </c>
      <c r="BX251" s="411">
        <v>0</v>
      </c>
      <c r="BY251" s="411">
        <v>0</v>
      </c>
      <c r="BZ251" s="411">
        <v>0</v>
      </c>
      <c r="CA251" s="411">
        <v>0</v>
      </c>
      <c r="CB251" s="411">
        <v>0</v>
      </c>
      <c r="CC251" s="411">
        <v>0</v>
      </c>
      <c r="CD251" s="411">
        <v>0</v>
      </c>
      <c r="CE251" s="411">
        <v>0</v>
      </c>
      <c r="CF251" s="411">
        <v>0</v>
      </c>
      <c r="CG251" s="411">
        <v>0</v>
      </c>
      <c r="CH251" s="412">
        <v>0</v>
      </c>
      <c r="CI251" s="411">
        <f t="shared" si="78"/>
        <v>0</v>
      </c>
      <c r="CJ251" s="411">
        <v>0</v>
      </c>
      <c r="CK251" s="411">
        <v>0</v>
      </c>
      <c r="CL251" s="411">
        <v>0</v>
      </c>
      <c r="CM251" s="411">
        <v>0</v>
      </c>
      <c r="CN251" s="411">
        <v>0</v>
      </c>
      <c r="CO251" s="411">
        <v>0</v>
      </c>
      <c r="CP251" s="411">
        <v>0</v>
      </c>
      <c r="CQ251" s="411">
        <v>0</v>
      </c>
      <c r="CR251" s="411">
        <v>0</v>
      </c>
      <c r="CS251" s="411">
        <v>0</v>
      </c>
      <c r="CT251" s="411">
        <v>0</v>
      </c>
      <c r="CU251" s="412">
        <v>0</v>
      </c>
      <c r="CV251" s="411">
        <f t="shared" si="79"/>
        <v>0</v>
      </c>
      <c r="CW251" s="411">
        <v>0</v>
      </c>
      <c r="CX251" s="411">
        <v>0</v>
      </c>
      <c r="CY251" s="411">
        <v>0</v>
      </c>
      <c r="CZ251" s="411">
        <v>0</v>
      </c>
      <c r="DA251" s="411">
        <v>0</v>
      </c>
      <c r="DB251" s="411">
        <v>0</v>
      </c>
      <c r="DC251" s="411">
        <v>0</v>
      </c>
      <c r="DD251" s="411">
        <v>0</v>
      </c>
      <c r="DE251" s="411">
        <v>0</v>
      </c>
      <c r="DF251" s="411">
        <v>0</v>
      </c>
      <c r="DG251" s="411">
        <v>0</v>
      </c>
      <c r="DH251" s="412">
        <v>0</v>
      </c>
      <c r="DI251" s="411">
        <f t="shared" si="80"/>
        <v>0</v>
      </c>
      <c r="DJ251" s="411">
        <v>0</v>
      </c>
      <c r="DK251" s="411">
        <v>0</v>
      </c>
      <c r="DL251" s="411">
        <v>0</v>
      </c>
      <c r="DM251" s="411">
        <v>0</v>
      </c>
      <c r="DN251" s="411">
        <v>0</v>
      </c>
      <c r="DO251" s="411">
        <v>0</v>
      </c>
      <c r="DP251" s="411">
        <v>0</v>
      </c>
      <c r="DQ251" s="411">
        <v>0</v>
      </c>
      <c r="DR251" s="411">
        <v>0</v>
      </c>
      <c r="DS251" s="411">
        <v>0</v>
      </c>
      <c r="DT251" s="411">
        <v>0</v>
      </c>
      <c r="DU251" s="412">
        <v>0</v>
      </c>
      <c r="DV251" s="411">
        <f t="shared" si="81"/>
        <v>0</v>
      </c>
      <c r="DW251" s="412">
        <v>0</v>
      </c>
      <c r="DX251" s="412">
        <v>0</v>
      </c>
      <c r="DY251" s="412">
        <v>0</v>
      </c>
      <c r="DZ251" s="412">
        <v>0</v>
      </c>
      <c r="EA251" s="412">
        <v>0</v>
      </c>
      <c r="EB251" s="412">
        <v>0</v>
      </c>
      <c r="EC251" s="412">
        <v>0</v>
      </c>
      <c r="ED251" s="412">
        <v>0</v>
      </c>
      <c r="EE251" s="412">
        <v>0</v>
      </c>
      <c r="EF251" s="412">
        <v>0</v>
      </c>
      <c r="EG251" s="412">
        <v>0</v>
      </c>
      <c r="EH251" s="412">
        <v>0</v>
      </c>
      <c r="EI251" s="411">
        <f t="shared" si="82"/>
        <v>0</v>
      </c>
      <c r="EK251" s="411">
        <f t="shared" si="83"/>
        <v>89</v>
      </c>
      <c r="EL251" s="7">
        <f t="shared" si="84"/>
        <v>-89</v>
      </c>
    </row>
    <row r="252" spans="1:142">
      <c r="A252" s="365" t="str">
        <f t="shared" si="66"/>
        <v xml:space="preserve"> 030</v>
      </c>
      <c r="B252" s="370" t="s">
        <v>935</v>
      </c>
      <c r="C252" s="370" t="s">
        <v>1174</v>
      </c>
      <c r="D252" s="411">
        <v>2</v>
      </c>
      <c r="E252" s="411">
        <v>2</v>
      </c>
      <c r="F252" s="411">
        <v>1</v>
      </c>
      <c r="G252" s="411">
        <v>2</v>
      </c>
      <c r="H252" s="411">
        <v>2</v>
      </c>
      <c r="I252" s="411">
        <v>2</v>
      </c>
      <c r="J252" s="411">
        <v>2</v>
      </c>
      <c r="K252" s="411">
        <v>1</v>
      </c>
      <c r="L252" s="411">
        <v>4</v>
      </c>
      <c r="M252" s="411">
        <v>9</v>
      </c>
      <c r="N252" s="411">
        <v>2</v>
      </c>
      <c r="O252" s="412">
        <v>2</v>
      </c>
      <c r="P252" s="411">
        <f t="shared" si="67"/>
        <v>31</v>
      </c>
      <c r="Q252" s="411">
        <f t="shared" si="68"/>
        <v>12.935483870967742</v>
      </c>
      <c r="R252" s="411">
        <f t="shared" si="69"/>
        <v>3.9610678531701891</v>
      </c>
      <c r="S252" s="411">
        <f t="shared" si="70"/>
        <v>14.103448275862069</v>
      </c>
      <c r="T252" s="411">
        <v>0</v>
      </c>
      <c r="U252" s="411">
        <v>0</v>
      </c>
      <c r="V252" s="411">
        <v>0</v>
      </c>
      <c r="W252" s="411">
        <v>0</v>
      </c>
      <c r="X252" s="411">
        <v>0</v>
      </c>
      <c r="Y252" s="411">
        <v>0</v>
      </c>
      <c r="Z252" s="411">
        <v>0</v>
      </c>
      <c r="AA252" s="411">
        <v>0</v>
      </c>
      <c r="AB252" s="411">
        <v>0</v>
      </c>
      <c r="AC252" s="411">
        <v>0</v>
      </c>
      <c r="AD252" s="411">
        <v>0</v>
      </c>
      <c r="AE252" s="412">
        <v>0</v>
      </c>
      <c r="AF252" s="411">
        <f t="shared" si="71"/>
        <v>0</v>
      </c>
      <c r="AG252" s="411">
        <v>0</v>
      </c>
      <c r="AH252" s="411">
        <v>0</v>
      </c>
      <c r="AI252" s="411">
        <v>0</v>
      </c>
      <c r="AJ252" s="411">
        <v>0</v>
      </c>
      <c r="AK252" s="411">
        <v>0</v>
      </c>
      <c r="AL252" s="411">
        <v>0</v>
      </c>
      <c r="AM252" s="411">
        <v>0</v>
      </c>
      <c r="AN252" s="411">
        <v>0</v>
      </c>
      <c r="AO252" s="411">
        <v>0</v>
      </c>
      <c r="AP252" s="411">
        <v>0</v>
      </c>
      <c r="AQ252" s="411">
        <v>0</v>
      </c>
      <c r="AR252" s="412">
        <v>0</v>
      </c>
      <c r="AS252" s="411">
        <f t="shared" si="72"/>
        <v>0</v>
      </c>
      <c r="AT252" s="411">
        <f t="shared" si="73"/>
        <v>0</v>
      </c>
      <c r="AU252" s="411">
        <f t="shared" si="74"/>
        <v>0</v>
      </c>
      <c r="AV252" s="411">
        <f t="shared" si="75"/>
        <v>0</v>
      </c>
      <c r="AW252" s="411">
        <v>0</v>
      </c>
      <c r="AX252" s="411">
        <v>0</v>
      </c>
      <c r="AY252" s="411">
        <v>0</v>
      </c>
      <c r="AZ252" s="411">
        <v>0</v>
      </c>
      <c r="BA252" s="411">
        <v>0</v>
      </c>
      <c r="BB252" s="411">
        <v>0</v>
      </c>
      <c r="BC252" s="411">
        <v>0</v>
      </c>
      <c r="BD252" s="411">
        <v>0</v>
      </c>
      <c r="BE252" s="411">
        <v>0</v>
      </c>
      <c r="BF252" s="411">
        <v>0</v>
      </c>
      <c r="BG252" s="411">
        <v>0</v>
      </c>
      <c r="BH252" s="412">
        <v>0</v>
      </c>
      <c r="BI252" s="411">
        <f t="shared" si="76"/>
        <v>0</v>
      </c>
      <c r="BJ252" s="411">
        <v>0</v>
      </c>
      <c r="BK252" s="411">
        <v>0</v>
      </c>
      <c r="BL252" s="411">
        <v>0</v>
      </c>
      <c r="BM252" s="411">
        <v>0</v>
      </c>
      <c r="BN252" s="411">
        <v>0</v>
      </c>
      <c r="BO252" s="411">
        <v>0</v>
      </c>
      <c r="BP252" s="411">
        <v>0</v>
      </c>
      <c r="BQ252" s="411">
        <v>0</v>
      </c>
      <c r="BR252" s="411">
        <v>0</v>
      </c>
      <c r="BS252" s="411">
        <v>0</v>
      </c>
      <c r="BT252" s="411">
        <v>0</v>
      </c>
      <c r="BU252" s="412">
        <v>0</v>
      </c>
      <c r="BV252" s="411">
        <f t="shared" si="77"/>
        <v>0</v>
      </c>
      <c r="BW252" s="411">
        <v>0</v>
      </c>
      <c r="BX252" s="411">
        <v>0</v>
      </c>
      <c r="BY252" s="411">
        <v>0</v>
      </c>
      <c r="BZ252" s="411">
        <v>0</v>
      </c>
      <c r="CA252" s="411">
        <v>0</v>
      </c>
      <c r="CB252" s="411">
        <v>0</v>
      </c>
      <c r="CC252" s="411">
        <v>0</v>
      </c>
      <c r="CD252" s="411">
        <v>0</v>
      </c>
      <c r="CE252" s="411">
        <v>0</v>
      </c>
      <c r="CF252" s="411">
        <v>0</v>
      </c>
      <c r="CG252" s="411">
        <v>0</v>
      </c>
      <c r="CH252" s="412">
        <v>0</v>
      </c>
      <c r="CI252" s="411">
        <f t="shared" si="78"/>
        <v>0</v>
      </c>
      <c r="CJ252" s="411">
        <v>0</v>
      </c>
      <c r="CK252" s="411">
        <v>0</v>
      </c>
      <c r="CL252" s="411">
        <v>0</v>
      </c>
      <c r="CM252" s="411">
        <v>0</v>
      </c>
      <c r="CN252" s="411">
        <v>0</v>
      </c>
      <c r="CO252" s="411">
        <v>0</v>
      </c>
      <c r="CP252" s="411">
        <v>0</v>
      </c>
      <c r="CQ252" s="411">
        <v>0</v>
      </c>
      <c r="CR252" s="411">
        <v>0</v>
      </c>
      <c r="CS252" s="411">
        <v>0</v>
      </c>
      <c r="CT252" s="411">
        <v>0</v>
      </c>
      <c r="CU252" s="412">
        <v>0</v>
      </c>
      <c r="CV252" s="411">
        <f t="shared" si="79"/>
        <v>0</v>
      </c>
      <c r="CW252" s="411">
        <v>0</v>
      </c>
      <c r="CX252" s="411">
        <v>0</v>
      </c>
      <c r="CY252" s="411">
        <v>0</v>
      </c>
      <c r="CZ252" s="411">
        <v>0</v>
      </c>
      <c r="DA252" s="411">
        <v>0</v>
      </c>
      <c r="DB252" s="411">
        <v>0</v>
      </c>
      <c r="DC252" s="411">
        <v>0</v>
      </c>
      <c r="DD252" s="411">
        <v>0</v>
      </c>
      <c r="DE252" s="411">
        <v>0</v>
      </c>
      <c r="DF252" s="411">
        <v>0</v>
      </c>
      <c r="DG252" s="411">
        <v>0</v>
      </c>
      <c r="DH252" s="412">
        <v>0</v>
      </c>
      <c r="DI252" s="411">
        <f t="shared" si="80"/>
        <v>0</v>
      </c>
      <c r="DJ252" s="411">
        <v>0</v>
      </c>
      <c r="DK252" s="411">
        <v>0</v>
      </c>
      <c r="DL252" s="411">
        <v>0</v>
      </c>
      <c r="DM252" s="411">
        <v>0</v>
      </c>
      <c r="DN252" s="411">
        <v>0</v>
      </c>
      <c r="DO252" s="411">
        <v>0</v>
      </c>
      <c r="DP252" s="411">
        <v>0</v>
      </c>
      <c r="DQ252" s="411">
        <v>0</v>
      </c>
      <c r="DR252" s="411">
        <v>0</v>
      </c>
      <c r="DS252" s="411">
        <v>0</v>
      </c>
      <c r="DT252" s="411">
        <v>0</v>
      </c>
      <c r="DU252" s="412">
        <v>0</v>
      </c>
      <c r="DV252" s="411">
        <f t="shared" si="81"/>
        <v>0</v>
      </c>
      <c r="DW252" s="412">
        <v>0</v>
      </c>
      <c r="DX252" s="412">
        <v>0</v>
      </c>
      <c r="DY252" s="412">
        <v>0</v>
      </c>
      <c r="DZ252" s="412">
        <v>0</v>
      </c>
      <c r="EA252" s="412">
        <v>0</v>
      </c>
      <c r="EB252" s="412">
        <v>0</v>
      </c>
      <c r="EC252" s="412">
        <v>0</v>
      </c>
      <c r="ED252" s="412">
        <v>0</v>
      </c>
      <c r="EE252" s="412">
        <v>0</v>
      </c>
      <c r="EF252" s="412">
        <v>0</v>
      </c>
      <c r="EG252" s="412">
        <v>0</v>
      </c>
      <c r="EH252" s="412">
        <v>0</v>
      </c>
      <c r="EI252" s="411">
        <f t="shared" si="82"/>
        <v>0</v>
      </c>
      <c r="EK252" s="411">
        <f t="shared" si="83"/>
        <v>31</v>
      </c>
      <c r="EL252" s="7">
        <f t="shared" si="84"/>
        <v>-31</v>
      </c>
    </row>
    <row r="253" spans="1:142">
      <c r="A253" s="365" t="str">
        <f t="shared" si="66"/>
        <v xml:space="preserve"> 030</v>
      </c>
      <c r="B253" s="370" t="s">
        <v>935</v>
      </c>
      <c r="C253" s="370" t="s">
        <v>1187</v>
      </c>
      <c r="D253" s="411">
        <v>60</v>
      </c>
      <c r="E253" s="411">
        <v>60</v>
      </c>
      <c r="F253" s="411">
        <v>60</v>
      </c>
      <c r="G253" s="411">
        <v>60</v>
      </c>
      <c r="H253" s="411">
        <v>58</v>
      </c>
      <c r="I253" s="411">
        <v>58</v>
      </c>
      <c r="J253" s="411">
        <v>59</v>
      </c>
      <c r="K253" s="411">
        <v>60</v>
      </c>
      <c r="L253" s="411">
        <v>57</v>
      </c>
      <c r="M253" s="411">
        <v>19</v>
      </c>
      <c r="N253" s="411">
        <v>59</v>
      </c>
      <c r="O253" s="412">
        <v>59</v>
      </c>
      <c r="P253" s="411">
        <f t="shared" si="67"/>
        <v>669</v>
      </c>
      <c r="Q253" s="411">
        <f t="shared" si="68"/>
        <v>413.09677419354841</v>
      </c>
      <c r="R253" s="411">
        <f t="shared" si="69"/>
        <v>103.17908787541714</v>
      </c>
      <c r="S253" s="411">
        <f t="shared" si="70"/>
        <v>152.72413793103448</v>
      </c>
      <c r="T253" s="411">
        <v>0</v>
      </c>
      <c r="U253" s="411">
        <v>0</v>
      </c>
      <c r="V253" s="411">
        <v>0</v>
      </c>
      <c r="W253" s="411">
        <v>0</v>
      </c>
      <c r="X253" s="411">
        <v>0</v>
      </c>
      <c r="Y253" s="411">
        <v>0</v>
      </c>
      <c r="Z253" s="411">
        <v>0</v>
      </c>
      <c r="AA253" s="411">
        <v>0</v>
      </c>
      <c r="AB253" s="411">
        <v>0</v>
      </c>
      <c r="AC253" s="411">
        <v>0</v>
      </c>
      <c r="AD253" s="411">
        <v>0</v>
      </c>
      <c r="AE253" s="412">
        <v>0</v>
      </c>
      <c r="AF253" s="411">
        <f t="shared" si="71"/>
        <v>0</v>
      </c>
      <c r="AG253" s="411">
        <v>0</v>
      </c>
      <c r="AH253" s="411">
        <v>0</v>
      </c>
      <c r="AI253" s="411">
        <v>0</v>
      </c>
      <c r="AJ253" s="411">
        <v>0</v>
      </c>
      <c r="AK253" s="411">
        <v>0</v>
      </c>
      <c r="AL253" s="411">
        <v>0</v>
      </c>
      <c r="AM253" s="411">
        <v>0</v>
      </c>
      <c r="AN253" s="411">
        <v>0</v>
      </c>
      <c r="AO253" s="411">
        <v>0</v>
      </c>
      <c r="AP253" s="411">
        <v>0</v>
      </c>
      <c r="AQ253" s="411">
        <v>0</v>
      </c>
      <c r="AR253" s="412">
        <v>0</v>
      </c>
      <c r="AS253" s="411">
        <f t="shared" si="72"/>
        <v>0</v>
      </c>
      <c r="AT253" s="411">
        <f t="shared" si="73"/>
        <v>0</v>
      </c>
      <c r="AU253" s="411">
        <f t="shared" si="74"/>
        <v>0</v>
      </c>
      <c r="AV253" s="411">
        <f t="shared" si="75"/>
        <v>0</v>
      </c>
      <c r="AW253" s="411">
        <v>0</v>
      </c>
      <c r="AX253" s="411">
        <v>0</v>
      </c>
      <c r="AY253" s="411">
        <v>0</v>
      </c>
      <c r="AZ253" s="411">
        <v>0</v>
      </c>
      <c r="BA253" s="411">
        <v>0</v>
      </c>
      <c r="BB253" s="411">
        <v>0</v>
      </c>
      <c r="BC253" s="411">
        <v>0</v>
      </c>
      <c r="BD253" s="411">
        <v>0</v>
      </c>
      <c r="BE253" s="411">
        <v>0</v>
      </c>
      <c r="BF253" s="411">
        <v>0</v>
      </c>
      <c r="BG253" s="411">
        <v>0</v>
      </c>
      <c r="BH253" s="412">
        <v>0</v>
      </c>
      <c r="BI253" s="411">
        <f t="shared" si="76"/>
        <v>0</v>
      </c>
      <c r="BJ253" s="411">
        <v>0</v>
      </c>
      <c r="BK253" s="411">
        <v>0</v>
      </c>
      <c r="BL253" s="411">
        <v>0</v>
      </c>
      <c r="BM253" s="411">
        <v>0</v>
      </c>
      <c r="BN253" s="411">
        <v>0</v>
      </c>
      <c r="BO253" s="411">
        <v>0</v>
      </c>
      <c r="BP253" s="411">
        <v>0</v>
      </c>
      <c r="BQ253" s="411">
        <v>0</v>
      </c>
      <c r="BR253" s="411">
        <v>0</v>
      </c>
      <c r="BS253" s="411">
        <v>0</v>
      </c>
      <c r="BT253" s="411">
        <v>0</v>
      </c>
      <c r="BU253" s="412">
        <v>0</v>
      </c>
      <c r="BV253" s="411">
        <f t="shared" si="77"/>
        <v>0</v>
      </c>
      <c r="BW253" s="411">
        <v>0</v>
      </c>
      <c r="BX253" s="411">
        <v>0</v>
      </c>
      <c r="BY253" s="411">
        <v>0</v>
      </c>
      <c r="BZ253" s="411">
        <v>0</v>
      </c>
      <c r="CA253" s="411">
        <v>0</v>
      </c>
      <c r="CB253" s="411">
        <v>0</v>
      </c>
      <c r="CC253" s="411">
        <v>0</v>
      </c>
      <c r="CD253" s="411">
        <v>0</v>
      </c>
      <c r="CE253" s="411">
        <v>0</v>
      </c>
      <c r="CF253" s="411">
        <v>0</v>
      </c>
      <c r="CG253" s="411">
        <v>0</v>
      </c>
      <c r="CH253" s="412">
        <v>0</v>
      </c>
      <c r="CI253" s="411">
        <f t="shared" si="78"/>
        <v>0</v>
      </c>
      <c r="CJ253" s="411">
        <v>0</v>
      </c>
      <c r="CK253" s="411">
        <v>0</v>
      </c>
      <c r="CL253" s="411">
        <v>0</v>
      </c>
      <c r="CM253" s="411">
        <v>0</v>
      </c>
      <c r="CN253" s="411">
        <v>0</v>
      </c>
      <c r="CO253" s="411">
        <v>0</v>
      </c>
      <c r="CP253" s="411">
        <v>0</v>
      </c>
      <c r="CQ253" s="411">
        <v>0</v>
      </c>
      <c r="CR253" s="411">
        <v>0</v>
      </c>
      <c r="CS253" s="411">
        <v>0</v>
      </c>
      <c r="CT253" s="411">
        <v>0</v>
      </c>
      <c r="CU253" s="412">
        <v>0</v>
      </c>
      <c r="CV253" s="411">
        <f t="shared" si="79"/>
        <v>0</v>
      </c>
      <c r="CW253" s="411">
        <v>0</v>
      </c>
      <c r="CX253" s="411">
        <v>0</v>
      </c>
      <c r="CY253" s="411">
        <v>0</v>
      </c>
      <c r="CZ253" s="411">
        <v>0</v>
      </c>
      <c r="DA253" s="411">
        <v>0</v>
      </c>
      <c r="DB253" s="411">
        <v>0</v>
      </c>
      <c r="DC253" s="411">
        <v>0</v>
      </c>
      <c r="DD253" s="411">
        <v>0</v>
      </c>
      <c r="DE253" s="411">
        <v>0</v>
      </c>
      <c r="DF253" s="411">
        <v>0</v>
      </c>
      <c r="DG253" s="411">
        <v>0</v>
      </c>
      <c r="DH253" s="412">
        <v>0</v>
      </c>
      <c r="DI253" s="411">
        <f t="shared" si="80"/>
        <v>0</v>
      </c>
      <c r="DJ253" s="411">
        <v>0</v>
      </c>
      <c r="DK253" s="411">
        <v>0</v>
      </c>
      <c r="DL253" s="411">
        <v>0</v>
      </c>
      <c r="DM253" s="411">
        <v>0</v>
      </c>
      <c r="DN253" s="411">
        <v>0</v>
      </c>
      <c r="DO253" s="411">
        <v>0</v>
      </c>
      <c r="DP253" s="411">
        <v>0</v>
      </c>
      <c r="DQ253" s="411">
        <v>0</v>
      </c>
      <c r="DR253" s="411">
        <v>0</v>
      </c>
      <c r="DS253" s="411">
        <v>0</v>
      </c>
      <c r="DT253" s="411">
        <v>0</v>
      </c>
      <c r="DU253" s="412">
        <v>0</v>
      </c>
      <c r="DV253" s="411">
        <f t="shared" si="81"/>
        <v>0</v>
      </c>
      <c r="DW253" s="412">
        <v>0</v>
      </c>
      <c r="DX253" s="412">
        <v>0</v>
      </c>
      <c r="DY253" s="412">
        <v>0</v>
      </c>
      <c r="DZ253" s="412">
        <v>0</v>
      </c>
      <c r="EA253" s="412">
        <v>0</v>
      </c>
      <c r="EB253" s="412">
        <v>0</v>
      </c>
      <c r="EC253" s="412">
        <v>0</v>
      </c>
      <c r="ED253" s="412">
        <v>0</v>
      </c>
      <c r="EE253" s="412">
        <v>0</v>
      </c>
      <c r="EF253" s="412">
        <v>0</v>
      </c>
      <c r="EG253" s="412">
        <v>0</v>
      </c>
      <c r="EH253" s="412">
        <v>0</v>
      </c>
      <c r="EI253" s="411">
        <f t="shared" si="82"/>
        <v>0</v>
      </c>
      <c r="EK253" s="411">
        <f t="shared" si="83"/>
        <v>669</v>
      </c>
      <c r="EL253" s="7">
        <f t="shared" si="84"/>
        <v>-669</v>
      </c>
    </row>
    <row r="254" spans="1:142">
      <c r="A254" s="365" t="str">
        <f t="shared" si="66"/>
        <v xml:space="preserve"> 030</v>
      </c>
      <c r="B254" s="370" t="s">
        <v>935</v>
      </c>
      <c r="C254" s="370" t="s">
        <v>1188</v>
      </c>
      <c r="D254" s="411">
        <v>9</v>
      </c>
      <c r="E254" s="411">
        <v>1</v>
      </c>
      <c r="F254" s="411">
        <v>1</v>
      </c>
      <c r="G254" s="411">
        <v>0</v>
      </c>
      <c r="H254" s="411">
        <v>0</v>
      </c>
      <c r="I254" s="411">
        <v>0</v>
      </c>
      <c r="J254" s="411">
        <v>1</v>
      </c>
      <c r="K254" s="411">
        <v>0</v>
      </c>
      <c r="L254" s="411">
        <v>0</v>
      </c>
      <c r="M254" s="411">
        <v>0</v>
      </c>
      <c r="N254" s="411">
        <v>0</v>
      </c>
      <c r="O254" s="412">
        <v>0</v>
      </c>
      <c r="P254" s="411">
        <f t="shared" si="67"/>
        <v>12</v>
      </c>
      <c r="Q254" s="411">
        <f t="shared" si="68"/>
        <v>11.967741935483872</v>
      </c>
      <c r="R254" s="411">
        <f t="shared" si="69"/>
        <v>3.2258064516129031E-2</v>
      </c>
      <c r="S254" s="411">
        <f t="shared" si="70"/>
        <v>0</v>
      </c>
      <c r="T254" s="411">
        <v>0</v>
      </c>
      <c r="U254" s="411">
        <v>0</v>
      </c>
      <c r="V254" s="411">
        <v>0</v>
      </c>
      <c r="W254" s="411">
        <v>0</v>
      </c>
      <c r="X254" s="411">
        <v>0</v>
      </c>
      <c r="Y254" s="411">
        <v>0</v>
      </c>
      <c r="Z254" s="411">
        <v>0</v>
      </c>
      <c r="AA254" s="411">
        <v>0</v>
      </c>
      <c r="AB254" s="411">
        <v>0</v>
      </c>
      <c r="AC254" s="411">
        <v>0</v>
      </c>
      <c r="AD254" s="411">
        <v>0</v>
      </c>
      <c r="AE254" s="412">
        <v>0</v>
      </c>
      <c r="AF254" s="411">
        <f t="shared" si="71"/>
        <v>0</v>
      </c>
      <c r="AG254" s="411">
        <v>0</v>
      </c>
      <c r="AH254" s="411">
        <v>0</v>
      </c>
      <c r="AI254" s="411">
        <v>0</v>
      </c>
      <c r="AJ254" s="411">
        <v>0</v>
      </c>
      <c r="AK254" s="411">
        <v>0</v>
      </c>
      <c r="AL254" s="411">
        <v>0</v>
      </c>
      <c r="AM254" s="411">
        <v>0</v>
      </c>
      <c r="AN254" s="411">
        <v>0</v>
      </c>
      <c r="AO254" s="411">
        <v>0</v>
      </c>
      <c r="AP254" s="411">
        <v>0</v>
      </c>
      <c r="AQ254" s="411">
        <v>0</v>
      </c>
      <c r="AR254" s="412">
        <v>0</v>
      </c>
      <c r="AS254" s="411">
        <f t="shared" si="72"/>
        <v>0</v>
      </c>
      <c r="AT254" s="411">
        <f t="shared" si="73"/>
        <v>0</v>
      </c>
      <c r="AU254" s="411">
        <f t="shared" si="74"/>
        <v>0</v>
      </c>
      <c r="AV254" s="411">
        <f t="shared" si="75"/>
        <v>0</v>
      </c>
      <c r="AW254" s="411">
        <v>0</v>
      </c>
      <c r="AX254" s="411">
        <v>0</v>
      </c>
      <c r="AY254" s="411">
        <v>0</v>
      </c>
      <c r="AZ254" s="411">
        <v>0</v>
      </c>
      <c r="BA254" s="411">
        <v>0</v>
      </c>
      <c r="BB254" s="411">
        <v>0</v>
      </c>
      <c r="BC254" s="411">
        <v>0</v>
      </c>
      <c r="BD254" s="411">
        <v>0</v>
      </c>
      <c r="BE254" s="411">
        <v>0</v>
      </c>
      <c r="BF254" s="411">
        <v>0</v>
      </c>
      <c r="BG254" s="411">
        <v>0</v>
      </c>
      <c r="BH254" s="412">
        <v>0</v>
      </c>
      <c r="BI254" s="411">
        <f t="shared" si="76"/>
        <v>0</v>
      </c>
      <c r="BJ254" s="411">
        <v>0</v>
      </c>
      <c r="BK254" s="411">
        <v>0</v>
      </c>
      <c r="BL254" s="411">
        <v>0</v>
      </c>
      <c r="BM254" s="411">
        <v>0</v>
      </c>
      <c r="BN254" s="411">
        <v>0</v>
      </c>
      <c r="BO254" s="411">
        <v>0</v>
      </c>
      <c r="BP254" s="411">
        <v>0</v>
      </c>
      <c r="BQ254" s="411">
        <v>0</v>
      </c>
      <c r="BR254" s="411">
        <v>0</v>
      </c>
      <c r="BS254" s="411">
        <v>0</v>
      </c>
      <c r="BT254" s="411">
        <v>0</v>
      </c>
      <c r="BU254" s="412">
        <v>0</v>
      </c>
      <c r="BV254" s="411">
        <f t="shared" si="77"/>
        <v>0</v>
      </c>
      <c r="BW254" s="411">
        <v>0</v>
      </c>
      <c r="BX254" s="411">
        <v>0</v>
      </c>
      <c r="BY254" s="411">
        <v>0</v>
      </c>
      <c r="BZ254" s="411">
        <v>0</v>
      </c>
      <c r="CA254" s="411">
        <v>0</v>
      </c>
      <c r="CB254" s="411">
        <v>0</v>
      </c>
      <c r="CC254" s="411">
        <v>0</v>
      </c>
      <c r="CD254" s="411">
        <v>0</v>
      </c>
      <c r="CE254" s="411">
        <v>0</v>
      </c>
      <c r="CF254" s="411">
        <v>0</v>
      </c>
      <c r="CG254" s="411">
        <v>0</v>
      </c>
      <c r="CH254" s="412">
        <v>0</v>
      </c>
      <c r="CI254" s="411">
        <f t="shared" si="78"/>
        <v>0</v>
      </c>
      <c r="CJ254" s="411">
        <v>0</v>
      </c>
      <c r="CK254" s="411">
        <v>0</v>
      </c>
      <c r="CL254" s="411">
        <v>0</v>
      </c>
      <c r="CM254" s="411">
        <v>0</v>
      </c>
      <c r="CN254" s="411">
        <v>0</v>
      </c>
      <c r="CO254" s="411">
        <v>0</v>
      </c>
      <c r="CP254" s="411">
        <v>0</v>
      </c>
      <c r="CQ254" s="411">
        <v>0</v>
      </c>
      <c r="CR254" s="411">
        <v>0</v>
      </c>
      <c r="CS254" s="411">
        <v>0</v>
      </c>
      <c r="CT254" s="411">
        <v>0</v>
      </c>
      <c r="CU254" s="412">
        <v>0</v>
      </c>
      <c r="CV254" s="411">
        <f t="shared" si="79"/>
        <v>0</v>
      </c>
      <c r="CW254" s="411">
        <v>0</v>
      </c>
      <c r="CX254" s="411">
        <v>0</v>
      </c>
      <c r="CY254" s="411">
        <v>0</v>
      </c>
      <c r="CZ254" s="411">
        <v>0</v>
      </c>
      <c r="DA254" s="411">
        <v>0</v>
      </c>
      <c r="DB254" s="411">
        <v>0</v>
      </c>
      <c r="DC254" s="411">
        <v>0</v>
      </c>
      <c r="DD254" s="411">
        <v>0</v>
      </c>
      <c r="DE254" s="411">
        <v>0</v>
      </c>
      <c r="DF254" s="411">
        <v>0</v>
      </c>
      <c r="DG254" s="411">
        <v>0</v>
      </c>
      <c r="DH254" s="412">
        <v>0</v>
      </c>
      <c r="DI254" s="411">
        <f t="shared" si="80"/>
        <v>0</v>
      </c>
      <c r="DJ254" s="411">
        <v>0</v>
      </c>
      <c r="DK254" s="411">
        <v>0</v>
      </c>
      <c r="DL254" s="411">
        <v>0</v>
      </c>
      <c r="DM254" s="411">
        <v>0</v>
      </c>
      <c r="DN254" s="411">
        <v>0</v>
      </c>
      <c r="DO254" s="411">
        <v>0</v>
      </c>
      <c r="DP254" s="411">
        <v>0</v>
      </c>
      <c r="DQ254" s="411">
        <v>0</v>
      </c>
      <c r="DR254" s="411">
        <v>0</v>
      </c>
      <c r="DS254" s="411">
        <v>0</v>
      </c>
      <c r="DT254" s="411">
        <v>0</v>
      </c>
      <c r="DU254" s="412">
        <v>0</v>
      </c>
      <c r="DV254" s="411">
        <f t="shared" si="81"/>
        <v>0</v>
      </c>
      <c r="DW254" s="412">
        <v>0</v>
      </c>
      <c r="DX254" s="412">
        <v>0</v>
      </c>
      <c r="DY254" s="412">
        <v>0</v>
      </c>
      <c r="DZ254" s="412">
        <v>0</v>
      </c>
      <c r="EA254" s="412">
        <v>0</v>
      </c>
      <c r="EB254" s="412">
        <v>0</v>
      </c>
      <c r="EC254" s="412">
        <v>0</v>
      </c>
      <c r="ED254" s="412">
        <v>0</v>
      </c>
      <c r="EE254" s="412">
        <v>0</v>
      </c>
      <c r="EF254" s="412">
        <v>0</v>
      </c>
      <c r="EG254" s="412">
        <v>0</v>
      </c>
      <c r="EH254" s="412">
        <v>0</v>
      </c>
      <c r="EI254" s="411">
        <f t="shared" si="82"/>
        <v>0</v>
      </c>
      <c r="EK254" s="411">
        <f t="shared" si="83"/>
        <v>12</v>
      </c>
      <c r="EL254" s="7">
        <f t="shared" si="84"/>
        <v>-12</v>
      </c>
    </row>
    <row r="255" spans="1:142">
      <c r="A255" s="365" t="str">
        <f t="shared" si="66"/>
        <v xml:space="preserve"> 030</v>
      </c>
      <c r="B255" s="370" t="s">
        <v>935</v>
      </c>
      <c r="C255" s="370" t="s">
        <v>1189</v>
      </c>
      <c r="D255" s="411">
        <v>2</v>
      </c>
      <c r="E255" s="411">
        <v>2</v>
      </c>
      <c r="F255" s="411">
        <v>1</v>
      </c>
      <c r="G255" s="411">
        <v>2</v>
      </c>
      <c r="H255" s="411">
        <v>2</v>
      </c>
      <c r="I255" s="411">
        <v>2</v>
      </c>
      <c r="J255" s="411">
        <v>2</v>
      </c>
      <c r="K255" s="411">
        <v>1</v>
      </c>
      <c r="L255" s="411">
        <v>2</v>
      </c>
      <c r="M255" s="411">
        <v>0</v>
      </c>
      <c r="N255" s="411">
        <v>2</v>
      </c>
      <c r="O255" s="412">
        <v>2</v>
      </c>
      <c r="P255" s="411">
        <f t="shared" si="67"/>
        <v>20</v>
      </c>
      <c r="Q255" s="411">
        <f t="shared" si="68"/>
        <v>12.935483870967742</v>
      </c>
      <c r="R255" s="411">
        <f t="shared" si="69"/>
        <v>2.5127919911012233</v>
      </c>
      <c r="S255" s="411">
        <f t="shared" si="70"/>
        <v>4.5517241379310347</v>
      </c>
      <c r="T255" s="411">
        <v>0</v>
      </c>
      <c r="U255" s="411">
        <v>0</v>
      </c>
      <c r="V255" s="411">
        <v>0</v>
      </c>
      <c r="W255" s="411">
        <v>0</v>
      </c>
      <c r="X255" s="411">
        <v>0</v>
      </c>
      <c r="Y255" s="411">
        <v>0</v>
      </c>
      <c r="Z255" s="411">
        <v>0</v>
      </c>
      <c r="AA255" s="411">
        <v>0</v>
      </c>
      <c r="AB255" s="411">
        <v>0</v>
      </c>
      <c r="AC255" s="411">
        <v>0</v>
      </c>
      <c r="AD255" s="411">
        <v>0</v>
      </c>
      <c r="AE255" s="412">
        <v>0</v>
      </c>
      <c r="AF255" s="411">
        <f t="shared" si="71"/>
        <v>0</v>
      </c>
      <c r="AG255" s="411">
        <v>0</v>
      </c>
      <c r="AH255" s="411">
        <v>0</v>
      </c>
      <c r="AI255" s="411">
        <v>0</v>
      </c>
      <c r="AJ255" s="411">
        <v>0</v>
      </c>
      <c r="AK255" s="411">
        <v>0</v>
      </c>
      <c r="AL255" s="411">
        <v>0</v>
      </c>
      <c r="AM255" s="411">
        <v>0</v>
      </c>
      <c r="AN255" s="411">
        <v>0</v>
      </c>
      <c r="AO255" s="411">
        <v>0</v>
      </c>
      <c r="AP255" s="411">
        <v>0</v>
      </c>
      <c r="AQ255" s="411">
        <v>0</v>
      </c>
      <c r="AR255" s="412">
        <v>0</v>
      </c>
      <c r="AS255" s="411">
        <f t="shared" si="72"/>
        <v>0</v>
      </c>
      <c r="AT255" s="411">
        <f t="shared" si="73"/>
        <v>0</v>
      </c>
      <c r="AU255" s="411">
        <f t="shared" si="74"/>
        <v>0</v>
      </c>
      <c r="AV255" s="411">
        <f t="shared" si="75"/>
        <v>0</v>
      </c>
      <c r="AW255" s="411">
        <v>0</v>
      </c>
      <c r="AX255" s="411">
        <v>0</v>
      </c>
      <c r="AY255" s="411">
        <v>0</v>
      </c>
      <c r="AZ255" s="411">
        <v>0</v>
      </c>
      <c r="BA255" s="411">
        <v>0</v>
      </c>
      <c r="BB255" s="411">
        <v>0</v>
      </c>
      <c r="BC255" s="411">
        <v>0</v>
      </c>
      <c r="BD255" s="411">
        <v>0</v>
      </c>
      <c r="BE255" s="411">
        <v>0</v>
      </c>
      <c r="BF255" s="411">
        <v>0</v>
      </c>
      <c r="BG255" s="411">
        <v>0</v>
      </c>
      <c r="BH255" s="412">
        <v>0</v>
      </c>
      <c r="BI255" s="411">
        <f t="shared" si="76"/>
        <v>0</v>
      </c>
      <c r="BJ255" s="411">
        <v>0</v>
      </c>
      <c r="BK255" s="411">
        <v>0</v>
      </c>
      <c r="BL255" s="411">
        <v>0</v>
      </c>
      <c r="BM255" s="411">
        <v>0</v>
      </c>
      <c r="BN255" s="411">
        <v>0</v>
      </c>
      <c r="BO255" s="411">
        <v>0</v>
      </c>
      <c r="BP255" s="411">
        <v>0</v>
      </c>
      <c r="BQ255" s="411">
        <v>0</v>
      </c>
      <c r="BR255" s="411">
        <v>0</v>
      </c>
      <c r="BS255" s="411">
        <v>0</v>
      </c>
      <c r="BT255" s="411">
        <v>0</v>
      </c>
      <c r="BU255" s="412">
        <v>0</v>
      </c>
      <c r="BV255" s="411">
        <f t="shared" si="77"/>
        <v>0</v>
      </c>
      <c r="BW255" s="411">
        <v>0</v>
      </c>
      <c r="BX255" s="411">
        <v>0</v>
      </c>
      <c r="BY255" s="411">
        <v>0</v>
      </c>
      <c r="BZ255" s="411">
        <v>0</v>
      </c>
      <c r="CA255" s="411">
        <v>0</v>
      </c>
      <c r="CB255" s="411">
        <v>0</v>
      </c>
      <c r="CC255" s="411">
        <v>0</v>
      </c>
      <c r="CD255" s="411">
        <v>0</v>
      </c>
      <c r="CE255" s="411">
        <v>0</v>
      </c>
      <c r="CF255" s="411">
        <v>0</v>
      </c>
      <c r="CG255" s="411">
        <v>0</v>
      </c>
      <c r="CH255" s="412">
        <v>0</v>
      </c>
      <c r="CI255" s="411">
        <f t="shared" si="78"/>
        <v>0</v>
      </c>
      <c r="CJ255" s="411">
        <v>0</v>
      </c>
      <c r="CK255" s="411">
        <v>0</v>
      </c>
      <c r="CL255" s="411">
        <v>0</v>
      </c>
      <c r="CM255" s="411">
        <v>0</v>
      </c>
      <c r="CN255" s="411">
        <v>0</v>
      </c>
      <c r="CO255" s="411">
        <v>0</v>
      </c>
      <c r="CP255" s="411">
        <v>0</v>
      </c>
      <c r="CQ255" s="411">
        <v>0</v>
      </c>
      <c r="CR255" s="411">
        <v>0</v>
      </c>
      <c r="CS255" s="411">
        <v>0</v>
      </c>
      <c r="CT255" s="411">
        <v>0</v>
      </c>
      <c r="CU255" s="412">
        <v>0</v>
      </c>
      <c r="CV255" s="411">
        <f t="shared" si="79"/>
        <v>0</v>
      </c>
      <c r="CW255" s="411">
        <v>0</v>
      </c>
      <c r="CX255" s="411">
        <v>0</v>
      </c>
      <c r="CY255" s="411">
        <v>0</v>
      </c>
      <c r="CZ255" s="411">
        <v>0</v>
      </c>
      <c r="DA255" s="411">
        <v>0</v>
      </c>
      <c r="DB255" s="411">
        <v>0</v>
      </c>
      <c r="DC255" s="411">
        <v>0</v>
      </c>
      <c r="DD255" s="411">
        <v>0</v>
      </c>
      <c r="DE255" s="411">
        <v>0</v>
      </c>
      <c r="DF255" s="411">
        <v>0</v>
      </c>
      <c r="DG255" s="411">
        <v>0</v>
      </c>
      <c r="DH255" s="412">
        <v>0</v>
      </c>
      <c r="DI255" s="411">
        <f t="shared" si="80"/>
        <v>0</v>
      </c>
      <c r="DJ255" s="411">
        <v>0</v>
      </c>
      <c r="DK255" s="411">
        <v>0</v>
      </c>
      <c r="DL255" s="411">
        <v>0</v>
      </c>
      <c r="DM255" s="411">
        <v>0</v>
      </c>
      <c r="DN255" s="411">
        <v>0</v>
      </c>
      <c r="DO255" s="411">
        <v>0</v>
      </c>
      <c r="DP255" s="411">
        <v>0</v>
      </c>
      <c r="DQ255" s="411">
        <v>0</v>
      </c>
      <c r="DR255" s="411">
        <v>0</v>
      </c>
      <c r="DS255" s="411">
        <v>0</v>
      </c>
      <c r="DT255" s="411">
        <v>0</v>
      </c>
      <c r="DU255" s="412">
        <v>0</v>
      </c>
      <c r="DV255" s="411">
        <f t="shared" si="81"/>
        <v>0</v>
      </c>
      <c r="DW255" s="412">
        <v>0</v>
      </c>
      <c r="DX255" s="412">
        <v>0</v>
      </c>
      <c r="DY255" s="412">
        <v>0</v>
      </c>
      <c r="DZ255" s="412">
        <v>0</v>
      </c>
      <c r="EA255" s="412">
        <v>0</v>
      </c>
      <c r="EB255" s="412">
        <v>0</v>
      </c>
      <c r="EC255" s="412">
        <v>0</v>
      </c>
      <c r="ED255" s="412">
        <v>0</v>
      </c>
      <c r="EE255" s="412">
        <v>0</v>
      </c>
      <c r="EF255" s="412">
        <v>0</v>
      </c>
      <c r="EG255" s="412">
        <v>0</v>
      </c>
      <c r="EH255" s="412">
        <v>0</v>
      </c>
      <c r="EI255" s="411">
        <f t="shared" si="82"/>
        <v>0</v>
      </c>
      <c r="EK255" s="411">
        <f t="shared" si="83"/>
        <v>20</v>
      </c>
      <c r="EL255" s="7">
        <f t="shared" si="84"/>
        <v>-20</v>
      </c>
    </row>
    <row r="256" spans="1:142">
      <c r="A256" s="365" t="str">
        <f t="shared" si="66"/>
        <v xml:space="preserve"> 030</v>
      </c>
      <c r="B256" s="370" t="s">
        <v>935</v>
      </c>
      <c r="C256" s="370" t="s">
        <v>1190</v>
      </c>
      <c r="D256" s="411">
        <v>1</v>
      </c>
      <c r="E256" s="411">
        <v>1</v>
      </c>
      <c r="F256" s="411">
        <v>0</v>
      </c>
      <c r="G256" s="411">
        <v>0</v>
      </c>
      <c r="H256" s="411">
        <v>0</v>
      </c>
      <c r="I256" s="411">
        <v>0</v>
      </c>
      <c r="J256" s="411">
        <v>1</v>
      </c>
      <c r="K256" s="411">
        <v>0</v>
      </c>
      <c r="L256" s="411">
        <v>0</v>
      </c>
      <c r="M256" s="411">
        <v>0</v>
      </c>
      <c r="N256" s="411">
        <v>0</v>
      </c>
      <c r="O256" s="412">
        <v>0</v>
      </c>
      <c r="P256" s="411">
        <f t="shared" si="67"/>
        <v>3</v>
      </c>
      <c r="Q256" s="411">
        <f t="shared" si="68"/>
        <v>2.967741935483871</v>
      </c>
      <c r="R256" s="411">
        <f t="shared" si="69"/>
        <v>3.2258064516129031E-2</v>
      </c>
      <c r="S256" s="411">
        <f t="shared" si="70"/>
        <v>0</v>
      </c>
      <c r="T256" s="411">
        <v>0</v>
      </c>
      <c r="U256" s="411">
        <v>0</v>
      </c>
      <c r="V256" s="411">
        <v>0</v>
      </c>
      <c r="W256" s="411">
        <v>0</v>
      </c>
      <c r="X256" s="411">
        <v>0</v>
      </c>
      <c r="Y256" s="411">
        <v>0</v>
      </c>
      <c r="Z256" s="411">
        <v>0</v>
      </c>
      <c r="AA256" s="411">
        <v>0</v>
      </c>
      <c r="AB256" s="411">
        <v>0</v>
      </c>
      <c r="AC256" s="411">
        <v>0</v>
      </c>
      <c r="AD256" s="411">
        <v>0</v>
      </c>
      <c r="AE256" s="412">
        <v>0</v>
      </c>
      <c r="AF256" s="411">
        <f t="shared" si="71"/>
        <v>0</v>
      </c>
      <c r="AG256" s="411">
        <v>0</v>
      </c>
      <c r="AH256" s="411">
        <v>0</v>
      </c>
      <c r="AI256" s="411">
        <v>0</v>
      </c>
      <c r="AJ256" s="411">
        <v>0</v>
      </c>
      <c r="AK256" s="411">
        <v>0</v>
      </c>
      <c r="AL256" s="411">
        <v>0</v>
      </c>
      <c r="AM256" s="411">
        <v>0</v>
      </c>
      <c r="AN256" s="411">
        <v>0</v>
      </c>
      <c r="AO256" s="411">
        <v>0</v>
      </c>
      <c r="AP256" s="411">
        <v>0</v>
      </c>
      <c r="AQ256" s="411">
        <v>0</v>
      </c>
      <c r="AR256" s="412">
        <v>0</v>
      </c>
      <c r="AS256" s="411">
        <f t="shared" si="72"/>
        <v>0</v>
      </c>
      <c r="AT256" s="411">
        <f t="shared" si="73"/>
        <v>0</v>
      </c>
      <c r="AU256" s="411">
        <f t="shared" si="74"/>
        <v>0</v>
      </c>
      <c r="AV256" s="411">
        <f t="shared" si="75"/>
        <v>0</v>
      </c>
      <c r="AW256" s="411">
        <v>0</v>
      </c>
      <c r="AX256" s="411">
        <v>0</v>
      </c>
      <c r="AY256" s="411">
        <v>0</v>
      </c>
      <c r="AZ256" s="411">
        <v>0</v>
      </c>
      <c r="BA256" s="411">
        <v>0</v>
      </c>
      <c r="BB256" s="411">
        <v>0</v>
      </c>
      <c r="BC256" s="411">
        <v>0</v>
      </c>
      <c r="BD256" s="411">
        <v>0</v>
      </c>
      <c r="BE256" s="411">
        <v>0</v>
      </c>
      <c r="BF256" s="411">
        <v>0</v>
      </c>
      <c r="BG256" s="411">
        <v>0</v>
      </c>
      <c r="BH256" s="412">
        <v>0</v>
      </c>
      <c r="BI256" s="411">
        <f t="shared" si="76"/>
        <v>0</v>
      </c>
      <c r="BJ256" s="411">
        <v>0</v>
      </c>
      <c r="BK256" s="411">
        <v>0</v>
      </c>
      <c r="BL256" s="411">
        <v>0</v>
      </c>
      <c r="BM256" s="411">
        <v>0</v>
      </c>
      <c r="BN256" s="411">
        <v>0</v>
      </c>
      <c r="BO256" s="411">
        <v>0</v>
      </c>
      <c r="BP256" s="411">
        <v>0</v>
      </c>
      <c r="BQ256" s="411">
        <v>0</v>
      </c>
      <c r="BR256" s="411">
        <v>0</v>
      </c>
      <c r="BS256" s="411">
        <v>0</v>
      </c>
      <c r="BT256" s="411">
        <v>0</v>
      </c>
      <c r="BU256" s="412">
        <v>0</v>
      </c>
      <c r="BV256" s="411">
        <f t="shared" si="77"/>
        <v>0</v>
      </c>
      <c r="BW256" s="411">
        <v>0</v>
      </c>
      <c r="BX256" s="411">
        <v>0</v>
      </c>
      <c r="BY256" s="411">
        <v>0</v>
      </c>
      <c r="BZ256" s="411">
        <v>0</v>
      </c>
      <c r="CA256" s="411">
        <v>0</v>
      </c>
      <c r="CB256" s="411">
        <v>0</v>
      </c>
      <c r="CC256" s="411">
        <v>0</v>
      </c>
      <c r="CD256" s="411">
        <v>0</v>
      </c>
      <c r="CE256" s="411">
        <v>0</v>
      </c>
      <c r="CF256" s="411">
        <v>0</v>
      </c>
      <c r="CG256" s="411">
        <v>0</v>
      </c>
      <c r="CH256" s="412">
        <v>0</v>
      </c>
      <c r="CI256" s="411">
        <f t="shared" si="78"/>
        <v>0</v>
      </c>
      <c r="CJ256" s="411">
        <v>0</v>
      </c>
      <c r="CK256" s="411">
        <v>0</v>
      </c>
      <c r="CL256" s="411">
        <v>0</v>
      </c>
      <c r="CM256" s="411">
        <v>0</v>
      </c>
      <c r="CN256" s="411">
        <v>0</v>
      </c>
      <c r="CO256" s="411">
        <v>0</v>
      </c>
      <c r="CP256" s="411">
        <v>0</v>
      </c>
      <c r="CQ256" s="411">
        <v>0</v>
      </c>
      <c r="CR256" s="411">
        <v>0</v>
      </c>
      <c r="CS256" s="411">
        <v>0</v>
      </c>
      <c r="CT256" s="411">
        <v>0</v>
      </c>
      <c r="CU256" s="412">
        <v>0</v>
      </c>
      <c r="CV256" s="411">
        <f t="shared" si="79"/>
        <v>0</v>
      </c>
      <c r="CW256" s="411">
        <v>0</v>
      </c>
      <c r="CX256" s="411">
        <v>0</v>
      </c>
      <c r="CY256" s="411">
        <v>0</v>
      </c>
      <c r="CZ256" s="411">
        <v>0</v>
      </c>
      <c r="DA256" s="411">
        <v>0</v>
      </c>
      <c r="DB256" s="411">
        <v>0</v>
      </c>
      <c r="DC256" s="411">
        <v>0</v>
      </c>
      <c r="DD256" s="411">
        <v>0</v>
      </c>
      <c r="DE256" s="411">
        <v>0</v>
      </c>
      <c r="DF256" s="411">
        <v>0</v>
      </c>
      <c r="DG256" s="411">
        <v>0</v>
      </c>
      <c r="DH256" s="412">
        <v>0</v>
      </c>
      <c r="DI256" s="411">
        <f t="shared" si="80"/>
        <v>0</v>
      </c>
      <c r="DJ256" s="411">
        <v>0</v>
      </c>
      <c r="DK256" s="411">
        <v>0</v>
      </c>
      <c r="DL256" s="411">
        <v>0</v>
      </c>
      <c r="DM256" s="411">
        <v>0</v>
      </c>
      <c r="DN256" s="411">
        <v>0</v>
      </c>
      <c r="DO256" s="411">
        <v>0</v>
      </c>
      <c r="DP256" s="411">
        <v>0</v>
      </c>
      <c r="DQ256" s="411">
        <v>0</v>
      </c>
      <c r="DR256" s="411">
        <v>0</v>
      </c>
      <c r="DS256" s="411">
        <v>0</v>
      </c>
      <c r="DT256" s="411">
        <v>0</v>
      </c>
      <c r="DU256" s="412">
        <v>0</v>
      </c>
      <c r="DV256" s="411">
        <f t="shared" si="81"/>
        <v>0</v>
      </c>
      <c r="DW256" s="412">
        <v>0</v>
      </c>
      <c r="DX256" s="412">
        <v>0</v>
      </c>
      <c r="DY256" s="412">
        <v>0</v>
      </c>
      <c r="DZ256" s="412">
        <v>0</v>
      </c>
      <c r="EA256" s="412">
        <v>0</v>
      </c>
      <c r="EB256" s="412">
        <v>0</v>
      </c>
      <c r="EC256" s="412">
        <v>0</v>
      </c>
      <c r="ED256" s="412">
        <v>0</v>
      </c>
      <c r="EE256" s="412">
        <v>0</v>
      </c>
      <c r="EF256" s="412">
        <v>0</v>
      </c>
      <c r="EG256" s="412">
        <v>0</v>
      </c>
      <c r="EH256" s="412">
        <v>0</v>
      </c>
      <c r="EI256" s="411">
        <f t="shared" si="82"/>
        <v>0</v>
      </c>
      <c r="EK256" s="411">
        <f t="shared" si="83"/>
        <v>3</v>
      </c>
      <c r="EL256" s="7">
        <f t="shared" si="84"/>
        <v>-3</v>
      </c>
    </row>
    <row r="257" spans="1:142">
      <c r="A257" s="365" t="str">
        <f t="shared" si="66"/>
        <v xml:space="preserve"> 030</v>
      </c>
      <c r="B257" s="370" t="s">
        <v>935</v>
      </c>
      <c r="C257" s="370" t="s">
        <v>1191</v>
      </c>
      <c r="D257" s="411">
        <v>2</v>
      </c>
      <c r="E257" s="411">
        <v>2</v>
      </c>
      <c r="F257" s="411">
        <v>1</v>
      </c>
      <c r="G257" s="411">
        <v>2</v>
      </c>
      <c r="H257" s="411">
        <v>2</v>
      </c>
      <c r="I257" s="411">
        <v>2</v>
      </c>
      <c r="J257" s="411">
        <v>2</v>
      </c>
      <c r="K257" s="411">
        <v>1</v>
      </c>
      <c r="L257" s="411">
        <v>2</v>
      </c>
      <c r="M257" s="411">
        <v>0</v>
      </c>
      <c r="N257" s="411">
        <v>2</v>
      </c>
      <c r="O257" s="412">
        <v>2</v>
      </c>
      <c r="P257" s="411">
        <f t="shared" si="67"/>
        <v>20</v>
      </c>
      <c r="Q257" s="411">
        <f t="shared" si="68"/>
        <v>12.935483870967742</v>
      </c>
      <c r="R257" s="411">
        <f t="shared" si="69"/>
        <v>2.5127919911012233</v>
      </c>
      <c r="S257" s="411">
        <f t="shared" si="70"/>
        <v>4.5517241379310347</v>
      </c>
      <c r="T257" s="411">
        <v>0</v>
      </c>
      <c r="U257" s="411">
        <v>0</v>
      </c>
      <c r="V257" s="411">
        <v>0</v>
      </c>
      <c r="W257" s="411">
        <v>0</v>
      </c>
      <c r="X257" s="411">
        <v>0</v>
      </c>
      <c r="Y257" s="411">
        <v>0</v>
      </c>
      <c r="Z257" s="411">
        <v>0</v>
      </c>
      <c r="AA257" s="411">
        <v>0</v>
      </c>
      <c r="AB257" s="411">
        <v>0</v>
      </c>
      <c r="AC257" s="411">
        <v>0</v>
      </c>
      <c r="AD257" s="411">
        <v>0</v>
      </c>
      <c r="AE257" s="412">
        <v>0</v>
      </c>
      <c r="AF257" s="411">
        <f t="shared" si="71"/>
        <v>0</v>
      </c>
      <c r="AG257" s="411">
        <v>0</v>
      </c>
      <c r="AH257" s="411">
        <v>0</v>
      </c>
      <c r="AI257" s="411">
        <v>0</v>
      </c>
      <c r="AJ257" s="411">
        <v>0</v>
      </c>
      <c r="AK257" s="411">
        <v>0</v>
      </c>
      <c r="AL257" s="411">
        <v>0</v>
      </c>
      <c r="AM257" s="411">
        <v>0</v>
      </c>
      <c r="AN257" s="411">
        <v>0</v>
      </c>
      <c r="AO257" s="411">
        <v>0</v>
      </c>
      <c r="AP257" s="411">
        <v>0</v>
      </c>
      <c r="AQ257" s="411">
        <v>0</v>
      </c>
      <c r="AR257" s="412">
        <v>0</v>
      </c>
      <c r="AS257" s="411">
        <f t="shared" si="72"/>
        <v>0</v>
      </c>
      <c r="AT257" s="411">
        <f t="shared" si="73"/>
        <v>0</v>
      </c>
      <c r="AU257" s="411">
        <f t="shared" si="74"/>
        <v>0</v>
      </c>
      <c r="AV257" s="411">
        <f t="shared" si="75"/>
        <v>0</v>
      </c>
      <c r="AW257" s="411">
        <v>0</v>
      </c>
      <c r="AX257" s="411">
        <v>0</v>
      </c>
      <c r="AY257" s="411">
        <v>0</v>
      </c>
      <c r="AZ257" s="411">
        <v>0</v>
      </c>
      <c r="BA257" s="411">
        <v>0</v>
      </c>
      <c r="BB257" s="411">
        <v>0</v>
      </c>
      <c r="BC257" s="411">
        <v>0</v>
      </c>
      <c r="BD257" s="411">
        <v>0</v>
      </c>
      <c r="BE257" s="411">
        <v>0</v>
      </c>
      <c r="BF257" s="411">
        <v>0</v>
      </c>
      <c r="BG257" s="411">
        <v>0</v>
      </c>
      <c r="BH257" s="412">
        <v>0</v>
      </c>
      <c r="BI257" s="411">
        <f t="shared" si="76"/>
        <v>0</v>
      </c>
      <c r="BJ257" s="411">
        <v>0</v>
      </c>
      <c r="BK257" s="411">
        <v>0</v>
      </c>
      <c r="BL257" s="411">
        <v>0</v>
      </c>
      <c r="BM257" s="411">
        <v>0</v>
      </c>
      <c r="BN257" s="411">
        <v>0</v>
      </c>
      <c r="BO257" s="411">
        <v>0</v>
      </c>
      <c r="BP257" s="411">
        <v>0</v>
      </c>
      <c r="BQ257" s="411">
        <v>0</v>
      </c>
      <c r="BR257" s="411">
        <v>0</v>
      </c>
      <c r="BS257" s="411">
        <v>0</v>
      </c>
      <c r="BT257" s="411">
        <v>0</v>
      </c>
      <c r="BU257" s="412">
        <v>0</v>
      </c>
      <c r="BV257" s="411">
        <f t="shared" si="77"/>
        <v>0</v>
      </c>
      <c r="BW257" s="411">
        <v>0</v>
      </c>
      <c r="BX257" s="411">
        <v>0</v>
      </c>
      <c r="BY257" s="411">
        <v>0</v>
      </c>
      <c r="BZ257" s="411">
        <v>0</v>
      </c>
      <c r="CA257" s="411">
        <v>0</v>
      </c>
      <c r="CB257" s="411">
        <v>0</v>
      </c>
      <c r="CC257" s="411">
        <v>0</v>
      </c>
      <c r="CD257" s="411">
        <v>0</v>
      </c>
      <c r="CE257" s="411">
        <v>0</v>
      </c>
      <c r="CF257" s="411">
        <v>0</v>
      </c>
      <c r="CG257" s="411">
        <v>0</v>
      </c>
      <c r="CH257" s="412">
        <v>0</v>
      </c>
      <c r="CI257" s="411">
        <f t="shared" si="78"/>
        <v>0</v>
      </c>
      <c r="CJ257" s="411">
        <v>0</v>
      </c>
      <c r="CK257" s="411">
        <v>0</v>
      </c>
      <c r="CL257" s="411">
        <v>0</v>
      </c>
      <c r="CM257" s="411">
        <v>0</v>
      </c>
      <c r="CN257" s="411">
        <v>0</v>
      </c>
      <c r="CO257" s="411">
        <v>0</v>
      </c>
      <c r="CP257" s="411">
        <v>0</v>
      </c>
      <c r="CQ257" s="411">
        <v>0</v>
      </c>
      <c r="CR257" s="411">
        <v>0</v>
      </c>
      <c r="CS257" s="411">
        <v>0</v>
      </c>
      <c r="CT257" s="411">
        <v>0</v>
      </c>
      <c r="CU257" s="412">
        <v>0</v>
      </c>
      <c r="CV257" s="411">
        <f t="shared" si="79"/>
        <v>0</v>
      </c>
      <c r="CW257" s="411">
        <v>0</v>
      </c>
      <c r="CX257" s="411">
        <v>0</v>
      </c>
      <c r="CY257" s="411">
        <v>0</v>
      </c>
      <c r="CZ257" s="411">
        <v>0</v>
      </c>
      <c r="DA257" s="411">
        <v>0</v>
      </c>
      <c r="DB257" s="411">
        <v>0</v>
      </c>
      <c r="DC257" s="411">
        <v>0</v>
      </c>
      <c r="DD257" s="411">
        <v>0</v>
      </c>
      <c r="DE257" s="411">
        <v>0</v>
      </c>
      <c r="DF257" s="411">
        <v>0</v>
      </c>
      <c r="DG257" s="411">
        <v>0</v>
      </c>
      <c r="DH257" s="412">
        <v>0</v>
      </c>
      <c r="DI257" s="411">
        <f t="shared" si="80"/>
        <v>0</v>
      </c>
      <c r="DJ257" s="411">
        <v>0</v>
      </c>
      <c r="DK257" s="411">
        <v>0</v>
      </c>
      <c r="DL257" s="411">
        <v>0</v>
      </c>
      <c r="DM257" s="411">
        <v>0</v>
      </c>
      <c r="DN257" s="411">
        <v>0</v>
      </c>
      <c r="DO257" s="411">
        <v>0</v>
      </c>
      <c r="DP257" s="411">
        <v>0</v>
      </c>
      <c r="DQ257" s="411">
        <v>0</v>
      </c>
      <c r="DR257" s="411">
        <v>0</v>
      </c>
      <c r="DS257" s="411">
        <v>0</v>
      </c>
      <c r="DT257" s="411">
        <v>0</v>
      </c>
      <c r="DU257" s="412">
        <v>0</v>
      </c>
      <c r="DV257" s="411">
        <f t="shared" si="81"/>
        <v>0</v>
      </c>
      <c r="DW257" s="412">
        <v>0</v>
      </c>
      <c r="DX257" s="412">
        <v>0</v>
      </c>
      <c r="DY257" s="412">
        <v>0</v>
      </c>
      <c r="DZ257" s="412">
        <v>0</v>
      </c>
      <c r="EA257" s="412">
        <v>0</v>
      </c>
      <c r="EB257" s="412">
        <v>0</v>
      </c>
      <c r="EC257" s="412">
        <v>0</v>
      </c>
      <c r="ED257" s="412">
        <v>0</v>
      </c>
      <c r="EE257" s="412">
        <v>0</v>
      </c>
      <c r="EF257" s="412">
        <v>0</v>
      </c>
      <c r="EG257" s="412">
        <v>0</v>
      </c>
      <c r="EH257" s="412">
        <v>0</v>
      </c>
      <c r="EI257" s="411">
        <f t="shared" si="82"/>
        <v>0</v>
      </c>
      <c r="EK257" s="411">
        <f t="shared" si="83"/>
        <v>20</v>
      </c>
      <c r="EL257" s="7">
        <f t="shared" si="84"/>
        <v>-20</v>
      </c>
    </row>
    <row r="258" spans="1:142">
      <c r="A258" s="365" t="str">
        <f t="shared" si="66"/>
        <v xml:space="preserve"> 030</v>
      </c>
      <c r="B258" s="370" t="s">
        <v>935</v>
      </c>
      <c r="C258" s="370" t="s">
        <v>1192</v>
      </c>
      <c r="D258" s="411">
        <v>0</v>
      </c>
      <c r="E258" s="411">
        <v>0</v>
      </c>
      <c r="F258" s="411">
        <v>1</v>
      </c>
      <c r="G258" s="411">
        <v>0</v>
      </c>
      <c r="H258" s="411">
        <v>0</v>
      </c>
      <c r="I258" s="411">
        <v>0</v>
      </c>
      <c r="J258" s="411">
        <v>0</v>
      </c>
      <c r="K258" s="411">
        <v>2</v>
      </c>
      <c r="L258" s="411">
        <v>3</v>
      </c>
      <c r="M258" s="411">
        <v>42</v>
      </c>
      <c r="N258" s="411">
        <v>0</v>
      </c>
      <c r="O258" s="412">
        <v>0</v>
      </c>
      <c r="P258" s="411">
        <f t="shared" si="67"/>
        <v>48</v>
      </c>
      <c r="Q258" s="411">
        <f t="shared" si="68"/>
        <v>1</v>
      </c>
      <c r="R258" s="411">
        <f t="shared" si="69"/>
        <v>4.1724137931034484</v>
      </c>
      <c r="S258" s="411">
        <f t="shared" si="70"/>
        <v>42.827586206896555</v>
      </c>
      <c r="T258" s="411">
        <v>0</v>
      </c>
      <c r="U258" s="411">
        <v>0</v>
      </c>
      <c r="V258" s="411">
        <v>0</v>
      </c>
      <c r="W258" s="411">
        <v>0</v>
      </c>
      <c r="X258" s="411">
        <v>0</v>
      </c>
      <c r="Y258" s="411">
        <v>0</v>
      </c>
      <c r="Z258" s="411">
        <v>0</v>
      </c>
      <c r="AA258" s="411">
        <v>0</v>
      </c>
      <c r="AB258" s="411">
        <v>0</v>
      </c>
      <c r="AC258" s="411">
        <v>0</v>
      </c>
      <c r="AD258" s="411">
        <v>0</v>
      </c>
      <c r="AE258" s="412">
        <v>0</v>
      </c>
      <c r="AF258" s="411">
        <f t="shared" si="71"/>
        <v>0</v>
      </c>
      <c r="AG258" s="411">
        <v>0</v>
      </c>
      <c r="AH258" s="411">
        <v>0</v>
      </c>
      <c r="AI258" s="411">
        <v>0</v>
      </c>
      <c r="AJ258" s="411">
        <v>0</v>
      </c>
      <c r="AK258" s="411">
        <v>0</v>
      </c>
      <c r="AL258" s="411">
        <v>0</v>
      </c>
      <c r="AM258" s="411">
        <v>0</v>
      </c>
      <c r="AN258" s="411">
        <v>0</v>
      </c>
      <c r="AO258" s="411">
        <v>0</v>
      </c>
      <c r="AP258" s="411">
        <v>0</v>
      </c>
      <c r="AQ258" s="411">
        <v>0</v>
      </c>
      <c r="AR258" s="412">
        <v>0</v>
      </c>
      <c r="AS258" s="411">
        <f t="shared" si="72"/>
        <v>0</v>
      </c>
      <c r="AT258" s="411">
        <f t="shared" si="73"/>
        <v>0</v>
      </c>
      <c r="AU258" s="411">
        <f t="shared" si="74"/>
        <v>0</v>
      </c>
      <c r="AV258" s="411">
        <f t="shared" si="75"/>
        <v>0</v>
      </c>
      <c r="AW258" s="411">
        <v>0</v>
      </c>
      <c r="AX258" s="411">
        <v>0</v>
      </c>
      <c r="AY258" s="411">
        <v>0</v>
      </c>
      <c r="AZ258" s="411">
        <v>0</v>
      </c>
      <c r="BA258" s="411">
        <v>0</v>
      </c>
      <c r="BB258" s="411">
        <v>0</v>
      </c>
      <c r="BC258" s="411">
        <v>0</v>
      </c>
      <c r="BD258" s="411">
        <v>0</v>
      </c>
      <c r="BE258" s="411">
        <v>0</v>
      </c>
      <c r="BF258" s="411">
        <v>0</v>
      </c>
      <c r="BG258" s="411">
        <v>0</v>
      </c>
      <c r="BH258" s="412">
        <v>0</v>
      </c>
      <c r="BI258" s="411">
        <f t="shared" si="76"/>
        <v>0</v>
      </c>
      <c r="BJ258" s="411">
        <v>0</v>
      </c>
      <c r="BK258" s="411">
        <v>0</v>
      </c>
      <c r="BL258" s="411">
        <v>0</v>
      </c>
      <c r="BM258" s="411">
        <v>0</v>
      </c>
      <c r="BN258" s="411">
        <v>0</v>
      </c>
      <c r="BO258" s="411">
        <v>0</v>
      </c>
      <c r="BP258" s="411">
        <v>0</v>
      </c>
      <c r="BQ258" s="411">
        <v>0</v>
      </c>
      <c r="BR258" s="411">
        <v>0</v>
      </c>
      <c r="BS258" s="411">
        <v>0</v>
      </c>
      <c r="BT258" s="411">
        <v>0</v>
      </c>
      <c r="BU258" s="412">
        <v>0</v>
      </c>
      <c r="BV258" s="411">
        <f t="shared" si="77"/>
        <v>0</v>
      </c>
      <c r="BW258" s="411">
        <v>0</v>
      </c>
      <c r="BX258" s="411">
        <v>0</v>
      </c>
      <c r="BY258" s="411">
        <v>0</v>
      </c>
      <c r="BZ258" s="411">
        <v>0</v>
      </c>
      <c r="CA258" s="411">
        <v>0</v>
      </c>
      <c r="CB258" s="411">
        <v>0</v>
      </c>
      <c r="CC258" s="411">
        <v>0</v>
      </c>
      <c r="CD258" s="411">
        <v>0</v>
      </c>
      <c r="CE258" s="411">
        <v>0</v>
      </c>
      <c r="CF258" s="411">
        <v>0</v>
      </c>
      <c r="CG258" s="411">
        <v>0</v>
      </c>
      <c r="CH258" s="412">
        <v>0</v>
      </c>
      <c r="CI258" s="411">
        <f t="shared" si="78"/>
        <v>0</v>
      </c>
      <c r="CJ258" s="411">
        <v>0</v>
      </c>
      <c r="CK258" s="411">
        <v>0</v>
      </c>
      <c r="CL258" s="411">
        <v>0</v>
      </c>
      <c r="CM258" s="411">
        <v>0</v>
      </c>
      <c r="CN258" s="411">
        <v>0</v>
      </c>
      <c r="CO258" s="411">
        <v>0</v>
      </c>
      <c r="CP258" s="411">
        <v>0</v>
      </c>
      <c r="CQ258" s="411">
        <v>0</v>
      </c>
      <c r="CR258" s="411">
        <v>0</v>
      </c>
      <c r="CS258" s="411">
        <v>0</v>
      </c>
      <c r="CT258" s="411">
        <v>0</v>
      </c>
      <c r="CU258" s="412">
        <v>0</v>
      </c>
      <c r="CV258" s="411">
        <f t="shared" si="79"/>
        <v>0</v>
      </c>
      <c r="CW258" s="411">
        <v>0</v>
      </c>
      <c r="CX258" s="411">
        <v>0</v>
      </c>
      <c r="CY258" s="411">
        <v>0</v>
      </c>
      <c r="CZ258" s="411">
        <v>0</v>
      </c>
      <c r="DA258" s="411">
        <v>0</v>
      </c>
      <c r="DB258" s="411">
        <v>0</v>
      </c>
      <c r="DC258" s="411">
        <v>0</v>
      </c>
      <c r="DD258" s="411">
        <v>0</v>
      </c>
      <c r="DE258" s="411">
        <v>0</v>
      </c>
      <c r="DF258" s="411">
        <v>0</v>
      </c>
      <c r="DG258" s="411">
        <v>0</v>
      </c>
      <c r="DH258" s="412">
        <v>0</v>
      </c>
      <c r="DI258" s="411">
        <f t="shared" si="80"/>
        <v>0</v>
      </c>
      <c r="DJ258" s="411">
        <v>0</v>
      </c>
      <c r="DK258" s="411">
        <v>0</v>
      </c>
      <c r="DL258" s="411">
        <v>0</v>
      </c>
      <c r="DM258" s="411">
        <v>0</v>
      </c>
      <c r="DN258" s="411">
        <v>0</v>
      </c>
      <c r="DO258" s="411">
        <v>0</v>
      </c>
      <c r="DP258" s="411">
        <v>0</v>
      </c>
      <c r="DQ258" s="411">
        <v>0</v>
      </c>
      <c r="DR258" s="411">
        <v>0</v>
      </c>
      <c r="DS258" s="411">
        <v>0</v>
      </c>
      <c r="DT258" s="411">
        <v>0</v>
      </c>
      <c r="DU258" s="412">
        <v>0</v>
      </c>
      <c r="DV258" s="411">
        <f t="shared" si="81"/>
        <v>0</v>
      </c>
      <c r="DW258" s="412">
        <v>0</v>
      </c>
      <c r="DX258" s="412">
        <v>0</v>
      </c>
      <c r="DY258" s="412">
        <v>0</v>
      </c>
      <c r="DZ258" s="412">
        <v>0</v>
      </c>
      <c r="EA258" s="412">
        <v>0</v>
      </c>
      <c r="EB258" s="412">
        <v>0</v>
      </c>
      <c r="EC258" s="412">
        <v>0</v>
      </c>
      <c r="ED258" s="412">
        <v>0</v>
      </c>
      <c r="EE258" s="412">
        <v>0</v>
      </c>
      <c r="EF258" s="412">
        <v>0</v>
      </c>
      <c r="EG258" s="412">
        <v>0</v>
      </c>
      <c r="EH258" s="412">
        <v>0</v>
      </c>
      <c r="EI258" s="411">
        <f t="shared" si="82"/>
        <v>0</v>
      </c>
      <c r="EK258" s="411">
        <f t="shared" si="83"/>
        <v>48</v>
      </c>
      <c r="EL258" s="7">
        <f t="shared" si="84"/>
        <v>-48</v>
      </c>
    </row>
    <row r="259" spans="1:142">
      <c r="A259" s="365" t="str">
        <f t="shared" ref="A259:A322" si="85">MID(B259,FIND("-",B259) +1,4)</f>
        <v xml:space="preserve"> 030</v>
      </c>
      <c r="B259" s="370" t="s">
        <v>935</v>
      </c>
      <c r="C259" s="370" t="s">
        <v>1193</v>
      </c>
      <c r="D259" s="411">
        <v>2</v>
      </c>
      <c r="E259" s="411">
        <v>1</v>
      </c>
      <c r="F259" s="411">
        <v>0</v>
      </c>
      <c r="G259" s="411">
        <v>2</v>
      </c>
      <c r="H259" s="411">
        <v>0</v>
      </c>
      <c r="I259" s="411">
        <v>0</v>
      </c>
      <c r="J259" s="411">
        <v>0</v>
      </c>
      <c r="K259" s="411">
        <v>1</v>
      </c>
      <c r="L259" s="411">
        <v>1</v>
      </c>
      <c r="M259" s="411">
        <v>0</v>
      </c>
      <c r="N259" s="411">
        <v>0</v>
      </c>
      <c r="O259" s="412">
        <v>1</v>
      </c>
      <c r="P259" s="411">
        <f t="shared" si="67"/>
        <v>8</v>
      </c>
      <c r="Q259" s="411">
        <f t="shared" si="68"/>
        <v>5</v>
      </c>
      <c r="R259" s="411">
        <f t="shared" si="69"/>
        <v>1.7241379310344827</v>
      </c>
      <c r="S259" s="411">
        <f t="shared" si="70"/>
        <v>1.2758620689655173</v>
      </c>
      <c r="T259" s="411">
        <v>0</v>
      </c>
      <c r="U259" s="411">
        <v>0</v>
      </c>
      <c r="V259" s="411">
        <v>0</v>
      </c>
      <c r="W259" s="411">
        <v>0</v>
      </c>
      <c r="X259" s="411">
        <v>0</v>
      </c>
      <c r="Y259" s="411">
        <v>0</v>
      </c>
      <c r="Z259" s="411">
        <v>0</v>
      </c>
      <c r="AA259" s="411">
        <v>0</v>
      </c>
      <c r="AB259" s="411">
        <v>0</v>
      </c>
      <c r="AC259" s="411">
        <v>0</v>
      </c>
      <c r="AD259" s="411">
        <v>0</v>
      </c>
      <c r="AE259" s="412">
        <v>0</v>
      </c>
      <c r="AF259" s="411">
        <f t="shared" si="71"/>
        <v>0</v>
      </c>
      <c r="AG259" s="411">
        <v>0</v>
      </c>
      <c r="AH259" s="411">
        <v>0</v>
      </c>
      <c r="AI259" s="411">
        <v>0</v>
      </c>
      <c r="AJ259" s="411">
        <v>0</v>
      </c>
      <c r="AK259" s="411">
        <v>0</v>
      </c>
      <c r="AL259" s="411">
        <v>0</v>
      </c>
      <c r="AM259" s="411">
        <v>0</v>
      </c>
      <c r="AN259" s="411">
        <v>0</v>
      </c>
      <c r="AO259" s="411">
        <v>0</v>
      </c>
      <c r="AP259" s="411">
        <v>0</v>
      </c>
      <c r="AQ259" s="411">
        <v>0</v>
      </c>
      <c r="AR259" s="412">
        <v>0</v>
      </c>
      <c r="AS259" s="411">
        <f t="shared" si="72"/>
        <v>0</v>
      </c>
      <c r="AT259" s="411">
        <f t="shared" si="73"/>
        <v>0</v>
      </c>
      <c r="AU259" s="411">
        <f t="shared" si="74"/>
        <v>0</v>
      </c>
      <c r="AV259" s="411">
        <f t="shared" si="75"/>
        <v>0</v>
      </c>
      <c r="AW259" s="411">
        <v>0</v>
      </c>
      <c r="AX259" s="411">
        <v>0</v>
      </c>
      <c r="AY259" s="411">
        <v>0</v>
      </c>
      <c r="AZ259" s="411">
        <v>0</v>
      </c>
      <c r="BA259" s="411">
        <v>0</v>
      </c>
      <c r="BB259" s="411">
        <v>0</v>
      </c>
      <c r="BC259" s="411">
        <v>0</v>
      </c>
      <c r="BD259" s="411">
        <v>0</v>
      </c>
      <c r="BE259" s="411">
        <v>0</v>
      </c>
      <c r="BF259" s="411">
        <v>0</v>
      </c>
      <c r="BG259" s="411">
        <v>0</v>
      </c>
      <c r="BH259" s="412">
        <v>0</v>
      </c>
      <c r="BI259" s="411">
        <f t="shared" si="76"/>
        <v>0</v>
      </c>
      <c r="BJ259" s="411">
        <v>0</v>
      </c>
      <c r="BK259" s="411">
        <v>0</v>
      </c>
      <c r="BL259" s="411">
        <v>0</v>
      </c>
      <c r="BM259" s="411">
        <v>0</v>
      </c>
      <c r="BN259" s="411">
        <v>0</v>
      </c>
      <c r="BO259" s="411">
        <v>0</v>
      </c>
      <c r="BP259" s="411">
        <v>0</v>
      </c>
      <c r="BQ259" s="411">
        <v>0</v>
      </c>
      <c r="BR259" s="411">
        <v>0</v>
      </c>
      <c r="BS259" s="411">
        <v>0</v>
      </c>
      <c r="BT259" s="411">
        <v>0</v>
      </c>
      <c r="BU259" s="412">
        <v>0</v>
      </c>
      <c r="BV259" s="411">
        <f t="shared" si="77"/>
        <v>0</v>
      </c>
      <c r="BW259" s="411">
        <v>0</v>
      </c>
      <c r="BX259" s="411">
        <v>0</v>
      </c>
      <c r="BY259" s="411">
        <v>0</v>
      </c>
      <c r="BZ259" s="411">
        <v>0</v>
      </c>
      <c r="CA259" s="411">
        <v>0</v>
      </c>
      <c r="CB259" s="411">
        <v>0</v>
      </c>
      <c r="CC259" s="411">
        <v>0</v>
      </c>
      <c r="CD259" s="411">
        <v>0</v>
      </c>
      <c r="CE259" s="411">
        <v>0</v>
      </c>
      <c r="CF259" s="411">
        <v>0</v>
      </c>
      <c r="CG259" s="411">
        <v>0</v>
      </c>
      <c r="CH259" s="412">
        <v>0</v>
      </c>
      <c r="CI259" s="411">
        <f t="shared" si="78"/>
        <v>0</v>
      </c>
      <c r="CJ259" s="411">
        <v>0</v>
      </c>
      <c r="CK259" s="411">
        <v>0</v>
      </c>
      <c r="CL259" s="411">
        <v>0</v>
      </c>
      <c r="CM259" s="411">
        <v>0</v>
      </c>
      <c r="CN259" s="411">
        <v>0</v>
      </c>
      <c r="CO259" s="411">
        <v>0</v>
      </c>
      <c r="CP259" s="411">
        <v>0</v>
      </c>
      <c r="CQ259" s="411">
        <v>0</v>
      </c>
      <c r="CR259" s="411">
        <v>0</v>
      </c>
      <c r="CS259" s="411">
        <v>0</v>
      </c>
      <c r="CT259" s="411">
        <v>0</v>
      </c>
      <c r="CU259" s="412">
        <v>0</v>
      </c>
      <c r="CV259" s="411">
        <f t="shared" si="79"/>
        <v>0</v>
      </c>
      <c r="CW259" s="411">
        <v>0</v>
      </c>
      <c r="CX259" s="411">
        <v>0</v>
      </c>
      <c r="CY259" s="411">
        <v>0</v>
      </c>
      <c r="CZ259" s="411">
        <v>0</v>
      </c>
      <c r="DA259" s="411">
        <v>0</v>
      </c>
      <c r="DB259" s="411">
        <v>0</v>
      </c>
      <c r="DC259" s="411">
        <v>0</v>
      </c>
      <c r="DD259" s="411">
        <v>0</v>
      </c>
      <c r="DE259" s="411">
        <v>0</v>
      </c>
      <c r="DF259" s="411">
        <v>0</v>
      </c>
      <c r="DG259" s="411">
        <v>0</v>
      </c>
      <c r="DH259" s="412">
        <v>0</v>
      </c>
      <c r="DI259" s="411">
        <f t="shared" si="80"/>
        <v>0</v>
      </c>
      <c r="DJ259" s="411">
        <v>0</v>
      </c>
      <c r="DK259" s="411">
        <v>0</v>
      </c>
      <c r="DL259" s="411">
        <v>0</v>
      </c>
      <c r="DM259" s="411">
        <v>0</v>
      </c>
      <c r="DN259" s="411">
        <v>0</v>
      </c>
      <c r="DO259" s="411">
        <v>0</v>
      </c>
      <c r="DP259" s="411">
        <v>0</v>
      </c>
      <c r="DQ259" s="411">
        <v>0</v>
      </c>
      <c r="DR259" s="411">
        <v>0</v>
      </c>
      <c r="DS259" s="411">
        <v>0</v>
      </c>
      <c r="DT259" s="411">
        <v>0</v>
      </c>
      <c r="DU259" s="412">
        <v>0</v>
      </c>
      <c r="DV259" s="411">
        <f t="shared" si="81"/>
        <v>0</v>
      </c>
      <c r="DW259" s="412">
        <v>0</v>
      </c>
      <c r="DX259" s="412">
        <v>0</v>
      </c>
      <c r="DY259" s="412">
        <v>0</v>
      </c>
      <c r="DZ259" s="412">
        <v>0</v>
      </c>
      <c r="EA259" s="412">
        <v>0</v>
      </c>
      <c r="EB259" s="412">
        <v>0</v>
      </c>
      <c r="EC259" s="412">
        <v>0</v>
      </c>
      <c r="ED259" s="412">
        <v>0</v>
      </c>
      <c r="EE259" s="412">
        <v>0</v>
      </c>
      <c r="EF259" s="412">
        <v>0</v>
      </c>
      <c r="EG259" s="412">
        <v>0</v>
      </c>
      <c r="EH259" s="412">
        <v>0</v>
      </c>
      <c r="EI259" s="411">
        <f t="shared" si="82"/>
        <v>0</v>
      </c>
      <c r="EK259" s="411">
        <f t="shared" si="83"/>
        <v>8</v>
      </c>
      <c r="EL259" s="7">
        <f t="shared" si="84"/>
        <v>-8</v>
      </c>
    </row>
    <row r="260" spans="1:142">
      <c r="A260" s="365" t="str">
        <f t="shared" si="85"/>
        <v xml:space="preserve"> 030</v>
      </c>
      <c r="B260" s="370" t="s">
        <v>935</v>
      </c>
      <c r="C260" s="370" t="s">
        <v>1194</v>
      </c>
      <c r="D260" s="411">
        <v>2</v>
      </c>
      <c r="E260" s="411">
        <v>2</v>
      </c>
      <c r="F260" s="411">
        <v>1</v>
      </c>
      <c r="G260" s="411">
        <v>2</v>
      </c>
      <c r="H260" s="411">
        <v>2</v>
      </c>
      <c r="I260" s="411">
        <v>2</v>
      </c>
      <c r="J260" s="411">
        <v>2</v>
      </c>
      <c r="K260" s="411">
        <v>1</v>
      </c>
      <c r="L260" s="411">
        <v>2</v>
      </c>
      <c r="M260" s="411">
        <v>0</v>
      </c>
      <c r="N260" s="411">
        <v>2</v>
      </c>
      <c r="O260" s="412">
        <v>2</v>
      </c>
      <c r="P260" s="411">
        <f t="shared" ref="P260:P323" si="86">SUM(D260:O260)</f>
        <v>20</v>
      </c>
      <c r="Q260" s="411">
        <f t="shared" ref="Q260:Q323" si="87">SUM(D260:I260)+((30/31)*J260)</f>
        <v>12.935483870967742</v>
      </c>
      <c r="R260" s="411">
        <f t="shared" ref="R260:R323" si="88">((1/31)*J260)+K260+((21/29*L260))</f>
        <v>2.5127919911012233</v>
      </c>
      <c r="S260" s="411">
        <f t="shared" ref="S260:S323" si="89">((8/29)*L260)+SUM(M260:O260)</f>
        <v>4.5517241379310347</v>
      </c>
      <c r="T260" s="411">
        <v>0</v>
      </c>
      <c r="U260" s="411">
        <v>0</v>
      </c>
      <c r="V260" s="411">
        <v>0</v>
      </c>
      <c r="W260" s="411">
        <v>0</v>
      </c>
      <c r="X260" s="411">
        <v>0</v>
      </c>
      <c r="Y260" s="411">
        <v>0</v>
      </c>
      <c r="Z260" s="411">
        <v>0</v>
      </c>
      <c r="AA260" s="411">
        <v>0</v>
      </c>
      <c r="AB260" s="411">
        <v>0</v>
      </c>
      <c r="AC260" s="411">
        <v>0</v>
      </c>
      <c r="AD260" s="411">
        <v>0</v>
      </c>
      <c r="AE260" s="412">
        <v>0</v>
      </c>
      <c r="AF260" s="411">
        <f t="shared" ref="AF260:AF323" si="90">SUM(T260:AE260)</f>
        <v>0</v>
      </c>
      <c r="AG260" s="411">
        <v>0</v>
      </c>
      <c r="AH260" s="411">
        <v>0</v>
      </c>
      <c r="AI260" s="411">
        <v>0</v>
      </c>
      <c r="AJ260" s="411">
        <v>0</v>
      </c>
      <c r="AK260" s="411">
        <v>0</v>
      </c>
      <c r="AL260" s="411">
        <v>0</v>
      </c>
      <c r="AM260" s="411">
        <v>0</v>
      </c>
      <c r="AN260" s="411">
        <v>0</v>
      </c>
      <c r="AO260" s="411">
        <v>0</v>
      </c>
      <c r="AP260" s="411">
        <v>0</v>
      </c>
      <c r="AQ260" s="411">
        <v>0</v>
      </c>
      <c r="AR260" s="412">
        <v>0</v>
      </c>
      <c r="AS260" s="411">
        <f t="shared" ref="AS260:AS323" si="91">SUM(AG260:AR260)</f>
        <v>0</v>
      </c>
      <c r="AT260" s="411">
        <f t="shared" ref="AT260:AT323" si="92">SUM(AG260:AL260)+((30/31)*AM260)</f>
        <v>0</v>
      </c>
      <c r="AU260" s="411">
        <f t="shared" ref="AU260:AU323" si="93">((1/31)*AM260)+AN260+((21/29*AO260))</f>
        <v>0</v>
      </c>
      <c r="AV260" s="411">
        <f t="shared" ref="AV260:AV323" si="94">((8/29)*AO260)+SUM(AP260:AR260)</f>
        <v>0</v>
      </c>
      <c r="AW260" s="411">
        <v>0</v>
      </c>
      <c r="AX260" s="411">
        <v>0</v>
      </c>
      <c r="AY260" s="411">
        <v>0</v>
      </c>
      <c r="AZ260" s="411">
        <v>0</v>
      </c>
      <c r="BA260" s="411">
        <v>0</v>
      </c>
      <c r="BB260" s="411">
        <v>0</v>
      </c>
      <c r="BC260" s="411">
        <v>0</v>
      </c>
      <c r="BD260" s="411">
        <v>0</v>
      </c>
      <c r="BE260" s="411">
        <v>0</v>
      </c>
      <c r="BF260" s="411">
        <v>0</v>
      </c>
      <c r="BG260" s="411">
        <v>0</v>
      </c>
      <c r="BH260" s="412">
        <v>0</v>
      </c>
      <c r="BI260" s="411">
        <f t="shared" ref="BI260:BI323" si="95">SUM(AW260:BH260)</f>
        <v>0</v>
      </c>
      <c r="BJ260" s="411">
        <v>0</v>
      </c>
      <c r="BK260" s="411">
        <v>0</v>
      </c>
      <c r="BL260" s="411">
        <v>0</v>
      </c>
      <c r="BM260" s="411">
        <v>0</v>
      </c>
      <c r="BN260" s="411">
        <v>0</v>
      </c>
      <c r="BO260" s="411">
        <v>0</v>
      </c>
      <c r="BP260" s="411">
        <v>0</v>
      </c>
      <c r="BQ260" s="411">
        <v>0</v>
      </c>
      <c r="BR260" s="411">
        <v>0</v>
      </c>
      <c r="BS260" s="411">
        <v>0</v>
      </c>
      <c r="BT260" s="411">
        <v>0</v>
      </c>
      <c r="BU260" s="412">
        <v>0</v>
      </c>
      <c r="BV260" s="411">
        <f t="shared" ref="BV260:BV323" si="96">SUM(BJ260:BU260)</f>
        <v>0</v>
      </c>
      <c r="BW260" s="411">
        <v>0</v>
      </c>
      <c r="BX260" s="411">
        <v>0</v>
      </c>
      <c r="BY260" s="411">
        <v>0</v>
      </c>
      <c r="BZ260" s="411">
        <v>0</v>
      </c>
      <c r="CA260" s="411">
        <v>0</v>
      </c>
      <c r="CB260" s="411">
        <v>0</v>
      </c>
      <c r="CC260" s="411">
        <v>0</v>
      </c>
      <c r="CD260" s="411">
        <v>0</v>
      </c>
      <c r="CE260" s="411">
        <v>0</v>
      </c>
      <c r="CF260" s="411">
        <v>0</v>
      </c>
      <c r="CG260" s="411">
        <v>0</v>
      </c>
      <c r="CH260" s="412">
        <v>0</v>
      </c>
      <c r="CI260" s="411">
        <f t="shared" ref="CI260:CI323" si="97">SUM(BW260:CH260)</f>
        <v>0</v>
      </c>
      <c r="CJ260" s="411">
        <v>0</v>
      </c>
      <c r="CK260" s="411">
        <v>0</v>
      </c>
      <c r="CL260" s="411">
        <v>0</v>
      </c>
      <c r="CM260" s="411">
        <v>0</v>
      </c>
      <c r="CN260" s="411">
        <v>0</v>
      </c>
      <c r="CO260" s="411">
        <v>0</v>
      </c>
      <c r="CP260" s="411">
        <v>0</v>
      </c>
      <c r="CQ260" s="411">
        <v>0</v>
      </c>
      <c r="CR260" s="411">
        <v>0</v>
      </c>
      <c r="CS260" s="411">
        <v>0</v>
      </c>
      <c r="CT260" s="411">
        <v>0</v>
      </c>
      <c r="CU260" s="412">
        <v>0</v>
      </c>
      <c r="CV260" s="411">
        <f t="shared" ref="CV260:CV323" si="98">SUM(CJ260:CU260)</f>
        <v>0</v>
      </c>
      <c r="CW260" s="411">
        <v>0</v>
      </c>
      <c r="CX260" s="411">
        <v>0</v>
      </c>
      <c r="CY260" s="411">
        <v>0</v>
      </c>
      <c r="CZ260" s="411">
        <v>0</v>
      </c>
      <c r="DA260" s="411">
        <v>0</v>
      </c>
      <c r="DB260" s="411">
        <v>0</v>
      </c>
      <c r="DC260" s="411">
        <v>0</v>
      </c>
      <c r="DD260" s="411">
        <v>0</v>
      </c>
      <c r="DE260" s="411">
        <v>0</v>
      </c>
      <c r="DF260" s="411">
        <v>0</v>
      </c>
      <c r="DG260" s="411">
        <v>0</v>
      </c>
      <c r="DH260" s="412">
        <v>0</v>
      </c>
      <c r="DI260" s="411">
        <f t="shared" ref="DI260:DI323" si="99">SUM(CW260:DH260)</f>
        <v>0</v>
      </c>
      <c r="DJ260" s="411">
        <v>0</v>
      </c>
      <c r="DK260" s="411">
        <v>0</v>
      </c>
      <c r="DL260" s="411">
        <v>0</v>
      </c>
      <c r="DM260" s="411">
        <v>0</v>
      </c>
      <c r="DN260" s="411">
        <v>0</v>
      </c>
      <c r="DO260" s="411">
        <v>0</v>
      </c>
      <c r="DP260" s="411">
        <v>0</v>
      </c>
      <c r="DQ260" s="411">
        <v>0</v>
      </c>
      <c r="DR260" s="411">
        <v>0</v>
      </c>
      <c r="DS260" s="411">
        <v>0</v>
      </c>
      <c r="DT260" s="411">
        <v>0</v>
      </c>
      <c r="DU260" s="412">
        <v>0</v>
      </c>
      <c r="DV260" s="411">
        <f t="shared" ref="DV260:DV323" si="100">SUM(DJ260:DU260)</f>
        <v>0</v>
      </c>
      <c r="DW260" s="412">
        <v>0</v>
      </c>
      <c r="DX260" s="412">
        <v>0</v>
      </c>
      <c r="DY260" s="412">
        <v>0</v>
      </c>
      <c r="DZ260" s="412">
        <v>0</v>
      </c>
      <c r="EA260" s="412">
        <v>0</v>
      </c>
      <c r="EB260" s="412">
        <v>0</v>
      </c>
      <c r="EC260" s="412">
        <v>0</v>
      </c>
      <c r="ED260" s="412">
        <v>0</v>
      </c>
      <c r="EE260" s="412">
        <v>0</v>
      </c>
      <c r="EF260" s="412">
        <v>0</v>
      </c>
      <c r="EG260" s="412">
        <v>0</v>
      </c>
      <c r="EH260" s="412">
        <v>0</v>
      </c>
      <c r="EI260" s="411">
        <f t="shared" ref="EI260:EI323" si="101">SUM(DW260:EH260)</f>
        <v>0</v>
      </c>
      <c r="EK260" s="411">
        <f t="shared" ref="EK260:EK323" si="102">P260+AF260+BI260+CI260+DI260</f>
        <v>20</v>
      </c>
      <c r="EL260" s="7">
        <f t="shared" ref="EL260:EL323" si="103">EI260-EK260</f>
        <v>-20</v>
      </c>
    </row>
    <row r="261" spans="1:142">
      <c r="A261" s="365" t="str">
        <f t="shared" si="85"/>
        <v xml:space="preserve"> 030</v>
      </c>
      <c r="B261" s="370" t="s">
        <v>935</v>
      </c>
      <c r="C261" s="370" t="s">
        <v>1176</v>
      </c>
      <c r="D261" s="411">
        <v>0</v>
      </c>
      <c r="E261" s="411">
        <v>0</v>
      </c>
      <c r="F261" s="411">
        <v>1</v>
      </c>
      <c r="G261" s="411">
        <v>0</v>
      </c>
      <c r="H261" s="411">
        <v>0</v>
      </c>
      <c r="I261" s="411">
        <v>0</v>
      </c>
      <c r="J261" s="411">
        <v>0</v>
      </c>
      <c r="K261" s="411">
        <v>1</v>
      </c>
      <c r="L261" s="411">
        <v>0</v>
      </c>
      <c r="M261" s="411">
        <v>33</v>
      </c>
      <c r="N261" s="411">
        <v>0</v>
      </c>
      <c r="O261" s="412">
        <v>0</v>
      </c>
      <c r="P261" s="411">
        <f t="shared" si="86"/>
        <v>35</v>
      </c>
      <c r="Q261" s="411">
        <f t="shared" si="87"/>
        <v>1</v>
      </c>
      <c r="R261" s="411">
        <f t="shared" si="88"/>
        <v>1</v>
      </c>
      <c r="S261" s="411">
        <f t="shared" si="89"/>
        <v>33</v>
      </c>
      <c r="T261" s="411">
        <v>0</v>
      </c>
      <c r="U261" s="411">
        <v>0</v>
      </c>
      <c r="V261" s="411">
        <v>0</v>
      </c>
      <c r="W261" s="411">
        <v>0</v>
      </c>
      <c r="X261" s="411">
        <v>0</v>
      </c>
      <c r="Y261" s="411">
        <v>0</v>
      </c>
      <c r="Z261" s="411">
        <v>0</v>
      </c>
      <c r="AA261" s="411">
        <v>0</v>
      </c>
      <c r="AB261" s="411">
        <v>0</v>
      </c>
      <c r="AC261" s="411">
        <v>0</v>
      </c>
      <c r="AD261" s="411">
        <v>0</v>
      </c>
      <c r="AE261" s="412">
        <v>0</v>
      </c>
      <c r="AF261" s="411">
        <f t="shared" si="90"/>
        <v>0</v>
      </c>
      <c r="AG261" s="411">
        <v>0</v>
      </c>
      <c r="AH261" s="411">
        <v>0</v>
      </c>
      <c r="AI261" s="411">
        <v>0</v>
      </c>
      <c r="AJ261" s="411">
        <v>0</v>
      </c>
      <c r="AK261" s="411">
        <v>0</v>
      </c>
      <c r="AL261" s="411">
        <v>0</v>
      </c>
      <c r="AM261" s="411">
        <v>0</v>
      </c>
      <c r="AN261" s="411">
        <v>0</v>
      </c>
      <c r="AO261" s="411">
        <v>0</v>
      </c>
      <c r="AP261" s="411">
        <v>0</v>
      </c>
      <c r="AQ261" s="411">
        <v>0</v>
      </c>
      <c r="AR261" s="412">
        <v>0</v>
      </c>
      <c r="AS261" s="411">
        <f t="shared" si="91"/>
        <v>0</v>
      </c>
      <c r="AT261" s="411">
        <f t="shared" si="92"/>
        <v>0</v>
      </c>
      <c r="AU261" s="411">
        <f t="shared" si="93"/>
        <v>0</v>
      </c>
      <c r="AV261" s="411">
        <f t="shared" si="94"/>
        <v>0</v>
      </c>
      <c r="AW261" s="411">
        <v>0</v>
      </c>
      <c r="AX261" s="411">
        <v>0</v>
      </c>
      <c r="AY261" s="411">
        <v>0</v>
      </c>
      <c r="AZ261" s="411">
        <v>0</v>
      </c>
      <c r="BA261" s="411">
        <v>0</v>
      </c>
      <c r="BB261" s="411">
        <v>0</v>
      </c>
      <c r="BC261" s="411">
        <v>0</v>
      </c>
      <c r="BD261" s="411">
        <v>0</v>
      </c>
      <c r="BE261" s="411">
        <v>0</v>
      </c>
      <c r="BF261" s="411">
        <v>0</v>
      </c>
      <c r="BG261" s="411">
        <v>0</v>
      </c>
      <c r="BH261" s="412">
        <v>0</v>
      </c>
      <c r="BI261" s="411">
        <f t="shared" si="95"/>
        <v>0</v>
      </c>
      <c r="BJ261" s="411">
        <v>0</v>
      </c>
      <c r="BK261" s="411">
        <v>0</v>
      </c>
      <c r="BL261" s="411">
        <v>0</v>
      </c>
      <c r="BM261" s="411">
        <v>0</v>
      </c>
      <c r="BN261" s="411">
        <v>0</v>
      </c>
      <c r="BO261" s="411">
        <v>0</v>
      </c>
      <c r="BP261" s="411">
        <v>0</v>
      </c>
      <c r="BQ261" s="411">
        <v>0</v>
      </c>
      <c r="BR261" s="411">
        <v>0</v>
      </c>
      <c r="BS261" s="411">
        <v>0</v>
      </c>
      <c r="BT261" s="411">
        <v>0</v>
      </c>
      <c r="BU261" s="412">
        <v>0</v>
      </c>
      <c r="BV261" s="411">
        <f t="shared" si="96"/>
        <v>0</v>
      </c>
      <c r="BW261" s="411">
        <v>0</v>
      </c>
      <c r="BX261" s="411">
        <v>0</v>
      </c>
      <c r="BY261" s="411">
        <v>0</v>
      </c>
      <c r="BZ261" s="411">
        <v>0</v>
      </c>
      <c r="CA261" s="411">
        <v>0</v>
      </c>
      <c r="CB261" s="411">
        <v>0</v>
      </c>
      <c r="CC261" s="411">
        <v>0</v>
      </c>
      <c r="CD261" s="411">
        <v>0</v>
      </c>
      <c r="CE261" s="411">
        <v>0</v>
      </c>
      <c r="CF261" s="411">
        <v>0</v>
      </c>
      <c r="CG261" s="411">
        <v>0</v>
      </c>
      <c r="CH261" s="412">
        <v>0</v>
      </c>
      <c r="CI261" s="411">
        <f t="shared" si="97"/>
        <v>0</v>
      </c>
      <c r="CJ261" s="411">
        <v>0</v>
      </c>
      <c r="CK261" s="411">
        <v>0</v>
      </c>
      <c r="CL261" s="411">
        <v>0</v>
      </c>
      <c r="CM261" s="411">
        <v>0</v>
      </c>
      <c r="CN261" s="411">
        <v>0</v>
      </c>
      <c r="CO261" s="411">
        <v>0</v>
      </c>
      <c r="CP261" s="411">
        <v>0</v>
      </c>
      <c r="CQ261" s="411">
        <v>0</v>
      </c>
      <c r="CR261" s="411">
        <v>0</v>
      </c>
      <c r="CS261" s="411">
        <v>0</v>
      </c>
      <c r="CT261" s="411">
        <v>0</v>
      </c>
      <c r="CU261" s="412">
        <v>0</v>
      </c>
      <c r="CV261" s="411">
        <f t="shared" si="98"/>
        <v>0</v>
      </c>
      <c r="CW261" s="411">
        <v>0</v>
      </c>
      <c r="CX261" s="411">
        <v>0</v>
      </c>
      <c r="CY261" s="411">
        <v>0</v>
      </c>
      <c r="CZ261" s="411">
        <v>0</v>
      </c>
      <c r="DA261" s="411">
        <v>0</v>
      </c>
      <c r="DB261" s="411">
        <v>0</v>
      </c>
      <c r="DC261" s="411">
        <v>0</v>
      </c>
      <c r="DD261" s="411">
        <v>0</v>
      </c>
      <c r="DE261" s="411">
        <v>0</v>
      </c>
      <c r="DF261" s="411">
        <v>0</v>
      </c>
      <c r="DG261" s="411">
        <v>0</v>
      </c>
      <c r="DH261" s="412">
        <v>0</v>
      </c>
      <c r="DI261" s="411">
        <f t="shared" si="99"/>
        <v>0</v>
      </c>
      <c r="DJ261" s="411">
        <v>0</v>
      </c>
      <c r="DK261" s="411">
        <v>0</v>
      </c>
      <c r="DL261" s="411">
        <v>0</v>
      </c>
      <c r="DM261" s="411">
        <v>0</v>
      </c>
      <c r="DN261" s="411">
        <v>0</v>
      </c>
      <c r="DO261" s="411">
        <v>0</v>
      </c>
      <c r="DP261" s="411">
        <v>0</v>
      </c>
      <c r="DQ261" s="411">
        <v>0</v>
      </c>
      <c r="DR261" s="411">
        <v>0</v>
      </c>
      <c r="DS261" s="411">
        <v>0</v>
      </c>
      <c r="DT261" s="411">
        <v>0</v>
      </c>
      <c r="DU261" s="412">
        <v>0</v>
      </c>
      <c r="DV261" s="411">
        <f t="shared" si="100"/>
        <v>0</v>
      </c>
      <c r="DW261" s="412">
        <v>0</v>
      </c>
      <c r="DX261" s="412">
        <v>0</v>
      </c>
      <c r="DY261" s="412">
        <v>0</v>
      </c>
      <c r="DZ261" s="412">
        <v>0</v>
      </c>
      <c r="EA261" s="412">
        <v>0</v>
      </c>
      <c r="EB261" s="412">
        <v>0</v>
      </c>
      <c r="EC261" s="412">
        <v>0</v>
      </c>
      <c r="ED261" s="412">
        <v>0</v>
      </c>
      <c r="EE261" s="412">
        <v>0</v>
      </c>
      <c r="EF261" s="412">
        <v>0</v>
      </c>
      <c r="EG261" s="412">
        <v>0</v>
      </c>
      <c r="EH261" s="412">
        <v>0</v>
      </c>
      <c r="EI261" s="411">
        <f t="shared" si="101"/>
        <v>0</v>
      </c>
      <c r="EK261" s="411">
        <f t="shared" si="102"/>
        <v>35</v>
      </c>
      <c r="EL261" s="7">
        <f t="shared" si="103"/>
        <v>-35</v>
      </c>
    </row>
    <row r="262" spans="1:142">
      <c r="A262" s="365" t="str">
        <f t="shared" si="85"/>
        <v xml:space="preserve"> 030</v>
      </c>
      <c r="B262" s="370" t="s">
        <v>935</v>
      </c>
      <c r="C262" s="370" t="s">
        <v>1177</v>
      </c>
      <c r="D262" s="411">
        <v>2</v>
      </c>
      <c r="E262" s="411">
        <v>1</v>
      </c>
      <c r="F262" s="411">
        <v>0</v>
      </c>
      <c r="G262" s="411">
        <v>2</v>
      </c>
      <c r="H262" s="411">
        <v>0</v>
      </c>
      <c r="I262" s="411">
        <v>0</v>
      </c>
      <c r="J262" s="411">
        <v>0</v>
      </c>
      <c r="K262" s="411">
        <v>1</v>
      </c>
      <c r="L262" s="411">
        <v>1</v>
      </c>
      <c r="M262" s="411">
        <v>0</v>
      </c>
      <c r="N262" s="411">
        <v>0</v>
      </c>
      <c r="O262" s="412">
        <v>0</v>
      </c>
      <c r="P262" s="411">
        <f t="shared" si="86"/>
        <v>7</v>
      </c>
      <c r="Q262" s="411">
        <f t="shared" si="87"/>
        <v>5</v>
      </c>
      <c r="R262" s="411">
        <f t="shared" si="88"/>
        <v>1.7241379310344827</v>
      </c>
      <c r="S262" s="411">
        <f t="shared" si="89"/>
        <v>0.27586206896551724</v>
      </c>
      <c r="T262" s="411">
        <v>0</v>
      </c>
      <c r="U262" s="411">
        <v>0</v>
      </c>
      <c r="V262" s="411">
        <v>0</v>
      </c>
      <c r="W262" s="411">
        <v>0</v>
      </c>
      <c r="X262" s="411">
        <v>0</v>
      </c>
      <c r="Y262" s="411">
        <v>0</v>
      </c>
      <c r="Z262" s="411">
        <v>0</v>
      </c>
      <c r="AA262" s="411">
        <v>0</v>
      </c>
      <c r="AB262" s="411">
        <v>0</v>
      </c>
      <c r="AC262" s="411">
        <v>0</v>
      </c>
      <c r="AD262" s="411">
        <v>0</v>
      </c>
      <c r="AE262" s="412">
        <v>0</v>
      </c>
      <c r="AF262" s="411">
        <f t="shared" si="90"/>
        <v>0</v>
      </c>
      <c r="AG262" s="411">
        <v>0</v>
      </c>
      <c r="AH262" s="411">
        <v>0</v>
      </c>
      <c r="AI262" s="411">
        <v>0</v>
      </c>
      <c r="AJ262" s="411">
        <v>0</v>
      </c>
      <c r="AK262" s="411">
        <v>0</v>
      </c>
      <c r="AL262" s="411">
        <v>0</v>
      </c>
      <c r="AM262" s="411">
        <v>0</v>
      </c>
      <c r="AN262" s="411">
        <v>0</v>
      </c>
      <c r="AO262" s="411">
        <v>0</v>
      </c>
      <c r="AP262" s="411">
        <v>0</v>
      </c>
      <c r="AQ262" s="411">
        <v>0</v>
      </c>
      <c r="AR262" s="412">
        <v>0</v>
      </c>
      <c r="AS262" s="411">
        <f t="shared" si="91"/>
        <v>0</v>
      </c>
      <c r="AT262" s="411">
        <f t="shared" si="92"/>
        <v>0</v>
      </c>
      <c r="AU262" s="411">
        <f t="shared" si="93"/>
        <v>0</v>
      </c>
      <c r="AV262" s="411">
        <f t="shared" si="94"/>
        <v>0</v>
      </c>
      <c r="AW262" s="411">
        <v>0</v>
      </c>
      <c r="AX262" s="411">
        <v>0</v>
      </c>
      <c r="AY262" s="411">
        <v>0</v>
      </c>
      <c r="AZ262" s="411">
        <v>0</v>
      </c>
      <c r="BA262" s="411">
        <v>0</v>
      </c>
      <c r="BB262" s="411">
        <v>0</v>
      </c>
      <c r="BC262" s="411">
        <v>0</v>
      </c>
      <c r="BD262" s="411">
        <v>0</v>
      </c>
      <c r="BE262" s="411">
        <v>0</v>
      </c>
      <c r="BF262" s="411">
        <v>0</v>
      </c>
      <c r="BG262" s="411">
        <v>0</v>
      </c>
      <c r="BH262" s="412">
        <v>0</v>
      </c>
      <c r="BI262" s="411">
        <f t="shared" si="95"/>
        <v>0</v>
      </c>
      <c r="BJ262" s="411">
        <v>0</v>
      </c>
      <c r="BK262" s="411">
        <v>0</v>
      </c>
      <c r="BL262" s="411">
        <v>0</v>
      </c>
      <c r="BM262" s="411">
        <v>0</v>
      </c>
      <c r="BN262" s="411">
        <v>0</v>
      </c>
      <c r="BO262" s="411">
        <v>0</v>
      </c>
      <c r="BP262" s="411">
        <v>0</v>
      </c>
      <c r="BQ262" s="411">
        <v>0</v>
      </c>
      <c r="BR262" s="411">
        <v>0</v>
      </c>
      <c r="BS262" s="411">
        <v>0</v>
      </c>
      <c r="BT262" s="411">
        <v>0</v>
      </c>
      <c r="BU262" s="412">
        <v>0</v>
      </c>
      <c r="BV262" s="411">
        <f t="shared" si="96"/>
        <v>0</v>
      </c>
      <c r="BW262" s="411">
        <v>0</v>
      </c>
      <c r="BX262" s="411">
        <v>0</v>
      </c>
      <c r="BY262" s="411">
        <v>0</v>
      </c>
      <c r="BZ262" s="411">
        <v>0</v>
      </c>
      <c r="CA262" s="411">
        <v>0</v>
      </c>
      <c r="CB262" s="411">
        <v>0</v>
      </c>
      <c r="CC262" s="411">
        <v>0</v>
      </c>
      <c r="CD262" s="411">
        <v>0</v>
      </c>
      <c r="CE262" s="411">
        <v>0</v>
      </c>
      <c r="CF262" s="411">
        <v>0</v>
      </c>
      <c r="CG262" s="411">
        <v>0</v>
      </c>
      <c r="CH262" s="412">
        <v>0</v>
      </c>
      <c r="CI262" s="411">
        <f t="shared" si="97"/>
        <v>0</v>
      </c>
      <c r="CJ262" s="411">
        <v>0</v>
      </c>
      <c r="CK262" s="411">
        <v>0</v>
      </c>
      <c r="CL262" s="411">
        <v>0</v>
      </c>
      <c r="CM262" s="411">
        <v>0</v>
      </c>
      <c r="CN262" s="411">
        <v>0</v>
      </c>
      <c r="CO262" s="411">
        <v>0</v>
      </c>
      <c r="CP262" s="411">
        <v>0</v>
      </c>
      <c r="CQ262" s="411">
        <v>0</v>
      </c>
      <c r="CR262" s="411">
        <v>0</v>
      </c>
      <c r="CS262" s="411">
        <v>0</v>
      </c>
      <c r="CT262" s="411">
        <v>0</v>
      </c>
      <c r="CU262" s="412">
        <v>0</v>
      </c>
      <c r="CV262" s="411">
        <f t="shared" si="98"/>
        <v>0</v>
      </c>
      <c r="CW262" s="411">
        <v>0</v>
      </c>
      <c r="CX262" s="411">
        <v>0</v>
      </c>
      <c r="CY262" s="411">
        <v>0</v>
      </c>
      <c r="CZ262" s="411">
        <v>0</v>
      </c>
      <c r="DA262" s="411">
        <v>0</v>
      </c>
      <c r="DB262" s="411">
        <v>0</v>
      </c>
      <c r="DC262" s="411">
        <v>0</v>
      </c>
      <c r="DD262" s="411">
        <v>0</v>
      </c>
      <c r="DE262" s="411">
        <v>0</v>
      </c>
      <c r="DF262" s="411">
        <v>0</v>
      </c>
      <c r="DG262" s="411">
        <v>0</v>
      </c>
      <c r="DH262" s="412">
        <v>0</v>
      </c>
      <c r="DI262" s="411">
        <f t="shared" si="99"/>
        <v>0</v>
      </c>
      <c r="DJ262" s="411">
        <v>0</v>
      </c>
      <c r="DK262" s="411">
        <v>0</v>
      </c>
      <c r="DL262" s="411">
        <v>0</v>
      </c>
      <c r="DM262" s="411">
        <v>0</v>
      </c>
      <c r="DN262" s="411">
        <v>0</v>
      </c>
      <c r="DO262" s="411">
        <v>0</v>
      </c>
      <c r="DP262" s="411">
        <v>0</v>
      </c>
      <c r="DQ262" s="411">
        <v>0</v>
      </c>
      <c r="DR262" s="411">
        <v>0</v>
      </c>
      <c r="DS262" s="411">
        <v>0</v>
      </c>
      <c r="DT262" s="411">
        <v>0</v>
      </c>
      <c r="DU262" s="412">
        <v>0</v>
      </c>
      <c r="DV262" s="411">
        <f t="shared" si="100"/>
        <v>0</v>
      </c>
      <c r="DW262" s="412">
        <v>0</v>
      </c>
      <c r="DX262" s="412">
        <v>0</v>
      </c>
      <c r="DY262" s="412">
        <v>0</v>
      </c>
      <c r="DZ262" s="412">
        <v>0</v>
      </c>
      <c r="EA262" s="412">
        <v>0</v>
      </c>
      <c r="EB262" s="412">
        <v>0</v>
      </c>
      <c r="EC262" s="412">
        <v>0</v>
      </c>
      <c r="ED262" s="412">
        <v>0</v>
      </c>
      <c r="EE262" s="412">
        <v>0</v>
      </c>
      <c r="EF262" s="412">
        <v>0</v>
      </c>
      <c r="EG262" s="412">
        <v>0</v>
      </c>
      <c r="EH262" s="412">
        <v>0</v>
      </c>
      <c r="EI262" s="411">
        <f t="shared" si="101"/>
        <v>0</v>
      </c>
      <c r="EK262" s="411">
        <f t="shared" si="102"/>
        <v>7</v>
      </c>
      <c r="EL262" s="7">
        <f t="shared" si="103"/>
        <v>-7</v>
      </c>
    </row>
    <row r="263" spans="1:142">
      <c r="A263" s="365" t="str">
        <f t="shared" si="85"/>
        <v xml:space="preserve"> 030</v>
      </c>
      <c r="B263" s="370" t="s">
        <v>935</v>
      </c>
      <c r="C263" s="370" t="s">
        <v>1178</v>
      </c>
      <c r="D263" s="411">
        <v>0</v>
      </c>
      <c r="E263" s="411">
        <v>0</v>
      </c>
      <c r="F263" s="411">
        <v>0</v>
      </c>
      <c r="G263" s="411">
        <v>0</v>
      </c>
      <c r="H263" s="411">
        <v>0</v>
      </c>
      <c r="I263" s="411">
        <v>1</v>
      </c>
      <c r="J263" s="411">
        <v>1</v>
      </c>
      <c r="K263" s="411">
        <v>0</v>
      </c>
      <c r="L263" s="411">
        <v>0</v>
      </c>
      <c r="M263" s="411">
        <v>1</v>
      </c>
      <c r="N263" s="411">
        <v>1</v>
      </c>
      <c r="O263" s="412">
        <v>1</v>
      </c>
      <c r="P263" s="411">
        <f t="shared" si="86"/>
        <v>5</v>
      </c>
      <c r="Q263" s="411">
        <f t="shared" si="87"/>
        <v>1.967741935483871</v>
      </c>
      <c r="R263" s="411">
        <f t="shared" si="88"/>
        <v>3.2258064516129031E-2</v>
      </c>
      <c r="S263" s="411">
        <f t="shared" si="89"/>
        <v>3</v>
      </c>
      <c r="T263" s="411">
        <v>0</v>
      </c>
      <c r="U263" s="411">
        <v>0</v>
      </c>
      <c r="V263" s="411">
        <v>0</v>
      </c>
      <c r="W263" s="411">
        <v>0</v>
      </c>
      <c r="X263" s="411">
        <v>0</v>
      </c>
      <c r="Y263" s="411">
        <v>0</v>
      </c>
      <c r="Z263" s="411">
        <v>0</v>
      </c>
      <c r="AA263" s="411">
        <v>0</v>
      </c>
      <c r="AB263" s="411">
        <v>0</v>
      </c>
      <c r="AC263" s="411">
        <v>0</v>
      </c>
      <c r="AD263" s="411">
        <v>0</v>
      </c>
      <c r="AE263" s="412">
        <v>0</v>
      </c>
      <c r="AF263" s="411">
        <f t="shared" si="90"/>
        <v>0</v>
      </c>
      <c r="AG263" s="411">
        <v>0</v>
      </c>
      <c r="AH263" s="411">
        <v>0</v>
      </c>
      <c r="AI263" s="411">
        <v>0</v>
      </c>
      <c r="AJ263" s="411">
        <v>0</v>
      </c>
      <c r="AK263" s="411">
        <v>0</v>
      </c>
      <c r="AL263" s="411">
        <v>0</v>
      </c>
      <c r="AM263" s="411">
        <v>0</v>
      </c>
      <c r="AN263" s="411">
        <v>0</v>
      </c>
      <c r="AO263" s="411">
        <v>0</v>
      </c>
      <c r="AP263" s="411">
        <v>0</v>
      </c>
      <c r="AQ263" s="411">
        <v>0</v>
      </c>
      <c r="AR263" s="412">
        <v>0</v>
      </c>
      <c r="AS263" s="411">
        <f t="shared" si="91"/>
        <v>0</v>
      </c>
      <c r="AT263" s="411">
        <f t="shared" si="92"/>
        <v>0</v>
      </c>
      <c r="AU263" s="411">
        <f t="shared" si="93"/>
        <v>0</v>
      </c>
      <c r="AV263" s="411">
        <f t="shared" si="94"/>
        <v>0</v>
      </c>
      <c r="AW263" s="411">
        <v>0</v>
      </c>
      <c r="AX263" s="411">
        <v>0</v>
      </c>
      <c r="AY263" s="411">
        <v>0</v>
      </c>
      <c r="AZ263" s="411">
        <v>0</v>
      </c>
      <c r="BA263" s="411">
        <v>0</v>
      </c>
      <c r="BB263" s="411">
        <v>0</v>
      </c>
      <c r="BC263" s="411">
        <v>0</v>
      </c>
      <c r="BD263" s="411">
        <v>0</v>
      </c>
      <c r="BE263" s="411">
        <v>0</v>
      </c>
      <c r="BF263" s="411">
        <v>0</v>
      </c>
      <c r="BG263" s="411">
        <v>0</v>
      </c>
      <c r="BH263" s="412">
        <v>0</v>
      </c>
      <c r="BI263" s="411">
        <f t="shared" si="95"/>
        <v>0</v>
      </c>
      <c r="BJ263" s="411">
        <v>0</v>
      </c>
      <c r="BK263" s="411">
        <v>0</v>
      </c>
      <c r="BL263" s="411">
        <v>0</v>
      </c>
      <c r="BM263" s="411">
        <v>0</v>
      </c>
      <c r="BN263" s="411">
        <v>0</v>
      </c>
      <c r="BO263" s="411">
        <v>0</v>
      </c>
      <c r="BP263" s="411">
        <v>0</v>
      </c>
      <c r="BQ263" s="411">
        <v>0</v>
      </c>
      <c r="BR263" s="411">
        <v>0</v>
      </c>
      <c r="BS263" s="411">
        <v>0</v>
      </c>
      <c r="BT263" s="411">
        <v>0</v>
      </c>
      <c r="BU263" s="412">
        <v>0</v>
      </c>
      <c r="BV263" s="411">
        <f t="shared" si="96"/>
        <v>0</v>
      </c>
      <c r="BW263" s="411">
        <v>0</v>
      </c>
      <c r="BX263" s="411">
        <v>0</v>
      </c>
      <c r="BY263" s="411">
        <v>0</v>
      </c>
      <c r="BZ263" s="411">
        <v>0</v>
      </c>
      <c r="CA263" s="411">
        <v>0</v>
      </c>
      <c r="CB263" s="411">
        <v>0</v>
      </c>
      <c r="CC263" s="411">
        <v>0</v>
      </c>
      <c r="CD263" s="411">
        <v>0</v>
      </c>
      <c r="CE263" s="411">
        <v>0</v>
      </c>
      <c r="CF263" s="411">
        <v>0</v>
      </c>
      <c r="CG263" s="411">
        <v>0</v>
      </c>
      <c r="CH263" s="412">
        <v>0</v>
      </c>
      <c r="CI263" s="411">
        <f t="shared" si="97"/>
        <v>0</v>
      </c>
      <c r="CJ263" s="411">
        <v>0</v>
      </c>
      <c r="CK263" s="411">
        <v>0</v>
      </c>
      <c r="CL263" s="411">
        <v>0</v>
      </c>
      <c r="CM263" s="411">
        <v>0</v>
      </c>
      <c r="CN263" s="411">
        <v>0</v>
      </c>
      <c r="CO263" s="411">
        <v>0</v>
      </c>
      <c r="CP263" s="411">
        <v>0</v>
      </c>
      <c r="CQ263" s="411">
        <v>0</v>
      </c>
      <c r="CR263" s="411">
        <v>0</v>
      </c>
      <c r="CS263" s="411">
        <v>0</v>
      </c>
      <c r="CT263" s="411">
        <v>0</v>
      </c>
      <c r="CU263" s="412">
        <v>0</v>
      </c>
      <c r="CV263" s="411">
        <f t="shared" si="98"/>
        <v>0</v>
      </c>
      <c r="CW263" s="411">
        <v>0</v>
      </c>
      <c r="CX263" s="411">
        <v>0</v>
      </c>
      <c r="CY263" s="411">
        <v>0</v>
      </c>
      <c r="CZ263" s="411">
        <v>0</v>
      </c>
      <c r="DA263" s="411">
        <v>0</v>
      </c>
      <c r="DB263" s="411">
        <v>0</v>
      </c>
      <c r="DC263" s="411">
        <v>0</v>
      </c>
      <c r="DD263" s="411">
        <v>0</v>
      </c>
      <c r="DE263" s="411">
        <v>0</v>
      </c>
      <c r="DF263" s="411">
        <v>0</v>
      </c>
      <c r="DG263" s="411">
        <v>0</v>
      </c>
      <c r="DH263" s="412">
        <v>0</v>
      </c>
      <c r="DI263" s="411">
        <f t="shared" si="99"/>
        <v>0</v>
      </c>
      <c r="DJ263" s="411">
        <v>0</v>
      </c>
      <c r="DK263" s="411">
        <v>0</v>
      </c>
      <c r="DL263" s="411">
        <v>0</v>
      </c>
      <c r="DM263" s="411">
        <v>0</v>
      </c>
      <c r="DN263" s="411">
        <v>0</v>
      </c>
      <c r="DO263" s="411">
        <v>0</v>
      </c>
      <c r="DP263" s="411">
        <v>0</v>
      </c>
      <c r="DQ263" s="411">
        <v>0</v>
      </c>
      <c r="DR263" s="411">
        <v>0</v>
      </c>
      <c r="DS263" s="411">
        <v>0</v>
      </c>
      <c r="DT263" s="411">
        <v>0</v>
      </c>
      <c r="DU263" s="412">
        <v>0</v>
      </c>
      <c r="DV263" s="411">
        <f t="shared" si="100"/>
        <v>0</v>
      </c>
      <c r="DW263" s="412">
        <v>0</v>
      </c>
      <c r="DX263" s="412">
        <v>0</v>
      </c>
      <c r="DY263" s="412">
        <v>0</v>
      </c>
      <c r="DZ263" s="412">
        <v>0</v>
      </c>
      <c r="EA263" s="412">
        <v>0</v>
      </c>
      <c r="EB263" s="412">
        <v>0</v>
      </c>
      <c r="EC263" s="412">
        <v>0</v>
      </c>
      <c r="ED263" s="412">
        <v>0</v>
      </c>
      <c r="EE263" s="412">
        <v>0</v>
      </c>
      <c r="EF263" s="412">
        <v>0</v>
      </c>
      <c r="EG263" s="412">
        <v>0</v>
      </c>
      <c r="EH263" s="412">
        <v>0</v>
      </c>
      <c r="EI263" s="411">
        <f t="shared" si="101"/>
        <v>0</v>
      </c>
      <c r="EK263" s="411">
        <f t="shared" si="102"/>
        <v>5</v>
      </c>
      <c r="EL263" s="7">
        <f t="shared" si="103"/>
        <v>-5</v>
      </c>
    </row>
    <row r="264" spans="1:142">
      <c r="A264" s="365" t="str">
        <f t="shared" si="85"/>
        <v xml:space="preserve"> 030</v>
      </c>
      <c r="B264" s="370" t="s">
        <v>935</v>
      </c>
      <c r="C264" s="370" t="s">
        <v>1179</v>
      </c>
      <c r="D264" s="411">
        <v>1</v>
      </c>
      <c r="E264" s="411">
        <v>0</v>
      </c>
      <c r="F264" s="411">
        <v>0</v>
      </c>
      <c r="G264" s="411">
        <v>0</v>
      </c>
      <c r="H264" s="411">
        <v>0</v>
      </c>
      <c r="I264" s="411">
        <v>0</v>
      </c>
      <c r="J264" s="411">
        <v>0</v>
      </c>
      <c r="K264" s="411">
        <v>0</v>
      </c>
      <c r="L264" s="411">
        <v>0</v>
      </c>
      <c r="M264" s="411">
        <v>0</v>
      </c>
      <c r="N264" s="411">
        <v>0</v>
      </c>
      <c r="O264" s="412">
        <v>0</v>
      </c>
      <c r="P264" s="411">
        <f t="shared" si="86"/>
        <v>1</v>
      </c>
      <c r="Q264" s="411">
        <f t="shared" si="87"/>
        <v>1</v>
      </c>
      <c r="R264" s="411">
        <f t="shared" si="88"/>
        <v>0</v>
      </c>
      <c r="S264" s="411">
        <f t="shared" si="89"/>
        <v>0</v>
      </c>
      <c r="T264" s="411">
        <v>0</v>
      </c>
      <c r="U264" s="411">
        <v>0</v>
      </c>
      <c r="V264" s="411">
        <v>0</v>
      </c>
      <c r="W264" s="411">
        <v>0</v>
      </c>
      <c r="X264" s="411">
        <v>0</v>
      </c>
      <c r="Y264" s="411">
        <v>0</v>
      </c>
      <c r="Z264" s="411">
        <v>0</v>
      </c>
      <c r="AA264" s="411">
        <v>0</v>
      </c>
      <c r="AB264" s="411">
        <v>0</v>
      </c>
      <c r="AC264" s="411">
        <v>0</v>
      </c>
      <c r="AD264" s="411">
        <v>0</v>
      </c>
      <c r="AE264" s="412">
        <v>0</v>
      </c>
      <c r="AF264" s="411">
        <f t="shared" si="90"/>
        <v>0</v>
      </c>
      <c r="AG264" s="411">
        <v>0</v>
      </c>
      <c r="AH264" s="411">
        <v>0</v>
      </c>
      <c r="AI264" s="411">
        <v>0</v>
      </c>
      <c r="AJ264" s="411">
        <v>0</v>
      </c>
      <c r="AK264" s="411">
        <v>0</v>
      </c>
      <c r="AL264" s="411">
        <v>0</v>
      </c>
      <c r="AM264" s="411">
        <v>0</v>
      </c>
      <c r="AN264" s="411">
        <v>0</v>
      </c>
      <c r="AO264" s="411">
        <v>0</v>
      </c>
      <c r="AP264" s="411">
        <v>0</v>
      </c>
      <c r="AQ264" s="411">
        <v>0</v>
      </c>
      <c r="AR264" s="412">
        <v>0</v>
      </c>
      <c r="AS264" s="411">
        <f t="shared" si="91"/>
        <v>0</v>
      </c>
      <c r="AT264" s="411">
        <f t="shared" si="92"/>
        <v>0</v>
      </c>
      <c r="AU264" s="411">
        <f t="shared" si="93"/>
        <v>0</v>
      </c>
      <c r="AV264" s="411">
        <f t="shared" si="94"/>
        <v>0</v>
      </c>
      <c r="AW264" s="411">
        <v>0</v>
      </c>
      <c r="AX264" s="411">
        <v>0</v>
      </c>
      <c r="AY264" s="411">
        <v>0</v>
      </c>
      <c r="AZ264" s="411">
        <v>0</v>
      </c>
      <c r="BA264" s="411">
        <v>0</v>
      </c>
      <c r="BB264" s="411">
        <v>0</v>
      </c>
      <c r="BC264" s="411">
        <v>0</v>
      </c>
      <c r="BD264" s="411">
        <v>0</v>
      </c>
      <c r="BE264" s="411">
        <v>0</v>
      </c>
      <c r="BF264" s="411">
        <v>0</v>
      </c>
      <c r="BG264" s="411">
        <v>0</v>
      </c>
      <c r="BH264" s="412">
        <v>0</v>
      </c>
      <c r="BI264" s="411">
        <f t="shared" si="95"/>
        <v>0</v>
      </c>
      <c r="BJ264" s="411">
        <v>0</v>
      </c>
      <c r="BK264" s="411">
        <v>0</v>
      </c>
      <c r="BL264" s="411">
        <v>0</v>
      </c>
      <c r="BM264" s="411">
        <v>0</v>
      </c>
      <c r="BN264" s="411">
        <v>0</v>
      </c>
      <c r="BO264" s="411">
        <v>0</v>
      </c>
      <c r="BP264" s="411">
        <v>0</v>
      </c>
      <c r="BQ264" s="411">
        <v>0</v>
      </c>
      <c r="BR264" s="411">
        <v>0</v>
      </c>
      <c r="BS264" s="411">
        <v>0</v>
      </c>
      <c r="BT264" s="411">
        <v>0</v>
      </c>
      <c r="BU264" s="412">
        <v>0</v>
      </c>
      <c r="BV264" s="411">
        <f t="shared" si="96"/>
        <v>0</v>
      </c>
      <c r="BW264" s="411">
        <v>0</v>
      </c>
      <c r="BX264" s="411">
        <v>0</v>
      </c>
      <c r="BY264" s="411">
        <v>0</v>
      </c>
      <c r="BZ264" s="411">
        <v>0</v>
      </c>
      <c r="CA264" s="411">
        <v>0</v>
      </c>
      <c r="CB264" s="411">
        <v>0</v>
      </c>
      <c r="CC264" s="411">
        <v>0</v>
      </c>
      <c r="CD264" s="411">
        <v>0</v>
      </c>
      <c r="CE264" s="411">
        <v>0</v>
      </c>
      <c r="CF264" s="411">
        <v>0</v>
      </c>
      <c r="CG264" s="411">
        <v>0</v>
      </c>
      <c r="CH264" s="412">
        <v>0</v>
      </c>
      <c r="CI264" s="411">
        <f t="shared" si="97"/>
        <v>0</v>
      </c>
      <c r="CJ264" s="411">
        <v>0</v>
      </c>
      <c r="CK264" s="411">
        <v>0</v>
      </c>
      <c r="CL264" s="411">
        <v>0</v>
      </c>
      <c r="CM264" s="411">
        <v>0</v>
      </c>
      <c r="CN264" s="411">
        <v>0</v>
      </c>
      <c r="CO264" s="411">
        <v>0</v>
      </c>
      <c r="CP264" s="411">
        <v>0</v>
      </c>
      <c r="CQ264" s="411">
        <v>0</v>
      </c>
      <c r="CR264" s="411">
        <v>0</v>
      </c>
      <c r="CS264" s="411">
        <v>0</v>
      </c>
      <c r="CT264" s="411">
        <v>0</v>
      </c>
      <c r="CU264" s="412">
        <v>0</v>
      </c>
      <c r="CV264" s="411">
        <f t="shared" si="98"/>
        <v>0</v>
      </c>
      <c r="CW264" s="411">
        <v>0</v>
      </c>
      <c r="CX264" s="411">
        <v>0</v>
      </c>
      <c r="CY264" s="411">
        <v>0</v>
      </c>
      <c r="CZ264" s="411">
        <v>0</v>
      </c>
      <c r="DA264" s="411">
        <v>0</v>
      </c>
      <c r="DB264" s="411">
        <v>0</v>
      </c>
      <c r="DC264" s="411">
        <v>0</v>
      </c>
      <c r="DD264" s="411">
        <v>0</v>
      </c>
      <c r="DE264" s="411">
        <v>0</v>
      </c>
      <c r="DF264" s="411">
        <v>0</v>
      </c>
      <c r="DG264" s="411">
        <v>0</v>
      </c>
      <c r="DH264" s="412">
        <v>0</v>
      </c>
      <c r="DI264" s="411">
        <f t="shared" si="99"/>
        <v>0</v>
      </c>
      <c r="DJ264" s="411">
        <v>0</v>
      </c>
      <c r="DK264" s="411">
        <v>0</v>
      </c>
      <c r="DL264" s="411">
        <v>0</v>
      </c>
      <c r="DM264" s="411">
        <v>0</v>
      </c>
      <c r="DN264" s="411">
        <v>0</v>
      </c>
      <c r="DO264" s="411">
        <v>0</v>
      </c>
      <c r="DP264" s="411">
        <v>0</v>
      </c>
      <c r="DQ264" s="411">
        <v>0</v>
      </c>
      <c r="DR264" s="411">
        <v>0</v>
      </c>
      <c r="DS264" s="411">
        <v>0</v>
      </c>
      <c r="DT264" s="411">
        <v>0</v>
      </c>
      <c r="DU264" s="412">
        <v>0</v>
      </c>
      <c r="DV264" s="411">
        <f t="shared" si="100"/>
        <v>0</v>
      </c>
      <c r="DW264" s="412">
        <v>0</v>
      </c>
      <c r="DX264" s="412">
        <v>0</v>
      </c>
      <c r="DY264" s="412">
        <v>0</v>
      </c>
      <c r="DZ264" s="412">
        <v>0</v>
      </c>
      <c r="EA264" s="412">
        <v>0</v>
      </c>
      <c r="EB264" s="412">
        <v>0</v>
      </c>
      <c r="EC264" s="412">
        <v>0</v>
      </c>
      <c r="ED264" s="412">
        <v>0</v>
      </c>
      <c r="EE264" s="412">
        <v>0</v>
      </c>
      <c r="EF264" s="412">
        <v>0</v>
      </c>
      <c r="EG264" s="412">
        <v>0</v>
      </c>
      <c r="EH264" s="412">
        <v>0</v>
      </c>
      <c r="EI264" s="411">
        <f t="shared" si="101"/>
        <v>0</v>
      </c>
      <c r="EK264" s="411">
        <f t="shared" si="102"/>
        <v>1</v>
      </c>
      <c r="EL264" s="7">
        <f t="shared" si="103"/>
        <v>-1</v>
      </c>
    </row>
    <row r="265" spans="1:142">
      <c r="A265" s="365" t="str">
        <f t="shared" si="85"/>
        <v xml:space="preserve"> 030</v>
      </c>
      <c r="B265" s="370" t="s">
        <v>935</v>
      </c>
      <c r="C265" s="370" t="s">
        <v>1184</v>
      </c>
      <c r="D265" s="411">
        <v>0</v>
      </c>
      <c r="E265" s="411">
        <v>0</v>
      </c>
      <c r="F265" s="411">
        <v>0</v>
      </c>
      <c r="G265" s="411">
        <v>0</v>
      </c>
      <c r="H265" s="411">
        <v>0</v>
      </c>
      <c r="I265" s="411">
        <v>0</v>
      </c>
      <c r="J265" s="411">
        <v>0</v>
      </c>
      <c r="K265" s="411">
        <v>0</v>
      </c>
      <c r="L265" s="411">
        <v>2</v>
      </c>
      <c r="M265" s="411">
        <v>9</v>
      </c>
      <c r="N265" s="411">
        <v>0</v>
      </c>
      <c r="O265" s="412">
        <v>0</v>
      </c>
      <c r="P265" s="411">
        <f t="shared" si="86"/>
        <v>11</v>
      </c>
      <c r="Q265" s="411">
        <f t="shared" si="87"/>
        <v>0</v>
      </c>
      <c r="R265" s="411">
        <f t="shared" si="88"/>
        <v>1.4482758620689655</v>
      </c>
      <c r="S265" s="411">
        <f t="shared" si="89"/>
        <v>9.5517241379310338</v>
      </c>
      <c r="T265" s="411">
        <v>0</v>
      </c>
      <c r="U265" s="411">
        <v>0</v>
      </c>
      <c r="V265" s="411">
        <v>0</v>
      </c>
      <c r="W265" s="411">
        <v>0</v>
      </c>
      <c r="X265" s="411">
        <v>0</v>
      </c>
      <c r="Y265" s="411">
        <v>0</v>
      </c>
      <c r="Z265" s="411">
        <v>0</v>
      </c>
      <c r="AA265" s="411">
        <v>0</v>
      </c>
      <c r="AB265" s="411">
        <v>0</v>
      </c>
      <c r="AC265" s="411">
        <v>0</v>
      </c>
      <c r="AD265" s="411">
        <v>0</v>
      </c>
      <c r="AE265" s="412">
        <v>0</v>
      </c>
      <c r="AF265" s="411">
        <f t="shared" si="90"/>
        <v>0</v>
      </c>
      <c r="AG265" s="411">
        <v>0</v>
      </c>
      <c r="AH265" s="411">
        <v>0</v>
      </c>
      <c r="AI265" s="411">
        <v>0</v>
      </c>
      <c r="AJ265" s="411">
        <v>0</v>
      </c>
      <c r="AK265" s="411">
        <v>0</v>
      </c>
      <c r="AL265" s="411">
        <v>0</v>
      </c>
      <c r="AM265" s="411">
        <v>0</v>
      </c>
      <c r="AN265" s="411">
        <v>0</v>
      </c>
      <c r="AO265" s="411">
        <v>0</v>
      </c>
      <c r="AP265" s="411">
        <v>0</v>
      </c>
      <c r="AQ265" s="411">
        <v>0</v>
      </c>
      <c r="AR265" s="412">
        <v>0</v>
      </c>
      <c r="AS265" s="411">
        <f t="shared" si="91"/>
        <v>0</v>
      </c>
      <c r="AT265" s="411">
        <f t="shared" si="92"/>
        <v>0</v>
      </c>
      <c r="AU265" s="411">
        <f t="shared" si="93"/>
        <v>0</v>
      </c>
      <c r="AV265" s="411">
        <f t="shared" si="94"/>
        <v>0</v>
      </c>
      <c r="AW265" s="411">
        <v>0</v>
      </c>
      <c r="AX265" s="411">
        <v>0</v>
      </c>
      <c r="AY265" s="411">
        <v>0</v>
      </c>
      <c r="AZ265" s="411">
        <v>0</v>
      </c>
      <c r="BA265" s="411">
        <v>0</v>
      </c>
      <c r="BB265" s="411">
        <v>0</v>
      </c>
      <c r="BC265" s="411">
        <v>0</v>
      </c>
      <c r="BD265" s="411">
        <v>0</v>
      </c>
      <c r="BE265" s="411">
        <v>0</v>
      </c>
      <c r="BF265" s="411">
        <v>0</v>
      </c>
      <c r="BG265" s="411">
        <v>0</v>
      </c>
      <c r="BH265" s="412">
        <v>0</v>
      </c>
      <c r="BI265" s="411">
        <f t="shared" si="95"/>
        <v>0</v>
      </c>
      <c r="BJ265" s="411">
        <v>0</v>
      </c>
      <c r="BK265" s="411">
        <v>0</v>
      </c>
      <c r="BL265" s="411">
        <v>0</v>
      </c>
      <c r="BM265" s="411">
        <v>0</v>
      </c>
      <c r="BN265" s="411">
        <v>0</v>
      </c>
      <c r="BO265" s="411">
        <v>0</v>
      </c>
      <c r="BP265" s="411">
        <v>0</v>
      </c>
      <c r="BQ265" s="411">
        <v>0</v>
      </c>
      <c r="BR265" s="411">
        <v>0</v>
      </c>
      <c r="BS265" s="411">
        <v>0</v>
      </c>
      <c r="BT265" s="411">
        <v>0</v>
      </c>
      <c r="BU265" s="412">
        <v>0</v>
      </c>
      <c r="BV265" s="411">
        <f t="shared" si="96"/>
        <v>0</v>
      </c>
      <c r="BW265" s="411">
        <v>0</v>
      </c>
      <c r="BX265" s="411">
        <v>0</v>
      </c>
      <c r="BY265" s="411">
        <v>0</v>
      </c>
      <c r="BZ265" s="411">
        <v>0</v>
      </c>
      <c r="CA265" s="411">
        <v>0</v>
      </c>
      <c r="CB265" s="411">
        <v>0</v>
      </c>
      <c r="CC265" s="411">
        <v>0</v>
      </c>
      <c r="CD265" s="411">
        <v>0</v>
      </c>
      <c r="CE265" s="411">
        <v>0</v>
      </c>
      <c r="CF265" s="411">
        <v>0</v>
      </c>
      <c r="CG265" s="411">
        <v>0</v>
      </c>
      <c r="CH265" s="412">
        <v>0</v>
      </c>
      <c r="CI265" s="411">
        <f t="shared" si="97"/>
        <v>0</v>
      </c>
      <c r="CJ265" s="411">
        <v>0</v>
      </c>
      <c r="CK265" s="411">
        <v>0</v>
      </c>
      <c r="CL265" s="411">
        <v>0</v>
      </c>
      <c r="CM265" s="411">
        <v>0</v>
      </c>
      <c r="CN265" s="411">
        <v>0</v>
      </c>
      <c r="CO265" s="411">
        <v>0</v>
      </c>
      <c r="CP265" s="411">
        <v>0</v>
      </c>
      <c r="CQ265" s="411">
        <v>0</v>
      </c>
      <c r="CR265" s="411">
        <v>0</v>
      </c>
      <c r="CS265" s="411">
        <v>0</v>
      </c>
      <c r="CT265" s="411">
        <v>0</v>
      </c>
      <c r="CU265" s="412">
        <v>0</v>
      </c>
      <c r="CV265" s="411">
        <f t="shared" si="98"/>
        <v>0</v>
      </c>
      <c r="CW265" s="411">
        <v>0</v>
      </c>
      <c r="CX265" s="411">
        <v>0</v>
      </c>
      <c r="CY265" s="411">
        <v>0</v>
      </c>
      <c r="CZ265" s="411">
        <v>0</v>
      </c>
      <c r="DA265" s="411">
        <v>0</v>
      </c>
      <c r="DB265" s="411">
        <v>0</v>
      </c>
      <c r="DC265" s="411">
        <v>0</v>
      </c>
      <c r="DD265" s="411">
        <v>0</v>
      </c>
      <c r="DE265" s="411">
        <v>0</v>
      </c>
      <c r="DF265" s="411">
        <v>0</v>
      </c>
      <c r="DG265" s="411">
        <v>0</v>
      </c>
      <c r="DH265" s="412">
        <v>0</v>
      </c>
      <c r="DI265" s="411">
        <f t="shared" si="99"/>
        <v>0</v>
      </c>
      <c r="DJ265" s="411">
        <v>0</v>
      </c>
      <c r="DK265" s="411">
        <v>0</v>
      </c>
      <c r="DL265" s="411">
        <v>0</v>
      </c>
      <c r="DM265" s="411">
        <v>0</v>
      </c>
      <c r="DN265" s="411">
        <v>0</v>
      </c>
      <c r="DO265" s="411">
        <v>0</v>
      </c>
      <c r="DP265" s="411">
        <v>0</v>
      </c>
      <c r="DQ265" s="411">
        <v>0</v>
      </c>
      <c r="DR265" s="411">
        <v>0</v>
      </c>
      <c r="DS265" s="411">
        <v>0</v>
      </c>
      <c r="DT265" s="411">
        <v>0</v>
      </c>
      <c r="DU265" s="412">
        <v>0</v>
      </c>
      <c r="DV265" s="411">
        <f t="shared" si="100"/>
        <v>0</v>
      </c>
      <c r="DW265" s="412">
        <v>0</v>
      </c>
      <c r="DX265" s="412">
        <v>0</v>
      </c>
      <c r="DY265" s="412">
        <v>0</v>
      </c>
      <c r="DZ265" s="412">
        <v>0</v>
      </c>
      <c r="EA265" s="412">
        <v>0</v>
      </c>
      <c r="EB265" s="412">
        <v>0</v>
      </c>
      <c r="EC265" s="412">
        <v>0</v>
      </c>
      <c r="ED265" s="412">
        <v>0</v>
      </c>
      <c r="EE265" s="412">
        <v>0</v>
      </c>
      <c r="EF265" s="412">
        <v>0</v>
      </c>
      <c r="EG265" s="412">
        <v>0</v>
      </c>
      <c r="EH265" s="412">
        <v>0</v>
      </c>
      <c r="EI265" s="411">
        <f t="shared" si="101"/>
        <v>0</v>
      </c>
      <c r="EK265" s="411">
        <f t="shared" si="102"/>
        <v>11</v>
      </c>
      <c r="EL265" s="7">
        <f t="shared" si="103"/>
        <v>-11</v>
      </c>
    </row>
    <row r="266" spans="1:142">
      <c r="A266" s="365" t="str">
        <f t="shared" si="85"/>
        <v xml:space="preserve"> 030</v>
      </c>
      <c r="B266" s="370" t="s">
        <v>935</v>
      </c>
      <c r="C266" s="370" t="s">
        <v>1185</v>
      </c>
      <c r="D266" s="411">
        <v>0</v>
      </c>
      <c r="E266" s="411">
        <v>0</v>
      </c>
      <c r="F266" s="411">
        <v>0</v>
      </c>
      <c r="G266" s="411">
        <v>0</v>
      </c>
      <c r="H266" s="411">
        <v>0</v>
      </c>
      <c r="I266" s="411">
        <v>0</v>
      </c>
      <c r="J266" s="411">
        <v>0</v>
      </c>
      <c r="K266" s="411">
        <v>0</v>
      </c>
      <c r="L266" s="411">
        <v>2</v>
      </c>
      <c r="M266" s="411">
        <v>9</v>
      </c>
      <c r="N266" s="411">
        <v>0</v>
      </c>
      <c r="O266" s="412">
        <v>0</v>
      </c>
      <c r="P266" s="411">
        <f t="shared" si="86"/>
        <v>11</v>
      </c>
      <c r="Q266" s="411">
        <f t="shared" si="87"/>
        <v>0</v>
      </c>
      <c r="R266" s="411">
        <f t="shared" si="88"/>
        <v>1.4482758620689655</v>
      </c>
      <c r="S266" s="411">
        <f t="shared" si="89"/>
        <v>9.5517241379310338</v>
      </c>
      <c r="T266" s="411">
        <v>0</v>
      </c>
      <c r="U266" s="411">
        <v>0</v>
      </c>
      <c r="V266" s="411">
        <v>0</v>
      </c>
      <c r="W266" s="411">
        <v>0</v>
      </c>
      <c r="X266" s="411">
        <v>0</v>
      </c>
      <c r="Y266" s="411">
        <v>0</v>
      </c>
      <c r="Z266" s="411">
        <v>0</v>
      </c>
      <c r="AA266" s="411">
        <v>0</v>
      </c>
      <c r="AB266" s="411">
        <v>0</v>
      </c>
      <c r="AC266" s="411">
        <v>0</v>
      </c>
      <c r="AD266" s="411">
        <v>0</v>
      </c>
      <c r="AE266" s="412">
        <v>0</v>
      </c>
      <c r="AF266" s="411">
        <f t="shared" si="90"/>
        <v>0</v>
      </c>
      <c r="AG266" s="411">
        <v>0</v>
      </c>
      <c r="AH266" s="411">
        <v>0</v>
      </c>
      <c r="AI266" s="411">
        <v>0</v>
      </c>
      <c r="AJ266" s="411">
        <v>0</v>
      </c>
      <c r="AK266" s="411">
        <v>0</v>
      </c>
      <c r="AL266" s="411">
        <v>0</v>
      </c>
      <c r="AM266" s="411">
        <v>0</v>
      </c>
      <c r="AN266" s="411">
        <v>0</v>
      </c>
      <c r="AO266" s="411">
        <v>0</v>
      </c>
      <c r="AP266" s="411">
        <v>0</v>
      </c>
      <c r="AQ266" s="411">
        <v>0</v>
      </c>
      <c r="AR266" s="412">
        <v>0</v>
      </c>
      <c r="AS266" s="411">
        <f t="shared" si="91"/>
        <v>0</v>
      </c>
      <c r="AT266" s="411">
        <f t="shared" si="92"/>
        <v>0</v>
      </c>
      <c r="AU266" s="411">
        <f t="shared" si="93"/>
        <v>0</v>
      </c>
      <c r="AV266" s="411">
        <f t="shared" si="94"/>
        <v>0</v>
      </c>
      <c r="AW266" s="411">
        <v>0</v>
      </c>
      <c r="AX266" s="411">
        <v>0</v>
      </c>
      <c r="AY266" s="411">
        <v>0</v>
      </c>
      <c r="AZ266" s="411">
        <v>0</v>
      </c>
      <c r="BA266" s="411">
        <v>0</v>
      </c>
      <c r="BB266" s="411">
        <v>0</v>
      </c>
      <c r="BC266" s="411">
        <v>0</v>
      </c>
      <c r="BD266" s="411">
        <v>0</v>
      </c>
      <c r="BE266" s="411">
        <v>0</v>
      </c>
      <c r="BF266" s="411">
        <v>0</v>
      </c>
      <c r="BG266" s="411">
        <v>0</v>
      </c>
      <c r="BH266" s="412">
        <v>0</v>
      </c>
      <c r="BI266" s="411">
        <f t="shared" si="95"/>
        <v>0</v>
      </c>
      <c r="BJ266" s="411">
        <v>0</v>
      </c>
      <c r="BK266" s="411">
        <v>0</v>
      </c>
      <c r="BL266" s="411">
        <v>0</v>
      </c>
      <c r="BM266" s="411">
        <v>0</v>
      </c>
      <c r="BN266" s="411">
        <v>0</v>
      </c>
      <c r="BO266" s="411">
        <v>0</v>
      </c>
      <c r="BP266" s="411">
        <v>0</v>
      </c>
      <c r="BQ266" s="411">
        <v>0</v>
      </c>
      <c r="BR266" s="411">
        <v>0</v>
      </c>
      <c r="BS266" s="411">
        <v>0</v>
      </c>
      <c r="BT266" s="411">
        <v>0</v>
      </c>
      <c r="BU266" s="412">
        <v>0</v>
      </c>
      <c r="BV266" s="411">
        <f t="shared" si="96"/>
        <v>0</v>
      </c>
      <c r="BW266" s="411">
        <v>0</v>
      </c>
      <c r="BX266" s="411">
        <v>0</v>
      </c>
      <c r="BY266" s="411">
        <v>0</v>
      </c>
      <c r="BZ266" s="411">
        <v>0</v>
      </c>
      <c r="CA266" s="411">
        <v>0</v>
      </c>
      <c r="CB266" s="411">
        <v>0</v>
      </c>
      <c r="CC266" s="411">
        <v>0</v>
      </c>
      <c r="CD266" s="411">
        <v>0</v>
      </c>
      <c r="CE266" s="411">
        <v>0</v>
      </c>
      <c r="CF266" s="411">
        <v>0</v>
      </c>
      <c r="CG266" s="411">
        <v>0</v>
      </c>
      <c r="CH266" s="412">
        <v>0</v>
      </c>
      <c r="CI266" s="411">
        <f t="shared" si="97"/>
        <v>0</v>
      </c>
      <c r="CJ266" s="411">
        <v>0</v>
      </c>
      <c r="CK266" s="411">
        <v>0</v>
      </c>
      <c r="CL266" s="411">
        <v>0</v>
      </c>
      <c r="CM266" s="411">
        <v>0</v>
      </c>
      <c r="CN266" s="411">
        <v>0</v>
      </c>
      <c r="CO266" s="411">
        <v>0</v>
      </c>
      <c r="CP266" s="411">
        <v>0</v>
      </c>
      <c r="CQ266" s="411">
        <v>0</v>
      </c>
      <c r="CR266" s="411">
        <v>0</v>
      </c>
      <c r="CS266" s="411">
        <v>0</v>
      </c>
      <c r="CT266" s="411">
        <v>0</v>
      </c>
      <c r="CU266" s="412">
        <v>0</v>
      </c>
      <c r="CV266" s="411">
        <f t="shared" si="98"/>
        <v>0</v>
      </c>
      <c r="CW266" s="411">
        <v>0</v>
      </c>
      <c r="CX266" s="411">
        <v>0</v>
      </c>
      <c r="CY266" s="411">
        <v>0</v>
      </c>
      <c r="CZ266" s="411">
        <v>0</v>
      </c>
      <c r="DA266" s="411">
        <v>0</v>
      </c>
      <c r="DB266" s="411">
        <v>0</v>
      </c>
      <c r="DC266" s="411">
        <v>0</v>
      </c>
      <c r="DD266" s="411">
        <v>0</v>
      </c>
      <c r="DE266" s="411">
        <v>0</v>
      </c>
      <c r="DF266" s="411">
        <v>0</v>
      </c>
      <c r="DG266" s="411">
        <v>0</v>
      </c>
      <c r="DH266" s="412">
        <v>0</v>
      </c>
      <c r="DI266" s="411">
        <f t="shared" si="99"/>
        <v>0</v>
      </c>
      <c r="DJ266" s="411">
        <v>0</v>
      </c>
      <c r="DK266" s="411">
        <v>0</v>
      </c>
      <c r="DL266" s="411">
        <v>0</v>
      </c>
      <c r="DM266" s="411">
        <v>0</v>
      </c>
      <c r="DN266" s="411">
        <v>0</v>
      </c>
      <c r="DO266" s="411">
        <v>0</v>
      </c>
      <c r="DP266" s="411">
        <v>0</v>
      </c>
      <c r="DQ266" s="411">
        <v>0</v>
      </c>
      <c r="DR266" s="411">
        <v>0</v>
      </c>
      <c r="DS266" s="411">
        <v>0</v>
      </c>
      <c r="DT266" s="411">
        <v>0</v>
      </c>
      <c r="DU266" s="412">
        <v>0</v>
      </c>
      <c r="DV266" s="411">
        <f t="shared" si="100"/>
        <v>0</v>
      </c>
      <c r="DW266" s="412">
        <v>0</v>
      </c>
      <c r="DX266" s="412">
        <v>0</v>
      </c>
      <c r="DY266" s="412">
        <v>0</v>
      </c>
      <c r="DZ266" s="412">
        <v>0</v>
      </c>
      <c r="EA266" s="412">
        <v>0</v>
      </c>
      <c r="EB266" s="412">
        <v>0</v>
      </c>
      <c r="EC266" s="412">
        <v>0</v>
      </c>
      <c r="ED266" s="412">
        <v>0</v>
      </c>
      <c r="EE266" s="412">
        <v>0</v>
      </c>
      <c r="EF266" s="412">
        <v>0</v>
      </c>
      <c r="EG266" s="412">
        <v>0</v>
      </c>
      <c r="EH266" s="412">
        <v>0</v>
      </c>
      <c r="EI266" s="411">
        <f t="shared" si="101"/>
        <v>0</v>
      </c>
      <c r="EK266" s="411">
        <f t="shared" si="102"/>
        <v>11</v>
      </c>
      <c r="EL266" s="7">
        <f t="shared" si="103"/>
        <v>-11</v>
      </c>
    </row>
    <row r="267" spans="1:142">
      <c r="A267" s="365" t="str">
        <f t="shared" si="85"/>
        <v xml:space="preserve"> 030</v>
      </c>
      <c r="B267" s="370" t="s">
        <v>935</v>
      </c>
      <c r="C267" s="370" t="s">
        <v>1186</v>
      </c>
      <c r="D267" s="411">
        <v>0</v>
      </c>
      <c r="E267" s="411">
        <v>0</v>
      </c>
      <c r="F267" s="411">
        <v>0</v>
      </c>
      <c r="G267" s="411">
        <v>0</v>
      </c>
      <c r="H267" s="411">
        <v>0</v>
      </c>
      <c r="I267" s="411">
        <v>0</v>
      </c>
      <c r="J267" s="411">
        <v>0</v>
      </c>
      <c r="K267" s="411">
        <v>0</v>
      </c>
      <c r="L267" s="411">
        <v>2</v>
      </c>
      <c r="M267" s="411">
        <v>9</v>
      </c>
      <c r="N267" s="411">
        <v>0</v>
      </c>
      <c r="O267" s="412">
        <v>0</v>
      </c>
      <c r="P267" s="411">
        <f t="shared" si="86"/>
        <v>11</v>
      </c>
      <c r="Q267" s="411">
        <f t="shared" si="87"/>
        <v>0</v>
      </c>
      <c r="R267" s="411">
        <f t="shared" si="88"/>
        <v>1.4482758620689655</v>
      </c>
      <c r="S267" s="411">
        <f t="shared" si="89"/>
        <v>9.5517241379310338</v>
      </c>
      <c r="T267" s="411">
        <v>0</v>
      </c>
      <c r="U267" s="411">
        <v>0</v>
      </c>
      <c r="V267" s="411">
        <v>0</v>
      </c>
      <c r="W267" s="411">
        <v>0</v>
      </c>
      <c r="X267" s="411">
        <v>0</v>
      </c>
      <c r="Y267" s="411">
        <v>0</v>
      </c>
      <c r="Z267" s="411">
        <v>0</v>
      </c>
      <c r="AA267" s="411">
        <v>0</v>
      </c>
      <c r="AB267" s="411">
        <v>0</v>
      </c>
      <c r="AC267" s="411">
        <v>0</v>
      </c>
      <c r="AD267" s="411">
        <v>0</v>
      </c>
      <c r="AE267" s="412">
        <v>0</v>
      </c>
      <c r="AF267" s="411">
        <f t="shared" si="90"/>
        <v>0</v>
      </c>
      <c r="AG267" s="411">
        <v>0</v>
      </c>
      <c r="AH267" s="411">
        <v>0</v>
      </c>
      <c r="AI267" s="411">
        <v>0</v>
      </c>
      <c r="AJ267" s="411">
        <v>0</v>
      </c>
      <c r="AK267" s="411">
        <v>0</v>
      </c>
      <c r="AL267" s="411">
        <v>0</v>
      </c>
      <c r="AM267" s="411">
        <v>0</v>
      </c>
      <c r="AN267" s="411">
        <v>0</v>
      </c>
      <c r="AO267" s="411">
        <v>0</v>
      </c>
      <c r="AP267" s="411">
        <v>0</v>
      </c>
      <c r="AQ267" s="411">
        <v>0</v>
      </c>
      <c r="AR267" s="412">
        <v>0</v>
      </c>
      <c r="AS267" s="411">
        <f t="shared" si="91"/>
        <v>0</v>
      </c>
      <c r="AT267" s="411">
        <f t="shared" si="92"/>
        <v>0</v>
      </c>
      <c r="AU267" s="411">
        <f t="shared" si="93"/>
        <v>0</v>
      </c>
      <c r="AV267" s="411">
        <f t="shared" si="94"/>
        <v>0</v>
      </c>
      <c r="AW267" s="411">
        <v>0</v>
      </c>
      <c r="AX267" s="411">
        <v>0</v>
      </c>
      <c r="AY267" s="411">
        <v>0</v>
      </c>
      <c r="AZ267" s="411">
        <v>0</v>
      </c>
      <c r="BA267" s="411">
        <v>0</v>
      </c>
      <c r="BB267" s="411">
        <v>0</v>
      </c>
      <c r="BC267" s="411">
        <v>0</v>
      </c>
      <c r="BD267" s="411">
        <v>0</v>
      </c>
      <c r="BE267" s="411">
        <v>0</v>
      </c>
      <c r="BF267" s="411">
        <v>0</v>
      </c>
      <c r="BG267" s="411">
        <v>0</v>
      </c>
      <c r="BH267" s="412">
        <v>0</v>
      </c>
      <c r="BI267" s="411">
        <f t="shared" si="95"/>
        <v>0</v>
      </c>
      <c r="BJ267" s="411">
        <v>0</v>
      </c>
      <c r="BK267" s="411">
        <v>0</v>
      </c>
      <c r="BL267" s="411">
        <v>0</v>
      </c>
      <c r="BM267" s="411">
        <v>0</v>
      </c>
      <c r="BN267" s="411">
        <v>0</v>
      </c>
      <c r="BO267" s="411">
        <v>0</v>
      </c>
      <c r="BP267" s="411">
        <v>0</v>
      </c>
      <c r="BQ267" s="411">
        <v>0</v>
      </c>
      <c r="BR267" s="411">
        <v>0</v>
      </c>
      <c r="BS267" s="411">
        <v>0</v>
      </c>
      <c r="BT267" s="411">
        <v>0</v>
      </c>
      <c r="BU267" s="412">
        <v>0</v>
      </c>
      <c r="BV267" s="411">
        <f t="shared" si="96"/>
        <v>0</v>
      </c>
      <c r="BW267" s="411">
        <v>0</v>
      </c>
      <c r="BX267" s="411">
        <v>0</v>
      </c>
      <c r="BY267" s="411">
        <v>0</v>
      </c>
      <c r="BZ267" s="411">
        <v>0</v>
      </c>
      <c r="CA267" s="411">
        <v>0</v>
      </c>
      <c r="CB267" s="411">
        <v>0</v>
      </c>
      <c r="CC267" s="411">
        <v>0</v>
      </c>
      <c r="CD267" s="411">
        <v>0</v>
      </c>
      <c r="CE267" s="411">
        <v>0</v>
      </c>
      <c r="CF267" s="411">
        <v>0</v>
      </c>
      <c r="CG267" s="411">
        <v>0</v>
      </c>
      <c r="CH267" s="412">
        <v>0</v>
      </c>
      <c r="CI267" s="411">
        <f t="shared" si="97"/>
        <v>0</v>
      </c>
      <c r="CJ267" s="411">
        <v>0</v>
      </c>
      <c r="CK267" s="411">
        <v>0</v>
      </c>
      <c r="CL267" s="411">
        <v>0</v>
      </c>
      <c r="CM267" s="411">
        <v>0</v>
      </c>
      <c r="CN267" s="411">
        <v>0</v>
      </c>
      <c r="CO267" s="411">
        <v>0</v>
      </c>
      <c r="CP267" s="411">
        <v>0</v>
      </c>
      <c r="CQ267" s="411">
        <v>0</v>
      </c>
      <c r="CR267" s="411">
        <v>0</v>
      </c>
      <c r="CS267" s="411">
        <v>0</v>
      </c>
      <c r="CT267" s="411">
        <v>0</v>
      </c>
      <c r="CU267" s="412">
        <v>0</v>
      </c>
      <c r="CV267" s="411">
        <f t="shared" si="98"/>
        <v>0</v>
      </c>
      <c r="CW267" s="411">
        <v>0</v>
      </c>
      <c r="CX267" s="411">
        <v>0</v>
      </c>
      <c r="CY267" s="411">
        <v>0</v>
      </c>
      <c r="CZ267" s="411">
        <v>0</v>
      </c>
      <c r="DA267" s="411">
        <v>0</v>
      </c>
      <c r="DB267" s="411">
        <v>0</v>
      </c>
      <c r="DC267" s="411">
        <v>0</v>
      </c>
      <c r="DD267" s="411">
        <v>0</v>
      </c>
      <c r="DE267" s="411">
        <v>0</v>
      </c>
      <c r="DF267" s="411">
        <v>0</v>
      </c>
      <c r="DG267" s="411">
        <v>0</v>
      </c>
      <c r="DH267" s="412">
        <v>0</v>
      </c>
      <c r="DI267" s="411">
        <f t="shared" si="99"/>
        <v>0</v>
      </c>
      <c r="DJ267" s="411">
        <v>0</v>
      </c>
      <c r="DK267" s="411">
        <v>0</v>
      </c>
      <c r="DL267" s="411">
        <v>0</v>
      </c>
      <c r="DM267" s="411">
        <v>0</v>
      </c>
      <c r="DN267" s="411">
        <v>0</v>
      </c>
      <c r="DO267" s="411">
        <v>0</v>
      </c>
      <c r="DP267" s="411">
        <v>0</v>
      </c>
      <c r="DQ267" s="411">
        <v>0</v>
      </c>
      <c r="DR267" s="411">
        <v>0</v>
      </c>
      <c r="DS267" s="411">
        <v>0</v>
      </c>
      <c r="DT267" s="411">
        <v>0</v>
      </c>
      <c r="DU267" s="412">
        <v>0</v>
      </c>
      <c r="DV267" s="411">
        <f t="shared" si="100"/>
        <v>0</v>
      </c>
      <c r="DW267" s="412">
        <v>0</v>
      </c>
      <c r="DX267" s="412">
        <v>0</v>
      </c>
      <c r="DY267" s="412">
        <v>0</v>
      </c>
      <c r="DZ267" s="412">
        <v>0</v>
      </c>
      <c r="EA267" s="412">
        <v>0</v>
      </c>
      <c r="EB267" s="412">
        <v>0</v>
      </c>
      <c r="EC267" s="412">
        <v>0</v>
      </c>
      <c r="ED267" s="412">
        <v>0</v>
      </c>
      <c r="EE267" s="412">
        <v>0</v>
      </c>
      <c r="EF267" s="412">
        <v>0</v>
      </c>
      <c r="EG267" s="412">
        <v>0</v>
      </c>
      <c r="EH267" s="412">
        <v>0</v>
      </c>
      <c r="EI267" s="411">
        <f t="shared" si="101"/>
        <v>0</v>
      </c>
      <c r="EK267" s="411">
        <f t="shared" si="102"/>
        <v>11</v>
      </c>
      <c r="EL267" s="7">
        <f t="shared" si="103"/>
        <v>-11</v>
      </c>
    </row>
    <row r="268" spans="1:142">
      <c r="A268" s="365" t="str">
        <f t="shared" si="85"/>
        <v xml:space="preserve"> 032</v>
      </c>
      <c r="B268" s="370" t="s">
        <v>936</v>
      </c>
      <c r="C268" s="370" t="s">
        <v>1167</v>
      </c>
      <c r="D268" s="411">
        <v>70</v>
      </c>
      <c r="E268" s="411">
        <v>70</v>
      </c>
      <c r="F268" s="411">
        <v>70</v>
      </c>
      <c r="G268" s="411">
        <v>70</v>
      </c>
      <c r="H268" s="411">
        <v>70</v>
      </c>
      <c r="I268" s="411">
        <v>70</v>
      </c>
      <c r="J268" s="411">
        <v>70</v>
      </c>
      <c r="K268" s="411">
        <v>71</v>
      </c>
      <c r="L268" s="411">
        <v>70</v>
      </c>
      <c r="M268" s="411">
        <v>70</v>
      </c>
      <c r="N268" s="411">
        <v>70</v>
      </c>
      <c r="O268" s="412">
        <v>70</v>
      </c>
      <c r="P268" s="411">
        <f t="shared" si="86"/>
        <v>841</v>
      </c>
      <c r="Q268" s="411">
        <f t="shared" si="87"/>
        <v>487.74193548387098</v>
      </c>
      <c r="R268" s="411">
        <f t="shared" si="88"/>
        <v>123.94771968854282</v>
      </c>
      <c r="S268" s="411">
        <f t="shared" si="89"/>
        <v>229.31034482758622</v>
      </c>
      <c r="T268" s="411">
        <v>1</v>
      </c>
      <c r="U268" s="411">
        <v>1</v>
      </c>
      <c r="V268" s="411">
        <v>-1</v>
      </c>
      <c r="W268" s="411">
        <v>1</v>
      </c>
      <c r="X268" s="411">
        <v>0</v>
      </c>
      <c r="Y268" s="411">
        <v>0</v>
      </c>
      <c r="Z268" s="411">
        <v>0</v>
      </c>
      <c r="AA268" s="411">
        <v>-2</v>
      </c>
      <c r="AB268" s="411">
        <v>1</v>
      </c>
      <c r="AC268" s="411">
        <v>0</v>
      </c>
      <c r="AD268" s="411">
        <v>0</v>
      </c>
      <c r="AE268" s="412">
        <v>0</v>
      </c>
      <c r="AF268" s="411">
        <f t="shared" si="90"/>
        <v>1</v>
      </c>
      <c r="AG268" s="411">
        <v>71</v>
      </c>
      <c r="AH268" s="411">
        <v>71</v>
      </c>
      <c r="AI268" s="411">
        <v>69</v>
      </c>
      <c r="AJ268" s="411">
        <v>71</v>
      </c>
      <c r="AK268" s="411">
        <v>70</v>
      </c>
      <c r="AL268" s="411">
        <v>70</v>
      </c>
      <c r="AM268" s="411">
        <v>70</v>
      </c>
      <c r="AN268" s="411">
        <v>69</v>
      </c>
      <c r="AO268" s="411">
        <v>71</v>
      </c>
      <c r="AP268" s="411">
        <v>70</v>
      </c>
      <c r="AQ268" s="411">
        <v>70</v>
      </c>
      <c r="AR268" s="412">
        <v>70</v>
      </c>
      <c r="AS268" s="411">
        <f t="shared" si="91"/>
        <v>842</v>
      </c>
      <c r="AT268" s="411">
        <f t="shared" si="92"/>
        <v>489.74193548387098</v>
      </c>
      <c r="AU268" s="411">
        <f t="shared" si="93"/>
        <v>122.67185761957731</v>
      </c>
      <c r="AV268" s="411">
        <f t="shared" si="94"/>
        <v>229.58620689655172</v>
      </c>
      <c r="AW268" s="411">
        <v>0</v>
      </c>
      <c r="AX268" s="411">
        <v>0</v>
      </c>
      <c r="AY268" s="411">
        <v>0</v>
      </c>
      <c r="AZ268" s="411">
        <v>0</v>
      </c>
      <c r="BA268" s="411">
        <v>0</v>
      </c>
      <c r="BB268" s="411">
        <v>0</v>
      </c>
      <c r="BC268" s="411">
        <v>0</v>
      </c>
      <c r="BD268" s="411">
        <v>0</v>
      </c>
      <c r="BE268" s="411">
        <v>0</v>
      </c>
      <c r="BF268" s="411">
        <v>0</v>
      </c>
      <c r="BG268" s="411">
        <v>0</v>
      </c>
      <c r="BH268" s="412">
        <v>0</v>
      </c>
      <c r="BI268" s="411">
        <f t="shared" si="95"/>
        <v>0</v>
      </c>
      <c r="BJ268" s="411">
        <v>71</v>
      </c>
      <c r="BK268" s="411">
        <v>71</v>
      </c>
      <c r="BL268" s="411">
        <v>69</v>
      </c>
      <c r="BM268" s="411">
        <v>71</v>
      </c>
      <c r="BN268" s="411">
        <v>70</v>
      </c>
      <c r="BO268" s="411">
        <v>70</v>
      </c>
      <c r="BP268" s="411">
        <v>70</v>
      </c>
      <c r="BQ268" s="411">
        <v>69</v>
      </c>
      <c r="BR268" s="411">
        <v>71</v>
      </c>
      <c r="BS268" s="411">
        <v>70</v>
      </c>
      <c r="BT268" s="411">
        <v>70</v>
      </c>
      <c r="BU268" s="412">
        <v>70</v>
      </c>
      <c r="BV268" s="411">
        <f t="shared" si="96"/>
        <v>842</v>
      </c>
      <c r="BW268" s="411">
        <v>0</v>
      </c>
      <c r="BX268" s="411">
        <v>0</v>
      </c>
      <c r="BY268" s="411">
        <v>0</v>
      </c>
      <c r="BZ268" s="411">
        <v>0</v>
      </c>
      <c r="CA268" s="411">
        <v>0</v>
      </c>
      <c r="CB268" s="411">
        <v>0</v>
      </c>
      <c r="CC268" s="411">
        <v>0</v>
      </c>
      <c r="CD268" s="411">
        <v>0</v>
      </c>
      <c r="CE268" s="411">
        <v>0</v>
      </c>
      <c r="CF268" s="411">
        <v>0</v>
      </c>
      <c r="CG268" s="411">
        <v>0</v>
      </c>
      <c r="CH268" s="412">
        <v>0</v>
      </c>
      <c r="CI268" s="411">
        <f t="shared" si="97"/>
        <v>0</v>
      </c>
      <c r="CJ268" s="411">
        <v>71</v>
      </c>
      <c r="CK268" s="411">
        <v>71</v>
      </c>
      <c r="CL268" s="411">
        <v>69</v>
      </c>
      <c r="CM268" s="411">
        <v>71</v>
      </c>
      <c r="CN268" s="411">
        <v>70</v>
      </c>
      <c r="CO268" s="411">
        <v>70</v>
      </c>
      <c r="CP268" s="411">
        <v>70</v>
      </c>
      <c r="CQ268" s="411">
        <v>69</v>
      </c>
      <c r="CR268" s="411">
        <v>71</v>
      </c>
      <c r="CS268" s="411">
        <v>70</v>
      </c>
      <c r="CT268" s="411">
        <v>70</v>
      </c>
      <c r="CU268" s="412">
        <v>70</v>
      </c>
      <c r="CV268" s="411">
        <f t="shared" si="98"/>
        <v>842</v>
      </c>
      <c r="CW268" s="411">
        <v>-1</v>
      </c>
      <c r="CX268" s="411">
        <v>-1</v>
      </c>
      <c r="CY268" s="411">
        <v>1</v>
      </c>
      <c r="CZ268" s="411">
        <v>-1</v>
      </c>
      <c r="DA268" s="411">
        <v>0</v>
      </c>
      <c r="DB268" s="411">
        <v>0</v>
      </c>
      <c r="DC268" s="411">
        <v>0</v>
      </c>
      <c r="DD268" s="411">
        <v>1</v>
      </c>
      <c r="DE268" s="411">
        <v>-1</v>
      </c>
      <c r="DF268" s="411">
        <v>0</v>
      </c>
      <c r="DG268" s="411">
        <v>0</v>
      </c>
      <c r="DH268" s="412">
        <v>0</v>
      </c>
      <c r="DI268" s="411">
        <f t="shared" si="99"/>
        <v>-2</v>
      </c>
      <c r="DJ268" s="411">
        <v>70</v>
      </c>
      <c r="DK268" s="411">
        <v>70</v>
      </c>
      <c r="DL268" s="411">
        <v>70</v>
      </c>
      <c r="DM268" s="411">
        <v>70</v>
      </c>
      <c r="DN268" s="411">
        <v>70</v>
      </c>
      <c r="DO268" s="411">
        <v>70</v>
      </c>
      <c r="DP268" s="411">
        <v>70</v>
      </c>
      <c r="DQ268" s="411">
        <v>70</v>
      </c>
      <c r="DR268" s="411">
        <v>70</v>
      </c>
      <c r="DS268" s="411">
        <v>70</v>
      </c>
      <c r="DT268" s="411">
        <v>70</v>
      </c>
      <c r="DU268" s="412">
        <v>70</v>
      </c>
      <c r="DV268" s="411">
        <f t="shared" si="100"/>
        <v>840</v>
      </c>
      <c r="DW268" s="412">
        <v>70</v>
      </c>
      <c r="DX268" s="412">
        <v>70</v>
      </c>
      <c r="DY268" s="412">
        <v>70</v>
      </c>
      <c r="DZ268" s="412">
        <v>70</v>
      </c>
      <c r="EA268" s="412">
        <v>70</v>
      </c>
      <c r="EB268" s="412">
        <v>70</v>
      </c>
      <c r="EC268" s="412">
        <v>70</v>
      </c>
      <c r="ED268" s="412">
        <v>70</v>
      </c>
      <c r="EE268" s="412">
        <v>70</v>
      </c>
      <c r="EF268" s="412">
        <v>70</v>
      </c>
      <c r="EG268" s="412">
        <v>70</v>
      </c>
      <c r="EH268" s="412">
        <v>70</v>
      </c>
      <c r="EI268" s="411">
        <f t="shared" si="101"/>
        <v>840</v>
      </c>
      <c r="EK268" s="411">
        <f t="shared" si="102"/>
        <v>840</v>
      </c>
      <c r="EL268" s="7">
        <f t="shared" si="103"/>
        <v>0</v>
      </c>
    </row>
    <row r="269" spans="1:142">
      <c r="A269" s="365" t="str">
        <f t="shared" si="85"/>
        <v xml:space="preserve"> 032</v>
      </c>
      <c r="B269" s="370" t="s">
        <v>936</v>
      </c>
      <c r="C269" s="370" t="s">
        <v>1168</v>
      </c>
      <c r="D269" s="411">
        <v>84334</v>
      </c>
      <c r="E269" s="411">
        <v>115469</v>
      </c>
      <c r="F269" s="411">
        <v>106530</v>
      </c>
      <c r="G269" s="411">
        <v>93523</v>
      </c>
      <c r="H269" s="411">
        <v>69580</v>
      </c>
      <c r="I269" s="411">
        <v>64321</v>
      </c>
      <c r="J269" s="411">
        <v>127951</v>
      </c>
      <c r="K269" s="411">
        <v>186343</v>
      </c>
      <c r="L269" s="411">
        <v>175882</v>
      </c>
      <c r="M269" s="411">
        <v>142621</v>
      </c>
      <c r="N269" s="411">
        <v>85751</v>
      </c>
      <c r="O269" s="412">
        <v>74121</v>
      </c>
      <c r="P269" s="411">
        <f t="shared" si="86"/>
        <v>1326426</v>
      </c>
      <c r="Q269" s="411">
        <f t="shared" si="87"/>
        <v>657580.54838709673</v>
      </c>
      <c r="R269" s="411">
        <f t="shared" si="88"/>
        <v>317833.27919911011</v>
      </c>
      <c r="S269" s="411">
        <f t="shared" si="89"/>
        <v>351012.1724137931</v>
      </c>
      <c r="T269" s="411">
        <v>730.00000000001455</v>
      </c>
      <c r="U269" s="411">
        <v>-2328</v>
      </c>
      <c r="V269" s="411">
        <v>-1052</v>
      </c>
      <c r="W269" s="411">
        <v>923</v>
      </c>
      <c r="X269" s="411">
        <v>0</v>
      </c>
      <c r="Y269" s="411">
        <v>-1660</v>
      </c>
      <c r="Z269" s="411">
        <v>-1851</v>
      </c>
      <c r="AA269" s="411">
        <v>3625</v>
      </c>
      <c r="AB269" s="411">
        <v>835.9999999999709</v>
      </c>
      <c r="AC269" s="411">
        <v>-950</v>
      </c>
      <c r="AD269" s="411">
        <v>0</v>
      </c>
      <c r="AE269" s="412">
        <v>0</v>
      </c>
      <c r="AF269" s="411">
        <f t="shared" si="90"/>
        <v>-1727.0000000000146</v>
      </c>
      <c r="AG269" s="411">
        <v>85064.000000000015</v>
      </c>
      <c r="AH269" s="411">
        <v>113141</v>
      </c>
      <c r="AI269" s="411">
        <v>105478</v>
      </c>
      <c r="AJ269" s="411">
        <v>94446</v>
      </c>
      <c r="AK269" s="411">
        <v>69580</v>
      </c>
      <c r="AL269" s="411">
        <v>62661</v>
      </c>
      <c r="AM269" s="411">
        <v>126100</v>
      </c>
      <c r="AN269" s="411">
        <v>189968</v>
      </c>
      <c r="AO269" s="411">
        <v>176717.99999999997</v>
      </c>
      <c r="AP269" s="411">
        <v>141671</v>
      </c>
      <c r="AQ269" s="411">
        <v>85751</v>
      </c>
      <c r="AR269" s="412">
        <v>74121</v>
      </c>
      <c r="AS269" s="411">
        <f t="shared" si="91"/>
        <v>1324699</v>
      </c>
      <c r="AT269" s="411">
        <f t="shared" si="92"/>
        <v>652402.25806451612</v>
      </c>
      <c r="AU269" s="411">
        <f t="shared" si="93"/>
        <v>322003.94883203559</v>
      </c>
      <c r="AV269" s="411">
        <f t="shared" si="94"/>
        <v>350292.79310344829</v>
      </c>
      <c r="AW269" s="411">
        <v>0</v>
      </c>
      <c r="AX269" s="411">
        <v>0</v>
      </c>
      <c r="AY269" s="411">
        <v>0</v>
      </c>
      <c r="AZ269" s="411">
        <v>0</v>
      </c>
      <c r="BA269" s="411">
        <v>0</v>
      </c>
      <c r="BB269" s="411">
        <v>0</v>
      </c>
      <c r="BC269" s="411">
        <v>0</v>
      </c>
      <c r="BD269" s="411">
        <v>0</v>
      </c>
      <c r="BE269" s="411">
        <v>0</v>
      </c>
      <c r="BF269" s="411">
        <v>0</v>
      </c>
      <c r="BG269" s="411">
        <v>0</v>
      </c>
      <c r="BH269" s="412">
        <v>0</v>
      </c>
      <c r="BI269" s="411">
        <f t="shared" si="95"/>
        <v>0</v>
      </c>
      <c r="BJ269" s="411">
        <v>85064.000000000015</v>
      </c>
      <c r="BK269" s="411">
        <v>113141</v>
      </c>
      <c r="BL269" s="411">
        <v>105478</v>
      </c>
      <c r="BM269" s="411">
        <v>94446</v>
      </c>
      <c r="BN269" s="411">
        <v>69580</v>
      </c>
      <c r="BO269" s="411">
        <v>62661</v>
      </c>
      <c r="BP269" s="411">
        <v>126100</v>
      </c>
      <c r="BQ269" s="411">
        <v>189968</v>
      </c>
      <c r="BR269" s="411">
        <v>176717.99999999997</v>
      </c>
      <c r="BS269" s="411">
        <v>141671</v>
      </c>
      <c r="BT269" s="411">
        <v>85751</v>
      </c>
      <c r="BU269" s="412">
        <v>74121</v>
      </c>
      <c r="BV269" s="411">
        <f t="shared" si="96"/>
        <v>1324699</v>
      </c>
      <c r="BW269" s="411">
        <v>-10967.922912520007</v>
      </c>
      <c r="BX269" s="411">
        <v>-11543.776229999989</v>
      </c>
      <c r="BY269" s="411">
        <v>-9209.5235095819953</v>
      </c>
      <c r="BZ269" s="411">
        <v>-10513.516027607999</v>
      </c>
      <c r="CA269" s="411">
        <v>5581.7424595800112</v>
      </c>
      <c r="CB269" s="411">
        <v>12703.311713732997</v>
      </c>
      <c r="CC269" s="411">
        <v>10811.473151700018</v>
      </c>
      <c r="CD269" s="411">
        <v>-23186.742566592002</v>
      </c>
      <c r="CE269" s="411">
        <v>8717.8187995799817</v>
      </c>
      <c r="CF269" s="411">
        <v>16170.987560176</v>
      </c>
      <c r="CG269" s="411">
        <v>-2050.4682221370022</v>
      </c>
      <c r="CH269" s="412">
        <v>8976.9980686289928</v>
      </c>
      <c r="CI269" s="411">
        <f t="shared" si="97"/>
        <v>-4509.6177150409931</v>
      </c>
      <c r="CJ269" s="411">
        <v>74096.077087480007</v>
      </c>
      <c r="CK269" s="411">
        <v>101597.22377000001</v>
      </c>
      <c r="CL269" s="411">
        <v>96268.476490418005</v>
      </c>
      <c r="CM269" s="411">
        <v>83932.483972392001</v>
      </c>
      <c r="CN269" s="411">
        <v>75161.742459580011</v>
      </c>
      <c r="CO269" s="411">
        <v>75364.311713732997</v>
      </c>
      <c r="CP269" s="411">
        <v>136911.47315170002</v>
      </c>
      <c r="CQ269" s="411">
        <v>166781.257433408</v>
      </c>
      <c r="CR269" s="411">
        <v>185435.81879957995</v>
      </c>
      <c r="CS269" s="411">
        <v>157841.987560176</v>
      </c>
      <c r="CT269" s="411">
        <v>83700.531777862998</v>
      </c>
      <c r="CU269" s="412">
        <v>83097.998068628993</v>
      </c>
      <c r="CV269" s="411">
        <f t="shared" si="98"/>
        <v>1320189.3822849591</v>
      </c>
      <c r="CW269" s="411">
        <v>-1043.6067195419746</v>
      </c>
      <c r="CX269" s="411">
        <v>-1430.9468136619689</v>
      </c>
      <c r="CY269" s="411">
        <v>1395.1953114553326</v>
      </c>
      <c r="CZ269" s="411">
        <v>-1182.1476615829888</v>
      </c>
      <c r="DA269" s="411">
        <v>0</v>
      </c>
      <c r="DB269" s="411">
        <v>0</v>
      </c>
      <c r="DC269" s="411">
        <v>0</v>
      </c>
      <c r="DD269" s="411">
        <v>2417.1196729479416</v>
      </c>
      <c r="DE269" s="411">
        <v>-2611.7720957687416</v>
      </c>
      <c r="DF269" s="411">
        <v>0</v>
      </c>
      <c r="DG269" s="411">
        <v>0</v>
      </c>
      <c r="DH269" s="412">
        <v>0</v>
      </c>
      <c r="DI269" s="411">
        <f t="shared" si="99"/>
        <v>-2456.1583061523997</v>
      </c>
      <c r="DJ269" s="411">
        <v>73052.470367938033</v>
      </c>
      <c r="DK269" s="411">
        <v>100166.27695633804</v>
      </c>
      <c r="DL269" s="411">
        <v>97663.671801873337</v>
      </c>
      <c r="DM269" s="411">
        <v>82750.336310809013</v>
      </c>
      <c r="DN269" s="411">
        <v>75161.742459580011</v>
      </c>
      <c r="DO269" s="411">
        <v>75364.311713732997</v>
      </c>
      <c r="DP269" s="411">
        <v>136911.47315170002</v>
      </c>
      <c r="DQ269" s="411">
        <v>169198.37710635594</v>
      </c>
      <c r="DR269" s="411">
        <v>182824.04670381121</v>
      </c>
      <c r="DS269" s="411">
        <v>157841.987560176</v>
      </c>
      <c r="DT269" s="411">
        <v>83700.531777862998</v>
      </c>
      <c r="DU269" s="412">
        <v>83097.998068628993</v>
      </c>
      <c r="DV269" s="411">
        <f t="shared" si="100"/>
        <v>1317733.2239788068</v>
      </c>
      <c r="DW269" s="412">
        <v>73052.470367938033</v>
      </c>
      <c r="DX269" s="412">
        <v>100166.27695633804</v>
      </c>
      <c r="DY269" s="412">
        <v>97663.671801873337</v>
      </c>
      <c r="DZ269" s="412">
        <v>82750.336310809013</v>
      </c>
      <c r="EA269" s="412">
        <v>75161.742459580011</v>
      </c>
      <c r="EB269" s="412">
        <v>75364.311713732997</v>
      </c>
      <c r="EC269" s="412">
        <v>136911.47315170002</v>
      </c>
      <c r="ED269" s="412">
        <v>169198.37710635594</v>
      </c>
      <c r="EE269" s="412">
        <v>182824.04670381121</v>
      </c>
      <c r="EF269" s="412">
        <v>157841.987560176</v>
      </c>
      <c r="EG269" s="412">
        <v>83700.531777862998</v>
      </c>
      <c r="EH269" s="412">
        <v>83097.998068628993</v>
      </c>
      <c r="EI269" s="411">
        <f t="shared" si="101"/>
        <v>1317733.2239788068</v>
      </c>
      <c r="EK269" s="411">
        <f t="shared" si="102"/>
        <v>1317733.2239788068</v>
      </c>
      <c r="EL269" s="7">
        <f t="shared" si="103"/>
        <v>0</v>
      </c>
    </row>
    <row r="270" spans="1:142">
      <c r="A270" s="365" t="str">
        <f t="shared" si="85"/>
        <v xml:space="preserve"> 032</v>
      </c>
      <c r="B270" s="370" t="s">
        <v>936</v>
      </c>
      <c r="C270" s="370" t="s">
        <v>1169</v>
      </c>
      <c r="D270" s="411">
        <v>84334</v>
      </c>
      <c r="E270" s="411">
        <v>115469</v>
      </c>
      <c r="F270" s="411">
        <v>106530</v>
      </c>
      <c r="G270" s="411">
        <v>93523</v>
      </c>
      <c r="H270" s="411">
        <v>69580</v>
      </c>
      <c r="I270" s="411">
        <v>64321</v>
      </c>
      <c r="J270" s="411">
        <v>127951</v>
      </c>
      <c r="K270" s="411">
        <v>186343</v>
      </c>
      <c r="L270" s="411">
        <v>175882</v>
      </c>
      <c r="M270" s="411">
        <v>142621</v>
      </c>
      <c r="N270" s="411">
        <v>85751</v>
      </c>
      <c r="O270" s="412">
        <v>74121</v>
      </c>
      <c r="P270" s="411">
        <f t="shared" si="86"/>
        <v>1326426</v>
      </c>
      <c r="Q270" s="411">
        <f t="shared" si="87"/>
        <v>657580.54838709673</v>
      </c>
      <c r="R270" s="411">
        <f t="shared" si="88"/>
        <v>317833.27919911011</v>
      </c>
      <c r="S270" s="411">
        <f t="shared" si="89"/>
        <v>351012.1724137931</v>
      </c>
      <c r="T270" s="411">
        <v>730.00000000001455</v>
      </c>
      <c r="U270" s="411">
        <v>-2328</v>
      </c>
      <c r="V270" s="411">
        <v>-1052</v>
      </c>
      <c r="W270" s="411">
        <v>923</v>
      </c>
      <c r="X270" s="411">
        <v>0</v>
      </c>
      <c r="Y270" s="411">
        <v>-1660</v>
      </c>
      <c r="Z270" s="411">
        <v>-1851</v>
      </c>
      <c r="AA270" s="411">
        <v>3625</v>
      </c>
      <c r="AB270" s="411">
        <v>835.9999999999709</v>
      </c>
      <c r="AC270" s="411">
        <v>-950</v>
      </c>
      <c r="AD270" s="411">
        <v>0</v>
      </c>
      <c r="AE270" s="412">
        <v>0</v>
      </c>
      <c r="AF270" s="411">
        <f t="shared" si="90"/>
        <v>-1727.0000000000146</v>
      </c>
      <c r="AG270" s="411">
        <v>85064.000000000015</v>
      </c>
      <c r="AH270" s="411">
        <v>113141</v>
      </c>
      <c r="AI270" s="411">
        <v>105478</v>
      </c>
      <c r="AJ270" s="411">
        <v>94446</v>
      </c>
      <c r="AK270" s="411">
        <v>69580</v>
      </c>
      <c r="AL270" s="411">
        <v>62661</v>
      </c>
      <c r="AM270" s="411">
        <v>126100</v>
      </c>
      <c r="AN270" s="411">
        <v>189968</v>
      </c>
      <c r="AO270" s="411">
        <v>176717.99999999997</v>
      </c>
      <c r="AP270" s="411">
        <v>141671</v>
      </c>
      <c r="AQ270" s="411">
        <v>85751</v>
      </c>
      <c r="AR270" s="412">
        <v>74121</v>
      </c>
      <c r="AS270" s="411">
        <f t="shared" si="91"/>
        <v>1324699</v>
      </c>
      <c r="AT270" s="411">
        <f t="shared" si="92"/>
        <v>652402.25806451612</v>
      </c>
      <c r="AU270" s="411">
        <f t="shared" si="93"/>
        <v>322003.94883203559</v>
      </c>
      <c r="AV270" s="411">
        <f t="shared" si="94"/>
        <v>350292.79310344829</v>
      </c>
      <c r="AW270" s="411">
        <v>0</v>
      </c>
      <c r="AX270" s="411">
        <v>0</v>
      </c>
      <c r="AY270" s="411">
        <v>0</v>
      </c>
      <c r="AZ270" s="411">
        <v>0</v>
      </c>
      <c r="BA270" s="411">
        <v>0</v>
      </c>
      <c r="BB270" s="411">
        <v>0</v>
      </c>
      <c r="BC270" s="411">
        <v>0</v>
      </c>
      <c r="BD270" s="411">
        <v>0</v>
      </c>
      <c r="BE270" s="411">
        <v>0</v>
      </c>
      <c r="BF270" s="411">
        <v>0</v>
      </c>
      <c r="BG270" s="411">
        <v>0</v>
      </c>
      <c r="BH270" s="412">
        <v>0</v>
      </c>
      <c r="BI270" s="411">
        <f t="shared" si="95"/>
        <v>0</v>
      </c>
      <c r="BJ270" s="411">
        <v>85064.000000000015</v>
      </c>
      <c r="BK270" s="411">
        <v>113141</v>
      </c>
      <c r="BL270" s="411">
        <v>105478</v>
      </c>
      <c r="BM270" s="411">
        <v>94446</v>
      </c>
      <c r="BN270" s="411">
        <v>69580</v>
      </c>
      <c r="BO270" s="411">
        <v>62661</v>
      </c>
      <c r="BP270" s="411">
        <v>126100</v>
      </c>
      <c r="BQ270" s="411">
        <v>189968</v>
      </c>
      <c r="BR270" s="411">
        <v>176717.99999999997</v>
      </c>
      <c r="BS270" s="411">
        <v>141671</v>
      </c>
      <c r="BT270" s="411">
        <v>85751</v>
      </c>
      <c r="BU270" s="412">
        <v>74121</v>
      </c>
      <c r="BV270" s="411">
        <f t="shared" si="96"/>
        <v>1324699</v>
      </c>
      <c r="BW270" s="411">
        <v>-10967.922912520007</v>
      </c>
      <c r="BX270" s="411">
        <v>-11543.776229999989</v>
      </c>
      <c r="BY270" s="411">
        <v>-9209.5235095819953</v>
      </c>
      <c r="BZ270" s="411">
        <v>-10513.516027607999</v>
      </c>
      <c r="CA270" s="411">
        <v>5581.7424595800112</v>
      </c>
      <c r="CB270" s="411">
        <v>12703.311713732997</v>
      </c>
      <c r="CC270" s="411">
        <v>10811.473151700018</v>
      </c>
      <c r="CD270" s="411">
        <v>-23186.742566592002</v>
      </c>
      <c r="CE270" s="411">
        <v>8717.8187995799817</v>
      </c>
      <c r="CF270" s="411">
        <v>16170.987560176</v>
      </c>
      <c r="CG270" s="411">
        <v>-2050.4682221370022</v>
      </c>
      <c r="CH270" s="412">
        <v>8976.9980686289928</v>
      </c>
      <c r="CI270" s="411">
        <f t="shared" si="97"/>
        <v>-4509.6177150409931</v>
      </c>
      <c r="CJ270" s="411">
        <v>74096.077087480007</v>
      </c>
      <c r="CK270" s="411">
        <v>101597.22377000001</v>
      </c>
      <c r="CL270" s="411">
        <v>96268.476490418005</v>
      </c>
      <c r="CM270" s="411">
        <v>83932.483972392001</v>
      </c>
      <c r="CN270" s="411">
        <v>75161.742459580011</v>
      </c>
      <c r="CO270" s="411">
        <v>75364.311713732997</v>
      </c>
      <c r="CP270" s="411">
        <v>136911.47315170002</v>
      </c>
      <c r="CQ270" s="411">
        <v>166781.257433408</v>
      </c>
      <c r="CR270" s="411">
        <v>185435.81879957995</v>
      </c>
      <c r="CS270" s="411">
        <v>157841.987560176</v>
      </c>
      <c r="CT270" s="411">
        <v>83700.531777862998</v>
      </c>
      <c r="CU270" s="412">
        <v>83097.998068628993</v>
      </c>
      <c r="CV270" s="411">
        <f t="shared" si="98"/>
        <v>1320189.3822849591</v>
      </c>
      <c r="CW270" s="411">
        <v>-1043.6067195419746</v>
      </c>
      <c r="CX270" s="411">
        <v>-1430.9468136619689</v>
      </c>
      <c r="CY270" s="411">
        <v>1395.1953114553326</v>
      </c>
      <c r="CZ270" s="411">
        <v>-1182.1476615829888</v>
      </c>
      <c r="DA270" s="411">
        <v>0</v>
      </c>
      <c r="DB270" s="411">
        <v>0</v>
      </c>
      <c r="DC270" s="411">
        <v>0</v>
      </c>
      <c r="DD270" s="411">
        <v>2417.1196729479416</v>
      </c>
      <c r="DE270" s="411">
        <v>-2611.7720957687416</v>
      </c>
      <c r="DF270" s="411">
        <v>0</v>
      </c>
      <c r="DG270" s="411">
        <v>0</v>
      </c>
      <c r="DH270" s="412">
        <v>0</v>
      </c>
      <c r="DI270" s="411">
        <f t="shared" si="99"/>
        <v>-2456.1583061523997</v>
      </c>
      <c r="DJ270" s="411">
        <v>73052.470367938033</v>
      </c>
      <c r="DK270" s="411">
        <v>100166.27695633804</v>
      </c>
      <c r="DL270" s="411">
        <v>97663.671801873337</v>
      </c>
      <c r="DM270" s="411">
        <v>82750.336310809013</v>
      </c>
      <c r="DN270" s="411">
        <v>75161.742459580011</v>
      </c>
      <c r="DO270" s="411">
        <v>75364.311713732997</v>
      </c>
      <c r="DP270" s="411">
        <v>136911.47315170002</v>
      </c>
      <c r="DQ270" s="411">
        <v>169198.37710635594</v>
      </c>
      <c r="DR270" s="411">
        <v>182824.04670381121</v>
      </c>
      <c r="DS270" s="411">
        <v>157841.987560176</v>
      </c>
      <c r="DT270" s="411">
        <v>83700.531777862998</v>
      </c>
      <c r="DU270" s="412">
        <v>83097.998068628993</v>
      </c>
      <c r="DV270" s="411">
        <f t="shared" si="100"/>
        <v>1317733.2239788068</v>
      </c>
      <c r="DW270" s="412">
        <v>73052.470367938033</v>
      </c>
      <c r="DX270" s="412">
        <v>100166.27695633804</v>
      </c>
      <c r="DY270" s="412">
        <v>97663.671801873337</v>
      </c>
      <c r="DZ270" s="412">
        <v>82750.336310809013</v>
      </c>
      <c r="EA270" s="412">
        <v>75161.742459580011</v>
      </c>
      <c r="EB270" s="412">
        <v>75364.311713732997</v>
      </c>
      <c r="EC270" s="412">
        <v>136911.47315170002</v>
      </c>
      <c r="ED270" s="412">
        <v>169198.37710635594</v>
      </c>
      <c r="EE270" s="412">
        <v>182824.04670381121</v>
      </c>
      <c r="EF270" s="412">
        <v>157841.987560176</v>
      </c>
      <c r="EG270" s="412">
        <v>83700.531777862998</v>
      </c>
      <c r="EH270" s="412">
        <v>83097.998068628993</v>
      </c>
      <c r="EI270" s="411">
        <f t="shared" si="101"/>
        <v>1317733.2239788068</v>
      </c>
      <c r="EK270" s="411">
        <f t="shared" si="102"/>
        <v>1317733.2239788068</v>
      </c>
      <c r="EL270" s="7">
        <f t="shared" si="103"/>
        <v>0</v>
      </c>
    </row>
    <row r="271" spans="1:142">
      <c r="A271" s="365" t="str">
        <f t="shared" si="85"/>
        <v xml:space="preserve"> 032</v>
      </c>
      <c r="B271" s="370" t="s">
        <v>936</v>
      </c>
      <c r="C271" s="370" t="s">
        <v>1170</v>
      </c>
      <c r="D271" s="411">
        <v>84334</v>
      </c>
      <c r="E271" s="411">
        <v>115469</v>
      </c>
      <c r="F271" s="411">
        <v>106530</v>
      </c>
      <c r="G271" s="411">
        <v>93523</v>
      </c>
      <c r="H271" s="411">
        <v>69580</v>
      </c>
      <c r="I271" s="411">
        <v>64321</v>
      </c>
      <c r="J271" s="411">
        <v>127951</v>
      </c>
      <c r="K271" s="411">
        <v>186343</v>
      </c>
      <c r="L271" s="411">
        <v>175882</v>
      </c>
      <c r="M271" s="411">
        <v>142621</v>
      </c>
      <c r="N271" s="411">
        <v>85751</v>
      </c>
      <c r="O271" s="412">
        <v>74121</v>
      </c>
      <c r="P271" s="411">
        <f t="shared" si="86"/>
        <v>1326426</v>
      </c>
      <c r="Q271" s="411">
        <f t="shared" si="87"/>
        <v>657580.54838709673</v>
      </c>
      <c r="R271" s="411">
        <f t="shared" si="88"/>
        <v>317833.27919911011</v>
      </c>
      <c r="S271" s="411">
        <f t="shared" si="89"/>
        <v>351012.1724137931</v>
      </c>
      <c r="T271" s="411">
        <v>730.00000000001455</v>
      </c>
      <c r="U271" s="411">
        <v>-2328</v>
      </c>
      <c r="V271" s="411">
        <v>-1052</v>
      </c>
      <c r="W271" s="411">
        <v>923</v>
      </c>
      <c r="X271" s="411">
        <v>0</v>
      </c>
      <c r="Y271" s="411">
        <v>-1660</v>
      </c>
      <c r="Z271" s="411">
        <v>-1851</v>
      </c>
      <c r="AA271" s="411">
        <v>3625</v>
      </c>
      <c r="AB271" s="411">
        <v>835.9999999999709</v>
      </c>
      <c r="AC271" s="411">
        <v>-950</v>
      </c>
      <c r="AD271" s="411">
        <v>0</v>
      </c>
      <c r="AE271" s="412">
        <v>0</v>
      </c>
      <c r="AF271" s="411">
        <f t="shared" si="90"/>
        <v>-1727.0000000000146</v>
      </c>
      <c r="AG271" s="411">
        <v>85064.000000000015</v>
      </c>
      <c r="AH271" s="411">
        <v>113141</v>
      </c>
      <c r="AI271" s="411">
        <v>105478</v>
      </c>
      <c r="AJ271" s="411">
        <v>94446</v>
      </c>
      <c r="AK271" s="411">
        <v>69580</v>
      </c>
      <c r="AL271" s="411">
        <v>62661</v>
      </c>
      <c r="AM271" s="411">
        <v>126100</v>
      </c>
      <c r="AN271" s="411">
        <v>189968</v>
      </c>
      <c r="AO271" s="411">
        <v>176717.99999999997</v>
      </c>
      <c r="AP271" s="411">
        <v>141671</v>
      </c>
      <c r="AQ271" s="411">
        <v>85751</v>
      </c>
      <c r="AR271" s="412">
        <v>74121</v>
      </c>
      <c r="AS271" s="411">
        <f t="shared" si="91"/>
        <v>1324699</v>
      </c>
      <c r="AT271" s="411">
        <f t="shared" si="92"/>
        <v>652402.25806451612</v>
      </c>
      <c r="AU271" s="411">
        <f t="shared" si="93"/>
        <v>322003.94883203559</v>
      </c>
      <c r="AV271" s="411">
        <f t="shared" si="94"/>
        <v>350292.79310344829</v>
      </c>
      <c r="AW271" s="411">
        <v>0</v>
      </c>
      <c r="AX271" s="411">
        <v>0</v>
      </c>
      <c r="AY271" s="411">
        <v>0</v>
      </c>
      <c r="AZ271" s="411">
        <v>0</v>
      </c>
      <c r="BA271" s="411">
        <v>0</v>
      </c>
      <c r="BB271" s="411">
        <v>0</v>
      </c>
      <c r="BC271" s="411">
        <v>0</v>
      </c>
      <c r="BD271" s="411">
        <v>0</v>
      </c>
      <c r="BE271" s="411">
        <v>0</v>
      </c>
      <c r="BF271" s="411">
        <v>0</v>
      </c>
      <c r="BG271" s="411">
        <v>0</v>
      </c>
      <c r="BH271" s="412">
        <v>0</v>
      </c>
      <c r="BI271" s="411">
        <f t="shared" si="95"/>
        <v>0</v>
      </c>
      <c r="BJ271" s="411">
        <v>85064.000000000015</v>
      </c>
      <c r="BK271" s="411">
        <v>113141</v>
      </c>
      <c r="BL271" s="411">
        <v>105478</v>
      </c>
      <c r="BM271" s="411">
        <v>94446</v>
      </c>
      <c r="BN271" s="411">
        <v>69580</v>
      </c>
      <c r="BO271" s="411">
        <v>62661</v>
      </c>
      <c r="BP271" s="411">
        <v>126100</v>
      </c>
      <c r="BQ271" s="411">
        <v>189968</v>
      </c>
      <c r="BR271" s="411">
        <v>176717.99999999997</v>
      </c>
      <c r="BS271" s="411">
        <v>141671</v>
      </c>
      <c r="BT271" s="411">
        <v>85751</v>
      </c>
      <c r="BU271" s="412">
        <v>74121</v>
      </c>
      <c r="BV271" s="411">
        <f t="shared" si="96"/>
        <v>1324699</v>
      </c>
      <c r="BW271" s="411">
        <v>-10967.922912520007</v>
      </c>
      <c r="BX271" s="411">
        <v>-11543.776229999989</v>
      </c>
      <c r="BY271" s="411">
        <v>-9209.5235095819953</v>
      </c>
      <c r="BZ271" s="411">
        <v>-10513.516027607999</v>
      </c>
      <c r="CA271" s="411">
        <v>5581.7424595800112</v>
      </c>
      <c r="CB271" s="411">
        <v>12703.311713732997</v>
      </c>
      <c r="CC271" s="411">
        <v>10811.473151700018</v>
      </c>
      <c r="CD271" s="411">
        <v>-23186.742566592002</v>
      </c>
      <c r="CE271" s="411">
        <v>8717.8187995799817</v>
      </c>
      <c r="CF271" s="411">
        <v>16170.987560176</v>
      </c>
      <c r="CG271" s="411">
        <v>-2050.4682221370022</v>
      </c>
      <c r="CH271" s="412">
        <v>8976.9980686289928</v>
      </c>
      <c r="CI271" s="411">
        <f t="shared" si="97"/>
        <v>-4509.6177150409931</v>
      </c>
      <c r="CJ271" s="411">
        <v>74096.077087480007</v>
      </c>
      <c r="CK271" s="411">
        <v>101597.22377000001</v>
      </c>
      <c r="CL271" s="411">
        <v>96268.476490418005</v>
      </c>
      <c r="CM271" s="411">
        <v>83932.483972392001</v>
      </c>
      <c r="CN271" s="411">
        <v>75161.742459580011</v>
      </c>
      <c r="CO271" s="411">
        <v>75364.311713732997</v>
      </c>
      <c r="CP271" s="411">
        <v>136911.47315170002</v>
      </c>
      <c r="CQ271" s="411">
        <v>166781.257433408</v>
      </c>
      <c r="CR271" s="411">
        <v>185435.81879957995</v>
      </c>
      <c r="CS271" s="411">
        <v>157841.987560176</v>
      </c>
      <c r="CT271" s="411">
        <v>83700.531777862998</v>
      </c>
      <c r="CU271" s="412">
        <v>83097.998068628993</v>
      </c>
      <c r="CV271" s="411">
        <f t="shared" si="98"/>
        <v>1320189.3822849591</v>
      </c>
      <c r="CW271" s="411">
        <v>-1043.6067195419746</v>
      </c>
      <c r="CX271" s="411">
        <v>-1430.9468136619689</v>
      </c>
      <c r="CY271" s="411">
        <v>1395.1953114553326</v>
      </c>
      <c r="CZ271" s="411">
        <v>-1182.1476615829888</v>
      </c>
      <c r="DA271" s="411">
        <v>0</v>
      </c>
      <c r="DB271" s="411">
        <v>0</v>
      </c>
      <c r="DC271" s="411">
        <v>0</v>
      </c>
      <c r="DD271" s="411">
        <v>2417.1196729479416</v>
      </c>
      <c r="DE271" s="411">
        <v>-2611.7720957687416</v>
      </c>
      <c r="DF271" s="411">
        <v>0</v>
      </c>
      <c r="DG271" s="411">
        <v>0</v>
      </c>
      <c r="DH271" s="412">
        <v>0</v>
      </c>
      <c r="DI271" s="411">
        <f t="shared" si="99"/>
        <v>-2456.1583061523997</v>
      </c>
      <c r="DJ271" s="411">
        <v>73052.470367938033</v>
      </c>
      <c r="DK271" s="411">
        <v>100166.27695633804</v>
      </c>
      <c r="DL271" s="411">
        <v>97663.671801873337</v>
      </c>
      <c r="DM271" s="411">
        <v>82750.336310809013</v>
      </c>
      <c r="DN271" s="411">
        <v>75161.742459580011</v>
      </c>
      <c r="DO271" s="411">
        <v>75364.311713732997</v>
      </c>
      <c r="DP271" s="411">
        <v>136911.47315170002</v>
      </c>
      <c r="DQ271" s="411">
        <v>169198.37710635594</v>
      </c>
      <c r="DR271" s="411">
        <v>182824.04670381121</v>
      </c>
      <c r="DS271" s="411">
        <v>157841.987560176</v>
      </c>
      <c r="DT271" s="411">
        <v>83700.531777862998</v>
      </c>
      <c r="DU271" s="412">
        <v>83097.998068628993</v>
      </c>
      <c r="DV271" s="411">
        <f t="shared" si="100"/>
        <v>1317733.2239788068</v>
      </c>
      <c r="DW271" s="412">
        <v>73052.470367938033</v>
      </c>
      <c r="DX271" s="412">
        <v>100166.27695633804</v>
      </c>
      <c r="DY271" s="412">
        <v>97663.671801873337</v>
      </c>
      <c r="DZ271" s="412">
        <v>82750.336310809013</v>
      </c>
      <c r="EA271" s="412">
        <v>75161.742459580011</v>
      </c>
      <c r="EB271" s="412">
        <v>75364.311713732997</v>
      </c>
      <c r="EC271" s="412">
        <v>136911.47315170002</v>
      </c>
      <c r="ED271" s="412">
        <v>169198.37710635594</v>
      </c>
      <c r="EE271" s="412">
        <v>182824.04670381121</v>
      </c>
      <c r="EF271" s="412">
        <v>157841.987560176</v>
      </c>
      <c r="EG271" s="412">
        <v>83700.531777862998</v>
      </c>
      <c r="EH271" s="412">
        <v>83097.998068628993</v>
      </c>
      <c r="EI271" s="411">
        <f t="shared" si="101"/>
        <v>1317733.2239788068</v>
      </c>
      <c r="EK271" s="411">
        <f t="shared" si="102"/>
        <v>1317733.2239788068</v>
      </c>
      <c r="EL271" s="7">
        <f t="shared" si="103"/>
        <v>0</v>
      </c>
    </row>
    <row r="272" spans="1:142">
      <c r="A272" s="365" t="str">
        <f t="shared" si="85"/>
        <v xml:space="preserve"> 032</v>
      </c>
      <c r="B272" s="370" t="s">
        <v>936</v>
      </c>
      <c r="C272" s="370" t="s">
        <v>1171</v>
      </c>
      <c r="D272" s="411">
        <v>84334</v>
      </c>
      <c r="E272" s="411">
        <v>115469</v>
      </c>
      <c r="F272" s="411">
        <v>106530</v>
      </c>
      <c r="G272" s="411">
        <v>93523</v>
      </c>
      <c r="H272" s="411">
        <v>69580</v>
      </c>
      <c r="I272" s="411">
        <v>64321</v>
      </c>
      <c r="J272" s="411">
        <v>127951</v>
      </c>
      <c r="K272" s="411">
        <v>186343</v>
      </c>
      <c r="L272" s="411">
        <v>175882</v>
      </c>
      <c r="M272" s="411">
        <v>142621</v>
      </c>
      <c r="N272" s="411">
        <v>85751</v>
      </c>
      <c r="O272" s="412">
        <v>74121</v>
      </c>
      <c r="P272" s="411">
        <f t="shared" si="86"/>
        <v>1326426</v>
      </c>
      <c r="Q272" s="411">
        <f t="shared" si="87"/>
        <v>657580.54838709673</v>
      </c>
      <c r="R272" s="411">
        <f t="shared" si="88"/>
        <v>317833.27919911011</v>
      </c>
      <c r="S272" s="411">
        <f t="shared" si="89"/>
        <v>351012.1724137931</v>
      </c>
      <c r="T272" s="411">
        <v>730.00000000001455</v>
      </c>
      <c r="U272" s="411">
        <v>-2328</v>
      </c>
      <c r="V272" s="411">
        <v>-1052</v>
      </c>
      <c r="W272" s="411">
        <v>923</v>
      </c>
      <c r="X272" s="411">
        <v>0</v>
      </c>
      <c r="Y272" s="411">
        <v>-1660</v>
      </c>
      <c r="Z272" s="411">
        <v>-1851</v>
      </c>
      <c r="AA272" s="411">
        <v>3625</v>
      </c>
      <c r="AB272" s="411">
        <v>835.9999999999709</v>
      </c>
      <c r="AC272" s="411">
        <v>-950</v>
      </c>
      <c r="AD272" s="411">
        <v>0</v>
      </c>
      <c r="AE272" s="412">
        <v>0</v>
      </c>
      <c r="AF272" s="411">
        <f t="shared" si="90"/>
        <v>-1727.0000000000146</v>
      </c>
      <c r="AG272" s="411">
        <v>85064.000000000015</v>
      </c>
      <c r="AH272" s="411">
        <v>113141</v>
      </c>
      <c r="AI272" s="411">
        <v>105478</v>
      </c>
      <c r="AJ272" s="411">
        <v>94446</v>
      </c>
      <c r="AK272" s="411">
        <v>69580</v>
      </c>
      <c r="AL272" s="411">
        <v>62661</v>
      </c>
      <c r="AM272" s="411">
        <v>126100</v>
      </c>
      <c r="AN272" s="411">
        <v>189968</v>
      </c>
      <c r="AO272" s="411">
        <v>176717.99999999997</v>
      </c>
      <c r="AP272" s="411">
        <v>141671</v>
      </c>
      <c r="AQ272" s="411">
        <v>85751</v>
      </c>
      <c r="AR272" s="412">
        <v>74121</v>
      </c>
      <c r="AS272" s="411">
        <f t="shared" si="91"/>
        <v>1324699</v>
      </c>
      <c r="AT272" s="411">
        <f t="shared" si="92"/>
        <v>652402.25806451612</v>
      </c>
      <c r="AU272" s="411">
        <f t="shared" si="93"/>
        <v>322003.94883203559</v>
      </c>
      <c r="AV272" s="411">
        <f t="shared" si="94"/>
        <v>350292.79310344829</v>
      </c>
      <c r="AW272" s="411">
        <v>0</v>
      </c>
      <c r="AX272" s="411">
        <v>0</v>
      </c>
      <c r="AY272" s="411">
        <v>0</v>
      </c>
      <c r="AZ272" s="411">
        <v>0</v>
      </c>
      <c r="BA272" s="411">
        <v>0</v>
      </c>
      <c r="BB272" s="411">
        <v>0</v>
      </c>
      <c r="BC272" s="411">
        <v>0</v>
      </c>
      <c r="BD272" s="411">
        <v>0</v>
      </c>
      <c r="BE272" s="411">
        <v>0</v>
      </c>
      <c r="BF272" s="411">
        <v>0</v>
      </c>
      <c r="BG272" s="411">
        <v>0</v>
      </c>
      <c r="BH272" s="412">
        <v>0</v>
      </c>
      <c r="BI272" s="411">
        <f t="shared" si="95"/>
        <v>0</v>
      </c>
      <c r="BJ272" s="411">
        <v>85064.000000000015</v>
      </c>
      <c r="BK272" s="411">
        <v>113141</v>
      </c>
      <c r="BL272" s="411">
        <v>105478</v>
      </c>
      <c r="BM272" s="411">
        <v>94446</v>
      </c>
      <c r="BN272" s="411">
        <v>69580</v>
      </c>
      <c r="BO272" s="411">
        <v>62661</v>
      </c>
      <c r="BP272" s="411">
        <v>126100</v>
      </c>
      <c r="BQ272" s="411">
        <v>189968</v>
      </c>
      <c r="BR272" s="411">
        <v>176717.99999999997</v>
      </c>
      <c r="BS272" s="411">
        <v>141671</v>
      </c>
      <c r="BT272" s="411">
        <v>85751</v>
      </c>
      <c r="BU272" s="412">
        <v>74121</v>
      </c>
      <c r="BV272" s="411">
        <f t="shared" si="96"/>
        <v>1324699</v>
      </c>
      <c r="BW272" s="411">
        <v>-10967.922912520007</v>
      </c>
      <c r="BX272" s="411">
        <v>-11543.776229999989</v>
      </c>
      <c r="BY272" s="411">
        <v>-9209.5235095819953</v>
      </c>
      <c r="BZ272" s="411">
        <v>-10513.516027607999</v>
      </c>
      <c r="CA272" s="411">
        <v>5581.7424595800112</v>
      </c>
      <c r="CB272" s="411">
        <v>12703.311713732997</v>
      </c>
      <c r="CC272" s="411">
        <v>10811.473151700018</v>
      </c>
      <c r="CD272" s="411">
        <v>-23186.742566592002</v>
      </c>
      <c r="CE272" s="411">
        <v>8717.8187995799817</v>
      </c>
      <c r="CF272" s="411">
        <v>16170.987560176</v>
      </c>
      <c r="CG272" s="411">
        <v>-2050.4682221370022</v>
      </c>
      <c r="CH272" s="412">
        <v>8976.9980686289928</v>
      </c>
      <c r="CI272" s="411">
        <f t="shared" si="97"/>
        <v>-4509.6177150409931</v>
      </c>
      <c r="CJ272" s="411">
        <v>74096.077087480007</v>
      </c>
      <c r="CK272" s="411">
        <v>101597.22377000001</v>
      </c>
      <c r="CL272" s="411">
        <v>96268.476490418005</v>
      </c>
      <c r="CM272" s="411">
        <v>83932.483972392001</v>
      </c>
      <c r="CN272" s="411">
        <v>75161.742459580011</v>
      </c>
      <c r="CO272" s="411">
        <v>75364.311713732997</v>
      </c>
      <c r="CP272" s="411">
        <v>136911.47315170002</v>
      </c>
      <c r="CQ272" s="411">
        <v>166781.257433408</v>
      </c>
      <c r="CR272" s="411">
        <v>185435.81879957995</v>
      </c>
      <c r="CS272" s="411">
        <v>157841.987560176</v>
      </c>
      <c r="CT272" s="411">
        <v>83700.531777862998</v>
      </c>
      <c r="CU272" s="412">
        <v>83097.998068628993</v>
      </c>
      <c r="CV272" s="411">
        <f t="shared" si="98"/>
        <v>1320189.3822849591</v>
      </c>
      <c r="CW272" s="411">
        <v>-1043.6067195419746</v>
      </c>
      <c r="CX272" s="411">
        <v>-1430.9468136619689</v>
      </c>
      <c r="CY272" s="411">
        <v>1395.1953114553326</v>
      </c>
      <c r="CZ272" s="411">
        <v>-1182.1476615829888</v>
      </c>
      <c r="DA272" s="411">
        <v>0</v>
      </c>
      <c r="DB272" s="411">
        <v>0</v>
      </c>
      <c r="DC272" s="411">
        <v>0</v>
      </c>
      <c r="DD272" s="411">
        <v>2417.1196729479416</v>
      </c>
      <c r="DE272" s="411">
        <v>-2611.7720957687416</v>
      </c>
      <c r="DF272" s="411">
        <v>0</v>
      </c>
      <c r="DG272" s="411">
        <v>0</v>
      </c>
      <c r="DH272" s="412">
        <v>0</v>
      </c>
      <c r="DI272" s="411">
        <f t="shared" si="99"/>
        <v>-2456.1583061523997</v>
      </c>
      <c r="DJ272" s="411">
        <v>73052.470367938033</v>
      </c>
      <c r="DK272" s="411">
        <v>100166.27695633804</v>
      </c>
      <c r="DL272" s="411">
        <v>97663.671801873337</v>
      </c>
      <c r="DM272" s="411">
        <v>82750.336310809013</v>
      </c>
      <c r="DN272" s="411">
        <v>75161.742459580011</v>
      </c>
      <c r="DO272" s="411">
        <v>75364.311713732997</v>
      </c>
      <c r="DP272" s="411">
        <v>136911.47315170002</v>
      </c>
      <c r="DQ272" s="411">
        <v>169198.37710635594</v>
      </c>
      <c r="DR272" s="411">
        <v>182824.04670381121</v>
      </c>
      <c r="DS272" s="411">
        <v>157841.987560176</v>
      </c>
      <c r="DT272" s="411">
        <v>83700.531777862998</v>
      </c>
      <c r="DU272" s="412">
        <v>83097.998068628993</v>
      </c>
      <c r="DV272" s="411">
        <f t="shared" si="100"/>
        <v>1317733.2239788068</v>
      </c>
      <c r="DW272" s="412">
        <v>73052.470367938033</v>
      </c>
      <c r="DX272" s="412">
        <v>100166.27695633804</v>
      </c>
      <c r="DY272" s="412">
        <v>97663.671801873337</v>
      </c>
      <c r="DZ272" s="412">
        <v>82750.336310809013</v>
      </c>
      <c r="EA272" s="412">
        <v>75161.742459580011</v>
      </c>
      <c r="EB272" s="412">
        <v>75364.311713732997</v>
      </c>
      <c r="EC272" s="412">
        <v>136911.47315170002</v>
      </c>
      <c r="ED272" s="412">
        <v>169198.37710635594</v>
      </c>
      <c r="EE272" s="412">
        <v>182824.04670381121</v>
      </c>
      <c r="EF272" s="412">
        <v>157841.987560176</v>
      </c>
      <c r="EG272" s="412">
        <v>83700.531777862998</v>
      </c>
      <c r="EH272" s="412">
        <v>83097.998068628993</v>
      </c>
      <c r="EI272" s="411">
        <f t="shared" si="101"/>
        <v>1317733.2239788068</v>
      </c>
      <c r="EK272" s="411">
        <f t="shared" si="102"/>
        <v>1317733.2239788068</v>
      </c>
      <c r="EL272" s="7">
        <f t="shared" si="103"/>
        <v>0</v>
      </c>
    </row>
    <row r="273" spans="1:142">
      <c r="A273" s="365" t="str">
        <f t="shared" si="85"/>
        <v xml:space="preserve"> 032</v>
      </c>
      <c r="B273" s="370" t="s">
        <v>936</v>
      </c>
      <c r="C273" s="370" t="s">
        <v>1172</v>
      </c>
      <c r="D273" s="411">
        <v>84334</v>
      </c>
      <c r="E273" s="411">
        <v>115469</v>
      </c>
      <c r="F273" s="411">
        <v>106530</v>
      </c>
      <c r="G273" s="411">
        <v>93523</v>
      </c>
      <c r="H273" s="411">
        <v>69580</v>
      </c>
      <c r="I273" s="411">
        <v>64321</v>
      </c>
      <c r="J273" s="411">
        <v>127951</v>
      </c>
      <c r="K273" s="411">
        <v>186343</v>
      </c>
      <c r="L273" s="411">
        <v>175882</v>
      </c>
      <c r="M273" s="411">
        <v>142621</v>
      </c>
      <c r="N273" s="411">
        <v>85751</v>
      </c>
      <c r="O273" s="412">
        <v>74121</v>
      </c>
      <c r="P273" s="411">
        <f t="shared" si="86"/>
        <v>1326426</v>
      </c>
      <c r="Q273" s="411">
        <f t="shared" si="87"/>
        <v>657580.54838709673</v>
      </c>
      <c r="R273" s="411">
        <f t="shared" si="88"/>
        <v>317833.27919911011</v>
      </c>
      <c r="S273" s="411">
        <f t="shared" si="89"/>
        <v>351012.1724137931</v>
      </c>
      <c r="T273" s="411">
        <v>730.00000000001455</v>
      </c>
      <c r="U273" s="411">
        <v>-2328</v>
      </c>
      <c r="V273" s="411">
        <v>-1052</v>
      </c>
      <c r="W273" s="411">
        <v>923</v>
      </c>
      <c r="X273" s="411">
        <v>0</v>
      </c>
      <c r="Y273" s="411">
        <v>-1660</v>
      </c>
      <c r="Z273" s="411">
        <v>-1851</v>
      </c>
      <c r="AA273" s="411">
        <v>3625</v>
      </c>
      <c r="AB273" s="411">
        <v>835.9999999999709</v>
      </c>
      <c r="AC273" s="411">
        <v>-950</v>
      </c>
      <c r="AD273" s="411">
        <v>0</v>
      </c>
      <c r="AE273" s="412">
        <v>0</v>
      </c>
      <c r="AF273" s="411">
        <f t="shared" si="90"/>
        <v>-1727.0000000000146</v>
      </c>
      <c r="AG273" s="411">
        <v>85064.000000000015</v>
      </c>
      <c r="AH273" s="411">
        <v>113141</v>
      </c>
      <c r="AI273" s="411">
        <v>105478</v>
      </c>
      <c r="AJ273" s="411">
        <v>94446</v>
      </c>
      <c r="AK273" s="411">
        <v>69580</v>
      </c>
      <c r="AL273" s="411">
        <v>62661</v>
      </c>
      <c r="AM273" s="411">
        <v>126100</v>
      </c>
      <c r="AN273" s="411">
        <v>189968</v>
      </c>
      <c r="AO273" s="411">
        <v>176717.99999999997</v>
      </c>
      <c r="AP273" s="411">
        <v>141671</v>
      </c>
      <c r="AQ273" s="411">
        <v>85751</v>
      </c>
      <c r="AR273" s="412">
        <v>74121</v>
      </c>
      <c r="AS273" s="411">
        <f t="shared" si="91"/>
        <v>1324699</v>
      </c>
      <c r="AT273" s="411">
        <f t="shared" si="92"/>
        <v>652402.25806451612</v>
      </c>
      <c r="AU273" s="411">
        <f t="shared" si="93"/>
        <v>322003.94883203559</v>
      </c>
      <c r="AV273" s="411">
        <f t="shared" si="94"/>
        <v>350292.79310344829</v>
      </c>
      <c r="AW273" s="411">
        <v>0</v>
      </c>
      <c r="AX273" s="411">
        <v>0</v>
      </c>
      <c r="AY273" s="411">
        <v>0</v>
      </c>
      <c r="AZ273" s="411">
        <v>0</v>
      </c>
      <c r="BA273" s="411">
        <v>0</v>
      </c>
      <c r="BB273" s="411">
        <v>0</v>
      </c>
      <c r="BC273" s="411">
        <v>0</v>
      </c>
      <c r="BD273" s="411">
        <v>0</v>
      </c>
      <c r="BE273" s="411">
        <v>0</v>
      </c>
      <c r="BF273" s="411">
        <v>0</v>
      </c>
      <c r="BG273" s="411">
        <v>0</v>
      </c>
      <c r="BH273" s="412">
        <v>0</v>
      </c>
      <c r="BI273" s="411">
        <f t="shared" si="95"/>
        <v>0</v>
      </c>
      <c r="BJ273" s="411">
        <v>85064.000000000015</v>
      </c>
      <c r="BK273" s="411">
        <v>113141</v>
      </c>
      <c r="BL273" s="411">
        <v>105478</v>
      </c>
      <c r="BM273" s="411">
        <v>94446</v>
      </c>
      <c r="BN273" s="411">
        <v>69580</v>
      </c>
      <c r="BO273" s="411">
        <v>62661</v>
      </c>
      <c r="BP273" s="411">
        <v>126100</v>
      </c>
      <c r="BQ273" s="411">
        <v>189968</v>
      </c>
      <c r="BR273" s="411">
        <v>176717.99999999997</v>
      </c>
      <c r="BS273" s="411">
        <v>141671</v>
      </c>
      <c r="BT273" s="411">
        <v>85751</v>
      </c>
      <c r="BU273" s="412">
        <v>74121</v>
      </c>
      <c r="BV273" s="411">
        <f t="shared" si="96"/>
        <v>1324699</v>
      </c>
      <c r="BW273" s="411">
        <v>-10967.922912520007</v>
      </c>
      <c r="BX273" s="411">
        <v>-11543.776229999989</v>
      </c>
      <c r="BY273" s="411">
        <v>-9209.5235095819953</v>
      </c>
      <c r="BZ273" s="411">
        <v>-10513.516027607999</v>
      </c>
      <c r="CA273" s="411">
        <v>5581.7424595800112</v>
      </c>
      <c r="CB273" s="411">
        <v>12703.311713732997</v>
      </c>
      <c r="CC273" s="411">
        <v>10811.473151700018</v>
      </c>
      <c r="CD273" s="411">
        <v>-23186.742566592002</v>
      </c>
      <c r="CE273" s="411">
        <v>8717.8187995799817</v>
      </c>
      <c r="CF273" s="411">
        <v>16170.987560176</v>
      </c>
      <c r="CG273" s="411">
        <v>-2050.4682221370022</v>
      </c>
      <c r="CH273" s="412">
        <v>8976.9980686289928</v>
      </c>
      <c r="CI273" s="411">
        <f t="shared" si="97"/>
        <v>-4509.6177150409931</v>
      </c>
      <c r="CJ273" s="411">
        <v>74096.077087480007</v>
      </c>
      <c r="CK273" s="411">
        <v>101597.22377000001</v>
      </c>
      <c r="CL273" s="411">
        <v>96268.476490418005</v>
      </c>
      <c r="CM273" s="411">
        <v>83932.483972392001</v>
      </c>
      <c r="CN273" s="411">
        <v>75161.742459580011</v>
      </c>
      <c r="CO273" s="411">
        <v>75364.311713732997</v>
      </c>
      <c r="CP273" s="411">
        <v>136911.47315170002</v>
      </c>
      <c r="CQ273" s="411">
        <v>166781.257433408</v>
      </c>
      <c r="CR273" s="411">
        <v>185435.81879957995</v>
      </c>
      <c r="CS273" s="411">
        <v>157841.987560176</v>
      </c>
      <c r="CT273" s="411">
        <v>83700.531777862998</v>
      </c>
      <c r="CU273" s="412">
        <v>83097.998068628993</v>
      </c>
      <c r="CV273" s="411">
        <f t="shared" si="98"/>
        <v>1320189.3822849591</v>
      </c>
      <c r="CW273" s="411">
        <v>-1043.6067195419746</v>
      </c>
      <c r="CX273" s="411">
        <v>-1430.9468136619689</v>
      </c>
      <c r="CY273" s="411">
        <v>1395.1953114553326</v>
      </c>
      <c r="CZ273" s="411">
        <v>-1182.1476615829888</v>
      </c>
      <c r="DA273" s="411">
        <v>0</v>
      </c>
      <c r="DB273" s="411">
        <v>0</v>
      </c>
      <c r="DC273" s="411">
        <v>0</v>
      </c>
      <c r="DD273" s="411">
        <v>2417.1196729479416</v>
      </c>
      <c r="DE273" s="411">
        <v>-2611.7720957687416</v>
      </c>
      <c r="DF273" s="411">
        <v>0</v>
      </c>
      <c r="DG273" s="411">
        <v>0</v>
      </c>
      <c r="DH273" s="412">
        <v>0</v>
      </c>
      <c r="DI273" s="411">
        <f t="shared" si="99"/>
        <v>-2456.1583061523997</v>
      </c>
      <c r="DJ273" s="411">
        <v>73052.470367938033</v>
      </c>
      <c r="DK273" s="411">
        <v>100166.27695633804</v>
      </c>
      <c r="DL273" s="411">
        <v>97663.671801873337</v>
      </c>
      <c r="DM273" s="411">
        <v>82750.336310809013</v>
      </c>
      <c r="DN273" s="411">
        <v>75161.742459580011</v>
      </c>
      <c r="DO273" s="411">
        <v>75364.311713732997</v>
      </c>
      <c r="DP273" s="411">
        <v>136911.47315170002</v>
      </c>
      <c r="DQ273" s="411">
        <v>169198.37710635594</v>
      </c>
      <c r="DR273" s="411">
        <v>182824.04670381121</v>
      </c>
      <c r="DS273" s="411">
        <v>157841.987560176</v>
      </c>
      <c r="DT273" s="411">
        <v>83700.531777862998</v>
      </c>
      <c r="DU273" s="412">
        <v>83097.998068628993</v>
      </c>
      <c r="DV273" s="411">
        <f t="shared" si="100"/>
        <v>1317733.2239788068</v>
      </c>
      <c r="DW273" s="412">
        <v>73052.470367938033</v>
      </c>
      <c r="DX273" s="412">
        <v>100166.27695633804</v>
      </c>
      <c r="DY273" s="412">
        <v>97663.671801873337</v>
      </c>
      <c r="DZ273" s="412">
        <v>82750.336310809013</v>
      </c>
      <c r="EA273" s="412">
        <v>75161.742459580011</v>
      </c>
      <c r="EB273" s="412">
        <v>75364.311713732997</v>
      </c>
      <c r="EC273" s="412">
        <v>136911.47315170002</v>
      </c>
      <c r="ED273" s="412">
        <v>169198.37710635594</v>
      </c>
      <c r="EE273" s="412">
        <v>182824.04670381121</v>
      </c>
      <c r="EF273" s="412">
        <v>157841.987560176</v>
      </c>
      <c r="EG273" s="412">
        <v>83700.531777862998</v>
      </c>
      <c r="EH273" s="412">
        <v>83097.998068628993</v>
      </c>
      <c r="EI273" s="411">
        <f t="shared" si="101"/>
        <v>1317733.2239788068</v>
      </c>
      <c r="EK273" s="411">
        <f t="shared" si="102"/>
        <v>1317733.2239788068</v>
      </c>
      <c r="EL273" s="7">
        <f t="shared" si="103"/>
        <v>0</v>
      </c>
    </row>
    <row r="274" spans="1:142">
      <c r="A274" s="365" t="str">
        <f t="shared" si="85"/>
        <v xml:space="preserve"> 032</v>
      </c>
      <c r="B274" s="370" t="s">
        <v>936</v>
      </c>
      <c r="C274" s="370" t="s">
        <v>919</v>
      </c>
      <c r="D274" s="411">
        <v>69.433400000000006</v>
      </c>
      <c r="E274" s="411">
        <v>70.333300000000008</v>
      </c>
      <c r="F274" s="411">
        <v>69.7333</v>
      </c>
      <c r="G274" s="411">
        <v>70.066699999999997</v>
      </c>
      <c r="H274" s="411">
        <v>70</v>
      </c>
      <c r="I274" s="411">
        <v>70</v>
      </c>
      <c r="J274" s="411">
        <v>70.466700000000003</v>
      </c>
      <c r="K274" s="411">
        <v>70.466700000000003</v>
      </c>
      <c r="L274" s="411">
        <v>69.3</v>
      </c>
      <c r="M274" s="411">
        <v>70</v>
      </c>
      <c r="N274" s="411">
        <v>70.066699999999997</v>
      </c>
      <c r="O274" s="412">
        <v>69.933300000000003</v>
      </c>
      <c r="P274" s="411">
        <f t="shared" si="86"/>
        <v>839.80009999999993</v>
      </c>
      <c r="Q274" s="411">
        <f t="shared" si="87"/>
        <v>487.76028064516129</v>
      </c>
      <c r="R274" s="411">
        <f t="shared" si="88"/>
        <v>122.92257797552837</v>
      </c>
      <c r="S274" s="411">
        <f t="shared" si="89"/>
        <v>229.11724137931034</v>
      </c>
      <c r="T274" s="411">
        <v>0.99190571428570706</v>
      </c>
      <c r="U274" s="411">
        <v>1.0047614285714275</v>
      </c>
      <c r="V274" s="411">
        <v>-0.99618999999999858</v>
      </c>
      <c r="W274" s="411">
        <v>1.000952857142849</v>
      </c>
      <c r="X274" s="411">
        <v>0</v>
      </c>
      <c r="Y274" s="411">
        <v>0</v>
      </c>
      <c r="Z274" s="411">
        <v>0</v>
      </c>
      <c r="AA274" s="411">
        <v>-1.9849774647887273</v>
      </c>
      <c r="AB274" s="411">
        <v>0.98999999999999488</v>
      </c>
      <c r="AC274" s="411">
        <v>0</v>
      </c>
      <c r="AD274" s="411">
        <v>0</v>
      </c>
      <c r="AE274" s="412">
        <v>0</v>
      </c>
      <c r="AF274" s="411">
        <f t="shared" si="90"/>
        <v>1.0064525352112526</v>
      </c>
      <c r="AG274" s="411">
        <v>70.425305714285713</v>
      </c>
      <c r="AH274" s="411">
        <v>71.338061428571436</v>
      </c>
      <c r="AI274" s="411">
        <v>68.737110000000001</v>
      </c>
      <c r="AJ274" s="411">
        <v>71.067652857142846</v>
      </c>
      <c r="AK274" s="411">
        <v>70</v>
      </c>
      <c r="AL274" s="411">
        <v>70</v>
      </c>
      <c r="AM274" s="411">
        <v>70.466700000000003</v>
      </c>
      <c r="AN274" s="411">
        <v>68.481722535211276</v>
      </c>
      <c r="AO274" s="411">
        <v>70.289999999999992</v>
      </c>
      <c r="AP274" s="411">
        <v>70</v>
      </c>
      <c r="AQ274" s="411">
        <v>70.066699999999997</v>
      </c>
      <c r="AR274" s="412">
        <v>69.933300000000003</v>
      </c>
      <c r="AS274" s="411">
        <f t="shared" si="91"/>
        <v>840.80655253521127</v>
      </c>
      <c r="AT274" s="411">
        <f t="shared" si="92"/>
        <v>489.76171064516132</v>
      </c>
      <c r="AU274" s="411">
        <f t="shared" si="93"/>
        <v>121.65449706246378</v>
      </c>
      <c r="AV274" s="411">
        <f t="shared" si="94"/>
        <v>229.3903448275862</v>
      </c>
      <c r="AW274" s="411">
        <v>0</v>
      </c>
      <c r="AX274" s="411">
        <v>0</v>
      </c>
      <c r="AY274" s="411">
        <v>0</v>
      </c>
      <c r="AZ274" s="411">
        <v>0</v>
      </c>
      <c r="BA274" s="411">
        <v>0</v>
      </c>
      <c r="BB274" s="411">
        <v>0</v>
      </c>
      <c r="BC274" s="411">
        <v>0</v>
      </c>
      <c r="BD274" s="411">
        <v>0</v>
      </c>
      <c r="BE274" s="411">
        <v>0</v>
      </c>
      <c r="BF274" s="411">
        <v>0</v>
      </c>
      <c r="BG274" s="411">
        <v>0</v>
      </c>
      <c r="BH274" s="412">
        <v>0</v>
      </c>
      <c r="BI274" s="411">
        <f t="shared" si="95"/>
        <v>0</v>
      </c>
      <c r="BJ274" s="411">
        <v>70.425305714285713</v>
      </c>
      <c r="BK274" s="411">
        <v>71.338061428571436</v>
      </c>
      <c r="BL274" s="411">
        <v>68.737110000000001</v>
      </c>
      <c r="BM274" s="411">
        <v>71.067652857142846</v>
      </c>
      <c r="BN274" s="411">
        <v>70</v>
      </c>
      <c r="BO274" s="411">
        <v>70</v>
      </c>
      <c r="BP274" s="411">
        <v>70.466700000000003</v>
      </c>
      <c r="BQ274" s="411">
        <v>68.481722535211276</v>
      </c>
      <c r="BR274" s="411">
        <v>70.289999999999992</v>
      </c>
      <c r="BS274" s="411">
        <v>70</v>
      </c>
      <c r="BT274" s="411">
        <v>70.066699999999997</v>
      </c>
      <c r="BU274" s="412">
        <v>69.933300000000003</v>
      </c>
      <c r="BV274" s="411">
        <f t="shared" si="96"/>
        <v>840.80655253521127</v>
      </c>
      <c r="BW274" s="411">
        <v>0</v>
      </c>
      <c r="BX274" s="411">
        <v>0</v>
      </c>
      <c r="BY274" s="411">
        <v>0</v>
      </c>
      <c r="BZ274" s="411">
        <v>0</v>
      </c>
      <c r="CA274" s="411">
        <v>0</v>
      </c>
      <c r="CB274" s="411">
        <v>0</v>
      </c>
      <c r="CC274" s="411">
        <v>0</v>
      </c>
      <c r="CD274" s="411">
        <v>0</v>
      </c>
      <c r="CE274" s="411">
        <v>0</v>
      </c>
      <c r="CF274" s="411">
        <v>0</v>
      </c>
      <c r="CG274" s="411">
        <v>0</v>
      </c>
      <c r="CH274" s="412">
        <v>0</v>
      </c>
      <c r="CI274" s="411">
        <f t="shared" si="97"/>
        <v>0</v>
      </c>
      <c r="CJ274" s="411">
        <v>70.425305714285713</v>
      </c>
      <c r="CK274" s="411">
        <v>71.338061428571436</v>
      </c>
      <c r="CL274" s="411">
        <v>68.737110000000001</v>
      </c>
      <c r="CM274" s="411">
        <v>71.067652857142846</v>
      </c>
      <c r="CN274" s="411">
        <v>70</v>
      </c>
      <c r="CO274" s="411">
        <v>70</v>
      </c>
      <c r="CP274" s="411">
        <v>70.466700000000003</v>
      </c>
      <c r="CQ274" s="411">
        <v>68.481722535211276</v>
      </c>
      <c r="CR274" s="411">
        <v>70.289999999999992</v>
      </c>
      <c r="CS274" s="411">
        <v>70</v>
      </c>
      <c r="CT274" s="411">
        <v>70.066699999999997</v>
      </c>
      <c r="CU274" s="412">
        <v>69.933300000000003</v>
      </c>
      <c r="CV274" s="411">
        <f t="shared" si="98"/>
        <v>840.80655253521127</v>
      </c>
      <c r="CW274" s="411">
        <v>-0.99190571428570706</v>
      </c>
      <c r="CX274" s="411">
        <v>-1.0047614285714275</v>
      </c>
      <c r="CY274" s="411">
        <v>0.99618999999999858</v>
      </c>
      <c r="CZ274" s="411">
        <v>-1.000952857142849</v>
      </c>
      <c r="DA274" s="411">
        <v>0</v>
      </c>
      <c r="DB274" s="411">
        <v>0</v>
      </c>
      <c r="DC274" s="411">
        <v>0</v>
      </c>
      <c r="DD274" s="411">
        <v>0.99248873239436364</v>
      </c>
      <c r="DE274" s="411">
        <v>-0.98999999999999488</v>
      </c>
      <c r="DF274" s="411">
        <v>0</v>
      </c>
      <c r="DG274" s="411">
        <v>0</v>
      </c>
      <c r="DH274" s="412">
        <v>0</v>
      </c>
      <c r="DI274" s="411">
        <f t="shared" si="99"/>
        <v>-1.9989412676056162</v>
      </c>
      <c r="DJ274" s="411">
        <v>69.433400000000006</v>
      </c>
      <c r="DK274" s="411">
        <v>70.333300000000008</v>
      </c>
      <c r="DL274" s="411">
        <v>69.7333</v>
      </c>
      <c r="DM274" s="411">
        <v>70.066699999999997</v>
      </c>
      <c r="DN274" s="411">
        <v>70</v>
      </c>
      <c r="DO274" s="411">
        <v>70</v>
      </c>
      <c r="DP274" s="411">
        <v>70.466700000000003</v>
      </c>
      <c r="DQ274" s="411">
        <v>69.474211267605639</v>
      </c>
      <c r="DR274" s="411">
        <v>69.3</v>
      </c>
      <c r="DS274" s="411">
        <v>70</v>
      </c>
      <c r="DT274" s="411">
        <v>70.066699999999997</v>
      </c>
      <c r="DU274" s="412">
        <v>69.933300000000003</v>
      </c>
      <c r="DV274" s="411">
        <f t="shared" si="100"/>
        <v>838.80761126760558</v>
      </c>
      <c r="DW274" s="412">
        <v>69.433400000000006</v>
      </c>
      <c r="DX274" s="412">
        <v>70.333300000000008</v>
      </c>
      <c r="DY274" s="412">
        <v>69.7333</v>
      </c>
      <c r="DZ274" s="412">
        <v>70.066699999999997</v>
      </c>
      <c r="EA274" s="412">
        <v>70</v>
      </c>
      <c r="EB274" s="412">
        <v>70</v>
      </c>
      <c r="EC274" s="412">
        <v>70.466700000000003</v>
      </c>
      <c r="ED274" s="412">
        <v>69.474211267605639</v>
      </c>
      <c r="EE274" s="412">
        <v>69.3</v>
      </c>
      <c r="EF274" s="412">
        <v>70</v>
      </c>
      <c r="EG274" s="412">
        <v>70.066699999999997</v>
      </c>
      <c r="EH274" s="412">
        <v>69.933300000000003</v>
      </c>
      <c r="EI274" s="411">
        <f t="shared" si="101"/>
        <v>838.80761126760558</v>
      </c>
      <c r="EK274" s="411">
        <f t="shared" si="102"/>
        <v>838.80761126760558</v>
      </c>
      <c r="EL274" s="7">
        <f t="shared" si="103"/>
        <v>0</v>
      </c>
    </row>
    <row r="275" spans="1:142">
      <c r="A275" s="365" t="str">
        <f t="shared" si="85"/>
        <v xml:space="preserve"> 032</v>
      </c>
      <c r="B275" s="370" t="s">
        <v>936</v>
      </c>
      <c r="C275" s="370" t="s">
        <v>920</v>
      </c>
      <c r="D275" s="411">
        <v>84334</v>
      </c>
      <c r="E275" s="411">
        <v>115469</v>
      </c>
      <c r="F275" s="411">
        <v>106530</v>
      </c>
      <c r="G275" s="411">
        <v>93523</v>
      </c>
      <c r="H275" s="411">
        <v>69580</v>
      </c>
      <c r="I275" s="411">
        <v>64321</v>
      </c>
      <c r="J275" s="411">
        <v>127951</v>
      </c>
      <c r="K275" s="411">
        <v>186343</v>
      </c>
      <c r="L275" s="411">
        <v>175882</v>
      </c>
      <c r="M275" s="411">
        <v>142621</v>
      </c>
      <c r="N275" s="411">
        <v>85751</v>
      </c>
      <c r="O275" s="412">
        <v>74121</v>
      </c>
      <c r="P275" s="411">
        <f t="shared" si="86"/>
        <v>1326426</v>
      </c>
      <c r="Q275" s="411">
        <f t="shared" si="87"/>
        <v>657580.54838709673</v>
      </c>
      <c r="R275" s="411">
        <f t="shared" si="88"/>
        <v>317833.27919911011</v>
      </c>
      <c r="S275" s="411">
        <f t="shared" si="89"/>
        <v>351012.1724137931</v>
      </c>
      <c r="T275" s="411">
        <v>730.00000000001455</v>
      </c>
      <c r="U275" s="411">
        <v>-2328</v>
      </c>
      <c r="V275" s="411">
        <v>-1052</v>
      </c>
      <c r="W275" s="411">
        <v>923</v>
      </c>
      <c r="X275" s="411">
        <v>0</v>
      </c>
      <c r="Y275" s="411">
        <v>-1660</v>
      </c>
      <c r="Z275" s="411">
        <v>-1851</v>
      </c>
      <c r="AA275" s="411">
        <v>3625</v>
      </c>
      <c r="AB275" s="411">
        <v>835.9999999999709</v>
      </c>
      <c r="AC275" s="411">
        <v>-950</v>
      </c>
      <c r="AD275" s="411">
        <v>0</v>
      </c>
      <c r="AE275" s="412">
        <v>0</v>
      </c>
      <c r="AF275" s="411">
        <f t="shared" si="90"/>
        <v>-1727.0000000000146</v>
      </c>
      <c r="AG275" s="411">
        <v>85064.000000000015</v>
      </c>
      <c r="AH275" s="411">
        <v>113141</v>
      </c>
      <c r="AI275" s="411">
        <v>105478</v>
      </c>
      <c r="AJ275" s="411">
        <v>94446</v>
      </c>
      <c r="AK275" s="411">
        <v>69580</v>
      </c>
      <c r="AL275" s="411">
        <v>62661</v>
      </c>
      <c r="AM275" s="411">
        <v>126100</v>
      </c>
      <c r="AN275" s="411">
        <v>189968</v>
      </c>
      <c r="AO275" s="411">
        <v>176717.99999999997</v>
      </c>
      <c r="AP275" s="411">
        <v>141671</v>
      </c>
      <c r="AQ275" s="411">
        <v>85751</v>
      </c>
      <c r="AR275" s="412">
        <v>74121</v>
      </c>
      <c r="AS275" s="411">
        <f t="shared" si="91"/>
        <v>1324699</v>
      </c>
      <c r="AT275" s="411">
        <f t="shared" si="92"/>
        <v>652402.25806451612</v>
      </c>
      <c r="AU275" s="411">
        <f t="shared" si="93"/>
        <v>322003.94883203559</v>
      </c>
      <c r="AV275" s="411">
        <f t="shared" si="94"/>
        <v>350292.79310344829</v>
      </c>
      <c r="AW275" s="411">
        <v>0</v>
      </c>
      <c r="AX275" s="411">
        <v>0</v>
      </c>
      <c r="AY275" s="411">
        <v>0</v>
      </c>
      <c r="AZ275" s="411">
        <v>0</v>
      </c>
      <c r="BA275" s="411">
        <v>0</v>
      </c>
      <c r="BB275" s="411">
        <v>0</v>
      </c>
      <c r="BC275" s="411">
        <v>0</v>
      </c>
      <c r="BD275" s="411">
        <v>0</v>
      </c>
      <c r="BE275" s="411">
        <v>0</v>
      </c>
      <c r="BF275" s="411">
        <v>0</v>
      </c>
      <c r="BG275" s="411">
        <v>0</v>
      </c>
      <c r="BH275" s="412">
        <v>0</v>
      </c>
      <c r="BI275" s="411">
        <f t="shared" si="95"/>
        <v>0</v>
      </c>
      <c r="BJ275" s="411">
        <v>85064.000000000015</v>
      </c>
      <c r="BK275" s="411">
        <v>113141</v>
      </c>
      <c r="BL275" s="411">
        <v>105478</v>
      </c>
      <c r="BM275" s="411">
        <v>94446</v>
      </c>
      <c r="BN275" s="411">
        <v>69580</v>
      </c>
      <c r="BO275" s="411">
        <v>62661</v>
      </c>
      <c r="BP275" s="411">
        <v>126100</v>
      </c>
      <c r="BQ275" s="411">
        <v>189968</v>
      </c>
      <c r="BR275" s="411">
        <v>176717.99999999997</v>
      </c>
      <c r="BS275" s="411">
        <v>141671</v>
      </c>
      <c r="BT275" s="411">
        <v>85751</v>
      </c>
      <c r="BU275" s="412">
        <v>74121</v>
      </c>
      <c r="BV275" s="411">
        <f t="shared" si="96"/>
        <v>1324699</v>
      </c>
      <c r="BW275" s="411">
        <v>-10967.922912520007</v>
      </c>
      <c r="BX275" s="411">
        <v>-11543.776229999989</v>
      </c>
      <c r="BY275" s="411">
        <v>-9209.5235095819953</v>
      </c>
      <c r="BZ275" s="411">
        <v>-10513.516027607999</v>
      </c>
      <c r="CA275" s="411">
        <v>5581.7424595800112</v>
      </c>
      <c r="CB275" s="411">
        <v>12703.311713732997</v>
      </c>
      <c r="CC275" s="411">
        <v>10811.473151700018</v>
      </c>
      <c r="CD275" s="411">
        <v>-23186.742566592002</v>
      </c>
      <c r="CE275" s="411">
        <v>8717.8187995799817</v>
      </c>
      <c r="CF275" s="411">
        <v>16170.987560176</v>
      </c>
      <c r="CG275" s="411">
        <v>-2050.4682221370022</v>
      </c>
      <c r="CH275" s="412">
        <v>8976.9980686289928</v>
      </c>
      <c r="CI275" s="411">
        <f t="shared" si="97"/>
        <v>-4509.6177150409931</v>
      </c>
      <c r="CJ275" s="411">
        <v>74096.077087480007</v>
      </c>
      <c r="CK275" s="411">
        <v>101597.22377000001</v>
      </c>
      <c r="CL275" s="411">
        <v>96268.476490418005</v>
      </c>
      <c r="CM275" s="411">
        <v>83932.483972392001</v>
      </c>
      <c r="CN275" s="411">
        <v>75161.742459580011</v>
      </c>
      <c r="CO275" s="411">
        <v>75364.311713732997</v>
      </c>
      <c r="CP275" s="411">
        <v>136911.47315170002</v>
      </c>
      <c r="CQ275" s="411">
        <v>166781.257433408</v>
      </c>
      <c r="CR275" s="411">
        <v>185435.81879957995</v>
      </c>
      <c r="CS275" s="411">
        <v>157841.987560176</v>
      </c>
      <c r="CT275" s="411">
        <v>83700.531777862998</v>
      </c>
      <c r="CU275" s="412">
        <v>83097.998068628993</v>
      </c>
      <c r="CV275" s="411">
        <f t="shared" si="98"/>
        <v>1320189.3822849591</v>
      </c>
      <c r="CW275" s="411">
        <v>-1043.6067195419746</v>
      </c>
      <c r="CX275" s="411">
        <v>-1430.9468136619689</v>
      </c>
      <c r="CY275" s="411">
        <v>1395.1953114553326</v>
      </c>
      <c r="CZ275" s="411">
        <v>-1182.1476615829888</v>
      </c>
      <c r="DA275" s="411">
        <v>0</v>
      </c>
      <c r="DB275" s="411">
        <v>0</v>
      </c>
      <c r="DC275" s="411">
        <v>0</v>
      </c>
      <c r="DD275" s="411">
        <v>2417.1196729479416</v>
      </c>
      <c r="DE275" s="411">
        <v>-2611.7720957687416</v>
      </c>
      <c r="DF275" s="411">
        <v>0</v>
      </c>
      <c r="DG275" s="411">
        <v>0</v>
      </c>
      <c r="DH275" s="412">
        <v>0</v>
      </c>
      <c r="DI275" s="411">
        <f t="shared" si="99"/>
        <v>-2456.1583061523997</v>
      </c>
      <c r="DJ275" s="411">
        <v>73052.470367938033</v>
      </c>
      <c r="DK275" s="411">
        <v>100166.27695633804</v>
      </c>
      <c r="DL275" s="411">
        <v>97663.671801873337</v>
      </c>
      <c r="DM275" s="411">
        <v>82750.336310809013</v>
      </c>
      <c r="DN275" s="411">
        <v>75161.742459580011</v>
      </c>
      <c r="DO275" s="411">
        <v>75364.311713732997</v>
      </c>
      <c r="DP275" s="411">
        <v>136911.47315170002</v>
      </c>
      <c r="DQ275" s="411">
        <v>169198.37710635594</v>
      </c>
      <c r="DR275" s="411">
        <v>182824.04670381121</v>
      </c>
      <c r="DS275" s="411">
        <v>157841.987560176</v>
      </c>
      <c r="DT275" s="411">
        <v>83700.531777862998</v>
      </c>
      <c r="DU275" s="412">
        <v>83097.998068628993</v>
      </c>
      <c r="DV275" s="411">
        <f t="shared" si="100"/>
        <v>1317733.2239788068</v>
      </c>
      <c r="DW275" s="412">
        <v>73052.470367938033</v>
      </c>
      <c r="DX275" s="412">
        <v>100166.27695633804</v>
      </c>
      <c r="DY275" s="412">
        <v>97663.671801873337</v>
      </c>
      <c r="DZ275" s="412">
        <v>82750.336310809013</v>
      </c>
      <c r="EA275" s="412">
        <v>75161.742459580011</v>
      </c>
      <c r="EB275" s="412">
        <v>75364.311713732997</v>
      </c>
      <c r="EC275" s="412">
        <v>136911.47315170002</v>
      </c>
      <c r="ED275" s="412">
        <v>169198.37710635594</v>
      </c>
      <c r="EE275" s="412">
        <v>182824.04670381121</v>
      </c>
      <c r="EF275" s="412">
        <v>157841.987560176</v>
      </c>
      <c r="EG275" s="412">
        <v>83700.531777862998</v>
      </c>
      <c r="EH275" s="412">
        <v>83097.998068628993</v>
      </c>
      <c r="EI275" s="411">
        <f t="shared" si="101"/>
        <v>1317733.2239788068</v>
      </c>
      <c r="EK275" s="411">
        <f t="shared" si="102"/>
        <v>1317733.2239788068</v>
      </c>
      <c r="EL275" s="7">
        <f t="shared" si="103"/>
        <v>0</v>
      </c>
    </row>
    <row r="276" spans="1:142">
      <c r="A276" s="489" t="str">
        <f t="shared" si="85"/>
        <v xml:space="preserve"> 032</v>
      </c>
      <c r="B276" s="490" t="s">
        <v>936</v>
      </c>
      <c r="C276" s="490" t="s">
        <v>937</v>
      </c>
      <c r="D276" s="411">
        <v>5746</v>
      </c>
      <c r="E276" s="411">
        <v>7192</v>
      </c>
      <c r="F276" s="411">
        <v>6416</v>
      </c>
      <c r="G276" s="411">
        <v>6241</v>
      </c>
      <c r="H276" s="411">
        <v>4686</v>
      </c>
      <c r="I276" s="411">
        <v>4143</v>
      </c>
      <c r="J276" s="411">
        <v>7901</v>
      </c>
      <c r="K276" s="411">
        <v>9364</v>
      </c>
      <c r="L276" s="411">
        <v>10121</v>
      </c>
      <c r="M276" s="411">
        <v>7023</v>
      </c>
      <c r="N276" s="411">
        <v>3999</v>
      </c>
      <c r="O276" s="412">
        <v>3830</v>
      </c>
      <c r="P276" s="411">
        <f t="shared" si="86"/>
        <v>76662</v>
      </c>
      <c r="Q276" s="411">
        <f t="shared" si="87"/>
        <v>42070.129032258061</v>
      </c>
      <c r="R276" s="411">
        <f t="shared" si="88"/>
        <v>16947.870967741936</v>
      </c>
      <c r="S276" s="411">
        <f t="shared" si="89"/>
        <v>17644</v>
      </c>
      <c r="T276" s="411">
        <v>49.737709583323522</v>
      </c>
      <c r="U276" s="411">
        <v>-144.99974885034044</v>
      </c>
      <c r="V276" s="411">
        <v>-63.358978691448101</v>
      </c>
      <c r="W276" s="411">
        <v>61.593864610844321</v>
      </c>
      <c r="X276" s="411">
        <v>0</v>
      </c>
      <c r="Y276" s="411">
        <v>-106.92277794188522</v>
      </c>
      <c r="Z276" s="411">
        <v>-114.2996225117422</v>
      </c>
      <c r="AA276" s="411">
        <v>182.16139055397798</v>
      </c>
      <c r="AB276" s="411">
        <v>48.107003559203804</v>
      </c>
      <c r="AC276" s="411">
        <v>-46.78027779920194</v>
      </c>
      <c r="AD276" s="411">
        <v>0</v>
      </c>
      <c r="AE276" s="412">
        <v>0</v>
      </c>
      <c r="AF276" s="411">
        <f t="shared" si="90"/>
        <v>-134.76143748726827</v>
      </c>
      <c r="AG276" s="411">
        <v>5795.7377095833235</v>
      </c>
      <c r="AH276" s="411">
        <v>7047.0002511496596</v>
      </c>
      <c r="AI276" s="411">
        <v>6352.6410213085519</v>
      </c>
      <c r="AJ276" s="411">
        <v>6302.5938646108443</v>
      </c>
      <c r="AK276" s="411">
        <v>4686</v>
      </c>
      <c r="AL276" s="411">
        <v>4036.0772220581148</v>
      </c>
      <c r="AM276" s="411">
        <v>7786.7003774882578</v>
      </c>
      <c r="AN276" s="411">
        <v>9546.161390553978</v>
      </c>
      <c r="AO276" s="411">
        <v>10169.107003559204</v>
      </c>
      <c r="AP276" s="411">
        <v>6976.2197222007981</v>
      </c>
      <c r="AQ276" s="411">
        <v>3999</v>
      </c>
      <c r="AR276" s="412">
        <v>3830</v>
      </c>
      <c r="AS276" s="411">
        <f t="shared" si="91"/>
        <v>76527.238562512735</v>
      </c>
      <c r="AT276" s="411">
        <f t="shared" si="92"/>
        <v>41755.566563053973</v>
      </c>
      <c r="AU276" s="411">
        <f t="shared" si="93"/>
        <v>17161.181379724389</v>
      </c>
      <c r="AV276" s="411">
        <f t="shared" si="94"/>
        <v>17610.490619734373</v>
      </c>
      <c r="AW276" s="411">
        <v>0</v>
      </c>
      <c r="AX276" s="411">
        <v>0</v>
      </c>
      <c r="AY276" s="411">
        <v>0</v>
      </c>
      <c r="AZ276" s="411">
        <v>0</v>
      </c>
      <c r="BA276" s="411">
        <v>0</v>
      </c>
      <c r="BB276" s="411">
        <v>0</v>
      </c>
      <c r="BC276" s="411">
        <v>0</v>
      </c>
      <c r="BD276" s="411">
        <v>0</v>
      </c>
      <c r="BE276" s="411">
        <v>0</v>
      </c>
      <c r="BF276" s="411">
        <v>0</v>
      </c>
      <c r="BG276" s="411">
        <v>0</v>
      </c>
      <c r="BH276" s="412">
        <v>0</v>
      </c>
      <c r="BI276" s="411">
        <f t="shared" si="95"/>
        <v>0</v>
      </c>
      <c r="BJ276" s="411">
        <v>5795.7377095833235</v>
      </c>
      <c r="BK276" s="411">
        <v>7047.0002511496596</v>
      </c>
      <c r="BL276" s="411">
        <v>6352.6410213085519</v>
      </c>
      <c r="BM276" s="411">
        <v>6302.5938646108443</v>
      </c>
      <c r="BN276" s="411">
        <v>4686</v>
      </c>
      <c r="BO276" s="411">
        <v>4036.0772220581148</v>
      </c>
      <c r="BP276" s="411">
        <v>7786.7003774882578</v>
      </c>
      <c r="BQ276" s="411">
        <v>9546.161390553978</v>
      </c>
      <c r="BR276" s="411">
        <v>10169.107003559204</v>
      </c>
      <c r="BS276" s="411">
        <v>6976.2197222007981</v>
      </c>
      <c r="BT276" s="411">
        <v>3999</v>
      </c>
      <c r="BU276" s="412">
        <v>3830</v>
      </c>
      <c r="BV276" s="411">
        <f t="shared" si="96"/>
        <v>76527.238562512735</v>
      </c>
      <c r="BW276" s="411">
        <v>-747.28680076054661</v>
      </c>
      <c r="BX276" s="411">
        <v>-719.00543562479925</v>
      </c>
      <c r="BY276" s="411">
        <v>-554.66350171292743</v>
      </c>
      <c r="BZ276" s="411">
        <v>-701.59055556709609</v>
      </c>
      <c r="CA276" s="411">
        <v>375.91326768600084</v>
      </c>
      <c r="CB276" s="411">
        <v>818.23697439398984</v>
      </c>
      <c r="CC276" s="411">
        <v>667.61064291472394</v>
      </c>
      <c r="CD276" s="411">
        <v>-1165.1666947165577</v>
      </c>
      <c r="CE276" s="411">
        <v>501.66045456925167</v>
      </c>
      <c r="CF276" s="411">
        <v>796.2982003710249</v>
      </c>
      <c r="CG276" s="411">
        <v>-95.623636112999975</v>
      </c>
      <c r="CH276" s="412">
        <v>463.86182866999934</v>
      </c>
      <c r="CI276" s="411">
        <f t="shared" si="97"/>
        <v>-359.75525588993651</v>
      </c>
      <c r="CJ276" s="411">
        <v>5048.4509088227769</v>
      </c>
      <c r="CK276" s="411">
        <v>6327.9948155248603</v>
      </c>
      <c r="CL276" s="411">
        <v>5797.9775195956245</v>
      </c>
      <c r="CM276" s="411">
        <v>5601.0033090437482</v>
      </c>
      <c r="CN276" s="411">
        <v>5061.9132676860008</v>
      </c>
      <c r="CO276" s="411">
        <v>4854.3141964521046</v>
      </c>
      <c r="CP276" s="411">
        <v>8454.3110204029817</v>
      </c>
      <c r="CQ276" s="411">
        <v>8380.9946958374203</v>
      </c>
      <c r="CR276" s="411">
        <v>10670.767458128455</v>
      </c>
      <c r="CS276" s="411">
        <v>7772.517922571823</v>
      </c>
      <c r="CT276" s="411">
        <v>3903.376363887</v>
      </c>
      <c r="CU276" s="412">
        <v>4293.8618286699993</v>
      </c>
      <c r="CV276" s="411">
        <f t="shared" si="98"/>
        <v>76167.483306622787</v>
      </c>
      <c r="CW276" s="411">
        <v>-71.104942377785846</v>
      </c>
      <c r="CX276" s="411">
        <v>-89.126687542603577</v>
      </c>
      <c r="CY276" s="411">
        <v>84.028659704285019</v>
      </c>
      <c r="CZ276" s="411">
        <v>-78.887370549911793</v>
      </c>
      <c r="DA276" s="411">
        <v>0</v>
      </c>
      <c r="DB276" s="411">
        <v>0</v>
      </c>
      <c r="DC276" s="411">
        <v>0</v>
      </c>
      <c r="DD276" s="411">
        <v>121.4636912440219</v>
      </c>
      <c r="DE276" s="411">
        <v>-150.29249941025955</v>
      </c>
      <c r="DF276" s="411">
        <v>0</v>
      </c>
      <c r="DG276" s="411">
        <v>0</v>
      </c>
      <c r="DH276" s="412">
        <v>0</v>
      </c>
      <c r="DI276" s="411">
        <f t="shared" si="99"/>
        <v>-183.91914893225385</v>
      </c>
      <c r="DJ276" s="411">
        <v>4977.3459664449911</v>
      </c>
      <c r="DK276" s="411">
        <v>6238.8681279822567</v>
      </c>
      <c r="DL276" s="411">
        <v>5882.0061792999095</v>
      </c>
      <c r="DM276" s="411">
        <v>5522.1159384938364</v>
      </c>
      <c r="DN276" s="411">
        <v>5061.9132676860008</v>
      </c>
      <c r="DO276" s="411">
        <v>4854.3141964521046</v>
      </c>
      <c r="DP276" s="411">
        <v>8454.3110204029817</v>
      </c>
      <c r="DQ276" s="411">
        <v>8502.4583870814422</v>
      </c>
      <c r="DR276" s="411">
        <v>10520.474958718196</v>
      </c>
      <c r="DS276" s="411">
        <v>7772.517922571823</v>
      </c>
      <c r="DT276" s="411">
        <v>3903.376363887</v>
      </c>
      <c r="DU276" s="412">
        <v>4293.8618286699993</v>
      </c>
      <c r="DV276" s="411">
        <f t="shared" si="100"/>
        <v>75983.564157690533</v>
      </c>
      <c r="DW276" s="412">
        <v>4977.3459664449911</v>
      </c>
      <c r="DX276" s="412">
        <v>6238.8681279822567</v>
      </c>
      <c r="DY276" s="412">
        <v>5882.0061792999095</v>
      </c>
      <c r="DZ276" s="412">
        <v>5522.1159384938364</v>
      </c>
      <c r="EA276" s="412">
        <v>5061.9132676860008</v>
      </c>
      <c r="EB276" s="412">
        <v>4854.3141964521046</v>
      </c>
      <c r="EC276" s="412">
        <v>8454.3110204029817</v>
      </c>
      <c r="ED276" s="412">
        <v>8502.4583870814422</v>
      </c>
      <c r="EE276" s="412">
        <v>10520.474958718196</v>
      </c>
      <c r="EF276" s="412">
        <v>7772.517922571823</v>
      </c>
      <c r="EG276" s="412">
        <v>3903.376363887</v>
      </c>
      <c r="EH276" s="412">
        <v>4293.8618286699993</v>
      </c>
      <c r="EI276" s="411">
        <f t="shared" si="101"/>
        <v>75983.564157690533</v>
      </c>
      <c r="EK276" s="411">
        <f t="shared" si="102"/>
        <v>75983.564157690547</v>
      </c>
      <c r="EL276" s="7">
        <f t="shared" si="103"/>
        <v>0</v>
      </c>
    </row>
    <row r="277" spans="1:142">
      <c r="A277" s="365" t="str">
        <f t="shared" si="85"/>
        <v xml:space="preserve"> 032</v>
      </c>
      <c r="B277" s="370" t="s">
        <v>936</v>
      </c>
      <c r="C277" s="370" t="s">
        <v>929</v>
      </c>
      <c r="D277" s="411">
        <v>40492</v>
      </c>
      <c r="E277" s="411">
        <v>55796</v>
      </c>
      <c r="F277" s="411">
        <v>50215</v>
      </c>
      <c r="G277" s="411">
        <v>44038</v>
      </c>
      <c r="H277" s="411">
        <v>35456</v>
      </c>
      <c r="I277" s="411">
        <v>35062</v>
      </c>
      <c r="J277" s="411">
        <v>75935</v>
      </c>
      <c r="K277" s="411">
        <v>113212</v>
      </c>
      <c r="L277" s="411">
        <v>102953</v>
      </c>
      <c r="M277" s="411">
        <v>85676</v>
      </c>
      <c r="N277" s="411">
        <v>49550</v>
      </c>
      <c r="O277" s="412">
        <v>40186</v>
      </c>
      <c r="P277" s="411">
        <f t="shared" si="86"/>
        <v>728571</v>
      </c>
      <c r="Q277" s="411">
        <f t="shared" si="87"/>
        <v>334544.48387096776</v>
      </c>
      <c r="R277" s="411">
        <f t="shared" si="88"/>
        <v>190213.68854282534</v>
      </c>
      <c r="S277" s="411">
        <f t="shared" si="89"/>
        <v>203812.8275862069</v>
      </c>
      <c r="T277" s="411">
        <v>350.50110275808402</v>
      </c>
      <c r="U277" s="411">
        <v>-1124.9174064034523</v>
      </c>
      <c r="V277" s="411">
        <v>-495.88078475546354</v>
      </c>
      <c r="W277" s="411">
        <v>434.62115201608685</v>
      </c>
      <c r="X277" s="411">
        <v>0</v>
      </c>
      <c r="Y277" s="411">
        <v>-904.88207583837357</v>
      </c>
      <c r="Z277" s="411">
        <v>-1098.5118131159543</v>
      </c>
      <c r="AA277" s="411">
        <v>2202.3553339808859</v>
      </c>
      <c r="AB277" s="411">
        <v>489.35484017692215</v>
      </c>
      <c r="AC277" s="411">
        <v>-570.68874850127031</v>
      </c>
      <c r="AD277" s="411">
        <v>0</v>
      </c>
      <c r="AE277" s="412">
        <v>0</v>
      </c>
      <c r="AF277" s="411">
        <f t="shared" si="90"/>
        <v>-718.04839968253509</v>
      </c>
      <c r="AG277" s="411">
        <v>40842.501102758084</v>
      </c>
      <c r="AH277" s="411">
        <v>54671.082593596548</v>
      </c>
      <c r="AI277" s="411">
        <v>49719.119215244536</v>
      </c>
      <c r="AJ277" s="411">
        <v>44472.621152016087</v>
      </c>
      <c r="AK277" s="411">
        <v>35456</v>
      </c>
      <c r="AL277" s="411">
        <v>34157.117924161626</v>
      </c>
      <c r="AM277" s="411">
        <v>74836.488186884046</v>
      </c>
      <c r="AN277" s="411">
        <v>115414.35533398089</v>
      </c>
      <c r="AO277" s="411">
        <v>103442.35484017692</v>
      </c>
      <c r="AP277" s="411">
        <v>85105.31125149873</v>
      </c>
      <c r="AQ277" s="411">
        <v>49550</v>
      </c>
      <c r="AR277" s="412">
        <v>40186</v>
      </c>
      <c r="AS277" s="411">
        <f t="shared" si="91"/>
        <v>727852.95160031749</v>
      </c>
      <c r="AT277" s="411">
        <f t="shared" si="92"/>
        <v>331740.84991056786</v>
      </c>
      <c r="AU277" s="411">
        <f t="shared" si="93"/>
        <v>192734.96841337444</v>
      </c>
      <c r="AV277" s="411">
        <f t="shared" si="94"/>
        <v>203377.13327637513</v>
      </c>
      <c r="AW277" s="411">
        <v>0</v>
      </c>
      <c r="AX277" s="411">
        <v>0</v>
      </c>
      <c r="AY277" s="411">
        <v>0</v>
      </c>
      <c r="AZ277" s="411">
        <v>0</v>
      </c>
      <c r="BA277" s="411">
        <v>0</v>
      </c>
      <c r="BB277" s="411">
        <v>0</v>
      </c>
      <c r="BC277" s="411">
        <v>0</v>
      </c>
      <c r="BD277" s="411">
        <v>0</v>
      </c>
      <c r="BE277" s="411">
        <v>0</v>
      </c>
      <c r="BF277" s="411">
        <v>0</v>
      </c>
      <c r="BG277" s="411">
        <v>0</v>
      </c>
      <c r="BH277" s="412">
        <v>0</v>
      </c>
      <c r="BI277" s="411">
        <f t="shared" si="95"/>
        <v>0</v>
      </c>
      <c r="BJ277" s="411">
        <v>40842.501102758084</v>
      </c>
      <c r="BK277" s="411">
        <v>54671.082593596548</v>
      </c>
      <c r="BL277" s="411">
        <v>49719.119215244536</v>
      </c>
      <c r="BM277" s="411">
        <v>44472.621152016087</v>
      </c>
      <c r="BN277" s="411">
        <v>35456</v>
      </c>
      <c r="BO277" s="411">
        <v>34157.117924161626</v>
      </c>
      <c r="BP277" s="411">
        <v>74836.488186884046</v>
      </c>
      <c r="BQ277" s="411">
        <v>115414.35533398089</v>
      </c>
      <c r="BR277" s="411">
        <v>103442.35484017692</v>
      </c>
      <c r="BS277" s="411">
        <v>85105.31125149873</v>
      </c>
      <c r="BT277" s="411">
        <v>49550</v>
      </c>
      <c r="BU277" s="412">
        <v>40186</v>
      </c>
      <c r="BV277" s="411">
        <f t="shared" si="96"/>
        <v>727852.95160031749</v>
      </c>
      <c r="BW277" s="411">
        <v>-5266.1220216491565</v>
      </c>
      <c r="BX277" s="411">
        <v>-5578.0905570246541</v>
      </c>
      <c r="BY277" s="411">
        <v>-4341.0891113644975</v>
      </c>
      <c r="BZ277" s="411">
        <v>-4950.592034299596</v>
      </c>
      <c r="CA277" s="411">
        <v>2844.2980834560003</v>
      </c>
      <c r="CB277" s="411">
        <v>6924.6982370750848</v>
      </c>
      <c r="CC277" s="411">
        <v>6416.2782141158823</v>
      </c>
      <c r="CD277" s="411">
        <v>-14087.019632876007</v>
      </c>
      <c r="CE277" s="411">
        <v>5102.9985949281836</v>
      </c>
      <c r="CF277" s="411">
        <v>9714.3164765752445</v>
      </c>
      <c r="CG277" s="411">
        <v>-1184.8340008500018</v>
      </c>
      <c r="CH277" s="412">
        <v>4867.0369313139963</v>
      </c>
      <c r="CI277" s="411">
        <f t="shared" si="97"/>
        <v>461.87917940047919</v>
      </c>
      <c r="CJ277" s="411">
        <v>35576.379081108927</v>
      </c>
      <c r="CK277" s="411">
        <v>49092.992036571894</v>
      </c>
      <c r="CL277" s="411">
        <v>45378.030103880039</v>
      </c>
      <c r="CM277" s="411">
        <v>39522.029117716491</v>
      </c>
      <c r="CN277" s="411">
        <v>38300.298083456</v>
      </c>
      <c r="CO277" s="411">
        <v>41081.816161236711</v>
      </c>
      <c r="CP277" s="411">
        <v>81252.766400999928</v>
      </c>
      <c r="CQ277" s="411">
        <v>101327.33570110488</v>
      </c>
      <c r="CR277" s="411">
        <v>108545.35343510511</v>
      </c>
      <c r="CS277" s="411">
        <v>94819.627728073974</v>
      </c>
      <c r="CT277" s="411">
        <v>48365.165999149998</v>
      </c>
      <c r="CU277" s="412">
        <v>45053.036931313996</v>
      </c>
      <c r="CV277" s="411">
        <f t="shared" si="98"/>
        <v>728314.830779718</v>
      </c>
      <c r="CW277" s="411">
        <v>-501.07576170576067</v>
      </c>
      <c r="CX277" s="411">
        <v>-691.45059206439328</v>
      </c>
      <c r="CY277" s="411">
        <v>657.65261020116304</v>
      </c>
      <c r="CZ277" s="411">
        <v>-556.64829743262817</v>
      </c>
      <c r="DA277" s="411">
        <v>0</v>
      </c>
      <c r="DB277" s="411">
        <v>0</v>
      </c>
      <c r="DC277" s="411">
        <v>0</v>
      </c>
      <c r="DD277" s="411">
        <v>1468.5121116102237</v>
      </c>
      <c r="DE277" s="411">
        <v>-1528.8077948606369</v>
      </c>
      <c r="DF277" s="411">
        <v>0</v>
      </c>
      <c r="DG277" s="411">
        <v>0</v>
      </c>
      <c r="DH277" s="412">
        <v>0</v>
      </c>
      <c r="DI277" s="411">
        <f t="shared" si="99"/>
        <v>-1151.8177242520323</v>
      </c>
      <c r="DJ277" s="411">
        <v>35075.303319403167</v>
      </c>
      <c r="DK277" s="411">
        <v>48401.5414445075</v>
      </c>
      <c r="DL277" s="411">
        <v>46035.682714081202</v>
      </c>
      <c r="DM277" s="411">
        <v>38965.380820283863</v>
      </c>
      <c r="DN277" s="411">
        <v>38300.298083456</v>
      </c>
      <c r="DO277" s="411">
        <v>41081.816161236711</v>
      </c>
      <c r="DP277" s="411">
        <v>81252.766400999928</v>
      </c>
      <c r="DQ277" s="411">
        <v>102795.8478127151</v>
      </c>
      <c r="DR277" s="411">
        <v>107016.54564024447</v>
      </c>
      <c r="DS277" s="411">
        <v>94819.627728073974</v>
      </c>
      <c r="DT277" s="411">
        <v>48365.165999149998</v>
      </c>
      <c r="DU277" s="412">
        <v>45053.036931313996</v>
      </c>
      <c r="DV277" s="411">
        <f t="shared" si="100"/>
        <v>727163.013055466</v>
      </c>
      <c r="DW277" s="412">
        <v>35075.303319403167</v>
      </c>
      <c r="DX277" s="412">
        <v>48401.5414445075</v>
      </c>
      <c r="DY277" s="412">
        <v>46035.682714081202</v>
      </c>
      <c r="DZ277" s="412">
        <v>38965.380820283863</v>
      </c>
      <c r="EA277" s="412">
        <v>38300.298083456</v>
      </c>
      <c r="EB277" s="412">
        <v>41081.816161236711</v>
      </c>
      <c r="EC277" s="412">
        <v>81252.766400999928</v>
      </c>
      <c r="ED277" s="412">
        <v>102795.8478127151</v>
      </c>
      <c r="EE277" s="412">
        <v>107016.54564024447</v>
      </c>
      <c r="EF277" s="412">
        <v>94819.627728073974</v>
      </c>
      <c r="EG277" s="412">
        <v>48365.165999149998</v>
      </c>
      <c r="EH277" s="412">
        <v>45053.036931313996</v>
      </c>
      <c r="EI277" s="411">
        <f t="shared" si="101"/>
        <v>727163.013055466</v>
      </c>
      <c r="EK277" s="411">
        <f t="shared" si="102"/>
        <v>727163.013055466</v>
      </c>
      <c r="EL277" s="7">
        <f t="shared" si="103"/>
        <v>0</v>
      </c>
    </row>
    <row r="278" spans="1:142">
      <c r="A278" s="365" t="str">
        <f t="shared" si="85"/>
        <v xml:space="preserve"> 032</v>
      </c>
      <c r="B278" s="370" t="s">
        <v>936</v>
      </c>
      <c r="C278" s="370" t="s">
        <v>930</v>
      </c>
      <c r="D278" s="411">
        <v>38096</v>
      </c>
      <c r="E278" s="411">
        <v>52481</v>
      </c>
      <c r="F278" s="411">
        <v>49899</v>
      </c>
      <c r="G278" s="411">
        <v>43244</v>
      </c>
      <c r="H278" s="411">
        <v>29438</v>
      </c>
      <c r="I278" s="411">
        <v>25116</v>
      </c>
      <c r="J278" s="411">
        <v>44115</v>
      </c>
      <c r="K278" s="411">
        <v>63767</v>
      </c>
      <c r="L278" s="411">
        <v>62808</v>
      </c>
      <c r="M278" s="411">
        <v>49922</v>
      </c>
      <c r="N278" s="411">
        <v>32202</v>
      </c>
      <c r="O278" s="412">
        <v>30105</v>
      </c>
      <c r="P278" s="411">
        <f t="shared" si="86"/>
        <v>521193</v>
      </c>
      <c r="Q278" s="411">
        <f t="shared" si="87"/>
        <v>280965.93548387097</v>
      </c>
      <c r="R278" s="411">
        <f t="shared" si="88"/>
        <v>110671.71968854283</v>
      </c>
      <c r="S278" s="411">
        <f t="shared" si="89"/>
        <v>129555.3448275862</v>
      </c>
      <c r="T278" s="411">
        <v>329.76118765860156</v>
      </c>
      <c r="U278" s="411">
        <v>-1058.0828447462045</v>
      </c>
      <c r="V278" s="411">
        <v>-492.76023655308381</v>
      </c>
      <c r="W278" s="411">
        <v>426.78498337307974</v>
      </c>
      <c r="X278" s="411">
        <v>0</v>
      </c>
      <c r="Y278" s="411">
        <v>-648.1951462197394</v>
      </c>
      <c r="Z278" s="411">
        <v>-638.18856437229988</v>
      </c>
      <c r="AA278" s="411">
        <v>1240.4832754651361</v>
      </c>
      <c r="AB278" s="411">
        <v>298.5381562638504</v>
      </c>
      <c r="AC278" s="411">
        <v>-332.53097369952593</v>
      </c>
      <c r="AD278" s="411">
        <v>0</v>
      </c>
      <c r="AE278" s="412">
        <v>0</v>
      </c>
      <c r="AF278" s="411">
        <f t="shared" si="90"/>
        <v>-874.19016283018573</v>
      </c>
      <c r="AG278" s="411">
        <v>38425.761187658602</v>
      </c>
      <c r="AH278" s="411">
        <v>51422.917155253795</v>
      </c>
      <c r="AI278" s="411">
        <v>49406.239763446916</v>
      </c>
      <c r="AJ278" s="411">
        <v>43670.78498337308</v>
      </c>
      <c r="AK278" s="411">
        <v>29438</v>
      </c>
      <c r="AL278" s="411">
        <v>24467.804853780261</v>
      </c>
      <c r="AM278" s="411">
        <v>43476.8114356277</v>
      </c>
      <c r="AN278" s="411">
        <v>65007.483275465136</v>
      </c>
      <c r="AO278" s="411">
        <v>63106.53815626385</v>
      </c>
      <c r="AP278" s="411">
        <v>49589.469026300474</v>
      </c>
      <c r="AQ278" s="411">
        <v>32202</v>
      </c>
      <c r="AR278" s="412">
        <v>30105</v>
      </c>
      <c r="AS278" s="411">
        <f t="shared" si="91"/>
        <v>520318.80983716983</v>
      </c>
      <c r="AT278" s="411">
        <f t="shared" si="92"/>
        <v>278905.84159089427</v>
      </c>
      <c r="AU278" s="411">
        <f t="shared" si="93"/>
        <v>112107.79903893673</v>
      </c>
      <c r="AV278" s="411">
        <f t="shared" si="94"/>
        <v>129305.16920733878</v>
      </c>
      <c r="AW278" s="411">
        <v>0</v>
      </c>
      <c r="AX278" s="411">
        <v>0</v>
      </c>
      <c r="AY278" s="411">
        <v>0</v>
      </c>
      <c r="AZ278" s="411">
        <v>0</v>
      </c>
      <c r="BA278" s="411">
        <v>0</v>
      </c>
      <c r="BB278" s="411">
        <v>0</v>
      </c>
      <c r="BC278" s="411">
        <v>0</v>
      </c>
      <c r="BD278" s="411">
        <v>0</v>
      </c>
      <c r="BE278" s="411">
        <v>0</v>
      </c>
      <c r="BF278" s="411">
        <v>0</v>
      </c>
      <c r="BG278" s="411">
        <v>0</v>
      </c>
      <c r="BH278" s="412">
        <v>0</v>
      </c>
      <c r="BI278" s="411">
        <f t="shared" si="95"/>
        <v>0</v>
      </c>
      <c r="BJ278" s="411">
        <v>38425.761187658602</v>
      </c>
      <c r="BK278" s="411">
        <v>51422.917155253795</v>
      </c>
      <c r="BL278" s="411">
        <v>49406.239763446916</v>
      </c>
      <c r="BM278" s="411">
        <v>43670.78498337308</v>
      </c>
      <c r="BN278" s="411">
        <v>29438</v>
      </c>
      <c r="BO278" s="411">
        <v>24467.804853780261</v>
      </c>
      <c r="BP278" s="411">
        <v>43476.8114356277</v>
      </c>
      <c r="BQ278" s="411">
        <v>65007.483275465136</v>
      </c>
      <c r="BR278" s="411">
        <v>63106.53815626385</v>
      </c>
      <c r="BS278" s="411">
        <v>49589.469026300474</v>
      </c>
      <c r="BT278" s="411">
        <v>32202</v>
      </c>
      <c r="BU278" s="412">
        <v>30105</v>
      </c>
      <c r="BV278" s="411">
        <f t="shared" si="96"/>
        <v>520318.80983716983</v>
      </c>
      <c r="BW278" s="411">
        <v>-4954.5140901103005</v>
      </c>
      <c r="BX278" s="411">
        <v>-5246.6802373505416</v>
      </c>
      <c r="BY278" s="411">
        <v>-4313.7708965045749</v>
      </c>
      <c r="BZ278" s="411">
        <v>-4861.3334377413121</v>
      </c>
      <c r="CA278" s="411">
        <v>2361.5311084380046</v>
      </c>
      <c r="CB278" s="411">
        <v>4960.3765022639273</v>
      </c>
      <c r="CC278" s="411">
        <v>3727.5842946694102</v>
      </c>
      <c r="CD278" s="411">
        <v>-7934.5562389994375</v>
      </c>
      <c r="CE278" s="411">
        <v>3113.1597500825592</v>
      </c>
      <c r="CF278" s="411">
        <v>5660.3728832297202</v>
      </c>
      <c r="CG278" s="411">
        <v>-770.01058517400088</v>
      </c>
      <c r="CH278" s="412">
        <v>3646.0993086449962</v>
      </c>
      <c r="CI278" s="411">
        <f t="shared" si="97"/>
        <v>-4611.7416385515498</v>
      </c>
      <c r="CJ278" s="411">
        <v>33471.247097548301</v>
      </c>
      <c r="CK278" s="411">
        <v>46176.236917903254</v>
      </c>
      <c r="CL278" s="411">
        <v>45092.468866942341</v>
      </c>
      <c r="CM278" s="411">
        <v>38809.451545631768</v>
      </c>
      <c r="CN278" s="411">
        <v>31799.531108438005</v>
      </c>
      <c r="CO278" s="411">
        <v>29428.181356044188</v>
      </c>
      <c r="CP278" s="411">
        <v>47204.39573029711</v>
      </c>
      <c r="CQ278" s="411">
        <v>57072.927036465699</v>
      </c>
      <c r="CR278" s="411">
        <v>66219.69790634641</v>
      </c>
      <c r="CS278" s="411">
        <v>55249.841909530194</v>
      </c>
      <c r="CT278" s="411">
        <v>31431.989414825999</v>
      </c>
      <c r="CU278" s="412">
        <v>33751.099308644996</v>
      </c>
      <c r="CV278" s="411">
        <f t="shared" si="98"/>
        <v>515707.0681986183</v>
      </c>
      <c r="CW278" s="411">
        <v>-471.42601545842626</v>
      </c>
      <c r="CX278" s="411">
        <v>-650.36953405497479</v>
      </c>
      <c r="CY278" s="411">
        <v>653.51404154988995</v>
      </c>
      <c r="CZ278" s="411">
        <v>-546.61199360044702</v>
      </c>
      <c r="DA278" s="411">
        <v>0</v>
      </c>
      <c r="DB278" s="411">
        <v>0</v>
      </c>
      <c r="DC278" s="411">
        <v>0</v>
      </c>
      <c r="DD278" s="411">
        <v>827.14387009370694</v>
      </c>
      <c r="DE278" s="411">
        <v>-932.67180149783235</v>
      </c>
      <c r="DF278" s="411">
        <v>0</v>
      </c>
      <c r="DG278" s="411">
        <v>0</v>
      </c>
      <c r="DH278" s="412">
        <v>0</v>
      </c>
      <c r="DI278" s="411">
        <f t="shared" si="99"/>
        <v>-1120.4214329680835</v>
      </c>
      <c r="DJ278" s="411">
        <v>32999.821082089875</v>
      </c>
      <c r="DK278" s="411">
        <v>45525.867383848279</v>
      </c>
      <c r="DL278" s="411">
        <v>45745.982908492231</v>
      </c>
      <c r="DM278" s="411">
        <v>38262.839552031321</v>
      </c>
      <c r="DN278" s="411">
        <v>31799.531108438005</v>
      </c>
      <c r="DO278" s="411">
        <v>29428.181356044188</v>
      </c>
      <c r="DP278" s="411">
        <v>47204.39573029711</v>
      </c>
      <c r="DQ278" s="411">
        <v>57900.070906559406</v>
      </c>
      <c r="DR278" s="411">
        <v>65287.026104848577</v>
      </c>
      <c r="DS278" s="411">
        <v>55249.841909530194</v>
      </c>
      <c r="DT278" s="411">
        <v>31431.989414825999</v>
      </c>
      <c r="DU278" s="412">
        <v>33751.099308644996</v>
      </c>
      <c r="DV278" s="411">
        <f t="shared" si="100"/>
        <v>514586.64676565019</v>
      </c>
      <c r="DW278" s="412">
        <v>32999.821082089875</v>
      </c>
      <c r="DX278" s="412">
        <v>45525.867383848279</v>
      </c>
      <c r="DY278" s="412">
        <v>45745.982908492231</v>
      </c>
      <c r="DZ278" s="412">
        <v>38262.839552031321</v>
      </c>
      <c r="EA278" s="412">
        <v>31799.531108438005</v>
      </c>
      <c r="EB278" s="412">
        <v>29428.181356044188</v>
      </c>
      <c r="EC278" s="412">
        <v>47204.39573029711</v>
      </c>
      <c r="ED278" s="412">
        <v>57900.070906559406</v>
      </c>
      <c r="EE278" s="412">
        <v>65287.026104848577</v>
      </c>
      <c r="EF278" s="412">
        <v>55249.841909530194</v>
      </c>
      <c r="EG278" s="412">
        <v>31431.989414825999</v>
      </c>
      <c r="EH278" s="412">
        <v>33751.099308644996</v>
      </c>
      <c r="EI278" s="411">
        <f t="shared" si="101"/>
        <v>514586.64676565019</v>
      </c>
      <c r="EK278" s="411">
        <f t="shared" si="102"/>
        <v>514586.64676565025</v>
      </c>
      <c r="EL278" s="7">
        <f t="shared" si="103"/>
        <v>0</v>
      </c>
    </row>
    <row r="279" spans="1:142">
      <c r="A279" s="365" t="str">
        <f t="shared" si="85"/>
        <v xml:space="preserve"> 032</v>
      </c>
      <c r="B279" s="370" t="s">
        <v>936</v>
      </c>
      <c r="C279" s="370" t="s">
        <v>1173</v>
      </c>
      <c r="D279" s="411">
        <v>1</v>
      </c>
      <c r="E279" s="411">
        <v>2</v>
      </c>
      <c r="F279" s="411">
        <v>11</v>
      </c>
      <c r="G279" s="411">
        <v>0</v>
      </c>
      <c r="H279" s="411">
        <v>0</v>
      </c>
      <c r="I279" s="411">
        <v>1</v>
      </c>
      <c r="J279" s="411">
        <v>2</v>
      </c>
      <c r="K279" s="411">
        <v>12</v>
      </c>
      <c r="L279" s="411">
        <v>16</v>
      </c>
      <c r="M279" s="411">
        <v>44</v>
      </c>
      <c r="N279" s="411">
        <v>0</v>
      </c>
      <c r="O279" s="412">
        <v>0</v>
      </c>
      <c r="P279" s="411">
        <f t="shared" si="86"/>
        <v>89</v>
      </c>
      <c r="Q279" s="411">
        <f t="shared" si="87"/>
        <v>16.935483870967744</v>
      </c>
      <c r="R279" s="411">
        <f t="shared" si="88"/>
        <v>23.650723025583982</v>
      </c>
      <c r="S279" s="411">
        <f t="shared" si="89"/>
        <v>48.413793103448278</v>
      </c>
      <c r="T279" s="411">
        <v>0</v>
      </c>
      <c r="U279" s="411">
        <v>0</v>
      </c>
      <c r="V279" s="411">
        <v>0</v>
      </c>
      <c r="W279" s="411">
        <v>0</v>
      </c>
      <c r="X279" s="411">
        <v>0</v>
      </c>
      <c r="Y279" s="411">
        <v>0</v>
      </c>
      <c r="Z279" s="411">
        <v>0</v>
      </c>
      <c r="AA279" s="411">
        <v>0</v>
      </c>
      <c r="AB279" s="411">
        <v>0</v>
      </c>
      <c r="AC279" s="411">
        <v>0</v>
      </c>
      <c r="AD279" s="411">
        <v>0</v>
      </c>
      <c r="AE279" s="412">
        <v>0</v>
      </c>
      <c r="AF279" s="411">
        <f t="shared" si="90"/>
        <v>0</v>
      </c>
      <c r="AG279" s="411">
        <v>0</v>
      </c>
      <c r="AH279" s="411">
        <v>0</v>
      </c>
      <c r="AI279" s="411">
        <v>0</v>
      </c>
      <c r="AJ279" s="411">
        <v>0</v>
      </c>
      <c r="AK279" s="411">
        <v>0</v>
      </c>
      <c r="AL279" s="411">
        <v>0</v>
      </c>
      <c r="AM279" s="411">
        <v>0</v>
      </c>
      <c r="AN279" s="411">
        <v>0</v>
      </c>
      <c r="AO279" s="411">
        <v>0</v>
      </c>
      <c r="AP279" s="411">
        <v>0</v>
      </c>
      <c r="AQ279" s="411">
        <v>0</v>
      </c>
      <c r="AR279" s="412">
        <v>0</v>
      </c>
      <c r="AS279" s="411">
        <f t="shared" si="91"/>
        <v>0</v>
      </c>
      <c r="AT279" s="411">
        <f t="shared" si="92"/>
        <v>0</v>
      </c>
      <c r="AU279" s="411">
        <f t="shared" si="93"/>
        <v>0</v>
      </c>
      <c r="AV279" s="411">
        <f t="shared" si="94"/>
        <v>0</v>
      </c>
      <c r="AW279" s="411">
        <v>0</v>
      </c>
      <c r="AX279" s="411">
        <v>0</v>
      </c>
      <c r="AY279" s="411">
        <v>0</v>
      </c>
      <c r="AZ279" s="411">
        <v>0</v>
      </c>
      <c r="BA279" s="411">
        <v>0</v>
      </c>
      <c r="BB279" s="411">
        <v>0</v>
      </c>
      <c r="BC279" s="411">
        <v>0</v>
      </c>
      <c r="BD279" s="411">
        <v>0</v>
      </c>
      <c r="BE279" s="411">
        <v>0</v>
      </c>
      <c r="BF279" s="411">
        <v>0</v>
      </c>
      <c r="BG279" s="411">
        <v>0</v>
      </c>
      <c r="BH279" s="412">
        <v>0</v>
      </c>
      <c r="BI279" s="411">
        <f t="shared" si="95"/>
        <v>0</v>
      </c>
      <c r="BJ279" s="411">
        <v>0</v>
      </c>
      <c r="BK279" s="411">
        <v>0</v>
      </c>
      <c r="BL279" s="411">
        <v>0</v>
      </c>
      <c r="BM279" s="411">
        <v>0</v>
      </c>
      <c r="BN279" s="411">
        <v>0</v>
      </c>
      <c r="BO279" s="411">
        <v>0</v>
      </c>
      <c r="BP279" s="411">
        <v>0</v>
      </c>
      <c r="BQ279" s="411">
        <v>0</v>
      </c>
      <c r="BR279" s="411">
        <v>0</v>
      </c>
      <c r="BS279" s="411">
        <v>0</v>
      </c>
      <c r="BT279" s="411">
        <v>0</v>
      </c>
      <c r="BU279" s="412">
        <v>0</v>
      </c>
      <c r="BV279" s="411">
        <f t="shared" si="96"/>
        <v>0</v>
      </c>
      <c r="BW279" s="411">
        <v>0</v>
      </c>
      <c r="BX279" s="411">
        <v>0</v>
      </c>
      <c r="BY279" s="411">
        <v>0</v>
      </c>
      <c r="BZ279" s="411">
        <v>0</v>
      </c>
      <c r="CA279" s="411">
        <v>0</v>
      </c>
      <c r="CB279" s="411">
        <v>0</v>
      </c>
      <c r="CC279" s="411">
        <v>0</v>
      </c>
      <c r="CD279" s="411">
        <v>0</v>
      </c>
      <c r="CE279" s="411">
        <v>0</v>
      </c>
      <c r="CF279" s="411">
        <v>0</v>
      </c>
      <c r="CG279" s="411">
        <v>0</v>
      </c>
      <c r="CH279" s="412">
        <v>0</v>
      </c>
      <c r="CI279" s="411">
        <f t="shared" si="97"/>
        <v>0</v>
      </c>
      <c r="CJ279" s="411">
        <v>0</v>
      </c>
      <c r="CK279" s="411">
        <v>0</v>
      </c>
      <c r="CL279" s="411">
        <v>0</v>
      </c>
      <c r="CM279" s="411">
        <v>0</v>
      </c>
      <c r="CN279" s="411">
        <v>0</v>
      </c>
      <c r="CO279" s="411">
        <v>0</v>
      </c>
      <c r="CP279" s="411">
        <v>0</v>
      </c>
      <c r="CQ279" s="411">
        <v>0</v>
      </c>
      <c r="CR279" s="411">
        <v>0</v>
      </c>
      <c r="CS279" s="411">
        <v>0</v>
      </c>
      <c r="CT279" s="411">
        <v>0</v>
      </c>
      <c r="CU279" s="412">
        <v>0</v>
      </c>
      <c r="CV279" s="411">
        <f t="shared" si="98"/>
        <v>0</v>
      </c>
      <c r="CW279" s="411">
        <v>0</v>
      </c>
      <c r="CX279" s="411">
        <v>0</v>
      </c>
      <c r="CY279" s="411">
        <v>0</v>
      </c>
      <c r="CZ279" s="411">
        <v>0</v>
      </c>
      <c r="DA279" s="411">
        <v>0</v>
      </c>
      <c r="DB279" s="411">
        <v>0</v>
      </c>
      <c r="DC279" s="411">
        <v>0</v>
      </c>
      <c r="DD279" s="411">
        <v>0</v>
      </c>
      <c r="DE279" s="411">
        <v>0</v>
      </c>
      <c r="DF279" s="411">
        <v>0</v>
      </c>
      <c r="DG279" s="411">
        <v>0</v>
      </c>
      <c r="DH279" s="412">
        <v>0</v>
      </c>
      <c r="DI279" s="411">
        <f t="shared" si="99"/>
        <v>0</v>
      </c>
      <c r="DJ279" s="411">
        <v>0</v>
      </c>
      <c r="DK279" s="411">
        <v>0</v>
      </c>
      <c r="DL279" s="411">
        <v>0</v>
      </c>
      <c r="DM279" s="411">
        <v>0</v>
      </c>
      <c r="DN279" s="411">
        <v>0</v>
      </c>
      <c r="DO279" s="411">
        <v>0</v>
      </c>
      <c r="DP279" s="411">
        <v>0</v>
      </c>
      <c r="DQ279" s="411">
        <v>0</v>
      </c>
      <c r="DR279" s="411">
        <v>0</v>
      </c>
      <c r="DS279" s="411">
        <v>0</v>
      </c>
      <c r="DT279" s="411">
        <v>0</v>
      </c>
      <c r="DU279" s="412">
        <v>0</v>
      </c>
      <c r="DV279" s="411">
        <f t="shared" si="100"/>
        <v>0</v>
      </c>
      <c r="DW279" s="412">
        <v>0</v>
      </c>
      <c r="DX279" s="412">
        <v>0</v>
      </c>
      <c r="DY279" s="412">
        <v>0</v>
      </c>
      <c r="DZ279" s="412">
        <v>0</v>
      </c>
      <c r="EA279" s="412">
        <v>0</v>
      </c>
      <c r="EB279" s="412">
        <v>0</v>
      </c>
      <c r="EC279" s="412">
        <v>0</v>
      </c>
      <c r="ED279" s="412">
        <v>0</v>
      </c>
      <c r="EE279" s="412">
        <v>0</v>
      </c>
      <c r="EF279" s="412">
        <v>0</v>
      </c>
      <c r="EG279" s="412">
        <v>0</v>
      </c>
      <c r="EH279" s="412">
        <v>0</v>
      </c>
      <c r="EI279" s="411">
        <f t="shared" si="101"/>
        <v>0</v>
      </c>
      <c r="EK279" s="411">
        <f t="shared" si="102"/>
        <v>89</v>
      </c>
      <c r="EL279" s="7">
        <f t="shared" si="103"/>
        <v>-89</v>
      </c>
    </row>
    <row r="280" spans="1:142">
      <c r="A280" s="365" t="str">
        <f t="shared" si="85"/>
        <v xml:space="preserve"> 032</v>
      </c>
      <c r="B280" s="370" t="s">
        <v>936</v>
      </c>
      <c r="C280" s="370" t="s">
        <v>1174</v>
      </c>
      <c r="D280" s="411">
        <v>11</v>
      </c>
      <c r="E280" s="411">
        <v>11</v>
      </c>
      <c r="F280" s="411">
        <v>11</v>
      </c>
      <c r="G280" s="411">
        <v>12</v>
      </c>
      <c r="H280" s="411">
        <v>12</v>
      </c>
      <c r="I280" s="411">
        <v>11</v>
      </c>
      <c r="J280" s="411">
        <v>11</v>
      </c>
      <c r="K280" s="411">
        <v>8</v>
      </c>
      <c r="L280" s="411">
        <v>7</v>
      </c>
      <c r="M280" s="411">
        <v>23</v>
      </c>
      <c r="N280" s="411">
        <v>11</v>
      </c>
      <c r="O280" s="412">
        <v>11</v>
      </c>
      <c r="P280" s="411">
        <f t="shared" si="86"/>
        <v>139</v>
      </c>
      <c r="Q280" s="411">
        <f t="shared" si="87"/>
        <v>78.645161290322577</v>
      </c>
      <c r="R280" s="411">
        <f t="shared" si="88"/>
        <v>13.423804226918799</v>
      </c>
      <c r="S280" s="411">
        <f t="shared" si="89"/>
        <v>46.931034482758619</v>
      </c>
      <c r="T280" s="411">
        <v>0</v>
      </c>
      <c r="U280" s="411">
        <v>0</v>
      </c>
      <c r="V280" s="411">
        <v>0</v>
      </c>
      <c r="W280" s="411">
        <v>0</v>
      </c>
      <c r="X280" s="411">
        <v>0</v>
      </c>
      <c r="Y280" s="411">
        <v>0</v>
      </c>
      <c r="Z280" s="411">
        <v>0</v>
      </c>
      <c r="AA280" s="411">
        <v>0</v>
      </c>
      <c r="AB280" s="411">
        <v>0</v>
      </c>
      <c r="AC280" s="411">
        <v>0</v>
      </c>
      <c r="AD280" s="411">
        <v>0</v>
      </c>
      <c r="AE280" s="412">
        <v>0</v>
      </c>
      <c r="AF280" s="411">
        <f t="shared" si="90"/>
        <v>0</v>
      </c>
      <c r="AG280" s="411">
        <v>0</v>
      </c>
      <c r="AH280" s="411">
        <v>0</v>
      </c>
      <c r="AI280" s="411">
        <v>0</v>
      </c>
      <c r="AJ280" s="411">
        <v>0</v>
      </c>
      <c r="AK280" s="411">
        <v>0</v>
      </c>
      <c r="AL280" s="411">
        <v>0</v>
      </c>
      <c r="AM280" s="411">
        <v>0</v>
      </c>
      <c r="AN280" s="411">
        <v>0</v>
      </c>
      <c r="AO280" s="411">
        <v>0</v>
      </c>
      <c r="AP280" s="411">
        <v>0</v>
      </c>
      <c r="AQ280" s="411">
        <v>0</v>
      </c>
      <c r="AR280" s="412">
        <v>0</v>
      </c>
      <c r="AS280" s="411">
        <f t="shared" si="91"/>
        <v>0</v>
      </c>
      <c r="AT280" s="411">
        <f t="shared" si="92"/>
        <v>0</v>
      </c>
      <c r="AU280" s="411">
        <f t="shared" si="93"/>
        <v>0</v>
      </c>
      <c r="AV280" s="411">
        <f t="shared" si="94"/>
        <v>0</v>
      </c>
      <c r="AW280" s="411">
        <v>0</v>
      </c>
      <c r="AX280" s="411">
        <v>0</v>
      </c>
      <c r="AY280" s="411">
        <v>0</v>
      </c>
      <c r="AZ280" s="411">
        <v>0</v>
      </c>
      <c r="BA280" s="411">
        <v>0</v>
      </c>
      <c r="BB280" s="411">
        <v>0</v>
      </c>
      <c r="BC280" s="411">
        <v>0</v>
      </c>
      <c r="BD280" s="411">
        <v>0</v>
      </c>
      <c r="BE280" s="411">
        <v>0</v>
      </c>
      <c r="BF280" s="411">
        <v>0</v>
      </c>
      <c r="BG280" s="411">
        <v>0</v>
      </c>
      <c r="BH280" s="412">
        <v>0</v>
      </c>
      <c r="BI280" s="411">
        <f t="shared" si="95"/>
        <v>0</v>
      </c>
      <c r="BJ280" s="411">
        <v>0</v>
      </c>
      <c r="BK280" s="411">
        <v>0</v>
      </c>
      <c r="BL280" s="411">
        <v>0</v>
      </c>
      <c r="BM280" s="411">
        <v>0</v>
      </c>
      <c r="BN280" s="411">
        <v>0</v>
      </c>
      <c r="BO280" s="411">
        <v>0</v>
      </c>
      <c r="BP280" s="411">
        <v>0</v>
      </c>
      <c r="BQ280" s="411">
        <v>0</v>
      </c>
      <c r="BR280" s="411">
        <v>0</v>
      </c>
      <c r="BS280" s="411">
        <v>0</v>
      </c>
      <c r="BT280" s="411">
        <v>0</v>
      </c>
      <c r="BU280" s="412">
        <v>0</v>
      </c>
      <c r="BV280" s="411">
        <f t="shared" si="96"/>
        <v>0</v>
      </c>
      <c r="BW280" s="411">
        <v>0</v>
      </c>
      <c r="BX280" s="411">
        <v>0</v>
      </c>
      <c r="BY280" s="411">
        <v>0</v>
      </c>
      <c r="BZ280" s="411">
        <v>0</v>
      </c>
      <c r="CA280" s="411">
        <v>0</v>
      </c>
      <c r="CB280" s="411">
        <v>0</v>
      </c>
      <c r="CC280" s="411">
        <v>0</v>
      </c>
      <c r="CD280" s="411">
        <v>0</v>
      </c>
      <c r="CE280" s="411">
        <v>0</v>
      </c>
      <c r="CF280" s="411">
        <v>0</v>
      </c>
      <c r="CG280" s="411">
        <v>0</v>
      </c>
      <c r="CH280" s="412">
        <v>0</v>
      </c>
      <c r="CI280" s="411">
        <f t="shared" si="97"/>
        <v>0</v>
      </c>
      <c r="CJ280" s="411">
        <v>0</v>
      </c>
      <c r="CK280" s="411">
        <v>0</v>
      </c>
      <c r="CL280" s="411">
        <v>0</v>
      </c>
      <c r="CM280" s="411">
        <v>0</v>
      </c>
      <c r="CN280" s="411">
        <v>0</v>
      </c>
      <c r="CO280" s="411">
        <v>0</v>
      </c>
      <c r="CP280" s="411">
        <v>0</v>
      </c>
      <c r="CQ280" s="411">
        <v>0</v>
      </c>
      <c r="CR280" s="411">
        <v>0</v>
      </c>
      <c r="CS280" s="411">
        <v>0</v>
      </c>
      <c r="CT280" s="411">
        <v>0</v>
      </c>
      <c r="CU280" s="412">
        <v>0</v>
      </c>
      <c r="CV280" s="411">
        <f t="shared" si="98"/>
        <v>0</v>
      </c>
      <c r="CW280" s="411">
        <v>0</v>
      </c>
      <c r="CX280" s="411">
        <v>0</v>
      </c>
      <c r="CY280" s="411">
        <v>0</v>
      </c>
      <c r="CZ280" s="411">
        <v>0</v>
      </c>
      <c r="DA280" s="411">
        <v>0</v>
      </c>
      <c r="DB280" s="411">
        <v>0</v>
      </c>
      <c r="DC280" s="411">
        <v>0</v>
      </c>
      <c r="DD280" s="411">
        <v>0</v>
      </c>
      <c r="DE280" s="411">
        <v>0</v>
      </c>
      <c r="DF280" s="411">
        <v>0</v>
      </c>
      <c r="DG280" s="411">
        <v>0</v>
      </c>
      <c r="DH280" s="412">
        <v>0</v>
      </c>
      <c r="DI280" s="411">
        <f t="shared" si="99"/>
        <v>0</v>
      </c>
      <c r="DJ280" s="411">
        <v>0</v>
      </c>
      <c r="DK280" s="411">
        <v>0</v>
      </c>
      <c r="DL280" s="411">
        <v>0</v>
      </c>
      <c r="DM280" s="411">
        <v>0</v>
      </c>
      <c r="DN280" s="411">
        <v>0</v>
      </c>
      <c r="DO280" s="411">
        <v>0</v>
      </c>
      <c r="DP280" s="411">
        <v>0</v>
      </c>
      <c r="DQ280" s="411">
        <v>0</v>
      </c>
      <c r="DR280" s="411">
        <v>0</v>
      </c>
      <c r="DS280" s="411">
        <v>0</v>
      </c>
      <c r="DT280" s="411">
        <v>0</v>
      </c>
      <c r="DU280" s="412">
        <v>0</v>
      </c>
      <c r="DV280" s="411">
        <f t="shared" si="100"/>
        <v>0</v>
      </c>
      <c r="DW280" s="412">
        <v>0</v>
      </c>
      <c r="DX280" s="412">
        <v>0</v>
      </c>
      <c r="DY280" s="412">
        <v>0</v>
      </c>
      <c r="DZ280" s="412">
        <v>0</v>
      </c>
      <c r="EA280" s="412">
        <v>0</v>
      </c>
      <c r="EB280" s="412">
        <v>0</v>
      </c>
      <c r="EC280" s="412">
        <v>0</v>
      </c>
      <c r="ED280" s="412">
        <v>0</v>
      </c>
      <c r="EE280" s="412">
        <v>0</v>
      </c>
      <c r="EF280" s="412">
        <v>0</v>
      </c>
      <c r="EG280" s="412">
        <v>0</v>
      </c>
      <c r="EH280" s="412">
        <v>0</v>
      </c>
      <c r="EI280" s="411">
        <f t="shared" si="101"/>
        <v>0</v>
      </c>
      <c r="EK280" s="411">
        <f t="shared" si="102"/>
        <v>139</v>
      </c>
      <c r="EL280" s="7">
        <f t="shared" si="103"/>
        <v>-139</v>
      </c>
    </row>
    <row r="281" spans="1:142">
      <c r="A281" s="365" t="str">
        <f t="shared" si="85"/>
        <v xml:space="preserve"> 032</v>
      </c>
      <c r="B281" s="370" t="s">
        <v>936</v>
      </c>
      <c r="C281" s="370" t="s">
        <v>1211</v>
      </c>
      <c r="D281" s="411">
        <v>7</v>
      </c>
      <c r="E281" s="411">
        <v>7</v>
      </c>
      <c r="F281" s="411">
        <v>6</v>
      </c>
      <c r="G281" s="411">
        <v>7</v>
      </c>
      <c r="H281" s="411">
        <v>7</v>
      </c>
      <c r="I281" s="411">
        <v>7</v>
      </c>
      <c r="J281" s="411">
        <v>7</v>
      </c>
      <c r="K281" s="411">
        <v>4</v>
      </c>
      <c r="L281" s="411">
        <v>4</v>
      </c>
      <c r="M281" s="411">
        <v>3</v>
      </c>
      <c r="N281" s="411">
        <v>7</v>
      </c>
      <c r="O281" s="412">
        <v>7</v>
      </c>
      <c r="P281" s="411">
        <f t="shared" si="86"/>
        <v>73</v>
      </c>
      <c r="Q281" s="411">
        <f t="shared" si="87"/>
        <v>47.774193548387096</v>
      </c>
      <c r="R281" s="411">
        <f t="shared" si="88"/>
        <v>7.1223581757508345</v>
      </c>
      <c r="S281" s="411">
        <f t="shared" si="89"/>
        <v>18.103448275862068</v>
      </c>
      <c r="T281" s="411">
        <v>0</v>
      </c>
      <c r="U281" s="411">
        <v>0</v>
      </c>
      <c r="V281" s="411">
        <v>0</v>
      </c>
      <c r="W281" s="411">
        <v>0</v>
      </c>
      <c r="X281" s="411">
        <v>0</v>
      </c>
      <c r="Y281" s="411">
        <v>0</v>
      </c>
      <c r="Z281" s="411">
        <v>0</v>
      </c>
      <c r="AA281" s="411">
        <v>0</v>
      </c>
      <c r="AB281" s="411">
        <v>0</v>
      </c>
      <c r="AC281" s="411">
        <v>0</v>
      </c>
      <c r="AD281" s="411">
        <v>0</v>
      </c>
      <c r="AE281" s="412">
        <v>0</v>
      </c>
      <c r="AF281" s="411">
        <f t="shared" si="90"/>
        <v>0</v>
      </c>
      <c r="AG281" s="411">
        <v>0</v>
      </c>
      <c r="AH281" s="411">
        <v>0</v>
      </c>
      <c r="AI281" s="411">
        <v>0</v>
      </c>
      <c r="AJ281" s="411">
        <v>0</v>
      </c>
      <c r="AK281" s="411">
        <v>0</v>
      </c>
      <c r="AL281" s="411">
        <v>0</v>
      </c>
      <c r="AM281" s="411">
        <v>0</v>
      </c>
      <c r="AN281" s="411">
        <v>0</v>
      </c>
      <c r="AO281" s="411">
        <v>0</v>
      </c>
      <c r="AP281" s="411">
        <v>0</v>
      </c>
      <c r="AQ281" s="411">
        <v>0</v>
      </c>
      <c r="AR281" s="412">
        <v>0</v>
      </c>
      <c r="AS281" s="411">
        <f t="shared" si="91"/>
        <v>0</v>
      </c>
      <c r="AT281" s="411">
        <f t="shared" si="92"/>
        <v>0</v>
      </c>
      <c r="AU281" s="411">
        <f t="shared" si="93"/>
        <v>0</v>
      </c>
      <c r="AV281" s="411">
        <f t="shared" si="94"/>
        <v>0</v>
      </c>
      <c r="AW281" s="411">
        <v>0</v>
      </c>
      <c r="AX281" s="411">
        <v>0</v>
      </c>
      <c r="AY281" s="411">
        <v>0</v>
      </c>
      <c r="AZ281" s="411">
        <v>0</v>
      </c>
      <c r="BA281" s="411">
        <v>0</v>
      </c>
      <c r="BB281" s="411">
        <v>0</v>
      </c>
      <c r="BC281" s="411">
        <v>0</v>
      </c>
      <c r="BD281" s="411">
        <v>0</v>
      </c>
      <c r="BE281" s="411">
        <v>0</v>
      </c>
      <c r="BF281" s="411">
        <v>0</v>
      </c>
      <c r="BG281" s="411">
        <v>0</v>
      </c>
      <c r="BH281" s="412">
        <v>0</v>
      </c>
      <c r="BI281" s="411">
        <f t="shared" si="95"/>
        <v>0</v>
      </c>
      <c r="BJ281" s="411">
        <v>0</v>
      </c>
      <c r="BK281" s="411">
        <v>0</v>
      </c>
      <c r="BL281" s="411">
        <v>0</v>
      </c>
      <c r="BM281" s="411">
        <v>0</v>
      </c>
      <c r="BN281" s="411">
        <v>0</v>
      </c>
      <c r="BO281" s="411">
        <v>0</v>
      </c>
      <c r="BP281" s="411">
        <v>0</v>
      </c>
      <c r="BQ281" s="411">
        <v>0</v>
      </c>
      <c r="BR281" s="411">
        <v>0</v>
      </c>
      <c r="BS281" s="411">
        <v>0</v>
      </c>
      <c r="BT281" s="411">
        <v>0</v>
      </c>
      <c r="BU281" s="412">
        <v>0</v>
      </c>
      <c r="BV281" s="411">
        <f t="shared" si="96"/>
        <v>0</v>
      </c>
      <c r="BW281" s="411">
        <v>0</v>
      </c>
      <c r="BX281" s="411">
        <v>0</v>
      </c>
      <c r="BY281" s="411">
        <v>0</v>
      </c>
      <c r="BZ281" s="411">
        <v>0</v>
      </c>
      <c r="CA281" s="411">
        <v>0</v>
      </c>
      <c r="CB281" s="411">
        <v>0</v>
      </c>
      <c r="CC281" s="411">
        <v>0</v>
      </c>
      <c r="CD281" s="411">
        <v>0</v>
      </c>
      <c r="CE281" s="411">
        <v>0</v>
      </c>
      <c r="CF281" s="411">
        <v>0</v>
      </c>
      <c r="CG281" s="411">
        <v>0</v>
      </c>
      <c r="CH281" s="412">
        <v>0</v>
      </c>
      <c r="CI281" s="411">
        <f t="shared" si="97"/>
        <v>0</v>
      </c>
      <c r="CJ281" s="411">
        <v>0</v>
      </c>
      <c r="CK281" s="411">
        <v>0</v>
      </c>
      <c r="CL281" s="411">
        <v>0</v>
      </c>
      <c r="CM281" s="411">
        <v>0</v>
      </c>
      <c r="CN281" s="411">
        <v>0</v>
      </c>
      <c r="CO281" s="411">
        <v>0</v>
      </c>
      <c r="CP281" s="411">
        <v>0</v>
      </c>
      <c r="CQ281" s="411">
        <v>0</v>
      </c>
      <c r="CR281" s="411">
        <v>0</v>
      </c>
      <c r="CS281" s="411">
        <v>0</v>
      </c>
      <c r="CT281" s="411">
        <v>0</v>
      </c>
      <c r="CU281" s="412">
        <v>0</v>
      </c>
      <c r="CV281" s="411">
        <f t="shared" si="98"/>
        <v>0</v>
      </c>
      <c r="CW281" s="411">
        <v>0</v>
      </c>
      <c r="CX281" s="411">
        <v>0</v>
      </c>
      <c r="CY281" s="411">
        <v>0</v>
      </c>
      <c r="CZ281" s="411">
        <v>0</v>
      </c>
      <c r="DA281" s="411">
        <v>0</v>
      </c>
      <c r="DB281" s="411">
        <v>0</v>
      </c>
      <c r="DC281" s="411">
        <v>0</v>
      </c>
      <c r="DD281" s="411">
        <v>0</v>
      </c>
      <c r="DE281" s="411">
        <v>0</v>
      </c>
      <c r="DF281" s="411">
        <v>0</v>
      </c>
      <c r="DG281" s="411">
        <v>0</v>
      </c>
      <c r="DH281" s="412">
        <v>0</v>
      </c>
      <c r="DI281" s="411">
        <f t="shared" si="99"/>
        <v>0</v>
      </c>
      <c r="DJ281" s="411">
        <v>0</v>
      </c>
      <c r="DK281" s="411">
        <v>0</v>
      </c>
      <c r="DL281" s="411">
        <v>0</v>
      </c>
      <c r="DM281" s="411">
        <v>0</v>
      </c>
      <c r="DN281" s="411">
        <v>0</v>
      </c>
      <c r="DO281" s="411">
        <v>0</v>
      </c>
      <c r="DP281" s="411">
        <v>0</v>
      </c>
      <c r="DQ281" s="411">
        <v>0</v>
      </c>
      <c r="DR281" s="411">
        <v>0</v>
      </c>
      <c r="DS281" s="411">
        <v>0</v>
      </c>
      <c r="DT281" s="411">
        <v>0</v>
      </c>
      <c r="DU281" s="412">
        <v>0</v>
      </c>
      <c r="DV281" s="411">
        <f t="shared" si="100"/>
        <v>0</v>
      </c>
      <c r="DW281" s="412">
        <v>0</v>
      </c>
      <c r="DX281" s="412">
        <v>0</v>
      </c>
      <c r="DY281" s="412">
        <v>0</v>
      </c>
      <c r="DZ281" s="412">
        <v>0</v>
      </c>
      <c r="EA281" s="412">
        <v>0</v>
      </c>
      <c r="EB281" s="412">
        <v>0</v>
      </c>
      <c r="EC281" s="412">
        <v>0</v>
      </c>
      <c r="ED281" s="412">
        <v>0</v>
      </c>
      <c r="EE281" s="412">
        <v>0</v>
      </c>
      <c r="EF281" s="412">
        <v>0</v>
      </c>
      <c r="EG281" s="412">
        <v>0</v>
      </c>
      <c r="EH281" s="412">
        <v>0</v>
      </c>
      <c r="EI281" s="411">
        <f t="shared" si="101"/>
        <v>0</v>
      </c>
      <c r="EK281" s="411">
        <f t="shared" si="102"/>
        <v>73</v>
      </c>
      <c r="EL281" s="7">
        <f t="shared" si="103"/>
        <v>-73</v>
      </c>
    </row>
    <row r="282" spans="1:142">
      <c r="A282" s="365" t="str">
        <f t="shared" si="85"/>
        <v xml:space="preserve"> 032</v>
      </c>
      <c r="B282" s="370" t="s">
        <v>936</v>
      </c>
      <c r="C282" s="370" t="s">
        <v>1212</v>
      </c>
      <c r="D282" s="411">
        <v>7</v>
      </c>
      <c r="E282" s="411">
        <v>7</v>
      </c>
      <c r="F282" s="411">
        <v>6</v>
      </c>
      <c r="G282" s="411">
        <v>7</v>
      </c>
      <c r="H282" s="411">
        <v>7</v>
      </c>
      <c r="I282" s="411">
        <v>7</v>
      </c>
      <c r="J282" s="411">
        <v>7</v>
      </c>
      <c r="K282" s="411">
        <v>4</v>
      </c>
      <c r="L282" s="411">
        <v>4</v>
      </c>
      <c r="M282" s="411">
        <v>3</v>
      </c>
      <c r="N282" s="411">
        <v>7</v>
      </c>
      <c r="O282" s="412">
        <v>7</v>
      </c>
      <c r="P282" s="411">
        <f t="shared" si="86"/>
        <v>73</v>
      </c>
      <c r="Q282" s="411">
        <f t="shared" si="87"/>
        <v>47.774193548387096</v>
      </c>
      <c r="R282" s="411">
        <f t="shared" si="88"/>
        <v>7.1223581757508345</v>
      </c>
      <c r="S282" s="411">
        <f t="shared" si="89"/>
        <v>18.103448275862068</v>
      </c>
      <c r="T282" s="411">
        <v>0</v>
      </c>
      <c r="U282" s="411">
        <v>0</v>
      </c>
      <c r="V282" s="411">
        <v>0</v>
      </c>
      <c r="W282" s="411">
        <v>0</v>
      </c>
      <c r="X282" s="411">
        <v>0</v>
      </c>
      <c r="Y282" s="411">
        <v>0</v>
      </c>
      <c r="Z282" s="411">
        <v>0</v>
      </c>
      <c r="AA282" s="411">
        <v>0</v>
      </c>
      <c r="AB282" s="411">
        <v>0</v>
      </c>
      <c r="AC282" s="411">
        <v>0</v>
      </c>
      <c r="AD282" s="411">
        <v>0</v>
      </c>
      <c r="AE282" s="412">
        <v>0</v>
      </c>
      <c r="AF282" s="411">
        <f t="shared" si="90"/>
        <v>0</v>
      </c>
      <c r="AG282" s="411">
        <v>0</v>
      </c>
      <c r="AH282" s="411">
        <v>0</v>
      </c>
      <c r="AI282" s="411">
        <v>0</v>
      </c>
      <c r="AJ282" s="411">
        <v>0</v>
      </c>
      <c r="AK282" s="411">
        <v>0</v>
      </c>
      <c r="AL282" s="411">
        <v>0</v>
      </c>
      <c r="AM282" s="411">
        <v>0</v>
      </c>
      <c r="AN282" s="411">
        <v>0</v>
      </c>
      <c r="AO282" s="411">
        <v>0</v>
      </c>
      <c r="AP282" s="411">
        <v>0</v>
      </c>
      <c r="AQ282" s="411">
        <v>0</v>
      </c>
      <c r="AR282" s="412">
        <v>0</v>
      </c>
      <c r="AS282" s="411">
        <f t="shared" si="91"/>
        <v>0</v>
      </c>
      <c r="AT282" s="411">
        <f t="shared" si="92"/>
        <v>0</v>
      </c>
      <c r="AU282" s="411">
        <f t="shared" si="93"/>
        <v>0</v>
      </c>
      <c r="AV282" s="411">
        <f t="shared" si="94"/>
        <v>0</v>
      </c>
      <c r="AW282" s="411">
        <v>0</v>
      </c>
      <c r="AX282" s="411">
        <v>0</v>
      </c>
      <c r="AY282" s="411">
        <v>0</v>
      </c>
      <c r="AZ282" s="411">
        <v>0</v>
      </c>
      <c r="BA282" s="411">
        <v>0</v>
      </c>
      <c r="BB282" s="411">
        <v>0</v>
      </c>
      <c r="BC282" s="411">
        <v>0</v>
      </c>
      <c r="BD282" s="411">
        <v>0</v>
      </c>
      <c r="BE282" s="411">
        <v>0</v>
      </c>
      <c r="BF282" s="411">
        <v>0</v>
      </c>
      <c r="BG282" s="411">
        <v>0</v>
      </c>
      <c r="BH282" s="412">
        <v>0</v>
      </c>
      <c r="BI282" s="411">
        <f t="shared" si="95"/>
        <v>0</v>
      </c>
      <c r="BJ282" s="411">
        <v>0</v>
      </c>
      <c r="BK282" s="411">
        <v>0</v>
      </c>
      <c r="BL282" s="411">
        <v>0</v>
      </c>
      <c r="BM282" s="411">
        <v>0</v>
      </c>
      <c r="BN282" s="411">
        <v>0</v>
      </c>
      <c r="BO282" s="411">
        <v>0</v>
      </c>
      <c r="BP282" s="411">
        <v>0</v>
      </c>
      <c r="BQ282" s="411">
        <v>0</v>
      </c>
      <c r="BR282" s="411">
        <v>0</v>
      </c>
      <c r="BS282" s="411">
        <v>0</v>
      </c>
      <c r="BT282" s="411">
        <v>0</v>
      </c>
      <c r="BU282" s="412">
        <v>0</v>
      </c>
      <c r="BV282" s="411">
        <f t="shared" si="96"/>
        <v>0</v>
      </c>
      <c r="BW282" s="411">
        <v>0</v>
      </c>
      <c r="BX282" s="411">
        <v>0</v>
      </c>
      <c r="BY282" s="411">
        <v>0</v>
      </c>
      <c r="BZ282" s="411">
        <v>0</v>
      </c>
      <c r="CA282" s="411">
        <v>0</v>
      </c>
      <c r="CB282" s="411">
        <v>0</v>
      </c>
      <c r="CC282" s="411">
        <v>0</v>
      </c>
      <c r="CD282" s="411">
        <v>0</v>
      </c>
      <c r="CE282" s="411">
        <v>0</v>
      </c>
      <c r="CF282" s="411">
        <v>0</v>
      </c>
      <c r="CG282" s="411">
        <v>0</v>
      </c>
      <c r="CH282" s="412">
        <v>0</v>
      </c>
      <c r="CI282" s="411">
        <f t="shared" si="97"/>
        <v>0</v>
      </c>
      <c r="CJ282" s="411">
        <v>0</v>
      </c>
      <c r="CK282" s="411">
        <v>0</v>
      </c>
      <c r="CL282" s="411">
        <v>0</v>
      </c>
      <c r="CM282" s="411">
        <v>0</v>
      </c>
      <c r="CN282" s="411">
        <v>0</v>
      </c>
      <c r="CO282" s="411">
        <v>0</v>
      </c>
      <c r="CP282" s="411">
        <v>0</v>
      </c>
      <c r="CQ282" s="411">
        <v>0</v>
      </c>
      <c r="CR282" s="411">
        <v>0</v>
      </c>
      <c r="CS282" s="411">
        <v>0</v>
      </c>
      <c r="CT282" s="411">
        <v>0</v>
      </c>
      <c r="CU282" s="412">
        <v>0</v>
      </c>
      <c r="CV282" s="411">
        <f t="shared" si="98"/>
        <v>0</v>
      </c>
      <c r="CW282" s="411">
        <v>0</v>
      </c>
      <c r="CX282" s="411">
        <v>0</v>
      </c>
      <c r="CY282" s="411">
        <v>0</v>
      </c>
      <c r="CZ282" s="411">
        <v>0</v>
      </c>
      <c r="DA282" s="411">
        <v>0</v>
      </c>
      <c r="DB282" s="411">
        <v>0</v>
      </c>
      <c r="DC282" s="411">
        <v>0</v>
      </c>
      <c r="DD282" s="411">
        <v>0</v>
      </c>
      <c r="DE282" s="411">
        <v>0</v>
      </c>
      <c r="DF282" s="411">
        <v>0</v>
      </c>
      <c r="DG282" s="411">
        <v>0</v>
      </c>
      <c r="DH282" s="412">
        <v>0</v>
      </c>
      <c r="DI282" s="411">
        <f t="shared" si="99"/>
        <v>0</v>
      </c>
      <c r="DJ282" s="411">
        <v>0</v>
      </c>
      <c r="DK282" s="411">
        <v>0</v>
      </c>
      <c r="DL282" s="411">
        <v>0</v>
      </c>
      <c r="DM282" s="411">
        <v>0</v>
      </c>
      <c r="DN282" s="411">
        <v>0</v>
      </c>
      <c r="DO282" s="411">
        <v>0</v>
      </c>
      <c r="DP282" s="411">
        <v>0</v>
      </c>
      <c r="DQ282" s="411">
        <v>0</v>
      </c>
      <c r="DR282" s="411">
        <v>0</v>
      </c>
      <c r="DS282" s="411">
        <v>0</v>
      </c>
      <c r="DT282" s="411">
        <v>0</v>
      </c>
      <c r="DU282" s="412">
        <v>0</v>
      </c>
      <c r="DV282" s="411">
        <f t="shared" si="100"/>
        <v>0</v>
      </c>
      <c r="DW282" s="412">
        <v>0</v>
      </c>
      <c r="DX282" s="412">
        <v>0</v>
      </c>
      <c r="DY282" s="412">
        <v>0</v>
      </c>
      <c r="DZ282" s="412">
        <v>0</v>
      </c>
      <c r="EA282" s="412">
        <v>0</v>
      </c>
      <c r="EB282" s="412">
        <v>0</v>
      </c>
      <c r="EC282" s="412">
        <v>0</v>
      </c>
      <c r="ED282" s="412">
        <v>0</v>
      </c>
      <c r="EE282" s="412">
        <v>0</v>
      </c>
      <c r="EF282" s="412">
        <v>0</v>
      </c>
      <c r="EG282" s="412">
        <v>0</v>
      </c>
      <c r="EH282" s="412">
        <v>0</v>
      </c>
      <c r="EI282" s="411">
        <f t="shared" si="101"/>
        <v>0</v>
      </c>
      <c r="EK282" s="411">
        <f t="shared" si="102"/>
        <v>73</v>
      </c>
      <c r="EL282" s="7">
        <f t="shared" si="103"/>
        <v>-73</v>
      </c>
    </row>
    <row r="283" spans="1:142">
      <c r="A283" s="365" t="str">
        <f t="shared" si="85"/>
        <v xml:space="preserve"> 032</v>
      </c>
      <c r="B283" s="370" t="s">
        <v>936</v>
      </c>
      <c r="C283" s="370" t="s">
        <v>1213</v>
      </c>
      <c r="D283" s="411">
        <v>7</v>
      </c>
      <c r="E283" s="411">
        <v>7</v>
      </c>
      <c r="F283" s="411">
        <v>6</v>
      </c>
      <c r="G283" s="411">
        <v>7</v>
      </c>
      <c r="H283" s="411">
        <v>7</v>
      </c>
      <c r="I283" s="411">
        <v>7</v>
      </c>
      <c r="J283" s="411">
        <v>7</v>
      </c>
      <c r="K283" s="411">
        <v>4</v>
      </c>
      <c r="L283" s="411">
        <v>4</v>
      </c>
      <c r="M283" s="411">
        <v>3</v>
      </c>
      <c r="N283" s="411">
        <v>7</v>
      </c>
      <c r="O283" s="412">
        <v>7</v>
      </c>
      <c r="P283" s="411">
        <f t="shared" si="86"/>
        <v>73</v>
      </c>
      <c r="Q283" s="411">
        <f t="shared" si="87"/>
        <v>47.774193548387096</v>
      </c>
      <c r="R283" s="411">
        <f t="shared" si="88"/>
        <v>7.1223581757508345</v>
      </c>
      <c r="S283" s="411">
        <f t="shared" si="89"/>
        <v>18.103448275862068</v>
      </c>
      <c r="T283" s="411">
        <v>0</v>
      </c>
      <c r="U283" s="411">
        <v>0</v>
      </c>
      <c r="V283" s="411">
        <v>0</v>
      </c>
      <c r="W283" s="411">
        <v>0</v>
      </c>
      <c r="X283" s="411">
        <v>0</v>
      </c>
      <c r="Y283" s="411">
        <v>0</v>
      </c>
      <c r="Z283" s="411">
        <v>0</v>
      </c>
      <c r="AA283" s="411">
        <v>0</v>
      </c>
      <c r="AB283" s="411">
        <v>0</v>
      </c>
      <c r="AC283" s="411">
        <v>0</v>
      </c>
      <c r="AD283" s="411">
        <v>0</v>
      </c>
      <c r="AE283" s="412">
        <v>0</v>
      </c>
      <c r="AF283" s="411">
        <f t="shared" si="90"/>
        <v>0</v>
      </c>
      <c r="AG283" s="411">
        <v>0</v>
      </c>
      <c r="AH283" s="411">
        <v>0</v>
      </c>
      <c r="AI283" s="411">
        <v>0</v>
      </c>
      <c r="AJ283" s="411">
        <v>0</v>
      </c>
      <c r="AK283" s="411">
        <v>0</v>
      </c>
      <c r="AL283" s="411">
        <v>0</v>
      </c>
      <c r="AM283" s="411">
        <v>0</v>
      </c>
      <c r="AN283" s="411">
        <v>0</v>
      </c>
      <c r="AO283" s="411">
        <v>0</v>
      </c>
      <c r="AP283" s="411">
        <v>0</v>
      </c>
      <c r="AQ283" s="411">
        <v>0</v>
      </c>
      <c r="AR283" s="412">
        <v>0</v>
      </c>
      <c r="AS283" s="411">
        <f t="shared" si="91"/>
        <v>0</v>
      </c>
      <c r="AT283" s="411">
        <f t="shared" si="92"/>
        <v>0</v>
      </c>
      <c r="AU283" s="411">
        <f t="shared" si="93"/>
        <v>0</v>
      </c>
      <c r="AV283" s="411">
        <f t="shared" si="94"/>
        <v>0</v>
      </c>
      <c r="AW283" s="411">
        <v>0</v>
      </c>
      <c r="AX283" s="411">
        <v>0</v>
      </c>
      <c r="AY283" s="411">
        <v>0</v>
      </c>
      <c r="AZ283" s="411">
        <v>0</v>
      </c>
      <c r="BA283" s="411">
        <v>0</v>
      </c>
      <c r="BB283" s="411">
        <v>0</v>
      </c>
      <c r="BC283" s="411">
        <v>0</v>
      </c>
      <c r="BD283" s="411">
        <v>0</v>
      </c>
      <c r="BE283" s="411">
        <v>0</v>
      </c>
      <c r="BF283" s="411">
        <v>0</v>
      </c>
      <c r="BG283" s="411">
        <v>0</v>
      </c>
      <c r="BH283" s="412">
        <v>0</v>
      </c>
      <c r="BI283" s="411">
        <f t="shared" si="95"/>
        <v>0</v>
      </c>
      <c r="BJ283" s="411">
        <v>0</v>
      </c>
      <c r="BK283" s="411">
        <v>0</v>
      </c>
      <c r="BL283" s="411">
        <v>0</v>
      </c>
      <c r="BM283" s="411">
        <v>0</v>
      </c>
      <c r="BN283" s="411">
        <v>0</v>
      </c>
      <c r="BO283" s="411">
        <v>0</v>
      </c>
      <c r="BP283" s="411">
        <v>0</v>
      </c>
      <c r="BQ283" s="411">
        <v>0</v>
      </c>
      <c r="BR283" s="411">
        <v>0</v>
      </c>
      <c r="BS283" s="411">
        <v>0</v>
      </c>
      <c r="BT283" s="411">
        <v>0</v>
      </c>
      <c r="BU283" s="412">
        <v>0</v>
      </c>
      <c r="BV283" s="411">
        <f t="shared" si="96"/>
        <v>0</v>
      </c>
      <c r="BW283" s="411">
        <v>0</v>
      </c>
      <c r="BX283" s="411">
        <v>0</v>
      </c>
      <c r="BY283" s="411">
        <v>0</v>
      </c>
      <c r="BZ283" s="411">
        <v>0</v>
      </c>
      <c r="CA283" s="411">
        <v>0</v>
      </c>
      <c r="CB283" s="411">
        <v>0</v>
      </c>
      <c r="CC283" s="411">
        <v>0</v>
      </c>
      <c r="CD283" s="411">
        <v>0</v>
      </c>
      <c r="CE283" s="411">
        <v>0</v>
      </c>
      <c r="CF283" s="411">
        <v>0</v>
      </c>
      <c r="CG283" s="411">
        <v>0</v>
      </c>
      <c r="CH283" s="412">
        <v>0</v>
      </c>
      <c r="CI283" s="411">
        <f t="shared" si="97"/>
        <v>0</v>
      </c>
      <c r="CJ283" s="411">
        <v>0</v>
      </c>
      <c r="CK283" s="411">
        <v>0</v>
      </c>
      <c r="CL283" s="411">
        <v>0</v>
      </c>
      <c r="CM283" s="411">
        <v>0</v>
      </c>
      <c r="CN283" s="411">
        <v>0</v>
      </c>
      <c r="CO283" s="411">
        <v>0</v>
      </c>
      <c r="CP283" s="411">
        <v>0</v>
      </c>
      <c r="CQ283" s="411">
        <v>0</v>
      </c>
      <c r="CR283" s="411">
        <v>0</v>
      </c>
      <c r="CS283" s="411">
        <v>0</v>
      </c>
      <c r="CT283" s="411">
        <v>0</v>
      </c>
      <c r="CU283" s="412">
        <v>0</v>
      </c>
      <c r="CV283" s="411">
        <f t="shared" si="98"/>
        <v>0</v>
      </c>
      <c r="CW283" s="411">
        <v>0</v>
      </c>
      <c r="CX283" s="411">
        <v>0</v>
      </c>
      <c r="CY283" s="411">
        <v>0</v>
      </c>
      <c r="CZ283" s="411">
        <v>0</v>
      </c>
      <c r="DA283" s="411">
        <v>0</v>
      </c>
      <c r="DB283" s="411">
        <v>0</v>
      </c>
      <c r="DC283" s="411">
        <v>0</v>
      </c>
      <c r="DD283" s="411">
        <v>0</v>
      </c>
      <c r="DE283" s="411">
        <v>0</v>
      </c>
      <c r="DF283" s="411">
        <v>0</v>
      </c>
      <c r="DG283" s="411">
        <v>0</v>
      </c>
      <c r="DH283" s="412">
        <v>0</v>
      </c>
      <c r="DI283" s="411">
        <f t="shared" si="99"/>
        <v>0</v>
      </c>
      <c r="DJ283" s="411">
        <v>0</v>
      </c>
      <c r="DK283" s="411">
        <v>0</v>
      </c>
      <c r="DL283" s="411">
        <v>0</v>
      </c>
      <c r="DM283" s="411">
        <v>0</v>
      </c>
      <c r="DN283" s="411">
        <v>0</v>
      </c>
      <c r="DO283" s="411">
        <v>0</v>
      </c>
      <c r="DP283" s="411">
        <v>0</v>
      </c>
      <c r="DQ283" s="411">
        <v>0</v>
      </c>
      <c r="DR283" s="411">
        <v>0</v>
      </c>
      <c r="DS283" s="411">
        <v>0</v>
      </c>
      <c r="DT283" s="411">
        <v>0</v>
      </c>
      <c r="DU283" s="412">
        <v>0</v>
      </c>
      <c r="DV283" s="411">
        <f t="shared" si="100"/>
        <v>0</v>
      </c>
      <c r="DW283" s="412">
        <v>0</v>
      </c>
      <c r="DX283" s="412">
        <v>0</v>
      </c>
      <c r="DY283" s="412">
        <v>0</v>
      </c>
      <c r="DZ283" s="412">
        <v>0</v>
      </c>
      <c r="EA283" s="412">
        <v>0</v>
      </c>
      <c r="EB283" s="412">
        <v>0</v>
      </c>
      <c r="EC283" s="412">
        <v>0</v>
      </c>
      <c r="ED283" s="412">
        <v>0</v>
      </c>
      <c r="EE283" s="412">
        <v>0</v>
      </c>
      <c r="EF283" s="412">
        <v>0</v>
      </c>
      <c r="EG283" s="412">
        <v>0</v>
      </c>
      <c r="EH283" s="412">
        <v>0</v>
      </c>
      <c r="EI283" s="411">
        <f t="shared" si="101"/>
        <v>0</v>
      </c>
      <c r="EK283" s="411">
        <f t="shared" si="102"/>
        <v>73</v>
      </c>
      <c r="EL283" s="7">
        <f t="shared" si="103"/>
        <v>-73</v>
      </c>
    </row>
    <row r="284" spans="1:142">
      <c r="A284" s="365" t="str">
        <f t="shared" si="85"/>
        <v xml:space="preserve"> 032</v>
      </c>
      <c r="B284" s="370" t="s">
        <v>936</v>
      </c>
      <c r="C284" s="370" t="s">
        <v>1187</v>
      </c>
      <c r="D284" s="411">
        <v>58</v>
      </c>
      <c r="E284" s="411">
        <v>58</v>
      </c>
      <c r="F284" s="411">
        <v>58</v>
      </c>
      <c r="G284" s="411">
        <v>58</v>
      </c>
      <c r="H284" s="411">
        <v>58</v>
      </c>
      <c r="I284" s="411">
        <v>58</v>
      </c>
      <c r="J284" s="411">
        <v>58</v>
      </c>
      <c r="K284" s="411">
        <v>58</v>
      </c>
      <c r="L284" s="411">
        <v>58</v>
      </c>
      <c r="M284" s="411">
        <v>11</v>
      </c>
      <c r="N284" s="411">
        <v>59</v>
      </c>
      <c r="O284" s="412">
        <v>59</v>
      </c>
      <c r="P284" s="411">
        <f t="shared" si="86"/>
        <v>651</v>
      </c>
      <c r="Q284" s="411">
        <f t="shared" si="87"/>
        <v>404.12903225806451</v>
      </c>
      <c r="R284" s="411">
        <f t="shared" si="88"/>
        <v>101.87096774193549</v>
      </c>
      <c r="S284" s="411">
        <f t="shared" si="89"/>
        <v>145</v>
      </c>
      <c r="T284" s="411">
        <v>0</v>
      </c>
      <c r="U284" s="411">
        <v>0</v>
      </c>
      <c r="V284" s="411">
        <v>0</v>
      </c>
      <c r="W284" s="411">
        <v>0</v>
      </c>
      <c r="X284" s="411">
        <v>0</v>
      </c>
      <c r="Y284" s="411">
        <v>0</v>
      </c>
      <c r="Z284" s="411">
        <v>0</v>
      </c>
      <c r="AA284" s="411">
        <v>0</v>
      </c>
      <c r="AB284" s="411">
        <v>0</v>
      </c>
      <c r="AC284" s="411">
        <v>0</v>
      </c>
      <c r="AD284" s="411">
        <v>0</v>
      </c>
      <c r="AE284" s="412">
        <v>0</v>
      </c>
      <c r="AF284" s="411">
        <f t="shared" si="90"/>
        <v>0</v>
      </c>
      <c r="AG284" s="411">
        <v>0</v>
      </c>
      <c r="AH284" s="411">
        <v>0</v>
      </c>
      <c r="AI284" s="411">
        <v>0</v>
      </c>
      <c r="AJ284" s="411">
        <v>0</v>
      </c>
      <c r="AK284" s="411">
        <v>0</v>
      </c>
      <c r="AL284" s="411">
        <v>0</v>
      </c>
      <c r="AM284" s="411">
        <v>0</v>
      </c>
      <c r="AN284" s="411">
        <v>0</v>
      </c>
      <c r="AO284" s="411">
        <v>0</v>
      </c>
      <c r="AP284" s="411">
        <v>0</v>
      </c>
      <c r="AQ284" s="411">
        <v>0</v>
      </c>
      <c r="AR284" s="412">
        <v>0</v>
      </c>
      <c r="AS284" s="411">
        <f t="shared" si="91"/>
        <v>0</v>
      </c>
      <c r="AT284" s="411">
        <f t="shared" si="92"/>
        <v>0</v>
      </c>
      <c r="AU284" s="411">
        <f t="shared" si="93"/>
        <v>0</v>
      </c>
      <c r="AV284" s="411">
        <f t="shared" si="94"/>
        <v>0</v>
      </c>
      <c r="AW284" s="411">
        <v>0</v>
      </c>
      <c r="AX284" s="411">
        <v>0</v>
      </c>
      <c r="AY284" s="411">
        <v>0</v>
      </c>
      <c r="AZ284" s="411">
        <v>0</v>
      </c>
      <c r="BA284" s="411">
        <v>0</v>
      </c>
      <c r="BB284" s="411">
        <v>0</v>
      </c>
      <c r="BC284" s="411">
        <v>0</v>
      </c>
      <c r="BD284" s="411">
        <v>0</v>
      </c>
      <c r="BE284" s="411">
        <v>0</v>
      </c>
      <c r="BF284" s="411">
        <v>0</v>
      </c>
      <c r="BG284" s="411">
        <v>0</v>
      </c>
      <c r="BH284" s="412">
        <v>0</v>
      </c>
      <c r="BI284" s="411">
        <f t="shared" si="95"/>
        <v>0</v>
      </c>
      <c r="BJ284" s="411">
        <v>0</v>
      </c>
      <c r="BK284" s="411">
        <v>0</v>
      </c>
      <c r="BL284" s="411">
        <v>0</v>
      </c>
      <c r="BM284" s="411">
        <v>0</v>
      </c>
      <c r="BN284" s="411">
        <v>0</v>
      </c>
      <c r="BO284" s="411">
        <v>0</v>
      </c>
      <c r="BP284" s="411">
        <v>0</v>
      </c>
      <c r="BQ284" s="411">
        <v>0</v>
      </c>
      <c r="BR284" s="411">
        <v>0</v>
      </c>
      <c r="BS284" s="411">
        <v>0</v>
      </c>
      <c r="BT284" s="411">
        <v>0</v>
      </c>
      <c r="BU284" s="412">
        <v>0</v>
      </c>
      <c r="BV284" s="411">
        <f t="shared" si="96"/>
        <v>0</v>
      </c>
      <c r="BW284" s="411">
        <v>0</v>
      </c>
      <c r="BX284" s="411">
        <v>0</v>
      </c>
      <c r="BY284" s="411">
        <v>0</v>
      </c>
      <c r="BZ284" s="411">
        <v>0</v>
      </c>
      <c r="CA284" s="411">
        <v>0</v>
      </c>
      <c r="CB284" s="411">
        <v>0</v>
      </c>
      <c r="CC284" s="411">
        <v>0</v>
      </c>
      <c r="CD284" s="411">
        <v>0</v>
      </c>
      <c r="CE284" s="411">
        <v>0</v>
      </c>
      <c r="CF284" s="411">
        <v>0</v>
      </c>
      <c r="CG284" s="411">
        <v>0</v>
      </c>
      <c r="CH284" s="412">
        <v>0</v>
      </c>
      <c r="CI284" s="411">
        <f t="shared" si="97"/>
        <v>0</v>
      </c>
      <c r="CJ284" s="411">
        <v>0</v>
      </c>
      <c r="CK284" s="411">
        <v>0</v>
      </c>
      <c r="CL284" s="411">
        <v>0</v>
      </c>
      <c r="CM284" s="411">
        <v>0</v>
      </c>
      <c r="CN284" s="411">
        <v>0</v>
      </c>
      <c r="CO284" s="411">
        <v>0</v>
      </c>
      <c r="CP284" s="411">
        <v>0</v>
      </c>
      <c r="CQ284" s="411">
        <v>0</v>
      </c>
      <c r="CR284" s="411">
        <v>0</v>
      </c>
      <c r="CS284" s="411">
        <v>0</v>
      </c>
      <c r="CT284" s="411">
        <v>0</v>
      </c>
      <c r="CU284" s="412">
        <v>0</v>
      </c>
      <c r="CV284" s="411">
        <f t="shared" si="98"/>
        <v>0</v>
      </c>
      <c r="CW284" s="411">
        <v>0</v>
      </c>
      <c r="CX284" s="411">
        <v>0</v>
      </c>
      <c r="CY284" s="411">
        <v>0</v>
      </c>
      <c r="CZ284" s="411">
        <v>0</v>
      </c>
      <c r="DA284" s="411">
        <v>0</v>
      </c>
      <c r="DB284" s="411">
        <v>0</v>
      </c>
      <c r="DC284" s="411">
        <v>0</v>
      </c>
      <c r="DD284" s="411">
        <v>0</v>
      </c>
      <c r="DE284" s="411">
        <v>0</v>
      </c>
      <c r="DF284" s="411">
        <v>0</v>
      </c>
      <c r="DG284" s="411">
        <v>0</v>
      </c>
      <c r="DH284" s="412">
        <v>0</v>
      </c>
      <c r="DI284" s="411">
        <f t="shared" si="99"/>
        <v>0</v>
      </c>
      <c r="DJ284" s="411">
        <v>0</v>
      </c>
      <c r="DK284" s="411">
        <v>0</v>
      </c>
      <c r="DL284" s="411">
        <v>0</v>
      </c>
      <c r="DM284" s="411">
        <v>0</v>
      </c>
      <c r="DN284" s="411">
        <v>0</v>
      </c>
      <c r="DO284" s="411">
        <v>0</v>
      </c>
      <c r="DP284" s="411">
        <v>0</v>
      </c>
      <c r="DQ284" s="411">
        <v>0</v>
      </c>
      <c r="DR284" s="411">
        <v>0</v>
      </c>
      <c r="DS284" s="411">
        <v>0</v>
      </c>
      <c r="DT284" s="411">
        <v>0</v>
      </c>
      <c r="DU284" s="412">
        <v>0</v>
      </c>
      <c r="DV284" s="411">
        <f t="shared" si="100"/>
        <v>0</v>
      </c>
      <c r="DW284" s="412">
        <v>0</v>
      </c>
      <c r="DX284" s="412">
        <v>0</v>
      </c>
      <c r="DY284" s="412">
        <v>0</v>
      </c>
      <c r="DZ284" s="412">
        <v>0</v>
      </c>
      <c r="EA284" s="412">
        <v>0</v>
      </c>
      <c r="EB284" s="412">
        <v>0</v>
      </c>
      <c r="EC284" s="412">
        <v>0</v>
      </c>
      <c r="ED284" s="412">
        <v>0</v>
      </c>
      <c r="EE284" s="412">
        <v>0</v>
      </c>
      <c r="EF284" s="412">
        <v>0</v>
      </c>
      <c r="EG284" s="412">
        <v>0</v>
      </c>
      <c r="EH284" s="412">
        <v>0</v>
      </c>
      <c r="EI284" s="411">
        <f t="shared" si="101"/>
        <v>0</v>
      </c>
      <c r="EK284" s="411">
        <f t="shared" si="102"/>
        <v>651</v>
      </c>
      <c r="EL284" s="7">
        <f t="shared" si="103"/>
        <v>-651</v>
      </c>
    </row>
    <row r="285" spans="1:142">
      <c r="A285" s="365" t="str">
        <f t="shared" si="85"/>
        <v xml:space="preserve"> 032</v>
      </c>
      <c r="B285" s="370" t="s">
        <v>936</v>
      </c>
      <c r="C285" s="370" t="s">
        <v>1188</v>
      </c>
      <c r="D285" s="411">
        <v>7</v>
      </c>
      <c r="E285" s="411">
        <v>0</v>
      </c>
      <c r="F285" s="411">
        <v>1</v>
      </c>
      <c r="G285" s="411">
        <v>0</v>
      </c>
      <c r="H285" s="411">
        <v>1</v>
      </c>
      <c r="I285" s="411">
        <v>0</v>
      </c>
      <c r="J285" s="411">
        <v>0</v>
      </c>
      <c r="K285" s="411">
        <v>2</v>
      </c>
      <c r="L285" s="411">
        <v>1</v>
      </c>
      <c r="M285" s="411">
        <v>0</v>
      </c>
      <c r="N285" s="411">
        <v>0</v>
      </c>
      <c r="O285" s="412">
        <v>1</v>
      </c>
      <c r="P285" s="411">
        <f t="shared" si="86"/>
        <v>13</v>
      </c>
      <c r="Q285" s="411">
        <f t="shared" si="87"/>
        <v>9</v>
      </c>
      <c r="R285" s="411">
        <f t="shared" si="88"/>
        <v>2.7241379310344827</v>
      </c>
      <c r="S285" s="411">
        <f t="shared" si="89"/>
        <v>1.2758620689655173</v>
      </c>
      <c r="T285" s="411">
        <v>0</v>
      </c>
      <c r="U285" s="411">
        <v>0</v>
      </c>
      <c r="V285" s="411">
        <v>0</v>
      </c>
      <c r="W285" s="411">
        <v>0</v>
      </c>
      <c r="X285" s="411">
        <v>0</v>
      </c>
      <c r="Y285" s="411">
        <v>0</v>
      </c>
      <c r="Z285" s="411">
        <v>0</v>
      </c>
      <c r="AA285" s="411">
        <v>0</v>
      </c>
      <c r="AB285" s="411">
        <v>0</v>
      </c>
      <c r="AC285" s="411">
        <v>0</v>
      </c>
      <c r="AD285" s="411">
        <v>0</v>
      </c>
      <c r="AE285" s="412">
        <v>0</v>
      </c>
      <c r="AF285" s="411">
        <f t="shared" si="90"/>
        <v>0</v>
      </c>
      <c r="AG285" s="411">
        <v>0</v>
      </c>
      <c r="AH285" s="411">
        <v>0</v>
      </c>
      <c r="AI285" s="411">
        <v>0</v>
      </c>
      <c r="AJ285" s="411">
        <v>0</v>
      </c>
      <c r="AK285" s="411">
        <v>0</v>
      </c>
      <c r="AL285" s="411">
        <v>0</v>
      </c>
      <c r="AM285" s="411">
        <v>0</v>
      </c>
      <c r="AN285" s="411">
        <v>0</v>
      </c>
      <c r="AO285" s="411">
        <v>0</v>
      </c>
      <c r="AP285" s="411">
        <v>0</v>
      </c>
      <c r="AQ285" s="411">
        <v>0</v>
      </c>
      <c r="AR285" s="412">
        <v>0</v>
      </c>
      <c r="AS285" s="411">
        <f t="shared" si="91"/>
        <v>0</v>
      </c>
      <c r="AT285" s="411">
        <f t="shared" si="92"/>
        <v>0</v>
      </c>
      <c r="AU285" s="411">
        <f t="shared" si="93"/>
        <v>0</v>
      </c>
      <c r="AV285" s="411">
        <f t="shared" si="94"/>
        <v>0</v>
      </c>
      <c r="AW285" s="411">
        <v>0</v>
      </c>
      <c r="AX285" s="411">
        <v>0</v>
      </c>
      <c r="AY285" s="411">
        <v>0</v>
      </c>
      <c r="AZ285" s="411">
        <v>0</v>
      </c>
      <c r="BA285" s="411">
        <v>0</v>
      </c>
      <c r="BB285" s="411">
        <v>0</v>
      </c>
      <c r="BC285" s="411">
        <v>0</v>
      </c>
      <c r="BD285" s="411">
        <v>0</v>
      </c>
      <c r="BE285" s="411">
        <v>0</v>
      </c>
      <c r="BF285" s="411">
        <v>0</v>
      </c>
      <c r="BG285" s="411">
        <v>0</v>
      </c>
      <c r="BH285" s="412">
        <v>0</v>
      </c>
      <c r="BI285" s="411">
        <f t="shared" si="95"/>
        <v>0</v>
      </c>
      <c r="BJ285" s="411">
        <v>0</v>
      </c>
      <c r="BK285" s="411">
        <v>0</v>
      </c>
      <c r="BL285" s="411">
        <v>0</v>
      </c>
      <c r="BM285" s="411">
        <v>0</v>
      </c>
      <c r="BN285" s="411">
        <v>0</v>
      </c>
      <c r="BO285" s="411">
        <v>0</v>
      </c>
      <c r="BP285" s="411">
        <v>0</v>
      </c>
      <c r="BQ285" s="411">
        <v>0</v>
      </c>
      <c r="BR285" s="411">
        <v>0</v>
      </c>
      <c r="BS285" s="411">
        <v>0</v>
      </c>
      <c r="BT285" s="411">
        <v>0</v>
      </c>
      <c r="BU285" s="412">
        <v>0</v>
      </c>
      <c r="BV285" s="411">
        <f t="shared" si="96"/>
        <v>0</v>
      </c>
      <c r="BW285" s="411">
        <v>0</v>
      </c>
      <c r="BX285" s="411">
        <v>0</v>
      </c>
      <c r="BY285" s="411">
        <v>0</v>
      </c>
      <c r="BZ285" s="411">
        <v>0</v>
      </c>
      <c r="CA285" s="411">
        <v>0</v>
      </c>
      <c r="CB285" s="411">
        <v>0</v>
      </c>
      <c r="CC285" s="411">
        <v>0</v>
      </c>
      <c r="CD285" s="411">
        <v>0</v>
      </c>
      <c r="CE285" s="411">
        <v>0</v>
      </c>
      <c r="CF285" s="411">
        <v>0</v>
      </c>
      <c r="CG285" s="411">
        <v>0</v>
      </c>
      <c r="CH285" s="412">
        <v>0</v>
      </c>
      <c r="CI285" s="411">
        <f t="shared" si="97"/>
        <v>0</v>
      </c>
      <c r="CJ285" s="411">
        <v>0</v>
      </c>
      <c r="CK285" s="411">
        <v>0</v>
      </c>
      <c r="CL285" s="411">
        <v>0</v>
      </c>
      <c r="CM285" s="411">
        <v>0</v>
      </c>
      <c r="CN285" s="411">
        <v>0</v>
      </c>
      <c r="CO285" s="411">
        <v>0</v>
      </c>
      <c r="CP285" s="411">
        <v>0</v>
      </c>
      <c r="CQ285" s="411">
        <v>0</v>
      </c>
      <c r="CR285" s="411">
        <v>0</v>
      </c>
      <c r="CS285" s="411">
        <v>0</v>
      </c>
      <c r="CT285" s="411">
        <v>0</v>
      </c>
      <c r="CU285" s="412">
        <v>0</v>
      </c>
      <c r="CV285" s="411">
        <f t="shared" si="98"/>
        <v>0</v>
      </c>
      <c r="CW285" s="411">
        <v>0</v>
      </c>
      <c r="CX285" s="411">
        <v>0</v>
      </c>
      <c r="CY285" s="411">
        <v>0</v>
      </c>
      <c r="CZ285" s="411">
        <v>0</v>
      </c>
      <c r="DA285" s="411">
        <v>0</v>
      </c>
      <c r="DB285" s="411">
        <v>0</v>
      </c>
      <c r="DC285" s="411">
        <v>0</v>
      </c>
      <c r="DD285" s="411">
        <v>0</v>
      </c>
      <c r="DE285" s="411">
        <v>0</v>
      </c>
      <c r="DF285" s="411">
        <v>0</v>
      </c>
      <c r="DG285" s="411">
        <v>0</v>
      </c>
      <c r="DH285" s="412">
        <v>0</v>
      </c>
      <c r="DI285" s="411">
        <f t="shared" si="99"/>
        <v>0</v>
      </c>
      <c r="DJ285" s="411">
        <v>0</v>
      </c>
      <c r="DK285" s="411">
        <v>0</v>
      </c>
      <c r="DL285" s="411">
        <v>0</v>
      </c>
      <c r="DM285" s="411">
        <v>0</v>
      </c>
      <c r="DN285" s="411">
        <v>0</v>
      </c>
      <c r="DO285" s="411">
        <v>0</v>
      </c>
      <c r="DP285" s="411">
        <v>0</v>
      </c>
      <c r="DQ285" s="411">
        <v>0</v>
      </c>
      <c r="DR285" s="411">
        <v>0</v>
      </c>
      <c r="DS285" s="411">
        <v>0</v>
      </c>
      <c r="DT285" s="411">
        <v>0</v>
      </c>
      <c r="DU285" s="412">
        <v>0</v>
      </c>
      <c r="DV285" s="411">
        <f t="shared" si="100"/>
        <v>0</v>
      </c>
      <c r="DW285" s="412">
        <v>0</v>
      </c>
      <c r="DX285" s="412">
        <v>0</v>
      </c>
      <c r="DY285" s="412">
        <v>0</v>
      </c>
      <c r="DZ285" s="412">
        <v>0</v>
      </c>
      <c r="EA285" s="412">
        <v>0</v>
      </c>
      <c r="EB285" s="412">
        <v>0</v>
      </c>
      <c r="EC285" s="412">
        <v>0</v>
      </c>
      <c r="ED285" s="412">
        <v>0</v>
      </c>
      <c r="EE285" s="412">
        <v>0</v>
      </c>
      <c r="EF285" s="412">
        <v>0</v>
      </c>
      <c r="EG285" s="412">
        <v>0</v>
      </c>
      <c r="EH285" s="412">
        <v>0</v>
      </c>
      <c r="EI285" s="411">
        <f t="shared" si="101"/>
        <v>0</v>
      </c>
      <c r="EK285" s="411">
        <f t="shared" si="102"/>
        <v>13</v>
      </c>
      <c r="EL285" s="7">
        <f t="shared" si="103"/>
        <v>-13</v>
      </c>
    </row>
    <row r="286" spans="1:142">
      <c r="A286" s="365" t="str">
        <f t="shared" si="85"/>
        <v xml:space="preserve"> 032</v>
      </c>
      <c r="B286" s="370" t="s">
        <v>936</v>
      </c>
      <c r="C286" s="370" t="s">
        <v>1189</v>
      </c>
      <c r="D286" s="411">
        <v>4</v>
      </c>
      <c r="E286" s="411">
        <v>4</v>
      </c>
      <c r="F286" s="411">
        <v>5</v>
      </c>
      <c r="G286" s="411">
        <v>5</v>
      </c>
      <c r="H286" s="411">
        <v>5</v>
      </c>
      <c r="I286" s="411">
        <v>4</v>
      </c>
      <c r="J286" s="411">
        <v>4</v>
      </c>
      <c r="K286" s="411">
        <v>4</v>
      </c>
      <c r="L286" s="411">
        <v>2</v>
      </c>
      <c r="M286" s="411">
        <v>2</v>
      </c>
      <c r="N286" s="411">
        <v>4</v>
      </c>
      <c r="O286" s="412">
        <v>4</v>
      </c>
      <c r="P286" s="411">
        <f t="shared" si="86"/>
        <v>47</v>
      </c>
      <c r="Q286" s="411">
        <f t="shared" si="87"/>
        <v>30.870967741935484</v>
      </c>
      <c r="R286" s="411">
        <f t="shared" si="88"/>
        <v>5.5773081201334813</v>
      </c>
      <c r="S286" s="411">
        <f t="shared" si="89"/>
        <v>10.551724137931034</v>
      </c>
      <c r="T286" s="411">
        <v>0</v>
      </c>
      <c r="U286" s="411">
        <v>0</v>
      </c>
      <c r="V286" s="411">
        <v>0</v>
      </c>
      <c r="W286" s="411">
        <v>0</v>
      </c>
      <c r="X286" s="411">
        <v>0</v>
      </c>
      <c r="Y286" s="411">
        <v>0</v>
      </c>
      <c r="Z286" s="411">
        <v>0</v>
      </c>
      <c r="AA286" s="411">
        <v>0</v>
      </c>
      <c r="AB286" s="411">
        <v>0</v>
      </c>
      <c r="AC286" s="411">
        <v>0</v>
      </c>
      <c r="AD286" s="411">
        <v>0</v>
      </c>
      <c r="AE286" s="412">
        <v>0</v>
      </c>
      <c r="AF286" s="411">
        <f t="shared" si="90"/>
        <v>0</v>
      </c>
      <c r="AG286" s="411">
        <v>0</v>
      </c>
      <c r="AH286" s="411">
        <v>0</v>
      </c>
      <c r="AI286" s="411">
        <v>0</v>
      </c>
      <c r="AJ286" s="411">
        <v>0</v>
      </c>
      <c r="AK286" s="411">
        <v>0</v>
      </c>
      <c r="AL286" s="411">
        <v>0</v>
      </c>
      <c r="AM286" s="411">
        <v>0</v>
      </c>
      <c r="AN286" s="411">
        <v>0</v>
      </c>
      <c r="AO286" s="411">
        <v>0</v>
      </c>
      <c r="AP286" s="411">
        <v>0</v>
      </c>
      <c r="AQ286" s="411">
        <v>0</v>
      </c>
      <c r="AR286" s="412">
        <v>0</v>
      </c>
      <c r="AS286" s="411">
        <f t="shared" si="91"/>
        <v>0</v>
      </c>
      <c r="AT286" s="411">
        <f t="shared" si="92"/>
        <v>0</v>
      </c>
      <c r="AU286" s="411">
        <f t="shared" si="93"/>
        <v>0</v>
      </c>
      <c r="AV286" s="411">
        <f t="shared" si="94"/>
        <v>0</v>
      </c>
      <c r="AW286" s="411">
        <v>0</v>
      </c>
      <c r="AX286" s="411">
        <v>0</v>
      </c>
      <c r="AY286" s="411">
        <v>0</v>
      </c>
      <c r="AZ286" s="411">
        <v>0</v>
      </c>
      <c r="BA286" s="411">
        <v>0</v>
      </c>
      <c r="BB286" s="411">
        <v>0</v>
      </c>
      <c r="BC286" s="411">
        <v>0</v>
      </c>
      <c r="BD286" s="411">
        <v>0</v>
      </c>
      <c r="BE286" s="411">
        <v>0</v>
      </c>
      <c r="BF286" s="411">
        <v>0</v>
      </c>
      <c r="BG286" s="411">
        <v>0</v>
      </c>
      <c r="BH286" s="412">
        <v>0</v>
      </c>
      <c r="BI286" s="411">
        <f t="shared" si="95"/>
        <v>0</v>
      </c>
      <c r="BJ286" s="411">
        <v>0</v>
      </c>
      <c r="BK286" s="411">
        <v>0</v>
      </c>
      <c r="BL286" s="411">
        <v>0</v>
      </c>
      <c r="BM286" s="411">
        <v>0</v>
      </c>
      <c r="BN286" s="411">
        <v>0</v>
      </c>
      <c r="BO286" s="411">
        <v>0</v>
      </c>
      <c r="BP286" s="411">
        <v>0</v>
      </c>
      <c r="BQ286" s="411">
        <v>0</v>
      </c>
      <c r="BR286" s="411">
        <v>0</v>
      </c>
      <c r="BS286" s="411">
        <v>0</v>
      </c>
      <c r="BT286" s="411">
        <v>0</v>
      </c>
      <c r="BU286" s="412">
        <v>0</v>
      </c>
      <c r="BV286" s="411">
        <f t="shared" si="96"/>
        <v>0</v>
      </c>
      <c r="BW286" s="411">
        <v>0</v>
      </c>
      <c r="BX286" s="411">
        <v>0</v>
      </c>
      <c r="BY286" s="411">
        <v>0</v>
      </c>
      <c r="BZ286" s="411">
        <v>0</v>
      </c>
      <c r="CA286" s="411">
        <v>0</v>
      </c>
      <c r="CB286" s="411">
        <v>0</v>
      </c>
      <c r="CC286" s="411">
        <v>0</v>
      </c>
      <c r="CD286" s="411">
        <v>0</v>
      </c>
      <c r="CE286" s="411">
        <v>0</v>
      </c>
      <c r="CF286" s="411">
        <v>0</v>
      </c>
      <c r="CG286" s="411">
        <v>0</v>
      </c>
      <c r="CH286" s="412">
        <v>0</v>
      </c>
      <c r="CI286" s="411">
        <f t="shared" si="97"/>
        <v>0</v>
      </c>
      <c r="CJ286" s="411">
        <v>0</v>
      </c>
      <c r="CK286" s="411">
        <v>0</v>
      </c>
      <c r="CL286" s="411">
        <v>0</v>
      </c>
      <c r="CM286" s="411">
        <v>0</v>
      </c>
      <c r="CN286" s="411">
        <v>0</v>
      </c>
      <c r="CO286" s="411">
        <v>0</v>
      </c>
      <c r="CP286" s="411">
        <v>0</v>
      </c>
      <c r="CQ286" s="411">
        <v>0</v>
      </c>
      <c r="CR286" s="411">
        <v>0</v>
      </c>
      <c r="CS286" s="411">
        <v>0</v>
      </c>
      <c r="CT286" s="411">
        <v>0</v>
      </c>
      <c r="CU286" s="412">
        <v>0</v>
      </c>
      <c r="CV286" s="411">
        <f t="shared" si="98"/>
        <v>0</v>
      </c>
      <c r="CW286" s="411">
        <v>0</v>
      </c>
      <c r="CX286" s="411">
        <v>0</v>
      </c>
      <c r="CY286" s="411">
        <v>0</v>
      </c>
      <c r="CZ286" s="411">
        <v>0</v>
      </c>
      <c r="DA286" s="411">
        <v>0</v>
      </c>
      <c r="DB286" s="411">
        <v>0</v>
      </c>
      <c r="DC286" s="411">
        <v>0</v>
      </c>
      <c r="DD286" s="411">
        <v>0</v>
      </c>
      <c r="DE286" s="411">
        <v>0</v>
      </c>
      <c r="DF286" s="411">
        <v>0</v>
      </c>
      <c r="DG286" s="411">
        <v>0</v>
      </c>
      <c r="DH286" s="412">
        <v>0</v>
      </c>
      <c r="DI286" s="411">
        <f t="shared" si="99"/>
        <v>0</v>
      </c>
      <c r="DJ286" s="411">
        <v>0</v>
      </c>
      <c r="DK286" s="411">
        <v>0</v>
      </c>
      <c r="DL286" s="411">
        <v>0</v>
      </c>
      <c r="DM286" s="411">
        <v>0</v>
      </c>
      <c r="DN286" s="411">
        <v>0</v>
      </c>
      <c r="DO286" s="411">
        <v>0</v>
      </c>
      <c r="DP286" s="411">
        <v>0</v>
      </c>
      <c r="DQ286" s="411">
        <v>0</v>
      </c>
      <c r="DR286" s="411">
        <v>0</v>
      </c>
      <c r="DS286" s="411">
        <v>0</v>
      </c>
      <c r="DT286" s="411">
        <v>0</v>
      </c>
      <c r="DU286" s="412">
        <v>0</v>
      </c>
      <c r="DV286" s="411">
        <f t="shared" si="100"/>
        <v>0</v>
      </c>
      <c r="DW286" s="412">
        <v>0</v>
      </c>
      <c r="DX286" s="412">
        <v>0</v>
      </c>
      <c r="DY286" s="412">
        <v>0</v>
      </c>
      <c r="DZ286" s="412">
        <v>0</v>
      </c>
      <c r="EA286" s="412">
        <v>0</v>
      </c>
      <c r="EB286" s="412">
        <v>0</v>
      </c>
      <c r="EC286" s="412">
        <v>0</v>
      </c>
      <c r="ED286" s="412">
        <v>0</v>
      </c>
      <c r="EE286" s="412">
        <v>0</v>
      </c>
      <c r="EF286" s="412">
        <v>0</v>
      </c>
      <c r="EG286" s="412">
        <v>0</v>
      </c>
      <c r="EH286" s="412">
        <v>0</v>
      </c>
      <c r="EI286" s="411">
        <f t="shared" si="101"/>
        <v>0</v>
      </c>
      <c r="EK286" s="411">
        <f t="shared" si="102"/>
        <v>47</v>
      </c>
      <c r="EL286" s="7">
        <f t="shared" si="103"/>
        <v>-47</v>
      </c>
    </row>
    <row r="287" spans="1:142">
      <c r="A287" s="365" t="str">
        <f t="shared" si="85"/>
        <v xml:space="preserve"> 032</v>
      </c>
      <c r="B287" s="370" t="s">
        <v>936</v>
      </c>
      <c r="C287" s="370" t="s">
        <v>1190</v>
      </c>
      <c r="D287" s="411">
        <v>2</v>
      </c>
      <c r="E287" s="411">
        <v>0</v>
      </c>
      <c r="F287" s="411">
        <v>1</v>
      </c>
      <c r="G287" s="411">
        <v>0</v>
      </c>
      <c r="H287" s="411">
        <v>0</v>
      </c>
      <c r="I287" s="411">
        <v>0</v>
      </c>
      <c r="J287" s="411">
        <v>0</v>
      </c>
      <c r="K287" s="411">
        <v>1</v>
      </c>
      <c r="L287" s="411">
        <v>1</v>
      </c>
      <c r="M287" s="411">
        <v>0</v>
      </c>
      <c r="N287" s="411">
        <v>0</v>
      </c>
      <c r="O287" s="412">
        <v>1</v>
      </c>
      <c r="P287" s="411">
        <f t="shared" si="86"/>
        <v>6</v>
      </c>
      <c r="Q287" s="411">
        <f t="shared" si="87"/>
        <v>3</v>
      </c>
      <c r="R287" s="411">
        <f t="shared" si="88"/>
        <v>1.7241379310344827</v>
      </c>
      <c r="S287" s="411">
        <f t="shared" si="89"/>
        <v>1.2758620689655173</v>
      </c>
      <c r="T287" s="411">
        <v>0</v>
      </c>
      <c r="U287" s="411">
        <v>0</v>
      </c>
      <c r="V287" s="411">
        <v>0</v>
      </c>
      <c r="W287" s="411">
        <v>0</v>
      </c>
      <c r="X287" s="411">
        <v>0</v>
      </c>
      <c r="Y287" s="411">
        <v>0</v>
      </c>
      <c r="Z287" s="411">
        <v>0</v>
      </c>
      <c r="AA287" s="411">
        <v>0</v>
      </c>
      <c r="AB287" s="411">
        <v>0</v>
      </c>
      <c r="AC287" s="411">
        <v>0</v>
      </c>
      <c r="AD287" s="411">
        <v>0</v>
      </c>
      <c r="AE287" s="412">
        <v>0</v>
      </c>
      <c r="AF287" s="411">
        <f t="shared" si="90"/>
        <v>0</v>
      </c>
      <c r="AG287" s="411">
        <v>0</v>
      </c>
      <c r="AH287" s="411">
        <v>0</v>
      </c>
      <c r="AI287" s="411">
        <v>0</v>
      </c>
      <c r="AJ287" s="411">
        <v>0</v>
      </c>
      <c r="AK287" s="411">
        <v>0</v>
      </c>
      <c r="AL287" s="411">
        <v>0</v>
      </c>
      <c r="AM287" s="411">
        <v>0</v>
      </c>
      <c r="AN287" s="411">
        <v>0</v>
      </c>
      <c r="AO287" s="411">
        <v>0</v>
      </c>
      <c r="AP287" s="411">
        <v>0</v>
      </c>
      <c r="AQ287" s="411">
        <v>0</v>
      </c>
      <c r="AR287" s="412">
        <v>0</v>
      </c>
      <c r="AS287" s="411">
        <f t="shared" si="91"/>
        <v>0</v>
      </c>
      <c r="AT287" s="411">
        <f t="shared" si="92"/>
        <v>0</v>
      </c>
      <c r="AU287" s="411">
        <f t="shared" si="93"/>
        <v>0</v>
      </c>
      <c r="AV287" s="411">
        <f t="shared" si="94"/>
        <v>0</v>
      </c>
      <c r="AW287" s="411">
        <v>0</v>
      </c>
      <c r="AX287" s="411">
        <v>0</v>
      </c>
      <c r="AY287" s="411">
        <v>0</v>
      </c>
      <c r="AZ287" s="411">
        <v>0</v>
      </c>
      <c r="BA287" s="411">
        <v>0</v>
      </c>
      <c r="BB287" s="411">
        <v>0</v>
      </c>
      <c r="BC287" s="411">
        <v>0</v>
      </c>
      <c r="BD287" s="411">
        <v>0</v>
      </c>
      <c r="BE287" s="411">
        <v>0</v>
      </c>
      <c r="BF287" s="411">
        <v>0</v>
      </c>
      <c r="BG287" s="411">
        <v>0</v>
      </c>
      <c r="BH287" s="412">
        <v>0</v>
      </c>
      <c r="BI287" s="411">
        <f t="shared" si="95"/>
        <v>0</v>
      </c>
      <c r="BJ287" s="411">
        <v>0</v>
      </c>
      <c r="BK287" s="411">
        <v>0</v>
      </c>
      <c r="BL287" s="411">
        <v>0</v>
      </c>
      <c r="BM287" s="411">
        <v>0</v>
      </c>
      <c r="BN287" s="411">
        <v>0</v>
      </c>
      <c r="BO287" s="411">
        <v>0</v>
      </c>
      <c r="BP287" s="411">
        <v>0</v>
      </c>
      <c r="BQ287" s="411">
        <v>0</v>
      </c>
      <c r="BR287" s="411">
        <v>0</v>
      </c>
      <c r="BS287" s="411">
        <v>0</v>
      </c>
      <c r="BT287" s="411">
        <v>0</v>
      </c>
      <c r="BU287" s="412">
        <v>0</v>
      </c>
      <c r="BV287" s="411">
        <f t="shared" si="96"/>
        <v>0</v>
      </c>
      <c r="BW287" s="411">
        <v>0</v>
      </c>
      <c r="BX287" s="411">
        <v>0</v>
      </c>
      <c r="BY287" s="411">
        <v>0</v>
      </c>
      <c r="BZ287" s="411">
        <v>0</v>
      </c>
      <c r="CA287" s="411">
        <v>0</v>
      </c>
      <c r="CB287" s="411">
        <v>0</v>
      </c>
      <c r="CC287" s="411">
        <v>0</v>
      </c>
      <c r="CD287" s="411">
        <v>0</v>
      </c>
      <c r="CE287" s="411">
        <v>0</v>
      </c>
      <c r="CF287" s="411">
        <v>0</v>
      </c>
      <c r="CG287" s="411">
        <v>0</v>
      </c>
      <c r="CH287" s="412">
        <v>0</v>
      </c>
      <c r="CI287" s="411">
        <f t="shared" si="97"/>
        <v>0</v>
      </c>
      <c r="CJ287" s="411">
        <v>0</v>
      </c>
      <c r="CK287" s="411">
        <v>0</v>
      </c>
      <c r="CL287" s="411">
        <v>0</v>
      </c>
      <c r="CM287" s="411">
        <v>0</v>
      </c>
      <c r="CN287" s="411">
        <v>0</v>
      </c>
      <c r="CO287" s="411">
        <v>0</v>
      </c>
      <c r="CP287" s="411">
        <v>0</v>
      </c>
      <c r="CQ287" s="411">
        <v>0</v>
      </c>
      <c r="CR287" s="411">
        <v>0</v>
      </c>
      <c r="CS287" s="411">
        <v>0</v>
      </c>
      <c r="CT287" s="411">
        <v>0</v>
      </c>
      <c r="CU287" s="412">
        <v>0</v>
      </c>
      <c r="CV287" s="411">
        <f t="shared" si="98"/>
        <v>0</v>
      </c>
      <c r="CW287" s="411">
        <v>0</v>
      </c>
      <c r="CX287" s="411">
        <v>0</v>
      </c>
      <c r="CY287" s="411">
        <v>0</v>
      </c>
      <c r="CZ287" s="411">
        <v>0</v>
      </c>
      <c r="DA287" s="411">
        <v>0</v>
      </c>
      <c r="DB287" s="411">
        <v>0</v>
      </c>
      <c r="DC287" s="411">
        <v>0</v>
      </c>
      <c r="DD287" s="411">
        <v>0</v>
      </c>
      <c r="DE287" s="411">
        <v>0</v>
      </c>
      <c r="DF287" s="411">
        <v>0</v>
      </c>
      <c r="DG287" s="411">
        <v>0</v>
      </c>
      <c r="DH287" s="412">
        <v>0</v>
      </c>
      <c r="DI287" s="411">
        <f t="shared" si="99"/>
        <v>0</v>
      </c>
      <c r="DJ287" s="411">
        <v>0</v>
      </c>
      <c r="DK287" s="411">
        <v>0</v>
      </c>
      <c r="DL287" s="411">
        <v>0</v>
      </c>
      <c r="DM287" s="411">
        <v>0</v>
      </c>
      <c r="DN287" s="411">
        <v>0</v>
      </c>
      <c r="DO287" s="411">
        <v>0</v>
      </c>
      <c r="DP287" s="411">
        <v>0</v>
      </c>
      <c r="DQ287" s="411">
        <v>0</v>
      </c>
      <c r="DR287" s="411">
        <v>0</v>
      </c>
      <c r="DS287" s="411">
        <v>0</v>
      </c>
      <c r="DT287" s="411">
        <v>0</v>
      </c>
      <c r="DU287" s="412">
        <v>0</v>
      </c>
      <c r="DV287" s="411">
        <f t="shared" si="100"/>
        <v>0</v>
      </c>
      <c r="DW287" s="412">
        <v>0</v>
      </c>
      <c r="DX287" s="412">
        <v>0</v>
      </c>
      <c r="DY287" s="412">
        <v>0</v>
      </c>
      <c r="DZ287" s="412">
        <v>0</v>
      </c>
      <c r="EA287" s="412">
        <v>0</v>
      </c>
      <c r="EB287" s="412">
        <v>0</v>
      </c>
      <c r="EC287" s="412">
        <v>0</v>
      </c>
      <c r="ED287" s="412">
        <v>0</v>
      </c>
      <c r="EE287" s="412">
        <v>0</v>
      </c>
      <c r="EF287" s="412">
        <v>0</v>
      </c>
      <c r="EG287" s="412">
        <v>0</v>
      </c>
      <c r="EH287" s="412">
        <v>0</v>
      </c>
      <c r="EI287" s="411">
        <f t="shared" si="101"/>
        <v>0</v>
      </c>
      <c r="EK287" s="411">
        <f t="shared" si="102"/>
        <v>6</v>
      </c>
      <c r="EL287" s="7">
        <f t="shared" si="103"/>
        <v>-6</v>
      </c>
    </row>
    <row r="288" spans="1:142">
      <c r="A288" s="365" t="str">
        <f t="shared" si="85"/>
        <v xml:space="preserve"> 032</v>
      </c>
      <c r="B288" s="370" t="s">
        <v>936</v>
      </c>
      <c r="C288" s="370" t="s">
        <v>1191</v>
      </c>
      <c r="D288" s="411">
        <v>4</v>
      </c>
      <c r="E288" s="411">
        <v>4</v>
      </c>
      <c r="F288" s="411">
        <v>5</v>
      </c>
      <c r="G288" s="411">
        <v>5</v>
      </c>
      <c r="H288" s="411">
        <v>5</v>
      </c>
      <c r="I288" s="411">
        <v>4</v>
      </c>
      <c r="J288" s="411">
        <v>4</v>
      </c>
      <c r="K288" s="411">
        <v>4</v>
      </c>
      <c r="L288" s="411">
        <v>2</v>
      </c>
      <c r="M288" s="411">
        <v>2</v>
      </c>
      <c r="N288" s="411">
        <v>4</v>
      </c>
      <c r="O288" s="412">
        <v>4</v>
      </c>
      <c r="P288" s="411">
        <f t="shared" si="86"/>
        <v>47</v>
      </c>
      <c r="Q288" s="411">
        <f t="shared" si="87"/>
        <v>30.870967741935484</v>
      </c>
      <c r="R288" s="411">
        <f t="shared" si="88"/>
        <v>5.5773081201334813</v>
      </c>
      <c r="S288" s="411">
        <f t="shared" si="89"/>
        <v>10.551724137931034</v>
      </c>
      <c r="T288" s="411">
        <v>0</v>
      </c>
      <c r="U288" s="411">
        <v>0</v>
      </c>
      <c r="V288" s="411">
        <v>0</v>
      </c>
      <c r="W288" s="411">
        <v>0</v>
      </c>
      <c r="X288" s="411">
        <v>0</v>
      </c>
      <c r="Y288" s="411">
        <v>0</v>
      </c>
      <c r="Z288" s="411">
        <v>0</v>
      </c>
      <c r="AA288" s="411">
        <v>0</v>
      </c>
      <c r="AB288" s="411">
        <v>0</v>
      </c>
      <c r="AC288" s="411">
        <v>0</v>
      </c>
      <c r="AD288" s="411">
        <v>0</v>
      </c>
      <c r="AE288" s="412">
        <v>0</v>
      </c>
      <c r="AF288" s="411">
        <f t="shared" si="90"/>
        <v>0</v>
      </c>
      <c r="AG288" s="411">
        <v>0</v>
      </c>
      <c r="AH288" s="411">
        <v>0</v>
      </c>
      <c r="AI288" s="411">
        <v>0</v>
      </c>
      <c r="AJ288" s="411">
        <v>0</v>
      </c>
      <c r="AK288" s="411">
        <v>0</v>
      </c>
      <c r="AL288" s="411">
        <v>0</v>
      </c>
      <c r="AM288" s="411">
        <v>0</v>
      </c>
      <c r="AN288" s="411">
        <v>0</v>
      </c>
      <c r="AO288" s="411">
        <v>0</v>
      </c>
      <c r="AP288" s="411">
        <v>0</v>
      </c>
      <c r="AQ288" s="411">
        <v>0</v>
      </c>
      <c r="AR288" s="412">
        <v>0</v>
      </c>
      <c r="AS288" s="411">
        <f t="shared" si="91"/>
        <v>0</v>
      </c>
      <c r="AT288" s="411">
        <f t="shared" si="92"/>
        <v>0</v>
      </c>
      <c r="AU288" s="411">
        <f t="shared" si="93"/>
        <v>0</v>
      </c>
      <c r="AV288" s="411">
        <f t="shared" si="94"/>
        <v>0</v>
      </c>
      <c r="AW288" s="411">
        <v>0</v>
      </c>
      <c r="AX288" s="411">
        <v>0</v>
      </c>
      <c r="AY288" s="411">
        <v>0</v>
      </c>
      <c r="AZ288" s="411">
        <v>0</v>
      </c>
      <c r="BA288" s="411">
        <v>0</v>
      </c>
      <c r="BB288" s="411">
        <v>0</v>
      </c>
      <c r="BC288" s="411">
        <v>0</v>
      </c>
      <c r="BD288" s="411">
        <v>0</v>
      </c>
      <c r="BE288" s="411">
        <v>0</v>
      </c>
      <c r="BF288" s="411">
        <v>0</v>
      </c>
      <c r="BG288" s="411">
        <v>0</v>
      </c>
      <c r="BH288" s="412">
        <v>0</v>
      </c>
      <c r="BI288" s="411">
        <f t="shared" si="95"/>
        <v>0</v>
      </c>
      <c r="BJ288" s="411">
        <v>0</v>
      </c>
      <c r="BK288" s="411">
        <v>0</v>
      </c>
      <c r="BL288" s="411">
        <v>0</v>
      </c>
      <c r="BM288" s="411">
        <v>0</v>
      </c>
      <c r="BN288" s="411">
        <v>0</v>
      </c>
      <c r="BO288" s="411">
        <v>0</v>
      </c>
      <c r="BP288" s="411">
        <v>0</v>
      </c>
      <c r="BQ288" s="411">
        <v>0</v>
      </c>
      <c r="BR288" s="411">
        <v>0</v>
      </c>
      <c r="BS288" s="411">
        <v>0</v>
      </c>
      <c r="BT288" s="411">
        <v>0</v>
      </c>
      <c r="BU288" s="412">
        <v>0</v>
      </c>
      <c r="BV288" s="411">
        <f t="shared" si="96"/>
        <v>0</v>
      </c>
      <c r="BW288" s="411">
        <v>0</v>
      </c>
      <c r="BX288" s="411">
        <v>0</v>
      </c>
      <c r="BY288" s="411">
        <v>0</v>
      </c>
      <c r="BZ288" s="411">
        <v>0</v>
      </c>
      <c r="CA288" s="411">
        <v>0</v>
      </c>
      <c r="CB288" s="411">
        <v>0</v>
      </c>
      <c r="CC288" s="411">
        <v>0</v>
      </c>
      <c r="CD288" s="411">
        <v>0</v>
      </c>
      <c r="CE288" s="411">
        <v>0</v>
      </c>
      <c r="CF288" s="411">
        <v>0</v>
      </c>
      <c r="CG288" s="411">
        <v>0</v>
      </c>
      <c r="CH288" s="412">
        <v>0</v>
      </c>
      <c r="CI288" s="411">
        <f t="shared" si="97"/>
        <v>0</v>
      </c>
      <c r="CJ288" s="411">
        <v>0</v>
      </c>
      <c r="CK288" s="411">
        <v>0</v>
      </c>
      <c r="CL288" s="411">
        <v>0</v>
      </c>
      <c r="CM288" s="411">
        <v>0</v>
      </c>
      <c r="CN288" s="411">
        <v>0</v>
      </c>
      <c r="CO288" s="411">
        <v>0</v>
      </c>
      <c r="CP288" s="411">
        <v>0</v>
      </c>
      <c r="CQ288" s="411">
        <v>0</v>
      </c>
      <c r="CR288" s="411">
        <v>0</v>
      </c>
      <c r="CS288" s="411">
        <v>0</v>
      </c>
      <c r="CT288" s="411">
        <v>0</v>
      </c>
      <c r="CU288" s="412">
        <v>0</v>
      </c>
      <c r="CV288" s="411">
        <f t="shared" si="98"/>
        <v>0</v>
      </c>
      <c r="CW288" s="411">
        <v>0</v>
      </c>
      <c r="CX288" s="411">
        <v>0</v>
      </c>
      <c r="CY288" s="411">
        <v>0</v>
      </c>
      <c r="CZ288" s="411">
        <v>0</v>
      </c>
      <c r="DA288" s="411">
        <v>0</v>
      </c>
      <c r="DB288" s="411">
        <v>0</v>
      </c>
      <c r="DC288" s="411">
        <v>0</v>
      </c>
      <c r="DD288" s="411">
        <v>0</v>
      </c>
      <c r="DE288" s="411">
        <v>0</v>
      </c>
      <c r="DF288" s="411">
        <v>0</v>
      </c>
      <c r="DG288" s="411">
        <v>0</v>
      </c>
      <c r="DH288" s="412">
        <v>0</v>
      </c>
      <c r="DI288" s="411">
        <f t="shared" si="99"/>
        <v>0</v>
      </c>
      <c r="DJ288" s="411">
        <v>0</v>
      </c>
      <c r="DK288" s="411">
        <v>0</v>
      </c>
      <c r="DL288" s="411">
        <v>0</v>
      </c>
      <c r="DM288" s="411">
        <v>0</v>
      </c>
      <c r="DN288" s="411">
        <v>0</v>
      </c>
      <c r="DO288" s="411">
        <v>0</v>
      </c>
      <c r="DP288" s="411">
        <v>0</v>
      </c>
      <c r="DQ288" s="411">
        <v>0</v>
      </c>
      <c r="DR288" s="411">
        <v>0</v>
      </c>
      <c r="DS288" s="411">
        <v>0</v>
      </c>
      <c r="DT288" s="411">
        <v>0</v>
      </c>
      <c r="DU288" s="412">
        <v>0</v>
      </c>
      <c r="DV288" s="411">
        <f t="shared" si="100"/>
        <v>0</v>
      </c>
      <c r="DW288" s="412">
        <v>0</v>
      </c>
      <c r="DX288" s="412">
        <v>0</v>
      </c>
      <c r="DY288" s="412">
        <v>0</v>
      </c>
      <c r="DZ288" s="412">
        <v>0</v>
      </c>
      <c r="EA288" s="412">
        <v>0</v>
      </c>
      <c r="EB288" s="412">
        <v>0</v>
      </c>
      <c r="EC288" s="412">
        <v>0</v>
      </c>
      <c r="ED288" s="412">
        <v>0</v>
      </c>
      <c r="EE288" s="412">
        <v>0</v>
      </c>
      <c r="EF288" s="412">
        <v>0</v>
      </c>
      <c r="EG288" s="412">
        <v>0</v>
      </c>
      <c r="EH288" s="412">
        <v>0</v>
      </c>
      <c r="EI288" s="411">
        <f t="shared" si="101"/>
        <v>0</v>
      </c>
      <c r="EK288" s="411">
        <f t="shared" si="102"/>
        <v>47</v>
      </c>
      <c r="EL288" s="7">
        <f t="shared" si="103"/>
        <v>-47</v>
      </c>
    </row>
    <row r="289" spans="1:142">
      <c r="A289" s="365" t="str">
        <f t="shared" si="85"/>
        <v xml:space="preserve"> 032</v>
      </c>
      <c r="B289" s="370" t="s">
        <v>936</v>
      </c>
      <c r="C289" s="370" t="s">
        <v>1192</v>
      </c>
      <c r="D289" s="411">
        <v>1</v>
      </c>
      <c r="E289" s="411">
        <v>1</v>
      </c>
      <c r="F289" s="411">
        <v>1</v>
      </c>
      <c r="G289" s="411">
        <v>0</v>
      </c>
      <c r="H289" s="411">
        <v>0</v>
      </c>
      <c r="I289" s="411">
        <v>1</v>
      </c>
      <c r="J289" s="411">
        <v>1</v>
      </c>
      <c r="K289" s="411">
        <v>3</v>
      </c>
      <c r="L289" s="411">
        <v>11</v>
      </c>
      <c r="M289" s="411">
        <v>41</v>
      </c>
      <c r="N289" s="411">
        <v>0</v>
      </c>
      <c r="O289" s="412">
        <v>0</v>
      </c>
      <c r="P289" s="411">
        <f t="shared" si="86"/>
        <v>60</v>
      </c>
      <c r="Q289" s="411">
        <f t="shared" si="87"/>
        <v>4.967741935483871</v>
      </c>
      <c r="R289" s="411">
        <f t="shared" si="88"/>
        <v>10.99777530589544</v>
      </c>
      <c r="S289" s="411">
        <f t="shared" si="89"/>
        <v>44.03448275862069</v>
      </c>
      <c r="T289" s="411">
        <v>0</v>
      </c>
      <c r="U289" s="411">
        <v>0</v>
      </c>
      <c r="V289" s="411">
        <v>0</v>
      </c>
      <c r="W289" s="411">
        <v>0</v>
      </c>
      <c r="X289" s="411">
        <v>0</v>
      </c>
      <c r="Y289" s="411">
        <v>0</v>
      </c>
      <c r="Z289" s="411">
        <v>0</v>
      </c>
      <c r="AA289" s="411">
        <v>0</v>
      </c>
      <c r="AB289" s="411">
        <v>0</v>
      </c>
      <c r="AC289" s="411">
        <v>0</v>
      </c>
      <c r="AD289" s="411">
        <v>0</v>
      </c>
      <c r="AE289" s="412">
        <v>0</v>
      </c>
      <c r="AF289" s="411">
        <f t="shared" si="90"/>
        <v>0</v>
      </c>
      <c r="AG289" s="411">
        <v>0</v>
      </c>
      <c r="AH289" s="411">
        <v>0</v>
      </c>
      <c r="AI289" s="411">
        <v>0</v>
      </c>
      <c r="AJ289" s="411">
        <v>0</v>
      </c>
      <c r="AK289" s="411">
        <v>0</v>
      </c>
      <c r="AL289" s="411">
        <v>0</v>
      </c>
      <c r="AM289" s="411">
        <v>0</v>
      </c>
      <c r="AN289" s="411">
        <v>0</v>
      </c>
      <c r="AO289" s="411">
        <v>0</v>
      </c>
      <c r="AP289" s="411">
        <v>0</v>
      </c>
      <c r="AQ289" s="411">
        <v>0</v>
      </c>
      <c r="AR289" s="412">
        <v>0</v>
      </c>
      <c r="AS289" s="411">
        <f t="shared" si="91"/>
        <v>0</v>
      </c>
      <c r="AT289" s="411">
        <f t="shared" si="92"/>
        <v>0</v>
      </c>
      <c r="AU289" s="411">
        <f t="shared" si="93"/>
        <v>0</v>
      </c>
      <c r="AV289" s="411">
        <f t="shared" si="94"/>
        <v>0</v>
      </c>
      <c r="AW289" s="411">
        <v>0</v>
      </c>
      <c r="AX289" s="411">
        <v>0</v>
      </c>
      <c r="AY289" s="411">
        <v>0</v>
      </c>
      <c r="AZ289" s="411">
        <v>0</v>
      </c>
      <c r="BA289" s="411">
        <v>0</v>
      </c>
      <c r="BB289" s="411">
        <v>0</v>
      </c>
      <c r="BC289" s="411">
        <v>0</v>
      </c>
      <c r="BD289" s="411">
        <v>0</v>
      </c>
      <c r="BE289" s="411">
        <v>0</v>
      </c>
      <c r="BF289" s="411">
        <v>0</v>
      </c>
      <c r="BG289" s="411">
        <v>0</v>
      </c>
      <c r="BH289" s="412">
        <v>0</v>
      </c>
      <c r="BI289" s="411">
        <f t="shared" si="95"/>
        <v>0</v>
      </c>
      <c r="BJ289" s="411">
        <v>0</v>
      </c>
      <c r="BK289" s="411">
        <v>0</v>
      </c>
      <c r="BL289" s="411">
        <v>0</v>
      </c>
      <c r="BM289" s="411">
        <v>0</v>
      </c>
      <c r="BN289" s="411">
        <v>0</v>
      </c>
      <c r="BO289" s="411">
        <v>0</v>
      </c>
      <c r="BP289" s="411">
        <v>0</v>
      </c>
      <c r="BQ289" s="411">
        <v>0</v>
      </c>
      <c r="BR289" s="411">
        <v>0</v>
      </c>
      <c r="BS289" s="411">
        <v>0</v>
      </c>
      <c r="BT289" s="411">
        <v>0</v>
      </c>
      <c r="BU289" s="412">
        <v>0</v>
      </c>
      <c r="BV289" s="411">
        <f t="shared" si="96"/>
        <v>0</v>
      </c>
      <c r="BW289" s="411">
        <v>0</v>
      </c>
      <c r="BX289" s="411">
        <v>0</v>
      </c>
      <c r="BY289" s="411">
        <v>0</v>
      </c>
      <c r="BZ289" s="411">
        <v>0</v>
      </c>
      <c r="CA289" s="411">
        <v>0</v>
      </c>
      <c r="CB289" s="411">
        <v>0</v>
      </c>
      <c r="CC289" s="411">
        <v>0</v>
      </c>
      <c r="CD289" s="411">
        <v>0</v>
      </c>
      <c r="CE289" s="411">
        <v>0</v>
      </c>
      <c r="CF289" s="411">
        <v>0</v>
      </c>
      <c r="CG289" s="411">
        <v>0</v>
      </c>
      <c r="CH289" s="412">
        <v>0</v>
      </c>
      <c r="CI289" s="411">
        <f t="shared" si="97"/>
        <v>0</v>
      </c>
      <c r="CJ289" s="411">
        <v>0</v>
      </c>
      <c r="CK289" s="411">
        <v>0</v>
      </c>
      <c r="CL289" s="411">
        <v>0</v>
      </c>
      <c r="CM289" s="411">
        <v>0</v>
      </c>
      <c r="CN289" s="411">
        <v>0</v>
      </c>
      <c r="CO289" s="411">
        <v>0</v>
      </c>
      <c r="CP289" s="411">
        <v>0</v>
      </c>
      <c r="CQ289" s="411">
        <v>0</v>
      </c>
      <c r="CR289" s="411">
        <v>0</v>
      </c>
      <c r="CS289" s="411">
        <v>0</v>
      </c>
      <c r="CT289" s="411">
        <v>0</v>
      </c>
      <c r="CU289" s="412">
        <v>0</v>
      </c>
      <c r="CV289" s="411">
        <f t="shared" si="98"/>
        <v>0</v>
      </c>
      <c r="CW289" s="411">
        <v>0</v>
      </c>
      <c r="CX289" s="411">
        <v>0</v>
      </c>
      <c r="CY289" s="411">
        <v>0</v>
      </c>
      <c r="CZ289" s="411">
        <v>0</v>
      </c>
      <c r="DA289" s="411">
        <v>0</v>
      </c>
      <c r="DB289" s="411">
        <v>0</v>
      </c>
      <c r="DC289" s="411">
        <v>0</v>
      </c>
      <c r="DD289" s="411">
        <v>0</v>
      </c>
      <c r="DE289" s="411">
        <v>0</v>
      </c>
      <c r="DF289" s="411">
        <v>0</v>
      </c>
      <c r="DG289" s="411">
        <v>0</v>
      </c>
      <c r="DH289" s="412">
        <v>0</v>
      </c>
      <c r="DI289" s="411">
        <f t="shared" si="99"/>
        <v>0</v>
      </c>
      <c r="DJ289" s="411">
        <v>0</v>
      </c>
      <c r="DK289" s="411">
        <v>0</v>
      </c>
      <c r="DL289" s="411">
        <v>0</v>
      </c>
      <c r="DM289" s="411">
        <v>0</v>
      </c>
      <c r="DN289" s="411">
        <v>0</v>
      </c>
      <c r="DO289" s="411">
        <v>0</v>
      </c>
      <c r="DP289" s="411">
        <v>0</v>
      </c>
      <c r="DQ289" s="411">
        <v>0</v>
      </c>
      <c r="DR289" s="411">
        <v>0</v>
      </c>
      <c r="DS289" s="411">
        <v>0</v>
      </c>
      <c r="DT289" s="411">
        <v>0</v>
      </c>
      <c r="DU289" s="412">
        <v>0</v>
      </c>
      <c r="DV289" s="411">
        <f t="shared" si="100"/>
        <v>0</v>
      </c>
      <c r="DW289" s="412">
        <v>0</v>
      </c>
      <c r="DX289" s="412">
        <v>0</v>
      </c>
      <c r="DY289" s="412">
        <v>0</v>
      </c>
      <c r="DZ289" s="412">
        <v>0</v>
      </c>
      <c r="EA289" s="412">
        <v>0</v>
      </c>
      <c r="EB289" s="412">
        <v>0</v>
      </c>
      <c r="EC289" s="412">
        <v>0</v>
      </c>
      <c r="ED289" s="412">
        <v>0</v>
      </c>
      <c r="EE289" s="412">
        <v>0</v>
      </c>
      <c r="EF289" s="412">
        <v>0</v>
      </c>
      <c r="EG289" s="412">
        <v>0</v>
      </c>
      <c r="EH289" s="412">
        <v>0</v>
      </c>
      <c r="EI289" s="411">
        <f t="shared" si="101"/>
        <v>0</v>
      </c>
      <c r="EK289" s="411">
        <f t="shared" si="102"/>
        <v>60</v>
      </c>
      <c r="EL289" s="7">
        <f t="shared" si="103"/>
        <v>-60</v>
      </c>
    </row>
    <row r="290" spans="1:142">
      <c r="A290" s="365" t="str">
        <f t="shared" si="85"/>
        <v xml:space="preserve"> 032</v>
      </c>
      <c r="B290" s="370" t="s">
        <v>936</v>
      </c>
      <c r="C290" s="370" t="s">
        <v>1193</v>
      </c>
      <c r="D290" s="411">
        <v>0</v>
      </c>
      <c r="E290" s="411">
        <v>1</v>
      </c>
      <c r="F290" s="411">
        <v>0</v>
      </c>
      <c r="G290" s="411">
        <v>1</v>
      </c>
      <c r="H290" s="411">
        <v>0</v>
      </c>
      <c r="I290" s="411">
        <v>0</v>
      </c>
      <c r="J290" s="411">
        <v>1</v>
      </c>
      <c r="K290" s="411">
        <v>2</v>
      </c>
      <c r="L290" s="411">
        <v>0</v>
      </c>
      <c r="M290" s="411">
        <v>0</v>
      </c>
      <c r="N290" s="411">
        <v>1</v>
      </c>
      <c r="O290" s="412">
        <v>0</v>
      </c>
      <c r="P290" s="411">
        <f t="shared" si="86"/>
        <v>6</v>
      </c>
      <c r="Q290" s="411">
        <f t="shared" si="87"/>
        <v>2.967741935483871</v>
      </c>
      <c r="R290" s="411">
        <f t="shared" si="88"/>
        <v>2.032258064516129</v>
      </c>
      <c r="S290" s="411">
        <f t="shared" si="89"/>
        <v>1</v>
      </c>
      <c r="T290" s="411">
        <v>0</v>
      </c>
      <c r="U290" s="411">
        <v>0</v>
      </c>
      <c r="V290" s="411">
        <v>0</v>
      </c>
      <c r="W290" s="411">
        <v>0</v>
      </c>
      <c r="X290" s="411">
        <v>0</v>
      </c>
      <c r="Y290" s="411">
        <v>0</v>
      </c>
      <c r="Z290" s="411">
        <v>0</v>
      </c>
      <c r="AA290" s="411">
        <v>0</v>
      </c>
      <c r="AB290" s="411">
        <v>0</v>
      </c>
      <c r="AC290" s="411">
        <v>0</v>
      </c>
      <c r="AD290" s="411">
        <v>0</v>
      </c>
      <c r="AE290" s="412">
        <v>0</v>
      </c>
      <c r="AF290" s="411">
        <f t="shared" si="90"/>
        <v>0</v>
      </c>
      <c r="AG290" s="411">
        <v>0</v>
      </c>
      <c r="AH290" s="411">
        <v>0</v>
      </c>
      <c r="AI290" s="411">
        <v>0</v>
      </c>
      <c r="AJ290" s="411">
        <v>0</v>
      </c>
      <c r="AK290" s="411">
        <v>0</v>
      </c>
      <c r="AL290" s="411">
        <v>0</v>
      </c>
      <c r="AM290" s="411">
        <v>0</v>
      </c>
      <c r="AN290" s="411">
        <v>0</v>
      </c>
      <c r="AO290" s="411">
        <v>0</v>
      </c>
      <c r="AP290" s="411">
        <v>0</v>
      </c>
      <c r="AQ290" s="411">
        <v>0</v>
      </c>
      <c r="AR290" s="412">
        <v>0</v>
      </c>
      <c r="AS290" s="411">
        <f t="shared" si="91"/>
        <v>0</v>
      </c>
      <c r="AT290" s="411">
        <f t="shared" si="92"/>
        <v>0</v>
      </c>
      <c r="AU290" s="411">
        <f t="shared" si="93"/>
        <v>0</v>
      </c>
      <c r="AV290" s="411">
        <f t="shared" si="94"/>
        <v>0</v>
      </c>
      <c r="AW290" s="411">
        <v>0</v>
      </c>
      <c r="AX290" s="411">
        <v>0</v>
      </c>
      <c r="AY290" s="411">
        <v>0</v>
      </c>
      <c r="AZ290" s="411">
        <v>0</v>
      </c>
      <c r="BA290" s="411">
        <v>0</v>
      </c>
      <c r="BB290" s="411">
        <v>0</v>
      </c>
      <c r="BC290" s="411">
        <v>0</v>
      </c>
      <c r="BD290" s="411">
        <v>0</v>
      </c>
      <c r="BE290" s="411">
        <v>0</v>
      </c>
      <c r="BF290" s="411">
        <v>0</v>
      </c>
      <c r="BG290" s="411">
        <v>0</v>
      </c>
      <c r="BH290" s="412">
        <v>0</v>
      </c>
      <c r="BI290" s="411">
        <f t="shared" si="95"/>
        <v>0</v>
      </c>
      <c r="BJ290" s="411">
        <v>0</v>
      </c>
      <c r="BK290" s="411">
        <v>0</v>
      </c>
      <c r="BL290" s="411">
        <v>0</v>
      </c>
      <c r="BM290" s="411">
        <v>0</v>
      </c>
      <c r="BN290" s="411">
        <v>0</v>
      </c>
      <c r="BO290" s="411">
        <v>0</v>
      </c>
      <c r="BP290" s="411">
        <v>0</v>
      </c>
      <c r="BQ290" s="411">
        <v>0</v>
      </c>
      <c r="BR290" s="411">
        <v>0</v>
      </c>
      <c r="BS290" s="411">
        <v>0</v>
      </c>
      <c r="BT290" s="411">
        <v>0</v>
      </c>
      <c r="BU290" s="412">
        <v>0</v>
      </c>
      <c r="BV290" s="411">
        <f t="shared" si="96"/>
        <v>0</v>
      </c>
      <c r="BW290" s="411">
        <v>0</v>
      </c>
      <c r="BX290" s="411">
        <v>0</v>
      </c>
      <c r="BY290" s="411">
        <v>0</v>
      </c>
      <c r="BZ290" s="411">
        <v>0</v>
      </c>
      <c r="CA290" s="411">
        <v>0</v>
      </c>
      <c r="CB290" s="411">
        <v>0</v>
      </c>
      <c r="CC290" s="411">
        <v>0</v>
      </c>
      <c r="CD290" s="411">
        <v>0</v>
      </c>
      <c r="CE290" s="411">
        <v>0</v>
      </c>
      <c r="CF290" s="411">
        <v>0</v>
      </c>
      <c r="CG290" s="411">
        <v>0</v>
      </c>
      <c r="CH290" s="412">
        <v>0</v>
      </c>
      <c r="CI290" s="411">
        <f t="shared" si="97"/>
        <v>0</v>
      </c>
      <c r="CJ290" s="411">
        <v>0</v>
      </c>
      <c r="CK290" s="411">
        <v>0</v>
      </c>
      <c r="CL290" s="411">
        <v>0</v>
      </c>
      <c r="CM290" s="411">
        <v>0</v>
      </c>
      <c r="CN290" s="411">
        <v>0</v>
      </c>
      <c r="CO290" s="411">
        <v>0</v>
      </c>
      <c r="CP290" s="411">
        <v>0</v>
      </c>
      <c r="CQ290" s="411">
        <v>0</v>
      </c>
      <c r="CR290" s="411">
        <v>0</v>
      </c>
      <c r="CS290" s="411">
        <v>0</v>
      </c>
      <c r="CT290" s="411">
        <v>0</v>
      </c>
      <c r="CU290" s="412">
        <v>0</v>
      </c>
      <c r="CV290" s="411">
        <f t="shared" si="98"/>
        <v>0</v>
      </c>
      <c r="CW290" s="411">
        <v>0</v>
      </c>
      <c r="CX290" s="411">
        <v>0</v>
      </c>
      <c r="CY290" s="411">
        <v>0</v>
      </c>
      <c r="CZ290" s="411">
        <v>0</v>
      </c>
      <c r="DA290" s="411">
        <v>0</v>
      </c>
      <c r="DB290" s="411">
        <v>0</v>
      </c>
      <c r="DC290" s="411">
        <v>0</v>
      </c>
      <c r="DD290" s="411">
        <v>0</v>
      </c>
      <c r="DE290" s="411">
        <v>0</v>
      </c>
      <c r="DF290" s="411">
        <v>0</v>
      </c>
      <c r="DG290" s="411">
        <v>0</v>
      </c>
      <c r="DH290" s="412">
        <v>0</v>
      </c>
      <c r="DI290" s="411">
        <f t="shared" si="99"/>
        <v>0</v>
      </c>
      <c r="DJ290" s="411">
        <v>0</v>
      </c>
      <c r="DK290" s="411">
        <v>0</v>
      </c>
      <c r="DL290" s="411">
        <v>0</v>
      </c>
      <c r="DM290" s="411">
        <v>0</v>
      </c>
      <c r="DN290" s="411">
        <v>0</v>
      </c>
      <c r="DO290" s="411">
        <v>0</v>
      </c>
      <c r="DP290" s="411">
        <v>0</v>
      </c>
      <c r="DQ290" s="411">
        <v>0</v>
      </c>
      <c r="DR290" s="411">
        <v>0</v>
      </c>
      <c r="DS290" s="411">
        <v>0</v>
      </c>
      <c r="DT290" s="411">
        <v>0</v>
      </c>
      <c r="DU290" s="412">
        <v>0</v>
      </c>
      <c r="DV290" s="411">
        <f t="shared" si="100"/>
        <v>0</v>
      </c>
      <c r="DW290" s="412">
        <v>0</v>
      </c>
      <c r="DX290" s="412">
        <v>0</v>
      </c>
      <c r="DY290" s="412">
        <v>0</v>
      </c>
      <c r="DZ290" s="412">
        <v>0</v>
      </c>
      <c r="EA290" s="412">
        <v>0</v>
      </c>
      <c r="EB290" s="412">
        <v>0</v>
      </c>
      <c r="EC290" s="412">
        <v>0</v>
      </c>
      <c r="ED290" s="412">
        <v>0</v>
      </c>
      <c r="EE290" s="412">
        <v>0</v>
      </c>
      <c r="EF290" s="412">
        <v>0</v>
      </c>
      <c r="EG290" s="412">
        <v>0</v>
      </c>
      <c r="EH290" s="412">
        <v>0</v>
      </c>
      <c r="EI290" s="411">
        <f t="shared" si="101"/>
        <v>0</v>
      </c>
      <c r="EK290" s="411">
        <f t="shared" si="102"/>
        <v>6</v>
      </c>
      <c r="EL290" s="7">
        <f t="shared" si="103"/>
        <v>-6</v>
      </c>
    </row>
    <row r="291" spans="1:142">
      <c r="A291" s="365" t="str">
        <f t="shared" si="85"/>
        <v xml:space="preserve"> 032</v>
      </c>
      <c r="B291" s="370" t="s">
        <v>936</v>
      </c>
      <c r="C291" s="370" t="s">
        <v>1194</v>
      </c>
      <c r="D291" s="411">
        <v>4</v>
      </c>
      <c r="E291" s="411">
        <v>4</v>
      </c>
      <c r="F291" s="411">
        <v>5</v>
      </c>
      <c r="G291" s="411">
        <v>5</v>
      </c>
      <c r="H291" s="411">
        <v>5</v>
      </c>
      <c r="I291" s="411">
        <v>4</v>
      </c>
      <c r="J291" s="411">
        <v>4</v>
      </c>
      <c r="K291" s="411">
        <v>4</v>
      </c>
      <c r="L291" s="411">
        <v>2</v>
      </c>
      <c r="M291" s="411">
        <v>2</v>
      </c>
      <c r="N291" s="411">
        <v>4</v>
      </c>
      <c r="O291" s="412">
        <v>4</v>
      </c>
      <c r="P291" s="411">
        <f t="shared" si="86"/>
        <v>47</v>
      </c>
      <c r="Q291" s="411">
        <f t="shared" si="87"/>
        <v>30.870967741935484</v>
      </c>
      <c r="R291" s="411">
        <f t="shared" si="88"/>
        <v>5.5773081201334813</v>
      </c>
      <c r="S291" s="411">
        <f t="shared" si="89"/>
        <v>10.551724137931034</v>
      </c>
      <c r="T291" s="411">
        <v>0</v>
      </c>
      <c r="U291" s="411">
        <v>0</v>
      </c>
      <c r="V291" s="411">
        <v>0</v>
      </c>
      <c r="W291" s="411">
        <v>0</v>
      </c>
      <c r="X291" s="411">
        <v>0</v>
      </c>
      <c r="Y291" s="411">
        <v>0</v>
      </c>
      <c r="Z291" s="411">
        <v>0</v>
      </c>
      <c r="AA291" s="411">
        <v>0</v>
      </c>
      <c r="AB291" s="411">
        <v>0</v>
      </c>
      <c r="AC291" s="411">
        <v>0</v>
      </c>
      <c r="AD291" s="411">
        <v>0</v>
      </c>
      <c r="AE291" s="412">
        <v>0</v>
      </c>
      <c r="AF291" s="411">
        <f t="shared" si="90"/>
        <v>0</v>
      </c>
      <c r="AG291" s="411">
        <v>0</v>
      </c>
      <c r="AH291" s="411">
        <v>0</v>
      </c>
      <c r="AI291" s="411">
        <v>0</v>
      </c>
      <c r="AJ291" s="411">
        <v>0</v>
      </c>
      <c r="AK291" s="411">
        <v>0</v>
      </c>
      <c r="AL291" s="411">
        <v>0</v>
      </c>
      <c r="AM291" s="411">
        <v>0</v>
      </c>
      <c r="AN291" s="411">
        <v>0</v>
      </c>
      <c r="AO291" s="411">
        <v>0</v>
      </c>
      <c r="AP291" s="411">
        <v>0</v>
      </c>
      <c r="AQ291" s="411">
        <v>0</v>
      </c>
      <c r="AR291" s="412">
        <v>0</v>
      </c>
      <c r="AS291" s="411">
        <f t="shared" si="91"/>
        <v>0</v>
      </c>
      <c r="AT291" s="411">
        <f t="shared" si="92"/>
        <v>0</v>
      </c>
      <c r="AU291" s="411">
        <f t="shared" si="93"/>
        <v>0</v>
      </c>
      <c r="AV291" s="411">
        <f t="shared" si="94"/>
        <v>0</v>
      </c>
      <c r="AW291" s="411">
        <v>0</v>
      </c>
      <c r="AX291" s="411">
        <v>0</v>
      </c>
      <c r="AY291" s="411">
        <v>0</v>
      </c>
      <c r="AZ291" s="411">
        <v>0</v>
      </c>
      <c r="BA291" s="411">
        <v>0</v>
      </c>
      <c r="BB291" s="411">
        <v>0</v>
      </c>
      <c r="BC291" s="411">
        <v>0</v>
      </c>
      <c r="BD291" s="411">
        <v>0</v>
      </c>
      <c r="BE291" s="411">
        <v>0</v>
      </c>
      <c r="BF291" s="411">
        <v>0</v>
      </c>
      <c r="BG291" s="411">
        <v>0</v>
      </c>
      <c r="BH291" s="412">
        <v>0</v>
      </c>
      <c r="BI291" s="411">
        <f t="shared" si="95"/>
        <v>0</v>
      </c>
      <c r="BJ291" s="411">
        <v>0</v>
      </c>
      <c r="BK291" s="411">
        <v>0</v>
      </c>
      <c r="BL291" s="411">
        <v>0</v>
      </c>
      <c r="BM291" s="411">
        <v>0</v>
      </c>
      <c r="BN291" s="411">
        <v>0</v>
      </c>
      <c r="BO291" s="411">
        <v>0</v>
      </c>
      <c r="BP291" s="411">
        <v>0</v>
      </c>
      <c r="BQ291" s="411">
        <v>0</v>
      </c>
      <c r="BR291" s="411">
        <v>0</v>
      </c>
      <c r="BS291" s="411">
        <v>0</v>
      </c>
      <c r="BT291" s="411">
        <v>0</v>
      </c>
      <c r="BU291" s="412">
        <v>0</v>
      </c>
      <c r="BV291" s="411">
        <f t="shared" si="96"/>
        <v>0</v>
      </c>
      <c r="BW291" s="411">
        <v>0</v>
      </c>
      <c r="BX291" s="411">
        <v>0</v>
      </c>
      <c r="BY291" s="411">
        <v>0</v>
      </c>
      <c r="BZ291" s="411">
        <v>0</v>
      </c>
      <c r="CA291" s="411">
        <v>0</v>
      </c>
      <c r="CB291" s="411">
        <v>0</v>
      </c>
      <c r="CC291" s="411">
        <v>0</v>
      </c>
      <c r="CD291" s="411">
        <v>0</v>
      </c>
      <c r="CE291" s="411">
        <v>0</v>
      </c>
      <c r="CF291" s="411">
        <v>0</v>
      </c>
      <c r="CG291" s="411">
        <v>0</v>
      </c>
      <c r="CH291" s="412">
        <v>0</v>
      </c>
      <c r="CI291" s="411">
        <f t="shared" si="97"/>
        <v>0</v>
      </c>
      <c r="CJ291" s="411">
        <v>0</v>
      </c>
      <c r="CK291" s="411">
        <v>0</v>
      </c>
      <c r="CL291" s="411">
        <v>0</v>
      </c>
      <c r="CM291" s="411">
        <v>0</v>
      </c>
      <c r="CN291" s="411">
        <v>0</v>
      </c>
      <c r="CO291" s="411">
        <v>0</v>
      </c>
      <c r="CP291" s="411">
        <v>0</v>
      </c>
      <c r="CQ291" s="411">
        <v>0</v>
      </c>
      <c r="CR291" s="411">
        <v>0</v>
      </c>
      <c r="CS291" s="411">
        <v>0</v>
      </c>
      <c r="CT291" s="411">
        <v>0</v>
      </c>
      <c r="CU291" s="412">
        <v>0</v>
      </c>
      <c r="CV291" s="411">
        <f t="shared" si="98"/>
        <v>0</v>
      </c>
      <c r="CW291" s="411">
        <v>0</v>
      </c>
      <c r="CX291" s="411">
        <v>0</v>
      </c>
      <c r="CY291" s="411">
        <v>0</v>
      </c>
      <c r="CZ291" s="411">
        <v>0</v>
      </c>
      <c r="DA291" s="411">
        <v>0</v>
      </c>
      <c r="DB291" s="411">
        <v>0</v>
      </c>
      <c r="DC291" s="411">
        <v>0</v>
      </c>
      <c r="DD291" s="411">
        <v>0</v>
      </c>
      <c r="DE291" s="411">
        <v>0</v>
      </c>
      <c r="DF291" s="411">
        <v>0</v>
      </c>
      <c r="DG291" s="411">
        <v>0</v>
      </c>
      <c r="DH291" s="412">
        <v>0</v>
      </c>
      <c r="DI291" s="411">
        <f t="shared" si="99"/>
        <v>0</v>
      </c>
      <c r="DJ291" s="411">
        <v>0</v>
      </c>
      <c r="DK291" s="411">
        <v>0</v>
      </c>
      <c r="DL291" s="411">
        <v>0</v>
      </c>
      <c r="DM291" s="411">
        <v>0</v>
      </c>
      <c r="DN291" s="411">
        <v>0</v>
      </c>
      <c r="DO291" s="411">
        <v>0</v>
      </c>
      <c r="DP291" s="411">
        <v>0</v>
      </c>
      <c r="DQ291" s="411">
        <v>0</v>
      </c>
      <c r="DR291" s="411">
        <v>0</v>
      </c>
      <c r="DS291" s="411">
        <v>0</v>
      </c>
      <c r="DT291" s="411">
        <v>0</v>
      </c>
      <c r="DU291" s="412">
        <v>0</v>
      </c>
      <c r="DV291" s="411">
        <f t="shared" si="100"/>
        <v>0</v>
      </c>
      <c r="DW291" s="412">
        <v>0</v>
      </c>
      <c r="DX291" s="412">
        <v>0</v>
      </c>
      <c r="DY291" s="412">
        <v>0</v>
      </c>
      <c r="DZ291" s="412">
        <v>0</v>
      </c>
      <c r="EA291" s="412">
        <v>0</v>
      </c>
      <c r="EB291" s="412">
        <v>0</v>
      </c>
      <c r="EC291" s="412">
        <v>0</v>
      </c>
      <c r="ED291" s="412">
        <v>0</v>
      </c>
      <c r="EE291" s="412">
        <v>0</v>
      </c>
      <c r="EF291" s="412">
        <v>0</v>
      </c>
      <c r="EG291" s="412">
        <v>0</v>
      </c>
      <c r="EH291" s="412">
        <v>0</v>
      </c>
      <c r="EI291" s="411">
        <f t="shared" si="101"/>
        <v>0</v>
      </c>
      <c r="EK291" s="411">
        <f t="shared" si="102"/>
        <v>47</v>
      </c>
      <c r="EL291" s="7">
        <f t="shared" si="103"/>
        <v>-47</v>
      </c>
    </row>
    <row r="292" spans="1:142">
      <c r="A292" s="365" t="str">
        <f t="shared" si="85"/>
        <v xml:space="preserve"> 032</v>
      </c>
      <c r="B292" s="370" t="s">
        <v>936</v>
      </c>
      <c r="C292" s="370" t="s">
        <v>1176</v>
      </c>
      <c r="D292" s="411">
        <v>1</v>
      </c>
      <c r="E292" s="411">
        <v>1</v>
      </c>
      <c r="F292" s="411">
        <v>1</v>
      </c>
      <c r="G292" s="411">
        <v>0</v>
      </c>
      <c r="H292" s="411">
        <v>0</v>
      </c>
      <c r="I292" s="411">
        <v>1</v>
      </c>
      <c r="J292" s="411">
        <v>1</v>
      </c>
      <c r="K292" s="411">
        <v>3</v>
      </c>
      <c r="L292" s="411">
        <v>5</v>
      </c>
      <c r="M292" s="411">
        <v>36</v>
      </c>
      <c r="N292" s="411">
        <v>0</v>
      </c>
      <c r="O292" s="412">
        <v>0</v>
      </c>
      <c r="P292" s="411">
        <f t="shared" si="86"/>
        <v>49</v>
      </c>
      <c r="Q292" s="411">
        <f t="shared" si="87"/>
        <v>4.967741935483871</v>
      </c>
      <c r="R292" s="411">
        <f t="shared" si="88"/>
        <v>6.6529477196885427</v>
      </c>
      <c r="S292" s="411">
        <f t="shared" si="89"/>
        <v>37.379310344827587</v>
      </c>
      <c r="T292" s="411">
        <v>0</v>
      </c>
      <c r="U292" s="411">
        <v>0</v>
      </c>
      <c r="V292" s="411">
        <v>0</v>
      </c>
      <c r="W292" s="411">
        <v>0</v>
      </c>
      <c r="X292" s="411">
        <v>0</v>
      </c>
      <c r="Y292" s="411">
        <v>0</v>
      </c>
      <c r="Z292" s="411">
        <v>0</v>
      </c>
      <c r="AA292" s="411">
        <v>0</v>
      </c>
      <c r="AB292" s="411">
        <v>0</v>
      </c>
      <c r="AC292" s="411">
        <v>0</v>
      </c>
      <c r="AD292" s="411">
        <v>0</v>
      </c>
      <c r="AE292" s="412">
        <v>0</v>
      </c>
      <c r="AF292" s="411">
        <f t="shared" si="90"/>
        <v>0</v>
      </c>
      <c r="AG292" s="411">
        <v>0</v>
      </c>
      <c r="AH292" s="411">
        <v>0</v>
      </c>
      <c r="AI292" s="411">
        <v>0</v>
      </c>
      <c r="AJ292" s="411">
        <v>0</v>
      </c>
      <c r="AK292" s="411">
        <v>0</v>
      </c>
      <c r="AL292" s="411">
        <v>0</v>
      </c>
      <c r="AM292" s="411">
        <v>0</v>
      </c>
      <c r="AN292" s="411">
        <v>0</v>
      </c>
      <c r="AO292" s="411">
        <v>0</v>
      </c>
      <c r="AP292" s="411">
        <v>0</v>
      </c>
      <c r="AQ292" s="411">
        <v>0</v>
      </c>
      <c r="AR292" s="412">
        <v>0</v>
      </c>
      <c r="AS292" s="411">
        <f t="shared" si="91"/>
        <v>0</v>
      </c>
      <c r="AT292" s="411">
        <f t="shared" si="92"/>
        <v>0</v>
      </c>
      <c r="AU292" s="411">
        <f t="shared" si="93"/>
        <v>0</v>
      </c>
      <c r="AV292" s="411">
        <f t="shared" si="94"/>
        <v>0</v>
      </c>
      <c r="AW292" s="411">
        <v>0</v>
      </c>
      <c r="AX292" s="411">
        <v>0</v>
      </c>
      <c r="AY292" s="411">
        <v>0</v>
      </c>
      <c r="AZ292" s="411">
        <v>0</v>
      </c>
      <c r="BA292" s="411">
        <v>0</v>
      </c>
      <c r="BB292" s="411">
        <v>0</v>
      </c>
      <c r="BC292" s="411">
        <v>0</v>
      </c>
      <c r="BD292" s="411">
        <v>0</v>
      </c>
      <c r="BE292" s="411">
        <v>0</v>
      </c>
      <c r="BF292" s="411">
        <v>0</v>
      </c>
      <c r="BG292" s="411">
        <v>0</v>
      </c>
      <c r="BH292" s="412">
        <v>0</v>
      </c>
      <c r="BI292" s="411">
        <f t="shared" si="95"/>
        <v>0</v>
      </c>
      <c r="BJ292" s="411">
        <v>0</v>
      </c>
      <c r="BK292" s="411">
        <v>0</v>
      </c>
      <c r="BL292" s="411">
        <v>0</v>
      </c>
      <c r="BM292" s="411">
        <v>0</v>
      </c>
      <c r="BN292" s="411">
        <v>0</v>
      </c>
      <c r="BO292" s="411">
        <v>0</v>
      </c>
      <c r="BP292" s="411">
        <v>0</v>
      </c>
      <c r="BQ292" s="411">
        <v>0</v>
      </c>
      <c r="BR292" s="411">
        <v>0</v>
      </c>
      <c r="BS292" s="411">
        <v>0</v>
      </c>
      <c r="BT292" s="411">
        <v>0</v>
      </c>
      <c r="BU292" s="412">
        <v>0</v>
      </c>
      <c r="BV292" s="411">
        <f t="shared" si="96"/>
        <v>0</v>
      </c>
      <c r="BW292" s="411">
        <v>0</v>
      </c>
      <c r="BX292" s="411">
        <v>0</v>
      </c>
      <c r="BY292" s="411">
        <v>0</v>
      </c>
      <c r="BZ292" s="411">
        <v>0</v>
      </c>
      <c r="CA292" s="411">
        <v>0</v>
      </c>
      <c r="CB292" s="411">
        <v>0</v>
      </c>
      <c r="CC292" s="411">
        <v>0</v>
      </c>
      <c r="CD292" s="411">
        <v>0</v>
      </c>
      <c r="CE292" s="411">
        <v>0</v>
      </c>
      <c r="CF292" s="411">
        <v>0</v>
      </c>
      <c r="CG292" s="411">
        <v>0</v>
      </c>
      <c r="CH292" s="412">
        <v>0</v>
      </c>
      <c r="CI292" s="411">
        <f t="shared" si="97"/>
        <v>0</v>
      </c>
      <c r="CJ292" s="411">
        <v>0</v>
      </c>
      <c r="CK292" s="411">
        <v>0</v>
      </c>
      <c r="CL292" s="411">
        <v>0</v>
      </c>
      <c r="CM292" s="411">
        <v>0</v>
      </c>
      <c r="CN292" s="411">
        <v>0</v>
      </c>
      <c r="CO292" s="411">
        <v>0</v>
      </c>
      <c r="CP292" s="411">
        <v>0</v>
      </c>
      <c r="CQ292" s="411">
        <v>0</v>
      </c>
      <c r="CR292" s="411">
        <v>0</v>
      </c>
      <c r="CS292" s="411">
        <v>0</v>
      </c>
      <c r="CT292" s="411">
        <v>0</v>
      </c>
      <c r="CU292" s="412">
        <v>0</v>
      </c>
      <c r="CV292" s="411">
        <f t="shared" si="98"/>
        <v>0</v>
      </c>
      <c r="CW292" s="411">
        <v>0</v>
      </c>
      <c r="CX292" s="411">
        <v>0</v>
      </c>
      <c r="CY292" s="411">
        <v>0</v>
      </c>
      <c r="CZ292" s="411">
        <v>0</v>
      </c>
      <c r="DA292" s="411">
        <v>0</v>
      </c>
      <c r="DB292" s="411">
        <v>0</v>
      </c>
      <c r="DC292" s="411">
        <v>0</v>
      </c>
      <c r="DD292" s="411">
        <v>0</v>
      </c>
      <c r="DE292" s="411">
        <v>0</v>
      </c>
      <c r="DF292" s="411">
        <v>0</v>
      </c>
      <c r="DG292" s="411">
        <v>0</v>
      </c>
      <c r="DH292" s="412">
        <v>0</v>
      </c>
      <c r="DI292" s="411">
        <f t="shared" si="99"/>
        <v>0</v>
      </c>
      <c r="DJ292" s="411">
        <v>0</v>
      </c>
      <c r="DK292" s="411">
        <v>0</v>
      </c>
      <c r="DL292" s="411">
        <v>0</v>
      </c>
      <c r="DM292" s="411">
        <v>0</v>
      </c>
      <c r="DN292" s="411">
        <v>0</v>
      </c>
      <c r="DO292" s="411">
        <v>0</v>
      </c>
      <c r="DP292" s="411">
        <v>0</v>
      </c>
      <c r="DQ292" s="411">
        <v>0</v>
      </c>
      <c r="DR292" s="411">
        <v>0</v>
      </c>
      <c r="DS292" s="411">
        <v>0</v>
      </c>
      <c r="DT292" s="411">
        <v>0</v>
      </c>
      <c r="DU292" s="412">
        <v>0</v>
      </c>
      <c r="DV292" s="411">
        <f t="shared" si="100"/>
        <v>0</v>
      </c>
      <c r="DW292" s="412">
        <v>0</v>
      </c>
      <c r="DX292" s="412">
        <v>0</v>
      </c>
      <c r="DY292" s="412">
        <v>0</v>
      </c>
      <c r="DZ292" s="412">
        <v>0</v>
      </c>
      <c r="EA292" s="412">
        <v>0</v>
      </c>
      <c r="EB292" s="412">
        <v>0</v>
      </c>
      <c r="EC292" s="412">
        <v>0</v>
      </c>
      <c r="ED292" s="412">
        <v>0</v>
      </c>
      <c r="EE292" s="412">
        <v>0</v>
      </c>
      <c r="EF292" s="412">
        <v>0</v>
      </c>
      <c r="EG292" s="412">
        <v>0</v>
      </c>
      <c r="EH292" s="412">
        <v>0</v>
      </c>
      <c r="EI292" s="411">
        <f t="shared" si="101"/>
        <v>0</v>
      </c>
      <c r="EK292" s="411">
        <f t="shared" si="102"/>
        <v>49</v>
      </c>
      <c r="EL292" s="7">
        <f t="shared" si="103"/>
        <v>-49</v>
      </c>
    </row>
    <row r="293" spans="1:142">
      <c r="A293" s="365" t="str">
        <f t="shared" si="85"/>
        <v xml:space="preserve"> 032</v>
      </c>
      <c r="B293" s="370" t="s">
        <v>936</v>
      </c>
      <c r="C293" s="370" t="s">
        <v>1177</v>
      </c>
      <c r="D293" s="411">
        <v>0</v>
      </c>
      <c r="E293" s="411">
        <v>1</v>
      </c>
      <c r="F293" s="411">
        <v>0</v>
      </c>
      <c r="G293" s="411">
        <v>0</v>
      </c>
      <c r="H293" s="411">
        <v>0</v>
      </c>
      <c r="I293" s="411">
        <v>0</v>
      </c>
      <c r="J293" s="411">
        <v>1</v>
      </c>
      <c r="K293" s="411">
        <v>2</v>
      </c>
      <c r="L293" s="411">
        <v>0</v>
      </c>
      <c r="M293" s="411">
        <v>0</v>
      </c>
      <c r="N293" s="411">
        <v>0</v>
      </c>
      <c r="O293" s="412">
        <v>0</v>
      </c>
      <c r="P293" s="411">
        <f t="shared" si="86"/>
        <v>4</v>
      </c>
      <c r="Q293" s="411">
        <f t="shared" si="87"/>
        <v>1.967741935483871</v>
      </c>
      <c r="R293" s="411">
        <f t="shared" si="88"/>
        <v>2.032258064516129</v>
      </c>
      <c r="S293" s="411">
        <f t="shared" si="89"/>
        <v>0</v>
      </c>
      <c r="T293" s="411">
        <v>0</v>
      </c>
      <c r="U293" s="411">
        <v>0</v>
      </c>
      <c r="V293" s="411">
        <v>0</v>
      </c>
      <c r="W293" s="411">
        <v>0</v>
      </c>
      <c r="X293" s="411">
        <v>0</v>
      </c>
      <c r="Y293" s="411">
        <v>0</v>
      </c>
      <c r="Z293" s="411">
        <v>0</v>
      </c>
      <c r="AA293" s="411">
        <v>0</v>
      </c>
      <c r="AB293" s="411">
        <v>0</v>
      </c>
      <c r="AC293" s="411">
        <v>0</v>
      </c>
      <c r="AD293" s="411">
        <v>0</v>
      </c>
      <c r="AE293" s="412">
        <v>0</v>
      </c>
      <c r="AF293" s="411">
        <f t="shared" si="90"/>
        <v>0</v>
      </c>
      <c r="AG293" s="411">
        <v>0</v>
      </c>
      <c r="AH293" s="411">
        <v>0</v>
      </c>
      <c r="AI293" s="411">
        <v>0</v>
      </c>
      <c r="AJ293" s="411">
        <v>0</v>
      </c>
      <c r="AK293" s="411">
        <v>0</v>
      </c>
      <c r="AL293" s="411">
        <v>0</v>
      </c>
      <c r="AM293" s="411">
        <v>0</v>
      </c>
      <c r="AN293" s="411">
        <v>0</v>
      </c>
      <c r="AO293" s="411">
        <v>0</v>
      </c>
      <c r="AP293" s="411">
        <v>0</v>
      </c>
      <c r="AQ293" s="411">
        <v>0</v>
      </c>
      <c r="AR293" s="412">
        <v>0</v>
      </c>
      <c r="AS293" s="411">
        <f t="shared" si="91"/>
        <v>0</v>
      </c>
      <c r="AT293" s="411">
        <f t="shared" si="92"/>
        <v>0</v>
      </c>
      <c r="AU293" s="411">
        <f t="shared" si="93"/>
        <v>0</v>
      </c>
      <c r="AV293" s="411">
        <f t="shared" si="94"/>
        <v>0</v>
      </c>
      <c r="AW293" s="411">
        <v>0</v>
      </c>
      <c r="AX293" s="411">
        <v>0</v>
      </c>
      <c r="AY293" s="411">
        <v>0</v>
      </c>
      <c r="AZ293" s="411">
        <v>0</v>
      </c>
      <c r="BA293" s="411">
        <v>0</v>
      </c>
      <c r="BB293" s="411">
        <v>0</v>
      </c>
      <c r="BC293" s="411">
        <v>0</v>
      </c>
      <c r="BD293" s="411">
        <v>0</v>
      </c>
      <c r="BE293" s="411">
        <v>0</v>
      </c>
      <c r="BF293" s="411">
        <v>0</v>
      </c>
      <c r="BG293" s="411">
        <v>0</v>
      </c>
      <c r="BH293" s="412">
        <v>0</v>
      </c>
      <c r="BI293" s="411">
        <f t="shared" si="95"/>
        <v>0</v>
      </c>
      <c r="BJ293" s="411">
        <v>0</v>
      </c>
      <c r="BK293" s="411">
        <v>0</v>
      </c>
      <c r="BL293" s="411">
        <v>0</v>
      </c>
      <c r="BM293" s="411">
        <v>0</v>
      </c>
      <c r="BN293" s="411">
        <v>0</v>
      </c>
      <c r="BO293" s="411">
        <v>0</v>
      </c>
      <c r="BP293" s="411">
        <v>0</v>
      </c>
      <c r="BQ293" s="411">
        <v>0</v>
      </c>
      <c r="BR293" s="411">
        <v>0</v>
      </c>
      <c r="BS293" s="411">
        <v>0</v>
      </c>
      <c r="BT293" s="411">
        <v>0</v>
      </c>
      <c r="BU293" s="412">
        <v>0</v>
      </c>
      <c r="BV293" s="411">
        <f t="shared" si="96"/>
        <v>0</v>
      </c>
      <c r="BW293" s="411">
        <v>0</v>
      </c>
      <c r="BX293" s="411">
        <v>0</v>
      </c>
      <c r="BY293" s="411">
        <v>0</v>
      </c>
      <c r="BZ293" s="411">
        <v>0</v>
      </c>
      <c r="CA293" s="411">
        <v>0</v>
      </c>
      <c r="CB293" s="411">
        <v>0</v>
      </c>
      <c r="CC293" s="411">
        <v>0</v>
      </c>
      <c r="CD293" s="411">
        <v>0</v>
      </c>
      <c r="CE293" s="411">
        <v>0</v>
      </c>
      <c r="CF293" s="411">
        <v>0</v>
      </c>
      <c r="CG293" s="411">
        <v>0</v>
      </c>
      <c r="CH293" s="412">
        <v>0</v>
      </c>
      <c r="CI293" s="411">
        <f t="shared" si="97"/>
        <v>0</v>
      </c>
      <c r="CJ293" s="411">
        <v>0</v>
      </c>
      <c r="CK293" s="411">
        <v>0</v>
      </c>
      <c r="CL293" s="411">
        <v>0</v>
      </c>
      <c r="CM293" s="411">
        <v>0</v>
      </c>
      <c r="CN293" s="411">
        <v>0</v>
      </c>
      <c r="CO293" s="411">
        <v>0</v>
      </c>
      <c r="CP293" s="411">
        <v>0</v>
      </c>
      <c r="CQ293" s="411">
        <v>0</v>
      </c>
      <c r="CR293" s="411">
        <v>0</v>
      </c>
      <c r="CS293" s="411">
        <v>0</v>
      </c>
      <c r="CT293" s="411">
        <v>0</v>
      </c>
      <c r="CU293" s="412">
        <v>0</v>
      </c>
      <c r="CV293" s="411">
        <f t="shared" si="98"/>
        <v>0</v>
      </c>
      <c r="CW293" s="411">
        <v>0</v>
      </c>
      <c r="CX293" s="411">
        <v>0</v>
      </c>
      <c r="CY293" s="411">
        <v>0</v>
      </c>
      <c r="CZ293" s="411">
        <v>0</v>
      </c>
      <c r="DA293" s="411">
        <v>0</v>
      </c>
      <c r="DB293" s="411">
        <v>0</v>
      </c>
      <c r="DC293" s="411">
        <v>0</v>
      </c>
      <c r="DD293" s="411">
        <v>0</v>
      </c>
      <c r="DE293" s="411">
        <v>0</v>
      </c>
      <c r="DF293" s="411">
        <v>0</v>
      </c>
      <c r="DG293" s="411">
        <v>0</v>
      </c>
      <c r="DH293" s="412">
        <v>0</v>
      </c>
      <c r="DI293" s="411">
        <f t="shared" si="99"/>
        <v>0</v>
      </c>
      <c r="DJ293" s="411">
        <v>0</v>
      </c>
      <c r="DK293" s="411">
        <v>0</v>
      </c>
      <c r="DL293" s="411">
        <v>0</v>
      </c>
      <c r="DM293" s="411">
        <v>0</v>
      </c>
      <c r="DN293" s="411">
        <v>0</v>
      </c>
      <c r="DO293" s="411">
        <v>0</v>
      </c>
      <c r="DP293" s="411">
        <v>0</v>
      </c>
      <c r="DQ293" s="411">
        <v>0</v>
      </c>
      <c r="DR293" s="411">
        <v>0</v>
      </c>
      <c r="DS293" s="411">
        <v>0</v>
      </c>
      <c r="DT293" s="411">
        <v>0</v>
      </c>
      <c r="DU293" s="412">
        <v>0</v>
      </c>
      <c r="DV293" s="411">
        <f t="shared" si="100"/>
        <v>0</v>
      </c>
      <c r="DW293" s="412">
        <v>0</v>
      </c>
      <c r="DX293" s="412">
        <v>0</v>
      </c>
      <c r="DY293" s="412">
        <v>0</v>
      </c>
      <c r="DZ293" s="412">
        <v>0</v>
      </c>
      <c r="EA293" s="412">
        <v>0</v>
      </c>
      <c r="EB293" s="412">
        <v>0</v>
      </c>
      <c r="EC293" s="412">
        <v>0</v>
      </c>
      <c r="ED293" s="412">
        <v>0</v>
      </c>
      <c r="EE293" s="412">
        <v>0</v>
      </c>
      <c r="EF293" s="412">
        <v>0</v>
      </c>
      <c r="EG293" s="412">
        <v>0</v>
      </c>
      <c r="EH293" s="412">
        <v>0</v>
      </c>
      <c r="EI293" s="411">
        <f t="shared" si="101"/>
        <v>0</v>
      </c>
      <c r="EK293" s="411">
        <f t="shared" si="102"/>
        <v>4</v>
      </c>
      <c r="EL293" s="7">
        <f t="shared" si="103"/>
        <v>-4</v>
      </c>
    </row>
    <row r="294" spans="1:142">
      <c r="A294" s="365" t="str">
        <f t="shared" si="85"/>
        <v xml:space="preserve"> 032</v>
      </c>
      <c r="B294" s="370" t="s">
        <v>936</v>
      </c>
      <c r="C294" s="370" t="s">
        <v>1178</v>
      </c>
      <c r="D294" s="411">
        <v>0</v>
      </c>
      <c r="E294" s="411">
        <v>1</v>
      </c>
      <c r="F294" s="411">
        <v>0</v>
      </c>
      <c r="G294" s="411">
        <v>0</v>
      </c>
      <c r="H294" s="411">
        <v>1</v>
      </c>
      <c r="I294" s="411">
        <v>1</v>
      </c>
      <c r="J294" s="411">
        <v>2</v>
      </c>
      <c r="K294" s="411">
        <v>1</v>
      </c>
      <c r="L294" s="411">
        <v>0</v>
      </c>
      <c r="M294" s="411">
        <v>0</v>
      </c>
      <c r="N294" s="411">
        <v>1</v>
      </c>
      <c r="O294" s="412">
        <v>1</v>
      </c>
      <c r="P294" s="411">
        <f t="shared" si="86"/>
        <v>8</v>
      </c>
      <c r="Q294" s="411">
        <f t="shared" si="87"/>
        <v>4.935483870967742</v>
      </c>
      <c r="R294" s="411">
        <f t="shared" si="88"/>
        <v>1.064516129032258</v>
      </c>
      <c r="S294" s="411">
        <f t="shared" si="89"/>
        <v>2</v>
      </c>
      <c r="T294" s="411">
        <v>0</v>
      </c>
      <c r="U294" s="411">
        <v>0</v>
      </c>
      <c r="V294" s="411">
        <v>0</v>
      </c>
      <c r="W294" s="411">
        <v>0</v>
      </c>
      <c r="X294" s="411">
        <v>0</v>
      </c>
      <c r="Y294" s="411">
        <v>0</v>
      </c>
      <c r="Z294" s="411">
        <v>0</v>
      </c>
      <c r="AA294" s="411">
        <v>0</v>
      </c>
      <c r="AB294" s="411">
        <v>0</v>
      </c>
      <c r="AC294" s="411">
        <v>0</v>
      </c>
      <c r="AD294" s="411">
        <v>0</v>
      </c>
      <c r="AE294" s="412">
        <v>0</v>
      </c>
      <c r="AF294" s="411">
        <f t="shared" si="90"/>
        <v>0</v>
      </c>
      <c r="AG294" s="411">
        <v>0</v>
      </c>
      <c r="AH294" s="411">
        <v>0</v>
      </c>
      <c r="AI294" s="411">
        <v>0</v>
      </c>
      <c r="AJ294" s="411">
        <v>0</v>
      </c>
      <c r="AK294" s="411">
        <v>0</v>
      </c>
      <c r="AL294" s="411">
        <v>0</v>
      </c>
      <c r="AM294" s="411">
        <v>0</v>
      </c>
      <c r="AN294" s="411">
        <v>0</v>
      </c>
      <c r="AO294" s="411">
        <v>0</v>
      </c>
      <c r="AP294" s="411">
        <v>0</v>
      </c>
      <c r="AQ294" s="411">
        <v>0</v>
      </c>
      <c r="AR294" s="412">
        <v>0</v>
      </c>
      <c r="AS294" s="411">
        <f t="shared" si="91"/>
        <v>0</v>
      </c>
      <c r="AT294" s="411">
        <f t="shared" si="92"/>
        <v>0</v>
      </c>
      <c r="AU294" s="411">
        <f t="shared" si="93"/>
        <v>0</v>
      </c>
      <c r="AV294" s="411">
        <f t="shared" si="94"/>
        <v>0</v>
      </c>
      <c r="AW294" s="411">
        <v>0</v>
      </c>
      <c r="AX294" s="411">
        <v>0</v>
      </c>
      <c r="AY294" s="411">
        <v>0</v>
      </c>
      <c r="AZ294" s="411">
        <v>0</v>
      </c>
      <c r="BA294" s="411">
        <v>0</v>
      </c>
      <c r="BB294" s="411">
        <v>0</v>
      </c>
      <c r="BC294" s="411">
        <v>0</v>
      </c>
      <c r="BD294" s="411">
        <v>0</v>
      </c>
      <c r="BE294" s="411">
        <v>0</v>
      </c>
      <c r="BF294" s="411">
        <v>0</v>
      </c>
      <c r="BG294" s="411">
        <v>0</v>
      </c>
      <c r="BH294" s="412">
        <v>0</v>
      </c>
      <c r="BI294" s="411">
        <f t="shared" si="95"/>
        <v>0</v>
      </c>
      <c r="BJ294" s="411">
        <v>0</v>
      </c>
      <c r="BK294" s="411">
        <v>0</v>
      </c>
      <c r="BL294" s="411">
        <v>0</v>
      </c>
      <c r="BM294" s="411">
        <v>0</v>
      </c>
      <c r="BN294" s="411">
        <v>0</v>
      </c>
      <c r="BO294" s="411">
        <v>0</v>
      </c>
      <c r="BP294" s="411">
        <v>0</v>
      </c>
      <c r="BQ294" s="411">
        <v>0</v>
      </c>
      <c r="BR294" s="411">
        <v>0</v>
      </c>
      <c r="BS294" s="411">
        <v>0</v>
      </c>
      <c r="BT294" s="411">
        <v>0</v>
      </c>
      <c r="BU294" s="412">
        <v>0</v>
      </c>
      <c r="BV294" s="411">
        <f t="shared" si="96"/>
        <v>0</v>
      </c>
      <c r="BW294" s="411">
        <v>0</v>
      </c>
      <c r="BX294" s="411">
        <v>0</v>
      </c>
      <c r="BY294" s="411">
        <v>0</v>
      </c>
      <c r="BZ294" s="411">
        <v>0</v>
      </c>
      <c r="CA294" s="411">
        <v>0</v>
      </c>
      <c r="CB294" s="411">
        <v>0</v>
      </c>
      <c r="CC294" s="411">
        <v>0</v>
      </c>
      <c r="CD294" s="411">
        <v>0</v>
      </c>
      <c r="CE294" s="411">
        <v>0</v>
      </c>
      <c r="CF294" s="411">
        <v>0</v>
      </c>
      <c r="CG294" s="411">
        <v>0</v>
      </c>
      <c r="CH294" s="412">
        <v>0</v>
      </c>
      <c r="CI294" s="411">
        <f t="shared" si="97"/>
        <v>0</v>
      </c>
      <c r="CJ294" s="411">
        <v>0</v>
      </c>
      <c r="CK294" s="411">
        <v>0</v>
      </c>
      <c r="CL294" s="411">
        <v>0</v>
      </c>
      <c r="CM294" s="411">
        <v>0</v>
      </c>
      <c r="CN294" s="411">
        <v>0</v>
      </c>
      <c r="CO294" s="411">
        <v>0</v>
      </c>
      <c r="CP294" s="411">
        <v>0</v>
      </c>
      <c r="CQ294" s="411">
        <v>0</v>
      </c>
      <c r="CR294" s="411">
        <v>0</v>
      </c>
      <c r="CS294" s="411">
        <v>0</v>
      </c>
      <c r="CT294" s="411">
        <v>0</v>
      </c>
      <c r="CU294" s="412">
        <v>0</v>
      </c>
      <c r="CV294" s="411">
        <f t="shared" si="98"/>
        <v>0</v>
      </c>
      <c r="CW294" s="411">
        <v>0</v>
      </c>
      <c r="CX294" s="411">
        <v>0</v>
      </c>
      <c r="CY294" s="411">
        <v>0</v>
      </c>
      <c r="CZ294" s="411">
        <v>0</v>
      </c>
      <c r="DA294" s="411">
        <v>0</v>
      </c>
      <c r="DB294" s="411">
        <v>0</v>
      </c>
      <c r="DC294" s="411">
        <v>0</v>
      </c>
      <c r="DD294" s="411">
        <v>0</v>
      </c>
      <c r="DE294" s="411">
        <v>0</v>
      </c>
      <c r="DF294" s="411">
        <v>0</v>
      </c>
      <c r="DG294" s="411">
        <v>0</v>
      </c>
      <c r="DH294" s="412">
        <v>0</v>
      </c>
      <c r="DI294" s="411">
        <f t="shared" si="99"/>
        <v>0</v>
      </c>
      <c r="DJ294" s="411">
        <v>0</v>
      </c>
      <c r="DK294" s="411">
        <v>0</v>
      </c>
      <c r="DL294" s="411">
        <v>0</v>
      </c>
      <c r="DM294" s="411">
        <v>0</v>
      </c>
      <c r="DN294" s="411">
        <v>0</v>
      </c>
      <c r="DO294" s="411">
        <v>0</v>
      </c>
      <c r="DP294" s="411">
        <v>0</v>
      </c>
      <c r="DQ294" s="411">
        <v>0</v>
      </c>
      <c r="DR294" s="411">
        <v>0</v>
      </c>
      <c r="DS294" s="411">
        <v>0</v>
      </c>
      <c r="DT294" s="411">
        <v>0</v>
      </c>
      <c r="DU294" s="412">
        <v>0</v>
      </c>
      <c r="DV294" s="411">
        <f t="shared" si="100"/>
        <v>0</v>
      </c>
      <c r="DW294" s="412">
        <v>0</v>
      </c>
      <c r="DX294" s="412">
        <v>0</v>
      </c>
      <c r="DY294" s="412">
        <v>0</v>
      </c>
      <c r="DZ294" s="412">
        <v>0</v>
      </c>
      <c r="EA294" s="412">
        <v>0</v>
      </c>
      <c r="EB294" s="412">
        <v>0</v>
      </c>
      <c r="EC294" s="412">
        <v>0</v>
      </c>
      <c r="ED294" s="412">
        <v>0</v>
      </c>
      <c r="EE294" s="412">
        <v>0</v>
      </c>
      <c r="EF294" s="412">
        <v>0</v>
      </c>
      <c r="EG294" s="412">
        <v>0</v>
      </c>
      <c r="EH294" s="412">
        <v>0</v>
      </c>
      <c r="EI294" s="411">
        <f t="shared" si="101"/>
        <v>0</v>
      </c>
      <c r="EK294" s="411">
        <f t="shared" si="102"/>
        <v>8</v>
      </c>
      <c r="EL294" s="7">
        <f t="shared" si="103"/>
        <v>-8</v>
      </c>
    </row>
    <row r="295" spans="1:142">
      <c r="A295" s="365" t="str">
        <f t="shared" si="85"/>
        <v xml:space="preserve"> 032</v>
      </c>
      <c r="B295" s="370" t="s">
        <v>936</v>
      </c>
      <c r="C295" s="370" t="s">
        <v>1179</v>
      </c>
      <c r="D295" s="411">
        <v>0</v>
      </c>
      <c r="E295" s="411">
        <v>0</v>
      </c>
      <c r="F295" s="411">
        <v>0</v>
      </c>
      <c r="G295" s="411">
        <v>0</v>
      </c>
      <c r="H295" s="411">
        <v>0</v>
      </c>
      <c r="I295" s="411">
        <v>0</v>
      </c>
      <c r="J295" s="411">
        <v>0</v>
      </c>
      <c r="K295" s="411">
        <v>2</v>
      </c>
      <c r="L295" s="411">
        <v>0</v>
      </c>
      <c r="M295" s="411">
        <v>0</v>
      </c>
      <c r="N295" s="411">
        <v>0</v>
      </c>
      <c r="O295" s="412">
        <v>0</v>
      </c>
      <c r="P295" s="411">
        <f t="shared" si="86"/>
        <v>2</v>
      </c>
      <c r="Q295" s="411">
        <f t="shared" si="87"/>
        <v>0</v>
      </c>
      <c r="R295" s="411">
        <f t="shared" si="88"/>
        <v>2</v>
      </c>
      <c r="S295" s="411">
        <f t="shared" si="89"/>
        <v>0</v>
      </c>
      <c r="T295" s="411">
        <v>0</v>
      </c>
      <c r="U295" s="411">
        <v>0</v>
      </c>
      <c r="V295" s="411">
        <v>0</v>
      </c>
      <c r="W295" s="411">
        <v>0</v>
      </c>
      <c r="X295" s="411">
        <v>0</v>
      </c>
      <c r="Y295" s="411">
        <v>0</v>
      </c>
      <c r="Z295" s="411">
        <v>0</v>
      </c>
      <c r="AA295" s="411">
        <v>0</v>
      </c>
      <c r="AB295" s="411">
        <v>0</v>
      </c>
      <c r="AC295" s="411">
        <v>0</v>
      </c>
      <c r="AD295" s="411">
        <v>0</v>
      </c>
      <c r="AE295" s="412">
        <v>0</v>
      </c>
      <c r="AF295" s="411">
        <f t="shared" si="90"/>
        <v>0</v>
      </c>
      <c r="AG295" s="411">
        <v>0</v>
      </c>
      <c r="AH295" s="411">
        <v>0</v>
      </c>
      <c r="AI295" s="411">
        <v>0</v>
      </c>
      <c r="AJ295" s="411">
        <v>0</v>
      </c>
      <c r="AK295" s="411">
        <v>0</v>
      </c>
      <c r="AL295" s="411">
        <v>0</v>
      </c>
      <c r="AM295" s="411">
        <v>0</v>
      </c>
      <c r="AN295" s="411">
        <v>0</v>
      </c>
      <c r="AO295" s="411">
        <v>0</v>
      </c>
      <c r="AP295" s="411">
        <v>0</v>
      </c>
      <c r="AQ295" s="411">
        <v>0</v>
      </c>
      <c r="AR295" s="412">
        <v>0</v>
      </c>
      <c r="AS295" s="411">
        <f t="shared" si="91"/>
        <v>0</v>
      </c>
      <c r="AT295" s="411">
        <f t="shared" si="92"/>
        <v>0</v>
      </c>
      <c r="AU295" s="411">
        <f t="shared" si="93"/>
        <v>0</v>
      </c>
      <c r="AV295" s="411">
        <f t="shared" si="94"/>
        <v>0</v>
      </c>
      <c r="AW295" s="411">
        <v>0</v>
      </c>
      <c r="AX295" s="411">
        <v>0</v>
      </c>
      <c r="AY295" s="411">
        <v>0</v>
      </c>
      <c r="AZ295" s="411">
        <v>0</v>
      </c>
      <c r="BA295" s="411">
        <v>0</v>
      </c>
      <c r="BB295" s="411">
        <v>0</v>
      </c>
      <c r="BC295" s="411">
        <v>0</v>
      </c>
      <c r="BD295" s="411">
        <v>0</v>
      </c>
      <c r="BE295" s="411">
        <v>0</v>
      </c>
      <c r="BF295" s="411">
        <v>0</v>
      </c>
      <c r="BG295" s="411">
        <v>0</v>
      </c>
      <c r="BH295" s="412">
        <v>0</v>
      </c>
      <c r="BI295" s="411">
        <f t="shared" si="95"/>
        <v>0</v>
      </c>
      <c r="BJ295" s="411">
        <v>0</v>
      </c>
      <c r="BK295" s="411">
        <v>0</v>
      </c>
      <c r="BL295" s="411">
        <v>0</v>
      </c>
      <c r="BM295" s="411">
        <v>0</v>
      </c>
      <c r="BN295" s="411">
        <v>0</v>
      </c>
      <c r="BO295" s="411">
        <v>0</v>
      </c>
      <c r="BP295" s="411">
        <v>0</v>
      </c>
      <c r="BQ295" s="411">
        <v>0</v>
      </c>
      <c r="BR295" s="411">
        <v>0</v>
      </c>
      <c r="BS295" s="411">
        <v>0</v>
      </c>
      <c r="BT295" s="411">
        <v>0</v>
      </c>
      <c r="BU295" s="412">
        <v>0</v>
      </c>
      <c r="BV295" s="411">
        <f t="shared" si="96"/>
        <v>0</v>
      </c>
      <c r="BW295" s="411">
        <v>0</v>
      </c>
      <c r="BX295" s="411">
        <v>0</v>
      </c>
      <c r="BY295" s="411">
        <v>0</v>
      </c>
      <c r="BZ295" s="411">
        <v>0</v>
      </c>
      <c r="CA295" s="411">
        <v>0</v>
      </c>
      <c r="CB295" s="411">
        <v>0</v>
      </c>
      <c r="CC295" s="411">
        <v>0</v>
      </c>
      <c r="CD295" s="411">
        <v>0</v>
      </c>
      <c r="CE295" s="411">
        <v>0</v>
      </c>
      <c r="CF295" s="411">
        <v>0</v>
      </c>
      <c r="CG295" s="411">
        <v>0</v>
      </c>
      <c r="CH295" s="412">
        <v>0</v>
      </c>
      <c r="CI295" s="411">
        <f t="shared" si="97"/>
        <v>0</v>
      </c>
      <c r="CJ295" s="411">
        <v>0</v>
      </c>
      <c r="CK295" s="411">
        <v>0</v>
      </c>
      <c r="CL295" s="411">
        <v>0</v>
      </c>
      <c r="CM295" s="411">
        <v>0</v>
      </c>
      <c r="CN295" s="411">
        <v>0</v>
      </c>
      <c r="CO295" s="411">
        <v>0</v>
      </c>
      <c r="CP295" s="411">
        <v>0</v>
      </c>
      <c r="CQ295" s="411">
        <v>0</v>
      </c>
      <c r="CR295" s="411">
        <v>0</v>
      </c>
      <c r="CS295" s="411">
        <v>0</v>
      </c>
      <c r="CT295" s="411">
        <v>0</v>
      </c>
      <c r="CU295" s="412">
        <v>0</v>
      </c>
      <c r="CV295" s="411">
        <f t="shared" si="98"/>
        <v>0</v>
      </c>
      <c r="CW295" s="411">
        <v>0</v>
      </c>
      <c r="CX295" s="411">
        <v>0</v>
      </c>
      <c r="CY295" s="411">
        <v>0</v>
      </c>
      <c r="CZ295" s="411">
        <v>0</v>
      </c>
      <c r="DA295" s="411">
        <v>0</v>
      </c>
      <c r="DB295" s="411">
        <v>0</v>
      </c>
      <c r="DC295" s="411">
        <v>0</v>
      </c>
      <c r="DD295" s="411">
        <v>0</v>
      </c>
      <c r="DE295" s="411">
        <v>0</v>
      </c>
      <c r="DF295" s="411">
        <v>0</v>
      </c>
      <c r="DG295" s="411">
        <v>0</v>
      </c>
      <c r="DH295" s="412">
        <v>0</v>
      </c>
      <c r="DI295" s="411">
        <f t="shared" si="99"/>
        <v>0</v>
      </c>
      <c r="DJ295" s="411">
        <v>0</v>
      </c>
      <c r="DK295" s="411">
        <v>0</v>
      </c>
      <c r="DL295" s="411">
        <v>0</v>
      </c>
      <c r="DM295" s="411">
        <v>0</v>
      </c>
      <c r="DN295" s="411">
        <v>0</v>
      </c>
      <c r="DO295" s="411">
        <v>0</v>
      </c>
      <c r="DP295" s="411">
        <v>0</v>
      </c>
      <c r="DQ295" s="411">
        <v>0</v>
      </c>
      <c r="DR295" s="411">
        <v>0</v>
      </c>
      <c r="DS295" s="411">
        <v>0</v>
      </c>
      <c r="DT295" s="411">
        <v>0</v>
      </c>
      <c r="DU295" s="412">
        <v>0</v>
      </c>
      <c r="DV295" s="411">
        <f t="shared" si="100"/>
        <v>0</v>
      </c>
      <c r="DW295" s="412">
        <v>0</v>
      </c>
      <c r="DX295" s="412">
        <v>0</v>
      </c>
      <c r="DY295" s="412">
        <v>0</v>
      </c>
      <c r="DZ295" s="412">
        <v>0</v>
      </c>
      <c r="EA295" s="412">
        <v>0</v>
      </c>
      <c r="EB295" s="412">
        <v>0</v>
      </c>
      <c r="EC295" s="412">
        <v>0</v>
      </c>
      <c r="ED295" s="412">
        <v>0</v>
      </c>
      <c r="EE295" s="412">
        <v>0</v>
      </c>
      <c r="EF295" s="412">
        <v>0</v>
      </c>
      <c r="EG295" s="412">
        <v>0</v>
      </c>
      <c r="EH295" s="412">
        <v>0</v>
      </c>
      <c r="EI295" s="411">
        <f t="shared" si="101"/>
        <v>0</v>
      </c>
      <c r="EK295" s="411">
        <f t="shared" si="102"/>
        <v>2</v>
      </c>
      <c r="EL295" s="7">
        <f t="shared" si="103"/>
        <v>-2</v>
      </c>
    </row>
    <row r="296" spans="1:142">
      <c r="A296" s="365" t="str">
        <f t="shared" si="85"/>
        <v xml:space="preserve"> 032</v>
      </c>
      <c r="B296" s="370" t="s">
        <v>936</v>
      </c>
      <c r="C296" s="370" t="s">
        <v>1184</v>
      </c>
      <c r="D296" s="411">
        <v>0</v>
      </c>
      <c r="E296" s="411">
        <v>0</v>
      </c>
      <c r="F296" s="411">
        <v>0</v>
      </c>
      <c r="G296" s="411">
        <v>0</v>
      </c>
      <c r="H296" s="411">
        <v>0</v>
      </c>
      <c r="I296" s="411">
        <v>0</v>
      </c>
      <c r="J296" s="411">
        <v>0</v>
      </c>
      <c r="K296" s="411">
        <v>0</v>
      </c>
      <c r="L296" s="411">
        <v>1</v>
      </c>
      <c r="M296" s="411">
        <v>18</v>
      </c>
      <c r="N296" s="411">
        <v>0</v>
      </c>
      <c r="O296" s="412">
        <v>0</v>
      </c>
      <c r="P296" s="411">
        <f t="shared" si="86"/>
        <v>19</v>
      </c>
      <c r="Q296" s="411">
        <f t="shared" si="87"/>
        <v>0</v>
      </c>
      <c r="R296" s="411">
        <f t="shared" si="88"/>
        <v>0.72413793103448276</v>
      </c>
      <c r="S296" s="411">
        <f t="shared" si="89"/>
        <v>18.275862068965516</v>
      </c>
      <c r="T296" s="411">
        <v>0</v>
      </c>
      <c r="U296" s="411">
        <v>0</v>
      </c>
      <c r="V296" s="411">
        <v>0</v>
      </c>
      <c r="W296" s="411">
        <v>0</v>
      </c>
      <c r="X296" s="411">
        <v>0</v>
      </c>
      <c r="Y296" s="411">
        <v>0</v>
      </c>
      <c r="Z296" s="411">
        <v>0</v>
      </c>
      <c r="AA296" s="411">
        <v>0</v>
      </c>
      <c r="AB296" s="411">
        <v>0</v>
      </c>
      <c r="AC296" s="411">
        <v>0</v>
      </c>
      <c r="AD296" s="411">
        <v>0</v>
      </c>
      <c r="AE296" s="412">
        <v>0</v>
      </c>
      <c r="AF296" s="411">
        <f t="shared" si="90"/>
        <v>0</v>
      </c>
      <c r="AG296" s="411">
        <v>0</v>
      </c>
      <c r="AH296" s="411">
        <v>0</v>
      </c>
      <c r="AI296" s="411">
        <v>0</v>
      </c>
      <c r="AJ296" s="411">
        <v>0</v>
      </c>
      <c r="AK296" s="411">
        <v>0</v>
      </c>
      <c r="AL296" s="411">
        <v>0</v>
      </c>
      <c r="AM296" s="411">
        <v>0</v>
      </c>
      <c r="AN296" s="411">
        <v>0</v>
      </c>
      <c r="AO296" s="411">
        <v>0</v>
      </c>
      <c r="AP296" s="411">
        <v>0</v>
      </c>
      <c r="AQ296" s="411">
        <v>0</v>
      </c>
      <c r="AR296" s="412">
        <v>0</v>
      </c>
      <c r="AS296" s="411">
        <f t="shared" si="91"/>
        <v>0</v>
      </c>
      <c r="AT296" s="411">
        <f t="shared" si="92"/>
        <v>0</v>
      </c>
      <c r="AU296" s="411">
        <f t="shared" si="93"/>
        <v>0</v>
      </c>
      <c r="AV296" s="411">
        <f t="shared" si="94"/>
        <v>0</v>
      </c>
      <c r="AW296" s="411">
        <v>0</v>
      </c>
      <c r="AX296" s="411">
        <v>0</v>
      </c>
      <c r="AY296" s="411">
        <v>0</v>
      </c>
      <c r="AZ296" s="411">
        <v>0</v>
      </c>
      <c r="BA296" s="411">
        <v>0</v>
      </c>
      <c r="BB296" s="411">
        <v>0</v>
      </c>
      <c r="BC296" s="411">
        <v>0</v>
      </c>
      <c r="BD296" s="411">
        <v>0</v>
      </c>
      <c r="BE296" s="411">
        <v>0</v>
      </c>
      <c r="BF296" s="411">
        <v>0</v>
      </c>
      <c r="BG296" s="411">
        <v>0</v>
      </c>
      <c r="BH296" s="412">
        <v>0</v>
      </c>
      <c r="BI296" s="411">
        <f t="shared" si="95"/>
        <v>0</v>
      </c>
      <c r="BJ296" s="411">
        <v>0</v>
      </c>
      <c r="BK296" s="411">
        <v>0</v>
      </c>
      <c r="BL296" s="411">
        <v>0</v>
      </c>
      <c r="BM296" s="411">
        <v>0</v>
      </c>
      <c r="BN296" s="411">
        <v>0</v>
      </c>
      <c r="BO296" s="411">
        <v>0</v>
      </c>
      <c r="BP296" s="411">
        <v>0</v>
      </c>
      <c r="BQ296" s="411">
        <v>0</v>
      </c>
      <c r="BR296" s="411">
        <v>0</v>
      </c>
      <c r="BS296" s="411">
        <v>0</v>
      </c>
      <c r="BT296" s="411">
        <v>0</v>
      </c>
      <c r="BU296" s="412">
        <v>0</v>
      </c>
      <c r="BV296" s="411">
        <f t="shared" si="96"/>
        <v>0</v>
      </c>
      <c r="BW296" s="411">
        <v>0</v>
      </c>
      <c r="BX296" s="411">
        <v>0</v>
      </c>
      <c r="BY296" s="411">
        <v>0</v>
      </c>
      <c r="BZ296" s="411">
        <v>0</v>
      </c>
      <c r="CA296" s="411">
        <v>0</v>
      </c>
      <c r="CB296" s="411">
        <v>0</v>
      </c>
      <c r="CC296" s="411">
        <v>0</v>
      </c>
      <c r="CD296" s="411">
        <v>0</v>
      </c>
      <c r="CE296" s="411">
        <v>0</v>
      </c>
      <c r="CF296" s="411">
        <v>0</v>
      </c>
      <c r="CG296" s="411">
        <v>0</v>
      </c>
      <c r="CH296" s="412">
        <v>0</v>
      </c>
      <c r="CI296" s="411">
        <f t="shared" si="97"/>
        <v>0</v>
      </c>
      <c r="CJ296" s="411">
        <v>0</v>
      </c>
      <c r="CK296" s="411">
        <v>0</v>
      </c>
      <c r="CL296" s="411">
        <v>0</v>
      </c>
      <c r="CM296" s="411">
        <v>0</v>
      </c>
      <c r="CN296" s="411">
        <v>0</v>
      </c>
      <c r="CO296" s="411">
        <v>0</v>
      </c>
      <c r="CP296" s="411">
        <v>0</v>
      </c>
      <c r="CQ296" s="411">
        <v>0</v>
      </c>
      <c r="CR296" s="411">
        <v>0</v>
      </c>
      <c r="CS296" s="411">
        <v>0</v>
      </c>
      <c r="CT296" s="411">
        <v>0</v>
      </c>
      <c r="CU296" s="412">
        <v>0</v>
      </c>
      <c r="CV296" s="411">
        <f t="shared" si="98"/>
        <v>0</v>
      </c>
      <c r="CW296" s="411">
        <v>0</v>
      </c>
      <c r="CX296" s="411">
        <v>0</v>
      </c>
      <c r="CY296" s="411">
        <v>0</v>
      </c>
      <c r="CZ296" s="411">
        <v>0</v>
      </c>
      <c r="DA296" s="411">
        <v>0</v>
      </c>
      <c r="DB296" s="411">
        <v>0</v>
      </c>
      <c r="DC296" s="411">
        <v>0</v>
      </c>
      <c r="DD296" s="411">
        <v>0</v>
      </c>
      <c r="DE296" s="411">
        <v>0</v>
      </c>
      <c r="DF296" s="411">
        <v>0</v>
      </c>
      <c r="DG296" s="411">
        <v>0</v>
      </c>
      <c r="DH296" s="412">
        <v>0</v>
      </c>
      <c r="DI296" s="411">
        <f t="shared" si="99"/>
        <v>0</v>
      </c>
      <c r="DJ296" s="411">
        <v>0</v>
      </c>
      <c r="DK296" s="411">
        <v>0</v>
      </c>
      <c r="DL296" s="411">
        <v>0</v>
      </c>
      <c r="DM296" s="411">
        <v>0</v>
      </c>
      <c r="DN296" s="411">
        <v>0</v>
      </c>
      <c r="DO296" s="411">
        <v>0</v>
      </c>
      <c r="DP296" s="411">
        <v>0</v>
      </c>
      <c r="DQ296" s="411">
        <v>0</v>
      </c>
      <c r="DR296" s="411">
        <v>0</v>
      </c>
      <c r="DS296" s="411">
        <v>0</v>
      </c>
      <c r="DT296" s="411">
        <v>0</v>
      </c>
      <c r="DU296" s="412">
        <v>0</v>
      </c>
      <c r="DV296" s="411">
        <f t="shared" si="100"/>
        <v>0</v>
      </c>
      <c r="DW296" s="412">
        <v>0</v>
      </c>
      <c r="DX296" s="412">
        <v>0</v>
      </c>
      <c r="DY296" s="412">
        <v>0</v>
      </c>
      <c r="DZ296" s="412">
        <v>0</v>
      </c>
      <c r="EA296" s="412">
        <v>0</v>
      </c>
      <c r="EB296" s="412">
        <v>0</v>
      </c>
      <c r="EC296" s="412">
        <v>0</v>
      </c>
      <c r="ED296" s="412">
        <v>0</v>
      </c>
      <c r="EE296" s="412">
        <v>0</v>
      </c>
      <c r="EF296" s="412">
        <v>0</v>
      </c>
      <c r="EG296" s="412">
        <v>0</v>
      </c>
      <c r="EH296" s="412">
        <v>0</v>
      </c>
      <c r="EI296" s="411">
        <f t="shared" si="101"/>
        <v>0</v>
      </c>
      <c r="EK296" s="411">
        <f t="shared" si="102"/>
        <v>19</v>
      </c>
      <c r="EL296" s="7">
        <f t="shared" si="103"/>
        <v>-19</v>
      </c>
    </row>
    <row r="297" spans="1:142">
      <c r="A297" s="365" t="str">
        <f t="shared" si="85"/>
        <v xml:space="preserve"> 032</v>
      </c>
      <c r="B297" s="370" t="s">
        <v>936</v>
      </c>
      <c r="C297" s="370" t="s">
        <v>1185</v>
      </c>
      <c r="D297" s="411">
        <v>0</v>
      </c>
      <c r="E297" s="411">
        <v>0</v>
      </c>
      <c r="F297" s="411">
        <v>0</v>
      </c>
      <c r="G297" s="411">
        <v>0</v>
      </c>
      <c r="H297" s="411">
        <v>0</v>
      </c>
      <c r="I297" s="411">
        <v>0</v>
      </c>
      <c r="J297" s="411">
        <v>0</v>
      </c>
      <c r="K297" s="411">
        <v>0</v>
      </c>
      <c r="L297" s="411">
        <v>1</v>
      </c>
      <c r="M297" s="411">
        <v>18</v>
      </c>
      <c r="N297" s="411">
        <v>0</v>
      </c>
      <c r="O297" s="412">
        <v>0</v>
      </c>
      <c r="P297" s="411">
        <f t="shared" si="86"/>
        <v>19</v>
      </c>
      <c r="Q297" s="411">
        <f t="shared" si="87"/>
        <v>0</v>
      </c>
      <c r="R297" s="411">
        <f t="shared" si="88"/>
        <v>0.72413793103448276</v>
      </c>
      <c r="S297" s="411">
        <f t="shared" si="89"/>
        <v>18.275862068965516</v>
      </c>
      <c r="T297" s="411">
        <v>0</v>
      </c>
      <c r="U297" s="411">
        <v>0</v>
      </c>
      <c r="V297" s="411">
        <v>0</v>
      </c>
      <c r="W297" s="411">
        <v>0</v>
      </c>
      <c r="X297" s="411">
        <v>0</v>
      </c>
      <c r="Y297" s="411">
        <v>0</v>
      </c>
      <c r="Z297" s="411">
        <v>0</v>
      </c>
      <c r="AA297" s="411">
        <v>0</v>
      </c>
      <c r="AB297" s="411">
        <v>0</v>
      </c>
      <c r="AC297" s="411">
        <v>0</v>
      </c>
      <c r="AD297" s="411">
        <v>0</v>
      </c>
      <c r="AE297" s="412">
        <v>0</v>
      </c>
      <c r="AF297" s="411">
        <f t="shared" si="90"/>
        <v>0</v>
      </c>
      <c r="AG297" s="411">
        <v>0</v>
      </c>
      <c r="AH297" s="411">
        <v>0</v>
      </c>
      <c r="AI297" s="411">
        <v>0</v>
      </c>
      <c r="AJ297" s="411">
        <v>0</v>
      </c>
      <c r="AK297" s="411">
        <v>0</v>
      </c>
      <c r="AL297" s="411">
        <v>0</v>
      </c>
      <c r="AM297" s="411">
        <v>0</v>
      </c>
      <c r="AN297" s="411">
        <v>0</v>
      </c>
      <c r="AO297" s="411">
        <v>0</v>
      </c>
      <c r="AP297" s="411">
        <v>0</v>
      </c>
      <c r="AQ297" s="411">
        <v>0</v>
      </c>
      <c r="AR297" s="412">
        <v>0</v>
      </c>
      <c r="AS297" s="411">
        <f t="shared" si="91"/>
        <v>0</v>
      </c>
      <c r="AT297" s="411">
        <f t="shared" si="92"/>
        <v>0</v>
      </c>
      <c r="AU297" s="411">
        <f t="shared" si="93"/>
        <v>0</v>
      </c>
      <c r="AV297" s="411">
        <f t="shared" si="94"/>
        <v>0</v>
      </c>
      <c r="AW297" s="411">
        <v>0</v>
      </c>
      <c r="AX297" s="411">
        <v>0</v>
      </c>
      <c r="AY297" s="411">
        <v>0</v>
      </c>
      <c r="AZ297" s="411">
        <v>0</v>
      </c>
      <c r="BA297" s="411">
        <v>0</v>
      </c>
      <c r="BB297" s="411">
        <v>0</v>
      </c>
      <c r="BC297" s="411">
        <v>0</v>
      </c>
      <c r="BD297" s="411">
        <v>0</v>
      </c>
      <c r="BE297" s="411">
        <v>0</v>
      </c>
      <c r="BF297" s="411">
        <v>0</v>
      </c>
      <c r="BG297" s="411">
        <v>0</v>
      </c>
      <c r="BH297" s="412">
        <v>0</v>
      </c>
      <c r="BI297" s="411">
        <f t="shared" si="95"/>
        <v>0</v>
      </c>
      <c r="BJ297" s="411">
        <v>0</v>
      </c>
      <c r="BK297" s="411">
        <v>0</v>
      </c>
      <c r="BL297" s="411">
        <v>0</v>
      </c>
      <c r="BM297" s="411">
        <v>0</v>
      </c>
      <c r="BN297" s="411">
        <v>0</v>
      </c>
      <c r="BO297" s="411">
        <v>0</v>
      </c>
      <c r="BP297" s="411">
        <v>0</v>
      </c>
      <c r="BQ297" s="411">
        <v>0</v>
      </c>
      <c r="BR297" s="411">
        <v>0</v>
      </c>
      <c r="BS297" s="411">
        <v>0</v>
      </c>
      <c r="BT297" s="411">
        <v>0</v>
      </c>
      <c r="BU297" s="412">
        <v>0</v>
      </c>
      <c r="BV297" s="411">
        <f t="shared" si="96"/>
        <v>0</v>
      </c>
      <c r="BW297" s="411">
        <v>0</v>
      </c>
      <c r="BX297" s="411">
        <v>0</v>
      </c>
      <c r="BY297" s="411">
        <v>0</v>
      </c>
      <c r="BZ297" s="411">
        <v>0</v>
      </c>
      <c r="CA297" s="411">
        <v>0</v>
      </c>
      <c r="CB297" s="411">
        <v>0</v>
      </c>
      <c r="CC297" s="411">
        <v>0</v>
      </c>
      <c r="CD297" s="411">
        <v>0</v>
      </c>
      <c r="CE297" s="411">
        <v>0</v>
      </c>
      <c r="CF297" s="411">
        <v>0</v>
      </c>
      <c r="CG297" s="411">
        <v>0</v>
      </c>
      <c r="CH297" s="412">
        <v>0</v>
      </c>
      <c r="CI297" s="411">
        <f t="shared" si="97"/>
        <v>0</v>
      </c>
      <c r="CJ297" s="411">
        <v>0</v>
      </c>
      <c r="CK297" s="411">
        <v>0</v>
      </c>
      <c r="CL297" s="411">
        <v>0</v>
      </c>
      <c r="CM297" s="411">
        <v>0</v>
      </c>
      <c r="CN297" s="411">
        <v>0</v>
      </c>
      <c r="CO297" s="411">
        <v>0</v>
      </c>
      <c r="CP297" s="411">
        <v>0</v>
      </c>
      <c r="CQ297" s="411">
        <v>0</v>
      </c>
      <c r="CR297" s="411">
        <v>0</v>
      </c>
      <c r="CS297" s="411">
        <v>0</v>
      </c>
      <c r="CT297" s="411">
        <v>0</v>
      </c>
      <c r="CU297" s="412">
        <v>0</v>
      </c>
      <c r="CV297" s="411">
        <f t="shared" si="98"/>
        <v>0</v>
      </c>
      <c r="CW297" s="411">
        <v>0</v>
      </c>
      <c r="CX297" s="411">
        <v>0</v>
      </c>
      <c r="CY297" s="411">
        <v>0</v>
      </c>
      <c r="CZ297" s="411">
        <v>0</v>
      </c>
      <c r="DA297" s="411">
        <v>0</v>
      </c>
      <c r="DB297" s="411">
        <v>0</v>
      </c>
      <c r="DC297" s="411">
        <v>0</v>
      </c>
      <c r="DD297" s="411">
        <v>0</v>
      </c>
      <c r="DE297" s="411">
        <v>0</v>
      </c>
      <c r="DF297" s="411">
        <v>0</v>
      </c>
      <c r="DG297" s="411">
        <v>0</v>
      </c>
      <c r="DH297" s="412">
        <v>0</v>
      </c>
      <c r="DI297" s="411">
        <f t="shared" si="99"/>
        <v>0</v>
      </c>
      <c r="DJ297" s="411">
        <v>0</v>
      </c>
      <c r="DK297" s="411">
        <v>0</v>
      </c>
      <c r="DL297" s="411">
        <v>0</v>
      </c>
      <c r="DM297" s="411">
        <v>0</v>
      </c>
      <c r="DN297" s="411">
        <v>0</v>
      </c>
      <c r="DO297" s="411">
        <v>0</v>
      </c>
      <c r="DP297" s="411">
        <v>0</v>
      </c>
      <c r="DQ297" s="411">
        <v>0</v>
      </c>
      <c r="DR297" s="411">
        <v>0</v>
      </c>
      <c r="DS297" s="411">
        <v>0</v>
      </c>
      <c r="DT297" s="411">
        <v>0</v>
      </c>
      <c r="DU297" s="412">
        <v>0</v>
      </c>
      <c r="DV297" s="411">
        <f t="shared" si="100"/>
        <v>0</v>
      </c>
      <c r="DW297" s="412">
        <v>0</v>
      </c>
      <c r="DX297" s="412">
        <v>0</v>
      </c>
      <c r="DY297" s="412">
        <v>0</v>
      </c>
      <c r="DZ297" s="412">
        <v>0</v>
      </c>
      <c r="EA297" s="412">
        <v>0</v>
      </c>
      <c r="EB297" s="412">
        <v>0</v>
      </c>
      <c r="EC297" s="412">
        <v>0</v>
      </c>
      <c r="ED297" s="412">
        <v>0</v>
      </c>
      <c r="EE297" s="412">
        <v>0</v>
      </c>
      <c r="EF297" s="412">
        <v>0</v>
      </c>
      <c r="EG297" s="412">
        <v>0</v>
      </c>
      <c r="EH297" s="412">
        <v>0</v>
      </c>
      <c r="EI297" s="411">
        <f t="shared" si="101"/>
        <v>0</v>
      </c>
      <c r="EK297" s="411">
        <f t="shared" si="102"/>
        <v>19</v>
      </c>
      <c r="EL297" s="7">
        <f t="shared" si="103"/>
        <v>-19</v>
      </c>
    </row>
    <row r="298" spans="1:142">
      <c r="A298" s="365" t="str">
        <f t="shared" si="85"/>
        <v xml:space="preserve"> 032</v>
      </c>
      <c r="B298" s="370" t="s">
        <v>936</v>
      </c>
      <c r="C298" s="370" t="s">
        <v>1186</v>
      </c>
      <c r="D298" s="411">
        <v>0</v>
      </c>
      <c r="E298" s="411">
        <v>0</v>
      </c>
      <c r="F298" s="411">
        <v>0</v>
      </c>
      <c r="G298" s="411">
        <v>0</v>
      </c>
      <c r="H298" s="411">
        <v>0</v>
      </c>
      <c r="I298" s="411">
        <v>0</v>
      </c>
      <c r="J298" s="411">
        <v>0</v>
      </c>
      <c r="K298" s="411">
        <v>0</v>
      </c>
      <c r="L298" s="411">
        <v>1</v>
      </c>
      <c r="M298" s="411">
        <v>18</v>
      </c>
      <c r="N298" s="411">
        <v>0</v>
      </c>
      <c r="O298" s="412">
        <v>0</v>
      </c>
      <c r="P298" s="411">
        <f t="shared" si="86"/>
        <v>19</v>
      </c>
      <c r="Q298" s="411">
        <f t="shared" si="87"/>
        <v>0</v>
      </c>
      <c r="R298" s="411">
        <f t="shared" si="88"/>
        <v>0.72413793103448276</v>
      </c>
      <c r="S298" s="411">
        <f t="shared" si="89"/>
        <v>18.275862068965516</v>
      </c>
      <c r="T298" s="411">
        <v>0</v>
      </c>
      <c r="U298" s="411">
        <v>0</v>
      </c>
      <c r="V298" s="411">
        <v>0</v>
      </c>
      <c r="W298" s="411">
        <v>0</v>
      </c>
      <c r="X298" s="411">
        <v>0</v>
      </c>
      <c r="Y298" s="411">
        <v>0</v>
      </c>
      <c r="Z298" s="411">
        <v>0</v>
      </c>
      <c r="AA298" s="411">
        <v>0</v>
      </c>
      <c r="AB298" s="411">
        <v>0</v>
      </c>
      <c r="AC298" s="411">
        <v>0</v>
      </c>
      <c r="AD298" s="411">
        <v>0</v>
      </c>
      <c r="AE298" s="412">
        <v>0</v>
      </c>
      <c r="AF298" s="411">
        <f t="shared" si="90"/>
        <v>0</v>
      </c>
      <c r="AG298" s="411">
        <v>0</v>
      </c>
      <c r="AH298" s="411">
        <v>0</v>
      </c>
      <c r="AI298" s="411">
        <v>0</v>
      </c>
      <c r="AJ298" s="411">
        <v>0</v>
      </c>
      <c r="AK298" s="411">
        <v>0</v>
      </c>
      <c r="AL298" s="411">
        <v>0</v>
      </c>
      <c r="AM298" s="411">
        <v>0</v>
      </c>
      <c r="AN298" s="411">
        <v>0</v>
      </c>
      <c r="AO298" s="411">
        <v>0</v>
      </c>
      <c r="AP298" s="411">
        <v>0</v>
      </c>
      <c r="AQ298" s="411">
        <v>0</v>
      </c>
      <c r="AR298" s="412">
        <v>0</v>
      </c>
      <c r="AS298" s="411">
        <f t="shared" si="91"/>
        <v>0</v>
      </c>
      <c r="AT298" s="411">
        <f t="shared" si="92"/>
        <v>0</v>
      </c>
      <c r="AU298" s="411">
        <f t="shared" si="93"/>
        <v>0</v>
      </c>
      <c r="AV298" s="411">
        <f t="shared" si="94"/>
        <v>0</v>
      </c>
      <c r="AW298" s="411">
        <v>0</v>
      </c>
      <c r="AX298" s="411">
        <v>0</v>
      </c>
      <c r="AY298" s="411">
        <v>0</v>
      </c>
      <c r="AZ298" s="411">
        <v>0</v>
      </c>
      <c r="BA298" s="411">
        <v>0</v>
      </c>
      <c r="BB298" s="411">
        <v>0</v>
      </c>
      <c r="BC298" s="411">
        <v>0</v>
      </c>
      <c r="BD298" s="411">
        <v>0</v>
      </c>
      <c r="BE298" s="411">
        <v>0</v>
      </c>
      <c r="BF298" s="411">
        <v>0</v>
      </c>
      <c r="BG298" s="411">
        <v>0</v>
      </c>
      <c r="BH298" s="412">
        <v>0</v>
      </c>
      <c r="BI298" s="411">
        <f t="shared" si="95"/>
        <v>0</v>
      </c>
      <c r="BJ298" s="411">
        <v>0</v>
      </c>
      <c r="BK298" s="411">
        <v>0</v>
      </c>
      <c r="BL298" s="411">
        <v>0</v>
      </c>
      <c r="BM298" s="411">
        <v>0</v>
      </c>
      <c r="BN298" s="411">
        <v>0</v>
      </c>
      <c r="BO298" s="411">
        <v>0</v>
      </c>
      <c r="BP298" s="411">
        <v>0</v>
      </c>
      <c r="BQ298" s="411">
        <v>0</v>
      </c>
      <c r="BR298" s="411">
        <v>0</v>
      </c>
      <c r="BS298" s="411">
        <v>0</v>
      </c>
      <c r="BT298" s="411">
        <v>0</v>
      </c>
      <c r="BU298" s="412">
        <v>0</v>
      </c>
      <c r="BV298" s="411">
        <f t="shared" si="96"/>
        <v>0</v>
      </c>
      <c r="BW298" s="411">
        <v>0</v>
      </c>
      <c r="BX298" s="411">
        <v>0</v>
      </c>
      <c r="BY298" s="411">
        <v>0</v>
      </c>
      <c r="BZ298" s="411">
        <v>0</v>
      </c>
      <c r="CA298" s="411">
        <v>0</v>
      </c>
      <c r="CB298" s="411">
        <v>0</v>
      </c>
      <c r="CC298" s="411">
        <v>0</v>
      </c>
      <c r="CD298" s="411">
        <v>0</v>
      </c>
      <c r="CE298" s="411">
        <v>0</v>
      </c>
      <c r="CF298" s="411">
        <v>0</v>
      </c>
      <c r="CG298" s="411">
        <v>0</v>
      </c>
      <c r="CH298" s="412">
        <v>0</v>
      </c>
      <c r="CI298" s="411">
        <f t="shared" si="97"/>
        <v>0</v>
      </c>
      <c r="CJ298" s="411">
        <v>0</v>
      </c>
      <c r="CK298" s="411">
        <v>0</v>
      </c>
      <c r="CL298" s="411">
        <v>0</v>
      </c>
      <c r="CM298" s="411">
        <v>0</v>
      </c>
      <c r="CN298" s="411">
        <v>0</v>
      </c>
      <c r="CO298" s="411">
        <v>0</v>
      </c>
      <c r="CP298" s="411">
        <v>0</v>
      </c>
      <c r="CQ298" s="411">
        <v>0</v>
      </c>
      <c r="CR298" s="411">
        <v>0</v>
      </c>
      <c r="CS298" s="411">
        <v>0</v>
      </c>
      <c r="CT298" s="411">
        <v>0</v>
      </c>
      <c r="CU298" s="412">
        <v>0</v>
      </c>
      <c r="CV298" s="411">
        <f t="shared" si="98"/>
        <v>0</v>
      </c>
      <c r="CW298" s="411">
        <v>0</v>
      </c>
      <c r="CX298" s="411">
        <v>0</v>
      </c>
      <c r="CY298" s="411">
        <v>0</v>
      </c>
      <c r="CZ298" s="411">
        <v>0</v>
      </c>
      <c r="DA298" s="411">
        <v>0</v>
      </c>
      <c r="DB298" s="411">
        <v>0</v>
      </c>
      <c r="DC298" s="411">
        <v>0</v>
      </c>
      <c r="DD298" s="411">
        <v>0</v>
      </c>
      <c r="DE298" s="411">
        <v>0</v>
      </c>
      <c r="DF298" s="411">
        <v>0</v>
      </c>
      <c r="DG298" s="411">
        <v>0</v>
      </c>
      <c r="DH298" s="412">
        <v>0</v>
      </c>
      <c r="DI298" s="411">
        <f t="shared" si="99"/>
        <v>0</v>
      </c>
      <c r="DJ298" s="411">
        <v>0</v>
      </c>
      <c r="DK298" s="411">
        <v>0</v>
      </c>
      <c r="DL298" s="411">
        <v>0</v>
      </c>
      <c r="DM298" s="411">
        <v>0</v>
      </c>
      <c r="DN298" s="411">
        <v>0</v>
      </c>
      <c r="DO298" s="411">
        <v>0</v>
      </c>
      <c r="DP298" s="411">
        <v>0</v>
      </c>
      <c r="DQ298" s="411">
        <v>0</v>
      </c>
      <c r="DR298" s="411">
        <v>0</v>
      </c>
      <c r="DS298" s="411">
        <v>0</v>
      </c>
      <c r="DT298" s="411">
        <v>0</v>
      </c>
      <c r="DU298" s="412">
        <v>0</v>
      </c>
      <c r="DV298" s="411">
        <f t="shared" si="100"/>
        <v>0</v>
      </c>
      <c r="DW298" s="412">
        <v>0</v>
      </c>
      <c r="DX298" s="412">
        <v>0</v>
      </c>
      <c r="DY298" s="412">
        <v>0</v>
      </c>
      <c r="DZ298" s="412">
        <v>0</v>
      </c>
      <c r="EA298" s="412">
        <v>0</v>
      </c>
      <c r="EB298" s="412">
        <v>0</v>
      </c>
      <c r="EC298" s="412">
        <v>0</v>
      </c>
      <c r="ED298" s="412">
        <v>0</v>
      </c>
      <c r="EE298" s="412">
        <v>0</v>
      </c>
      <c r="EF298" s="412">
        <v>0</v>
      </c>
      <c r="EG298" s="412">
        <v>0</v>
      </c>
      <c r="EH298" s="412">
        <v>0</v>
      </c>
      <c r="EI298" s="411">
        <f t="shared" si="101"/>
        <v>0</v>
      </c>
      <c r="EK298" s="411">
        <f t="shared" si="102"/>
        <v>19</v>
      </c>
      <c r="EL298" s="7">
        <f t="shared" si="103"/>
        <v>-19</v>
      </c>
    </row>
    <row r="299" spans="1:142">
      <c r="A299" s="365" t="str">
        <f t="shared" si="85"/>
        <v xml:space="preserve"> 034</v>
      </c>
      <c r="B299" s="370" t="s">
        <v>938</v>
      </c>
      <c r="C299" s="370" t="s">
        <v>1167</v>
      </c>
      <c r="D299" s="411">
        <v>2</v>
      </c>
      <c r="E299" s="411">
        <v>2</v>
      </c>
      <c r="F299" s="411">
        <v>2</v>
      </c>
      <c r="G299" s="411">
        <v>2</v>
      </c>
      <c r="H299" s="411">
        <v>2</v>
      </c>
      <c r="I299" s="411">
        <v>2</v>
      </c>
      <c r="J299" s="411">
        <v>2</v>
      </c>
      <c r="K299" s="411">
        <v>2</v>
      </c>
      <c r="L299" s="411">
        <v>2</v>
      </c>
      <c r="M299" s="411">
        <v>2</v>
      </c>
      <c r="N299" s="411">
        <v>2</v>
      </c>
      <c r="O299" s="412">
        <v>2</v>
      </c>
      <c r="P299" s="411">
        <f t="shared" si="86"/>
        <v>24</v>
      </c>
      <c r="Q299" s="411">
        <f t="shared" si="87"/>
        <v>13.935483870967742</v>
      </c>
      <c r="R299" s="411">
        <f t="shared" si="88"/>
        <v>3.5127919911012233</v>
      </c>
      <c r="S299" s="411">
        <f t="shared" si="89"/>
        <v>6.5517241379310347</v>
      </c>
      <c r="T299" s="411">
        <v>0</v>
      </c>
      <c r="U299" s="411">
        <v>0</v>
      </c>
      <c r="V299" s="411">
        <v>0</v>
      </c>
      <c r="W299" s="411">
        <v>0</v>
      </c>
      <c r="X299" s="411">
        <v>0</v>
      </c>
      <c r="Y299" s="411">
        <v>0</v>
      </c>
      <c r="Z299" s="411">
        <v>0</v>
      </c>
      <c r="AA299" s="411">
        <v>0</v>
      </c>
      <c r="AB299" s="411">
        <v>0</v>
      </c>
      <c r="AC299" s="411">
        <v>0</v>
      </c>
      <c r="AD299" s="411">
        <v>0</v>
      </c>
      <c r="AE299" s="412">
        <v>0</v>
      </c>
      <c r="AF299" s="411">
        <f t="shared" si="90"/>
        <v>0</v>
      </c>
      <c r="AG299" s="411">
        <v>2</v>
      </c>
      <c r="AH299" s="411">
        <v>2</v>
      </c>
      <c r="AI299" s="411">
        <v>2</v>
      </c>
      <c r="AJ299" s="411">
        <v>2</v>
      </c>
      <c r="AK299" s="411">
        <v>2</v>
      </c>
      <c r="AL299" s="411">
        <v>2</v>
      </c>
      <c r="AM299" s="411">
        <v>2</v>
      </c>
      <c r="AN299" s="411">
        <v>2</v>
      </c>
      <c r="AO299" s="411">
        <v>2</v>
      </c>
      <c r="AP299" s="411">
        <v>2</v>
      </c>
      <c r="AQ299" s="411">
        <v>2</v>
      </c>
      <c r="AR299" s="412">
        <v>2</v>
      </c>
      <c r="AS299" s="411">
        <f t="shared" si="91"/>
        <v>24</v>
      </c>
      <c r="AT299" s="411">
        <f t="shared" si="92"/>
        <v>13.935483870967742</v>
      </c>
      <c r="AU299" s="411">
        <f t="shared" si="93"/>
        <v>3.5127919911012233</v>
      </c>
      <c r="AV299" s="411">
        <f t="shared" si="94"/>
        <v>6.5517241379310347</v>
      </c>
      <c r="AW299" s="411">
        <v>0</v>
      </c>
      <c r="AX299" s="411">
        <v>0</v>
      </c>
      <c r="AY299" s="411">
        <v>0</v>
      </c>
      <c r="AZ299" s="411">
        <v>0</v>
      </c>
      <c r="BA299" s="411">
        <v>0</v>
      </c>
      <c r="BB299" s="411">
        <v>0</v>
      </c>
      <c r="BC299" s="411">
        <v>0</v>
      </c>
      <c r="BD299" s="411">
        <v>0</v>
      </c>
      <c r="BE299" s="411">
        <v>0</v>
      </c>
      <c r="BF299" s="411">
        <v>0</v>
      </c>
      <c r="BG299" s="411">
        <v>0</v>
      </c>
      <c r="BH299" s="412">
        <v>0</v>
      </c>
      <c r="BI299" s="411">
        <f t="shared" si="95"/>
        <v>0</v>
      </c>
      <c r="BJ299" s="411">
        <v>2</v>
      </c>
      <c r="BK299" s="411">
        <v>2</v>
      </c>
      <c r="BL299" s="411">
        <v>2</v>
      </c>
      <c r="BM299" s="411">
        <v>2</v>
      </c>
      <c r="BN299" s="411">
        <v>2</v>
      </c>
      <c r="BO299" s="411">
        <v>2</v>
      </c>
      <c r="BP299" s="411">
        <v>2</v>
      </c>
      <c r="BQ299" s="411">
        <v>2</v>
      </c>
      <c r="BR299" s="411">
        <v>2</v>
      </c>
      <c r="BS299" s="411">
        <v>2</v>
      </c>
      <c r="BT299" s="411">
        <v>2</v>
      </c>
      <c r="BU299" s="412">
        <v>2</v>
      </c>
      <c r="BV299" s="411">
        <f t="shared" si="96"/>
        <v>24</v>
      </c>
      <c r="BW299" s="411">
        <v>0</v>
      </c>
      <c r="BX299" s="411">
        <v>0</v>
      </c>
      <c r="BY299" s="411">
        <v>0</v>
      </c>
      <c r="BZ299" s="411">
        <v>0</v>
      </c>
      <c r="CA299" s="411">
        <v>0</v>
      </c>
      <c r="CB299" s="411">
        <v>0</v>
      </c>
      <c r="CC299" s="411">
        <v>0</v>
      </c>
      <c r="CD299" s="411">
        <v>0</v>
      </c>
      <c r="CE299" s="411">
        <v>0</v>
      </c>
      <c r="CF299" s="411">
        <v>0</v>
      </c>
      <c r="CG299" s="411">
        <v>0</v>
      </c>
      <c r="CH299" s="412">
        <v>0</v>
      </c>
      <c r="CI299" s="411">
        <f t="shared" si="97"/>
        <v>0</v>
      </c>
      <c r="CJ299" s="411">
        <v>2</v>
      </c>
      <c r="CK299" s="411">
        <v>2</v>
      </c>
      <c r="CL299" s="411">
        <v>2</v>
      </c>
      <c r="CM299" s="411">
        <v>2</v>
      </c>
      <c r="CN299" s="411">
        <v>2</v>
      </c>
      <c r="CO299" s="411">
        <v>2</v>
      </c>
      <c r="CP299" s="411">
        <v>2</v>
      </c>
      <c r="CQ299" s="411">
        <v>2</v>
      </c>
      <c r="CR299" s="411">
        <v>2</v>
      </c>
      <c r="CS299" s="411">
        <v>2</v>
      </c>
      <c r="CT299" s="411">
        <v>2</v>
      </c>
      <c r="CU299" s="412">
        <v>2</v>
      </c>
      <c r="CV299" s="411">
        <f t="shared" si="98"/>
        <v>24</v>
      </c>
      <c r="CW299" s="411">
        <v>0</v>
      </c>
      <c r="CX299" s="411">
        <v>0</v>
      </c>
      <c r="CY299" s="411">
        <v>0</v>
      </c>
      <c r="CZ299" s="411">
        <v>0</v>
      </c>
      <c r="DA299" s="411">
        <v>0</v>
      </c>
      <c r="DB299" s="411">
        <v>0</v>
      </c>
      <c r="DC299" s="411">
        <v>0</v>
      </c>
      <c r="DD299" s="411">
        <v>0</v>
      </c>
      <c r="DE299" s="411">
        <v>0</v>
      </c>
      <c r="DF299" s="411">
        <v>0</v>
      </c>
      <c r="DG299" s="411">
        <v>0</v>
      </c>
      <c r="DH299" s="412">
        <v>0</v>
      </c>
      <c r="DI299" s="411">
        <f t="shared" si="99"/>
        <v>0</v>
      </c>
      <c r="DJ299" s="411">
        <v>2</v>
      </c>
      <c r="DK299" s="411">
        <v>2</v>
      </c>
      <c r="DL299" s="411">
        <v>2</v>
      </c>
      <c r="DM299" s="411">
        <v>2</v>
      </c>
      <c r="DN299" s="411">
        <v>2</v>
      </c>
      <c r="DO299" s="411">
        <v>2</v>
      </c>
      <c r="DP299" s="411">
        <v>2</v>
      </c>
      <c r="DQ299" s="411">
        <v>2</v>
      </c>
      <c r="DR299" s="411">
        <v>2</v>
      </c>
      <c r="DS299" s="411">
        <v>2</v>
      </c>
      <c r="DT299" s="411">
        <v>2</v>
      </c>
      <c r="DU299" s="412">
        <v>2</v>
      </c>
      <c r="DV299" s="411">
        <f t="shared" si="100"/>
        <v>24</v>
      </c>
      <c r="DW299" s="412">
        <v>2</v>
      </c>
      <c r="DX299" s="412">
        <v>2</v>
      </c>
      <c r="DY299" s="412">
        <v>2</v>
      </c>
      <c r="DZ299" s="412">
        <v>2</v>
      </c>
      <c r="EA299" s="412">
        <v>2</v>
      </c>
      <c r="EB299" s="412">
        <v>2</v>
      </c>
      <c r="EC299" s="412">
        <v>2</v>
      </c>
      <c r="ED299" s="412">
        <v>2</v>
      </c>
      <c r="EE299" s="412">
        <v>2</v>
      </c>
      <c r="EF299" s="412">
        <v>2</v>
      </c>
      <c r="EG299" s="412">
        <v>2</v>
      </c>
      <c r="EH299" s="412">
        <v>2</v>
      </c>
      <c r="EI299" s="411">
        <f t="shared" si="101"/>
        <v>24</v>
      </c>
      <c r="EK299" s="411">
        <f t="shared" si="102"/>
        <v>24</v>
      </c>
      <c r="EL299" s="7">
        <f t="shared" si="103"/>
        <v>0</v>
      </c>
    </row>
    <row r="300" spans="1:142">
      <c r="A300" s="365" t="str">
        <f t="shared" si="85"/>
        <v xml:space="preserve"> 034</v>
      </c>
      <c r="B300" s="370" t="s">
        <v>938</v>
      </c>
      <c r="C300" s="370" t="s">
        <v>1168</v>
      </c>
      <c r="D300" s="411">
        <v>463</v>
      </c>
      <c r="E300" s="411">
        <v>537</v>
      </c>
      <c r="F300" s="411">
        <v>479</v>
      </c>
      <c r="G300" s="411">
        <v>481</v>
      </c>
      <c r="H300" s="411">
        <v>512</v>
      </c>
      <c r="I300" s="411">
        <v>563</v>
      </c>
      <c r="J300" s="411">
        <v>1917</v>
      </c>
      <c r="K300" s="411">
        <v>2082</v>
      </c>
      <c r="L300" s="411">
        <v>2177</v>
      </c>
      <c r="M300" s="411">
        <v>1311</v>
      </c>
      <c r="N300" s="411">
        <v>763</v>
      </c>
      <c r="O300" s="412">
        <v>658</v>
      </c>
      <c r="P300" s="411">
        <f t="shared" si="86"/>
        <v>11943</v>
      </c>
      <c r="Q300" s="411">
        <f t="shared" si="87"/>
        <v>4890.1612903225805</v>
      </c>
      <c r="R300" s="411">
        <f t="shared" si="88"/>
        <v>3720.2869855394883</v>
      </c>
      <c r="S300" s="411">
        <f t="shared" si="89"/>
        <v>3332.5517241379312</v>
      </c>
      <c r="T300" s="411">
        <v>0</v>
      </c>
      <c r="U300" s="411">
        <v>0</v>
      </c>
      <c r="V300" s="411">
        <v>0</v>
      </c>
      <c r="W300" s="411">
        <v>0</v>
      </c>
      <c r="X300" s="411">
        <v>0</v>
      </c>
      <c r="Y300" s="411">
        <v>0</v>
      </c>
      <c r="Z300" s="411">
        <v>0</v>
      </c>
      <c r="AA300" s="411">
        <v>0</v>
      </c>
      <c r="AB300" s="411">
        <v>0</v>
      </c>
      <c r="AC300" s="411">
        <v>0</v>
      </c>
      <c r="AD300" s="411">
        <v>0</v>
      </c>
      <c r="AE300" s="412">
        <v>0</v>
      </c>
      <c r="AF300" s="411">
        <f t="shared" si="90"/>
        <v>0</v>
      </c>
      <c r="AG300" s="411">
        <v>463</v>
      </c>
      <c r="AH300" s="411">
        <v>537</v>
      </c>
      <c r="AI300" s="411">
        <v>479</v>
      </c>
      <c r="AJ300" s="411">
        <v>481</v>
      </c>
      <c r="AK300" s="411">
        <v>512</v>
      </c>
      <c r="AL300" s="411">
        <v>563</v>
      </c>
      <c r="AM300" s="411">
        <v>1917</v>
      </c>
      <c r="AN300" s="411">
        <v>2082</v>
      </c>
      <c r="AO300" s="411">
        <v>2177</v>
      </c>
      <c r="AP300" s="411">
        <v>1311</v>
      </c>
      <c r="AQ300" s="411">
        <v>763</v>
      </c>
      <c r="AR300" s="412">
        <v>658</v>
      </c>
      <c r="AS300" s="411">
        <f t="shared" si="91"/>
        <v>11943</v>
      </c>
      <c r="AT300" s="411">
        <f t="shared" si="92"/>
        <v>4890.1612903225805</v>
      </c>
      <c r="AU300" s="411">
        <f t="shared" si="93"/>
        <v>3720.2869855394883</v>
      </c>
      <c r="AV300" s="411">
        <f t="shared" si="94"/>
        <v>3332.5517241379312</v>
      </c>
      <c r="AW300" s="411">
        <v>0</v>
      </c>
      <c r="AX300" s="411">
        <v>0</v>
      </c>
      <c r="AY300" s="411">
        <v>0</v>
      </c>
      <c r="AZ300" s="411">
        <v>0</v>
      </c>
      <c r="BA300" s="411">
        <v>0</v>
      </c>
      <c r="BB300" s="411">
        <v>0</v>
      </c>
      <c r="BC300" s="411">
        <v>0</v>
      </c>
      <c r="BD300" s="411">
        <v>0</v>
      </c>
      <c r="BE300" s="411">
        <v>0</v>
      </c>
      <c r="BF300" s="411">
        <v>0</v>
      </c>
      <c r="BG300" s="411">
        <v>0</v>
      </c>
      <c r="BH300" s="412">
        <v>0</v>
      </c>
      <c r="BI300" s="411">
        <f t="shared" si="95"/>
        <v>0</v>
      </c>
      <c r="BJ300" s="411">
        <v>463</v>
      </c>
      <c r="BK300" s="411">
        <v>537</v>
      </c>
      <c r="BL300" s="411">
        <v>479</v>
      </c>
      <c r="BM300" s="411">
        <v>481</v>
      </c>
      <c r="BN300" s="411">
        <v>512</v>
      </c>
      <c r="BO300" s="411">
        <v>563</v>
      </c>
      <c r="BP300" s="411">
        <v>1917</v>
      </c>
      <c r="BQ300" s="411">
        <v>2082</v>
      </c>
      <c r="BR300" s="411">
        <v>2177</v>
      </c>
      <c r="BS300" s="411">
        <v>1311</v>
      </c>
      <c r="BT300" s="411">
        <v>763</v>
      </c>
      <c r="BU300" s="412">
        <v>658</v>
      </c>
      <c r="BV300" s="411">
        <f t="shared" si="96"/>
        <v>11943</v>
      </c>
      <c r="BW300" s="411">
        <v>-59.697972214999993</v>
      </c>
      <c r="BX300" s="411">
        <v>-54.79010999999997</v>
      </c>
      <c r="BY300" s="411">
        <v>-41.822576851000008</v>
      </c>
      <c r="BZ300" s="411">
        <v>-53.543836788000021</v>
      </c>
      <c r="CA300" s="411">
        <v>41.072896512000057</v>
      </c>
      <c r="CB300" s="411">
        <v>114.137413939</v>
      </c>
      <c r="CC300" s="411">
        <v>164.35839834900025</v>
      </c>
      <c r="CD300" s="411">
        <v>-254.12068360800004</v>
      </c>
      <c r="CE300" s="411">
        <v>107.39535036999996</v>
      </c>
      <c r="CF300" s="411">
        <v>149.64364401599983</v>
      </c>
      <c r="CG300" s="411">
        <v>-18.244769781000059</v>
      </c>
      <c r="CH300" s="412">
        <v>79.69218884199995</v>
      </c>
      <c r="CI300" s="411">
        <f t="shared" si="97"/>
        <v>174.07994278499996</v>
      </c>
      <c r="CJ300" s="411">
        <v>403.30202778500001</v>
      </c>
      <c r="CK300" s="411">
        <v>482.20989000000003</v>
      </c>
      <c r="CL300" s="411">
        <v>437.17742314899999</v>
      </c>
      <c r="CM300" s="411">
        <v>427.45616321199998</v>
      </c>
      <c r="CN300" s="411">
        <v>553.07289651200006</v>
      </c>
      <c r="CO300" s="411">
        <v>677.137413939</v>
      </c>
      <c r="CP300" s="411">
        <v>2081.3583983490003</v>
      </c>
      <c r="CQ300" s="411">
        <v>1827.879316392</v>
      </c>
      <c r="CR300" s="411">
        <v>2284.39535037</v>
      </c>
      <c r="CS300" s="411">
        <v>1460.6436440159998</v>
      </c>
      <c r="CT300" s="411">
        <v>744.75523021899994</v>
      </c>
      <c r="CU300" s="412">
        <v>737.69218884199995</v>
      </c>
      <c r="CV300" s="411">
        <f t="shared" si="98"/>
        <v>12117.079942785</v>
      </c>
      <c r="CW300" s="411">
        <v>0</v>
      </c>
      <c r="CX300" s="411">
        <v>0</v>
      </c>
      <c r="CY300" s="411">
        <v>0</v>
      </c>
      <c r="CZ300" s="411">
        <v>0</v>
      </c>
      <c r="DA300" s="411">
        <v>0</v>
      </c>
      <c r="DB300" s="411">
        <v>0</v>
      </c>
      <c r="DC300" s="411">
        <v>0</v>
      </c>
      <c r="DD300" s="411">
        <v>0</v>
      </c>
      <c r="DE300" s="411">
        <v>0</v>
      </c>
      <c r="DF300" s="411">
        <v>0</v>
      </c>
      <c r="DG300" s="411">
        <v>0</v>
      </c>
      <c r="DH300" s="412">
        <v>0</v>
      </c>
      <c r="DI300" s="411">
        <f t="shared" si="99"/>
        <v>0</v>
      </c>
      <c r="DJ300" s="411">
        <v>403.30202778500001</v>
      </c>
      <c r="DK300" s="411">
        <v>482.20989000000003</v>
      </c>
      <c r="DL300" s="411">
        <v>437.17742314899999</v>
      </c>
      <c r="DM300" s="411">
        <v>427.45616321199998</v>
      </c>
      <c r="DN300" s="411">
        <v>553.07289651200006</v>
      </c>
      <c r="DO300" s="411">
        <v>677.137413939</v>
      </c>
      <c r="DP300" s="411">
        <v>2081.3583983490003</v>
      </c>
      <c r="DQ300" s="411">
        <v>1827.879316392</v>
      </c>
      <c r="DR300" s="411">
        <v>2284.39535037</v>
      </c>
      <c r="DS300" s="411">
        <v>1460.6436440159998</v>
      </c>
      <c r="DT300" s="411">
        <v>744.75523021899994</v>
      </c>
      <c r="DU300" s="412">
        <v>737.69218884199995</v>
      </c>
      <c r="DV300" s="411">
        <f t="shared" si="100"/>
        <v>12117.079942785</v>
      </c>
      <c r="DW300" s="412">
        <v>403.30202778500001</v>
      </c>
      <c r="DX300" s="412">
        <v>482.20989000000003</v>
      </c>
      <c r="DY300" s="412">
        <v>437.17742314899999</v>
      </c>
      <c r="DZ300" s="412">
        <v>427.45616321199998</v>
      </c>
      <c r="EA300" s="412">
        <v>553.07289651200006</v>
      </c>
      <c r="EB300" s="412">
        <v>677.137413939</v>
      </c>
      <c r="EC300" s="412">
        <v>2081.3583983490003</v>
      </c>
      <c r="ED300" s="412">
        <v>1827.879316392</v>
      </c>
      <c r="EE300" s="412">
        <v>2284.39535037</v>
      </c>
      <c r="EF300" s="412">
        <v>1460.6436440159998</v>
      </c>
      <c r="EG300" s="412">
        <v>744.75523021899994</v>
      </c>
      <c r="EH300" s="412">
        <v>737.69218884199995</v>
      </c>
      <c r="EI300" s="411">
        <f t="shared" si="101"/>
        <v>12117.079942785</v>
      </c>
      <c r="EK300" s="411">
        <f t="shared" si="102"/>
        <v>12117.079942785</v>
      </c>
      <c r="EL300" s="7">
        <f t="shared" si="103"/>
        <v>0</v>
      </c>
    </row>
    <row r="301" spans="1:142">
      <c r="A301" s="365" t="str">
        <f t="shared" si="85"/>
        <v xml:space="preserve"> 034</v>
      </c>
      <c r="B301" s="370" t="s">
        <v>938</v>
      </c>
      <c r="C301" s="370" t="s">
        <v>1169</v>
      </c>
      <c r="D301" s="411">
        <v>463</v>
      </c>
      <c r="E301" s="411">
        <v>537</v>
      </c>
      <c r="F301" s="411">
        <v>479</v>
      </c>
      <c r="G301" s="411">
        <v>481</v>
      </c>
      <c r="H301" s="411">
        <v>512</v>
      </c>
      <c r="I301" s="411">
        <v>563</v>
      </c>
      <c r="J301" s="411">
        <v>1917</v>
      </c>
      <c r="K301" s="411">
        <v>2082</v>
      </c>
      <c r="L301" s="411">
        <v>2177</v>
      </c>
      <c r="M301" s="411">
        <v>1311</v>
      </c>
      <c r="N301" s="411">
        <v>763</v>
      </c>
      <c r="O301" s="412">
        <v>658</v>
      </c>
      <c r="P301" s="411">
        <f t="shared" si="86"/>
        <v>11943</v>
      </c>
      <c r="Q301" s="411">
        <f t="shared" si="87"/>
        <v>4890.1612903225805</v>
      </c>
      <c r="R301" s="411">
        <f t="shared" si="88"/>
        <v>3720.2869855394883</v>
      </c>
      <c r="S301" s="411">
        <f t="shared" si="89"/>
        <v>3332.5517241379312</v>
      </c>
      <c r="T301" s="411">
        <v>0</v>
      </c>
      <c r="U301" s="411">
        <v>0</v>
      </c>
      <c r="V301" s="411">
        <v>0</v>
      </c>
      <c r="W301" s="411">
        <v>0</v>
      </c>
      <c r="X301" s="411">
        <v>0</v>
      </c>
      <c r="Y301" s="411">
        <v>0</v>
      </c>
      <c r="Z301" s="411">
        <v>0</v>
      </c>
      <c r="AA301" s="411">
        <v>0</v>
      </c>
      <c r="AB301" s="411">
        <v>0</v>
      </c>
      <c r="AC301" s="411">
        <v>0</v>
      </c>
      <c r="AD301" s="411">
        <v>0</v>
      </c>
      <c r="AE301" s="412">
        <v>0</v>
      </c>
      <c r="AF301" s="411">
        <f t="shared" si="90"/>
        <v>0</v>
      </c>
      <c r="AG301" s="411">
        <v>463</v>
      </c>
      <c r="AH301" s="411">
        <v>537</v>
      </c>
      <c r="AI301" s="411">
        <v>479</v>
      </c>
      <c r="AJ301" s="411">
        <v>481</v>
      </c>
      <c r="AK301" s="411">
        <v>512</v>
      </c>
      <c r="AL301" s="411">
        <v>563</v>
      </c>
      <c r="AM301" s="411">
        <v>1917</v>
      </c>
      <c r="AN301" s="411">
        <v>2082</v>
      </c>
      <c r="AO301" s="411">
        <v>2177</v>
      </c>
      <c r="AP301" s="411">
        <v>1311</v>
      </c>
      <c r="AQ301" s="411">
        <v>763</v>
      </c>
      <c r="AR301" s="412">
        <v>658</v>
      </c>
      <c r="AS301" s="411">
        <f t="shared" si="91"/>
        <v>11943</v>
      </c>
      <c r="AT301" s="411">
        <f t="shared" si="92"/>
        <v>4890.1612903225805</v>
      </c>
      <c r="AU301" s="411">
        <f t="shared" si="93"/>
        <v>3720.2869855394883</v>
      </c>
      <c r="AV301" s="411">
        <f t="shared" si="94"/>
        <v>3332.5517241379312</v>
      </c>
      <c r="AW301" s="411">
        <v>0</v>
      </c>
      <c r="AX301" s="411">
        <v>0</v>
      </c>
      <c r="AY301" s="411">
        <v>0</v>
      </c>
      <c r="AZ301" s="411">
        <v>0</v>
      </c>
      <c r="BA301" s="411">
        <v>0</v>
      </c>
      <c r="BB301" s="411">
        <v>0</v>
      </c>
      <c r="BC301" s="411">
        <v>0</v>
      </c>
      <c r="BD301" s="411">
        <v>0</v>
      </c>
      <c r="BE301" s="411">
        <v>0</v>
      </c>
      <c r="BF301" s="411">
        <v>0</v>
      </c>
      <c r="BG301" s="411">
        <v>0</v>
      </c>
      <c r="BH301" s="412">
        <v>0</v>
      </c>
      <c r="BI301" s="411">
        <f t="shared" si="95"/>
        <v>0</v>
      </c>
      <c r="BJ301" s="411">
        <v>463</v>
      </c>
      <c r="BK301" s="411">
        <v>537</v>
      </c>
      <c r="BL301" s="411">
        <v>479</v>
      </c>
      <c r="BM301" s="411">
        <v>481</v>
      </c>
      <c r="BN301" s="411">
        <v>512</v>
      </c>
      <c r="BO301" s="411">
        <v>563</v>
      </c>
      <c r="BP301" s="411">
        <v>1917</v>
      </c>
      <c r="BQ301" s="411">
        <v>2082</v>
      </c>
      <c r="BR301" s="411">
        <v>2177</v>
      </c>
      <c r="BS301" s="411">
        <v>1311</v>
      </c>
      <c r="BT301" s="411">
        <v>763</v>
      </c>
      <c r="BU301" s="412">
        <v>658</v>
      </c>
      <c r="BV301" s="411">
        <f t="shared" si="96"/>
        <v>11943</v>
      </c>
      <c r="BW301" s="411">
        <v>-59.697972214999993</v>
      </c>
      <c r="BX301" s="411">
        <v>-54.79010999999997</v>
      </c>
      <c r="BY301" s="411">
        <v>-41.822576851000008</v>
      </c>
      <c r="BZ301" s="411">
        <v>-53.543836788000021</v>
      </c>
      <c r="CA301" s="411">
        <v>41.072896512000057</v>
      </c>
      <c r="CB301" s="411">
        <v>114.137413939</v>
      </c>
      <c r="CC301" s="411">
        <v>164.35839834900025</v>
      </c>
      <c r="CD301" s="411">
        <v>-254.12068360800004</v>
      </c>
      <c r="CE301" s="411">
        <v>107.39535036999996</v>
      </c>
      <c r="CF301" s="411">
        <v>149.64364401599983</v>
      </c>
      <c r="CG301" s="411">
        <v>-18.244769781000059</v>
      </c>
      <c r="CH301" s="412">
        <v>79.69218884199995</v>
      </c>
      <c r="CI301" s="411">
        <f t="shared" si="97"/>
        <v>174.07994278499996</v>
      </c>
      <c r="CJ301" s="411">
        <v>403.30202778500001</v>
      </c>
      <c r="CK301" s="411">
        <v>482.20989000000003</v>
      </c>
      <c r="CL301" s="411">
        <v>437.17742314899999</v>
      </c>
      <c r="CM301" s="411">
        <v>427.45616321199998</v>
      </c>
      <c r="CN301" s="411">
        <v>553.07289651200006</v>
      </c>
      <c r="CO301" s="411">
        <v>677.137413939</v>
      </c>
      <c r="CP301" s="411">
        <v>2081.3583983490003</v>
      </c>
      <c r="CQ301" s="411">
        <v>1827.879316392</v>
      </c>
      <c r="CR301" s="411">
        <v>2284.39535037</v>
      </c>
      <c r="CS301" s="411">
        <v>1460.6436440159998</v>
      </c>
      <c r="CT301" s="411">
        <v>744.75523021899994</v>
      </c>
      <c r="CU301" s="412">
        <v>737.69218884199995</v>
      </c>
      <c r="CV301" s="411">
        <f t="shared" si="98"/>
        <v>12117.079942785</v>
      </c>
      <c r="CW301" s="411">
        <v>0</v>
      </c>
      <c r="CX301" s="411">
        <v>0</v>
      </c>
      <c r="CY301" s="411">
        <v>0</v>
      </c>
      <c r="CZ301" s="411">
        <v>0</v>
      </c>
      <c r="DA301" s="411">
        <v>0</v>
      </c>
      <c r="DB301" s="411">
        <v>0</v>
      </c>
      <c r="DC301" s="411">
        <v>0</v>
      </c>
      <c r="DD301" s="411">
        <v>0</v>
      </c>
      <c r="DE301" s="411">
        <v>0</v>
      </c>
      <c r="DF301" s="411">
        <v>0</v>
      </c>
      <c r="DG301" s="411">
        <v>0</v>
      </c>
      <c r="DH301" s="412">
        <v>0</v>
      </c>
      <c r="DI301" s="411">
        <f t="shared" si="99"/>
        <v>0</v>
      </c>
      <c r="DJ301" s="411">
        <v>403.30202778500001</v>
      </c>
      <c r="DK301" s="411">
        <v>482.20989000000003</v>
      </c>
      <c r="DL301" s="411">
        <v>437.17742314899999</v>
      </c>
      <c r="DM301" s="411">
        <v>427.45616321199998</v>
      </c>
      <c r="DN301" s="411">
        <v>553.07289651200006</v>
      </c>
      <c r="DO301" s="411">
        <v>677.137413939</v>
      </c>
      <c r="DP301" s="411">
        <v>2081.3583983490003</v>
      </c>
      <c r="DQ301" s="411">
        <v>1827.879316392</v>
      </c>
      <c r="DR301" s="411">
        <v>2284.39535037</v>
      </c>
      <c r="DS301" s="411">
        <v>1460.6436440159998</v>
      </c>
      <c r="DT301" s="411">
        <v>744.75523021899994</v>
      </c>
      <c r="DU301" s="412">
        <v>737.69218884199995</v>
      </c>
      <c r="DV301" s="411">
        <f t="shared" si="100"/>
        <v>12117.079942785</v>
      </c>
      <c r="DW301" s="412">
        <v>403.30202778500001</v>
      </c>
      <c r="DX301" s="412">
        <v>482.20989000000003</v>
      </c>
      <c r="DY301" s="412">
        <v>437.17742314899999</v>
      </c>
      <c r="DZ301" s="412">
        <v>427.45616321199998</v>
      </c>
      <c r="EA301" s="412">
        <v>553.07289651200006</v>
      </c>
      <c r="EB301" s="412">
        <v>677.137413939</v>
      </c>
      <c r="EC301" s="412">
        <v>2081.3583983490003</v>
      </c>
      <c r="ED301" s="412">
        <v>1827.879316392</v>
      </c>
      <c r="EE301" s="412">
        <v>2284.39535037</v>
      </c>
      <c r="EF301" s="412">
        <v>1460.6436440159998</v>
      </c>
      <c r="EG301" s="412">
        <v>744.75523021899994</v>
      </c>
      <c r="EH301" s="412">
        <v>737.69218884199995</v>
      </c>
      <c r="EI301" s="411">
        <f t="shared" si="101"/>
        <v>12117.079942785</v>
      </c>
      <c r="EK301" s="411">
        <f t="shared" si="102"/>
        <v>12117.079942785</v>
      </c>
      <c r="EL301" s="7">
        <f t="shared" si="103"/>
        <v>0</v>
      </c>
    </row>
    <row r="302" spans="1:142">
      <c r="A302" s="365" t="str">
        <f t="shared" si="85"/>
        <v xml:space="preserve"> 034</v>
      </c>
      <c r="B302" s="370" t="s">
        <v>938</v>
      </c>
      <c r="C302" s="370" t="s">
        <v>1170</v>
      </c>
      <c r="D302" s="411">
        <v>463</v>
      </c>
      <c r="E302" s="411">
        <v>537</v>
      </c>
      <c r="F302" s="411">
        <v>479</v>
      </c>
      <c r="G302" s="411">
        <v>481</v>
      </c>
      <c r="H302" s="411">
        <v>512</v>
      </c>
      <c r="I302" s="411">
        <v>563</v>
      </c>
      <c r="J302" s="411">
        <v>1917</v>
      </c>
      <c r="K302" s="411">
        <v>2082</v>
      </c>
      <c r="L302" s="411">
        <v>2177</v>
      </c>
      <c r="M302" s="411">
        <v>1311</v>
      </c>
      <c r="N302" s="411">
        <v>763</v>
      </c>
      <c r="O302" s="412">
        <v>658</v>
      </c>
      <c r="P302" s="411">
        <f t="shared" si="86"/>
        <v>11943</v>
      </c>
      <c r="Q302" s="411">
        <f t="shared" si="87"/>
        <v>4890.1612903225805</v>
      </c>
      <c r="R302" s="411">
        <f t="shared" si="88"/>
        <v>3720.2869855394883</v>
      </c>
      <c r="S302" s="411">
        <f t="shared" si="89"/>
        <v>3332.5517241379312</v>
      </c>
      <c r="T302" s="411">
        <v>0</v>
      </c>
      <c r="U302" s="411">
        <v>0</v>
      </c>
      <c r="V302" s="411">
        <v>0</v>
      </c>
      <c r="W302" s="411">
        <v>0</v>
      </c>
      <c r="X302" s="411">
        <v>0</v>
      </c>
      <c r="Y302" s="411">
        <v>0</v>
      </c>
      <c r="Z302" s="411">
        <v>0</v>
      </c>
      <c r="AA302" s="411">
        <v>0</v>
      </c>
      <c r="AB302" s="411">
        <v>0</v>
      </c>
      <c r="AC302" s="411">
        <v>0</v>
      </c>
      <c r="AD302" s="411">
        <v>0</v>
      </c>
      <c r="AE302" s="412">
        <v>0</v>
      </c>
      <c r="AF302" s="411">
        <f t="shared" si="90"/>
        <v>0</v>
      </c>
      <c r="AG302" s="411">
        <v>463</v>
      </c>
      <c r="AH302" s="411">
        <v>537</v>
      </c>
      <c r="AI302" s="411">
        <v>479</v>
      </c>
      <c r="AJ302" s="411">
        <v>481</v>
      </c>
      <c r="AK302" s="411">
        <v>512</v>
      </c>
      <c r="AL302" s="411">
        <v>563</v>
      </c>
      <c r="AM302" s="411">
        <v>1917</v>
      </c>
      <c r="AN302" s="411">
        <v>2082</v>
      </c>
      <c r="AO302" s="411">
        <v>2177</v>
      </c>
      <c r="AP302" s="411">
        <v>1311</v>
      </c>
      <c r="AQ302" s="411">
        <v>763</v>
      </c>
      <c r="AR302" s="412">
        <v>658</v>
      </c>
      <c r="AS302" s="411">
        <f t="shared" si="91"/>
        <v>11943</v>
      </c>
      <c r="AT302" s="411">
        <f t="shared" si="92"/>
        <v>4890.1612903225805</v>
      </c>
      <c r="AU302" s="411">
        <f t="shared" si="93"/>
        <v>3720.2869855394883</v>
      </c>
      <c r="AV302" s="411">
        <f t="shared" si="94"/>
        <v>3332.5517241379312</v>
      </c>
      <c r="AW302" s="411">
        <v>0</v>
      </c>
      <c r="AX302" s="411">
        <v>0</v>
      </c>
      <c r="AY302" s="411">
        <v>0</v>
      </c>
      <c r="AZ302" s="411">
        <v>0</v>
      </c>
      <c r="BA302" s="411">
        <v>0</v>
      </c>
      <c r="BB302" s="411">
        <v>0</v>
      </c>
      <c r="BC302" s="411">
        <v>0</v>
      </c>
      <c r="BD302" s="411">
        <v>0</v>
      </c>
      <c r="BE302" s="411">
        <v>0</v>
      </c>
      <c r="BF302" s="411">
        <v>0</v>
      </c>
      <c r="BG302" s="411">
        <v>0</v>
      </c>
      <c r="BH302" s="412">
        <v>0</v>
      </c>
      <c r="BI302" s="411">
        <f t="shared" si="95"/>
        <v>0</v>
      </c>
      <c r="BJ302" s="411">
        <v>463</v>
      </c>
      <c r="BK302" s="411">
        <v>537</v>
      </c>
      <c r="BL302" s="411">
        <v>479</v>
      </c>
      <c r="BM302" s="411">
        <v>481</v>
      </c>
      <c r="BN302" s="411">
        <v>512</v>
      </c>
      <c r="BO302" s="411">
        <v>563</v>
      </c>
      <c r="BP302" s="411">
        <v>1917</v>
      </c>
      <c r="BQ302" s="411">
        <v>2082</v>
      </c>
      <c r="BR302" s="411">
        <v>2177</v>
      </c>
      <c r="BS302" s="411">
        <v>1311</v>
      </c>
      <c r="BT302" s="411">
        <v>763</v>
      </c>
      <c r="BU302" s="412">
        <v>658</v>
      </c>
      <c r="BV302" s="411">
        <f t="shared" si="96"/>
        <v>11943</v>
      </c>
      <c r="BW302" s="411">
        <v>-59.697972214999993</v>
      </c>
      <c r="BX302" s="411">
        <v>-54.79010999999997</v>
      </c>
      <c r="BY302" s="411">
        <v>-41.822576851000008</v>
      </c>
      <c r="BZ302" s="411">
        <v>-53.543836788000021</v>
      </c>
      <c r="CA302" s="411">
        <v>41.072896512000057</v>
      </c>
      <c r="CB302" s="411">
        <v>114.137413939</v>
      </c>
      <c r="CC302" s="411">
        <v>164.35839834900025</v>
      </c>
      <c r="CD302" s="411">
        <v>-254.12068360800004</v>
      </c>
      <c r="CE302" s="411">
        <v>107.39535036999996</v>
      </c>
      <c r="CF302" s="411">
        <v>149.64364401599983</v>
      </c>
      <c r="CG302" s="411">
        <v>-18.244769781000059</v>
      </c>
      <c r="CH302" s="412">
        <v>79.69218884199995</v>
      </c>
      <c r="CI302" s="411">
        <f t="shared" si="97"/>
        <v>174.07994278499996</v>
      </c>
      <c r="CJ302" s="411">
        <v>403.30202778500001</v>
      </c>
      <c r="CK302" s="411">
        <v>482.20989000000003</v>
      </c>
      <c r="CL302" s="411">
        <v>437.17742314899999</v>
      </c>
      <c r="CM302" s="411">
        <v>427.45616321199998</v>
      </c>
      <c r="CN302" s="411">
        <v>553.07289651200006</v>
      </c>
      <c r="CO302" s="411">
        <v>677.137413939</v>
      </c>
      <c r="CP302" s="411">
        <v>2081.3583983490003</v>
      </c>
      <c r="CQ302" s="411">
        <v>1827.879316392</v>
      </c>
      <c r="CR302" s="411">
        <v>2284.39535037</v>
      </c>
      <c r="CS302" s="411">
        <v>1460.6436440159998</v>
      </c>
      <c r="CT302" s="411">
        <v>744.75523021899994</v>
      </c>
      <c r="CU302" s="412">
        <v>737.69218884199995</v>
      </c>
      <c r="CV302" s="411">
        <f t="shared" si="98"/>
        <v>12117.079942785</v>
      </c>
      <c r="CW302" s="411">
        <v>0</v>
      </c>
      <c r="CX302" s="411">
        <v>0</v>
      </c>
      <c r="CY302" s="411">
        <v>0</v>
      </c>
      <c r="CZ302" s="411">
        <v>0</v>
      </c>
      <c r="DA302" s="411">
        <v>0</v>
      </c>
      <c r="DB302" s="411">
        <v>0</v>
      </c>
      <c r="DC302" s="411">
        <v>0</v>
      </c>
      <c r="DD302" s="411">
        <v>0</v>
      </c>
      <c r="DE302" s="411">
        <v>0</v>
      </c>
      <c r="DF302" s="411">
        <v>0</v>
      </c>
      <c r="DG302" s="411">
        <v>0</v>
      </c>
      <c r="DH302" s="412">
        <v>0</v>
      </c>
      <c r="DI302" s="411">
        <f t="shared" si="99"/>
        <v>0</v>
      </c>
      <c r="DJ302" s="411">
        <v>403.30202778500001</v>
      </c>
      <c r="DK302" s="411">
        <v>482.20989000000003</v>
      </c>
      <c r="DL302" s="411">
        <v>437.17742314899999</v>
      </c>
      <c r="DM302" s="411">
        <v>427.45616321199998</v>
      </c>
      <c r="DN302" s="411">
        <v>553.07289651200006</v>
      </c>
      <c r="DO302" s="411">
        <v>677.137413939</v>
      </c>
      <c r="DP302" s="411">
        <v>2081.3583983490003</v>
      </c>
      <c r="DQ302" s="411">
        <v>1827.879316392</v>
      </c>
      <c r="DR302" s="411">
        <v>2284.39535037</v>
      </c>
      <c r="DS302" s="411">
        <v>1460.6436440159998</v>
      </c>
      <c r="DT302" s="411">
        <v>744.75523021899994</v>
      </c>
      <c r="DU302" s="412">
        <v>737.69218884199995</v>
      </c>
      <c r="DV302" s="411">
        <f t="shared" si="100"/>
        <v>12117.079942785</v>
      </c>
      <c r="DW302" s="412">
        <v>403.30202778500001</v>
      </c>
      <c r="DX302" s="412">
        <v>482.20989000000003</v>
      </c>
      <c r="DY302" s="412">
        <v>437.17742314899999</v>
      </c>
      <c r="DZ302" s="412">
        <v>427.45616321199998</v>
      </c>
      <c r="EA302" s="412">
        <v>553.07289651200006</v>
      </c>
      <c r="EB302" s="412">
        <v>677.137413939</v>
      </c>
      <c r="EC302" s="412">
        <v>2081.3583983490003</v>
      </c>
      <c r="ED302" s="412">
        <v>1827.879316392</v>
      </c>
      <c r="EE302" s="412">
        <v>2284.39535037</v>
      </c>
      <c r="EF302" s="412">
        <v>1460.6436440159998</v>
      </c>
      <c r="EG302" s="412">
        <v>744.75523021899994</v>
      </c>
      <c r="EH302" s="412">
        <v>737.69218884199995</v>
      </c>
      <c r="EI302" s="411">
        <f t="shared" si="101"/>
        <v>12117.079942785</v>
      </c>
      <c r="EK302" s="411">
        <f t="shared" si="102"/>
        <v>12117.079942785</v>
      </c>
      <c r="EL302" s="7">
        <f t="shared" si="103"/>
        <v>0</v>
      </c>
    </row>
    <row r="303" spans="1:142">
      <c r="A303" s="365" t="str">
        <f t="shared" si="85"/>
        <v xml:space="preserve"> 034</v>
      </c>
      <c r="B303" s="370" t="s">
        <v>938</v>
      </c>
      <c r="C303" s="370" t="s">
        <v>1171</v>
      </c>
      <c r="D303" s="411">
        <v>463</v>
      </c>
      <c r="E303" s="411">
        <v>537</v>
      </c>
      <c r="F303" s="411">
        <v>479</v>
      </c>
      <c r="G303" s="411">
        <v>481</v>
      </c>
      <c r="H303" s="411">
        <v>512</v>
      </c>
      <c r="I303" s="411">
        <v>563</v>
      </c>
      <c r="J303" s="411">
        <v>1917</v>
      </c>
      <c r="K303" s="411">
        <v>2082</v>
      </c>
      <c r="L303" s="411">
        <v>2177</v>
      </c>
      <c r="M303" s="411">
        <v>1311</v>
      </c>
      <c r="N303" s="411">
        <v>763</v>
      </c>
      <c r="O303" s="412">
        <v>658</v>
      </c>
      <c r="P303" s="411">
        <f t="shared" si="86"/>
        <v>11943</v>
      </c>
      <c r="Q303" s="411">
        <f t="shared" si="87"/>
        <v>4890.1612903225805</v>
      </c>
      <c r="R303" s="411">
        <f t="shared" si="88"/>
        <v>3720.2869855394883</v>
      </c>
      <c r="S303" s="411">
        <f t="shared" si="89"/>
        <v>3332.5517241379312</v>
      </c>
      <c r="T303" s="411">
        <v>0</v>
      </c>
      <c r="U303" s="411">
        <v>0</v>
      </c>
      <c r="V303" s="411">
        <v>0</v>
      </c>
      <c r="W303" s="411">
        <v>0</v>
      </c>
      <c r="X303" s="411">
        <v>0</v>
      </c>
      <c r="Y303" s="411">
        <v>0</v>
      </c>
      <c r="Z303" s="411">
        <v>0</v>
      </c>
      <c r="AA303" s="411">
        <v>0</v>
      </c>
      <c r="AB303" s="411">
        <v>0</v>
      </c>
      <c r="AC303" s="411">
        <v>0</v>
      </c>
      <c r="AD303" s="411">
        <v>0</v>
      </c>
      <c r="AE303" s="412">
        <v>0</v>
      </c>
      <c r="AF303" s="411">
        <f t="shared" si="90"/>
        <v>0</v>
      </c>
      <c r="AG303" s="411">
        <v>463</v>
      </c>
      <c r="AH303" s="411">
        <v>537</v>
      </c>
      <c r="AI303" s="411">
        <v>479</v>
      </c>
      <c r="AJ303" s="411">
        <v>481</v>
      </c>
      <c r="AK303" s="411">
        <v>512</v>
      </c>
      <c r="AL303" s="411">
        <v>563</v>
      </c>
      <c r="AM303" s="411">
        <v>1917</v>
      </c>
      <c r="AN303" s="411">
        <v>2082</v>
      </c>
      <c r="AO303" s="411">
        <v>2177</v>
      </c>
      <c r="AP303" s="411">
        <v>1311</v>
      </c>
      <c r="AQ303" s="411">
        <v>763</v>
      </c>
      <c r="AR303" s="412">
        <v>658</v>
      </c>
      <c r="AS303" s="411">
        <f t="shared" si="91"/>
        <v>11943</v>
      </c>
      <c r="AT303" s="411">
        <f t="shared" si="92"/>
        <v>4890.1612903225805</v>
      </c>
      <c r="AU303" s="411">
        <f t="shared" si="93"/>
        <v>3720.2869855394883</v>
      </c>
      <c r="AV303" s="411">
        <f t="shared" si="94"/>
        <v>3332.5517241379312</v>
      </c>
      <c r="AW303" s="411">
        <v>0</v>
      </c>
      <c r="AX303" s="411">
        <v>0</v>
      </c>
      <c r="AY303" s="411">
        <v>0</v>
      </c>
      <c r="AZ303" s="411">
        <v>0</v>
      </c>
      <c r="BA303" s="411">
        <v>0</v>
      </c>
      <c r="BB303" s="411">
        <v>0</v>
      </c>
      <c r="BC303" s="411">
        <v>0</v>
      </c>
      <c r="BD303" s="411">
        <v>0</v>
      </c>
      <c r="BE303" s="411">
        <v>0</v>
      </c>
      <c r="BF303" s="411">
        <v>0</v>
      </c>
      <c r="BG303" s="411">
        <v>0</v>
      </c>
      <c r="BH303" s="412">
        <v>0</v>
      </c>
      <c r="BI303" s="411">
        <f t="shared" si="95"/>
        <v>0</v>
      </c>
      <c r="BJ303" s="411">
        <v>463</v>
      </c>
      <c r="BK303" s="411">
        <v>537</v>
      </c>
      <c r="BL303" s="411">
        <v>479</v>
      </c>
      <c r="BM303" s="411">
        <v>481</v>
      </c>
      <c r="BN303" s="411">
        <v>512</v>
      </c>
      <c r="BO303" s="411">
        <v>563</v>
      </c>
      <c r="BP303" s="411">
        <v>1917</v>
      </c>
      <c r="BQ303" s="411">
        <v>2082</v>
      </c>
      <c r="BR303" s="411">
        <v>2177</v>
      </c>
      <c r="BS303" s="411">
        <v>1311</v>
      </c>
      <c r="BT303" s="411">
        <v>763</v>
      </c>
      <c r="BU303" s="412">
        <v>658</v>
      </c>
      <c r="BV303" s="411">
        <f t="shared" si="96"/>
        <v>11943</v>
      </c>
      <c r="BW303" s="411">
        <v>-59.697972214999993</v>
      </c>
      <c r="BX303" s="411">
        <v>-54.79010999999997</v>
      </c>
      <c r="BY303" s="411">
        <v>-41.822576851000008</v>
      </c>
      <c r="BZ303" s="411">
        <v>-53.543836788000021</v>
      </c>
      <c r="CA303" s="411">
        <v>41.072896512000057</v>
      </c>
      <c r="CB303" s="411">
        <v>114.137413939</v>
      </c>
      <c r="CC303" s="411">
        <v>164.35839834900025</v>
      </c>
      <c r="CD303" s="411">
        <v>-254.12068360800004</v>
      </c>
      <c r="CE303" s="411">
        <v>107.39535036999996</v>
      </c>
      <c r="CF303" s="411">
        <v>149.64364401599983</v>
      </c>
      <c r="CG303" s="411">
        <v>-18.244769781000059</v>
      </c>
      <c r="CH303" s="412">
        <v>79.69218884199995</v>
      </c>
      <c r="CI303" s="411">
        <f t="shared" si="97"/>
        <v>174.07994278499996</v>
      </c>
      <c r="CJ303" s="411">
        <v>403.30202778500001</v>
      </c>
      <c r="CK303" s="411">
        <v>482.20989000000003</v>
      </c>
      <c r="CL303" s="411">
        <v>437.17742314899999</v>
      </c>
      <c r="CM303" s="411">
        <v>427.45616321199998</v>
      </c>
      <c r="CN303" s="411">
        <v>553.07289651200006</v>
      </c>
      <c r="CO303" s="411">
        <v>677.137413939</v>
      </c>
      <c r="CP303" s="411">
        <v>2081.3583983490003</v>
      </c>
      <c r="CQ303" s="411">
        <v>1827.879316392</v>
      </c>
      <c r="CR303" s="411">
        <v>2284.39535037</v>
      </c>
      <c r="CS303" s="411">
        <v>1460.6436440159998</v>
      </c>
      <c r="CT303" s="411">
        <v>744.75523021899994</v>
      </c>
      <c r="CU303" s="412">
        <v>737.69218884199995</v>
      </c>
      <c r="CV303" s="411">
        <f t="shared" si="98"/>
        <v>12117.079942785</v>
      </c>
      <c r="CW303" s="411">
        <v>0</v>
      </c>
      <c r="CX303" s="411">
        <v>0</v>
      </c>
      <c r="CY303" s="411">
        <v>0</v>
      </c>
      <c r="CZ303" s="411">
        <v>0</v>
      </c>
      <c r="DA303" s="411">
        <v>0</v>
      </c>
      <c r="DB303" s="411">
        <v>0</v>
      </c>
      <c r="DC303" s="411">
        <v>0</v>
      </c>
      <c r="DD303" s="411">
        <v>0</v>
      </c>
      <c r="DE303" s="411">
        <v>0</v>
      </c>
      <c r="DF303" s="411">
        <v>0</v>
      </c>
      <c r="DG303" s="411">
        <v>0</v>
      </c>
      <c r="DH303" s="412">
        <v>0</v>
      </c>
      <c r="DI303" s="411">
        <f t="shared" si="99"/>
        <v>0</v>
      </c>
      <c r="DJ303" s="411">
        <v>403.30202778500001</v>
      </c>
      <c r="DK303" s="411">
        <v>482.20989000000003</v>
      </c>
      <c r="DL303" s="411">
        <v>437.17742314899999</v>
      </c>
      <c r="DM303" s="411">
        <v>427.45616321199998</v>
      </c>
      <c r="DN303" s="411">
        <v>553.07289651200006</v>
      </c>
      <c r="DO303" s="411">
        <v>677.137413939</v>
      </c>
      <c r="DP303" s="411">
        <v>2081.3583983490003</v>
      </c>
      <c r="DQ303" s="411">
        <v>1827.879316392</v>
      </c>
      <c r="DR303" s="411">
        <v>2284.39535037</v>
      </c>
      <c r="DS303" s="411">
        <v>1460.6436440159998</v>
      </c>
      <c r="DT303" s="411">
        <v>744.75523021899994</v>
      </c>
      <c r="DU303" s="412">
        <v>737.69218884199995</v>
      </c>
      <c r="DV303" s="411">
        <f t="shared" si="100"/>
        <v>12117.079942785</v>
      </c>
      <c r="DW303" s="412">
        <v>403.30202778500001</v>
      </c>
      <c r="DX303" s="412">
        <v>482.20989000000003</v>
      </c>
      <c r="DY303" s="412">
        <v>437.17742314899999</v>
      </c>
      <c r="DZ303" s="412">
        <v>427.45616321199998</v>
      </c>
      <c r="EA303" s="412">
        <v>553.07289651200006</v>
      </c>
      <c r="EB303" s="412">
        <v>677.137413939</v>
      </c>
      <c r="EC303" s="412">
        <v>2081.3583983490003</v>
      </c>
      <c r="ED303" s="412">
        <v>1827.879316392</v>
      </c>
      <c r="EE303" s="412">
        <v>2284.39535037</v>
      </c>
      <c r="EF303" s="412">
        <v>1460.6436440159998</v>
      </c>
      <c r="EG303" s="412">
        <v>744.75523021899994</v>
      </c>
      <c r="EH303" s="412">
        <v>737.69218884199995</v>
      </c>
      <c r="EI303" s="411">
        <f t="shared" si="101"/>
        <v>12117.079942785</v>
      </c>
      <c r="EK303" s="411">
        <f t="shared" si="102"/>
        <v>12117.079942785</v>
      </c>
      <c r="EL303" s="7">
        <f t="shared" si="103"/>
        <v>0</v>
      </c>
    </row>
    <row r="304" spans="1:142">
      <c r="A304" s="365" t="str">
        <f t="shared" si="85"/>
        <v xml:space="preserve"> 034</v>
      </c>
      <c r="B304" s="370" t="s">
        <v>938</v>
      </c>
      <c r="C304" s="370" t="s">
        <v>1172</v>
      </c>
      <c r="D304" s="411">
        <v>463</v>
      </c>
      <c r="E304" s="411">
        <v>537</v>
      </c>
      <c r="F304" s="411">
        <v>479</v>
      </c>
      <c r="G304" s="411">
        <v>481</v>
      </c>
      <c r="H304" s="411">
        <v>512</v>
      </c>
      <c r="I304" s="411">
        <v>563</v>
      </c>
      <c r="J304" s="411">
        <v>1917</v>
      </c>
      <c r="K304" s="411">
        <v>2082</v>
      </c>
      <c r="L304" s="411">
        <v>2177</v>
      </c>
      <c r="M304" s="411">
        <v>1311</v>
      </c>
      <c r="N304" s="411">
        <v>763</v>
      </c>
      <c r="O304" s="412">
        <v>658</v>
      </c>
      <c r="P304" s="411">
        <f t="shared" si="86"/>
        <v>11943</v>
      </c>
      <c r="Q304" s="411">
        <f t="shared" si="87"/>
        <v>4890.1612903225805</v>
      </c>
      <c r="R304" s="411">
        <f t="shared" si="88"/>
        <v>3720.2869855394883</v>
      </c>
      <c r="S304" s="411">
        <f t="shared" si="89"/>
        <v>3332.5517241379312</v>
      </c>
      <c r="T304" s="411">
        <v>0</v>
      </c>
      <c r="U304" s="411">
        <v>0</v>
      </c>
      <c r="V304" s="411">
        <v>0</v>
      </c>
      <c r="W304" s="411">
        <v>0</v>
      </c>
      <c r="X304" s="411">
        <v>0</v>
      </c>
      <c r="Y304" s="411">
        <v>0</v>
      </c>
      <c r="Z304" s="411">
        <v>0</v>
      </c>
      <c r="AA304" s="411">
        <v>0</v>
      </c>
      <c r="AB304" s="411">
        <v>0</v>
      </c>
      <c r="AC304" s="411">
        <v>0</v>
      </c>
      <c r="AD304" s="411">
        <v>0</v>
      </c>
      <c r="AE304" s="412">
        <v>0</v>
      </c>
      <c r="AF304" s="411">
        <f t="shared" si="90"/>
        <v>0</v>
      </c>
      <c r="AG304" s="411">
        <v>463</v>
      </c>
      <c r="AH304" s="411">
        <v>537</v>
      </c>
      <c r="AI304" s="411">
        <v>479</v>
      </c>
      <c r="AJ304" s="411">
        <v>481</v>
      </c>
      <c r="AK304" s="411">
        <v>512</v>
      </c>
      <c r="AL304" s="411">
        <v>563</v>
      </c>
      <c r="AM304" s="411">
        <v>1917</v>
      </c>
      <c r="AN304" s="411">
        <v>2082</v>
      </c>
      <c r="AO304" s="411">
        <v>2177</v>
      </c>
      <c r="AP304" s="411">
        <v>1311</v>
      </c>
      <c r="AQ304" s="411">
        <v>763</v>
      </c>
      <c r="AR304" s="412">
        <v>658</v>
      </c>
      <c r="AS304" s="411">
        <f t="shared" si="91"/>
        <v>11943</v>
      </c>
      <c r="AT304" s="411">
        <f t="shared" si="92"/>
        <v>4890.1612903225805</v>
      </c>
      <c r="AU304" s="411">
        <f t="shared" si="93"/>
        <v>3720.2869855394883</v>
      </c>
      <c r="AV304" s="411">
        <f t="shared" si="94"/>
        <v>3332.5517241379312</v>
      </c>
      <c r="AW304" s="411">
        <v>0</v>
      </c>
      <c r="AX304" s="411">
        <v>0</v>
      </c>
      <c r="AY304" s="411">
        <v>0</v>
      </c>
      <c r="AZ304" s="411">
        <v>0</v>
      </c>
      <c r="BA304" s="411">
        <v>0</v>
      </c>
      <c r="BB304" s="411">
        <v>0</v>
      </c>
      <c r="BC304" s="411">
        <v>0</v>
      </c>
      <c r="BD304" s="411">
        <v>0</v>
      </c>
      <c r="BE304" s="411">
        <v>0</v>
      </c>
      <c r="BF304" s="411">
        <v>0</v>
      </c>
      <c r="BG304" s="411">
        <v>0</v>
      </c>
      <c r="BH304" s="412">
        <v>0</v>
      </c>
      <c r="BI304" s="411">
        <f t="shared" si="95"/>
        <v>0</v>
      </c>
      <c r="BJ304" s="411">
        <v>463</v>
      </c>
      <c r="BK304" s="411">
        <v>537</v>
      </c>
      <c r="BL304" s="411">
        <v>479</v>
      </c>
      <c r="BM304" s="411">
        <v>481</v>
      </c>
      <c r="BN304" s="411">
        <v>512</v>
      </c>
      <c r="BO304" s="411">
        <v>563</v>
      </c>
      <c r="BP304" s="411">
        <v>1917</v>
      </c>
      <c r="BQ304" s="411">
        <v>2082</v>
      </c>
      <c r="BR304" s="411">
        <v>2177</v>
      </c>
      <c r="BS304" s="411">
        <v>1311</v>
      </c>
      <c r="BT304" s="411">
        <v>763</v>
      </c>
      <c r="BU304" s="412">
        <v>658</v>
      </c>
      <c r="BV304" s="411">
        <f t="shared" si="96"/>
        <v>11943</v>
      </c>
      <c r="BW304" s="411">
        <v>-59.697972214999993</v>
      </c>
      <c r="BX304" s="411">
        <v>-54.79010999999997</v>
      </c>
      <c r="BY304" s="411">
        <v>-41.822576851000008</v>
      </c>
      <c r="BZ304" s="411">
        <v>-53.543836788000021</v>
      </c>
      <c r="CA304" s="411">
        <v>41.072896512000057</v>
      </c>
      <c r="CB304" s="411">
        <v>114.137413939</v>
      </c>
      <c r="CC304" s="411">
        <v>164.35839834900025</v>
      </c>
      <c r="CD304" s="411">
        <v>-254.12068360800004</v>
      </c>
      <c r="CE304" s="411">
        <v>107.39535036999996</v>
      </c>
      <c r="CF304" s="411">
        <v>149.64364401599983</v>
      </c>
      <c r="CG304" s="411">
        <v>-18.244769781000059</v>
      </c>
      <c r="CH304" s="412">
        <v>79.69218884199995</v>
      </c>
      <c r="CI304" s="411">
        <f t="shared" si="97"/>
        <v>174.07994278499996</v>
      </c>
      <c r="CJ304" s="411">
        <v>403.30202778500001</v>
      </c>
      <c r="CK304" s="411">
        <v>482.20989000000003</v>
      </c>
      <c r="CL304" s="411">
        <v>437.17742314899999</v>
      </c>
      <c r="CM304" s="411">
        <v>427.45616321199998</v>
      </c>
      <c r="CN304" s="411">
        <v>553.07289651200006</v>
      </c>
      <c r="CO304" s="411">
        <v>677.137413939</v>
      </c>
      <c r="CP304" s="411">
        <v>2081.3583983490003</v>
      </c>
      <c r="CQ304" s="411">
        <v>1827.879316392</v>
      </c>
      <c r="CR304" s="411">
        <v>2284.39535037</v>
      </c>
      <c r="CS304" s="411">
        <v>1460.6436440159998</v>
      </c>
      <c r="CT304" s="411">
        <v>744.75523021899994</v>
      </c>
      <c r="CU304" s="412">
        <v>737.69218884199995</v>
      </c>
      <c r="CV304" s="411">
        <f t="shared" si="98"/>
        <v>12117.079942785</v>
      </c>
      <c r="CW304" s="411">
        <v>0</v>
      </c>
      <c r="CX304" s="411">
        <v>0</v>
      </c>
      <c r="CY304" s="411">
        <v>0</v>
      </c>
      <c r="CZ304" s="411">
        <v>0</v>
      </c>
      <c r="DA304" s="411">
        <v>0</v>
      </c>
      <c r="DB304" s="411">
        <v>0</v>
      </c>
      <c r="DC304" s="411">
        <v>0</v>
      </c>
      <c r="DD304" s="411">
        <v>0</v>
      </c>
      <c r="DE304" s="411">
        <v>0</v>
      </c>
      <c r="DF304" s="411">
        <v>0</v>
      </c>
      <c r="DG304" s="411">
        <v>0</v>
      </c>
      <c r="DH304" s="412">
        <v>0</v>
      </c>
      <c r="DI304" s="411">
        <f t="shared" si="99"/>
        <v>0</v>
      </c>
      <c r="DJ304" s="411">
        <v>403.30202778500001</v>
      </c>
      <c r="DK304" s="411">
        <v>482.20989000000003</v>
      </c>
      <c r="DL304" s="411">
        <v>437.17742314899999</v>
      </c>
      <c r="DM304" s="411">
        <v>427.45616321199998</v>
      </c>
      <c r="DN304" s="411">
        <v>553.07289651200006</v>
      </c>
      <c r="DO304" s="411">
        <v>677.137413939</v>
      </c>
      <c r="DP304" s="411">
        <v>2081.3583983490003</v>
      </c>
      <c r="DQ304" s="411">
        <v>1827.879316392</v>
      </c>
      <c r="DR304" s="411">
        <v>2284.39535037</v>
      </c>
      <c r="DS304" s="411">
        <v>1460.6436440159998</v>
      </c>
      <c r="DT304" s="411">
        <v>744.75523021899994</v>
      </c>
      <c r="DU304" s="412">
        <v>737.69218884199995</v>
      </c>
      <c r="DV304" s="411">
        <f t="shared" si="100"/>
        <v>12117.079942785</v>
      </c>
      <c r="DW304" s="412">
        <v>403.30202778500001</v>
      </c>
      <c r="DX304" s="412">
        <v>482.20989000000003</v>
      </c>
      <c r="DY304" s="412">
        <v>437.17742314899999</v>
      </c>
      <c r="DZ304" s="412">
        <v>427.45616321199998</v>
      </c>
      <c r="EA304" s="412">
        <v>553.07289651200006</v>
      </c>
      <c r="EB304" s="412">
        <v>677.137413939</v>
      </c>
      <c r="EC304" s="412">
        <v>2081.3583983490003</v>
      </c>
      <c r="ED304" s="412">
        <v>1827.879316392</v>
      </c>
      <c r="EE304" s="412">
        <v>2284.39535037</v>
      </c>
      <c r="EF304" s="412">
        <v>1460.6436440159998</v>
      </c>
      <c r="EG304" s="412">
        <v>744.75523021899994</v>
      </c>
      <c r="EH304" s="412">
        <v>737.69218884199995</v>
      </c>
      <c r="EI304" s="411">
        <f t="shared" si="101"/>
        <v>12117.079942785</v>
      </c>
      <c r="EK304" s="411">
        <f t="shared" si="102"/>
        <v>12117.079942785</v>
      </c>
      <c r="EL304" s="7">
        <f t="shared" si="103"/>
        <v>0</v>
      </c>
    </row>
    <row r="305" spans="1:142">
      <c r="A305" s="365" t="str">
        <f t="shared" si="85"/>
        <v xml:space="preserve"> 034</v>
      </c>
      <c r="B305" s="370" t="s">
        <v>938</v>
      </c>
      <c r="C305" s="370" t="s">
        <v>919</v>
      </c>
      <c r="D305" s="411">
        <v>2</v>
      </c>
      <c r="E305" s="411">
        <v>2</v>
      </c>
      <c r="F305" s="411">
        <v>2</v>
      </c>
      <c r="G305" s="411">
        <v>2</v>
      </c>
      <c r="H305" s="411">
        <v>2</v>
      </c>
      <c r="I305" s="411">
        <v>2</v>
      </c>
      <c r="J305" s="411">
        <v>2</v>
      </c>
      <c r="K305" s="411">
        <v>2</v>
      </c>
      <c r="L305" s="411">
        <v>2</v>
      </c>
      <c r="M305" s="411">
        <v>2</v>
      </c>
      <c r="N305" s="411">
        <v>2</v>
      </c>
      <c r="O305" s="412">
        <v>2</v>
      </c>
      <c r="P305" s="411">
        <f t="shared" si="86"/>
        <v>24</v>
      </c>
      <c r="Q305" s="411">
        <f t="shared" si="87"/>
        <v>13.935483870967742</v>
      </c>
      <c r="R305" s="411">
        <f t="shared" si="88"/>
        <v>3.5127919911012233</v>
      </c>
      <c r="S305" s="411">
        <f t="shared" si="89"/>
        <v>6.5517241379310347</v>
      </c>
      <c r="T305" s="411">
        <v>0</v>
      </c>
      <c r="U305" s="411">
        <v>0</v>
      </c>
      <c r="V305" s="411">
        <v>0</v>
      </c>
      <c r="W305" s="411">
        <v>0</v>
      </c>
      <c r="X305" s="411">
        <v>0</v>
      </c>
      <c r="Y305" s="411">
        <v>0</v>
      </c>
      <c r="Z305" s="411">
        <v>0</v>
      </c>
      <c r="AA305" s="411">
        <v>0</v>
      </c>
      <c r="AB305" s="411">
        <v>0</v>
      </c>
      <c r="AC305" s="411">
        <v>0</v>
      </c>
      <c r="AD305" s="411">
        <v>0</v>
      </c>
      <c r="AE305" s="412">
        <v>0</v>
      </c>
      <c r="AF305" s="411">
        <f t="shared" si="90"/>
        <v>0</v>
      </c>
      <c r="AG305" s="411">
        <v>2</v>
      </c>
      <c r="AH305" s="411">
        <v>2</v>
      </c>
      <c r="AI305" s="411">
        <v>2</v>
      </c>
      <c r="AJ305" s="411">
        <v>2</v>
      </c>
      <c r="AK305" s="411">
        <v>2</v>
      </c>
      <c r="AL305" s="411">
        <v>2</v>
      </c>
      <c r="AM305" s="411">
        <v>2</v>
      </c>
      <c r="AN305" s="411">
        <v>2</v>
      </c>
      <c r="AO305" s="411">
        <v>2</v>
      </c>
      <c r="AP305" s="411">
        <v>2</v>
      </c>
      <c r="AQ305" s="411">
        <v>2</v>
      </c>
      <c r="AR305" s="412">
        <v>2</v>
      </c>
      <c r="AS305" s="411">
        <f t="shared" si="91"/>
        <v>24</v>
      </c>
      <c r="AT305" s="411">
        <f t="shared" si="92"/>
        <v>13.935483870967742</v>
      </c>
      <c r="AU305" s="411">
        <f t="shared" si="93"/>
        <v>3.5127919911012233</v>
      </c>
      <c r="AV305" s="411">
        <f t="shared" si="94"/>
        <v>6.5517241379310347</v>
      </c>
      <c r="AW305" s="411">
        <v>0</v>
      </c>
      <c r="AX305" s="411">
        <v>0</v>
      </c>
      <c r="AY305" s="411">
        <v>0</v>
      </c>
      <c r="AZ305" s="411">
        <v>0</v>
      </c>
      <c r="BA305" s="411">
        <v>0</v>
      </c>
      <c r="BB305" s="411">
        <v>0</v>
      </c>
      <c r="BC305" s="411">
        <v>0</v>
      </c>
      <c r="BD305" s="411">
        <v>0</v>
      </c>
      <c r="BE305" s="411">
        <v>0</v>
      </c>
      <c r="BF305" s="411">
        <v>0</v>
      </c>
      <c r="BG305" s="411">
        <v>0</v>
      </c>
      <c r="BH305" s="412">
        <v>0</v>
      </c>
      <c r="BI305" s="411">
        <f t="shared" si="95"/>
        <v>0</v>
      </c>
      <c r="BJ305" s="411">
        <v>2</v>
      </c>
      <c r="BK305" s="411">
        <v>2</v>
      </c>
      <c r="BL305" s="411">
        <v>2</v>
      </c>
      <c r="BM305" s="411">
        <v>2</v>
      </c>
      <c r="BN305" s="411">
        <v>2</v>
      </c>
      <c r="BO305" s="411">
        <v>2</v>
      </c>
      <c r="BP305" s="411">
        <v>2</v>
      </c>
      <c r="BQ305" s="411">
        <v>2</v>
      </c>
      <c r="BR305" s="411">
        <v>2</v>
      </c>
      <c r="BS305" s="411">
        <v>2</v>
      </c>
      <c r="BT305" s="411">
        <v>2</v>
      </c>
      <c r="BU305" s="412">
        <v>2</v>
      </c>
      <c r="BV305" s="411">
        <f t="shared" si="96"/>
        <v>24</v>
      </c>
      <c r="BW305" s="411">
        <v>0</v>
      </c>
      <c r="BX305" s="411">
        <v>0</v>
      </c>
      <c r="BY305" s="411">
        <v>0</v>
      </c>
      <c r="BZ305" s="411">
        <v>0</v>
      </c>
      <c r="CA305" s="411">
        <v>0</v>
      </c>
      <c r="CB305" s="411">
        <v>0</v>
      </c>
      <c r="CC305" s="411">
        <v>0</v>
      </c>
      <c r="CD305" s="411">
        <v>0</v>
      </c>
      <c r="CE305" s="411">
        <v>0</v>
      </c>
      <c r="CF305" s="411">
        <v>0</v>
      </c>
      <c r="CG305" s="411">
        <v>0</v>
      </c>
      <c r="CH305" s="412">
        <v>0</v>
      </c>
      <c r="CI305" s="411">
        <f t="shared" si="97"/>
        <v>0</v>
      </c>
      <c r="CJ305" s="411">
        <v>2</v>
      </c>
      <c r="CK305" s="411">
        <v>2</v>
      </c>
      <c r="CL305" s="411">
        <v>2</v>
      </c>
      <c r="CM305" s="411">
        <v>2</v>
      </c>
      <c r="CN305" s="411">
        <v>2</v>
      </c>
      <c r="CO305" s="411">
        <v>2</v>
      </c>
      <c r="CP305" s="411">
        <v>2</v>
      </c>
      <c r="CQ305" s="411">
        <v>2</v>
      </c>
      <c r="CR305" s="411">
        <v>2</v>
      </c>
      <c r="CS305" s="411">
        <v>2</v>
      </c>
      <c r="CT305" s="411">
        <v>2</v>
      </c>
      <c r="CU305" s="412">
        <v>2</v>
      </c>
      <c r="CV305" s="411">
        <f t="shared" si="98"/>
        <v>24</v>
      </c>
      <c r="CW305" s="411">
        <v>0</v>
      </c>
      <c r="CX305" s="411">
        <v>0</v>
      </c>
      <c r="CY305" s="411">
        <v>0</v>
      </c>
      <c r="CZ305" s="411">
        <v>0</v>
      </c>
      <c r="DA305" s="411">
        <v>0</v>
      </c>
      <c r="DB305" s="411">
        <v>0</v>
      </c>
      <c r="DC305" s="411">
        <v>0</v>
      </c>
      <c r="DD305" s="411">
        <v>0</v>
      </c>
      <c r="DE305" s="411">
        <v>0</v>
      </c>
      <c r="DF305" s="411">
        <v>0</v>
      </c>
      <c r="DG305" s="411">
        <v>0</v>
      </c>
      <c r="DH305" s="412">
        <v>0</v>
      </c>
      <c r="DI305" s="411">
        <f t="shared" si="99"/>
        <v>0</v>
      </c>
      <c r="DJ305" s="411">
        <v>2</v>
      </c>
      <c r="DK305" s="411">
        <v>2</v>
      </c>
      <c r="DL305" s="411">
        <v>2</v>
      </c>
      <c r="DM305" s="411">
        <v>2</v>
      </c>
      <c r="DN305" s="411">
        <v>2</v>
      </c>
      <c r="DO305" s="411">
        <v>2</v>
      </c>
      <c r="DP305" s="411">
        <v>2</v>
      </c>
      <c r="DQ305" s="411">
        <v>2</v>
      </c>
      <c r="DR305" s="411">
        <v>2</v>
      </c>
      <c r="DS305" s="411">
        <v>2</v>
      </c>
      <c r="DT305" s="411">
        <v>2</v>
      </c>
      <c r="DU305" s="412">
        <v>2</v>
      </c>
      <c r="DV305" s="411">
        <f t="shared" si="100"/>
        <v>24</v>
      </c>
      <c r="DW305" s="412">
        <v>2</v>
      </c>
      <c r="DX305" s="412">
        <v>2</v>
      </c>
      <c r="DY305" s="412">
        <v>2</v>
      </c>
      <c r="DZ305" s="412">
        <v>2</v>
      </c>
      <c r="EA305" s="412">
        <v>2</v>
      </c>
      <c r="EB305" s="412">
        <v>2</v>
      </c>
      <c r="EC305" s="412">
        <v>2</v>
      </c>
      <c r="ED305" s="412">
        <v>2</v>
      </c>
      <c r="EE305" s="412">
        <v>2</v>
      </c>
      <c r="EF305" s="412">
        <v>2</v>
      </c>
      <c r="EG305" s="412">
        <v>2</v>
      </c>
      <c r="EH305" s="412">
        <v>2</v>
      </c>
      <c r="EI305" s="411">
        <f t="shared" si="101"/>
        <v>24</v>
      </c>
      <c r="EK305" s="411">
        <f t="shared" si="102"/>
        <v>24</v>
      </c>
      <c r="EL305" s="7">
        <f t="shared" si="103"/>
        <v>0</v>
      </c>
    </row>
    <row r="306" spans="1:142">
      <c r="A306" s="365" t="str">
        <f t="shared" si="85"/>
        <v xml:space="preserve"> 034</v>
      </c>
      <c r="B306" s="370" t="s">
        <v>938</v>
      </c>
      <c r="C306" s="370" t="s">
        <v>934</v>
      </c>
      <c r="D306" s="411">
        <v>2</v>
      </c>
      <c r="E306" s="411">
        <v>2</v>
      </c>
      <c r="F306" s="411">
        <v>2</v>
      </c>
      <c r="G306" s="411">
        <v>2</v>
      </c>
      <c r="H306" s="411">
        <v>2</v>
      </c>
      <c r="I306" s="411">
        <v>2</v>
      </c>
      <c r="J306" s="411">
        <v>2</v>
      </c>
      <c r="K306" s="411">
        <v>2</v>
      </c>
      <c r="L306" s="411">
        <v>2</v>
      </c>
      <c r="M306" s="411">
        <v>2</v>
      </c>
      <c r="N306" s="411">
        <v>2</v>
      </c>
      <c r="O306" s="412">
        <v>2</v>
      </c>
      <c r="P306" s="411">
        <f t="shared" si="86"/>
        <v>24</v>
      </c>
      <c r="Q306" s="411">
        <f t="shared" si="87"/>
        <v>13.935483870967742</v>
      </c>
      <c r="R306" s="411">
        <f t="shared" si="88"/>
        <v>3.5127919911012233</v>
      </c>
      <c r="S306" s="411">
        <f t="shared" si="89"/>
        <v>6.5517241379310347</v>
      </c>
      <c r="T306" s="411">
        <v>0</v>
      </c>
      <c r="U306" s="411">
        <v>0</v>
      </c>
      <c r="V306" s="411">
        <v>0</v>
      </c>
      <c r="W306" s="411">
        <v>0</v>
      </c>
      <c r="X306" s="411">
        <v>0</v>
      </c>
      <c r="Y306" s="411">
        <v>0</v>
      </c>
      <c r="Z306" s="411">
        <v>0</v>
      </c>
      <c r="AA306" s="411">
        <v>0</v>
      </c>
      <c r="AB306" s="411">
        <v>0</v>
      </c>
      <c r="AC306" s="411">
        <v>0</v>
      </c>
      <c r="AD306" s="411">
        <v>0</v>
      </c>
      <c r="AE306" s="412">
        <v>0</v>
      </c>
      <c r="AF306" s="411">
        <f t="shared" si="90"/>
        <v>0</v>
      </c>
      <c r="AG306" s="411">
        <v>2</v>
      </c>
      <c r="AH306" s="411">
        <v>2</v>
      </c>
      <c r="AI306" s="411">
        <v>2</v>
      </c>
      <c r="AJ306" s="411">
        <v>2</v>
      </c>
      <c r="AK306" s="411">
        <v>2</v>
      </c>
      <c r="AL306" s="411">
        <v>2</v>
      </c>
      <c r="AM306" s="411">
        <v>2</v>
      </c>
      <c r="AN306" s="411">
        <v>2</v>
      </c>
      <c r="AO306" s="411">
        <v>2</v>
      </c>
      <c r="AP306" s="411">
        <v>2</v>
      </c>
      <c r="AQ306" s="411">
        <v>2</v>
      </c>
      <c r="AR306" s="412">
        <v>2</v>
      </c>
      <c r="AS306" s="411">
        <f t="shared" si="91"/>
        <v>24</v>
      </c>
      <c r="AT306" s="411">
        <f t="shared" si="92"/>
        <v>13.935483870967742</v>
      </c>
      <c r="AU306" s="411">
        <f t="shared" si="93"/>
        <v>3.5127919911012233</v>
      </c>
      <c r="AV306" s="411">
        <f t="shared" si="94"/>
        <v>6.5517241379310347</v>
      </c>
      <c r="AW306" s="411">
        <v>0</v>
      </c>
      <c r="AX306" s="411">
        <v>0</v>
      </c>
      <c r="AY306" s="411">
        <v>0</v>
      </c>
      <c r="AZ306" s="411">
        <v>0</v>
      </c>
      <c r="BA306" s="411">
        <v>0</v>
      </c>
      <c r="BB306" s="411">
        <v>0</v>
      </c>
      <c r="BC306" s="411">
        <v>0</v>
      </c>
      <c r="BD306" s="411">
        <v>0</v>
      </c>
      <c r="BE306" s="411">
        <v>0</v>
      </c>
      <c r="BF306" s="411">
        <v>0</v>
      </c>
      <c r="BG306" s="411">
        <v>0</v>
      </c>
      <c r="BH306" s="412">
        <v>0</v>
      </c>
      <c r="BI306" s="411">
        <f t="shared" si="95"/>
        <v>0</v>
      </c>
      <c r="BJ306" s="411">
        <v>2</v>
      </c>
      <c r="BK306" s="411">
        <v>2</v>
      </c>
      <c r="BL306" s="411">
        <v>2</v>
      </c>
      <c r="BM306" s="411">
        <v>2</v>
      </c>
      <c r="BN306" s="411">
        <v>2</v>
      </c>
      <c r="BO306" s="411">
        <v>2</v>
      </c>
      <c r="BP306" s="411">
        <v>2</v>
      </c>
      <c r="BQ306" s="411">
        <v>2</v>
      </c>
      <c r="BR306" s="411">
        <v>2</v>
      </c>
      <c r="BS306" s="411">
        <v>2</v>
      </c>
      <c r="BT306" s="411">
        <v>2</v>
      </c>
      <c r="BU306" s="412">
        <v>2</v>
      </c>
      <c r="BV306" s="411">
        <f t="shared" si="96"/>
        <v>24</v>
      </c>
      <c r="BW306" s="411">
        <v>0</v>
      </c>
      <c r="BX306" s="411">
        <v>0</v>
      </c>
      <c r="BY306" s="411">
        <v>0</v>
      </c>
      <c r="BZ306" s="411">
        <v>0</v>
      </c>
      <c r="CA306" s="411">
        <v>0</v>
      </c>
      <c r="CB306" s="411">
        <v>0</v>
      </c>
      <c r="CC306" s="411">
        <v>0</v>
      </c>
      <c r="CD306" s="411">
        <v>0</v>
      </c>
      <c r="CE306" s="411">
        <v>0</v>
      </c>
      <c r="CF306" s="411">
        <v>0</v>
      </c>
      <c r="CG306" s="411">
        <v>0</v>
      </c>
      <c r="CH306" s="412">
        <v>0</v>
      </c>
      <c r="CI306" s="411">
        <f t="shared" si="97"/>
        <v>0</v>
      </c>
      <c r="CJ306" s="411">
        <v>2</v>
      </c>
      <c r="CK306" s="411">
        <v>2</v>
      </c>
      <c r="CL306" s="411">
        <v>2</v>
      </c>
      <c r="CM306" s="411">
        <v>2</v>
      </c>
      <c r="CN306" s="411">
        <v>2</v>
      </c>
      <c r="CO306" s="411">
        <v>2</v>
      </c>
      <c r="CP306" s="411">
        <v>2</v>
      </c>
      <c r="CQ306" s="411">
        <v>2</v>
      </c>
      <c r="CR306" s="411">
        <v>2</v>
      </c>
      <c r="CS306" s="411">
        <v>2</v>
      </c>
      <c r="CT306" s="411">
        <v>2</v>
      </c>
      <c r="CU306" s="412">
        <v>2</v>
      </c>
      <c r="CV306" s="411">
        <f t="shared" si="98"/>
        <v>24</v>
      </c>
      <c r="CW306" s="411">
        <v>0</v>
      </c>
      <c r="CX306" s="411">
        <v>0</v>
      </c>
      <c r="CY306" s="411">
        <v>0</v>
      </c>
      <c r="CZ306" s="411">
        <v>0</v>
      </c>
      <c r="DA306" s="411">
        <v>0</v>
      </c>
      <c r="DB306" s="411">
        <v>0</v>
      </c>
      <c r="DC306" s="411">
        <v>0</v>
      </c>
      <c r="DD306" s="411">
        <v>0</v>
      </c>
      <c r="DE306" s="411">
        <v>0</v>
      </c>
      <c r="DF306" s="411">
        <v>0</v>
      </c>
      <c r="DG306" s="411">
        <v>0</v>
      </c>
      <c r="DH306" s="412">
        <v>0</v>
      </c>
      <c r="DI306" s="411">
        <f t="shared" si="99"/>
        <v>0</v>
      </c>
      <c r="DJ306" s="411">
        <v>2</v>
      </c>
      <c r="DK306" s="411">
        <v>2</v>
      </c>
      <c r="DL306" s="411">
        <v>2</v>
      </c>
      <c r="DM306" s="411">
        <v>2</v>
      </c>
      <c r="DN306" s="411">
        <v>2</v>
      </c>
      <c r="DO306" s="411">
        <v>2</v>
      </c>
      <c r="DP306" s="411">
        <v>2</v>
      </c>
      <c r="DQ306" s="411">
        <v>2</v>
      </c>
      <c r="DR306" s="411">
        <v>2</v>
      </c>
      <c r="DS306" s="411">
        <v>2</v>
      </c>
      <c r="DT306" s="411">
        <v>2</v>
      </c>
      <c r="DU306" s="412">
        <v>2</v>
      </c>
      <c r="DV306" s="411">
        <f t="shared" si="100"/>
        <v>24</v>
      </c>
      <c r="DW306" s="412">
        <v>2</v>
      </c>
      <c r="DX306" s="412">
        <v>2</v>
      </c>
      <c r="DY306" s="412">
        <v>2</v>
      </c>
      <c r="DZ306" s="412">
        <v>2</v>
      </c>
      <c r="EA306" s="412">
        <v>2</v>
      </c>
      <c r="EB306" s="412">
        <v>2</v>
      </c>
      <c r="EC306" s="412">
        <v>2</v>
      </c>
      <c r="ED306" s="412">
        <v>2</v>
      </c>
      <c r="EE306" s="412">
        <v>2</v>
      </c>
      <c r="EF306" s="412">
        <v>2</v>
      </c>
      <c r="EG306" s="412">
        <v>2</v>
      </c>
      <c r="EH306" s="412">
        <v>2</v>
      </c>
      <c r="EI306" s="411">
        <f t="shared" si="101"/>
        <v>24</v>
      </c>
      <c r="EK306" s="411">
        <f t="shared" si="102"/>
        <v>24</v>
      </c>
      <c r="EL306" s="7">
        <f t="shared" si="103"/>
        <v>0</v>
      </c>
    </row>
    <row r="307" spans="1:142">
      <c r="A307" s="365" t="str">
        <f t="shared" si="85"/>
        <v xml:space="preserve"> 034</v>
      </c>
      <c r="B307" s="370" t="s">
        <v>938</v>
      </c>
      <c r="C307" s="370" t="s">
        <v>920</v>
      </c>
      <c r="D307" s="411">
        <v>463</v>
      </c>
      <c r="E307" s="411">
        <v>537</v>
      </c>
      <c r="F307" s="411">
        <v>479</v>
      </c>
      <c r="G307" s="411">
        <v>481</v>
      </c>
      <c r="H307" s="411">
        <v>512</v>
      </c>
      <c r="I307" s="411">
        <v>563</v>
      </c>
      <c r="J307" s="411">
        <v>1917</v>
      </c>
      <c r="K307" s="411">
        <v>2082</v>
      </c>
      <c r="L307" s="411">
        <v>2177</v>
      </c>
      <c r="M307" s="411">
        <v>1311</v>
      </c>
      <c r="N307" s="411">
        <v>763</v>
      </c>
      <c r="O307" s="412">
        <v>658</v>
      </c>
      <c r="P307" s="411">
        <f t="shared" si="86"/>
        <v>11943</v>
      </c>
      <c r="Q307" s="411">
        <f t="shared" si="87"/>
        <v>4890.1612903225805</v>
      </c>
      <c r="R307" s="411">
        <f t="shared" si="88"/>
        <v>3720.2869855394883</v>
      </c>
      <c r="S307" s="411">
        <f t="shared" si="89"/>
        <v>3332.5517241379312</v>
      </c>
      <c r="T307" s="411">
        <v>0</v>
      </c>
      <c r="U307" s="411">
        <v>0</v>
      </c>
      <c r="V307" s="411">
        <v>0</v>
      </c>
      <c r="W307" s="411">
        <v>0</v>
      </c>
      <c r="X307" s="411">
        <v>0</v>
      </c>
      <c r="Y307" s="411">
        <v>0</v>
      </c>
      <c r="Z307" s="411">
        <v>0</v>
      </c>
      <c r="AA307" s="411">
        <v>0</v>
      </c>
      <c r="AB307" s="411">
        <v>0</v>
      </c>
      <c r="AC307" s="411">
        <v>0</v>
      </c>
      <c r="AD307" s="411">
        <v>0</v>
      </c>
      <c r="AE307" s="412">
        <v>0</v>
      </c>
      <c r="AF307" s="411">
        <f t="shared" si="90"/>
        <v>0</v>
      </c>
      <c r="AG307" s="411">
        <v>463</v>
      </c>
      <c r="AH307" s="411">
        <v>537</v>
      </c>
      <c r="AI307" s="411">
        <v>479</v>
      </c>
      <c r="AJ307" s="411">
        <v>481</v>
      </c>
      <c r="AK307" s="411">
        <v>512</v>
      </c>
      <c r="AL307" s="411">
        <v>563</v>
      </c>
      <c r="AM307" s="411">
        <v>1917</v>
      </c>
      <c r="AN307" s="411">
        <v>2082</v>
      </c>
      <c r="AO307" s="411">
        <v>2177</v>
      </c>
      <c r="AP307" s="411">
        <v>1311</v>
      </c>
      <c r="AQ307" s="411">
        <v>763</v>
      </c>
      <c r="AR307" s="412">
        <v>658</v>
      </c>
      <c r="AS307" s="411">
        <f t="shared" si="91"/>
        <v>11943</v>
      </c>
      <c r="AT307" s="411">
        <f t="shared" si="92"/>
        <v>4890.1612903225805</v>
      </c>
      <c r="AU307" s="411">
        <f t="shared" si="93"/>
        <v>3720.2869855394883</v>
      </c>
      <c r="AV307" s="411">
        <f t="shared" si="94"/>
        <v>3332.5517241379312</v>
      </c>
      <c r="AW307" s="411">
        <v>0</v>
      </c>
      <c r="AX307" s="411">
        <v>0</v>
      </c>
      <c r="AY307" s="411">
        <v>0</v>
      </c>
      <c r="AZ307" s="411">
        <v>0</v>
      </c>
      <c r="BA307" s="411">
        <v>0</v>
      </c>
      <c r="BB307" s="411">
        <v>0</v>
      </c>
      <c r="BC307" s="411">
        <v>0</v>
      </c>
      <c r="BD307" s="411">
        <v>0</v>
      </c>
      <c r="BE307" s="411">
        <v>0</v>
      </c>
      <c r="BF307" s="411">
        <v>0</v>
      </c>
      <c r="BG307" s="411">
        <v>0</v>
      </c>
      <c r="BH307" s="412">
        <v>0</v>
      </c>
      <c r="BI307" s="411">
        <f t="shared" si="95"/>
        <v>0</v>
      </c>
      <c r="BJ307" s="411">
        <v>463</v>
      </c>
      <c r="BK307" s="411">
        <v>537</v>
      </c>
      <c r="BL307" s="411">
        <v>479</v>
      </c>
      <c r="BM307" s="411">
        <v>481</v>
      </c>
      <c r="BN307" s="411">
        <v>512</v>
      </c>
      <c r="BO307" s="411">
        <v>563</v>
      </c>
      <c r="BP307" s="411">
        <v>1917</v>
      </c>
      <c r="BQ307" s="411">
        <v>2082</v>
      </c>
      <c r="BR307" s="411">
        <v>2177</v>
      </c>
      <c r="BS307" s="411">
        <v>1311</v>
      </c>
      <c r="BT307" s="411">
        <v>763</v>
      </c>
      <c r="BU307" s="412">
        <v>658</v>
      </c>
      <c r="BV307" s="411">
        <f t="shared" si="96"/>
        <v>11943</v>
      </c>
      <c r="BW307" s="411">
        <v>-59.697972214999993</v>
      </c>
      <c r="BX307" s="411">
        <v>-54.79010999999997</v>
      </c>
      <c r="BY307" s="411">
        <v>-41.822576851000008</v>
      </c>
      <c r="BZ307" s="411">
        <v>-53.543836788000021</v>
      </c>
      <c r="CA307" s="411">
        <v>41.072896512000057</v>
      </c>
      <c r="CB307" s="411">
        <v>114.137413939</v>
      </c>
      <c r="CC307" s="411">
        <v>164.35839834900025</v>
      </c>
      <c r="CD307" s="411">
        <v>-254.12068360800004</v>
      </c>
      <c r="CE307" s="411">
        <v>107.39535036999996</v>
      </c>
      <c r="CF307" s="411">
        <v>149.64364401599983</v>
      </c>
      <c r="CG307" s="411">
        <v>-18.244769781000059</v>
      </c>
      <c r="CH307" s="412">
        <v>79.69218884199995</v>
      </c>
      <c r="CI307" s="411">
        <f t="shared" si="97"/>
        <v>174.07994278499996</v>
      </c>
      <c r="CJ307" s="411">
        <v>403.30202778500001</v>
      </c>
      <c r="CK307" s="411">
        <v>482.20989000000003</v>
      </c>
      <c r="CL307" s="411">
        <v>437.17742314899999</v>
      </c>
      <c r="CM307" s="411">
        <v>427.45616321199998</v>
      </c>
      <c r="CN307" s="411">
        <v>553.07289651200006</v>
      </c>
      <c r="CO307" s="411">
        <v>677.137413939</v>
      </c>
      <c r="CP307" s="411">
        <v>2081.3583983490003</v>
      </c>
      <c r="CQ307" s="411">
        <v>1827.879316392</v>
      </c>
      <c r="CR307" s="411">
        <v>2284.39535037</v>
      </c>
      <c r="CS307" s="411">
        <v>1460.6436440159998</v>
      </c>
      <c r="CT307" s="411">
        <v>744.75523021899994</v>
      </c>
      <c r="CU307" s="412">
        <v>737.69218884199995</v>
      </c>
      <c r="CV307" s="411">
        <f t="shared" si="98"/>
        <v>12117.079942785</v>
      </c>
      <c r="CW307" s="411">
        <v>0</v>
      </c>
      <c r="CX307" s="411">
        <v>0</v>
      </c>
      <c r="CY307" s="411">
        <v>0</v>
      </c>
      <c r="CZ307" s="411">
        <v>0</v>
      </c>
      <c r="DA307" s="411">
        <v>0</v>
      </c>
      <c r="DB307" s="411">
        <v>0</v>
      </c>
      <c r="DC307" s="411">
        <v>0</v>
      </c>
      <c r="DD307" s="411">
        <v>0</v>
      </c>
      <c r="DE307" s="411">
        <v>0</v>
      </c>
      <c r="DF307" s="411">
        <v>0</v>
      </c>
      <c r="DG307" s="411">
        <v>0</v>
      </c>
      <c r="DH307" s="412">
        <v>0</v>
      </c>
      <c r="DI307" s="411">
        <f t="shared" si="99"/>
        <v>0</v>
      </c>
      <c r="DJ307" s="411">
        <v>403.30202778500001</v>
      </c>
      <c r="DK307" s="411">
        <v>482.20989000000003</v>
      </c>
      <c r="DL307" s="411">
        <v>437.17742314899999</v>
      </c>
      <c r="DM307" s="411">
        <v>427.45616321199998</v>
      </c>
      <c r="DN307" s="411">
        <v>553.07289651200006</v>
      </c>
      <c r="DO307" s="411">
        <v>677.137413939</v>
      </c>
      <c r="DP307" s="411">
        <v>2081.3583983490003</v>
      </c>
      <c r="DQ307" s="411">
        <v>1827.879316392</v>
      </c>
      <c r="DR307" s="411">
        <v>2284.39535037</v>
      </c>
      <c r="DS307" s="411">
        <v>1460.6436440159998</v>
      </c>
      <c r="DT307" s="411">
        <v>744.75523021899994</v>
      </c>
      <c r="DU307" s="412">
        <v>737.69218884199995</v>
      </c>
      <c r="DV307" s="411">
        <f t="shared" si="100"/>
        <v>12117.079942785</v>
      </c>
      <c r="DW307" s="412">
        <v>403.30202778500001</v>
      </c>
      <c r="DX307" s="412">
        <v>482.20989000000003</v>
      </c>
      <c r="DY307" s="412">
        <v>437.17742314899999</v>
      </c>
      <c r="DZ307" s="412">
        <v>427.45616321199998</v>
      </c>
      <c r="EA307" s="412">
        <v>553.07289651200006</v>
      </c>
      <c r="EB307" s="412">
        <v>677.137413939</v>
      </c>
      <c r="EC307" s="412">
        <v>2081.3583983490003</v>
      </c>
      <c r="ED307" s="412">
        <v>1827.879316392</v>
      </c>
      <c r="EE307" s="412">
        <v>2284.39535037</v>
      </c>
      <c r="EF307" s="412">
        <v>1460.6436440159998</v>
      </c>
      <c r="EG307" s="412">
        <v>744.75523021899994</v>
      </c>
      <c r="EH307" s="412">
        <v>737.69218884199995</v>
      </c>
      <c r="EI307" s="411">
        <f t="shared" si="101"/>
        <v>12117.079942785</v>
      </c>
      <c r="EK307" s="411">
        <f t="shared" si="102"/>
        <v>12117.079942785</v>
      </c>
      <c r="EL307" s="7">
        <f t="shared" si="103"/>
        <v>0</v>
      </c>
    </row>
    <row r="308" spans="1:142">
      <c r="A308" s="365" t="str">
        <f t="shared" si="85"/>
        <v xml:space="preserve"> 034</v>
      </c>
      <c r="B308" s="370" t="s">
        <v>938</v>
      </c>
      <c r="C308" s="370" t="s">
        <v>929</v>
      </c>
      <c r="D308" s="411">
        <v>278</v>
      </c>
      <c r="E308" s="411">
        <v>282</v>
      </c>
      <c r="F308" s="411">
        <v>236</v>
      </c>
      <c r="G308" s="411">
        <v>268</v>
      </c>
      <c r="H308" s="411">
        <v>249</v>
      </c>
      <c r="I308" s="411">
        <v>308</v>
      </c>
      <c r="J308" s="411">
        <v>1254</v>
      </c>
      <c r="K308" s="411">
        <v>1145</v>
      </c>
      <c r="L308" s="411">
        <v>1400</v>
      </c>
      <c r="M308" s="411">
        <v>834</v>
      </c>
      <c r="N308" s="411">
        <v>387</v>
      </c>
      <c r="O308" s="412">
        <v>339</v>
      </c>
      <c r="P308" s="411">
        <f t="shared" si="86"/>
        <v>6980</v>
      </c>
      <c r="Q308" s="411">
        <f t="shared" si="87"/>
        <v>2834.5483870967741</v>
      </c>
      <c r="R308" s="411">
        <f t="shared" si="88"/>
        <v>2199.2447163515017</v>
      </c>
      <c r="S308" s="411">
        <f t="shared" si="89"/>
        <v>1946.2068965517242</v>
      </c>
      <c r="T308" s="411">
        <v>0</v>
      </c>
      <c r="U308" s="411">
        <v>0</v>
      </c>
      <c r="V308" s="411">
        <v>0</v>
      </c>
      <c r="W308" s="411">
        <v>0</v>
      </c>
      <c r="X308" s="411">
        <v>0</v>
      </c>
      <c r="Y308" s="411">
        <v>0</v>
      </c>
      <c r="Z308" s="411">
        <v>0</v>
      </c>
      <c r="AA308" s="411">
        <v>0</v>
      </c>
      <c r="AB308" s="411">
        <v>0</v>
      </c>
      <c r="AC308" s="411">
        <v>0</v>
      </c>
      <c r="AD308" s="411">
        <v>0</v>
      </c>
      <c r="AE308" s="412">
        <v>0</v>
      </c>
      <c r="AF308" s="411">
        <f t="shared" si="90"/>
        <v>0</v>
      </c>
      <c r="AG308" s="411">
        <v>278</v>
      </c>
      <c r="AH308" s="411">
        <v>282</v>
      </c>
      <c r="AI308" s="411">
        <v>236</v>
      </c>
      <c r="AJ308" s="411">
        <v>268</v>
      </c>
      <c r="AK308" s="411">
        <v>249</v>
      </c>
      <c r="AL308" s="411">
        <v>308</v>
      </c>
      <c r="AM308" s="411">
        <v>1254</v>
      </c>
      <c r="AN308" s="411">
        <v>1145</v>
      </c>
      <c r="AO308" s="411">
        <v>1400</v>
      </c>
      <c r="AP308" s="411">
        <v>834</v>
      </c>
      <c r="AQ308" s="411">
        <v>387</v>
      </c>
      <c r="AR308" s="412">
        <v>339</v>
      </c>
      <c r="AS308" s="411">
        <f t="shared" si="91"/>
        <v>6980</v>
      </c>
      <c r="AT308" s="411">
        <f t="shared" si="92"/>
        <v>2834.5483870967741</v>
      </c>
      <c r="AU308" s="411">
        <f t="shared" si="93"/>
        <v>2199.2447163515017</v>
      </c>
      <c r="AV308" s="411">
        <f t="shared" si="94"/>
        <v>1946.2068965517242</v>
      </c>
      <c r="AW308" s="411">
        <v>0</v>
      </c>
      <c r="AX308" s="411">
        <v>0</v>
      </c>
      <c r="AY308" s="411">
        <v>0</v>
      </c>
      <c r="AZ308" s="411">
        <v>0</v>
      </c>
      <c r="BA308" s="411">
        <v>0</v>
      </c>
      <c r="BB308" s="411">
        <v>0</v>
      </c>
      <c r="BC308" s="411">
        <v>0</v>
      </c>
      <c r="BD308" s="411">
        <v>0</v>
      </c>
      <c r="BE308" s="411">
        <v>0</v>
      </c>
      <c r="BF308" s="411">
        <v>0</v>
      </c>
      <c r="BG308" s="411">
        <v>0</v>
      </c>
      <c r="BH308" s="412">
        <v>0</v>
      </c>
      <c r="BI308" s="411">
        <f t="shared" si="95"/>
        <v>0</v>
      </c>
      <c r="BJ308" s="411">
        <v>278</v>
      </c>
      <c r="BK308" s="411">
        <v>282</v>
      </c>
      <c r="BL308" s="411">
        <v>236</v>
      </c>
      <c r="BM308" s="411">
        <v>268</v>
      </c>
      <c r="BN308" s="411">
        <v>249</v>
      </c>
      <c r="BO308" s="411">
        <v>308</v>
      </c>
      <c r="BP308" s="411">
        <v>1254</v>
      </c>
      <c r="BQ308" s="411">
        <v>1145</v>
      </c>
      <c r="BR308" s="411">
        <v>1400</v>
      </c>
      <c r="BS308" s="411">
        <v>834</v>
      </c>
      <c r="BT308" s="411">
        <v>387</v>
      </c>
      <c r="BU308" s="412">
        <v>339</v>
      </c>
      <c r="BV308" s="411">
        <f t="shared" si="96"/>
        <v>6980</v>
      </c>
      <c r="BW308" s="411">
        <v>-35.844570790000006</v>
      </c>
      <c r="BX308" s="411">
        <v>-28.772459999999995</v>
      </c>
      <c r="BY308" s="411">
        <v>-20.605695483999995</v>
      </c>
      <c r="BZ308" s="411">
        <v>-29.833156464000012</v>
      </c>
      <c r="CA308" s="411">
        <v>19.974904749000018</v>
      </c>
      <c r="CB308" s="411">
        <v>62.441071923999971</v>
      </c>
      <c r="CC308" s="411">
        <v>107.51457043800019</v>
      </c>
      <c r="CD308" s="411">
        <v>-139.75417038000001</v>
      </c>
      <c r="CE308" s="411">
        <v>69.064533999999867</v>
      </c>
      <c r="CF308" s="411">
        <v>95.196643103999918</v>
      </c>
      <c r="CG308" s="411">
        <v>-9.2539002689999847</v>
      </c>
      <c r="CH308" s="412">
        <v>41.057221910999942</v>
      </c>
      <c r="CI308" s="411">
        <f t="shared" si="97"/>
        <v>131.18499273899991</v>
      </c>
      <c r="CJ308" s="411">
        <v>242.15542920999999</v>
      </c>
      <c r="CK308" s="411">
        <v>253.22754</v>
      </c>
      <c r="CL308" s="411">
        <v>215.39430451600001</v>
      </c>
      <c r="CM308" s="411">
        <v>238.16684353599999</v>
      </c>
      <c r="CN308" s="411">
        <v>268.97490474900002</v>
      </c>
      <c r="CO308" s="411">
        <v>370.44107192399997</v>
      </c>
      <c r="CP308" s="411">
        <v>1361.5145704380002</v>
      </c>
      <c r="CQ308" s="411">
        <v>1005.24582962</v>
      </c>
      <c r="CR308" s="411">
        <v>1469.0645339999999</v>
      </c>
      <c r="CS308" s="411">
        <v>929.19664310399992</v>
      </c>
      <c r="CT308" s="411">
        <v>377.74609973100002</v>
      </c>
      <c r="CU308" s="412">
        <v>380.05722191099994</v>
      </c>
      <c r="CV308" s="411">
        <f t="shared" si="98"/>
        <v>7111.1849927390003</v>
      </c>
      <c r="CW308" s="411">
        <v>0</v>
      </c>
      <c r="CX308" s="411">
        <v>0</v>
      </c>
      <c r="CY308" s="411">
        <v>0</v>
      </c>
      <c r="CZ308" s="411">
        <v>0</v>
      </c>
      <c r="DA308" s="411">
        <v>0</v>
      </c>
      <c r="DB308" s="411">
        <v>0</v>
      </c>
      <c r="DC308" s="411">
        <v>0</v>
      </c>
      <c r="DD308" s="411">
        <v>0</v>
      </c>
      <c r="DE308" s="411">
        <v>0</v>
      </c>
      <c r="DF308" s="411">
        <v>0</v>
      </c>
      <c r="DG308" s="411">
        <v>0</v>
      </c>
      <c r="DH308" s="412">
        <v>0</v>
      </c>
      <c r="DI308" s="411">
        <f t="shared" si="99"/>
        <v>0</v>
      </c>
      <c r="DJ308" s="411">
        <v>242.15542920999999</v>
      </c>
      <c r="DK308" s="411">
        <v>253.22754</v>
      </c>
      <c r="DL308" s="411">
        <v>215.39430451600001</v>
      </c>
      <c r="DM308" s="411">
        <v>238.16684353599999</v>
      </c>
      <c r="DN308" s="411">
        <v>268.97490474900002</v>
      </c>
      <c r="DO308" s="411">
        <v>370.44107192399997</v>
      </c>
      <c r="DP308" s="411">
        <v>1361.5145704380002</v>
      </c>
      <c r="DQ308" s="411">
        <v>1005.24582962</v>
      </c>
      <c r="DR308" s="411">
        <v>1469.0645339999999</v>
      </c>
      <c r="DS308" s="411">
        <v>929.19664310399992</v>
      </c>
      <c r="DT308" s="411">
        <v>377.74609973100002</v>
      </c>
      <c r="DU308" s="412">
        <v>380.05722191099994</v>
      </c>
      <c r="DV308" s="411">
        <f t="shared" si="100"/>
        <v>7111.1849927390003</v>
      </c>
      <c r="DW308" s="412">
        <v>242.15542920999999</v>
      </c>
      <c r="DX308" s="412">
        <v>253.22754</v>
      </c>
      <c r="DY308" s="412">
        <v>215.39430451600001</v>
      </c>
      <c r="DZ308" s="412">
        <v>238.16684353599999</v>
      </c>
      <c r="EA308" s="412">
        <v>268.97490474900002</v>
      </c>
      <c r="EB308" s="412">
        <v>370.44107192399997</v>
      </c>
      <c r="EC308" s="412">
        <v>1361.5145704380002</v>
      </c>
      <c r="ED308" s="412">
        <v>1005.24582962</v>
      </c>
      <c r="EE308" s="412">
        <v>1469.0645339999999</v>
      </c>
      <c r="EF308" s="412">
        <v>929.19664310399992</v>
      </c>
      <c r="EG308" s="412">
        <v>377.74609973100002</v>
      </c>
      <c r="EH308" s="412">
        <v>380.05722191099994</v>
      </c>
      <c r="EI308" s="411">
        <f t="shared" si="101"/>
        <v>7111.1849927390003</v>
      </c>
      <c r="EK308" s="411">
        <f t="shared" si="102"/>
        <v>7111.1849927390003</v>
      </c>
      <c r="EL308" s="7">
        <f t="shared" si="103"/>
        <v>0</v>
      </c>
    </row>
    <row r="309" spans="1:142">
      <c r="A309" s="365" t="str">
        <f t="shared" si="85"/>
        <v xml:space="preserve"> 034</v>
      </c>
      <c r="B309" s="370" t="s">
        <v>938</v>
      </c>
      <c r="C309" s="370" t="s">
        <v>930</v>
      </c>
      <c r="D309" s="411">
        <v>185</v>
      </c>
      <c r="E309" s="411">
        <v>255</v>
      </c>
      <c r="F309" s="411">
        <v>243</v>
      </c>
      <c r="G309" s="411">
        <v>213</v>
      </c>
      <c r="H309" s="411">
        <v>263</v>
      </c>
      <c r="I309" s="411">
        <v>255</v>
      </c>
      <c r="J309" s="411">
        <v>663</v>
      </c>
      <c r="K309" s="411">
        <v>937</v>
      </c>
      <c r="L309" s="411">
        <v>777</v>
      </c>
      <c r="M309" s="411">
        <v>477</v>
      </c>
      <c r="N309" s="411">
        <v>376</v>
      </c>
      <c r="O309" s="412">
        <v>319</v>
      </c>
      <c r="P309" s="411">
        <f t="shared" si="86"/>
        <v>4963</v>
      </c>
      <c r="Q309" s="411">
        <f t="shared" si="87"/>
        <v>2055.6129032258063</v>
      </c>
      <c r="R309" s="411">
        <f t="shared" si="88"/>
        <v>1521.0422691879867</v>
      </c>
      <c r="S309" s="411">
        <f t="shared" si="89"/>
        <v>1386.344827586207</v>
      </c>
      <c r="T309" s="411">
        <v>0</v>
      </c>
      <c r="U309" s="411">
        <v>0</v>
      </c>
      <c r="V309" s="411">
        <v>0</v>
      </c>
      <c r="W309" s="411">
        <v>0</v>
      </c>
      <c r="X309" s="411">
        <v>0</v>
      </c>
      <c r="Y309" s="411">
        <v>0</v>
      </c>
      <c r="Z309" s="411">
        <v>0</v>
      </c>
      <c r="AA309" s="411">
        <v>0</v>
      </c>
      <c r="AB309" s="411">
        <v>0</v>
      </c>
      <c r="AC309" s="411">
        <v>0</v>
      </c>
      <c r="AD309" s="411">
        <v>0</v>
      </c>
      <c r="AE309" s="412">
        <v>0</v>
      </c>
      <c r="AF309" s="411">
        <f t="shared" si="90"/>
        <v>0</v>
      </c>
      <c r="AG309" s="411">
        <v>185</v>
      </c>
      <c r="AH309" s="411">
        <v>255</v>
      </c>
      <c r="AI309" s="411">
        <v>243</v>
      </c>
      <c r="AJ309" s="411">
        <v>213</v>
      </c>
      <c r="AK309" s="411">
        <v>263</v>
      </c>
      <c r="AL309" s="411">
        <v>255</v>
      </c>
      <c r="AM309" s="411">
        <v>663</v>
      </c>
      <c r="AN309" s="411">
        <v>937</v>
      </c>
      <c r="AO309" s="411">
        <v>777</v>
      </c>
      <c r="AP309" s="411">
        <v>477</v>
      </c>
      <c r="AQ309" s="411">
        <v>376</v>
      </c>
      <c r="AR309" s="412">
        <v>319</v>
      </c>
      <c r="AS309" s="411">
        <f t="shared" si="91"/>
        <v>4963</v>
      </c>
      <c r="AT309" s="411">
        <f t="shared" si="92"/>
        <v>2055.6129032258063</v>
      </c>
      <c r="AU309" s="411">
        <f t="shared" si="93"/>
        <v>1521.0422691879867</v>
      </c>
      <c r="AV309" s="411">
        <f t="shared" si="94"/>
        <v>1386.344827586207</v>
      </c>
      <c r="AW309" s="411">
        <v>0</v>
      </c>
      <c r="AX309" s="411">
        <v>0</v>
      </c>
      <c r="AY309" s="411">
        <v>0</v>
      </c>
      <c r="AZ309" s="411">
        <v>0</v>
      </c>
      <c r="BA309" s="411">
        <v>0</v>
      </c>
      <c r="BB309" s="411">
        <v>0</v>
      </c>
      <c r="BC309" s="411">
        <v>0</v>
      </c>
      <c r="BD309" s="411">
        <v>0</v>
      </c>
      <c r="BE309" s="411">
        <v>0</v>
      </c>
      <c r="BF309" s="411">
        <v>0</v>
      </c>
      <c r="BG309" s="411">
        <v>0</v>
      </c>
      <c r="BH309" s="412">
        <v>0</v>
      </c>
      <c r="BI309" s="411">
        <f t="shared" si="95"/>
        <v>0</v>
      </c>
      <c r="BJ309" s="411">
        <v>185</v>
      </c>
      <c r="BK309" s="411">
        <v>255</v>
      </c>
      <c r="BL309" s="411">
        <v>243</v>
      </c>
      <c r="BM309" s="411">
        <v>213</v>
      </c>
      <c r="BN309" s="411">
        <v>263</v>
      </c>
      <c r="BO309" s="411">
        <v>255</v>
      </c>
      <c r="BP309" s="411">
        <v>663</v>
      </c>
      <c r="BQ309" s="411">
        <v>937</v>
      </c>
      <c r="BR309" s="411">
        <v>777</v>
      </c>
      <c r="BS309" s="411">
        <v>477</v>
      </c>
      <c r="BT309" s="411">
        <v>376</v>
      </c>
      <c r="BU309" s="412">
        <v>319</v>
      </c>
      <c r="BV309" s="411">
        <f t="shared" si="96"/>
        <v>4963</v>
      </c>
      <c r="BW309" s="411">
        <v>-23.853401424999987</v>
      </c>
      <c r="BX309" s="411">
        <v>-26.017649999999975</v>
      </c>
      <c r="BY309" s="411">
        <v>-21.216881367000013</v>
      </c>
      <c r="BZ309" s="411">
        <v>-23.710680324000009</v>
      </c>
      <c r="CA309" s="411">
        <v>21.097991763000039</v>
      </c>
      <c r="CB309" s="411">
        <v>51.696342014999971</v>
      </c>
      <c r="CC309" s="411">
        <v>56.843827911000062</v>
      </c>
      <c r="CD309" s="411">
        <v>-114.36651322800003</v>
      </c>
      <c r="CE309" s="411">
        <v>38.33081636999998</v>
      </c>
      <c r="CF309" s="411">
        <v>54.447000911999908</v>
      </c>
      <c r="CG309" s="411">
        <v>-8.9908695120000175</v>
      </c>
      <c r="CH309" s="412">
        <v>38.634966930999951</v>
      </c>
      <c r="CI309" s="411">
        <f t="shared" si="97"/>
        <v>42.894950045999877</v>
      </c>
      <c r="CJ309" s="411">
        <v>161.14659857500001</v>
      </c>
      <c r="CK309" s="411">
        <v>228.98235000000003</v>
      </c>
      <c r="CL309" s="411">
        <v>221.78311863299999</v>
      </c>
      <c r="CM309" s="411">
        <v>189.28931967599999</v>
      </c>
      <c r="CN309" s="411">
        <v>284.09799176300004</v>
      </c>
      <c r="CO309" s="411">
        <v>306.69634201499997</v>
      </c>
      <c r="CP309" s="411">
        <v>719.84382791100006</v>
      </c>
      <c r="CQ309" s="411">
        <v>822.63348677199997</v>
      </c>
      <c r="CR309" s="411">
        <v>815.33081636999998</v>
      </c>
      <c r="CS309" s="411">
        <v>531.44700091199991</v>
      </c>
      <c r="CT309" s="411">
        <v>367.00913048799998</v>
      </c>
      <c r="CU309" s="412">
        <v>357.63496693099995</v>
      </c>
      <c r="CV309" s="411">
        <f t="shared" si="98"/>
        <v>5005.8949500460003</v>
      </c>
      <c r="CW309" s="411">
        <v>0</v>
      </c>
      <c r="CX309" s="411">
        <v>0</v>
      </c>
      <c r="CY309" s="411">
        <v>0</v>
      </c>
      <c r="CZ309" s="411">
        <v>0</v>
      </c>
      <c r="DA309" s="411">
        <v>0</v>
      </c>
      <c r="DB309" s="411">
        <v>0</v>
      </c>
      <c r="DC309" s="411">
        <v>0</v>
      </c>
      <c r="DD309" s="411">
        <v>0</v>
      </c>
      <c r="DE309" s="411">
        <v>0</v>
      </c>
      <c r="DF309" s="411">
        <v>0</v>
      </c>
      <c r="DG309" s="411">
        <v>0</v>
      </c>
      <c r="DH309" s="412">
        <v>0</v>
      </c>
      <c r="DI309" s="411">
        <f t="shared" si="99"/>
        <v>0</v>
      </c>
      <c r="DJ309" s="411">
        <v>161.14659857500001</v>
      </c>
      <c r="DK309" s="411">
        <v>228.98235000000003</v>
      </c>
      <c r="DL309" s="411">
        <v>221.78311863299999</v>
      </c>
      <c r="DM309" s="411">
        <v>189.28931967599999</v>
      </c>
      <c r="DN309" s="411">
        <v>284.09799176300004</v>
      </c>
      <c r="DO309" s="411">
        <v>306.69634201499997</v>
      </c>
      <c r="DP309" s="411">
        <v>719.84382791100006</v>
      </c>
      <c r="DQ309" s="411">
        <v>822.63348677199997</v>
      </c>
      <c r="DR309" s="411">
        <v>815.33081636999998</v>
      </c>
      <c r="DS309" s="411">
        <v>531.44700091199991</v>
      </c>
      <c r="DT309" s="411">
        <v>367.00913048799998</v>
      </c>
      <c r="DU309" s="412">
        <v>357.63496693099995</v>
      </c>
      <c r="DV309" s="411">
        <f t="shared" si="100"/>
        <v>5005.8949500460003</v>
      </c>
      <c r="DW309" s="412">
        <v>161.14659857500001</v>
      </c>
      <c r="DX309" s="412">
        <v>228.98235000000003</v>
      </c>
      <c r="DY309" s="412">
        <v>221.78311863299999</v>
      </c>
      <c r="DZ309" s="412">
        <v>189.28931967599999</v>
      </c>
      <c r="EA309" s="412">
        <v>284.09799176300004</v>
      </c>
      <c r="EB309" s="412">
        <v>306.69634201499997</v>
      </c>
      <c r="EC309" s="412">
        <v>719.84382791100006</v>
      </c>
      <c r="ED309" s="412">
        <v>822.63348677199997</v>
      </c>
      <c r="EE309" s="412">
        <v>815.33081636999998</v>
      </c>
      <c r="EF309" s="412">
        <v>531.44700091199991</v>
      </c>
      <c r="EG309" s="412">
        <v>367.00913048799998</v>
      </c>
      <c r="EH309" s="412">
        <v>357.63496693099995</v>
      </c>
      <c r="EI309" s="411">
        <f t="shared" si="101"/>
        <v>5005.8949500460003</v>
      </c>
      <c r="EK309" s="411">
        <f t="shared" si="102"/>
        <v>5005.8949500460003</v>
      </c>
      <c r="EL309" s="7">
        <f t="shared" si="103"/>
        <v>0</v>
      </c>
    </row>
    <row r="310" spans="1:142">
      <c r="A310" s="365" t="str">
        <f t="shared" si="85"/>
        <v xml:space="preserve"> 034</v>
      </c>
      <c r="B310" s="370" t="s">
        <v>938</v>
      </c>
      <c r="C310" s="370" t="s">
        <v>1173</v>
      </c>
      <c r="D310" s="411">
        <v>0</v>
      </c>
      <c r="E310" s="411">
        <v>0</v>
      </c>
      <c r="F310" s="411">
        <v>0</v>
      </c>
      <c r="G310" s="411">
        <v>0</v>
      </c>
      <c r="H310" s="411">
        <v>0</v>
      </c>
      <c r="I310" s="411">
        <v>0</v>
      </c>
      <c r="J310" s="411">
        <v>0</v>
      </c>
      <c r="K310" s="411">
        <v>0</v>
      </c>
      <c r="L310" s="411">
        <v>2</v>
      </c>
      <c r="M310" s="411">
        <v>0</v>
      </c>
      <c r="N310" s="411">
        <v>0</v>
      </c>
      <c r="O310" s="412">
        <v>0</v>
      </c>
      <c r="P310" s="411">
        <f t="shared" si="86"/>
        <v>2</v>
      </c>
      <c r="Q310" s="411">
        <f t="shared" si="87"/>
        <v>0</v>
      </c>
      <c r="R310" s="411">
        <f t="shared" si="88"/>
        <v>1.4482758620689655</v>
      </c>
      <c r="S310" s="411">
        <f t="shared" si="89"/>
        <v>0.55172413793103448</v>
      </c>
      <c r="T310" s="411">
        <v>0</v>
      </c>
      <c r="U310" s="411">
        <v>0</v>
      </c>
      <c r="V310" s="411">
        <v>0</v>
      </c>
      <c r="W310" s="411">
        <v>0</v>
      </c>
      <c r="X310" s="411">
        <v>0</v>
      </c>
      <c r="Y310" s="411">
        <v>0</v>
      </c>
      <c r="Z310" s="411">
        <v>0</v>
      </c>
      <c r="AA310" s="411">
        <v>0</v>
      </c>
      <c r="AB310" s="411">
        <v>0</v>
      </c>
      <c r="AC310" s="411">
        <v>0</v>
      </c>
      <c r="AD310" s="411">
        <v>0</v>
      </c>
      <c r="AE310" s="412">
        <v>0</v>
      </c>
      <c r="AF310" s="411">
        <f t="shared" si="90"/>
        <v>0</v>
      </c>
      <c r="AG310" s="411">
        <v>0</v>
      </c>
      <c r="AH310" s="411">
        <v>0</v>
      </c>
      <c r="AI310" s="411">
        <v>0</v>
      </c>
      <c r="AJ310" s="411">
        <v>0</v>
      </c>
      <c r="AK310" s="411">
        <v>0</v>
      </c>
      <c r="AL310" s="411">
        <v>0</v>
      </c>
      <c r="AM310" s="411">
        <v>0</v>
      </c>
      <c r="AN310" s="411">
        <v>0</v>
      </c>
      <c r="AO310" s="411">
        <v>0</v>
      </c>
      <c r="AP310" s="411">
        <v>0</v>
      </c>
      <c r="AQ310" s="411">
        <v>0</v>
      </c>
      <c r="AR310" s="412">
        <v>0</v>
      </c>
      <c r="AS310" s="411">
        <f t="shared" si="91"/>
        <v>0</v>
      </c>
      <c r="AT310" s="411">
        <f t="shared" si="92"/>
        <v>0</v>
      </c>
      <c r="AU310" s="411">
        <f t="shared" si="93"/>
        <v>0</v>
      </c>
      <c r="AV310" s="411">
        <f t="shared" si="94"/>
        <v>0</v>
      </c>
      <c r="AW310" s="411">
        <v>0</v>
      </c>
      <c r="AX310" s="411">
        <v>0</v>
      </c>
      <c r="AY310" s="411">
        <v>0</v>
      </c>
      <c r="AZ310" s="411">
        <v>0</v>
      </c>
      <c r="BA310" s="411">
        <v>0</v>
      </c>
      <c r="BB310" s="411">
        <v>0</v>
      </c>
      <c r="BC310" s="411">
        <v>0</v>
      </c>
      <c r="BD310" s="411">
        <v>0</v>
      </c>
      <c r="BE310" s="411">
        <v>0</v>
      </c>
      <c r="BF310" s="411">
        <v>0</v>
      </c>
      <c r="BG310" s="411">
        <v>0</v>
      </c>
      <c r="BH310" s="412">
        <v>0</v>
      </c>
      <c r="BI310" s="411">
        <f t="shared" si="95"/>
        <v>0</v>
      </c>
      <c r="BJ310" s="411">
        <v>0</v>
      </c>
      <c r="BK310" s="411">
        <v>0</v>
      </c>
      <c r="BL310" s="411">
        <v>0</v>
      </c>
      <c r="BM310" s="411">
        <v>0</v>
      </c>
      <c r="BN310" s="411">
        <v>0</v>
      </c>
      <c r="BO310" s="411">
        <v>0</v>
      </c>
      <c r="BP310" s="411">
        <v>0</v>
      </c>
      <c r="BQ310" s="411">
        <v>0</v>
      </c>
      <c r="BR310" s="411">
        <v>0</v>
      </c>
      <c r="BS310" s="411">
        <v>0</v>
      </c>
      <c r="BT310" s="411">
        <v>0</v>
      </c>
      <c r="BU310" s="412">
        <v>0</v>
      </c>
      <c r="BV310" s="411">
        <f t="shared" si="96"/>
        <v>0</v>
      </c>
      <c r="BW310" s="411">
        <v>0</v>
      </c>
      <c r="BX310" s="411">
        <v>0</v>
      </c>
      <c r="BY310" s="411">
        <v>0</v>
      </c>
      <c r="BZ310" s="411">
        <v>0</v>
      </c>
      <c r="CA310" s="411">
        <v>0</v>
      </c>
      <c r="CB310" s="411">
        <v>0</v>
      </c>
      <c r="CC310" s="411">
        <v>0</v>
      </c>
      <c r="CD310" s="411">
        <v>0</v>
      </c>
      <c r="CE310" s="411">
        <v>0</v>
      </c>
      <c r="CF310" s="411">
        <v>0</v>
      </c>
      <c r="CG310" s="411">
        <v>0</v>
      </c>
      <c r="CH310" s="412">
        <v>0</v>
      </c>
      <c r="CI310" s="411">
        <f t="shared" si="97"/>
        <v>0</v>
      </c>
      <c r="CJ310" s="411">
        <v>0</v>
      </c>
      <c r="CK310" s="411">
        <v>0</v>
      </c>
      <c r="CL310" s="411">
        <v>0</v>
      </c>
      <c r="CM310" s="411">
        <v>0</v>
      </c>
      <c r="CN310" s="411">
        <v>0</v>
      </c>
      <c r="CO310" s="411">
        <v>0</v>
      </c>
      <c r="CP310" s="411">
        <v>0</v>
      </c>
      <c r="CQ310" s="411">
        <v>0</v>
      </c>
      <c r="CR310" s="411">
        <v>0</v>
      </c>
      <c r="CS310" s="411">
        <v>0</v>
      </c>
      <c r="CT310" s="411">
        <v>0</v>
      </c>
      <c r="CU310" s="412">
        <v>0</v>
      </c>
      <c r="CV310" s="411">
        <f t="shared" si="98"/>
        <v>0</v>
      </c>
      <c r="CW310" s="411">
        <v>0</v>
      </c>
      <c r="CX310" s="411">
        <v>0</v>
      </c>
      <c r="CY310" s="411">
        <v>0</v>
      </c>
      <c r="CZ310" s="411">
        <v>0</v>
      </c>
      <c r="DA310" s="411">
        <v>0</v>
      </c>
      <c r="DB310" s="411">
        <v>0</v>
      </c>
      <c r="DC310" s="411">
        <v>0</v>
      </c>
      <c r="DD310" s="411">
        <v>0</v>
      </c>
      <c r="DE310" s="411">
        <v>0</v>
      </c>
      <c r="DF310" s="411">
        <v>0</v>
      </c>
      <c r="DG310" s="411">
        <v>0</v>
      </c>
      <c r="DH310" s="412">
        <v>0</v>
      </c>
      <c r="DI310" s="411">
        <f t="shared" si="99"/>
        <v>0</v>
      </c>
      <c r="DJ310" s="411">
        <v>0</v>
      </c>
      <c r="DK310" s="411">
        <v>0</v>
      </c>
      <c r="DL310" s="411">
        <v>0</v>
      </c>
      <c r="DM310" s="411">
        <v>0</v>
      </c>
      <c r="DN310" s="411">
        <v>0</v>
      </c>
      <c r="DO310" s="411">
        <v>0</v>
      </c>
      <c r="DP310" s="411">
        <v>0</v>
      </c>
      <c r="DQ310" s="411">
        <v>0</v>
      </c>
      <c r="DR310" s="411">
        <v>0</v>
      </c>
      <c r="DS310" s="411">
        <v>0</v>
      </c>
      <c r="DT310" s="411">
        <v>0</v>
      </c>
      <c r="DU310" s="412">
        <v>0</v>
      </c>
      <c r="DV310" s="411">
        <f t="shared" si="100"/>
        <v>0</v>
      </c>
      <c r="DW310" s="412">
        <v>0</v>
      </c>
      <c r="DX310" s="412">
        <v>0</v>
      </c>
      <c r="DY310" s="412">
        <v>0</v>
      </c>
      <c r="DZ310" s="412">
        <v>0</v>
      </c>
      <c r="EA310" s="412">
        <v>0</v>
      </c>
      <c r="EB310" s="412">
        <v>0</v>
      </c>
      <c r="EC310" s="412">
        <v>0</v>
      </c>
      <c r="ED310" s="412">
        <v>0</v>
      </c>
      <c r="EE310" s="412">
        <v>0</v>
      </c>
      <c r="EF310" s="412">
        <v>0</v>
      </c>
      <c r="EG310" s="412">
        <v>0</v>
      </c>
      <c r="EH310" s="412">
        <v>0</v>
      </c>
      <c r="EI310" s="411">
        <f t="shared" si="101"/>
        <v>0</v>
      </c>
      <c r="EK310" s="411">
        <f t="shared" si="102"/>
        <v>2</v>
      </c>
      <c r="EL310" s="7">
        <f t="shared" si="103"/>
        <v>-2</v>
      </c>
    </row>
    <row r="311" spans="1:142">
      <c r="A311" s="365" t="str">
        <f t="shared" si="85"/>
        <v xml:space="preserve"> 034</v>
      </c>
      <c r="B311" s="370" t="s">
        <v>938</v>
      </c>
      <c r="C311" s="370" t="s">
        <v>1174</v>
      </c>
      <c r="D311" s="411">
        <v>1</v>
      </c>
      <c r="E311" s="411">
        <v>1</v>
      </c>
      <c r="F311" s="411">
        <v>1</v>
      </c>
      <c r="G311" s="411">
        <v>1</v>
      </c>
      <c r="H311" s="411">
        <v>1</v>
      </c>
      <c r="I311" s="411">
        <v>1</v>
      </c>
      <c r="J311" s="411">
        <v>1</v>
      </c>
      <c r="K311" s="411">
        <v>1</v>
      </c>
      <c r="L311" s="411">
        <v>0</v>
      </c>
      <c r="M311" s="411">
        <v>2</v>
      </c>
      <c r="N311" s="411">
        <v>1</v>
      </c>
      <c r="O311" s="412">
        <v>1</v>
      </c>
      <c r="P311" s="411">
        <f t="shared" si="86"/>
        <v>12</v>
      </c>
      <c r="Q311" s="411">
        <f t="shared" si="87"/>
        <v>6.967741935483871</v>
      </c>
      <c r="R311" s="411">
        <f t="shared" si="88"/>
        <v>1.032258064516129</v>
      </c>
      <c r="S311" s="411">
        <f t="shared" si="89"/>
        <v>4</v>
      </c>
      <c r="T311" s="411">
        <v>0</v>
      </c>
      <c r="U311" s="411">
        <v>0</v>
      </c>
      <c r="V311" s="411">
        <v>0</v>
      </c>
      <c r="W311" s="411">
        <v>0</v>
      </c>
      <c r="X311" s="411">
        <v>0</v>
      </c>
      <c r="Y311" s="411">
        <v>0</v>
      </c>
      <c r="Z311" s="411">
        <v>0</v>
      </c>
      <c r="AA311" s="411">
        <v>0</v>
      </c>
      <c r="AB311" s="411">
        <v>0</v>
      </c>
      <c r="AC311" s="411">
        <v>0</v>
      </c>
      <c r="AD311" s="411">
        <v>0</v>
      </c>
      <c r="AE311" s="412">
        <v>0</v>
      </c>
      <c r="AF311" s="411">
        <f t="shared" si="90"/>
        <v>0</v>
      </c>
      <c r="AG311" s="411">
        <v>0</v>
      </c>
      <c r="AH311" s="411">
        <v>0</v>
      </c>
      <c r="AI311" s="411">
        <v>0</v>
      </c>
      <c r="AJ311" s="411">
        <v>0</v>
      </c>
      <c r="AK311" s="411">
        <v>0</v>
      </c>
      <c r="AL311" s="411">
        <v>0</v>
      </c>
      <c r="AM311" s="411">
        <v>0</v>
      </c>
      <c r="AN311" s="411">
        <v>0</v>
      </c>
      <c r="AO311" s="411">
        <v>0</v>
      </c>
      <c r="AP311" s="411">
        <v>0</v>
      </c>
      <c r="AQ311" s="411">
        <v>0</v>
      </c>
      <c r="AR311" s="412">
        <v>0</v>
      </c>
      <c r="AS311" s="411">
        <f t="shared" si="91"/>
        <v>0</v>
      </c>
      <c r="AT311" s="411">
        <f t="shared" si="92"/>
        <v>0</v>
      </c>
      <c r="AU311" s="411">
        <f t="shared" si="93"/>
        <v>0</v>
      </c>
      <c r="AV311" s="411">
        <f t="shared" si="94"/>
        <v>0</v>
      </c>
      <c r="AW311" s="411">
        <v>0</v>
      </c>
      <c r="AX311" s="411">
        <v>0</v>
      </c>
      <c r="AY311" s="411">
        <v>0</v>
      </c>
      <c r="AZ311" s="411">
        <v>0</v>
      </c>
      <c r="BA311" s="411">
        <v>0</v>
      </c>
      <c r="BB311" s="411">
        <v>0</v>
      </c>
      <c r="BC311" s="411">
        <v>0</v>
      </c>
      <c r="BD311" s="411">
        <v>0</v>
      </c>
      <c r="BE311" s="411">
        <v>0</v>
      </c>
      <c r="BF311" s="411">
        <v>0</v>
      </c>
      <c r="BG311" s="411">
        <v>0</v>
      </c>
      <c r="BH311" s="412">
        <v>0</v>
      </c>
      <c r="BI311" s="411">
        <f t="shared" si="95"/>
        <v>0</v>
      </c>
      <c r="BJ311" s="411">
        <v>0</v>
      </c>
      <c r="BK311" s="411">
        <v>0</v>
      </c>
      <c r="BL311" s="411">
        <v>0</v>
      </c>
      <c r="BM311" s="411">
        <v>0</v>
      </c>
      <c r="BN311" s="411">
        <v>0</v>
      </c>
      <c r="BO311" s="411">
        <v>0</v>
      </c>
      <c r="BP311" s="411">
        <v>0</v>
      </c>
      <c r="BQ311" s="411">
        <v>0</v>
      </c>
      <c r="BR311" s="411">
        <v>0</v>
      </c>
      <c r="BS311" s="411">
        <v>0</v>
      </c>
      <c r="BT311" s="411">
        <v>0</v>
      </c>
      <c r="BU311" s="412">
        <v>0</v>
      </c>
      <c r="BV311" s="411">
        <f t="shared" si="96"/>
        <v>0</v>
      </c>
      <c r="BW311" s="411">
        <v>0</v>
      </c>
      <c r="BX311" s="411">
        <v>0</v>
      </c>
      <c r="BY311" s="411">
        <v>0</v>
      </c>
      <c r="BZ311" s="411">
        <v>0</v>
      </c>
      <c r="CA311" s="411">
        <v>0</v>
      </c>
      <c r="CB311" s="411">
        <v>0</v>
      </c>
      <c r="CC311" s="411">
        <v>0</v>
      </c>
      <c r="CD311" s="411">
        <v>0</v>
      </c>
      <c r="CE311" s="411">
        <v>0</v>
      </c>
      <c r="CF311" s="411">
        <v>0</v>
      </c>
      <c r="CG311" s="411">
        <v>0</v>
      </c>
      <c r="CH311" s="412">
        <v>0</v>
      </c>
      <c r="CI311" s="411">
        <f t="shared" si="97"/>
        <v>0</v>
      </c>
      <c r="CJ311" s="411">
        <v>0</v>
      </c>
      <c r="CK311" s="411">
        <v>0</v>
      </c>
      <c r="CL311" s="411">
        <v>0</v>
      </c>
      <c r="CM311" s="411">
        <v>0</v>
      </c>
      <c r="CN311" s="411">
        <v>0</v>
      </c>
      <c r="CO311" s="411">
        <v>0</v>
      </c>
      <c r="CP311" s="411">
        <v>0</v>
      </c>
      <c r="CQ311" s="411">
        <v>0</v>
      </c>
      <c r="CR311" s="411">
        <v>0</v>
      </c>
      <c r="CS311" s="411">
        <v>0</v>
      </c>
      <c r="CT311" s="411">
        <v>0</v>
      </c>
      <c r="CU311" s="412">
        <v>0</v>
      </c>
      <c r="CV311" s="411">
        <f t="shared" si="98"/>
        <v>0</v>
      </c>
      <c r="CW311" s="411">
        <v>0</v>
      </c>
      <c r="CX311" s="411">
        <v>0</v>
      </c>
      <c r="CY311" s="411">
        <v>0</v>
      </c>
      <c r="CZ311" s="411">
        <v>0</v>
      </c>
      <c r="DA311" s="411">
        <v>0</v>
      </c>
      <c r="DB311" s="411">
        <v>0</v>
      </c>
      <c r="DC311" s="411">
        <v>0</v>
      </c>
      <c r="DD311" s="411">
        <v>0</v>
      </c>
      <c r="DE311" s="411">
        <v>0</v>
      </c>
      <c r="DF311" s="411">
        <v>0</v>
      </c>
      <c r="DG311" s="411">
        <v>0</v>
      </c>
      <c r="DH311" s="412">
        <v>0</v>
      </c>
      <c r="DI311" s="411">
        <f t="shared" si="99"/>
        <v>0</v>
      </c>
      <c r="DJ311" s="411">
        <v>0</v>
      </c>
      <c r="DK311" s="411">
        <v>0</v>
      </c>
      <c r="DL311" s="411">
        <v>0</v>
      </c>
      <c r="DM311" s="411">
        <v>0</v>
      </c>
      <c r="DN311" s="411">
        <v>0</v>
      </c>
      <c r="DO311" s="411">
        <v>0</v>
      </c>
      <c r="DP311" s="411">
        <v>0</v>
      </c>
      <c r="DQ311" s="411">
        <v>0</v>
      </c>
      <c r="DR311" s="411">
        <v>0</v>
      </c>
      <c r="DS311" s="411">
        <v>0</v>
      </c>
      <c r="DT311" s="411">
        <v>0</v>
      </c>
      <c r="DU311" s="412">
        <v>0</v>
      </c>
      <c r="DV311" s="411">
        <f t="shared" si="100"/>
        <v>0</v>
      </c>
      <c r="DW311" s="412">
        <v>0</v>
      </c>
      <c r="DX311" s="412">
        <v>0</v>
      </c>
      <c r="DY311" s="412">
        <v>0</v>
      </c>
      <c r="DZ311" s="412">
        <v>0</v>
      </c>
      <c r="EA311" s="412">
        <v>0</v>
      </c>
      <c r="EB311" s="412">
        <v>0</v>
      </c>
      <c r="EC311" s="412">
        <v>0</v>
      </c>
      <c r="ED311" s="412">
        <v>0</v>
      </c>
      <c r="EE311" s="412">
        <v>0</v>
      </c>
      <c r="EF311" s="412">
        <v>0</v>
      </c>
      <c r="EG311" s="412">
        <v>0</v>
      </c>
      <c r="EH311" s="412">
        <v>0</v>
      </c>
      <c r="EI311" s="411">
        <f t="shared" si="101"/>
        <v>0</v>
      </c>
      <c r="EK311" s="411">
        <f t="shared" si="102"/>
        <v>12</v>
      </c>
      <c r="EL311" s="7">
        <f t="shared" si="103"/>
        <v>-12</v>
      </c>
    </row>
    <row r="312" spans="1:142">
      <c r="A312" s="365" t="str">
        <f t="shared" si="85"/>
        <v xml:space="preserve"> 034</v>
      </c>
      <c r="B312" s="370" t="s">
        <v>938</v>
      </c>
      <c r="C312" s="370" t="s">
        <v>1189</v>
      </c>
      <c r="D312" s="411">
        <v>1</v>
      </c>
      <c r="E312" s="411">
        <v>1</v>
      </c>
      <c r="F312" s="411">
        <v>1</v>
      </c>
      <c r="G312" s="411">
        <v>1</v>
      </c>
      <c r="H312" s="411">
        <v>1</v>
      </c>
      <c r="I312" s="411">
        <v>1</v>
      </c>
      <c r="J312" s="411">
        <v>1</v>
      </c>
      <c r="K312" s="411">
        <v>1</v>
      </c>
      <c r="L312" s="411">
        <v>0</v>
      </c>
      <c r="M312" s="411">
        <v>1</v>
      </c>
      <c r="N312" s="411">
        <v>1</v>
      </c>
      <c r="O312" s="412">
        <v>1</v>
      </c>
      <c r="P312" s="411">
        <f t="shared" si="86"/>
        <v>11</v>
      </c>
      <c r="Q312" s="411">
        <f t="shared" si="87"/>
        <v>6.967741935483871</v>
      </c>
      <c r="R312" s="411">
        <f t="shared" si="88"/>
        <v>1.032258064516129</v>
      </c>
      <c r="S312" s="411">
        <f t="shared" si="89"/>
        <v>3</v>
      </c>
      <c r="T312" s="411">
        <v>0</v>
      </c>
      <c r="U312" s="411">
        <v>0</v>
      </c>
      <c r="V312" s="411">
        <v>0</v>
      </c>
      <c r="W312" s="411">
        <v>0</v>
      </c>
      <c r="X312" s="411">
        <v>0</v>
      </c>
      <c r="Y312" s="411">
        <v>0</v>
      </c>
      <c r="Z312" s="411">
        <v>0</v>
      </c>
      <c r="AA312" s="411">
        <v>0</v>
      </c>
      <c r="AB312" s="411">
        <v>0</v>
      </c>
      <c r="AC312" s="411">
        <v>0</v>
      </c>
      <c r="AD312" s="411">
        <v>0</v>
      </c>
      <c r="AE312" s="412">
        <v>0</v>
      </c>
      <c r="AF312" s="411">
        <f t="shared" si="90"/>
        <v>0</v>
      </c>
      <c r="AG312" s="411">
        <v>0</v>
      </c>
      <c r="AH312" s="411">
        <v>0</v>
      </c>
      <c r="AI312" s="411">
        <v>0</v>
      </c>
      <c r="AJ312" s="411">
        <v>0</v>
      </c>
      <c r="AK312" s="411">
        <v>0</v>
      </c>
      <c r="AL312" s="411">
        <v>0</v>
      </c>
      <c r="AM312" s="411">
        <v>0</v>
      </c>
      <c r="AN312" s="411">
        <v>0</v>
      </c>
      <c r="AO312" s="411">
        <v>0</v>
      </c>
      <c r="AP312" s="411">
        <v>0</v>
      </c>
      <c r="AQ312" s="411">
        <v>0</v>
      </c>
      <c r="AR312" s="412">
        <v>0</v>
      </c>
      <c r="AS312" s="411">
        <f t="shared" si="91"/>
        <v>0</v>
      </c>
      <c r="AT312" s="411">
        <f t="shared" si="92"/>
        <v>0</v>
      </c>
      <c r="AU312" s="411">
        <f t="shared" si="93"/>
        <v>0</v>
      </c>
      <c r="AV312" s="411">
        <f t="shared" si="94"/>
        <v>0</v>
      </c>
      <c r="AW312" s="411">
        <v>0</v>
      </c>
      <c r="AX312" s="411">
        <v>0</v>
      </c>
      <c r="AY312" s="411">
        <v>0</v>
      </c>
      <c r="AZ312" s="411">
        <v>0</v>
      </c>
      <c r="BA312" s="411">
        <v>0</v>
      </c>
      <c r="BB312" s="411">
        <v>0</v>
      </c>
      <c r="BC312" s="411">
        <v>0</v>
      </c>
      <c r="BD312" s="411">
        <v>0</v>
      </c>
      <c r="BE312" s="411">
        <v>0</v>
      </c>
      <c r="BF312" s="411">
        <v>0</v>
      </c>
      <c r="BG312" s="411">
        <v>0</v>
      </c>
      <c r="BH312" s="412">
        <v>0</v>
      </c>
      <c r="BI312" s="411">
        <f t="shared" si="95"/>
        <v>0</v>
      </c>
      <c r="BJ312" s="411">
        <v>0</v>
      </c>
      <c r="BK312" s="411">
        <v>0</v>
      </c>
      <c r="BL312" s="411">
        <v>0</v>
      </c>
      <c r="BM312" s="411">
        <v>0</v>
      </c>
      <c r="BN312" s="411">
        <v>0</v>
      </c>
      <c r="BO312" s="411">
        <v>0</v>
      </c>
      <c r="BP312" s="411">
        <v>0</v>
      </c>
      <c r="BQ312" s="411">
        <v>0</v>
      </c>
      <c r="BR312" s="411">
        <v>0</v>
      </c>
      <c r="BS312" s="411">
        <v>0</v>
      </c>
      <c r="BT312" s="411">
        <v>0</v>
      </c>
      <c r="BU312" s="412">
        <v>0</v>
      </c>
      <c r="BV312" s="411">
        <f t="shared" si="96"/>
        <v>0</v>
      </c>
      <c r="BW312" s="411">
        <v>0</v>
      </c>
      <c r="BX312" s="411">
        <v>0</v>
      </c>
      <c r="BY312" s="411">
        <v>0</v>
      </c>
      <c r="BZ312" s="411">
        <v>0</v>
      </c>
      <c r="CA312" s="411">
        <v>0</v>
      </c>
      <c r="CB312" s="411">
        <v>0</v>
      </c>
      <c r="CC312" s="411">
        <v>0</v>
      </c>
      <c r="CD312" s="411">
        <v>0</v>
      </c>
      <c r="CE312" s="411">
        <v>0</v>
      </c>
      <c r="CF312" s="411">
        <v>0</v>
      </c>
      <c r="CG312" s="411">
        <v>0</v>
      </c>
      <c r="CH312" s="412">
        <v>0</v>
      </c>
      <c r="CI312" s="411">
        <f t="shared" si="97"/>
        <v>0</v>
      </c>
      <c r="CJ312" s="411">
        <v>0</v>
      </c>
      <c r="CK312" s="411">
        <v>0</v>
      </c>
      <c r="CL312" s="411">
        <v>0</v>
      </c>
      <c r="CM312" s="411">
        <v>0</v>
      </c>
      <c r="CN312" s="411">
        <v>0</v>
      </c>
      <c r="CO312" s="411">
        <v>0</v>
      </c>
      <c r="CP312" s="411">
        <v>0</v>
      </c>
      <c r="CQ312" s="411">
        <v>0</v>
      </c>
      <c r="CR312" s="411">
        <v>0</v>
      </c>
      <c r="CS312" s="411">
        <v>0</v>
      </c>
      <c r="CT312" s="411">
        <v>0</v>
      </c>
      <c r="CU312" s="412">
        <v>0</v>
      </c>
      <c r="CV312" s="411">
        <f t="shared" si="98"/>
        <v>0</v>
      </c>
      <c r="CW312" s="411">
        <v>0</v>
      </c>
      <c r="CX312" s="411">
        <v>0</v>
      </c>
      <c r="CY312" s="411">
        <v>0</v>
      </c>
      <c r="CZ312" s="411">
        <v>0</v>
      </c>
      <c r="DA312" s="411">
        <v>0</v>
      </c>
      <c r="DB312" s="411">
        <v>0</v>
      </c>
      <c r="DC312" s="411">
        <v>0</v>
      </c>
      <c r="DD312" s="411">
        <v>0</v>
      </c>
      <c r="DE312" s="411">
        <v>0</v>
      </c>
      <c r="DF312" s="411">
        <v>0</v>
      </c>
      <c r="DG312" s="411">
        <v>0</v>
      </c>
      <c r="DH312" s="412">
        <v>0</v>
      </c>
      <c r="DI312" s="411">
        <f t="shared" si="99"/>
        <v>0</v>
      </c>
      <c r="DJ312" s="411">
        <v>0</v>
      </c>
      <c r="DK312" s="411">
        <v>0</v>
      </c>
      <c r="DL312" s="411">
        <v>0</v>
      </c>
      <c r="DM312" s="411">
        <v>0</v>
      </c>
      <c r="DN312" s="411">
        <v>0</v>
      </c>
      <c r="DO312" s="411">
        <v>0</v>
      </c>
      <c r="DP312" s="411">
        <v>0</v>
      </c>
      <c r="DQ312" s="411">
        <v>0</v>
      </c>
      <c r="DR312" s="411">
        <v>0</v>
      </c>
      <c r="DS312" s="411">
        <v>0</v>
      </c>
      <c r="DT312" s="411">
        <v>0</v>
      </c>
      <c r="DU312" s="412">
        <v>0</v>
      </c>
      <c r="DV312" s="411">
        <f t="shared" si="100"/>
        <v>0</v>
      </c>
      <c r="DW312" s="412">
        <v>0</v>
      </c>
      <c r="DX312" s="412">
        <v>0</v>
      </c>
      <c r="DY312" s="412">
        <v>0</v>
      </c>
      <c r="DZ312" s="412">
        <v>0</v>
      </c>
      <c r="EA312" s="412">
        <v>0</v>
      </c>
      <c r="EB312" s="412">
        <v>0</v>
      </c>
      <c r="EC312" s="412">
        <v>0</v>
      </c>
      <c r="ED312" s="412">
        <v>0</v>
      </c>
      <c r="EE312" s="412">
        <v>0</v>
      </c>
      <c r="EF312" s="412">
        <v>0</v>
      </c>
      <c r="EG312" s="412">
        <v>0</v>
      </c>
      <c r="EH312" s="412">
        <v>0</v>
      </c>
      <c r="EI312" s="411">
        <f t="shared" si="101"/>
        <v>0</v>
      </c>
      <c r="EK312" s="411">
        <f t="shared" si="102"/>
        <v>11</v>
      </c>
      <c r="EL312" s="7">
        <f t="shared" si="103"/>
        <v>-11</v>
      </c>
    </row>
    <row r="313" spans="1:142">
      <c r="A313" s="365" t="str">
        <f t="shared" si="85"/>
        <v xml:space="preserve"> 034</v>
      </c>
      <c r="B313" s="370" t="s">
        <v>938</v>
      </c>
      <c r="C313" s="370" t="s">
        <v>1191</v>
      </c>
      <c r="D313" s="411">
        <v>1</v>
      </c>
      <c r="E313" s="411">
        <v>1</v>
      </c>
      <c r="F313" s="411">
        <v>1</v>
      </c>
      <c r="G313" s="411">
        <v>1</v>
      </c>
      <c r="H313" s="411">
        <v>1</v>
      </c>
      <c r="I313" s="411">
        <v>1</v>
      </c>
      <c r="J313" s="411">
        <v>1</v>
      </c>
      <c r="K313" s="411">
        <v>1</v>
      </c>
      <c r="L313" s="411">
        <v>0</v>
      </c>
      <c r="M313" s="411">
        <v>1</v>
      </c>
      <c r="N313" s="411">
        <v>1</v>
      </c>
      <c r="O313" s="412">
        <v>1</v>
      </c>
      <c r="P313" s="411">
        <f t="shared" si="86"/>
        <v>11</v>
      </c>
      <c r="Q313" s="411">
        <f t="shared" si="87"/>
        <v>6.967741935483871</v>
      </c>
      <c r="R313" s="411">
        <f t="shared" si="88"/>
        <v>1.032258064516129</v>
      </c>
      <c r="S313" s="411">
        <f t="shared" si="89"/>
        <v>3</v>
      </c>
      <c r="T313" s="411">
        <v>0</v>
      </c>
      <c r="U313" s="411">
        <v>0</v>
      </c>
      <c r="V313" s="411">
        <v>0</v>
      </c>
      <c r="W313" s="411">
        <v>0</v>
      </c>
      <c r="X313" s="411">
        <v>0</v>
      </c>
      <c r="Y313" s="411">
        <v>0</v>
      </c>
      <c r="Z313" s="411">
        <v>0</v>
      </c>
      <c r="AA313" s="411">
        <v>0</v>
      </c>
      <c r="AB313" s="411">
        <v>0</v>
      </c>
      <c r="AC313" s="411">
        <v>0</v>
      </c>
      <c r="AD313" s="411">
        <v>0</v>
      </c>
      <c r="AE313" s="412">
        <v>0</v>
      </c>
      <c r="AF313" s="411">
        <f t="shared" si="90"/>
        <v>0</v>
      </c>
      <c r="AG313" s="411">
        <v>0</v>
      </c>
      <c r="AH313" s="411">
        <v>0</v>
      </c>
      <c r="AI313" s="411">
        <v>0</v>
      </c>
      <c r="AJ313" s="411">
        <v>0</v>
      </c>
      <c r="AK313" s="411">
        <v>0</v>
      </c>
      <c r="AL313" s="411">
        <v>0</v>
      </c>
      <c r="AM313" s="411">
        <v>0</v>
      </c>
      <c r="AN313" s="411">
        <v>0</v>
      </c>
      <c r="AO313" s="411">
        <v>0</v>
      </c>
      <c r="AP313" s="411">
        <v>0</v>
      </c>
      <c r="AQ313" s="411">
        <v>0</v>
      </c>
      <c r="AR313" s="412">
        <v>0</v>
      </c>
      <c r="AS313" s="411">
        <f t="shared" si="91"/>
        <v>0</v>
      </c>
      <c r="AT313" s="411">
        <f t="shared" si="92"/>
        <v>0</v>
      </c>
      <c r="AU313" s="411">
        <f t="shared" si="93"/>
        <v>0</v>
      </c>
      <c r="AV313" s="411">
        <f t="shared" si="94"/>
        <v>0</v>
      </c>
      <c r="AW313" s="411">
        <v>0</v>
      </c>
      <c r="AX313" s="411">
        <v>0</v>
      </c>
      <c r="AY313" s="411">
        <v>0</v>
      </c>
      <c r="AZ313" s="411">
        <v>0</v>
      </c>
      <c r="BA313" s="411">
        <v>0</v>
      </c>
      <c r="BB313" s="411">
        <v>0</v>
      </c>
      <c r="BC313" s="411">
        <v>0</v>
      </c>
      <c r="BD313" s="411">
        <v>0</v>
      </c>
      <c r="BE313" s="411">
        <v>0</v>
      </c>
      <c r="BF313" s="411">
        <v>0</v>
      </c>
      <c r="BG313" s="411">
        <v>0</v>
      </c>
      <c r="BH313" s="412">
        <v>0</v>
      </c>
      <c r="BI313" s="411">
        <f t="shared" si="95"/>
        <v>0</v>
      </c>
      <c r="BJ313" s="411">
        <v>0</v>
      </c>
      <c r="BK313" s="411">
        <v>0</v>
      </c>
      <c r="BL313" s="411">
        <v>0</v>
      </c>
      <c r="BM313" s="411">
        <v>0</v>
      </c>
      <c r="BN313" s="411">
        <v>0</v>
      </c>
      <c r="BO313" s="411">
        <v>0</v>
      </c>
      <c r="BP313" s="411">
        <v>0</v>
      </c>
      <c r="BQ313" s="411">
        <v>0</v>
      </c>
      <c r="BR313" s="411">
        <v>0</v>
      </c>
      <c r="BS313" s="411">
        <v>0</v>
      </c>
      <c r="BT313" s="411">
        <v>0</v>
      </c>
      <c r="BU313" s="412">
        <v>0</v>
      </c>
      <c r="BV313" s="411">
        <f t="shared" si="96"/>
        <v>0</v>
      </c>
      <c r="BW313" s="411">
        <v>0</v>
      </c>
      <c r="BX313" s="411">
        <v>0</v>
      </c>
      <c r="BY313" s="411">
        <v>0</v>
      </c>
      <c r="BZ313" s="411">
        <v>0</v>
      </c>
      <c r="CA313" s="411">
        <v>0</v>
      </c>
      <c r="CB313" s="411">
        <v>0</v>
      </c>
      <c r="CC313" s="411">
        <v>0</v>
      </c>
      <c r="CD313" s="411">
        <v>0</v>
      </c>
      <c r="CE313" s="411">
        <v>0</v>
      </c>
      <c r="CF313" s="411">
        <v>0</v>
      </c>
      <c r="CG313" s="411">
        <v>0</v>
      </c>
      <c r="CH313" s="412">
        <v>0</v>
      </c>
      <c r="CI313" s="411">
        <f t="shared" si="97"/>
        <v>0</v>
      </c>
      <c r="CJ313" s="411">
        <v>0</v>
      </c>
      <c r="CK313" s="411">
        <v>0</v>
      </c>
      <c r="CL313" s="411">
        <v>0</v>
      </c>
      <c r="CM313" s="411">
        <v>0</v>
      </c>
      <c r="CN313" s="411">
        <v>0</v>
      </c>
      <c r="CO313" s="411">
        <v>0</v>
      </c>
      <c r="CP313" s="411">
        <v>0</v>
      </c>
      <c r="CQ313" s="411">
        <v>0</v>
      </c>
      <c r="CR313" s="411">
        <v>0</v>
      </c>
      <c r="CS313" s="411">
        <v>0</v>
      </c>
      <c r="CT313" s="411">
        <v>0</v>
      </c>
      <c r="CU313" s="412">
        <v>0</v>
      </c>
      <c r="CV313" s="411">
        <f t="shared" si="98"/>
        <v>0</v>
      </c>
      <c r="CW313" s="411">
        <v>0</v>
      </c>
      <c r="CX313" s="411">
        <v>0</v>
      </c>
      <c r="CY313" s="411">
        <v>0</v>
      </c>
      <c r="CZ313" s="411">
        <v>0</v>
      </c>
      <c r="DA313" s="411">
        <v>0</v>
      </c>
      <c r="DB313" s="411">
        <v>0</v>
      </c>
      <c r="DC313" s="411">
        <v>0</v>
      </c>
      <c r="DD313" s="411">
        <v>0</v>
      </c>
      <c r="DE313" s="411">
        <v>0</v>
      </c>
      <c r="DF313" s="411">
        <v>0</v>
      </c>
      <c r="DG313" s="411">
        <v>0</v>
      </c>
      <c r="DH313" s="412">
        <v>0</v>
      </c>
      <c r="DI313" s="411">
        <f t="shared" si="99"/>
        <v>0</v>
      </c>
      <c r="DJ313" s="411">
        <v>0</v>
      </c>
      <c r="DK313" s="411">
        <v>0</v>
      </c>
      <c r="DL313" s="411">
        <v>0</v>
      </c>
      <c r="DM313" s="411">
        <v>0</v>
      </c>
      <c r="DN313" s="411">
        <v>0</v>
      </c>
      <c r="DO313" s="411">
        <v>0</v>
      </c>
      <c r="DP313" s="411">
        <v>0</v>
      </c>
      <c r="DQ313" s="411">
        <v>0</v>
      </c>
      <c r="DR313" s="411">
        <v>0</v>
      </c>
      <c r="DS313" s="411">
        <v>0</v>
      </c>
      <c r="DT313" s="411">
        <v>0</v>
      </c>
      <c r="DU313" s="412">
        <v>0</v>
      </c>
      <c r="DV313" s="411">
        <f t="shared" si="100"/>
        <v>0</v>
      </c>
      <c r="DW313" s="412">
        <v>0</v>
      </c>
      <c r="DX313" s="412">
        <v>0</v>
      </c>
      <c r="DY313" s="412">
        <v>0</v>
      </c>
      <c r="DZ313" s="412">
        <v>0</v>
      </c>
      <c r="EA313" s="412">
        <v>0</v>
      </c>
      <c r="EB313" s="412">
        <v>0</v>
      </c>
      <c r="EC313" s="412">
        <v>0</v>
      </c>
      <c r="ED313" s="412">
        <v>0</v>
      </c>
      <c r="EE313" s="412">
        <v>0</v>
      </c>
      <c r="EF313" s="412">
        <v>0</v>
      </c>
      <c r="EG313" s="412">
        <v>0</v>
      </c>
      <c r="EH313" s="412">
        <v>0</v>
      </c>
      <c r="EI313" s="411">
        <f t="shared" si="101"/>
        <v>0</v>
      </c>
      <c r="EK313" s="411">
        <f t="shared" si="102"/>
        <v>11</v>
      </c>
      <c r="EL313" s="7">
        <f t="shared" si="103"/>
        <v>-11</v>
      </c>
    </row>
    <row r="314" spans="1:142">
      <c r="A314" s="365" t="str">
        <f t="shared" si="85"/>
        <v xml:space="preserve"> 034</v>
      </c>
      <c r="B314" s="370" t="s">
        <v>938</v>
      </c>
      <c r="C314" s="370" t="s">
        <v>1192</v>
      </c>
      <c r="D314" s="411">
        <v>0</v>
      </c>
      <c r="E314" s="411">
        <v>0</v>
      </c>
      <c r="F314" s="411">
        <v>0</v>
      </c>
      <c r="G314" s="411">
        <v>0</v>
      </c>
      <c r="H314" s="411">
        <v>0</v>
      </c>
      <c r="I314" s="411">
        <v>0</v>
      </c>
      <c r="J314" s="411">
        <v>0</v>
      </c>
      <c r="K314" s="411">
        <v>0</v>
      </c>
      <c r="L314" s="411">
        <v>1</v>
      </c>
      <c r="M314" s="411">
        <v>0</v>
      </c>
      <c r="N314" s="411">
        <v>0</v>
      </c>
      <c r="O314" s="412">
        <v>0</v>
      </c>
      <c r="P314" s="411">
        <f t="shared" si="86"/>
        <v>1</v>
      </c>
      <c r="Q314" s="411">
        <f t="shared" si="87"/>
        <v>0</v>
      </c>
      <c r="R314" s="411">
        <f t="shared" si="88"/>
        <v>0.72413793103448276</v>
      </c>
      <c r="S314" s="411">
        <f t="shared" si="89"/>
        <v>0.27586206896551724</v>
      </c>
      <c r="T314" s="411">
        <v>0</v>
      </c>
      <c r="U314" s="411">
        <v>0</v>
      </c>
      <c r="V314" s="411">
        <v>0</v>
      </c>
      <c r="W314" s="411">
        <v>0</v>
      </c>
      <c r="X314" s="411">
        <v>0</v>
      </c>
      <c r="Y314" s="411">
        <v>0</v>
      </c>
      <c r="Z314" s="411">
        <v>0</v>
      </c>
      <c r="AA314" s="411">
        <v>0</v>
      </c>
      <c r="AB314" s="411">
        <v>0</v>
      </c>
      <c r="AC314" s="411">
        <v>0</v>
      </c>
      <c r="AD314" s="411">
        <v>0</v>
      </c>
      <c r="AE314" s="412">
        <v>0</v>
      </c>
      <c r="AF314" s="411">
        <f t="shared" si="90"/>
        <v>0</v>
      </c>
      <c r="AG314" s="411">
        <v>0</v>
      </c>
      <c r="AH314" s="411">
        <v>0</v>
      </c>
      <c r="AI314" s="411">
        <v>0</v>
      </c>
      <c r="AJ314" s="411">
        <v>0</v>
      </c>
      <c r="AK314" s="411">
        <v>0</v>
      </c>
      <c r="AL314" s="411">
        <v>0</v>
      </c>
      <c r="AM314" s="411">
        <v>0</v>
      </c>
      <c r="AN314" s="411">
        <v>0</v>
      </c>
      <c r="AO314" s="411">
        <v>0</v>
      </c>
      <c r="AP314" s="411">
        <v>0</v>
      </c>
      <c r="AQ314" s="411">
        <v>0</v>
      </c>
      <c r="AR314" s="412">
        <v>0</v>
      </c>
      <c r="AS314" s="411">
        <f t="shared" si="91"/>
        <v>0</v>
      </c>
      <c r="AT314" s="411">
        <f t="shared" si="92"/>
        <v>0</v>
      </c>
      <c r="AU314" s="411">
        <f t="shared" si="93"/>
        <v>0</v>
      </c>
      <c r="AV314" s="411">
        <f t="shared" si="94"/>
        <v>0</v>
      </c>
      <c r="AW314" s="411">
        <v>0</v>
      </c>
      <c r="AX314" s="411">
        <v>0</v>
      </c>
      <c r="AY314" s="411">
        <v>0</v>
      </c>
      <c r="AZ314" s="411">
        <v>0</v>
      </c>
      <c r="BA314" s="411">
        <v>0</v>
      </c>
      <c r="BB314" s="411">
        <v>0</v>
      </c>
      <c r="BC314" s="411">
        <v>0</v>
      </c>
      <c r="BD314" s="411">
        <v>0</v>
      </c>
      <c r="BE314" s="411">
        <v>0</v>
      </c>
      <c r="BF314" s="411">
        <v>0</v>
      </c>
      <c r="BG314" s="411">
        <v>0</v>
      </c>
      <c r="BH314" s="412">
        <v>0</v>
      </c>
      <c r="BI314" s="411">
        <f t="shared" si="95"/>
        <v>0</v>
      </c>
      <c r="BJ314" s="411">
        <v>0</v>
      </c>
      <c r="BK314" s="411">
        <v>0</v>
      </c>
      <c r="BL314" s="411">
        <v>0</v>
      </c>
      <c r="BM314" s="411">
        <v>0</v>
      </c>
      <c r="BN314" s="411">
        <v>0</v>
      </c>
      <c r="BO314" s="411">
        <v>0</v>
      </c>
      <c r="BP314" s="411">
        <v>0</v>
      </c>
      <c r="BQ314" s="411">
        <v>0</v>
      </c>
      <c r="BR314" s="411">
        <v>0</v>
      </c>
      <c r="BS314" s="411">
        <v>0</v>
      </c>
      <c r="BT314" s="411">
        <v>0</v>
      </c>
      <c r="BU314" s="412">
        <v>0</v>
      </c>
      <c r="BV314" s="411">
        <f t="shared" si="96"/>
        <v>0</v>
      </c>
      <c r="BW314" s="411">
        <v>0</v>
      </c>
      <c r="BX314" s="411">
        <v>0</v>
      </c>
      <c r="BY314" s="411">
        <v>0</v>
      </c>
      <c r="BZ314" s="411">
        <v>0</v>
      </c>
      <c r="CA314" s="411">
        <v>0</v>
      </c>
      <c r="CB314" s="411">
        <v>0</v>
      </c>
      <c r="CC314" s="411">
        <v>0</v>
      </c>
      <c r="CD314" s="411">
        <v>0</v>
      </c>
      <c r="CE314" s="411">
        <v>0</v>
      </c>
      <c r="CF314" s="411">
        <v>0</v>
      </c>
      <c r="CG314" s="411">
        <v>0</v>
      </c>
      <c r="CH314" s="412">
        <v>0</v>
      </c>
      <c r="CI314" s="411">
        <f t="shared" si="97"/>
        <v>0</v>
      </c>
      <c r="CJ314" s="411">
        <v>0</v>
      </c>
      <c r="CK314" s="411">
        <v>0</v>
      </c>
      <c r="CL314" s="411">
        <v>0</v>
      </c>
      <c r="CM314" s="411">
        <v>0</v>
      </c>
      <c r="CN314" s="411">
        <v>0</v>
      </c>
      <c r="CO314" s="411">
        <v>0</v>
      </c>
      <c r="CP314" s="411">
        <v>0</v>
      </c>
      <c r="CQ314" s="411">
        <v>0</v>
      </c>
      <c r="CR314" s="411">
        <v>0</v>
      </c>
      <c r="CS314" s="411">
        <v>0</v>
      </c>
      <c r="CT314" s="411">
        <v>0</v>
      </c>
      <c r="CU314" s="412">
        <v>0</v>
      </c>
      <c r="CV314" s="411">
        <f t="shared" si="98"/>
        <v>0</v>
      </c>
      <c r="CW314" s="411">
        <v>0</v>
      </c>
      <c r="CX314" s="411">
        <v>0</v>
      </c>
      <c r="CY314" s="411">
        <v>0</v>
      </c>
      <c r="CZ314" s="411">
        <v>0</v>
      </c>
      <c r="DA314" s="411">
        <v>0</v>
      </c>
      <c r="DB314" s="411">
        <v>0</v>
      </c>
      <c r="DC314" s="411">
        <v>0</v>
      </c>
      <c r="DD314" s="411">
        <v>0</v>
      </c>
      <c r="DE314" s="411">
        <v>0</v>
      </c>
      <c r="DF314" s="411">
        <v>0</v>
      </c>
      <c r="DG314" s="411">
        <v>0</v>
      </c>
      <c r="DH314" s="412">
        <v>0</v>
      </c>
      <c r="DI314" s="411">
        <f t="shared" si="99"/>
        <v>0</v>
      </c>
      <c r="DJ314" s="411">
        <v>0</v>
      </c>
      <c r="DK314" s="411">
        <v>0</v>
      </c>
      <c r="DL314" s="411">
        <v>0</v>
      </c>
      <c r="DM314" s="411">
        <v>0</v>
      </c>
      <c r="DN314" s="411">
        <v>0</v>
      </c>
      <c r="DO314" s="411">
        <v>0</v>
      </c>
      <c r="DP314" s="411">
        <v>0</v>
      </c>
      <c r="DQ314" s="411">
        <v>0</v>
      </c>
      <c r="DR314" s="411">
        <v>0</v>
      </c>
      <c r="DS314" s="411">
        <v>0</v>
      </c>
      <c r="DT314" s="411">
        <v>0</v>
      </c>
      <c r="DU314" s="412">
        <v>0</v>
      </c>
      <c r="DV314" s="411">
        <f t="shared" si="100"/>
        <v>0</v>
      </c>
      <c r="DW314" s="412">
        <v>0</v>
      </c>
      <c r="DX314" s="412">
        <v>0</v>
      </c>
      <c r="DY314" s="412">
        <v>0</v>
      </c>
      <c r="DZ314" s="412">
        <v>0</v>
      </c>
      <c r="EA314" s="412">
        <v>0</v>
      </c>
      <c r="EB314" s="412">
        <v>0</v>
      </c>
      <c r="EC314" s="412">
        <v>0</v>
      </c>
      <c r="ED314" s="412">
        <v>0</v>
      </c>
      <c r="EE314" s="412">
        <v>0</v>
      </c>
      <c r="EF314" s="412">
        <v>0</v>
      </c>
      <c r="EG314" s="412">
        <v>0</v>
      </c>
      <c r="EH314" s="412">
        <v>0</v>
      </c>
      <c r="EI314" s="411">
        <f t="shared" si="101"/>
        <v>0</v>
      </c>
      <c r="EK314" s="411">
        <f t="shared" si="102"/>
        <v>1</v>
      </c>
      <c r="EL314" s="7">
        <f t="shared" si="103"/>
        <v>-1</v>
      </c>
    </row>
    <row r="315" spans="1:142">
      <c r="A315" s="365" t="str">
        <f t="shared" si="85"/>
        <v xml:space="preserve"> 034</v>
      </c>
      <c r="B315" s="370" t="s">
        <v>938</v>
      </c>
      <c r="C315" s="370" t="s">
        <v>1194</v>
      </c>
      <c r="D315" s="411">
        <v>1</v>
      </c>
      <c r="E315" s="411">
        <v>1</v>
      </c>
      <c r="F315" s="411">
        <v>1</v>
      </c>
      <c r="G315" s="411">
        <v>1</v>
      </c>
      <c r="H315" s="411">
        <v>1</v>
      </c>
      <c r="I315" s="411">
        <v>1</v>
      </c>
      <c r="J315" s="411">
        <v>1</v>
      </c>
      <c r="K315" s="411">
        <v>1</v>
      </c>
      <c r="L315" s="411">
        <v>0</v>
      </c>
      <c r="M315" s="411">
        <v>1</v>
      </c>
      <c r="N315" s="411">
        <v>1</v>
      </c>
      <c r="O315" s="412">
        <v>1</v>
      </c>
      <c r="P315" s="411">
        <f t="shared" si="86"/>
        <v>11</v>
      </c>
      <c r="Q315" s="411">
        <f t="shared" si="87"/>
        <v>6.967741935483871</v>
      </c>
      <c r="R315" s="411">
        <f t="shared" si="88"/>
        <v>1.032258064516129</v>
      </c>
      <c r="S315" s="411">
        <f t="shared" si="89"/>
        <v>3</v>
      </c>
      <c r="T315" s="411">
        <v>0</v>
      </c>
      <c r="U315" s="411">
        <v>0</v>
      </c>
      <c r="V315" s="411">
        <v>0</v>
      </c>
      <c r="W315" s="411">
        <v>0</v>
      </c>
      <c r="X315" s="411">
        <v>0</v>
      </c>
      <c r="Y315" s="411">
        <v>0</v>
      </c>
      <c r="Z315" s="411">
        <v>0</v>
      </c>
      <c r="AA315" s="411">
        <v>0</v>
      </c>
      <c r="AB315" s="411">
        <v>0</v>
      </c>
      <c r="AC315" s="411">
        <v>0</v>
      </c>
      <c r="AD315" s="411">
        <v>0</v>
      </c>
      <c r="AE315" s="412">
        <v>0</v>
      </c>
      <c r="AF315" s="411">
        <f t="shared" si="90"/>
        <v>0</v>
      </c>
      <c r="AG315" s="411">
        <v>0</v>
      </c>
      <c r="AH315" s="411">
        <v>0</v>
      </c>
      <c r="AI315" s="411">
        <v>0</v>
      </c>
      <c r="AJ315" s="411">
        <v>0</v>
      </c>
      <c r="AK315" s="411">
        <v>0</v>
      </c>
      <c r="AL315" s="411">
        <v>0</v>
      </c>
      <c r="AM315" s="411">
        <v>0</v>
      </c>
      <c r="AN315" s="411">
        <v>0</v>
      </c>
      <c r="AO315" s="411">
        <v>0</v>
      </c>
      <c r="AP315" s="411">
        <v>0</v>
      </c>
      <c r="AQ315" s="411">
        <v>0</v>
      </c>
      <c r="AR315" s="412">
        <v>0</v>
      </c>
      <c r="AS315" s="411">
        <f t="shared" si="91"/>
        <v>0</v>
      </c>
      <c r="AT315" s="411">
        <f t="shared" si="92"/>
        <v>0</v>
      </c>
      <c r="AU315" s="411">
        <f t="shared" si="93"/>
        <v>0</v>
      </c>
      <c r="AV315" s="411">
        <f t="shared" si="94"/>
        <v>0</v>
      </c>
      <c r="AW315" s="411">
        <v>0</v>
      </c>
      <c r="AX315" s="411">
        <v>0</v>
      </c>
      <c r="AY315" s="411">
        <v>0</v>
      </c>
      <c r="AZ315" s="411">
        <v>0</v>
      </c>
      <c r="BA315" s="411">
        <v>0</v>
      </c>
      <c r="BB315" s="411">
        <v>0</v>
      </c>
      <c r="BC315" s="411">
        <v>0</v>
      </c>
      <c r="BD315" s="411">
        <v>0</v>
      </c>
      <c r="BE315" s="411">
        <v>0</v>
      </c>
      <c r="BF315" s="411">
        <v>0</v>
      </c>
      <c r="BG315" s="411">
        <v>0</v>
      </c>
      <c r="BH315" s="412">
        <v>0</v>
      </c>
      <c r="BI315" s="411">
        <f t="shared" si="95"/>
        <v>0</v>
      </c>
      <c r="BJ315" s="411">
        <v>0</v>
      </c>
      <c r="BK315" s="411">
        <v>0</v>
      </c>
      <c r="BL315" s="411">
        <v>0</v>
      </c>
      <c r="BM315" s="411">
        <v>0</v>
      </c>
      <c r="BN315" s="411">
        <v>0</v>
      </c>
      <c r="BO315" s="411">
        <v>0</v>
      </c>
      <c r="BP315" s="411">
        <v>0</v>
      </c>
      <c r="BQ315" s="411">
        <v>0</v>
      </c>
      <c r="BR315" s="411">
        <v>0</v>
      </c>
      <c r="BS315" s="411">
        <v>0</v>
      </c>
      <c r="BT315" s="411">
        <v>0</v>
      </c>
      <c r="BU315" s="412">
        <v>0</v>
      </c>
      <c r="BV315" s="411">
        <f t="shared" si="96"/>
        <v>0</v>
      </c>
      <c r="BW315" s="411">
        <v>0</v>
      </c>
      <c r="BX315" s="411">
        <v>0</v>
      </c>
      <c r="BY315" s="411">
        <v>0</v>
      </c>
      <c r="BZ315" s="411">
        <v>0</v>
      </c>
      <c r="CA315" s="411">
        <v>0</v>
      </c>
      <c r="CB315" s="411">
        <v>0</v>
      </c>
      <c r="CC315" s="411">
        <v>0</v>
      </c>
      <c r="CD315" s="411">
        <v>0</v>
      </c>
      <c r="CE315" s="411">
        <v>0</v>
      </c>
      <c r="CF315" s="411">
        <v>0</v>
      </c>
      <c r="CG315" s="411">
        <v>0</v>
      </c>
      <c r="CH315" s="412">
        <v>0</v>
      </c>
      <c r="CI315" s="411">
        <f t="shared" si="97"/>
        <v>0</v>
      </c>
      <c r="CJ315" s="411">
        <v>0</v>
      </c>
      <c r="CK315" s="411">
        <v>0</v>
      </c>
      <c r="CL315" s="411">
        <v>0</v>
      </c>
      <c r="CM315" s="411">
        <v>0</v>
      </c>
      <c r="CN315" s="411">
        <v>0</v>
      </c>
      <c r="CO315" s="411">
        <v>0</v>
      </c>
      <c r="CP315" s="411">
        <v>0</v>
      </c>
      <c r="CQ315" s="411">
        <v>0</v>
      </c>
      <c r="CR315" s="411">
        <v>0</v>
      </c>
      <c r="CS315" s="411">
        <v>0</v>
      </c>
      <c r="CT315" s="411">
        <v>0</v>
      </c>
      <c r="CU315" s="412">
        <v>0</v>
      </c>
      <c r="CV315" s="411">
        <f t="shared" si="98"/>
        <v>0</v>
      </c>
      <c r="CW315" s="411">
        <v>0</v>
      </c>
      <c r="CX315" s="411">
        <v>0</v>
      </c>
      <c r="CY315" s="411">
        <v>0</v>
      </c>
      <c r="CZ315" s="411">
        <v>0</v>
      </c>
      <c r="DA315" s="411">
        <v>0</v>
      </c>
      <c r="DB315" s="411">
        <v>0</v>
      </c>
      <c r="DC315" s="411">
        <v>0</v>
      </c>
      <c r="DD315" s="411">
        <v>0</v>
      </c>
      <c r="DE315" s="411">
        <v>0</v>
      </c>
      <c r="DF315" s="411">
        <v>0</v>
      </c>
      <c r="DG315" s="411">
        <v>0</v>
      </c>
      <c r="DH315" s="412">
        <v>0</v>
      </c>
      <c r="DI315" s="411">
        <f t="shared" si="99"/>
        <v>0</v>
      </c>
      <c r="DJ315" s="411">
        <v>0</v>
      </c>
      <c r="DK315" s="411">
        <v>0</v>
      </c>
      <c r="DL315" s="411">
        <v>0</v>
      </c>
      <c r="DM315" s="411">
        <v>0</v>
      </c>
      <c r="DN315" s="411">
        <v>0</v>
      </c>
      <c r="DO315" s="411">
        <v>0</v>
      </c>
      <c r="DP315" s="411">
        <v>0</v>
      </c>
      <c r="DQ315" s="411">
        <v>0</v>
      </c>
      <c r="DR315" s="411">
        <v>0</v>
      </c>
      <c r="DS315" s="411">
        <v>0</v>
      </c>
      <c r="DT315" s="411">
        <v>0</v>
      </c>
      <c r="DU315" s="412">
        <v>0</v>
      </c>
      <c r="DV315" s="411">
        <f t="shared" si="100"/>
        <v>0</v>
      </c>
      <c r="DW315" s="412">
        <v>0</v>
      </c>
      <c r="DX315" s="412">
        <v>0</v>
      </c>
      <c r="DY315" s="412">
        <v>0</v>
      </c>
      <c r="DZ315" s="412">
        <v>0</v>
      </c>
      <c r="EA315" s="412">
        <v>0</v>
      </c>
      <c r="EB315" s="412">
        <v>0</v>
      </c>
      <c r="EC315" s="412">
        <v>0</v>
      </c>
      <c r="ED315" s="412">
        <v>0</v>
      </c>
      <c r="EE315" s="412">
        <v>0</v>
      </c>
      <c r="EF315" s="412">
        <v>0</v>
      </c>
      <c r="EG315" s="412">
        <v>0</v>
      </c>
      <c r="EH315" s="412">
        <v>0</v>
      </c>
      <c r="EI315" s="411">
        <f t="shared" si="101"/>
        <v>0</v>
      </c>
      <c r="EK315" s="411">
        <f t="shared" si="102"/>
        <v>11</v>
      </c>
      <c r="EL315" s="7">
        <f t="shared" si="103"/>
        <v>-11</v>
      </c>
    </row>
    <row r="316" spans="1:142">
      <c r="A316" s="365" t="str">
        <f t="shared" si="85"/>
        <v xml:space="preserve"> 034</v>
      </c>
      <c r="B316" s="370" t="s">
        <v>938</v>
      </c>
      <c r="C316" s="370" t="s">
        <v>1176</v>
      </c>
      <c r="D316" s="411">
        <v>0</v>
      </c>
      <c r="E316" s="411">
        <v>0</v>
      </c>
      <c r="F316" s="411">
        <v>0</v>
      </c>
      <c r="G316" s="411">
        <v>0</v>
      </c>
      <c r="H316" s="411">
        <v>0</v>
      </c>
      <c r="I316" s="411">
        <v>0</v>
      </c>
      <c r="J316" s="411">
        <v>0</v>
      </c>
      <c r="K316" s="411">
        <v>0</v>
      </c>
      <c r="L316" s="411">
        <v>1</v>
      </c>
      <c r="M316" s="411">
        <v>0</v>
      </c>
      <c r="N316" s="411">
        <v>0</v>
      </c>
      <c r="O316" s="412">
        <v>0</v>
      </c>
      <c r="P316" s="411">
        <f t="shared" si="86"/>
        <v>1</v>
      </c>
      <c r="Q316" s="411">
        <f t="shared" si="87"/>
        <v>0</v>
      </c>
      <c r="R316" s="411">
        <f t="shared" si="88"/>
        <v>0.72413793103448276</v>
      </c>
      <c r="S316" s="411">
        <f t="shared" si="89"/>
        <v>0.27586206896551724</v>
      </c>
      <c r="T316" s="411">
        <v>0</v>
      </c>
      <c r="U316" s="411">
        <v>0</v>
      </c>
      <c r="V316" s="411">
        <v>0</v>
      </c>
      <c r="W316" s="411">
        <v>0</v>
      </c>
      <c r="X316" s="411">
        <v>0</v>
      </c>
      <c r="Y316" s="411">
        <v>0</v>
      </c>
      <c r="Z316" s="411">
        <v>0</v>
      </c>
      <c r="AA316" s="411">
        <v>0</v>
      </c>
      <c r="AB316" s="411">
        <v>0</v>
      </c>
      <c r="AC316" s="411">
        <v>0</v>
      </c>
      <c r="AD316" s="411">
        <v>0</v>
      </c>
      <c r="AE316" s="412">
        <v>0</v>
      </c>
      <c r="AF316" s="411">
        <f t="shared" si="90"/>
        <v>0</v>
      </c>
      <c r="AG316" s="411">
        <v>0</v>
      </c>
      <c r="AH316" s="411">
        <v>0</v>
      </c>
      <c r="AI316" s="411">
        <v>0</v>
      </c>
      <c r="AJ316" s="411">
        <v>0</v>
      </c>
      <c r="AK316" s="411">
        <v>0</v>
      </c>
      <c r="AL316" s="411">
        <v>0</v>
      </c>
      <c r="AM316" s="411">
        <v>0</v>
      </c>
      <c r="AN316" s="411">
        <v>0</v>
      </c>
      <c r="AO316" s="411">
        <v>0</v>
      </c>
      <c r="AP316" s="411">
        <v>0</v>
      </c>
      <c r="AQ316" s="411">
        <v>0</v>
      </c>
      <c r="AR316" s="412">
        <v>0</v>
      </c>
      <c r="AS316" s="411">
        <f t="shared" si="91"/>
        <v>0</v>
      </c>
      <c r="AT316" s="411">
        <f t="shared" si="92"/>
        <v>0</v>
      </c>
      <c r="AU316" s="411">
        <f t="shared" si="93"/>
        <v>0</v>
      </c>
      <c r="AV316" s="411">
        <f t="shared" si="94"/>
        <v>0</v>
      </c>
      <c r="AW316" s="411">
        <v>0</v>
      </c>
      <c r="AX316" s="411">
        <v>0</v>
      </c>
      <c r="AY316" s="411">
        <v>0</v>
      </c>
      <c r="AZ316" s="411">
        <v>0</v>
      </c>
      <c r="BA316" s="411">
        <v>0</v>
      </c>
      <c r="BB316" s="411">
        <v>0</v>
      </c>
      <c r="BC316" s="411">
        <v>0</v>
      </c>
      <c r="BD316" s="411">
        <v>0</v>
      </c>
      <c r="BE316" s="411">
        <v>0</v>
      </c>
      <c r="BF316" s="411">
        <v>0</v>
      </c>
      <c r="BG316" s="411">
        <v>0</v>
      </c>
      <c r="BH316" s="412">
        <v>0</v>
      </c>
      <c r="BI316" s="411">
        <f t="shared" si="95"/>
        <v>0</v>
      </c>
      <c r="BJ316" s="411">
        <v>0</v>
      </c>
      <c r="BK316" s="411">
        <v>0</v>
      </c>
      <c r="BL316" s="411">
        <v>0</v>
      </c>
      <c r="BM316" s="411">
        <v>0</v>
      </c>
      <c r="BN316" s="411">
        <v>0</v>
      </c>
      <c r="BO316" s="411">
        <v>0</v>
      </c>
      <c r="BP316" s="411">
        <v>0</v>
      </c>
      <c r="BQ316" s="411">
        <v>0</v>
      </c>
      <c r="BR316" s="411">
        <v>0</v>
      </c>
      <c r="BS316" s="411">
        <v>0</v>
      </c>
      <c r="BT316" s="411">
        <v>0</v>
      </c>
      <c r="BU316" s="412">
        <v>0</v>
      </c>
      <c r="BV316" s="411">
        <f t="shared" si="96"/>
        <v>0</v>
      </c>
      <c r="BW316" s="411">
        <v>0</v>
      </c>
      <c r="BX316" s="411">
        <v>0</v>
      </c>
      <c r="BY316" s="411">
        <v>0</v>
      </c>
      <c r="BZ316" s="411">
        <v>0</v>
      </c>
      <c r="CA316" s="411">
        <v>0</v>
      </c>
      <c r="CB316" s="411">
        <v>0</v>
      </c>
      <c r="CC316" s="411">
        <v>0</v>
      </c>
      <c r="CD316" s="411">
        <v>0</v>
      </c>
      <c r="CE316" s="411">
        <v>0</v>
      </c>
      <c r="CF316" s="411">
        <v>0</v>
      </c>
      <c r="CG316" s="411">
        <v>0</v>
      </c>
      <c r="CH316" s="412">
        <v>0</v>
      </c>
      <c r="CI316" s="411">
        <f t="shared" si="97"/>
        <v>0</v>
      </c>
      <c r="CJ316" s="411">
        <v>0</v>
      </c>
      <c r="CK316" s="411">
        <v>0</v>
      </c>
      <c r="CL316" s="411">
        <v>0</v>
      </c>
      <c r="CM316" s="411">
        <v>0</v>
      </c>
      <c r="CN316" s="411">
        <v>0</v>
      </c>
      <c r="CO316" s="411">
        <v>0</v>
      </c>
      <c r="CP316" s="411">
        <v>0</v>
      </c>
      <c r="CQ316" s="411">
        <v>0</v>
      </c>
      <c r="CR316" s="411">
        <v>0</v>
      </c>
      <c r="CS316" s="411">
        <v>0</v>
      </c>
      <c r="CT316" s="411">
        <v>0</v>
      </c>
      <c r="CU316" s="412">
        <v>0</v>
      </c>
      <c r="CV316" s="411">
        <f t="shared" si="98"/>
        <v>0</v>
      </c>
      <c r="CW316" s="411">
        <v>0</v>
      </c>
      <c r="CX316" s="411">
        <v>0</v>
      </c>
      <c r="CY316" s="411">
        <v>0</v>
      </c>
      <c r="CZ316" s="411">
        <v>0</v>
      </c>
      <c r="DA316" s="411">
        <v>0</v>
      </c>
      <c r="DB316" s="411">
        <v>0</v>
      </c>
      <c r="DC316" s="411">
        <v>0</v>
      </c>
      <c r="DD316" s="411">
        <v>0</v>
      </c>
      <c r="DE316" s="411">
        <v>0</v>
      </c>
      <c r="DF316" s="411">
        <v>0</v>
      </c>
      <c r="DG316" s="411">
        <v>0</v>
      </c>
      <c r="DH316" s="412">
        <v>0</v>
      </c>
      <c r="DI316" s="411">
        <f t="shared" si="99"/>
        <v>0</v>
      </c>
      <c r="DJ316" s="411">
        <v>0</v>
      </c>
      <c r="DK316" s="411">
        <v>0</v>
      </c>
      <c r="DL316" s="411">
        <v>0</v>
      </c>
      <c r="DM316" s="411">
        <v>0</v>
      </c>
      <c r="DN316" s="411">
        <v>0</v>
      </c>
      <c r="DO316" s="411">
        <v>0</v>
      </c>
      <c r="DP316" s="411">
        <v>0</v>
      </c>
      <c r="DQ316" s="411">
        <v>0</v>
      </c>
      <c r="DR316" s="411">
        <v>0</v>
      </c>
      <c r="DS316" s="411">
        <v>0</v>
      </c>
      <c r="DT316" s="411">
        <v>0</v>
      </c>
      <c r="DU316" s="412">
        <v>0</v>
      </c>
      <c r="DV316" s="411">
        <f t="shared" si="100"/>
        <v>0</v>
      </c>
      <c r="DW316" s="412">
        <v>0</v>
      </c>
      <c r="DX316" s="412">
        <v>0</v>
      </c>
      <c r="DY316" s="412">
        <v>0</v>
      </c>
      <c r="DZ316" s="412">
        <v>0</v>
      </c>
      <c r="EA316" s="412">
        <v>0</v>
      </c>
      <c r="EB316" s="412">
        <v>0</v>
      </c>
      <c r="EC316" s="412">
        <v>0</v>
      </c>
      <c r="ED316" s="412">
        <v>0</v>
      </c>
      <c r="EE316" s="412">
        <v>0</v>
      </c>
      <c r="EF316" s="412">
        <v>0</v>
      </c>
      <c r="EG316" s="412">
        <v>0</v>
      </c>
      <c r="EH316" s="412">
        <v>0</v>
      </c>
      <c r="EI316" s="411">
        <f t="shared" si="101"/>
        <v>0</v>
      </c>
      <c r="EK316" s="411">
        <f t="shared" si="102"/>
        <v>1</v>
      </c>
      <c r="EL316" s="7">
        <f t="shared" si="103"/>
        <v>-1</v>
      </c>
    </row>
    <row r="317" spans="1:142">
      <c r="A317" s="365" t="str">
        <f t="shared" si="85"/>
        <v xml:space="preserve"> 034</v>
      </c>
      <c r="B317" s="370" t="s">
        <v>938</v>
      </c>
      <c r="C317" s="370" t="s">
        <v>1184</v>
      </c>
      <c r="D317" s="411">
        <v>0</v>
      </c>
      <c r="E317" s="411">
        <v>0</v>
      </c>
      <c r="F317" s="411">
        <v>0</v>
      </c>
      <c r="G317" s="411">
        <v>0</v>
      </c>
      <c r="H317" s="411">
        <v>0</v>
      </c>
      <c r="I317" s="411">
        <v>0</v>
      </c>
      <c r="J317" s="411">
        <v>0</v>
      </c>
      <c r="K317" s="411">
        <v>0</v>
      </c>
      <c r="L317" s="411">
        <v>0</v>
      </c>
      <c r="M317" s="411">
        <v>1</v>
      </c>
      <c r="N317" s="411">
        <v>0</v>
      </c>
      <c r="O317" s="412">
        <v>0</v>
      </c>
      <c r="P317" s="411">
        <f t="shared" si="86"/>
        <v>1</v>
      </c>
      <c r="Q317" s="411">
        <f t="shared" si="87"/>
        <v>0</v>
      </c>
      <c r="R317" s="411">
        <f t="shared" si="88"/>
        <v>0</v>
      </c>
      <c r="S317" s="411">
        <f t="shared" si="89"/>
        <v>1</v>
      </c>
      <c r="T317" s="411">
        <v>0</v>
      </c>
      <c r="U317" s="411">
        <v>0</v>
      </c>
      <c r="V317" s="411">
        <v>0</v>
      </c>
      <c r="W317" s="411">
        <v>0</v>
      </c>
      <c r="X317" s="411">
        <v>0</v>
      </c>
      <c r="Y317" s="411">
        <v>0</v>
      </c>
      <c r="Z317" s="411">
        <v>0</v>
      </c>
      <c r="AA317" s="411">
        <v>0</v>
      </c>
      <c r="AB317" s="411">
        <v>0</v>
      </c>
      <c r="AC317" s="411">
        <v>0</v>
      </c>
      <c r="AD317" s="411">
        <v>0</v>
      </c>
      <c r="AE317" s="412">
        <v>0</v>
      </c>
      <c r="AF317" s="411">
        <f t="shared" si="90"/>
        <v>0</v>
      </c>
      <c r="AG317" s="411">
        <v>0</v>
      </c>
      <c r="AH317" s="411">
        <v>0</v>
      </c>
      <c r="AI317" s="411">
        <v>0</v>
      </c>
      <c r="AJ317" s="411">
        <v>0</v>
      </c>
      <c r="AK317" s="411">
        <v>0</v>
      </c>
      <c r="AL317" s="411">
        <v>0</v>
      </c>
      <c r="AM317" s="411">
        <v>0</v>
      </c>
      <c r="AN317" s="411">
        <v>0</v>
      </c>
      <c r="AO317" s="411">
        <v>0</v>
      </c>
      <c r="AP317" s="411">
        <v>0</v>
      </c>
      <c r="AQ317" s="411">
        <v>0</v>
      </c>
      <c r="AR317" s="412">
        <v>0</v>
      </c>
      <c r="AS317" s="411">
        <f t="shared" si="91"/>
        <v>0</v>
      </c>
      <c r="AT317" s="411">
        <f t="shared" si="92"/>
        <v>0</v>
      </c>
      <c r="AU317" s="411">
        <f t="shared" si="93"/>
        <v>0</v>
      </c>
      <c r="AV317" s="411">
        <f t="shared" si="94"/>
        <v>0</v>
      </c>
      <c r="AW317" s="411">
        <v>0</v>
      </c>
      <c r="AX317" s="411">
        <v>0</v>
      </c>
      <c r="AY317" s="411">
        <v>0</v>
      </c>
      <c r="AZ317" s="411">
        <v>0</v>
      </c>
      <c r="BA317" s="411">
        <v>0</v>
      </c>
      <c r="BB317" s="411">
        <v>0</v>
      </c>
      <c r="BC317" s="411">
        <v>0</v>
      </c>
      <c r="BD317" s="411">
        <v>0</v>
      </c>
      <c r="BE317" s="411">
        <v>0</v>
      </c>
      <c r="BF317" s="411">
        <v>0</v>
      </c>
      <c r="BG317" s="411">
        <v>0</v>
      </c>
      <c r="BH317" s="412">
        <v>0</v>
      </c>
      <c r="BI317" s="411">
        <f t="shared" si="95"/>
        <v>0</v>
      </c>
      <c r="BJ317" s="411">
        <v>0</v>
      </c>
      <c r="BK317" s="411">
        <v>0</v>
      </c>
      <c r="BL317" s="411">
        <v>0</v>
      </c>
      <c r="BM317" s="411">
        <v>0</v>
      </c>
      <c r="BN317" s="411">
        <v>0</v>
      </c>
      <c r="BO317" s="411">
        <v>0</v>
      </c>
      <c r="BP317" s="411">
        <v>0</v>
      </c>
      <c r="BQ317" s="411">
        <v>0</v>
      </c>
      <c r="BR317" s="411">
        <v>0</v>
      </c>
      <c r="BS317" s="411">
        <v>0</v>
      </c>
      <c r="BT317" s="411">
        <v>0</v>
      </c>
      <c r="BU317" s="412">
        <v>0</v>
      </c>
      <c r="BV317" s="411">
        <f t="shared" si="96"/>
        <v>0</v>
      </c>
      <c r="BW317" s="411">
        <v>0</v>
      </c>
      <c r="BX317" s="411">
        <v>0</v>
      </c>
      <c r="BY317" s="411">
        <v>0</v>
      </c>
      <c r="BZ317" s="411">
        <v>0</v>
      </c>
      <c r="CA317" s="411">
        <v>0</v>
      </c>
      <c r="CB317" s="411">
        <v>0</v>
      </c>
      <c r="CC317" s="411">
        <v>0</v>
      </c>
      <c r="CD317" s="411">
        <v>0</v>
      </c>
      <c r="CE317" s="411">
        <v>0</v>
      </c>
      <c r="CF317" s="411">
        <v>0</v>
      </c>
      <c r="CG317" s="411">
        <v>0</v>
      </c>
      <c r="CH317" s="412">
        <v>0</v>
      </c>
      <c r="CI317" s="411">
        <f t="shared" si="97"/>
        <v>0</v>
      </c>
      <c r="CJ317" s="411">
        <v>0</v>
      </c>
      <c r="CK317" s="411">
        <v>0</v>
      </c>
      <c r="CL317" s="411">
        <v>0</v>
      </c>
      <c r="CM317" s="411">
        <v>0</v>
      </c>
      <c r="CN317" s="411">
        <v>0</v>
      </c>
      <c r="CO317" s="411">
        <v>0</v>
      </c>
      <c r="CP317" s="411">
        <v>0</v>
      </c>
      <c r="CQ317" s="411">
        <v>0</v>
      </c>
      <c r="CR317" s="411">
        <v>0</v>
      </c>
      <c r="CS317" s="411">
        <v>0</v>
      </c>
      <c r="CT317" s="411">
        <v>0</v>
      </c>
      <c r="CU317" s="412">
        <v>0</v>
      </c>
      <c r="CV317" s="411">
        <f t="shared" si="98"/>
        <v>0</v>
      </c>
      <c r="CW317" s="411">
        <v>0</v>
      </c>
      <c r="CX317" s="411">
        <v>0</v>
      </c>
      <c r="CY317" s="411">
        <v>0</v>
      </c>
      <c r="CZ317" s="411">
        <v>0</v>
      </c>
      <c r="DA317" s="411">
        <v>0</v>
      </c>
      <c r="DB317" s="411">
        <v>0</v>
      </c>
      <c r="DC317" s="411">
        <v>0</v>
      </c>
      <c r="DD317" s="411">
        <v>0</v>
      </c>
      <c r="DE317" s="411">
        <v>0</v>
      </c>
      <c r="DF317" s="411">
        <v>0</v>
      </c>
      <c r="DG317" s="411">
        <v>0</v>
      </c>
      <c r="DH317" s="412">
        <v>0</v>
      </c>
      <c r="DI317" s="411">
        <f t="shared" si="99"/>
        <v>0</v>
      </c>
      <c r="DJ317" s="411">
        <v>0</v>
      </c>
      <c r="DK317" s="411">
        <v>0</v>
      </c>
      <c r="DL317" s="411">
        <v>0</v>
      </c>
      <c r="DM317" s="411">
        <v>0</v>
      </c>
      <c r="DN317" s="411">
        <v>0</v>
      </c>
      <c r="DO317" s="411">
        <v>0</v>
      </c>
      <c r="DP317" s="411">
        <v>0</v>
      </c>
      <c r="DQ317" s="411">
        <v>0</v>
      </c>
      <c r="DR317" s="411">
        <v>0</v>
      </c>
      <c r="DS317" s="411">
        <v>0</v>
      </c>
      <c r="DT317" s="411">
        <v>0</v>
      </c>
      <c r="DU317" s="412">
        <v>0</v>
      </c>
      <c r="DV317" s="411">
        <f t="shared" si="100"/>
        <v>0</v>
      </c>
      <c r="DW317" s="412">
        <v>0</v>
      </c>
      <c r="DX317" s="412">
        <v>0</v>
      </c>
      <c r="DY317" s="412">
        <v>0</v>
      </c>
      <c r="DZ317" s="412">
        <v>0</v>
      </c>
      <c r="EA317" s="412">
        <v>0</v>
      </c>
      <c r="EB317" s="412">
        <v>0</v>
      </c>
      <c r="EC317" s="412">
        <v>0</v>
      </c>
      <c r="ED317" s="412">
        <v>0</v>
      </c>
      <c r="EE317" s="412">
        <v>0</v>
      </c>
      <c r="EF317" s="412">
        <v>0</v>
      </c>
      <c r="EG317" s="412">
        <v>0</v>
      </c>
      <c r="EH317" s="412">
        <v>0</v>
      </c>
      <c r="EI317" s="411">
        <f t="shared" si="101"/>
        <v>0</v>
      </c>
      <c r="EK317" s="411">
        <f t="shared" si="102"/>
        <v>1</v>
      </c>
      <c r="EL317" s="7">
        <f t="shared" si="103"/>
        <v>-1</v>
      </c>
    </row>
    <row r="318" spans="1:142">
      <c r="A318" s="365" t="str">
        <f t="shared" si="85"/>
        <v xml:space="preserve"> 034</v>
      </c>
      <c r="B318" s="370" t="s">
        <v>938</v>
      </c>
      <c r="C318" s="370" t="s">
        <v>1185</v>
      </c>
      <c r="D318" s="411">
        <v>0</v>
      </c>
      <c r="E318" s="411">
        <v>0</v>
      </c>
      <c r="F318" s="411">
        <v>0</v>
      </c>
      <c r="G318" s="411">
        <v>0</v>
      </c>
      <c r="H318" s="411">
        <v>0</v>
      </c>
      <c r="I318" s="411">
        <v>0</v>
      </c>
      <c r="J318" s="411">
        <v>0</v>
      </c>
      <c r="K318" s="411">
        <v>0</v>
      </c>
      <c r="L318" s="411">
        <v>0</v>
      </c>
      <c r="M318" s="411">
        <v>1</v>
      </c>
      <c r="N318" s="411">
        <v>0</v>
      </c>
      <c r="O318" s="412">
        <v>0</v>
      </c>
      <c r="P318" s="411">
        <f t="shared" si="86"/>
        <v>1</v>
      </c>
      <c r="Q318" s="411">
        <f t="shared" si="87"/>
        <v>0</v>
      </c>
      <c r="R318" s="411">
        <f t="shared" si="88"/>
        <v>0</v>
      </c>
      <c r="S318" s="411">
        <f t="shared" si="89"/>
        <v>1</v>
      </c>
      <c r="T318" s="411">
        <v>0</v>
      </c>
      <c r="U318" s="411">
        <v>0</v>
      </c>
      <c r="V318" s="411">
        <v>0</v>
      </c>
      <c r="W318" s="411">
        <v>0</v>
      </c>
      <c r="X318" s="411">
        <v>0</v>
      </c>
      <c r="Y318" s="411">
        <v>0</v>
      </c>
      <c r="Z318" s="411">
        <v>0</v>
      </c>
      <c r="AA318" s="411">
        <v>0</v>
      </c>
      <c r="AB318" s="411">
        <v>0</v>
      </c>
      <c r="AC318" s="411">
        <v>0</v>
      </c>
      <c r="AD318" s="411">
        <v>0</v>
      </c>
      <c r="AE318" s="412">
        <v>0</v>
      </c>
      <c r="AF318" s="411">
        <f t="shared" si="90"/>
        <v>0</v>
      </c>
      <c r="AG318" s="411">
        <v>0</v>
      </c>
      <c r="AH318" s="411">
        <v>0</v>
      </c>
      <c r="AI318" s="411">
        <v>0</v>
      </c>
      <c r="AJ318" s="411">
        <v>0</v>
      </c>
      <c r="AK318" s="411">
        <v>0</v>
      </c>
      <c r="AL318" s="411">
        <v>0</v>
      </c>
      <c r="AM318" s="411">
        <v>0</v>
      </c>
      <c r="AN318" s="411">
        <v>0</v>
      </c>
      <c r="AO318" s="411">
        <v>0</v>
      </c>
      <c r="AP318" s="411">
        <v>0</v>
      </c>
      <c r="AQ318" s="411">
        <v>0</v>
      </c>
      <c r="AR318" s="412">
        <v>0</v>
      </c>
      <c r="AS318" s="411">
        <f t="shared" si="91"/>
        <v>0</v>
      </c>
      <c r="AT318" s="411">
        <f t="shared" si="92"/>
        <v>0</v>
      </c>
      <c r="AU318" s="411">
        <f t="shared" si="93"/>
        <v>0</v>
      </c>
      <c r="AV318" s="411">
        <f t="shared" si="94"/>
        <v>0</v>
      </c>
      <c r="AW318" s="411">
        <v>0</v>
      </c>
      <c r="AX318" s="411">
        <v>0</v>
      </c>
      <c r="AY318" s="411">
        <v>0</v>
      </c>
      <c r="AZ318" s="411">
        <v>0</v>
      </c>
      <c r="BA318" s="411">
        <v>0</v>
      </c>
      <c r="BB318" s="411">
        <v>0</v>
      </c>
      <c r="BC318" s="411">
        <v>0</v>
      </c>
      <c r="BD318" s="411">
        <v>0</v>
      </c>
      <c r="BE318" s="411">
        <v>0</v>
      </c>
      <c r="BF318" s="411">
        <v>0</v>
      </c>
      <c r="BG318" s="411">
        <v>0</v>
      </c>
      <c r="BH318" s="412">
        <v>0</v>
      </c>
      <c r="BI318" s="411">
        <f t="shared" si="95"/>
        <v>0</v>
      </c>
      <c r="BJ318" s="411">
        <v>0</v>
      </c>
      <c r="BK318" s="411">
        <v>0</v>
      </c>
      <c r="BL318" s="411">
        <v>0</v>
      </c>
      <c r="BM318" s="411">
        <v>0</v>
      </c>
      <c r="BN318" s="411">
        <v>0</v>
      </c>
      <c r="BO318" s="411">
        <v>0</v>
      </c>
      <c r="BP318" s="411">
        <v>0</v>
      </c>
      <c r="BQ318" s="411">
        <v>0</v>
      </c>
      <c r="BR318" s="411">
        <v>0</v>
      </c>
      <c r="BS318" s="411">
        <v>0</v>
      </c>
      <c r="BT318" s="411">
        <v>0</v>
      </c>
      <c r="BU318" s="412">
        <v>0</v>
      </c>
      <c r="BV318" s="411">
        <f t="shared" si="96"/>
        <v>0</v>
      </c>
      <c r="BW318" s="411">
        <v>0</v>
      </c>
      <c r="BX318" s="411">
        <v>0</v>
      </c>
      <c r="BY318" s="411">
        <v>0</v>
      </c>
      <c r="BZ318" s="411">
        <v>0</v>
      </c>
      <c r="CA318" s="411">
        <v>0</v>
      </c>
      <c r="CB318" s="411">
        <v>0</v>
      </c>
      <c r="CC318" s="411">
        <v>0</v>
      </c>
      <c r="CD318" s="411">
        <v>0</v>
      </c>
      <c r="CE318" s="411">
        <v>0</v>
      </c>
      <c r="CF318" s="411">
        <v>0</v>
      </c>
      <c r="CG318" s="411">
        <v>0</v>
      </c>
      <c r="CH318" s="412">
        <v>0</v>
      </c>
      <c r="CI318" s="411">
        <f t="shared" si="97"/>
        <v>0</v>
      </c>
      <c r="CJ318" s="411">
        <v>0</v>
      </c>
      <c r="CK318" s="411">
        <v>0</v>
      </c>
      <c r="CL318" s="411">
        <v>0</v>
      </c>
      <c r="CM318" s="411">
        <v>0</v>
      </c>
      <c r="CN318" s="411">
        <v>0</v>
      </c>
      <c r="CO318" s="411">
        <v>0</v>
      </c>
      <c r="CP318" s="411">
        <v>0</v>
      </c>
      <c r="CQ318" s="411">
        <v>0</v>
      </c>
      <c r="CR318" s="411">
        <v>0</v>
      </c>
      <c r="CS318" s="411">
        <v>0</v>
      </c>
      <c r="CT318" s="411">
        <v>0</v>
      </c>
      <c r="CU318" s="412">
        <v>0</v>
      </c>
      <c r="CV318" s="411">
        <f t="shared" si="98"/>
        <v>0</v>
      </c>
      <c r="CW318" s="411">
        <v>0</v>
      </c>
      <c r="CX318" s="411">
        <v>0</v>
      </c>
      <c r="CY318" s="411">
        <v>0</v>
      </c>
      <c r="CZ318" s="411">
        <v>0</v>
      </c>
      <c r="DA318" s="411">
        <v>0</v>
      </c>
      <c r="DB318" s="411">
        <v>0</v>
      </c>
      <c r="DC318" s="411">
        <v>0</v>
      </c>
      <c r="DD318" s="411">
        <v>0</v>
      </c>
      <c r="DE318" s="411">
        <v>0</v>
      </c>
      <c r="DF318" s="411">
        <v>0</v>
      </c>
      <c r="DG318" s="411">
        <v>0</v>
      </c>
      <c r="DH318" s="412">
        <v>0</v>
      </c>
      <c r="DI318" s="411">
        <f t="shared" si="99"/>
        <v>0</v>
      </c>
      <c r="DJ318" s="411">
        <v>0</v>
      </c>
      <c r="DK318" s="411">
        <v>0</v>
      </c>
      <c r="DL318" s="411">
        <v>0</v>
      </c>
      <c r="DM318" s="411">
        <v>0</v>
      </c>
      <c r="DN318" s="411">
        <v>0</v>
      </c>
      <c r="DO318" s="411">
        <v>0</v>
      </c>
      <c r="DP318" s="411">
        <v>0</v>
      </c>
      <c r="DQ318" s="411">
        <v>0</v>
      </c>
      <c r="DR318" s="411">
        <v>0</v>
      </c>
      <c r="DS318" s="411">
        <v>0</v>
      </c>
      <c r="DT318" s="411">
        <v>0</v>
      </c>
      <c r="DU318" s="412">
        <v>0</v>
      </c>
      <c r="DV318" s="411">
        <f t="shared" si="100"/>
        <v>0</v>
      </c>
      <c r="DW318" s="412">
        <v>0</v>
      </c>
      <c r="DX318" s="412">
        <v>0</v>
      </c>
      <c r="DY318" s="412">
        <v>0</v>
      </c>
      <c r="DZ318" s="412">
        <v>0</v>
      </c>
      <c r="EA318" s="412">
        <v>0</v>
      </c>
      <c r="EB318" s="412">
        <v>0</v>
      </c>
      <c r="EC318" s="412">
        <v>0</v>
      </c>
      <c r="ED318" s="412">
        <v>0</v>
      </c>
      <c r="EE318" s="412">
        <v>0</v>
      </c>
      <c r="EF318" s="412">
        <v>0</v>
      </c>
      <c r="EG318" s="412">
        <v>0</v>
      </c>
      <c r="EH318" s="412">
        <v>0</v>
      </c>
      <c r="EI318" s="411">
        <f t="shared" si="101"/>
        <v>0</v>
      </c>
      <c r="EK318" s="411">
        <f t="shared" si="102"/>
        <v>1</v>
      </c>
      <c r="EL318" s="7">
        <f t="shared" si="103"/>
        <v>-1</v>
      </c>
    </row>
    <row r="319" spans="1:142">
      <c r="A319" s="365" t="str">
        <f t="shared" si="85"/>
        <v xml:space="preserve"> 034</v>
      </c>
      <c r="B319" s="370" t="s">
        <v>938</v>
      </c>
      <c r="C319" s="370" t="s">
        <v>1186</v>
      </c>
      <c r="D319" s="411">
        <v>0</v>
      </c>
      <c r="E319" s="411">
        <v>0</v>
      </c>
      <c r="F319" s="411">
        <v>0</v>
      </c>
      <c r="G319" s="411">
        <v>0</v>
      </c>
      <c r="H319" s="411">
        <v>0</v>
      </c>
      <c r="I319" s="411">
        <v>0</v>
      </c>
      <c r="J319" s="411">
        <v>0</v>
      </c>
      <c r="K319" s="411">
        <v>0</v>
      </c>
      <c r="L319" s="411">
        <v>0</v>
      </c>
      <c r="M319" s="411">
        <v>1</v>
      </c>
      <c r="N319" s="411">
        <v>0</v>
      </c>
      <c r="O319" s="412">
        <v>0</v>
      </c>
      <c r="P319" s="411">
        <f t="shared" si="86"/>
        <v>1</v>
      </c>
      <c r="Q319" s="411">
        <f t="shared" si="87"/>
        <v>0</v>
      </c>
      <c r="R319" s="411">
        <f t="shared" si="88"/>
        <v>0</v>
      </c>
      <c r="S319" s="411">
        <f t="shared" si="89"/>
        <v>1</v>
      </c>
      <c r="T319" s="411">
        <v>0</v>
      </c>
      <c r="U319" s="411">
        <v>0</v>
      </c>
      <c r="V319" s="411">
        <v>0</v>
      </c>
      <c r="W319" s="411">
        <v>0</v>
      </c>
      <c r="X319" s="411">
        <v>0</v>
      </c>
      <c r="Y319" s="411">
        <v>0</v>
      </c>
      <c r="Z319" s="411">
        <v>0</v>
      </c>
      <c r="AA319" s="411">
        <v>0</v>
      </c>
      <c r="AB319" s="411">
        <v>0</v>
      </c>
      <c r="AC319" s="411">
        <v>0</v>
      </c>
      <c r="AD319" s="411">
        <v>0</v>
      </c>
      <c r="AE319" s="412">
        <v>0</v>
      </c>
      <c r="AF319" s="411">
        <f t="shared" si="90"/>
        <v>0</v>
      </c>
      <c r="AG319" s="411">
        <v>0</v>
      </c>
      <c r="AH319" s="411">
        <v>0</v>
      </c>
      <c r="AI319" s="411">
        <v>0</v>
      </c>
      <c r="AJ319" s="411">
        <v>0</v>
      </c>
      <c r="AK319" s="411">
        <v>0</v>
      </c>
      <c r="AL319" s="411">
        <v>0</v>
      </c>
      <c r="AM319" s="411">
        <v>0</v>
      </c>
      <c r="AN319" s="411">
        <v>0</v>
      </c>
      <c r="AO319" s="411">
        <v>0</v>
      </c>
      <c r="AP319" s="411">
        <v>0</v>
      </c>
      <c r="AQ319" s="411">
        <v>0</v>
      </c>
      <c r="AR319" s="412">
        <v>0</v>
      </c>
      <c r="AS319" s="411">
        <f t="shared" si="91"/>
        <v>0</v>
      </c>
      <c r="AT319" s="411">
        <f t="shared" si="92"/>
        <v>0</v>
      </c>
      <c r="AU319" s="411">
        <f t="shared" si="93"/>
        <v>0</v>
      </c>
      <c r="AV319" s="411">
        <f t="shared" si="94"/>
        <v>0</v>
      </c>
      <c r="AW319" s="411">
        <v>0</v>
      </c>
      <c r="AX319" s="411">
        <v>0</v>
      </c>
      <c r="AY319" s="411">
        <v>0</v>
      </c>
      <c r="AZ319" s="411">
        <v>0</v>
      </c>
      <c r="BA319" s="411">
        <v>0</v>
      </c>
      <c r="BB319" s="411">
        <v>0</v>
      </c>
      <c r="BC319" s="411">
        <v>0</v>
      </c>
      <c r="BD319" s="411">
        <v>0</v>
      </c>
      <c r="BE319" s="411">
        <v>0</v>
      </c>
      <c r="BF319" s="411">
        <v>0</v>
      </c>
      <c r="BG319" s="411">
        <v>0</v>
      </c>
      <c r="BH319" s="412">
        <v>0</v>
      </c>
      <c r="BI319" s="411">
        <f t="shared" si="95"/>
        <v>0</v>
      </c>
      <c r="BJ319" s="411">
        <v>0</v>
      </c>
      <c r="BK319" s="411">
        <v>0</v>
      </c>
      <c r="BL319" s="411">
        <v>0</v>
      </c>
      <c r="BM319" s="411">
        <v>0</v>
      </c>
      <c r="BN319" s="411">
        <v>0</v>
      </c>
      <c r="BO319" s="411">
        <v>0</v>
      </c>
      <c r="BP319" s="411">
        <v>0</v>
      </c>
      <c r="BQ319" s="411">
        <v>0</v>
      </c>
      <c r="BR319" s="411">
        <v>0</v>
      </c>
      <c r="BS319" s="411">
        <v>0</v>
      </c>
      <c r="BT319" s="411">
        <v>0</v>
      </c>
      <c r="BU319" s="412">
        <v>0</v>
      </c>
      <c r="BV319" s="411">
        <f t="shared" si="96"/>
        <v>0</v>
      </c>
      <c r="BW319" s="411">
        <v>0</v>
      </c>
      <c r="BX319" s="411">
        <v>0</v>
      </c>
      <c r="BY319" s="411">
        <v>0</v>
      </c>
      <c r="BZ319" s="411">
        <v>0</v>
      </c>
      <c r="CA319" s="411">
        <v>0</v>
      </c>
      <c r="CB319" s="411">
        <v>0</v>
      </c>
      <c r="CC319" s="411">
        <v>0</v>
      </c>
      <c r="CD319" s="411">
        <v>0</v>
      </c>
      <c r="CE319" s="411">
        <v>0</v>
      </c>
      <c r="CF319" s="411">
        <v>0</v>
      </c>
      <c r="CG319" s="411">
        <v>0</v>
      </c>
      <c r="CH319" s="412">
        <v>0</v>
      </c>
      <c r="CI319" s="411">
        <f t="shared" si="97"/>
        <v>0</v>
      </c>
      <c r="CJ319" s="411">
        <v>0</v>
      </c>
      <c r="CK319" s="411">
        <v>0</v>
      </c>
      <c r="CL319" s="411">
        <v>0</v>
      </c>
      <c r="CM319" s="411">
        <v>0</v>
      </c>
      <c r="CN319" s="411">
        <v>0</v>
      </c>
      <c r="CO319" s="411">
        <v>0</v>
      </c>
      <c r="CP319" s="411">
        <v>0</v>
      </c>
      <c r="CQ319" s="411">
        <v>0</v>
      </c>
      <c r="CR319" s="411">
        <v>0</v>
      </c>
      <c r="CS319" s="411">
        <v>0</v>
      </c>
      <c r="CT319" s="411">
        <v>0</v>
      </c>
      <c r="CU319" s="412">
        <v>0</v>
      </c>
      <c r="CV319" s="411">
        <f t="shared" si="98"/>
        <v>0</v>
      </c>
      <c r="CW319" s="411">
        <v>0</v>
      </c>
      <c r="CX319" s="411">
        <v>0</v>
      </c>
      <c r="CY319" s="411">
        <v>0</v>
      </c>
      <c r="CZ319" s="411">
        <v>0</v>
      </c>
      <c r="DA319" s="411">
        <v>0</v>
      </c>
      <c r="DB319" s="411">
        <v>0</v>
      </c>
      <c r="DC319" s="411">
        <v>0</v>
      </c>
      <c r="DD319" s="411">
        <v>0</v>
      </c>
      <c r="DE319" s="411">
        <v>0</v>
      </c>
      <c r="DF319" s="411">
        <v>0</v>
      </c>
      <c r="DG319" s="411">
        <v>0</v>
      </c>
      <c r="DH319" s="412">
        <v>0</v>
      </c>
      <c r="DI319" s="411">
        <f t="shared" si="99"/>
        <v>0</v>
      </c>
      <c r="DJ319" s="411">
        <v>0</v>
      </c>
      <c r="DK319" s="411">
        <v>0</v>
      </c>
      <c r="DL319" s="411">
        <v>0</v>
      </c>
      <c r="DM319" s="411">
        <v>0</v>
      </c>
      <c r="DN319" s="411">
        <v>0</v>
      </c>
      <c r="DO319" s="411">
        <v>0</v>
      </c>
      <c r="DP319" s="411">
        <v>0</v>
      </c>
      <c r="DQ319" s="411">
        <v>0</v>
      </c>
      <c r="DR319" s="411">
        <v>0</v>
      </c>
      <c r="DS319" s="411">
        <v>0</v>
      </c>
      <c r="DT319" s="411">
        <v>0</v>
      </c>
      <c r="DU319" s="412">
        <v>0</v>
      </c>
      <c r="DV319" s="411">
        <f t="shared" si="100"/>
        <v>0</v>
      </c>
      <c r="DW319" s="412">
        <v>0</v>
      </c>
      <c r="DX319" s="412">
        <v>0</v>
      </c>
      <c r="DY319" s="412">
        <v>0</v>
      </c>
      <c r="DZ319" s="412">
        <v>0</v>
      </c>
      <c r="EA319" s="412">
        <v>0</v>
      </c>
      <c r="EB319" s="412">
        <v>0</v>
      </c>
      <c r="EC319" s="412">
        <v>0</v>
      </c>
      <c r="ED319" s="412">
        <v>0</v>
      </c>
      <c r="EE319" s="412">
        <v>0</v>
      </c>
      <c r="EF319" s="412">
        <v>0</v>
      </c>
      <c r="EG319" s="412">
        <v>0</v>
      </c>
      <c r="EH319" s="412">
        <v>0</v>
      </c>
      <c r="EI319" s="411">
        <f t="shared" si="101"/>
        <v>0</v>
      </c>
      <c r="EK319" s="411">
        <f t="shared" si="102"/>
        <v>1</v>
      </c>
      <c r="EL319" s="7">
        <f t="shared" si="103"/>
        <v>-1</v>
      </c>
    </row>
    <row r="320" spans="1:142">
      <c r="A320" s="365" t="str">
        <f t="shared" si="85"/>
        <v xml:space="preserve"> 034</v>
      </c>
      <c r="B320" s="370" t="s">
        <v>938</v>
      </c>
      <c r="C320" s="370" t="s">
        <v>1187</v>
      </c>
      <c r="D320" s="411">
        <v>1</v>
      </c>
      <c r="E320" s="411">
        <v>1</v>
      </c>
      <c r="F320" s="411">
        <v>1</v>
      </c>
      <c r="G320" s="411">
        <v>1</v>
      </c>
      <c r="H320" s="411">
        <v>1</v>
      </c>
      <c r="I320" s="411">
        <v>1</v>
      </c>
      <c r="J320" s="411">
        <v>1</v>
      </c>
      <c r="K320" s="411">
        <v>1</v>
      </c>
      <c r="L320" s="411">
        <v>1</v>
      </c>
      <c r="M320" s="411">
        <v>0</v>
      </c>
      <c r="N320" s="411">
        <v>1</v>
      </c>
      <c r="O320" s="412">
        <v>1</v>
      </c>
      <c r="P320" s="411">
        <f t="shared" si="86"/>
        <v>11</v>
      </c>
      <c r="Q320" s="411">
        <f t="shared" si="87"/>
        <v>6.967741935483871</v>
      </c>
      <c r="R320" s="411">
        <f t="shared" si="88"/>
        <v>1.7563959955506117</v>
      </c>
      <c r="S320" s="411">
        <f t="shared" si="89"/>
        <v>2.2758620689655173</v>
      </c>
      <c r="T320" s="411">
        <v>0</v>
      </c>
      <c r="U320" s="411">
        <v>0</v>
      </c>
      <c r="V320" s="411">
        <v>0</v>
      </c>
      <c r="W320" s="411">
        <v>0</v>
      </c>
      <c r="X320" s="411">
        <v>0</v>
      </c>
      <c r="Y320" s="411">
        <v>0</v>
      </c>
      <c r="Z320" s="411">
        <v>0</v>
      </c>
      <c r="AA320" s="411">
        <v>0</v>
      </c>
      <c r="AB320" s="411">
        <v>0</v>
      </c>
      <c r="AC320" s="411">
        <v>0</v>
      </c>
      <c r="AD320" s="411">
        <v>0</v>
      </c>
      <c r="AE320" s="412">
        <v>0</v>
      </c>
      <c r="AF320" s="411">
        <f t="shared" si="90"/>
        <v>0</v>
      </c>
      <c r="AG320" s="411">
        <v>0</v>
      </c>
      <c r="AH320" s="411">
        <v>0</v>
      </c>
      <c r="AI320" s="411">
        <v>0</v>
      </c>
      <c r="AJ320" s="411">
        <v>0</v>
      </c>
      <c r="AK320" s="411">
        <v>0</v>
      </c>
      <c r="AL320" s="411">
        <v>0</v>
      </c>
      <c r="AM320" s="411">
        <v>0</v>
      </c>
      <c r="AN320" s="411">
        <v>0</v>
      </c>
      <c r="AO320" s="411">
        <v>0</v>
      </c>
      <c r="AP320" s="411">
        <v>0</v>
      </c>
      <c r="AQ320" s="411">
        <v>0</v>
      </c>
      <c r="AR320" s="412">
        <v>0</v>
      </c>
      <c r="AS320" s="411">
        <f t="shared" si="91"/>
        <v>0</v>
      </c>
      <c r="AT320" s="411">
        <f t="shared" si="92"/>
        <v>0</v>
      </c>
      <c r="AU320" s="411">
        <f t="shared" si="93"/>
        <v>0</v>
      </c>
      <c r="AV320" s="411">
        <f t="shared" si="94"/>
        <v>0</v>
      </c>
      <c r="AW320" s="411">
        <v>0</v>
      </c>
      <c r="AX320" s="411">
        <v>0</v>
      </c>
      <c r="AY320" s="411">
        <v>0</v>
      </c>
      <c r="AZ320" s="411">
        <v>0</v>
      </c>
      <c r="BA320" s="411">
        <v>0</v>
      </c>
      <c r="BB320" s="411">
        <v>0</v>
      </c>
      <c r="BC320" s="411">
        <v>0</v>
      </c>
      <c r="BD320" s="411">
        <v>0</v>
      </c>
      <c r="BE320" s="411">
        <v>0</v>
      </c>
      <c r="BF320" s="411">
        <v>0</v>
      </c>
      <c r="BG320" s="411">
        <v>0</v>
      </c>
      <c r="BH320" s="412">
        <v>0</v>
      </c>
      <c r="BI320" s="411">
        <f t="shared" si="95"/>
        <v>0</v>
      </c>
      <c r="BJ320" s="411">
        <v>0</v>
      </c>
      <c r="BK320" s="411">
        <v>0</v>
      </c>
      <c r="BL320" s="411">
        <v>0</v>
      </c>
      <c r="BM320" s="411">
        <v>0</v>
      </c>
      <c r="BN320" s="411">
        <v>0</v>
      </c>
      <c r="BO320" s="411">
        <v>0</v>
      </c>
      <c r="BP320" s="411">
        <v>0</v>
      </c>
      <c r="BQ320" s="411">
        <v>0</v>
      </c>
      <c r="BR320" s="411">
        <v>0</v>
      </c>
      <c r="BS320" s="411">
        <v>0</v>
      </c>
      <c r="BT320" s="411">
        <v>0</v>
      </c>
      <c r="BU320" s="412">
        <v>0</v>
      </c>
      <c r="BV320" s="411">
        <f t="shared" si="96"/>
        <v>0</v>
      </c>
      <c r="BW320" s="411">
        <v>0</v>
      </c>
      <c r="BX320" s="411">
        <v>0</v>
      </c>
      <c r="BY320" s="411">
        <v>0</v>
      </c>
      <c r="BZ320" s="411">
        <v>0</v>
      </c>
      <c r="CA320" s="411">
        <v>0</v>
      </c>
      <c r="CB320" s="411">
        <v>0</v>
      </c>
      <c r="CC320" s="411">
        <v>0</v>
      </c>
      <c r="CD320" s="411">
        <v>0</v>
      </c>
      <c r="CE320" s="411">
        <v>0</v>
      </c>
      <c r="CF320" s="411">
        <v>0</v>
      </c>
      <c r="CG320" s="411">
        <v>0</v>
      </c>
      <c r="CH320" s="412">
        <v>0</v>
      </c>
      <c r="CI320" s="411">
        <f t="shared" si="97"/>
        <v>0</v>
      </c>
      <c r="CJ320" s="411">
        <v>0</v>
      </c>
      <c r="CK320" s="411">
        <v>0</v>
      </c>
      <c r="CL320" s="411">
        <v>0</v>
      </c>
      <c r="CM320" s="411">
        <v>0</v>
      </c>
      <c r="CN320" s="411">
        <v>0</v>
      </c>
      <c r="CO320" s="411">
        <v>0</v>
      </c>
      <c r="CP320" s="411">
        <v>0</v>
      </c>
      <c r="CQ320" s="411">
        <v>0</v>
      </c>
      <c r="CR320" s="411">
        <v>0</v>
      </c>
      <c r="CS320" s="411">
        <v>0</v>
      </c>
      <c r="CT320" s="411">
        <v>0</v>
      </c>
      <c r="CU320" s="412">
        <v>0</v>
      </c>
      <c r="CV320" s="411">
        <f t="shared" si="98"/>
        <v>0</v>
      </c>
      <c r="CW320" s="411">
        <v>0</v>
      </c>
      <c r="CX320" s="411">
        <v>0</v>
      </c>
      <c r="CY320" s="411">
        <v>0</v>
      </c>
      <c r="CZ320" s="411">
        <v>0</v>
      </c>
      <c r="DA320" s="411">
        <v>0</v>
      </c>
      <c r="DB320" s="411">
        <v>0</v>
      </c>
      <c r="DC320" s="411">
        <v>0</v>
      </c>
      <c r="DD320" s="411">
        <v>0</v>
      </c>
      <c r="DE320" s="411">
        <v>0</v>
      </c>
      <c r="DF320" s="411">
        <v>0</v>
      </c>
      <c r="DG320" s="411">
        <v>0</v>
      </c>
      <c r="DH320" s="412">
        <v>0</v>
      </c>
      <c r="DI320" s="411">
        <f t="shared" si="99"/>
        <v>0</v>
      </c>
      <c r="DJ320" s="411">
        <v>0</v>
      </c>
      <c r="DK320" s="411">
        <v>0</v>
      </c>
      <c r="DL320" s="411">
        <v>0</v>
      </c>
      <c r="DM320" s="411">
        <v>0</v>
      </c>
      <c r="DN320" s="411">
        <v>0</v>
      </c>
      <c r="DO320" s="411">
        <v>0</v>
      </c>
      <c r="DP320" s="411">
        <v>0</v>
      </c>
      <c r="DQ320" s="411">
        <v>0</v>
      </c>
      <c r="DR320" s="411">
        <v>0</v>
      </c>
      <c r="DS320" s="411">
        <v>0</v>
      </c>
      <c r="DT320" s="411">
        <v>0</v>
      </c>
      <c r="DU320" s="412">
        <v>0</v>
      </c>
      <c r="DV320" s="411">
        <f t="shared" si="100"/>
        <v>0</v>
      </c>
      <c r="DW320" s="412">
        <v>0</v>
      </c>
      <c r="DX320" s="412">
        <v>0</v>
      </c>
      <c r="DY320" s="412">
        <v>0</v>
      </c>
      <c r="DZ320" s="412">
        <v>0</v>
      </c>
      <c r="EA320" s="412">
        <v>0</v>
      </c>
      <c r="EB320" s="412">
        <v>0</v>
      </c>
      <c r="EC320" s="412">
        <v>0</v>
      </c>
      <c r="ED320" s="412">
        <v>0</v>
      </c>
      <c r="EE320" s="412">
        <v>0</v>
      </c>
      <c r="EF320" s="412">
        <v>0</v>
      </c>
      <c r="EG320" s="412">
        <v>0</v>
      </c>
      <c r="EH320" s="412">
        <v>0</v>
      </c>
      <c r="EI320" s="411">
        <f t="shared" si="101"/>
        <v>0</v>
      </c>
      <c r="EK320" s="411">
        <f t="shared" si="102"/>
        <v>11</v>
      </c>
      <c r="EL320" s="7">
        <f t="shared" si="103"/>
        <v>-11</v>
      </c>
    </row>
    <row r="321" spans="1:142">
      <c r="A321" s="365" t="str">
        <f t="shared" si="85"/>
        <v xml:space="preserve"> 036</v>
      </c>
      <c r="B321" s="370" t="s">
        <v>939</v>
      </c>
      <c r="C321" s="370" t="s">
        <v>1167</v>
      </c>
      <c r="D321" s="411">
        <v>7</v>
      </c>
      <c r="E321" s="411">
        <v>8</v>
      </c>
      <c r="F321" s="411">
        <v>8</v>
      </c>
      <c r="G321" s="411">
        <v>8</v>
      </c>
      <c r="H321" s="411">
        <v>8</v>
      </c>
      <c r="I321" s="411">
        <v>8</v>
      </c>
      <c r="J321" s="411">
        <v>8</v>
      </c>
      <c r="K321" s="411">
        <v>8</v>
      </c>
      <c r="L321" s="411">
        <v>8</v>
      </c>
      <c r="M321" s="411">
        <v>8</v>
      </c>
      <c r="N321" s="411">
        <v>8</v>
      </c>
      <c r="O321" s="412">
        <v>8</v>
      </c>
      <c r="P321" s="411">
        <f t="shared" si="86"/>
        <v>95</v>
      </c>
      <c r="Q321" s="411">
        <f t="shared" si="87"/>
        <v>54.741935483870968</v>
      </c>
      <c r="R321" s="411">
        <f t="shared" si="88"/>
        <v>14.051167964404893</v>
      </c>
      <c r="S321" s="411">
        <f t="shared" si="89"/>
        <v>26.206896551724139</v>
      </c>
      <c r="T321" s="411">
        <v>-1.0000000000000004</v>
      </c>
      <c r="U321" s="411">
        <v>0</v>
      </c>
      <c r="V321" s="411">
        <v>0</v>
      </c>
      <c r="W321" s="411">
        <v>0</v>
      </c>
      <c r="X321" s="411">
        <v>0</v>
      </c>
      <c r="Y321" s="411">
        <v>0</v>
      </c>
      <c r="Z321" s="411">
        <v>0</v>
      </c>
      <c r="AA321" s="411">
        <v>0</v>
      </c>
      <c r="AB321" s="411">
        <v>0</v>
      </c>
      <c r="AC321" s="411">
        <v>0</v>
      </c>
      <c r="AD321" s="411">
        <v>0</v>
      </c>
      <c r="AE321" s="412">
        <v>0</v>
      </c>
      <c r="AF321" s="411">
        <f t="shared" si="90"/>
        <v>-1.0000000000000004</v>
      </c>
      <c r="AG321" s="411">
        <v>6</v>
      </c>
      <c r="AH321" s="411">
        <v>8</v>
      </c>
      <c r="AI321" s="411">
        <v>8</v>
      </c>
      <c r="AJ321" s="411">
        <v>8</v>
      </c>
      <c r="AK321" s="411">
        <v>8</v>
      </c>
      <c r="AL321" s="411">
        <v>8</v>
      </c>
      <c r="AM321" s="411">
        <v>8</v>
      </c>
      <c r="AN321" s="411">
        <v>8</v>
      </c>
      <c r="AO321" s="411">
        <v>8</v>
      </c>
      <c r="AP321" s="411">
        <v>8</v>
      </c>
      <c r="AQ321" s="411">
        <v>8</v>
      </c>
      <c r="AR321" s="412">
        <v>8</v>
      </c>
      <c r="AS321" s="411">
        <f t="shared" si="91"/>
        <v>94</v>
      </c>
      <c r="AT321" s="411">
        <f t="shared" si="92"/>
        <v>53.741935483870968</v>
      </c>
      <c r="AU321" s="411">
        <f t="shared" si="93"/>
        <v>14.051167964404893</v>
      </c>
      <c r="AV321" s="411">
        <f t="shared" si="94"/>
        <v>26.206896551724139</v>
      </c>
      <c r="AW321" s="411">
        <v>0</v>
      </c>
      <c r="AX321" s="411">
        <v>0</v>
      </c>
      <c r="AY321" s="411">
        <v>0</v>
      </c>
      <c r="AZ321" s="411">
        <v>0</v>
      </c>
      <c r="BA321" s="411">
        <v>0</v>
      </c>
      <c r="BB321" s="411">
        <v>0</v>
      </c>
      <c r="BC321" s="411">
        <v>0</v>
      </c>
      <c r="BD321" s="411">
        <v>0</v>
      </c>
      <c r="BE321" s="411">
        <v>0</v>
      </c>
      <c r="BF321" s="411">
        <v>0</v>
      </c>
      <c r="BG321" s="411">
        <v>0</v>
      </c>
      <c r="BH321" s="412">
        <v>0</v>
      </c>
      <c r="BI321" s="411">
        <f t="shared" si="95"/>
        <v>0</v>
      </c>
      <c r="BJ321" s="411">
        <v>6</v>
      </c>
      <c r="BK321" s="411">
        <v>8</v>
      </c>
      <c r="BL321" s="411">
        <v>8</v>
      </c>
      <c r="BM321" s="411">
        <v>8</v>
      </c>
      <c r="BN321" s="411">
        <v>8</v>
      </c>
      <c r="BO321" s="411">
        <v>8</v>
      </c>
      <c r="BP321" s="411">
        <v>8</v>
      </c>
      <c r="BQ321" s="411">
        <v>8</v>
      </c>
      <c r="BR321" s="411">
        <v>8</v>
      </c>
      <c r="BS321" s="411">
        <v>8</v>
      </c>
      <c r="BT321" s="411">
        <v>8</v>
      </c>
      <c r="BU321" s="412">
        <v>8</v>
      </c>
      <c r="BV321" s="411">
        <f t="shared" si="96"/>
        <v>94</v>
      </c>
      <c r="BW321" s="411">
        <v>0</v>
      </c>
      <c r="BX321" s="411">
        <v>0</v>
      </c>
      <c r="BY321" s="411">
        <v>0</v>
      </c>
      <c r="BZ321" s="411">
        <v>0</v>
      </c>
      <c r="CA321" s="411">
        <v>0</v>
      </c>
      <c r="CB321" s="411">
        <v>0</v>
      </c>
      <c r="CC321" s="411">
        <v>0</v>
      </c>
      <c r="CD321" s="411">
        <v>0</v>
      </c>
      <c r="CE321" s="411">
        <v>0</v>
      </c>
      <c r="CF321" s="411">
        <v>0</v>
      </c>
      <c r="CG321" s="411">
        <v>0</v>
      </c>
      <c r="CH321" s="412">
        <v>0</v>
      </c>
      <c r="CI321" s="411">
        <f t="shared" si="97"/>
        <v>0</v>
      </c>
      <c r="CJ321" s="411">
        <v>6</v>
      </c>
      <c r="CK321" s="411">
        <v>8</v>
      </c>
      <c r="CL321" s="411">
        <v>8</v>
      </c>
      <c r="CM321" s="411">
        <v>8</v>
      </c>
      <c r="CN321" s="411">
        <v>8</v>
      </c>
      <c r="CO321" s="411">
        <v>8</v>
      </c>
      <c r="CP321" s="411">
        <v>8</v>
      </c>
      <c r="CQ321" s="411">
        <v>8</v>
      </c>
      <c r="CR321" s="411">
        <v>8</v>
      </c>
      <c r="CS321" s="411">
        <v>8</v>
      </c>
      <c r="CT321" s="411">
        <v>8</v>
      </c>
      <c r="CU321" s="412">
        <v>8</v>
      </c>
      <c r="CV321" s="411">
        <f t="shared" si="98"/>
        <v>94</v>
      </c>
      <c r="CW321" s="411">
        <v>2.0000000000000004</v>
      </c>
      <c r="CX321" s="411">
        <v>0</v>
      </c>
      <c r="CY321" s="411">
        <v>0</v>
      </c>
      <c r="CZ321" s="411">
        <v>0</v>
      </c>
      <c r="DA321" s="411">
        <v>0</v>
      </c>
      <c r="DB321" s="411">
        <v>0</v>
      </c>
      <c r="DC321" s="411">
        <v>0</v>
      </c>
      <c r="DD321" s="411">
        <v>0</v>
      </c>
      <c r="DE321" s="411">
        <v>0</v>
      </c>
      <c r="DF321" s="411">
        <v>0</v>
      </c>
      <c r="DG321" s="411">
        <v>0</v>
      </c>
      <c r="DH321" s="412">
        <v>0</v>
      </c>
      <c r="DI321" s="411">
        <f t="shared" si="99"/>
        <v>2.0000000000000004</v>
      </c>
      <c r="DJ321" s="411">
        <v>8</v>
      </c>
      <c r="DK321" s="411">
        <v>8</v>
      </c>
      <c r="DL321" s="411">
        <v>8</v>
      </c>
      <c r="DM321" s="411">
        <v>8</v>
      </c>
      <c r="DN321" s="411">
        <v>8</v>
      </c>
      <c r="DO321" s="411">
        <v>8</v>
      </c>
      <c r="DP321" s="411">
        <v>8</v>
      </c>
      <c r="DQ321" s="411">
        <v>8</v>
      </c>
      <c r="DR321" s="411">
        <v>8</v>
      </c>
      <c r="DS321" s="411">
        <v>8</v>
      </c>
      <c r="DT321" s="411">
        <v>8</v>
      </c>
      <c r="DU321" s="412">
        <v>8</v>
      </c>
      <c r="DV321" s="411">
        <f t="shared" si="100"/>
        <v>96</v>
      </c>
      <c r="DW321" s="412">
        <v>8</v>
      </c>
      <c r="DX321" s="412">
        <v>8</v>
      </c>
      <c r="DY321" s="412">
        <v>8</v>
      </c>
      <c r="DZ321" s="412">
        <v>8</v>
      </c>
      <c r="EA321" s="412">
        <v>8</v>
      </c>
      <c r="EB321" s="412">
        <v>8</v>
      </c>
      <c r="EC321" s="412">
        <v>8</v>
      </c>
      <c r="ED321" s="412">
        <v>8</v>
      </c>
      <c r="EE321" s="412">
        <v>8</v>
      </c>
      <c r="EF321" s="412">
        <v>8</v>
      </c>
      <c r="EG321" s="412">
        <v>8</v>
      </c>
      <c r="EH321" s="412">
        <v>8</v>
      </c>
      <c r="EI321" s="411">
        <f t="shared" si="101"/>
        <v>96</v>
      </c>
      <c r="EK321" s="411">
        <f t="shared" si="102"/>
        <v>96</v>
      </c>
      <c r="EL321" s="7">
        <f t="shared" si="103"/>
        <v>0</v>
      </c>
    </row>
    <row r="322" spans="1:142">
      <c r="A322" s="365" t="str">
        <f t="shared" si="85"/>
        <v xml:space="preserve"> 036</v>
      </c>
      <c r="B322" s="370" t="s">
        <v>939</v>
      </c>
      <c r="C322" s="370" t="s">
        <v>1168</v>
      </c>
      <c r="D322" s="411">
        <v>13282</v>
      </c>
      <c r="E322" s="411">
        <v>19833</v>
      </c>
      <c r="F322" s="411">
        <v>16600</v>
      </c>
      <c r="G322" s="411">
        <v>17013</v>
      </c>
      <c r="H322" s="411">
        <v>14398</v>
      </c>
      <c r="I322" s="411">
        <v>10040</v>
      </c>
      <c r="J322" s="411">
        <v>16277</v>
      </c>
      <c r="K322" s="411">
        <v>23629</v>
      </c>
      <c r="L322" s="411">
        <v>22004</v>
      </c>
      <c r="M322" s="411">
        <v>20634</v>
      </c>
      <c r="N322" s="411">
        <v>11536</v>
      </c>
      <c r="O322" s="412">
        <v>10958</v>
      </c>
      <c r="P322" s="411">
        <f t="shared" si="86"/>
        <v>196204</v>
      </c>
      <c r="Q322" s="411">
        <f t="shared" si="87"/>
        <v>106917.93548387097</v>
      </c>
      <c r="R322" s="411">
        <f t="shared" si="88"/>
        <v>40087.995550611791</v>
      </c>
      <c r="S322" s="411">
        <f t="shared" si="89"/>
        <v>49198.068965517239</v>
      </c>
      <c r="T322" s="411">
        <v>-1170.9999999999991</v>
      </c>
      <c r="U322" s="411">
        <v>1788.0000000000018</v>
      </c>
      <c r="V322" s="411">
        <v>0</v>
      </c>
      <c r="W322" s="411">
        <v>0</v>
      </c>
      <c r="X322" s="411">
        <v>0</v>
      </c>
      <c r="Y322" s="411">
        <v>0</v>
      </c>
      <c r="Z322" s="411">
        <v>0</v>
      </c>
      <c r="AA322" s="411">
        <v>0</v>
      </c>
      <c r="AB322" s="411">
        <v>0</v>
      </c>
      <c r="AC322" s="411">
        <v>0</v>
      </c>
      <c r="AD322" s="411">
        <v>0</v>
      </c>
      <c r="AE322" s="412">
        <v>0</v>
      </c>
      <c r="AF322" s="411">
        <f t="shared" si="90"/>
        <v>617.00000000000273</v>
      </c>
      <c r="AG322" s="411">
        <v>12111</v>
      </c>
      <c r="AH322" s="411">
        <v>21621</v>
      </c>
      <c r="AI322" s="411">
        <v>16600</v>
      </c>
      <c r="AJ322" s="411">
        <v>17013</v>
      </c>
      <c r="AK322" s="411">
        <v>14398</v>
      </c>
      <c r="AL322" s="411">
        <v>10040</v>
      </c>
      <c r="AM322" s="411">
        <v>16277</v>
      </c>
      <c r="AN322" s="411">
        <v>23629</v>
      </c>
      <c r="AO322" s="411">
        <v>22004</v>
      </c>
      <c r="AP322" s="411">
        <v>20634</v>
      </c>
      <c r="AQ322" s="411">
        <v>11536</v>
      </c>
      <c r="AR322" s="412">
        <v>10958</v>
      </c>
      <c r="AS322" s="411">
        <f t="shared" si="91"/>
        <v>196821</v>
      </c>
      <c r="AT322" s="411">
        <f t="shared" si="92"/>
        <v>107534.93548387097</v>
      </c>
      <c r="AU322" s="411">
        <f t="shared" si="93"/>
        <v>40087.995550611791</v>
      </c>
      <c r="AV322" s="411">
        <f t="shared" si="94"/>
        <v>49198.068965517239</v>
      </c>
      <c r="AW322" s="411">
        <v>0</v>
      </c>
      <c r="AX322" s="411">
        <v>0</v>
      </c>
      <c r="AY322" s="411">
        <v>0</v>
      </c>
      <c r="AZ322" s="411">
        <v>0</v>
      </c>
      <c r="BA322" s="411">
        <v>0</v>
      </c>
      <c r="BB322" s="411">
        <v>0</v>
      </c>
      <c r="BC322" s="411">
        <v>0</v>
      </c>
      <c r="BD322" s="411">
        <v>0</v>
      </c>
      <c r="BE322" s="411">
        <v>0</v>
      </c>
      <c r="BF322" s="411">
        <v>0</v>
      </c>
      <c r="BG322" s="411">
        <v>0</v>
      </c>
      <c r="BH322" s="412">
        <v>0</v>
      </c>
      <c r="BI322" s="411">
        <f t="shared" si="95"/>
        <v>0</v>
      </c>
      <c r="BJ322" s="411">
        <v>12111</v>
      </c>
      <c r="BK322" s="411">
        <v>21621</v>
      </c>
      <c r="BL322" s="411">
        <v>16600</v>
      </c>
      <c r="BM322" s="411">
        <v>17013</v>
      </c>
      <c r="BN322" s="411">
        <v>14398</v>
      </c>
      <c r="BO322" s="411">
        <v>10040</v>
      </c>
      <c r="BP322" s="411">
        <v>16277</v>
      </c>
      <c r="BQ322" s="411">
        <v>23629</v>
      </c>
      <c r="BR322" s="411">
        <v>22004</v>
      </c>
      <c r="BS322" s="411">
        <v>20634</v>
      </c>
      <c r="BT322" s="411">
        <v>11536</v>
      </c>
      <c r="BU322" s="412">
        <v>10958</v>
      </c>
      <c r="BV322" s="411">
        <f t="shared" si="96"/>
        <v>196821</v>
      </c>
      <c r="BW322" s="411">
        <v>-1561.5597008549996</v>
      </c>
      <c r="BX322" s="411">
        <v>-2205.9906299999989</v>
      </c>
      <c r="BY322" s="411">
        <v>-1449.3836653999992</v>
      </c>
      <c r="BZ322" s="411">
        <v>-1893.8488467240009</v>
      </c>
      <c r="CA322" s="411">
        <v>1155.014773398002</v>
      </c>
      <c r="CB322" s="411">
        <v>2035.4167601199995</v>
      </c>
      <c r="CC322" s="411">
        <v>1395.5459832690017</v>
      </c>
      <c r="CD322" s="411">
        <v>-2884.0622636759995</v>
      </c>
      <c r="CE322" s="411">
        <v>1085.4971472400007</v>
      </c>
      <c r="CF322" s="411">
        <v>2355.2608319039964</v>
      </c>
      <c r="CG322" s="411">
        <v>-275.84752843200022</v>
      </c>
      <c r="CH322" s="412">
        <v>1327.1535035419997</v>
      </c>
      <c r="CI322" s="411">
        <f t="shared" si="97"/>
        <v>-916.80363561399872</v>
      </c>
      <c r="CJ322" s="411">
        <v>10549.440299145001</v>
      </c>
      <c r="CK322" s="411">
        <v>19415.009370000003</v>
      </c>
      <c r="CL322" s="411">
        <v>15150.616334600001</v>
      </c>
      <c r="CM322" s="411">
        <v>15119.151153276</v>
      </c>
      <c r="CN322" s="411">
        <v>15553.014773398001</v>
      </c>
      <c r="CO322" s="411">
        <v>12075.416760119999</v>
      </c>
      <c r="CP322" s="411">
        <v>17672.545983269003</v>
      </c>
      <c r="CQ322" s="411">
        <v>20744.937736324002</v>
      </c>
      <c r="CR322" s="411">
        <v>23089.497147239999</v>
      </c>
      <c r="CS322" s="411">
        <v>22989.260831903997</v>
      </c>
      <c r="CT322" s="411">
        <v>11260.152471567999</v>
      </c>
      <c r="CU322" s="412">
        <v>12285.153503542</v>
      </c>
      <c r="CV322" s="411">
        <f t="shared" si="98"/>
        <v>195904.19636438601</v>
      </c>
      <c r="CW322" s="411">
        <v>2297.855508616407</v>
      </c>
      <c r="CX322" s="411">
        <v>0</v>
      </c>
      <c r="CY322" s="411">
        <v>0</v>
      </c>
      <c r="CZ322" s="411">
        <v>0</v>
      </c>
      <c r="DA322" s="411">
        <v>0</v>
      </c>
      <c r="DB322" s="411">
        <v>0</v>
      </c>
      <c r="DC322" s="411">
        <v>0</v>
      </c>
      <c r="DD322" s="411">
        <v>0</v>
      </c>
      <c r="DE322" s="411">
        <v>0</v>
      </c>
      <c r="DF322" s="411">
        <v>0</v>
      </c>
      <c r="DG322" s="411">
        <v>0</v>
      </c>
      <c r="DH322" s="412">
        <v>0</v>
      </c>
      <c r="DI322" s="411">
        <f t="shared" si="99"/>
        <v>2297.855508616407</v>
      </c>
      <c r="DJ322" s="411">
        <v>12847.295807761409</v>
      </c>
      <c r="DK322" s="411">
        <v>19415.009370000003</v>
      </c>
      <c r="DL322" s="411">
        <v>15150.616334600001</v>
      </c>
      <c r="DM322" s="411">
        <v>15119.151153276</v>
      </c>
      <c r="DN322" s="411">
        <v>15553.014773398001</v>
      </c>
      <c r="DO322" s="411">
        <v>12075.416760119999</v>
      </c>
      <c r="DP322" s="411">
        <v>17672.545983269003</v>
      </c>
      <c r="DQ322" s="411">
        <v>20744.937736324002</v>
      </c>
      <c r="DR322" s="411">
        <v>23089.497147239999</v>
      </c>
      <c r="DS322" s="411">
        <v>22989.260831903997</v>
      </c>
      <c r="DT322" s="411">
        <v>11260.152471567999</v>
      </c>
      <c r="DU322" s="412">
        <v>12285.153503542</v>
      </c>
      <c r="DV322" s="411">
        <f t="shared" si="100"/>
        <v>198202.05187300243</v>
      </c>
      <c r="DW322" s="412">
        <v>12847.295807761409</v>
      </c>
      <c r="DX322" s="412">
        <v>19415.009370000003</v>
      </c>
      <c r="DY322" s="412">
        <v>15150.616334600001</v>
      </c>
      <c r="DZ322" s="412">
        <v>15119.151153276</v>
      </c>
      <c r="EA322" s="412">
        <v>15553.014773398001</v>
      </c>
      <c r="EB322" s="412">
        <v>12075.416760119999</v>
      </c>
      <c r="EC322" s="412">
        <v>17672.545983269003</v>
      </c>
      <c r="ED322" s="412">
        <v>20744.937736324002</v>
      </c>
      <c r="EE322" s="412">
        <v>23089.497147239999</v>
      </c>
      <c r="EF322" s="412">
        <v>22989.260831903997</v>
      </c>
      <c r="EG322" s="412">
        <v>11260.152471567999</v>
      </c>
      <c r="EH322" s="412">
        <v>12285.153503542</v>
      </c>
      <c r="EI322" s="411">
        <f t="shared" si="101"/>
        <v>198202.05187300243</v>
      </c>
      <c r="EK322" s="411">
        <f t="shared" si="102"/>
        <v>198202.05187300241</v>
      </c>
      <c r="EL322" s="7">
        <f t="shared" si="103"/>
        <v>0</v>
      </c>
    </row>
    <row r="323" spans="1:142">
      <c r="A323" s="365" t="str">
        <f t="shared" ref="A323:A386" si="104">MID(B323,FIND("-",B323) +1,4)</f>
        <v xml:space="preserve"> 036</v>
      </c>
      <c r="B323" s="370" t="s">
        <v>939</v>
      </c>
      <c r="C323" s="370" t="s">
        <v>1169</v>
      </c>
      <c r="D323" s="411">
        <v>13282</v>
      </c>
      <c r="E323" s="411">
        <v>19833</v>
      </c>
      <c r="F323" s="411">
        <v>16600</v>
      </c>
      <c r="G323" s="411">
        <v>17013</v>
      </c>
      <c r="H323" s="411">
        <v>14398</v>
      </c>
      <c r="I323" s="411">
        <v>10040</v>
      </c>
      <c r="J323" s="411">
        <v>16277</v>
      </c>
      <c r="K323" s="411">
        <v>23629</v>
      </c>
      <c r="L323" s="411">
        <v>22004</v>
      </c>
      <c r="M323" s="411">
        <v>20634</v>
      </c>
      <c r="N323" s="411">
        <v>11536</v>
      </c>
      <c r="O323" s="412">
        <v>10958</v>
      </c>
      <c r="P323" s="411">
        <f t="shared" si="86"/>
        <v>196204</v>
      </c>
      <c r="Q323" s="411">
        <f t="shared" si="87"/>
        <v>106917.93548387097</v>
      </c>
      <c r="R323" s="411">
        <f t="shared" si="88"/>
        <v>40087.995550611791</v>
      </c>
      <c r="S323" s="411">
        <f t="shared" si="89"/>
        <v>49198.068965517239</v>
      </c>
      <c r="T323" s="411">
        <v>-1170.9999999999991</v>
      </c>
      <c r="U323" s="411">
        <v>1788.0000000000018</v>
      </c>
      <c r="V323" s="411">
        <v>0</v>
      </c>
      <c r="W323" s="411">
        <v>0</v>
      </c>
      <c r="X323" s="411">
        <v>0</v>
      </c>
      <c r="Y323" s="411">
        <v>0</v>
      </c>
      <c r="Z323" s="411">
        <v>0</v>
      </c>
      <c r="AA323" s="411">
        <v>0</v>
      </c>
      <c r="AB323" s="411">
        <v>0</v>
      </c>
      <c r="AC323" s="411">
        <v>0</v>
      </c>
      <c r="AD323" s="411">
        <v>0</v>
      </c>
      <c r="AE323" s="412">
        <v>0</v>
      </c>
      <c r="AF323" s="411">
        <f t="shared" si="90"/>
        <v>617.00000000000273</v>
      </c>
      <c r="AG323" s="411">
        <v>12111</v>
      </c>
      <c r="AH323" s="411">
        <v>21621</v>
      </c>
      <c r="AI323" s="411">
        <v>16600</v>
      </c>
      <c r="AJ323" s="411">
        <v>17013</v>
      </c>
      <c r="AK323" s="411">
        <v>14398</v>
      </c>
      <c r="AL323" s="411">
        <v>10040</v>
      </c>
      <c r="AM323" s="411">
        <v>16277</v>
      </c>
      <c r="AN323" s="411">
        <v>23629</v>
      </c>
      <c r="AO323" s="411">
        <v>22004</v>
      </c>
      <c r="AP323" s="411">
        <v>20634</v>
      </c>
      <c r="AQ323" s="411">
        <v>11536</v>
      </c>
      <c r="AR323" s="412">
        <v>10958</v>
      </c>
      <c r="AS323" s="411">
        <f t="shared" si="91"/>
        <v>196821</v>
      </c>
      <c r="AT323" s="411">
        <f t="shared" si="92"/>
        <v>107534.93548387097</v>
      </c>
      <c r="AU323" s="411">
        <f t="shared" si="93"/>
        <v>40087.995550611791</v>
      </c>
      <c r="AV323" s="411">
        <f t="shared" si="94"/>
        <v>49198.068965517239</v>
      </c>
      <c r="AW323" s="411">
        <v>0</v>
      </c>
      <c r="AX323" s="411">
        <v>0</v>
      </c>
      <c r="AY323" s="411">
        <v>0</v>
      </c>
      <c r="AZ323" s="411">
        <v>0</v>
      </c>
      <c r="BA323" s="411">
        <v>0</v>
      </c>
      <c r="BB323" s="411">
        <v>0</v>
      </c>
      <c r="BC323" s="411">
        <v>0</v>
      </c>
      <c r="BD323" s="411">
        <v>0</v>
      </c>
      <c r="BE323" s="411">
        <v>0</v>
      </c>
      <c r="BF323" s="411">
        <v>0</v>
      </c>
      <c r="BG323" s="411">
        <v>0</v>
      </c>
      <c r="BH323" s="412">
        <v>0</v>
      </c>
      <c r="BI323" s="411">
        <f t="shared" si="95"/>
        <v>0</v>
      </c>
      <c r="BJ323" s="411">
        <v>12111</v>
      </c>
      <c r="BK323" s="411">
        <v>21621</v>
      </c>
      <c r="BL323" s="411">
        <v>16600</v>
      </c>
      <c r="BM323" s="411">
        <v>17013</v>
      </c>
      <c r="BN323" s="411">
        <v>14398</v>
      </c>
      <c r="BO323" s="411">
        <v>10040</v>
      </c>
      <c r="BP323" s="411">
        <v>16277</v>
      </c>
      <c r="BQ323" s="411">
        <v>23629</v>
      </c>
      <c r="BR323" s="411">
        <v>22004</v>
      </c>
      <c r="BS323" s="411">
        <v>20634</v>
      </c>
      <c r="BT323" s="411">
        <v>11536</v>
      </c>
      <c r="BU323" s="412">
        <v>10958</v>
      </c>
      <c r="BV323" s="411">
        <f t="shared" si="96"/>
        <v>196821</v>
      </c>
      <c r="BW323" s="411">
        <v>-1561.5597008549996</v>
      </c>
      <c r="BX323" s="411">
        <v>-2205.9906299999989</v>
      </c>
      <c r="BY323" s="411">
        <v>-1449.3836653999992</v>
      </c>
      <c r="BZ323" s="411">
        <v>-1893.8488467240009</v>
      </c>
      <c r="CA323" s="411">
        <v>1155.014773398002</v>
      </c>
      <c r="CB323" s="411">
        <v>2035.4167601199995</v>
      </c>
      <c r="CC323" s="411">
        <v>1395.5459832690017</v>
      </c>
      <c r="CD323" s="411">
        <v>-2884.0622636759995</v>
      </c>
      <c r="CE323" s="411">
        <v>1085.4971472400007</v>
      </c>
      <c r="CF323" s="411">
        <v>2355.2608319039964</v>
      </c>
      <c r="CG323" s="411">
        <v>-275.84752843200022</v>
      </c>
      <c r="CH323" s="412">
        <v>1327.1535035419997</v>
      </c>
      <c r="CI323" s="411">
        <f t="shared" si="97"/>
        <v>-916.80363561399872</v>
      </c>
      <c r="CJ323" s="411">
        <v>10549.440299145001</v>
      </c>
      <c r="CK323" s="411">
        <v>19415.009370000003</v>
      </c>
      <c r="CL323" s="411">
        <v>15150.616334600001</v>
      </c>
      <c r="CM323" s="411">
        <v>15119.151153276</v>
      </c>
      <c r="CN323" s="411">
        <v>15553.014773398001</v>
      </c>
      <c r="CO323" s="411">
        <v>12075.416760119999</v>
      </c>
      <c r="CP323" s="411">
        <v>17672.545983269003</v>
      </c>
      <c r="CQ323" s="411">
        <v>20744.937736324002</v>
      </c>
      <c r="CR323" s="411">
        <v>23089.497147239999</v>
      </c>
      <c r="CS323" s="411">
        <v>22989.260831903997</v>
      </c>
      <c r="CT323" s="411">
        <v>11260.152471567999</v>
      </c>
      <c r="CU323" s="412">
        <v>12285.153503542</v>
      </c>
      <c r="CV323" s="411">
        <f t="shared" si="98"/>
        <v>195904.19636438601</v>
      </c>
      <c r="CW323" s="411">
        <v>2297.855508616407</v>
      </c>
      <c r="CX323" s="411">
        <v>0</v>
      </c>
      <c r="CY323" s="411">
        <v>0</v>
      </c>
      <c r="CZ323" s="411">
        <v>0</v>
      </c>
      <c r="DA323" s="411">
        <v>0</v>
      </c>
      <c r="DB323" s="411">
        <v>0</v>
      </c>
      <c r="DC323" s="411">
        <v>0</v>
      </c>
      <c r="DD323" s="411">
        <v>0</v>
      </c>
      <c r="DE323" s="411">
        <v>0</v>
      </c>
      <c r="DF323" s="411">
        <v>0</v>
      </c>
      <c r="DG323" s="411">
        <v>0</v>
      </c>
      <c r="DH323" s="412">
        <v>0</v>
      </c>
      <c r="DI323" s="411">
        <f t="shared" si="99"/>
        <v>2297.855508616407</v>
      </c>
      <c r="DJ323" s="411">
        <v>12847.295807761409</v>
      </c>
      <c r="DK323" s="411">
        <v>19415.009370000003</v>
      </c>
      <c r="DL323" s="411">
        <v>15150.616334600001</v>
      </c>
      <c r="DM323" s="411">
        <v>15119.151153276</v>
      </c>
      <c r="DN323" s="411">
        <v>15553.014773398001</v>
      </c>
      <c r="DO323" s="411">
        <v>12075.416760119999</v>
      </c>
      <c r="DP323" s="411">
        <v>17672.545983269003</v>
      </c>
      <c r="DQ323" s="411">
        <v>20744.937736324002</v>
      </c>
      <c r="DR323" s="411">
        <v>23089.497147239999</v>
      </c>
      <c r="DS323" s="411">
        <v>22989.260831903997</v>
      </c>
      <c r="DT323" s="411">
        <v>11260.152471567999</v>
      </c>
      <c r="DU323" s="412">
        <v>12285.153503542</v>
      </c>
      <c r="DV323" s="411">
        <f t="shared" si="100"/>
        <v>198202.05187300243</v>
      </c>
      <c r="DW323" s="412">
        <v>12847.295807761409</v>
      </c>
      <c r="DX323" s="412">
        <v>19415.009370000003</v>
      </c>
      <c r="DY323" s="412">
        <v>15150.616334600001</v>
      </c>
      <c r="DZ323" s="412">
        <v>15119.151153276</v>
      </c>
      <c r="EA323" s="412">
        <v>15553.014773398001</v>
      </c>
      <c r="EB323" s="412">
        <v>12075.416760119999</v>
      </c>
      <c r="EC323" s="412">
        <v>17672.545983269003</v>
      </c>
      <c r="ED323" s="412">
        <v>20744.937736324002</v>
      </c>
      <c r="EE323" s="412">
        <v>23089.497147239999</v>
      </c>
      <c r="EF323" s="412">
        <v>22989.260831903997</v>
      </c>
      <c r="EG323" s="412">
        <v>11260.152471567999</v>
      </c>
      <c r="EH323" s="412">
        <v>12285.153503542</v>
      </c>
      <c r="EI323" s="411">
        <f t="shared" si="101"/>
        <v>198202.05187300243</v>
      </c>
      <c r="EK323" s="411">
        <f t="shared" si="102"/>
        <v>198202.05187300241</v>
      </c>
      <c r="EL323" s="7">
        <f t="shared" si="103"/>
        <v>0</v>
      </c>
    </row>
    <row r="324" spans="1:142">
      <c r="A324" s="365" t="str">
        <f t="shared" si="104"/>
        <v xml:space="preserve"> 036</v>
      </c>
      <c r="B324" s="370" t="s">
        <v>939</v>
      </c>
      <c r="C324" s="370" t="s">
        <v>1170</v>
      </c>
      <c r="D324" s="411">
        <v>13282</v>
      </c>
      <c r="E324" s="411">
        <v>19833</v>
      </c>
      <c r="F324" s="411">
        <v>16600</v>
      </c>
      <c r="G324" s="411">
        <v>17013</v>
      </c>
      <c r="H324" s="411">
        <v>14398</v>
      </c>
      <c r="I324" s="411">
        <v>10040</v>
      </c>
      <c r="J324" s="411">
        <v>16277</v>
      </c>
      <c r="K324" s="411">
        <v>23629</v>
      </c>
      <c r="L324" s="411">
        <v>22004</v>
      </c>
      <c r="M324" s="411">
        <v>20634</v>
      </c>
      <c r="N324" s="411">
        <v>11536</v>
      </c>
      <c r="O324" s="412">
        <v>10958</v>
      </c>
      <c r="P324" s="411">
        <f t="shared" ref="P324:P387" si="105">SUM(D324:O324)</f>
        <v>196204</v>
      </c>
      <c r="Q324" s="411">
        <f t="shared" ref="Q324:Q387" si="106">SUM(D324:I324)+((30/31)*J324)</f>
        <v>106917.93548387097</v>
      </c>
      <c r="R324" s="411">
        <f t="shared" ref="R324:R387" si="107">((1/31)*J324)+K324+((21/29*L324))</f>
        <v>40087.995550611791</v>
      </c>
      <c r="S324" s="411">
        <f t="shared" ref="S324:S387" si="108">((8/29)*L324)+SUM(M324:O324)</f>
        <v>49198.068965517239</v>
      </c>
      <c r="T324" s="411">
        <v>-1170.9999999999991</v>
      </c>
      <c r="U324" s="411">
        <v>1788.0000000000018</v>
      </c>
      <c r="V324" s="411">
        <v>0</v>
      </c>
      <c r="W324" s="411">
        <v>0</v>
      </c>
      <c r="X324" s="411">
        <v>0</v>
      </c>
      <c r="Y324" s="411">
        <v>0</v>
      </c>
      <c r="Z324" s="411">
        <v>0</v>
      </c>
      <c r="AA324" s="411">
        <v>0</v>
      </c>
      <c r="AB324" s="411">
        <v>0</v>
      </c>
      <c r="AC324" s="411">
        <v>0</v>
      </c>
      <c r="AD324" s="411">
        <v>0</v>
      </c>
      <c r="AE324" s="412">
        <v>0</v>
      </c>
      <c r="AF324" s="411">
        <f t="shared" ref="AF324:AF387" si="109">SUM(T324:AE324)</f>
        <v>617.00000000000273</v>
      </c>
      <c r="AG324" s="411">
        <v>12111</v>
      </c>
      <c r="AH324" s="411">
        <v>21621</v>
      </c>
      <c r="AI324" s="411">
        <v>16600</v>
      </c>
      <c r="AJ324" s="411">
        <v>17013</v>
      </c>
      <c r="AK324" s="411">
        <v>14398</v>
      </c>
      <c r="AL324" s="411">
        <v>10040</v>
      </c>
      <c r="AM324" s="411">
        <v>16277</v>
      </c>
      <c r="AN324" s="411">
        <v>23629</v>
      </c>
      <c r="AO324" s="411">
        <v>22004</v>
      </c>
      <c r="AP324" s="411">
        <v>20634</v>
      </c>
      <c r="AQ324" s="411">
        <v>11536</v>
      </c>
      <c r="AR324" s="412">
        <v>10958</v>
      </c>
      <c r="AS324" s="411">
        <f t="shared" ref="AS324:AS387" si="110">SUM(AG324:AR324)</f>
        <v>196821</v>
      </c>
      <c r="AT324" s="411">
        <f t="shared" ref="AT324:AT387" si="111">SUM(AG324:AL324)+((30/31)*AM324)</f>
        <v>107534.93548387097</v>
      </c>
      <c r="AU324" s="411">
        <f t="shared" ref="AU324:AU387" si="112">((1/31)*AM324)+AN324+((21/29*AO324))</f>
        <v>40087.995550611791</v>
      </c>
      <c r="AV324" s="411">
        <f t="shared" ref="AV324:AV387" si="113">((8/29)*AO324)+SUM(AP324:AR324)</f>
        <v>49198.068965517239</v>
      </c>
      <c r="AW324" s="411">
        <v>0</v>
      </c>
      <c r="AX324" s="411">
        <v>0</v>
      </c>
      <c r="AY324" s="411">
        <v>0</v>
      </c>
      <c r="AZ324" s="411">
        <v>0</v>
      </c>
      <c r="BA324" s="411">
        <v>0</v>
      </c>
      <c r="BB324" s="411">
        <v>0</v>
      </c>
      <c r="BC324" s="411">
        <v>0</v>
      </c>
      <c r="BD324" s="411">
        <v>0</v>
      </c>
      <c r="BE324" s="411">
        <v>0</v>
      </c>
      <c r="BF324" s="411">
        <v>0</v>
      </c>
      <c r="BG324" s="411">
        <v>0</v>
      </c>
      <c r="BH324" s="412">
        <v>0</v>
      </c>
      <c r="BI324" s="411">
        <f t="shared" ref="BI324:BI387" si="114">SUM(AW324:BH324)</f>
        <v>0</v>
      </c>
      <c r="BJ324" s="411">
        <v>12111</v>
      </c>
      <c r="BK324" s="411">
        <v>21621</v>
      </c>
      <c r="BL324" s="411">
        <v>16600</v>
      </c>
      <c r="BM324" s="411">
        <v>17013</v>
      </c>
      <c r="BN324" s="411">
        <v>14398</v>
      </c>
      <c r="BO324" s="411">
        <v>10040</v>
      </c>
      <c r="BP324" s="411">
        <v>16277</v>
      </c>
      <c r="BQ324" s="411">
        <v>23629</v>
      </c>
      <c r="BR324" s="411">
        <v>22004</v>
      </c>
      <c r="BS324" s="411">
        <v>20634</v>
      </c>
      <c r="BT324" s="411">
        <v>11536</v>
      </c>
      <c r="BU324" s="412">
        <v>10958</v>
      </c>
      <c r="BV324" s="411">
        <f t="shared" ref="BV324:BV387" si="115">SUM(BJ324:BU324)</f>
        <v>196821</v>
      </c>
      <c r="BW324" s="411">
        <v>-1561.5597008549996</v>
      </c>
      <c r="BX324" s="411">
        <v>-2205.9906299999989</v>
      </c>
      <c r="BY324" s="411">
        <v>-1449.3836653999992</v>
      </c>
      <c r="BZ324" s="411">
        <v>-1893.8488467240009</v>
      </c>
      <c r="CA324" s="411">
        <v>1155.014773398002</v>
      </c>
      <c r="CB324" s="411">
        <v>2035.4167601199995</v>
      </c>
      <c r="CC324" s="411">
        <v>1395.5459832690017</v>
      </c>
      <c r="CD324" s="411">
        <v>-2884.0622636759995</v>
      </c>
      <c r="CE324" s="411">
        <v>1085.4971472400007</v>
      </c>
      <c r="CF324" s="411">
        <v>2355.2608319039964</v>
      </c>
      <c r="CG324" s="411">
        <v>-275.84752843200022</v>
      </c>
      <c r="CH324" s="412">
        <v>1327.1535035419997</v>
      </c>
      <c r="CI324" s="411">
        <f t="shared" ref="CI324:CI387" si="116">SUM(BW324:CH324)</f>
        <v>-916.80363561399872</v>
      </c>
      <c r="CJ324" s="411">
        <v>10549.440299145001</v>
      </c>
      <c r="CK324" s="411">
        <v>19415.009370000003</v>
      </c>
      <c r="CL324" s="411">
        <v>15150.616334600001</v>
      </c>
      <c r="CM324" s="411">
        <v>15119.151153276</v>
      </c>
      <c r="CN324" s="411">
        <v>15553.014773398001</v>
      </c>
      <c r="CO324" s="411">
        <v>12075.416760119999</v>
      </c>
      <c r="CP324" s="411">
        <v>17672.545983269003</v>
      </c>
      <c r="CQ324" s="411">
        <v>20744.937736324002</v>
      </c>
      <c r="CR324" s="411">
        <v>23089.497147239999</v>
      </c>
      <c r="CS324" s="411">
        <v>22989.260831903997</v>
      </c>
      <c r="CT324" s="411">
        <v>11260.152471567999</v>
      </c>
      <c r="CU324" s="412">
        <v>12285.153503542</v>
      </c>
      <c r="CV324" s="411">
        <f t="shared" ref="CV324:CV387" si="117">SUM(CJ324:CU324)</f>
        <v>195904.19636438601</v>
      </c>
      <c r="CW324" s="411">
        <v>2297.855508616407</v>
      </c>
      <c r="CX324" s="411">
        <v>0</v>
      </c>
      <c r="CY324" s="411">
        <v>0</v>
      </c>
      <c r="CZ324" s="411">
        <v>0</v>
      </c>
      <c r="DA324" s="411">
        <v>0</v>
      </c>
      <c r="DB324" s="411">
        <v>0</v>
      </c>
      <c r="DC324" s="411">
        <v>0</v>
      </c>
      <c r="DD324" s="411">
        <v>0</v>
      </c>
      <c r="DE324" s="411">
        <v>0</v>
      </c>
      <c r="DF324" s="411">
        <v>0</v>
      </c>
      <c r="DG324" s="411">
        <v>0</v>
      </c>
      <c r="DH324" s="412">
        <v>0</v>
      </c>
      <c r="DI324" s="411">
        <f t="shared" ref="DI324:DI387" si="118">SUM(CW324:DH324)</f>
        <v>2297.855508616407</v>
      </c>
      <c r="DJ324" s="411">
        <v>12847.295807761409</v>
      </c>
      <c r="DK324" s="411">
        <v>19415.009370000003</v>
      </c>
      <c r="DL324" s="411">
        <v>15150.616334600001</v>
      </c>
      <c r="DM324" s="411">
        <v>15119.151153276</v>
      </c>
      <c r="DN324" s="411">
        <v>15553.014773398001</v>
      </c>
      <c r="DO324" s="411">
        <v>12075.416760119999</v>
      </c>
      <c r="DP324" s="411">
        <v>17672.545983269003</v>
      </c>
      <c r="DQ324" s="411">
        <v>20744.937736324002</v>
      </c>
      <c r="DR324" s="411">
        <v>23089.497147239999</v>
      </c>
      <c r="DS324" s="411">
        <v>22989.260831903997</v>
      </c>
      <c r="DT324" s="411">
        <v>11260.152471567999</v>
      </c>
      <c r="DU324" s="412">
        <v>12285.153503542</v>
      </c>
      <c r="DV324" s="411">
        <f t="shared" ref="DV324:DV387" si="119">SUM(DJ324:DU324)</f>
        <v>198202.05187300243</v>
      </c>
      <c r="DW324" s="412">
        <v>12847.295807761409</v>
      </c>
      <c r="DX324" s="412">
        <v>19415.009370000003</v>
      </c>
      <c r="DY324" s="412">
        <v>15150.616334600001</v>
      </c>
      <c r="DZ324" s="412">
        <v>15119.151153276</v>
      </c>
      <c r="EA324" s="412">
        <v>15553.014773398001</v>
      </c>
      <c r="EB324" s="412">
        <v>12075.416760119999</v>
      </c>
      <c r="EC324" s="412">
        <v>17672.545983269003</v>
      </c>
      <c r="ED324" s="412">
        <v>20744.937736324002</v>
      </c>
      <c r="EE324" s="412">
        <v>23089.497147239999</v>
      </c>
      <c r="EF324" s="412">
        <v>22989.260831903997</v>
      </c>
      <c r="EG324" s="412">
        <v>11260.152471567999</v>
      </c>
      <c r="EH324" s="412">
        <v>12285.153503542</v>
      </c>
      <c r="EI324" s="411">
        <f t="shared" ref="EI324:EI387" si="120">SUM(DW324:EH324)</f>
        <v>198202.05187300243</v>
      </c>
      <c r="EK324" s="411">
        <f t="shared" ref="EK324:EK387" si="121">P324+AF324+BI324+CI324+DI324</f>
        <v>198202.05187300241</v>
      </c>
      <c r="EL324" s="7">
        <f t="shared" ref="EL324:EL387" si="122">EI324-EK324</f>
        <v>0</v>
      </c>
    </row>
    <row r="325" spans="1:142">
      <c r="A325" s="365" t="str">
        <f t="shared" si="104"/>
        <v xml:space="preserve"> 036</v>
      </c>
      <c r="B325" s="370" t="s">
        <v>939</v>
      </c>
      <c r="C325" s="370" t="s">
        <v>1171</v>
      </c>
      <c r="D325" s="411">
        <v>13282</v>
      </c>
      <c r="E325" s="411">
        <v>19833</v>
      </c>
      <c r="F325" s="411">
        <v>16600</v>
      </c>
      <c r="G325" s="411">
        <v>17013</v>
      </c>
      <c r="H325" s="411">
        <v>14398</v>
      </c>
      <c r="I325" s="411">
        <v>10040</v>
      </c>
      <c r="J325" s="411">
        <v>16277</v>
      </c>
      <c r="K325" s="411">
        <v>23629</v>
      </c>
      <c r="L325" s="411">
        <v>22004</v>
      </c>
      <c r="M325" s="411">
        <v>20634</v>
      </c>
      <c r="N325" s="411">
        <v>11536</v>
      </c>
      <c r="O325" s="412">
        <v>10958</v>
      </c>
      <c r="P325" s="411">
        <f t="shared" si="105"/>
        <v>196204</v>
      </c>
      <c r="Q325" s="411">
        <f t="shared" si="106"/>
        <v>106917.93548387097</v>
      </c>
      <c r="R325" s="411">
        <f t="shared" si="107"/>
        <v>40087.995550611791</v>
      </c>
      <c r="S325" s="411">
        <f t="shared" si="108"/>
        <v>49198.068965517239</v>
      </c>
      <c r="T325" s="411">
        <v>-1170.9999999999991</v>
      </c>
      <c r="U325" s="411">
        <v>1788.0000000000018</v>
      </c>
      <c r="V325" s="411">
        <v>0</v>
      </c>
      <c r="W325" s="411">
        <v>0</v>
      </c>
      <c r="X325" s="411">
        <v>0</v>
      </c>
      <c r="Y325" s="411">
        <v>0</v>
      </c>
      <c r="Z325" s="411">
        <v>0</v>
      </c>
      <c r="AA325" s="411">
        <v>0</v>
      </c>
      <c r="AB325" s="411">
        <v>0</v>
      </c>
      <c r="AC325" s="411">
        <v>0</v>
      </c>
      <c r="AD325" s="411">
        <v>0</v>
      </c>
      <c r="AE325" s="412">
        <v>0</v>
      </c>
      <c r="AF325" s="411">
        <f t="shared" si="109"/>
        <v>617.00000000000273</v>
      </c>
      <c r="AG325" s="411">
        <v>12111</v>
      </c>
      <c r="AH325" s="411">
        <v>21621</v>
      </c>
      <c r="AI325" s="411">
        <v>16600</v>
      </c>
      <c r="AJ325" s="411">
        <v>17013</v>
      </c>
      <c r="AK325" s="411">
        <v>14398</v>
      </c>
      <c r="AL325" s="411">
        <v>10040</v>
      </c>
      <c r="AM325" s="411">
        <v>16277</v>
      </c>
      <c r="AN325" s="411">
        <v>23629</v>
      </c>
      <c r="AO325" s="411">
        <v>22004</v>
      </c>
      <c r="AP325" s="411">
        <v>20634</v>
      </c>
      <c r="AQ325" s="411">
        <v>11536</v>
      </c>
      <c r="AR325" s="412">
        <v>10958</v>
      </c>
      <c r="AS325" s="411">
        <f t="shared" si="110"/>
        <v>196821</v>
      </c>
      <c r="AT325" s="411">
        <f t="shared" si="111"/>
        <v>107534.93548387097</v>
      </c>
      <c r="AU325" s="411">
        <f t="shared" si="112"/>
        <v>40087.995550611791</v>
      </c>
      <c r="AV325" s="411">
        <f t="shared" si="113"/>
        <v>49198.068965517239</v>
      </c>
      <c r="AW325" s="411">
        <v>0</v>
      </c>
      <c r="AX325" s="411">
        <v>0</v>
      </c>
      <c r="AY325" s="411">
        <v>0</v>
      </c>
      <c r="AZ325" s="411">
        <v>0</v>
      </c>
      <c r="BA325" s="411">
        <v>0</v>
      </c>
      <c r="BB325" s="411">
        <v>0</v>
      </c>
      <c r="BC325" s="411">
        <v>0</v>
      </c>
      <c r="BD325" s="411">
        <v>0</v>
      </c>
      <c r="BE325" s="411">
        <v>0</v>
      </c>
      <c r="BF325" s="411">
        <v>0</v>
      </c>
      <c r="BG325" s="411">
        <v>0</v>
      </c>
      <c r="BH325" s="412">
        <v>0</v>
      </c>
      <c r="BI325" s="411">
        <f t="shared" si="114"/>
        <v>0</v>
      </c>
      <c r="BJ325" s="411">
        <v>12111</v>
      </c>
      <c r="BK325" s="411">
        <v>21621</v>
      </c>
      <c r="BL325" s="411">
        <v>16600</v>
      </c>
      <c r="BM325" s="411">
        <v>17013</v>
      </c>
      <c r="BN325" s="411">
        <v>14398</v>
      </c>
      <c r="BO325" s="411">
        <v>10040</v>
      </c>
      <c r="BP325" s="411">
        <v>16277</v>
      </c>
      <c r="BQ325" s="411">
        <v>23629</v>
      </c>
      <c r="BR325" s="411">
        <v>22004</v>
      </c>
      <c r="BS325" s="411">
        <v>20634</v>
      </c>
      <c r="BT325" s="411">
        <v>11536</v>
      </c>
      <c r="BU325" s="412">
        <v>10958</v>
      </c>
      <c r="BV325" s="411">
        <f t="shared" si="115"/>
        <v>196821</v>
      </c>
      <c r="BW325" s="411">
        <v>-1561.5597008549996</v>
      </c>
      <c r="BX325" s="411">
        <v>-2205.9906299999989</v>
      </c>
      <c r="BY325" s="411">
        <v>-1449.3836653999992</v>
      </c>
      <c r="BZ325" s="411">
        <v>-1893.8488467240009</v>
      </c>
      <c r="CA325" s="411">
        <v>1155.014773398002</v>
      </c>
      <c r="CB325" s="411">
        <v>2035.4167601199995</v>
      </c>
      <c r="CC325" s="411">
        <v>1395.5459832690017</v>
      </c>
      <c r="CD325" s="411">
        <v>-2884.0622636759995</v>
      </c>
      <c r="CE325" s="411">
        <v>1085.4971472400007</v>
      </c>
      <c r="CF325" s="411">
        <v>2355.2608319039964</v>
      </c>
      <c r="CG325" s="411">
        <v>-275.84752843200022</v>
      </c>
      <c r="CH325" s="412">
        <v>1327.1535035419997</v>
      </c>
      <c r="CI325" s="411">
        <f t="shared" si="116"/>
        <v>-916.80363561399872</v>
      </c>
      <c r="CJ325" s="411">
        <v>10549.440299145001</v>
      </c>
      <c r="CK325" s="411">
        <v>19415.009370000003</v>
      </c>
      <c r="CL325" s="411">
        <v>15150.616334600001</v>
      </c>
      <c r="CM325" s="411">
        <v>15119.151153276</v>
      </c>
      <c r="CN325" s="411">
        <v>15553.014773398001</v>
      </c>
      <c r="CO325" s="411">
        <v>12075.416760119999</v>
      </c>
      <c r="CP325" s="411">
        <v>17672.545983269003</v>
      </c>
      <c r="CQ325" s="411">
        <v>20744.937736324002</v>
      </c>
      <c r="CR325" s="411">
        <v>23089.497147239999</v>
      </c>
      <c r="CS325" s="411">
        <v>22989.260831903997</v>
      </c>
      <c r="CT325" s="411">
        <v>11260.152471567999</v>
      </c>
      <c r="CU325" s="412">
        <v>12285.153503542</v>
      </c>
      <c r="CV325" s="411">
        <f t="shared" si="117"/>
        <v>195904.19636438601</v>
      </c>
      <c r="CW325" s="411">
        <v>2297.855508616407</v>
      </c>
      <c r="CX325" s="411">
        <v>0</v>
      </c>
      <c r="CY325" s="411">
        <v>0</v>
      </c>
      <c r="CZ325" s="411">
        <v>0</v>
      </c>
      <c r="DA325" s="411">
        <v>0</v>
      </c>
      <c r="DB325" s="411">
        <v>0</v>
      </c>
      <c r="DC325" s="411">
        <v>0</v>
      </c>
      <c r="DD325" s="411">
        <v>0</v>
      </c>
      <c r="DE325" s="411">
        <v>0</v>
      </c>
      <c r="DF325" s="411">
        <v>0</v>
      </c>
      <c r="DG325" s="411">
        <v>0</v>
      </c>
      <c r="DH325" s="412">
        <v>0</v>
      </c>
      <c r="DI325" s="411">
        <f t="shared" si="118"/>
        <v>2297.855508616407</v>
      </c>
      <c r="DJ325" s="411">
        <v>12847.295807761409</v>
      </c>
      <c r="DK325" s="411">
        <v>19415.009370000003</v>
      </c>
      <c r="DL325" s="411">
        <v>15150.616334600001</v>
      </c>
      <c r="DM325" s="411">
        <v>15119.151153276</v>
      </c>
      <c r="DN325" s="411">
        <v>15553.014773398001</v>
      </c>
      <c r="DO325" s="411">
        <v>12075.416760119999</v>
      </c>
      <c r="DP325" s="411">
        <v>17672.545983269003</v>
      </c>
      <c r="DQ325" s="411">
        <v>20744.937736324002</v>
      </c>
      <c r="DR325" s="411">
        <v>23089.497147239999</v>
      </c>
      <c r="DS325" s="411">
        <v>22989.260831903997</v>
      </c>
      <c r="DT325" s="411">
        <v>11260.152471567999</v>
      </c>
      <c r="DU325" s="412">
        <v>12285.153503542</v>
      </c>
      <c r="DV325" s="411">
        <f t="shared" si="119"/>
        <v>198202.05187300243</v>
      </c>
      <c r="DW325" s="412">
        <v>12847.295807761409</v>
      </c>
      <c r="DX325" s="412">
        <v>19415.009370000003</v>
      </c>
      <c r="DY325" s="412">
        <v>15150.616334600001</v>
      </c>
      <c r="DZ325" s="412">
        <v>15119.151153276</v>
      </c>
      <c r="EA325" s="412">
        <v>15553.014773398001</v>
      </c>
      <c r="EB325" s="412">
        <v>12075.416760119999</v>
      </c>
      <c r="EC325" s="412">
        <v>17672.545983269003</v>
      </c>
      <c r="ED325" s="412">
        <v>20744.937736324002</v>
      </c>
      <c r="EE325" s="412">
        <v>23089.497147239999</v>
      </c>
      <c r="EF325" s="412">
        <v>22989.260831903997</v>
      </c>
      <c r="EG325" s="412">
        <v>11260.152471567999</v>
      </c>
      <c r="EH325" s="412">
        <v>12285.153503542</v>
      </c>
      <c r="EI325" s="411">
        <f t="shared" si="120"/>
        <v>198202.05187300243</v>
      </c>
      <c r="EK325" s="411">
        <f t="shared" si="121"/>
        <v>198202.05187300241</v>
      </c>
      <c r="EL325" s="7">
        <f t="shared" si="122"/>
        <v>0</v>
      </c>
    </row>
    <row r="326" spans="1:142">
      <c r="A326" s="365" t="str">
        <f t="shared" si="104"/>
        <v xml:space="preserve"> 036</v>
      </c>
      <c r="B326" s="370" t="s">
        <v>939</v>
      </c>
      <c r="C326" s="370" t="s">
        <v>1172</v>
      </c>
      <c r="D326" s="411">
        <v>13282</v>
      </c>
      <c r="E326" s="411">
        <v>19356</v>
      </c>
      <c r="F326" s="411">
        <v>16600</v>
      </c>
      <c r="G326" s="411">
        <v>17013</v>
      </c>
      <c r="H326" s="411">
        <v>14398</v>
      </c>
      <c r="I326" s="411">
        <v>10040</v>
      </c>
      <c r="J326" s="411">
        <v>16277</v>
      </c>
      <c r="K326" s="411">
        <v>23629</v>
      </c>
      <c r="L326" s="411">
        <v>22004</v>
      </c>
      <c r="M326" s="411">
        <v>20634</v>
      </c>
      <c r="N326" s="411">
        <v>11536</v>
      </c>
      <c r="O326" s="412">
        <v>10958</v>
      </c>
      <c r="P326" s="411">
        <f t="shared" si="105"/>
        <v>195727</v>
      </c>
      <c r="Q326" s="411">
        <f t="shared" si="106"/>
        <v>106440.93548387097</v>
      </c>
      <c r="R326" s="411">
        <f t="shared" si="107"/>
        <v>40087.995550611791</v>
      </c>
      <c r="S326" s="411">
        <f t="shared" si="108"/>
        <v>49198.068965517239</v>
      </c>
      <c r="T326" s="411">
        <v>-1170.9999999999991</v>
      </c>
      <c r="U326" s="411">
        <v>1744.9971260021193</v>
      </c>
      <c r="V326" s="411">
        <v>0</v>
      </c>
      <c r="W326" s="411">
        <v>0</v>
      </c>
      <c r="X326" s="411">
        <v>0</v>
      </c>
      <c r="Y326" s="411">
        <v>0</v>
      </c>
      <c r="Z326" s="411">
        <v>0</v>
      </c>
      <c r="AA326" s="411">
        <v>0</v>
      </c>
      <c r="AB326" s="411">
        <v>0</v>
      </c>
      <c r="AC326" s="411">
        <v>0</v>
      </c>
      <c r="AD326" s="411">
        <v>0</v>
      </c>
      <c r="AE326" s="412">
        <v>0</v>
      </c>
      <c r="AF326" s="411">
        <f t="shared" si="109"/>
        <v>573.99712600212024</v>
      </c>
      <c r="AG326" s="411">
        <v>12111</v>
      </c>
      <c r="AH326" s="411">
        <v>21100.997126002119</v>
      </c>
      <c r="AI326" s="411">
        <v>16600</v>
      </c>
      <c r="AJ326" s="411">
        <v>17013</v>
      </c>
      <c r="AK326" s="411">
        <v>14398</v>
      </c>
      <c r="AL326" s="411">
        <v>10040</v>
      </c>
      <c r="AM326" s="411">
        <v>16277</v>
      </c>
      <c r="AN326" s="411">
        <v>23629</v>
      </c>
      <c r="AO326" s="411">
        <v>22004</v>
      </c>
      <c r="AP326" s="411">
        <v>20634</v>
      </c>
      <c r="AQ326" s="411">
        <v>11536</v>
      </c>
      <c r="AR326" s="412">
        <v>10958</v>
      </c>
      <c r="AS326" s="411">
        <f t="shared" si="110"/>
        <v>196300.99712600213</v>
      </c>
      <c r="AT326" s="411">
        <f t="shared" si="111"/>
        <v>107014.9326098731</v>
      </c>
      <c r="AU326" s="411">
        <f t="shared" si="112"/>
        <v>40087.995550611791</v>
      </c>
      <c r="AV326" s="411">
        <f t="shared" si="113"/>
        <v>49198.068965517239</v>
      </c>
      <c r="AW326" s="411">
        <v>0</v>
      </c>
      <c r="AX326" s="411">
        <v>0</v>
      </c>
      <c r="AY326" s="411">
        <v>0</v>
      </c>
      <c r="AZ326" s="411">
        <v>0</v>
      </c>
      <c r="BA326" s="411">
        <v>0</v>
      </c>
      <c r="BB326" s="411">
        <v>0</v>
      </c>
      <c r="BC326" s="411">
        <v>0</v>
      </c>
      <c r="BD326" s="411">
        <v>0</v>
      </c>
      <c r="BE326" s="411">
        <v>0</v>
      </c>
      <c r="BF326" s="411">
        <v>0</v>
      </c>
      <c r="BG326" s="411">
        <v>0</v>
      </c>
      <c r="BH326" s="412">
        <v>0</v>
      </c>
      <c r="BI326" s="411">
        <f t="shared" si="114"/>
        <v>0</v>
      </c>
      <c r="BJ326" s="411">
        <v>12111</v>
      </c>
      <c r="BK326" s="411">
        <v>21100.997126002119</v>
      </c>
      <c r="BL326" s="411">
        <v>16600</v>
      </c>
      <c r="BM326" s="411">
        <v>17013</v>
      </c>
      <c r="BN326" s="411">
        <v>14398</v>
      </c>
      <c r="BO326" s="411">
        <v>10040</v>
      </c>
      <c r="BP326" s="411">
        <v>16277</v>
      </c>
      <c r="BQ326" s="411">
        <v>23629</v>
      </c>
      <c r="BR326" s="411">
        <v>22004</v>
      </c>
      <c r="BS326" s="411">
        <v>20634</v>
      </c>
      <c r="BT326" s="411">
        <v>11536</v>
      </c>
      <c r="BU326" s="412">
        <v>10958</v>
      </c>
      <c r="BV326" s="411">
        <f t="shared" si="115"/>
        <v>196300.99712600213</v>
      </c>
      <c r="BW326" s="411">
        <v>-1561.5597008549996</v>
      </c>
      <c r="BX326" s="411">
        <v>-2152.9347367659948</v>
      </c>
      <c r="BY326" s="411">
        <v>-1449.3836653999992</v>
      </c>
      <c r="BZ326" s="411">
        <v>-1893.8488467240009</v>
      </c>
      <c r="CA326" s="411">
        <v>1155.014773398002</v>
      </c>
      <c r="CB326" s="411">
        <v>2035.4167601199995</v>
      </c>
      <c r="CC326" s="411">
        <v>1395.5459832690017</v>
      </c>
      <c r="CD326" s="411">
        <v>-2884.0622636759995</v>
      </c>
      <c r="CE326" s="411">
        <v>1085.4971472400007</v>
      </c>
      <c r="CF326" s="411">
        <v>2355.2608319039964</v>
      </c>
      <c r="CG326" s="411">
        <v>-275.84752843200022</v>
      </c>
      <c r="CH326" s="412">
        <v>1327.1535035419997</v>
      </c>
      <c r="CI326" s="411">
        <f t="shared" si="116"/>
        <v>-863.74774237999418</v>
      </c>
      <c r="CJ326" s="411">
        <v>10549.440299145001</v>
      </c>
      <c r="CK326" s="411">
        <v>18948.062389236125</v>
      </c>
      <c r="CL326" s="411">
        <v>15150.616334600001</v>
      </c>
      <c r="CM326" s="411">
        <v>15119.151153276</v>
      </c>
      <c r="CN326" s="411">
        <v>15553.014773398001</v>
      </c>
      <c r="CO326" s="411">
        <v>12075.416760119999</v>
      </c>
      <c r="CP326" s="411">
        <v>17672.545983269003</v>
      </c>
      <c r="CQ326" s="411">
        <v>20744.937736324002</v>
      </c>
      <c r="CR326" s="411">
        <v>23089.497147239999</v>
      </c>
      <c r="CS326" s="411">
        <v>22989.260831903997</v>
      </c>
      <c r="CT326" s="411">
        <v>11260.152471567999</v>
      </c>
      <c r="CU326" s="412">
        <v>12285.153503542</v>
      </c>
      <c r="CV326" s="411">
        <f t="shared" si="117"/>
        <v>195437.24938362214</v>
      </c>
      <c r="CW326" s="411">
        <v>2297.855508616407</v>
      </c>
      <c r="CX326" s="411">
        <v>0</v>
      </c>
      <c r="CY326" s="411">
        <v>0</v>
      </c>
      <c r="CZ326" s="411">
        <v>0</v>
      </c>
      <c r="DA326" s="411">
        <v>0</v>
      </c>
      <c r="DB326" s="411">
        <v>0</v>
      </c>
      <c r="DC326" s="411">
        <v>0</v>
      </c>
      <c r="DD326" s="411">
        <v>0</v>
      </c>
      <c r="DE326" s="411">
        <v>0</v>
      </c>
      <c r="DF326" s="411">
        <v>0</v>
      </c>
      <c r="DG326" s="411">
        <v>0</v>
      </c>
      <c r="DH326" s="412">
        <v>0</v>
      </c>
      <c r="DI326" s="411">
        <f t="shared" si="118"/>
        <v>2297.855508616407</v>
      </c>
      <c r="DJ326" s="411">
        <v>12847.295807761409</v>
      </c>
      <c r="DK326" s="411">
        <v>18948.062389236125</v>
      </c>
      <c r="DL326" s="411">
        <v>15150.616334600001</v>
      </c>
      <c r="DM326" s="411">
        <v>15119.151153276</v>
      </c>
      <c r="DN326" s="411">
        <v>15553.014773398001</v>
      </c>
      <c r="DO326" s="411">
        <v>12075.416760119999</v>
      </c>
      <c r="DP326" s="411">
        <v>17672.545983269003</v>
      </c>
      <c r="DQ326" s="411">
        <v>20744.937736324002</v>
      </c>
      <c r="DR326" s="411">
        <v>23089.497147239999</v>
      </c>
      <c r="DS326" s="411">
        <v>22989.260831903997</v>
      </c>
      <c r="DT326" s="411">
        <v>11260.152471567999</v>
      </c>
      <c r="DU326" s="412">
        <v>12285.153503542</v>
      </c>
      <c r="DV326" s="411">
        <f t="shared" si="119"/>
        <v>197735.10489223854</v>
      </c>
      <c r="DW326" s="412">
        <v>12847.295807761409</v>
      </c>
      <c r="DX326" s="412">
        <v>18948.062389236125</v>
      </c>
      <c r="DY326" s="412">
        <v>15150.616334600001</v>
      </c>
      <c r="DZ326" s="412">
        <v>15119.151153276</v>
      </c>
      <c r="EA326" s="412">
        <v>15553.014773398001</v>
      </c>
      <c r="EB326" s="412">
        <v>12075.416760119999</v>
      </c>
      <c r="EC326" s="412">
        <v>17672.545983269003</v>
      </c>
      <c r="ED326" s="412">
        <v>20744.937736324002</v>
      </c>
      <c r="EE326" s="412">
        <v>23089.497147239999</v>
      </c>
      <c r="EF326" s="412">
        <v>22989.260831903997</v>
      </c>
      <c r="EG326" s="412">
        <v>11260.152471567999</v>
      </c>
      <c r="EH326" s="412">
        <v>12285.153503542</v>
      </c>
      <c r="EI326" s="411">
        <f t="shared" si="120"/>
        <v>197735.10489223854</v>
      </c>
      <c r="EK326" s="411">
        <f t="shared" si="121"/>
        <v>197735.10489223854</v>
      </c>
      <c r="EL326" s="7">
        <f t="shared" si="122"/>
        <v>0</v>
      </c>
    </row>
    <row r="327" spans="1:142">
      <c r="A327" s="365" t="str">
        <f t="shared" si="104"/>
        <v xml:space="preserve"> 036</v>
      </c>
      <c r="B327" s="370" t="s">
        <v>939</v>
      </c>
      <c r="C327" s="370" t="s">
        <v>919</v>
      </c>
      <c r="D327" s="411">
        <v>7</v>
      </c>
      <c r="E327" s="411">
        <v>8</v>
      </c>
      <c r="F327" s="411">
        <v>8</v>
      </c>
      <c r="G327" s="411">
        <v>8</v>
      </c>
      <c r="H327" s="411">
        <v>8</v>
      </c>
      <c r="I327" s="411">
        <v>8</v>
      </c>
      <c r="J327" s="411">
        <v>8</v>
      </c>
      <c r="K327" s="411">
        <v>8</v>
      </c>
      <c r="L327" s="411">
        <v>8</v>
      </c>
      <c r="M327" s="411">
        <v>8</v>
      </c>
      <c r="N327" s="411">
        <v>8</v>
      </c>
      <c r="O327" s="412">
        <v>8</v>
      </c>
      <c r="P327" s="411">
        <f t="shared" si="105"/>
        <v>95</v>
      </c>
      <c r="Q327" s="411">
        <f t="shared" si="106"/>
        <v>54.741935483870968</v>
      </c>
      <c r="R327" s="411">
        <f t="shared" si="107"/>
        <v>14.051167964404893</v>
      </c>
      <c r="S327" s="411">
        <f t="shared" si="108"/>
        <v>26.206896551724139</v>
      </c>
      <c r="T327" s="411">
        <v>-1.0000000000000004</v>
      </c>
      <c r="U327" s="411">
        <v>0</v>
      </c>
      <c r="V327" s="411">
        <v>0</v>
      </c>
      <c r="W327" s="411">
        <v>0</v>
      </c>
      <c r="X327" s="411">
        <v>0</v>
      </c>
      <c r="Y327" s="411">
        <v>0</v>
      </c>
      <c r="Z327" s="411">
        <v>0</v>
      </c>
      <c r="AA327" s="411">
        <v>0</v>
      </c>
      <c r="AB327" s="411">
        <v>0</v>
      </c>
      <c r="AC327" s="411">
        <v>0</v>
      </c>
      <c r="AD327" s="411">
        <v>0</v>
      </c>
      <c r="AE327" s="412">
        <v>0</v>
      </c>
      <c r="AF327" s="411">
        <f t="shared" si="109"/>
        <v>-1.0000000000000004</v>
      </c>
      <c r="AG327" s="411">
        <v>6</v>
      </c>
      <c r="AH327" s="411">
        <v>8</v>
      </c>
      <c r="AI327" s="411">
        <v>8</v>
      </c>
      <c r="AJ327" s="411">
        <v>8</v>
      </c>
      <c r="AK327" s="411">
        <v>8</v>
      </c>
      <c r="AL327" s="411">
        <v>8</v>
      </c>
      <c r="AM327" s="411">
        <v>8</v>
      </c>
      <c r="AN327" s="411">
        <v>8</v>
      </c>
      <c r="AO327" s="411">
        <v>8</v>
      </c>
      <c r="AP327" s="411">
        <v>8</v>
      </c>
      <c r="AQ327" s="411">
        <v>8</v>
      </c>
      <c r="AR327" s="412">
        <v>8</v>
      </c>
      <c r="AS327" s="411">
        <f t="shared" si="110"/>
        <v>94</v>
      </c>
      <c r="AT327" s="411">
        <f t="shared" si="111"/>
        <v>53.741935483870968</v>
      </c>
      <c r="AU327" s="411">
        <f t="shared" si="112"/>
        <v>14.051167964404893</v>
      </c>
      <c r="AV327" s="411">
        <f t="shared" si="113"/>
        <v>26.206896551724139</v>
      </c>
      <c r="AW327" s="411">
        <v>0</v>
      </c>
      <c r="AX327" s="411">
        <v>0</v>
      </c>
      <c r="AY327" s="411">
        <v>0</v>
      </c>
      <c r="AZ327" s="411">
        <v>0</v>
      </c>
      <c r="BA327" s="411">
        <v>0</v>
      </c>
      <c r="BB327" s="411">
        <v>0</v>
      </c>
      <c r="BC327" s="411">
        <v>0</v>
      </c>
      <c r="BD327" s="411">
        <v>0</v>
      </c>
      <c r="BE327" s="411">
        <v>0</v>
      </c>
      <c r="BF327" s="411">
        <v>0</v>
      </c>
      <c r="BG327" s="411">
        <v>0</v>
      </c>
      <c r="BH327" s="412">
        <v>0</v>
      </c>
      <c r="BI327" s="411">
        <f t="shared" si="114"/>
        <v>0</v>
      </c>
      <c r="BJ327" s="411">
        <v>6</v>
      </c>
      <c r="BK327" s="411">
        <v>8</v>
      </c>
      <c r="BL327" s="411">
        <v>8</v>
      </c>
      <c r="BM327" s="411">
        <v>8</v>
      </c>
      <c r="BN327" s="411">
        <v>8</v>
      </c>
      <c r="BO327" s="411">
        <v>8</v>
      </c>
      <c r="BP327" s="411">
        <v>8</v>
      </c>
      <c r="BQ327" s="411">
        <v>8</v>
      </c>
      <c r="BR327" s="411">
        <v>8</v>
      </c>
      <c r="BS327" s="411">
        <v>8</v>
      </c>
      <c r="BT327" s="411">
        <v>8</v>
      </c>
      <c r="BU327" s="412">
        <v>8</v>
      </c>
      <c r="BV327" s="411">
        <f t="shared" si="115"/>
        <v>94</v>
      </c>
      <c r="BW327" s="411">
        <v>0</v>
      </c>
      <c r="BX327" s="411">
        <v>0</v>
      </c>
      <c r="BY327" s="411">
        <v>0</v>
      </c>
      <c r="BZ327" s="411">
        <v>0</v>
      </c>
      <c r="CA327" s="411">
        <v>0</v>
      </c>
      <c r="CB327" s="411">
        <v>0</v>
      </c>
      <c r="CC327" s="411">
        <v>0</v>
      </c>
      <c r="CD327" s="411">
        <v>0</v>
      </c>
      <c r="CE327" s="411">
        <v>0</v>
      </c>
      <c r="CF327" s="411">
        <v>0</v>
      </c>
      <c r="CG327" s="411">
        <v>0</v>
      </c>
      <c r="CH327" s="412">
        <v>0</v>
      </c>
      <c r="CI327" s="411">
        <f t="shared" si="116"/>
        <v>0</v>
      </c>
      <c r="CJ327" s="411">
        <v>6</v>
      </c>
      <c r="CK327" s="411">
        <v>8</v>
      </c>
      <c r="CL327" s="411">
        <v>8</v>
      </c>
      <c r="CM327" s="411">
        <v>8</v>
      </c>
      <c r="CN327" s="411">
        <v>8</v>
      </c>
      <c r="CO327" s="411">
        <v>8</v>
      </c>
      <c r="CP327" s="411">
        <v>8</v>
      </c>
      <c r="CQ327" s="411">
        <v>8</v>
      </c>
      <c r="CR327" s="411">
        <v>8</v>
      </c>
      <c r="CS327" s="411">
        <v>8</v>
      </c>
      <c r="CT327" s="411">
        <v>8</v>
      </c>
      <c r="CU327" s="412">
        <v>8</v>
      </c>
      <c r="CV327" s="411">
        <f t="shared" si="117"/>
        <v>94</v>
      </c>
      <c r="CW327" s="411">
        <v>2.0000000000000004</v>
      </c>
      <c r="CX327" s="411">
        <v>0</v>
      </c>
      <c r="CY327" s="411">
        <v>0</v>
      </c>
      <c r="CZ327" s="411">
        <v>0</v>
      </c>
      <c r="DA327" s="411">
        <v>0</v>
      </c>
      <c r="DB327" s="411">
        <v>0</v>
      </c>
      <c r="DC327" s="411">
        <v>0</v>
      </c>
      <c r="DD327" s="411">
        <v>0</v>
      </c>
      <c r="DE327" s="411">
        <v>0</v>
      </c>
      <c r="DF327" s="411">
        <v>0</v>
      </c>
      <c r="DG327" s="411">
        <v>0</v>
      </c>
      <c r="DH327" s="412">
        <v>0</v>
      </c>
      <c r="DI327" s="411">
        <f t="shared" si="118"/>
        <v>2.0000000000000004</v>
      </c>
      <c r="DJ327" s="411">
        <v>8</v>
      </c>
      <c r="DK327" s="411">
        <v>8</v>
      </c>
      <c r="DL327" s="411">
        <v>8</v>
      </c>
      <c r="DM327" s="411">
        <v>8</v>
      </c>
      <c r="DN327" s="411">
        <v>8</v>
      </c>
      <c r="DO327" s="411">
        <v>8</v>
      </c>
      <c r="DP327" s="411">
        <v>8</v>
      </c>
      <c r="DQ327" s="411">
        <v>8</v>
      </c>
      <c r="DR327" s="411">
        <v>8</v>
      </c>
      <c r="DS327" s="411">
        <v>8</v>
      </c>
      <c r="DT327" s="411">
        <v>8</v>
      </c>
      <c r="DU327" s="412">
        <v>8</v>
      </c>
      <c r="DV327" s="411">
        <f t="shared" si="119"/>
        <v>96</v>
      </c>
      <c r="DW327" s="412">
        <v>8</v>
      </c>
      <c r="DX327" s="412">
        <v>8</v>
      </c>
      <c r="DY327" s="412">
        <v>8</v>
      </c>
      <c r="DZ327" s="412">
        <v>8</v>
      </c>
      <c r="EA327" s="412">
        <v>8</v>
      </c>
      <c r="EB327" s="412">
        <v>8</v>
      </c>
      <c r="EC327" s="412">
        <v>8</v>
      </c>
      <c r="ED327" s="412">
        <v>8</v>
      </c>
      <c r="EE327" s="412">
        <v>8</v>
      </c>
      <c r="EF327" s="412">
        <v>8</v>
      </c>
      <c r="EG327" s="412">
        <v>8</v>
      </c>
      <c r="EH327" s="412">
        <v>8</v>
      </c>
      <c r="EI327" s="411">
        <f t="shared" si="120"/>
        <v>96</v>
      </c>
      <c r="EK327" s="411">
        <f t="shared" si="121"/>
        <v>96</v>
      </c>
      <c r="EL327" s="7">
        <f t="shared" si="122"/>
        <v>0</v>
      </c>
    </row>
    <row r="328" spans="1:142">
      <c r="A328" s="365" t="str">
        <f t="shared" si="104"/>
        <v xml:space="preserve"> 036</v>
      </c>
      <c r="B328" s="370" t="s">
        <v>939</v>
      </c>
      <c r="C328" s="370" t="s">
        <v>920</v>
      </c>
      <c r="D328" s="411">
        <v>13282</v>
      </c>
      <c r="E328" s="411">
        <v>19356</v>
      </c>
      <c r="F328" s="411">
        <v>16600</v>
      </c>
      <c r="G328" s="411">
        <v>17013</v>
      </c>
      <c r="H328" s="411">
        <v>14398</v>
      </c>
      <c r="I328" s="411">
        <v>10040</v>
      </c>
      <c r="J328" s="411">
        <v>16277</v>
      </c>
      <c r="K328" s="411">
        <v>23629</v>
      </c>
      <c r="L328" s="411">
        <v>22004</v>
      </c>
      <c r="M328" s="411">
        <v>20634</v>
      </c>
      <c r="N328" s="411">
        <v>11536</v>
      </c>
      <c r="O328" s="412">
        <v>10958</v>
      </c>
      <c r="P328" s="411">
        <f t="shared" si="105"/>
        <v>195727</v>
      </c>
      <c r="Q328" s="411">
        <f t="shared" si="106"/>
        <v>106440.93548387097</v>
      </c>
      <c r="R328" s="411">
        <f t="shared" si="107"/>
        <v>40087.995550611791</v>
      </c>
      <c r="S328" s="411">
        <f t="shared" si="108"/>
        <v>49198.068965517239</v>
      </c>
      <c r="T328" s="411">
        <v>-1170.9999999999991</v>
      </c>
      <c r="U328" s="411">
        <v>1744.9971260021193</v>
      </c>
      <c r="V328" s="411">
        <v>0</v>
      </c>
      <c r="W328" s="411">
        <v>0</v>
      </c>
      <c r="X328" s="411">
        <v>0</v>
      </c>
      <c r="Y328" s="411">
        <v>0</v>
      </c>
      <c r="Z328" s="411">
        <v>0</v>
      </c>
      <c r="AA328" s="411">
        <v>0</v>
      </c>
      <c r="AB328" s="411">
        <v>0</v>
      </c>
      <c r="AC328" s="411">
        <v>0</v>
      </c>
      <c r="AD328" s="411">
        <v>0</v>
      </c>
      <c r="AE328" s="412">
        <v>0</v>
      </c>
      <c r="AF328" s="411">
        <f t="shared" si="109"/>
        <v>573.99712600212024</v>
      </c>
      <c r="AG328" s="411">
        <v>12111</v>
      </c>
      <c r="AH328" s="411">
        <v>21100.997126002119</v>
      </c>
      <c r="AI328" s="411">
        <v>16600</v>
      </c>
      <c r="AJ328" s="411">
        <v>17013</v>
      </c>
      <c r="AK328" s="411">
        <v>14398</v>
      </c>
      <c r="AL328" s="411">
        <v>10040</v>
      </c>
      <c r="AM328" s="411">
        <v>16277</v>
      </c>
      <c r="AN328" s="411">
        <v>23629</v>
      </c>
      <c r="AO328" s="411">
        <v>22004</v>
      </c>
      <c r="AP328" s="411">
        <v>20634</v>
      </c>
      <c r="AQ328" s="411">
        <v>11536</v>
      </c>
      <c r="AR328" s="412">
        <v>10958</v>
      </c>
      <c r="AS328" s="411">
        <f t="shared" si="110"/>
        <v>196300.99712600213</v>
      </c>
      <c r="AT328" s="411">
        <f t="shared" si="111"/>
        <v>107014.9326098731</v>
      </c>
      <c r="AU328" s="411">
        <f t="shared" si="112"/>
        <v>40087.995550611791</v>
      </c>
      <c r="AV328" s="411">
        <f t="shared" si="113"/>
        <v>49198.068965517239</v>
      </c>
      <c r="AW328" s="411">
        <v>0</v>
      </c>
      <c r="AX328" s="411">
        <v>0</v>
      </c>
      <c r="AY328" s="411">
        <v>0</v>
      </c>
      <c r="AZ328" s="411">
        <v>0</v>
      </c>
      <c r="BA328" s="411">
        <v>0</v>
      </c>
      <c r="BB328" s="411">
        <v>0</v>
      </c>
      <c r="BC328" s="411">
        <v>0</v>
      </c>
      <c r="BD328" s="411">
        <v>0</v>
      </c>
      <c r="BE328" s="411">
        <v>0</v>
      </c>
      <c r="BF328" s="411">
        <v>0</v>
      </c>
      <c r="BG328" s="411">
        <v>0</v>
      </c>
      <c r="BH328" s="412">
        <v>0</v>
      </c>
      <c r="BI328" s="411">
        <f t="shared" si="114"/>
        <v>0</v>
      </c>
      <c r="BJ328" s="411">
        <v>12111</v>
      </c>
      <c r="BK328" s="411">
        <v>21100.997126002119</v>
      </c>
      <c r="BL328" s="411">
        <v>16600</v>
      </c>
      <c r="BM328" s="411">
        <v>17013</v>
      </c>
      <c r="BN328" s="411">
        <v>14398</v>
      </c>
      <c r="BO328" s="411">
        <v>10040</v>
      </c>
      <c r="BP328" s="411">
        <v>16277</v>
      </c>
      <c r="BQ328" s="411">
        <v>23629</v>
      </c>
      <c r="BR328" s="411">
        <v>22004</v>
      </c>
      <c r="BS328" s="411">
        <v>20634</v>
      </c>
      <c r="BT328" s="411">
        <v>11536</v>
      </c>
      <c r="BU328" s="412">
        <v>10958</v>
      </c>
      <c r="BV328" s="411">
        <f t="shared" si="115"/>
        <v>196300.99712600213</v>
      </c>
      <c r="BW328" s="411">
        <v>-1561.5597008549996</v>
      </c>
      <c r="BX328" s="411">
        <v>-2152.9347367659948</v>
      </c>
      <c r="BY328" s="411">
        <v>-1449.3836653999992</v>
      </c>
      <c r="BZ328" s="411">
        <v>-1893.8488467240009</v>
      </c>
      <c r="CA328" s="411">
        <v>1155.014773398002</v>
      </c>
      <c r="CB328" s="411">
        <v>2035.4167601199995</v>
      </c>
      <c r="CC328" s="411">
        <v>1395.5459832690017</v>
      </c>
      <c r="CD328" s="411">
        <v>-2884.0622636759995</v>
      </c>
      <c r="CE328" s="411">
        <v>1085.4971472400007</v>
      </c>
      <c r="CF328" s="411">
        <v>2355.2608319039964</v>
      </c>
      <c r="CG328" s="411">
        <v>-275.84752843200022</v>
      </c>
      <c r="CH328" s="412">
        <v>1327.1535035419997</v>
      </c>
      <c r="CI328" s="411">
        <f t="shared" si="116"/>
        <v>-863.74774237999418</v>
      </c>
      <c r="CJ328" s="411">
        <v>10549.440299145001</v>
      </c>
      <c r="CK328" s="411">
        <v>18948.062389236125</v>
      </c>
      <c r="CL328" s="411">
        <v>15150.616334600001</v>
      </c>
      <c r="CM328" s="411">
        <v>15119.151153276</v>
      </c>
      <c r="CN328" s="411">
        <v>15553.014773398001</v>
      </c>
      <c r="CO328" s="411">
        <v>12075.416760119999</v>
      </c>
      <c r="CP328" s="411">
        <v>17672.545983269003</v>
      </c>
      <c r="CQ328" s="411">
        <v>20744.937736324002</v>
      </c>
      <c r="CR328" s="411">
        <v>23089.497147239999</v>
      </c>
      <c r="CS328" s="411">
        <v>22989.260831903997</v>
      </c>
      <c r="CT328" s="411">
        <v>11260.152471567999</v>
      </c>
      <c r="CU328" s="412">
        <v>12285.153503542</v>
      </c>
      <c r="CV328" s="411">
        <f t="shared" si="117"/>
        <v>195437.24938362214</v>
      </c>
      <c r="CW328" s="411">
        <v>2297.855508616407</v>
      </c>
      <c r="CX328" s="411">
        <v>0</v>
      </c>
      <c r="CY328" s="411">
        <v>0</v>
      </c>
      <c r="CZ328" s="411">
        <v>0</v>
      </c>
      <c r="DA328" s="411">
        <v>0</v>
      </c>
      <c r="DB328" s="411">
        <v>0</v>
      </c>
      <c r="DC328" s="411">
        <v>0</v>
      </c>
      <c r="DD328" s="411">
        <v>0</v>
      </c>
      <c r="DE328" s="411">
        <v>0</v>
      </c>
      <c r="DF328" s="411">
        <v>0</v>
      </c>
      <c r="DG328" s="411">
        <v>0</v>
      </c>
      <c r="DH328" s="412">
        <v>0</v>
      </c>
      <c r="DI328" s="411">
        <f t="shared" si="118"/>
        <v>2297.855508616407</v>
      </c>
      <c r="DJ328" s="411">
        <v>12847.295807761409</v>
      </c>
      <c r="DK328" s="411">
        <v>18948.062389236125</v>
      </c>
      <c r="DL328" s="411">
        <v>15150.616334600001</v>
      </c>
      <c r="DM328" s="411">
        <v>15119.151153276</v>
      </c>
      <c r="DN328" s="411">
        <v>15553.014773398001</v>
      </c>
      <c r="DO328" s="411">
        <v>12075.416760119999</v>
      </c>
      <c r="DP328" s="411">
        <v>17672.545983269003</v>
      </c>
      <c r="DQ328" s="411">
        <v>20744.937736324002</v>
      </c>
      <c r="DR328" s="411">
        <v>23089.497147239999</v>
      </c>
      <c r="DS328" s="411">
        <v>22989.260831903997</v>
      </c>
      <c r="DT328" s="411">
        <v>11260.152471567999</v>
      </c>
      <c r="DU328" s="412">
        <v>12285.153503542</v>
      </c>
      <c r="DV328" s="411">
        <f t="shared" si="119"/>
        <v>197735.10489223854</v>
      </c>
      <c r="DW328" s="412">
        <v>12847.295807761409</v>
      </c>
      <c r="DX328" s="412">
        <v>18948.062389236125</v>
      </c>
      <c r="DY328" s="412">
        <v>15150.616334600001</v>
      </c>
      <c r="DZ328" s="412">
        <v>15119.151153276</v>
      </c>
      <c r="EA328" s="412">
        <v>15553.014773398001</v>
      </c>
      <c r="EB328" s="412">
        <v>12075.416760119999</v>
      </c>
      <c r="EC328" s="412">
        <v>17672.545983269003</v>
      </c>
      <c r="ED328" s="412">
        <v>20744.937736324002</v>
      </c>
      <c r="EE328" s="412">
        <v>23089.497147239999</v>
      </c>
      <c r="EF328" s="412">
        <v>22989.260831903997</v>
      </c>
      <c r="EG328" s="412">
        <v>11260.152471567999</v>
      </c>
      <c r="EH328" s="412">
        <v>12285.153503542</v>
      </c>
      <c r="EI328" s="411">
        <f t="shared" si="120"/>
        <v>197735.10489223854</v>
      </c>
      <c r="EK328" s="411">
        <f t="shared" si="121"/>
        <v>197735.10489223854</v>
      </c>
      <c r="EL328" s="7">
        <f t="shared" si="122"/>
        <v>0</v>
      </c>
    </row>
    <row r="329" spans="1:142">
      <c r="A329" s="365" t="str">
        <f t="shared" si="104"/>
        <v xml:space="preserve"> 036</v>
      </c>
      <c r="B329" s="370" t="s">
        <v>939</v>
      </c>
      <c r="C329" s="370" t="s">
        <v>929</v>
      </c>
      <c r="D329" s="411">
        <v>7838</v>
      </c>
      <c r="E329" s="411">
        <v>11223</v>
      </c>
      <c r="F329" s="411">
        <v>9169</v>
      </c>
      <c r="G329" s="411">
        <v>9647</v>
      </c>
      <c r="H329" s="411">
        <v>8250</v>
      </c>
      <c r="I329" s="411">
        <v>5997</v>
      </c>
      <c r="J329" s="411">
        <v>9475</v>
      </c>
      <c r="K329" s="411">
        <v>13810</v>
      </c>
      <c r="L329" s="411">
        <v>12893</v>
      </c>
      <c r="M329" s="411">
        <v>12480</v>
      </c>
      <c r="N329" s="411">
        <v>6385</v>
      </c>
      <c r="O329" s="412">
        <v>6216</v>
      </c>
      <c r="P329" s="411">
        <f t="shared" si="105"/>
        <v>113383</v>
      </c>
      <c r="Q329" s="411">
        <f t="shared" si="106"/>
        <v>61293.354838709682</v>
      </c>
      <c r="R329" s="411">
        <f t="shared" si="107"/>
        <v>23451.955506117909</v>
      </c>
      <c r="S329" s="411">
        <f t="shared" si="108"/>
        <v>28637.689655172413</v>
      </c>
      <c r="T329" s="411">
        <v>-691.03282638156884</v>
      </c>
      <c r="U329" s="411">
        <v>1011.7846014218742</v>
      </c>
      <c r="V329" s="411">
        <v>0</v>
      </c>
      <c r="W329" s="411">
        <v>0</v>
      </c>
      <c r="X329" s="411">
        <v>0</v>
      </c>
      <c r="Y329" s="411">
        <v>0</v>
      </c>
      <c r="Z329" s="411">
        <v>0</v>
      </c>
      <c r="AA329" s="411">
        <v>0</v>
      </c>
      <c r="AB329" s="411">
        <v>0</v>
      </c>
      <c r="AC329" s="411">
        <v>0</v>
      </c>
      <c r="AD329" s="411">
        <v>0</v>
      </c>
      <c r="AE329" s="412">
        <v>0</v>
      </c>
      <c r="AF329" s="411">
        <f t="shared" si="109"/>
        <v>320.75177504030535</v>
      </c>
      <c r="AG329" s="411">
        <v>7146.9671736184309</v>
      </c>
      <c r="AH329" s="411">
        <v>12234.784601421874</v>
      </c>
      <c r="AI329" s="411">
        <v>9169</v>
      </c>
      <c r="AJ329" s="411">
        <v>9647</v>
      </c>
      <c r="AK329" s="411">
        <v>8250</v>
      </c>
      <c r="AL329" s="411">
        <v>5997</v>
      </c>
      <c r="AM329" s="411">
        <v>9475</v>
      </c>
      <c r="AN329" s="411">
        <v>13810</v>
      </c>
      <c r="AO329" s="411">
        <v>12893</v>
      </c>
      <c r="AP329" s="411">
        <v>12480</v>
      </c>
      <c r="AQ329" s="411">
        <v>6385</v>
      </c>
      <c r="AR329" s="412">
        <v>6216</v>
      </c>
      <c r="AS329" s="411">
        <f t="shared" si="110"/>
        <v>113703.75177504031</v>
      </c>
      <c r="AT329" s="514">
        <f t="shared" si="111"/>
        <v>61614.106613749987</v>
      </c>
      <c r="AU329" s="514">
        <f t="shared" si="112"/>
        <v>23451.955506117909</v>
      </c>
      <c r="AV329" s="514">
        <f t="shared" si="113"/>
        <v>28637.689655172413</v>
      </c>
      <c r="AW329" s="411">
        <v>0</v>
      </c>
      <c r="AX329" s="411">
        <v>0</v>
      </c>
      <c r="AY329" s="411">
        <v>0</v>
      </c>
      <c r="AZ329" s="411">
        <v>0</v>
      </c>
      <c r="BA329" s="411">
        <v>0</v>
      </c>
      <c r="BB329" s="411">
        <v>0</v>
      </c>
      <c r="BC329" s="411">
        <v>0</v>
      </c>
      <c r="BD329" s="411">
        <v>0</v>
      </c>
      <c r="BE329" s="411">
        <v>0</v>
      </c>
      <c r="BF329" s="411">
        <v>0</v>
      </c>
      <c r="BG329" s="411">
        <v>0</v>
      </c>
      <c r="BH329" s="412">
        <v>0</v>
      </c>
      <c r="BI329" s="411">
        <f t="shared" si="114"/>
        <v>0</v>
      </c>
      <c r="BJ329" s="411">
        <v>7146.9671736184309</v>
      </c>
      <c r="BK329" s="411">
        <v>12234.784601421874</v>
      </c>
      <c r="BL329" s="411">
        <v>9169</v>
      </c>
      <c r="BM329" s="411">
        <v>9647</v>
      </c>
      <c r="BN329" s="411">
        <v>8250</v>
      </c>
      <c r="BO329" s="411">
        <v>5997</v>
      </c>
      <c r="BP329" s="411">
        <v>9475</v>
      </c>
      <c r="BQ329" s="411">
        <v>13810</v>
      </c>
      <c r="BR329" s="411">
        <v>12893</v>
      </c>
      <c r="BS329" s="411">
        <v>12480</v>
      </c>
      <c r="BT329" s="411">
        <v>6385</v>
      </c>
      <c r="BU329" s="412">
        <v>6216</v>
      </c>
      <c r="BV329" s="411">
        <f t="shared" si="115"/>
        <v>113703.75177504031</v>
      </c>
      <c r="BW329" s="411">
        <v>-921.5106862898275</v>
      </c>
      <c r="BX329" s="411">
        <v>-1248.315072883074</v>
      </c>
      <c r="BY329" s="411">
        <v>-800.56619446100035</v>
      </c>
      <c r="BZ329" s="411">
        <v>-1073.8823149560005</v>
      </c>
      <c r="CA329" s="411">
        <v>661.81913325000073</v>
      </c>
      <c r="CB329" s="411">
        <v>1215.7763257409995</v>
      </c>
      <c r="CC329" s="411">
        <v>812.36088907500016</v>
      </c>
      <c r="CD329" s="411">
        <v>-1685.5939676399998</v>
      </c>
      <c r="CE329" s="411">
        <v>636.03502632999925</v>
      </c>
      <c r="CF329" s="411">
        <v>1424.5253068799982</v>
      </c>
      <c r="CG329" s="411">
        <v>-152.67739849500049</v>
      </c>
      <c r="CH329" s="412">
        <v>752.83684778399925</v>
      </c>
      <c r="CI329" s="411">
        <f t="shared" si="116"/>
        <v>-379.19210566490483</v>
      </c>
      <c r="CJ329" s="411">
        <v>6225.4564873286035</v>
      </c>
      <c r="CK329" s="411">
        <v>10986.469528538801</v>
      </c>
      <c r="CL329" s="411">
        <v>8368.4338055389999</v>
      </c>
      <c r="CM329" s="411">
        <v>8573.1176850439988</v>
      </c>
      <c r="CN329" s="411">
        <v>8911.819133250001</v>
      </c>
      <c r="CO329" s="411">
        <v>7212.7763257409988</v>
      </c>
      <c r="CP329" s="411">
        <v>10287.360889075</v>
      </c>
      <c r="CQ329" s="411">
        <v>12124.406032360001</v>
      </c>
      <c r="CR329" s="411">
        <v>13529.035026329999</v>
      </c>
      <c r="CS329" s="411">
        <v>13904.525306879998</v>
      </c>
      <c r="CT329" s="411">
        <v>6232.3226015049995</v>
      </c>
      <c r="CU329" s="412">
        <v>6968.8368477839995</v>
      </c>
      <c r="CV329" s="411">
        <f t="shared" si="117"/>
        <v>113324.55966937541</v>
      </c>
      <c r="CW329" s="411">
        <v>1351.7082629946494</v>
      </c>
      <c r="CX329" s="411">
        <v>0</v>
      </c>
      <c r="CY329" s="411">
        <v>0</v>
      </c>
      <c r="CZ329" s="411">
        <v>0</v>
      </c>
      <c r="DA329" s="411">
        <v>0</v>
      </c>
      <c r="DB329" s="411">
        <v>0</v>
      </c>
      <c r="DC329" s="411">
        <v>0</v>
      </c>
      <c r="DD329" s="411">
        <v>0</v>
      </c>
      <c r="DE329" s="411">
        <v>0</v>
      </c>
      <c r="DF329" s="411">
        <v>0</v>
      </c>
      <c r="DG329" s="411">
        <v>0</v>
      </c>
      <c r="DH329" s="412">
        <v>0</v>
      </c>
      <c r="DI329" s="411">
        <f t="shared" si="118"/>
        <v>1351.7082629946494</v>
      </c>
      <c r="DJ329" s="411">
        <v>7577.1647503232534</v>
      </c>
      <c r="DK329" s="411">
        <v>10986.469528538801</v>
      </c>
      <c r="DL329" s="411">
        <v>8368.4338055389999</v>
      </c>
      <c r="DM329" s="411">
        <v>8573.1176850439988</v>
      </c>
      <c r="DN329" s="411">
        <v>8911.819133250001</v>
      </c>
      <c r="DO329" s="411">
        <v>7212.7763257409988</v>
      </c>
      <c r="DP329" s="411">
        <v>10287.360889075</v>
      </c>
      <c r="DQ329" s="411">
        <v>12124.406032360001</v>
      </c>
      <c r="DR329" s="411">
        <v>13529.035026329999</v>
      </c>
      <c r="DS329" s="411">
        <v>13904.525306879998</v>
      </c>
      <c r="DT329" s="411">
        <v>6232.3226015049995</v>
      </c>
      <c r="DU329" s="412">
        <v>6968.8368477839995</v>
      </c>
      <c r="DV329" s="411">
        <f t="shared" si="119"/>
        <v>114676.26793237003</v>
      </c>
      <c r="DW329" s="412">
        <v>7577.1647503232534</v>
      </c>
      <c r="DX329" s="412">
        <v>10986.469528538801</v>
      </c>
      <c r="DY329" s="412">
        <v>8368.4338055389999</v>
      </c>
      <c r="DZ329" s="412">
        <v>8573.1176850439988</v>
      </c>
      <c r="EA329" s="412">
        <v>8911.819133250001</v>
      </c>
      <c r="EB329" s="412">
        <v>7212.7763257409988</v>
      </c>
      <c r="EC329" s="412">
        <v>10287.360889075</v>
      </c>
      <c r="ED329" s="412">
        <v>12124.406032360001</v>
      </c>
      <c r="EE329" s="412">
        <v>13529.035026329999</v>
      </c>
      <c r="EF329" s="412">
        <v>13904.525306879998</v>
      </c>
      <c r="EG329" s="412">
        <v>6232.3226015049995</v>
      </c>
      <c r="EH329" s="412">
        <v>6968.8368477839995</v>
      </c>
      <c r="EI329" s="411">
        <f t="shared" si="120"/>
        <v>114676.26793237003</v>
      </c>
      <c r="EK329" s="411">
        <f t="shared" si="121"/>
        <v>114676.26793237006</v>
      </c>
      <c r="EL329" s="7">
        <f t="shared" si="122"/>
        <v>0</v>
      </c>
    </row>
    <row r="330" spans="1:142">
      <c r="A330" s="365" t="str">
        <f t="shared" si="104"/>
        <v xml:space="preserve"> 036</v>
      </c>
      <c r="B330" s="370" t="s">
        <v>939</v>
      </c>
      <c r="C330" s="370" t="s">
        <v>930</v>
      </c>
      <c r="D330" s="411">
        <v>5444</v>
      </c>
      <c r="E330" s="411">
        <v>8133</v>
      </c>
      <c r="F330" s="411">
        <v>7431</v>
      </c>
      <c r="G330" s="411">
        <v>7366</v>
      </c>
      <c r="H330" s="411">
        <v>6148</v>
      </c>
      <c r="I330" s="411">
        <v>4043</v>
      </c>
      <c r="J330" s="411">
        <v>6802</v>
      </c>
      <c r="K330" s="411">
        <v>9819</v>
      </c>
      <c r="L330" s="411">
        <v>9111</v>
      </c>
      <c r="M330" s="411">
        <v>8154</v>
      </c>
      <c r="N330" s="411">
        <v>5151</v>
      </c>
      <c r="O330" s="412">
        <v>4742</v>
      </c>
      <c r="P330" s="411">
        <f t="shared" si="105"/>
        <v>82344</v>
      </c>
      <c r="Q330" s="411">
        <f t="shared" si="106"/>
        <v>45147.580645161288</v>
      </c>
      <c r="R330" s="411">
        <f t="shared" si="107"/>
        <v>16636.040044493882</v>
      </c>
      <c r="S330" s="411">
        <f t="shared" si="108"/>
        <v>20560.379310344826</v>
      </c>
      <c r="T330" s="411">
        <v>-479.96717361843037</v>
      </c>
      <c r="U330" s="411">
        <v>733.21252458024605</v>
      </c>
      <c r="V330" s="411">
        <v>0</v>
      </c>
      <c r="W330" s="411">
        <v>0</v>
      </c>
      <c r="X330" s="411">
        <v>0</v>
      </c>
      <c r="Y330" s="411">
        <v>0</v>
      </c>
      <c r="Z330" s="411">
        <v>0</v>
      </c>
      <c r="AA330" s="411">
        <v>0</v>
      </c>
      <c r="AB330" s="411">
        <v>0</v>
      </c>
      <c r="AC330" s="411">
        <v>0</v>
      </c>
      <c r="AD330" s="411">
        <v>0</v>
      </c>
      <c r="AE330" s="412">
        <v>0</v>
      </c>
      <c r="AF330" s="411">
        <f t="shared" si="109"/>
        <v>253.24535096181569</v>
      </c>
      <c r="AG330" s="411">
        <v>4964.03282638157</v>
      </c>
      <c r="AH330" s="411">
        <v>8866.2125245802454</v>
      </c>
      <c r="AI330" s="411">
        <v>7431</v>
      </c>
      <c r="AJ330" s="411">
        <v>7366</v>
      </c>
      <c r="AK330" s="411">
        <v>6148</v>
      </c>
      <c r="AL330" s="411">
        <v>4043</v>
      </c>
      <c r="AM330" s="411">
        <v>6802</v>
      </c>
      <c r="AN330" s="411">
        <v>9819</v>
      </c>
      <c r="AO330" s="411">
        <v>9111</v>
      </c>
      <c r="AP330" s="411">
        <v>8154</v>
      </c>
      <c r="AQ330" s="411">
        <v>5151</v>
      </c>
      <c r="AR330" s="412">
        <v>4742</v>
      </c>
      <c r="AS330" s="411">
        <f t="shared" si="110"/>
        <v>82597.245350961806</v>
      </c>
      <c r="AT330" s="514">
        <f t="shared" si="111"/>
        <v>45400.825996123102</v>
      </c>
      <c r="AU330" s="514">
        <f t="shared" si="112"/>
        <v>16636.040044493882</v>
      </c>
      <c r="AV330" s="514">
        <f t="shared" si="113"/>
        <v>20560.379310344826</v>
      </c>
      <c r="AW330" s="411">
        <v>0</v>
      </c>
      <c r="AX330" s="411">
        <v>0</v>
      </c>
      <c r="AY330" s="411">
        <v>0</v>
      </c>
      <c r="AZ330" s="411">
        <v>0</v>
      </c>
      <c r="BA330" s="411">
        <v>0</v>
      </c>
      <c r="BB330" s="411">
        <v>0</v>
      </c>
      <c r="BC330" s="411">
        <v>0</v>
      </c>
      <c r="BD330" s="411">
        <v>0</v>
      </c>
      <c r="BE330" s="411">
        <v>0</v>
      </c>
      <c r="BF330" s="411">
        <v>0</v>
      </c>
      <c r="BG330" s="411">
        <v>0</v>
      </c>
      <c r="BH330" s="412">
        <v>0</v>
      </c>
      <c r="BI330" s="411">
        <f t="shared" si="114"/>
        <v>0</v>
      </c>
      <c r="BJ330" s="411">
        <v>4964.03282638157</v>
      </c>
      <c r="BK330" s="411">
        <v>8866.2125245802454</v>
      </c>
      <c r="BL330" s="411">
        <v>7431</v>
      </c>
      <c r="BM330" s="411">
        <v>7366</v>
      </c>
      <c r="BN330" s="411">
        <v>6148</v>
      </c>
      <c r="BO330" s="411">
        <v>4043</v>
      </c>
      <c r="BP330" s="411">
        <v>6802</v>
      </c>
      <c r="BQ330" s="411">
        <v>9819</v>
      </c>
      <c r="BR330" s="411">
        <v>9111</v>
      </c>
      <c r="BS330" s="411">
        <v>8154</v>
      </c>
      <c r="BT330" s="411">
        <v>5151</v>
      </c>
      <c r="BU330" s="412">
        <v>4742</v>
      </c>
      <c r="BV330" s="411">
        <f t="shared" si="115"/>
        <v>82597.245350961806</v>
      </c>
      <c r="BW330" s="411">
        <v>-640.04901456517246</v>
      </c>
      <c r="BX330" s="411">
        <v>-904.61966388292194</v>
      </c>
      <c r="BY330" s="411">
        <v>-648.81747093900003</v>
      </c>
      <c r="BZ330" s="411">
        <v>-819.96653176800032</v>
      </c>
      <c r="CA330" s="411">
        <v>493.19564014800062</v>
      </c>
      <c r="CB330" s="411">
        <v>819.640434379</v>
      </c>
      <c r="CC330" s="411">
        <v>583.18509419400061</v>
      </c>
      <c r="CD330" s="411">
        <v>-1198.4682960360008</v>
      </c>
      <c r="CE330" s="411">
        <v>449.46212090999961</v>
      </c>
      <c r="CF330" s="411">
        <v>930.73552502399889</v>
      </c>
      <c r="CG330" s="411">
        <v>-123.17012993700018</v>
      </c>
      <c r="CH330" s="412">
        <v>574.31665575799957</v>
      </c>
      <c r="CI330" s="411">
        <f t="shared" si="116"/>
        <v>-484.5556367150964</v>
      </c>
      <c r="CJ330" s="411">
        <v>4323.9838118163971</v>
      </c>
      <c r="CK330" s="411">
        <v>7961.5928606973239</v>
      </c>
      <c r="CL330" s="411">
        <v>6782.1825290609995</v>
      </c>
      <c r="CM330" s="411">
        <v>6546.0334682319999</v>
      </c>
      <c r="CN330" s="411">
        <v>6641.1956401480002</v>
      </c>
      <c r="CO330" s="411">
        <v>4862.640434379</v>
      </c>
      <c r="CP330" s="411">
        <v>7385.1850941940011</v>
      </c>
      <c r="CQ330" s="411">
        <v>8620.5317039639995</v>
      </c>
      <c r="CR330" s="411">
        <v>9560.4621209100005</v>
      </c>
      <c r="CS330" s="411">
        <v>9084.7355250239998</v>
      </c>
      <c r="CT330" s="411">
        <v>5027.8298700630003</v>
      </c>
      <c r="CU330" s="412">
        <v>5316.3166557579998</v>
      </c>
      <c r="CV330" s="411">
        <f t="shared" si="117"/>
        <v>82112.689714246706</v>
      </c>
      <c r="CW330" s="411">
        <v>946.14724562175707</v>
      </c>
      <c r="CX330" s="411">
        <v>0</v>
      </c>
      <c r="CY330" s="411">
        <v>0</v>
      </c>
      <c r="CZ330" s="411">
        <v>0</v>
      </c>
      <c r="DA330" s="411">
        <v>0</v>
      </c>
      <c r="DB330" s="411">
        <v>0</v>
      </c>
      <c r="DC330" s="411">
        <v>0</v>
      </c>
      <c r="DD330" s="411">
        <v>0</v>
      </c>
      <c r="DE330" s="411">
        <v>0</v>
      </c>
      <c r="DF330" s="411">
        <v>0</v>
      </c>
      <c r="DG330" s="411">
        <v>0</v>
      </c>
      <c r="DH330" s="412">
        <v>0</v>
      </c>
      <c r="DI330" s="411">
        <f t="shared" si="118"/>
        <v>946.14724562175707</v>
      </c>
      <c r="DJ330" s="411">
        <v>5270.1310574381541</v>
      </c>
      <c r="DK330" s="411">
        <v>7961.5928606973239</v>
      </c>
      <c r="DL330" s="411">
        <v>6782.1825290609995</v>
      </c>
      <c r="DM330" s="411">
        <v>6546.0334682319999</v>
      </c>
      <c r="DN330" s="411">
        <v>6641.1956401480002</v>
      </c>
      <c r="DO330" s="411">
        <v>4862.640434379</v>
      </c>
      <c r="DP330" s="411">
        <v>7385.1850941940011</v>
      </c>
      <c r="DQ330" s="411">
        <v>8620.5317039639995</v>
      </c>
      <c r="DR330" s="411">
        <v>9560.4621209100005</v>
      </c>
      <c r="DS330" s="411">
        <v>9084.7355250239998</v>
      </c>
      <c r="DT330" s="411">
        <v>5027.8298700630003</v>
      </c>
      <c r="DU330" s="412">
        <v>5316.3166557579998</v>
      </c>
      <c r="DV330" s="411">
        <f t="shared" si="119"/>
        <v>83058.836959868466</v>
      </c>
      <c r="DW330" s="412">
        <v>5270.1310574381541</v>
      </c>
      <c r="DX330" s="412">
        <v>7961.5928606973239</v>
      </c>
      <c r="DY330" s="412">
        <v>6782.1825290609995</v>
      </c>
      <c r="DZ330" s="412">
        <v>6546.0334682319999</v>
      </c>
      <c r="EA330" s="412">
        <v>6641.1956401480002</v>
      </c>
      <c r="EB330" s="412">
        <v>4862.640434379</v>
      </c>
      <c r="EC330" s="412">
        <v>7385.1850941940011</v>
      </c>
      <c r="ED330" s="412">
        <v>8620.5317039639995</v>
      </c>
      <c r="EE330" s="412">
        <v>9560.4621209100005</v>
      </c>
      <c r="EF330" s="412">
        <v>9084.7355250239998</v>
      </c>
      <c r="EG330" s="412">
        <v>5027.8298700630003</v>
      </c>
      <c r="EH330" s="412">
        <v>5316.3166557579998</v>
      </c>
      <c r="EI330" s="411">
        <f t="shared" si="120"/>
        <v>83058.836959868466</v>
      </c>
      <c r="EK330" s="411">
        <f t="shared" si="121"/>
        <v>83058.83695986848</v>
      </c>
      <c r="EL330" s="7">
        <f t="shared" si="122"/>
        <v>0</v>
      </c>
    </row>
    <row r="331" spans="1:142">
      <c r="A331" s="365" t="str">
        <f t="shared" si="104"/>
        <v xml:space="preserve"> 036</v>
      </c>
      <c r="B331" s="370" t="s">
        <v>939</v>
      </c>
      <c r="C331" s="370" t="s">
        <v>940</v>
      </c>
      <c r="D331" s="411">
        <v>13282</v>
      </c>
      <c r="E331" s="411">
        <v>19833</v>
      </c>
      <c r="F331" s="411">
        <v>16600</v>
      </c>
      <c r="G331" s="411">
        <v>17013</v>
      </c>
      <c r="H331" s="411">
        <v>14398</v>
      </c>
      <c r="I331" s="411">
        <v>10040</v>
      </c>
      <c r="J331" s="411">
        <v>16277</v>
      </c>
      <c r="K331" s="411">
        <v>23629</v>
      </c>
      <c r="L331" s="411">
        <v>22004</v>
      </c>
      <c r="M331" s="411">
        <v>20634</v>
      </c>
      <c r="N331" s="411">
        <v>11536</v>
      </c>
      <c r="O331" s="412">
        <v>10958</v>
      </c>
      <c r="P331" s="411">
        <f t="shared" si="105"/>
        <v>196204</v>
      </c>
      <c r="Q331" s="411">
        <f t="shared" si="106"/>
        <v>106917.93548387097</v>
      </c>
      <c r="R331" s="411">
        <f t="shared" si="107"/>
        <v>40087.995550611791</v>
      </c>
      <c r="S331" s="411">
        <f t="shared" si="108"/>
        <v>49198.068965517239</v>
      </c>
      <c r="T331" s="411">
        <v>-1170.9999999999991</v>
      </c>
      <c r="U331" s="411">
        <v>1788.0000000000018</v>
      </c>
      <c r="V331" s="411">
        <v>0</v>
      </c>
      <c r="W331" s="411">
        <v>0</v>
      </c>
      <c r="X331" s="411">
        <v>0</v>
      </c>
      <c r="Y331" s="411">
        <v>0</v>
      </c>
      <c r="Z331" s="411">
        <v>0</v>
      </c>
      <c r="AA331" s="411">
        <v>0</v>
      </c>
      <c r="AB331" s="411">
        <v>0</v>
      </c>
      <c r="AC331" s="411">
        <v>0</v>
      </c>
      <c r="AD331" s="411">
        <v>0</v>
      </c>
      <c r="AE331" s="412">
        <v>0</v>
      </c>
      <c r="AF331" s="411">
        <f t="shared" si="109"/>
        <v>617.00000000000273</v>
      </c>
      <c r="AG331" s="411">
        <v>12111</v>
      </c>
      <c r="AH331" s="411">
        <v>21621</v>
      </c>
      <c r="AI331" s="411">
        <v>16600</v>
      </c>
      <c r="AJ331" s="411">
        <v>17013</v>
      </c>
      <c r="AK331" s="411">
        <v>14398</v>
      </c>
      <c r="AL331" s="411">
        <v>10040</v>
      </c>
      <c r="AM331" s="411">
        <v>16277</v>
      </c>
      <c r="AN331" s="411">
        <v>23629</v>
      </c>
      <c r="AO331" s="411">
        <v>22004</v>
      </c>
      <c r="AP331" s="411">
        <v>20634</v>
      </c>
      <c r="AQ331" s="411">
        <v>11536</v>
      </c>
      <c r="AR331" s="412">
        <v>10958</v>
      </c>
      <c r="AS331" s="411">
        <f t="shared" si="110"/>
        <v>196821</v>
      </c>
      <c r="AT331" s="411">
        <f t="shared" si="111"/>
        <v>107534.93548387097</v>
      </c>
      <c r="AU331" s="411">
        <f t="shared" si="112"/>
        <v>40087.995550611791</v>
      </c>
      <c r="AV331" s="411">
        <f t="shared" si="113"/>
        <v>49198.068965517239</v>
      </c>
      <c r="AW331" s="411">
        <v>0</v>
      </c>
      <c r="AX331" s="411">
        <v>0</v>
      </c>
      <c r="AY331" s="411">
        <v>0</v>
      </c>
      <c r="AZ331" s="411">
        <v>0</v>
      </c>
      <c r="BA331" s="411">
        <v>0</v>
      </c>
      <c r="BB331" s="411">
        <v>0</v>
      </c>
      <c r="BC331" s="411">
        <v>0</v>
      </c>
      <c r="BD331" s="411">
        <v>0</v>
      </c>
      <c r="BE331" s="411">
        <v>0</v>
      </c>
      <c r="BF331" s="411">
        <v>0</v>
      </c>
      <c r="BG331" s="411">
        <v>0</v>
      </c>
      <c r="BH331" s="412">
        <v>0</v>
      </c>
      <c r="BI331" s="411">
        <f t="shared" si="114"/>
        <v>0</v>
      </c>
      <c r="BJ331" s="411">
        <v>12111</v>
      </c>
      <c r="BK331" s="411">
        <v>21621</v>
      </c>
      <c r="BL331" s="411">
        <v>16600</v>
      </c>
      <c r="BM331" s="411">
        <v>17013</v>
      </c>
      <c r="BN331" s="411">
        <v>14398</v>
      </c>
      <c r="BO331" s="411">
        <v>10040</v>
      </c>
      <c r="BP331" s="411">
        <v>16277</v>
      </c>
      <c r="BQ331" s="411">
        <v>23629</v>
      </c>
      <c r="BR331" s="411">
        <v>22004</v>
      </c>
      <c r="BS331" s="411">
        <v>20634</v>
      </c>
      <c r="BT331" s="411">
        <v>11536</v>
      </c>
      <c r="BU331" s="412">
        <v>10958</v>
      </c>
      <c r="BV331" s="411">
        <f t="shared" si="115"/>
        <v>196821</v>
      </c>
      <c r="BW331" s="411">
        <v>-1561.5597008549996</v>
      </c>
      <c r="BX331" s="411">
        <v>-2205.9906299999989</v>
      </c>
      <c r="BY331" s="411">
        <v>-1449.3836653999992</v>
      </c>
      <c r="BZ331" s="411">
        <v>-1893.8488467240009</v>
      </c>
      <c r="CA331" s="411">
        <v>1155.014773398002</v>
      </c>
      <c r="CB331" s="411">
        <v>2035.4167601199995</v>
      </c>
      <c r="CC331" s="411">
        <v>1395.5459832690017</v>
      </c>
      <c r="CD331" s="411">
        <v>-2884.0622636759995</v>
      </c>
      <c r="CE331" s="411">
        <v>1085.4971472400007</v>
      </c>
      <c r="CF331" s="411">
        <v>2355.2608319039964</v>
      </c>
      <c r="CG331" s="411">
        <v>-275.84752843200022</v>
      </c>
      <c r="CH331" s="412">
        <v>1327.1535035419997</v>
      </c>
      <c r="CI331" s="411">
        <f t="shared" si="116"/>
        <v>-916.80363561399872</v>
      </c>
      <c r="CJ331" s="411">
        <v>10549.440299145001</v>
      </c>
      <c r="CK331" s="411">
        <v>19415.009370000003</v>
      </c>
      <c r="CL331" s="411">
        <v>15150.616334600001</v>
      </c>
      <c r="CM331" s="411">
        <v>15119.151153276</v>
      </c>
      <c r="CN331" s="411">
        <v>15553.014773398001</v>
      </c>
      <c r="CO331" s="411">
        <v>12075.416760119999</v>
      </c>
      <c r="CP331" s="411">
        <v>17672.545983269003</v>
      </c>
      <c r="CQ331" s="411">
        <v>20744.937736324002</v>
      </c>
      <c r="CR331" s="411">
        <v>23089.497147239999</v>
      </c>
      <c r="CS331" s="411">
        <v>22989.260831903997</v>
      </c>
      <c r="CT331" s="411">
        <v>11260.152471567999</v>
      </c>
      <c r="CU331" s="412">
        <v>12285.153503542</v>
      </c>
      <c r="CV331" s="411">
        <f t="shared" si="117"/>
        <v>195904.19636438601</v>
      </c>
      <c r="CW331" s="411">
        <v>2297.855508616407</v>
      </c>
      <c r="CX331" s="411">
        <v>0</v>
      </c>
      <c r="CY331" s="411">
        <v>0</v>
      </c>
      <c r="CZ331" s="411">
        <v>0</v>
      </c>
      <c r="DA331" s="411">
        <v>0</v>
      </c>
      <c r="DB331" s="411">
        <v>0</v>
      </c>
      <c r="DC331" s="411">
        <v>0</v>
      </c>
      <c r="DD331" s="411">
        <v>0</v>
      </c>
      <c r="DE331" s="411">
        <v>0</v>
      </c>
      <c r="DF331" s="411">
        <v>0</v>
      </c>
      <c r="DG331" s="411">
        <v>0</v>
      </c>
      <c r="DH331" s="412">
        <v>0</v>
      </c>
      <c r="DI331" s="411">
        <f t="shared" si="118"/>
        <v>2297.855508616407</v>
      </c>
      <c r="DJ331" s="411">
        <v>12847.295807761409</v>
      </c>
      <c r="DK331" s="411">
        <v>19415.009370000003</v>
      </c>
      <c r="DL331" s="411">
        <v>15150.616334600001</v>
      </c>
      <c r="DM331" s="411">
        <v>15119.151153276</v>
      </c>
      <c r="DN331" s="411">
        <v>15553.014773398001</v>
      </c>
      <c r="DO331" s="411">
        <v>12075.416760119999</v>
      </c>
      <c r="DP331" s="411">
        <v>17672.545983269003</v>
      </c>
      <c r="DQ331" s="411">
        <v>20744.937736324002</v>
      </c>
      <c r="DR331" s="411">
        <v>23089.497147239999</v>
      </c>
      <c r="DS331" s="411">
        <v>22989.260831903997</v>
      </c>
      <c r="DT331" s="411">
        <v>11260.152471567999</v>
      </c>
      <c r="DU331" s="412">
        <v>12285.153503542</v>
      </c>
      <c r="DV331" s="411">
        <f t="shared" si="119"/>
        <v>198202.05187300243</v>
      </c>
      <c r="DW331" s="412">
        <v>12847.295807761409</v>
      </c>
      <c r="DX331" s="412">
        <v>19415.009370000003</v>
      </c>
      <c r="DY331" s="412">
        <v>15150.616334600001</v>
      </c>
      <c r="DZ331" s="412">
        <v>15119.151153276</v>
      </c>
      <c r="EA331" s="412">
        <v>15553.014773398001</v>
      </c>
      <c r="EB331" s="412">
        <v>12075.416760119999</v>
      </c>
      <c r="EC331" s="412">
        <v>17672.545983269003</v>
      </c>
      <c r="ED331" s="412">
        <v>20744.937736324002</v>
      </c>
      <c r="EE331" s="412">
        <v>23089.497147239999</v>
      </c>
      <c r="EF331" s="412">
        <v>22989.260831903997</v>
      </c>
      <c r="EG331" s="412">
        <v>11260.152471567999</v>
      </c>
      <c r="EH331" s="412">
        <v>12285.153503542</v>
      </c>
      <c r="EI331" s="411">
        <f t="shared" si="120"/>
        <v>198202.05187300243</v>
      </c>
      <c r="EK331" s="411">
        <f t="shared" si="121"/>
        <v>198202.05187300241</v>
      </c>
      <c r="EL331" s="7">
        <f t="shared" si="122"/>
        <v>0</v>
      </c>
    </row>
    <row r="332" spans="1:142">
      <c r="A332" s="365" t="str">
        <f t="shared" si="104"/>
        <v xml:space="preserve"> 036</v>
      </c>
      <c r="B332" s="370" t="s">
        <v>939</v>
      </c>
      <c r="C332" s="370" t="s">
        <v>941</v>
      </c>
      <c r="D332" s="411">
        <v>7838</v>
      </c>
      <c r="E332" s="411">
        <v>11223</v>
      </c>
      <c r="F332" s="411">
        <v>9169</v>
      </c>
      <c r="G332" s="411">
        <v>9647</v>
      </c>
      <c r="H332" s="411">
        <v>8250</v>
      </c>
      <c r="I332" s="411">
        <v>5997</v>
      </c>
      <c r="J332" s="411">
        <v>9475</v>
      </c>
      <c r="K332" s="411">
        <v>13810</v>
      </c>
      <c r="L332" s="411">
        <v>12893</v>
      </c>
      <c r="M332" s="411">
        <v>12480</v>
      </c>
      <c r="N332" s="411">
        <v>6385</v>
      </c>
      <c r="O332" s="412">
        <v>6216</v>
      </c>
      <c r="P332" s="411">
        <f t="shared" si="105"/>
        <v>113383</v>
      </c>
      <c r="Q332" s="411">
        <f t="shared" si="106"/>
        <v>61293.354838709682</v>
      </c>
      <c r="R332" s="411">
        <f t="shared" si="107"/>
        <v>23451.955506117909</v>
      </c>
      <c r="S332" s="411">
        <f t="shared" si="108"/>
        <v>28637.689655172413</v>
      </c>
      <c r="T332" s="411">
        <v>-691.03282638156884</v>
      </c>
      <c r="U332" s="411">
        <v>1011.7846014218742</v>
      </c>
      <c r="V332" s="411">
        <v>0</v>
      </c>
      <c r="W332" s="411">
        <v>0</v>
      </c>
      <c r="X332" s="411">
        <v>0</v>
      </c>
      <c r="Y332" s="411">
        <v>0</v>
      </c>
      <c r="Z332" s="411">
        <v>0</v>
      </c>
      <c r="AA332" s="411">
        <v>0</v>
      </c>
      <c r="AB332" s="411">
        <v>0</v>
      </c>
      <c r="AC332" s="411">
        <v>0</v>
      </c>
      <c r="AD332" s="411">
        <v>0</v>
      </c>
      <c r="AE332" s="412">
        <v>0</v>
      </c>
      <c r="AF332" s="411">
        <f t="shared" si="109"/>
        <v>320.75177504030535</v>
      </c>
      <c r="AG332" s="411">
        <v>7146.9671736184309</v>
      </c>
      <c r="AH332" s="411">
        <v>12234.784601421874</v>
      </c>
      <c r="AI332" s="411">
        <v>9169</v>
      </c>
      <c r="AJ332" s="411">
        <v>9647</v>
      </c>
      <c r="AK332" s="411">
        <v>8250</v>
      </c>
      <c r="AL332" s="411">
        <v>5997</v>
      </c>
      <c r="AM332" s="411">
        <v>9475</v>
      </c>
      <c r="AN332" s="411">
        <v>13810</v>
      </c>
      <c r="AO332" s="411">
        <v>12893</v>
      </c>
      <c r="AP332" s="411">
        <v>12480</v>
      </c>
      <c r="AQ332" s="411">
        <v>6385</v>
      </c>
      <c r="AR332" s="412">
        <v>6216</v>
      </c>
      <c r="AS332" s="411">
        <f t="shared" si="110"/>
        <v>113703.75177504031</v>
      </c>
      <c r="AT332" s="411">
        <f t="shared" si="111"/>
        <v>61614.106613749987</v>
      </c>
      <c r="AU332" s="411">
        <f t="shared" si="112"/>
        <v>23451.955506117909</v>
      </c>
      <c r="AV332" s="411">
        <f t="shared" si="113"/>
        <v>28637.689655172413</v>
      </c>
      <c r="AW332" s="411">
        <v>0</v>
      </c>
      <c r="AX332" s="411">
        <v>0</v>
      </c>
      <c r="AY332" s="411">
        <v>0</v>
      </c>
      <c r="AZ332" s="411">
        <v>0</v>
      </c>
      <c r="BA332" s="411">
        <v>0</v>
      </c>
      <c r="BB332" s="411">
        <v>0</v>
      </c>
      <c r="BC332" s="411">
        <v>0</v>
      </c>
      <c r="BD332" s="411">
        <v>0</v>
      </c>
      <c r="BE332" s="411">
        <v>0</v>
      </c>
      <c r="BF332" s="411">
        <v>0</v>
      </c>
      <c r="BG332" s="411">
        <v>0</v>
      </c>
      <c r="BH332" s="412">
        <v>0</v>
      </c>
      <c r="BI332" s="411">
        <f t="shared" si="114"/>
        <v>0</v>
      </c>
      <c r="BJ332" s="411">
        <v>7146.9671736184309</v>
      </c>
      <c r="BK332" s="411">
        <v>12234.784601421874</v>
      </c>
      <c r="BL332" s="411">
        <v>9169</v>
      </c>
      <c r="BM332" s="411">
        <v>9647</v>
      </c>
      <c r="BN332" s="411">
        <v>8250</v>
      </c>
      <c r="BO332" s="411">
        <v>5997</v>
      </c>
      <c r="BP332" s="411">
        <v>9475</v>
      </c>
      <c r="BQ332" s="411">
        <v>13810</v>
      </c>
      <c r="BR332" s="411">
        <v>12893</v>
      </c>
      <c r="BS332" s="411">
        <v>12480</v>
      </c>
      <c r="BT332" s="411">
        <v>6385</v>
      </c>
      <c r="BU332" s="412">
        <v>6216</v>
      </c>
      <c r="BV332" s="411">
        <f t="shared" si="115"/>
        <v>113703.75177504031</v>
      </c>
      <c r="BW332" s="411">
        <v>-921.5106862898275</v>
      </c>
      <c r="BX332" s="411">
        <v>-1248.315072883074</v>
      </c>
      <c r="BY332" s="411">
        <v>-800.56619446100035</v>
      </c>
      <c r="BZ332" s="411">
        <v>-1073.8823149560005</v>
      </c>
      <c r="CA332" s="411">
        <v>661.81913325000073</v>
      </c>
      <c r="CB332" s="411">
        <v>1215.7763257409995</v>
      </c>
      <c r="CC332" s="411">
        <v>812.36088907500016</v>
      </c>
      <c r="CD332" s="411">
        <v>-1685.5939676399998</v>
      </c>
      <c r="CE332" s="411">
        <v>636.03502632999925</v>
      </c>
      <c r="CF332" s="411">
        <v>1424.5253068799982</v>
      </c>
      <c r="CG332" s="411">
        <v>-152.67739849500049</v>
      </c>
      <c r="CH332" s="412">
        <v>752.83684778399925</v>
      </c>
      <c r="CI332" s="411">
        <f t="shared" si="116"/>
        <v>-379.19210566490483</v>
      </c>
      <c r="CJ332" s="411">
        <v>6225.4564873286035</v>
      </c>
      <c r="CK332" s="411">
        <v>10986.469528538801</v>
      </c>
      <c r="CL332" s="411">
        <v>8368.4338055389999</v>
      </c>
      <c r="CM332" s="411">
        <v>8573.1176850439988</v>
      </c>
      <c r="CN332" s="411">
        <v>8911.819133250001</v>
      </c>
      <c r="CO332" s="411">
        <v>7212.7763257409988</v>
      </c>
      <c r="CP332" s="411">
        <v>10287.360889075</v>
      </c>
      <c r="CQ332" s="411">
        <v>12124.406032360001</v>
      </c>
      <c r="CR332" s="411">
        <v>13529.035026329999</v>
      </c>
      <c r="CS332" s="411">
        <v>13904.525306879998</v>
      </c>
      <c r="CT332" s="411">
        <v>6232.3226015049995</v>
      </c>
      <c r="CU332" s="412">
        <v>6968.8368477839995</v>
      </c>
      <c r="CV332" s="411">
        <f t="shared" si="117"/>
        <v>113324.55966937541</v>
      </c>
      <c r="CW332" s="411">
        <v>1351.7082629946494</v>
      </c>
      <c r="CX332" s="411">
        <v>0</v>
      </c>
      <c r="CY332" s="411">
        <v>0</v>
      </c>
      <c r="CZ332" s="411">
        <v>0</v>
      </c>
      <c r="DA332" s="411">
        <v>0</v>
      </c>
      <c r="DB332" s="411">
        <v>0</v>
      </c>
      <c r="DC332" s="411">
        <v>0</v>
      </c>
      <c r="DD332" s="411">
        <v>0</v>
      </c>
      <c r="DE332" s="411">
        <v>0</v>
      </c>
      <c r="DF332" s="411">
        <v>0</v>
      </c>
      <c r="DG332" s="411">
        <v>0</v>
      </c>
      <c r="DH332" s="412">
        <v>0</v>
      </c>
      <c r="DI332" s="411">
        <f t="shared" si="118"/>
        <v>1351.7082629946494</v>
      </c>
      <c r="DJ332" s="411">
        <v>7577.1647503232534</v>
      </c>
      <c r="DK332" s="411">
        <v>10986.469528538801</v>
      </c>
      <c r="DL332" s="411">
        <v>8368.4338055389999</v>
      </c>
      <c r="DM332" s="411">
        <v>8573.1176850439988</v>
      </c>
      <c r="DN332" s="411">
        <v>8911.819133250001</v>
      </c>
      <c r="DO332" s="411">
        <v>7212.7763257409988</v>
      </c>
      <c r="DP332" s="411">
        <v>10287.360889075</v>
      </c>
      <c r="DQ332" s="411">
        <v>12124.406032360001</v>
      </c>
      <c r="DR332" s="411">
        <v>13529.035026329999</v>
      </c>
      <c r="DS332" s="411">
        <v>13904.525306879998</v>
      </c>
      <c r="DT332" s="411">
        <v>6232.3226015049995</v>
      </c>
      <c r="DU332" s="412">
        <v>6968.8368477839995</v>
      </c>
      <c r="DV332" s="411">
        <f t="shared" si="119"/>
        <v>114676.26793237003</v>
      </c>
      <c r="DW332" s="412">
        <v>7577.1647503232534</v>
      </c>
      <c r="DX332" s="412">
        <v>10986.469528538801</v>
      </c>
      <c r="DY332" s="412">
        <v>8368.4338055389999</v>
      </c>
      <c r="DZ332" s="412">
        <v>8573.1176850439988</v>
      </c>
      <c r="EA332" s="412">
        <v>8911.819133250001</v>
      </c>
      <c r="EB332" s="412">
        <v>7212.7763257409988</v>
      </c>
      <c r="EC332" s="412">
        <v>10287.360889075</v>
      </c>
      <c r="ED332" s="412">
        <v>12124.406032360001</v>
      </c>
      <c r="EE332" s="412">
        <v>13529.035026329999</v>
      </c>
      <c r="EF332" s="412">
        <v>13904.525306879998</v>
      </c>
      <c r="EG332" s="412">
        <v>6232.3226015049995</v>
      </c>
      <c r="EH332" s="412">
        <v>6968.8368477839995</v>
      </c>
      <c r="EI332" s="411">
        <f t="shared" si="120"/>
        <v>114676.26793237003</v>
      </c>
      <c r="EK332" s="411">
        <f t="shared" si="121"/>
        <v>114676.26793237006</v>
      </c>
      <c r="EL332" s="7">
        <f t="shared" si="122"/>
        <v>0</v>
      </c>
    </row>
    <row r="333" spans="1:142">
      <c r="A333" s="365" t="str">
        <f t="shared" si="104"/>
        <v xml:space="preserve"> 036</v>
      </c>
      <c r="B333" s="370" t="s">
        <v>939</v>
      </c>
      <c r="C333" s="370" t="s">
        <v>942</v>
      </c>
      <c r="D333" s="411">
        <v>5444</v>
      </c>
      <c r="E333" s="411">
        <v>8133</v>
      </c>
      <c r="F333" s="411">
        <v>7431</v>
      </c>
      <c r="G333" s="411">
        <v>7366</v>
      </c>
      <c r="H333" s="411">
        <v>6148</v>
      </c>
      <c r="I333" s="411">
        <v>4043</v>
      </c>
      <c r="J333" s="411">
        <v>6802</v>
      </c>
      <c r="K333" s="411">
        <v>9819</v>
      </c>
      <c r="L333" s="411">
        <v>9111</v>
      </c>
      <c r="M333" s="411">
        <v>8154</v>
      </c>
      <c r="N333" s="411">
        <v>5151</v>
      </c>
      <c r="O333" s="412">
        <v>4742</v>
      </c>
      <c r="P333" s="411">
        <f t="shared" si="105"/>
        <v>82344</v>
      </c>
      <c r="Q333" s="411">
        <f t="shared" si="106"/>
        <v>45147.580645161288</v>
      </c>
      <c r="R333" s="411">
        <f t="shared" si="107"/>
        <v>16636.040044493882</v>
      </c>
      <c r="S333" s="411">
        <f t="shared" si="108"/>
        <v>20560.379310344826</v>
      </c>
      <c r="T333" s="411">
        <v>-479.96717361843037</v>
      </c>
      <c r="U333" s="411">
        <v>733.21252458024605</v>
      </c>
      <c r="V333" s="411">
        <v>0</v>
      </c>
      <c r="W333" s="411">
        <v>0</v>
      </c>
      <c r="X333" s="411">
        <v>0</v>
      </c>
      <c r="Y333" s="411">
        <v>0</v>
      </c>
      <c r="Z333" s="411">
        <v>0</v>
      </c>
      <c r="AA333" s="411">
        <v>0</v>
      </c>
      <c r="AB333" s="411">
        <v>0</v>
      </c>
      <c r="AC333" s="411">
        <v>0</v>
      </c>
      <c r="AD333" s="411">
        <v>0</v>
      </c>
      <c r="AE333" s="412">
        <v>0</v>
      </c>
      <c r="AF333" s="411">
        <f t="shared" si="109"/>
        <v>253.24535096181569</v>
      </c>
      <c r="AG333" s="411">
        <v>4964.03282638157</v>
      </c>
      <c r="AH333" s="411">
        <v>8866.2125245802454</v>
      </c>
      <c r="AI333" s="411">
        <v>7431</v>
      </c>
      <c r="AJ333" s="411">
        <v>7366</v>
      </c>
      <c r="AK333" s="411">
        <v>6148</v>
      </c>
      <c r="AL333" s="411">
        <v>4043</v>
      </c>
      <c r="AM333" s="411">
        <v>6802</v>
      </c>
      <c r="AN333" s="411">
        <v>9819</v>
      </c>
      <c r="AO333" s="411">
        <v>9111</v>
      </c>
      <c r="AP333" s="411">
        <v>8154</v>
      </c>
      <c r="AQ333" s="411">
        <v>5151</v>
      </c>
      <c r="AR333" s="412">
        <v>4742</v>
      </c>
      <c r="AS333" s="411">
        <f t="shared" si="110"/>
        <v>82597.245350961806</v>
      </c>
      <c r="AT333" s="411">
        <f t="shared" si="111"/>
        <v>45400.825996123102</v>
      </c>
      <c r="AU333" s="411">
        <f t="shared" si="112"/>
        <v>16636.040044493882</v>
      </c>
      <c r="AV333" s="411">
        <f t="shared" si="113"/>
        <v>20560.379310344826</v>
      </c>
      <c r="AW333" s="411">
        <v>0</v>
      </c>
      <c r="AX333" s="411">
        <v>0</v>
      </c>
      <c r="AY333" s="411">
        <v>0</v>
      </c>
      <c r="AZ333" s="411">
        <v>0</v>
      </c>
      <c r="BA333" s="411">
        <v>0</v>
      </c>
      <c r="BB333" s="411">
        <v>0</v>
      </c>
      <c r="BC333" s="411">
        <v>0</v>
      </c>
      <c r="BD333" s="411">
        <v>0</v>
      </c>
      <c r="BE333" s="411">
        <v>0</v>
      </c>
      <c r="BF333" s="411">
        <v>0</v>
      </c>
      <c r="BG333" s="411">
        <v>0</v>
      </c>
      <c r="BH333" s="412">
        <v>0</v>
      </c>
      <c r="BI333" s="411">
        <f t="shared" si="114"/>
        <v>0</v>
      </c>
      <c r="BJ333" s="411">
        <v>4964.03282638157</v>
      </c>
      <c r="BK333" s="411">
        <v>8866.2125245802454</v>
      </c>
      <c r="BL333" s="411">
        <v>7431</v>
      </c>
      <c r="BM333" s="411">
        <v>7366</v>
      </c>
      <c r="BN333" s="411">
        <v>6148</v>
      </c>
      <c r="BO333" s="411">
        <v>4043</v>
      </c>
      <c r="BP333" s="411">
        <v>6802</v>
      </c>
      <c r="BQ333" s="411">
        <v>9819</v>
      </c>
      <c r="BR333" s="411">
        <v>9111</v>
      </c>
      <c r="BS333" s="411">
        <v>8154</v>
      </c>
      <c r="BT333" s="411">
        <v>5151</v>
      </c>
      <c r="BU333" s="412">
        <v>4742</v>
      </c>
      <c r="BV333" s="411">
        <f t="shared" si="115"/>
        <v>82597.245350961806</v>
      </c>
      <c r="BW333" s="411">
        <v>-640.04901456517246</v>
      </c>
      <c r="BX333" s="411">
        <v>-904.61966388292194</v>
      </c>
      <c r="BY333" s="411">
        <v>-648.81747093900003</v>
      </c>
      <c r="BZ333" s="411">
        <v>-819.96653176800032</v>
      </c>
      <c r="CA333" s="411">
        <v>493.19564014800062</v>
      </c>
      <c r="CB333" s="411">
        <v>819.640434379</v>
      </c>
      <c r="CC333" s="411">
        <v>583.18509419400061</v>
      </c>
      <c r="CD333" s="411">
        <v>-1198.4682960360008</v>
      </c>
      <c r="CE333" s="411">
        <v>449.46212090999961</v>
      </c>
      <c r="CF333" s="411">
        <v>930.73552502399889</v>
      </c>
      <c r="CG333" s="411">
        <v>-123.17012993700018</v>
      </c>
      <c r="CH333" s="412">
        <v>574.31665575799957</v>
      </c>
      <c r="CI333" s="411">
        <f t="shared" si="116"/>
        <v>-484.5556367150964</v>
      </c>
      <c r="CJ333" s="411">
        <v>4323.9838118163971</v>
      </c>
      <c r="CK333" s="411">
        <v>7961.5928606973239</v>
      </c>
      <c r="CL333" s="411">
        <v>6782.1825290609995</v>
      </c>
      <c r="CM333" s="411">
        <v>6546.0334682319999</v>
      </c>
      <c r="CN333" s="411">
        <v>6641.1956401480002</v>
      </c>
      <c r="CO333" s="411">
        <v>4862.640434379</v>
      </c>
      <c r="CP333" s="411">
        <v>7385.1850941940011</v>
      </c>
      <c r="CQ333" s="411">
        <v>8620.5317039639995</v>
      </c>
      <c r="CR333" s="411">
        <v>9560.4621209100005</v>
      </c>
      <c r="CS333" s="411">
        <v>9084.7355250239998</v>
      </c>
      <c r="CT333" s="411">
        <v>5027.8298700630003</v>
      </c>
      <c r="CU333" s="412">
        <v>5316.3166557579998</v>
      </c>
      <c r="CV333" s="411">
        <f t="shared" si="117"/>
        <v>82112.689714246706</v>
      </c>
      <c r="CW333" s="411">
        <v>946.14724562175707</v>
      </c>
      <c r="CX333" s="411">
        <v>0</v>
      </c>
      <c r="CY333" s="411">
        <v>0</v>
      </c>
      <c r="CZ333" s="411">
        <v>0</v>
      </c>
      <c r="DA333" s="411">
        <v>0</v>
      </c>
      <c r="DB333" s="411">
        <v>0</v>
      </c>
      <c r="DC333" s="411">
        <v>0</v>
      </c>
      <c r="DD333" s="411">
        <v>0</v>
      </c>
      <c r="DE333" s="411">
        <v>0</v>
      </c>
      <c r="DF333" s="411">
        <v>0</v>
      </c>
      <c r="DG333" s="411">
        <v>0</v>
      </c>
      <c r="DH333" s="412">
        <v>0</v>
      </c>
      <c r="DI333" s="411">
        <f t="shared" si="118"/>
        <v>946.14724562175707</v>
      </c>
      <c r="DJ333" s="411">
        <v>5270.1310574381541</v>
      </c>
      <c r="DK333" s="411">
        <v>7961.5928606973239</v>
      </c>
      <c r="DL333" s="411">
        <v>6782.1825290609995</v>
      </c>
      <c r="DM333" s="411">
        <v>6546.0334682319999</v>
      </c>
      <c r="DN333" s="411">
        <v>6641.1956401480002</v>
      </c>
      <c r="DO333" s="411">
        <v>4862.640434379</v>
      </c>
      <c r="DP333" s="411">
        <v>7385.1850941940011</v>
      </c>
      <c r="DQ333" s="411">
        <v>8620.5317039639995</v>
      </c>
      <c r="DR333" s="411">
        <v>9560.4621209100005</v>
      </c>
      <c r="DS333" s="411">
        <v>9084.7355250239998</v>
      </c>
      <c r="DT333" s="411">
        <v>5027.8298700630003</v>
      </c>
      <c r="DU333" s="412">
        <v>5316.3166557579998</v>
      </c>
      <c r="DV333" s="411">
        <f t="shared" si="119"/>
        <v>83058.836959868466</v>
      </c>
      <c r="DW333" s="412">
        <v>5270.1310574381541</v>
      </c>
      <c r="DX333" s="412">
        <v>7961.5928606973239</v>
      </c>
      <c r="DY333" s="412">
        <v>6782.1825290609995</v>
      </c>
      <c r="DZ333" s="412">
        <v>6546.0334682319999</v>
      </c>
      <c r="EA333" s="412">
        <v>6641.1956401480002</v>
      </c>
      <c r="EB333" s="412">
        <v>4862.640434379</v>
      </c>
      <c r="EC333" s="412">
        <v>7385.1850941940011</v>
      </c>
      <c r="ED333" s="412">
        <v>8620.5317039639995</v>
      </c>
      <c r="EE333" s="412">
        <v>9560.4621209100005</v>
      </c>
      <c r="EF333" s="412">
        <v>9084.7355250239998</v>
      </c>
      <c r="EG333" s="412">
        <v>5027.8298700630003</v>
      </c>
      <c r="EH333" s="412">
        <v>5316.3166557579998</v>
      </c>
      <c r="EI333" s="411">
        <f t="shared" si="120"/>
        <v>83058.836959868466</v>
      </c>
      <c r="EK333" s="411">
        <f t="shared" si="121"/>
        <v>83058.83695986848</v>
      </c>
      <c r="EL333" s="7">
        <f t="shared" si="122"/>
        <v>0</v>
      </c>
    </row>
    <row r="334" spans="1:142">
      <c r="A334" s="365" t="str">
        <f t="shared" si="104"/>
        <v xml:space="preserve"> 036</v>
      </c>
      <c r="B334" s="370" t="s">
        <v>939</v>
      </c>
      <c r="C334" s="370" t="s">
        <v>1173</v>
      </c>
      <c r="D334" s="411">
        <v>0</v>
      </c>
      <c r="E334" s="411">
        <v>0</v>
      </c>
      <c r="F334" s="411">
        <v>1</v>
      </c>
      <c r="G334" s="411">
        <v>0</v>
      </c>
      <c r="H334" s="411">
        <v>0</v>
      </c>
      <c r="I334" s="411">
        <v>0</v>
      </c>
      <c r="J334" s="411">
        <v>0</v>
      </c>
      <c r="K334" s="411">
        <v>2</v>
      </c>
      <c r="L334" s="411">
        <v>0</v>
      </c>
      <c r="M334" s="411">
        <v>6</v>
      </c>
      <c r="N334" s="411">
        <v>0</v>
      </c>
      <c r="O334" s="412">
        <v>0</v>
      </c>
      <c r="P334" s="411">
        <f t="shared" si="105"/>
        <v>9</v>
      </c>
      <c r="Q334" s="411">
        <f t="shared" si="106"/>
        <v>1</v>
      </c>
      <c r="R334" s="411">
        <f t="shared" si="107"/>
        <v>2</v>
      </c>
      <c r="S334" s="411">
        <f t="shared" si="108"/>
        <v>6</v>
      </c>
      <c r="T334" s="411">
        <v>0</v>
      </c>
      <c r="U334" s="411">
        <v>0</v>
      </c>
      <c r="V334" s="411">
        <v>0</v>
      </c>
      <c r="W334" s="411">
        <v>0</v>
      </c>
      <c r="X334" s="411">
        <v>0</v>
      </c>
      <c r="Y334" s="411">
        <v>0</v>
      </c>
      <c r="Z334" s="411">
        <v>0</v>
      </c>
      <c r="AA334" s="411">
        <v>0</v>
      </c>
      <c r="AB334" s="411">
        <v>0</v>
      </c>
      <c r="AC334" s="411">
        <v>0</v>
      </c>
      <c r="AD334" s="411">
        <v>0</v>
      </c>
      <c r="AE334" s="412">
        <v>0</v>
      </c>
      <c r="AF334" s="411">
        <f t="shared" si="109"/>
        <v>0</v>
      </c>
      <c r="AG334" s="411">
        <v>0</v>
      </c>
      <c r="AH334" s="411">
        <v>0</v>
      </c>
      <c r="AI334" s="411">
        <v>0</v>
      </c>
      <c r="AJ334" s="411">
        <v>0</v>
      </c>
      <c r="AK334" s="411">
        <v>0</v>
      </c>
      <c r="AL334" s="411">
        <v>0</v>
      </c>
      <c r="AM334" s="411">
        <v>0</v>
      </c>
      <c r="AN334" s="411">
        <v>0</v>
      </c>
      <c r="AO334" s="411">
        <v>0</v>
      </c>
      <c r="AP334" s="411">
        <v>0</v>
      </c>
      <c r="AQ334" s="411">
        <v>0</v>
      </c>
      <c r="AR334" s="412">
        <v>0</v>
      </c>
      <c r="AS334" s="411">
        <f t="shared" si="110"/>
        <v>0</v>
      </c>
      <c r="AT334" s="411">
        <f t="shared" si="111"/>
        <v>0</v>
      </c>
      <c r="AU334" s="411">
        <f t="shared" si="112"/>
        <v>0</v>
      </c>
      <c r="AV334" s="411">
        <f t="shared" si="113"/>
        <v>0</v>
      </c>
      <c r="AW334" s="411">
        <v>0</v>
      </c>
      <c r="AX334" s="411">
        <v>0</v>
      </c>
      <c r="AY334" s="411">
        <v>0</v>
      </c>
      <c r="AZ334" s="411">
        <v>0</v>
      </c>
      <c r="BA334" s="411">
        <v>0</v>
      </c>
      <c r="BB334" s="411">
        <v>0</v>
      </c>
      <c r="BC334" s="411">
        <v>0</v>
      </c>
      <c r="BD334" s="411">
        <v>0</v>
      </c>
      <c r="BE334" s="411">
        <v>0</v>
      </c>
      <c r="BF334" s="411">
        <v>0</v>
      </c>
      <c r="BG334" s="411">
        <v>0</v>
      </c>
      <c r="BH334" s="412">
        <v>0</v>
      </c>
      <c r="BI334" s="411">
        <f t="shared" si="114"/>
        <v>0</v>
      </c>
      <c r="BJ334" s="411">
        <v>0</v>
      </c>
      <c r="BK334" s="411">
        <v>0</v>
      </c>
      <c r="BL334" s="411">
        <v>0</v>
      </c>
      <c r="BM334" s="411">
        <v>0</v>
      </c>
      <c r="BN334" s="411">
        <v>0</v>
      </c>
      <c r="BO334" s="411">
        <v>0</v>
      </c>
      <c r="BP334" s="411">
        <v>0</v>
      </c>
      <c r="BQ334" s="411">
        <v>0</v>
      </c>
      <c r="BR334" s="411">
        <v>0</v>
      </c>
      <c r="BS334" s="411">
        <v>0</v>
      </c>
      <c r="BT334" s="411">
        <v>0</v>
      </c>
      <c r="BU334" s="412">
        <v>0</v>
      </c>
      <c r="BV334" s="411">
        <f t="shared" si="115"/>
        <v>0</v>
      </c>
      <c r="BW334" s="411">
        <v>0</v>
      </c>
      <c r="BX334" s="411">
        <v>0</v>
      </c>
      <c r="BY334" s="411">
        <v>0</v>
      </c>
      <c r="BZ334" s="411">
        <v>0</v>
      </c>
      <c r="CA334" s="411">
        <v>0</v>
      </c>
      <c r="CB334" s="411">
        <v>0</v>
      </c>
      <c r="CC334" s="411">
        <v>0</v>
      </c>
      <c r="CD334" s="411">
        <v>0</v>
      </c>
      <c r="CE334" s="411">
        <v>0</v>
      </c>
      <c r="CF334" s="411">
        <v>0</v>
      </c>
      <c r="CG334" s="411">
        <v>0</v>
      </c>
      <c r="CH334" s="412">
        <v>0</v>
      </c>
      <c r="CI334" s="411">
        <f t="shared" si="116"/>
        <v>0</v>
      </c>
      <c r="CJ334" s="411">
        <v>0</v>
      </c>
      <c r="CK334" s="411">
        <v>0</v>
      </c>
      <c r="CL334" s="411">
        <v>0</v>
      </c>
      <c r="CM334" s="411">
        <v>0</v>
      </c>
      <c r="CN334" s="411">
        <v>0</v>
      </c>
      <c r="CO334" s="411">
        <v>0</v>
      </c>
      <c r="CP334" s="411">
        <v>0</v>
      </c>
      <c r="CQ334" s="411">
        <v>0</v>
      </c>
      <c r="CR334" s="411">
        <v>0</v>
      </c>
      <c r="CS334" s="411">
        <v>0</v>
      </c>
      <c r="CT334" s="411">
        <v>0</v>
      </c>
      <c r="CU334" s="412">
        <v>0</v>
      </c>
      <c r="CV334" s="411">
        <f t="shared" si="117"/>
        <v>0</v>
      </c>
      <c r="CW334" s="411">
        <v>0</v>
      </c>
      <c r="CX334" s="411">
        <v>0</v>
      </c>
      <c r="CY334" s="411">
        <v>0</v>
      </c>
      <c r="CZ334" s="411">
        <v>0</v>
      </c>
      <c r="DA334" s="411">
        <v>0</v>
      </c>
      <c r="DB334" s="411">
        <v>0</v>
      </c>
      <c r="DC334" s="411">
        <v>0</v>
      </c>
      <c r="DD334" s="411">
        <v>0</v>
      </c>
      <c r="DE334" s="411">
        <v>0</v>
      </c>
      <c r="DF334" s="411">
        <v>0</v>
      </c>
      <c r="DG334" s="411">
        <v>0</v>
      </c>
      <c r="DH334" s="412">
        <v>0</v>
      </c>
      <c r="DI334" s="411">
        <f t="shared" si="118"/>
        <v>0</v>
      </c>
      <c r="DJ334" s="411">
        <v>0</v>
      </c>
      <c r="DK334" s="411">
        <v>0</v>
      </c>
      <c r="DL334" s="411">
        <v>0</v>
      </c>
      <c r="DM334" s="411">
        <v>0</v>
      </c>
      <c r="DN334" s="411">
        <v>0</v>
      </c>
      <c r="DO334" s="411">
        <v>0</v>
      </c>
      <c r="DP334" s="411">
        <v>0</v>
      </c>
      <c r="DQ334" s="411">
        <v>0</v>
      </c>
      <c r="DR334" s="411">
        <v>0</v>
      </c>
      <c r="DS334" s="411">
        <v>0</v>
      </c>
      <c r="DT334" s="411">
        <v>0</v>
      </c>
      <c r="DU334" s="412">
        <v>0</v>
      </c>
      <c r="DV334" s="411">
        <f t="shared" si="119"/>
        <v>0</v>
      </c>
      <c r="DW334" s="412">
        <v>0</v>
      </c>
      <c r="DX334" s="412">
        <v>0</v>
      </c>
      <c r="DY334" s="412">
        <v>0</v>
      </c>
      <c r="DZ334" s="412">
        <v>0</v>
      </c>
      <c r="EA334" s="412">
        <v>0</v>
      </c>
      <c r="EB334" s="412">
        <v>0</v>
      </c>
      <c r="EC334" s="412">
        <v>0</v>
      </c>
      <c r="ED334" s="412">
        <v>0</v>
      </c>
      <c r="EE334" s="412">
        <v>0</v>
      </c>
      <c r="EF334" s="412">
        <v>0</v>
      </c>
      <c r="EG334" s="412">
        <v>0</v>
      </c>
      <c r="EH334" s="412">
        <v>0</v>
      </c>
      <c r="EI334" s="411">
        <f t="shared" si="120"/>
        <v>0</v>
      </c>
      <c r="EK334" s="411">
        <f t="shared" si="121"/>
        <v>9</v>
      </c>
      <c r="EL334" s="7">
        <f t="shared" si="122"/>
        <v>-9</v>
      </c>
    </row>
    <row r="335" spans="1:142">
      <c r="A335" s="365" t="str">
        <f t="shared" si="104"/>
        <v xml:space="preserve"> 036</v>
      </c>
      <c r="B335" s="370" t="s">
        <v>939</v>
      </c>
      <c r="C335" s="370" t="s">
        <v>1174</v>
      </c>
      <c r="D335" s="411">
        <v>0</v>
      </c>
      <c r="E335" s="411">
        <v>0</v>
      </c>
      <c r="F335" s="411">
        <v>0</v>
      </c>
      <c r="G335" s="411">
        <v>0</v>
      </c>
      <c r="H335" s="411">
        <v>0</v>
      </c>
      <c r="I335" s="411">
        <v>0</v>
      </c>
      <c r="J335" s="411">
        <v>0</v>
      </c>
      <c r="K335" s="411">
        <v>0</v>
      </c>
      <c r="L335" s="411">
        <v>0</v>
      </c>
      <c r="M335" s="411">
        <v>1</v>
      </c>
      <c r="N335" s="411">
        <v>0</v>
      </c>
      <c r="O335" s="412">
        <v>0</v>
      </c>
      <c r="P335" s="411">
        <f t="shared" si="105"/>
        <v>1</v>
      </c>
      <c r="Q335" s="411">
        <f t="shared" si="106"/>
        <v>0</v>
      </c>
      <c r="R335" s="411">
        <f t="shared" si="107"/>
        <v>0</v>
      </c>
      <c r="S335" s="411">
        <f t="shared" si="108"/>
        <v>1</v>
      </c>
      <c r="T335" s="411">
        <v>0</v>
      </c>
      <c r="U335" s="411">
        <v>0</v>
      </c>
      <c r="V335" s="411">
        <v>0</v>
      </c>
      <c r="W335" s="411">
        <v>0</v>
      </c>
      <c r="X335" s="411">
        <v>0</v>
      </c>
      <c r="Y335" s="411">
        <v>0</v>
      </c>
      <c r="Z335" s="411">
        <v>0</v>
      </c>
      <c r="AA335" s="411">
        <v>0</v>
      </c>
      <c r="AB335" s="411">
        <v>0</v>
      </c>
      <c r="AC335" s="411">
        <v>0</v>
      </c>
      <c r="AD335" s="411">
        <v>0</v>
      </c>
      <c r="AE335" s="412">
        <v>0</v>
      </c>
      <c r="AF335" s="411">
        <f t="shared" si="109"/>
        <v>0</v>
      </c>
      <c r="AG335" s="411">
        <v>0</v>
      </c>
      <c r="AH335" s="411">
        <v>0</v>
      </c>
      <c r="AI335" s="411">
        <v>0</v>
      </c>
      <c r="AJ335" s="411">
        <v>0</v>
      </c>
      <c r="AK335" s="411">
        <v>0</v>
      </c>
      <c r="AL335" s="411">
        <v>0</v>
      </c>
      <c r="AM335" s="411">
        <v>0</v>
      </c>
      <c r="AN335" s="411">
        <v>0</v>
      </c>
      <c r="AO335" s="411">
        <v>0</v>
      </c>
      <c r="AP335" s="411">
        <v>0</v>
      </c>
      <c r="AQ335" s="411">
        <v>0</v>
      </c>
      <c r="AR335" s="412">
        <v>0</v>
      </c>
      <c r="AS335" s="411">
        <f t="shared" si="110"/>
        <v>0</v>
      </c>
      <c r="AT335" s="411">
        <f t="shared" si="111"/>
        <v>0</v>
      </c>
      <c r="AU335" s="411">
        <f t="shared" si="112"/>
        <v>0</v>
      </c>
      <c r="AV335" s="411">
        <f t="shared" si="113"/>
        <v>0</v>
      </c>
      <c r="AW335" s="411">
        <v>0</v>
      </c>
      <c r="AX335" s="411">
        <v>0</v>
      </c>
      <c r="AY335" s="411">
        <v>0</v>
      </c>
      <c r="AZ335" s="411">
        <v>0</v>
      </c>
      <c r="BA335" s="411">
        <v>0</v>
      </c>
      <c r="BB335" s="411">
        <v>0</v>
      </c>
      <c r="BC335" s="411">
        <v>0</v>
      </c>
      <c r="BD335" s="411">
        <v>0</v>
      </c>
      <c r="BE335" s="411">
        <v>0</v>
      </c>
      <c r="BF335" s="411">
        <v>0</v>
      </c>
      <c r="BG335" s="411">
        <v>0</v>
      </c>
      <c r="BH335" s="412">
        <v>0</v>
      </c>
      <c r="BI335" s="411">
        <f t="shared" si="114"/>
        <v>0</v>
      </c>
      <c r="BJ335" s="411">
        <v>0</v>
      </c>
      <c r="BK335" s="411">
        <v>0</v>
      </c>
      <c r="BL335" s="411">
        <v>0</v>
      </c>
      <c r="BM335" s="411">
        <v>0</v>
      </c>
      <c r="BN335" s="411">
        <v>0</v>
      </c>
      <c r="BO335" s="411">
        <v>0</v>
      </c>
      <c r="BP335" s="411">
        <v>0</v>
      </c>
      <c r="BQ335" s="411">
        <v>0</v>
      </c>
      <c r="BR335" s="411">
        <v>0</v>
      </c>
      <c r="BS335" s="411">
        <v>0</v>
      </c>
      <c r="BT335" s="411">
        <v>0</v>
      </c>
      <c r="BU335" s="412">
        <v>0</v>
      </c>
      <c r="BV335" s="411">
        <f t="shared" si="115"/>
        <v>0</v>
      </c>
      <c r="BW335" s="411">
        <v>0</v>
      </c>
      <c r="BX335" s="411">
        <v>0</v>
      </c>
      <c r="BY335" s="411">
        <v>0</v>
      </c>
      <c r="BZ335" s="411">
        <v>0</v>
      </c>
      <c r="CA335" s="411">
        <v>0</v>
      </c>
      <c r="CB335" s="411">
        <v>0</v>
      </c>
      <c r="CC335" s="411">
        <v>0</v>
      </c>
      <c r="CD335" s="411">
        <v>0</v>
      </c>
      <c r="CE335" s="411">
        <v>0</v>
      </c>
      <c r="CF335" s="411">
        <v>0</v>
      </c>
      <c r="CG335" s="411">
        <v>0</v>
      </c>
      <c r="CH335" s="412">
        <v>0</v>
      </c>
      <c r="CI335" s="411">
        <f t="shared" si="116"/>
        <v>0</v>
      </c>
      <c r="CJ335" s="411">
        <v>0</v>
      </c>
      <c r="CK335" s="411">
        <v>0</v>
      </c>
      <c r="CL335" s="411">
        <v>0</v>
      </c>
      <c r="CM335" s="411">
        <v>0</v>
      </c>
      <c r="CN335" s="411">
        <v>0</v>
      </c>
      <c r="CO335" s="411">
        <v>0</v>
      </c>
      <c r="CP335" s="411">
        <v>0</v>
      </c>
      <c r="CQ335" s="411">
        <v>0</v>
      </c>
      <c r="CR335" s="411">
        <v>0</v>
      </c>
      <c r="CS335" s="411">
        <v>0</v>
      </c>
      <c r="CT335" s="411">
        <v>0</v>
      </c>
      <c r="CU335" s="412">
        <v>0</v>
      </c>
      <c r="CV335" s="411">
        <f t="shared" si="117"/>
        <v>0</v>
      </c>
      <c r="CW335" s="411">
        <v>0</v>
      </c>
      <c r="CX335" s="411">
        <v>0</v>
      </c>
      <c r="CY335" s="411">
        <v>0</v>
      </c>
      <c r="CZ335" s="411">
        <v>0</v>
      </c>
      <c r="DA335" s="411">
        <v>0</v>
      </c>
      <c r="DB335" s="411">
        <v>0</v>
      </c>
      <c r="DC335" s="411">
        <v>0</v>
      </c>
      <c r="DD335" s="411">
        <v>0</v>
      </c>
      <c r="DE335" s="411">
        <v>0</v>
      </c>
      <c r="DF335" s="411">
        <v>0</v>
      </c>
      <c r="DG335" s="411">
        <v>0</v>
      </c>
      <c r="DH335" s="412">
        <v>0</v>
      </c>
      <c r="DI335" s="411">
        <f t="shared" si="118"/>
        <v>0</v>
      </c>
      <c r="DJ335" s="411">
        <v>0</v>
      </c>
      <c r="DK335" s="411">
        <v>0</v>
      </c>
      <c r="DL335" s="411">
        <v>0</v>
      </c>
      <c r="DM335" s="411">
        <v>0</v>
      </c>
      <c r="DN335" s="411">
        <v>0</v>
      </c>
      <c r="DO335" s="411">
        <v>0</v>
      </c>
      <c r="DP335" s="411">
        <v>0</v>
      </c>
      <c r="DQ335" s="411">
        <v>0</v>
      </c>
      <c r="DR335" s="411">
        <v>0</v>
      </c>
      <c r="DS335" s="411">
        <v>0</v>
      </c>
      <c r="DT335" s="411">
        <v>0</v>
      </c>
      <c r="DU335" s="412">
        <v>0</v>
      </c>
      <c r="DV335" s="411">
        <f t="shared" si="119"/>
        <v>0</v>
      </c>
      <c r="DW335" s="412">
        <v>0</v>
      </c>
      <c r="DX335" s="412">
        <v>0</v>
      </c>
      <c r="DY335" s="412">
        <v>0</v>
      </c>
      <c r="DZ335" s="412">
        <v>0</v>
      </c>
      <c r="EA335" s="412">
        <v>0</v>
      </c>
      <c r="EB335" s="412">
        <v>0</v>
      </c>
      <c r="EC335" s="412">
        <v>0</v>
      </c>
      <c r="ED335" s="412">
        <v>0</v>
      </c>
      <c r="EE335" s="412">
        <v>0</v>
      </c>
      <c r="EF335" s="412">
        <v>0</v>
      </c>
      <c r="EG335" s="412">
        <v>0</v>
      </c>
      <c r="EH335" s="412">
        <v>0</v>
      </c>
      <c r="EI335" s="411">
        <f t="shared" si="120"/>
        <v>0</v>
      </c>
      <c r="EK335" s="411">
        <f t="shared" si="121"/>
        <v>1</v>
      </c>
      <c r="EL335" s="7">
        <f t="shared" si="122"/>
        <v>-1</v>
      </c>
    </row>
    <row r="336" spans="1:142">
      <c r="A336" s="365" t="str">
        <f t="shared" si="104"/>
        <v xml:space="preserve"> 036</v>
      </c>
      <c r="B336" s="370" t="s">
        <v>939</v>
      </c>
      <c r="C336" s="370" t="s">
        <v>1187</v>
      </c>
      <c r="D336" s="411">
        <v>7</v>
      </c>
      <c r="E336" s="411">
        <v>7</v>
      </c>
      <c r="F336" s="411">
        <v>8</v>
      </c>
      <c r="G336" s="411">
        <v>8</v>
      </c>
      <c r="H336" s="411">
        <v>8</v>
      </c>
      <c r="I336" s="411">
        <v>8</v>
      </c>
      <c r="J336" s="411">
        <v>8</v>
      </c>
      <c r="K336" s="411">
        <v>8</v>
      </c>
      <c r="L336" s="411">
        <v>8</v>
      </c>
      <c r="M336" s="411">
        <v>1</v>
      </c>
      <c r="N336" s="411">
        <v>8</v>
      </c>
      <c r="O336" s="412">
        <v>8</v>
      </c>
      <c r="P336" s="411">
        <f t="shared" si="105"/>
        <v>87</v>
      </c>
      <c r="Q336" s="411">
        <f t="shared" si="106"/>
        <v>53.741935483870968</v>
      </c>
      <c r="R336" s="411">
        <f t="shared" si="107"/>
        <v>14.051167964404893</v>
      </c>
      <c r="S336" s="411">
        <f t="shared" si="108"/>
        <v>19.206896551724139</v>
      </c>
      <c r="T336" s="411">
        <v>0</v>
      </c>
      <c r="U336" s="411">
        <v>0</v>
      </c>
      <c r="V336" s="411">
        <v>0</v>
      </c>
      <c r="W336" s="411">
        <v>0</v>
      </c>
      <c r="X336" s="411">
        <v>0</v>
      </c>
      <c r="Y336" s="411">
        <v>0</v>
      </c>
      <c r="Z336" s="411">
        <v>0</v>
      </c>
      <c r="AA336" s="411">
        <v>0</v>
      </c>
      <c r="AB336" s="411">
        <v>0</v>
      </c>
      <c r="AC336" s="411">
        <v>0</v>
      </c>
      <c r="AD336" s="411">
        <v>0</v>
      </c>
      <c r="AE336" s="412">
        <v>0</v>
      </c>
      <c r="AF336" s="411">
        <f t="shared" si="109"/>
        <v>0</v>
      </c>
      <c r="AG336" s="411">
        <v>0</v>
      </c>
      <c r="AH336" s="411">
        <v>0</v>
      </c>
      <c r="AI336" s="411">
        <v>0</v>
      </c>
      <c r="AJ336" s="411">
        <v>0</v>
      </c>
      <c r="AK336" s="411">
        <v>0</v>
      </c>
      <c r="AL336" s="411">
        <v>0</v>
      </c>
      <c r="AM336" s="411">
        <v>0</v>
      </c>
      <c r="AN336" s="411">
        <v>0</v>
      </c>
      <c r="AO336" s="411">
        <v>0</v>
      </c>
      <c r="AP336" s="411">
        <v>0</v>
      </c>
      <c r="AQ336" s="411">
        <v>0</v>
      </c>
      <c r="AR336" s="412">
        <v>0</v>
      </c>
      <c r="AS336" s="411">
        <f t="shared" si="110"/>
        <v>0</v>
      </c>
      <c r="AT336" s="411">
        <f t="shared" si="111"/>
        <v>0</v>
      </c>
      <c r="AU336" s="411">
        <f t="shared" si="112"/>
        <v>0</v>
      </c>
      <c r="AV336" s="411">
        <f t="shared" si="113"/>
        <v>0</v>
      </c>
      <c r="AW336" s="411">
        <v>0</v>
      </c>
      <c r="AX336" s="411">
        <v>0</v>
      </c>
      <c r="AY336" s="411">
        <v>0</v>
      </c>
      <c r="AZ336" s="411">
        <v>0</v>
      </c>
      <c r="BA336" s="411">
        <v>0</v>
      </c>
      <c r="BB336" s="411">
        <v>0</v>
      </c>
      <c r="BC336" s="411">
        <v>0</v>
      </c>
      <c r="BD336" s="411">
        <v>0</v>
      </c>
      <c r="BE336" s="411">
        <v>0</v>
      </c>
      <c r="BF336" s="411">
        <v>0</v>
      </c>
      <c r="BG336" s="411">
        <v>0</v>
      </c>
      <c r="BH336" s="412">
        <v>0</v>
      </c>
      <c r="BI336" s="411">
        <f t="shared" si="114"/>
        <v>0</v>
      </c>
      <c r="BJ336" s="411">
        <v>0</v>
      </c>
      <c r="BK336" s="411">
        <v>0</v>
      </c>
      <c r="BL336" s="411">
        <v>0</v>
      </c>
      <c r="BM336" s="411">
        <v>0</v>
      </c>
      <c r="BN336" s="411">
        <v>0</v>
      </c>
      <c r="BO336" s="411">
        <v>0</v>
      </c>
      <c r="BP336" s="411">
        <v>0</v>
      </c>
      <c r="BQ336" s="411">
        <v>0</v>
      </c>
      <c r="BR336" s="411">
        <v>0</v>
      </c>
      <c r="BS336" s="411">
        <v>0</v>
      </c>
      <c r="BT336" s="411">
        <v>0</v>
      </c>
      <c r="BU336" s="412">
        <v>0</v>
      </c>
      <c r="BV336" s="411">
        <f t="shared" si="115"/>
        <v>0</v>
      </c>
      <c r="BW336" s="411">
        <v>0</v>
      </c>
      <c r="BX336" s="411">
        <v>0</v>
      </c>
      <c r="BY336" s="411">
        <v>0</v>
      </c>
      <c r="BZ336" s="411">
        <v>0</v>
      </c>
      <c r="CA336" s="411">
        <v>0</v>
      </c>
      <c r="CB336" s="411">
        <v>0</v>
      </c>
      <c r="CC336" s="411">
        <v>0</v>
      </c>
      <c r="CD336" s="411">
        <v>0</v>
      </c>
      <c r="CE336" s="411">
        <v>0</v>
      </c>
      <c r="CF336" s="411">
        <v>0</v>
      </c>
      <c r="CG336" s="411">
        <v>0</v>
      </c>
      <c r="CH336" s="412">
        <v>0</v>
      </c>
      <c r="CI336" s="411">
        <f t="shared" si="116"/>
        <v>0</v>
      </c>
      <c r="CJ336" s="411">
        <v>0</v>
      </c>
      <c r="CK336" s="411">
        <v>0</v>
      </c>
      <c r="CL336" s="411">
        <v>0</v>
      </c>
      <c r="CM336" s="411">
        <v>0</v>
      </c>
      <c r="CN336" s="411">
        <v>0</v>
      </c>
      <c r="CO336" s="411">
        <v>0</v>
      </c>
      <c r="CP336" s="411">
        <v>0</v>
      </c>
      <c r="CQ336" s="411">
        <v>0</v>
      </c>
      <c r="CR336" s="411">
        <v>0</v>
      </c>
      <c r="CS336" s="411">
        <v>0</v>
      </c>
      <c r="CT336" s="411">
        <v>0</v>
      </c>
      <c r="CU336" s="412">
        <v>0</v>
      </c>
      <c r="CV336" s="411">
        <f t="shared" si="117"/>
        <v>0</v>
      </c>
      <c r="CW336" s="411">
        <v>0</v>
      </c>
      <c r="CX336" s="411">
        <v>0</v>
      </c>
      <c r="CY336" s="411">
        <v>0</v>
      </c>
      <c r="CZ336" s="411">
        <v>0</v>
      </c>
      <c r="DA336" s="411">
        <v>0</v>
      </c>
      <c r="DB336" s="411">
        <v>0</v>
      </c>
      <c r="DC336" s="411">
        <v>0</v>
      </c>
      <c r="DD336" s="411">
        <v>0</v>
      </c>
      <c r="DE336" s="411">
        <v>0</v>
      </c>
      <c r="DF336" s="411">
        <v>0</v>
      </c>
      <c r="DG336" s="411">
        <v>0</v>
      </c>
      <c r="DH336" s="412">
        <v>0</v>
      </c>
      <c r="DI336" s="411">
        <f t="shared" si="118"/>
        <v>0</v>
      </c>
      <c r="DJ336" s="411">
        <v>0</v>
      </c>
      <c r="DK336" s="411">
        <v>0</v>
      </c>
      <c r="DL336" s="411">
        <v>0</v>
      </c>
      <c r="DM336" s="411">
        <v>0</v>
      </c>
      <c r="DN336" s="411">
        <v>0</v>
      </c>
      <c r="DO336" s="411">
        <v>0</v>
      </c>
      <c r="DP336" s="411">
        <v>0</v>
      </c>
      <c r="DQ336" s="411">
        <v>0</v>
      </c>
      <c r="DR336" s="411">
        <v>0</v>
      </c>
      <c r="DS336" s="411">
        <v>0</v>
      </c>
      <c r="DT336" s="411">
        <v>0</v>
      </c>
      <c r="DU336" s="412">
        <v>0</v>
      </c>
      <c r="DV336" s="411">
        <f t="shared" si="119"/>
        <v>0</v>
      </c>
      <c r="DW336" s="412">
        <v>0</v>
      </c>
      <c r="DX336" s="412">
        <v>0</v>
      </c>
      <c r="DY336" s="412">
        <v>0</v>
      </c>
      <c r="DZ336" s="412">
        <v>0</v>
      </c>
      <c r="EA336" s="412">
        <v>0</v>
      </c>
      <c r="EB336" s="412">
        <v>0</v>
      </c>
      <c r="EC336" s="412">
        <v>0</v>
      </c>
      <c r="ED336" s="412">
        <v>0</v>
      </c>
      <c r="EE336" s="412">
        <v>0</v>
      </c>
      <c r="EF336" s="412">
        <v>0</v>
      </c>
      <c r="EG336" s="412">
        <v>0</v>
      </c>
      <c r="EH336" s="412">
        <v>0</v>
      </c>
      <c r="EI336" s="411">
        <f t="shared" si="120"/>
        <v>0</v>
      </c>
      <c r="EK336" s="411">
        <f t="shared" si="121"/>
        <v>87</v>
      </c>
      <c r="EL336" s="7">
        <f t="shared" si="122"/>
        <v>-87</v>
      </c>
    </row>
    <row r="337" spans="1:142">
      <c r="A337" s="365" t="str">
        <f t="shared" si="104"/>
        <v xml:space="preserve"> 036</v>
      </c>
      <c r="B337" s="370" t="s">
        <v>939</v>
      </c>
      <c r="C337" s="370" t="s">
        <v>1188</v>
      </c>
      <c r="D337" s="411">
        <v>0</v>
      </c>
      <c r="E337" s="411">
        <v>1</v>
      </c>
      <c r="F337" s="411">
        <v>0</v>
      </c>
      <c r="G337" s="411">
        <v>0</v>
      </c>
      <c r="H337" s="411">
        <v>0</v>
      </c>
      <c r="I337" s="411">
        <v>0</v>
      </c>
      <c r="J337" s="411">
        <v>0</v>
      </c>
      <c r="K337" s="411">
        <v>0</v>
      </c>
      <c r="L337" s="411">
        <v>0</v>
      </c>
      <c r="M337" s="411">
        <v>0</v>
      </c>
      <c r="N337" s="411">
        <v>0</v>
      </c>
      <c r="O337" s="412">
        <v>0</v>
      </c>
      <c r="P337" s="411">
        <f t="shared" si="105"/>
        <v>1</v>
      </c>
      <c r="Q337" s="411">
        <f t="shared" si="106"/>
        <v>1</v>
      </c>
      <c r="R337" s="411">
        <f t="shared" si="107"/>
        <v>0</v>
      </c>
      <c r="S337" s="411">
        <f t="shared" si="108"/>
        <v>0</v>
      </c>
      <c r="T337" s="411">
        <v>0</v>
      </c>
      <c r="U337" s="411">
        <v>0</v>
      </c>
      <c r="V337" s="411">
        <v>0</v>
      </c>
      <c r="W337" s="411">
        <v>0</v>
      </c>
      <c r="X337" s="411">
        <v>0</v>
      </c>
      <c r="Y337" s="411">
        <v>0</v>
      </c>
      <c r="Z337" s="411">
        <v>0</v>
      </c>
      <c r="AA337" s="411">
        <v>0</v>
      </c>
      <c r="AB337" s="411">
        <v>0</v>
      </c>
      <c r="AC337" s="411">
        <v>0</v>
      </c>
      <c r="AD337" s="411">
        <v>0</v>
      </c>
      <c r="AE337" s="412">
        <v>0</v>
      </c>
      <c r="AF337" s="411">
        <f t="shared" si="109"/>
        <v>0</v>
      </c>
      <c r="AG337" s="411">
        <v>0</v>
      </c>
      <c r="AH337" s="411">
        <v>0</v>
      </c>
      <c r="AI337" s="411">
        <v>0</v>
      </c>
      <c r="AJ337" s="411">
        <v>0</v>
      </c>
      <c r="AK337" s="411">
        <v>0</v>
      </c>
      <c r="AL337" s="411">
        <v>0</v>
      </c>
      <c r="AM337" s="411">
        <v>0</v>
      </c>
      <c r="AN337" s="411">
        <v>0</v>
      </c>
      <c r="AO337" s="411">
        <v>0</v>
      </c>
      <c r="AP337" s="411">
        <v>0</v>
      </c>
      <c r="AQ337" s="411">
        <v>0</v>
      </c>
      <c r="AR337" s="412">
        <v>0</v>
      </c>
      <c r="AS337" s="411">
        <f t="shared" si="110"/>
        <v>0</v>
      </c>
      <c r="AT337" s="411">
        <f t="shared" si="111"/>
        <v>0</v>
      </c>
      <c r="AU337" s="411">
        <f t="shared" si="112"/>
        <v>0</v>
      </c>
      <c r="AV337" s="411">
        <f t="shared" si="113"/>
        <v>0</v>
      </c>
      <c r="AW337" s="411">
        <v>0</v>
      </c>
      <c r="AX337" s="411">
        <v>0</v>
      </c>
      <c r="AY337" s="411">
        <v>0</v>
      </c>
      <c r="AZ337" s="411">
        <v>0</v>
      </c>
      <c r="BA337" s="411">
        <v>0</v>
      </c>
      <c r="BB337" s="411">
        <v>0</v>
      </c>
      <c r="BC337" s="411">
        <v>0</v>
      </c>
      <c r="BD337" s="411">
        <v>0</v>
      </c>
      <c r="BE337" s="411">
        <v>0</v>
      </c>
      <c r="BF337" s="411">
        <v>0</v>
      </c>
      <c r="BG337" s="411">
        <v>0</v>
      </c>
      <c r="BH337" s="412">
        <v>0</v>
      </c>
      <c r="BI337" s="411">
        <f t="shared" si="114"/>
        <v>0</v>
      </c>
      <c r="BJ337" s="411">
        <v>0</v>
      </c>
      <c r="BK337" s="411">
        <v>0</v>
      </c>
      <c r="BL337" s="411">
        <v>0</v>
      </c>
      <c r="BM337" s="411">
        <v>0</v>
      </c>
      <c r="BN337" s="411">
        <v>0</v>
      </c>
      <c r="BO337" s="411">
        <v>0</v>
      </c>
      <c r="BP337" s="411">
        <v>0</v>
      </c>
      <c r="BQ337" s="411">
        <v>0</v>
      </c>
      <c r="BR337" s="411">
        <v>0</v>
      </c>
      <c r="BS337" s="411">
        <v>0</v>
      </c>
      <c r="BT337" s="411">
        <v>0</v>
      </c>
      <c r="BU337" s="412">
        <v>0</v>
      </c>
      <c r="BV337" s="411">
        <f t="shared" si="115"/>
        <v>0</v>
      </c>
      <c r="BW337" s="411">
        <v>0</v>
      </c>
      <c r="BX337" s="411">
        <v>0</v>
      </c>
      <c r="BY337" s="411">
        <v>0</v>
      </c>
      <c r="BZ337" s="411">
        <v>0</v>
      </c>
      <c r="CA337" s="411">
        <v>0</v>
      </c>
      <c r="CB337" s="411">
        <v>0</v>
      </c>
      <c r="CC337" s="411">
        <v>0</v>
      </c>
      <c r="CD337" s="411">
        <v>0</v>
      </c>
      <c r="CE337" s="411">
        <v>0</v>
      </c>
      <c r="CF337" s="411">
        <v>0</v>
      </c>
      <c r="CG337" s="411">
        <v>0</v>
      </c>
      <c r="CH337" s="412">
        <v>0</v>
      </c>
      <c r="CI337" s="411">
        <f t="shared" si="116"/>
        <v>0</v>
      </c>
      <c r="CJ337" s="411">
        <v>0</v>
      </c>
      <c r="CK337" s="411">
        <v>0</v>
      </c>
      <c r="CL337" s="411">
        <v>0</v>
      </c>
      <c r="CM337" s="411">
        <v>0</v>
      </c>
      <c r="CN337" s="411">
        <v>0</v>
      </c>
      <c r="CO337" s="411">
        <v>0</v>
      </c>
      <c r="CP337" s="411">
        <v>0</v>
      </c>
      <c r="CQ337" s="411">
        <v>0</v>
      </c>
      <c r="CR337" s="411">
        <v>0</v>
      </c>
      <c r="CS337" s="411">
        <v>0</v>
      </c>
      <c r="CT337" s="411">
        <v>0</v>
      </c>
      <c r="CU337" s="412">
        <v>0</v>
      </c>
      <c r="CV337" s="411">
        <f t="shared" si="117"/>
        <v>0</v>
      </c>
      <c r="CW337" s="411">
        <v>0</v>
      </c>
      <c r="CX337" s="411">
        <v>0</v>
      </c>
      <c r="CY337" s="411">
        <v>0</v>
      </c>
      <c r="CZ337" s="411">
        <v>0</v>
      </c>
      <c r="DA337" s="411">
        <v>0</v>
      </c>
      <c r="DB337" s="411">
        <v>0</v>
      </c>
      <c r="DC337" s="411">
        <v>0</v>
      </c>
      <c r="DD337" s="411">
        <v>0</v>
      </c>
      <c r="DE337" s="411">
        <v>0</v>
      </c>
      <c r="DF337" s="411">
        <v>0</v>
      </c>
      <c r="DG337" s="411">
        <v>0</v>
      </c>
      <c r="DH337" s="412">
        <v>0</v>
      </c>
      <c r="DI337" s="411">
        <f t="shared" si="118"/>
        <v>0</v>
      </c>
      <c r="DJ337" s="411">
        <v>0</v>
      </c>
      <c r="DK337" s="411">
        <v>0</v>
      </c>
      <c r="DL337" s="411">
        <v>0</v>
      </c>
      <c r="DM337" s="411">
        <v>0</v>
      </c>
      <c r="DN337" s="411">
        <v>0</v>
      </c>
      <c r="DO337" s="411">
        <v>0</v>
      </c>
      <c r="DP337" s="411">
        <v>0</v>
      </c>
      <c r="DQ337" s="411">
        <v>0</v>
      </c>
      <c r="DR337" s="411">
        <v>0</v>
      </c>
      <c r="DS337" s="411">
        <v>0</v>
      </c>
      <c r="DT337" s="411">
        <v>0</v>
      </c>
      <c r="DU337" s="412">
        <v>0</v>
      </c>
      <c r="DV337" s="411">
        <f t="shared" si="119"/>
        <v>0</v>
      </c>
      <c r="DW337" s="412">
        <v>0</v>
      </c>
      <c r="DX337" s="412">
        <v>0</v>
      </c>
      <c r="DY337" s="412">
        <v>0</v>
      </c>
      <c r="DZ337" s="412">
        <v>0</v>
      </c>
      <c r="EA337" s="412">
        <v>0</v>
      </c>
      <c r="EB337" s="412">
        <v>0</v>
      </c>
      <c r="EC337" s="412">
        <v>0</v>
      </c>
      <c r="ED337" s="412">
        <v>0</v>
      </c>
      <c r="EE337" s="412">
        <v>0</v>
      </c>
      <c r="EF337" s="412">
        <v>0</v>
      </c>
      <c r="EG337" s="412">
        <v>0</v>
      </c>
      <c r="EH337" s="412">
        <v>0</v>
      </c>
      <c r="EI337" s="411">
        <f t="shared" si="120"/>
        <v>0</v>
      </c>
      <c r="EK337" s="411">
        <f t="shared" si="121"/>
        <v>1</v>
      </c>
      <c r="EL337" s="7">
        <f t="shared" si="122"/>
        <v>-1</v>
      </c>
    </row>
    <row r="338" spans="1:142">
      <c r="A338" s="365" t="str">
        <f t="shared" si="104"/>
        <v xml:space="preserve"> 036</v>
      </c>
      <c r="B338" s="370" t="s">
        <v>939</v>
      </c>
      <c r="C338" s="370" t="s">
        <v>1190</v>
      </c>
      <c r="D338" s="411">
        <v>0</v>
      </c>
      <c r="E338" s="411">
        <v>1</v>
      </c>
      <c r="F338" s="411">
        <v>0</v>
      </c>
      <c r="G338" s="411">
        <v>0</v>
      </c>
      <c r="H338" s="411">
        <v>0</v>
      </c>
      <c r="I338" s="411">
        <v>0</v>
      </c>
      <c r="J338" s="411">
        <v>0</v>
      </c>
      <c r="K338" s="411">
        <v>0</v>
      </c>
      <c r="L338" s="411">
        <v>0</v>
      </c>
      <c r="M338" s="411">
        <v>0</v>
      </c>
      <c r="N338" s="411">
        <v>0</v>
      </c>
      <c r="O338" s="412">
        <v>0</v>
      </c>
      <c r="P338" s="411">
        <f t="shared" si="105"/>
        <v>1</v>
      </c>
      <c r="Q338" s="411">
        <f t="shared" si="106"/>
        <v>1</v>
      </c>
      <c r="R338" s="411">
        <f t="shared" si="107"/>
        <v>0</v>
      </c>
      <c r="S338" s="411">
        <f t="shared" si="108"/>
        <v>0</v>
      </c>
      <c r="T338" s="411">
        <v>0</v>
      </c>
      <c r="U338" s="411">
        <v>0</v>
      </c>
      <c r="V338" s="411">
        <v>0</v>
      </c>
      <c r="W338" s="411">
        <v>0</v>
      </c>
      <c r="X338" s="411">
        <v>0</v>
      </c>
      <c r="Y338" s="411">
        <v>0</v>
      </c>
      <c r="Z338" s="411">
        <v>0</v>
      </c>
      <c r="AA338" s="411">
        <v>0</v>
      </c>
      <c r="AB338" s="411">
        <v>0</v>
      </c>
      <c r="AC338" s="411">
        <v>0</v>
      </c>
      <c r="AD338" s="411">
        <v>0</v>
      </c>
      <c r="AE338" s="412">
        <v>0</v>
      </c>
      <c r="AF338" s="411">
        <f t="shared" si="109"/>
        <v>0</v>
      </c>
      <c r="AG338" s="411">
        <v>0</v>
      </c>
      <c r="AH338" s="411">
        <v>0</v>
      </c>
      <c r="AI338" s="411">
        <v>0</v>
      </c>
      <c r="AJ338" s="411">
        <v>0</v>
      </c>
      <c r="AK338" s="411">
        <v>0</v>
      </c>
      <c r="AL338" s="411">
        <v>0</v>
      </c>
      <c r="AM338" s="411">
        <v>0</v>
      </c>
      <c r="AN338" s="411">
        <v>0</v>
      </c>
      <c r="AO338" s="411">
        <v>0</v>
      </c>
      <c r="AP338" s="411">
        <v>0</v>
      </c>
      <c r="AQ338" s="411">
        <v>0</v>
      </c>
      <c r="AR338" s="412">
        <v>0</v>
      </c>
      <c r="AS338" s="411">
        <f t="shared" si="110"/>
        <v>0</v>
      </c>
      <c r="AT338" s="411">
        <f t="shared" si="111"/>
        <v>0</v>
      </c>
      <c r="AU338" s="411">
        <f t="shared" si="112"/>
        <v>0</v>
      </c>
      <c r="AV338" s="411">
        <f t="shared" si="113"/>
        <v>0</v>
      </c>
      <c r="AW338" s="411">
        <v>0</v>
      </c>
      <c r="AX338" s="411">
        <v>0</v>
      </c>
      <c r="AY338" s="411">
        <v>0</v>
      </c>
      <c r="AZ338" s="411">
        <v>0</v>
      </c>
      <c r="BA338" s="411">
        <v>0</v>
      </c>
      <c r="BB338" s="411">
        <v>0</v>
      </c>
      <c r="BC338" s="411">
        <v>0</v>
      </c>
      <c r="BD338" s="411">
        <v>0</v>
      </c>
      <c r="BE338" s="411">
        <v>0</v>
      </c>
      <c r="BF338" s="411">
        <v>0</v>
      </c>
      <c r="BG338" s="411">
        <v>0</v>
      </c>
      <c r="BH338" s="412">
        <v>0</v>
      </c>
      <c r="BI338" s="411">
        <f t="shared" si="114"/>
        <v>0</v>
      </c>
      <c r="BJ338" s="411">
        <v>0</v>
      </c>
      <c r="BK338" s="411">
        <v>0</v>
      </c>
      <c r="BL338" s="411">
        <v>0</v>
      </c>
      <c r="BM338" s="411">
        <v>0</v>
      </c>
      <c r="BN338" s="411">
        <v>0</v>
      </c>
      <c r="BO338" s="411">
        <v>0</v>
      </c>
      <c r="BP338" s="411">
        <v>0</v>
      </c>
      <c r="BQ338" s="411">
        <v>0</v>
      </c>
      <c r="BR338" s="411">
        <v>0</v>
      </c>
      <c r="BS338" s="411">
        <v>0</v>
      </c>
      <c r="BT338" s="411">
        <v>0</v>
      </c>
      <c r="BU338" s="412">
        <v>0</v>
      </c>
      <c r="BV338" s="411">
        <f t="shared" si="115"/>
        <v>0</v>
      </c>
      <c r="BW338" s="411">
        <v>0</v>
      </c>
      <c r="BX338" s="411">
        <v>0</v>
      </c>
      <c r="BY338" s="411">
        <v>0</v>
      </c>
      <c r="BZ338" s="411">
        <v>0</v>
      </c>
      <c r="CA338" s="411">
        <v>0</v>
      </c>
      <c r="CB338" s="411">
        <v>0</v>
      </c>
      <c r="CC338" s="411">
        <v>0</v>
      </c>
      <c r="CD338" s="411">
        <v>0</v>
      </c>
      <c r="CE338" s="411">
        <v>0</v>
      </c>
      <c r="CF338" s="411">
        <v>0</v>
      </c>
      <c r="CG338" s="411">
        <v>0</v>
      </c>
      <c r="CH338" s="412">
        <v>0</v>
      </c>
      <c r="CI338" s="411">
        <f t="shared" si="116"/>
        <v>0</v>
      </c>
      <c r="CJ338" s="411">
        <v>0</v>
      </c>
      <c r="CK338" s="411">
        <v>0</v>
      </c>
      <c r="CL338" s="411">
        <v>0</v>
      </c>
      <c r="CM338" s="411">
        <v>0</v>
      </c>
      <c r="CN338" s="411">
        <v>0</v>
      </c>
      <c r="CO338" s="411">
        <v>0</v>
      </c>
      <c r="CP338" s="411">
        <v>0</v>
      </c>
      <c r="CQ338" s="411">
        <v>0</v>
      </c>
      <c r="CR338" s="411">
        <v>0</v>
      </c>
      <c r="CS338" s="411">
        <v>0</v>
      </c>
      <c r="CT338" s="411">
        <v>0</v>
      </c>
      <c r="CU338" s="412">
        <v>0</v>
      </c>
      <c r="CV338" s="411">
        <f t="shared" si="117"/>
        <v>0</v>
      </c>
      <c r="CW338" s="411">
        <v>0</v>
      </c>
      <c r="CX338" s="411">
        <v>0</v>
      </c>
      <c r="CY338" s="411">
        <v>0</v>
      </c>
      <c r="CZ338" s="411">
        <v>0</v>
      </c>
      <c r="DA338" s="411">
        <v>0</v>
      </c>
      <c r="DB338" s="411">
        <v>0</v>
      </c>
      <c r="DC338" s="411">
        <v>0</v>
      </c>
      <c r="DD338" s="411">
        <v>0</v>
      </c>
      <c r="DE338" s="411">
        <v>0</v>
      </c>
      <c r="DF338" s="411">
        <v>0</v>
      </c>
      <c r="DG338" s="411">
        <v>0</v>
      </c>
      <c r="DH338" s="412">
        <v>0</v>
      </c>
      <c r="DI338" s="411">
        <f t="shared" si="118"/>
        <v>0</v>
      </c>
      <c r="DJ338" s="411">
        <v>0</v>
      </c>
      <c r="DK338" s="411">
        <v>0</v>
      </c>
      <c r="DL338" s="411">
        <v>0</v>
      </c>
      <c r="DM338" s="411">
        <v>0</v>
      </c>
      <c r="DN338" s="411">
        <v>0</v>
      </c>
      <c r="DO338" s="411">
        <v>0</v>
      </c>
      <c r="DP338" s="411">
        <v>0</v>
      </c>
      <c r="DQ338" s="411">
        <v>0</v>
      </c>
      <c r="DR338" s="411">
        <v>0</v>
      </c>
      <c r="DS338" s="411">
        <v>0</v>
      </c>
      <c r="DT338" s="411">
        <v>0</v>
      </c>
      <c r="DU338" s="412">
        <v>0</v>
      </c>
      <c r="DV338" s="411">
        <f t="shared" si="119"/>
        <v>0</v>
      </c>
      <c r="DW338" s="412">
        <v>0</v>
      </c>
      <c r="DX338" s="412">
        <v>0</v>
      </c>
      <c r="DY338" s="412">
        <v>0</v>
      </c>
      <c r="DZ338" s="412">
        <v>0</v>
      </c>
      <c r="EA338" s="412">
        <v>0</v>
      </c>
      <c r="EB338" s="412">
        <v>0</v>
      </c>
      <c r="EC338" s="412">
        <v>0</v>
      </c>
      <c r="ED338" s="412">
        <v>0</v>
      </c>
      <c r="EE338" s="412">
        <v>0</v>
      </c>
      <c r="EF338" s="412">
        <v>0</v>
      </c>
      <c r="EG338" s="412">
        <v>0</v>
      </c>
      <c r="EH338" s="412">
        <v>0</v>
      </c>
      <c r="EI338" s="411">
        <f t="shared" si="120"/>
        <v>0</v>
      </c>
      <c r="EK338" s="411">
        <f t="shared" si="121"/>
        <v>1</v>
      </c>
      <c r="EL338" s="7">
        <f t="shared" si="122"/>
        <v>-1</v>
      </c>
    </row>
    <row r="339" spans="1:142">
      <c r="A339" s="365" t="str">
        <f t="shared" si="104"/>
        <v xml:space="preserve"> 036</v>
      </c>
      <c r="B339" s="370" t="s">
        <v>939</v>
      </c>
      <c r="C339" s="370" t="s">
        <v>1192</v>
      </c>
      <c r="D339" s="411">
        <v>0</v>
      </c>
      <c r="E339" s="411">
        <v>0</v>
      </c>
      <c r="F339" s="411">
        <v>0</v>
      </c>
      <c r="G339" s="411">
        <v>0</v>
      </c>
      <c r="H339" s="411">
        <v>0</v>
      </c>
      <c r="I339" s="411">
        <v>0</v>
      </c>
      <c r="J339" s="411">
        <v>0</v>
      </c>
      <c r="K339" s="411">
        <v>0</v>
      </c>
      <c r="L339" s="411">
        <v>0</v>
      </c>
      <c r="M339" s="411">
        <v>6</v>
      </c>
      <c r="N339" s="411">
        <v>0</v>
      </c>
      <c r="O339" s="412">
        <v>0</v>
      </c>
      <c r="P339" s="411">
        <f t="shared" si="105"/>
        <v>6</v>
      </c>
      <c r="Q339" s="411">
        <f t="shared" si="106"/>
        <v>0</v>
      </c>
      <c r="R339" s="411">
        <f t="shared" si="107"/>
        <v>0</v>
      </c>
      <c r="S339" s="411">
        <f t="shared" si="108"/>
        <v>6</v>
      </c>
      <c r="T339" s="411">
        <v>0</v>
      </c>
      <c r="U339" s="411">
        <v>0</v>
      </c>
      <c r="V339" s="411">
        <v>0</v>
      </c>
      <c r="W339" s="411">
        <v>0</v>
      </c>
      <c r="X339" s="411">
        <v>0</v>
      </c>
      <c r="Y339" s="411">
        <v>0</v>
      </c>
      <c r="Z339" s="411">
        <v>0</v>
      </c>
      <c r="AA339" s="411">
        <v>0</v>
      </c>
      <c r="AB339" s="411">
        <v>0</v>
      </c>
      <c r="AC339" s="411">
        <v>0</v>
      </c>
      <c r="AD339" s="411">
        <v>0</v>
      </c>
      <c r="AE339" s="412">
        <v>0</v>
      </c>
      <c r="AF339" s="411">
        <f t="shared" si="109"/>
        <v>0</v>
      </c>
      <c r="AG339" s="411">
        <v>0</v>
      </c>
      <c r="AH339" s="411">
        <v>0</v>
      </c>
      <c r="AI339" s="411">
        <v>0</v>
      </c>
      <c r="AJ339" s="411">
        <v>0</v>
      </c>
      <c r="AK339" s="411">
        <v>0</v>
      </c>
      <c r="AL339" s="411">
        <v>0</v>
      </c>
      <c r="AM339" s="411">
        <v>0</v>
      </c>
      <c r="AN339" s="411">
        <v>0</v>
      </c>
      <c r="AO339" s="411">
        <v>0</v>
      </c>
      <c r="AP339" s="411">
        <v>0</v>
      </c>
      <c r="AQ339" s="411">
        <v>0</v>
      </c>
      <c r="AR339" s="412">
        <v>0</v>
      </c>
      <c r="AS339" s="411">
        <f t="shared" si="110"/>
        <v>0</v>
      </c>
      <c r="AT339" s="411">
        <f t="shared" si="111"/>
        <v>0</v>
      </c>
      <c r="AU339" s="411">
        <f t="shared" si="112"/>
        <v>0</v>
      </c>
      <c r="AV339" s="411">
        <f t="shared" si="113"/>
        <v>0</v>
      </c>
      <c r="AW339" s="411">
        <v>0</v>
      </c>
      <c r="AX339" s="411">
        <v>0</v>
      </c>
      <c r="AY339" s="411">
        <v>0</v>
      </c>
      <c r="AZ339" s="411">
        <v>0</v>
      </c>
      <c r="BA339" s="411">
        <v>0</v>
      </c>
      <c r="BB339" s="411">
        <v>0</v>
      </c>
      <c r="BC339" s="411">
        <v>0</v>
      </c>
      <c r="BD339" s="411">
        <v>0</v>
      </c>
      <c r="BE339" s="411">
        <v>0</v>
      </c>
      <c r="BF339" s="411">
        <v>0</v>
      </c>
      <c r="BG339" s="411">
        <v>0</v>
      </c>
      <c r="BH339" s="412">
        <v>0</v>
      </c>
      <c r="BI339" s="411">
        <f t="shared" si="114"/>
        <v>0</v>
      </c>
      <c r="BJ339" s="411">
        <v>0</v>
      </c>
      <c r="BK339" s="411">
        <v>0</v>
      </c>
      <c r="BL339" s="411">
        <v>0</v>
      </c>
      <c r="BM339" s="411">
        <v>0</v>
      </c>
      <c r="BN339" s="411">
        <v>0</v>
      </c>
      <c r="BO339" s="411">
        <v>0</v>
      </c>
      <c r="BP339" s="411">
        <v>0</v>
      </c>
      <c r="BQ339" s="411">
        <v>0</v>
      </c>
      <c r="BR339" s="411">
        <v>0</v>
      </c>
      <c r="BS339" s="411">
        <v>0</v>
      </c>
      <c r="BT339" s="411">
        <v>0</v>
      </c>
      <c r="BU339" s="412">
        <v>0</v>
      </c>
      <c r="BV339" s="411">
        <f t="shared" si="115"/>
        <v>0</v>
      </c>
      <c r="BW339" s="411">
        <v>0</v>
      </c>
      <c r="BX339" s="411">
        <v>0</v>
      </c>
      <c r="BY339" s="411">
        <v>0</v>
      </c>
      <c r="BZ339" s="411">
        <v>0</v>
      </c>
      <c r="CA339" s="411">
        <v>0</v>
      </c>
      <c r="CB339" s="411">
        <v>0</v>
      </c>
      <c r="CC339" s="411">
        <v>0</v>
      </c>
      <c r="CD339" s="411">
        <v>0</v>
      </c>
      <c r="CE339" s="411">
        <v>0</v>
      </c>
      <c r="CF339" s="411">
        <v>0</v>
      </c>
      <c r="CG339" s="411">
        <v>0</v>
      </c>
      <c r="CH339" s="412">
        <v>0</v>
      </c>
      <c r="CI339" s="411">
        <f t="shared" si="116"/>
        <v>0</v>
      </c>
      <c r="CJ339" s="411">
        <v>0</v>
      </c>
      <c r="CK339" s="411">
        <v>0</v>
      </c>
      <c r="CL339" s="411">
        <v>0</v>
      </c>
      <c r="CM339" s="411">
        <v>0</v>
      </c>
      <c r="CN339" s="411">
        <v>0</v>
      </c>
      <c r="CO339" s="411">
        <v>0</v>
      </c>
      <c r="CP339" s="411">
        <v>0</v>
      </c>
      <c r="CQ339" s="411">
        <v>0</v>
      </c>
      <c r="CR339" s="411">
        <v>0</v>
      </c>
      <c r="CS339" s="411">
        <v>0</v>
      </c>
      <c r="CT339" s="411">
        <v>0</v>
      </c>
      <c r="CU339" s="412">
        <v>0</v>
      </c>
      <c r="CV339" s="411">
        <f t="shared" si="117"/>
        <v>0</v>
      </c>
      <c r="CW339" s="411">
        <v>0</v>
      </c>
      <c r="CX339" s="411">
        <v>0</v>
      </c>
      <c r="CY339" s="411">
        <v>0</v>
      </c>
      <c r="CZ339" s="411">
        <v>0</v>
      </c>
      <c r="DA339" s="411">
        <v>0</v>
      </c>
      <c r="DB339" s="411">
        <v>0</v>
      </c>
      <c r="DC339" s="411">
        <v>0</v>
      </c>
      <c r="DD339" s="411">
        <v>0</v>
      </c>
      <c r="DE339" s="411">
        <v>0</v>
      </c>
      <c r="DF339" s="411">
        <v>0</v>
      </c>
      <c r="DG339" s="411">
        <v>0</v>
      </c>
      <c r="DH339" s="412">
        <v>0</v>
      </c>
      <c r="DI339" s="411">
        <f t="shared" si="118"/>
        <v>0</v>
      </c>
      <c r="DJ339" s="411">
        <v>0</v>
      </c>
      <c r="DK339" s="411">
        <v>0</v>
      </c>
      <c r="DL339" s="411">
        <v>0</v>
      </c>
      <c r="DM339" s="411">
        <v>0</v>
      </c>
      <c r="DN339" s="411">
        <v>0</v>
      </c>
      <c r="DO339" s="411">
        <v>0</v>
      </c>
      <c r="DP339" s="411">
        <v>0</v>
      </c>
      <c r="DQ339" s="411">
        <v>0</v>
      </c>
      <c r="DR339" s="411">
        <v>0</v>
      </c>
      <c r="DS339" s="411">
        <v>0</v>
      </c>
      <c r="DT339" s="411">
        <v>0</v>
      </c>
      <c r="DU339" s="412">
        <v>0</v>
      </c>
      <c r="DV339" s="411">
        <f t="shared" si="119"/>
        <v>0</v>
      </c>
      <c r="DW339" s="412">
        <v>0</v>
      </c>
      <c r="DX339" s="412">
        <v>0</v>
      </c>
      <c r="DY339" s="412">
        <v>0</v>
      </c>
      <c r="DZ339" s="412">
        <v>0</v>
      </c>
      <c r="EA339" s="412">
        <v>0</v>
      </c>
      <c r="EB339" s="412">
        <v>0</v>
      </c>
      <c r="EC339" s="412">
        <v>0</v>
      </c>
      <c r="ED339" s="412">
        <v>0</v>
      </c>
      <c r="EE339" s="412">
        <v>0</v>
      </c>
      <c r="EF339" s="412">
        <v>0</v>
      </c>
      <c r="EG339" s="412">
        <v>0</v>
      </c>
      <c r="EH339" s="412">
        <v>0</v>
      </c>
      <c r="EI339" s="411">
        <f t="shared" si="120"/>
        <v>0</v>
      </c>
      <c r="EK339" s="411">
        <f t="shared" si="121"/>
        <v>6</v>
      </c>
      <c r="EL339" s="7">
        <f t="shared" si="122"/>
        <v>-6</v>
      </c>
    </row>
    <row r="340" spans="1:142">
      <c r="A340" s="365" t="str">
        <f t="shared" si="104"/>
        <v xml:space="preserve"> 036</v>
      </c>
      <c r="B340" s="370" t="s">
        <v>939</v>
      </c>
      <c r="C340" s="370" t="s">
        <v>1175</v>
      </c>
      <c r="D340" s="411">
        <v>0</v>
      </c>
      <c r="E340" s="411">
        <v>1</v>
      </c>
      <c r="F340" s="411">
        <v>0</v>
      </c>
      <c r="G340" s="411">
        <v>0</v>
      </c>
      <c r="H340" s="411">
        <v>0</v>
      </c>
      <c r="I340" s="411">
        <v>0</v>
      </c>
      <c r="J340" s="411">
        <v>0</v>
      </c>
      <c r="K340" s="411">
        <v>0</v>
      </c>
      <c r="L340" s="411">
        <v>0</v>
      </c>
      <c r="M340" s="411">
        <v>0</v>
      </c>
      <c r="N340" s="411">
        <v>0</v>
      </c>
      <c r="O340" s="412">
        <v>0</v>
      </c>
      <c r="P340" s="411">
        <f t="shared" si="105"/>
        <v>1</v>
      </c>
      <c r="Q340" s="411">
        <f t="shared" si="106"/>
        <v>1</v>
      </c>
      <c r="R340" s="411">
        <f t="shared" si="107"/>
        <v>0</v>
      </c>
      <c r="S340" s="411">
        <f t="shared" si="108"/>
        <v>0</v>
      </c>
      <c r="T340" s="411">
        <v>0</v>
      </c>
      <c r="U340" s="411">
        <v>0</v>
      </c>
      <c r="V340" s="411">
        <v>0</v>
      </c>
      <c r="W340" s="411">
        <v>0</v>
      </c>
      <c r="X340" s="411">
        <v>0</v>
      </c>
      <c r="Y340" s="411">
        <v>0</v>
      </c>
      <c r="Z340" s="411">
        <v>0</v>
      </c>
      <c r="AA340" s="411">
        <v>0</v>
      </c>
      <c r="AB340" s="411">
        <v>0</v>
      </c>
      <c r="AC340" s="411">
        <v>0</v>
      </c>
      <c r="AD340" s="411">
        <v>0</v>
      </c>
      <c r="AE340" s="412">
        <v>0</v>
      </c>
      <c r="AF340" s="411">
        <f t="shared" si="109"/>
        <v>0</v>
      </c>
      <c r="AG340" s="411">
        <v>0</v>
      </c>
      <c r="AH340" s="411">
        <v>0</v>
      </c>
      <c r="AI340" s="411">
        <v>0</v>
      </c>
      <c r="AJ340" s="411">
        <v>0</v>
      </c>
      <c r="AK340" s="411">
        <v>0</v>
      </c>
      <c r="AL340" s="411">
        <v>0</v>
      </c>
      <c r="AM340" s="411">
        <v>0</v>
      </c>
      <c r="AN340" s="411">
        <v>0</v>
      </c>
      <c r="AO340" s="411">
        <v>0</v>
      </c>
      <c r="AP340" s="411">
        <v>0</v>
      </c>
      <c r="AQ340" s="411">
        <v>0</v>
      </c>
      <c r="AR340" s="412">
        <v>0</v>
      </c>
      <c r="AS340" s="411">
        <f t="shared" si="110"/>
        <v>0</v>
      </c>
      <c r="AT340" s="411">
        <f t="shared" si="111"/>
        <v>0</v>
      </c>
      <c r="AU340" s="411">
        <f t="shared" si="112"/>
        <v>0</v>
      </c>
      <c r="AV340" s="411">
        <f t="shared" si="113"/>
        <v>0</v>
      </c>
      <c r="AW340" s="411">
        <v>0</v>
      </c>
      <c r="AX340" s="411">
        <v>0</v>
      </c>
      <c r="AY340" s="411">
        <v>0</v>
      </c>
      <c r="AZ340" s="411">
        <v>0</v>
      </c>
      <c r="BA340" s="411">
        <v>0</v>
      </c>
      <c r="BB340" s="411">
        <v>0</v>
      </c>
      <c r="BC340" s="411">
        <v>0</v>
      </c>
      <c r="BD340" s="411">
        <v>0</v>
      </c>
      <c r="BE340" s="411">
        <v>0</v>
      </c>
      <c r="BF340" s="411">
        <v>0</v>
      </c>
      <c r="BG340" s="411">
        <v>0</v>
      </c>
      <c r="BH340" s="412">
        <v>0</v>
      </c>
      <c r="BI340" s="411">
        <f t="shared" si="114"/>
        <v>0</v>
      </c>
      <c r="BJ340" s="411">
        <v>0</v>
      </c>
      <c r="BK340" s="411">
        <v>0</v>
      </c>
      <c r="BL340" s="411">
        <v>0</v>
      </c>
      <c r="BM340" s="411">
        <v>0</v>
      </c>
      <c r="BN340" s="411">
        <v>0</v>
      </c>
      <c r="BO340" s="411">
        <v>0</v>
      </c>
      <c r="BP340" s="411">
        <v>0</v>
      </c>
      <c r="BQ340" s="411">
        <v>0</v>
      </c>
      <c r="BR340" s="411">
        <v>0</v>
      </c>
      <c r="BS340" s="411">
        <v>0</v>
      </c>
      <c r="BT340" s="411">
        <v>0</v>
      </c>
      <c r="BU340" s="412">
        <v>0</v>
      </c>
      <c r="BV340" s="411">
        <f t="shared" si="115"/>
        <v>0</v>
      </c>
      <c r="BW340" s="411">
        <v>0</v>
      </c>
      <c r="BX340" s="411">
        <v>0</v>
      </c>
      <c r="BY340" s="411">
        <v>0</v>
      </c>
      <c r="BZ340" s="411">
        <v>0</v>
      </c>
      <c r="CA340" s="411">
        <v>0</v>
      </c>
      <c r="CB340" s="411">
        <v>0</v>
      </c>
      <c r="CC340" s="411">
        <v>0</v>
      </c>
      <c r="CD340" s="411">
        <v>0</v>
      </c>
      <c r="CE340" s="411">
        <v>0</v>
      </c>
      <c r="CF340" s="411">
        <v>0</v>
      </c>
      <c r="CG340" s="411">
        <v>0</v>
      </c>
      <c r="CH340" s="412">
        <v>0</v>
      </c>
      <c r="CI340" s="411">
        <f t="shared" si="116"/>
        <v>0</v>
      </c>
      <c r="CJ340" s="411">
        <v>0</v>
      </c>
      <c r="CK340" s="411">
        <v>0</v>
      </c>
      <c r="CL340" s="411">
        <v>0</v>
      </c>
      <c r="CM340" s="411">
        <v>0</v>
      </c>
      <c r="CN340" s="411">
        <v>0</v>
      </c>
      <c r="CO340" s="411">
        <v>0</v>
      </c>
      <c r="CP340" s="411">
        <v>0</v>
      </c>
      <c r="CQ340" s="411">
        <v>0</v>
      </c>
      <c r="CR340" s="411">
        <v>0</v>
      </c>
      <c r="CS340" s="411">
        <v>0</v>
      </c>
      <c r="CT340" s="411">
        <v>0</v>
      </c>
      <c r="CU340" s="412">
        <v>0</v>
      </c>
      <c r="CV340" s="411">
        <f t="shared" si="117"/>
        <v>0</v>
      </c>
      <c r="CW340" s="411">
        <v>0</v>
      </c>
      <c r="CX340" s="411">
        <v>0</v>
      </c>
      <c r="CY340" s="411">
        <v>0</v>
      </c>
      <c r="CZ340" s="411">
        <v>0</v>
      </c>
      <c r="DA340" s="411">
        <v>0</v>
      </c>
      <c r="DB340" s="411">
        <v>0</v>
      </c>
      <c r="DC340" s="411">
        <v>0</v>
      </c>
      <c r="DD340" s="411">
        <v>0</v>
      </c>
      <c r="DE340" s="411">
        <v>0</v>
      </c>
      <c r="DF340" s="411">
        <v>0</v>
      </c>
      <c r="DG340" s="411">
        <v>0</v>
      </c>
      <c r="DH340" s="412">
        <v>0</v>
      </c>
      <c r="DI340" s="411">
        <f t="shared" si="118"/>
        <v>0</v>
      </c>
      <c r="DJ340" s="411">
        <v>0</v>
      </c>
      <c r="DK340" s="411">
        <v>0</v>
      </c>
      <c r="DL340" s="411">
        <v>0</v>
      </c>
      <c r="DM340" s="411">
        <v>0</v>
      </c>
      <c r="DN340" s="411">
        <v>0</v>
      </c>
      <c r="DO340" s="411">
        <v>0</v>
      </c>
      <c r="DP340" s="411">
        <v>0</v>
      </c>
      <c r="DQ340" s="411">
        <v>0</v>
      </c>
      <c r="DR340" s="411">
        <v>0</v>
      </c>
      <c r="DS340" s="411">
        <v>0</v>
      </c>
      <c r="DT340" s="411">
        <v>0</v>
      </c>
      <c r="DU340" s="412">
        <v>0</v>
      </c>
      <c r="DV340" s="411">
        <f t="shared" si="119"/>
        <v>0</v>
      </c>
      <c r="DW340" s="412">
        <v>0</v>
      </c>
      <c r="DX340" s="412">
        <v>0</v>
      </c>
      <c r="DY340" s="412">
        <v>0</v>
      </c>
      <c r="DZ340" s="412">
        <v>0</v>
      </c>
      <c r="EA340" s="412">
        <v>0</v>
      </c>
      <c r="EB340" s="412">
        <v>0</v>
      </c>
      <c r="EC340" s="412">
        <v>0</v>
      </c>
      <c r="ED340" s="412">
        <v>0</v>
      </c>
      <c r="EE340" s="412">
        <v>0</v>
      </c>
      <c r="EF340" s="412">
        <v>0</v>
      </c>
      <c r="EG340" s="412">
        <v>0</v>
      </c>
      <c r="EH340" s="412">
        <v>0</v>
      </c>
      <c r="EI340" s="411">
        <f t="shared" si="120"/>
        <v>0</v>
      </c>
      <c r="EK340" s="411">
        <f t="shared" si="121"/>
        <v>1</v>
      </c>
      <c r="EL340" s="7">
        <f t="shared" si="122"/>
        <v>-1</v>
      </c>
    </row>
    <row r="341" spans="1:142">
      <c r="A341" s="365" t="str">
        <f t="shared" si="104"/>
        <v xml:space="preserve"> 036</v>
      </c>
      <c r="B341" s="370" t="s">
        <v>939</v>
      </c>
      <c r="C341" s="370" t="s">
        <v>1176</v>
      </c>
      <c r="D341" s="411">
        <v>0</v>
      </c>
      <c r="E341" s="411">
        <v>0</v>
      </c>
      <c r="F341" s="411">
        <v>0</v>
      </c>
      <c r="G341" s="411">
        <v>0</v>
      </c>
      <c r="H341" s="411">
        <v>0</v>
      </c>
      <c r="I341" s="411">
        <v>0</v>
      </c>
      <c r="J341" s="411">
        <v>0</v>
      </c>
      <c r="K341" s="411">
        <v>0</v>
      </c>
      <c r="L341" s="411">
        <v>0</v>
      </c>
      <c r="M341" s="411">
        <v>6</v>
      </c>
      <c r="N341" s="411">
        <v>0</v>
      </c>
      <c r="O341" s="412">
        <v>0</v>
      </c>
      <c r="P341" s="411">
        <f t="shared" si="105"/>
        <v>6</v>
      </c>
      <c r="Q341" s="411">
        <f t="shared" si="106"/>
        <v>0</v>
      </c>
      <c r="R341" s="411">
        <f t="shared" si="107"/>
        <v>0</v>
      </c>
      <c r="S341" s="411">
        <f t="shared" si="108"/>
        <v>6</v>
      </c>
      <c r="T341" s="411">
        <v>0</v>
      </c>
      <c r="U341" s="411">
        <v>0</v>
      </c>
      <c r="V341" s="411">
        <v>0</v>
      </c>
      <c r="W341" s="411">
        <v>0</v>
      </c>
      <c r="X341" s="411">
        <v>0</v>
      </c>
      <c r="Y341" s="411">
        <v>0</v>
      </c>
      <c r="Z341" s="411">
        <v>0</v>
      </c>
      <c r="AA341" s="411">
        <v>0</v>
      </c>
      <c r="AB341" s="411">
        <v>0</v>
      </c>
      <c r="AC341" s="411">
        <v>0</v>
      </c>
      <c r="AD341" s="411">
        <v>0</v>
      </c>
      <c r="AE341" s="412">
        <v>0</v>
      </c>
      <c r="AF341" s="411">
        <f t="shared" si="109"/>
        <v>0</v>
      </c>
      <c r="AG341" s="411">
        <v>0</v>
      </c>
      <c r="AH341" s="411">
        <v>0</v>
      </c>
      <c r="AI341" s="411">
        <v>0</v>
      </c>
      <c r="AJ341" s="411">
        <v>0</v>
      </c>
      <c r="AK341" s="411">
        <v>0</v>
      </c>
      <c r="AL341" s="411">
        <v>0</v>
      </c>
      <c r="AM341" s="411">
        <v>0</v>
      </c>
      <c r="AN341" s="411">
        <v>0</v>
      </c>
      <c r="AO341" s="411">
        <v>0</v>
      </c>
      <c r="AP341" s="411">
        <v>0</v>
      </c>
      <c r="AQ341" s="411">
        <v>0</v>
      </c>
      <c r="AR341" s="412">
        <v>0</v>
      </c>
      <c r="AS341" s="411">
        <f t="shared" si="110"/>
        <v>0</v>
      </c>
      <c r="AT341" s="411">
        <f t="shared" si="111"/>
        <v>0</v>
      </c>
      <c r="AU341" s="411">
        <f t="shared" si="112"/>
        <v>0</v>
      </c>
      <c r="AV341" s="411">
        <f t="shared" si="113"/>
        <v>0</v>
      </c>
      <c r="AW341" s="411">
        <v>0</v>
      </c>
      <c r="AX341" s="411">
        <v>0</v>
      </c>
      <c r="AY341" s="411">
        <v>0</v>
      </c>
      <c r="AZ341" s="411">
        <v>0</v>
      </c>
      <c r="BA341" s="411">
        <v>0</v>
      </c>
      <c r="BB341" s="411">
        <v>0</v>
      </c>
      <c r="BC341" s="411">
        <v>0</v>
      </c>
      <c r="BD341" s="411">
        <v>0</v>
      </c>
      <c r="BE341" s="411">
        <v>0</v>
      </c>
      <c r="BF341" s="411">
        <v>0</v>
      </c>
      <c r="BG341" s="411">
        <v>0</v>
      </c>
      <c r="BH341" s="412">
        <v>0</v>
      </c>
      <c r="BI341" s="411">
        <f t="shared" si="114"/>
        <v>0</v>
      </c>
      <c r="BJ341" s="411">
        <v>0</v>
      </c>
      <c r="BK341" s="411">
        <v>0</v>
      </c>
      <c r="BL341" s="411">
        <v>0</v>
      </c>
      <c r="BM341" s="411">
        <v>0</v>
      </c>
      <c r="BN341" s="411">
        <v>0</v>
      </c>
      <c r="BO341" s="411">
        <v>0</v>
      </c>
      <c r="BP341" s="411">
        <v>0</v>
      </c>
      <c r="BQ341" s="411">
        <v>0</v>
      </c>
      <c r="BR341" s="411">
        <v>0</v>
      </c>
      <c r="BS341" s="411">
        <v>0</v>
      </c>
      <c r="BT341" s="411">
        <v>0</v>
      </c>
      <c r="BU341" s="412">
        <v>0</v>
      </c>
      <c r="BV341" s="411">
        <f t="shared" si="115"/>
        <v>0</v>
      </c>
      <c r="BW341" s="411">
        <v>0</v>
      </c>
      <c r="BX341" s="411">
        <v>0</v>
      </c>
      <c r="BY341" s="411">
        <v>0</v>
      </c>
      <c r="BZ341" s="411">
        <v>0</v>
      </c>
      <c r="CA341" s="411">
        <v>0</v>
      </c>
      <c r="CB341" s="411">
        <v>0</v>
      </c>
      <c r="CC341" s="411">
        <v>0</v>
      </c>
      <c r="CD341" s="411">
        <v>0</v>
      </c>
      <c r="CE341" s="411">
        <v>0</v>
      </c>
      <c r="CF341" s="411">
        <v>0</v>
      </c>
      <c r="CG341" s="411">
        <v>0</v>
      </c>
      <c r="CH341" s="412">
        <v>0</v>
      </c>
      <c r="CI341" s="411">
        <f t="shared" si="116"/>
        <v>0</v>
      </c>
      <c r="CJ341" s="411">
        <v>0</v>
      </c>
      <c r="CK341" s="411">
        <v>0</v>
      </c>
      <c r="CL341" s="411">
        <v>0</v>
      </c>
      <c r="CM341" s="411">
        <v>0</v>
      </c>
      <c r="CN341" s="411">
        <v>0</v>
      </c>
      <c r="CO341" s="411">
        <v>0</v>
      </c>
      <c r="CP341" s="411">
        <v>0</v>
      </c>
      <c r="CQ341" s="411">
        <v>0</v>
      </c>
      <c r="CR341" s="411">
        <v>0</v>
      </c>
      <c r="CS341" s="411">
        <v>0</v>
      </c>
      <c r="CT341" s="411">
        <v>0</v>
      </c>
      <c r="CU341" s="412">
        <v>0</v>
      </c>
      <c r="CV341" s="411">
        <f t="shared" si="117"/>
        <v>0</v>
      </c>
      <c r="CW341" s="411">
        <v>0</v>
      </c>
      <c r="CX341" s="411">
        <v>0</v>
      </c>
      <c r="CY341" s="411">
        <v>0</v>
      </c>
      <c r="CZ341" s="411">
        <v>0</v>
      </c>
      <c r="DA341" s="411">
        <v>0</v>
      </c>
      <c r="DB341" s="411">
        <v>0</v>
      </c>
      <c r="DC341" s="411">
        <v>0</v>
      </c>
      <c r="DD341" s="411">
        <v>0</v>
      </c>
      <c r="DE341" s="411">
        <v>0</v>
      </c>
      <c r="DF341" s="411">
        <v>0</v>
      </c>
      <c r="DG341" s="411">
        <v>0</v>
      </c>
      <c r="DH341" s="412">
        <v>0</v>
      </c>
      <c r="DI341" s="411">
        <f t="shared" si="118"/>
        <v>0</v>
      </c>
      <c r="DJ341" s="411">
        <v>0</v>
      </c>
      <c r="DK341" s="411">
        <v>0</v>
      </c>
      <c r="DL341" s="411">
        <v>0</v>
      </c>
      <c r="DM341" s="411">
        <v>0</v>
      </c>
      <c r="DN341" s="411">
        <v>0</v>
      </c>
      <c r="DO341" s="411">
        <v>0</v>
      </c>
      <c r="DP341" s="411">
        <v>0</v>
      </c>
      <c r="DQ341" s="411">
        <v>0</v>
      </c>
      <c r="DR341" s="411">
        <v>0</v>
      </c>
      <c r="DS341" s="411">
        <v>0</v>
      </c>
      <c r="DT341" s="411">
        <v>0</v>
      </c>
      <c r="DU341" s="412">
        <v>0</v>
      </c>
      <c r="DV341" s="411">
        <f t="shared" si="119"/>
        <v>0</v>
      </c>
      <c r="DW341" s="412">
        <v>0</v>
      </c>
      <c r="DX341" s="412">
        <v>0</v>
      </c>
      <c r="DY341" s="412">
        <v>0</v>
      </c>
      <c r="DZ341" s="412">
        <v>0</v>
      </c>
      <c r="EA341" s="412">
        <v>0</v>
      </c>
      <c r="EB341" s="412">
        <v>0</v>
      </c>
      <c r="EC341" s="412">
        <v>0</v>
      </c>
      <c r="ED341" s="412">
        <v>0</v>
      </c>
      <c r="EE341" s="412">
        <v>0</v>
      </c>
      <c r="EF341" s="412">
        <v>0</v>
      </c>
      <c r="EG341" s="412">
        <v>0</v>
      </c>
      <c r="EH341" s="412">
        <v>0</v>
      </c>
      <c r="EI341" s="411">
        <f t="shared" si="120"/>
        <v>0</v>
      </c>
      <c r="EK341" s="411">
        <f t="shared" si="121"/>
        <v>6</v>
      </c>
      <c r="EL341" s="7">
        <f t="shared" si="122"/>
        <v>-6</v>
      </c>
    </row>
    <row r="342" spans="1:142">
      <c r="A342" s="365" t="str">
        <f t="shared" si="104"/>
        <v xml:space="preserve"> 036</v>
      </c>
      <c r="B342" s="370" t="s">
        <v>939</v>
      </c>
      <c r="C342" s="370" t="s">
        <v>1178</v>
      </c>
      <c r="D342" s="411">
        <v>0</v>
      </c>
      <c r="E342" s="411">
        <v>0</v>
      </c>
      <c r="F342" s="411">
        <v>0</v>
      </c>
      <c r="G342" s="411">
        <v>0</v>
      </c>
      <c r="H342" s="411">
        <v>0</v>
      </c>
      <c r="I342" s="411">
        <v>0</v>
      </c>
      <c r="J342" s="411">
        <v>1</v>
      </c>
      <c r="K342" s="411">
        <v>0</v>
      </c>
      <c r="L342" s="411">
        <v>0</v>
      </c>
      <c r="M342" s="411">
        <v>1</v>
      </c>
      <c r="N342" s="411">
        <v>0</v>
      </c>
      <c r="O342" s="412">
        <v>0</v>
      </c>
      <c r="P342" s="411">
        <f t="shared" si="105"/>
        <v>2</v>
      </c>
      <c r="Q342" s="411">
        <f t="shared" si="106"/>
        <v>0.967741935483871</v>
      </c>
      <c r="R342" s="411">
        <f t="shared" si="107"/>
        <v>3.2258064516129031E-2</v>
      </c>
      <c r="S342" s="411">
        <f t="shared" si="108"/>
        <v>1</v>
      </c>
      <c r="T342" s="411">
        <v>0</v>
      </c>
      <c r="U342" s="411">
        <v>0</v>
      </c>
      <c r="V342" s="411">
        <v>0</v>
      </c>
      <c r="W342" s="411">
        <v>0</v>
      </c>
      <c r="X342" s="411">
        <v>0</v>
      </c>
      <c r="Y342" s="411">
        <v>0</v>
      </c>
      <c r="Z342" s="411">
        <v>0</v>
      </c>
      <c r="AA342" s="411">
        <v>0</v>
      </c>
      <c r="AB342" s="411">
        <v>0</v>
      </c>
      <c r="AC342" s="411">
        <v>0</v>
      </c>
      <c r="AD342" s="411">
        <v>0</v>
      </c>
      <c r="AE342" s="412">
        <v>0</v>
      </c>
      <c r="AF342" s="411">
        <f t="shared" si="109"/>
        <v>0</v>
      </c>
      <c r="AG342" s="411">
        <v>0</v>
      </c>
      <c r="AH342" s="411">
        <v>0</v>
      </c>
      <c r="AI342" s="411">
        <v>0</v>
      </c>
      <c r="AJ342" s="411">
        <v>0</v>
      </c>
      <c r="AK342" s="411">
        <v>0</v>
      </c>
      <c r="AL342" s="411">
        <v>0</v>
      </c>
      <c r="AM342" s="411">
        <v>0</v>
      </c>
      <c r="AN342" s="411">
        <v>0</v>
      </c>
      <c r="AO342" s="411">
        <v>0</v>
      </c>
      <c r="AP342" s="411">
        <v>0</v>
      </c>
      <c r="AQ342" s="411">
        <v>0</v>
      </c>
      <c r="AR342" s="412">
        <v>0</v>
      </c>
      <c r="AS342" s="411">
        <f t="shared" si="110"/>
        <v>0</v>
      </c>
      <c r="AT342" s="411">
        <f t="shared" si="111"/>
        <v>0</v>
      </c>
      <c r="AU342" s="411">
        <f t="shared" si="112"/>
        <v>0</v>
      </c>
      <c r="AV342" s="411">
        <f t="shared" si="113"/>
        <v>0</v>
      </c>
      <c r="AW342" s="411">
        <v>0</v>
      </c>
      <c r="AX342" s="411">
        <v>0</v>
      </c>
      <c r="AY342" s="411">
        <v>0</v>
      </c>
      <c r="AZ342" s="411">
        <v>0</v>
      </c>
      <c r="BA342" s="411">
        <v>0</v>
      </c>
      <c r="BB342" s="411">
        <v>0</v>
      </c>
      <c r="BC342" s="411">
        <v>0</v>
      </c>
      <c r="BD342" s="411">
        <v>0</v>
      </c>
      <c r="BE342" s="411">
        <v>0</v>
      </c>
      <c r="BF342" s="411">
        <v>0</v>
      </c>
      <c r="BG342" s="411">
        <v>0</v>
      </c>
      <c r="BH342" s="412">
        <v>0</v>
      </c>
      <c r="BI342" s="411">
        <f t="shared" si="114"/>
        <v>0</v>
      </c>
      <c r="BJ342" s="411">
        <v>0</v>
      </c>
      <c r="BK342" s="411">
        <v>0</v>
      </c>
      <c r="BL342" s="411">
        <v>0</v>
      </c>
      <c r="BM342" s="411">
        <v>0</v>
      </c>
      <c r="BN342" s="411">
        <v>0</v>
      </c>
      <c r="BO342" s="411">
        <v>0</v>
      </c>
      <c r="BP342" s="411">
        <v>0</v>
      </c>
      <c r="BQ342" s="411">
        <v>0</v>
      </c>
      <c r="BR342" s="411">
        <v>0</v>
      </c>
      <c r="BS342" s="411">
        <v>0</v>
      </c>
      <c r="BT342" s="411">
        <v>0</v>
      </c>
      <c r="BU342" s="412">
        <v>0</v>
      </c>
      <c r="BV342" s="411">
        <f t="shared" si="115"/>
        <v>0</v>
      </c>
      <c r="BW342" s="411">
        <v>0</v>
      </c>
      <c r="BX342" s="411">
        <v>0</v>
      </c>
      <c r="BY342" s="411">
        <v>0</v>
      </c>
      <c r="BZ342" s="411">
        <v>0</v>
      </c>
      <c r="CA342" s="411">
        <v>0</v>
      </c>
      <c r="CB342" s="411">
        <v>0</v>
      </c>
      <c r="CC342" s="411">
        <v>0</v>
      </c>
      <c r="CD342" s="411">
        <v>0</v>
      </c>
      <c r="CE342" s="411">
        <v>0</v>
      </c>
      <c r="CF342" s="411">
        <v>0</v>
      </c>
      <c r="CG342" s="411">
        <v>0</v>
      </c>
      <c r="CH342" s="412">
        <v>0</v>
      </c>
      <c r="CI342" s="411">
        <f t="shared" si="116"/>
        <v>0</v>
      </c>
      <c r="CJ342" s="411">
        <v>0</v>
      </c>
      <c r="CK342" s="411">
        <v>0</v>
      </c>
      <c r="CL342" s="411">
        <v>0</v>
      </c>
      <c r="CM342" s="411">
        <v>0</v>
      </c>
      <c r="CN342" s="411">
        <v>0</v>
      </c>
      <c r="CO342" s="411">
        <v>0</v>
      </c>
      <c r="CP342" s="411">
        <v>0</v>
      </c>
      <c r="CQ342" s="411">
        <v>0</v>
      </c>
      <c r="CR342" s="411">
        <v>0</v>
      </c>
      <c r="CS342" s="411">
        <v>0</v>
      </c>
      <c r="CT342" s="411">
        <v>0</v>
      </c>
      <c r="CU342" s="412">
        <v>0</v>
      </c>
      <c r="CV342" s="411">
        <f t="shared" si="117"/>
        <v>0</v>
      </c>
      <c r="CW342" s="411">
        <v>0</v>
      </c>
      <c r="CX342" s="411">
        <v>0</v>
      </c>
      <c r="CY342" s="411">
        <v>0</v>
      </c>
      <c r="CZ342" s="411">
        <v>0</v>
      </c>
      <c r="DA342" s="411">
        <v>0</v>
      </c>
      <c r="DB342" s="411">
        <v>0</v>
      </c>
      <c r="DC342" s="411">
        <v>0</v>
      </c>
      <c r="DD342" s="411">
        <v>0</v>
      </c>
      <c r="DE342" s="411">
        <v>0</v>
      </c>
      <c r="DF342" s="411">
        <v>0</v>
      </c>
      <c r="DG342" s="411">
        <v>0</v>
      </c>
      <c r="DH342" s="412">
        <v>0</v>
      </c>
      <c r="DI342" s="411">
        <f t="shared" si="118"/>
        <v>0</v>
      </c>
      <c r="DJ342" s="411">
        <v>0</v>
      </c>
      <c r="DK342" s="411">
        <v>0</v>
      </c>
      <c r="DL342" s="411">
        <v>0</v>
      </c>
      <c r="DM342" s="411">
        <v>0</v>
      </c>
      <c r="DN342" s="411">
        <v>0</v>
      </c>
      <c r="DO342" s="411">
        <v>0</v>
      </c>
      <c r="DP342" s="411">
        <v>0</v>
      </c>
      <c r="DQ342" s="411">
        <v>0</v>
      </c>
      <c r="DR342" s="411">
        <v>0</v>
      </c>
      <c r="DS342" s="411">
        <v>0</v>
      </c>
      <c r="DT342" s="411">
        <v>0</v>
      </c>
      <c r="DU342" s="412">
        <v>0</v>
      </c>
      <c r="DV342" s="411">
        <f t="shared" si="119"/>
        <v>0</v>
      </c>
      <c r="DW342" s="412">
        <v>0</v>
      </c>
      <c r="DX342" s="412">
        <v>0</v>
      </c>
      <c r="DY342" s="412">
        <v>0</v>
      </c>
      <c r="DZ342" s="412">
        <v>0</v>
      </c>
      <c r="EA342" s="412">
        <v>0</v>
      </c>
      <c r="EB342" s="412">
        <v>0</v>
      </c>
      <c r="EC342" s="412">
        <v>0</v>
      </c>
      <c r="ED342" s="412">
        <v>0</v>
      </c>
      <c r="EE342" s="412">
        <v>0</v>
      </c>
      <c r="EF342" s="412">
        <v>0</v>
      </c>
      <c r="EG342" s="412">
        <v>0</v>
      </c>
      <c r="EH342" s="412">
        <v>0</v>
      </c>
      <c r="EI342" s="411">
        <f t="shared" si="120"/>
        <v>0</v>
      </c>
      <c r="EK342" s="411">
        <f t="shared" si="121"/>
        <v>2</v>
      </c>
      <c r="EL342" s="7">
        <f t="shared" si="122"/>
        <v>-2</v>
      </c>
    </row>
    <row r="343" spans="1:142">
      <c r="A343" s="365" t="str">
        <f t="shared" si="104"/>
        <v xml:space="preserve"> 036</v>
      </c>
      <c r="B343" s="370" t="s">
        <v>939</v>
      </c>
      <c r="C343" s="370" t="s">
        <v>1184</v>
      </c>
      <c r="D343" s="411">
        <v>0</v>
      </c>
      <c r="E343" s="411">
        <v>0</v>
      </c>
      <c r="F343" s="411">
        <v>0</v>
      </c>
      <c r="G343" s="411">
        <v>0</v>
      </c>
      <c r="H343" s="411">
        <v>0</v>
      </c>
      <c r="I343" s="411">
        <v>0</v>
      </c>
      <c r="J343" s="411">
        <v>0</v>
      </c>
      <c r="K343" s="411">
        <v>0</v>
      </c>
      <c r="L343" s="411">
        <v>0</v>
      </c>
      <c r="M343" s="411">
        <v>1</v>
      </c>
      <c r="N343" s="411">
        <v>0</v>
      </c>
      <c r="O343" s="412">
        <v>0</v>
      </c>
      <c r="P343" s="411">
        <f t="shared" si="105"/>
        <v>1</v>
      </c>
      <c r="Q343" s="411">
        <f t="shared" si="106"/>
        <v>0</v>
      </c>
      <c r="R343" s="411">
        <f t="shared" si="107"/>
        <v>0</v>
      </c>
      <c r="S343" s="411">
        <f t="shared" si="108"/>
        <v>1</v>
      </c>
      <c r="T343" s="411">
        <v>0</v>
      </c>
      <c r="U343" s="411">
        <v>0</v>
      </c>
      <c r="V343" s="411">
        <v>0</v>
      </c>
      <c r="W343" s="411">
        <v>0</v>
      </c>
      <c r="X343" s="411">
        <v>0</v>
      </c>
      <c r="Y343" s="411">
        <v>0</v>
      </c>
      <c r="Z343" s="411">
        <v>0</v>
      </c>
      <c r="AA343" s="411">
        <v>0</v>
      </c>
      <c r="AB343" s="411">
        <v>0</v>
      </c>
      <c r="AC343" s="411">
        <v>0</v>
      </c>
      <c r="AD343" s="411">
        <v>0</v>
      </c>
      <c r="AE343" s="412">
        <v>0</v>
      </c>
      <c r="AF343" s="411">
        <f t="shared" si="109"/>
        <v>0</v>
      </c>
      <c r="AG343" s="411">
        <v>0</v>
      </c>
      <c r="AH343" s="411">
        <v>0</v>
      </c>
      <c r="AI343" s="411">
        <v>0</v>
      </c>
      <c r="AJ343" s="411">
        <v>0</v>
      </c>
      <c r="AK343" s="411">
        <v>0</v>
      </c>
      <c r="AL343" s="411">
        <v>0</v>
      </c>
      <c r="AM343" s="411">
        <v>0</v>
      </c>
      <c r="AN343" s="411">
        <v>0</v>
      </c>
      <c r="AO343" s="411">
        <v>0</v>
      </c>
      <c r="AP343" s="411">
        <v>0</v>
      </c>
      <c r="AQ343" s="411">
        <v>0</v>
      </c>
      <c r="AR343" s="412">
        <v>0</v>
      </c>
      <c r="AS343" s="411">
        <f t="shared" si="110"/>
        <v>0</v>
      </c>
      <c r="AT343" s="411">
        <f t="shared" si="111"/>
        <v>0</v>
      </c>
      <c r="AU343" s="411">
        <f t="shared" si="112"/>
        <v>0</v>
      </c>
      <c r="AV343" s="411">
        <f t="shared" si="113"/>
        <v>0</v>
      </c>
      <c r="AW343" s="411">
        <v>0</v>
      </c>
      <c r="AX343" s="411">
        <v>0</v>
      </c>
      <c r="AY343" s="411">
        <v>0</v>
      </c>
      <c r="AZ343" s="411">
        <v>0</v>
      </c>
      <c r="BA343" s="411">
        <v>0</v>
      </c>
      <c r="BB343" s="411">
        <v>0</v>
      </c>
      <c r="BC343" s="411">
        <v>0</v>
      </c>
      <c r="BD343" s="411">
        <v>0</v>
      </c>
      <c r="BE343" s="411">
        <v>0</v>
      </c>
      <c r="BF343" s="411">
        <v>0</v>
      </c>
      <c r="BG343" s="411">
        <v>0</v>
      </c>
      <c r="BH343" s="412">
        <v>0</v>
      </c>
      <c r="BI343" s="411">
        <f t="shared" si="114"/>
        <v>0</v>
      </c>
      <c r="BJ343" s="411">
        <v>0</v>
      </c>
      <c r="BK343" s="411">
        <v>0</v>
      </c>
      <c r="BL343" s="411">
        <v>0</v>
      </c>
      <c r="BM343" s="411">
        <v>0</v>
      </c>
      <c r="BN343" s="411">
        <v>0</v>
      </c>
      <c r="BO343" s="411">
        <v>0</v>
      </c>
      <c r="BP343" s="411">
        <v>0</v>
      </c>
      <c r="BQ343" s="411">
        <v>0</v>
      </c>
      <c r="BR343" s="411">
        <v>0</v>
      </c>
      <c r="BS343" s="411">
        <v>0</v>
      </c>
      <c r="BT343" s="411">
        <v>0</v>
      </c>
      <c r="BU343" s="412">
        <v>0</v>
      </c>
      <c r="BV343" s="411">
        <f t="shared" si="115"/>
        <v>0</v>
      </c>
      <c r="BW343" s="411">
        <v>0</v>
      </c>
      <c r="BX343" s="411">
        <v>0</v>
      </c>
      <c r="BY343" s="411">
        <v>0</v>
      </c>
      <c r="BZ343" s="411">
        <v>0</v>
      </c>
      <c r="CA343" s="411">
        <v>0</v>
      </c>
      <c r="CB343" s="411">
        <v>0</v>
      </c>
      <c r="CC343" s="411">
        <v>0</v>
      </c>
      <c r="CD343" s="411">
        <v>0</v>
      </c>
      <c r="CE343" s="411">
        <v>0</v>
      </c>
      <c r="CF343" s="411">
        <v>0</v>
      </c>
      <c r="CG343" s="411">
        <v>0</v>
      </c>
      <c r="CH343" s="412">
        <v>0</v>
      </c>
      <c r="CI343" s="411">
        <f t="shared" si="116"/>
        <v>0</v>
      </c>
      <c r="CJ343" s="411">
        <v>0</v>
      </c>
      <c r="CK343" s="411">
        <v>0</v>
      </c>
      <c r="CL343" s="411">
        <v>0</v>
      </c>
      <c r="CM343" s="411">
        <v>0</v>
      </c>
      <c r="CN343" s="411">
        <v>0</v>
      </c>
      <c r="CO343" s="411">
        <v>0</v>
      </c>
      <c r="CP343" s="411">
        <v>0</v>
      </c>
      <c r="CQ343" s="411">
        <v>0</v>
      </c>
      <c r="CR343" s="411">
        <v>0</v>
      </c>
      <c r="CS343" s="411">
        <v>0</v>
      </c>
      <c r="CT343" s="411">
        <v>0</v>
      </c>
      <c r="CU343" s="412">
        <v>0</v>
      </c>
      <c r="CV343" s="411">
        <f t="shared" si="117"/>
        <v>0</v>
      </c>
      <c r="CW343" s="411">
        <v>0</v>
      </c>
      <c r="CX343" s="411">
        <v>0</v>
      </c>
      <c r="CY343" s="411">
        <v>0</v>
      </c>
      <c r="CZ343" s="411">
        <v>0</v>
      </c>
      <c r="DA343" s="411">
        <v>0</v>
      </c>
      <c r="DB343" s="411">
        <v>0</v>
      </c>
      <c r="DC343" s="411">
        <v>0</v>
      </c>
      <c r="DD343" s="411">
        <v>0</v>
      </c>
      <c r="DE343" s="411">
        <v>0</v>
      </c>
      <c r="DF343" s="411">
        <v>0</v>
      </c>
      <c r="DG343" s="411">
        <v>0</v>
      </c>
      <c r="DH343" s="412">
        <v>0</v>
      </c>
      <c r="DI343" s="411">
        <f t="shared" si="118"/>
        <v>0</v>
      </c>
      <c r="DJ343" s="411">
        <v>0</v>
      </c>
      <c r="DK343" s="411">
        <v>0</v>
      </c>
      <c r="DL343" s="411">
        <v>0</v>
      </c>
      <c r="DM343" s="411">
        <v>0</v>
      </c>
      <c r="DN343" s="411">
        <v>0</v>
      </c>
      <c r="DO343" s="411">
        <v>0</v>
      </c>
      <c r="DP343" s="411">
        <v>0</v>
      </c>
      <c r="DQ343" s="411">
        <v>0</v>
      </c>
      <c r="DR343" s="411">
        <v>0</v>
      </c>
      <c r="DS343" s="411">
        <v>0</v>
      </c>
      <c r="DT343" s="411">
        <v>0</v>
      </c>
      <c r="DU343" s="412">
        <v>0</v>
      </c>
      <c r="DV343" s="411">
        <f t="shared" si="119"/>
        <v>0</v>
      </c>
      <c r="DW343" s="412">
        <v>0</v>
      </c>
      <c r="DX343" s="412">
        <v>0</v>
      </c>
      <c r="DY343" s="412">
        <v>0</v>
      </c>
      <c r="DZ343" s="412">
        <v>0</v>
      </c>
      <c r="EA343" s="412">
        <v>0</v>
      </c>
      <c r="EB343" s="412">
        <v>0</v>
      </c>
      <c r="EC343" s="412">
        <v>0</v>
      </c>
      <c r="ED343" s="412">
        <v>0</v>
      </c>
      <c r="EE343" s="412">
        <v>0</v>
      </c>
      <c r="EF343" s="412">
        <v>0</v>
      </c>
      <c r="EG343" s="412">
        <v>0</v>
      </c>
      <c r="EH343" s="412">
        <v>0</v>
      </c>
      <c r="EI343" s="411">
        <f t="shared" si="120"/>
        <v>0</v>
      </c>
      <c r="EK343" s="411">
        <f t="shared" si="121"/>
        <v>1</v>
      </c>
      <c r="EL343" s="7">
        <f t="shared" si="122"/>
        <v>-1</v>
      </c>
    </row>
    <row r="344" spans="1:142">
      <c r="A344" s="365" t="str">
        <f t="shared" si="104"/>
        <v xml:space="preserve"> 036</v>
      </c>
      <c r="B344" s="370" t="s">
        <v>939</v>
      </c>
      <c r="C344" s="370" t="s">
        <v>1185</v>
      </c>
      <c r="D344" s="411">
        <v>0</v>
      </c>
      <c r="E344" s="411">
        <v>0</v>
      </c>
      <c r="F344" s="411">
        <v>0</v>
      </c>
      <c r="G344" s="411">
        <v>0</v>
      </c>
      <c r="H344" s="411">
        <v>0</v>
      </c>
      <c r="I344" s="411">
        <v>0</v>
      </c>
      <c r="J344" s="411">
        <v>0</v>
      </c>
      <c r="K344" s="411">
        <v>0</v>
      </c>
      <c r="L344" s="411">
        <v>0</v>
      </c>
      <c r="M344" s="411">
        <v>1</v>
      </c>
      <c r="N344" s="411">
        <v>0</v>
      </c>
      <c r="O344" s="412">
        <v>0</v>
      </c>
      <c r="P344" s="411">
        <f t="shared" si="105"/>
        <v>1</v>
      </c>
      <c r="Q344" s="411">
        <f t="shared" si="106"/>
        <v>0</v>
      </c>
      <c r="R344" s="411">
        <f t="shared" si="107"/>
        <v>0</v>
      </c>
      <c r="S344" s="411">
        <f t="shared" si="108"/>
        <v>1</v>
      </c>
      <c r="T344" s="411">
        <v>0</v>
      </c>
      <c r="U344" s="411">
        <v>0</v>
      </c>
      <c r="V344" s="411">
        <v>0</v>
      </c>
      <c r="W344" s="411">
        <v>0</v>
      </c>
      <c r="X344" s="411">
        <v>0</v>
      </c>
      <c r="Y344" s="411">
        <v>0</v>
      </c>
      <c r="Z344" s="411">
        <v>0</v>
      </c>
      <c r="AA344" s="411">
        <v>0</v>
      </c>
      <c r="AB344" s="411">
        <v>0</v>
      </c>
      <c r="AC344" s="411">
        <v>0</v>
      </c>
      <c r="AD344" s="411">
        <v>0</v>
      </c>
      <c r="AE344" s="412">
        <v>0</v>
      </c>
      <c r="AF344" s="411">
        <f t="shared" si="109"/>
        <v>0</v>
      </c>
      <c r="AG344" s="411">
        <v>0</v>
      </c>
      <c r="AH344" s="411">
        <v>0</v>
      </c>
      <c r="AI344" s="411">
        <v>0</v>
      </c>
      <c r="AJ344" s="411">
        <v>0</v>
      </c>
      <c r="AK344" s="411">
        <v>0</v>
      </c>
      <c r="AL344" s="411">
        <v>0</v>
      </c>
      <c r="AM344" s="411">
        <v>0</v>
      </c>
      <c r="AN344" s="411">
        <v>0</v>
      </c>
      <c r="AO344" s="411">
        <v>0</v>
      </c>
      <c r="AP344" s="411">
        <v>0</v>
      </c>
      <c r="AQ344" s="411">
        <v>0</v>
      </c>
      <c r="AR344" s="412">
        <v>0</v>
      </c>
      <c r="AS344" s="411">
        <f t="shared" si="110"/>
        <v>0</v>
      </c>
      <c r="AT344" s="411">
        <f t="shared" si="111"/>
        <v>0</v>
      </c>
      <c r="AU344" s="411">
        <f t="shared" si="112"/>
        <v>0</v>
      </c>
      <c r="AV344" s="411">
        <f t="shared" si="113"/>
        <v>0</v>
      </c>
      <c r="AW344" s="411">
        <v>0</v>
      </c>
      <c r="AX344" s="411">
        <v>0</v>
      </c>
      <c r="AY344" s="411">
        <v>0</v>
      </c>
      <c r="AZ344" s="411">
        <v>0</v>
      </c>
      <c r="BA344" s="411">
        <v>0</v>
      </c>
      <c r="BB344" s="411">
        <v>0</v>
      </c>
      <c r="BC344" s="411">
        <v>0</v>
      </c>
      <c r="BD344" s="411">
        <v>0</v>
      </c>
      <c r="BE344" s="411">
        <v>0</v>
      </c>
      <c r="BF344" s="411">
        <v>0</v>
      </c>
      <c r="BG344" s="411">
        <v>0</v>
      </c>
      <c r="BH344" s="412">
        <v>0</v>
      </c>
      <c r="BI344" s="411">
        <f t="shared" si="114"/>
        <v>0</v>
      </c>
      <c r="BJ344" s="411">
        <v>0</v>
      </c>
      <c r="BK344" s="411">
        <v>0</v>
      </c>
      <c r="BL344" s="411">
        <v>0</v>
      </c>
      <c r="BM344" s="411">
        <v>0</v>
      </c>
      <c r="BN344" s="411">
        <v>0</v>
      </c>
      <c r="BO344" s="411">
        <v>0</v>
      </c>
      <c r="BP344" s="411">
        <v>0</v>
      </c>
      <c r="BQ344" s="411">
        <v>0</v>
      </c>
      <c r="BR344" s="411">
        <v>0</v>
      </c>
      <c r="BS344" s="411">
        <v>0</v>
      </c>
      <c r="BT344" s="411">
        <v>0</v>
      </c>
      <c r="BU344" s="412">
        <v>0</v>
      </c>
      <c r="BV344" s="411">
        <f t="shared" si="115"/>
        <v>0</v>
      </c>
      <c r="BW344" s="411">
        <v>0</v>
      </c>
      <c r="BX344" s="411">
        <v>0</v>
      </c>
      <c r="BY344" s="411">
        <v>0</v>
      </c>
      <c r="BZ344" s="411">
        <v>0</v>
      </c>
      <c r="CA344" s="411">
        <v>0</v>
      </c>
      <c r="CB344" s="411">
        <v>0</v>
      </c>
      <c r="CC344" s="411">
        <v>0</v>
      </c>
      <c r="CD344" s="411">
        <v>0</v>
      </c>
      <c r="CE344" s="411">
        <v>0</v>
      </c>
      <c r="CF344" s="411">
        <v>0</v>
      </c>
      <c r="CG344" s="411">
        <v>0</v>
      </c>
      <c r="CH344" s="412">
        <v>0</v>
      </c>
      <c r="CI344" s="411">
        <f t="shared" si="116"/>
        <v>0</v>
      </c>
      <c r="CJ344" s="411">
        <v>0</v>
      </c>
      <c r="CK344" s="411">
        <v>0</v>
      </c>
      <c r="CL344" s="411">
        <v>0</v>
      </c>
      <c r="CM344" s="411">
        <v>0</v>
      </c>
      <c r="CN344" s="411">
        <v>0</v>
      </c>
      <c r="CO344" s="411">
        <v>0</v>
      </c>
      <c r="CP344" s="411">
        <v>0</v>
      </c>
      <c r="CQ344" s="411">
        <v>0</v>
      </c>
      <c r="CR344" s="411">
        <v>0</v>
      </c>
      <c r="CS344" s="411">
        <v>0</v>
      </c>
      <c r="CT344" s="411">
        <v>0</v>
      </c>
      <c r="CU344" s="412">
        <v>0</v>
      </c>
      <c r="CV344" s="411">
        <f t="shared" si="117"/>
        <v>0</v>
      </c>
      <c r="CW344" s="411">
        <v>0</v>
      </c>
      <c r="CX344" s="411">
        <v>0</v>
      </c>
      <c r="CY344" s="411">
        <v>0</v>
      </c>
      <c r="CZ344" s="411">
        <v>0</v>
      </c>
      <c r="DA344" s="411">
        <v>0</v>
      </c>
      <c r="DB344" s="411">
        <v>0</v>
      </c>
      <c r="DC344" s="411">
        <v>0</v>
      </c>
      <c r="DD344" s="411">
        <v>0</v>
      </c>
      <c r="DE344" s="411">
        <v>0</v>
      </c>
      <c r="DF344" s="411">
        <v>0</v>
      </c>
      <c r="DG344" s="411">
        <v>0</v>
      </c>
      <c r="DH344" s="412">
        <v>0</v>
      </c>
      <c r="DI344" s="411">
        <f t="shared" si="118"/>
        <v>0</v>
      </c>
      <c r="DJ344" s="411">
        <v>0</v>
      </c>
      <c r="DK344" s="411">
        <v>0</v>
      </c>
      <c r="DL344" s="411">
        <v>0</v>
      </c>
      <c r="DM344" s="411">
        <v>0</v>
      </c>
      <c r="DN344" s="411">
        <v>0</v>
      </c>
      <c r="DO344" s="411">
        <v>0</v>
      </c>
      <c r="DP344" s="411">
        <v>0</v>
      </c>
      <c r="DQ344" s="411">
        <v>0</v>
      </c>
      <c r="DR344" s="411">
        <v>0</v>
      </c>
      <c r="DS344" s="411">
        <v>0</v>
      </c>
      <c r="DT344" s="411">
        <v>0</v>
      </c>
      <c r="DU344" s="412">
        <v>0</v>
      </c>
      <c r="DV344" s="411">
        <f t="shared" si="119"/>
        <v>0</v>
      </c>
      <c r="DW344" s="412">
        <v>0</v>
      </c>
      <c r="DX344" s="412">
        <v>0</v>
      </c>
      <c r="DY344" s="412">
        <v>0</v>
      </c>
      <c r="DZ344" s="412">
        <v>0</v>
      </c>
      <c r="EA344" s="412">
        <v>0</v>
      </c>
      <c r="EB344" s="412">
        <v>0</v>
      </c>
      <c r="EC344" s="412">
        <v>0</v>
      </c>
      <c r="ED344" s="412">
        <v>0</v>
      </c>
      <c r="EE344" s="412">
        <v>0</v>
      </c>
      <c r="EF344" s="412">
        <v>0</v>
      </c>
      <c r="EG344" s="412">
        <v>0</v>
      </c>
      <c r="EH344" s="412">
        <v>0</v>
      </c>
      <c r="EI344" s="411">
        <f t="shared" si="120"/>
        <v>0</v>
      </c>
      <c r="EK344" s="411">
        <f t="shared" si="121"/>
        <v>1</v>
      </c>
      <c r="EL344" s="7">
        <f t="shared" si="122"/>
        <v>-1</v>
      </c>
    </row>
    <row r="345" spans="1:142">
      <c r="A345" s="365" t="str">
        <f t="shared" si="104"/>
        <v xml:space="preserve"> 036</v>
      </c>
      <c r="B345" s="370" t="s">
        <v>939</v>
      </c>
      <c r="C345" s="370" t="s">
        <v>1186</v>
      </c>
      <c r="D345" s="411">
        <v>0</v>
      </c>
      <c r="E345" s="411">
        <v>0</v>
      </c>
      <c r="F345" s="411">
        <v>0</v>
      </c>
      <c r="G345" s="411">
        <v>0</v>
      </c>
      <c r="H345" s="411">
        <v>0</v>
      </c>
      <c r="I345" s="411">
        <v>0</v>
      </c>
      <c r="J345" s="411">
        <v>0</v>
      </c>
      <c r="K345" s="411">
        <v>0</v>
      </c>
      <c r="L345" s="411">
        <v>0</v>
      </c>
      <c r="M345" s="411">
        <v>1</v>
      </c>
      <c r="N345" s="411">
        <v>0</v>
      </c>
      <c r="O345" s="412">
        <v>0</v>
      </c>
      <c r="P345" s="411">
        <f t="shared" si="105"/>
        <v>1</v>
      </c>
      <c r="Q345" s="411">
        <f t="shared" si="106"/>
        <v>0</v>
      </c>
      <c r="R345" s="411">
        <f t="shared" si="107"/>
        <v>0</v>
      </c>
      <c r="S345" s="411">
        <f t="shared" si="108"/>
        <v>1</v>
      </c>
      <c r="T345" s="411">
        <v>0</v>
      </c>
      <c r="U345" s="411">
        <v>0</v>
      </c>
      <c r="V345" s="411">
        <v>0</v>
      </c>
      <c r="W345" s="411">
        <v>0</v>
      </c>
      <c r="X345" s="411">
        <v>0</v>
      </c>
      <c r="Y345" s="411">
        <v>0</v>
      </c>
      <c r="Z345" s="411">
        <v>0</v>
      </c>
      <c r="AA345" s="411">
        <v>0</v>
      </c>
      <c r="AB345" s="411">
        <v>0</v>
      </c>
      <c r="AC345" s="411">
        <v>0</v>
      </c>
      <c r="AD345" s="411">
        <v>0</v>
      </c>
      <c r="AE345" s="412">
        <v>0</v>
      </c>
      <c r="AF345" s="411">
        <f t="shared" si="109"/>
        <v>0</v>
      </c>
      <c r="AG345" s="411">
        <v>0</v>
      </c>
      <c r="AH345" s="411">
        <v>0</v>
      </c>
      <c r="AI345" s="411">
        <v>0</v>
      </c>
      <c r="AJ345" s="411">
        <v>0</v>
      </c>
      <c r="AK345" s="411">
        <v>0</v>
      </c>
      <c r="AL345" s="411">
        <v>0</v>
      </c>
      <c r="AM345" s="411">
        <v>0</v>
      </c>
      <c r="AN345" s="411">
        <v>0</v>
      </c>
      <c r="AO345" s="411">
        <v>0</v>
      </c>
      <c r="AP345" s="411">
        <v>0</v>
      </c>
      <c r="AQ345" s="411">
        <v>0</v>
      </c>
      <c r="AR345" s="412">
        <v>0</v>
      </c>
      <c r="AS345" s="411">
        <f t="shared" si="110"/>
        <v>0</v>
      </c>
      <c r="AT345" s="411">
        <f t="shared" si="111"/>
        <v>0</v>
      </c>
      <c r="AU345" s="411">
        <f t="shared" si="112"/>
        <v>0</v>
      </c>
      <c r="AV345" s="411">
        <f t="shared" si="113"/>
        <v>0</v>
      </c>
      <c r="AW345" s="411">
        <v>0</v>
      </c>
      <c r="AX345" s="411">
        <v>0</v>
      </c>
      <c r="AY345" s="411">
        <v>0</v>
      </c>
      <c r="AZ345" s="411">
        <v>0</v>
      </c>
      <c r="BA345" s="411">
        <v>0</v>
      </c>
      <c r="BB345" s="411">
        <v>0</v>
      </c>
      <c r="BC345" s="411">
        <v>0</v>
      </c>
      <c r="BD345" s="411">
        <v>0</v>
      </c>
      <c r="BE345" s="411">
        <v>0</v>
      </c>
      <c r="BF345" s="411">
        <v>0</v>
      </c>
      <c r="BG345" s="411">
        <v>0</v>
      </c>
      <c r="BH345" s="412">
        <v>0</v>
      </c>
      <c r="BI345" s="411">
        <f t="shared" si="114"/>
        <v>0</v>
      </c>
      <c r="BJ345" s="411">
        <v>0</v>
      </c>
      <c r="BK345" s="411">
        <v>0</v>
      </c>
      <c r="BL345" s="411">
        <v>0</v>
      </c>
      <c r="BM345" s="411">
        <v>0</v>
      </c>
      <c r="BN345" s="411">
        <v>0</v>
      </c>
      <c r="BO345" s="411">
        <v>0</v>
      </c>
      <c r="BP345" s="411">
        <v>0</v>
      </c>
      <c r="BQ345" s="411">
        <v>0</v>
      </c>
      <c r="BR345" s="411">
        <v>0</v>
      </c>
      <c r="BS345" s="411">
        <v>0</v>
      </c>
      <c r="BT345" s="411">
        <v>0</v>
      </c>
      <c r="BU345" s="412">
        <v>0</v>
      </c>
      <c r="BV345" s="411">
        <f t="shared" si="115"/>
        <v>0</v>
      </c>
      <c r="BW345" s="411">
        <v>0</v>
      </c>
      <c r="BX345" s="411">
        <v>0</v>
      </c>
      <c r="BY345" s="411">
        <v>0</v>
      </c>
      <c r="BZ345" s="411">
        <v>0</v>
      </c>
      <c r="CA345" s="411">
        <v>0</v>
      </c>
      <c r="CB345" s="411">
        <v>0</v>
      </c>
      <c r="CC345" s="411">
        <v>0</v>
      </c>
      <c r="CD345" s="411">
        <v>0</v>
      </c>
      <c r="CE345" s="411">
        <v>0</v>
      </c>
      <c r="CF345" s="411">
        <v>0</v>
      </c>
      <c r="CG345" s="411">
        <v>0</v>
      </c>
      <c r="CH345" s="412">
        <v>0</v>
      </c>
      <c r="CI345" s="411">
        <f t="shared" si="116"/>
        <v>0</v>
      </c>
      <c r="CJ345" s="411">
        <v>0</v>
      </c>
      <c r="CK345" s="411">
        <v>0</v>
      </c>
      <c r="CL345" s="411">
        <v>0</v>
      </c>
      <c r="CM345" s="411">
        <v>0</v>
      </c>
      <c r="CN345" s="411">
        <v>0</v>
      </c>
      <c r="CO345" s="411">
        <v>0</v>
      </c>
      <c r="CP345" s="411">
        <v>0</v>
      </c>
      <c r="CQ345" s="411">
        <v>0</v>
      </c>
      <c r="CR345" s="411">
        <v>0</v>
      </c>
      <c r="CS345" s="411">
        <v>0</v>
      </c>
      <c r="CT345" s="411">
        <v>0</v>
      </c>
      <c r="CU345" s="412">
        <v>0</v>
      </c>
      <c r="CV345" s="411">
        <f t="shared" si="117"/>
        <v>0</v>
      </c>
      <c r="CW345" s="411">
        <v>0</v>
      </c>
      <c r="CX345" s="411">
        <v>0</v>
      </c>
      <c r="CY345" s="411">
        <v>0</v>
      </c>
      <c r="CZ345" s="411">
        <v>0</v>
      </c>
      <c r="DA345" s="411">
        <v>0</v>
      </c>
      <c r="DB345" s="411">
        <v>0</v>
      </c>
      <c r="DC345" s="411">
        <v>0</v>
      </c>
      <c r="DD345" s="411">
        <v>0</v>
      </c>
      <c r="DE345" s="411">
        <v>0</v>
      </c>
      <c r="DF345" s="411">
        <v>0</v>
      </c>
      <c r="DG345" s="411">
        <v>0</v>
      </c>
      <c r="DH345" s="412">
        <v>0</v>
      </c>
      <c r="DI345" s="411">
        <f t="shared" si="118"/>
        <v>0</v>
      </c>
      <c r="DJ345" s="411">
        <v>0</v>
      </c>
      <c r="DK345" s="411">
        <v>0</v>
      </c>
      <c r="DL345" s="411">
        <v>0</v>
      </c>
      <c r="DM345" s="411">
        <v>0</v>
      </c>
      <c r="DN345" s="411">
        <v>0</v>
      </c>
      <c r="DO345" s="411">
        <v>0</v>
      </c>
      <c r="DP345" s="411">
        <v>0</v>
      </c>
      <c r="DQ345" s="411">
        <v>0</v>
      </c>
      <c r="DR345" s="411">
        <v>0</v>
      </c>
      <c r="DS345" s="411">
        <v>0</v>
      </c>
      <c r="DT345" s="411">
        <v>0</v>
      </c>
      <c r="DU345" s="412">
        <v>0</v>
      </c>
      <c r="DV345" s="411">
        <f t="shared" si="119"/>
        <v>0</v>
      </c>
      <c r="DW345" s="412">
        <v>0</v>
      </c>
      <c r="DX345" s="412">
        <v>0</v>
      </c>
      <c r="DY345" s="412">
        <v>0</v>
      </c>
      <c r="DZ345" s="412">
        <v>0</v>
      </c>
      <c r="EA345" s="412">
        <v>0</v>
      </c>
      <c r="EB345" s="412">
        <v>0</v>
      </c>
      <c r="EC345" s="412">
        <v>0</v>
      </c>
      <c r="ED345" s="412">
        <v>0</v>
      </c>
      <c r="EE345" s="412">
        <v>0</v>
      </c>
      <c r="EF345" s="412">
        <v>0</v>
      </c>
      <c r="EG345" s="412">
        <v>0</v>
      </c>
      <c r="EH345" s="412">
        <v>0</v>
      </c>
      <c r="EI345" s="411">
        <f t="shared" si="120"/>
        <v>0</v>
      </c>
      <c r="EK345" s="411">
        <f t="shared" si="121"/>
        <v>1</v>
      </c>
      <c r="EL345" s="7">
        <f t="shared" si="122"/>
        <v>-1</v>
      </c>
    </row>
    <row r="346" spans="1:142">
      <c r="A346" s="365" t="str">
        <f t="shared" si="104"/>
        <v xml:space="preserve"> 093</v>
      </c>
      <c r="B346" s="370" t="s">
        <v>943</v>
      </c>
      <c r="C346" s="370" t="s">
        <v>1167</v>
      </c>
      <c r="D346" s="411">
        <v>356</v>
      </c>
      <c r="E346" s="411">
        <v>353</v>
      </c>
      <c r="F346" s="411">
        <v>349</v>
      </c>
      <c r="G346" s="411">
        <v>345</v>
      </c>
      <c r="H346" s="411">
        <v>342</v>
      </c>
      <c r="I346" s="411">
        <v>337</v>
      </c>
      <c r="J346" s="411">
        <v>328</v>
      </c>
      <c r="K346" s="411">
        <v>321</v>
      </c>
      <c r="L346" s="411">
        <v>319</v>
      </c>
      <c r="M346" s="411">
        <v>317</v>
      </c>
      <c r="N346" s="411">
        <v>314</v>
      </c>
      <c r="O346" s="412">
        <v>310</v>
      </c>
      <c r="P346" s="411">
        <f t="shared" si="105"/>
        <v>3991</v>
      </c>
      <c r="Q346" s="411">
        <f t="shared" si="106"/>
        <v>2399.4193548387098</v>
      </c>
      <c r="R346" s="411">
        <f t="shared" si="107"/>
        <v>562.58064516129025</v>
      </c>
      <c r="S346" s="411">
        <f t="shared" si="108"/>
        <v>1029</v>
      </c>
      <c r="T346" s="411">
        <v>0</v>
      </c>
      <c r="U346" s="411">
        <v>3.9999999999999964</v>
      </c>
      <c r="V346" s="411">
        <v>2.9999999999999769</v>
      </c>
      <c r="W346" s="411">
        <v>1.0000000000000073</v>
      </c>
      <c r="X346" s="411">
        <v>2.9999999999999982</v>
      </c>
      <c r="Y346" s="411">
        <v>3.9999999999999751</v>
      </c>
      <c r="Z346" s="411">
        <v>4.999999999999976</v>
      </c>
      <c r="AA346" s="411">
        <v>2.9999999999999734</v>
      </c>
      <c r="AB346" s="411">
        <v>1.0000000000000115</v>
      </c>
      <c r="AC346" s="411">
        <v>0</v>
      </c>
      <c r="AD346" s="411">
        <v>0</v>
      </c>
      <c r="AE346" s="412">
        <v>1.9999999999999827</v>
      </c>
      <c r="AF346" s="411">
        <f t="shared" si="109"/>
        <v>25.999999999999893</v>
      </c>
      <c r="AG346" s="411">
        <v>356</v>
      </c>
      <c r="AH346" s="411">
        <v>357</v>
      </c>
      <c r="AI346" s="411">
        <v>352</v>
      </c>
      <c r="AJ346" s="411">
        <v>346</v>
      </c>
      <c r="AK346" s="411">
        <v>345</v>
      </c>
      <c r="AL346" s="411">
        <v>341</v>
      </c>
      <c r="AM346" s="411">
        <v>333</v>
      </c>
      <c r="AN346" s="411">
        <v>323.99999999999994</v>
      </c>
      <c r="AO346" s="411">
        <v>320</v>
      </c>
      <c r="AP346" s="411">
        <v>317</v>
      </c>
      <c r="AQ346" s="411">
        <v>314</v>
      </c>
      <c r="AR346" s="412">
        <v>312</v>
      </c>
      <c r="AS346" s="411">
        <f t="shared" si="110"/>
        <v>4017</v>
      </c>
      <c r="AT346" s="411">
        <f t="shared" si="111"/>
        <v>2419.2580645161288</v>
      </c>
      <c r="AU346" s="411">
        <f t="shared" si="112"/>
        <v>566.4660734149054</v>
      </c>
      <c r="AV346" s="411">
        <f t="shared" si="113"/>
        <v>1031.2758620689656</v>
      </c>
      <c r="AW346" s="411">
        <v>0</v>
      </c>
      <c r="AX346" s="411">
        <v>0</v>
      </c>
      <c r="AY346" s="411">
        <v>0</v>
      </c>
      <c r="AZ346" s="411">
        <v>0</v>
      </c>
      <c r="BA346" s="411">
        <v>0</v>
      </c>
      <c r="BB346" s="411">
        <v>0</v>
      </c>
      <c r="BC346" s="411">
        <v>0</v>
      </c>
      <c r="BD346" s="411">
        <v>0</v>
      </c>
      <c r="BE346" s="411">
        <v>0</v>
      </c>
      <c r="BF346" s="411">
        <v>0</v>
      </c>
      <c r="BG346" s="411">
        <v>0</v>
      </c>
      <c r="BH346" s="412">
        <v>0</v>
      </c>
      <c r="BI346" s="411">
        <f t="shared" si="114"/>
        <v>0</v>
      </c>
      <c r="BJ346" s="411">
        <v>356</v>
      </c>
      <c r="BK346" s="411">
        <v>357</v>
      </c>
      <c r="BL346" s="411">
        <v>352</v>
      </c>
      <c r="BM346" s="411">
        <v>346</v>
      </c>
      <c r="BN346" s="411">
        <v>345</v>
      </c>
      <c r="BO346" s="411">
        <v>341</v>
      </c>
      <c r="BP346" s="411">
        <v>333</v>
      </c>
      <c r="BQ346" s="411">
        <v>323.99999999999994</v>
      </c>
      <c r="BR346" s="411">
        <v>320</v>
      </c>
      <c r="BS346" s="411">
        <v>317</v>
      </c>
      <c r="BT346" s="411">
        <v>314</v>
      </c>
      <c r="BU346" s="412">
        <v>312</v>
      </c>
      <c r="BV346" s="411">
        <f t="shared" si="115"/>
        <v>4017</v>
      </c>
      <c r="BW346" s="411">
        <v>0</v>
      </c>
      <c r="BX346" s="411">
        <v>0</v>
      </c>
      <c r="BY346" s="411">
        <v>0</v>
      </c>
      <c r="BZ346" s="411">
        <v>0</v>
      </c>
      <c r="CA346" s="411">
        <v>0</v>
      </c>
      <c r="CB346" s="411">
        <v>0</v>
      </c>
      <c r="CC346" s="411">
        <v>0</v>
      </c>
      <c r="CD346" s="411">
        <v>0</v>
      </c>
      <c r="CE346" s="411">
        <v>0</v>
      </c>
      <c r="CF346" s="411">
        <v>0</v>
      </c>
      <c r="CG346" s="411">
        <v>0</v>
      </c>
      <c r="CH346" s="412">
        <v>0</v>
      </c>
      <c r="CI346" s="411">
        <f t="shared" si="116"/>
        <v>0</v>
      </c>
      <c r="CJ346" s="411">
        <v>356</v>
      </c>
      <c r="CK346" s="411">
        <v>357</v>
      </c>
      <c r="CL346" s="411">
        <v>352</v>
      </c>
      <c r="CM346" s="411">
        <v>346</v>
      </c>
      <c r="CN346" s="411">
        <v>345</v>
      </c>
      <c r="CO346" s="411">
        <v>341</v>
      </c>
      <c r="CP346" s="411">
        <v>333</v>
      </c>
      <c r="CQ346" s="411">
        <v>323.99999999999994</v>
      </c>
      <c r="CR346" s="411">
        <v>320</v>
      </c>
      <c r="CS346" s="411">
        <v>317</v>
      </c>
      <c r="CT346" s="411">
        <v>314</v>
      </c>
      <c r="CU346" s="412">
        <v>312</v>
      </c>
      <c r="CV346" s="411">
        <f t="shared" si="117"/>
        <v>4017</v>
      </c>
      <c r="CW346" s="411">
        <v>-44.000000000000028</v>
      </c>
      <c r="CX346" s="411">
        <v>-45.000000000000014</v>
      </c>
      <c r="CY346" s="411">
        <v>-39.999999999999993</v>
      </c>
      <c r="CZ346" s="411">
        <v>-34.000000000000028</v>
      </c>
      <c r="DA346" s="411">
        <v>-33.000000000000014</v>
      </c>
      <c r="DB346" s="411">
        <v>-28.999999999999993</v>
      </c>
      <c r="DC346" s="411">
        <v>-20.999999999999993</v>
      </c>
      <c r="DD346" s="411">
        <v>-11.999999999999991</v>
      </c>
      <c r="DE346" s="411">
        <v>-8.0000000000000249</v>
      </c>
      <c r="DF346" s="411">
        <v>-5.0000000000000178</v>
      </c>
      <c r="DG346" s="411">
        <v>-2.0000000000000173</v>
      </c>
      <c r="DH346" s="412">
        <v>0</v>
      </c>
      <c r="DI346" s="411">
        <f t="shared" si="118"/>
        <v>-273.00000000000006</v>
      </c>
      <c r="DJ346" s="411">
        <v>312</v>
      </c>
      <c r="DK346" s="411">
        <v>312</v>
      </c>
      <c r="DL346" s="411">
        <v>312</v>
      </c>
      <c r="DM346" s="411">
        <v>312</v>
      </c>
      <c r="DN346" s="411">
        <v>312</v>
      </c>
      <c r="DO346" s="411">
        <v>312</v>
      </c>
      <c r="DP346" s="411">
        <v>312</v>
      </c>
      <c r="DQ346" s="411">
        <v>312</v>
      </c>
      <c r="DR346" s="411">
        <v>312</v>
      </c>
      <c r="DS346" s="411">
        <v>312</v>
      </c>
      <c r="DT346" s="411">
        <v>312</v>
      </c>
      <c r="DU346" s="412">
        <v>312</v>
      </c>
      <c r="DV346" s="411">
        <f t="shared" si="119"/>
        <v>3744</v>
      </c>
      <c r="DW346" s="412">
        <v>312</v>
      </c>
      <c r="DX346" s="412">
        <v>312</v>
      </c>
      <c r="DY346" s="412">
        <v>312</v>
      </c>
      <c r="DZ346" s="412">
        <v>312</v>
      </c>
      <c r="EA346" s="412">
        <v>312</v>
      </c>
      <c r="EB346" s="412">
        <v>312</v>
      </c>
      <c r="EC346" s="412">
        <v>312</v>
      </c>
      <c r="ED346" s="412">
        <v>312</v>
      </c>
      <c r="EE346" s="412">
        <v>312</v>
      </c>
      <c r="EF346" s="412">
        <v>312</v>
      </c>
      <c r="EG346" s="412">
        <v>312</v>
      </c>
      <c r="EH346" s="412">
        <v>312</v>
      </c>
      <c r="EI346" s="411">
        <f t="shared" si="120"/>
        <v>3744</v>
      </c>
      <c r="EK346" s="411">
        <f t="shared" si="121"/>
        <v>3744</v>
      </c>
      <c r="EL346" s="7">
        <f t="shared" si="122"/>
        <v>0</v>
      </c>
    </row>
    <row r="347" spans="1:142">
      <c r="A347" s="365" t="str">
        <f t="shared" si="104"/>
        <v xml:space="preserve"> 093</v>
      </c>
      <c r="B347" s="370" t="s">
        <v>943</v>
      </c>
      <c r="C347" s="370" t="s">
        <v>1168</v>
      </c>
      <c r="D347" s="411">
        <v>19805</v>
      </c>
      <c r="E347" s="411">
        <v>20749</v>
      </c>
      <c r="F347" s="411">
        <v>23596</v>
      </c>
      <c r="G347" s="411">
        <v>25485</v>
      </c>
      <c r="H347" s="411">
        <v>29769</v>
      </c>
      <c r="I347" s="411">
        <v>30680</v>
      </c>
      <c r="J347" s="411">
        <v>32025</v>
      </c>
      <c r="K347" s="411">
        <v>30957</v>
      </c>
      <c r="L347" s="411">
        <v>25570</v>
      </c>
      <c r="M347" s="411">
        <v>25445</v>
      </c>
      <c r="N347" s="411">
        <v>21632</v>
      </c>
      <c r="O347" s="412">
        <v>19111</v>
      </c>
      <c r="P347" s="411">
        <f t="shared" si="105"/>
        <v>304824</v>
      </c>
      <c r="Q347" s="411">
        <f t="shared" si="106"/>
        <v>181075.93548387097</v>
      </c>
      <c r="R347" s="411">
        <f t="shared" si="107"/>
        <v>50506.271412680755</v>
      </c>
      <c r="S347" s="411">
        <f t="shared" si="108"/>
        <v>73241.793103448275</v>
      </c>
      <c r="T347" s="411">
        <v>26.000000000000441</v>
      </c>
      <c r="U347" s="411">
        <v>-4403</v>
      </c>
      <c r="V347" s="411">
        <v>-31.000000000000028</v>
      </c>
      <c r="W347" s="411">
        <v>-6.9999999999999147</v>
      </c>
      <c r="X347" s="411">
        <v>-116.99999999999935</v>
      </c>
      <c r="Y347" s="411">
        <v>63.000000000002331</v>
      </c>
      <c r="Z347" s="411">
        <v>0</v>
      </c>
      <c r="AA347" s="411">
        <v>25.999999999999744</v>
      </c>
      <c r="AB347" s="411">
        <v>49.000000000001734</v>
      </c>
      <c r="AC347" s="411">
        <v>-191.00000000000091</v>
      </c>
      <c r="AD347" s="411">
        <v>-95.000000000000881</v>
      </c>
      <c r="AE347" s="412">
        <v>50.000000000000384</v>
      </c>
      <c r="AF347" s="411">
        <f t="shared" si="109"/>
        <v>-4629.9999999999964</v>
      </c>
      <c r="AG347" s="411">
        <v>19831</v>
      </c>
      <c r="AH347" s="411">
        <v>16346</v>
      </c>
      <c r="AI347" s="411">
        <v>23565</v>
      </c>
      <c r="AJ347" s="411">
        <v>25478</v>
      </c>
      <c r="AK347" s="411">
        <v>29652.000000000004</v>
      </c>
      <c r="AL347" s="411">
        <v>30743</v>
      </c>
      <c r="AM347" s="411">
        <v>32025</v>
      </c>
      <c r="AN347" s="411">
        <v>30982.999999999996</v>
      </c>
      <c r="AO347" s="411">
        <v>25619.000000000004</v>
      </c>
      <c r="AP347" s="411">
        <v>25253.999999999996</v>
      </c>
      <c r="AQ347" s="411">
        <v>21537</v>
      </c>
      <c r="AR347" s="412">
        <v>19161</v>
      </c>
      <c r="AS347" s="411">
        <f t="shared" si="110"/>
        <v>300194</v>
      </c>
      <c r="AT347" s="411">
        <f t="shared" si="111"/>
        <v>176606.93548387097</v>
      </c>
      <c r="AU347" s="411">
        <f t="shared" si="112"/>
        <v>50567.754171301451</v>
      </c>
      <c r="AV347" s="411">
        <f t="shared" si="113"/>
        <v>73019.310344827594</v>
      </c>
      <c r="AW347" s="411">
        <v>0</v>
      </c>
      <c r="AX347" s="411">
        <v>0</v>
      </c>
      <c r="AY347" s="411">
        <v>0</v>
      </c>
      <c r="AZ347" s="411">
        <v>0</v>
      </c>
      <c r="BA347" s="411">
        <v>0</v>
      </c>
      <c r="BB347" s="411">
        <v>0</v>
      </c>
      <c r="BC347" s="411">
        <v>0</v>
      </c>
      <c r="BD347" s="411">
        <v>0</v>
      </c>
      <c r="BE347" s="411">
        <v>0</v>
      </c>
      <c r="BF347" s="411">
        <v>0</v>
      </c>
      <c r="BG347" s="411">
        <v>0</v>
      </c>
      <c r="BH347" s="412">
        <v>0</v>
      </c>
      <c r="BI347" s="411">
        <f t="shared" si="114"/>
        <v>0</v>
      </c>
      <c r="BJ347" s="411">
        <v>19831</v>
      </c>
      <c r="BK347" s="411">
        <v>16346</v>
      </c>
      <c r="BL347" s="411">
        <v>23565</v>
      </c>
      <c r="BM347" s="411">
        <v>25478</v>
      </c>
      <c r="BN347" s="411">
        <v>29652.000000000004</v>
      </c>
      <c r="BO347" s="411">
        <v>30743</v>
      </c>
      <c r="BP347" s="411">
        <v>32025</v>
      </c>
      <c r="BQ347" s="411">
        <v>30982.999999999996</v>
      </c>
      <c r="BR347" s="411">
        <v>25619.000000000004</v>
      </c>
      <c r="BS347" s="411">
        <v>25253.999999999996</v>
      </c>
      <c r="BT347" s="411">
        <v>21537</v>
      </c>
      <c r="BU347" s="412">
        <v>19161</v>
      </c>
      <c r="BV347" s="411">
        <f t="shared" si="115"/>
        <v>300194</v>
      </c>
      <c r="BW347" s="411">
        <v>0</v>
      </c>
      <c r="BX347" s="411">
        <v>0</v>
      </c>
      <c r="BY347" s="411">
        <v>0</v>
      </c>
      <c r="BZ347" s="411">
        <v>0</v>
      </c>
      <c r="CA347" s="411">
        <v>0</v>
      </c>
      <c r="CB347" s="411">
        <v>0</v>
      </c>
      <c r="CC347" s="411">
        <v>0</v>
      </c>
      <c r="CD347" s="411">
        <v>0</v>
      </c>
      <c r="CE347" s="411">
        <v>0</v>
      </c>
      <c r="CF347" s="411">
        <v>0</v>
      </c>
      <c r="CG347" s="411">
        <v>0</v>
      </c>
      <c r="CH347" s="412">
        <v>0</v>
      </c>
      <c r="CI347" s="411">
        <f t="shared" si="116"/>
        <v>0</v>
      </c>
      <c r="CJ347" s="411">
        <v>19831</v>
      </c>
      <c r="CK347" s="411">
        <v>16346</v>
      </c>
      <c r="CL347" s="411">
        <v>23565</v>
      </c>
      <c r="CM347" s="411">
        <v>25478</v>
      </c>
      <c r="CN347" s="411">
        <v>29652.000000000004</v>
      </c>
      <c r="CO347" s="411">
        <v>30743</v>
      </c>
      <c r="CP347" s="411">
        <v>32025</v>
      </c>
      <c r="CQ347" s="411">
        <v>30982.999999999996</v>
      </c>
      <c r="CR347" s="411">
        <v>25619.000000000004</v>
      </c>
      <c r="CS347" s="411">
        <v>25253.999999999996</v>
      </c>
      <c r="CT347" s="411">
        <v>21537</v>
      </c>
      <c r="CU347" s="412">
        <v>19161</v>
      </c>
      <c r="CV347" s="411">
        <f t="shared" si="117"/>
        <v>300194</v>
      </c>
      <c r="CW347" s="411">
        <v>-2381.7165696911288</v>
      </c>
      <c r="CX347" s="411">
        <v>-2003.8874008112302</v>
      </c>
      <c r="CY347" s="411">
        <v>-2609.3501574856255</v>
      </c>
      <c r="CZ347" s="411">
        <v>-2445.3297849954724</v>
      </c>
      <c r="DA347" s="411">
        <v>-2784.1361455984597</v>
      </c>
      <c r="DB347" s="411">
        <v>-2553.4523127748935</v>
      </c>
      <c r="DC347" s="411">
        <v>-1973.3506504081192</v>
      </c>
      <c r="DD347" s="411">
        <v>-1118.8133747602697</v>
      </c>
      <c r="DE347" s="411">
        <v>-624.70504983650744</v>
      </c>
      <c r="DF347" s="411">
        <v>-380.16859569343126</v>
      </c>
      <c r="DG347" s="411">
        <v>-123.01364821592975</v>
      </c>
      <c r="DH347" s="412">
        <v>0</v>
      </c>
      <c r="DI347" s="411">
        <f t="shared" si="118"/>
        <v>-18997.923690271065</v>
      </c>
      <c r="DJ347" s="411">
        <v>17449.283430308871</v>
      </c>
      <c r="DK347" s="411">
        <v>14342.112599188767</v>
      </c>
      <c r="DL347" s="411">
        <v>20955.649842514376</v>
      </c>
      <c r="DM347" s="411">
        <v>23032.670215004528</v>
      </c>
      <c r="DN347" s="411">
        <v>26867.863854401541</v>
      </c>
      <c r="DO347" s="411">
        <v>28189.547687225113</v>
      </c>
      <c r="DP347" s="411">
        <v>30051.64934959188</v>
      </c>
      <c r="DQ347" s="411">
        <v>29864.18662523973</v>
      </c>
      <c r="DR347" s="411">
        <v>24994.294950163494</v>
      </c>
      <c r="DS347" s="411">
        <v>24873.831404306569</v>
      </c>
      <c r="DT347" s="411">
        <v>21413.986351784071</v>
      </c>
      <c r="DU347" s="412">
        <v>19161</v>
      </c>
      <c r="DV347" s="411">
        <f t="shared" si="119"/>
        <v>281196.07630972896</v>
      </c>
      <c r="DW347" s="412">
        <v>17449.283430308871</v>
      </c>
      <c r="DX347" s="412">
        <v>14342.112599188767</v>
      </c>
      <c r="DY347" s="412">
        <v>20955.649842514376</v>
      </c>
      <c r="DZ347" s="412">
        <v>23032.670215004528</v>
      </c>
      <c r="EA347" s="412">
        <v>26867.863854401541</v>
      </c>
      <c r="EB347" s="412">
        <v>28189.547687225113</v>
      </c>
      <c r="EC347" s="412">
        <v>30051.64934959188</v>
      </c>
      <c r="ED347" s="412">
        <v>29864.18662523973</v>
      </c>
      <c r="EE347" s="412">
        <v>24994.294950163494</v>
      </c>
      <c r="EF347" s="412">
        <v>24873.831404306569</v>
      </c>
      <c r="EG347" s="412">
        <v>21413.986351784071</v>
      </c>
      <c r="EH347" s="412">
        <v>19161</v>
      </c>
      <c r="EI347" s="411">
        <f t="shared" si="120"/>
        <v>281196.07630972896</v>
      </c>
      <c r="EK347" s="411">
        <f t="shared" si="121"/>
        <v>281196.07630972896</v>
      </c>
      <c r="EL347" s="7">
        <f t="shared" si="122"/>
        <v>0</v>
      </c>
    </row>
    <row r="348" spans="1:142">
      <c r="A348" s="365" t="str">
        <f t="shared" si="104"/>
        <v xml:space="preserve"> 093</v>
      </c>
      <c r="B348" s="370" t="s">
        <v>943</v>
      </c>
      <c r="C348" s="370" t="s">
        <v>1169</v>
      </c>
      <c r="D348" s="411">
        <v>19805</v>
      </c>
      <c r="E348" s="411">
        <v>20749</v>
      </c>
      <c r="F348" s="411">
        <v>23596</v>
      </c>
      <c r="G348" s="411">
        <v>25485</v>
      </c>
      <c r="H348" s="411">
        <v>29769</v>
      </c>
      <c r="I348" s="411">
        <v>30680</v>
      </c>
      <c r="J348" s="411">
        <v>32025</v>
      </c>
      <c r="K348" s="411">
        <v>30957</v>
      </c>
      <c r="L348" s="411">
        <v>25570</v>
      </c>
      <c r="M348" s="411">
        <v>25445</v>
      </c>
      <c r="N348" s="411">
        <v>21632</v>
      </c>
      <c r="O348" s="412">
        <v>19111</v>
      </c>
      <c r="P348" s="411">
        <f t="shared" si="105"/>
        <v>304824</v>
      </c>
      <c r="Q348" s="411">
        <f t="shared" si="106"/>
        <v>181075.93548387097</v>
      </c>
      <c r="R348" s="411">
        <f t="shared" si="107"/>
        <v>50506.271412680755</v>
      </c>
      <c r="S348" s="411">
        <f t="shared" si="108"/>
        <v>73241.793103448275</v>
      </c>
      <c r="T348" s="411">
        <v>26.000000000000441</v>
      </c>
      <c r="U348" s="411">
        <v>-4403</v>
      </c>
      <c r="V348" s="411">
        <v>-31.000000000000028</v>
      </c>
      <c r="W348" s="411">
        <v>-6.9999999999999147</v>
      </c>
      <c r="X348" s="411">
        <v>-116.99999999999935</v>
      </c>
      <c r="Y348" s="411">
        <v>63.000000000002331</v>
      </c>
      <c r="Z348" s="411">
        <v>0</v>
      </c>
      <c r="AA348" s="411">
        <v>25.999999999999744</v>
      </c>
      <c r="AB348" s="411">
        <v>49.000000000001734</v>
      </c>
      <c r="AC348" s="411">
        <v>-191.00000000000091</v>
      </c>
      <c r="AD348" s="411">
        <v>-95.000000000000881</v>
      </c>
      <c r="AE348" s="412">
        <v>50.000000000000384</v>
      </c>
      <c r="AF348" s="411">
        <f t="shared" si="109"/>
        <v>-4629.9999999999964</v>
      </c>
      <c r="AG348" s="411">
        <v>19831.000000000004</v>
      </c>
      <c r="AH348" s="411">
        <v>16346</v>
      </c>
      <c r="AI348" s="411">
        <v>23564.999999999996</v>
      </c>
      <c r="AJ348" s="411">
        <v>25478</v>
      </c>
      <c r="AK348" s="411">
        <v>29652</v>
      </c>
      <c r="AL348" s="411">
        <v>30743</v>
      </c>
      <c r="AM348" s="411">
        <v>32025</v>
      </c>
      <c r="AN348" s="411">
        <v>30982.999999999996</v>
      </c>
      <c r="AO348" s="411">
        <v>25619.000000000004</v>
      </c>
      <c r="AP348" s="411">
        <v>25253.999999999996</v>
      </c>
      <c r="AQ348" s="411">
        <v>21537</v>
      </c>
      <c r="AR348" s="412">
        <v>19161.000000000004</v>
      </c>
      <c r="AS348" s="411">
        <f t="shared" si="110"/>
        <v>300194</v>
      </c>
      <c r="AT348" s="411">
        <f t="shared" si="111"/>
        <v>176606.93548387097</v>
      </c>
      <c r="AU348" s="411">
        <f t="shared" si="112"/>
        <v>50567.754171301451</v>
      </c>
      <c r="AV348" s="411">
        <f t="shared" si="113"/>
        <v>73019.310344827594</v>
      </c>
      <c r="AW348" s="411">
        <v>0</v>
      </c>
      <c r="AX348" s="411">
        <v>0</v>
      </c>
      <c r="AY348" s="411">
        <v>0</v>
      </c>
      <c r="AZ348" s="411">
        <v>0</v>
      </c>
      <c r="BA348" s="411">
        <v>0</v>
      </c>
      <c r="BB348" s="411">
        <v>0</v>
      </c>
      <c r="BC348" s="411">
        <v>0</v>
      </c>
      <c r="BD348" s="411">
        <v>0</v>
      </c>
      <c r="BE348" s="411">
        <v>0</v>
      </c>
      <c r="BF348" s="411">
        <v>0</v>
      </c>
      <c r="BG348" s="411">
        <v>0</v>
      </c>
      <c r="BH348" s="412">
        <v>0</v>
      </c>
      <c r="BI348" s="411">
        <f t="shared" si="114"/>
        <v>0</v>
      </c>
      <c r="BJ348" s="411">
        <v>19831.000000000004</v>
      </c>
      <c r="BK348" s="411">
        <v>16346</v>
      </c>
      <c r="BL348" s="411">
        <v>23564.999999999996</v>
      </c>
      <c r="BM348" s="411">
        <v>25478</v>
      </c>
      <c r="BN348" s="411">
        <v>29652</v>
      </c>
      <c r="BO348" s="411">
        <v>30743</v>
      </c>
      <c r="BP348" s="411">
        <v>32025</v>
      </c>
      <c r="BQ348" s="411">
        <v>30982.999999999996</v>
      </c>
      <c r="BR348" s="411">
        <v>25619.000000000004</v>
      </c>
      <c r="BS348" s="411">
        <v>25253.999999999996</v>
      </c>
      <c r="BT348" s="411">
        <v>21537</v>
      </c>
      <c r="BU348" s="412">
        <v>19161.000000000004</v>
      </c>
      <c r="BV348" s="411">
        <f t="shared" si="115"/>
        <v>300194</v>
      </c>
      <c r="BW348" s="411">
        <v>0</v>
      </c>
      <c r="BX348" s="411">
        <v>0</v>
      </c>
      <c r="BY348" s="411">
        <v>0</v>
      </c>
      <c r="BZ348" s="411">
        <v>0</v>
      </c>
      <c r="CA348" s="411">
        <v>0</v>
      </c>
      <c r="CB348" s="411">
        <v>0</v>
      </c>
      <c r="CC348" s="411">
        <v>0</v>
      </c>
      <c r="CD348" s="411">
        <v>0</v>
      </c>
      <c r="CE348" s="411">
        <v>0</v>
      </c>
      <c r="CF348" s="411">
        <v>0</v>
      </c>
      <c r="CG348" s="411">
        <v>0</v>
      </c>
      <c r="CH348" s="412">
        <v>0</v>
      </c>
      <c r="CI348" s="411">
        <f t="shared" si="116"/>
        <v>0</v>
      </c>
      <c r="CJ348" s="411">
        <v>19831.000000000004</v>
      </c>
      <c r="CK348" s="411">
        <v>16346</v>
      </c>
      <c r="CL348" s="411">
        <v>23564.999999999996</v>
      </c>
      <c r="CM348" s="411">
        <v>25478</v>
      </c>
      <c r="CN348" s="411">
        <v>29652</v>
      </c>
      <c r="CO348" s="411">
        <v>30743</v>
      </c>
      <c r="CP348" s="411">
        <v>32025</v>
      </c>
      <c r="CQ348" s="411">
        <v>30982.999999999996</v>
      </c>
      <c r="CR348" s="411">
        <v>25619.000000000004</v>
      </c>
      <c r="CS348" s="411">
        <v>25253.999999999996</v>
      </c>
      <c r="CT348" s="411">
        <v>21537</v>
      </c>
      <c r="CU348" s="412">
        <v>19161.000000000004</v>
      </c>
      <c r="CV348" s="411">
        <f t="shared" si="117"/>
        <v>300194</v>
      </c>
      <c r="CW348" s="411">
        <v>-2381.7165696911284</v>
      </c>
      <c r="CX348" s="411">
        <v>-2003.8874008112302</v>
      </c>
      <c r="CY348" s="411">
        <v>-2609.3501574856255</v>
      </c>
      <c r="CZ348" s="411">
        <v>-2445.3297849954729</v>
      </c>
      <c r="DA348" s="411">
        <v>-2784.1361455984602</v>
      </c>
      <c r="DB348" s="411">
        <v>-2553.4523127748935</v>
      </c>
      <c r="DC348" s="411">
        <v>-1973.350650408119</v>
      </c>
      <c r="DD348" s="411">
        <v>-1118.8133747602697</v>
      </c>
      <c r="DE348" s="411">
        <v>-624.70504983650733</v>
      </c>
      <c r="DF348" s="411">
        <v>-380.16859569343126</v>
      </c>
      <c r="DG348" s="411">
        <v>-123.01364821592975</v>
      </c>
      <c r="DH348" s="412">
        <v>0</v>
      </c>
      <c r="DI348" s="411">
        <f t="shared" si="118"/>
        <v>-18997.923690271065</v>
      </c>
      <c r="DJ348" s="411">
        <v>17449.283430308871</v>
      </c>
      <c r="DK348" s="411">
        <v>14342.112599188769</v>
      </c>
      <c r="DL348" s="411">
        <v>20955.649842514373</v>
      </c>
      <c r="DM348" s="411">
        <v>23032.670215004528</v>
      </c>
      <c r="DN348" s="411">
        <v>26867.863854401545</v>
      </c>
      <c r="DO348" s="411">
        <v>28189.547687225106</v>
      </c>
      <c r="DP348" s="411">
        <v>30051.649349591884</v>
      </c>
      <c r="DQ348" s="411">
        <v>29864.186625239734</v>
      </c>
      <c r="DR348" s="411">
        <v>24994.29495016349</v>
      </c>
      <c r="DS348" s="411">
        <v>24873.831404306566</v>
      </c>
      <c r="DT348" s="411">
        <v>21413.986351784071</v>
      </c>
      <c r="DU348" s="412">
        <v>19161.000000000004</v>
      </c>
      <c r="DV348" s="411">
        <f t="shared" si="119"/>
        <v>281196.0763097289</v>
      </c>
      <c r="DW348" s="412">
        <v>17449.283430308871</v>
      </c>
      <c r="DX348" s="412">
        <v>14342.112599188769</v>
      </c>
      <c r="DY348" s="412">
        <v>20955.649842514373</v>
      </c>
      <c r="DZ348" s="412">
        <v>23032.670215004528</v>
      </c>
      <c r="EA348" s="412">
        <v>26867.863854401545</v>
      </c>
      <c r="EB348" s="412">
        <v>28189.547687225106</v>
      </c>
      <c r="EC348" s="412">
        <v>30051.649349591884</v>
      </c>
      <c r="ED348" s="412">
        <v>29864.186625239734</v>
      </c>
      <c r="EE348" s="412">
        <v>24994.29495016349</v>
      </c>
      <c r="EF348" s="412">
        <v>24873.831404306566</v>
      </c>
      <c r="EG348" s="412">
        <v>21413.986351784071</v>
      </c>
      <c r="EH348" s="412">
        <v>19161.000000000004</v>
      </c>
      <c r="EI348" s="411">
        <f t="shared" si="120"/>
        <v>281196.0763097289</v>
      </c>
      <c r="EK348" s="411">
        <f t="shared" si="121"/>
        <v>281196.07630972896</v>
      </c>
      <c r="EL348" s="7">
        <f t="shared" si="122"/>
        <v>0</v>
      </c>
    </row>
    <row r="349" spans="1:142">
      <c r="A349" s="365" t="str">
        <f t="shared" si="104"/>
        <v xml:space="preserve"> 093</v>
      </c>
      <c r="B349" s="370" t="s">
        <v>943</v>
      </c>
      <c r="C349" s="370" t="s">
        <v>1170</v>
      </c>
      <c r="D349" s="411">
        <v>19805</v>
      </c>
      <c r="E349" s="411">
        <v>20749</v>
      </c>
      <c r="F349" s="411">
        <v>23596</v>
      </c>
      <c r="G349" s="411">
        <v>25485</v>
      </c>
      <c r="H349" s="411">
        <v>29769</v>
      </c>
      <c r="I349" s="411">
        <v>30680</v>
      </c>
      <c r="J349" s="411">
        <v>32025</v>
      </c>
      <c r="K349" s="411">
        <v>30957</v>
      </c>
      <c r="L349" s="411">
        <v>25570</v>
      </c>
      <c r="M349" s="411">
        <v>25445</v>
      </c>
      <c r="N349" s="411">
        <v>21632</v>
      </c>
      <c r="O349" s="412">
        <v>19111</v>
      </c>
      <c r="P349" s="411">
        <f t="shared" si="105"/>
        <v>304824</v>
      </c>
      <c r="Q349" s="411">
        <f t="shared" si="106"/>
        <v>181075.93548387097</v>
      </c>
      <c r="R349" s="411">
        <f t="shared" si="107"/>
        <v>50506.271412680755</v>
      </c>
      <c r="S349" s="411">
        <f t="shared" si="108"/>
        <v>73241.793103448275</v>
      </c>
      <c r="T349" s="411">
        <v>26.000000000000441</v>
      </c>
      <c r="U349" s="411">
        <v>-4403</v>
      </c>
      <c r="V349" s="411">
        <v>-31.000000000000028</v>
      </c>
      <c r="W349" s="411">
        <v>-6.9999999999999147</v>
      </c>
      <c r="X349" s="411">
        <v>-116.99999999999935</v>
      </c>
      <c r="Y349" s="411">
        <v>63.000000000002331</v>
      </c>
      <c r="Z349" s="411">
        <v>0</v>
      </c>
      <c r="AA349" s="411">
        <v>25.999999999999744</v>
      </c>
      <c r="AB349" s="411">
        <v>49.000000000001734</v>
      </c>
      <c r="AC349" s="411">
        <v>-191.00000000000091</v>
      </c>
      <c r="AD349" s="411">
        <v>-95.000000000000881</v>
      </c>
      <c r="AE349" s="412">
        <v>50.000000000000384</v>
      </c>
      <c r="AF349" s="411">
        <f t="shared" si="109"/>
        <v>-4629.9999999999964</v>
      </c>
      <c r="AG349" s="411">
        <v>19831</v>
      </c>
      <c r="AH349" s="411">
        <v>16346</v>
      </c>
      <c r="AI349" s="411">
        <v>23565</v>
      </c>
      <c r="AJ349" s="411">
        <v>25478</v>
      </c>
      <c r="AK349" s="411">
        <v>29652.000000000004</v>
      </c>
      <c r="AL349" s="411">
        <v>30743.000000000004</v>
      </c>
      <c r="AM349" s="411">
        <v>32025</v>
      </c>
      <c r="AN349" s="411">
        <v>30983</v>
      </c>
      <c r="AO349" s="411">
        <v>25619</v>
      </c>
      <c r="AP349" s="411">
        <v>25254</v>
      </c>
      <c r="AQ349" s="411">
        <v>21537</v>
      </c>
      <c r="AR349" s="412">
        <v>19161.000000000004</v>
      </c>
      <c r="AS349" s="411">
        <f t="shared" si="110"/>
        <v>300194</v>
      </c>
      <c r="AT349" s="411">
        <f t="shared" si="111"/>
        <v>176606.93548387097</v>
      </c>
      <c r="AU349" s="411">
        <f t="shared" si="112"/>
        <v>50567.754171301443</v>
      </c>
      <c r="AV349" s="411">
        <f t="shared" si="113"/>
        <v>73019.31034482758</v>
      </c>
      <c r="AW349" s="411">
        <v>0</v>
      </c>
      <c r="AX349" s="411">
        <v>0</v>
      </c>
      <c r="AY349" s="411">
        <v>0</v>
      </c>
      <c r="AZ349" s="411">
        <v>0</v>
      </c>
      <c r="BA349" s="411">
        <v>0</v>
      </c>
      <c r="BB349" s="411">
        <v>0</v>
      </c>
      <c r="BC349" s="411">
        <v>0</v>
      </c>
      <c r="BD349" s="411">
        <v>0</v>
      </c>
      <c r="BE349" s="411">
        <v>0</v>
      </c>
      <c r="BF349" s="411">
        <v>0</v>
      </c>
      <c r="BG349" s="411">
        <v>0</v>
      </c>
      <c r="BH349" s="412">
        <v>0</v>
      </c>
      <c r="BI349" s="411">
        <f t="shared" si="114"/>
        <v>0</v>
      </c>
      <c r="BJ349" s="411">
        <v>19831</v>
      </c>
      <c r="BK349" s="411">
        <v>16346</v>
      </c>
      <c r="BL349" s="411">
        <v>23565</v>
      </c>
      <c r="BM349" s="411">
        <v>25478</v>
      </c>
      <c r="BN349" s="411">
        <v>29652.000000000004</v>
      </c>
      <c r="BO349" s="411">
        <v>30743.000000000004</v>
      </c>
      <c r="BP349" s="411">
        <v>32025</v>
      </c>
      <c r="BQ349" s="411">
        <v>30983</v>
      </c>
      <c r="BR349" s="411">
        <v>25619</v>
      </c>
      <c r="BS349" s="411">
        <v>25254</v>
      </c>
      <c r="BT349" s="411">
        <v>21537</v>
      </c>
      <c r="BU349" s="412">
        <v>19161.000000000004</v>
      </c>
      <c r="BV349" s="411">
        <f t="shared" si="115"/>
        <v>300194</v>
      </c>
      <c r="BW349" s="411">
        <v>0</v>
      </c>
      <c r="BX349" s="411">
        <v>0</v>
      </c>
      <c r="BY349" s="411">
        <v>0</v>
      </c>
      <c r="BZ349" s="411">
        <v>0</v>
      </c>
      <c r="CA349" s="411">
        <v>0</v>
      </c>
      <c r="CB349" s="411">
        <v>0</v>
      </c>
      <c r="CC349" s="411">
        <v>0</v>
      </c>
      <c r="CD349" s="411">
        <v>0</v>
      </c>
      <c r="CE349" s="411">
        <v>0</v>
      </c>
      <c r="CF349" s="411">
        <v>0</v>
      </c>
      <c r="CG349" s="411">
        <v>0</v>
      </c>
      <c r="CH349" s="412">
        <v>0</v>
      </c>
      <c r="CI349" s="411">
        <f t="shared" si="116"/>
        <v>0</v>
      </c>
      <c r="CJ349" s="411">
        <v>19831</v>
      </c>
      <c r="CK349" s="411">
        <v>16346</v>
      </c>
      <c r="CL349" s="411">
        <v>23565</v>
      </c>
      <c r="CM349" s="411">
        <v>25478</v>
      </c>
      <c r="CN349" s="411">
        <v>29652.000000000004</v>
      </c>
      <c r="CO349" s="411">
        <v>30743.000000000004</v>
      </c>
      <c r="CP349" s="411">
        <v>32025</v>
      </c>
      <c r="CQ349" s="411">
        <v>30983</v>
      </c>
      <c r="CR349" s="411">
        <v>25619</v>
      </c>
      <c r="CS349" s="411">
        <v>25254</v>
      </c>
      <c r="CT349" s="411">
        <v>21537</v>
      </c>
      <c r="CU349" s="412">
        <v>19161.000000000004</v>
      </c>
      <c r="CV349" s="411">
        <f t="shared" si="117"/>
        <v>300194</v>
      </c>
      <c r="CW349" s="411">
        <v>-2381.7165696911288</v>
      </c>
      <c r="CX349" s="411">
        <v>-2003.8874008112305</v>
      </c>
      <c r="CY349" s="411">
        <v>-2609.3501574856255</v>
      </c>
      <c r="CZ349" s="411">
        <v>-2445.3297849954729</v>
      </c>
      <c r="DA349" s="411">
        <v>-2784.1361455984597</v>
      </c>
      <c r="DB349" s="411">
        <v>-2553.452312774893</v>
      </c>
      <c r="DC349" s="411">
        <v>-1973.3506504081192</v>
      </c>
      <c r="DD349" s="411">
        <v>-1118.8133747602697</v>
      </c>
      <c r="DE349" s="411">
        <v>-624.70504983650733</v>
      </c>
      <c r="DF349" s="411">
        <v>-380.16859569343126</v>
      </c>
      <c r="DG349" s="411">
        <v>-123.01364821592975</v>
      </c>
      <c r="DH349" s="412">
        <v>0</v>
      </c>
      <c r="DI349" s="411">
        <f t="shared" si="118"/>
        <v>-18997.923690271062</v>
      </c>
      <c r="DJ349" s="411">
        <v>17449.283430308871</v>
      </c>
      <c r="DK349" s="411">
        <v>14342.112599188771</v>
      </c>
      <c r="DL349" s="411">
        <v>20955.649842514373</v>
      </c>
      <c r="DM349" s="411">
        <v>23032.670215004524</v>
      </c>
      <c r="DN349" s="411">
        <v>26867.863854401541</v>
      </c>
      <c r="DO349" s="411">
        <v>28189.547687225109</v>
      </c>
      <c r="DP349" s="411">
        <v>30051.649349591877</v>
      </c>
      <c r="DQ349" s="411">
        <v>29864.18662523973</v>
      </c>
      <c r="DR349" s="411">
        <v>24994.29495016349</v>
      </c>
      <c r="DS349" s="411">
        <v>24873.831404306566</v>
      </c>
      <c r="DT349" s="411">
        <v>21413.986351784071</v>
      </c>
      <c r="DU349" s="412">
        <v>19161.000000000004</v>
      </c>
      <c r="DV349" s="411">
        <f t="shared" si="119"/>
        <v>281196.0763097289</v>
      </c>
      <c r="DW349" s="412">
        <v>17449.283430308871</v>
      </c>
      <c r="DX349" s="412">
        <v>14342.112599188771</v>
      </c>
      <c r="DY349" s="412">
        <v>20955.649842514373</v>
      </c>
      <c r="DZ349" s="412">
        <v>23032.670215004524</v>
      </c>
      <c r="EA349" s="412">
        <v>26867.863854401541</v>
      </c>
      <c r="EB349" s="412">
        <v>28189.547687225109</v>
      </c>
      <c r="EC349" s="412">
        <v>30051.649349591877</v>
      </c>
      <c r="ED349" s="412">
        <v>29864.18662523973</v>
      </c>
      <c r="EE349" s="412">
        <v>24994.29495016349</v>
      </c>
      <c r="EF349" s="412">
        <v>24873.831404306566</v>
      </c>
      <c r="EG349" s="412">
        <v>21413.986351784071</v>
      </c>
      <c r="EH349" s="412">
        <v>19161.000000000004</v>
      </c>
      <c r="EI349" s="411">
        <f t="shared" si="120"/>
        <v>281196.0763097289</v>
      </c>
      <c r="EK349" s="411">
        <f t="shared" si="121"/>
        <v>281196.07630972896</v>
      </c>
      <c r="EL349" s="7">
        <f t="shared" si="122"/>
        <v>0</v>
      </c>
    </row>
    <row r="350" spans="1:142">
      <c r="A350" s="365" t="str">
        <f t="shared" si="104"/>
        <v xml:space="preserve"> 093</v>
      </c>
      <c r="B350" s="370" t="s">
        <v>943</v>
      </c>
      <c r="C350" s="370" t="s">
        <v>1171</v>
      </c>
      <c r="D350" s="411">
        <v>19805</v>
      </c>
      <c r="E350" s="411">
        <v>20749</v>
      </c>
      <c r="F350" s="411">
        <v>23596</v>
      </c>
      <c r="G350" s="411">
        <v>25485</v>
      </c>
      <c r="H350" s="411">
        <v>29769</v>
      </c>
      <c r="I350" s="411">
        <v>30680</v>
      </c>
      <c r="J350" s="411">
        <v>32025</v>
      </c>
      <c r="K350" s="411">
        <v>30957</v>
      </c>
      <c r="L350" s="411">
        <v>25570</v>
      </c>
      <c r="M350" s="411">
        <v>25445</v>
      </c>
      <c r="N350" s="411">
        <v>21632</v>
      </c>
      <c r="O350" s="412">
        <v>19111</v>
      </c>
      <c r="P350" s="411">
        <f t="shared" si="105"/>
        <v>304824</v>
      </c>
      <c r="Q350" s="411">
        <f t="shared" si="106"/>
        <v>181075.93548387097</v>
      </c>
      <c r="R350" s="411">
        <f t="shared" si="107"/>
        <v>50506.271412680755</v>
      </c>
      <c r="S350" s="411">
        <f t="shared" si="108"/>
        <v>73241.793103448275</v>
      </c>
      <c r="T350" s="411">
        <v>26.000000000000441</v>
      </c>
      <c r="U350" s="411">
        <v>-4403</v>
      </c>
      <c r="V350" s="411">
        <v>-31.000000000000028</v>
      </c>
      <c r="W350" s="411">
        <v>-6.9999999999999147</v>
      </c>
      <c r="X350" s="411">
        <v>-116.99999999999935</v>
      </c>
      <c r="Y350" s="411">
        <v>63.000000000002331</v>
      </c>
      <c r="Z350" s="411">
        <v>0</v>
      </c>
      <c r="AA350" s="411">
        <v>25.999999999999744</v>
      </c>
      <c r="AB350" s="411">
        <v>49.000000000001734</v>
      </c>
      <c r="AC350" s="411">
        <v>-191.00000000000091</v>
      </c>
      <c r="AD350" s="411">
        <v>-95.000000000000881</v>
      </c>
      <c r="AE350" s="412">
        <v>50.000000000000384</v>
      </c>
      <c r="AF350" s="411">
        <f t="shared" si="109"/>
        <v>-4629.9999999999964</v>
      </c>
      <c r="AG350" s="411">
        <v>19831</v>
      </c>
      <c r="AH350" s="411">
        <v>16346.000000000002</v>
      </c>
      <c r="AI350" s="411">
        <v>23565</v>
      </c>
      <c r="AJ350" s="411">
        <v>25478</v>
      </c>
      <c r="AK350" s="411">
        <v>29652</v>
      </c>
      <c r="AL350" s="411">
        <v>30743</v>
      </c>
      <c r="AM350" s="411">
        <v>32025</v>
      </c>
      <c r="AN350" s="411">
        <v>30983</v>
      </c>
      <c r="AO350" s="411">
        <v>25619</v>
      </c>
      <c r="AP350" s="411">
        <v>25254</v>
      </c>
      <c r="AQ350" s="411">
        <v>21537</v>
      </c>
      <c r="AR350" s="412">
        <v>19161</v>
      </c>
      <c r="AS350" s="411">
        <f t="shared" si="110"/>
        <v>300194</v>
      </c>
      <c r="AT350" s="411">
        <f t="shared" si="111"/>
        <v>176606.93548387097</v>
      </c>
      <c r="AU350" s="411">
        <f t="shared" si="112"/>
        <v>50567.754171301443</v>
      </c>
      <c r="AV350" s="411">
        <f t="shared" si="113"/>
        <v>73019.31034482758</v>
      </c>
      <c r="AW350" s="411">
        <v>0</v>
      </c>
      <c r="AX350" s="411">
        <v>0</v>
      </c>
      <c r="AY350" s="411">
        <v>0</v>
      </c>
      <c r="AZ350" s="411">
        <v>0</v>
      </c>
      <c r="BA350" s="411">
        <v>0</v>
      </c>
      <c r="BB350" s="411">
        <v>0</v>
      </c>
      <c r="BC350" s="411">
        <v>0</v>
      </c>
      <c r="BD350" s="411">
        <v>0</v>
      </c>
      <c r="BE350" s="411">
        <v>0</v>
      </c>
      <c r="BF350" s="411">
        <v>0</v>
      </c>
      <c r="BG350" s="411">
        <v>0</v>
      </c>
      <c r="BH350" s="412">
        <v>0</v>
      </c>
      <c r="BI350" s="411">
        <f t="shared" si="114"/>
        <v>0</v>
      </c>
      <c r="BJ350" s="411">
        <v>19831</v>
      </c>
      <c r="BK350" s="411">
        <v>16346.000000000002</v>
      </c>
      <c r="BL350" s="411">
        <v>23565</v>
      </c>
      <c r="BM350" s="411">
        <v>25478</v>
      </c>
      <c r="BN350" s="411">
        <v>29652</v>
      </c>
      <c r="BO350" s="411">
        <v>30743</v>
      </c>
      <c r="BP350" s="411">
        <v>32025</v>
      </c>
      <c r="BQ350" s="411">
        <v>30983</v>
      </c>
      <c r="BR350" s="411">
        <v>25619</v>
      </c>
      <c r="BS350" s="411">
        <v>25254</v>
      </c>
      <c r="BT350" s="411">
        <v>21537</v>
      </c>
      <c r="BU350" s="412">
        <v>19161</v>
      </c>
      <c r="BV350" s="411">
        <f t="shared" si="115"/>
        <v>300194</v>
      </c>
      <c r="BW350" s="411">
        <v>0</v>
      </c>
      <c r="BX350" s="411">
        <v>0</v>
      </c>
      <c r="BY350" s="411">
        <v>0</v>
      </c>
      <c r="BZ350" s="411">
        <v>0</v>
      </c>
      <c r="CA350" s="411">
        <v>0</v>
      </c>
      <c r="CB350" s="411">
        <v>0</v>
      </c>
      <c r="CC350" s="411">
        <v>0</v>
      </c>
      <c r="CD350" s="411">
        <v>0</v>
      </c>
      <c r="CE350" s="411">
        <v>0</v>
      </c>
      <c r="CF350" s="411">
        <v>0</v>
      </c>
      <c r="CG350" s="411">
        <v>0</v>
      </c>
      <c r="CH350" s="412">
        <v>0</v>
      </c>
      <c r="CI350" s="411">
        <f t="shared" si="116"/>
        <v>0</v>
      </c>
      <c r="CJ350" s="411">
        <v>19831</v>
      </c>
      <c r="CK350" s="411">
        <v>16346.000000000002</v>
      </c>
      <c r="CL350" s="411">
        <v>23565</v>
      </c>
      <c r="CM350" s="411">
        <v>25478</v>
      </c>
      <c r="CN350" s="411">
        <v>29652</v>
      </c>
      <c r="CO350" s="411">
        <v>30743</v>
      </c>
      <c r="CP350" s="411">
        <v>32025</v>
      </c>
      <c r="CQ350" s="411">
        <v>30983</v>
      </c>
      <c r="CR350" s="411">
        <v>25619</v>
      </c>
      <c r="CS350" s="411">
        <v>25254</v>
      </c>
      <c r="CT350" s="411">
        <v>21537</v>
      </c>
      <c r="CU350" s="412">
        <v>19161</v>
      </c>
      <c r="CV350" s="411">
        <f t="shared" si="117"/>
        <v>300194</v>
      </c>
      <c r="CW350" s="411">
        <v>-2381.7165696911288</v>
      </c>
      <c r="CX350" s="411">
        <v>-2003.8874008112302</v>
      </c>
      <c r="CY350" s="411">
        <v>-2609.3501574856255</v>
      </c>
      <c r="CZ350" s="411">
        <v>-2445.3297849954724</v>
      </c>
      <c r="DA350" s="411">
        <v>-2784.1361455984597</v>
      </c>
      <c r="DB350" s="411">
        <v>-2553.4523127748935</v>
      </c>
      <c r="DC350" s="411">
        <v>-1973.350650408119</v>
      </c>
      <c r="DD350" s="411">
        <v>-1118.8133747602697</v>
      </c>
      <c r="DE350" s="411">
        <v>-624.70504983650733</v>
      </c>
      <c r="DF350" s="411">
        <v>-380.16859569343126</v>
      </c>
      <c r="DG350" s="411">
        <v>-123.01364821592975</v>
      </c>
      <c r="DH350" s="412">
        <v>0</v>
      </c>
      <c r="DI350" s="411">
        <f t="shared" si="118"/>
        <v>-18997.923690271065</v>
      </c>
      <c r="DJ350" s="411">
        <v>17449.283430308871</v>
      </c>
      <c r="DK350" s="411">
        <v>14342.112599188771</v>
      </c>
      <c r="DL350" s="411">
        <v>20955.649842514376</v>
      </c>
      <c r="DM350" s="411">
        <v>23032.670215004528</v>
      </c>
      <c r="DN350" s="411">
        <v>26867.863854401541</v>
      </c>
      <c r="DO350" s="411">
        <v>28189.547687225109</v>
      </c>
      <c r="DP350" s="411">
        <v>30051.64934959188</v>
      </c>
      <c r="DQ350" s="411">
        <v>29864.18662523973</v>
      </c>
      <c r="DR350" s="411">
        <v>24994.294950163498</v>
      </c>
      <c r="DS350" s="411">
        <v>24873.831404306569</v>
      </c>
      <c r="DT350" s="411">
        <v>21413.986351784068</v>
      </c>
      <c r="DU350" s="412">
        <v>19161</v>
      </c>
      <c r="DV350" s="411">
        <f t="shared" si="119"/>
        <v>281196.0763097289</v>
      </c>
      <c r="DW350" s="412">
        <v>17449.283430308871</v>
      </c>
      <c r="DX350" s="412">
        <v>14342.112599188771</v>
      </c>
      <c r="DY350" s="412">
        <v>20955.649842514376</v>
      </c>
      <c r="DZ350" s="412">
        <v>23032.670215004528</v>
      </c>
      <c r="EA350" s="412">
        <v>26867.863854401541</v>
      </c>
      <c r="EB350" s="412">
        <v>28189.547687225109</v>
      </c>
      <c r="EC350" s="412">
        <v>30051.64934959188</v>
      </c>
      <c r="ED350" s="412">
        <v>29864.18662523973</v>
      </c>
      <c r="EE350" s="412">
        <v>24994.294950163498</v>
      </c>
      <c r="EF350" s="412">
        <v>24873.831404306569</v>
      </c>
      <c r="EG350" s="412">
        <v>21413.986351784068</v>
      </c>
      <c r="EH350" s="412">
        <v>19161</v>
      </c>
      <c r="EI350" s="411">
        <f t="shared" si="120"/>
        <v>281196.0763097289</v>
      </c>
      <c r="EK350" s="411">
        <f t="shared" si="121"/>
        <v>281196.07630972896</v>
      </c>
      <c r="EL350" s="7">
        <f t="shared" si="122"/>
        <v>0</v>
      </c>
    </row>
    <row r="351" spans="1:142">
      <c r="A351" s="365" t="str">
        <f t="shared" si="104"/>
        <v xml:space="preserve"> 093</v>
      </c>
      <c r="B351" s="370" t="s">
        <v>943</v>
      </c>
      <c r="C351" s="370" t="s">
        <v>1172</v>
      </c>
      <c r="D351" s="411">
        <v>19805</v>
      </c>
      <c r="E351" s="411">
        <v>20749</v>
      </c>
      <c r="F351" s="411">
        <v>23596</v>
      </c>
      <c r="G351" s="411">
        <v>25485</v>
      </c>
      <c r="H351" s="411">
        <v>29769</v>
      </c>
      <c r="I351" s="411">
        <v>30680</v>
      </c>
      <c r="J351" s="411">
        <v>32025</v>
      </c>
      <c r="K351" s="411">
        <v>30957</v>
      </c>
      <c r="L351" s="411">
        <v>25570</v>
      </c>
      <c r="M351" s="411">
        <v>25445</v>
      </c>
      <c r="N351" s="411">
        <v>21632</v>
      </c>
      <c r="O351" s="412">
        <v>19111</v>
      </c>
      <c r="P351" s="411">
        <f t="shared" si="105"/>
        <v>304824</v>
      </c>
      <c r="Q351" s="411">
        <f t="shared" si="106"/>
        <v>181075.93548387097</v>
      </c>
      <c r="R351" s="411">
        <f t="shared" si="107"/>
        <v>50506.271412680755</v>
      </c>
      <c r="S351" s="411">
        <f t="shared" si="108"/>
        <v>73241.793103448275</v>
      </c>
      <c r="T351" s="411">
        <v>26.000000000000441</v>
      </c>
      <c r="U351" s="411">
        <v>-4402.9999999999991</v>
      </c>
      <c r="V351" s="411">
        <v>-31.000000000000028</v>
      </c>
      <c r="W351" s="411">
        <v>-6.9999999999999147</v>
      </c>
      <c r="X351" s="411">
        <v>-116.99999999999935</v>
      </c>
      <c r="Y351" s="411">
        <v>63.000000000002331</v>
      </c>
      <c r="Z351" s="411">
        <v>0</v>
      </c>
      <c r="AA351" s="411">
        <v>25.999999999999744</v>
      </c>
      <c r="AB351" s="411">
        <v>49.000000000001734</v>
      </c>
      <c r="AC351" s="411">
        <v>-191.00000000000091</v>
      </c>
      <c r="AD351" s="411">
        <v>-95.000000000000881</v>
      </c>
      <c r="AE351" s="412">
        <v>50.000000000000384</v>
      </c>
      <c r="AF351" s="411">
        <f t="shared" si="109"/>
        <v>-4629.9999999999955</v>
      </c>
      <c r="AG351" s="411">
        <v>19831</v>
      </c>
      <c r="AH351" s="411">
        <v>16345.999999999998</v>
      </c>
      <c r="AI351" s="411">
        <v>23565</v>
      </c>
      <c r="AJ351" s="411">
        <v>25478</v>
      </c>
      <c r="AK351" s="411">
        <v>29652.000000000004</v>
      </c>
      <c r="AL351" s="411">
        <v>30743</v>
      </c>
      <c r="AM351" s="411">
        <v>32025</v>
      </c>
      <c r="AN351" s="411">
        <v>30982.999999999996</v>
      </c>
      <c r="AO351" s="411">
        <v>25619</v>
      </c>
      <c r="AP351" s="411">
        <v>25253.999999999996</v>
      </c>
      <c r="AQ351" s="411">
        <v>21537</v>
      </c>
      <c r="AR351" s="412">
        <v>19161</v>
      </c>
      <c r="AS351" s="411">
        <f t="shared" si="110"/>
        <v>300194</v>
      </c>
      <c r="AT351" s="411">
        <f t="shared" si="111"/>
        <v>176606.93548387097</v>
      </c>
      <c r="AU351" s="411">
        <f t="shared" si="112"/>
        <v>50567.754171301443</v>
      </c>
      <c r="AV351" s="411">
        <f t="shared" si="113"/>
        <v>73019.31034482758</v>
      </c>
      <c r="AW351" s="411">
        <v>0</v>
      </c>
      <c r="AX351" s="411">
        <v>0</v>
      </c>
      <c r="AY351" s="411">
        <v>0</v>
      </c>
      <c r="AZ351" s="411">
        <v>0</v>
      </c>
      <c r="BA351" s="411">
        <v>0</v>
      </c>
      <c r="BB351" s="411">
        <v>0</v>
      </c>
      <c r="BC351" s="411">
        <v>0</v>
      </c>
      <c r="BD351" s="411">
        <v>0</v>
      </c>
      <c r="BE351" s="411">
        <v>0</v>
      </c>
      <c r="BF351" s="411">
        <v>0</v>
      </c>
      <c r="BG351" s="411">
        <v>0</v>
      </c>
      <c r="BH351" s="412">
        <v>0</v>
      </c>
      <c r="BI351" s="411">
        <f t="shared" si="114"/>
        <v>0</v>
      </c>
      <c r="BJ351" s="411">
        <v>19831</v>
      </c>
      <c r="BK351" s="411">
        <v>16345.999999999998</v>
      </c>
      <c r="BL351" s="411">
        <v>23565</v>
      </c>
      <c r="BM351" s="411">
        <v>25478</v>
      </c>
      <c r="BN351" s="411">
        <v>29652.000000000004</v>
      </c>
      <c r="BO351" s="411">
        <v>30743</v>
      </c>
      <c r="BP351" s="411">
        <v>32025</v>
      </c>
      <c r="BQ351" s="411">
        <v>30982.999999999996</v>
      </c>
      <c r="BR351" s="411">
        <v>25619</v>
      </c>
      <c r="BS351" s="411">
        <v>25253.999999999996</v>
      </c>
      <c r="BT351" s="411">
        <v>21537</v>
      </c>
      <c r="BU351" s="412">
        <v>19161</v>
      </c>
      <c r="BV351" s="411">
        <f t="shared" si="115"/>
        <v>300194</v>
      </c>
      <c r="BW351" s="411">
        <v>0</v>
      </c>
      <c r="BX351" s="411">
        <v>0</v>
      </c>
      <c r="BY351" s="411">
        <v>0</v>
      </c>
      <c r="BZ351" s="411">
        <v>0</v>
      </c>
      <c r="CA351" s="411">
        <v>0</v>
      </c>
      <c r="CB351" s="411">
        <v>0</v>
      </c>
      <c r="CC351" s="411">
        <v>0</v>
      </c>
      <c r="CD351" s="411">
        <v>0</v>
      </c>
      <c r="CE351" s="411">
        <v>0</v>
      </c>
      <c r="CF351" s="411">
        <v>0</v>
      </c>
      <c r="CG351" s="411">
        <v>0</v>
      </c>
      <c r="CH351" s="412">
        <v>0</v>
      </c>
      <c r="CI351" s="411">
        <f t="shared" si="116"/>
        <v>0</v>
      </c>
      <c r="CJ351" s="411">
        <v>19831</v>
      </c>
      <c r="CK351" s="411">
        <v>16345.999999999998</v>
      </c>
      <c r="CL351" s="411">
        <v>23565</v>
      </c>
      <c r="CM351" s="411">
        <v>25478</v>
      </c>
      <c r="CN351" s="411">
        <v>29652.000000000004</v>
      </c>
      <c r="CO351" s="411">
        <v>30743</v>
      </c>
      <c r="CP351" s="411">
        <v>32025</v>
      </c>
      <c r="CQ351" s="411">
        <v>30982.999999999996</v>
      </c>
      <c r="CR351" s="411">
        <v>25619</v>
      </c>
      <c r="CS351" s="411">
        <v>25253.999999999996</v>
      </c>
      <c r="CT351" s="411">
        <v>21537</v>
      </c>
      <c r="CU351" s="412">
        <v>19161</v>
      </c>
      <c r="CV351" s="411">
        <f t="shared" si="117"/>
        <v>300194</v>
      </c>
      <c r="CW351" s="411">
        <v>-2381.7165696911284</v>
      </c>
      <c r="CX351" s="411">
        <v>-2003.8874008112302</v>
      </c>
      <c r="CY351" s="411">
        <v>-2609.3501574856255</v>
      </c>
      <c r="CZ351" s="411">
        <v>-2445.3297849954724</v>
      </c>
      <c r="DA351" s="411">
        <v>-2784.1361455984597</v>
      </c>
      <c r="DB351" s="411">
        <v>-2553.452312774893</v>
      </c>
      <c r="DC351" s="411">
        <v>-1973.350650408119</v>
      </c>
      <c r="DD351" s="411">
        <v>-1118.8133747602697</v>
      </c>
      <c r="DE351" s="411">
        <v>-624.70504983650744</v>
      </c>
      <c r="DF351" s="411">
        <v>-380.16859569343126</v>
      </c>
      <c r="DG351" s="411">
        <v>-123.01364821592975</v>
      </c>
      <c r="DH351" s="412">
        <v>0</v>
      </c>
      <c r="DI351" s="411">
        <f t="shared" si="118"/>
        <v>-18997.923690271062</v>
      </c>
      <c r="DJ351" s="411">
        <v>17449.283430308871</v>
      </c>
      <c r="DK351" s="411">
        <v>14342.112599188767</v>
      </c>
      <c r="DL351" s="411">
        <v>20955.649842514373</v>
      </c>
      <c r="DM351" s="411">
        <v>23032.670215004531</v>
      </c>
      <c r="DN351" s="411">
        <v>26867.863854401541</v>
      </c>
      <c r="DO351" s="411">
        <v>28189.547687225106</v>
      </c>
      <c r="DP351" s="411">
        <v>30051.64934959188</v>
      </c>
      <c r="DQ351" s="411">
        <v>29864.18662523973</v>
      </c>
      <c r="DR351" s="411">
        <v>24994.294950163494</v>
      </c>
      <c r="DS351" s="411">
        <v>24873.831404306569</v>
      </c>
      <c r="DT351" s="411">
        <v>21413.986351784068</v>
      </c>
      <c r="DU351" s="412">
        <v>19161</v>
      </c>
      <c r="DV351" s="411">
        <f t="shared" si="119"/>
        <v>281196.0763097289</v>
      </c>
      <c r="DW351" s="412">
        <v>17449.283430308871</v>
      </c>
      <c r="DX351" s="412">
        <v>14342.112599188767</v>
      </c>
      <c r="DY351" s="412">
        <v>20955.649842514373</v>
      </c>
      <c r="DZ351" s="412">
        <v>23032.670215004531</v>
      </c>
      <c r="EA351" s="412">
        <v>26867.863854401541</v>
      </c>
      <c r="EB351" s="412">
        <v>28189.547687225106</v>
      </c>
      <c r="EC351" s="412">
        <v>30051.64934959188</v>
      </c>
      <c r="ED351" s="412">
        <v>29864.18662523973</v>
      </c>
      <c r="EE351" s="412">
        <v>24994.294950163494</v>
      </c>
      <c r="EF351" s="412">
        <v>24873.831404306569</v>
      </c>
      <c r="EG351" s="412">
        <v>21413.986351784068</v>
      </c>
      <c r="EH351" s="412">
        <v>19161</v>
      </c>
      <c r="EI351" s="411">
        <f t="shared" si="120"/>
        <v>281196.0763097289</v>
      </c>
      <c r="EK351" s="411">
        <f t="shared" si="121"/>
        <v>281196.07630972896</v>
      </c>
      <c r="EL351" s="7">
        <f t="shared" si="122"/>
        <v>0</v>
      </c>
    </row>
    <row r="352" spans="1:142">
      <c r="A352" s="365" t="str">
        <f t="shared" si="104"/>
        <v xml:space="preserve"> 093</v>
      </c>
      <c r="B352" s="370" t="s">
        <v>943</v>
      </c>
      <c r="C352" s="370" t="s">
        <v>920</v>
      </c>
      <c r="D352" s="411">
        <v>19805</v>
      </c>
      <c r="E352" s="411">
        <v>20749</v>
      </c>
      <c r="F352" s="411">
        <v>23596</v>
      </c>
      <c r="G352" s="411">
        <v>25485</v>
      </c>
      <c r="H352" s="411">
        <v>29769</v>
      </c>
      <c r="I352" s="411">
        <v>30680</v>
      </c>
      <c r="J352" s="411">
        <v>32025</v>
      </c>
      <c r="K352" s="411">
        <v>30957</v>
      </c>
      <c r="L352" s="411">
        <v>25570</v>
      </c>
      <c r="M352" s="411">
        <v>25445</v>
      </c>
      <c r="N352" s="411">
        <v>21632</v>
      </c>
      <c r="O352" s="412">
        <v>19111</v>
      </c>
      <c r="P352" s="411">
        <f t="shared" si="105"/>
        <v>304824</v>
      </c>
      <c r="Q352" s="411">
        <f t="shared" si="106"/>
        <v>181075.93548387097</v>
      </c>
      <c r="R352" s="411">
        <f t="shared" si="107"/>
        <v>50506.271412680755</v>
      </c>
      <c r="S352" s="411">
        <f t="shared" si="108"/>
        <v>73241.793103448275</v>
      </c>
      <c r="T352" s="411">
        <v>26.000000000000441</v>
      </c>
      <c r="U352" s="411">
        <v>-4403</v>
      </c>
      <c r="V352" s="411">
        <v>-31.000000000000028</v>
      </c>
      <c r="W352" s="411">
        <v>-6.9999999999999147</v>
      </c>
      <c r="X352" s="411">
        <v>-116.99999999999935</v>
      </c>
      <c r="Y352" s="411">
        <v>63.000000000002331</v>
      </c>
      <c r="Z352" s="411">
        <v>0</v>
      </c>
      <c r="AA352" s="411">
        <v>25.999999999999744</v>
      </c>
      <c r="AB352" s="411">
        <v>49.000000000001734</v>
      </c>
      <c r="AC352" s="411">
        <v>-191.00000000000091</v>
      </c>
      <c r="AD352" s="411">
        <v>-95.000000000000881</v>
      </c>
      <c r="AE352" s="412">
        <v>50.000000000000384</v>
      </c>
      <c r="AF352" s="411">
        <f t="shared" si="109"/>
        <v>-4629.9999999999964</v>
      </c>
      <c r="AG352" s="411">
        <v>19831</v>
      </c>
      <c r="AH352" s="411">
        <v>16346</v>
      </c>
      <c r="AI352" s="411">
        <v>23565</v>
      </c>
      <c r="AJ352" s="411">
        <v>25478</v>
      </c>
      <c r="AK352" s="411">
        <v>29652</v>
      </c>
      <c r="AL352" s="411">
        <v>30743</v>
      </c>
      <c r="AM352" s="411">
        <v>32025</v>
      </c>
      <c r="AN352" s="411">
        <v>30982.999999999996</v>
      </c>
      <c r="AO352" s="411">
        <v>25619.000000000004</v>
      </c>
      <c r="AP352" s="411">
        <v>25253.999999999996</v>
      </c>
      <c r="AQ352" s="411">
        <v>21537</v>
      </c>
      <c r="AR352" s="412">
        <v>19161</v>
      </c>
      <c r="AS352" s="411">
        <f t="shared" si="110"/>
        <v>300194</v>
      </c>
      <c r="AT352" s="411">
        <f t="shared" si="111"/>
        <v>176606.93548387097</v>
      </c>
      <c r="AU352" s="411">
        <f t="shared" si="112"/>
        <v>50567.754171301451</v>
      </c>
      <c r="AV352" s="411">
        <f t="shared" si="113"/>
        <v>73019.310344827594</v>
      </c>
      <c r="AW352" s="411">
        <v>0</v>
      </c>
      <c r="AX352" s="411">
        <v>0</v>
      </c>
      <c r="AY352" s="411">
        <v>0</v>
      </c>
      <c r="AZ352" s="411">
        <v>0</v>
      </c>
      <c r="BA352" s="411">
        <v>0</v>
      </c>
      <c r="BB352" s="411">
        <v>0</v>
      </c>
      <c r="BC352" s="411">
        <v>0</v>
      </c>
      <c r="BD352" s="411">
        <v>0</v>
      </c>
      <c r="BE352" s="411">
        <v>0</v>
      </c>
      <c r="BF352" s="411">
        <v>0</v>
      </c>
      <c r="BG352" s="411">
        <v>0</v>
      </c>
      <c r="BH352" s="412">
        <v>0</v>
      </c>
      <c r="BI352" s="411">
        <f t="shared" si="114"/>
        <v>0</v>
      </c>
      <c r="BJ352" s="411">
        <v>19831</v>
      </c>
      <c r="BK352" s="411">
        <v>16346</v>
      </c>
      <c r="BL352" s="411">
        <v>23565</v>
      </c>
      <c r="BM352" s="411">
        <v>25478</v>
      </c>
      <c r="BN352" s="411">
        <v>29652</v>
      </c>
      <c r="BO352" s="411">
        <v>30743</v>
      </c>
      <c r="BP352" s="411">
        <v>32025</v>
      </c>
      <c r="BQ352" s="411">
        <v>30982.999999999996</v>
      </c>
      <c r="BR352" s="411">
        <v>25619.000000000004</v>
      </c>
      <c r="BS352" s="411">
        <v>25253.999999999996</v>
      </c>
      <c r="BT352" s="411">
        <v>21537</v>
      </c>
      <c r="BU352" s="412">
        <v>19161</v>
      </c>
      <c r="BV352" s="411">
        <f t="shared" si="115"/>
        <v>300194</v>
      </c>
      <c r="BW352" s="411">
        <v>0</v>
      </c>
      <c r="BX352" s="411">
        <v>0</v>
      </c>
      <c r="BY352" s="411">
        <v>0</v>
      </c>
      <c r="BZ352" s="411">
        <v>0</v>
      </c>
      <c r="CA352" s="411">
        <v>0</v>
      </c>
      <c r="CB352" s="411">
        <v>0</v>
      </c>
      <c r="CC352" s="411">
        <v>0</v>
      </c>
      <c r="CD352" s="411">
        <v>0</v>
      </c>
      <c r="CE352" s="411">
        <v>0</v>
      </c>
      <c r="CF352" s="411">
        <v>0</v>
      </c>
      <c r="CG352" s="411">
        <v>0</v>
      </c>
      <c r="CH352" s="412">
        <v>0</v>
      </c>
      <c r="CI352" s="411">
        <f t="shared" si="116"/>
        <v>0</v>
      </c>
      <c r="CJ352" s="411">
        <v>19831</v>
      </c>
      <c r="CK352" s="411">
        <v>16346</v>
      </c>
      <c r="CL352" s="411">
        <v>23565</v>
      </c>
      <c r="CM352" s="411">
        <v>25478</v>
      </c>
      <c r="CN352" s="411">
        <v>29652</v>
      </c>
      <c r="CO352" s="411">
        <v>30743</v>
      </c>
      <c r="CP352" s="411">
        <v>32025</v>
      </c>
      <c r="CQ352" s="411">
        <v>30982.999999999996</v>
      </c>
      <c r="CR352" s="411">
        <v>25619.000000000004</v>
      </c>
      <c r="CS352" s="411">
        <v>25253.999999999996</v>
      </c>
      <c r="CT352" s="411">
        <v>21537</v>
      </c>
      <c r="CU352" s="412">
        <v>19161</v>
      </c>
      <c r="CV352" s="411">
        <f t="shared" si="117"/>
        <v>300194</v>
      </c>
      <c r="CW352" s="411">
        <v>-2381.7165696911288</v>
      </c>
      <c r="CX352" s="411">
        <v>-2003.8874008112302</v>
      </c>
      <c r="CY352" s="411">
        <v>-2609.3501574856255</v>
      </c>
      <c r="CZ352" s="411">
        <v>-2445.3297849954724</v>
      </c>
      <c r="DA352" s="411">
        <v>-2784.1361455984602</v>
      </c>
      <c r="DB352" s="411">
        <v>-2553.4523127748935</v>
      </c>
      <c r="DC352" s="411">
        <v>-1973.350650408119</v>
      </c>
      <c r="DD352" s="411">
        <v>-1118.8133747602697</v>
      </c>
      <c r="DE352" s="411">
        <v>-624.70504983650744</v>
      </c>
      <c r="DF352" s="411">
        <v>-380.16859569343126</v>
      </c>
      <c r="DG352" s="411">
        <v>-123.01364821592975</v>
      </c>
      <c r="DH352" s="412">
        <v>0</v>
      </c>
      <c r="DI352" s="411">
        <f t="shared" si="118"/>
        <v>-18997.923690271065</v>
      </c>
      <c r="DJ352" s="411">
        <v>17449.283430308871</v>
      </c>
      <c r="DK352" s="411">
        <v>14342.112599188769</v>
      </c>
      <c r="DL352" s="411">
        <v>20955.649842514373</v>
      </c>
      <c r="DM352" s="411">
        <v>23032.670215004531</v>
      </c>
      <c r="DN352" s="411">
        <v>26867.863854401541</v>
      </c>
      <c r="DO352" s="411">
        <v>28189.547687225109</v>
      </c>
      <c r="DP352" s="411">
        <v>30051.64934959188</v>
      </c>
      <c r="DQ352" s="411">
        <v>29864.18662523973</v>
      </c>
      <c r="DR352" s="411">
        <v>24994.294950163494</v>
      </c>
      <c r="DS352" s="411">
        <v>24873.831404306569</v>
      </c>
      <c r="DT352" s="411">
        <v>21413.986351784068</v>
      </c>
      <c r="DU352" s="412">
        <v>19161</v>
      </c>
      <c r="DV352" s="411">
        <f t="shared" si="119"/>
        <v>281196.0763097289</v>
      </c>
      <c r="DW352" s="412">
        <v>17449.283430308871</v>
      </c>
      <c r="DX352" s="412">
        <v>14342.112599188769</v>
      </c>
      <c r="DY352" s="412">
        <v>20955.649842514373</v>
      </c>
      <c r="DZ352" s="412">
        <v>23032.670215004531</v>
      </c>
      <c r="EA352" s="412">
        <v>26867.863854401541</v>
      </c>
      <c r="EB352" s="412">
        <v>28189.547687225109</v>
      </c>
      <c r="EC352" s="412">
        <v>30051.64934959188</v>
      </c>
      <c r="ED352" s="412">
        <v>29864.18662523973</v>
      </c>
      <c r="EE352" s="412">
        <v>24994.294950163494</v>
      </c>
      <c r="EF352" s="412">
        <v>24873.831404306569</v>
      </c>
      <c r="EG352" s="412">
        <v>21413.986351784068</v>
      </c>
      <c r="EH352" s="412">
        <v>19161</v>
      </c>
      <c r="EI352" s="411">
        <f t="shared" si="120"/>
        <v>281196.0763097289</v>
      </c>
      <c r="EK352" s="411">
        <f t="shared" si="121"/>
        <v>281196.07630972896</v>
      </c>
      <c r="EL352" s="7">
        <f t="shared" si="122"/>
        <v>0</v>
      </c>
    </row>
    <row r="353" spans="1:142">
      <c r="A353" s="365" t="str">
        <f t="shared" si="104"/>
        <v xml:space="preserve"> 093</v>
      </c>
      <c r="B353" s="370" t="s">
        <v>943</v>
      </c>
      <c r="C353" s="370" t="s">
        <v>944</v>
      </c>
      <c r="D353" s="411">
        <v>380.85900000000004</v>
      </c>
      <c r="E353" s="411">
        <v>377.26130000000001</v>
      </c>
      <c r="F353" s="411">
        <v>374.4726</v>
      </c>
      <c r="G353" s="411">
        <v>369.37739999999997</v>
      </c>
      <c r="H353" s="411">
        <v>367.51609999999999</v>
      </c>
      <c r="I353" s="411">
        <v>356.66550000000001</v>
      </c>
      <c r="J353" s="411">
        <v>348.1019</v>
      </c>
      <c r="K353" s="411">
        <v>340.20010000000002</v>
      </c>
      <c r="L353" s="411">
        <v>336.44470000000001</v>
      </c>
      <c r="M353" s="411">
        <v>334.80540000000002</v>
      </c>
      <c r="N353" s="411">
        <v>332.875</v>
      </c>
      <c r="O353" s="412">
        <v>329.50920000000002</v>
      </c>
      <c r="P353" s="411">
        <f t="shared" si="105"/>
        <v>4248.0882000000001</v>
      </c>
      <c r="Q353" s="411">
        <f t="shared" si="106"/>
        <v>2563.0247064516129</v>
      </c>
      <c r="R353" s="411">
        <f t="shared" si="107"/>
        <v>595.06156251390439</v>
      </c>
      <c r="S353" s="411">
        <f t="shared" si="108"/>
        <v>1090.0019310344826</v>
      </c>
      <c r="T353" s="411">
        <v>0.49999161827821004</v>
      </c>
      <c r="U353" s="411">
        <v>-80.055978789339235</v>
      </c>
      <c r="V353" s="411">
        <v>-0.49197536023053856</v>
      </c>
      <c r="W353" s="411">
        <v>-0.10145739846967206</v>
      </c>
      <c r="X353" s="411">
        <v>-1.4444349390305213</v>
      </c>
      <c r="Y353" s="411">
        <v>0.73239656127773056</v>
      </c>
      <c r="Z353" s="411">
        <v>0</v>
      </c>
      <c r="AA353" s="411">
        <v>0.28572544497207497</v>
      </c>
      <c r="AB353" s="411">
        <v>0.64473172858820593</v>
      </c>
      <c r="AC353" s="411">
        <v>-2.5131786755747778</v>
      </c>
      <c r="AD353" s="411">
        <v>-1.4618678346893821</v>
      </c>
      <c r="AE353" s="412">
        <v>0.86209303542460924</v>
      </c>
      <c r="AF353" s="411">
        <f t="shared" si="109"/>
        <v>-83.0439546087933</v>
      </c>
      <c r="AG353" s="411">
        <v>381.35899161827814</v>
      </c>
      <c r="AH353" s="411">
        <v>297.20532121066071</v>
      </c>
      <c r="AI353" s="411">
        <v>373.98062463976947</v>
      </c>
      <c r="AJ353" s="411">
        <v>369.27594260153035</v>
      </c>
      <c r="AK353" s="411">
        <v>366.07166506096956</v>
      </c>
      <c r="AL353" s="411">
        <v>357.39789656127778</v>
      </c>
      <c r="AM353" s="411">
        <v>348.1019</v>
      </c>
      <c r="AN353" s="411">
        <v>340.48582544497208</v>
      </c>
      <c r="AO353" s="411">
        <v>337.08943172858818</v>
      </c>
      <c r="AP353" s="411">
        <v>332.29222132442527</v>
      </c>
      <c r="AQ353" s="411">
        <v>331.41313216531069</v>
      </c>
      <c r="AR353" s="412">
        <v>330.37129303542463</v>
      </c>
      <c r="AS353" s="411">
        <f t="shared" si="110"/>
        <v>4165.0442453912074</v>
      </c>
      <c r="AT353" s="411">
        <f t="shared" si="111"/>
        <v>2482.1632481440988</v>
      </c>
      <c r="AU353" s="411">
        <f t="shared" si="112"/>
        <v>595.81416265888856</v>
      </c>
      <c r="AV353" s="411">
        <f t="shared" si="113"/>
        <v>1087.0668345882193</v>
      </c>
      <c r="AW353" s="411">
        <v>0</v>
      </c>
      <c r="AX353" s="411">
        <v>0</v>
      </c>
      <c r="AY353" s="411">
        <v>0</v>
      </c>
      <c r="AZ353" s="411">
        <v>0</v>
      </c>
      <c r="BA353" s="411">
        <v>0</v>
      </c>
      <c r="BB353" s="411">
        <v>0</v>
      </c>
      <c r="BC353" s="411">
        <v>0</v>
      </c>
      <c r="BD353" s="411">
        <v>0</v>
      </c>
      <c r="BE353" s="411">
        <v>0</v>
      </c>
      <c r="BF353" s="411">
        <v>0</v>
      </c>
      <c r="BG353" s="411">
        <v>0</v>
      </c>
      <c r="BH353" s="412">
        <v>0</v>
      </c>
      <c r="BI353" s="411">
        <f t="shared" si="114"/>
        <v>0</v>
      </c>
      <c r="BJ353" s="411">
        <v>381.35899161827814</v>
      </c>
      <c r="BK353" s="411">
        <v>297.20532121066071</v>
      </c>
      <c r="BL353" s="411">
        <v>373.98062463976947</v>
      </c>
      <c r="BM353" s="411">
        <v>369.27594260153035</v>
      </c>
      <c r="BN353" s="411">
        <v>366.07166506096956</v>
      </c>
      <c r="BO353" s="411">
        <v>357.39789656127778</v>
      </c>
      <c r="BP353" s="411">
        <v>348.1019</v>
      </c>
      <c r="BQ353" s="411">
        <v>340.48582544497208</v>
      </c>
      <c r="BR353" s="411">
        <v>337.08943172858818</v>
      </c>
      <c r="BS353" s="411">
        <v>332.29222132442527</v>
      </c>
      <c r="BT353" s="411">
        <v>331.41313216531069</v>
      </c>
      <c r="BU353" s="412">
        <v>330.37129303542463</v>
      </c>
      <c r="BV353" s="411">
        <f t="shared" si="115"/>
        <v>4165.0442453912074</v>
      </c>
      <c r="BW353" s="411">
        <v>0</v>
      </c>
      <c r="BX353" s="411">
        <v>0</v>
      </c>
      <c r="BY353" s="411">
        <v>0</v>
      </c>
      <c r="BZ353" s="411">
        <v>0</v>
      </c>
      <c r="CA353" s="411">
        <v>0</v>
      </c>
      <c r="CB353" s="411">
        <v>0</v>
      </c>
      <c r="CC353" s="411">
        <v>0</v>
      </c>
      <c r="CD353" s="411">
        <v>0</v>
      </c>
      <c r="CE353" s="411">
        <v>0</v>
      </c>
      <c r="CF353" s="411">
        <v>0</v>
      </c>
      <c r="CG353" s="411">
        <v>0</v>
      </c>
      <c r="CH353" s="412">
        <v>0</v>
      </c>
      <c r="CI353" s="411">
        <f t="shared" si="116"/>
        <v>0</v>
      </c>
      <c r="CJ353" s="411">
        <v>381.35899161827814</v>
      </c>
      <c r="CK353" s="411">
        <v>297.20532121066071</v>
      </c>
      <c r="CL353" s="411">
        <v>373.98062463976947</v>
      </c>
      <c r="CM353" s="411">
        <v>369.27594260153035</v>
      </c>
      <c r="CN353" s="411">
        <v>366.07166506096956</v>
      </c>
      <c r="CO353" s="411">
        <v>357.39789656127778</v>
      </c>
      <c r="CP353" s="411">
        <v>348.1019</v>
      </c>
      <c r="CQ353" s="411">
        <v>340.48582544497208</v>
      </c>
      <c r="CR353" s="411">
        <v>337.08943172858818</v>
      </c>
      <c r="CS353" s="411">
        <v>332.29222132442527</v>
      </c>
      <c r="CT353" s="411">
        <v>331.41313216531069</v>
      </c>
      <c r="CU353" s="412">
        <v>330.37129303542463</v>
      </c>
      <c r="CV353" s="411">
        <f t="shared" si="117"/>
        <v>4165.0442453912074</v>
      </c>
      <c r="CW353" s="411">
        <v>-45.801808128628579</v>
      </c>
      <c r="CX353" s="411">
        <v>-36.43501160445787</v>
      </c>
      <c r="CY353" s="411">
        <v>-41.41089281496339</v>
      </c>
      <c r="CZ353" s="411">
        <v>-35.44242172953885</v>
      </c>
      <c r="DA353" s="411">
        <v>-34.371472218781399</v>
      </c>
      <c r="DB353" s="411">
        <v>-29.683161637502515</v>
      </c>
      <c r="DC353" s="411">
        <v>-21.449819151351655</v>
      </c>
      <c r="DD353" s="411">
        <v>-12.295165111524598</v>
      </c>
      <c r="DE353" s="411">
        <v>-8.2196290489283967</v>
      </c>
      <c r="DF353" s="411">
        <v>-5.0022715445204335</v>
      </c>
      <c r="DG353" s="411">
        <v>-1.8931094600382741</v>
      </c>
      <c r="DH353" s="412">
        <v>0</v>
      </c>
      <c r="DI353" s="411">
        <f t="shared" si="118"/>
        <v>-272.004762450236</v>
      </c>
      <c r="DJ353" s="411">
        <v>335.55718348964962</v>
      </c>
      <c r="DK353" s="411">
        <v>260.77030960620289</v>
      </c>
      <c r="DL353" s="411">
        <v>332.56973182480607</v>
      </c>
      <c r="DM353" s="411">
        <v>333.83352087199148</v>
      </c>
      <c r="DN353" s="411">
        <v>331.70019284218813</v>
      </c>
      <c r="DO353" s="411">
        <v>327.71473492377521</v>
      </c>
      <c r="DP353" s="411">
        <v>326.65208084864832</v>
      </c>
      <c r="DQ353" s="411">
        <v>328.19066033344751</v>
      </c>
      <c r="DR353" s="411">
        <v>328.86980267965981</v>
      </c>
      <c r="DS353" s="411">
        <v>327.28994977990476</v>
      </c>
      <c r="DT353" s="411">
        <v>329.52002270527237</v>
      </c>
      <c r="DU353" s="412">
        <v>330.37129303542463</v>
      </c>
      <c r="DV353" s="411">
        <f t="shared" si="119"/>
        <v>3893.0394829409706</v>
      </c>
      <c r="DW353" s="412">
        <v>335.55718348964962</v>
      </c>
      <c r="DX353" s="412">
        <v>260.77030960620289</v>
      </c>
      <c r="DY353" s="412">
        <v>332.56973182480607</v>
      </c>
      <c r="DZ353" s="412">
        <v>333.83352087199148</v>
      </c>
      <c r="EA353" s="412">
        <v>331.70019284218813</v>
      </c>
      <c r="EB353" s="412">
        <v>327.71473492377521</v>
      </c>
      <c r="EC353" s="412">
        <v>326.65208084864832</v>
      </c>
      <c r="ED353" s="412">
        <v>328.19066033344751</v>
      </c>
      <c r="EE353" s="412">
        <v>328.86980267965981</v>
      </c>
      <c r="EF353" s="412">
        <v>327.28994977990476</v>
      </c>
      <c r="EG353" s="412">
        <v>329.52002270527237</v>
      </c>
      <c r="EH353" s="412">
        <v>330.37129303542463</v>
      </c>
      <c r="EI353" s="411">
        <f t="shared" si="120"/>
        <v>3893.0394829409706</v>
      </c>
      <c r="EK353" s="411">
        <f t="shared" si="121"/>
        <v>3893.0394829409706</v>
      </c>
      <c r="EL353" s="7">
        <f t="shared" si="122"/>
        <v>0</v>
      </c>
    </row>
    <row r="354" spans="1:142">
      <c r="A354" s="365" t="str">
        <f t="shared" si="104"/>
        <v xml:space="preserve"> 093</v>
      </c>
      <c r="B354" s="370" t="s">
        <v>943</v>
      </c>
      <c r="C354" s="370" t="s">
        <v>945</v>
      </c>
      <c r="D354" s="411">
        <v>19805</v>
      </c>
      <c r="E354" s="411">
        <v>20749</v>
      </c>
      <c r="F354" s="411">
        <v>23596</v>
      </c>
      <c r="G354" s="411">
        <v>25485</v>
      </c>
      <c r="H354" s="411">
        <v>29769</v>
      </c>
      <c r="I354" s="411">
        <v>30680</v>
      </c>
      <c r="J354" s="411">
        <v>32025</v>
      </c>
      <c r="K354" s="411">
        <v>30957</v>
      </c>
      <c r="L354" s="411">
        <v>25570</v>
      </c>
      <c r="M354" s="411">
        <v>25445</v>
      </c>
      <c r="N354" s="411">
        <v>21632</v>
      </c>
      <c r="O354" s="412">
        <v>19111</v>
      </c>
      <c r="P354" s="411">
        <f t="shared" si="105"/>
        <v>304824</v>
      </c>
      <c r="Q354" s="411">
        <f t="shared" si="106"/>
        <v>181075.93548387097</v>
      </c>
      <c r="R354" s="411">
        <f t="shared" si="107"/>
        <v>50506.271412680755</v>
      </c>
      <c r="S354" s="411">
        <f t="shared" si="108"/>
        <v>73241.793103448275</v>
      </c>
      <c r="T354" s="411">
        <v>26.000000000000441</v>
      </c>
      <c r="U354" s="411">
        <v>-4402.9999999999991</v>
      </c>
      <c r="V354" s="411">
        <v>-31.000000000000028</v>
      </c>
      <c r="W354" s="411">
        <v>-6.9999999999999147</v>
      </c>
      <c r="X354" s="411">
        <v>-116.99999999999935</v>
      </c>
      <c r="Y354" s="411">
        <v>63.000000000002331</v>
      </c>
      <c r="Z354" s="411">
        <v>0</v>
      </c>
      <c r="AA354" s="411">
        <v>25.999999999999744</v>
      </c>
      <c r="AB354" s="411">
        <v>49.000000000001734</v>
      </c>
      <c r="AC354" s="411">
        <v>-191.00000000000091</v>
      </c>
      <c r="AD354" s="411">
        <v>-95.000000000000881</v>
      </c>
      <c r="AE354" s="412">
        <v>50.000000000000384</v>
      </c>
      <c r="AF354" s="411">
        <f t="shared" si="109"/>
        <v>-4629.9999999999955</v>
      </c>
      <c r="AG354" s="411">
        <v>19831.000000000004</v>
      </c>
      <c r="AH354" s="411">
        <v>16346</v>
      </c>
      <c r="AI354" s="411">
        <v>23565.000000000004</v>
      </c>
      <c r="AJ354" s="411">
        <v>25477.999999999996</v>
      </c>
      <c r="AK354" s="411">
        <v>29652.000000000004</v>
      </c>
      <c r="AL354" s="411">
        <v>30743</v>
      </c>
      <c r="AM354" s="411">
        <v>32025</v>
      </c>
      <c r="AN354" s="411">
        <v>30982.999999999996</v>
      </c>
      <c r="AO354" s="411">
        <v>25619</v>
      </c>
      <c r="AP354" s="411">
        <v>25254</v>
      </c>
      <c r="AQ354" s="411">
        <v>21536.999999999996</v>
      </c>
      <c r="AR354" s="412">
        <v>19161</v>
      </c>
      <c r="AS354" s="411">
        <f t="shared" si="110"/>
        <v>300194</v>
      </c>
      <c r="AT354" s="411">
        <f t="shared" si="111"/>
        <v>176606.93548387097</v>
      </c>
      <c r="AU354" s="411">
        <f t="shared" si="112"/>
        <v>50567.754171301443</v>
      </c>
      <c r="AV354" s="411">
        <f t="shared" si="113"/>
        <v>73019.31034482758</v>
      </c>
      <c r="AW354" s="411">
        <v>0</v>
      </c>
      <c r="AX354" s="411">
        <v>0</v>
      </c>
      <c r="AY354" s="411">
        <v>0</v>
      </c>
      <c r="AZ354" s="411">
        <v>0</v>
      </c>
      <c r="BA354" s="411">
        <v>0</v>
      </c>
      <c r="BB354" s="411">
        <v>0</v>
      </c>
      <c r="BC354" s="411">
        <v>0</v>
      </c>
      <c r="BD354" s="411">
        <v>0</v>
      </c>
      <c r="BE354" s="411">
        <v>0</v>
      </c>
      <c r="BF354" s="411">
        <v>0</v>
      </c>
      <c r="BG354" s="411">
        <v>0</v>
      </c>
      <c r="BH354" s="412">
        <v>0</v>
      </c>
      <c r="BI354" s="411">
        <f t="shared" si="114"/>
        <v>0</v>
      </c>
      <c r="BJ354" s="411">
        <v>19831.000000000004</v>
      </c>
      <c r="BK354" s="411">
        <v>16346</v>
      </c>
      <c r="BL354" s="411">
        <v>23565.000000000004</v>
      </c>
      <c r="BM354" s="411">
        <v>25477.999999999996</v>
      </c>
      <c r="BN354" s="411">
        <v>29652.000000000004</v>
      </c>
      <c r="BO354" s="411">
        <v>30743</v>
      </c>
      <c r="BP354" s="411">
        <v>32025</v>
      </c>
      <c r="BQ354" s="411">
        <v>30982.999999999996</v>
      </c>
      <c r="BR354" s="411">
        <v>25619</v>
      </c>
      <c r="BS354" s="411">
        <v>25254</v>
      </c>
      <c r="BT354" s="411">
        <v>21536.999999999996</v>
      </c>
      <c r="BU354" s="412">
        <v>19161</v>
      </c>
      <c r="BV354" s="411">
        <f t="shared" si="115"/>
        <v>300194</v>
      </c>
      <c r="BW354" s="411">
        <v>0</v>
      </c>
      <c r="BX354" s="411">
        <v>0</v>
      </c>
      <c r="BY354" s="411">
        <v>0</v>
      </c>
      <c r="BZ354" s="411">
        <v>0</v>
      </c>
      <c r="CA354" s="411">
        <v>0</v>
      </c>
      <c r="CB354" s="411">
        <v>0</v>
      </c>
      <c r="CC354" s="411">
        <v>0</v>
      </c>
      <c r="CD354" s="411">
        <v>0</v>
      </c>
      <c r="CE354" s="411">
        <v>0</v>
      </c>
      <c r="CF354" s="411">
        <v>0</v>
      </c>
      <c r="CG354" s="411">
        <v>0</v>
      </c>
      <c r="CH354" s="412">
        <v>0</v>
      </c>
      <c r="CI354" s="411">
        <f t="shared" si="116"/>
        <v>0</v>
      </c>
      <c r="CJ354" s="411">
        <v>19831.000000000004</v>
      </c>
      <c r="CK354" s="411">
        <v>16346</v>
      </c>
      <c r="CL354" s="411">
        <v>23565.000000000004</v>
      </c>
      <c r="CM354" s="411">
        <v>25477.999999999996</v>
      </c>
      <c r="CN354" s="411">
        <v>29652.000000000004</v>
      </c>
      <c r="CO354" s="411">
        <v>30743</v>
      </c>
      <c r="CP354" s="411">
        <v>32025</v>
      </c>
      <c r="CQ354" s="411">
        <v>30982.999999999996</v>
      </c>
      <c r="CR354" s="411">
        <v>25619</v>
      </c>
      <c r="CS354" s="411">
        <v>25254</v>
      </c>
      <c r="CT354" s="411">
        <v>21536.999999999996</v>
      </c>
      <c r="CU354" s="412">
        <v>19161</v>
      </c>
      <c r="CV354" s="411">
        <f t="shared" si="117"/>
        <v>300194</v>
      </c>
      <c r="CW354" s="411">
        <v>-2381.7165696911284</v>
      </c>
      <c r="CX354" s="411">
        <v>-2003.8874008112302</v>
      </c>
      <c r="CY354" s="411">
        <v>-2609.3501574856255</v>
      </c>
      <c r="CZ354" s="411">
        <v>-2445.3297849954724</v>
      </c>
      <c r="DA354" s="411">
        <v>-2784.1361455984597</v>
      </c>
      <c r="DB354" s="411">
        <v>-2553.452312774893</v>
      </c>
      <c r="DC354" s="411">
        <v>-1973.350650408119</v>
      </c>
      <c r="DD354" s="411">
        <v>-1118.8133747602697</v>
      </c>
      <c r="DE354" s="411">
        <v>-624.70504983650721</v>
      </c>
      <c r="DF354" s="411">
        <v>-380.16859569343131</v>
      </c>
      <c r="DG354" s="411">
        <v>-123.01364821592975</v>
      </c>
      <c r="DH354" s="412">
        <v>0</v>
      </c>
      <c r="DI354" s="411">
        <f t="shared" si="118"/>
        <v>-18997.923690271062</v>
      </c>
      <c r="DJ354" s="411">
        <v>17449.283430308871</v>
      </c>
      <c r="DK354" s="411">
        <v>14342.112599188769</v>
      </c>
      <c r="DL354" s="411">
        <v>20955.649842514373</v>
      </c>
      <c r="DM354" s="411">
        <v>23032.670215004531</v>
      </c>
      <c r="DN354" s="411">
        <v>26867.863854401538</v>
      </c>
      <c r="DO354" s="411">
        <v>28189.547687225102</v>
      </c>
      <c r="DP354" s="411">
        <v>30051.649349591877</v>
      </c>
      <c r="DQ354" s="411">
        <v>29864.18662523973</v>
      </c>
      <c r="DR354" s="411">
        <v>24994.294950163494</v>
      </c>
      <c r="DS354" s="411">
        <v>24873.831404306566</v>
      </c>
      <c r="DT354" s="411">
        <v>21413.986351784068</v>
      </c>
      <c r="DU354" s="412">
        <v>19161</v>
      </c>
      <c r="DV354" s="411">
        <f t="shared" si="119"/>
        <v>281196.0763097289</v>
      </c>
      <c r="DW354" s="412">
        <v>17449.283430308871</v>
      </c>
      <c r="DX354" s="412">
        <v>14342.112599188769</v>
      </c>
      <c r="DY354" s="412">
        <v>20955.649842514373</v>
      </c>
      <c r="DZ354" s="412">
        <v>23032.670215004531</v>
      </c>
      <c r="EA354" s="412">
        <v>26867.863854401538</v>
      </c>
      <c r="EB354" s="412">
        <v>28189.547687225102</v>
      </c>
      <c r="EC354" s="412">
        <v>30051.649349591877</v>
      </c>
      <c r="ED354" s="412">
        <v>29864.18662523973</v>
      </c>
      <c r="EE354" s="412">
        <v>24994.294950163494</v>
      </c>
      <c r="EF354" s="412">
        <v>24873.831404306566</v>
      </c>
      <c r="EG354" s="412">
        <v>21413.986351784068</v>
      </c>
      <c r="EH354" s="412">
        <v>19161</v>
      </c>
      <c r="EI354" s="411">
        <f t="shared" si="120"/>
        <v>281196.0763097289</v>
      </c>
      <c r="EK354" s="411">
        <f t="shared" si="121"/>
        <v>281196.07630972896</v>
      </c>
      <c r="EL354" s="7">
        <f t="shared" si="122"/>
        <v>0</v>
      </c>
    </row>
    <row r="355" spans="1:142">
      <c r="A355" s="365" t="str">
        <f t="shared" si="104"/>
        <v xml:space="preserve"> 093</v>
      </c>
      <c r="B355" s="370" t="s">
        <v>943</v>
      </c>
      <c r="C355" s="370" t="s">
        <v>1173</v>
      </c>
      <c r="D355" s="411">
        <v>1</v>
      </c>
      <c r="E355" s="411">
        <v>1</v>
      </c>
      <c r="F355" s="411">
        <v>9</v>
      </c>
      <c r="G355" s="411">
        <v>2</v>
      </c>
      <c r="H355" s="411">
        <v>0</v>
      </c>
      <c r="I355" s="411">
        <v>0</v>
      </c>
      <c r="J355" s="411">
        <v>9</v>
      </c>
      <c r="K355" s="411">
        <v>35</v>
      </c>
      <c r="L355" s="411">
        <v>0</v>
      </c>
      <c r="M355" s="411">
        <v>0</v>
      </c>
      <c r="N355" s="411">
        <v>0</v>
      </c>
      <c r="O355" s="412">
        <v>0</v>
      </c>
      <c r="P355" s="411">
        <f t="shared" si="105"/>
        <v>57</v>
      </c>
      <c r="Q355" s="411">
        <f t="shared" si="106"/>
        <v>21.70967741935484</v>
      </c>
      <c r="R355" s="411">
        <f t="shared" si="107"/>
        <v>35.29032258064516</v>
      </c>
      <c r="S355" s="411">
        <f t="shared" si="108"/>
        <v>0</v>
      </c>
      <c r="T355" s="411">
        <v>0</v>
      </c>
      <c r="U355" s="411">
        <v>0</v>
      </c>
      <c r="V355" s="411">
        <v>0</v>
      </c>
      <c r="W355" s="411">
        <v>0</v>
      </c>
      <c r="X355" s="411">
        <v>0</v>
      </c>
      <c r="Y355" s="411">
        <v>0</v>
      </c>
      <c r="Z355" s="411">
        <v>0</v>
      </c>
      <c r="AA355" s="411">
        <v>0</v>
      </c>
      <c r="AB355" s="411">
        <v>0</v>
      </c>
      <c r="AC355" s="411">
        <v>0</v>
      </c>
      <c r="AD355" s="411">
        <v>0</v>
      </c>
      <c r="AE355" s="412">
        <v>0</v>
      </c>
      <c r="AF355" s="411">
        <f t="shared" si="109"/>
        <v>0</v>
      </c>
      <c r="AG355" s="411">
        <v>0</v>
      </c>
      <c r="AH355" s="411">
        <v>0</v>
      </c>
      <c r="AI355" s="411">
        <v>0</v>
      </c>
      <c r="AJ355" s="411">
        <v>0</v>
      </c>
      <c r="AK355" s="411">
        <v>0</v>
      </c>
      <c r="AL355" s="411">
        <v>0</v>
      </c>
      <c r="AM355" s="411">
        <v>0</v>
      </c>
      <c r="AN355" s="411">
        <v>0</v>
      </c>
      <c r="AO355" s="411">
        <v>0</v>
      </c>
      <c r="AP355" s="411">
        <v>0</v>
      </c>
      <c r="AQ355" s="411">
        <v>0</v>
      </c>
      <c r="AR355" s="412">
        <v>0</v>
      </c>
      <c r="AS355" s="411">
        <f t="shared" si="110"/>
        <v>0</v>
      </c>
      <c r="AT355" s="411">
        <f t="shared" si="111"/>
        <v>0</v>
      </c>
      <c r="AU355" s="411">
        <f t="shared" si="112"/>
        <v>0</v>
      </c>
      <c r="AV355" s="411">
        <f t="shared" si="113"/>
        <v>0</v>
      </c>
      <c r="AW355" s="411">
        <v>0</v>
      </c>
      <c r="AX355" s="411">
        <v>0</v>
      </c>
      <c r="AY355" s="411">
        <v>0</v>
      </c>
      <c r="AZ355" s="411">
        <v>0</v>
      </c>
      <c r="BA355" s="411">
        <v>0</v>
      </c>
      <c r="BB355" s="411">
        <v>0</v>
      </c>
      <c r="BC355" s="411">
        <v>0</v>
      </c>
      <c r="BD355" s="411">
        <v>0</v>
      </c>
      <c r="BE355" s="411">
        <v>0</v>
      </c>
      <c r="BF355" s="411">
        <v>0</v>
      </c>
      <c r="BG355" s="411">
        <v>0</v>
      </c>
      <c r="BH355" s="412">
        <v>0</v>
      </c>
      <c r="BI355" s="411">
        <f t="shared" si="114"/>
        <v>0</v>
      </c>
      <c r="BJ355" s="411">
        <v>0</v>
      </c>
      <c r="BK355" s="411">
        <v>0</v>
      </c>
      <c r="BL355" s="411">
        <v>0</v>
      </c>
      <c r="BM355" s="411">
        <v>0</v>
      </c>
      <c r="BN355" s="411">
        <v>0</v>
      </c>
      <c r="BO355" s="411">
        <v>0</v>
      </c>
      <c r="BP355" s="411">
        <v>0</v>
      </c>
      <c r="BQ355" s="411">
        <v>0</v>
      </c>
      <c r="BR355" s="411">
        <v>0</v>
      </c>
      <c r="BS355" s="411">
        <v>0</v>
      </c>
      <c r="BT355" s="411">
        <v>0</v>
      </c>
      <c r="BU355" s="412">
        <v>0</v>
      </c>
      <c r="BV355" s="411">
        <f t="shared" si="115"/>
        <v>0</v>
      </c>
      <c r="BW355" s="411">
        <v>0</v>
      </c>
      <c r="BX355" s="411">
        <v>0</v>
      </c>
      <c r="BY355" s="411">
        <v>0</v>
      </c>
      <c r="BZ355" s="411">
        <v>0</v>
      </c>
      <c r="CA355" s="411">
        <v>0</v>
      </c>
      <c r="CB355" s="411">
        <v>0</v>
      </c>
      <c r="CC355" s="411">
        <v>0</v>
      </c>
      <c r="CD355" s="411">
        <v>0</v>
      </c>
      <c r="CE355" s="411">
        <v>0</v>
      </c>
      <c r="CF355" s="411">
        <v>0</v>
      </c>
      <c r="CG355" s="411">
        <v>0</v>
      </c>
      <c r="CH355" s="412">
        <v>0</v>
      </c>
      <c r="CI355" s="411">
        <f t="shared" si="116"/>
        <v>0</v>
      </c>
      <c r="CJ355" s="411">
        <v>0</v>
      </c>
      <c r="CK355" s="411">
        <v>0</v>
      </c>
      <c r="CL355" s="411">
        <v>0</v>
      </c>
      <c r="CM355" s="411">
        <v>0</v>
      </c>
      <c r="CN355" s="411">
        <v>0</v>
      </c>
      <c r="CO355" s="411">
        <v>0</v>
      </c>
      <c r="CP355" s="411">
        <v>0</v>
      </c>
      <c r="CQ355" s="411">
        <v>0</v>
      </c>
      <c r="CR355" s="411">
        <v>0</v>
      </c>
      <c r="CS355" s="411">
        <v>0</v>
      </c>
      <c r="CT355" s="411">
        <v>0</v>
      </c>
      <c r="CU355" s="412">
        <v>0</v>
      </c>
      <c r="CV355" s="411">
        <f t="shared" si="117"/>
        <v>0</v>
      </c>
      <c r="CW355" s="411">
        <v>0</v>
      </c>
      <c r="CX355" s="411">
        <v>0</v>
      </c>
      <c r="CY355" s="411">
        <v>0</v>
      </c>
      <c r="CZ355" s="411">
        <v>0</v>
      </c>
      <c r="DA355" s="411">
        <v>0</v>
      </c>
      <c r="DB355" s="411">
        <v>0</v>
      </c>
      <c r="DC355" s="411">
        <v>0</v>
      </c>
      <c r="DD355" s="411">
        <v>0</v>
      </c>
      <c r="DE355" s="411">
        <v>0</v>
      </c>
      <c r="DF355" s="411">
        <v>0</v>
      </c>
      <c r="DG355" s="411">
        <v>0</v>
      </c>
      <c r="DH355" s="412">
        <v>0</v>
      </c>
      <c r="DI355" s="411">
        <f t="shared" si="118"/>
        <v>0</v>
      </c>
      <c r="DJ355" s="411">
        <v>0</v>
      </c>
      <c r="DK355" s="411">
        <v>0</v>
      </c>
      <c r="DL355" s="411">
        <v>0</v>
      </c>
      <c r="DM355" s="411">
        <v>0</v>
      </c>
      <c r="DN355" s="411">
        <v>0</v>
      </c>
      <c r="DO355" s="411">
        <v>0</v>
      </c>
      <c r="DP355" s="411">
        <v>0</v>
      </c>
      <c r="DQ355" s="411">
        <v>0</v>
      </c>
      <c r="DR355" s="411">
        <v>0</v>
      </c>
      <c r="DS355" s="411">
        <v>0</v>
      </c>
      <c r="DT355" s="411">
        <v>0</v>
      </c>
      <c r="DU355" s="412">
        <v>0</v>
      </c>
      <c r="DV355" s="411">
        <f t="shared" si="119"/>
        <v>0</v>
      </c>
      <c r="DW355" s="412">
        <v>0</v>
      </c>
      <c r="DX355" s="412">
        <v>0</v>
      </c>
      <c r="DY355" s="412">
        <v>0</v>
      </c>
      <c r="DZ355" s="412">
        <v>0</v>
      </c>
      <c r="EA355" s="412">
        <v>0</v>
      </c>
      <c r="EB355" s="412">
        <v>0</v>
      </c>
      <c r="EC355" s="412">
        <v>0</v>
      </c>
      <c r="ED355" s="412">
        <v>0</v>
      </c>
      <c r="EE355" s="412">
        <v>0</v>
      </c>
      <c r="EF355" s="412">
        <v>0</v>
      </c>
      <c r="EG355" s="412">
        <v>0</v>
      </c>
      <c r="EH355" s="412">
        <v>0</v>
      </c>
      <c r="EI355" s="411">
        <f t="shared" si="120"/>
        <v>0</v>
      </c>
      <c r="EK355" s="411">
        <f t="shared" si="121"/>
        <v>57</v>
      </c>
      <c r="EL355" s="7">
        <f t="shared" si="122"/>
        <v>-57</v>
      </c>
    </row>
    <row r="356" spans="1:142">
      <c r="A356" s="365" t="str">
        <f t="shared" si="104"/>
        <v xml:space="preserve"> 093</v>
      </c>
      <c r="B356" s="370" t="s">
        <v>943</v>
      </c>
      <c r="C356" s="370" t="s">
        <v>1214</v>
      </c>
      <c r="D356" s="411">
        <v>82</v>
      </c>
      <c r="E356" s="411">
        <v>13</v>
      </c>
      <c r="F356" s="411">
        <v>0</v>
      </c>
      <c r="G356" s="411">
        <v>88</v>
      </c>
      <c r="H356" s="411">
        <v>14</v>
      </c>
      <c r="I356" s="411">
        <v>77</v>
      </c>
      <c r="J356" s="411">
        <v>12</v>
      </c>
      <c r="K356" s="411">
        <v>26</v>
      </c>
      <c r="L356" s="411">
        <v>8</v>
      </c>
      <c r="M356" s="411">
        <v>4</v>
      </c>
      <c r="N356" s="411">
        <v>70</v>
      </c>
      <c r="O356" s="412">
        <v>82</v>
      </c>
      <c r="P356" s="411">
        <f t="shared" si="105"/>
        <v>476</v>
      </c>
      <c r="Q356" s="411">
        <f t="shared" si="106"/>
        <v>285.61290322580646</v>
      </c>
      <c r="R356" s="411">
        <f t="shared" si="107"/>
        <v>32.180200222469409</v>
      </c>
      <c r="S356" s="411">
        <f t="shared" si="108"/>
        <v>158.20689655172413</v>
      </c>
      <c r="T356" s="411">
        <v>0</v>
      </c>
      <c r="U356" s="411">
        <v>0</v>
      </c>
      <c r="V356" s="411">
        <v>0</v>
      </c>
      <c r="W356" s="411">
        <v>0</v>
      </c>
      <c r="X356" s="411">
        <v>0</v>
      </c>
      <c r="Y356" s="411">
        <v>0</v>
      </c>
      <c r="Z356" s="411">
        <v>0</v>
      </c>
      <c r="AA356" s="411">
        <v>0</v>
      </c>
      <c r="AB356" s="411">
        <v>0</v>
      </c>
      <c r="AC356" s="411">
        <v>0</v>
      </c>
      <c r="AD356" s="411">
        <v>0</v>
      </c>
      <c r="AE356" s="412">
        <v>0</v>
      </c>
      <c r="AF356" s="411">
        <f t="shared" si="109"/>
        <v>0</v>
      </c>
      <c r="AG356" s="411">
        <v>0</v>
      </c>
      <c r="AH356" s="411">
        <v>0</v>
      </c>
      <c r="AI356" s="411">
        <v>0</v>
      </c>
      <c r="AJ356" s="411">
        <v>0</v>
      </c>
      <c r="AK356" s="411">
        <v>0</v>
      </c>
      <c r="AL356" s="411">
        <v>0</v>
      </c>
      <c r="AM356" s="411">
        <v>0</v>
      </c>
      <c r="AN356" s="411">
        <v>0</v>
      </c>
      <c r="AO356" s="411">
        <v>0</v>
      </c>
      <c r="AP356" s="411">
        <v>0</v>
      </c>
      <c r="AQ356" s="411">
        <v>0</v>
      </c>
      <c r="AR356" s="412">
        <v>0</v>
      </c>
      <c r="AS356" s="411">
        <f t="shared" si="110"/>
        <v>0</v>
      </c>
      <c r="AT356" s="411">
        <f t="shared" si="111"/>
        <v>0</v>
      </c>
      <c r="AU356" s="411">
        <f t="shared" si="112"/>
        <v>0</v>
      </c>
      <c r="AV356" s="411">
        <f t="shared" si="113"/>
        <v>0</v>
      </c>
      <c r="AW356" s="411">
        <v>0</v>
      </c>
      <c r="AX356" s="411">
        <v>0</v>
      </c>
      <c r="AY356" s="411">
        <v>0</v>
      </c>
      <c r="AZ356" s="411">
        <v>0</v>
      </c>
      <c r="BA356" s="411">
        <v>0</v>
      </c>
      <c r="BB356" s="411">
        <v>0</v>
      </c>
      <c r="BC356" s="411">
        <v>0</v>
      </c>
      <c r="BD356" s="411">
        <v>0</v>
      </c>
      <c r="BE356" s="411">
        <v>0</v>
      </c>
      <c r="BF356" s="411">
        <v>0</v>
      </c>
      <c r="BG356" s="411">
        <v>0</v>
      </c>
      <c r="BH356" s="412">
        <v>0</v>
      </c>
      <c r="BI356" s="411">
        <f t="shared" si="114"/>
        <v>0</v>
      </c>
      <c r="BJ356" s="411">
        <v>0</v>
      </c>
      <c r="BK356" s="411">
        <v>0</v>
      </c>
      <c r="BL356" s="411">
        <v>0</v>
      </c>
      <c r="BM356" s="411">
        <v>0</v>
      </c>
      <c r="BN356" s="411">
        <v>0</v>
      </c>
      <c r="BO356" s="411">
        <v>0</v>
      </c>
      <c r="BP356" s="411">
        <v>0</v>
      </c>
      <c r="BQ356" s="411">
        <v>0</v>
      </c>
      <c r="BR356" s="411">
        <v>0</v>
      </c>
      <c r="BS356" s="411">
        <v>0</v>
      </c>
      <c r="BT356" s="411">
        <v>0</v>
      </c>
      <c r="BU356" s="412">
        <v>0</v>
      </c>
      <c r="BV356" s="411">
        <f t="shared" si="115"/>
        <v>0</v>
      </c>
      <c r="BW356" s="411">
        <v>0</v>
      </c>
      <c r="BX356" s="411">
        <v>0</v>
      </c>
      <c r="BY356" s="411">
        <v>0</v>
      </c>
      <c r="BZ356" s="411">
        <v>0</v>
      </c>
      <c r="CA356" s="411">
        <v>0</v>
      </c>
      <c r="CB356" s="411">
        <v>0</v>
      </c>
      <c r="CC356" s="411">
        <v>0</v>
      </c>
      <c r="CD356" s="411">
        <v>0</v>
      </c>
      <c r="CE356" s="411">
        <v>0</v>
      </c>
      <c r="CF356" s="411">
        <v>0</v>
      </c>
      <c r="CG356" s="411">
        <v>0</v>
      </c>
      <c r="CH356" s="412">
        <v>0</v>
      </c>
      <c r="CI356" s="411">
        <f t="shared" si="116"/>
        <v>0</v>
      </c>
      <c r="CJ356" s="411">
        <v>0</v>
      </c>
      <c r="CK356" s="411">
        <v>0</v>
      </c>
      <c r="CL356" s="411">
        <v>0</v>
      </c>
      <c r="CM356" s="411">
        <v>0</v>
      </c>
      <c r="CN356" s="411">
        <v>0</v>
      </c>
      <c r="CO356" s="411">
        <v>0</v>
      </c>
      <c r="CP356" s="411">
        <v>0</v>
      </c>
      <c r="CQ356" s="411">
        <v>0</v>
      </c>
      <c r="CR356" s="411">
        <v>0</v>
      </c>
      <c r="CS356" s="411">
        <v>0</v>
      </c>
      <c r="CT356" s="411">
        <v>0</v>
      </c>
      <c r="CU356" s="412">
        <v>0</v>
      </c>
      <c r="CV356" s="411">
        <f t="shared" si="117"/>
        <v>0</v>
      </c>
      <c r="CW356" s="411">
        <v>0</v>
      </c>
      <c r="CX356" s="411">
        <v>0</v>
      </c>
      <c r="CY356" s="411">
        <v>0</v>
      </c>
      <c r="CZ356" s="411">
        <v>0</v>
      </c>
      <c r="DA356" s="411">
        <v>0</v>
      </c>
      <c r="DB356" s="411">
        <v>0</v>
      </c>
      <c r="DC356" s="411">
        <v>0</v>
      </c>
      <c r="DD356" s="411">
        <v>0</v>
      </c>
      <c r="DE356" s="411">
        <v>0</v>
      </c>
      <c r="DF356" s="411">
        <v>0</v>
      </c>
      <c r="DG356" s="411">
        <v>0</v>
      </c>
      <c r="DH356" s="412">
        <v>0</v>
      </c>
      <c r="DI356" s="411">
        <f t="shared" si="118"/>
        <v>0</v>
      </c>
      <c r="DJ356" s="411">
        <v>0</v>
      </c>
      <c r="DK356" s="411">
        <v>0</v>
      </c>
      <c r="DL356" s="411">
        <v>0</v>
      </c>
      <c r="DM356" s="411">
        <v>0</v>
      </c>
      <c r="DN356" s="411">
        <v>0</v>
      </c>
      <c r="DO356" s="411">
        <v>0</v>
      </c>
      <c r="DP356" s="411">
        <v>0</v>
      </c>
      <c r="DQ356" s="411">
        <v>0</v>
      </c>
      <c r="DR356" s="411">
        <v>0</v>
      </c>
      <c r="DS356" s="411">
        <v>0</v>
      </c>
      <c r="DT356" s="411">
        <v>0</v>
      </c>
      <c r="DU356" s="412">
        <v>0</v>
      </c>
      <c r="DV356" s="411">
        <f t="shared" si="119"/>
        <v>0</v>
      </c>
      <c r="DW356" s="412">
        <v>0</v>
      </c>
      <c r="DX356" s="412">
        <v>0</v>
      </c>
      <c r="DY356" s="412">
        <v>0</v>
      </c>
      <c r="DZ356" s="412">
        <v>0</v>
      </c>
      <c r="EA356" s="412">
        <v>0</v>
      </c>
      <c r="EB356" s="412">
        <v>0</v>
      </c>
      <c r="EC356" s="412">
        <v>0</v>
      </c>
      <c r="ED356" s="412">
        <v>0</v>
      </c>
      <c r="EE356" s="412">
        <v>0</v>
      </c>
      <c r="EF356" s="412">
        <v>0</v>
      </c>
      <c r="EG356" s="412">
        <v>0</v>
      </c>
      <c r="EH356" s="412">
        <v>0</v>
      </c>
      <c r="EI356" s="411">
        <f t="shared" si="120"/>
        <v>0</v>
      </c>
      <c r="EK356" s="411">
        <f t="shared" si="121"/>
        <v>476</v>
      </c>
      <c r="EL356" s="7">
        <f t="shared" si="122"/>
        <v>-476</v>
      </c>
    </row>
    <row r="357" spans="1:142">
      <c r="A357" s="365" t="str">
        <f t="shared" si="104"/>
        <v xml:space="preserve"> 093</v>
      </c>
      <c r="B357" s="370" t="s">
        <v>943</v>
      </c>
      <c r="C357" s="370" t="s">
        <v>1215</v>
      </c>
      <c r="D357" s="411">
        <v>0</v>
      </c>
      <c r="E357" s="411">
        <v>0</v>
      </c>
      <c r="F357" s="411">
        <v>0</v>
      </c>
      <c r="G357" s="411">
        <v>1</v>
      </c>
      <c r="H357" s="411">
        <v>1</v>
      </c>
      <c r="I357" s="411">
        <v>0</v>
      </c>
      <c r="J357" s="411">
        <v>0</v>
      </c>
      <c r="K357" s="411">
        <v>1</v>
      </c>
      <c r="L357" s="411">
        <v>0</v>
      </c>
      <c r="M357" s="411">
        <v>0</v>
      </c>
      <c r="N357" s="411">
        <v>0</v>
      </c>
      <c r="O357" s="412">
        <v>0</v>
      </c>
      <c r="P357" s="411">
        <f t="shared" si="105"/>
        <v>3</v>
      </c>
      <c r="Q357" s="411">
        <f t="shared" si="106"/>
        <v>2</v>
      </c>
      <c r="R357" s="411">
        <f t="shared" si="107"/>
        <v>1</v>
      </c>
      <c r="S357" s="411">
        <f t="shared" si="108"/>
        <v>0</v>
      </c>
      <c r="T357" s="411">
        <v>0</v>
      </c>
      <c r="U357" s="411">
        <v>0</v>
      </c>
      <c r="V357" s="411">
        <v>0</v>
      </c>
      <c r="W357" s="411">
        <v>0</v>
      </c>
      <c r="X357" s="411">
        <v>0</v>
      </c>
      <c r="Y357" s="411">
        <v>0</v>
      </c>
      <c r="Z357" s="411">
        <v>0</v>
      </c>
      <c r="AA357" s="411">
        <v>0</v>
      </c>
      <c r="AB357" s="411">
        <v>0</v>
      </c>
      <c r="AC357" s="411">
        <v>0</v>
      </c>
      <c r="AD357" s="411">
        <v>0</v>
      </c>
      <c r="AE357" s="412">
        <v>0</v>
      </c>
      <c r="AF357" s="411">
        <f t="shared" si="109"/>
        <v>0</v>
      </c>
      <c r="AG357" s="411">
        <v>0</v>
      </c>
      <c r="AH357" s="411">
        <v>0</v>
      </c>
      <c r="AI357" s="411">
        <v>0</v>
      </c>
      <c r="AJ357" s="411">
        <v>0</v>
      </c>
      <c r="AK357" s="411">
        <v>0</v>
      </c>
      <c r="AL357" s="411">
        <v>0</v>
      </c>
      <c r="AM357" s="411">
        <v>0</v>
      </c>
      <c r="AN357" s="411">
        <v>0</v>
      </c>
      <c r="AO357" s="411">
        <v>0</v>
      </c>
      <c r="AP357" s="411">
        <v>0</v>
      </c>
      <c r="AQ357" s="411">
        <v>0</v>
      </c>
      <c r="AR357" s="412">
        <v>0</v>
      </c>
      <c r="AS357" s="411">
        <f t="shared" si="110"/>
        <v>0</v>
      </c>
      <c r="AT357" s="411">
        <f t="shared" si="111"/>
        <v>0</v>
      </c>
      <c r="AU357" s="411">
        <f t="shared" si="112"/>
        <v>0</v>
      </c>
      <c r="AV357" s="411">
        <f t="shared" si="113"/>
        <v>0</v>
      </c>
      <c r="AW357" s="411">
        <v>0</v>
      </c>
      <c r="AX357" s="411">
        <v>0</v>
      </c>
      <c r="AY357" s="411">
        <v>0</v>
      </c>
      <c r="AZ357" s="411">
        <v>0</v>
      </c>
      <c r="BA357" s="411">
        <v>0</v>
      </c>
      <c r="BB357" s="411">
        <v>0</v>
      </c>
      <c r="BC357" s="411">
        <v>0</v>
      </c>
      <c r="BD357" s="411">
        <v>0</v>
      </c>
      <c r="BE357" s="411">
        <v>0</v>
      </c>
      <c r="BF357" s="411">
        <v>0</v>
      </c>
      <c r="BG357" s="411">
        <v>0</v>
      </c>
      <c r="BH357" s="412">
        <v>0</v>
      </c>
      <c r="BI357" s="411">
        <f t="shared" si="114"/>
        <v>0</v>
      </c>
      <c r="BJ357" s="411">
        <v>0</v>
      </c>
      <c r="BK357" s="411">
        <v>0</v>
      </c>
      <c r="BL357" s="411">
        <v>0</v>
      </c>
      <c r="BM357" s="411">
        <v>0</v>
      </c>
      <c r="BN357" s="411">
        <v>0</v>
      </c>
      <c r="BO357" s="411">
        <v>0</v>
      </c>
      <c r="BP357" s="411">
        <v>0</v>
      </c>
      <c r="BQ357" s="411">
        <v>0</v>
      </c>
      <c r="BR357" s="411">
        <v>0</v>
      </c>
      <c r="BS357" s="411">
        <v>0</v>
      </c>
      <c r="BT357" s="411">
        <v>0</v>
      </c>
      <c r="BU357" s="412">
        <v>0</v>
      </c>
      <c r="BV357" s="411">
        <f t="shared" si="115"/>
        <v>0</v>
      </c>
      <c r="BW357" s="411">
        <v>0</v>
      </c>
      <c r="BX357" s="411">
        <v>0</v>
      </c>
      <c r="BY357" s="411">
        <v>0</v>
      </c>
      <c r="BZ357" s="411">
        <v>0</v>
      </c>
      <c r="CA357" s="411">
        <v>0</v>
      </c>
      <c r="CB357" s="411">
        <v>0</v>
      </c>
      <c r="CC357" s="411">
        <v>0</v>
      </c>
      <c r="CD357" s="411">
        <v>0</v>
      </c>
      <c r="CE357" s="411">
        <v>0</v>
      </c>
      <c r="CF357" s="411">
        <v>0</v>
      </c>
      <c r="CG357" s="411">
        <v>0</v>
      </c>
      <c r="CH357" s="412">
        <v>0</v>
      </c>
      <c r="CI357" s="411">
        <f t="shared" si="116"/>
        <v>0</v>
      </c>
      <c r="CJ357" s="411">
        <v>0</v>
      </c>
      <c r="CK357" s="411">
        <v>0</v>
      </c>
      <c r="CL357" s="411">
        <v>0</v>
      </c>
      <c r="CM357" s="411">
        <v>0</v>
      </c>
      <c r="CN357" s="411">
        <v>0</v>
      </c>
      <c r="CO357" s="411">
        <v>0</v>
      </c>
      <c r="CP357" s="411">
        <v>0</v>
      </c>
      <c r="CQ357" s="411">
        <v>0</v>
      </c>
      <c r="CR357" s="411">
        <v>0</v>
      </c>
      <c r="CS357" s="411">
        <v>0</v>
      </c>
      <c r="CT357" s="411">
        <v>0</v>
      </c>
      <c r="CU357" s="412">
        <v>0</v>
      </c>
      <c r="CV357" s="411">
        <f t="shared" si="117"/>
        <v>0</v>
      </c>
      <c r="CW357" s="411">
        <v>0</v>
      </c>
      <c r="CX357" s="411">
        <v>0</v>
      </c>
      <c r="CY357" s="411">
        <v>0</v>
      </c>
      <c r="CZ357" s="411">
        <v>0</v>
      </c>
      <c r="DA357" s="411">
        <v>0</v>
      </c>
      <c r="DB357" s="411">
        <v>0</v>
      </c>
      <c r="DC357" s="411">
        <v>0</v>
      </c>
      <c r="DD357" s="411">
        <v>0</v>
      </c>
      <c r="DE357" s="411">
        <v>0</v>
      </c>
      <c r="DF357" s="411">
        <v>0</v>
      </c>
      <c r="DG357" s="411">
        <v>0</v>
      </c>
      <c r="DH357" s="412">
        <v>0</v>
      </c>
      <c r="DI357" s="411">
        <f t="shared" si="118"/>
        <v>0</v>
      </c>
      <c r="DJ357" s="411">
        <v>0</v>
      </c>
      <c r="DK357" s="411">
        <v>0</v>
      </c>
      <c r="DL357" s="411">
        <v>0</v>
      </c>
      <c r="DM357" s="411">
        <v>0</v>
      </c>
      <c r="DN357" s="411">
        <v>0</v>
      </c>
      <c r="DO357" s="411">
        <v>0</v>
      </c>
      <c r="DP357" s="411">
        <v>0</v>
      </c>
      <c r="DQ357" s="411">
        <v>0</v>
      </c>
      <c r="DR357" s="411">
        <v>0</v>
      </c>
      <c r="DS357" s="411">
        <v>0</v>
      </c>
      <c r="DT357" s="411">
        <v>0</v>
      </c>
      <c r="DU357" s="412">
        <v>0</v>
      </c>
      <c r="DV357" s="411">
        <f t="shared" si="119"/>
        <v>0</v>
      </c>
      <c r="DW357" s="412">
        <v>0</v>
      </c>
      <c r="DX357" s="412">
        <v>0</v>
      </c>
      <c r="DY357" s="412">
        <v>0</v>
      </c>
      <c r="DZ357" s="412">
        <v>0</v>
      </c>
      <c r="EA357" s="412">
        <v>0</v>
      </c>
      <c r="EB357" s="412">
        <v>0</v>
      </c>
      <c r="EC357" s="412">
        <v>0</v>
      </c>
      <c r="ED357" s="412">
        <v>0</v>
      </c>
      <c r="EE357" s="412">
        <v>0</v>
      </c>
      <c r="EF357" s="412">
        <v>0</v>
      </c>
      <c r="EG357" s="412">
        <v>0</v>
      </c>
      <c r="EH357" s="412">
        <v>0</v>
      </c>
      <c r="EI357" s="411">
        <f t="shared" si="120"/>
        <v>0</v>
      </c>
      <c r="EK357" s="411">
        <f t="shared" si="121"/>
        <v>3</v>
      </c>
      <c r="EL357" s="7">
        <f t="shared" si="122"/>
        <v>-3</v>
      </c>
    </row>
    <row r="358" spans="1:142">
      <c r="A358" s="365" t="str">
        <f t="shared" si="104"/>
        <v xml:space="preserve"> 093</v>
      </c>
      <c r="B358" s="370" t="s">
        <v>943</v>
      </c>
      <c r="C358" s="370" t="s">
        <v>1216</v>
      </c>
      <c r="D358" s="411">
        <v>356</v>
      </c>
      <c r="E358" s="411">
        <v>353</v>
      </c>
      <c r="F358" s="411">
        <v>349</v>
      </c>
      <c r="G358" s="411">
        <v>345</v>
      </c>
      <c r="H358" s="411">
        <v>342</v>
      </c>
      <c r="I358" s="411">
        <v>337</v>
      </c>
      <c r="J358" s="411">
        <v>328</v>
      </c>
      <c r="K358" s="411">
        <v>321</v>
      </c>
      <c r="L358" s="411">
        <v>319</v>
      </c>
      <c r="M358" s="411">
        <v>317</v>
      </c>
      <c r="N358" s="411">
        <v>314</v>
      </c>
      <c r="O358" s="412">
        <v>310</v>
      </c>
      <c r="P358" s="411">
        <f t="shared" si="105"/>
        <v>3991</v>
      </c>
      <c r="Q358" s="411">
        <f t="shared" si="106"/>
        <v>2399.4193548387098</v>
      </c>
      <c r="R358" s="411">
        <f t="shared" si="107"/>
        <v>562.58064516129025</v>
      </c>
      <c r="S358" s="411">
        <f t="shared" si="108"/>
        <v>1029</v>
      </c>
      <c r="T358" s="411">
        <v>0</v>
      </c>
      <c r="U358" s="411">
        <v>0</v>
      </c>
      <c r="V358" s="411">
        <v>0</v>
      </c>
      <c r="W358" s="411">
        <v>0</v>
      </c>
      <c r="X358" s="411">
        <v>0</v>
      </c>
      <c r="Y358" s="411">
        <v>0</v>
      </c>
      <c r="Z358" s="411">
        <v>0</v>
      </c>
      <c r="AA358" s="411">
        <v>0</v>
      </c>
      <c r="AB358" s="411">
        <v>0</v>
      </c>
      <c r="AC358" s="411">
        <v>0</v>
      </c>
      <c r="AD358" s="411">
        <v>0</v>
      </c>
      <c r="AE358" s="412">
        <v>0</v>
      </c>
      <c r="AF358" s="411">
        <f t="shared" si="109"/>
        <v>0</v>
      </c>
      <c r="AG358" s="411">
        <v>0</v>
      </c>
      <c r="AH358" s="411">
        <v>0</v>
      </c>
      <c r="AI358" s="411">
        <v>0</v>
      </c>
      <c r="AJ358" s="411">
        <v>0</v>
      </c>
      <c r="AK358" s="411">
        <v>0</v>
      </c>
      <c r="AL358" s="411">
        <v>0</v>
      </c>
      <c r="AM358" s="411">
        <v>0</v>
      </c>
      <c r="AN358" s="411">
        <v>0</v>
      </c>
      <c r="AO358" s="411">
        <v>0</v>
      </c>
      <c r="AP358" s="411">
        <v>0</v>
      </c>
      <c r="AQ358" s="411">
        <v>0</v>
      </c>
      <c r="AR358" s="412">
        <v>0</v>
      </c>
      <c r="AS358" s="411">
        <f t="shared" si="110"/>
        <v>0</v>
      </c>
      <c r="AT358" s="411">
        <f t="shared" si="111"/>
        <v>0</v>
      </c>
      <c r="AU358" s="411">
        <f t="shared" si="112"/>
        <v>0</v>
      </c>
      <c r="AV358" s="411">
        <f t="shared" si="113"/>
        <v>0</v>
      </c>
      <c r="AW358" s="411">
        <v>0</v>
      </c>
      <c r="AX358" s="411">
        <v>0</v>
      </c>
      <c r="AY358" s="411">
        <v>0</v>
      </c>
      <c r="AZ358" s="411">
        <v>0</v>
      </c>
      <c r="BA358" s="411">
        <v>0</v>
      </c>
      <c r="BB358" s="411">
        <v>0</v>
      </c>
      <c r="BC358" s="411">
        <v>0</v>
      </c>
      <c r="BD358" s="411">
        <v>0</v>
      </c>
      <c r="BE358" s="411">
        <v>0</v>
      </c>
      <c r="BF358" s="411">
        <v>0</v>
      </c>
      <c r="BG358" s="411">
        <v>0</v>
      </c>
      <c r="BH358" s="412">
        <v>0</v>
      </c>
      <c r="BI358" s="411">
        <f t="shared" si="114"/>
        <v>0</v>
      </c>
      <c r="BJ358" s="411">
        <v>0</v>
      </c>
      <c r="BK358" s="411">
        <v>0</v>
      </c>
      <c r="BL358" s="411">
        <v>0</v>
      </c>
      <c r="BM358" s="411">
        <v>0</v>
      </c>
      <c r="BN358" s="411">
        <v>0</v>
      </c>
      <c r="BO358" s="411">
        <v>0</v>
      </c>
      <c r="BP358" s="411">
        <v>0</v>
      </c>
      <c r="BQ358" s="411">
        <v>0</v>
      </c>
      <c r="BR358" s="411">
        <v>0</v>
      </c>
      <c r="BS358" s="411">
        <v>0</v>
      </c>
      <c r="BT358" s="411">
        <v>0</v>
      </c>
      <c r="BU358" s="412">
        <v>0</v>
      </c>
      <c r="BV358" s="411">
        <f t="shared" si="115"/>
        <v>0</v>
      </c>
      <c r="BW358" s="411">
        <v>0</v>
      </c>
      <c r="BX358" s="411">
        <v>0</v>
      </c>
      <c r="BY358" s="411">
        <v>0</v>
      </c>
      <c r="BZ358" s="411">
        <v>0</v>
      </c>
      <c r="CA358" s="411">
        <v>0</v>
      </c>
      <c r="CB358" s="411">
        <v>0</v>
      </c>
      <c r="CC358" s="411">
        <v>0</v>
      </c>
      <c r="CD358" s="411">
        <v>0</v>
      </c>
      <c r="CE358" s="411">
        <v>0</v>
      </c>
      <c r="CF358" s="411">
        <v>0</v>
      </c>
      <c r="CG358" s="411">
        <v>0</v>
      </c>
      <c r="CH358" s="412">
        <v>0</v>
      </c>
      <c r="CI358" s="411">
        <f t="shared" si="116"/>
        <v>0</v>
      </c>
      <c r="CJ358" s="411">
        <v>0</v>
      </c>
      <c r="CK358" s="411">
        <v>0</v>
      </c>
      <c r="CL358" s="411">
        <v>0</v>
      </c>
      <c r="CM358" s="411">
        <v>0</v>
      </c>
      <c r="CN358" s="411">
        <v>0</v>
      </c>
      <c r="CO358" s="411">
        <v>0</v>
      </c>
      <c r="CP358" s="411">
        <v>0</v>
      </c>
      <c r="CQ358" s="411">
        <v>0</v>
      </c>
      <c r="CR358" s="411">
        <v>0</v>
      </c>
      <c r="CS358" s="411">
        <v>0</v>
      </c>
      <c r="CT358" s="411">
        <v>0</v>
      </c>
      <c r="CU358" s="412">
        <v>0</v>
      </c>
      <c r="CV358" s="411">
        <f t="shared" si="117"/>
        <v>0</v>
      </c>
      <c r="CW358" s="411">
        <v>0</v>
      </c>
      <c r="CX358" s="411">
        <v>0</v>
      </c>
      <c r="CY358" s="411">
        <v>0</v>
      </c>
      <c r="CZ358" s="411">
        <v>0</v>
      </c>
      <c r="DA358" s="411">
        <v>0</v>
      </c>
      <c r="DB358" s="411">
        <v>0</v>
      </c>
      <c r="DC358" s="411">
        <v>0</v>
      </c>
      <c r="DD358" s="411">
        <v>0</v>
      </c>
      <c r="DE358" s="411">
        <v>0</v>
      </c>
      <c r="DF358" s="411">
        <v>0</v>
      </c>
      <c r="DG358" s="411">
        <v>0</v>
      </c>
      <c r="DH358" s="412">
        <v>0</v>
      </c>
      <c r="DI358" s="411">
        <f t="shared" si="118"/>
        <v>0</v>
      </c>
      <c r="DJ358" s="411">
        <v>0</v>
      </c>
      <c r="DK358" s="411">
        <v>0</v>
      </c>
      <c r="DL358" s="411">
        <v>0</v>
      </c>
      <c r="DM358" s="411">
        <v>0</v>
      </c>
      <c r="DN358" s="411">
        <v>0</v>
      </c>
      <c r="DO358" s="411">
        <v>0</v>
      </c>
      <c r="DP358" s="411">
        <v>0</v>
      </c>
      <c r="DQ358" s="411">
        <v>0</v>
      </c>
      <c r="DR358" s="411">
        <v>0</v>
      </c>
      <c r="DS358" s="411">
        <v>0</v>
      </c>
      <c r="DT358" s="411">
        <v>0</v>
      </c>
      <c r="DU358" s="412">
        <v>0</v>
      </c>
      <c r="DV358" s="411">
        <f t="shared" si="119"/>
        <v>0</v>
      </c>
      <c r="DW358" s="412">
        <v>0</v>
      </c>
      <c r="DX358" s="412">
        <v>0</v>
      </c>
      <c r="DY358" s="412">
        <v>0</v>
      </c>
      <c r="DZ358" s="412">
        <v>0</v>
      </c>
      <c r="EA358" s="412">
        <v>0</v>
      </c>
      <c r="EB358" s="412">
        <v>0</v>
      </c>
      <c r="EC358" s="412">
        <v>0</v>
      </c>
      <c r="ED358" s="412">
        <v>0</v>
      </c>
      <c r="EE358" s="412">
        <v>0</v>
      </c>
      <c r="EF358" s="412">
        <v>0</v>
      </c>
      <c r="EG358" s="412">
        <v>0</v>
      </c>
      <c r="EH358" s="412">
        <v>0</v>
      </c>
      <c r="EI358" s="411">
        <f t="shared" si="120"/>
        <v>0</v>
      </c>
      <c r="EK358" s="411">
        <f t="shared" si="121"/>
        <v>3991</v>
      </c>
      <c r="EL358" s="7">
        <f t="shared" si="122"/>
        <v>-3991</v>
      </c>
    </row>
    <row r="359" spans="1:142">
      <c r="A359" s="365" t="str">
        <f t="shared" si="104"/>
        <v xml:space="preserve"> 093</v>
      </c>
      <c r="B359" s="370" t="s">
        <v>943</v>
      </c>
      <c r="C359" s="370" t="s">
        <v>1202</v>
      </c>
      <c r="D359" s="411">
        <v>0</v>
      </c>
      <c r="E359" s="411">
        <v>2</v>
      </c>
      <c r="F359" s="411">
        <v>2</v>
      </c>
      <c r="G359" s="411">
        <v>1</v>
      </c>
      <c r="H359" s="411">
        <v>0</v>
      </c>
      <c r="I359" s="411">
        <v>3</v>
      </c>
      <c r="J359" s="411">
        <v>1</v>
      </c>
      <c r="K359" s="411">
        <v>2</v>
      </c>
      <c r="L359" s="411">
        <v>1</v>
      </c>
      <c r="M359" s="411">
        <v>1</v>
      </c>
      <c r="N359" s="411">
        <v>0</v>
      </c>
      <c r="O359" s="412">
        <v>1</v>
      </c>
      <c r="P359" s="411">
        <f t="shared" si="105"/>
        <v>14</v>
      </c>
      <c r="Q359" s="411">
        <f t="shared" si="106"/>
        <v>8.9677419354838719</v>
      </c>
      <c r="R359" s="411">
        <f t="shared" si="107"/>
        <v>2.7563959955506117</v>
      </c>
      <c r="S359" s="411">
        <f t="shared" si="108"/>
        <v>2.2758620689655173</v>
      </c>
      <c r="T359" s="411">
        <v>0</v>
      </c>
      <c r="U359" s="411">
        <v>0</v>
      </c>
      <c r="V359" s="411">
        <v>0</v>
      </c>
      <c r="W359" s="411">
        <v>0</v>
      </c>
      <c r="X359" s="411">
        <v>0</v>
      </c>
      <c r="Y359" s="411">
        <v>0</v>
      </c>
      <c r="Z359" s="411">
        <v>0</v>
      </c>
      <c r="AA359" s="411">
        <v>0</v>
      </c>
      <c r="AB359" s="411">
        <v>0</v>
      </c>
      <c r="AC359" s="411">
        <v>0</v>
      </c>
      <c r="AD359" s="411">
        <v>0</v>
      </c>
      <c r="AE359" s="412">
        <v>0</v>
      </c>
      <c r="AF359" s="411">
        <f t="shared" si="109"/>
        <v>0</v>
      </c>
      <c r="AG359" s="411">
        <v>0</v>
      </c>
      <c r="AH359" s="411">
        <v>0</v>
      </c>
      <c r="AI359" s="411">
        <v>0</v>
      </c>
      <c r="AJ359" s="411">
        <v>0</v>
      </c>
      <c r="AK359" s="411">
        <v>0</v>
      </c>
      <c r="AL359" s="411">
        <v>0</v>
      </c>
      <c r="AM359" s="411">
        <v>0</v>
      </c>
      <c r="AN359" s="411">
        <v>0</v>
      </c>
      <c r="AO359" s="411">
        <v>0</v>
      </c>
      <c r="AP359" s="411">
        <v>0</v>
      </c>
      <c r="AQ359" s="411">
        <v>0</v>
      </c>
      <c r="AR359" s="412">
        <v>0</v>
      </c>
      <c r="AS359" s="411">
        <f t="shared" si="110"/>
        <v>0</v>
      </c>
      <c r="AT359" s="411">
        <f t="shared" si="111"/>
        <v>0</v>
      </c>
      <c r="AU359" s="411">
        <f t="shared" si="112"/>
        <v>0</v>
      </c>
      <c r="AV359" s="411">
        <f t="shared" si="113"/>
        <v>0</v>
      </c>
      <c r="AW359" s="411">
        <v>0</v>
      </c>
      <c r="AX359" s="411">
        <v>0</v>
      </c>
      <c r="AY359" s="411">
        <v>0</v>
      </c>
      <c r="AZ359" s="411">
        <v>0</v>
      </c>
      <c r="BA359" s="411">
        <v>0</v>
      </c>
      <c r="BB359" s="411">
        <v>0</v>
      </c>
      <c r="BC359" s="411">
        <v>0</v>
      </c>
      <c r="BD359" s="411">
        <v>0</v>
      </c>
      <c r="BE359" s="411">
        <v>0</v>
      </c>
      <c r="BF359" s="411">
        <v>0</v>
      </c>
      <c r="BG359" s="411">
        <v>0</v>
      </c>
      <c r="BH359" s="412">
        <v>0</v>
      </c>
      <c r="BI359" s="411">
        <f t="shared" si="114"/>
        <v>0</v>
      </c>
      <c r="BJ359" s="411">
        <v>0</v>
      </c>
      <c r="BK359" s="411">
        <v>0</v>
      </c>
      <c r="BL359" s="411">
        <v>0</v>
      </c>
      <c r="BM359" s="411">
        <v>0</v>
      </c>
      <c r="BN359" s="411">
        <v>0</v>
      </c>
      <c r="BO359" s="411">
        <v>0</v>
      </c>
      <c r="BP359" s="411">
        <v>0</v>
      </c>
      <c r="BQ359" s="411">
        <v>0</v>
      </c>
      <c r="BR359" s="411">
        <v>0</v>
      </c>
      <c r="BS359" s="411">
        <v>0</v>
      </c>
      <c r="BT359" s="411">
        <v>0</v>
      </c>
      <c r="BU359" s="412">
        <v>0</v>
      </c>
      <c r="BV359" s="411">
        <f t="shared" si="115"/>
        <v>0</v>
      </c>
      <c r="BW359" s="411">
        <v>0</v>
      </c>
      <c r="BX359" s="411">
        <v>0</v>
      </c>
      <c r="BY359" s="411">
        <v>0</v>
      </c>
      <c r="BZ359" s="411">
        <v>0</v>
      </c>
      <c r="CA359" s="411">
        <v>0</v>
      </c>
      <c r="CB359" s="411">
        <v>0</v>
      </c>
      <c r="CC359" s="411">
        <v>0</v>
      </c>
      <c r="CD359" s="411">
        <v>0</v>
      </c>
      <c r="CE359" s="411">
        <v>0</v>
      </c>
      <c r="CF359" s="411">
        <v>0</v>
      </c>
      <c r="CG359" s="411">
        <v>0</v>
      </c>
      <c r="CH359" s="412">
        <v>0</v>
      </c>
      <c r="CI359" s="411">
        <f t="shared" si="116"/>
        <v>0</v>
      </c>
      <c r="CJ359" s="411">
        <v>0</v>
      </c>
      <c r="CK359" s="411">
        <v>0</v>
      </c>
      <c r="CL359" s="411">
        <v>0</v>
      </c>
      <c r="CM359" s="411">
        <v>0</v>
      </c>
      <c r="CN359" s="411">
        <v>0</v>
      </c>
      <c r="CO359" s="411">
        <v>0</v>
      </c>
      <c r="CP359" s="411">
        <v>0</v>
      </c>
      <c r="CQ359" s="411">
        <v>0</v>
      </c>
      <c r="CR359" s="411">
        <v>0</v>
      </c>
      <c r="CS359" s="411">
        <v>0</v>
      </c>
      <c r="CT359" s="411">
        <v>0</v>
      </c>
      <c r="CU359" s="412">
        <v>0</v>
      </c>
      <c r="CV359" s="411">
        <f t="shared" si="117"/>
        <v>0</v>
      </c>
      <c r="CW359" s="411">
        <v>0</v>
      </c>
      <c r="CX359" s="411">
        <v>0</v>
      </c>
      <c r="CY359" s="411">
        <v>0</v>
      </c>
      <c r="CZ359" s="411">
        <v>0</v>
      </c>
      <c r="DA359" s="411">
        <v>0</v>
      </c>
      <c r="DB359" s="411">
        <v>0</v>
      </c>
      <c r="DC359" s="411">
        <v>0</v>
      </c>
      <c r="DD359" s="411">
        <v>0</v>
      </c>
      <c r="DE359" s="411">
        <v>0</v>
      </c>
      <c r="DF359" s="411">
        <v>0</v>
      </c>
      <c r="DG359" s="411">
        <v>0</v>
      </c>
      <c r="DH359" s="412">
        <v>0</v>
      </c>
      <c r="DI359" s="411">
        <f t="shared" si="118"/>
        <v>0</v>
      </c>
      <c r="DJ359" s="411">
        <v>0</v>
      </c>
      <c r="DK359" s="411">
        <v>0</v>
      </c>
      <c r="DL359" s="411">
        <v>0</v>
      </c>
      <c r="DM359" s="411">
        <v>0</v>
      </c>
      <c r="DN359" s="411">
        <v>0</v>
      </c>
      <c r="DO359" s="411">
        <v>0</v>
      </c>
      <c r="DP359" s="411">
        <v>0</v>
      </c>
      <c r="DQ359" s="411">
        <v>0</v>
      </c>
      <c r="DR359" s="411">
        <v>0</v>
      </c>
      <c r="DS359" s="411">
        <v>0</v>
      </c>
      <c r="DT359" s="411">
        <v>0</v>
      </c>
      <c r="DU359" s="412">
        <v>0</v>
      </c>
      <c r="DV359" s="411">
        <f t="shared" si="119"/>
        <v>0</v>
      </c>
      <c r="DW359" s="412">
        <v>0</v>
      </c>
      <c r="DX359" s="412">
        <v>0</v>
      </c>
      <c r="DY359" s="412">
        <v>0</v>
      </c>
      <c r="DZ359" s="412">
        <v>0</v>
      </c>
      <c r="EA359" s="412">
        <v>0</v>
      </c>
      <c r="EB359" s="412">
        <v>0</v>
      </c>
      <c r="EC359" s="412">
        <v>0</v>
      </c>
      <c r="ED359" s="412">
        <v>0</v>
      </c>
      <c r="EE359" s="412">
        <v>0</v>
      </c>
      <c r="EF359" s="412">
        <v>0</v>
      </c>
      <c r="EG359" s="412">
        <v>0</v>
      </c>
      <c r="EH359" s="412">
        <v>0</v>
      </c>
      <c r="EI359" s="411">
        <f t="shared" si="120"/>
        <v>0</v>
      </c>
      <c r="EK359" s="411">
        <f t="shared" si="121"/>
        <v>14</v>
      </c>
      <c r="EL359" s="7">
        <f t="shared" si="122"/>
        <v>-14</v>
      </c>
    </row>
    <row r="360" spans="1:142">
      <c r="A360" s="365" t="str">
        <f t="shared" si="104"/>
        <v xml:space="preserve"> 093</v>
      </c>
      <c r="B360" s="370" t="s">
        <v>943</v>
      </c>
      <c r="C360" s="370" t="s">
        <v>1203</v>
      </c>
      <c r="D360" s="411">
        <v>2</v>
      </c>
      <c r="E360" s="411">
        <v>1</v>
      </c>
      <c r="F360" s="411">
        <v>2</v>
      </c>
      <c r="G360" s="411">
        <v>2</v>
      </c>
      <c r="H360" s="411">
        <v>3</v>
      </c>
      <c r="I360" s="411">
        <v>5</v>
      </c>
      <c r="J360" s="411">
        <v>5</v>
      </c>
      <c r="K360" s="411">
        <v>0</v>
      </c>
      <c r="L360" s="411">
        <v>1</v>
      </c>
      <c r="M360" s="411">
        <v>0</v>
      </c>
      <c r="N360" s="411">
        <v>1</v>
      </c>
      <c r="O360" s="412">
        <v>2</v>
      </c>
      <c r="P360" s="411">
        <f t="shared" si="105"/>
        <v>24</v>
      </c>
      <c r="Q360" s="411">
        <f t="shared" si="106"/>
        <v>19.838709677419356</v>
      </c>
      <c r="R360" s="411">
        <f t="shared" si="107"/>
        <v>0.88542825361512789</v>
      </c>
      <c r="S360" s="411">
        <f t="shared" si="108"/>
        <v>3.2758620689655173</v>
      </c>
      <c r="T360" s="411">
        <v>0</v>
      </c>
      <c r="U360" s="411">
        <v>0</v>
      </c>
      <c r="V360" s="411">
        <v>0</v>
      </c>
      <c r="W360" s="411">
        <v>0</v>
      </c>
      <c r="X360" s="411">
        <v>0</v>
      </c>
      <c r="Y360" s="411">
        <v>0</v>
      </c>
      <c r="Z360" s="411">
        <v>0</v>
      </c>
      <c r="AA360" s="411">
        <v>0</v>
      </c>
      <c r="AB360" s="411">
        <v>0</v>
      </c>
      <c r="AC360" s="411">
        <v>0</v>
      </c>
      <c r="AD360" s="411">
        <v>0</v>
      </c>
      <c r="AE360" s="412">
        <v>0</v>
      </c>
      <c r="AF360" s="411">
        <f t="shared" si="109"/>
        <v>0</v>
      </c>
      <c r="AG360" s="411">
        <v>0</v>
      </c>
      <c r="AH360" s="411">
        <v>0</v>
      </c>
      <c r="AI360" s="411">
        <v>0</v>
      </c>
      <c r="AJ360" s="411">
        <v>0</v>
      </c>
      <c r="AK360" s="411">
        <v>0</v>
      </c>
      <c r="AL360" s="411">
        <v>0</v>
      </c>
      <c r="AM360" s="411">
        <v>0</v>
      </c>
      <c r="AN360" s="411">
        <v>0</v>
      </c>
      <c r="AO360" s="411">
        <v>0</v>
      </c>
      <c r="AP360" s="411">
        <v>0</v>
      </c>
      <c r="AQ360" s="411">
        <v>0</v>
      </c>
      <c r="AR360" s="412">
        <v>0</v>
      </c>
      <c r="AS360" s="411">
        <f t="shared" si="110"/>
        <v>0</v>
      </c>
      <c r="AT360" s="411">
        <f t="shared" si="111"/>
        <v>0</v>
      </c>
      <c r="AU360" s="411">
        <f t="shared" si="112"/>
        <v>0</v>
      </c>
      <c r="AV360" s="411">
        <f t="shared" si="113"/>
        <v>0</v>
      </c>
      <c r="AW360" s="411">
        <v>0</v>
      </c>
      <c r="AX360" s="411">
        <v>0</v>
      </c>
      <c r="AY360" s="411">
        <v>0</v>
      </c>
      <c r="AZ360" s="411">
        <v>0</v>
      </c>
      <c r="BA360" s="411">
        <v>0</v>
      </c>
      <c r="BB360" s="411">
        <v>0</v>
      </c>
      <c r="BC360" s="411">
        <v>0</v>
      </c>
      <c r="BD360" s="411">
        <v>0</v>
      </c>
      <c r="BE360" s="411">
        <v>0</v>
      </c>
      <c r="BF360" s="411">
        <v>0</v>
      </c>
      <c r="BG360" s="411">
        <v>0</v>
      </c>
      <c r="BH360" s="412">
        <v>0</v>
      </c>
      <c r="BI360" s="411">
        <f t="shared" si="114"/>
        <v>0</v>
      </c>
      <c r="BJ360" s="411">
        <v>0</v>
      </c>
      <c r="BK360" s="411">
        <v>0</v>
      </c>
      <c r="BL360" s="411">
        <v>0</v>
      </c>
      <c r="BM360" s="411">
        <v>0</v>
      </c>
      <c r="BN360" s="411">
        <v>0</v>
      </c>
      <c r="BO360" s="411">
        <v>0</v>
      </c>
      <c r="BP360" s="411">
        <v>0</v>
      </c>
      <c r="BQ360" s="411">
        <v>0</v>
      </c>
      <c r="BR360" s="411">
        <v>0</v>
      </c>
      <c r="BS360" s="411">
        <v>0</v>
      </c>
      <c r="BT360" s="411">
        <v>0</v>
      </c>
      <c r="BU360" s="412">
        <v>0</v>
      </c>
      <c r="BV360" s="411">
        <f t="shared" si="115"/>
        <v>0</v>
      </c>
      <c r="BW360" s="411">
        <v>0</v>
      </c>
      <c r="BX360" s="411">
        <v>0</v>
      </c>
      <c r="BY360" s="411">
        <v>0</v>
      </c>
      <c r="BZ360" s="411">
        <v>0</v>
      </c>
      <c r="CA360" s="411">
        <v>0</v>
      </c>
      <c r="CB360" s="411">
        <v>0</v>
      </c>
      <c r="CC360" s="411">
        <v>0</v>
      </c>
      <c r="CD360" s="411">
        <v>0</v>
      </c>
      <c r="CE360" s="411">
        <v>0</v>
      </c>
      <c r="CF360" s="411">
        <v>0</v>
      </c>
      <c r="CG360" s="411">
        <v>0</v>
      </c>
      <c r="CH360" s="412">
        <v>0</v>
      </c>
      <c r="CI360" s="411">
        <f t="shared" si="116"/>
        <v>0</v>
      </c>
      <c r="CJ360" s="411">
        <v>0</v>
      </c>
      <c r="CK360" s="411">
        <v>0</v>
      </c>
      <c r="CL360" s="411">
        <v>0</v>
      </c>
      <c r="CM360" s="411">
        <v>0</v>
      </c>
      <c r="CN360" s="411">
        <v>0</v>
      </c>
      <c r="CO360" s="411">
        <v>0</v>
      </c>
      <c r="CP360" s="411">
        <v>0</v>
      </c>
      <c r="CQ360" s="411">
        <v>0</v>
      </c>
      <c r="CR360" s="411">
        <v>0</v>
      </c>
      <c r="CS360" s="411">
        <v>0</v>
      </c>
      <c r="CT360" s="411">
        <v>0</v>
      </c>
      <c r="CU360" s="412">
        <v>0</v>
      </c>
      <c r="CV360" s="411">
        <f t="shared" si="117"/>
        <v>0</v>
      </c>
      <c r="CW360" s="411">
        <v>0</v>
      </c>
      <c r="CX360" s="411">
        <v>0</v>
      </c>
      <c r="CY360" s="411">
        <v>0</v>
      </c>
      <c r="CZ360" s="411">
        <v>0</v>
      </c>
      <c r="DA360" s="411">
        <v>0</v>
      </c>
      <c r="DB360" s="411">
        <v>0</v>
      </c>
      <c r="DC360" s="411">
        <v>0</v>
      </c>
      <c r="DD360" s="411">
        <v>0</v>
      </c>
      <c r="DE360" s="411">
        <v>0</v>
      </c>
      <c r="DF360" s="411">
        <v>0</v>
      </c>
      <c r="DG360" s="411">
        <v>0</v>
      </c>
      <c r="DH360" s="412">
        <v>0</v>
      </c>
      <c r="DI360" s="411">
        <f t="shared" si="118"/>
        <v>0</v>
      </c>
      <c r="DJ360" s="411">
        <v>0</v>
      </c>
      <c r="DK360" s="411">
        <v>0</v>
      </c>
      <c r="DL360" s="411">
        <v>0</v>
      </c>
      <c r="DM360" s="411">
        <v>0</v>
      </c>
      <c r="DN360" s="411">
        <v>0</v>
      </c>
      <c r="DO360" s="411">
        <v>0</v>
      </c>
      <c r="DP360" s="411">
        <v>0</v>
      </c>
      <c r="DQ360" s="411">
        <v>0</v>
      </c>
      <c r="DR360" s="411">
        <v>0</v>
      </c>
      <c r="DS360" s="411">
        <v>0</v>
      </c>
      <c r="DT360" s="411">
        <v>0</v>
      </c>
      <c r="DU360" s="412">
        <v>0</v>
      </c>
      <c r="DV360" s="411">
        <f t="shared" si="119"/>
        <v>0</v>
      </c>
      <c r="DW360" s="412">
        <v>0</v>
      </c>
      <c r="DX360" s="412">
        <v>0</v>
      </c>
      <c r="DY360" s="412">
        <v>0</v>
      </c>
      <c r="DZ360" s="412">
        <v>0</v>
      </c>
      <c r="EA360" s="412">
        <v>0</v>
      </c>
      <c r="EB360" s="412">
        <v>0</v>
      </c>
      <c r="EC360" s="412">
        <v>0</v>
      </c>
      <c r="ED360" s="412">
        <v>0</v>
      </c>
      <c r="EE360" s="412">
        <v>0</v>
      </c>
      <c r="EF360" s="412">
        <v>0</v>
      </c>
      <c r="EG360" s="412">
        <v>0</v>
      </c>
      <c r="EH360" s="412">
        <v>0</v>
      </c>
      <c r="EI360" s="411">
        <f t="shared" si="120"/>
        <v>0</v>
      </c>
      <c r="EK360" s="411">
        <f t="shared" si="121"/>
        <v>24</v>
      </c>
      <c r="EL360" s="7">
        <f t="shared" si="122"/>
        <v>-24</v>
      </c>
    </row>
    <row r="361" spans="1:142">
      <c r="A361" s="365" t="str">
        <f t="shared" si="104"/>
        <v xml:space="preserve"> 093</v>
      </c>
      <c r="B361" s="370" t="s">
        <v>943</v>
      </c>
      <c r="C361" s="370" t="s">
        <v>1205</v>
      </c>
      <c r="D361" s="411">
        <v>0</v>
      </c>
      <c r="E361" s="411">
        <v>2</v>
      </c>
      <c r="F361" s="411">
        <v>2</v>
      </c>
      <c r="G361" s="411">
        <v>1</v>
      </c>
      <c r="H361" s="411">
        <v>1</v>
      </c>
      <c r="I361" s="411">
        <v>3</v>
      </c>
      <c r="J361" s="411">
        <v>1</v>
      </c>
      <c r="K361" s="411">
        <v>2</v>
      </c>
      <c r="L361" s="411">
        <v>1</v>
      </c>
      <c r="M361" s="411">
        <v>1</v>
      </c>
      <c r="N361" s="411">
        <v>0</v>
      </c>
      <c r="O361" s="412">
        <v>1</v>
      </c>
      <c r="P361" s="411">
        <f t="shared" si="105"/>
        <v>15</v>
      </c>
      <c r="Q361" s="411">
        <f t="shared" si="106"/>
        <v>9.9677419354838719</v>
      </c>
      <c r="R361" s="411">
        <f t="shared" si="107"/>
        <v>2.7563959955506117</v>
      </c>
      <c r="S361" s="411">
        <f t="shared" si="108"/>
        <v>2.2758620689655173</v>
      </c>
      <c r="T361" s="411">
        <v>0</v>
      </c>
      <c r="U361" s="411">
        <v>0</v>
      </c>
      <c r="V361" s="411">
        <v>0</v>
      </c>
      <c r="W361" s="411">
        <v>0</v>
      </c>
      <c r="X361" s="411">
        <v>0</v>
      </c>
      <c r="Y361" s="411">
        <v>0</v>
      </c>
      <c r="Z361" s="411">
        <v>0</v>
      </c>
      <c r="AA361" s="411">
        <v>0</v>
      </c>
      <c r="AB361" s="411">
        <v>0</v>
      </c>
      <c r="AC361" s="411">
        <v>0</v>
      </c>
      <c r="AD361" s="411">
        <v>0</v>
      </c>
      <c r="AE361" s="412">
        <v>0</v>
      </c>
      <c r="AF361" s="411">
        <f t="shared" si="109"/>
        <v>0</v>
      </c>
      <c r="AG361" s="411">
        <v>0</v>
      </c>
      <c r="AH361" s="411">
        <v>0</v>
      </c>
      <c r="AI361" s="411">
        <v>0</v>
      </c>
      <c r="AJ361" s="411">
        <v>0</v>
      </c>
      <c r="AK361" s="411">
        <v>0</v>
      </c>
      <c r="AL361" s="411">
        <v>0</v>
      </c>
      <c r="AM361" s="411">
        <v>0</v>
      </c>
      <c r="AN361" s="411">
        <v>0</v>
      </c>
      <c r="AO361" s="411">
        <v>0</v>
      </c>
      <c r="AP361" s="411">
        <v>0</v>
      </c>
      <c r="AQ361" s="411">
        <v>0</v>
      </c>
      <c r="AR361" s="412">
        <v>0</v>
      </c>
      <c r="AS361" s="411">
        <f t="shared" si="110"/>
        <v>0</v>
      </c>
      <c r="AT361" s="411">
        <f t="shared" si="111"/>
        <v>0</v>
      </c>
      <c r="AU361" s="411">
        <f t="shared" si="112"/>
        <v>0</v>
      </c>
      <c r="AV361" s="411">
        <f t="shared" si="113"/>
        <v>0</v>
      </c>
      <c r="AW361" s="411">
        <v>0</v>
      </c>
      <c r="AX361" s="411">
        <v>0</v>
      </c>
      <c r="AY361" s="411">
        <v>0</v>
      </c>
      <c r="AZ361" s="411">
        <v>0</v>
      </c>
      <c r="BA361" s="411">
        <v>0</v>
      </c>
      <c r="BB361" s="411">
        <v>0</v>
      </c>
      <c r="BC361" s="411">
        <v>0</v>
      </c>
      <c r="BD361" s="411">
        <v>0</v>
      </c>
      <c r="BE361" s="411">
        <v>0</v>
      </c>
      <c r="BF361" s="411">
        <v>0</v>
      </c>
      <c r="BG361" s="411">
        <v>0</v>
      </c>
      <c r="BH361" s="412">
        <v>0</v>
      </c>
      <c r="BI361" s="411">
        <f t="shared" si="114"/>
        <v>0</v>
      </c>
      <c r="BJ361" s="411">
        <v>0</v>
      </c>
      <c r="BK361" s="411">
        <v>0</v>
      </c>
      <c r="BL361" s="411">
        <v>0</v>
      </c>
      <c r="BM361" s="411">
        <v>0</v>
      </c>
      <c r="BN361" s="411">
        <v>0</v>
      </c>
      <c r="BO361" s="411">
        <v>0</v>
      </c>
      <c r="BP361" s="411">
        <v>0</v>
      </c>
      <c r="BQ361" s="411">
        <v>0</v>
      </c>
      <c r="BR361" s="411">
        <v>0</v>
      </c>
      <c r="BS361" s="411">
        <v>0</v>
      </c>
      <c r="BT361" s="411">
        <v>0</v>
      </c>
      <c r="BU361" s="412">
        <v>0</v>
      </c>
      <c r="BV361" s="411">
        <f t="shared" si="115"/>
        <v>0</v>
      </c>
      <c r="BW361" s="411">
        <v>0</v>
      </c>
      <c r="BX361" s="411">
        <v>0</v>
      </c>
      <c r="BY361" s="411">
        <v>0</v>
      </c>
      <c r="BZ361" s="411">
        <v>0</v>
      </c>
      <c r="CA361" s="411">
        <v>0</v>
      </c>
      <c r="CB361" s="411">
        <v>0</v>
      </c>
      <c r="CC361" s="411">
        <v>0</v>
      </c>
      <c r="CD361" s="411">
        <v>0</v>
      </c>
      <c r="CE361" s="411">
        <v>0</v>
      </c>
      <c r="CF361" s="411">
        <v>0</v>
      </c>
      <c r="CG361" s="411">
        <v>0</v>
      </c>
      <c r="CH361" s="412">
        <v>0</v>
      </c>
      <c r="CI361" s="411">
        <f t="shared" si="116"/>
        <v>0</v>
      </c>
      <c r="CJ361" s="411">
        <v>0</v>
      </c>
      <c r="CK361" s="411">
        <v>0</v>
      </c>
      <c r="CL361" s="411">
        <v>0</v>
      </c>
      <c r="CM361" s="411">
        <v>0</v>
      </c>
      <c r="CN361" s="411">
        <v>0</v>
      </c>
      <c r="CO361" s="411">
        <v>0</v>
      </c>
      <c r="CP361" s="411">
        <v>0</v>
      </c>
      <c r="CQ361" s="411">
        <v>0</v>
      </c>
      <c r="CR361" s="411">
        <v>0</v>
      </c>
      <c r="CS361" s="411">
        <v>0</v>
      </c>
      <c r="CT361" s="411">
        <v>0</v>
      </c>
      <c r="CU361" s="412">
        <v>0</v>
      </c>
      <c r="CV361" s="411">
        <f t="shared" si="117"/>
        <v>0</v>
      </c>
      <c r="CW361" s="411">
        <v>0</v>
      </c>
      <c r="CX361" s="411">
        <v>0</v>
      </c>
      <c r="CY361" s="411">
        <v>0</v>
      </c>
      <c r="CZ361" s="411">
        <v>0</v>
      </c>
      <c r="DA361" s="411">
        <v>0</v>
      </c>
      <c r="DB361" s="411">
        <v>0</v>
      </c>
      <c r="DC361" s="411">
        <v>0</v>
      </c>
      <c r="DD361" s="411">
        <v>0</v>
      </c>
      <c r="DE361" s="411">
        <v>0</v>
      </c>
      <c r="DF361" s="411">
        <v>0</v>
      </c>
      <c r="DG361" s="411">
        <v>0</v>
      </c>
      <c r="DH361" s="412">
        <v>0</v>
      </c>
      <c r="DI361" s="411">
        <f t="shared" si="118"/>
        <v>0</v>
      </c>
      <c r="DJ361" s="411">
        <v>0</v>
      </c>
      <c r="DK361" s="411">
        <v>0</v>
      </c>
      <c r="DL361" s="411">
        <v>0</v>
      </c>
      <c r="DM361" s="411">
        <v>0</v>
      </c>
      <c r="DN361" s="411">
        <v>0</v>
      </c>
      <c r="DO361" s="411">
        <v>0</v>
      </c>
      <c r="DP361" s="411">
        <v>0</v>
      </c>
      <c r="DQ361" s="411">
        <v>0</v>
      </c>
      <c r="DR361" s="411">
        <v>0</v>
      </c>
      <c r="DS361" s="411">
        <v>0</v>
      </c>
      <c r="DT361" s="411">
        <v>0</v>
      </c>
      <c r="DU361" s="412">
        <v>0</v>
      </c>
      <c r="DV361" s="411">
        <f t="shared" si="119"/>
        <v>0</v>
      </c>
      <c r="DW361" s="412">
        <v>0</v>
      </c>
      <c r="DX361" s="412">
        <v>0</v>
      </c>
      <c r="DY361" s="412">
        <v>0</v>
      </c>
      <c r="DZ361" s="412">
        <v>0</v>
      </c>
      <c r="EA361" s="412">
        <v>0</v>
      </c>
      <c r="EB361" s="412">
        <v>0</v>
      </c>
      <c r="EC361" s="412">
        <v>0</v>
      </c>
      <c r="ED361" s="412">
        <v>0</v>
      </c>
      <c r="EE361" s="412">
        <v>0</v>
      </c>
      <c r="EF361" s="412">
        <v>0</v>
      </c>
      <c r="EG361" s="412">
        <v>0</v>
      </c>
      <c r="EH361" s="412">
        <v>0</v>
      </c>
      <c r="EI361" s="411">
        <f t="shared" si="120"/>
        <v>0</v>
      </c>
      <c r="EK361" s="411">
        <f t="shared" si="121"/>
        <v>15</v>
      </c>
      <c r="EL361" s="7">
        <f t="shared" si="122"/>
        <v>-15</v>
      </c>
    </row>
    <row r="362" spans="1:142">
      <c r="A362" s="365" t="str">
        <f t="shared" si="104"/>
        <v xml:space="preserve"> 093</v>
      </c>
      <c r="B362" s="370" t="s">
        <v>943</v>
      </c>
      <c r="C362" s="370" t="s">
        <v>1207</v>
      </c>
      <c r="D362" s="411">
        <v>0</v>
      </c>
      <c r="E362" s="411">
        <v>2</v>
      </c>
      <c r="F362" s="411">
        <v>2</v>
      </c>
      <c r="G362" s="411">
        <v>1</v>
      </c>
      <c r="H362" s="411">
        <v>1</v>
      </c>
      <c r="I362" s="411">
        <v>3</v>
      </c>
      <c r="J362" s="411">
        <v>1</v>
      </c>
      <c r="K362" s="411">
        <v>2</v>
      </c>
      <c r="L362" s="411">
        <v>1</v>
      </c>
      <c r="M362" s="411">
        <v>1</v>
      </c>
      <c r="N362" s="411">
        <v>0</v>
      </c>
      <c r="O362" s="412">
        <v>1</v>
      </c>
      <c r="P362" s="411">
        <f t="shared" si="105"/>
        <v>15</v>
      </c>
      <c r="Q362" s="411">
        <f t="shared" si="106"/>
        <v>9.9677419354838719</v>
      </c>
      <c r="R362" s="411">
        <f t="shared" si="107"/>
        <v>2.7563959955506117</v>
      </c>
      <c r="S362" s="411">
        <f t="shared" si="108"/>
        <v>2.2758620689655173</v>
      </c>
      <c r="T362" s="411">
        <v>0</v>
      </c>
      <c r="U362" s="411">
        <v>0</v>
      </c>
      <c r="V362" s="411">
        <v>0</v>
      </c>
      <c r="W362" s="411">
        <v>0</v>
      </c>
      <c r="X362" s="411">
        <v>0</v>
      </c>
      <c r="Y362" s="411">
        <v>0</v>
      </c>
      <c r="Z362" s="411">
        <v>0</v>
      </c>
      <c r="AA362" s="411">
        <v>0</v>
      </c>
      <c r="AB362" s="411">
        <v>0</v>
      </c>
      <c r="AC362" s="411">
        <v>0</v>
      </c>
      <c r="AD362" s="411">
        <v>0</v>
      </c>
      <c r="AE362" s="412">
        <v>0</v>
      </c>
      <c r="AF362" s="411">
        <f t="shared" si="109"/>
        <v>0</v>
      </c>
      <c r="AG362" s="411">
        <v>0</v>
      </c>
      <c r="AH362" s="411">
        <v>0</v>
      </c>
      <c r="AI362" s="411">
        <v>0</v>
      </c>
      <c r="AJ362" s="411">
        <v>0</v>
      </c>
      <c r="AK362" s="411">
        <v>0</v>
      </c>
      <c r="AL362" s="411">
        <v>0</v>
      </c>
      <c r="AM362" s="411">
        <v>0</v>
      </c>
      <c r="AN362" s="411">
        <v>0</v>
      </c>
      <c r="AO362" s="411">
        <v>0</v>
      </c>
      <c r="AP362" s="411">
        <v>0</v>
      </c>
      <c r="AQ362" s="411">
        <v>0</v>
      </c>
      <c r="AR362" s="412">
        <v>0</v>
      </c>
      <c r="AS362" s="411">
        <f t="shared" si="110"/>
        <v>0</v>
      </c>
      <c r="AT362" s="411">
        <f t="shared" si="111"/>
        <v>0</v>
      </c>
      <c r="AU362" s="411">
        <f t="shared" si="112"/>
        <v>0</v>
      </c>
      <c r="AV362" s="411">
        <f t="shared" si="113"/>
        <v>0</v>
      </c>
      <c r="AW362" s="411">
        <v>0</v>
      </c>
      <c r="AX362" s="411">
        <v>0</v>
      </c>
      <c r="AY362" s="411">
        <v>0</v>
      </c>
      <c r="AZ362" s="411">
        <v>0</v>
      </c>
      <c r="BA362" s="411">
        <v>0</v>
      </c>
      <c r="BB362" s="411">
        <v>0</v>
      </c>
      <c r="BC362" s="411">
        <v>0</v>
      </c>
      <c r="BD362" s="411">
        <v>0</v>
      </c>
      <c r="BE362" s="411">
        <v>0</v>
      </c>
      <c r="BF362" s="411">
        <v>0</v>
      </c>
      <c r="BG362" s="411">
        <v>0</v>
      </c>
      <c r="BH362" s="412">
        <v>0</v>
      </c>
      <c r="BI362" s="411">
        <f t="shared" si="114"/>
        <v>0</v>
      </c>
      <c r="BJ362" s="411">
        <v>0</v>
      </c>
      <c r="BK362" s="411">
        <v>0</v>
      </c>
      <c r="BL362" s="411">
        <v>0</v>
      </c>
      <c r="BM362" s="411">
        <v>0</v>
      </c>
      <c r="BN362" s="411">
        <v>0</v>
      </c>
      <c r="BO362" s="411">
        <v>0</v>
      </c>
      <c r="BP362" s="411">
        <v>0</v>
      </c>
      <c r="BQ362" s="411">
        <v>0</v>
      </c>
      <c r="BR362" s="411">
        <v>0</v>
      </c>
      <c r="BS362" s="411">
        <v>0</v>
      </c>
      <c r="BT362" s="411">
        <v>0</v>
      </c>
      <c r="BU362" s="412">
        <v>0</v>
      </c>
      <c r="BV362" s="411">
        <f t="shared" si="115"/>
        <v>0</v>
      </c>
      <c r="BW362" s="411">
        <v>0</v>
      </c>
      <c r="BX362" s="411">
        <v>0</v>
      </c>
      <c r="BY362" s="411">
        <v>0</v>
      </c>
      <c r="BZ362" s="411">
        <v>0</v>
      </c>
      <c r="CA362" s="411">
        <v>0</v>
      </c>
      <c r="CB362" s="411">
        <v>0</v>
      </c>
      <c r="CC362" s="411">
        <v>0</v>
      </c>
      <c r="CD362" s="411">
        <v>0</v>
      </c>
      <c r="CE362" s="411">
        <v>0</v>
      </c>
      <c r="CF362" s="411">
        <v>0</v>
      </c>
      <c r="CG362" s="411">
        <v>0</v>
      </c>
      <c r="CH362" s="412">
        <v>0</v>
      </c>
      <c r="CI362" s="411">
        <f t="shared" si="116"/>
        <v>0</v>
      </c>
      <c r="CJ362" s="411">
        <v>0</v>
      </c>
      <c r="CK362" s="411">
        <v>0</v>
      </c>
      <c r="CL362" s="411">
        <v>0</v>
      </c>
      <c r="CM362" s="411">
        <v>0</v>
      </c>
      <c r="CN362" s="411">
        <v>0</v>
      </c>
      <c r="CO362" s="411">
        <v>0</v>
      </c>
      <c r="CP362" s="411">
        <v>0</v>
      </c>
      <c r="CQ362" s="411">
        <v>0</v>
      </c>
      <c r="CR362" s="411">
        <v>0</v>
      </c>
      <c r="CS362" s="411">
        <v>0</v>
      </c>
      <c r="CT362" s="411">
        <v>0</v>
      </c>
      <c r="CU362" s="412">
        <v>0</v>
      </c>
      <c r="CV362" s="411">
        <f t="shared" si="117"/>
        <v>0</v>
      </c>
      <c r="CW362" s="411">
        <v>0</v>
      </c>
      <c r="CX362" s="411">
        <v>0</v>
      </c>
      <c r="CY362" s="411">
        <v>0</v>
      </c>
      <c r="CZ362" s="411">
        <v>0</v>
      </c>
      <c r="DA362" s="411">
        <v>0</v>
      </c>
      <c r="DB362" s="411">
        <v>0</v>
      </c>
      <c r="DC362" s="411">
        <v>0</v>
      </c>
      <c r="DD362" s="411">
        <v>0</v>
      </c>
      <c r="DE362" s="411">
        <v>0</v>
      </c>
      <c r="DF362" s="411">
        <v>0</v>
      </c>
      <c r="DG362" s="411">
        <v>0</v>
      </c>
      <c r="DH362" s="412">
        <v>0</v>
      </c>
      <c r="DI362" s="411">
        <f t="shared" si="118"/>
        <v>0</v>
      </c>
      <c r="DJ362" s="411">
        <v>0</v>
      </c>
      <c r="DK362" s="411">
        <v>0</v>
      </c>
      <c r="DL362" s="411">
        <v>0</v>
      </c>
      <c r="DM362" s="411">
        <v>0</v>
      </c>
      <c r="DN362" s="411">
        <v>0</v>
      </c>
      <c r="DO362" s="411">
        <v>0</v>
      </c>
      <c r="DP362" s="411">
        <v>0</v>
      </c>
      <c r="DQ362" s="411">
        <v>0</v>
      </c>
      <c r="DR362" s="411">
        <v>0</v>
      </c>
      <c r="DS362" s="411">
        <v>0</v>
      </c>
      <c r="DT362" s="411">
        <v>0</v>
      </c>
      <c r="DU362" s="412">
        <v>0</v>
      </c>
      <c r="DV362" s="411">
        <f t="shared" si="119"/>
        <v>0</v>
      </c>
      <c r="DW362" s="412">
        <v>0</v>
      </c>
      <c r="DX362" s="412">
        <v>0</v>
      </c>
      <c r="DY362" s="412">
        <v>0</v>
      </c>
      <c r="DZ362" s="412">
        <v>0</v>
      </c>
      <c r="EA362" s="412">
        <v>0</v>
      </c>
      <c r="EB362" s="412">
        <v>0</v>
      </c>
      <c r="EC362" s="412">
        <v>0</v>
      </c>
      <c r="ED362" s="412">
        <v>0</v>
      </c>
      <c r="EE362" s="412">
        <v>0</v>
      </c>
      <c r="EF362" s="412">
        <v>0</v>
      </c>
      <c r="EG362" s="412">
        <v>0</v>
      </c>
      <c r="EH362" s="412">
        <v>0</v>
      </c>
      <c r="EI362" s="411">
        <f t="shared" si="120"/>
        <v>0</v>
      </c>
      <c r="EK362" s="411">
        <f t="shared" si="121"/>
        <v>15</v>
      </c>
      <c r="EL362" s="7">
        <f t="shared" si="122"/>
        <v>-15</v>
      </c>
    </row>
    <row r="363" spans="1:142">
      <c r="A363" s="365" t="str">
        <f t="shared" si="104"/>
        <v xml:space="preserve"> 093</v>
      </c>
      <c r="B363" s="370" t="s">
        <v>943</v>
      </c>
      <c r="C363" s="370" t="s">
        <v>1208</v>
      </c>
      <c r="D363" s="411">
        <v>2</v>
      </c>
      <c r="E363" s="411">
        <v>1</v>
      </c>
      <c r="F363" s="411">
        <v>2</v>
      </c>
      <c r="G363" s="411">
        <v>2</v>
      </c>
      <c r="H363" s="411">
        <v>3</v>
      </c>
      <c r="I363" s="411">
        <v>5</v>
      </c>
      <c r="J363" s="411">
        <v>5</v>
      </c>
      <c r="K363" s="411">
        <v>0</v>
      </c>
      <c r="L363" s="411">
        <v>1</v>
      </c>
      <c r="M363" s="411">
        <v>0</v>
      </c>
      <c r="N363" s="411">
        <v>1</v>
      </c>
      <c r="O363" s="412">
        <v>2</v>
      </c>
      <c r="P363" s="411">
        <f t="shared" si="105"/>
        <v>24</v>
      </c>
      <c r="Q363" s="411">
        <f t="shared" si="106"/>
        <v>19.838709677419356</v>
      </c>
      <c r="R363" s="411">
        <f t="shared" si="107"/>
        <v>0.88542825361512789</v>
      </c>
      <c r="S363" s="411">
        <f t="shared" si="108"/>
        <v>3.2758620689655173</v>
      </c>
      <c r="T363" s="411">
        <v>0</v>
      </c>
      <c r="U363" s="411">
        <v>0</v>
      </c>
      <c r="V363" s="411">
        <v>0</v>
      </c>
      <c r="W363" s="411">
        <v>0</v>
      </c>
      <c r="X363" s="411">
        <v>0</v>
      </c>
      <c r="Y363" s="411">
        <v>0</v>
      </c>
      <c r="Z363" s="411">
        <v>0</v>
      </c>
      <c r="AA363" s="411">
        <v>0</v>
      </c>
      <c r="AB363" s="411">
        <v>0</v>
      </c>
      <c r="AC363" s="411">
        <v>0</v>
      </c>
      <c r="AD363" s="411">
        <v>0</v>
      </c>
      <c r="AE363" s="412">
        <v>0</v>
      </c>
      <c r="AF363" s="411">
        <f t="shared" si="109"/>
        <v>0</v>
      </c>
      <c r="AG363" s="411">
        <v>0</v>
      </c>
      <c r="AH363" s="411">
        <v>0</v>
      </c>
      <c r="AI363" s="411">
        <v>0</v>
      </c>
      <c r="AJ363" s="411">
        <v>0</v>
      </c>
      <c r="AK363" s="411">
        <v>0</v>
      </c>
      <c r="AL363" s="411">
        <v>0</v>
      </c>
      <c r="AM363" s="411">
        <v>0</v>
      </c>
      <c r="AN363" s="411">
        <v>0</v>
      </c>
      <c r="AO363" s="411">
        <v>0</v>
      </c>
      <c r="AP363" s="411">
        <v>0</v>
      </c>
      <c r="AQ363" s="411">
        <v>0</v>
      </c>
      <c r="AR363" s="412">
        <v>0</v>
      </c>
      <c r="AS363" s="411">
        <f t="shared" si="110"/>
        <v>0</v>
      </c>
      <c r="AT363" s="411">
        <f t="shared" si="111"/>
        <v>0</v>
      </c>
      <c r="AU363" s="411">
        <f t="shared" si="112"/>
        <v>0</v>
      </c>
      <c r="AV363" s="411">
        <f t="shared" si="113"/>
        <v>0</v>
      </c>
      <c r="AW363" s="411">
        <v>0</v>
      </c>
      <c r="AX363" s="411">
        <v>0</v>
      </c>
      <c r="AY363" s="411">
        <v>0</v>
      </c>
      <c r="AZ363" s="411">
        <v>0</v>
      </c>
      <c r="BA363" s="411">
        <v>0</v>
      </c>
      <c r="BB363" s="411">
        <v>0</v>
      </c>
      <c r="BC363" s="411">
        <v>0</v>
      </c>
      <c r="BD363" s="411">
        <v>0</v>
      </c>
      <c r="BE363" s="411">
        <v>0</v>
      </c>
      <c r="BF363" s="411">
        <v>0</v>
      </c>
      <c r="BG363" s="411">
        <v>0</v>
      </c>
      <c r="BH363" s="412">
        <v>0</v>
      </c>
      <c r="BI363" s="411">
        <f t="shared" si="114"/>
        <v>0</v>
      </c>
      <c r="BJ363" s="411">
        <v>0</v>
      </c>
      <c r="BK363" s="411">
        <v>0</v>
      </c>
      <c r="BL363" s="411">
        <v>0</v>
      </c>
      <c r="BM363" s="411">
        <v>0</v>
      </c>
      <c r="BN363" s="411">
        <v>0</v>
      </c>
      <c r="BO363" s="411">
        <v>0</v>
      </c>
      <c r="BP363" s="411">
        <v>0</v>
      </c>
      <c r="BQ363" s="411">
        <v>0</v>
      </c>
      <c r="BR363" s="411">
        <v>0</v>
      </c>
      <c r="BS363" s="411">
        <v>0</v>
      </c>
      <c r="BT363" s="411">
        <v>0</v>
      </c>
      <c r="BU363" s="412">
        <v>0</v>
      </c>
      <c r="BV363" s="411">
        <f t="shared" si="115"/>
        <v>0</v>
      </c>
      <c r="BW363" s="411">
        <v>0</v>
      </c>
      <c r="BX363" s="411">
        <v>0</v>
      </c>
      <c r="BY363" s="411">
        <v>0</v>
      </c>
      <c r="BZ363" s="411">
        <v>0</v>
      </c>
      <c r="CA363" s="411">
        <v>0</v>
      </c>
      <c r="CB363" s="411">
        <v>0</v>
      </c>
      <c r="CC363" s="411">
        <v>0</v>
      </c>
      <c r="CD363" s="411">
        <v>0</v>
      </c>
      <c r="CE363" s="411">
        <v>0</v>
      </c>
      <c r="CF363" s="411">
        <v>0</v>
      </c>
      <c r="CG363" s="411">
        <v>0</v>
      </c>
      <c r="CH363" s="412">
        <v>0</v>
      </c>
      <c r="CI363" s="411">
        <f t="shared" si="116"/>
        <v>0</v>
      </c>
      <c r="CJ363" s="411">
        <v>0</v>
      </c>
      <c r="CK363" s="411">
        <v>0</v>
      </c>
      <c r="CL363" s="411">
        <v>0</v>
      </c>
      <c r="CM363" s="411">
        <v>0</v>
      </c>
      <c r="CN363" s="411">
        <v>0</v>
      </c>
      <c r="CO363" s="411">
        <v>0</v>
      </c>
      <c r="CP363" s="411">
        <v>0</v>
      </c>
      <c r="CQ363" s="411">
        <v>0</v>
      </c>
      <c r="CR363" s="411">
        <v>0</v>
      </c>
      <c r="CS363" s="411">
        <v>0</v>
      </c>
      <c r="CT363" s="411">
        <v>0</v>
      </c>
      <c r="CU363" s="412">
        <v>0</v>
      </c>
      <c r="CV363" s="411">
        <f t="shared" si="117"/>
        <v>0</v>
      </c>
      <c r="CW363" s="411">
        <v>0</v>
      </c>
      <c r="CX363" s="411">
        <v>0</v>
      </c>
      <c r="CY363" s="411">
        <v>0</v>
      </c>
      <c r="CZ363" s="411">
        <v>0</v>
      </c>
      <c r="DA363" s="411">
        <v>0</v>
      </c>
      <c r="DB363" s="411">
        <v>0</v>
      </c>
      <c r="DC363" s="411">
        <v>0</v>
      </c>
      <c r="DD363" s="411">
        <v>0</v>
      </c>
      <c r="DE363" s="411">
        <v>0</v>
      </c>
      <c r="DF363" s="411">
        <v>0</v>
      </c>
      <c r="DG363" s="411">
        <v>0</v>
      </c>
      <c r="DH363" s="412">
        <v>0</v>
      </c>
      <c r="DI363" s="411">
        <f t="shared" si="118"/>
        <v>0</v>
      </c>
      <c r="DJ363" s="411">
        <v>0</v>
      </c>
      <c r="DK363" s="411">
        <v>0</v>
      </c>
      <c r="DL363" s="411">
        <v>0</v>
      </c>
      <c r="DM363" s="411">
        <v>0</v>
      </c>
      <c r="DN363" s="411">
        <v>0</v>
      </c>
      <c r="DO363" s="411">
        <v>0</v>
      </c>
      <c r="DP363" s="411">
        <v>0</v>
      </c>
      <c r="DQ363" s="411">
        <v>0</v>
      </c>
      <c r="DR363" s="411">
        <v>0</v>
      </c>
      <c r="DS363" s="411">
        <v>0</v>
      </c>
      <c r="DT363" s="411">
        <v>0</v>
      </c>
      <c r="DU363" s="412">
        <v>0</v>
      </c>
      <c r="DV363" s="411">
        <f t="shared" si="119"/>
        <v>0</v>
      </c>
      <c r="DW363" s="412">
        <v>0</v>
      </c>
      <c r="DX363" s="412">
        <v>0</v>
      </c>
      <c r="DY363" s="412">
        <v>0</v>
      </c>
      <c r="DZ363" s="412">
        <v>0</v>
      </c>
      <c r="EA363" s="412">
        <v>0</v>
      </c>
      <c r="EB363" s="412">
        <v>0</v>
      </c>
      <c r="EC363" s="412">
        <v>0</v>
      </c>
      <c r="ED363" s="412">
        <v>0</v>
      </c>
      <c r="EE363" s="412">
        <v>0</v>
      </c>
      <c r="EF363" s="412">
        <v>0</v>
      </c>
      <c r="EG363" s="412">
        <v>0</v>
      </c>
      <c r="EH363" s="412">
        <v>0</v>
      </c>
      <c r="EI363" s="411">
        <f t="shared" si="120"/>
        <v>0</v>
      </c>
      <c r="EK363" s="411">
        <f t="shared" si="121"/>
        <v>24</v>
      </c>
      <c r="EL363" s="7">
        <f t="shared" si="122"/>
        <v>-24</v>
      </c>
    </row>
    <row r="364" spans="1:142">
      <c r="A364" s="365" t="str">
        <f t="shared" si="104"/>
        <v xml:space="preserve"> 093</v>
      </c>
      <c r="B364" s="370" t="s">
        <v>943</v>
      </c>
      <c r="C364" s="370" t="s">
        <v>1209</v>
      </c>
      <c r="D364" s="411">
        <v>2</v>
      </c>
      <c r="E364" s="411">
        <v>1</v>
      </c>
      <c r="F364" s="411">
        <v>1</v>
      </c>
      <c r="G364" s="411">
        <v>1</v>
      </c>
      <c r="H364" s="411">
        <v>3</v>
      </c>
      <c r="I364" s="411">
        <v>4</v>
      </c>
      <c r="J364" s="411">
        <v>5</v>
      </c>
      <c r="K364" s="411">
        <v>0</v>
      </c>
      <c r="L364" s="411">
        <v>1</v>
      </c>
      <c r="M364" s="411">
        <v>0</v>
      </c>
      <c r="N364" s="411">
        <v>1</v>
      </c>
      <c r="O364" s="412">
        <v>1</v>
      </c>
      <c r="P364" s="411">
        <f t="shared" si="105"/>
        <v>20</v>
      </c>
      <c r="Q364" s="411">
        <f t="shared" si="106"/>
        <v>16.838709677419356</v>
      </c>
      <c r="R364" s="411">
        <f t="shared" si="107"/>
        <v>0.88542825361512789</v>
      </c>
      <c r="S364" s="411">
        <f t="shared" si="108"/>
        <v>2.2758620689655173</v>
      </c>
      <c r="T364" s="411">
        <v>0</v>
      </c>
      <c r="U364" s="411">
        <v>0</v>
      </c>
      <c r="V364" s="411">
        <v>0</v>
      </c>
      <c r="W364" s="411">
        <v>0</v>
      </c>
      <c r="X364" s="411">
        <v>0</v>
      </c>
      <c r="Y364" s="411">
        <v>0</v>
      </c>
      <c r="Z364" s="411">
        <v>0</v>
      </c>
      <c r="AA364" s="411">
        <v>0</v>
      </c>
      <c r="AB364" s="411">
        <v>0</v>
      </c>
      <c r="AC364" s="411">
        <v>0</v>
      </c>
      <c r="AD364" s="411">
        <v>0</v>
      </c>
      <c r="AE364" s="412">
        <v>0</v>
      </c>
      <c r="AF364" s="411">
        <f t="shared" si="109"/>
        <v>0</v>
      </c>
      <c r="AG364" s="411">
        <v>0</v>
      </c>
      <c r="AH364" s="411">
        <v>0</v>
      </c>
      <c r="AI364" s="411">
        <v>0</v>
      </c>
      <c r="AJ364" s="411">
        <v>0</v>
      </c>
      <c r="AK364" s="411">
        <v>0</v>
      </c>
      <c r="AL364" s="411">
        <v>0</v>
      </c>
      <c r="AM364" s="411">
        <v>0</v>
      </c>
      <c r="AN364" s="411">
        <v>0</v>
      </c>
      <c r="AO364" s="411">
        <v>0</v>
      </c>
      <c r="AP364" s="411">
        <v>0</v>
      </c>
      <c r="AQ364" s="411">
        <v>0</v>
      </c>
      <c r="AR364" s="412">
        <v>0</v>
      </c>
      <c r="AS364" s="411">
        <f t="shared" si="110"/>
        <v>0</v>
      </c>
      <c r="AT364" s="411">
        <f t="shared" si="111"/>
        <v>0</v>
      </c>
      <c r="AU364" s="411">
        <f t="shared" si="112"/>
        <v>0</v>
      </c>
      <c r="AV364" s="411">
        <f t="shared" si="113"/>
        <v>0</v>
      </c>
      <c r="AW364" s="411">
        <v>0</v>
      </c>
      <c r="AX364" s="411">
        <v>0</v>
      </c>
      <c r="AY364" s="411">
        <v>0</v>
      </c>
      <c r="AZ364" s="411">
        <v>0</v>
      </c>
      <c r="BA364" s="411">
        <v>0</v>
      </c>
      <c r="BB364" s="411">
        <v>0</v>
      </c>
      <c r="BC364" s="411">
        <v>0</v>
      </c>
      <c r="BD364" s="411">
        <v>0</v>
      </c>
      <c r="BE364" s="411">
        <v>0</v>
      </c>
      <c r="BF364" s="411">
        <v>0</v>
      </c>
      <c r="BG364" s="411">
        <v>0</v>
      </c>
      <c r="BH364" s="412">
        <v>0</v>
      </c>
      <c r="BI364" s="411">
        <f t="shared" si="114"/>
        <v>0</v>
      </c>
      <c r="BJ364" s="411">
        <v>0</v>
      </c>
      <c r="BK364" s="411">
        <v>0</v>
      </c>
      <c r="BL364" s="411">
        <v>0</v>
      </c>
      <c r="BM364" s="411">
        <v>0</v>
      </c>
      <c r="BN364" s="411">
        <v>0</v>
      </c>
      <c r="BO364" s="411">
        <v>0</v>
      </c>
      <c r="BP364" s="411">
        <v>0</v>
      </c>
      <c r="BQ364" s="411">
        <v>0</v>
      </c>
      <c r="BR364" s="411">
        <v>0</v>
      </c>
      <c r="BS364" s="411">
        <v>0</v>
      </c>
      <c r="BT364" s="411">
        <v>0</v>
      </c>
      <c r="BU364" s="412">
        <v>0</v>
      </c>
      <c r="BV364" s="411">
        <f t="shared" si="115"/>
        <v>0</v>
      </c>
      <c r="BW364" s="411">
        <v>0</v>
      </c>
      <c r="BX364" s="411">
        <v>0</v>
      </c>
      <c r="BY364" s="411">
        <v>0</v>
      </c>
      <c r="BZ364" s="411">
        <v>0</v>
      </c>
      <c r="CA364" s="411">
        <v>0</v>
      </c>
      <c r="CB364" s="411">
        <v>0</v>
      </c>
      <c r="CC364" s="411">
        <v>0</v>
      </c>
      <c r="CD364" s="411">
        <v>0</v>
      </c>
      <c r="CE364" s="411">
        <v>0</v>
      </c>
      <c r="CF364" s="411">
        <v>0</v>
      </c>
      <c r="CG364" s="411">
        <v>0</v>
      </c>
      <c r="CH364" s="412">
        <v>0</v>
      </c>
      <c r="CI364" s="411">
        <f t="shared" si="116"/>
        <v>0</v>
      </c>
      <c r="CJ364" s="411">
        <v>0</v>
      </c>
      <c r="CK364" s="411">
        <v>0</v>
      </c>
      <c r="CL364" s="411">
        <v>0</v>
      </c>
      <c r="CM364" s="411">
        <v>0</v>
      </c>
      <c r="CN364" s="411">
        <v>0</v>
      </c>
      <c r="CO364" s="411">
        <v>0</v>
      </c>
      <c r="CP364" s="411">
        <v>0</v>
      </c>
      <c r="CQ364" s="411">
        <v>0</v>
      </c>
      <c r="CR364" s="411">
        <v>0</v>
      </c>
      <c r="CS364" s="411">
        <v>0</v>
      </c>
      <c r="CT364" s="411">
        <v>0</v>
      </c>
      <c r="CU364" s="412">
        <v>0</v>
      </c>
      <c r="CV364" s="411">
        <f t="shared" si="117"/>
        <v>0</v>
      </c>
      <c r="CW364" s="411">
        <v>0</v>
      </c>
      <c r="CX364" s="411">
        <v>0</v>
      </c>
      <c r="CY364" s="411">
        <v>0</v>
      </c>
      <c r="CZ364" s="411">
        <v>0</v>
      </c>
      <c r="DA364" s="411">
        <v>0</v>
      </c>
      <c r="DB364" s="411">
        <v>0</v>
      </c>
      <c r="DC364" s="411">
        <v>0</v>
      </c>
      <c r="DD364" s="411">
        <v>0</v>
      </c>
      <c r="DE364" s="411">
        <v>0</v>
      </c>
      <c r="DF364" s="411">
        <v>0</v>
      </c>
      <c r="DG364" s="411">
        <v>0</v>
      </c>
      <c r="DH364" s="412">
        <v>0</v>
      </c>
      <c r="DI364" s="411">
        <f t="shared" si="118"/>
        <v>0</v>
      </c>
      <c r="DJ364" s="411">
        <v>0</v>
      </c>
      <c r="DK364" s="411">
        <v>0</v>
      </c>
      <c r="DL364" s="411">
        <v>0</v>
      </c>
      <c r="DM364" s="411">
        <v>0</v>
      </c>
      <c r="DN364" s="411">
        <v>0</v>
      </c>
      <c r="DO364" s="411">
        <v>0</v>
      </c>
      <c r="DP364" s="411">
        <v>0</v>
      </c>
      <c r="DQ364" s="411">
        <v>0</v>
      </c>
      <c r="DR364" s="411">
        <v>0</v>
      </c>
      <c r="DS364" s="411">
        <v>0</v>
      </c>
      <c r="DT364" s="411">
        <v>0</v>
      </c>
      <c r="DU364" s="412">
        <v>0</v>
      </c>
      <c r="DV364" s="411">
        <f t="shared" si="119"/>
        <v>0</v>
      </c>
      <c r="DW364" s="412">
        <v>0</v>
      </c>
      <c r="DX364" s="412">
        <v>0</v>
      </c>
      <c r="DY364" s="412">
        <v>0</v>
      </c>
      <c r="DZ364" s="412">
        <v>0</v>
      </c>
      <c r="EA364" s="412">
        <v>0</v>
      </c>
      <c r="EB364" s="412">
        <v>0</v>
      </c>
      <c r="EC364" s="412">
        <v>0</v>
      </c>
      <c r="ED364" s="412">
        <v>0</v>
      </c>
      <c r="EE364" s="412">
        <v>0</v>
      </c>
      <c r="EF364" s="412">
        <v>0</v>
      </c>
      <c r="EG364" s="412">
        <v>0</v>
      </c>
      <c r="EH364" s="412">
        <v>0</v>
      </c>
      <c r="EI364" s="411">
        <f t="shared" si="120"/>
        <v>0</v>
      </c>
      <c r="EK364" s="411">
        <f t="shared" si="121"/>
        <v>20</v>
      </c>
      <c r="EL364" s="7">
        <f t="shared" si="122"/>
        <v>-20</v>
      </c>
    </row>
    <row r="365" spans="1:142">
      <c r="A365" s="365" t="str">
        <f t="shared" si="104"/>
        <v xml:space="preserve"> 093</v>
      </c>
      <c r="B365" s="370" t="s">
        <v>943</v>
      </c>
      <c r="C365" s="370" t="s">
        <v>1187</v>
      </c>
      <c r="D365" s="411">
        <v>351</v>
      </c>
      <c r="E365" s="411">
        <v>349</v>
      </c>
      <c r="F365" s="411">
        <v>345</v>
      </c>
      <c r="G365" s="411">
        <v>340</v>
      </c>
      <c r="H365" s="411">
        <v>336</v>
      </c>
      <c r="I365" s="411">
        <v>330</v>
      </c>
      <c r="J365" s="411">
        <v>321</v>
      </c>
      <c r="K365" s="411">
        <v>317</v>
      </c>
      <c r="L365" s="411">
        <v>313</v>
      </c>
      <c r="M365" s="411">
        <v>314</v>
      </c>
      <c r="N365" s="411">
        <v>310</v>
      </c>
      <c r="O365" s="412">
        <v>307</v>
      </c>
      <c r="P365" s="411">
        <f t="shared" si="105"/>
        <v>3933</v>
      </c>
      <c r="Q365" s="411">
        <f t="shared" si="106"/>
        <v>2361.6451612903224</v>
      </c>
      <c r="R365" s="411">
        <f t="shared" si="107"/>
        <v>554.01001112347058</v>
      </c>
      <c r="S365" s="411">
        <f t="shared" si="108"/>
        <v>1017.3448275862069</v>
      </c>
      <c r="T365" s="411">
        <v>0</v>
      </c>
      <c r="U365" s="411">
        <v>0</v>
      </c>
      <c r="V365" s="411">
        <v>0</v>
      </c>
      <c r="W365" s="411">
        <v>0</v>
      </c>
      <c r="X365" s="411">
        <v>0</v>
      </c>
      <c r="Y365" s="411">
        <v>0</v>
      </c>
      <c r="Z365" s="411">
        <v>0</v>
      </c>
      <c r="AA365" s="411">
        <v>0</v>
      </c>
      <c r="AB365" s="411">
        <v>0</v>
      </c>
      <c r="AC365" s="411">
        <v>0</v>
      </c>
      <c r="AD365" s="411">
        <v>0</v>
      </c>
      <c r="AE365" s="412">
        <v>0</v>
      </c>
      <c r="AF365" s="411">
        <f t="shared" si="109"/>
        <v>0</v>
      </c>
      <c r="AG365" s="411">
        <v>0</v>
      </c>
      <c r="AH365" s="411">
        <v>0</v>
      </c>
      <c r="AI365" s="411">
        <v>0</v>
      </c>
      <c r="AJ365" s="411">
        <v>0</v>
      </c>
      <c r="AK365" s="411">
        <v>0</v>
      </c>
      <c r="AL365" s="411">
        <v>0</v>
      </c>
      <c r="AM365" s="411">
        <v>0</v>
      </c>
      <c r="AN365" s="411">
        <v>0</v>
      </c>
      <c r="AO365" s="411">
        <v>0</v>
      </c>
      <c r="AP365" s="411">
        <v>0</v>
      </c>
      <c r="AQ365" s="411">
        <v>0</v>
      </c>
      <c r="AR365" s="412">
        <v>0</v>
      </c>
      <c r="AS365" s="411">
        <f t="shared" si="110"/>
        <v>0</v>
      </c>
      <c r="AT365" s="411">
        <f t="shared" si="111"/>
        <v>0</v>
      </c>
      <c r="AU365" s="411">
        <f t="shared" si="112"/>
        <v>0</v>
      </c>
      <c r="AV365" s="411">
        <f t="shared" si="113"/>
        <v>0</v>
      </c>
      <c r="AW365" s="411">
        <v>0</v>
      </c>
      <c r="AX365" s="411">
        <v>0</v>
      </c>
      <c r="AY365" s="411">
        <v>0</v>
      </c>
      <c r="AZ365" s="411">
        <v>0</v>
      </c>
      <c r="BA365" s="411">
        <v>0</v>
      </c>
      <c r="BB365" s="411">
        <v>0</v>
      </c>
      <c r="BC365" s="411">
        <v>0</v>
      </c>
      <c r="BD365" s="411">
        <v>0</v>
      </c>
      <c r="BE365" s="411">
        <v>0</v>
      </c>
      <c r="BF365" s="411">
        <v>0</v>
      </c>
      <c r="BG365" s="411">
        <v>0</v>
      </c>
      <c r="BH365" s="412">
        <v>0</v>
      </c>
      <c r="BI365" s="411">
        <f t="shared" si="114"/>
        <v>0</v>
      </c>
      <c r="BJ365" s="411">
        <v>0</v>
      </c>
      <c r="BK365" s="411">
        <v>0</v>
      </c>
      <c r="BL365" s="411">
        <v>0</v>
      </c>
      <c r="BM365" s="411">
        <v>0</v>
      </c>
      <c r="BN365" s="411">
        <v>0</v>
      </c>
      <c r="BO365" s="411">
        <v>0</v>
      </c>
      <c r="BP365" s="411">
        <v>0</v>
      </c>
      <c r="BQ365" s="411">
        <v>0</v>
      </c>
      <c r="BR365" s="411">
        <v>0</v>
      </c>
      <c r="BS365" s="411">
        <v>0</v>
      </c>
      <c r="BT365" s="411">
        <v>0</v>
      </c>
      <c r="BU365" s="412">
        <v>0</v>
      </c>
      <c r="BV365" s="411">
        <f t="shared" si="115"/>
        <v>0</v>
      </c>
      <c r="BW365" s="411">
        <v>0</v>
      </c>
      <c r="BX365" s="411">
        <v>0</v>
      </c>
      <c r="BY365" s="411">
        <v>0</v>
      </c>
      <c r="BZ365" s="411">
        <v>0</v>
      </c>
      <c r="CA365" s="411">
        <v>0</v>
      </c>
      <c r="CB365" s="411">
        <v>0</v>
      </c>
      <c r="CC365" s="411">
        <v>0</v>
      </c>
      <c r="CD365" s="411">
        <v>0</v>
      </c>
      <c r="CE365" s="411">
        <v>0</v>
      </c>
      <c r="CF365" s="411">
        <v>0</v>
      </c>
      <c r="CG365" s="411">
        <v>0</v>
      </c>
      <c r="CH365" s="412">
        <v>0</v>
      </c>
      <c r="CI365" s="411">
        <f t="shared" si="116"/>
        <v>0</v>
      </c>
      <c r="CJ365" s="411">
        <v>0</v>
      </c>
      <c r="CK365" s="411">
        <v>0</v>
      </c>
      <c r="CL365" s="411">
        <v>0</v>
      </c>
      <c r="CM365" s="411">
        <v>0</v>
      </c>
      <c r="CN365" s="411">
        <v>0</v>
      </c>
      <c r="CO365" s="411">
        <v>0</v>
      </c>
      <c r="CP365" s="411">
        <v>0</v>
      </c>
      <c r="CQ365" s="411">
        <v>0</v>
      </c>
      <c r="CR365" s="411">
        <v>0</v>
      </c>
      <c r="CS365" s="411">
        <v>0</v>
      </c>
      <c r="CT365" s="411">
        <v>0</v>
      </c>
      <c r="CU365" s="412">
        <v>0</v>
      </c>
      <c r="CV365" s="411">
        <f t="shared" si="117"/>
        <v>0</v>
      </c>
      <c r="CW365" s="411">
        <v>0</v>
      </c>
      <c r="CX365" s="411">
        <v>0</v>
      </c>
      <c r="CY365" s="411">
        <v>0</v>
      </c>
      <c r="CZ365" s="411">
        <v>0</v>
      </c>
      <c r="DA365" s="411">
        <v>0</v>
      </c>
      <c r="DB365" s="411">
        <v>0</v>
      </c>
      <c r="DC365" s="411">
        <v>0</v>
      </c>
      <c r="DD365" s="411">
        <v>0</v>
      </c>
      <c r="DE365" s="411">
        <v>0</v>
      </c>
      <c r="DF365" s="411">
        <v>0</v>
      </c>
      <c r="DG365" s="411">
        <v>0</v>
      </c>
      <c r="DH365" s="412">
        <v>0</v>
      </c>
      <c r="DI365" s="411">
        <f t="shared" si="118"/>
        <v>0</v>
      </c>
      <c r="DJ365" s="411">
        <v>0</v>
      </c>
      <c r="DK365" s="411">
        <v>0</v>
      </c>
      <c r="DL365" s="411">
        <v>0</v>
      </c>
      <c r="DM365" s="411">
        <v>0</v>
      </c>
      <c r="DN365" s="411">
        <v>0</v>
      </c>
      <c r="DO365" s="411">
        <v>0</v>
      </c>
      <c r="DP365" s="411">
        <v>0</v>
      </c>
      <c r="DQ365" s="411">
        <v>0</v>
      </c>
      <c r="DR365" s="411">
        <v>0</v>
      </c>
      <c r="DS365" s="411">
        <v>0</v>
      </c>
      <c r="DT365" s="411">
        <v>0</v>
      </c>
      <c r="DU365" s="412">
        <v>0</v>
      </c>
      <c r="DV365" s="411">
        <f t="shared" si="119"/>
        <v>0</v>
      </c>
      <c r="DW365" s="412">
        <v>0</v>
      </c>
      <c r="DX365" s="412">
        <v>0</v>
      </c>
      <c r="DY365" s="412">
        <v>0</v>
      </c>
      <c r="DZ365" s="412">
        <v>0</v>
      </c>
      <c r="EA365" s="412">
        <v>0</v>
      </c>
      <c r="EB365" s="412">
        <v>0</v>
      </c>
      <c r="EC365" s="412">
        <v>0</v>
      </c>
      <c r="ED365" s="412">
        <v>0</v>
      </c>
      <c r="EE365" s="412">
        <v>0</v>
      </c>
      <c r="EF365" s="412">
        <v>0</v>
      </c>
      <c r="EG365" s="412">
        <v>0</v>
      </c>
      <c r="EH365" s="412">
        <v>0</v>
      </c>
      <c r="EI365" s="411">
        <f t="shared" si="120"/>
        <v>0</v>
      </c>
      <c r="EK365" s="411">
        <f t="shared" si="121"/>
        <v>3933</v>
      </c>
      <c r="EL365" s="7">
        <f t="shared" si="122"/>
        <v>-3933</v>
      </c>
    </row>
    <row r="366" spans="1:142">
      <c r="A366" s="365" t="str">
        <f t="shared" si="104"/>
        <v xml:space="preserve"> 093</v>
      </c>
      <c r="B366" s="370" t="s">
        <v>943</v>
      </c>
      <c r="C366" s="370" t="s">
        <v>1188</v>
      </c>
      <c r="D366" s="411">
        <v>26</v>
      </c>
      <c r="E366" s="411">
        <v>2</v>
      </c>
      <c r="F366" s="411">
        <v>0</v>
      </c>
      <c r="G366" s="411">
        <v>1</v>
      </c>
      <c r="H366" s="411">
        <v>1</v>
      </c>
      <c r="I366" s="411">
        <v>0</v>
      </c>
      <c r="J366" s="411">
        <v>0</v>
      </c>
      <c r="K366" s="411">
        <v>0</v>
      </c>
      <c r="L366" s="411">
        <v>3</v>
      </c>
      <c r="M366" s="411">
        <v>1</v>
      </c>
      <c r="N366" s="411">
        <v>1</v>
      </c>
      <c r="O366" s="412">
        <v>0</v>
      </c>
      <c r="P366" s="411">
        <f t="shared" si="105"/>
        <v>35</v>
      </c>
      <c r="Q366" s="411">
        <f t="shared" si="106"/>
        <v>30</v>
      </c>
      <c r="R366" s="411">
        <f t="shared" si="107"/>
        <v>2.1724137931034484</v>
      </c>
      <c r="S366" s="411">
        <f t="shared" si="108"/>
        <v>2.8275862068965516</v>
      </c>
      <c r="T366" s="411">
        <v>0</v>
      </c>
      <c r="U366" s="411">
        <v>0</v>
      </c>
      <c r="V366" s="411">
        <v>0</v>
      </c>
      <c r="W366" s="411">
        <v>0</v>
      </c>
      <c r="X366" s="411">
        <v>0</v>
      </c>
      <c r="Y366" s="411">
        <v>0</v>
      </c>
      <c r="Z366" s="411">
        <v>0</v>
      </c>
      <c r="AA366" s="411">
        <v>0</v>
      </c>
      <c r="AB366" s="411">
        <v>0</v>
      </c>
      <c r="AC366" s="411">
        <v>0</v>
      </c>
      <c r="AD366" s="411">
        <v>0</v>
      </c>
      <c r="AE366" s="412">
        <v>0</v>
      </c>
      <c r="AF366" s="411">
        <f t="shared" si="109"/>
        <v>0</v>
      </c>
      <c r="AG366" s="411">
        <v>0</v>
      </c>
      <c r="AH366" s="411">
        <v>0</v>
      </c>
      <c r="AI366" s="411">
        <v>0</v>
      </c>
      <c r="AJ366" s="411">
        <v>0</v>
      </c>
      <c r="AK366" s="411">
        <v>0</v>
      </c>
      <c r="AL366" s="411">
        <v>0</v>
      </c>
      <c r="AM366" s="411">
        <v>0</v>
      </c>
      <c r="AN366" s="411">
        <v>0</v>
      </c>
      <c r="AO366" s="411">
        <v>0</v>
      </c>
      <c r="AP366" s="411">
        <v>0</v>
      </c>
      <c r="AQ366" s="411">
        <v>0</v>
      </c>
      <c r="AR366" s="412">
        <v>0</v>
      </c>
      <c r="AS366" s="411">
        <f t="shared" si="110"/>
        <v>0</v>
      </c>
      <c r="AT366" s="411">
        <f t="shared" si="111"/>
        <v>0</v>
      </c>
      <c r="AU366" s="411">
        <f t="shared" si="112"/>
        <v>0</v>
      </c>
      <c r="AV366" s="411">
        <f t="shared" si="113"/>
        <v>0</v>
      </c>
      <c r="AW366" s="411">
        <v>0</v>
      </c>
      <c r="AX366" s="411">
        <v>0</v>
      </c>
      <c r="AY366" s="411">
        <v>0</v>
      </c>
      <c r="AZ366" s="411">
        <v>0</v>
      </c>
      <c r="BA366" s="411">
        <v>0</v>
      </c>
      <c r="BB366" s="411">
        <v>0</v>
      </c>
      <c r="BC366" s="411">
        <v>0</v>
      </c>
      <c r="BD366" s="411">
        <v>0</v>
      </c>
      <c r="BE366" s="411">
        <v>0</v>
      </c>
      <c r="BF366" s="411">
        <v>0</v>
      </c>
      <c r="BG366" s="411">
        <v>0</v>
      </c>
      <c r="BH366" s="412">
        <v>0</v>
      </c>
      <c r="BI366" s="411">
        <f t="shared" si="114"/>
        <v>0</v>
      </c>
      <c r="BJ366" s="411">
        <v>0</v>
      </c>
      <c r="BK366" s="411">
        <v>0</v>
      </c>
      <c r="BL366" s="411">
        <v>0</v>
      </c>
      <c r="BM366" s="411">
        <v>0</v>
      </c>
      <c r="BN366" s="411">
        <v>0</v>
      </c>
      <c r="BO366" s="411">
        <v>0</v>
      </c>
      <c r="BP366" s="411">
        <v>0</v>
      </c>
      <c r="BQ366" s="411">
        <v>0</v>
      </c>
      <c r="BR366" s="411">
        <v>0</v>
      </c>
      <c r="BS366" s="411">
        <v>0</v>
      </c>
      <c r="BT366" s="411">
        <v>0</v>
      </c>
      <c r="BU366" s="412">
        <v>0</v>
      </c>
      <c r="BV366" s="411">
        <f t="shared" si="115"/>
        <v>0</v>
      </c>
      <c r="BW366" s="411">
        <v>0</v>
      </c>
      <c r="BX366" s="411">
        <v>0</v>
      </c>
      <c r="BY366" s="411">
        <v>0</v>
      </c>
      <c r="BZ366" s="411">
        <v>0</v>
      </c>
      <c r="CA366" s="411">
        <v>0</v>
      </c>
      <c r="CB366" s="411">
        <v>0</v>
      </c>
      <c r="CC366" s="411">
        <v>0</v>
      </c>
      <c r="CD366" s="411">
        <v>0</v>
      </c>
      <c r="CE366" s="411">
        <v>0</v>
      </c>
      <c r="CF366" s="411">
        <v>0</v>
      </c>
      <c r="CG366" s="411">
        <v>0</v>
      </c>
      <c r="CH366" s="412">
        <v>0</v>
      </c>
      <c r="CI366" s="411">
        <f t="shared" si="116"/>
        <v>0</v>
      </c>
      <c r="CJ366" s="411">
        <v>0</v>
      </c>
      <c r="CK366" s="411">
        <v>0</v>
      </c>
      <c r="CL366" s="411">
        <v>0</v>
      </c>
      <c r="CM366" s="411">
        <v>0</v>
      </c>
      <c r="CN366" s="411">
        <v>0</v>
      </c>
      <c r="CO366" s="411">
        <v>0</v>
      </c>
      <c r="CP366" s="411">
        <v>0</v>
      </c>
      <c r="CQ366" s="411">
        <v>0</v>
      </c>
      <c r="CR366" s="411">
        <v>0</v>
      </c>
      <c r="CS366" s="411">
        <v>0</v>
      </c>
      <c r="CT366" s="411">
        <v>0</v>
      </c>
      <c r="CU366" s="412">
        <v>0</v>
      </c>
      <c r="CV366" s="411">
        <f t="shared" si="117"/>
        <v>0</v>
      </c>
      <c r="CW366" s="411">
        <v>0</v>
      </c>
      <c r="CX366" s="411">
        <v>0</v>
      </c>
      <c r="CY366" s="411">
        <v>0</v>
      </c>
      <c r="CZ366" s="411">
        <v>0</v>
      </c>
      <c r="DA366" s="411">
        <v>0</v>
      </c>
      <c r="DB366" s="411">
        <v>0</v>
      </c>
      <c r="DC366" s="411">
        <v>0</v>
      </c>
      <c r="DD366" s="411">
        <v>0</v>
      </c>
      <c r="DE366" s="411">
        <v>0</v>
      </c>
      <c r="DF366" s="411">
        <v>0</v>
      </c>
      <c r="DG366" s="411">
        <v>0</v>
      </c>
      <c r="DH366" s="412">
        <v>0</v>
      </c>
      <c r="DI366" s="411">
        <f t="shared" si="118"/>
        <v>0</v>
      </c>
      <c r="DJ366" s="411">
        <v>0</v>
      </c>
      <c r="DK366" s="411">
        <v>0</v>
      </c>
      <c r="DL366" s="411">
        <v>0</v>
      </c>
      <c r="DM366" s="411">
        <v>0</v>
      </c>
      <c r="DN366" s="411">
        <v>0</v>
      </c>
      <c r="DO366" s="411">
        <v>0</v>
      </c>
      <c r="DP366" s="411">
        <v>0</v>
      </c>
      <c r="DQ366" s="411">
        <v>0</v>
      </c>
      <c r="DR366" s="411">
        <v>0</v>
      </c>
      <c r="DS366" s="411">
        <v>0</v>
      </c>
      <c r="DT366" s="411">
        <v>0</v>
      </c>
      <c r="DU366" s="412">
        <v>0</v>
      </c>
      <c r="DV366" s="411">
        <f t="shared" si="119"/>
        <v>0</v>
      </c>
      <c r="DW366" s="412">
        <v>0</v>
      </c>
      <c r="DX366" s="412">
        <v>0</v>
      </c>
      <c r="DY366" s="412">
        <v>0</v>
      </c>
      <c r="DZ366" s="412">
        <v>0</v>
      </c>
      <c r="EA366" s="412">
        <v>0</v>
      </c>
      <c r="EB366" s="412">
        <v>0</v>
      </c>
      <c r="EC366" s="412">
        <v>0</v>
      </c>
      <c r="ED366" s="412">
        <v>0</v>
      </c>
      <c r="EE366" s="412">
        <v>0</v>
      </c>
      <c r="EF366" s="412">
        <v>0</v>
      </c>
      <c r="EG366" s="412">
        <v>0</v>
      </c>
      <c r="EH366" s="412">
        <v>0</v>
      </c>
      <c r="EI366" s="411">
        <f t="shared" si="120"/>
        <v>0</v>
      </c>
      <c r="EK366" s="411">
        <f t="shared" si="121"/>
        <v>35</v>
      </c>
      <c r="EL366" s="7">
        <f t="shared" si="122"/>
        <v>-35</v>
      </c>
    </row>
    <row r="367" spans="1:142">
      <c r="A367" s="365" t="str">
        <f t="shared" si="104"/>
        <v xml:space="preserve"> 093</v>
      </c>
      <c r="B367" s="370" t="s">
        <v>943</v>
      </c>
      <c r="C367" s="370" t="s">
        <v>1190</v>
      </c>
      <c r="D367" s="411">
        <v>5</v>
      </c>
      <c r="E367" s="411">
        <v>1</v>
      </c>
      <c r="F367" s="411">
        <v>0</v>
      </c>
      <c r="G367" s="411">
        <v>1</v>
      </c>
      <c r="H367" s="411">
        <v>1</v>
      </c>
      <c r="I367" s="411">
        <v>0</v>
      </c>
      <c r="J367" s="411">
        <v>0</v>
      </c>
      <c r="K367" s="411">
        <v>0</v>
      </c>
      <c r="L367" s="411">
        <v>3</v>
      </c>
      <c r="M367" s="411">
        <v>1</v>
      </c>
      <c r="N367" s="411">
        <v>1</v>
      </c>
      <c r="O367" s="412">
        <v>0</v>
      </c>
      <c r="P367" s="411">
        <f t="shared" si="105"/>
        <v>13</v>
      </c>
      <c r="Q367" s="411">
        <f t="shared" si="106"/>
        <v>8</v>
      </c>
      <c r="R367" s="411">
        <f t="shared" si="107"/>
        <v>2.1724137931034484</v>
      </c>
      <c r="S367" s="411">
        <f t="shared" si="108"/>
        <v>2.8275862068965516</v>
      </c>
      <c r="T367" s="411">
        <v>0</v>
      </c>
      <c r="U367" s="411">
        <v>0</v>
      </c>
      <c r="V367" s="411">
        <v>0</v>
      </c>
      <c r="W367" s="411">
        <v>0</v>
      </c>
      <c r="X367" s="411">
        <v>0</v>
      </c>
      <c r="Y367" s="411">
        <v>0</v>
      </c>
      <c r="Z367" s="411">
        <v>0</v>
      </c>
      <c r="AA367" s="411">
        <v>0</v>
      </c>
      <c r="AB367" s="411">
        <v>0</v>
      </c>
      <c r="AC367" s="411">
        <v>0</v>
      </c>
      <c r="AD367" s="411">
        <v>0</v>
      </c>
      <c r="AE367" s="412">
        <v>0</v>
      </c>
      <c r="AF367" s="411">
        <f t="shared" si="109"/>
        <v>0</v>
      </c>
      <c r="AG367" s="411">
        <v>0</v>
      </c>
      <c r="AH367" s="411">
        <v>0</v>
      </c>
      <c r="AI367" s="411">
        <v>0</v>
      </c>
      <c r="AJ367" s="411">
        <v>0</v>
      </c>
      <c r="AK367" s="411">
        <v>0</v>
      </c>
      <c r="AL367" s="411">
        <v>0</v>
      </c>
      <c r="AM367" s="411">
        <v>0</v>
      </c>
      <c r="AN367" s="411">
        <v>0</v>
      </c>
      <c r="AO367" s="411">
        <v>0</v>
      </c>
      <c r="AP367" s="411">
        <v>0</v>
      </c>
      <c r="AQ367" s="411">
        <v>0</v>
      </c>
      <c r="AR367" s="412">
        <v>0</v>
      </c>
      <c r="AS367" s="411">
        <f t="shared" si="110"/>
        <v>0</v>
      </c>
      <c r="AT367" s="411">
        <f t="shared" si="111"/>
        <v>0</v>
      </c>
      <c r="AU367" s="411">
        <f t="shared" si="112"/>
        <v>0</v>
      </c>
      <c r="AV367" s="411">
        <f t="shared" si="113"/>
        <v>0</v>
      </c>
      <c r="AW367" s="411">
        <v>0</v>
      </c>
      <c r="AX367" s="411">
        <v>0</v>
      </c>
      <c r="AY367" s="411">
        <v>0</v>
      </c>
      <c r="AZ367" s="411">
        <v>0</v>
      </c>
      <c r="BA367" s="411">
        <v>0</v>
      </c>
      <c r="BB367" s="411">
        <v>0</v>
      </c>
      <c r="BC367" s="411">
        <v>0</v>
      </c>
      <c r="BD367" s="411">
        <v>0</v>
      </c>
      <c r="BE367" s="411">
        <v>0</v>
      </c>
      <c r="BF367" s="411">
        <v>0</v>
      </c>
      <c r="BG367" s="411">
        <v>0</v>
      </c>
      <c r="BH367" s="412">
        <v>0</v>
      </c>
      <c r="BI367" s="411">
        <f t="shared" si="114"/>
        <v>0</v>
      </c>
      <c r="BJ367" s="411">
        <v>0</v>
      </c>
      <c r="BK367" s="411">
        <v>0</v>
      </c>
      <c r="BL367" s="411">
        <v>0</v>
      </c>
      <c r="BM367" s="411">
        <v>0</v>
      </c>
      <c r="BN367" s="411">
        <v>0</v>
      </c>
      <c r="BO367" s="411">
        <v>0</v>
      </c>
      <c r="BP367" s="411">
        <v>0</v>
      </c>
      <c r="BQ367" s="411">
        <v>0</v>
      </c>
      <c r="BR367" s="411">
        <v>0</v>
      </c>
      <c r="BS367" s="411">
        <v>0</v>
      </c>
      <c r="BT367" s="411">
        <v>0</v>
      </c>
      <c r="BU367" s="412">
        <v>0</v>
      </c>
      <c r="BV367" s="411">
        <f t="shared" si="115"/>
        <v>0</v>
      </c>
      <c r="BW367" s="411">
        <v>0</v>
      </c>
      <c r="BX367" s="411">
        <v>0</v>
      </c>
      <c r="BY367" s="411">
        <v>0</v>
      </c>
      <c r="BZ367" s="411">
        <v>0</v>
      </c>
      <c r="CA367" s="411">
        <v>0</v>
      </c>
      <c r="CB367" s="411">
        <v>0</v>
      </c>
      <c r="CC367" s="411">
        <v>0</v>
      </c>
      <c r="CD367" s="411">
        <v>0</v>
      </c>
      <c r="CE367" s="411">
        <v>0</v>
      </c>
      <c r="CF367" s="411">
        <v>0</v>
      </c>
      <c r="CG367" s="411">
        <v>0</v>
      </c>
      <c r="CH367" s="412">
        <v>0</v>
      </c>
      <c r="CI367" s="411">
        <f t="shared" si="116"/>
        <v>0</v>
      </c>
      <c r="CJ367" s="411">
        <v>0</v>
      </c>
      <c r="CK367" s="411">
        <v>0</v>
      </c>
      <c r="CL367" s="411">
        <v>0</v>
      </c>
      <c r="CM367" s="411">
        <v>0</v>
      </c>
      <c r="CN367" s="411">
        <v>0</v>
      </c>
      <c r="CO367" s="411">
        <v>0</v>
      </c>
      <c r="CP367" s="411">
        <v>0</v>
      </c>
      <c r="CQ367" s="411">
        <v>0</v>
      </c>
      <c r="CR367" s="411">
        <v>0</v>
      </c>
      <c r="CS367" s="411">
        <v>0</v>
      </c>
      <c r="CT367" s="411">
        <v>0</v>
      </c>
      <c r="CU367" s="412">
        <v>0</v>
      </c>
      <c r="CV367" s="411">
        <f t="shared" si="117"/>
        <v>0</v>
      </c>
      <c r="CW367" s="411">
        <v>0</v>
      </c>
      <c r="CX367" s="411">
        <v>0</v>
      </c>
      <c r="CY367" s="411">
        <v>0</v>
      </c>
      <c r="CZ367" s="411">
        <v>0</v>
      </c>
      <c r="DA367" s="411">
        <v>0</v>
      </c>
      <c r="DB367" s="411">
        <v>0</v>
      </c>
      <c r="DC367" s="411">
        <v>0</v>
      </c>
      <c r="DD367" s="411">
        <v>0</v>
      </c>
      <c r="DE367" s="411">
        <v>0</v>
      </c>
      <c r="DF367" s="411">
        <v>0</v>
      </c>
      <c r="DG367" s="411">
        <v>0</v>
      </c>
      <c r="DH367" s="412">
        <v>0</v>
      </c>
      <c r="DI367" s="411">
        <f t="shared" si="118"/>
        <v>0</v>
      </c>
      <c r="DJ367" s="411">
        <v>0</v>
      </c>
      <c r="DK367" s="411">
        <v>0</v>
      </c>
      <c r="DL367" s="411">
        <v>0</v>
      </c>
      <c r="DM367" s="411">
        <v>0</v>
      </c>
      <c r="DN367" s="411">
        <v>0</v>
      </c>
      <c r="DO367" s="411">
        <v>0</v>
      </c>
      <c r="DP367" s="411">
        <v>0</v>
      </c>
      <c r="DQ367" s="411">
        <v>0</v>
      </c>
      <c r="DR367" s="411">
        <v>0</v>
      </c>
      <c r="DS367" s="411">
        <v>0</v>
      </c>
      <c r="DT367" s="411">
        <v>0</v>
      </c>
      <c r="DU367" s="412">
        <v>0</v>
      </c>
      <c r="DV367" s="411">
        <f t="shared" si="119"/>
        <v>0</v>
      </c>
      <c r="DW367" s="412">
        <v>0</v>
      </c>
      <c r="DX367" s="412">
        <v>0</v>
      </c>
      <c r="DY367" s="412">
        <v>0</v>
      </c>
      <c r="DZ367" s="412">
        <v>0</v>
      </c>
      <c r="EA367" s="412">
        <v>0</v>
      </c>
      <c r="EB367" s="412">
        <v>0</v>
      </c>
      <c r="EC367" s="412">
        <v>0</v>
      </c>
      <c r="ED367" s="412">
        <v>0</v>
      </c>
      <c r="EE367" s="412">
        <v>0</v>
      </c>
      <c r="EF367" s="412">
        <v>0</v>
      </c>
      <c r="EG367" s="412">
        <v>0</v>
      </c>
      <c r="EH367" s="412">
        <v>0</v>
      </c>
      <c r="EI367" s="411">
        <f t="shared" si="120"/>
        <v>0</v>
      </c>
      <c r="EK367" s="411">
        <f t="shared" si="121"/>
        <v>13</v>
      </c>
      <c r="EL367" s="7">
        <f t="shared" si="122"/>
        <v>-13</v>
      </c>
    </row>
    <row r="368" spans="1:142">
      <c r="A368" s="365" t="str">
        <f t="shared" si="104"/>
        <v xml:space="preserve"> 093</v>
      </c>
      <c r="B368" s="370" t="s">
        <v>943</v>
      </c>
      <c r="C368" s="370" t="s">
        <v>1192</v>
      </c>
      <c r="D368" s="411">
        <v>1</v>
      </c>
      <c r="E368" s="411">
        <v>0</v>
      </c>
      <c r="F368" s="411">
        <v>0</v>
      </c>
      <c r="G368" s="411">
        <v>1</v>
      </c>
      <c r="H368" s="411">
        <v>0</v>
      </c>
      <c r="I368" s="411">
        <v>0</v>
      </c>
      <c r="J368" s="411">
        <v>0</v>
      </c>
      <c r="K368" s="411">
        <v>6</v>
      </c>
      <c r="L368" s="411">
        <v>0</v>
      </c>
      <c r="M368" s="411">
        <v>0</v>
      </c>
      <c r="N368" s="411">
        <v>0</v>
      </c>
      <c r="O368" s="412">
        <v>0</v>
      </c>
      <c r="P368" s="411">
        <f t="shared" si="105"/>
        <v>8</v>
      </c>
      <c r="Q368" s="411">
        <f t="shared" si="106"/>
        <v>2</v>
      </c>
      <c r="R368" s="411">
        <f t="shared" si="107"/>
        <v>6</v>
      </c>
      <c r="S368" s="411">
        <f t="shared" si="108"/>
        <v>0</v>
      </c>
      <c r="T368" s="411">
        <v>0</v>
      </c>
      <c r="U368" s="411">
        <v>0</v>
      </c>
      <c r="V368" s="411">
        <v>0</v>
      </c>
      <c r="W368" s="411">
        <v>0</v>
      </c>
      <c r="X368" s="411">
        <v>0</v>
      </c>
      <c r="Y368" s="411">
        <v>0</v>
      </c>
      <c r="Z368" s="411">
        <v>0</v>
      </c>
      <c r="AA368" s="411">
        <v>0</v>
      </c>
      <c r="AB368" s="411">
        <v>0</v>
      </c>
      <c r="AC368" s="411">
        <v>0</v>
      </c>
      <c r="AD368" s="411">
        <v>0</v>
      </c>
      <c r="AE368" s="412">
        <v>0</v>
      </c>
      <c r="AF368" s="411">
        <f t="shared" si="109"/>
        <v>0</v>
      </c>
      <c r="AG368" s="411">
        <v>0</v>
      </c>
      <c r="AH368" s="411">
        <v>0</v>
      </c>
      <c r="AI368" s="411">
        <v>0</v>
      </c>
      <c r="AJ368" s="411">
        <v>0</v>
      </c>
      <c r="AK368" s="411">
        <v>0</v>
      </c>
      <c r="AL368" s="411">
        <v>0</v>
      </c>
      <c r="AM368" s="411">
        <v>0</v>
      </c>
      <c r="AN368" s="411">
        <v>0</v>
      </c>
      <c r="AO368" s="411">
        <v>0</v>
      </c>
      <c r="AP368" s="411">
        <v>0</v>
      </c>
      <c r="AQ368" s="411">
        <v>0</v>
      </c>
      <c r="AR368" s="412">
        <v>0</v>
      </c>
      <c r="AS368" s="411">
        <f t="shared" si="110"/>
        <v>0</v>
      </c>
      <c r="AT368" s="411">
        <f t="shared" si="111"/>
        <v>0</v>
      </c>
      <c r="AU368" s="411">
        <f t="shared" si="112"/>
        <v>0</v>
      </c>
      <c r="AV368" s="411">
        <f t="shared" si="113"/>
        <v>0</v>
      </c>
      <c r="AW368" s="411">
        <v>0</v>
      </c>
      <c r="AX368" s="411">
        <v>0</v>
      </c>
      <c r="AY368" s="411">
        <v>0</v>
      </c>
      <c r="AZ368" s="411">
        <v>0</v>
      </c>
      <c r="BA368" s="411">
        <v>0</v>
      </c>
      <c r="BB368" s="411">
        <v>0</v>
      </c>
      <c r="BC368" s="411">
        <v>0</v>
      </c>
      <c r="BD368" s="411">
        <v>0</v>
      </c>
      <c r="BE368" s="411">
        <v>0</v>
      </c>
      <c r="BF368" s="411">
        <v>0</v>
      </c>
      <c r="BG368" s="411">
        <v>0</v>
      </c>
      <c r="BH368" s="412">
        <v>0</v>
      </c>
      <c r="BI368" s="411">
        <f t="shared" si="114"/>
        <v>0</v>
      </c>
      <c r="BJ368" s="411">
        <v>0</v>
      </c>
      <c r="BK368" s="411">
        <v>0</v>
      </c>
      <c r="BL368" s="411">
        <v>0</v>
      </c>
      <c r="BM368" s="411">
        <v>0</v>
      </c>
      <c r="BN368" s="411">
        <v>0</v>
      </c>
      <c r="BO368" s="411">
        <v>0</v>
      </c>
      <c r="BP368" s="411">
        <v>0</v>
      </c>
      <c r="BQ368" s="411">
        <v>0</v>
      </c>
      <c r="BR368" s="411">
        <v>0</v>
      </c>
      <c r="BS368" s="411">
        <v>0</v>
      </c>
      <c r="BT368" s="411">
        <v>0</v>
      </c>
      <c r="BU368" s="412">
        <v>0</v>
      </c>
      <c r="BV368" s="411">
        <f t="shared" si="115"/>
        <v>0</v>
      </c>
      <c r="BW368" s="411">
        <v>0</v>
      </c>
      <c r="BX368" s="411">
        <v>0</v>
      </c>
      <c r="BY368" s="411">
        <v>0</v>
      </c>
      <c r="BZ368" s="411">
        <v>0</v>
      </c>
      <c r="CA368" s="411">
        <v>0</v>
      </c>
      <c r="CB368" s="411">
        <v>0</v>
      </c>
      <c r="CC368" s="411">
        <v>0</v>
      </c>
      <c r="CD368" s="411">
        <v>0</v>
      </c>
      <c r="CE368" s="411">
        <v>0</v>
      </c>
      <c r="CF368" s="411">
        <v>0</v>
      </c>
      <c r="CG368" s="411">
        <v>0</v>
      </c>
      <c r="CH368" s="412">
        <v>0</v>
      </c>
      <c r="CI368" s="411">
        <f t="shared" si="116"/>
        <v>0</v>
      </c>
      <c r="CJ368" s="411">
        <v>0</v>
      </c>
      <c r="CK368" s="411">
        <v>0</v>
      </c>
      <c r="CL368" s="411">
        <v>0</v>
      </c>
      <c r="CM368" s="411">
        <v>0</v>
      </c>
      <c r="CN368" s="411">
        <v>0</v>
      </c>
      <c r="CO368" s="411">
        <v>0</v>
      </c>
      <c r="CP368" s="411">
        <v>0</v>
      </c>
      <c r="CQ368" s="411">
        <v>0</v>
      </c>
      <c r="CR368" s="411">
        <v>0</v>
      </c>
      <c r="CS368" s="411">
        <v>0</v>
      </c>
      <c r="CT368" s="411">
        <v>0</v>
      </c>
      <c r="CU368" s="412">
        <v>0</v>
      </c>
      <c r="CV368" s="411">
        <f t="shared" si="117"/>
        <v>0</v>
      </c>
      <c r="CW368" s="411">
        <v>0</v>
      </c>
      <c r="CX368" s="411">
        <v>0</v>
      </c>
      <c r="CY368" s="411">
        <v>0</v>
      </c>
      <c r="CZ368" s="411">
        <v>0</v>
      </c>
      <c r="DA368" s="411">
        <v>0</v>
      </c>
      <c r="DB368" s="411">
        <v>0</v>
      </c>
      <c r="DC368" s="411">
        <v>0</v>
      </c>
      <c r="DD368" s="411">
        <v>0</v>
      </c>
      <c r="DE368" s="411">
        <v>0</v>
      </c>
      <c r="DF368" s="411">
        <v>0</v>
      </c>
      <c r="DG368" s="411">
        <v>0</v>
      </c>
      <c r="DH368" s="412">
        <v>0</v>
      </c>
      <c r="DI368" s="411">
        <f t="shared" si="118"/>
        <v>0</v>
      </c>
      <c r="DJ368" s="411">
        <v>0</v>
      </c>
      <c r="DK368" s="411">
        <v>0</v>
      </c>
      <c r="DL368" s="411">
        <v>0</v>
      </c>
      <c r="DM368" s="411">
        <v>0</v>
      </c>
      <c r="DN368" s="411">
        <v>0</v>
      </c>
      <c r="DO368" s="411">
        <v>0</v>
      </c>
      <c r="DP368" s="411">
        <v>0</v>
      </c>
      <c r="DQ368" s="411">
        <v>0</v>
      </c>
      <c r="DR368" s="411">
        <v>0</v>
      </c>
      <c r="DS368" s="411">
        <v>0</v>
      </c>
      <c r="DT368" s="411">
        <v>0</v>
      </c>
      <c r="DU368" s="412">
        <v>0</v>
      </c>
      <c r="DV368" s="411">
        <f t="shared" si="119"/>
        <v>0</v>
      </c>
      <c r="DW368" s="412">
        <v>0</v>
      </c>
      <c r="DX368" s="412">
        <v>0</v>
      </c>
      <c r="DY368" s="412">
        <v>0</v>
      </c>
      <c r="DZ368" s="412">
        <v>0</v>
      </c>
      <c r="EA368" s="412">
        <v>0</v>
      </c>
      <c r="EB368" s="412">
        <v>0</v>
      </c>
      <c r="EC368" s="412">
        <v>0</v>
      </c>
      <c r="ED368" s="412">
        <v>0</v>
      </c>
      <c r="EE368" s="412">
        <v>0</v>
      </c>
      <c r="EF368" s="412">
        <v>0</v>
      </c>
      <c r="EG368" s="412">
        <v>0</v>
      </c>
      <c r="EH368" s="412">
        <v>0</v>
      </c>
      <c r="EI368" s="411">
        <f t="shared" si="120"/>
        <v>0</v>
      </c>
      <c r="EK368" s="411">
        <f t="shared" si="121"/>
        <v>8</v>
      </c>
      <c r="EL368" s="7">
        <f t="shared" si="122"/>
        <v>-8</v>
      </c>
    </row>
    <row r="369" spans="1:142">
      <c r="A369" s="365" t="str">
        <f t="shared" si="104"/>
        <v xml:space="preserve"> 093</v>
      </c>
      <c r="B369" s="370" t="s">
        <v>943</v>
      </c>
      <c r="C369" s="370" t="s">
        <v>1193</v>
      </c>
      <c r="D369" s="411">
        <v>3</v>
      </c>
      <c r="E369" s="411">
        <v>1</v>
      </c>
      <c r="F369" s="411">
        <v>1</v>
      </c>
      <c r="G369" s="411">
        <v>1</v>
      </c>
      <c r="H369" s="411">
        <v>1</v>
      </c>
      <c r="I369" s="411">
        <v>1</v>
      </c>
      <c r="J369" s="411">
        <v>1</v>
      </c>
      <c r="K369" s="411">
        <v>3</v>
      </c>
      <c r="L369" s="411">
        <v>1</v>
      </c>
      <c r="M369" s="411">
        <v>2</v>
      </c>
      <c r="N369" s="411">
        <v>3</v>
      </c>
      <c r="O369" s="412">
        <v>2</v>
      </c>
      <c r="P369" s="411">
        <f t="shared" si="105"/>
        <v>20</v>
      </c>
      <c r="Q369" s="411">
        <f t="shared" si="106"/>
        <v>8.9677419354838719</v>
      </c>
      <c r="R369" s="411">
        <f t="shared" si="107"/>
        <v>3.7563959955506117</v>
      </c>
      <c r="S369" s="411">
        <f t="shared" si="108"/>
        <v>7.2758620689655169</v>
      </c>
      <c r="T369" s="411">
        <v>0</v>
      </c>
      <c r="U369" s="411">
        <v>0</v>
      </c>
      <c r="V369" s="411">
        <v>0</v>
      </c>
      <c r="W369" s="411">
        <v>0</v>
      </c>
      <c r="X369" s="411">
        <v>0</v>
      </c>
      <c r="Y369" s="411">
        <v>0</v>
      </c>
      <c r="Z369" s="411">
        <v>0</v>
      </c>
      <c r="AA369" s="411">
        <v>0</v>
      </c>
      <c r="AB369" s="411">
        <v>0</v>
      </c>
      <c r="AC369" s="411">
        <v>0</v>
      </c>
      <c r="AD369" s="411">
        <v>0</v>
      </c>
      <c r="AE369" s="412">
        <v>0</v>
      </c>
      <c r="AF369" s="411">
        <f t="shared" si="109"/>
        <v>0</v>
      </c>
      <c r="AG369" s="411">
        <v>0</v>
      </c>
      <c r="AH369" s="411">
        <v>0</v>
      </c>
      <c r="AI369" s="411">
        <v>0</v>
      </c>
      <c r="AJ369" s="411">
        <v>0</v>
      </c>
      <c r="AK369" s="411">
        <v>0</v>
      </c>
      <c r="AL369" s="411">
        <v>0</v>
      </c>
      <c r="AM369" s="411">
        <v>0</v>
      </c>
      <c r="AN369" s="411">
        <v>0</v>
      </c>
      <c r="AO369" s="411">
        <v>0</v>
      </c>
      <c r="AP369" s="411">
        <v>0</v>
      </c>
      <c r="AQ369" s="411">
        <v>0</v>
      </c>
      <c r="AR369" s="412">
        <v>0</v>
      </c>
      <c r="AS369" s="411">
        <f t="shared" si="110"/>
        <v>0</v>
      </c>
      <c r="AT369" s="411">
        <f t="shared" si="111"/>
        <v>0</v>
      </c>
      <c r="AU369" s="411">
        <f t="shared" si="112"/>
        <v>0</v>
      </c>
      <c r="AV369" s="411">
        <f t="shared" si="113"/>
        <v>0</v>
      </c>
      <c r="AW369" s="411">
        <v>0</v>
      </c>
      <c r="AX369" s="411">
        <v>0</v>
      </c>
      <c r="AY369" s="411">
        <v>0</v>
      </c>
      <c r="AZ369" s="411">
        <v>0</v>
      </c>
      <c r="BA369" s="411">
        <v>0</v>
      </c>
      <c r="BB369" s="411">
        <v>0</v>
      </c>
      <c r="BC369" s="411">
        <v>0</v>
      </c>
      <c r="BD369" s="411">
        <v>0</v>
      </c>
      <c r="BE369" s="411">
        <v>0</v>
      </c>
      <c r="BF369" s="411">
        <v>0</v>
      </c>
      <c r="BG369" s="411">
        <v>0</v>
      </c>
      <c r="BH369" s="412">
        <v>0</v>
      </c>
      <c r="BI369" s="411">
        <f t="shared" si="114"/>
        <v>0</v>
      </c>
      <c r="BJ369" s="411">
        <v>0</v>
      </c>
      <c r="BK369" s="411">
        <v>0</v>
      </c>
      <c r="BL369" s="411">
        <v>0</v>
      </c>
      <c r="BM369" s="411">
        <v>0</v>
      </c>
      <c r="BN369" s="411">
        <v>0</v>
      </c>
      <c r="BO369" s="411">
        <v>0</v>
      </c>
      <c r="BP369" s="411">
        <v>0</v>
      </c>
      <c r="BQ369" s="411">
        <v>0</v>
      </c>
      <c r="BR369" s="411">
        <v>0</v>
      </c>
      <c r="BS369" s="411">
        <v>0</v>
      </c>
      <c r="BT369" s="411">
        <v>0</v>
      </c>
      <c r="BU369" s="412">
        <v>0</v>
      </c>
      <c r="BV369" s="411">
        <f t="shared" si="115"/>
        <v>0</v>
      </c>
      <c r="BW369" s="411">
        <v>0</v>
      </c>
      <c r="BX369" s="411">
        <v>0</v>
      </c>
      <c r="BY369" s="411">
        <v>0</v>
      </c>
      <c r="BZ369" s="411">
        <v>0</v>
      </c>
      <c r="CA369" s="411">
        <v>0</v>
      </c>
      <c r="CB369" s="411">
        <v>0</v>
      </c>
      <c r="CC369" s="411">
        <v>0</v>
      </c>
      <c r="CD369" s="411">
        <v>0</v>
      </c>
      <c r="CE369" s="411">
        <v>0</v>
      </c>
      <c r="CF369" s="411">
        <v>0</v>
      </c>
      <c r="CG369" s="411">
        <v>0</v>
      </c>
      <c r="CH369" s="412">
        <v>0</v>
      </c>
      <c r="CI369" s="411">
        <f t="shared" si="116"/>
        <v>0</v>
      </c>
      <c r="CJ369" s="411">
        <v>0</v>
      </c>
      <c r="CK369" s="411">
        <v>0</v>
      </c>
      <c r="CL369" s="411">
        <v>0</v>
      </c>
      <c r="CM369" s="411">
        <v>0</v>
      </c>
      <c r="CN369" s="411">
        <v>0</v>
      </c>
      <c r="CO369" s="411">
        <v>0</v>
      </c>
      <c r="CP369" s="411">
        <v>0</v>
      </c>
      <c r="CQ369" s="411">
        <v>0</v>
      </c>
      <c r="CR369" s="411">
        <v>0</v>
      </c>
      <c r="CS369" s="411">
        <v>0</v>
      </c>
      <c r="CT369" s="411">
        <v>0</v>
      </c>
      <c r="CU369" s="412">
        <v>0</v>
      </c>
      <c r="CV369" s="411">
        <f t="shared" si="117"/>
        <v>0</v>
      </c>
      <c r="CW369" s="411">
        <v>0</v>
      </c>
      <c r="CX369" s="411">
        <v>0</v>
      </c>
      <c r="CY369" s="411">
        <v>0</v>
      </c>
      <c r="CZ369" s="411">
        <v>0</v>
      </c>
      <c r="DA369" s="411">
        <v>0</v>
      </c>
      <c r="DB369" s="411">
        <v>0</v>
      </c>
      <c r="DC369" s="411">
        <v>0</v>
      </c>
      <c r="DD369" s="411">
        <v>0</v>
      </c>
      <c r="DE369" s="411">
        <v>0</v>
      </c>
      <c r="DF369" s="411">
        <v>0</v>
      </c>
      <c r="DG369" s="411">
        <v>0</v>
      </c>
      <c r="DH369" s="412">
        <v>0</v>
      </c>
      <c r="DI369" s="411">
        <f t="shared" si="118"/>
        <v>0</v>
      </c>
      <c r="DJ369" s="411">
        <v>0</v>
      </c>
      <c r="DK369" s="411">
        <v>0</v>
      </c>
      <c r="DL369" s="411">
        <v>0</v>
      </c>
      <c r="DM369" s="411">
        <v>0</v>
      </c>
      <c r="DN369" s="411">
        <v>0</v>
      </c>
      <c r="DO369" s="411">
        <v>0</v>
      </c>
      <c r="DP369" s="411">
        <v>0</v>
      </c>
      <c r="DQ369" s="411">
        <v>0</v>
      </c>
      <c r="DR369" s="411">
        <v>0</v>
      </c>
      <c r="DS369" s="411">
        <v>0</v>
      </c>
      <c r="DT369" s="411">
        <v>0</v>
      </c>
      <c r="DU369" s="412">
        <v>0</v>
      </c>
      <c r="DV369" s="411">
        <f t="shared" si="119"/>
        <v>0</v>
      </c>
      <c r="DW369" s="412">
        <v>0</v>
      </c>
      <c r="DX369" s="412">
        <v>0</v>
      </c>
      <c r="DY369" s="412">
        <v>0</v>
      </c>
      <c r="DZ369" s="412">
        <v>0</v>
      </c>
      <c r="EA369" s="412">
        <v>0</v>
      </c>
      <c r="EB369" s="412">
        <v>0</v>
      </c>
      <c r="EC369" s="412">
        <v>0</v>
      </c>
      <c r="ED369" s="412">
        <v>0</v>
      </c>
      <c r="EE369" s="412">
        <v>0</v>
      </c>
      <c r="EF369" s="412">
        <v>0</v>
      </c>
      <c r="EG369" s="412">
        <v>0</v>
      </c>
      <c r="EH369" s="412">
        <v>0</v>
      </c>
      <c r="EI369" s="411">
        <f t="shared" si="120"/>
        <v>0</v>
      </c>
      <c r="EK369" s="411">
        <f t="shared" si="121"/>
        <v>20</v>
      </c>
      <c r="EL369" s="7">
        <f t="shared" si="122"/>
        <v>-20</v>
      </c>
    </row>
    <row r="370" spans="1:142">
      <c r="A370" s="365" t="str">
        <f t="shared" si="104"/>
        <v xml:space="preserve"> 093</v>
      </c>
      <c r="B370" s="370" t="s">
        <v>943</v>
      </c>
      <c r="C370" s="370" t="s">
        <v>1175</v>
      </c>
      <c r="D370" s="411">
        <v>1</v>
      </c>
      <c r="E370" s="411">
        <v>1</v>
      </c>
      <c r="F370" s="411">
        <v>0</v>
      </c>
      <c r="G370" s="411">
        <v>1</v>
      </c>
      <c r="H370" s="411">
        <v>1</v>
      </c>
      <c r="I370" s="411">
        <v>0</v>
      </c>
      <c r="J370" s="411">
        <v>0</v>
      </c>
      <c r="K370" s="411">
        <v>0</v>
      </c>
      <c r="L370" s="411">
        <v>3</v>
      </c>
      <c r="M370" s="411">
        <v>1</v>
      </c>
      <c r="N370" s="411">
        <v>1</v>
      </c>
      <c r="O370" s="412">
        <v>0</v>
      </c>
      <c r="P370" s="411">
        <f t="shared" si="105"/>
        <v>9</v>
      </c>
      <c r="Q370" s="411">
        <f t="shared" si="106"/>
        <v>4</v>
      </c>
      <c r="R370" s="411">
        <f t="shared" si="107"/>
        <v>2.1724137931034484</v>
      </c>
      <c r="S370" s="411">
        <f t="shared" si="108"/>
        <v>2.8275862068965516</v>
      </c>
      <c r="T370" s="411">
        <v>0</v>
      </c>
      <c r="U370" s="411">
        <v>0</v>
      </c>
      <c r="V370" s="411">
        <v>0</v>
      </c>
      <c r="W370" s="411">
        <v>0</v>
      </c>
      <c r="X370" s="411">
        <v>0</v>
      </c>
      <c r="Y370" s="411">
        <v>0</v>
      </c>
      <c r="Z370" s="411">
        <v>0</v>
      </c>
      <c r="AA370" s="411">
        <v>0</v>
      </c>
      <c r="AB370" s="411">
        <v>0</v>
      </c>
      <c r="AC370" s="411">
        <v>0</v>
      </c>
      <c r="AD370" s="411">
        <v>0</v>
      </c>
      <c r="AE370" s="412">
        <v>0</v>
      </c>
      <c r="AF370" s="411">
        <f t="shared" si="109"/>
        <v>0</v>
      </c>
      <c r="AG370" s="411">
        <v>0</v>
      </c>
      <c r="AH370" s="411">
        <v>0</v>
      </c>
      <c r="AI370" s="411">
        <v>0</v>
      </c>
      <c r="AJ370" s="411">
        <v>0</v>
      </c>
      <c r="AK370" s="411">
        <v>0</v>
      </c>
      <c r="AL370" s="411">
        <v>0</v>
      </c>
      <c r="AM370" s="411">
        <v>0</v>
      </c>
      <c r="AN370" s="411">
        <v>0</v>
      </c>
      <c r="AO370" s="411">
        <v>0</v>
      </c>
      <c r="AP370" s="411">
        <v>0</v>
      </c>
      <c r="AQ370" s="411">
        <v>0</v>
      </c>
      <c r="AR370" s="412">
        <v>0</v>
      </c>
      <c r="AS370" s="411">
        <f t="shared" si="110"/>
        <v>0</v>
      </c>
      <c r="AT370" s="411">
        <f t="shared" si="111"/>
        <v>0</v>
      </c>
      <c r="AU370" s="411">
        <f t="shared" si="112"/>
        <v>0</v>
      </c>
      <c r="AV370" s="411">
        <f t="shared" si="113"/>
        <v>0</v>
      </c>
      <c r="AW370" s="411">
        <v>0</v>
      </c>
      <c r="AX370" s="411">
        <v>0</v>
      </c>
      <c r="AY370" s="411">
        <v>0</v>
      </c>
      <c r="AZ370" s="411">
        <v>0</v>
      </c>
      <c r="BA370" s="411">
        <v>0</v>
      </c>
      <c r="BB370" s="411">
        <v>0</v>
      </c>
      <c r="BC370" s="411">
        <v>0</v>
      </c>
      <c r="BD370" s="411">
        <v>0</v>
      </c>
      <c r="BE370" s="411">
        <v>0</v>
      </c>
      <c r="BF370" s="411">
        <v>0</v>
      </c>
      <c r="BG370" s="411">
        <v>0</v>
      </c>
      <c r="BH370" s="412">
        <v>0</v>
      </c>
      <c r="BI370" s="411">
        <f t="shared" si="114"/>
        <v>0</v>
      </c>
      <c r="BJ370" s="411">
        <v>0</v>
      </c>
      <c r="BK370" s="411">
        <v>0</v>
      </c>
      <c r="BL370" s="411">
        <v>0</v>
      </c>
      <c r="BM370" s="411">
        <v>0</v>
      </c>
      <c r="BN370" s="411">
        <v>0</v>
      </c>
      <c r="BO370" s="411">
        <v>0</v>
      </c>
      <c r="BP370" s="411">
        <v>0</v>
      </c>
      <c r="BQ370" s="411">
        <v>0</v>
      </c>
      <c r="BR370" s="411">
        <v>0</v>
      </c>
      <c r="BS370" s="411">
        <v>0</v>
      </c>
      <c r="BT370" s="411">
        <v>0</v>
      </c>
      <c r="BU370" s="412">
        <v>0</v>
      </c>
      <c r="BV370" s="411">
        <f t="shared" si="115"/>
        <v>0</v>
      </c>
      <c r="BW370" s="411">
        <v>0</v>
      </c>
      <c r="BX370" s="411">
        <v>0</v>
      </c>
      <c r="BY370" s="411">
        <v>0</v>
      </c>
      <c r="BZ370" s="411">
        <v>0</v>
      </c>
      <c r="CA370" s="411">
        <v>0</v>
      </c>
      <c r="CB370" s="411">
        <v>0</v>
      </c>
      <c r="CC370" s="411">
        <v>0</v>
      </c>
      <c r="CD370" s="411">
        <v>0</v>
      </c>
      <c r="CE370" s="411">
        <v>0</v>
      </c>
      <c r="CF370" s="411">
        <v>0</v>
      </c>
      <c r="CG370" s="411">
        <v>0</v>
      </c>
      <c r="CH370" s="412">
        <v>0</v>
      </c>
      <c r="CI370" s="411">
        <f t="shared" si="116"/>
        <v>0</v>
      </c>
      <c r="CJ370" s="411">
        <v>0</v>
      </c>
      <c r="CK370" s="411">
        <v>0</v>
      </c>
      <c r="CL370" s="411">
        <v>0</v>
      </c>
      <c r="CM370" s="411">
        <v>0</v>
      </c>
      <c r="CN370" s="411">
        <v>0</v>
      </c>
      <c r="CO370" s="411">
        <v>0</v>
      </c>
      <c r="CP370" s="411">
        <v>0</v>
      </c>
      <c r="CQ370" s="411">
        <v>0</v>
      </c>
      <c r="CR370" s="411">
        <v>0</v>
      </c>
      <c r="CS370" s="411">
        <v>0</v>
      </c>
      <c r="CT370" s="411">
        <v>0</v>
      </c>
      <c r="CU370" s="412">
        <v>0</v>
      </c>
      <c r="CV370" s="411">
        <f t="shared" si="117"/>
        <v>0</v>
      </c>
      <c r="CW370" s="411">
        <v>0</v>
      </c>
      <c r="CX370" s="411">
        <v>0</v>
      </c>
      <c r="CY370" s="411">
        <v>0</v>
      </c>
      <c r="CZ370" s="411">
        <v>0</v>
      </c>
      <c r="DA370" s="411">
        <v>0</v>
      </c>
      <c r="DB370" s="411">
        <v>0</v>
      </c>
      <c r="DC370" s="411">
        <v>0</v>
      </c>
      <c r="DD370" s="411">
        <v>0</v>
      </c>
      <c r="DE370" s="411">
        <v>0</v>
      </c>
      <c r="DF370" s="411">
        <v>0</v>
      </c>
      <c r="DG370" s="411">
        <v>0</v>
      </c>
      <c r="DH370" s="412">
        <v>0</v>
      </c>
      <c r="DI370" s="411">
        <f t="shared" si="118"/>
        <v>0</v>
      </c>
      <c r="DJ370" s="411">
        <v>0</v>
      </c>
      <c r="DK370" s="411">
        <v>0</v>
      </c>
      <c r="DL370" s="411">
        <v>0</v>
      </c>
      <c r="DM370" s="411">
        <v>0</v>
      </c>
      <c r="DN370" s="411">
        <v>0</v>
      </c>
      <c r="DO370" s="411">
        <v>0</v>
      </c>
      <c r="DP370" s="411">
        <v>0</v>
      </c>
      <c r="DQ370" s="411">
        <v>0</v>
      </c>
      <c r="DR370" s="411">
        <v>0</v>
      </c>
      <c r="DS370" s="411">
        <v>0</v>
      </c>
      <c r="DT370" s="411">
        <v>0</v>
      </c>
      <c r="DU370" s="412">
        <v>0</v>
      </c>
      <c r="DV370" s="411">
        <f t="shared" si="119"/>
        <v>0</v>
      </c>
      <c r="DW370" s="412">
        <v>0</v>
      </c>
      <c r="DX370" s="412">
        <v>0</v>
      </c>
      <c r="DY370" s="412">
        <v>0</v>
      </c>
      <c r="DZ370" s="412">
        <v>0</v>
      </c>
      <c r="EA370" s="412">
        <v>0</v>
      </c>
      <c r="EB370" s="412">
        <v>0</v>
      </c>
      <c r="EC370" s="412">
        <v>0</v>
      </c>
      <c r="ED370" s="412">
        <v>0</v>
      </c>
      <c r="EE370" s="412">
        <v>0</v>
      </c>
      <c r="EF370" s="412">
        <v>0</v>
      </c>
      <c r="EG370" s="412">
        <v>0</v>
      </c>
      <c r="EH370" s="412">
        <v>0</v>
      </c>
      <c r="EI370" s="411">
        <f t="shared" si="120"/>
        <v>0</v>
      </c>
      <c r="EK370" s="411">
        <f t="shared" si="121"/>
        <v>9</v>
      </c>
      <c r="EL370" s="7">
        <f t="shared" si="122"/>
        <v>-9</v>
      </c>
    </row>
    <row r="371" spans="1:142">
      <c r="A371" s="365" t="str">
        <f t="shared" si="104"/>
        <v xml:space="preserve"> 093</v>
      </c>
      <c r="B371" s="370" t="s">
        <v>943</v>
      </c>
      <c r="C371" s="370" t="s">
        <v>1177</v>
      </c>
      <c r="D371" s="411">
        <v>3</v>
      </c>
      <c r="E371" s="411">
        <v>1</v>
      </c>
      <c r="F371" s="411">
        <v>1</v>
      </c>
      <c r="G371" s="411">
        <v>1</v>
      </c>
      <c r="H371" s="411">
        <v>1</v>
      </c>
      <c r="I371" s="411">
        <v>0</v>
      </c>
      <c r="J371" s="411">
        <v>1</v>
      </c>
      <c r="K371" s="411">
        <v>3</v>
      </c>
      <c r="L371" s="411">
        <v>1</v>
      </c>
      <c r="M371" s="411">
        <v>2</v>
      </c>
      <c r="N371" s="411">
        <v>3</v>
      </c>
      <c r="O371" s="412">
        <v>1</v>
      </c>
      <c r="P371" s="411">
        <f t="shared" si="105"/>
        <v>18</v>
      </c>
      <c r="Q371" s="411">
        <f t="shared" si="106"/>
        <v>7.967741935483871</v>
      </c>
      <c r="R371" s="411">
        <f t="shared" si="107"/>
        <v>3.7563959955506117</v>
      </c>
      <c r="S371" s="411">
        <f t="shared" si="108"/>
        <v>6.2758620689655169</v>
      </c>
      <c r="T371" s="411">
        <v>0</v>
      </c>
      <c r="U371" s="411">
        <v>0</v>
      </c>
      <c r="V371" s="411">
        <v>0</v>
      </c>
      <c r="W371" s="411">
        <v>0</v>
      </c>
      <c r="X371" s="411">
        <v>0</v>
      </c>
      <c r="Y371" s="411">
        <v>0</v>
      </c>
      <c r="Z371" s="411">
        <v>0</v>
      </c>
      <c r="AA371" s="411">
        <v>0</v>
      </c>
      <c r="AB371" s="411">
        <v>0</v>
      </c>
      <c r="AC371" s="411">
        <v>0</v>
      </c>
      <c r="AD371" s="411">
        <v>0</v>
      </c>
      <c r="AE371" s="412">
        <v>0</v>
      </c>
      <c r="AF371" s="411">
        <f t="shared" si="109"/>
        <v>0</v>
      </c>
      <c r="AG371" s="411">
        <v>0</v>
      </c>
      <c r="AH371" s="411">
        <v>0</v>
      </c>
      <c r="AI371" s="411">
        <v>0</v>
      </c>
      <c r="AJ371" s="411">
        <v>0</v>
      </c>
      <c r="AK371" s="411">
        <v>0</v>
      </c>
      <c r="AL371" s="411">
        <v>0</v>
      </c>
      <c r="AM371" s="411">
        <v>0</v>
      </c>
      <c r="AN371" s="411">
        <v>0</v>
      </c>
      <c r="AO371" s="411">
        <v>0</v>
      </c>
      <c r="AP371" s="411">
        <v>0</v>
      </c>
      <c r="AQ371" s="411">
        <v>0</v>
      </c>
      <c r="AR371" s="412">
        <v>0</v>
      </c>
      <c r="AS371" s="411">
        <f t="shared" si="110"/>
        <v>0</v>
      </c>
      <c r="AT371" s="411">
        <f t="shared" si="111"/>
        <v>0</v>
      </c>
      <c r="AU371" s="411">
        <f t="shared" si="112"/>
        <v>0</v>
      </c>
      <c r="AV371" s="411">
        <f t="shared" si="113"/>
        <v>0</v>
      </c>
      <c r="AW371" s="411">
        <v>0</v>
      </c>
      <c r="AX371" s="411">
        <v>0</v>
      </c>
      <c r="AY371" s="411">
        <v>0</v>
      </c>
      <c r="AZ371" s="411">
        <v>0</v>
      </c>
      <c r="BA371" s="411">
        <v>0</v>
      </c>
      <c r="BB371" s="411">
        <v>0</v>
      </c>
      <c r="BC371" s="411">
        <v>0</v>
      </c>
      <c r="BD371" s="411">
        <v>0</v>
      </c>
      <c r="BE371" s="411">
        <v>0</v>
      </c>
      <c r="BF371" s="411">
        <v>0</v>
      </c>
      <c r="BG371" s="411">
        <v>0</v>
      </c>
      <c r="BH371" s="412">
        <v>0</v>
      </c>
      <c r="BI371" s="411">
        <f t="shared" si="114"/>
        <v>0</v>
      </c>
      <c r="BJ371" s="411">
        <v>0</v>
      </c>
      <c r="BK371" s="411">
        <v>0</v>
      </c>
      <c r="BL371" s="411">
        <v>0</v>
      </c>
      <c r="BM371" s="411">
        <v>0</v>
      </c>
      <c r="BN371" s="411">
        <v>0</v>
      </c>
      <c r="BO371" s="411">
        <v>0</v>
      </c>
      <c r="BP371" s="411">
        <v>0</v>
      </c>
      <c r="BQ371" s="411">
        <v>0</v>
      </c>
      <c r="BR371" s="411">
        <v>0</v>
      </c>
      <c r="BS371" s="411">
        <v>0</v>
      </c>
      <c r="BT371" s="411">
        <v>0</v>
      </c>
      <c r="BU371" s="412">
        <v>0</v>
      </c>
      <c r="BV371" s="411">
        <f t="shared" si="115"/>
        <v>0</v>
      </c>
      <c r="BW371" s="411">
        <v>0</v>
      </c>
      <c r="BX371" s="411">
        <v>0</v>
      </c>
      <c r="BY371" s="411">
        <v>0</v>
      </c>
      <c r="BZ371" s="411">
        <v>0</v>
      </c>
      <c r="CA371" s="411">
        <v>0</v>
      </c>
      <c r="CB371" s="411">
        <v>0</v>
      </c>
      <c r="CC371" s="411">
        <v>0</v>
      </c>
      <c r="CD371" s="411">
        <v>0</v>
      </c>
      <c r="CE371" s="411">
        <v>0</v>
      </c>
      <c r="CF371" s="411">
        <v>0</v>
      </c>
      <c r="CG371" s="411">
        <v>0</v>
      </c>
      <c r="CH371" s="412">
        <v>0</v>
      </c>
      <c r="CI371" s="411">
        <f t="shared" si="116"/>
        <v>0</v>
      </c>
      <c r="CJ371" s="411">
        <v>0</v>
      </c>
      <c r="CK371" s="411">
        <v>0</v>
      </c>
      <c r="CL371" s="411">
        <v>0</v>
      </c>
      <c r="CM371" s="411">
        <v>0</v>
      </c>
      <c r="CN371" s="411">
        <v>0</v>
      </c>
      <c r="CO371" s="411">
        <v>0</v>
      </c>
      <c r="CP371" s="411">
        <v>0</v>
      </c>
      <c r="CQ371" s="411">
        <v>0</v>
      </c>
      <c r="CR371" s="411">
        <v>0</v>
      </c>
      <c r="CS371" s="411">
        <v>0</v>
      </c>
      <c r="CT371" s="411">
        <v>0</v>
      </c>
      <c r="CU371" s="412">
        <v>0</v>
      </c>
      <c r="CV371" s="411">
        <f t="shared" si="117"/>
        <v>0</v>
      </c>
      <c r="CW371" s="411">
        <v>0</v>
      </c>
      <c r="CX371" s="411">
        <v>0</v>
      </c>
      <c r="CY371" s="411">
        <v>0</v>
      </c>
      <c r="CZ371" s="411">
        <v>0</v>
      </c>
      <c r="DA371" s="411">
        <v>0</v>
      </c>
      <c r="DB371" s="411">
        <v>0</v>
      </c>
      <c r="DC371" s="411">
        <v>0</v>
      </c>
      <c r="DD371" s="411">
        <v>0</v>
      </c>
      <c r="DE371" s="411">
        <v>0</v>
      </c>
      <c r="DF371" s="411">
        <v>0</v>
      </c>
      <c r="DG371" s="411">
        <v>0</v>
      </c>
      <c r="DH371" s="412">
        <v>0</v>
      </c>
      <c r="DI371" s="411">
        <f t="shared" si="118"/>
        <v>0</v>
      </c>
      <c r="DJ371" s="411">
        <v>0</v>
      </c>
      <c r="DK371" s="411">
        <v>0</v>
      </c>
      <c r="DL371" s="411">
        <v>0</v>
      </c>
      <c r="DM371" s="411">
        <v>0</v>
      </c>
      <c r="DN371" s="411">
        <v>0</v>
      </c>
      <c r="DO371" s="411">
        <v>0</v>
      </c>
      <c r="DP371" s="411">
        <v>0</v>
      </c>
      <c r="DQ371" s="411">
        <v>0</v>
      </c>
      <c r="DR371" s="411">
        <v>0</v>
      </c>
      <c r="DS371" s="411">
        <v>0</v>
      </c>
      <c r="DT371" s="411">
        <v>0</v>
      </c>
      <c r="DU371" s="412">
        <v>0</v>
      </c>
      <c r="DV371" s="411">
        <f t="shared" si="119"/>
        <v>0</v>
      </c>
      <c r="DW371" s="412">
        <v>0</v>
      </c>
      <c r="DX371" s="412">
        <v>0</v>
      </c>
      <c r="DY371" s="412">
        <v>0</v>
      </c>
      <c r="DZ371" s="412">
        <v>0</v>
      </c>
      <c r="EA371" s="412">
        <v>0</v>
      </c>
      <c r="EB371" s="412">
        <v>0</v>
      </c>
      <c r="EC371" s="412">
        <v>0</v>
      </c>
      <c r="ED371" s="412">
        <v>0</v>
      </c>
      <c r="EE371" s="412">
        <v>0</v>
      </c>
      <c r="EF371" s="412">
        <v>0</v>
      </c>
      <c r="EG371" s="412">
        <v>0</v>
      </c>
      <c r="EH371" s="412">
        <v>0</v>
      </c>
      <c r="EI371" s="411">
        <f t="shared" si="120"/>
        <v>0</v>
      </c>
      <c r="EK371" s="411">
        <f t="shared" si="121"/>
        <v>18</v>
      </c>
      <c r="EL371" s="7">
        <f t="shared" si="122"/>
        <v>-18</v>
      </c>
    </row>
    <row r="372" spans="1:142">
      <c r="A372" s="365" t="str">
        <f t="shared" si="104"/>
        <v xml:space="preserve"> 093</v>
      </c>
      <c r="B372" s="370" t="s">
        <v>943</v>
      </c>
      <c r="C372" s="370" t="s">
        <v>1179</v>
      </c>
      <c r="D372" s="411">
        <v>2</v>
      </c>
      <c r="E372" s="411">
        <v>0</v>
      </c>
      <c r="F372" s="411">
        <v>1</v>
      </c>
      <c r="G372" s="411">
        <v>1</v>
      </c>
      <c r="H372" s="411">
        <v>1</v>
      </c>
      <c r="I372" s="411">
        <v>0</v>
      </c>
      <c r="J372" s="411">
        <v>1</v>
      </c>
      <c r="K372" s="411">
        <v>1</v>
      </c>
      <c r="L372" s="411">
        <v>1</v>
      </c>
      <c r="M372" s="411">
        <v>1</v>
      </c>
      <c r="N372" s="411">
        <v>2</v>
      </c>
      <c r="O372" s="412">
        <v>1</v>
      </c>
      <c r="P372" s="411">
        <f t="shared" si="105"/>
        <v>12</v>
      </c>
      <c r="Q372" s="411">
        <f t="shared" si="106"/>
        <v>5.967741935483871</v>
      </c>
      <c r="R372" s="411">
        <f t="shared" si="107"/>
        <v>1.7563959955506117</v>
      </c>
      <c r="S372" s="411">
        <f t="shared" si="108"/>
        <v>4.2758620689655169</v>
      </c>
      <c r="T372" s="411">
        <v>0</v>
      </c>
      <c r="U372" s="411">
        <v>0</v>
      </c>
      <c r="V372" s="411">
        <v>0</v>
      </c>
      <c r="W372" s="411">
        <v>0</v>
      </c>
      <c r="X372" s="411">
        <v>0</v>
      </c>
      <c r="Y372" s="411">
        <v>0</v>
      </c>
      <c r="Z372" s="411">
        <v>0</v>
      </c>
      <c r="AA372" s="411">
        <v>0</v>
      </c>
      <c r="AB372" s="411">
        <v>0</v>
      </c>
      <c r="AC372" s="411">
        <v>0</v>
      </c>
      <c r="AD372" s="411">
        <v>0</v>
      </c>
      <c r="AE372" s="412">
        <v>0</v>
      </c>
      <c r="AF372" s="411">
        <f t="shared" si="109"/>
        <v>0</v>
      </c>
      <c r="AG372" s="411">
        <v>0</v>
      </c>
      <c r="AH372" s="411">
        <v>0</v>
      </c>
      <c r="AI372" s="411">
        <v>0</v>
      </c>
      <c r="AJ372" s="411">
        <v>0</v>
      </c>
      <c r="AK372" s="411">
        <v>0</v>
      </c>
      <c r="AL372" s="411">
        <v>0</v>
      </c>
      <c r="AM372" s="411">
        <v>0</v>
      </c>
      <c r="AN372" s="411">
        <v>0</v>
      </c>
      <c r="AO372" s="411">
        <v>0</v>
      </c>
      <c r="AP372" s="411">
        <v>0</v>
      </c>
      <c r="AQ372" s="411">
        <v>0</v>
      </c>
      <c r="AR372" s="412">
        <v>0</v>
      </c>
      <c r="AS372" s="411">
        <f t="shared" si="110"/>
        <v>0</v>
      </c>
      <c r="AT372" s="411">
        <f t="shared" si="111"/>
        <v>0</v>
      </c>
      <c r="AU372" s="411">
        <f t="shared" si="112"/>
        <v>0</v>
      </c>
      <c r="AV372" s="411">
        <f t="shared" si="113"/>
        <v>0</v>
      </c>
      <c r="AW372" s="411">
        <v>0</v>
      </c>
      <c r="AX372" s="411">
        <v>0</v>
      </c>
      <c r="AY372" s="411">
        <v>0</v>
      </c>
      <c r="AZ372" s="411">
        <v>0</v>
      </c>
      <c r="BA372" s="411">
        <v>0</v>
      </c>
      <c r="BB372" s="411">
        <v>0</v>
      </c>
      <c r="BC372" s="411">
        <v>0</v>
      </c>
      <c r="BD372" s="411">
        <v>0</v>
      </c>
      <c r="BE372" s="411">
        <v>0</v>
      </c>
      <c r="BF372" s="411">
        <v>0</v>
      </c>
      <c r="BG372" s="411">
        <v>0</v>
      </c>
      <c r="BH372" s="412">
        <v>0</v>
      </c>
      <c r="BI372" s="411">
        <f t="shared" si="114"/>
        <v>0</v>
      </c>
      <c r="BJ372" s="411">
        <v>0</v>
      </c>
      <c r="BK372" s="411">
        <v>0</v>
      </c>
      <c r="BL372" s="411">
        <v>0</v>
      </c>
      <c r="BM372" s="411">
        <v>0</v>
      </c>
      <c r="BN372" s="411">
        <v>0</v>
      </c>
      <c r="BO372" s="411">
        <v>0</v>
      </c>
      <c r="BP372" s="411">
        <v>0</v>
      </c>
      <c r="BQ372" s="411">
        <v>0</v>
      </c>
      <c r="BR372" s="411">
        <v>0</v>
      </c>
      <c r="BS372" s="411">
        <v>0</v>
      </c>
      <c r="BT372" s="411">
        <v>0</v>
      </c>
      <c r="BU372" s="412">
        <v>0</v>
      </c>
      <c r="BV372" s="411">
        <f t="shared" si="115"/>
        <v>0</v>
      </c>
      <c r="BW372" s="411">
        <v>0</v>
      </c>
      <c r="BX372" s="411">
        <v>0</v>
      </c>
      <c r="BY372" s="411">
        <v>0</v>
      </c>
      <c r="BZ372" s="411">
        <v>0</v>
      </c>
      <c r="CA372" s="411">
        <v>0</v>
      </c>
      <c r="CB372" s="411">
        <v>0</v>
      </c>
      <c r="CC372" s="411">
        <v>0</v>
      </c>
      <c r="CD372" s="411">
        <v>0</v>
      </c>
      <c r="CE372" s="411">
        <v>0</v>
      </c>
      <c r="CF372" s="411">
        <v>0</v>
      </c>
      <c r="CG372" s="411">
        <v>0</v>
      </c>
      <c r="CH372" s="412">
        <v>0</v>
      </c>
      <c r="CI372" s="411">
        <f t="shared" si="116"/>
        <v>0</v>
      </c>
      <c r="CJ372" s="411">
        <v>0</v>
      </c>
      <c r="CK372" s="411">
        <v>0</v>
      </c>
      <c r="CL372" s="411">
        <v>0</v>
      </c>
      <c r="CM372" s="411">
        <v>0</v>
      </c>
      <c r="CN372" s="411">
        <v>0</v>
      </c>
      <c r="CO372" s="411">
        <v>0</v>
      </c>
      <c r="CP372" s="411">
        <v>0</v>
      </c>
      <c r="CQ372" s="411">
        <v>0</v>
      </c>
      <c r="CR372" s="411">
        <v>0</v>
      </c>
      <c r="CS372" s="411">
        <v>0</v>
      </c>
      <c r="CT372" s="411">
        <v>0</v>
      </c>
      <c r="CU372" s="412">
        <v>0</v>
      </c>
      <c r="CV372" s="411">
        <f t="shared" si="117"/>
        <v>0</v>
      </c>
      <c r="CW372" s="411">
        <v>0</v>
      </c>
      <c r="CX372" s="411">
        <v>0</v>
      </c>
      <c r="CY372" s="411">
        <v>0</v>
      </c>
      <c r="CZ372" s="411">
        <v>0</v>
      </c>
      <c r="DA372" s="411">
        <v>0</v>
      </c>
      <c r="DB372" s="411">
        <v>0</v>
      </c>
      <c r="DC372" s="411">
        <v>0</v>
      </c>
      <c r="DD372" s="411">
        <v>0</v>
      </c>
      <c r="DE372" s="411">
        <v>0</v>
      </c>
      <c r="DF372" s="411">
        <v>0</v>
      </c>
      <c r="DG372" s="411">
        <v>0</v>
      </c>
      <c r="DH372" s="412">
        <v>0</v>
      </c>
      <c r="DI372" s="411">
        <f t="shared" si="118"/>
        <v>0</v>
      </c>
      <c r="DJ372" s="411">
        <v>0</v>
      </c>
      <c r="DK372" s="411">
        <v>0</v>
      </c>
      <c r="DL372" s="411">
        <v>0</v>
      </c>
      <c r="DM372" s="411">
        <v>0</v>
      </c>
      <c r="DN372" s="411">
        <v>0</v>
      </c>
      <c r="DO372" s="411">
        <v>0</v>
      </c>
      <c r="DP372" s="411">
        <v>0</v>
      </c>
      <c r="DQ372" s="411">
        <v>0</v>
      </c>
      <c r="DR372" s="411">
        <v>0</v>
      </c>
      <c r="DS372" s="411">
        <v>0</v>
      </c>
      <c r="DT372" s="411">
        <v>0</v>
      </c>
      <c r="DU372" s="412">
        <v>0</v>
      </c>
      <c r="DV372" s="411">
        <f t="shared" si="119"/>
        <v>0</v>
      </c>
      <c r="DW372" s="412">
        <v>0</v>
      </c>
      <c r="DX372" s="412">
        <v>0</v>
      </c>
      <c r="DY372" s="412">
        <v>0</v>
      </c>
      <c r="DZ372" s="412">
        <v>0</v>
      </c>
      <c r="EA372" s="412">
        <v>0</v>
      </c>
      <c r="EB372" s="412">
        <v>0</v>
      </c>
      <c r="EC372" s="412">
        <v>0</v>
      </c>
      <c r="ED372" s="412">
        <v>0</v>
      </c>
      <c r="EE372" s="412">
        <v>0</v>
      </c>
      <c r="EF372" s="412">
        <v>0</v>
      </c>
      <c r="EG372" s="412">
        <v>0</v>
      </c>
      <c r="EH372" s="412">
        <v>0</v>
      </c>
      <c r="EI372" s="411">
        <f t="shared" si="120"/>
        <v>0</v>
      </c>
      <c r="EK372" s="411">
        <f t="shared" si="121"/>
        <v>12</v>
      </c>
      <c r="EL372" s="7">
        <f t="shared" si="122"/>
        <v>-12</v>
      </c>
    </row>
    <row r="373" spans="1:142">
      <c r="A373" s="365" t="str">
        <f t="shared" si="104"/>
        <v xml:space="preserve"> 094</v>
      </c>
      <c r="B373" s="370" t="s">
        <v>946</v>
      </c>
      <c r="C373" s="370" t="s">
        <v>1167</v>
      </c>
      <c r="D373" s="411">
        <v>12030</v>
      </c>
      <c r="E373" s="411">
        <v>11876</v>
      </c>
      <c r="F373" s="411">
        <v>11702</v>
      </c>
      <c r="G373" s="411">
        <v>11537</v>
      </c>
      <c r="H373" s="411">
        <v>11359</v>
      </c>
      <c r="I373" s="411">
        <v>11156</v>
      </c>
      <c r="J373" s="411">
        <v>10999</v>
      </c>
      <c r="K373" s="411">
        <v>10797</v>
      </c>
      <c r="L373" s="411">
        <v>10628</v>
      </c>
      <c r="M373" s="411">
        <v>10461</v>
      </c>
      <c r="N373" s="411">
        <v>10250</v>
      </c>
      <c r="O373" s="412">
        <v>10084</v>
      </c>
      <c r="P373" s="411">
        <f t="shared" si="105"/>
        <v>132879</v>
      </c>
      <c r="Q373" s="411">
        <f t="shared" si="106"/>
        <v>80304.193548387091</v>
      </c>
      <c r="R373" s="411">
        <f t="shared" si="107"/>
        <v>18847.944382647387</v>
      </c>
      <c r="S373" s="411">
        <f t="shared" si="108"/>
        <v>33726.862068965514</v>
      </c>
      <c r="T373" s="411">
        <v>62.999999999998167</v>
      </c>
      <c r="U373" s="411">
        <v>97.000000000000668</v>
      </c>
      <c r="V373" s="411">
        <v>62.999999999999361</v>
      </c>
      <c r="W373" s="411">
        <v>68.999999999999403</v>
      </c>
      <c r="X373" s="411">
        <v>97.000000000000625</v>
      </c>
      <c r="Y373" s="411">
        <v>90.999999999999886</v>
      </c>
      <c r="Z373" s="411">
        <v>119.00000000000045</v>
      </c>
      <c r="AA373" s="411">
        <v>87.000000000000341</v>
      </c>
      <c r="AB373" s="411">
        <v>72.999999999999432</v>
      </c>
      <c r="AC373" s="411">
        <v>68.000000000000156</v>
      </c>
      <c r="AD373" s="411">
        <v>38.000000000000085</v>
      </c>
      <c r="AE373" s="412">
        <v>24.000000000000529</v>
      </c>
      <c r="AF373" s="411">
        <f t="shared" si="109"/>
        <v>888.9999999999992</v>
      </c>
      <c r="AG373" s="411">
        <v>12092.999999999998</v>
      </c>
      <c r="AH373" s="411">
        <v>11973</v>
      </c>
      <c r="AI373" s="411">
        <v>11765</v>
      </c>
      <c r="AJ373" s="411">
        <v>11606</v>
      </c>
      <c r="AK373" s="411">
        <v>11456</v>
      </c>
      <c r="AL373" s="411">
        <v>11247</v>
      </c>
      <c r="AM373" s="411">
        <v>11118</v>
      </c>
      <c r="AN373" s="411">
        <v>10884</v>
      </c>
      <c r="AO373" s="411">
        <v>10701</v>
      </c>
      <c r="AP373" s="411">
        <v>10529</v>
      </c>
      <c r="AQ373" s="411">
        <v>10288</v>
      </c>
      <c r="AR373" s="412">
        <v>10108</v>
      </c>
      <c r="AS373" s="411">
        <f t="shared" si="110"/>
        <v>133768</v>
      </c>
      <c r="AT373" s="411">
        <f t="shared" si="111"/>
        <v>80899.354838709682</v>
      </c>
      <c r="AU373" s="411">
        <f t="shared" si="112"/>
        <v>18991.645161290322</v>
      </c>
      <c r="AV373" s="411">
        <f t="shared" si="113"/>
        <v>33877</v>
      </c>
      <c r="AW373" s="411">
        <v>0</v>
      </c>
      <c r="AX373" s="411">
        <v>0</v>
      </c>
      <c r="AY373" s="411">
        <v>0</v>
      </c>
      <c r="AZ373" s="411">
        <v>0</v>
      </c>
      <c r="BA373" s="411">
        <v>0</v>
      </c>
      <c r="BB373" s="411">
        <v>0</v>
      </c>
      <c r="BC373" s="411">
        <v>0</v>
      </c>
      <c r="BD373" s="411">
        <v>0</v>
      </c>
      <c r="BE373" s="411">
        <v>0</v>
      </c>
      <c r="BF373" s="411">
        <v>0</v>
      </c>
      <c r="BG373" s="411">
        <v>0</v>
      </c>
      <c r="BH373" s="412">
        <v>0</v>
      </c>
      <c r="BI373" s="411">
        <f t="shared" si="114"/>
        <v>0</v>
      </c>
      <c r="BJ373" s="411">
        <v>12092.999999999998</v>
      </c>
      <c r="BK373" s="411">
        <v>11973</v>
      </c>
      <c r="BL373" s="411">
        <v>11765</v>
      </c>
      <c r="BM373" s="411">
        <v>11606</v>
      </c>
      <c r="BN373" s="411">
        <v>11456</v>
      </c>
      <c r="BO373" s="411">
        <v>11247</v>
      </c>
      <c r="BP373" s="411">
        <v>11118</v>
      </c>
      <c r="BQ373" s="411">
        <v>10884</v>
      </c>
      <c r="BR373" s="411">
        <v>10701</v>
      </c>
      <c r="BS373" s="411">
        <v>10529</v>
      </c>
      <c r="BT373" s="411">
        <v>10288</v>
      </c>
      <c r="BU373" s="412">
        <v>10108</v>
      </c>
      <c r="BV373" s="411">
        <f t="shared" si="115"/>
        <v>133768</v>
      </c>
      <c r="BW373" s="411">
        <v>0</v>
      </c>
      <c r="BX373" s="411">
        <v>0</v>
      </c>
      <c r="BY373" s="411">
        <v>0</v>
      </c>
      <c r="BZ373" s="411">
        <v>0</v>
      </c>
      <c r="CA373" s="411">
        <v>0</v>
      </c>
      <c r="CB373" s="411">
        <v>0</v>
      </c>
      <c r="CC373" s="411">
        <v>0</v>
      </c>
      <c r="CD373" s="411">
        <v>0</v>
      </c>
      <c r="CE373" s="411">
        <v>0</v>
      </c>
      <c r="CF373" s="411">
        <v>0</v>
      </c>
      <c r="CG373" s="411">
        <v>0</v>
      </c>
      <c r="CH373" s="412">
        <v>0</v>
      </c>
      <c r="CI373" s="411">
        <f t="shared" si="116"/>
        <v>0</v>
      </c>
      <c r="CJ373" s="411">
        <v>12092.999999999998</v>
      </c>
      <c r="CK373" s="411">
        <v>11973</v>
      </c>
      <c r="CL373" s="411">
        <v>11765</v>
      </c>
      <c r="CM373" s="411">
        <v>11606</v>
      </c>
      <c r="CN373" s="411">
        <v>11456</v>
      </c>
      <c r="CO373" s="411">
        <v>11247</v>
      </c>
      <c r="CP373" s="411">
        <v>11118</v>
      </c>
      <c r="CQ373" s="411">
        <v>10884</v>
      </c>
      <c r="CR373" s="411">
        <v>10701</v>
      </c>
      <c r="CS373" s="411">
        <v>10529</v>
      </c>
      <c r="CT373" s="411">
        <v>10288</v>
      </c>
      <c r="CU373" s="412">
        <v>10108</v>
      </c>
      <c r="CV373" s="411">
        <f t="shared" si="117"/>
        <v>133768</v>
      </c>
      <c r="CW373" s="411">
        <v>-1984.9999999999977</v>
      </c>
      <c r="CX373" s="411">
        <v>-1865</v>
      </c>
      <c r="CY373" s="411">
        <v>-1656.9999999999989</v>
      </c>
      <c r="CZ373" s="411">
        <v>-1497.9999999999989</v>
      </c>
      <c r="DA373" s="411">
        <v>-1348</v>
      </c>
      <c r="DB373" s="411">
        <v>-1138.9999999999993</v>
      </c>
      <c r="DC373" s="411">
        <v>-1010</v>
      </c>
      <c r="DD373" s="411">
        <v>-775.99999999999977</v>
      </c>
      <c r="DE373" s="411">
        <v>-592.99999999999886</v>
      </c>
      <c r="DF373" s="411">
        <v>-420.99999999999966</v>
      </c>
      <c r="DG373" s="411">
        <v>-179.99999999999955</v>
      </c>
      <c r="DH373" s="412">
        <v>0</v>
      </c>
      <c r="DI373" s="411">
        <f t="shared" si="118"/>
        <v>-12471.999999999995</v>
      </c>
      <c r="DJ373" s="411">
        <v>10108</v>
      </c>
      <c r="DK373" s="411">
        <v>10108</v>
      </c>
      <c r="DL373" s="411">
        <v>10108</v>
      </c>
      <c r="DM373" s="411">
        <v>10108</v>
      </c>
      <c r="DN373" s="411">
        <v>10108</v>
      </c>
      <c r="DO373" s="411">
        <v>10108</v>
      </c>
      <c r="DP373" s="411">
        <v>10108</v>
      </c>
      <c r="DQ373" s="411">
        <v>10108</v>
      </c>
      <c r="DR373" s="411">
        <v>10108</v>
      </c>
      <c r="DS373" s="411">
        <v>10108</v>
      </c>
      <c r="DT373" s="411">
        <v>10108</v>
      </c>
      <c r="DU373" s="412">
        <v>10108</v>
      </c>
      <c r="DV373" s="411">
        <f t="shared" si="119"/>
        <v>121296</v>
      </c>
      <c r="DW373" s="412">
        <v>10108</v>
      </c>
      <c r="DX373" s="412">
        <v>10108</v>
      </c>
      <c r="DY373" s="412">
        <v>10108</v>
      </c>
      <c r="DZ373" s="412">
        <v>10108</v>
      </c>
      <c r="EA373" s="412">
        <v>10108</v>
      </c>
      <c r="EB373" s="412">
        <v>10108</v>
      </c>
      <c r="EC373" s="412">
        <v>10108</v>
      </c>
      <c r="ED373" s="412">
        <v>10108</v>
      </c>
      <c r="EE373" s="412">
        <v>10108</v>
      </c>
      <c r="EF373" s="412">
        <v>10108</v>
      </c>
      <c r="EG373" s="412">
        <v>10108</v>
      </c>
      <c r="EH373" s="412">
        <v>10108</v>
      </c>
      <c r="EI373" s="411">
        <f t="shared" si="120"/>
        <v>121296</v>
      </c>
      <c r="EK373" s="411">
        <f t="shared" si="121"/>
        <v>121296</v>
      </c>
      <c r="EL373" s="7">
        <f t="shared" si="122"/>
        <v>0</v>
      </c>
    </row>
    <row r="374" spans="1:142">
      <c r="A374" s="365" t="str">
        <f t="shared" si="104"/>
        <v xml:space="preserve"> 094</v>
      </c>
      <c r="B374" s="370" t="s">
        <v>946</v>
      </c>
      <c r="C374" s="370" t="s">
        <v>1168</v>
      </c>
      <c r="D374" s="411">
        <v>372405</v>
      </c>
      <c r="E374" s="411">
        <v>392476</v>
      </c>
      <c r="F374" s="411">
        <v>436803</v>
      </c>
      <c r="G374" s="411">
        <v>479907</v>
      </c>
      <c r="H374" s="411">
        <v>546485</v>
      </c>
      <c r="I374" s="411">
        <v>571072</v>
      </c>
      <c r="J374" s="411">
        <v>609206</v>
      </c>
      <c r="K374" s="411">
        <v>586937</v>
      </c>
      <c r="L374" s="411">
        <v>486201</v>
      </c>
      <c r="M374" s="411">
        <v>477941</v>
      </c>
      <c r="N374" s="411">
        <v>392833</v>
      </c>
      <c r="O374" s="412">
        <v>343236</v>
      </c>
      <c r="P374" s="411">
        <f t="shared" si="105"/>
        <v>5695502</v>
      </c>
      <c r="Q374" s="411">
        <f t="shared" si="106"/>
        <v>3388702.1935483869</v>
      </c>
      <c r="R374" s="411">
        <f t="shared" si="107"/>
        <v>958665.39265850943</v>
      </c>
      <c r="S374" s="411">
        <f t="shared" si="108"/>
        <v>1348134.4137931035</v>
      </c>
      <c r="T374" s="411">
        <v>-484.00000000000898</v>
      </c>
      <c r="U374" s="411">
        <v>-330.99999999997164</v>
      </c>
      <c r="V374" s="411">
        <v>-2960.0000000000255</v>
      </c>
      <c r="W374" s="411">
        <v>-5766.0000000000018</v>
      </c>
      <c r="X374" s="411">
        <v>-6875.0000000000255</v>
      </c>
      <c r="Y374" s="411">
        <v>-2169.0000000000177</v>
      </c>
      <c r="Z374" s="411">
        <v>-2553.9999999999541</v>
      </c>
      <c r="AA374" s="411">
        <v>-2683.0000000000123</v>
      </c>
      <c r="AB374" s="411">
        <v>-2611.9999999999818</v>
      </c>
      <c r="AC374" s="411">
        <v>-6963.9999999999691</v>
      </c>
      <c r="AD374" s="411">
        <v>-6423.99999999999</v>
      </c>
      <c r="AE374" s="412">
        <v>-2600.0000000000091</v>
      </c>
      <c r="AF374" s="411">
        <f t="shared" si="109"/>
        <v>-42421.999999999964</v>
      </c>
      <c r="AG374" s="411">
        <v>371921</v>
      </c>
      <c r="AH374" s="411">
        <v>392145.00000000006</v>
      </c>
      <c r="AI374" s="411">
        <v>433842.99999999994</v>
      </c>
      <c r="AJ374" s="411">
        <v>474141.00000000006</v>
      </c>
      <c r="AK374" s="411">
        <v>539609.99999999988</v>
      </c>
      <c r="AL374" s="411">
        <v>568902.99999999988</v>
      </c>
      <c r="AM374" s="411">
        <v>606652.00000000012</v>
      </c>
      <c r="AN374" s="411">
        <v>584254.00000000012</v>
      </c>
      <c r="AO374" s="411">
        <v>483589</v>
      </c>
      <c r="AP374" s="411">
        <v>470977.00000000006</v>
      </c>
      <c r="AQ374" s="411">
        <v>386409</v>
      </c>
      <c r="AR374" s="412">
        <v>340635.99999999994</v>
      </c>
      <c r="AS374" s="411">
        <f t="shared" si="110"/>
        <v>5653080</v>
      </c>
      <c r="AT374" s="411">
        <f t="shared" si="111"/>
        <v>3367645.5806451617</v>
      </c>
      <c r="AU374" s="411">
        <f t="shared" si="112"/>
        <v>954008.55728587322</v>
      </c>
      <c r="AV374" s="411">
        <f t="shared" si="113"/>
        <v>1331425.8620689656</v>
      </c>
      <c r="AW374" s="411">
        <v>0</v>
      </c>
      <c r="AX374" s="411">
        <v>0</v>
      </c>
      <c r="AY374" s="411">
        <v>0</v>
      </c>
      <c r="AZ374" s="411">
        <v>0</v>
      </c>
      <c r="BA374" s="411">
        <v>0</v>
      </c>
      <c r="BB374" s="411">
        <v>0</v>
      </c>
      <c r="BC374" s="411">
        <v>0</v>
      </c>
      <c r="BD374" s="411">
        <v>0</v>
      </c>
      <c r="BE374" s="411">
        <v>0</v>
      </c>
      <c r="BF374" s="411">
        <v>0</v>
      </c>
      <c r="BG374" s="411">
        <v>0</v>
      </c>
      <c r="BH374" s="412">
        <v>0</v>
      </c>
      <c r="BI374" s="411">
        <f t="shared" si="114"/>
        <v>0</v>
      </c>
      <c r="BJ374" s="411">
        <v>371921</v>
      </c>
      <c r="BK374" s="411">
        <v>392145.00000000006</v>
      </c>
      <c r="BL374" s="411">
        <v>433842.99999999994</v>
      </c>
      <c r="BM374" s="411">
        <v>474141.00000000006</v>
      </c>
      <c r="BN374" s="411">
        <v>539609.99999999988</v>
      </c>
      <c r="BO374" s="411">
        <v>568902.99999999988</v>
      </c>
      <c r="BP374" s="411">
        <v>606652.00000000012</v>
      </c>
      <c r="BQ374" s="411">
        <v>584254.00000000012</v>
      </c>
      <c r="BR374" s="411">
        <v>483589</v>
      </c>
      <c r="BS374" s="411">
        <v>470977.00000000006</v>
      </c>
      <c r="BT374" s="411">
        <v>386409</v>
      </c>
      <c r="BU374" s="412">
        <v>340635.99999999994</v>
      </c>
      <c r="BV374" s="411">
        <f t="shared" si="115"/>
        <v>5653080</v>
      </c>
      <c r="BW374" s="411">
        <v>0</v>
      </c>
      <c r="BX374" s="411">
        <v>0</v>
      </c>
      <c r="BY374" s="411">
        <v>0</v>
      </c>
      <c r="BZ374" s="411">
        <v>0</v>
      </c>
      <c r="CA374" s="411">
        <v>0</v>
      </c>
      <c r="CB374" s="411">
        <v>0</v>
      </c>
      <c r="CC374" s="411">
        <v>0</v>
      </c>
      <c r="CD374" s="411">
        <v>0</v>
      </c>
      <c r="CE374" s="411">
        <v>0</v>
      </c>
      <c r="CF374" s="411">
        <v>0</v>
      </c>
      <c r="CG374" s="411">
        <v>0</v>
      </c>
      <c r="CH374" s="412">
        <v>0</v>
      </c>
      <c r="CI374" s="411">
        <f t="shared" si="116"/>
        <v>0</v>
      </c>
      <c r="CJ374" s="411">
        <v>371921</v>
      </c>
      <c r="CK374" s="411">
        <v>392145.00000000006</v>
      </c>
      <c r="CL374" s="411">
        <v>433842.99999999994</v>
      </c>
      <c r="CM374" s="411">
        <v>474141.00000000006</v>
      </c>
      <c r="CN374" s="411">
        <v>539609.99999999988</v>
      </c>
      <c r="CO374" s="411">
        <v>568902.99999999988</v>
      </c>
      <c r="CP374" s="411">
        <v>606652.00000000012</v>
      </c>
      <c r="CQ374" s="411">
        <v>584254.00000000012</v>
      </c>
      <c r="CR374" s="411">
        <v>483589</v>
      </c>
      <c r="CS374" s="411">
        <v>470977.00000000006</v>
      </c>
      <c r="CT374" s="411">
        <v>386409</v>
      </c>
      <c r="CU374" s="412">
        <v>340635.99999999994</v>
      </c>
      <c r="CV374" s="411">
        <f t="shared" si="117"/>
        <v>5653080</v>
      </c>
      <c r="CW374" s="411">
        <v>-60473.923551106258</v>
      </c>
      <c r="CX374" s="411">
        <v>-60544.881298580396</v>
      </c>
      <c r="CY374" s="411">
        <v>-60541.192017048204</v>
      </c>
      <c r="CZ374" s="411">
        <v>-60622.634940012285</v>
      </c>
      <c r="DA374" s="411">
        <v>-62939.32234267766</v>
      </c>
      <c r="DB374" s="411">
        <v>-57094.907119512362</v>
      </c>
      <c r="DC374" s="411">
        <v>-54575.294724428772</v>
      </c>
      <c r="DD374" s="411">
        <v>-41276.357365411634</v>
      </c>
      <c r="DE374" s="411">
        <v>-26546.00642512503</v>
      </c>
      <c r="DF374" s="411">
        <v>-18679.686924330563</v>
      </c>
      <c r="DG374" s="411">
        <v>-6701.494397651265</v>
      </c>
      <c r="DH374" s="412">
        <v>0</v>
      </c>
      <c r="DI374" s="411">
        <f t="shared" si="118"/>
        <v>-509995.70110588451</v>
      </c>
      <c r="DJ374" s="411">
        <v>311447.07644889376</v>
      </c>
      <c r="DK374" s="411">
        <v>331600.11870141968</v>
      </c>
      <c r="DL374" s="411">
        <v>373301.80798295181</v>
      </c>
      <c r="DM374" s="411">
        <v>413518.3650599877</v>
      </c>
      <c r="DN374" s="411">
        <v>476670.67765732238</v>
      </c>
      <c r="DO374" s="411">
        <v>511808.09288048762</v>
      </c>
      <c r="DP374" s="411">
        <v>552076.70527557121</v>
      </c>
      <c r="DQ374" s="411">
        <v>542977.64263458829</v>
      </c>
      <c r="DR374" s="411">
        <v>457042.99357487494</v>
      </c>
      <c r="DS374" s="411">
        <v>452297.31307566952</v>
      </c>
      <c r="DT374" s="411">
        <v>379707.50560234871</v>
      </c>
      <c r="DU374" s="412">
        <v>340635.99999999994</v>
      </c>
      <c r="DV374" s="411">
        <f t="shared" si="119"/>
        <v>5143084.2988941157</v>
      </c>
      <c r="DW374" s="412">
        <v>311447.07644889376</v>
      </c>
      <c r="DX374" s="412">
        <v>331600.11870141968</v>
      </c>
      <c r="DY374" s="412">
        <v>373301.80798295181</v>
      </c>
      <c r="DZ374" s="412">
        <v>413518.3650599877</v>
      </c>
      <c r="EA374" s="412">
        <v>476670.67765732238</v>
      </c>
      <c r="EB374" s="412">
        <v>511808.09288048762</v>
      </c>
      <c r="EC374" s="412">
        <v>552076.70527557121</v>
      </c>
      <c r="ED374" s="412">
        <v>542977.64263458829</v>
      </c>
      <c r="EE374" s="412">
        <v>457042.99357487494</v>
      </c>
      <c r="EF374" s="412">
        <v>452297.31307566952</v>
      </c>
      <c r="EG374" s="412">
        <v>379707.50560234871</v>
      </c>
      <c r="EH374" s="412">
        <v>340635.99999999994</v>
      </c>
      <c r="EI374" s="411">
        <f t="shared" si="120"/>
        <v>5143084.2988941157</v>
      </c>
      <c r="EK374" s="411">
        <f t="shared" si="121"/>
        <v>5143084.2988941157</v>
      </c>
      <c r="EL374" s="7">
        <f t="shared" si="122"/>
        <v>0</v>
      </c>
    </row>
    <row r="375" spans="1:142">
      <c r="A375" s="365" t="str">
        <f t="shared" si="104"/>
        <v xml:space="preserve"> 094</v>
      </c>
      <c r="B375" s="370" t="s">
        <v>946</v>
      </c>
      <c r="C375" s="370" t="s">
        <v>1169</v>
      </c>
      <c r="D375" s="411">
        <v>372405</v>
      </c>
      <c r="E375" s="411">
        <v>392476</v>
      </c>
      <c r="F375" s="411">
        <v>436803</v>
      </c>
      <c r="G375" s="411">
        <v>479907</v>
      </c>
      <c r="H375" s="411">
        <v>546485</v>
      </c>
      <c r="I375" s="411">
        <v>571072</v>
      </c>
      <c r="J375" s="411">
        <v>609206</v>
      </c>
      <c r="K375" s="411">
        <v>586937</v>
      </c>
      <c r="L375" s="411">
        <v>486201</v>
      </c>
      <c r="M375" s="411">
        <v>477941</v>
      </c>
      <c r="N375" s="411">
        <v>392833</v>
      </c>
      <c r="O375" s="412">
        <v>343236</v>
      </c>
      <c r="P375" s="411">
        <f t="shared" si="105"/>
        <v>5695502</v>
      </c>
      <c r="Q375" s="411">
        <f t="shared" si="106"/>
        <v>3388702.1935483869</v>
      </c>
      <c r="R375" s="411">
        <f t="shared" si="107"/>
        <v>958665.39265850943</v>
      </c>
      <c r="S375" s="411">
        <f t="shared" si="108"/>
        <v>1348134.4137931035</v>
      </c>
      <c r="T375" s="411">
        <v>-484.00000000000898</v>
      </c>
      <c r="U375" s="411">
        <v>-330.99999999997164</v>
      </c>
      <c r="V375" s="411">
        <v>-2960.000000000025</v>
      </c>
      <c r="W375" s="411">
        <v>-5766.0000000000018</v>
      </c>
      <c r="X375" s="411">
        <v>-6875.0000000000255</v>
      </c>
      <c r="Y375" s="411">
        <v>-2169.0000000000182</v>
      </c>
      <c r="Z375" s="411">
        <v>-2553.9999999999536</v>
      </c>
      <c r="AA375" s="411">
        <v>-2683.0000000000118</v>
      </c>
      <c r="AB375" s="411">
        <v>-2611.9999999999823</v>
      </c>
      <c r="AC375" s="411">
        <v>-6963.9999999999691</v>
      </c>
      <c r="AD375" s="411">
        <v>-6423.9999999999909</v>
      </c>
      <c r="AE375" s="412">
        <v>-2600.0000000000091</v>
      </c>
      <c r="AF375" s="411">
        <f t="shared" si="109"/>
        <v>-42421.999999999964</v>
      </c>
      <c r="AG375" s="411">
        <v>371920.99999999994</v>
      </c>
      <c r="AH375" s="411">
        <v>392145.00000000012</v>
      </c>
      <c r="AI375" s="411">
        <v>433843</v>
      </c>
      <c r="AJ375" s="411">
        <v>474141</v>
      </c>
      <c r="AK375" s="411">
        <v>539610</v>
      </c>
      <c r="AL375" s="411">
        <v>568903</v>
      </c>
      <c r="AM375" s="411">
        <v>606652.00000000012</v>
      </c>
      <c r="AN375" s="411">
        <v>584254</v>
      </c>
      <c r="AO375" s="411">
        <v>483589</v>
      </c>
      <c r="AP375" s="411">
        <v>470977</v>
      </c>
      <c r="AQ375" s="411">
        <v>386409</v>
      </c>
      <c r="AR375" s="412">
        <v>340636</v>
      </c>
      <c r="AS375" s="411">
        <f t="shared" si="110"/>
        <v>5653080</v>
      </c>
      <c r="AT375" s="411">
        <f t="shared" si="111"/>
        <v>3367645.5806451617</v>
      </c>
      <c r="AU375" s="411">
        <f t="shared" si="112"/>
        <v>954008.55728587322</v>
      </c>
      <c r="AV375" s="411">
        <f t="shared" si="113"/>
        <v>1331425.8620689656</v>
      </c>
      <c r="AW375" s="411">
        <v>0</v>
      </c>
      <c r="AX375" s="411">
        <v>0</v>
      </c>
      <c r="AY375" s="411">
        <v>0</v>
      </c>
      <c r="AZ375" s="411">
        <v>0</v>
      </c>
      <c r="BA375" s="411">
        <v>0</v>
      </c>
      <c r="BB375" s="411">
        <v>0</v>
      </c>
      <c r="BC375" s="411">
        <v>0</v>
      </c>
      <c r="BD375" s="411">
        <v>0</v>
      </c>
      <c r="BE375" s="411">
        <v>0</v>
      </c>
      <c r="BF375" s="411">
        <v>0</v>
      </c>
      <c r="BG375" s="411">
        <v>0</v>
      </c>
      <c r="BH375" s="412">
        <v>0</v>
      </c>
      <c r="BI375" s="411">
        <f t="shared" si="114"/>
        <v>0</v>
      </c>
      <c r="BJ375" s="411">
        <v>371920.99999999994</v>
      </c>
      <c r="BK375" s="411">
        <v>392145.00000000012</v>
      </c>
      <c r="BL375" s="411">
        <v>433843</v>
      </c>
      <c r="BM375" s="411">
        <v>474141</v>
      </c>
      <c r="BN375" s="411">
        <v>539610</v>
      </c>
      <c r="BO375" s="411">
        <v>568903</v>
      </c>
      <c r="BP375" s="411">
        <v>606652.00000000012</v>
      </c>
      <c r="BQ375" s="411">
        <v>584254</v>
      </c>
      <c r="BR375" s="411">
        <v>483589</v>
      </c>
      <c r="BS375" s="411">
        <v>470977</v>
      </c>
      <c r="BT375" s="411">
        <v>386409</v>
      </c>
      <c r="BU375" s="412">
        <v>340636</v>
      </c>
      <c r="BV375" s="411">
        <f t="shared" si="115"/>
        <v>5653080</v>
      </c>
      <c r="BW375" s="411">
        <v>0</v>
      </c>
      <c r="BX375" s="411">
        <v>0</v>
      </c>
      <c r="BY375" s="411">
        <v>0</v>
      </c>
      <c r="BZ375" s="411">
        <v>0</v>
      </c>
      <c r="CA375" s="411">
        <v>0</v>
      </c>
      <c r="CB375" s="411">
        <v>0</v>
      </c>
      <c r="CC375" s="411">
        <v>0</v>
      </c>
      <c r="CD375" s="411">
        <v>0</v>
      </c>
      <c r="CE375" s="411">
        <v>0</v>
      </c>
      <c r="CF375" s="411">
        <v>0</v>
      </c>
      <c r="CG375" s="411">
        <v>0</v>
      </c>
      <c r="CH375" s="412">
        <v>0</v>
      </c>
      <c r="CI375" s="411">
        <f t="shared" si="116"/>
        <v>0</v>
      </c>
      <c r="CJ375" s="411">
        <v>371920.99999999994</v>
      </c>
      <c r="CK375" s="411">
        <v>392145.00000000012</v>
      </c>
      <c r="CL375" s="411">
        <v>433843</v>
      </c>
      <c r="CM375" s="411">
        <v>474141</v>
      </c>
      <c r="CN375" s="411">
        <v>539610</v>
      </c>
      <c r="CO375" s="411">
        <v>568903</v>
      </c>
      <c r="CP375" s="411">
        <v>606652.00000000012</v>
      </c>
      <c r="CQ375" s="411">
        <v>584254</v>
      </c>
      <c r="CR375" s="411">
        <v>483589</v>
      </c>
      <c r="CS375" s="411">
        <v>470977</v>
      </c>
      <c r="CT375" s="411">
        <v>386409</v>
      </c>
      <c r="CU375" s="412">
        <v>340636</v>
      </c>
      <c r="CV375" s="411">
        <f t="shared" si="117"/>
        <v>5653080</v>
      </c>
      <c r="CW375" s="411">
        <v>-60473.923551106258</v>
      </c>
      <c r="CX375" s="411">
        <v>-60544.881298580389</v>
      </c>
      <c r="CY375" s="411">
        <v>-60541.192017048197</v>
      </c>
      <c r="CZ375" s="411">
        <v>-60622.634940012285</v>
      </c>
      <c r="DA375" s="411">
        <v>-62939.32234267766</v>
      </c>
      <c r="DB375" s="411">
        <v>-57094.907119512369</v>
      </c>
      <c r="DC375" s="411">
        <v>-54575.294724428779</v>
      </c>
      <c r="DD375" s="411">
        <v>-41276.357365411641</v>
      </c>
      <c r="DE375" s="411">
        <v>-26546.006425125037</v>
      </c>
      <c r="DF375" s="411">
        <v>-18679.686924330559</v>
      </c>
      <c r="DG375" s="411">
        <v>-6701.494397651265</v>
      </c>
      <c r="DH375" s="412">
        <v>0</v>
      </c>
      <c r="DI375" s="411">
        <f t="shared" si="118"/>
        <v>-509995.70110588451</v>
      </c>
      <c r="DJ375" s="411">
        <v>311447.07644889376</v>
      </c>
      <c r="DK375" s="411">
        <v>331600.11870141968</v>
      </c>
      <c r="DL375" s="411">
        <v>373301.80798295187</v>
      </c>
      <c r="DM375" s="411">
        <v>413518.36505998776</v>
      </c>
      <c r="DN375" s="411">
        <v>476670.67765732232</v>
      </c>
      <c r="DO375" s="411">
        <v>511808.09288048762</v>
      </c>
      <c r="DP375" s="411">
        <v>552076.70527557121</v>
      </c>
      <c r="DQ375" s="411">
        <v>542977.64263458818</v>
      </c>
      <c r="DR375" s="411">
        <v>457042.99357487488</v>
      </c>
      <c r="DS375" s="411">
        <v>452297.31307566952</v>
      </c>
      <c r="DT375" s="411">
        <v>379707.50560234871</v>
      </c>
      <c r="DU375" s="412">
        <v>340636</v>
      </c>
      <c r="DV375" s="411">
        <f t="shared" si="119"/>
        <v>5143084.2988941157</v>
      </c>
      <c r="DW375" s="412">
        <v>311447.07644889376</v>
      </c>
      <c r="DX375" s="412">
        <v>331600.11870141968</v>
      </c>
      <c r="DY375" s="412">
        <v>373301.80798295187</v>
      </c>
      <c r="DZ375" s="412">
        <v>413518.36505998776</v>
      </c>
      <c r="EA375" s="412">
        <v>476670.67765732232</v>
      </c>
      <c r="EB375" s="412">
        <v>511808.09288048762</v>
      </c>
      <c r="EC375" s="412">
        <v>552076.70527557121</v>
      </c>
      <c r="ED375" s="412">
        <v>542977.64263458818</v>
      </c>
      <c r="EE375" s="412">
        <v>457042.99357487488</v>
      </c>
      <c r="EF375" s="412">
        <v>452297.31307566952</v>
      </c>
      <c r="EG375" s="412">
        <v>379707.50560234871</v>
      </c>
      <c r="EH375" s="412">
        <v>340636</v>
      </c>
      <c r="EI375" s="411">
        <f t="shared" si="120"/>
        <v>5143084.2988941157</v>
      </c>
      <c r="EK375" s="411">
        <f t="shared" si="121"/>
        <v>5143084.2988941157</v>
      </c>
      <c r="EL375" s="7">
        <f t="shared" si="122"/>
        <v>0</v>
      </c>
    </row>
    <row r="376" spans="1:142">
      <c r="A376" s="365" t="str">
        <f t="shared" si="104"/>
        <v xml:space="preserve"> 094</v>
      </c>
      <c r="B376" s="370" t="s">
        <v>946</v>
      </c>
      <c r="C376" s="370" t="s">
        <v>1170</v>
      </c>
      <c r="D376" s="411">
        <v>372405</v>
      </c>
      <c r="E376" s="411">
        <v>392476</v>
      </c>
      <c r="F376" s="411">
        <v>436803</v>
      </c>
      <c r="G376" s="411">
        <v>479907</v>
      </c>
      <c r="H376" s="411">
        <v>546485</v>
      </c>
      <c r="I376" s="411">
        <v>571072</v>
      </c>
      <c r="J376" s="411">
        <v>609206</v>
      </c>
      <c r="K376" s="411">
        <v>586937</v>
      </c>
      <c r="L376" s="411">
        <v>486201</v>
      </c>
      <c r="M376" s="411">
        <v>477941</v>
      </c>
      <c r="N376" s="411">
        <v>392833</v>
      </c>
      <c r="O376" s="412">
        <v>343236</v>
      </c>
      <c r="P376" s="411">
        <f t="shared" si="105"/>
        <v>5695502</v>
      </c>
      <c r="Q376" s="411">
        <f t="shared" si="106"/>
        <v>3388702.1935483869</v>
      </c>
      <c r="R376" s="411">
        <f t="shared" si="107"/>
        <v>958665.39265850943</v>
      </c>
      <c r="S376" s="411">
        <f t="shared" si="108"/>
        <v>1348134.4137931035</v>
      </c>
      <c r="T376" s="411">
        <v>-484.00000000000898</v>
      </c>
      <c r="U376" s="411">
        <v>-330.99999999997164</v>
      </c>
      <c r="V376" s="411">
        <v>-2960.000000000025</v>
      </c>
      <c r="W376" s="411">
        <v>-5766.0000000000009</v>
      </c>
      <c r="X376" s="411">
        <v>-6875.0000000000255</v>
      </c>
      <c r="Y376" s="411">
        <v>-2169.0000000000177</v>
      </c>
      <c r="Z376" s="411">
        <v>-2553.9999999999541</v>
      </c>
      <c r="AA376" s="411">
        <v>-2683.0000000000123</v>
      </c>
      <c r="AB376" s="411">
        <v>-2611.9999999999823</v>
      </c>
      <c r="AC376" s="411">
        <v>-6963.9999999999691</v>
      </c>
      <c r="AD376" s="411">
        <v>-6423.99999999999</v>
      </c>
      <c r="AE376" s="412">
        <v>-2600.0000000000091</v>
      </c>
      <c r="AF376" s="411">
        <f t="shared" si="109"/>
        <v>-42421.999999999964</v>
      </c>
      <c r="AG376" s="411">
        <v>371920.99999999994</v>
      </c>
      <c r="AH376" s="411">
        <v>392145.00000000006</v>
      </c>
      <c r="AI376" s="411">
        <v>433842.99999999994</v>
      </c>
      <c r="AJ376" s="411">
        <v>474141.00000000006</v>
      </c>
      <c r="AK376" s="411">
        <v>539610</v>
      </c>
      <c r="AL376" s="411">
        <v>568903</v>
      </c>
      <c r="AM376" s="411">
        <v>606652</v>
      </c>
      <c r="AN376" s="411">
        <v>584254</v>
      </c>
      <c r="AO376" s="411">
        <v>483589.00000000006</v>
      </c>
      <c r="AP376" s="411">
        <v>470977</v>
      </c>
      <c r="AQ376" s="411">
        <v>386409</v>
      </c>
      <c r="AR376" s="412">
        <v>340636</v>
      </c>
      <c r="AS376" s="411">
        <f t="shared" si="110"/>
        <v>5653080</v>
      </c>
      <c r="AT376" s="411">
        <f t="shared" si="111"/>
        <v>3367645.5806451612</v>
      </c>
      <c r="AU376" s="411">
        <f t="shared" si="112"/>
        <v>954008.55728587322</v>
      </c>
      <c r="AV376" s="411">
        <f t="shared" si="113"/>
        <v>1331425.8620689656</v>
      </c>
      <c r="AW376" s="411">
        <v>0</v>
      </c>
      <c r="AX376" s="411">
        <v>0</v>
      </c>
      <c r="AY376" s="411">
        <v>0</v>
      </c>
      <c r="AZ376" s="411">
        <v>0</v>
      </c>
      <c r="BA376" s="411">
        <v>0</v>
      </c>
      <c r="BB376" s="411">
        <v>0</v>
      </c>
      <c r="BC376" s="411">
        <v>0</v>
      </c>
      <c r="BD376" s="411">
        <v>0</v>
      </c>
      <c r="BE376" s="411">
        <v>0</v>
      </c>
      <c r="BF376" s="411">
        <v>0</v>
      </c>
      <c r="BG376" s="411">
        <v>0</v>
      </c>
      <c r="BH376" s="412">
        <v>0</v>
      </c>
      <c r="BI376" s="411">
        <f t="shared" si="114"/>
        <v>0</v>
      </c>
      <c r="BJ376" s="411">
        <v>371920.99999999994</v>
      </c>
      <c r="BK376" s="411">
        <v>392145.00000000006</v>
      </c>
      <c r="BL376" s="411">
        <v>433842.99999999994</v>
      </c>
      <c r="BM376" s="411">
        <v>474141.00000000006</v>
      </c>
      <c r="BN376" s="411">
        <v>539610</v>
      </c>
      <c r="BO376" s="411">
        <v>568903</v>
      </c>
      <c r="BP376" s="411">
        <v>606652</v>
      </c>
      <c r="BQ376" s="411">
        <v>584254</v>
      </c>
      <c r="BR376" s="411">
        <v>483589.00000000006</v>
      </c>
      <c r="BS376" s="411">
        <v>470977</v>
      </c>
      <c r="BT376" s="411">
        <v>386409</v>
      </c>
      <c r="BU376" s="412">
        <v>340636</v>
      </c>
      <c r="BV376" s="411">
        <f t="shared" si="115"/>
        <v>5653080</v>
      </c>
      <c r="BW376" s="411">
        <v>0</v>
      </c>
      <c r="BX376" s="411">
        <v>0</v>
      </c>
      <c r="BY376" s="411">
        <v>0</v>
      </c>
      <c r="BZ376" s="411">
        <v>0</v>
      </c>
      <c r="CA376" s="411">
        <v>0</v>
      </c>
      <c r="CB376" s="411">
        <v>0</v>
      </c>
      <c r="CC376" s="411">
        <v>0</v>
      </c>
      <c r="CD376" s="411">
        <v>0</v>
      </c>
      <c r="CE376" s="411">
        <v>0</v>
      </c>
      <c r="CF376" s="411">
        <v>0</v>
      </c>
      <c r="CG376" s="411">
        <v>0</v>
      </c>
      <c r="CH376" s="412">
        <v>0</v>
      </c>
      <c r="CI376" s="411">
        <f t="shared" si="116"/>
        <v>0</v>
      </c>
      <c r="CJ376" s="411">
        <v>371920.99999999994</v>
      </c>
      <c r="CK376" s="411">
        <v>392145.00000000006</v>
      </c>
      <c r="CL376" s="411">
        <v>433842.99999999994</v>
      </c>
      <c r="CM376" s="411">
        <v>474141.00000000006</v>
      </c>
      <c r="CN376" s="411">
        <v>539610</v>
      </c>
      <c r="CO376" s="411">
        <v>568903</v>
      </c>
      <c r="CP376" s="411">
        <v>606652</v>
      </c>
      <c r="CQ376" s="411">
        <v>584254</v>
      </c>
      <c r="CR376" s="411">
        <v>483589.00000000006</v>
      </c>
      <c r="CS376" s="411">
        <v>470977</v>
      </c>
      <c r="CT376" s="411">
        <v>386409</v>
      </c>
      <c r="CU376" s="412">
        <v>340636</v>
      </c>
      <c r="CV376" s="411">
        <f t="shared" si="117"/>
        <v>5653080</v>
      </c>
      <c r="CW376" s="411">
        <v>-60473.923551106243</v>
      </c>
      <c r="CX376" s="411">
        <v>-60544.881298580389</v>
      </c>
      <c r="CY376" s="411">
        <v>-60541.192017048197</v>
      </c>
      <c r="CZ376" s="411">
        <v>-60622.634940012293</v>
      </c>
      <c r="DA376" s="411">
        <v>-62939.32234267766</v>
      </c>
      <c r="DB376" s="411">
        <v>-57094.907119512369</v>
      </c>
      <c r="DC376" s="411">
        <v>-54575.294724428779</v>
      </c>
      <c r="DD376" s="411">
        <v>-41276.357365411641</v>
      </c>
      <c r="DE376" s="411">
        <v>-26546.006425125033</v>
      </c>
      <c r="DF376" s="411">
        <v>-18679.686924330559</v>
      </c>
      <c r="DG376" s="411">
        <v>-6701.494397651265</v>
      </c>
      <c r="DH376" s="412">
        <v>0</v>
      </c>
      <c r="DI376" s="411">
        <f t="shared" si="118"/>
        <v>-509995.70110588451</v>
      </c>
      <c r="DJ376" s="411">
        <v>311447.07644889376</v>
      </c>
      <c r="DK376" s="411">
        <v>331600.11870141962</v>
      </c>
      <c r="DL376" s="411">
        <v>373301.80798295181</v>
      </c>
      <c r="DM376" s="411">
        <v>413518.3650599877</v>
      </c>
      <c r="DN376" s="411">
        <v>476670.67765732232</v>
      </c>
      <c r="DO376" s="411">
        <v>511808.09288048762</v>
      </c>
      <c r="DP376" s="411">
        <v>552076.70527557121</v>
      </c>
      <c r="DQ376" s="411">
        <v>542977.64263458829</v>
      </c>
      <c r="DR376" s="411">
        <v>457042.99357487494</v>
      </c>
      <c r="DS376" s="411">
        <v>452297.31307566946</v>
      </c>
      <c r="DT376" s="411">
        <v>379707.50560234877</v>
      </c>
      <c r="DU376" s="412">
        <v>340636</v>
      </c>
      <c r="DV376" s="411">
        <f t="shared" si="119"/>
        <v>5143084.2988941157</v>
      </c>
      <c r="DW376" s="412">
        <v>311447.07644889376</v>
      </c>
      <c r="DX376" s="412">
        <v>331600.11870141962</v>
      </c>
      <c r="DY376" s="412">
        <v>373301.80798295181</v>
      </c>
      <c r="DZ376" s="412">
        <v>413518.3650599877</v>
      </c>
      <c r="EA376" s="412">
        <v>476670.67765732232</v>
      </c>
      <c r="EB376" s="412">
        <v>511808.09288048762</v>
      </c>
      <c r="EC376" s="412">
        <v>552076.70527557121</v>
      </c>
      <c r="ED376" s="412">
        <v>542977.64263458829</v>
      </c>
      <c r="EE376" s="412">
        <v>457042.99357487494</v>
      </c>
      <c r="EF376" s="412">
        <v>452297.31307566946</v>
      </c>
      <c r="EG376" s="412">
        <v>379707.50560234877</v>
      </c>
      <c r="EH376" s="412">
        <v>340636</v>
      </c>
      <c r="EI376" s="411">
        <f t="shared" si="120"/>
        <v>5143084.2988941157</v>
      </c>
      <c r="EK376" s="411">
        <f t="shared" si="121"/>
        <v>5143084.2988941157</v>
      </c>
      <c r="EL376" s="7">
        <f t="shared" si="122"/>
        <v>0</v>
      </c>
    </row>
    <row r="377" spans="1:142">
      <c r="A377" s="365" t="str">
        <f t="shared" si="104"/>
        <v xml:space="preserve"> 094</v>
      </c>
      <c r="B377" s="370" t="s">
        <v>946</v>
      </c>
      <c r="C377" s="370" t="s">
        <v>1171</v>
      </c>
      <c r="D377" s="411">
        <v>372405</v>
      </c>
      <c r="E377" s="411">
        <v>392476</v>
      </c>
      <c r="F377" s="411">
        <v>436803</v>
      </c>
      <c r="G377" s="411">
        <v>479907</v>
      </c>
      <c r="H377" s="411">
        <v>546485</v>
      </c>
      <c r="I377" s="411">
        <v>571072</v>
      </c>
      <c r="J377" s="411">
        <v>609206</v>
      </c>
      <c r="K377" s="411">
        <v>586937</v>
      </c>
      <c r="L377" s="411">
        <v>486201</v>
      </c>
      <c r="M377" s="411">
        <v>477941</v>
      </c>
      <c r="N377" s="411">
        <v>392833</v>
      </c>
      <c r="O377" s="412">
        <v>343236</v>
      </c>
      <c r="P377" s="411">
        <f t="shared" si="105"/>
        <v>5695502</v>
      </c>
      <c r="Q377" s="411">
        <f t="shared" si="106"/>
        <v>3388702.1935483869</v>
      </c>
      <c r="R377" s="411">
        <f t="shared" si="107"/>
        <v>958665.39265850943</v>
      </c>
      <c r="S377" s="411">
        <f t="shared" si="108"/>
        <v>1348134.4137931035</v>
      </c>
      <c r="T377" s="411">
        <v>-484.00000000000898</v>
      </c>
      <c r="U377" s="411">
        <v>-330.99999999997164</v>
      </c>
      <c r="V377" s="411">
        <v>-2960.000000000025</v>
      </c>
      <c r="W377" s="411">
        <v>-5766.0000000000018</v>
      </c>
      <c r="X377" s="411">
        <v>-6875.0000000000246</v>
      </c>
      <c r="Y377" s="411">
        <v>-2169.0000000000177</v>
      </c>
      <c r="Z377" s="411">
        <v>-2553.9999999999536</v>
      </c>
      <c r="AA377" s="411">
        <v>-2683.0000000000118</v>
      </c>
      <c r="AB377" s="411">
        <v>-2611.9999999999818</v>
      </c>
      <c r="AC377" s="411">
        <v>-6963.9999999999691</v>
      </c>
      <c r="AD377" s="411">
        <v>-6423.9999999999909</v>
      </c>
      <c r="AE377" s="412">
        <v>-2600.0000000000091</v>
      </c>
      <c r="AF377" s="411">
        <f t="shared" si="109"/>
        <v>-42421.999999999964</v>
      </c>
      <c r="AG377" s="411">
        <v>371921</v>
      </c>
      <c r="AH377" s="411">
        <v>392145</v>
      </c>
      <c r="AI377" s="411">
        <v>433843</v>
      </c>
      <c r="AJ377" s="411">
        <v>474141</v>
      </c>
      <c r="AK377" s="411">
        <v>539610</v>
      </c>
      <c r="AL377" s="411">
        <v>568903</v>
      </c>
      <c r="AM377" s="411">
        <v>606652</v>
      </c>
      <c r="AN377" s="411">
        <v>584254</v>
      </c>
      <c r="AO377" s="411">
        <v>483589</v>
      </c>
      <c r="AP377" s="411">
        <v>470977</v>
      </c>
      <c r="AQ377" s="411">
        <v>386409</v>
      </c>
      <c r="AR377" s="412">
        <v>340636</v>
      </c>
      <c r="AS377" s="411">
        <f t="shared" si="110"/>
        <v>5653080</v>
      </c>
      <c r="AT377" s="411">
        <f t="shared" si="111"/>
        <v>3367645.5806451612</v>
      </c>
      <c r="AU377" s="411">
        <f t="shared" si="112"/>
        <v>954008.55728587322</v>
      </c>
      <c r="AV377" s="411">
        <f t="shared" si="113"/>
        <v>1331425.8620689656</v>
      </c>
      <c r="AW377" s="411">
        <v>0</v>
      </c>
      <c r="AX377" s="411">
        <v>0</v>
      </c>
      <c r="AY377" s="411">
        <v>0</v>
      </c>
      <c r="AZ377" s="411">
        <v>0</v>
      </c>
      <c r="BA377" s="411">
        <v>0</v>
      </c>
      <c r="BB377" s="411">
        <v>0</v>
      </c>
      <c r="BC377" s="411">
        <v>0</v>
      </c>
      <c r="BD377" s="411">
        <v>0</v>
      </c>
      <c r="BE377" s="411">
        <v>0</v>
      </c>
      <c r="BF377" s="411">
        <v>0</v>
      </c>
      <c r="BG377" s="411">
        <v>0</v>
      </c>
      <c r="BH377" s="412">
        <v>0</v>
      </c>
      <c r="BI377" s="411">
        <f t="shared" si="114"/>
        <v>0</v>
      </c>
      <c r="BJ377" s="411">
        <v>371921</v>
      </c>
      <c r="BK377" s="411">
        <v>392145</v>
      </c>
      <c r="BL377" s="411">
        <v>433843</v>
      </c>
      <c r="BM377" s="411">
        <v>474141</v>
      </c>
      <c r="BN377" s="411">
        <v>539610</v>
      </c>
      <c r="BO377" s="411">
        <v>568903</v>
      </c>
      <c r="BP377" s="411">
        <v>606652</v>
      </c>
      <c r="BQ377" s="411">
        <v>584254</v>
      </c>
      <c r="BR377" s="411">
        <v>483589</v>
      </c>
      <c r="BS377" s="411">
        <v>470977</v>
      </c>
      <c r="BT377" s="411">
        <v>386409</v>
      </c>
      <c r="BU377" s="412">
        <v>340636</v>
      </c>
      <c r="BV377" s="411">
        <f t="shared" si="115"/>
        <v>5653080</v>
      </c>
      <c r="BW377" s="411">
        <v>0</v>
      </c>
      <c r="BX377" s="411">
        <v>0</v>
      </c>
      <c r="BY377" s="411">
        <v>0</v>
      </c>
      <c r="BZ377" s="411">
        <v>0</v>
      </c>
      <c r="CA377" s="411">
        <v>0</v>
      </c>
      <c r="CB377" s="411">
        <v>0</v>
      </c>
      <c r="CC377" s="411">
        <v>0</v>
      </c>
      <c r="CD377" s="411">
        <v>0</v>
      </c>
      <c r="CE377" s="411">
        <v>0</v>
      </c>
      <c r="CF377" s="411">
        <v>0</v>
      </c>
      <c r="CG377" s="411">
        <v>0</v>
      </c>
      <c r="CH377" s="412">
        <v>0</v>
      </c>
      <c r="CI377" s="411">
        <f t="shared" si="116"/>
        <v>0</v>
      </c>
      <c r="CJ377" s="411">
        <v>371921</v>
      </c>
      <c r="CK377" s="411">
        <v>392145</v>
      </c>
      <c r="CL377" s="411">
        <v>433843</v>
      </c>
      <c r="CM377" s="411">
        <v>474141</v>
      </c>
      <c r="CN377" s="411">
        <v>539610</v>
      </c>
      <c r="CO377" s="411">
        <v>568903</v>
      </c>
      <c r="CP377" s="411">
        <v>606652</v>
      </c>
      <c r="CQ377" s="411">
        <v>584254</v>
      </c>
      <c r="CR377" s="411">
        <v>483589</v>
      </c>
      <c r="CS377" s="411">
        <v>470977</v>
      </c>
      <c r="CT377" s="411">
        <v>386409</v>
      </c>
      <c r="CU377" s="412">
        <v>340636</v>
      </c>
      <c r="CV377" s="411">
        <f t="shared" si="117"/>
        <v>5653080</v>
      </c>
      <c r="CW377" s="411">
        <v>-60473.923551106251</v>
      </c>
      <c r="CX377" s="411">
        <v>-60544.881298580396</v>
      </c>
      <c r="CY377" s="411">
        <v>-60541.19201704819</v>
      </c>
      <c r="CZ377" s="411">
        <v>-60622.6349400123</v>
      </c>
      <c r="DA377" s="411">
        <v>-62939.322342677653</v>
      </c>
      <c r="DB377" s="411">
        <v>-57094.907119512362</v>
      </c>
      <c r="DC377" s="411">
        <v>-54575.294724428779</v>
      </c>
      <c r="DD377" s="411">
        <v>-41276.357365411634</v>
      </c>
      <c r="DE377" s="411">
        <v>-26546.006425125033</v>
      </c>
      <c r="DF377" s="411">
        <v>-18679.686924330563</v>
      </c>
      <c r="DG377" s="411">
        <v>-6701.494397651265</v>
      </c>
      <c r="DH377" s="412">
        <v>0</v>
      </c>
      <c r="DI377" s="411">
        <f t="shared" si="118"/>
        <v>-509995.70110588451</v>
      </c>
      <c r="DJ377" s="411">
        <v>311447.07644889376</v>
      </c>
      <c r="DK377" s="411">
        <v>331600.11870141962</v>
      </c>
      <c r="DL377" s="411">
        <v>373301.80798295175</v>
      </c>
      <c r="DM377" s="411">
        <v>413518.3650599877</v>
      </c>
      <c r="DN377" s="411">
        <v>476670.67765732232</v>
      </c>
      <c r="DO377" s="411">
        <v>511808.09288048762</v>
      </c>
      <c r="DP377" s="411">
        <v>552076.70527557121</v>
      </c>
      <c r="DQ377" s="411">
        <v>542977.64263458829</v>
      </c>
      <c r="DR377" s="411">
        <v>457042.993574875</v>
      </c>
      <c r="DS377" s="411">
        <v>452297.31307566946</v>
      </c>
      <c r="DT377" s="411">
        <v>379707.50560234871</v>
      </c>
      <c r="DU377" s="412">
        <v>340636</v>
      </c>
      <c r="DV377" s="411">
        <f t="shared" si="119"/>
        <v>5143084.2988941157</v>
      </c>
      <c r="DW377" s="412">
        <v>311447.07644889376</v>
      </c>
      <c r="DX377" s="412">
        <v>331600.11870141962</v>
      </c>
      <c r="DY377" s="412">
        <v>373301.80798295175</v>
      </c>
      <c r="DZ377" s="412">
        <v>413518.3650599877</v>
      </c>
      <c r="EA377" s="412">
        <v>476670.67765732232</v>
      </c>
      <c r="EB377" s="412">
        <v>511808.09288048762</v>
      </c>
      <c r="EC377" s="412">
        <v>552076.70527557121</v>
      </c>
      <c r="ED377" s="412">
        <v>542977.64263458829</v>
      </c>
      <c r="EE377" s="412">
        <v>457042.993574875</v>
      </c>
      <c r="EF377" s="412">
        <v>452297.31307566946</v>
      </c>
      <c r="EG377" s="412">
        <v>379707.50560234871</v>
      </c>
      <c r="EH377" s="412">
        <v>340636</v>
      </c>
      <c r="EI377" s="411">
        <f t="shared" si="120"/>
        <v>5143084.2988941157</v>
      </c>
      <c r="EK377" s="411">
        <f t="shared" si="121"/>
        <v>5143084.2988941157</v>
      </c>
      <c r="EL377" s="7">
        <f t="shared" si="122"/>
        <v>0</v>
      </c>
    </row>
    <row r="378" spans="1:142">
      <c r="A378" s="365" t="str">
        <f t="shared" si="104"/>
        <v xml:space="preserve"> 094</v>
      </c>
      <c r="B378" s="370" t="s">
        <v>946</v>
      </c>
      <c r="C378" s="370" t="s">
        <v>1172</v>
      </c>
      <c r="D378" s="411">
        <v>372405</v>
      </c>
      <c r="E378" s="411">
        <v>392476</v>
      </c>
      <c r="F378" s="411">
        <v>436803</v>
      </c>
      <c r="G378" s="411">
        <v>479907</v>
      </c>
      <c r="H378" s="411">
        <v>546485</v>
      </c>
      <c r="I378" s="411">
        <v>571072</v>
      </c>
      <c r="J378" s="411">
        <v>609206</v>
      </c>
      <c r="K378" s="411">
        <v>586937</v>
      </c>
      <c r="L378" s="411">
        <v>486201</v>
      </c>
      <c r="M378" s="411">
        <v>477941</v>
      </c>
      <c r="N378" s="411">
        <v>392833</v>
      </c>
      <c r="O378" s="412">
        <v>343236</v>
      </c>
      <c r="P378" s="411">
        <f t="shared" si="105"/>
        <v>5695502</v>
      </c>
      <c r="Q378" s="411">
        <f t="shared" si="106"/>
        <v>3388702.1935483869</v>
      </c>
      <c r="R378" s="411">
        <f t="shared" si="107"/>
        <v>958665.39265850943</v>
      </c>
      <c r="S378" s="411">
        <f t="shared" si="108"/>
        <v>1348134.4137931035</v>
      </c>
      <c r="T378" s="411">
        <v>-484.00000000000898</v>
      </c>
      <c r="U378" s="411">
        <v>-330.99999999997164</v>
      </c>
      <c r="V378" s="411">
        <v>-2960.0000000000255</v>
      </c>
      <c r="W378" s="411">
        <v>-5766.0000000000018</v>
      </c>
      <c r="X378" s="411">
        <v>-6875.0000000000255</v>
      </c>
      <c r="Y378" s="411">
        <v>-2169.0000000000177</v>
      </c>
      <c r="Z378" s="411">
        <v>-2553.9999999999541</v>
      </c>
      <c r="AA378" s="411">
        <v>-2683.0000000000123</v>
      </c>
      <c r="AB378" s="411">
        <v>-2611.9999999999818</v>
      </c>
      <c r="AC378" s="411">
        <v>-6963.9999999999691</v>
      </c>
      <c r="AD378" s="411">
        <v>-6423.99999999999</v>
      </c>
      <c r="AE378" s="412">
        <v>-2600.0000000000091</v>
      </c>
      <c r="AF378" s="411">
        <f t="shared" si="109"/>
        <v>-42421.999999999964</v>
      </c>
      <c r="AG378" s="411">
        <v>371921</v>
      </c>
      <c r="AH378" s="411">
        <v>392145.00000000006</v>
      </c>
      <c r="AI378" s="411">
        <v>433842.99999999994</v>
      </c>
      <c r="AJ378" s="411">
        <v>474141.00000000006</v>
      </c>
      <c r="AK378" s="411">
        <v>539610</v>
      </c>
      <c r="AL378" s="411">
        <v>568903</v>
      </c>
      <c r="AM378" s="411">
        <v>606652.00000000012</v>
      </c>
      <c r="AN378" s="411">
        <v>584254</v>
      </c>
      <c r="AO378" s="411">
        <v>483589</v>
      </c>
      <c r="AP378" s="411">
        <v>470977.00000000006</v>
      </c>
      <c r="AQ378" s="411">
        <v>386409</v>
      </c>
      <c r="AR378" s="412">
        <v>340635.99999999994</v>
      </c>
      <c r="AS378" s="411">
        <f t="shared" si="110"/>
        <v>5653080</v>
      </c>
      <c r="AT378" s="411">
        <f t="shared" si="111"/>
        <v>3367645.5806451617</v>
      </c>
      <c r="AU378" s="411">
        <f t="shared" si="112"/>
        <v>954008.55728587322</v>
      </c>
      <c r="AV378" s="411">
        <f t="shared" si="113"/>
        <v>1331425.8620689656</v>
      </c>
      <c r="AW378" s="411">
        <v>0</v>
      </c>
      <c r="AX378" s="411">
        <v>0</v>
      </c>
      <c r="AY378" s="411">
        <v>0</v>
      </c>
      <c r="AZ378" s="411">
        <v>0</v>
      </c>
      <c r="BA378" s="411">
        <v>0</v>
      </c>
      <c r="BB378" s="411">
        <v>0</v>
      </c>
      <c r="BC378" s="411">
        <v>0</v>
      </c>
      <c r="BD378" s="411">
        <v>0</v>
      </c>
      <c r="BE378" s="411">
        <v>0</v>
      </c>
      <c r="BF378" s="411">
        <v>0</v>
      </c>
      <c r="BG378" s="411">
        <v>0</v>
      </c>
      <c r="BH378" s="412">
        <v>0</v>
      </c>
      <c r="BI378" s="411">
        <f t="shared" si="114"/>
        <v>0</v>
      </c>
      <c r="BJ378" s="411">
        <v>371921</v>
      </c>
      <c r="BK378" s="411">
        <v>392145.00000000006</v>
      </c>
      <c r="BL378" s="411">
        <v>433842.99999999994</v>
      </c>
      <c r="BM378" s="411">
        <v>474141.00000000006</v>
      </c>
      <c r="BN378" s="411">
        <v>539610</v>
      </c>
      <c r="BO378" s="411">
        <v>568903</v>
      </c>
      <c r="BP378" s="411">
        <v>606652.00000000012</v>
      </c>
      <c r="BQ378" s="411">
        <v>584254</v>
      </c>
      <c r="BR378" s="411">
        <v>483589</v>
      </c>
      <c r="BS378" s="411">
        <v>470977.00000000006</v>
      </c>
      <c r="BT378" s="411">
        <v>386409</v>
      </c>
      <c r="BU378" s="412">
        <v>340635.99999999994</v>
      </c>
      <c r="BV378" s="411">
        <f t="shared" si="115"/>
        <v>5653080</v>
      </c>
      <c r="BW378" s="411">
        <v>0</v>
      </c>
      <c r="BX378" s="411">
        <v>0</v>
      </c>
      <c r="BY378" s="411">
        <v>0</v>
      </c>
      <c r="BZ378" s="411">
        <v>0</v>
      </c>
      <c r="CA378" s="411">
        <v>0</v>
      </c>
      <c r="CB378" s="411">
        <v>0</v>
      </c>
      <c r="CC378" s="411">
        <v>0</v>
      </c>
      <c r="CD378" s="411">
        <v>0</v>
      </c>
      <c r="CE378" s="411">
        <v>0</v>
      </c>
      <c r="CF378" s="411">
        <v>0</v>
      </c>
      <c r="CG378" s="411">
        <v>0</v>
      </c>
      <c r="CH378" s="412">
        <v>0</v>
      </c>
      <c r="CI378" s="411">
        <f t="shared" si="116"/>
        <v>0</v>
      </c>
      <c r="CJ378" s="411">
        <v>371921</v>
      </c>
      <c r="CK378" s="411">
        <v>392145.00000000006</v>
      </c>
      <c r="CL378" s="411">
        <v>433842.99999999994</v>
      </c>
      <c r="CM378" s="411">
        <v>474141.00000000006</v>
      </c>
      <c r="CN378" s="411">
        <v>539610</v>
      </c>
      <c r="CO378" s="411">
        <v>568903</v>
      </c>
      <c r="CP378" s="411">
        <v>606652.00000000012</v>
      </c>
      <c r="CQ378" s="411">
        <v>584254</v>
      </c>
      <c r="CR378" s="411">
        <v>483589</v>
      </c>
      <c r="CS378" s="411">
        <v>470977.00000000006</v>
      </c>
      <c r="CT378" s="411">
        <v>386409</v>
      </c>
      <c r="CU378" s="412">
        <v>340635.99999999994</v>
      </c>
      <c r="CV378" s="411">
        <f t="shared" si="117"/>
        <v>5653080</v>
      </c>
      <c r="CW378" s="411">
        <v>-60473.923551106251</v>
      </c>
      <c r="CX378" s="411">
        <v>-60544.881298580389</v>
      </c>
      <c r="CY378" s="411">
        <v>-60541.192017048197</v>
      </c>
      <c r="CZ378" s="411">
        <v>-60622.634940012285</v>
      </c>
      <c r="DA378" s="411">
        <v>-62939.32234267766</v>
      </c>
      <c r="DB378" s="411">
        <v>-57094.907119512362</v>
      </c>
      <c r="DC378" s="411">
        <v>-54575.294724428779</v>
      </c>
      <c r="DD378" s="411">
        <v>-41276.357365411634</v>
      </c>
      <c r="DE378" s="411">
        <v>-26546.00642512503</v>
      </c>
      <c r="DF378" s="411">
        <v>-18679.686924330563</v>
      </c>
      <c r="DG378" s="411">
        <v>-6701.494397651265</v>
      </c>
      <c r="DH378" s="412">
        <v>0</v>
      </c>
      <c r="DI378" s="411">
        <f t="shared" si="118"/>
        <v>-509995.70110588451</v>
      </c>
      <c r="DJ378" s="411">
        <v>311447.07644889376</v>
      </c>
      <c r="DK378" s="411">
        <v>331600.11870141968</v>
      </c>
      <c r="DL378" s="411">
        <v>373301.80798295175</v>
      </c>
      <c r="DM378" s="411">
        <v>413518.3650599877</v>
      </c>
      <c r="DN378" s="411">
        <v>476670.67765732238</v>
      </c>
      <c r="DO378" s="411">
        <v>511808.09288048762</v>
      </c>
      <c r="DP378" s="411">
        <v>552076.70527557132</v>
      </c>
      <c r="DQ378" s="411">
        <v>542977.64263458829</v>
      </c>
      <c r="DR378" s="411">
        <v>457042.99357487494</v>
      </c>
      <c r="DS378" s="411">
        <v>452297.31307566952</v>
      </c>
      <c r="DT378" s="411">
        <v>379707.50560234865</v>
      </c>
      <c r="DU378" s="412">
        <v>340635.99999999994</v>
      </c>
      <c r="DV378" s="411">
        <f t="shared" si="119"/>
        <v>5143084.2988941157</v>
      </c>
      <c r="DW378" s="412">
        <v>311447.07644889376</v>
      </c>
      <c r="DX378" s="412">
        <v>331600.11870141968</v>
      </c>
      <c r="DY378" s="412">
        <v>373301.80798295175</v>
      </c>
      <c r="DZ378" s="412">
        <v>413518.3650599877</v>
      </c>
      <c r="EA378" s="412">
        <v>476670.67765732238</v>
      </c>
      <c r="EB378" s="412">
        <v>511808.09288048762</v>
      </c>
      <c r="EC378" s="412">
        <v>552076.70527557132</v>
      </c>
      <c r="ED378" s="412">
        <v>542977.64263458829</v>
      </c>
      <c r="EE378" s="412">
        <v>457042.99357487494</v>
      </c>
      <c r="EF378" s="412">
        <v>452297.31307566952</v>
      </c>
      <c r="EG378" s="412">
        <v>379707.50560234865</v>
      </c>
      <c r="EH378" s="412">
        <v>340635.99999999994</v>
      </c>
      <c r="EI378" s="411">
        <f t="shared" si="120"/>
        <v>5143084.2988941157</v>
      </c>
      <c r="EK378" s="411">
        <f t="shared" si="121"/>
        <v>5143084.2988941157</v>
      </c>
      <c r="EL378" s="7">
        <f t="shared" si="122"/>
        <v>0</v>
      </c>
    </row>
    <row r="379" spans="1:142">
      <c r="A379" s="365" t="str">
        <f t="shared" si="104"/>
        <v xml:space="preserve"> 094</v>
      </c>
      <c r="B379" s="370" t="s">
        <v>946</v>
      </c>
      <c r="C379" s="370" t="s">
        <v>920</v>
      </c>
      <c r="D379" s="411">
        <v>372405</v>
      </c>
      <c r="E379" s="411">
        <v>392476</v>
      </c>
      <c r="F379" s="411">
        <v>436803</v>
      </c>
      <c r="G379" s="411">
        <v>479907</v>
      </c>
      <c r="H379" s="411">
        <v>546485</v>
      </c>
      <c r="I379" s="411">
        <v>571072</v>
      </c>
      <c r="J379" s="411">
        <v>609206</v>
      </c>
      <c r="K379" s="411">
        <v>586937</v>
      </c>
      <c r="L379" s="411">
        <v>486201</v>
      </c>
      <c r="M379" s="411">
        <v>477941</v>
      </c>
      <c r="N379" s="411">
        <v>392833</v>
      </c>
      <c r="O379" s="412">
        <v>343236</v>
      </c>
      <c r="P379" s="411">
        <f t="shared" si="105"/>
        <v>5695502</v>
      </c>
      <c r="Q379" s="411">
        <f t="shared" si="106"/>
        <v>3388702.1935483869</v>
      </c>
      <c r="R379" s="411">
        <f t="shared" si="107"/>
        <v>958665.39265850943</v>
      </c>
      <c r="S379" s="411">
        <f t="shared" si="108"/>
        <v>1348134.4137931035</v>
      </c>
      <c r="T379" s="411">
        <v>-484.00000000000898</v>
      </c>
      <c r="U379" s="411">
        <v>-330.99999999997164</v>
      </c>
      <c r="V379" s="411">
        <v>-2960.0000000000246</v>
      </c>
      <c r="W379" s="411">
        <v>-5766.0000000000018</v>
      </c>
      <c r="X379" s="411">
        <v>-6875.0000000000255</v>
      </c>
      <c r="Y379" s="411">
        <v>-2169.0000000000177</v>
      </c>
      <c r="Z379" s="411">
        <v>-2553.9999999999541</v>
      </c>
      <c r="AA379" s="411">
        <v>-2683.0000000000123</v>
      </c>
      <c r="AB379" s="411">
        <v>-2611.9999999999818</v>
      </c>
      <c r="AC379" s="411">
        <v>-6963.9999999999691</v>
      </c>
      <c r="AD379" s="411">
        <v>-6423.9999999999909</v>
      </c>
      <c r="AE379" s="412">
        <v>-2600.0000000000091</v>
      </c>
      <c r="AF379" s="411">
        <f t="shared" si="109"/>
        <v>-42421.999999999964</v>
      </c>
      <c r="AG379" s="411">
        <v>371921.00000000006</v>
      </c>
      <c r="AH379" s="411">
        <v>392145</v>
      </c>
      <c r="AI379" s="411">
        <v>433842.99999999994</v>
      </c>
      <c r="AJ379" s="411">
        <v>474141</v>
      </c>
      <c r="AK379" s="411">
        <v>539610</v>
      </c>
      <c r="AL379" s="411">
        <v>568903</v>
      </c>
      <c r="AM379" s="411">
        <v>606652.00000000012</v>
      </c>
      <c r="AN379" s="411">
        <v>584254.00000000023</v>
      </c>
      <c r="AO379" s="411">
        <v>483589</v>
      </c>
      <c r="AP379" s="411">
        <v>470977.00000000006</v>
      </c>
      <c r="AQ379" s="411">
        <v>386409.00000000006</v>
      </c>
      <c r="AR379" s="412">
        <v>340635.99999999994</v>
      </c>
      <c r="AS379" s="411">
        <f t="shared" si="110"/>
        <v>5653080</v>
      </c>
      <c r="AT379" s="411">
        <f t="shared" si="111"/>
        <v>3367645.5806451617</v>
      </c>
      <c r="AU379" s="411">
        <f t="shared" si="112"/>
        <v>954008.55728587345</v>
      </c>
      <c r="AV379" s="411">
        <f t="shared" si="113"/>
        <v>1331425.8620689656</v>
      </c>
      <c r="AW379" s="411">
        <v>0</v>
      </c>
      <c r="AX379" s="411">
        <v>0</v>
      </c>
      <c r="AY379" s="411">
        <v>0</v>
      </c>
      <c r="AZ379" s="411">
        <v>0</v>
      </c>
      <c r="BA379" s="411">
        <v>0</v>
      </c>
      <c r="BB379" s="411">
        <v>0</v>
      </c>
      <c r="BC379" s="411">
        <v>0</v>
      </c>
      <c r="BD379" s="411">
        <v>0</v>
      </c>
      <c r="BE379" s="411">
        <v>0</v>
      </c>
      <c r="BF379" s="411">
        <v>0</v>
      </c>
      <c r="BG379" s="411">
        <v>0</v>
      </c>
      <c r="BH379" s="412">
        <v>0</v>
      </c>
      <c r="BI379" s="411">
        <f t="shared" si="114"/>
        <v>0</v>
      </c>
      <c r="BJ379" s="411">
        <v>371921.00000000006</v>
      </c>
      <c r="BK379" s="411">
        <v>392145</v>
      </c>
      <c r="BL379" s="411">
        <v>433842.99999999994</v>
      </c>
      <c r="BM379" s="411">
        <v>474141</v>
      </c>
      <c r="BN379" s="411">
        <v>539610</v>
      </c>
      <c r="BO379" s="411">
        <v>568903</v>
      </c>
      <c r="BP379" s="411">
        <v>606652.00000000012</v>
      </c>
      <c r="BQ379" s="411">
        <v>584254.00000000023</v>
      </c>
      <c r="BR379" s="411">
        <v>483589</v>
      </c>
      <c r="BS379" s="411">
        <v>470977.00000000006</v>
      </c>
      <c r="BT379" s="411">
        <v>386409.00000000006</v>
      </c>
      <c r="BU379" s="412">
        <v>340635.99999999994</v>
      </c>
      <c r="BV379" s="411">
        <f t="shared" si="115"/>
        <v>5653080</v>
      </c>
      <c r="BW379" s="411">
        <v>0</v>
      </c>
      <c r="BX379" s="411">
        <v>0</v>
      </c>
      <c r="BY379" s="411">
        <v>0</v>
      </c>
      <c r="BZ379" s="411">
        <v>0</v>
      </c>
      <c r="CA379" s="411">
        <v>0</v>
      </c>
      <c r="CB379" s="411">
        <v>0</v>
      </c>
      <c r="CC379" s="411">
        <v>0</v>
      </c>
      <c r="CD379" s="411">
        <v>0</v>
      </c>
      <c r="CE379" s="411">
        <v>0</v>
      </c>
      <c r="CF379" s="411">
        <v>0</v>
      </c>
      <c r="CG379" s="411">
        <v>0</v>
      </c>
      <c r="CH379" s="412">
        <v>0</v>
      </c>
      <c r="CI379" s="411">
        <f t="shared" si="116"/>
        <v>0</v>
      </c>
      <c r="CJ379" s="411">
        <v>371921.00000000006</v>
      </c>
      <c r="CK379" s="411">
        <v>392145</v>
      </c>
      <c r="CL379" s="411">
        <v>433842.99999999994</v>
      </c>
      <c r="CM379" s="411">
        <v>474141</v>
      </c>
      <c r="CN379" s="411">
        <v>539610</v>
      </c>
      <c r="CO379" s="411">
        <v>568903</v>
      </c>
      <c r="CP379" s="411">
        <v>606652.00000000012</v>
      </c>
      <c r="CQ379" s="411">
        <v>584254.00000000023</v>
      </c>
      <c r="CR379" s="411">
        <v>483589</v>
      </c>
      <c r="CS379" s="411">
        <v>470977.00000000006</v>
      </c>
      <c r="CT379" s="411">
        <v>386409.00000000006</v>
      </c>
      <c r="CU379" s="412">
        <v>340635.99999999994</v>
      </c>
      <c r="CV379" s="411">
        <f t="shared" si="117"/>
        <v>5653080</v>
      </c>
      <c r="CW379" s="411">
        <v>-60473.923551106258</v>
      </c>
      <c r="CX379" s="411">
        <v>-60544.881298580396</v>
      </c>
      <c r="CY379" s="411">
        <v>-60541.19201704819</v>
      </c>
      <c r="CZ379" s="411">
        <v>-60622.634940012285</v>
      </c>
      <c r="DA379" s="411">
        <v>-62939.32234267766</v>
      </c>
      <c r="DB379" s="411">
        <v>-57094.907119512362</v>
      </c>
      <c r="DC379" s="411">
        <v>-54575.294724428786</v>
      </c>
      <c r="DD379" s="411">
        <v>-41276.357365411634</v>
      </c>
      <c r="DE379" s="411">
        <v>-26546.006425125037</v>
      </c>
      <c r="DF379" s="411">
        <v>-18679.686924330559</v>
      </c>
      <c r="DG379" s="411">
        <v>-6701.494397651265</v>
      </c>
      <c r="DH379" s="412">
        <v>0</v>
      </c>
      <c r="DI379" s="411">
        <f t="shared" si="118"/>
        <v>-509995.70110588451</v>
      </c>
      <c r="DJ379" s="411">
        <v>311447.0764488937</v>
      </c>
      <c r="DK379" s="411">
        <v>331600.11870141962</v>
      </c>
      <c r="DL379" s="411">
        <v>373301.80798295175</v>
      </c>
      <c r="DM379" s="411">
        <v>413518.3650599877</v>
      </c>
      <c r="DN379" s="411">
        <v>476670.67765732238</v>
      </c>
      <c r="DO379" s="411">
        <v>511808.09288048762</v>
      </c>
      <c r="DP379" s="411">
        <v>552076.70527557121</v>
      </c>
      <c r="DQ379" s="411">
        <v>542977.64263458829</v>
      </c>
      <c r="DR379" s="411">
        <v>457042.99357487494</v>
      </c>
      <c r="DS379" s="411">
        <v>452297.31307566952</v>
      </c>
      <c r="DT379" s="411">
        <v>379707.50560234871</v>
      </c>
      <c r="DU379" s="412">
        <v>340635.99999999994</v>
      </c>
      <c r="DV379" s="411">
        <f t="shared" si="119"/>
        <v>5143084.2988941148</v>
      </c>
      <c r="DW379" s="412">
        <v>311447.0764488937</v>
      </c>
      <c r="DX379" s="412">
        <v>331600.11870141962</v>
      </c>
      <c r="DY379" s="412">
        <v>373301.80798295175</v>
      </c>
      <c r="DZ379" s="412">
        <v>413518.3650599877</v>
      </c>
      <c r="EA379" s="412">
        <v>476670.67765732238</v>
      </c>
      <c r="EB379" s="412">
        <v>511808.09288048762</v>
      </c>
      <c r="EC379" s="412">
        <v>552076.70527557121</v>
      </c>
      <c r="ED379" s="412">
        <v>542977.64263458829</v>
      </c>
      <c r="EE379" s="412">
        <v>457042.99357487494</v>
      </c>
      <c r="EF379" s="412">
        <v>452297.31307566952</v>
      </c>
      <c r="EG379" s="412">
        <v>379707.50560234871</v>
      </c>
      <c r="EH379" s="412">
        <v>340635.99999999994</v>
      </c>
      <c r="EI379" s="411">
        <f t="shared" si="120"/>
        <v>5143084.2988941148</v>
      </c>
      <c r="EK379" s="411">
        <f t="shared" si="121"/>
        <v>5143084.2988941157</v>
      </c>
      <c r="EL379" s="7">
        <f t="shared" si="122"/>
        <v>0</v>
      </c>
    </row>
    <row r="380" spans="1:142">
      <c r="A380" s="365" t="str">
        <f t="shared" si="104"/>
        <v xml:space="preserve"> 094</v>
      </c>
      <c r="B380" s="370" t="s">
        <v>946</v>
      </c>
      <c r="C380" s="370" t="s">
        <v>944</v>
      </c>
      <c r="D380" s="411">
        <v>12838.511099999996</v>
      </c>
      <c r="E380" s="411">
        <v>12658.645499999999</v>
      </c>
      <c r="F380" s="411">
        <v>12479.827900000002</v>
      </c>
      <c r="G380" s="411">
        <v>12305.441000000001</v>
      </c>
      <c r="H380" s="411">
        <v>12142.814799999995</v>
      </c>
      <c r="I380" s="411">
        <v>11896.130999999998</v>
      </c>
      <c r="J380" s="411">
        <v>11715.436999999994</v>
      </c>
      <c r="K380" s="411">
        <v>11509.723799999998</v>
      </c>
      <c r="L380" s="411">
        <v>11304.000899999999</v>
      </c>
      <c r="M380" s="411">
        <v>11114.509899999999</v>
      </c>
      <c r="N380" s="411">
        <v>10910.269700000003</v>
      </c>
      <c r="O380" s="412">
        <v>10726.9637</v>
      </c>
      <c r="P380" s="411">
        <f t="shared" si="105"/>
        <v>141602.27629999997</v>
      </c>
      <c r="Q380" s="411">
        <f t="shared" si="106"/>
        <v>85658.890977419331</v>
      </c>
      <c r="R380" s="411">
        <f t="shared" si="107"/>
        <v>20073.296946718572</v>
      </c>
      <c r="S380" s="411">
        <f t="shared" si="108"/>
        <v>35870.088375862069</v>
      </c>
      <c r="T380" s="411">
        <v>-16.685703393885404</v>
      </c>
      <c r="U380" s="411">
        <v>-10.675841734270293</v>
      </c>
      <c r="V380" s="411">
        <v>-84.569681490283472</v>
      </c>
      <c r="W380" s="411">
        <v>-147.84775551513201</v>
      </c>
      <c r="X380" s="411">
        <v>-152.76146966522433</v>
      </c>
      <c r="Y380" s="411">
        <v>-45.182933393688153</v>
      </c>
      <c r="Z380" s="411">
        <v>-49.115120497827959</v>
      </c>
      <c r="AA380" s="411">
        <v>-52.613123649387092</v>
      </c>
      <c r="AB380" s="411">
        <v>-60.728074090344819</v>
      </c>
      <c r="AC380" s="411">
        <v>-161.94770263191404</v>
      </c>
      <c r="AD380" s="411">
        <v>-178.41569458981206</v>
      </c>
      <c r="AE380" s="412">
        <v>-81.256353121468294</v>
      </c>
      <c r="AF380" s="411">
        <f t="shared" si="109"/>
        <v>-1041.7994537732377</v>
      </c>
      <c r="AG380" s="411">
        <v>12821.825396606111</v>
      </c>
      <c r="AH380" s="411">
        <v>12647.969658265729</v>
      </c>
      <c r="AI380" s="411">
        <v>12395.258218509718</v>
      </c>
      <c r="AJ380" s="411">
        <v>12157.593244484866</v>
      </c>
      <c r="AK380" s="411">
        <v>11990.053330334773</v>
      </c>
      <c r="AL380" s="411">
        <v>11850.948066606306</v>
      </c>
      <c r="AM380" s="411">
        <v>11666.321879502169</v>
      </c>
      <c r="AN380" s="411">
        <v>11457.110676350609</v>
      </c>
      <c r="AO380" s="411">
        <v>11243.272825909655</v>
      </c>
      <c r="AP380" s="411">
        <v>10952.562197368086</v>
      </c>
      <c r="AQ380" s="411">
        <v>10731.85400541019</v>
      </c>
      <c r="AR380" s="412">
        <v>10645.707346878533</v>
      </c>
      <c r="AS380" s="411">
        <f t="shared" si="110"/>
        <v>140560.47684622672</v>
      </c>
      <c r="AT380" s="411">
        <f t="shared" si="111"/>
        <v>85153.636830454765</v>
      </c>
      <c r="AU380" s="411">
        <f t="shared" si="112"/>
        <v>19975.123962415957</v>
      </c>
      <c r="AV380" s="411">
        <f t="shared" si="113"/>
        <v>35431.716053356024</v>
      </c>
      <c r="AW380" s="411">
        <v>0</v>
      </c>
      <c r="AX380" s="411">
        <v>0</v>
      </c>
      <c r="AY380" s="411">
        <v>0</v>
      </c>
      <c r="AZ380" s="411">
        <v>0</v>
      </c>
      <c r="BA380" s="411">
        <v>0</v>
      </c>
      <c r="BB380" s="411">
        <v>0</v>
      </c>
      <c r="BC380" s="411">
        <v>0</v>
      </c>
      <c r="BD380" s="411">
        <v>0</v>
      </c>
      <c r="BE380" s="411">
        <v>0</v>
      </c>
      <c r="BF380" s="411">
        <v>0</v>
      </c>
      <c r="BG380" s="411">
        <v>0</v>
      </c>
      <c r="BH380" s="412">
        <v>0</v>
      </c>
      <c r="BI380" s="411">
        <f t="shared" si="114"/>
        <v>0</v>
      </c>
      <c r="BJ380" s="411">
        <v>12821.825396606111</v>
      </c>
      <c r="BK380" s="411">
        <v>12647.969658265729</v>
      </c>
      <c r="BL380" s="411">
        <v>12395.258218509718</v>
      </c>
      <c r="BM380" s="411">
        <v>12157.593244484866</v>
      </c>
      <c r="BN380" s="411">
        <v>11990.053330334773</v>
      </c>
      <c r="BO380" s="411">
        <v>11850.948066606306</v>
      </c>
      <c r="BP380" s="411">
        <v>11666.321879502169</v>
      </c>
      <c r="BQ380" s="411">
        <v>11457.110676350609</v>
      </c>
      <c r="BR380" s="411">
        <v>11243.272825909655</v>
      </c>
      <c r="BS380" s="411">
        <v>10952.562197368086</v>
      </c>
      <c r="BT380" s="411">
        <v>10731.85400541019</v>
      </c>
      <c r="BU380" s="412">
        <v>10645.707346878533</v>
      </c>
      <c r="BV380" s="411">
        <f t="shared" si="115"/>
        <v>140560.47684622672</v>
      </c>
      <c r="BW380" s="411">
        <v>0</v>
      </c>
      <c r="BX380" s="411">
        <v>0</v>
      </c>
      <c r="BY380" s="411">
        <v>0</v>
      </c>
      <c r="BZ380" s="411">
        <v>0</v>
      </c>
      <c r="CA380" s="411">
        <v>0</v>
      </c>
      <c r="CB380" s="411">
        <v>0</v>
      </c>
      <c r="CC380" s="411">
        <v>0</v>
      </c>
      <c r="CD380" s="411">
        <v>0</v>
      </c>
      <c r="CE380" s="411">
        <v>0</v>
      </c>
      <c r="CF380" s="411">
        <v>0</v>
      </c>
      <c r="CG380" s="411">
        <v>0</v>
      </c>
      <c r="CH380" s="412">
        <v>0</v>
      </c>
      <c r="CI380" s="411">
        <f t="shared" si="116"/>
        <v>0</v>
      </c>
      <c r="CJ380" s="411">
        <v>12821.825396606111</v>
      </c>
      <c r="CK380" s="411">
        <v>12647.969658265729</v>
      </c>
      <c r="CL380" s="411">
        <v>12395.258218509718</v>
      </c>
      <c r="CM380" s="411">
        <v>12157.593244484866</v>
      </c>
      <c r="CN380" s="411">
        <v>11990.053330334773</v>
      </c>
      <c r="CO380" s="411">
        <v>11850.948066606306</v>
      </c>
      <c r="CP380" s="411">
        <v>11666.321879502169</v>
      </c>
      <c r="CQ380" s="411">
        <v>11457.110676350609</v>
      </c>
      <c r="CR380" s="411">
        <v>11243.272825909655</v>
      </c>
      <c r="CS380" s="411">
        <v>10952.562197368086</v>
      </c>
      <c r="CT380" s="411">
        <v>10731.85400541019</v>
      </c>
      <c r="CU380" s="412">
        <v>10645.707346878533</v>
      </c>
      <c r="CV380" s="411">
        <f t="shared" si="117"/>
        <v>140560.47684622672</v>
      </c>
      <c r="CW380" s="411">
        <v>-2084.7909868667275</v>
      </c>
      <c r="CX380" s="411">
        <v>-1952.7619847109727</v>
      </c>
      <c r="CY380" s="411">
        <v>-1729.7102574652195</v>
      </c>
      <c r="CZ380" s="411">
        <v>-1554.4430412254455</v>
      </c>
      <c r="DA380" s="411">
        <v>-1398.5020319520729</v>
      </c>
      <c r="DB380" s="411">
        <v>-1189.3545828392678</v>
      </c>
      <c r="DC380" s="411">
        <v>-1049.5198566129338</v>
      </c>
      <c r="DD380" s="411">
        <v>-809.42428098714095</v>
      </c>
      <c r="DE380" s="411">
        <v>-617.17486702619578</v>
      </c>
      <c r="DF380" s="411">
        <v>-434.3953031507163</v>
      </c>
      <c r="DG380" s="411">
        <v>-186.12151104725737</v>
      </c>
      <c r="DH380" s="412">
        <v>0</v>
      </c>
      <c r="DI380" s="411">
        <f t="shared" si="118"/>
        <v>-13006.198703883949</v>
      </c>
      <c r="DJ380" s="411">
        <v>10737.034409739383</v>
      </c>
      <c r="DK380" s="411">
        <v>10695.207673554756</v>
      </c>
      <c r="DL380" s="411">
        <v>10665.5479610445</v>
      </c>
      <c r="DM380" s="411">
        <v>10603.150203259424</v>
      </c>
      <c r="DN380" s="411">
        <v>10591.551298382697</v>
      </c>
      <c r="DO380" s="411">
        <v>10661.593483767041</v>
      </c>
      <c r="DP380" s="411">
        <v>10616.802022889233</v>
      </c>
      <c r="DQ380" s="411">
        <v>10647.686395363467</v>
      </c>
      <c r="DR380" s="411">
        <v>10626.09795888346</v>
      </c>
      <c r="DS380" s="411">
        <v>10518.166894217369</v>
      </c>
      <c r="DT380" s="411">
        <v>10545.732494362934</v>
      </c>
      <c r="DU380" s="412">
        <v>10645.707346878533</v>
      </c>
      <c r="DV380" s="411">
        <f t="shared" si="119"/>
        <v>127554.27814234281</v>
      </c>
      <c r="DW380" s="412">
        <v>10737.034409739383</v>
      </c>
      <c r="DX380" s="412">
        <v>10695.207673554756</v>
      </c>
      <c r="DY380" s="412">
        <v>10665.5479610445</v>
      </c>
      <c r="DZ380" s="412">
        <v>10603.150203259424</v>
      </c>
      <c r="EA380" s="412">
        <v>10591.551298382697</v>
      </c>
      <c r="EB380" s="412">
        <v>10661.593483767041</v>
      </c>
      <c r="EC380" s="412">
        <v>10616.802022889233</v>
      </c>
      <c r="ED380" s="412">
        <v>10647.686395363467</v>
      </c>
      <c r="EE380" s="412">
        <v>10626.09795888346</v>
      </c>
      <c r="EF380" s="412">
        <v>10518.166894217369</v>
      </c>
      <c r="EG380" s="412">
        <v>10545.732494362934</v>
      </c>
      <c r="EH380" s="412">
        <v>10645.707346878533</v>
      </c>
      <c r="EI380" s="411">
        <f t="shared" si="120"/>
        <v>127554.27814234281</v>
      </c>
      <c r="EK380" s="411">
        <f t="shared" si="121"/>
        <v>127554.27814234278</v>
      </c>
      <c r="EL380" s="7">
        <f t="shared" si="122"/>
        <v>0</v>
      </c>
    </row>
    <row r="381" spans="1:142">
      <c r="A381" s="365" t="str">
        <f t="shared" si="104"/>
        <v xml:space="preserve"> 094</v>
      </c>
      <c r="B381" s="370" t="s">
        <v>946</v>
      </c>
      <c r="C381" s="370" t="s">
        <v>945</v>
      </c>
      <c r="D381" s="411">
        <v>372405</v>
      </c>
      <c r="E381" s="411">
        <v>392476</v>
      </c>
      <c r="F381" s="411">
        <v>436803</v>
      </c>
      <c r="G381" s="411">
        <v>479907</v>
      </c>
      <c r="H381" s="411">
        <v>546485</v>
      </c>
      <c r="I381" s="411">
        <v>571072</v>
      </c>
      <c r="J381" s="411">
        <v>609206</v>
      </c>
      <c r="K381" s="411">
        <v>586937</v>
      </c>
      <c r="L381" s="411">
        <v>486201</v>
      </c>
      <c r="M381" s="411">
        <v>477941</v>
      </c>
      <c r="N381" s="411">
        <v>392833</v>
      </c>
      <c r="O381" s="412">
        <v>343236</v>
      </c>
      <c r="P381" s="411">
        <f t="shared" si="105"/>
        <v>5695502</v>
      </c>
      <c r="Q381" s="411">
        <f t="shared" si="106"/>
        <v>3388702.1935483869</v>
      </c>
      <c r="R381" s="411">
        <f t="shared" si="107"/>
        <v>958665.39265850943</v>
      </c>
      <c r="S381" s="411">
        <f t="shared" si="108"/>
        <v>1348134.4137931035</v>
      </c>
      <c r="T381" s="411">
        <v>-484.00000000000898</v>
      </c>
      <c r="U381" s="411">
        <v>-330.99999999997164</v>
      </c>
      <c r="V381" s="411">
        <v>-2960.0000000000255</v>
      </c>
      <c r="W381" s="411">
        <v>-5766.0000000000018</v>
      </c>
      <c r="X381" s="411">
        <v>-6875.0000000000255</v>
      </c>
      <c r="Y381" s="411">
        <v>-2169.0000000000182</v>
      </c>
      <c r="Z381" s="411">
        <v>-2553.9999999999541</v>
      </c>
      <c r="AA381" s="411">
        <v>-2683.0000000000123</v>
      </c>
      <c r="AB381" s="411">
        <v>-2611.9999999999823</v>
      </c>
      <c r="AC381" s="411">
        <v>-6963.9999999999691</v>
      </c>
      <c r="AD381" s="411">
        <v>-6423.99999999999</v>
      </c>
      <c r="AE381" s="412">
        <v>-2600.0000000000091</v>
      </c>
      <c r="AF381" s="411">
        <f t="shared" si="109"/>
        <v>-42421.999999999964</v>
      </c>
      <c r="AG381" s="411">
        <v>371921</v>
      </c>
      <c r="AH381" s="411">
        <v>392145.00000000006</v>
      </c>
      <c r="AI381" s="411">
        <v>433843</v>
      </c>
      <c r="AJ381" s="411">
        <v>474141.00000000006</v>
      </c>
      <c r="AK381" s="411">
        <v>539610.00000000012</v>
      </c>
      <c r="AL381" s="411">
        <v>568902.99999999988</v>
      </c>
      <c r="AM381" s="411">
        <v>606652</v>
      </c>
      <c r="AN381" s="411">
        <v>584254</v>
      </c>
      <c r="AO381" s="411">
        <v>483589</v>
      </c>
      <c r="AP381" s="411">
        <v>470977.00000000006</v>
      </c>
      <c r="AQ381" s="411">
        <v>386409.00000000006</v>
      </c>
      <c r="AR381" s="412">
        <v>340636</v>
      </c>
      <c r="AS381" s="411">
        <f t="shared" si="110"/>
        <v>5653080</v>
      </c>
      <c r="AT381" s="411">
        <f t="shared" si="111"/>
        <v>3367645.5806451612</v>
      </c>
      <c r="AU381" s="411">
        <f t="shared" si="112"/>
        <v>954008.55728587322</v>
      </c>
      <c r="AV381" s="411">
        <f t="shared" si="113"/>
        <v>1331425.8620689656</v>
      </c>
      <c r="AW381" s="411">
        <v>0</v>
      </c>
      <c r="AX381" s="411">
        <v>0</v>
      </c>
      <c r="AY381" s="411">
        <v>0</v>
      </c>
      <c r="AZ381" s="411">
        <v>0</v>
      </c>
      <c r="BA381" s="411">
        <v>0</v>
      </c>
      <c r="BB381" s="411">
        <v>0</v>
      </c>
      <c r="BC381" s="411">
        <v>0</v>
      </c>
      <c r="BD381" s="411">
        <v>0</v>
      </c>
      <c r="BE381" s="411">
        <v>0</v>
      </c>
      <c r="BF381" s="411">
        <v>0</v>
      </c>
      <c r="BG381" s="411">
        <v>0</v>
      </c>
      <c r="BH381" s="412">
        <v>0</v>
      </c>
      <c r="BI381" s="411">
        <f t="shared" si="114"/>
        <v>0</v>
      </c>
      <c r="BJ381" s="411">
        <v>371921</v>
      </c>
      <c r="BK381" s="411">
        <v>392145.00000000006</v>
      </c>
      <c r="BL381" s="411">
        <v>433843</v>
      </c>
      <c r="BM381" s="411">
        <v>474141.00000000006</v>
      </c>
      <c r="BN381" s="411">
        <v>539610.00000000012</v>
      </c>
      <c r="BO381" s="411">
        <v>568902.99999999988</v>
      </c>
      <c r="BP381" s="411">
        <v>606652</v>
      </c>
      <c r="BQ381" s="411">
        <v>584254</v>
      </c>
      <c r="BR381" s="411">
        <v>483589</v>
      </c>
      <c r="BS381" s="411">
        <v>470977.00000000006</v>
      </c>
      <c r="BT381" s="411">
        <v>386409.00000000006</v>
      </c>
      <c r="BU381" s="412">
        <v>340636</v>
      </c>
      <c r="BV381" s="411">
        <f t="shared" si="115"/>
        <v>5653080</v>
      </c>
      <c r="BW381" s="411">
        <v>0</v>
      </c>
      <c r="BX381" s="411">
        <v>0</v>
      </c>
      <c r="BY381" s="411">
        <v>0</v>
      </c>
      <c r="BZ381" s="411">
        <v>0</v>
      </c>
      <c r="CA381" s="411">
        <v>0</v>
      </c>
      <c r="CB381" s="411">
        <v>0</v>
      </c>
      <c r="CC381" s="411">
        <v>0</v>
      </c>
      <c r="CD381" s="411">
        <v>0</v>
      </c>
      <c r="CE381" s="411">
        <v>0</v>
      </c>
      <c r="CF381" s="411">
        <v>0</v>
      </c>
      <c r="CG381" s="411">
        <v>0</v>
      </c>
      <c r="CH381" s="412">
        <v>0</v>
      </c>
      <c r="CI381" s="411">
        <f t="shared" si="116"/>
        <v>0</v>
      </c>
      <c r="CJ381" s="411">
        <v>371921</v>
      </c>
      <c r="CK381" s="411">
        <v>392145.00000000006</v>
      </c>
      <c r="CL381" s="411">
        <v>433843</v>
      </c>
      <c r="CM381" s="411">
        <v>474141.00000000006</v>
      </c>
      <c r="CN381" s="411">
        <v>539610.00000000012</v>
      </c>
      <c r="CO381" s="411">
        <v>568902.99999999988</v>
      </c>
      <c r="CP381" s="411">
        <v>606652</v>
      </c>
      <c r="CQ381" s="411">
        <v>584254</v>
      </c>
      <c r="CR381" s="411">
        <v>483589</v>
      </c>
      <c r="CS381" s="411">
        <v>470977.00000000006</v>
      </c>
      <c r="CT381" s="411">
        <v>386409.00000000006</v>
      </c>
      <c r="CU381" s="412">
        <v>340636</v>
      </c>
      <c r="CV381" s="411">
        <f t="shared" si="117"/>
        <v>5653080</v>
      </c>
      <c r="CW381" s="411">
        <v>-60473.923551106243</v>
      </c>
      <c r="CX381" s="411">
        <v>-60544.881298580396</v>
      </c>
      <c r="CY381" s="411">
        <v>-60541.192017048197</v>
      </c>
      <c r="CZ381" s="411">
        <v>-60622.634940012293</v>
      </c>
      <c r="DA381" s="411">
        <v>-62939.32234267766</v>
      </c>
      <c r="DB381" s="411">
        <v>-57094.907119512369</v>
      </c>
      <c r="DC381" s="411">
        <v>-54575.294724428764</v>
      </c>
      <c r="DD381" s="411">
        <v>-41276.357365411641</v>
      </c>
      <c r="DE381" s="411">
        <v>-26546.006425125037</v>
      </c>
      <c r="DF381" s="411">
        <v>-18679.686924330559</v>
      </c>
      <c r="DG381" s="411">
        <v>-6701.494397651265</v>
      </c>
      <c r="DH381" s="412">
        <v>0</v>
      </c>
      <c r="DI381" s="411">
        <f t="shared" si="118"/>
        <v>-509995.70110588445</v>
      </c>
      <c r="DJ381" s="411">
        <v>311447.07644889376</v>
      </c>
      <c r="DK381" s="411">
        <v>331600.11870141968</v>
      </c>
      <c r="DL381" s="411">
        <v>373301.80798295187</v>
      </c>
      <c r="DM381" s="411">
        <v>413518.36505998776</v>
      </c>
      <c r="DN381" s="411">
        <v>476670.67765732232</v>
      </c>
      <c r="DO381" s="411">
        <v>511808.09288048762</v>
      </c>
      <c r="DP381" s="411">
        <v>552076.70527557132</v>
      </c>
      <c r="DQ381" s="411">
        <v>542977.64263458818</v>
      </c>
      <c r="DR381" s="411">
        <v>457042.99357487494</v>
      </c>
      <c r="DS381" s="411">
        <v>452297.31307566952</v>
      </c>
      <c r="DT381" s="411">
        <v>379707.50560234865</v>
      </c>
      <c r="DU381" s="412">
        <v>340636</v>
      </c>
      <c r="DV381" s="411">
        <f t="shared" si="119"/>
        <v>5143084.2988941157</v>
      </c>
      <c r="DW381" s="412">
        <v>311447.07644889376</v>
      </c>
      <c r="DX381" s="412">
        <v>331600.11870141968</v>
      </c>
      <c r="DY381" s="412">
        <v>373301.80798295187</v>
      </c>
      <c r="DZ381" s="412">
        <v>413518.36505998776</v>
      </c>
      <c r="EA381" s="412">
        <v>476670.67765732232</v>
      </c>
      <c r="EB381" s="412">
        <v>511808.09288048762</v>
      </c>
      <c r="EC381" s="412">
        <v>552076.70527557132</v>
      </c>
      <c r="ED381" s="412">
        <v>542977.64263458818</v>
      </c>
      <c r="EE381" s="412">
        <v>457042.99357487494</v>
      </c>
      <c r="EF381" s="412">
        <v>452297.31307566952</v>
      </c>
      <c r="EG381" s="412">
        <v>379707.50560234865</v>
      </c>
      <c r="EH381" s="412">
        <v>340636</v>
      </c>
      <c r="EI381" s="411">
        <f t="shared" si="120"/>
        <v>5143084.2988941157</v>
      </c>
      <c r="EK381" s="411">
        <f t="shared" si="121"/>
        <v>5143084.2988941157</v>
      </c>
      <c r="EL381" s="7">
        <f t="shared" si="122"/>
        <v>0</v>
      </c>
    </row>
    <row r="382" spans="1:142">
      <c r="A382" s="365" t="str">
        <f t="shared" si="104"/>
        <v xml:space="preserve"> 094</v>
      </c>
      <c r="B382" s="370" t="s">
        <v>946</v>
      </c>
      <c r="C382" s="370" t="s">
        <v>1173</v>
      </c>
      <c r="D382" s="411">
        <v>2</v>
      </c>
      <c r="E382" s="411">
        <v>3</v>
      </c>
      <c r="F382" s="411">
        <v>199</v>
      </c>
      <c r="G382" s="411">
        <v>16</v>
      </c>
      <c r="H382" s="411">
        <v>4</v>
      </c>
      <c r="I382" s="411">
        <v>5</v>
      </c>
      <c r="J382" s="411">
        <v>153</v>
      </c>
      <c r="K382" s="411">
        <v>652</v>
      </c>
      <c r="L382" s="411">
        <v>3</v>
      </c>
      <c r="M382" s="411">
        <v>1</v>
      </c>
      <c r="N382" s="411">
        <v>2</v>
      </c>
      <c r="O382" s="412">
        <v>8</v>
      </c>
      <c r="P382" s="411">
        <f t="shared" si="105"/>
        <v>1048</v>
      </c>
      <c r="Q382" s="411">
        <f t="shared" si="106"/>
        <v>377.06451612903226</v>
      </c>
      <c r="R382" s="411">
        <f t="shared" si="107"/>
        <v>659.10789766407117</v>
      </c>
      <c r="S382" s="411">
        <f t="shared" si="108"/>
        <v>11.827586206896552</v>
      </c>
      <c r="T382" s="411">
        <v>0</v>
      </c>
      <c r="U382" s="411">
        <v>0</v>
      </c>
      <c r="V382" s="411">
        <v>0</v>
      </c>
      <c r="W382" s="411">
        <v>0</v>
      </c>
      <c r="X382" s="411">
        <v>0</v>
      </c>
      <c r="Y382" s="411">
        <v>0</v>
      </c>
      <c r="Z382" s="411">
        <v>0</v>
      </c>
      <c r="AA382" s="411">
        <v>0</v>
      </c>
      <c r="AB382" s="411">
        <v>0</v>
      </c>
      <c r="AC382" s="411">
        <v>0</v>
      </c>
      <c r="AD382" s="411">
        <v>0</v>
      </c>
      <c r="AE382" s="412">
        <v>0</v>
      </c>
      <c r="AF382" s="411">
        <f t="shared" si="109"/>
        <v>0</v>
      </c>
      <c r="AG382" s="411">
        <v>0</v>
      </c>
      <c r="AH382" s="411">
        <v>0</v>
      </c>
      <c r="AI382" s="411">
        <v>0</v>
      </c>
      <c r="AJ382" s="411">
        <v>0</v>
      </c>
      <c r="AK382" s="411">
        <v>0</v>
      </c>
      <c r="AL382" s="411">
        <v>0</v>
      </c>
      <c r="AM382" s="411">
        <v>0</v>
      </c>
      <c r="AN382" s="411">
        <v>0</v>
      </c>
      <c r="AO382" s="411">
        <v>0</v>
      </c>
      <c r="AP382" s="411">
        <v>0</v>
      </c>
      <c r="AQ382" s="411">
        <v>0</v>
      </c>
      <c r="AR382" s="412">
        <v>0</v>
      </c>
      <c r="AS382" s="411">
        <f t="shared" si="110"/>
        <v>0</v>
      </c>
      <c r="AT382" s="411">
        <f t="shared" si="111"/>
        <v>0</v>
      </c>
      <c r="AU382" s="411">
        <f t="shared" si="112"/>
        <v>0</v>
      </c>
      <c r="AV382" s="411">
        <f t="shared" si="113"/>
        <v>0</v>
      </c>
      <c r="AW382" s="411">
        <v>0</v>
      </c>
      <c r="AX382" s="411">
        <v>0</v>
      </c>
      <c r="AY382" s="411">
        <v>0</v>
      </c>
      <c r="AZ382" s="411">
        <v>0</v>
      </c>
      <c r="BA382" s="411">
        <v>0</v>
      </c>
      <c r="BB382" s="411">
        <v>0</v>
      </c>
      <c r="BC382" s="411">
        <v>0</v>
      </c>
      <c r="BD382" s="411">
        <v>0</v>
      </c>
      <c r="BE382" s="411">
        <v>0</v>
      </c>
      <c r="BF382" s="411">
        <v>0</v>
      </c>
      <c r="BG382" s="411">
        <v>0</v>
      </c>
      <c r="BH382" s="412">
        <v>0</v>
      </c>
      <c r="BI382" s="411">
        <f t="shared" si="114"/>
        <v>0</v>
      </c>
      <c r="BJ382" s="411">
        <v>0</v>
      </c>
      <c r="BK382" s="411">
        <v>0</v>
      </c>
      <c r="BL382" s="411">
        <v>0</v>
      </c>
      <c r="BM382" s="411">
        <v>0</v>
      </c>
      <c r="BN382" s="411">
        <v>0</v>
      </c>
      <c r="BO382" s="411">
        <v>0</v>
      </c>
      <c r="BP382" s="411">
        <v>0</v>
      </c>
      <c r="BQ382" s="411">
        <v>0</v>
      </c>
      <c r="BR382" s="411">
        <v>0</v>
      </c>
      <c r="BS382" s="411">
        <v>0</v>
      </c>
      <c r="BT382" s="411">
        <v>0</v>
      </c>
      <c r="BU382" s="412">
        <v>0</v>
      </c>
      <c r="BV382" s="411">
        <f t="shared" si="115"/>
        <v>0</v>
      </c>
      <c r="BW382" s="411">
        <v>0</v>
      </c>
      <c r="BX382" s="411">
        <v>0</v>
      </c>
      <c r="BY382" s="411">
        <v>0</v>
      </c>
      <c r="BZ382" s="411">
        <v>0</v>
      </c>
      <c r="CA382" s="411">
        <v>0</v>
      </c>
      <c r="CB382" s="411">
        <v>0</v>
      </c>
      <c r="CC382" s="411">
        <v>0</v>
      </c>
      <c r="CD382" s="411">
        <v>0</v>
      </c>
      <c r="CE382" s="411">
        <v>0</v>
      </c>
      <c r="CF382" s="411">
        <v>0</v>
      </c>
      <c r="CG382" s="411">
        <v>0</v>
      </c>
      <c r="CH382" s="412">
        <v>0</v>
      </c>
      <c r="CI382" s="411">
        <f t="shared" si="116"/>
        <v>0</v>
      </c>
      <c r="CJ382" s="411">
        <v>0</v>
      </c>
      <c r="CK382" s="411">
        <v>0</v>
      </c>
      <c r="CL382" s="411">
        <v>0</v>
      </c>
      <c r="CM382" s="411">
        <v>0</v>
      </c>
      <c r="CN382" s="411">
        <v>0</v>
      </c>
      <c r="CO382" s="411">
        <v>0</v>
      </c>
      <c r="CP382" s="411">
        <v>0</v>
      </c>
      <c r="CQ382" s="411">
        <v>0</v>
      </c>
      <c r="CR382" s="411">
        <v>0</v>
      </c>
      <c r="CS382" s="411">
        <v>0</v>
      </c>
      <c r="CT382" s="411">
        <v>0</v>
      </c>
      <c r="CU382" s="412">
        <v>0</v>
      </c>
      <c r="CV382" s="411">
        <f t="shared" si="117"/>
        <v>0</v>
      </c>
      <c r="CW382" s="411">
        <v>0</v>
      </c>
      <c r="CX382" s="411">
        <v>0</v>
      </c>
      <c r="CY382" s="411">
        <v>0</v>
      </c>
      <c r="CZ382" s="411">
        <v>0</v>
      </c>
      <c r="DA382" s="411">
        <v>0</v>
      </c>
      <c r="DB382" s="411">
        <v>0</v>
      </c>
      <c r="DC382" s="411">
        <v>0</v>
      </c>
      <c r="DD382" s="411">
        <v>0</v>
      </c>
      <c r="DE382" s="411">
        <v>0</v>
      </c>
      <c r="DF382" s="411">
        <v>0</v>
      </c>
      <c r="DG382" s="411">
        <v>0</v>
      </c>
      <c r="DH382" s="412">
        <v>0</v>
      </c>
      <c r="DI382" s="411">
        <f t="shared" si="118"/>
        <v>0</v>
      </c>
      <c r="DJ382" s="411">
        <v>0</v>
      </c>
      <c r="DK382" s="411">
        <v>0</v>
      </c>
      <c r="DL382" s="411">
        <v>0</v>
      </c>
      <c r="DM382" s="411">
        <v>0</v>
      </c>
      <c r="DN382" s="411">
        <v>0</v>
      </c>
      <c r="DO382" s="411">
        <v>0</v>
      </c>
      <c r="DP382" s="411">
        <v>0</v>
      </c>
      <c r="DQ382" s="411">
        <v>0</v>
      </c>
      <c r="DR382" s="411">
        <v>0</v>
      </c>
      <c r="DS382" s="411">
        <v>0</v>
      </c>
      <c r="DT382" s="411">
        <v>0</v>
      </c>
      <c r="DU382" s="412">
        <v>0</v>
      </c>
      <c r="DV382" s="411">
        <f t="shared" si="119"/>
        <v>0</v>
      </c>
      <c r="DW382" s="412">
        <v>0</v>
      </c>
      <c r="DX382" s="412">
        <v>0</v>
      </c>
      <c r="DY382" s="412">
        <v>0</v>
      </c>
      <c r="DZ382" s="412">
        <v>0</v>
      </c>
      <c r="EA382" s="412">
        <v>0</v>
      </c>
      <c r="EB382" s="412">
        <v>0</v>
      </c>
      <c r="EC382" s="412">
        <v>0</v>
      </c>
      <c r="ED382" s="412">
        <v>0</v>
      </c>
      <c r="EE382" s="412">
        <v>0</v>
      </c>
      <c r="EF382" s="412">
        <v>0</v>
      </c>
      <c r="EG382" s="412">
        <v>0</v>
      </c>
      <c r="EH382" s="412">
        <v>0</v>
      </c>
      <c r="EI382" s="411">
        <f t="shared" si="120"/>
        <v>0</v>
      </c>
      <c r="EK382" s="411">
        <f t="shared" si="121"/>
        <v>1048</v>
      </c>
      <c r="EL382" s="7">
        <f t="shared" si="122"/>
        <v>-1048</v>
      </c>
    </row>
    <row r="383" spans="1:142">
      <c r="A383" s="365" t="str">
        <f t="shared" si="104"/>
        <v xml:space="preserve"> 094</v>
      </c>
      <c r="B383" s="370" t="s">
        <v>946</v>
      </c>
      <c r="C383" s="370" t="s">
        <v>1196</v>
      </c>
      <c r="D383" s="411">
        <v>8</v>
      </c>
      <c r="E383" s="411">
        <v>3</v>
      </c>
      <c r="F383" s="411">
        <v>5</v>
      </c>
      <c r="G383" s="411">
        <v>4</v>
      </c>
      <c r="H383" s="411">
        <v>7</v>
      </c>
      <c r="I383" s="411">
        <v>8</v>
      </c>
      <c r="J383" s="411">
        <v>14</v>
      </c>
      <c r="K383" s="411">
        <v>7</v>
      </c>
      <c r="L383" s="411">
        <v>4</v>
      </c>
      <c r="M383" s="411">
        <v>5</v>
      </c>
      <c r="N383" s="411">
        <v>5</v>
      </c>
      <c r="O383" s="412">
        <v>5</v>
      </c>
      <c r="P383" s="411">
        <f t="shared" si="105"/>
        <v>75</v>
      </c>
      <c r="Q383" s="411">
        <f t="shared" si="106"/>
        <v>48.548387096774192</v>
      </c>
      <c r="R383" s="411">
        <f t="shared" si="107"/>
        <v>10.348164627363737</v>
      </c>
      <c r="S383" s="411">
        <f t="shared" si="108"/>
        <v>16.103448275862068</v>
      </c>
      <c r="T383" s="411">
        <v>0</v>
      </c>
      <c r="U383" s="411">
        <v>0</v>
      </c>
      <c r="V383" s="411">
        <v>0</v>
      </c>
      <c r="W383" s="411">
        <v>0</v>
      </c>
      <c r="X383" s="411">
        <v>0</v>
      </c>
      <c r="Y383" s="411">
        <v>0</v>
      </c>
      <c r="Z383" s="411">
        <v>0</v>
      </c>
      <c r="AA383" s="411">
        <v>0</v>
      </c>
      <c r="AB383" s="411">
        <v>0</v>
      </c>
      <c r="AC383" s="411">
        <v>0</v>
      </c>
      <c r="AD383" s="411">
        <v>0</v>
      </c>
      <c r="AE383" s="412">
        <v>0</v>
      </c>
      <c r="AF383" s="411">
        <f t="shared" si="109"/>
        <v>0</v>
      </c>
      <c r="AG383" s="411">
        <v>0</v>
      </c>
      <c r="AH383" s="411">
        <v>0</v>
      </c>
      <c r="AI383" s="411">
        <v>0</v>
      </c>
      <c r="AJ383" s="411">
        <v>0</v>
      </c>
      <c r="AK383" s="411">
        <v>0</v>
      </c>
      <c r="AL383" s="411">
        <v>0</v>
      </c>
      <c r="AM383" s="411">
        <v>0</v>
      </c>
      <c r="AN383" s="411">
        <v>0</v>
      </c>
      <c r="AO383" s="411">
        <v>0</v>
      </c>
      <c r="AP383" s="411">
        <v>0</v>
      </c>
      <c r="AQ383" s="411">
        <v>0</v>
      </c>
      <c r="AR383" s="412">
        <v>0</v>
      </c>
      <c r="AS383" s="411">
        <f t="shared" si="110"/>
        <v>0</v>
      </c>
      <c r="AT383" s="411">
        <f t="shared" si="111"/>
        <v>0</v>
      </c>
      <c r="AU383" s="411">
        <f t="shared" si="112"/>
        <v>0</v>
      </c>
      <c r="AV383" s="411">
        <f t="shared" si="113"/>
        <v>0</v>
      </c>
      <c r="AW383" s="411">
        <v>0</v>
      </c>
      <c r="AX383" s="411">
        <v>0</v>
      </c>
      <c r="AY383" s="411">
        <v>0</v>
      </c>
      <c r="AZ383" s="411">
        <v>0</v>
      </c>
      <c r="BA383" s="411">
        <v>0</v>
      </c>
      <c r="BB383" s="411">
        <v>0</v>
      </c>
      <c r="BC383" s="411">
        <v>0</v>
      </c>
      <c r="BD383" s="411">
        <v>0</v>
      </c>
      <c r="BE383" s="411">
        <v>0</v>
      </c>
      <c r="BF383" s="411">
        <v>0</v>
      </c>
      <c r="BG383" s="411">
        <v>0</v>
      </c>
      <c r="BH383" s="412">
        <v>0</v>
      </c>
      <c r="BI383" s="411">
        <f t="shared" si="114"/>
        <v>0</v>
      </c>
      <c r="BJ383" s="411">
        <v>0</v>
      </c>
      <c r="BK383" s="411">
        <v>0</v>
      </c>
      <c r="BL383" s="411">
        <v>0</v>
      </c>
      <c r="BM383" s="411">
        <v>0</v>
      </c>
      <c r="BN383" s="411">
        <v>0</v>
      </c>
      <c r="BO383" s="411">
        <v>0</v>
      </c>
      <c r="BP383" s="411">
        <v>0</v>
      </c>
      <c r="BQ383" s="411">
        <v>0</v>
      </c>
      <c r="BR383" s="411">
        <v>0</v>
      </c>
      <c r="BS383" s="411">
        <v>0</v>
      </c>
      <c r="BT383" s="411">
        <v>0</v>
      </c>
      <c r="BU383" s="412">
        <v>0</v>
      </c>
      <c r="BV383" s="411">
        <f t="shared" si="115"/>
        <v>0</v>
      </c>
      <c r="BW383" s="411">
        <v>0</v>
      </c>
      <c r="BX383" s="411">
        <v>0</v>
      </c>
      <c r="BY383" s="411">
        <v>0</v>
      </c>
      <c r="BZ383" s="411">
        <v>0</v>
      </c>
      <c r="CA383" s="411">
        <v>0</v>
      </c>
      <c r="CB383" s="411">
        <v>0</v>
      </c>
      <c r="CC383" s="411">
        <v>0</v>
      </c>
      <c r="CD383" s="411">
        <v>0</v>
      </c>
      <c r="CE383" s="411">
        <v>0</v>
      </c>
      <c r="CF383" s="411">
        <v>0</v>
      </c>
      <c r="CG383" s="411">
        <v>0</v>
      </c>
      <c r="CH383" s="412">
        <v>0</v>
      </c>
      <c r="CI383" s="411">
        <f t="shared" si="116"/>
        <v>0</v>
      </c>
      <c r="CJ383" s="411">
        <v>0</v>
      </c>
      <c r="CK383" s="411">
        <v>0</v>
      </c>
      <c r="CL383" s="411">
        <v>0</v>
      </c>
      <c r="CM383" s="411">
        <v>0</v>
      </c>
      <c r="CN383" s="411">
        <v>0</v>
      </c>
      <c r="CO383" s="411">
        <v>0</v>
      </c>
      <c r="CP383" s="411">
        <v>0</v>
      </c>
      <c r="CQ383" s="411">
        <v>0</v>
      </c>
      <c r="CR383" s="411">
        <v>0</v>
      </c>
      <c r="CS383" s="411">
        <v>0</v>
      </c>
      <c r="CT383" s="411">
        <v>0</v>
      </c>
      <c r="CU383" s="412">
        <v>0</v>
      </c>
      <c r="CV383" s="411">
        <f t="shared" si="117"/>
        <v>0</v>
      </c>
      <c r="CW383" s="411">
        <v>0</v>
      </c>
      <c r="CX383" s="411">
        <v>0</v>
      </c>
      <c r="CY383" s="411">
        <v>0</v>
      </c>
      <c r="CZ383" s="411">
        <v>0</v>
      </c>
      <c r="DA383" s="411">
        <v>0</v>
      </c>
      <c r="DB383" s="411">
        <v>0</v>
      </c>
      <c r="DC383" s="411">
        <v>0</v>
      </c>
      <c r="DD383" s="411">
        <v>0</v>
      </c>
      <c r="DE383" s="411">
        <v>0</v>
      </c>
      <c r="DF383" s="411">
        <v>0</v>
      </c>
      <c r="DG383" s="411">
        <v>0</v>
      </c>
      <c r="DH383" s="412">
        <v>0</v>
      </c>
      <c r="DI383" s="411">
        <f t="shared" si="118"/>
        <v>0</v>
      </c>
      <c r="DJ383" s="411">
        <v>0</v>
      </c>
      <c r="DK383" s="411">
        <v>0</v>
      </c>
      <c r="DL383" s="411">
        <v>0</v>
      </c>
      <c r="DM383" s="411">
        <v>0</v>
      </c>
      <c r="DN383" s="411">
        <v>0</v>
      </c>
      <c r="DO383" s="411">
        <v>0</v>
      </c>
      <c r="DP383" s="411">
        <v>0</v>
      </c>
      <c r="DQ383" s="411">
        <v>0</v>
      </c>
      <c r="DR383" s="411">
        <v>0</v>
      </c>
      <c r="DS383" s="411">
        <v>0</v>
      </c>
      <c r="DT383" s="411">
        <v>0</v>
      </c>
      <c r="DU383" s="412">
        <v>0</v>
      </c>
      <c r="DV383" s="411">
        <f t="shared" si="119"/>
        <v>0</v>
      </c>
      <c r="DW383" s="412">
        <v>0</v>
      </c>
      <c r="DX383" s="412">
        <v>0</v>
      </c>
      <c r="DY383" s="412">
        <v>0</v>
      </c>
      <c r="DZ383" s="412">
        <v>0</v>
      </c>
      <c r="EA383" s="412">
        <v>0</v>
      </c>
      <c r="EB383" s="412">
        <v>0</v>
      </c>
      <c r="EC383" s="412">
        <v>0</v>
      </c>
      <c r="ED383" s="412">
        <v>0</v>
      </c>
      <c r="EE383" s="412">
        <v>0</v>
      </c>
      <c r="EF383" s="412">
        <v>0</v>
      </c>
      <c r="EG383" s="412">
        <v>0</v>
      </c>
      <c r="EH383" s="412">
        <v>0</v>
      </c>
      <c r="EI383" s="411">
        <f t="shared" si="120"/>
        <v>0</v>
      </c>
      <c r="EK383" s="411">
        <f t="shared" si="121"/>
        <v>75</v>
      </c>
      <c r="EL383" s="7">
        <f t="shared" si="122"/>
        <v>-75</v>
      </c>
    </row>
    <row r="384" spans="1:142">
      <c r="A384" s="365" t="str">
        <f t="shared" si="104"/>
        <v xml:space="preserve"> 094</v>
      </c>
      <c r="B384" s="370" t="s">
        <v>946</v>
      </c>
      <c r="C384" s="370" t="s">
        <v>1197</v>
      </c>
      <c r="D384" s="411">
        <v>1</v>
      </c>
      <c r="E384" s="411">
        <v>0</v>
      </c>
      <c r="F384" s="411">
        <v>0</v>
      </c>
      <c r="G384" s="411">
        <v>0</v>
      </c>
      <c r="H384" s="411">
        <v>0</v>
      </c>
      <c r="I384" s="411">
        <v>0</v>
      </c>
      <c r="J384" s="411">
        <v>1</v>
      </c>
      <c r="K384" s="411">
        <v>0</v>
      </c>
      <c r="L384" s="411">
        <v>1</v>
      </c>
      <c r="M384" s="411">
        <v>1</v>
      </c>
      <c r="N384" s="411">
        <v>0</v>
      </c>
      <c r="O384" s="412">
        <v>0</v>
      </c>
      <c r="P384" s="411">
        <f t="shared" si="105"/>
        <v>4</v>
      </c>
      <c r="Q384" s="411">
        <f t="shared" si="106"/>
        <v>1.967741935483871</v>
      </c>
      <c r="R384" s="411">
        <f t="shared" si="107"/>
        <v>0.75639599555061177</v>
      </c>
      <c r="S384" s="411">
        <f t="shared" si="108"/>
        <v>1.2758620689655173</v>
      </c>
      <c r="T384" s="411">
        <v>0</v>
      </c>
      <c r="U384" s="411">
        <v>0</v>
      </c>
      <c r="V384" s="411">
        <v>0</v>
      </c>
      <c r="W384" s="411">
        <v>0</v>
      </c>
      <c r="X384" s="411">
        <v>0</v>
      </c>
      <c r="Y384" s="411">
        <v>0</v>
      </c>
      <c r="Z384" s="411">
        <v>0</v>
      </c>
      <c r="AA384" s="411">
        <v>0</v>
      </c>
      <c r="AB384" s="411">
        <v>0</v>
      </c>
      <c r="AC384" s="411">
        <v>0</v>
      </c>
      <c r="AD384" s="411">
        <v>0</v>
      </c>
      <c r="AE384" s="412">
        <v>0</v>
      </c>
      <c r="AF384" s="411">
        <f t="shared" si="109"/>
        <v>0</v>
      </c>
      <c r="AG384" s="411">
        <v>0</v>
      </c>
      <c r="AH384" s="411">
        <v>0</v>
      </c>
      <c r="AI384" s="411">
        <v>0</v>
      </c>
      <c r="AJ384" s="411">
        <v>0</v>
      </c>
      <c r="AK384" s="411">
        <v>0</v>
      </c>
      <c r="AL384" s="411">
        <v>0</v>
      </c>
      <c r="AM384" s="411">
        <v>0</v>
      </c>
      <c r="AN384" s="411">
        <v>0</v>
      </c>
      <c r="AO384" s="411">
        <v>0</v>
      </c>
      <c r="AP384" s="411">
        <v>0</v>
      </c>
      <c r="AQ384" s="411">
        <v>0</v>
      </c>
      <c r="AR384" s="412">
        <v>0</v>
      </c>
      <c r="AS384" s="411">
        <f t="shared" si="110"/>
        <v>0</v>
      </c>
      <c r="AT384" s="411">
        <f t="shared" si="111"/>
        <v>0</v>
      </c>
      <c r="AU384" s="411">
        <f t="shared" si="112"/>
        <v>0</v>
      </c>
      <c r="AV384" s="411">
        <f t="shared" si="113"/>
        <v>0</v>
      </c>
      <c r="AW384" s="411">
        <v>0</v>
      </c>
      <c r="AX384" s="411">
        <v>0</v>
      </c>
      <c r="AY384" s="411">
        <v>0</v>
      </c>
      <c r="AZ384" s="411">
        <v>0</v>
      </c>
      <c r="BA384" s="411">
        <v>0</v>
      </c>
      <c r="BB384" s="411">
        <v>0</v>
      </c>
      <c r="BC384" s="411">
        <v>0</v>
      </c>
      <c r="BD384" s="411">
        <v>0</v>
      </c>
      <c r="BE384" s="411">
        <v>0</v>
      </c>
      <c r="BF384" s="411">
        <v>0</v>
      </c>
      <c r="BG384" s="411">
        <v>0</v>
      </c>
      <c r="BH384" s="412">
        <v>0</v>
      </c>
      <c r="BI384" s="411">
        <f t="shared" si="114"/>
        <v>0</v>
      </c>
      <c r="BJ384" s="411">
        <v>0</v>
      </c>
      <c r="BK384" s="411">
        <v>0</v>
      </c>
      <c r="BL384" s="411">
        <v>0</v>
      </c>
      <c r="BM384" s="411">
        <v>0</v>
      </c>
      <c r="BN384" s="411">
        <v>0</v>
      </c>
      <c r="BO384" s="411">
        <v>0</v>
      </c>
      <c r="BP384" s="411">
        <v>0</v>
      </c>
      <c r="BQ384" s="411">
        <v>0</v>
      </c>
      <c r="BR384" s="411">
        <v>0</v>
      </c>
      <c r="BS384" s="411">
        <v>0</v>
      </c>
      <c r="BT384" s="411">
        <v>0</v>
      </c>
      <c r="BU384" s="412">
        <v>0</v>
      </c>
      <c r="BV384" s="411">
        <f t="shared" si="115"/>
        <v>0</v>
      </c>
      <c r="BW384" s="411">
        <v>0</v>
      </c>
      <c r="BX384" s="411">
        <v>0</v>
      </c>
      <c r="BY384" s="411">
        <v>0</v>
      </c>
      <c r="BZ384" s="411">
        <v>0</v>
      </c>
      <c r="CA384" s="411">
        <v>0</v>
      </c>
      <c r="CB384" s="411">
        <v>0</v>
      </c>
      <c r="CC384" s="411">
        <v>0</v>
      </c>
      <c r="CD384" s="411">
        <v>0</v>
      </c>
      <c r="CE384" s="411">
        <v>0</v>
      </c>
      <c r="CF384" s="411">
        <v>0</v>
      </c>
      <c r="CG384" s="411">
        <v>0</v>
      </c>
      <c r="CH384" s="412">
        <v>0</v>
      </c>
      <c r="CI384" s="411">
        <f t="shared" si="116"/>
        <v>0</v>
      </c>
      <c r="CJ384" s="411">
        <v>0</v>
      </c>
      <c r="CK384" s="411">
        <v>0</v>
      </c>
      <c r="CL384" s="411">
        <v>0</v>
      </c>
      <c r="CM384" s="411">
        <v>0</v>
      </c>
      <c r="CN384" s="411">
        <v>0</v>
      </c>
      <c r="CO384" s="411">
        <v>0</v>
      </c>
      <c r="CP384" s="411">
        <v>0</v>
      </c>
      <c r="CQ384" s="411">
        <v>0</v>
      </c>
      <c r="CR384" s="411">
        <v>0</v>
      </c>
      <c r="CS384" s="411">
        <v>0</v>
      </c>
      <c r="CT384" s="411">
        <v>0</v>
      </c>
      <c r="CU384" s="412">
        <v>0</v>
      </c>
      <c r="CV384" s="411">
        <f t="shared" si="117"/>
        <v>0</v>
      </c>
      <c r="CW384" s="411">
        <v>0</v>
      </c>
      <c r="CX384" s="411">
        <v>0</v>
      </c>
      <c r="CY384" s="411">
        <v>0</v>
      </c>
      <c r="CZ384" s="411">
        <v>0</v>
      </c>
      <c r="DA384" s="411">
        <v>0</v>
      </c>
      <c r="DB384" s="411">
        <v>0</v>
      </c>
      <c r="DC384" s="411">
        <v>0</v>
      </c>
      <c r="DD384" s="411">
        <v>0</v>
      </c>
      <c r="DE384" s="411">
        <v>0</v>
      </c>
      <c r="DF384" s="411">
        <v>0</v>
      </c>
      <c r="DG384" s="411">
        <v>0</v>
      </c>
      <c r="DH384" s="412">
        <v>0</v>
      </c>
      <c r="DI384" s="411">
        <f t="shared" si="118"/>
        <v>0</v>
      </c>
      <c r="DJ384" s="411">
        <v>0</v>
      </c>
      <c r="DK384" s="411">
        <v>0</v>
      </c>
      <c r="DL384" s="411">
        <v>0</v>
      </c>
      <c r="DM384" s="411">
        <v>0</v>
      </c>
      <c r="DN384" s="411">
        <v>0</v>
      </c>
      <c r="DO384" s="411">
        <v>0</v>
      </c>
      <c r="DP384" s="411">
        <v>0</v>
      </c>
      <c r="DQ384" s="411">
        <v>0</v>
      </c>
      <c r="DR384" s="411">
        <v>0</v>
      </c>
      <c r="DS384" s="411">
        <v>0</v>
      </c>
      <c r="DT384" s="411">
        <v>0</v>
      </c>
      <c r="DU384" s="412">
        <v>0</v>
      </c>
      <c r="DV384" s="411">
        <f t="shared" si="119"/>
        <v>0</v>
      </c>
      <c r="DW384" s="412">
        <v>0</v>
      </c>
      <c r="DX384" s="412">
        <v>0</v>
      </c>
      <c r="DY384" s="412">
        <v>0</v>
      </c>
      <c r="DZ384" s="412">
        <v>0</v>
      </c>
      <c r="EA384" s="412">
        <v>0</v>
      </c>
      <c r="EB384" s="412">
        <v>0</v>
      </c>
      <c r="EC384" s="412">
        <v>0</v>
      </c>
      <c r="ED384" s="412">
        <v>0</v>
      </c>
      <c r="EE384" s="412">
        <v>0</v>
      </c>
      <c r="EF384" s="412">
        <v>0</v>
      </c>
      <c r="EG384" s="412">
        <v>0</v>
      </c>
      <c r="EH384" s="412">
        <v>0</v>
      </c>
      <c r="EI384" s="411">
        <f t="shared" si="120"/>
        <v>0</v>
      </c>
      <c r="EK384" s="411">
        <f t="shared" si="121"/>
        <v>4</v>
      </c>
      <c r="EL384" s="7">
        <f t="shared" si="122"/>
        <v>-4</v>
      </c>
    </row>
    <row r="385" spans="1:142">
      <c r="A385" s="365" t="str">
        <f t="shared" si="104"/>
        <v xml:space="preserve"> 094</v>
      </c>
      <c r="B385" s="370" t="s">
        <v>946</v>
      </c>
      <c r="C385" s="370" t="s">
        <v>1214</v>
      </c>
      <c r="D385" s="411">
        <v>1020</v>
      </c>
      <c r="E385" s="411">
        <v>90</v>
      </c>
      <c r="F385" s="411">
        <v>1001</v>
      </c>
      <c r="G385" s="411">
        <v>207</v>
      </c>
      <c r="H385" s="411">
        <v>693</v>
      </c>
      <c r="I385" s="411">
        <v>220</v>
      </c>
      <c r="J385" s="411">
        <v>1003</v>
      </c>
      <c r="K385" s="411">
        <v>366</v>
      </c>
      <c r="L385" s="411">
        <v>994</v>
      </c>
      <c r="M385" s="411">
        <v>1000</v>
      </c>
      <c r="N385" s="411">
        <v>199</v>
      </c>
      <c r="O385" s="412">
        <v>204</v>
      </c>
      <c r="P385" s="411">
        <f t="shared" si="105"/>
        <v>6997</v>
      </c>
      <c r="Q385" s="411">
        <f t="shared" si="106"/>
        <v>4201.6451612903229</v>
      </c>
      <c r="R385" s="411">
        <f t="shared" si="107"/>
        <v>1118.1479421579534</v>
      </c>
      <c r="S385" s="411">
        <f t="shared" si="108"/>
        <v>1677.2068965517242</v>
      </c>
      <c r="T385" s="411">
        <v>0</v>
      </c>
      <c r="U385" s="411">
        <v>0</v>
      </c>
      <c r="V385" s="411">
        <v>0</v>
      </c>
      <c r="W385" s="411">
        <v>0</v>
      </c>
      <c r="X385" s="411">
        <v>0</v>
      </c>
      <c r="Y385" s="411">
        <v>0</v>
      </c>
      <c r="Z385" s="411">
        <v>0</v>
      </c>
      <c r="AA385" s="411">
        <v>0</v>
      </c>
      <c r="AB385" s="411">
        <v>0</v>
      </c>
      <c r="AC385" s="411">
        <v>0</v>
      </c>
      <c r="AD385" s="411">
        <v>0</v>
      </c>
      <c r="AE385" s="412">
        <v>0</v>
      </c>
      <c r="AF385" s="411">
        <f t="shared" si="109"/>
        <v>0</v>
      </c>
      <c r="AG385" s="411">
        <v>0</v>
      </c>
      <c r="AH385" s="411">
        <v>0</v>
      </c>
      <c r="AI385" s="411">
        <v>0</v>
      </c>
      <c r="AJ385" s="411">
        <v>0</v>
      </c>
      <c r="AK385" s="411">
        <v>0</v>
      </c>
      <c r="AL385" s="411">
        <v>0</v>
      </c>
      <c r="AM385" s="411">
        <v>0</v>
      </c>
      <c r="AN385" s="411">
        <v>0</v>
      </c>
      <c r="AO385" s="411">
        <v>0</v>
      </c>
      <c r="AP385" s="411">
        <v>0</v>
      </c>
      <c r="AQ385" s="411">
        <v>0</v>
      </c>
      <c r="AR385" s="412">
        <v>0</v>
      </c>
      <c r="AS385" s="411">
        <f t="shared" si="110"/>
        <v>0</v>
      </c>
      <c r="AT385" s="411">
        <f t="shared" si="111"/>
        <v>0</v>
      </c>
      <c r="AU385" s="411">
        <f t="shared" si="112"/>
        <v>0</v>
      </c>
      <c r="AV385" s="411">
        <f t="shared" si="113"/>
        <v>0</v>
      </c>
      <c r="AW385" s="411">
        <v>0</v>
      </c>
      <c r="AX385" s="411">
        <v>0</v>
      </c>
      <c r="AY385" s="411">
        <v>0</v>
      </c>
      <c r="AZ385" s="411">
        <v>0</v>
      </c>
      <c r="BA385" s="411">
        <v>0</v>
      </c>
      <c r="BB385" s="411">
        <v>0</v>
      </c>
      <c r="BC385" s="411">
        <v>0</v>
      </c>
      <c r="BD385" s="411">
        <v>0</v>
      </c>
      <c r="BE385" s="411">
        <v>0</v>
      </c>
      <c r="BF385" s="411">
        <v>0</v>
      </c>
      <c r="BG385" s="411">
        <v>0</v>
      </c>
      <c r="BH385" s="412">
        <v>0</v>
      </c>
      <c r="BI385" s="411">
        <f t="shared" si="114"/>
        <v>0</v>
      </c>
      <c r="BJ385" s="411">
        <v>0</v>
      </c>
      <c r="BK385" s="411">
        <v>0</v>
      </c>
      <c r="BL385" s="411">
        <v>0</v>
      </c>
      <c r="BM385" s="411">
        <v>0</v>
      </c>
      <c r="BN385" s="411">
        <v>0</v>
      </c>
      <c r="BO385" s="411">
        <v>0</v>
      </c>
      <c r="BP385" s="411">
        <v>0</v>
      </c>
      <c r="BQ385" s="411">
        <v>0</v>
      </c>
      <c r="BR385" s="411">
        <v>0</v>
      </c>
      <c r="BS385" s="411">
        <v>0</v>
      </c>
      <c r="BT385" s="411">
        <v>0</v>
      </c>
      <c r="BU385" s="412">
        <v>0</v>
      </c>
      <c r="BV385" s="411">
        <f t="shared" si="115"/>
        <v>0</v>
      </c>
      <c r="BW385" s="411">
        <v>0</v>
      </c>
      <c r="BX385" s="411">
        <v>0</v>
      </c>
      <c r="BY385" s="411">
        <v>0</v>
      </c>
      <c r="BZ385" s="411">
        <v>0</v>
      </c>
      <c r="CA385" s="411">
        <v>0</v>
      </c>
      <c r="CB385" s="411">
        <v>0</v>
      </c>
      <c r="CC385" s="411">
        <v>0</v>
      </c>
      <c r="CD385" s="411">
        <v>0</v>
      </c>
      <c r="CE385" s="411">
        <v>0</v>
      </c>
      <c r="CF385" s="411">
        <v>0</v>
      </c>
      <c r="CG385" s="411">
        <v>0</v>
      </c>
      <c r="CH385" s="412">
        <v>0</v>
      </c>
      <c r="CI385" s="411">
        <f t="shared" si="116"/>
        <v>0</v>
      </c>
      <c r="CJ385" s="411">
        <v>0</v>
      </c>
      <c r="CK385" s="411">
        <v>0</v>
      </c>
      <c r="CL385" s="411">
        <v>0</v>
      </c>
      <c r="CM385" s="411">
        <v>0</v>
      </c>
      <c r="CN385" s="411">
        <v>0</v>
      </c>
      <c r="CO385" s="411">
        <v>0</v>
      </c>
      <c r="CP385" s="411">
        <v>0</v>
      </c>
      <c r="CQ385" s="411">
        <v>0</v>
      </c>
      <c r="CR385" s="411">
        <v>0</v>
      </c>
      <c r="CS385" s="411">
        <v>0</v>
      </c>
      <c r="CT385" s="411">
        <v>0</v>
      </c>
      <c r="CU385" s="412">
        <v>0</v>
      </c>
      <c r="CV385" s="411">
        <f t="shared" si="117"/>
        <v>0</v>
      </c>
      <c r="CW385" s="411">
        <v>0</v>
      </c>
      <c r="CX385" s="411">
        <v>0</v>
      </c>
      <c r="CY385" s="411">
        <v>0</v>
      </c>
      <c r="CZ385" s="411">
        <v>0</v>
      </c>
      <c r="DA385" s="411">
        <v>0</v>
      </c>
      <c r="DB385" s="411">
        <v>0</v>
      </c>
      <c r="DC385" s="411">
        <v>0</v>
      </c>
      <c r="DD385" s="411">
        <v>0</v>
      </c>
      <c r="DE385" s="411">
        <v>0</v>
      </c>
      <c r="DF385" s="411">
        <v>0</v>
      </c>
      <c r="DG385" s="411">
        <v>0</v>
      </c>
      <c r="DH385" s="412">
        <v>0</v>
      </c>
      <c r="DI385" s="411">
        <f t="shared" si="118"/>
        <v>0</v>
      </c>
      <c r="DJ385" s="411">
        <v>0</v>
      </c>
      <c r="DK385" s="411">
        <v>0</v>
      </c>
      <c r="DL385" s="411">
        <v>0</v>
      </c>
      <c r="DM385" s="411">
        <v>0</v>
      </c>
      <c r="DN385" s="411">
        <v>0</v>
      </c>
      <c r="DO385" s="411">
        <v>0</v>
      </c>
      <c r="DP385" s="411">
        <v>0</v>
      </c>
      <c r="DQ385" s="411">
        <v>0</v>
      </c>
      <c r="DR385" s="411">
        <v>0</v>
      </c>
      <c r="DS385" s="411">
        <v>0</v>
      </c>
      <c r="DT385" s="411">
        <v>0</v>
      </c>
      <c r="DU385" s="412">
        <v>0</v>
      </c>
      <c r="DV385" s="411">
        <f t="shared" si="119"/>
        <v>0</v>
      </c>
      <c r="DW385" s="412">
        <v>0</v>
      </c>
      <c r="DX385" s="412">
        <v>0</v>
      </c>
      <c r="DY385" s="412">
        <v>0</v>
      </c>
      <c r="DZ385" s="412">
        <v>0</v>
      </c>
      <c r="EA385" s="412">
        <v>0</v>
      </c>
      <c r="EB385" s="412">
        <v>0</v>
      </c>
      <c r="EC385" s="412">
        <v>0</v>
      </c>
      <c r="ED385" s="412">
        <v>0</v>
      </c>
      <c r="EE385" s="412">
        <v>0</v>
      </c>
      <c r="EF385" s="412">
        <v>0</v>
      </c>
      <c r="EG385" s="412">
        <v>0</v>
      </c>
      <c r="EH385" s="412">
        <v>0</v>
      </c>
      <c r="EI385" s="411">
        <f t="shared" si="120"/>
        <v>0</v>
      </c>
      <c r="EK385" s="411">
        <f t="shared" si="121"/>
        <v>6997</v>
      </c>
      <c r="EL385" s="7">
        <f t="shared" si="122"/>
        <v>-6997</v>
      </c>
    </row>
    <row r="386" spans="1:142">
      <c r="A386" s="365" t="str">
        <f t="shared" si="104"/>
        <v xml:space="preserve"> 094</v>
      </c>
      <c r="B386" s="370" t="s">
        <v>946</v>
      </c>
      <c r="C386" s="370" t="s">
        <v>1215</v>
      </c>
      <c r="D386" s="411">
        <v>56</v>
      </c>
      <c r="E386" s="411">
        <v>38</v>
      </c>
      <c r="F386" s="411">
        <v>35</v>
      </c>
      <c r="G386" s="411">
        <v>43</v>
      </c>
      <c r="H386" s="411">
        <v>51</v>
      </c>
      <c r="I386" s="411">
        <v>45</v>
      </c>
      <c r="J386" s="411">
        <v>52</v>
      </c>
      <c r="K386" s="411">
        <v>55</v>
      </c>
      <c r="L386" s="411">
        <v>60</v>
      </c>
      <c r="M386" s="411">
        <v>50</v>
      </c>
      <c r="N386" s="411">
        <v>37</v>
      </c>
      <c r="O386" s="412">
        <v>40</v>
      </c>
      <c r="P386" s="411">
        <f t="shared" si="105"/>
        <v>562</v>
      </c>
      <c r="Q386" s="411">
        <f t="shared" si="106"/>
        <v>318.32258064516128</v>
      </c>
      <c r="R386" s="411">
        <f t="shared" si="107"/>
        <v>100.12569521690767</v>
      </c>
      <c r="S386" s="411">
        <f t="shared" si="108"/>
        <v>143.55172413793105</v>
      </c>
      <c r="T386" s="411">
        <v>0</v>
      </c>
      <c r="U386" s="411">
        <v>0</v>
      </c>
      <c r="V386" s="411">
        <v>0</v>
      </c>
      <c r="W386" s="411">
        <v>0</v>
      </c>
      <c r="X386" s="411">
        <v>0</v>
      </c>
      <c r="Y386" s="411">
        <v>0</v>
      </c>
      <c r="Z386" s="411">
        <v>0</v>
      </c>
      <c r="AA386" s="411">
        <v>0</v>
      </c>
      <c r="AB386" s="411">
        <v>0</v>
      </c>
      <c r="AC386" s="411">
        <v>0</v>
      </c>
      <c r="AD386" s="411">
        <v>0</v>
      </c>
      <c r="AE386" s="412">
        <v>0</v>
      </c>
      <c r="AF386" s="411">
        <f t="shared" si="109"/>
        <v>0</v>
      </c>
      <c r="AG386" s="411">
        <v>0</v>
      </c>
      <c r="AH386" s="411">
        <v>0</v>
      </c>
      <c r="AI386" s="411">
        <v>0</v>
      </c>
      <c r="AJ386" s="411">
        <v>0</v>
      </c>
      <c r="AK386" s="411">
        <v>0</v>
      </c>
      <c r="AL386" s="411">
        <v>0</v>
      </c>
      <c r="AM386" s="411">
        <v>0</v>
      </c>
      <c r="AN386" s="411">
        <v>0</v>
      </c>
      <c r="AO386" s="411">
        <v>0</v>
      </c>
      <c r="AP386" s="411">
        <v>0</v>
      </c>
      <c r="AQ386" s="411">
        <v>0</v>
      </c>
      <c r="AR386" s="412">
        <v>0</v>
      </c>
      <c r="AS386" s="411">
        <f t="shared" si="110"/>
        <v>0</v>
      </c>
      <c r="AT386" s="411">
        <f t="shared" si="111"/>
        <v>0</v>
      </c>
      <c r="AU386" s="411">
        <f t="shared" si="112"/>
        <v>0</v>
      </c>
      <c r="AV386" s="411">
        <f t="shared" si="113"/>
        <v>0</v>
      </c>
      <c r="AW386" s="411">
        <v>0</v>
      </c>
      <c r="AX386" s="411">
        <v>0</v>
      </c>
      <c r="AY386" s="411">
        <v>0</v>
      </c>
      <c r="AZ386" s="411">
        <v>0</v>
      </c>
      <c r="BA386" s="411">
        <v>0</v>
      </c>
      <c r="BB386" s="411">
        <v>0</v>
      </c>
      <c r="BC386" s="411">
        <v>0</v>
      </c>
      <c r="BD386" s="411">
        <v>0</v>
      </c>
      <c r="BE386" s="411">
        <v>0</v>
      </c>
      <c r="BF386" s="411">
        <v>0</v>
      </c>
      <c r="BG386" s="411">
        <v>0</v>
      </c>
      <c r="BH386" s="412">
        <v>0</v>
      </c>
      <c r="BI386" s="411">
        <f t="shared" si="114"/>
        <v>0</v>
      </c>
      <c r="BJ386" s="411">
        <v>0</v>
      </c>
      <c r="BK386" s="411">
        <v>0</v>
      </c>
      <c r="BL386" s="411">
        <v>0</v>
      </c>
      <c r="BM386" s="411">
        <v>0</v>
      </c>
      <c r="BN386" s="411">
        <v>0</v>
      </c>
      <c r="BO386" s="411">
        <v>0</v>
      </c>
      <c r="BP386" s="411">
        <v>0</v>
      </c>
      <c r="BQ386" s="411">
        <v>0</v>
      </c>
      <c r="BR386" s="411">
        <v>0</v>
      </c>
      <c r="BS386" s="411">
        <v>0</v>
      </c>
      <c r="BT386" s="411">
        <v>0</v>
      </c>
      <c r="BU386" s="412">
        <v>0</v>
      </c>
      <c r="BV386" s="411">
        <f t="shared" si="115"/>
        <v>0</v>
      </c>
      <c r="BW386" s="411">
        <v>0</v>
      </c>
      <c r="BX386" s="411">
        <v>0</v>
      </c>
      <c r="BY386" s="411">
        <v>0</v>
      </c>
      <c r="BZ386" s="411">
        <v>0</v>
      </c>
      <c r="CA386" s="411">
        <v>0</v>
      </c>
      <c r="CB386" s="411">
        <v>0</v>
      </c>
      <c r="CC386" s="411">
        <v>0</v>
      </c>
      <c r="CD386" s="411">
        <v>0</v>
      </c>
      <c r="CE386" s="411">
        <v>0</v>
      </c>
      <c r="CF386" s="411">
        <v>0</v>
      </c>
      <c r="CG386" s="411">
        <v>0</v>
      </c>
      <c r="CH386" s="412">
        <v>0</v>
      </c>
      <c r="CI386" s="411">
        <f t="shared" si="116"/>
        <v>0</v>
      </c>
      <c r="CJ386" s="411">
        <v>0</v>
      </c>
      <c r="CK386" s="411">
        <v>0</v>
      </c>
      <c r="CL386" s="411">
        <v>0</v>
      </c>
      <c r="CM386" s="411">
        <v>0</v>
      </c>
      <c r="CN386" s="411">
        <v>0</v>
      </c>
      <c r="CO386" s="411">
        <v>0</v>
      </c>
      <c r="CP386" s="411">
        <v>0</v>
      </c>
      <c r="CQ386" s="411">
        <v>0</v>
      </c>
      <c r="CR386" s="411">
        <v>0</v>
      </c>
      <c r="CS386" s="411">
        <v>0</v>
      </c>
      <c r="CT386" s="411">
        <v>0</v>
      </c>
      <c r="CU386" s="412">
        <v>0</v>
      </c>
      <c r="CV386" s="411">
        <f t="shared" si="117"/>
        <v>0</v>
      </c>
      <c r="CW386" s="411">
        <v>0</v>
      </c>
      <c r="CX386" s="411">
        <v>0</v>
      </c>
      <c r="CY386" s="411">
        <v>0</v>
      </c>
      <c r="CZ386" s="411">
        <v>0</v>
      </c>
      <c r="DA386" s="411">
        <v>0</v>
      </c>
      <c r="DB386" s="411">
        <v>0</v>
      </c>
      <c r="DC386" s="411">
        <v>0</v>
      </c>
      <c r="DD386" s="411">
        <v>0</v>
      </c>
      <c r="DE386" s="411">
        <v>0</v>
      </c>
      <c r="DF386" s="411">
        <v>0</v>
      </c>
      <c r="DG386" s="411">
        <v>0</v>
      </c>
      <c r="DH386" s="412">
        <v>0</v>
      </c>
      <c r="DI386" s="411">
        <f t="shared" si="118"/>
        <v>0</v>
      </c>
      <c r="DJ386" s="411">
        <v>0</v>
      </c>
      <c r="DK386" s="411">
        <v>0</v>
      </c>
      <c r="DL386" s="411">
        <v>0</v>
      </c>
      <c r="DM386" s="411">
        <v>0</v>
      </c>
      <c r="DN386" s="411">
        <v>0</v>
      </c>
      <c r="DO386" s="411">
        <v>0</v>
      </c>
      <c r="DP386" s="411">
        <v>0</v>
      </c>
      <c r="DQ386" s="411">
        <v>0</v>
      </c>
      <c r="DR386" s="411">
        <v>0</v>
      </c>
      <c r="DS386" s="411">
        <v>0</v>
      </c>
      <c r="DT386" s="411">
        <v>0</v>
      </c>
      <c r="DU386" s="412">
        <v>0</v>
      </c>
      <c r="DV386" s="411">
        <f t="shared" si="119"/>
        <v>0</v>
      </c>
      <c r="DW386" s="412">
        <v>0</v>
      </c>
      <c r="DX386" s="412">
        <v>0</v>
      </c>
      <c r="DY386" s="412">
        <v>0</v>
      </c>
      <c r="DZ386" s="412">
        <v>0</v>
      </c>
      <c r="EA386" s="412">
        <v>0</v>
      </c>
      <c r="EB386" s="412">
        <v>0</v>
      </c>
      <c r="EC386" s="412">
        <v>0</v>
      </c>
      <c r="ED386" s="412">
        <v>0</v>
      </c>
      <c r="EE386" s="412">
        <v>0</v>
      </c>
      <c r="EF386" s="412">
        <v>0</v>
      </c>
      <c r="EG386" s="412">
        <v>0</v>
      </c>
      <c r="EH386" s="412">
        <v>0</v>
      </c>
      <c r="EI386" s="411">
        <f t="shared" si="120"/>
        <v>0</v>
      </c>
      <c r="EK386" s="411">
        <f t="shared" si="121"/>
        <v>562</v>
      </c>
      <c r="EL386" s="7">
        <f t="shared" si="122"/>
        <v>-562</v>
      </c>
    </row>
    <row r="387" spans="1:142">
      <c r="A387" s="365" t="str">
        <f t="shared" ref="A387:A450" si="123">MID(B387,FIND("-",B387) +1,4)</f>
        <v xml:space="preserve"> 094</v>
      </c>
      <c r="B387" s="370" t="s">
        <v>946</v>
      </c>
      <c r="C387" s="370" t="s">
        <v>1216</v>
      </c>
      <c r="D387" s="411">
        <v>12030</v>
      </c>
      <c r="E387" s="411">
        <v>11876</v>
      </c>
      <c r="F387" s="411">
        <v>11702</v>
      </c>
      <c r="G387" s="411">
        <v>11537</v>
      </c>
      <c r="H387" s="411">
        <v>11359</v>
      </c>
      <c r="I387" s="411">
        <v>11156</v>
      </c>
      <c r="J387" s="411">
        <v>10999</v>
      </c>
      <c r="K387" s="411">
        <v>10797</v>
      </c>
      <c r="L387" s="411">
        <v>10628</v>
      </c>
      <c r="M387" s="411">
        <v>10461</v>
      </c>
      <c r="N387" s="411">
        <v>10250</v>
      </c>
      <c r="O387" s="412">
        <v>10084</v>
      </c>
      <c r="P387" s="411">
        <f t="shared" si="105"/>
        <v>132879</v>
      </c>
      <c r="Q387" s="411">
        <f t="shared" si="106"/>
        <v>80304.193548387091</v>
      </c>
      <c r="R387" s="411">
        <f t="shared" si="107"/>
        <v>18847.944382647387</v>
      </c>
      <c r="S387" s="411">
        <f t="shared" si="108"/>
        <v>33726.862068965514</v>
      </c>
      <c r="T387" s="411">
        <v>0</v>
      </c>
      <c r="U387" s="411">
        <v>0</v>
      </c>
      <c r="V387" s="411">
        <v>0</v>
      </c>
      <c r="W387" s="411">
        <v>0</v>
      </c>
      <c r="X387" s="411">
        <v>0</v>
      </c>
      <c r="Y387" s="411">
        <v>0</v>
      </c>
      <c r="Z387" s="411">
        <v>0</v>
      </c>
      <c r="AA387" s="411">
        <v>0</v>
      </c>
      <c r="AB387" s="411">
        <v>0</v>
      </c>
      <c r="AC387" s="411">
        <v>0</v>
      </c>
      <c r="AD387" s="411">
        <v>0</v>
      </c>
      <c r="AE387" s="412">
        <v>0</v>
      </c>
      <c r="AF387" s="411">
        <f t="shared" si="109"/>
        <v>0</v>
      </c>
      <c r="AG387" s="411">
        <v>0</v>
      </c>
      <c r="AH387" s="411">
        <v>0</v>
      </c>
      <c r="AI387" s="411">
        <v>0</v>
      </c>
      <c r="AJ387" s="411">
        <v>0</v>
      </c>
      <c r="AK387" s="411">
        <v>0</v>
      </c>
      <c r="AL387" s="411">
        <v>0</v>
      </c>
      <c r="AM387" s="411">
        <v>0</v>
      </c>
      <c r="AN387" s="411">
        <v>0</v>
      </c>
      <c r="AO387" s="411">
        <v>0</v>
      </c>
      <c r="AP387" s="411">
        <v>0</v>
      </c>
      <c r="AQ387" s="411">
        <v>0</v>
      </c>
      <c r="AR387" s="412">
        <v>0</v>
      </c>
      <c r="AS387" s="411">
        <f t="shared" si="110"/>
        <v>0</v>
      </c>
      <c r="AT387" s="411">
        <f t="shared" si="111"/>
        <v>0</v>
      </c>
      <c r="AU387" s="411">
        <f t="shared" si="112"/>
        <v>0</v>
      </c>
      <c r="AV387" s="411">
        <f t="shared" si="113"/>
        <v>0</v>
      </c>
      <c r="AW387" s="411">
        <v>0</v>
      </c>
      <c r="AX387" s="411">
        <v>0</v>
      </c>
      <c r="AY387" s="411">
        <v>0</v>
      </c>
      <c r="AZ387" s="411">
        <v>0</v>
      </c>
      <c r="BA387" s="411">
        <v>0</v>
      </c>
      <c r="BB387" s="411">
        <v>0</v>
      </c>
      <c r="BC387" s="411">
        <v>0</v>
      </c>
      <c r="BD387" s="411">
        <v>0</v>
      </c>
      <c r="BE387" s="411">
        <v>0</v>
      </c>
      <c r="BF387" s="411">
        <v>0</v>
      </c>
      <c r="BG387" s="411">
        <v>0</v>
      </c>
      <c r="BH387" s="412">
        <v>0</v>
      </c>
      <c r="BI387" s="411">
        <f t="shared" si="114"/>
        <v>0</v>
      </c>
      <c r="BJ387" s="411">
        <v>0</v>
      </c>
      <c r="BK387" s="411">
        <v>0</v>
      </c>
      <c r="BL387" s="411">
        <v>0</v>
      </c>
      <c r="BM387" s="411">
        <v>0</v>
      </c>
      <c r="BN387" s="411">
        <v>0</v>
      </c>
      <c r="BO387" s="411">
        <v>0</v>
      </c>
      <c r="BP387" s="411">
        <v>0</v>
      </c>
      <c r="BQ387" s="411">
        <v>0</v>
      </c>
      <c r="BR387" s="411">
        <v>0</v>
      </c>
      <c r="BS387" s="411">
        <v>0</v>
      </c>
      <c r="BT387" s="411">
        <v>0</v>
      </c>
      <c r="BU387" s="412">
        <v>0</v>
      </c>
      <c r="BV387" s="411">
        <f t="shared" si="115"/>
        <v>0</v>
      </c>
      <c r="BW387" s="411">
        <v>0</v>
      </c>
      <c r="BX387" s="411">
        <v>0</v>
      </c>
      <c r="BY387" s="411">
        <v>0</v>
      </c>
      <c r="BZ387" s="411">
        <v>0</v>
      </c>
      <c r="CA387" s="411">
        <v>0</v>
      </c>
      <c r="CB387" s="411">
        <v>0</v>
      </c>
      <c r="CC387" s="411">
        <v>0</v>
      </c>
      <c r="CD387" s="411">
        <v>0</v>
      </c>
      <c r="CE387" s="411">
        <v>0</v>
      </c>
      <c r="CF387" s="411">
        <v>0</v>
      </c>
      <c r="CG387" s="411">
        <v>0</v>
      </c>
      <c r="CH387" s="412">
        <v>0</v>
      </c>
      <c r="CI387" s="411">
        <f t="shared" si="116"/>
        <v>0</v>
      </c>
      <c r="CJ387" s="411">
        <v>0</v>
      </c>
      <c r="CK387" s="411">
        <v>0</v>
      </c>
      <c r="CL387" s="411">
        <v>0</v>
      </c>
      <c r="CM387" s="411">
        <v>0</v>
      </c>
      <c r="CN387" s="411">
        <v>0</v>
      </c>
      <c r="CO387" s="411">
        <v>0</v>
      </c>
      <c r="CP387" s="411">
        <v>0</v>
      </c>
      <c r="CQ387" s="411">
        <v>0</v>
      </c>
      <c r="CR387" s="411">
        <v>0</v>
      </c>
      <c r="CS387" s="411">
        <v>0</v>
      </c>
      <c r="CT387" s="411">
        <v>0</v>
      </c>
      <c r="CU387" s="412">
        <v>0</v>
      </c>
      <c r="CV387" s="411">
        <f t="shared" si="117"/>
        <v>0</v>
      </c>
      <c r="CW387" s="411">
        <v>0</v>
      </c>
      <c r="CX387" s="411">
        <v>0</v>
      </c>
      <c r="CY387" s="411">
        <v>0</v>
      </c>
      <c r="CZ387" s="411">
        <v>0</v>
      </c>
      <c r="DA387" s="411">
        <v>0</v>
      </c>
      <c r="DB387" s="411">
        <v>0</v>
      </c>
      <c r="DC387" s="411">
        <v>0</v>
      </c>
      <c r="DD387" s="411">
        <v>0</v>
      </c>
      <c r="DE387" s="411">
        <v>0</v>
      </c>
      <c r="DF387" s="411">
        <v>0</v>
      </c>
      <c r="DG387" s="411">
        <v>0</v>
      </c>
      <c r="DH387" s="412">
        <v>0</v>
      </c>
      <c r="DI387" s="411">
        <f t="shared" si="118"/>
        <v>0</v>
      </c>
      <c r="DJ387" s="411">
        <v>0</v>
      </c>
      <c r="DK387" s="411">
        <v>0</v>
      </c>
      <c r="DL387" s="411">
        <v>0</v>
      </c>
      <c r="DM387" s="411">
        <v>0</v>
      </c>
      <c r="DN387" s="411">
        <v>0</v>
      </c>
      <c r="DO387" s="411">
        <v>0</v>
      </c>
      <c r="DP387" s="411">
        <v>0</v>
      </c>
      <c r="DQ387" s="411">
        <v>0</v>
      </c>
      <c r="DR387" s="411">
        <v>0</v>
      </c>
      <c r="DS387" s="411">
        <v>0</v>
      </c>
      <c r="DT387" s="411">
        <v>0</v>
      </c>
      <c r="DU387" s="412">
        <v>0</v>
      </c>
      <c r="DV387" s="411">
        <f t="shared" si="119"/>
        <v>0</v>
      </c>
      <c r="DW387" s="412">
        <v>0</v>
      </c>
      <c r="DX387" s="412">
        <v>0</v>
      </c>
      <c r="DY387" s="412">
        <v>0</v>
      </c>
      <c r="DZ387" s="412">
        <v>0</v>
      </c>
      <c r="EA387" s="412">
        <v>0</v>
      </c>
      <c r="EB387" s="412">
        <v>0</v>
      </c>
      <c r="EC387" s="412">
        <v>0</v>
      </c>
      <c r="ED387" s="412">
        <v>0</v>
      </c>
      <c r="EE387" s="412">
        <v>0</v>
      </c>
      <c r="EF387" s="412">
        <v>0</v>
      </c>
      <c r="EG387" s="412">
        <v>0</v>
      </c>
      <c r="EH387" s="412">
        <v>0</v>
      </c>
      <c r="EI387" s="411">
        <f t="shared" si="120"/>
        <v>0</v>
      </c>
      <c r="EK387" s="411">
        <f t="shared" si="121"/>
        <v>132879</v>
      </c>
      <c r="EL387" s="7">
        <f t="shared" si="122"/>
        <v>-132879</v>
      </c>
    </row>
    <row r="388" spans="1:142">
      <c r="A388" s="365" t="str">
        <f t="shared" si="123"/>
        <v xml:space="preserve"> 094</v>
      </c>
      <c r="B388" s="370" t="s">
        <v>946</v>
      </c>
      <c r="C388" s="370" t="s">
        <v>1202</v>
      </c>
      <c r="D388" s="411">
        <v>46</v>
      </c>
      <c r="E388" s="411">
        <v>48</v>
      </c>
      <c r="F388" s="411">
        <v>51</v>
      </c>
      <c r="G388" s="411">
        <v>58</v>
      </c>
      <c r="H388" s="411">
        <v>36</v>
      </c>
      <c r="I388" s="411">
        <v>51</v>
      </c>
      <c r="J388" s="411">
        <v>64</v>
      </c>
      <c r="K388" s="411">
        <v>47</v>
      </c>
      <c r="L388" s="411">
        <v>57</v>
      </c>
      <c r="M388" s="411">
        <v>63</v>
      </c>
      <c r="N388" s="411">
        <v>38</v>
      </c>
      <c r="O388" s="412">
        <v>60</v>
      </c>
      <c r="P388" s="411">
        <f t="shared" ref="P388:P451" si="124">SUM(D388:O388)</f>
        <v>619</v>
      </c>
      <c r="Q388" s="411">
        <f t="shared" ref="Q388:Q451" si="125">SUM(D388:I388)+((30/31)*J388)</f>
        <v>351.93548387096774</v>
      </c>
      <c r="R388" s="411">
        <f t="shared" ref="R388:R451" si="126">((1/31)*J388)+K388+((21/29*L388))</f>
        <v>90.340378197997779</v>
      </c>
      <c r="S388" s="411">
        <f t="shared" ref="S388:S451" si="127">((8/29)*L388)+SUM(M388:O388)</f>
        <v>176.72413793103448</v>
      </c>
      <c r="T388" s="411">
        <v>0</v>
      </c>
      <c r="U388" s="411">
        <v>0</v>
      </c>
      <c r="V388" s="411">
        <v>0</v>
      </c>
      <c r="W388" s="411">
        <v>0</v>
      </c>
      <c r="X388" s="411">
        <v>0</v>
      </c>
      <c r="Y388" s="411">
        <v>0</v>
      </c>
      <c r="Z388" s="411">
        <v>0</v>
      </c>
      <c r="AA388" s="411">
        <v>0</v>
      </c>
      <c r="AB388" s="411">
        <v>0</v>
      </c>
      <c r="AC388" s="411">
        <v>0</v>
      </c>
      <c r="AD388" s="411">
        <v>0</v>
      </c>
      <c r="AE388" s="412">
        <v>0</v>
      </c>
      <c r="AF388" s="411">
        <f t="shared" ref="AF388:AF451" si="128">SUM(T388:AE388)</f>
        <v>0</v>
      </c>
      <c r="AG388" s="411">
        <v>0</v>
      </c>
      <c r="AH388" s="411">
        <v>0</v>
      </c>
      <c r="AI388" s="411">
        <v>0</v>
      </c>
      <c r="AJ388" s="411">
        <v>0</v>
      </c>
      <c r="AK388" s="411">
        <v>0</v>
      </c>
      <c r="AL388" s="411">
        <v>0</v>
      </c>
      <c r="AM388" s="411">
        <v>0</v>
      </c>
      <c r="AN388" s="411">
        <v>0</v>
      </c>
      <c r="AO388" s="411">
        <v>0</v>
      </c>
      <c r="AP388" s="411">
        <v>0</v>
      </c>
      <c r="AQ388" s="411">
        <v>0</v>
      </c>
      <c r="AR388" s="412">
        <v>0</v>
      </c>
      <c r="AS388" s="411">
        <f t="shared" ref="AS388:AS451" si="129">SUM(AG388:AR388)</f>
        <v>0</v>
      </c>
      <c r="AT388" s="411">
        <f t="shared" ref="AT388:AT451" si="130">SUM(AG388:AL388)+((30/31)*AM388)</f>
        <v>0</v>
      </c>
      <c r="AU388" s="411">
        <f t="shared" ref="AU388:AU451" si="131">((1/31)*AM388)+AN388+((21/29*AO388))</f>
        <v>0</v>
      </c>
      <c r="AV388" s="411">
        <f t="shared" ref="AV388:AV451" si="132">((8/29)*AO388)+SUM(AP388:AR388)</f>
        <v>0</v>
      </c>
      <c r="AW388" s="411">
        <v>0</v>
      </c>
      <c r="AX388" s="411">
        <v>0</v>
      </c>
      <c r="AY388" s="411">
        <v>0</v>
      </c>
      <c r="AZ388" s="411">
        <v>0</v>
      </c>
      <c r="BA388" s="411">
        <v>0</v>
      </c>
      <c r="BB388" s="411">
        <v>0</v>
      </c>
      <c r="BC388" s="411">
        <v>0</v>
      </c>
      <c r="BD388" s="411">
        <v>0</v>
      </c>
      <c r="BE388" s="411">
        <v>0</v>
      </c>
      <c r="BF388" s="411">
        <v>0</v>
      </c>
      <c r="BG388" s="411">
        <v>0</v>
      </c>
      <c r="BH388" s="412">
        <v>0</v>
      </c>
      <c r="BI388" s="411">
        <f t="shared" ref="BI388:BI451" si="133">SUM(AW388:BH388)</f>
        <v>0</v>
      </c>
      <c r="BJ388" s="411">
        <v>0</v>
      </c>
      <c r="BK388" s="411">
        <v>0</v>
      </c>
      <c r="BL388" s="411">
        <v>0</v>
      </c>
      <c r="BM388" s="411">
        <v>0</v>
      </c>
      <c r="BN388" s="411">
        <v>0</v>
      </c>
      <c r="BO388" s="411">
        <v>0</v>
      </c>
      <c r="BP388" s="411">
        <v>0</v>
      </c>
      <c r="BQ388" s="411">
        <v>0</v>
      </c>
      <c r="BR388" s="411">
        <v>0</v>
      </c>
      <c r="BS388" s="411">
        <v>0</v>
      </c>
      <c r="BT388" s="411">
        <v>0</v>
      </c>
      <c r="BU388" s="412">
        <v>0</v>
      </c>
      <c r="BV388" s="411">
        <f t="shared" ref="BV388:BV451" si="134">SUM(BJ388:BU388)</f>
        <v>0</v>
      </c>
      <c r="BW388" s="411">
        <v>0</v>
      </c>
      <c r="BX388" s="411">
        <v>0</v>
      </c>
      <c r="BY388" s="411">
        <v>0</v>
      </c>
      <c r="BZ388" s="411">
        <v>0</v>
      </c>
      <c r="CA388" s="411">
        <v>0</v>
      </c>
      <c r="CB388" s="411">
        <v>0</v>
      </c>
      <c r="CC388" s="411">
        <v>0</v>
      </c>
      <c r="CD388" s="411">
        <v>0</v>
      </c>
      <c r="CE388" s="411">
        <v>0</v>
      </c>
      <c r="CF388" s="411">
        <v>0</v>
      </c>
      <c r="CG388" s="411">
        <v>0</v>
      </c>
      <c r="CH388" s="412">
        <v>0</v>
      </c>
      <c r="CI388" s="411">
        <f t="shared" ref="CI388:CI451" si="135">SUM(BW388:CH388)</f>
        <v>0</v>
      </c>
      <c r="CJ388" s="411">
        <v>0</v>
      </c>
      <c r="CK388" s="411">
        <v>0</v>
      </c>
      <c r="CL388" s="411">
        <v>0</v>
      </c>
      <c r="CM388" s="411">
        <v>0</v>
      </c>
      <c r="CN388" s="411">
        <v>0</v>
      </c>
      <c r="CO388" s="411">
        <v>0</v>
      </c>
      <c r="CP388" s="411">
        <v>0</v>
      </c>
      <c r="CQ388" s="411">
        <v>0</v>
      </c>
      <c r="CR388" s="411">
        <v>0</v>
      </c>
      <c r="CS388" s="411">
        <v>0</v>
      </c>
      <c r="CT388" s="411">
        <v>0</v>
      </c>
      <c r="CU388" s="412">
        <v>0</v>
      </c>
      <c r="CV388" s="411">
        <f t="shared" ref="CV388:CV451" si="136">SUM(CJ388:CU388)</f>
        <v>0</v>
      </c>
      <c r="CW388" s="411">
        <v>0</v>
      </c>
      <c r="CX388" s="411">
        <v>0</v>
      </c>
      <c r="CY388" s="411">
        <v>0</v>
      </c>
      <c r="CZ388" s="411">
        <v>0</v>
      </c>
      <c r="DA388" s="411">
        <v>0</v>
      </c>
      <c r="DB388" s="411">
        <v>0</v>
      </c>
      <c r="DC388" s="411">
        <v>0</v>
      </c>
      <c r="DD388" s="411">
        <v>0</v>
      </c>
      <c r="DE388" s="411">
        <v>0</v>
      </c>
      <c r="DF388" s="411">
        <v>0</v>
      </c>
      <c r="DG388" s="411">
        <v>0</v>
      </c>
      <c r="DH388" s="412">
        <v>0</v>
      </c>
      <c r="DI388" s="411">
        <f t="shared" ref="DI388:DI451" si="137">SUM(CW388:DH388)</f>
        <v>0</v>
      </c>
      <c r="DJ388" s="411">
        <v>0</v>
      </c>
      <c r="DK388" s="411">
        <v>0</v>
      </c>
      <c r="DL388" s="411">
        <v>0</v>
      </c>
      <c r="DM388" s="411">
        <v>0</v>
      </c>
      <c r="DN388" s="411">
        <v>0</v>
      </c>
      <c r="DO388" s="411">
        <v>0</v>
      </c>
      <c r="DP388" s="411">
        <v>0</v>
      </c>
      <c r="DQ388" s="411">
        <v>0</v>
      </c>
      <c r="DR388" s="411">
        <v>0</v>
      </c>
      <c r="DS388" s="411">
        <v>0</v>
      </c>
      <c r="DT388" s="411">
        <v>0</v>
      </c>
      <c r="DU388" s="412">
        <v>0</v>
      </c>
      <c r="DV388" s="411">
        <f t="shared" ref="DV388:DV451" si="138">SUM(DJ388:DU388)</f>
        <v>0</v>
      </c>
      <c r="DW388" s="412">
        <v>0</v>
      </c>
      <c r="DX388" s="412">
        <v>0</v>
      </c>
      <c r="DY388" s="412">
        <v>0</v>
      </c>
      <c r="DZ388" s="412">
        <v>0</v>
      </c>
      <c r="EA388" s="412">
        <v>0</v>
      </c>
      <c r="EB388" s="412">
        <v>0</v>
      </c>
      <c r="EC388" s="412">
        <v>0</v>
      </c>
      <c r="ED388" s="412">
        <v>0</v>
      </c>
      <c r="EE388" s="412">
        <v>0</v>
      </c>
      <c r="EF388" s="412">
        <v>0</v>
      </c>
      <c r="EG388" s="412">
        <v>0</v>
      </c>
      <c r="EH388" s="412">
        <v>0</v>
      </c>
      <c r="EI388" s="411">
        <f t="shared" ref="EI388:EI451" si="139">SUM(DW388:EH388)</f>
        <v>0</v>
      </c>
      <c r="EK388" s="411">
        <f t="shared" ref="EK388:EK451" si="140">P388+AF388+BI388+CI388+DI388</f>
        <v>619</v>
      </c>
      <c r="EL388" s="7">
        <f t="shared" ref="EL388:EL451" si="141">EI388-EK388</f>
        <v>-619</v>
      </c>
    </row>
    <row r="389" spans="1:142">
      <c r="A389" s="365" t="str">
        <f t="shared" si="123"/>
        <v xml:space="preserve"> 094</v>
      </c>
      <c r="B389" s="370" t="s">
        <v>946</v>
      </c>
      <c r="C389" s="370" t="s">
        <v>1203</v>
      </c>
      <c r="D389" s="411">
        <v>72</v>
      </c>
      <c r="E389" s="411">
        <v>70</v>
      </c>
      <c r="F389" s="411">
        <v>81</v>
      </c>
      <c r="G389" s="411">
        <v>67</v>
      </c>
      <c r="H389" s="411">
        <v>106</v>
      </c>
      <c r="I389" s="411">
        <v>88</v>
      </c>
      <c r="J389" s="411">
        <v>90</v>
      </c>
      <c r="K389" s="411">
        <v>86</v>
      </c>
      <c r="L389" s="411">
        <v>68</v>
      </c>
      <c r="M389" s="411">
        <v>67</v>
      </c>
      <c r="N389" s="411">
        <v>75</v>
      </c>
      <c r="O389" s="412">
        <v>47</v>
      </c>
      <c r="P389" s="411">
        <f t="shared" si="124"/>
        <v>917</v>
      </c>
      <c r="Q389" s="411">
        <f t="shared" si="125"/>
        <v>571.09677419354841</v>
      </c>
      <c r="R389" s="411">
        <f t="shared" si="126"/>
        <v>138.14460511679644</v>
      </c>
      <c r="S389" s="411">
        <f t="shared" si="127"/>
        <v>207.75862068965517</v>
      </c>
      <c r="T389" s="411">
        <v>0</v>
      </c>
      <c r="U389" s="411">
        <v>0</v>
      </c>
      <c r="V389" s="411">
        <v>0</v>
      </c>
      <c r="W389" s="411">
        <v>0</v>
      </c>
      <c r="X389" s="411">
        <v>0</v>
      </c>
      <c r="Y389" s="411">
        <v>0</v>
      </c>
      <c r="Z389" s="411">
        <v>0</v>
      </c>
      <c r="AA389" s="411">
        <v>0</v>
      </c>
      <c r="AB389" s="411">
        <v>0</v>
      </c>
      <c r="AC389" s="411">
        <v>0</v>
      </c>
      <c r="AD389" s="411">
        <v>0</v>
      </c>
      <c r="AE389" s="412">
        <v>0</v>
      </c>
      <c r="AF389" s="411">
        <f t="shared" si="128"/>
        <v>0</v>
      </c>
      <c r="AG389" s="411">
        <v>0</v>
      </c>
      <c r="AH389" s="411">
        <v>0</v>
      </c>
      <c r="AI389" s="411">
        <v>0</v>
      </c>
      <c r="AJ389" s="411">
        <v>0</v>
      </c>
      <c r="AK389" s="411">
        <v>0</v>
      </c>
      <c r="AL389" s="411">
        <v>0</v>
      </c>
      <c r="AM389" s="411">
        <v>0</v>
      </c>
      <c r="AN389" s="411">
        <v>0</v>
      </c>
      <c r="AO389" s="411">
        <v>0</v>
      </c>
      <c r="AP389" s="411">
        <v>0</v>
      </c>
      <c r="AQ389" s="411">
        <v>0</v>
      </c>
      <c r="AR389" s="412">
        <v>0</v>
      </c>
      <c r="AS389" s="411">
        <f t="shared" si="129"/>
        <v>0</v>
      </c>
      <c r="AT389" s="411">
        <f t="shared" si="130"/>
        <v>0</v>
      </c>
      <c r="AU389" s="411">
        <f t="shared" si="131"/>
        <v>0</v>
      </c>
      <c r="AV389" s="411">
        <f t="shared" si="132"/>
        <v>0</v>
      </c>
      <c r="AW389" s="411">
        <v>0</v>
      </c>
      <c r="AX389" s="411">
        <v>0</v>
      </c>
      <c r="AY389" s="411">
        <v>0</v>
      </c>
      <c r="AZ389" s="411">
        <v>0</v>
      </c>
      <c r="BA389" s="411">
        <v>0</v>
      </c>
      <c r="BB389" s="411">
        <v>0</v>
      </c>
      <c r="BC389" s="411">
        <v>0</v>
      </c>
      <c r="BD389" s="411">
        <v>0</v>
      </c>
      <c r="BE389" s="411">
        <v>0</v>
      </c>
      <c r="BF389" s="411">
        <v>0</v>
      </c>
      <c r="BG389" s="411">
        <v>0</v>
      </c>
      <c r="BH389" s="412">
        <v>0</v>
      </c>
      <c r="BI389" s="411">
        <f t="shared" si="133"/>
        <v>0</v>
      </c>
      <c r="BJ389" s="411">
        <v>0</v>
      </c>
      <c r="BK389" s="411">
        <v>0</v>
      </c>
      <c r="BL389" s="411">
        <v>0</v>
      </c>
      <c r="BM389" s="411">
        <v>0</v>
      </c>
      <c r="BN389" s="411">
        <v>0</v>
      </c>
      <c r="BO389" s="411">
        <v>0</v>
      </c>
      <c r="BP389" s="411">
        <v>0</v>
      </c>
      <c r="BQ389" s="411">
        <v>0</v>
      </c>
      <c r="BR389" s="411">
        <v>0</v>
      </c>
      <c r="BS389" s="411">
        <v>0</v>
      </c>
      <c r="BT389" s="411">
        <v>0</v>
      </c>
      <c r="BU389" s="412">
        <v>0</v>
      </c>
      <c r="BV389" s="411">
        <f t="shared" si="134"/>
        <v>0</v>
      </c>
      <c r="BW389" s="411">
        <v>0</v>
      </c>
      <c r="BX389" s="411">
        <v>0</v>
      </c>
      <c r="BY389" s="411">
        <v>0</v>
      </c>
      <c r="BZ389" s="411">
        <v>0</v>
      </c>
      <c r="CA389" s="411">
        <v>0</v>
      </c>
      <c r="CB389" s="411">
        <v>0</v>
      </c>
      <c r="CC389" s="411">
        <v>0</v>
      </c>
      <c r="CD389" s="411">
        <v>0</v>
      </c>
      <c r="CE389" s="411">
        <v>0</v>
      </c>
      <c r="CF389" s="411">
        <v>0</v>
      </c>
      <c r="CG389" s="411">
        <v>0</v>
      </c>
      <c r="CH389" s="412">
        <v>0</v>
      </c>
      <c r="CI389" s="411">
        <f t="shared" si="135"/>
        <v>0</v>
      </c>
      <c r="CJ389" s="411">
        <v>0</v>
      </c>
      <c r="CK389" s="411">
        <v>0</v>
      </c>
      <c r="CL389" s="411">
        <v>0</v>
      </c>
      <c r="CM389" s="411">
        <v>0</v>
      </c>
      <c r="CN389" s="411">
        <v>0</v>
      </c>
      <c r="CO389" s="411">
        <v>0</v>
      </c>
      <c r="CP389" s="411">
        <v>0</v>
      </c>
      <c r="CQ389" s="411">
        <v>0</v>
      </c>
      <c r="CR389" s="411">
        <v>0</v>
      </c>
      <c r="CS389" s="411">
        <v>0</v>
      </c>
      <c r="CT389" s="411">
        <v>0</v>
      </c>
      <c r="CU389" s="412">
        <v>0</v>
      </c>
      <c r="CV389" s="411">
        <f t="shared" si="136"/>
        <v>0</v>
      </c>
      <c r="CW389" s="411">
        <v>0</v>
      </c>
      <c r="CX389" s="411">
        <v>0</v>
      </c>
      <c r="CY389" s="411">
        <v>0</v>
      </c>
      <c r="CZ389" s="411">
        <v>0</v>
      </c>
      <c r="DA389" s="411">
        <v>0</v>
      </c>
      <c r="DB389" s="411">
        <v>0</v>
      </c>
      <c r="DC389" s="411">
        <v>0</v>
      </c>
      <c r="DD389" s="411">
        <v>0</v>
      </c>
      <c r="DE389" s="411">
        <v>0</v>
      </c>
      <c r="DF389" s="411">
        <v>0</v>
      </c>
      <c r="DG389" s="411">
        <v>0</v>
      </c>
      <c r="DH389" s="412">
        <v>0</v>
      </c>
      <c r="DI389" s="411">
        <f t="shared" si="137"/>
        <v>0</v>
      </c>
      <c r="DJ389" s="411">
        <v>0</v>
      </c>
      <c r="DK389" s="411">
        <v>0</v>
      </c>
      <c r="DL389" s="411">
        <v>0</v>
      </c>
      <c r="DM389" s="411">
        <v>0</v>
      </c>
      <c r="DN389" s="411">
        <v>0</v>
      </c>
      <c r="DO389" s="411">
        <v>0</v>
      </c>
      <c r="DP389" s="411">
        <v>0</v>
      </c>
      <c r="DQ389" s="411">
        <v>0</v>
      </c>
      <c r="DR389" s="411">
        <v>0</v>
      </c>
      <c r="DS389" s="411">
        <v>0</v>
      </c>
      <c r="DT389" s="411">
        <v>0</v>
      </c>
      <c r="DU389" s="412">
        <v>0</v>
      </c>
      <c r="DV389" s="411">
        <f t="shared" si="138"/>
        <v>0</v>
      </c>
      <c r="DW389" s="412">
        <v>0</v>
      </c>
      <c r="DX389" s="412">
        <v>0</v>
      </c>
      <c r="DY389" s="412">
        <v>0</v>
      </c>
      <c r="DZ389" s="412">
        <v>0</v>
      </c>
      <c r="EA389" s="412">
        <v>0</v>
      </c>
      <c r="EB389" s="412">
        <v>0</v>
      </c>
      <c r="EC389" s="412">
        <v>0</v>
      </c>
      <c r="ED389" s="412">
        <v>0</v>
      </c>
      <c r="EE389" s="412">
        <v>0</v>
      </c>
      <c r="EF389" s="412">
        <v>0</v>
      </c>
      <c r="EG389" s="412">
        <v>0</v>
      </c>
      <c r="EH389" s="412">
        <v>0</v>
      </c>
      <c r="EI389" s="411">
        <f t="shared" si="139"/>
        <v>0</v>
      </c>
      <c r="EK389" s="411">
        <f t="shared" si="140"/>
        <v>917</v>
      </c>
      <c r="EL389" s="7">
        <f t="shared" si="141"/>
        <v>-917</v>
      </c>
    </row>
    <row r="390" spans="1:142">
      <c r="A390" s="365" t="str">
        <f t="shared" si="123"/>
        <v xml:space="preserve"> 094</v>
      </c>
      <c r="B390" s="370" t="s">
        <v>946</v>
      </c>
      <c r="C390" s="370" t="s">
        <v>1205</v>
      </c>
      <c r="D390" s="411">
        <v>53</v>
      </c>
      <c r="E390" s="411">
        <v>52</v>
      </c>
      <c r="F390" s="411">
        <v>58</v>
      </c>
      <c r="G390" s="411">
        <v>65</v>
      </c>
      <c r="H390" s="411">
        <v>41</v>
      </c>
      <c r="I390" s="411">
        <v>58</v>
      </c>
      <c r="J390" s="411">
        <v>67</v>
      </c>
      <c r="K390" s="411">
        <v>48</v>
      </c>
      <c r="L390" s="411">
        <v>61</v>
      </c>
      <c r="M390" s="411">
        <v>74</v>
      </c>
      <c r="N390" s="411">
        <v>39</v>
      </c>
      <c r="O390" s="412">
        <v>66</v>
      </c>
      <c r="P390" s="411">
        <f t="shared" si="124"/>
        <v>682</v>
      </c>
      <c r="Q390" s="411">
        <f t="shared" si="125"/>
        <v>391.83870967741939</v>
      </c>
      <c r="R390" s="411">
        <f t="shared" si="126"/>
        <v>94.3337041156841</v>
      </c>
      <c r="S390" s="411">
        <f t="shared" si="127"/>
        <v>195.82758620689654</v>
      </c>
      <c r="T390" s="411">
        <v>0</v>
      </c>
      <c r="U390" s="411">
        <v>0</v>
      </c>
      <c r="V390" s="411">
        <v>0</v>
      </c>
      <c r="W390" s="411">
        <v>0</v>
      </c>
      <c r="X390" s="411">
        <v>0</v>
      </c>
      <c r="Y390" s="411">
        <v>0</v>
      </c>
      <c r="Z390" s="411">
        <v>0</v>
      </c>
      <c r="AA390" s="411">
        <v>0</v>
      </c>
      <c r="AB390" s="411">
        <v>0</v>
      </c>
      <c r="AC390" s="411">
        <v>0</v>
      </c>
      <c r="AD390" s="411">
        <v>0</v>
      </c>
      <c r="AE390" s="412">
        <v>0</v>
      </c>
      <c r="AF390" s="411">
        <f t="shared" si="128"/>
        <v>0</v>
      </c>
      <c r="AG390" s="411">
        <v>0</v>
      </c>
      <c r="AH390" s="411">
        <v>0</v>
      </c>
      <c r="AI390" s="411">
        <v>0</v>
      </c>
      <c r="AJ390" s="411">
        <v>0</v>
      </c>
      <c r="AK390" s="411">
        <v>0</v>
      </c>
      <c r="AL390" s="411">
        <v>0</v>
      </c>
      <c r="AM390" s="411">
        <v>0</v>
      </c>
      <c r="AN390" s="411">
        <v>0</v>
      </c>
      <c r="AO390" s="411">
        <v>0</v>
      </c>
      <c r="AP390" s="411">
        <v>0</v>
      </c>
      <c r="AQ390" s="411">
        <v>0</v>
      </c>
      <c r="AR390" s="412">
        <v>0</v>
      </c>
      <c r="AS390" s="411">
        <f t="shared" si="129"/>
        <v>0</v>
      </c>
      <c r="AT390" s="411">
        <f t="shared" si="130"/>
        <v>0</v>
      </c>
      <c r="AU390" s="411">
        <f t="shared" si="131"/>
        <v>0</v>
      </c>
      <c r="AV390" s="411">
        <f t="shared" si="132"/>
        <v>0</v>
      </c>
      <c r="AW390" s="411">
        <v>0</v>
      </c>
      <c r="AX390" s="411">
        <v>0</v>
      </c>
      <c r="AY390" s="411">
        <v>0</v>
      </c>
      <c r="AZ390" s="411">
        <v>0</v>
      </c>
      <c r="BA390" s="411">
        <v>0</v>
      </c>
      <c r="BB390" s="411">
        <v>0</v>
      </c>
      <c r="BC390" s="411">
        <v>0</v>
      </c>
      <c r="BD390" s="411">
        <v>0</v>
      </c>
      <c r="BE390" s="411">
        <v>0</v>
      </c>
      <c r="BF390" s="411">
        <v>0</v>
      </c>
      <c r="BG390" s="411">
        <v>0</v>
      </c>
      <c r="BH390" s="412">
        <v>0</v>
      </c>
      <c r="BI390" s="411">
        <f t="shared" si="133"/>
        <v>0</v>
      </c>
      <c r="BJ390" s="411">
        <v>0</v>
      </c>
      <c r="BK390" s="411">
        <v>0</v>
      </c>
      <c r="BL390" s="411">
        <v>0</v>
      </c>
      <c r="BM390" s="411">
        <v>0</v>
      </c>
      <c r="BN390" s="411">
        <v>0</v>
      </c>
      <c r="BO390" s="411">
        <v>0</v>
      </c>
      <c r="BP390" s="411">
        <v>0</v>
      </c>
      <c r="BQ390" s="411">
        <v>0</v>
      </c>
      <c r="BR390" s="411">
        <v>0</v>
      </c>
      <c r="BS390" s="411">
        <v>0</v>
      </c>
      <c r="BT390" s="411">
        <v>0</v>
      </c>
      <c r="BU390" s="412">
        <v>0</v>
      </c>
      <c r="BV390" s="411">
        <f t="shared" si="134"/>
        <v>0</v>
      </c>
      <c r="BW390" s="411">
        <v>0</v>
      </c>
      <c r="BX390" s="411">
        <v>0</v>
      </c>
      <c r="BY390" s="411">
        <v>0</v>
      </c>
      <c r="BZ390" s="411">
        <v>0</v>
      </c>
      <c r="CA390" s="411">
        <v>0</v>
      </c>
      <c r="CB390" s="411">
        <v>0</v>
      </c>
      <c r="CC390" s="411">
        <v>0</v>
      </c>
      <c r="CD390" s="411">
        <v>0</v>
      </c>
      <c r="CE390" s="411">
        <v>0</v>
      </c>
      <c r="CF390" s="411">
        <v>0</v>
      </c>
      <c r="CG390" s="411">
        <v>0</v>
      </c>
      <c r="CH390" s="412">
        <v>0</v>
      </c>
      <c r="CI390" s="411">
        <f t="shared" si="135"/>
        <v>0</v>
      </c>
      <c r="CJ390" s="411">
        <v>0</v>
      </c>
      <c r="CK390" s="411">
        <v>0</v>
      </c>
      <c r="CL390" s="411">
        <v>0</v>
      </c>
      <c r="CM390" s="411">
        <v>0</v>
      </c>
      <c r="CN390" s="411">
        <v>0</v>
      </c>
      <c r="CO390" s="411">
        <v>0</v>
      </c>
      <c r="CP390" s="411">
        <v>0</v>
      </c>
      <c r="CQ390" s="411">
        <v>0</v>
      </c>
      <c r="CR390" s="411">
        <v>0</v>
      </c>
      <c r="CS390" s="411">
        <v>0</v>
      </c>
      <c r="CT390" s="411">
        <v>0</v>
      </c>
      <c r="CU390" s="412">
        <v>0</v>
      </c>
      <c r="CV390" s="411">
        <f t="shared" si="136"/>
        <v>0</v>
      </c>
      <c r="CW390" s="411">
        <v>0</v>
      </c>
      <c r="CX390" s="411">
        <v>0</v>
      </c>
      <c r="CY390" s="411">
        <v>0</v>
      </c>
      <c r="CZ390" s="411">
        <v>0</v>
      </c>
      <c r="DA390" s="411">
        <v>0</v>
      </c>
      <c r="DB390" s="411">
        <v>0</v>
      </c>
      <c r="DC390" s="411">
        <v>0</v>
      </c>
      <c r="DD390" s="411">
        <v>0</v>
      </c>
      <c r="DE390" s="411">
        <v>0</v>
      </c>
      <c r="DF390" s="411">
        <v>0</v>
      </c>
      <c r="DG390" s="411">
        <v>0</v>
      </c>
      <c r="DH390" s="412">
        <v>0</v>
      </c>
      <c r="DI390" s="411">
        <f t="shared" si="137"/>
        <v>0</v>
      </c>
      <c r="DJ390" s="411">
        <v>0</v>
      </c>
      <c r="DK390" s="411">
        <v>0</v>
      </c>
      <c r="DL390" s="411">
        <v>0</v>
      </c>
      <c r="DM390" s="411">
        <v>0</v>
      </c>
      <c r="DN390" s="411">
        <v>0</v>
      </c>
      <c r="DO390" s="411">
        <v>0</v>
      </c>
      <c r="DP390" s="411">
        <v>0</v>
      </c>
      <c r="DQ390" s="411">
        <v>0</v>
      </c>
      <c r="DR390" s="411">
        <v>0</v>
      </c>
      <c r="DS390" s="411">
        <v>0</v>
      </c>
      <c r="DT390" s="411">
        <v>0</v>
      </c>
      <c r="DU390" s="412">
        <v>0</v>
      </c>
      <c r="DV390" s="411">
        <f t="shared" si="138"/>
        <v>0</v>
      </c>
      <c r="DW390" s="412">
        <v>0</v>
      </c>
      <c r="DX390" s="412">
        <v>0</v>
      </c>
      <c r="DY390" s="412">
        <v>0</v>
      </c>
      <c r="DZ390" s="412">
        <v>0</v>
      </c>
      <c r="EA390" s="412">
        <v>0</v>
      </c>
      <c r="EB390" s="412">
        <v>0</v>
      </c>
      <c r="EC390" s="412">
        <v>0</v>
      </c>
      <c r="ED390" s="412">
        <v>0</v>
      </c>
      <c r="EE390" s="412">
        <v>0</v>
      </c>
      <c r="EF390" s="412">
        <v>0</v>
      </c>
      <c r="EG390" s="412">
        <v>0</v>
      </c>
      <c r="EH390" s="412">
        <v>0</v>
      </c>
      <c r="EI390" s="411">
        <f t="shared" si="139"/>
        <v>0</v>
      </c>
      <c r="EK390" s="411">
        <f t="shared" si="140"/>
        <v>682</v>
      </c>
      <c r="EL390" s="7">
        <f t="shared" si="141"/>
        <v>-682</v>
      </c>
    </row>
    <row r="391" spans="1:142">
      <c r="A391" s="365" t="str">
        <f t="shared" si="123"/>
        <v xml:space="preserve"> 094</v>
      </c>
      <c r="B391" s="370" t="s">
        <v>946</v>
      </c>
      <c r="C391" s="370" t="s">
        <v>1207</v>
      </c>
      <c r="D391" s="411">
        <v>53</v>
      </c>
      <c r="E391" s="411">
        <v>52</v>
      </c>
      <c r="F391" s="411">
        <v>58</v>
      </c>
      <c r="G391" s="411">
        <v>65</v>
      </c>
      <c r="H391" s="411">
        <v>41</v>
      </c>
      <c r="I391" s="411">
        <v>58</v>
      </c>
      <c r="J391" s="411">
        <v>66</v>
      </c>
      <c r="K391" s="411">
        <v>48</v>
      </c>
      <c r="L391" s="411">
        <v>61</v>
      </c>
      <c r="M391" s="411">
        <v>74</v>
      </c>
      <c r="N391" s="411">
        <v>39</v>
      </c>
      <c r="O391" s="412">
        <v>66</v>
      </c>
      <c r="P391" s="411">
        <f t="shared" si="124"/>
        <v>681</v>
      </c>
      <c r="Q391" s="411">
        <f t="shared" si="125"/>
        <v>390.87096774193549</v>
      </c>
      <c r="R391" s="411">
        <f t="shared" si="126"/>
        <v>94.301446051167972</v>
      </c>
      <c r="S391" s="411">
        <f t="shared" si="127"/>
        <v>195.82758620689654</v>
      </c>
      <c r="T391" s="411">
        <v>0</v>
      </c>
      <c r="U391" s="411">
        <v>0</v>
      </c>
      <c r="V391" s="411">
        <v>0</v>
      </c>
      <c r="W391" s="411">
        <v>0</v>
      </c>
      <c r="X391" s="411">
        <v>0</v>
      </c>
      <c r="Y391" s="411">
        <v>0</v>
      </c>
      <c r="Z391" s="411">
        <v>0</v>
      </c>
      <c r="AA391" s="411">
        <v>0</v>
      </c>
      <c r="AB391" s="411">
        <v>0</v>
      </c>
      <c r="AC391" s="411">
        <v>0</v>
      </c>
      <c r="AD391" s="411">
        <v>0</v>
      </c>
      <c r="AE391" s="412">
        <v>0</v>
      </c>
      <c r="AF391" s="411">
        <f t="shared" si="128"/>
        <v>0</v>
      </c>
      <c r="AG391" s="411">
        <v>0</v>
      </c>
      <c r="AH391" s="411">
        <v>0</v>
      </c>
      <c r="AI391" s="411">
        <v>0</v>
      </c>
      <c r="AJ391" s="411">
        <v>0</v>
      </c>
      <c r="AK391" s="411">
        <v>0</v>
      </c>
      <c r="AL391" s="411">
        <v>0</v>
      </c>
      <c r="AM391" s="411">
        <v>0</v>
      </c>
      <c r="AN391" s="411">
        <v>0</v>
      </c>
      <c r="AO391" s="411">
        <v>0</v>
      </c>
      <c r="AP391" s="411">
        <v>0</v>
      </c>
      <c r="AQ391" s="411">
        <v>0</v>
      </c>
      <c r="AR391" s="412">
        <v>0</v>
      </c>
      <c r="AS391" s="411">
        <f t="shared" si="129"/>
        <v>0</v>
      </c>
      <c r="AT391" s="411">
        <f t="shared" si="130"/>
        <v>0</v>
      </c>
      <c r="AU391" s="411">
        <f t="shared" si="131"/>
        <v>0</v>
      </c>
      <c r="AV391" s="411">
        <f t="shared" si="132"/>
        <v>0</v>
      </c>
      <c r="AW391" s="411">
        <v>0</v>
      </c>
      <c r="AX391" s="411">
        <v>0</v>
      </c>
      <c r="AY391" s="411">
        <v>0</v>
      </c>
      <c r="AZ391" s="411">
        <v>0</v>
      </c>
      <c r="BA391" s="411">
        <v>0</v>
      </c>
      <c r="BB391" s="411">
        <v>0</v>
      </c>
      <c r="BC391" s="411">
        <v>0</v>
      </c>
      <c r="BD391" s="411">
        <v>0</v>
      </c>
      <c r="BE391" s="411">
        <v>0</v>
      </c>
      <c r="BF391" s="411">
        <v>0</v>
      </c>
      <c r="BG391" s="411">
        <v>0</v>
      </c>
      <c r="BH391" s="412">
        <v>0</v>
      </c>
      <c r="BI391" s="411">
        <f t="shared" si="133"/>
        <v>0</v>
      </c>
      <c r="BJ391" s="411">
        <v>0</v>
      </c>
      <c r="BK391" s="411">
        <v>0</v>
      </c>
      <c r="BL391" s="411">
        <v>0</v>
      </c>
      <c r="BM391" s="411">
        <v>0</v>
      </c>
      <c r="BN391" s="411">
        <v>0</v>
      </c>
      <c r="BO391" s="411">
        <v>0</v>
      </c>
      <c r="BP391" s="411">
        <v>0</v>
      </c>
      <c r="BQ391" s="411">
        <v>0</v>
      </c>
      <c r="BR391" s="411">
        <v>0</v>
      </c>
      <c r="BS391" s="411">
        <v>0</v>
      </c>
      <c r="BT391" s="411">
        <v>0</v>
      </c>
      <c r="BU391" s="412">
        <v>0</v>
      </c>
      <c r="BV391" s="411">
        <f t="shared" si="134"/>
        <v>0</v>
      </c>
      <c r="BW391" s="411">
        <v>0</v>
      </c>
      <c r="BX391" s="411">
        <v>0</v>
      </c>
      <c r="BY391" s="411">
        <v>0</v>
      </c>
      <c r="BZ391" s="411">
        <v>0</v>
      </c>
      <c r="CA391" s="411">
        <v>0</v>
      </c>
      <c r="CB391" s="411">
        <v>0</v>
      </c>
      <c r="CC391" s="411">
        <v>0</v>
      </c>
      <c r="CD391" s="411">
        <v>0</v>
      </c>
      <c r="CE391" s="411">
        <v>0</v>
      </c>
      <c r="CF391" s="411">
        <v>0</v>
      </c>
      <c r="CG391" s="411">
        <v>0</v>
      </c>
      <c r="CH391" s="412">
        <v>0</v>
      </c>
      <c r="CI391" s="411">
        <f t="shared" si="135"/>
        <v>0</v>
      </c>
      <c r="CJ391" s="411">
        <v>0</v>
      </c>
      <c r="CK391" s="411">
        <v>0</v>
      </c>
      <c r="CL391" s="411">
        <v>0</v>
      </c>
      <c r="CM391" s="411">
        <v>0</v>
      </c>
      <c r="CN391" s="411">
        <v>0</v>
      </c>
      <c r="CO391" s="411">
        <v>0</v>
      </c>
      <c r="CP391" s="411">
        <v>0</v>
      </c>
      <c r="CQ391" s="411">
        <v>0</v>
      </c>
      <c r="CR391" s="411">
        <v>0</v>
      </c>
      <c r="CS391" s="411">
        <v>0</v>
      </c>
      <c r="CT391" s="411">
        <v>0</v>
      </c>
      <c r="CU391" s="412">
        <v>0</v>
      </c>
      <c r="CV391" s="411">
        <f t="shared" si="136"/>
        <v>0</v>
      </c>
      <c r="CW391" s="411">
        <v>0</v>
      </c>
      <c r="CX391" s="411">
        <v>0</v>
      </c>
      <c r="CY391" s="411">
        <v>0</v>
      </c>
      <c r="CZ391" s="411">
        <v>0</v>
      </c>
      <c r="DA391" s="411">
        <v>0</v>
      </c>
      <c r="DB391" s="411">
        <v>0</v>
      </c>
      <c r="DC391" s="411">
        <v>0</v>
      </c>
      <c r="DD391" s="411">
        <v>0</v>
      </c>
      <c r="DE391" s="411">
        <v>0</v>
      </c>
      <c r="DF391" s="411">
        <v>0</v>
      </c>
      <c r="DG391" s="411">
        <v>0</v>
      </c>
      <c r="DH391" s="412">
        <v>0</v>
      </c>
      <c r="DI391" s="411">
        <f t="shared" si="137"/>
        <v>0</v>
      </c>
      <c r="DJ391" s="411">
        <v>0</v>
      </c>
      <c r="DK391" s="411">
        <v>0</v>
      </c>
      <c r="DL391" s="411">
        <v>0</v>
      </c>
      <c r="DM391" s="411">
        <v>0</v>
      </c>
      <c r="DN391" s="411">
        <v>0</v>
      </c>
      <c r="DO391" s="411">
        <v>0</v>
      </c>
      <c r="DP391" s="411">
        <v>0</v>
      </c>
      <c r="DQ391" s="411">
        <v>0</v>
      </c>
      <c r="DR391" s="411">
        <v>0</v>
      </c>
      <c r="DS391" s="411">
        <v>0</v>
      </c>
      <c r="DT391" s="411">
        <v>0</v>
      </c>
      <c r="DU391" s="412">
        <v>0</v>
      </c>
      <c r="DV391" s="411">
        <f t="shared" si="138"/>
        <v>0</v>
      </c>
      <c r="DW391" s="412">
        <v>0</v>
      </c>
      <c r="DX391" s="412">
        <v>0</v>
      </c>
      <c r="DY391" s="412">
        <v>0</v>
      </c>
      <c r="DZ391" s="412">
        <v>0</v>
      </c>
      <c r="EA391" s="412">
        <v>0</v>
      </c>
      <c r="EB391" s="412">
        <v>0</v>
      </c>
      <c r="EC391" s="412">
        <v>0</v>
      </c>
      <c r="ED391" s="412">
        <v>0</v>
      </c>
      <c r="EE391" s="412">
        <v>0</v>
      </c>
      <c r="EF391" s="412">
        <v>0</v>
      </c>
      <c r="EG391" s="412">
        <v>0</v>
      </c>
      <c r="EH391" s="412">
        <v>0</v>
      </c>
      <c r="EI391" s="411">
        <f t="shared" si="139"/>
        <v>0</v>
      </c>
      <c r="EK391" s="411">
        <f t="shared" si="140"/>
        <v>681</v>
      </c>
      <c r="EL391" s="7">
        <f t="shared" si="141"/>
        <v>-681</v>
      </c>
    </row>
    <row r="392" spans="1:142">
      <c r="A392" s="365" t="str">
        <f t="shared" si="123"/>
        <v xml:space="preserve"> 094</v>
      </c>
      <c r="B392" s="370" t="s">
        <v>946</v>
      </c>
      <c r="C392" s="370" t="s">
        <v>1208</v>
      </c>
      <c r="D392" s="411">
        <v>72</v>
      </c>
      <c r="E392" s="411">
        <v>69</v>
      </c>
      <c r="F392" s="411">
        <v>81</v>
      </c>
      <c r="G392" s="411">
        <v>67</v>
      </c>
      <c r="H392" s="411">
        <v>106</v>
      </c>
      <c r="I392" s="411">
        <v>88</v>
      </c>
      <c r="J392" s="411">
        <v>90</v>
      </c>
      <c r="K392" s="411">
        <v>84</v>
      </c>
      <c r="L392" s="411">
        <v>68</v>
      </c>
      <c r="M392" s="411">
        <v>65</v>
      </c>
      <c r="N392" s="411">
        <v>75</v>
      </c>
      <c r="O392" s="412">
        <v>47</v>
      </c>
      <c r="P392" s="411">
        <f t="shared" si="124"/>
        <v>912</v>
      </c>
      <c r="Q392" s="411">
        <f t="shared" si="125"/>
        <v>570.09677419354841</v>
      </c>
      <c r="R392" s="411">
        <f t="shared" si="126"/>
        <v>136.14460511679644</v>
      </c>
      <c r="S392" s="411">
        <f t="shared" si="127"/>
        <v>205.75862068965517</v>
      </c>
      <c r="T392" s="411">
        <v>0</v>
      </c>
      <c r="U392" s="411">
        <v>0</v>
      </c>
      <c r="V392" s="411">
        <v>0</v>
      </c>
      <c r="W392" s="411">
        <v>0</v>
      </c>
      <c r="X392" s="411">
        <v>0</v>
      </c>
      <c r="Y392" s="411">
        <v>0</v>
      </c>
      <c r="Z392" s="411">
        <v>0</v>
      </c>
      <c r="AA392" s="411">
        <v>0</v>
      </c>
      <c r="AB392" s="411">
        <v>0</v>
      </c>
      <c r="AC392" s="411">
        <v>0</v>
      </c>
      <c r="AD392" s="411">
        <v>0</v>
      </c>
      <c r="AE392" s="412">
        <v>0</v>
      </c>
      <c r="AF392" s="411">
        <f t="shared" si="128"/>
        <v>0</v>
      </c>
      <c r="AG392" s="411">
        <v>0</v>
      </c>
      <c r="AH392" s="411">
        <v>0</v>
      </c>
      <c r="AI392" s="411">
        <v>0</v>
      </c>
      <c r="AJ392" s="411">
        <v>0</v>
      </c>
      <c r="AK392" s="411">
        <v>0</v>
      </c>
      <c r="AL392" s="411">
        <v>0</v>
      </c>
      <c r="AM392" s="411">
        <v>0</v>
      </c>
      <c r="AN392" s="411">
        <v>0</v>
      </c>
      <c r="AO392" s="411">
        <v>0</v>
      </c>
      <c r="AP392" s="411">
        <v>0</v>
      </c>
      <c r="AQ392" s="411">
        <v>0</v>
      </c>
      <c r="AR392" s="412">
        <v>0</v>
      </c>
      <c r="AS392" s="411">
        <f t="shared" si="129"/>
        <v>0</v>
      </c>
      <c r="AT392" s="411">
        <f t="shared" si="130"/>
        <v>0</v>
      </c>
      <c r="AU392" s="411">
        <f t="shared" si="131"/>
        <v>0</v>
      </c>
      <c r="AV392" s="411">
        <f t="shared" si="132"/>
        <v>0</v>
      </c>
      <c r="AW392" s="411">
        <v>0</v>
      </c>
      <c r="AX392" s="411">
        <v>0</v>
      </c>
      <c r="AY392" s="411">
        <v>0</v>
      </c>
      <c r="AZ392" s="411">
        <v>0</v>
      </c>
      <c r="BA392" s="411">
        <v>0</v>
      </c>
      <c r="BB392" s="411">
        <v>0</v>
      </c>
      <c r="BC392" s="411">
        <v>0</v>
      </c>
      <c r="BD392" s="411">
        <v>0</v>
      </c>
      <c r="BE392" s="411">
        <v>0</v>
      </c>
      <c r="BF392" s="411">
        <v>0</v>
      </c>
      <c r="BG392" s="411">
        <v>0</v>
      </c>
      <c r="BH392" s="412">
        <v>0</v>
      </c>
      <c r="BI392" s="411">
        <f t="shared" si="133"/>
        <v>0</v>
      </c>
      <c r="BJ392" s="411">
        <v>0</v>
      </c>
      <c r="BK392" s="411">
        <v>0</v>
      </c>
      <c r="BL392" s="411">
        <v>0</v>
      </c>
      <c r="BM392" s="411">
        <v>0</v>
      </c>
      <c r="BN392" s="411">
        <v>0</v>
      </c>
      <c r="BO392" s="411">
        <v>0</v>
      </c>
      <c r="BP392" s="411">
        <v>0</v>
      </c>
      <c r="BQ392" s="411">
        <v>0</v>
      </c>
      <c r="BR392" s="411">
        <v>0</v>
      </c>
      <c r="BS392" s="411">
        <v>0</v>
      </c>
      <c r="BT392" s="411">
        <v>0</v>
      </c>
      <c r="BU392" s="412">
        <v>0</v>
      </c>
      <c r="BV392" s="411">
        <f t="shared" si="134"/>
        <v>0</v>
      </c>
      <c r="BW392" s="411">
        <v>0</v>
      </c>
      <c r="BX392" s="411">
        <v>0</v>
      </c>
      <c r="BY392" s="411">
        <v>0</v>
      </c>
      <c r="BZ392" s="411">
        <v>0</v>
      </c>
      <c r="CA392" s="411">
        <v>0</v>
      </c>
      <c r="CB392" s="411">
        <v>0</v>
      </c>
      <c r="CC392" s="411">
        <v>0</v>
      </c>
      <c r="CD392" s="411">
        <v>0</v>
      </c>
      <c r="CE392" s="411">
        <v>0</v>
      </c>
      <c r="CF392" s="411">
        <v>0</v>
      </c>
      <c r="CG392" s="411">
        <v>0</v>
      </c>
      <c r="CH392" s="412">
        <v>0</v>
      </c>
      <c r="CI392" s="411">
        <f t="shared" si="135"/>
        <v>0</v>
      </c>
      <c r="CJ392" s="411">
        <v>0</v>
      </c>
      <c r="CK392" s="411">
        <v>0</v>
      </c>
      <c r="CL392" s="411">
        <v>0</v>
      </c>
      <c r="CM392" s="411">
        <v>0</v>
      </c>
      <c r="CN392" s="411">
        <v>0</v>
      </c>
      <c r="CO392" s="411">
        <v>0</v>
      </c>
      <c r="CP392" s="411">
        <v>0</v>
      </c>
      <c r="CQ392" s="411">
        <v>0</v>
      </c>
      <c r="CR392" s="411">
        <v>0</v>
      </c>
      <c r="CS392" s="411">
        <v>0</v>
      </c>
      <c r="CT392" s="411">
        <v>0</v>
      </c>
      <c r="CU392" s="412">
        <v>0</v>
      </c>
      <c r="CV392" s="411">
        <f t="shared" si="136"/>
        <v>0</v>
      </c>
      <c r="CW392" s="411">
        <v>0</v>
      </c>
      <c r="CX392" s="411">
        <v>0</v>
      </c>
      <c r="CY392" s="411">
        <v>0</v>
      </c>
      <c r="CZ392" s="411">
        <v>0</v>
      </c>
      <c r="DA392" s="411">
        <v>0</v>
      </c>
      <c r="DB392" s="411">
        <v>0</v>
      </c>
      <c r="DC392" s="411">
        <v>0</v>
      </c>
      <c r="DD392" s="411">
        <v>0</v>
      </c>
      <c r="DE392" s="411">
        <v>0</v>
      </c>
      <c r="DF392" s="411">
        <v>0</v>
      </c>
      <c r="DG392" s="411">
        <v>0</v>
      </c>
      <c r="DH392" s="412">
        <v>0</v>
      </c>
      <c r="DI392" s="411">
        <f t="shared" si="137"/>
        <v>0</v>
      </c>
      <c r="DJ392" s="411">
        <v>0</v>
      </c>
      <c r="DK392" s="411">
        <v>0</v>
      </c>
      <c r="DL392" s="411">
        <v>0</v>
      </c>
      <c r="DM392" s="411">
        <v>0</v>
      </c>
      <c r="DN392" s="411">
        <v>0</v>
      </c>
      <c r="DO392" s="411">
        <v>0</v>
      </c>
      <c r="DP392" s="411">
        <v>0</v>
      </c>
      <c r="DQ392" s="411">
        <v>0</v>
      </c>
      <c r="DR392" s="411">
        <v>0</v>
      </c>
      <c r="DS392" s="411">
        <v>0</v>
      </c>
      <c r="DT392" s="411">
        <v>0</v>
      </c>
      <c r="DU392" s="412">
        <v>0</v>
      </c>
      <c r="DV392" s="411">
        <f t="shared" si="138"/>
        <v>0</v>
      </c>
      <c r="DW392" s="412">
        <v>0</v>
      </c>
      <c r="DX392" s="412">
        <v>0</v>
      </c>
      <c r="DY392" s="412">
        <v>0</v>
      </c>
      <c r="DZ392" s="412">
        <v>0</v>
      </c>
      <c r="EA392" s="412">
        <v>0</v>
      </c>
      <c r="EB392" s="412">
        <v>0</v>
      </c>
      <c r="EC392" s="412">
        <v>0</v>
      </c>
      <c r="ED392" s="412">
        <v>0</v>
      </c>
      <c r="EE392" s="412">
        <v>0</v>
      </c>
      <c r="EF392" s="412">
        <v>0</v>
      </c>
      <c r="EG392" s="412">
        <v>0</v>
      </c>
      <c r="EH392" s="412">
        <v>0</v>
      </c>
      <c r="EI392" s="411">
        <f t="shared" si="139"/>
        <v>0</v>
      </c>
      <c r="EK392" s="411">
        <f t="shared" si="140"/>
        <v>912</v>
      </c>
      <c r="EL392" s="7">
        <f t="shared" si="141"/>
        <v>-912</v>
      </c>
    </row>
    <row r="393" spans="1:142">
      <c r="A393" s="365" t="str">
        <f t="shared" si="123"/>
        <v xml:space="preserve"> 094</v>
      </c>
      <c r="B393" s="370" t="s">
        <v>946</v>
      </c>
      <c r="C393" s="370" t="s">
        <v>1209</v>
      </c>
      <c r="D393" s="411">
        <v>55</v>
      </c>
      <c r="E393" s="411">
        <v>62</v>
      </c>
      <c r="F393" s="411">
        <v>72</v>
      </c>
      <c r="G393" s="411">
        <v>54</v>
      </c>
      <c r="H393" s="411">
        <v>85</v>
      </c>
      <c r="I393" s="411">
        <v>76</v>
      </c>
      <c r="J393" s="411">
        <v>84</v>
      </c>
      <c r="K393" s="411">
        <v>76</v>
      </c>
      <c r="L393" s="411">
        <v>63</v>
      </c>
      <c r="M393" s="411">
        <v>46</v>
      </c>
      <c r="N393" s="411">
        <v>65</v>
      </c>
      <c r="O393" s="412">
        <v>37</v>
      </c>
      <c r="P393" s="411">
        <f t="shared" si="124"/>
        <v>775</v>
      </c>
      <c r="Q393" s="411">
        <f t="shared" si="125"/>
        <v>485.29032258064518</v>
      </c>
      <c r="R393" s="411">
        <f t="shared" si="126"/>
        <v>124.33036707452725</v>
      </c>
      <c r="S393" s="411">
        <f t="shared" si="127"/>
        <v>165.37931034482759</v>
      </c>
      <c r="T393" s="411">
        <v>0</v>
      </c>
      <c r="U393" s="411">
        <v>0</v>
      </c>
      <c r="V393" s="411">
        <v>0</v>
      </c>
      <c r="W393" s="411">
        <v>0</v>
      </c>
      <c r="X393" s="411">
        <v>0</v>
      </c>
      <c r="Y393" s="411">
        <v>0</v>
      </c>
      <c r="Z393" s="411">
        <v>0</v>
      </c>
      <c r="AA393" s="411">
        <v>0</v>
      </c>
      <c r="AB393" s="411">
        <v>0</v>
      </c>
      <c r="AC393" s="411">
        <v>0</v>
      </c>
      <c r="AD393" s="411">
        <v>0</v>
      </c>
      <c r="AE393" s="412">
        <v>0</v>
      </c>
      <c r="AF393" s="411">
        <f t="shared" si="128"/>
        <v>0</v>
      </c>
      <c r="AG393" s="411">
        <v>0</v>
      </c>
      <c r="AH393" s="411">
        <v>0</v>
      </c>
      <c r="AI393" s="411">
        <v>0</v>
      </c>
      <c r="AJ393" s="411">
        <v>0</v>
      </c>
      <c r="AK393" s="411">
        <v>0</v>
      </c>
      <c r="AL393" s="411">
        <v>0</v>
      </c>
      <c r="AM393" s="411">
        <v>0</v>
      </c>
      <c r="AN393" s="411">
        <v>0</v>
      </c>
      <c r="AO393" s="411">
        <v>0</v>
      </c>
      <c r="AP393" s="411">
        <v>0</v>
      </c>
      <c r="AQ393" s="411">
        <v>0</v>
      </c>
      <c r="AR393" s="412">
        <v>0</v>
      </c>
      <c r="AS393" s="411">
        <f t="shared" si="129"/>
        <v>0</v>
      </c>
      <c r="AT393" s="411">
        <f t="shared" si="130"/>
        <v>0</v>
      </c>
      <c r="AU393" s="411">
        <f t="shared" si="131"/>
        <v>0</v>
      </c>
      <c r="AV393" s="411">
        <f t="shared" si="132"/>
        <v>0</v>
      </c>
      <c r="AW393" s="411">
        <v>0</v>
      </c>
      <c r="AX393" s="411">
        <v>0</v>
      </c>
      <c r="AY393" s="411">
        <v>0</v>
      </c>
      <c r="AZ393" s="411">
        <v>0</v>
      </c>
      <c r="BA393" s="411">
        <v>0</v>
      </c>
      <c r="BB393" s="411">
        <v>0</v>
      </c>
      <c r="BC393" s="411">
        <v>0</v>
      </c>
      <c r="BD393" s="411">
        <v>0</v>
      </c>
      <c r="BE393" s="411">
        <v>0</v>
      </c>
      <c r="BF393" s="411">
        <v>0</v>
      </c>
      <c r="BG393" s="411">
        <v>0</v>
      </c>
      <c r="BH393" s="412">
        <v>0</v>
      </c>
      <c r="BI393" s="411">
        <f t="shared" si="133"/>
        <v>0</v>
      </c>
      <c r="BJ393" s="411">
        <v>0</v>
      </c>
      <c r="BK393" s="411">
        <v>0</v>
      </c>
      <c r="BL393" s="411">
        <v>0</v>
      </c>
      <c r="BM393" s="411">
        <v>0</v>
      </c>
      <c r="BN393" s="411">
        <v>0</v>
      </c>
      <c r="BO393" s="411">
        <v>0</v>
      </c>
      <c r="BP393" s="411">
        <v>0</v>
      </c>
      <c r="BQ393" s="411">
        <v>0</v>
      </c>
      <c r="BR393" s="411">
        <v>0</v>
      </c>
      <c r="BS393" s="411">
        <v>0</v>
      </c>
      <c r="BT393" s="411">
        <v>0</v>
      </c>
      <c r="BU393" s="412">
        <v>0</v>
      </c>
      <c r="BV393" s="411">
        <f t="shared" si="134"/>
        <v>0</v>
      </c>
      <c r="BW393" s="411">
        <v>0</v>
      </c>
      <c r="BX393" s="411">
        <v>0</v>
      </c>
      <c r="BY393" s="411">
        <v>0</v>
      </c>
      <c r="BZ393" s="411">
        <v>0</v>
      </c>
      <c r="CA393" s="411">
        <v>0</v>
      </c>
      <c r="CB393" s="411">
        <v>0</v>
      </c>
      <c r="CC393" s="411">
        <v>0</v>
      </c>
      <c r="CD393" s="411">
        <v>0</v>
      </c>
      <c r="CE393" s="411">
        <v>0</v>
      </c>
      <c r="CF393" s="411">
        <v>0</v>
      </c>
      <c r="CG393" s="411">
        <v>0</v>
      </c>
      <c r="CH393" s="412">
        <v>0</v>
      </c>
      <c r="CI393" s="411">
        <f t="shared" si="135"/>
        <v>0</v>
      </c>
      <c r="CJ393" s="411">
        <v>0</v>
      </c>
      <c r="CK393" s="411">
        <v>0</v>
      </c>
      <c r="CL393" s="411">
        <v>0</v>
      </c>
      <c r="CM393" s="411">
        <v>0</v>
      </c>
      <c r="CN393" s="411">
        <v>0</v>
      </c>
      <c r="CO393" s="411">
        <v>0</v>
      </c>
      <c r="CP393" s="411">
        <v>0</v>
      </c>
      <c r="CQ393" s="411">
        <v>0</v>
      </c>
      <c r="CR393" s="411">
        <v>0</v>
      </c>
      <c r="CS393" s="411">
        <v>0</v>
      </c>
      <c r="CT393" s="411">
        <v>0</v>
      </c>
      <c r="CU393" s="412">
        <v>0</v>
      </c>
      <c r="CV393" s="411">
        <f t="shared" si="136"/>
        <v>0</v>
      </c>
      <c r="CW393" s="411">
        <v>0</v>
      </c>
      <c r="CX393" s="411">
        <v>0</v>
      </c>
      <c r="CY393" s="411">
        <v>0</v>
      </c>
      <c r="CZ393" s="411">
        <v>0</v>
      </c>
      <c r="DA393" s="411">
        <v>0</v>
      </c>
      <c r="DB393" s="411">
        <v>0</v>
      </c>
      <c r="DC393" s="411">
        <v>0</v>
      </c>
      <c r="DD393" s="411">
        <v>0</v>
      </c>
      <c r="DE393" s="411">
        <v>0</v>
      </c>
      <c r="DF393" s="411">
        <v>0</v>
      </c>
      <c r="DG393" s="411">
        <v>0</v>
      </c>
      <c r="DH393" s="412">
        <v>0</v>
      </c>
      <c r="DI393" s="411">
        <f t="shared" si="137"/>
        <v>0</v>
      </c>
      <c r="DJ393" s="411">
        <v>0</v>
      </c>
      <c r="DK393" s="411">
        <v>0</v>
      </c>
      <c r="DL393" s="411">
        <v>0</v>
      </c>
      <c r="DM393" s="411">
        <v>0</v>
      </c>
      <c r="DN393" s="411">
        <v>0</v>
      </c>
      <c r="DO393" s="411">
        <v>0</v>
      </c>
      <c r="DP393" s="411">
        <v>0</v>
      </c>
      <c r="DQ393" s="411">
        <v>0</v>
      </c>
      <c r="DR393" s="411">
        <v>0</v>
      </c>
      <c r="DS393" s="411">
        <v>0</v>
      </c>
      <c r="DT393" s="411">
        <v>0</v>
      </c>
      <c r="DU393" s="412">
        <v>0</v>
      </c>
      <c r="DV393" s="411">
        <f t="shared" si="138"/>
        <v>0</v>
      </c>
      <c r="DW393" s="412">
        <v>0</v>
      </c>
      <c r="DX393" s="412">
        <v>0</v>
      </c>
      <c r="DY393" s="412">
        <v>0</v>
      </c>
      <c r="DZ393" s="412">
        <v>0</v>
      </c>
      <c r="EA393" s="412">
        <v>0</v>
      </c>
      <c r="EB393" s="412">
        <v>0</v>
      </c>
      <c r="EC393" s="412">
        <v>0</v>
      </c>
      <c r="ED393" s="412">
        <v>0</v>
      </c>
      <c r="EE393" s="412">
        <v>0</v>
      </c>
      <c r="EF393" s="412">
        <v>0</v>
      </c>
      <c r="EG393" s="412">
        <v>0</v>
      </c>
      <c r="EH393" s="412">
        <v>0</v>
      </c>
      <c r="EI393" s="411">
        <f t="shared" si="139"/>
        <v>0</v>
      </c>
      <c r="EK393" s="411">
        <f t="shared" si="140"/>
        <v>775</v>
      </c>
      <c r="EL393" s="7">
        <f t="shared" si="141"/>
        <v>-775</v>
      </c>
    </row>
    <row r="394" spans="1:142">
      <c r="A394" s="365" t="str">
        <f t="shared" si="123"/>
        <v xml:space="preserve"> 094</v>
      </c>
      <c r="B394" s="370" t="s">
        <v>946</v>
      </c>
      <c r="C394" s="370" t="s">
        <v>1187</v>
      </c>
      <c r="D394" s="411">
        <v>11781</v>
      </c>
      <c r="E394" s="411">
        <v>11608</v>
      </c>
      <c r="F394" s="411">
        <v>11451</v>
      </c>
      <c r="G394" s="411">
        <v>11283</v>
      </c>
      <c r="H394" s="411">
        <v>11103</v>
      </c>
      <c r="I394" s="411">
        <v>10908</v>
      </c>
      <c r="J394" s="411">
        <v>10696</v>
      </c>
      <c r="K394" s="411">
        <v>10544</v>
      </c>
      <c r="L394" s="411">
        <v>10357</v>
      </c>
      <c r="M394" s="411">
        <v>10221</v>
      </c>
      <c r="N394" s="411">
        <v>10016</v>
      </c>
      <c r="O394" s="412">
        <v>9846</v>
      </c>
      <c r="P394" s="411">
        <f t="shared" si="124"/>
        <v>129814</v>
      </c>
      <c r="Q394" s="411">
        <f t="shared" si="125"/>
        <v>78484.967741935485</v>
      </c>
      <c r="R394" s="411">
        <f t="shared" si="126"/>
        <v>18388.928809788653</v>
      </c>
      <c r="S394" s="411">
        <f t="shared" si="127"/>
        <v>32940.103448275862</v>
      </c>
      <c r="T394" s="411">
        <v>0</v>
      </c>
      <c r="U394" s="411">
        <v>0</v>
      </c>
      <c r="V394" s="411">
        <v>0</v>
      </c>
      <c r="W394" s="411">
        <v>0</v>
      </c>
      <c r="X394" s="411">
        <v>0</v>
      </c>
      <c r="Y394" s="411">
        <v>0</v>
      </c>
      <c r="Z394" s="411">
        <v>0</v>
      </c>
      <c r="AA394" s="411">
        <v>0</v>
      </c>
      <c r="AB394" s="411">
        <v>0</v>
      </c>
      <c r="AC394" s="411">
        <v>0</v>
      </c>
      <c r="AD394" s="411">
        <v>0</v>
      </c>
      <c r="AE394" s="412">
        <v>0</v>
      </c>
      <c r="AF394" s="411">
        <f t="shared" si="128"/>
        <v>0</v>
      </c>
      <c r="AG394" s="411">
        <v>0</v>
      </c>
      <c r="AH394" s="411">
        <v>0</v>
      </c>
      <c r="AI394" s="411">
        <v>0</v>
      </c>
      <c r="AJ394" s="411">
        <v>0</v>
      </c>
      <c r="AK394" s="411">
        <v>0</v>
      </c>
      <c r="AL394" s="411">
        <v>0</v>
      </c>
      <c r="AM394" s="411">
        <v>0</v>
      </c>
      <c r="AN394" s="411">
        <v>0</v>
      </c>
      <c r="AO394" s="411">
        <v>0</v>
      </c>
      <c r="AP394" s="411">
        <v>0</v>
      </c>
      <c r="AQ394" s="411">
        <v>0</v>
      </c>
      <c r="AR394" s="412">
        <v>0</v>
      </c>
      <c r="AS394" s="411">
        <f t="shared" si="129"/>
        <v>0</v>
      </c>
      <c r="AT394" s="411">
        <f t="shared" si="130"/>
        <v>0</v>
      </c>
      <c r="AU394" s="411">
        <f t="shared" si="131"/>
        <v>0</v>
      </c>
      <c r="AV394" s="411">
        <f t="shared" si="132"/>
        <v>0</v>
      </c>
      <c r="AW394" s="411">
        <v>0</v>
      </c>
      <c r="AX394" s="411">
        <v>0</v>
      </c>
      <c r="AY394" s="411">
        <v>0</v>
      </c>
      <c r="AZ394" s="411">
        <v>0</v>
      </c>
      <c r="BA394" s="411">
        <v>0</v>
      </c>
      <c r="BB394" s="411">
        <v>0</v>
      </c>
      <c r="BC394" s="411">
        <v>0</v>
      </c>
      <c r="BD394" s="411">
        <v>0</v>
      </c>
      <c r="BE394" s="411">
        <v>0</v>
      </c>
      <c r="BF394" s="411">
        <v>0</v>
      </c>
      <c r="BG394" s="411">
        <v>0</v>
      </c>
      <c r="BH394" s="412">
        <v>0</v>
      </c>
      <c r="BI394" s="411">
        <f t="shared" si="133"/>
        <v>0</v>
      </c>
      <c r="BJ394" s="411">
        <v>0</v>
      </c>
      <c r="BK394" s="411">
        <v>0</v>
      </c>
      <c r="BL394" s="411">
        <v>0</v>
      </c>
      <c r="BM394" s="411">
        <v>0</v>
      </c>
      <c r="BN394" s="411">
        <v>0</v>
      </c>
      <c r="BO394" s="411">
        <v>0</v>
      </c>
      <c r="BP394" s="411">
        <v>0</v>
      </c>
      <c r="BQ394" s="411">
        <v>0</v>
      </c>
      <c r="BR394" s="411">
        <v>0</v>
      </c>
      <c r="BS394" s="411">
        <v>0</v>
      </c>
      <c r="BT394" s="411">
        <v>0</v>
      </c>
      <c r="BU394" s="412">
        <v>0</v>
      </c>
      <c r="BV394" s="411">
        <f t="shared" si="134"/>
        <v>0</v>
      </c>
      <c r="BW394" s="411">
        <v>0</v>
      </c>
      <c r="BX394" s="411">
        <v>0</v>
      </c>
      <c r="BY394" s="411">
        <v>0</v>
      </c>
      <c r="BZ394" s="411">
        <v>0</v>
      </c>
      <c r="CA394" s="411">
        <v>0</v>
      </c>
      <c r="CB394" s="411">
        <v>0</v>
      </c>
      <c r="CC394" s="411">
        <v>0</v>
      </c>
      <c r="CD394" s="411">
        <v>0</v>
      </c>
      <c r="CE394" s="411">
        <v>0</v>
      </c>
      <c r="CF394" s="411">
        <v>0</v>
      </c>
      <c r="CG394" s="411">
        <v>0</v>
      </c>
      <c r="CH394" s="412">
        <v>0</v>
      </c>
      <c r="CI394" s="411">
        <f t="shared" si="135"/>
        <v>0</v>
      </c>
      <c r="CJ394" s="411">
        <v>0</v>
      </c>
      <c r="CK394" s="411">
        <v>0</v>
      </c>
      <c r="CL394" s="411">
        <v>0</v>
      </c>
      <c r="CM394" s="411">
        <v>0</v>
      </c>
      <c r="CN394" s="411">
        <v>0</v>
      </c>
      <c r="CO394" s="411">
        <v>0</v>
      </c>
      <c r="CP394" s="411">
        <v>0</v>
      </c>
      <c r="CQ394" s="411">
        <v>0</v>
      </c>
      <c r="CR394" s="411">
        <v>0</v>
      </c>
      <c r="CS394" s="411">
        <v>0</v>
      </c>
      <c r="CT394" s="411">
        <v>0</v>
      </c>
      <c r="CU394" s="412">
        <v>0</v>
      </c>
      <c r="CV394" s="411">
        <f t="shared" si="136"/>
        <v>0</v>
      </c>
      <c r="CW394" s="411">
        <v>0</v>
      </c>
      <c r="CX394" s="411">
        <v>0</v>
      </c>
      <c r="CY394" s="411">
        <v>0</v>
      </c>
      <c r="CZ394" s="411">
        <v>0</v>
      </c>
      <c r="DA394" s="411">
        <v>0</v>
      </c>
      <c r="DB394" s="411">
        <v>0</v>
      </c>
      <c r="DC394" s="411">
        <v>0</v>
      </c>
      <c r="DD394" s="411">
        <v>0</v>
      </c>
      <c r="DE394" s="411">
        <v>0</v>
      </c>
      <c r="DF394" s="411">
        <v>0</v>
      </c>
      <c r="DG394" s="411">
        <v>0</v>
      </c>
      <c r="DH394" s="412">
        <v>0</v>
      </c>
      <c r="DI394" s="411">
        <f t="shared" si="137"/>
        <v>0</v>
      </c>
      <c r="DJ394" s="411">
        <v>0</v>
      </c>
      <c r="DK394" s="411">
        <v>0</v>
      </c>
      <c r="DL394" s="411">
        <v>0</v>
      </c>
      <c r="DM394" s="411">
        <v>0</v>
      </c>
      <c r="DN394" s="411">
        <v>0</v>
      </c>
      <c r="DO394" s="411">
        <v>0</v>
      </c>
      <c r="DP394" s="411">
        <v>0</v>
      </c>
      <c r="DQ394" s="411">
        <v>0</v>
      </c>
      <c r="DR394" s="411">
        <v>0</v>
      </c>
      <c r="DS394" s="411">
        <v>0</v>
      </c>
      <c r="DT394" s="411">
        <v>0</v>
      </c>
      <c r="DU394" s="412">
        <v>0</v>
      </c>
      <c r="DV394" s="411">
        <f t="shared" si="138"/>
        <v>0</v>
      </c>
      <c r="DW394" s="412">
        <v>0</v>
      </c>
      <c r="DX394" s="412">
        <v>0</v>
      </c>
      <c r="DY394" s="412">
        <v>0</v>
      </c>
      <c r="DZ394" s="412">
        <v>0</v>
      </c>
      <c r="EA394" s="412">
        <v>0</v>
      </c>
      <c r="EB394" s="412">
        <v>0</v>
      </c>
      <c r="EC394" s="412">
        <v>0</v>
      </c>
      <c r="ED394" s="412">
        <v>0</v>
      </c>
      <c r="EE394" s="412">
        <v>0</v>
      </c>
      <c r="EF394" s="412">
        <v>0</v>
      </c>
      <c r="EG394" s="412">
        <v>0</v>
      </c>
      <c r="EH394" s="412">
        <v>0</v>
      </c>
      <c r="EI394" s="411">
        <f t="shared" si="139"/>
        <v>0</v>
      </c>
      <c r="EK394" s="411">
        <f t="shared" si="140"/>
        <v>129814</v>
      </c>
      <c r="EL394" s="7">
        <f t="shared" si="141"/>
        <v>-129814</v>
      </c>
    </row>
    <row r="395" spans="1:142">
      <c r="A395" s="365" t="str">
        <f t="shared" si="123"/>
        <v xml:space="preserve"> 094</v>
      </c>
      <c r="B395" s="370" t="s">
        <v>946</v>
      </c>
      <c r="C395" s="370" t="s">
        <v>1188</v>
      </c>
      <c r="D395" s="411">
        <v>707</v>
      </c>
      <c r="E395" s="411">
        <v>61</v>
      </c>
      <c r="F395" s="411">
        <v>45</v>
      </c>
      <c r="G395" s="411">
        <v>49</v>
      </c>
      <c r="H395" s="411">
        <v>40</v>
      </c>
      <c r="I395" s="411">
        <v>39</v>
      </c>
      <c r="J395" s="411">
        <v>60</v>
      </c>
      <c r="K395" s="411">
        <v>42</v>
      </c>
      <c r="L395" s="411">
        <v>33</v>
      </c>
      <c r="M395" s="411">
        <v>39</v>
      </c>
      <c r="N395" s="411">
        <v>42</v>
      </c>
      <c r="O395" s="412">
        <v>39</v>
      </c>
      <c r="P395" s="411">
        <f t="shared" si="124"/>
        <v>1196</v>
      </c>
      <c r="Q395" s="411">
        <f t="shared" si="125"/>
        <v>999.0645161290322</v>
      </c>
      <c r="R395" s="411">
        <f t="shared" si="126"/>
        <v>67.83203559510568</v>
      </c>
      <c r="S395" s="411">
        <f t="shared" si="127"/>
        <v>129.10344827586206</v>
      </c>
      <c r="T395" s="411">
        <v>0</v>
      </c>
      <c r="U395" s="411">
        <v>0</v>
      </c>
      <c r="V395" s="411">
        <v>0</v>
      </c>
      <c r="W395" s="411">
        <v>0</v>
      </c>
      <c r="X395" s="411">
        <v>0</v>
      </c>
      <c r="Y395" s="411">
        <v>0</v>
      </c>
      <c r="Z395" s="411">
        <v>0</v>
      </c>
      <c r="AA395" s="411">
        <v>0</v>
      </c>
      <c r="AB395" s="411">
        <v>0</v>
      </c>
      <c r="AC395" s="411">
        <v>0</v>
      </c>
      <c r="AD395" s="411">
        <v>0</v>
      </c>
      <c r="AE395" s="412">
        <v>0</v>
      </c>
      <c r="AF395" s="411">
        <f t="shared" si="128"/>
        <v>0</v>
      </c>
      <c r="AG395" s="411">
        <v>0</v>
      </c>
      <c r="AH395" s="411">
        <v>0</v>
      </c>
      <c r="AI395" s="411">
        <v>0</v>
      </c>
      <c r="AJ395" s="411">
        <v>0</v>
      </c>
      <c r="AK395" s="411">
        <v>0</v>
      </c>
      <c r="AL395" s="411">
        <v>0</v>
      </c>
      <c r="AM395" s="411">
        <v>0</v>
      </c>
      <c r="AN395" s="411">
        <v>0</v>
      </c>
      <c r="AO395" s="411">
        <v>0</v>
      </c>
      <c r="AP395" s="411">
        <v>0</v>
      </c>
      <c r="AQ395" s="411">
        <v>0</v>
      </c>
      <c r="AR395" s="412">
        <v>0</v>
      </c>
      <c r="AS395" s="411">
        <f t="shared" si="129"/>
        <v>0</v>
      </c>
      <c r="AT395" s="411">
        <f t="shared" si="130"/>
        <v>0</v>
      </c>
      <c r="AU395" s="411">
        <f t="shared" si="131"/>
        <v>0</v>
      </c>
      <c r="AV395" s="411">
        <f t="shared" si="132"/>
        <v>0</v>
      </c>
      <c r="AW395" s="411">
        <v>0</v>
      </c>
      <c r="AX395" s="411">
        <v>0</v>
      </c>
      <c r="AY395" s="411">
        <v>0</v>
      </c>
      <c r="AZ395" s="411">
        <v>0</v>
      </c>
      <c r="BA395" s="411">
        <v>0</v>
      </c>
      <c r="BB395" s="411">
        <v>0</v>
      </c>
      <c r="BC395" s="411">
        <v>0</v>
      </c>
      <c r="BD395" s="411">
        <v>0</v>
      </c>
      <c r="BE395" s="411">
        <v>0</v>
      </c>
      <c r="BF395" s="411">
        <v>0</v>
      </c>
      <c r="BG395" s="411">
        <v>0</v>
      </c>
      <c r="BH395" s="412">
        <v>0</v>
      </c>
      <c r="BI395" s="411">
        <f t="shared" si="133"/>
        <v>0</v>
      </c>
      <c r="BJ395" s="411">
        <v>0</v>
      </c>
      <c r="BK395" s="411">
        <v>0</v>
      </c>
      <c r="BL395" s="411">
        <v>0</v>
      </c>
      <c r="BM395" s="411">
        <v>0</v>
      </c>
      <c r="BN395" s="411">
        <v>0</v>
      </c>
      <c r="BO395" s="411">
        <v>0</v>
      </c>
      <c r="BP395" s="411">
        <v>0</v>
      </c>
      <c r="BQ395" s="411">
        <v>0</v>
      </c>
      <c r="BR395" s="411">
        <v>0</v>
      </c>
      <c r="BS395" s="411">
        <v>0</v>
      </c>
      <c r="BT395" s="411">
        <v>0</v>
      </c>
      <c r="BU395" s="412">
        <v>0</v>
      </c>
      <c r="BV395" s="411">
        <f t="shared" si="134"/>
        <v>0</v>
      </c>
      <c r="BW395" s="411">
        <v>0</v>
      </c>
      <c r="BX395" s="411">
        <v>0</v>
      </c>
      <c r="BY395" s="411">
        <v>0</v>
      </c>
      <c r="BZ395" s="411">
        <v>0</v>
      </c>
      <c r="CA395" s="411">
        <v>0</v>
      </c>
      <c r="CB395" s="411">
        <v>0</v>
      </c>
      <c r="CC395" s="411">
        <v>0</v>
      </c>
      <c r="CD395" s="411">
        <v>0</v>
      </c>
      <c r="CE395" s="411">
        <v>0</v>
      </c>
      <c r="CF395" s="411">
        <v>0</v>
      </c>
      <c r="CG395" s="411">
        <v>0</v>
      </c>
      <c r="CH395" s="412">
        <v>0</v>
      </c>
      <c r="CI395" s="411">
        <f t="shared" si="135"/>
        <v>0</v>
      </c>
      <c r="CJ395" s="411">
        <v>0</v>
      </c>
      <c r="CK395" s="411">
        <v>0</v>
      </c>
      <c r="CL395" s="411">
        <v>0</v>
      </c>
      <c r="CM395" s="411">
        <v>0</v>
      </c>
      <c r="CN395" s="411">
        <v>0</v>
      </c>
      <c r="CO395" s="411">
        <v>0</v>
      </c>
      <c r="CP395" s="411">
        <v>0</v>
      </c>
      <c r="CQ395" s="411">
        <v>0</v>
      </c>
      <c r="CR395" s="411">
        <v>0</v>
      </c>
      <c r="CS395" s="411">
        <v>0</v>
      </c>
      <c r="CT395" s="411">
        <v>0</v>
      </c>
      <c r="CU395" s="412">
        <v>0</v>
      </c>
      <c r="CV395" s="411">
        <f t="shared" si="136"/>
        <v>0</v>
      </c>
      <c r="CW395" s="411">
        <v>0</v>
      </c>
      <c r="CX395" s="411">
        <v>0</v>
      </c>
      <c r="CY395" s="411">
        <v>0</v>
      </c>
      <c r="CZ395" s="411">
        <v>0</v>
      </c>
      <c r="DA395" s="411">
        <v>0</v>
      </c>
      <c r="DB395" s="411">
        <v>0</v>
      </c>
      <c r="DC395" s="411">
        <v>0</v>
      </c>
      <c r="DD395" s="411">
        <v>0</v>
      </c>
      <c r="DE395" s="411">
        <v>0</v>
      </c>
      <c r="DF395" s="411">
        <v>0</v>
      </c>
      <c r="DG395" s="411">
        <v>0</v>
      </c>
      <c r="DH395" s="412">
        <v>0</v>
      </c>
      <c r="DI395" s="411">
        <f t="shared" si="137"/>
        <v>0</v>
      </c>
      <c r="DJ395" s="411">
        <v>0</v>
      </c>
      <c r="DK395" s="411">
        <v>0</v>
      </c>
      <c r="DL395" s="411">
        <v>0</v>
      </c>
      <c r="DM395" s="411">
        <v>0</v>
      </c>
      <c r="DN395" s="411">
        <v>0</v>
      </c>
      <c r="DO395" s="411">
        <v>0</v>
      </c>
      <c r="DP395" s="411">
        <v>0</v>
      </c>
      <c r="DQ395" s="411">
        <v>0</v>
      </c>
      <c r="DR395" s="411">
        <v>0</v>
      </c>
      <c r="DS395" s="411">
        <v>0</v>
      </c>
      <c r="DT395" s="411">
        <v>0</v>
      </c>
      <c r="DU395" s="412">
        <v>0</v>
      </c>
      <c r="DV395" s="411">
        <f t="shared" si="138"/>
        <v>0</v>
      </c>
      <c r="DW395" s="412">
        <v>0</v>
      </c>
      <c r="DX395" s="412">
        <v>0</v>
      </c>
      <c r="DY395" s="412">
        <v>0</v>
      </c>
      <c r="DZ395" s="412">
        <v>0</v>
      </c>
      <c r="EA395" s="412">
        <v>0</v>
      </c>
      <c r="EB395" s="412">
        <v>0</v>
      </c>
      <c r="EC395" s="412">
        <v>0</v>
      </c>
      <c r="ED395" s="412">
        <v>0</v>
      </c>
      <c r="EE395" s="412">
        <v>0</v>
      </c>
      <c r="EF395" s="412">
        <v>0</v>
      </c>
      <c r="EG395" s="412">
        <v>0</v>
      </c>
      <c r="EH395" s="412">
        <v>0</v>
      </c>
      <c r="EI395" s="411">
        <f t="shared" si="139"/>
        <v>0</v>
      </c>
      <c r="EK395" s="411">
        <f t="shared" si="140"/>
        <v>1196</v>
      </c>
      <c r="EL395" s="7">
        <f t="shared" si="141"/>
        <v>-1196</v>
      </c>
    </row>
    <row r="396" spans="1:142">
      <c r="A396" s="365" t="str">
        <f t="shared" si="123"/>
        <v xml:space="preserve"> 094</v>
      </c>
      <c r="B396" s="370" t="s">
        <v>946</v>
      </c>
      <c r="C396" s="370" t="s">
        <v>1190</v>
      </c>
      <c r="D396" s="411">
        <v>100</v>
      </c>
      <c r="E396" s="411">
        <v>58</v>
      </c>
      <c r="F396" s="411">
        <v>41</v>
      </c>
      <c r="G396" s="411">
        <v>41</v>
      </c>
      <c r="H396" s="411">
        <v>38</v>
      </c>
      <c r="I396" s="411">
        <v>32</v>
      </c>
      <c r="J396" s="411">
        <v>51</v>
      </c>
      <c r="K396" s="411">
        <v>35</v>
      </c>
      <c r="L396" s="411">
        <v>31</v>
      </c>
      <c r="M396" s="411">
        <v>36</v>
      </c>
      <c r="N396" s="411">
        <v>38</v>
      </c>
      <c r="O396" s="412">
        <v>35</v>
      </c>
      <c r="P396" s="411">
        <f t="shared" si="124"/>
        <v>536</v>
      </c>
      <c r="Q396" s="411">
        <f t="shared" si="125"/>
        <v>359.35483870967744</v>
      </c>
      <c r="R396" s="411">
        <f t="shared" si="126"/>
        <v>59.093437152391544</v>
      </c>
      <c r="S396" s="411">
        <f t="shared" si="127"/>
        <v>117.55172413793103</v>
      </c>
      <c r="T396" s="411">
        <v>0</v>
      </c>
      <c r="U396" s="411">
        <v>0</v>
      </c>
      <c r="V396" s="411">
        <v>0</v>
      </c>
      <c r="W396" s="411">
        <v>0</v>
      </c>
      <c r="X396" s="411">
        <v>0</v>
      </c>
      <c r="Y396" s="411">
        <v>0</v>
      </c>
      <c r="Z396" s="411">
        <v>0</v>
      </c>
      <c r="AA396" s="411">
        <v>0</v>
      </c>
      <c r="AB396" s="411">
        <v>0</v>
      </c>
      <c r="AC396" s="411">
        <v>0</v>
      </c>
      <c r="AD396" s="411">
        <v>0</v>
      </c>
      <c r="AE396" s="412">
        <v>0</v>
      </c>
      <c r="AF396" s="411">
        <f t="shared" si="128"/>
        <v>0</v>
      </c>
      <c r="AG396" s="411">
        <v>0</v>
      </c>
      <c r="AH396" s="411">
        <v>0</v>
      </c>
      <c r="AI396" s="411">
        <v>0</v>
      </c>
      <c r="AJ396" s="411">
        <v>0</v>
      </c>
      <c r="AK396" s="411">
        <v>0</v>
      </c>
      <c r="AL396" s="411">
        <v>0</v>
      </c>
      <c r="AM396" s="411">
        <v>0</v>
      </c>
      <c r="AN396" s="411">
        <v>0</v>
      </c>
      <c r="AO396" s="411">
        <v>0</v>
      </c>
      <c r="AP396" s="411">
        <v>0</v>
      </c>
      <c r="AQ396" s="411">
        <v>0</v>
      </c>
      <c r="AR396" s="412">
        <v>0</v>
      </c>
      <c r="AS396" s="411">
        <f t="shared" si="129"/>
        <v>0</v>
      </c>
      <c r="AT396" s="411">
        <f t="shared" si="130"/>
        <v>0</v>
      </c>
      <c r="AU396" s="411">
        <f t="shared" si="131"/>
        <v>0</v>
      </c>
      <c r="AV396" s="411">
        <f t="shared" si="132"/>
        <v>0</v>
      </c>
      <c r="AW396" s="411">
        <v>0</v>
      </c>
      <c r="AX396" s="411">
        <v>0</v>
      </c>
      <c r="AY396" s="411">
        <v>0</v>
      </c>
      <c r="AZ396" s="411">
        <v>0</v>
      </c>
      <c r="BA396" s="411">
        <v>0</v>
      </c>
      <c r="BB396" s="411">
        <v>0</v>
      </c>
      <c r="BC396" s="411">
        <v>0</v>
      </c>
      <c r="BD396" s="411">
        <v>0</v>
      </c>
      <c r="BE396" s="411">
        <v>0</v>
      </c>
      <c r="BF396" s="411">
        <v>0</v>
      </c>
      <c r="BG396" s="411">
        <v>0</v>
      </c>
      <c r="BH396" s="412">
        <v>0</v>
      </c>
      <c r="BI396" s="411">
        <f t="shared" si="133"/>
        <v>0</v>
      </c>
      <c r="BJ396" s="411">
        <v>0</v>
      </c>
      <c r="BK396" s="411">
        <v>0</v>
      </c>
      <c r="BL396" s="411">
        <v>0</v>
      </c>
      <c r="BM396" s="411">
        <v>0</v>
      </c>
      <c r="BN396" s="411">
        <v>0</v>
      </c>
      <c r="BO396" s="411">
        <v>0</v>
      </c>
      <c r="BP396" s="411">
        <v>0</v>
      </c>
      <c r="BQ396" s="411">
        <v>0</v>
      </c>
      <c r="BR396" s="411">
        <v>0</v>
      </c>
      <c r="BS396" s="411">
        <v>0</v>
      </c>
      <c r="BT396" s="411">
        <v>0</v>
      </c>
      <c r="BU396" s="412">
        <v>0</v>
      </c>
      <c r="BV396" s="411">
        <f t="shared" si="134"/>
        <v>0</v>
      </c>
      <c r="BW396" s="411">
        <v>0</v>
      </c>
      <c r="BX396" s="411">
        <v>0</v>
      </c>
      <c r="BY396" s="411">
        <v>0</v>
      </c>
      <c r="BZ396" s="411">
        <v>0</v>
      </c>
      <c r="CA396" s="411">
        <v>0</v>
      </c>
      <c r="CB396" s="411">
        <v>0</v>
      </c>
      <c r="CC396" s="411">
        <v>0</v>
      </c>
      <c r="CD396" s="411">
        <v>0</v>
      </c>
      <c r="CE396" s="411">
        <v>0</v>
      </c>
      <c r="CF396" s="411">
        <v>0</v>
      </c>
      <c r="CG396" s="411">
        <v>0</v>
      </c>
      <c r="CH396" s="412">
        <v>0</v>
      </c>
      <c r="CI396" s="411">
        <f t="shared" si="135"/>
        <v>0</v>
      </c>
      <c r="CJ396" s="411">
        <v>0</v>
      </c>
      <c r="CK396" s="411">
        <v>0</v>
      </c>
      <c r="CL396" s="411">
        <v>0</v>
      </c>
      <c r="CM396" s="411">
        <v>0</v>
      </c>
      <c r="CN396" s="411">
        <v>0</v>
      </c>
      <c r="CO396" s="411">
        <v>0</v>
      </c>
      <c r="CP396" s="411">
        <v>0</v>
      </c>
      <c r="CQ396" s="411">
        <v>0</v>
      </c>
      <c r="CR396" s="411">
        <v>0</v>
      </c>
      <c r="CS396" s="411">
        <v>0</v>
      </c>
      <c r="CT396" s="411">
        <v>0</v>
      </c>
      <c r="CU396" s="412">
        <v>0</v>
      </c>
      <c r="CV396" s="411">
        <f t="shared" si="136"/>
        <v>0</v>
      </c>
      <c r="CW396" s="411">
        <v>0</v>
      </c>
      <c r="CX396" s="411">
        <v>0</v>
      </c>
      <c r="CY396" s="411">
        <v>0</v>
      </c>
      <c r="CZ396" s="411">
        <v>0</v>
      </c>
      <c r="DA396" s="411">
        <v>0</v>
      </c>
      <c r="DB396" s="411">
        <v>0</v>
      </c>
      <c r="DC396" s="411">
        <v>0</v>
      </c>
      <c r="DD396" s="411">
        <v>0</v>
      </c>
      <c r="DE396" s="411">
        <v>0</v>
      </c>
      <c r="DF396" s="411">
        <v>0</v>
      </c>
      <c r="DG396" s="411">
        <v>0</v>
      </c>
      <c r="DH396" s="412">
        <v>0</v>
      </c>
      <c r="DI396" s="411">
        <f t="shared" si="137"/>
        <v>0</v>
      </c>
      <c r="DJ396" s="411">
        <v>0</v>
      </c>
      <c r="DK396" s="411">
        <v>0</v>
      </c>
      <c r="DL396" s="411">
        <v>0</v>
      </c>
      <c r="DM396" s="411">
        <v>0</v>
      </c>
      <c r="DN396" s="411">
        <v>0</v>
      </c>
      <c r="DO396" s="411">
        <v>0</v>
      </c>
      <c r="DP396" s="411">
        <v>0</v>
      </c>
      <c r="DQ396" s="411">
        <v>0</v>
      </c>
      <c r="DR396" s="411">
        <v>0</v>
      </c>
      <c r="DS396" s="411">
        <v>0</v>
      </c>
      <c r="DT396" s="411">
        <v>0</v>
      </c>
      <c r="DU396" s="412">
        <v>0</v>
      </c>
      <c r="DV396" s="411">
        <f t="shared" si="138"/>
        <v>0</v>
      </c>
      <c r="DW396" s="412">
        <v>0</v>
      </c>
      <c r="DX396" s="412">
        <v>0</v>
      </c>
      <c r="DY396" s="412">
        <v>0</v>
      </c>
      <c r="DZ396" s="412">
        <v>0</v>
      </c>
      <c r="EA396" s="412">
        <v>0</v>
      </c>
      <c r="EB396" s="412">
        <v>0</v>
      </c>
      <c r="EC396" s="412">
        <v>0</v>
      </c>
      <c r="ED396" s="412">
        <v>0</v>
      </c>
      <c r="EE396" s="412">
        <v>0</v>
      </c>
      <c r="EF396" s="412">
        <v>0</v>
      </c>
      <c r="EG396" s="412">
        <v>0</v>
      </c>
      <c r="EH396" s="412">
        <v>0</v>
      </c>
      <c r="EI396" s="411">
        <f t="shared" si="139"/>
        <v>0</v>
      </c>
      <c r="EK396" s="411">
        <f t="shared" si="140"/>
        <v>536</v>
      </c>
      <c r="EL396" s="7">
        <f t="shared" si="141"/>
        <v>-536</v>
      </c>
    </row>
    <row r="397" spans="1:142">
      <c r="A397" s="365" t="str">
        <f t="shared" si="123"/>
        <v xml:space="preserve"> 094</v>
      </c>
      <c r="B397" s="370" t="s">
        <v>946</v>
      </c>
      <c r="C397" s="370" t="s">
        <v>1192</v>
      </c>
      <c r="D397" s="411">
        <v>2</v>
      </c>
      <c r="E397" s="411">
        <v>2</v>
      </c>
      <c r="F397" s="411">
        <v>26</v>
      </c>
      <c r="G397" s="411">
        <v>1</v>
      </c>
      <c r="H397" s="411">
        <v>4</v>
      </c>
      <c r="I397" s="411">
        <v>5</v>
      </c>
      <c r="J397" s="411">
        <v>26</v>
      </c>
      <c r="K397" s="411">
        <v>51</v>
      </c>
      <c r="L397" s="411">
        <v>3</v>
      </c>
      <c r="M397" s="411">
        <v>1</v>
      </c>
      <c r="N397" s="411">
        <v>2</v>
      </c>
      <c r="O397" s="412">
        <v>2</v>
      </c>
      <c r="P397" s="411">
        <f t="shared" si="124"/>
        <v>125</v>
      </c>
      <c r="Q397" s="411">
        <f t="shared" si="125"/>
        <v>65.161290322580641</v>
      </c>
      <c r="R397" s="411">
        <f t="shared" si="126"/>
        <v>54.011123470522804</v>
      </c>
      <c r="S397" s="411">
        <f t="shared" si="127"/>
        <v>5.8275862068965516</v>
      </c>
      <c r="T397" s="411">
        <v>0</v>
      </c>
      <c r="U397" s="411">
        <v>0</v>
      </c>
      <c r="V397" s="411">
        <v>0</v>
      </c>
      <c r="W397" s="411">
        <v>0</v>
      </c>
      <c r="X397" s="411">
        <v>0</v>
      </c>
      <c r="Y397" s="411">
        <v>0</v>
      </c>
      <c r="Z397" s="411">
        <v>0</v>
      </c>
      <c r="AA397" s="411">
        <v>0</v>
      </c>
      <c r="AB397" s="411">
        <v>0</v>
      </c>
      <c r="AC397" s="411">
        <v>0</v>
      </c>
      <c r="AD397" s="411">
        <v>0</v>
      </c>
      <c r="AE397" s="412">
        <v>0</v>
      </c>
      <c r="AF397" s="411">
        <f t="shared" si="128"/>
        <v>0</v>
      </c>
      <c r="AG397" s="411">
        <v>0</v>
      </c>
      <c r="AH397" s="411">
        <v>0</v>
      </c>
      <c r="AI397" s="411">
        <v>0</v>
      </c>
      <c r="AJ397" s="411">
        <v>0</v>
      </c>
      <c r="AK397" s="411">
        <v>0</v>
      </c>
      <c r="AL397" s="411">
        <v>0</v>
      </c>
      <c r="AM397" s="411">
        <v>0</v>
      </c>
      <c r="AN397" s="411">
        <v>0</v>
      </c>
      <c r="AO397" s="411">
        <v>0</v>
      </c>
      <c r="AP397" s="411">
        <v>0</v>
      </c>
      <c r="AQ397" s="411">
        <v>0</v>
      </c>
      <c r="AR397" s="412">
        <v>0</v>
      </c>
      <c r="AS397" s="411">
        <f t="shared" si="129"/>
        <v>0</v>
      </c>
      <c r="AT397" s="411">
        <f t="shared" si="130"/>
        <v>0</v>
      </c>
      <c r="AU397" s="411">
        <f t="shared" si="131"/>
        <v>0</v>
      </c>
      <c r="AV397" s="411">
        <f t="shared" si="132"/>
        <v>0</v>
      </c>
      <c r="AW397" s="411">
        <v>0</v>
      </c>
      <c r="AX397" s="411">
        <v>0</v>
      </c>
      <c r="AY397" s="411">
        <v>0</v>
      </c>
      <c r="AZ397" s="411">
        <v>0</v>
      </c>
      <c r="BA397" s="411">
        <v>0</v>
      </c>
      <c r="BB397" s="411">
        <v>0</v>
      </c>
      <c r="BC397" s="411">
        <v>0</v>
      </c>
      <c r="BD397" s="411">
        <v>0</v>
      </c>
      <c r="BE397" s="411">
        <v>0</v>
      </c>
      <c r="BF397" s="411">
        <v>0</v>
      </c>
      <c r="BG397" s="411">
        <v>0</v>
      </c>
      <c r="BH397" s="412">
        <v>0</v>
      </c>
      <c r="BI397" s="411">
        <f t="shared" si="133"/>
        <v>0</v>
      </c>
      <c r="BJ397" s="411">
        <v>0</v>
      </c>
      <c r="BK397" s="411">
        <v>0</v>
      </c>
      <c r="BL397" s="411">
        <v>0</v>
      </c>
      <c r="BM397" s="411">
        <v>0</v>
      </c>
      <c r="BN397" s="411">
        <v>0</v>
      </c>
      <c r="BO397" s="411">
        <v>0</v>
      </c>
      <c r="BP397" s="411">
        <v>0</v>
      </c>
      <c r="BQ397" s="411">
        <v>0</v>
      </c>
      <c r="BR397" s="411">
        <v>0</v>
      </c>
      <c r="BS397" s="411">
        <v>0</v>
      </c>
      <c r="BT397" s="411">
        <v>0</v>
      </c>
      <c r="BU397" s="412">
        <v>0</v>
      </c>
      <c r="BV397" s="411">
        <f t="shared" si="134"/>
        <v>0</v>
      </c>
      <c r="BW397" s="411">
        <v>0</v>
      </c>
      <c r="BX397" s="411">
        <v>0</v>
      </c>
      <c r="BY397" s="411">
        <v>0</v>
      </c>
      <c r="BZ397" s="411">
        <v>0</v>
      </c>
      <c r="CA397" s="411">
        <v>0</v>
      </c>
      <c r="CB397" s="411">
        <v>0</v>
      </c>
      <c r="CC397" s="411">
        <v>0</v>
      </c>
      <c r="CD397" s="411">
        <v>0</v>
      </c>
      <c r="CE397" s="411">
        <v>0</v>
      </c>
      <c r="CF397" s="411">
        <v>0</v>
      </c>
      <c r="CG397" s="411">
        <v>0</v>
      </c>
      <c r="CH397" s="412">
        <v>0</v>
      </c>
      <c r="CI397" s="411">
        <f t="shared" si="135"/>
        <v>0</v>
      </c>
      <c r="CJ397" s="411">
        <v>0</v>
      </c>
      <c r="CK397" s="411">
        <v>0</v>
      </c>
      <c r="CL397" s="411">
        <v>0</v>
      </c>
      <c r="CM397" s="411">
        <v>0</v>
      </c>
      <c r="CN397" s="411">
        <v>0</v>
      </c>
      <c r="CO397" s="411">
        <v>0</v>
      </c>
      <c r="CP397" s="411">
        <v>0</v>
      </c>
      <c r="CQ397" s="411">
        <v>0</v>
      </c>
      <c r="CR397" s="411">
        <v>0</v>
      </c>
      <c r="CS397" s="411">
        <v>0</v>
      </c>
      <c r="CT397" s="411">
        <v>0</v>
      </c>
      <c r="CU397" s="412">
        <v>0</v>
      </c>
      <c r="CV397" s="411">
        <f t="shared" si="136"/>
        <v>0</v>
      </c>
      <c r="CW397" s="411">
        <v>0</v>
      </c>
      <c r="CX397" s="411">
        <v>0</v>
      </c>
      <c r="CY397" s="411">
        <v>0</v>
      </c>
      <c r="CZ397" s="411">
        <v>0</v>
      </c>
      <c r="DA397" s="411">
        <v>0</v>
      </c>
      <c r="DB397" s="411">
        <v>0</v>
      </c>
      <c r="DC397" s="411">
        <v>0</v>
      </c>
      <c r="DD397" s="411">
        <v>0</v>
      </c>
      <c r="DE397" s="411">
        <v>0</v>
      </c>
      <c r="DF397" s="411">
        <v>0</v>
      </c>
      <c r="DG397" s="411">
        <v>0</v>
      </c>
      <c r="DH397" s="412">
        <v>0</v>
      </c>
      <c r="DI397" s="411">
        <f t="shared" si="137"/>
        <v>0</v>
      </c>
      <c r="DJ397" s="411">
        <v>0</v>
      </c>
      <c r="DK397" s="411">
        <v>0</v>
      </c>
      <c r="DL397" s="411">
        <v>0</v>
      </c>
      <c r="DM397" s="411">
        <v>0</v>
      </c>
      <c r="DN397" s="411">
        <v>0</v>
      </c>
      <c r="DO397" s="411">
        <v>0</v>
      </c>
      <c r="DP397" s="411">
        <v>0</v>
      </c>
      <c r="DQ397" s="411">
        <v>0</v>
      </c>
      <c r="DR397" s="411">
        <v>0</v>
      </c>
      <c r="DS397" s="411">
        <v>0</v>
      </c>
      <c r="DT397" s="411">
        <v>0</v>
      </c>
      <c r="DU397" s="412">
        <v>0</v>
      </c>
      <c r="DV397" s="411">
        <f t="shared" si="138"/>
        <v>0</v>
      </c>
      <c r="DW397" s="412">
        <v>0</v>
      </c>
      <c r="DX397" s="412">
        <v>0</v>
      </c>
      <c r="DY397" s="412">
        <v>0</v>
      </c>
      <c r="DZ397" s="412">
        <v>0</v>
      </c>
      <c r="EA397" s="412">
        <v>0</v>
      </c>
      <c r="EB397" s="412">
        <v>0</v>
      </c>
      <c r="EC397" s="412">
        <v>0</v>
      </c>
      <c r="ED397" s="412">
        <v>0</v>
      </c>
      <c r="EE397" s="412">
        <v>0</v>
      </c>
      <c r="EF397" s="412">
        <v>0</v>
      </c>
      <c r="EG397" s="412">
        <v>0</v>
      </c>
      <c r="EH397" s="412">
        <v>0</v>
      </c>
      <c r="EI397" s="411">
        <f t="shared" si="139"/>
        <v>0</v>
      </c>
      <c r="EK397" s="411">
        <f t="shared" si="140"/>
        <v>125</v>
      </c>
      <c r="EL397" s="7">
        <f t="shared" si="141"/>
        <v>-125</v>
      </c>
    </row>
    <row r="398" spans="1:142">
      <c r="A398" s="365" t="str">
        <f t="shared" si="123"/>
        <v xml:space="preserve"> 094</v>
      </c>
      <c r="B398" s="370" t="s">
        <v>946</v>
      </c>
      <c r="C398" s="370" t="s">
        <v>1193</v>
      </c>
      <c r="D398" s="411">
        <v>70</v>
      </c>
      <c r="E398" s="411">
        <v>84</v>
      </c>
      <c r="F398" s="411">
        <v>67</v>
      </c>
      <c r="G398" s="411">
        <v>74</v>
      </c>
      <c r="H398" s="411">
        <v>74</v>
      </c>
      <c r="I398" s="411">
        <v>61</v>
      </c>
      <c r="J398" s="411">
        <v>62</v>
      </c>
      <c r="K398" s="411">
        <v>55</v>
      </c>
      <c r="L398" s="411">
        <v>65</v>
      </c>
      <c r="M398" s="411">
        <v>92</v>
      </c>
      <c r="N398" s="411">
        <v>71</v>
      </c>
      <c r="O398" s="412">
        <v>118</v>
      </c>
      <c r="P398" s="411">
        <f t="shared" si="124"/>
        <v>893</v>
      </c>
      <c r="Q398" s="411">
        <f t="shared" si="125"/>
        <v>490</v>
      </c>
      <c r="R398" s="411">
        <f t="shared" si="126"/>
        <v>104.06896551724138</v>
      </c>
      <c r="S398" s="411">
        <f t="shared" si="127"/>
        <v>298.93103448275861</v>
      </c>
      <c r="T398" s="411">
        <v>0</v>
      </c>
      <c r="U398" s="411">
        <v>0</v>
      </c>
      <c r="V398" s="411">
        <v>0</v>
      </c>
      <c r="W398" s="411">
        <v>0</v>
      </c>
      <c r="X398" s="411">
        <v>0</v>
      </c>
      <c r="Y398" s="411">
        <v>0</v>
      </c>
      <c r="Z398" s="411">
        <v>0</v>
      </c>
      <c r="AA398" s="411">
        <v>0</v>
      </c>
      <c r="AB398" s="411">
        <v>0</v>
      </c>
      <c r="AC398" s="411">
        <v>0</v>
      </c>
      <c r="AD398" s="411">
        <v>0</v>
      </c>
      <c r="AE398" s="412">
        <v>0</v>
      </c>
      <c r="AF398" s="411">
        <f t="shared" si="128"/>
        <v>0</v>
      </c>
      <c r="AG398" s="411">
        <v>0</v>
      </c>
      <c r="AH398" s="411">
        <v>0</v>
      </c>
      <c r="AI398" s="411">
        <v>0</v>
      </c>
      <c r="AJ398" s="411">
        <v>0</v>
      </c>
      <c r="AK398" s="411">
        <v>0</v>
      </c>
      <c r="AL398" s="411">
        <v>0</v>
      </c>
      <c r="AM398" s="411">
        <v>0</v>
      </c>
      <c r="AN398" s="411">
        <v>0</v>
      </c>
      <c r="AO398" s="411">
        <v>0</v>
      </c>
      <c r="AP398" s="411">
        <v>0</v>
      </c>
      <c r="AQ398" s="411">
        <v>0</v>
      </c>
      <c r="AR398" s="412">
        <v>0</v>
      </c>
      <c r="AS398" s="411">
        <f t="shared" si="129"/>
        <v>0</v>
      </c>
      <c r="AT398" s="411">
        <f t="shared" si="130"/>
        <v>0</v>
      </c>
      <c r="AU398" s="411">
        <f t="shared" si="131"/>
        <v>0</v>
      </c>
      <c r="AV398" s="411">
        <f t="shared" si="132"/>
        <v>0</v>
      </c>
      <c r="AW398" s="411">
        <v>0</v>
      </c>
      <c r="AX398" s="411">
        <v>0</v>
      </c>
      <c r="AY398" s="411">
        <v>0</v>
      </c>
      <c r="AZ398" s="411">
        <v>0</v>
      </c>
      <c r="BA398" s="411">
        <v>0</v>
      </c>
      <c r="BB398" s="411">
        <v>0</v>
      </c>
      <c r="BC398" s="411">
        <v>0</v>
      </c>
      <c r="BD398" s="411">
        <v>0</v>
      </c>
      <c r="BE398" s="411">
        <v>0</v>
      </c>
      <c r="BF398" s="411">
        <v>0</v>
      </c>
      <c r="BG398" s="411">
        <v>0</v>
      </c>
      <c r="BH398" s="412">
        <v>0</v>
      </c>
      <c r="BI398" s="411">
        <f t="shared" si="133"/>
        <v>0</v>
      </c>
      <c r="BJ398" s="411">
        <v>0</v>
      </c>
      <c r="BK398" s="411">
        <v>0</v>
      </c>
      <c r="BL398" s="411">
        <v>0</v>
      </c>
      <c r="BM398" s="411">
        <v>0</v>
      </c>
      <c r="BN398" s="411">
        <v>0</v>
      </c>
      <c r="BO398" s="411">
        <v>0</v>
      </c>
      <c r="BP398" s="411">
        <v>0</v>
      </c>
      <c r="BQ398" s="411">
        <v>0</v>
      </c>
      <c r="BR398" s="411">
        <v>0</v>
      </c>
      <c r="BS398" s="411">
        <v>0</v>
      </c>
      <c r="BT398" s="411">
        <v>0</v>
      </c>
      <c r="BU398" s="412">
        <v>0</v>
      </c>
      <c r="BV398" s="411">
        <f t="shared" si="134"/>
        <v>0</v>
      </c>
      <c r="BW398" s="411">
        <v>0</v>
      </c>
      <c r="BX398" s="411">
        <v>0</v>
      </c>
      <c r="BY398" s="411">
        <v>0</v>
      </c>
      <c r="BZ398" s="411">
        <v>0</v>
      </c>
      <c r="CA398" s="411">
        <v>0</v>
      </c>
      <c r="CB398" s="411">
        <v>0</v>
      </c>
      <c r="CC398" s="411">
        <v>0</v>
      </c>
      <c r="CD398" s="411">
        <v>0</v>
      </c>
      <c r="CE398" s="411">
        <v>0</v>
      </c>
      <c r="CF398" s="411">
        <v>0</v>
      </c>
      <c r="CG398" s="411">
        <v>0</v>
      </c>
      <c r="CH398" s="412">
        <v>0</v>
      </c>
      <c r="CI398" s="411">
        <f t="shared" si="135"/>
        <v>0</v>
      </c>
      <c r="CJ398" s="411">
        <v>0</v>
      </c>
      <c r="CK398" s="411">
        <v>0</v>
      </c>
      <c r="CL398" s="411">
        <v>0</v>
      </c>
      <c r="CM398" s="411">
        <v>0</v>
      </c>
      <c r="CN398" s="411">
        <v>0</v>
      </c>
      <c r="CO398" s="411">
        <v>0</v>
      </c>
      <c r="CP398" s="411">
        <v>0</v>
      </c>
      <c r="CQ398" s="411">
        <v>0</v>
      </c>
      <c r="CR398" s="411">
        <v>0</v>
      </c>
      <c r="CS398" s="411">
        <v>0</v>
      </c>
      <c r="CT398" s="411">
        <v>0</v>
      </c>
      <c r="CU398" s="412">
        <v>0</v>
      </c>
      <c r="CV398" s="411">
        <f t="shared" si="136"/>
        <v>0</v>
      </c>
      <c r="CW398" s="411">
        <v>0</v>
      </c>
      <c r="CX398" s="411">
        <v>0</v>
      </c>
      <c r="CY398" s="411">
        <v>0</v>
      </c>
      <c r="CZ398" s="411">
        <v>0</v>
      </c>
      <c r="DA398" s="411">
        <v>0</v>
      </c>
      <c r="DB398" s="411">
        <v>0</v>
      </c>
      <c r="DC398" s="411">
        <v>0</v>
      </c>
      <c r="DD398" s="411">
        <v>0</v>
      </c>
      <c r="DE398" s="411">
        <v>0</v>
      </c>
      <c r="DF398" s="411">
        <v>0</v>
      </c>
      <c r="DG398" s="411">
        <v>0</v>
      </c>
      <c r="DH398" s="412">
        <v>0</v>
      </c>
      <c r="DI398" s="411">
        <f t="shared" si="137"/>
        <v>0</v>
      </c>
      <c r="DJ398" s="411">
        <v>0</v>
      </c>
      <c r="DK398" s="411">
        <v>0</v>
      </c>
      <c r="DL398" s="411">
        <v>0</v>
      </c>
      <c r="DM398" s="411">
        <v>0</v>
      </c>
      <c r="DN398" s="411">
        <v>0</v>
      </c>
      <c r="DO398" s="411">
        <v>0</v>
      </c>
      <c r="DP398" s="411">
        <v>0</v>
      </c>
      <c r="DQ398" s="411">
        <v>0</v>
      </c>
      <c r="DR398" s="411">
        <v>0</v>
      </c>
      <c r="DS398" s="411">
        <v>0</v>
      </c>
      <c r="DT398" s="411">
        <v>0</v>
      </c>
      <c r="DU398" s="412">
        <v>0</v>
      </c>
      <c r="DV398" s="411">
        <f t="shared" si="138"/>
        <v>0</v>
      </c>
      <c r="DW398" s="412">
        <v>0</v>
      </c>
      <c r="DX398" s="412">
        <v>0</v>
      </c>
      <c r="DY398" s="412">
        <v>0</v>
      </c>
      <c r="DZ398" s="412">
        <v>0</v>
      </c>
      <c r="EA398" s="412">
        <v>0</v>
      </c>
      <c r="EB398" s="412">
        <v>0</v>
      </c>
      <c r="EC398" s="412">
        <v>0</v>
      </c>
      <c r="ED398" s="412">
        <v>0</v>
      </c>
      <c r="EE398" s="412">
        <v>0</v>
      </c>
      <c r="EF398" s="412">
        <v>0</v>
      </c>
      <c r="EG398" s="412">
        <v>0</v>
      </c>
      <c r="EH398" s="412">
        <v>0</v>
      </c>
      <c r="EI398" s="411">
        <f t="shared" si="139"/>
        <v>0</v>
      </c>
      <c r="EK398" s="411">
        <f t="shared" si="140"/>
        <v>893</v>
      </c>
      <c r="EL398" s="7">
        <f t="shared" si="141"/>
        <v>-893</v>
      </c>
    </row>
    <row r="399" spans="1:142">
      <c r="A399" s="365" t="str">
        <f t="shared" si="123"/>
        <v xml:space="preserve"> 094</v>
      </c>
      <c r="B399" s="370" t="s">
        <v>946</v>
      </c>
      <c r="C399" s="370" t="s">
        <v>1175</v>
      </c>
      <c r="D399" s="411">
        <v>39</v>
      </c>
      <c r="E399" s="411">
        <v>51</v>
      </c>
      <c r="F399" s="411">
        <v>40</v>
      </c>
      <c r="G399" s="411">
        <v>38</v>
      </c>
      <c r="H399" s="411">
        <v>34</v>
      </c>
      <c r="I399" s="411">
        <v>27</v>
      </c>
      <c r="J399" s="411">
        <v>47</v>
      </c>
      <c r="K399" s="411">
        <v>33</v>
      </c>
      <c r="L399" s="411">
        <v>30</v>
      </c>
      <c r="M399" s="411">
        <v>28</v>
      </c>
      <c r="N399" s="411">
        <v>36</v>
      </c>
      <c r="O399" s="412">
        <v>32</v>
      </c>
      <c r="P399" s="411">
        <f t="shared" si="124"/>
        <v>435</v>
      </c>
      <c r="Q399" s="411">
        <f t="shared" si="125"/>
        <v>274.48387096774195</v>
      </c>
      <c r="R399" s="411">
        <f t="shared" si="126"/>
        <v>56.240266963292548</v>
      </c>
      <c r="S399" s="411">
        <f t="shared" si="127"/>
        <v>104.27586206896552</v>
      </c>
      <c r="T399" s="411">
        <v>0</v>
      </c>
      <c r="U399" s="411">
        <v>0</v>
      </c>
      <c r="V399" s="411">
        <v>0</v>
      </c>
      <c r="W399" s="411">
        <v>0</v>
      </c>
      <c r="X399" s="411">
        <v>0</v>
      </c>
      <c r="Y399" s="411">
        <v>0</v>
      </c>
      <c r="Z399" s="411">
        <v>0</v>
      </c>
      <c r="AA399" s="411">
        <v>0</v>
      </c>
      <c r="AB399" s="411">
        <v>0</v>
      </c>
      <c r="AC399" s="411">
        <v>0</v>
      </c>
      <c r="AD399" s="411">
        <v>0</v>
      </c>
      <c r="AE399" s="412">
        <v>0</v>
      </c>
      <c r="AF399" s="411">
        <f t="shared" si="128"/>
        <v>0</v>
      </c>
      <c r="AG399" s="411">
        <v>0</v>
      </c>
      <c r="AH399" s="411">
        <v>0</v>
      </c>
      <c r="AI399" s="411">
        <v>0</v>
      </c>
      <c r="AJ399" s="411">
        <v>0</v>
      </c>
      <c r="AK399" s="411">
        <v>0</v>
      </c>
      <c r="AL399" s="411">
        <v>0</v>
      </c>
      <c r="AM399" s="411">
        <v>0</v>
      </c>
      <c r="AN399" s="411">
        <v>0</v>
      </c>
      <c r="AO399" s="411">
        <v>0</v>
      </c>
      <c r="AP399" s="411">
        <v>0</v>
      </c>
      <c r="AQ399" s="411">
        <v>0</v>
      </c>
      <c r="AR399" s="412">
        <v>0</v>
      </c>
      <c r="AS399" s="411">
        <f t="shared" si="129"/>
        <v>0</v>
      </c>
      <c r="AT399" s="411">
        <f t="shared" si="130"/>
        <v>0</v>
      </c>
      <c r="AU399" s="411">
        <f t="shared" si="131"/>
        <v>0</v>
      </c>
      <c r="AV399" s="411">
        <f t="shared" si="132"/>
        <v>0</v>
      </c>
      <c r="AW399" s="411">
        <v>0</v>
      </c>
      <c r="AX399" s="411">
        <v>0</v>
      </c>
      <c r="AY399" s="411">
        <v>0</v>
      </c>
      <c r="AZ399" s="411">
        <v>0</v>
      </c>
      <c r="BA399" s="411">
        <v>0</v>
      </c>
      <c r="BB399" s="411">
        <v>0</v>
      </c>
      <c r="BC399" s="411">
        <v>0</v>
      </c>
      <c r="BD399" s="411">
        <v>0</v>
      </c>
      <c r="BE399" s="411">
        <v>0</v>
      </c>
      <c r="BF399" s="411">
        <v>0</v>
      </c>
      <c r="BG399" s="411">
        <v>0</v>
      </c>
      <c r="BH399" s="412">
        <v>0</v>
      </c>
      <c r="BI399" s="411">
        <f t="shared" si="133"/>
        <v>0</v>
      </c>
      <c r="BJ399" s="411">
        <v>0</v>
      </c>
      <c r="BK399" s="411">
        <v>0</v>
      </c>
      <c r="BL399" s="411">
        <v>0</v>
      </c>
      <c r="BM399" s="411">
        <v>0</v>
      </c>
      <c r="BN399" s="411">
        <v>0</v>
      </c>
      <c r="BO399" s="411">
        <v>0</v>
      </c>
      <c r="BP399" s="411">
        <v>0</v>
      </c>
      <c r="BQ399" s="411">
        <v>0</v>
      </c>
      <c r="BR399" s="411">
        <v>0</v>
      </c>
      <c r="BS399" s="411">
        <v>0</v>
      </c>
      <c r="BT399" s="411">
        <v>0</v>
      </c>
      <c r="BU399" s="412">
        <v>0</v>
      </c>
      <c r="BV399" s="411">
        <f t="shared" si="134"/>
        <v>0</v>
      </c>
      <c r="BW399" s="411">
        <v>0</v>
      </c>
      <c r="BX399" s="411">
        <v>0</v>
      </c>
      <c r="BY399" s="411">
        <v>0</v>
      </c>
      <c r="BZ399" s="411">
        <v>0</v>
      </c>
      <c r="CA399" s="411">
        <v>0</v>
      </c>
      <c r="CB399" s="411">
        <v>0</v>
      </c>
      <c r="CC399" s="411">
        <v>0</v>
      </c>
      <c r="CD399" s="411">
        <v>0</v>
      </c>
      <c r="CE399" s="411">
        <v>0</v>
      </c>
      <c r="CF399" s="411">
        <v>0</v>
      </c>
      <c r="CG399" s="411">
        <v>0</v>
      </c>
      <c r="CH399" s="412">
        <v>0</v>
      </c>
      <c r="CI399" s="411">
        <f t="shared" si="135"/>
        <v>0</v>
      </c>
      <c r="CJ399" s="411">
        <v>0</v>
      </c>
      <c r="CK399" s="411">
        <v>0</v>
      </c>
      <c r="CL399" s="411">
        <v>0</v>
      </c>
      <c r="CM399" s="411">
        <v>0</v>
      </c>
      <c r="CN399" s="411">
        <v>0</v>
      </c>
      <c r="CO399" s="411">
        <v>0</v>
      </c>
      <c r="CP399" s="411">
        <v>0</v>
      </c>
      <c r="CQ399" s="411">
        <v>0</v>
      </c>
      <c r="CR399" s="411">
        <v>0</v>
      </c>
      <c r="CS399" s="411">
        <v>0</v>
      </c>
      <c r="CT399" s="411">
        <v>0</v>
      </c>
      <c r="CU399" s="412">
        <v>0</v>
      </c>
      <c r="CV399" s="411">
        <f t="shared" si="136"/>
        <v>0</v>
      </c>
      <c r="CW399" s="411">
        <v>0</v>
      </c>
      <c r="CX399" s="411">
        <v>0</v>
      </c>
      <c r="CY399" s="411">
        <v>0</v>
      </c>
      <c r="CZ399" s="411">
        <v>0</v>
      </c>
      <c r="DA399" s="411">
        <v>0</v>
      </c>
      <c r="DB399" s="411">
        <v>0</v>
      </c>
      <c r="DC399" s="411">
        <v>0</v>
      </c>
      <c r="DD399" s="411">
        <v>0</v>
      </c>
      <c r="DE399" s="411">
        <v>0</v>
      </c>
      <c r="DF399" s="411">
        <v>0</v>
      </c>
      <c r="DG399" s="411">
        <v>0</v>
      </c>
      <c r="DH399" s="412">
        <v>0</v>
      </c>
      <c r="DI399" s="411">
        <f t="shared" si="137"/>
        <v>0</v>
      </c>
      <c r="DJ399" s="411">
        <v>0</v>
      </c>
      <c r="DK399" s="411">
        <v>0</v>
      </c>
      <c r="DL399" s="411">
        <v>0</v>
      </c>
      <c r="DM399" s="411">
        <v>0</v>
      </c>
      <c r="DN399" s="411">
        <v>0</v>
      </c>
      <c r="DO399" s="411">
        <v>0</v>
      </c>
      <c r="DP399" s="411">
        <v>0</v>
      </c>
      <c r="DQ399" s="411">
        <v>0</v>
      </c>
      <c r="DR399" s="411">
        <v>0</v>
      </c>
      <c r="DS399" s="411">
        <v>0</v>
      </c>
      <c r="DT399" s="411">
        <v>0</v>
      </c>
      <c r="DU399" s="412">
        <v>0</v>
      </c>
      <c r="DV399" s="411">
        <f t="shared" si="138"/>
        <v>0</v>
      </c>
      <c r="DW399" s="412">
        <v>0</v>
      </c>
      <c r="DX399" s="412">
        <v>0</v>
      </c>
      <c r="DY399" s="412">
        <v>0</v>
      </c>
      <c r="DZ399" s="412">
        <v>0</v>
      </c>
      <c r="EA399" s="412">
        <v>0</v>
      </c>
      <c r="EB399" s="412">
        <v>0</v>
      </c>
      <c r="EC399" s="412">
        <v>0</v>
      </c>
      <c r="ED399" s="412">
        <v>0</v>
      </c>
      <c r="EE399" s="412">
        <v>0</v>
      </c>
      <c r="EF399" s="412">
        <v>0</v>
      </c>
      <c r="EG399" s="412">
        <v>0</v>
      </c>
      <c r="EH399" s="412">
        <v>0</v>
      </c>
      <c r="EI399" s="411">
        <f t="shared" si="139"/>
        <v>0</v>
      </c>
      <c r="EK399" s="411">
        <f t="shared" si="140"/>
        <v>435</v>
      </c>
      <c r="EL399" s="7">
        <f t="shared" si="141"/>
        <v>-435</v>
      </c>
    </row>
    <row r="400" spans="1:142">
      <c r="A400" s="365" t="str">
        <f t="shared" si="123"/>
        <v xml:space="preserve"> 094</v>
      </c>
      <c r="B400" s="370" t="s">
        <v>946</v>
      </c>
      <c r="C400" s="370" t="s">
        <v>1176</v>
      </c>
      <c r="D400" s="411">
        <v>1</v>
      </c>
      <c r="E400" s="411">
        <v>1</v>
      </c>
      <c r="F400" s="411">
        <v>7</v>
      </c>
      <c r="G400" s="411">
        <v>1</v>
      </c>
      <c r="H400" s="411">
        <v>4</v>
      </c>
      <c r="I400" s="411">
        <v>5</v>
      </c>
      <c r="J400" s="411">
        <v>6</v>
      </c>
      <c r="K400" s="411">
        <v>5</v>
      </c>
      <c r="L400" s="411">
        <v>3</v>
      </c>
      <c r="M400" s="411">
        <v>1</v>
      </c>
      <c r="N400" s="411">
        <v>2</v>
      </c>
      <c r="O400" s="412">
        <v>2</v>
      </c>
      <c r="P400" s="411">
        <f t="shared" si="124"/>
        <v>38</v>
      </c>
      <c r="Q400" s="411">
        <f t="shared" si="125"/>
        <v>24.806451612903224</v>
      </c>
      <c r="R400" s="411">
        <f t="shared" si="126"/>
        <v>7.3659621802002224</v>
      </c>
      <c r="S400" s="411">
        <f t="shared" si="127"/>
        <v>5.8275862068965516</v>
      </c>
      <c r="T400" s="411">
        <v>0</v>
      </c>
      <c r="U400" s="411">
        <v>0</v>
      </c>
      <c r="V400" s="411">
        <v>0</v>
      </c>
      <c r="W400" s="411">
        <v>0</v>
      </c>
      <c r="X400" s="411">
        <v>0</v>
      </c>
      <c r="Y400" s="411">
        <v>0</v>
      </c>
      <c r="Z400" s="411">
        <v>0</v>
      </c>
      <c r="AA400" s="411">
        <v>0</v>
      </c>
      <c r="AB400" s="411">
        <v>0</v>
      </c>
      <c r="AC400" s="411">
        <v>0</v>
      </c>
      <c r="AD400" s="411">
        <v>0</v>
      </c>
      <c r="AE400" s="412">
        <v>0</v>
      </c>
      <c r="AF400" s="411">
        <f t="shared" si="128"/>
        <v>0</v>
      </c>
      <c r="AG400" s="411">
        <v>0</v>
      </c>
      <c r="AH400" s="411">
        <v>0</v>
      </c>
      <c r="AI400" s="411">
        <v>0</v>
      </c>
      <c r="AJ400" s="411">
        <v>0</v>
      </c>
      <c r="AK400" s="411">
        <v>0</v>
      </c>
      <c r="AL400" s="411">
        <v>0</v>
      </c>
      <c r="AM400" s="411">
        <v>0</v>
      </c>
      <c r="AN400" s="411">
        <v>0</v>
      </c>
      <c r="AO400" s="411">
        <v>0</v>
      </c>
      <c r="AP400" s="411">
        <v>0</v>
      </c>
      <c r="AQ400" s="411">
        <v>0</v>
      </c>
      <c r="AR400" s="412">
        <v>0</v>
      </c>
      <c r="AS400" s="411">
        <f t="shared" si="129"/>
        <v>0</v>
      </c>
      <c r="AT400" s="411">
        <f t="shared" si="130"/>
        <v>0</v>
      </c>
      <c r="AU400" s="411">
        <f t="shared" si="131"/>
        <v>0</v>
      </c>
      <c r="AV400" s="411">
        <f t="shared" si="132"/>
        <v>0</v>
      </c>
      <c r="AW400" s="411">
        <v>0</v>
      </c>
      <c r="AX400" s="411">
        <v>0</v>
      </c>
      <c r="AY400" s="411">
        <v>0</v>
      </c>
      <c r="AZ400" s="411">
        <v>0</v>
      </c>
      <c r="BA400" s="411">
        <v>0</v>
      </c>
      <c r="BB400" s="411">
        <v>0</v>
      </c>
      <c r="BC400" s="411">
        <v>0</v>
      </c>
      <c r="BD400" s="411">
        <v>0</v>
      </c>
      <c r="BE400" s="411">
        <v>0</v>
      </c>
      <c r="BF400" s="411">
        <v>0</v>
      </c>
      <c r="BG400" s="411">
        <v>0</v>
      </c>
      <c r="BH400" s="412">
        <v>0</v>
      </c>
      <c r="BI400" s="411">
        <f t="shared" si="133"/>
        <v>0</v>
      </c>
      <c r="BJ400" s="411">
        <v>0</v>
      </c>
      <c r="BK400" s="411">
        <v>0</v>
      </c>
      <c r="BL400" s="411">
        <v>0</v>
      </c>
      <c r="BM400" s="411">
        <v>0</v>
      </c>
      <c r="BN400" s="411">
        <v>0</v>
      </c>
      <c r="BO400" s="411">
        <v>0</v>
      </c>
      <c r="BP400" s="411">
        <v>0</v>
      </c>
      <c r="BQ400" s="411">
        <v>0</v>
      </c>
      <c r="BR400" s="411">
        <v>0</v>
      </c>
      <c r="BS400" s="411">
        <v>0</v>
      </c>
      <c r="BT400" s="411">
        <v>0</v>
      </c>
      <c r="BU400" s="412">
        <v>0</v>
      </c>
      <c r="BV400" s="411">
        <f t="shared" si="134"/>
        <v>0</v>
      </c>
      <c r="BW400" s="411">
        <v>0</v>
      </c>
      <c r="BX400" s="411">
        <v>0</v>
      </c>
      <c r="BY400" s="411">
        <v>0</v>
      </c>
      <c r="BZ400" s="411">
        <v>0</v>
      </c>
      <c r="CA400" s="411">
        <v>0</v>
      </c>
      <c r="CB400" s="411">
        <v>0</v>
      </c>
      <c r="CC400" s="411">
        <v>0</v>
      </c>
      <c r="CD400" s="411">
        <v>0</v>
      </c>
      <c r="CE400" s="411">
        <v>0</v>
      </c>
      <c r="CF400" s="411">
        <v>0</v>
      </c>
      <c r="CG400" s="411">
        <v>0</v>
      </c>
      <c r="CH400" s="412">
        <v>0</v>
      </c>
      <c r="CI400" s="411">
        <f t="shared" si="135"/>
        <v>0</v>
      </c>
      <c r="CJ400" s="411">
        <v>0</v>
      </c>
      <c r="CK400" s="411">
        <v>0</v>
      </c>
      <c r="CL400" s="411">
        <v>0</v>
      </c>
      <c r="CM400" s="411">
        <v>0</v>
      </c>
      <c r="CN400" s="411">
        <v>0</v>
      </c>
      <c r="CO400" s="411">
        <v>0</v>
      </c>
      <c r="CP400" s="411">
        <v>0</v>
      </c>
      <c r="CQ400" s="411">
        <v>0</v>
      </c>
      <c r="CR400" s="411">
        <v>0</v>
      </c>
      <c r="CS400" s="411">
        <v>0</v>
      </c>
      <c r="CT400" s="411">
        <v>0</v>
      </c>
      <c r="CU400" s="412">
        <v>0</v>
      </c>
      <c r="CV400" s="411">
        <f t="shared" si="136"/>
        <v>0</v>
      </c>
      <c r="CW400" s="411">
        <v>0</v>
      </c>
      <c r="CX400" s="411">
        <v>0</v>
      </c>
      <c r="CY400" s="411">
        <v>0</v>
      </c>
      <c r="CZ400" s="411">
        <v>0</v>
      </c>
      <c r="DA400" s="411">
        <v>0</v>
      </c>
      <c r="DB400" s="411">
        <v>0</v>
      </c>
      <c r="DC400" s="411">
        <v>0</v>
      </c>
      <c r="DD400" s="411">
        <v>0</v>
      </c>
      <c r="DE400" s="411">
        <v>0</v>
      </c>
      <c r="DF400" s="411">
        <v>0</v>
      </c>
      <c r="DG400" s="411">
        <v>0</v>
      </c>
      <c r="DH400" s="412">
        <v>0</v>
      </c>
      <c r="DI400" s="411">
        <f t="shared" si="137"/>
        <v>0</v>
      </c>
      <c r="DJ400" s="411">
        <v>0</v>
      </c>
      <c r="DK400" s="411">
        <v>0</v>
      </c>
      <c r="DL400" s="411">
        <v>0</v>
      </c>
      <c r="DM400" s="411">
        <v>0</v>
      </c>
      <c r="DN400" s="411">
        <v>0</v>
      </c>
      <c r="DO400" s="411">
        <v>0</v>
      </c>
      <c r="DP400" s="411">
        <v>0</v>
      </c>
      <c r="DQ400" s="411">
        <v>0</v>
      </c>
      <c r="DR400" s="411">
        <v>0</v>
      </c>
      <c r="DS400" s="411">
        <v>0</v>
      </c>
      <c r="DT400" s="411">
        <v>0</v>
      </c>
      <c r="DU400" s="412">
        <v>0</v>
      </c>
      <c r="DV400" s="411">
        <f t="shared" si="138"/>
        <v>0</v>
      </c>
      <c r="DW400" s="412">
        <v>0</v>
      </c>
      <c r="DX400" s="412">
        <v>0</v>
      </c>
      <c r="DY400" s="412">
        <v>0</v>
      </c>
      <c r="DZ400" s="412">
        <v>0</v>
      </c>
      <c r="EA400" s="412">
        <v>0</v>
      </c>
      <c r="EB400" s="412">
        <v>0</v>
      </c>
      <c r="EC400" s="412">
        <v>0</v>
      </c>
      <c r="ED400" s="412">
        <v>0</v>
      </c>
      <c r="EE400" s="412">
        <v>0</v>
      </c>
      <c r="EF400" s="412">
        <v>0</v>
      </c>
      <c r="EG400" s="412">
        <v>0</v>
      </c>
      <c r="EH400" s="412">
        <v>0</v>
      </c>
      <c r="EI400" s="411">
        <f t="shared" si="139"/>
        <v>0</v>
      </c>
      <c r="EK400" s="411">
        <f t="shared" si="140"/>
        <v>38</v>
      </c>
      <c r="EL400" s="7">
        <f t="shared" si="141"/>
        <v>-38</v>
      </c>
    </row>
    <row r="401" spans="1:142">
      <c r="A401" s="365" t="str">
        <f t="shared" si="123"/>
        <v xml:space="preserve"> 094</v>
      </c>
      <c r="B401" s="370" t="s">
        <v>946</v>
      </c>
      <c r="C401" s="370" t="s">
        <v>1177</v>
      </c>
      <c r="D401" s="411">
        <v>66</v>
      </c>
      <c r="E401" s="411">
        <v>75</v>
      </c>
      <c r="F401" s="411">
        <v>65</v>
      </c>
      <c r="G401" s="411">
        <v>72</v>
      </c>
      <c r="H401" s="411">
        <v>66</v>
      </c>
      <c r="I401" s="411">
        <v>55</v>
      </c>
      <c r="J401" s="411">
        <v>59</v>
      </c>
      <c r="K401" s="411">
        <v>47</v>
      </c>
      <c r="L401" s="411">
        <v>62</v>
      </c>
      <c r="M401" s="411">
        <v>88</v>
      </c>
      <c r="N401" s="411">
        <v>68</v>
      </c>
      <c r="O401" s="412">
        <v>80</v>
      </c>
      <c r="P401" s="411">
        <f t="shared" si="124"/>
        <v>803</v>
      </c>
      <c r="Q401" s="411">
        <f t="shared" si="125"/>
        <v>456.09677419354841</v>
      </c>
      <c r="R401" s="411">
        <f t="shared" si="126"/>
        <v>93.799777530589552</v>
      </c>
      <c r="S401" s="411">
        <f t="shared" si="127"/>
        <v>253.10344827586206</v>
      </c>
      <c r="T401" s="411">
        <v>0</v>
      </c>
      <c r="U401" s="411">
        <v>0</v>
      </c>
      <c r="V401" s="411">
        <v>0</v>
      </c>
      <c r="W401" s="411">
        <v>0</v>
      </c>
      <c r="X401" s="411">
        <v>0</v>
      </c>
      <c r="Y401" s="411">
        <v>0</v>
      </c>
      <c r="Z401" s="411">
        <v>0</v>
      </c>
      <c r="AA401" s="411">
        <v>0</v>
      </c>
      <c r="AB401" s="411">
        <v>0</v>
      </c>
      <c r="AC401" s="411">
        <v>0</v>
      </c>
      <c r="AD401" s="411">
        <v>0</v>
      </c>
      <c r="AE401" s="412">
        <v>0</v>
      </c>
      <c r="AF401" s="411">
        <f t="shared" si="128"/>
        <v>0</v>
      </c>
      <c r="AG401" s="411">
        <v>0</v>
      </c>
      <c r="AH401" s="411">
        <v>0</v>
      </c>
      <c r="AI401" s="411">
        <v>0</v>
      </c>
      <c r="AJ401" s="411">
        <v>0</v>
      </c>
      <c r="AK401" s="411">
        <v>0</v>
      </c>
      <c r="AL401" s="411">
        <v>0</v>
      </c>
      <c r="AM401" s="411">
        <v>0</v>
      </c>
      <c r="AN401" s="411">
        <v>0</v>
      </c>
      <c r="AO401" s="411">
        <v>0</v>
      </c>
      <c r="AP401" s="411">
        <v>0</v>
      </c>
      <c r="AQ401" s="411">
        <v>0</v>
      </c>
      <c r="AR401" s="412">
        <v>0</v>
      </c>
      <c r="AS401" s="411">
        <f t="shared" si="129"/>
        <v>0</v>
      </c>
      <c r="AT401" s="411">
        <f t="shared" si="130"/>
        <v>0</v>
      </c>
      <c r="AU401" s="411">
        <f t="shared" si="131"/>
        <v>0</v>
      </c>
      <c r="AV401" s="411">
        <f t="shared" si="132"/>
        <v>0</v>
      </c>
      <c r="AW401" s="411">
        <v>0</v>
      </c>
      <c r="AX401" s="411">
        <v>0</v>
      </c>
      <c r="AY401" s="411">
        <v>0</v>
      </c>
      <c r="AZ401" s="411">
        <v>0</v>
      </c>
      <c r="BA401" s="411">
        <v>0</v>
      </c>
      <c r="BB401" s="411">
        <v>0</v>
      </c>
      <c r="BC401" s="411">
        <v>0</v>
      </c>
      <c r="BD401" s="411">
        <v>0</v>
      </c>
      <c r="BE401" s="411">
        <v>0</v>
      </c>
      <c r="BF401" s="411">
        <v>0</v>
      </c>
      <c r="BG401" s="411">
        <v>0</v>
      </c>
      <c r="BH401" s="412">
        <v>0</v>
      </c>
      <c r="BI401" s="411">
        <f t="shared" si="133"/>
        <v>0</v>
      </c>
      <c r="BJ401" s="411">
        <v>0</v>
      </c>
      <c r="BK401" s="411">
        <v>0</v>
      </c>
      <c r="BL401" s="411">
        <v>0</v>
      </c>
      <c r="BM401" s="411">
        <v>0</v>
      </c>
      <c r="BN401" s="411">
        <v>0</v>
      </c>
      <c r="BO401" s="411">
        <v>0</v>
      </c>
      <c r="BP401" s="411">
        <v>0</v>
      </c>
      <c r="BQ401" s="411">
        <v>0</v>
      </c>
      <c r="BR401" s="411">
        <v>0</v>
      </c>
      <c r="BS401" s="411">
        <v>0</v>
      </c>
      <c r="BT401" s="411">
        <v>0</v>
      </c>
      <c r="BU401" s="412">
        <v>0</v>
      </c>
      <c r="BV401" s="411">
        <f t="shared" si="134"/>
        <v>0</v>
      </c>
      <c r="BW401" s="411">
        <v>0</v>
      </c>
      <c r="BX401" s="411">
        <v>0</v>
      </c>
      <c r="BY401" s="411">
        <v>0</v>
      </c>
      <c r="BZ401" s="411">
        <v>0</v>
      </c>
      <c r="CA401" s="411">
        <v>0</v>
      </c>
      <c r="CB401" s="411">
        <v>0</v>
      </c>
      <c r="CC401" s="411">
        <v>0</v>
      </c>
      <c r="CD401" s="411">
        <v>0</v>
      </c>
      <c r="CE401" s="411">
        <v>0</v>
      </c>
      <c r="CF401" s="411">
        <v>0</v>
      </c>
      <c r="CG401" s="411">
        <v>0</v>
      </c>
      <c r="CH401" s="412">
        <v>0</v>
      </c>
      <c r="CI401" s="411">
        <f t="shared" si="135"/>
        <v>0</v>
      </c>
      <c r="CJ401" s="411">
        <v>0</v>
      </c>
      <c r="CK401" s="411">
        <v>0</v>
      </c>
      <c r="CL401" s="411">
        <v>0</v>
      </c>
      <c r="CM401" s="411">
        <v>0</v>
      </c>
      <c r="CN401" s="411">
        <v>0</v>
      </c>
      <c r="CO401" s="411">
        <v>0</v>
      </c>
      <c r="CP401" s="411">
        <v>0</v>
      </c>
      <c r="CQ401" s="411">
        <v>0</v>
      </c>
      <c r="CR401" s="411">
        <v>0</v>
      </c>
      <c r="CS401" s="411">
        <v>0</v>
      </c>
      <c r="CT401" s="411">
        <v>0</v>
      </c>
      <c r="CU401" s="412">
        <v>0</v>
      </c>
      <c r="CV401" s="411">
        <f t="shared" si="136"/>
        <v>0</v>
      </c>
      <c r="CW401" s="411">
        <v>0</v>
      </c>
      <c r="CX401" s="411">
        <v>0</v>
      </c>
      <c r="CY401" s="411">
        <v>0</v>
      </c>
      <c r="CZ401" s="411">
        <v>0</v>
      </c>
      <c r="DA401" s="411">
        <v>0</v>
      </c>
      <c r="DB401" s="411">
        <v>0</v>
      </c>
      <c r="DC401" s="411">
        <v>0</v>
      </c>
      <c r="DD401" s="411">
        <v>0</v>
      </c>
      <c r="DE401" s="411">
        <v>0</v>
      </c>
      <c r="DF401" s="411">
        <v>0</v>
      </c>
      <c r="DG401" s="411">
        <v>0</v>
      </c>
      <c r="DH401" s="412">
        <v>0</v>
      </c>
      <c r="DI401" s="411">
        <f t="shared" si="137"/>
        <v>0</v>
      </c>
      <c r="DJ401" s="411">
        <v>0</v>
      </c>
      <c r="DK401" s="411">
        <v>0</v>
      </c>
      <c r="DL401" s="411">
        <v>0</v>
      </c>
      <c r="DM401" s="411">
        <v>0</v>
      </c>
      <c r="DN401" s="411">
        <v>0</v>
      </c>
      <c r="DO401" s="411">
        <v>0</v>
      </c>
      <c r="DP401" s="411">
        <v>0</v>
      </c>
      <c r="DQ401" s="411">
        <v>0</v>
      </c>
      <c r="DR401" s="411">
        <v>0</v>
      </c>
      <c r="DS401" s="411">
        <v>0</v>
      </c>
      <c r="DT401" s="411">
        <v>0</v>
      </c>
      <c r="DU401" s="412">
        <v>0</v>
      </c>
      <c r="DV401" s="411">
        <f t="shared" si="138"/>
        <v>0</v>
      </c>
      <c r="DW401" s="412">
        <v>0</v>
      </c>
      <c r="DX401" s="412">
        <v>0</v>
      </c>
      <c r="DY401" s="412">
        <v>0</v>
      </c>
      <c r="DZ401" s="412">
        <v>0</v>
      </c>
      <c r="EA401" s="412">
        <v>0</v>
      </c>
      <c r="EB401" s="412">
        <v>0</v>
      </c>
      <c r="EC401" s="412">
        <v>0</v>
      </c>
      <c r="ED401" s="412">
        <v>0</v>
      </c>
      <c r="EE401" s="412">
        <v>0</v>
      </c>
      <c r="EF401" s="412">
        <v>0</v>
      </c>
      <c r="EG401" s="412">
        <v>0</v>
      </c>
      <c r="EH401" s="412">
        <v>0</v>
      </c>
      <c r="EI401" s="411">
        <f t="shared" si="139"/>
        <v>0</v>
      </c>
      <c r="EK401" s="411">
        <f t="shared" si="140"/>
        <v>803</v>
      </c>
      <c r="EL401" s="7">
        <f t="shared" si="141"/>
        <v>-803</v>
      </c>
    </row>
    <row r="402" spans="1:142">
      <c r="A402" s="365" t="str">
        <f t="shared" si="123"/>
        <v xml:space="preserve"> 094</v>
      </c>
      <c r="B402" s="370" t="s">
        <v>946</v>
      </c>
      <c r="C402" s="370" t="s">
        <v>1179</v>
      </c>
      <c r="D402" s="411">
        <v>52</v>
      </c>
      <c r="E402" s="411">
        <v>68</v>
      </c>
      <c r="F402" s="411">
        <v>46</v>
      </c>
      <c r="G402" s="411">
        <v>60</v>
      </c>
      <c r="H402" s="411">
        <v>46</v>
      </c>
      <c r="I402" s="411">
        <v>44</v>
      </c>
      <c r="J402" s="411">
        <v>50</v>
      </c>
      <c r="K402" s="411">
        <v>37</v>
      </c>
      <c r="L402" s="411">
        <v>58</v>
      </c>
      <c r="M402" s="411">
        <v>52</v>
      </c>
      <c r="N402" s="411">
        <v>56</v>
      </c>
      <c r="O402" s="412">
        <v>67</v>
      </c>
      <c r="P402" s="411">
        <f t="shared" si="124"/>
        <v>636</v>
      </c>
      <c r="Q402" s="411">
        <f t="shared" si="125"/>
        <v>364.38709677419354</v>
      </c>
      <c r="R402" s="411">
        <f t="shared" si="126"/>
        <v>80.612903225806448</v>
      </c>
      <c r="S402" s="411">
        <f t="shared" si="127"/>
        <v>191</v>
      </c>
      <c r="T402" s="411">
        <v>0</v>
      </c>
      <c r="U402" s="411">
        <v>0</v>
      </c>
      <c r="V402" s="411">
        <v>0</v>
      </c>
      <c r="W402" s="411">
        <v>0</v>
      </c>
      <c r="X402" s="411">
        <v>0</v>
      </c>
      <c r="Y402" s="411">
        <v>0</v>
      </c>
      <c r="Z402" s="411">
        <v>0</v>
      </c>
      <c r="AA402" s="411">
        <v>0</v>
      </c>
      <c r="AB402" s="411">
        <v>0</v>
      </c>
      <c r="AC402" s="411">
        <v>0</v>
      </c>
      <c r="AD402" s="411">
        <v>0</v>
      </c>
      <c r="AE402" s="412">
        <v>0</v>
      </c>
      <c r="AF402" s="411">
        <f t="shared" si="128"/>
        <v>0</v>
      </c>
      <c r="AG402" s="411">
        <v>0</v>
      </c>
      <c r="AH402" s="411">
        <v>0</v>
      </c>
      <c r="AI402" s="411">
        <v>0</v>
      </c>
      <c r="AJ402" s="411">
        <v>0</v>
      </c>
      <c r="AK402" s="411">
        <v>0</v>
      </c>
      <c r="AL402" s="411">
        <v>0</v>
      </c>
      <c r="AM402" s="411">
        <v>0</v>
      </c>
      <c r="AN402" s="411">
        <v>0</v>
      </c>
      <c r="AO402" s="411">
        <v>0</v>
      </c>
      <c r="AP402" s="411">
        <v>0</v>
      </c>
      <c r="AQ402" s="411">
        <v>0</v>
      </c>
      <c r="AR402" s="412">
        <v>0</v>
      </c>
      <c r="AS402" s="411">
        <f t="shared" si="129"/>
        <v>0</v>
      </c>
      <c r="AT402" s="411">
        <f t="shared" si="130"/>
        <v>0</v>
      </c>
      <c r="AU402" s="411">
        <f t="shared" si="131"/>
        <v>0</v>
      </c>
      <c r="AV402" s="411">
        <f t="shared" si="132"/>
        <v>0</v>
      </c>
      <c r="AW402" s="411">
        <v>0</v>
      </c>
      <c r="AX402" s="411">
        <v>0</v>
      </c>
      <c r="AY402" s="411">
        <v>0</v>
      </c>
      <c r="AZ402" s="411">
        <v>0</v>
      </c>
      <c r="BA402" s="411">
        <v>0</v>
      </c>
      <c r="BB402" s="411">
        <v>0</v>
      </c>
      <c r="BC402" s="411">
        <v>0</v>
      </c>
      <c r="BD402" s="411">
        <v>0</v>
      </c>
      <c r="BE402" s="411">
        <v>0</v>
      </c>
      <c r="BF402" s="411">
        <v>0</v>
      </c>
      <c r="BG402" s="411">
        <v>0</v>
      </c>
      <c r="BH402" s="412">
        <v>0</v>
      </c>
      <c r="BI402" s="411">
        <f t="shared" si="133"/>
        <v>0</v>
      </c>
      <c r="BJ402" s="411">
        <v>0</v>
      </c>
      <c r="BK402" s="411">
        <v>0</v>
      </c>
      <c r="BL402" s="411">
        <v>0</v>
      </c>
      <c r="BM402" s="411">
        <v>0</v>
      </c>
      <c r="BN402" s="411">
        <v>0</v>
      </c>
      <c r="BO402" s="411">
        <v>0</v>
      </c>
      <c r="BP402" s="411">
        <v>0</v>
      </c>
      <c r="BQ402" s="411">
        <v>0</v>
      </c>
      <c r="BR402" s="411">
        <v>0</v>
      </c>
      <c r="BS402" s="411">
        <v>0</v>
      </c>
      <c r="BT402" s="411">
        <v>0</v>
      </c>
      <c r="BU402" s="412">
        <v>0</v>
      </c>
      <c r="BV402" s="411">
        <f t="shared" si="134"/>
        <v>0</v>
      </c>
      <c r="BW402" s="411">
        <v>0</v>
      </c>
      <c r="BX402" s="411">
        <v>0</v>
      </c>
      <c r="BY402" s="411">
        <v>0</v>
      </c>
      <c r="BZ402" s="411">
        <v>0</v>
      </c>
      <c r="CA402" s="411">
        <v>0</v>
      </c>
      <c r="CB402" s="411">
        <v>0</v>
      </c>
      <c r="CC402" s="411">
        <v>0</v>
      </c>
      <c r="CD402" s="411">
        <v>0</v>
      </c>
      <c r="CE402" s="411">
        <v>0</v>
      </c>
      <c r="CF402" s="411">
        <v>0</v>
      </c>
      <c r="CG402" s="411">
        <v>0</v>
      </c>
      <c r="CH402" s="412">
        <v>0</v>
      </c>
      <c r="CI402" s="411">
        <f t="shared" si="135"/>
        <v>0</v>
      </c>
      <c r="CJ402" s="411">
        <v>0</v>
      </c>
      <c r="CK402" s="411">
        <v>0</v>
      </c>
      <c r="CL402" s="411">
        <v>0</v>
      </c>
      <c r="CM402" s="411">
        <v>0</v>
      </c>
      <c r="CN402" s="411">
        <v>0</v>
      </c>
      <c r="CO402" s="411">
        <v>0</v>
      </c>
      <c r="CP402" s="411">
        <v>0</v>
      </c>
      <c r="CQ402" s="411">
        <v>0</v>
      </c>
      <c r="CR402" s="411">
        <v>0</v>
      </c>
      <c r="CS402" s="411">
        <v>0</v>
      </c>
      <c r="CT402" s="411">
        <v>0</v>
      </c>
      <c r="CU402" s="412">
        <v>0</v>
      </c>
      <c r="CV402" s="411">
        <f t="shared" si="136"/>
        <v>0</v>
      </c>
      <c r="CW402" s="411">
        <v>0</v>
      </c>
      <c r="CX402" s="411">
        <v>0</v>
      </c>
      <c r="CY402" s="411">
        <v>0</v>
      </c>
      <c r="CZ402" s="411">
        <v>0</v>
      </c>
      <c r="DA402" s="411">
        <v>0</v>
      </c>
      <c r="DB402" s="411">
        <v>0</v>
      </c>
      <c r="DC402" s="411">
        <v>0</v>
      </c>
      <c r="DD402" s="411">
        <v>0</v>
      </c>
      <c r="DE402" s="411">
        <v>0</v>
      </c>
      <c r="DF402" s="411">
        <v>0</v>
      </c>
      <c r="DG402" s="411">
        <v>0</v>
      </c>
      <c r="DH402" s="412">
        <v>0</v>
      </c>
      <c r="DI402" s="411">
        <f t="shared" si="137"/>
        <v>0</v>
      </c>
      <c r="DJ402" s="411">
        <v>0</v>
      </c>
      <c r="DK402" s="411">
        <v>0</v>
      </c>
      <c r="DL402" s="411">
        <v>0</v>
      </c>
      <c r="DM402" s="411">
        <v>0</v>
      </c>
      <c r="DN402" s="411">
        <v>0</v>
      </c>
      <c r="DO402" s="411">
        <v>0</v>
      </c>
      <c r="DP402" s="411">
        <v>0</v>
      </c>
      <c r="DQ402" s="411">
        <v>0</v>
      </c>
      <c r="DR402" s="411">
        <v>0</v>
      </c>
      <c r="DS402" s="411">
        <v>0</v>
      </c>
      <c r="DT402" s="411">
        <v>0</v>
      </c>
      <c r="DU402" s="412">
        <v>0</v>
      </c>
      <c r="DV402" s="411">
        <f t="shared" si="138"/>
        <v>0</v>
      </c>
      <c r="DW402" s="412">
        <v>0</v>
      </c>
      <c r="DX402" s="412">
        <v>0</v>
      </c>
      <c r="DY402" s="412">
        <v>0</v>
      </c>
      <c r="DZ402" s="412">
        <v>0</v>
      </c>
      <c r="EA402" s="412">
        <v>0</v>
      </c>
      <c r="EB402" s="412">
        <v>0</v>
      </c>
      <c r="EC402" s="412">
        <v>0</v>
      </c>
      <c r="ED402" s="412">
        <v>0</v>
      </c>
      <c r="EE402" s="412">
        <v>0</v>
      </c>
      <c r="EF402" s="412">
        <v>0</v>
      </c>
      <c r="EG402" s="412">
        <v>0</v>
      </c>
      <c r="EH402" s="412">
        <v>0</v>
      </c>
      <c r="EI402" s="411">
        <f t="shared" si="139"/>
        <v>0</v>
      </c>
      <c r="EK402" s="411">
        <f t="shared" si="140"/>
        <v>636</v>
      </c>
      <c r="EL402" s="7">
        <f t="shared" si="141"/>
        <v>-636</v>
      </c>
    </row>
    <row r="403" spans="1:142">
      <c r="A403" s="365" t="str">
        <f t="shared" si="123"/>
        <v xml:space="preserve"> 095</v>
      </c>
      <c r="B403" s="370" t="s">
        <v>947</v>
      </c>
      <c r="C403" s="370" t="s">
        <v>1167</v>
      </c>
      <c r="D403" s="411">
        <v>45</v>
      </c>
      <c r="E403" s="411">
        <v>45</v>
      </c>
      <c r="F403" s="411">
        <v>45</v>
      </c>
      <c r="G403" s="411">
        <v>45</v>
      </c>
      <c r="H403" s="411">
        <v>45</v>
      </c>
      <c r="I403" s="411">
        <v>45</v>
      </c>
      <c r="J403" s="411">
        <v>44</v>
      </c>
      <c r="K403" s="411">
        <v>44</v>
      </c>
      <c r="L403" s="411">
        <v>43</v>
      </c>
      <c r="M403" s="411">
        <v>43</v>
      </c>
      <c r="N403" s="411">
        <v>42</v>
      </c>
      <c r="O403" s="412">
        <v>42</v>
      </c>
      <c r="P403" s="411">
        <f t="shared" si="124"/>
        <v>528</v>
      </c>
      <c r="Q403" s="411">
        <f t="shared" si="125"/>
        <v>312.58064516129031</v>
      </c>
      <c r="R403" s="411">
        <f t="shared" si="126"/>
        <v>76.557285873192441</v>
      </c>
      <c r="S403" s="411">
        <f t="shared" si="127"/>
        <v>138.86206896551724</v>
      </c>
      <c r="T403" s="411">
        <v>0.99999999999999933</v>
      </c>
      <c r="U403" s="411">
        <v>0.99999999999999933</v>
      </c>
      <c r="V403" s="411">
        <v>0.99999999999999933</v>
      </c>
      <c r="W403" s="411">
        <v>0.99999999999999933</v>
      </c>
      <c r="X403" s="411">
        <v>0.99999999999999933</v>
      </c>
      <c r="Y403" s="411">
        <v>2.0000000000000027</v>
      </c>
      <c r="Z403" s="411">
        <v>0.99999999999999889</v>
      </c>
      <c r="AA403" s="411">
        <v>0.99999999999999889</v>
      </c>
      <c r="AB403" s="411">
        <v>1.0000000000000018</v>
      </c>
      <c r="AC403" s="411">
        <v>1.0000000000000018</v>
      </c>
      <c r="AD403" s="411">
        <v>1.9999999999999982</v>
      </c>
      <c r="AE403" s="412">
        <v>0</v>
      </c>
      <c r="AF403" s="411">
        <f t="shared" si="128"/>
        <v>12.999999999999998</v>
      </c>
      <c r="AG403" s="411">
        <v>46</v>
      </c>
      <c r="AH403" s="411">
        <v>46</v>
      </c>
      <c r="AI403" s="411">
        <v>46</v>
      </c>
      <c r="AJ403" s="411">
        <v>46</v>
      </c>
      <c r="AK403" s="411">
        <v>46</v>
      </c>
      <c r="AL403" s="411">
        <v>47</v>
      </c>
      <c r="AM403" s="411">
        <v>45</v>
      </c>
      <c r="AN403" s="411">
        <v>45</v>
      </c>
      <c r="AO403" s="411">
        <v>44</v>
      </c>
      <c r="AP403" s="411">
        <v>44</v>
      </c>
      <c r="AQ403" s="411">
        <v>44</v>
      </c>
      <c r="AR403" s="412">
        <v>42</v>
      </c>
      <c r="AS403" s="411">
        <f t="shared" si="129"/>
        <v>541</v>
      </c>
      <c r="AT403" s="411">
        <f t="shared" si="130"/>
        <v>320.54838709677421</v>
      </c>
      <c r="AU403" s="411">
        <f t="shared" si="131"/>
        <v>78.313681868743046</v>
      </c>
      <c r="AV403" s="411">
        <f t="shared" si="132"/>
        <v>142.13793103448276</v>
      </c>
      <c r="AW403" s="411">
        <v>0</v>
      </c>
      <c r="AX403" s="411">
        <v>0</v>
      </c>
      <c r="AY403" s="411">
        <v>0</v>
      </c>
      <c r="AZ403" s="411">
        <v>0</v>
      </c>
      <c r="BA403" s="411">
        <v>0</v>
      </c>
      <c r="BB403" s="411">
        <v>0</v>
      </c>
      <c r="BC403" s="411">
        <v>0</v>
      </c>
      <c r="BD403" s="411">
        <v>0</v>
      </c>
      <c r="BE403" s="411">
        <v>0</v>
      </c>
      <c r="BF403" s="411">
        <v>0</v>
      </c>
      <c r="BG403" s="411">
        <v>0</v>
      </c>
      <c r="BH403" s="412">
        <v>0</v>
      </c>
      <c r="BI403" s="411">
        <f t="shared" si="133"/>
        <v>0</v>
      </c>
      <c r="BJ403" s="411">
        <v>46</v>
      </c>
      <c r="BK403" s="411">
        <v>46</v>
      </c>
      <c r="BL403" s="411">
        <v>46</v>
      </c>
      <c r="BM403" s="411">
        <v>46</v>
      </c>
      <c r="BN403" s="411">
        <v>46</v>
      </c>
      <c r="BO403" s="411">
        <v>47</v>
      </c>
      <c r="BP403" s="411">
        <v>45</v>
      </c>
      <c r="BQ403" s="411">
        <v>45</v>
      </c>
      <c r="BR403" s="411">
        <v>44</v>
      </c>
      <c r="BS403" s="411">
        <v>44</v>
      </c>
      <c r="BT403" s="411">
        <v>44</v>
      </c>
      <c r="BU403" s="412">
        <v>42</v>
      </c>
      <c r="BV403" s="411">
        <f t="shared" si="134"/>
        <v>541</v>
      </c>
      <c r="BW403" s="411">
        <v>0</v>
      </c>
      <c r="BX403" s="411">
        <v>0</v>
      </c>
      <c r="BY403" s="411">
        <v>0</v>
      </c>
      <c r="BZ403" s="411">
        <v>0</v>
      </c>
      <c r="CA403" s="411">
        <v>0</v>
      </c>
      <c r="CB403" s="411">
        <v>0</v>
      </c>
      <c r="CC403" s="411">
        <v>0</v>
      </c>
      <c r="CD403" s="411">
        <v>0</v>
      </c>
      <c r="CE403" s="411">
        <v>0</v>
      </c>
      <c r="CF403" s="411">
        <v>0</v>
      </c>
      <c r="CG403" s="411">
        <v>0</v>
      </c>
      <c r="CH403" s="412">
        <v>0</v>
      </c>
      <c r="CI403" s="411">
        <f t="shared" si="135"/>
        <v>0</v>
      </c>
      <c r="CJ403" s="411">
        <v>46</v>
      </c>
      <c r="CK403" s="411">
        <v>46</v>
      </c>
      <c r="CL403" s="411">
        <v>46</v>
      </c>
      <c r="CM403" s="411">
        <v>46</v>
      </c>
      <c r="CN403" s="411">
        <v>46</v>
      </c>
      <c r="CO403" s="411">
        <v>47</v>
      </c>
      <c r="CP403" s="411">
        <v>45</v>
      </c>
      <c r="CQ403" s="411">
        <v>45</v>
      </c>
      <c r="CR403" s="411">
        <v>44</v>
      </c>
      <c r="CS403" s="411">
        <v>44</v>
      </c>
      <c r="CT403" s="411">
        <v>44</v>
      </c>
      <c r="CU403" s="412">
        <v>42</v>
      </c>
      <c r="CV403" s="411">
        <f t="shared" si="136"/>
        <v>541</v>
      </c>
      <c r="CW403" s="411">
        <v>-3.9999999999999991</v>
      </c>
      <c r="CX403" s="411">
        <v>-3.9999999999999991</v>
      </c>
      <c r="CY403" s="411">
        <v>-3.9999999999999991</v>
      </c>
      <c r="CZ403" s="411">
        <v>-3.9999999999999991</v>
      </c>
      <c r="DA403" s="411">
        <v>-3.9999999999999991</v>
      </c>
      <c r="DB403" s="411">
        <v>-5.0000000000000027</v>
      </c>
      <c r="DC403" s="411">
        <v>-2.9999999999999987</v>
      </c>
      <c r="DD403" s="411">
        <v>-2.9999999999999987</v>
      </c>
      <c r="DE403" s="411">
        <v>-2.0000000000000018</v>
      </c>
      <c r="DF403" s="411">
        <v>-2.0000000000000018</v>
      </c>
      <c r="DG403" s="411">
        <v>-1.9999999999999982</v>
      </c>
      <c r="DH403" s="412">
        <v>0</v>
      </c>
      <c r="DI403" s="411">
        <f t="shared" si="137"/>
        <v>-37</v>
      </c>
      <c r="DJ403" s="411">
        <v>42</v>
      </c>
      <c r="DK403" s="411">
        <v>42</v>
      </c>
      <c r="DL403" s="411">
        <v>42</v>
      </c>
      <c r="DM403" s="411">
        <v>42</v>
      </c>
      <c r="DN403" s="411">
        <v>42</v>
      </c>
      <c r="DO403" s="411">
        <v>42</v>
      </c>
      <c r="DP403" s="411">
        <v>42</v>
      </c>
      <c r="DQ403" s="411">
        <v>42</v>
      </c>
      <c r="DR403" s="411">
        <v>42</v>
      </c>
      <c r="DS403" s="411">
        <v>42</v>
      </c>
      <c r="DT403" s="411">
        <v>42</v>
      </c>
      <c r="DU403" s="412">
        <v>42</v>
      </c>
      <c r="DV403" s="411">
        <f t="shared" si="138"/>
        <v>504</v>
      </c>
      <c r="DW403" s="412">
        <v>42</v>
      </c>
      <c r="DX403" s="412">
        <v>42</v>
      </c>
      <c r="DY403" s="412">
        <v>42</v>
      </c>
      <c r="DZ403" s="412">
        <v>42</v>
      </c>
      <c r="EA403" s="412">
        <v>42</v>
      </c>
      <c r="EB403" s="412">
        <v>42</v>
      </c>
      <c r="EC403" s="412">
        <v>42</v>
      </c>
      <c r="ED403" s="412">
        <v>42</v>
      </c>
      <c r="EE403" s="412">
        <v>42</v>
      </c>
      <c r="EF403" s="412">
        <v>42</v>
      </c>
      <c r="EG403" s="412">
        <v>42</v>
      </c>
      <c r="EH403" s="412">
        <v>42</v>
      </c>
      <c r="EI403" s="411">
        <f t="shared" si="139"/>
        <v>504</v>
      </c>
      <c r="EK403" s="411">
        <f t="shared" si="140"/>
        <v>504</v>
      </c>
      <c r="EL403" s="7">
        <f t="shared" si="141"/>
        <v>0</v>
      </c>
    </row>
    <row r="404" spans="1:142">
      <c r="A404" s="365" t="str">
        <f t="shared" si="123"/>
        <v xml:space="preserve"> 095</v>
      </c>
      <c r="B404" s="370" t="s">
        <v>947</v>
      </c>
      <c r="C404" s="370" t="s">
        <v>1168</v>
      </c>
      <c r="D404" s="411">
        <v>7296</v>
      </c>
      <c r="E404" s="411">
        <v>7744</v>
      </c>
      <c r="F404" s="411">
        <v>8832</v>
      </c>
      <c r="G404" s="411">
        <v>9576</v>
      </c>
      <c r="H404" s="411">
        <v>11214</v>
      </c>
      <c r="I404" s="411">
        <v>11856</v>
      </c>
      <c r="J404" s="411">
        <v>12586</v>
      </c>
      <c r="K404" s="411">
        <v>12245</v>
      </c>
      <c r="L404" s="411">
        <v>10187</v>
      </c>
      <c r="M404" s="411">
        <v>10275</v>
      </c>
      <c r="N404" s="411">
        <v>8350</v>
      </c>
      <c r="O404" s="412">
        <v>7620</v>
      </c>
      <c r="P404" s="411">
        <f t="shared" si="124"/>
        <v>117781</v>
      </c>
      <c r="Q404" s="411">
        <f t="shared" si="125"/>
        <v>68698</v>
      </c>
      <c r="R404" s="411">
        <f t="shared" si="126"/>
        <v>20027.793103448275</v>
      </c>
      <c r="S404" s="411">
        <f t="shared" si="127"/>
        <v>29055.206896551725</v>
      </c>
      <c r="T404" s="411">
        <v>190.00000000000023</v>
      </c>
      <c r="U404" s="411">
        <v>121</v>
      </c>
      <c r="V404" s="411">
        <v>138</v>
      </c>
      <c r="W404" s="411">
        <v>184.99999999999969</v>
      </c>
      <c r="X404" s="411">
        <v>177.99999999999983</v>
      </c>
      <c r="Y404" s="411">
        <v>188.00000000000057</v>
      </c>
      <c r="Z404" s="411">
        <v>203.00000000000031</v>
      </c>
      <c r="AA404" s="411">
        <v>230.0000000000004</v>
      </c>
      <c r="AB404" s="411">
        <v>73.999999999999943</v>
      </c>
      <c r="AC404" s="411">
        <v>-12.999999999999488</v>
      </c>
      <c r="AD404" s="411">
        <v>-3561.0000000000005</v>
      </c>
      <c r="AE404" s="412">
        <v>0</v>
      </c>
      <c r="AF404" s="411">
        <f t="shared" si="128"/>
        <v>-2066.9999999999991</v>
      </c>
      <c r="AG404" s="411">
        <v>7486</v>
      </c>
      <c r="AH404" s="411">
        <v>7865</v>
      </c>
      <c r="AI404" s="411">
        <v>8970</v>
      </c>
      <c r="AJ404" s="411">
        <v>9761</v>
      </c>
      <c r="AK404" s="411">
        <v>11392</v>
      </c>
      <c r="AL404" s="411">
        <v>12044</v>
      </c>
      <c r="AM404" s="411">
        <v>12789</v>
      </c>
      <c r="AN404" s="411">
        <v>12475</v>
      </c>
      <c r="AO404" s="411">
        <v>10261</v>
      </c>
      <c r="AP404" s="411">
        <v>10262</v>
      </c>
      <c r="AQ404" s="411">
        <v>4789</v>
      </c>
      <c r="AR404" s="412">
        <v>7620</v>
      </c>
      <c r="AS404" s="411">
        <f t="shared" si="129"/>
        <v>115714</v>
      </c>
      <c r="AT404" s="411">
        <f t="shared" si="130"/>
        <v>69894.451612903227</v>
      </c>
      <c r="AU404" s="411">
        <f t="shared" si="131"/>
        <v>20317.927697441603</v>
      </c>
      <c r="AV404" s="411">
        <f t="shared" si="132"/>
        <v>25501.620689655174</v>
      </c>
      <c r="AW404" s="411">
        <v>0</v>
      </c>
      <c r="AX404" s="411">
        <v>0</v>
      </c>
      <c r="AY404" s="411">
        <v>0</v>
      </c>
      <c r="AZ404" s="411">
        <v>0</v>
      </c>
      <c r="BA404" s="411">
        <v>0</v>
      </c>
      <c r="BB404" s="411">
        <v>0</v>
      </c>
      <c r="BC404" s="411">
        <v>0</v>
      </c>
      <c r="BD404" s="411">
        <v>0</v>
      </c>
      <c r="BE404" s="411">
        <v>0</v>
      </c>
      <c r="BF404" s="411">
        <v>0</v>
      </c>
      <c r="BG404" s="411">
        <v>0</v>
      </c>
      <c r="BH404" s="412">
        <v>0</v>
      </c>
      <c r="BI404" s="411">
        <f t="shared" si="133"/>
        <v>0</v>
      </c>
      <c r="BJ404" s="411">
        <v>7486</v>
      </c>
      <c r="BK404" s="411">
        <v>7865</v>
      </c>
      <c r="BL404" s="411">
        <v>8970</v>
      </c>
      <c r="BM404" s="411">
        <v>9761</v>
      </c>
      <c r="BN404" s="411">
        <v>11392</v>
      </c>
      <c r="BO404" s="411">
        <v>12044</v>
      </c>
      <c r="BP404" s="411">
        <v>12789</v>
      </c>
      <c r="BQ404" s="411">
        <v>12475</v>
      </c>
      <c r="BR404" s="411">
        <v>10261</v>
      </c>
      <c r="BS404" s="411">
        <v>10262</v>
      </c>
      <c r="BT404" s="411">
        <v>4789</v>
      </c>
      <c r="BU404" s="412">
        <v>7620</v>
      </c>
      <c r="BV404" s="411">
        <f t="shared" si="134"/>
        <v>115714</v>
      </c>
      <c r="BW404" s="411">
        <v>0</v>
      </c>
      <c r="BX404" s="411">
        <v>0</v>
      </c>
      <c r="BY404" s="411">
        <v>0</v>
      </c>
      <c r="BZ404" s="411">
        <v>0</v>
      </c>
      <c r="CA404" s="411">
        <v>0</v>
      </c>
      <c r="CB404" s="411">
        <v>0</v>
      </c>
      <c r="CC404" s="411">
        <v>0</v>
      </c>
      <c r="CD404" s="411">
        <v>0</v>
      </c>
      <c r="CE404" s="411">
        <v>0</v>
      </c>
      <c r="CF404" s="411">
        <v>0</v>
      </c>
      <c r="CG404" s="411">
        <v>0</v>
      </c>
      <c r="CH404" s="412">
        <v>0</v>
      </c>
      <c r="CI404" s="411">
        <f t="shared" si="135"/>
        <v>0</v>
      </c>
      <c r="CJ404" s="411">
        <v>7486</v>
      </c>
      <c r="CK404" s="411">
        <v>7865</v>
      </c>
      <c r="CL404" s="411">
        <v>8970</v>
      </c>
      <c r="CM404" s="411">
        <v>9761</v>
      </c>
      <c r="CN404" s="411">
        <v>11392</v>
      </c>
      <c r="CO404" s="411">
        <v>12044</v>
      </c>
      <c r="CP404" s="411">
        <v>12789</v>
      </c>
      <c r="CQ404" s="411">
        <v>12475</v>
      </c>
      <c r="CR404" s="411">
        <v>10261</v>
      </c>
      <c r="CS404" s="411">
        <v>10262</v>
      </c>
      <c r="CT404" s="411">
        <v>4789</v>
      </c>
      <c r="CU404" s="412">
        <v>7620</v>
      </c>
      <c r="CV404" s="411">
        <f t="shared" si="136"/>
        <v>115714</v>
      </c>
      <c r="CW404" s="411">
        <v>-601.37194293478206</v>
      </c>
      <c r="CX404" s="411">
        <v>-631.81810461956479</v>
      </c>
      <c r="CY404" s="411">
        <v>-720.58593749999977</v>
      </c>
      <c r="CZ404" s="411">
        <v>-793.20755693581714</v>
      </c>
      <c r="DA404" s="411">
        <v>-925.74741200828112</v>
      </c>
      <c r="DB404" s="411">
        <v>-1217.342449823414</v>
      </c>
      <c r="DC404" s="411">
        <v>-855.65591397849471</v>
      </c>
      <c r="DD404" s="411">
        <v>-746.23981065589885</v>
      </c>
      <c r="DE404" s="411">
        <v>-534.58637605563922</v>
      </c>
      <c r="DF404" s="411">
        <v>-517.09115608641241</v>
      </c>
      <c r="DG404" s="411">
        <v>-217.68181818181776</v>
      </c>
      <c r="DH404" s="412">
        <v>0</v>
      </c>
      <c r="DI404" s="411">
        <f t="shared" si="137"/>
        <v>-7761.3284787801222</v>
      </c>
      <c r="DJ404" s="411">
        <v>6884.6280570652179</v>
      </c>
      <c r="DK404" s="411">
        <v>7233.1818953804359</v>
      </c>
      <c r="DL404" s="411">
        <v>8249.4140625</v>
      </c>
      <c r="DM404" s="411">
        <v>8967.7924430641815</v>
      </c>
      <c r="DN404" s="411">
        <v>10466.252587991719</v>
      </c>
      <c r="DO404" s="411">
        <v>10826.657550176587</v>
      </c>
      <c r="DP404" s="411">
        <v>11933.344086021505</v>
      </c>
      <c r="DQ404" s="411">
        <v>11728.760189344102</v>
      </c>
      <c r="DR404" s="411">
        <v>9726.4136239443615</v>
      </c>
      <c r="DS404" s="411">
        <v>9744.9088439135885</v>
      </c>
      <c r="DT404" s="411">
        <v>4571.318181818182</v>
      </c>
      <c r="DU404" s="412">
        <v>7620</v>
      </c>
      <c r="DV404" s="411">
        <f t="shared" si="138"/>
        <v>107952.67152121989</v>
      </c>
      <c r="DW404" s="412">
        <v>6884.6280570652179</v>
      </c>
      <c r="DX404" s="412">
        <v>7233.1818953804359</v>
      </c>
      <c r="DY404" s="412">
        <v>8249.4140625</v>
      </c>
      <c r="DZ404" s="412">
        <v>8967.7924430641815</v>
      </c>
      <c r="EA404" s="412">
        <v>10466.252587991719</v>
      </c>
      <c r="EB404" s="412">
        <v>10826.657550176587</v>
      </c>
      <c r="EC404" s="412">
        <v>11933.344086021505</v>
      </c>
      <c r="ED404" s="412">
        <v>11728.760189344102</v>
      </c>
      <c r="EE404" s="412">
        <v>9726.4136239443615</v>
      </c>
      <c r="EF404" s="412">
        <v>9744.9088439135885</v>
      </c>
      <c r="EG404" s="412">
        <v>4571.318181818182</v>
      </c>
      <c r="EH404" s="412">
        <v>7620</v>
      </c>
      <c r="EI404" s="411">
        <f t="shared" si="139"/>
        <v>107952.67152121989</v>
      </c>
      <c r="EK404" s="411">
        <f t="shared" si="140"/>
        <v>107952.67152121988</v>
      </c>
      <c r="EL404" s="7">
        <f t="shared" si="141"/>
        <v>0</v>
      </c>
    </row>
    <row r="405" spans="1:142">
      <c r="A405" s="365" t="str">
        <f t="shared" si="123"/>
        <v xml:space="preserve"> 095</v>
      </c>
      <c r="B405" s="370" t="s">
        <v>947</v>
      </c>
      <c r="C405" s="370" t="s">
        <v>1169</v>
      </c>
      <c r="D405" s="411">
        <v>7296</v>
      </c>
      <c r="E405" s="411">
        <v>7744</v>
      </c>
      <c r="F405" s="411">
        <v>8832</v>
      </c>
      <c r="G405" s="411">
        <v>9576</v>
      </c>
      <c r="H405" s="411">
        <v>11214</v>
      </c>
      <c r="I405" s="411">
        <v>11856</v>
      </c>
      <c r="J405" s="411">
        <v>12586</v>
      </c>
      <c r="K405" s="411">
        <v>12245</v>
      </c>
      <c r="L405" s="411">
        <v>10187</v>
      </c>
      <c r="M405" s="411">
        <v>10275</v>
      </c>
      <c r="N405" s="411">
        <v>8350</v>
      </c>
      <c r="O405" s="412">
        <v>7620</v>
      </c>
      <c r="P405" s="411">
        <f t="shared" si="124"/>
        <v>117781</v>
      </c>
      <c r="Q405" s="411">
        <f t="shared" si="125"/>
        <v>68698</v>
      </c>
      <c r="R405" s="411">
        <f t="shared" si="126"/>
        <v>20027.793103448275</v>
      </c>
      <c r="S405" s="411">
        <f t="shared" si="127"/>
        <v>29055.206896551725</v>
      </c>
      <c r="T405" s="411">
        <v>190.00000000000023</v>
      </c>
      <c r="U405" s="411">
        <v>121</v>
      </c>
      <c r="V405" s="411">
        <v>138</v>
      </c>
      <c r="W405" s="411">
        <v>184.99999999999969</v>
      </c>
      <c r="X405" s="411">
        <v>177.99999999999983</v>
      </c>
      <c r="Y405" s="411">
        <v>188.00000000000057</v>
      </c>
      <c r="Z405" s="411">
        <v>203.00000000000031</v>
      </c>
      <c r="AA405" s="411">
        <v>230.0000000000004</v>
      </c>
      <c r="AB405" s="411">
        <v>73.999999999999943</v>
      </c>
      <c r="AC405" s="411">
        <v>-12.999999999999488</v>
      </c>
      <c r="AD405" s="411">
        <v>-3561.0000000000005</v>
      </c>
      <c r="AE405" s="412">
        <v>0</v>
      </c>
      <c r="AF405" s="411">
        <f t="shared" si="128"/>
        <v>-2066.9999999999991</v>
      </c>
      <c r="AG405" s="411">
        <v>7486</v>
      </c>
      <c r="AH405" s="411">
        <v>7865</v>
      </c>
      <c r="AI405" s="411">
        <v>8970</v>
      </c>
      <c r="AJ405" s="411">
        <v>9761</v>
      </c>
      <c r="AK405" s="411">
        <v>11392.000000000002</v>
      </c>
      <c r="AL405" s="411">
        <v>12044</v>
      </c>
      <c r="AM405" s="411">
        <v>12789</v>
      </c>
      <c r="AN405" s="411">
        <v>12475</v>
      </c>
      <c r="AO405" s="411">
        <v>10261</v>
      </c>
      <c r="AP405" s="411">
        <v>10262</v>
      </c>
      <c r="AQ405" s="411">
        <v>4788.9999999999991</v>
      </c>
      <c r="AR405" s="412">
        <v>7620</v>
      </c>
      <c r="AS405" s="411">
        <f t="shared" si="129"/>
        <v>115714</v>
      </c>
      <c r="AT405" s="411">
        <f t="shared" si="130"/>
        <v>69894.451612903227</v>
      </c>
      <c r="AU405" s="411">
        <f t="shared" si="131"/>
        <v>20317.927697441603</v>
      </c>
      <c r="AV405" s="411">
        <f t="shared" si="132"/>
        <v>25501.620689655174</v>
      </c>
      <c r="AW405" s="411">
        <v>0</v>
      </c>
      <c r="AX405" s="411">
        <v>0</v>
      </c>
      <c r="AY405" s="411">
        <v>0</v>
      </c>
      <c r="AZ405" s="411">
        <v>0</v>
      </c>
      <c r="BA405" s="411">
        <v>0</v>
      </c>
      <c r="BB405" s="411">
        <v>0</v>
      </c>
      <c r="BC405" s="411">
        <v>0</v>
      </c>
      <c r="BD405" s="411">
        <v>0</v>
      </c>
      <c r="BE405" s="411">
        <v>0</v>
      </c>
      <c r="BF405" s="411">
        <v>0</v>
      </c>
      <c r="BG405" s="411">
        <v>0</v>
      </c>
      <c r="BH405" s="412">
        <v>0</v>
      </c>
      <c r="BI405" s="411">
        <f t="shared" si="133"/>
        <v>0</v>
      </c>
      <c r="BJ405" s="411">
        <v>7486</v>
      </c>
      <c r="BK405" s="411">
        <v>7865</v>
      </c>
      <c r="BL405" s="411">
        <v>8970</v>
      </c>
      <c r="BM405" s="411">
        <v>9761</v>
      </c>
      <c r="BN405" s="411">
        <v>11392.000000000002</v>
      </c>
      <c r="BO405" s="411">
        <v>12044</v>
      </c>
      <c r="BP405" s="411">
        <v>12789</v>
      </c>
      <c r="BQ405" s="411">
        <v>12475</v>
      </c>
      <c r="BR405" s="411">
        <v>10261</v>
      </c>
      <c r="BS405" s="411">
        <v>10262</v>
      </c>
      <c r="BT405" s="411">
        <v>4788.9999999999991</v>
      </c>
      <c r="BU405" s="412">
        <v>7620</v>
      </c>
      <c r="BV405" s="411">
        <f t="shared" si="134"/>
        <v>115714</v>
      </c>
      <c r="BW405" s="411">
        <v>0</v>
      </c>
      <c r="BX405" s="411">
        <v>0</v>
      </c>
      <c r="BY405" s="411">
        <v>0</v>
      </c>
      <c r="BZ405" s="411">
        <v>0</v>
      </c>
      <c r="CA405" s="411">
        <v>0</v>
      </c>
      <c r="CB405" s="411">
        <v>0</v>
      </c>
      <c r="CC405" s="411">
        <v>0</v>
      </c>
      <c r="CD405" s="411">
        <v>0</v>
      </c>
      <c r="CE405" s="411">
        <v>0</v>
      </c>
      <c r="CF405" s="411">
        <v>0</v>
      </c>
      <c r="CG405" s="411">
        <v>0</v>
      </c>
      <c r="CH405" s="412">
        <v>0</v>
      </c>
      <c r="CI405" s="411">
        <f t="shared" si="135"/>
        <v>0</v>
      </c>
      <c r="CJ405" s="411">
        <v>7486</v>
      </c>
      <c r="CK405" s="411">
        <v>7865</v>
      </c>
      <c r="CL405" s="411">
        <v>8970</v>
      </c>
      <c r="CM405" s="411">
        <v>9761</v>
      </c>
      <c r="CN405" s="411">
        <v>11392.000000000002</v>
      </c>
      <c r="CO405" s="411">
        <v>12044</v>
      </c>
      <c r="CP405" s="411">
        <v>12789</v>
      </c>
      <c r="CQ405" s="411">
        <v>12475</v>
      </c>
      <c r="CR405" s="411">
        <v>10261</v>
      </c>
      <c r="CS405" s="411">
        <v>10262</v>
      </c>
      <c r="CT405" s="411">
        <v>4788.9999999999991</v>
      </c>
      <c r="CU405" s="412">
        <v>7620</v>
      </c>
      <c r="CV405" s="411">
        <f t="shared" si="136"/>
        <v>115714</v>
      </c>
      <c r="CW405" s="411">
        <v>-601.37194293478206</v>
      </c>
      <c r="CX405" s="411">
        <v>-631.81810461956479</v>
      </c>
      <c r="CY405" s="411">
        <v>-720.58593749999977</v>
      </c>
      <c r="CZ405" s="411">
        <v>-793.20755693581714</v>
      </c>
      <c r="DA405" s="411">
        <v>-925.74741200828112</v>
      </c>
      <c r="DB405" s="411">
        <v>-1217.342449823414</v>
      </c>
      <c r="DC405" s="411">
        <v>-855.65591397849471</v>
      </c>
      <c r="DD405" s="411">
        <v>-746.23981065589896</v>
      </c>
      <c r="DE405" s="411">
        <v>-534.58637605563922</v>
      </c>
      <c r="DF405" s="411">
        <v>-517.09115608641241</v>
      </c>
      <c r="DG405" s="411">
        <v>-217.68181818181776</v>
      </c>
      <c r="DH405" s="412">
        <v>0</v>
      </c>
      <c r="DI405" s="411">
        <f t="shared" si="137"/>
        <v>-7761.3284787801222</v>
      </c>
      <c r="DJ405" s="411">
        <v>6884.6280570652179</v>
      </c>
      <c r="DK405" s="411">
        <v>7233.181895380435</v>
      </c>
      <c r="DL405" s="411">
        <v>8249.4140625</v>
      </c>
      <c r="DM405" s="411">
        <v>8967.7924430641833</v>
      </c>
      <c r="DN405" s="411">
        <v>10466.252587991719</v>
      </c>
      <c r="DO405" s="411">
        <v>10826.657550176586</v>
      </c>
      <c r="DP405" s="411">
        <v>11933.344086021507</v>
      </c>
      <c r="DQ405" s="411">
        <v>11728.760189344102</v>
      </c>
      <c r="DR405" s="411">
        <v>9726.4136239443615</v>
      </c>
      <c r="DS405" s="411">
        <v>9744.9088439135885</v>
      </c>
      <c r="DT405" s="411">
        <v>4571.318181818182</v>
      </c>
      <c r="DU405" s="412">
        <v>7620</v>
      </c>
      <c r="DV405" s="411">
        <f t="shared" si="138"/>
        <v>107952.67152121986</v>
      </c>
      <c r="DW405" s="412">
        <v>6884.6280570652179</v>
      </c>
      <c r="DX405" s="412">
        <v>7233.181895380435</v>
      </c>
      <c r="DY405" s="412">
        <v>8249.4140625</v>
      </c>
      <c r="DZ405" s="412">
        <v>8967.7924430641833</v>
      </c>
      <c r="EA405" s="412">
        <v>10466.252587991719</v>
      </c>
      <c r="EB405" s="412">
        <v>10826.657550176586</v>
      </c>
      <c r="EC405" s="412">
        <v>11933.344086021507</v>
      </c>
      <c r="ED405" s="412">
        <v>11728.760189344102</v>
      </c>
      <c r="EE405" s="412">
        <v>9726.4136239443615</v>
      </c>
      <c r="EF405" s="412">
        <v>9744.9088439135885</v>
      </c>
      <c r="EG405" s="412">
        <v>4571.318181818182</v>
      </c>
      <c r="EH405" s="412">
        <v>7620</v>
      </c>
      <c r="EI405" s="411">
        <f t="shared" si="139"/>
        <v>107952.67152121986</v>
      </c>
      <c r="EK405" s="411">
        <f t="shared" si="140"/>
        <v>107952.67152121988</v>
      </c>
      <c r="EL405" s="7">
        <f t="shared" si="141"/>
        <v>0</v>
      </c>
    </row>
    <row r="406" spans="1:142">
      <c r="A406" s="365" t="str">
        <f t="shared" si="123"/>
        <v xml:space="preserve"> 095</v>
      </c>
      <c r="B406" s="370" t="s">
        <v>947</v>
      </c>
      <c r="C406" s="370" t="s">
        <v>1170</v>
      </c>
      <c r="D406" s="411">
        <v>7296</v>
      </c>
      <c r="E406" s="411">
        <v>7744</v>
      </c>
      <c r="F406" s="411">
        <v>8832</v>
      </c>
      <c r="G406" s="411">
        <v>9576</v>
      </c>
      <c r="H406" s="411">
        <v>11214</v>
      </c>
      <c r="I406" s="411">
        <v>11856</v>
      </c>
      <c r="J406" s="411">
        <v>12586</v>
      </c>
      <c r="K406" s="411">
        <v>12245</v>
      </c>
      <c r="L406" s="411">
        <v>10187</v>
      </c>
      <c r="M406" s="411">
        <v>10275</v>
      </c>
      <c r="N406" s="411">
        <v>8350</v>
      </c>
      <c r="O406" s="412">
        <v>7620</v>
      </c>
      <c r="P406" s="411">
        <f t="shared" si="124"/>
        <v>117781</v>
      </c>
      <c r="Q406" s="411">
        <f t="shared" si="125"/>
        <v>68698</v>
      </c>
      <c r="R406" s="411">
        <f t="shared" si="126"/>
        <v>20027.793103448275</v>
      </c>
      <c r="S406" s="411">
        <f t="shared" si="127"/>
        <v>29055.206896551725</v>
      </c>
      <c r="T406" s="411">
        <v>190.00000000000023</v>
      </c>
      <c r="U406" s="411">
        <v>121</v>
      </c>
      <c r="V406" s="411">
        <v>138</v>
      </c>
      <c r="W406" s="411">
        <v>184.99999999999969</v>
      </c>
      <c r="X406" s="411">
        <v>177.99999999999983</v>
      </c>
      <c r="Y406" s="411">
        <v>188.00000000000057</v>
      </c>
      <c r="Z406" s="411">
        <v>203.00000000000031</v>
      </c>
      <c r="AA406" s="411">
        <v>230.0000000000004</v>
      </c>
      <c r="AB406" s="411">
        <v>73.999999999999943</v>
      </c>
      <c r="AC406" s="411">
        <v>-12.999999999999488</v>
      </c>
      <c r="AD406" s="411">
        <v>-3561.0000000000005</v>
      </c>
      <c r="AE406" s="412">
        <v>0</v>
      </c>
      <c r="AF406" s="411">
        <f t="shared" si="128"/>
        <v>-2066.9999999999991</v>
      </c>
      <c r="AG406" s="411">
        <v>7486</v>
      </c>
      <c r="AH406" s="411">
        <v>7865</v>
      </c>
      <c r="AI406" s="411">
        <v>8970</v>
      </c>
      <c r="AJ406" s="411">
        <v>9760.9999999999982</v>
      </c>
      <c r="AK406" s="411">
        <v>11392.000000000002</v>
      </c>
      <c r="AL406" s="411">
        <v>12044</v>
      </c>
      <c r="AM406" s="411">
        <v>12789</v>
      </c>
      <c r="AN406" s="411">
        <v>12475</v>
      </c>
      <c r="AO406" s="411">
        <v>10261</v>
      </c>
      <c r="AP406" s="411">
        <v>10262</v>
      </c>
      <c r="AQ406" s="411">
        <v>4789</v>
      </c>
      <c r="AR406" s="412">
        <v>7620</v>
      </c>
      <c r="AS406" s="411">
        <f t="shared" si="129"/>
        <v>115714</v>
      </c>
      <c r="AT406" s="411">
        <f t="shared" si="130"/>
        <v>69894.451612903227</v>
      </c>
      <c r="AU406" s="411">
        <f t="shared" si="131"/>
        <v>20317.927697441603</v>
      </c>
      <c r="AV406" s="411">
        <f t="shared" si="132"/>
        <v>25501.620689655174</v>
      </c>
      <c r="AW406" s="411">
        <v>0</v>
      </c>
      <c r="AX406" s="411">
        <v>0</v>
      </c>
      <c r="AY406" s="411">
        <v>0</v>
      </c>
      <c r="AZ406" s="411">
        <v>0</v>
      </c>
      <c r="BA406" s="411">
        <v>0</v>
      </c>
      <c r="BB406" s="411">
        <v>0</v>
      </c>
      <c r="BC406" s="411">
        <v>0</v>
      </c>
      <c r="BD406" s="411">
        <v>0</v>
      </c>
      <c r="BE406" s="411">
        <v>0</v>
      </c>
      <c r="BF406" s="411">
        <v>0</v>
      </c>
      <c r="BG406" s="411">
        <v>0</v>
      </c>
      <c r="BH406" s="412">
        <v>0</v>
      </c>
      <c r="BI406" s="411">
        <f t="shared" si="133"/>
        <v>0</v>
      </c>
      <c r="BJ406" s="411">
        <v>7486</v>
      </c>
      <c r="BK406" s="411">
        <v>7865</v>
      </c>
      <c r="BL406" s="411">
        <v>8970</v>
      </c>
      <c r="BM406" s="411">
        <v>9760.9999999999982</v>
      </c>
      <c r="BN406" s="411">
        <v>11392.000000000002</v>
      </c>
      <c r="BO406" s="411">
        <v>12044</v>
      </c>
      <c r="BP406" s="411">
        <v>12789</v>
      </c>
      <c r="BQ406" s="411">
        <v>12475</v>
      </c>
      <c r="BR406" s="411">
        <v>10261</v>
      </c>
      <c r="BS406" s="411">
        <v>10262</v>
      </c>
      <c r="BT406" s="411">
        <v>4789</v>
      </c>
      <c r="BU406" s="412">
        <v>7620</v>
      </c>
      <c r="BV406" s="411">
        <f t="shared" si="134"/>
        <v>115714</v>
      </c>
      <c r="BW406" s="411">
        <v>0</v>
      </c>
      <c r="BX406" s="411">
        <v>0</v>
      </c>
      <c r="BY406" s="411">
        <v>0</v>
      </c>
      <c r="BZ406" s="411">
        <v>0</v>
      </c>
      <c r="CA406" s="411">
        <v>0</v>
      </c>
      <c r="CB406" s="411">
        <v>0</v>
      </c>
      <c r="CC406" s="411">
        <v>0</v>
      </c>
      <c r="CD406" s="411">
        <v>0</v>
      </c>
      <c r="CE406" s="411">
        <v>0</v>
      </c>
      <c r="CF406" s="411">
        <v>0</v>
      </c>
      <c r="CG406" s="411">
        <v>0</v>
      </c>
      <c r="CH406" s="412">
        <v>0</v>
      </c>
      <c r="CI406" s="411">
        <f t="shared" si="135"/>
        <v>0</v>
      </c>
      <c r="CJ406" s="411">
        <v>7486</v>
      </c>
      <c r="CK406" s="411">
        <v>7865</v>
      </c>
      <c r="CL406" s="411">
        <v>8970</v>
      </c>
      <c r="CM406" s="411">
        <v>9760.9999999999982</v>
      </c>
      <c r="CN406" s="411">
        <v>11392.000000000002</v>
      </c>
      <c r="CO406" s="411">
        <v>12044</v>
      </c>
      <c r="CP406" s="411">
        <v>12789</v>
      </c>
      <c r="CQ406" s="411">
        <v>12475</v>
      </c>
      <c r="CR406" s="411">
        <v>10261</v>
      </c>
      <c r="CS406" s="411">
        <v>10262</v>
      </c>
      <c r="CT406" s="411">
        <v>4789</v>
      </c>
      <c r="CU406" s="412">
        <v>7620</v>
      </c>
      <c r="CV406" s="411">
        <f t="shared" si="136"/>
        <v>115714</v>
      </c>
      <c r="CW406" s="411">
        <v>-601.37194293478206</v>
      </c>
      <c r="CX406" s="411">
        <v>-631.81810461956479</v>
      </c>
      <c r="CY406" s="411">
        <v>-720.58593749999966</v>
      </c>
      <c r="CZ406" s="411">
        <v>-793.20755693581725</v>
      </c>
      <c r="DA406" s="411">
        <v>-925.74741200828123</v>
      </c>
      <c r="DB406" s="411">
        <v>-1217.342449823414</v>
      </c>
      <c r="DC406" s="411">
        <v>-855.65591397849471</v>
      </c>
      <c r="DD406" s="411">
        <v>-746.23981065589896</v>
      </c>
      <c r="DE406" s="411">
        <v>-534.58637605563922</v>
      </c>
      <c r="DF406" s="411">
        <v>-517.09115608641241</v>
      </c>
      <c r="DG406" s="411">
        <v>-217.68181818181776</v>
      </c>
      <c r="DH406" s="412">
        <v>0</v>
      </c>
      <c r="DI406" s="411">
        <f t="shared" si="137"/>
        <v>-7761.3284787801222</v>
      </c>
      <c r="DJ406" s="411">
        <v>6884.6280570652189</v>
      </c>
      <c r="DK406" s="411">
        <v>7233.181895380435</v>
      </c>
      <c r="DL406" s="411">
        <v>8249.4140625</v>
      </c>
      <c r="DM406" s="411">
        <v>8967.7924430641833</v>
      </c>
      <c r="DN406" s="411">
        <v>10466.252587991719</v>
      </c>
      <c r="DO406" s="411">
        <v>10826.657550176587</v>
      </c>
      <c r="DP406" s="411">
        <v>11933.344086021507</v>
      </c>
      <c r="DQ406" s="411">
        <v>11728.760189344102</v>
      </c>
      <c r="DR406" s="411">
        <v>9726.4136239443615</v>
      </c>
      <c r="DS406" s="411">
        <v>9744.9088439135903</v>
      </c>
      <c r="DT406" s="411">
        <v>4571.318181818182</v>
      </c>
      <c r="DU406" s="412">
        <v>7620</v>
      </c>
      <c r="DV406" s="411">
        <f t="shared" si="138"/>
        <v>107952.67152121989</v>
      </c>
      <c r="DW406" s="412">
        <v>6884.6280570652189</v>
      </c>
      <c r="DX406" s="412">
        <v>7233.181895380435</v>
      </c>
      <c r="DY406" s="412">
        <v>8249.4140625</v>
      </c>
      <c r="DZ406" s="412">
        <v>8967.7924430641833</v>
      </c>
      <c r="EA406" s="412">
        <v>10466.252587991719</v>
      </c>
      <c r="EB406" s="412">
        <v>10826.657550176587</v>
      </c>
      <c r="EC406" s="412">
        <v>11933.344086021507</v>
      </c>
      <c r="ED406" s="412">
        <v>11728.760189344102</v>
      </c>
      <c r="EE406" s="412">
        <v>9726.4136239443615</v>
      </c>
      <c r="EF406" s="412">
        <v>9744.9088439135903</v>
      </c>
      <c r="EG406" s="412">
        <v>4571.318181818182</v>
      </c>
      <c r="EH406" s="412">
        <v>7620</v>
      </c>
      <c r="EI406" s="411">
        <f t="shared" si="139"/>
        <v>107952.67152121989</v>
      </c>
      <c r="EK406" s="411">
        <f t="shared" si="140"/>
        <v>107952.67152121988</v>
      </c>
      <c r="EL406" s="7">
        <f t="shared" si="141"/>
        <v>0</v>
      </c>
    </row>
    <row r="407" spans="1:142">
      <c r="A407" s="365" t="str">
        <f t="shared" si="123"/>
        <v xml:space="preserve"> 095</v>
      </c>
      <c r="B407" s="370" t="s">
        <v>947</v>
      </c>
      <c r="C407" s="370" t="s">
        <v>1171</v>
      </c>
      <c r="D407" s="411">
        <v>7296</v>
      </c>
      <c r="E407" s="411">
        <v>7744</v>
      </c>
      <c r="F407" s="411">
        <v>8832</v>
      </c>
      <c r="G407" s="411">
        <v>9576</v>
      </c>
      <c r="H407" s="411">
        <v>11214</v>
      </c>
      <c r="I407" s="411">
        <v>11856</v>
      </c>
      <c r="J407" s="411">
        <v>12586</v>
      </c>
      <c r="K407" s="411">
        <v>12245</v>
      </c>
      <c r="L407" s="411">
        <v>10187</v>
      </c>
      <c r="M407" s="411">
        <v>10275</v>
      </c>
      <c r="N407" s="411">
        <v>8350</v>
      </c>
      <c r="O407" s="412">
        <v>7620</v>
      </c>
      <c r="P407" s="411">
        <f t="shared" si="124"/>
        <v>117781</v>
      </c>
      <c r="Q407" s="411">
        <f t="shared" si="125"/>
        <v>68698</v>
      </c>
      <c r="R407" s="411">
        <f t="shared" si="126"/>
        <v>20027.793103448275</v>
      </c>
      <c r="S407" s="411">
        <f t="shared" si="127"/>
        <v>29055.206896551725</v>
      </c>
      <c r="T407" s="411">
        <v>190.00000000000023</v>
      </c>
      <c r="U407" s="411">
        <v>121</v>
      </c>
      <c r="V407" s="411">
        <v>138</v>
      </c>
      <c r="W407" s="411">
        <v>184.99999999999969</v>
      </c>
      <c r="X407" s="411">
        <v>177.99999999999983</v>
      </c>
      <c r="Y407" s="411">
        <v>188.00000000000057</v>
      </c>
      <c r="Z407" s="411">
        <v>203.00000000000031</v>
      </c>
      <c r="AA407" s="411">
        <v>230.0000000000004</v>
      </c>
      <c r="AB407" s="411">
        <v>73.999999999999943</v>
      </c>
      <c r="AC407" s="411">
        <v>-12.999999999999488</v>
      </c>
      <c r="AD407" s="411">
        <v>-3561.0000000000005</v>
      </c>
      <c r="AE407" s="412">
        <v>0</v>
      </c>
      <c r="AF407" s="411">
        <f t="shared" si="128"/>
        <v>-2066.9999999999991</v>
      </c>
      <c r="AG407" s="411">
        <v>7486</v>
      </c>
      <c r="AH407" s="411">
        <v>7865</v>
      </c>
      <c r="AI407" s="411">
        <v>8970</v>
      </c>
      <c r="AJ407" s="411">
        <v>9760.9999999999982</v>
      </c>
      <c r="AK407" s="411">
        <v>11392.000000000002</v>
      </c>
      <c r="AL407" s="411">
        <v>12044</v>
      </c>
      <c r="AM407" s="411">
        <v>12789</v>
      </c>
      <c r="AN407" s="411">
        <v>12475</v>
      </c>
      <c r="AO407" s="411">
        <v>10261</v>
      </c>
      <c r="AP407" s="411">
        <v>10262</v>
      </c>
      <c r="AQ407" s="411">
        <v>4788.9999999999991</v>
      </c>
      <c r="AR407" s="412">
        <v>7620</v>
      </c>
      <c r="AS407" s="411">
        <f t="shared" si="129"/>
        <v>115714</v>
      </c>
      <c r="AT407" s="411">
        <f t="shared" si="130"/>
        <v>69894.451612903227</v>
      </c>
      <c r="AU407" s="411">
        <f t="shared" si="131"/>
        <v>20317.927697441603</v>
      </c>
      <c r="AV407" s="411">
        <f t="shared" si="132"/>
        <v>25501.620689655174</v>
      </c>
      <c r="AW407" s="411">
        <v>0</v>
      </c>
      <c r="AX407" s="411">
        <v>0</v>
      </c>
      <c r="AY407" s="411">
        <v>0</v>
      </c>
      <c r="AZ407" s="411">
        <v>0</v>
      </c>
      <c r="BA407" s="411">
        <v>0</v>
      </c>
      <c r="BB407" s="411">
        <v>0</v>
      </c>
      <c r="BC407" s="411">
        <v>0</v>
      </c>
      <c r="BD407" s="411">
        <v>0</v>
      </c>
      <c r="BE407" s="411">
        <v>0</v>
      </c>
      <c r="BF407" s="411">
        <v>0</v>
      </c>
      <c r="BG407" s="411">
        <v>0</v>
      </c>
      <c r="BH407" s="412">
        <v>0</v>
      </c>
      <c r="BI407" s="411">
        <f t="shared" si="133"/>
        <v>0</v>
      </c>
      <c r="BJ407" s="411">
        <v>7486</v>
      </c>
      <c r="BK407" s="411">
        <v>7865</v>
      </c>
      <c r="BL407" s="411">
        <v>8970</v>
      </c>
      <c r="BM407" s="411">
        <v>9760.9999999999982</v>
      </c>
      <c r="BN407" s="411">
        <v>11392.000000000002</v>
      </c>
      <c r="BO407" s="411">
        <v>12044</v>
      </c>
      <c r="BP407" s="411">
        <v>12789</v>
      </c>
      <c r="BQ407" s="411">
        <v>12475</v>
      </c>
      <c r="BR407" s="411">
        <v>10261</v>
      </c>
      <c r="BS407" s="411">
        <v>10262</v>
      </c>
      <c r="BT407" s="411">
        <v>4788.9999999999991</v>
      </c>
      <c r="BU407" s="412">
        <v>7620</v>
      </c>
      <c r="BV407" s="411">
        <f t="shared" si="134"/>
        <v>115714</v>
      </c>
      <c r="BW407" s="411">
        <v>0</v>
      </c>
      <c r="BX407" s="411">
        <v>0</v>
      </c>
      <c r="BY407" s="411">
        <v>0</v>
      </c>
      <c r="BZ407" s="411">
        <v>0</v>
      </c>
      <c r="CA407" s="411">
        <v>0</v>
      </c>
      <c r="CB407" s="411">
        <v>0</v>
      </c>
      <c r="CC407" s="411">
        <v>0</v>
      </c>
      <c r="CD407" s="411">
        <v>0</v>
      </c>
      <c r="CE407" s="411">
        <v>0</v>
      </c>
      <c r="CF407" s="411">
        <v>0</v>
      </c>
      <c r="CG407" s="411">
        <v>0</v>
      </c>
      <c r="CH407" s="412">
        <v>0</v>
      </c>
      <c r="CI407" s="411">
        <f t="shared" si="135"/>
        <v>0</v>
      </c>
      <c r="CJ407" s="411">
        <v>7486</v>
      </c>
      <c r="CK407" s="411">
        <v>7865</v>
      </c>
      <c r="CL407" s="411">
        <v>8970</v>
      </c>
      <c r="CM407" s="411">
        <v>9760.9999999999982</v>
      </c>
      <c r="CN407" s="411">
        <v>11392.000000000002</v>
      </c>
      <c r="CO407" s="411">
        <v>12044</v>
      </c>
      <c r="CP407" s="411">
        <v>12789</v>
      </c>
      <c r="CQ407" s="411">
        <v>12475</v>
      </c>
      <c r="CR407" s="411">
        <v>10261</v>
      </c>
      <c r="CS407" s="411">
        <v>10262</v>
      </c>
      <c r="CT407" s="411">
        <v>4788.9999999999991</v>
      </c>
      <c r="CU407" s="412">
        <v>7620</v>
      </c>
      <c r="CV407" s="411">
        <f t="shared" si="136"/>
        <v>115714</v>
      </c>
      <c r="CW407" s="411">
        <v>-601.37194293478206</v>
      </c>
      <c r="CX407" s="411">
        <v>-631.81810461956479</v>
      </c>
      <c r="CY407" s="411">
        <v>-720.58593749999977</v>
      </c>
      <c r="CZ407" s="411">
        <v>-793.20755693581714</v>
      </c>
      <c r="DA407" s="411">
        <v>-925.74741200828123</v>
      </c>
      <c r="DB407" s="411">
        <v>-1217.342449823414</v>
      </c>
      <c r="DC407" s="411">
        <v>-855.65591397849471</v>
      </c>
      <c r="DD407" s="411">
        <v>-746.23981065589885</v>
      </c>
      <c r="DE407" s="411">
        <v>-534.58637605563922</v>
      </c>
      <c r="DF407" s="411">
        <v>-517.09115608641241</v>
      </c>
      <c r="DG407" s="411">
        <v>-217.68181818181776</v>
      </c>
      <c r="DH407" s="412">
        <v>0</v>
      </c>
      <c r="DI407" s="411">
        <f t="shared" si="137"/>
        <v>-7761.3284787801222</v>
      </c>
      <c r="DJ407" s="411">
        <v>6884.6280570652198</v>
      </c>
      <c r="DK407" s="411">
        <v>7233.181895380435</v>
      </c>
      <c r="DL407" s="411">
        <v>8249.4140625</v>
      </c>
      <c r="DM407" s="411">
        <v>8967.7924430641833</v>
      </c>
      <c r="DN407" s="411">
        <v>10466.252587991716</v>
      </c>
      <c r="DO407" s="411">
        <v>10826.657550176586</v>
      </c>
      <c r="DP407" s="411">
        <v>11933.344086021507</v>
      </c>
      <c r="DQ407" s="411">
        <v>11728.760189344102</v>
      </c>
      <c r="DR407" s="411">
        <v>9726.4136239443615</v>
      </c>
      <c r="DS407" s="411">
        <v>9744.9088439135885</v>
      </c>
      <c r="DT407" s="411">
        <v>4571.318181818182</v>
      </c>
      <c r="DU407" s="412">
        <v>7620</v>
      </c>
      <c r="DV407" s="411">
        <f t="shared" si="138"/>
        <v>107952.67152121986</v>
      </c>
      <c r="DW407" s="412">
        <v>6884.6280570652198</v>
      </c>
      <c r="DX407" s="412">
        <v>7233.181895380435</v>
      </c>
      <c r="DY407" s="412">
        <v>8249.4140625</v>
      </c>
      <c r="DZ407" s="412">
        <v>8967.7924430641833</v>
      </c>
      <c r="EA407" s="412">
        <v>10466.252587991716</v>
      </c>
      <c r="EB407" s="412">
        <v>10826.657550176586</v>
      </c>
      <c r="EC407" s="412">
        <v>11933.344086021507</v>
      </c>
      <c r="ED407" s="412">
        <v>11728.760189344102</v>
      </c>
      <c r="EE407" s="412">
        <v>9726.4136239443615</v>
      </c>
      <c r="EF407" s="412">
        <v>9744.9088439135885</v>
      </c>
      <c r="EG407" s="412">
        <v>4571.318181818182</v>
      </c>
      <c r="EH407" s="412">
        <v>7620</v>
      </c>
      <c r="EI407" s="411">
        <f t="shared" si="139"/>
        <v>107952.67152121986</v>
      </c>
      <c r="EK407" s="411">
        <f t="shared" si="140"/>
        <v>107952.67152121988</v>
      </c>
      <c r="EL407" s="7">
        <f t="shared" si="141"/>
        <v>0</v>
      </c>
    </row>
    <row r="408" spans="1:142">
      <c r="A408" s="365" t="str">
        <f t="shared" si="123"/>
        <v xml:space="preserve"> 095</v>
      </c>
      <c r="B408" s="370" t="s">
        <v>947</v>
      </c>
      <c r="C408" s="370" t="s">
        <v>1172</v>
      </c>
      <c r="D408" s="411">
        <v>7296</v>
      </c>
      <c r="E408" s="411">
        <v>7744</v>
      </c>
      <c r="F408" s="411">
        <v>8832</v>
      </c>
      <c r="G408" s="411">
        <v>9576</v>
      </c>
      <c r="H408" s="411">
        <v>11214</v>
      </c>
      <c r="I408" s="411">
        <v>11856</v>
      </c>
      <c r="J408" s="411">
        <v>12586</v>
      </c>
      <c r="K408" s="411">
        <v>12245</v>
      </c>
      <c r="L408" s="411">
        <v>10187</v>
      </c>
      <c r="M408" s="411">
        <v>10275</v>
      </c>
      <c r="N408" s="411">
        <v>8350</v>
      </c>
      <c r="O408" s="412">
        <v>7620</v>
      </c>
      <c r="P408" s="411">
        <f t="shared" si="124"/>
        <v>117781</v>
      </c>
      <c r="Q408" s="411">
        <f t="shared" si="125"/>
        <v>68698</v>
      </c>
      <c r="R408" s="411">
        <f t="shared" si="126"/>
        <v>20027.793103448275</v>
      </c>
      <c r="S408" s="411">
        <f t="shared" si="127"/>
        <v>29055.206896551725</v>
      </c>
      <c r="T408" s="411">
        <v>190.00000000000023</v>
      </c>
      <c r="U408" s="411">
        <v>121</v>
      </c>
      <c r="V408" s="411">
        <v>138</v>
      </c>
      <c r="W408" s="411">
        <v>184.99999999999969</v>
      </c>
      <c r="X408" s="411">
        <v>177.99999999999983</v>
      </c>
      <c r="Y408" s="411">
        <v>188.00000000000057</v>
      </c>
      <c r="Z408" s="411">
        <v>203.00000000000031</v>
      </c>
      <c r="AA408" s="411">
        <v>230.0000000000004</v>
      </c>
      <c r="AB408" s="411">
        <v>73.999999999999943</v>
      </c>
      <c r="AC408" s="411">
        <v>-12.999999999999488</v>
      </c>
      <c r="AD408" s="411">
        <v>-3561.0000000000005</v>
      </c>
      <c r="AE408" s="412">
        <v>0</v>
      </c>
      <c r="AF408" s="411">
        <f t="shared" si="128"/>
        <v>-2066.9999999999991</v>
      </c>
      <c r="AG408" s="411">
        <v>7486</v>
      </c>
      <c r="AH408" s="411">
        <v>7865</v>
      </c>
      <c r="AI408" s="411">
        <v>8970</v>
      </c>
      <c r="AJ408" s="411">
        <v>9760.9999999999982</v>
      </c>
      <c r="AK408" s="411">
        <v>11392.000000000002</v>
      </c>
      <c r="AL408" s="411">
        <v>12044</v>
      </c>
      <c r="AM408" s="411">
        <v>12788.999999999998</v>
      </c>
      <c r="AN408" s="411">
        <v>12475</v>
      </c>
      <c r="AO408" s="411">
        <v>10261</v>
      </c>
      <c r="AP408" s="411">
        <v>10262</v>
      </c>
      <c r="AQ408" s="411">
        <v>4788.9999999999991</v>
      </c>
      <c r="AR408" s="412">
        <v>7620</v>
      </c>
      <c r="AS408" s="411">
        <f t="shared" si="129"/>
        <v>115714</v>
      </c>
      <c r="AT408" s="411">
        <f t="shared" si="130"/>
        <v>69894.451612903227</v>
      </c>
      <c r="AU408" s="411">
        <f t="shared" si="131"/>
        <v>20317.927697441603</v>
      </c>
      <c r="AV408" s="411">
        <f t="shared" si="132"/>
        <v>25501.620689655174</v>
      </c>
      <c r="AW408" s="411">
        <v>0</v>
      </c>
      <c r="AX408" s="411">
        <v>0</v>
      </c>
      <c r="AY408" s="411">
        <v>0</v>
      </c>
      <c r="AZ408" s="411">
        <v>0</v>
      </c>
      <c r="BA408" s="411">
        <v>0</v>
      </c>
      <c r="BB408" s="411">
        <v>0</v>
      </c>
      <c r="BC408" s="411">
        <v>0</v>
      </c>
      <c r="BD408" s="411">
        <v>0</v>
      </c>
      <c r="BE408" s="411">
        <v>0</v>
      </c>
      <c r="BF408" s="411">
        <v>0</v>
      </c>
      <c r="BG408" s="411">
        <v>0</v>
      </c>
      <c r="BH408" s="412">
        <v>0</v>
      </c>
      <c r="BI408" s="411">
        <f t="shared" si="133"/>
        <v>0</v>
      </c>
      <c r="BJ408" s="411">
        <v>7486</v>
      </c>
      <c r="BK408" s="411">
        <v>7865</v>
      </c>
      <c r="BL408" s="411">
        <v>8970</v>
      </c>
      <c r="BM408" s="411">
        <v>9760.9999999999982</v>
      </c>
      <c r="BN408" s="411">
        <v>11392.000000000002</v>
      </c>
      <c r="BO408" s="411">
        <v>12044</v>
      </c>
      <c r="BP408" s="411">
        <v>12788.999999999998</v>
      </c>
      <c r="BQ408" s="411">
        <v>12475</v>
      </c>
      <c r="BR408" s="411">
        <v>10261</v>
      </c>
      <c r="BS408" s="411">
        <v>10262</v>
      </c>
      <c r="BT408" s="411">
        <v>4788.9999999999991</v>
      </c>
      <c r="BU408" s="412">
        <v>7620</v>
      </c>
      <c r="BV408" s="411">
        <f t="shared" si="134"/>
        <v>115714</v>
      </c>
      <c r="BW408" s="411">
        <v>0</v>
      </c>
      <c r="BX408" s="411">
        <v>0</v>
      </c>
      <c r="BY408" s="411">
        <v>0</v>
      </c>
      <c r="BZ408" s="411">
        <v>0</v>
      </c>
      <c r="CA408" s="411">
        <v>0</v>
      </c>
      <c r="CB408" s="411">
        <v>0</v>
      </c>
      <c r="CC408" s="411">
        <v>0</v>
      </c>
      <c r="CD408" s="411">
        <v>0</v>
      </c>
      <c r="CE408" s="411">
        <v>0</v>
      </c>
      <c r="CF408" s="411">
        <v>0</v>
      </c>
      <c r="CG408" s="411">
        <v>0</v>
      </c>
      <c r="CH408" s="412">
        <v>0</v>
      </c>
      <c r="CI408" s="411">
        <f t="shared" si="135"/>
        <v>0</v>
      </c>
      <c r="CJ408" s="411">
        <v>7486</v>
      </c>
      <c r="CK408" s="411">
        <v>7865</v>
      </c>
      <c r="CL408" s="411">
        <v>8970</v>
      </c>
      <c r="CM408" s="411">
        <v>9760.9999999999982</v>
      </c>
      <c r="CN408" s="411">
        <v>11392.000000000002</v>
      </c>
      <c r="CO408" s="411">
        <v>12044</v>
      </c>
      <c r="CP408" s="411">
        <v>12788.999999999998</v>
      </c>
      <c r="CQ408" s="411">
        <v>12475</v>
      </c>
      <c r="CR408" s="411">
        <v>10261</v>
      </c>
      <c r="CS408" s="411">
        <v>10262</v>
      </c>
      <c r="CT408" s="411">
        <v>4788.9999999999991</v>
      </c>
      <c r="CU408" s="412">
        <v>7620</v>
      </c>
      <c r="CV408" s="411">
        <f t="shared" si="136"/>
        <v>115714</v>
      </c>
      <c r="CW408" s="411">
        <v>-601.37194293478206</v>
      </c>
      <c r="CX408" s="411">
        <v>-631.81810461956479</v>
      </c>
      <c r="CY408" s="411">
        <v>-720.58593749999977</v>
      </c>
      <c r="CZ408" s="411">
        <v>-793.20755693581714</v>
      </c>
      <c r="DA408" s="411">
        <v>-925.74741200828112</v>
      </c>
      <c r="DB408" s="411">
        <v>-1217.3424498234142</v>
      </c>
      <c r="DC408" s="411">
        <v>-855.65591397849471</v>
      </c>
      <c r="DD408" s="411">
        <v>-746.23981065589885</v>
      </c>
      <c r="DE408" s="411">
        <v>-534.58637605563922</v>
      </c>
      <c r="DF408" s="411">
        <v>-517.09115608641241</v>
      </c>
      <c r="DG408" s="411">
        <v>-217.68181818181776</v>
      </c>
      <c r="DH408" s="412">
        <v>0</v>
      </c>
      <c r="DI408" s="411">
        <f t="shared" si="137"/>
        <v>-7761.3284787801222</v>
      </c>
      <c r="DJ408" s="411">
        <v>6884.6280570652189</v>
      </c>
      <c r="DK408" s="411">
        <v>7233.181895380435</v>
      </c>
      <c r="DL408" s="411">
        <v>8249.4140625</v>
      </c>
      <c r="DM408" s="411">
        <v>8967.7924430641833</v>
      </c>
      <c r="DN408" s="411">
        <v>10466.252587991719</v>
      </c>
      <c r="DO408" s="411">
        <v>10826.657550176586</v>
      </c>
      <c r="DP408" s="411">
        <v>11933.344086021507</v>
      </c>
      <c r="DQ408" s="411">
        <v>11728.760189344101</v>
      </c>
      <c r="DR408" s="411">
        <v>9726.4136239443615</v>
      </c>
      <c r="DS408" s="411">
        <v>9744.9088439135885</v>
      </c>
      <c r="DT408" s="411">
        <v>4571.318181818182</v>
      </c>
      <c r="DU408" s="412">
        <v>7620</v>
      </c>
      <c r="DV408" s="411">
        <f t="shared" si="138"/>
        <v>107952.67152121986</v>
      </c>
      <c r="DW408" s="412">
        <v>6884.6280570652189</v>
      </c>
      <c r="DX408" s="412">
        <v>7233.181895380435</v>
      </c>
      <c r="DY408" s="412">
        <v>8249.4140625</v>
      </c>
      <c r="DZ408" s="412">
        <v>8967.7924430641833</v>
      </c>
      <c r="EA408" s="412">
        <v>10466.252587991719</v>
      </c>
      <c r="EB408" s="412">
        <v>10826.657550176586</v>
      </c>
      <c r="EC408" s="412">
        <v>11933.344086021507</v>
      </c>
      <c r="ED408" s="412">
        <v>11728.760189344101</v>
      </c>
      <c r="EE408" s="412">
        <v>9726.4136239443615</v>
      </c>
      <c r="EF408" s="412">
        <v>9744.9088439135885</v>
      </c>
      <c r="EG408" s="412">
        <v>4571.318181818182</v>
      </c>
      <c r="EH408" s="412">
        <v>7620</v>
      </c>
      <c r="EI408" s="411">
        <f t="shared" si="139"/>
        <v>107952.67152121986</v>
      </c>
      <c r="EK408" s="411">
        <f t="shared" si="140"/>
        <v>107952.67152121988</v>
      </c>
      <c r="EL408" s="7">
        <f t="shared" si="141"/>
        <v>0</v>
      </c>
    </row>
    <row r="409" spans="1:142">
      <c r="A409" s="365" t="str">
        <f t="shared" si="123"/>
        <v xml:space="preserve"> 095</v>
      </c>
      <c r="B409" s="370" t="s">
        <v>947</v>
      </c>
      <c r="C409" s="370" t="s">
        <v>920</v>
      </c>
      <c r="D409" s="411">
        <v>7296</v>
      </c>
      <c r="E409" s="411">
        <v>7744</v>
      </c>
      <c r="F409" s="411">
        <v>8832</v>
      </c>
      <c r="G409" s="411">
        <v>9576</v>
      </c>
      <c r="H409" s="411">
        <v>11214</v>
      </c>
      <c r="I409" s="411">
        <v>11856</v>
      </c>
      <c r="J409" s="411">
        <v>12586</v>
      </c>
      <c r="K409" s="411">
        <v>12245</v>
      </c>
      <c r="L409" s="411">
        <v>10187</v>
      </c>
      <c r="M409" s="411">
        <v>10275</v>
      </c>
      <c r="N409" s="411">
        <v>8350</v>
      </c>
      <c r="O409" s="412">
        <v>7620</v>
      </c>
      <c r="P409" s="411">
        <f t="shared" si="124"/>
        <v>117781</v>
      </c>
      <c r="Q409" s="411">
        <f t="shared" si="125"/>
        <v>68698</v>
      </c>
      <c r="R409" s="411">
        <f t="shared" si="126"/>
        <v>20027.793103448275</v>
      </c>
      <c r="S409" s="411">
        <f t="shared" si="127"/>
        <v>29055.206896551725</v>
      </c>
      <c r="T409" s="411">
        <v>190.00000000000023</v>
      </c>
      <c r="U409" s="411">
        <v>121</v>
      </c>
      <c r="V409" s="411">
        <v>138</v>
      </c>
      <c r="W409" s="411">
        <v>184.99999999999969</v>
      </c>
      <c r="X409" s="411">
        <v>177.99999999999983</v>
      </c>
      <c r="Y409" s="411">
        <v>188.00000000000057</v>
      </c>
      <c r="Z409" s="411">
        <v>203.00000000000031</v>
      </c>
      <c r="AA409" s="411">
        <v>230.0000000000004</v>
      </c>
      <c r="AB409" s="411">
        <v>73.999999999999943</v>
      </c>
      <c r="AC409" s="411">
        <v>-12.999999999999488</v>
      </c>
      <c r="AD409" s="411">
        <v>-3561.0000000000005</v>
      </c>
      <c r="AE409" s="412">
        <v>0</v>
      </c>
      <c r="AF409" s="411">
        <f t="shared" si="128"/>
        <v>-2066.9999999999991</v>
      </c>
      <c r="AG409" s="411">
        <v>7486</v>
      </c>
      <c r="AH409" s="411">
        <v>7865</v>
      </c>
      <c r="AI409" s="411">
        <v>8970</v>
      </c>
      <c r="AJ409" s="411">
        <v>9761</v>
      </c>
      <c r="AK409" s="411">
        <v>11392</v>
      </c>
      <c r="AL409" s="411">
        <v>12044</v>
      </c>
      <c r="AM409" s="411">
        <v>12789</v>
      </c>
      <c r="AN409" s="411">
        <v>12475</v>
      </c>
      <c r="AO409" s="411">
        <v>10261</v>
      </c>
      <c r="AP409" s="411">
        <v>10262</v>
      </c>
      <c r="AQ409" s="411">
        <v>4789</v>
      </c>
      <c r="AR409" s="412">
        <v>7620</v>
      </c>
      <c r="AS409" s="411">
        <f t="shared" si="129"/>
        <v>115714</v>
      </c>
      <c r="AT409" s="411">
        <f t="shared" si="130"/>
        <v>69894.451612903227</v>
      </c>
      <c r="AU409" s="411">
        <f t="shared" si="131"/>
        <v>20317.927697441603</v>
      </c>
      <c r="AV409" s="411">
        <f t="shared" si="132"/>
        <v>25501.620689655174</v>
      </c>
      <c r="AW409" s="411">
        <v>0</v>
      </c>
      <c r="AX409" s="411">
        <v>0</v>
      </c>
      <c r="AY409" s="411">
        <v>0</v>
      </c>
      <c r="AZ409" s="411">
        <v>0</v>
      </c>
      <c r="BA409" s="411">
        <v>0</v>
      </c>
      <c r="BB409" s="411">
        <v>0</v>
      </c>
      <c r="BC409" s="411">
        <v>0</v>
      </c>
      <c r="BD409" s="411">
        <v>0</v>
      </c>
      <c r="BE409" s="411">
        <v>0</v>
      </c>
      <c r="BF409" s="411">
        <v>0</v>
      </c>
      <c r="BG409" s="411">
        <v>0</v>
      </c>
      <c r="BH409" s="412">
        <v>0</v>
      </c>
      <c r="BI409" s="411">
        <f t="shared" si="133"/>
        <v>0</v>
      </c>
      <c r="BJ409" s="411">
        <v>7486</v>
      </c>
      <c r="BK409" s="411">
        <v>7865</v>
      </c>
      <c r="BL409" s="411">
        <v>8970</v>
      </c>
      <c r="BM409" s="411">
        <v>9761</v>
      </c>
      <c r="BN409" s="411">
        <v>11392</v>
      </c>
      <c r="BO409" s="411">
        <v>12044</v>
      </c>
      <c r="BP409" s="411">
        <v>12789</v>
      </c>
      <c r="BQ409" s="411">
        <v>12475</v>
      </c>
      <c r="BR409" s="411">
        <v>10261</v>
      </c>
      <c r="BS409" s="411">
        <v>10262</v>
      </c>
      <c r="BT409" s="411">
        <v>4789</v>
      </c>
      <c r="BU409" s="412">
        <v>7620</v>
      </c>
      <c r="BV409" s="411">
        <f t="shared" si="134"/>
        <v>115714</v>
      </c>
      <c r="BW409" s="411">
        <v>0</v>
      </c>
      <c r="BX409" s="411">
        <v>0</v>
      </c>
      <c r="BY409" s="411">
        <v>0</v>
      </c>
      <c r="BZ409" s="411">
        <v>0</v>
      </c>
      <c r="CA409" s="411">
        <v>0</v>
      </c>
      <c r="CB409" s="411">
        <v>0</v>
      </c>
      <c r="CC409" s="411">
        <v>0</v>
      </c>
      <c r="CD409" s="411">
        <v>0</v>
      </c>
      <c r="CE409" s="411">
        <v>0</v>
      </c>
      <c r="CF409" s="411">
        <v>0</v>
      </c>
      <c r="CG409" s="411">
        <v>0</v>
      </c>
      <c r="CH409" s="412">
        <v>0</v>
      </c>
      <c r="CI409" s="411">
        <f t="shared" si="135"/>
        <v>0</v>
      </c>
      <c r="CJ409" s="411">
        <v>7486</v>
      </c>
      <c r="CK409" s="411">
        <v>7865</v>
      </c>
      <c r="CL409" s="411">
        <v>8970</v>
      </c>
      <c r="CM409" s="411">
        <v>9761</v>
      </c>
      <c r="CN409" s="411">
        <v>11392</v>
      </c>
      <c r="CO409" s="411">
        <v>12044</v>
      </c>
      <c r="CP409" s="411">
        <v>12789</v>
      </c>
      <c r="CQ409" s="411">
        <v>12475</v>
      </c>
      <c r="CR409" s="411">
        <v>10261</v>
      </c>
      <c r="CS409" s="411">
        <v>10262</v>
      </c>
      <c r="CT409" s="411">
        <v>4789</v>
      </c>
      <c r="CU409" s="412">
        <v>7620</v>
      </c>
      <c r="CV409" s="411">
        <f t="shared" si="136"/>
        <v>115714</v>
      </c>
      <c r="CW409" s="411">
        <v>-601.37194293478206</v>
      </c>
      <c r="CX409" s="411">
        <v>-631.81810461956479</v>
      </c>
      <c r="CY409" s="411">
        <v>-720.58593749999977</v>
      </c>
      <c r="CZ409" s="411">
        <v>-793.20755693581714</v>
      </c>
      <c r="DA409" s="411">
        <v>-925.74741200828112</v>
      </c>
      <c r="DB409" s="411">
        <v>-1217.342449823414</v>
      </c>
      <c r="DC409" s="411">
        <v>-855.65591397849471</v>
      </c>
      <c r="DD409" s="411">
        <v>-746.23981065589896</v>
      </c>
      <c r="DE409" s="411">
        <v>-534.58637605563922</v>
      </c>
      <c r="DF409" s="411">
        <v>-517.09115608641241</v>
      </c>
      <c r="DG409" s="411">
        <v>-217.68181818181776</v>
      </c>
      <c r="DH409" s="412">
        <v>0</v>
      </c>
      <c r="DI409" s="411">
        <f t="shared" si="137"/>
        <v>-7761.3284787801222</v>
      </c>
      <c r="DJ409" s="411">
        <v>6884.6280570652189</v>
      </c>
      <c r="DK409" s="411">
        <v>7233.1818953804359</v>
      </c>
      <c r="DL409" s="411">
        <v>8249.4140625</v>
      </c>
      <c r="DM409" s="411">
        <v>8967.7924430641815</v>
      </c>
      <c r="DN409" s="411">
        <v>10466.252587991719</v>
      </c>
      <c r="DO409" s="411">
        <v>10826.657550176587</v>
      </c>
      <c r="DP409" s="411">
        <v>11933.344086021505</v>
      </c>
      <c r="DQ409" s="411">
        <v>11728.760189344102</v>
      </c>
      <c r="DR409" s="411">
        <v>9726.4136239443615</v>
      </c>
      <c r="DS409" s="411">
        <v>9744.9088439135885</v>
      </c>
      <c r="DT409" s="411">
        <v>4571.318181818182</v>
      </c>
      <c r="DU409" s="412">
        <v>7620</v>
      </c>
      <c r="DV409" s="411">
        <f t="shared" si="138"/>
        <v>107952.67152121989</v>
      </c>
      <c r="DW409" s="412">
        <v>6884.6280570652189</v>
      </c>
      <c r="DX409" s="412">
        <v>7233.1818953804359</v>
      </c>
      <c r="DY409" s="412">
        <v>8249.4140625</v>
      </c>
      <c r="DZ409" s="412">
        <v>8967.7924430641815</v>
      </c>
      <c r="EA409" s="412">
        <v>10466.252587991719</v>
      </c>
      <c r="EB409" s="412">
        <v>10826.657550176587</v>
      </c>
      <c r="EC409" s="412">
        <v>11933.344086021505</v>
      </c>
      <c r="ED409" s="412">
        <v>11728.760189344102</v>
      </c>
      <c r="EE409" s="412">
        <v>9726.4136239443615</v>
      </c>
      <c r="EF409" s="412">
        <v>9744.9088439135885</v>
      </c>
      <c r="EG409" s="412">
        <v>4571.318181818182</v>
      </c>
      <c r="EH409" s="412">
        <v>7620</v>
      </c>
      <c r="EI409" s="411">
        <f t="shared" si="139"/>
        <v>107952.67152121989</v>
      </c>
      <c r="EK409" s="411">
        <f t="shared" si="140"/>
        <v>107952.67152121988</v>
      </c>
      <c r="EL409" s="7">
        <f t="shared" si="141"/>
        <v>0</v>
      </c>
    </row>
    <row r="410" spans="1:142">
      <c r="A410" s="365" t="str">
        <f t="shared" si="123"/>
        <v xml:space="preserve"> 095</v>
      </c>
      <c r="B410" s="370" t="s">
        <v>947</v>
      </c>
      <c r="C410" s="370" t="s">
        <v>944</v>
      </c>
      <c r="D410" s="411">
        <v>64</v>
      </c>
      <c r="E410" s="411">
        <v>64</v>
      </c>
      <c r="F410" s="411">
        <v>64</v>
      </c>
      <c r="G410" s="411">
        <v>63</v>
      </c>
      <c r="H410" s="411">
        <v>63</v>
      </c>
      <c r="I410" s="411">
        <v>63.064499999999995</v>
      </c>
      <c r="J410" s="411">
        <v>62</v>
      </c>
      <c r="K410" s="411">
        <v>61.533299999999997</v>
      </c>
      <c r="L410" s="411">
        <v>61</v>
      </c>
      <c r="M410" s="411">
        <v>61.7149</v>
      </c>
      <c r="N410" s="411">
        <v>58.8</v>
      </c>
      <c r="O410" s="412">
        <v>60</v>
      </c>
      <c r="P410" s="411">
        <f t="shared" si="124"/>
        <v>746.1126999999999</v>
      </c>
      <c r="Q410" s="411">
        <f t="shared" si="125"/>
        <v>441.06450000000001</v>
      </c>
      <c r="R410" s="411">
        <f t="shared" si="126"/>
        <v>107.70571379310346</v>
      </c>
      <c r="S410" s="411">
        <f t="shared" si="127"/>
        <v>197.34248620689655</v>
      </c>
      <c r="T410" s="411">
        <v>1.6666666666666685</v>
      </c>
      <c r="U410" s="411">
        <v>1</v>
      </c>
      <c r="V410" s="411">
        <v>1</v>
      </c>
      <c r="W410" s="411">
        <v>1.2171052631578929</v>
      </c>
      <c r="X410" s="411">
        <v>0.99999999999999645</v>
      </c>
      <c r="Y410" s="411">
        <v>1.0000106275303615</v>
      </c>
      <c r="Z410" s="411">
        <v>0.99999999999999867</v>
      </c>
      <c r="AA410" s="411">
        <v>1.1557908534095582</v>
      </c>
      <c r="AB410" s="411">
        <v>0.44311377245509442</v>
      </c>
      <c r="AC410" s="411">
        <v>-7.8082111922138431E-2</v>
      </c>
      <c r="AD410" s="411">
        <v>-25.076263473053899</v>
      </c>
      <c r="AE410" s="412">
        <v>0</v>
      </c>
      <c r="AF410" s="411">
        <f t="shared" si="128"/>
        <v>-15.671658401756467</v>
      </c>
      <c r="AG410" s="411">
        <v>65.666666666666671</v>
      </c>
      <c r="AH410" s="411">
        <v>65</v>
      </c>
      <c r="AI410" s="411">
        <v>65</v>
      </c>
      <c r="AJ410" s="411">
        <v>64.217105263157904</v>
      </c>
      <c r="AK410" s="411">
        <v>64</v>
      </c>
      <c r="AL410" s="411">
        <v>64.064510627530368</v>
      </c>
      <c r="AM410" s="411">
        <v>63</v>
      </c>
      <c r="AN410" s="411">
        <v>62.689090853409567</v>
      </c>
      <c r="AO410" s="411">
        <v>61.443113772455099</v>
      </c>
      <c r="AP410" s="411">
        <v>61.636817888077864</v>
      </c>
      <c r="AQ410" s="411">
        <v>33.723736526946105</v>
      </c>
      <c r="AR410" s="412">
        <v>60</v>
      </c>
      <c r="AS410" s="411">
        <f t="shared" si="129"/>
        <v>730.44104159824371</v>
      </c>
      <c r="AT410" s="411">
        <f t="shared" si="130"/>
        <v>448.9160244928388</v>
      </c>
      <c r="AU410" s="411">
        <f t="shared" si="131"/>
        <v>109.21463820142766</v>
      </c>
      <c r="AV410" s="411">
        <f t="shared" si="132"/>
        <v>172.3103789039771</v>
      </c>
      <c r="AW410" s="411">
        <v>0</v>
      </c>
      <c r="AX410" s="411">
        <v>0</v>
      </c>
      <c r="AY410" s="411">
        <v>0</v>
      </c>
      <c r="AZ410" s="411">
        <v>0</v>
      </c>
      <c r="BA410" s="411">
        <v>0</v>
      </c>
      <c r="BB410" s="411">
        <v>0</v>
      </c>
      <c r="BC410" s="411">
        <v>0</v>
      </c>
      <c r="BD410" s="411">
        <v>0</v>
      </c>
      <c r="BE410" s="411">
        <v>0</v>
      </c>
      <c r="BF410" s="411">
        <v>0</v>
      </c>
      <c r="BG410" s="411">
        <v>0</v>
      </c>
      <c r="BH410" s="412">
        <v>0</v>
      </c>
      <c r="BI410" s="411">
        <f t="shared" si="133"/>
        <v>0</v>
      </c>
      <c r="BJ410" s="411">
        <v>65.666666666666671</v>
      </c>
      <c r="BK410" s="411">
        <v>65</v>
      </c>
      <c r="BL410" s="411">
        <v>65</v>
      </c>
      <c r="BM410" s="411">
        <v>64.217105263157904</v>
      </c>
      <c r="BN410" s="411">
        <v>64</v>
      </c>
      <c r="BO410" s="411">
        <v>64.064510627530368</v>
      </c>
      <c r="BP410" s="411">
        <v>63</v>
      </c>
      <c r="BQ410" s="411">
        <v>62.689090853409567</v>
      </c>
      <c r="BR410" s="411">
        <v>61.443113772455099</v>
      </c>
      <c r="BS410" s="411">
        <v>61.636817888077864</v>
      </c>
      <c r="BT410" s="411">
        <v>33.723736526946105</v>
      </c>
      <c r="BU410" s="412">
        <v>60</v>
      </c>
      <c r="BV410" s="411">
        <f t="shared" si="134"/>
        <v>730.44104159824371</v>
      </c>
      <c r="BW410" s="411">
        <v>0</v>
      </c>
      <c r="BX410" s="411">
        <v>0</v>
      </c>
      <c r="BY410" s="411">
        <v>0</v>
      </c>
      <c r="BZ410" s="411">
        <v>0</v>
      </c>
      <c r="CA410" s="411">
        <v>0</v>
      </c>
      <c r="CB410" s="411">
        <v>0</v>
      </c>
      <c r="CC410" s="411">
        <v>0</v>
      </c>
      <c r="CD410" s="411">
        <v>0</v>
      </c>
      <c r="CE410" s="411">
        <v>0</v>
      </c>
      <c r="CF410" s="411">
        <v>0</v>
      </c>
      <c r="CG410" s="411">
        <v>0</v>
      </c>
      <c r="CH410" s="412">
        <v>0</v>
      </c>
      <c r="CI410" s="411">
        <f t="shared" si="135"/>
        <v>0</v>
      </c>
      <c r="CJ410" s="411">
        <v>65.666666666666671</v>
      </c>
      <c r="CK410" s="411">
        <v>65</v>
      </c>
      <c r="CL410" s="411">
        <v>65</v>
      </c>
      <c r="CM410" s="411">
        <v>64.217105263157904</v>
      </c>
      <c r="CN410" s="411">
        <v>64</v>
      </c>
      <c r="CO410" s="411">
        <v>64.064510627530368</v>
      </c>
      <c r="CP410" s="411">
        <v>63</v>
      </c>
      <c r="CQ410" s="411">
        <v>62.689090853409567</v>
      </c>
      <c r="CR410" s="411">
        <v>61.443113772455099</v>
      </c>
      <c r="CS410" s="411">
        <v>61.636817888077864</v>
      </c>
      <c r="CT410" s="411">
        <v>33.723736526946105</v>
      </c>
      <c r="CU410" s="412">
        <v>60</v>
      </c>
      <c r="CV410" s="411">
        <f t="shared" si="136"/>
        <v>730.44104159824371</v>
      </c>
      <c r="CW410" s="411">
        <v>-5.2751924818840559</v>
      </c>
      <c r="CX410" s="411">
        <v>-5.2216372282608683</v>
      </c>
      <c r="CY410" s="411">
        <v>-5.2216372282608683</v>
      </c>
      <c r="CZ410" s="411">
        <v>-5.2184707693145889</v>
      </c>
      <c r="DA410" s="411">
        <v>-5.2008281573498927</v>
      </c>
      <c r="DB410" s="411">
        <v>-6.4754720583168304</v>
      </c>
      <c r="DC410" s="411">
        <v>-4.21505376344086</v>
      </c>
      <c r="DD410" s="411">
        <v>-3.7505974396201007</v>
      </c>
      <c r="DE410" s="411">
        <v>-3.2011160242852652</v>
      </c>
      <c r="DF410" s="411">
        <v>-3.1004900724765951</v>
      </c>
      <c r="DG410" s="411">
        <v>-1.5328971148611836</v>
      </c>
      <c r="DH410" s="412">
        <v>0</v>
      </c>
      <c r="DI410" s="411">
        <f t="shared" si="137"/>
        <v>-48.413392338071112</v>
      </c>
      <c r="DJ410" s="411">
        <v>60.391474184782616</v>
      </c>
      <c r="DK410" s="411">
        <v>59.778362771739125</v>
      </c>
      <c r="DL410" s="411">
        <v>59.778362771739125</v>
      </c>
      <c r="DM410" s="411">
        <v>58.998634493843305</v>
      </c>
      <c r="DN410" s="411">
        <v>58.799171842650104</v>
      </c>
      <c r="DO410" s="411">
        <v>57.589038569213528</v>
      </c>
      <c r="DP410" s="411">
        <v>58.784946236559136</v>
      </c>
      <c r="DQ410" s="411">
        <v>58.938493413789459</v>
      </c>
      <c r="DR410" s="411">
        <v>58.24199774816983</v>
      </c>
      <c r="DS410" s="411">
        <v>58.536327815601268</v>
      </c>
      <c r="DT410" s="411">
        <v>32.19083941208492</v>
      </c>
      <c r="DU410" s="412">
        <v>60</v>
      </c>
      <c r="DV410" s="411">
        <f t="shared" si="138"/>
        <v>682.02764926017232</v>
      </c>
      <c r="DW410" s="412">
        <v>60.391474184782616</v>
      </c>
      <c r="DX410" s="412">
        <v>59.778362771739125</v>
      </c>
      <c r="DY410" s="412">
        <v>59.778362771739125</v>
      </c>
      <c r="DZ410" s="412">
        <v>58.998634493843305</v>
      </c>
      <c r="EA410" s="412">
        <v>58.799171842650104</v>
      </c>
      <c r="EB410" s="412">
        <v>57.589038569213528</v>
      </c>
      <c r="EC410" s="412">
        <v>58.784946236559136</v>
      </c>
      <c r="ED410" s="412">
        <v>58.938493413789459</v>
      </c>
      <c r="EE410" s="412">
        <v>58.24199774816983</v>
      </c>
      <c r="EF410" s="412">
        <v>58.536327815601268</v>
      </c>
      <c r="EG410" s="412">
        <v>32.19083941208492</v>
      </c>
      <c r="EH410" s="412">
        <v>60</v>
      </c>
      <c r="EI410" s="411">
        <f t="shared" si="139"/>
        <v>682.02764926017232</v>
      </c>
      <c r="EK410" s="411">
        <f t="shared" si="140"/>
        <v>682.02764926017232</v>
      </c>
      <c r="EL410" s="7">
        <f t="shared" si="141"/>
        <v>0</v>
      </c>
    </row>
    <row r="411" spans="1:142">
      <c r="A411" s="365" t="str">
        <f t="shared" si="123"/>
        <v xml:space="preserve"> 095</v>
      </c>
      <c r="B411" s="370" t="s">
        <v>947</v>
      </c>
      <c r="C411" s="370" t="s">
        <v>945</v>
      </c>
      <c r="D411" s="411">
        <v>7296</v>
      </c>
      <c r="E411" s="411">
        <v>7744</v>
      </c>
      <c r="F411" s="411">
        <v>8832</v>
      </c>
      <c r="G411" s="411">
        <v>9576</v>
      </c>
      <c r="H411" s="411">
        <v>11214</v>
      </c>
      <c r="I411" s="411">
        <v>11856</v>
      </c>
      <c r="J411" s="411">
        <v>12586</v>
      </c>
      <c r="K411" s="411">
        <v>12245</v>
      </c>
      <c r="L411" s="411">
        <v>10187</v>
      </c>
      <c r="M411" s="411">
        <v>10275</v>
      </c>
      <c r="N411" s="411">
        <v>8350</v>
      </c>
      <c r="O411" s="412">
        <v>7620</v>
      </c>
      <c r="P411" s="411">
        <f t="shared" si="124"/>
        <v>117781</v>
      </c>
      <c r="Q411" s="411">
        <f t="shared" si="125"/>
        <v>68698</v>
      </c>
      <c r="R411" s="411">
        <f t="shared" si="126"/>
        <v>20027.793103448275</v>
      </c>
      <c r="S411" s="411">
        <f t="shared" si="127"/>
        <v>29055.206896551725</v>
      </c>
      <c r="T411" s="411">
        <v>190.00000000000023</v>
      </c>
      <c r="U411" s="411">
        <v>121</v>
      </c>
      <c r="V411" s="411">
        <v>138</v>
      </c>
      <c r="W411" s="411">
        <v>184.99999999999969</v>
      </c>
      <c r="X411" s="411">
        <v>177.99999999999983</v>
      </c>
      <c r="Y411" s="411">
        <v>188.00000000000057</v>
      </c>
      <c r="Z411" s="411">
        <v>203.00000000000031</v>
      </c>
      <c r="AA411" s="411">
        <v>230.0000000000004</v>
      </c>
      <c r="AB411" s="411">
        <v>73.999999999999943</v>
      </c>
      <c r="AC411" s="411">
        <v>-12.999999999999488</v>
      </c>
      <c r="AD411" s="411">
        <v>-3561.0000000000005</v>
      </c>
      <c r="AE411" s="412">
        <v>0</v>
      </c>
      <c r="AF411" s="411">
        <f t="shared" si="128"/>
        <v>-2066.9999999999991</v>
      </c>
      <c r="AG411" s="411">
        <v>7486</v>
      </c>
      <c r="AH411" s="411">
        <v>7865</v>
      </c>
      <c r="AI411" s="411">
        <v>8970</v>
      </c>
      <c r="AJ411" s="411">
        <v>9761</v>
      </c>
      <c r="AK411" s="411">
        <v>11392.000000000002</v>
      </c>
      <c r="AL411" s="411">
        <v>12044.000000000004</v>
      </c>
      <c r="AM411" s="411">
        <v>12788.999999999998</v>
      </c>
      <c r="AN411" s="411">
        <v>12475</v>
      </c>
      <c r="AO411" s="411">
        <v>10261</v>
      </c>
      <c r="AP411" s="411">
        <v>10262</v>
      </c>
      <c r="AQ411" s="411">
        <v>4788.9999999999991</v>
      </c>
      <c r="AR411" s="412">
        <v>7620</v>
      </c>
      <c r="AS411" s="411">
        <f t="shared" si="129"/>
        <v>115714</v>
      </c>
      <c r="AT411" s="411">
        <f t="shared" si="130"/>
        <v>69894.451612903227</v>
      </c>
      <c r="AU411" s="411">
        <f t="shared" si="131"/>
        <v>20317.927697441603</v>
      </c>
      <c r="AV411" s="411">
        <f t="shared" si="132"/>
        <v>25501.620689655174</v>
      </c>
      <c r="AW411" s="411">
        <v>0</v>
      </c>
      <c r="AX411" s="411">
        <v>0</v>
      </c>
      <c r="AY411" s="411">
        <v>0</v>
      </c>
      <c r="AZ411" s="411">
        <v>0</v>
      </c>
      <c r="BA411" s="411">
        <v>0</v>
      </c>
      <c r="BB411" s="411">
        <v>0</v>
      </c>
      <c r="BC411" s="411">
        <v>0</v>
      </c>
      <c r="BD411" s="411">
        <v>0</v>
      </c>
      <c r="BE411" s="411">
        <v>0</v>
      </c>
      <c r="BF411" s="411">
        <v>0</v>
      </c>
      <c r="BG411" s="411">
        <v>0</v>
      </c>
      <c r="BH411" s="412">
        <v>0</v>
      </c>
      <c r="BI411" s="411">
        <f t="shared" si="133"/>
        <v>0</v>
      </c>
      <c r="BJ411" s="411">
        <v>7486</v>
      </c>
      <c r="BK411" s="411">
        <v>7865</v>
      </c>
      <c r="BL411" s="411">
        <v>8970</v>
      </c>
      <c r="BM411" s="411">
        <v>9761</v>
      </c>
      <c r="BN411" s="411">
        <v>11392.000000000002</v>
      </c>
      <c r="BO411" s="411">
        <v>12044.000000000004</v>
      </c>
      <c r="BP411" s="411">
        <v>12788.999999999998</v>
      </c>
      <c r="BQ411" s="411">
        <v>12475</v>
      </c>
      <c r="BR411" s="411">
        <v>10261</v>
      </c>
      <c r="BS411" s="411">
        <v>10262</v>
      </c>
      <c r="BT411" s="411">
        <v>4788.9999999999991</v>
      </c>
      <c r="BU411" s="412">
        <v>7620</v>
      </c>
      <c r="BV411" s="411">
        <f t="shared" si="134"/>
        <v>115714</v>
      </c>
      <c r="BW411" s="411">
        <v>0</v>
      </c>
      <c r="BX411" s="411">
        <v>0</v>
      </c>
      <c r="BY411" s="411">
        <v>0</v>
      </c>
      <c r="BZ411" s="411">
        <v>0</v>
      </c>
      <c r="CA411" s="411">
        <v>0</v>
      </c>
      <c r="CB411" s="411">
        <v>0</v>
      </c>
      <c r="CC411" s="411">
        <v>0</v>
      </c>
      <c r="CD411" s="411">
        <v>0</v>
      </c>
      <c r="CE411" s="411">
        <v>0</v>
      </c>
      <c r="CF411" s="411">
        <v>0</v>
      </c>
      <c r="CG411" s="411">
        <v>0</v>
      </c>
      <c r="CH411" s="412">
        <v>0</v>
      </c>
      <c r="CI411" s="411">
        <f t="shared" si="135"/>
        <v>0</v>
      </c>
      <c r="CJ411" s="411">
        <v>7486</v>
      </c>
      <c r="CK411" s="411">
        <v>7865</v>
      </c>
      <c r="CL411" s="411">
        <v>8970</v>
      </c>
      <c r="CM411" s="411">
        <v>9761</v>
      </c>
      <c r="CN411" s="411">
        <v>11392.000000000002</v>
      </c>
      <c r="CO411" s="411">
        <v>12044.000000000004</v>
      </c>
      <c r="CP411" s="411">
        <v>12788.999999999998</v>
      </c>
      <c r="CQ411" s="411">
        <v>12475</v>
      </c>
      <c r="CR411" s="411">
        <v>10261</v>
      </c>
      <c r="CS411" s="411">
        <v>10262</v>
      </c>
      <c r="CT411" s="411">
        <v>4788.9999999999991</v>
      </c>
      <c r="CU411" s="412">
        <v>7620</v>
      </c>
      <c r="CV411" s="411">
        <f t="shared" si="136"/>
        <v>115714</v>
      </c>
      <c r="CW411" s="411">
        <v>-601.37194293478206</v>
      </c>
      <c r="CX411" s="411">
        <v>-631.81810461956479</v>
      </c>
      <c r="CY411" s="411">
        <v>-720.58593749999977</v>
      </c>
      <c r="CZ411" s="411">
        <v>-793.20755693581714</v>
      </c>
      <c r="DA411" s="411">
        <v>-925.74741200828112</v>
      </c>
      <c r="DB411" s="411">
        <v>-1217.342449823414</v>
      </c>
      <c r="DC411" s="411">
        <v>-855.65591397849471</v>
      </c>
      <c r="DD411" s="411">
        <v>-746.23981065589896</v>
      </c>
      <c r="DE411" s="411">
        <v>-534.58637605563922</v>
      </c>
      <c r="DF411" s="411">
        <v>-517.09115608641241</v>
      </c>
      <c r="DG411" s="411">
        <v>-217.68181818181776</v>
      </c>
      <c r="DH411" s="412">
        <v>0</v>
      </c>
      <c r="DI411" s="411">
        <f t="shared" si="137"/>
        <v>-7761.3284787801222</v>
      </c>
      <c r="DJ411" s="411">
        <v>6884.6280570652189</v>
      </c>
      <c r="DK411" s="411">
        <v>7233.1818953804359</v>
      </c>
      <c r="DL411" s="411">
        <v>8249.4140625</v>
      </c>
      <c r="DM411" s="411">
        <v>8967.7924430641833</v>
      </c>
      <c r="DN411" s="411">
        <v>10466.252587991719</v>
      </c>
      <c r="DO411" s="411">
        <v>10826.657550176586</v>
      </c>
      <c r="DP411" s="411">
        <v>11933.344086021509</v>
      </c>
      <c r="DQ411" s="411">
        <v>11728.760189344101</v>
      </c>
      <c r="DR411" s="411">
        <v>9726.4136239443615</v>
      </c>
      <c r="DS411" s="411">
        <v>9744.9088439135867</v>
      </c>
      <c r="DT411" s="411">
        <v>4571.318181818182</v>
      </c>
      <c r="DU411" s="412">
        <v>7620</v>
      </c>
      <c r="DV411" s="411">
        <f t="shared" si="138"/>
        <v>107952.67152121988</v>
      </c>
      <c r="DW411" s="412">
        <v>6884.6280570652189</v>
      </c>
      <c r="DX411" s="412">
        <v>7233.1818953804359</v>
      </c>
      <c r="DY411" s="412">
        <v>8249.4140625</v>
      </c>
      <c r="DZ411" s="412">
        <v>8967.7924430641833</v>
      </c>
      <c r="EA411" s="412">
        <v>10466.252587991719</v>
      </c>
      <c r="EB411" s="412">
        <v>10826.657550176586</v>
      </c>
      <c r="EC411" s="412">
        <v>11933.344086021509</v>
      </c>
      <c r="ED411" s="412">
        <v>11728.760189344101</v>
      </c>
      <c r="EE411" s="412">
        <v>9726.4136239443615</v>
      </c>
      <c r="EF411" s="412">
        <v>9744.9088439135867</v>
      </c>
      <c r="EG411" s="412">
        <v>4571.318181818182</v>
      </c>
      <c r="EH411" s="412">
        <v>7620</v>
      </c>
      <c r="EI411" s="411">
        <f t="shared" si="139"/>
        <v>107952.67152121988</v>
      </c>
      <c r="EK411" s="411">
        <f t="shared" si="140"/>
        <v>107952.67152121988</v>
      </c>
      <c r="EL411" s="7">
        <f t="shared" si="141"/>
        <v>0</v>
      </c>
    </row>
    <row r="412" spans="1:142">
      <c r="A412" s="365" t="str">
        <f t="shared" si="123"/>
        <v xml:space="preserve"> 095</v>
      </c>
      <c r="B412" s="370" t="s">
        <v>947</v>
      </c>
      <c r="C412" s="370" t="s">
        <v>1173</v>
      </c>
      <c r="D412" s="411">
        <v>0</v>
      </c>
      <c r="E412" s="411">
        <v>0</v>
      </c>
      <c r="F412" s="411">
        <v>1</v>
      </c>
      <c r="G412" s="411">
        <v>0</v>
      </c>
      <c r="H412" s="411">
        <v>0</v>
      </c>
      <c r="I412" s="411">
        <v>0</v>
      </c>
      <c r="J412" s="411">
        <v>0</v>
      </c>
      <c r="K412" s="411">
        <v>5</v>
      </c>
      <c r="L412" s="411">
        <v>0</v>
      </c>
      <c r="M412" s="411">
        <v>0</v>
      </c>
      <c r="N412" s="411">
        <v>0</v>
      </c>
      <c r="O412" s="412">
        <v>1</v>
      </c>
      <c r="P412" s="411">
        <f t="shared" si="124"/>
        <v>7</v>
      </c>
      <c r="Q412" s="411">
        <f t="shared" si="125"/>
        <v>1</v>
      </c>
      <c r="R412" s="411">
        <f t="shared" si="126"/>
        <v>5</v>
      </c>
      <c r="S412" s="411">
        <f t="shared" si="127"/>
        <v>1</v>
      </c>
      <c r="T412" s="411">
        <v>0</v>
      </c>
      <c r="U412" s="411">
        <v>0</v>
      </c>
      <c r="V412" s="411">
        <v>0</v>
      </c>
      <c r="W412" s="411">
        <v>0</v>
      </c>
      <c r="X412" s="411">
        <v>0</v>
      </c>
      <c r="Y412" s="411">
        <v>0</v>
      </c>
      <c r="Z412" s="411">
        <v>0</v>
      </c>
      <c r="AA412" s="411">
        <v>0</v>
      </c>
      <c r="AB412" s="411">
        <v>0</v>
      </c>
      <c r="AC412" s="411">
        <v>0</v>
      </c>
      <c r="AD412" s="411">
        <v>0</v>
      </c>
      <c r="AE412" s="412">
        <v>0</v>
      </c>
      <c r="AF412" s="411">
        <f t="shared" si="128"/>
        <v>0</v>
      </c>
      <c r="AG412" s="411">
        <v>0</v>
      </c>
      <c r="AH412" s="411">
        <v>0</v>
      </c>
      <c r="AI412" s="411">
        <v>0</v>
      </c>
      <c r="AJ412" s="411">
        <v>0</v>
      </c>
      <c r="AK412" s="411">
        <v>0</v>
      </c>
      <c r="AL412" s="411">
        <v>0</v>
      </c>
      <c r="AM412" s="411">
        <v>0</v>
      </c>
      <c r="AN412" s="411">
        <v>0</v>
      </c>
      <c r="AO412" s="411">
        <v>0</v>
      </c>
      <c r="AP412" s="411">
        <v>0</v>
      </c>
      <c r="AQ412" s="411">
        <v>0</v>
      </c>
      <c r="AR412" s="412">
        <v>0</v>
      </c>
      <c r="AS412" s="411">
        <f t="shared" si="129"/>
        <v>0</v>
      </c>
      <c r="AT412" s="411">
        <f t="shared" si="130"/>
        <v>0</v>
      </c>
      <c r="AU412" s="411">
        <f t="shared" si="131"/>
        <v>0</v>
      </c>
      <c r="AV412" s="411">
        <f t="shared" si="132"/>
        <v>0</v>
      </c>
      <c r="AW412" s="411">
        <v>0</v>
      </c>
      <c r="AX412" s="411">
        <v>0</v>
      </c>
      <c r="AY412" s="411">
        <v>0</v>
      </c>
      <c r="AZ412" s="411">
        <v>0</v>
      </c>
      <c r="BA412" s="411">
        <v>0</v>
      </c>
      <c r="BB412" s="411">
        <v>0</v>
      </c>
      <c r="BC412" s="411">
        <v>0</v>
      </c>
      <c r="BD412" s="411">
        <v>0</v>
      </c>
      <c r="BE412" s="411">
        <v>0</v>
      </c>
      <c r="BF412" s="411">
        <v>0</v>
      </c>
      <c r="BG412" s="411">
        <v>0</v>
      </c>
      <c r="BH412" s="412">
        <v>0</v>
      </c>
      <c r="BI412" s="411">
        <f t="shared" si="133"/>
        <v>0</v>
      </c>
      <c r="BJ412" s="411">
        <v>0</v>
      </c>
      <c r="BK412" s="411">
        <v>0</v>
      </c>
      <c r="BL412" s="411">
        <v>0</v>
      </c>
      <c r="BM412" s="411">
        <v>0</v>
      </c>
      <c r="BN412" s="411">
        <v>0</v>
      </c>
      <c r="BO412" s="411">
        <v>0</v>
      </c>
      <c r="BP412" s="411">
        <v>0</v>
      </c>
      <c r="BQ412" s="411">
        <v>0</v>
      </c>
      <c r="BR412" s="411">
        <v>0</v>
      </c>
      <c r="BS412" s="411">
        <v>0</v>
      </c>
      <c r="BT412" s="411">
        <v>0</v>
      </c>
      <c r="BU412" s="412">
        <v>0</v>
      </c>
      <c r="BV412" s="411">
        <f t="shared" si="134"/>
        <v>0</v>
      </c>
      <c r="BW412" s="411">
        <v>0</v>
      </c>
      <c r="BX412" s="411">
        <v>0</v>
      </c>
      <c r="BY412" s="411">
        <v>0</v>
      </c>
      <c r="BZ412" s="411">
        <v>0</v>
      </c>
      <c r="CA412" s="411">
        <v>0</v>
      </c>
      <c r="CB412" s="411">
        <v>0</v>
      </c>
      <c r="CC412" s="411">
        <v>0</v>
      </c>
      <c r="CD412" s="411">
        <v>0</v>
      </c>
      <c r="CE412" s="411">
        <v>0</v>
      </c>
      <c r="CF412" s="411">
        <v>0</v>
      </c>
      <c r="CG412" s="411">
        <v>0</v>
      </c>
      <c r="CH412" s="412">
        <v>0</v>
      </c>
      <c r="CI412" s="411">
        <f t="shared" si="135"/>
        <v>0</v>
      </c>
      <c r="CJ412" s="411">
        <v>0</v>
      </c>
      <c r="CK412" s="411">
        <v>0</v>
      </c>
      <c r="CL412" s="411">
        <v>0</v>
      </c>
      <c r="CM412" s="411">
        <v>0</v>
      </c>
      <c r="CN412" s="411">
        <v>0</v>
      </c>
      <c r="CO412" s="411">
        <v>0</v>
      </c>
      <c r="CP412" s="411">
        <v>0</v>
      </c>
      <c r="CQ412" s="411">
        <v>0</v>
      </c>
      <c r="CR412" s="411">
        <v>0</v>
      </c>
      <c r="CS412" s="411">
        <v>0</v>
      </c>
      <c r="CT412" s="411">
        <v>0</v>
      </c>
      <c r="CU412" s="412">
        <v>0</v>
      </c>
      <c r="CV412" s="411">
        <f t="shared" si="136"/>
        <v>0</v>
      </c>
      <c r="CW412" s="411">
        <v>0</v>
      </c>
      <c r="CX412" s="411">
        <v>0</v>
      </c>
      <c r="CY412" s="411">
        <v>0</v>
      </c>
      <c r="CZ412" s="411">
        <v>0</v>
      </c>
      <c r="DA412" s="411">
        <v>0</v>
      </c>
      <c r="DB412" s="411">
        <v>0</v>
      </c>
      <c r="DC412" s="411">
        <v>0</v>
      </c>
      <c r="DD412" s="411">
        <v>0</v>
      </c>
      <c r="DE412" s="411">
        <v>0</v>
      </c>
      <c r="DF412" s="411">
        <v>0</v>
      </c>
      <c r="DG412" s="411">
        <v>0</v>
      </c>
      <c r="DH412" s="412">
        <v>0</v>
      </c>
      <c r="DI412" s="411">
        <f t="shared" si="137"/>
        <v>0</v>
      </c>
      <c r="DJ412" s="411">
        <v>0</v>
      </c>
      <c r="DK412" s="411">
        <v>0</v>
      </c>
      <c r="DL412" s="411">
        <v>0</v>
      </c>
      <c r="DM412" s="411">
        <v>0</v>
      </c>
      <c r="DN412" s="411">
        <v>0</v>
      </c>
      <c r="DO412" s="411">
        <v>0</v>
      </c>
      <c r="DP412" s="411">
        <v>0</v>
      </c>
      <c r="DQ412" s="411">
        <v>0</v>
      </c>
      <c r="DR412" s="411">
        <v>0</v>
      </c>
      <c r="DS412" s="411">
        <v>0</v>
      </c>
      <c r="DT412" s="411">
        <v>0</v>
      </c>
      <c r="DU412" s="412">
        <v>0</v>
      </c>
      <c r="DV412" s="411">
        <f t="shared" si="138"/>
        <v>0</v>
      </c>
      <c r="DW412" s="412">
        <v>0</v>
      </c>
      <c r="DX412" s="412">
        <v>0</v>
      </c>
      <c r="DY412" s="412">
        <v>0</v>
      </c>
      <c r="DZ412" s="412">
        <v>0</v>
      </c>
      <c r="EA412" s="412">
        <v>0</v>
      </c>
      <c r="EB412" s="412">
        <v>0</v>
      </c>
      <c r="EC412" s="412">
        <v>0</v>
      </c>
      <c r="ED412" s="412">
        <v>0</v>
      </c>
      <c r="EE412" s="412">
        <v>0</v>
      </c>
      <c r="EF412" s="412">
        <v>0</v>
      </c>
      <c r="EG412" s="412">
        <v>0</v>
      </c>
      <c r="EH412" s="412">
        <v>0</v>
      </c>
      <c r="EI412" s="411">
        <f t="shared" si="139"/>
        <v>0</v>
      </c>
      <c r="EK412" s="411">
        <f t="shared" si="140"/>
        <v>7</v>
      </c>
      <c r="EL412" s="7">
        <f t="shared" si="141"/>
        <v>-7</v>
      </c>
    </row>
    <row r="413" spans="1:142">
      <c r="A413" s="365" t="str">
        <f t="shared" si="123"/>
        <v xml:space="preserve"> 095</v>
      </c>
      <c r="B413" s="370" t="s">
        <v>947</v>
      </c>
      <c r="C413" s="370" t="s">
        <v>1214</v>
      </c>
      <c r="D413" s="411">
        <v>10</v>
      </c>
      <c r="E413" s="411">
        <v>10</v>
      </c>
      <c r="F413" s="411">
        <v>2</v>
      </c>
      <c r="G413" s="411">
        <v>10</v>
      </c>
      <c r="H413" s="411">
        <v>24</v>
      </c>
      <c r="I413" s="411">
        <v>2</v>
      </c>
      <c r="J413" s="411">
        <v>39</v>
      </c>
      <c r="K413" s="411">
        <v>10</v>
      </c>
      <c r="L413" s="411">
        <v>1</v>
      </c>
      <c r="M413" s="411">
        <v>9</v>
      </c>
      <c r="N413" s="411">
        <v>9</v>
      </c>
      <c r="O413" s="412">
        <v>9</v>
      </c>
      <c r="P413" s="411">
        <f t="shared" si="124"/>
        <v>135</v>
      </c>
      <c r="Q413" s="411">
        <f t="shared" si="125"/>
        <v>95.741935483870975</v>
      </c>
      <c r="R413" s="411">
        <f t="shared" si="126"/>
        <v>11.982202447163514</v>
      </c>
      <c r="S413" s="411">
        <f t="shared" si="127"/>
        <v>27.275862068965516</v>
      </c>
      <c r="T413" s="411">
        <v>0</v>
      </c>
      <c r="U413" s="411">
        <v>0</v>
      </c>
      <c r="V413" s="411">
        <v>0</v>
      </c>
      <c r="W413" s="411">
        <v>0</v>
      </c>
      <c r="X413" s="411">
        <v>0</v>
      </c>
      <c r="Y413" s="411">
        <v>0</v>
      </c>
      <c r="Z413" s="411">
        <v>0</v>
      </c>
      <c r="AA413" s="411">
        <v>0</v>
      </c>
      <c r="AB413" s="411">
        <v>0</v>
      </c>
      <c r="AC413" s="411">
        <v>0</v>
      </c>
      <c r="AD413" s="411">
        <v>0</v>
      </c>
      <c r="AE413" s="412">
        <v>0</v>
      </c>
      <c r="AF413" s="411">
        <f t="shared" si="128"/>
        <v>0</v>
      </c>
      <c r="AG413" s="411">
        <v>0</v>
      </c>
      <c r="AH413" s="411">
        <v>0</v>
      </c>
      <c r="AI413" s="411">
        <v>0</v>
      </c>
      <c r="AJ413" s="411">
        <v>0</v>
      </c>
      <c r="AK413" s="411">
        <v>0</v>
      </c>
      <c r="AL413" s="411">
        <v>0</v>
      </c>
      <c r="AM413" s="411">
        <v>0</v>
      </c>
      <c r="AN413" s="411">
        <v>0</v>
      </c>
      <c r="AO413" s="411">
        <v>0</v>
      </c>
      <c r="AP413" s="411">
        <v>0</v>
      </c>
      <c r="AQ413" s="411">
        <v>0</v>
      </c>
      <c r="AR413" s="412">
        <v>0</v>
      </c>
      <c r="AS413" s="411">
        <f t="shared" si="129"/>
        <v>0</v>
      </c>
      <c r="AT413" s="411">
        <f t="shared" si="130"/>
        <v>0</v>
      </c>
      <c r="AU413" s="411">
        <f t="shared" si="131"/>
        <v>0</v>
      </c>
      <c r="AV413" s="411">
        <f t="shared" si="132"/>
        <v>0</v>
      </c>
      <c r="AW413" s="411">
        <v>0</v>
      </c>
      <c r="AX413" s="411">
        <v>0</v>
      </c>
      <c r="AY413" s="411">
        <v>0</v>
      </c>
      <c r="AZ413" s="411">
        <v>0</v>
      </c>
      <c r="BA413" s="411">
        <v>0</v>
      </c>
      <c r="BB413" s="411">
        <v>0</v>
      </c>
      <c r="BC413" s="411">
        <v>0</v>
      </c>
      <c r="BD413" s="411">
        <v>0</v>
      </c>
      <c r="BE413" s="411">
        <v>0</v>
      </c>
      <c r="BF413" s="411">
        <v>0</v>
      </c>
      <c r="BG413" s="411">
        <v>0</v>
      </c>
      <c r="BH413" s="412">
        <v>0</v>
      </c>
      <c r="BI413" s="411">
        <f t="shared" si="133"/>
        <v>0</v>
      </c>
      <c r="BJ413" s="411">
        <v>0</v>
      </c>
      <c r="BK413" s="411">
        <v>0</v>
      </c>
      <c r="BL413" s="411">
        <v>0</v>
      </c>
      <c r="BM413" s="411">
        <v>0</v>
      </c>
      <c r="BN413" s="411">
        <v>0</v>
      </c>
      <c r="BO413" s="411">
        <v>0</v>
      </c>
      <c r="BP413" s="411">
        <v>0</v>
      </c>
      <c r="BQ413" s="411">
        <v>0</v>
      </c>
      <c r="BR413" s="411">
        <v>0</v>
      </c>
      <c r="BS413" s="411">
        <v>0</v>
      </c>
      <c r="BT413" s="411">
        <v>0</v>
      </c>
      <c r="BU413" s="412">
        <v>0</v>
      </c>
      <c r="BV413" s="411">
        <f t="shared" si="134"/>
        <v>0</v>
      </c>
      <c r="BW413" s="411">
        <v>0</v>
      </c>
      <c r="BX413" s="411">
        <v>0</v>
      </c>
      <c r="BY413" s="411">
        <v>0</v>
      </c>
      <c r="BZ413" s="411">
        <v>0</v>
      </c>
      <c r="CA413" s="411">
        <v>0</v>
      </c>
      <c r="CB413" s="411">
        <v>0</v>
      </c>
      <c r="CC413" s="411">
        <v>0</v>
      </c>
      <c r="CD413" s="411">
        <v>0</v>
      </c>
      <c r="CE413" s="411">
        <v>0</v>
      </c>
      <c r="CF413" s="411">
        <v>0</v>
      </c>
      <c r="CG413" s="411">
        <v>0</v>
      </c>
      <c r="CH413" s="412">
        <v>0</v>
      </c>
      <c r="CI413" s="411">
        <f t="shared" si="135"/>
        <v>0</v>
      </c>
      <c r="CJ413" s="411">
        <v>0</v>
      </c>
      <c r="CK413" s="411">
        <v>0</v>
      </c>
      <c r="CL413" s="411">
        <v>0</v>
      </c>
      <c r="CM413" s="411">
        <v>0</v>
      </c>
      <c r="CN413" s="411">
        <v>0</v>
      </c>
      <c r="CO413" s="411">
        <v>0</v>
      </c>
      <c r="CP413" s="411">
        <v>0</v>
      </c>
      <c r="CQ413" s="411">
        <v>0</v>
      </c>
      <c r="CR413" s="411">
        <v>0</v>
      </c>
      <c r="CS413" s="411">
        <v>0</v>
      </c>
      <c r="CT413" s="411">
        <v>0</v>
      </c>
      <c r="CU413" s="412">
        <v>0</v>
      </c>
      <c r="CV413" s="411">
        <f t="shared" si="136"/>
        <v>0</v>
      </c>
      <c r="CW413" s="411">
        <v>0</v>
      </c>
      <c r="CX413" s="411">
        <v>0</v>
      </c>
      <c r="CY413" s="411">
        <v>0</v>
      </c>
      <c r="CZ413" s="411">
        <v>0</v>
      </c>
      <c r="DA413" s="411">
        <v>0</v>
      </c>
      <c r="DB413" s="411">
        <v>0</v>
      </c>
      <c r="DC413" s="411">
        <v>0</v>
      </c>
      <c r="DD413" s="411">
        <v>0</v>
      </c>
      <c r="DE413" s="411">
        <v>0</v>
      </c>
      <c r="DF413" s="411">
        <v>0</v>
      </c>
      <c r="DG413" s="411">
        <v>0</v>
      </c>
      <c r="DH413" s="412">
        <v>0</v>
      </c>
      <c r="DI413" s="411">
        <f t="shared" si="137"/>
        <v>0</v>
      </c>
      <c r="DJ413" s="411">
        <v>0</v>
      </c>
      <c r="DK413" s="411">
        <v>0</v>
      </c>
      <c r="DL413" s="411">
        <v>0</v>
      </c>
      <c r="DM413" s="411">
        <v>0</v>
      </c>
      <c r="DN413" s="411">
        <v>0</v>
      </c>
      <c r="DO413" s="411">
        <v>0</v>
      </c>
      <c r="DP413" s="411">
        <v>0</v>
      </c>
      <c r="DQ413" s="411">
        <v>0</v>
      </c>
      <c r="DR413" s="411">
        <v>0</v>
      </c>
      <c r="DS413" s="411">
        <v>0</v>
      </c>
      <c r="DT413" s="411">
        <v>0</v>
      </c>
      <c r="DU413" s="412">
        <v>0</v>
      </c>
      <c r="DV413" s="411">
        <f t="shared" si="138"/>
        <v>0</v>
      </c>
      <c r="DW413" s="412">
        <v>0</v>
      </c>
      <c r="DX413" s="412">
        <v>0</v>
      </c>
      <c r="DY413" s="412">
        <v>0</v>
      </c>
      <c r="DZ413" s="412">
        <v>0</v>
      </c>
      <c r="EA413" s="412">
        <v>0</v>
      </c>
      <c r="EB413" s="412">
        <v>0</v>
      </c>
      <c r="EC413" s="412">
        <v>0</v>
      </c>
      <c r="ED413" s="412">
        <v>0</v>
      </c>
      <c r="EE413" s="412">
        <v>0</v>
      </c>
      <c r="EF413" s="412">
        <v>0</v>
      </c>
      <c r="EG413" s="412">
        <v>0</v>
      </c>
      <c r="EH413" s="412">
        <v>0</v>
      </c>
      <c r="EI413" s="411">
        <f t="shared" si="139"/>
        <v>0</v>
      </c>
      <c r="EK413" s="411">
        <f t="shared" si="140"/>
        <v>135</v>
      </c>
      <c r="EL413" s="7">
        <f t="shared" si="141"/>
        <v>-135</v>
      </c>
    </row>
    <row r="414" spans="1:142">
      <c r="A414" s="365" t="str">
        <f t="shared" si="123"/>
        <v xml:space="preserve"> 095</v>
      </c>
      <c r="B414" s="370" t="s">
        <v>947</v>
      </c>
      <c r="C414" s="370" t="s">
        <v>1215</v>
      </c>
      <c r="D414" s="411">
        <v>0</v>
      </c>
      <c r="E414" s="411">
        <v>0</v>
      </c>
      <c r="F414" s="411">
        <v>0</v>
      </c>
      <c r="G414" s="411">
        <v>1</v>
      </c>
      <c r="H414" s="411">
        <v>0</v>
      </c>
      <c r="I414" s="411">
        <v>0</v>
      </c>
      <c r="J414" s="411">
        <v>0</v>
      </c>
      <c r="K414" s="411">
        <v>1</v>
      </c>
      <c r="L414" s="411">
        <v>0</v>
      </c>
      <c r="M414" s="411">
        <v>0</v>
      </c>
      <c r="N414" s="411">
        <v>1</v>
      </c>
      <c r="O414" s="412">
        <v>0</v>
      </c>
      <c r="P414" s="411">
        <f t="shared" si="124"/>
        <v>3</v>
      </c>
      <c r="Q414" s="411">
        <f t="shared" si="125"/>
        <v>1</v>
      </c>
      <c r="R414" s="411">
        <f t="shared" si="126"/>
        <v>1</v>
      </c>
      <c r="S414" s="411">
        <f t="shared" si="127"/>
        <v>1</v>
      </c>
      <c r="T414" s="411">
        <v>0</v>
      </c>
      <c r="U414" s="411">
        <v>0</v>
      </c>
      <c r="V414" s="411">
        <v>0</v>
      </c>
      <c r="W414" s="411">
        <v>0</v>
      </c>
      <c r="X414" s="411">
        <v>0</v>
      </c>
      <c r="Y414" s="411">
        <v>0</v>
      </c>
      <c r="Z414" s="411">
        <v>0</v>
      </c>
      <c r="AA414" s="411">
        <v>0</v>
      </c>
      <c r="AB414" s="411">
        <v>0</v>
      </c>
      <c r="AC414" s="411">
        <v>0</v>
      </c>
      <c r="AD414" s="411">
        <v>0</v>
      </c>
      <c r="AE414" s="412">
        <v>0</v>
      </c>
      <c r="AF414" s="411">
        <f t="shared" si="128"/>
        <v>0</v>
      </c>
      <c r="AG414" s="411">
        <v>0</v>
      </c>
      <c r="AH414" s="411">
        <v>0</v>
      </c>
      <c r="AI414" s="411">
        <v>0</v>
      </c>
      <c r="AJ414" s="411">
        <v>0</v>
      </c>
      <c r="AK414" s="411">
        <v>0</v>
      </c>
      <c r="AL414" s="411">
        <v>0</v>
      </c>
      <c r="AM414" s="411">
        <v>0</v>
      </c>
      <c r="AN414" s="411">
        <v>0</v>
      </c>
      <c r="AO414" s="411">
        <v>0</v>
      </c>
      <c r="AP414" s="411">
        <v>0</v>
      </c>
      <c r="AQ414" s="411">
        <v>0</v>
      </c>
      <c r="AR414" s="412">
        <v>0</v>
      </c>
      <c r="AS414" s="411">
        <f t="shared" si="129"/>
        <v>0</v>
      </c>
      <c r="AT414" s="411">
        <f t="shared" si="130"/>
        <v>0</v>
      </c>
      <c r="AU414" s="411">
        <f t="shared" si="131"/>
        <v>0</v>
      </c>
      <c r="AV414" s="411">
        <f t="shared" si="132"/>
        <v>0</v>
      </c>
      <c r="AW414" s="411">
        <v>0</v>
      </c>
      <c r="AX414" s="411">
        <v>0</v>
      </c>
      <c r="AY414" s="411">
        <v>0</v>
      </c>
      <c r="AZ414" s="411">
        <v>0</v>
      </c>
      <c r="BA414" s="411">
        <v>0</v>
      </c>
      <c r="BB414" s="411">
        <v>0</v>
      </c>
      <c r="BC414" s="411">
        <v>0</v>
      </c>
      <c r="BD414" s="411">
        <v>0</v>
      </c>
      <c r="BE414" s="411">
        <v>0</v>
      </c>
      <c r="BF414" s="411">
        <v>0</v>
      </c>
      <c r="BG414" s="411">
        <v>0</v>
      </c>
      <c r="BH414" s="412">
        <v>0</v>
      </c>
      <c r="BI414" s="411">
        <f t="shared" si="133"/>
        <v>0</v>
      </c>
      <c r="BJ414" s="411">
        <v>0</v>
      </c>
      <c r="BK414" s="411">
        <v>0</v>
      </c>
      <c r="BL414" s="411">
        <v>0</v>
      </c>
      <c r="BM414" s="411">
        <v>0</v>
      </c>
      <c r="BN414" s="411">
        <v>0</v>
      </c>
      <c r="BO414" s="411">
        <v>0</v>
      </c>
      <c r="BP414" s="411">
        <v>0</v>
      </c>
      <c r="BQ414" s="411">
        <v>0</v>
      </c>
      <c r="BR414" s="411">
        <v>0</v>
      </c>
      <c r="BS414" s="411">
        <v>0</v>
      </c>
      <c r="BT414" s="411">
        <v>0</v>
      </c>
      <c r="BU414" s="412">
        <v>0</v>
      </c>
      <c r="BV414" s="411">
        <f t="shared" si="134"/>
        <v>0</v>
      </c>
      <c r="BW414" s="411">
        <v>0</v>
      </c>
      <c r="BX414" s="411">
        <v>0</v>
      </c>
      <c r="BY414" s="411">
        <v>0</v>
      </c>
      <c r="BZ414" s="411">
        <v>0</v>
      </c>
      <c r="CA414" s="411">
        <v>0</v>
      </c>
      <c r="CB414" s="411">
        <v>0</v>
      </c>
      <c r="CC414" s="411">
        <v>0</v>
      </c>
      <c r="CD414" s="411">
        <v>0</v>
      </c>
      <c r="CE414" s="411">
        <v>0</v>
      </c>
      <c r="CF414" s="411">
        <v>0</v>
      </c>
      <c r="CG414" s="411">
        <v>0</v>
      </c>
      <c r="CH414" s="412">
        <v>0</v>
      </c>
      <c r="CI414" s="411">
        <f t="shared" si="135"/>
        <v>0</v>
      </c>
      <c r="CJ414" s="411">
        <v>0</v>
      </c>
      <c r="CK414" s="411">
        <v>0</v>
      </c>
      <c r="CL414" s="411">
        <v>0</v>
      </c>
      <c r="CM414" s="411">
        <v>0</v>
      </c>
      <c r="CN414" s="411">
        <v>0</v>
      </c>
      <c r="CO414" s="411">
        <v>0</v>
      </c>
      <c r="CP414" s="411">
        <v>0</v>
      </c>
      <c r="CQ414" s="411">
        <v>0</v>
      </c>
      <c r="CR414" s="411">
        <v>0</v>
      </c>
      <c r="CS414" s="411">
        <v>0</v>
      </c>
      <c r="CT414" s="411">
        <v>0</v>
      </c>
      <c r="CU414" s="412">
        <v>0</v>
      </c>
      <c r="CV414" s="411">
        <f t="shared" si="136"/>
        <v>0</v>
      </c>
      <c r="CW414" s="411">
        <v>0</v>
      </c>
      <c r="CX414" s="411">
        <v>0</v>
      </c>
      <c r="CY414" s="411">
        <v>0</v>
      </c>
      <c r="CZ414" s="411">
        <v>0</v>
      </c>
      <c r="DA414" s="411">
        <v>0</v>
      </c>
      <c r="DB414" s="411">
        <v>0</v>
      </c>
      <c r="DC414" s="411">
        <v>0</v>
      </c>
      <c r="DD414" s="411">
        <v>0</v>
      </c>
      <c r="DE414" s="411">
        <v>0</v>
      </c>
      <c r="DF414" s="411">
        <v>0</v>
      </c>
      <c r="DG414" s="411">
        <v>0</v>
      </c>
      <c r="DH414" s="412">
        <v>0</v>
      </c>
      <c r="DI414" s="411">
        <f t="shared" si="137"/>
        <v>0</v>
      </c>
      <c r="DJ414" s="411">
        <v>0</v>
      </c>
      <c r="DK414" s="411">
        <v>0</v>
      </c>
      <c r="DL414" s="411">
        <v>0</v>
      </c>
      <c r="DM414" s="411">
        <v>0</v>
      </c>
      <c r="DN414" s="411">
        <v>0</v>
      </c>
      <c r="DO414" s="411">
        <v>0</v>
      </c>
      <c r="DP414" s="411">
        <v>0</v>
      </c>
      <c r="DQ414" s="411">
        <v>0</v>
      </c>
      <c r="DR414" s="411">
        <v>0</v>
      </c>
      <c r="DS414" s="411">
        <v>0</v>
      </c>
      <c r="DT414" s="411">
        <v>0</v>
      </c>
      <c r="DU414" s="412">
        <v>0</v>
      </c>
      <c r="DV414" s="411">
        <f t="shared" si="138"/>
        <v>0</v>
      </c>
      <c r="DW414" s="412">
        <v>0</v>
      </c>
      <c r="DX414" s="412">
        <v>0</v>
      </c>
      <c r="DY414" s="412">
        <v>0</v>
      </c>
      <c r="DZ414" s="412">
        <v>0</v>
      </c>
      <c r="EA414" s="412">
        <v>0</v>
      </c>
      <c r="EB414" s="412">
        <v>0</v>
      </c>
      <c r="EC414" s="412">
        <v>0</v>
      </c>
      <c r="ED414" s="412">
        <v>0</v>
      </c>
      <c r="EE414" s="412">
        <v>0</v>
      </c>
      <c r="EF414" s="412">
        <v>0</v>
      </c>
      <c r="EG414" s="412">
        <v>0</v>
      </c>
      <c r="EH414" s="412">
        <v>0</v>
      </c>
      <c r="EI414" s="411">
        <f t="shared" si="139"/>
        <v>0</v>
      </c>
      <c r="EK414" s="411">
        <f t="shared" si="140"/>
        <v>3</v>
      </c>
      <c r="EL414" s="7">
        <f t="shared" si="141"/>
        <v>-3</v>
      </c>
    </row>
    <row r="415" spans="1:142">
      <c r="A415" s="365" t="str">
        <f t="shared" si="123"/>
        <v xml:space="preserve"> 095</v>
      </c>
      <c r="B415" s="370" t="s">
        <v>947</v>
      </c>
      <c r="C415" s="370" t="s">
        <v>1216</v>
      </c>
      <c r="D415" s="411">
        <v>45</v>
      </c>
      <c r="E415" s="411">
        <v>45</v>
      </c>
      <c r="F415" s="411">
        <v>45</v>
      </c>
      <c r="G415" s="411">
        <v>45</v>
      </c>
      <c r="H415" s="411">
        <v>45</v>
      </c>
      <c r="I415" s="411">
        <v>45</v>
      </c>
      <c r="J415" s="411">
        <v>44</v>
      </c>
      <c r="K415" s="411">
        <v>44</v>
      </c>
      <c r="L415" s="411">
        <v>43</v>
      </c>
      <c r="M415" s="411">
        <v>43</v>
      </c>
      <c r="N415" s="411">
        <v>42</v>
      </c>
      <c r="O415" s="412">
        <v>42</v>
      </c>
      <c r="P415" s="411">
        <f t="shared" si="124"/>
        <v>528</v>
      </c>
      <c r="Q415" s="411">
        <f t="shared" si="125"/>
        <v>312.58064516129031</v>
      </c>
      <c r="R415" s="411">
        <f t="shared" si="126"/>
        <v>76.557285873192441</v>
      </c>
      <c r="S415" s="411">
        <f t="shared" si="127"/>
        <v>138.86206896551724</v>
      </c>
      <c r="T415" s="411">
        <v>0</v>
      </c>
      <c r="U415" s="411">
        <v>0</v>
      </c>
      <c r="V415" s="411">
        <v>0</v>
      </c>
      <c r="W415" s="411">
        <v>0</v>
      </c>
      <c r="X415" s="411">
        <v>0</v>
      </c>
      <c r="Y415" s="411">
        <v>0</v>
      </c>
      <c r="Z415" s="411">
        <v>0</v>
      </c>
      <c r="AA415" s="411">
        <v>0</v>
      </c>
      <c r="AB415" s="411">
        <v>0</v>
      </c>
      <c r="AC415" s="411">
        <v>0</v>
      </c>
      <c r="AD415" s="411">
        <v>0</v>
      </c>
      <c r="AE415" s="412">
        <v>0</v>
      </c>
      <c r="AF415" s="411">
        <f t="shared" si="128"/>
        <v>0</v>
      </c>
      <c r="AG415" s="411">
        <v>0</v>
      </c>
      <c r="AH415" s="411">
        <v>0</v>
      </c>
      <c r="AI415" s="411">
        <v>0</v>
      </c>
      <c r="AJ415" s="411">
        <v>0</v>
      </c>
      <c r="AK415" s="411">
        <v>0</v>
      </c>
      <c r="AL415" s="411">
        <v>0</v>
      </c>
      <c r="AM415" s="411">
        <v>0</v>
      </c>
      <c r="AN415" s="411">
        <v>0</v>
      </c>
      <c r="AO415" s="411">
        <v>0</v>
      </c>
      <c r="AP415" s="411">
        <v>0</v>
      </c>
      <c r="AQ415" s="411">
        <v>0</v>
      </c>
      <c r="AR415" s="412">
        <v>0</v>
      </c>
      <c r="AS415" s="411">
        <f t="shared" si="129"/>
        <v>0</v>
      </c>
      <c r="AT415" s="411">
        <f t="shared" si="130"/>
        <v>0</v>
      </c>
      <c r="AU415" s="411">
        <f t="shared" si="131"/>
        <v>0</v>
      </c>
      <c r="AV415" s="411">
        <f t="shared" si="132"/>
        <v>0</v>
      </c>
      <c r="AW415" s="411">
        <v>0</v>
      </c>
      <c r="AX415" s="411">
        <v>0</v>
      </c>
      <c r="AY415" s="411">
        <v>0</v>
      </c>
      <c r="AZ415" s="411">
        <v>0</v>
      </c>
      <c r="BA415" s="411">
        <v>0</v>
      </c>
      <c r="BB415" s="411">
        <v>0</v>
      </c>
      <c r="BC415" s="411">
        <v>0</v>
      </c>
      <c r="BD415" s="411">
        <v>0</v>
      </c>
      <c r="BE415" s="411">
        <v>0</v>
      </c>
      <c r="BF415" s="411">
        <v>0</v>
      </c>
      <c r="BG415" s="411">
        <v>0</v>
      </c>
      <c r="BH415" s="412">
        <v>0</v>
      </c>
      <c r="BI415" s="411">
        <f t="shared" si="133"/>
        <v>0</v>
      </c>
      <c r="BJ415" s="411">
        <v>0</v>
      </c>
      <c r="BK415" s="411">
        <v>0</v>
      </c>
      <c r="BL415" s="411">
        <v>0</v>
      </c>
      <c r="BM415" s="411">
        <v>0</v>
      </c>
      <c r="BN415" s="411">
        <v>0</v>
      </c>
      <c r="BO415" s="411">
        <v>0</v>
      </c>
      <c r="BP415" s="411">
        <v>0</v>
      </c>
      <c r="BQ415" s="411">
        <v>0</v>
      </c>
      <c r="BR415" s="411">
        <v>0</v>
      </c>
      <c r="BS415" s="411">
        <v>0</v>
      </c>
      <c r="BT415" s="411">
        <v>0</v>
      </c>
      <c r="BU415" s="412">
        <v>0</v>
      </c>
      <c r="BV415" s="411">
        <f t="shared" si="134"/>
        <v>0</v>
      </c>
      <c r="BW415" s="411">
        <v>0</v>
      </c>
      <c r="BX415" s="411">
        <v>0</v>
      </c>
      <c r="BY415" s="411">
        <v>0</v>
      </c>
      <c r="BZ415" s="411">
        <v>0</v>
      </c>
      <c r="CA415" s="411">
        <v>0</v>
      </c>
      <c r="CB415" s="411">
        <v>0</v>
      </c>
      <c r="CC415" s="411">
        <v>0</v>
      </c>
      <c r="CD415" s="411">
        <v>0</v>
      </c>
      <c r="CE415" s="411">
        <v>0</v>
      </c>
      <c r="CF415" s="411">
        <v>0</v>
      </c>
      <c r="CG415" s="411">
        <v>0</v>
      </c>
      <c r="CH415" s="412">
        <v>0</v>
      </c>
      <c r="CI415" s="411">
        <f t="shared" si="135"/>
        <v>0</v>
      </c>
      <c r="CJ415" s="411">
        <v>0</v>
      </c>
      <c r="CK415" s="411">
        <v>0</v>
      </c>
      <c r="CL415" s="411">
        <v>0</v>
      </c>
      <c r="CM415" s="411">
        <v>0</v>
      </c>
      <c r="CN415" s="411">
        <v>0</v>
      </c>
      <c r="CO415" s="411">
        <v>0</v>
      </c>
      <c r="CP415" s="411">
        <v>0</v>
      </c>
      <c r="CQ415" s="411">
        <v>0</v>
      </c>
      <c r="CR415" s="411">
        <v>0</v>
      </c>
      <c r="CS415" s="411">
        <v>0</v>
      </c>
      <c r="CT415" s="411">
        <v>0</v>
      </c>
      <c r="CU415" s="412">
        <v>0</v>
      </c>
      <c r="CV415" s="411">
        <f t="shared" si="136"/>
        <v>0</v>
      </c>
      <c r="CW415" s="411">
        <v>0</v>
      </c>
      <c r="CX415" s="411">
        <v>0</v>
      </c>
      <c r="CY415" s="411">
        <v>0</v>
      </c>
      <c r="CZ415" s="411">
        <v>0</v>
      </c>
      <c r="DA415" s="411">
        <v>0</v>
      </c>
      <c r="DB415" s="411">
        <v>0</v>
      </c>
      <c r="DC415" s="411">
        <v>0</v>
      </c>
      <c r="DD415" s="411">
        <v>0</v>
      </c>
      <c r="DE415" s="411">
        <v>0</v>
      </c>
      <c r="DF415" s="411">
        <v>0</v>
      </c>
      <c r="DG415" s="411">
        <v>0</v>
      </c>
      <c r="DH415" s="412">
        <v>0</v>
      </c>
      <c r="DI415" s="411">
        <f t="shared" si="137"/>
        <v>0</v>
      </c>
      <c r="DJ415" s="411">
        <v>0</v>
      </c>
      <c r="DK415" s="411">
        <v>0</v>
      </c>
      <c r="DL415" s="411">
        <v>0</v>
      </c>
      <c r="DM415" s="411">
        <v>0</v>
      </c>
      <c r="DN415" s="411">
        <v>0</v>
      </c>
      <c r="DO415" s="411">
        <v>0</v>
      </c>
      <c r="DP415" s="411">
        <v>0</v>
      </c>
      <c r="DQ415" s="411">
        <v>0</v>
      </c>
      <c r="DR415" s="411">
        <v>0</v>
      </c>
      <c r="DS415" s="411">
        <v>0</v>
      </c>
      <c r="DT415" s="411">
        <v>0</v>
      </c>
      <c r="DU415" s="412">
        <v>0</v>
      </c>
      <c r="DV415" s="411">
        <f t="shared" si="138"/>
        <v>0</v>
      </c>
      <c r="DW415" s="412">
        <v>0</v>
      </c>
      <c r="DX415" s="412">
        <v>0</v>
      </c>
      <c r="DY415" s="412">
        <v>0</v>
      </c>
      <c r="DZ415" s="412">
        <v>0</v>
      </c>
      <c r="EA415" s="412">
        <v>0</v>
      </c>
      <c r="EB415" s="412">
        <v>0</v>
      </c>
      <c r="EC415" s="412">
        <v>0</v>
      </c>
      <c r="ED415" s="412">
        <v>0</v>
      </c>
      <c r="EE415" s="412">
        <v>0</v>
      </c>
      <c r="EF415" s="412">
        <v>0</v>
      </c>
      <c r="EG415" s="412">
        <v>0</v>
      </c>
      <c r="EH415" s="412">
        <v>0</v>
      </c>
      <c r="EI415" s="411">
        <f t="shared" si="139"/>
        <v>0</v>
      </c>
      <c r="EK415" s="411">
        <f t="shared" si="140"/>
        <v>528</v>
      </c>
      <c r="EL415" s="7">
        <f t="shared" si="141"/>
        <v>-528</v>
      </c>
    </row>
    <row r="416" spans="1:142">
      <c r="A416" s="365" t="str">
        <f t="shared" si="123"/>
        <v xml:space="preserve"> 095</v>
      </c>
      <c r="B416" s="370" t="s">
        <v>947</v>
      </c>
      <c r="C416" s="370" t="s">
        <v>1202</v>
      </c>
      <c r="D416" s="411">
        <v>0</v>
      </c>
      <c r="E416" s="411">
        <v>0</v>
      </c>
      <c r="F416" s="411">
        <v>0</v>
      </c>
      <c r="G416" s="411">
        <v>0</v>
      </c>
      <c r="H416" s="411">
        <v>0</v>
      </c>
      <c r="I416" s="411">
        <v>0</v>
      </c>
      <c r="J416" s="411">
        <v>0</v>
      </c>
      <c r="K416" s="411">
        <v>0</v>
      </c>
      <c r="L416" s="411">
        <v>0</v>
      </c>
      <c r="M416" s="411">
        <v>1</v>
      </c>
      <c r="N416" s="411">
        <v>0</v>
      </c>
      <c r="O416" s="412">
        <v>0</v>
      </c>
      <c r="P416" s="411">
        <f t="shared" si="124"/>
        <v>1</v>
      </c>
      <c r="Q416" s="411">
        <f t="shared" si="125"/>
        <v>0</v>
      </c>
      <c r="R416" s="411">
        <f t="shared" si="126"/>
        <v>0</v>
      </c>
      <c r="S416" s="411">
        <f t="shared" si="127"/>
        <v>1</v>
      </c>
      <c r="T416" s="411">
        <v>0</v>
      </c>
      <c r="U416" s="411">
        <v>0</v>
      </c>
      <c r="V416" s="411">
        <v>0</v>
      </c>
      <c r="W416" s="411">
        <v>0</v>
      </c>
      <c r="X416" s="411">
        <v>0</v>
      </c>
      <c r="Y416" s="411">
        <v>0</v>
      </c>
      <c r="Z416" s="411">
        <v>0</v>
      </c>
      <c r="AA416" s="411">
        <v>0</v>
      </c>
      <c r="AB416" s="411">
        <v>0</v>
      </c>
      <c r="AC416" s="411">
        <v>0</v>
      </c>
      <c r="AD416" s="411">
        <v>0</v>
      </c>
      <c r="AE416" s="412">
        <v>0</v>
      </c>
      <c r="AF416" s="411">
        <f t="shared" si="128"/>
        <v>0</v>
      </c>
      <c r="AG416" s="411">
        <v>0</v>
      </c>
      <c r="AH416" s="411">
        <v>0</v>
      </c>
      <c r="AI416" s="411">
        <v>0</v>
      </c>
      <c r="AJ416" s="411">
        <v>0</v>
      </c>
      <c r="AK416" s="411">
        <v>0</v>
      </c>
      <c r="AL416" s="411">
        <v>0</v>
      </c>
      <c r="AM416" s="411">
        <v>0</v>
      </c>
      <c r="AN416" s="411">
        <v>0</v>
      </c>
      <c r="AO416" s="411">
        <v>0</v>
      </c>
      <c r="AP416" s="411">
        <v>0</v>
      </c>
      <c r="AQ416" s="411">
        <v>0</v>
      </c>
      <c r="AR416" s="412">
        <v>0</v>
      </c>
      <c r="AS416" s="411">
        <f t="shared" si="129"/>
        <v>0</v>
      </c>
      <c r="AT416" s="411">
        <f t="shared" si="130"/>
        <v>0</v>
      </c>
      <c r="AU416" s="411">
        <f t="shared" si="131"/>
        <v>0</v>
      </c>
      <c r="AV416" s="411">
        <f t="shared" si="132"/>
        <v>0</v>
      </c>
      <c r="AW416" s="411">
        <v>0</v>
      </c>
      <c r="AX416" s="411">
        <v>0</v>
      </c>
      <c r="AY416" s="411">
        <v>0</v>
      </c>
      <c r="AZ416" s="411">
        <v>0</v>
      </c>
      <c r="BA416" s="411">
        <v>0</v>
      </c>
      <c r="BB416" s="411">
        <v>0</v>
      </c>
      <c r="BC416" s="411">
        <v>0</v>
      </c>
      <c r="BD416" s="411">
        <v>0</v>
      </c>
      <c r="BE416" s="411">
        <v>0</v>
      </c>
      <c r="BF416" s="411">
        <v>0</v>
      </c>
      <c r="BG416" s="411">
        <v>0</v>
      </c>
      <c r="BH416" s="412">
        <v>0</v>
      </c>
      <c r="BI416" s="411">
        <f t="shared" si="133"/>
        <v>0</v>
      </c>
      <c r="BJ416" s="411">
        <v>0</v>
      </c>
      <c r="BK416" s="411">
        <v>0</v>
      </c>
      <c r="BL416" s="411">
        <v>0</v>
      </c>
      <c r="BM416" s="411">
        <v>0</v>
      </c>
      <c r="BN416" s="411">
        <v>0</v>
      </c>
      <c r="BO416" s="411">
        <v>0</v>
      </c>
      <c r="BP416" s="411">
        <v>0</v>
      </c>
      <c r="BQ416" s="411">
        <v>0</v>
      </c>
      <c r="BR416" s="411">
        <v>0</v>
      </c>
      <c r="BS416" s="411">
        <v>0</v>
      </c>
      <c r="BT416" s="411">
        <v>0</v>
      </c>
      <c r="BU416" s="412">
        <v>0</v>
      </c>
      <c r="BV416" s="411">
        <f t="shared" si="134"/>
        <v>0</v>
      </c>
      <c r="BW416" s="411">
        <v>0</v>
      </c>
      <c r="BX416" s="411">
        <v>0</v>
      </c>
      <c r="BY416" s="411">
        <v>0</v>
      </c>
      <c r="BZ416" s="411">
        <v>0</v>
      </c>
      <c r="CA416" s="411">
        <v>0</v>
      </c>
      <c r="CB416" s="411">
        <v>0</v>
      </c>
      <c r="CC416" s="411">
        <v>0</v>
      </c>
      <c r="CD416" s="411">
        <v>0</v>
      </c>
      <c r="CE416" s="411">
        <v>0</v>
      </c>
      <c r="CF416" s="411">
        <v>0</v>
      </c>
      <c r="CG416" s="411">
        <v>0</v>
      </c>
      <c r="CH416" s="412">
        <v>0</v>
      </c>
      <c r="CI416" s="411">
        <f t="shared" si="135"/>
        <v>0</v>
      </c>
      <c r="CJ416" s="411">
        <v>0</v>
      </c>
      <c r="CK416" s="411">
        <v>0</v>
      </c>
      <c r="CL416" s="411">
        <v>0</v>
      </c>
      <c r="CM416" s="411">
        <v>0</v>
      </c>
      <c r="CN416" s="411">
        <v>0</v>
      </c>
      <c r="CO416" s="411">
        <v>0</v>
      </c>
      <c r="CP416" s="411">
        <v>0</v>
      </c>
      <c r="CQ416" s="411">
        <v>0</v>
      </c>
      <c r="CR416" s="411">
        <v>0</v>
      </c>
      <c r="CS416" s="411">
        <v>0</v>
      </c>
      <c r="CT416" s="411">
        <v>0</v>
      </c>
      <c r="CU416" s="412">
        <v>0</v>
      </c>
      <c r="CV416" s="411">
        <f t="shared" si="136"/>
        <v>0</v>
      </c>
      <c r="CW416" s="411">
        <v>0</v>
      </c>
      <c r="CX416" s="411">
        <v>0</v>
      </c>
      <c r="CY416" s="411">
        <v>0</v>
      </c>
      <c r="CZ416" s="411">
        <v>0</v>
      </c>
      <c r="DA416" s="411">
        <v>0</v>
      </c>
      <c r="DB416" s="411">
        <v>0</v>
      </c>
      <c r="DC416" s="411">
        <v>0</v>
      </c>
      <c r="DD416" s="411">
        <v>0</v>
      </c>
      <c r="DE416" s="411">
        <v>0</v>
      </c>
      <c r="DF416" s="411">
        <v>0</v>
      </c>
      <c r="DG416" s="411">
        <v>0</v>
      </c>
      <c r="DH416" s="412">
        <v>0</v>
      </c>
      <c r="DI416" s="411">
        <f t="shared" si="137"/>
        <v>0</v>
      </c>
      <c r="DJ416" s="411">
        <v>0</v>
      </c>
      <c r="DK416" s="411">
        <v>0</v>
      </c>
      <c r="DL416" s="411">
        <v>0</v>
      </c>
      <c r="DM416" s="411">
        <v>0</v>
      </c>
      <c r="DN416" s="411">
        <v>0</v>
      </c>
      <c r="DO416" s="411">
        <v>0</v>
      </c>
      <c r="DP416" s="411">
        <v>0</v>
      </c>
      <c r="DQ416" s="411">
        <v>0</v>
      </c>
      <c r="DR416" s="411">
        <v>0</v>
      </c>
      <c r="DS416" s="411">
        <v>0</v>
      </c>
      <c r="DT416" s="411">
        <v>0</v>
      </c>
      <c r="DU416" s="412">
        <v>0</v>
      </c>
      <c r="DV416" s="411">
        <f t="shared" si="138"/>
        <v>0</v>
      </c>
      <c r="DW416" s="412">
        <v>0</v>
      </c>
      <c r="DX416" s="412">
        <v>0</v>
      </c>
      <c r="DY416" s="412">
        <v>0</v>
      </c>
      <c r="DZ416" s="412">
        <v>0</v>
      </c>
      <c r="EA416" s="412">
        <v>0</v>
      </c>
      <c r="EB416" s="412">
        <v>0</v>
      </c>
      <c r="EC416" s="412">
        <v>0</v>
      </c>
      <c r="ED416" s="412">
        <v>0</v>
      </c>
      <c r="EE416" s="412">
        <v>0</v>
      </c>
      <c r="EF416" s="412">
        <v>0</v>
      </c>
      <c r="EG416" s="412">
        <v>0</v>
      </c>
      <c r="EH416" s="412">
        <v>0</v>
      </c>
      <c r="EI416" s="411">
        <f t="shared" si="139"/>
        <v>0</v>
      </c>
      <c r="EK416" s="411">
        <f t="shared" si="140"/>
        <v>1</v>
      </c>
      <c r="EL416" s="7">
        <f t="shared" si="141"/>
        <v>-1</v>
      </c>
    </row>
    <row r="417" spans="1:142">
      <c r="A417" s="365" t="str">
        <f t="shared" si="123"/>
        <v xml:space="preserve"> 095</v>
      </c>
      <c r="B417" s="370" t="s">
        <v>947</v>
      </c>
      <c r="C417" s="370" t="s">
        <v>1203</v>
      </c>
      <c r="D417" s="411">
        <v>0</v>
      </c>
      <c r="E417" s="411">
        <v>0</v>
      </c>
      <c r="F417" s="411">
        <v>0</v>
      </c>
      <c r="G417" s="411">
        <v>0</v>
      </c>
      <c r="H417" s="411">
        <v>0</v>
      </c>
      <c r="I417" s="411">
        <v>1</v>
      </c>
      <c r="J417" s="411">
        <v>0</v>
      </c>
      <c r="K417" s="411">
        <v>0</v>
      </c>
      <c r="L417" s="411">
        <v>0</v>
      </c>
      <c r="M417" s="411">
        <v>0</v>
      </c>
      <c r="N417" s="411">
        <v>0</v>
      </c>
      <c r="O417" s="412">
        <v>0</v>
      </c>
      <c r="P417" s="411">
        <f t="shared" si="124"/>
        <v>1</v>
      </c>
      <c r="Q417" s="411">
        <f t="shared" si="125"/>
        <v>1</v>
      </c>
      <c r="R417" s="411">
        <f t="shared" si="126"/>
        <v>0</v>
      </c>
      <c r="S417" s="411">
        <f t="shared" si="127"/>
        <v>0</v>
      </c>
      <c r="T417" s="411">
        <v>0</v>
      </c>
      <c r="U417" s="411">
        <v>0</v>
      </c>
      <c r="V417" s="411">
        <v>0</v>
      </c>
      <c r="W417" s="411">
        <v>0</v>
      </c>
      <c r="X417" s="411">
        <v>0</v>
      </c>
      <c r="Y417" s="411">
        <v>0</v>
      </c>
      <c r="Z417" s="411">
        <v>0</v>
      </c>
      <c r="AA417" s="411">
        <v>0</v>
      </c>
      <c r="AB417" s="411">
        <v>0</v>
      </c>
      <c r="AC417" s="411">
        <v>0</v>
      </c>
      <c r="AD417" s="411">
        <v>0</v>
      </c>
      <c r="AE417" s="412">
        <v>0</v>
      </c>
      <c r="AF417" s="411">
        <f t="shared" si="128"/>
        <v>0</v>
      </c>
      <c r="AG417" s="411">
        <v>0</v>
      </c>
      <c r="AH417" s="411">
        <v>0</v>
      </c>
      <c r="AI417" s="411">
        <v>0</v>
      </c>
      <c r="AJ417" s="411">
        <v>0</v>
      </c>
      <c r="AK417" s="411">
        <v>0</v>
      </c>
      <c r="AL417" s="411">
        <v>0</v>
      </c>
      <c r="AM417" s="411">
        <v>0</v>
      </c>
      <c r="AN417" s="411">
        <v>0</v>
      </c>
      <c r="AO417" s="411">
        <v>0</v>
      </c>
      <c r="AP417" s="411">
        <v>0</v>
      </c>
      <c r="AQ417" s="411">
        <v>0</v>
      </c>
      <c r="AR417" s="412">
        <v>0</v>
      </c>
      <c r="AS417" s="411">
        <f t="shared" si="129"/>
        <v>0</v>
      </c>
      <c r="AT417" s="411">
        <f t="shared" si="130"/>
        <v>0</v>
      </c>
      <c r="AU417" s="411">
        <f t="shared" si="131"/>
        <v>0</v>
      </c>
      <c r="AV417" s="411">
        <f t="shared" si="132"/>
        <v>0</v>
      </c>
      <c r="AW417" s="411">
        <v>0</v>
      </c>
      <c r="AX417" s="411">
        <v>0</v>
      </c>
      <c r="AY417" s="411">
        <v>0</v>
      </c>
      <c r="AZ417" s="411">
        <v>0</v>
      </c>
      <c r="BA417" s="411">
        <v>0</v>
      </c>
      <c r="BB417" s="411">
        <v>0</v>
      </c>
      <c r="BC417" s="411">
        <v>0</v>
      </c>
      <c r="BD417" s="411">
        <v>0</v>
      </c>
      <c r="BE417" s="411">
        <v>0</v>
      </c>
      <c r="BF417" s="411">
        <v>0</v>
      </c>
      <c r="BG417" s="411">
        <v>0</v>
      </c>
      <c r="BH417" s="412">
        <v>0</v>
      </c>
      <c r="BI417" s="411">
        <f t="shared" si="133"/>
        <v>0</v>
      </c>
      <c r="BJ417" s="411">
        <v>0</v>
      </c>
      <c r="BK417" s="411">
        <v>0</v>
      </c>
      <c r="BL417" s="411">
        <v>0</v>
      </c>
      <c r="BM417" s="411">
        <v>0</v>
      </c>
      <c r="BN417" s="411">
        <v>0</v>
      </c>
      <c r="BO417" s="411">
        <v>0</v>
      </c>
      <c r="BP417" s="411">
        <v>0</v>
      </c>
      <c r="BQ417" s="411">
        <v>0</v>
      </c>
      <c r="BR417" s="411">
        <v>0</v>
      </c>
      <c r="BS417" s="411">
        <v>0</v>
      </c>
      <c r="BT417" s="411">
        <v>0</v>
      </c>
      <c r="BU417" s="412">
        <v>0</v>
      </c>
      <c r="BV417" s="411">
        <f t="shared" si="134"/>
        <v>0</v>
      </c>
      <c r="BW417" s="411">
        <v>0</v>
      </c>
      <c r="BX417" s="411">
        <v>0</v>
      </c>
      <c r="BY417" s="411">
        <v>0</v>
      </c>
      <c r="BZ417" s="411">
        <v>0</v>
      </c>
      <c r="CA417" s="411">
        <v>0</v>
      </c>
      <c r="CB417" s="411">
        <v>0</v>
      </c>
      <c r="CC417" s="411">
        <v>0</v>
      </c>
      <c r="CD417" s="411">
        <v>0</v>
      </c>
      <c r="CE417" s="411">
        <v>0</v>
      </c>
      <c r="CF417" s="411">
        <v>0</v>
      </c>
      <c r="CG417" s="411">
        <v>0</v>
      </c>
      <c r="CH417" s="412">
        <v>0</v>
      </c>
      <c r="CI417" s="411">
        <f t="shared" si="135"/>
        <v>0</v>
      </c>
      <c r="CJ417" s="411">
        <v>0</v>
      </c>
      <c r="CK417" s="411">
        <v>0</v>
      </c>
      <c r="CL417" s="411">
        <v>0</v>
      </c>
      <c r="CM417" s="411">
        <v>0</v>
      </c>
      <c r="CN417" s="411">
        <v>0</v>
      </c>
      <c r="CO417" s="411">
        <v>0</v>
      </c>
      <c r="CP417" s="411">
        <v>0</v>
      </c>
      <c r="CQ417" s="411">
        <v>0</v>
      </c>
      <c r="CR417" s="411">
        <v>0</v>
      </c>
      <c r="CS417" s="411">
        <v>0</v>
      </c>
      <c r="CT417" s="411">
        <v>0</v>
      </c>
      <c r="CU417" s="412">
        <v>0</v>
      </c>
      <c r="CV417" s="411">
        <f t="shared" si="136"/>
        <v>0</v>
      </c>
      <c r="CW417" s="411">
        <v>0</v>
      </c>
      <c r="CX417" s="411">
        <v>0</v>
      </c>
      <c r="CY417" s="411">
        <v>0</v>
      </c>
      <c r="CZ417" s="411">
        <v>0</v>
      </c>
      <c r="DA417" s="411">
        <v>0</v>
      </c>
      <c r="DB417" s="411">
        <v>0</v>
      </c>
      <c r="DC417" s="411">
        <v>0</v>
      </c>
      <c r="DD417" s="411">
        <v>0</v>
      </c>
      <c r="DE417" s="411">
        <v>0</v>
      </c>
      <c r="DF417" s="411">
        <v>0</v>
      </c>
      <c r="DG417" s="411">
        <v>0</v>
      </c>
      <c r="DH417" s="412">
        <v>0</v>
      </c>
      <c r="DI417" s="411">
        <f t="shared" si="137"/>
        <v>0</v>
      </c>
      <c r="DJ417" s="411">
        <v>0</v>
      </c>
      <c r="DK417" s="411">
        <v>0</v>
      </c>
      <c r="DL417" s="411">
        <v>0</v>
      </c>
      <c r="DM417" s="411">
        <v>0</v>
      </c>
      <c r="DN417" s="411">
        <v>0</v>
      </c>
      <c r="DO417" s="411">
        <v>0</v>
      </c>
      <c r="DP417" s="411">
        <v>0</v>
      </c>
      <c r="DQ417" s="411">
        <v>0</v>
      </c>
      <c r="DR417" s="411">
        <v>0</v>
      </c>
      <c r="DS417" s="411">
        <v>0</v>
      </c>
      <c r="DT417" s="411">
        <v>0</v>
      </c>
      <c r="DU417" s="412">
        <v>0</v>
      </c>
      <c r="DV417" s="411">
        <f t="shared" si="138"/>
        <v>0</v>
      </c>
      <c r="DW417" s="412">
        <v>0</v>
      </c>
      <c r="DX417" s="412">
        <v>0</v>
      </c>
      <c r="DY417" s="412">
        <v>0</v>
      </c>
      <c r="DZ417" s="412">
        <v>0</v>
      </c>
      <c r="EA417" s="412">
        <v>0</v>
      </c>
      <c r="EB417" s="412">
        <v>0</v>
      </c>
      <c r="EC417" s="412">
        <v>0</v>
      </c>
      <c r="ED417" s="412">
        <v>0</v>
      </c>
      <c r="EE417" s="412">
        <v>0</v>
      </c>
      <c r="EF417" s="412">
        <v>0</v>
      </c>
      <c r="EG417" s="412">
        <v>0</v>
      </c>
      <c r="EH417" s="412">
        <v>0</v>
      </c>
      <c r="EI417" s="411">
        <f t="shared" si="139"/>
        <v>0</v>
      </c>
      <c r="EK417" s="411">
        <f t="shared" si="140"/>
        <v>1</v>
      </c>
      <c r="EL417" s="7">
        <f t="shared" si="141"/>
        <v>-1</v>
      </c>
    </row>
    <row r="418" spans="1:142">
      <c r="A418" s="365" t="str">
        <f t="shared" si="123"/>
        <v xml:space="preserve"> 095</v>
      </c>
      <c r="B418" s="370" t="s">
        <v>947</v>
      </c>
      <c r="C418" s="370" t="s">
        <v>1205</v>
      </c>
      <c r="D418" s="411">
        <v>0</v>
      </c>
      <c r="E418" s="411">
        <v>0</v>
      </c>
      <c r="F418" s="411">
        <v>0</v>
      </c>
      <c r="G418" s="411">
        <v>0</v>
      </c>
      <c r="H418" s="411">
        <v>0</v>
      </c>
      <c r="I418" s="411">
        <v>0</v>
      </c>
      <c r="J418" s="411">
        <v>0</v>
      </c>
      <c r="K418" s="411">
        <v>0</v>
      </c>
      <c r="L418" s="411">
        <v>0</v>
      </c>
      <c r="M418" s="411">
        <v>1</v>
      </c>
      <c r="N418" s="411">
        <v>0</v>
      </c>
      <c r="O418" s="412">
        <v>0</v>
      </c>
      <c r="P418" s="411">
        <f t="shared" si="124"/>
        <v>1</v>
      </c>
      <c r="Q418" s="411">
        <f t="shared" si="125"/>
        <v>0</v>
      </c>
      <c r="R418" s="411">
        <f t="shared" si="126"/>
        <v>0</v>
      </c>
      <c r="S418" s="411">
        <f t="shared" si="127"/>
        <v>1</v>
      </c>
      <c r="T418" s="411">
        <v>0</v>
      </c>
      <c r="U418" s="411">
        <v>0</v>
      </c>
      <c r="V418" s="411">
        <v>0</v>
      </c>
      <c r="W418" s="411">
        <v>0</v>
      </c>
      <c r="X418" s="411">
        <v>0</v>
      </c>
      <c r="Y418" s="411">
        <v>0</v>
      </c>
      <c r="Z418" s="411">
        <v>0</v>
      </c>
      <c r="AA418" s="411">
        <v>0</v>
      </c>
      <c r="AB418" s="411">
        <v>0</v>
      </c>
      <c r="AC418" s="411">
        <v>0</v>
      </c>
      <c r="AD418" s="411">
        <v>0</v>
      </c>
      <c r="AE418" s="412">
        <v>0</v>
      </c>
      <c r="AF418" s="411">
        <f t="shared" si="128"/>
        <v>0</v>
      </c>
      <c r="AG418" s="411">
        <v>0</v>
      </c>
      <c r="AH418" s="411">
        <v>0</v>
      </c>
      <c r="AI418" s="411">
        <v>0</v>
      </c>
      <c r="AJ418" s="411">
        <v>0</v>
      </c>
      <c r="AK418" s="411">
        <v>0</v>
      </c>
      <c r="AL418" s="411">
        <v>0</v>
      </c>
      <c r="AM418" s="411">
        <v>0</v>
      </c>
      <c r="AN418" s="411">
        <v>0</v>
      </c>
      <c r="AO418" s="411">
        <v>0</v>
      </c>
      <c r="AP418" s="411">
        <v>0</v>
      </c>
      <c r="AQ418" s="411">
        <v>0</v>
      </c>
      <c r="AR418" s="412">
        <v>0</v>
      </c>
      <c r="AS418" s="411">
        <f t="shared" si="129"/>
        <v>0</v>
      </c>
      <c r="AT418" s="411">
        <f t="shared" si="130"/>
        <v>0</v>
      </c>
      <c r="AU418" s="411">
        <f t="shared" si="131"/>
        <v>0</v>
      </c>
      <c r="AV418" s="411">
        <f t="shared" si="132"/>
        <v>0</v>
      </c>
      <c r="AW418" s="411">
        <v>0</v>
      </c>
      <c r="AX418" s="411">
        <v>0</v>
      </c>
      <c r="AY418" s="411">
        <v>0</v>
      </c>
      <c r="AZ418" s="411">
        <v>0</v>
      </c>
      <c r="BA418" s="411">
        <v>0</v>
      </c>
      <c r="BB418" s="411">
        <v>0</v>
      </c>
      <c r="BC418" s="411">
        <v>0</v>
      </c>
      <c r="BD418" s="411">
        <v>0</v>
      </c>
      <c r="BE418" s="411">
        <v>0</v>
      </c>
      <c r="BF418" s="411">
        <v>0</v>
      </c>
      <c r="BG418" s="411">
        <v>0</v>
      </c>
      <c r="BH418" s="412">
        <v>0</v>
      </c>
      <c r="BI418" s="411">
        <f t="shared" si="133"/>
        <v>0</v>
      </c>
      <c r="BJ418" s="411">
        <v>0</v>
      </c>
      <c r="BK418" s="411">
        <v>0</v>
      </c>
      <c r="BL418" s="411">
        <v>0</v>
      </c>
      <c r="BM418" s="411">
        <v>0</v>
      </c>
      <c r="BN418" s="411">
        <v>0</v>
      </c>
      <c r="BO418" s="411">
        <v>0</v>
      </c>
      <c r="BP418" s="411">
        <v>0</v>
      </c>
      <c r="BQ418" s="411">
        <v>0</v>
      </c>
      <c r="BR418" s="411">
        <v>0</v>
      </c>
      <c r="BS418" s="411">
        <v>0</v>
      </c>
      <c r="BT418" s="411">
        <v>0</v>
      </c>
      <c r="BU418" s="412">
        <v>0</v>
      </c>
      <c r="BV418" s="411">
        <f t="shared" si="134"/>
        <v>0</v>
      </c>
      <c r="BW418" s="411">
        <v>0</v>
      </c>
      <c r="BX418" s="411">
        <v>0</v>
      </c>
      <c r="BY418" s="411">
        <v>0</v>
      </c>
      <c r="BZ418" s="411">
        <v>0</v>
      </c>
      <c r="CA418" s="411">
        <v>0</v>
      </c>
      <c r="CB418" s="411">
        <v>0</v>
      </c>
      <c r="CC418" s="411">
        <v>0</v>
      </c>
      <c r="CD418" s="411">
        <v>0</v>
      </c>
      <c r="CE418" s="411">
        <v>0</v>
      </c>
      <c r="CF418" s="411">
        <v>0</v>
      </c>
      <c r="CG418" s="411">
        <v>0</v>
      </c>
      <c r="CH418" s="412">
        <v>0</v>
      </c>
      <c r="CI418" s="411">
        <f t="shared" si="135"/>
        <v>0</v>
      </c>
      <c r="CJ418" s="411">
        <v>0</v>
      </c>
      <c r="CK418" s="411">
        <v>0</v>
      </c>
      <c r="CL418" s="411">
        <v>0</v>
      </c>
      <c r="CM418" s="411">
        <v>0</v>
      </c>
      <c r="CN418" s="411">
        <v>0</v>
      </c>
      <c r="CO418" s="411">
        <v>0</v>
      </c>
      <c r="CP418" s="411">
        <v>0</v>
      </c>
      <c r="CQ418" s="411">
        <v>0</v>
      </c>
      <c r="CR418" s="411">
        <v>0</v>
      </c>
      <c r="CS418" s="411">
        <v>0</v>
      </c>
      <c r="CT418" s="411">
        <v>0</v>
      </c>
      <c r="CU418" s="412">
        <v>0</v>
      </c>
      <c r="CV418" s="411">
        <f t="shared" si="136"/>
        <v>0</v>
      </c>
      <c r="CW418" s="411">
        <v>0</v>
      </c>
      <c r="CX418" s="411">
        <v>0</v>
      </c>
      <c r="CY418" s="411">
        <v>0</v>
      </c>
      <c r="CZ418" s="411">
        <v>0</v>
      </c>
      <c r="DA418" s="411">
        <v>0</v>
      </c>
      <c r="DB418" s="411">
        <v>0</v>
      </c>
      <c r="DC418" s="411">
        <v>0</v>
      </c>
      <c r="DD418" s="411">
        <v>0</v>
      </c>
      <c r="DE418" s="411">
        <v>0</v>
      </c>
      <c r="DF418" s="411">
        <v>0</v>
      </c>
      <c r="DG418" s="411">
        <v>0</v>
      </c>
      <c r="DH418" s="412">
        <v>0</v>
      </c>
      <c r="DI418" s="411">
        <f t="shared" si="137"/>
        <v>0</v>
      </c>
      <c r="DJ418" s="411">
        <v>0</v>
      </c>
      <c r="DK418" s="411">
        <v>0</v>
      </c>
      <c r="DL418" s="411">
        <v>0</v>
      </c>
      <c r="DM418" s="411">
        <v>0</v>
      </c>
      <c r="DN418" s="411">
        <v>0</v>
      </c>
      <c r="DO418" s="411">
        <v>0</v>
      </c>
      <c r="DP418" s="411">
        <v>0</v>
      </c>
      <c r="DQ418" s="411">
        <v>0</v>
      </c>
      <c r="DR418" s="411">
        <v>0</v>
      </c>
      <c r="DS418" s="411">
        <v>0</v>
      </c>
      <c r="DT418" s="411">
        <v>0</v>
      </c>
      <c r="DU418" s="412">
        <v>0</v>
      </c>
      <c r="DV418" s="411">
        <f t="shared" si="138"/>
        <v>0</v>
      </c>
      <c r="DW418" s="412">
        <v>0</v>
      </c>
      <c r="DX418" s="412">
        <v>0</v>
      </c>
      <c r="DY418" s="412">
        <v>0</v>
      </c>
      <c r="DZ418" s="412">
        <v>0</v>
      </c>
      <c r="EA418" s="412">
        <v>0</v>
      </c>
      <c r="EB418" s="412">
        <v>0</v>
      </c>
      <c r="EC418" s="412">
        <v>0</v>
      </c>
      <c r="ED418" s="412">
        <v>0</v>
      </c>
      <c r="EE418" s="412">
        <v>0</v>
      </c>
      <c r="EF418" s="412">
        <v>0</v>
      </c>
      <c r="EG418" s="412">
        <v>0</v>
      </c>
      <c r="EH418" s="412">
        <v>0</v>
      </c>
      <c r="EI418" s="411">
        <f t="shared" si="139"/>
        <v>0</v>
      </c>
      <c r="EK418" s="411">
        <f t="shared" si="140"/>
        <v>1</v>
      </c>
      <c r="EL418" s="7">
        <f t="shared" si="141"/>
        <v>-1</v>
      </c>
    </row>
    <row r="419" spans="1:142">
      <c r="A419" s="365" t="str">
        <f t="shared" si="123"/>
        <v xml:space="preserve"> 095</v>
      </c>
      <c r="B419" s="370" t="s">
        <v>947</v>
      </c>
      <c r="C419" s="370" t="s">
        <v>1207</v>
      </c>
      <c r="D419" s="411">
        <v>0</v>
      </c>
      <c r="E419" s="411">
        <v>0</v>
      </c>
      <c r="F419" s="411">
        <v>0</v>
      </c>
      <c r="G419" s="411">
        <v>0</v>
      </c>
      <c r="H419" s="411">
        <v>0</v>
      </c>
      <c r="I419" s="411">
        <v>0</v>
      </c>
      <c r="J419" s="411">
        <v>0</v>
      </c>
      <c r="K419" s="411">
        <v>0</v>
      </c>
      <c r="L419" s="411">
        <v>0</v>
      </c>
      <c r="M419" s="411">
        <v>1</v>
      </c>
      <c r="N419" s="411">
        <v>0</v>
      </c>
      <c r="O419" s="412">
        <v>0</v>
      </c>
      <c r="P419" s="411">
        <f t="shared" si="124"/>
        <v>1</v>
      </c>
      <c r="Q419" s="411">
        <f t="shared" si="125"/>
        <v>0</v>
      </c>
      <c r="R419" s="411">
        <f t="shared" si="126"/>
        <v>0</v>
      </c>
      <c r="S419" s="411">
        <f t="shared" si="127"/>
        <v>1</v>
      </c>
      <c r="T419" s="411">
        <v>0</v>
      </c>
      <c r="U419" s="411">
        <v>0</v>
      </c>
      <c r="V419" s="411">
        <v>0</v>
      </c>
      <c r="W419" s="411">
        <v>0</v>
      </c>
      <c r="X419" s="411">
        <v>0</v>
      </c>
      <c r="Y419" s="411">
        <v>0</v>
      </c>
      <c r="Z419" s="411">
        <v>0</v>
      </c>
      <c r="AA419" s="411">
        <v>0</v>
      </c>
      <c r="AB419" s="411">
        <v>0</v>
      </c>
      <c r="AC419" s="411">
        <v>0</v>
      </c>
      <c r="AD419" s="411">
        <v>0</v>
      </c>
      <c r="AE419" s="412">
        <v>0</v>
      </c>
      <c r="AF419" s="411">
        <f t="shared" si="128"/>
        <v>0</v>
      </c>
      <c r="AG419" s="411">
        <v>0</v>
      </c>
      <c r="AH419" s="411">
        <v>0</v>
      </c>
      <c r="AI419" s="411">
        <v>0</v>
      </c>
      <c r="AJ419" s="411">
        <v>0</v>
      </c>
      <c r="AK419" s="411">
        <v>0</v>
      </c>
      <c r="AL419" s="411">
        <v>0</v>
      </c>
      <c r="AM419" s="411">
        <v>0</v>
      </c>
      <c r="AN419" s="411">
        <v>0</v>
      </c>
      <c r="AO419" s="411">
        <v>0</v>
      </c>
      <c r="AP419" s="411">
        <v>0</v>
      </c>
      <c r="AQ419" s="411">
        <v>0</v>
      </c>
      <c r="AR419" s="412">
        <v>0</v>
      </c>
      <c r="AS419" s="411">
        <f t="shared" si="129"/>
        <v>0</v>
      </c>
      <c r="AT419" s="411">
        <f t="shared" si="130"/>
        <v>0</v>
      </c>
      <c r="AU419" s="411">
        <f t="shared" si="131"/>
        <v>0</v>
      </c>
      <c r="AV419" s="411">
        <f t="shared" si="132"/>
        <v>0</v>
      </c>
      <c r="AW419" s="411">
        <v>0</v>
      </c>
      <c r="AX419" s="411">
        <v>0</v>
      </c>
      <c r="AY419" s="411">
        <v>0</v>
      </c>
      <c r="AZ419" s="411">
        <v>0</v>
      </c>
      <c r="BA419" s="411">
        <v>0</v>
      </c>
      <c r="BB419" s="411">
        <v>0</v>
      </c>
      <c r="BC419" s="411">
        <v>0</v>
      </c>
      <c r="BD419" s="411">
        <v>0</v>
      </c>
      <c r="BE419" s="411">
        <v>0</v>
      </c>
      <c r="BF419" s="411">
        <v>0</v>
      </c>
      <c r="BG419" s="411">
        <v>0</v>
      </c>
      <c r="BH419" s="412">
        <v>0</v>
      </c>
      <c r="BI419" s="411">
        <f t="shared" si="133"/>
        <v>0</v>
      </c>
      <c r="BJ419" s="411">
        <v>0</v>
      </c>
      <c r="BK419" s="411">
        <v>0</v>
      </c>
      <c r="BL419" s="411">
        <v>0</v>
      </c>
      <c r="BM419" s="411">
        <v>0</v>
      </c>
      <c r="BN419" s="411">
        <v>0</v>
      </c>
      <c r="BO419" s="411">
        <v>0</v>
      </c>
      <c r="BP419" s="411">
        <v>0</v>
      </c>
      <c r="BQ419" s="411">
        <v>0</v>
      </c>
      <c r="BR419" s="411">
        <v>0</v>
      </c>
      <c r="BS419" s="411">
        <v>0</v>
      </c>
      <c r="BT419" s="411">
        <v>0</v>
      </c>
      <c r="BU419" s="412">
        <v>0</v>
      </c>
      <c r="BV419" s="411">
        <f t="shared" si="134"/>
        <v>0</v>
      </c>
      <c r="BW419" s="411">
        <v>0</v>
      </c>
      <c r="BX419" s="411">
        <v>0</v>
      </c>
      <c r="BY419" s="411">
        <v>0</v>
      </c>
      <c r="BZ419" s="411">
        <v>0</v>
      </c>
      <c r="CA419" s="411">
        <v>0</v>
      </c>
      <c r="CB419" s="411">
        <v>0</v>
      </c>
      <c r="CC419" s="411">
        <v>0</v>
      </c>
      <c r="CD419" s="411">
        <v>0</v>
      </c>
      <c r="CE419" s="411">
        <v>0</v>
      </c>
      <c r="CF419" s="411">
        <v>0</v>
      </c>
      <c r="CG419" s="411">
        <v>0</v>
      </c>
      <c r="CH419" s="412">
        <v>0</v>
      </c>
      <c r="CI419" s="411">
        <f t="shared" si="135"/>
        <v>0</v>
      </c>
      <c r="CJ419" s="411">
        <v>0</v>
      </c>
      <c r="CK419" s="411">
        <v>0</v>
      </c>
      <c r="CL419" s="411">
        <v>0</v>
      </c>
      <c r="CM419" s="411">
        <v>0</v>
      </c>
      <c r="CN419" s="411">
        <v>0</v>
      </c>
      <c r="CO419" s="411">
        <v>0</v>
      </c>
      <c r="CP419" s="411">
        <v>0</v>
      </c>
      <c r="CQ419" s="411">
        <v>0</v>
      </c>
      <c r="CR419" s="411">
        <v>0</v>
      </c>
      <c r="CS419" s="411">
        <v>0</v>
      </c>
      <c r="CT419" s="411">
        <v>0</v>
      </c>
      <c r="CU419" s="412">
        <v>0</v>
      </c>
      <c r="CV419" s="411">
        <f t="shared" si="136"/>
        <v>0</v>
      </c>
      <c r="CW419" s="411">
        <v>0</v>
      </c>
      <c r="CX419" s="411">
        <v>0</v>
      </c>
      <c r="CY419" s="411">
        <v>0</v>
      </c>
      <c r="CZ419" s="411">
        <v>0</v>
      </c>
      <c r="DA419" s="411">
        <v>0</v>
      </c>
      <c r="DB419" s="411">
        <v>0</v>
      </c>
      <c r="DC419" s="411">
        <v>0</v>
      </c>
      <c r="DD419" s="411">
        <v>0</v>
      </c>
      <c r="DE419" s="411">
        <v>0</v>
      </c>
      <c r="DF419" s="411">
        <v>0</v>
      </c>
      <c r="DG419" s="411">
        <v>0</v>
      </c>
      <c r="DH419" s="412">
        <v>0</v>
      </c>
      <c r="DI419" s="411">
        <f t="shared" si="137"/>
        <v>0</v>
      </c>
      <c r="DJ419" s="411">
        <v>0</v>
      </c>
      <c r="DK419" s="411">
        <v>0</v>
      </c>
      <c r="DL419" s="411">
        <v>0</v>
      </c>
      <c r="DM419" s="411">
        <v>0</v>
      </c>
      <c r="DN419" s="411">
        <v>0</v>
      </c>
      <c r="DO419" s="411">
        <v>0</v>
      </c>
      <c r="DP419" s="411">
        <v>0</v>
      </c>
      <c r="DQ419" s="411">
        <v>0</v>
      </c>
      <c r="DR419" s="411">
        <v>0</v>
      </c>
      <c r="DS419" s="411">
        <v>0</v>
      </c>
      <c r="DT419" s="411">
        <v>0</v>
      </c>
      <c r="DU419" s="412">
        <v>0</v>
      </c>
      <c r="DV419" s="411">
        <f t="shared" si="138"/>
        <v>0</v>
      </c>
      <c r="DW419" s="412">
        <v>0</v>
      </c>
      <c r="DX419" s="412">
        <v>0</v>
      </c>
      <c r="DY419" s="412">
        <v>0</v>
      </c>
      <c r="DZ419" s="412">
        <v>0</v>
      </c>
      <c r="EA419" s="412">
        <v>0</v>
      </c>
      <c r="EB419" s="412">
        <v>0</v>
      </c>
      <c r="EC419" s="412">
        <v>0</v>
      </c>
      <c r="ED419" s="412">
        <v>0</v>
      </c>
      <c r="EE419" s="412">
        <v>0</v>
      </c>
      <c r="EF419" s="412">
        <v>0</v>
      </c>
      <c r="EG419" s="412">
        <v>0</v>
      </c>
      <c r="EH419" s="412">
        <v>0</v>
      </c>
      <c r="EI419" s="411">
        <f t="shared" si="139"/>
        <v>0</v>
      </c>
      <c r="EK419" s="411">
        <f t="shared" si="140"/>
        <v>1</v>
      </c>
      <c r="EL419" s="7">
        <f t="shared" si="141"/>
        <v>-1</v>
      </c>
    </row>
    <row r="420" spans="1:142">
      <c r="A420" s="365" t="str">
        <f t="shared" si="123"/>
        <v xml:space="preserve"> 095</v>
      </c>
      <c r="B420" s="370" t="s">
        <v>947</v>
      </c>
      <c r="C420" s="370" t="s">
        <v>1208</v>
      </c>
      <c r="D420" s="411">
        <v>0</v>
      </c>
      <c r="E420" s="411">
        <v>0</v>
      </c>
      <c r="F420" s="411">
        <v>0</v>
      </c>
      <c r="G420" s="411">
        <v>0</v>
      </c>
      <c r="H420" s="411">
        <v>0</v>
      </c>
      <c r="I420" s="411">
        <v>1</v>
      </c>
      <c r="J420" s="411">
        <v>0</v>
      </c>
      <c r="K420" s="411">
        <v>0</v>
      </c>
      <c r="L420" s="411">
        <v>0</v>
      </c>
      <c r="M420" s="411">
        <v>0</v>
      </c>
      <c r="N420" s="411">
        <v>0</v>
      </c>
      <c r="O420" s="412">
        <v>0</v>
      </c>
      <c r="P420" s="411">
        <f t="shared" si="124"/>
        <v>1</v>
      </c>
      <c r="Q420" s="411">
        <f t="shared" si="125"/>
        <v>1</v>
      </c>
      <c r="R420" s="411">
        <f t="shared" si="126"/>
        <v>0</v>
      </c>
      <c r="S420" s="411">
        <f t="shared" si="127"/>
        <v>0</v>
      </c>
      <c r="T420" s="411">
        <v>0</v>
      </c>
      <c r="U420" s="411">
        <v>0</v>
      </c>
      <c r="V420" s="411">
        <v>0</v>
      </c>
      <c r="W420" s="411">
        <v>0</v>
      </c>
      <c r="X420" s="411">
        <v>0</v>
      </c>
      <c r="Y420" s="411">
        <v>0</v>
      </c>
      <c r="Z420" s="411">
        <v>0</v>
      </c>
      <c r="AA420" s="411">
        <v>0</v>
      </c>
      <c r="AB420" s="411">
        <v>0</v>
      </c>
      <c r="AC420" s="411">
        <v>0</v>
      </c>
      <c r="AD420" s="411">
        <v>0</v>
      </c>
      <c r="AE420" s="412">
        <v>0</v>
      </c>
      <c r="AF420" s="411">
        <f t="shared" si="128"/>
        <v>0</v>
      </c>
      <c r="AG420" s="411">
        <v>0</v>
      </c>
      <c r="AH420" s="411">
        <v>0</v>
      </c>
      <c r="AI420" s="411">
        <v>0</v>
      </c>
      <c r="AJ420" s="411">
        <v>0</v>
      </c>
      <c r="AK420" s="411">
        <v>0</v>
      </c>
      <c r="AL420" s="411">
        <v>0</v>
      </c>
      <c r="AM420" s="411">
        <v>0</v>
      </c>
      <c r="AN420" s="411">
        <v>0</v>
      </c>
      <c r="AO420" s="411">
        <v>0</v>
      </c>
      <c r="AP420" s="411">
        <v>0</v>
      </c>
      <c r="AQ420" s="411">
        <v>0</v>
      </c>
      <c r="AR420" s="412">
        <v>0</v>
      </c>
      <c r="AS420" s="411">
        <f t="shared" si="129"/>
        <v>0</v>
      </c>
      <c r="AT420" s="411">
        <f t="shared" si="130"/>
        <v>0</v>
      </c>
      <c r="AU420" s="411">
        <f t="shared" si="131"/>
        <v>0</v>
      </c>
      <c r="AV420" s="411">
        <f t="shared" si="132"/>
        <v>0</v>
      </c>
      <c r="AW420" s="411">
        <v>0</v>
      </c>
      <c r="AX420" s="411">
        <v>0</v>
      </c>
      <c r="AY420" s="411">
        <v>0</v>
      </c>
      <c r="AZ420" s="411">
        <v>0</v>
      </c>
      <c r="BA420" s="411">
        <v>0</v>
      </c>
      <c r="BB420" s="411">
        <v>0</v>
      </c>
      <c r="BC420" s="411">
        <v>0</v>
      </c>
      <c r="BD420" s="411">
        <v>0</v>
      </c>
      <c r="BE420" s="411">
        <v>0</v>
      </c>
      <c r="BF420" s="411">
        <v>0</v>
      </c>
      <c r="BG420" s="411">
        <v>0</v>
      </c>
      <c r="BH420" s="412">
        <v>0</v>
      </c>
      <c r="BI420" s="411">
        <f t="shared" si="133"/>
        <v>0</v>
      </c>
      <c r="BJ420" s="411">
        <v>0</v>
      </c>
      <c r="BK420" s="411">
        <v>0</v>
      </c>
      <c r="BL420" s="411">
        <v>0</v>
      </c>
      <c r="BM420" s="411">
        <v>0</v>
      </c>
      <c r="BN420" s="411">
        <v>0</v>
      </c>
      <c r="BO420" s="411">
        <v>0</v>
      </c>
      <c r="BP420" s="411">
        <v>0</v>
      </c>
      <c r="BQ420" s="411">
        <v>0</v>
      </c>
      <c r="BR420" s="411">
        <v>0</v>
      </c>
      <c r="BS420" s="411">
        <v>0</v>
      </c>
      <c r="BT420" s="411">
        <v>0</v>
      </c>
      <c r="BU420" s="412">
        <v>0</v>
      </c>
      <c r="BV420" s="411">
        <f t="shared" si="134"/>
        <v>0</v>
      </c>
      <c r="BW420" s="411">
        <v>0</v>
      </c>
      <c r="BX420" s="411">
        <v>0</v>
      </c>
      <c r="BY420" s="411">
        <v>0</v>
      </c>
      <c r="BZ420" s="411">
        <v>0</v>
      </c>
      <c r="CA420" s="411">
        <v>0</v>
      </c>
      <c r="CB420" s="411">
        <v>0</v>
      </c>
      <c r="CC420" s="411">
        <v>0</v>
      </c>
      <c r="CD420" s="411">
        <v>0</v>
      </c>
      <c r="CE420" s="411">
        <v>0</v>
      </c>
      <c r="CF420" s="411">
        <v>0</v>
      </c>
      <c r="CG420" s="411">
        <v>0</v>
      </c>
      <c r="CH420" s="412">
        <v>0</v>
      </c>
      <c r="CI420" s="411">
        <f t="shared" si="135"/>
        <v>0</v>
      </c>
      <c r="CJ420" s="411">
        <v>0</v>
      </c>
      <c r="CK420" s="411">
        <v>0</v>
      </c>
      <c r="CL420" s="411">
        <v>0</v>
      </c>
      <c r="CM420" s="411">
        <v>0</v>
      </c>
      <c r="CN420" s="411">
        <v>0</v>
      </c>
      <c r="CO420" s="411">
        <v>0</v>
      </c>
      <c r="CP420" s="411">
        <v>0</v>
      </c>
      <c r="CQ420" s="411">
        <v>0</v>
      </c>
      <c r="CR420" s="411">
        <v>0</v>
      </c>
      <c r="CS420" s="411">
        <v>0</v>
      </c>
      <c r="CT420" s="411">
        <v>0</v>
      </c>
      <c r="CU420" s="412">
        <v>0</v>
      </c>
      <c r="CV420" s="411">
        <f t="shared" si="136"/>
        <v>0</v>
      </c>
      <c r="CW420" s="411">
        <v>0</v>
      </c>
      <c r="CX420" s="411">
        <v>0</v>
      </c>
      <c r="CY420" s="411">
        <v>0</v>
      </c>
      <c r="CZ420" s="411">
        <v>0</v>
      </c>
      <c r="DA420" s="411">
        <v>0</v>
      </c>
      <c r="DB420" s="411">
        <v>0</v>
      </c>
      <c r="DC420" s="411">
        <v>0</v>
      </c>
      <c r="DD420" s="411">
        <v>0</v>
      </c>
      <c r="DE420" s="411">
        <v>0</v>
      </c>
      <c r="DF420" s="411">
        <v>0</v>
      </c>
      <c r="DG420" s="411">
        <v>0</v>
      </c>
      <c r="DH420" s="412">
        <v>0</v>
      </c>
      <c r="DI420" s="411">
        <f t="shared" si="137"/>
        <v>0</v>
      </c>
      <c r="DJ420" s="411">
        <v>0</v>
      </c>
      <c r="DK420" s="411">
        <v>0</v>
      </c>
      <c r="DL420" s="411">
        <v>0</v>
      </c>
      <c r="DM420" s="411">
        <v>0</v>
      </c>
      <c r="DN420" s="411">
        <v>0</v>
      </c>
      <c r="DO420" s="411">
        <v>0</v>
      </c>
      <c r="DP420" s="411">
        <v>0</v>
      </c>
      <c r="DQ420" s="411">
        <v>0</v>
      </c>
      <c r="DR420" s="411">
        <v>0</v>
      </c>
      <c r="DS420" s="411">
        <v>0</v>
      </c>
      <c r="DT420" s="411">
        <v>0</v>
      </c>
      <c r="DU420" s="412">
        <v>0</v>
      </c>
      <c r="DV420" s="411">
        <f t="shared" si="138"/>
        <v>0</v>
      </c>
      <c r="DW420" s="412">
        <v>0</v>
      </c>
      <c r="DX420" s="412">
        <v>0</v>
      </c>
      <c r="DY420" s="412">
        <v>0</v>
      </c>
      <c r="DZ420" s="412">
        <v>0</v>
      </c>
      <c r="EA420" s="412">
        <v>0</v>
      </c>
      <c r="EB420" s="412">
        <v>0</v>
      </c>
      <c r="EC420" s="412">
        <v>0</v>
      </c>
      <c r="ED420" s="412">
        <v>0</v>
      </c>
      <c r="EE420" s="412">
        <v>0</v>
      </c>
      <c r="EF420" s="412">
        <v>0</v>
      </c>
      <c r="EG420" s="412">
        <v>0</v>
      </c>
      <c r="EH420" s="412">
        <v>0</v>
      </c>
      <c r="EI420" s="411">
        <f t="shared" si="139"/>
        <v>0</v>
      </c>
      <c r="EK420" s="411">
        <f t="shared" si="140"/>
        <v>1</v>
      </c>
      <c r="EL420" s="7">
        <f t="shared" si="141"/>
        <v>-1</v>
      </c>
    </row>
    <row r="421" spans="1:142">
      <c r="A421" s="365" t="str">
        <f t="shared" si="123"/>
        <v xml:space="preserve"> 095</v>
      </c>
      <c r="B421" s="370" t="s">
        <v>947</v>
      </c>
      <c r="C421" s="370" t="s">
        <v>1209</v>
      </c>
      <c r="D421" s="411">
        <v>0</v>
      </c>
      <c r="E421" s="411">
        <v>0</v>
      </c>
      <c r="F421" s="411">
        <v>0</v>
      </c>
      <c r="G421" s="411">
        <v>0</v>
      </c>
      <c r="H421" s="411">
        <v>0</v>
      </c>
      <c r="I421" s="411">
        <v>1</v>
      </c>
      <c r="J421" s="411">
        <v>0</v>
      </c>
      <c r="K421" s="411">
        <v>0</v>
      </c>
      <c r="L421" s="411">
        <v>0</v>
      </c>
      <c r="M421" s="411">
        <v>0</v>
      </c>
      <c r="N421" s="411">
        <v>0</v>
      </c>
      <c r="O421" s="412">
        <v>0</v>
      </c>
      <c r="P421" s="411">
        <f t="shared" si="124"/>
        <v>1</v>
      </c>
      <c r="Q421" s="411">
        <f t="shared" si="125"/>
        <v>1</v>
      </c>
      <c r="R421" s="411">
        <f t="shared" si="126"/>
        <v>0</v>
      </c>
      <c r="S421" s="411">
        <f t="shared" si="127"/>
        <v>0</v>
      </c>
      <c r="T421" s="411">
        <v>0</v>
      </c>
      <c r="U421" s="411">
        <v>0</v>
      </c>
      <c r="V421" s="411">
        <v>0</v>
      </c>
      <c r="W421" s="411">
        <v>0</v>
      </c>
      <c r="X421" s="411">
        <v>0</v>
      </c>
      <c r="Y421" s="411">
        <v>0</v>
      </c>
      <c r="Z421" s="411">
        <v>0</v>
      </c>
      <c r="AA421" s="411">
        <v>0</v>
      </c>
      <c r="AB421" s="411">
        <v>0</v>
      </c>
      <c r="AC421" s="411">
        <v>0</v>
      </c>
      <c r="AD421" s="411">
        <v>0</v>
      </c>
      <c r="AE421" s="412">
        <v>0</v>
      </c>
      <c r="AF421" s="411">
        <f t="shared" si="128"/>
        <v>0</v>
      </c>
      <c r="AG421" s="411">
        <v>0</v>
      </c>
      <c r="AH421" s="411">
        <v>0</v>
      </c>
      <c r="AI421" s="411">
        <v>0</v>
      </c>
      <c r="AJ421" s="411">
        <v>0</v>
      </c>
      <c r="AK421" s="411">
        <v>0</v>
      </c>
      <c r="AL421" s="411">
        <v>0</v>
      </c>
      <c r="AM421" s="411">
        <v>0</v>
      </c>
      <c r="AN421" s="411">
        <v>0</v>
      </c>
      <c r="AO421" s="411">
        <v>0</v>
      </c>
      <c r="AP421" s="411">
        <v>0</v>
      </c>
      <c r="AQ421" s="411">
        <v>0</v>
      </c>
      <c r="AR421" s="412">
        <v>0</v>
      </c>
      <c r="AS421" s="411">
        <f t="shared" si="129"/>
        <v>0</v>
      </c>
      <c r="AT421" s="411">
        <f t="shared" si="130"/>
        <v>0</v>
      </c>
      <c r="AU421" s="411">
        <f t="shared" si="131"/>
        <v>0</v>
      </c>
      <c r="AV421" s="411">
        <f t="shared" si="132"/>
        <v>0</v>
      </c>
      <c r="AW421" s="411">
        <v>0</v>
      </c>
      <c r="AX421" s="411">
        <v>0</v>
      </c>
      <c r="AY421" s="411">
        <v>0</v>
      </c>
      <c r="AZ421" s="411">
        <v>0</v>
      </c>
      <c r="BA421" s="411">
        <v>0</v>
      </c>
      <c r="BB421" s="411">
        <v>0</v>
      </c>
      <c r="BC421" s="411">
        <v>0</v>
      </c>
      <c r="BD421" s="411">
        <v>0</v>
      </c>
      <c r="BE421" s="411">
        <v>0</v>
      </c>
      <c r="BF421" s="411">
        <v>0</v>
      </c>
      <c r="BG421" s="411">
        <v>0</v>
      </c>
      <c r="BH421" s="412">
        <v>0</v>
      </c>
      <c r="BI421" s="411">
        <f t="shared" si="133"/>
        <v>0</v>
      </c>
      <c r="BJ421" s="411">
        <v>0</v>
      </c>
      <c r="BK421" s="411">
        <v>0</v>
      </c>
      <c r="BL421" s="411">
        <v>0</v>
      </c>
      <c r="BM421" s="411">
        <v>0</v>
      </c>
      <c r="BN421" s="411">
        <v>0</v>
      </c>
      <c r="BO421" s="411">
        <v>0</v>
      </c>
      <c r="BP421" s="411">
        <v>0</v>
      </c>
      <c r="BQ421" s="411">
        <v>0</v>
      </c>
      <c r="BR421" s="411">
        <v>0</v>
      </c>
      <c r="BS421" s="411">
        <v>0</v>
      </c>
      <c r="BT421" s="411">
        <v>0</v>
      </c>
      <c r="BU421" s="412">
        <v>0</v>
      </c>
      <c r="BV421" s="411">
        <f t="shared" si="134"/>
        <v>0</v>
      </c>
      <c r="BW421" s="411">
        <v>0</v>
      </c>
      <c r="BX421" s="411">
        <v>0</v>
      </c>
      <c r="BY421" s="411">
        <v>0</v>
      </c>
      <c r="BZ421" s="411">
        <v>0</v>
      </c>
      <c r="CA421" s="411">
        <v>0</v>
      </c>
      <c r="CB421" s="411">
        <v>0</v>
      </c>
      <c r="CC421" s="411">
        <v>0</v>
      </c>
      <c r="CD421" s="411">
        <v>0</v>
      </c>
      <c r="CE421" s="411">
        <v>0</v>
      </c>
      <c r="CF421" s="411">
        <v>0</v>
      </c>
      <c r="CG421" s="411">
        <v>0</v>
      </c>
      <c r="CH421" s="412">
        <v>0</v>
      </c>
      <c r="CI421" s="411">
        <f t="shared" si="135"/>
        <v>0</v>
      </c>
      <c r="CJ421" s="411">
        <v>0</v>
      </c>
      <c r="CK421" s="411">
        <v>0</v>
      </c>
      <c r="CL421" s="411">
        <v>0</v>
      </c>
      <c r="CM421" s="411">
        <v>0</v>
      </c>
      <c r="CN421" s="411">
        <v>0</v>
      </c>
      <c r="CO421" s="411">
        <v>0</v>
      </c>
      <c r="CP421" s="411">
        <v>0</v>
      </c>
      <c r="CQ421" s="411">
        <v>0</v>
      </c>
      <c r="CR421" s="411">
        <v>0</v>
      </c>
      <c r="CS421" s="411">
        <v>0</v>
      </c>
      <c r="CT421" s="411">
        <v>0</v>
      </c>
      <c r="CU421" s="412">
        <v>0</v>
      </c>
      <c r="CV421" s="411">
        <f t="shared" si="136"/>
        <v>0</v>
      </c>
      <c r="CW421" s="411">
        <v>0</v>
      </c>
      <c r="CX421" s="411">
        <v>0</v>
      </c>
      <c r="CY421" s="411">
        <v>0</v>
      </c>
      <c r="CZ421" s="411">
        <v>0</v>
      </c>
      <c r="DA421" s="411">
        <v>0</v>
      </c>
      <c r="DB421" s="411">
        <v>0</v>
      </c>
      <c r="DC421" s="411">
        <v>0</v>
      </c>
      <c r="DD421" s="411">
        <v>0</v>
      </c>
      <c r="DE421" s="411">
        <v>0</v>
      </c>
      <c r="DF421" s="411">
        <v>0</v>
      </c>
      <c r="DG421" s="411">
        <v>0</v>
      </c>
      <c r="DH421" s="412">
        <v>0</v>
      </c>
      <c r="DI421" s="411">
        <f t="shared" si="137"/>
        <v>0</v>
      </c>
      <c r="DJ421" s="411">
        <v>0</v>
      </c>
      <c r="DK421" s="411">
        <v>0</v>
      </c>
      <c r="DL421" s="411">
        <v>0</v>
      </c>
      <c r="DM421" s="411">
        <v>0</v>
      </c>
      <c r="DN421" s="411">
        <v>0</v>
      </c>
      <c r="DO421" s="411">
        <v>0</v>
      </c>
      <c r="DP421" s="411">
        <v>0</v>
      </c>
      <c r="DQ421" s="411">
        <v>0</v>
      </c>
      <c r="DR421" s="411">
        <v>0</v>
      </c>
      <c r="DS421" s="411">
        <v>0</v>
      </c>
      <c r="DT421" s="411">
        <v>0</v>
      </c>
      <c r="DU421" s="412">
        <v>0</v>
      </c>
      <c r="DV421" s="411">
        <f t="shared" si="138"/>
        <v>0</v>
      </c>
      <c r="DW421" s="412">
        <v>0</v>
      </c>
      <c r="DX421" s="412">
        <v>0</v>
      </c>
      <c r="DY421" s="412">
        <v>0</v>
      </c>
      <c r="DZ421" s="412">
        <v>0</v>
      </c>
      <c r="EA421" s="412">
        <v>0</v>
      </c>
      <c r="EB421" s="412">
        <v>0</v>
      </c>
      <c r="EC421" s="412">
        <v>0</v>
      </c>
      <c r="ED421" s="412">
        <v>0</v>
      </c>
      <c r="EE421" s="412">
        <v>0</v>
      </c>
      <c r="EF421" s="412">
        <v>0</v>
      </c>
      <c r="EG421" s="412">
        <v>0</v>
      </c>
      <c r="EH421" s="412">
        <v>0</v>
      </c>
      <c r="EI421" s="411">
        <f t="shared" si="139"/>
        <v>0</v>
      </c>
      <c r="EK421" s="411">
        <f t="shared" si="140"/>
        <v>1</v>
      </c>
      <c r="EL421" s="7">
        <f t="shared" si="141"/>
        <v>-1</v>
      </c>
    </row>
    <row r="422" spans="1:142">
      <c r="A422" s="365" t="str">
        <f t="shared" si="123"/>
        <v xml:space="preserve"> 095</v>
      </c>
      <c r="B422" s="370" t="s">
        <v>947</v>
      </c>
      <c r="C422" s="370" t="s">
        <v>1187</v>
      </c>
      <c r="D422" s="411">
        <v>45</v>
      </c>
      <c r="E422" s="411">
        <v>45</v>
      </c>
      <c r="F422" s="411">
        <v>45</v>
      </c>
      <c r="G422" s="411">
        <v>44</v>
      </c>
      <c r="H422" s="411">
        <v>45</v>
      </c>
      <c r="I422" s="411">
        <v>44</v>
      </c>
      <c r="J422" s="411">
        <v>44</v>
      </c>
      <c r="K422" s="411">
        <v>42</v>
      </c>
      <c r="L422" s="411">
        <v>43</v>
      </c>
      <c r="M422" s="411">
        <v>41</v>
      </c>
      <c r="N422" s="411">
        <v>40</v>
      </c>
      <c r="O422" s="412">
        <v>42</v>
      </c>
      <c r="P422" s="411">
        <f t="shared" si="124"/>
        <v>520</v>
      </c>
      <c r="Q422" s="411">
        <f t="shared" si="125"/>
        <v>310.58064516129031</v>
      </c>
      <c r="R422" s="411">
        <f t="shared" si="126"/>
        <v>74.557285873192441</v>
      </c>
      <c r="S422" s="411">
        <f t="shared" si="127"/>
        <v>134.86206896551724</v>
      </c>
      <c r="T422" s="411">
        <v>0</v>
      </c>
      <c r="U422" s="411">
        <v>0</v>
      </c>
      <c r="V422" s="411">
        <v>0</v>
      </c>
      <c r="W422" s="411">
        <v>0</v>
      </c>
      <c r="X422" s="411">
        <v>0</v>
      </c>
      <c r="Y422" s="411">
        <v>0</v>
      </c>
      <c r="Z422" s="411">
        <v>0</v>
      </c>
      <c r="AA422" s="411">
        <v>0</v>
      </c>
      <c r="AB422" s="411">
        <v>0</v>
      </c>
      <c r="AC422" s="411">
        <v>0</v>
      </c>
      <c r="AD422" s="411">
        <v>0</v>
      </c>
      <c r="AE422" s="412">
        <v>0</v>
      </c>
      <c r="AF422" s="411">
        <f t="shared" si="128"/>
        <v>0</v>
      </c>
      <c r="AG422" s="411">
        <v>0</v>
      </c>
      <c r="AH422" s="411">
        <v>0</v>
      </c>
      <c r="AI422" s="411">
        <v>0</v>
      </c>
      <c r="AJ422" s="411">
        <v>0</v>
      </c>
      <c r="AK422" s="411">
        <v>0</v>
      </c>
      <c r="AL422" s="411">
        <v>0</v>
      </c>
      <c r="AM422" s="411">
        <v>0</v>
      </c>
      <c r="AN422" s="411">
        <v>0</v>
      </c>
      <c r="AO422" s="411">
        <v>0</v>
      </c>
      <c r="AP422" s="411">
        <v>0</v>
      </c>
      <c r="AQ422" s="411">
        <v>0</v>
      </c>
      <c r="AR422" s="412">
        <v>0</v>
      </c>
      <c r="AS422" s="411">
        <f t="shared" si="129"/>
        <v>0</v>
      </c>
      <c r="AT422" s="411">
        <f t="shared" si="130"/>
        <v>0</v>
      </c>
      <c r="AU422" s="411">
        <f t="shared" si="131"/>
        <v>0</v>
      </c>
      <c r="AV422" s="411">
        <f t="shared" si="132"/>
        <v>0</v>
      </c>
      <c r="AW422" s="411">
        <v>0</v>
      </c>
      <c r="AX422" s="411">
        <v>0</v>
      </c>
      <c r="AY422" s="411">
        <v>0</v>
      </c>
      <c r="AZ422" s="411">
        <v>0</v>
      </c>
      <c r="BA422" s="411">
        <v>0</v>
      </c>
      <c r="BB422" s="411">
        <v>0</v>
      </c>
      <c r="BC422" s="411">
        <v>0</v>
      </c>
      <c r="BD422" s="411">
        <v>0</v>
      </c>
      <c r="BE422" s="411">
        <v>0</v>
      </c>
      <c r="BF422" s="411">
        <v>0</v>
      </c>
      <c r="BG422" s="411">
        <v>0</v>
      </c>
      <c r="BH422" s="412">
        <v>0</v>
      </c>
      <c r="BI422" s="411">
        <f t="shared" si="133"/>
        <v>0</v>
      </c>
      <c r="BJ422" s="411">
        <v>0</v>
      </c>
      <c r="BK422" s="411">
        <v>0</v>
      </c>
      <c r="BL422" s="411">
        <v>0</v>
      </c>
      <c r="BM422" s="411">
        <v>0</v>
      </c>
      <c r="BN422" s="411">
        <v>0</v>
      </c>
      <c r="BO422" s="411">
        <v>0</v>
      </c>
      <c r="BP422" s="411">
        <v>0</v>
      </c>
      <c r="BQ422" s="411">
        <v>0</v>
      </c>
      <c r="BR422" s="411">
        <v>0</v>
      </c>
      <c r="BS422" s="411">
        <v>0</v>
      </c>
      <c r="BT422" s="411">
        <v>0</v>
      </c>
      <c r="BU422" s="412">
        <v>0</v>
      </c>
      <c r="BV422" s="411">
        <f t="shared" si="134"/>
        <v>0</v>
      </c>
      <c r="BW422" s="411">
        <v>0</v>
      </c>
      <c r="BX422" s="411">
        <v>0</v>
      </c>
      <c r="BY422" s="411">
        <v>0</v>
      </c>
      <c r="BZ422" s="411">
        <v>0</v>
      </c>
      <c r="CA422" s="411">
        <v>0</v>
      </c>
      <c r="CB422" s="411">
        <v>0</v>
      </c>
      <c r="CC422" s="411">
        <v>0</v>
      </c>
      <c r="CD422" s="411">
        <v>0</v>
      </c>
      <c r="CE422" s="411">
        <v>0</v>
      </c>
      <c r="CF422" s="411">
        <v>0</v>
      </c>
      <c r="CG422" s="411">
        <v>0</v>
      </c>
      <c r="CH422" s="412">
        <v>0</v>
      </c>
      <c r="CI422" s="411">
        <f t="shared" si="135"/>
        <v>0</v>
      </c>
      <c r="CJ422" s="411">
        <v>0</v>
      </c>
      <c r="CK422" s="411">
        <v>0</v>
      </c>
      <c r="CL422" s="411">
        <v>0</v>
      </c>
      <c r="CM422" s="411">
        <v>0</v>
      </c>
      <c r="CN422" s="411">
        <v>0</v>
      </c>
      <c r="CO422" s="411">
        <v>0</v>
      </c>
      <c r="CP422" s="411">
        <v>0</v>
      </c>
      <c r="CQ422" s="411">
        <v>0</v>
      </c>
      <c r="CR422" s="411">
        <v>0</v>
      </c>
      <c r="CS422" s="411">
        <v>0</v>
      </c>
      <c r="CT422" s="411">
        <v>0</v>
      </c>
      <c r="CU422" s="412">
        <v>0</v>
      </c>
      <c r="CV422" s="411">
        <f t="shared" si="136"/>
        <v>0</v>
      </c>
      <c r="CW422" s="411">
        <v>0</v>
      </c>
      <c r="CX422" s="411">
        <v>0</v>
      </c>
      <c r="CY422" s="411">
        <v>0</v>
      </c>
      <c r="CZ422" s="411">
        <v>0</v>
      </c>
      <c r="DA422" s="411">
        <v>0</v>
      </c>
      <c r="DB422" s="411">
        <v>0</v>
      </c>
      <c r="DC422" s="411">
        <v>0</v>
      </c>
      <c r="DD422" s="411">
        <v>0</v>
      </c>
      <c r="DE422" s="411">
        <v>0</v>
      </c>
      <c r="DF422" s="411">
        <v>0</v>
      </c>
      <c r="DG422" s="411">
        <v>0</v>
      </c>
      <c r="DH422" s="412">
        <v>0</v>
      </c>
      <c r="DI422" s="411">
        <f t="shared" si="137"/>
        <v>0</v>
      </c>
      <c r="DJ422" s="411">
        <v>0</v>
      </c>
      <c r="DK422" s="411">
        <v>0</v>
      </c>
      <c r="DL422" s="411">
        <v>0</v>
      </c>
      <c r="DM422" s="411">
        <v>0</v>
      </c>
      <c r="DN422" s="411">
        <v>0</v>
      </c>
      <c r="DO422" s="411">
        <v>0</v>
      </c>
      <c r="DP422" s="411">
        <v>0</v>
      </c>
      <c r="DQ422" s="411">
        <v>0</v>
      </c>
      <c r="DR422" s="411">
        <v>0</v>
      </c>
      <c r="DS422" s="411">
        <v>0</v>
      </c>
      <c r="DT422" s="411">
        <v>0</v>
      </c>
      <c r="DU422" s="412">
        <v>0</v>
      </c>
      <c r="DV422" s="411">
        <f t="shared" si="138"/>
        <v>0</v>
      </c>
      <c r="DW422" s="412">
        <v>0</v>
      </c>
      <c r="DX422" s="412">
        <v>0</v>
      </c>
      <c r="DY422" s="412">
        <v>0</v>
      </c>
      <c r="DZ422" s="412">
        <v>0</v>
      </c>
      <c r="EA422" s="412">
        <v>0</v>
      </c>
      <c r="EB422" s="412">
        <v>0</v>
      </c>
      <c r="EC422" s="412">
        <v>0</v>
      </c>
      <c r="ED422" s="412">
        <v>0</v>
      </c>
      <c r="EE422" s="412">
        <v>0</v>
      </c>
      <c r="EF422" s="412">
        <v>0</v>
      </c>
      <c r="EG422" s="412">
        <v>0</v>
      </c>
      <c r="EH422" s="412">
        <v>0</v>
      </c>
      <c r="EI422" s="411">
        <f t="shared" si="139"/>
        <v>0</v>
      </c>
      <c r="EK422" s="411">
        <f t="shared" si="140"/>
        <v>520</v>
      </c>
      <c r="EL422" s="7">
        <f t="shared" si="141"/>
        <v>-520</v>
      </c>
    </row>
    <row r="423" spans="1:142">
      <c r="A423" s="365" t="str">
        <f t="shared" si="123"/>
        <v xml:space="preserve"> 095</v>
      </c>
      <c r="B423" s="370" t="s">
        <v>947</v>
      </c>
      <c r="C423" s="370" t="s">
        <v>1188</v>
      </c>
      <c r="D423" s="411">
        <v>0</v>
      </c>
      <c r="E423" s="411">
        <v>0</v>
      </c>
      <c r="F423" s="411">
        <v>0</v>
      </c>
      <c r="G423" s="411">
        <v>0</v>
      </c>
      <c r="H423" s="411">
        <v>0</v>
      </c>
      <c r="I423" s="411">
        <v>0</v>
      </c>
      <c r="J423" s="411">
        <v>0</v>
      </c>
      <c r="K423" s="411">
        <v>0</v>
      </c>
      <c r="L423" s="411">
        <v>0</v>
      </c>
      <c r="M423" s="411">
        <v>0</v>
      </c>
      <c r="N423" s="411">
        <v>1</v>
      </c>
      <c r="O423" s="412">
        <v>0</v>
      </c>
      <c r="P423" s="411">
        <f t="shared" si="124"/>
        <v>1</v>
      </c>
      <c r="Q423" s="411">
        <f t="shared" si="125"/>
        <v>0</v>
      </c>
      <c r="R423" s="411">
        <f t="shared" si="126"/>
        <v>0</v>
      </c>
      <c r="S423" s="411">
        <f t="shared" si="127"/>
        <v>1</v>
      </c>
      <c r="T423" s="411">
        <v>0</v>
      </c>
      <c r="U423" s="411">
        <v>0</v>
      </c>
      <c r="V423" s="411">
        <v>0</v>
      </c>
      <c r="W423" s="411">
        <v>0</v>
      </c>
      <c r="X423" s="411">
        <v>0</v>
      </c>
      <c r="Y423" s="411">
        <v>0</v>
      </c>
      <c r="Z423" s="411">
        <v>0</v>
      </c>
      <c r="AA423" s="411">
        <v>0</v>
      </c>
      <c r="AB423" s="411">
        <v>0</v>
      </c>
      <c r="AC423" s="411">
        <v>0</v>
      </c>
      <c r="AD423" s="411">
        <v>0</v>
      </c>
      <c r="AE423" s="412">
        <v>0</v>
      </c>
      <c r="AF423" s="411">
        <f t="shared" si="128"/>
        <v>0</v>
      </c>
      <c r="AG423" s="411">
        <v>0</v>
      </c>
      <c r="AH423" s="411">
        <v>0</v>
      </c>
      <c r="AI423" s="411">
        <v>0</v>
      </c>
      <c r="AJ423" s="411">
        <v>0</v>
      </c>
      <c r="AK423" s="411">
        <v>0</v>
      </c>
      <c r="AL423" s="411">
        <v>0</v>
      </c>
      <c r="AM423" s="411">
        <v>0</v>
      </c>
      <c r="AN423" s="411">
        <v>0</v>
      </c>
      <c r="AO423" s="411">
        <v>0</v>
      </c>
      <c r="AP423" s="411">
        <v>0</v>
      </c>
      <c r="AQ423" s="411">
        <v>0</v>
      </c>
      <c r="AR423" s="412">
        <v>0</v>
      </c>
      <c r="AS423" s="411">
        <f t="shared" si="129"/>
        <v>0</v>
      </c>
      <c r="AT423" s="411">
        <f t="shared" si="130"/>
        <v>0</v>
      </c>
      <c r="AU423" s="411">
        <f t="shared" si="131"/>
        <v>0</v>
      </c>
      <c r="AV423" s="411">
        <f t="shared" si="132"/>
        <v>0</v>
      </c>
      <c r="AW423" s="411">
        <v>0</v>
      </c>
      <c r="AX423" s="411">
        <v>0</v>
      </c>
      <c r="AY423" s="411">
        <v>0</v>
      </c>
      <c r="AZ423" s="411">
        <v>0</v>
      </c>
      <c r="BA423" s="411">
        <v>0</v>
      </c>
      <c r="BB423" s="411">
        <v>0</v>
      </c>
      <c r="BC423" s="411">
        <v>0</v>
      </c>
      <c r="BD423" s="411">
        <v>0</v>
      </c>
      <c r="BE423" s="411">
        <v>0</v>
      </c>
      <c r="BF423" s="411">
        <v>0</v>
      </c>
      <c r="BG423" s="411">
        <v>0</v>
      </c>
      <c r="BH423" s="412">
        <v>0</v>
      </c>
      <c r="BI423" s="411">
        <f t="shared" si="133"/>
        <v>0</v>
      </c>
      <c r="BJ423" s="411">
        <v>0</v>
      </c>
      <c r="BK423" s="411">
        <v>0</v>
      </c>
      <c r="BL423" s="411">
        <v>0</v>
      </c>
      <c r="BM423" s="411">
        <v>0</v>
      </c>
      <c r="BN423" s="411">
        <v>0</v>
      </c>
      <c r="BO423" s="411">
        <v>0</v>
      </c>
      <c r="BP423" s="411">
        <v>0</v>
      </c>
      <c r="BQ423" s="411">
        <v>0</v>
      </c>
      <c r="BR423" s="411">
        <v>0</v>
      </c>
      <c r="BS423" s="411">
        <v>0</v>
      </c>
      <c r="BT423" s="411">
        <v>0</v>
      </c>
      <c r="BU423" s="412">
        <v>0</v>
      </c>
      <c r="BV423" s="411">
        <f t="shared" si="134"/>
        <v>0</v>
      </c>
      <c r="BW423" s="411">
        <v>0</v>
      </c>
      <c r="BX423" s="411">
        <v>0</v>
      </c>
      <c r="BY423" s="411">
        <v>0</v>
      </c>
      <c r="BZ423" s="411">
        <v>0</v>
      </c>
      <c r="CA423" s="411">
        <v>0</v>
      </c>
      <c r="CB423" s="411">
        <v>0</v>
      </c>
      <c r="CC423" s="411">
        <v>0</v>
      </c>
      <c r="CD423" s="411">
        <v>0</v>
      </c>
      <c r="CE423" s="411">
        <v>0</v>
      </c>
      <c r="CF423" s="411">
        <v>0</v>
      </c>
      <c r="CG423" s="411">
        <v>0</v>
      </c>
      <c r="CH423" s="412">
        <v>0</v>
      </c>
      <c r="CI423" s="411">
        <f t="shared" si="135"/>
        <v>0</v>
      </c>
      <c r="CJ423" s="411">
        <v>0</v>
      </c>
      <c r="CK423" s="411">
        <v>0</v>
      </c>
      <c r="CL423" s="411">
        <v>0</v>
      </c>
      <c r="CM423" s="411">
        <v>0</v>
      </c>
      <c r="CN423" s="411">
        <v>0</v>
      </c>
      <c r="CO423" s="411">
        <v>0</v>
      </c>
      <c r="CP423" s="411">
        <v>0</v>
      </c>
      <c r="CQ423" s="411">
        <v>0</v>
      </c>
      <c r="CR423" s="411">
        <v>0</v>
      </c>
      <c r="CS423" s="411">
        <v>0</v>
      </c>
      <c r="CT423" s="411">
        <v>0</v>
      </c>
      <c r="CU423" s="412">
        <v>0</v>
      </c>
      <c r="CV423" s="411">
        <f t="shared" si="136"/>
        <v>0</v>
      </c>
      <c r="CW423" s="411">
        <v>0</v>
      </c>
      <c r="CX423" s="411">
        <v>0</v>
      </c>
      <c r="CY423" s="411">
        <v>0</v>
      </c>
      <c r="CZ423" s="411">
        <v>0</v>
      </c>
      <c r="DA423" s="411">
        <v>0</v>
      </c>
      <c r="DB423" s="411">
        <v>0</v>
      </c>
      <c r="DC423" s="411">
        <v>0</v>
      </c>
      <c r="DD423" s="411">
        <v>0</v>
      </c>
      <c r="DE423" s="411">
        <v>0</v>
      </c>
      <c r="DF423" s="411">
        <v>0</v>
      </c>
      <c r="DG423" s="411">
        <v>0</v>
      </c>
      <c r="DH423" s="412">
        <v>0</v>
      </c>
      <c r="DI423" s="411">
        <f t="shared" si="137"/>
        <v>0</v>
      </c>
      <c r="DJ423" s="411">
        <v>0</v>
      </c>
      <c r="DK423" s="411">
        <v>0</v>
      </c>
      <c r="DL423" s="411">
        <v>0</v>
      </c>
      <c r="DM423" s="411">
        <v>0</v>
      </c>
      <c r="DN423" s="411">
        <v>0</v>
      </c>
      <c r="DO423" s="411">
        <v>0</v>
      </c>
      <c r="DP423" s="411">
        <v>0</v>
      </c>
      <c r="DQ423" s="411">
        <v>0</v>
      </c>
      <c r="DR423" s="411">
        <v>0</v>
      </c>
      <c r="DS423" s="411">
        <v>0</v>
      </c>
      <c r="DT423" s="411">
        <v>0</v>
      </c>
      <c r="DU423" s="412">
        <v>0</v>
      </c>
      <c r="DV423" s="411">
        <f t="shared" si="138"/>
        <v>0</v>
      </c>
      <c r="DW423" s="412">
        <v>0</v>
      </c>
      <c r="DX423" s="412">
        <v>0</v>
      </c>
      <c r="DY423" s="412">
        <v>0</v>
      </c>
      <c r="DZ423" s="412">
        <v>0</v>
      </c>
      <c r="EA423" s="412">
        <v>0</v>
      </c>
      <c r="EB423" s="412">
        <v>0</v>
      </c>
      <c r="EC423" s="412">
        <v>0</v>
      </c>
      <c r="ED423" s="412">
        <v>0</v>
      </c>
      <c r="EE423" s="412">
        <v>0</v>
      </c>
      <c r="EF423" s="412">
        <v>0</v>
      </c>
      <c r="EG423" s="412">
        <v>0</v>
      </c>
      <c r="EH423" s="412">
        <v>0</v>
      </c>
      <c r="EI423" s="411">
        <f t="shared" si="139"/>
        <v>0</v>
      </c>
      <c r="EK423" s="411">
        <f t="shared" si="140"/>
        <v>1</v>
      </c>
      <c r="EL423" s="7">
        <f t="shared" si="141"/>
        <v>-1</v>
      </c>
    </row>
    <row r="424" spans="1:142">
      <c r="A424" s="365" t="str">
        <f t="shared" si="123"/>
        <v xml:space="preserve"> 095</v>
      </c>
      <c r="B424" s="370" t="s">
        <v>947</v>
      </c>
      <c r="C424" s="370" t="s">
        <v>1190</v>
      </c>
      <c r="D424" s="411">
        <v>0</v>
      </c>
      <c r="E424" s="411">
        <v>0</v>
      </c>
      <c r="F424" s="411">
        <v>0</v>
      </c>
      <c r="G424" s="411">
        <v>0</v>
      </c>
      <c r="H424" s="411">
        <v>0</v>
      </c>
      <c r="I424" s="411">
        <v>0</v>
      </c>
      <c r="J424" s="411">
        <v>0</v>
      </c>
      <c r="K424" s="411">
        <v>0</v>
      </c>
      <c r="L424" s="411">
        <v>0</v>
      </c>
      <c r="M424" s="411">
        <v>0</v>
      </c>
      <c r="N424" s="411">
        <v>1</v>
      </c>
      <c r="O424" s="412">
        <v>0</v>
      </c>
      <c r="P424" s="411">
        <f t="shared" si="124"/>
        <v>1</v>
      </c>
      <c r="Q424" s="411">
        <f t="shared" si="125"/>
        <v>0</v>
      </c>
      <c r="R424" s="411">
        <f t="shared" si="126"/>
        <v>0</v>
      </c>
      <c r="S424" s="411">
        <f t="shared" si="127"/>
        <v>1</v>
      </c>
      <c r="T424" s="411">
        <v>0</v>
      </c>
      <c r="U424" s="411">
        <v>0</v>
      </c>
      <c r="V424" s="411">
        <v>0</v>
      </c>
      <c r="W424" s="411">
        <v>0</v>
      </c>
      <c r="X424" s="411">
        <v>0</v>
      </c>
      <c r="Y424" s="411">
        <v>0</v>
      </c>
      <c r="Z424" s="411">
        <v>0</v>
      </c>
      <c r="AA424" s="411">
        <v>0</v>
      </c>
      <c r="AB424" s="411">
        <v>0</v>
      </c>
      <c r="AC424" s="411">
        <v>0</v>
      </c>
      <c r="AD424" s="411">
        <v>0</v>
      </c>
      <c r="AE424" s="412">
        <v>0</v>
      </c>
      <c r="AF424" s="411">
        <f t="shared" si="128"/>
        <v>0</v>
      </c>
      <c r="AG424" s="411">
        <v>0</v>
      </c>
      <c r="AH424" s="411">
        <v>0</v>
      </c>
      <c r="AI424" s="411">
        <v>0</v>
      </c>
      <c r="AJ424" s="411">
        <v>0</v>
      </c>
      <c r="AK424" s="411">
        <v>0</v>
      </c>
      <c r="AL424" s="411">
        <v>0</v>
      </c>
      <c r="AM424" s="411">
        <v>0</v>
      </c>
      <c r="AN424" s="411">
        <v>0</v>
      </c>
      <c r="AO424" s="411">
        <v>0</v>
      </c>
      <c r="AP424" s="411">
        <v>0</v>
      </c>
      <c r="AQ424" s="411">
        <v>0</v>
      </c>
      <c r="AR424" s="412">
        <v>0</v>
      </c>
      <c r="AS424" s="411">
        <f t="shared" si="129"/>
        <v>0</v>
      </c>
      <c r="AT424" s="411">
        <f t="shared" si="130"/>
        <v>0</v>
      </c>
      <c r="AU424" s="411">
        <f t="shared" si="131"/>
        <v>0</v>
      </c>
      <c r="AV424" s="411">
        <f t="shared" si="132"/>
        <v>0</v>
      </c>
      <c r="AW424" s="411">
        <v>0</v>
      </c>
      <c r="AX424" s="411">
        <v>0</v>
      </c>
      <c r="AY424" s="411">
        <v>0</v>
      </c>
      <c r="AZ424" s="411">
        <v>0</v>
      </c>
      <c r="BA424" s="411">
        <v>0</v>
      </c>
      <c r="BB424" s="411">
        <v>0</v>
      </c>
      <c r="BC424" s="411">
        <v>0</v>
      </c>
      <c r="BD424" s="411">
        <v>0</v>
      </c>
      <c r="BE424" s="411">
        <v>0</v>
      </c>
      <c r="BF424" s="411">
        <v>0</v>
      </c>
      <c r="BG424" s="411">
        <v>0</v>
      </c>
      <c r="BH424" s="412">
        <v>0</v>
      </c>
      <c r="BI424" s="411">
        <f t="shared" si="133"/>
        <v>0</v>
      </c>
      <c r="BJ424" s="411">
        <v>0</v>
      </c>
      <c r="BK424" s="411">
        <v>0</v>
      </c>
      <c r="BL424" s="411">
        <v>0</v>
      </c>
      <c r="BM424" s="411">
        <v>0</v>
      </c>
      <c r="BN424" s="411">
        <v>0</v>
      </c>
      <c r="BO424" s="411">
        <v>0</v>
      </c>
      <c r="BP424" s="411">
        <v>0</v>
      </c>
      <c r="BQ424" s="411">
        <v>0</v>
      </c>
      <c r="BR424" s="411">
        <v>0</v>
      </c>
      <c r="BS424" s="411">
        <v>0</v>
      </c>
      <c r="BT424" s="411">
        <v>0</v>
      </c>
      <c r="BU424" s="412">
        <v>0</v>
      </c>
      <c r="BV424" s="411">
        <f t="shared" si="134"/>
        <v>0</v>
      </c>
      <c r="BW424" s="411">
        <v>0</v>
      </c>
      <c r="BX424" s="411">
        <v>0</v>
      </c>
      <c r="BY424" s="411">
        <v>0</v>
      </c>
      <c r="BZ424" s="411">
        <v>0</v>
      </c>
      <c r="CA424" s="411">
        <v>0</v>
      </c>
      <c r="CB424" s="411">
        <v>0</v>
      </c>
      <c r="CC424" s="411">
        <v>0</v>
      </c>
      <c r="CD424" s="411">
        <v>0</v>
      </c>
      <c r="CE424" s="411">
        <v>0</v>
      </c>
      <c r="CF424" s="411">
        <v>0</v>
      </c>
      <c r="CG424" s="411">
        <v>0</v>
      </c>
      <c r="CH424" s="412">
        <v>0</v>
      </c>
      <c r="CI424" s="411">
        <f t="shared" si="135"/>
        <v>0</v>
      </c>
      <c r="CJ424" s="411">
        <v>0</v>
      </c>
      <c r="CK424" s="411">
        <v>0</v>
      </c>
      <c r="CL424" s="411">
        <v>0</v>
      </c>
      <c r="CM424" s="411">
        <v>0</v>
      </c>
      <c r="CN424" s="411">
        <v>0</v>
      </c>
      <c r="CO424" s="411">
        <v>0</v>
      </c>
      <c r="CP424" s="411">
        <v>0</v>
      </c>
      <c r="CQ424" s="411">
        <v>0</v>
      </c>
      <c r="CR424" s="411">
        <v>0</v>
      </c>
      <c r="CS424" s="411">
        <v>0</v>
      </c>
      <c r="CT424" s="411">
        <v>0</v>
      </c>
      <c r="CU424" s="412">
        <v>0</v>
      </c>
      <c r="CV424" s="411">
        <f t="shared" si="136"/>
        <v>0</v>
      </c>
      <c r="CW424" s="411">
        <v>0</v>
      </c>
      <c r="CX424" s="411">
        <v>0</v>
      </c>
      <c r="CY424" s="411">
        <v>0</v>
      </c>
      <c r="CZ424" s="411">
        <v>0</v>
      </c>
      <c r="DA424" s="411">
        <v>0</v>
      </c>
      <c r="DB424" s="411">
        <v>0</v>
      </c>
      <c r="DC424" s="411">
        <v>0</v>
      </c>
      <c r="DD424" s="411">
        <v>0</v>
      </c>
      <c r="DE424" s="411">
        <v>0</v>
      </c>
      <c r="DF424" s="411">
        <v>0</v>
      </c>
      <c r="DG424" s="411">
        <v>0</v>
      </c>
      <c r="DH424" s="412">
        <v>0</v>
      </c>
      <c r="DI424" s="411">
        <f t="shared" si="137"/>
        <v>0</v>
      </c>
      <c r="DJ424" s="411">
        <v>0</v>
      </c>
      <c r="DK424" s="411">
        <v>0</v>
      </c>
      <c r="DL424" s="411">
        <v>0</v>
      </c>
      <c r="DM424" s="411">
        <v>0</v>
      </c>
      <c r="DN424" s="411">
        <v>0</v>
      </c>
      <c r="DO424" s="411">
        <v>0</v>
      </c>
      <c r="DP424" s="411">
        <v>0</v>
      </c>
      <c r="DQ424" s="411">
        <v>0</v>
      </c>
      <c r="DR424" s="411">
        <v>0</v>
      </c>
      <c r="DS424" s="411">
        <v>0</v>
      </c>
      <c r="DT424" s="411">
        <v>0</v>
      </c>
      <c r="DU424" s="412">
        <v>0</v>
      </c>
      <c r="DV424" s="411">
        <f t="shared" si="138"/>
        <v>0</v>
      </c>
      <c r="DW424" s="412">
        <v>0</v>
      </c>
      <c r="DX424" s="412">
        <v>0</v>
      </c>
      <c r="DY424" s="412">
        <v>0</v>
      </c>
      <c r="DZ424" s="412">
        <v>0</v>
      </c>
      <c r="EA424" s="412">
        <v>0</v>
      </c>
      <c r="EB424" s="412">
        <v>0</v>
      </c>
      <c r="EC424" s="412">
        <v>0</v>
      </c>
      <c r="ED424" s="412">
        <v>0</v>
      </c>
      <c r="EE424" s="412">
        <v>0</v>
      </c>
      <c r="EF424" s="412">
        <v>0</v>
      </c>
      <c r="EG424" s="412">
        <v>0</v>
      </c>
      <c r="EH424" s="412">
        <v>0</v>
      </c>
      <c r="EI424" s="411">
        <f t="shared" si="139"/>
        <v>0</v>
      </c>
      <c r="EK424" s="411">
        <f t="shared" si="140"/>
        <v>1</v>
      </c>
      <c r="EL424" s="7">
        <f t="shared" si="141"/>
        <v>-1</v>
      </c>
    </row>
    <row r="425" spans="1:142">
      <c r="A425" s="365" t="str">
        <f t="shared" si="123"/>
        <v xml:space="preserve"> 095</v>
      </c>
      <c r="B425" s="370" t="s">
        <v>947</v>
      </c>
      <c r="C425" s="370" t="s">
        <v>1193</v>
      </c>
      <c r="D425" s="411">
        <v>0</v>
      </c>
      <c r="E425" s="411">
        <v>0</v>
      </c>
      <c r="F425" s="411">
        <v>0</v>
      </c>
      <c r="G425" s="411">
        <v>0</v>
      </c>
      <c r="H425" s="411">
        <v>0</v>
      </c>
      <c r="I425" s="411">
        <v>0</v>
      </c>
      <c r="J425" s="411">
        <v>0</v>
      </c>
      <c r="K425" s="411">
        <v>1</v>
      </c>
      <c r="L425" s="411">
        <v>0</v>
      </c>
      <c r="M425" s="411">
        <v>1</v>
      </c>
      <c r="N425" s="411">
        <v>0</v>
      </c>
      <c r="O425" s="412">
        <v>0</v>
      </c>
      <c r="P425" s="411">
        <f t="shared" si="124"/>
        <v>2</v>
      </c>
      <c r="Q425" s="411">
        <f t="shared" si="125"/>
        <v>0</v>
      </c>
      <c r="R425" s="411">
        <f t="shared" si="126"/>
        <v>1</v>
      </c>
      <c r="S425" s="411">
        <f t="shared" si="127"/>
        <v>1</v>
      </c>
      <c r="T425" s="411">
        <v>0</v>
      </c>
      <c r="U425" s="411">
        <v>0</v>
      </c>
      <c r="V425" s="411">
        <v>0</v>
      </c>
      <c r="W425" s="411">
        <v>0</v>
      </c>
      <c r="X425" s="411">
        <v>0</v>
      </c>
      <c r="Y425" s="411">
        <v>0</v>
      </c>
      <c r="Z425" s="411">
        <v>0</v>
      </c>
      <c r="AA425" s="411">
        <v>0</v>
      </c>
      <c r="AB425" s="411">
        <v>0</v>
      </c>
      <c r="AC425" s="411">
        <v>0</v>
      </c>
      <c r="AD425" s="411">
        <v>0</v>
      </c>
      <c r="AE425" s="412">
        <v>0</v>
      </c>
      <c r="AF425" s="411">
        <f t="shared" si="128"/>
        <v>0</v>
      </c>
      <c r="AG425" s="411">
        <v>0</v>
      </c>
      <c r="AH425" s="411">
        <v>0</v>
      </c>
      <c r="AI425" s="411">
        <v>0</v>
      </c>
      <c r="AJ425" s="411">
        <v>0</v>
      </c>
      <c r="AK425" s="411">
        <v>0</v>
      </c>
      <c r="AL425" s="411">
        <v>0</v>
      </c>
      <c r="AM425" s="411">
        <v>0</v>
      </c>
      <c r="AN425" s="411">
        <v>0</v>
      </c>
      <c r="AO425" s="411">
        <v>0</v>
      </c>
      <c r="AP425" s="411">
        <v>0</v>
      </c>
      <c r="AQ425" s="411">
        <v>0</v>
      </c>
      <c r="AR425" s="412">
        <v>0</v>
      </c>
      <c r="AS425" s="411">
        <f t="shared" si="129"/>
        <v>0</v>
      </c>
      <c r="AT425" s="411">
        <f t="shared" si="130"/>
        <v>0</v>
      </c>
      <c r="AU425" s="411">
        <f t="shared" si="131"/>
        <v>0</v>
      </c>
      <c r="AV425" s="411">
        <f t="shared" si="132"/>
        <v>0</v>
      </c>
      <c r="AW425" s="411">
        <v>0</v>
      </c>
      <c r="AX425" s="411">
        <v>0</v>
      </c>
      <c r="AY425" s="411">
        <v>0</v>
      </c>
      <c r="AZ425" s="411">
        <v>0</v>
      </c>
      <c r="BA425" s="411">
        <v>0</v>
      </c>
      <c r="BB425" s="411">
        <v>0</v>
      </c>
      <c r="BC425" s="411">
        <v>0</v>
      </c>
      <c r="BD425" s="411">
        <v>0</v>
      </c>
      <c r="BE425" s="411">
        <v>0</v>
      </c>
      <c r="BF425" s="411">
        <v>0</v>
      </c>
      <c r="BG425" s="411">
        <v>0</v>
      </c>
      <c r="BH425" s="412">
        <v>0</v>
      </c>
      <c r="BI425" s="411">
        <f t="shared" si="133"/>
        <v>0</v>
      </c>
      <c r="BJ425" s="411">
        <v>0</v>
      </c>
      <c r="BK425" s="411">
        <v>0</v>
      </c>
      <c r="BL425" s="411">
        <v>0</v>
      </c>
      <c r="BM425" s="411">
        <v>0</v>
      </c>
      <c r="BN425" s="411">
        <v>0</v>
      </c>
      <c r="BO425" s="411">
        <v>0</v>
      </c>
      <c r="BP425" s="411">
        <v>0</v>
      </c>
      <c r="BQ425" s="411">
        <v>0</v>
      </c>
      <c r="BR425" s="411">
        <v>0</v>
      </c>
      <c r="BS425" s="411">
        <v>0</v>
      </c>
      <c r="BT425" s="411">
        <v>0</v>
      </c>
      <c r="BU425" s="412">
        <v>0</v>
      </c>
      <c r="BV425" s="411">
        <f t="shared" si="134"/>
        <v>0</v>
      </c>
      <c r="BW425" s="411">
        <v>0</v>
      </c>
      <c r="BX425" s="411">
        <v>0</v>
      </c>
      <c r="BY425" s="411">
        <v>0</v>
      </c>
      <c r="BZ425" s="411">
        <v>0</v>
      </c>
      <c r="CA425" s="411">
        <v>0</v>
      </c>
      <c r="CB425" s="411">
        <v>0</v>
      </c>
      <c r="CC425" s="411">
        <v>0</v>
      </c>
      <c r="CD425" s="411">
        <v>0</v>
      </c>
      <c r="CE425" s="411">
        <v>0</v>
      </c>
      <c r="CF425" s="411">
        <v>0</v>
      </c>
      <c r="CG425" s="411">
        <v>0</v>
      </c>
      <c r="CH425" s="412">
        <v>0</v>
      </c>
      <c r="CI425" s="411">
        <f t="shared" si="135"/>
        <v>0</v>
      </c>
      <c r="CJ425" s="411">
        <v>0</v>
      </c>
      <c r="CK425" s="411">
        <v>0</v>
      </c>
      <c r="CL425" s="411">
        <v>0</v>
      </c>
      <c r="CM425" s="411">
        <v>0</v>
      </c>
      <c r="CN425" s="411">
        <v>0</v>
      </c>
      <c r="CO425" s="411">
        <v>0</v>
      </c>
      <c r="CP425" s="411">
        <v>0</v>
      </c>
      <c r="CQ425" s="411">
        <v>0</v>
      </c>
      <c r="CR425" s="411">
        <v>0</v>
      </c>
      <c r="CS425" s="411">
        <v>0</v>
      </c>
      <c r="CT425" s="411">
        <v>0</v>
      </c>
      <c r="CU425" s="412">
        <v>0</v>
      </c>
      <c r="CV425" s="411">
        <f t="shared" si="136"/>
        <v>0</v>
      </c>
      <c r="CW425" s="411">
        <v>0</v>
      </c>
      <c r="CX425" s="411">
        <v>0</v>
      </c>
      <c r="CY425" s="411">
        <v>0</v>
      </c>
      <c r="CZ425" s="411">
        <v>0</v>
      </c>
      <c r="DA425" s="411">
        <v>0</v>
      </c>
      <c r="DB425" s="411">
        <v>0</v>
      </c>
      <c r="DC425" s="411">
        <v>0</v>
      </c>
      <c r="DD425" s="411">
        <v>0</v>
      </c>
      <c r="DE425" s="411">
        <v>0</v>
      </c>
      <c r="DF425" s="411">
        <v>0</v>
      </c>
      <c r="DG425" s="411">
        <v>0</v>
      </c>
      <c r="DH425" s="412">
        <v>0</v>
      </c>
      <c r="DI425" s="411">
        <f t="shared" si="137"/>
        <v>0</v>
      </c>
      <c r="DJ425" s="411">
        <v>0</v>
      </c>
      <c r="DK425" s="411">
        <v>0</v>
      </c>
      <c r="DL425" s="411">
        <v>0</v>
      </c>
      <c r="DM425" s="411">
        <v>0</v>
      </c>
      <c r="DN425" s="411">
        <v>0</v>
      </c>
      <c r="DO425" s="411">
        <v>0</v>
      </c>
      <c r="DP425" s="411">
        <v>0</v>
      </c>
      <c r="DQ425" s="411">
        <v>0</v>
      </c>
      <c r="DR425" s="411">
        <v>0</v>
      </c>
      <c r="DS425" s="411">
        <v>0</v>
      </c>
      <c r="DT425" s="411">
        <v>0</v>
      </c>
      <c r="DU425" s="412">
        <v>0</v>
      </c>
      <c r="DV425" s="411">
        <f t="shared" si="138"/>
        <v>0</v>
      </c>
      <c r="DW425" s="412">
        <v>0</v>
      </c>
      <c r="DX425" s="412">
        <v>0</v>
      </c>
      <c r="DY425" s="412">
        <v>0</v>
      </c>
      <c r="DZ425" s="412">
        <v>0</v>
      </c>
      <c r="EA425" s="412">
        <v>0</v>
      </c>
      <c r="EB425" s="412">
        <v>0</v>
      </c>
      <c r="EC425" s="412">
        <v>0</v>
      </c>
      <c r="ED425" s="412">
        <v>0</v>
      </c>
      <c r="EE425" s="412">
        <v>0</v>
      </c>
      <c r="EF425" s="412">
        <v>0</v>
      </c>
      <c r="EG425" s="412">
        <v>0</v>
      </c>
      <c r="EH425" s="412">
        <v>0</v>
      </c>
      <c r="EI425" s="411">
        <f t="shared" si="139"/>
        <v>0</v>
      </c>
      <c r="EK425" s="411">
        <f t="shared" si="140"/>
        <v>2</v>
      </c>
      <c r="EL425" s="7">
        <f t="shared" si="141"/>
        <v>-2</v>
      </c>
    </row>
    <row r="426" spans="1:142">
      <c r="A426" s="365" t="str">
        <f t="shared" si="123"/>
        <v xml:space="preserve"> 095</v>
      </c>
      <c r="B426" s="370" t="s">
        <v>947</v>
      </c>
      <c r="C426" s="370" t="s">
        <v>1175</v>
      </c>
      <c r="D426" s="411">
        <v>0</v>
      </c>
      <c r="E426" s="411">
        <v>0</v>
      </c>
      <c r="F426" s="411">
        <v>0</v>
      </c>
      <c r="G426" s="411">
        <v>0</v>
      </c>
      <c r="H426" s="411">
        <v>0</v>
      </c>
      <c r="I426" s="411">
        <v>0</v>
      </c>
      <c r="J426" s="411">
        <v>0</v>
      </c>
      <c r="K426" s="411">
        <v>0</v>
      </c>
      <c r="L426" s="411">
        <v>0</v>
      </c>
      <c r="M426" s="411">
        <v>0</v>
      </c>
      <c r="N426" s="411">
        <v>1</v>
      </c>
      <c r="O426" s="412">
        <v>0</v>
      </c>
      <c r="P426" s="411">
        <f t="shared" si="124"/>
        <v>1</v>
      </c>
      <c r="Q426" s="411">
        <f t="shared" si="125"/>
        <v>0</v>
      </c>
      <c r="R426" s="411">
        <f t="shared" si="126"/>
        <v>0</v>
      </c>
      <c r="S426" s="411">
        <f t="shared" si="127"/>
        <v>1</v>
      </c>
      <c r="T426" s="411">
        <v>0</v>
      </c>
      <c r="U426" s="411">
        <v>0</v>
      </c>
      <c r="V426" s="411">
        <v>0</v>
      </c>
      <c r="W426" s="411">
        <v>0</v>
      </c>
      <c r="X426" s="411">
        <v>0</v>
      </c>
      <c r="Y426" s="411">
        <v>0</v>
      </c>
      <c r="Z426" s="411">
        <v>0</v>
      </c>
      <c r="AA426" s="411">
        <v>0</v>
      </c>
      <c r="AB426" s="411">
        <v>0</v>
      </c>
      <c r="AC426" s="411">
        <v>0</v>
      </c>
      <c r="AD426" s="411">
        <v>0</v>
      </c>
      <c r="AE426" s="412">
        <v>0</v>
      </c>
      <c r="AF426" s="411">
        <f t="shared" si="128"/>
        <v>0</v>
      </c>
      <c r="AG426" s="411">
        <v>0</v>
      </c>
      <c r="AH426" s="411">
        <v>0</v>
      </c>
      <c r="AI426" s="411">
        <v>0</v>
      </c>
      <c r="AJ426" s="411">
        <v>0</v>
      </c>
      <c r="AK426" s="411">
        <v>0</v>
      </c>
      <c r="AL426" s="411">
        <v>0</v>
      </c>
      <c r="AM426" s="411">
        <v>0</v>
      </c>
      <c r="AN426" s="411">
        <v>0</v>
      </c>
      <c r="AO426" s="411">
        <v>0</v>
      </c>
      <c r="AP426" s="411">
        <v>0</v>
      </c>
      <c r="AQ426" s="411">
        <v>0</v>
      </c>
      <c r="AR426" s="412">
        <v>0</v>
      </c>
      <c r="AS426" s="411">
        <f t="shared" si="129"/>
        <v>0</v>
      </c>
      <c r="AT426" s="411">
        <f t="shared" si="130"/>
        <v>0</v>
      </c>
      <c r="AU426" s="411">
        <f t="shared" si="131"/>
        <v>0</v>
      </c>
      <c r="AV426" s="411">
        <f t="shared" si="132"/>
        <v>0</v>
      </c>
      <c r="AW426" s="411">
        <v>0</v>
      </c>
      <c r="AX426" s="411">
        <v>0</v>
      </c>
      <c r="AY426" s="411">
        <v>0</v>
      </c>
      <c r="AZ426" s="411">
        <v>0</v>
      </c>
      <c r="BA426" s="411">
        <v>0</v>
      </c>
      <c r="BB426" s="411">
        <v>0</v>
      </c>
      <c r="BC426" s="411">
        <v>0</v>
      </c>
      <c r="BD426" s="411">
        <v>0</v>
      </c>
      <c r="BE426" s="411">
        <v>0</v>
      </c>
      <c r="BF426" s="411">
        <v>0</v>
      </c>
      <c r="BG426" s="411">
        <v>0</v>
      </c>
      <c r="BH426" s="412">
        <v>0</v>
      </c>
      <c r="BI426" s="411">
        <f t="shared" si="133"/>
        <v>0</v>
      </c>
      <c r="BJ426" s="411">
        <v>0</v>
      </c>
      <c r="BK426" s="411">
        <v>0</v>
      </c>
      <c r="BL426" s="411">
        <v>0</v>
      </c>
      <c r="BM426" s="411">
        <v>0</v>
      </c>
      <c r="BN426" s="411">
        <v>0</v>
      </c>
      <c r="BO426" s="411">
        <v>0</v>
      </c>
      <c r="BP426" s="411">
        <v>0</v>
      </c>
      <c r="BQ426" s="411">
        <v>0</v>
      </c>
      <c r="BR426" s="411">
        <v>0</v>
      </c>
      <c r="BS426" s="411">
        <v>0</v>
      </c>
      <c r="BT426" s="411">
        <v>0</v>
      </c>
      <c r="BU426" s="412">
        <v>0</v>
      </c>
      <c r="BV426" s="411">
        <f t="shared" si="134"/>
        <v>0</v>
      </c>
      <c r="BW426" s="411">
        <v>0</v>
      </c>
      <c r="BX426" s="411">
        <v>0</v>
      </c>
      <c r="BY426" s="411">
        <v>0</v>
      </c>
      <c r="BZ426" s="411">
        <v>0</v>
      </c>
      <c r="CA426" s="411">
        <v>0</v>
      </c>
      <c r="CB426" s="411">
        <v>0</v>
      </c>
      <c r="CC426" s="411">
        <v>0</v>
      </c>
      <c r="CD426" s="411">
        <v>0</v>
      </c>
      <c r="CE426" s="411">
        <v>0</v>
      </c>
      <c r="CF426" s="411">
        <v>0</v>
      </c>
      <c r="CG426" s="411">
        <v>0</v>
      </c>
      <c r="CH426" s="412">
        <v>0</v>
      </c>
      <c r="CI426" s="411">
        <f t="shared" si="135"/>
        <v>0</v>
      </c>
      <c r="CJ426" s="411">
        <v>0</v>
      </c>
      <c r="CK426" s="411">
        <v>0</v>
      </c>
      <c r="CL426" s="411">
        <v>0</v>
      </c>
      <c r="CM426" s="411">
        <v>0</v>
      </c>
      <c r="CN426" s="411">
        <v>0</v>
      </c>
      <c r="CO426" s="411">
        <v>0</v>
      </c>
      <c r="CP426" s="411">
        <v>0</v>
      </c>
      <c r="CQ426" s="411">
        <v>0</v>
      </c>
      <c r="CR426" s="411">
        <v>0</v>
      </c>
      <c r="CS426" s="411">
        <v>0</v>
      </c>
      <c r="CT426" s="411">
        <v>0</v>
      </c>
      <c r="CU426" s="412">
        <v>0</v>
      </c>
      <c r="CV426" s="411">
        <f t="shared" si="136"/>
        <v>0</v>
      </c>
      <c r="CW426" s="411">
        <v>0</v>
      </c>
      <c r="CX426" s="411">
        <v>0</v>
      </c>
      <c r="CY426" s="411">
        <v>0</v>
      </c>
      <c r="CZ426" s="411">
        <v>0</v>
      </c>
      <c r="DA426" s="411">
        <v>0</v>
      </c>
      <c r="DB426" s="411">
        <v>0</v>
      </c>
      <c r="DC426" s="411">
        <v>0</v>
      </c>
      <c r="DD426" s="411">
        <v>0</v>
      </c>
      <c r="DE426" s="411">
        <v>0</v>
      </c>
      <c r="DF426" s="411">
        <v>0</v>
      </c>
      <c r="DG426" s="411">
        <v>0</v>
      </c>
      <c r="DH426" s="412">
        <v>0</v>
      </c>
      <c r="DI426" s="411">
        <f t="shared" si="137"/>
        <v>0</v>
      </c>
      <c r="DJ426" s="411">
        <v>0</v>
      </c>
      <c r="DK426" s="411">
        <v>0</v>
      </c>
      <c r="DL426" s="411">
        <v>0</v>
      </c>
      <c r="DM426" s="411">
        <v>0</v>
      </c>
      <c r="DN426" s="411">
        <v>0</v>
      </c>
      <c r="DO426" s="411">
        <v>0</v>
      </c>
      <c r="DP426" s="411">
        <v>0</v>
      </c>
      <c r="DQ426" s="411">
        <v>0</v>
      </c>
      <c r="DR426" s="411">
        <v>0</v>
      </c>
      <c r="DS426" s="411">
        <v>0</v>
      </c>
      <c r="DT426" s="411">
        <v>0</v>
      </c>
      <c r="DU426" s="412">
        <v>0</v>
      </c>
      <c r="DV426" s="411">
        <f t="shared" si="138"/>
        <v>0</v>
      </c>
      <c r="DW426" s="412">
        <v>0</v>
      </c>
      <c r="DX426" s="412">
        <v>0</v>
      </c>
      <c r="DY426" s="412">
        <v>0</v>
      </c>
      <c r="DZ426" s="412">
        <v>0</v>
      </c>
      <c r="EA426" s="412">
        <v>0</v>
      </c>
      <c r="EB426" s="412">
        <v>0</v>
      </c>
      <c r="EC426" s="412">
        <v>0</v>
      </c>
      <c r="ED426" s="412">
        <v>0</v>
      </c>
      <c r="EE426" s="412">
        <v>0</v>
      </c>
      <c r="EF426" s="412">
        <v>0</v>
      </c>
      <c r="EG426" s="412">
        <v>0</v>
      </c>
      <c r="EH426" s="412">
        <v>0</v>
      </c>
      <c r="EI426" s="411">
        <f t="shared" si="139"/>
        <v>0</v>
      </c>
      <c r="EK426" s="411">
        <f t="shared" si="140"/>
        <v>1</v>
      </c>
      <c r="EL426" s="7">
        <f t="shared" si="141"/>
        <v>-1</v>
      </c>
    </row>
    <row r="427" spans="1:142">
      <c r="A427" s="365" t="str">
        <f t="shared" si="123"/>
        <v xml:space="preserve"> 095</v>
      </c>
      <c r="B427" s="370" t="s">
        <v>947</v>
      </c>
      <c r="C427" s="370" t="s">
        <v>1177</v>
      </c>
      <c r="D427" s="411">
        <v>0</v>
      </c>
      <c r="E427" s="411">
        <v>0</v>
      </c>
      <c r="F427" s="411">
        <v>0</v>
      </c>
      <c r="G427" s="411">
        <v>0</v>
      </c>
      <c r="H427" s="411">
        <v>0</v>
      </c>
      <c r="I427" s="411">
        <v>0</v>
      </c>
      <c r="J427" s="411">
        <v>0</v>
      </c>
      <c r="K427" s="411">
        <v>1</v>
      </c>
      <c r="L427" s="411">
        <v>0</v>
      </c>
      <c r="M427" s="411">
        <v>1</v>
      </c>
      <c r="N427" s="411">
        <v>0</v>
      </c>
      <c r="O427" s="412">
        <v>0</v>
      </c>
      <c r="P427" s="411">
        <f t="shared" si="124"/>
        <v>2</v>
      </c>
      <c r="Q427" s="411">
        <f t="shared" si="125"/>
        <v>0</v>
      </c>
      <c r="R427" s="411">
        <f t="shared" si="126"/>
        <v>1</v>
      </c>
      <c r="S427" s="411">
        <f t="shared" si="127"/>
        <v>1</v>
      </c>
      <c r="T427" s="411">
        <v>0</v>
      </c>
      <c r="U427" s="411">
        <v>0</v>
      </c>
      <c r="V427" s="411">
        <v>0</v>
      </c>
      <c r="W427" s="411">
        <v>0</v>
      </c>
      <c r="X427" s="411">
        <v>0</v>
      </c>
      <c r="Y427" s="411">
        <v>0</v>
      </c>
      <c r="Z427" s="411">
        <v>0</v>
      </c>
      <c r="AA427" s="411">
        <v>0</v>
      </c>
      <c r="AB427" s="411">
        <v>0</v>
      </c>
      <c r="AC427" s="411">
        <v>0</v>
      </c>
      <c r="AD427" s="411">
        <v>0</v>
      </c>
      <c r="AE427" s="412">
        <v>0</v>
      </c>
      <c r="AF427" s="411">
        <f t="shared" si="128"/>
        <v>0</v>
      </c>
      <c r="AG427" s="411">
        <v>0</v>
      </c>
      <c r="AH427" s="411">
        <v>0</v>
      </c>
      <c r="AI427" s="411">
        <v>0</v>
      </c>
      <c r="AJ427" s="411">
        <v>0</v>
      </c>
      <c r="AK427" s="411">
        <v>0</v>
      </c>
      <c r="AL427" s="411">
        <v>0</v>
      </c>
      <c r="AM427" s="411">
        <v>0</v>
      </c>
      <c r="AN427" s="411">
        <v>0</v>
      </c>
      <c r="AO427" s="411">
        <v>0</v>
      </c>
      <c r="AP427" s="411">
        <v>0</v>
      </c>
      <c r="AQ427" s="411">
        <v>0</v>
      </c>
      <c r="AR427" s="412">
        <v>0</v>
      </c>
      <c r="AS427" s="411">
        <f t="shared" si="129"/>
        <v>0</v>
      </c>
      <c r="AT427" s="411">
        <f t="shared" si="130"/>
        <v>0</v>
      </c>
      <c r="AU427" s="411">
        <f t="shared" si="131"/>
        <v>0</v>
      </c>
      <c r="AV427" s="411">
        <f t="shared" si="132"/>
        <v>0</v>
      </c>
      <c r="AW427" s="411">
        <v>0</v>
      </c>
      <c r="AX427" s="411">
        <v>0</v>
      </c>
      <c r="AY427" s="411">
        <v>0</v>
      </c>
      <c r="AZ427" s="411">
        <v>0</v>
      </c>
      <c r="BA427" s="411">
        <v>0</v>
      </c>
      <c r="BB427" s="411">
        <v>0</v>
      </c>
      <c r="BC427" s="411">
        <v>0</v>
      </c>
      <c r="BD427" s="411">
        <v>0</v>
      </c>
      <c r="BE427" s="411">
        <v>0</v>
      </c>
      <c r="BF427" s="411">
        <v>0</v>
      </c>
      <c r="BG427" s="411">
        <v>0</v>
      </c>
      <c r="BH427" s="412">
        <v>0</v>
      </c>
      <c r="BI427" s="411">
        <f t="shared" si="133"/>
        <v>0</v>
      </c>
      <c r="BJ427" s="411">
        <v>0</v>
      </c>
      <c r="BK427" s="411">
        <v>0</v>
      </c>
      <c r="BL427" s="411">
        <v>0</v>
      </c>
      <c r="BM427" s="411">
        <v>0</v>
      </c>
      <c r="BN427" s="411">
        <v>0</v>
      </c>
      <c r="BO427" s="411">
        <v>0</v>
      </c>
      <c r="BP427" s="411">
        <v>0</v>
      </c>
      <c r="BQ427" s="411">
        <v>0</v>
      </c>
      <c r="BR427" s="411">
        <v>0</v>
      </c>
      <c r="BS427" s="411">
        <v>0</v>
      </c>
      <c r="BT427" s="411">
        <v>0</v>
      </c>
      <c r="BU427" s="412">
        <v>0</v>
      </c>
      <c r="BV427" s="411">
        <f t="shared" si="134"/>
        <v>0</v>
      </c>
      <c r="BW427" s="411">
        <v>0</v>
      </c>
      <c r="BX427" s="411">
        <v>0</v>
      </c>
      <c r="BY427" s="411">
        <v>0</v>
      </c>
      <c r="BZ427" s="411">
        <v>0</v>
      </c>
      <c r="CA427" s="411">
        <v>0</v>
      </c>
      <c r="CB427" s="411">
        <v>0</v>
      </c>
      <c r="CC427" s="411">
        <v>0</v>
      </c>
      <c r="CD427" s="411">
        <v>0</v>
      </c>
      <c r="CE427" s="411">
        <v>0</v>
      </c>
      <c r="CF427" s="411">
        <v>0</v>
      </c>
      <c r="CG427" s="411">
        <v>0</v>
      </c>
      <c r="CH427" s="412">
        <v>0</v>
      </c>
      <c r="CI427" s="411">
        <f t="shared" si="135"/>
        <v>0</v>
      </c>
      <c r="CJ427" s="411">
        <v>0</v>
      </c>
      <c r="CK427" s="411">
        <v>0</v>
      </c>
      <c r="CL427" s="411">
        <v>0</v>
      </c>
      <c r="CM427" s="411">
        <v>0</v>
      </c>
      <c r="CN427" s="411">
        <v>0</v>
      </c>
      <c r="CO427" s="411">
        <v>0</v>
      </c>
      <c r="CP427" s="411">
        <v>0</v>
      </c>
      <c r="CQ427" s="411">
        <v>0</v>
      </c>
      <c r="CR427" s="411">
        <v>0</v>
      </c>
      <c r="CS427" s="411">
        <v>0</v>
      </c>
      <c r="CT427" s="411">
        <v>0</v>
      </c>
      <c r="CU427" s="412">
        <v>0</v>
      </c>
      <c r="CV427" s="411">
        <f t="shared" si="136"/>
        <v>0</v>
      </c>
      <c r="CW427" s="411">
        <v>0</v>
      </c>
      <c r="CX427" s="411">
        <v>0</v>
      </c>
      <c r="CY427" s="411">
        <v>0</v>
      </c>
      <c r="CZ427" s="411">
        <v>0</v>
      </c>
      <c r="DA427" s="411">
        <v>0</v>
      </c>
      <c r="DB427" s="411">
        <v>0</v>
      </c>
      <c r="DC427" s="411">
        <v>0</v>
      </c>
      <c r="DD427" s="411">
        <v>0</v>
      </c>
      <c r="DE427" s="411">
        <v>0</v>
      </c>
      <c r="DF427" s="411">
        <v>0</v>
      </c>
      <c r="DG427" s="411">
        <v>0</v>
      </c>
      <c r="DH427" s="412">
        <v>0</v>
      </c>
      <c r="DI427" s="411">
        <f t="shared" si="137"/>
        <v>0</v>
      </c>
      <c r="DJ427" s="411">
        <v>0</v>
      </c>
      <c r="DK427" s="411">
        <v>0</v>
      </c>
      <c r="DL427" s="411">
        <v>0</v>
      </c>
      <c r="DM427" s="411">
        <v>0</v>
      </c>
      <c r="DN427" s="411">
        <v>0</v>
      </c>
      <c r="DO427" s="411">
        <v>0</v>
      </c>
      <c r="DP427" s="411">
        <v>0</v>
      </c>
      <c r="DQ427" s="411">
        <v>0</v>
      </c>
      <c r="DR427" s="411">
        <v>0</v>
      </c>
      <c r="DS427" s="411">
        <v>0</v>
      </c>
      <c r="DT427" s="411">
        <v>0</v>
      </c>
      <c r="DU427" s="412">
        <v>0</v>
      </c>
      <c r="DV427" s="411">
        <f t="shared" si="138"/>
        <v>0</v>
      </c>
      <c r="DW427" s="412">
        <v>0</v>
      </c>
      <c r="DX427" s="412">
        <v>0</v>
      </c>
      <c r="DY427" s="412">
        <v>0</v>
      </c>
      <c r="DZ427" s="412">
        <v>0</v>
      </c>
      <c r="EA427" s="412">
        <v>0</v>
      </c>
      <c r="EB427" s="412">
        <v>0</v>
      </c>
      <c r="EC427" s="412">
        <v>0</v>
      </c>
      <c r="ED427" s="412">
        <v>0</v>
      </c>
      <c r="EE427" s="412">
        <v>0</v>
      </c>
      <c r="EF427" s="412">
        <v>0</v>
      </c>
      <c r="EG427" s="412">
        <v>0</v>
      </c>
      <c r="EH427" s="412">
        <v>0</v>
      </c>
      <c r="EI427" s="411">
        <f t="shared" si="139"/>
        <v>0</v>
      </c>
      <c r="EK427" s="411">
        <f t="shared" si="140"/>
        <v>2</v>
      </c>
      <c r="EL427" s="7">
        <f t="shared" si="141"/>
        <v>-2</v>
      </c>
    </row>
    <row r="428" spans="1:142">
      <c r="A428" s="365" t="str">
        <f t="shared" si="123"/>
        <v xml:space="preserve"> 095</v>
      </c>
      <c r="B428" s="370" t="s">
        <v>947</v>
      </c>
      <c r="C428" s="370" t="s">
        <v>1179</v>
      </c>
      <c r="D428" s="411">
        <v>0</v>
      </c>
      <c r="E428" s="411">
        <v>0</v>
      </c>
      <c r="F428" s="411">
        <v>0</v>
      </c>
      <c r="G428" s="411">
        <v>0</v>
      </c>
      <c r="H428" s="411">
        <v>0</v>
      </c>
      <c r="I428" s="411">
        <v>0</v>
      </c>
      <c r="J428" s="411">
        <v>0</v>
      </c>
      <c r="K428" s="411">
        <v>1</v>
      </c>
      <c r="L428" s="411">
        <v>0</v>
      </c>
      <c r="M428" s="411">
        <v>1</v>
      </c>
      <c r="N428" s="411">
        <v>0</v>
      </c>
      <c r="O428" s="412">
        <v>0</v>
      </c>
      <c r="P428" s="411">
        <f t="shared" si="124"/>
        <v>2</v>
      </c>
      <c r="Q428" s="411">
        <f t="shared" si="125"/>
        <v>0</v>
      </c>
      <c r="R428" s="411">
        <f t="shared" si="126"/>
        <v>1</v>
      </c>
      <c r="S428" s="411">
        <f t="shared" si="127"/>
        <v>1</v>
      </c>
      <c r="T428" s="411">
        <v>0</v>
      </c>
      <c r="U428" s="411">
        <v>0</v>
      </c>
      <c r="V428" s="411">
        <v>0</v>
      </c>
      <c r="W428" s="411">
        <v>0</v>
      </c>
      <c r="X428" s="411">
        <v>0</v>
      </c>
      <c r="Y428" s="411">
        <v>0</v>
      </c>
      <c r="Z428" s="411">
        <v>0</v>
      </c>
      <c r="AA428" s="411">
        <v>0</v>
      </c>
      <c r="AB428" s="411">
        <v>0</v>
      </c>
      <c r="AC428" s="411">
        <v>0</v>
      </c>
      <c r="AD428" s="411">
        <v>0</v>
      </c>
      <c r="AE428" s="412">
        <v>0</v>
      </c>
      <c r="AF428" s="411">
        <f t="shared" si="128"/>
        <v>0</v>
      </c>
      <c r="AG428" s="411">
        <v>0</v>
      </c>
      <c r="AH428" s="411">
        <v>0</v>
      </c>
      <c r="AI428" s="411">
        <v>0</v>
      </c>
      <c r="AJ428" s="411">
        <v>0</v>
      </c>
      <c r="AK428" s="411">
        <v>0</v>
      </c>
      <c r="AL428" s="411">
        <v>0</v>
      </c>
      <c r="AM428" s="411">
        <v>0</v>
      </c>
      <c r="AN428" s="411">
        <v>0</v>
      </c>
      <c r="AO428" s="411">
        <v>0</v>
      </c>
      <c r="AP428" s="411">
        <v>0</v>
      </c>
      <c r="AQ428" s="411">
        <v>0</v>
      </c>
      <c r="AR428" s="412">
        <v>0</v>
      </c>
      <c r="AS428" s="411">
        <f t="shared" si="129"/>
        <v>0</v>
      </c>
      <c r="AT428" s="411">
        <f t="shared" si="130"/>
        <v>0</v>
      </c>
      <c r="AU428" s="411">
        <f t="shared" si="131"/>
        <v>0</v>
      </c>
      <c r="AV428" s="411">
        <f t="shared" si="132"/>
        <v>0</v>
      </c>
      <c r="AW428" s="411">
        <v>0</v>
      </c>
      <c r="AX428" s="411">
        <v>0</v>
      </c>
      <c r="AY428" s="411">
        <v>0</v>
      </c>
      <c r="AZ428" s="411">
        <v>0</v>
      </c>
      <c r="BA428" s="411">
        <v>0</v>
      </c>
      <c r="BB428" s="411">
        <v>0</v>
      </c>
      <c r="BC428" s="411">
        <v>0</v>
      </c>
      <c r="BD428" s="411">
        <v>0</v>
      </c>
      <c r="BE428" s="411">
        <v>0</v>
      </c>
      <c r="BF428" s="411">
        <v>0</v>
      </c>
      <c r="BG428" s="411">
        <v>0</v>
      </c>
      <c r="BH428" s="412">
        <v>0</v>
      </c>
      <c r="BI428" s="411">
        <f t="shared" si="133"/>
        <v>0</v>
      </c>
      <c r="BJ428" s="411">
        <v>0</v>
      </c>
      <c r="BK428" s="411">
        <v>0</v>
      </c>
      <c r="BL428" s="411">
        <v>0</v>
      </c>
      <c r="BM428" s="411">
        <v>0</v>
      </c>
      <c r="BN428" s="411">
        <v>0</v>
      </c>
      <c r="BO428" s="411">
        <v>0</v>
      </c>
      <c r="BP428" s="411">
        <v>0</v>
      </c>
      <c r="BQ428" s="411">
        <v>0</v>
      </c>
      <c r="BR428" s="411">
        <v>0</v>
      </c>
      <c r="BS428" s="411">
        <v>0</v>
      </c>
      <c r="BT428" s="411">
        <v>0</v>
      </c>
      <c r="BU428" s="412">
        <v>0</v>
      </c>
      <c r="BV428" s="411">
        <f t="shared" si="134"/>
        <v>0</v>
      </c>
      <c r="BW428" s="411">
        <v>0</v>
      </c>
      <c r="BX428" s="411">
        <v>0</v>
      </c>
      <c r="BY428" s="411">
        <v>0</v>
      </c>
      <c r="BZ428" s="411">
        <v>0</v>
      </c>
      <c r="CA428" s="411">
        <v>0</v>
      </c>
      <c r="CB428" s="411">
        <v>0</v>
      </c>
      <c r="CC428" s="411">
        <v>0</v>
      </c>
      <c r="CD428" s="411">
        <v>0</v>
      </c>
      <c r="CE428" s="411">
        <v>0</v>
      </c>
      <c r="CF428" s="411">
        <v>0</v>
      </c>
      <c r="CG428" s="411">
        <v>0</v>
      </c>
      <c r="CH428" s="412">
        <v>0</v>
      </c>
      <c r="CI428" s="411">
        <f t="shared" si="135"/>
        <v>0</v>
      </c>
      <c r="CJ428" s="411">
        <v>0</v>
      </c>
      <c r="CK428" s="411">
        <v>0</v>
      </c>
      <c r="CL428" s="411">
        <v>0</v>
      </c>
      <c r="CM428" s="411">
        <v>0</v>
      </c>
      <c r="CN428" s="411">
        <v>0</v>
      </c>
      <c r="CO428" s="411">
        <v>0</v>
      </c>
      <c r="CP428" s="411">
        <v>0</v>
      </c>
      <c r="CQ428" s="411">
        <v>0</v>
      </c>
      <c r="CR428" s="411">
        <v>0</v>
      </c>
      <c r="CS428" s="411">
        <v>0</v>
      </c>
      <c r="CT428" s="411">
        <v>0</v>
      </c>
      <c r="CU428" s="412">
        <v>0</v>
      </c>
      <c r="CV428" s="411">
        <f t="shared" si="136"/>
        <v>0</v>
      </c>
      <c r="CW428" s="411">
        <v>0</v>
      </c>
      <c r="CX428" s="411">
        <v>0</v>
      </c>
      <c r="CY428" s="411">
        <v>0</v>
      </c>
      <c r="CZ428" s="411">
        <v>0</v>
      </c>
      <c r="DA428" s="411">
        <v>0</v>
      </c>
      <c r="DB428" s="411">
        <v>0</v>
      </c>
      <c r="DC428" s="411">
        <v>0</v>
      </c>
      <c r="DD428" s="411">
        <v>0</v>
      </c>
      <c r="DE428" s="411">
        <v>0</v>
      </c>
      <c r="DF428" s="411">
        <v>0</v>
      </c>
      <c r="DG428" s="411">
        <v>0</v>
      </c>
      <c r="DH428" s="412">
        <v>0</v>
      </c>
      <c r="DI428" s="411">
        <f t="shared" si="137"/>
        <v>0</v>
      </c>
      <c r="DJ428" s="411">
        <v>0</v>
      </c>
      <c r="DK428" s="411">
        <v>0</v>
      </c>
      <c r="DL428" s="411">
        <v>0</v>
      </c>
      <c r="DM428" s="411">
        <v>0</v>
      </c>
      <c r="DN428" s="411">
        <v>0</v>
      </c>
      <c r="DO428" s="411">
        <v>0</v>
      </c>
      <c r="DP428" s="411">
        <v>0</v>
      </c>
      <c r="DQ428" s="411">
        <v>0</v>
      </c>
      <c r="DR428" s="411">
        <v>0</v>
      </c>
      <c r="DS428" s="411">
        <v>0</v>
      </c>
      <c r="DT428" s="411">
        <v>0</v>
      </c>
      <c r="DU428" s="412">
        <v>0</v>
      </c>
      <c r="DV428" s="411">
        <f t="shared" si="138"/>
        <v>0</v>
      </c>
      <c r="DW428" s="412">
        <v>0</v>
      </c>
      <c r="DX428" s="412">
        <v>0</v>
      </c>
      <c r="DY428" s="412">
        <v>0</v>
      </c>
      <c r="DZ428" s="412">
        <v>0</v>
      </c>
      <c r="EA428" s="412">
        <v>0</v>
      </c>
      <c r="EB428" s="412">
        <v>0</v>
      </c>
      <c r="EC428" s="412">
        <v>0</v>
      </c>
      <c r="ED428" s="412">
        <v>0</v>
      </c>
      <c r="EE428" s="412">
        <v>0</v>
      </c>
      <c r="EF428" s="412">
        <v>0</v>
      </c>
      <c r="EG428" s="412">
        <v>0</v>
      </c>
      <c r="EH428" s="412">
        <v>0</v>
      </c>
      <c r="EI428" s="411">
        <f t="shared" si="139"/>
        <v>0</v>
      </c>
      <c r="EK428" s="411">
        <f t="shared" si="140"/>
        <v>2</v>
      </c>
      <c r="EL428" s="7">
        <f t="shared" si="141"/>
        <v>-2</v>
      </c>
    </row>
    <row r="429" spans="1:142">
      <c r="A429" s="365" t="str">
        <f t="shared" si="123"/>
        <v xml:space="preserve"> 097</v>
      </c>
      <c r="B429" s="370" t="s">
        <v>948</v>
      </c>
      <c r="C429" s="370" t="s">
        <v>1167</v>
      </c>
      <c r="D429" s="411">
        <v>1035</v>
      </c>
      <c r="E429" s="411">
        <v>1030</v>
      </c>
      <c r="F429" s="411">
        <v>1020</v>
      </c>
      <c r="G429" s="411">
        <v>1013</v>
      </c>
      <c r="H429" s="411">
        <v>1009</v>
      </c>
      <c r="I429" s="411">
        <v>1002</v>
      </c>
      <c r="J429" s="411">
        <v>998</v>
      </c>
      <c r="K429" s="411">
        <v>991</v>
      </c>
      <c r="L429" s="411">
        <v>988</v>
      </c>
      <c r="M429" s="411">
        <v>981</v>
      </c>
      <c r="N429" s="411">
        <v>974</v>
      </c>
      <c r="O429" s="412">
        <v>974</v>
      </c>
      <c r="P429" s="411">
        <f t="shared" si="124"/>
        <v>12015</v>
      </c>
      <c r="Q429" s="411">
        <f t="shared" si="125"/>
        <v>7074.8064516129034</v>
      </c>
      <c r="R429" s="411">
        <f t="shared" si="126"/>
        <v>1738.6418242491659</v>
      </c>
      <c r="S429" s="411">
        <f t="shared" si="127"/>
        <v>3201.5517241379312</v>
      </c>
      <c r="T429" s="411">
        <v>3.0000000000000915</v>
      </c>
      <c r="U429" s="411">
        <v>-2.0000000000000169</v>
      </c>
      <c r="V429" s="411">
        <v>-2.0000000000000178</v>
      </c>
      <c r="W429" s="411">
        <v>3.0000000000000284</v>
      </c>
      <c r="X429" s="411">
        <v>5</v>
      </c>
      <c r="Y429" s="411">
        <v>5.9999999999999805</v>
      </c>
      <c r="Z429" s="411">
        <v>1.0000000000000266</v>
      </c>
      <c r="AA429" s="411">
        <v>32.999999999999979</v>
      </c>
      <c r="AB429" s="411">
        <v>-3.0000000000000191</v>
      </c>
      <c r="AC429" s="411">
        <v>9.0000000000000071</v>
      </c>
      <c r="AD429" s="411">
        <v>0</v>
      </c>
      <c r="AE429" s="412">
        <v>-3.000000000000008</v>
      </c>
      <c r="AF429" s="411">
        <f t="shared" si="128"/>
        <v>50.00000000000005</v>
      </c>
      <c r="AG429" s="411">
        <v>1038</v>
      </c>
      <c r="AH429" s="411">
        <v>1028</v>
      </c>
      <c r="AI429" s="411">
        <v>1018</v>
      </c>
      <c r="AJ429" s="411">
        <v>1016.0000000000001</v>
      </c>
      <c r="AK429" s="411">
        <v>1014</v>
      </c>
      <c r="AL429" s="411">
        <v>1008</v>
      </c>
      <c r="AM429" s="411">
        <v>999</v>
      </c>
      <c r="AN429" s="411">
        <v>1023.9999999999999</v>
      </c>
      <c r="AO429" s="411">
        <v>985</v>
      </c>
      <c r="AP429" s="411">
        <v>990</v>
      </c>
      <c r="AQ429" s="411">
        <v>974</v>
      </c>
      <c r="AR429" s="412">
        <v>971</v>
      </c>
      <c r="AS429" s="411">
        <f t="shared" si="129"/>
        <v>12065</v>
      </c>
      <c r="AT429" s="411">
        <f t="shared" si="130"/>
        <v>7088.7741935483873</v>
      </c>
      <c r="AU429" s="411">
        <f t="shared" si="131"/>
        <v>1769.5016685205783</v>
      </c>
      <c r="AV429" s="411">
        <f t="shared" si="132"/>
        <v>3206.7241379310344</v>
      </c>
      <c r="AW429" s="411">
        <v>0</v>
      </c>
      <c r="AX429" s="411">
        <v>0</v>
      </c>
      <c r="AY429" s="411">
        <v>0</v>
      </c>
      <c r="AZ429" s="411">
        <v>0</v>
      </c>
      <c r="BA429" s="411">
        <v>0</v>
      </c>
      <c r="BB429" s="411">
        <v>0</v>
      </c>
      <c r="BC429" s="411">
        <v>0</v>
      </c>
      <c r="BD429" s="411">
        <v>0</v>
      </c>
      <c r="BE429" s="411">
        <v>0</v>
      </c>
      <c r="BF429" s="411">
        <v>0</v>
      </c>
      <c r="BG429" s="411">
        <v>0</v>
      </c>
      <c r="BH429" s="412">
        <v>0</v>
      </c>
      <c r="BI429" s="411">
        <f t="shared" si="133"/>
        <v>0</v>
      </c>
      <c r="BJ429" s="411">
        <v>1038</v>
      </c>
      <c r="BK429" s="411">
        <v>1028</v>
      </c>
      <c r="BL429" s="411">
        <v>1018</v>
      </c>
      <c r="BM429" s="411">
        <v>1016.0000000000001</v>
      </c>
      <c r="BN429" s="411">
        <v>1014</v>
      </c>
      <c r="BO429" s="411">
        <v>1008</v>
      </c>
      <c r="BP429" s="411">
        <v>999</v>
      </c>
      <c r="BQ429" s="411">
        <v>1023.9999999999999</v>
      </c>
      <c r="BR429" s="411">
        <v>985</v>
      </c>
      <c r="BS429" s="411">
        <v>990</v>
      </c>
      <c r="BT429" s="411">
        <v>974</v>
      </c>
      <c r="BU429" s="412">
        <v>971</v>
      </c>
      <c r="BV429" s="411">
        <f t="shared" si="134"/>
        <v>12065</v>
      </c>
      <c r="BW429" s="411">
        <v>0</v>
      </c>
      <c r="BX429" s="411">
        <v>0</v>
      </c>
      <c r="BY429" s="411">
        <v>0</v>
      </c>
      <c r="BZ429" s="411">
        <v>0</v>
      </c>
      <c r="CA429" s="411">
        <v>0</v>
      </c>
      <c r="CB429" s="411">
        <v>0</v>
      </c>
      <c r="CC429" s="411">
        <v>0</v>
      </c>
      <c r="CD429" s="411">
        <v>0</v>
      </c>
      <c r="CE429" s="411">
        <v>0</v>
      </c>
      <c r="CF429" s="411">
        <v>0</v>
      </c>
      <c r="CG429" s="411">
        <v>0</v>
      </c>
      <c r="CH429" s="412">
        <v>0</v>
      </c>
      <c r="CI429" s="411">
        <f t="shared" si="135"/>
        <v>0</v>
      </c>
      <c r="CJ429" s="411">
        <v>1038</v>
      </c>
      <c r="CK429" s="411">
        <v>1028</v>
      </c>
      <c r="CL429" s="411">
        <v>1018</v>
      </c>
      <c r="CM429" s="411">
        <v>1016.0000000000001</v>
      </c>
      <c r="CN429" s="411">
        <v>1014</v>
      </c>
      <c r="CO429" s="411">
        <v>1008</v>
      </c>
      <c r="CP429" s="411">
        <v>999</v>
      </c>
      <c r="CQ429" s="411">
        <v>1023.9999999999999</v>
      </c>
      <c r="CR429" s="411">
        <v>985</v>
      </c>
      <c r="CS429" s="411">
        <v>990</v>
      </c>
      <c r="CT429" s="411">
        <v>974</v>
      </c>
      <c r="CU429" s="412">
        <v>971</v>
      </c>
      <c r="CV429" s="411">
        <f t="shared" si="136"/>
        <v>12065</v>
      </c>
      <c r="CW429" s="411">
        <v>-67.000000000000099</v>
      </c>
      <c r="CX429" s="411">
        <v>-56.999999999999993</v>
      </c>
      <c r="CY429" s="411">
        <v>-46.999999999999986</v>
      </c>
      <c r="CZ429" s="411">
        <v>-45.000000000000036</v>
      </c>
      <c r="DA429" s="411">
        <v>-43.000000000000007</v>
      </c>
      <c r="DB429" s="411">
        <v>-36.999999999999986</v>
      </c>
      <c r="DC429" s="411">
        <v>-28.000000000000036</v>
      </c>
      <c r="DD429" s="411">
        <v>-52.999999999999986</v>
      </c>
      <c r="DE429" s="411">
        <v>-13.999999999999989</v>
      </c>
      <c r="DF429" s="411">
        <v>-19.000000000000014</v>
      </c>
      <c r="DG429" s="411">
        <v>-3.0000000000000364</v>
      </c>
      <c r="DH429" s="412">
        <v>0</v>
      </c>
      <c r="DI429" s="411">
        <f t="shared" si="137"/>
        <v>-413.00000000000023</v>
      </c>
      <c r="DJ429" s="411">
        <v>971</v>
      </c>
      <c r="DK429" s="411">
        <v>971</v>
      </c>
      <c r="DL429" s="411">
        <v>971</v>
      </c>
      <c r="DM429" s="411">
        <v>971</v>
      </c>
      <c r="DN429" s="411">
        <v>971</v>
      </c>
      <c r="DO429" s="411">
        <v>971</v>
      </c>
      <c r="DP429" s="411">
        <v>971</v>
      </c>
      <c r="DQ429" s="411">
        <v>971</v>
      </c>
      <c r="DR429" s="411">
        <v>971</v>
      </c>
      <c r="DS429" s="411">
        <v>971</v>
      </c>
      <c r="DT429" s="411">
        <v>971</v>
      </c>
      <c r="DU429" s="412">
        <v>971</v>
      </c>
      <c r="DV429" s="411">
        <f t="shared" si="138"/>
        <v>11652</v>
      </c>
      <c r="DW429" s="412">
        <v>971</v>
      </c>
      <c r="DX429" s="412">
        <v>971</v>
      </c>
      <c r="DY429" s="412">
        <v>971</v>
      </c>
      <c r="DZ429" s="412">
        <v>971</v>
      </c>
      <c r="EA429" s="412">
        <v>971</v>
      </c>
      <c r="EB429" s="412">
        <v>971</v>
      </c>
      <c r="EC429" s="412">
        <v>971</v>
      </c>
      <c r="ED429" s="412">
        <v>971</v>
      </c>
      <c r="EE429" s="412">
        <v>971</v>
      </c>
      <c r="EF429" s="412">
        <v>971</v>
      </c>
      <c r="EG429" s="412">
        <v>971</v>
      </c>
      <c r="EH429" s="412">
        <v>971</v>
      </c>
      <c r="EI429" s="411">
        <f t="shared" si="139"/>
        <v>11652</v>
      </c>
      <c r="EK429" s="411">
        <f t="shared" si="140"/>
        <v>11652</v>
      </c>
      <c r="EL429" s="7">
        <f t="shared" si="141"/>
        <v>0</v>
      </c>
    </row>
    <row r="430" spans="1:142">
      <c r="A430" s="365" t="str">
        <f t="shared" si="123"/>
        <v xml:space="preserve"> 097</v>
      </c>
      <c r="B430" s="370" t="s">
        <v>948</v>
      </c>
      <c r="C430" s="370" t="s">
        <v>1168</v>
      </c>
      <c r="D430" s="411">
        <v>82405</v>
      </c>
      <c r="E430" s="411">
        <v>87227</v>
      </c>
      <c r="F430" s="411">
        <v>98466</v>
      </c>
      <c r="G430" s="411">
        <v>107307</v>
      </c>
      <c r="H430" s="411">
        <v>125129</v>
      </c>
      <c r="I430" s="411">
        <v>131637</v>
      </c>
      <c r="J430" s="411">
        <v>142040</v>
      </c>
      <c r="K430" s="411">
        <v>137772</v>
      </c>
      <c r="L430" s="411">
        <v>115075</v>
      </c>
      <c r="M430" s="411">
        <v>115050</v>
      </c>
      <c r="N430" s="411">
        <v>97107</v>
      </c>
      <c r="O430" s="412">
        <v>86791</v>
      </c>
      <c r="P430" s="411">
        <f t="shared" si="124"/>
        <v>1326006</v>
      </c>
      <c r="Q430" s="411">
        <f t="shared" si="125"/>
        <v>769629.06451612897</v>
      </c>
      <c r="R430" s="411">
        <f t="shared" si="126"/>
        <v>225684.10789766407</v>
      </c>
      <c r="S430" s="411">
        <f t="shared" si="127"/>
        <v>330692.8275862069</v>
      </c>
      <c r="T430" s="411">
        <v>-139.00000000000156</v>
      </c>
      <c r="U430" s="411">
        <v>256.00000000000125</v>
      </c>
      <c r="V430" s="411">
        <v>-4471.9999999999964</v>
      </c>
      <c r="W430" s="411">
        <v>-37.000000000000341</v>
      </c>
      <c r="X430" s="411">
        <v>54.000000000009322</v>
      </c>
      <c r="Y430" s="411">
        <v>-2127.0000000000032</v>
      </c>
      <c r="Z430" s="411">
        <v>-778.999999999995</v>
      </c>
      <c r="AA430" s="411">
        <v>3449.0000000000164</v>
      </c>
      <c r="AB430" s="411">
        <v>-48.999999999994429</v>
      </c>
      <c r="AC430" s="411">
        <v>-2546.0000000000032</v>
      </c>
      <c r="AD430" s="411">
        <v>139.00000000000011</v>
      </c>
      <c r="AE430" s="412">
        <v>-173.00000000000603</v>
      </c>
      <c r="AF430" s="411">
        <f t="shared" si="128"/>
        <v>-6423.9999999999736</v>
      </c>
      <c r="AG430" s="411">
        <v>82266</v>
      </c>
      <c r="AH430" s="411">
        <v>87483</v>
      </c>
      <c r="AI430" s="411">
        <v>93994</v>
      </c>
      <c r="AJ430" s="411">
        <v>107270</v>
      </c>
      <c r="AK430" s="411">
        <v>125183.00000000001</v>
      </c>
      <c r="AL430" s="411">
        <v>129509.99999999999</v>
      </c>
      <c r="AM430" s="411">
        <v>141261</v>
      </c>
      <c r="AN430" s="411">
        <v>141221.00000000003</v>
      </c>
      <c r="AO430" s="411">
        <v>115026.00000000003</v>
      </c>
      <c r="AP430" s="411">
        <v>112504</v>
      </c>
      <c r="AQ430" s="411">
        <v>97245.999999999985</v>
      </c>
      <c r="AR430" s="412">
        <v>86618</v>
      </c>
      <c r="AS430" s="411">
        <f t="shared" si="129"/>
        <v>1319582</v>
      </c>
      <c r="AT430" s="411">
        <f t="shared" si="130"/>
        <v>762410.19354838715</v>
      </c>
      <c r="AU430" s="411">
        <f t="shared" si="131"/>
        <v>229072.49610678537</v>
      </c>
      <c r="AV430" s="411">
        <f t="shared" si="132"/>
        <v>328099.31034482759</v>
      </c>
      <c r="AW430" s="411">
        <v>0</v>
      </c>
      <c r="AX430" s="411">
        <v>0</v>
      </c>
      <c r="AY430" s="411">
        <v>0</v>
      </c>
      <c r="AZ430" s="411">
        <v>0</v>
      </c>
      <c r="BA430" s="411">
        <v>0</v>
      </c>
      <c r="BB430" s="411">
        <v>0</v>
      </c>
      <c r="BC430" s="411">
        <v>0</v>
      </c>
      <c r="BD430" s="411">
        <v>0</v>
      </c>
      <c r="BE430" s="411">
        <v>0</v>
      </c>
      <c r="BF430" s="411">
        <v>0</v>
      </c>
      <c r="BG430" s="411">
        <v>0</v>
      </c>
      <c r="BH430" s="412">
        <v>0</v>
      </c>
      <c r="BI430" s="411">
        <f t="shared" si="133"/>
        <v>0</v>
      </c>
      <c r="BJ430" s="411">
        <v>82266</v>
      </c>
      <c r="BK430" s="411">
        <v>87483</v>
      </c>
      <c r="BL430" s="411">
        <v>93994</v>
      </c>
      <c r="BM430" s="411">
        <v>107270</v>
      </c>
      <c r="BN430" s="411">
        <v>125183.00000000001</v>
      </c>
      <c r="BO430" s="411">
        <v>129509.99999999999</v>
      </c>
      <c r="BP430" s="411">
        <v>141261</v>
      </c>
      <c r="BQ430" s="411">
        <v>141221.00000000003</v>
      </c>
      <c r="BR430" s="411">
        <v>115026.00000000003</v>
      </c>
      <c r="BS430" s="411">
        <v>112504</v>
      </c>
      <c r="BT430" s="411">
        <v>97245.999999999985</v>
      </c>
      <c r="BU430" s="412">
        <v>86618</v>
      </c>
      <c r="BV430" s="411">
        <f t="shared" si="134"/>
        <v>1319582</v>
      </c>
      <c r="BW430" s="411">
        <v>0</v>
      </c>
      <c r="BX430" s="411">
        <v>0</v>
      </c>
      <c r="BY430" s="411">
        <v>0</v>
      </c>
      <c r="BZ430" s="411">
        <v>0</v>
      </c>
      <c r="CA430" s="411">
        <v>0</v>
      </c>
      <c r="CB430" s="411">
        <v>0</v>
      </c>
      <c r="CC430" s="411">
        <v>0</v>
      </c>
      <c r="CD430" s="411">
        <v>0</v>
      </c>
      <c r="CE430" s="411">
        <v>0</v>
      </c>
      <c r="CF430" s="411">
        <v>0</v>
      </c>
      <c r="CG430" s="411">
        <v>0</v>
      </c>
      <c r="CH430" s="412">
        <v>0</v>
      </c>
      <c r="CI430" s="411">
        <f t="shared" si="135"/>
        <v>0</v>
      </c>
      <c r="CJ430" s="411">
        <v>82266</v>
      </c>
      <c r="CK430" s="411">
        <v>87483</v>
      </c>
      <c r="CL430" s="411">
        <v>93994</v>
      </c>
      <c r="CM430" s="411">
        <v>107270</v>
      </c>
      <c r="CN430" s="411">
        <v>125183.00000000001</v>
      </c>
      <c r="CO430" s="411">
        <v>129509.99999999999</v>
      </c>
      <c r="CP430" s="411">
        <v>141261</v>
      </c>
      <c r="CQ430" s="411">
        <v>141221.00000000003</v>
      </c>
      <c r="CR430" s="411">
        <v>115026.00000000003</v>
      </c>
      <c r="CS430" s="411">
        <v>112504</v>
      </c>
      <c r="CT430" s="411">
        <v>97245.999999999985</v>
      </c>
      <c r="CU430" s="412">
        <v>86618</v>
      </c>
      <c r="CV430" s="411">
        <f t="shared" si="136"/>
        <v>1319582</v>
      </c>
      <c r="CW430" s="411">
        <v>-4887.5709154116448</v>
      </c>
      <c r="CX430" s="411">
        <v>-4354.6484842243499</v>
      </c>
      <c r="CY430" s="411">
        <v>-3836.164567075768</v>
      </c>
      <c r="CZ430" s="411">
        <v>-4310.5902040646524</v>
      </c>
      <c r="DA430" s="411">
        <v>-4833.2817055433879</v>
      </c>
      <c r="DB430" s="411">
        <v>-4463.6408809757741</v>
      </c>
      <c r="DC430" s="411">
        <v>-3777.1950585027303</v>
      </c>
      <c r="DD430" s="411">
        <v>-7177.3926657720913</v>
      </c>
      <c r="DE430" s="411">
        <v>-1538.6160440212007</v>
      </c>
      <c r="DF430" s="411">
        <v>-2186.0758983058354</v>
      </c>
      <c r="DG430" s="411">
        <v>-430.382850476616</v>
      </c>
      <c r="DH430" s="412">
        <v>0</v>
      </c>
      <c r="DI430" s="411">
        <f t="shared" si="137"/>
        <v>-41795.559274374042</v>
      </c>
      <c r="DJ430" s="411">
        <v>77378.429084588352</v>
      </c>
      <c r="DK430" s="411">
        <v>83128.351515775648</v>
      </c>
      <c r="DL430" s="411">
        <v>90157.835432924243</v>
      </c>
      <c r="DM430" s="411">
        <v>102959.40979593534</v>
      </c>
      <c r="DN430" s="411">
        <v>120349.71829445663</v>
      </c>
      <c r="DO430" s="411">
        <v>125046.35911902422</v>
      </c>
      <c r="DP430" s="411">
        <v>137483.80494149728</v>
      </c>
      <c r="DQ430" s="411">
        <v>134043.60733422794</v>
      </c>
      <c r="DR430" s="411">
        <v>113487.38395597882</v>
      </c>
      <c r="DS430" s="411">
        <v>110317.92410169417</v>
      </c>
      <c r="DT430" s="411">
        <v>96815.617149523387</v>
      </c>
      <c r="DU430" s="412">
        <v>86618</v>
      </c>
      <c r="DV430" s="411">
        <f t="shared" si="138"/>
        <v>1277786.4407256262</v>
      </c>
      <c r="DW430" s="412">
        <v>77378.429084588352</v>
      </c>
      <c r="DX430" s="412">
        <v>83128.351515775648</v>
      </c>
      <c r="DY430" s="412">
        <v>90157.835432924243</v>
      </c>
      <c r="DZ430" s="412">
        <v>102959.40979593534</v>
      </c>
      <c r="EA430" s="412">
        <v>120349.71829445663</v>
      </c>
      <c r="EB430" s="412">
        <v>125046.35911902422</v>
      </c>
      <c r="EC430" s="412">
        <v>137483.80494149728</v>
      </c>
      <c r="ED430" s="412">
        <v>134043.60733422794</v>
      </c>
      <c r="EE430" s="412">
        <v>113487.38395597882</v>
      </c>
      <c r="EF430" s="412">
        <v>110317.92410169417</v>
      </c>
      <c r="EG430" s="412">
        <v>96815.617149523387</v>
      </c>
      <c r="EH430" s="412">
        <v>86618</v>
      </c>
      <c r="EI430" s="411">
        <f t="shared" si="139"/>
        <v>1277786.4407256262</v>
      </c>
      <c r="EK430" s="411">
        <f t="shared" si="140"/>
        <v>1277786.440725626</v>
      </c>
      <c r="EL430" s="7">
        <f t="shared" si="141"/>
        <v>0</v>
      </c>
    </row>
    <row r="431" spans="1:142">
      <c r="A431" s="365" t="str">
        <f t="shared" si="123"/>
        <v xml:space="preserve"> 097</v>
      </c>
      <c r="B431" s="370" t="s">
        <v>948</v>
      </c>
      <c r="C431" s="370" t="s">
        <v>1169</v>
      </c>
      <c r="D431" s="411">
        <v>82405</v>
      </c>
      <c r="E431" s="411">
        <v>87227</v>
      </c>
      <c r="F431" s="411">
        <v>98466</v>
      </c>
      <c r="G431" s="411">
        <v>107307</v>
      </c>
      <c r="H431" s="411">
        <v>125129</v>
      </c>
      <c r="I431" s="411">
        <v>131637</v>
      </c>
      <c r="J431" s="411">
        <v>142040</v>
      </c>
      <c r="K431" s="411">
        <v>137772</v>
      </c>
      <c r="L431" s="411">
        <v>115075</v>
      </c>
      <c r="M431" s="411">
        <v>115050</v>
      </c>
      <c r="N431" s="411">
        <v>97107</v>
      </c>
      <c r="O431" s="412">
        <v>86791</v>
      </c>
      <c r="P431" s="411">
        <f t="shared" si="124"/>
        <v>1326006</v>
      </c>
      <c r="Q431" s="411">
        <f t="shared" si="125"/>
        <v>769629.06451612897</v>
      </c>
      <c r="R431" s="411">
        <f t="shared" si="126"/>
        <v>225684.10789766407</v>
      </c>
      <c r="S431" s="411">
        <f t="shared" si="127"/>
        <v>330692.8275862069</v>
      </c>
      <c r="T431" s="411">
        <v>-139.00000000000156</v>
      </c>
      <c r="U431" s="411">
        <v>256.00000000000125</v>
      </c>
      <c r="V431" s="411">
        <v>-4471.9999999999964</v>
      </c>
      <c r="W431" s="411">
        <v>-37.000000000000341</v>
      </c>
      <c r="X431" s="411">
        <v>54.000000000009322</v>
      </c>
      <c r="Y431" s="411">
        <v>-2127.0000000000032</v>
      </c>
      <c r="Z431" s="411">
        <v>-778.999999999995</v>
      </c>
      <c r="AA431" s="411">
        <v>3449.0000000000164</v>
      </c>
      <c r="AB431" s="411">
        <v>-48.999999999994429</v>
      </c>
      <c r="AC431" s="411">
        <v>-2546.0000000000032</v>
      </c>
      <c r="AD431" s="411">
        <v>139.00000000000011</v>
      </c>
      <c r="AE431" s="412">
        <v>-173.00000000000603</v>
      </c>
      <c r="AF431" s="411">
        <f t="shared" si="128"/>
        <v>-6423.9999999999736</v>
      </c>
      <c r="AG431" s="411">
        <v>82266</v>
      </c>
      <c r="AH431" s="411">
        <v>87482.999999999985</v>
      </c>
      <c r="AI431" s="411">
        <v>93994</v>
      </c>
      <c r="AJ431" s="411">
        <v>107269.99999999997</v>
      </c>
      <c r="AK431" s="411">
        <v>125183.00000000003</v>
      </c>
      <c r="AL431" s="411">
        <v>129510</v>
      </c>
      <c r="AM431" s="411">
        <v>141261</v>
      </c>
      <c r="AN431" s="411">
        <v>141221.00000000003</v>
      </c>
      <c r="AO431" s="411">
        <v>115026.00000000001</v>
      </c>
      <c r="AP431" s="411">
        <v>112504</v>
      </c>
      <c r="AQ431" s="411">
        <v>97245.999999999985</v>
      </c>
      <c r="AR431" s="412">
        <v>86618</v>
      </c>
      <c r="AS431" s="411">
        <f t="shared" si="129"/>
        <v>1319582</v>
      </c>
      <c r="AT431" s="411">
        <f t="shared" si="130"/>
        <v>762410.19354838715</v>
      </c>
      <c r="AU431" s="411">
        <f t="shared" si="131"/>
        <v>229072.49610678537</v>
      </c>
      <c r="AV431" s="411">
        <f t="shared" si="132"/>
        <v>328099.31034482759</v>
      </c>
      <c r="AW431" s="411">
        <v>0</v>
      </c>
      <c r="AX431" s="411">
        <v>0</v>
      </c>
      <c r="AY431" s="411">
        <v>0</v>
      </c>
      <c r="AZ431" s="411">
        <v>0</v>
      </c>
      <c r="BA431" s="411">
        <v>0</v>
      </c>
      <c r="BB431" s="411">
        <v>0</v>
      </c>
      <c r="BC431" s="411">
        <v>0</v>
      </c>
      <c r="BD431" s="411">
        <v>0</v>
      </c>
      <c r="BE431" s="411">
        <v>0</v>
      </c>
      <c r="BF431" s="411">
        <v>0</v>
      </c>
      <c r="BG431" s="411">
        <v>0</v>
      </c>
      <c r="BH431" s="412">
        <v>0</v>
      </c>
      <c r="BI431" s="411">
        <f t="shared" si="133"/>
        <v>0</v>
      </c>
      <c r="BJ431" s="411">
        <v>82266</v>
      </c>
      <c r="BK431" s="411">
        <v>87482.999999999985</v>
      </c>
      <c r="BL431" s="411">
        <v>93994</v>
      </c>
      <c r="BM431" s="411">
        <v>107269.99999999997</v>
      </c>
      <c r="BN431" s="411">
        <v>125183.00000000003</v>
      </c>
      <c r="BO431" s="411">
        <v>129510</v>
      </c>
      <c r="BP431" s="411">
        <v>141261</v>
      </c>
      <c r="BQ431" s="411">
        <v>141221.00000000003</v>
      </c>
      <c r="BR431" s="411">
        <v>115026.00000000001</v>
      </c>
      <c r="BS431" s="411">
        <v>112504</v>
      </c>
      <c r="BT431" s="411">
        <v>97245.999999999985</v>
      </c>
      <c r="BU431" s="412">
        <v>86618</v>
      </c>
      <c r="BV431" s="411">
        <f t="shared" si="134"/>
        <v>1319582</v>
      </c>
      <c r="BW431" s="411">
        <v>0</v>
      </c>
      <c r="BX431" s="411">
        <v>0</v>
      </c>
      <c r="BY431" s="411">
        <v>0</v>
      </c>
      <c r="BZ431" s="411">
        <v>0</v>
      </c>
      <c r="CA431" s="411">
        <v>0</v>
      </c>
      <c r="CB431" s="411">
        <v>0</v>
      </c>
      <c r="CC431" s="411">
        <v>0</v>
      </c>
      <c r="CD431" s="411">
        <v>0</v>
      </c>
      <c r="CE431" s="411">
        <v>0</v>
      </c>
      <c r="CF431" s="411">
        <v>0</v>
      </c>
      <c r="CG431" s="411">
        <v>0</v>
      </c>
      <c r="CH431" s="412">
        <v>0</v>
      </c>
      <c r="CI431" s="411">
        <f t="shared" si="135"/>
        <v>0</v>
      </c>
      <c r="CJ431" s="411">
        <v>82266</v>
      </c>
      <c r="CK431" s="411">
        <v>87482.999999999985</v>
      </c>
      <c r="CL431" s="411">
        <v>93994</v>
      </c>
      <c r="CM431" s="411">
        <v>107269.99999999997</v>
      </c>
      <c r="CN431" s="411">
        <v>125183.00000000003</v>
      </c>
      <c r="CO431" s="411">
        <v>129510</v>
      </c>
      <c r="CP431" s="411">
        <v>141261</v>
      </c>
      <c r="CQ431" s="411">
        <v>141221.00000000003</v>
      </c>
      <c r="CR431" s="411">
        <v>115026.00000000001</v>
      </c>
      <c r="CS431" s="411">
        <v>112504</v>
      </c>
      <c r="CT431" s="411">
        <v>97245.999999999985</v>
      </c>
      <c r="CU431" s="412">
        <v>86618</v>
      </c>
      <c r="CV431" s="411">
        <f t="shared" si="136"/>
        <v>1319582</v>
      </c>
      <c r="CW431" s="411">
        <v>-4887.5709154116448</v>
      </c>
      <c r="CX431" s="411">
        <v>-4354.6484842243499</v>
      </c>
      <c r="CY431" s="411">
        <v>-3836.164567075768</v>
      </c>
      <c r="CZ431" s="411">
        <v>-4310.5902040646524</v>
      </c>
      <c r="DA431" s="411">
        <v>-4833.2817055433879</v>
      </c>
      <c r="DB431" s="411">
        <v>-4463.6408809757731</v>
      </c>
      <c r="DC431" s="411">
        <v>-3777.1950585027303</v>
      </c>
      <c r="DD431" s="411">
        <v>-7177.3926657720913</v>
      </c>
      <c r="DE431" s="411">
        <v>-1538.6160440212007</v>
      </c>
      <c r="DF431" s="411">
        <v>-2186.0758983058354</v>
      </c>
      <c r="DG431" s="411">
        <v>-430.382850476616</v>
      </c>
      <c r="DH431" s="412">
        <v>0</v>
      </c>
      <c r="DI431" s="411">
        <f t="shared" si="137"/>
        <v>-41795.559274374042</v>
      </c>
      <c r="DJ431" s="411">
        <v>77378.429084588366</v>
      </c>
      <c r="DK431" s="411">
        <v>83128.351515775663</v>
      </c>
      <c r="DL431" s="411">
        <v>90157.835432924243</v>
      </c>
      <c r="DM431" s="411">
        <v>102959.40979593534</v>
      </c>
      <c r="DN431" s="411">
        <v>120349.71829445663</v>
      </c>
      <c r="DO431" s="411">
        <v>125046.35911902422</v>
      </c>
      <c r="DP431" s="411">
        <v>137483.80494149728</v>
      </c>
      <c r="DQ431" s="411">
        <v>134043.60733422794</v>
      </c>
      <c r="DR431" s="411">
        <v>113487.3839559788</v>
      </c>
      <c r="DS431" s="411">
        <v>110317.92410169417</v>
      </c>
      <c r="DT431" s="411">
        <v>96815.617149523372</v>
      </c>
      <c r="DU431" s="412">
        <v>86618</v>
      </c>
      <c r="DV431" s="411">
        <f t="shared" si="138"/>
        <v>1277786.4407256262</v>
      </c>
      <c r="DW431" s="412">
        <v>77378.429084588366</v>
      </c>
      <c r="DX431" s="412">
        <v>83128.351515775663</v>
      </c>
      <c r="DY431" s="412">
        <v>90157.835432924243</v>
      </c>
      <c r="DZ431" s="412">
        <v>102959.40979593534</v>
      </c>
      <c r="EA431" s="412">
        <v>120349.71829445663</v>
      </c>
      <c r="EB431" s="412">
        <v>125046.35911902422</v>
      </c>
      <c r="EC431" s="412">
        <v>137483.80494149728</v>
      </c>
      <c r="ED431" s="412">
        <v>134043.60733422794</v>
      </c>
      <c r="EE431" s="412">
        <v>113487.3839559788</v>
      </c>
      <c r="EF431" s="412">
        <v>110317.92410169417</v>
      </c>
      <c r="EG431" s="412">
        <v>96815.617149523372</v>
      </c>
      <c r="EH431" s="412">
        <v>86618</v>
      </c>
      <c r="EI431" s="411">
        <f t="shared" si="139"/>
        <v>1277786.4407256262</v>
      </c>
      <c r="EK431" s="411">
        <f t="shared" si="140"/>
        <v>1277786.440725626</v>
      </c>
      <c r="EL431" s="7">
        <f t="shared" si="141"/>
        <v>0</v>
      </c>
    </row>
    <row r="432" spans="1:142">
      <c r="A432" s="365" t="str">
        <f t="shared" si="123"/>
        <v xml:space="preserve"> 097</v>
      </c>
      <c r="B432" s="370" t="s">
        <v>948</v>
      </c>
      <c r="C432" s="370" t="s">
        <v>1170</v>
      </c>
      <c r="D432" s="411">
        <v>82405</v>
      </c>
      <c r="E432" s="411">
        <v>87227</v>
      </c>
      <c r="F432" s="411">
        <v>98466</v>
      </c>
      <c r="G432" s="411">
        <v>107307</v>
      </c>
      <c r="H432" s="411">
        <v>125129</v>
      </c>
      <c r="I432" s="411">
        <v>131637</v>
      </c>
      <c r="J432" s="411">
        <v>142040</v>
      </c>
      <c r="K432" s="411">
        <v>137772</v>
      </c>
      <c r="L432" s="411">
        <v>115075</v>
      </c>
      <c r="M432" s="411">
        <v>115050</v>
      </c>
      <c r="N432" s="411">
        <v>97107</v>
      </c>
      <c r="O432" s="412">
        <v>86791</v>
      </c>
      <c r="P432" s="411">
        <f t="shared" si="124"/>
        <v>1326006</v>
      </c>
      <c r="Q432" s="411">
        <f t="shared" si="125"/>
        <v>769629.06451612897</v>
      </c>
      <c r="R432" s="411">
        <f t="shared" si="126"/>
        <v>225684.10789766407</v>
      </c>
      <c r="S432" s="411">
        <f t="shared" si="127"/>
        <v>330692.8275862069</v>
      </c>
      <c r="T432" s="411">
        <v>-139.00000000000156</v>
      </c>
      <c r="U432" s="411">
        <v>256.00000000000125</v>
      </c>
      <c r="V432" s="411">
        <v>-4471.9999999999964</v>
      </c>
      <c r="W432" s="411">
        <v>-37.000000000000341</v>
      </c>
      <c r="X432" s="411">
        <v>54.000000000009322</v>
      </c>
      <c r="Y432" s="411">
        <v>-2127.0000000000032</v>
      </c>
      <c r="Z432" s="411">
        <v>-778.999999999995</v>
      </c>
      <c r="AA432" s="411">
        <v>3449.0000000000159</v>
      </c>
      <c r="AB432" s="411">
        <v>-48.999999999994429</v>
      </c>
      <c r="AC432" s="411">
        <v>-2546.0000000000032</v>
      </c>
      <c r="AD432" s="411">
        <v>139.00000000000011</v>
      </c>
      <c r="AE432" s="412">
        <v>-173.00000000000603</v>
      </c>
      <c r="AF432" s="411">
        <f t="shared" si="128"/>
        <v>-6423.9999999999736</v>
      </c>
      <c r="AG432" s="411">
        <v>82266</v>
      </c>
      <c r="AH432" s="411">
        <v>87483</v>
      </c>
      <c r="AI432" s="411">
        <v>93994</v>
      </c>
      <c r="AJ432" s="411">
        <v>107270</v>
      </c>
      <c r="AK432" s="411">
        <v>125183</v>
      </c>
      <c r="AL432" s="411">
        <v>129509.99999999999</v>
      </c>
      <c r="AM432" s="411">
        <v>141261</v>
      </c>
      <c r="AN432" s="411">
        <v>141221.00000000003</v>
      </c>
      <c r="AO432" s="411">
        <v>115026</v>
      </c>
      <c r="AP432" s="411">
        <v>112503.99999999999</v>
      </c>
      <c r="AQ432" s="411">
        <v>97246</v>
      </c>
      <c r="AR432" s="412">
        <v>86617.999999999971</v>
      </c>
      <c r="AS432" s="411">
        <f t="shared" si="129"/>
        <v>1319582</v>
      </c>
      <c r="AT432" s="411">
        <f t="shared" si="130"/>
        <v>762410.19354838715</v>
      </c>
      <c r="AU432" s="411">
        <f t="shared" si="131"/>
        <v>229072.49610678537</v>
      </c>
      <c r="AV432" s="411">
        <f t="shared" si="132"/>
        <v>328099.31034482759</v>
      </c>
      <c r="AW432" s="411">
        <v>0</v>
      </c>
      <c r="AX432" s="411">
        <v>0</v>
      </c>
      <c r="AY432" s="411">
        <v>0</v>
      </c>
      <c r="AZ432" s="411">
        <v>0</v>
      </c>
      <c r="BA432" s="411">
        <v>0</v>
      </c>
      <c r="BB432" s="411">
        <v>0</v>
      </c>
      <c r="BC432" s="411">
        <v>0</v>
      </c>
      <c r="BD432" s="411">
        <v>0</v>
      </c>
      <c r="BE432" s="411">
        <v>0</v>
      </c>
      <c r="BF432" s="411">
        <v>0</v>
      </c>
      <c r="BG432" s="411">
        <v>0</v>
      </c>
      <c r="BH432" s="412">
        <v>0</v>
      </c>
      <c r="BI432" s="411">
        <f t="shared" si="133"/>
        <v>0</v>
      </c>
      <c r="BJ432" s="411">
        <v>82266</v>
      </c>
      <c r="BK432" s="411">
        <v>87483</v>
      </c>
      <c r="BL432" s="411">
        <v>93994</v>
      </c>
      <c r="BM432" s="411">
        <v>107270</v>
      </c>
      <c r="BN432" s="411">
        <v>125183</v>
      </c>
      <c r="BO432" s="411">
        <v>129509.99999999999</v>
      </c>
      <c r="BP432" s="411">
        <v>141261</v>
      </c>
      <c r="BQ432" s="411">
        <v>141221.00000000003</v>
      </c>
      <c r="BR432" s="411">
        <v>115026</v>
      </c>
      <c r="BS432" s="411">
        <v>112503.99999999999</v>
      </c>
      <c r="BT432" s="411">
        <v>97246</v>
      </c>
      <c r="BU432" s="412">
        <v>86617.999999999971</v>
      </c>
      <c r="BV432" s="411">
        <f t="shared" si="134"/>
        <v>1319582</v>
      </c>
      <c r="BW432" s="411">
        <v>0</v>
      </c>
      <c r="BX432" s="411">
        <v>0</v>
      </c>
      <c r="BY432" s="411">
        <v>0</v>
      </c>
      <c r="BZ432" s="411">
        <v>0</v>
      </c>
      <c r="CA432" s="411">
        <v>0</v>
      </c>
      <c r="CB432" s="411">
        <v>0</v>
      </c>
      <c r="CC432" s="411">
        <v>0</v>
      </c>
      <c r="CD432" s="411">
        <v>0</v>
      </c>
      <c r="CE432" s="411">
        <v>0</v>
      </c>
      <c r="CF432" s="411">
        <v>0</v>
      </c>
      <c r="CG432" s="411">
        <v>0</v>
      </c>
      <c r="CH432" s="412">
        <v>0</v>
      </c>
      <c r="CI432" s="411">
        <f t="shared" si="135"/>
        <v>0</v>
      </c>
      <c r="CJ432" s="411">
        <v>82266</v>
      </c>
      <c r="CK432" s="411">
        <v>87483</v>
      </c>
      <c r="CL432" s="411">
        <v>93994</v>
      </c>
      <c r="CM432" s="411">
        <v>107270</v>
      </c>
      <c r="CN432" s="411">
        <v>125183</v>
      </c>
      <c r="CO432" s="411">
        <v>129509.99999999999</v>
      </c>
      <c r="CP432" s="411">
        <v>141261</v>
      </c>
      <c r="CQ432" s="411">
        <v>141221.00000000003</v>
      </c>
      <c r="CR432" s="411">
        <v>115026</v>
      </c>
      <c r="CS432" s="411">
        <v>112503.99999999999</v>
      </c>
      <c r="CT432" s="411">
        <v>97246</v>
      </c>
      <c r="CU432" s="412">
        <v>86617.999999999971</v>
      </c>
      <c r="CV432" s="411">
        <f t="shared" si="136"/>
        <v>1319582</v>
      </c>
      <c r="CW432" s="411">
        <v>-4887.5709154116448</v>
      </c>
      <c r="CX432" s="411">
        <v>-4354.6484842243508</v>
      </c>
      <c r="CY432" s="411">
        <v>-3836.1645670757675</v>
      </c>
      <c r="CZ432" s="411">
        <v>-4310.5902040646524</v>
      </c>
      <c r="DA432" s="411">
        <v>-4833.2817055433879</v>
      </c>
      <c r="DB432" s="411">
        <v>-4463.6408809757741</v>
      </c>
      <c r="DC432" s="411">
        <v>-3777.1950585027303</v>
      </c>
      <c r="DD432" s="411">
        <v>-7177.3926657720913</v>
      </c>
      <c r="DE432" s="411">
        <v>-1538.6160440212007</v>
      </c>
      <c r="DF432" s="411">
        <v>-2186.0758983058354</v>
      </c>
      <c r="DG432" s="411">
        <v>-430.382850476616</v>
      </c>
      <c r="DH432" s="412">
        <v>0</v>
      </c>
      <c r="DI432" s="411">
        <f t="shared" si="137"/>
        <v>-41795.559274374042</v>
      </c>
      <c r="DJ432" s="411">
        <v>77378.429084588352</v>
      </c>
      <c r="DK432" s="411">
        <v>83128.351515775648</v>
      </c>
      <c r="DL432" s="411">
        <v>90157.835432924243</v>
      </c>
      <c r="DM432" s="411">
        <v>102959.40979593535</v>
      </c>
      <c r="DN432" s="411">
        <v>120349.71829445662</v>
      </c>
      <c r="DO432" s="411">
        <v>125046.35911902422</v>
      </c>
      <c r="DP432" s="411">
        <v>137483.80494149725</v>
      </c>
      <c r="DQ432" s="411">
        <v>134043.60733422794</v>
      </c>
      <c r="DR432" s="411">
        <v>113487.38395597882</v>
      </c>
      <c r="DS432" s="411">
        <v>110317.92410169417</v>
      </c>
      <c r="DT432" s="411">
        <v>96815.617149523401</v>
      </c>
      <c r="DU432" s="412">
        <v>86617.999999999971</v>
      </c>
      <c r="DV432" s="411">
        <f t="shared" si="138"/>
        <v>1277786.4407256262</v>
      </c>
      <c r="DW432" s="412">
        <v>77378.429084588352</v>
      </c>
      <c r="DX432" s="412">
        <v>83128.351515775648</v>
      </c>
      <c r="DY432" s="412">
        <v>90157.835432924243</v>
      </c>
      <c r="DZ432" s="412">
        <v>102959.40979593535</v>
      </c>
      <c r="EA432" s="412">
        <v>120349.71829445662</v>
      </c>
      <c r="EB432" s="412">
        <v>125046.35911902422</v>
      </c>
      <c r="EC432" s="412">
        <v>137483.80494149725</v>
      </c>
      <c r="ED432" s="412">
        <v>134043.60733422794</v>
      </c>
      <c r="EE432" s="412">
        <v>113487.38395597882</v>
      </c>
      <c r="EF432" s="412">
        <v>110317.92410169417</v>
      </c>
      <c r="EG432" s="412">
        <v>96815.617149523401</v>
      </c>
      <c r="EH432" s="412">
        <v>86617.999999999971</v>
      </c>
      <c r="EI432" s="411">
        <f t="shared" si="139"/>
        <v>1277786.4407256262</v>
      </c>
      <c r="EK432" s="411">
        <f t="shared" si="140"/>
        <v>1277786.440725626</v>
      </c>
      <c r="EL432" s="7">
        <f t="shared" si="141"/>
        <v>0</v>
      </c>
    </row>
    <row r="433" spans="1:142">
      <c r="A433" s="365" t="str">
        <f t="shared" si="123"/>
        <v xml:space="preserve"> 097</v>
      </c>
      <c r="B433" s="370" t="s">
        <v>948</v>
      </c>
      <c r="C433" s="370" t="s">
        <v>1171</v>
      </c>
      <c r="D433" s="411">
        <v>82405</v>
      </c>
      <c r="E433" s="411">
        <v>87227</v>
      </c>
      <c r="F433" s="411">
        <v>98466</v>
      </c>
      <c r="G433" s="411">
        <v>107307</v>
      </c>
      <c r="H433" s="411">
        <v>125129</v>
      </c>
      <c r="I433" s="411">
        <v>131637</v>
      </c>
      <c r="J433" s="411">
        <v>142040</v>
      </c>
      <c r="K433" s="411">
        <v>137772</v>
      </c>
      <c r="L433" s="411">
        <v>115075</v>
      </c>
      <c r="M433" s="411">
        <v>115050</v>
      </c>
      <c r="N433" s="411">
        <v>97107</v>
      </c>
      <c r="O433" s="412">
        <v>86791</v>
      </c>
      <c r="P433" s="411">
        <f t="shared" si="124"/>
        <v>1326006</v>
      </c>
      <c r="Q433" s="411">
        <f t="shared" si="125"/>
        <v>769629.06451612897</v>
      </c>
      <c r="R433" s="411">
        <f t="shared" si="126"/>
        <v>225684.10789766407</v>
      </c>
      <c r="S433" s="411">
        <f t="shared" si="127"/>
        <v>330692.8275862069</v>
      </c>
      <c r="T433" s="411">
        <v>-139.00000000000156</v>
      </c>
      <c r="U433" s="411">
        <v>256.00000000000125</v>
      </c>
      <c r="V433" s="411">
        <v>-4471.9999999999964</v>
      </c>
      <c r="W433" s="411">
        <v>-37.000000000000341</v>
      </c>
      <c r="X433" s="411">
        <v>54.000000000009322</v>
      </c>
      <c r="Y433" s="411">
        <v>-2127.0000000000032</v>
      </c>
      <c r="Z433" s="411">
        <v>-778.999999999995</v>
      </c>
      <c r="AA433" s="411">
        <v>3449.0000000000164</v>
      </c>
      <c r="AB433" s="411">
        <v>-48.999999999994429</v>
      </c>
      <c r="AC433" s="411">
        <v>-2546.0000000000032</v>
      </c>
      <c r="AD433" s="411">
        <v>139.00000000000011</v>
      </c>
      <c r="AE433" s="412">
        <v>-173.00000000000603</v>
      </c>
      <c r="AF433" s="411">
        <f t="shared" si="128"/>
        <v>-6423.9999999999736</v>
      </c>
      <c r="AG433" s="411">
        <v>82266</v>
      </c>
      <c r="AH433" s="411">
        <v>87483</v>
      </c>
      <c r="AI433" s="411">
        <v>93994.000000000015</v>
      </c>
      <c r="AJ433" s="411">
        <v>107270</v>
      </c>
      <c r="AK433" s="411">
        <v>125183</v>
      </c>
      <c r="AL433" s="411">
        <v>129510</v>
      </c>
      <c r="AM433" s="411">
        <v>141261</v>
      </c>
      <c r="AN433" s="411">
        <v>141221</v>
      </c>
      <c r="AO433" s="411">
        <v>115026</v>
      </c>
      <c r="AP433" s="411">
        <v>112504</v>
      </c>
      <c r="AQ433" s="411">
        <v>97246</v>
      </c>
      <c r="AR433" s="412">
        <v>86618</v>
      </c>
      <c r="AS433" s="411">
        <f t="shared" si="129"/>
        <v>1319582</v>
      </c>
      <c r="AT433" s="411">
        <f t="shared" si="130"/>
        <v>762410.19354838715</v>
      </c>
      <c r="AU433" s="411">
        <f t="shared" si="131"/>
        <v>229072.49610678531</v>
      </c>
      <c r="AV433" s="411">
        <f t="shared" si="132"/>
        <v>328099.31034482759</v>
      </c>
      <c r="AW433" s="411">
        <v>0</v>
      </c>
      <c r="AX433" s="411">
        <v>0</v>
      </c>
      <c r="AY433" s="411">
        <v>0</v>
      </c>
      <c r="AZ433" s="411">
        <v>0</v>
      </c>
      <c r="BA433" s="411">
        <v>0</v>
      </c>
      <c r="BB433" s="411">
        <v>0</v>
      </c>
      <c r="BC433" s="411">
        <v>0</v>
      </c>
      <c r="BD433" s="411">
        <v>0</v>
      </c>
      <c r="BE433" s="411">
        <v>0</v>
      </c>
      <c r="BF433" s="411">
        <v>0</v>
      </c>
      <c r="BG433" s="411">
        <v>0</v>
      </c>
      <c r="BH433" s="412">
        <v>0</v>
      </c>
      <c r="BI433" s="411">
        <f t="shared" si="133"/>
        <v>0</v>
      </c>
      <c r="BJ433" s="411">
        <v>82266</v>
      </c>
      <c r="BK433" s="411">
        <v>87483</v>
      </c>
      <c r="BL433" s="411">
        <v>93994.000000000015</v>
      </c>
      <c r="BM433" s="411">
        <v>107270</v>
      </c>
      <c r="BN433" s="411">
        <v>125183</v>
      </c>
      <c r="BO433" s="411">
        <v>129510</v>
      </c>
      <c r="BP433" s="411">
        <v>141261</v>
      </c>
      <c r="BQ433" s="411">
        <v>141221</v>
      </c>
      <c r="BR433" s="411">
        <v>115026</v>
      </c>
      <c r="BS433" s="411">
        <v>112504</v>
      </c>
      <c r="BT433" s="411">
        <v>97246</v>
      </c>
      <c r="BU433" s="412">
        <v>86618</v>
      </c>
      <c r="BV433" s="411">
        <f t="shared" si="134"/>
        <v>1319582</v>
      </c>
      <c r="BW433" s="411">
        <v>0</v>
      </c>
      <c r="BX433" s="411">
        <v>0</v>
      </c>
      <c r="BY433" s="411">
        <v>0</v>
      </c>
      <c r="BZ433" s="411">
        <v>0</v>
      </c>
      <c r="CA433" s="411">
        <v>0</v>
      </c>
      <c r="CB433" s="411">
        <v>0</v>
      </c>
      <c r="CC433" s="411">
        <v>0</v>
      </c>
      <c r="CD433" s="411">
        <v>0</v>
      </c>
      <c r="CE433" s="411">
        <v>0</v>
      </c>
      <c r="CF433" s="411">
        <v>0</v>
      </c>
      <c r="CG433" s="411">
        <v>0</v>
      </c>
      <c r="CH433" s="412">
        <v>0</v>
      </c>
      <c r="CI433" s="411">
        <f t="shared" si="135"/>
        <v>0</v>
      </c>
      <c r="CJ433" s="411">
        <v>82266</v>
      </c>
      <c r="CK433" s="411">
        <v>87483</v>
      </c>
      <c r="CL433" s="411">
        <v>93994.000000000015</v>
      </c>
      <c r="CM433" s="411">
        <v>107270</v>
      </c>
      <c r="CN433" s="411">
        <v>125183</v>
      </c>
      <c r="CO433" s="411">
        <v>129510</v>
      </c>
      <c r="CP433" s="411">
        <v>141261</v>
      </c>
      <c r="CQ433" s="411">
        <v>141221</v>
      </c>
      <c r="CR433" s="411">
        <v>115026</v>
      </c>
      <c r="CS433" s="411">
        <v>112504</v>
      </c>
      <c r="CT433" s="411">
        <v>97246</v>
      </c>
      <c r="CU433" s="412">
        <v>86618</v>
      </c>
      <c r="CV433" s="411">
        <f t="shared" si="136"/>
        <v>1319582</v>
      </c>
      <c r="CW433" s="411">
        <v>-4887.5709154116448</v>
      </c>
      <c r="CX433" s="411">
        <v>-4354.6484842243499</v>
      </c>
      <c r="CY433" s="411">
        <v>-3836.1645670757675</v>
      </c>
      <c r="CZ433" s="411">
        <v>-4310.5902040646524</v>
      </c>
      <c r="DA433" s="411">
        <v>-4833.2817055433879</v>
      </c>
      <c r="DB433" s="411">
        <v>-4463.6408809757731</v>
      </c>
      <c r="DC433" s="411">
        <v>-3777.1950585027303</v>
      </c>
      <c r="DD433" s="411">
        <v>-7177.3926657720913</v>
      </c>
      <c r="DE433" s="411">
        <v>-1538.6160440212007</v>
      </c>
      <c r="DF433" s="411">
        <v>-2186.0758983058354</v>
      </c>
      <c r="DG433" s="411">
        <v>-430.382850476616</v>
      </c>
      <c r="DH433" s="412">
        <v>0</v>
      </c>
      <c r="DI433" s="411">
        <f t="shared" si="137"/>
        <v>-41795.559274374042</v>
      </c>
      <c r="DJ433" s="411">
        <v>77378.429084588352</v>
      </c>
      <c r="DK433" s="411">
        <v>83128.351515775648</v>
      </c>
      <c r="DL433" s="411">
        <v>90157.835432924243</v>
      </c>
      <c r="DM433" s="411">
        <v>102959.40979593535</v>
      </c>
      <c r="DN433" s="411">
        <v>120349.71829445662</v>
      </c>
      <c r="DO433" s="411">
        <v>125046.35911902423</v>
      </c>
      <c r="DP433" s="411">
        <v>137483.80494149728</v>
      </c>
      <c r="DQ433" s="411">
        <v>134043.60733422794</v>
      </c>
      <c r="DR433" s="411">
        <v>113487.38395597879</v>
      </c>
      <c r="DS433" s="411">
        <v>110317.92410169415</v>
      </c>
      <c r="DT433" s="411">
        <v>96815.617149523387</v>
      </c>
      <c r="DU433" s="412">
        <v>86618</v>
      </c>
      <c r="DV433" s="411">
        <f t="shared" si="138"/>
        <v>1277786.4407256262</v>
      </c>
      <c r="DW433" s="412">
        <v>77378.429084588352</v>
      </c>
      <c r="DX433" s="412">
        <v>83128.351515775648</v>
      </c>
      <c r="DY433" s="412">
        <v>90157.835432924243</v>
      </c>
      <c r="DZ433" s="412">
        <v>102959.40979593535</v>
      </c>
      <c r="EA433" s="412">
        <v>120349.71829445662</v>
      </c>
      <c r="EB433" s="412">
        <v>125046.35911902423</v>
      </c>
      <c r="EC433" s="412">
        <v>137483.80494149728</v>
      </c>
      <c r="ED433" s="412">
        <v>134043.60733422794</v>
      </c>
      <c r="EE433" s="412">
        <v>113487.38395597879</v>
      </c>
      <c r="EF433" s="412">
        <v>110317.92410169415</v>
      </c>
      <c r="EG433" s="412">
        <v>96815.617149523387</v>
      </c>
      <c r="EH433" s="412">
        <v>86618</v>
      </c>
      <c r="EI433" s="411">
        <f t="shared" si="139"/>
        <v>1277786.4407256262</v>
      </c>
      <c r="EK433" s="411">
        <f t="shared" si="140"/>
        <v>1277786.440725626</v>
      </c>
      <c r="EL433" s="7">
        <f t="shared" si="141"/>
        <v>0</v>
      </c>
    </row>
    <row r="434" spans="1:142">
      <c r="A434" s="365" t="str">
        <f t="shared" si="123"/>
        <v xml:space="preserve"> 097</v>
      </c>
      <c r="B434" s="370" t="s">
        <v>948</v>
      </c>
      <c r="C434" s="370" t="s">
        <v>1172</v>
      </c>
      <c r="D434" s="411">
        <v>82405</v>
      </c>
      <c r="E434" s="411">
        <v>87227</v>
      </c>
      <c r="F434" s="411">
        <v>98466</v>
      </c>
      <c r="G434" s="411">
        <v>107307</v>
      </c>
      <c r="H434" s="411">
        <v>125129</v>
      </c>
      <c r="I434" s="411">
        <v>131637</v>
      </c>
      <c r="J434" s="411">
        <v>142040</v>
      </c>
      <c r="K434" s="411">
        <v>137772</v>
      </c>
      <c r="L434" s="411">
        <v>115075</v>
      </c>
      <c r="M434" s="411">
        <v>115050</v>
      </c>
      <c r="N434" s="411">
        <v>97107</v>
      </c>
      <c r="O434" s="412">
        <v>86791</v>
      </c>
      <c r="P434" s="411">
        <f t="shared" si="124"/>
        <v>1326006</v>
      </c>
      <c r="Q434" s="411">
        <f t="shared" si="125"/>
        <v>769629.06451612897</v>
      </c>
      <c r="R434" s="411">
        <f t="shared" si="126"/>
        <v>225684.10789766407</v>
      </c>
      <c r="S434" s="411">
        <f t="shared" si="127"/>
        <v>330692.8275862069</v>
      </c>
      <c r="T434" s="411">
        <v>-139.00000000000156</v>
      </c>
      <c r="U434" s="411">
        <v>256.00000000000125</v>
      </c>
      <c r="V434" s="411">
        <v>-4471.9999999999955</v>
      </c>
      <c r="W434" s="411">
        <v>-37.000000000000341</v>
      </c>
      <c r="X434" s="411">
        <v>54.000000000009322</v>
      </c>
      <c r="Y434" s="411">
        <v>-2127.0000000000032</v>
      </c>
      <c r="Z434" s="411">
        <v>-778.999999999995</v>
      </c>
      <c r="AA434" s="411">
        <v>3449.0000000000159</v>
      </c>
      <c r="AB434" s="411">
        <v>-48.999999999994429</v>
      </c>
      <c r="AC434" s="411">
        <v>-2546.0000000000032</v>
      </c>
      <c r="AD434" s="411">
        <v>139.00000000000011</v>
      </c>
      <c r="AE434" s="412">
        <v>-173.00000000000603</v>
      </c>
      <c r="AF434" s="411">
        <f t="shared" si="128"/>
        <v>-6423.9999999999718</v>
      </c>
      <c r="AG434" s="411">
        <v>82266.000000000015</v>
      </c>
      <c r="AH434" s="411">
        <v>87483</v>
      </c>
      <c r="AI434" s="411">
        <v>93994</v>
      </c>
      <c r="AJ434" s="411">
        <v>107270</v>
      </c>
      <c r="AK434" s="411">
        <v>125183.00000000001</v>
      </c>
      <c r="AL434" s="411">
        <v>129509.99999999999</v>
      </c>
      <c r="AM434" s="411">
        <v>141261.00000000003</v>
      </c>
      <c r="AN434" s="411">
        <v>141221.00000000003</v>
      </c>
      <c r="AO434" s="411">
        <v>115026.00000000003</v>
      </c>
      <c r="AP434" s="411">
        <v>112504</v>
      </c>
      <c r="AQ434" s="411">
        <v>97246</v>
      </c>
      <c r="AR434" s="412">
        <v>86617.999999999985</v>
      </c>
      <c r="AS434" s="411">
        <f t="shared" si="129"/>
        <v>1319582</v>
      </c>
      <c r="AT434" s="411">
        <f t="shared" si="130"/>
        <v>762410.19354838715</v>
      </c>
      <c r="AU434" s="411">
        <f t="shared" si="131"/>
        <v>229072.49610678537</v>
      </c>
      <c r="AV434" s="411">
        <f t="shared" si="132"/>
        <v>328099.31034482759</v>
      </c>
      <c r="AW434" s="411">
        <v>0</v>
      </c>
      <c r="AX434" s="411">
        <v>0</v>
      </c>
      <c r="AY434" s="411">
        <v>0</v>
      </c>
      <c r="AZ434" s="411">
        <v>0</v>
      </c>
      <c r="BA434" s="411">
        <v>0</v>
      </c>
      <c r="BB434" s="411">
        <v>0</v>
      </c>
      <c r="BC434" s="411">
        <v>0</v>
      </c>
      <c r="BD434" s="411">
        <v>0</v>
      </c>
      <c r="BE434" s="411">
        <v>0</v>
      </c>
      <c r="BF434" s="411">
        <v>0</v>
      </c>
      <c r="BG434" s="411">
        <v>0</v>
      </c>
      <c r="BH434" s="412">
        <v>0</v>
      </c>
      <c r="BI434" s="411">
        <f t="shared" si="133"/>
        <v>0</v>
      </c>
      <c r="BJ434" s="411">
        <v>82266.000000000015</v>
      </c>
      <c r="BK434" s="411">
        <v>87483</v>
      </c>
      <c r="BL434" s="411">
        <v>93994</v>
      </c>
      <c r="BM434" s="411">
        <v>107270</v>
      </c>
      <c r="BN434" s="411">
        <v>125183.00000000001</v>
      </c>
      <c r="BO434" s="411">
        <v>129509.99999999999</v>
      </c>
      <c r="BP434" s="411">
        <v>141261.00000000003</v>
      </c>
      <c r="BQ434" s="411">
        <v>141221.00000000003</v>
      </c>
      <c r="BR434" s="411">
        <v>115026.00000000003</v>
      </c>
      <c r="BS434" s="411">
        <v>112504</v>
      </c>
      <c r="BT434" s="411">
        <v>97246</v>
      </c>
      <c r="BU434" s="412">
        <v>86617.999999999985</v>
      </c>
      <c r="BV434" s="411">
        <f t="shared" si="134"/>
        <v>1319582</v>
      </c>
      <c r="BW434" s="411">
        <v>0</v>
      </c>
      <c r="BX434" s="411">
        <v>0</v>
      </c>
      <c r="BY434" s="411">
        <v>0</v>
      </c>
      <c r="BZ434" s="411">
        <v>0</v>
      </c>
      <c r="CA434" s="411">
        <v>0</v>
      </c>
      <c r="CB434" s="411">
        <v>0</v>
      </c>
      <c r="CC434" s="411">
        <v>0</v>
      </c>
      <c r="CD434" s="411">
        <v>0</v>
      </c>
      <c r="CE434" s="411">
        <v>0</v>
      </c>
      <c r="CF434" s="411">
        <v>0</v>
      </c>
      <c r="CG434" s="411">
        <v>0</v>
      </c>
      <c r="CH434" s="412">
        <v>0</v>
      </c>
      <c r="CI434" s="411">
        <f t="shared" si="135"/>
        <v>0</v>
      </c>
      <c r="CJ434" s="411">
        <v>82266.000000000015</v>
      </c>
      <c r="CK434" s="411">
        <v>87483</v>
      </c>
      <c r="CL434" s="411">
        <v>93994</v>
      </c>
      <c r="CM434" s="411">
        <v>107270</v>
      </c>
      <c r="CN434" s="411">
        <v>125183.00000000001</v>
      </c>
      <c r="CO434" s="411">
        <v>129509.99999999999</v>
      </c>
      <c r="CP434" s="411">
        <v>141261.00000000003</v>
      </c>
      <c r="CQ434" s="411">
        <v>141221.00000000003</v>
      </c>
      <c r="CR434" s="411">
        <v>115026.00000000003</v>
      </c>
      <c r="CS434" s="411">
        <v>112504</v>
      </c>
      <c r="CT434" s="411">
        <v>97246</v>
      </c>
      <c r="CU434" s="412">
        <v>86617.999999999985</v>
      </c>
      <c r="CV434" s="411">
        <f t="shared" si="136"/>
        <v>1319582</v>
      </c>
      <c r="CW434" s="411">
        <v>-4887.5709154116448</v>
      </c>
      <c r="CX434" s="411">
        <v>-4354.6484842243499</v>
      </c>
      <c r="CY434" s="411">
        <v>-3836.164567075768</v>
      </c>
      <c r="CZ434" s="411">
        <v>-4310.5902040646533</v>
      </c>
      <c r="DA434" s="411">
        <v>-4833.2817055433879</v>
      </c>
      <c r="DB434" s="411">
        <v>-4463.6408809757741</v>
      </c>
      <c r="DC434" s="411">
        <v>-3777.1950585027303</v>
      </c>
      <c r="DD434" s="411">
        <v>-7177.3926657720913</v>
      </c>
      <c r="DE434" s="411">
        <v>-1538.6160440212007</v>
      </c>
      <c r="DF434" s="411">
        <v>-2186.0758983058354</v>
      </c>
      <c r="DG434" s="411">
        <v>-430.382850476616</v>
      </c>
      <c r="DH434" s="412">
        <v>0</v>
      </c>
      <c r="DI434" s="411">
        <f t="shared" si="137"/>
        <v>-41795.559274374042</v>
      </c>
      <c r="DJ434" s="411">
        <v>77378.429084588366</v>
      </c>
      <c r="DK434" s="411">
        <v>83128.351515775648</v>
      </c>
      <c r="DL434" s="411">
        <v>90157.835432924228</v>
      </c>
      <c r="DM434" s="411">
        <v>102959.40979593535</v>
      </c>
      <c r="DN434" s="411">
        <v>120349.71829445663</v>
      </c>
      <c r="DO434" s="411">
        <v>125046.35911902422</v>
      </c>
      <c r="DP434" s="411">
        <v>137483.80494149728</v>
      </c>
      <c r="DQ434" s="411">
        <v>134043.60733422794</v>
      </c>
      <c r="DR434" s="411">
        <v>113487.38395597882</v>
      </c>
      <c r="DS434" s="411">
        <v>110317.92410169415</v>
      </c>
      <c r="DT434" s="411">
        <v>96815.617149523387</v>
      </c>
      <c r="DU434" s="412">
        <v>86617.999999999985</v>
      </c>
      <c r="DV434" s="411">
        <f t="shared" si="138"/>
        <v>1277786.4407256262</v>
      </c>
      <c r="DW434" s="412">
        <v>77378.429084588366</v>
      </c>
      <c r="DX434" s="412">
        <v>83128.351515775648</v>
      </c>
      <c r="DY434" s="412">
        <v>90157.835432924228</v>
      </c>
      <c r="DZ434" s="412">
        <v>102959.40979593535</v>
      </c>
      <c r="EA434" s="412">
        <v>120349.71829445663</v>
      </c>
      <c r="EB434" s="412">
        <v>125046.35911902422</v>
      </c>
      <c r="EC434" s="412">
        <v>137483.80494149728</v>
      </c>
      <c r="ED434" s="412">
        <v>134043.60733422794</v>
      </c>
      <c r="EE434" s="412">
        <v>113487.38395597882</v>
      </c>
      <c r="EF434" s="412">
        <v>110317.92410169415</v>
      </c>
      <c r="EG434" s="412">
        <v>96815.617149523387</v>
      </c>
      <c r="EH434" s="412">
        <v>86617.999999999985</v>
      </c>
      <c r="EI434" s="411">
        <f t="shared" si="139"/>
        <v>1277786.4407256262</v>
      </c>
      <c r="EK434" s="411">
        <f t="shared" si="140"/>
        <v>1277786.440725626</v>
      </c>
      <c r="EL434" s="7">
        <f t="shared" si="141"/>
        <v>0</v>
      </c>
    </row>
    <row r="435" spans="1:142">
      <c r="A435" s="365" t="str">
        <f t="shared" si="123"/>
        <v xml:space="preserve"> 097</v>
      </c>
      <c r="B435" s="370" t="s">
        <v>948</v>
      </c>
      <c r="C435" s="370" t="s">
        <v>920</v>
      </c>
      <c r="D435" s="411">
        <v>82405</v>
      </c>
      <c r="E435" s="411">
        <v>87227</v>
      </c>
      <c r="F435" s="411">
        <v>98466</v>
      </c>
      <c r="G435" s="411">
        <v>107307</v>
      </c>
      <c r="H435" s="411">
        <v>125129</v>
      </c>
      <c r="I435" s="411">
        <v>131637</v>
      </c>
      <c r="J435" s="411">
        <v>142040</v>
      </c>
      <c r="K435" s="411">
        <v>137772</v>
      </c>
      <c r="L435" s="411">
        <v>115075</v>
      </c>
      <c r="M435" s="411">
        <v>115050</v>
      </c>
      <c r="N435" s="411">
        <v>97107</v>
      </c>
      <c r="O435" s="412">
        <v>86791</v>
      </c>
      <c r="P435" s="411">
        <f t="shared" si="124"/>
        <v>1326006</v>
      </c>
      <c r="Q435" s="411">
        <f t="shared" si="125"/>
        <v>769629.06451612897</v>
      </c>
      <c r="R435" s="411">
        <f t="shared" si="126"/>
        <v>225684.10789766407</v>
      </c>
      <c r="S435" s="411">
        <f t="shared" si="127"/>
        <v>330692.8275862069</v>
      </c>
      <c r="T435" s="411">
        <v>-139.00000000000156</v>
      </c>
      <c r="U435" s="411">
        <v>256.00000000000125</v>
      </c>
      <c r="V435" s="411">
        <v>-4471.9999999999964</v>
      </c>
      <c r="W435" s="411">
        <v>-37.000000000000341</v>
      </c>
      <c r="X435" s="411">
        <v>54.000000000009322</v>
      </c>
      <c r="Y435" s="411">
        <v>-2127.0000000000032</v>
      </c>
      <c r="Z435" s="411">
        <v>-778.999999999995</v>
      </c>
      <c r="AA435" s="411">
        <v>3449.0000000000164</v>
      </c>
      <c r="AB435" s="411">
        <v>-48.999999999994429</v>
      </c>
      <c r="AC435" s="411">
        <v>-2546.0000000000032</v>
      </c>
      <c r="AD435" s="411">
        <v>139.00000000000011</v>
      </c>
      <c r="AE435" s="412">
        <v>-173.00000000000603</v>
      </c>
      <c r="AF435" s="411">
        <f t="shared" si="128"/>
        <v>-6423.9999999999736</v>
      </c>
      <c r="AG435" s="411">
        <v>82266</v>
      </c>
      <c r="AH435" s="411">
        <v>87483</v>
      </c>
      <c r="AI435" s="411">
        <v>93994</v>
      </c>
      <c r="AJ435" s="411">
        <v>107270</v>
      </c>
      <c r="AK435" s="411">
        <v>125183</v>
      </c>
      <c r="AL435" s="411">
        <v>129509.99999999999</v>
      </c>
      <c r="AM435" s="411">
        <v>141261</v>
      </c>
      <c r="AN435" s="411">
        <v>141221.00000000003</v>
      </c>
      <c r="AO435" s="411">
        <v>115026.00000000003</v>
      </c>
      <c r="AP435" s="411">
        <v>112504</v>
      </c>
      <c r="AQ435" s="411">
        <v>97246</v>
      </c>
      <c r="AR435" s="412">
        <v>86618</v>
      </c>
      <c r="AS435" s="411">
        <f t="shared" si="129"/>
        <v>1319582</v>
      </c>
      <c r="AT435" s="411">
        <f t="shared" si="130"/>
        <v>762410.19354838715</v>
      </c>
      <c r="AU435" s="411">
        <f t="shared" si="131"/>
        <v>229072.49610678537</v>
      </c>
      <c r="AV435" s="411">
        <f t="shared" si="132"/>
        <v>328099.31034482759</v>
      </c>
      <c r="AW435" s="411">
        <v>0</v>
      </c>
      <c r="AX435" s="411">
        <v>0</v>
      </c>
      <c r="AY435" s="411">
        <v>0</v>
      </c>
      <c r="AZ435" s="411">
        <v>0</v>
      </c>
      <c r="BA435" s="411">
        <v>0</v>
      </c>
      <c r="BB435" s="411">
        <v>0</v>
      </c>
      <c r="BC435" s="411">
        <v>0</v>
      </c>
      <c r="BD435" s="411">
        <v>0</v>
      </c>
      <c r="BE435" s="411">
        <v>0</v>
      </c>
      <c r="BF435" s="411">
        <v>0</v>
      </c>
      <c r="BG435" s="411">
        <v>0</v>
      </c>
      <c r="BH435" s="412">
        <v>0</v>
      </c>
      <c r="BI435" s="411">
        <f t="shared" si="133"/>
        <v>0</v>
      </c>
      <c r="BJ435" s="411">
        <v>82266</v>
      </c>
      <c r="BK435" s="411">
        <v>87483</v>
      </c>
      <c r="BL435" s="411">
        <v>93994</v>
      </c>
      <c r="BM435" s="411">
        <v>107270</v>
      </c>
      <c r="BN435" s="411">
        <v>125183</v>
      </c>
      <c r="BO435" s="411">
        <v>129509.99999999999</v>
      </c>
      <c r="BP435" s="411">
        <v>141261</v>
      </c>
      <c r="BQ435" s="411">
        <v>141221.00000000003</v>
      </c>
      <c r="BR435" s="411">
        <v>115026.00000000003</v>
      </c>
      <c r="BS435" s="411">
        <v>112504</v>
      </c>
      <c r="BT435" s="411">
        <v>97246</v>
      </c>
      <c r="BU435" s="412">
        <v>86618</v>
      </c>
      <c r="BV435" s="411">
        <f t="shared" si="134"/>
        <v>1319582</v>
      </c>
      <c r="BW435" s="411">
        <v>0</v>
      </c>
      <c r="BX435" s="411">
        <v>0</v>
      </c>
      <c r="BY435" s="411">
        <v>0</v>
      </c>
      <c r="BZ435" s="411">
        <v>0</v>
      </c>
      <c r="CA435" s="411">
        <v>0</v>
      </c>
      <c r="CB435" s="411">
        <v>0</v>
      </c>
      <c r="CC435" s="411">
        <v>0</v>
      </c>
      <c r="CD435" s="411">
        <v>0</v>
      </c>
      <c r="CE435" s="411">
        <v>0</v>
      </c>
      <c r="CF435" s="411">
        <v>0</v>
      </c>
      <c r="CG435" s="411">
        <v>0</v>
      </c>
      <c r="CH435" s="412">
        <v>0</v>
      </c>
      <c r="CI435" s="411">
        <f t="shared" si="135"/>
        <v>0</v>
      </c>
      <c r="CJ435" s="411">
        <v>82266</v>
      </c>
      <c r="CK435" s="411">
        <v>87483</v>
      </c>
      <c r="CL435" s="411">
        <v>93994</v>
      </c>
      <c r="CM435" s="411">
        <v>107270</v>
      </c>
      <c r="CN435" s="411">
        <v>125183</v>
      </c>
      <c r="CO435" s="411">
        <v>129509.99999999999</v>
      </c>
      <c r="CP435" s="411">
        <v>141261</v>
      </c>
      <c r="CQ435" s="411">
        <v>141221.00000000003</v>
      </c>
      <c r="CR435" s="411">
        <v>115026.00000000003</v>
      </c>
      <c r="CS435" s="411">
        <v>112504</v>
      </c>
      <c r="CT435" s="411">
        <v>97246</v>
      </c>
      <c r="CU435" s="412">
        <v>86618</v>
      </c>
      <c r="CV435" s="411">
        <f t="shared" si="136"/>
        <v>1319582</v>
      </c>
      <c r="CW435" s="411">
        <v>-4887.5709154116448</v>
      </c>
      <c r="CX435" s="411">
        <v>-4354.6484842243499</v>
      </c>
      <c r="CY435" s="411">
        <v>-3836.164567075768</v>
      </c>
      <c r="CZ435" s="411">
        <v>-4310.5902040646524</v>
      </c>
      <c r="DA435" s="411">
        <v>-4833.2817055433879</v>
      </c>
      <c r="DB435" s="411">
        <v>-4463.6408809757741</v>
      </c>
      <c r="DC435" s="411">
        <v>-3777.1950585027303</v>
      </c>
      <c r="DD435" s="411">
        <v>-7177.3926657720913</v>
      </c>
      <c r="DE435" s="411">
        <v>-1538.6160440212007</v>
      </c>
      <c r="DF435" s="411">
        <v>-2186.0758983058354</v>
      </c>
      <c r="DG435" s="411">
        <v>-430.382850476616</v>
      </c>
      <c r="DH435" s="412">
        <v>0</v>
      </c>
      <c r="DI435" s="411">
        <f t="shared" si="137"/>
        <v>-41795.559274374042</v>
      </c>
      <c r="DJ435" s="411">
        <v>77378.429084588337</v>
      </c>
      <c r="DK435" s="411">
        <v>83128.351515775648</v>
      </c>
      <c r="DL435" s="411">
        <v>90157.835432924243</v>
      </c>
      <c r="DM435" s="411">
        <v>102959.40979593535</v>
      </c>
      <c r="DN435" s="411">
        <v>120349.71829445663</v>
      </c>
      <c r="DO435" s="411">
        <v>125046.35911902422</v>
      </c>
      <c r="DP435" s="411">
        <v>137483.80494149728</v>
      </c>
      <c r="DQ435" s="411">
        <v>134043.60733422791</v>
      </c>
      <c r="DR435" s="411">
        <v>113487.38395597882</v>
      </c>
      <c r="DS435" s="411">
        <v>110317.92410169417</v>
      </c>
      <c r="DT435" s="411">
        <v>96815.617149523372</v>
      </c>
      <c r="DU435" s="412">
        <v>86618</v>
      </c>
      <c r="DV435" s="411">
        <f t="shared" si="138"/>
        <v>1277786.440725626</v>
      </c>
      <c r="DW435" s="412">
        <v>77378.429084588337</v>
      </c>
      <c r="DX435" s="412">
        <v>83128.351515775648</v>
      </c>
      <c r="DY435" s="412">
        <v>90157.835432924243</v>
      </c>
      <c r="DZ435" s="412">
        <v>102959.40979593535</v>
      </c>
      <c r="EA435" s="412">
        <v>120349.71829445663</v>
      </c>
      <c r="EB435" s="412">
        <v>125046.35911902422</v>
      </c>
      <c r="EC435" s="412">
        <v>137483.80494149728</v>
      </c>
      <c r="ED435" s="412">
        <v>134043.60733422791</v>
      </c>
      <c r="EE435" s="412">
        <v>113487.38395597882</v>
      </c>
      <c r="EF435" s="412">
        <v>110317.92410169417</v>
      </c>
      <c r="EG435" s="412">
        <v>96815.617149523372</v>
      </c>
      <c r="EH435" s="412">
        <v>86618</v>
      </c>
      <c r="EI435" s="411">
        <f t="shared" si="139"/>
        <v>1277786.440725626</v>
      </c>
      <c r="EK435" s="411">
        <f t="shared" si="140"/>
        <v>1277786.440725626</v>
      </c>
      <c r="EL435" s="7">
        <f t="shared" si="141"/>
        <v>0</v>
      </c>
    </row>
    <row r="436" spans="1:142">
      <c r="A436" s="365" t="str">
        <f t="shared" si="123"/>
        <v xml:space="preserve"> 097</v>
      </c>
      <c r="B436" s="370" t="s">
        <v>948</v>
      </c>
      <c r="C436" s="370" t="s">
        <v>944</v>
      </c>
      <c r="D436" s="411">
        <v>1350.8441999999998</v>
      </c>
      <c r="E436" s="411">
        <v>1341.8434999999999</v>
      </c>
      <c r="F436" s="411">
        <v>1330.2883999999999</v>
      </c>
      <c r="G436" s="411">
        <v>1324.5957000000001</v>
      </c>
      <c r="H436" s="411">
        <v>1317.0801000000001</v>
      </c>
      <c r="I436" s="411">
        <v>1316.3629000000001</v>
      </c>
      <c r="J436" s="411">
        <v>1315.1889000000001</v>
      </c>
      <c r="K436" s="411">
        <v>1299.7219</v>
      </c>
      <c r="L436" s="411">
        <v>1292.6668</v>
      </c>
      <c r="M436" s="411">
        <v>1292.9900000000002</v>
      </c>
      <c r="N436" s="411">
        <v>1277.6355000000001</v>
      </c>
      <c r="O436" s="412">
        <v>1276.0043000000001</v>
      </c>
      <c r="P436" s="411">
        <f t="shared" si="124"/>
        <v>15735.222200000002</v>
      </c>
      <c r="Q436" s="411">
        <f t="shared" si="125"/>
        <v>9253.7782516129027</v>
      </c>
      <c r="R436" s="411">
        <f t="shared" si="126"/>
        <v>2278.2164104560625</v>
      </c>
      <c r="S436" s="411">
        <f t="shared" si="127"/>
        <v>4203.2275379310349</v>
      </c>
      <c r="T436" s="411">
        <v>-2.2785916364298124</v>
      </c>
      <c r="U436" s="411">
        <v>3.9381376867253834</v>
      </c>
      <c r="V436" s="411">
        <v>-60.417298608656694</v>
      </c>
      <c r="W436" s="411">
        <v>-0.45672734211187027</v>
      </c>
      <c r="X436" s="411">
        <v>0.56839202263274657</v>
      </c>
      <c r="Y436" s="411">
        <v>-21.269885277695455</v>
      </c>
      <c r="Z436" s="411">
        <v>-7.2129833363840969</v>
      </c>
      <c r="AA436" s="411">
        <v>32.537386646778877</v>
      </c>
      <c r="AB436" s="411">
        <v>-0.55042948685633419</v>
      </c>
      <c r="AC436" s="411">
        <v>-28.613233724467676</v>
      </c>
      <c r="AD436" s="411">
        <v>1.8288211405975172</v>
      </c>
      <c r="AE436" s="412">
        <v>-2.5434520157620693</v>
      </c>
      <c r="AF436" s="411">
        <f t="shared" si="128"/>
        <v>-84.46986393162949</v>
      </c>
      <c r="AG436" s="411">
        <v>1348.5656083635699</v>
      </c>
      <c r="AH436" s="411">
        <v>1345.7816376867256</v>
      </c>
      <c r="AI436" s="411">
        <v>1269.8711013913435</v>
      </c>
      <c r="AJ436" s="411">
        <v>1324.1389726578882</v>
      </c>
      <c r="AK436" s="411">
        <v>1317.6484920226328</v>
      </c>
      <c r="AL436" s="411">
        <v>1295.0930147223044</v>
      </c>
      <c r="AM436" s="411">
        <v>1307.9759166636159</v>
      </c>
      <c r="AN436" s="411">
        <v>1332.2592866467787</v>
      </c>
      <c r="AO436" s="411">
        <v>1292.1163705131439</v>
      </c>
      <c r="AP436" s="411">
        <v>1264.3767662755324</v>
      </c>
      <c r="AQ436" s="411">
        <v>1279.4643211405976</v>
      </c>
      <c r="AR436" s="412">
        <v>1273.4608479842377</v>
      </c>
      <c r="AS436" s="411">
        <f t="shared" si="129"/>
        <v>15650.752336068372</v>
      </c>
      <c r="AT436" s="411">
        <f t="shared" si="130"/>
        <v>9166.8819720028023</v>
      </c>
      <c r="AU436" s="411">
        <f t="shared" si="131"/>
        <v>2310.1225333512298</v>
      </c>
      <c r="AV436" s="411">
        <f t="shared" si="132"/>
        <v>4173.7478307143383</v>
      </c>
      <c r="AW436" s="411">
        <v>0</v>
      </c>
      <c r="AX436" s="411">
        <v>0</v>
      </c>
      <c r="AY436" s="411">
        <v>0</v>
      </c>
      <c r="AZ436" s="411">
        <v>0</v>
      </c>
      <c r="BA436" s="411">
        <v>0</v>
      </c>
      <c r="BB436" s="411">
        <v>0</v>
      </c>
      <c r="BC436" s="411">
        <v>0</v>
      </c>
      <c r="BD436" s="411">
        <v>0</v>
      </c>
      <c r="BE436" s="411">
        <v>0</v>
      </c>
      <c r="BF436" s="411">
        <v>0</v>
      </c>
      <c r="BG436" s="411">
        <v>0</v>
      </c>
      <c r="BH436" s="412">
        <v>0</v>
      </c>
      <c r="BI436" s="411">
        <f t="shared" si="133"/>
        <v>0</v>
      </c>
      <c r="BJ436" s="411">
        <v>1348.5656083635699</v>
      </c>
      <c r="BK436" s="411">
        <v>1345.7816376867256</v>
      </c>
      <c r="BL436" s="411">
        <v>1269.8711013913435</v>
      </c>
      <c r="BM436" s="411">
        <v>1324.1389726578882</v>
      </c>
      <c r="BN436" s="411">
        <v>1317.6484920226328</v>
      </c>
      <c r="BO436" s="411">
        <v>1295.0930147223044</v>
      </c>
      <c r="BP436" s="411">
        <v>1307.9759166636159</v>
      </c>
      <c r="BQ436" s="411">
        <v>1332.2592866467787</v>
      </c>
      <c r="BR436" s="411">
        <v>1292.1163705131439</v>
      </c>
      <c r="BS436" s="411">
        <v>1264.3767662755324</v>
      </c>
      <c r="BT436" s="411">
        <v>1279.4643211405976</v>
      </c>
      <c r="BU436" s="412">
        <v>1273.4608479842377</v>
      </c>
      <c r="BV436" s="411">
        <f t="shared" si="134"/>
        <v>15650.752336068372</v>
      </c>
      <c r="BW436" s="411">
        <v>0</v>
      </c>
      <c r="BX436" s="411">
        <v>0</v>
      </c>
      <c r="BY436" s="411">
        <v>0</v>
      </c>
      <c r="BZ436" s="411">
        <v>0</v>
      </c>
      <c r="CA436" s="411">
        <v>0</v>
      </c>
      <c r="CB436" s="411">
        <v>0</v>
      </c>
      <c r="CC436" s="411">
        <v>0</v>
      </c>
      <c r="CD436" s="411">
        <v>0</v>
      </c>
      <c r="CE436" s="411">
        <v>0</v>
      </c>
      <c r="CF436" s="411">
        <v>0</v>
      </c>
      <c r="CG436" s="411">
        <v>0</v>
      </c>
      <c r="CH436" s="412">
        <v>0</v>
      </c>
      <c r="CI436" s="411">
        <f t="shared" si="135"/>
        <v>0</v>
      </c>
      <c r="CJ436" s="411">
        <v>1348.5656083635699</v>
      </c>
      <c r="CK436" s="411">
        <v>1345.7816376867256</v>
      </c>
      <c r="CL436" s="411">
        <v>1269.8711013913435</v>
      </c>
      <c r="CM436" s="411">
        <v>1324.1389726578882</v>
      </c>
      <c r="CN436" s="411">
        <v>1317.6484920226328</v>
      </c>
      <c r="CO436" s="411">
        <v>1295.0930147223044</v>
      </c>
      <c r="CP436" s="411">
        <v>1307.9759166636159</v>
      </c>
      <c r="CQ436" s="411">
        <v>1332.2592866467787</v>
      </c>
      <c r="CR436" s="411">
        <v>1292.1163705131439</v>
      </c>
      <c r="CS436" s="411">
        <v>1264.3767662755324</v>
      </c>
      <c r="CT436" s="411">
        <v>1279.4643211405976</v>
      </c>
      <c r="CU436" s="412">
        <v>1273.4608479842377</v>
      </c>
      <c r="CV436" s="411">
        <f t="shared" si="136"/>
        <v>15650.752336068372</v>
      </c>
      <c r="CW436" s="411">
        <v>-80.078368433604709</v>
      </c>
      <c r="CX436" s="411">
        <v>-66.987362686740809</v>
      </c>
      <c r="CY436" s="411">
        <v>-51.815616279610779</v>
      </c>
      <c r="CZ436" s="411">
        <v>-53.210820542848978</v>
      </c>
      <c r="DA436" s="411">
        <v>-50.872859069572485</v>
      </c>
      <c r="DB436" s="411">
        <v>-44.636133438631276</v>
      </c>
      <c r="DC436" s="411">
        <v>-34.974369678971129</v>
      </c>
      <c r="DD436" s="411">
        <v>-67.710415224516566</v>
      </c>
      <c r="DE436" s="411">
        <v>-17.283519961803169</v>
      </c>
      <c r="DF436" s="411">
        <v>-24.567592146228819</v>
      </c>
      <c r="DG436" s="411">
        <v>-5.6634848451241524</v>
      </c>
      <c r="DH436" s="412">
        <v>0</v>
      </c>
      <c r="DI436" s="411">
        <f t="shared" si="137"/>
        <v>-497.8005423076529</v>
      </c>
      <c r="DJ436" s="411">
        <v>1268.4872399299657</v>
      </c>
      <c r="DK436" s="411">
        <v>1278.7942749999847</v>
      </c>
      <c r="DL436" s="411">
        <v>1218.0554851117329</v>
      </c>
      <c r="DM436" s="411">
        <v>1270.9281521150392</v>
      </c>
      <c r="DN436" s="411">
        <v>1266.7756329530605</v>
      </c>
      <c r="DO436" s="411">
        <v>1250.4568812836733</v>
      </c>
      <c r="DP436" s="411">
        <v>1273.0015469846448</v>
      </c>
      <c r="DQ436" s="411">
        <v>1264.5488714222624</v>
      </c>
      <c r="DR436" s="411">
        <v>1274.8328505513405</v>
      </c>
      <c r="DS436" s="411">
        <v>1239.8091741293038</v>
      </c>
      <c r="DT436" s="411">
        <v>1273.8008362954736</v>
      </c>
      <c r="DU436" s="412">
        <v>1273.4608479842377</v>
      </c>
      <c r="DV436" s="411">
        <f t="shared" si="138"/>
        <v>15152.95179376072</v>
      </c>
      <c r="DW436" s="412">
        <v>1268.4872399299657</v>
      </c>
      <c r="DX436" s="412">
        <v>1278.7942749999847</v>
      </c>
      <c r="DY436" s="412">
        <v>1218.0554851117329</v>
      </c>
      <c r="DZ436" s="412">
        <v>1270.9281521150392</v>
      </c>
      <c r="EA436" s="412">
        <v>1266.7756329530605</v>
      </c>
      <c r="EB436" s="412">
        <v>1250.4568812836733</v>
      </c>
      <c r="EC436" s="412">
        <v>1273.0015469846448</v>
      </c>
      <c r="ED436" s="412">
        <v>1264.5488714222624</v>
      </c>
      <c r="EE436" s="412">
        <v>1274.8328505513405</v>
      </c>
      <c r="EF436" s="412">
        <v>1239.8091741293038</v>
      </c>
      <c r="EG436" s="412">
        <v>1273.8008362954736</v>
      </c>
      <c r="EH436" s="412">
        <v>1273.4608479842377</v>
      </c>
      <c r="EI436" s="411">
        <f t="shared" si="139"/>
        <v>15152.95179376072</v>
      </c>
      <c r="EK436" s="411">
        <f t="shared" si="140"/>
        <v>15152.95179376072</v>
      </c>
      <c r="EL436" s="7">
        <f t="shared" si="141"/>
        <v>0</v>
      </c>
    </row>
    <row r="437" spans="1:142">
      <c r="A437" s="365" t="str">
        <f t="shared" si="123"/>
        <v xml:space="preserve"> 097</v>
      </c>
      <c r="B437" s="370" t="s">
        <v>948</v>
      </c>
      <c r="C437" s="370" t="s">
        <v>945</v>
      </c>
      <c r="D437" s="411">
        <v>82405</v>
      </c>
      <c r="E437" s="411">
        <v>87227</v>
      </c>
      <c r="F437" s="411">
        <v>98466</v>
      </c>
      <c r="G437" s="411">
        <v>107307</v>
      </c>
      <c r="H437" s="411">
        <v>125129</v>
      </c>
      <c r="I437" s="411">
        <v>131637</v>
      </c>
      <c r="J437" s="411">
        <v>142040</v>
      </c>
      <c r="K437" s="411">
        <v>137772</v>
      </c>
      <c r="L437" s="411">
        <v>115075</v>
      </c>
      <c r="M437" s="411">
        <v>115050</v>
      </c>
      <c r="N437" s="411">
        <v>97107</v>
      </c>
      <c r="O437" s="412">
        <v>86791</v>
      </c>
      <c r="P437" s="411">
        <f t="shared" si="124"/>
        <v>1326006</v>
      </c>
      <c r="Q437" s="411">
        <f t="shared" si="125"/>
        <v>769629.06451612897</v>
      </c>
      <c r="R437" s="411">
        <f t="shared" si="126"/>
        <v>225684.10789766407</v>
      </c>
      <c r="S437" s="411">
        <f t="shared" si="127"/>
        <v>330692.8275862069</v>
      </c>
      <c r="T437" s="411">
        <v>-139.00000000000156</v>
      </c>
      <c r="U437" s="411">
        <v>256.00000000000125</v>
      </c>
      <c r="V437" s="411">
        <v>-4471.9999999999964</v>
      </c>
      <c r="W437" s="411">
        <v>-37.000000000000341</v>
      </c>
      <c r="X437" s="411">
        <v>54.000000000009322</v>
      </c>
      <c r="Y437" s="411">
        <v>-2127.0000000000032</v>
      </c>
      <c r="Z437" s="411">
        <v>-778.999999999995</v>
      </c>
      <c r="AA437" s="411">
        <v>3449.0000000000164</v>
      </c>
      <c r="AB437" s="411">
        <v>-48.999999999994429</v>
      </c>
      <c r="AC437" s="411">
        <v>-2546.0000000000032</v>
      </c>
      <c r="AD437" s="411">
        <v>139.00000000000011</v>
      </c>
      <c r="AE437" s="412">
        <v>-173.00000000000603</v>
      </c>
      <c r="AF437" s="411">
        <f t="shared" si="128"/>
        <v>-6423.9999999999736</v>
      </c>
      <c r="AG437" s="411">
        <v>82266</v>
      </c>
      <c r="AH437" s="411">
        <v>87483</v>
      </c>
      <c r="AI437" s="411">
        <v>93994</v>
      </c>
      <c r="AJ437" s="411">
        <v>107269.99999999999</v>
      </c>
      <c r="AK437" s="411">
        <v>125183</v>
      </c>
      <c r="AL437" s="411">
        <v>129509.99999999999</v>
      </c>
      <c r="AM437" s="411">
        <v>141261</v>
      </c>
      <c r="AN437" s="411">
        <v>141221</v>
      </c>
      <c r="AO437" s="411">
        <v>115026.00000000001</v>
      </c>
      <c r="AP437" s="411">
        <v>112503.99999999999</v>
      </c>
      <c r="AQ437" s="411">
        <v>97246</v>
      </c>
      <c r="AR437" s="412">
        <v>86617.999999999985</v>
      </c>
      <c r="AS437" s="411">
        <f t="shared" si="129"/>
        <v>1319582</v>
      </c>
      <c r="AT437" s="411">
        <f t="shared" si="130"/>
        <v>762410.19354838715</v>
      </c>
      <c r="AU437" s="411">
        <f t="shared" si="131"/>
        <v>229072.49610678531</v>
      </c>
      <c r="AV437" s="411">
        <f t="shared" si="132"/>
        <v>328099.31034482759</v>
      </c>
      <c r="AW437" s="411">
        <v>0</v>
      </c>
      <c r="AX437" s="411">
        <v>0</v>
      </c>
      <c r="AY437" s="411">
        <v>0</v>
      </c>
      <c r="AZ437" s="411">
        <v>0</v>
      </c>
      <c r="BA437" s="411">
        <v>0</v>
      </c>
      <c r="BB437" s="411">
        <v>0</v>
      </c>
      <c r="BC437" s="411">
        <v>0</v>
      </c>
      <c r="BD437" s="411">
        <v>0</v>
      </c>
      <c r="BE437" s="411">
        <v>0</v>
      </c>
      <c r="BF437" s="411">
        <v>0</v>
      </c>
      <c r="BG437" s="411">
        <v>0</v>
      </c>
      <c r="BH437" s="412">
        <v>0</v>
      </c>
      <c r="BI437" s="411">
        <f t="shared" si="133"/>
        <v>0</v>
      </c>
      <c r="BJ437" s="411">
        <v>82266</v>
      </c>
      <c r="BK437" s="411">
        <v>87483</v>
      </c>
      <c r="BL437" s="411">
        <v>93994</v>
      </c>
      <c r="BM437" s="411">
        <v>107269.99999999999</v>
      </c>
      <c r="BN437" s="411">
        <v>125183</v>
      </c>
      <c r="BO437" s="411">
        <v>129509.99999999999</v>
      </c>
      <c r="BP437" s="411">
        <v>141261</v>
      </c>
      <c r="BQ437" s="411">
        <v>141221</v>
      </c>
      <c r="BR437" s="411">
        <v>115026.00000000001</v>
      </c>
      <c r="BS437" s="411">
        <v>112503.99999999999</v>
      </c>
      <c r="BT437" s="411">
        <v>97246</v>
      </c>
      <c r="BU437" s="412">
        <v>86617.999999999985</v>
      </c>
      <c r="BV437" s="411">
        <f t="shared" si="134"/>
        <v>1319582</v>
      </c>
      <c r="BW437" s="411">
        <v>0</v>
      </c>
      <c r="BX437" s="411">
        <v>0</v>
      </c>
      <c r="BY437" s="411">
        <v>0</v>
      </c>
      <c r="BZ437" s="411">
        <v>0</v>
      </c>
      <c r="CA437" s="411">
        <v>0</v>
      </c>
      <c r="CB437" s="411">
        <v>0</v>
      </c>
      <c r="CC437" s="411">
        <v>0</v>
      </c>
      <c r="CD437" s="411">
        <v>0</v>
      </c>
      <c r="CE437" s="411">
        <v>0</v>
      </c>
      <c r="CF437" s="411">
        <v>0</v>
      </c>
      <c r="CG437" s="411">
        <v>0</v>
      </c>
      <c r="CH437" s="412">
        <v>0</v>
      </c>
      <c r="CI437" s="411">
        <f t="shared" si="135"/>
        <v>0</v>
      </c>
      <c r="CJ437" s="411">
        <v>82266</v>
      </c>
      <c r="CK437" s="411">
        <v>87483</v>
      </c>
      <c r="CL437" s="411">
        <v>93994</v>
      </c>
      <c r="CM437" s="411">
        <v>107269.99999999999</v>
      </c>
      <c r="CN437" s="411">
        <v>125183</v>
      </c>
      <c r="CO437" s="411">
        <v>129509.99999999999</v>
      </c>
      <c r="CP437" s="411">
        <v>141261</v>
      </c>
      <c r="CQ437" s="411">
        <v>141221</v>
      </c>
      <c r="CR437" s="411">
        <v>115026.00000000001</v>
      </c>
      <c r="CS437" s="411">
        <v>112503.99999999999</v>
      </c>
      <c r="CT437" s="411">
        <v>97246</v>
      </c>
      <c r="CU437" s="412">
        <v>86617.999999999985</v>
      </c>
      <c r="CV437" s="411">
        <f t="shared" si="136"/>
        <v>1319582</v>
      </c>
      <c r="CW437" s="411">
        <v>-4887.5709154116448</v>
      </c>
      <c r="CX437" s="411">
        <v>-4354.6484842243508</v>
      </c>
      <c r="CY437" s="411">
        <v>-3836.164567075768</v>
      </c>
      <c r="CZ437" s="411">
        <v>-4310.5902040646524</v>
      </c>
      <c r="DA437" s="411">
        <v>-4833.2817055433879</v>
      </c>
      <c r="DB437" s="411">
        <v>-4463.6408809757731</v>
      </c>
      <c r="DC437" s="411">
        <v>-3777.1950585027303</v>
      </c>
      <c r="DD437" s="411">
        <v>-7177.3926657720913</v>
      </c>
      <c r="DE437" s="411">
        <v>-1538.6160440212009</v>
      </c>
      <c r="DF437" s="411">
        <v>-2186.0758983058354</v>
      </c>
      <c r="DG437" s="411">
        <v>-430.382850476616</v>
      </c>
      <c r="DH437" s="412">
        <v>0</v>
      </c>
      <c r="DI437" s="411">
        <f t="shared" si="137"/>
        <v>-41795.559274374049</v>
      </c>
      <c r="DJ437" s="411">
        <v>77378.429084588366</v>
      </c>
      <c r="DK437" s="411">
        <v>83128.351515775663</v>
      </c>
      <c r="DL437" s="411">
        <v>90157.835432924228</v>
      </c>
      <c r="DM437" s="411">
        <v>102959.40979593535</v>
      </c>
      <c r="DN437" s="411">
        <v>120349.71829445663</v>
      </c>
      <c r="DO437" s="411">
        <v>125046.35911902422</v>
      </c>
      <c r="DP437" s="411">
        <v>137483.80494149728</v>
      </c>
      <c r="DQ437" s="411">
        <v>134043.60733422794</v>
      </c>
      <c r="DR437" s="411">
        <v>113487.3839559788</v>
      </c>
      <c r="DS437" s="411">
        <v>110317.92410169414</v>
      </c>
      <c r="DT437" s="411">
        <v>96815.617149523401</v>
      </c>
      <c r="DU437" s="412">
        <v>86617.999999999985</v>
      </c>
      <c r="DV437" s="411">
        <f t="shared" si="138"/>
        <v>1277786.440725626</v>
      </c>
      <c r="DW437" s="412">
        <v>77378.429084588366</v>
      </c>
      <c r="DX437" s="412">
        <v>83128.351515775663</v>
      </c>
      <c r="DY437" s="412">
        <v>90157.835432924228</v>
      </c>
      <c r="DZ437" s="412">
        <v>102959.40979593535</v>
      </c>
      <c r="EA437" s="412">
        <v>120349.71829445663</v>
      </c>
      <c r="EB437" s="412">
        <v>125046.35911902422</v>
      </c>
      <c r="EC437" s="412">
        <v>137483.80494149728</v>
      </c>
      <c r="ED437" s="412">
        <v>134043.60733422794</v>
      </c>
      <c r="EE437" s="412">
        <v>113487.3839559788</v>
      </c>
      <c r="EF437" s="412">
        <v>110317.92410169414</v>
      </c>
      <c r="EG437" s="412">
        <v>96815.617149523401</v>
      </c>
      <c r="EH437" s="412">
        <v>86617.999999999985</v>
      </c>
      <c r="EI437" s="411">
        <f t="shared" si="139"/>
        <v>1277786.440725626</v>
      </c>
      <c r="EK437" s="411">
        <f t="shared" si="140"/>
        <v>1277786.440725626</v>
      </c>
      <c r="EL437" s="7">
        <f t="shared" si="141"/>
        <v>0</v>
      </c>
    </row>
    <row r="438" spans="1:142">
      <c r="A438" s="365" t="str">
        <f t="shared" si="123"/>
        <v xml:space="preserve"> 097</v>
      </c>
      <c r="B438" s="370" t="s">
        <v>948</v>
      </c>
      <c r="C438" s="370" t="s">
        <v>1173</v>
      </c>
      <c r="D438" s="411">
        <v>6</v>
      </c>
      <c r="E438" s="411">
        <v>6</v>
      </c>
      <c r="F438" s="411">
        <v>21</v>
      </c>
      <c r="G438" s="411">
        <v>1</v>
      </c>
      <c r="H438" s="411">
        <v>3</v>
      </c>
      <c r="I438" s="411">
        <v>1</v>
      </c>
      <c r="J438" s="411">
        <v>33</v>
      </c>
      <c r="K438" s="411">
        <v>89</v>
      </c>
      <c r="L438" s="411">
        <v>0</v>
      </c>
      <c r="M438" s="411">
        <v>1</v>
      </c>
      <c r="N438" s="411">
        <v>0</v>
      </c>
      <c r="O438" s="412">
        <v>0</v>
      </c>
      <c r="P438" s="411">
        <f t="shared" si="124"/>
        <v>161</v>
      </c>
      <c r="Q438" s="411">
        <f t="shared" si="125"/>
        <v>69.935483870967744</v>
      </c>
      <c r="R438" s="411">
        <f t="shared" si="126"/>
        <v>90.064516129032256</v>
      </c>
      <c r="S438" s="411">
        <f t="shared" si="127"/>
        <v>1</v>
      </c>
      <c r="T438" s="411">
        <v>0</v>
      </c>
      <c r="U438" s="411">
        <v>0</v>
      </c>
      <c r="V438" s="411">
        <v>0</v>
      </c>
      <c r="W438" s="411">
        <v>0</v>
      </c>
      <c r="X438" s="411">
        <v>0</v>
      </c>
      <c r="Y438" s="411">
        <v>0</v>
      </c>
      <c r="Z438" s="411">
        <v>0</v>
      </c>
      <c r="AA438" s="411">
        <v>0</v>
      </c>
      <c r="AB438" s="411">
        <v>0</v>
      </c>
      <c r="AC438" s="411">
        <v>0</v>
      </c>
      <c r="AD438" s="411">
        <v>0</v>
      </c>
      <c r="AE438" s="412">
        <v>0</v>
      </c>
      <c r="AF438" s="411">
        <f t="shared" si="128"/>
        <v>0</v>
      </c>
      <c r="AG438" s="411">
        <v>0</v>
      </c>
      <c r="AH438" s="411">
        <v>0</v>
      </c>
      <c r="AI438" s="411">
        <v>0</v>
      </c>
      <c r="AJ438" s="411">
        <v>0</v>
      </c>
      <c r="AK438" s="411">
        <v>0</v>
      </c>
      <c r="AL438" s="411">
        <v>0</v>
      </c>
      <c r="AM438" s="411">
        <v>0</v>
      </c>
      <c r="AN438" s="411">
        <v>0</v>
      </c>
      <c r="AO438" s="411">
        <v>0</v>
      </c>
      <c r="AP438" s="411">
        <v>0</v>
      </c>
      <c r="AQ438" s="411">
        <v>0</v>
      </c>
      <c r="AR438" s="412">
        <v>0</v>
      </c>
      <c r="AS438" s="411">
        <f t="shared" si="129"/>
        <v>0</v>
      </c>
      <c r="AT438" s="411">
        <f t="shared" si="130"/>
        <v>0</v>
      </c>
      <c r="AU438" s="411">
        <f t="shared" si="131"/>
        <v>0</v>
      </c>
      <c r="AV438" s="411">
        <f t="shared" si="132"/>
        <v>0</v>
      </c>
      <c r="AW438" s="411">
        <v>0</v>
      </c>
      <c r="AX438" s="411">
        <v>0</v>
      </c>
      <c r="AY438" s="411">
        <v>0</v>
      </c>
      <c r="AZ438" s="411">
        <v>0</v>
      </c>
      <c r="BA438" s="411">
        <v>0</v>
      </c>
      <c r="BB438" s="411">
        <v>0</v>
      </c>
      <c r="BC438" s="411">
        <v>0</v>
      </c>
      <c r="BD438" s="411">
        <v>0</v>
      </c>
      <c r="BE438" s="411">
        <v>0</v>
      </c>
      <c r="BF438" s="411">
        <v>0</v>
      </c>
      <c r="BG438" s="411">
        <v>0</v>
      </c>
      <c r="BH438" s="412">
        <v>0</v>
      </c>
      <c r="BI438" s="411">
        <f t="shared" si="133"/>
        <v>0</v>
      </c>
      <c r="BJ438" s="411">
        <v>0</v>
      </c>
      <c r="BK438" s="411">
        <v>0</v>
      </c>
      <c r="BL438" s="411">
        <v>0</v>
      </c>
      <c r="BM438" s="411">
        <v>0</v>
      </c>
      <c r="BN438" s="411">
        <v>0</v>
      </c>
      <c r="BO438" s="411">
        <v>0</v>
      </c>
      <c r="BP438" s="411">
        <v>0</v>
      </c>
      <c r="BQ438" s="411">
        <v>0</v>
      </c>
      <c r="BR438" s="411">
        <v>0</v>
      </c>
      <c r="BS438" s="411">
        <v>0</v>
      </c>
      <c r="BT438" s="411">
        <v>0</v>
      </c>
      <c r="BU438" s="412">
        <v>0</v>
      </c>
      <c r="BV438" s="411">
        <f t="shared" si="134"/>
        <v>0</v>
      </c>
      <c r="BW438" s="411">
        <v>0</v>
      </c>
      <c r="BX438" s="411">
        <v>0</v>
      </c>
      <c r="BY438" s="411">
        <v>0</v>
      </c>
      <c r="BZ438" s="411">
        <v>0</v>
      </c>
      <c r="CA438" s="411">
        <v>0</v>
      </c>
      <c r="CB438" s="411">
        <v>0</v>
      </c>
      <c r="CC438" s="411">
        <v>0</v>
      </c>
      <c r="CD438" s="411">
        <v>0</v>
      </c>
      <c r="CE438" s="411">
        <v>0</v>
      </c>
      <c r="CF438" s="411">
        <v>0</v>
      </c>
      <c r="CG438" s="411">
        <v>0</v>
      </c>
      <c r="CH438" s="412">
        <v>0</v>
      </c>
      <c r="CI438" s="411">
        <f t="shared" si="135"/>
        <v>0</v>
      </c>
      <c r="CJ438" s="411">
        <v>0</v>
      </c>
      <c r="CK438" s="411">
        <v>0</v>
      </c>
      <c r="CL438" s="411">
        <v>0</v>
      </c>
      <c r="CM438" s="411">
        <v>0</v>
      </c>
      <c r="CN438" s="411">
        <v>0</v>
      </c>
      <c r="CO438" s="411">
        <v>0</v>
      </c>
      <c r="CP438" s="411">
        <v>0</v>
      </c>
      <c r="CQ438" s="411">
        <v>0</v>
      </c>
      <c r="CR438" s="411">
        <v>0</v>
      </c>
      <c r="CS438" s="411">
        <v>0</v>
      </c>
      <c r="CT438" s="411">
        <v>0</v>
      </c>
      <c r="CU438" s="412">
        <v>0</v>
      </c>
      <c r="CV438" s="411">
        <f t="shared" si="136"/>
        <v>0</v>
      </c>
      <c r="CW438" s="411">
        <v>0</v>
      </c>
      <c r="CX438" s="411">
        <v>0</v>
      </c>
      <c r="CY438" s="411">
        <v>0</v>
      </c>
      <c r="CZ438" s="411">
        <v>0</v>
      </c>
      <c r="DA438" s="411">
        <v>0</v>
      </c>
      <c r="DB438" s="411">
        <v>0</v>
      </c>
      <c r="DC438" s="411">
        <v>0</v>
      </c>
      <c r="DD438" s="411">
        <v>0</v>
      </c>
      <c r="DE438" s="411">
        <v>0</v>
      </c>
      <c r="DF438" s="411">
        <v>0</v>
      </c>
      <c r="DG438" s="411">
        <v>0</v>
      </c>
      <c r="DH438" s="412">
        <v>0</v>
      </c>
      <c r="DI438" s="411">
        <f t="shared" si="137"/>
        <v>0</v>
      </c>
      <c r="DJ438" s="411">
        <v>0</v>
      </c>
      <c r="DK438" s="411">
        <v>0</v>
      </c>
      <c r="DL438" s="411">
        <v>0</v>
      </c>
      <c r="DM438" s="411">
        <v>0</v>
      </c>
      <c r="DN438" s="411">
        <v>0</v>
      </c>
      <c r="DO438" s="411">
        <v>0</v>
      </c>
      <c r="DP438" s="411">
        <v>0</v>
      </c>
      <c r="DQ438" s="411">
        <v>0</v>
      </c>
      <c r="DR438" s="411">
        <v>0</v>
      </c>
      <c r="DS438" s="411">
        <v>0</v>
      </c>
      <c r="DT438" s="411">
        <v>0</v>
      </c>
      <c r="DU438" s="412">
        <v>0</v>
      </c>
      <c r="DV438" s="411">
        <f t="shared" si="138"/>
        <v>0</v>
      </c>
      <c r="DW438" s="412">
        <v>0</v>
      </c>
      <c r="DX438" s="412">
        <v>0</v>
      </c>
      <c r="DY438" s="412">
        <v>0</v>
      </c>
      <c r="DZ438" s="412">
        <v>0</v>
      </c>
      <c r="EA438" s="412">
        <v>0</v>
      </c>
      <c r="EB438" s="412">
        <v>0</v>
      </c>
      <c r="EC438" s="412">
        <v>0</v>
      </c>
      <c r="ED438" s="412">
        <v>0</v>
      </c>
      <c r="EE438" s="412">
        <v>0</v>
      </c>
      <c r="EF438" s="412">
        <v>0</v>
      </c>
      <c r="EG438" s="412">
        <v>0</v>
      </c>
      <c r="EH438" s="412">
        <v>0</v>
      </c>
      <c r="EI438" s="411">
        <f t="shared" si="139"/>
        <v>0</v>
      </c>
      <c r="EK438" s="411">
        <f t="shared" si="140"/>
        <v>161</v>
      </c>
      <c r="EL438" s="7">
        <f t="shared" si="141"/>
        <v>-161</v>
      </c>
    </row>
    <row r="439" spans="1:142">
      <c r="A439" s="365" t="str">
        <f t="shared" si="123"/>
        <v xml:space="preserve"> 097</v>
      </c>
      <c r="B439" s="370" t="s">
        <v>948</v>
      </c>
      <c r="C439" s="370" t="s">
        <v>1214</v>
      </c>
      <c r="D439" s="411">
        <v>307</v>
      </c>
      <c r="E439" s="411">
        <v>389</v>
      </c>
      <c r="F439" s="411">
        <v>79</v>
      </c>
      <c r="G439" s="411">
        <v>76</v>
      </c>
      <c r="H439" s="411">
        <v>213</v>
      </c>
      <c r="I439" s="411">
        <v>136</v>
      </c>
      <c r="J439" s="411">
        <v>130</v>
      </c>
      <c r="K439" s="411">
        <v>189</v>
      </c>
      <c r="L439" s="411">
        <v>379</v>
      </c>
      <c r="M439" s="411">
        <v>397</v>
      </c>
      <c r="N439" s="411">
        <v>114</v>
      </c>
      <c r="O439" s="412">
        <v>121</v>
      </c>
      <c r="P439" s="411">
        <f t="shared" si="124"/>
        <v>2530</v>
      </c>
      <c r="Q439" s="411">
        <f t="shared" si="125"/>
        <v>1325.8064516129032</v>
      </c>
      <c r="R439" s="411">
        <f t="shared" si="126"/>
        <v>467.64182424916572</v>
      </c>
      <c r="S439" s="411">
        <f t="shared" si="127"/>
        <v>736.55172413793105</v>
      </c>
      <c r="T439" s="411">
        <v>0</v>
      </c>
      <c r="U439" s="411">
        <v>0</v>
      </c>
      <c r="V439" s="411">
        <v>0</v>
      </c>
      <c r="W439" s="411">
        <v>0</v>
      </c>
      <c r="X439" s="411">
        <v>0</v>
      </c>
      <c r="Y439" s="411">
        <v>0</v>
      </c>
      <c r="Z439" s="411">
        <v>0</v>
      </c>
      <c r="AA439" s="411">
        <v>0</v>
      </c>
      <c r="AB439" s="411">
        <v>0</v>
      </c>
      <c r="AC439" s="411">
        <v>0</v>
      </c>
      <c r="AD439" s="411">
        <v>0</v>
      </c>
      <c r="AE439" s="412">
        <v>0</v>
      </c>
      <c r="AF439" s="411">
        <f t="shared" si="128"/>
        <v>0</v>
      </c>
      <c r="AG439" s="411">
        <v>0</v>
      </c>
      <c r="AH439" s="411">
        <v>0</v>
      </c>
      <c r="AI439" s="411">
        <v>0</v>
      </c>
      <c r="AJ439" s="411">
        <v>0</v>
      </c>
      <c r="AK439" s="411">
        <v>0</v>
      </c>
      <c r="AL439" s="411">
        <v>0</v>
      </c>
      <c r="AM439" s="411">
        <v>0</v>
      </c>
      <c r="AN439" s="411">
        <v>0</v>
      </c>
      <c r="AO439" s="411">
        <v>0</v>
      </c>
      <c r="AP439" s="411">
        <v>0</v>
      </c>
      <c r="AQ439" s="411">
        <v>0</v>
      </c>
      <c r="AR439" s="412">
        <v>0</v>
      </c>
      <c r="AS439" s="411">
        <f t="shared" si="129"/>
        <v>0</v>
      </c>
      <c r="AT439" s="411">
        <f t="shared" si="130"/>
        <v>0</v>
      </c>
      <c r="AU439" s="411">
        <f t="shared" si="131"/>
        <v>0</v>
      </c>
      <c r="AV439" s="411">
        <f t="shared" si="132"/>
        <v>0</v>
      </c>
      <c r="AW439" s="411">
        <v>0</v>
      </c>
      <c r="AX439" s="411">
        <v>0</v>
      </c>
      <c r="AY439" s="411">
        <v>0</v>
      </c>
      <c r="AZ439" s="411">
        <v>0</v>
      </c>
      <c r="BA439" s="411">
        <v>0</v>
      </c>
      <c r="BB439" s="411">
        <v>0</v>
      </c>
      <c r="BC439" s="411">
        <v>0</v>
      </c>
      <c r="BD439" s="411">
        <v>0</v>
      </c>
      <c r="BE439" s="411">
        <v>0</v>
      </c>
      <c r="BF439" s="411">
        <v>0</v>
      </c>
      <c r="BG439" s="411">
        <v>0</v>
      </c>
      <c r="BH439" s="412">
        <v>0</v>
      </c>
      <c r="BI439" s="411">
        <f t="shared" si="133"/>
        <v>0</v>
      </c>
      <c r="BJ439" s="411">
        <v>0</v>
      </c>
      <c r="BK439" s="411">
        <v>0</v>
      </c>
      <c r="BL439" s="411">
        <v>0</v>
      </c>
      <c r="BM439" s="411">
        <v>0</v>
      </c>
      <c r="BN439" s="411">
        <v>0</v>
      </c>
      <c r="BO439" s="411">
        <v>0</v>
      </c>
      <c r="BP439" s="411">
        <v>0</v>
      </c>
      <c r="BQ439" s="411">
        <v>0</v>
      </c>
      <c r="BR439" s="411">
        <v>0</v>
      </c>
      <c r="BS439" s="411">
        <v>0</v>
      </c>
      <c r="BT439" s="411">
        <v>0</v>
      </c>
      <c r="BU439" s="412">
        <v>0</v>
      </c>
      <c r="BV439" s="411">
        <f t="shared" si="134"/>
        <v>0</v>
      </c>
      <c r="BW439" s="411">
        <v>0</v>
      </c>
      <c r="BX439" s="411">
        <v>0</v>
      </c>
      <c r="BY439" s="411">
        <v>0</v>
      </c>
      <c r="BZ439" s="411">
        <v>0</v>
      </c>
      <c r="CA439" s="411">
        <v>0</v>
      </c>
      <c r="CB439" s="411">
        <v>0</v>
      </c>
      <c r="CC439" s="411">
        <v>0</v>
      </c>
      <c r="CD439" s="411">
        <v>0</v>
      </c>
      <c r="CE439" s="411">
        <v>0</v>
      </c>
      <c r="CF439" s="411">
        <v>0</v>
      </c>
      <c r="CG439" s="411">
        <v>0</v>
      </c>
      <c r="CH439" s="412">
        <v>0</v>
      </c>
      <c r="CI439" s="411">
        <f t="shared" si="135"/>
        <v>0</v>
      </c>
      <c r="CJ439" s="411">
        <v>0</v>
      </c>
      <c r="CK439" s="411">
        <v>0</v>
      </c>
      <c r="CL439" s="411">
        <v>0</v>
      </c>
      <c r="CM439" s="411">
        <v>0</v>
      </c>
      <c r="CN439" s="411">
        <v>0</v>
      </c>
      <c r="CO439" s="411">
        <v>0</v>
      </c>
      <c r="CP439" s="411">
        <v>0</v>
      </c>
      <c r="CQ439" s="411">
        <v>0</v>
      </c>
      <c r="CR439" s="411">
        <v>0</v>
      </c>
      <c r="CS439" s="411">
        <v>0</v>
      </c>
      <c r="CT439" s="411">
        <v>0</v>
      </c>
      <c r="CU439" s="412">
        <v>0</v>
      </c>
      <c r="CV439" s="411">
        <f t="shared" si="136"/>
        <v>0</v>
      </c>
      <c r="CW439" s="411">
        <v>0</v>
      </c>
      <c r="CX439" s="411">
        <v>0</v>
      </c>
      <c r="CY439" s="411">
        <v>0</v>
      </c>
      <c r="CZ439" s="411">
        <v>0</v>
      </c>
      <c r="DA439" s="411">
        <v>0</v>
      </c>
      <c r="DB439" s="411">
        <v>0</v>
      </c>
      <c r="DC439" s="411">
        <v>0</v>
      </c>
      <c r="DD439" s="411">
        <v>0</v>
      </c>
      <c r="DE439" s="411">
        <v>0</v>
      </c>
      <c r="DF439" s="411">
        <v>0</v>
      </c>
      <c r="DG439" s="411">
        <v>0</v>
      </c>
      <c r="DH439" s="412">
        <v>0</v>
      </c>
      <c r="DI439" s="411">
        <f t="shared" si="137"/>
        <v>0</v>
      </c>
      <c r="DJ439" s="411">
        <v>0</v>
      </c>
      <c r="DK439" s="411">
        <v>0</v>
      </c>
      <c r="DL439" s="411">
        <v>0</v>
      </c>
      <c r="DM439" s="411">
        <v>0</v>
      </c>
      <c r="DN439" s="411">
        <v>0</v>
      </c>
      <c r="DO439" s="411">
        <v>0</v>
      </c>
      <c r="DP439" s="411">
        <v>0</v>
      </c>
      <c r="DQ439" s="411">
        <v>0</v>
      </c>
      <c r="DR439" s="411">
        <v>0</v>
      </c>
      <c r="DS439" s="411">
        <v>0</v>
      </c>
      <c r="DT439" s="411">
        <v>0</v>
      </c>
      <c r="DU439" s="412">
        <v>0</v>
      </c>
      <c r="DV439" s="411">
        <f t="shared" si="138"/>
        <v>0</v>
      </c>
      <c r="DW439" s="412">
        <v>0</v>
      </c>
      <c r="DX439" s="412">
        <v>0</v>
      </c>
      <c r="DY439" s="412">
        <v>0</v>
      </c>
      <c r="DZ439" s="412">
        <v>0</v>
      </c>
      <c r="EA439" s="412">
        <v>0</v>
      </c>
      <c r="EB439" s="412">
        <v>0</v>
      </c>
      <c r="EC439" s="412">
        <v>0</v>
      </c>
      <c r="ED439" s="412">
        <v>0</v>
      </c>
      <c r="EE439" s="412">
        <v>0</v>
      </c>
      <c r="EF439" s="412">
        <v>0</v>
      </c>
      <c r="EG439" s="412">
        <v>0</v>
      </c>
      <c r="EH439" s="412">
        <v>0</v>
      </c>
      <c r="EI439" s="411">
        <f t="shared" si="139"/>
        <v>0</v>
      </c>
      <c r="EK439" s="411">
        <f t="shared" si="140"/>
        <v>2530</v>
      </c>
      <c r="EL439" s="7">
        <f t="shared" si="141"/>
        <v>-2530</v>
      </c>
    </row>
    <row r="440" spans="1:142">
      <c r="A440" s="365" t="str">
        <f t="shared" si="123"/>
        <v xml:space="preserve"> 097</v>
      </c>
      <c r="B440" s="370" t="s">
        <v>948</v>
      </c>
      <c r="C440" s="370" t="s">
        <v>1215</v>
      </c>
      <c r="D440" s="411">
        <v>2</v>
      </c>
      <c r="E440" s="411">
        <v>4</v>
      </c>
      <c r="F440" s="411">
        <v>3</v>
      </c>
      <c r="G440" s="411">
        <v>3</v>
      </c>
      <c r="H440" s="411">
        <v>3</v>
      </c>
      <c r="I440" s="411">
        <v>2</v>
      </c>
      <c r="J440" s="411">
        <v>5</v>
      </c>
      <c r="K440" s="411">
        <v>4</v>
      </c>
      <c r="L440" s="411">
        <v>2</v>
      </c>
      <c r="M440" s="411">
        <v>3</v>
      </c>
      <c r="N440" s="411">
        <v>3</v>
      </c>
      <c r="O440" s="412">
        <v>5</v>
      </c>
      <c r="P440" s="411">
        <f t="shared" si="124"/>
        <v>39</v>
      </c>
      <c r="Q440" s="411">
        <f t="shared" si="125"/>
        <v>21.838709677419356</v>
      </c>
      <c r="R440" s="411">
        <f t="shared" si="126"/>
        <v>5.6095661846496103</v>
      </c>
      <c r="S440" s="411">
        <f t="shared" si="127"/>
        <v>11.551724137931034</v>
      </c>
      <c r="T440" s="411">
        <v>0</v>
      </c>
      <c r="U440" s="411">
        <v>0</v>
      </c>
      <c r="V440" s="411">
        <v>0</v>
      </c>
      <c r="W440" s="411">
        <v>0</v>
      </c>
      <c r="X440" s="411">
        <v>0</v>
      </c>
      <c r="Y440" s="411">
        <v>0</v>
      </c>
      <c r="Z440" s="411">
        <v>0</v>
      </c>
      <c r="AA440" s="411">
        <v>0</v>
      </c>
      <c r="AB440" s="411">
        <v>0</v>
      </c>
      <c r="AC440" s="411">
        <v>0</v>
      </c>
      <c r="AD440" s="411">
        <v>0</v>
      </c>
      <c r="AE440" s="412">
        <v>0</v>
      </c>
      <c r="AF440" s="411">
        <f t="shared" si="128"/>
        <v>0</v>
      </c>
      <c r="AG440" s="411">
        <v>0</v>
      </c>
      <c r="AH440" s="411">
        <v>0</v>
      </c>
      <c r="AI440" s="411">
        <v>0</v>
      </c>
      <c r="AJ440" s="411">
        <v>0</v>
      </c>
      <c r="AK440" s="411">
        <v>0</v>
      </c>
      <c r="AL440" s="411">
        <v>0</v>
      </c>
      <c r="AM440" s="411">
        <v>0</v>
      </c>
      <c r="AN440" s="411">
        <v>0</v>
      </c>
      <c r="AO440" s="411">
        <v>0</v>
      </c>
      <c r="AP440" s="411">
        <v>0</v>
      </c>
      <c r="AQ440" s="411">
        <v>0</v>
      </c>
      <c r="AR440" s="412">
        <v>0</v>
      </c>
      <c r="AS440" s="411">
        <f t="shared" si="129"/>
        <v>0</v>
      </c>
      <c r="AT440" s="411">
        <f t="shared" si="130"/>
        <v>0</v>
      </c>
      <c r="AU440" s="411">
        <f t="shared" si="131"/>
        <v>0</v>
      </c>
      <c r="AV440" s="411">
        <f t="shared" si="132"/>
        <v>0</v>
      </c>
      <c r="AW440" s="411">
        <v>0</v>
      </c>
      <c r="AX440" s="411">
        <v>0</v>
      </c>
      <c r="AY440" s="411">
        <v>0</v>
      </c>
      <c r="AZ440" s="411">
        <v>0</v>
      </c>
      <c r="BA440" s="411">
        <v>0</v>
      </c>
      <c r="BB440" s="411">
        <v>0</v>
      </c>
      <c r="BC440" s="411">
        <v>0</v>
      </c>
      <c r="BD440" s="411">
        <v>0</v>
      </c>
      <c r="BE440" s="411">
        <v>0</v>
      </c>
      <c r="BF440" s="411">
        <v>0</v>
      </c>
      <c r="BG440" s="411">
        <v>0</v>
      </c>
      <c r="BH440" s="412">
        <v>0</v>
      </c>
      <c r="BI440" s="411">
        <f t="shared" si="133"/>
        <v>0</v>
      </c>
      <c r="BJ440" s="411">
        <v>0</v>
      </c>
      <c r="BK440" s="411">
        <v>0</v>
      </c>
      <c r="BL440" s="411">
        <v>0</v>
      </c>
      <c r="BM440" s="411">
        <v>0</v>
      </c>
      <c r="BN440" s="411">
        <v>0</v>
      </c>
      <c r="BO440" s="411">
        <v>0</v>
      </c>
      <c r="BP440" s="411">
        <v>0</v>
      </c>
      <c r="BQ440" s="411">
        <v>0</v>
      </c>
      <c r="BR440" s="411">
        <v>0</v>
      </c>
      <c r="BS440" s="411">
        <v>0</v>
      </c>
      <c r="BT440" s="411">
        <v>0</v>
      </c>
      <c r="BU440" s="412">
        <v>0</v>
      </c>
      <c r="BV440" s="411">
        <f t="shared" si="134"/>
        <v>0</v>
      </c>
      <c r="BW440" s="411">
        <v>0</v>
      </c>
      <c r="BX440" s="411">
        <v>0</v>
      </c>
      <c r="BY440" s="411">
        <v>0</v>
      </c>
      <c r="BZ440" s="411">
        <v>0</v>
      </c>
      <c r="CA440" s="411">
        <v>0</v>
      </c>
      <c r="CB440" s="411">
        <v>0</v>
      </c>
      <c r="CC440" s="411">
        <v>0</v>
      </c>
      <c r="CD440" s="411">
        <v>0</v>
      </c>
      <c r="CE440" s="411">
        <v>0</v>
      </c>
      <c r="CF440" s="411">
        <v>0</v>
      </c>
      <c r="CG440" s="411">
        <v>0</v>
      </c>
      <c r="CH440" s="412">
        <v>0</v>
      </c>
      <c r="CI440" s="411">
        <f t="shared" si="135"/>
        <v>0</v>
      </c>
      <c r="CJ440" s="411">
        <v>0</v>
      </c>
      <c r="CK440" s="411">
        <v>0</v>
      </c>
      <c r="CL440" s="411">
        <v>0</v>
      </c>
      <c r="CM440" s="411">
        <v>0</v>
      </c>
      <c r="CN440" s="411">
        <v>0</v>
      </c>
      <c r="CO440" s="411">
        <v>0</v>
      </c>
      <c r="CP440" s="411">
        <v>0</v>
      </c>
      <c r="CQ440" s="411">
        <v>0</v>
      </c>
      <c r="CR440" s="411">
        <v>0</v>
      </c>
      <c r="CS440" s="411">
        <v>0</v>
      </c>
      <c r="CT440" s="411">
        <v>0</v>
      </c>
      <c r="CU440" s="412">
        <v>0</v>
      </c>
      <c r="CV440" s="411">
        <f t="shared" si="136"/>
        <v>0</v>
      </c>
      <c r="CW440" s="411">
        <v>0</v>
      </c>
      <c r="CX440" s="411">
        <v>0</v>
      </c>
      <c r="CY440" s="411">
        <v>0</v>
      </c>
      <c r="CZ440" s="411">
        <v>0</v>
      </c>
      <c r="DA440" s="411">
        <v>0</v>
      </c>
      <c r="DB440" s="411">
        <v>0</v>
      </c>
      <c r="DC440" s="411">
        <v>0</v>
      </c>
      <c r="DD440" s="411">
        <v>0</v>
      </c>
      <c r="DE440" s="411">
        <v>0</v>
      </c>
      <c r="DF440" s="411">
        <v>0</v>
      </c>
      <c r="DG440" s="411">
        <v>0</v>
      </c>
      <c r="DH440" s="412">
        <v>0</v>
      </c>
      <c r="DI440" s="411">
        <f t="shared" si="137"/>
        <v>0</v>
      </c>
      <c r="DJ440" s="411">
        <v>0</v>
      </c>
      <c r="DK440" s="411">
        <v>0</v>
      </c>
      <c r="DL440" s="411">
        <v>0</v>
      </c>
      <c r="DM440" s="411">
        <v>0</v>
      </c>
      <c r="DN440" s="411">
        <v>0</v>
      </c>
      <c r="DO440" s="411">
        <v>0</v>
      </c>
      <c r="DP440" s="411">
        <v>0</v>
      </c>
      <c r="DQ440" s="411">
        <v>0</v>
      </c>
      <c r="DR440" s="411">
        <v>0</v>
      </c>
      <c r="DS440" s="411">
        <v>0</v>
      </c>
      <c r="DT440" s="411">
        <v>0</v>
      </c>
      <c r="DU440" s="412">
        <v>0</v>
      </c>
      <c r="DV440" s="411">
        <f t="shared" si="138"/>
        <v>0</v>
      </c>
      <c r="DW440" s="412">
        <v>0</v>
      </c>
      <c r="DX440" s="412">
        <v>0</v>
      </c>
      <c r="DY440" s="412">
        <v>0</v>
      </c>
      <c r="DZ440" s="412">
        <v>0</v>
      </c>
      <c r="EA440" s="412">
        <v>0</v>
      </c>
      <c r="EB440" s="412">
        <v>0</v>
      </c>
      <c r="EC440" s="412">
        <v>0</v>
      </c>
      <c r="ED440" s="412">
        <v>0</v>
      </c>
      <c r="EE440" s="412">
        <v>0</v>
      </c>
      <c r="EF440" s="412">
        <v>0</v>
      </c>
      <c r="EG440" s="412">
        <v>0</v>
      </c>
      <c r="EH440" s="412">
        <v>0</v>
      </c>
      <c r="EI440" s="411">
        <f t="shared" si="139"/>
        <v>0</v>
      </c>
      <c r="EK440" s="411">
        <f t="shared" si="140"/>
        <v>39</v>
      </c>
      <c r="EL440" s="7">
        <f t="shared" si="141"/>
        <v>-39</v>
      </c>
    </row>
    <row r="441" spans="1:142">
      <c r="A441" s="365" t="str">
        <f t="shared" si="123"/>
        <v xml:space="preserve"> 097</v>
      </c>
      <c r="B441" s="370" t="s">
        <v>948</v>
      </c>
      <c r="C441" s="370" t="s">
        <v>1216</v>
      </c>
      <c r="D441" s="411">
        <v>1035</v>
      </c>
      <c r="E441" s="411">
        <v>1030</v>
      </c>
      <c r="F441" s="411">
        <v>1020</v>
      </c>
      <c r="G441" s="411">
        <v>1013</v>
      </c>
      <c r="H441" s="411">
        <v>1009</v>
      </c>
      <c r="I441" s="411">
        <v>1002</v>
      </c>
      <c r="J441" s="411">
        <v>998</v>
      </c>
      <c r="K441" s="411">
        <v>991</v>
      </c>
      <c r="L441" s="411">
        <v>988</v>
      </c>
      <c r="M441" s="411">
        <v>981</v>
      </c>
      <c r="N441" s="411">
        <v>974</v>
      </c>
      <c r="O441" s="412">
        <v>974</v>
      </c>
      <c r="P441" s="411">
        <f t="shared" si="124"/>
        <v>12015</v>
      </c>
      <c r="Q441" s="411">
        <f t="shared" si="125"/>
        <v>7074.8064516129034</v>
      </c>
      <c r="R441" s="411">
        <f t="shared" si="126"/>
        <v>1738.6418242491659</v>
      </c>
      <c r="S441" s="411">
        <f t="shared" si="127"/>
        <v>3201.5517241379312</v>
      </c>
      <c r="T441" s="411">
        <v>0</v>
      </c>
      <c r="U441" s="411">
        <v>0</v>
      </c>
      <c r="V441" s="411">
        <v>0</v>
      </c>
      <c r="W441" s="411">
        <v>0</v>
      </c>
      <c r="X441" s="411">
        <v>0</v>
      </c>
      <c r="Y441" s="411">
        <v>0</v>
      </c>
      <c r="Z441" s="411">
        <v>0</v>
      </c>
      <c r="AA441" s="411">
        <v>0</v>
      </c>
      <c r="AB441" s="411">
        <v>0</v>
      </c>
      <c r="AC441" s="411">
        <v>0</v>
      </c>
      <c r="AD441" s="411">
        <v>0</v>
      </c>
      <c r="AE441" s="412">
        <v>0</v>
      </c>
      <c r="AF441" s="411">
        <f t="shared" si="128"/>
        <v>0</v>
      </c>
      <c r="AG441" s="411">
        <v>0</v>
      </c>
      <c r="AH441" s="411">
        <v>0</v>
      </c>
      <c r="AI441" s="411">
        <v>0</v>
      </c>
      <c r="AJ441" s="411">
        <v>0</v>
      </c>
      <c r="AK441" s="411">
        <v>0</v>
      </c>
      <c r="AL441" s="411">
        <v>0</v>
      </c>
      <c r="AM441" s="411">
        <v>0</v>
      </c>
      <c r="AN441" s="411">
        <v>0</v>
      </c>
      <c r="AO441" s="411">
        <v>0</v>
      </c>
      <c r="AP441" s="411">
        <v>0</v>
      </c>
      <c r="AQ441" s="411">
        <v>0</v>
      </c>
      <c r="AR441" s="412">
        <v>0</v>
      </c>
      <c r="AS441" s="411">
        <f t="shared" si="129"/>
        <v>0</v>
      </c>
      <c r="AT441" s="411">
        <f t="shared" si="130"/>
        <v>0</v>
      </c>
      <c r="AU441" s="411">
        <f t="shared" si="131"/>
        <v>0</v>
      </c>
      <c r="AV441" s="411">
        <f t="shared" si="132"/>
        <v>0</v>
      </c>
      <c r="AW441" s="411">
        <v>0</v>
      </c>
      <c r="AX441" s="411">
        <v>0</v>
      </c>
      <c r="AY441" s="411">
        <v>0</v>
      </c>
      <c r="AZ441" s="411">
        <v>0</v>
      </c>
      <c r="BA441" s="411">
        <v>0</v>
      </c>
      <c r="BB441" s="411">
        <v>0</v>
      </c>
      <c r="BC441" s="411">
        <v>0</v>
      </c>
      <c r="BD441" s="411">
        <v>0</v>
      </c>
      <c r="BE441" s="411">
        <v>0</v>
      </c>
      <c r="BF441" s="411">
        <v>0</v>
      </c>
      <c r="BG441" s="411">
        <v>0</v>
      </c>
      <c r="BH441" s="412">
        <v>0</v>
      </c>
      <c r="BI441" s="411">
        <f t="shared" si="133"/>
        <v>0</v>
      </c>
      <c r="BJ441" s="411">
        <v>0</v>
      </c>
      <c r="BK441" s="411">
        <v>0</v>
      </c>
      <c r="BL441" s="411">
        <v>0</v>
      </c>
      <c r="BM441" s="411">
        <v>0</v>
      </c>
      <c r="BN441" s="411">
        <v>0</v>
      </c>
      <c r="BO441" s="411">
        <v>0</v>
      </c>
      <c r="BP441" s="411">
        <v>0</v>
      </c>
      <c r="BQ441" s="411">
        <v>0</v>
      </c>
      <c r="BR441" s="411">
        <v>0</v>
      </c>
      <c r="BS441" s="411">
        <v>0</v>
      </c>
      <c r="BT441" s="411">
        <v>0</v>
      </c>
      <c r="BU441" s="412">
        <v>0</v>
      </c>
      <c r="BV441" s="411">
        <f t="shared" si="134"/>
        <v>0</v>
      </c>
      <c r="BW441" s="411">
        <v>0</v>
      </c>
      <c r="BX441" s="411">
        <v>0</v>
      </c>
      <c r="BY441" s="411">
        <v>0</v>
      </c>
      <c r="BZ441" s="411">
        <v>0</v>
      </c>
      <c r="CA441" s="411">
        <v>0</v>
      </c>
      <c r="CB441" s="411">
        <v>0</v>
      </c>
      <c r="CC441" s="411">
        <v>0</v>
      </c>
      <c r="CD441" s="411">
        <v>0</v>
      </c>
      <c r="CE441" s="411">
        <v>0</v>
      </c>
      <c r="CF441" s="411">
        <v>0</v>
      </c>
      <c r="CG441" s="411">
        <v>0</v>
      </c>
      <c r="CH441" s="412">
        <v>0</v>
      </c>
      <c r="CI441" s="411">
        <f t="shared" si="135"/>
        <v>0</v>
      </c>
      <c r="CJ441" s="411">
        <v>0</v>
      </c>
      <c r="CK441" s="411">
        <v>0</v>
      </c>
      <c r="CL441" s="411">
        <v>0</v>
      </c>
      <c r="CM441" s="411">
        <v>0</v>
      </c>
      <c r="CN441" s="411">
        <v>0</v>
      </c>
      <c r="CO441" s="411">
        <v>0</v>
      </c>
      <c r="CP441" s="411">
        <v>0</v>
      </c>
      <c r="CQ441" s="411">
        <v>0</v>
      </c>
      <c r="CR441" s="411">
        <v>0</v>
      </c>
      <c r="CS441" s="411">
        <v>0</v>
      </c>
      <c r="CT441" s="411">
        <v>0</v>
      </c>
      <c r="CU441" s="412">
        <v>0</v>
      </c>
      <c r="CV441" s="411">
        <f t="shared" si="136"/>
        <v>0</v>
      </c>
      <c r="CW441" s="411">
        <v>0</v>
      </c>
      <c r="CX441" s="411">
        <v>0</v>
      </c>
      <c r="CY441" s="411">
        <v>0</v>
      </c>
      <c r="CZ441" s="411">
        <v>0</v>
      </c>
      <c r="DA441" s="411">
        <v>0</v>
      </c>
      <c r="DB441" s="411">
        <v>0</v>
      </c>
      <c r="DC441" s="411">
        <v>0</v>
      </c>
      <c r="DD441" s="411">
        <v>0</v>
      </c>
      <c r="DE441" s="411">
        <v>0</v>
      </c>
      <c r="DF441" s="411">
        <v>0</v>
      </c>
      <c r="DG441" s="411">
        <v>0</v>
      </c>
      <c r="DH441" s="412">
        <v>0</v>
      </c>
      <c r="DI441" s="411">
        <f t="shared" si="137"/>
        <v>0</v>
      </c>
      <c r="DJ441" s="411">
        <v>0</v>
      </c>
      <c r="DK441" s="411">
        <v>0</v>
      </c>
      <c r="DL441" s="411">
        <v>0</v>
      </c>
      <c r="DM441" s="411">
        <v>0</v>
      </c>
      <c r="DN441" s="411">
        <v>0</v>
      </c>
      <c r="DO441" s="411">
        <v>0</v>
      </c>
      <c r="DP441" s="411">
        <v>0</v>
      </c>
      <c r="DQ441" s="411">
        <v>0</v>
      </c>
      <c r="DR441" s="411">
        <v>0</v>
      </c>
      <c r="DS441" s="411">
        <v>0</v>
      </c>
      <c r="DT441" s="411">
        <v>0</v>
      </c>
      <c r="DU441" s="412">
        <v>0</v>
      </c>
      <c r="DV441" s="411">
        <f t="shared" si="138"/>
        <v>0</v>
      </c>
      <c r="DW441" s="412">
        <v>0</v>
      </c>
      <c r="DX441" s="412">
        <v>0</v>
      </c>
      <c r="DY441" s="412">
        <v>0</v>
      </c>
      <c r="DZ441" s="412">
        <v>0</v>
      </c>
      <c r="EA441" s="412">
        <v>0</v>
      </c>
      <c r="EB441" s="412">
        <v>0</v>
      </c>
      <c r="EC441" s="412">
        <v>0</v>
      </c>
      <c r="ED441" s="412">
        <v>0</v>
      </c>
      <c r="EE441" s="412">
        <v>0</v>
      </c>
      <c r="EF441" s="412">
        <v>0</v>
      </c>
      <c r="EG441" s="412">
        <v>0</v>
      </c>
      <c r="EH441" s="412">
        <v>0</v>
      </c>
      <c r="EI441" s="411">
        <f t="shared" si="139"/>
        <v>0</v>
      </c>
      <c r="EK441" s="411">
        <f t="shared" si="140"/>
        <v>12015</v>
      </c>
      <c r="EL441" s="7">
        <f t="shared" si="141"/>
        <v>-12015</v>
      </c>
    </row>
    <row r="442" spans="1:142">
      <c r="A442" s="365" t="str">
        <f t="shared" si="123"/>
        <v xml:space="preserve"> 097</v>
      </c>
      <c r="B442" s="370" t="s">
        <v>948</v>
      </c>
      <c r="C442" s="370" t="s">
        <v>1202</v>
      </c>
      <c r="D442" s="411">
        <v>3</v>
      </c>
      <c r="E442" s="411">
        <v>1</v>
      </c>
      <c r="F442" s="411">
        <v>3</v>
      </c>
      <c r="G442" s="411">
        <v>3</v>
      </c>
      <c r="H442" s="411">
        <v>3</v>
      </c>
      <c r="I442" s="411">
        <v>2</v>
      </c>
      <c r="J442" s="411">
        <v>2</v>
      </c>
      <c r="K442" s="411">
        <v>0</v>
      </c>
      <c r="L442" s="411">
        <v>1</v>
      </c>
      <c r="M442" s="411">
        <v>0</v>
      </c>
      <c r="N442" s="411">
        <v>1</v>
      </c>
      <c r="O442" s="412">
        <v>1</v>
      </c>
      <c r="P442" s="411">
        <f t="shared" si="124"/>
        <v>20</v>
      </c>
      <c r="Q442" s="411">
        <f t="shared" si="125"/>
        <v>16.935483870967744</v>
      </c>
      <c r="R442" s="411">
        <f t="shared" si="126"/>
        <v>0.78865406006674088</v>
      </c>
      <c r="S442" s="411">
        <f t="shared" si="127"/>
        <v>2.2758620689655173</v>
      </c>
      <c r="T442" s="411">
        <v>0</v>
      </c>
      <c r="U442" s="411">
        <v>0</v>
      </c>
      <c r="V442" s="411">
        <v>0</v>
      </c>
      <c r="W442" s="411">
        <v>0</v>
      </c>
      <c r="X442" s="411">
        <v>0</v>
      </c>
      <c r="Y442" s="411">
        <v>0</v>
      </c>
      <c r="Z442" s="411">
        <v>0</v>
      </c>
      <c r="AA442" s="411">
        <v>0</v>
      </c>
      <c r="AB442" s="411">
        <v>0</v>
      </c>
      <c r="AC442" s="411">
        <v>0</v>
      </c>
      <c r="AD442" s="411">
        <v>0</v>
      </c>
      <c r="AE442" s="412">
        <v>0</v>
      </c>
      <c r="AF442" s="411">
        <f t="shared" si="128"/>
        <v>0</v>
      </c>
      <c r="AG442" s="411">
        <v>0</v>
      </c>
      <c r="AH442" s="411">
        <v>0</v>
      </c>
      <c r="AI442" s="411">
        <v>0</v>
      </c>
      <c r="AJ442" s="411">
        <v>0</v>
      </c>
      <c r="AK442" s="411">
        <v>0</v>
      </c>
      <c r="AL442" s="411">
        <v>0</v>
      </c>
      <c r="AM442" s="411">
        <v>0</v>
      </c>
      <c r="AN442" s="411">
        <v>0</v>
      </c>
      <c r="AO442" s="411">
        <v>0</v>
      </c>
      <c r="AP442" s="411">
        <v>0</v>
      </c>
      <c r="AQ442" s="411">
        <v>0</v>
      </c>
      <c r="AR442" s="412">
        <v>0</v>
      </c>
      <c r="AS442" s="411">
        <f t="shared" si="129"/>
        <v>0</v>
      </c>
      <c r="AT442" s="411">
        <f t="shared" si="130"/>
        <v>0</v>
      </c>
      <c r="AU442" s="411">
        <f t="shared" si="131"/>
        <v>0</v>
      </c>
      <c r="AV442" s="411">
        <f t="shared" si="132"/>
        <v>0</v>
      </c>
      <c r="AW442" s="411">
        <v>0</v>
      </c>
      <c r="AX442" s="411">
        <v>0</v>
      </c>
      <c r="AY442" s="411">
        <v>0</v>
      </c>
      <c r="AZ442" s="411">
        <v>0</v>
      </c>
      <c r="BA442" s="411">
        <v>0</v>
      </c>
      <c r="BB442" s="411">
        <v>0</v>
      </c>
      <c r="BC442" s="411">
        <v>0</v>
      </c>
      <c r="BD442" s="411">
        <v>0</v>
      </c>
      <c r="BE442" s="411">
        <v>0</v>
      </c>
      <c r="BF442" s="411">
        <v>0</v>
      </c>
      <c r="BG442" s="411">
        <v>0</v>
      </c>
      <c r="BH442" s="412">
        <v>0</v>
      </c>
      <c r="BI442" s="411">
        <f t="shared" si="133"/>
        <v>0</v>
      </c>
      <c r="BJ442" s="411">
        <v>0</v>
      </c>
      <c r="BK442" s="411">
        <v>0</v>
      </c>
      <c r="BL442" s="411">
        <v>0</v>
      </c>
      <c r="BM442" s="411">
        <v>0</v>
      </c>
      <c r="BN442" s="411">
        <v>0</v>
      </c>
      <c r="BO442" s="411">
        <v>0</v>
      </c>
      <c r="BP442" s="411">
        <v>0</v>
      </c>
      <c r="BQ442" s="411">
        <v>0</v>
      </c>
      <c r="BR442" s="411">
        <v>0</v>
      </c>
      <c r="BS442" s="411">
        <v>0</v>
      </c>
      <c r="BT442" s="411">
        <v>0</v>
      </c>
      <c r="BU442" s="412">
        <v>0</v>
      </c>
      <c r="BV442" s="411">
        <f t="shared" si="134"/>
        <v>0</v>
      </c>
      <c r="BW442" s="411">
        <v>0</v>
      </c>
      <c r="BX442" s="411">
        <v>0</v>
      </c>
      <c r="BY442" s="411">
        <v>0</v>
      </c>
      <c r="BZ442" s="411">
        <v>0</v>
      </c>
      <c r="CA442" s="411">
        <v>0</v>
      </c>
      <c r="CB442" s="411">
        <v>0</v>
      </c>
      <c r="CC442" s="411">
        <v>0</v>
      </c>
      <c r="CD442" s="411">
        <v>0</v>
      </c>
      <c r="CE442" s="411">
        <v>0</v>
      </c>
      <c r="CF442" s="411">
        <v>0</v>
      </c>
      <c r="CG442" s="411">
        <v>0</v>
      </c>
      <c r="CH442" s="412">
        <v>0</v>
      </c>
      <c r="CI442" s="411">
        <f t="shared" si="135"/>
        <v>0</v>
      </c>
      <c r="CJ442" s="411">
        <v>0</v>
      </c>
      <c r="CK442" s="411">
        <v>0</v>
      </c>
      <c r="CL442" s="411">
        <v>0</v>
      </c>
      <c r="CM442" s="411">
        <v>0</v>
      </c>
      <c r="CN442" s="411">
        <v>0</v>
      </c>
      <c r="CO442" s="411">
        <v>0</v>
      </c>
      <c r="CP442" s="411">
        <v>0</v>
      </c>
      <c r="CQ442" s="411">
        <v>0</v>
      </c>
      <c r="CR442" s="411">
        <v>0</v>
      </c>
      <c r="CS442" s="411">
        <v>0</v>
      </c>
      <c r="CT442" s="411">
        <v>0</v>
      </c>
      <c r="CU442" s="412">
        <v>0</v>
      </c>
      <c r="CV442" s="411">
        <f t="shared" si="136"/>
        <v>0</v>
      </c>
      <c r="CW442" s="411">
        <v>0</v>
      </c>
      <c r="CX442" s="411">
        <v>0</v>
      </c>
      <c r="CY442" s="411">
        <v>0</v>
      </c>
      <c r="CZ442" s="411">
        <v>0</v>
      </c>
      <c r="DA442" s="411">
        <v>0</v>
      </c>
      <c r="DB442" s="411">
        <v>0</v>
      </c>
      <c r="DC442" s="411">
        <v>0</v>
      </c>
      <c r="DD442" s="411">
        <v>0</v>
      </c>
      <c r="DE442" s="411">
        <v>0</v>
      </c>
      <c r="DF442" s="411">
        <v>0</v>
      </c>
      <c r="DG442" s="411">
        <v>0</v>
      </c>
      <c r="DH442" s="412">
        <v>0</v>
      </c>
      <c r="DI442" s="411">
        <f t="shared" si="137"/>
        <v>0</v>
      </c>
      <c r="DJ442" s="411">
        <v>0</v>
      </c>
      <c r="DK442" s="411">
        <v>0</v>
      </c>
      <c r="DL442" s="411">
        <v>0</v>
      </c>
      <c r="DM442" s="411">
        <v>0</v>
      </c>
      <c r="DN442" s="411">
        <v>0</v>
      </c>
      <c r="DO442" s="411">
        <v>0</v>
      </c>
      <c r="DP442" s="411">
        <v>0</v>
      </c>
      <c r="DQ442" s="411">
        <v>0</v>
      </c>
      <c r="DR442" s="411">
        <v>0</v>
      </c>
      <c r="DS442" s="411">
        <v>0</v>
      </c>
      <c r="DT442" s="411">
        <v>0</v>
      </c>
      <c r="DU442" s="412">
        <v>0</v>
      </c>
      <c r="DV442" s="411">
        <f t="shared" si="138"/>
        <v>0</v>
      </c>
      <c r="DW442" s="412">
        <v>0</v>
      </c>
      <c r="DX442" s="412">
        <v>0</v>
      </c>
      <c r="DY442" s="412">
        <v>0</v>
      </c>
      <c r="DZ442" s="412">
        <v>0</v>
      </c>
      <c r="EA442" s="412">
        <v>0</v>
      </c>
      <c r="EB442" s="412">
        <v>0</v>
      </c>
      <c r="EC442" s="412">
        <v>0</v>
      </c>
      <c r="ED442" s="412">
        <v>0</v>
      </c>
      <c r="EE442" s="412">
        <v>0</v>
      </c>
      <c r="EF442" s="412">
        <v>0</v>
      </c>
      <c r="EG442" s="412">
        <v>0</v>
      </c>
      <c r="EH442" s="412">
        <v>0</v>
      </c>
      <c r="EI442" s="411">
        <f t="shared" si="139"/>
        <v>0</v>
      </c>
      <c r="EK442" s="411">
        <f t="shared" si="140"/>
        <v>20</v>
      </c>
      <c r="EL442" s="7">
        <f t="shared" si="141"/>
        <v>-20</v>
      </c>
    </row>
    <row r="443" spans="1:142">
      <c r="A443" s="365" t="str">
        <f t="shared" si="123"/>
        <v xml:space="preserve"> 097</v>
      </c>
      <c r="B443" s="370" t="s">
        <v>948</v>
      </c>
      <c r="C443" s="370" t="s">
        <v>1203</v>
      </c>
      <c r="D443" s="411">
        <v>3</v>
      </c>
      <c r="E443" s="411">
        <v>0</v>
      </c>
      <c r="F443" s="411">
        <v>0</v>
      </c>
      <c r="G443" s="411">
        <v>2</v>
      </c>
      <c r="H443" s="411">
        <v>4</v>
      </c>
      <c r="I443" s="411">
        <v>2</v>
      </c>
      <c r="J443" s="411">
        <v>3</v>
      </c>
      <c r="K443" s="411">
        <v>3</v>
      </c>
      <c r="L443" s="411">
        <v>0</v>
      </c>
      <c r="M443" s="411">
        <v>2</v>
      </c>
      <c r="N443" s="411">
        <v>1</v>
      </c>
      <c r="O443" s="412">
        <v>4</v>
      </c>
      <c r="P443" s="411">
        <f t="shared" si="124"/>
        <v>24</v>
      </c>
      <c r="Q443" s="411">
        <f t="shared" si="125"/>
        <v>13.903225806451612</v>
      </c>
      <c r="R443" s="411">
        <f t="shared" si="126"/>
        <v>3.096774193548387</v>
      </c>
      <c r="S443" s="411">
        <f t="shared" si="127"/>
        <v>7</v>
      </c>
      <c r="T443" s="411">
        <v>0</v>
      </c>
      <c r="U443" s="411">
        <v>0</v>
      </c>
      <c r="V443" s="411">
        <v>0</v>
      </c>
      <c r="W443" s="411">
        <v>0</v>
      </c>
      <c r="X443" s="411">
        <v>0</v>
      </c>
      <c r="Y443" s="411">
        <v>0</v>
      </c>
      <c r="Z443" s="411">
        <v>0</v>
      </c>
      <c r="AA443" s="411">
        <v>0</v>
      </c>
      <c r="AB443" s="411">
        <v>0</v>
      </c>
      <c r="AC443" s="411">
        <v>0</v>
      </c>
      <c r="AD443" s="411">
        <v>0</v>
      </c>
      <c r="AE443" s="412">
        <v>0</v>
      </c>
      <c r="AF443" s="411">
        <f t="shared" si="128"/>
        <v>0</v>
      </c>
      <c r="AG443" s="411">
        <v>0</v>
      </c>
      <c r="AH443" s="411">
        <v>0</v>
      </c>
      <c r="AI443" s="411">
        <v>0</v>
      </c>
      <c r="AJ443" s="411">
        <v>0</v>
      </c>
      <c r="AK443" s="411">
        <v>0</v>
      </c>
      <c r="AL443" s="411">
        <v>0</v>
      </c>
      <c r="AM443" s="411">
        <v>0</v>
      </c>
      <c r="AN443" s="411">
        <v>0</v>
      </c>
      <c r="AO443" s="411">
        <v>0</v>
      </c>
      <c r="AP443" s="411">
        <v>0</v>
      </c>
      <c r="AQ443" s="411">
        <v>0</v>
      </c>
      <c r="AR443" s="412">
        <v>0</v>
      </c>
      <c r="AS443" s="411">
        <f t="shared" si="129"/>
        <v>0</v>
      </c>
      <c r="AT443" s="411">
        <f t="shared" si="130"/>
        <v>0</v>
      </c>
      <c r="AU443" s="411">
        <f t="shared" si="131"/>
        <v>0</v>
      </c>
      <c r="AV443" s="411">
        <f t="shared" si="132"/>
        <v>0</v>
      </c>
      <c r="AW443" s="411">
        <v>0</v>
      </c>
      <c r="AX443" s="411">
        <v>0</v>
      </c>
      <c r="AY443" s="411">
        <v>0</v>
      </c>
      <c r="AZ443" s="411">
        <v>0</v>
      </c>
      <c r="BA443" s="411">
        <v>0</v>
      </c>
      <c r="BB443" s="411">
        <v>0</v>
      </c>
      <c r="BC443" s="411">
        <v>0</v>
      </c>
      <c r="BD443" s="411">
        <v>0</v>
      </c>
      <c r="BE443" s="411">
        <v>0</v>
      </c>
      <c r="BF443" s="411">
        <v>0</v>
      </c>
      <c r="BG443" s="411">
        <v>0</v>
      </c>
      <c r="BH443" s="412">
        <v>0</v>
      </c>
      <c r="BI443" s="411">
        <f t="shared" si="133"/>
        <v>0</v>
      </c>
      <c r="BJ443" s="411">
        <v>0</v>
      </c>
      <c r="BK443" s="411">
        <v>0</v>
      </c>
      <c r="BL443" s="411">
        <v>0</v>
      </c>
      <c r="BM443" s="411">
        <v>0</v>
      </c>
      <c r="BN443" s="411">
        <v>0</v>
      </c>
      <c r="BO443" s="411">
        <v>0</v>
      </c>
      <c r="BP443" s="411">
        <v>0</v>
      </c>
      <c r="BQ443" s="411">
        <v>0</v>
      </c>
      <c r="BR443" s="411">
        <v>0</v>
      </c>
      <c r="BS443" s="411">
        <v>0</v>
      </c>
      <c r="BT443" s="411">
        <v>0</v>
      </c>
      <c r="BU443" s="412">
        <v>0</v>
      </c>
      <c r="BV443" s="411">
        <f t="shared" si="134"/>
        <v>0</v>
      </c>
      <c r="BW443" s="411">
        <v>0</v>
      </c>
      <c r="BX443" s="411">
        <v>0</v>
      </c>
      <c r="BY443" s="411">
        <v>0</v>
      </c>
      <c r="BZ443" s="411">
        <v>0</v>
      </c>
      <c r="CA443" s="411">
        <v>0</v>
      </c>
      <c r="CB443" s="411">
        <v>0</v>
      </c>
      <c r="CC443" s="411">
        <v>0</v>
      </c>
      <c r="CD443" s="411">
        <v>0</v>
      </c>
      <c r="CE443" s="411">
        <v>0</v>
      </c>
      <c r="CF443" s="411">
        <v>0</v>
      </c>
      <c r="CG443" s="411">
        <v>0</v>
      </c>
      <c r="CH443" s="412">
        <v>0</v>
      </c>
      <c r="CI443" s="411">
        <f t="shared" si="135"/>
        <v>0</v>
      </c>
      <c r="CJ443" s="411">
        <v>0</v>
      </c>
      <c r="CK443" s="411">
        <v>0</v>
      </c>
      <c r="CL443" s="411">
        <v>0</v>
      </c>
      <c r="CM443" s="411">
        <v>0</v>
      </c>
      <c r="CN443" s="411">
        <v>0</v>
      </c>
      <c r="CO443" s="411">
        <v>0</v>
      </c>
      <c r="CP443" s="411">
        <v>0</v>
      </c>
      <c r="CQ443" s="411">
        <v>0</v>
      </c>
      <c r="CR443" s="411">
        <v>0</v>
      </c>
      <c r="CS443" s="411">
        <v>0</v>
      </c>
      <c r="CT443" s="411">
        <v>0</v>
      </c>
      <c r="CU443" s="412">
        <v>0</v>
      </c>
      <c r="CV443" s="411">
        <f t="shared" si="136"/>
        <v>0</v>
      </c>
      <c r="CW443" s="411">
        <v>0</v>
      </c>
      <c r="CX443" s="411">
        <v>0</v>
      </c>
      <c r="CY443" s="411">
        <v>0</v>
      </c>
      <c r="CZ443" s="411">
        <v>0</v>
      </c>
      <c r="DA443" s="411">
        <v>0</v>
      </c>
      <c r="DB443" s="411">
        <v>0</v>
      </c>
      <c r="DC443" s="411">
        <v>0</v>
      </c>
      <c r="DD443" s="411">
        <v>0</v>
      </c>
      <c r="DE443" s="411">
        <v>0</v>
      </c>
      <c r="DF443" s="411">
        <v>0</v>
      </c>
      <c r="DG443" s="411">
        <v>0</v>
      </c>
      <c r="DH443" s="412">
        <v>0</v>
      </c>
      <c r="DI443" s="411">
        <f t="shared" si="137"/>
        <v>0</v>
      </c>
      <c r="DJ443" s="411">
        <v>0</v>
      </c>
      <c r="DK443" s="411">
        <v>0</v>
      </c>
      <c r="DL443" s="411">
        <v>0</v>
      </c>
      <c r="DM443" s="411">
        <v>0</v>
      </c>
      <c r="DN443" s="411">
        <v>0</v>
      </c>
      <c r="DO443" s="411">
        <v>0</v>
      </c>
      <c r="DP443" s="411">
        <v>0</v>
      </c>
      <c r="DQ443" s="411">
        <v>0</v>
      </c>
      <c r="DR443" s="411">
        <v>0</v>
      </c>
      <c r="DS443" s="411">
        <v>0</v>
      </c>
      <c r="DT443" s="411">
        <v>0</v>
      </c>
      <c r="DU443" s="412">
        <v>0</v>
      </c>
      <c r="DV443" s="411">
        <f t="shared" si="138"/>
        <v>0</v>
      </c>
      <c r="DW443" s="412">
        <v>0</v>
      </c>
      <c r="DX443" s="412">
        <v>0</v>
      </c>
      <c r="DY443" s="412">
        <v>0</v>
      </c>
      <c r="DZ443" s="412">
        <v>0</v>
      </c>
      <c r="EA443" s="412">
        <v>0</v>
      </c>
      <c r="EB443" s="412">
        <v>0</v>
      </c>
      <c r="EC443" s="412">
        <v>0</v>
      </c>
      <c r="ED443" s="412">
        <v>0</v>
      </c>
      <c r="EE443" s="412">
        <v>0</v>
      </c>
      <c r="EF443" s="412">
        <v>0</v>
      </c>
      <c r="EG443" s="412">
        <v>0</v>
      </c>
      <c r="EH443" s="412">
        <v>0</v>
      </c>
      <c r="EI443" s="411">
        <f t="shared" si="139"/>
        <v>0</v>
      </c>
      <c r="EK443" s="411">
        <f t="shared" si="140"/>
        <v>24</v>
      </c>
      <c r="EL443" s="7">
        <f t="shared" si="141"/>
        <v>-24</v>
      </c>
    </row>
    <row r="444" spans="1:142">
      <c r="A444" s="365" t="str">
        <f t="shared" si="123"/>
        <v xml:space="preserve"> 097</v>
      </c>
      <c r="B444" s="370" t="s">
        <v>948</v>
      </c>
      <c r="C444" s="370" t="s">
        <v>1205</v>
      </c>
      <c r="D444" s="411">
        <v>3</v>
      </c>
      <c r="E444" s="411">
        <v>1</v>
      </c>
      <c r="F444" s="411">
        <v>3</v>
      </c>
      <c r="G444" s="411">
        <v>4</v>
      </c>
      <c r="H444" s="411">
        <v>3</v>
      </c>
      <c r="I444" s="411">
        <v>2</v>
      </c>
      <c r="J444" s="411">
        <v>2</v>
      </c>
      <c r="K444" s="411">
        <v>0</v>
      </c>
      <c r="L444" s="411">
        <v>1</v>
      </c>
      <c r="M444" s="411">
        <v>0</v>
      </c>
      <c r="N444" s="411">
        <v>1</v>
      </c>
      <c r="O444" s="412">
        <v>1</v>
      </c>
      <c r="P444" s="411">
        <f t="shared" si="124"/>
        <v>21</v>
      </c>
      <c r="Q444" s="411">
        <f t="shared" si="125"/>
        <v>17.935483870967744</v>
      </c>
      <c r="R444" s="411">
        <f t="shared" si="126"/>
        <v>0.78865406006674088</v>
      </c>
      <c r="S444" s="411">
        <f t="shared" si="127"/>
        <v>2.2758620689655173</v>
      </c>
      <c r="T444" s="411">
        <v>0</v>
      </c>
      <c r="U444" s="411">
        <v>0</v>
      </c>
      <c r="V444" s="411">
        <v>0</v>
      </c>
      <c r="W444" s="411">
        <v>0</v>
      </c>
      <c r="X444" s="411">
        <v>0</v>
      </c>
      <c r="Y444" s="411">
        <v>0</v>
      </c>
      <c r="Z444" s="411">
        <v>0</v>
      </c>
      <c r="AA444" s="411">
        <v>0</v>
      </c>
      <c r="AB444" s="411">
        <v>0</v>
      </c>
      <c r="AC444" s="411">
        <v>0</v>
      </c>
      <c r="AD444" s="411">
        <v>0</v>
      </c>
      <c r="AE444" s="412">
        <v>0</v>
      </c>
      <c r="AF444" s="411">
        <f t="shared" si="128"/>
        <v>0</v>
      </c>
      <c r="AG444" s="411">
        <v>0</v>
      </c>
      <c r="AH444" s="411">
        <v>0</v>
      </c>
      <c r="AI444" s="411">
        <v>0</v>
      </c>
      <c r="AJ444" s="411">
        <v>0</v>
      </c>
      <c r="AK444" s="411">
        <v>0</v>
      </c>
      <c r="AL444" s="411">
        <v>0</v>
      </c>
      <c r="AM444" s="411">
        <v>0</v>
      </c>
      <c r="AN444" s="411">
        <v>0</v>
      </c>
      <c r="AO444" s="411">
        <v>0</v>
      </c>
      <c r="AP444" s="411">
        <v>0</v>
      </c>
      <c r="AQ444" s="411">
        <v>0</v>
      </c>
      <c r="AR444" s="412">
        <v>0</v>
      </c>
      <c r="AS444" s="411">
        <f t="shared" si="129"/>
        <v>0</v>
      </c>
      <c r="AT444" s="411">
        <f t="shared" si="130"/>
        <v>0</v>
      </c>
      <c r="AU444" s="411">
        <f t="shared" si="131"/>
        <v>0</v>
      </c>
      <c r="AV444" s="411">
        <f t="shared" si="132"/>
        <v>0</v>
      </c>
      <c r="AW444" s="411">
        <v>0</v>
      </c>
      <c r="AX444" s="411">
        <v>0</v>
      </c>
      <c r="AY444" s="411">
        <v>0</v>
      </c>
      <c r="AZ444" s="411">
        <v>0</v>
      </c>
      <c r="BA444" s="411">
        <v>0</v>
      </c>
      <c r="BB444" s="411">
        <v>0</v>
      </c>
      <c r="BC444" s="411">
        <v>0</v>
      </c>
      <c r="BD444" s="411">
        <v>0</v>
      </c>
      <c r="BE444" s="411">
        <v>0</v>
      </c>
      <c r="BF444" s="411">
        <v>0</v>
      </c>
      <c r="BG444" s="411">
        <v>0</v>
      </c>
      <c r="BH444" s="412">
        <v>0</v>
      </c>
      <c r="BI444" s="411">
        <f t="shared" si="133"/>
        <v>0</v>
      </c>
      <c r="BJ444" s="411">
        <v>0</v>
      </c>
      <c r="BK444" s="411">
        <v>0</v>
      </c>
      <c r="BL444" s="411">
        <v>0</v>
      </c>
      <c r="BM444" s="411">
        <v>0</v>
      </c>
      <c r="BN444" s="411">
        <v>0</v>
      </c>
      <c r="BO444" s="411">
        <v>0</v>
      </c>
      <c r="BP444" s="411">
        <v>0</v>
      </c>
      <c r="BQ444" s="411">
        <v>0</v>
      </c>
      <c r="BR444" s="411">
        <v>0</v>
      </c>
      <c r="BS444" s="411">
        <v>0</v>
      </c>
      <c r="BT444" s="411">
        <v>0</v>
      </c>
      <c r="BU444" s="412">
        <v>0</v>
      </c>
      <c r="BV444" s="411">
        <f t="shared" si="134"/>
        <v>0</v>
      </c>
      <c r="BW444" s="411">
        <v>0</v>
      </c>
      <c r="BX444" s="411">
        <v>0</v>
      </c>
      <c r="BY444" s="411">
        <v>0</v>
      </c>
      <c r="BZ444" s="411">
        <v>0</v>
      </c>
      <c r="CA444" s="411">
        <v>0</v>
      </c>
      <c r="CB444" s="411">
        <v>0</v>
      </c>
      <c r="CC444" s="411">
        <v>0</v>
      </c>
      <c r="CD444" s="411">
        <v>0</v>
      </c>
      <c r="CE444" s="411">
        <v>0</v>
      </c>
      <c r="CF444" s="411">
        <v>0</v>
      </c>
      <c r="CG444" s="411">
        <v>0</v>
      </c>
      <c r="CH444" s="412">
        <v>0</v>
      </c>
      <c r="CI444" s="411">
        <f t="shared" si="135"/>
        <v>0</v>
      </c>
      <c r="CJ444" s="411">
        <v>0</v>
      </c>
      <c r="CK444" s="411">
        <v>0</v>
      </c>
      <c r="CL444" s="411">
        <v>0</v>
      </c>
      <c r="CM444" s="411">
        <v>0</v>
      </c>
      <c r="CN444" s="411">
        <v>0</v>
      </c>
      <c r="CO444" s="411">
        <v>0</v>
      </c>
      <c r="CP444" s="411">
        <v>0</v>
      </c>
      <c r="CQ444" s="411">
        <v>0</v>
      </c>
      <c r="CR444" s="411">
        <v>0</v>
      </c>
      <c r="CS444" s="411">
        <v>0</v>
      </c>
      <c r="CT444" s="411">
        <v>0</v>
      </c>
      <c r="CU444" s="412">
        <v>0</v>
      </c>
      <c r="CV444" s="411">
        <f t="shared" si="136"/>
        <v>0</v>
      </c>
      <c r="CW444" s="411">
        <v>0</v>
      </c>
      <c r="CX444" s="411">
        <v>0</v>
      </c>
      <c r="CY444" s="411">
        <v>0</v>
      </c>
      <c r="CZ444" s="411">
        <v>0</v>
      </c>
      <c r="DA444" s="411">
        <v>0</v>
      </c>
      <c r="DB444" s="411">
        <v>0</v>
      </c>
      <c r="DC444" s="411">
        <v>0</v>
      </c>
      <c r="DD444" s="411">
        <v>0</v>
      </c>
      <c r="DE444" s="411">
        <v>0</v>
      </c>
      <c r="DF444" s="411">
        <v>0</v>
      </c>
      <c r="DG444" s="411">
        <v>0</v>
      </c>
      <c r="DH444" s="412">
        <v>0</v>
      </c>
      <c r="DI444" s="411">
        <f t="shared" si="137"/>
        <v>0</v>
      </c>
      <c r="DJ444" s="411">
        <v>0</v>
      </c>
      <c r="DK444" s="411">
        <v>0</v>
      </c>
      <c r="DL444" s="411">
        <v>0</v>
      </c>
      <c r="DM444" s="411">
        <v>0</v>
      </c>
      <c r="DN444" s="411">
        <v>0</v>
      </c>
      <c r="DO444" s="411">
        <v>0</v>
      </c>
      <c r="DP444" s="411">
        <v>0</v>
      </c>
      <c r="DQ444" s="411">
        <v>0</v>
      </c>
      <c r="DR444" s="411">
        <v>0</v>
      </c>
      <c r="DS444" s="411">
        <v>0</v>
      </c>
      <c r="DT444" s="411">
        <v>0</v>
      </c>
      <c r="DU444" s="412">
        <v>0</v>
      </c>
      <c r="DV444" s="411">
        <f t="shared" si="138"/>
        <v>0</v>
      </c>
      <c r="DW444" s="412">
        <v>0</v>
      </c>
      <c r="DX444" s="412">
        <v>0</v>
      </c>
      <c r="DY444" s="412">
        <v>0</v>
      </c>
      <c r="DZ444" s="412">
        <v>0</v>
      </c>
      <c r="EA444" s="412">
        <v>0</v>
      </c>
      <c r="EB444" s="412">
        <v>0</v>
      </c>
      <c r="EC444" s="412">
        <v>0</v>
      </c>
      <c r="ED444" s="412">
        <v>0</v>
      </c>
      <c r="EE444" s="412">
        <v>0</v>
      </c>
      <c r="EF444" s="412">
        <v>0</v>
      </c>
      <c r="EG444" s="412">
        <v>0</v>
      </c>
      <c r="EH444" s="412">
        <v>0</v>
      </c>
      <c r="EI444" s="411">
        <f t="shared" si="139"/>
        <v>0</v>
      </c>
      <c r="EK444" s="411">
        <f t="shared" si="140"/>
        <v>21</v>
      </c>
      <c r="EL444" s="7">
        <f t="shared" si="141"/>
        <v>-21</v>
      </c>
    </row>
    <row r="445" spans="1:142">
      <c r="A445" s="365" t="str">
        <f t="shared" si="123"/>
        <v xml:space="preserve"> 097</v>
      </c>
      <c r="B445" s="370" t="s">
        <v>948</v>
      </c>
      <c r="C445" s="370" t="s">
        <v>1207</v>
      </c>
      <c r="D445" s="411">
        <v>3</v>
      </c>
      <c r="E445" s="411">
        <v>1</v>
      </c>
      <c r="F445" s="411">
        <v>3</v>
      </c>
      <c r="G445" s="411">
        <v>4</v>
      </c>
      <c r="H445" s="411">
        <v>3</v>
      </c>
      <c r="I445" s="411">
        <v>2</v>
      </c>
      <c r="J445" s="411">
        <v>2</v>
      </c>
      <c r="K445" s="411">
        <v>0</v>
      </c>
      <c r="L445" s="411">
        <v>1</v>
      </c>
      <c r="M445" s="411">
        <v>0</v>
      </c>
      <c r="N445" s="411">
        <v>1</v>
      </c>
      <c r="O445" s="412">
        <v>1</v>
      </c>
      <c r="P445" s="411">
        <f t="shared" si="124"/>
        <v>21</v>
      </c>
      <c r="Q445" s="411">
        <f t="shared" si="125"/>
        <v>17.935483870967744</v>
      </c>
      <c r="R445" s="411">
        <f t="shared" si="126"/>
        <v>0.78865406006674088</v>
      </c>
      <c r="S445" s="411">
        <f t="shared" si="127"/>
        <v>2.2758620689655173</v>
      </c>
      <c r="T445" s="411">
        <v>0</v>
      </c>
      <c r="U445" s="411">
        <v>0</v>
      </c>
      <c r="V445" s="411">
        <v>0</v>
      </c>
      <c r="W445" s="411">
        <v>0</v>
      </c>
      <c r="X445" s="411">
        <v>0</v>
      </c>
      <c r="Y445" s="411">
        <v>0</v>
      </c>
      <c r="Z445" s="411">
        <v>0</v>
      </c>
      <c r="AA445" s="411">
        <v>0</v>
      </c>
      <c r="AB445" s="411">
        <v>0</v>
      </c>
      <c r="AC445" s="411">
        <v>0</v>
      </c>
      <c r="AD445" s="411">
        <v>0</v>
      </c>
      <c r="AE445" s="412">
        <v>0</v>
      </c>
      <c r="AF445" s="411">
        <f t="shared" si="128"/>
        <v>0</v>
      </c>
      <c r="AG445" s="411">
        <v>0</v>
      </c>
      <c r="AH445" s="411">
        <v>0</v>
      </c>
      <c r="AI445" s="411">
        <v>0</v>
      </c>
      <c r="AJ445" s="411">
        <v>0</v>
      </c>
      <c r="AK445" s="411">
        <v>0</v>
      </c>
      <c r="AL445" s="411">
        <v>0</v>
      </c>
      <c r="AM445" s="411">
        <v>0</v>
      </c>
      <c r="AN445" s="411">
        <v>0</v>
      </c>
      <c r="AO445" s="411">
        <v>0</v>
      </c>
      <c r="AP445" s="411">
        <v>0</v>
      </c>
      <c r="AQ445" s="411">
        <v>0</v>
      </c>
      <c r="AR445" s="412">
        <v>0</v>
      </c>
      <c r="AS445" s="411">
        <f t="shared" si="129"/>
        <v>0</v>
      </c>
      <c r="AT445" s="411">
        <f t="shared" si="130"/>
        <v>0</v>
      </c>
      <c r="AU445" s="411">
        <f t="shared" si="131"/>
        <v>0</v>
      </c>
      <c r="AV445" s="411">
        <f t="shared" si="132"/>
        <v>0</v>
      </c>
      <c r="AW445" s="411">
        <v>0</v>
      </c>
      <c r="AX445" s="411">
        <v>0</v>
      </c>
      <c r="AY445" s="411">
        <v>0</v>
      </c>
      <c r="AZ445" s="411">
        <v>0</v>
      </c>
      <c r="BA445" s="411">
        <v>0</v>
      </c>
      <c r="BB445" s="411">
        <v>0</v>
      </c>
      <c r="BC445" s="411">
        <v>0</v>
      </c>
      <c r="BD445" s="411">
        <v>0</v>
      </c>
      <c r="BE445" s="411">
        <v>0</v>
      </c>
      <c r="BF445" s="411">
        <v>0</v>
      </c>
      <c r="BG445" s="411">
        <v>0</v>
      </c>
      <c r="BH445" s="412">
        <v>0</v>
      </c>
      <c r="BI445" s="411">
        <f t="shared" si="133"/>
        <v>0</v>
      </c>
      <c r="BJ445" s="411">
        <v>0</v>
      </c>
      <c r="BK445" s="411">
        <v>0</v>
      </c>
      <c r="BL445" s="411">
        <v>0</v>
      </c>
      <c r="BM445" s="411">
        <v>0</v>
      </c>
      <c r="BN445" s="411">
        <v>0</v>
      </c>
      <c r="BO445" s="411">
        <v>0</v>
      </c>
      <c r="BP445" s="411">
        <v>0</v>
      </c>
      <c r="BQ445" s="411">
        <v>0</v>
      </c>
      <c r="BR445" s="411">
        <v>0</v>
      </c>
      <c r="BS445" s="411">
        <v>0</v>
      </c>
      <c r="BT445" s="411">
        <v>0</v>
      </c>
      <c r="BU445" s="412">
        <v>0</v>
      </c>
      <c r="BV445" s="411">
        <f t="shared" si="134"/>
        <v>0</v>
      </c>
      <c r="BW445" s="411">
        <v>0</v>
      </c>
      <c r="BX445" s="411">
        <v>0</v>
      </c>
      <c r="BY445" s="411">
        <v>0</v>
      </c>
      <c r="BZ445" s="411">
        <v>0</v>
      </c>
      <c r="CA445" s="411">
        <v>0</v>
      </c>
      <c r="CB445" s="411">
        <v>0</v>
      </c>
      <c r="CC445" s="411">
        <v>0</v>
      </c>
      <c r="CD445" s="411">
        <v>0</v>
      </c>
      <c r="CE445" s="411">
        <v>0</v>
      </c>
      <c r="CF445" s="411">
        <v>0</v>
      </c>
      <c r="CG445" s="411">
        <v>0</v>
      </c>
      <c r="CH445" s="412">
        <v>0</v>
      </c>
      <c r="CI445" s="411">
        <f t="shared" si="135"/>
        <v>0</v>
      </c>
      <c r="CJ445" s="411">
        <v>0</v>
      </c>
      <c r="CK445" s="411">
        <v>0</v>
      </c>
      <c r="CL445" s="411">
        <v>0</v>
      </c>
      <c r="CM445" s="411">
        <v>0</v>
      </c>
      <c r="CN445" s="411">
        <v>0</v>
      </c>
      <c r="CO445" s="411">
        <v>0</v>
      </c>
      <c r="CP445" s="411">
        <v>0</v>
      </c>
      <c r="CQ445" s="411">
        <v>0</v>
      </c>
      <c r="CR445" s="411">
        <v>0</v>
      </c>
      <c r="CS445" s="411">
        <v>0</v>
      </c>
      <c r="CT445" s="411">
        <v>0</v>
      </c>
      <c r="CU445" s="412">
        <v>0</v>
      </c>
      <c r="CV445" s="411">
        <f t="shared" si="136"/>
        <v>0</v>
      </c>
      <c r="CW445" s="411">
        <v>0</v>
      </c>
      <c r="CX445" s="411">
        <v>0</v>
      </c>
      <c r="CY445" s="411">
        <v>0</v>
      </c>
      <c r="CZ445" s="411">
        <v>0</v>
      </c>
      <c r="DA445" s="411">
        <v>0</v>
      </c>
      <c r="DB445" s="411">
        <v>0</v>
      </c>
      <c r="DC445" s="411">
        <v>0</v>
      </c>
      <c r="DD445" s="411">
        <v>0</v>
      </c>
      <c r="DE445" s="411">
        <v>0</v>
      </c>
      <c r="DF445" s="411">
        <v>0</v>
      </c>
      <c r="DG445" s="411">
        <v>0</v>
      </c>
      <c r="DH445" s="412">
        <v>0</v>
      </c>
      <c r="DI445" s="411">
        <f t="shared" si="137"/>
        <v>0</v>
      </c>
      <c r="DJ445" s="411">
        <v>0</v>
      </c>
      <c r="DK445" s="411">
        <v>0</v>
      </c>
      <c r="DL445" s="411">
        <v>0</v>
      </c>
      <c r="DM445" s="411">
        <v>0</v>
      </c>
      <c r="DN445" s="411">
        <v>0</v>
      </c>
      <c r="DO445" s="411">
        <v>0</v>
      </c>
      <c r="DP445" s="411">
        <v>0</v>
      </c>
      <c r="DQ445" s="411">
        <v>0</v>
      </c>
      <c r="DR445" s="411">
        <v>0</v>
      </c>
      <c r="DS445" s="411">
        <v>0</v>
      </c>
      <c r="DT445" s="411">
        <v>0</v>
      </c>
      <c r="DU445" s="412">
        <v>0</v>
      </c>
      <c r="DV445" s="411">
        <f t="shared" si="138"/>
        <v>0</v>
      </c>
      <c r="DW445" s="412">
        <v>0</v>
      </c>
      <c r="DX445" s="412">
        <v>0</v>
      </c>
      <c r="DY445" s="412">
        <v>0</v>
      </c>
      <c r="DZ445" s="412">
        <v>0</v>
      </c>
      <c r="EA445" s="412">
        <v>0</v>
      </c>
      <c r="EB445" s="412">
        <v>0</v>
      </c>
      <c r="EC445" s="412">
        <v>0</v>
      </c>
      <c r="ED445" s="412">
        <v>0</v>
      </c>
      <c r="EE445" s="412">
        <v>0</v>
      </c>
      <c r="EF445" s="412">
        <v>0</v>
      </c>
      <c r="EG445" s="412">
        <v>0</v>
      </c>
      <c r="EH445" s="412">
        <v>0</v>
      </c>
      <c r="EI445" s="411">
        <f t="shared" si="139"/>
        <v>0</v>
      </c>
      <c r="EK445" s="411">
        <f t="shared" si="140"/>
        <v>21</v>
      </c>
      <c r="EL445" s="7">
        <f t="shared" si="141"/>
        <v>-21</v>
      </c>
    </row>
    <row r="446" spans="1:142">
      <c r="A446" s="365" t="str">
        <f t="shared" si="123"/>
        <v xml:space="preserve"> 097</v>
      </c>
      <c r="B446" s="370" t="s">
        <v>948</v>
      </c>
      <c r="C446" s="370" t="s">
        <v>1208</v>
      </c>
      <c r="D446" s="411">
        <v>3</v>
      </c>
      <c r="E446" s="411">
        <v>0</v>
      </c>
      <c r="F446" s="411">
        <v>0</v>
      </c>
      <c r="G446" s="411">
        <v>1</v>
      </c>
      <c r="H446" s="411">
        <v>4</v>
      </c>
      <c r="I446" s="411">
        <v>2</v>
      </c>
      <c r="J446" s="411">
        <v>3</v>
      </c>
      <c r="K446" s="411">
        <v>2</v>
      </c>
      <c r="L446" s="411">
        <v>0</v>
      </c>
      <c r="M446" s="411">
        <v>2</v>
      </c>
      <c r="N446" s="411">
        <v>1</v>
      </c>
      <c r="O446" s="412">
        <v>4</v>
      </c>
      <c r="P446" s="411">
        <f t="shared" si="124"/>
        <v>22</v>
      </c>
      <c r="Q446" s="411">
        <f t="shared" si="125"/>
        <v>12.903225806451612</v>
      </c>
      <c r="R446" s="411">
        <f t="shared" si="126"/>
        <v>2.096774193548387</v>
      </c>
      <c r="S446" s="411">
        <f t="shared" si="127"/>
        <v>7</v>
      </c>
      <c r="T446" s="411">
        <v>0</v>
      </c>
      <c r="U446" s="411">
        <v>0</v>
      </c>
      <c r="V446" s="411">
        <v>0</v>
      </c>
      <c r="W446" s="411">
        <v>0</v>
      </c>
      <c r="X446" s="411">
        <v>0</v>
      </c>
      <c r="Y446" s="411">
        <v>0</v>
      </c>
      <c r="Z446" s="411">
        <v>0</v>
      </c>
      <c r="AA446" s="411">
        <v>0</v>
      </c>
      <c r="AB446" s="411">
        <v>0</v>
      </c>
      <c r="AC446" s="411">
        <v>0</v>
      </c>
      <c r="AD446" s="411">
        <v>0</v>
      </c>
      <c r="AE446" s="412">
        <v>0</v>
      </c>
      <c r="AF446" s="411">
        <f t="shared" si="128"/>
        <v>0</v>
      </c>
      <c r="AG446" s="411">
        <v>0</v>
      </c>
      <c r="AH446" s="411">
        <v>0</v>
      </c>
      <c r="AI446" s="411">
        <v>0</v>
      </c>
      <c r="AJ446" s="411">
        <v>0</v>
      </c>
      <c r="AK446" s="411">
        <v>0</v>
      </c>
      <c r="AL446" s="411">
        <v>0</v>
      </c>
      <c r="AM446" s="411">
        <v>0</v>
      </c>
      <c r="AN446" s="411">
        <v>0</v>
      </c>
      <c r="AO446" s="411">
        <v>0</v>
      </c>
      <c r="AP446" s="411">
        <v>0</v>
      </c>
      <c r="AQ446" s="411">
        <v>0</v>
      </c>
      <c r="AR446" s="412">
        <v>0</v>
      </c>
      <c r="AS446" s="411">
        <f t="shared" si="129"/>
        <v>0</v>
      </c>
      <c r="AT446" s="411">
        <f t="shared" si="130"/>
        <v>0</v>
      </c>
      <c r="AU446" s="411">
        <f t="shared" si="131"/>
        <v>0</v>
      </c>
      <c r="AV446" s="411">
        <f t="shared" si="132"/>
        <v>0</v>
      </c>
      <c r="AW446" s="411">
        <v>0</v>
      </c>
      <c r="AX446" s="411">
        <v>0</v>
      </c>
      <c r="AY446" s="411">
        <v>0</v>
      </c>
      <c r="AZ446" s="411">
        <v>0</v>
      </c>
      <c r="BA446" s="411">
        <v>0</v>
      </c>
      <c r="BB446" s="411">
        <v>0</v>
      </c>
      <c r="BC446" s="411">
        <v>0</v>
      </c>
      <c r="BD446" s="411">
        <v>0</v>
      </c>
      <c r="BE446" s="411">
        <v>0</v>
      </c>
      <c r="BF446" s="411">
        <v>0</v>
      </c>
      <c r="BG446" s="411">
        <v>0</v>
      </c>
      <c r="BH446" s="412">
        <v>0</v>
      </c>
      <c r="BI446" s="411">
        <f t="shared" si="133"/>
        <v>0</v>
      </c>
      <c r="BJ446" s="411">
        <v>0</v>
      </c>
      <c r="BK446" s="411">
        <v>0</v>
      </c>
      <c r="BL446" s="411">
        <v>0</v>
      </c>
      <c r="BM446" s="411">
        <v>0</v>
      </c>
      <c r="BN446" s="411">
        <v>0</v>
      </c>
      <c r="BO446" s="411">
        <v>0</v>
      </c>
      <c r="BP446" s="411">
        <v>0</v>
      </c>
      <c r="BQ446" s="411">
        <v>0</v>
      </c>
      <c r="BR446" s="411">
        <v>0</v>
      </c>
      <c r="BS446" s="411">
        <v>0</v>
      </c>
      <c r="BT446" s="411">
        <v>0</v>
      </c>
      <c r="BU446" s="412">
        <v>0</v>
      </c>
      <c r="BV446" s="411">
        <f t="shared" si="134"/>
        <v>0</v>
      </c>
      <c r="BW446" s="411">
        <v>0</v>
      </c>
      <c r="BX446" s="411">
        <v>0</v>
      </c>
      <c r="BY446" s="411">
        <v>0</v>
      </c>
      <c r="BZ446" s="411">
        <v>0</v>
      </c>
      <c r="CA446" s="411">
        <v>0</v>
      </c>
      <c r="CB446" s="411">
        <v>0</v>
      </c>
      <c r="CC446" s="411">
        <v>0</v>
      </c>
      <c r="CD446" s="411">
        <v>0</v>
      </c>
      <c r="CE446" s="411">
        <v>0</v>
      </c>
      <c r="CF446" s="411">
        <v>0</v>
      </c>
      <c r="CG446" s="411">
        <v>0</v>
      </c>
      <c r="CH446" s="412">
        <v>0</v>
      </c>
      <c r="CI446" s="411">
        <f t="shared" si="135"/>
        <v>0</v>
      </c>
      <c r="CJ446" s="411">
        <v>0</v>
      </c>
      <c r="CK446" s="411">
        <v>0</v>
      </c>
      <c r="CL446" s="411">
        <v>0</v>
      </c>
      <c r="CM446" s="411">
        <v>0</v>
      </c>
      <c r="CN446" s="411">
        <v>0</v>
      </c>
      <c r="CO446" s="411">
        <v>0</v>
      </c>
      <c r="CP446" s="411">
        <v>0</v>
      </c>
      <c r="CQ446" s="411">
        <v>0</v>
      </c>
      <c r="CR446" s="411">
        <v>0</v>
      </c>
      <c r="CS446" s="411">
        <v>0</v>
      </c>
      <c r="CT446" s="411">
        <v>0</v>
      </c>
      <c r="CU446" s="412">
        <v>0</v>
      </c>
      <c r="CV446" s="411">
        <f t="shared" si="136"/>
        <v>0</v>
      </c>
      <c r="CW446" s="411">
        <v>0</v>
      </c>
      <c r="CX446" s="411">
        <v>0</v>
      </c>
      <c r="CY446" s="411">
        <v>0</v>
      </c>
      <c r="CZ446" s="411">
        <v>0</v>
      </c>
      <c r="DA446" s="411">
        <v>0</v>
      </c>
      <c r="DB446" s="411">
        <v>0</v>
      </c>
      <c r="DC446" s="411">
        <v>0</v>
      </c>
      <c r="DD446" s="411">
        <v>0</v>
      </c>
      <c r="DE446" s="411">
        <v>0</v>
      </c>
      <c r="DF446" s="411">
        <v>0</v>
      </c>
      <c r="DG446" s="411">
        <v>0</v>
      </c>
      <c r="DH446" s="412">
        <v>0</v>
      </c>
      <c r="DI446" s="411">
        <f t="shared" si="137"/>
        <v>0</v>
      </c>
      <c r="DJ446" s="411">
        <v>0</v>
      </c>
      <c r="DK446" s="411">
        <v>0</v>
      </c>
      <c r="DL446" s="411">
        <v>0</v>
      </c>
      <c r="DM446" s="411">
        <v>0</v>
      </c>
      <c r="DN446" s="411">
        <v>0</v>
      </c>
      <c r="DO446" s="411">
        <v>0</v>
      </c>
      <c r="DP446" s="411">
        <v>0</v>
      </c>
      <c r="DQ446" s="411">
        <v>0</v>
      </c>
      <c r="DR446" s="411">
        <v>0</v>
      </c>
      <c r="DS446" s="411">
        <v>0</v>
      </c>
      <c r="DT446" s="411">
        <v>0</v>
      </c>
      <c r="DU446" s="412">
        <v>0</v>
      </c>
      <c r="DV446" s="411">
        <f t="shared" si="138"/>
        <v>0</v>
      </c>
      <c r="DW446" s="412">
        <v>0</v>
      </c>
      <c r="DX446" s="412">
        <v>0</v>
      </c>
      <c r="DY446" s="412">
        <v>0</v>
      </c>
      <c r="DZ446" s="412">
        <v>0</v>
      </c>
      <c r="EA446" s="412">
        <v>0</v>
      </c>
      <c r="EB446" s="412">
        <v>0</v>
      </c>
      <c r="EC446" s="412">
        <v>0</v>
      </c>
      <c r="ED446" s="412">
        <v>0</v>
      </c>
      <c r="EE446" s="412">
        <v>0</v>
      </c>
      <c r="EF446" s="412">
        <v>0</v>
      </c>
      <c r="EG446" s="412">
        <v>0</v>
      </c>
      <c r="EH446" s="412">
        <v>0</v>
      </c>
      <c r="EI446" s="411">
        <f t="shared" si="139"/>
        <v>0</v>
      </c>
      <c r="EK446" s="411">
        <f t="shared" si="140"/>
        <v>22</v>
      </c>
      <c r="EL446" s="7">
        <f t="shared" si="141"/>
        <v>-22</v>
      </c>
    </row>
    <row r="447" spans="1:142">
      <c r="A447" s="365" t="str">
        <f t="shared" si="123"/>
        <v xml:space="preserve"> 097</v>
      </c>
      <c r="B447" s="370" t="s">
        <v>948</v>
      </c>
      <c r="C447" s="370" t="s">
        <v>1209</v>
      </c>
      <c r="D447" s="411">
        <v>3</v>
      </c>
      <c r="E447" s="411">
        <v>0</v>
      </c>
      <c r="F447" s="411">
        <v>0</v>
      </c>
      <c r="G447" s="411">
        <v>1</v>
      </c>
      <c r="H447" s="411">
        <v>4</v>
      </c>
      <c r="I447" s="411">
        <v>2</v>
      </c>
      <c r="J447" s="411">
        <v>3</v>
      </c>
      <c r="K447" s="411">
        <v>1</v>
      </c>
      <c r="L447" s="411">
        <v>0</v>
      </c>
      <c r="M447" s="411">
        <v>2</v>
      </c>
      <c r="N447" s="411">
        <v>1</v>
      </c>
      <c r="O447" s="412">
        <v>3</v>
      </c>
      <c r="P447" s="411">
        <f t="shared" si="124"/>
        <v>20</v>
      </c>
      <c r="Q447" s="411">
        <f t="shared" si="125"/>
        <v>12.903225806451612</v>
      </c>
      <c r="R447" s="411">
        <f t="shared" si="126"/>
        <v>1.096774193548387</v>
      </c>
      <c r="S447" s="411">
        <f t="shared" si="127"/>
        <v>6</v>
      </c>
      <c r="T447" s="411">
        <v>0</v>
      </c>
      <c r="U447" s="411">
        <v>0</v>
      </c>
      <c r="V447" s="411">
        <v>0</v>
      </c>
      <c r="W447" s="411">
        <v>0</v>
      </c>
      <c r="X447" s="411">
        <v>0</v>
      </c>
      <c r="Y447" s="411">
        <v>0</v>
      </c>
      <c r="Z447" s="411">
        <v>0</v>
      </c>
      <c r="AA447" s="411">
        <v>0</v>
      </c>
      <c r="AB447" s="411">
        <v>0</v>
      </c>
      <c r="AC447" s="411">
        <v>0</v>
      </c>
      <c r="AD447" s="411">
        <v>0</v>
      </c>
      <c r="AE447" s="412">
        <v>0</v>
      </c>
      <c r="AF447" s="411">
        <f t="shared" si="128"/>
        <v>0</v>
      </c>
      <c r="AG447" s="411">
        <v>0</v>
      </c>
      <c r="AH447" s="411">
        <v>0</v>
      </c>
      <c r="AI447" s="411">
        <v>0</v>
      </c>
      <c r="AJ447" s="411">
        <v>0</v>
      </c>
      <c r="AK447" s="411">
        <v>0</v>
      </c>
      <c r="AL447" s="411">
        <v>0</v>
      </c>
      <c r="AM447" s="411">
        <v>0</v>
      </c>
      <c r="AN447" s="411">
        <v>0</v>
      </c>
      <c r="AO447" s="411">
        <v>0</v>
      </c>
      <c r="AP447" s="411">
        <v>0</v>
      </c>
      <c r="AQ447" s="411">
        <v>0</v>
      </c>
      <c r="AR447" s="412">
        <v>0</v>
      </c>
      <c r="AS447" s="411">
        <f t="shared" si="129"/>
        <v>0</v>
      </c>
      <c r="AT447" s="411">
        <f t="shared" si="130"/>
        <v>0</v>
      </c>
      <c r="AU447" s="411">
        <f t="shared" si="131"/>
        <v>0</v>
      </c>
      <c r="AV447" s="411">
        <f t="shared" si="132"/>
        <v>0</v>
      </c>
      <c r="AW447" s="411">
        <v>0</v>
      </c>
      <c r="AX447" s="411">
        <v>0</v>
      </c>
      <c r="AY447" s="411">
        <v>0</v>
      </c>
      <c r="AZ447" s="411">
        <v>0</v>
      </c>
      <c r="BA447" s="411">
        <v>0</v>
      </c>
      <c r="BB447" s="411">
        <v>0</v>
      </c>
      <c r="BC447" s="411">
        <v>0</v>
      </c>
      <c r="BD447" s="411">
        <v>0</v>
      </c>
      <c r="BE447" s="411">
        <v>0</v>
      </c>
      <c r="BF447" s="411">
        <v>0</v>
      </c>
      <c r="BG447" s="411">
        <v>0</v>
      </c>
      <c r="BH447" s="412">
        <v>0</v>
      </c>
      <c r="BI447" s="411">
        <f t="shared" si="133"/>
        <v>0</v>
      </c>
      <c r="BJ447" s="411">
        <v>0</v>
      </c>
      <c r="BK447" s="411">
        <v>0</v>
      </c>
      <c r="BL447" s="411">
        <v>0</v>
      </c>
      <c r="BM447" s="411">
        <v>0</v>
      </c>
      <c r="BN447" s="411">
        <v>0</v>
      </c>
      <c r="BO447" s="411">
        <v>0</v>
      </c>
      <c r="BP447" s="411">
        <v>0</v>
      </c>
      <c r="BQ447" s="411">
        <v>0</v>
      </c>
      <c r="BR447" s="411">
        <v>0</v>
      </c>
      <c r="BS447" s="411">
        <v>0</v>
      </c>
      <c r="BT447" s="411">
        <v>0</v>
      </c>
      <c r="BU447" s="412">
        <v>0</v>
      </c>
      <c r="BV447" s="411">
        <f t="shared" si="134"/>
        <v>0</v>
      </c>
      <c r="BW447" s="411">
        <v>0</v>
      </c>
      <c r="BX447" s="411">
        <v>0</v>
      </c>
      <c r="BY447" s="411">
        <v>0</v>
      </c>
      <c r="BZ447" s="411">
        <v>0</v>
      </c>
      <c r="CA447" s="411">
        <v>0</v>
      </c>
      <c r="CB447" s="411">
        <v>0</v>
      </c>
      <c r="CC447" s="411">
        <v>0</v>
      </c>
      <c r="CD447" s="411">
        <v>0</v>
      </c>
      <c r="CE447" s="411">
        <v>0</v>
      </c>
      <c r="CF447" s="411">
        <v>0</v>
      </c>
      <c r="CG447" s="411">
        <v>0</v>
      </c>
      <c r="CH447" s="412">
        <v>0</v>
      </c>
      <c r="CI447" s="411">
        <f t="shared" si="135"/>
        <v>0</v>
      </c>
      <c r="CJ447" s="411">
        <v>0</v>
      </c>
      <c r="CK447" s="411">
        <v>0</v>
      </c>
      <c r="CL447" s="411">
        <v>0</v>
      </c>
      <c r="CM447" s="411">
        <v>0</v>
      </c>
      <c r="CN447" s="411">
        <v>0</v>
      </c>
      <c r="CO447" s="411">
        <v>0</v>
      </c>
      <c r="CP447" s="411">
        <v>0</v>
      </c>
      <c r="CQ447" s="411">
        <v>0</v>
      </c>
      <c r="CR447" s="411">
        <v>0</v>
      </c>
      <c r="CS447" s="411">
        <v>0</v>
      </c>
      <c r="CT447" s="411">
        <v>0</v>
      </c>
      <c r="CU447" s="412">
        <v>0</v>
      </c>
      <c r="CV447" s="411">
        <f t="shared" si="136"/>
        <v>0</v>
      </c>
      <c r="CW447" s="411">
        <v>0</v>
      </c>
      <c r="CX447" s="411">
        <v>0</v>
      </c>
      <c r="CY447" s="411">
        <v>0</v>
      </c>
      <c r="CZ447" s="411">
        <v>0</v>
      </c>
      <c r="DA447" s="411">
        <v>0</v>
      </c>
      <c r="DB447" s="411">
        <v>0</v>
      </c>
      <c r="DC447" s="411">
        <v>0</v>
      </c>
      <c r="DD447" s="411">
        <v>0</v>
      </c>
      <c r="DE447" s="411">
        <v>0</v>
      </c>
      <c r="DF447" s="411">
        <v>0</v>
      </c>
      <c r="DG447" s="411">
        <v>0</v>
      </c>
      <c r="DH447" s="412">
        <v>0</v>
      </c>
      <c r="DI447" s="411">
        <f t="shared" si="137"/>
        <v>0</v>
      </c>
      <c r="DJ447" s="411">
        <v>0</v>
      </c>
      <c r="DK447" s="411">
        <v>0</v>
      </c>
      <c r="DL447" s="411">
        <v>0</v>
      </c>
      <c r="DM447" s="411">
        <v>0</v>
      </c>
      <c r="DN447" s="411">
        <v>0</v>
      </c>
      <c r="DO447" s="411">
        <v>0</v>
      </c>
      <c r="DP447" s="411">
        <v>0</v>
      </c>
      <c r="DQ447" s="411">
        <v>0</v>
      </c>
      <c r="DR447" s="411">
        <v>0</v>
      </c>
      <c r="DS447" s="411">
        <v>0</v>
      </c>
      <c r="DT447" s="411">
        <v>0</v>
      </c>
      <c r="DU447" s="412">
        <v>0</v>
      </c>
      <c r="DV447" s="411">
        <f t="shared" si="138"/>
        <v>0</v>
      </c>
      <c r="DW447" s="412">
        <v>0</v>
      </c>
      <c r="DX447" s="412">
        <v>0</v>
      </c>
      <c r="DY447" s="412">
        <v>0</v>
      </c>
      <c r="DZ447" s="412">
        <v>0</v>
      </c>
      <c r="EA447" s="412">
        <v>0</v>
      </c>
      <c r="EB447" s="412">
        <v>0</v>
      </c>
      <c r="EC447" s="412">
        <v>0</v>
      </c>
      <c r="ED447" s="412">
        <v>0</v>
      </c>
      <c r="EE447" s="412">
        <v>0</v>
      </c>
      <c r="EF447" s="412">
        <v>0</v>
      </c>
      <c r="EG447" s="412">
        <v>0</v>
      </c>
      <c r="EH447" s="412">
        <v>0</v>
      </c>
      <c r="EI447" s="411">
        <f t="shared" si="139"/>
        <v>0</v>
      </c>
      <c r="EK447" s="411">
        <f t="shared" si="140"/>
        <v>20</v>
      </c>
      <c r="EL447" s="7">
        <f t="shared" si="141"/>
        <v>-20</v>
      </c>
    </row>
    <row r="448" spans="1:142">
      <c r="A448" s="365" t="str">
        <f t="shared" si="123"/>
        <v xml:space="preserve"> 097</v>
      </c>
      <c r="B448" s="370" t="s">
        <v>948</v>
      </c>
      <c r="C448" s="370" t="s">
        <v>1187</v>
      </c>
      <c r="D448" s="411">
        <v>1023</v>
      </c>
      <c r="E448" s="411">
        <v>1012</v>
      </c>
      <c r="F448" s="411">
        <v>1008</v>
      </c>
      <c r="G448" s="411">
        <v>1001</v>
      </c>
      <c r="H448" s="411">
        <v>987</v>
      </c>
      <c r="I448" s="411">
        <v>989</v>
      </c>
      <c r="J448" s="411">
        <v>980</v>
      </c>
      <c r="K448" s="411">
        <v>980</v>
      </c>
      <c r="L448" s="411">
        <v>974</v>
      </c>
      <c r="M448" s="411">
        <v>967</v>
      </c>
      <c r="N448" s="411">
        <v>963</v>
      </c>
      <c r="O448" s="412">
        <v>952</v>
      </c>
      <c r="P448" s="411">
        <f t="shared" si="124"/>
        <v>11836</v>
      </c>
      <c r="Q448" s="411">
        <f t="shared" si="125"/>
        <v>6968.3870967741932</v>
      </c>
      <c r="R448" s="411">
        <f t="shared" si="126"/>
        <v>1716.9232480533926</v>
      </c>
      <c r="S448" s="411">
        <f t="shared" si="127"/>
        <v>3150.6896551724139</v>
      </c>
      <c r="T448" s="411">
        <v>0</v>
      </c>
      <c r="U448" s="411">
        <v>0</v>
      </c>
      <c r="V448" s="411">
        <v>0</v>
      </c>
      <c r="W448" s="411">
        <v>0</v>
      </c>
      <c r="X448" s="411">
        <v>0</v>
      </c>
      <c r="Y448" s="411">
        <v>0</v>
      </c>
      <c r="Z448" s="411">
        <v>0</v>
      </c>
      <c r="AA448" s="411">
        <v>0</v>
      </c>
      <c r="AB448" s="411">
        <v>0</v>
      </c>
      <c r="AC448" s="411">
        <v>0</v>
      </c>
      <c r="AD448" s="411">
        <v>0</v>
      </c>
      <c r="AE448" s="412">
        <v>0</v>
      </c>
      <c r="AF448" s="411">
        <f t="shared" si="128"/>
        <v>0</v>
      </c>
      <c r="AG448" s="411">
        <v>0</v>
      </c>
      <c r="AH448" s="411">
        <v>0</v>
      </c>
      <c r="AI448" s="411">
        <v>0</v>
      </c>
      <c r="AJ448" s="411">
        <v>0</v>
      </c>
      <c r="AK448" s="411">
        <v>0</v>
      </c>
      <c r="AL448" s="411">
        <v>0</v>
      </c>
      <c r="AM448" s="411">
        <v>0</v>
      </c>
      <c r="AN448" s="411">
        <v>0</v>
      </c>
      <c r="AO448" s="411">
        <v>0</v>
      </c>
      <c r="AP448" s="411">
        <v>0</v>
      </c>
      <c r="AQ448" s="411">
        <v>0</v>
      </c>
      <c r="AR448" s="412">
        <v>0</v>
      </c>
      <c r="AS448" s="411">
        <f t="shared" si="129"/>
        <v>0</v>
      </c>
      <c r="AT448" s="411">
        <f t="shared" si="130"/>
        <v>0</v>
      </c>
      <c r="AU448" s="411">
        <f t="shared" si="131"/>
        <v>0</v>
      </c>
      <c r="AV448" s="411">
        <f t="shared" si="132"/>
        <v>0</v>
      </c>
      <c r="AW448" s="411">
        <v>0</v>
      </c>
      <c r="AX448" s="411">
        <v>0</v>
      </c>
      <c r="AY448" s="411">
        <v>0</v>
      </c>
      <c r="AZ448" s="411">
        <v>0</v>
      </c>
      <c r="BA448" s="411">
        <v>0</v>
      </c>
      <c r="BB448" s="411">
        <v>0</v>
      </c>
      <c r="BC448" s="411">
        <v>0</v>
      </c>
      <c r="BD448" s="411">
        <v>0</v>
      </c>
      <c r="BE448" s="411">
        <v>0</v>
      </c>
      <c r="BF448" s="411">
        <v>0</v>
      </c>
      <c r="BG448" s="411">
        <v>0</v>
      </c>
      <c r="BH448" s="412">
        <v>0</v>
      </c>
      <c r="BI448" s="411">
        <f t="shared" si="133"/>
        <v>0</v>
      </c>
      <c r="BJ448" s="411">
        <v>0</v>
      </c>
      <c r="BK448" s="411">
        <v>0</v>
      </c>
      <c r="BL448" s="411">
        <v>0</v>
      </c>
      <c r="BM448" s="411">
        <v>0</v>
      </c>
      <c r="BN448" s="411">
        <v>0</v>
      </c>
      <c r="BO448" s="411">
        <v>0</v>
      </c>
      <c r="BP448" s="411">
        <v>0</v>
      </c>
      <c r="BQ448" s="411">
        <v>0</v>
      </c>
      <c r="BR448" s="411">
        <v>0</v>
      </c>
      <c r="BS448" s="411">
        <v>0</v>
      </c>
      <c r="BT448" s="411">
        <v>0</v>
      </c>
      <c r="BU448" s="412">
        <v>0</v>
      </c>
      <c r="BV448" s="411">
        <f t="shared" si="134"/>
        <v>0</v>
      </c>
      <c r="BW448" s="411">
        <v>0</v>
      </c>
      <c r="BX448" s="411">
        <v>0</v>
      </c>
      <c r="BY448" s="411">
        <v>0</v>
      </c>
      <c r="BZ448" s="411">
        <v>0</v>
      </c>
      <c r="CA448" s="411">
        <v>0</v>
      </c>
      <c r="CB448" s="411">
        <v>0</v>
      </c>
      <c r="CC448" s="411">
        <v>0</v>
      </c>
      <c r="CD448" s="411">
        <v>0</v>
      </c>
      <c r="CE448" s="411">
        <v>0</v>
      </c>
      <c r="CF448" s="411">
        <v>0</v>
      </c>
      <c r="CG448" s="411">
        <v>0</v>
      </c>
      <c r="CH448" s="412">
        <v>0</v>
      </c>
      <c r="CI448" s="411">
        <f t="shared" si="135"/>
        <v>0</v>
      </c>
      <c r="CJ448" s="411">
        <v>0</v>
      </c>
      <c r="CK448" s="411">
        <v>0</v>
      </c>
      <c r="CL448" s="411">
        <v>0</v>
      </c>
      <c r="CM448" s="411">
        <v>0</v>
      </c>
      <c r="CN448" s="411">
        <v>0</v>
      </c>
      <c r="CO448" s="411">
        <v>0</v>
      </c>
      <c r="CP448" s="411">
        <v>0</v>
      </c>
      <c r="CQ448" s="411">
        <v>0</v>
      </c>
      <c r="CR448" s="411">
        <v>0</v>
      </c>
      <c r="CS448" s="411">
        <v>0</v>
      </c>
      <c r="CT448" s="411">
        <v>0</v>
      </c>
      <c r="CU448" s="412">
        <v>0</v>
      </c>
      <c r="CV448" s="411">
        <f t="shared" si="136"/>
        <v>0</v>
      </c>
      <c r="CW448" s="411">
        <v>0</v>
      </c>
      <c r="CX448" s="411">
        <v>0</v>
      </c>
      <c r="CY448" s="411">
        <v>0</v>
      </c>
      <c r="CZ448" s="411">
        <v>0</v>
      </c>
      <c r="DA448" s="411">
        <v>0</v>
      </c>
      <c r="DB448" s="411">
        <v>0</v>
      </c>
      <c r="DC448" s="411">
        <v>0</v>
      </c>
      <c r="DD448" s="411">
        <v>0</v>
      </c>
      <c r="DE448" s="411">
        <v>0</v>
      </c>
      <c r="DF448" s="411">
        <v>0</v>
      </c>
      <c r="DG448" s="411">
        <v>0</v>
      </c>
      <c r="DH448" s="412">
        <v>0</v>
      </c>
      <c r="DI448" s="411">
        <f t="shared" si="137"/>
        <v>0</v>
      </c>
      <c r="DJ448" s="411">
        <v>0</v>
      </c>
      <c r="DK448" s="411">
        <v>0</v>
      </c>
      <c r="DL448" s="411">
        <v>0</v>
      </c>
      <c r="DM448" s="411">
        <v>0</v>
      </c>
      <c r="DN448" s="411">
        <v>0</v>
      </c>
      <c r="DO448" s="411">
        <v>0</v>
      </c>
      <c r="DP448" s="411">
        <v>0</v>
      </c>
      <c r="DQ448" s="411">
        <v>0</v>
      </c>
      <c r="DR448" s="411">
        <v>0</v>
      </c>
      <c r="DS448" s="411">
        <v>0</v>
      </c>
      <c r="DT448" s="411">
        <v>0</v>
      </c>
      <c r="DU448" s="412">
        <v>0</v>
      </c>
      <c r="DV448" s="411">
        <f t="shared" si="138"/>
        <v>0</v>
      </c>
      <c r="DW448" s="412">
        <v>0</v>
      </c>
      <c r="DX448" s="412">
        <v>0</v>
      </c>
      <c r="DY448" s="412">
        <v>0</v>
      </c>
      <c r="DZ448" s="412">
        <v>0</v>
      </c>
      <c r="EA448" s="412">
        <v>0</v>
      </c>
      <c r="EB448" s="412">
        <v>0</v>
      </c>
      <c r="EC448" s="412">
        <v>0</v>
      </c>
      <c r="ED448" s="412">
        <v>0</v>
      </c>
      <c r="EE448" s="412">
        <v>0</v>
      </c>
      <c r="EF448" s="412">
        <v>0</v>
      </c>
      <c r="EG448" s="412">
        <v>0</v>
      </c>
      <c r="EH448" s="412">
        <v>0</v>
      </c>
      <c r="EI448" s="411">
        <f t="shared" si="139"/>
        <v>0</v>
      </c>
      <c r="EK448" s="411">
        <f t="shared" si="140"/>
        <v>11836</v>
      </c>
      <c r="EL448" s="7">
        <f t="shared" si="141"/>
        <v>-11836</v>
      </c>
    </row>
    <row r="449" spans="1:142">
      <c r="A449" s="365" t="str">
        <f t="shared" si="123"/>
        <v xml:space="preserve"> 097</v>
      </c>
      <c r="B449" s="370" t="s">
        <v>948</v>
      </c>
      <c r="C449" s="370" t="s">
        <v>1188</v>
      </c>
      <c r="D449" s="411">
        <v>79</v>
      </c>
      <c r="E449" s="411">
        <v>5</v>
      </c>
      <c r="F449" s="411">
        <v>2</v>
      </c>
      <c r="G449" s="411">
        <v>1</v>
      </c>
      <c r="H449" s="411">
        <v>5</v>
      </c>
      <c r="I449" s="411">
        <v>8</v>
      </c>
      <c r="J449" s="411">
        <v>2</v>
      </c>
      <c r="K449" s="411">
        <v>4</v>
      </c>
      <c r="L449" s="411">
        <v>6</v>
      </c>
      <c r="M449" s="411">
        <v>3</v>
      </c>
      <c r="N449" s="411">
        <v>3</v>
      </c>
      <c r="O449" s="412">
        <v>5</v>
      </c>
      <c r="P449" s="411">
        <f t="shared" si="124"/>
        <v>123</v>
      </c>
      <c r="Q449" s="411">
        <f t="shared" si="125"/>
        <v>101.93548387096774</v>
      </c>
      <c r="R449" s="411">
        <f t="shared" si="126"/>
        <v>8.4093437152391548</v>
      </c>
      <c r="S449" s="411">
        <f t="shared" si="127"/>
        <v>12.655172413793103</v>
      </c>
      <c r="T449" s="411">
        <v>0</v>
      </c>
      <c r="U449" s="411">
        <v>0</v>
      </c>
      <c r="V449" s="411">
        <v>0</v>
      </c>
      <c r="W449" s="411">
        <v>0</v>
      </c>
      <c r="X449" s="411">
        <v>0</v>
      </c>
      <c r="Y449" s="411">
        <v>0</v>
      </c>
      <c r="Z449" s="411">
        <v>0</v>
      </c>
      <c r="AA449" s="411">
        <v>0</v>
      </c>
      <c r="AB449" s="411">
        <v>0</v>
      </c>
      <c r="AC449" s="411">
        <v>0</v>
      </c>
      <c r="AD449" s="411">
        <v>0</v>
      </c>
      <c r="AE449" s="412">
        <v>0</v>
      </c>
      <c r="AF449" s="411">
        <f t="shared" si="128"/>
        <v>0</v>
      </c>
      <c r="AG449" s="411">
        <v>0</v>
      </c>
      <c r="AH449" s="411">
        <v>0</v>
      </c>
      <c r="AI449" s="411">
        <v>0</v>
      </c>
      <c r="AJ449" s="411">
        <v>0</v>
      </c>
      <c r="AK449" s="411">
        <v>0</v>
      </c>
      <c r="AL449" s="411">
        <v>0</v>
      </c>
      <c r="AM449" s="411">
        <v>0</v>
      </c>
      <c r="AN449" s="411">
        <v>0</v>
      </c>
      <c r="AO449" s="411">
        <v>0</v>
      </c>
      <c r="AP449" s="411">
        <v>0</v>
      </c>
      <c r="AQ449" s="411">
        <v>0</v>
      </c>
      <c r="AR449" s="412">
        <v>0</v>
      </c>
      <c r="AS449" s="411">
        <f t="shared" si="129"/>
        <v>0</v>
      </c>
      <c r="AT449" s="411">
        <f t="shared" si="130"/>
        <v>0</v>
      </c>
      <c r="AU449" s="411">
        <f t="shared" si="131"/>
        <v>0</v>
      </c>
      <c r="AV449" s="411">
        <f t="shared" si="132"/>
        <v>0</v>
      </c>
      <c r="AW449" s="411">
        <v>0</v>
      </c>
      <c r="AX449" s="411">
        <v>0</v>
      </c>
      <c r="AY449" s="411">
        <v>0</v>
      </c>
      <c r="AZ449" s="411">
        <v>0</v>
      </c>
      <c r="BA449" s="411">
        <v>0</v>
      </c>
      <c r="BB449" s="411">
        <v>0</v>
      </c>
      <c r="BC449" s="411">
        <v>0</v>
      </c>
      <c r="BD449" s="411">
        <v>0</v>
      </c>
      <c r="BE449" s="411">
        <v>0</v>
      </c>
      <c r="BF449" s="411">
        <v>0</v>
      </c>
      <c r="BG449" s="411">
        <v>0</v>
      </c>
      <c r="BH449" s="412">
        <v>0</v>
      </c>
      <c r="BI449" s="411">
        <f t="shared" si="133"/>
        <v>0</v>
      </c>
      <c r="BJ449" s="411">
        <v>0</v>
      </c>
      <c r="BK449" s="411">
        <v>0</v>
      </c>
      <c r="BL449" s="411">
        <v>0</v>
      </c>
      <c r="BM449" s="411">
        <v>0</v>
      </c>
      <c r="BN449" s="411">
        <v>0</v>
      </c>
      <c r="BO449" s="411">
        <v>0</v>
      </c>
      <c r="BP449" s="411">
        <v>0</v>
      </c>
      <c r="BQ449" s="411">
        <v>0</v>
      </c>
      <c r="BR449" s="411">
        <v>0</v>
      </c>
      <c r="BS449" s="411">
        <v>0</v>
      </c>
      <c r="BT449" s="411">
        <v>0</v>
      </c>
      <c r="BU449" s="412">
        <v>0</v>
      </c>
      <c r="BV449" s="411">
        <f t="shared" si="134"/>
        <v>0</v>
      </c>
      <c r="BW449" s="411">
        <v>0</v>
      </c>
      <c r="BX449" s="411">
        <v>0</v>
      </c>
      <c r="BY449" s="411">
        <v>0</v>
      </c>
      <c r="BZ449" s="411">
        <v>0</v>
      </c>
      <c r="CA449" s="411">
        <v>0</v>
      </c>
      <c r="CB449" s="411">
        <v>0</v>
      </c>
      <c r="CC449" s="411">
        <v>0</v>
      </c>
      <c r="CD449" s="411">
        <v>0</v>
      </c>
      <c r="CE449" s="411">
        <v>0</v>
      </c>
      <c r="CF449" s="411">
        <v>0</v>
      </c>
      <c r="CG449" s="411">
        <v>0</v>
      </c>
      <c r="CH449" s="412">
        <v>0</v>
      </c>
      <c r="CI449" s="411">
        <f t="shared" si="135"/>
        <v>0</v>
      </c>
      <c r="CJ449" s="411">
        <v>0</v>
      </c>
      <c r="CK449" s="411">
        <v>0</v>
      </c>
      <c r="CL449" s="411">
        <v>0</v>
      </c>
      <c r="CM449" s="411">
        <v>0</v>
      </c>
      <c r="CN449" s="411">
        <v>0</v>
      </c>
      <c r="CO449" s="411">
        <v>0</v>
      </c>
      <c r="CP449" s="411">
        <v>0</v>
      </c>
      <c r="CQ449" s="411">
        <v>0</v>
      </c>
      <c r="CR449" s="411">
        <v>0</v>
      </c>
      <c r="CS449" s="411">
        <v>0</v>
      </c>
      <c r="CT449" s="411">
        <v>0</v>
      </c>
      <c r="CU449" s="412">
        <v>0</v>
      </c>
      <c r="CV449" s="411">
        <f t="shared" si="136"/>
        <v>0</v>
      </c>
      <c r="CW449" s="411">
        <v>0</v>
      </c>
      <c r="CX449" s="411">
        <v>0</v>
      </c>
      <c r="CY449" s="411">
        <v>0</v>
      </c>
      <c r="CZ449" s="411">
        <v>0</v>
      </c>
      <c r="DA449" s="411">
        <v>0</v>
      </c>
      <c r="DB449" s="411">
        <v>0</v>
      </c>
      <c r="DC449" s="411">
        <v>0</v>
      </c>
      <c r="DD449" s="411">
        <v>0</v>
      </c>
      <c r="DE449" s="411">
        <v>0</v>
      </c>
      <c r="DF449" s="411">
        <v>0</v>
      </c>
      <c r="DG449" s="411">
        <v>0</v>
      </c>
      <c r="DH449" s="412">
        <v>0</v>
      </c>
      <c r="DI449" s="411">
        <f t="shared" si="137"/>
        <v>0</v>
      </c>
      <c r="DJ449" s="411">
        <v>0</v>
      </c>
      <c r="DK449" s="411">
        <v>0</v>
      </c>
      <c r="DL449" s="411">
        <v>0</v>
      </c>
      <c r="DM449" s="411">
        <v>0</v>
      </c>
      <c r="DN449" s="411">
        <v>0</v>
      </c>
      <c r="DO449" s="411">
        <v>0</v>
      </c>
      <c r="DP449" s="411">
        <v>0</v>
      </c>
      <c r="DQ449" s="411">
        <v>0</v>
      </c>
      <c r="DR449" s="411">
        <v>0</v>
      </c>
      <c r="DS449" s="411">
        <v>0</v>
      </c>
      <c r="DT449" s="411">
        <v>0</v>
      </c>
      <c r="DU449" s="412">
        <v>0</v>
      </c>
      <c r="DV449" s="411">
        <f t="shared" si="138"/>
        <v>0</v>
      </c>
      <c r="DW449" s="412">
        <v>0</v>
      </c>
      <c r="DX449" s="412">
        <v>0</v>
      </c>
      <c r="DY449" s="412">
        <v>0</v>
      </c>
      <c r="DZ449" s="412">
        <v>0</v>
      </c>
      <c r="EA449" s="412">
        <v>0</v>
      </c>
      <c r="EB449" s="412">
        <v>0</v>
      </c>
      <c r="EC449" s="412">
        <v>0</v>
      </c>
      <c r="ED449" s="412">
        <v>0</v>
      </c>
      <c r="EE449" s="412">
        <v>0</v>
      </c>
      <c r="EF449" s="412">
        <v>0</v>
      </c>
      <c r="EG449" s="412">
        <v>0</v>
      </c>
      <c r="EH449" s="412">
        <v>0</v>
      </c>
      <c r="EI449" s="411">
        <f t="shared" si="139"/>
        <v>0</v>
      </c>
      <c r="EK449" s="411">
        <f t="shared" si="140"/>
        <v>123</v>
      </c>
      <c r="EL449" s="7">
        <f t="shared" si="141"/>
        <v>-123</v>
      </c>
    </row>
    <row r="450" spans="1:142">
      <c r="A450" s="365" t="str">
        <f t="shared" si="123"/>
        <v xml:space="preserve"> 097</v>
      </c>
      <c r="B450" s="370" t="s">
        <v>948</v>
      </c>
      <c r="C450" s="370" t="s">
        <v>1190</v>
      </c>
      <c r="D450" s="411">
        <v>29</v>
      </c>
      <c r="E450" s="411">
        <v>4</v>
      </c>
      <c r="F450" s="411">
        <v>2</v>
      </c>
      <c r="G450" s="411">
        <v>1</v>
      </c>
      <c r="H450" s="411">
        <v>5</v>
      </c>
      <c r="I450" s="411">
        <v>6</v>
      </c>
      <c r="J450" s="411">
        <v>1</v>
      </c>
      <c r="K450" s="411">
        <v>3</v>
      </c>
      <c r="L450" s="411">
        <v>4</v>
      </c>
      <c r="M450" s="411">
        <v>2</v>
      </c>
      <c r="N450" s="411">
        <v>3</v>
      </c>
      <c r="O450" s="412">
        <v>5</v>
      </c>
      <c r="P450" s="411">
        <f t="shared" si="124"/>
        <v>65</v>
      </c>
      <c r="Q450" s="411">
        <f t="shared" si="125"/>
        <v>47.967741935483872</v>
      </c>
      <c r="R450" s="411">
        <f t="shared" si="126"/>
        <v>5.9288097886540605</v>
      </c>
      <c r="S450" s="411">
        <f t="shared" si="127"/>
        <v>11.103448275862069</v>
      </c>
      <c r="T450" s="411">
        <v>0</v>
      </c>
      <c r="U450" s="411">
        <v>0</v>
      </c>
      <c r="V450" s="411">
        <v>0</v>
      </c>
      <c r="W450" s="411">
        <v>0</v>
      </c>
      <c r="X450" s="411">
        <v>0</v>
      </c>
      <c r="Y450" s="411">
        <v>0</v>
      </c>
      <c r="Z450" s="411">
        <v>0</v>
      </c>
      <c r="AA450" s="411">
        <v>0</v>
      </c>
      <c r="AB450" s="411">
        <v>0</v>
      </c>
      <c r="AC450" s="411">
        <v>0</v>
      </c>
      <c r="AD450" s="411">
        <v>0</v>
      </c>
      <c r="AE450" s="412">
        <v>0</v>
      </c>
      <c r="AF450" s="411">
        <f t="shared" si="128"/>
        <v>0</v>
      </c>
      <c r="AG450" s="411">
        <v>0</v>
      </c>
      <c r="AH450" s="411">
        <v>0</v>
      </c>
      <c r="AI450" s="411">
        <v>0</v>
      </c>
      <c r="AJ450" s="411">
        <v>0</v>
      </c>
      <c r="AK450" s="411">
        <v>0</v>
      </c>
      <c r="AL450" s="411">
        <v>0</v>
      </c>
      <c r="AM450" s="411">
        <v>0</v>
      </c>
      <c r="AN450" s="411">
        <v>0</v>
      </c>
      <c r="AO450" s="411">
        <v>0</v>
      </c>
      <c r="AP450" s="411">
        <v>0</v>
      </c>
      <c r="AQ450" s="411">
        <v>0</v>
      </c>
      <c r="AR450" s="412">
        <v>0</v>
      </c>
      <c r="AS450" s="411">
        <f t="shared" si="129"/>
        <v>0</v>
      </c>
      <c r="AT450" s="411">
        <f t="shared" si="130"/>
        <v>0</v>
      </c>
      <c r="AU450" s="411">
        <f t="shared" si="131"/>
        <v>0</v>
      </c>
      <c r="AV450" s="411">
        <f t="shared" si="132"/>
        <v>0</v>
      </c>
      <c r="AW450" s="411">
        <v>0</v>
      </c>
      <c r="AX450" s="411">
        <v>0</v>
      </c>
      <c r="AY450" s="411">
        <v>0</v>
      </c>
      <c r="AZ450" s="411">
        <v>0</v>
      </c>
      <c r="BA450" s="411">
        <v>0</v>
      </c>
      <c r="BB450" s="411">
        <v>0</v>
      </c>
      <c r="BC450" s="411">
        <v>0</v>
      </c>
      <c r="BD450" s="411">
        <v>0</v>
      </c>
      <c r="BE450" s="411">
        <v>0</v>
      </c>
      <c r="BF450" s="411">
        <v>0</v>
      </c>
      <c r="BG450" s="411">
        <v>0</v>
      </c>
      <c r="BH450" s="412">
        <v>0</v>
      </c>
      <c r="BI450" s="411">
        <f t="shared" si="133"/>
        <v>0</v>
      </c>
      <c r="BJ450" s="411">
        <v>0</v>
      </c>
      <c r="BK450" s="411">
        <v>0</v>
      </c>
      <c r="BL450" s="411">
        <v>0</v>
      </c>
      <c r="BM450" s="411">
        <v>0</v>
      </c>
      <c r="BN450" s="411">
        <v>0</v>
      </c>
      <c r="BO450" s="411">
        <v>0</v>
      </c>
      <c r="BP450" s="411">
        <v>0</v>
      </c>
      <c r="BQ450" s="411">
        <v>0</v>
      </c>
      <c r="BR450" s="411">
        <v>0</v>
      </c>
      <c r="BS450" s="411">
        <v>0</v>
      </c>
      <c r="BT450" s="411">
        <v>0</v>
      </c>
      <c r="BU450" s="412">
        <v>0</v>
      </c>
      <c r="BV450" s="411">
        <f t="shared" si="134"/>
        <v>0</v>
      </c>
      <c r="BW450" s="411">
        <v>0</v>
      </c>
      <c r="BX450" s="411">
        <v>0</v>
      </c>
      <c r="BY450" s="411">
        <v>0</v>
      </c>
      <c r="BZ450" s="411">
        <v>0</v>
      </c>
      <c r="CA450" s="411">
        <v>0</v>
      </c>
      <c r="CB450" s="411">
        <v>0</v>
      </c>
      <c r="CC450" s="411">
        <v>0</v>
      </c>
      <c r="CD450" s="411">
        <v>0</v>
      </c>
      <c r="CE450" s="411">
        <v>0</v>
      </c>
      <c r="CF450" s="411">
        <v>0</v>
      </c>
      <c r="CG450" s="411">
        <v>0</v>
      </c>
      <c r="CH450" s="412">
        <v>0</v>
      </c>
      <c r="CI450" s="411">
        <f t="shared" si="135"/>
        <v>0</v>
      </c>
      <c r="CJ450" s="411">
        <v>0</v>
      </c>
      <c r="CK450" s="411">
        <v>0</v>
      </c>
      <c r="CL450" s="411">
        <v>0</v>
      </c>
      <c r="CM450" s="411">
        <v>0</v>
      </c>
      <c r="CN450" s="411">
        <v>0</v>
      </c>
      <c r="CO450" s="411">
        <v>0</v>
      </c>
      <c r="CP450" s="411">
        <v>0</v>
      </c>
      <c r="CQ450" s="411">
        <v>0</v>
      </c>
      <c r="CR450" s="411">
        <v>0</v>
      </c>
      <c r="CS450" s="411">
        <v>0</v>
      </c>
      <c r="CT450" s="411">
        <v>0</v>
      </c>
      <c r="CU450" s="412">
        <v>0</v>
      </c>
      <c r="CV450" s="411">
        <f t="shared" si="136"/>
        <v>0</v>
      </c>
      <c r="CW450" s="411">
        <v>0</v>
      </c>
      <c r="CX450" s="411">
        <v>0</v>
      </c>
      <c r="CY450" s="411">
        <v>0</v>
      </c>
      <c r="CZ450" s="411">
        <v>0</v>
      </c>
      <c r="DA450" s="411">
        <v>0</v>
      </c>
      <c r="DB450" s="411">
        <v>0</v>
      </c>
      <c r="DC450" s="411">
        <v>0</v>
      </c>
      <c r="DD450" s="411">
        <v>0</v>
      </c>
      <c r="DE450" s="411">
        <v>0</v>
      </c>
      <c r="DF450" s="411">
        <v>0</v>
      </c>
      <c r="DG450" s="411">
        <v>0</v>
      </c>
      <c r="DH450" s="412">
        <v>0</v>
      </c>
      <c r="DI450" s="411">
        <f t="shared" si="137"/>
        <v>0</v>
      </c>
      <c r="DJ450" s="411">
        <v>0</v>
      </c>
      <c r="DK450" s="411">
        <v>0</v>
      </c>
      <c r="DL450" s="411">
        <v>0</v>
      </c>
      <c r="DM450" s="411">
        <v>0</v>
      </c>
      <c r="DN450" s="411">
        <v>0</v>
      </c>
      <c r="DO450" s="411">
        <v>0</v>
      </c>
      <c r="DP450" s="411">
        <v>0</v>
      </c>
      <c r="DQ450" s="411">
        <v>0</v>
      </c>
      <c r="DR450" s="411">
        <v>0</v>
      </c>
      <c r="DS450" s="411">
        <v>0</v>
      </c>
      <c r="DT450" s="411">
        <v>0</v>
      </c>
      <c r="DU450" s="412">
        <v>0</v>
      </c>
      <c r="DV450" s="411">
        <f t="shared" si="138"/>
        <v>0</v>
      </c>
      <c r="DW450" s="412">
        <v>0</v>
      </c>
      <c r="DX450" s="412">
        <v>0</v>
      </c>
      <c r="DY450" s="412">
        <v>0</v>
      </c>
      <c r="DZ450" s="412">
        <v>0</v>
      </c>
      <c r="EA450" s="412">
        <v>0</v>
      </c>
      <c r="EB450" s="412">
        <v>0</v>
      </c>
      <c r="EC450" s="412">
        <v>0</v>
      </c>
      <c r="ED450" s="412">
        <v>0</v>
      </c>
      <c r="EE450" s="412">
        <v>0</v>
      </c>
      <c r="EF450" s="412">
        <v>0</v>
      </c>
      <c r="EG450" s="412">
        <v>0</v>
      </c>
      <c r="EH450" s="412">
        <v>0</v>
      </c>
      <c r="EI450" s="411">
        <f t="shared" si="139"/>
        <v>0</v>
      </c>
      <c r="EK450" s="411">
        <f t="shared" si="140"/>
        <v>65</v>
      </c>
      <c r="EL450" s="7">
        <f t="shared" si="141"/>
        <v>-65</v>
      </c>
    </row>
    <row r="451" spans="1:142">
      <c r="A451" s="365" t="str">
        <f t="shared" ref="A451:A514" si="142">MID(B451,FIND("-",B451) +1,4)</f>
        <v xml:space="preserve"> 097</v>
      </c>
      <c r="B451" s="370" t="s">
        <v>948</v>
      </c>
      <c r="C451" s="370" t="s">
        <v>1192</v>
      </c>
      <c r="D451" s="411">
        <v>4</v>
      </c>
      <c r="E451" s="411">
        <v>6</v>
      </c>
      <c r="F451" s="411">
        <v>1</v>
      </c>
      <c r="G451" s="411">
        <v>1</v>
      </c>
      <c r="H451" s="411">
        <v>2</v>
      </c>
      <c r="I451" s="411">
        <v>1</v>
      </c>
      <c r="J451" s="411">
        <v>10</v>
      </c>
      <c r="K451" s="411">
        <v>27</v>
      </c>
      <c r="L451" s="411">
        <v>0</v>
      </c>
      <c r="M451" s="411">
        <v>1</v>
      </c>
      <c r="N451" s="411">
        <v>0</v>
      </c>
      <c r="O451" s="412">
        <v>0</v>
      </c>
      <c r="P451" s="411">
        <f t="shared" si="124"/>
        <v>53</v>
      </c>
      <c r="Q451" s="411">
        <f t="shared" si="125"/>
        <v>24.677419354838712</v>
      </c>
      <c r="R451" s="411">
        <f t="shared" si="126"/>
        <v>27.322580645161292</v>
      </c>
      <c r="S451" s="411">
        <f t="shared" si="127"/>
        <v>1</v>
      </c>
      <c r="T451" s="411">
        <v>0</v>
      </c>
      <c r="U451" s="411">
        <v>0</v>
      </c>
      <c r="V451" s="411">
        <v>0</v>
      </c>
      <c r="W451" s="411">
        <v>0</v>
      </c>
      <c r="X451" s="411">
        <v>0</v>
      </c>
      <c r="Y451" s="411">
        <v>0</v>
      </c>
      <c r="Z451" s="411">
        <v>0</v>
      </c>
      <c r="AA451" s="411">
        <v>0</v>
      </c>
      <c r="AB451" s="411">
        <v>0</v>
      </c>
      <c r="AC451" s="411">
        <v>0</v>
      </c>
      <c r="AD451" s="411">
        <v>0</v>
      </c>
      <c r="AE451" s="412">
        <v>0</v>
      </c>
      <c r="AF451" s="411">
        <f t="shared" si="128"/>
        <v>0</v>
      </c>
      <c r="AG451" s="411">
        <v>0</v>
      </c>
      <c r="AH451" s="411">
        <v>0</v>
      </c>
      <c r="AI451" s="411">
        <v>0</v>
      </c>
      <c r="AJ451" s="411">
        <v>0</v>
      </c>
      <c r="AK451" s="411">
        <v>0</v>
      </c>
      <c r="AL451" s="411">
        <v>0</v>
      </c>
      <c r="AM451" s="411">
        <v>0</v>
      </c>
      <c r="AN451" s="411">
        <v>0</v>
      </c>
      <c r="AO451" s="411">
        <v>0</v>
      </c>
      <c r="AP451" s="411">
        <v>0</v>
      </c>
      <c r="AQ451" s="411">
        <v>0</v>
      </c>
      <c r="AR451" s="412">
        <v>0</v>
      </c>
      <c r="AS451" s="411">
        <f t="shared" si="129"/>
        <v>0</v>
      </c>
      <c r="AT451" s="411">
        <f t="shared" si="130"/>
        <v>0</v>
      </c>
      <c r="AU451" s="411">
        <f t="shared" si="131"/>
        <v>0</v>
      </c>
      <c r="AV451" s="411">
        <f t="shared" si="132"/>
        <v>0</v>
      </c>
      <c r="AW451" s="411">
        <v>0</v>
      </c>
      <c r="AX451" s="411">
        <v>0</v>
      </c>
      <c r="AY451" s="411">
        <v>0</v>
      </c>
      <c r="AZ451" s="411">
        <v>0</v>
      </c>
      <c r="BA451" s="411">
        <v>0</v>
      </c>
      <c r="BB451" s="411">
        <v>0</v>
      </c>
      <c r="BC451" s="411">
        <v>0</v>
      </c>
      <c r="BD451" s="411">
        <v>0</v>
      </c>
      <c r="BE451" s="411">
        <v>0</v>
      </c>
      <c r="BF451" s="411">
        <v>0</v>
      </c>
      <c r="BG451" s="411">
        <v>0</v>
      </c>
      <c r="BH451" s="412">
        <v>0</v>
      </c>
      <c r="BI451" s="411">
        <f t="shared" si="133"/>
        <v>0</v>
      </c>
      <c r="BJ451" s="411">
        <v>0</v>
      </c>
      <c r="BK451" s="411">
        <v>0</v>
      </c>
      <c r="BL451" s="411">
        <v>0</v>
      </c>
      <c r="BM451" s="411">
        <v>0</v>
      </c>
      <c r="BN451" s="411">
        <v>0</v>
      </c>
      <c r="BO451" s="411">
        <v>0</v>
      </c>
      <c r="BP451" s="411">
        <v>0</v>
      </c>
      <c r="BQ451" s="411">
        <v>0</v>
      </c>
      <c r="BR451" s="411">
        <v>0</v>
      </c>
      <c r="BS451" s="411">
        <v>0</v>
      </c>
      <c r="BT451" s="411">
        <v>0</v>
      </c>
      <c r="BU451" s="412">
        <v>0</v>
      </c>
      <c r="BV451" s="411">
        <f t="shared" si="134"/>
        <v>0</v>
      </c>
      <c r="BW451" s="411">
        <v>0</v>
      </c>
      <c r="BX451" s="411">
        <v>0</v>
      </c>
      <c r="BY451" s="411">
        <v>0</v>
      </c>
      <c r="BZ451" s="411">
        <v>0</v>
      </c>
      <c r="CA451" s="411">
        <v>0</v>
      </c>
      <c r="CB451" s="411">
        <v>0</v>
      </c>
      <c r="CC451" s="411">
        <v>0</v>
      </c>
      <c r="CD451" s="411">
        <v>0</v>
      </c>
      <c r="CE451" s="411">
        <v>0</v>
      </c>
      <c r="CF451" s="411">
        <v>0</v>
      </c>
      <c r="CG451" s="411">
        <v>0</v>
      </c>
      <c r="CH451" s="412">
        <v>0</v>
      </c>
      <c r="CI451" s="411">
        <f t="shared" si="135"/>
        <v>0</v>
      </c>
      <c r="CJ451" s="411">
        <v>0</v>
      </c>
      <c r="CK451" s="411">
        <v>0</v>
      </c>
      <c r="CL451" s="411">
        <v>0</v>
      </c>
      <c r="CM451" s="411">
        <v>0</v>
      </c>
      <c r="CN451" s="411">
        <v>0</v>
      </c>
      <c r="CO451" s="411">
        <v>0</v>
      </c>
      <c r="CP451" s="411">
        <v>0</v>
      </c>
      <c r="CQ451" s="411">
        <v>0</v>
      </c>
      <c r="CR451" s="411">
        <v>0</v>
      </c>
      <c r="CS451" s="411">
        <v>0</v>
      </c>
      <c r="CT451" s="411">
        <v>0</v>
      </c>
      <c r="CU451" s="412">
        <v>0</v>
      </c>
      <c r="CV451" s="411">
        <f t="shared" si="136"/>
        <v>0</v>
      </c>
      <c r="CW451" s="411">
        <v>0</v>
      </c>
      <c r="CX451" s="411">
        <v>0</v>
      </c>
      <c r="CY451" s="411">
        <v>0</v>
      </c>
      <c r="CZ451" s="411">
        <v>0</v>
      </c>
      <c r="DA451" s="411">
        <v>0</v>
      </c>
      <c r="DB451" s="411">
        <v>0</v>
      </c>
      <c r="DC451" s="411">
        <v>0</v>
      </c>
      <c r="DD451" s="411">
        <v>0</v>
      </c>
      <c r="DE451" s="411">
        <v>0</v>
      </c>
      <c r="DF451" s="411">
        <v>0</v>
      </c>
      <c r="DG451" s="411">
        <v>0</v>
      </c>
      <c r="DH451" s="412">
        <v>0</v>
      </c>
      <c r="DI451" s="411">
        <f t="shared" si="137"/>
        <v>0</v>
      </c>
      <c r="DJ451" s="411">
        <v>0</v>
      </c>
      <c r="DK451" s="411">
        <v>0</v>
      </c>
      <c r="DL451" s="411">
        <v>0</v>
      </c>
      <c r="DM451" s="411">
        <v>0</v>
      </c>
      <c r="DN451" s="411">
        <v>0</v>
      </c>
      <c r="DO451" s="411">
        <v>0</v>
      </c>
      <c r="DP451" s="411">
        <v>0</v>
      </c>
      <c r="DQ451" s="411">
        <v>0</v>
      </c>
      <c r="DR451" s="411">
        <v>0</v>
      </c>
      <c r="DS451" s="411">
        <v>0</v>
      </c>
      <c r="DT451" s="411">
        <v>0</v>
      </c>
      <c r="DU451" s="412">
        <v>0</v>
      </c>
      <c r="DV451" s="411">
        <f t="shared" si="138"/>
        <v>0</v>
      </c>
      <c r="DW451" s="412">
        <v>0</v>
      </c>
      <c r="DX451" s="412">
        <v>0</v>
      </c>
      <c r="DY451" s="412">
        <v>0</v>
      </c>
      <c r="DZ451" s="412">
        <v>0</v>
      </c>
      <c r="EA451" s="412">
        <v>0</v>
      </c>
      <c r="EB451" s="412">
        <v>0</v>
      </c>
      <c r="EC451" s="412">
        <v>0</v>
      </c>
      <c r="ED451" s="412">
        <v>0</v>
      </c>
      <c r="EE451" s="412">
        <v>0</v>
      </c>
      <c r="EF451" s="412">
        <v>0</v>
      </c>
      <c r="EG451" s="412">
        <v>0</v>
      </c>
      <c r="EH451" s="412">
        <v>0</v>
      </c>
      <c r="EI451" s="411">
        <f t="shared" si="139"/>
        <v>0</v>
      </c>
      <c r="EK451" s="411">
        <f t="shared" si="140"/>
        <v>53</v>
      </c>
      <c r="EL451" s="7">
        <f t="shared" si="141"/>
        <v>-53</v>
      </c>
    </row>
    <row r="452" spans="1:142">
      <c r="A452" s="365" t="str">
        <f t="shared" si="142"/>
        <v xml:space="preserve"> 097</v>
      </c>
      <c r="B452" s="370" t="s">
        <v>948</v>
      </c>
      <c r="C452" s="370" t="s">
        <v>1193</v>
      </c>
      <c r="D452" s="411">
        <v>4</v>
      </c>
      <c r="E452" s="411">
        <v>10</v>
      </c>
      <c r="F452" s="411">
        <v>4</v>
      </c>
      <c r="G452" s="411">
        <v>4</v>
      </c>
      <c r="H452" s="411">
        <v>7</v>
      </c>
      <c r="I452" s="411">
        <v>2</v>
      </c>
      <c r="J452" s="411">
        <v>5</v>
      </c>
      <c r="K452" s="411">
        <v>4</v>
      </c>
      <c r="L452" s="411">
        <v>9</v>
      </c>
      <c r="M452" s="411">
        <v>7</v>
      </c>
      <c r="N452" s="411">
        <v>3</v>
      </c>
      <c r="O452" s="412">
        <v>12</v>
      </c>
      <c r="P452" s="411">
        <f t="shared" ref="P452:P515" si="143">SUM(D452:O452)</f>
        <v>71</v>
      </c>
      <c r="Q452" s="411">
        <f t="shared" ref="Q452:Q515" si="144">SUM(D452:I452)+((30/31)*J452)</f>
        <v>35.838709677419352</v>
      </c>
      <c r="R452" s="411">
        <f t="shared" ref="R452:R515" si="145">((1/31)*J452)+K452+((21/29*L452))</f>
        <v>10.678531701890989</v>
      </c>
      <c r="S452" s="411">
        <f t="shared" ref="S452:S515" si="146">((8/29)*L452)+SUM(M452:O452)</f>
        <v>24.482758620689655</v>
      </c>
      <c r="T452" s="411">
        <v>0</v>
      </c>
      <c r="U452" s="411">
        <v>0</v>
      </c>
      <c r="V452" s="411">
        <v>0</v>
      </c>
      <c r="W452" s="411">
        <v>0</v>
      </c>
      <c r="X452" s="411">
        <v>0</v>
      </c>
      <c r="Y452" s="411">
        <v>0</v>
      </c>
      <c r="Z452" s="411">
        <v>0</v>
      </c>
      <c r="AA452" s="411">
        <v>0</v>
      </c>
      <c r="AB452" s="411">
        <v>0</v>
      </c>
      <c r="AC452" s="411">
        <v>0</v>
      </c>
      <c r="AD452" s="411">
        <v>0</v>
      </c>
      <c r="AE452" s="412">
        <v>0</v>
      </c>
      <c r="AF452" s="411">
        <f t="shared" ref="AF452:AF515" si="147">SUM(T452:AE452)</f>
        <v>0</v>
      </c>
      <c r="AG452" s="411">
        <v>0</v>
      </c>
      <c r="AH452" s="411">
        <v>0</v>
      </c>
      <c r="AI452" s="411">
        <v>0</v>
      </c>
      <c r="AJ452" s="411">
        <v>0</v>
      </c>
      <c r="AK452" s="411">
        <v>0</v>
      </c>
      <c r="AL452" s="411">
        <v>0</v>
      </c>
      <c r="AM452" s="411">
        <v>0</v>
      </c>
      <c r="AN452" s="411">
        <v>0</v>
      </c>
      <c r="AO452" s="411">
        <v>0</v>
      </c>
      <c r="AP452" s="411">
        <v>0</v>
      </c>
      <c r="AQ452" s="411">
        <v>0</v>
      </c>
      <c r="AR452" s="412">
        <v>0</v>
      </c>
      <c r="AS452" s="411">
        <f t="shared" ref="AS452:AS515" si="148">SUM(AG452:AR452)</f>
        <v>0</v>
      </c>
      <c r="AT452" s="411">
        <f t="shared" ref="AT452:AT515" si="149">SUM(AG452:AL452)+((30/31)*AM452)</f>
        <v>0</v>
      </c>
      <c r="AU452" s="411">
        <f t="shared" ref="AU452:AU515" si="150">((1/31)*AM452)+AN452+((21/29*AO452))</f>
        <v>0</v>
      </c>
      <c r="AV452" s="411">
        <f t="shared" ref="AV452:AV515" si="151">((8/29)*AO452)+SUM(AP452:AR452)</f>
        <v>0</v>
      </c>
      <c r="AW452" s="411">
        <v>0</v>
      </c>
      <c r="AX452" s="411">
        <v>0</v>
      </c>
      <c r="AY452" s="411">
        <v>0</v>
      </c>
      <c r="AZ452" s="411">
        <v>0</v>
      </c>
      <c r="BA452" s="411">
        <v>0</v>
      </c>
      <c r="BB452" s="411">
        <v>0</v>
      </c>
      <c r="BC452" s="411">
        <v>0</v>
      </c>
      <c r="BD452" s="411">
        <v>0</v>
      </c>
      <c r="BE452" s="411">
        <v>0</v>
      </c>
      <c r="BF452" s="411">
        <v>0</v>
      </c>
      <c r="BG452" s="411">
        <v>0</v>
      </c>
      <c r="BH452" s="412">
        <v>0</v>
      </c>
      <c r="BI452" s="411">
        <f t="shared" ref="BI452:BI515" si="152">SUM(AW452:BH452)</f>
        <v>0</v>
      </c>
      <c r="BJ452" s="411">
        <v>0</v>
      </c>
      <c r="BK452" s="411">
        <v>0</v>
      </c>
      <c r="BL452" s="411">
        <v>0</v>
      </c>
      <c r="BM452" s="411">
        <v>0</v>
      </c>
      <c r="BN452" s="411">
        <v>0</v>
      </c>
      <c r="BO452" s="411">
        <v>0</v>
      </c>
      <c r="BP452" s="411">
        <v>0</v>
      </c>
      <c r="BQ452" s="411">
        <v>0</v>
      </c>
      <c r="BR452" s="411">
        <v>0</v>
      </c>
      <c r="BS452" s="411">
        <v>0</v>
      </c>
      <c r="BT452" s="411">
        <v>0</v>
      </c>
      <c r="BU452" s="412">
        <v>0</v>
      </c>
      <c r="BV452" s="411">
        <f t="shared" ref="BV452:BV515" si="153">SUM(BJ452:BU452)</f>
        <v>0</v>
      </c>
      <c r="BW452" s="411">
        <v>0</v>
      </c>
      <c r="BX452" s="411">
        <v>0</v>
      </c>
      <c r="BY452" s="411">
        <v>0</v>
      </c>
      <c r="BZ452" s="411">
        <v>0</v>
      </c>
      <c r="CA452" s="411">
        <v>0</v>
      </c>
      <c r="CB452" s="411">
        <v>0</v>
      </c>
      <c r="CC452" s="411">
        <v>0</v>
      </c>
      <c r="CD452" s="411">
        <v>0</v>
      </c>
      <c r="CE452" s="411">
        <v>0</v>
      </c>
      <c r="CF452" s="411">
        <v>0</v>
      </c>
      <c r="CG452" s="411">
        <v>0</v>
      </c>
      <c r="CH452" s="412">
        <v>0</v>
      </c>
      <c r="CI452" s="411">
        <f t="shared" ref="CI452:CI515" si="154">SUM(BW452:CH452)</f>
        <v>0</v>
      </c>
      <c r="CJ452" s="411">
        <v>0</v>
      </c>
      <c r="CK452" s="411">
        <v>0</v>
      </c>
      <c r="CL452" s="411">
        <v>0</v>
      </c>
      <c r="CM452" s="411">
        <v>0</v>
      </c>
      <c r="CN452" s="411">
        <v>0</v>
      </c>
      <c r="CO452" s="411">
        <v>0</v>
      </c>
      <c r="CP452" s="411">
        <v>0</v>
      </c>
      <c r="CQ452" s="411">
        <v>0</v>
      </c>
      <c r="CR452" s="411">
        <v>0</v>
      </c>
      <c r="CS452" s="411">
        <v>0</v>
      </c>
      <c r="CT452" s="411">
        <v>0</v>
      </c>
      <c r="CU452" s="412">
        <v>0</v>
      </c>
      <c r="CV452" s="411">
        <f t="shared" ref="CV452:CV515" si="155">SUM(CJ452:CU452)</f>
        <v>0</v>
      </c>
      <c r="CW452" s="411">
        <v>0</v>
      </c>
      <c r="CX452" s="411">
        <v>0</v>
      </c>
      <c r="CY452" s="411">
        <v>0</v>
      </c>
      <c r="CZ452" s="411">
        <v>0</v>
      </c>
      <c r="DA452" s="411">
        <v>0</v>
      </c>
      <c r="DB452" s="411">
        <v>0</v>
      </c>
      <c r="DC452" s="411">
        <v>0</v>
      </c>
      <c r="DD452" s="411">
        <v>0</v>
      </c>
      <c r="DE452" s="411">
        <v>0</v>
      </c>
      <c r="DF452" s="411">
        <v>0</v>
      </c>
      <c r="DG452" s="411">
        <v>0</v>
      </c>
      <c r="DH452" s="412">
        <v>0</v>
      </c>
      <c r="DI452" s="411">
        <f t="shared" ref="DI452:DI515" si="156">SUM(CW452:DH452)</f>
        <v>0</v>
      </c>
      <c r="DJ452" s="411">
        <v>0</v>
      </c>
      <c r="DK452" s="411">
        <v>0</v>
      </c>
      <c r="DL452" s="411">
        <v>0</v>
      </c>
      <c r="DM452" s="411">
        <v>0</v>
      </c>
      <c r="DN452" s="411">
        <v>0</v>
      </c>
      <c r="DO452" s="411">
        <v>0</v>
      </c>
      <c r="DP452" s="411">
        <v>0</v>
      </c>
      <c r="DQ452" s="411">
        <v>0</v>
      </c>
      <c r="DR452" s="411">
        <v>0</v>
      </c>
      <c r="DS452" s="411">
        <v>0</v>
      </c>
      <c r="DT452" s="411">
        <v>0</v>
      </c>
      <c r="DU452" s="412">
        <v>0</v>
      </c>
      <c r="DV452" s="411">
        <f t="shared" ref="DV452:DV515" si="157">SUM(DJ452:DU452)</f>
        <v>0</v>
      </c>
      <c r="DW452" s="412">
        <v>0</v>
      </c>
      <c r="DX452" s="412">
        <v>0</v>
      </c>
      <c r="DY452" s="412">
        <v>0</v>
      </c>
      <c r="DZ452" s="412">
        <v>0</v>
      </c>
      <c r="EA452" s="412">
        <v>0</v>
      </c>
      <c r="EB452" s="412">
        <v>0</v>
      </c>
      <c r="EC452" s="412">
        <v>0</v>
      </c>
      <c r="ED452" s="412">
        <v>0</v>
      </c>
      <c r="EE452" s="412">
        <v>0</v>
      </c>
      <c r="EF452" s="412">
        <v>0</v>
      </c>
      <c r="EG452" s="412">
        <v>0</v>
      </c>
      <c r="EH452" s="412">
        <v>0</v>
      </c>
      <c r="EI452" s="411">
        <f t="shared" ref="EI452:EI515" si="158">SUM(DW452:EH452)</f>
        <v>0</v>
      </c>
      <c r="EK452" s="411">
        <f t="shared" ref="EK452:EK515" si="159">P452+AF452+BI452+CI452+DI452</f>
        <v>71</v>
      </c>
      <c r="EL452" s="7">
        <f t="shared" ref="EL452:EL515" si="160">EI452-EK452</f>
        <v>-71</v>
      </c>
    </row>
    <row r="453" spans="1:142">
      <c r="A453" s="365" t="str">
        <f t="shared" si="142"/>
        <v xml:space="preserve"> 097</v>
      </c>
      <c r="B453" s="370" t="s">
        <v>948</v>
      </c>
      <c r="C453" s="370" t="s">
        <v>1175</v>
      </c>
      <c r="D453" s="411">
        <v>1</v>
      </c>
      <c r="E453" s="411">
        <v>4</v>
      </c>
      <c r="F453" s="411">
        <v>2</v>
      </c>
      <c r="G453" s="411">
        <v>1</v>
      </c>
      <c r="H453" s="411">
        <v>5</v>
      </c>
      <c r="I453" s="411">
        <v>6</v>
      </c>
      <c r="J453" s="411">
        <v>1</v>
      </c>
      <c r="K453" s="411">
        <v>3</v>
      </c>
      <c r="L453" s="411">
        <v>4</v>
      </c>
      <c r="M453" s="411">
        <v>1</v>
      </c>
      <c r="N453" s="411">
        <v>3</v>
      </c>
      <c r="O453" s="412">
        <v>5</v>
      </c>
      <c r="P453" s="411">
        <f t="shared" si="143"/>
        <v>36</v>
      </c>
      <c r="Q453" s="411">
        <f t="shared" si="144"/>
        <v>19.967741935483872</v>
      </c>
      <c r="R453" s="411">
        <f t="shared" si="145"/>
        <v>5.9288097886540605</v>
      </c>
      <c r="S453" s="411">
        <f t="shared" si="146"/>
        <v>10.103448275862069</v>
      </c>
      <c r="T453" s="411">
        <v>0</v>
      </c>
      <c r="U453" s="411">
        <v>0</v>
      </c>
      <c r="V453" s="411">
        <v>0</v>
      </c>
      <c r="W453" s="411">
        <v>0</v>
      </c>
      <c r="X453" s="411">
        <v>0</v>
      </c>
      <c r="Y453" s="411">
        <v>0</v>
      </c>
      <c r="Z453" s="411">
        <v>0</v>
      </c>
      <c r="AA453" s="411">
        <v>0</v>
      </c>
      <c r="AB453" s="411">
        <v>0</v>
      </c>
      <c r="AC453" s="411">
        <v>0</v>
      </c>
      <c r="AD453" s="411">
        <v>0</v>
      </c>
      <c r="AE453" s="412">
        <v>0</v>
      </c>
      <c r="AF453" s="411">
        <f t="shared" si="147"/>
        <v>0</v>
      </c>
      <c r="AG453" s="411">
        <v>0</v>
      </c>
      <c r="AH453" s="411">
        <v>0</v>
      </c>
      <c r="AI453" s="411">
        <v>0</v>
      </c>
      <c r="AJ453" s="411">
        <v>0</v>
      </c>
      <c r="AK453" s="411">
        <v>0</v>
      </c>
      <c r="AL453" s="411">
        <v>0</v>
      </c>
      <c r="AM453" s="411">
        <v>0</v>
      </c>
      <c r="AN453" s="411">
        <v>0</v>
      </c>
      <c r="AO453" s="411">
        <v>0</v>
      </c>
      <c r="AP453" s="411">
        <v>0</v>
      </c>
      <c r="AQ453" s="411">
        <v>0</v>
      </c>
      <c r="AR453" s="412">
        <v>0</v>
      </c>
      <c r="AS453" s="411">
        <f t="shared" si="148"/>
        <v>0</v>
      </c>
      <c r="AT453" s="411">
        <f t="shared" si="149"/>
        <v>0</v>
      </c>
      <c r="AU453" s="411">
        <f t="shared" si="150"/>
        <v>0</v>
      </c>
      <c r="AV453" s="411">
        <f t="shared" si="151"/>
        <v>0</v>
      </c>
      <c r="AW453" s="411">
        <v>0</v>
      </c>
      <c r="AX453" s="411">
        <v>0</v>
      </c>
      <c r="AY453" s="411">
        <v>0</v>
      </c>
      <c r="AZ453" s="411">
        <v>0</v>
      </c>
      <c r="BA453" s="411">
        <v>0</v>
      </c>
      <c r="BB453" s="411">
        <v>0</v>
      </c>
      <c r="BC453" s="411">
        <v>0</v>
      </c>
      <c r="BD453" s="411">
        <v>0</v>
      </c>
      <c r="BE453" s="411">
        <v>0</v>
      </c>
      <c r="BF453" s="411">
        <v>0</v>
      </c>
      <c r="BG453" s="411">
        <v>0</v>
      </c>
      <c r="BH453" s="412">
        <v>0</v>
      </c>
      <c r="BI453" s="411">
        <f t="shared" si="152"/>
        <v>0</v>
      </c>
      <c r="BJ453" s="411">
        <v>0</v>
      </c>
      <c r="BK453" s="411">
        <v>0</v>
      </c>
      <c r="BL453" s="411">
        <v>0</v>
      </c>
      <c r="BM453" s="411">
        <v>0</v>
      </c>
      <c r="BN453" s="411">
        <v>0</v>
      </c>
      <c r="BO453" s="411">
        <v>0</v>
      </c>
      <c r="BP453" s="411">
        <v>0</v>
      </c>
      <c r="BQ453" s="411">
        <v>0</v>
      </c>
      <c r="BR453" s="411">
        <v>0</v>
      </c>
      <c r="BS453" s="411">
        <v>0</v>
      </c>
      <c r="BT453" s="411">
        <v>0</v>
      </c>
      <c r="BU453" s="412">
        <v>0</v>
      </c>
      <c r="BV453" s="411">
        <f t="shared" si="153"/>
        <v>0</v>
      </c>
      <c r="BW453" s="411">
        <v>0</v>
      </c>
      <c r="BX453" s="411">
        <v>0</v>
      </c>
      <c r="BY453" s="411">
        <v>0</v>
      </c>
      <c r="BZ453" s="411">
        <v>0</v>
      </c>
      <c r="CA453" s="411">
        <v>0</v>
      </c>
      <c r="CB453" s="411">
        <v>0</v>
      </c>
      <c r="CC453" s="411">
        <v>0</v>
      </c>
      <c r="CD453" s="411">
        <v>0</v>
      </c>
      <c r="CE453" s="411">
        <v>0</v>
      </c>
      <c r="CF453" s="411">
        <v>0</v>
      </c>
      <c r="CG453" s="411">
        <v>0</v>
      </c>
      <c r="CH453" s="412">
        <v>0</v>
      </c>
      <c r="CI453" s="411">
        <f t="shared" si="154"/>
        <v>0</v>
      </c>
      <c r="CJ453" s="411">
        <v>0</v>
      </c>
      <c r="CK453" s="411">
        <v>0</v>
      </c>
      <c r="CL453" s="411">
        <v>0</v>
      </c>
      <c r="CM453" s="411">
        <v>0</v>
      </c>
      <c r="CN453" s="411">
        <v>0</v>
      </c>
      <c r="CO453" s="411">
        <v>0</v>
      </c>
      <c r="CP453" s="411">
        <v>0</v>
      </c>
      <c r="CQ453" s="411">
        <v>0</v>
      </c>
      <c r="CR453" s="411">
        <v>0</v>
      </c>
      <c r="CS453" s="411">
        <v>0</v>
      </c>
      <c r="CT453" s="411">
        <v>0</v>
      </c>
      <c r="CU453" s="412">
        <v>0</v>
      </c>
      <c r="CV453" s="411">
        <f t="shared" si="155"/>
        <v>0</v>
      </c>
      <c r="CW453" s="411">
        <v>0</v>
      </c>
      <c r="CX453" s="411">
        <v>0</v>
      </c>
      <c r="CY453" s="411">
        <v>0</v>
      </c>
      <c r="CZ453" s="411">
        <v>0</v>
      </c>
      <c r="DA453" s="411">
        <v>0</v>
      </c>
      <c r="DB453" s="411">
        <v>0</v>
      </c>
      <c r="DC453" s="411">
        <v>0</v>
      </c>
      <c r="DD453" s="411">
        <v>0</v>
      </c>
      <c r="DE453" s="411">
        <v>0</v>
      </c>
      <c r="DF453" s="411">
        <v>0</v>
      </c>
      <c r="DG453" s="411">
        <v>0</v>
      </c>
      <c r="DH453" s="412">
        <v>0</v>
      </c>
      <c r="DI453" s="411">
        <f t="shared" si="156"/>
        <v>0</v>
      </c>
      <c r="DJ453" s="411">
        <v>0</v>
      </c>
      <c r="DK453" s="411">
        <v>0</v>
      </c>
      <c r="DL453" s="411">
        <v>0</v>
      </c>
      <c r="DM453" s="411">
        <v>0</v>
      </c>
      <c r="DN453" s="411">
        <v>0</v>
      </c>
      <c r="DO453" s="411">
        <v>0</v>
      </c>
      <c r="DP453" s="411">
        <v>0</v>
      </c>
      <c r="DQ453" s="411">
        <v>0</v>
      </c>
      <c r="DR453" s="411">
        <v>0</v>
      </c>
      <c r="DS453" s="411">
        <v>0</v>
      </c>
      <c r="DT453" s="411">
        <v>0</v>
      </c>
      <c r="DU453" s="412">
        <v>0</v>
      </c>
      <c r="DV453" s="411">
        <f t="shared" si="157"/>
        <v>0</v>
      </c>
      <c r="DW453" s="412">
        <v>0</v>
      </c>
      <c r="DX453" s="412">
        <v>0</v>
      </c>
      <c r="DY453" s="412">
        <v>0</v>
      </c>
      <c r="DZ453" s="412">
        <v>0</v>
      </c>
      <c r="EA453" s="412">
        <v>0</v>
      </c>
      <c r="EB453" s="412">
        <v>0</v>
      </c>
      <c r="EC453" s="412">
        <v>0</v>
      </c>
      <c r="ED453" s="412">
        <v>0</v>
      </c>
      <c r="EE453" s="412">
        <v>0</v>
      </c>
      <c r="EF453" s="412">
        <v>0</v>
      </c>
      <c r="EG453" s="412">
        <v>0</v>
      </c>
      <c r="EH453" s="412">
        <v>0</v>
      </c>
      <c r="EI453" s="411">
        <f t="shared" si="158"/>
        <v>0</v>
      </c>
      <c r="EK453" s="411">
        <f t="shared" si="159"/>
        <v>36</v>
      </c>
      <c r="EL453" s="7">
        <f t="shared" si="160"/>
        <v>-36</v>
      </c>
    </row>
    <row r="454" spans="1:142">
      <c r="A454" s="365" t="str">
        <f t="shared" si="142"/>
        <v xml:space="preserve"> 097</v>
      </c>
      <c r="B454" s="370" t="s">
        <v>948</v>
      </c>
      <c r="C454" s="370" t="s">
        <v>1176</v>
      </c>
      <c r="D454" s="411">
        <v>1</v>
      </c>
      <c r="E454" s="411">
        <v>1</v>
      </c>
      <c r="F454" s="411">
        <v>0</v>
      </c>
      <c r="G454" s="411">
        <v>1</v>
      </c>
      <c r="H454" s="411">
        <v>2</v>
      </c>
      <c r="I454" s="411">
        <v>1</v>
      </c>
      <c r="J454" s="411">
        <v>3</v>
      </c>
      <c r="K454" s="411">
        <v>1</v>
      </c>
      <c r="L454" s="411">
        <v>0</v>
      </c>
      <c r="M454" s="411">
        <v>1</v>
      </c>
      <c r="N454" s="411">
        <v>0</v>
      </c>
      <c r="O454" s="412">
        <v>0</v>
      </c>
      <c r="P454" s="411">
        <f t="shared" si="143"/>
        <v>11</v>
      </c>
      <c r="Q454" s="411">
        <f t="shared" si="144"/>
        <v>8.9032258064516121</v>
      </c>
      <c r="R454" s="411">
        <f t="shared" si="145"/>
        <v>1.096774193548387</v>
      </c>
      <c r="S454" s="411">
        <f t="shared" si="146"/>
        <v>1</v>
      </c>
      <c r="T454" s="411">
        <v>0</v>
      </c>
      <c r="U454" s="411">
        <v>0</v>
      </c>
      <c r="V454" s="411">
        <v>0</v>
      </c>
      <c r="W454" s="411">
        <v>0</v>
      </c>
      <c r="X454" s="411">
        <v>0</v>
      </c>
      <c r="Y454" s="411">
        <v>0</v>
      </c>
      <c r="Z454" s="411">
        <v>0</v>
      </c>
      <c r="AA454" s="411">
        <v>0</v>
      </c>
      <c r="AB454" s="411">
        <v>0</v>
      </c>
      <c r="AC454" s="411">
        <v>0</v>
      </c>
      <c r="AD454" s="411">
        <v>0</v>
      </c>
      <c r="AE454" s="412">
        <v>0</v>
      </c>
      <c r="AF454" s="411">
        <f t="shared" si="147"/>
        <v>0</v>
      </c>
      <c r="AG454" s="411">
        <v>0</v>
      </c>
      <c r="AH454" s="411">
        <v>0</v>
      </c>
      <c r="AI454" s="411">
        <v>0</v>
      </c>
      <c r="AJ454" s="411">
        <v>0</v>
      </c>
      <c r="AK454" s="411">
        <v>0</v>
      </c>
      <c r="AL454" s="411">
        <v>0</v>
      </c>
      <c r="AM454" s="411">
        <v>0</v>
      </c>
      <c r="AN454" s="411">
        <v>0</v>
      </c>
      <c r="AO454" s="411">
        <v>0</v>
      </c>
      <c r="AP454" s="411">
        <v>0</v>
      </c>
      <c r="AQ454" s="411">
        <v>0</v>
      </c>
      <c r="AR454" s="412">
        <v>0</v>
      </c>
      <c r="AS454" s="411">
        <f t="shared" si="148"/>
        <v>0</v>
      </c>
      <c r="AT454" s="411">
        <f t="shared" si="149"/>
        <v>0</v>
      </c>
      <c r="AU454" s="411">
        <f t="shared" si="150"/>
        <v>0</v>
      </c>
      <c r="AV454" s="411">
        <f t="shared" si="151"/>
        <v>0</v>
      </c>
      <c r="AW454" s="411">
        <v>0</v>
      </c>
      <c r="AX454" s="411">
        <v>0</v>
      </c>
      <c r="AY454" s="411">
        <v>0</v>
      </c>
      <c r="AZ454" s="411">
        <v>0</v>
      </c>
      <c r="BA454" s="411">
        <v>0</v>
      </c>
      <c r="BB454" s="411">
        <v>0</v>
      </c>
      <c r="BC454" s="411">
        <v>0</v>
      </c>
      <c r="BD454" s="411">
        <v>0</v>
      </c>
      <c r="BE454" s="411">
        <v>0</v>
      </c>
      <c r="BF454" s="411">
        <v>0</v>
      </c>
      <c r="BG454" s="411">
        <v>0</v>
      </c>
      <c r="BH454" s="412">
        <v>0</v>
      </c>
      <c r="BI454" s="411">
        <f t="shared" si="152"/>
        <v>0</v>
      </c>
      <c r="BJ454" s="411">
        <v>0</v>
      </c>
      <c r="BK454" s="411">
        <v>0</v>
      </c>
      <c r="BL454" s="411">
        <v>0</v>
      </c>
      <c r="BM454" s="411">
        <v>0</v>
      </c>
      <c r="BN454" s="411">
        <v>0</v>
      </c>
      <c r="BO454" s="411">
        <v>0</v>
      </c>
      <c r="BP454" s="411">
        <v>0</v>
      </c>
      <c r="BQ454" s="411">
        <v>0</v>
      </c>
      <c r="BR454" s="411">
        <v>0</v>
      </c>
      <c r="BS454" s="411">
        <v>0</v>
      </c>
      <c r="BT454" s="411">
        <v>0</v>
      </c>
      <c r="BU454" s="412">
        <v>0</v>
      </c>
      <c r="BV454" s="411">
        <f t="shared" si="153"/>
        <v>0</v>
      </c>
      <c r="BW454" s="411">
        <v>0</v>
      </c>
      <c r="BX454" s="411">
        <v>0</v>
      </c>
      <c r="BY454" s="411">
        <v>0</v>
      </c>
      <c r="BZ454" s="411">
        <v>0</v>
      </c>
      <c r="CA454" s="411">
        <v>0</v>
      </c>
      <c r="CB454" s="411">
        <v>0</v>
      </c>
      <c r="CC454" s="411">
        <v>0</v>
      </c>
      <c r="CD454" s="411">
        <v>0</v>
      </c>
      <c r="CE454" s="411">
        <v>0</v>
      </c>
      <c r="CF454" s="411">
        <v>0</v>
      </c>
      <c r="CG454" s="411">
        <v>0</v>
      </c>
      <c r="CH454" s="412">
        <v>0</v>
      </c>
      <c r="CI454" s="411">
        <f t="shared" si="154"/>
        <v>0</v>
      </c>
      <c r="CJ454" s="411">
        <v>0</v>
      </c>
      <c r="CK454" s="411">
        <v>0</v>
      </c>
      <c r="CL454" s="411">
        <v>0</v>
      </c>
      <c r="CM454" s="411">
        <v>0</v>
      </c>
      <c r="CN454" s="411">
        <v>0</v>
      </c>
      <c r="CO454" s="411">
        <v>0</v>
      </c>
      <c r="CP454" s="411">
        <v>0</v>
      </c>
      <c r="CQ454" s="411">
        <v>0</v>
      </c>
      <c r="CR454" s="411">
        <v>0</v>
      </c>
      <c r="CS454" s="411">
        <v>0</v>
      </c>
      <c r="CT454" s="411">
        <v>0</v>
      </c>
      <c r="CU454" s="412">
        <v>0</v>
      </c>
      <c r="CV454" s="411">
        <f t="shared" si="155"/>
        <v>0</v>
      </c>
      <c r="CW454" s="411">
        <v>0</v>
      </c>
      <c r="CX454" s="411">
        <v>0</v>
      </c>
      <c r="CY454" s="411">
        <v>0</v>
      </c>
      <c r="CZ454" s="411">
        <v>0</v>
      </c>
      <c r="DA454" s="411">
        <v>0</v>
      </c>
      <c r="DB454" s="411">
        <v>0</v>
      </c>
      <c r="DC454" s="411">
        <v>0</v>
      </c>
      <c r="DD454" s="411">
        <v>0</v>
      </c>
      <c r="DE454" s="411">
        <v>0</v>
      </c>
      <c r="DF454" s="411">
        <v>0</v>
      </c>
      <c r="DG454" s="411">
        <v>0</v>
      </c>
      <c r="DH454" s="412">
        <v>0</v>
      </c>
      <c r="DI454" s="411">
        <f t="shared" si="156"/>
        <v>0</v>
      </c>
      <c r="DJ454" s="411">
        <v>0</v>
      </c>
      <c r="DK454" s="411">
        <v>0</v>
      </c>
      <c r="DL454" s="411">
        <v>0</v>
      </c>
      <c r="DM454" s="411">
        <v>0</v>
      </c>
      <c r="DN454" s="411">
        <v>0</v>
      </c>
      <c r="DO454" s="411">
        <v>0</v>
      </c>
      <c r="DP454" s="411">
        <v>0</v>
      </c>
      <c r="DQ454" s="411">
        <v>0</v>
      </c>
      <c r="DR454" s="411">
        <v>0</v>
      </c>
      <c r="DS454" s="411">
        <v>0</v>
      </c>
      <c r="DT454" s="411">
        <v>0</v>
      </c>
      <c r="DU454" s="412">
        <v>0</v>
      </c>
      <c r="DV454" s="411">
        <f t="shared" si="157"/>
        <v>0</v>
      </c>
      <c r="DW454" s="412">
        <v>0</v>
      </c>
      <c r="DX454" s="412">
        <v>0</v>
      </c>
      <c r="DY454" s="412">
        <v>0</v>
      </c>
      <c r="DZ454" s="412">
        <v>0</v>
      </c>
      <c r="EA454" s="412">
        <v>0</v>
      </c>
      <c r="EB454" s="412">
        <v>0</v>
      </c>
      <c r="EC454" s="412">
        <v>0</v>
      </c>
      <c r="ED454" s="412">
        <v>0</v>
      </c>
      <c r="EE454" s="412">
        <v>0</v>
      </c>
      <c r="EF454" s="412">
        <v>0</v>
      </c>
      <c r="EG454" s="412">
        <v>0</v>
      </c>
      <c r="EH454" s="412">
        <v>0</v>
      </c>
      <c r="EI454" s="411">
        <f t="shared" si="158"/>
        <v>0</v>
      </c>
      <c r="EK454" s="411">
        <f t="shared" si="159"/>
        <v>11</v>
      </c>
      <c r="EL454" s="7">
        <f t="shared" si="160"/>
        <v>-11</v>
      </c>
    </row>
    <row r="455" spans="1:142">
      <c r="A455" s="365" t="str">
        <f t="shared" si="142"/>
        <v xml:space="preserve"> 097</v>
      </c>
      <c r="B455" s="370" t="s">
        <v>948</v>
      </c>
      <c r="C455" s="370" t="s">
        <v>1177</v>
      </c>
      <c r="D455" s="411">
        <v>3</v>
      </c>
      <c r="E455" s="411">
        <v>10</v>
      </c>
      <c r="F455" s="411">
        <v>4</v>
      </c>
      <c r="G455" s="411">
        <v>4</v>
      </c>
      <c r="H455" s="411">
        <v>7</v>
      </c>
      <c r="I455" s="411">
        <v>1</v>
      </c>
      <c r="J455" s="411">
        <v>5</v>
      </c>
      <c r="K455" s="411">
        <v>3</v>
      </c>
      <c r="L455" s="411">
        <v>8</v>
      </c>
      <c r="M455" s="411">
        <v>7</v>
      </c>
      <c r="N455" s="411">
        <v>3</v>
      </c>
      <c r="O455" s="412">
        <v>9</v>
      </c>
      <c r="P455" s="411">
        <f t="shared" si="143"/>
        <v>64</v>
      </c>
      <c r="Q455" s="411">
        <f t="shared" si="144"/>
        <v>33.838709677419352</v>
      </c>
      <c r="R455" s="411">
        <f t="shared" si="145"/>
        <v>8.9543937708565071</v>
      </c>
      <c r="S455" s="411">
        <f t="shared" si="146"/>
        <v>21.206896551724139</v>
      </c>
      <c r="T455" s="411">
        <v>0</v>
      </c>
      <c r="U455" s="411">
        <v>0</v>
      </c>
      <c r="V455" s="411">
        <v>0</v>
      </c>
      <c r="W455" s="411">
        <v>0</v>
      </c>
      <c r="X455" s="411">
        <v>0</v>
      </c>
      <c r="Y455" s="411">
        <v>0</v>
      </c>
      <c r="Z455" s="411">
        <v>0</v>
      </c>
      <c r="AA455" s="411">
        <v>0</v>
      </c>
      <c r="AB455" s="411">
        <v>0</v>
      </c>
      <c r="AC455" s="411">
        <v>0</v>
      </c>
      <c r="AD455" s="411">
        <v>0</v>
      </c>
      <c r="AE455" s="412">
        <v>0</v>
      </c>
      <c r="AF455" s="411">
        <f t="shared" si="147"/>
        <v>0</v>
      </c>
      <c r="AG455" s="411">
        <v>0</v>
      </c>
      <c r="AH455" s="411">
        <v>0</v>
      </c>
      <c r="AI455" s="411">
        <v>0</v>
      </c>
      <c r="AJ455" s="411">
        <v>0</v>
      </c>
      <c r="AK455" s="411">
        <v>0</v>
      </c>
      <c r="AL455" s="411">
        <v>0</v>
      </c>
      <c r="AM455" s="411">
        <v>0</v>
      </c>
      <c r="AN455" s="411">
        <v>0</v>
      </c>
      <c r="AO455" s="411">
        <v>0</v>
      </c>
      <c r="AP455" s="411">
        <v>0</v>
      </c>
      <c r="AQ455" s="411">
        <v>0</v>
      </c>
      <c r="AR455" s="412">
        <v>0</v>
      </c>
      <c r="AS455" s="411">
        <f t="shared" si="148"/>
        <v>0</v>
      </c>
      <c r="AT455" s="411">
        <f t="shared" si="149"/>
        <v>0</v>
      </c>
      <c r="AU455" s="411">
        <f t="shared" si="150"/>
        <v>0</v>
      </c>
      <c r="AV455" s="411">
        <f t="shared" si="151"/>
        <v>0</v>
      </c>
      <c r="AW455" s="411">
        <v>0</v>
      </c>
      <c r="AX455" s="411">
        <v>0</v>
      </c>
      <c r="AY455" s="411">
        <v>0</v>
      </c>
      <c r="AZ455" s="411">
        <v>0</v>
      </c>
      <c r="BA455" s="411">
        <v>0</v>
      </c>
      <c r="BB455" s="411">
        <v>0</v>
      </c>
      <c r="BC455" s="411">
        <v>0</v>
      </c>
      <c r="BD455" s="411">
        <v>0</v>
      </c>
      <c r="BE455" s="411">
        <v>0</v>
      </c>
      <c r="BF455" s="411">
        <v>0</v>
      </c>
      <c r="BG455" s="411">
        <v>0</v>
      </c>
      <c r="BH455" s="412">
        <v>0</v>
      </c>
      <c r="BI455" s="411">
        <f t="shared" si="152"/>
        <v>0</v>
      </c>
      <c r="BJ455" s="411">
        <v>0</v>
      </c>
      <c r="BK455" s="411">
        <v>0</v>
      </c>
      <c r="BL455" s="411">
        <v>0</v>
      </c>
      <c r="BM455" s="411">
        <v>0</v>
      </c>
      <c r="BN455" s="411">
        <v>0</v>
      </c>
      <c r="BO455" s="411">
        <v>0</v>
      </c>
      <c r="BP455" s="411">
        <v>0</v>
      </c>
      <c r="BQ455" s="411">
        <v>0</v>
      </c>
      <c r="BR455" s="411">
        <v>0</v>
      </c>
      <c r="BS455" s="411">
        <v>0</v>
      </c>
      <c r="BT455" s="411">
        <v>0</v>
      </c>
      <c r="BU455" s="412">
        <v>0</v>
      </c>
      <c r="BV455" s="411">
        <f t="shared" si="153"/>
        <v>0</v>
      </c>
      <c r="BW455" s="411">
        <v>0</v>
      </c>
      <c r="BX455" s="411">
        <v>0</v>
      </c>
      <c r="BY455" s="411">
        <v>0</v>
      </c>
      <c r="BZ455" s="411">
        <v>0</v>
      </c>
      <c r="CA455" s="411">
        <v>0</v>
      </c>
      <c r="CB455" s="411">
        <v>0</v>
      </c>
      <c r="CC455" s="411">
        <v>0</v>
      </c>
      <c r="CD455" s="411">
        <v>0</v>
      </c>
      <c r="CE455" s="411">
        <v>0</v>
      </c>
      <c r="CF455" s="411">
        <v>0</v>
      </c>
      <c r="CG455" s="411">
        <v>0</v>
      </c>
      <c r="CH455" s="412">
        <v>0</v>
      </c>
      <c r="CI455" s="411">
        <f t="shared" si="154"/>
        <v>0</v>
      </c>
      <c r="CJ455" s="411">
        <v>0</v>
      </c>
      <c r="CK455" s="411">
        <v>0</v>
      </c>
      <c r="CL455" s="411">
        <v>0</v>
      </c>
      <c r="CM455" s="411">
        <v>0</v>
      </c>
      <c r="CN455" s="411">
        <v>0</v>
      </c>
      <c r="CO455" s="411">
        <v>0</v>
      </c>
      <c r="CP455" s="411">
        <v>0</v>
      </c>
      <c r="CQ455" s="411">
        <v>0</v>
      </c>
      <c r="CR455" s="411">
        <v>0</v>
      </c>
      <c r="CS455" s="411">
        <v>0</v>
      </c>
      <c r="CT455" s="411">
        <v>0</v>
      </c>
      <c r="CU455" s="412">
        <v>0</v>
      </c>
      <c r="CV455" s="411">
        <f t="shared" si="155"/>
        <v>0</v>
      </c>
      <c r="CW455" s="411">
        <v>0</v>
      </c>
      <c r="CX455" s="411">
        <v>0</v>
      </c>
      <c r="CY455" s="411">
        <v>0</v>
      </c>
      <c r="CZ455" s="411">
        <v>0</v>
      </c>
      <c r="DA455" s="411">
        <v>0</v>
      </c>
      <c r="DB455" s="411">
        <v>0</v>
      </c>
      <c r="DC455" s="411">
        <v>0</v>
      </c>
      <c r="DD455" s="411">
        <v>0</v>
      </c>
      <c r="DE455" s="411">
        <v>0</v>
      </c>
      <c r="DF455" s="411">
        <v>0</v>
      </c>
      <c r="DG455" s="411">
        <v>0</v>
      </c>
      <c r="DH455" s="412">
        <v>0</v>
      </c>
      <c r="DI455" s="411">
        <f t="shared" si="156"/>
        <v>0</v>
      </c>
      <c r="DJ455" s="411">
        <v>0</v>
      </c>
      <c r="DK455" s="411">
        <v>0</v>
      </c>
      <c r="DL455" s="411">
        <v>0</v>
      </c>
      <c r="DM455" s="411">
        <v>0</v>
      </c>
      <c r="DN455" s="411">
        <v>0</v>
      </c>
      <c r="DO455" s="411">
        <v>0</v>
      </c>
      <c r="DP455" s="411">
        <v>0</v>
      </c>
      <c r="DQ455" s="411">
        <v>0</v>
      </c>
      <c r="DR455" s="411">
        <v>0</v>
      </c>
      <c r="DS455" s="411">
        <v>0</v>
      </c>
      <c r="DT455" s="411">
        <v>0</v>
      </c>
      <c r="DU455" s="412">
        <v>0</v>
      </c>
      <c r="DV455" s="411">
        <f t="shared" si="157"/>
        <v>0</v>
      </c>
      <c r="DW455" s="412">
        <v>0</v>
      </c>
      <c r="DX455" s="412">
        <v>0</v>
      </c>
      <c r="DY455" s="412">
        <v>0</v>
      </c>
      <c r="DZ455" s="412">
        <v>0</v>
      </c>
      <c r="EA455" s="412">
        <v>0</v>
      </c>
      <c r="EB455" s="412">
        <v>0</v>
      </c>
      <c r="EC455" s="412">
        <v>0</v>
      </c>
      <c r="ED455" s="412">
        <v>0</v>
      </c>
      <c r="EE455" s="412">
        <v>0</v>
      </c>
      <c r="EF455" s="412">
        <v>0</v>
      </c>
      <c r="EG455" s="412">
        <v>0</v>
      </c>
      <c r="EH455" s="412">
        <v>0</v>
      </c>
      <c r="EI455" s="411">
        <f t="shared" si="158"/>
        <v>0</v>
      </c>
      <c r="EK455" s="411">
        <f t="shared" si="159"/>
        <v>64</v>
      </c>
      <c r="EL455" s="7">
        <f t="shared" si="160"/>
        <v>-64</v>
      </c>
    </row>
    <row r="456" spans="1:142">
      <c r="A456" s="365" t="str">
        <f t="shared" si="142"/>
        <v xml:space="preserve"> 097</v>
      </c>
      <c r="B456" s="370" t="s">
        <v>948</v>
      </c>
      <c r="C456" s="370" t="s">
        <v>1179</v>
      </c>
      <c r="D456" s="411">
        <v>2</v>
      </c>
      <c r="E456" s="411">
        <v>8</v>
      </c>
      <c r="F456" s="411">
        <v>4</v>
      </c>
      <c r="G456" s="411">
        <v>3</v>
      </c>
      <c r="H456" s="411">
        <v>5</v>
      </c>
      <c r="I456" s="411">
        <v>0</v>
      </c>
      <c r="J456" s="411">
        <v>4</v>
      </c>
      <c r="K456" s="411">
        <v>2</v>
      </c>
      <c r="L456" s="411">
        <v>7</v>
      </c>
      <c r="M456" s="411">
        <v>7</v>
      </c>
      <c r="N456" s="411">
        <v>3</v>
      </c>
      <c r="O456" s="412">
        <v>8</v>
      </c>
      <c r="P456" s="411">
        <f t="shared" si="143"/>
        <v>53</v>
      </c>
      <c r="Q456" s="411">
        <f t="shared" si="144"/>
        <v>25.870967741935484</v>
      </c>
      <c r="R456" s="411">
        <f t="shared" si="145"/>
        <v>7.197997775305895</v>
      </c>
      <c r="S456" s="411">
        <f t="shared" si="146"/>
        <v>19.931034482758619</v>
      </c>
      <c r="T456" s="411">
        <v>0</v>
      </c>
      <c r="U456" s="411">
        <v>0</v>
      </c>
      <c r="V456" s="411">
        <v>0</v>
      </c>
      <c r="W456" s="411">
        <v>0</v>
      </c>
      <c r="X456" s="411">
        <v>0</v>
      </c>
      <c r="Y456" s="411">
        <v>0</v>
      </c>
      <c r="Z456" s="411">
        <v>0</v>
      </c>
      <c r="AA456" s="411">
        <v>0</v>
      </c>
      <c r="AB456" s="411">
        <v>0</v>
      </c>
      <c r="AC456" s="411">
        <v>0</v>
      </c>
      <c r="AD456" s="411">
        <v>0</v>
      </c>
      <c r="AE456" s="412">
        <v>0</v>
      </c>
      <c r="AF456" s="411">
        <f t="shared" si="147"/>
        <v>0</v>
      </c>
      <c r="AG456" s="411">
        <v>0</v>
      </c>
      <c r="AH456" s="411">
        <v>0</v>
      </c>
      <c r="AI456" s="411">
        <v>0</v>
      </c>
      <c r="AJ456" s="411">
        <v>0</v>
      </c>
      <c r="AK456" s="411">
        <v>0</v>
      </c>
      <c r="AL456" s="411">
        <v>0</v>
      </c>
      <c r="AM456" s="411">
        <v>0</v>
      </c>
      <c r="AN456" s="411">
        <v>0</v>
      </c>
      <c r="AO456" s="411">
        <v>0</v>
      </c>
      <c r="AP456" s="411">
        <v>0</v>
      </c>
      <c r="AQ456" s="411">
        <v>0</v>
      </c>
      <c r="AR456" s="412">
        <v>0</v>
      </c>
      <c r="AS456" s="411">
        <f t="shared" si="148"/>
        <v>0</v>
      </c>
      <c r="AT456" s="411">
        <f t="shared" si="149"/>
        <v>0</v>
      </c>
      <c r="AU456" s="411">
        <f t="shared" si="150"/>
        <v>0</v>
      </c>
      <c r="AV456" s="411">
        <f t="shared" si="151"/>
        <v>0</v>
      </c>
      <c r="AW456" s="411">
        <v>0</v>
      </c>
      <c r="AX456" s="411">
        <v>0</v>
      </c>
      <c r="AY456" s="411">
        <v>0</v>
      </c>
      <c r="AZ456" s="411">
        <v>0</v>
      </c>
      <c r="BA456" s="411">
        <v>0</v>
      </c>
      <c r="BB456" s="411">
        <v>0</v>
      </c>
      <c r="BC456" s="411">
        <v>0</v>
      </c>
      <c r="BD456" s="411">
        <v>0</v>
      </c>
      <c r="BE456" s="411">
        <v>0</v>
      </c>
      <c r="BF456" s="411">
        <v>0</v>
      </c>
      <c r="BG456" s="411">
        <v>0</v>
      </c>
      <c r="BH456" s="412">
        <v>0</v>
      </c>
      <c r="BI456" s="411">
        <f t="shared" si="152"/>
        <v>0</v>
      </c>
      <c r="BJ456" s="411">
        <v>0</v>
      </c>
      <c r="BK456" s="411">
        <v>0</v>
      </c>
      <c r="BL456" s="411">
        <v>0</v>
      </c>
      <c r="BM456" s="411">
        <v>0</v>
      </c>
      <c r="BN456" s="411">
        <v>0</v>
      </c>
      <c r="BO456" s="411">
        <v>0</v>
      </c>
      <c r="BP456" s="411">
        <v>0</v>
      </c>
      <c r="BQ456" s="411">
        <v>0</v>
      </c>
      <c r="BR456" s="411">
        <v>0</v>
      </c>
      <c r="BS456" s="411">
        <v>0</v>
      </c>
      <c r="BT456" s="411">
        <v>0</v>
      </c>
      <c r="BU456" s="412">
        <v>0</v>
      </c>
      <c r="BV456" s="411">
        <f t="shared" si="153"/>
        <v>0</v>
      </c>
      <c r="BW456" s="411">
        <v>0</v>
      </c>
      <c r="BX456" s="411">
        <v>0</v>
      </c>
      <c r="BY456" s="411">
        <v>0</v>
      </c>
      <c r="BZ456" s="411">
        <v>0</v>
      </c>
      <c r="CA456" s="411">
        <v>0</v>
      </c>
      <c r="CB456" s="411">
        <v>0</v>
      </c>
      <c r="CC456" s="411">
        <v>0</v>
      </c>
      <c r="CD456" s="411">
        <v>0</v>
      </c>
      <c r="CE456" s="411">
        <v>0</v>
      </c>
      <c r="CF456" s="411">
        <v>0</v>
      </c>
      <c r="CG456" s="411">
        <v>0</v>
      </c>
      <c r="CH456" s="412">
        <v>0</v>
      </c>
      <c r="CI456" s="411">
        <f t="shared" si="154"/>
        <v>0</v>
      </c>
      <c r="CJ456" s="411">
        <v>0</v>
      </c>
      <c r="CK456" s="411">
        <v>0</v>
      </c>
      <c r="CL456" s="411">
        <v>0</v>
      </c>
      <c r="CM456" s="411">
        <v>0</v>
      </c>
      <c r="CN456" s="411">
        <v>0</v>
      </c>
      <c r="CO456" s="411">
        <v>0</v>
      </c>
      <c r="CP456" s="411">
        <v>0</v>
      </c>
      <c r="CQ456" s="411">
        <v>0</v>
      </c>
      <c r="CR456" s="411">
        <v>0</v>
      </c>
      <c r="CS456" s="411">
        <v>0</v>
      </c>
      <c r="CT456" s="411">
        <v>0</v>
      </c>
      <c r="CU456" s="412">
        <v>0</v>
      </c>
      <c r="CV456" s="411">
        <f t="shared" si="155"/>
        <v>0</v>
      </c>
      <c r="CW456" s="411">
        <v>0</v>
      </c>
      <c r="CX456" s="411">
        <v>0</v>
      </c>
      <c r="CY456" s="411">
        <v>0</v>
      </c>
      <c r="CZ456" s="411">
        <v>0</v>
      </c>
      <c r="DA456" s="411">
        <v>0</v>
      </c>
      <c r="DB456" s="411">
        <v>0</v>
      </c>
      <c r="DC456" s="411">
        <v>0</v>
      </c>
      <c r="DD456" s="411">
        <v>0</v>
      </c>
      <c r="DE456" s="411">
        <v>0</v>
      </c>
      <c r="DF456" s="411">
        <v>0</v>
      </c>
      <c r="DG456" s="411">
        <v>0</v>
      </c>
      <c r="DH456" s="412">
        <v>0</v>
      </c>
      <c r="DI456" s="411">
        <f t="shared" si="156"/>
        <v>0</v>
      </c>
      <c r="DJ456" s="411">
        <v>0</v>
      </c>
      <c r="DK456" s="411">
        <v>0</v>
      </c>
      <c r="DL456" s="411">
        <v>0</v>
      </c>
      <c r="DM456" s="411">
        <v>0</v>
      </c>
      <c r="DN456" s="411">
        <v>0</v>
      </c>
      <c r="DO456" s="411">
        <v>0</v>
      </c>
      <c r="DP456" s="411">
        <v>0</v>
      </c>
      <c r="DQ456" s="411">
        <v>0</v>
      </c>
      <c r="DR456" s="411">
        <v>0</v>
      </c>
      <c r="DS456" s="411">
        <v>0</v>
      </c>
      <c r="DT456" s="411">
        <v>0</v>
      </c>
      <c r="DU456" s="412">
        <v>0</v>
      </c>
      <c r="DV456" s="411">
        <f t="shared" si="157"/>
        <v>0</v>
      </c>
      <c r="DW456" s="412">
        <v>0</v>
      </c>
      <c r="DX456" s="412">
        <v>0</v>
      </c>
      <c r="DY456" s="412">
        <v>0</v>
      </c>
      <c r="DZ456" s="412">
        <v>0</v>
      </c>
      <c r="EA456" s="412">
        <v>0</v>
      </c>
      <c r="EB456" s="412">
        <v>0</v>
      </c>
      <c r="EC456" s="412">
        <v>0</v>
      </c>
      <c r="ED456" s="412">
        <v>0</v>
      </c>
      <c r="EE456" s="412">
        <v>0</v>
      </c>
      <c r="EF456" s="412">
        <v>0</v>
      </c>
      <c r="EG456" s="412">
        <v>0</v>
      </c>
      <c r="EH456" s="412">
        <v>0</v>
      </c>
      <c r="EI456" s="411">
        <f t="shared" si="158"/>
        <v>0</v>
      </c>
      <c r="EK456" s="411">
        <f t="shared" si="159"/>
        <v>53</v>
      </c>
      <c r="EL456" s="7">
        <f t="shared" si="160"/>
        <v>-53</v>
      </c>
    </row>
    <row r="457" spans="1:142">
      <c r="A457" s="365" t="str">
        <f t="shared" si="142"/>
        <v xml:space="preserve"> 098</v>
      </c>
      <c r="B457" s="370" t="s">
        <v>949</v>
      </c>
      <c r="C457" s="370" t="s">
        <v>1167</v>
      </c>
      <c r="D457" s="411">
        <v>94</v>
      </c>
      <c r="E457" s="411">
        <v>93</v>
      </c>
      <c r="F457" s="411">
        <v>92</v>
      </c>
      <c r="G457" s="411">
        <v>91</v>
      </c>
      <c r="H457" s="411">
        <v>90</v>
      </c>
      <c r="I457" s="411">
        <v>89</v>
      </c>
      <c r="J457" s="411">
        <v>88</v>
      </c>
      <c r="K457" s="411">
        <v>89</v>
      </c>
      <c r="L457" s="411">
        <v>87</v>
      </c>
      <c r="M457" s="411">
        <v>87</v>
      </c>
      <c r="N457" s="411">
        <v>86</v>
      </c>
      <c r="O457" s="412">
        <v>86</v>
      </c>
      <c r="P457" s="411">
        <f t="shared" si="143"/>
        <v>1072</v>
      </c>
      <c r="Q457" s="411">
        <f t="shared" si="144"/>
        <v>634.16129032258061</v>
      </c>
      <c r="R457" s="411">
        <f t="shared" si="145"/>
        <v>154.83870967741936</v>
      </c>
      <c r="S457" s="411">
        <f t="shared" si="146"/>
        <v>283</v>
      </c>
      <c r="T457" s="411">
        <v>0</v>
      </c>
      <c r="U457" s="411">
        <v>0</v>
      </c>
      <c r="V457" s="411">
        <v>-0.99999999999999711</v>
      </c>
      <c r="W457" s="411">
        <v>-0.99999999999999645</v>
      </c>
      <c r="X457" s="411">
        <v>0</v>
      </c>
      <c r="Y457" s="411">
        <v>2.0000000000000013</v>
      </c>
      <c r="Z457" s="411">
        <v>0</v>
      </c>
      <c r="AA457" s="411">
        <v>-3.0000000000000009</v>
      </c>
      <c r="AB457" s="411">
        <v>0.99999999999999956</v>
      </c>
      <c r="AC457" s="411">
        <v>0</v>
      </c>
      <c r="AD457" s="411">
        <v>0</v>
      </c>
      <c r="AE457" s="412">
        <v>0</v>
      </c>
      <c r="AF457" s="411">
        <f t="shared" si="147"/>
        <v>-1.9999999999999933</v>
      </c>
      <c r="AG457" s="411">
        <v>94</v>
      </c>
      <c r="AH457" s="411">
        <v>93</v>
      </c>
      <c r="AI457" s="411">
        <v>91.000000000000014</v>
      </c>
      <c r="AJ457" s="411">
        <v>90</v>
      </c>
      <c r="AK457" s="411">
        <v>90</v>
      </c>
      <c r="AL457" s="411">
        <v>91.000000000000014</v>
      </c>
      <c r="AM457" s="411">
        <v>88</v>
      </c>
      <c r="AN457" s="411">
        <v>86</v>
      </c>
      <c r="AO457" s="411">
        <v>88</v>
      </c>
      <c r="AP457" s="411">
        <v>87</v>
      </c>
      <c r="AQ457" s="411">
        <v>86</v>
      </c>
      <c r="AR457" s="412">
        <v>86</v>
      </c>
      <c r="AS457" s="411">
        <f t="shared" si="148"/>
        <v>1070</v>
      </c>
      <c r="AT457" s="411">
        <f t="shared" si="149"/>
        <v>634.16129032258061</v>
      </c>
      <c r="AU457" s="411">
        <f t="shared" si="150"/>
        <v>152.56284760845384</v>
      </c>
      <c r="AV457" s="411">
        <f t="shared" si="151"/>
        <v>283.27586206896552</v>
      </c>
      <c r="AW457" s="411">
        <v>0</v>
      </c>
      <c r="AX457" s="411">
        <v>0</v>
      </c>
      <c r="AY457" s="411">
        <v>0</v>
      </c>
      <c r="AZ457" s="411">
        <v>0</v>
      </c>
      <c r="BA457" s="411">
        <v>0</v>
      </c>
      <c r="BB457" s="411">
        <v>0</v>
      </c>
      <c r="BC457" s="411">
        <v>0</v>
      </c>
      <c r="BD457" s="411">
        <v>0</v>
      </c>
      <c r="BE457" s="411">
        <v>0</v>
      </c>
      <c r="BF457" s="411">
        <v>0</v>
      </c>
      <c r="BG457" s="411">
        <v>0</v>
      </c>
      <c r="BH457" s="412">
        <v>0</v>
      </c>
      <c r="BI457" s="411">
        <f t="shared" si="152"/>
        <v>0</v>
      </c>
      <c r="BJ457" s="411">
        <v>94</v>
      </c>
      <c r="BK457" s="411">
        <v>93</v>
      </c>
      <c r="BL457" s="411">
        <v>91.000000000000014</v>
      </c>
      <c r="BM457" s="411">
        <v>90</v>
      </c>
      <c r="BN457" s="411">
        <v>90</v>
      </c>
      <c r="BO457" s="411">
        <v>91.000000000000014</v>
      </c>
      <c r="BP457" s="411">
        <v>88</v>
      </c>
      <c r="BQ457" s="411">
        <v>86</v>
      </c>
      <c r="BR457" s="411">
        <v>88</v>
      </c>
      <c r="BS457" s="411">
        <v>87</v>
      </c>
      <c r="BT457" s="411">
        <v>86</v>
      </c>
      <c r="BU457" s="412">
        <v>86</v>
      </c>
      <c r="BV457" s="411">
        <f t="shared" si="153"/>
        <v>1070</v>
      </c>
      <c r="BW457" s="411">
        <v>0</v>
      </c>
      <c r="BX457" s="411">
        <v>0</v>
      </c>
      <c r="BY457" s="411">
        <v>0</v>
      </c>
      <c r="BZ457" s="411">
        <v>0</v>
      </c>
      <c r="CA457" s="411">
        <v>0</v>
      </c>
      <c r="CB457" s="411">
        <v>0</v>
      </c>
      <c r="CC457" s="411">
        <v>0</v>
      </c>
      <c r="CD457" s="411">
        <v>0</v>
      </c>
      <c r="CE457" s="411">
        <v>0</v>
      </c>
      <c r="CF457" s="411">
        <v>0</v>
      </c>
      <c r="CG457" s="411">
        <v>0</v>
      </c>
      <c r="CH457" s="412">
        <v>0</v>
      </c>
      <c r="CI457" s="411">
        <f t="shared" si="154"/>
        <v>0</v>
      </c>
      <c r="CJ457" s="411">
        <v>94</v>
      </c>
      <c r="CK457" s="411">
        <v>93</v>
      </c>
      <c r="CL457" s="411">
        <v>91.000000000000014</v>
      </c>
      <c r="CM457" s="411">
        <v>90</v>
      </c>
      <c r="CN457" s="411">
        <v>90</v>
      </c>
      <c r="CO457" s="411">
        <v>91.000000000000014</v>
      </c>
      <c r="CP457" s="411">
        <v>88</v>
      </c>
      <c r="CQ457" s="411">
        <v>86</v>
      </c>
      <c r="CR457" s="411">
        <v>88</v>
      </c>
      <c r="CS457" s="411">
        <v>87</v>
      </c>
      <c r="CT457" s="411">
        <v>86</v>
      </c>
      <c r="CU457" s="412">
        <v>86</v>
      </c>
      <c r="CV457" s="411">
        <f t="shared" si="155"/>
        <v>1070</v>
      </c>
      <c r="CW457" s="411">
        <v>-7.9999999999999964</v>
      </c>
      <c r="CX457" s="411">
        <v>-6.9999999999999964</v>
      </c>
      <c r="CY457" s="411">
        <v>-5</v>
      </c>
      <c r="CZ457" s="411">
        <v>-4</v>
      </c>
      <c r="DA457" s="411">
        <v>-3.9999999999999964</v>
      </c>
      <c r="DB457" s="411">
        <v>-4.9999999999999982</v>
      </c>
      <c r="DC457" s="411">
        <v>-1.9999999999999964</v>
      </c>
      <c r="DD457" s="411">
        <v>0</v>
      </c>
      <c r="DE457" s="411">
        <v>-1.999999999999996</v>
      </c>
      <c r="DF457" s="411">
        <v>-1</v>
      </c>
      <c r="DG457" s="411">
        <v>0</v>
      </c>
      <c r="DH457" s="412">
        <v>0</v>
      </c>
      <c r="DI457" s="411">
        <f t="shared" si="156"/>
        <v>-37.999999999999979</v>
      </c>
      <c r="DJ457" s="411">
        <v>86</v>
      </c>
      <c r="DK457" s="411">
        <v>86</v>
      </c>
      <c r="DL457" s="411">
        <v>86</v>
      </c>
      <c r="DM457" s="411">
        <v>86</v>
      </c>
      <c r="DN457" s="411">
        <v>86</v>
      </c>
      <c r="DO457" s="411">
        <v>86</v>
      </c>
      <c r="DP457" s="411">
        <v>86</v>
      </c>
      <c r="DQ457" s="411">
        <v>86</v>
      </c>
      <c r="DR457" s="411">
        <v>86</v>
      </c>
      <c r="DS457" s="411">
        <v>86</v>
      </c>
      <c r="DT457" s="411">
        <v>86</v>
      </c>
      <c r="DU457" s="412">
        <v>86</v>
      </c>
      <c r="DV457" s="411">
        <f t="shared" si="157"/>
        <v>1032</v>
      </c>
      <c r="DW457" s="412">
        <v>86</v>
      </c>
      <c r="DX457" s="412">
        <v>86</v>
      </c>
      <c r="DY457" s="412">
        <v>86</v>
      </c>
      <c r="DZ457" s="412">
        <v>86</v>
      </c>
      <c r="EA457" s="412">
        <v>86</v>
      </c>
      <c r="EB457" s="412">
        <v>86</v>
      </c>
      <c r="EC457" s="412">
        <v>86</v>
      </c>
      <c r="ED457" s="412">
        <v>86</v>
      </c>
      <c r="EE457" s="412">
        <v>86</v>
      </c>
      <c r="EF457" s="412">
        <v>86</v>
      </c>
      <c r="EG457" s="412">
        <v>86</v>
      </c>
      <c r="EH457" s="412">
        <v>86</v>
      </c>
      <c r="EI457" s="411">
        <f t="shared" si="158"/>
        <v>1032</v>
      </c>
      <c r="EK457" s="411">
        <f t="shared" si="159"/>
        <v>1032</v>
      </c>
      <c r="EL457" s="7">
        <f t="shared" si="160"/>
        <v>0</v>
      </c>
    </row>
    <row r="458" spans="1:142">
      <c r="A458" s="365" t="str">
        <f t="shared" si="142"/>
        <v xml:space="preserve"> 098</v>
      </c>
      <c r="B458" s="370" t="s">
        <v>949</v>
      </c>
      <c r="C458" s="370" t="s">
        <v>1168</v>
      </c>
      <c r="D458" s="411">
        <v>27408</v>
      </c>
      <c r="E458" s="411">
        <v>29056</v>
      </c>
      <c r="F458" s="411">
        <v>32835</v>
      </c>
      <c r="G458" s="411">
        <v>35840</v>
      </c>
      <c r="H458" s="411">
        <v>41782</v>
      </c>
      <c r="I458" s="411">
        <v>43866</v>
      </c>
      <c r="J458" s="411">
        <v>47080</v>
      </c>
      <c r="K458" s="411">
        <v>46022</v>
      </c>
      <c r="L458" s="411">
        <v>38544</v>
      </c>
      <c r="M458" s="411">
        <v>38603</v>
      </c>
      <c r="N458" s="411">
        <v>32550</v>
      </c>
      <c r="O458" s="412">
        <v>29078</v>
      </c>
      <c r="P458" s="411">
        <f t="shared" si="143"/>
        <v>442664</v>
      </c>
      <c r="Q458" s="411">
        <f t="shared" si="144"/>
        <v>256348.29032258064</v>
      </c>
      <c r="R458" s="411">
        <f t="shared" si="145"/>
        <v>75451.882091212465</v>
      </c>
      <c r="S458" s="411">
        <f t="shared" si="146"/>
        <v>110863.8275862069</v>
      </c>
      <c r="T458" s="411">
        <v>0</v>
      </c>
      <c r="U458" s="411">
        <v>-105.99999999999952</v>
      </c>
      <c r="V458" s="411">
        <v>-78</v>
      </c>
      <c r="W458" s="411">
        <v>0</v>
      </c>
      <c r="X458" s="411">
        <v>142.00000000000438</v>
      </c>
      <c r="Y458" s="411">
        <v>-142.0000000000029</v>
      </c>
      <c r="Z458" s="411">
        <v>122.99999999999648</v>
      </c>
      <c r="AA458" s="411">
        <v>-235.00000000000063</v>
      </c>
      <c r="AB458" s="411">
        <v>20.999999999999204</v>
      </c>
      <c r="AC458" s="411">
        <v>0</v>
      </c>
      <c r="AD458" s="411">
        <v>144.99999999999864</v>
      </c>
      <c r="AE458" s="412">
        <v>0</v>
      </c>
      <c r="AF458" s="411">
        <f t="shared" si="147"/>
        <v>-130.00000000000432</v>
      </c>
      <c r="AG458" s="411">
        <v>27408</v>
      </c>
      <c r="AH458" s="411">
        <v>28950</v>
      </c>
      <c r="AI458" s="411">
        <v>32757</v>
      </c>
      <c r="AJ458" s="411">
        <v>35840</v>
      </c>
      <c r="AK458" s="411">
        <v>41924</v>
      </c>
      <c r="AL458" s="411">
        <v>43724</v>
      </c>
      <c r="AM458" s="411">
        <v>47203</v>
      </c>
      <c r="AN458" s="411">
        <v>45787</v>
      </c>
      <c r="AO458" s="411">
        <v>38565</v>
      </c>
      <c r="AP458" s="411">
        <v>38603</v>
      </c>
      <c r="AQ458" s="411">
        <v>32695</v>
      </c>
      <c r="AR458" s="412">
        <v>29078</v>
      </c>
      <c r="AS458" s="411">
        <f t="shared" si="148"/>
        <v>442534</v>
      </c>
      <c r="AT458" s="411">
        <f t="shared" si="149"/>
        <v>256283.32258064515</v>
      </c>
      <c r="AU458" s="411">
        <f t="shared" si="150"/>
        <v>75236.05672969966</v>
      </c>
      <c r="AV458" s="411">
        <f t="shared" si="151"/>
        <v>111014.62068965517</v>
      </c>
      <c r="AW458" s="411">
        <v>0</v>
      </c>
      <c r="AX458" s="411">
        <v>0</v>
      </c>
      <c r="AY458" s="411">
        <v>0</v>
      </c>
      <c r="AZ458" s="411">
        <v>0</v>
      </c>
      <c r="BA458" s="411">
        <v>0</v>
      </c>
      <c r="BB458" s="411">
        <v>0</v>
      </c>
      <c r="BC458" s="411">
        <v>0</v>
      </c>
      <c r="BD458" s="411">
        <v>0</v>
      </c>
      <c r="BE458" s="411">
        <v>0</v>
      </c>
      <c r="BF458" s="411">
        <v>0</v>
      </c>
      <c r="BG458" s="411">
        <v>0</v>
      </c>
      <c r="BH458" s="412">
        <v>0</v>
      </c>
      <c r="BI458" s="411">
        <f t="shared" si="152"/>
        <v>0</v>
      </c>
      <c r="BJ458" s="411">
        <v>27408</v>
      </c>
      <c r="BK458" s="411">
        <v>28950</v>
      </c>
      <c r="BL458" s="411">
        <v>32757</v>
      </c>
      <c r="BM458" s="411">
        <v>35840</v>
      </c>
      <c r="BN458" s="411">
        <v>41924</v>
      </c>
      <c r="BO458" s="411">
        <v>43724</v>
      </c>
      <c r="BP458" s="411">
        <v>47203</v>
      </c>
      <c r="BQ458" s="411">
        <v>45787</v>
      </c>
      <c r="BR458" s="411">
        <v>38565</v>
      </c>
      <c r="BS458" s="411">
        <v>38603</v>
      </c>
      <c r="BT458" s="411">
        <v>32695</v>
      </c>
      <c r="BU458" s="412">
        <v>29078</v>
      </c>
      <c r="BV458" s="411">
        <f t="shared" si="153"/>
        <v>442534</v>
      </c>
      <c r="BW458" s="411">
        <v>0</v>
      </c>
      <c r="BX458" s="411">
        <v>0</v>
      </c>
      <c r="BY458" s="411">
        <v>0</v>
      </c>
      <c r="BZ458" s="411">
        <v>0</v>
      </c>
      <c r="CA458" s="411">
        <v>0</v>
      </c>
      <c r="CB458" s="411">
        <v>0</v>
      </c>
      <c r="CC458" s="411">
        <v>0</v>
      </c>
      <c r="CD458" s="411">
        <v>0</v>
      </c>
      <c r="CE458" s="411">
        <v>0</v>
      </c>
      <c r="CF458" s="411">
        <v>0</v>
      </c>
      <c r="CG458" s="411">
        <v>0</v>
      </c>
      <c r="CH458" s="412">
        <v>0</v>
      </c>
      <c r="CI458" s="411">
        <f t="shared" si="154"/>
        <v>0</v>
      </c>
      <c r="CJ458" s="411">
        <v>27408</v>
      </c>
      <c r="CK458" s="411">
        <v>28950</v>
      </c>
      <c r="CL458" s="411">
        <v>32757</v>
      </c>
      <c r="CM458" s="411">
        <v>35840</v>
      </c>
      <c r="CN458" s="411">
        <v>41924</v>
      </c>
      <c r="CO458" s="411">
        <v>43724</v>
      </c>
      <c r="CP458" s="411">
        <v>47203</v>
      </c>
      <c r="CQ458" s="411">
        <v>45787</v>
      </c>
      <c r="CR458" s="411">
        <v>38565</v>
      </c>
      <c r="CS458" s="411">
        <v>38603</v>
      </c>
      <c r="CT458" s="411">
        <v>32695</v>
      </c>
      <c r="CU458" s="412">
        <v>29078</v>
      </c>
      <c r="CV458" s="411">
        <f t="shared" si="155"/>
        <v>442534</v>
      </c>
      <c r="CW458" s="411">
        <v>-1507.7142857142837</v>
      </c>
      <c r="CX458" s="411">
        <v>-1377.5845657646291</v>
      </c>
      <c r="CY458" s="411">
        <v>-960.98173414663734</v>
      </c>
      <c r="CZ458" s="411">
        <v>-766.19259259259036</v>
      </c>
      <c r="DA458" s="411">
        <v>-1155.9237290488163</v>
      </c>
      <c r="DB458" s="411">
        <v>-1802.2530950064699</v>
      </c>
      <c r="DC458" s="411">
        <v>-451.70334928229295</v>
      </c>
      <c r="DD458" s="411">
        <v>521.77009724705931</v>
      </c>
      <c r="DE458" s="411">
        <v>-622.00537048567662</v>
      </c>
      <c r="DF458" s="411">
        <v>-189.05555555555293</v>
      </c>
      <c r="DG458" s="411">
        <v>0</v>
      </c>
      <c r="DH458" s="412">
        <v>0</v>
      </c>
      <c r="DI458" s="411">
        <f t="shared" si="156"/>
        <v>-8311.6441803498892</v>
      </c>
      <c r="DJ458" s="411">
        <v>25900.285714285717</v>
      </c>
      <c r="DK458" s="411">
        <v>27572.415434235372</v>
      </c>
      <c r="DL458" s="411">
        <v>31796.018265853363</v>
      </c>
      <c r="DM458" s="411">
        <v>35073.80740740741</v>
      </c>
      <c r="DN458" s="411">
        <v>40768.076270951184</v>
      </c>
      <c r="DO458" s="411">
        <v>41921.746904993532</v>
      </c>
      <c r="DP458" s="411">
        <v>46751.296650717704</v>
      </c>
      <c r="DQ458" s="411">
        <v>46308.770097247063</v>
      </c>
      <c r="DR458" s="411">
        <v>37942.994629514324</v>
      </c>
      <c r="DS458" s="411">
        <v>38413.944444444445</v>
      </c>
      <c r="DT458" s="411">
        <v>32695</v>
      </c>
      <c r="DU458" s="412">
        <v>29078</v>
      </c>
      <c r="DV458" s="411">
        <f t="shared" si="157"/>
        <v>434222.35581965011</v>
      </c>
      <c r="DW458" s="412">
        <v>25900.285714285717</v>
      </c>
      <c r="DX458" s="412">
        <v>27572.415434235372</v>
      </c>
      <c r="DY458" s="412">
        <v>31796.018265853363</v>
      </c>
      <c r="DZ458" s="412">
        <v>35073.80740740741</v>
      </c>
      <c r="EA458" s="412">
        <v>40768.076270951184</v>
      </c>
      <c r="EB458" s="412">
        <v>41921.746904993532</v>
      </c>
      <c r="EC458" s="412">
        <v>46751.296650717704</v>
      </c>
      <c r="ED458" s="412">
        <v>46308.770097247063</v>
      </c>
      <c r="EE458" s="412">
        <v>37942.994629514324</v>
      </c>
      <c r="EF458" s="412">
        <v>38413.944444444445</v>
      </c>
      <c r="EG458" s="412">
        <v>32695</v>
      </c>
      <c r="EH458" s="412">
        <v>29078</v>
      </c>
      <c r="EI458" s="411">
        <f t="shared" si="158"/>
        <v>434222.35581965011</v>
      </c>
      <c r="EK458" s="411">
        <f t="shared" si="159"/>
        <v>434222.35581965011</v>
      </c>
      <c r="EL458" s="7">
        <f t="shared" si="160"/>
        <v>0</v>
      </c>
    </row>
    <row r="459" spans="1:142">
      <c r="A459" s="365" t="str">
        <f t="shared" si="142"/>
        <v xml:space="preserve"> 098</v>
      </c>
      <c r="B459" s="370" t="s">
        <v>949</v>
      </c>
      <c r="C459" s="370" t="s">
        <v>1169</v>
      </c>
      <c r="D459" s="411">
        <v>27408</v>
      </c>
      <c r="E459" s="411">
        <v>29056</v>
      </c>
      <c r="F459" s="411">
        <v>32835</v>
      </c>
      <c r="G459" s="411">
        <v>35840</v>
      </c>
      <c r="H459" s="411">
        <v>41782</v>
      </c>
      <c r="I459" s="411">
        <v>43866</v>
      </c>
      <c r="J459" s="411">
        <v>47080</v>
      </c>
      <c r="K459" s="411">
        <v>46022</v>
      </c>
      <c r="L459" s="411">
        <v>38544</v>
      </c>
      <c r="M459" s="411">
        <v>38603</v>
      </c>
      <c r="N459" s="411">
        <v>32550</v>
      </c>
      <c r="O459" s="412">
        <v>29078</v>
      </c>
      <c r="P459" s="411">
        <f t="shared" si="143"/>
        <v>442664</v>
      </c>
      <c r="Q459" s="411">
        <f t="shared" si="144"/>
        <v>256348.29032258064</v>
      </c>
      <c r="R459" s="411">
        <f t="shared" si="145"/>
        <v>75451.882091212465</v>
      </c>
      <c r="S459" s="411">
        <f t="shared" si="146"/>
        <v>110863.8275862069</v>
      </c>
      <c r="T459" s="411">
        <v>0</v>
      </c>
      <c r="U459" s="411">
        <v>-105.99999999999952</v>
      </c>
      <c r="V459" s="411">
        <v>-78</v>
      </c>
      <c r="W459" s="411">
        <v>0</v>
      </c>
      <c r="X459" s="411">
        <v>142.00000000000438</v>
      </c>
      <c r="Y459" s="411">
        <v>-142.0000000000029</v>
      </c>
      <c r="Z459" s="411">
        <v>122.99999999999648</v>
      </c>
      <c r="AA459" s="411">
        <v>-235.00000000000063</v>
      </c>
      <c r="AB459" s="411">
        <v>20.999999999999204</v>
      </c>
      <c r="AC459" s="411">
        <v>0</v>
      </c>
      <c r="AD459" s="411">
        <v>144.99999999999864</v>
      </c>
      <c r="AE459" s="412">
        <v>0</v>
      </c>
      <c r="AF459" s="411">
        <f t="shared" si="147"/>
        <v>-130.00000000000432</v>
      </c>
      <c r="AG459" s="411">
        <v>27408</v>
      </c>
      <c r="AH459" s="411">
        <v>28950</v>
      </c>
      <c r="AI459" s="411">
        <v>32757</v>
      </c>
      <c r="AJ459" s="411">
        <v>35840</v>
      </c>
      <c r="AK459" s="411">
        <v>41924</v>
      </c>
      <c r="AL459" s="411">
        <v>43724</v>
      </c>
      <c r="AM459" s="411">
        <v>47202.999999999993</v>
      </c>
      <c r="AN459" s="411">
        <v>45787</v>
      </c>
      <c r="AO459" s="411">
        <v>38565</v>
      </c>
      <c r="AP459" s="411">
        <v>38603</v>
      </c>
      <c r="AQ459" s="411">
        <v>32695</v>
      </c>
      <c r="AR459" s="412">
        <v>29078</v>
      </c>
      <c r="AS459" s="411">
        <f t="shared" si="148"/>
        <v>442534</v>
      </c>
      <c r="AT459" s="411">
        <f t="shared" si="149"/>
        <v>256283.32258064515</v>
      </c>
      <c r="AU459" s="411">
        <f t="shared" si="150"/>
        <v>75236.05672969966</v>
      </c>
      <c r="AV459" s="411">
        <f t="shared" si="151"/>
        <v>111014.62068965517</v>
      </c>
      <c r="AW459" s="411">
        <v>0</v>
      </c>
      <c r="AX459" s="411">
        <v>0</v>
      </c>
      <c r="AY459" s="411">
        <v>0</v>
      </c>
      <c r="AZ459" s="411">
        <v>0</v>
      </c>
      <c r="BA459" s="411">
        <v>0</v>
      </c>
      <c r="BB459" s="411">
        <v>0</v>
      </c>
      <c r="BC459" s="411">
        <v>0</v>
      </c>
      <c r="BD459" s="411">
        <v>0</v>
      </c>
      <c r="BE459" s="411">
        <v>0</v>
      </c>
      <c r="BF459" s="411">
        <v>0</v>
      </c>
      <c r="BG459" s="411">
        <v>0</v>
      </c>
      <c r="BH459" s="412">
        <v>0</v>
      </c>
      <c r="BI459" s="411">
        <f t="shared" si="152"/>
        <v>0</v>
      </c>
      <c r="BJ459" s="411">
        <v>27408</v>
      </c>
      <c r="BK459" s="411">
        <v>28950</v>
      </c>
      <c r="BL459" s="411">
        <v>32757</v>
      </c>
      <c r="BM459" s="411">
        <v>35840</v>
      </c>
      <c r="BN459" s="411">
        <v>41924</v>
      </c>
      <c r="BO459" s="411">
        <v>43724</v>
      </c>
      <c r="BP459" s="411">
        <v>47202.999999999993</v>
      </c>
      <c r="BQ459" s="411">
        <v>45787</v>
      </c>
      <c r="BR459" s="411">
        <v>38565</v>
      </c>
      <c r="BS459" s="411">
        <v>38603</v>
      </c>
      <c r="BT459" s="411">
        <v>32695</v>
      </c>
      <c r="BU459" s="412">
        <v>29078</v>
      </c>
      <c r="BV459" s="411">
        <f t="shared" si="153"/>
        <v>442534</v>
      </c>
      <c r="BW459" s="411">
        <v>0</v>
      </c>
      <c r="BX459" s="411">
        <v>0</v>
      </c>
      <c r="BY459" s="411">
        <v>0</v>
      </c>
      <c r="BZ459" s="411">
        <v>0</v>
      </c>
      <c r="CA459" s="411">
        <v>0</v>
      </c>
      <c r="CB459" s="411">
        <v>0</v>
      </c>
      <c r="CC459" s="411">
        <v>0</v>
      </c>
      <c r="CD459" s="411">
        <v>0</v>
      </c>
      <c r="CE459" s="411">
        <v>0</v>
      </c>
      <c r="CF459" s="411">
        <v>0</v>
      </c>
      <c r="CG459" s="411">
        <v>0</v>
      </c>
      <c r="CH459" s="412">
        <v>0</v>
      </c>
      <c r="CI459" s="411">
        <f t="shared" si="154"/>
        <v>0</v>
      </c>
      <c r="CJ459" s="411">
        <v>27408</v>
      </c>
      <c r="CK459" s="411">
        <v>28950</v>
      </c>
      <c r="CL459" s="411">
        <v>32757</v>
      </c>
      <c r="CM459" s="411">
        <v>35840</v>
      </c>
      <c r="CN459" s="411">
        <v>41924</v>
      </c>
      <c r="CO459" s="411">
        <v>43724</v>
      </c>
      <c r="CP459" s="411">
        <v>47202.999999999993</v>
      </c>
      <c r="CQ459" s="411">
        <v>45787</v>
      </c>
      <c r="CR459" s="411">
        <v>38565</v>
      </c>
      <c r="CS459" s="411">
        <v>38603</v>
      </c>
      <c r="CT459" s="411">
        <v>32695</v>
      </c>
      <c r="CU459" s="412">
        <v>29078</v>
      </c>
      <c r="CV459" s="411">
        <f t="shared" si="155"/>
        <v>442534</v>
      </c>
      <c r="CW459" s="411">
        <v>-1507.7142857142837</v>
      </c>
      <c r="CX459" s="411">
        <v>-1377.5845657646291</v>
      </c>
      <c r="CY459" s="411">
        <v>-960.98173414663734</v>
      </c>
      <c r="CZ459" s="411">
        <v>-766.19259259259036</v>
      </c>
      <c r="DA459" s="411">
        <v>-1155.9237290488163</v>
      </c>
      <c r="DB459" s="411">
        <v>-1802.2530950064699</v>
      </c>
      <c r="DC459" s="411">
        <v>-451.70334928229295</v>
      </c>
      <c r="DD459" s="411">
        <v>521.77009724705931</v>
      </c>
      <c r="DE459" s="411">
        <v>-622.00537048567662</v>
      </c>
      <c r="DF459" s="411">
        <v>-189.05555555555293</v>
      </c>
      <c r="DG459" s="411">
        <v>0</v>
      </c>
      <c r="DH459" s="412">
        <v>0</v>
      </c>
      <c r="DI459" s="411">
        <f t="shared" si="156"/>
        <v>-8311.6441803498892</v>
      </c>
      <c r="DJ459" s="411">
        <v>25900.285714285717</v>
      </c>
      <c r="DK459" s="411">
        <v>27572.415434235369</v>
      </c>
      <c r="DL459" s="411">
        <v>31796.018265853363</v>
      </c>
      <c r="DM459" s="411">
        <v>35073.80740740741</v>
      </c>
      <c r="DN459" s="411">
        <v>40768.076270951184</v>
      </c>
      <c r="DO459" s="411">
        <v>41921.746904993524</v>
      </c>
      <c r="DP459" s="411">
        <v>46751.296650717697</v>
      </c>
      <c r="DQ459" s="411">
        <v>46308.770097247056</v>
      </c>
      <c r="DR459" s="411">
        <v>37942.994629514324</v>
      </c>
      <c r="DS459" s="411">
        <v>38413.944444444453</v>
      </c>
      <c r="DT459" s="411">
        <v>32695</v>
      </c>
      <c r="DU459" s="412">
        <v>29078</v>
      </c>
      <c r="DV459" s="411">
        <f t="shared" si="157"/>
        <v>434222.35581965011</v>
      </c>
      <c r="DW459" s="412">
        <v>25900.285714285717</v>
      </c>
      <c r="DX459" s="412">
        <v>27572.415434235369</v>
      </c>
      <c r="DY459" s="412">
        <v>31796.018265853363</v>
      </c>
      <c r="DZ459" s="412">
        <v>35073.80740740741</v>
      </c>
      <c r="EA459" s="412">
        <v>40768.076270951184</v>
      </c>
      <c r="EB459" s="412">
        <v>41921.746904993524</v>
      </c>
      <c r="EC459" s="412">
        <v>46751.296650717697</v>
      </c>
      <c r="ED459" s="412">
        <v>46308.770097247056</v>
      </c>
      <c r="EE459" s="412">
        <v>37942.994629514324</v>
      </c>
      <c r="EF459" s="412">
        <v>38413.944444444453</v>
      </c>
      <c r="EG459" s="412">
        <v>32695</v>
      </c>
      <c r="EH459" s="412">
        <v>29078</v>
      </c>
      <c r="EI459" s="411">
        <f t="shared" si="158"/>
        <v>434222.35581965011</v>
      </c>
      <c r="EK459" s="411">
        <f t="shared" si="159"/>
        <v>434222.35581965011</v>
      </c>
      <c r="EL459" s="7">
        <f t="shared" si="160"/>
        <v>0</v>
      </c>
    </row>
    <row r="460" spans="1:142">
      <c r="A460" s="365" t="str">
        <f t="shared" si="142"/>
        <v xml:space="preserve"> 098</v>
      </c>
      <c r="B460" s="370" t="s">
        <v>949</v>
      </c>
      <c r="C460" s="370" t="s">
        <v>1170</v>
      </c>
      <c r="D460" s="411">
        <v>27408</v>
      </c>
      <c r="E460" s="411">
        <v>29056</v>
      </c>
      <c r="F460" s="411">
        <v>32835</v>
      </c>
      <c r="G460" s="411">
        <v>35840</v>
      </c>
      <c r="H460" s="411">
        <v>41782</v>
      </c>
      <c r="I460" s="411">
        <v>43866</v>
      </c>
      <c r="J460" s="411">
        <v>47080</v>
      </c>
      <c r="K460" s="411">
        <v>46022</v>
      </c>
      <c r="L460" s="411">
        <v>38544</v>
      </c>
      <c r="M460" s="411">
        <v>38603</v>
      </c>
      <c r="N460" s="411">
        <v>32550</v>
      </c>
      <c r="O460" s="412">
        <v>29078</v>
      </c>
      <c r="P460" s="411">
        <f t="shared" si="143"/>
        <v>442664</v>
      </c>
      <c r="Q460" s="411">
        <f t="shared" si="144"/>
        <v>256348.29032258064</v>
      </c>
      <c r="R460" s="411">
        <f t="shared" si="145"/>
        <v>75451.882091212465</v>
      </c>
      <c r="S460" s="411">
        <f t="shared" si="146"/>
        <v>110863.8275862069</v>
      </c>
      <c r="T460" s="411">
        <v>0</v>
      </c>
      <c r="U460" s="411">
        <v>-105.99999999999952</v>
      </c>
      <c r="V460" s="411">
        <v>-78</v>
      </c>
      <c r="W460" s="411">
        <v>0</v>
      </c>
      <c r="X460" s="411">
        <v>142.00000000000438</v>
      </c>
      <c r="Y460" s="411">
        <v>-142.0000000000029</v>
      </c>
      <c r="Z460" s="411">
        <v>122.99999999999648</v>
      </c>
      <c r="AA460" s="411">
        <v>-235.00000000000063</v>
      </c>
      <c r="AB460" s="411">
        <v>20.999999999999204</v>
      </c>
      <c r="AC460" s="411">
        <v>0</v>
      </c>
      <c r="AD460" s="411">
        <v>144.99999999999864</v>
      </c>
      <c r="AE460" s="412">
        <v>0</v>
      </c>
      <c r="AF460" s="411">
        <f t="shared" si="147"/>
        <v>-130.00000000000432</v>
      </c>
      <c r="AG460" s="411">
        <v>27408</v>
      </c>
      <c r="AH460" s="411">
        <v>28949.999999999996</v>
      </c>
      <c r="AI460" s="411">
        <v>32757</v>
      </c>
      <c r="AJ460" s="411">
        <v>35840</v>
      </c>
      <c r="AK460" s="411">
        <v>41924</v>
      </c>
      <c r="AL460" s="411">
        <v>43724</v>
      </c>
      <c r="AM460" s="411">
        <v>47203</v>
      </c>
      <c r="AN460" s="411">
        <v>45787</v>
      </c>
      <c r="AO460" s="411">
        <v>38565.000000000007</v>
      </c>
      <c r="AP460" s="411">
        <v>38603</v>
      </c>
      <c r="AQ460" s="411">
        <v>32695</v>
      </c>
      <c r="AR460" s="412">
        <v>29078</v>
      </c>
      <c r="AS460" s="411">
        <f t="shared" si="148"/>
        <v>442534</v>
      </c>
      <c r="AT460" s="411">
        <f t="shared" si="149"/>
        <v>256283.32258064515</v>
      </c>
      <c r="AU460" s="411">
        <f t="shared" si="150"/>
        <v>75236.056729699674</v>
      </c>
      <c r="AV460" s="411">
        <f t="shared" si="151"/>
        <v>111014.62068965517</v>
      </c>
      <c r="AW460" s="411">
        <v>0</v>
      </c>
      <c r="AX460" s="411">
        <v>0</v>
      </c>
      <c r="AY460" s="411">
        <v>0</v>
      </c>
      <c r="AZ460" s="411">
        <v>0</v>
      </c>
      <c r="BA460" s="411">
        <v>0</v>
      </c>
      <c r="BB460" s="411">
        <v>0</v>
      </c>
      <c r="BC460" s="411">
        <v>0</v>
      </c>
      <c r="BD460" s="411">
        <v>0</v>
      </c>
      <c r="BE460" s="411">
        <v>0</v>
      </c>
      <c r="BF460" s="411">
        <v>0</v>
      </c>
      <c r="BG460" s="411">
        <v>0</v>
      </c>
      <c r="BH460" s="412">
        <v>0</v>
      </c>
      <c r="BI460" s="411">
        <f t="shared" si="152"/>
        <v>0</v>
      </c>
      <c r="BJ460" s="411">
        <v>27408</v>
      </c>
      <c r="BK460" s="411">
        <v>28949.999999999996</v>
      </c>
      <c r="BL460" s="411">
        <v>32757</v>
      </c>
      <c r="BM460" s="411">
        <v>35840</v>
      </c>
      <c r="BN460" s="411">
        <v>41924</v>
      </c>
      <c r="BO460" s="411">
        <v>43724</v>
      </c>
      <c r="BP460" s="411">
        <v>47203</v>
      </c>
      <c r="BQ460" s="411">
        <v>45787</v>
      </c>
      <c r="BR460" s="411">
        <v>38565.000000000007</v>
      </c>
      <c r="BS460" s="411">
        <v>38603</v>
      </c>
      <c r="BT460" s="411">
        <v>32695</v>
      </c>
      <c r="BU460" s="412">
        <v>29078</v>
      </c>
      <c r="BV460" s="411">
        <f t="shared" si="153"/>
        <v>442534</v>
      </c>
      <c r="BW460" s="411">
        <v>0</v>
      </c>
      <c r="BX460" s="411">
        <v>0</v>
      </c>
      <c r="BY460" s="411">
        <v>0</v>
      </c>
      <c r="BZ460" s="411">
        <v>0</v>
      </c>
      <c r="CA460" s="411">
        <v>0</v>
      </c>
      <c r="CB460" s="411">
        <v>0</v>
      </c>
      <c r="CC460" s="411">
        <v>0</v>
      </c>
      <c r="CD460" s="411">
        <v>0</v>
      </c>
      <c r="CE460" s="411">
        <v>0</v>
      </c>
      <c r="CF460" s="411">
        <v>0</v>
      </c>
      <c r="CG460" s="411">
        <v>0</v>
      </c>
      <c r="CH460" s="412">
        <v>0</v>
      </c>
      <c r="CI460" s="411">
        <f t="shared" si="154"/>
        <v>0</v>
      </c>
      <c r="CJ460" s="411">
        <v>27408</v>
      </c>
      <c r="CK460" s="411">
        <v>28949.999999999996</v>
      </c>
      <c r="CL460" s="411">
        <v>32757</v>
      </c>
      <c r="CM460" s="411">
        <v>35840</v>
      </c>
      <c r="CN460" s="411">
        <v>41924</v>
      </c>
      <c r="CO460" s="411">
        <v>43724</v>
      </c>
      <c r="CP460" s="411">
        <v>47203</v>
      </c>
      <c r="CQ460" s="411">
        <v>45787</v>
      </c>
      <c r="CR460" s="411">
        <v>38565.000000000007</v>
      </c>
      <c r="CS460" s="411">
        <v>38603</v>
      </c>
      <c r="CT460" s="411">
        <v>32695</v>
      </c>
      <c r="CU460" s="412">
        <v>29078</v>
      </c>
      <c r="CV460" s="411">
        <f t="shared" si="155"/>
        <v>442534</v>
      </c>
      <c r="CW460" s="411">
        <v>-1507.7142857142837</v>
      </c>
      <c r="CX460" s="411">
        <v>-1377.5845657646291</v>
      </c>
      <c r="CY460" s="411">
        <v>-960.98173414663734</v>
      </c>
      <c r="CZ460" s="411">
        <v>-766.19259259259036</v>
      </c>
      <c r="DA460" s="411">
        <v>-1155.9237290488163</v>
      </c>
      <c r="DB460" s="411">
        <v>-1802.2530950064699</v>
      </c>
      <c r="DC460" s="411">
        <v>-451.70334928229295</v>
      </c>
      <c r="DD460" s="411">
        <v>521.77009724705931</v>
      </c>
      <c r="DE460" s="411">
        <v>-622.00537048567662</v>
      </c>
      <c r="DF460" s="411">
        <v>-189.05555555555293</v>
      </c>
      <c r="DG460" s="411">
        <v>0</v>
      </c>
      <c r="DH460" s="412">
        <v>0</v>
      </c>
      <c r="DI460" s="411">
        <f t="shared" si="156"/>
        <v>-8311.6441803498892</v>
      </c>
      <c r="DJ460" s="411">
        <v>25900.285714285717</v>
      </c>
      <c r="DK460" s="411">
        <v>27572.415434235372</v>
      </c>
      <c r="DL460" s="411">
        <v>31796.018265853363</v>
      </c>
      <c r="DM460" s="411">
        <v>35073.80740740741</v>
      </c>
      <c r="DN460" s="411">
        <v>40768.076270951191</v>
      </c>
      <c r="DO460" s="411">
        <v>41921.746904993524</v>
      </c>
      <c r="DP460" s="411">
        <v>46751.296650717704</v>
      </c>
      <c r="DQ460" s="411">
        <v>46308.770097247063</v>
      </c>
      <c r="DR460" s="411">
        <v>37942.994629514324</v>
      </c>
      <c r="DS460" s="411">
        <v>38413.944444444445</v>
      </c>
      <c r="DT460" s="411">
        <v>32695</v>
      </c>
      <c r="DU460" s="412">
        <v>29078</v>
      </c>
      <c r="DV460" s="411">
        <f t="shared" si="157"/>
        <v>434222.35581965011</v>
      </c>
      <c r="DW460" s="412">
        <v>25900.285714285717</v>
      </c>
      <c r="DX460" s="412">
        <v>27572.415434235372</v>
      </c>
      <c r="DY460" s="412">
        <v>31796.018265853363</v>
      </c>
      <c r="DZ460" s="412">
        <v>35073.80740740741</v>
      </c>
      <c r="EA460" s="412">
        <v>40768.076270951191</v>
      </c>
      <c r="EB460" s="412">
        <v>41921.746904993524</v>
      </c>
      <c r="EC460" s="412">
        <v>46751.296650717704</v>
      </c>
      <c r="ED460" s="412">
        <v>46308.770097247063</v>
      </c>
      <c r="EE460" s="412">
        <v>37942.994629514324</v>
      </c>
      <c r="EF460" s="412">
        <v>38413.944444444445</v>
      </c>
      <c r="EG460" s="412">
        <v>32695</v>
      </c>
      <c r="EH460" s="412">
        <v>29078</v>
      </c>
      <c r="EI460" s="411">
        <f t="shared" si="158"/>
        <v>434222.35581965011</v>
      </c>
      <c r="EK460" s="411">
        <f t="shared" si="159"/>
        <v>434222.35581965011</v>
      </c>
      <c r="EL460" s="7">
        <f t="shared" si="160"/>
        <v>0</v>
      </c>
    </row>
    <row r="461" spans="1:142">
      <c r="A461" s="365" t="str">
        <f t="shared" si="142"/>
        <v xml:space="preserve"> 098</v>
      </c>
      <c r="B461" s="370" t="s">
        <v>949</v>
      </c>
      <c r="C461" s="370" t="s">
        <v>1171</v>
      </c>
      <c r="D461" s="411">
        <v>27408</v>
      </c>
      <c r="E461" s="411">
        <v>29056</v>
      </c>
      <c r="F461" s="411">
        <v>32835</v>
      </c>
      <c r="G461" s="411">
        <v>35840</v>
      </c>
      <c r="H461" s="411">
        <v>41782</v>
      </c>
      <c r="I461" s="411">
        <v>43866</v>
      </c>
      <c r="J461" s="411">
        <v>47080</v>
      </c>
      <c r="K461" s="411">
        <v>46022</v>
      </c>
      <c r="L461" s="411">
        <v>38544</v>
      </c>
      <c r="M461" s="411">
        <v>38603</v>
      </c>
      <c r="N461" s="411">
        <v>32550</v>
      </c>
      <c r="O461" s="412">
        <v>29078</v>
      </c>
      <c r="P461" s="411">
        <f t="shared" si="143"/>
        <v>442664</v>
      </c>
      <c r="Q461" s="411">
        <f t="shared" si="144"/>
        <v>256348.29032258064</v>
      </c>
      <c r="R461" s="411">
        <f t="shared" si="145"/>
        <v>75451.882091212465</v>
      </c>
      <c r="S461" s="411">
        <f t="shared" si="146"/>
        <v>110863.8275862069</v>
      </c>
      <c r="T461" s="411">
        <v>0</v>
      </c>
      <c r="U461" s="411">
        <v>-105.99999999999952</v>
      </c>
      <c r="V461" s="411">
        <v>-78</v>
      </c>
      <c r="W461" s="411">
        <v>0</v>
      </c>
      <c r="X461" s="411">
        <v>142.00000000000438</v>
      </c>
      <c r="Y461" s="411">
        <v>-142.0000000000029</v>
      </c>
      <c r="Z461" s="411">
        <v>122.99999999999648</v>
      </c>
      <c r="AA461" s="411">
        <v>-235.00000000000063</v>
      </c>
      <c r="AB461" s="411">
        <v>20.999999999999204</v>
      </c>
      <c r="AC461" s="411">
        <v>0</v>
      </c>
      <c r="AD461" s="411">
        <v>144.99999999999864</v>
      </c>
      <c r="AE461" s="412">
        <v>0</v>
      </c>
      <c r="AF461" s="411">
        <f t="shared" si="147"/>
        <v>-130.00000000000432</v>
      </c>
      <c r="AG461" s="411">
        <v>27408</v>
      </c>
      <c r="AH461" s="411">
        <v>28950</v>
      </c>
      <c r="AI461" s="411">
        <v>32757.000000000004</v>
      </c>
      <c r="AJ461" s="411">
        <v>35840</v>
      </c>
      <c r="AK461" s="411">
        <v>41924</v>
      </c>
      <c r="AL461" s="411">
        <v>43724.000000000007</v>
      </c>
      <c r="AM461" s="411">
        <v>47202.999999999993</v>
      </c>
      <c r="AN461" s="411">
        <v>45787</v>
      </c>
      <c r="AO461" s="411">
        <v>38565.000000000007</v>
      </c>
      <c r="AP461" s="411">
        <v>38603</v>
      </c>
      <c r="AQ461" s="411">
        <v>32694.999999999996</v>
      </c>
      <c r="AR461" s="412">
        <v>29078</v>
      </c>
      <c r="AS461" s="411">
        <f t="shared" si="148"/>
        <v>442534</v>
      </c>
      <c r="AT461" s="411">
        <f t="shared" si="149"/>
        <v>256283.32258064515</v>
      </c>
      <c r="AU461" s="411">
        <f t="shared" si="150"/>
        <v>75236.056729699674</v>
      </c>
      <c r="AV461" s="411">
        <f t="shared" si="151"/>
        <v>111014.62068965517</v>
      </c>
      <c r="AW461" s="411">
        <v>0</v>
      </c>
      <c r="AX461" s="411">
        <v>0</v>
      </c>
      <c r="AY461" s="411">
        <v>0</v>
      </c>
      <c r="AZ461" s="411">
        <v>0</v>
      </c>
      <c r="BA461" s="411">
        <v>0</v>
      </c>
      <c r="BB461" s="411">
        <v>0</v>
      </c>
      <c r="BC461" s="411">
        <v>0</v>
      </c>
      <c r="BD461" s="411">
        <v>0</v>
      </c>
      <c r="BE461" s="411">
        <v>0</v>
      </c>
      <c r="BF461" s="411">
        <v>0</v>
      </c>
      <c r="BG461" s="411">
        <v>0</v>
      </c>
      <c r="BH461" s="412">
        <v>0</v>
      </c>
      <c r="BI461" s="411">
        <f t="shared" si="152"/>
        <v>0</v>
      </c>
      <c r="BJ461" s="411">
        <v>27408</v>
      </c>
      <c r="BK461" s="411">
        <v>28950</v>
      </c>
      <c r="BL461" s="411">
        <v>32757.000000000004</v>
      </c>
      <c r="BM461" s="411">
        <v>35840</v>
      </c>
      <c r="BN461" s="411">
        <v>41924</v>
      </c>
      <c r="BO461" s="411">
        <v>43724.000000000007</v>
      </c>
      <c r="BP461" s="411">
        <v>47202.999999999993</v>
      </c>
      <c r="BQ461" s="411">
        <v>45787</v>
      </c>
      <c r="BR461" s="411">
        <v>38565.000000000007</v>
      </c>
      <c r="BS461" s="411">
        <v>38603</v>
      </c>
      <c r="BT461" s="411">
        <v>32694.999999999996</v>
      </c>
      <c r="BU461" s="412">
        <v>29078</v>
      </c>
      <c r="BV461" s="411">
        <f t="shared" si="153"/>
        <v>442534</v>
      </c>
      <c r="BW461" s="411">
        <v>0</v>
      </c>
      <c r="BX461" s="411">
        <v>0</v>
      </c>
      <c r="BY461" s="411">
        <v>0</v>
      </c>
      <c r="BZ461" s="411">
        <v>0</v>
      </c>
      <c r="CA461" s="411">
        <v>0</v>
      </c>
      <c r="CB461" s="411">
        <v>0</v>
      </c>
      <c r="CC461" s="411">
        <v>0</v>
      </c>
      <c r="CD461" s="411">
        <v>0</v>
      </c>
      <c r="CE461" s="411">
        <v>0</v>
      </c>
      <c r="CF461" s="411">
        <v>0</v>
      </c>
      <c r="CG461" s="411">
        <v>0</v>
      </c>
      <c r="CH461" s="412">
        <v>0</v>
      </c>
      <c r="CI461" s="411">
        <f t="shared" si="154"/>
        <v>0</v>
      </c>
      <c r="CJ461" s="411">
        <v>27408</v>
      </c>
      <c r="CK461" s="411">
        <v>28950</v>
      </c>
      <c r="CL461" s="411">
        <v>32757.000000000004</v>
      </c>
      <c r="CM461" s="411">
        <v>35840</v>
      </c>
      <c r="CN461" s="411">
        <v>41924</v>
      </c>
      <c r="CO461" s="411">
        <v>43724.000000000007</v>
      </c>
      <c r="CP461" s="411">
        <v>47202.999999999993</v>
      </c>
      <c r="CQ461" s="411">
        <v>45787</v>
      </c>
      <c r="CR461" s="411">
        <v>38565.000000000007</v>
      </c>
      <c r="CS461" s="411">
        <v>38603</v>
      </c>
      <c r="CT461" s="411">
        <v>32694.999999999996</v>
      </c>
      <c r="CU461" s="412">
        <v>29078</v>
      </c>
      <c r="CV461" s="411">
        <f t="shared" si="155"/>
        <v>442534</v>
      </c>
      <c r="CW461" s="411">
        <v>-1507.7142857142837</v>
      </c>
      <c r="CX461" s="411">
        <v>-1377.5845657646291</v>
      </c>
      <c r="CY461" s="411">
        <v>-960.98173414663734</v>
      </c>
      <c r="CZ461" s="411">
        <v>-766.19259259259036</v>
      </c>
      <c r="DA461" s="411">
        <v>-1155.9237290488163</v>
      </c>
      <c r="DB461" s="411">
        <v>-1802.2530950064699</v>
      </c>
      <c r="DC461" s="411">
        <v>-451.70334928229295</v>
      </c>
      <c r="DD461" s="411">
        <v>521.77009724705931</v>
      </c>
      <c r="DE461" s="411">
        <v>-622.00537048567662</v>
      </c>
      <c r="DF461" s="411">
        <v>-189.05555555555293</v>
      </c>
      <c r="DG461" s="411">
        <v>0</v>
      </c>
      <c r="DH461" s="412">
        <v>0</v>
      </c>
      <c r="DI461" s="411">
        <f t="shared" si="156"/>
        <v>-8311.6441803498892</v>
      </c>
      <c r="DJ461" s="411">
        <v>25900.285714285717</v>
      </c>
      <c r="DK461" s="411">
        <v>27572.415434235372</v>
      </c>
      <c r="DL461" s="411">
        <v>31796.018265853363</v>
      </c>
      <c r="DM461" s="411">
        <v>35073.80740740741</v>
      </c>
      <c r="DN461" s="411">
        <v>40768.076270951184</v>
      </c>
      <c r="DO461" s="411">
        <v>41921.746904993524</v>
      </c>
      <c r="DP461" s="411">
        <v>46751.296650717697</v>
      </c>
      <c r="DQ461" s="411">
        <v>46308.770097247063</v>
      </c>
      <c r="DR461" s="411">
        <v>37942.994629514316</v>
      </c>
      <c r="DS461" s="411">
        <v>38413.944444444445</v>
      </c>
      <c r="DT461" s="411">
        <v>32694.999999999996</v>
      </c>
      <c r="DU461" s="412">
        <v>29078</v>
      </c>
      <c r="DV461" s="411">
        <f t="shared" si="157"/>
        <v>434222.35581965005</v>
      </c>
      <c r="DW461" s="412">
        <v>25900.285714285717</v>
      </c>
      <c r="DX461" s="412">
        <v>27572.415434235372</v>
      </c>
      <c r="DY461" s="412">
        <v>31796.018265853363</v>
      </c>
      <c r="DZ461" s="412">
        <v>35073.80740740741</v>
      </c>
      <c r="EA461" s="412">
        <v>40768.076270951184</v>
      </c>
      <c r="EB461" s="412">
        <v>41921.746904993524</v>
      </c>
      <c r="EC461" s="412">
        <v>46751.296650717697</v>
      </c>
      <c r="ED461" s="412">
        <v>46308.770097247063</v>
      </c>
      <c r="EE461" s="412">
        <v>37942.994629514316</v>
      </c>
      <c r="EF461" s="412">
        <v>38413.944444444445</v>
      </c>
      <c r="EG461" s="412">
        <v>32694.999999999996</v>
      </c>
      <c r="EH461" s="412">
        <v>29078</v>
      </c>
      <c r="EI461" s="411">
        <f t="shared" si="158"/>
        <v>434222.35581965005</v>
      </c>
      <c r="EK461" s="411">
        <f t="shared" si="159"/>
        <v>434222.35581965011</v>
      </c>
      <c r="EL461" s="7">
        <f t="shared" si="160"/>
        <v>0</v>
      </c>
    </row>
    <row r="462" spans="1:142">
      <c r="A462" s="365" t="str">
        <f t="shared" si="142"/>
        <v xml:space="preserve"> 098</v>
      </c>
      <c r="B462" s="370" t="s">
        <v>949</v>
      </c>
      <c r="C462" s="370" t="s">
        <v>1172</v>
      </c>
      <c r="D462" s="411">
        <v>27408</v>
      </c>
      <c r="E462" s="411">
        <v>29056</v>
      </c>
      <c r="F462" s="411">
        <v>32835</v>
      </c>
      <c r="G462" s="411">
        <v>35840</v>
      </c>
      <c r="H462" s="411">
        <v>41782</v>
      </c>
      <c r="I462" s="411">
        <v>43866</v>
      </c>
      <c r="J462" s="411">
        <v>47080</v>
      </c>
      <c r="K462" s="411">
        <v>46022</v>
      </c>
      <c r="L462" s="411">
        <v>38544</v>
      </c>
      <c r="M462" s="411">
        <v>38603</v>
      </c>
      <c r="N462" s="411">
        <v>32550</v>
      </c>
      <c r="O462" s="412">
        <v>29078</v>
      </c>
      <c r="P462" s="411">
        <f t="shared" si="143"/>
        <v>442664</v>
      </c>
      <c r="Q462" s="411">
        <f t="shared" si="144"/>
        <v>256348.29032258064</v>
      </c>
      <c r="R462" s="411">
        <f t="shared" si="145"/>
        <v>75451.882091212465</v>
      </c>
      <c r="S462" s="411">
        <f t="shared" si="146"/>
        <v>110863.8275862069</v>
      </c>
      <c r="T462" s="411">
        <v>0</v>
      </c>
      <c r="U462" s="411">
        <v>-105.99999999999952</v>
      </c>
      <c r="V462" s="411">
        <v>-78</v>
      </c>
      <c r="W462" s="411">
        <v>0</v>
      </c>
      <c r="X462" s="411">
        <v>142.00000000000438</v>
      </c>
      <c r="Y462" s="411">
        <v>-142.0000000000029</v>
      </c>
      <c r="Z462" s="411">
        <v>122.99999999999648</v>
      </c>
      <c r="AA462" s="411">
        <v>-235.00000000000063</v>
      </c>
      <c r="AB462" s="411">
        <v>20.999999999999204</v>
      </c>
      <c r="AC462" s="411">
        <v>0</v>
      </c>
      <c r="AD462" s="411">
        <v>144.99999999999864</v>
      </c>
      <c r="AE462" s="412">
        <v>0</v>
      </c>
      <c r="AF462" s="411">
        <f t="shared" si="147"/>
        <v>-130.00000000000432</v>
      </c>
      <c r="AG462" s="411">
        <v>27408</v>
      </c>
      <c r="AH462" s="411">
        <v>28950.000000000004</v>
      </c>
      <c r="AI462" s="411">
        <v>32757</v>
      </c>
      <c r="AJ462" s="411">
        <v>35840</v>
      </c>
      <c r="AK462" s="411">
        <v>41924</v>
      </c>
      <c r="AL462" s="411">
        <v>43723.999999999993</v>
      </c>
      <c r="AM462" s="411">
        <v>47203</v>
      </c>
      <c r="AN462" s="411">
        <v>45787</v>
      </c>
      <c r="AO462" s="411">
        <v>38565</v>
      </c>
      <c r="AP462" s="411">
        <v>38603</v>
      </c>
      <c r="AQ462" s="411">
        <v>32695</v>
      </c>
      <c r="AR462" s="412">
        <v>29078</v>
      </c>
      <c r="AS462" s="411">
        <f t="shared" si="148"/>
        <v>442534</v>
      </c>
      <c r="AT462" s="411">
        <f t="shared" si="149"/>
        <v>256283.32258064515</v>
      </c>
      <c r="AU462" s="411">
        <f t="shared" si="150"/>
        <v>75236.05672969966</v>
      </c>
      <c r="AV462" s="411">
        <f t="shared" si="151"/>
        <v>111014.62068965517</v>
      </c>
      <c r="AW462" s="411">
        <v>0</v>
      </c>
      <c r="AX462" s="411">
        <v>0</v>
      </c>
      <c r="AY462" s="411">
        <v>0</v>
      </c>
      <c r="AZ462" s="411">
        <v>0</v>
      </c>
      <c r="BA462" s="411">
        <v>0</v>
      </c>
      <c r="BB462" s="411">
        <v>0</v>
      </c>
      <c r="BC462" s="411">
        <v>0</v>
      </c>
      <c r="BD462" s="411">
        <v>0</v>
      </c>
      <c r="BE462" s="411">
        <v>0</v>
      </c>
      <c r="BF462" s="411">
        <v>0</v>
      </c>
      <c r="BG462" s="411">
        <v>0</v>
      </c>
      <c r="BH462" s="412">
        <v>0</v>
      </c>
      <c r="BI462" s="411">
        <f t="shared" si="152"/>
        <v>0</v>
      </c>
      <c r="BJ462" s="411">
        <v>27408</v>
      </c>
      <c r="BK462" s="411">
        <v>28950.000000000004</v>
      </c>
      <c r="BL462" s="411">
        <v>32757</v>
      </c>
      <c r="BM462" s="411">
        <v>35840</v>
      </c>
      <c r="BN462" s="411">
        <v>41924</v>
      </c>
      <c r="BO462" s="411">
        <v>43723.999999999993</v>
      </c>
      <c r="BP462" s="411">
        <v>47203</v>
      </c>
      <c r="BQ462" s="411">
        <v>45787</v>
      </c>
      <c r="BR462" s="411">
        <v>38565</v>
      </c>
      <c r="BS462" s="411">
        <v>38603</v>
      </c>
      <c r="BT462" s="411">
        <v>32695</v>
      </c>
      <c r="BU462" s="412">
        <v>29078</v>
      </c>
      <c r="BV462" s="411">
        <f t="shared" si="153"/>
        <v>442534</v>
      </c>
      <c r="BW462" s="411">
        <v>0</v>
      </c>
      <c r="BX462" s="411">
        <v>0</v>
      </c>
      <c r="BY462" s="411">
        <v>0</v>
      </c>
      <c r="BZ462" s="411">
        <v>0</v>
      </c>
      <c r="CA462" s="411">
        <v>0</v>
      </c>
      <c r="CB462" s="411">
        <v>0</v>
      </c>
      <c r="CC462" s="411">
        <v>0</v>
      </c>
      <c r="CD462" s="411">
        <v>0</v>
      </c>
      <c r="CE462" s="411">
        <v>0</v>
      </c>
      <c r="CF462" s="411">
        <v>0</v>
      </c>
      <c r="CG462" s="411">
        <v>0</v>
      </c>
      <c r="CH462" s="412">
        <v>0</v>
      </c>
      <c r="CI462" s="411">
        <f t="shared" si="154"/>
        <v>0</v>
      </c>
      <c r="CJ462" s="411">
        <v>27408</v>
      </c>
      <c r="CK462" s="411">
        <v>28950.000000000004</v>
      </c>
      <c r="CL462" s="411">
        <v>32757</v>
      </c>
      <c r="CM462" s="411">
        <v>35840</v>
      </c>
      <c r="CN462" s="411">
        <v>41924</v>
      </c>
      <c r="CO462" s="411">
        <v>43723.999999999993</v>
      </c>
      <c r="CP462" s="411">
        <v>47203</v>
      </c>
      <c r="CQ462" s="411">
        <v>45787</v>
      </c>
      <c r="CR462" s="411">
        <v>38565</v>
      </c>
      <c r="CS462" s="411">
        <v>38603</v>
      </c>
      <c r="CT462" s="411">
        <v>32695</v>
      </c>
      <c r="CU462" s="412">
        <v>29078</v>
      </c>
      <c r="CV462" s="411">
        <f t="shared" si="155"/>
        <v>442534</v>
      </c>
      <c r="CW462" s="411">
        <v>-1507.7142857142837</v>
      </c>
      <c r="CX462" s="411">
        <v>-1377.5845657646291</v>
      </c>
      <c r="CY462" s="411">
        <v>-960.98173414663734</v>
      </c>
      <c r="CZ462" s="411">
        <v>-766.19259259259036</v>
      </c>
      <c r="DA462" s="411">
        <v>-1155.9237290488163</v>
      </c>
      <c r="DB462" s="411">
        <v>-1802.2530950064699</v>
      </c>
      <c r="DC462" s="411">
        <v>-451.70334928229295</v>
      </c>
      <c r="DD462" s="411">
        <v>521.77009724705931</v>
      </c>
      <c r="DE462" s="411">
        <v>-622.00537048567662</v>
      </c>
      <c r="DF462" s="411">
        <v>-189.05555555555293</v>
      </c>
      <c r="DG462" s="411">
        <v>0</v>
      </c>
      <c r="DH462" s="412">
        <v>0</v>
      </c>
      <c r="DI462" s="411">
        <f t="shared" si="156"/>
        <v>-8311.6441803498892</v>
      </c>
      <c r="DJ462" s="411">
        <v>25900.285714285717</v>
      </c>
      <c r="DK462" s="411">
        <v>27572.415434235372</v>
      </c>
      <c r="DL462" s="411">
        <v>31796.018265853363</v>
      </c>
      <c r="DM462" s="411">
        <v>35073.80740740741</v>
      </c>
      <c r="DN462" s="411">
        <v>40768.076270951191</v>
      </c>
      <c r="DO462" s="411">
        <v>41921.746904993524</v>
      </c>
      <c r="DP462" s="411">
        <v>46751.296650717712</v>
      </c>
      <c r="DQ462" s="411">
        <v>46308.770097247056</v>
      </c>
      <c r="DR462" s="411">
        <v>37942.994629514324</v>
      </c>
      <c r="DS462" s="411">
        <v>38413.944444444453</v>
      </c>
      <c r="DT462" s="411">
        <v>32695</v>
      </c>
      <c r="DU462" s="412">
        <v>29078</v>
      </c>
      <c r="DV462" s="411">
        <f t="shared" si="157"/>
        <v>434222.35581965011</v>
      </c>
      <c r="DW462" s="412">
        <v>25900.285714285717</v>
      </c>
      <c r="DX462" s="412">
        <v>27572.415434235372</v>
      </c>
      <c r="DY462" s="412">
        <v>31796.018265853363</v>
      </c>
      <c r="DZ462" s="412">
        <v>35073.80740740741</v>
      </c>
      <c r="EA462" s="412">
        <v>40768.076270951191</v>
      </c>
      <c r="EB462" s="412">
        <v>41921.746904993524</v>
      </c>
      <c r="EC462" s="412">
        <v>46751.296650717712</v>
      </c>
      <c r="ED462" s="412">
        <v>46308.770097247056</v>
      </c>
      <c r="EE462" s="412">
        <v>37942.994629514324</v>
      </c>
      <c r="EF462" s="412">
        <v>38413.944444444453</v>
      </c>
      <c r="EG462" s="412">
        <v>32695</v>
      </c>
      <c r="EH462" s="412">
        <v>29078</v>
      </c>
      <c r="EI462" s="411">
        <f t="shared" si="158"/>
        <v>434222.35581965011</v>
      </c>
      <c r="EK462" s="411">
        <f t="shared" si="159"/>
        <v>434222.35581965011</v>
      </c>
      <c r="EL462" s="7">
        <f t="shared" si="160"/>
        <v>0</v>
      </c>
    </row>
    <row r="463" spans="1:142">
      <c r="A463" s="365" t="str">
        <f t="shared" si="142"/>
        <v xml:space="preserve"> 098</v>
      </c>
      <c r="B463" s="370" t="s">
        <v>949</v>
      </c>
      <c r="C463" s="370" t="s">
        <v>920</v>
      </c>
      <c r="D463" s="411">
        <v>27408</v>
      </c>
      <c r="E463" s="411">
        <v>29056</v>
      </c>
      <c r="F463" s="411">
        <v>32835</v>
      </c>
      <c r="G463" s="411">
        <v>35840</v>
      </c>
      <c r="H463" s="411">
        <v>41782</v>
      </c>
      <c r="I463" s="411">
        <v>43866</v>
      </c>
      <c r="J463" s="411">
        <v>47080</v>
      </c>
      <c r="K463" s="411">
        <v>46022</v>
      </c>
      <c r="L463" s="411">
        <v>38544</v>
      </c>
      <c r="M463" s="411">
        <v>38603</v>
      </c>
      <c r="N463" s="411">
        <v>32550</v>
      </c>
      <c r="O463" s="412">
        <v>29078</v>
      </c>
      <c r="P463" s="411">
        <f t="shared" si="143"/>
        <v>442664</v>
      </c>
      <c r="Q463" s="411">
        <f t="shared" si="144"/>
        <v>256348.29032258064</v>
      </c>
      <c r="R463" s="411">
        <f t="shared" si="145"/>
        <v>75451.882091212465</v>
      </c>
      <c r="S463" s="411">
        <f t="shared" si="146"/>
        <v>110863.8275862069</v>
      </c>
      <c r="T463" s="411">
        <v>0</v>
      </c>
      <c r="U463" s="411">
        <v>-105.99999999999952</v>
      </c>
      <c r="V463" s="411">
        <v>-78</v>
      </c>
      <c r="W463" s="411">
        <v>0</v>
      </c>
      <c r="X463" s="411">
        <v>142.00000000000438</v>
      </c>
      <c r="Y463" s="411">
        <v>-142.0000000000029</v>
      </c>
      <c r="Z463" s="411">
        <v>122.99999999999648</v>
      </c>
      <c r="AA463" s="411">
        <v>-235.00000000000063</v>
      </c>
      <c r="AB463" s="411">
        <v>20.999999999999204</v>
      </c>
      <c r="AC463" s="411">
        <v>0</v>
      </c>
      <c r="AD463" s="411">
        <v>144.99999999999864</v>
      </c>
      <c r="AE463" s="412">
        <v>0</v>
      </c>
      <c r="AF463" s="411">
        <f t="shared" si="147"/>
        <v>-130.00000000000432</v>
      </c>
      <c r="AG463" s="411">
        <v>27408</v>
      </c>
      <c r="AH463" s="411">
        <v>28950</v>
      </c>
      <c r="AI463" s="411">
        <v>32757</v>
      </c>
      <c r="AJ463" s="411">
        <v>35840</v>
      </c>
      <c r="AK463" s="411">
        <v>41924</v>
      </c>
      <c r="AL463" s="411">
        <v>43724</v>
      </c>
      <c r="AM463" s="411">
        <v>47203</v>
      </c>
      <c r="AN463" s="411">
        <v>45787</v>
      </c>
      <c r="AO463" s="411">
        <v>38565</v>
      </c>
      <c r="AP463" s="411">
        <v>38603</v>
      </c>
      <c r="AQ463" s="411">
        <v>32695</v>
      </c>
      <c r="AR463" s="412">
        <v>29078</v>
      </c>
      <c r="AS463" s="411">
        <f t="shared" si="148"/>
        <v>442534</v>
      </c>
      <c r="AT463" s="411">
        <f t="shared" si="149"/>
        <v>256283.32258064515</v>
      </c>
      <c r="AU463" s="411">
        <f t="shared" si="150"/>
        <v>75236.05672969966</v>
      </c>
      <c r="AV463" s="411">
        <f t="shared" si="151"/>
        <v>111014.62068965517</v>
      </c>
      <c r="AW463" s="411">
        <v>0</v>
      </c>
      <c r="AX463" s="411">
        <v>0</v>
      </c>
      <c r="AY463" s="411">
        <v>0</v>
      </c>
      <c r="AZ463" s="411">
        <v>0</v>
      </c>
      <c r="BA463" s="411">
        <v>0</v>
      </c>
      <c r="BB463" s="411">
        <v>0</v>
      </c>
      <c r="BC463" s="411">
        <v>0</v>
      </c>
      <c r="BD463" s="411">
        <v>0</v>
      </c>
      <c r="BE463" s="411">
        <v>0</v>
      </c>
      <c r="BF463" s="411">
        <v>0</v>
      </c>
      <c r="BG463" s="411">
        <v>0</v>
      </c>
      <c r="BH463" s="412">
        <v>0</v>
      </c>
      <c r="BI463" s="411">
        <f t="shared" si="152"/>
        <v>0</v>
      </c>
      <c r="BJ463" s="411">
        <v>27408</v>
      </c>
      <c r="BK463" s="411">
        <v>28950</v>
      </c>
      <c r="BL463" s="411">
        <v>32757</v>
      </c>
      <c r="BM463" s="411">
        <v>35840</v>
      </c>
      <c r="BN463" s="411">
        <v>41924</v>
      </c>
      <c r="BO463" s="411">
        <v>43724</v>
      </c>
      <c r="BP463" s="411">
        <v>47203</v>
      </c>
      <c r="BQ463" s="411">
        <v>45787</v>
      </c>
      <c r="BR463" s="411">
        <v>38565</v>
      </c>
      <c r="BS463" s="411">
        <v>38603</v>
      </c>
      <c r="BT463" s="411">
        <v>32695</v>
      </c>
      <c r="BU463" s="412">
        <v>29078</v>
      </c>
      <c r="BV463" s="411">
        <f t="shared" si="153"/>
        <v>442534</v>
      </c>
      <c r="BW463" s="411">
        <v>0</v>
      </c>
      <c r="BX463" s="411">
        <v>0</v>
      </c>
      <c r="BY463" s="411">
        <v>0</v>
      </c>
      <c r="BZ463" s="411">
        <v>0</v>
      </c>
      <c r="CA463" s="411">
        <v>0</v>
      </c>
      <c r="CB463" s="411">
        <v>0</v>
      </c>
      <c r="CC463" s="411">
        <v>0</v>
      </c>
      <c r="CD463" s="411">
        <v>0</v>
      </c>
      <c r="CE463" s="411">
        <v>0</v>
      </c>
      <c r="CF463" s="411">
        <v>0</v>
      </c>
      <c r="CG463" s="411">
        <v>0</v>
      </c>
      <c r="CH463" s="412">
        <v>0</v>
      </c>
      <c r="CI463" s="411">
        <f t="shared" si="154"/>
        <v>0</v>
      </c>
      <c r="CJ463" s="411">
        <v>27408</v>
      </c>
      <c r="CK463" s="411">
        <v>28950</v>
      </c>
      <c r="CL463" s="411">
        <v>32757</v>
      </c>
      <c r="CM463" s="411">
        <v>35840</v>
      </c>
      <c r="CN463" s="411">
        <v>41924</v>
      </c>
      <c r="CO463" s="411">
        <v>43724</v>
      </c>
      <c r="CP463" s="411">
        <v>47203</v>
      </c>
      <c r="CQ463" s="411">
        <v>45787</v>
      </c>
      <c r="CR463" s="411">
        <v>38565</v>
      </c>
      <c r="CS463" s="411">
        <v>38603</v>
      </c>
      <c r="CT463" s="411">
        <v>32695</v>
      </c>
      <c r="CU463" s="412">
        <v>29078</v>
      </c>
      <c r="CV463" s="411">
        <f t="shared" si="155"/>
        <v>442534</v>
      </c>
      <c r="CW463" s="411">
        <v>-1507.7142857142837</v>
      </c>
      <c r="CX463" s="411">
        <v>-1377.5845657646291</v>
      </c>
      <c r="CY463" s="411">
        <v>-960.98173414663734</v>
      </c>
      <c r="CZ463" s="411">
        <v>-766.19259259259036</v>
      </c>
      <c r="DA463" s="411">
        <v>-1155.9237290488163</v>
      </c>
      <c r="DB463" s="411">
        <v>-1802.2530950064699</v>
      </c>
      <c r="DC463" s="411">
        <v>-451.70334928229295</v>
      </c>
      <c r="DD463" s="411">
        <v>521.77009724705931</v>
      </c>
      <c r="DE463" s="411">
        <v>-622.00537048567662</v>
      </c>
      <c r="DF463" s="411">
        <v>-189.05555555555293</v>
      </c>
      <c r="DG463" s="411">
        <v>0</v>
      </c>
      <c r="DH463" s="412">
        <v>0</v>
      </c>
      <c r="DI463" s="411">
        <f t="shared" si="156"/>
        <v>-8311.6441803498892</v>
      </c>
      <c r="DJ463" s="411">
        <v>25900.285714285717</v>
      </c>
      <c r="DK463" s="411">
        <v>27572.415434235372</v>
      </c>
      <c r="DL463" s="411">
        <v>31796.018265853363</v>
      </c>
      <c r="DM463" s="411">
        <v>35073.80740740741</v>
      </c>
      <c r="DN463" s="411">
        <v>40768.076270951184</v>
      </c>
      <c r="DO463" s="411">
        <v>41921.746904993532</v>
      </c>
      <c r="DP463" s="411">
        <v>46751.296650717704</v>
      </c>
      <c r="DQ463" s="411">
        <v>46308.770097247063</v>
      </c>
      <c r="DR463" s="411">
        <v>37942.994629514324</v>
      </c>
      <c r="DS463" s="411">
        <v>38413.944444444453</v>
      </c>
      <c r="DT463" s="411">
        <v>32695</v>
      </c>
      <c r="DU463" s="412">
        <v>29078</v>
      </c>
      <c r="DV463" s="411">
        <f t="shared" si="157"/>
        <v>434222.35581965011</v>
      </c>
      <c r="DW463" s="412">
        <v>25900.285714285717</v>
      </c>
      <c r="DX463" s="412">
        <v>27572.415434235372</v>
      </c>
      <c r="DY463" s="412">
        <v>31796.018265853363</v>
      </c>
      <c r="DZ463" s="412">
        <v>35073.80740740741</v>
      </c>
      <c r="EA463" s="412">
        <v>40768.076270951184</v>
      </c>
      <c r="EB463" s="412">
        <v>41921.746904993532</v>
      </c>
      <c r="EC463" s="412">
        <v>46751.296650717704</v>
      </c>
      <c r="ED463" s="412">
        <v>46308.770097247063</v>
      </c>
      <c r="EE463" s="412">
        <v>37942.994629514324</v>
      </c>
      <c r="EF463" s="412">
        <v>38413.944444444453</v>
      </c>
      <c r="EG463" s="412">
        <v>32695</v>
      </c>
      <c r="EH463" s="412">
        <v>29078</v>
      </c>
      <c r="EI463" s="411">
        <f t="shared" si="158"/>
        <v>434222.35581965011</v>
      </c>
      <c r="EK463" s="411">
        <f t="shared" si="159"/>
        <v>434222.35581965011</v>
      </c>
      <c r="EL463" s="7">
        <f t="shared" si="160"/>
        <v>0</v>
      </c>
    </row>
    <row r="464" spans="1:142">
      <c r="A464" s="365" t="str">
        <f t="shared" si="142"/>
        <v xml:space="preserve"> 098</v>
      </c>
      <c r="B464" s="370" t="s">
        <v>949</v>
      </c>
      <c r="C464" s="370" t="s">
        <v>944</v>
      </c>
      <c r="D464" s="411">
        <v>228.4</v>
      </c>
      <c r="E464" s="411">
        <v>227</v>
      </c>
      <c r="F464" s="411">
        <v>224.9</v>
      </c>
      <c r="G464" s="411">
        <v>224</v>
      </c>
      <c r="H464" s="411">
        <v>222.2414</v>
      </c>
      <c r="I464" s="411">
        <v>221.5455</v>
      </c>
      <c r="J464" s="411">
        <v>220</v>
      </c>
      <c r="K464" s="411">
        <v>219.13329999999999</v>
      </c>
      <c r="L464" s="411">
        <v>219</v>
      </c>
      <c r="M464" s="411">
        <v>219.33330000000001</v>
      </c>
      <c r="N464" s="411">
        <v>217</v>
      </c>
      <c r="O464" s="412">
        <v>217</v>
      </c>
      <c r="P464" s="411">
        <f t="shared" si="143"/>
        <v>2659.5535</v>
      </c>
      <c r="Q464" s="411">
        <f t="shared" si="144"/>
        <v>1560.9901258064517</v>
      </c>
      <c r="R464" s="411">
        <f t="shared" si="145"/>
        <v>384.81628109010012</v>
      </c>
      <c r="S464" s="411">
        <f t="shared" si="146"/>
        <v>713.74709310344826</v>
      </c>
      <c r="T464" s="411">
        <v>0</v>
      </c>
      <c r="U464" s="411">
        <v>-0.82812499999999623</v>
      </c>
      <c r="V464" s="411">
        <v>-0.53425308359982027</v>
      </c>
      <c r="W464" s="411">
        <v>0</v>
      </c>
      <c r="X464" s="411">
        <v>0.75530799865972975</v>
      </c>
      <c r="Y464" s="411">
        <v>-0.71717186431405633</v>
      </c>
      <c r="Z464" s="411">
        <v>0.57476635514017449</v>
      </c>
      <c r="AA464" s="411">
        <v>-1.1189501868671488</v>
      </c>
      <c r="AB464" s="411">
        <v>0.11931818181817411</v>
      </c>
      <c r="AC464" s="411">
        <v>0</v>
      </c>
      <c r="AD464" s="411">
        <v>0.96666666666667611</v>
      </c>
      <c r="AE464" s="412">
        <v>0</v>
      </c>
      <c r="AF464" s="411">
        <f t="shared" si="147"/>
        <v>-0.78244093249626712</v>
      </c>
      <c r="AG464" s="411">
        <v>228.4</v>
      </c>
      <c r="AH464" s="411">
        <v>226.17187500000003</v>
      </c>
      <c r="AI464" s="411">
        <v>224.36574691640021</v>
      </c>
      <c r="AJ464" s="411">
        <v>224</v>
      </c>
      <c r="AK464" s="411">
        <v>222.9967079986597</v>
      </c>
      <c r="AL464" s="411">
        <v>220.82832813568595</v>
      </c>
      <c r="AM464" s="411">
        <v>220.57476635514018</v>
      </c>
      <c r="AN464" s="411">
        <v>218.01434981313287</v>
      </c>
      <c r="AO464" s="411">
        <v>219.11931818181822</v>
      </c>
      <c r="AP464" s="411">
        <v>219.33330000000001</v>
      </c>
      <c r="AQ464" s="411">
        <v>217.96666666666667</v>
      </c>
      <c r="AR464" s="412">
        <v>217</v>
      </c>
      <c r="AS464" s="411">
        <f t="shared" si="148"/>
        <v>2658.7710590675038</v>
      </c>
      <c r="AT464" s="411">
        <f t="shared" si="149"/>
        <v>1560.222109362172</v>
      </c>
      <c r="AU464" s="411">
        <f t="shared" si="150"/>
        <v>383.8022745747154</v>
      </c>
      <c r="AV464" s="411">
        <f t="shared" si="151"/>
        <v>714.74667513061661</v>
      </c>
      <c r="AW464" s="411">
        <v>0</v>
      </c>
      <c r="AX464" s="411">
        <v>0</v>
      </c>
      <c r="AY464" s="411">
        <v>0</v>
      </c>
      <c r="AZ464" s="411">
        <v>0</v>
      </c>
      <c r="BA464" s="411">
        <v>0</v>
      </c>
      <c r="BB464" s="411">
        <v>0</v>
      </c>
      <c r="BC464" s="411">
        <v>0</v>
      </c>
      <c r="BD464" s="411">
        <v>0</v>
      </c>
      <c r="BE464" s="411">
        <v>0</v>
      </c>
      <c r="BF464" s="411">
        <v>0</v>
      </c>
      <c r="BG464" s="411">
        <v>0</v>
      </c>
      <c r="BH464" s="412">
        <v>0</v>
      </c>
      <c r="BI464" s="411">
        <f t="shared" si="152"/>
        <v>0</v>
      </c>
      <c r="BJ464" s="411">
        <v>228.4</v>
      </c>
      <c r="BK464" s="411">
        <v>226.17187500000003</v>
      </c>
      <c r="BL464" s="411">
        <v>224.36574691640021</v>
      </c>
      <c r="BM464" s="411">
        <v>224</v>
      </c>
      <c r="BN464" s="411">
        <v>222.9967079986597</v>
      </c>
      <c r="BO464" s="411">
        <v>220.82832813568595</v>
      </c>
      <c r="BP464" s="411">
        <v>220.57476635514018</v>
      </c>
      <c r="BQ464" s="411">
        <v>218.01434981313287</v>
      </c>
      <c r="BR464" s="411">
        <v>219.11931818181822</v>
      </c>
      <c r="BS464" s="411">
        <v>219.33330000000001</v>
      </c>
      <c r="BT464" s="411">
        <v>217.96666666666667</v>
      </c>
      <c r="BU464" s="412">
        <v>217</v>
      </c>
      <c r="BV464" s="411">
        <f t="shared" si="153"/>
        <v>2658.7710590675038</v>
      </c>
      <c r="BW464" s="411">
        <v>0</v>
      </c>
      <c r="BX464" s="411">
        <v>0</v>
      </c>
      <c r="BY464" s="411">
        <v>0</v>
      </c>
      <c r="BZ464" s="411">
        <v>0</v>
      </c>
      <c r="CA464" s="411">
        <v>0</v>
      </c>
      <c r="CB464" s="411">
        <v>0</v>
      </c>
      <c r="CC464" s="411">
        <v>0</v>
      </c>
      <c r="CD464" s="411">
        <v>0</v>
      </c>
      <c r="CE464" s="411">
        <v>0</v>
      </c>
      <c r="CF464" s="411">
        <v>0</v>
      </c>
      <c r="CG464" s="411">
        <v>0</v>
      </c>
      <c r="CH464" s="412">
        <v>0</v>
      </c>
      <c r="CI464" s="411">
        <f t="shared" si="154"/>
        <v>0</v>
      </c>
      <c r="CJ464" s="411">
        <v>228.4</v>
      </c>
      <c r="CK464" s="411">
        <v>226.17187500000003</v>
      </c>
      <c r="CL464" s="411">
        <v>224.36574691640021</v>
      </c>
      <c r="CM464" s="411">
        <v>224</v>
      </c>
      <c r="CN464" s="411">
        <v>222.9967079986597</v>
      </c>
      <c r="CO464" s="411">
        <v>220.82832813568595</v>
      </c>
      <c r="CP464" s="411">
        <v>220.57476635514018</v>
      </c>
      <c r="CQ464" s="411">
        <v>218.01434981313287</v>
      </c>
      <c r="CR464" s="411">
        <v>219.11931818181822</v>
      </c>
      <c r="CS464" s="411">
        <v>219.33330000000001</v>
      </c>
      <c r="CT464" s="411">
        <v>217.96666666666667</v>
      </c>
      <c r="CU464" s="412">
        <v>217</v>
      </c>
      <c r="CV464" s="411">
        <f t="shared" si="155"/>
        <v>2658.7710590675038</v>
      </c>
      <c r="CW464" s="411">
        <v>-12.564285714285687</v>
      </c>
      <c r="CX464" s="411">
        <v>-10.762379420036165</v>
      </c>
      <c r="CY464" s="411">
        <v>-6.5822149112726196</v>
      </c>
      <c r="CZ464" s="411">
        <v>-4.7887037037036837</v>
      </c>
      <c r="DA464" s="411">
        <v>-6.1484207402858964</v>
      </c>
      <c r="DB464" s="411">
        <v>-9.1022925195024893</v>
      </c>
      <c r="DC464" s="411">
        <v>-2.1107633144032256</v>
      </c>
      <c r="DD464" s="411">
        <v>2.4846121527467235</v>
      </c>
      <c r="DE464" s="411">
        <v>-3.5341214232140761</v>
      </c>
      <c r="DF464" s="411">
        <v>-1.0740722222222026</v>
      </c>
      <c r="DG464" s="411">
        <v>0</v>
      </c>
      <c r="DH464" s="412">
        <v>0</v>
      </c>
      <c r="DI464" s="411">
        <f t="shared" si="156"/>
        <v>-54.182641816179313</v>
      </c>
      <c r="DJ464" s="411">
        <v>215.83571428571432</v>
      </c>
      <c r="DK464" s="411">
        <v>215.40949557996385</v>
      </c>
      <c r="DL464" s="411">
        <v>217.78353200512757</v>
      </c>
      <c r="DM464" s="411">
        <v>219.21129629629633</v>
      </c>
      <c r="DN464" s="411">
        <v>216.8482872583738</v>
      </c>
      <c r="DO464" s="411">
        <v>211.72603561618342</v>
      </c>
      <c r="DP464" s="411">
        <v>218.46400304073694</v>
      </c>
      <c r="DQ464" s="411">
        <v>220.49896196587954</v>
      </c>
      <c r="DR464" s="411">
        <v>215.5851967586041</v>
      </c>
      <c r="DS464" s="411">
        <v>218.25922777777782</v>
      </c>
      <c r="DT464" s="411">
        <v>217.96666666666667</v>
      </c>
      <c r="DU464" s="412">
        <v>217</v>
      </c>
      <c r="DV464" s="411">
        <f t="shared" si="157"/>
        <v>2604.5884172513247</v>
      </c>
      <c r="DW464" s="412">
        <v>215.83571428571432</v>
      </c>
      <c r="DX464" s="412">
        <v>215.40949557996385</v>
      </c>
      <c r="DY464" s="412">
        <v>217.78353200512757</v>
      </c>
      <c r="DZ464" s="412">
        <v>219.21129629629633</v>
      </c>
      <c r="EA464" s="412">
        <v>216.8482872583738</v>
      </c>
      <c r="EB464" s="412">
        <v>211.72603561618342</v>
      </c>
      <c r="EC464" s="412">
        <v>218.46400304073694</v>
      </c>
      <c r="ED464" s="412">
        <v>220.49896196587954</v>
      </c>
      <c r="EE464" s="412">
        <v>215.5851967586041</v>
      </c>
      <c r="EF464" s="412">
        <v>218.25922777777782</v>
      </c>
      <c r="EG464" s="412">
        <v>217.96666666666667</v>
      </c>
      <c r="EH464" s="412">
        <v>217</v>
      </c>
      <c r="EI464" s="411">
        <f t="shared" si="158"/>
        <v>2604.5884172513247</v>
      </c>
      <c r="EK464" s="411">
        <f t="shared" si="159"/>
        <v>2604.5884172513242</v>
      </c>
      <c r="EL464" s="7">
        <f t="shared" si="160"/>
        <v>0</v>
      </c>
    </row>
    <row r="465" spans="1:142">
      <c r="A465" s="365" t="str">
        <f t="shared" si="142"/>
        <v xml:space="preserve"> 098</v>
      </c>
      <c r="B465" s="370" t="s">
        <v>949</v>
      </c>
      <c r="C465" s="370" t="s">
        <v>945</v>
      </c>
      <c r="D465" s="411">
        <v>27408</v>
      </c>
      <c r="E465" s="411">
        <v>29056</v>
      </c>
      <c r="F465" s="411">
        <v>32835</v>
      </c>
      <c r="G465" s="411">
        <v>35840</v>
      </c>
      <c r="H465" s="411">
        <v>41782</v>
      </c>
      <c r="I465" s="411">
        <v>43866</v>
      </c>
      <c r="J465" s="411">
        <v>47080</v>
      </c>
      <c r="K465" s="411">
        <v>46022</v>
      </c>
      <c r="L465" s="411">
        <v>38544</v>
      </c>
      <c r="M465" s="411">
        <v>38603</v>
      </c>
      <c r="N465" s="411">
        <v>32550</v>
      </c>
      <c r="O465" s="412">
        <v>29078</v>
      </c>
      <c r="P465" s="411">
        <f t="shared" si="143"/>
        <v>442664</v>
      </c>
      <c r="Q465" s="411">
        <f t="shared" si="144"/>
        <v>256348.29032258064</v>
      </c>
      <c r="R465" s="411">
        <f t="shared" si="145"/>
        <v>75451.882091212465</v>
      </c>
      <c r="S465" s="411">
        <f t="shared" si="146"/>
        <v>110863.8275862069</v>
      </c>
      <c r="T465" s="411">
        <v>0</v>
      </c>
      <c r="U465" s="411">
        <v>-105.99999999999952</v>
      </c>
      <c r="V465" s="411">
        <v>-78</v>
      </c>
      <c r="W465" s="411">
        <v>0</v>
      </c>
      <c r="X465" s="411">
        <v>142.00000000000438</v>
      </c>
      <c r="Y465" s="411">
        <v>-142.0000000000029</v>
      </c>
      <c r="Z465" s="411">
        <v>122.99999999999648</v>
      </c>
      <c r="AA465" s="411">
        <v>-235.00000000000063</v>
      </c>
      <c r="AB465" s="411">
        <v>20.999999999999204</v>
      </c>
      <c r="AC465" s="411">
        <v>0</v>
      </c>
      <c r="AD465" s="411">
        <v>144.99999999999864</v>
      </c>
      <c r="AE465" s="412">
        <v>0</v>
      </c>
      <c r="AF465" s="411">
        <f t="shared" si="147"/>
        <v>-130.00000000000432</v>
      </c>
      <c r="AG465" s="411">
        <v>27408</v>
      </c>
      <c r="AH465" s="411">
        <v>28950</v>
      </c>
      <c r="AI465" s="411">
        <v>32757</v>
      </c>
      <c r="AJ465" s="411">
        <v>35840</v>
      </c>
      <c r="AK465" s="411">
        <v>41924</v>
      </c>
      <c r="AL465" s="411">
        <v>43723.999999999993</v>
      </c>
      <c r="AM465" s="411">
        <v>47203</v>
      </c>
      <c r="AN465" s="411">
        <v>45787</v>
      </c>
      <c r="AO465" s="411">
        <v>38564.999999999993</v>
      </c>
      <c r="AP465" s="411">
        <v>38603</v>
      </c>
      <c r="AQ465" s="411">
        <v>32695</v>
      </c>
      <c r="AR465" s="412">
        <v>29078</v>
      </c>
      <c r="AS465" s="411">
        <f t="shared" si="148"/>
        <v>442534</v>
      </c>
      <c r="AT465" s="411">
        <f t="shared" si="149"/>
        <v>256283.32258064515</v>
      </c>
      <c r="AU465" s="411">
        <f t="shared" si="150"/>
        <v>75236.05672969966</v>
      </c>
      <c r="AV465" s="411">
        <f t="shared" si="151"/>
        <v>111014.62068965517</v>
      </c>
      <c r="AW465" s="411">
        <v>0</v>
      </c>
      <c r="AX465" s="411">
        <v>0</v>
      </c>
      <c r="AY465" s="411">
        <v>0</v>
      </c>
      <c r="AZ465" s="411">
        <v>0</v>
      </c>
      <c r="BA465" s="411">
        <v>0</v>
      </c>
      <c r="BB465" s="411">
        <v>0</v>
      </c>
      <c r="BC465" s="411">
        <v>0</v>
      </c>
      <c r="BD465" s="411">
        <v>0</v>
      </c>
      <c r="BE465" s="411">
        <v>0</v>
      </c>
      <c r="BF465" s="411">
        <v>0</v>
      </c>
      <c r="BG465" s="411">
        <v>0</v>
      </c>
      <c r="BH465" s="412">
        <v>0</v>
      </c>
      <c r="BI465" s="411">
        <f t="shared" si="152"/>
        <v>0</v>
      </c>
      <c r="BJ465" s="411">
        <v>27408</v>
      </c>
      <c r="BK465" s="411">
        <v>28950</v>
      </c>
      <c r="BL465" s="411">
        <v>32757</v>
      </c>
      <c r="BM465" s="411">
        <v>35840</v>
      </c>
      <c r="BN465" s="411">
        <v>41924</v>
      </c>
      <c r="BO465" s="411">
        <v>43723.999999999993</v>
      </c>
      <c r="BP465" s="411">
        <v>47203</v>
      </c>
      <c r="BQ465" s="411">
        <v>45787</v>
      </c>
      <c r="BR465" s="411">
        <v>38564.999999999993</v>
      </c>
      <c r="BS465" s="411">
        <v>38603</v>
      </c>
      <c r="BT465" s="411">
        <v>32695</v>
      </c>
      <c r="BU465" s="412">
        <v>29078</v>
      </c>
      <c r="BV465" s="411">
        <f t="shared" si="153"/>
        <v>442534</v>
      </c>
      <c r="BW465" s="411">
        <v>0</v>
      </c>
      <c r="BX465" s="411">
        <v>0</v>
      </c>
      <c r="BY465" s="411">
        <v>0</v>
      </c>
      <c r="BZ465" s="411">
        <v>0</v>
      </c>
      <c r="CA465" s="411">
        <v>0</v>
      </c>
      <c r="CB465" s="411">
        <v>0</v>
      </c>
      <c r="CC465" s="411">
        <v>0</v>
      </c>
      <c r="CD465" s="411">
        <v>0</v>
      </c>
      <c r="CE465" s="411">
        <v>0</v>
      </c>
      <c r="CF465" s="411">
        <v>0</v>
      </c>
      <c r="CG465" s="411">
        <v>0</v>
      </c>
      <c r="CH465" s="412">
        <v>0</v>
      </c>
      <c r="CI465" s="411">
        <f t="shared" si="154"/>
        <v>0</v>
      </c>
      <c r="CJ465" s="411">
        <v>27408</v>
      </c>
      <c r="CK465" s="411">
        <v>28950</v>
      </c>
      <c r="CL465" s="411">
        <v>32757</v>
      </c>
      <c r="CM465" s="411">
        <v>35840</v>
      </c>
      <c r="CN465" s="411">
        <v>41924</v>
      </c>
      <c r="CO465" s="411">
        <v>43723.999999999993</v>
      </c>
      <c r="CP465" s="411">
        <v>47203</v>
      </c>
      <c r="CQ465" s="411">
        <v>45787</v>
      </c>
      <c r="CR465" s="411">
        <v>38564.999999999993</v>
      </c>
      <c r="CS465" s="411">
        <v>38603</v>
      </c>
      <c r="CT465" s="411">
        <v>32695</v>
      </c>
      <c r="CU465" s="412">
        <v>29078</v>
      </c>
      <c r="CV465" s="411">
        <f t="shared" si="155"/>
        <v>442534</v>
      </c>
      <c r="CW465" s="411">
        <v>-1507.7142857142837</v>
      </c>
      <c r="CX465" s="411">
        <v>-1377.5845657646291</v>
      </c>
      <c r="CY465" s="411">
        <v>-960.98173414663734</v>
      </c>
      <c r="CZ465" s="411">
        <v>-766.19259259259036</v>
      </c>
      <c r="DA465" s="411">
        <v>-1155.9237290488163</v>
      </c>
      <c r="DB465" s="411">
        <v>-1802.2530950064699</v>
      </c>
      <c r="DC465" s="411">
        <v>-451.70334928229295</v>
      </c>
      <c r="DD465" s="411">
        <v>521.77009724705931</v>
      </c>
      <c r="DE465" s="411">
        <v>-622.00537048567662</v>
      </c>
      <c r="DF465" s="411">
        <v>-189.05555555555293</v>
      </c>
      <c r="DG465" s="411">
        <v>0</v>
      </c>
      <c r="DH465" s="412">
        <v>0</v>
      </c>
      <c r="DI465" s="411">
        <f t="shared" si="156"/>
        <v>-8311.6441803498892</v>
      </c>
      <c r="DJ465" s="411">
        <v>25900.285714285717</v>
      </c>
      <c r="DK465" s="411">
        <v>27572.415434235372</v>
      </c>
      <c r="DL465" s="411">
        <v>31796.018265853363</v>
      </c>
      <c r="DM465" s="411">
        <v>35073.80740740741</v>
      </c>
      <c r="DN465" s="411">
        <v>40768.076270951184</v>
      </c>
      <c r="DO465" s="411">
        <v>41921.746904993524</v>
      </c>
      <c r="DP465" s="411">
        <v>46751.296650717704</v>
      </c>
      <c r="DQ465" s="411">
        <v>46308.770097247063</v>
      </c>
      <c r="DR465" s="411">
        <v>37942.994629514324</v>
      </c>
      <c r="DS465" s="411">
        <v>38413.944444444453</v>
      </c>
      <c r="DT465" s="411">
        <v>32695</v>
      </c>
      <c r="DU465" s="412">
        <v>29078</v>
      </c>
      <c r="DV465" s="411">
        <f t="shared" si="157"/>
        <v>434222.35581965011</v>
      </c>
      <c r="DW465" s="412">
        <v>25900.285714285717</v>
      </c>
      <c r="DX465" s="412">
        <v>27572.415434235372</v>
      </c>
      <c r="DY465" s="412">
        <v>31796.018265853363</v>
      </c>
      <c r="DZ465" s="412">
        <v>35073.80740740741</v>
      </c>
      <c r="EA465" s="412">
        <v>40768.076270951184</v>
      </c>
      <c r="EB465" s="412">
        <v>41921.746904993524</v>
      </c>
      <c r="EC465" s="412">
        <v>46751.296650717704</v>
      </c>
      <c r="ED465" s="412">
        <v>46308.770097247063</v>
      </c>
      <c r="EE465" s="412">
        <v>37942.994629514324</v>
      </c>
      <c r="EF465" s="412">
        <v>38413.944444444453</v>
      </c>
      <c r="EG465" s="412">
        <v>32695</v>
      </c>
      <c r="EH465" s="412">
        <v>29078</v>
      </c>
      <c r="EI465" s="411">
        <f t="shared" si="158"/>
        <v>434222.35581965011</v>
      </c>
      <c r="EK465" s="411">
        <f t="shared" si="159"/>
        <v>434222.35581965011</v>
      </c>
      <c r="EL465" s="7">
        <f t="shared" si="160"/>
        <v>0</v>
      </c>
    </row>
    <row r="466" spans="1:142">
      <c r="A466" s="365" t="str">
        <f t="shared" si="142"/>
        <v xml:space="preserve"> 098</v>
      </c>
      <c r="B466" s="370" t="s">
        <v>949</v>
      </c>
      <c r="C466" s="370" t="s">
        <v>1173</v>
      </c>
      <c r="D466" s="411">
        <v>1</v>
      </c>
      <c r="E466" s="411">
        <v>1</v>
      </c>
      <c r="F466" s="411">
        <v>4</v>
      </c>
      <c r="G466" s="411">
        <v>0</v>
      </c>
      <c r="H466" s="411">
        <v>0</v>
      </c>
      <c r="I466" s="411">
        <v>0</v>
      </c>
      <c r="J466" s="411">
        <v>1</v>
      </c>
      <c r="K466" s="411">
        <v>3</v>
      </c>
      <c r="L466" s="411">
        <v>0</v>
      </c>
      <c r="M466" s="411">
        <v>0</v>
      </c>
      <c r="N466" s="411">
        <v>0</v>
      </c>
      <c r="O466" s="412">
        <v>0</v>
      </c>
      <c r="P466" s="411">
        <f t="shared" si="143"/>
        <v>10</v>
      </c>
      <c r="Q466" s="411">
        <f t="shared" si="144"/>
        <v>6.967741935483871</v>
      </c>
      <c r="R466" s="411">
        <f t="shared" si="145"/>
        <v>3.032258064516129</v>
      </c>
      <c r="S466" s="411">
        <f t="shared" si="146"/>
        <v>0</v>
      </c>
      <c r="T466" s="411">
        <v>0</v>
      </c>
      <c r="U466" s="411">
        <v>0</v>
      </c>
      <c r="V466" s="411">
        <v>0</v>
      </c>
      <c r="W466" s="411">
        <v>0</v>
      </c>
      <c r="X466" s="411">
        <v>0</v>
      </c>
      <c r="Y466" s="411">
        <v>0</v>
      </c>
      <c r="Z466" s="411">
        <v>0</v>
      </c>
      <c r="AA466" s="411">
        <v>0</v>
      </c>
      <c r="AB466" s="411">
        <v>0</v>
      </c>
      <c r="AC466" s="411">
        <v>0</v>
      </c>
      <c r="AD466" s="411">
        <v>0</v>
      </c>
      <c r="AE466" s="412">
        <v>0</v>
      </c>
      <c r="AF466" s="411">
        <f t="shared" si="147"/>
        <v>0</v>
      </c>
      <c r="AG466" s="411">
        <v>0</v>
      </c>
      <c r="AH466" s="411">
        <v>0</v>
      </c>
      <c r="AI466" s="411">
        <v>0</v>
      </c>
      <c r="AJ466" s="411">
        <v>0</v>
      </c>
      <c r="AK466" s="411">
        <v>0</v>
      </c>
      <c r="AL466" s="411">
        <v>0</v>
      </c>
      <c r="AM466" s="411">
        <v>0</v>
      </c>
      <c r="AN466" s="411">
        <v>0</v>
      </c>
      <c r="AO466" s="411">
        <v>0</v>
      </c>
      <c r="AP466" s="411">
        <v>0</v>
      </c>
      <c r="AQ466" s="411">
        <v>0</v>
      </c>
      <c r="AR466" s="412">
        <v>0</v>
      </c>
      <c r="AS466" s="411">
        <f t="shared" si="148"/>
        <v>0</v>
      </c>
      <c r="AT466" s="411">
        <f t="shared" si="149"/>
        <v>0</v>
      </c>
      <c r="AU466" s="411">
        <f t="shared" si="150"/>
        <v>0</v>
      </c>
      <c r="AV466" s="411">
        <f t="shared" si="151"/>
        <v>0</v>
      </c>
      <c r="AW466" s="411">
        <v>0</v>
      </c>
      <c r="AX466" s="411">
        <v>0</v>
      </c>
      <c r="AY466" s="411">
        <v>0</v>
      </c>
      <c r="AZ466" s="411">
        <v>0</v>
      </c>
      <c r="BA466" s="411">
        <v>0</v>
      </c>
      <c r="BB466" s="411">
        <v>0</v>
      </c>
      <c r="BC466" s="411">
        <v>0</v>
      </c>
      <c r="BD466" s="411">
        <v>0</v>
      </c>
      <c r="BE466" s="411">
        <v>0</v>
      </c>
      <c r="BF466" s="411">
        <v>0</v>
      </c>
      <c r="BG466" s="411">
        <v>0</v>
      </c>
      <c r="BH466" s="412">
        <v>0</v>
      </c>
      <c r="BI466" s="411">
        <f t="shared" si="152"/>
        <v>0</v>
      </c>
      <c r="BJ466" s="411">
        <v>0</v>
      </c>
      <c r="BK466" s="411">
        <v>0</v>
      </c>
      <c r="BL466" s="411">
        <v>0</v>
      </c>
      <c r="BM466" s="411">
        <v>0</v>
      </c>
      <c r="BN466" s="411">
        <v>0</v>
      </c>
      <c r="BO466" s="411">
        <v>0</v>
      </c>
      <c r="BP466" s="411">
        <v>0</v>
      </c>
      <c r="BQ466" s="411">
        <v>0</v>
      </c>
      <c r="BR466" s="411">
        <v>0</v>
      </c>
      <c r="BS466" s="411">
        <v>0</v>
      </c>
      <c r="BT466" s="411">
        <v>0</v>
      </c>
      <c r="BU466" s="412">
        <v>0</v>
      </c>
      <c r="BV466" s="411">
        <f t="shared" si="153"/>
        <v>0</v>
      </c>
      <c r="BW466" s="411">
        <v>0</v>
      </c>
      <c r="BX466" s="411">
        <v>0</v>
      </c>
      <c r="BY466" s="411">
        <v>0</v>
      </c>
      <c r="BZ466" s="411">
        <v>0</v>
      </c>
      <c r="CA466" s="411">
        <v>0</v>
      </c>
      <c r="CB466" s="411">
        <v>0</v>
      </c>
      <c r="CC466" s="411">
        <v>0</v>
      </c>
      <c r="CD466" s="411">
        <v>0</v>
      </c>
      <c r="CE466" s="411">
        <v>0</v>
      </c>
      <c r="CF466" s="411">
        <v>0</v>
      </c>
      <c r="CG466" s="411">
        <v>0</v>
      </c>
      <c r="CH466" s="412">
        <v>0</v>
      </c>
      <c r="CI466" s="411">
        <f t="shared" si="154"/>
        <v>0</v>
      </c>
      <c r="CJ466" s="411">
        <v>0</v>
      </c>
      <c r="CK466" s="411">
        <v>0</v>
      </c>
      <c r="CL466" s="411">
        <v>0</v>
      </c>
      <c r="CM466" s="411">
        <v>0</v>
      </c>
      <c r="CN466" s="411">
        <v>0</v>
      </c>
      <c r="CO466" s="411">
        <v>0</v>
      </c>
      <c r="CP466" s="411">
        <v>0</v>
      </c>
      <c r="CQ466" s="411">
        <v>0</v>
      </c>
      <c r="CR466" s="411">
        <v>0</v>
      </c>
      <c r="CS466" s="411">
        <v>0</v>
      </c>
      <c r="CT466" s="411">
        <v>0</v>
      </c>
      <c r="CU466" s="412">
        <v>0</v>
      </c>
      <c r="CV466" s="411">
        <f t="shared" si="155"/>
        <v>0</v>
      </c>
      <c r="CW466" s="411">
        <v>0</v>
      </c>
      <c r="CX466" s="411">
        <v>0</v>
      </c>
      <c r="CY466" s="411">
        <v>0</v>
      </c>
      <c r="CZ466" s="411">
        <v>0</v>
      </c>
      <c r="DA466" s="411">
        <v>0</v>
      </c>
      <c r="DB466" s="411">
        <v>0</v>
      </c>
      <c r="DC466" s="411">
        <v>0</v>
      </c>
      <c r="DD466" s="411">
        <v>0</v>
      </c>
      <c r="DE466" s="411">
        <v>0</v>
      </c>
      <c r="DF466" s="411">
        <v>0</v>
      </c>
      <c r="DG466" s="411">
        <v>0</v>
      </c>
      <c r="DH466" s="412">
        <v>0</v>
      </c>
      <c r="DI466" s="411">
        <f t="shared" si="156"/>
        <v>0</v>
      </c>
      <c r="DJ466" s="411">
        <v>0</v>
      </c>
      <c r="DK466" s="411">
        <v>0</v>
      </c>
      <c r="DL466" s="411">
        <v>0</v>
      </c>
      <c r="DM466" s="411">
        <v>0</v>
      </c>
      <c r="DN466" s="411">
        <v>0</v>
      </c>
      <c r="DO466" s="411">
        <v>0</v>
      </c>
      <c r="DP466" s="411">
        <v>0</v>
      </c>
      <c r="DQ466" s="411">
        <v>0</v>
      </c>
      <c r="DR466" s="411">
        <v>0</v>
      </c>
      <c r="DS466" s="411">
        <v>0</v>
      </c>
      <c r="DT466" s="411">
        <v>0</v>
      </c>
      <c r="DU466" s="412">
        <v>0</v>
      </c>
      <c r="DV466" s="411">
        <f t="shared" si="157"/>
        <v>0</v>
      </c>
      <c r="DW466" s="412">
        <v>0</v>
      </c>
      <c r="DX466" s="412">
        <v>0</v>
      </c>
      <c r="DY466" s="412">
        <v>0</v>
      </c>
      <c r="DZ466" s="412">
        <v>0</v>
      </c>
      <c r="EA466" s="412">
        <v>0</v>
      </c>
      <c r="EB466" s="412">
        <v>0</v>
      </c>
      <c r="EC466" s="412">
        <v>0</v>
      </c>
      <c r="ED466" s="412">
        <v>0</v>
      </c>
      <c r="EE466" s="412">
        <v>0</v>
      </c>
      <c r="EF466" s="412">
        <v>0</v>
      </c>
      <c r="EG466" s="412">
        <v>0</v>
      </c>
      <c r="EH466" s="412">
        <v>0</v>
      </c>
      <c r="EI466" s="411">
        <f t="shared" si="158"/>
        <v>0</v>
      </c>
      <c r="EK466" s="411">
        <f t="shared" si="159"/>
        <v>10</v>
      </c>
      <c r="EL466" s="7">
        <f t="shared" si="160"/>
        <v>-10</v>
      </c>
    </row>
    <row r="467" spans="1:142">
      <c r="A467" s="365" t="str">
        <f t="shared" si="142"/>
        <v xml:space="preserve"> 098</v>
      </c>
      <c r="B467" s="370" t="s">
        <v>949</v>
      </c>
      <c r="C467" s="370" t="s">
        <v>1196</v>
      </c>
      <c r="D467" s="411">
        <v>0</v>
      </c>
      <c r="E467" s="411">
        <v>0</v>
      </c>
      <c r="F467" s="411">
        <v>0</v>
      </c>
      <c r="G467" s="411">
        <v>0</v>
      </c>
      <c r="H467" s="411">
        <v>0</v>
      </c>
      <c r="I467" s="411">
        <v>0</v>
      </c>
      <c r="J467" s="411">
        <v>0</v>
      </c>
      <c r="K467" s="411">
        <v>0</v>
      </c>
      <c r="L467" s="411">
        <v>0</v>
      </c>
      <c r="M467" s="411">
        <v>0</v>
      </c>
      <c r="N467" s="411">
        <v>0</v>
      </c>
      <c r="O467" s="412">
        <v>1</v>
      </c>
      <c r="P467" s="411">
        <f t="shared" si="143"/>
        <v>1</v>
      </c>
      <c r="Q467" s="411">
        <f t="shared" si="144"/>
        <v>0</v>
      </c>
      <c r="R467" s="411">
        <f t="shared" si="145"/>
        <v>0</v>
      </c>
      <c r="S467" s="411">
        <f t="shared" si="146"/>
        <v>1</v>
      </c>
      <c r="T467" s="411">
        <v>0</v>
      </c>
      <c r="U467" s="411">
        <v>0</v>
      </c>
      <c r="V467" s="411">
        <v>0</v>
      </c>
      <c r="W467" s="411">
        <v>0</v>
      </c>
      <c r="X467" s="411">
        <v>0</v>
      </c>
      <c r="Y467" s="411">
        <v>0</v>
      </c>
      <c r="Z467" s="411">
        <v>0</v>
      </c>
      <c r="AA467" s="411">
        <v>0</v>
      </c>
      <c r="AB467" s="411">
        <v>0</v>
      </c>
      <c r="AC467" s="411">
        <v>0</v>
      </c>
      <c r="AD467" s="411">
        <v>0</v>
      </c>
      <c r="AE467" s="412">
        <v>0</v>
      </c>
      <c r="AF467" s="411">
        <f t="shared" si="147"/>
        <v>0</v>
      </c>
      <c r="AG467" s="411">
        <v>0</v>
      </c>
      <c r="AH467" s="411">
        <v>0</v>
      </c>
      <c r="AI467" s="411">
        <v>0</v>
      </c>
      <c r="AJ467" s="411">
        <v>0</v>
      </c>
      <c r="AK467" s="411">
        <v>0</v>
      </c>
      <c r="AL467" s="411">
        <v>0</v>
      </c>
      <c r="AM467" s="411">
        <v>0</v>
      </c>
      <c r="AN467" s="411">
        <v>0</v>
      </c>
      <c r="AO467" s="411">
        <v>0</v>
      </c>
      <c r="AP467" s="411">
        <v>0</v>
      </c>
      <c r="AQ467" s="411">
        <v>0</v>
      </c>
      <c r="AR467" s="412">
        <v>0</v>
      </c>
      <c r="AS467" s="411">
        <f t="shared" si="148"/>
        <v>0</v>
      </c>
      <c r="AT467" s="411">
        <f t="shared" si="149"/>
        <v>0</v>
      </c>
      <c r="AU467" s="411">
        <f t="shared" si="150"/>
        <v>0</v>
      </c>
      <c r="AV467" s="411">
        <f t="shared" si="151"/>
        <v>0</v>
      </c>
      <c r="AW467" s="411">
        <v>0</v>
      </c>
      <c r="AX467" s="411">
        <v>0</v>
      </c>
      <c r="AY467" s="411">
        <v>0</v>
      </c>
      <c r="AZ467" s="411">
        <v>0</v>
      </c>
      <c r="BA467" s="411">
        <v>0</v>
      </c>
      <c r="BB467" s="411">
        <v>0</v>
      </c>
      <c r="BC467" s="411">
        <v>0</v>
      </c>
      <c r="BD467" s="411">
        <v>0</v>
      </c>
      <c r="BE467" s="411">
        <v>0</v>
      </c>
      <c r="BF467" s="411">
        <v>0</v>
      </c>
      <c r="BG467" s="411">
        <v>0</v>
      </c>
      <c r="BH467" s="412">
        <v>0</v>
      </c>
      <c r="BI467" s="411">
        <f t="shared" si="152"/>
        <v>0</v>
      </c>
      <c r="BJ467" s="411">
        <v>0</v>
      </c>
      <c r="BK467" s="411">
        <v>0</v>
      </c>
      <c r="BL467" s="411">
        <v>0</v>
      </c>
      <c r="BM467" s="411">
        <v>0</v>
      </c>
      <c r="BN467" s="411">
        <v>0</v>
      </c>
      <c r="BO467" s="411">
        <v>0</v>
      </c>
      <c r="BP467" s="411">
        <v>0</v>
      </c>
      <c r="BQ467" s="411">
        <v>0</v>
      </c>
      <c r="BR467" s="411">
        <v>0</v>
      </c>
      <c r="BS467" s="411">
        <v>0</v>
      </c>
      <c r="BT467" s="411">
        <v>0</v>
      </c>
      <c r="BU467" s="412">
        <v>0</v>
      </c>
      <c r="BV467" s="411">
        <f t="shared" si="153"/>
        <v>0</v>
      </c>
      <c r="BW467" s="411">
        <v>0</v>
      </c>
      <c r="BX467" s="411">
        <v>0</v>
      </c>
      <c r="BY467" s="411">
        <v>0</v>
      </c>
      <c r="BZ467" s="411">
        <v>0</v>
      </c>
      <c r="CA467" s="411">
        <v>0</v>
      </c>
      <c r="CB467" s="411">
        <v>0</v>
      </c>
      <c r="CC467" s="411">
        <v>0</v>
      </c>
      <c r="CD467" s="411">
        <v>0</v>
      </c>
      <c r="CE467" s="411">
        <v>0</v>
      </c>
      <c r="CF467" s="411">
        <v>0</v>
      </c>
      <c r="CG467" s="411">
        <v>0</v>
      </c>
      <c r="CH467" s="412">
        <v>0</v>
      </c>
      <c r="CI467" s="411">
        <f t="shared" si="154"/>
        <v>0</v>
      </c>
      <c r="CJ467" s="411">
        <v>0</v>
      </c>
      <c r="CK467" s="411">
        <v>0</v>
      </c>
      <c r="CL467" s="411">
        <v>0</v>
      </c>
      <c r="CM467" s="411">
        <v>0</v>
      </c>
      <c r="CN467" s="411">
        <v>0</v>
      </c>
      <c r="CO467" s="411">
        <v>0</v>
      </c>
      <c r="CP467" s="411">
        <v>0</v>
      </c>
      <c r="CQ467" s="411">
        <v>0</v>
      </c>
      <c r="CR467" s="411">
        <v>0</v>
      </c>
      <c r="CS467" s="411">
        <v>0</v>
      </c>
      <c r="CT467" s="411">
        <v>0</v>
      </c>
      <c r="CU467" s="412">
        <v>0</v>
      </c>
      <c r="CV467" s="411">
        <f t="shared" si="155"/>
        <v>0</v>
      </c>
      <c r="CW467" s="411">
        <v>0</v>
      </c>
      <c r="CX467" s="411">
        <v>0</v>
      </c>
      <c r="CY467" s="411">
        <v>0</v>
      </c>
      <c r="CZ467" s="411">
        <v>0</v>
      </c>
      <c r="DA467" s="411">
        <v>0</v>
      </c>
      <c r="DB467" s="411">
        <v>0</v>
      </c>
      <c r="DC467" s="411">
        <v>0</v>
      </c>
      <c r="DD467" s="411">
        <v>0</v>
      </c>
      <c r="DE467" s="411">
        <v>0</v>
      </c>
      <c r="DF467" s="411">
        <v>0</v>
      </c>
      <c r="DG467" s="411">
        <v>0</v>
      </c>
      <c r="DH467" s="412">
        <v>0</v>
      </c>
      <c r="DI467" s="411">
        <f t="shared" si="156"/>
        <v>0</v>
      </c>
      <c r="DJ467" s="411">
        <v>0</v>
      </c>
      <c r="DK467" s="411">
        <v>0</v>
      </c>
      <c r="DL467" s="411">
        <v>0</v>
      </c>
      <c r="DM467" s="411">
        <v>0</v>
      </c>
      <c r="DN467" s="411">
        <v>0</v>
      </c>
      <c r="DO467" s="411">
        <v>0</v>
      </c>
      <c r="DP467" s="411">
        <v>0</v>
      </c>
      <c r="DQ467" s="411">
        <v>0</v>
      </c>
      <c r="DR467" s="411">
        <v>0</v>
      </c>
      <c r="DS467" s="411">
        <v>0</v>
      </c>
      <c r="DT467" s="411">
        <v>0</v>
      </c>
      <c r="DU467" s="412">
        <v>0</v>
      </c>
      <c r="DV467" s="411">
        <f t="shared" si="157"/>
        <v>0</v>
      </c>
      <c r="DW467" s="412">
        <v>0</v>
      </c>
      <c r="DX467" s="412">
        <v>0</v>
      </c>
      <c r="DY467" s="412">
        <v>0</v>
      </c>
      <c r="DZ467" s="412">
        <v>0</v>
      </c>
      <c r="EA467" s="412">
        <v>0</v>
      </c>
      <c r="EB467" s="412">
        <v>0</v>
      </c>
      <c r="EC467" s="412">
        <v>0</v>
      </c>
      <c r="ED467" s="412">
        <v>0</v>
      </c>
      <c r="EE467" s="412">
        <v>0</v>
      </c>
      <c r="EF467" s="412">
        <v>0</v>
      </c>
      <c r="EG467" s="412">
        <v>0</v>
      </c>
      <c r="EH467" s="412">
        <v>0</v>
      </c>
      <c r="EI467" s="411">
        <f t="shared" si="158"/>
        <v>0</v>
      </c>
      <c r="EK467" s="411">
        <f t="shared" si="159"/>
        <v>1</v>
      </c>
      <c r="EL467" s="7">
        <f t="shared" si="160"/>
        <v>-1</v>
      </c>
    </row>
    <row r="468" spans="1:142">
      <c r="A468" s="365" t="str">
        <f t="shared" si="142"/>
        <v xml:space="preserve"> 098</v>
      </c>
      <c r="B468" s="370" t="s">
        <v>949</v>
      </c>
      <c r="C468" s="370" t="s">
        <v>1214</v>
      </c>
      <c r="D468" s="411">
        <v>24</v>
      </c>
      <c r="E468" s="411">
        <v>63</v>
      </c>
      <c r="F468" s="411">
        <v>40</v>
      </c>
      <c r="G468" s="411">
        <v>58</v>
      </c>
      <c r="H468" s="411">
        <v>27</v>
      </c>
      <c r="I468" s="411">
        <v>10</v>
      </c>
      <c r="J468" s="411">
        <v>29</v>
      </c>
      <c r="K468" s="411">
        <v>26</v>
      </c>
      <c r="L468" s="411">
        <v>57</v>
      </c>
      <c r="M468" s="411">
        <v>48</v>
      </c>
      <c r="N468" s="411">
        <v>45</v>
      </c>
      <c r="O468" s="412">
        <v>16</v>
      </c>
      <c r="P468" s="411">
        <f t="shared" si="143"/>
        <v>443</v>
      </c>
      <c r="Q468" s="411">
        <f t="shared" si="144"/>
        <v>250.06451612903226</v>
      </c>
      <c r="R468" s="411">
        <f t="shared" si="145"/>
        <v>68.211345939933253</v>
      </c>
      <c r="S468" s="411">
        <f t="shared" si="146"/>
        <v>124.72413793103448</v>
      </c>
      <c r="T468" s="411">
        <v>0</v>
      </c>
      <c r="U468" s="411">
        <v>0</v>
      </c>
      <c r="V468" s="411">
        <v>0</v>
      </c>
      <c r="W468" s="411">
        <v>0</v>
      </c>
      <c r="X468" s="411">
        <v>0</v>
      </c>
      <c r="Y468" s="411">
        <v>0</v>
      </c>
      <c r="Z468" s="411">
        <v>0</v>
      </c>
      <c r="AA468" s="411">
        <v>0</v>
      </c>
      <c r="AB468" s="411">
        <v>0</v>
      </c>
      <c r="AC468" s="411">
        <v>0</v>
      </c>
      <c r="AD468" s="411">
        <v>0</v>
      </c>
      <c r="AE468" s="412">
        <v>0</v>
      </c>
      <c r="AF468" s="411">
        <f t="shared" si="147"/>
        <v>0</v>
      </c>
      <c r="AG468" s="411">
        <v>0</v>
      </c>
      <c r="AH468" s="411">
        <v>0</v>
      </c>
      <c r="AI468" s="411">
        <v>0</v>
      </c>
      <c r="AJ468" s="411">
        <v>0</v>
      </c>
      <c r="AK468" s="411">
        <v>0</v>
      </c>
      <c r="AL468" s="411">
        <v>0</v>
      </c>
      <c r="AM468" s="411">
        <v>0</v>
      </c>
      <c r="AN468" s="411">
        <v>0</v>
      </c>
      <c r="AO468" s="411">
        <v>0</v>
      </c>
      <c r="AP468" s="411">
        <v>0</v>
      </c>
      <c r="AQ468" s="411">
        <v>0</v>
      </c>
      <c r="AR468" s="412">
        <v>0</v>
      </c>
      <c r="AS468" s="411">
        <f t="shared" si="148"/>
        <v>0</v>
      </c>
      <c r="AT468" s="411">
        <f t="shared" si="149"/>
        <v>0</v>
      </c>
      <c r="AU468" s="411">
        <f t="shared" si="150"/>
        <v>0</v>
      </c>
      <c r="AV468" s="411">
        <f t="shared" si="151"/>
        <v>0</v>
      </c>
      <c r="AW468" s="411">
        <v>0</v>
      </c>
      <c r="AX468" s="411">
        <v>0</v>
      </c>
      <c r="AY468" s="411">
        <v>0</v>
      </c>
      <c r="AZ468" s="411">
        <v>0</v>
      </c>
      <c r="BA468" s="411">
        <v>0</v>
      </c>
      <c r="BB468" s="411">
        <v>0</v>
      </c>
      <c r="BC468" s="411">
        <v>0</v>
      </c>
      <c r="BD468" s="411">
        <v>0</v>
      </c>
      <c r="BE468" s="411">
        <v>0</v>
      </c>
      <c r="BF468" s="411">
        <v>0</v>
      </c>
      <c r="BG468" s="411">
        <v>0</v>
      </c>
      <c r="BH468" s="412">
        <v>0</v>
      </c>
      <c r="BI468" s="411">
        <f t="shared" si="152"/>
        <v>0</v>
      </c>
      <c r="BJ468" s="411">
        <v>0</v>
      </c>
      <c r="BK468" s="411">
        <v>0</v>
      </c>
      <c r="BL468" s="411">
        <v>0</v>
      </c>
      <c r="BM468" s="411">
        <v>0</v>
      </c>
      <c r="BN468" s="411">
        <v>0</v>
      </c>
      <c r="BO468" s="411">
        <v>0</v>
      </c>
      <c r="BP468" s="411">
        <v>0</v>
      </c>
      <c r="BQ468" s="411">
        <v>0</v>
      </c>
      <c r="BR468" s="411">
        <v>0</v>
      </c>
      <c r="BS468" s="411">
        <v>0</v>
      </c>
      <c r="BT468" s="411">
        <v>0</v>
      </c>
      <c r="BU468" s="412">
        <v>0</v>
      </c>
      <c r="BV468" s="411">
        <f t="shared" si="153"/>
        <v>0</v>
      </c>
      <c r="BW468" s="411">
        <v>0</v>
      </c>
      <c r="BX468" s="411">
        <v>0</v>
      </c>
      <c r="BY468" s="411">
        <v>0</v>
      </c>
      <c r="BZ468" s="411">
        <v>0</v>
      </c>
      <c r="CA468" s="411">
        <v>0</v>
      </c>
      <c r="CB468" s="411">
        <v>0</v>
      </c>
      <c r="CC468" s="411">
        <v>0</v>
      </c>
      <c r="CD468" s="411">
        <v>0</v>
      </c>
      <c r="CE468" s="411">
        <v>0</v>
      </c>
      <c r="CF468" s="411">
        <v>0</v>
      </c>
      <c r="CG468" s="411">
        <v>0</v>
      </c>
      <c r="CH468" s="412">
        <v>0</v>
      </c>
      <c r="CI468" s="411">
        <f t="shared" si="154"/>
        <v>0</v>
      </c>
      <c r="CJ468" s="411">
        <v>0</v>
      </c>
      <c r="CK468" s="411">
        <v>0</v>
      </c>
      <c r="CL468" s="411">
        <v>0</v>
      </c>
      <c r="CM468" s="411">
        <v>0</v>
      </c>
      <c r="CN468" s="411">
        <v>0</v>
      </c>
      <c r="CO468" s="411">
        <v>0</v>
      </c>
      <c r="CP468" s="411">
        <v>0</v>
      </c>
      <c r="CQ468" s="411">
        <v>0</v>
      </c>
      <c r="CR468" s="411">
        <v>0</v>
      </c>
      <c r="CS468" s="411">
        <v>0</v>
      </c>
      <c r="CT468" s="411">
        <v>0</v>
      </c>
      <c r="CU468" s="412">
        <v>0</v>
      </c>
      <c r="CV468" s="411">
        <f t="shared" si="155"/>
        <v>0</v>
      </c>
      <c r="CW468" s="411">
        <v>0</v>
      </c>
      <c r="CX468" s="411">
        <v>0</v>
      </c>
      <c r="CY468" s="411">
        <v>0</v>
      </c>
      <c r="CZ468" s="411">
        <v>0</v>
      </c>
      <c r="DA468" s="411">
        <v>0</v>
      </c>
      <c r="DB468" s="411">
        <v>0</v>
      </c>
      <c r="DC468" s="411">
        <v>0</v>
      </c>
      <c r="DD468" s="411">
        <v>0</v>
      </c>
      <c r="DE468" s="411">
        <v>0</v>
      </c>
      <c r="DF468" s="411">
        <v>0</v>
      </c>
      <c r="DG468" s="411">
        <v>0</v>
      </c>
      <c r="DH468" s="412">
        <v>0</v>
      </c>
      <c r="DI468" s="411">
        <f t="shared" si="156"/>
        <v>0</v>
      </c>
      <c r="DJ468" s="411">
        <v>0</v>
      </c>
      <c r="DK468" s="411">
        <v>0</v>
      </c>
      <c r="DL468" s="411">
        <v>0</v>
      </c>
      <c r="DM468" s="411">
        <v>0</v>
      </c>
      <c r="DN468" s="411">
        <v>0</v>
      </c>
      <c r="DO468" s="411">
        <v>0</v>
      </c>
      <c r="DP468" s="411">
        <v>0</v>
      </c>
      <c r="DQ468" s="411">
        <v>0</v>
      </c>
      <c r="DR468" s="411">
        <v>0</v>
      </c>
      <c r="DS468" s="411">
        <v>0</v>
      </c>
      <c r="DT468" s="411">
        <v>0</v>
      </c>
      <c r="DU468" s="412">
        <v>0</v>
      </c>
      <c r="DV468" s="411">
        <f t="shared" si="157"/>
        <v>0</v>
      </c>
      <c r="DW468" s="412">
        <v>0</v>
      </c>
      <c r="DX468" s="412">
        <v>0</v>
      </c>
      <c r="DY468" s="412">
        <v>0</v>
      </c>
      <c r="DZ468" s="412">
        <v>0</v>
      </c>
      <c r="EA468" s="412">
        <v>0</v>
      </c>
      <c r="EB468" s="412">
        <v>0</v>
      </c>
      <c r="EC468" s="412">
        <v>0</v>
      </c>
      <c r="ED468" s="412">
        <v>0</v>
      </c>
      <c r="EE468" s="412">
        <v>0</v>
      </c>
      <c r="EF468" s="412">
        <v>0</v>
      </c>
      <c r="EG468" s="412">
        <v>0</v>
      </c>
      <c r="EH468" s="412">
        <v>0</v>
      </c>
      <c r="EI468" s="411">
        <f t="shared" si="158"/>
        <v>0</v>
      </c>
      <c r="EK468" s="411">
        <f t="shared" si="159"/>
        <v>443</v>
      </c>
      <c r="EL468" s="7">
        <f t="shared" si="160"/>
        <v>-443</v>
      </c>
    </row>
    <row r="469" spans="1:142">
      <c r="A469" s="365" t="str">
        <f t="shared" si="142"/>
        <v xml:space="preserve"> 098</v>
      </c>
      <c r="B469" s="370" t="s">
        <v>949</v>
      </c>
      <c r="C469" s="370" t="s">
        <v>1215</v>
      </c>
      <c r="D469" s="411">
        <v>2</v>
      </c>
      <c r="E469" s="411">
        <v>5</v>
      </c>
      <c r="F469" s="411">
        <v>1</v>
      </c>
      <c r="G469" s="411">
        <v>1</v>
      </c>
      <c r="H469" s="411">
        <v>0</v>
      </c>
      <c r="I469" s="411">
        <v>0</v>
      </c>
      <c r="J469" s="411">
        <v>2</v>
      </c>
      <c r="K469" s="411">
        <v>0</v>
      </c>
      <c r="L469" s="411">
        <v>2</v>
      </c>
      <c r="M469" s="411">
        <v>0</v>
      </c>
      <c r="N469" s="411">
        <v>1</v>
      </c>
      <c r="O469" s="412">
        <v>0</v>
      </c>
      <c r="P469" s="411">
        <f t="shared" si="143"/>
        <v>14</v>
      </c>
      <c r="Q469" s="411">
        <f t="shared" si="144"/>
        <v>10.935483870967742</v>
      </c>
      <c r="R469" s="411">
        <f t="shared" si="145"/>
        <v>1.5127919911012235</v>
      </c>
      <c r="S469" s="411">
        <f t="shared" si="146"/>
        <v>1.5517241379310345</v>
      </c>
      <c r="T469" s="411">
        <v>0</v>
      </c>
      <c r="U469" s="411">
        <v>0</v>
      </c>
      <c r="V469" s="411">
        <v>0</v>
      </c>
      <c r="W469" s="411">
        <v>0</v>
      </c>
      <c r="X469" s="411">
        <v>0</v>
      </c>
      <c r="Y469" s="411">
        <v>0</v>
      </c>
      <c r="Z469" s="411">
        <v>0</v>
      </c>
      <c r="AA469" s="411">
        <v>0</v>
      </c>
      <c r="AB469" s="411">
        <v>0</v>
      </c>
      <c r="AC469" s="411">
        <v>0</v>
      </c>
      <c r="AD469" s="411">
        <v>0</v>
      </c>
      <c r="AE469" s="412">
        <v>0</v>
      </c>
      <c r="AF469" s="411">
        <f t="shared" si="147"/>
        <v>0</v>
      </c>
      <c r="AG469" s="411">
        <v>0</v>
      </c>
      <c r="AH469" s="411">
        <v>0</v>
      </c>
      <c r="AI469" s="411">
        <v>0</v>
      </c>
      <c r="AJ469" s="411">
        <v>0</v>
      </c>
      <c r="AK469" s="411">
        <v>0</v>
      </c>
      <c r="AL469" s="411">
        <v>0</v>
      </c>
      <c r="AM469" s="411">
        <v>0</v>
      </c>
      <c r="AN469" s="411">
        <v>0</v>
      </c>
      <c r="AO469" s="411">
        <v>0</v>
      </c>
      <c r="AP469" s="411">
        <v>0</v>
      </c>
      <c r="AQ469" s="411">
        <v>0</v>
      </c>
      <c r="AR469" s="412">
        <v>0</v>
      </c>
      <c r="AS469" s="411">
        <f t="shared" si="148"/>
        <v>0</v>
      </c>
      <c r="AT469" s="411">
        <f t="shared" si="149"/>
        <v>0</v>
      </c>
      <c r="AU469" s="411">
        <f t="shared" si="150"/>
        <v>0</v>
      </c>
      <c r="AV469" s="411">
        <f t="shared" si="151"/>
        <v>0</v>
      </c>
      <c r="AW469" s="411">
        <v>0</v>
      </c>
      <c r="AX469" s="411">
        <v>0</v>
      </c>
      <c r="AY469" s="411">
        <v>0</v>
      </c>
      <c r="AZ469" s="411">
        <v>0</v>
      </c>
      <c r="BA469" s="411">
        <v>0</v>
      </c>
      <c r="BB469" s="411">
        <v>0</v>
      </c>
      <c r="BC469" s="411">
        <v>0</v>
      </c>
      <c r="BD469" s="411">
        <v>0</v>
      </c>
      <c r="BE469" s="411">
        <v>0</v>
      </c>
      <c r="BF469" s="411">
        <v>0</v>
      </c>
      <c r="BG469" s="411">
        <v>0</v>
      </c>
      <c r="BH469" s="412">
        <v>0</v>
      </c>
      <c r="BI469" s="411">
        <f t="shared" si="152"/>
        <v>0</v>
      </c>
      <c r="BJ469" s="411">
        <v>0</v>
      </c>
      <c r="BK469" s="411">
        <v>0</v>
      </c>
      <c r="BL469" s="411">
        <v>0</v>
      </c>
      <c r="BM469" s="411">
        <v>0</v>
      </c>
      <c r="BN469" s="411">
        <v>0</v>
      </c>
      <c r="BO469" s="411">
        <v>0</v>
      </c>
      <c r="BP469" s="411">
        <v>0</v>
      </c>
      <c r="BQ469" s="411">
        <v>0</v>
      </c>
      <c r="BR469" s="411">
        <v>0</v>
      </c>
      <c r="BS469" s="411">
        <v>0</v>
      </c>
      <c r="BT469" s="411">
        <v>0</v>
      </c>
      <c r="BU469" s="412">
        <v>0</v>
      </c>
      <c r="BV469" s="411">
        <f t="shared" si="153"/>
        <v>0</v>
      </c>
      <c r="BW469" s="411">
        <v>0</v>
      </c>
      <c r="BX469" s="411">
        <v>0</v>
      </c>
      <c r="BY469" s="411">
        <v>0</v>
      </c>
      <c r="BZ469" s="411">
        <v>0</v>
      </c>
      <c r="CA469" s="411">
        <v>0</v>
      </c>
      <c r="CB469" s="411">
        <v>0</v>
      </c>
      <c r="CC469" s="411">
        <v>0</v>
      </c>
      <c r="CD469" s="411">
        <v>0</v>
      </c>
      <c r="CE469" s="411">
        <v>0</v>
      </c>
      <c r="CF469" s="411">
        <v>0</v>
      </c>
      <c r="CG469" s="411">
        <v>0</v>
      </c>
      <c r="CH469" s="412">
        <v>0</v>
      </c>
      <c r="CI469" s="411">
        <f t="shared" si="154"/>
        <v>0</v>
      </c>
      <c r="CJ469" s="411">
        <v>0</v>
      </c>
      <c r="CK469" s="411">
        <v>0</v>
      </c>
      <c r="CL469" s="411">
        <v>0</v>
      </c>
      <c r="CM469" s="411">
        <v>0</v>
      </c>
      <c r="CN469" s="411">
        <v>0</v>
      </c>
      <c r="CO469" s="411">
        <v>0</v>
      </c>
      <c r="CP469" s="411">
        <v>0</v>
      </c>
      <c r="CQ469" s="411">
        <v>0</v>
      </c>
      <c r="CR469" s="411">
        <v>0</v>
      </c>
      <c r="CS469" s="411">
        <v>0</v>
      </c>
      <c r="CT469" s="411">
        <v>0</v>
      </c>
      <c r="CU469" s="412">
        <v>0</v>
      </c>
      <c r="CV469" s="411">
        <f t="shared" si="155"/>
        <v>0</v>
      </c>
      <c r="CW469" s="411">
        <v>0</v>
      </c>
      <c r="CX469" s="411">
        <v>0</v>
      </c>
      <c r="CY469" s="411">
        <v>0</v>
      </c>
      <c r="CZ469" s="411">
        <v>0</v>
      </c>
      <c r="DA469" s="411">
        <v>0</v>
      </c>
      <c r="DB469" s="411">
        <v>0</v>
      </c>
      <c r="DC469" s="411">
        <v>0</v>
      </c>
      <c r="DD469" s="411">
        <v>0</v>
      </c>
      <c r="DE469" s="411">
        <v>0</v>
      </c>
      <c r="DF469" s="411">
        <v>0</v>
      </c>
      <c r="DG469" s="411">
        <v>0</v>
      </c>
      <c r="DH469" s="412">
        <v>0</v>
      </c>
      <c r="DI469" s="411">
        <f t="shared" si="156"/>
        <v>0</v>
      </c>
      <c r="DJ469" s="411">
        <v>0</v>
      </c>
      <c r="DK469" s="411">
        <v>0</v>
      </c>
      <c r="DL469" s="411">
        <v>0</v>
      </c>
      <c r="DM469" s="411">
        <v>0</v>
      </c>
      <c r="DN469" s="411">
        <v>0</v>
      </c>
      <c r="DO469" s="411">
        <v>0</v>
      </c>
      <c r="DP469" s="411">
        <v>0</v>
      </c>
      <c r="DQ469" s="411">
        <v>0</v>
      </c>
      <c r="DR469" s="411">
        <v>0</v>
      </c>
      <c r="DS469" s="411">
        <v>0</v>
      </c>
      <c r="DT469" s="411">
        <v>0</v>
      </c>
      <c r="DU469" s="412">
        <v>0</v>
      </c>
      <c r="DV469" s="411">
        <f t="shared" si="157"/>
        <v>0</v>
      </c>
      <c r="DW469" s="412">
        <v>0</v>
      </c>
      <c r="DX469" s="412">
        <v>0</v>
      </c>
      <c r="DY469" s="412">
        <v>0</v>
      </c>
      <c r="DZ469" s="412">
        <v>0</v>
      </c>
      <c r="EA469" s="412">
        <v>0</v>
      </c>
      <c r="EB469" s="412">
        <v>0</v>
      </c>
      <c r="EC469" s="412">
        <v>0</v>
      </c>
      <c r="ED469" s="412">
        <v>0</v>
      </c>
      <c r="EE469" s="412">
        <v>0</v>
      </c>
      <c r="EF469" s="412">
        <v>0</v>
      </c>
      <c r="EG469" s="412">
        <v>0</v>
      </c>
      <c r="EH469" s="412">
        <v>0</v>
      </c>
      <c r="EI469" s="411">
        <f t="shared" si="158"/>
        <v>0</v>
      </c>
      <c r="EK469" s="411">
        <f t="shared" si="159"/>
        <v>14</v>
      </c>
      <c r="EL469" s="7">
        <f t="shared" si="160"/>
        <v>-14</v>
      </c>
    </row>
    <row r="470" spans="1:142">
      <c r="A470" s="365" t="str">
        <f t="shared" si="142"/>
        <v xml:space="preserve"> 098</v>
      </c>
      <c r="B470" s="370" t="s">
        <v>949</v>
      </c>
      <c r="C470" s="370" t="s">
        <v>1216</v>
      </c>
      <c r="D470" s="411">
        <v>94</v>
      </c>
      <c r="E470" s="411">
        <v>93</v>
      </c>
      <c r="F470" s="411">
        <v>92</v>
      </c>
      <c r="G470" s="411">
        <v>91</v>
      </c>
      <c r="H470" s="411">
        <v>90</v>
      </c>
      <c r="I470" s="411">
        <v>89</v>
      </c>
      <c r="J470" s="411">
        <v>88</v>
      </c>
      <c r="K470" s="411">
        <v>89</v>
      </c>
      <c r="L470" s="411">
        <v>87</v>
      </c>
      <c r="M470" s="411">
        <v>87</v>
      </c>
      <c r="N470" s="411">
        <v>86</v>
      </c>
      <c r="O470" s="412">
        <v>86</v>
      </c>
      <c r="P470" s="411">
        <f t="shared" si="143"/>
        <v>1072</v>
      </c>
      <c r="Q470" s="411">
        <f t="shared" si="144"/>
        <v>634.16129032258061</v>
      </c>
      <c r="R470" s="411">
        <f t="shared" si="145"/>
        <v>154.83870967741936</v>
      </c>
      <c r="S470" s="411">
        <f t="shared" si="146"/>
        <v>283</v>
      </c>
      <c r="T470" s="411">
        <v>0</v>
      </c>
      <c r="U470" s="411">
        <v>0</v>
      </c>
      <c r="V470" s="411">
        <v>0</v>
      </c>
      <c r="W470" s="411">
        <v>0</v>
      </c>
      <c r="X470" s="411">
        <v>0</v>
      </c>
      <c r="Y470" s="411">
        <v>0</v>
      </c>
      <c r="Z470" s="411">
        <v>0</v>
      </c>
      <c r="AA470" s="411">
        <v>0</v>
      </c>
      <c r="AB470" s="411">
        <v>0</v>
      </c>
      <c r="AC470" s="411">
        <v>0</v>
      </c>
      <c r="AD470" s="411">
        <v>0</v>
      </c>
      <c r="AE470" s="412">
        <v>0</v>
      </c>
      <c r="AF470" s="411">
        <f t="shared" si="147"/>
        <v>0</v>
      </c>
      <c r="AG470" s="411">
        <v>0</v>
      </c>
      <c r="AH470" s="411">
        <v>0</v>
      </c>
      <c r="AI470" s="411">
        <v>0</v>
      </c>
      <c r="AJ470" s="411">
        <v>0</v>
      </c>
      <c r="AK470" s="411">
        <v>0</v>
      </c>
      <c r="AL470" s="411">
        <v>0</v>
      </c>
      <c r="AM470" s="411">
        <v>0</v>
      </c>
      <c r="AN470" s="411">
        <v>0</v>
      </c>
      <c r="AO470" s="411">
        <v>0</v>
      </c>
      <c r="AP470" s="411">
        <v>0</v>
      </c>
      <c r="AQ470" s="411">
        <v>0</v>
      </c>
      <c r="AR470" s="412">
        <v>0</v>
      </c>
      <c r="AS470" s="411">
        <f t="shared" si="148"/>
        <v>0</v>
      </c>
      <c r="AT470" s="411">
        <f t="shared" si="149"/>
        <v>0</v>
      </c>
      <c r="AU470" s="411">
        <f t="shared" si="150"/>
        <v>0</v>
      </c>
      <c r="AV470" s="411">
        <f t="shared" si="151"/>
        <v>0</v>
      </c>
      <c r="AW470" s="411">
        <v>0</v>
      </c>
      <c r="AX470" s="411">
        <v>0</v>
      </c>
      <c r="AY470" s="411">
        <v>0</v>
      </c>
      <c r="AZ470" s="411">
        <v>0</v>
      </c>
      <c r="BA470" s="411">
        <v>0</v>
      </c>
      <c r="BB470" s="411">
        <v>0</v>
      </c>
      <c r="BC470" s="411">
        <v>0</v>
      </c>
      <c r="BD470" s="411">
        <v>0</v>
      </c>
      <c r="BE470" s="411">
        <v>0</v>
      </c>
      <c r="BF470" s="411">
        <v>0</v>
      </c>
      <c r="BG470" s="411">
        <v>0</v>
      </c>
      <c r="BH470" s="412">
        <v>0</v>
      </c>
      <c r="BI470" s="411">
        <f t="shared" si="152"/>
        <v>0</v>
      </c>
      <c r="BJ470" s="411">
        <v>0</v>
      </c>
      <c r="BK470" s="411">
        <v>0</v>
      </c>
      <c r="BL470" s="411">
        <v>0</v>
      </c>
      <c r="BM470" s="411">
        <v>0</v>
      </c>
      <c r="BN470" s="411">
        <v>0</v>
      </c>
      <c r="BO470" s="411">
        <v>0</v>
      </c>
      <c r="BP470" s="411">
        <v>0</v>
      </c>
      <c r="BQ470" s="411">
        <v>0</v>
      </c>
      <c r="BR470" s="411">
        <v>0</v>
      </c>
      <c r="BS470" s="411">
        <v>0</v>
      </c>
      <c r="BT470" s="411">
        <v>0</v>
      </c>
      <c r="BU470" s="412">
        <v>0</v>
      </c>
      <c r="BV470" s="411">
        <f t="shared" si="153"/>
        <v>0</v>
      </c>
      <c r="BW470" s="411">
        <v>0</v>
      </c>
      <c r="BX470" s="411">
        <v>0</v>
      </c>
      <c r="BY470" s="411">
        <v>0</v>
      </c>
      <c r="BZ470" s="411">
        <v>0</v>
      </c>
      <c r="CA470" s="411">
        <v>0</v>
      </c>
      <c r="CB470" s="411">
        <v>0</v>
      </c>
      <c r="CC470" s="411">
        <v>0</v>
      </c>
      <c r="CD470" s="411">
        <v>0</v>
      </c>
      <c r="CE470" s="411">
        <v>0</v>
      </c>
      <c r="CF470" s="411">
        <v>0</v>
      </c>
      <c r="CG470" s="411">
        <v>0</v>
      </c>
      <c r="CH470" s="412">
        <v>0</v>
      </c>
      <c r="CI470" s="411">
        <f t="shared" si="154"/>
        <v>0</v>
      </c>
      <c r="CJ470" s="411">
        <v>0</v>
      </c>
      <c r="CK470" s="411">
        <v>0</v>
      </c>
      <c r="CL470" s="411">
        <v>0</v>
      </c>
      <c r="CM470" s="411">
        <v>0</v>
      </c>
      <c r="CN470" s="411">
        <v>0</v>
      </c>
      <c r="CO470" s="411">
        <v>0</v>
      </c>
      <c r="CP470" s="411">
        <v>0</v>
      </c>
      <c r="CQ470" s="411">
        <v>0</v>
      </c>
      <c r="CR470" s="411">
        <v>0</v>
      </c>
      <c r="CS470" s="411">
        <v>0</v>
      </c>
      <c r="CT470" s="411">
        <v>0</v>
      </c>
      <c r="CU470" s="412">
        <v>0</v>
      </c>
      <c r="CV470" s="411">
        <f t="shared" si="155"/>
        <v>0</v>
      </c>
      <c r="CW470" s="411">
        <v>0</v>
      </c>
      <c r="CX470" s="411">
        <v>0</v>
      </c>
      <c r="CY470" s="411">
        <v>0</v>
      </c>
      <c r="CZ470" s="411">
        <v>0</v>
      </c>
      <c r="DA470" s="411">
        <v>0</v>
      </c>
      <c r="DB470" s="411">
        <v>0</v>
      </c>
      <c r="DC470" s="411">
        <v>0</v>
      </c>
      <c r="DD470" s="411">
        <v>0</v>
      </c>
      <c r="DE470" s="411">
        <v>0</v>
      </c>
      <c r="DF470" s="411">
        <v>0</v>
      </c>
      <c r="DG470" s="411">
        <v>0</v>
      </c>
      <c r="DH470" s="412">
        <v>0</v>
      </c>
      <c r="DI470" s="411">
        <f t="shared" si="156"/>
        <v>0</v>
      </c>
      <c r="DJ470" s="411">
        <v>0</v>
      </c>
      <c r="DK470" s="411">
        <v>0</v>
      </c>
      <c r="DL470" s="411">
        <v>0</v>
      </c>
      <c r="DM470" s="411">
        <v>0</v>
      </c>
      <c r="DN470" s="411">
        <v>0</v>
      </c>
      <c r="DO470" s="411">
        <v>0</v>
      </c>
      <c r="DP470" s="411">
        <v>0</v>
      </c>
      <c r="DQ470" s="411">
        <v>0</v>
      </c>
      <c r="DR470" s="411">
        <v>0</v>
      </c>
      <c r="DS470" s="411">
        <v>0</v>
      </c>
      <c r="DT470" s="411">
        <v>0</v>
      </c>
      <c r="DU470" s="412">
        <v>0</v>
      </c>
      <c r="DV470" s="411">
        <f t="shared" si="157"/>
        <v>0</v>
      </c>
      <c r="DW470" s="412">
        <v>0</v>
      </c>
      <c r="DX470" s="412">
        <v>0</v>
      </c>
      <c r="DY470" s="412">
        <v>0</v>
      </c>
      <c r="DZ470" s="412">
        <v>0</v>
      </c>
      <c r="EA470" s="412">
        <v>0</v>
      </c>
      <c r="EB470" s="412">
        <v>0</v>
      </c>
      <c r="EC470" s="412">
        <v>0</v>
      </c>
      <c r="ED470" s="412">
        <v>0</v>
      </c>
      <c r="EE470" s="412">
        <v>0</v>
      </c>
      <c r="EF470" s="412">
        <v>0</v>
      </c>
      <c r="EG470" s="412">
        <v>0</v>
      </c>
      <c r="EH470" s="412">
        <v>0</v>
      </c>
      <c r="EI470" s="411">
        <f t="shared" si="158"/>
        <v>0</v>
      </c>
      <c r="EK470" s="411">
        <f t="shared" si="159"/>
        <v>1072</v>
      </c>
      <c r="EL470" s="7">
        <f t="shared" si="160"/>
        <v>-1072</v>
      </c>
    </row>
    <row r="471" spans="1:142">
      <c r="A471" s="365" t="str">
        <f t="shared" si="142"/>
        <v xml:space="preserve"> 098</v>
      </c>
      <c r="B471" s="370" t="s">
        <v>949</v>
      </c>
      <c r="C471" s="370" t="s">
        <v>1202</v>
      </c>
      <c r="D471" s="411">
        <v>1</v>
      </c>
      <c r="E471" s="411">
        <v>0</v>
      </c>
      <c r="F471" s="411">
        <v>0</v>
      </c>
      <c r="G471" s="411">
        <v>0</v>
      </c>
      <c r="H471" s="411">
        <v>1</v>
      </c>
      <c r="I471" s="411">
        <v>0</v>
      </c>
      <c r="J471" s="411">
        <v>0</v>
      </c>
      <c r="K471" s="411">
        <v>0</v>
      </c>
      <c r="L471" s="411">
        <v>0</v>
      </c>
      <c r="M471" s="411">
        <v>0</v>
      </c>
      <c r="N471" s="411">
        <v>0</v>
      </c>
      <c r="O471" s="412">
        <v>0</v>
      </c>
      <c r="P471" s="411">
        <f t="shared" si="143"/>
        <v>2</v>
      </c>
      <c r="Q471" s="411">
        <f t="shared" si="144"/>
        <v>2</v>
      </c>
      <c r="R471" s="411">
        <f t="shared" si="145"/>
        <v>0</v>
      </c>
      <c r="S471" s="411">
        <f t="shared" si="146"/>
        <v>0</v>
      </c>
      <c r="T471" s="411">
        <v>0</v>
      </c>
      <c r="U471" s="411">
        <v>0</v>
      </c>
      <c r="V471" s="411">
        <v>0</v>
      </c>
      <c r="W471" s="411">
        <v>0</v>
      </c>
      <c r="X471" s="411">
        <v>0</v>
      </c>
      <c r="Y471" s="411">
        <v>0</v>
      </c>
      <c r="Z471" s="411">
        <v>0</v>
      </c>
      <c r="AA471" s="411">
        <v>0</v>
      </c>
      <c r="AB471" s="411">
        <v>0</v>
      </c>
      <c r="AC471" s="411">
        <v>0</v>
      </c>
      <c r="AD471" s="411">
        <v>0</v>
      </c>
      <c r="AE471" s="412">
        <v>0</v>
      </c>
      <c r="AF471" s="411">
        <f t="shared" si="147"/>
        <v>0</v>
      </c>
      <c r="AG471" s="411">
        <v>0</v>
      </c>
      <c r="AH471" s="411">
        <v>0</v>
      </c>
      <c r="AI471" s="411">
        <v>0</v>
      </c>
      <c r="AJ471" s="411">
        <v>0</v>
      </c>
      <c r="AK471" s="411">
        <v>0</v>
      </c>
      <c r="AL471" s="411">
        <v>0</v>
      </c>
      <c r="AM471" s="411">
        <v>0</v>
      </c>
      <c r="AN471" s="411">
        <v>0</v>
      </c>
      <c r="AO471" s="411">
        <v>0</v>
      </c>
      <c r="AP471" s="411">
        <v>0</v>
      </c>
      <c r="AQ471" s="411">
        <v>0</v>
      </c>
      <c r="AR471" s="412">
        <v>0</v>
      </c>
      <c r="AS471" s="411">
        <f t="shared" si="148"/>
        <v>0</v>
      </c>
      <c r="AT471" s="411">
        <f t="shared" si="149"/>
        <v>0</v>
      </c>
      <c r="AU471" s="411">
        <f t="shared" si="150"/>
        <v>0</v>
      </c>
      <c r="AV471" s="411">
        <f t="shared" si="151"/>
        <v>0</v>
      </c>
      <c r="AW471" s="411">
        <v>0</v>
      </c>
      <c r="AX471" s="411">
        <v>0</v>
      </c>
      <c r="AY471" s="411">
        <v>0</v>
      </c>
      <c r="AZ471" s="411">
        <v>0</v>
      </c>
      <c r="BA471" s="411">
        <v>0</v>
      </c>
      <c r="BB471" s="411">
        <v>0</v>
      </c>
      <c r="BC471" s="411">
        <v>0</v>
      </c>
      <c r="BD471" s="411">
        <v>0</v>
      </c>
      <c r="BE471" s="411">
        <v>0</v>
      </c>
      <c r="BF471" s="411">
        <v>0</v>
      </c>
      <c r="BG471" s="411">
        <v>0</v>
      </c>
      <c r="BH471" s="412">
        <v>0</v>
      </c>
      <c r="BI471" s="411">
        <f t="shared" si="152"/>
        <v>0</v>
      </c>
      <c r="BJ471" s="411">
        <v>0</v>
      </c>
      <c r="BK471" s="411">
        <v>0</v>
      </c>
      <c r="BL471" s="411">
        <v>0</v>
      </c>
      <c r="BM471" s="411">
        <v>0</v>
      </c>
      <c r="BN471" s="411">
        <v>0</v>
      </c>
      <c r="BO471" s="411">
        <v>0</v>
      </c>
      <c r="BP471" s="411">
        <v>0</v>
      </c>
      <c r="BQ471" s="411">
        <v>0</v>
      </c>
      <c r="BR471" s="411">
        <v>0</v>
      </c>
      <c r="BS471" s="411">
        <v>0</v>
      </c>
      <c r="BT471" s="411">
        <v>0</v>
      </c>
      <c r="BU471" s="412">
        <v>0</v>
      </c>
      <c r="BV471" s="411">
        <f t="shared" si="153"/>
        <v>0</v>
      </c>
      <c r="BW471" s="411">
        <v>0</v>
      </c>
      <c r="BX471" s="411">
        <v>0</v>
      </c>
      <c r="BY471" s="411">
        <v>0</v>
      </c>
      <c r="BZ471" s="411">
        <v>0</v>
      </c>
      <c r="CA471" s="411">
        <v>0</v>
      </c>
      <c r="CB471" s="411">
        <v>0</v>
      </c>
      <c r="CC471" s="411">
        <v>0</v>
      </c>
      <c r="CD471" s="411">
        <v>0</v>
      </c>
      <c r="CE471" s="411">
        <v>0</v>
      </c>
      <c r="CF471" s="411">
        <v>0</v>
      </c>
      <c r="CG471" s="411">
        <v>0</v>
      </c>
      <c r="CH471" s="412">
        <v>0</v>
      </c>
      <c r="CI471" s="411">
        <f t="shared" si="154"/>
        <v>0</v>
      </c>
      <c r="CJ471" s="411">
        <v>0</v>
      </c>
      <c r="CK471" s="411">
        <v>0</v>
      </c>
      <c r="CL471" s="411">
        <v>0</v>
      </c>
      <c r="CM471" s="411">
        <v>0</v>
      </c>
      <c r="CN471" s="411">
        <v>0</v>
      </c>
      <c r="CO471" s="411">
        <v>0</v>
      </c>
      <c r="CP471" s="411">
        <v>0</v>
      </c>
      <c r="CQ471" s="411">
        <v>0</v>
      </c>
      <c r="CR471" s="411">
        <v>0</v>
      </c>
      <c r="CS471" s="411">
        <v>0</v>
      </c>
      <c r="CT471" s="411">
        <v>0</v>
      </c>
      <c r="CU471" s="412">
        <v>0</v>
      </c>
      <c r="CV471" s="411">
        <f t="shared" si="155"/>
        <v>0</v>
      </c>
      <c r="CW471" s="411">
        <v>0</v>
      </c>
      <c r="CX471" s="411">
        <v>0</v>
      </c>
      <c r="CY471" s="411">
        <v>0</v>
      </c>
      <c r="CZ471" s="411">
        <v>0</v>
      </c>
      <c r="DA471" s="411">
        <v>0</v>
      </c>
      <c r="DB471" s="411">
        <v>0</v>
      </c>
      <c r="DC471" s="411">
        <v>0</v>
      </c>
      <c r="DD471" s="411">
        <v>0</v>
      </c>
      <c r="DE471" s="411">
        <v>0</v>
      </c>
      <c r="DF471" s="411">
        <v>0</v>
      </c>
      <c r="DG471" s="411">
        <v>0</v>
      </c>
      <c r="DH471" s="412">
        <v>0</v>
      </c>
      <c r="DI471" s="411">
        <f t="shared" si="156"/>
        <v>0</v>
      </c>
      <c r="DJ471" s="411">
        <v>0</v>
      </c>
      <c r="DK471" s="411">
        <v>0</v>
      </c>
      <c r="DL471" s="411">
        <v>0</v>
      </c>
      <c r="DM471" s="411">
        <v>0</v>
      </c>
      <c r="DN471" s="411">
        <v>0</v>
      </c>
      <c r="DO471" s="411">
        <v>0</v>
      </c>
      <c r="DP471" s="411">
        <v>0</v>
      </c>
      <c r="DQ471" s="411">
        <v>0</v>
      </c>
      <c r="DR471" s="411">
        <v>0</v>
      </c>
      <c r="DS471" s="411">
        <v>0</v>
      </c>
      <c r="DT471" s="411">
        <v>0</v>
      </c>
      <c r="DU471" s="412">
        <v>0</v>
      </c>
      <c r="DV471" s="411">
        <f t="shared" si="157"/>
        <v>0</v>
      </c>
      <c r="DW471" s="412">
        <v>0</v>
      </c>
      <c r="DX471" s="412">
        <v>0</v>
      </c>
      <c r="DY471" s="412">
        <v>0</v>
      </c>
      <c r="DZ471" s="412">
        <v>0</v>
      </c>
      <c r="EA471" s="412">
        <v>0</v>
      </c>
      <c r="EB471" s="412">
        <v>0</v>
      </c>
      <c r="EC471" s="412">
        <v>0</v>
      </c>
      <c r="ED471" s="412">
        <v>0</v>
      </c>
      <c r="EE471" s="412">
        <v>0</v>
      </c>
      <c r="EF471" s="412">
        <v>0</v>
      </c>
      <c r="EG471" s="412">
        <v>0</v>
      </c>
      <c r="EH471" s="412">
        <v>0</v>
      </c>
      <c r="EI471" s="411">
        <f t="shared" si="158"/>
        <v>0</v>
      </c>
      <c r="EK471" s="411">
        <f t="shared" si="159"/>
        <v>2</v>
      </c>
      <c r="EL471" s="7">
        <f t="shared" si="160"/>
        <v>-2</v>
      </c>
    </row>
    <row r="472" spans="1:142">
      <c r="A472" s="365" t="str">
        <f t="shared" si="142"/>
        <v xml:space="preserve"> 098</v>
      </c>
      <c r="B472" s="370" t="s">
        <v>949</v>
      </c>
      <c r="C472" s="370" t="s">
        <v>1203</v>
      </c>
      <c r="D472" s="411">
        <v>0</v>
      </c>
      <c r="E472" s="411">
        <v>0</v>
      </c>
      <c r="F472" s="411">
        <v>0</v>
      </c>
      <c r="G472" s="411">
        <v>0</v>
      </c>
      <c r="H472" s="411">
        <v>0</v>
      </c>
      <c r="I472" s="411">
        <v>1</v>
      </c>
      <c r="J472" s="411">
        <v>0</v>
      </c>
      <c r="K472" s="411">
        <v>0</v>
      </c>
      <c r="L472" s="411">
        <v>0</v>
      </c>
      <c r="M472" s="411">
        <v>0</v>
      </c>
      <c r="N472" s="411">
        <v>0</v>
      </c>
      <c r="O472" s="412">
        <v>0</v>
      </c>
      <c r="P472" s="411">
        <f t="shared" si="143"/>
        <v>1</v>
      </c>
      <c r="Q472" s="411">
        <f t="shared" si="144"/>
        <v>1</v>
      </c>
      <c r="R472" s="411">
        <f t="shared" si="145"/>
        <v>0</v>
      </c>
      <c r="S472" s="411">
        <f t="shared" si="146"/>
        <v>0</v>
      </c>
      <c r="T472" s="411">
        <v>0</v>
      </c>
      <c r="U472" s="411">
        <v>0</v>
      </c>
      <c r="V472" s="411">
        <v>0</v>
      </c>
      <c r="W472" s="411">
        <v>0</v>
      </c>
      <c r="X472" s="411">
        <v>0</v>
      </c>
      <c r="Y472" s="411">
        <v>0</v>
      </c>
      <c r="Z472" s="411">
        <v>0</v>
      </c>
      <c r="AA472" s="411">
        <v>0</v>
      </c>
      <c r="AB472" s="411">
        <v>0</v>
      </c>
      <c r="AC472" s="411">
        <v>0</v>
      </c>
      <c r="AD472" s="411">
        <v>0</v>
      </c>
      <c r="AE472" s="412">
        <v>0</v>
      </c>
      <c r="AF472" s="411">
        <f t="shared" si="147"/>
        <v>0</v>
      </c>
      <c r="AG472" s="411">
        <v>0</v>
      </c>
      <c r="AH472" s="411">
        <v>0</v>
      </c>
      <c r="AI472" s="411">
        <v>0</v>
      </c>
      <c r="AJ472" s="411">
        <v>0</v>
      </c>
      <c r="AK472" s="411">
        <v>0</v>
      </c>
      <c r="AL472" s="411">
        <v>0</v>
      </c>
      <c r="AM472" s="411">
        <v>0</v>
      </c>
      <c r="AN472" s="411">
        <v>0</v>
      </c>
      <c r="AO472" s="411">
        <v>0</v>
      </c>
      <c r="AP472" s="411">
        <v>0</v>
      </c>
      <c r="AQ472" s="411">
        <v>0</v>
      </c>
      <c r="AR472" s="412">
        <v>0</v>
      </c>
      <c r="AS472" s="411">
        <f t="shared" si="148"/>
        <v>0</v>
      </c>
      <c r="AT472" s="411">
        <f t="shared" si="149"/>
        <v>0</v>
      </c>
      <c r="AU472" s="411">
        <f t="shared" si="150"/>
        <v>0</v>
      </c>
      <c r="AV472" s="411">
        <f t="shared" si="151"/>
        <v>0</v>
      </c>
      <c r="AW472" s="411">
        <v>0</v>
      </c>
      <c r="AX472" s="411">
        <v>0</v>
      </c>
      <c r="AY472" s="411">
        <v>0</v>
      </c>
      <c r="AZ472" s="411">
        <v>0</v>
      </c>
      <c r="BA472" s="411">
        <v>0</v>
      </c>
      <c r="BB472" s="411">
        <v>0</v>
      </c>
      <c r="BC472" s="411">
        <v>0</v>
      </c>
      <c r="BD472" s="411">
        <v>0</v>
      </c>
      <c r="BE472" s="411">
        <v>0</v>
      </c>
      <c r="BF472" s="411">
        <v>0</v>
      </c>
      <c r="BG472" s="411">
        <v>0</v>
      </c>
      <c r="BH472" s="412">
        <v>0</v>
      </c>
      <c r="BI472" s="411">
        <f t="shared" si="152"/>
        <v>0</v>
      </c>
      <c r="BJ472" s="411">
        <v>0</v>
      </c>
      <c r="BK472" s="411">
        <v>0</v>
      </c>
      <c r="BL472" s="411">
        <v>0</v>
      </c>
      <c r="BM472" s="411">
        <v>0</v>
      </c>
      <c r="BN472" s="411">
        <v>0</v>
      </c>
      <c r="BO472" s="411">
        <v>0</v>
      </c>
      <c r="BP472" s="411">
        <v>0</v>
      </c>
      <c r="BQ472" s="411">
        <v>0</v>
      </c>
      <c r="BR472" s="411">
        <v>0</v>
      </c>
      <c r="BS472" s="411">
        <v>0</v>
      </c>
      <c r="BT472" s="411">
        <v>0</v>
      </c>
      <c r="BU472" s="412">
        <v>0</v>
      </c>
      <c r="BV472" s="411">
        <f t="shared" si="153"/>
        <v>0</v>
      </c>
      <c r="BW472" s="411">
        <v>0</v>
      </c>
      <c r="BX472" s="411">
        <v>0</v>
      </c>
      <c r="BY472" s="411">
        <v>0</v>
      </c>
      <c r="BZ472" s="411">
        <v>0</v>
      </c>
      <c r="CA472" s="411">
        <v>0</v>
      </c>
      <c r="CB472" s="411">
        <v>0</v>
      </c>
      <c r="CC472" s="411">
        <v>0</v>
      </c>
      <c r="CD472" s="411">
        <v>0</v>
      </c>
      <c r="CE472" s="411">
        <v>0</v>
      </c>
      <c r="CF472" s="411">
        <v>0</v>
      </c>
      <c r="CG472" s="411">
        <v>0</v>
      </c>
      <c r="CH472" s="412">
        <v>0</v>
      </c>
      <c r="CI472" s="411">
        <f t="shared" si="154"/>
        <v>0</v>
      </c>
      <c r="CJ472" s="411">
        <v>0</v>
      </c>
      <c r="CK472" s="411">
        <v>0</v>
      </c>
      <c r="CL472" s="411">
        <v>0</v>
      </c>
      <c r="CM472" s="411">
        <v>0</v>
      </c>
      <c r="CN472" s="411">
        <v>0</v>
      </c>
      <c r="CO472" s="411">
        <v>0</v>
      </c>
      <c r="CP472" s="411">
        <v>0</v>
      </c>
      <c r="CQ472" s="411">
        <v>0</v>
      </c>
      <c r="CR472" s="411">
        <v>0</v>
      </c>
      <c r="CS472" s="411">
        <v>0</v>
      </c>
      <c r="CT472" s="411">
        <v>0</v>
      </c>
      <c r="CU472" s="412">
        <v>0</v>
      </c>
      <c r="CV472" s="411">
        <f t="shared" si="155"/>
        <v>0</v>
      </c>
      <c r="CW472" s="411">
        <v>0</v>
      </c>
      <c r="CX472" s="411">
        <v>0</v>
      </c>
      <c r="CY472" s="411">
        <v>0</v>
      </c>
      <c r="CZ472" s="411">
        <v>0</v>
      </c>
      <c r="DA472" s="411">
        <v>0</v>
      </c>
      <c r="DB472" s="411">
        <v>0</v>
      </c>
      <c r="DC472" s="411">
        <v>0</v>
      </c>
      <c r="DD472" s="411">
        <v>0</v>
      </c>
      <c r="DE472" s="411">
        <v>0</v>
      </c>
      <c r="DF472" s="411">
        <v>0</v>
      </c>
      <c r="DG472" s="411">
        <v>0</v>
      </c>
      <c r="DH472" s="412">
        <v>0</v>
      </c>
      <c r="DI472" s="411">
        <f t="shared" si="156"/>
        <v>0</v>
      </c>
      <c r="DJ472" s="411">
        <v>0</v>
      </c>
      <c r="DK472" s="411">
        <v>0</v>
      </c>
      <c r="DL472" s="411">
        <v>0</v>
      </c>
      <c r="DM472" s="411">
        <v>0</v>
      </c>
      <c r="DN472" s="411">
        <v>0</v>
      </c>
      <c r="DO472" s="411">
        <v>0</v>
      </c>
      <c r="DP472" s="411">
        <v>0</v>
      </c>
      <c r="DQ472" s="411">
        <v>0</v>
      </c>
      <c r="DR472" s="411">
        <v>0</v>
      </c>
      <c r="DS472" s="411">
        <v>0</v>
      </c>
      <c r="DT472" s="411">
        <v>0</v>
      </c>
      <c r="DU472" s="412">
        <v>0</v>
      </c>
      <c r="DV472" s="411">
        <f t="shared" si="157"/>
        <v>0</v>
      </c>
      <c r="DW472" s="412">
        <v>0</v>
      </c>
      <c r="DX472" s="412">
        <v>0</v>
      </c>
      <c r="DY472" s="412">
        <v>0</v>
      </c>
      <c r="DZ472" s="412">
        <v>0</v>
      </c>
      <c r="EA472" s="412">
        <v>0</v>
      </c>
      <c r="EB472" s="412">
        <v>0</v>
      </c>
      <c r="EC472" s="412">
        <v>0</v>
      </c>
      <c r="ED472" s="412">
        <v>0</v>
      </c>
      <c r="EE472" s="412">
        <v>0</v>
      </c>
      <c r="EF472" s="412">
        <v>0</v>
      </c>
      <c r="EG472" s="412">
        <v>0</v>
      </c>
      <c r="EH472" s="412">
        <v>0</v>
      </c>
      <c r="EI472" s="411">
        <f t="shared" si="158"/>
        <v>0</v>
      </c>
      <c r="EK472" s="411">
        <f t="shared" si="159"/>
        <v>1</v>
      </c>
      <c r="EL472" s="7">
        <f t="shared" si="160"/>
        <v>-1</v>
      </c>
    </row>
    <row r="473" spans="1:142">
      <c r="A473" s="365" t="str">
        <f t="shared" si="142"/>
        <v xml:space="preserve"> 098</v>
      </c>
      <c r="B473" s="370" t="s">
        <v>949</v>
      </c>
      <c r="C473" s="370" t="s">
        <v>1205</v>
      </c>
      <c r="D473" s="411">
        <v>1</v>
      </c>
      <c r="E473" s="411">
        <v>0</v>
      </c>
      <c r="F473" s="411">
        <v>0</v>
      </c>
      <c r="G473" s="411">
        <v>0</v>
      </c>
      <c r="H473" s="411">
        <v>1</v>
      </c>
      <c r="I473" s="411">
        <v>0</v>
      </c>
      <c r="J473" s="411">
        <v>0</v>
      </c>
      <c r="K473" s="411">
        <v>0</v>
      </c>
      <c r="L473" s="411">
        <v>0</v>
      </c>
      <c r="M473" s="411">
        <v>0</v>
      </c>
      <c r="N473" s="411">
        <v>0</v>
      </c>
      <c r="O473" s="412">
        <v>0</v>
      </c>
      <c r="P473" s="411">
        <f t="shared" si="143"/>
        <v>2</v>
      </c>
      <c r="Q473" s="411">
        <f t="shared" si="144"/>
        <v>2</v>
      </c>
      <c r="R473" s="411">
        <f t="shared" si="145"/>
        <v>0</v>
      </c>
      <c r="S473" s="411">
        <f t="shared" si="146"/>
        <v>0</v>
      </c>
      <c r="T473" s="411">
        <v>0</v>
      </c>
      <c r="U473" s="411">
        <v>0</v>
      </c>
      <c r="V473" s="411">
        <v>0</v>
      </c>
      <c r="W473" s="411">
        <v>0</v>
      </c>
      <c r="X473" s="411">
        <v>0</v>
      </c>
      <c r="Y473" s="411">
        <v>0</v>
      </c>
      <c r="Z473" s="411">
        <v>0</v>
      </c>
      <c r="AA473" s="411">
        <v>0</v>
      </c>
      <c r="AB473" s="411">
        <v>0</v>
      </c>
      <c r="AC473" s="411">
        <v>0</v>
      </c>
      <c r="AD473" s="411">
        <v>0</v>
      </c>
      <c r="AE473" s="412">
        <v>0</v>
      </c>
      <c r="AF473" s="411">
        <f t="shared" si="147"/>
        <v>0</v>
      </c>
      <c r="AG473" s="411">
        <v>0</v>
      </c>
      <c r="AH473" s="411">
        <v>0</v>
      </c>
      <c r="AI473" s="411">
        <v>0</v>
      </c>
      <c r="AJ473" s="411">
        <v>0</v>
      </c>
      <c r="AK473" s="411">
        <v>0</v>
      </c>
      <c r="AL473" s="411">
        <v>0</v>
      </c>
      <c r="AM473" s="411">
        <v>0</v>
      </c>
      <c r="AN473" s="411">
        <v>0</v>
      </c>
      <c r="AO473" s="411">
        <v>0</v>
      </c>
      <c r="AP473" s="411">
        <v>0</v>
      </c>
      <c r="AQ473" s="411">
        <v>0</v>
      </c>
      <c r="AR473" s="412">
        <v>0</v>
      </c>
      <c r="AS473" s="411">
        <f t="shared" si="148"/>
        <v>0</v>
      </c>
      <c r="AT473" s="411">
        <f t="shared" si="149"/>
        <v>0</v>
      </c>
      <c r="AU473" s="411">
        <f t="shared" si="150"/>
        <v>0</v>
      </c>
      <c r="AV473" s="411">
        <f t="shared" si="151"/>
        <v>0</v>
      </c>
      <c r="AW473" s="411">
        <v>0</v>
      </c>
      <c r="AX473" s="411">
        <v>0</v>
      </c>
      <c r="AY473" s="411">
        <v>0</v>
      </c>
      <c r="AZ473" s="411">
        <v>0</v>
      </c>
      <c r="BA473" s="411">
        <v>0</v>
      </c>
      <c r="BB473" s="411">
        <v>0</v>
      </c>
      <c r="BC473" s="411">
        <v>0</v>
      </c>
      <c r="BD473" s="411">
        <v>0</v>
      </c>
      <c r="BE473" s="411">
        <v>0</v>
      </c>
      <c r="BF473" s="411">
        <v>0</v>
      </c>
      <c r="BG473" s="411">
        <v>0</v>
      </c>
      <c r="BH473" s="412">
        <v>0</v>
      </c>
      <c r="BI473" s="411">
        <f t="shared" si="152"/>
        <v>0</v>
      </c>
      <c r="BJ473" s="411">
        <v>0</v>
      </c>
      <c r="BK473" s="411">
        <v>0</v>
      </c>
      <c r="BL473" s="411">
        <v>0</v>
      </c>
      <c r="BM473" s="411">
        <v>0</v>
      </c>
      <c r="BN473" s="411">
        <v>0</v>
      </c>
      <c r="BO473" s="411">
        <v>0</v>
      </c>
      <c r="BP473" s="411">
        <v>0</v>
      </c>
      <c r="BQ473" s="411">
        <v>0</v>
      </c>
      <c r="BR473" s="411">
        <v>0</v>
      </c>
      <c r="BS473" s="411">
        <v>0</v>
      </c>
      <c r="BT473" s="411">
        <v>0</v>
      </c>
      <c r="BU473" s="412">
        <v>0</v>
      </c>
      <c r="BV473" s="411">
        <f t="shared" si="153"/>
        <v>0</v>
      </c>
      <c r="BW473" s="411">
        <v>0</v>
      </c>
      <c r="BX473" s="411">
        <v>0</v>
      </c>
      <c r="BY473" s="411">
        <v>0</v>
      </c>
      <c r="BZ473" s="411">
        <v>0</v>
      </c>
      <c r="CA473" s="411">
        <v>0</v>
      </c>
      <c r="CB473" s="411">
        <v>0</v>
      </c>
      <c r="CC473" s="411">
        <v>0</v>
      </c>
      <c r="CD473" s="411">
        <v>0</v>
      </c>
      <c r="CE473" s="411">
        <v>0</v>
      </c>
      <c r="CF473" s="411">
        <v>0</v>
      </c>
      <c r="CG473" s="411">
        <v>0</v>
      </c>
      <c r="CH473" s="412">
        <v>0</v>
      </c>
      <c r="CI473" s="411">
        <f t="shared" si="154"/>
        <v>0</v>
      </c>
      <c r="CJ473" s="411">
        <v>0</v>
      </c>
      <c r="CK473" s="411">
        <v>0</v>
      </c>
      <c r="CL473" s="411">
        <v>0</v>
      </c>
      <c r="CM473" s="411">
        <v>0</v>
      </c>
      <c r="CN473" s="411">
        <v>0</v>
      </c>
      <c r="CO473" s="411">
        <v>0</v>
      </c>
      <c r="CP473" s="411">
        <v>0</v>
      </c>
      <c r="CQ473" s="411">
        <v>0</v>
      </c>
      <c r="CR473" s="411">
        <v>0</v>
      </c>
      <c r="CS473" s="411">
        <v>0</v>
      </c>
      <c r="CT473" s="411">
        <v>0</v>
      </c>
      <c r="CU473" s="412">
        <v>0</v>
      </c>
      <c r="CV473" s="411">
        <f t="shared" si="155"/>
        <v>0</v>
      </c>
      <c r="CW473" s="411">
        <v>0</v>
      </c>
      <c r="CX473" s="411">
        <v>0</v>
      </c>
      <c r="CY473" s="411">
        <v>0</v>
      </c>
      <c r="CZ473" s="411">
        <v>0</v>
      </c>
      <c r="DA473" s="411">
        <v>0</v>
      </c>
      <c r="DB473" s="411">
        <v>0</v>
      </c>
      <c r="DC473" s="411">
        <v>0</v>
      </c>
      <c r="DD473" s="411">
        <v>0</v>
      </c>
      <c r="DE473" s="411">
        <v>0</v>
      </c>
      <c r="DF473" s="411">
        <v>0</v>
      </c>
      <c r="DG473" s="411">
        <v>0</v>
      </c>
      <c r="DH473" s="412">
        <v>0</v>
      </c>
      <c r="DI473" s="411">
        <f t="shared" si="156"/>
        <v>0</v>
      </c>
      <c r="DJ473" s="411">
        <v>0</v>
      </c>
      <c r="DK473" s="411">
        <v>0</v>
      </c>
      <c r="DL473" s="411">
        <v>0</v>
      </c>
      <c r="DM473" s="411">
        <v>0</v>
      </c>
      <c r="DN473" s="411">
        <v>0</v>
      </c>
      <c r="DO473" s="411">
        <v>0</v>
      </c>
      <c r="DP473" s="411">
        <v>0</v>
      </c>
      <c r="DQ473" s="411">
        <v>0</v>
      </c>
      <c r="DR473" s="411">
        <v>0</v>
      </c>
      <c r="DS473" s="411">
        <v>0</v>
      </c>
      <c r="DT473" s="411">
        <v>0</v>
      </c>
      <c r="DU473" s="412">
        <v>0</v>
      </c>
      <c r="DV473" s="411">
        <f t="shared" si="157"/>
        <v>0</v>
      </c>
      <c r="DW473" s="412">
        <v>0</v>
      </c>
      <c r="DX473" s="412">
        <v>0</v>
      </c>
      <c r="DY473" s="412">
        <v>0</v>
      </c>
      <c r="DZ473" s="412">
        <v>0</v>
      </c>
      <c r="EA473" s="412">
        <v>0</v>
      </c>
      <c r="EB473" s="412">
        <v>0</v>
      </c>
      <c r="EC473" s="412">
        <v>0</v>
      </c>
      <c r="ED473" s="412">
        <v>0</v>
      </c>
      <c r="EE473" s="412">
        <v>0</v>
      </c>
      <c r="EF473" s="412">
        <v>0</v>
      </c>
      <c r="EG473" s="412">
        <v>0</v>
      </c>
      <c r="EH473" s="412">
        <v>0</v>
      </c>
      <c r="EI473" s="411">
        <f t="shared" si="158"/>
        <v>0</v>
      </c>
      <c r="EK473" s="411">
        <f t="shared" si="159"/>
        <v>2</v>
      </c>
      <c r="EL473" s="7">
        <f t="shared" si="160"/>
        <v>-2</v>
      </c>
    </row>
    <row r="474" spans="1:142">
      <c r="A474" s="365" t="str">
        <f t="shared" si="142"/>
        <v xml:space="preserve"> 098</v>
      </c>
      <c r="B474" s="370" t="s">
        <v>949</v>
      </c>
      <c r="C474" s="370" t="s">
        <v>1207</v>
      </c>
      <c r="D474" s="411">
        <v>1</v>
      </c>
      <c r="E474" s="411">
        <v>0</v>
      </c>
      <c r="F474" s="411">
        <v>0</v>
      </c>
      <c r="G474" s="411">
        <v>0</v>
      </c>
      <c r="H474" s="411">
        <v>1</v>
      </c>
      <c r="I474" s="411">
        <v>0</v>
      </c>
      <c r="J474" s="411">
        <v>0</v>
      </c>
      <c r="K474" s="411">
        <v>0</v>
      </c>
      <c r="L474" s="411">
        <v>0</v>
      </c>
      <c r="M474" s="411">
        <v>0</v>
      </c>
      <c r="N474" s="411">
        <v>0</v>
      </c>
      <c r="O474" s="412">
        <v>0</v>
      </c>
      <c r="P474" s="411">
        <f t="shared" si="143"/>
        <v>2</v>
      </c>
      <c r="Q474" s="411">
        <f t="shared" si="144"/>
        <v>2</v>
      </c>
      <c r="R474" s="411">
        <f t="shared" si="145"/>
        <v>0</v>
      </c>
      <c r="S474" s="411">
        <f t="shared" si="146"/>
        <v>0</v>
      </c>
      <c r="T474" s="411">
        <v>0</v>
      </c>
      <c r="U474" s="411">
        <v>0</v>
      </c>
      <c r="V474" s="411">
        <v>0</v>
      </c>
      <c r="W474" s="411">
        <v>0</v>
      </c>
      <c r="X474" s="411">
        <v>0</v>
      </c>
      <c r="Y474" s="411">
        <v>0</v>
      </c>
      <c r="Z474" s="411">
        <v>0</v>
      </c>
      <c r="AA474" s="411">
        <v>0</v>
      </c>
      <c r="AB474" s="411">
        <v>0</v>
      </c>
      <c r="AC474" s="411">
        <v>0</v>
      </c>
      <c r="AD474" s="411">
        <v>0</v>
      </c>
      <c r="AE474" s="412">
        <v>0</v>
      </c>
      <c r="AF474" s="411">
        <f t="shared" si="147"/>
        <v>0</v>
      </c>
      <c r="AG474" s="411">
        <v>0</v>
      </c>
      <c r="AH474" s="411">
        <v>0</v>
      </c>
      <c r="AI474" s="411">
        <v>0</v>
      </c>
      <c r="AJ474" s="411">
        <v>0</v>
      </c>
      <c r="AK474" s="411">
        <v>0</v>
      </c>
      <c r="AL474" s="411">
        <v>0</v>
      </c>
      <c r="AM474" s="411">
        <v>0</v>
      </c>
      <c r="AN474" s="411">
        <v>0</v>
      </c>
      <c r="AO474" s="411">
        <v>0</v>
      </c>
      <c r="AP474" s="411">
        <v>0</v>
      </c>
      <c r="AQ474" s="411">
        <v>0</v>
      </c>
      <c r="AR474" s="412">
        <v>0</v>
      </c>
      <c r="AS474" s="411">
        <f t="shared" si="148"/>
        <v>0</v>
      </c>
      <c r="AT474" s="411">
        <f t="shared" si="149"/>
        <v>0</v>
      </c>
      <c r="AU474" s="411">
        <f t="shared" si="150"/>
        <v>0</v>
      </c>
      <c r="AV474" s="411">
        <f t="shared" si="151"/>
        <v>0</v>
      </c>
      <c r="AW474" s="411">
        <v>0</v>
      </c>
      <c r="AX474" s="411">
        <v>0</v>
      </c>
      <c r="AY474" s="411">
        <v>0</v>
      </c>
      <c r="AZ474" s="411">
        <v>0</v>
      </c>
      <c r="BA474" s="411">
        <v>0</v>
      </c>
      <c r="BB474" s="411">
        <v>0</v>
      </c>
      <c r="BC474" s="411">
        <v>0</v>
      </c>
      <c r="BD474" s="411">
        <v>0</v>
      </c>
      <c r="BE474" s="411">
        <v>0</v>
      </c>
      <c r="BF474" s="411">
        <v>0</v>
      </c>
      <c r="BG474" s="411">
        <v>0</v>
      </c>
      <c r="BH474" s="412">
        <v>0</v>
      </c>
      <c r="BI474" s="411">
        <f t="shared" si="152"/>
        <v>0</v>
      </c>
      <c r="BJ474" s="411">
        <v>0</v>
      </c>
      <c r="BK474" s="411">
        <v>0</v>
      </c>
      <c r="BL474" s="411">
        <v>0</v>
      </c>
      <c r="BM474" s="411">
        <v>0</v>
      </c>
      <c r="BN474" s="411">
        <v>0</v>
      </c>
      <c r="BO474" s="411">
        <v>0</v>
      </c>
      <c r="BP474" s="411">
        <v>0</v>
      </c>
      <c r="BQ474" s="411">
        <v>0</v>
      </c>
      <c r="BR474" s="411">
        <v>0</v>
      </c>
      <c r="BS474" s="411">
        <v>0</v>
      </c>
      <c r="BT474" s="411">
        <v>0</v>
      </c>
      <c r="BU474" s="412">
        <v>0</v>
      </c>
      <c r="BV474" s="411">
        <f t="shared" si="153"/>
        <v>0</v>
      </c>
      <c r="BW474" s="411">
        <v>0</v>
      </c>
      <c r="BX474" s="411">
        <v>0</v>
      </c>
      <c r="BY474" s="411">
        <v>0</v>
      </c>
      <c r="BZ474" s="411">
        <v>0</v>
      </c>
      <c r="CA474" s="411">
        <v>0</v>
      </c>
      <c r="CB474" s="411">
        <v>0</v>
      </c>
      <c r="CC474" s="411">
        <v>0</v>
      </c>
      <c r="CD474" s="411">
        <v>0</v>
      </c>
      <c r="CE474" s="411">
        <v>0</v>
      </c>
      <c r="CF474" s="411">
        <v>0</v>
      </c>
      <c r="CG474" s="411">
        <v>0</v>
      </c>
      <c r="CH474" s="412">
        <v>0</v>
      </c>
      <c r="CI474" s="411">
        <f t="shared" si="154"/>
        <v>0</v>
      </c>
      <c r="CJ474" s="411">
        <v>0</v>
      </c>
      <c r="CK474" s="411">
        <v>0</v>
      </c>
      <c r="CL474" s="411">
        <v>0</v>
      </c>
      <c r="CM474" s="411">
        <v>0</v>
      </c>
      <c r="CN474" s="411">
        <v>0</v>
      </c>
      <c r="CO474" s="411">
        <v>0</v>
      </c>
      <c r="CP474" s="411">
        <v>0</v>
      </c>
      <c r="CQ474" s="411">
        <v>0</v>
      </c>
      <c r="CR474" s="411">
        <v>0</v>
      </c>
      <c r="CS474" s="411">
        <v>0</v>
      </c>
      <c r="CT474" s="411">
        <v>0</v>
      </c>
      <c r="CU474" s="412">
        <v>0</v>
      </c>
      <c r="CV474" s="411">
        <f t="shared" si="155"/>
        <v>0</v>
      </c>
      <c r="CW474" s="411">
        <v>0</v>
      </c>
      <c r="CX474" s="411">
        <v>0</v>
      </c>
      <c r="CY474" s="411">
        <v>0</v>
      </c>
      <c r="CZ474" s="411">
        <v>0</v>
      </c>
      <c r="DA474" s="411">
        <v>0</v>
      </c>
      <c r="DB474" s="411">
        <v>0</v>
      </c>
      <c r="DC474" s="411">
        <v>0</v>
      </c>
      <c r="DD474" s="411">
        <v>0</v>
      </c>
      <c r="DE474" s="411">
        <v>0</v>
      </c>
      <c r="DF474" s="411">
        <v>0</v>
      </c>
      <c r="DG474" s="411">
        <v>0</v>
      </c>
      <c r="DH474" s="412">
        <v>0</v>
      </c>
      <c r="DI474" s="411">
        <f t="shared" si="156"/>
        <v>0</v>
      </c>
      <c r="DJ474" s="411">
        <v>0</v>
      </c>
      <c r="DK474" s="411">
        <v>0</v>
      </c>
      <c r="DL474" s="411">
        <v>0</v>
      </c>
      <c r="DM474" s="411">
        <v>0</v>
      </c>
      <c r="DN474" s="411">
        <v>0</v>
      </c>
      <c r="DO474" s="411">
        <v>0</v>
      </c>
      <c r="DP474" s="411">
        <v>0</v>
      </c>
      <c r="DQ474" s="411">
        <v>0</v>
      </c>
      <c r="DR474" s="411">
        <v>0</v>
      </c>
      <c r="DS474" s="411">
        <v>0</v>
      </c>
      <c r="DT474" s="411">
        <v>0</v>
      </c>
      <c r="DU474" s="412">
        <v>0</v>
      </c>
      <c r="DV474" s="411">
        <f t="shared" si="157"/>
        <v>0</v>
      </c>
      <c r="DW474" s="412">
        <v>0</v>
      </c>
      <c r="DX474" s="412">
        <v>0</v>
      </c>
      <c r="DY474" s="412">
        <v>0</v>
      </c>
      <c r="DZ474" s="412">
        <v>0</v>
      </c>
      <c r="EA474" s="412">
        <v>0</v>
      </c>
      <c r="EB474" s="412">
        <v>0</v>
      </c>
      <c r="EC474" s="412">
        <v>0</v>
      </c>
      <c r="ED474" s="412">
        <v>0</v>
      </c>
      <c r="EE474" s="412">
        <v>0</v>
      </c>
      <c r="EF474" s="412">
        <v>0</v>
      </c>
      <c r="EG474" s="412">
        <v>0</v>
      </c>
      <c r="EH474" s="412">
        <v>0</v>
      </c>
      <c r="EI474" s="411">
        <f t="shared" si="158"/>
        <v>0</v>
      </c>
      <c r="EK474" s="411">
        <f t="shared" si="159"/>
        <v>2</v>
      </c>
      <c r="EL474" s="7">
        <f t="shared" si="160"/>
        <v>-2</v>
      </c>
    </row>
    <row r="475" spans="1:142">
      <c r="A475" s="365" t="str">
        <f t="shared" si="142"/>
        <v xml:space="preserve"> 098</v>
      </c>
      <c r="B475" s="370" t="s">
        <v>949</v>
      </c>
      <c r="C475" s="370" t="s">
        <v>1208</v>
      </c>
      <c r="D475" s="411">
        <v>0</v>
      </c>
      <c r="E475" s="411">
        <v>0</v>
      </c>
      <c r="F475" s="411">
        <v>0</v>
      </c>
      <c r="G475" s="411">
        <v>0</v>
      </c>
      <c r="H475" s="411">
        <v>0</v>
      </c>
      <c r="I475" s="411">
        <v>1</v>
      </c>
      <c r="J475" s="411">
        <v>0</v>
      </c>
      <c r="K475" s="411">
        <v>0</v>
      </c>
      <c r="L475" s="411">
        <v>0</v>
      </c>
      <c r="M475" s="411">
        <v>0</v>
      </c>
      <c r="N475" s="411">
        <v>0</v>
      </c>
      <c r="O475" s="412">
        <v>0</v>
      </c>
      <c r="P475" s="411">
        <f t="shared" si="143"/>
        <v>1</v>
      </c>
      <c r="Q475" s="411">
        <f t="shared" si="144"/>
        <v>1</v>
      </c>
      <c r="R475" s="411">
        <f t="shared" si="145"/>
        <v>0</v>
      </c>
      <c r="S475" s="411">
        <f t="shared" si="146"/>
        <v>0</v>
      </c>
      <c r="T475" s="411">
        <v>0</v>
      </c>
      <c r="U475" s="411">
        <v>0</v>
      </c>
      <c r="V475" s="411">
        <v>0</v>
      </c>
      <c r="W475" s="411">
        <v>0</v>
      </c>
      <c r="X475" s="411">
        <v>0</v>
      </c>
      <c r="Y475" s="411">
        <v>0</v>
      </c>
      <c r="Z475" s="411">
        <v>0</v>
      </c>
      <c r="AA475" s="411">
        <v>0</v>
      </c>
      <c r="AB475" s="411">
        <v>0</v>
      </c>
      <c r="AC475" s="411">
        <v>0</v>
      </c>
      <c r="AD475" s="411">
        <v>0</v>
      </c>
      <c r="AE475" s="412">
        <v>0</v>
      </c>
      <c r="AF475" s="411">
        <f t="shared" si="147"/>
        <v>0</v>
      </c>
      <c r="AG475" s="411">
        <v>0</v>
      </c>
      <c r="AH475" s="411">
        <v>0</v>
      </c>
      <c r="AI475" s="411">
        <v>0</v>
      </c>
      <c r="AJ475" s="411">
        <v>0</v>
      </c>
      <c r="AK475" s="411">
        <v>0</v>
      </c>
      <c r="AL475" s="411">
        <v>0</v>
      </c>
      <c r="AM475" s="411">
        <v>0</v>
      </c>
      <c r="AN475" s="411">
        <v>0</v>
      </c>
      <c r="AO475" s="411">
        <v>0</v>
      </c>
      <c r="AP475" s="411">
        <v>0</v>
      </c>
      <c r="AQ475" s="411">
        <v>0</v>
      </c>
      <c r="AR475" s="412">
        <v>0</v>
      </c>
      <c r="AS475" s="411">
        <f t="shared" si="148"/>
        <v>0</v>
      </c>
      <c r="AT475" s="411">
        <f t="shared" si="149"/>
        <v>0</v>
      </c>
      <c r="AU475" s="411">
        <f t="shared" si="150"/>
        <v>0</v>
      </c>
      <c r="AV475" s="411">
        <f t="shared" si="151"/>
        <v>0</v>
      </c>
      <c r="AW475" s="411">
        <v>0</v>
      </c>
      <c r="AX475" s="411">
        <v>0</v>
      </c>
      <c r="AY475" s="411">
        <v>0</v>
      </c>
      <c r="AZ475" s="411">
        <v>0</v>
      </c>
      <c r="BA475" s="411">
        <v>0</v>
      </c>
      <c r="BB475" s="411">
        <v>0</v>
      </c>
      <c r="BC475" s="411">
        <v>0</v>
      </c>
      <c r="BD475" s="411">
        <v>0</v>
      </c>
      <c r="BE475" s="411">
        <v>0</v>
      </c>
      <c r="BF475" s="411">
        <v>0</v>
      </c>
      <c r="BG475" s="411">
        <v>0</v>
      </c>
      <c r="BH475" s="412">
        <v>0</v>
      </c>
      <c r="BI475" s="411">
        <f t="shared" si="152"/>
        <v>0</v>
      </c>
      <c r="BJ475" s="411">
        <v>0</v>
      </c>
      <c r="BK475" s="411">
        <v>0</v>
      </c>
      <c r="BL475" s="411">
        <v>0</v>
      </c>
      <c r="BM475" s="411">
        <v>0</v>
      </c>
      <c r="BN475" s="411">
        <v>0</v>
      </c>
      <c r="BO475" s="411">
        <v>0</v>
      </c>
      <c r="BP475" s="411">
        <v>0</v>
      </c>
      <c r="BQ475" s="411">
        <v>0</v>
      </c>
      <c r="BR475" s="411">
        <v>0</v>
      </c>
      <c r="BS475" s="411">
        <v>0</v>
      </c>
      <c r="BT475" s="411">
        <v>0</v>
      </c>
      <c r="BU475" s="412">
        <v>0</v>
      </c>
      <c r="BV475" s="411">
        <f t="shared" si="153"/>
        <v>0</v>
      </c>
      <c r="BW475" s="411">
        <v>0</v>
      </c>
      <c r="BX475" s="411">
        <v>0</v>
      </c>
      <c r="BY475" s="411">
        <v>0</v>
      </c>
      <c r="BZ475" s="411">
        <v>0</v>
      </c>
      <c r="CA475" s="411">
        <v>0</v>
      </c>
      <c r="CB475" s="411">
        <v>0</v>
      </c>
      <c r="CC475" s="411">
        <v>0</v>
      </c>
      <c r="CD475" s="411">
        <v>0</v>
      </c>
      <c r="CE475" s="411">
        <v>0</v>
      </c>
      <c r="CF475" s="411">
        <v>0</v>
      </c>
      <c r="CG475" s="411">
        <v>0</v>
      </c>
      <c r="CH475" s="412">
        <v>0</v>
      </c>
      <c r="CI475" s="411">
        <f t="shared" si="154"/>
        <v>0</v>
      </c>
      <c r="CJ475" s="411">
        <v>0</v>
      </c>
      <c r="CK475" s="411">
        <v>0</v>
      </c>
      <c r="CL475" s="411">
        <v>0</v>
      </c>
      <c r="CM475" s="411">
        <v>0</v>
      </c>
      <c r="CN475" s="411">
        <v>0</v>
      </c>
      <c r="CO475" s="411">
        <v>0</v>
      </c>
      <c r="CP475" s="411">
        <v>0</v>
      </c>
      <c r="CQ475" s="411">
        <v>0</v>
      </c>
      <c r="CR475" s="411">
        <v>0</v>
      </c>
      <c r="CS475" s="411">
        <v>0</v>
      </c>
      <c r="CT475" s="411">
        <v>0</v>
      </c>
      <c r="CU475" s="412">
        <v>0</v>
      </c>
      <c r="CV475" s="411">
        <f t="shared" si="155"/>
        <v>0</v>
      </c>
      <c r="CW475" s="411">
        <v>0</v>
      </c>
      <c r="CX475" s="411">
        <v>0</v>
      </c>
      <c r="CY475" s="411">
        <v>0</v>
      </c>
      <c r="CZ475" s="411">
        <v>0</v>
      </c>
      <c r="DA475" s="411">
        <v>0</v>
      </c>
      <c r="DB475" s="411">
        <v>0</v>
      </c>
      <c r="DC475" s="411">
        <v>0</v>
      </c>
      <c r="DD475" s="411">
        <v>0</v>
      </c>
      <c r="DE475" s="411">
        <v>0</v>
      </c>
      <c r="DF475" s="411">
        <v>0</v>
      </c>
      <c r="DG475" s="411">
        <v>0</v>
      </c>
      <c r="DH475" s="412">
        <v>0</v>
      </c>
      <c r="DI475" s="411">
        <f t="shared" si="156"/>
        <v>0</v>
      </c>
      <c r="DJ475" s="411">
        <v>0</v>
      </c>
      <c r="DK475" s="411">
        <v>0</v>
      </c>
      <c r="DL475" s="411">
        <v>0</v>
      </c>
      <c r="DM475" s="411">
        <v>0</v>
      </c>
      <c r="DN475" s="411">
        <v>0</v>
      </c>
      <c r="DO475" s="411">
        <v>0</v>
      </c>
      <c r="DP475" s="411">
        <v>0</v>
      </c>
      <c r="DQ475" s="411">
        <v>0</v>
      </c>
      <c r="DR475" s="411">
        <v>0</v>
      </c>
      <c r="DS475" s="411">
        <v>0</v>
      </c>
      <c r="DT475" s="411">
        <v>0</v>
      </c>
      <c r="DU475" s="412">
        <v>0</v>
      </c>
      <c r="DV475" s="411">
        <f t="shared" si="157"/>
        <v>0</v>
      </c>
      <c r="DW475" s="412">
        <v>0</v>
      </c>
      <c r="DX475" s="412">
        <v>0</v>
      </c>
      <c r="DY475" s="412">
        <v>0</v>
      </c>
      <c r="DZ475" s="412">
        <v>0</v>
      </c>
      <c r="EA475" s="412">
        <v>0</v>
      </c>
      <c r="EB475" s="412">
        <v>0</v>
      </c>
      <c r="EC475" s="412">
        <v>0</v>
      </c>
      <c r="ED475" s="412">
        <v>0</v>
      </c>
      <c r="EE475" s="412">
        <v>0</v>
      </c>
      <c r="EF475" s="412">
        <v>0</v>
      </c>
      <c r="EG475" s="412">
        <v>0</v>
      </c>
      <c r="EH475" s="412">
        <v>0</v>
      </c>
      <c r="EI475" s="411">
        <f t="shared" si="158"/>
        <v>0</v>
      </c>
      <c r="EK475" s="411">
        <f t="shared" si="159"/>
        <v>1</v>
      </c>
      <c r="EL475" s="7">
        <f t="shared" si="160"/>
        <v>-1</v>
      </c>
    </row>
    <row r="476" spans="1:142">
      <c r="A476" s="365" t="str">
        <f t="shared" si="142"/>
        <v xml:space="preserve"> 098</v>
      </c>
      <c r="B476" s="370" t="s">
        <v>949</v>
      </c>
      <c r="C476" s="370" t="s">
        <v>1187</v>
      </c>
      <c r="D476" s="411">
        <v>91</v>
      </c>
      <c r="E476" s="411">
        <v>87</v>
      </c>
      <c r="F476" s="411">
        <v>90</v>
      </c>
      <c r="G476" s="411">
        <v>90</v>
      </c>
      <c r="H476" s="411">
        <v>89</v>
      </c>
      <c r="I476" s="411">
        <v>89</v>
      </c>
      <c r="J476" s="411">
        <v>86</v>
      </c>
      <c r="K476" s="411">
        <v>87</v>
      </c>
      <c r="L476" s="411">
        <v>85</v>
      </c>
      <c r="M476" s="411">
        <v>86</v>
      </c>
      <c r="N476" s="411">
        <v>85</v>
      </c>
      <c r="O476" s="412">
        <v>86</v>
      </c>
      <c r="P476" s="411">
        <f t="shared" si="143"/>
        <v>1051</v>
      </c>
      <c r="Q476" s="411">
        <f t="shared" si="144"/>
        <v>619.22580645161293</v>
      </c>
      <c r="R476" s="411">
        <f t="shared" si="145"/>
        <v>151.32591768631812</v>
      </c>
      <c r="S476" s="411">
        <f t="shared" si="146"/>
        <v>280.44827586206895</v>
      </c>
      <c r="T476" s="411">
        <v>0</v>
      </c>
      <c r="U476" s="411">
        <v>0</v>
      </c>
      <c r="V476" s="411">
        <v>0</v>
      </c>
      <c r="W476" s="411">
        <v>0</v>
      </c>
      <c r="X476" s="411">
        <v>0</v>
      </c>
      <c r="Y476" s="411">
        <v>0</v>
      </c>
      <c r="Z476" s="411">
        <v>0</v>
      </c>
      <c r="AA476" s="411">
        <v>0</v>
      </c>
      <c r="AB476" s="411">
        <v>0</v>
      </c>
      <c r="AC476" s="411">
        <v>0</v>
      </c>
      <c r="AD476" s="411">
        <v>0</v>
      </c>
      <c r="AE476" s="412">
        <v>0</v>
      </c>
      <c r="AF476" s="411">
        <f t="shared" si="147"/>
        <v>0</v>
      </c>
      <c r="AG476" s="411">
        <v>0</v>
      </c>
      <c r="AH476" s="411">
        <v>0</v>
      </c>
      <c r="AI476" s="411">
        <v>0</v>
      </c>
      <c r="AJ476" s="411">
        <v>0</v>
      </c>
      <c r="AK476" s="411">
        <v>0</v>
      </c>
      <c r="AL476" s="411">
        <v>0</v>
      </c>
      <c r="AM476" s="411">
        <v>0</v>
      </c>
      <c r="AN476" s="411">
        <v>0</v>
      </c>
      <c r="AO476" s="411">
        <v>0</v>
      </c>
      <c r="AP476" s="411">
        <v>0</v>
      </c>
      <c r="AQ476" s="411">
        <v>0</v>
      </c>
      <c r="AR476" s="412">
        <v>0</v>
      </c>
      <c r="AS476" s="411">
        <f t="shared" si="148"/>
        <v>0</v>
      </c>
      <c r="AT476" s="411">
        <f t="shared" si="149"/>
        <v>0</v>
      </c>
      <c r="AU476" s="411">
        <f t="shared" si="150"/>
        <v>0</v>
      </c>
      <c r="AV476" s="411">
        <f t="shared" si="151"/>
        <v>0</v>
      </c>
      <c r="AW476" s="411">
        <v>0</v>
      </c>
      <c r="AX476" s="411">
        <v>0</v>
      </c>
      <c r="AY476" s="411">
        <v>0</v>
      </c>
      <c r="AZ476" s="411">
        <v>0</v>
      </c>
      <c r="BA476" s="411">
        <v>0</v>
      </c>
      <c r="BB476" s="411">
        <v>0</v>
      </c>
      <c r="BC476" s="411">
        <v>0</v>
      </c>
      <c r="BD476" s="411">
        <v>0</v>
      </c>
      <c r="BE476" s="411">
        <v>0</v>
      </c>
      <c r="BF476" s="411">
        <v>0</v>
      </c>
      <c r="BG476" s="411">
        <v>0</v>
      </c>
      <c r="BH476" s="412">
        <v>0</v>
      </c>
      <c r="BI476" s="411">
        <f t="shared" si="152"/>
        <v>0</v>
      </c>
      <c r="BJ476" s="411">
        <v>0</v>
      </c>
      <c r="BK476" s="411">
        <v>0</v>
      </c>
      <c r="BL476" s="411">
        <v>0</v>
      </c>
      <c r="BM476" s="411">
        <v>0</v>
      </c>
      <c r="BN476" s="411">
        <v>0</v>
      </c>
      <c r="BO476" s="411">
        <v>0</v>
      </c>
      <c r="BP476" s="411">
        <v>0</v>
      </c>
      <c r="BQ476" s="411">
        <v>0</v>
      </c>
      <c r="BR476" s="411">
        <v>0</v>
      </c>
      <c r="BS476" s="411">
        <v>0</v>
      </c>
      <c r="BT476" s="411">
        <v>0</v>
      </c>
      <c r="BU476" s="412">
        <v>0</v>
      </c>
      <c r="BV476" s="411">
        <f t="shared" si="153"/>
        <v>0</v>
      </c>
      <c r="BW476" s="411">
        <v>0</v>
      </c>
      <c r="BX476" s="411">
        <v>0</v>
      </c>
      <c r="BY476" s="411">
        <v>0</v>
      </c>
      <c r="BZ476" s="411">
        <v>0</v>
      </c>
      <c r="CA476" s="411">
        <v>0</v>
      </c>
      <c r="CB476" s="411">
        <v>0</v>
      </c>
      <c r="CC476" s="411">
        <v>0</v>
      </c>
      <c r="CD476" s="411">
        <v>0</v>
      </c>
      <c r="CE476" s="411">
        <v>0</v>
      </c>
      <c r="CF476" s="411">
        <v>0</v>
      </c>
      <c r="CG476" s="411">
        <v>0</v>
      </c>
      <c r="CH476" s="412">
        <v>0</v>
      </c>
      <c r="CI476" s="411">
        <f t="shared" si="154"/>
        <v>0</v>
      </c>
      <c r="CJ476" s="411">
        <v>0</v>
      </c>
      <c r="CK476" s="411">
        <v>0</v>
      </c>
      <c r="CL476" s="411">
        <v>0</v>
      </c>
      <c r="CM476" s="411">
        <v>0</v>
      </c>
      <c r="CN476" s="411">
        <v>0</v>
      </c>
      <c r="CO476" s="411">
        <v>0</v>
      </c>
      <c r="CP476" s="411">
        <v>0</v>
      </c>
      <c r="CQ476" s="411">
        <v>0</v>
      </c>
      <c r="CR476" s="411">
        <v>0</v>
      </c>
      <c r="CS476" s="411">
        <v>0</v>
      </c>
      <c r="CT476" s="411">
        <v>0</v>
      </c>
      <c r="CU476" s="412">
        <v>0</v>
      </c>
      <c r="CV476" s="411">
        <f t="shared" si="155"/>
        <v>0</v>
      </c>
      <c r="CW476" s="411">
        <v>0</v>
      </c>
      <c r="CX476" s="411">
        <v>0</v>
      </c>
      <c r="CY476" s="411">
        <v>0</v>
      </c>
      <c r="CZ476" s="411">
        <v>0</v>
      </c>
      <c r="DA476" s="411">
        <v>0</v>
      </c>
      <c r="DB476" s="411">
        <v>0</v>
      </c>
      <c r="DC476" s="411">
        <v>0</v>
      </c>
      <c r="DD476" s="411">
        <v>0</v>
      </c>
      <c r="DE476" s="411">
        <v>0</v>
      </c>
      <c r="DF476" s="411">
        <v>0</v>
      </c>
      <c r="DG476" s="411">
        <v>0</v>
      </c>
      <c r="DH476" s="412">
        <v>0</v>
      </c>
      <c r="DI476" s="411">
        <f t="shared" si="156"/>
        <v>0</v>
      </c>
      <c r="DJ476" s="411">
        <v>0</v>
      </c>
      <c r="DK476" s="411">
        <v>0</v>
      </c>
      <c r="DL476" s="411">
        <v>0</v>
      </c>
      <c r="DM476" s="411">
        <v>0</v>
      </c>
      <c r="DN476" s="411">
        <v>0</v>
      </c>
      <c r="DO476" s="411">
        <v>0</v>
      </c>
      <c r="DP476" s="411">
        <v>0</v>
      </c>
      <c r="DQ476" s="411">
        <v>0</v>
      </c>
      <c r="DR476" s="411">
        <v>0</v>
      </c>
      <c r="DS476" s="411">
        <v>0</v>
      </c>
      <c r="DT476" s="411">
        <v>0</v>
      </c>
      <c r="DU476" s="412">
        <v>0</v>
      </c>
      <c r="DV476" s="411">
        <f t="shared" si="157"/>
        <v>0</v>
      </c>
      <c r="DW476" s="412">
        <v>0</v>
      </c>
      <c r="DX476" s="412">
        <v>0</v>
      </c>
      <c r="DY476" s="412">
        <v>0</v>
      </c>
      <c r="DZ476" s="412">
        <v>0</v>
      </c>
      <c r="EA476" s="412">
        <v>0</v>
      </c>
      <c r="EB476" s="412">
        <v>0</v>
      </c>
      <c r="EC476" s="412">
        <v>0</v>
      </c>
      <c r="ED476" s="412">
        <v>0</v>
      </c>
      <c r="EE476" s="412">
        <v>0</v>
      </c>
      <c r="EF476" s="412">
        <v>0</v>
      </c>
      <c r="EG476" s="412">
        <v>0</v>
      </c>
      <c r="EH476" s="412">
        <v>0</v>
      </c>
      <c r="EI476" s="411">
        <f t="shared" si="158"/>
        <v>0</v>
      </c>
      <c r="EK476" s="411">
        <f t="shared" si="159"/>
        <v>1051</v>
      </c>
      <c r="EL476" s="7">
        <f t="shared" si="160"/>
        <v>-1051</v>
      </c>
    </row>
    <row r="477" spans="1:142">
      <c r="A477" s="365" t="str">
        <f t="shared" si="142"/>
        <v xml:space="preserve"> 098</v>
      </c>
      <c r="B477" s="370" t="s">
        <v>949</v>
      </c>
      <c r="C477" s="370" t="s">
        <v>1188</v>
      </c>
      <c r="D477" s="411">
        <v>7</v>
      </c>
      <c r="E477" s="411">
        <v>0</v>
      </c>
      <c r="F477" s="411">
        <v>0</v>
      </c>
      <c r="G477" s="411">
        <v>0</v>
      </c>
      <c r="H477" s="411">
        <v>0</v>
      </c>
      <c r="I477" s="411">
        <v>0</v>
      </c>
      <c r="J477" s="411">
        <v>0</v>
      </c>
      <c r="K477" s="411">
        <v>2</v>
      </c>
      <c r="L477" s="411">
        <v>0</v>
      </c>
      <c r="M477" s="411">
        <v>0</v>
      </c>
      <c r="N477" s="411">
        <v>0</v>
      </c>
      <c r="O477" s="412">
        <v>0</v>
      </c>
      <c r="P477" s="411">
        <f t="shared" si="143"/>
        <v>9</v>
      </c>
      <c r="Q477" s="411">
        <f t="shared" si="144"/>
        <v>7</v>
      </c>
      <c r="R477" s="411">
        <f t="shared" si="145"/>
        <v>2</v>
      </c>
      <c r="S477" s="411">
        <f t="shared" si="146"/>
        <v>0</v>
      </c>
      <c r="T477" s="411">
        <v>0</v>
      </c>
      <c r="U477" s="411">
        <v>0</v>
      </c>
      <c r="V477" s="411">
        <v>0</v>
      </c>
      <c r="W477" s="411">
        <v>0</v>
      </c>
      <c r="X477" s="411">
        <v>0</v>
      </c>
      <c r="Y477" s="411">
        <v>0</v>
      </c>
      <c r="Z477" s="411">
        <v>0</v>
      </c>
      <c r="AA477" s="411">
        <v>0</v>
      </c>
      <c r="AB477" s="411">
        <v>0</v>
      </c>
      <c r="AC477" s="411">
        <v>0</v>
      </c>
      <c r="AD477" s="411">
        <v>0</v>
      </c>
      <c r="AE477" s="412">
        <v>0</v>
      </c>
      <c r="AF477" s="411">
        <f t="shared" si="147"/>
        <v>0</v>
      </c>
      <c r="AG477" s="411">
        <v>0</v>
      </c>
      <c r="AH477" s="411">
        <v>0</v>
      </c>
      <c r="AI477" s="411">
        <v>0</v>
      </c>
      <c r="AJ477" s="411">
        <v>0</v>
      </c>
      <c r="AK477" s="411">
        <v>0</v>
      </c>
      <c r="AL477" s="411">
        <v>0</v>
      </c>
      <c r="AM477" s="411">
        <v>0</v>
      </c>
      <c r="AN477" s="411">
        <v>0</v>
      </c>
      <c r="AO477" s="411">
        <v>0</v>
      </c>
      <c r="AP477" s="411">
        <v>0</v>
      </c>
      <c r="AQ477" s="411">
        <v>0</v>
      </c>
      <c r="AR477" s="412">
        <v>0</v>
      </c>
      <c r="AS477" s="411">
        <f t="shared" si="148"/>
        <v>0</v>
      </c>
      <c r="AT477" s="411">
        <f t="shared" si="149"/>
        <v>0</v>
      </c>
      <c r="AU477" s="411">
        <f t="shared" si="150"/>
        <v>0</v>
      </c>
      <c r="AV477" s="411">
        <f t="shared" si="151"/>
        <v>0</v>
      </c>
      <c r="AW477" s="411">
        <v>0</v>
      </c>
      <c r="AX477" s="411">
        <v>0</v>
      </c>
      <c r="AY477" s="411">
        <v>0</v>
      </c>
      <c r="AZ477" s="411">
        <v>0</v>
      </c>
      <c r="BA477" s="411">
        <v>0</v>
      </c>
      <c r="BB477" s="411">
        <v>0</v>
      </c>
      <c r="BC477" s="411">
        <v>0</v>
      </c>
      <c r="BD477" s="411">
        <v>0</v>
      </c>
      <c r="BE477" s="411">
        <v>0</v>
      </c>
      <c r="BF477" s="411">
        <v>0</v>
      </c>
      <c r="BG477" s="411">
        <v>0</v>
      </c>
      <c r="BH477" s="412">
        <v>0</v>
      </c>
      <c r="BI477" s="411">
        <f t="shared" si="152"/>
        <v>0</v>
      </c>
      <c r="BJ477" s="411">
        <v>0</v>
      </c>
      <c r="BK477" s="411">
        <v>0</v>
      </c>
      <c r="BL477" s="411">
        <v>0</v>
      </c>
      <c r="BM477" s="411">
        <v>0</v>
      </c>
      <c r="BN477" s="411">
        <v>0</v>
      </c>
      <c r="BO477" s="411">
        <v>0</v>
      </c>
      <c r="BP477" s="411">
        <v>0</v>
      </c>
      <c r="BQ477" s="411">
        <v>0</v>
      </c>
      <c r="BR477" s="411">
        <v>0</v>
      </c>
      <c r="BS477" s="411">
        <v>0</v>
      </c>
      <c r="BT477" s="411">
        <v>0</v>
      </c>
      <c r="BU477" s="412">
        <v>0</v>
      </c>
      <c r="BV477" s="411">
        <f t="shared" si="153"/>
        <v>0</v>
      </c>
      <c r="BW477" s="411">
        <v>0</v>
      </c>
      <c r="BX477" s="411">
        <v>0</v>
      </c>
      <c r="BY477" s="411">
        <v>0</v>
      </c>
      <c r="BZ477" s="411">
        <v>0</v>
      </c>
      <c r="CA477" s="411">
        <v>0</v>
      </c>
      <c r="CB477" s="411">
        <v>0</v>
      </c>
      <c r="CC477" s="411">
        <v>0</v>
      </c>
      <c r="CD477" s="411">
        <v>0</v>
      </c>
      <c r="CE477" s="411">
        <v>0</v>
      </c>
      <c r="CF477" s="411">
        <v>0</v>
      </c>
      <c r="CG477" s="411">
        <v>0</v>
      </c>
      <c r="CH477" s="412">
        <v>0</v>
      </c>
      <c r="CI477" s="411">
        <f t="shared" si="154"/>
        <v>0</v>
      </c>
      <c r="CJ477" s="411">
        <v>0</v>
      </c>
      <c r="CK477" s="411">
        <v>0</v>
      </c>
      <c r="CL477" s="411">
        <v>0</v>
      </c>
      <c r="CM477" s="411">
        <v>0</v>
      </c>
      <c r="CN477" s="411">
        <v>0</v>
      </c>
      <c r="CO477" s="411">
        <v>0</v>
      </c>
      <c r="CP477" s="411">
        <v>0</v>
      </c>
      <c r="CQ477" s="411">
        <v>0</v>
      </c>
      <c r="CR477" s="411">
        <v>0</v>
      </c>
      <c r="CS477" s="411">
        <v>0</v>
      </c>
      <c r="CT477" s="411">
        <v>0</v>
      </c>
      <c r="CU477" s="412">
        <v>0</v>
      </c>
      <c r="CV477" s="411">
        <f t="shared" si="155"/>
        <v>0</v>
      </c>
      <c r="CW477" s="411">
        <v>0</v>
      </c>
      <c r="CX477" s="411">
        <v>0</v>
      </c>
      <c r="CY477" s="411">
        <v>0</v>
      </c>
      <c r="CZ477" s="411">
        <v>0</v>
      </c>
      <c r="DA477" s="411">
        <v>0</v>
      </c>
      <c r="DB477" s="411">
        <v>0</v>
      </c>
      <c r="DC477" s="411">
        <v>0</v>
      </c>
      <c r="DD477" s="411">
        <v>0</v>
      </c>
      <c r="DE477" s="411">
        <v>0</v>
      </c>
      <c r="DF477" s="411">
        <v>0</v>
      </c>
      <c r="DG477" s="411">
        <v>0</v>
      </c>
      <c r="DH477" s="412">
        <v>0</v>
      </c>
      <c r="DI477" s="411">
        <f t="shared" si="156"/>
        <v>0</v>
      </c>
      <c r="DJ477" s="411">
        <v>0</v>
      </c>
      <c r="DK477" s="411">
        <v>0</v>
      </c>
      <c r="DL477" s="411">
        <v>0</v>
      </c>
      <c r="DM477" s="411">
        <v>0</v>
      </c>
      <c r="DN477" s="411">
        <v>0</v>
      </c>
      <c r="DO477" s="411">
        <v>0</v>
      </c>
      <c r="DP477" s="411">
        <v>0</v>
      </c>
      <c r="DQ477" s="411">
        <v>0</v>
      </c>
      <c r="DR477" s="411">
        <v>0</v>
      </c>
      <c r="DS477" s="411">
        <v>0</v>
      </c>
      <c r="DT477" s="411">
        <v>0</v>
      </c>
      <c r="DU477" s="412">
        <v>0</v>
      </c>
      <c r="DV477" s="411">
        <f t="shared" si="157"/>
        <v>0</v>
      </c>
      <c r="DW477" s="412">
        <v>0</v>
      </c>
      <c r="DX477" s="412">
        <v>0</v>
      </c>
      <c r="DY477" s="412">
        <v>0</v>
      </c>
      <c r="DZ477" s="412">
        <v>0</v>
      </c>
      <c r="EA477" s="412">
        <v>0</v>
      </c>
      <c r="EB477" s="412">
        <v>0</v>
      </c>
      <c r="EC477" s="412">
        <v>0</v>
      </c>
      <c r="ED477" s="412">
        <v>0</v>
      </c>
      <c r="EE477" s="412">
        <v>0</v>
      </c>
      <c r="EF477" s="412">
        <v>0</v>
      </c>
      <c r="EG477" s="412">
        <v>0</v>
      </c>
      <c r="EH477" s="412">
        <v>0</v>
      </c>
      <c r="EI477" s="411">
        <f t="shared" si="158"/>
        <v>0</v>
      </c>
      <c r="EK477" s="411">
        <f t="shared" si="159"/>
        <v>9</v>
      </c>
      <c r="EL477" s="7">
        <f t="shared" si="160"/>
        <v>-9</v>
      </c>
    </row>
    <row r="478" spans="1:142">
      <c r="A478" s="365" t="str">
        <f t="shared" si="142"/>
        <v xml:space="preserve"> 098</v>
      </c>
      <c r="B478" s="370" t="s">
        <v>949</v>
      </c>
      <c r="C478" s="370" t="s">
        <v>1190</v>
      </c>
      <c r="D478" s="411">
        <v>3</v>
      </c>
      <c r="E478" s="411">
        <v>0</v>
      </c>
      <c r="F478" s="411">
        <v>0</v>
      </c>
      <c r="G478" s="411">
        <v>0</v>
      </c>
      <c r="H478" s="411">
        <v>0</v>
      </c>
      <c r="I478" s="411">
        <v>0</v>
      </c>
      <c r="J478" s="411">
        <v>0</v>
      </c>
      <c r="K478" s="411">
        <v>2</v>
      </c>
      <c r="L478" s="411">
        <v>0</v>
      </c>
      <c r="M478" s="411">
        <v>0</v>
      </c>
      <c r="N478" s="411">
        <v>0</v>
      </c>
      <c r="O478" s="412">
        <v>0</v>
      </c>
      <c r="P478" s="411">
        <f t="shared" si="143"/>
        <v>5</v>
      </c>
      <c r="Q478" s="411">
        <f t="shared" si="144"/>
        <v>3</v>
      </c>
      <c r="R478" s="411">
        <f t="shared" si="145"/>
        <v>2</v>
      </c>
      <c r="S478" s="411">
        <f t="shared" si="146"/>
        <v>0</v>
      </c>
      <c r="T478" s="411">
        <v>0</v>
      </c>
      <c r="U478" s="411">
        <v>0</v>
      </c>
      <c r="V478" s="411">
        <v>0</v>
      </c>
      <c r="W478" s="411">
        <v>0</v>
      </c>
      <c r="X478" s="411">
        <v>0</v>
      </c>
      <c r="Y478" s="411">
        <v>0</v>
      </c>
      <c r="Z478" s="411">
        <v>0</v>
      </c>
      <c r="AA478" s="411">
        <v>0</v>
      </c>
      <c r="AB478" s="411">
        <v>0</v>
      </c>
      <c r="AC478" s="411">
        <v>0</v>
      </c>
      <c r="AD478" s="411">
        <v>0</v>
      </c>
      <c r="AE478" s="412">
        <v>0</v>
      </c>
      <c r="AF478" s="411">
        <f t="shared" si="147"/>
        <v>0</v>
      </c>
      <c r="AG478" s="411">
        <v>0</v>
      </c>
      <c r="AH478" s="411">
        <v>0</v>
      </c>
      <c r="AI478" s="411">
        <v>0</v>
      </c>
      <c r="AJ478" s="411">
        <v>0</v>
      </c>
      <c r="AK478" s="411">
        <v>0</v>
      </c>
      <c r="AL478" s="411">
        <v>0</v>
      </c>
      <c r="AM478" s="411">
        <v>0</v>
      </c>
      <c r="AN478" s="411">
        <v>0</v>
      </c>
      <c r="AO478" s="411">
        <v>0</v>
      </c>
      <c r="AP478" s="411">
        <v>0</v>
      </c>
      <c r="AQ478" s="411">
        <v>0</v>
      </c>
      <c r="AR478" s="412">
        <v>0</v>
      </c>
      <c r="AS478" s="411">
        <f t="shared" si="148"/>
        <v>0</v>
      </c>
      <c r="AT478" s="411">
        <f t="shared" si="149"/>
        <v>0</v>
      </c>
      <c r="AU478" s="411">
        <f t="shared" si="150"/>
        <v>0</v>
      </c>
      <c r="AV478" s="411">
        <f t="shared" si="151"/>
        <v>0</v>
      </c>
      <c r="AW478" s="411">
        <v>0</v>
      </c>
      <c r="AX478" s="411">
        <v>0</v>
      </c>
      <c r="AY478" s="411">
        <v>0</v>
      </c>
      <c r="AZ478" s="411">
        <v>0</v>
      </c>
      <c r="BA478" s="411">
        <v>0</v>
      </c>
      <c r="BB478" s="411">
        <v>0</v>
      </c>
      <c r="BC478" s="411">
        <v>0</v>
      </c>
      <c r="BD478" s="411">
        <v>0</v>
      </c>
      <c r="BE478" s="411">
        <v>0</v>
      </c>
      <c r="BF478" s="411">
        <v>0</v>
      </c>
      <c r="BG478" s="411">
        <v>0</v>
      </c>
      <c r="BH478" s="412">
        <v>0</v>
      </c>
      <c r="BI478" s="411">
        <f t="shared" si="152"/>
        <v>0</v>
      </c>
      <c r="BJ478" s="411">
        <v>0</v>
      </c>
      <c r="BK478" s="411">
        <v>0</v>
      </c>
      <c r="BL478" s="411">
        <v>0</v>
      </c>
      <c r="BM478" s="411">
        <v>0</v>
      </c>
      <c r="BN478" s="411">
        <v>0</v>
      </c>
      <c r="BO478" s="411">
        <v>0</v>
      </c>
      <c r="BP478" s="411">
        <v>0</v>
      </c>
      <c r="BQ478" s="411">
        <v>0</v>
      </c>
      <c r="BR478" s="411">
        <v>0</v>
      </c>
      <c r="BS478" s="411">
        <v>0</v>
      </c>
      <c r="BT478" s="411">
        <v>0</v>
      </c>
      <c r="BU478" s="412">
        <v>0</v>
      </c>
      <c r="BV478" s="411">
        <f t="shared" si="153"/>
        <v>0</v>
      </c>
      <c r="BW478" s="411">
        <v>0</v>
      </c>
      <c r="BX478" s="411">
        <v>0</v>
      </c>
      <c r="BY478" s="411">
        <v>0</v>
      </c>
      <c r="BZ478" s="411">
        <v>0</v>
      </c>
      <c r="CA478" s="411">
        <v>0</v>
      </c>
      <c r="CB478" s="411">
        <v>0</v>
      </c>
      <c r="CC478" s="411">
        <v>0</v>
      </c>
      <c r="CD478" s="411">
        <v>0</v>
      </c>
      <c r="CE478" s="411">
        <v>0</v>
      </c>
      <c r="CF478" s="411">
        <v>0</v>
      </c>
      <c r="CG478" s="411">
        <v>0</v>
      </c>
      <c r="CH478" s="412">
        <v>0</v>
      </c>
      <c r="CI478" s="411">
        <f t="shared" si="154"/>
        <v>0</v>
      </c>
      <c r="CJ478" s="411">
        <v>0</v>
      </c>
      <c r="CK478" s="411">
        <v>0</v>
      </c>
      <c r="CL478" s="411">
        <v>0</v>
      </c>
      <c r="CM478" s="411">
        <v>0</v>
      </c>
      <c r="CN478" s="411">
        <v>0</v>
      </c>
      <c r="CO478" s="411">
        <v>0</v>
      </c>
      <c r="CP478" s="411">
        <v>0</v>
      </c>
      <c r="CQ478" s="411">
        <v>0</v>
      </c>
      <c r="CR478" s="411">
        <v>0</v>
      </c>
      <c r="CS478" s="411">
        <v>0</v>
      </c>
      <c r="CT478" s="411">
        <v>0</v>
      </c>
      <c r="CU478" s="412">
        <v>0</v>
      </c>
      <c r="CV478" s="411">
        <f t="shared" si="155"/>
        <v>0</v>
      </c>
      <c r="CW478" s="411">
        <v>0</v>
      </c>
      <c r="CX478" s="411">
        <v>0</v>
      </c>
      <c r="CY478" s="411">
        <v>0</v>
      </c>
      <c r="CZ478" s="411">
        <v>0</v>
      </c>
      <c r="DA478" s="411">
        <v>0</v>
      </c>
      <c r="DB478" s="411">
        <v>0</v>
      </c>
      <c r="DC478" s="411">
        <v>0</v>
      </c>
      <c r="DD478" s="411">
        <v>0</v>
      </c>
      <c r="DE478" s="411">
        <v>0</v>
      </c>
      <c r="DF478" s="411">
        <v>0</v>
      </c>
      <c r="DG478" s="411">
        <v>0</v>
      </c>
      <c r="DH478" s="412">
        <v>0</v>
      </c>
      <c r="DI478" s="411">
        <f t="shared" si="156"/>
        <v>0</v>
      </c>
      <c r="DJ478" s="411">
        <v>0</v>
      </c>
      <c r="DK478" s="411">
        <v>0</v>
      </c>
      <c r="DL478" s="411">
        <v>0</v>
      </c>
      <c r="DM478" s="411">
        <v>0</v>
      </c>
      <c r="DN478" s="411">
        <v>0</v>
      </c>
      <c r="DO478" s="411">
        <v>0</v>
      </c>
      <c r="DP478" s="411">
        <v>0</v>
      </c>
      <c r="DQ478" s="411">
        <v>0</v>
      </c>
      <c r="DR478" s="411">
        <v>0</v>
      </c>
      <c r="DS478" s="411">
        <v>0</v>
      </c>
      <c r="DT478" s="411">
        <v>0</v>
      </c>
      <c r="DU478" s="412">
        <v>0</v>
      </c>
      <c r="DV478" s="411">
        <f t="shared" si="157"/>
        <v>0</v>
      </c>
      <c r="DW478" s="412">
        <v>0</v>
      </c>
      <c r="DX478" s="412">
        <v>0</v>
      </c>
      <c r="DY478" s="412">
        <v>0</v>
      </c>
      <c r="DZ478" s="412">
        <v>0</v>
      </c>
      <c r="EA478" s="412">
        <v>0</v>
      </c>
      <c r="EB478" s="412">
        <v>0</v>
      </c>
      <c r="EC478" s="412">
        <v>0</v>
      </c>
      <c r="ED478" s="412">
        <v>0</v>
      </c>
      <c r="EE478" s="412">
        <v>0</v>
      </c>
      <c r="EF478" s="412">
        <v>0</v>
      </c>
      <c r="EG478" s="412">
        <v>0</v>
      </c>
      <c r="EH478" s="412">
        <v>0</v>
      </c>
      <c r="EI478" s="411">
        <f t="shared" si="158"/>
        <v>0</v>
      </c>
      <c r="EK478" s="411">
        <f t="shared" si="159"/>
        <v>5</v>
      </c>
      <c r="EL478" s="7">
        <f t="shared" si="160"/>
        <v>-5</v>
      </c>
    </row>
    <row r="479" spans="1:142">
      <c r="A479" s="365" t="str">
        <f t="shared" si="142"/>
        <v xml:space="preserve"> 098</v>
      </c>
      <c r="B479" s="370" t="s">
        <v>949</v>
      </c>
      <c r="C479" s="370" t="s">
        <v>1192</v>
      </c>
      <c r="D479" s="411">
        <v>1</v>
      </c>
      <c r="E479" s="411">
        <v>1</v>
      </c>
      <c r="F479" s="411">
        <v>4</v>
      </c>
      <c r="G479" s="411">
        <v>0</v>
      </c>
      <c r="H479" s="411">
        <v>0</v>
      </c>
      <c r="I479" s="411">
        <v>0</v>
      </c>
      <c r="J479" s="411">
        <v>0</v>
      </c>
      <c r="K479" s="411">
        <v>1</v>
      </c>
      <c r="L479" s="411">
        <v>0</v>
      </c>
      <c r="M479" s="411">
        <v>0</v>
      </c>
      <c r="N479" s="411">
        <v>0</v>
      </c>
      <c r="O479" s="412">
        <v>0</v>
      </c>
      <c r="P479" s="411">
        <f t="shared" si="143"/>
        <v>7</v>
      </c>
      <c r="Q479" s="411">
        <f t="shared" si="144"/>
        <v>6</v>
      </c>
      <c r="R479" s="411">
        <f t="shared" si="145"/>
        <v>1</v>
      </c>
      <c r="S479" s="411">
        <f t="shared" si="146"/>
        <v>0</v>
      </c>
      <c r="T479" s="411">
        <v>0</v>
      </c>
      <c r="U479" s="411">
        <v>0</v>
      </c>
      <c r="V479" s="411">
        <v>0</v>
      </c>
      <c r="W479" s="411">
        <v>0</v>
      </c>
      <c r="X479" s="411">
        <v>0</v>
      </c>
      <c r="Y479" s="411">
        <v>0</v>
      </c>
      <c r="Z479" s="411">
        <v>0</v>
      </c>
      <c r="AA479" s="411">
        <v>0</v>
      </c>
      <c r="AB479" s="411">
        <v>0</v>
      </c>
      <c r="AC479" s="411">
        <v>0</v>
      </c>
      <c r="AD479" s="411">
        <v>0</v>
      </c>
      <c r="AE479" s="412">
        <v>0</v>
      </c>
      <c r="AF479" s="411">
        <f t="shared" si="147"/>
        <v>0</v>
      </c>
      <c r="AG479" s="411">
        <v>0</v>
      </c>
      <c r="AH479" s="411">
        <v>0</v>
      </c>
      <c r="AI479" s="411">
        <v>0</v>
      </c>
      <c r="AJ479" s="411">
        <v>0</v>
      </c>
      <c r="AK479" s="411">
        <v>0</v>
      </c>
      <c r="AL479" s="411">
        <v>0</v>
      </c>
      <c r="AM479" s="411">
        <v>0</v>
      </c>
      <c r="AN479" s="411">
        <v>0</v>
      </c>
      <c r="AO479" s="411">
        <v>0</v>
      </c>
      <c r="AP479" s="411">
        <v>0</v>
      </c>
      <c r="AQ479" s="411">
        <v>0</v>
      </c>
      <c r="AR479" s="412">
        <v>0</v>
      </c>
      <c r="AS479" s="411">
        <f t="shared" si="148"/>
        <v>0</v>
      </c>
      <c r="AT479" s="411">
        <f t="shared" si="149"/>
        <v>0</v>
      </c>
      <c r="AU479" s="411">
        <f t="shared" si="150"/>
        <v>0</v>
      </c>
      <c r="AV479" s="411">
        <f t="shared" si="151"/>
        <v>0</v>
      </c>
      <c r="AW479" s="411">
        <v>0</v>
      </c>
      <c r="AX479" s="411">
        <v>0</v>
      </c>
      <c r="AY479" s="411">
        <v>0</v>
      </c>
      <c r="AZ479" s="411">
        <v>0</v>
      </c>
      <c r="BA479" s="411">
        <v>0</v>
      </c>
      <c r="BB479" s="411">
        <v>0</v>
      </c>
      <c r="BC479" s="411">
        <v>0</v>
      </c>
      <c r="BD479" s="411">
        <v>0</v>
      </c>
      <c r="BE479" s="411">
        <v>0</v>
      </c>
      <c r="BF479" s="411">
        <v>0</v>
      </c>
      <c r="BG479" s="411">
        <v>0</v>
      </c>
      <c r="BH479" s="412">
        <v>0</v>
      </c>
      <c r="BI479" s="411">
        <f t="shared" si="152"/>
        <v>0</v>
      </c>
      <c r="BJ479" s="411">
        <v>0</v>
      </c>
      <c r="BK479" s="411">
        <v>0</v>
      </c>
      <c r="BL479" s="411">
        <v>0</v>
      </c>
      <c r="BM479" s="411">
        <v>0</v>
      </c>
      <c r="BN479" s="411">
        <v>0</v>
      </c>
      <c r="BO479" s="411">
        <v>0</v>
      </c>
      <c r="BP479" s="411">
        <v>0</v>
      </c>
      <c r="BQ479" s="411">
        <v>0</v>
      </c>
      <c r="BR479" s="411">
        <v>0</v>
      </c>
      <c r="BS479" s="411">
        <v>0</v>
      </c>
      <c r="BT479" s="411">
        <v>0</v>
      </c>
      <c r="BU479" s="412">
        <v>0</v>
      </c>
      <c r="BV479" s="411">
        <f t="shared" si="153"/>
        <v>0</v>
      </c>
      <c r="BW479" s="411">
        <v>0</v>
      </c>
      <c r="BX479" s="411">
        <v>0</v>
      </c>
      <c r="BY479" s="411">
        <v>0</v>
      </c>
      <c r="BZ479" s="411">
        <v>0</v>
      </c>
      <c r="CA479" s="411">
        <v>0</v>
      </c>
      <c r="CB479" s="411">
        <v>0</v>
      </c>
      <c r="CC479" s="411">
        <v>0</v>
      </c>
      <c r="CD479" s="411">
        <v>0</v>
      </c>
      <c r="CE479" s="411">
        <v>0</v>
      </c>
      <c r="CF479" s="411">
        <v>0</v>
      </c>
      <c r="CG479" s="411">
        <v>0</v>
      </c>
      <c r="CH479" s="412">
        <v>0</v>
      </c>
      <c r="CI479" s="411">
        <f t="shared" si="154"/>
        <v>0</v>
      </c>
      <c r="CJ479" s="411">
        <v>0</v>
      </c>
      <c r="CK479" s="411">
        <v>0</v>
      </c>
      <c r="CL479" s="411">
        <v>0</v>
      </c>
      <c r="CM479" s="411">
        <v>0</v>
      </c>
      <c r="CN479" s="411">
        <v>0</v>
      </c>
      <c r="CO479" s="411">
        <v>0</v>
      </c>
      <c r="CP479" s="411">
        <v>0</v>
      </c>
      <c r="CQ479" s="411">
        <v>0</v>
      </c>
      <c r="CR479" s="411">
        <v>0</v>
      </c>
      <c r="CS479" s="411">
        <v>0</v>
      </c>
      <c r="CT479" s="411">
        <v>0</v>
      </c>
      <c r="CU479" s="412">
        <v>0</v>
      </c>
      <c r="CV479" s="411">
        <f t="shared" si="155"/>
        <v>0</v>
      </c>
      <c r="CW479" s="411">
        <v>0</v>
      </c>
      <c r="CX479" s="411">
        <v>0</v>
      </c>
      <c r="CY479" s="411">
        <v>0</v>
      </c>
      <c r="CZ479" s="411">
        <v>0</v>
      </c>
      <c r="DA479" s="411">
        <v>0</v>
      </c>
      <c r="DB479" s="411">
        <v>0</v>
      </c>
      <c r="DC479" s="411">
        <v>0</v>
      </c>
      <c r="DD479" s="411">
        <v>0</v>
      </c>
      <c r="DE479" s="411">
        <v>0</v>
      </c>
      <c r="DF479" s="411">
        <v>0</v>
      </c>
      <c r="DG479" s="411">
        <v>0</v>
      </c>
      <c r="DH479" s="412">
        <v>0</v>
      </c>
      <c r="DI479" s="411">
        <f t="shared" si="156"/>
        <v>0</v>
      </c>
      <c r="DJ479" s="411">
        <v>0</v>
      </c>
      <c r="DK479" s="411">
        <v>0</v>
      </c>
      <c r="DL479" s="411">
        <v>0</v>
      </c>
      <c r="DM479" s="411">
        <v>0</v>
      </c>
      <c r="DN479" s="411">
        <v>0</v>
      </c>
      <c r="DO479" s="411">
        <v>0</v>
      </c>
      <c r="DP479" s="411">
        <v>0</v>
      </c>
      <c r="DQ479" s="411">
        <v>0</v>
      </c>
      <c r="DR479" s="411">
        <v>0</v>
      </c>
      <c r="DS479" s="411">
        <v>0</v>
      </c>
      <c r="DT479" s="411">
        <v>0</v>
      </c>
      <c r="DU479" s="412">
        <v>0</v>
      </c>
      <c r="DV479" s="411">
        <f t="shared" si="157"/>
        <v>0</v>
      </c>
      <c r="DW479" s="412">
        <v>0</v>
      </c>
      <c r="DX479" s="412">
        <v>0</v>
      </c>
      <c r="DY479" s="412">
        <v>0</v>
      </c>
      <c r="DZ479" s="412">
        <v>0</v>
      </c>
      <c r="EA479" s="412">
        <v>0</v>
      </c>
      <c r="EB479" s="412">
        <v>0</v>
      </c>
      <c r="EC479" s="412">
        <v>0</v>
      </c>
      <c r="ED479" s="412">
        <v>0</v>
      </c>
      <c r="EE479" s="412">
        <v>0</v>
      </c>
      <c r="EF479" s="412">
        <v>0</v>
      </c>
      <c r="EG479" s="412">
        <v>0</v>
      </c>
      <c r="EH479" s="412">
        <v>0</v>
      </c>
      <c r="EI479" s="411">
        <f t="shared" si="158"/>
        <v>0</v>
      </c>
      <c r="EK479" s="411">
        <f t="shared" si="159"/>
        <v>7</v>
      </c>
      <c r="EL479" s="7">
        <f t="shared" si="160"/>
        <v>-7</v>
      </c>
    </row>
    <row r="480" spans="1:142">
      <c r="A480" s="365" t="str">
        <f t="shared" si="142"/>
        <v xml:space="preserve"> 098</v>
      </c>
      <c r="B480" s="370" t="s">
        <v>949</v>
      </c>
      <c r="C480" s="370" t="s">
        <v>1193</v>
      </c>
      <c r="D480" s="411">
        <v>0</v>
      </c>
      <c r="E480" s="411">
        <v>0</v>
      </c>
      <c r="F480" s="411">
        <v>1</v>
      </c>
      <c r="G480" s="411">
        <v>1</v>
      </c>
      <c r="H480" s="411">
        <v>0</v>
      </c>
      <c r="I480" s="411">
        <v>0</v>
      </c>
      <c r="J480" s="411">
        <v>0</v>
      </c>
      <c r="K480" s="411">
        <v>2</v>
      </c>
      <c r="L480" s="411">
        <v>0</v>
      </c>
      <c r="M480" s="411">
        <v>1</v>
      </c>
      <c r="N480" s="411">
        <v>0</v>
      </c>
      <c r="O480" s="412">
        <v>0</v>
      </c>
      <c r="P480" s="411">
        <f t="shared" si="143"/>
        <v>5</v>
      </c>
      <c r="Q480" s="411">
        <f t="shared" si="144"/>
        <v>2</v>
      </c>
      <c r="R480" s="411">
        <f t="shared" si="145"/>
        <v>2</v>
      </c>
      <c r="S480" s="411">
        <f t="shared" si="146"/>
        <v>1</v>
      </c>
      <c r="T480" s="411">
        <v>0</v>
      </c>
      <c r="U480" s="411">
        <v>0</v>
      </c>
      <c r="V480" s="411">
        <v>0</v>
      </c>
      <c r="W480" s="411">
        <v>0</v>
      </c>
      <c r="X480" s="411">
        <v>0</v>
      </c>
      <c r="Y480" s="411">
        <v>0</v>
      </c>
      <c r="Z480" s="411">
        <v>0</v>
      </c>
      <c r="AA480" s="411">
        <v>0</v>
      </c>
      <c r="AB480" s="411">
        <v>0</v>
      </c>
      <c r="AC480" s="411">
        <v>0</v>
      </c>
      <c r="AD480" s="411">
        <v>0</v>
      </c>
      <c r="AE480" s="412">
        <v>0</v>
      </c>
      <c r="AF480" s="411">
        <f t="shared" si="147"/>
        <v>0</v>
      </c>
      <c r="AG480" s="411">
        <v>0</v>
      </c>
      <c r="AH480" s="411">
        <v>0</v>
      </c>
      <c r="AI480" s="411">
        <v>0</v>
      </c>
      <c r="AJ480" s="411">
        <v>0</v>
      </c>
      <c r="AK480" s="411">
        <v>0</v>
      </c>
      <c r="AL480" s="411">
        <v>0</v>
      </c>
      <c r="AM480" s="411">
        <v>0</v>
      </c>
      <c r="AN480" s="411">
        <v>0</v>
      </c>
      <c r="AO480" s="411">
        <v>0</v>
      </c>
      <c r="AP480" s="411">
        <v>0</v>
      </c>
      <c r="AQ480" s="411">
        <v>0</v>
      </c>
      <c r="AR480" s="412">
        <v>0</v>
      </c>
      <c r="AS480" s="411">
        <f t="shared" si="148"/>
        <v>0</v>
      </c>
      <c r="AT480" s="411">
        <f t="shared" si="149"/>
        <v>0</v>
      </c>
      <c r="AU480" s="411">
        <f t="shared" si="150"/>
        <v>0</v>
      </c>
      <c r="AV480" s="411">
        <f t="shared" si="151"/>
        <v>0</v>
      </c>
      <c r="AW480" s="411">
        <v>0</v>
      </c>
      <c r="AX480" s="411">
        <v>0</v>
      </c>
      <c r="AY480" s="411">
        <v>0</v>
      </c>
      <c r="AZ480" s="411">
        <v>0</v>
      </c>
      <c r="BA480" s="411">
        <v>0</v>
      </c>
      <c r="BB480" s="411">
        <v>0</v>
      </c>
      <c r="BC480" s="411">
        <v>0</v>
      </c>
      <c r="BD480" s="411">
        <v>0</v>
      </c>
      <c r="BE480" s="411">
        <v>0</v>
      </c>
      <c r="BF480" s="411">
        <v>0</v>
      </c>
      <c r="BG480" s="411">
        <v>0</v>
      </c>
      <c r="BH480" s="412">
        <v>0</v>
      </c>
      <c r="BI480" s="411">
        <f t="shared" si="152"/>
        <v>0</v>
      </c>
      <c r="BJ480" s="411">
        <v>0</v>
      </c>
      <c r="BK480" s="411">
        <v>0</v>
      </c>
      <c r="BL480" s="411">
        <v>0</v>
      </c>
      <c r="BM480" s="411">
        <v>0</v>
      </c>
      <c r="BN480" s="411">
        <v>0</v>
      </c>
      <c r="BO480" s="411">
        <v>0</v>
      </c>
      <c r="BP480" s="411">
        <v>0</v>
      </c>
      <c r="BQ480" s="411">
        <v>0</v>
      </c>
      <c r="BR480" s="411">
        <v>0</v>
      </c>
      <c r="BS480" s="411">
        <v>0</v>
      </c>
      <c r="BT480" s="411">
        <v>0</v>
      </c>
      <c r="BU480" s="412">
        <v>0</v>
      </c>
      <c r="BV480" s="411">
        <f t="shared" si="153"/>
        <v>0</v>
      </c>
      <c r="BW480" s="411">
        <v>0</v>
      </c>
      <c r="BX480" s="411">
        <v>0</v>
      </c>
      <c r="BY480" s="411">
        <v>0</v>
      </c>
      <c r="BZ480" s="411">
        <v>0</v>
      </c>
      <c r="CA480" s="411">
        <v>0</v>
      </c>
      <c r="CB480" s="411">
        <v>0</v>
      </c>
      <c r="CC480" s="411">
        <v>0</v>
      </c>
      <c r="CD480" s="411">
        <v>0</v>
      </c>
      <c r="CE480" s="411">
        <v>0</v>
      </c>
      <c r="CF480" s="411">
        <v>0</v>
      </c>
      <c r="CG480" s="411">
        <v>0</v>
      </c>
      <c r="CH480" s="412">
        <v>0</v>
      </c>
      <c r="CI480" s="411">
        <f t="shared" si="154"/>
        <v>0</v>
      </c>
      <c r="CJ480" s="411">
        <v>0</v>
      </c>
      <c r="CK480" s="411">
        <v>0</v>
      </c>
      <c r="CL480" s="411">
        <v>0</v>
      </c>
      <c r="CM480" s="411">
        <v>0</v>
      </c>
      <c r="CN480" s="411">
        <v>0</v>
      </c>
      <c r="CO480" s="411">
        <v>0</v>
      </c>
      <c r="CP480" s="411">
        <v>0</v>
      </c>
      <c r="CQ480" s="411">
        <v>0</v>
      </c>
      <c r="CR480" s="411">
        <v>0</v>
      </c>
      <c r="CS480" s="411">
        <v>0</v>
      </c>
      <c r="CT480" s="411">
        <v>0</v>
      </c>
      <c r="CU480" s="412">
        <v>0</v>
      </c>
      <c r="CV480" s="411">
        <f t="shared" si="155"/>
        <v>0</v>
      </c>
      <c r="CW480" s="411">
        <v>0</v>
      </c>
      <c r="CX480" s="411">
        <v>0</v>
      </c>
      <c r="CY480" s="411">
        <v>0</v>
      </c>
      <c r="CZ480" s="411">
        <v>0</v>
      </c>
      <c r="DA480" s="411">
        <v>0</v>
      </c>
      <c r="DB480" s="411">
        <v>0</v>
      </c>
      <c r="DC480" s="411">
        <v>0</v>
      </c>
      <c r="DD480" s="411">
        <v>0</v>
      </c>
      <c r="DE480" s="411">
        <v>0</v>
      </c>
      <c r="DF480" s="411">
        <v>0</v>
      </c>
      <c r="DG480" s="411">
        <v>0</v>
      </c>
      <c r="DH480" s="412">
        <v>0</v>
      </c>
      <c r="DI480" s="411">
        <f t="shared" si="156"/>
        <v>0</v>
      </c>
      <c r="DJ480" s="411">
        <v>0</v>
      </c>
      <c r="DK480" s="411">
        <v>0</v>
      </c>
      <c r="DL480" s="411">
        <v>0</v>
      </c>
      <c r="DM480" s="411">
        <v>0</v>
      </c>
      <c r="DN480" s="411">
        <v>0</v>
      </c>
      <c r="DO480" s="411">
        <v>0</v>
      </c>
      <c r="DP480" s="411">
        <v>0</v>
      </c>
      <c r="DQ480" s="411">
        <v>0</v>
      </c>
      <c r="DR480" s="411">
        <v>0</v>
      </c>
      <c r="DS480" s="411">
        <v>0</v>
      </c>
      <c r="DT480" s="411">
        <v>0</v>
      </c>
      <c r="DU480" s="412">
        <v>0</v>
      </c>
      <c r="DV480" s="411">
        <f t="shared" si="157"/>
        <v>0</v>
      </c>
      <c r="DW480" s="412">
        <v>0</v>
      </c>
      <c r="DX480" s="412">
        <v>0</v>
      </c>
      <c r="DY480" s="412">
        <v>0</v>
      </c>
      <c r="DZ480" s="412">
        <v>0</v>
      </c>
      <c r="EA480" s="412">
        <v>0</v>
      </c>
      <c r="EB480" s="412">
        <v>0</v>
      </c>
      <c r="EC480" s="412">
        <v>0</v>
      </c>
      <c r="ED480" s="412">
        <v>0</v>
      </c>
      <c r="EE480" s="412">
        <v>0</v>
      </c>
      <c r="EF480" s="412">
        <v>0</v>
      </c>
      <c r="EG480" s="412">
        <v>0</v>
      </c>
      <c r="EH480" s="412">
        <v>0</v>
      </c>
      <c r="EI480" s="411">
        <f t="shared" si="158"/>
        <v>0</v>
      </c>
      <c r="EK480" s="411">
        <f t="shared" si="159"/>
        <v>5</v>
      </c>
      <c r="EL480" s="7">
        <f t="shared" si="160"/>
        <v>-5</v>
      </c>
    </row>
    <row r="481" spans="1:142">
      <c r="A481" s="365" t="str">
        <f t="shared" si="142"/>
        <v xml:space="preserve"> 098</v>
      </c>
      <c r="B481" s="370" t="s">
        <v>949</v>
      </c>
      <c r="C481" s="370" t="s">
        <v>1175</v>
      </c>
      <c r="D481" s="411">
        <v>0</v>
      </c>
      <c r="E481" s="411">
        <v>0</v>
      </c>
      <c r="F481" s="411">
        <v>0</v>
      </c>
      <c r="G481" s="411">
        <v>0</v>
      </c>
      <c r="H481" s="411">
        <v>0</v>
      </c>
      <c r="I481" s="411">
        <v>0</v>
      </c>
      <c r="J481" s="411">
        <v>0</v>
      </c>
      <c r="K481" s="411">
        <v>2</v>
      </c>
      <c r="L481" s="411">
        <v>0</v>
      </c>
      <c r="M481" s="411">
        <v>0</v>
      </c>
      <c r="N481" s="411">
        <v>0</v>
      </c>
      <c r="O481" s="412">
        <v>0</v>
      </c>
      <c r="P481" s="411">
        <f t="shared" si="143"/>
        <v>2</v>
      </c>
      <c r="Q481" s="411">
        <f t="shared" si="144"/>
        <v>0</v>
      </c>
      <c r="R481" s="411">
        <f t="shared" si="145"/>
        <v>2</v>
      </c>
      <c r="S481" s="411">
        <f t="shared" si="146"/>
        <v>0</v>
      </c>
      <c r="T481" s="411">
        <v>0</v>
      </c>
      <c r="U481" s="411">
        <v>0</v>
      </c>
      <c r="V481" s="411">
        <v>0</v>
      </c>
      <c r="W481" s="411">
        <v>0</v>
      </c>
      <c r="X481" s="411">
        <v>0</v>
      </c>
      <c r="Y481" s="411">
        <v>0</v>
      </c>
      <c r="Z481" s="411">
        <v>0</v>
      </c>
      <c r="AA481" s="411">
        <v>0</v>
      </c>
      <c r="AB481" s="411">
        <v>0</v>
      </c>
      <c r="AC481" s="411">
        <v>0</v>
      </c>
      <c r="AD481" s="411">
        <v>0</v>
      </c>
      <c r="AE481" s="412">
        <v>0</v>
      </c>
      <c r="AF481" s="411">
        <f t="shared" si="147"/>
        <v>0</v>
      </c>
      <c r="AG481" s="411">
        <v>0</v>
      </c>
      <c r="AH481" s="411">
        <v>0</v>
      </c>
      <c r="AI481" s="411">
        <v>0</v>
      </c>
      <c r="AJ481" s="411">
        <v>0</v>
      </c>
      <c r="AK481" s="411">
        <v>0</v>
      </c>
      <c r="AL481" s="411">
        <v>0</v>
      </c>
      <c r="AM481" s="411">
        <v>0</v>
      </c>
      <c r="AN481" s="411">
        <v>0</v>
      </c>
      <c r="AO481" s="411">
        <v>0</v>
      </c>
      <c r="AP481" s="411">
        <v>0</v>
      </c>
      <c r="AQ481" s="411">
        <v>0</v>
      </c>
      <c r="AR481" s="412">
        <v>0</v>
      </c>
      <c r="AS481" s="411">
        <f t="shared" si="148"/>
        <v>0</v>
      </c>
      <c r="AT481" s="411">
        <f t="shared" si="149"/>
        <v>0</v>
      </c>
      <c r="AU481" s="411">
        <f t="shared" si="150"/>
        <v>0</v>
      </c>
      <c r="AV481" s="411">
        <f t="shared" si="151"/>
        <v>0</v>
      </c>
      <c r="AW481" s="411">
        <v>0</v>
      </c>
      <c r="AX481" s="411">
        <v>0</v>
      </c>
      <c r="AY481" s="411">
        <v>0</v>
      </c>
      <c r="AZ481" s="411">
        <v>0</v>
      </c>
      <c r="BA481" s="411">
        <v>0</v>
      </c>
      <c r="BB481" s="411">
        <v>0</v>
      </c>
      <c r="BC481" s="411">
        <v>0</v>
      </c>
      <c r="BD481" s="411">
        <v>0</v>
      </c>
      <c r="BE481" s="411">
        <v>0</v>
      </c>
      <c r="BF481" s="411">
        <v>0</v>
      </c>
      <c r="BG481" s="411">
        <v>0</v>
      </c>
      <c r="BH481" s="412">
        <v>0</v>
      </c>
      <c r="BI481" s="411">
        <f t="shared" si="152"/>
        <v>0</v>
      </c>
      <c r="BJ481" s="411">
        <v>0</v>
      </c>
      <c r="BK481" s="411">
        <v>0</v>
      </c>
      <c r="BL481" s="411">
        <v>0</v>
      </c>
      <c r="BM481" s="411">
        <v>0</v>
      </c>
      <c r="BN481" s="411">
        <v>0</v>
      </c>
      <c r="BO481" s="411">
        <v>0</v>
      </c>
      <c r="BP481" s="411">
        <v>0</v>
      </c>
      <c r="BQ481" s="411">
        <v>0</v>
      </c>
      <c r="BR481" s="411">
        <v>0</v>
      </c>
      <c r="BS481" s="411">
        <v>0</v>
      </c>
      <c r="BT481" s="411">
        <v>0</v>
      </c>
      <c r="BU481" s="412">
        <v>0</v>
      </c>
      <c r="BV481" s="411">
        <f t="shared" si="153"/>
        <v>0</v>
      </c>
      <c r="BW481" s="411">
        <v>0</v>
      </c>
      <c r="BX481" s="411">
        <v>0</v>
      </c>
      <c r="BY481" s="411">
        <v>0</v>
      </c>
      <c r="BZ481" s="411">
        <v>0</v>
      </c>
      <c r="CA481" s="411">
        <v>0</v>
      </c>
      <c r="CB481" s="411">
        <v>0</v>
      </c>
      <c r="CC481" s="411">
        <v>0</v>
      </c>
      <c r="CD481" s="411">
        <v>0</v>
      </c>
      <c r="CE481" s="411">
        <v>0</v>
      </c>
      <c r="CF481" s="411">
        <v>0</v>
      </c>
      <c r="CG481" s="411">
        <v>0</v>
      </c>
      <c r="CH481" s="412">
        <v>0</v>
      </c>
      <c r="CI481" s="411">
        <f t="shared" si="154"/>
        <v>0</v>
      </c>
      <c r="CJ481" s="411">
        <v>0</v>
      </c>
      <c r="CK481" s="411">
        <v>0</v>
      </c>
      <c r="CL481" s="411">
        <v>0</v>
      </c>
      <c r="CM481" s="411">
        <v>0</v>
      </c>
      <c r="CN481" s="411">
        <v>0</v>
      </c>
      <c r="CO481" s="411">
        <v>0</v>
      </c>
      <c r="CP481" s="411">
        <v>0</v>
      </c>
      <c r="CQ481" s="411">
        <v>0</v>
      </c>
      <c r="CR481" s="411">
        <v>0</v>
      </c>
      <c r="CS481" s="411">
        <v>0</v>
      </c>
      <c r="CT481" s="411">
        <v>0</v>
      </c>
      <c r="CU481" s="412">
        <v>0</v>
      </c>
      <c r="CV481" s="411">
        <f t="shared" si="155"/>
        <v>0</v>
      </c>
      <c r="CW481" s="411">
        <v>0</v>
      </c>
      <c r="CX481" s="411">
        <v>0</v>
      </c>
      <c r="CY481" s="411">
        <v>0</v>
      </c>
      <c r="CZ481" s="411">
        <v>0</v>
      </c>
      <c r="DA481" s="411">
        <v>0</v>
      </c>
      <c r="DB481" s="411">
        <v>0</v>
      </c>
      <c r="DC481" s="411">
        <v>0</v>
      </c>
      <c r="DD481" s="411">
        <v>0</v>
      </c>
      <c r="DE481" s="411">
        <v>0</v>
      </c>
      <c r="DF481" s="411">
        <v>0</v>
      </c>
      <c r="DG481" s="411">
        <v>0</v>
      </c>
      <c r="DH481" s="412">
        <v>0</v>
      </c>
      <c r="DI481" s="411">
        <f t="shared" si="156"/>
        <v>0</v>
      </c>
      <c r="DJ481" s="411">
        <v>0</v>
      </c>
      <c r="DK481" s="411">
        <v>0</v>
      </c>
      <c r="DL481" s="411">
        <v>0</v>
      </c>
      <c r="DM481" s="411">
        <v>0</v>
      </c>
      <c r="DN481" s="411">
        <v>0</v>
      </c>
      <c r="DO481" s="411">
        <v>0</v>
      </c>
      <c r="DP481" s="411">
        <v>0</v>
      </c>
      <c r="DQ481" s="411">
        <v>0</v>
      </c>
      <c r="DR481" s="411">
        <v>0</v>
      </c>
      <c r="DS481" s="411">
        <v>0</v>
      </c>
      <c r="DT481" s="411">
        <v>0</v>
      </c>
      <c r="DU481" s="412">
        <v>0</v>
      </c>
      <c r="DV481" s="411">
        <f t="shared" si="157"/>
        <v>0</v>
      </c>
      <c r="DW481" s="412">
        <v>0</v>
      </c>
      <c r="DX481" s="412">
        <v>0</v>
      </c>
      <c r="DY481" s="412">
        <v>0</v>
      </c>
      <c r="DZ481" s="412">
        <v>0</v>
      </c>
      <c r="EA481" s="412">
        <v>0</v>
      </c>
      <c r="EB481" s="412">
        <v>0</v>
      </c>
      <c r="EC481" s="412">
        <v>0</v>
      </c>
      <c r="ED481" s="412">
        <v>0</v>
      </c>
      <c r="EE481" s="412">
        <v>0</v>
      </c>
      <c r="EF481" s="412">
        <v>0</v>
      </c>
      <c r="EG481" s="412">
        <v>0</v>
      </c>
      <c r="EH481" s="412">
        <v>0</v>
      </c>
      <c r="EI481" s="411">
        <f t="shared" si="158"/>
        <v>0</v>
      </c>
      <c r="EK481" s="411">
        <f t="shared" si="159"/>
        <v>2</v>
      </c>
      <c r="EL481" s="7">
        <f t="shared" si="160"/>
        <v>-2</v>
      </c>
    </row>
    <row r="482" spans="1:142">
      <c r="A482" s="365" t="str">
        <f t="shared" si="142"/>
        <v xml:space="preserve"> 098</v>
      </c>
      <c r="B482" s="370" t="s">
        <v>949</v>
      </c>
      <c r="C482" s="370" t="s">
        <v>1176</v>
      </c>
      <c r="D482" s="411">
        <v>0</v>
      </c>
      <c r="E482" s="411">
        <v>1</v>
      </c>
      <c r="F482" s="411">
        <v>0</v>
      </c>
      <c r="G482" s="411">
        <v>0</v>
      </c>
      <c r="H482" s="411">
        <v>0</v>
      </c>
      <c r="I482" s="411">
        <v>0</v>
      </c>
      <c r="J482" s="411">
        <v>0</v>
      </c>
      <c r="K482" s="411">
        <v>0</v>
      </c>
      <c r="L482" s="411">
        <v>0</v>
      </c>
      <c r="M482" s="411">
        <v>0</v>
      </c>
      <c r="N482" s="411">
        <v>0</v>
      </c>
      <c r="O482" s="412">
        <v>0</v>
      </c>
      <c r="P482" s="411">
        <f t="shared" si="143"/>
        <v>1</v>
      </c>
      <c r="Q482" s="411">
        <f t="shared" si="144"/>
        <v>1</v>
      </c>
      <c r="R482" s="411">
        <f t="shared" si="145"/>
        <v>0</v>
      </c>
      <c r="S482" s="411">
        <f t="shared" si="146"/>
        <v>0</v>
      </c>
      <c r="T482" s="411">
        <v>0</v>
      </c>
      <c r="U482" s="411">
        <v>0</v>
      </c>
      <c r="V482" s="411">
        <v>0</v>
      </c>
      <c r="W482" s="411">
        <v>0</v>
      </c>
      <c r="X482" s="411">
        <v>0</v>
      </c>
      <c r="Y482" s="411">
        <v>0</v>
      </c>
      <c r="Z482" s="411">
        <v>0</v>
      </c>
      <c r="AA482" s="411">
        <v>0</v>
      </c>
      <c r="AB482" s="411">
        <v>0</v>
      </c>
      <c r="AC482" s="411">
        <v>0</v>
      </c>
      <c r="AD482" s="411">
        <v>0</v>
      </c>
      <c r="AE482" s="412">
        <v>0</v>
      </c>
      <c r="AF482" s="411">
        <f t="shared" si="147"/>
        <v>0</v>
      </c>
      <c r="AG482" s="411">
        <v>0</v>
      </c>
      <c r="AH482" s="411">
        <v>0</v>
      </c>
      <c r="AI482" s="411">
        <v>0</v>
      </c>
      <c r="AJ482" s="411">
        <v>0</v>
      </c>
      <c r="AK482" s="411">
        <v>0</v>
      </c>
      <c r="AL482" s="411">
        <v>0</v>
      </c>
      <c r="AM482" s="411">
        <v>0</v>
      </c>
      <c r="AN482" s="411">
        <v>0</v>
      </c>
      <c r="AO482" s="411">
        <v>0</v>
      </c>
      <c r="AP482" s="411">
        <v>0</v>
      </c>
      <c r="AQ482" s="411">
        <v>0</v>
      </c>
      <c r="AR482" s="412">
        <v>0</v>
      </c>
      <c r="AS482" s="411">
        <f t="shared" si="148"/>
        <v>0</v>
      </c>
      <c r="AT482" s="411">
        <f t="shared" si="149"/>
        <v>0</v>
      </c>
      <c r="AU482" s="411">
        <f t="shared" si="150"/>
        <v>0</v>
      </c>
      <c r="AV482" s="411">
        <f t="shared" si="151"/>
        <v>0</v>
      </c>
      <c r="AW482" s="411">
        <v>0</v>
      </c>
      <c r="AX482" s="411">
        <v>0</v>
      </c>
      <c r="AY482" s="411">
        <v>0</v>
      </c>
      <c r="AZ482" s="411">
        <v>0</v>
      </c>
      <c r="BA482" s="411">
        <v>0</v>
      </c>
      <c r="BB482" s="411">
        <v>0</v>
      </c>
      <c r="BC482" s="411">
        <v>0</v>
      </c>
      <c r="BD482" s="411">
        <v>0</v>
      </c>
      <c r="BE482" s="411">
        <v>0</v>
      </c>
      <c r="BF482" s="411">
        <v>0</v>
      </c>
      <c r="BG482" s="411">
        <v>0</v>
      </c>
      <c r="BH482" s="412">
        <v>0</v>
      </c>
      <c r="BI482" s="411">
        <f t="shared" si="152"/>
        <v>0</v>
      </c>
      <c r="BJ482" s="411">
        <v>0</v>
      </c>
      <c r="BK482" s="411">
        <v>0</v>
      </c>
      <c r="BL482" s="411">
        <v>0</v>
      </c>
      <c r="BM482" s="411">
        <v>0</v>
      </c>
      <c r="BN482" s="411">
        <v>0</v>
      </c>
      <c r="BO482" s="411">
        <v>0</v>
      </c>
      <c r="BP482" s="411">
        <v>0</v>
      </c>
      <c r="BQ482" s="411">
        <v>0</v>
      </c>
      <c r="BR482" s="411">
        <v>0</v>
      </c>
      <c r="BS482" s="411">
        <v>0</v>
      </c>
      <c r="BT482" s="411">
        <v>0</v>
      </c>
      <c r="BU482" s="412">
        <v>0</v>
      </c>
      <c r="BV482" s="411">
        <f t="shared" si="153"/>
        <v>0</v>
      </c>
      <c r="BW482" s="411">
        <v>0</v>
      </c>
      <c r="BX482" s="411">
        <v>0</v>
      </c>
      <c r="BY482" s="411">
        <v>0</v>
      </c>
      <c r="BZ482" s="411">
        <v>0</v>
      </c>
      <c r="CA482" s="411">
        <v>0</v>
      </c>
      <c r="CB482" s="411">
        <v>0</v>
      </c>
      <c r="CC482" s="411">
        <v>0</v>
      </c>
      <c r="CD482" s="411">
        <v>0</v>
      </c>
      <c r="CE482" s="411">
        <v>0</v>
      </c>
      <c r="CF482" s="411">
        <v>0</v>
      </c>
      <c r="CG482" s="411">
        <v>0</v>
      </c>
      <c r="CH482" s="412">
        <v>0</v>
      </c>
      <c r="CI482" s="411">
        <f t="shared" si="154"/>
        <v>0</v>
      </c>
      <c r="CJ482" s="411">
        <v>0</v>
      </c>
      <c r="CK482" s="411">
        <v>0</v>
      </c>
      <c r="CL482" s="411">
        <v>0</v>
      </c>
      <c r="CM482" s="411">
        <v>0</v>
      </c>
      <c r="CN482" s="411">
        <v>0</v>
      </c>
      <c r="CO482" s="411">
        <v>0</v>
      </c>
      <c r="CP482" s="411">
        <v>0</v>
      </c>
      <c r="CQ482" s="411">
        <v>0</v>
      </c>
      <c r="CR482" s="411">
        <v>0</v>
      </c>
      <c r="CS482" s="411">
        <v>0</v>
      </c>
      <c r="CT482" s="411">
        <v>0</v>
      </c>
      <c r="CU482" s="412">
        <v>0</v>
      </c>
      <c r="CV482" s="411">
        <f t="shared" si="155"/>
        <v>0</v>
      </c>
      <c r="CW482" s="411">
        <v>0</v>
      </c>
      <c r="CX482" s="411">
        <v>0</v>
      </c>
      <c r="CY482" s="411">
        <v>0</v>
      </c>
      <c r="CZ482" s="411">
        <v>0</v>
      </c>
      <c r="DA482" s="411">
        <v>0</v>
      </c>
      <c r="DB482" s="411">
        <v>0</v>
      </c>
      <c r="DC482" s="411">
        <v>0</v>
      </c>
      <c r="DD482" s="411">
        <v>0</v>
      </c>
      <c r="DE482" s="411">
        <v>0</v>
      </c>
      <c r="DF482" s="411">
        <v>0</v>
      </c>
      <c r="DG482" s="411">
        <v>0</v>
      </c>
      <c r="DH482" s="412">
        <v>0</v>
      </c>
      <c r="DI482" s="411">
        <f t="shared" si="156"/>
        <v>0</v>
      </c>
      <c r="DJ482" s="411">
        <v>0</v>
      </c>
      <c r="DK482" s="411">
        <v>0</v>
      </c>
      <c r="DL482" s="411">
        <v>0</v>
      </c>
      <c r="DM482" s="411">
        <v>0</v>
      </c>
      <c r="DN482" s="411">
        <v>0</v>
      </c>
      <c r="DO482" s="411">
        <v>0</v>
      </c>
      <c r="DP482" s="411">
        <v>0</v>
      </c>
      <c r="DQ482" s="411">
        <v>0</v>
      </c>
      <c r="DR482" s="411">
        <v>0</v>
      </c>
      <c r="DS482" s="411">
        <v>0</v>
      </c>
      <c r="DT482" s="411">
        <v>0</v>
      </c>
      <c r="DU482" s="412">
        <v>0</v>
      </c>
      <c r="DV482" s="411">
        <f t="shared" si="157"/>
        <v>0</v>
      </c>
      <c r="DW482" s="412">
        <v>0</v>
      </c>
      <c r="DX482" s="412">
        <v>0</v>
      </c>
      <c r="DY482" s="412">
        <v>0</v>
      </c>
      <c r="DZ482" s="412">
        <v>0</v>
      </c>
      <c r="EA482" s="412">
        <v>0</v>
      </c>
      <c r="EB482" s="412">
        <v>0</v>
      </c>
      <c r="EC482" s="412">
        <v>0</v>
      </c>
      <c r="ED482" s="412">
        <v>0</v>
      </c>
      <c r="EE482" s="412">
        <v>0</v>
      </c>
      <c r="EF482" s="412">
        <v>0</v>
      </c>
      <c r="EG482" s="412">
        <v>0</v>
      </c>
      <c r="EH482" s="412">
        <v>0</v>
      </c>
      <c r="EI482" s="411">
        <f t="shared" si="158"/>
        <v>0</v>
      </c>
      <c r="EK482" s="411">
        <f t="shared" si="159"/>
        <v>1</v>
      </c>
      <c r="EL482" s="7">
        <f t="shared" si="160"/>
        <v>-1</v>
      </c>
    </row>
    <row r="483" spans="1:142">
      <c r="A483" s="365" t="str">
        <f t="shared" si="142"/>
        <v xml:space="preserve"> 098</v>
      </c>
      <c r="B483" s="370" t="s">
        <v>949</v>
      </c>
      <c r="C483" s="370" t="s">
        <v>1177</v>
      </c>
      <c r="D483" s="411">
        <v>0</v>
      </c>
      <c r="E483" s="411">
        <v>0</v>
      </c>
      <c r="F483" s="411">
        <v>1</v>
      </c>
      <c r="G483" s="411">
        <v>0</v>
      </c>
      <c r="H483" s="411">
        <v>0</v>
      </c>
      <c r="I483" s="411">
        <v>0</v>
      </c>
      <c r="J483" s="411">
        <v>0</v>
      </c>
      <c r="K483" s="411">
        <v>1</v>
      </c>
      <c r="L483" s="411">
        <v>0</v>
      </c>
      <c r="M483" s="411">
        <v>1</v>
      </c>
      <c r="N483" s="411">
        <v>0</v>
      </c>
      <c r="O483" s="412">
        <v>0</v>
      </c>
      <c r="P483" s="411">
        <f t="shared" si="143"/>
        <v>3</v>
      </c>
      <c r="Q483" s="411">
        <f t="shared" si="144"/>
        <v>1</v>
      </c>
      <c r="R483" s="411">
        <f t="shared" si="145"/>
        <v>1</v>
      </c>
      <c r="S483" s="411">
        <f t="shared" si="146"/>
        <v>1</v>
      </c>
      <c r="T483" s="411">
        <v>0</v>
      </c>
      <c r="U483" s="411">
        <v>0</v>
      </c>
      <c r="V483" s="411">
        <v>0</v>
      </c>
      <c r="W483" s="411">
        <v>0</v>
      </c>
      <c r="X483" s="411">
        <v>0</v>
      </c>
      <c r="Y483" s="411">
        <v>0</v>
      </c>
      <c r="Z483" s="411">
        <v>0</v>
      </c>
      <c r="AA483" s="411">
        <v>0</v>
      </c>
      <c r="AB483" s="411">
        <v>0</v>
      </c>
      <c r="AC483" s="411">
        <v>0</v>
      </c>
      <c r="AD483" s="411">
        <v>0</v>
      </c>
      <c r="AE483" s="412">
        <v>0</v>
      </c>
      <c r="AF483" s="411">
        <f t="shared" si="147"/>
        <v>0</v>
      </c>
      <c r="AG483" s="411">
        <v>0</v>
      </c>
      <c r="AH483" s="411">
        <v>0</v>
      </c>
      <c r="AI483" s="411">
        <v>0</v>
      </c>
      <c r="AJ483" s="411">
        <v>0</v>
      </c>
      <c r="AK483" s="411">
        <v>0</v>
      </c>
      <c r="AL483" s="411">
        <v>0</v>
      </c>
      <c r="AM483" s="411">
        <v>0</v>
      </c>
      <c r="AN483" s="411">
        <v>0</v>
      </c>
      <c r="AO483" s="411">
        <v>0</v>
      </c>
      <c r="AP483" s="411">
        <v>0</v>
      </c>
      <c r="AQ483" s="411">
        <v>0</v>
      </c>
      <c r="AR483" s="412">
        <v>0</v>
      </c>
      <c r="AS483" s="411">
        <f t="shared" si="148"/>
        <v>0</v>
      </c>
      <c r="AT483" s="411">
        <f t="shared" si="149"/>
        <v>0</v>
      </c>
      <c r="AU483" s="411">
        <f t="shared" si="150"/>
        <v>0</v>
      </c>
      <c r="AV483" s="411">
        <f t="shared" si="151"/>
        <v>0</v>
      </c>
      <c r="AW483" s="411">
        <v>0</v>
      </c>
      <c r="AX483" s="411">
        <v>0</v>
      </c>
      <c r="AY483" s="411">
        <v>0</v>
      </c>
      <c r="AZ483" s="411">
        <v>0</v>
      </c>
      <c r="BA483" s="411">
        <v>0</v>
      </c>
      <c r="BB483" s="411">
        <v>0</v>
      </c>
      <c r="BC483" s="411">
        <v>0</v>
      </c>
      <c r="BD483" s="411">
        <v>0</v>
      </c>
      <c r="BE483" s="411">
        <v>0</v>
      </c>
      <c r="BF483" s="411">
        <v>0</v>
      </c>
      <c r="BG483" s="411">
        <v>0</v>
      </c>
      <c r="BH483" s="412">
        <v>0</v>
      </c>
      <c r="BI483" s="411">
        <f t="shared" si="152"/>
        <v>0</v>
      </c>
      <c r="BJ483" s="411">
        <v>0</v>
      </c>
      <c r="BK483" s="411">
        <v>0</v>
      </c>
      <c r="BL483" s="411">
        <v>0</v>
      </c>
      <c r="BM483" s="411">
        <v>0</v>
      </c>
      <c r="BN483" s="411">
        <v>0</v>
      </c>
      <c r="BO483" s="411">
        <v>0</v>
      </c>
      <c r="BP483" s="411">
        <v>0</v>
      </c>
      <c r="BQ483" s="411">
        <v>0</v>
      </c>
      <c r="BR483" s="411">
        <v>0</v>
      </c>
      <c r="BS483" s="411">
        <v>0</v>
      </c>
      <c r="BT483" s="411">
        <v>0</v>
      </c>
      <c r="BU483" s="412">
        <v>0</v>
      </c>
      <c r="BV483" s="411">
        <f t="shared" si="153"/>
        <v>0</v>
      </c>
      <c r="BW483" s="411">
        <v>0</v>
      </c>
      <c r="BX483" s="411">
        <v>0</v>
      </c>
      <c r="BY483" s="411">
        <v>0</v>
      </c>
      <c r="BZ483" s="411">
        <v>0</v>
      </c>
      <c r="CA483" s="411">
        <v>0</v>
      </c>
      <c r="CB483" s="411">
        <v>0</v>
      </c>
      <c r="CC483" s="411">
        <v>0</v>
      </c>
      <c r="CD483" s="411">
        <v>0</v>
      </c>
      <c r="CE483" s="411">
        <v>0</v>
      </c>
      <c r="CF483" s="411">
        <v>0</v>
      </c>
      <c r="CG483" s="411">
        <v>0</v>
      </c>
      <c r="CH483" s="412">
        <v>0</v>
      </c>
      <c r="CI483" s="411">
        <f t="shared" si="154"/>
        <v>0</v>
      </c>
      <c r="CJ483" s="411">
        <v>0</v>
      </c>
      <c r="CK483" s="411">
        <v>0</v>
      </c>
      <c r="CL483" s="411">
        <v>0</v>
      </c>
      <c r="CM483" s="411">
        <v>0</v>
      </c>
      <c r="CN483" s="411">
        <v>0</v>
      </c>
      <c r="CO483" s="411">
        <v>0</v>
      </c>
      <c r="CP483" s="411">
        <v>0</v>
      </c>
      <c r="CQ483" s="411">
        <v>0</v>
      </c>
      <c r="CR483" s="411">
        <v>0</v>
      </c>
      <c r="CS483" s="411">
        <v>0</v>
      </c>
      <c r="CT483" s="411">
        <v>0</v>
      </c>
      <c r="CU483" s="412">
        <v>0</v>
      </c>
      <c r="CV483" s="411">
        <f t="shared" si="155"/>
        <v>0</v>
      </c>
      <c r="CW483" s="411">
        <v>0</v>
      </c>
      <c r="CX483" s="411">
        <v>0</v>
      </c>
      <c r="CY483" s="411">
        <v>0</v>
      </c>
      <c r="CZ483" s="411">
        <v>0</v>
      </c>
      <c r="DA483" s="411">
        <v>0</v>
      </c>
      <c r="DB483" s="411">
        <v>0</v>
      </c>
      <c r="DC483" s="411">
        <v>0</v>
      </c>
      <c r="DD483" s="411">
        <v>0</v>
      </c>
      <c r="DE483" s="411">
        <v>0</v>
      </c>
      <c r="DF483" s="411">
        <v>0</v>
      </c>
      <c r="DG483" s="411">
        <v>0</v>
      </c>
      <c r="DH483" s="412">
        <v>0</v>
      </c>
      <c r="DI483" s="411">
        <f t="shared" si="156"/>
        <v>0</v>
      </c>
      <c r="DJ483" s="411">
        <v>0</v>
      </c>
      <c r="DK483" s="411">
        <v>0</v>
      </c>
      <c r="DL483" s="411">
        <v>0</v>
      </c>
      <c r="DM483" s="411">
        <v>0</v>
      </c>
      <c r="DN483" s="411">
        <v>0</v>
      </c>
      <c r="DO483" s="411">
        <v>0</v>
      </c>
      <c r="DP483" s="411">
        <v>0</v>
      </c>
      <c r="DQ483" s="411">
        <v>0</v>
      </c>
      <c r="DR483" s="411">
        <v>0</v>
      </c>
      <c r="DS483" s="411">
        <v>0</v>
      </c>
      <c r="DT483" s="411">
        <v>0</v>
      </c>
      <c r="DU483" s="412">
        <v>0</v>
      </c>
      <c r="DV483" s="411">
        <f t="shared" si="157"/>
        <v>0</v>
      </c>
      <c r="DW483" s="412">
        <v>0</v>
      </c>
      <c r="DX483" s="412">
        <v>0</v>
      </c>
      <c r="DY483" s="412">
        <v>0</v>
      </c>
      <c r="DZ483" s="412">
        <v>0</v>
      </c>
      <c r="EA483" s="412">
        <v>0</v>
      </c>
      <c r="EB483" s="412">
        <v>0</v>
      </c>
      <c r="EC483" s="412">
        <v>0</v>
      </c>
      <c r="ED483" s="412">
        <v>0</v>
      </c>
      <c r="EE483" s="412">
        <v>0</v>
      </c>
      <c r="EF483" s="412">
        <v>0</v>
      </c>
      <c r="EG483" s="412">
        <v>0</v>
      </c>
      <c r="EH483" s="412">
        <v>0</v>
      </c>
      <c r="EI483" s="411">
        <f t="shared" si="158"/>
        <v>0</v>
      </c>
      <c r="EK483" s="411">
        <f t="shared" si="159"/>
        <v>3</v>
      </c>
      <c r="EL483" s="7">
        <f t="shared" si="160"/>
        <v>-3</v>
      </c>
    </row>
    <row r="484" spans="1:142">
      <c r="A484" s="365" t="str">
        <f t="shared" si="142"/>
        <v xml:space="preserve"> 098</v>
      </c>
      <c r="B484" s="370" t="s">
        <v>949</v>
      </c>
      <c r="C484" s="370" t="s">
        <v>1179</v>
      </c>
      <c r="D484" s="411">
        <v>0</v>
      </c>
      <c r="E484" s="411">
        <v>0</v>
      </c>
      <c r="F484" s="411">
        <v>1</v>
      </c>
      <c r="G484" s="411">
        <v>0</v>
      </c>
      <c r="H484" s="411">
        <v>0</v>
      </c>
      <c r="I484" s="411">
        <v>0</v>
      </c>
      <c r="J484" s="411">
        <v>0</v>
      </c>
      <c r="K484" s="411">
        <v>0</v>
      </c>
      <c r="L484" s="411">
        <v>0</v>
      </c>
      <c r="M484" s="411">
        <v>1</v>
      </c>
      <c r="N484" s="411">
        <v>0</v>
      </c>
      <c r="O484" s="412">
        <v>0</v>
      </c>
      <c r="P484" s="411">
        <f t="shared" si="143"/>
        <v>2</v>
      </c>
      <c r="Q484" s="411">
        <f t="shared" si="144"/>
        <v>1</v>
      </c>
      <c r="R484" s="411">
        <f t="shared" si="145"/>
        <v>0</v>
      </c>
      <c r="S484" s="411">
        <f t="shared" si="146"/>
        <v>1</v>
      </c>
      <c r="T484" s="411">
        <v>0</v>
      </c>
      <c r="U484" s="411">
        <v>0</v>
      </c>
      <c r="V484" s="411">
        <v>0</v>
      </c>
      <c r="W484" s="411">
        <v>0</v>
      </c>
      <c r="X484" s="411">
        <v>0</v>
      </c>
      <c r="Y484" s="411">
        <v>0</v>
      </c>
      <c r="Z484" s="411">
        <v>0</v>
      </c>
      <c r="AA484" s="411">
        <v>0</v>
      </c>
      <c r="AB484" s="411">
        <v>0</v>
      </c>
      <c r="AC484" s="411">
        <v>0</v>
      </c>
      <c r="AD484" s="411">
        <v>0</v>
      </c>
      <c r="AE484" s="412">
        <v>0</v>
      </c>
      <c r="AF484" s="411">
        <f t="shared" si="147"/>
        <v>0</v>
      </c>
      <c r="AG484" s="411">
        <v>0</v>
      </c>
      <c r="AH484" s="411">
        <v>0</v>
      </c>
      <c r="AI484" s="411">
        <v>0</v>
      </c>
      <c r="AJ484" s="411">
        <v>0</v>
      </c>
      <c r="AK484" s="411">
        <v>0</v>
      </c>
      <c r="AL484" s="411">
        <v>0</v>
      </c>
      <c r="AM484" s="411">
        <v>0</v>
      </c>
      <c r="AN484" s="411">
        <v>0</v>
      </c>
      <c r="AO484" s="411">
        <v>0</v>
      </c>
      <c r="AP484" s="411">
        <v>0</v>
      </c>
      <c r="AQ484" s="411">
        <v>0</v>
      </c>
      <c r="AR484" s="412">
        <v>0</v>
      </c>
      <c r="AS484" s="411">
        <f t="shared" si="148"/>
        <v>0</v>
      </c>
      <c r="AT484" s="411">
        <f t="shared" si="149"/>
        <v>0</v>
      </c>
      <c r="AU484" s="411">
        <f t="shared" si="150"/>
        <v>0</v>
      </c>
      <c r="AV484" s="411">
        <f t="shared" si="151"/>
        <v>0</v>
      </c>
      <c r="AW484" s="411">
        <v>0</v>
      </c>
      <c r="AX484" s="411">
        <v>0</v>
      </c>
      <c r="AY484" s="411">
        <v>0</v>
      </c>
      <c r="AZ484" s="411">
        <v>0</v>
      </c>
      <c r="BA484" s="411">
        <v>0</v>
      </c>
      <c r="BB484" s="411">
        <v>0</v>
      </c>
      <c r="BC484" s="411">
        <v>0</v>
      </c>
      <c r="BD484" s="411">
        <v>0</v>
      </c>
      <c r="BE484" s="411">
        <v>0</v>
      </c>
      <c r="BF484" s="411">
        <v>0</v>
      </c>
      <c r="BG484" s="411">
        <v>0</v>
      </c>
      <c r="BH484" s="412">
        <v>0</v>
      </c>
      <c r="BI484" s="411">
        <f t="shared" si="152"/>
        <v>0</v>
      </c>
      <c r="BJ484" s="411">
        <v>0</v>
      </c>
      <c r="BK484" s="411">
        <v>0</v>
      </c>
      <c r="BL484" s="411">
        <v>0</v>
      </c>
      <c r="BM484" s="411">
        <v>0</v>
      </c>
      <c r="BN484" s="411">
        <v>0</v>
      </c>
      <c r="BO484" s="411">
        <v>0</v>
      </c>
      <c r="BP484" s="411">
        <v>0</v>
      </c>
      <c r="BQ484" s="411">
        <v>0</v>
      </c>
      <c r="BR484" s="411">
        <v>0</v>
      </c>
      <c r="BS484" s="411">
        <v>0</v>
      </c>
      <c r="BT484" s="411">
        <v>0</v>
      </c>
      <c r="BU484" s="412">
        <v>0</v>
      </c>
      <c r="BV484" s="411">
        <f t="shared" si="153"/>
        <v>0</v>
      </c>
      <c r="BW484" s="411">
        <v>0</v>
      </c>
      <c r="BX484" s="411">
        <v>0</v>
      </c>
      <c r="BY484" s="411">
        <v>0</v>
      </c>
      <c r="BZ484" s="411">
        <v>0</v>
      </c>
      <c r="CA484" s="411">
        <v>0</v>
      </c>
      <c r="CB484" s="411">
        <v>0</v>
      </c>
      <c r="CC484" s="411">
        <v>0</v>
      </c>
      <c r="CD484" s="411">
        <v>0</v>
      </c>
      <c r="CE484" s="411">
        <v>0</v>
      </c>
      <c r="CF484" s="411">
        <v>0</v>
      </c>
      <c r="CG484" s="411">
        <v>0</v>
      </c>
      <c r="CH484" s="412">
        <v>0</v>
      </c>
      <c r="CI484" s="411">
        <f t="shared" si="154"/>
        <v>0</v>
      </c>
      <c r="CJ484" s="411">
        <v>0</v>
      </c>
      <c r="CK484" s="411">
        <v>0</v>
      </c>
      <c r="CL484" s="411">
        <v>0</v>
      </c>
      <c r="CM484" s="411">
        <v>0</v>
      </c>
      <c r="CN484" s="411">
        <v>0</v>
      </c>
      <c r="CO484" s="411">
        <v>0</v>
      </c>
      <c r="CP484" s="411">
        <v>0</v>
      </c>
      <c r="CQ484" s="411">
        <v>0</v>
      </c>
      <c r="CR484" s="411">
        <v>0</v>
      </c>
      <c r="CS484" s="411">
        <v>0</v>
      </c>
      <c r="CT484" s="411">
        <v>0</v>
      </c>
      <c r="CU484" s="412">
        <v>0</v>
      </c>
      <c r="CV484" s="411">
        <f t="shared" si="155"/>
        <v>0</v>
      </c>
      <c r="CW484" s="411">
        <v>0</v>
      </c>
      <c r="CX484" s="411">
        <v>0</v>
      </c>
      <c r="CY484" s="411">
        <v>0</v>
      </c>
      <c r="CZ484" s="411">
        <v>0</v>
      </c>
      <c r="DA484" s="411">
        <v>0</v>
      </c>
      <c r="DB484" s="411">
        <v>0</v>
      </c>
      <c r="DC484" s="411">
        <v>0</v>
      </c>
      <c r="DD484" s="411">
        <v>0</v>
      </c>
      <c r="DE484" s="411">
        <v>0</v>
      </c>
      <c r="DF484" s="411">
        <v>0</v>
      </c>
      <c r="DG484" s="411">
        <v>0</v>
      </c>
      <c r="DH484" s="412">
        <v>0</v>
      </c>
      <c r="DI484" s="411">
        <f t="shared" si="156"/>
        <v>0</v>
      </c>
      <c r="DJ484" s="411">
        <v>0</v>
      </c>
      <c r="DK484" s="411">
        <v>0</v>
      </c>
      <c r="DL484" s="411">
        <v>0</v>
      </c>
      <c r="DM484" s="411">
        <v>0</v>
      </c>
      <c r="DN484" s="411">
        <v>0</v>
      </c>
      <c r="DO484" s="411">
        <v>0</v>
      </c>
      <c r="DP484" s="411">
        <v>0</v>
      </c>
      <c r="DQ484" s="411">
        <v>0</v>
      </c>
      <c r="DR484" s="411">
        <v>0</v>
      </c>
      <c r="DS484" s="411">
        <v>0</v>
      </c>
      <c r="DT484" s="411">
        <v>0</v>
      </c>
      <c r="DU484" s="412">
        <v>0</v>
      </c>
      <c r="DV484" s="411">
        <f t="shared" si="157"/>
        <v>0</v>
      </c>
      <c r="DW484" s="412">
        <v>0</v>
      </c>
      <c r="DX484" s="412">
        <v>0</v>
      </c>
      <c r="DY484" s="412">
        <v>0</v>
      </c>
      <c r="DZ484" s="412">
        <v>0</v>
      </c>
      <c r="EA484" s="412">
        <v>0</v>
      </c>
      <c r="EB484" s="412">
        <v>0</v>
      </c>
      <c r="EC484" s="412">
        <v>0</v>
      </c>
      <c r="ED484" s="412">
        <v>0</v>
      </c>
      <c r="EE484" s="412">
        <v>0</v>
      </c>
      <c r="EF484" s="412">
        <v>0</v>
      </c>
      <c r="EG484" s="412">
        <v>0</v>
      </c>
      <c r="EH484" s="412">
        <v>0</v>
      </c>
      <c r="EI484" s="411">
        <f t="shared" si="158"/>
        <v>0</v>
      </c>
      <c r="EK484" s="411">
        <f t="shared" si="159"/>
        <v>2</v>
      </c>
      <c r="EL484" s="7">
        <f t="shared" si="160"/>
        <v>-2</v>
      </c>
    </row>
    <row r="485" spans="1:142">
      <c r="A485" s="365" t="str">
        <f t="shared" si="142"/>
        <v xml:space="preserve"> 099</v>
      </c>
      <c r="B485" s="370" t="s">
        <v>950</v>
      </c>
      <c r="C485" s="370" t="s">
        <v>1167</v>
      </c>
      <c r="D485" s="411">
        <v>3</v>
      </c>
      <c r="E485" s="411">
        <v>3</v>
      </c>
      <c r="F485" s="411">
        <v>3</v>
      </c>
      <c r="G485" s="411">
        <v>3</v>
      </c>
      <c r="H485" s="411">
        <v>3</v>
      </c>
      <c r="I485" s="411">
        <v>3</v>
      </c>
      <c r="J485" s="411">
        <v>3</v>
      </c>
      <c r="K485" s="411">
        <v>3</v>
      </c>
      <c r="L485" s="411">
        <v>3</v>
      </c>
      <c r="M485" s="411">
        <v>3</v>
      </c>
      <c r="N485" s="411">
        <v>3</v>
      </c>
      <c r="O485" s="412">
        <v>3</v>
      </c>
      <c r="P485" s="411">
        <f t="shared" si="143"/>
        <v>36</v>
      </c>
      <c r="Q485" s="411">
        <f t="shared" si="144"/>
        <v>20.903225806451612</v>
      </c>
      <c r="R485" s="411">
        <f t="shared" si="145"/>
        <v>5.2691879866518354</v>
      </c>
      <c r="S485" s="411">
        <f t="shared" si="146"/>
        <v>9.8275862068965516</v>
      </c>
      <c r="T485" s="411">
        <v>0</v>
      </c>
      <c r="U485" s="411">
        <v>0</v>
      </c>
      <c r="V485" s="411">
        <v>0</v>
      </c>
      <c r="W485" s="411">
        <v>0</v>
      </c>
      <c r="X485" s="411">
        <v>0</v>
      </c>
      <c r="Y485" s="411">
        <v>0</v>
      </c>
      <c r="Z485" s="411">
        <v>0</v>
      </c>
      <c r="AA485" s="411">
        <v>0</v>
      </c>
      <c r="AB485" s="411">
        <v>0</v>
      </c>
      <c r="AC485" s="411">
        <v>0</v>
      </c>
      <c r="AD485" s="411">
        <v>0</v>
      </c>
      <c r="AE485" s="412">
        <v>0</v>
      </c>
      <c r="AF485" s="411">
        <f t="shared" si="147"/>
        <v>0</v>
      </c>
      <c r="AG485" s="411">
        <v>3</v>
      </c>
      <c r="AH485" s="411">
        <v>3</v>
      </c>
      <c r="AI485" s="411">
        <v>3</v>
      </c>
      <c r="AJ485" s="411">
        <v>3</v>
      </c>
      <c r="AK485" s="411">
        <v>3</v>
      </c>
      <c r="AL485" s="411">
        <v>3</v>
      </c>
      <c r="AM485" s="411">
        <v>3</v>
      </c>
      <c r="AN485" s="411">
        <v>3</v>
      </c>
      <c r="AO485" s="411">
        <v>3</v>
      </c>
      <c r="AP485" s="411">
        <v>3</v>
      </c>
      <c r="AQ485" s="411">
        <v>3</v>
      </c>
      <c r="AR485" s="412">
        <v>3</v>
      </c>
      <c r="AS485" s="411">
        <f t="shared" si="148"/>
        <v>36</v>
      </c>
      <c r="AT485" s="411">
        <f t="shared" si="149"/>
        <v>20.903225806451612</v>
      </c>
      <c r="AU485" s="411">
        <f t="shared" si="150"/>
        <v>5.2691879866518354</v>
      </c>
      <c r="AV485" s="411">
        <f t="shared" si="151"/>
        <v>9.8275862068965516</v>
      </c>
      <c r="AW485" s="411">
        <v>0</v>
      </c>
      <c r="AX485" s="411">
        <v>0</v>
      </c>
      <c r="AY485" s="411">
        <v>0</v>
      </c>
      <c r="AZ485" s="411">
        <v>0</v>
      </c>
      <c r="BA485" s="411">
        <v>0</v>
      </c>
      <c r="BB485" s="411">
        <v>0</v>
      </c>
      <c r="BC485" s="411">
        <v>0</v>
      </c>
      <c r="BD485" s="411">
        <v>0</v>
      </c>
      <c r="BE485" s="411">
        <v>0</v>
      </c>
      <c r="BF485" s="411">
        <v>0</v>
      </c>
      <c r="BG485" s="411">
        <v>0</v>
      </c>
      <c r="BH485" s="412">
        <v>0</v>
      </c>
      <c r="BI485" s="411">
        <f t="shared" si="152"/>
        <v>0</v>
      </c>
      <c r="BJ485" s="411">
        <v>3</v>
      </c>
      <c r="BK485" s="411">
        <v>3</v>
      </c>
      <c r="BL485" s="411">
        <v>3</v>
      </c>
      <c r="BM485" s="411">
        <v>3</v>
      </c>
      <c r="BN485" s="411">
        <v>3</v>
      </c>
      <c r="BO485" s="411">
        <v>3</v>
      </c>
      <c r="BP485" s="411">
        <v>3</v>
      </c>
      <c r="BQ485" s="411">
        <v>3</v>
      </c>
      <c r="BR485" s="411">
        <v>3</v>
      </c>
      <c r="BS485" s="411">
        <v>3</v>
      </c>
      <c r="BT485" s="411">
        <v>3</v>
      </c>
      <c r="BU485" s="412">
        <v>3</v>
      </c>
      <c r="BV485" s="411">
        <f t="shared" si="153"/>
        <v>36</v>
      </c>
      <c r="BW485" s="411">
        <v>0</v>
      </c>
      <c r="BX485" s="411">
        <v>0</v>
      </c>
      <c r="BY485" s="411">
        <v>0</v>
      </c>
      <c r="BZ485" s="411">
        <v>0</v>
      </c>
      <c r="CA485" s="411">
        <v>0</v>
      </c>
      <c r="CB485" s="411">
        <v>0</v>
      </c>
      <c r="CC485" s="411">
        <v>0</v>
      </c>
      <c r="CD485" s="411">
        <v>0</v>
      </c>
      <c r="CE485" s="411">
        <v>0</v>
      </c>
      <c r="CF485" s="411">
        <v>0</v>
      </c>
      <c r="CG485" s="411">
        <v>0</v>
      </c>
      <c r="CH485" s="412">
        <v>0</v>
      </c>
      <c r="CI485" s="411">
        <f t="shared" si="154"/>
        <v>0</v>
      </c>
      <c r="CJ485" s="411">
        <v>3</v>
      </c>
      <c r="CK485" s="411">
        <v>3</v>
      </c>
      <c r="CL485" s="411">
        <v>3</v>
      </c>
      <c r="CM485" s="411">
        <v>3</v>
      </c>
      <c r="CN485" s="411">
        <v>3</v>
      </c>
      <c r="CO485" s="411">
        <v>3</v>
      </c>
      <c r="CP485" s="411">
        <v>3</v>
      </c>
      <c r="CQ485" s="411">
        <v>3</v>
      </c>
      <c r="CR485" s="411">
        <v>3</v>
      </c>
      <c r="CS485" s="411">
        <v>3</v>
      </c>
      <c r="CT485" s="411">
        <v>3</v>
      </c>
      <c r="CU485" s="412">
        <v>3</v>
      </c>
      <c r="CV485" s="411">
        <f t="shared" si="155"/>
        <v>36</v>
      </c>
      <c r="CW485" s="411">
        <v>0</v>
      </c>
      <c r="CX485" s="411">
        <v>0</v>
      </c>
      <c r="CY485" s="411">
        <v>0</v>
      </c>
      <c r="CZ485" s="411">
        <v>0</v>
      </c>
      <c r="DA485" s="411">
        <v>0</v>
      </c>
      <c r="DB485" s="411">
        <v>0</v>
      </c>
      <c r="DC485" s="411">
        <v>0</v>
      </c>
      <c r="DD485" s="411">
        <v>0</v>
      </c>
      <c r="DE485" s="411">
        <v>0</v>
      </c>
      <c r="DF485" s="411">
        <v>0</v>
      </c>
      <c r="DG485" s="411">
        <v>0</v>
      </c>
      <c r="DH485" s="412">
        <v>0</v>
      </c>
      <c r="DI485" s="411">
        <f t="shared" si="156"/>
        <v>0</v>
      </c>
      <c r="DJ485" s="411">
        <v>3</v>
      </c>
      <c r="DK485" s="411">
        <v>3</v>
      </c>
      <c r="DL485" s="411">
        <v>3</v>
      </c>
      <c r="DM485" s="411">
        <v>3</v>
      </c>
      <c r="DN485" s="411">
        <v>3</v>
      </c>
      <c r="DO485" s="411">
        <v>3</v>
      </c>
      <c r="DP485" s="411">
        <v>3</v>
      </c>
      <c r="DQ485" s="411">
        <v>3</v>
      </c>
      <c r="DR485" s="411">
        <v>3</v>
      </c>
      <c r="DS485" s="411">
        <v>3</v>
      </c>
      <c r="DT485" s="411">
        <v>3</v>
      </c>
      <c r="DU485" s="412">
        <v>3</v>
      </c>
      <c r="DV485" s="411">
        <f t="shared" si="157"/>
        <v>36</v>
      </c>
      <c r="DW485" s="412">
        <v>3</v>
      </c>
      <c r="DX485" s="412">
        <v>3</v>
      </c>
      <c r="DY485" s="412">
        <v>3</v>
      </c>
      <c r="DZ485" s="412">
        <v>3</v>
      </c>
      <c r="EA485" s="412">
        <v>3</v>
      </c>
      <c r="EB485" s="412">
        <v>3</v>
      </c>
      <c r="EC485" s="412">
        <v>3</v>
      </c>
      <c r="ED485" s="412">
        <v>3</v>
      </c>
      <c r="EE485" s="412">
        <v>3</v>
      </c>
      <c r="EF485" s="412">
        <v>3</v>
      </c>
      <c r="EG485" s="412">
        <v>3</v>
      </c>
      <c r="EH485" s="412">
        <v>3</v>
      </c>
      <c r="EI485" s="411">
        <f t="shared" si="158"/>
        <v>36</v>
      </c>
      <c r="EK485" s="411">
        <f t="shared" si="159"/>
        <v>36</v>
      </c>
      <c r="EL485" s="7">
        <f t="shared" si="160"/>
        <v>0</v>
      </c>
    </row>
    <row r="486" spans="1:142">
      <c r="A486" s="365" t="str">
        <f t="shared" si="142"/>
        <v xml:space="preserve"> 099</v>
      </c>
      <c r="B486" s="370" t="s">
        <v>950</v>
      </c>
      <c r="C486" s="370" t="s">
        <v>1168</v>
      </c>
      <c r="D486" s="411">
        <v>260</v>
      </c>
      <c r="E486" s="411">
        <v>275</v>
      </c>
      <c r="F486" s="411">
        <v>315</v>
      </c>
      <c r="G486" s="411">
        <v>345</v>
      </c>
      <c r="H486" s="411">
        <v>405</v>
      </c>
      <c r="I486" s="411">
        <v>430</v>
      </c>
      <c r="J486" s="411">
        <v>460</v>
      </c>
      <c r="K486" s="411">
        <v>455</v>
      </c>
      <c r="L486" s="411">
        <v>380</v>
      </c>
      <c r="M486" s="411">
        <v>380</v>
      </c>
      <c r="N486" s="411">
        <v>325</v>
      </c>
      <c r="O486" s="412">
        <v>290</v>
      </c>
      <c r="P486" s="411">
        <f t="shared" si="143"/>
        <v>4320</v>
      </c>
      <c r="Q486" s="411">
        <f t="shared" si="144"/>
        <v>2475.1612903225805</v>
      </c>
      <c r="R486" s="411">
        <f t="shared" si="145"/>
        <v>745.01112347052276</v>
      </c>
      <c r="S486" s="411">
        <f t="shared" si="146"/>
        <v>1099.8275862068965</v>
      </c>
      <c r="T486" s="411">
        <v>0</v>
      </c>
      <c r="U486" s="411">
        <v>0</v>
      </c>
      <c r="V486" s="411">
        <v>0</v>
      </c>
      <c r="W486" s="411">
        <v>0</v>
      </c>
      <c r="X486" s="411">
        <v>0</v>
      </c>
      <c r="Y486" s="411">
        <v>0</v>
      </c>
      <c r="Z486" s="411">
        <v>0</v>
      </c>
      <c r="AA486" s="411">
        <v>0</v>
      </c>
      <c r="AB486" s="411">
        <v>0</v>
      </c>
      <c r="AC486" s="411">
        <v>0</v>
      </c>
      <c r="AD486" s="411">
        <v>0</v>
      </c>
      <c r="AE486" s="412">
        <v>0</v>
      </c>
      <c r="AF486" s="411">
        <f t="shared" si="147"/>
        <v>0</v>
      </c>
      <c r="AG486" s="411">
        <v>260</v>
      </c>
      <c r="AH486" s="411">
        <v>275</v>
      </c>
      <c r="AI486" s="411">
        <v>315</v>
      </c>
      <c r="AJ486" s="411">
        <v>345</v>
      </c>
      <c r="AK486" s="411">
        <v>405</v>
      </c>
      <c r="AL486" s="411">
        <v>430</v>
      </c>
      <c r="AM486" s="411">
        <v>460</v>
      </c>
      <c r="AN486" s="411">
        <v>455</v>
      </c>
      <c r="AO486" s="411">
        <v>380</v>
      </c>
      <c r="AP486" s="411">
        <v>380</v>
      </c>
      <c r="AQ486" s="411">
        <v>325</v>
      </c>
      <c r="AR486" s="412">
        <v>290</v>
      </c>
      <c r="AS486" s="411">
        <f t="shared" si="148"/>
        <v>4320</v>
      </c>
      <c r="AT486" s="411">
        <f t="shared" si="149"/>
        <v>2475.1612903225805</v>
      </c>
      <c r="AU486" s="411">
        <f t="shared" si="150"/>
        <v>745.01112347052276</v>
      </c>
      <c r="AV486" s="411">
        <f t="shared" si="151"/>
        <v>1099.8275862068965</v>
      </c>
      <c r="AW486" s="411">
        <v>0</v>
      </c>
      <c r="AX486" s="411">
        <v>0</v>
      </c>
      <c r="AY486" s="411">
        <v>0</v>
      </c>
      <c r="AZ486" s="411">
        <v>0</v>
      </c>
      <c r="BA486" s="411">
        <v>0</v>
      </c>
      <c r="BB486" s="411">
        <v>0</v>
      </c>
      <c r="BC486" s="411">
        <v>0</v>
      </c>
      <c r="BD486" s="411">
        <v>0</v>
      </c>
      <c r="BE486" s="411">
        <v>0</v>
      </c>
      <c r="BF486" s="411">
        <v>0</v>
      </c>
      <c r="BG486" s="411">
        <v>0</v>
      </c>
      <c r="BH486" s="412">
        <v>0</v>
      </c>
      <c r="BI486" s="411">
        <f t="shared" si="152"/>
        <v>0</v>
      </c>
      <c r="BJ486" s="411">
        <v>260</v>
      </c>
      <c r="BK486" s="411">
        <v>275</v>
      </c>
      <c r="BL486" s="411">
        <v>315</v>
      </c>
      <c r="BM486" s="411">
        <v>345</v>
      </c>
      <c r="BN486" s="411">
        <v>405</v>
      </c>
      <c r="BO486" s="411">
        <v>430</v>
      </c>
      <c r="BP486" s="411">
        <v>460</v>
      </c>
      <c r="BQ486" s="411">
        <v>455</v>
      </c>
      <c r="BR486" s="411">
        <v>380</v>
      </c>
      <c r="BS486" s="411">
        <v>380</v>
      </c>
      <c r="BT486" s="411">
        <v>325</v>
      </c>
      <c r="BU486" s="412">
        <v>290</v>
      </c>
      <c r="BV486" s="411">
        <f t="shared" si="153"/>
        <v>4320</v>
      </c>
      <c r="BW486" s="411">
        <v>0</v>
      </c>
      <c r="BX486" s="411">
        <v>0</v>
      </c>
      <c r="BY486" s="411">
        <v>0</v>
      </c>
      <c r="BZ486" s="411">
        <v>0</v>
      </c>
      <c r="CA486" s="411">
        <v>0</v>
      </c>
      <c r="CB486" s="411">
        <v>0</v>
      </c>
      <c r="CC486" s="411">
        <v>0</v>
      </c>
      <c r="CD486" s="411">
        <v>0</v>
      </c>
      <c r="CE486" s="411">
        <v>0</v>
      </c>
      <c r="CF486" s="411">
        <v>0</v>
      </c>
      <c r="CG486" s="411">
        <v>0</v>
      </c>
      <c r="CH486" s="412">
        <v>0</v>
      </c>
      <c r="CI486" s="411">
        <f t="shared" si="154"/>
        <v>0</v>
      </c>
      <c r="CJ486" s="411">
        <v>260</v>
      </c>
      <c r="CK486" s="411">
        <v>275</v>
      </c>
      <c r="CL486" s="411">
        <v>315</v>
      </c>
      <c r="CM486" s="411">
        <v>345</v>
      </c>
      <c r="CN486" s="411">
        <v>405</v>
      </c>
      <c r="CO486" s="411">
        <v>430</v>
      </c>
      <c r="CP486" s="411">
        <v>460</v>
      </c>
      <c r="CQ486" s="411">
        <v>455</v>
      </c>
      <c r="CR486" s="411">
        <v>380</v>
      </c>
      <c r="CS486" s="411">
        <v>380</v>
      </c>
      <c r="CT486" s="411">
        <v>325</v>
      </c>
      <c r="CU486" s="412">
        <v>290</v>
      </c>
      <c r="CV486" s="411">
        <f t="shared" si="155"/>
        <v>4320</v>
      </c>
      <c r="CW486" s="411">
        <v>0</v>
      </c>
      <c r="CX486" s="411">
        <v>0</v>
      </c>
      <c r="CY486" s="411">
        <v>0</v>
      </c>
      <c r="CZ486" s="411">
        <v>0</v>
      </c>
      <c r="DA486" s="411">
        <v>0</v>
      </c>
      <c r="DB486" s="411">
        <v>0</v>
      </c>
      <c r="DC486" s="411">
        <v>0</v>
      </c>
      <c r="DD486" s="411">
        <v>0</v>
      </c>
      <c r="DE486" s="411">
        <v>0</v>
      </c>
      <c r="DF486" s="411">
        <v>0</v>
      </c>
      <c r="DG486" s="411">
        <v>0</v>
      </c>
      <c r="DH486" s="412">
        <v>0</v>
      </c>
      <c r="DI486" s="411">
        <f t="shared" si="156"/>
        <v>0</v>
      </c>
      <c r="DJ486" s="411">
        <v>260</v>
      </c>
      <c r="DK486" s="411">
        <v>275</v>
      </c>
      <c r="DL486" s="411">
        <v>315</v>
      </c>
      <c r="DM486" s="411">
        <v>345</v>
      </c>
      <c r="DN486" s="411">
        <v>405</v>
      </c>
      <c r="DO486" s="411">
        <v>430</v>
      </c>
      <c r="DP486" s="411">
        <v>460</v>
      </c>
      <c r="DQ486" s="411">
        <v>455</v>
      </c>
      <c r="DR486" s="411">
        <v>380</v>
      </c>
      <c r="DS486" s="411">
        <v>380</v>
      </c>
      <c r="DT486" s="411">
        <v>325</v>
      </c>
      <c r="DU486" s="412">
        <v>290</v>
      </c>
      <c r="DV486" s="411">
        <f t="shared" si="157"/>
        <v>4320</v>
      </c>
      <c r="DW486" s="412">
        <v>260</v>
      </c>
      <c r="DX486" s="412">
        <v>275</v>
      </c>
      <c r="DY486" s="412">
        <v>315</v>
      </c>
      <c r="DZ486" s="412">
        <v>345</v>
      </c>
      <c r="EA486" s="412">
        <v>405</v>
      </c>
      <c r="EB486" s="412">
        <v>430</v>
      </c>
      <c r="EC486" s="412">
        <v>460</v>
      </c>
      <c r="ED486" s="412">
        <v>455</v>
      </c>
      <c r="EE486" s="412">
        <v>380</v>
      </c>
      <c r="EF486" s="412">
        <v>380</v>
      </c>
      <c r="EG486" s="412">
        <v>325</v>
      </c>
      <c r="EH486" s="412">
        <v>290</v>
      </c>
      <c r="EI486" s="411">
        <f t="shared" si="158"/>
        <v>4320</v>
      </c>
      <c r="EK486" s="411">
        <f t="shared" si="159"/>
        <v>4320</v>
      </c>
      <c r="EL486" s="7">
        <f t="shared" si="160"/>
        <v>0</v>
      </c>
    </row>
    <row r="487" spans="1:142">
      <c r="A487" s="365" t="str">
        <f t="shared" si="142"/>
        <v xml:space="preserve"> 099</v>
      </c>
      <c r="B487" s="370" t="s">
        <v>950</v>
      </c>
      <c r="C487" s="370" t="s">
        <v>1169</v>
      </c>
      <c r="D487" s="411">
        <v>260</v>
      </c>
      <c r="E487" s="411">
        <v>275</v>
      </c>
      <c r="F487" s="411">
        <v>315</v>
      </c>
      <c r="G487" s="411">
        <v>345</v>
      </c>
      <c r="H487" s="411">
        <v>405</v>
      </c>
      <c r="I487" s="411">
        <v>430</v>
      </c>
      <c r="J487" s="411">
        <v>460</v>
      </c>
      <c r="K487" s="411">
        <v>455</v>
      </c>
      <c r="L487" s="411">
        <v>380</v>
      </c>
      <c r="M487" s="411">
        <v>380</v>
      </c>
      <c r="N487" s="411">
        <v>325</v>
      </c>
      <c r="O487" s="412">
        <v>290</v>
      </c>
      <c r="P487" s="411">
        <f t="shared" si="143"/>
        <v>4320</v>
      </c>
      <c r="Q487" s="411">
        <f t="shared" si="144"/>
        <v>2475.1612903225805</v>
      </c>
      <c r="R487" s="411">
        <f t="shared" si="145"/>
        <v>745.01112347052276</v>
      </c>
      <c r="S487" s="411">
        <f t="shared" si="146"/>
        <v>1099.8275862068965</v>
      </c>
      <c r="T487" s="411">
        <v>0</v>
      </c>
      <c r="U487" s="411">
        <v>0</v>
      </c>
      <c r="V487" s="411">
        <v>0</v>
      </c>
      <c r="W487" s="411">
        <v>0</v>
      </c>
      <c r="X487" s="411">
        <v>0</v>
      </c>
      <c r="Y487" s="411">
        <v>0</v>
      </c>
      <c r="Z487" s="411">
        <v>0</v>
      </c>
      <c r="AA487" s="411">
        <v>0</v>
      </c>
      <c r="AB487" s="411">
        <v>0</v>
      </c>
      <c r="AC487" s="411">
        <v>0</v>
      </c>
      <c r="AD487" s="411">
        <v>0</v>
      </c>
      <c r="AE487" s="412">
        <v>0</v>
      </c>
      <c r="AF487" s="411">
        <f t="shared" si="147"/>
        <v>0</v>
      </c>
      <c r="AG487" s="411">
        <v>260</v>
      </c>
      <c r="AH487" s="411">
        <v>275</v>
      </c>
      <c r="AI487" s="411">
        <v>315</v>
      </c>
      <c r="AJ487" s="411">
        <v>345</v>
      </c>
      <c r="AK487" s="411">
        <v>405</v>
      </c>
      <c r="AL487" s="411">
        <v>430</v>
      </c>
      <c r="AM487" s="411">
        <v>460</v>
      </c>
      <c r="AN487" s="411">
        <v>455</v>
      </c>
      <c r="AO487" s="411">
        <v>380</v>
      </c>
      <c r="AP487" s="411">
        <v>380</v>
      </c>
      <c r="AQ487" s="411">
        <v>325</v>
      </c>
      <c r="AR487" s="412">
        <v>290</v>
      </c>
      <c r="AS487" s="411">
        <f t="shared" si="148"/>
        <v>4320</v>
      </c>
      <c r="AT487" s="411">
        <f t="shared" si="149"/>
        <v>2475.1612903225805</v>
      </c>
      <c r="AU487" s="411">
        <f t="shared" si="150"/>
        <v>745.01112347052276</v>
      </c>
      <c r="AV487" s="411">
        <f t="shared" si="151"/>
        <v>1099.8275862068965</v>
      </c>
      <c r="AW487" s="411">
        <v>0</v>
      </c>
      <c r="AX487" s="411">
        <v>0</v>
      </c>
      <c r="AY487" s="411">
        <v>0</v>
      </c>
      <c r="AZ487" s="411">
        <v>0</v>
      </c>
      <c r="BA487" s="411">
        <v>0</v>
      </c>
      <c r="BB487" s="411">
        <v>0</v>
      </c>
      <c r="BC487" s="411">
        <v>0</v>
      </c>
      <c r="BD487" s="411">
        <v>0</v>
      </c>
      <c r="BE487" s="411">
        <v>0</v>
      </c>
      <c r="BF487" s="411">
        <v>0</v>
      </c>
      <c r="BG487" s="411">
        <v>0</v>
      </c>
      <c r="BH487" s="412">
        <v>0</v>
      </c>
      <c r="BI487" s="411">
        <f t="shared" si="152"/>
        <v>0</v>
      </c>
      <c r="BJ487" s="411">
        <v>260</v>
      </c>
      <c r="BK487" s="411">
        <v>275</v>
      </c>
      <c r="BL487" s="411">
        <v>315</v>
      </c>
      <c r="BM487" s="411">
        <v>345</v>
      </c>
      <c r="BN487" s="411">
        <v>405</v>
      </c>
      <c r="BO487" s="411">
        <v>430</v>
      </c>
      <c r="BP487" s="411">
        <v>460</v>
      </c>
      <c r="BQ487" s="411">
        <v>455</v>
      </c>
      <c r="BR487" s="411">
        <v>380</v>
      </c>
      <c r="BS487" s="411">
        <v>380</v>
      </c>
      <c r="BT487" s="411">
        <v>325</v>
      </c>
      <c r="BU487" s="412">
        <v>290</v>
      </c>
      <c r="BV487" s="411">
        <f t="shared" si="153"/>
        <v>4320</v>
      </c>
      <c r="BW487" s="411">
        <v>0</v>
      </c>
      <c r="BX487" s="411">
        <v>0</v>
      </c>
      <c r="BY487" s="411">
        <v>0</v>
      </c>
      <c r="BZ487" s="411">
        <v>0</v>
      </c>
      <c r="CA487" s="411">
        <v>0</v>
      </c>
      <c r="CB487" s="411">
        <v>0</v>
      </c>
      <c r="CC487" s="411">
        <v>0</v>
      </c>
      <c r="CD487" s="411">
        <v>0</v>
      </c>
      <c r="CE487" s="411">
        <v>0</v>
      </c>
      <c r="CF487" s="411">
        <v>0</v>
      </c>
      <c r="CG487" s="411">
        <v>0</v>
      </c>
      <c r="CH487" s="412">
        <v>0</v>
      </c>
      <c r="CI487" s="411">
        <f t="shared" si="154"/>
        <v>0</v>
      </c>
      <c r="CJ487" s="411">
        <v>260</v>
      </c>
      <c r="CK487" s="411">
        <v>275</v>
      </c>
      <c r="CL487" s="411">
        <v>315</v>
      </c>
      <c r="CM487" s="411">
        <v>345</v>
      </c>
      <c r="CN487" s="411">
        <v>405</v>
      </c>
      <c r="CO487" s="411">
        <v>430</v>
      </c>
      <c r="CP487" s="411">
        <v>460</v>
      </c>
      <c r="CQ487" s="411">
        <v>455</v>
      </c>
      <c r="CR487" s="411">
        <v>380</v>
      </c>
      <c r="CS487" s="411">
        <v>380</v>
      </c>
      <c r="CT487" s="411">
        <v>325</v>
      </c>
      <c r="CU487" s="412">
        <v>290</v>
      </c>
      <c r="CV487" s="411">
        <f t="shared" si="155"/>
        <v>4320</v>
      </c>
      <c r="CW487" s="411">
        <v>0</v>
      </c>
      <c r="CX487" s="411">
        <v>0</v>
      </c>
      <c r="CY487" s="411">
        <v>0</v>
      </c>
      <c r="CZ487" s="411">
        <v>0</v>
      </c>
      <c r="DA487" s="411">
        <v>0</v>
      </c>
      <c r="DB487" s="411">
        <v>0</v>
      </c>
      <c r="DC487" s="411">
        <v>0</v>
      </c>
      <c r="DD487" s="411">
        <v>0</v>
      </c>
      <c r="DE487" s="411">
        <v>0</v>
      </c>
      <c r="DF487" s="411">
        <v>0</v>
      </c>
      <c r="DG487" s="411">
        <v>0</v>
      </c>
      <c r="DH487" s="412">
        <v>0</v>
      </c>
      <c r="DI487" s="411">
        <f t="shared" si="156"/>
        <v>0</v>
      </c>
      <c r="DJ487" s="411">
        <v>260</v>
      </c>
      <c r="DK487" s="411">
        <v>275</v>
      </c>
      <c r="DL487" s="411">
        <v>315</v>
      </c>
      <c r="DM487" s="411">
        <v>345</v>
      </c>
      <c r="DN487" s="411">
        <v>405</v>
      </c>
      <c r="DO487" s="411">
        <v>430</v>
      </c>
      <c r="DP487" s="411">
        <v>460</v>
      </c>
      <c r="DQ487" s="411">
        <v>455</v>
      </c>
      <c r="DR487" s="411">
        <v>380</v>
      </c>
      <c r="DS487" s="411">
        <v>380</v>
      </c>
      <c r="DT487" s="411">
        <v>325</v>
      </c>
      <c r="DU487" s="412">
        <v>290</v>
      </c>
      <c r="DV487" s="411">
        <f t="shared" si="157"/>
        <v>4320</v>
      </c>
      <c r="DW487" s="412">
        <v>260</v>
      </c>
      <c r="DX487" s="412">
        <v>275</v>
      </c>
      <c r="DY487" s="412">
        <v>315</v>
      </c>
      <c r="DZ487" s="412">
        <v>345</v>
      </c>
      <c r="EA487" s="412">
        <v>405</v>
      </c>
      <c r="EB487" s="412">
        <v>430</v>
      </c>
      <c r="EC487" s="412">
        <v>460</v>
      </c>
      <c r="ED487" s="412">
        <v>455</v>
      </c>
      <c r="EE487" s="412">
        <v>380</v>
      </c>
      <c r="EF487" s="412">
        <v>380</v>
      </c>
      <c r="EG487" s="412">
        <v>325</v>
      </c>
      <c r="EH487" s="412">
        <v>290</v>
      </c>
      <c r="EI487" s="411">
        <f t="shared" si="158"/>
        <v>4320</v>
      </c>
      <c r="EK487" s="411">
        <f t="shared" si="159"/>
        <v>4320</v>
      </c>
      <c r="EL487" s="7">
        <f t="shared" si="160"/>
        <v>0</v>
      </c>
    </row>
    <row r="488" spans="1:142">
      <c r="A488" s="365" t="str">
        <f t="shared" si="142"/>
        <v xml:space="preserve"> 099</v>
      </c>
      <c r="B488" s="370" t="s">
        <v>950</v>
      </c>
      <c r="C488" s="370" t="s">
        <v>1170</v>
      </c>
      <c r="D488" s="411">
        <v>260</v>
      </c>
      <c r="E488" s="411">
        <v>275</v>
      </c>
      <c r="F488" s="411">
        <v>315</v>
      </c>
      <c r="G488" s="411">
        <v>345</v>
      </c>
      <c r="H488" s="411">
        <v>405</v>
      </c>
      <c r="I488" s="411">
        <v>430</v>
      </c>
      <c r="J488" s="411">
        <v>460</v>
      </c>
      <c r="K488" s="411">
        <v>455</v>
      </c>
      <c r="L488" s="411">
        <v>380</v>
      </c>
      <c r="M488" s="411">
        <v>380</v>
      </c>
      <c r="N488" s="411">
        <v>325</v>
      </c>
      <c r="O488" s="412">
        <v>290</v>
      </c>
      <c r="P488" s="411">
        <f t="shared" si="143"/>
        <v>4320</v>
      </c>
      <c r="Q488" s="411">
        <f t="shared" si="144"/>
        <v>2475.1612903225805</v>
      </c>
      <c r="R488" s="411">
        <f t="shared" si="145"/>
        <v>745.01112347052276</v>
      </c>
      <c r="S488" s="411">
        <f t="shared" si="146"/>
        <v>1099.8275862068965</v>
      </c>
      <c r="T488" s="411">
        <v>0</v>
      </c>
      <c r="U488" s="411">
        <v>0</v>
      </c>
      <c r="V488" s="411">
        <v>0</v>
      </c>
      <c r="W488" s="411">
        <v>0</v>
      </c>
      <c r="X488" s="411">
        <v>0</v>
      </c>
      <c r="Y488" s="411">
        <v>0</v>
      </c>
      <c r="Z488" s="411">
        <v>0</v>
      </c>
      <c r="AA488" s="411">
        <v>0</v>
      </c>
      <c r="AB488" s="411">
        <v>0</v>
      </c>
      <c r="AC488" s="411">
        <v>0</v>
      </c>
      <c r="AD488" s="411">
        <v>0</v>
      </c>
      <c r="AE488" s="412">
        <v>0</v>
      </c>
      <c r="AF488" s="411">
        <f t="shared" si="147"/>
        <v>0</v>
      </c>
      <c r="AG488" s="411">
        <v>260</v>
      </c>
      <c r="AH488" s="411">
        <v>275</v>
      </c>
      <c r="AI488" s="411">
        <v>315</v>
      </c>
      <c r="AJ488" s="411">
        <v>345</v>
      </c>
      <c r="AK488" s="411">
        <v>405</v>
      </c>
      <c r="AL488" s="411">
        <v>430</v>
      </c>
      <c r="AM488" s="411">
        <v>460</v>
      </c>
      <c r="AN488" s="411">
        <v>455</v>
      </c>
      <c r="AO488" s="411">
        <v>380</v>
      </c>
      <c r="AP488" s="411">
        <v>380</v>
      </c>
      <c r="AQ488" s="411">
        <v>325</v>
      </c>
      <c r="AR488" s="412">
        <v>290</v>
      </c>
      <c r="AS488" s="411">
        <f t="shared" si="148"/>
        <v>4320</v>
      </c>
      <c r="AT488" s="411">
        <f t="shared" si="149"/>
        <v>2475.1612903225805</v>
      </c>
      <c r="AU488" s="411">
        <f t="shared" si="150"/>
        <v>745.01112347052276</v>
      </c>
      <c r="AV488" s="411">
        <f t="shared" si="151"/>
        <v>1099.8275862068965</v>
      </c>
      <c r="AW488" s="411">
        <v>0</v>
      </c>
      <c r="AX488" s="411">
        <v>0</v>
      </c>
      <c r="AY488" s="411">
        <v>0</v>
      </c>
      <c r="AZ488" s="411">
        <v>0</v>
      </c>
      <c r="BA488" s="411">
        <v>0</v>
      </c>
      <c r="BB488" s="411">
        <v>0</v>
      </c>
      <c r="BC488" s="411">
        <v>0</v>
      </c>
      <c r="BD488" s="411">
        <v>0</v>
      </c>
      <c r="BE488" s="411">
        <v>0</v>
      </c>
      <c r="BF488" s="411">
        <v>0</v>
      </c>
      <c r="BG488" s="411">
        <v>0</v>
      </c>
      <c r="BH488" s="412">
        <v>0</v>
      </c>
      <c r="BI488" s="411">
        <f t="shared" si="152"/>
        <v>0</v>
      </c>
      <c r="BJ488" s="411">
        <v>260</v>
      </c>
      <c r="BK488" s="411">
        <v>275</v>
      </c>
      <c r="BL488" s="411">
        <v>315</v>
      </c>
      <c r="BM488" s="411">
        <v>345</v>
      </c>
      <c r="BN488" s="411">
        <v>405</v>
      </c>
      <c r="BO488" s="411">
        <v>430</v>
      </c>
      <c r="BP488" s="411">
        <v>460</v>
      </c>
      <c r="BQ488" s="411">
        <v>455</v>
      </c>
      <c r="BR488" s="411">
        <v>380</v>
      </c>
      <c r="BS488" s="411">
        <v>380</v>
      </c>
      <c r="BT488" s="411">
        <v>325</v>
      </c>
      <c r="BU488" s="412">
        <v>290</v>
      </c>
      <c r="BV488" s="411">
        <f t="shared" si="153"/>
        <v>4320</v>
      </c>
      <c r="BW488" s="411">
        <v>0</v>
      </c>
      <c r="BX488" s="411">
        <v>0</v>
      </c>
      <c r="BY488" s="411">
        <v>0</v>
      </c>
      <c r="BZ488" s="411">
        <v>0</v>
      </c>
      <c r="CA488" s="411">
        <v>0</v>
      </c>
      <c r="CB488" s="411">
        <v>0</v>
      </c>
      <c r="CC488" s="411">
        <v>0</v>
      </c>
      <c r="CD488" s="411">
        <v>0</v>
      </c>
      <c r="CE488" s="411">
        <v>0</v>
      </c>
      <c r="CF488" s="411">
        <v>0</v>
      </c>
      <c r="CG488" s="411">
        <v>0</v>
      </c>
      <c r="CH488" s="412">
        <v>0</v>
      </c>
      <c r="CI488" s="411">
        <f t="shared" si="154"/>
        <v>0</v>
      </c>
      <c r="CJ488" s="411">
        <v>260</v>
      </c>
      <c r="CK488" s="411">
        <v>275</v>
      </c>
      <c r="CL488" s="411">
        <v>315</v>
      </c>
      <c r="CM488" s="411">
        <v>345</v>
      </c>
      <c r="CN488" s="411">
        <v>405</v>
      </c>
      <c r="CO488" s="411">
        <v>430</v>
      </c>
      <c r="CP488" s="411">
        <v>460</v>
      </c>
      <c r="CQ488" s="411">
        <v>455</v>
      </c>
      <c r="CR488" s="411">
        <v>380</v>
      </c>
      <c r="CS488" s="411">
        <v>380</v>
      </c>
      <c r="CT488" s="411">
        <v>325</v>
      </c>
      <c r="CU488" s="412">
        <v>290</v>
      </c>
      <c r="CV488" s="411">
        <f t="shared" si="155"/>
        <v>4320</v>
      </c>
      <c r="CW488" s="411">
        <v>0</v>
      </c>
      <c r="CX488" s="411">
        <v>0</v>
      </c>
      <c r="CY488" s="411">
        <v>0</v>
      </c>
      <c r="CZ488" s="411">
        <v>0</v>
      </c>
      <c r="DA488" s="411">
        <v>0</v>
      </c>
      <c r="DB488" s="411">
        <v>0</v>
      </c>
      <c r="DC488" s="411">
        <v>0</v>
      </c>
      <c r="DD488" s="411">
        <v>0</v>
      </c>
      <c r="DE488" s="411">
        <v>0</v>
      </c>
      <c r="DF488" s="411">
        <v>0</v>
      </c>
      <c r="DG488" s="411">
        <v>0</v>
      </c>
      <c r="DH488" s="412">
        <v>0</v>
      </c>
      <c r="DI488" s="411">
        <f t="shared" si="156"/>
        <v>0</v>
      </c>
      <c r="DJ488" s="411">
        <v>260</v>
      </c>
      <c r="DK488" s="411">
        <v>275</v>
      </c>
      <c r="DL488" s="411">
        <v>315</v>
      </c>
      <c r="DM488" s="411">
        <v>345</v>
      </c>
      <c r="DN488" s="411">
        <v>405</v>
      </c>
      <c r="DO488" s="411">
        <v>430</v>
      </c>
      <c r="DP488" s="411">
        <v>460</v>
      </c>
      <c r="DQ488" s="411">
        <v>455</v>
      </c>
      <c r="DR488" s="411">
        <v>380</v>
      </c>
      <c r="DS488" s="411">
        <v>380</v>
      </c>
      <c r="DT488" s="411">
        <v>325</v>
      </c>
      <c r="DU488" s="412">
        <v>290</v>
      </c>
      <c r="DV488" s="411">
        <f t="shared" si="157"/>
        <v>4320</v>
      </c>
      <c r="DW488" s="412">
        <v>260</v>
      </c>
      <c r="DX488" s="412">
        <v>275</v>
      </c>
      <c r="DY488" s="412">
        <v>315</v>
      </c>
      <c r="DZ488" s="412">
        <v>345</v>
      </c>
      <c r="EA488" s="412">
        <v>405</v>
      </c>
      <c r="EB488" s="412">
        <v>430</v>
      </c>
      <c r="EC488" s="412">
        <v>460</v>
      </c>
      <c r="ED488" s="412">
        <v>455</v>
      </c>
      <c r="EE488" s="412">
        <v>380</v>
      </c>
      <c r="EF488" s="412">
        <v>380</v>
      </c>
      <c r="EG488" s="412">
        <v>325</v>
      </c>
      <c r="EH488" s="412">
        <v>290</v>
      </c>
      <c r="EI488" s="411">
        <f t="shared" si="158"/>
        <v>4320</v>
      </c>
      <c r="EK488" s="411">
        <f t="shared" si="159"/>
        <v>4320</v>
      </c>
      <c r="EL488" s="7">
        <f t="shared" si="160"/>
        <v>0</v>
      </c>
    </row>
    <row r="489" spans="1:142">
      <c r="A489" s="365" t="str">
        <f t="shared" si="142"/>
        <v xml:space="preserve"> 099</v>
      </c>
      <c r="B489" s="370" t="s">
        <v>950</v>
      </c>
      <c r="C489" s="370" t="s">
        <v>1171</v>
      </c>
      <c r="D489" s="411">
        <v>260</v>
      </c>
      <c r="E489" s="411">
        <v>275</v>
      </c>
      <c r="F489" s="411">
        <v>315</v>
      </c>
      <c r="G489" s="411">
        <v>345</v>
      </c>
      <c r="H489" s="411">
        <v>405</v>
      </c>
      <c r="I489" s="411">
        <v>430</v>
      </c>
      <c r="J489" s="411">
        <v>460</v>
      </c>
      <c r="K489" s="411">
        <v>455</v>
      </c>
      <c r="L489" s="411">
        <v>380</v>
      </c>
      <c r="M489" s="411">
        <v>380</v>
      </c>
      <c r="N489" s="411">
        <v>325</v>
      </c>
      <c r="O489" s="412">
        <v>290</v>
      </c>
      <c r="P489" s="411">
        <f t="shared" si="143"/>
        <v>4320</v>
      </c>
      <c r="Q489" s="411">
        <f t="shared" si="144"/>
        <v>2475.1612903225805</v>
      </c>
      <c r="R489" s="411">
        <f t="shared" si="145"/>
        <v>745.01112347052276</v>
      </c>
      <c r="S489" s="411">
        <f t="shared" si="146"/>
        <v>1099.8275862068965</v>
      </c>
      <c r="T489" s="411">
        <v>0</v>
      </c>
      <c r="U489" s="411">
        <v>0</v>
      </c>
      <c r="V489" s="411">
        <v>0</v>
      </c>
      <c r="W489" s="411">
        <v>0</v>
      </c>
      <c r="X489" s="411">
        <v>0</v>
      </c>
      <c r="Y489" s="411">
        <v>0</v>
      </c>
      <c r="Z489" s="411">
        <v>0</v>
      </c>
      <c r="AA489" s="411">
        <v>0</v>
      </c>
      <c r="AB489" s="411">
        <v>0</v>
      </c>
      <c r="AC489" s="411">
        <v>0</v>
      </c>
      <c r="AD489" s="411">
        <v>0</v>
      </c>
      <c r="AE489" s="412">
        <v>0</v>
      </c>
      <c r="AF489" s="411">
        <f t="shared" si="147"/>
        <v>0</v>
      </c>
      <c r="AG489" s="411">
        <v>260</v>
      </c>
      <c r="AH489" s="411">
        <v>275</v>
      </c>
      <c r="AI489" s="411">
        <v>315</v>
      </c>
      <c r="AJ489" s="411">
        <v>345</v>
      </c>
      <c r="AK489" s="411">
        <v>405</v>
      </c>
      <c r="AL489" s="411">
        <v>430</v>
      </c>
      <c r="AM489" s="411">
        <v>460</v>
      </c>
      <c r="AN489" s="411">
        <v>455</v>
      </c>
      <c r="AO489" s="411">
        <v>380</v>
      </c>
      <c r="AP489" s="411">
        <v>380</v>
      </c>
      <c r="AQ489" s="411">
        <v>325</v>
      </c>
      <c r="AR489" s="412">
        <v>290</v>
      </c>
      <c r="AS489" s="411">
        <f t="shared" si="148"/>
        <v>4320</v>
      </c>
      <c r="AT489" s="411">
        <f t="shared" si="149"/>
        <v>2475.1612903225805</v>
      </c>
      <c r="AU489" s="411">
        <f t="shared" si="150"/>
        <v>745.01112347052276</v>
      </c>
      <c r="AV489" s="411">
        <f t="shared" si="151"/>
        <v>1099.8275862068965</v>
      </c>
      <c r="AW489" s="411">
        <v>0</v>
      </c>
      <c r="AX489" s="411">
        <v>0</v>
      </c>
      <c r="AY489" s="411">
        <v>0</v>
      </c>
      <c r="AZ489" s="411">
        <v>0</v>
      </c>
      <c r="BA489" s="411">
        <v>0</v>
      </c>
      <c r="BB489" s="411">
        <v>0</v>
      </c>
      <c r="BC489" s="411">
        <v>0</v>
      </c>
      <c r="BD489" s="411">
        <v>0</v>
      </c>
      <c r="BE489" s="411">
        <v>0</v>
      </c>
      <c r="BF489" s="411">
        <v>0</v>
      </c>
      <c r="BG489" s="411">
        <v>0</v>
      </c>
      <c r="BH489" s="412">
        <v>0</v>
      </c>
      <c r="BI489" s="411">
        <f t="shared" si="152"/>
        <v>0</v>
      </c>
      <c r="BJ489" s="411">
        <v>260</v>
      </c>
      <c r="BK489" s="411">
        <v>275</v>
      </c>
      <c r="BL489" s="411">
        <v>315</v>
      </c>
      <c r="BM489" s="411">
        <v>345</v>
      </c>
      <c r="BN489" s="411">
        <v>405</v>
      </c>
      <c r="BO489" s="411">
        <v>430</v>
      </c>
      <c r="BP489" s="411">
        <v>460</v>
      </c>
      <c r="BQ489" s="411">
        <v>455</v>
      </c>
      <c r="BR489" s="411">
        <v>380</v>
      </c>
      <c r="BS489" s="411">
        <v>380</v>
      </c>
      <c r="BT489" s="411">
        <v>325</v>
      </c>
      <c r="BU489" s="412">
        <v>290</v>
      </c>
      <c r="BV489" s="411">
        <f t="shared" si="153"/>
        <v>4320</v>
      </c>
      <c r="BW489" s="411">
        <v>0</v>
      </c>
      <c r="BX489" s="411">
        <v>0</v>
      </c>
      <c r="BY489" s="411">
        <v>0</v>
      </c>
      <c r="BZ489" s="411">
        <v>0</v>
      </c>
      <c r="CA489" s="411">
        <v>0</v>
      </c>
      <c r="CB489" s="411">
        <v>0</v>
      </c>
      <c r="CC489" s="411">
        <v>0</v>
      </c>
      <c r="CD489" s="411">
        <v>0</v>
      </c>
      <c r="CE489" s="411">
        <v>0</v>
      </c>
      <c r="CF489" s="411">
        <v>0</v>
      </c>
      <c r="CG489" s="411">
        <v>0</v>
      </c>
      <c r="CH489" s="412">
        <v>0</v>
      </c>
      <c r="CI489" s="411">
        <f t="shared" si="154"/>
        <v>0</v>
      </c>
      <c r="CJ489" s="411">
        <v>260</v>
      </c>
      <c r="CK489" s="411">
        <v>275</v>
      </c>
      <c r="CL489" s="411">
        <v>315</v>
      </c>
      <c r="CM489" s="411">
        <v>345</v>
      </c>
      <c r="CN489" s="411">
        <v>405</v>
      </c>
      <c r="CO489" s="411">
        <v>430</v>
      </c>
      <c r="CP489" s="411">
        <v>460</v>
      </c>
      <c r="CQ489" s="411">
        <v>455</v>
      </c>
      <c r="CR489" s="411">
        <v>380</v>
      </c>
      <c r="CS489" s="411">
        <v>380</v>
      </c>
      <c r="CT489" s="411">
        <v>325</v>
      </c>
      <c r="CU489" s="412">
        <v>290</v>
      </c>
      <c r="CV489" s="411">
        <f t="shared" si="155"/>
        <v>4320</v>
      </c>
      <c r="CW489" s="411">
        <v>0</v>
      </c>
      <c r="CX489" s="411">
        <v>0</v>
      </c>
      <c r="CY489" s="411">
        <v>0</v>
      </c>
      <c r="CZ489" s="411">
        <v>0</v>
      </c>
      <c r="DA489" s="411">
        <v>0</v>
      </c>
      <c r="DB489" s="411">
        <v>0</v>
      </c>
      <c r="DC489" s="411">
        <v>0</v>
      </c>
      <c r="DD489" s="411">
        <v>0</v>
      </c>
      <c r="DE489" s="411">
        <v>0</v>
      </c>
      <c r="DF489" s="411">
        <v>0</v>
      </c>
      <c r="DG489" s="411">
        <v>0</v>
      </c>
      <c r="DH489" s="412">
        <v>0</v>
      </c>
      <c r="DI489" s="411">
        <f t="shared" si="156"/>
        <v>0</v>
      </c>
      <c r="DJ489" s="411">
        <v>260</v>
      </c>
      <c r="DK489" s="411">
        <v>275</v>
      </c>
      <c r="DL489" s="411">
        <v>315</v>
      </c>
      <c r="DM489" s="411">
        <v>345</v>
      </c>
      <c r="DN489" s="411">
        <v>405</v>
      </c>
      <c r="DO489" s="411">
        <v>430</v>
      </c>
      <c r="DP489" s="411">
        <v>460</v>
      </c>
      <c r="DQ489" s="411">
        <v>455</v>
      </c>
      <c r="DR489" s="411">
        <v>380</v>
      </c>
      <c r="DS489" s="411">
        <v>380</v>
      </c>
      <c r="DT489" s="411">
        <v>325</v>
      </c>
      <c r="DU489" s="412">
        <v>290</v>
      </c>
      <c r="DV489" s="411">
        <f t="shared" si="157"/>
        <v>4320</v>
      </c>
      <c r="DW489" s="412">
        <v>260</v>
      </c>
      <c r="DX489" s="412">
        <v>275</v>
      </c>
      <c r="DY489" s="412">
        <v>315</v>
      </c>
      <c r="DZ489" s="412">
        <v>345</v>
      </c>
      <c r="EA489" s="412">
        <v>405</v>
      </c>
      <c r="EB489" s="412">
        <v>430</v>
      </c>
      <c r="EC489" s="412">
        <v>460</v>
      </c>
      <c r="ED489" s="412">
        <v>455</v>
      </c>
      <c r="EE489" s="412">
        <v>380</v>
      </c>
      <c r="EF489" s="412">
        <v>380</v>
      </c>
      <c r="EG489" s="412">
        <v>325</v>
      </c>
      <c r="EH489" s="412">
        <v>290</v>
      </c>
      <c r="EI489" s="411">
        <f t="shared" si="158"/>
        <v>4320</v>
      </c>
      <c r="EK489" s="411">
        <f t="shared" si="159"/>
        <v>4320</v>
      </c>
      <c r="EL489" s="7">
        <f t="shared" si="160"/>
        <v>0</v>
      </c>
    </row>
    <row r="490" spans="1:142">
      <c r="A490" s="365" t="str">
        <f t="shared" si="142"/>
        <v xml:space="preserve"> 099</v>
      </c>
      <c r="B490" s="370" t="s">
        <v>950</v>
      </c>
      <c r="C490" s="370" t="s">
        <v>1172</v>
      </c>
      <c r="D490" s="411">
        <v>260</v>
      </c>
      <c r="E490" s="411">
        <v>275</v>
      </c>
      <c r="F490" s="411">
        <v>315</v>
      </c>
      <c r="G490" s="411">
        <v>345</v>
      </c>
      <c r="H490" s="411">
        <v>405</v>
      </c>
      <c r="I490" s="411">
        <v>430</v>
      </c>
      <c r="J490" s="411">
        <v>460</v>
      </c>
      <c r="K490" s="411">
        <v>455</v>
      </c>
      <c r="L490" s="411">
        <v>380</v>
      </c>
      <c r="M490" s="411">
        <v>380</v>
      </c>
      <c r="N490" s="411">
        <v>325</v>
      </c>
      <c r="O490" s="412">
        <v>290</v>
      </c>
      <c r="P490" s="411">
        <f t="shared" si="143"/>
        <v>4320</v>
      </c>
      <c r="Q490" s="411">
        <f t="shared" si="144"/>
        <v>2475.1612903225805</v>
      </c>
      <c r="R490" s="411">
        <f t="shared" si="145"/>
        <v>745.01112347052276</v>
      </c>
      <c r="S490" s="411">
        <f t="shared" si="146"/>
        <v>1099.8275862068965</v>
      </c>
      <c r="T490" s="411">
        <v>0</v>
      </c>
      <c r="U490" s="411">
        <v>0</v>
      </c>
      <c r="V490" s="411">
        <v>0</v>
      </c>
      <c r="W490" s="411">
        <v>0</v>
      </c>
      <c r="X490" s="411">
        <v>0</v>
      </c>
      <c r="Y490" s="411">
        <v>0</v>
      </c>
      <c r="Z490" s="411">
        <v>0</v>
      </c>
      <c r="AA490" s="411">
        <v>0</v>
      </c>
      <c r="AB490" s="411">
        <v>0</v>
      </c>
      <c r="AC490" s="411">
        <v>0</v>
      </c>
      <c r="AD490" s="411">
        <v>0</v>
      </c>
      <c r="AE490" s="412">
        <v>0</v>
      </c>
      <c r="AF490" s="411">
        <f t="shared" si="147"/>
        <v>0</v>
      </c>
      <c r="AG490" s="411">
        <v>260</v>
      </c>
      <c r="AH490" s="411">
        <v>275</v>
      </c>
      <c r="AI490" s="411">
        <v>315</v>
      </c>
      <c r="AJ490" s="411">
        <v>345</v>
      </c>
      <c r="AK490" s="411">
        <v>405</v>
      </c>
      <c r="AL490" s="411">
        <v>430</v>
      </c>
      <c r="AM490" s="411">
        <v>460</v>
      </c>
      <c r="AN490" s="411">
        <v>455</v>
      </c>
      <c r="AO490" s="411">
        <v>380</v>
      </c>
      <c r="AP490" s="411">
        <v>380</v>
      </c>
      <c r="AQ490" s="411">
        <v>325</v>
      </c>
      <c r="AR490" s="412">
        <v>290</v>
      </c>
      <c r="AS490" s="411">
        <f t="shared" si="148"/>
        <v>4320</v>
      </c>
      <c r="AT490" s="411">
        <f t="shared" si="149"/>
        <v>2475.1612903225805</v>
      </c>
      <c r="AU490" s="411">
        <f t="shared" si="150"/>
        <v>745.01112347052276</v>
      </c>
      <c r="AV490" s="411">
        <f t="shared" si="151"/>
        <v>1099.8275862068965</v>
      </c>
      <c r="AW490" s="411">
        <v>0</v>
      </c>
      <c r="AX490" s="411">
        <v>0</v>
      </c>
      <c r="AY490" s="411">
        <v>0</v>
      </c>
      <c r="AZ490" s="411">
        <v>0</v>
      </c>
      <c r="BA490" s="411">
        <v>0</v>
      </c>
      <c r="BB490" s="411">
        <v>0</v>
      </c>
      <c r="BC490" s="411">
        <v>0</v>
      </c>
      <c r="BD490" s="411">
        <v>0</v>
      </c>
      <c r="BE490" s="411">
        <v>0</v>
      </c>
      <c r="BF490" s="411">
        <v>0</v>
      </c>
      <c r="BG490" s="411">
        <v>0</v>
      </c>
      <c r="BH490" s="412">
        <v>0</v>
      </c>
      <c r="BI490" s="411">
        <f t="shared" si="152"/>
        <v>0</v>
      </c>
      <c r="BJ490" s="411">
        <v>260</v>
      </c>
      <c r="BK490" s="411">
        <v>275</v>
      </c>
      <c r="BL490" s="411">
        <v>315</v>
      </c>
      <c r="BM490" s="411">
        <v>345</v>
      </c>
      <c r="BN490" s="411">
        <v>405</v>
      </c>
      <c r="BO490" s="411">
        <v>430</v>
      </c>
      <c r="BP490" s="411">
        <v>460</v>
      </c>
      <c r="BQ490" s="411">
        <v>455</v>
      </c>
      <c r="BR490" s="411">
        <v>380</v>
      </c>
      <c r="BS490" s="411">
        <v>380</v>
      </c>
      <c r="BT490" s="411">
        <v>325</v>
      </c>
      <c r="BU490" s="412">
        <v>290</v>
      </c>
      <c r="BV490" s="411">
        <f t="shared" si="153"/>
        <v>4320</v>
      </c>
      <c r="BW490" s="411">
        <v>0</v>
      </c>
      <c r="BX490" s="411">
        <v>0</v>
      </c>
      <c r="BY490" s="411">
        <v>0</v>
      </c>
      <c r="BZ490" s="411">
        <v>0</v>
      </c>
      <c r="CA490" s="411">
        <v>0</v>
      </c>
      <c r="CB490" s="411">
        <v>0</v>
      </c>
      <c r="CC490" s="411">
        <v>0</v>
      </c>
      <c r="CD490" s="411">
        <v>0</v>
      </c>
      <c r="CE490" s="411">
        <v>0</v>
      </c>
      <c r="CF490" s="411">
        <v>0</v>
      </c>
      <c r="CG490" s="411">
        <v>0</v>
      </c>
      <c r="CH490" s="412">
        <v>0</v>
      </c>
      <c r="CI490" s="411">
        <f t="shared" si="154"/>
        <v>0</v>
      </c>
      <c r="CJ490" s="411">
        <v>260</v>
      </c>
      <c r="CK490" s="411">
        <v>275</v>
      </c>
      <c r="CL490" s="411">
        <v>315</v>
      </c>
      <c r="CM490" s="411">
        <v>345</v>
      </c>
      <c r="CN490" s="411">
        <v>405</v>
      </c>
      <c r="CO490" s="411">
        <v>430</v>
      </c>
      <c r="CP490" s="411">
        <v>460</v>
      </c>
      <c r="CQ490" s="411">
        <v>455</v>
      </c>
      <c r="CR490" s="411">
        <v>380</v>
      </c>
      <c r="CS490" s="411">
        <v>380</v>
      </c>
      <c r="CT490" s="411">
        <v>325</v>
      </c>
      <c r="CU490" s="412">
        <v>290</v>
      </c>
      <c r="CV490" s="411">
        <f t="shared" si="155"/>
        <v>4320</v>
      </c>
      <c r="CW490" s="411">
        <v>0</v>
      </c>
      <c r="CX490" s="411">
        <v>0</v>
      </c>
      <c r="CY490" s="411">
        <v>0</v>
      </c>
      <c r="CZ490" s="411">
        <v>0</v>
      </c>
      <c r="DA490" s="411">
        <v>0</v>
      </c>
      <c r="DB490" s="411">
        <v>0</v>
      </c>
      <c r="DC490" s="411">
        <v>0</v>
      </c>
      <c r="DD490" s="411">
        <v>0</v>
      </c>
      <c r="DE490" s="411">
        <v>0</v>
      </c>
      <c r="DF490" s="411">
        <v>0</v>
      </c>
      <c r="DG490" s="411">
        <v>0</v>
      </c>
      <c r="DH490" s="412">
        <v>0</v>
      </c>
      <c r="DI490" s="411">
        <f t="shared" si="156"/>
        <v>0</v>
      </c>
      <c r="DJ490" s="411">
        <v>260</v>
      </c>
      <c r="DK490" s="411">
        <v>275</v>
      </c>
      <c r="DL490" s="411">
        <v>315</v>
      </c>
      <c r="DM490" s="411">
        <v>345</v>
      </c>
      <c r="DN490" s="411">
        <v>405</v>
      </c>
      <c r="DO490" s="411">
        <v>430</v>
      </c>
      <c r="DP490" s="411">
        <v>460</v>
      </c>
      <c r="DQ490" s="411">
        <v>455</v>
      </c>
      <c r="DR490" s="411">
        <v>380</v>
      </c>
      <c r="DS490" s="411">
        <v>380</v>
      </c>
      <c r="DT490" s="411">
        <v>325</v>
      </c>
      <c r="DU490" s="412">
        <v>290</v>
      </c>
      <c r="DV490" s="411">
        <f t="shared" si="157"/>
        <v>4320</v>
      </c>
      <c r="DW490" s="412">
        <v>260</v>
      </c>
      <c r="DX490" s="412">
        <v>275</v>
      </c>
      <c r="DY490" s="412">
        <v>315</v>
      </c>
      <c r="DZ490" s="412">
        <v>345</v>
      </c>
      <c r="EA490" s="412">
        <v>405</v>
      </c>
      <c r="EB490" s="412">
        <v>430</v>
      </c>
      <c r="EC490" s="412">
        <v>460</v>
      </c>
      <c r="ED490" s="412">
        <v>455</v>
      </c>
      <c r="EE490" s="412">
        <v>380</v>
      </c>
      <c r="EF490" s="412">
        <v>380</v>
      </c>
      <c r="EG490" s="412">
        <v>325</v>
      </c>
      <c r="EH490" s="412">
        <v>290</v>
      </c>
      <c r="EI490" s="411">
        <f t="shared" si="158"/>
        <v>4320</v>
      </c>
      <c r="EK490" s="411">
        <f t="shared" si="159"/>
        <v>4320</v>
      </c>
      <c r="EL490" s="7">
        <f t="shared" si="160"/>
        <v>0</v>
      </c>
    </row>
    <row r="491" spans="1:142">
      <c r="A491" s="365" t="str">
        <f t="shared" si="142"/>
        <v xml:space="preserve"> 099</v>
      </c>
      <c r="B491" s="370" t="s">
        <v>950</v>
      </c>
      <c r="C491" s="370" t="s">
        <v>920</v>
      </c>
      <c r="D491" s="411">
        <v>260</v>
      </c>
      <c r="E491" s="411">
        <v>275</v>
      </c>
      <c r="F491" s="411">
        <v>315</v>
      </c>
      <c r="G491" s="411">
        <v>345</v>
      </c>
      <c r="H491" s="411">
        <v>405</v>
      </c>
      <c r="I491" s="411">
        <v>430</v>
      </c>
      <c r="J491" s="411">
        <v>460</v>
      </c>
      <c r="K491" s="411">
        <v>455</v>
      </c>
      <c r="L491" s="411">
        <v>380</v>
      </c>
      <c r="M491" s="411">
        <v>380</v>
      </c>
      <c r="N491" s="411">
        <v>325</v>
      </c>
      <c r="O491" s="412">
        <v>290</v>
      </c>
      <c r="P491" s="411">
        <f t="shared" si="143"/>
        <v>4320</v>
      </c>
      <c r="Q491" s="411">
        <f t="shared" si="144"/>
        <v>2475.1612903225805</v>
      </c>
      <c r="R491" s="411">
        <f t="shared" si="145"/>
        <v>745.01112347052276</v>
      </c>
      <c r="S491" s="411">
        <f t="shared" si="146"/>
        <v>1099.8275862068965</v>
      </c>
      <c r="T491" s="411">
        <v>0</v>
      </c>
      <c r="U491" s="411">
        <v>0</v>
      </c>
      <c r="V491" s="411">
        <v>0</v>
      </c>
      <c r="W491" s="411">
        <v>0</v>
      </c>
      <c r="X491" s="411">
        <v>0</v>
      </c>
      <c r="Y491" s="411">
        <v>0</v>
      </c>
      <c r="Z491" s="411">
        <v>0</v>
      </c>
      <c r="AA491" s="411">
        <v>0</v>
      </c>
      <c r="AB491" s="411">
        <v>0</v>
      </c>
      <c r="AC491" s="411">
        <v>0</v>
      </c>
      <c r="AD491" s="411">
        <v>0</v>
      </c>
      <c r="AE491" s="412">
        <v>0</v>
      </c>
      <c r="AF491" s="411">
        <f t="shared" si="147"/>
        <v>0</v>
      </c>
      <c r="AG491" s="411">
        <v>260</v>
      </c>
      <c r="AH491" s="411">
        <v>275</v>
      </c>
      <c r="AI491" s="411">
        <v>315</v>
      </c>
      <c r="AJ491" s="411">
        <v>345</v>
      </c>
      <c r="AK491" s="411">
        <v>405</v>
      </c>
      <c r="AL491" s="411">
        <v>430</v>
      </c>
      <c r="AM491" s="411">
        <v>460</v>
      </c>
      <c r="AN491" s="411">
        <v>455</v>
      </c>
      <c r="AO491" s="411">
        <v>380</v>
      </c>
      <c r="AP491" s="411">
        <v>380</v>
      </c>
      <c r="AQ491" s="411">
        <v>325</v>
      </c>
      <c r="AR491" s="412">
        <v>290</v>
      </c>
      <c r="AS491" s="411">
        <f t="shared" si="148"/>
        <v>4320</v>
      </c>
      <c r="AT491" s="411">
        <f t="shared" si="149"/>
        <v>2475.1612903225805</v>
      </c>
      <c r="AU491" s="411">
        <f t="shared" si="150"/>
        <v>745.01112347052276</v>
      </c>
      <c r="AV491" s="411">
        <f t="shared" si="151"/>
        <v>1099.8275862068965</v>
      </c>
      <c r="AW491" s="411">
        <v>0</v>
      </c>
      <c r="AX491" s="411">
        <v>0</v>
      </c>
      <c r="AY491" s="411">
        <v>0</v>
      </c>
      <c r="AZ491" s="411">
        <v>0</v>
      </c>
      <c r="BA491" s="411">
        <v>0</v>
      </c>
      <c r="BB491" s="411">
        <v>0</v>
      </c>
      <c r="BC491" s="411">
        <v>0</v>
      </c>
      <c r="BD491" s="411">
        <v>0</v>
      </c>
      <c r="BE491" s="411">
        <v>0</v>
      </c>
      <c r="BF491" s="411">
        <v>0</v>
      </c>
      <c r="BG491" s="411">
        <v>0</v>
      </c>
      <c r="BH491" s="412">
        <v>0</v>
      </c>
      <c r="BI491" s="411">
        <f t="shared" si="152"/>
        <v>0</v>
      </c>
      <c r="BJ491" s="411">
        <v>260</v>
      </c>
      <c r="BK491" s="411">
        <v>275</v>
      </c>
      <c r="BL491" s="411">
        <v>315</v>
      </c>
      <c r="BM491" s="411">
        <v>345</v>
      </c>
      <c r="BN491" s="411">
        <v>405</v>
      </c>
      <c r="BO491" s="411">
        <v>430</v>
      </c>
      <c r="BP491" s="411">
        <v>460</v>
      </c>
      <c r="BQ491" s="411">
        <v>455</v>
      </c>
      <c r="BR491" s="411">
        <v>380</v>
      </c>
      <c r="BS491" s="411">
        <v>380</v>
      </c>
      <c r="BT491" s="411">
        <v>325</v>
      </c>
      <c r="BU491" s="412">
        <v>290</v>
      </c>
      <c r="BV491" s="411">
        <f t="shared" si="153"/>
        <v>4320</v>
      </c>
      <c r="BW491" s="411">
        <v>0</v>
      </c>
      <c r="BX491" s="411">
        <v>0</v>
      </c>
      <c r="BY491" s="411">
        <v>0</v>
      </c>
      <c r="BZ491" s="411">
        <v>0</v>
      </c>
      <c r="CA491" s="411">
        <v>0</v>
      </c>
      <c r="CB491" s="411">
        <v>0</v>
      </c>
      <c r="CC491" s="411">
        <v>0</v>
      </c>
      <c r="CD491" s="411">
        <v>0</v>
      </c>
      <c r="CE491" s="411">
        <v>0</v>
      </c>
      <c r="CF491" s="411">
        <v>0</v>
      </c>
      <c r="CG491" s="411">
        <v>0</v>
      </c>
      <c r="CH491" s="412">
        <v>0</v>
      </c>
      <c r="CI491" s="411">
        <f t="shared" si="154"/>
        <v>0</v>
      </c>
      <c r="CJ491" s="411">
        <v>260</v>
      </c>
      <c r="CK491" s="411">
        <v>275</v>
      </c>
      <c r="CL491" s="411">
        <v>315</v>
      </c>
      <c r="CM491" s="411">
        <v>345</v>
      </c>
      <c r="CN491" s="411">
        <v>405</v>
      </c>
      <c r="CO491" s="411">
        <v>430</v>
      </c>
      <c r="CP491" s="411">
        <v>460</v>
      </c>
      <c r="CQ491" s="411">
        <v>455</v>
      </c>
      <c r="CR491" s="411">
        <v>380</v>
      </c>
      <c r="CS491" s="411">
        <v>380</v>
      </c>
      <c r="CT491" s="411">
        <v>325</v>
      </c>
      <c r="CU491" s="412">
        <v>290</v>
      </c>
      <c r="CV491" s="411">
        <f t="shared" si="155"/>
        <v>4320</v>
      </c>
      <c r="CW491" s="411">
        <v>0</v>
      </c>
      <c r="CX491" s="411">
        <v>0</v>
      </c>
      <c r="CY491" s="411">
        <v>0</v>
      </c>
      <c r="CZ491" s="411">
        <v>0</v>
      </c>
      <c r="DA491" s="411">
        <v>0</v>
      </c>
      <c r="DB491" s="411">
        <v>0</v>
      </c>
      <c r="DC491" s="411">
        <v>0</v>
      </c>
      <c r="DD491" s="411">
        <v>0</v>
      </c>
      <c r="DE491" s="411">
        <v>0</v>
      </c>
      <c r="DF491" s="411">
        <v>0</v>
      </c>
      <c r="DG491" s="411">
        <v>0</v>
      </c>
      <c r="DH491" s="412">
        <v>0</v>
      </c>
      <c r="DI491" s="411">
        <f t="shared" si="156"/>
        <v>0</v>
      </c>
      <c r="DJ491" s="411">
        <v>260</v>
      </c>
      <c r="DK491" s="411">
        <v>275</v>
      </c>
      <c r="DL491" s="411">
        <v>315</v>
      </c>
      <c r="DM491" s="411">
        <v>345</v>
      </c>
      <c r="DN491" s="411">
        <v>405</v>
      </c>
      <c r="DO491" s="411">
        <v>430</v>
      </c>
      <c r="DP491" s="411">
        <v>460</v>
      </c>
      <c r="DQ491" s="411">
        <v>455</v>
      </c>
      <c r="DR491" s="411">
        <v>380</v>
      </c>
      <c r="DS491" s="411">
        <v>380</v>
      </c>
      <c r="DT491" s="411">
        <v>325</v>
      </c>
      <c r="DU491" s="412">
        <v>290</v>
      </c>
      <c r="DV491" s="411">
        <f t="shared" si="157"/>
        <v>4320</v>
      </c>
      <c r="DW491" s="412">
        <v>260</v>
      </c>
      <c r="DX491" s="412">
        <v>275</v>
      </c>
      <c r="DY491" s="412">
        <v>315</v>
      </c>
      <c r="DZ491" s="412">
        <v>345</v>
      </c>
      <c r="EA491" s="412">
        <v>405</v>
      </c>
      <c r="EB491" s="412">
        <v>430</v>
      </c>
      <c r="EC491" s="412">
        <v>460</v>
      </c>
      <c r="ED491" s="412">
        <v>455</v>
      </c>
      <c r="EE491" s="412">
        <v>380</v>
      </c>
      <c r="EF491" s="412">
        <v>380</v>
      </c>
      <c r="EG491" s="412">
        <v>325</v>
      </c>
      <c r="EH491" s="412">
        <v>290</v>
      </c>
      <c r="EI491" s="411">
        <f t="shared" si="158"/>
        <v>4320</v>
      </c>
      <c r="EK491" s="411">
        <f t="shared" si="159"/>
        <v>4320</v>
      </c>
      <c r="EL491" s="7">
        <f t="shared" si="160"/>
        <v>0</v>
      </c>
    </row>
    <row r="492" spans="1:142">
      <c r="A492" s="365" t="str">
        <f t="shared" si="142"/>
        <v xml:space="preserve"> 099</v>
      </c>
      <c r="B492" s="370" t="s">
        <v>950</v>
      </c>
      <c r="C492" s="370" t="s">
        <v>944</v>
      </c>
      <c r="D492" s="411">
        <v>5</v>
      </c>
      <c r="E492" s="411">
        <v>5</v>
      </c>
      <c r="F492" s="411">
        <v>5</v>
      </c>
      <c r="G492" s="411">
        <v>5</v>
      </c>
      <c r="H492" s="411">
        <v>5</v>
      </c>
      <c r="I492" s="411">
        <v>5</v>
      </c>
      <c r="J492" s="411">
        <v>5</v>
      </c>
      <c r="K492" s="411">
        <v>5</v>
      </c>
      <c r="L492" s="411">
        <v>5</v>
      </c>
      <c r="M492" s="411">
        <v>5</v>
      </c>
      <c r="N492" s="411">
        <v>5</v>
      </c>
      <c r="O492" s="412">
        <v>5</v>
      </c>
      <c r="P492" s="411">
        <f t="shared" si="143"/>
        <v>60</v>
      </c>
      <c r="Q492" s="411">
        <f t="shared" si="144"/>
        <v>34.838709677419352</v>
      </c>
      <c r="R492" s="411">
        <f t="shared" si="145"/>
        <v>8.7819799777530587</v>
      </c>
      <c r="S492" s="411">
        <f t="shared" si="146"/>
        <v>16.379310344827587</v>
      </c>
      <c r="T492" s="411">
        <v>0</v>
      </c>
      <c r="U492" s="411">
        <v>0</v>
      </c>
      <c r="V492" s="411">
        <v>0</v>
      </c>
      <c r="W492" s="411">
        <v>0</v>
      </c>
      <c r="X492" s="411">
        <v>0</v>
      </c>
      <c r="Y492" s="411">
        <v>0</v>
      </c>
      <c r="Z492" s="411">
        <v>0</v>
      </c>
      <c r="AA492" s="411">
        <v>0</v>
      </c>
      <c r="AB492" s="411">
        <v>0</v>
      </c>
      <c r="AC492" s="411">
        <v>0</v>
      </c>
      <c r="AD492" s="411">
        <v>0</v>
      </c>
      <c r="AE492" s="412">
        <v>0</v>
      </c>
      <c r="AF492" s="411">
        <f t="shared" si="147"/>
        <v>0</v>
      </c>
      <c r="AG492" s="411">
        <v>5</v>
      </c>
      <c r="AH492" s="411">
        <v>5</v>
      </c>
      <c r="AI492" s="411">
        <v>5</v>
      </c>
      <c r="AJ492" s="411">
        <v>5</v>
      </c>
      <c r="AK492" s="411">
        <v>5</v>
      </c>
      <c r="AL492" s="411">
        <v>5</v>
      </c>
      <c r="AM492" s="411">
        <v>5</v>
      </c>
      <c r="AN492" s="411">
        <v>5</v>
      </c>
      <c r="AO492" s="411">
        <v>5</v>
      </c>
      <c r="AP492" s="411">
        <v>5</v>
      </c>
      <c r="AQ492" s="411">
        <v>5</v>
      </c>
      <c r="AR492" s="412">
        <v>5</v>
      </c>
      <c r="AS492" s="411">
        <f t="shared" si="148"/>
        <v>60</v>
      </c>
      <c r="AT492" s="411">
        <f t="shared" si="149"/>
        <v>34.838709677419352</v>
      </c>
      <c r="AU492" s="411">
        <f t="shared" si="150"/>
        <v>8.7819799777530587</v>
      </c>
      <c r="AV492" s="411">
        <f t="shared" si="151"/>
        <v>16.379310344827587</v>
      </c>
      <c r="AW492" s="411">
        <v>0</v>
      </c>
      <c r="AX492" s="411">
        <v>0</v>
      </c>
      <c r="AY492" s="411">
        <v>0</v>
      </c>
      <c r="AZ492" s="411">
        <v>0</v>
      </c>
      <c r="BA492" s="411">
        <v>0</v>
      </c>
      <c r="BB492" s="411">
        <v>0</v>
      </c>
      <c r="BC492" s="411">
        <v>0</v>
      </c>
      <c r="BD492" s="411">
        <v>0</v>
      </c>
      <c r="BE492" s="411">
        <v>0</v>
      </c>
      <c r="BF492" s="411">
        <v>0</v>
      </c>
      <c r="BG492" s="411">
        <v>0</v>
      </c>
      <c r="BH492" s="412">
        <v>0</v>
      </c>
      <c r="BI492" s="411">
        <f t="shared" si="152"/>
        <v>0</v>
      </c>
      <c r="BJ492" s="411">
        <v>5</v>
      </c>
      <c r="BK492" s="411">
        <v>5</v>
      </c>
      <c r="BL492" s="411">
        <v>5</v>
      </c>
      <c r="BM492" s="411">
        <v>5</v>
      </c>
      <c r="BN492" s="411">
        <v>5</v>
      </c>
      <c r="BO492" s="411">
        <v>5</v>
      </c>
      <c r="BP492" s="411">
        <v>5</v>
      </c>
      <c r="BQ492" s="411">
        <v>5</v>
      </c>
      <c r="BR492" s="411">
        <v>5</v>
      </c>
      <c r="BS492" s="411">
        <v>5</v>
      </c>
      <c r="BT492" s="411">
        <v>5</v>
      </c>
      <c r="BU492" s="412">
        <v>5</v>
      </c>
      <c r="BV492" s="411">
        <f t="shared" si="153"/>
        <v>60</v>
      </c>
      <c r="BW492" s="411">
        <v>0</v>
      </c>
      <c r="BX492" s="411">
        <v>0</v>
      </c>
      <c r="BY492" s="411">
        <v>0</v>
      </c>
      <c r="BZ492" s="411">
        <v>0</v>
      </c>
      <c r="CA492" s="411">
        <v>0</v>
      </c>
      <c r="CB492" s="411">
        <v>0</v>
      </c>
      <c r="CC492" s="411">
        <v>0</v>
      </c>
      <c r="CD492" s="411">
        <v>0</v>
      </c>
      <c r="CE492" s="411">
        <v>0</v>
      </c>
      <c r="CF492" s="411">
        <v>0</v>
      </c>
      <c r="CG492" s="411">
        <v>0</v>
      </c>
      <c r="CH492" s="412">
        <v>0</v>
      </c>
      <c r="CI492" s="411">
        <f t="shared" si="154"/>
        <v>0</v>
      </c>
      <c r="CJ492" s="411">
        <v>5</v>
      </c>
      <c r="CK492" s="411">
        <v>5</v>
      </c>
      <c r="CL492" s="411">
        <v>5</v>
      </c>
      <c r="CM492" s="411">
        <v>5</v>
      </c>
      <c r="CN492" s="411">
        <v>5</v>
      </c>
      <c r="CO492" s="411">
        <v>5</v>
      </c>
      <c r="CP492" s="411">
        <v>5</v>
      </c>
      <c r="CQ492" s="411">
        <v>5</v>
      </c>
      <c r="CR492" s="411">
        <v>5</v>
      </c>
      <c r="CS492" s="411">
        <v>5</v>
      </c>
      <c r="CT492" s="411">
        <v>5</v>
      </c>
      <c r="CU492" s="412">
        <v>5</v>
      </c>
      <c r="CV492" s="411">
        <f t="shared" si="155"/>
        <v>60</v>
      </c>
      <c r="CW492" s="411">
        <v>0</v>
      </c>
      <c r="CX492" s="411">
        <v>0</v>
      </c>
      <c r="CY492" s="411">
        <v>0</v>
      </c>
      <c r="CZ492" s="411">
        <v>0</v>
      </c>
      <c r="DA492" s="411">
        <v>0</v>
      </c>
      <c r="DB492" s="411">
        <v>0</v>
      </c>
      <c r="DC492" s="411">
        <v>0</v>
      </c>
      <c r="DD492" s="411">
        <v>0</v>
      </c>
      <c r="DE492" s="411">
        <v>0</v>
      </c>
      <c r="DF492" s="411">
        <v>0</v>
      </c>
      <c r="DG492" s="411">
        <v>0</v>
      </c>
      <c r="DH492" s="412">
        <v>0</v>
      </c>
      <c r="DI492" s="411">
        <f t="shared" si="156"/>
        <v>0</v>
      </c>
      <c r="DJ492" s="411">
        <v>5</v>
      </c>
      <c r="DK492" s="411">
        <v>5</v>
      </c>
      <c r="DL492" s="411">
        <v>5</v>
      </c>
      <c r="DM492" s="411">
        <v>5</v>
      </c>
      <c r="DN492" s="411">
        <v>5</v>
      </c>
      <c r="DO492" s="411">
        <v>5</v>
      </c>
      <c r="DP492" s="411">
        <v>5</v>
      </c>
      <c r="DQ492" s="411">
        <v>5</v>
      </c>
      <c r="DR492" s="411">
        <v>5</v>
      </c>
      <c r="DS492" s="411">
        <v>5</v>
      </c>
      <c r="DT492" s="411">
        <v>5</v>
      </c>
      <c r="DU492" s="412">
        <v>5</v>
      </c>
      <c r="DV492" s="411">
        <f t="shared" si="157"/>
        <v>60</v>
      </c>
      <c r="DW492" s="412">
        <v>5</v>
      </c>
      <c r="DX492" s="412">
        <v>5</v>
      </c>
      <c r="DY492" s="412">
        <v>5</v>
      </c>
      <c r="DZ492" s="412">
        <v>5</v>
      </c>
      <c r="EA492" s="412">
        <v>5</v>
      </c>
      <c r="EB492" s="412">
        <v>5</v>
      </c>
      <c r="EC492" s="412">
        <v>5</v>
      </c>
      <c r="ED492" s="412">
        <v>5</v>
      </c>
      <c r="EE492" s="412">
        <v>5</v>
      </c>
      <c r="EF492" s="412">
        <v>5</v>
      </c>
      <c r="EG492" s="412">
        <v>5</v>
      </c>
      <c r="EH492" s="412">
        <v>5</v>
      </c>
      <c r="EI492" s="411">
        <f t="shared" si="158"/>
        <v>60</v>
      </c>
      <c r="EK492" s="411">
        <f t="shared" si="159"/>
        <v>60</v>
      </c>
      <c r="EL492" s="7">
        <f t="shared" si="160"/>
        <v>0</v>
      </c>
    </row>
    <row r="493" spans="1:142">
      <c r="A493" s="365" t="str">
        <f t="shared" si="142"/>
        <v xml:space="preserve"> 099</v>
      </c>
      <c r="B493" s="370" t="s">
        <v>950</v>
      </c>
      <c r="C493" s="370" t="s">
        <v>945</v>
      </c>
      <c r="D493" s="411">
        <v>260</v>
      </c>
      <c r="E493" s="411">
        <v>275</v>
      </c>
      <c r="F493" s="411">
        <v>315</v>
      </c>
      <c r="G493" s="411">
        <v>345</v>
      </c>
      <c r="H493" s="411">
        <v>405</v>
      </c>
      <c r="I493" s="411">
        <v>430</v>
      </c>
      <c r="J493" s="411">
        <v>460</v>
      </c>
      <c r="K493" s="411">
        <v>455</v>
      </c>
      <c r="L493" s="411">
        <v>380</v>
      </c>
      <c r="M493" s="411">
        <v>380</v>
      </c>
      <c r="N493" s="411">
        <v>325</v>
      </c>
      <c r="O493" s="412">
        <v>290</v>
      </c>
      <c r="P493" s="411">
        <f t="shared" si="143"/>
        <v>4320</v>
      </c>
      <c r="Q493" s="411">
        <f t="shared" si="144"/>
        <v>2475.1612903225805</v>
      </c>
      <c r="R493" s="411">
        <f t="shared" si="145"/>
        <v>745.01112347052276</v>
      </c>
      <c r="S493" s="411">
        <f t="shared" si="146"/>
        <v>1099.8275862068965</v>
      </c>
      <c r="T493" s="411">
        <v>0</v>
      </c>
      <c r="U493" s="411">
        <v>0</v>
      </c>
      <c r="V493" s="411">
        <v>0</v>
      </c>
      <c r="W493" s="411">
        <v>0</v>
      </c>
      <c r="X493" s="411">
        <v>0</v>
      </c>
      <c r="Y493" s="411">
        <v>0</v>
      </c>
      <c r="Z493" s="411">
        <v>0</v>
      </c>
      <c r="AA493" s="411">
        <v>0</v>
      </c>
      <c r="AB493" s="411">
        <v>0</v>
      </c>
      <c r="AC493" s="411">
        <v>0</v>
      </c>
      <c r="AD493" s="411">
        <v>0</v>
      </c>
      <c r="AE493" s="412">
        <v>0</v>
      </c>
      <c r="AF493" s="411">
        <f t="shared" si="147"/>
        <v>0</v>
      </c>
      <c r="AG493" s="411">
        <v>260</v>
      </c>
      <c r="AH493" s="411">
        <v>275</v>
      </c>
      <c r="AI493" s="411">
        <v>315</v>
      </c>
      <c r="AJ493" s="411">
        <v>345</v>
      </c>
      <c r="AK493" s="411">
        <v>405</v>
      </c>
      <c r="AL493" s="411">
        <v>430</v>
      </c>
      <c r="AM493" s="411">
        <v>460</v>
      </c>
      <c r="AN493" s="411">
        <v>455</v>
      </c>
      <c r="AO493" s="411">
        <v>380</v>
      </c>
      <c r="AP493" s="411">
        <v>380</v>
      </c>
      <c r="AQ493" s="411">
        <v>325</v>
      </c>
      <c r="AR493" s="412">
        <v>290</v>
      </c>
      <c r="AS493" s="411">
        <f t="shared" si="148"/>
        <v>4320</v>
      </c>
      <c r="AT493" s="411">
        <f t="shared" si="149"/>
        <v>2475.1612903225805</v>
      </c>
      <c r="AU493" s="411">
        <f t="shared" si="150"/>
        <v>745.01112347052276</v>
      </c>
      <c r="AV493" s="411">
        <f t="shared" si="151"/>
        <v>1099.8275862068965</v>
      </c>
      <c r="AW493" s="411">
        <v>0</v>
      </c>
      <c r="AX493" s="411">
        <v>0</v>
      </c>
      <c r="AY493" s="411">
        <v>0</v>
      </c>
      <c r="AZ493" s="411">
        <v>0</v>
      </c>
      <c r="BA493" s="411">
        <v>0</v>
      </c>
      <c r="BB493" s="411">
        <v>0</v>
      </c>
      <c r="BC493" s="411">
        <v>0</v>
      </c>
      <c r="BD493" s="411">
        <v>0</v>
      </c>
      <c r="BE493" s="411">
        <v>0</v>
      </c>
      <c r="BF493" s="411">
        <v>0</v>
      </c>
      <c r="BG493" s="411">
        <v>0</v>
      </c>
      <c r="BH493" s="412">
        <v>0</v>
      </c>
      <c r="BI493" s="411">
        <f t="shared" si="152"/>
        <v>0</v>
      </c>
      <c r="BJ493" s="411">
        <v>260</v>
      </c>
      <c r="BK493" s="411">
        <v>275</v>
      </c>
      <c r="BL493" s="411">
        <v>315</v>
      </c>
      <c r="BM493" s="411">
        <v>345</v>
      </c>
      <c r="BN493" s="411">
        <v>405</v>
      </c>
      <c r="BO493" s="411">
        <v>430</v>
      </c>
      <c r="BP493" s="411">
        <v>460</v>
      </c>
      <c r="BQ493" s="411">
        <v>455</v>
      </c>
      <c r="BR493" s="411">
        <v>380</v>
      </c>
      <c r="BS493" s="411">
        <v>380</v>
      </c>
      <c r="BT493" s="411">
        <v>325</v>
      </c>
      <c r="BU493" s="412">
        <v>290</v>
      </c>
      <c r="BV493" s="411">
        <f t="shared" si="153"/>
        <v>4320</v>
      </c>
      <c r="BW493" s="411">
        <v>0</v>
      </c>
      <c r="BX493" s="411">
        <v>0</v>
      </c>
      <c r="BY493" s="411">
        <v>0</v>
      </c>
      <c r="BZ493" s="411">
        <v>0</v>
      </c>
      <c r="CA493" s="411">
        <v>0</v>
      </c>
      <c r="CB493" s="411">
        <v>0</v>
      </c>
      <c r="CC493" s="411">
        <v>0</v>
      </c>
      <c r="CD493" s="411">
        <v>0</v>
      </c>
      <c r="CE493" s="411">
        <v>0</v>
      </c>
      <c r="CF493" s="411">
        <v>0</v>
      </c>
      <c r="CG493" s="411">
        <v>0</v>
      </c>
      <c r="CH493" s="412">
        <v>0</v>
      </c>
      <c r="CI493" s="411">
        <f t="shared" si="154"/>
        <v>0</v>
      </c>
      <c r="CJ493" s="411">
        <v>260</v>
      </c>
      <c r="CK493" s="411">
        <v>275</v>
      </c>
      <c r="CL493" s="411">
        <v>315</v>
      </c>
      <c r="CM493" s="411">
        <v>345</v>
      </c>
      <c r="CN493" s="411">
        <v>405</v>
      </c>
      <c r="CO493" s="411">
        <v>430</v>
      </c>
      <c r="CP493" s="411">
        <v>460</v>
      </c>
      <c r="CQ493" s="411">
        <v>455</v>
      </c>
      <c r="CR493" s="411">
        <v>380</v>
      </c>
      <c r="CS493" s="411">
        <v>380</v>
      </c>
      <c r="CT493" s="411">
        <v>325</v>
      </c>
      <c r="CU493" s="412">
        <v>290</v>
      </c>
      <c r="CV493" s="411">
        <f t="shared" si="155"/>
        <v>4320</v>
      </c>
      <c r="CW493" s="411">
        <v>0</v>
      </c>
      <c r="CX493" s="411">
        <v>0</v>
      </c>
      <c r="CY493" s="411">
        <v>0</v>
      </c>
      <c r="CZ493" s="411">
        <v>0</v>
      </c>
      <c r="DA493" s="411">
        <v>0</v>
      </c>
      <c r="DB493" s="411">
        <v>0</v>
      </c>
      <c r="DC493" s="411">
        <v>0</v>
      </c>
      <c r="DD493" s="411">
        <v>0</v>
      </c>
      <c r="DE493" s="411">
        <v>0</v>
      </c>
      <c r="DF493" s="411">
        <v>0</v>
      </c>
      <c r="DG493" s="411">
        <v>0</v>
      </c>
      <c r="DH493" s="412">
        <v>0</v>
      </c>
      <c r="DI493" s="411">
        <f t="shared" si="156"/>
        <v>0</v>
      </c>
      <c r="DJ493" s="411">
        <v>260</v>
      </c>
      <c r="DK493" s="411">
        <v>275</v>
      </c>
      <c r="DL493" s="411">
        <v>315</v>
      </c>
      <c r="DM493" s="411">
        <v>345</v>
      </c>
      <c r="DN493" s="411">
        <v>405</v>
      </c>
      <c r="DO493" s="411">
        <v>430</v>
      </c>
      <c r="DP493" s="411">
        <v>460</v>
      </c>
      <c r="DQ493" s="411">
        <v>455</v>
      </c>
      <c r="DR493" s="411">
        <v>380</v>
      </c>
      <c r="DS493" s="411">
        <v>380</v>
      </c>
      <c r="DT493" s="411">
        <v>325</v>
      </c>
      <c r="DU493" s="412">
        <v>290</v>
      </c>
      <c r="DV493" s="411">
        <f t="shared" si="157"/>
        <v>4320</v>
      </c>
      <c r="DW493" s="412">
        <v>260</v>
      </c>
      <c r="DX493" s="412">
        <v>275</v>
      </c>
      <c r="DY493" s="412">
        <v>315</v>
      </c>
      <c r="DZ493" s="412">
        <v>345</v>
      </c>
      <c r="EA493" s="412">
        <v>405</v>
      </c>
      <c r="EB493" s="412">
        <v>430</v>
      </c>
      <c r="EC493" s="412">
        <v>460</v>
      </c>
      <c r="ED493" s="412">
        <v>455</v>
      </c>
      <c r="EE493" s="412">
        <v>380</v>
      </c>
      <c r="EF493" s="412">
        <v>380</v>
      </c>
      <c r="EG493" s="412">
        <v>325</v>
      </c>
      <c r="EH493" s="412">
        <v>290</v>
      </c>
      <c r="EI493" s="411">
        <f t="shared" si="158"/>
        <v>4320</v>
      </c>
      <c r="EK493" s="411">
        <f t="shared" si="159"/>
        <v>4320</v>
      </c>
      <c r="EL493" s="7">
        <f t="shared" si="160"/>
        <v>0</v>
      </c>
    </row>
    <row r="494" spans="1:142">
      <c r="A494" s="365" t="str">
        <f t="shared" si="142"/>
        <v xml:space="preserve"> 099</v>
      </c>
      <c r="B494" s="370" t="s">
        <v>950</v>
      </c>
      <c r="C494" s="370" t="s">
        <v>1173</v>
      </c>
      <c r="D494" s="411">
        <v>0</v>
      </c>
      <c r="E494" s="411">
        <v>0</v>
      </c>
      <c r="F494" s="411">
        <v>0</v>
      </c>
      <c r="G494" s="411">
        <v>0</v>
      </c>
      <c r="H494" s="411">
        <v>0</v>
      </c>
      <c r="I494" s="411">
        <v>0</v>
      </c>
      <c r="J494" s="411">
        <v>0</v>
      </c>
      <c r="K494" s="411">
        <v>1</v>
      </c>
      <c r="L494" s="411">
        <v>0</v>
      </c>
      <c r="M494" s="411">
        <v>0</v>
      </c>
      <c r="N494" s="411">
        <v>0</v>
      </c>
      <c r="O494" s="412">
        <v>0</v>
      </c>
      <c r="P494" s="411">
        <f t="shared" si="143"/>
        <v>1</v>
      </c>
      <c r="Q494" s="411">
        <f t="shared" si="144"/>
        <v>0</v>
      </c>
      <c r="R494" s="411">
        <f t="shared" si="145"/>
        <v>1</v>
      </c>
      <c r="S494" s="411">
        <f t="shared" si="146"/>
        <v>0</v>
      </c>
      <c r="T494" s="411">
        <v>0</v>
      </c>
      <c r="U494" s="411">
        <v>0</v>
      </c>
      <c r="V494" s="411">
        <v>0</v>
      </c>
      <c r="W494" s="411">
        <v>0</v>
      </c>
      <c r="X494" s="411">
        <v>0</v>
      </c>
      <c r="Y494" s="411">
        <v>0</v>
      </c>
      <c r="Z494" s="411">
        <v>0</v>
      </c>
      <c r="AA494" s="411">
        <v>0</v>
      </c>
      <c r="AB494" s="411">
        <v>0</v>
      </c>
      <c r="AC494" s="411">
        <v>0</v>
      </c>
      <c r="AD494" s="411">
        <v>0</v>
      </c>
      <c r="AE494" s="412">
        <v>0</v>
      </c>
      <c r="AF494" s="411">
        <f t="shared" si="147"/>
        <v>0</v>
      </c>
      <c r="AG494" s="411">
        <v>0</v>
      </c>
      <c r="AH494" s="411">
        <v>0</v>
      </c>
      <c r="AI494" s="411">
        <v>0</v>
      </c>
      <c r="AJ494" s="411">
        <v>0</v>
      </c>
      <c r="AK494" s="411">
        <v>0</v>
      </c>
      <c r="AL494" s="411">
        <v>0</v>
      </c>
      <c r="AM494" s="411">
        <v>0</v>
      </c>
      <c r="AN494" s="411">
        <v>0</v>
      </c>
      <c r="AO494" s="411">
        <v>0</v>
      </c>
      <c r="AP494" s="411">
        <v>0</v>
      </c>
      <c r="AQ494" s="411">
        <v>0</v>
      </c>
      <c r="AR494" s="412">
        <v>0</v>
      </c>
      <c r="AS494" s="411">
        <f t="shared" si="148"/>
        <v>0</v>
      </c>
      <c r="AT494" s="411">
        <f t="shared" si="149"/>
        <v>0</v>
      </c>
      <c r="AU494" s="411">
        <f t="shared" si="150"/>
        <v>0</v>
      </c>
      <c r="AV494" s="411">
        <f t="shared" si="151"/>
        <v>0</v>
      </c>
      <c r="AW494" s="411">
        <v>0</v>
      </c>
      <c r="AX494" s="411">
        <v>0</v>
      </c>
      <c r="AY494" s="411">
        <v>0</v>
      </c>
      <c r="AZ494" s="411">
        <v>0</v>
      </c>
      <c r="BA494" s="411">
        <v>0</v>
      </c>
      <c r="BB494" s="411">
        <v>0</v>
      </c>
      <c r="BC494" s="411">
        <v>0</v>
      </c>
      <c r="BD494" s="411">
        <v>0</v>
      </c>
      <c r="BE494" s="411">
        <v>0</v>
      </c>
      <c r="BF494" s="411">
        <v>0</v>
      </c>
      <c r="BG494" s="411">
        <v>0</v>
      </c>
      <c r="BH494" s="412">
        <v>0</v>
      </c>
      <c r="BI494" s="411">
        <f t="shared" si="152"/>
        <v>0</v>
      </c>
      <c r="BJ494" s="411">
        <v>0</v>
      </c>
      <c r="BK494" s="411">
        <v>0</v>
      </c>
      <c r="BL494" s="411">
        <v>0</v>
      </c>
      <c r="BM494" s="411">
        <v>0</v>
      </c>
      <c r="BN494" s="411">
        <v>0</v>
      </c>
      <c r="BO494" s="411">
        <v>0</v>
      </c>
      <c r="BP494" s="411">
        <v>0</v>
      </c>
      <c r="BQ494" s="411">
        <v>0</v>
      </c>
      <c r="BR494" s="411">
        <v>0</v>
      </c>
      <c r="BS494" s="411">
        <v>0</v>
      </c>
      <c r="BT494" s="411">
        <v>0</v>
      </c>
      <c r="BU494" s="412">
        <v>0</v>
      </c>
      <c r="BV494" s="411">
        <f t="shared" si="153"/>
        <v>0</v>
      </c>
      <c r="BW494" s="411">
        <v>0</v>
      </c>
      <c r="BX494" s="411">
        <v>0</v>
      </c>
      <c r="BY494" s="411">
        <v>0</v>
      </c>
      <c r="BZ494" s="411">
        <v>0</v>
      </c>
      <c r="CA494" s="411">
        <v>0</v>
      </c>
      <c r="CB494" s="411">
        <v>0</v>
      </c>
      <c r="CC494" s="411">
        <v>0</v>
      </c>
      <c r="CD494" s="411">
        <v>0</v>
      </c>
      <c r="CE494" s="411">
        <v>0</v>
      </c>
      <c r="CF494" s="411">
        <v>0</v>
      </c>
      <c r="CG494" s="411">
        <v>0</v>
      </c>
      <c r="CH494" s="412">
        <v>0</v>
      </c>
      <c r="CI494" s="411">
        <f t="shared" si="154"/>
        <v>0</v>
      </c>
      <c r="CJ494" s="411">
        <v>0</v>
      </c>
      <c r="CK494" s="411">
        <v>0</v>
      </c>
      <c r="CL494" s="411">
        <v>0</v>
      </c>
      <c r="CM494" s="411">
        <v>0</v>
      </c>
      <c r="CN494" s="411">
        <v>0</v>
      </c>
      <c r="CO494" s="411">
        <v>0</v>
      </c>
      <c r="CP494" s="411">
        <v>0</v>
      </c>
      <c r="CQ494" s="411">
        <v>0</v>
      </c>
      <c r="CR494" s="411">
        <v>0</v>
      </c>
      <c r="CS494" s="411">
        <v>0</v>
      </c>
      <c r="CT494" s="411">
        <v>0</v>
      </c>
      <c r="CU494" s="412">
        <v>0</v>
      </c>
      <c r="CV494" s="411">
        <f t="shared" si="155"/>
        <v>0</v>
      </c>
      <c r="CW494" s="411">
        <v>0</v>
      </c>
      <c r="CX494" s="411">
        <v>0</v>
      </c>
      <c r="CY494" s="411">
        <v>0</v>
      </c>
      <c r="CZ494" s="411">
        <v>0</v>
      </c>
      <c r="DA494" s="411">
        <v>0</v>
      </c>
      <c r="DB494" s="411">
        <v>0</v>
      </c>
      <c r="DC494" s="411">
        <v>0</v>
      </c>
      <c r="DD494" s="411">
        <v>0</v>
      </c>
      <c r="DE494" s="411">
        <v>0</v>
      </c>
      <c r="DF494" s="411">
        <v>0</v>
      </c>
      <c r="DG494" s="411">
        <v>0</v>
      </c>
      <c r="DH494" s="412">
        <v>0</v>
      </c>
      <c r="DI494" s="411">
        <f t="shared" si="156"/>
        <v>0</v>
      </c>
      <c r="DJ494" s="411">
        <v>0</v>
      </c>
      <c r="DK494" s="411">
        <v>0</v>
      </c>
      <c r="DL494" s="411">
        <v>0</v>
      </c>
      <c r="DM494" s="411">
        <v>0</v>
      </c>
      <c r="DN494" s="411">
        <v>0</v>
      </c>
      <c r="DO494" s="411">
        <v>0</v>
      </c>
      <c r="DP494" s="411">
        <v>0</v>
      </c>
      <c r="DQ494" s="411">
        <v>0</v>
      </c>
      <c r="DR494" s="411">
        <v>0</v>
      </c>
      <c r="DS494" s="411">
        <v>0</v>
      </c>
      <c r="DT494" s="411">
        <v>0</v>
      </c>
      <c r="DU494" s="412">
        <v>0</v>
      </c>
      <c r="DV494" s="411">
        <f t="shared" si="157"/>
        <v>0</v>
      </c>
      <c r="DW494" s="412">
        <v>0</v>
      </c>
      <c r="DX494" s="412">
        <v>0</v>
      </c>
      <c r="DY494" s="412">
        <v>0</v>
      </c>
      <c r="DZ494" s="412">
        <v>0</v>
      </c>
      <c r="EA494" s="412">
        <v>0</v>
      </c>
      <c r="EB494" s="412">
        <v>0</v>
      </c>
      <c r="EC494" s="412">
        <v>0</v>
      </c>
      <c r="ED494" s="412">
        <v>0</v>
      </c>
      <c r="EE494" s="412">
        <v>0</v>
      </c>
      <c r="EF494" s="412">
        <v>0</v>
      </c>
      <c r="EG494" s="412">
        <v>0</v>
      </c>
      <c r="EH494" s="412">
        <v>0</v>
      </c>
      <c r="EI494" s="411">
        <f t="shared" si="158"/>
        <v>0</v>
      </c>
      <c r="EK494" s="411">
        <f t="shared" si="159"/>
        <v>1</v>
      </c>
      <c r="EL494" s="7">
        <f t="shared" si="160"/>
        <v>-1</v>
      </c>
    </row>
    <row r="495" spans="1:142">
      <c r="A495" s="365" t="str">
        <f t="shared" si="142"/>
        <v xml:space="preserve"> 099</v>
      </c>
      <c r="B495" s="370" t="s">
        <v>950</v>
      </c>
      <c r="C495" s="370" t="s">
        <v>1192</v>
      </c>
      <c r="D495" s="411">
        <v>0</v>
      </c>
      <c r="E495" s="411">
        <v>0</v>
      </c>
      <c r="F495" s="411">
        <v>0</v>
      </c>
      <c r="G495" s="411">
        <v>0</v>
      </c>
      <c r="H495" s="411">
        <v>0</v>
      </c>
      <c r="I495" s="411">
        <v>0</v>
      </c>
      <c r="J495" s="411">
        <v>0</v>
      </c>
      <c r="K495" s="411">
        <v>1</v>
      </c>
      <c r="L495" s="411">
        <v>0</v>
      </c>
      <c r="M495" s="411">
        <v>0</v>
      </c>
      <c r="N495" s="411">
        <v>0</v>
      </c>
      <c r="O495" s="412">
        <v>0</v>
      </c>
      <c r="P495" s="411">
        <f t="shared" si="143"/>
        <v>1</v>
      </c>
      <c r="Q495" s="411">
        <f t="shared" si="144"/>
        <v>0</v>
      </c>
      <c r="R495" s="411">
        <f t="shared" si="145"/>
        <v>1</v>
      </c>
      <c r="S495" s="411">
        <f t="shared" si="146"/>
        <v>0</v>
      </c>
      <c r="T495" s="411">
        <v>0</v>
      </c>
      <c r="U495" s="411">
        <v>0</v>
      </c>
      <c r="V495" s="411">
        <v>0</v>
      </c>
      <c r="W495" s="411">
        <v>0</v>
      </c>
      <c r="X495" s="411">
        <v>0</v>
      </c>
      <c r="Y495" s="411">
        <v>0</v>
      </c>
      <c r="Z495" s="411">
        <v>0</v>
      </c>
      <c r="AA495" s="411">
        <v>0</v>
      </c>
      <c r="AB495" s="411">
        <v>0</v>
      </c>
      <c r="AC495" s="411">
        <v>0</v>
      </c>
      <c r="AD495" s="411">
        <v>0</v>
      </c>
      <c r="AE495" s="412">
        <v>0</v>
      </c>
      <c r="AF495" s="411">
        <f t="shared" si="147"/>
        <v>0</v>
      </c>
      <c r="AG495" s="411">
        <v>0</v>
      </c>
      <c r="AH495" s="411">
        <v>0</v>
      </c>
      <c r="AI495" s="411">
        <v>0</v>
      </c>
      <c r="AJ495" s="411">
        <v>0</v>
      </c>
      <c r="AK495" s="411">
        <v>0</v>
      </c>
      <c r="AL495" s="411">
        <v>0</v>
      </c>
      <c r="AM495" s="411">
        <v>0</v>
      </c>
      <c r="AN495" s="411">
        <v>0</v>
      </c>
      <c r="AO495" s="411">
        <v>0</v>
      </c>
      <c r="AP495" s="411">
        <v>0</v>
      </c>
      <c r="AQ495" s="411">
        <v>0</v>
      </c>
      <c r="AR495" s="412">
        <v>0</v>
      </c>
      <c r="AS495" s="411">
        <f t="shared" si="148"/>
        <v>0</v>
      </c>
      <c r="AT495" s="411">
        <f t="shared" si="149"/>
        <v>0</v>
      </c>
      <c r="AU495" s="411">
        <f t="shared" si="150"/>
        <v>0</v>
      </c>
      <c r="AV495" s="411">
        <f t="shared" si="151"/>
        <v>0</v>
      </c>
      <c r="AW495" s="411">
        <v>0</v>
      </c>
      <c r="AX495" s="411">
        <v>0</v>
      </c>
      <c r="AY495" s="411">
        <v>0</v>
      </c>
      <c r="AZ495" s="411">
        <v>0</v>
      </c>
      <c r="BA495" s="411">
        <v>0</v>
      </c>
      <c r="BB495" s="411">
        <v>0</v>
      </c>
      <c r="BC495" s="411">
        <v>0</v>
      </c>
      <c r="BD495" s="411">
        <v>0</v>
      </c>
      <c r="BE495" s="411">
        <v>0</v>
      </c>
      <c r="BF495" s="411">
        <v>0</v>
      </c>
      <c r="BG495" s="411">
        <v>0</v>
      </c>
      <c r="BH495" s="412">
        <v>0</v>
      </c>
      <c r="BI495" s="411">
        <f t="shared" si="152"/>
        <v>0</v>
      </c>
      <c r="BJ495" s="411">
        <v>0</v>
      </c>
      <c r="BK495" s="411">
        <v>0</v>
      </c>
      <c r="BL495" s="411">
        <v>0</v>
      </c>
      <c r="BM495" s="411">
        <v>0</v>
      </c>
      <c r="BN495" s="411">
        <v>0</v>
      </c>
      <c r="BO495" s="411">
        <v>0</v>
      </c>
      <c r="BP495" s="411">
        <v>0</v>
      </c>
      <c r="BQ495" s="411">
        <v>0</v>
      </c>
      <c r="BR495" s="411">
        <v>0</v>
      </c>
      <c r="BS495" s="411">
        <v>0</v>
      </c>
      <c r="BT495" s="411">
        <v>0</v>
      </c>
      <c r="BU495" s="412">
        <v>0</v>
      </c>
      <c r="BV495" s="411">
        <f t="shared" si="153"/>
        <v>0</v>
      </c>
      <c r="BW495" s="411">
        <v>0</v>
      </c>
      <c r="BX495" s="411">
        <v>0</v>
      </c>
      <c r="BY495" s="411">
        <v>0</v>
      </c>
      <c r="BZ495" s="411">
        <v>0</v>
      </c>
      <c r="CA495" s="411">
        <v>0</v>
      </c>
      <c r="CB495" s="411">
        <v>0</v>
      </c>
      <c r="CC495" s="411">
        <v>0</v>
      </c>
      <c r="CD495" s="411">
        <v>0</v>
      </c>
      <c r="CE495" s="411">
        <v>0</v>
      </c>
      <c r="CF495" s="411">
        <v>0</v>
      </c>
      <c r="CG495" s="411">
        <v>0</v>
      </c>
      <c r="CH495" s="412">
        <v>0</v>
      </c>
      <c r="CI495" s="411">
        <f t="shared" si="154"/>
        <v>0</v>
      </c>
      <c r="CJ495" s="411">
        <v>0</v>
      </c>
      <c r="CK495" s="411">
        <v>0</v>
      </c>
      <c r="CL495" s="411">
        <v>0</v>
      </c>
      <c r="CM495" s="411">
        <v>0</v>
      </c>
      <c r="CN495" s="411">
        <v>0</v>
      </c>
      <c r="CO495" s="411">
        <v>0</v>
      </c>
      <c r="CP495" s="411">
        <v>0</v>
      </c>
      <c r="CQ495" s="411">
        <v>0</v>
      </c>
      <c r="CR495" s="411">
        <v>0</v>
      </c>
      <c r="CS495" s="411">
        <v>0</v>
      </c>
      <c r="CT495" s="411">
        <v>0</v>
      </c>
      <c r="CU495" s="412">
        <v>0</v>
      </c>
      <c r="CV495" s="411">
        <f t="shared" si="155"/>
        <v>0</v>
      </c>
      <c r="CW495" s="411">
        <v>0</v>
      </c>
      <c r="CX495" s="411">
        <v>0</v>
      </c>
      <c r="CY495" s="411">
        <v>0</v>
      </c>
      <c r="CZ495" s="411">
        <v>0</v>
      </c>
      <c r="DA495" s="411">
        <v>0</v>
      </c>
      <c r="DB495" s="411">
        <v>0</v>
      </c>
      <c r="DC495" s="411">
        <v>0</v>
      </c>
      <c r="DD495" s="411">
        <v>0</v>
      </c>
      <c r="DE495" s="411">
        <v>0</v>
      </c>
      <c r="DF495" s="411">
        <v>0</v>
      </c>
      <c r="DG495" s="411">
        <v>0</v>
      </c>
      <c r="DH495" s="412">
        <v>0</v>
      </c>
      <c r="DI495" s="411">
        <f t="shared" si="156"/>
        <v>0</v>
      </c>
      <c r="DJ495" s="411">
        <v>0</v>
      </c>
      <c r="DK495" s="411">
        <v>0</v>
      </c>
      <c r="DL495" s="411">
        <v>0</v>
      </c>
      <c r="DM495" s="411">
        <v>0</v>
      </c>
      <c r="DN495" s="411">
        <v>0</v>
      </c>
      <c r="DO495" s="411">
        <v>0</v>
      </c>
      <c r="DP495" s="411">
        <v>0</v>
      </c>
      <c r="DQ495" s="411">
        <v>0</v>
      </c>
      <c r="DR495" s="411">
        <v>0</v>
      </c>
      <c r="DS495" s="411">
        <v>0</v>
      </c>
      <c r="DT495" s="411">
        <v>0</v>
      </c>
      <c r="DU495" s="412">
        <v>0</v>
      </c>
      <c r="DV495" s="411">
        <f t="shared" si="157"/>
        <v>0</v>
      </c>
      <c r="DW495" s="412">
        <v>0</v>
      </c>
      <c r="DX495" s="412">
        <v>0</v>
      </c>
      <c r="DY495" s="412">
        <v>0</v>
      </c>
      <c r="DZ495" s="412">
        <v>0</v>
      </c>
      <c r="EA495" s="412">
        <v>0</v>
      </c>
      <c r="EB495" s="412">
        <v>0</v>
      </c>
      <c r="EC495" s="412">
        <v>0</v>
      </c>
      <c r="ED495" s="412">
        <v>0</v>
      </c>
      <c r="EE495" s="412">
        <v>0</v>
      </c>
      <c r="EF495" s="412">
        <v>0</v>
      </c>
      <c r="EG495" s="412">
        <v>0</v>
      </c>
      <c r="EH495" s="412">
        <v>0</v>
      </c>
      <c r="EI495" s="411">
        <f t="shared" si="158"/>
        <v>0</v>
      </c>
      <c r="EK495" s="411">
        <f t="shared" si="159"/>
        <v>1</v>
      </c>
      <c r="EL495" s="7">
        <f t="shared" si="160"/>
        <v>-1</v>
      </c>
    </row>
    <row r="496" spans="1:142">
      <c r="A496" s="365" t="str">
        <f t="shared" si="142"/>
        <v xml:space="preserve"> 099</v>
      </c>
      <c r="B496" s="370" t="s">
        <v>950</v>
      </c>
      <c r="C496" s="370" t="s">
        <v>1214</v>
      </c>
      <c r="D496" s="411">
        <v>0</v>
      </c>
      <c r="E496" s="411">
        <v>2</v>
      </c>
      <c r="F496" s="411">
        <v>0</v>
      </c>
      <c r="G496" s="411">
        <v>2</v>
      </c>
      <c r="H496" s="411">
        <v>1</v>
      </c>
      <c r="I496" s="411">
        <v>1</v>
      </c>
      <c r="J496" s="411">
        <v>3</v>
      </c>
      <c r="K496" s="411">
        <v>0</v>
      </c>
      <c r="L496" s="411">
        <v>2</v>
      </c>
      <c r="M496" s="411">
        <v>0</v>
      </c>
      <c r="N496" s="411">
        <v>1</v>
      </c>
      <c r="O496" s="412">
        <v>2</v>
      </c>
      <c r="P496" s="411">
        <f t="shared" si="143"/>
        <v>14</v>
      </c>
      <c r="Q496" s="411">
        <f t="shared" si="144"/>
        <v>8.9032258064516121</v>
      </c>
      <c r="R496" s="411">
        <f t="shared" si="145"/>
        <v>1.5450500556173525</v>
      </c>
      <c r="S496" s="411">
        <f t="shared" si="146"/>
        <v>3.5517241379310347</v>
      </c>
      <c r="T496" s="411">
        <v>0</v>
      </c>
      <c r="U496" s="411">
        <v>0</v>
      </c>
      <c r="V496" s="411">
        <v>0</v>
      </c>
      <c r="W496" s="411">
        <v>0</v>
      </c>
      <c r="X496" s="411">
        <v>0</v>
      </c>
      <c r="Y496" s="411">
        <v>0</v>
      </c>
      <c r="Z496" s="411">
        <v>0</v>
      </c>
      <c r="AA496" s="411">
        <v>0</v>
      </c>
      <c r="AB496" s="411">
        <v>0</v>
      </c>
      <c r="AC496" s="411">
        <v>0</v>
      </c>
      <c r="AD496" s="411">
        <v>0</v>
      </c>
      <c r="AE496" s="412">
        <v>0</v>
      </c>
      <c r="AF496" s="411">
        <f t="shared" si="147"/>
        <v>0</v>
      </c>
      <c r="AG496" s="411">
        <v>0</v>
      </c>
      <c r="AH496" s="411">
        <v>0</v>
      </c>
      <c r="AI496" s="411">
        <v>0</v>
      </c>
      <c r="AJ496" s="411">
        <v>0</v>
      </c>
      <c r="AK496" s="411">
        <v>0</v>
      </c>
      <c r="AL496" s="411">
        <v>0</v>
      </c>
      <c r="AM496" s="411">
        <v>0</v>
      </c>
      <c r="AN496" s="411">
        <v>0</v>
      </c>
      <c r="AO496" s="411">
        <v>0</v>
      </c>
      <c r="AP496" s="411">
        <v>0</v>
      </c>
      <c r="AQ496" s="411">
        <v>0</v>
      </c>
      <c r="AR496" s="412">
        <v>0</v>
      </c>
      <c r="AS496" s="411">
        <f t="shared" si="148"/>
        <v>0</v>
      </c>
      <c r="AT496" s="411">
        <f t="shared" si="149"/>
        <v>0</v>
      </c>
      <c r="AU496" s="411">
        <f t="shared" si="150"/>
        <v>0</v>
      </c>
      <c r="AV496" s="411">
        <f t="shared" si="151"/>
        <v>0</v>
      </c>
      <c r="AW496" s="411">
        <v>0</v>
      </c>
      <c r="AX496" s="411">
        <v>0</v>
      </c>
      <c r="AY496" s="411">
        <v>0</v>
      </c>
      <c r="AZ496" s="411">
        <v>0</v>
      </c>
      <c r="BA496" s="411">
        <v>0</v>
      </c>
      <c r="BB496" s="411">
        <v>0</v>
      </c>
      <c r="BC496" s="411">
        <v>0</v>
      </c>
      <c r="BD496" s="411">
        <v>0</v>
      </c>
      <c r="BE496" s="411">
        <v>0</v>
      </c>
      <c r="BF496" s="411">
        <v>0</v>
      </c>
      <c r="BG496" s="411">
        <v>0</v>
      </c>
      <c r="BH496" s="412">
        <v>0</v>
      </c>
      <c r="BI496" s="411">
        <f t="shared" si="152"/>
        <v>0</v>
      </c>
      <c r="BJ496" s="411">
        <v>0</v>
      </c>
      <c r="BK496" s="411">
        <v>0</v>
      </c>
      <c r="BL496" s="411">
        <v>0</v>
      </c>
      <c r="BM496" s="411">
        <v>0</v>
      </c>
      <c r="BN496" s="411">
        <v>0</v>
      </c>
      <c r="BO496" s="411">
        <v>0</v>
      </c>
      <c r="BP496" s="411">
        <v>0</v>
      </c>
      <c r="BQ496" s="411">
        <v>0</v>
      </c>
      <c r="BR496" s="411">
        <v>0</v>
      </c>
      <c r="BS496" s="411">
        <v>0</v>
      </c>
      <c r="BT496" s="411">
        <v>0</v>
      </c>
      <c r="BU496" s="412">
        <v>0</v>
      </c>
      <c r="BV496" s="411">
        <f t="shared" si="153"/>
        <v>0</v>
      </c>
      <c r="BW496" s="411">
        <v>0</v>
      </c>
      <c r="BX496" s="411">
        <v>0</v>
      </c>
      <c r="BY496" s="411">
        <v>0</v>
      </c>
      <c r="BZ496" s="411">
        <v>0</v>
      </c>
      <c r="CA496" s="411">
        <v>0</v>
      </c>
      <c r="CB496" s="411">
        <v>0</v>
      </c>
      <c r="CC496" s="411">
        <v>0</v>
      </c>
      <c r="CD496" s="411">
        <v>0</v>
      </c>
      <c r="CE496" s="411">
        <v>0</v>
      </c>
      <c r="CF496" s="411">
        <v>0</v>
      </c>
      <c r="CG496" s="411">
        <v>0</v>
      </c>
      <c r="CH496" s="412">
        <v>0</v>
      </c>
      <c r="CI496" s="411">
        <f t="shared" si="154"/>
        <v>0</v>
      </c>
      <c r="CJ496" s="411">
        <v>0</v>
      </c>
      <c r="CK496" s="411">
        <v>0</v>
      </c>
      <c r="CL496" s="411">
        <v>0</v>
      </c>
      <c r="CM496" s="411">
        <v>0</v>
      </c>
      <c r="CN496" s="411">
        <v>0</v>
      </c>
      <c r="CO496" s="411">
        <v>0</v>
      </c>
      <c r="CP496" s="411">
        <v>0</v>
      </c>
      <c r="CQ496" s="411">
        <v>0</v>
      </c>
      <c r="CR496" s="411">
        <v>0</v>
      </c>
      <c r="CS496" s="411">
        <v>0</v>
      </c>
      <c r="CT496" s="411">
        <v>0</v>
      </c>
      <c r="CU496" s="412">
        <v>0</v>
      </c>
      <c r="CV496" s="411">
        <f t="shared" si="155"/>
        <v>0</v>
      </c>
      <c r="CW496" s="411">
        <v>0</v>
      </c>
      <c r="CX496" s="411">
        <v>0</v>
      </c>
      <c r="CY496" s="411">
        <v>0</v>
      </c>
      <c r="CZ496" s="411">
        <v>0</v>
      </c>
      <c r="DA496" s="411">
        <v>0</v>
      </c>
      <c r="DB496" s="411">
        <v>0</v>
      </c>
      <c r="DC496" s="411">
        <v>0</v>
      </c>
      <c r="DD496" s="411">
        <v>0</v>
      </c>
      <c r="DE496" s="411">
        <v>0</v>
      </c>
      <c r="DF496" s="411">
        <v>0</v>
      </c>
      <c r="DG496" s="411">
        <v>0</v>
      </c>
      <c r="DH496" s="412">
        <v>0</v>
      </c>
      <c r="DI496" s="411">
        <f t="shared" si="156"/>
        <v>0</v>
      </c>
      <c r="DJ496" s="411">
        <v>0</v>
      </c>
      <c r="DK496" s="411">
        <v>0</v>
      </c>
      <c r="DL496" s="411">
        <v>0</v>
      </c>
      <c r="DM496" s="411">
        <v>0</v>
      </c>
      <c r="DN496" s="411">
        <v>0</v>
      </c>
      <c r="DO496" s="411">
        <v>0</v>
      </c>
      <c r="DP496" s="411">
        <v>0</v>
      </c>
      <c r="DQ496" s="411">
        <v>0</v>
      </c>
      <c r="DR496" s="411">
        <v>0</v>
      </c>
      <c r="DS496" s="411">
        <v>0</v>
      </c>
      <c r="DT496" s="411">
        <v>0</v>
      </c>
      <c r="DU496" s="412">
        <v>0</v>
      </c>
      <c r="DV496" s="411">
        <f t="shared" si="157"/>
        <v>0</v>
      </c>
      <c r="DW496" s="412">
        <v>0</v>
      </c>
      <c r="DX496" s="412">
        <v>0</v>
      </c>
      <c r="DY496" s="412">
        <v>0</v>
      </c>
      <c r="DZ496" s="412">
        <v>0</v>
      </c>
      <c r="EA496" s="412">
        <v>0</v>
      </c>
      <c r="EB496" s="412">
        <v>0</v>
      </c>
      <c r="EC496" s="412">
        <v>0</v>
      </c>
      <c r="ED496" s="412">
        <v>0</v>
      </c>
      <c r="EE496" s="412">
        <v>0</v>
      </c>
      <c r="EF496" s="412">
        <v>0</v>
      </c>
      <c r="EG496" s="412">
        <v>0</v>
      </c>
      <c r="EH496" s="412">
        <v>0</v>
      </c>
      <c r="EI496" s="411">
        <f t="shared" si="158"/>
        <v>0</v>
      </c>
      <c r="EK496" s="411">
        <f t="shared" si="159"/>
        <v>14</v>
      </c>
      <c r="EL496" s="7">
        <f t="shared" si="160"/>
        <v>-14</v>
      </c>
    </row>
    <row r="497" spans="1:142">
      <c r="A497" s="365" t="str">
        <f t="shared" si="142"/>
        <v xml:space="preserve"> 099</v>
      </c>
      <c r="B497" s="370" t="s">
        <v>950</v>
      </c>
      <c r="C497" s="370" t="s">
        <v>1216</v>
      </c>
      <c r="D497" s="411">
        <v>3</v>
      </c>
      <c r="E497" s="411">
        <v>3</v>
      </c>
      <c r="F497" s="411">
        <v>3</v>
      </c>
      <c r="G497" s="411">
        <v>3</v>
      </c>
      <c r="H497" s="411">
        <v>3</v>
      </c>
      <c r="I497" s="411">
        <v>3</v>
      </c>
      <c r="J497" s="411">
        <v>3</v>
      </c>
      <c r="K497" s="411">
        <v>3</v>
      </c>
      <c r="L497" s="411">
        <v>3</v>
      </c>
      <c r="M497" s="411">
        <v>3</v>
      </c>
      <c r="N497" s="411">
        <v>3</v>
      </c>
      <c r="O497" s="412">
        <v>3</v>
      </c>
      <c r="P497" s="411">
        <f t="shared" si="143"/>
        <v>36</v>
      </c>
      <c r="Q497" s="411">
        <f t="shared" si="144"/>
        <v>20.903225806451612</v>
      </c>
      <c r="R497" s="411">
        <f t="shared" si="145"/>
        <v>5.2691879866518354</v>
      </c>
      <c r="S497" s="411">
        <f t="shared" si="146"/>
        <v>9.8275862068965516</v>
      </c>
      <c r="T497" s="411">
        <v>0</v>
      </c>
      <c r="U497" s="411">
        <v>0</v>
      </c>
      <c r="V497" s="411">
        <v>0</v>
      </c>
      <c r="W497" s="411">
        <v>0</v>
      </c>
      <c r="X497" s="411">
        <v>0</v>
      </c>
      <c r="Y497" s="411">
        <v>0</v>
      </c>
      <c r="Z497" s="411">
        <v>0</v>
      </c>
      <c r="AA497" s="411">
        <v>0</v>
      </c>
      <c r="AB497" s="411">
        <v>0</v>
      </c>
      <c r="AC497" s="411">
        <v>0</v>
      </c>
      <c r="AD497" s="411">
        <v>0</v>
      </c>
      <c r="AE497" s="412">
        <v>0</v>
      </c>
      <c r="AF497" s="411">
        <f t="shared" si="147"/>
        <v>0</v>
      </c>
      <c r="AG497" s="411">
        <v>0</v>
      </c>
      <c r="AH497" s="411">
        <v>0</v>
      </c>
      <c r="AI497" s="411">
        <v>0</v>
      </c>
      <c r="AJ497" s="411">
        <v>0</v>
      </c>
      <c r="AK497" s="411">
        <v>0</v>
      </c>
      <c r="AL497" s="411">
        <v>0</v>
      </c>
      <c r="AM497" s="411">
        <v>0</v>
      </c>
      <c r="AN497" s="411">
        <v>0</v>
      </c>
      <c r="AO497" s="411">
        <v>0</v>
      </c>
      <c r="AP497" s="411">
        <v>0</v>
      </c>
      <c r="AQ497" s="411">
        <v>0</v>
      </c>
      <c r="AR497" s="412">
        <v>0</v>
      </c>
      <c r="AS497" s="411">
        <f t="shared" si="148"/>
        <v>0</v>
      </c>
      <c r="AT497" s="411">
        <f t="shared" si="149"/>
        <v>0</v>
      </c>
      <c r="AU497" s="411">
        <f t="shared" si="150"/>
        <v>0</v>
      </c>
      <c r="AV497" s="411">
        <f t="shared" si="151"/>
        <v>0</v>
      </c>
      <c r="AW497" s="411">
        <v>0</v>
      </c>
      <c r="AX497" s="411">
        <v>0</v>
      </c>
      <c r="AY497" s="411">
        <v>0</v>
      </c>
      <c r="AZ497" s="411">
        <v>0</v>
      </c>
      <c r="BA497" s="411">
        <v>0</v>
      </c>
      <c r="BB497" s="411">
        <v>0</v>
      </c>
      <c r="BC497" s="411">
        <v>0</v>
      </c>
      <c r="BD497" s="411">
        <v>0</v>
      </c>
      <c r="BE497" s="411">
        <v>0</v>
      </c>
      <c r="BF497" s="411">
        <v>0</v>
      </c>
      <c r="BG497" s="411">
        <v>0</v>
      </c>
      <c r="BH497" s="412">
        <v>0</v>
      </c>
      <c r="BI497" s="411">
        <f t="shared" si="152"/>
        <v>0</v>
      </c>
      <c r="BJ497" s="411">
        <v>0</v>
      </c>
      <c r="BK497" s="411">
        <v>0</v>
      </c>
      <c r="BL497" s="411">
        <v>0</v>
      </c>
      <c r="BM497" s="411">
        <v>0</v>
      </c>
      <c r="BN497" s="411">
        <v>0</v>
      </c>
      <c r="BO497" s="411">
        <v>0</v>
      </c>
      <c r="BP497" s="411">
        <v>0</v>
      </c>
      <c r="BQ497" s="411">
        <v>0</v>
      </c>
      <c r="BR497" s="411">
        <v>0</v>
      </c>
      <c r="BS497" s="411">
        <v>0</v>
      </c>
      <c r="BT497" s="411">
        <v>0</v>
      </c>
      <c r="BU497" s="412">
        <v>0</v>
      </c>
      <c r="BV497" s="411">
        <f t="shared" si="153"/>
        <v>0</v>
      </c>
      <c r="BW497" s="411">
        <v>0</v>
      </c>
      <c r="BX497" s="411">
        <v>0</v>
      </c>
      <c r="BY497" s="411">
        <v>0</v>
      </c>
      <c r="BZ497" s="411">
        <v>0</v>
      </c>
      <c r="CA497" s="411">
        <v>0</v>
      </c>
      <c r="CB497" s="411">
        <v>0</v>
      </c>
      <c r="CC497" s="411">
        <v>0</v>
      </c>
      <c r="CD497" s="411">
        <v>0</v>
      </c>
      <c r="CE497" s="411">
        <v>0</v>
      </c>
      <c r="CF497" s="411">
        <v>0</v>
      </c>
      <c r="CG497" s="411">
        <v>0</v>
      </c>
      <c r="CH497" s="412">
        <v>0</v>
      </c>
      <c r="CI497" s="411">
        <f t="shared" si="154"/>
        <v>0</v>
      </c>
      <c r="CJ497" s="411">
        <v>0</v>
      </c>
      <c r="CK497" s="411">
        <v>0</v>
      </c>
      <c r="CL497" s="411">
        <v>0</v>
      </c>
      <c r="CM497" s="411">
        <v>0</v>
      </c>
      <c r="CN497" s="411">
        <v>0</v>
      </c>
      <c r="CO497" s="411">
        <v>0</v>
      </c>
      <c r="CP497" s="411">
        <v>0</v>
      </c>
      <c r="CQ497" s="411">
        <v>0</v>
      </c>
      <c r="CR497" s="411">
        <v>0</v>
      </c>
      <c r="CS497" s="411">
        <v>0</v>
      </c>
      <c r="CT497" s="411">
        <v>0</v>
      </c>
      <c r="CU497" s="412">
        <v>0</v>
      </c>
      <c r="CV497" s="411">
        <f t="shared" si="155"/>
        <v>0</v>
      </c>
      <c r="CW497" s="411">
        <v>0</v>
      </c>
      <c r="CX497" s="411">
        <v>0</v>
      </c>
      <c r="CY497" s="411">
        <v>0</v>
      </c>
      <c r="CZ497" s="411">
        <v>0</v>
      </c>
      <c r="DA497" s="411">
        <v>0</v>
      </c>
      <c r="DB497" s="411">
        <v>0</v>
      </c>
      <c r="DC497" s="411">
        <v>0</v>
      </c>
      <c r="DD497" s="411">
        <v>0</v>
      </c>
      <c r="DE497" s="411">
        <v>0</v>
      </c>
      <c r="DF497" s="411">
        <v>0</v>
      </c>
      <c r="DG497" s="411">
        <v>0</v>
      </c>
      <c r="DH497" s="412">
        <v>0</v>
      </c>
      <c r="DI497" s="411">
        <f t="shared" si="156"/>
        <v>0</v>
      </c>
      <c r="DJ497" s="411">
        <v>0</v>
      </c>
      <c r="DK497" s="411">
        <v>0</v>
      </c>
      <c r="DL497" s="411">
        <v>0</v>
      </c>
      <c r="DM497" s="411">
        <v>0</v>
      </c>
      <c r="DN497" s="411">
        <v>0</v>
      </c>
      <c r="DO497" s="411">
        <v>0</v>
      </c>
      <c r="DP497" s="411">
        <v>0</v>
      </c>
      <c r="DQ497" s="411">
        <v>0</v>
      </c>
      <c r="DR497" s="411">
        <v>0</v>
      </c>
      <c r="DS497" s="411">
        <v>0</v>
      </c>
      <c r="DT497" s="411">
        <v>0</v>
      </c>
      <c r="DU497" s="412">
        <v>0</v>
      </c>
      <c r="DV497" s="411">
        <f t="shared" si="157"/>
        <v>0</v>
      </c>
      <c r="DW497" s="412">
        <v>0</v>
      </c>
      <c r="DX497" s="412">
        <v>0</v>
      </c>
      <c r="DY497" s="412">
        <v>0</v>
      </c>
      <c r="DZ497" s="412">
        <v>0</v>
      </c>
      <c r="EA497" s="412">
        <v>0</v>
      </c>
      <c r="EB497" s="412">
        <v>0</v>
      </c>
      <c r="EC497" s="412">
        <v>0</v>
      </c>
      <c r="ED497" s="412">
        <v>0</v>
      </c>
      <c r="EE497" s="412">
        <v>0</v>
      </c>
      <c r="EF497" s="412">
        <v>0</v>
      </c>
      <c r="EG497" s="412">
        <v>0</v>
      </c>
      <c r="EH497" s="412">
        <v>0</v>
      </c>
      <c r="EI497" s="411">
        <f t="shared" si="158"/>
        <v>0</v>
      </c>
      <c r="EK497" s="411">
        <f t="shared" si="159"/>
        <v>36</v>
      </c>
      <c r="EL497" s="7">
        <f t="shared" si="160"/>
        <v>-36</v>
      </c>
    </row>
    <row r="498" spans="1:142">
      <c r="A498" s="365" t="str">
        <f t="shared" si="142"/>
        <v xml:space="preserve"> 099</v>
      </c>
      <c r="B498" s="370" t="s">
        <v>950</v>
      </c>
      <c r="C498" s="370" t="s">
        <v>1187</v>
      </c>
      <c r="D498" s="411">
        <v>3</v>
      </c>
      <c r="E498" s="411">
        <v>3</v>
      </c>
      <c r="F498" s="411">
        <v>3</v>
      </c>
      <c r="G498" s="411">
        <v>3</v>
      </c>
      <c r="H498" s="411">
        <v>3</v>
      </c>
      <c r="I498" s="411">
        <v>3</v>
      </c>
      <c r="J498" s="411">
        <v>3</v>
      </c>
      <c r="K498" s="411">
        <v>3</v>
      </c>
      <c r="L498" s="411">
        <v>3</v>
      </c>
      <c r="M498" s="411">
        <v>3</v>
      </c>
      <c r="N498" s="411">
        <v>3</v>
      </c>
      <c r="O498" s="412">
        <v>3</v>
      </c>
      <c r="P498" s="411">
        <f t="shared" si="143"/>
        <v>36</v>
      </c>
      <c r="Q498" s="411">
        <f t="shared" si="144"/>
        <v>20.903225806451612</v>
      </c>
      <c r="R498" s="411">
        <f t="shared" si="145"/>
        <v>5.2691879866518354</v>
      </c>
      <c r="S498" s="411">
        <f t="shared" si="146"/>
        <v>9.8275862068965516</v>
      </c>
      <c r="T498" s="411">
        <v>0</v>
      </c>
      <c r="U498" s="411">
        <v>0</v>
      </c>
      <c r="V498" s="411">
        <v>0</v>
      </c>
      <c r="W498" s="411">
        <v>0</v>
      </c>
      <c r="X498" s="411">
        <v>0</v>
      </c>
      <c r="Y498" s="411">
        <v>0</v>
      </c>
      <c r="Z498" s="411">
        <v>0</v>
      </c>
      <c r="AA498" s="411">
        <v>0</v>
      </c>
      <c r="AB498" s="411">
        <v>0</v>
      </c>
      <c r="AC498" s="411">
        <v>0</v>
      </c>
      <c r="AD498" s="411">
        <v>0</v>
      </c>
      <c r="AE498" s="412">
        <v>0</v>
      </c>
      <c r="AF498" s="411">
        <f t="shared" si="147"/>
        <v>0</v>
      </c>
      <c r="AG498" s="411">
        <v>0</v>
      </c>
      <c r="AH498" s="411">
        <v>0</v>
      </c>
      <c r="AI498" s="411">
        <v>0</v>
      </c>
      <c r="AJ498" s="411">
        <v>0</v>
      </c>
      <c r="AK498" s="411">
        <v>0</v>
      </c>
      <c r="AL498" s="411">
        <v>0</v>
      </c>
      <c r="AM498" s="411">
        <v>0</v>
      </c>
      <c r="AN498" s="411">
        <v>0</v>
      </c>
      <c r="AO498" s="411">
        <v>0</v>
      </c>
      <c r="AP498" s="411">
        <v>0</v>
      </c>
      <c r="AQ498" s="411">
        <v>0</v>
      </c>
      <c r="AR498" s="412">
        <v>0</v>
      </c>
      <c r="AS498" s="411">
        <f t="shared" si="148"/>
        <v>0</v>
      </c>
      <c r="AT498" s="411">
        <f t="shared" si="149"/>
        <v>0</v>
      </c>
      <c r="AU498" s="411">
        <f t="shared" si="150"/>
        <v>0</v>
      </c>
      <c r="AV498" s="411">
        <f t="shared" si="151"/>
        <v>0</v>
      </c>
      <c r="AW498" s="411">
        <v>0</v>
      </c>
      <c r="AX498" s="411">
        <v>0</v>
      </c>
      <c r="AY498" s="411">
        <v>0</v>
      </c>
      <c r="AZ498" s="411">
        <v>0</v>
      </c>
      <c r="BA498" s="411">
        <v>0</v>
      </c>
      <c r="BB498" s="411">
        <v>0</v>
      </c>
      <c r="BC498" s="411">
        <v>0</v>
      </c>
      <c r="BD498" s="411">
        <v>0</v>
      </c>
      <c r="BE498" s="411">
        <v>0</v>
      </c>
      <c r="BF498" s="411">
        <v>0</v>
      </c>
      <c r="BG498" s="411">
        <v>0</v>
      </c>
      <c r="BH498" s="412">
        <v>0</v>
      </c>
      <c r="BI498" s="411">
        <f t="shared" si="152"/>
        <v>0</v>
      </c>
      <c r="BJ498" s="411">
        <v>0</v>
      </c>
      <c r="BK498" s="411">
        <v>0</v>
      </c>
      <c r="BL498" s="411">
        <v>0</v>
      </c>
      <c r="BM498" s="411">
        <v>0</v>
      </c>
      <c r="BN498" s="411">
        <v>0</v>
      </c>
      <c r="BO498" s="411">
        <v>0</v>
      </c>
      <c r="BP498" s="411">
        <v>0</v>
      </c>
      <c r="BQ498" s="411">
        <v>0</v>
      </c>
      <c r="BR498" s="411">
        <v>0</v>
      </c>
      <c r="BS498" s="411">
        <v>0</v>
      </c>
      <c r="BT498" s="411">
        <v>0</v>
      </c>
      <c r="BU498" s="412">
        <v>0</v>
      </c>
      <c r="BV498" s="411">
        <f t="shared" si="153"/>
        <v>0</v>
      </c>
      <c r="BW498" s="411">
        <v>0</v>
      </c>
      <c r="BX498" s="411">
        <v>0</v>
      </c>
      <c r="BY498" s="411">
        <v>0</v>
      </c>
      <c r="BZ498" s="411">
        <v>0</v>
      </c>
      <c r="CA498" s="411">
        <v>0</v>
      </c>
      <c r="CB498" s="411">
        <v>0</v>
      </c>
      <c r="CC498" s="411">
        <v>0</v>
      </c>
      <c r="CD498" s="411">
        <v>0</v>
      </c>
      <c r="CE498" s="411">
        <v>0</v>
      </c>
      <c r="CF498" s="411">
        <v>0</v>
      </c>
      <c r="CG498" s="411">
        <v>0</v>
      </c>
      <c r="CH498" s="412">
        <v>0</v>
      </c>
      <c r="CI498" s="411">
        <f t="shared" si="154"/>
        <v>0</v>
      </c>
      <c r="CJ498" s="411">
        <v>0</v>
      </c>
      <c r="CK498" s="411">
        <v>0</v>
      </c>
      <c r="CL498" s="411">
        <v>0</v>
      </c>
      <c r="CM498" s="411">
        <v>0</v>
      </c>
      <c r="CN498" s="411">
        <v>0</v>
      </c>
      <c r="CO498" s="411">
        <v>0</v>
      </c>
      <c r="CP498" s="411">
        <v>0</v>
      </c>
      <c r="CQ498" s="411">
        <v>0</v>
      </c>
      <c r="CR498" s="411">
        <v>0</v>
      </c>
      <c r="CS498" s="411">
        <v>0</v>
      </c>
      <c r="CT498" s="411">
        <v>0</v>
      </c>
      <c r="CU498" s="412">
        <v>0</v>
      </c>
      <c r="CV498" s="411">
        <f t="shared" si="155"/>
        <v>0</v>
      </c>
      <c r="CW498" s="411">
        <v>0</v>
      </c>
      <c r="CX498" s="411">
        <v>0</v>
      </c>
      <c r="CY498" s="411">
        <v>0</v>
      </c>
      <c r="CZ498" s="411">
        <v>0</v>
      </c>
      <c r="DA498" s="411">
        <v>0</v>
      </c>
      <c r="DB498" s="411">
        <v>0</v>
      </c>
      <c r="DC498" s="411">
        <v>0</v>
      </c>
      <c r="DD498" s="411">
        <v>0</v>
      </c>
      <c r="DE498" s="411">
        <v>0</v>
      </c>
      <c r="DF498" s="411">
        <v>0</v>
      </c>
      <c r="DG498" s="411">
        <v>0</v>
      </c>
      <c r="DH498" s="412">
        <v>0</v>
      </c>
      <c r="DI498" s="411">
        <f t="shared" si="156"/>
        <v>0</v>
      </c>
      <c r="DJ498" s="411">
        <v>0</v>
      </c>
      <c r="DK498" s="411">
        <v>0</v>
      </c>
      <c r="DL498" s="411">
        <v>0</v>
      </c>
      <c r="DM498" s="411">
        <v>0</v>
      </c>
      <c r="DN498" s="411">
        <v>0</v>
      </c>
      <c r="DO498" s="411">
        <v>0</v>
      </c>
      <c r="DP498" s="411">
        <v>0</v>
      </c>
      <c r="DQ498" s="411">
        <v>0</v>
      </c>
      <c r="DR498" s="411">
        <v>0</v>
      </c>
      <c r="DS498" s="411">
        <v>0</v>
      </c>
      <c r="DT498" s="411">
        <v>0</v>
      </c>
      <c r="DU498" s="412">
        <v>0</v>
      </c>
      <c r="DV498" s="411">
        <f t="shared" si="157"/>
        <v>0</v>
      </c>
      <c r="DW498" s="412">
        <v>0</v>
      </c>
      <c r="DX498" s="412">
        <v>0</v>
      </c>
      <c r="DY498" s="412">
        <v>0</v>
      </c>
      <c r="DZ498" s="412">
        <v>0</v>
      </c>
      <c r="EA498" s="412">
        <v>0</v>
      </c>
      <c r="EB498" s="412">
        <v>0</v>
      </c>
      <c r="EC498" s="412">
        <v>0</v>
      </c>
      <c r="ED498" s="412">
        <v>0</v>
      </c>
      <c r="EE498" s="412">
        <v>0</v>
      </c>
      <c r="EF498" s="412">
        <v>0</v>
      </c>
      <c r="EG498" s="412">
        <v>0</v>
      </c>
      <c r="EH498" s="412">
        <v>0</v>
      </c>
      <c r="EI498" s="411">
        <f t="shared" si="158"/>
        <v>0</v>
      </c>
      <c r="EK498" s="411">
        <f t="shared" si="159"/>
        <v>36</v>
      </c>
      <c r="EL498" s="7">
        <f t="shared" si="160"/>
        <v>-36</v>
      </c>
    </row>
    <row r="499" spans="1:142">
      <c r="A499" s="365" t="str">
        <f t="shared" si="142"/>
        <v xml:space="preserve"> 103</v>
      </c>
      <c r="B499" s="370" t="s">
        <v>951</v>
      </c>
      <c r="C499" s="370" t="s">
        <v>1167</v>
      </c>
      <c r="D499" s="411">
        <v>2</v>
      </c>
      <c r="E499" s="411">
        <v>2</v>
      </c>
      <c r="F499" s="411">
        <v>2</v>
      </c>
      <c r="G499" s="411">
        <v>2</v>
      </c>
      <c r="H499" s="411">
        <v>2</v>
      </c>
      <c r="I499" s="411">
        <v>2</v>
      </c>
      <c r="J499" s="411">
        <v>2</v>
      </c>
      <c r="K499" s="411">
        <v>2</v>
      </c>
      <c r="L499" s="411">
        <v>2</v>
      </c>
      <c r="M499" s="411">
        <v>2</v>
      </c>
      <c r="N499" s="411">
        <v>2</v>
      </c>
      <c r="O499" s="412">
        <v>2</v>
      </c>
      <c r="P499" s="411">
        <f t="shared" si="143"/>
        <v>24</v>
      </c>
      <c r="Q499" s="411">
        <f t="shared" si="144"/>
        <v>13.935483870967742</v>
      </c>
      <c r="R499" s="411">
        <f t="shared" si="145"/>
        <v>3.5127919911012233</v>
      </c>
      <c r="S499" s="411">
        <f t="shared" si="146"/>
        <v>6.5517241379310347</v>
      </c>
      <c r="T499" s="411">
        <v>0</v>
      </c>
      <c r="U499" s="411">
        <v>0</v>
      </c>
      <c r="V499" s="411">
        <v>0</v>
      </c>
      <c r="W499" s="411">
        <v>0</v>
      </c>
      <c r="X499" s="411">
        <v>0</v>
      </c>
      <c r="Y499" s="411">
        <v>0</v>
      </c>
      <c r="Z499" s="411">
        <v>0</v>
      </c>
      <c r="AA499" s="411">
        <v>0</v>
      </c>
      <c r="AB499" s="411">
        <v>0</v>
      </c>
      <c r="AC499" s="411">
        <v>0</v>
      </c>
      <c r="AD499" s="411">
        <v>0</v>
      </c>
      <c r="AE499" s="412">
        <v>0</v>
      </c>
      <c r="AF499" s="411">
        <f t="shared" si="147"/>
        <v>0</v>
      </c>
      <c r="AG499" s="411">
        <v>2</v>
      </c>
      <c r="AH499" s="411">
        <v>2</v>
      </c>
      <c r="AI499" s="411">
        <v>2</v>
      </c>
      <c r="AJ499" s="411">
        <v>2</v>
      </c>
      <c r="AK499" s="411">
        <v>2</v>
      </c>
      <c r="AL499" s="411">
        <v>2</v>
      </c>
      <c r="AM499" s="411">
        <v>2</v>
      </c>
      <c r="AN499" s="411">
        <v>2</v>
      </c>
      <c r="AO499" s="411">
        <v>2</v>
      </c>
      <c r="AP499" s="411">
        <v>2</v>
      </c>
      <c r="AQ499" s="411">
        <v>2</v>
      </c>
      <c r="AR499" s="412">
        <v>2</v>
      </c>
      <c r="AS499" s="411">
        <f t="shared" si="148"/>
        <v>24</v>
      </c>
      <c r="AT499" s="411">
        <f t="shared" si="149"/>
        <v>13.935483870967742</v>
      </c>
      <c r="AU499" s="411">
        <f t="shared" si="150"/>
        <v>3.5127919911012233</v>
      </c>
      <c r="AV499" s="411">
        <f t="shared" si="151"/>
        <v>6.5517241379310347</v>
      </c>
      <c r="AW499" s="411">
        <v>0</v>
      </c>
      <c r="AX499" s="411">
        <v>0</v>
      </c>
      <c r="AY499" s="411">
        <v>0</v>
      </c>
      <c r="AZ499" s="411">
        <v>0</v>
      </c>
      <c r="BA499" s="411">
        <v>0</v>
      </c>
      <c r="BB499" s="411">
        <v>0</v>
      </c>
      <c r="BC499" s="411">
        <v>0</v>
      </c>
      <c r="BD499" s="411">
        <v>0</v>
      </c>
      <c r="BE499" s="411">
        <v>0</v>
      </c>
      <c r="BF499" s="411">
        <v>0</v>
      </c>
      <c r="BG499" s="411">
        <v>0</v>
      </c>
      <c r="BH499" s="412">
        <v>0</v>
      </c>
      <c r="BI499" s="411">
        <f t="shared" si="152"/>
        <v>0</v>
      </c>
      <c r="BJ499" s="411">
        <v>2</v>
      </c>
      <c r="BK499" s="411">
        <v>2</v>
      </c>
      <c r="BL499" s="411">
        <v>2</v>
      </c>
      <c r="BM499" s="411">
        <v>2</v>
      </c>
      <c r="BN499" s="411">
        <v>2</v>
      </c>
      <c r="BO499" s="411">
        <v>2</v>
      </c>
      <c r="BP499" s="411">
        <v>2</v>
      </c>
      <c r="BQ499" s="411">
        <v>2</v>
      </c>
      <c r="BR499" s="411">
        <v>2</v>
      </c>
      <c r="BS499" s="411">
        <v>2</v>
      </c>
      <c r="BT499" s="411">
        <v>2</v>
      </c>
      <c r="BU499" s="412">
        <v>2</v>
      </c>
      <c r="BV499" s="411">
        <f t="shared" si="153"/>
        <v>24</v>
      </c>
      <c r="BW499" s="411">
        <v>0</v>
      </c>
      <c r="BX499" s="411">
        <v>0</v>
      </c>
      <c r="BY499" s="411">
        <v>0</v>
      </c>
      <c r="BZ499" s="411">
        <v>0</v>
      </c>
      <c r="CA499" s="411">
        <v>0</v>
      </c>
      <c r="CB499" s="411">
        <v>0</v>
      </c>
      <c r="CC499" s="411">
        <v>0</v>
      </c>
      <c r="CD499" s="411">
        <v>0</v>
      </c>
      <c r="CE499" s="411">
        <v>0</v>
      </c>
      <c r="CF499" s="411">
        <v>0</v>
      </c>
      <c r="CG499" s="411">
        <v>0</v>
      </c>
      <c r="CH499" s="412">
        <v>0</v>
      </c>
      <c r="CI499" s="411">
        <f t="shared" si="154"/>
        <v>0</v>
      </c>
      <c r="CJ499" s="411">
        <v>2</v>
      </c>
      <c r="CK499" s="411">
        <v>2</v>
      </c>
      <c r="CL499" s="411">
        <v>2</v>
      </c>
      <c r="CM499" s="411">
        <v>2</v>
      </c>
      <c r="CN499" s="411">
        <v>2</v>
      </c>
      <c r="CO499" s="411">
        <v>2</v>
      </c>
      <c r="CP499" s="411">
        <v>2</v>
      </c>
      <c r="CQ499" s="411">
        <v>2</v>
      </c>
      <c r="CR499" s="411">
        <v>2</v>
      </c>
      <c r="CS499" s="411">
        <v>2</v>
      </c>
      <c r="CT499" s="411">
        <v>2</v>
      </c>
      <c r="CU499" s="412">
        <v>2</v>
      </c>
      <c r="CV499" s="411">
        <f t="shared" si="155"/>
        <v>24</v>
      </c>
      <c r="CW499" s="411">
        <v>0</v>
      </c>
      <c r="CX499" s="411">
        <v>0</v>
      </c>
      <c r="CY499" s="411">
        <v>0</v>
      </c>
      <c r="CZ499" s="411">
        <v>0</v>
      </c>
      <c r="DA499" s="411">
        <v>0</v>
      </c>
      <c r="DB499" s="411">
        <v>0</v>
      </c>
      <c r="DC499" s="411">
        <v>0</v>
      </c>
      <c r="DD499" s="411">
        <v>0</v>
      </c>
      <c r="DE499" s="411">
        <v>0</v>
      </c>
      <c r="DF499" s="411">
        <v>0</v>
      </c>
      <c r="DG499" s="411">
        <v>0</v>
      </c>
      <c r="DH499" s="412">
        <v>0</v>
      </c>
      <c r="DI499" s="411">
        <f t="shared" si="156"/>
        <v>0</v>
      </c>
      <c r="DJ499" s="411">
        <v>2</v>
      </c>
      <c r="DK499" s="411">
        <v>2</v>
      </c>
      <c r="DL499" s="411">
        <v>2</v>
      </c>
      <c r="DM499" s="411">
        <v>2</v>
      </c>
      <c r="DN499" s="411">
        <v>2</v>
      </c>
      <c r="DO499" s="411">
        <v>2</v>
      </c>
      <c r="DP499" s="411">
        <v>2</v>
      </c>
      <c r="DQ499" s="411">
        <v>2</v>
      </c>
      <c r="DR499" s="411">
        <v>2</v>
      </c>
      <c r="DS499" s="411">
        <v>2</v>
      </c>
      <c r="DT499" s="411">
        <v>2</v>
      </c>
      <c r="DU499" s="412">
        <v>2</v>
      </c>
      <c r="DV499" s="411">
        <f t="shared" si="157"/>
        <v>24</v>
      </c>
      <c r="DW499" s="412">
        <v>2</v>
      </c>
      <c r="DX499" s="412">
        <v>2</v>
      </c>
      <c r="DY499" s="412">
        <v>2</v>
      </c>
      <c r="DZ499" s="412">
        <v>2</v>
      </c>
      <c r="EA499" s="412">
        <v>2</v>
      </c>
      <c r="EB499" s="412">
        <v>2</v>
      </c>
      <c r="EC499" s="412">
        <v>2</v>
      </c>
      <c r="ED499" s="412">
        <v>2</v>
      </c>
      <c r="EE499" s="412">
        <v>2</v>
      </c>
      <c r="EF499" s="412">
        <v>2</v>
      </c>
      <c r="EG499" s="412">
        <v>2</v>
      </c>
      <c r="EH499" s="412">
        <v>2</v>
      </c>
      <c r="EI499" s="411">
        <f t="shared" si="158"/>
        <v>24</v>
      </c>
      <c r="EK499" s="411">
        <f t="shared" si="159"/>
        <v>24</v>
      </c>
      <c r="EL499" s="7">
        <f t="shared" si="160"/>
        <v>0</v>
      </c>
    </row>
    <row r="500" spans="1:142">
      <c r="A500" s="365" t="str">
        <f t="shared" si="142"/>
        <v xml:space="preserve"> 103</v>
      </c>
      <c r="B500" s="370" t="s">
        <v>951</v>
      </c>
      <c r="C500" s="370" t="s">
        <v>1168</v>
      </c>
      <c r="D500" s="411">
        <v>222</v>
      </c>
      <c r="E500" s="411">
        <v>237</v>
      </c>
      <c r="F500" s="411">
        <v>270</v>
      </c>
      <c r="G500" s="411">
        <v>297</v>
      </c>
      <c r="H500" s="411">
        <v>348</v>
      </c>
      <c r="I500" s="411">
        <v>366</v>
      </c>
      <c r="J500" s="411">
        <v>396</v>
      </c>
      <c r="K500" s="411">
        <v>390</v>
      </c>
      <c r="L500" s="411">
        <v>327</v>
      </c>
      <c r="M500" s="411">
        <v>327</v>
      </c>
      <c r="N500" s="411">
        <v>279</v>
      </c>
      <c r="O500" s="412">
        <v>249</v>
      </c>
      <c r="P500" s="411">
        <f t="shared" si="143"/>
        <v>3708</v>
      </c>
      <c r="Q500" s="411">
        <f t="shared" si="144"/>
        <v>2123.2258064516127</v>
      </c>
      <c r="R500" s="411">
        <f t="shared" si="145"/>
        <v>639.56729699666289</v>
      </c>
      <c r="S500" s="411">
        <f t="shared" si="146"/>
        <v>945.20689655172418</v>
      </c>
      <c r="T500" s="411">
        <v>0</v>
      </c>
      <c r="U500" s="411">
        <v>0</v>
      </c>
      <c r="V500" s="411">
        <v>0</v>
      </c>
      <c r="W500" s="411">
        <v>0</v>
      </c>
      <c r="X500" s="411">
        <v>0</v>
      </c>
      <c r="Y500" s="411">
        <v>0</v>
      </c>
      <c r="Z500" s="411">
        <v>0</v>
      </c>
      <c r="AA500" s="411">
        <v>0</v>
      </c>
      <c r="AB500" s="411">
        <v>0</v>
      </c>
      <c r="AC500" s="411">
        <v>0</v>
      </c>
      <c r="AD500" s="411">
        <v>0</v>
      </c>
      <c r="AE500" s="412">
        <v>0</v>
      </c>
      <c r="AF500" s="411">
        <f t="shared" si="147"/>
        <v>0</v>
      </c>
      <c r="AG500" s="411">
        <v>222</v>
      </c>
      <c r="AH500" s="411">
        <v>237</v>
      </c>
      <c r="AI500" s="411">
        <v>270</v>
      </c>
      <c r="AJ500" s="411">
        <v>297</v>
      </c>
      <c r="AK500" s="411">
        <v>348</v>
      </c>
      <c r="AL500" s="411">
        <v>366</v>
      </c>
      <c r="AM500" s="411">
        <v>396</v>
      </c>
      <c r="AN500" s="411">
        <v>390</v>
      </c>
      <c r="AO500" s="411">
        <v>327</v>
      </c>
      <c r="AP500" s="411">
        <v>327</v>
      </c>
      <c r="AQ500" s="411">
        <v>279</v>
      </c>
      <c r="AR500" s="412">
        <v>249</v>
      </c>
      <c r="AS500" s="411">
        <f t="shared" si="148"/>
        <v>3708</v>
      </c>
      <c r="AT500" s="411">
        <f t="shared" si="149"/>
        <v>2123.2258064516127</v>
      </c>
      <c r="AU500" s="411">
        <f t="shared" si="150"/>
        <v>639.56729699666289</v>
      </c>
      <c r="AV500" s="411">
        <f t="shared" si="151"/>
        <v>945.20689655172418</v>
      </c>
      <c r="AW500" s="411">
        <v>0</v>
      </c>
      <c r="AX500" s="411">
        <v>0</v>
      </c>
      <c r="AY500" s="411">
        <v>0</v>
      </c>
      <c r="AZ500" s="411">
        <v>0</v>
      </c>
      <c r="BA500" s="411">
        <v>0</v>
      </c>
      <c r="BB500" s="411">
        <v>0</v>
      </c>
      <c r="BC500" s="411">
        <v>0</v>
      </c>
      <c r="BD500" s="411">
        <v>0</v>
      </c>
      <c r="BE500" s="411">
        <v>0</v>
      </c>
      <c r="BF500" s="411">
        <v>0</v>
      </c>
      <c r="BG500" s="411">
        <v>0</v>
      </c>
      <c r="BH500" s="412">
        <v>0</v>
      </c>
      <c r="BI500" s="411">
        <f t="shared" si="152"/>
        <v>0</v>
      </c>
      <c r="BJ500" s="411">
        <v>222</v>
      </c>
      <c r="BK500" s="411">
        <v>237</v>
      </c>
      <c r="BL500" s="411">
        <v>270</v>
      </c>
      <c r="BM500" s="411">
        <v>297</v>
      </c>
      <c r="BN500" s="411">
        <v>348</v>
      </c>
      <c r="BO500" s="411">
        <v>366</v>
      </c>
      <c r="BP500" s="411">
        <v>396</v>
      </c>
      <c r="BQ500" s="411">
        <v>390</v>
      </c>
      <c r="BR500" s="411">
        <v>327</v>
      </c>
      <c r="BS500" s="411">
        <v>327</v>
      </c>
      <c r="BT500" s="411">
        <v>279</v>
      </c>
      <c r="BU500" s="412">
        <v>249</v>
      </c>
      <c r="BV500" s="411">
        <f t="shared" si="153"/>
        <v>3708</v>
      </c>
      <c r="BW500" s="411">
        <v>0</v>
      </c>
      <c r="BX500" s="411">
        <v>0</v>
      </c>
      <c r="BY500" s="411">
        <v>0</v>
      </c>
      <c r="BZ500" s="411">
        <v>0</v>
      </c>
      <c r="CA500" s="411">
        <v>0</v>
      </c>
      <c r="CB500" s="411">
        <v>0</v>
      </c>
      <c r="CC500" s="411">
        <v>0</v>
      </c>
      <c r="CD500" s="411">
        <v>0</v>
      </c>
      <c r="CE500" s="411">
        <v>0</v>
      </c>
      <c r="CF500" s="411">
        <v>0</v>
      </c>
      <c r="CG500" s="411">
        <v>0</v>
      </c>
      <c r="CH500" s="412">
        <v>0</v>
      </c>
      <c r="CI500" s="411">
        <f t="shared" si="154"/>
        <v>0</v>
      </c>
      <c r="CJ500" s="411">
        <v>222</v>
      </c>
      <c r="CK500" s="411">
        <v>237</v>
      </c>
      <c r="CL500" s="411">
        <v>270</v>
      </c>
      <c r="CM500" s="411">
        <v>297</v>
      </c>
      <c r="CN500" s="411">
        <v>348</v>
      </c>
      <c r="CO500" s="411">
        <v>366</v>
      </c>
      <c r="CP500" s="411">
        <v>396</v>
      </c>
      <c r="CQ500" s="411">
        <v>390</v>
      </c>
      <c r="CR500" s="411">
        <v>327</v>
      </c>
      <c r="CS500" s="411">
        <v>327</v>
      </c>
      <c r="CT500" s="411">
        <v>279</v>
      </c>
      <c r="CU500" s="412">
        <v>249</v>
      </c>
      <c r="CV500" s="411">
        <f t="shared" si="155"/>
        <v>3708</v>
      </c>
      <c r="CW500" s="411">
        <v>0</v>
      </c>
      <c r="CX500" s="411">
        <v>0</v>
      </c>
      <c r="CY500" s="411">
        <v>0</v>
      </c>
      <c r="CZ500" s="411">
        <v>0</v>
      </c>
      <c r="DA500" s="411">
        <v>0</v>
      </c>
      <c r="DB500" s="411">
        <v>0</v>
      </c>
      <c r="DC500" s="411">
        <v>0</v>
      </c>
      <c r="DD500" s="411">
        <v>0</v>
      </c>
      <c r="DE500" s="411">
        <v>0</v>
      </c>
      <c r="DF500" s="411">
        <v>0</v>
      </c>
      <c r="DG500" s="411">
        <v>0</v>
      </c>
      <c r="DH500" s="412">
        <v>0</v>
      </c>
      <c r="DI500" s="411">
        <f t="shared" si="156"/>
        <v>0</v>
      </c>
      <c r="DJ500" s="411">
        <v>222</v>
      </c>
      <c r="DK500" s="411">
        <v>237</v>
      </c>
      <c r="DL500" s="411">
        <v>270</v>
      </c>
      <c r="DM500" s="411">
        <v>297</v>
      </c>
      <c r="DN500" s="411">
        <v>348</v>
      </c>
      <c r="DO500" s="411">
        <v>366</v>
      </c>
      <c r="DP500" s="411">
        <v>396</v>
      </c>
      <c r="DQ500" s="411">
        <v>390</v>
      </c>
      <c r="DR500" s="411">
        <v>327</v>
      </c>
      <c r="DS500" s="411">
        <v>327</v>
      </c>
      <c r="DT500" s="411">
        <v>279</v>
      </c>
      <c r="DU500" s="412">
        <v>249</v>
      </c>
      <c r="DV500" s="411">
        <f t="shared" si="157"/>
        <v>3708</v>
      </c>
      <c r="DW500" s="412">
        <v>222</v>
      </c>
      <c r="DX500" s="412">
        <v>237</v>
      </c>
      <c r="DY500" s="412">
        <v>270</v>
      </c>
      <c r="DZ500" s="412">
        <v>297</v>
      </c>
      <c r="EA500" s="412">
        <v>348</v>
      </c>
      <c r="EB500" s="412">
        <v>366</v>
      </c>
      <c r="EC500" s="412">
        <v>396</v>
      </c>
      <c r="ED500" s="412">
        <v>390</v>
      </c>
      <c r="EE500" s="412">
        <v>327</v>
      </c>
      <c r="EF500" s="412">
        <v>327</v>
      </c>
      <c r="EG500" s="412">
        <v>279</v>
      </c>
      <c r="EH500" s="412">
        <v>249</v>
      </c>
      <c r="EI500" s="411">
        <f t="shared" si="158"/>
        <v>3708</v>
      </c>
      <c r="EK500" s="411">
        <f t="shared" si="159"/>
        <v>3708</v>
      </c>
      <c r="EL500" s="7">
        <f t="shared" si="160"/>
        <v>0</v>
      </c>
    </row>
    <row r="501" spans="1:142">
      <c r="A501" s="365" t="str">
        <f t="shared" si="142"/>
        <v xml:space="preserve"> 103</v>
      </c>
      <c r="B501" s="370" t="s">
        <v>951</v>
      </c>
      <c r="C501" s="370" t="s">
        <v>1169</v>
      </c>
      <c r="D501" s="411">
        <v>222</v>
      </c>
      <c r="E501" s="411">
        <v>237</v>
      </c>
      <c r="F501" s="411">
        <v>270</v>
      </c>
      <c r="G501" s="411">
        <v>297</v>
      </c>
      <c r="H501" s="411">
        <v>348</v>
      </c>
      <c r="I501" s="411">
        <v>366</v>
      </c>
      <c r="J501" s="411">
        <v>396</v>
      </c>
      <c r="K501" s="411">
        <v>390</v>
      </c>
      <c r="L501" s="411">
        <v>327</v>
      </c>
      <c r="M501" s="411">
        <v>327</v>
      </c>
      <c r="N501" s="411">
        <v>279</v>
      </c>
      <c r="O501" s="412">
        <v>249</v>
      </c>
      <c r="P501" s="411">
        <f t="shared" si="143"/>
        <v>3708</v>
      </c>
      <c r="Q501" s="411">
        <f t="shared" si="144"/>
        <v>2123.2258064516127</v>
      </c>
      <c r="R501" s="411">
        <f t="shared" si="145"/>
        <v>639.56729699666289</v>
      </c>
      <c r="S501" s="411">
        <f t="shared" si="146"/>
        <v>945.20689655172418</v>
      </c>
      <c r="T501" s="411">
        <v>0</v>
      </c>
      <c r="U501" s="411">
        <v>0</v>
      </c>
      <c r="V501" s="411">
        <v>0</v>
      </c>
      <c r="W501" s="411">
        <v>0</v>
      </c>
      <c r="X501" s="411">
        <v>0</v>
      </c>
      <c r="Y501" s="411">
        <v>0</v>
      </c>
      <c r="Z501" s="411">
        <v>0</v>
      </c>
      <c r="AA501" s="411">
        <v>0</v>
      </c>
      <c r="AB501" s="411">
        <v>0</v>
      </c>
      <c r="AC501" s="411">
        <v>0</v>
      </c>
      <c r="AD501" s="411">
        <v>0</v>
      </c>
      <c r="AE501" s="412">
        <v>0</v>
      </c>
      <c r="AF501" s="411">
        <f t="shared" si="147"/>
        <v>0</v>
      </c>
      <c r="AG501" s="411">
        <v>222</v>
      </c>
      <c r="AH501" s="411">
        <v>237</v>
      </c>
      <c r="AI501" s="411">
        <v>270</v>
      </c>
      <c r="AJ501" s="411">
        <v>297</v>
      </c>
      <c r="AK501" s="411">
        <v>348</v>
      </c>
      <c r="AL501" s="411">
        <v>366</v>
      </c>
      <c r="AM501" s="411">
        <v>396</v>
      </c>
      <c r="AN501" s="411">
        <v>390</v>
      </c>
      <c r="AO501" s="411">
        <v>327</v>
      </c>
      <c r="AP501" s="411">
        <v>327</v>
      </c>
      <c r="AQ501" s="411">
        <v>279</v>
      </c>
      <c r="AR501" s="412">
        <v>249</v>
      </c>
      <c r="AS501" s="411">
        <f t="shared" si="148"/>
        <v>3708</v>
      </c>
      <c r="AT501" s="411">
        <f t="shared" si="149"/>
        <v>2123.2258064516127</v>
      </c>
      <c r="AU501" s="411">
        <f t="shared" si="150"/>
        <v>639.56729699666289</v>
      </c>
      <c r="AV501" s="411">
        <f t="shared" si="151"/>
        <v>945.20689655172418</v>
      </c>
      <c r="AW501" s="411">
        <v>0</v>
      </c>
      <c r="AX501" s="411">
        <v>0</v>
      </c>
      <c r="AY501" s="411">
        <v>0</v>
      </c>
      <c r="AZ501" s="411">
        <v>0</v>
      </c>
      <c r="BA501" s="411">
        <v>0</v>
      </c>
      <c r="BB501" s="411">
        <v>0</v>
      </c>
      <c r="BC501" s="411">
        <v>0</v>
      </c>
      <c r="BD501" s="411">
        <v>0</v>
      </c>
      <c r="BE501" s="411">
        <v>0</v>
      </c>
      <c r="BF501" s="411">
        <v>0</v>
      </c>
      <c r="BG501" s="411">
        <v>0</v>
      </c>
      <c r="BH501" s="412">
        <v>0</v>
      </c>
      <c r="BI501" s="411">
        <f t="shared" si="152"/>
        <v>0</v>
      </c>
      <c r="BJ501" s="411">
        <v>222</v>
      </c>
      <c r="BK501" s="411">
        <v>237</v>
      </c>
      <c r="BL501" s="411">
        <v>270</v>
      </c>
      <c r="BM501" s="411">
        <v>297</v>
      </c>
      <c r="BN501" s="411">
        <v>348</v>
      </c>
      <c r="BO501" s="411">
        <v>366</v>
      </c>
      <c r="BP501" s="411">
        <v>396</v>
      </c>
      <c r="BQ501" s="411">
        <v>390</v>
      </c>
      <c r="BR501" s="411">
        <v>327</v>
      </c>
      <c r="BS501" s="411">
        <v>327</v>
      </c>
      <c r="BT501" s="411">
        <v>279</v>
      </c>
      <c r="BU501" s="412">
        <v>249</v>
      </c>
      <c r="BV501" s="411">
        <f t="shared" si="153"/>
        <v>3708</v>
      </c>
      <c r="BW501" s="411">
        <v>0</v>
      </c>
      <c r="BX501" s="411">
        <v>0</v>
      </c>
      <c r="BY501" s="411">
        <v>0</v>
      </c>
      <c r="BZ501" s="411">
        <v>0</v>
      </c>
      <c r="CA501" s="411">
        <v>0</v>
      </c>
      <c r="CB501" s="411">
        <v>0</v>
      </c>
      <c r="CC501" s="411">
        <v>0</v>
      </c>
      <c r="CD501" s="411">
        <v>0</v>
      </c>
      <c r="CE501" s="411">
        <v>0</v>
      </c>
      <c r="CF501" s="411">
        <v>0</v>
      </c>
      <c r="CG501" s="411">
        <v>0</v>
      </c>
      <c r="CH501" s="412">
        <v>0</v>
      </c>
      <c r="CI501" s="411">
        <f t="shared" si="154"/>
        <v>0</v>
      </c>
      <c r="CJ501" s="411">
        <v>222</v>
      </c>
      <c r="CK501" s="411">
        <v>237</v>
      </c>
      <c r="CL501" s="411">
        <v>270</v>
      </c>
      <c r="CM501" s="411">
        <v>297</v>
      </c>
      <c r="CN501" s="411">
        <v>348</v>
      </c>
      <c r="CO501" s="411">
        <v>366</v>
      </c>
      <c r="CP501" s="411">
        <v>396</v>
      </c>
      <c r="CQ501" s="411">
        <v>390</v>
      </c>
      <c r="CR501" s="411">
        <v>327</v>
      </c>
      <c r="CS501" s="411">
        <v>327</v>
      </c>
      <c r="CT501" s="411">
        <v>279</v>
      </c>
      <c r="CU501" s="412">
        <v>249</v>
      </c>
      <c r="CV501" s="411">
        <f t="shared" si="155"/>
        <v>3708</v>
      </c>
      <c r="CW501" s="411">
        <v>0</v>
      </c>
      <c r="CX501" s="411">
        <v>0</v>
      </c>
      <c r="CY501" s="411">
        <v>0</v>
      </c>
      <c r="CZ501" s="411">
        <v>0</v>
      </c>
      <c r="DA501" s="411">
        <v>0</v>
      </c>
      <c r="DB501" s="411">
        <v>0</v>
      </c>
      <c r="DC501" s="411">
        <v>0</v>
      </c>
      <c r="DD501" s="411">
        <v>0</v>
      </c>
      <c r="DE501" s="411">
        <v>0</v>
      </c>
      <c r="DF501" s="411">
        <v>0</v>
      </c>
      <c r="DG501" s="411">
        <v>0</v>
      </c>
      <c r="DH501" s="412">
        <v>0</v>
      </c>
      <c r="DI501" s="411">
        <f t="shared" si="156"/>
        <v>0</v>
      </c>
      <c r="DJ501" s="411">
        <v>222</v>
      </c>
      <c r="DK501" s="411">
        <v>237</v>
      </c>
      <c r="DL501" s="411">
        <v>270</v>
      </c>
      <c r="DM501" s="411">
        <v>297</v>
      </c>
      <c r="DN501" s="411">
        <v>348</v>
      </c>
      <c r="DO501" s="411">
        <v>366</v>
      </c>
      <c r="DP501" s="411">
        <v>396</v>
      </c>
      <c r="DQ501" s="411">
        <v>390</v>
      </c>
      <c r="DR501" s="411">
        <v>327</v>
      </c>
      <c r="DS501" s="411">
        <v>327</v>
      </c>
      <c r="DT501" s="411">
        <v>279</v>
      </c>
      <c r="DU501" s="412">
        <v>249</v>
      </c>
      <c r="DV501" s="411">
        <f t="shared" si="157"/>
        <v>3708</v>
      </c>
      <c r="DW501" s="412">
        <v>222</v>
      </c>
      <c r="DX501" s="412">
        <v>237</v>
      </c>
      <c r="DY501" s="412">
        <v>270</v>
      </c>
      <c r="DZ501" s="412">
        <v>297</v>
      </c>
      <c r="EA501" s="412">
        <v>348</v>
      </c>
      <c r="EB501" s="412">
        <v>366</v>
      </c>
      <c r="EC501" s="412">
        <v>396</v>
      </c>
      <c r="ED501" s="412">
        <v>390</v>
      </c>
      <c r="EE501" s="412">
        <v>327</v>
      </c>
      <c r="EF501" s="412">
        <v>327</v>
      </c>
      <c r="EG501" s="412">
        <v>279</v>
      </c>
      <c r="EH501" s="412">
        <v>249</v>
      </c>
      <c r="EI501" s="411">
        <f t="shared" si="158"/>
        <v>3708</v>
      </c>
      <c r="EK501" s="411">
        <f t="shared" si="159"/>
        <v>3708</v>
      </c>
      <c r="EL501" s="7">
        <f t="shared" si="160"/>
        <v>0</v>
      </c>
    </row>
    <row r="502" spans="1:142">
      <c r="A502" s="365" t="str">
        <f t="shared" si="142"/>
        <v xml:space="preserve"> 103</v>
      </c>
      <c r="B502" s="370" t="s">
        <v>951</v>
      </c>
      <c r="C502" s="370" t="s">
        <v>1170</v>
      </c>
      <c r="D502" s="411">
        <v>222</v>
      </c>
      <c r="E502" s="411">
        <v>237</v>
      </c>
      <c r="F502" s="411">
        <v>270</v>
      </c>
      <c r="G502" s="411">
        <v>297</v>
      </c>
      <c r="H502" s="411">
        <v>348</v>
      </c>
      <c r="I502" s="411">
        <v>366</v>
      </c>
      <c r="J502" s="411">
        <v>396</v>
      </c>
      <c r="K502" s="411">
        <v>390</v>
      </c>
      <c r="L502" s="411">
        <v>327</v>
      </c>
      <c r="M502" s="411">
        <v>327</v>
      </c>
      <c r="N502" s="411">
        <v>279</v>
      </c>
      <c r="O502" s="412">
        <v>249</v>
      </c>
      <c r="P502" s="411">
        <f t="shared" si="143"/>
        <v>3708</v>
      </c>
      <c r="Q502" s="411">
        <f t="shared" si="144"/>
        <v>2123.2258064516127</v>
      </c>
      <c r="R502" s="411">
        <f t="shared" si="145"/>
        <v>639.56729699666289</v>
      </c>
      <c r="S502" s="411">
        <f t="shared" si="146"/>
        <v>945.20689655172418</v>
      </c>
      <c r="T502" s="411">
        <v>0</v>
      </c>
      <c r="U502" s="411">
        <v>0</v>
      </c>
      <c r="V502" s="411">
        <v>0</v>
      </c>
      <c r="W502" s="411">
        <v>0</v>
      </c>
      <c r="X502" s="411">
        <v>0</v>
      </c>
      <c r="Y502" s="411">
        <v>0</v>
      </c>
      <c r="Z502" s="411">
        <v>0</v>
      </c>
      <c r="AA502" s="411">
        <v>0</v>
      </c>
      <c r="AB502" s="411">
        <v>0</v>
      </c>
      <c r="AC502" s="411">
        <v>0</v>
      </c>
      <c r="AD502" s="411">
        <v>0</v>
      </c>
      <c r="AE502" s="412">
        <v>0</v>
      </c>
      <c r="AF502" s="411">
        <f t="shared" si="147"/>
        <v>0</v>
      </c>
      <c r="AG502" s="411">
        <v>222</v>
      </c>
      <c r="AH502" s="411">
        <v>237</v>
      </c>
      <c r="AI502" s="411">
        <v>270</v>
      </c>
      <c r="AJ502" s="411">
        <v>297</v>
      </c>
      <c r="AK502" s="411">
        <v>348</v>
      </c>
      <c r="AL502" s="411">
        <v>366</v>
      </c>
      <c r="AM502" s="411">
        <v>396</v>
      </c>
      <c r="AN502" s="411">
        <v>390</v>
      </c>
      <c r="AO502" s="411">
        <v>327</v>
      </c>
      <c r="AP502" s="411">
        <v>327</v>
      </c>
      <c r="AQ502" s="411">
        <v>279</v>
      </c>
      <c r="AR502" s="412">
        <v>249</v>
      </c>
      <c r="AS502" s="411">
        <f t="shared" si="148"/>
        <v>3708</v>
      </c>
      <c r="AT502" s="411">
        <f t="shared" si="149"/>
        <v>2123.2258064516127</v>
      </c>
      <c r="AU502" s="411">
        <f t="shared" si="150"/>
        <v>639.56729699666289</v>
      </c>
      <c r="AV502" s="411">
        <f t="shared" si="151"/>
        <v>945.20689655172418</v>
      </c>
      <c r="AW502" s="411">
        <v>0</v>
      </c>
      <c r="AX502" s="411">
        <v>0</v>
      </c>
      <c r="AY502" s="411">
        <v>0</v>
      </c>
      <c r="AZ502" s="411">
        <v>0</v>
      </c>
      <c r="BA502" s="411">
        <v>0</v>
      </c>
      <c r="BB502" s="411">
        <v>0</v>
      </c>
      <c r="BC502" s="411">
        <v>0</v>
      </c>
      <c r="BD502" s="411">
        <v>0</v>
      </c>
      <c r="BE502" s="411">
        <v>0</v>
      </c>
      <c r="BF502" s="411">
        <v>0</v>
      </c>
      <c r="BG502" s="411">
        <v>0</v>
      </c>
      <c r="BH502" s="412">
        <v>0</v>
      </c>
      <c r="BI502" s="411">
        <f t="shared" si="152"/>
        <v>0</v>
      </c>
      <c r="BJ502" s="411">
        <v>222</v>
      </c>
      <c r="BK502" s="411">
        <v>237</v>
      </c>
      <c r="BL502" s="411">
        <v>270</v>
      </c>
      <c r="BM502" s="411">
        <v>297</v>
      </c>
      <c r="BN502" s="411">
        <v>348</v>
      </c>
      <c r="BO502" s="411">
        <v>366</v>
      </c>
      <c r="BP502" s="411">
        <v>396</v>
      </c>
      <c r="BQ502" s="411">
        <v>390</v>
      </c>
      <c r="BR502" s="411">
        <v>327</v>
      </c>
      <c r="BS502" s="411">
        <v>327</v>
      </c>
      <c r="BT502" s="411">
        <v>279</v>
      </c>
      <c r="BU502" s="412">
        <v>249</v>
      </c>
      <c r="BV502" s="411">
        <f t="shared" si="153"/>
        <v>3708</v>
      </c>
      <c r="BW502" s="411">
        <v>0</v>
      </c>
      <c r="BX502" s="411">
        <v>0</v>
      </c>
      <c r="BY502" s="411">
        <v>0</v>
      </c>
      <c r="BZ502" s="411">
        <v>0</v>
      </c>
      <c r="CA502" s="411">
        <v>0</v>
      </c>
      <c r="CB502" s="411">
        <v>0</v>
      </c>
      <c r="CC502" s="411">
        <v>0</v>
      </c>
      <c r="CD502" s="411">
        <v>0</v>
      </c>
      <c r="CE502" s="411">
        <v>0</v>
      </c>
      <c r="CF502" s="411">
        <v>0</v>
      </c>
      <c r="CG502" s="411">
        <v>0</v>
      </c>
      <c r="CH502" s="412">
        <v>0</v>
      </c>
      <c r="CI502" s="411">
        <f t="shared" si="154"/>
        <v>0</v>
      </c>
      <c r="CJ502" s="411">
        <v>222</v>
      </c>
      <c r="CK502" s="411">
        <v>237</v>
      </c>
      <c r="CL502" s="411">
        <v>270</v>
      </c>
      <c r="CM502" s="411">
        <v>297</v>
      </c>
      <c r="CN502" s="411">
        <v>348</v>
      </c>
      <c r="CO502" s="411">
        <v>366</v>
      </c>
      <c r="CP502" s="411">
        <v>396</v>
      </c>
      <c r="CQ502" s="411">
        <v>390</v>
      </c>
      <c r="CR502" s="411">
        <v>327</v>
      </c>
      <c r="CS502" s="411">
        <v>327</v>
      </c>
      <c r="CT502" s="411">
        <v>279</v>
      </c>
      <c r="CU502" s="412">
        <v>249</v>
      </c>
      <c r="CV502" s="411">
        <f t="shared" si="155"/>
        <v>3708</v>
      </c>
      <c r="CW502" s="411">
        <v>0</v>
      </c>
      <c r="CX502" s="411">
        <v>0</v>
      </c>
      <c r="CY502" s="411">
        <v>0</v>
      </c>
      <c r="CZ502" s="411">
        <v>0</v>
      </c>
      <c r="DA502" s="411">
        <v>0</v>
      </c>
      <c r="DB502" s="411">
        <v>0</v>
      </c>
      <c r="DC502" s="411">
        <v>0</v>
      </c>
      <c r="DD502" s="411">
        <v>0</v>
      </c>
      <c r="DE502" s="411">
        <v>0</v>
      </c>
      <c r="DF502" s="411">
        <v>0</v>
      </c>
      <c r="DG502" s="411">
        <v>0</v>
      </c>
      <c r="DH502" s="412">
        <v>0</v>
      </c>
      <c r="DI502" s="411">
        <f t="shared" si="156"/>
        <v>0</v>
      </c>
      <c r="DJ502" s="411">
        <v>222</v>
      </c>
      <c r="DK502" s="411">
        <v>237</v>
      </c>
      <c r="DL502" s="411">
        <v>270</v>
      </c>
      <c r="DM502" s="411">
        <v>297</v>
      </c>
      <c r="DN502" s="411">
        <v>348</v>
      </c>
      <c r="DO502" s="411">
        <v>366</v>
      </c>
      <c r="DP502" s="411">
        <v>396</v>
      </c>
      <c r="DQ502" s="411">
        <v>390</v>
      </c>
      <c r="DR502" s="411">
        <v>327</v>
      </c>
      <c r="DS502" s="411">
        <v>327</v>
      </c>
      <c r="DT502" s="411">
        <v>279</v>
      </c>
      <c r="DU502" s="412">
        <v>249</v>
      </c>
      <c r="DV502" s="411">
        <f t="shared" si="157"/>
        <v>3708</v>
      </c>
      <c r="DW502" s="412">
        <v>222</v>
      </c>
      <c r="DX502" s="412">
        <v>237</v>
      </c>
      <c r="DY502" s="412">
        <v>270</v>
      </c>
      <c r="DZ502" s="412">
        <v>297</v>
      </c>
      <c r="EA502" s="412">
        <v>348</v>
      </c>
      <c r="EB502" s="412">
        <v>366</v>
      </c>
      <c r="EC502" s="412">
        <v>396</v>
      </c>
      <c r="ED502" s="412">
        <v>390</v>
      </c>
      <c r="EE502" s="412">
        <v>327</v>
      </c>
      <c r="EF502" s="412">
        <v>327</v>
      </c>
      <c r="EG502" s="412">
        <v>279</v>
      </c>
      <c r="EH502" s="412">
        <v>249</v>
      </c>
      <c r="EI502" s="411">
        <f t="shared" si="158"/>
        <v>3708</v>
      </c>
      <c r="EK502" s="411">
        <f t="shared" si="159"/>
        <v>3708</v>
      </c>
      <c r="EL502" s="7">
        <f t="shared" si="160"/>
        <v>0</v>
      </c>
    </row>
    <row r="503" spans="1:142">
      <c r="A503" s="365" t="str">
        <f t="shared" si="142"/>
        <v xml:space="preserve"> 103</v>
      </c>
      <c r="B503" s="370" t="s">
        <v>951</v>
      </c>
      <c r="C503" s="370" t="s">
        <v>1171</v>
      </c>
      <c r="D503" s="411">
        <v>222</v>
      </c>
      <c r="E503" s="411">
        <v>237</v>
      </c>
      <c r="F503" s="411">
        <v>270</v>
      </c>
      <c r="G503" s="411">
        <v>297</v>
      </c>
      <c r="H503" s="411">
        <v>348</v>
      </c>
      <c r="I503" s="411">
        <v>366</v>
      </c>
      <c r="J503" s="411">
        <v>396</v>
      </c>
      <c r="K503" s="411">
        <v>390</v>
      </c>
      <c r="L503" s="411">
        <v>327</v>
      </c>
      <c r="M503" s="411">
        <v>327</v>
      </c>
      <c r="N503" s="411">
        <v>279</v>
      </c>
      <c r="O503" s="412">
        <v>249</v>
      </c>
      <c r="P503" s="411">
        <f t="shared" si="143"/>
        <v>3708</v>
      </c>
      <c r="Q503" s="411">
        <f t="shared" si="144"/>
        <v>2123.2258064516127</v>
      </c>
      <c r="R503" s="411">
        <f t="shared" si="145"/>
        <v>639.56729699666289</v>
      </c>
      <c r="S503" s="411">
        <f t="shared" si="146"/>
        <v>945.20689655172418</v>
      </c>
      <c r="T503" s="411">
        <v>0</v>
      </c>
      <c r="U503" s="411">
        <v>0</v>
      </c>
      <c r="V503" s="411">
        <v>0</v>
      </c>
      <c r="W503" s="411">
        <v>0</v>
      </c>
      <c r="X503" s="411">
        <v>0</v>
      </c>
      <c r="Y503" s="411">
        <v>0</v>
      </c>
      <c r="Z503" s="411">
        <v>0</v>
      </c>
      <c r="AA503" s="411">
        <v>0</v>
      </c>
      <c r="AB503" s="411">
        <v>0</v>
      </c>
      <c r="AC503" s="411">
        <v>0</v>
      </c>
      <c r="AD503" s="411">
        <v>0</v>
      </c>
      <c r="AE503" s="412">
        <v>0</v>
      </c>
      <c r="AF503" s="411">
        <f t="shared" si="147"/>
        <v>0</v>
      </c>
      <c r="AG503" s="411">
        <v>222</v>
      </c>
      <c r="AH503" s="411">
        <v>237</v>
      </c>
      <c r="AI503" s="411">
        <v>270</v>
      </c>
      <c r="AJ503" s="411">
        <v>297</v>
      </c>
      <c r="AK503" s="411">
        <v>348</v>
      </c>
      <c r="AL503" s="411">
        <v>366</v>
      </c>
      <c r="AM503" s="411">
        <v>396</v>
      </c>
      <c r="AN503" s="411">
        <v>390</v>
      </c>
      <c r="AO503" s="411">
        <v>327</v>
      </c>
      <c r="AP503" s="411">
        <v>327</v>
      </c>
      <c r="AQ503" s="411">
        <v>279</v>
      </c>
      <c r="AR503" s="412">
        <v>249</v>
      </c>
      <c r="AS503" s="411">
        <f t="shared" si="148"/>
        <v>3708</v>
      </c>
      <c r="AT503" s="411">
        <f t="shared" si="149"/>
        <v>2123.2258064516127</v>
      </c>
      <c r="AU503" s="411">
        <f t="shared" si="150"/>
        <v>639.56729699666289</v>
      </c>
      <c r="AV503" s="411">
        <f t="shared" si="151"/>
        <v>945.20689655172418</v>
      </c>
      <c r="AW503" s="411">
        <v>0</v>
      </c>
      <c r="AX503" s="411">
        <v>0</v>
      </c>
      <c r="AY503" s="411">
        <v>0</v>
      </c>
      <c r="AZ503" s="411">
        <v>0</v>
      </c>
      <c r="BA503" s="411">
        <v>0</v>
      </c>
      <c r="BB503" s="411">
        <v>0</v>
      </c>
      <c r="BC503" s="411">
        <v>0</v>
      </c>
      <c r="BD503" s="411">
        <v>0</v>
      </c>
      <c r="BE503" s="411">
        <v>0</v>
      </c>
      <c r="BF503" s="411">
        <v>0</v>
      </c>
      <c r="BG503" s="411">
        <v>0</v>
      </c>
      <c r="BH503" s="412">
        <v>0</v>
      </c>
      <c r="BI503" s="411">
        <f t="shared" si="152"/>
        <v>0</v>
      </c>
      <c r="BJ503" s="411">
        <v>222</v>
      </c>
      <c r="BK503" s="411">
        <v>237</v>
      </c>
      <c r="BL503" s="411">
        <v>270</v>
      </c>
      <c r="BM503" s="411">
        <v>297</v>
      </c>
      <c r="BN503" s="411">
        <v>348</v>
      </c>
      <c r="BO503" s="411">
        <v>366</v>
      </c>
      <c r="BP503" s="411">
        <v>396</v>
      </c>
      <c r="BQ503" s="411">
        <v>390</v>
      </c>
      <c r="BR503" s="411">
        <v>327</v>
      </c>
      <c r="BS503" s="411">
        <v>327</v>
      </c>
      <c r="BT503" s="411">
        <v>279</v>
      </c>
      <c r="BU503" s="412">
        <v>249</v>
      </c>
      <c r="BV503" s="411">
        <f t="shared" si="153"/>
        <v>3708</v>
      </c>
      <c r="BW503" s="411">
        <v>0</v>
      </c>
      <c r="BX503" s="411">
        <v>0</v>
      </c>
      <c r="BY503" s="411">
        <v>0</v>
      </c>
      <c r="BZ503" s="411">
        <v>0</v>
      </c>
      <c r="CA503" s="411">
        <v>0</v>
      </c>
      <c r="CB503" s="411">
        <v>0</v>
      </c>
      <c r="CC503" s="411">
        <v>0</v>
      </c>
      <c r="CD503" s="411">
        <v>0</v>
      </c>
      <c r="CE503" s="411">
        <v>0</v>
      </c>
      <c r="CF503" s="411">
        <v>0</v>
      </c>
      <c r="CG503" s="411">
        <v>0</v>
      </c>
      <c r="CH503" s="412">
        <v>0</v>
      </c>
      <c r="CI503" s="411">
        <f t="shared" si="154"/>
        <v>0</v>
      </c>
      <c r="CJ503" s="411">
        <v>222</v>
      </c>
      <c r="CK503" s="411">
        <v>237</v>
      </c>
      <c r="CL503" s="411">
        <v>270</v>
      </c>
      <c r="CM503" s="411">
        <v>297</v>
      </c>
      <c r="CN503" s="411">
        <v>348</v>
      </c>
      <c r="CO503" s="411">
        <v>366</v>
      </c>
      <c r="CP503" s="411">
        <v>396</v>
      </c>
      <c r="CQ503" s="411">
        <v>390</v>
      </c>
      <c r="CR503" s="411">
        <v>327</v>
      </c>
      <c r="CS503" s="411">
        <v>327</v>
      </c>
      <c r="CT503" s="411">
        <v>279</v>
      </c>
      <c r="CU503" s="412">
        <v>249</v>
      </c>
      <c r="CV503" s="411">
        <f t="shared" si="155"/>
        <v>3708</v>
      </c>
      <c r="CW503" s="411">
        <v>0</v>
      </c>
      <c r="CX503" s="411">
        <v>0</v>
      </c>
      <c r="CY503" s="411">
        <v>0</v>
      </c>
      <c r="CZ503" s="411">
        <v>0</v>
      </c>
      <c r="DA503" s="411">
        <v>0</v>
      </c>
      <c r="DB503" s="411">
        <v>0</v>
      </c>
      <c r="DC503" s="411">
        <v>0</v>
      </c>
      <c r="DD503" s="411">
        <v>0</v>
      </c>
      <c r="DE503" s="411">
        <v>0</v>
      </c>
      <c r="DF503" s="411">
        <v>0</v>
      </c>
      <c r="DG503" s="411">
        <v>0</v>
      </c>
      <c r="DH503" s="412">
        <v>0</v>
      </c>
      <c r="DI503" s="411">
        <f t="shared" si="156"/>
        <v>0</v>
      </c>
      <c r="DJ503" s="411">
        <v>222</v>
      </c>
      <c r="DK503" s="411">
        <v>237</v>
      </c>
      <c r="DL503" s="411">
        <v>270</v>
      </c>
      <c r="DM503" s="411">
        <v>297</v>
      </c>
      <c r="DN503" s="411">
        <v>348</v>
      </c>
      <c r="DO503" s="411">
        <v>366</v>
      </c>
      <c r="DP503" s="411">
        <v>396</v>
      </c>
      <c r="DQ503" s="411">
        <v>390</v>
      </c>
      <c r="DR503" s="411">
        <v>327</v>
      </c>
      <c r="DS503" s="411">
        <v>327</v>
      </c>
      <c r="DT503" s="411">
        <v>279</v>
      </c>
      <c r="DU503" s="412">
        <v>249</v>
      </c>
      <c r="DV503" s="411">
        <f t="shared" si="157"/>
        <v>3708</v>
      </c>
      <c r="DW503" s="412">
        <v>222</v>
      </c>
      <c r="DX503" s="412">
        <v>237</v>
      </c>
      <c r="DY503" s="412">
        <v>270</v>
      </c>
      <c r="DZ503" s="412">
        <v>297</v>
      </c>
      <c r="EA503" s="412">
        <v>348</v>
      </c>
      <c r="EB503" s="412">
        <v>366</v>
      </c>
      <c r="EC503" s="412">
        <v>396</v>
      </c>
      <c r="ED503" s="412">
        <v>390</v>
      </c>
      <c r="EE503" s="412">
        <v>327</v>
      </c>
      <c r="EF503" s="412">
        <v>327</v>
      </c>
      <c r="EG503" s="412">
        <v>279</v>
      </c>
      <c r="EH503" s="412">
        <v>249</v>
      </c>
      <c r="EI503" s="411">
        <f t="shared" si="158"/>
        <v>3708</v>
      </c>
      <c r="EK503" s="411">
        <f t="shared" si="159"/>
        <v>3708</v>
      </c>
      <c r="EL503" s="7">
        <f t="shared" si="160"/>
        <v>0</v>
      </c>
    </row>
    <row r="504" spans="1:142">
      <c r="A504" s="365" t="str">
        <f t="shared" si="142"/>
        <v xml:space="preserve"> 103</v>
      </c>
      <c r="B504" s="370" t="s">
        <v>951</v>
      </c>
      <c r="C504" s="370" t="s">
        <v>1172</v>
      </c>
      <c r="D504" s="411">
        <v>222</v>
      </c>
      <c r="E504" s="411">
        <v>237</v>
      </c>
      <c r="F504" s="411">
        <v>270</v>
      </c>
      <c r="G504" s="411">
        <v>297</v>
      </c>
      <c r="H504" s="411">
        <v>348</v>
      </c>
      <c r="I504" s="411">
        <v>366</v>
      </c>
      <c r="J504" s="411">
        <v>396</v>
      </c>
      <c r="K504" s="411">
        <v>390</v>
      </c>
      <c r="L504" s="411">
        <v>327</v>
      </c>
      <c r="M504" s="411">
        <v>327</v>
      </c>
      <c r="N504" s="411">
        <v>279</v>
      </c>
      <c r="O504" s="412">
        <v>249</v>
      </c>
      <c r="P504" s="411">
        <f t="shared" si="143"/>
        <v>3708</v>
      </c>
      <c r="Q504" s="411">
        <f t="shared" si="144"/>
        <v>2123.2258064516127</v>
      </c>
      <c r="R504" s="411">
        <f t="shared" si="145"/>
        <v>639.56729699666289</v>
      </c>
      <c r="S504" s="411">
        <f t="shared" si="146"/>
        <v>945.20689655172418</v>
      </c>
      <c r="T504" s="411">
        <v>0</v>
      </c>
      <c r="U504" s="411">
        <v>0</v>
      </c>
      <c r="V504" s="411">
        <v>0</v>
      </c>
      <c r="W504" s="411">
        <v>0</v>
      </c>
      <c r="X504" s="411">
        <v>0</v>
      </c>
      <c r="Y504" s="411">
        <v>0</v>
      </c>
      <c r="Z504" s="411">
        <v>0</v>
      </c>
      <c r="AA504" s="411">
        <v>0</v>
      </c>
      <c r="AB504" s="411">
        <v>0</v>
      </c>
      <c r="AC504" s="411">
        <v>0</v>
      </c>
      <c r="AD504" s="411">
        <v>0</v>
      </c>
      <c r="AE504" s="412">
        <v>0</v>
      </c>
      <c r="AF504" s="411">
        <f t="shared" si="147"/>
        <v>0</v>
      </c>
      <c r="AG504" s="411">
        <v>222</v>
      </c>
      <c r="AH504" s="411">
        <v>237</v>
      </c>
      <c r="AI504" s="411">
        <v>270</v>
      </c>
      <c r="AJ504" s="411">
        <v>297</v>
      </c>
      <c r="AK504" s="411">
        <v>348</v>
      </c>
      <c r="AL504" s="411">
        <v>366</v>
      </c>
      <c r="AM504" s="411">
        <v>396</v>
      </c>
      <c r="AN504" s="411">
        <v>390</v>
      </c>
      <c r="AO504" s="411">
        <v>327</v>
      </c>
      <c r="AP504" s="411">
        <v>327</v>
      </c>
      <c r="AQ504" s="411">
        <v>279</v>
      </c>
      <c r="AR504" s="412">
        <v>249</v>
      </c>
      <c r="AS504" s="411">
        <f t="shared" si="148"/>
        <v>3708</v>
      </c>
      <c r="AT504" s="411">
        <f t="shared" si="149"/>
        <v>2123.2258064516127</v>
      </c>
      <c r="AU504" s="411">
        <f t="shared" si="150"/>
        <v>639.56729699666289</v>
      </c>
      <c r="AV504" s="411">
        <f t="shared" si="151"/>
        <v>945.20689655172418</v>
      </c>
      <c r="AW504" s="411">
        <v>0</v>
      </c>
      <c r="AX504" s="411">
        <v>0</v>
      </c>
      <c r="AY504" s="411">
        <v>0</v>
      </c>
      <c r="AZ504" s="411">
        <v>0</v>
      </c>
      <c r="BA504" s="411">
        <v>0</v>
      </c>
      <c r="BB504" s="411">
        <v>0</v>
      </c>
      <c r="BC504" s="411">
        <v>0</v>
      </c>
      <c r="BD504" s="411">
        <v>0</v>
      </c>
      <c r="BE504" s="411">
        <v>0</v>
      </c>
      <c r="BF504" s="411">
        <v>0</v>
      </c>
      <c r="BG504" s="411">
        <v>0</v>
      </c>
      <c r="BH504" s="412">
        <v>0</v>
      </c>
      <c r="BI504" s="411">
        <f t="shared" si="152"/>
        <v>0</v>
      </c>
      <c r="BJ504" s="411">
        <v>222</v>
      </c>
      <c r="BK504" s="411">
        <v>237</v>
      </c>
      <c r="BL504" s="411">
        <v>270</v>
      </c>
      <c r="BM504" s="411">
        <v>297</v>
      </c>
      <c r="BN504" s="411">
        <v>348</v>
      </c>
      <c r="BO504" s="411">
        <v>366</v>
      </c>
      <c r="BP504" s="411">
        <v>396</v>
      </c>
      <c r="BQ504" s="411">
        <v>390</v>
      </c>
      <c r="BR504" s="411">
        <v>327</v>
      </c>
      <c r="BS504" s="411">
        <v>327</v>
      </c>
      <c r="BT504" s="411">
        <v>279</v>
      </c>
      <c r="BU504" s="412">
        <v>249</v>
      </c>
      <c r="BV504" s="411">
        <f t="shared" si="153"/>
        <v>3708</v>
      </c>
      <c r="BW504" s="411">
        <v>0</v>
      </c>
      <c r="BX504" s="411">
        <v>0</v>
      </c>
      <c r="BY504" s="411">
        <v>0</v>
      </c>
      <c r="BZ504" s="411">
        <v>0</v>
      </c>
      <c r="CA504" s="411">
        <v>0</v>
      </c>
      <c r="CB504" s="411">
        <v>0</v>
      </c>
      <c r="CC504" s="411">
        <v>0</v>
      </c>
      <c r="CD504" s="411">
        <v>0</v>
      </c>
      <c r="CE504" s="411">
        <v>0</v>
      </c>
      <c r="CF504" s="411">
        <v>0</v>
      </c>
      <c r="CG504" s="411">
        <v>0</v>
      </c>
      <c r="CH504" s="412">
        <v>0</v>
      </c>
      <c r="CI504" s="411">
        <f t="shared" si="154"/>
        <v>0</v>
      </c>
      <c r="CJ504" s="411">
        <v>222</v>
      </c>
      <c r="CK504" s="411">
        <v>237</v>
      </c>
      <c r="CL504" s="411">
        <v>270</v>
      </c>
      <c r="CM504" s="411">
        <v>297</v>
      </c>
      <c r="CN504" s="411">
        <v>348</v>
      </c>
      <c r="CO504" s="411">
        <v>366</v>
      </c>
      <c r="CP504" s="411">
        <v>396</v>
      </c>
      <c r="CQ504" s="411">
        <v>390</v>
      </c>
      <c r="CR504" s="411">
        <v>327</v>
      </c>
      <c r="CS504" s="411">
        <v>327</v>
      </c>
      <c r="CT504" s="411">
        <v>279</v>
      </c>
      <c r="CU504" s="412">
        <v>249</v>
      </c>
      <c r="CV504" s="411">
        <f t="shared" si="155"/>
        <v>3708</v>
      </c>
      <c r="CW504" s="411">
        <v>0</v>
      </c>
      <c r="CX504" s="411">
        <v>0</v>
      </c>
      <c r="CY504" s="411">
        <v>0</v>
      </c>
      <c r="CZ504" s="411">
        <v>0</v>
      </c>
      <c r="DA504" s="411">
        <v>0</v>
      </c>
      <c r="DB504" s="411">
        <v>0</v>
      </c>
      <c r="DC504" s="411">
        <v>0</v>
      </c>
      <c r="DD504" s="411">
        <v>0</v>
      </c>
      <c r="DE504" s="411">
        <v>0</v>
      </c>
      <c r="DF504" s="411">
        <v>0</v>
      </c>
      <c r="DG504" s="411">
        <v>0</v>
      </c>
      <c r="DH504" s="412">
        <v>0</v>
      </c>
      <c r="DI504" s="411">
        <f t="shared" si="156"/>
        <v>0</v>
      </c>
      <c r="DJ504" s="411">
        <v>222</v>
      </c>
      <c r="DK504" s="411">
        <v>237</v>
      </c>
      <c r="DL504" s="411">
        <v>270</v>
      </c>
      <c r="DM504" s="411">
        <v>297</v>
      </c>
      <c r="DN504" s="411">
        <v>348</v>
      </c>
      <c r="DO504" s="411">
        <v>366</v>
      </c>
      <c r="DP504" s="411">
        <v>396</v>
      </c>
      <c r="DQ504" s="411">
        <v>390</v>
      </c>
      <c r="DR504" s="411">
        <v>327</v>
      </c>
      <c r="DS504" s="411">
        <v>327</v>
      </c>
      <c r="DT504" s="411">
        <v>279</v>
      </c>
      <c r="DU504" s="412">
        <v>249</v>
      </c>
      <c r="DV504" s="411">
        <f t="shared" si="157"/>
        <v>3708</v>
      </c>
      <c r="DW504" s="412">
        <v>222</v>
      </c>
      <c r="DX504" s="412">
        <v>237</v>
      </c>
      <c r="DY504" s="412">
        <v>270</v>
      </c>
      <c r="DZ504" s="412">
        <v>297</v>
      </c>
      <c r="EA504" s="412">
        <v>348</v>
      </c>
      <c r="EB504" s="412">
        <v>366</v>
      </c>
      <c r="EC504" s="412">
        <v>396</v>
      </c>
      <c r="ED504" s="412">
        <v>390</v>
      </c>
      <c r="EE504" s="412">
        <v>327</v>
      </c>
      <c r="EF504" s="412">
        <v>327</v>
      </c>
      <c r="EG504" s="412">
        <v>279</v>
      </c>
      <c r="EH504" s="412">
        <v>249</v>
      </c>
      <c r="EI504" s="411">
        <f t="shared" si="158"/>
        <v>3708</v>
      </c>
      <c r="EK504" s="411">
        <f t="shared" si="159"/>
        <v>3708</v>
      </c>
      <c r="EL504" s="7">
        <f t="shared" si="160"/>
        <v>0</v>
      </c>
    </row>
    <row r="505" spans="1:142">
      <c r="A505" s="365" t="str">
        <f t="shared" si="142"/>
        <v xml:space="preserve"> 103</v>
      </c>
      <c r="B505" s="370" t="s">
        <v>951</v>
      </c>
      <c r="C505" s="370" t="s">
        <v>920</v>
      </c>
      <c r="D505" s="411">
        <v>222</v>
      </c>
      <c r="E505" s="411">
        <v>237</v>
      </c>
      <c r="F505" s="411">
        <v>270</v>
      </c>
      <c r="G505" s="411">
        <v>297</v>
      </c>
      <c r="H505" s="411">
        <v>348</v>
      </c>
      <c r="I505" s="411">
        <v>366</v>
      </c>
      <c r="J505" s="411">
        <v>396</v>
      </c>
      <c r="K505" s="411">
        <v>390</v>
      </c>
      <c r="L505" s="411">
        <v>327</v>
      </c>
      <c r="M505" s="411">
        <v>327</v>
      </c>
      <c r="N505" s="411">
        <v>279</v>
      </c>
      <c r="O505" s="412">
        <v>249</v>
      </c>
      <c r="P505" s="411">
        <f t="shared" si="143"/>
        <v>3708</v>
      </c>
      <c r="Q505" s="411">
        <f t="shared" si="144"/>
        <v>2123.2258064516127</v>
      </c>
      <c r="R505" s="411">
        <f t="shared" si="145"/>
        <v>639.56729699666289</v>
      </c>
      <c r="S505" s="411">
        <f t="shared" si="146"/>
        <v>945.20689655172418</v>
      </c>
      <c r="T505" s="411">
        <v>0</v>
      </c>
      <c r="U505" s="411">
        <v>0</v>
      </c>
      <c r="V505" s="411">
        <v>0</v>
      </c>
      <c r="W505" s="411">
        <v>0</v>
      </c>
      <c r="X505" s="411">
        <v>0</v>
      </c>
      <c r="Y505" s="411">
        <v>0</v>
      </c>
      <c r="Z505" s="411">
        <v>0</v>
      </c>
      <c r="AA505" s="411">
        <v>0</v>
      </c>
      <c r="AB505" s="411">
        <v>0</v>
      </c>
      <c r="AC505" s="411">
        <v>0</v>
      </c>
      <c r="AD505" s="411">
        <v>0</v>
      </c>
      <c r="AE505" s="412">
        <v>0</v>
      </c>
      <c r="AF505" s="411">
        <f t="shared" si="147"/>
        <v>0</v>
      </c>
      <c r="AG505" s="411">
        <v>222</v>
      </c>
      <c r="AH505" s="411">
        <v>237</v>
      </c>
      <c r="AI505" s="411">
        <v>270</v>
      </c>
      <c r="AJ505" s="411">
        <v>297</v>
      </c>
      <c r="AK505" s="411">
        <v>348</v>
      </c>
      <c r="AL505" s="411">
        <v>366</v>
      </c>
      <c r="AM505" s="411">
        <v>396</v>
      </c>
      <c r="AN505" s="411">
        <v>390</v>
      </c>
      <c r="AO505" s="411">
        <v>327</v>
      </c>
      <c r="AP505" s="411">
        <v>327</v>
      </c>
      <c r="AQ505" s="411">
        <v>279</v>
      </c>
      <c r="AR505" s="412">
        <v>249</v>
      </c>
      <c r="AS505" s="411">
        <f t="shared" si="148"/>
        <v>3708</v>
      </c>
      <c r="AT505" s="411">
        <f t="shared" si="149"/>
        <v>2123.2258064516127</v>
      </c>
      <c r="AU505" s="411">
        <f t="shared" si="150"/>
        <v>639.56729699666289</v>
      </c>
      <c r="AV505" s="411">
        <f t="shared" si="151"/>
        <v>945.20689655172418</v>
      </c>
      <c r="AW505" s="411">
        <v>0</v>
      </c>
      <c r="AX505" s="411">
        <v>0</v>
      </c>
      <c r="AY505" s="411">
        <v>0</v>
      </c>
      <c r="AZ505" s="411">
        <v>0</v>
      </c>
      <c r="BA505" s="411">
        <v>0</v>
      </c>
      <c r="BB505" s="411">
        <v>0</v>
      </c>
      <c r="BC505" s="411">
        <v>0</v>
      </c>
      <c r="BD505" s="411">
        <v>0</v>
      </c>
      <c r="BE505" s="411">
        <v>0</v>
      </c>
      <c r="BF505" s="411">
        <v>0</v>
      </c>
      <c r="BG505" s="411">
        <v>0</v>
      </c>
      <c r="BH505" s="412">
        <v>0</v>
      </c>
      <c r="BI505" s="411">
        <f t="shared" si="152"/>
        <v>0</v>
      </c>
      <c r="BJ505" s="411">
        <v>222</v>
      </c>
      <c r="BK505" s="411">
        <v>237</v>
      </c>
      <c r="BL505" s="411">
        <v>270</v>
      </c>
      <c r="BM505" s="411">
        <v>297</v>
      </c>
      <c r="BN505" s="411">
        <v>348</v>
      </c>
      <c r="BO505" s="411">
        <v>366</v>
      </c>
      <c r="BP505" s="411">
        <v>396</v>
      </c>
      <c r="BQ505" s="411">
        <v>390</v>
      </c>
      <c r="BR505" s="411">
        <v>327</v>
      </c>
      <c r="BS505" s="411">
        <v>327</v>
      </c>
      <c r="BT505" s="411">
        <v>279</v>
      </c>
      <c r="BU505" s="412">
        <v>249</v>
      </c>
      <c r="BV505" s="411">
        <f t="shared" si="153"/>
        <v>3708</v>
      </c>
      <c r="BW505" s="411">
        <v>0</v>
      </c>
      <c r="BX505" s="411">
        <v>0</v>
      </c>
      <c r="BY505" s="411">
        <v>0</v>
      </c>
      <c r="BZ505" s="411">
        <v>0</v>
      </c>
      <c r="CA505" s="411">
        <v>0</v>
      </c>
      <c r="CB505" s="411">
        <v>0</v>
      </c>
      <c r="CC505" s="411">
        <v>0</v>
      </c>
      <c r="CD505" s="411">
        <v>0</v>
      </c>
      <c r="CE505" s="411">
        <v>0</v>
      </c>
      <c r="CF505" s="411">
        <v>0</v>
      </c>
      <c r="CG505" s="411">
        <v>0</v>
      </c>
      <c r="CH505" s="412">
        <v>0</v>
      </c>
      <c r="CI505" s="411">
        <f t="shared" si="154"/>
        <v>0</v>
      </c>
      <c r="CJ505" s="411">
        <v>222</v>
      </c>
      <c r="CK505" s="411">
        <v>237</v>
      </c>
      <c r="CL505" s="411">
        <v>270</v>
      </c>
      <c r="CM505" s="411">
        <v>297</v>
      </c>
      <c r="CN505" s="411">
        <v>348</v>
      </c>
      <c r="CO505" s="411">
        <v>366</v>
      </c>
      <c r="CP505" s="411">
        <v>396</v>
      </c>
      <c r="CQ505" s="411">
        <v>390</v>
      </c>
      <c r="CR505" s="411">
        <v>327</v>
      </c>
      <c r="CS505" s="411">
        <v>327</v>
      </c>
      <c r="CT505" s="411">
        <v>279</v>
      </c>
      <c r="CU505" s="412">
        <v>249</v>
      </c>
      <c r="CV505" s="411">
        <f t="shared" si="155"/>
        <v>3708</v>
      </c>
      <c r="CW505" s="411">
        <v>0</v>
      </c>
      <c r="CX505" s="411">
        <v>0</v>
      </c>
      <c r="CY505" s="411">
        <v>0</v>
      </c>
      <c r="CZ505" s="411">
        <v>0</v>
      </c>
      <c r="DA505" s="411">
        <v>0</v>
      </c>
      <c r="DB505" s="411">
        <v>0</v>
      </c>
      <c r="DC505" s="411">
        <v>0</v>
      </c>
      <c r="DD505" s="411">
        <v>0</v>
      </c>
      <c r="DE505" s="411">
        <v>0</v>
      </c>
      <c r="DF505" s="411">
        <v>0</v>
      </c>
      <c r="DG505" s="411">
        <v>0</v>
      </c>
      <c r="DH505" s="412">
        <v>0</v>
      </c>
      <c r="DI505" s="411">
        <f t="shared" si="156"/>
        <v>0</v>
      </c>
      <c r="DJ505" s="411">
        <v>222</v>
      </c>
      <c r="DK505" s="411">
        <v>237</v>
      </c>
      <c r="DL505" s="411">
        <v>270</v>
      </c>
      <c r="DM505" s="411">
        <v>297</v>
      </c>
      <c r="DN505" s="411">
        <v>348</v>
      </c>
      <c r="DO505" s="411">
        <v>366</v>
      </c>
      <c r="DP505" s="411">
        <v>396</v>
      </c>
      <c r="DQ505" s="411">
        <v>390</v>
      </c>
      <c r="DR505" s="411">
        <v>327</v>
      </c>
      <c r="DS505" s="411">
        <v>327</v>
      </c>
      <c r="DT505" s="411">
        <v>279</v>
      </c>
      <c r="DU505" s="412">
        <v>249</v>
      </c>
      <c r="DV505" s="411">
        <f t="shared" si="157"/>
        <v>3708</v>
      </c>
      <c r="DW505" s="412">
        <v>222</v>
      </c>
      <c r="DX505" s="412">
        <v>237</v>
      </c>
      <c r="DY505" s="412">
        <v>270</v>
      </c>
      <c r="DZ505" s="412">
        <v>297</v>
      </c>
      <c r="EA505" s="412">
        <v>348</v>
      </c>
      <c r="EB505" s="412">
        <v>366</v>
      </c>
      <c r="EC505" s="412">
        <v>396</v>
      </c>
      <c r="ED505" s="412">
        <v>390</v>
      </c>
      <c r="EE505" s="412">
        <v>327</v>
      </c>
      <c r="EF505" s="412">
        <v>327</v>
      </c>
      <c r="EG505" s="412">
        <v>279</v>
      </c>
      <c r="EH505" s="412">
        <v>249</v>
      </c>
      <c r="EI505" s="411">
        <f t="shared" si="158"/>
        <v>3708</v>
      </c>
      <c r="EK505" s="411">
        <f t="shared" si="159"/>
        <v>3708</v>
      </c>
      <c r="EL505" s="7">
        <f t="shared" si="160"/>
        <v>0</v>
      </c>
    </row>
    <row r="506" spans="1:142">
      <c r="A506" s="365" t="str">
        <f t="shared" si="142"/>
        <v xml:space="preserve"> 103</v>
      </c>
      <c r="B506" s="370" t="s">
        <v>951</v>
      </c>
      <c r="C506" s="370" t="s">
        <v>944</v>
      </c>
      <c r="D506" s="411">
        <v>3</v>
      </c>
      <c r="E506" s="411">
        <v>3</v>
      </c>
      <c r="F506" s="411">
        <v>3</v>
      </c>
      <c r="G506" s="411">
        <v>3</v>
      </c>
      <c r="H506" s="411">
        <v>3</v>
      </c>
      <c r="I506" s="411">
        <v>3</v>
      </c>
      <c r="J506" s="411">
        <v>3</v>
      </c>
      <c r="K506" s="411">
        <v>3</v>
      </c>
      <c r="L506" s="411">
        <v>3</v>
      </c>
      <c r="M506" s="411">
        <v>3</v>
      </c>
      <c r="N506" s="411">
        <v>3</v>
      </c>
      <c r="O506" s="412">
        <v>3</v>
      </c>
      <c r="P506" s="411">
        <f t="shared" si="143"/>
        <v>36</v>
      </c>
      <c r="Q506" s="411">
        <f t="shared" si="144"/>
        <v>20.903225806451612</v>
      </c>
      <c r="R506" s="411">
        <f t="shared" si="145"/>
        <v>5.2691879866518354</v>
      </c>
      <c r="S506" s="411">
        <f t="shared" si="146"/>
        <v>9.8275862068965516</v>
      </c>
      <c r="T506" s="411">
        <v>0</v>
      </c>
      <c r="U506" s="411">
        <v>0</v>
      </c>
      <c r="V506" s="411">
        <v>0</v>
      </c>
      <c r="W506" s="411">
        <v>0</v>
      </c>
      <c r="X506" s="411">
        <v>0</v>
      </c>
      <c r="Y506" s="411">
        <v>0</v>
      </c>
      <c r="Z506" s="411">
        <v>0</v>
      </c>
      <c r="AA506" s="411">
        <v>0</v>
      </c>
      <c r="AB506" s="411">
        <v>0</v>
      </c>
      <c r="AC506" s="411">
        <v>0</v>
      </c>
      <c r="AD506" s="411">
        <v>0</v>
      </c>
      <c r="AE506" s="412">
        <v>0</v>
      </c>
      <c r="AF506" s="411">
        <f t="shared" si="147"/>
        <v>0</v>
      </c>
      <c r="AG506" s="411">
        <v>3</v>
      </c>
      <c r="AH506" s="411">
        <v>3</v>
      </c>
      <c r="AI506" s="411">
        <v>3</v>
      </c>
      <c r="AJ506" s="411">
        <v>3</v>
      </c>
      <c r="AK506" s="411">
        <v>3</v>
      </c>
      <c r="AL506" s="411">
        <v>3</v>
      </c>
      <c r="AM506" s="411">
        <v>3</v>
      </c>
      <c r="AN506" s="411">
        <v>3</v>
      </c>
      <c r="AO506" s="411">
        <v>3</v>
      </c>
      <c r="AP506" s="411">
        <v>3</v>
      </c>
      <c r="AQ506" s="411">
        <v>3</v>
      </c>
      <c r="AR506" s="412">
        <v>3</v>
      </c>
      <c r="AS506" s="411">
        <f t="shared" si="148"/>
        <v>36</v>
      </c>
      <c r="AT506" s="411">
        <f t="shared" si="149"/>
        <v>20.903225806451612</v>
      </c>
      <c r="AU506" s="411">
        <f t="shared" si="150"/>
        <v>5.2691879866518354</v>
      </c>
      <c r="AV506" s="411">
        <f t="shared" si="151"/>
        <v>9.8275862068965516</v>
      </c>
      <c r="AW506" s="411">
        <v>0</v>
      </c>
      <c r="AX506" s="411">
        <v>0</v>
      </c>
      <c r="AY506" s="411">
        <v>0</v>
      </c>
      <c r="AZ506" s="411">
        <v>0</v>
      </c>
      <c r="BA506" s="411">
        <v>0</v>
      </c>
      <c r="BB506" s="411">
        <v>0</v>
      </c>
      <c r="BC506" s="411">
        <v>0</v>
      </c>
      <c r="BD506" s="411">
        <v>0</v>
      </c>
      <c r="BE506" s="411">
        <v>0</v>
      </c>
      <c r="BF506" s="411">
        <v>0</v>
      </c>
      <c r="BG506" s="411">
        <v>0</v>
      </c>
      <c r="BH506" s="412">
        <v>0</v>
      </c>
      <c r="BI506" s="411">
        <f t="shared" si="152"/>
        <v>0</v>
      </c>
      <c r="BJ506" s="411">
        <v>3</v>
      </c>
      <c r="BK506" s="411">
        <v>3</v>
      </c>
      <c r="BL506" s="411">
        <v>3</v>
      </c>
      <c r="BM506" s="411">
        <v>3</v>
      </c>
      <c r="BN506" s="411">
        <v>3</v>
      </c>
      <c r="BO506" s="411">
        <v>3</v>
      </c>
      <c r="BP506" s="411">
        <v>3</v>
      </c>
      <c r="BQ506" s="411">
        <v>3</v>
      </c>
      <c r="BR506" s="411">
        <v>3</v>
      </c>
      <c r="BS506" s="411">
        <v>3</v>
      </c>
      <c r="BT506" s="411">
        <v>3</v>
      </c>
      <c r="BU506" s="412">
        <v>3</v>
      </c>
      <c r="BV506" s="411">
        <f t="shared" si="153"/>
        <v>36</v>
      </c>
      <c r="BW506" s="411">
        <v>0</v>
      </c>
      <c r="BX506" s="411">
        <v>0</v>
      </c>
      <c r="BY506" s="411">
        <v>0</v>
      </c>
      <c r="BZ506" s="411">
        <v>0</v>
      </c>
      <c r="CA506" s="411">
        <v>0</v>
      </c>
      <c r="CB506" s="411">
        <v>0</v>
      </c>
      <c r="CC506" s="411">
        <v>0</v>
      </c>
      <c r="CD506" s="411">
        <v>0</v>
      </c>
      <c r="CE506" s="411">
        <v>0</v>
      </c>
      <c r="CF506" s="411">
        <v>0</v>
      </c>
      <c r="CG506" s="411">
        <v>0</v>
      </c>
      <c r="CH506" s="412">
        <v>0</v>
      </c>
      <c r="CI506" s="411">
        <f t="shared" si="154"/>
        <v>0</v>
      </c>
      <c r="CJ506" s="411">
        <v>3</v>
      </c>
      <c r="CK506" s="411">
        <v>3</v>
      </c>
      <c r="CL506" s="411">
        <v>3</v>
      </c>
      <c r="CM506" s="411">
        <v>3</v>
      </c>
      <c r="CN506" s="411">
        <v>3</v>
      </c>
      <c r="CO506" s="411">
        <v>3</v>
      </c>
      <c r="CP506" s="411">
        <v>3</v>
      </c>
      <c r="CQ506" s="411">
        <v>3</v>
      </c>
      <c r="CR506" s="411">
        <v>3</v>
      </c>
      <c r="CS506" s="411">
        <v>3</v>
      </c>
      <c r="CT506" s="411">
        <v>3</v>
      </c>
      <c r="CU506" s="412">
        <v>3</v>
      </c>
      <c r="CV506" s="411">
        <f t="shared" si="155"/>
        <v>36</v>
      </c>
      <c r="CW506" s="411">
        <v>0</v>
      </c>
      <c r="CX506" s="411">
        <v>0</v>
      </c>
      <c r="CY506" s="411">
        <v>0</v>
      </c>
      <c r="CZ506" s="411">
        <v>0</v>
      </c>
      <c r="DA506" s="411">
        <v>0</v>
      </c>
      <c r="DB506" s="411">
        <v>0</v>
      </c>
      <c r="DC506" s="411">
        <v>0</v>
      </c>
      <c r="DD506" s="411">
        <v>0</v>
      </c>
      <c r="DE506" s="411">
        <v>0</v>
      </c>
      <c r="DF506" s="411">
        <v>0</v>
      </c>
      <c r="DG506" s="411">
        <v>0</v>
      </c>
      <c r="DH506" s="412">
        <v>0</v>
      </c>
      <c r="DI506" s="411">
        <f t="shared" si="156"/>
        <v>0</v>
      </c>
      <c r="DJ506" s="411">
        <v>3</v>
      </c>
      <c r="DK506" s="411">
        <v>3</v>
      </c>
      <c r="DL506" s="411">
        <v>3</v>
      </c>
      <c r="DM506" s="411">
        <v>3</v>
      </c>
      <c r="DN506" s="411">
        <v>3</v>
      </c>
      <c r="DO506" s="411">
        <v>3</v>
      </c>
      <c r="DP506" s="411">
        <v>3</v>
      </c>
      <c r="DQ506" s="411">
        <v>3</v>
      </c>
      <c r="DR506" s="411">
        <v>3</v>
      </c>
      <c r="DS506" s="411">
        <v>3</v>
      </c>
      <c r="DT506" s="411">
        <v>3</v>
      </c>
      <c r="DU506" s="412">
        <v>3</v>
      </c>
      <c r="DV506" s="411">
        <f t="shared" si="157"/>
        <v>36</v>
      </c>
      <c r="DW506" s="412">
        <v>3</v>
      </c>
      <c r="DX506" s="412">
        <v>3</v>
      </c>
      <c r="DY506" s="412">
        <v>3</v>
      </c>
      <c r="DZ506" s="412">
        <v>3</v>
      </c>
      <c r="EA506" s="412">
        <v>3</v>
      </c>
      <c r="EB506" s="412">
        <v>3</v>
      </c>
      <c r="EC506" s="412">
        <v>3</v>
      </c>
      <c r="ED506" s="412">
        <v>3</v>
      </c>
      <c r="EE506" s="412">
        <v>3</v>
      </c>
      <c r="EF506" s="412">
        <v>3</v>
      </c>
      <c r="EG506" s="412">
        <v>3</v>
      </c>
      <c r="EH506" s="412">
        <v>3</v>
      </c>
      <c r="EI506" s="411">
        <f t="shared" si="158"/>
        <v>36</v>
      </c>
      <c r="EK506" s="411">
        <f t="shared" si="159"/>
        <v>36</v>
      </c>
      <c r="EL506" s="7">
        <f t="shared" si="160"/>
        <v>0</v>
      </c>
    </row>
    <row r="507" spans="1:142">
      <c r="A507" s="365" t="str">
        <f t="shared" si="142"/>
        <v xml:space="preserve"> 103</v>
      </c>
      <c r="B507" s="370" t="s">
        <v>951</v>
      </c>
      <c r="C507" s="370" t="s">
        <v>945</v>
      </c>
      <c r="D507" s="411">
        <v>222</v>
      </c>
      <c r="E507" s="411">
        <v>237</v>
      </c>
      <c r="F507" s="411">
        <v>270</v>
      </c>
      <c r="G507" s="411">
        <v>297</v>
      </c>
      <c r="H507" s="411">
        <v>348</v>
      </c>
      <c r="I507" s="411">
        <v>366</v>
      </c>
      <c r="J507" s="411">
        <v>396</v>
      </c>
      <c r="K507" s="411">
        <v>390</v>
      </c>
      <c r="L507" s="411">
        <v>327</v>
      </c>
      <c r="M507" s="411">
        <v>327</v>
      </c>
      <c r="N507" s="411">
        <v>279</v>
      </c>
      <c r="O507" s="412">
        <v>249</v>
      </c>
      <c r="P507" s="411">
        <f t="shared" si="143"/>
        <v>3708</v>
      </c>
      <c r="Q507" s="411">
        <f t="shared" si="144"/>
        <v>2123.2258064516127</v>
      </c>
      <c r="R507" s="411">
        <f t="shared" si="145"/>
        <v>639.56729699666289</v>
      </c>
      <c r="S507" s="411">
        <f t="shared" si="146"/>
        <v>945.20689655172418</v>
      </c>
      <c r="T507" s="411">
        <v>0</v>
      </c>
      <c r="U507" s="411">
        <v>0</v>
      </c>
      <c r="V507" s="411">
        <v>0</v>
      </c>
      <c r="W507" s="411">
        <v>0</v>
      </c>
      <c r="X507" s="411">
        <v>0</v>
      </c>
      <c r="Y507" s="411">
        <v>0</v>
      </c>
      <c r="Z507" s="411">
        <v>0</v>
      </c>
      <c r="AA507" s="411">
        <v>0</v>
      </c>
      <c r="AB507" s="411">
        <v>0</v>
      </c>
      <c r="AC507" s="411">
        <v>0</v>
      </c>
      <c r="AD507" s="411">
        <v>0</v>
      </c>
      <c r="AE507" s="412">
        <v>0</v>
      </c>
      <c r="AF507" s="411">
        <f t="shared" si="147"/>
        <v>0</v>
      </c>
      <c r="AG507" s="411">
        <v>222</v>
      </c>
      <c r="AH507" s="411">
        <v>237</v>
      </c>
      <c r="AI507" s="411">
        <v>270</v>
      </c>
      <c r="AJ507" s="411">
        <v>297</v>
      </c>
      <c r="AK507" s="411">
        <v>348</v>
      </c>
      <c r="AL507" s="411">
        <v>366</v>
      </c>
      <c r="AM507" s="411">
        <v>396</v>
      </c>
      <c r="AN507" s="411">
        <v>390</v>
      </c>
      <c r="AO507" s="411">
        <v>327</v>
      </c>
      <c r="AP507" s="411">
        <v>327</v>
      </c>
      <c r="AQ507" s="411">
        <v>279</v>
      </c>
      <c r="AR507" s="412">
        <v>249</v>
      </c>
      <c r="AS507" s="411">
        <f t="shared" si="148"/>
        <v>3708</v>
      </c>
      <c r="AT507" s="411">
        <f t="shared" si="149"/>
        <v>2123.2258064516127</v>
      </c>
      <c r="AU507" s="411">
        <f t="shared" si="150"/>
        <v>639.56729699666289</v>
      </c>
      <c r="AV507" s="411">
        <f t="shared" si="151"/>
        <v>945.20689655172418</v>
      </c>
      <c r="AW507" s="411">
        <v>0</v>
      </c>
      <c r="AX507" s="411">
        <v>0</v>
      </c>
      <c r="AY507" s="411">
        <v>0</v>
      </c>
      <c r="AZ507" s="411">
        <v>0</v>
      </c>
      <c r="BA507" s="411">
        <v>0</v>
      </c>
      <c r="BB507" s="411">
        <v>0</v>
      </c>
      <c r="BC507" s="411">
        <v>0</v>
      </c>
      <c r="BD507" s="411">
        <v>0</v>
      </c>
      <c r="BE507" s="411">
        <v>0</v>
      </c>
      <c r="BF507" s="411">
        <v>0</v>
      </c>
      <c r="BG507" s="411">
        <v>0</v>
      </c>
      <c r="BH507" s="412">
        <v>0</v>
      </c>
      <c r="BI507" s="411">
        <f t="shared" si="152"/>
        <v>0</v>
      </c>
      <c r="BJ507" s="411">
        <v>222</v>
      </c>
      <c r="BK507" s="411">
        <v>237</v>
      </c>
      <c r="BL507" s="411">
        <v>270</v>
      </c>
      <c r="BM507" s="411">
        <v>297</v>
      </c>
      <c r="BN507" s="411">
        <v>348</v>
      </c>
      <c r="BO507" s="411">
        <v>366</v>
      </c>
      <c r="BP507" s="411">
        <v>396</v>
      </c>
      <c r="BQ507" s="411">
        <v>390</v>
      </c>
      <c r="BR507" s="411">
        <v>327</v>
      </c>
      <c r="BS507" s="411">
        <v>327</v>
      </c>
      <c r="BT507" s="411">
        <v>279</v>
      </c>
      <c r="BU507" s="412">
        <v>249</v>
      </c>
      <c r="BV507" s="411">
        <f t="shared" si="153"/>
        <v>3708</v>
      </c>
      <c r="BW507" s="411">
        <v>0</v>
      </c>
      <c r="BX507" s="411">
        <v>0</v>
      </c>
      <c r="BY507" s="411">
        <v>0</v>
      </c>
      <c r="BZ507" s="411">
        <v>0</v>
      </c>
      <c r="CA507" s="411">
        <v>0</v>
      </c>
      <c r="CB507" s="411">
        <v>0</v>
      </c>
      <c r="CC507" s="411">
        <v>0</v>
      </c>
      <c r="CD507" s="411">
        <v>0</v>
      </c>
      <c r="CE507" s="411">
        <v>0</v>
      </c>
      <c r="CF507" s="411">
        <v>0</v>
      </c>
      <c r="CG507" s="411">
        <v>0</v>
      </c>
      <c r="CH507" s="412">
        <v>0</v>
      </c>
      <c r="CI507" s="411">
        <f t="shared" si="154"/>
        <v>0</v>
      </c>
      <c r="CJ507" s="411">
        <v>222</v>
      </c>
      <c r="CK507" s="411">
        <v>237</v>
      </c>
      <c r="CL507" s="411">
        <v>270</v>
      </c>
      <c r="CM507" s="411">
        <v>297</v>
      </c>
      <c r="CN507" s="411">
        <v>348</v>
      </c>
      <c r="CO507" s="411">
        <v>366</v>
      </c>
      <c r="CP507" s="411">
        <v>396</v>
      </c>
      <c r="CQ507" s="411">
        <v>390</v>
      </c>
      <c r="CR507" s="411">
        <v>327</v>
      </c>
      <c r="CS507" s="411">
        <v>327</v>
      </c>
      <c r="CT507" s="411">
        <v>279</v>
      </c>
      <c r="CU507" s="412">
        <v>249</v>
      </c>
      <c r="CV507" s="411">
        <f t="shared" si="155"/>
        <v>3708</v>
      </c>
      <c r="CW507" s="411">
        <v>0</v>
      </c>
      <c r="CX507" s="411">
        <v>0</v>
      </c>
      <c r="CY507" s="411">
        <v>0</v>
      </c>
      <c r="CZ507" s="411">
        <v>0</v>
      </c>
      <c r="DA507" s="411">
        <v>0</v>
      </c>
      <c r="DB507" s="411">
        <v>0</v>
      </c>
      <c r="DC507" s="411">
        <v>0</v>
      </c>
      <c r="DD507" s="411">
        <v>0</v>
      </c>
      <c r="DE507" s="411">
        <v>0</v>
      </c>
      <c r="DF507" s="411">
        <v>0</v>
      </c>
      <c r="DG507" s="411">
        <v>0</v>
      </c>
      <c r="DH507" s="412">
        <v>0</v>
      </c>
      <c r="DI507" s="411">
        <f t="shared" si="156"/>
        <v>0</v>
      </c>
      <c r="DJ507" s="411">
        <v>222</v>
      </c>
      <c r="DK507" s="411">
        <v>237</v>
      </c>
      <c r="DL507" s="411">
        <v>270</v>
      </c>
      <c r="DM507" s="411">
        <v>297</v>
      </c>
      <c r="DN507" s="411">
        <v>348</v>
      </c>
      <c r="DO507" s="411">
        <v>366</v>
      </c>
      <c r="DP507" s="411">
        <v>396</v>
      </c>
      <c r="DQ507" s="411">
        <v>390</v>
      </c>
      <c r="DR507" s="411">
        <v>327</v>
      </c>
      <c r="DS507" s="411">
        <v>327</v>
      </c>
      <c r="DT507" s="411">
        <v>279</v>
      </c>
      <c r="DU507" s="412">
        <v>249</v>
      </c>
      <c r="DV507" s="411">
        <f t="shared" si="157"/>
        <v>3708</v>
      </c>
      <c r="DW507" s="412">
        <v>222</v>
      </c>
      <c r="DX507" s="412">
        <v>237</v>
      </c>
      <c r="DY507" s="412">
        <v>270</v>
      </c>
      <c r="DZ507" s="412">
        <v>297</v>
      </c>
      <c r="EA507" s="412">
        <v>348</v>
      </c>
      <c r="EB507" s="412">
        <v>366</v>
      </c>
      <c r="EC507" s="412">
        <v>396</v>
      </c>
      <c r="ED507" s="412">
        <v>390</v>
      </c>
      <c r="EE507" s="412">
        <v>327</v>
      </c>
      <c r="EF507" s="412">
        <v>327</v>
      </c>
      <c r="EG507" s="412">
        <v>279</v>
      </c>
      <c r="EH507" s="412">
        <v>249</v>
      </c>
      <c r="EI507" s="411">
        <f t="shared" si="158"/>
        <v>3708</v>
      </c>
      <c r="EK507" s="411">
        <f t="shared" si="159"/>
        <v>3708</v>
      </c>
      <c r="EL507" s="7">
        <f t="shared" si="160"/>
        <v>0</v>
      </c>
    </row>
    <row r="508" spans="1:142">
      <c r="A508" s="365" t="str">
        <f t="shared" si="142"/>
        <v xml:space="preserve"> 103</v>
      </c>
      <c r="B508" s="370" t="s">
        <v>951</v>
      </c>
      <c r="C508" s="370" t="s">
        <v>1214</v>
      </c>
      <c r="D508" s="411">
        <v>2</v>
      </c>
      <c r="E508" s="411">
        <v>1</v>
      </c>
      <c r="F508" s="411">
        <v>0</v>
      </c>
      <c r="G508" s="411">
        <v>1</v>
      </c>
      <c r="H508" s="411">
        <v>0</v>
      </c>
      <c r="I508" s="411">
        <v>1</v>
      </c>
      <c r="J508" s="411">
        <v>1</v>
      </c>
      <c r="K508" s="411">
        <v>0</v>
      </c>
      <c r="L508" s="411">
        <v>1</v>
      </c>
      <c r="M508" s="411">
        <v>2</v>
      </c>
      <c r="N508" s="411">
        <v>0</v>
      </c>
      <c r="O508" s="412">
        <v>2</v>
      </c>
      <c r="P508" s="411">
        <f t="shared" si="143"/>
        <v>11</v>
      </c>
      <c r="Q508" s="411">
        <f t="shared" si="144"/>
        <v>5.967741935483871</v>
      </c>
      <c r="R508" s="411">
        <f t="shared" si="145"/>
        <v>0.75639599555061177</v>
      </c>
      <c r="S508" s="411">
        <f t="shared" si="146"/>
        <v>4.2758620689655169</v>
      </c>
      <c r="T508" s="411">
        <v>0</v>
      </c>
      <c r="U508" s="411">
        <v>0</v>
      </c>
      <c r="V508" s="411">
        <v>0</v>
      </c>
      <c r="W508" s="411">
        <v>0</v>
      </c>
      <c r="X508" s="411">
        <v>0</v>
      </c>
      <c r="Y508" s="411">
        <v>0</v>
      </c>
      <c r="Z508" s="411">
        <v>0</v>
      </c>
      <c r="AA508" s="411">
        <v>0</v>
      </c>
      <c r="AB508" s="411">
        <v>0</v>
      </c>
      <c r="AC508" s="411">
        <v>0</v>
      </c>
      <c r="AD508" s="411">
        <v>0</v>
      </c>
      <c r="AE508" s="412">
        <v>0</v>
      </c>
      <c r="AF508" s="411">
        <f t="shared" si="147"/>
        <v>0</v>
      </c>
      <c r="AG508" s="411">
        <v>0</v>
      </c>
      <c r="AH508" s="411">
        <v>0</v>
      </c>
      <c r="AI508" s="411">
        <v>0</v>
      </c>
      <c r="AJ508" s="411">
        <v>0</v>
      </c>
      <c r="AK508" s="411">
        <v>0</v>
      </c>
      <c r="AL508" s="411">
        <v>0</v>
      </c>
      <c r="AM508" s="411">
        <v>0</v>
      </c>
      <c r="AN508" s="411">
        <v>0</v>
      </c>
      <c r="AO508" s="411">
        <v>0</v>
      </c>
      <c r="AP508" s="411">
        <v>0</v>
      </c>
      <c r="AQ508" s="411">
        <v>0</v>
      </c>
      <c r="AR508" s="412">
        <v>0</v>
      </c>
      <c r="AS508" s="411">
        <f t="shared" si="148"/>
        <v>0</v>
      </c>
      <c r="AT508" s="411">
        <f t="shared" si="149"/>
        <v>0</v>
      </c>
      <c r="AU508" s="411">
        <f t="shared" si="150"/>
        <v>0</v>
      </c>
      <c r="AV508" s="411">
        <f t="shared" si="151"/>
        <v>0</v>
      </c>
      <c r="AW508" s="411">
        <v>0</v>
      </c>
      <c r="AX508" s="411">
        <v>0</v>
      </c>
      <c r="AY508" s="411">
        <v>0</v>
      </c>
      <c r="AZ508" s="411">
        <v>0</v>
      </c>
      <c r="BA508" s="411">
        <v>0</v>
      </c>
      <c r="BB508" s="411">
        <v>0</v>
      </c>
      <c r="BC508" s="411">
        <v>0</v>
      </c>
      <c r="BD508" s="411">
        <v>0</v>
      </c>
      <c r="BE508" s="411">
        <v>0</v>
      </c>
      <c r="BF508" s="411">
        <v>0</v>
      </c>
      <c r="BG508" s="411">
        <v>0</v>
      </c>
      <c r="BH508" s="412">
        <v>0</v>
      </c>
      <c r="BI508" s="411">
        <f t="shared" si="152"/>
        <v>0</v>
      </c>
      <c r="BJ508" s="411">
        <v>0</v>
      </c>
      <c r="BK508" s="411">
        <v>0</v>
      </c>
      <c r="BL508" s="411">
        <v>0</v>
      </c>
      <c r="BM508" s="411">
        <v>0</v>
      </c>
      <c r="BN508" s="411">
        <v>0</v>
      </c>
      <c r="BO508" s="411">
        <v>0</v>
      </c>
      <c r="BP508" s="411">
        <v>0</v>
      </c>
      <c r="BQ508" s="411">
        <v>0</v>
      </c>
      <c r="BR508" s="411">
        <v>0</v>
      </c>
      <c r="BS508" s="411">
        <v>0</v>
      </c>
      <c r="BT508" s="411">
        <v>0</v>
      </c>
      <c r="BU508" s="412">
        <v>0</v>
      </c>
      <c r="BV508" s="411">
        <f t="shared" si="153"/>
        <v>0</v>
      </c>
      <c r="BW508" s="411">
        <v>0</v>
      </c>
      <c r="BX508" s="411">
        <v>0</v>
      </c>
      <c r="BY508" s="411">
        <v>0</v>
      </c>
      <c r="BZ508" s="411">
        <v>0</v>
      </c>
      <c r="CA508" s="411">
        <v>0</v>
      </c>
      <c r="CB508" s="411">
        <v>0</v>
      </c>
      <c r="CC508" s="411">
        <v>0</v>
      </c>
      <c r="CD508" s="411">
        <v>0</v>
      </c>
      <c r="CE508" s="411">
        <v>0</v>
      </c>
      <c r="CF508" s="411">
        <v>0</v>
      </c>
      <c r="CG508" s="411">
        <v>0</v>
      </c>
      <c r="CH508" s="412">
        <v>0</v>
      </c>
      <c r="CI508" s="411">
        <f t="shared" si="154"/>
        <v>0</v>
      </c>
      <c r="CJ508" s="411">
        <v>0</v>
      </c>
      <c r="CK508" s="411">
        <v>0</v>
      </c>
      <c r="CL508" s="411">
        <v>0</v>
      </c>
      <c r="CM508" s="411">
        <v>0</v>
      </c>
      <c r="CN508" s="411">
        <v>0</v>
      </c>
      <c r="CO508" s="411">
        <v>0</v>
      </c>
      <c r="CP508" s="411">
        <v>0</v>
      </c>
      <c r="CQ508" s="411">
        <v>0</v>
      </c>
      <c r="CR508" s="411">
        <v>0</v>
      </c>
      <c r="CS508" s="411">
        <v>0</v>
      </c>
      <c r="CT508" s="411">
        <v>0</v>
      </c>
      <c r="CU508" s="412">
        <v>0</v>
      </c>
      <c r="CV508" s="411">
        <f t="shared" si="155"/>
        <v>0</v>
      </c>
      <c r="CW508" s="411">
        <v>0</v>
      </c>
      <c r="CX508" s="411">
        <v>0</v>
      </c>
      <c r="CY508" s="411">
        <v>0</v>
      </c>
      <c r="CZ508" s="411">
        <v>0</v>
      </c>
      <c r="DA508" s="411">
        <v>0</v>
      </c>
      <c r="DB508" s="411">
        <v>0</v>
      </c>
      <c r="DC508" s="411">
        <v>0</v>
      </c>
      <c r="DD508" s="411">
        <v>0</v>
      </c>
      <c r="DE508" s="411">
        <v>0</v>
      </c>
      <c r="DF508" s="411">
        <v>0</v>
      </c>
      <c r="DG508" s="411">
        <v>0</v>
      </c>
      <c r="DH508" s="412">
        <v>0</v>
      </c>
      <c r="DI508" s="411">
        <f t="shared" si="156"/>
        <v>0</v>
      </c>
      <c r="DJ508" s="411">
        <v>0</v>
      </c>
      <c r="DK508" s="411">
        <v>0</v>
      </c>
      <c r="DL508" s="411">
        <v>0</v>
      </c>
      <c r="DM508" s="411">
        <v>0</v>
      </c>
      <c r="DN508" s="411">
        <v>0</v>
      </c>
      <c r="DO508" s="411">
        <v>0</v>
      </c>
      <c r="DP508" s="411">
        <v>0</v>
      </c>
      <c r="DQ508" s="411">
        <v>0</v>
      </c>
      <c r="DR508" s="411">
        <v>0</v>
      </c>
      <c r="DS508" s="411">
        <v>0</v>
      </c>
      <c r="DT508" s="411">
        <v>0</v>
      </c>
      <c r="DU508" s="412">
        <v>0</v>
      </c>
      <c r="DV508" s="411">
        <f t="shared" si="157"/>
        <v>0</v>
      </c>
      <c r="DW508" s="412">
        <v>0</v>
      </c>
      <c r="DX508" s="412">
        <v>0</v>
      </c>
      <c r="DY508" s="412">
        <v>0</v>
      </c>
      <c r="DZ508" s="412">
        <v>0</v>
      </c>
      <c r="EA508" s="412">
        <v>0</v>
      </c>
      <c r="EB508" s="412">
        <v>0</v>
      </c>
      <c r="EC508" s="412">
        <v>0</v>
      </c>
      <c r="ED508" s="412">
        <v>0</v>
      </c>
      <c r="EE508" s="412">
        <v>0</v>
      </c>
      <c r="EF508" s="412">
        <v>0</v>
      </c>
      <c r="EG508" s="412">
        <v>0</v>
      </c>
      <c r="EH508" s="412">
        <v>0</v>
      </c>
      <c r="EI508" s="411">
        <f t="shared" si="158"/>
        <v>0</v>
      </c>
      <c r="EK508" s="411">
        <f t="shared" si="159"/>
        <v>11</v>
      </c>
      <c r="EL508" s="7">
        <f t="shared" si="160"/>
        <v>-11</v>
      </c>
    </row>
    <row r="509" spans="1:142">
      <c r="A509" s="365" t="str">
        <f t="shared" si="142"/>
        <v xml:space="preserve"> 103</v>
      </c>
      <c r="B509" s="370" t="s">
        <v>951</v>
      </c>
      <c r="C509" s="370" t="s">
        <v>1216</v>
      </c>
      <c r="D509" s="411">
        <v>2</v>
      </c>
      <c r="E509" s="411">
        <v>2</v>
      </c>
      <c r="F509" s="411">
        <v>2</v>
      </c>
      <c r="G509" s="411">
        <v>2</v>
      </c>
      <c r="H509" s="411">
        <v>2</v>
      </c>
      <c r="I509" s="411">
        <v>2</v>
      </c>
      <c r="J509" s="411">
        <v>2</v>
      </c>
      <c r="K509" s="411">
        <v>2</v>
      </c>
      <c r="L509" s="411">
        <v>2</v>
      </c>
      <c r="M509" s="411">
        <v>2</v>
      </c>
      <c r="N509" s="411">
        <v>2</v>
      </c>
      <c r="O509" s="412">
        <v>2</v>
      </c>
      <c r="P509" s="411">
        <f t="shared" si="143"/>
        <v>24</v>
      </c>
      <c r="Q509" s="411">
        <f t="shared" si="144"/>
        <v>13.935483870967742</v>
      </c>
      <c r="R509" s="411">
        <f t="shared" si="145"/>
        <v>3.5127919911012233</v>
      </c>
      <c r="S509" s="411">
        <f t="shared" si="146"/>
        <v>6.5517241379310347</v>
      </c>
      <c r="T509" s="411">
        <v>0</v>
      </c>
      <c r="U509" s="411">
        <v>0</v>
      </c>
      <c r="V509" s="411">
        <v>0</v>
      </c>
      <c r="W509" s="411">
        <v>0</v>
      </c>
      <c r="X509" s="411">
        <v>0</v>
      </c>
      <c r="Y509" s="411">
        <v>0</v>
      </c>
      <c r="Z509" s="411">
        <v>0</v>
      </c>
      <c r="AA509" s="411">
        <v>0</v>
      </c>
      <c r="AB509" s="411">
        <v>0</v>
      </c>
      <c r="AC509" s="411">
        <v>0</v>
      </c>
      <c r="AD509" s="411">
        <v>0</v>
      </c>
      <c r="AE509" s="412">
        <v>0</v>
      </c>
      <c r="AF509" s="411">
        <f t="shared" si="147"/>
        <v>0</v>
      </c>
      <c r="AG509" s="411">
        <v>0</v>
      </c>
      <c r="AH509" s="411">
        <v>0</v>
      </c>
      <c r="AI509" s="411">
        <v>0</v>
      </c>
      <c r="AJ509" s="411">
        <v>0</v>
      </c>
      <c r="AK509" s="411">
        <v>0</v>
      </c>
      <c r="AL509" s="411">
        <v>0</v>
      </c>
      <c r="AM509" s="411">
        <v>0</v>
      </c>
      <c r="AN509" s="411">
        <v>0</v>
      </c>
      <c r="AO509" s="411">
        <v>0</v>
      </c>
      <c r="AP509" s="411">
        <v>0</v>
      </c>
      <c r="AQ509" s="411">
        <v>0</v>
      </c>
      <c r="AR509" s="412">
        <v>0</v>
      </c>
      <c r="AS509" s="411">
        <f t="shared" si="148"/>
        <v>0</v>
      </c>
      <c r="AT509" s="411">
        <f t="shared" si="149"/>
        <v>0</v>
      </c>
      <c r="AU509" s="411">
        <f t="shared" si="150"/>
        <v>0</v>
      </c>
      <c r="AV509" s="411">
        <f t="shared" si="151"/>
        <v>0</v>
      </c>
      <c r="AW509" s="411">
        <v>0</v>
      </c>
      <c r="AX509" s="411">
        <v>0</v>
      </c>
      <c r="AY509" s="411">
        <v>0</v>
      </c>
      <c r="AZ509" s="411">
        <v>0</v>
      </c>
      <c r="BA509" s="411">
        <v>0</v>
      </c>
      <c r="BB509" s="411">
        <v>0</v>
      </c>
      <c r="BC509" s="411">
        <v>0</v>
      </c>
      <c r="BD509" s="411">
        <v>0</v>
      </c>
      <c r="BE509" s="411">
        <v>0</v>
      </c>
      <c r="BF509" s="411">
        <v>0</v>
      </c>
      <c r="BG509" s="411">
        <v>0</v>
      </c>
      <c r="BH509" s="412">
        <v>0</v>
      </c>
      <c r="BI509" s="411">
        <f t="shared" si="152"/>
        <v>0</v>
      </c>
      <c r="BJ509" s="411">
        <v>0</v>
      </c>
      <c r="BK509" s="411">
        <v>0</v>
      </c>
      <c r="BL509" s="411">
        <v>0</v>
      </c>
      <c r="BM509" s="411">
        <v>0</v>
      </c>
      <c r="BN509" s="411">
        <v>0</v>
      </c>
      <c r="BO509" s="411">
        <v>0</v>
      </c>
      <c r="BP509" s="411">
        <v>0</v>
      </c>
      <c r="BQ509" s="411">
        <v>0</v>
      </c>
      <c r="BR509" s="411">
        <v>0</v>
      </c>
      <c r="BS509" s="411">
        <v>0</v>
      </c>
      <c r="BT509" s="411">
        <v>0</v>
      </c>
      <c r="BU509" s="412">
        <v>0</v>
      </c>
      <c r="BV509" s="411">
        <f t="shared" si="153"/>
        <v>0</v>
      </c>
      <c r="BW509" s="411">
        <v>0</v>
      </c>
      <c r="BX509" s="411">
        <v>0</v>
      </c>
      <c r="BY509" s="411">
        <v>0</v>
      </c>
      <c r="BZ509" s="411">
        <v>0</v>
      </c>
      <c r="CA509" s="411">
        <v>0</v>
      </c>
      <c r="CB509" s="411">
        <v>0</v>
      </c>
      <c r="CC509" s="411">
        <v>0</v>
      </c>
      <c r="CD509" s="411">
        <v>0</v>
      </c>
      <c r="CE509" s="411">
        <v>0</v>
      </c>
      <c r="CF509" s="411">
        <v>0</v>
      </c>
      <c r="CG509" s="411">
        <v>0</v>
      </c>
      <c r="CH509" s="412">
        <v>0</v>
      </c>
      <c r="CI509" s="411">
        <f t="shared" si="154"/>
        <v>0</v>
      </c>
      <c r="CJ509" s="411">
        <v>0</v>
      </c>
      <c r="CK509" s="411">
        <v>0</v>
      </c>
      <c r="CL509" s="411">
        <v>0</v>
      </c>
      <c r="CM509" s="411">
        <v>0</v>
      </c>
      <c r="CN509" s="411">
        <v>0</v>
      </c>
      <c r="CO509" s="411">
        <v>0</v>
      </c>
      <c r="CP509" s="411">
        <v>0</v>
      </c>
      <c r="CQ509" s="411">
        <v>0</v>
      </c>
      <c r="CR509" s="411">
        <v>0</v>
      </c>
      <c r="CS509" s="411">
        <v>0</v>
      </c>
      <c r="CT509" s="411">
        <v>0</v>
      </c>
      <c r="CU509" s="412">
        <v>0</v>
      </c>
      <c r="CV509" s="411">
        <f t="shared" si="155"/>
        <v>0</v>
      </c>
      <c r="CW509" s="411">
        <v>0</v>
      </c>
      <c r="CX509" s="411">
        <v>0</v>
      </c>
      <c r="CY509" s="411">
        <v>0</v>
      </c>
      <c r="CZ509" s="411">
        <v>0</v>
      </c>
      <c r="DA509" s="411">
        <v>0</v>
      </c>
      <c r="DB509" s="411">
        <v>0</v>
      </c>
      <c r="DC509" s="411">
        <v>0</v>
      </c>
      <c r="DD509" s="411">
        <v>0</v>
      </c>
      <c r="DE509" s="411">
        <v>0</v>
      </c>
      <c r="DF509" s="411">
        <v>0</v>
      </c>
      <c r="DG509" s="411">
        <v>0</v>
      </c>
      <c r="DH509" s="412">
        <v>0</v>
      </c>
      <c r="DI509" s="411">
        <f t="shared" si="156"/>
        <v>0</v>
      </c>
      <c r="DJ509" s="411">
        <v>0</v>
      </c>
      <c r="DK509" s="411">
        <v>0</v>
      </c>
      <c r="DL509" s="411">
        <v>0</v>
      </c>
      <c r="DM509" s="411">
        <v>0</v>
      </c>
      <c r="DN509" s="411">
        <v>0</v>
      </c>
      <c r="DO509" s="411">
        <v>0</v>
      </c>
      <c r="DP509" s="411">
        <v>0</v>
      </c>
      <c r="DQ509" s="411">
        <v>0</v>
      </c>
      <c r="DR509" s="411">
        <v>0</v>
      </c>
      <c r="DS509" s="411">
        <v>0</v>
      </c>
      <c r="DT509" s="411">
        <v>0</v>
      </c>
      <c r="DU509" s="412">
        <v>0</v>
      </c>
      <c r="DV509" s="411">
        <f t="shared" si="157"/>
        <v>0</v>
      </c>
      <c r="DW509" s="412">
        <v>0</v>
      </c>
      <c r="DX509" s="412">
        <v>0</v>
      </c>
      <c r="DY509" s="412">
        <v>0</v>
      </c>
      <c r="DZ509" s="412">
        <v>0</v>
      </c>
      <c r="EA509" s="412">
        <v>0</v>
      </c>
      <c r="EB509" s="412">
        <v>0</v>
      </c>
      <c r="EC509" s="412">
        <v>0</v>
      </c>
      <c r="ED509" s="412">
        <v>0</v>
      </c>
      <c r="EE509" s="412">
        <v>0</v>
      </c>
      <c r="EF509" s="412">
        <v>0</v>
      </c>
      <c r="EG509" s="412">
        <v>0</v>
      </c>
      <c r="EH509" s="412">
        <v>0</v>
      </c>
      <c r="EI509" s="411">
        <f t="shared" si="158"/>
        <v>0</v>
      </c>
      <c r="EK509" s="411">
        <f t="shared" si="159"/>
        <v>24</v>
      </c>
      <c r="EL509" s="7">
        <f t="shared" si="160"/>
        <v>-24</v>
      </c>
    </row>
    <row r="510" spans="1:142">
      <c r="A510" s="365" t="str">
        <f t="shared" si="142"/>
        <v xml:space="preserve"> 103</v>
      </c>
      <c r="B510" s="370" t="s">
        <v>951</v>
      </c>
      <c r="C510" s="370" t="s">
        <v>1187</v>
      </c>
      <c r="D510" s="411">
        <v>2</v>
      </c>
      <c r="E510" s="411">
        <v>2</v>
      </c>
      <c r="F510" s="411">
        <v>2</v>
      </c>
      <c r="G510" s="411">
        <v>2</v>
      </c>
      <c r="H510" s="411">
        <v>2</v>
      </c>
      <c r="I510" s="411">
        <v>2</v>
      </c>
      <c r="J510" s="411">
        <v>2</v>
      </c>
      <c r="K510" s="411">
        <v>2</v>
      </c>
      <c r="L510" s="411">
        <v>2</v>
      </c>
      <c r="M510" s="411">
        <v>2</v>
      </c>
      <c r="N510" s="411">
        <v>2</v>
      </c>
      <c r="O510" s="412">
        <v>2</v>
      </c>
      <c r="P510" s="411">
        <f t="shared" si="143"/>
        <v>24</v>
      </c>
      <c r="Q510" s="411">
        <f t="shared" si="144"/>
        <v>13.935483870967742</v>
      </c>
      <c r="R510" s="411">
        <f t="shared" si="145"/>
        <v>3.5127919911012233</v>
      </c>
      <c r="S510" s="411">
        <f t="shared" si="146"/>
        <v>6.5517241379310347</v>
      </c>
      <c r="T510" s="411">
        <v>0</v>
      </c>
      <c r="U510" s="411">
        <v>0</v>
      </c>
      <c r="V510" s="411">
        <v>0</v>
      </c>
      <c r="W510" s="411">
        <v>0</v>
      </c>
      <c r="X510" s="411">
        <v>0</v>
      </c>
      <c r="Y510" s="411">
        <v>0</v>
      </c>
      <c r="Z510" s="411">
        <v>0</v>
      </c>
      <c r="AA510" s="411">
        <v>0</v>
      </c>
      <c r="AB510" s="411">
        <v>0</v>
      </c>
      <c r="AC510" s="411">
        <v>0</v>
      </c>
      <c r="AD510" s="411">
        <v>0</v>
      </c>
      <c r="AE510" s="412">
        <v>0</v>
      </c>
      <c r="AF510" s="411">
        <f t="shared" si="147"/>
        <v>0</v>
      </c>
      <c r="AG510" s="411">
        <v>0</v>
      </c>
      <c r="AH510" s="411">
        <v>0</v>
      </c>
      <c r="AI510" s="411">
        <v>0</v>
      </c>
      <c r="AJ510" s="411">
        <v>0</v>
      </c>
      <c r="AK510" s="411">
        <v>0</v>
      </c>
      <c r="AL510" s="411">
        <v>0</v>
      </c>
      <c r="AM510" s="411">
        <v>0</v>
      </c>
      <c r="AN510" s="411">
        <v>0</v>
      </c>
      <c r="AO510" s="411">
        <v>0</v>
      </c>
      <c r="AP510" s="411">
        <v>0</v>
      </c>
      <c r="AQ510" s="411">
        <v>0</v>
      </c>
      <c r="AR510" s="412">
        <v>0</v>
      </c>
      <c r="AS510" s="411">
        <f t="shared" si="148"/>
        <v>0</v>
      </c>
      <c r="AT510" s="411">
        <f t="shared" si="149"/>
        <v>0</v>
      </c>
      <c r="AU510" s="411">
        <f t="shared" si="150"/>
        <v>0</v>
      </c>
      <c r="AV510" s="411">
        <f t="shared" si="151"/>
        <v>0</v>
      </c>
      <c r="AW510" s="411">
        <v>0</v>
      </c>
      <c r="AX510" s="411">
        <v>0</v>
      </c>
      <c r="AY510" s="411">
        <v>0</v>
      </c>
      <c r="AZ510" s="411">
        <v>0</v>
      </c>
      <c r="BA510" s="411">
        <v>0</v>
      </c>
      <c r="BB510" s="411">
        <v>0</v>
      </c>
      <c r="BC510" s="411">
        <v>0</v>
      </c>
      <c r="BD510" s="411">
        <v>0</v>
      </c>
      <c r="BE510" s="411">
        <v>0</v>
      </c>
      <c r="BF510" s="411">
        <v>0</v>
      </c>
      <c r="BG510" s="411">
        <v>0</v>
      </c>
      <c r="BH510" s="412">
        <v>0</v>
      </c>
      <c r="BI510" s="411">
        <f t="shared" si="152"/>
        <v>0</v>
      </c>
      <c r="BJ510" s="411">
        <v>0</v>
      </c>
      <c r="BK510" s="411">
        <v>0</v>
      </c>
      <c r="BL510" s="411">
        <v>0</v>
      </c>
      <c r="BM510" s="411">
        <v>0</v>
      </c>
      <c r="BN510" s="411">
        <v>0</v>
      </c>
      <c r="BO510" s="411">
        <v>0</v>
      </c>
      <c r="BP510" s="411">
        <v>0</v>
      </c>
      <c r="BQ510" s="411">
        <v>0</v>
      </c>
      <c r="BR510" s="411">
        <v>0</v>
      </c>
      <c r="BS510" s="411">
        <v>0</v>
      </c>
      <c r="BT510" s="411">
        <v>0</v>
      </c>
      <c r="BU510" s="412">
        <v>0</v>
      </c>
      <c r="BV510" s="411">
        <f t="shared" si="153"/>
        <v>0</v>
      </c>
      <c r="BW510" s="411">
        <v>0</v>
      </c>
      <c r="BX510" s="411">
        <v>0</v>
      </c>
      <c r="BY510" s="411">
        <v>0</v>
      </c>
      <c r="BZ510" s="411">
        <v>0</v>
      </c>
      <c r="CA510" s="411">
        <v>0</v>
      </c>
      <c r="CB510" s="411">
        <v>0</v>
      </c>
      <c r="CC510" s="411">
        <v>0</v>
      </c>
      <c r="CD510" s="411">
        <v>0</v>
      </c>
      <c r="CE510" s="411">
        <v>0</v>
      </c>
      <c r="CF510" s="411">
        <v>0</v>
      </c>
      <c r="CG510" s="411">
        <v>0</v>
      </c>
      <c r="CH510" s="412">
        <v>0</v>
      </c>
      <c r="CI510" s="411">
        <f t="shared" si="154"/>
        <v>0</v>
      </c>
      <c r="CJ510" s="411">
        <v>0</v>
      </c>
      <c r="CK510" s="411">
        <v>0</v>
      </c>
      <c r="CL510" s="411">
        <v>0</v>
      </c>
      <c r="CM510" s="411">
        <v>0</v>
      </c>
      <c r="CN510" s="411">
        <v>0</v>
      </c>
      <c r="CO510" s="411">
        <v>0</v>
      </c>
      <c r="CP510" s="411">
        <v>0</v>
      </c>
      <c r="CQ510" s="411">
        <v>0</v>
      </c>
      <c r="CR510" s="411">
        <v>0</v>
      </c>
      <c r="CS510" s="411">
        <v>0</v>
      </c>
      <c r="CT510" s="411">
        <v>0</v>
      </c>
      <c r="CU510" s="412">
        <v>0</v>
      </c>
      <c r="CV510" s="411">
        <f t="shared" si="155"/>
        <v>0</v>
      </c>
      <c r="CW510" s="411">
        <v>0</v>
      </c>
      <c r="CX510" s="411">
        <v>0</v>
      </c>
      <c r="CY510" s="411">
        <v>0</v>
      </c>
      <c r="CZ510" s="411">
        <v>0</v>
      </c>
      <c r="DA510" s="411">
        <v>0</v>
      </c>
      <c r="DB510" s="411">
        <v>0</v>
      </c>
      <c r="DC510" s="411">
        <v>0</v>
      </c>
      <c r="DD510" s="411">
        <v>0</v>
      </c>
      <c r="DE510" s="411">
        <v>0</v>
      </c>
      <c r="DF510" s="411">
        <v>0</v>
      </c>
      <c r="DG510" s="411">
        <v>0</v>
      </c>
      <c r="DH510" s="412">
        <v>0</v>
      </c>
      <c r="DI510" s="411">
        <f t="shared" si="156"/>
        <v>0</v>
      </c>
      <c r="DJ510" s="411">
        <v>0</v>
      </c>
      <c r="DK510" s="411">
        <v>0</v>
      </c>
      <c r="DL510" s="411">
        <v>0</v>
      </c>
      <c r="DM510" s="411">
        <v>0</v>
      </c>
      <c r="DN510" s="411">
        <v>0</v>
      </c>
      <c r="DO510" s="411">
        <v>0</v>
      </c>
      <c r="DP510" s="411">
        <v>0</v>
      </c>
      <c r="DQ510" s="411">
        <v>0</v>
      </c>
      <c r="DR510" s="411">
        <v>0</v>
      </c>
      <c r="DS510" s="411">
        <v>0</v>
      </c>
      <c r="DT510" s="411">
        <v>0</v>
      </c>
      <c r="DU510" s="412">
        <v>0</v>
      </c>
      <c r="DV510" s="411">
        <f t="shared" si="157"/>
        <v>0</v>
      </c>
      <c r="DW510" s="412">
        <v>0</v>
      </c>
      <c r="DX510" s="412">
        <v>0</v>
      </c>
      <c r="DY510" s="412">
        <v>0</v>
      </c>
      <c r="DZ510" s="412">
        <v>0</v>
      </c>
      <c r="EA510" s="412">
        <v>0</v>
      </c>
      <c r="EB510" s="412">
        <v>0</v>
      </c>
      <c r="EC510" s="412">
        <v>0</v>
      </c>
      <c r="ED510" s="412">
        <v>0</v>
      </c>
      <c r="EE510" s="412">
        <v>0</v>
      </c>
      <c r="EF510" s="412">
        <v>0</v>
      </c>
      <c r="EG510" s="412">
        <v>0</v>
      </c>
      <c r="EH510" s="412">
        <v>0</v>
      </c>
      <c r="EI510" s="411">
        <f t="shared" si="158"/>
        <v>0</v>
      </c>
      <c r="EK510" s="411">
        <f t="shared" si="159"/>
        <v>24</v>
      </c>
      <c r="EL510" s="7">
        <f t="shared" si="160"/>
        <v>-24</v>
      </c>
    </row>
    <row r="511" spans="1:142">
      <c r="A511" s="365" t="str">
        <f t="shared" si="142"/>
        <v xml:space="preserve"> 107</v>
      </c>
      <c r="B511" s="370" t="s">
        <v>952</v>
      </c>
      <c r="C511" s="370" t="s">
        <v>1167</v>
      </c>
      <c r="D511" s="411">
        <v>1047</v>
      </c>
      <c r="E511" s="411">
        <v>1042</v>
      </c>
      <c r="F511" s="411">
        <v>1035</v>
      </c>
      <c r="G511" s="411">
        <v>1026</v>
      </c>
      <c r="H511" s="411">
        <v>1019</v>
      </c>
      <c r="I511" s="411">
        <v>1010</v>
      </c>
      <c r="J511" s="411">
        <v>1002</v>
      </c>
      <c r="K511" s="411">
        <v>995</v>
      </c>
      <c r="L511" s="411">
        <v>989</v>
      </c>
      <c r="M511" s="411">
        <v>984</v>
      </c>
      <c r="N511" s="411">
        <v>976</v>
      </c>
      <c r="O511" s="412">
        <v>971</v>
      </c>
      <c r="P511" s="411">
        <f t="shared" si="143"/>
        <v>12096</v>
      </c>
      <c r="Q511" s="411">
        <f t="shared" si="144"/>
        <v>7148.677419354839</v>
      </c>
      <c r="R511" s="411">
        <f t="shared" si="145"/>
        <v>1743.4949944382647</v>
      </c>
      <c r="S511" s="411">
        <f t="shared" si="146"/>
        <v>3203.8275862068967</v>
      </c>
      <c r="T511" s="411">
        <v>6.0000000000000053</v>
      </c>
      <c r="U511" s="411">
        <v>2.0000000000000213</v>
      </c>
      <c r="V511" s="411">
        <v>6.000000000000095</v>
      </c>
      <c r="W511" s="411">
        <v>1.9999999999998916</v>
      </c>
      <c r="X511" s="411">
        <v>7.9999999999999858</v>
      </c>
      <c r="Y511" s="411">
        <v>6.0000000000000009</v>
      </c>
      <c r="Z511" s="411">
        <v>1.0000000000000779</v>
      </c>
      <c r="AA511" s="411">
        <v>6.0000000000000284</v>
      </c>
      <c r="AB511" s="411">
        <v>0.99999999999994404</v>
      </c>
      <c r="AC511" s="411">
        <v>3.0000000000000444</v>
      </c>
      <c r="AD511" s="411">
        <v>3.0000000000000133</v>
      </c>
      <c r="AE511" s="412">
        <v>-2.0000000000000577</v>
      </c>
      <c r="AF511" s="411">
        <f t="shared" si="147"/>
        <v>42.00000000000005</v>
      </c>
      <c r="AG511" s="411">
        <v>1053</v>
      </c>
      <c r="AH511" s="411">
        <v>1044</v>
      </c>
      <c r="AI511" s="411">
        <v>1041.0000000000002</v>
      </c>
      <c r="AJ511" s="411">
        <v>1027.9999999999998</v>
      </c>
      <c r="AK511" s="411">
        <v>1027</v>
      </c>
      <c r="AL511" s="411">
        <v>1015.9999999999999</v>
      </c>
      <c r="AM511" s="411">
        <v>1003</v>
      </c>
      <c r="AN511" s="411">
        <v>1001</v>
      </c>
      <c r="AO511" s="411">
        <v>989.99999999999989</v>
      </c>
      <c r="AP511" s="411">
        <v>987</v>
      </c>
      <c r="AQ511" s="411">
        <v>979</v>
      </c>
      <c r="AR511" s="412">
        <v>969</v>
      </c>
      <c r="AS511" s="411">
        <f t="shared" si="148"/>
        <v>12138</v>
      </c>
      <c r="AT511" s="411">
        <f t="shared" si="149"/>
        <v>7179.6451612903229</v>
      </c>
      <c r="AU511" s="411">
        <f t="shared" si="150"/>
        <v>1750.2513904338152</v>
      </c>
      <c r="AV511" s="411">
        <f t="shared" si="151"/>
        <v>3208.1034482758619</v>
      </c>
      <c r="AW511" s="411">
        <v>0</v>
      </c>
      <c r="AX511" s="411">
        <v>0</v>
      </c>
      <c r="AY511" s="411">
        <v>0</v>
      </c>
      <c r="AZ511" s="411">
        <v>0</v>
      </c>
      <c r="BA511" s="411">
        <v>0</v>
      </c>
      <c r="BB511" s="411">
        <v>0</v>
      </c>
      <c r="BC511" s="411">
        <v>0</v>
      </c>
      <c r="BD511" s="411">
        <v>0</v>
      </c>
      <c r="BE511" s="411">
        <v>0</v>
      </c>
      <c r="BF511" s="411">
        <v>0</v>
      </c>
      <c r="BG511" s="411">
        <v>0</v>
      </c>
      <c r="BH511" s="412">
        <v>0</v>
      </c>
      <c r="BI511" s="411">
        <f t="shared" si="152"/>
        <v>0</v>
      </c>
      <c r="BJ511" s="411">
        <v>1053</v>
      </c>
      <c r="BK511" s="411">
        <v>1044</v>
      </c>
      <c r="BL511" s="411">
        <v>1041.0000000000002</v>
      </c>
      <c r="BM511" s="411">
        <v>1027.9999999999998</v>
      </c>
      <c r="BN511" s="411">
        <v>1027</v>
      </c>
      <c r="BO511" s="411">
        <v>1015.9999999999999</v>
      </c>
      <c r="BP511" s="411">
        <v>1003</v>
      </c>
      <c r="BQ511" s="411">
        <v>1001</v>
      </c>
      <c r="BR511" s="411">
        <v>989.99999999999989</v>
      </c>
      <c r="BS511" s="411">
        <v>987</v>
      </c>
      <c r="BT511" s="411">
        <v>979</v>
      </c>
      <c r="BU511" s="412">
        <v>969</v>
      </c>
      <c r="BV511" s="411">
        <f t="shared" si="153"/>
        <v>12138</v>
      </c>
      <c r="BW511" s="411">
        <v>0</v>
      </c>
      <c r="BX511" s="411">
        <v>0</v>
      </c>
      <c r="BY511" s="411">
        <v>0</v>
      </c>
      <c r="BZ511" s="411">
        <v>0</v>
      </c>
      <c r="CA511" s="411">
        <v>0</v>
      </c>
      <c r="CB511" s="411">
        <v>0</v>
      </c>
      <c r="CC511" s="411">
        <v>0</v>
      </c>
      <c r="CD511" s="411">
        <v>0</v>
      </c>
      <c r="CE511" s="411">
        <v>0</v>
      </c>
      <c r="CF511" s="411">
        <v>0</v>
      </c>
      <c r="CG511" s="411">
        <v>0</v>
      </c>
      <c r="CH511" s="412">
        <v>0</v>
      </c>
      <c r="CI511" s="411">
        <f t="shared" si="154"/>
        <v>0</v>
      </c>
      <c r="CJ511" s="411">
        <v>1053</v>
      </c>
      <c r="CK511" s="411">
        <v>1044</v>
      </c>
      <c r="CL511" s="411">
        <v>1041.0000000000002</v>
      </c>
      <c r="CM511" s="411">
        <v>1027.9999999999998</v>
      </c>
      <c r="CN511" s="411">
        <v>1027</v>
      </c>
      <c r="CO511" s="411">
        <v>1015.9999999999999</v>
      </c>
      <c r="CP511" s="411">
        <v>1003</v>
      </c>
      <c r="CQ511" s="411">
        <v>1001</v>
      </c>
      <c r="CR511" s="411">
        <v>989.99999999999989</v>
      </c>
      <c r="CS511" s="411">
        <v>987</v>
      </c>
      <c r="CT511" s="411">
        <v>979</v>
      </c>
      <c r="CU511" s="412">
        <v>969</v>
      </c>
      <c r="CV511" s="411">
        <f t="shared" si="155"/>
        <v>12138</v>
      </c>
      <c r="CW511" s="411">
        <v>-84.000000000000057</v>
      </c>
      <c r="CX511" s="411">
        <v>-75.000000000000085</v>
      </c>
      <c r="CY511" s="411">
        <v>-72.000000000000156</v>
      </c>
      <c r="CZ511" s="411">
        <v>-58.99999999999995</v>
      </c>
      <c r="DA511" s="411">
        <v>-58.000000000000043</v>
      </c>
      <c r="DB511" s="411">
        <v>-47.000000000000057</v>
      </c>
      <c r="DC511" s="411">
        <v>-34.000000000000135</v>
      </c>
      <c r="DD511" s="411">
        <v>-32.000000000000085</v>
      </c>
      <c r="DE511" s="411">
        <v>-21</v>
      </c>
      <c r="DF511" s="411">
        <v>-18.000000000000103</v>
      </c>
      <c r="DG511" s="411">
        <v>-10.000000000000071</v>
      </c>
      <c r="DH511" s="412">
        <v>0</v>
      </c>
      <c r="DI511" s="411">
        <f t="shared" si="156"/>
        <v>-510.00000000000074</v>
      </c>
      <c r="DJ511" s="411">
        <v>969</v>
      </c>
      <c r="DK511" s="411">
        <v>969</v>
      </c>
      <c r="DL511" s="411">
        <v>969</v>
      </c>
      <c r="DM511" s="411">
        <v>969</v>
      </c>
      <c r="DN511" s="411">
        <v>969</v>
      </c>
      <c r="DO511" s="411">
        <v>969</v>
      </c>
      <c r="DP511" s="411">
        <v>969</v>
      </c>
      <c r="DQ511" s="411">
        <v>969</v>
      </c>
      <c r="DR511" s="411">
        <v>969</v>
      </c>
      <c r="DS511" s="411">
        <v>969</v>
      </c>
      <c r="DT511" s="411">
        <v>969</v>
      </c>
      <c r="DU511" s="412">
        <v>969</v>
      </c>
      <c r="DV511" s="411">
        <f t="shared" si="157"/>
        <v>11628</v>
      </c>
      <c r="DW511" s="412">
        <v>969</v>
      </c>
      <c r="DX511" s="412">
        <v>969</v>
      </c>
      <c r="DY511" s="412">
        <v>969</v>
      </c>
      <c r="DZ511" s="412">
        <v>969</v>
      </c>
      <c r="EA511" s="412">
        <v>969</v>
      </c>
      <c r="EB511" s="412">
        <v>969</v>
      </c>
      <c r="EC511" s="412">
        <v>969</v>
      </c>
      <c r="ED511" s="412">
        <v>969</v>
      </c>
      <c r="EE511" s="412">
        <v>969</v>
      </c>
      <c r="EF511" s="412">
        <v>969</v>
      </c>
      <c r="EG511" s="412">
        <v>969</v>
      </c>
      <c r="EH511" s="412">
        <v>969</v>
      </c>
      <c r="EI511" s="411">
        <f t="shared" si="158"/>
        <v>11628</v>
      </c>
      <c r="EK511" s="411">
        <f t="shared" si="159"/>
        <v>11628</v>
      </c>
      <c r="EL511" s="7">
        <f t="shared" si="160"/>
        <v>0</v>
      </c>
    </row>
    <row r="512" spans="1:142">
      <c r="A512" s="365" t="str">
        <f t="shared" si="142"/>
        <v xml:space="preserve"> 107</v>
      </c>
      <c r="B512" s="370" t="s">
        <v>952</v>
      </c>
      <c r="C512" s="370" t="s">
        <v>1168</v>
      </c>
      <c r="D512" s="411">
        <v>89189</v>
      </c>
      <c r="E512" s="411">
        <v>94311</v>
      </c>
      <c r="F512" s="411">
        <v>107107</v>
      </c>
      <c r="G512" s="411">
        <v>116150</v>
      </c>
      <c r="H512" s="411">
        <v>135705</v>
      </c>
      <c r="I512" s="411">
        <v>141265</v>
      </c>
      <c r="J512" s="411">
        <v>150900</v>
      </c>
      <c r="K512" s="411">
        <v>147311</v>
      </c>
      <c r="L512" s="411">
        <v>122990</v>
      </c>
      <c r="M512" s="411">
        <v>121697</v>
      </c>
      <c r="N512" s="411">
        <v>102995</v>
      </c>
      <c r="O512" s="412">
        <v>91578</v>
      </c>
      <c r="P512" s="411">
        <f t="shared" si="143"/>
        <v>1421198</v>
      </c>
      <c r="Q512" s="411">
        <f t="shared" si="144"/>
        <v>829759.25806451612</v>
      </c>
      <c r="R512" s="411">
        <f t="shared" si="145"/>
        <v>241240.46607341489</v>
      </c>
      <c r="S512" s="411">
        <f t="shared" si="146"/>
        <v>350198.27586206899</v>
      </c>
      <c r="T512" s="411">
        <v>149.99999999999687</v>
      </c>
      <c r="U512" s="411">
        <v>221.00000000000159</v>
      </c>
      <c r="V512" s="411">
        <v>113.99999999999909</v>
      </c>
      <c r="W512" s="411">
        <v>196.00000000000534</v>
      </c>
      <c r="X512" s="411">
        <v>154.00000000000568</v>
      </c>
      <c r="Y512" s="411">
        <v>-3580.0000000000045</v>
      </c>
      <c r="Z512" s="411">
        <v>246.00000000000074</v>
      </c>
      <c r="AA512" s="411">
        <v>-829.000000000005</v>
      </c>
      <c r="AB512" s="411">
        <v>262.00000000000063</v>
      </c>
      <c r="AC512" s="411">
        <v>-314.00000000000034</v>
      </c>
      <c r="AD512" s="411">
        <v>-3011.0000000000036</v>
      </c>
      <c r="AE512" s="412">
        <v>37.000000000004448</v>
      </c>
      <c r="AF512" s="411">
        <f t="shared" si="147"/>
        <v>-6353.9999999999991</v>
      </c>
      <c r="AG512" s="411">
        <v>89339</v>
      </c>
      <c r="AH512" s="411">
        <v>94532</v>
      </c>
      <c r="AI512" s="411">
        <v>107221</v>
      </c>
      <c r="AJ512" s="411">
        <v>116346</v>
      </c>
      <c r="AK512" s="411">
        <v>135859</v>
      </c>
      <c r="AL512" s="411">
        <v>137685</v>
      </c>
      <c r="AM512" s="411">
        <v>151146</v>
      </c>
      <c r="AN512" s="411">
        <v>146481.99999999997</v>
      </c>
      <c r="AO512" s="411">
        <v>123252.00000000001</v>
      </c>
      <c r="AP512" s="411">
        <v>121383</v>
      </c>
      <c r="AQ512" s="411">
        <v>99983.999999999985</v>
      </c>
      <c r="AR512" s="412">
        <v>91615</v>
      </c>
      <c r="AS512" s="411">
        <f t="shared" si="148"/>
        <v>1414844</v>
      </c>
      <c r="AT512" s="411">
        <f t="shared" si="149"/>
        <v>827252.32258064509</v>
      </c>
      <c r="AU512" s="411">
        <f t="shared" si="150"/>
        <v>240609.12569521691</v>
      </c>
      <c r="AV512" s="411">
        <f t="shared" si="151"/>
        <v>346982.55172413791</v>
      </c>
      <c r="AW512" s="411">
        <v>0</v>
      </c>
      <c r="AX512" s="411">
        <v>0</v>
      </c>
      <c r="AY512" s="411">
        <v>0</v>
      </c>
      <c r="AZ512" s="411">
        <v>0</v>
      </c>
      <c r="BA512" s="411">
        <v>0</v>
      </c>
      <c r="BB512" s="411">
        <v>0</v>
      </c>
      <c r="BC512" s="411">
        <v>0</v>
      </c>
      <c r="BD512" s="411">
        <v>0</v>
      </c>
      <c r="BE512" s="411">
        <v>0</v>
      </c>
      <c r="BF512" s="411">
        <v>0</v>
      </c>
      <c r="BG512" s="411">
        <v>0</v>
      </c>
      <c r="BH512" s="412">
        <v>0</v>
      </c>
      <c r="BI512" s="411">
        <f t="shared" si="152"/>
        <v>0</v>
      </c>
      <c r="BJ512" s="411">
        <v>89339</v>
      </c>
      <c r="BK512" s="411">
        <v>94532</v>
      </c>
      <c r="BL512" s="411">
        <v>107221</v>
      </c>
      <c r="BM512" s="411">
        <v>116346</v>
      </c>
      <c r="BN512" s="411">
        <v>135859</v>
      </c>
      <c r="BO512" s="411">
        <v>137685</v>
      </c>
      <c r="BP512" s="411">
        <v>151146</v>
      </c>
      <c r="BQ512" s="411">
        <v>146481.99999999997</v>
      </c>
      <c r="BR512" s="411">
        <v>123252.00000000001</v>
      </c>
      <c r="BS512" s="411">
        <v>121383</v>
      </c>
      <c r="BT512" s="411">
        <v>99983.999999999985</v>
      </c>
      <c r="BU512" s="412">
        <v>91615</v>
      </c>
      <c r="BV512" s="411">
        <f t="shared" si="153"/>
        <v>1414844</v>
      </c>
      <c r="BW512" s="411">
        <v>0</v>
      </c>
      <c r="BX512" s="411">
        <v>0</v>
      </c>
      <c r="BY512" s="411">
        <v>0</v>
      </c>
      <c r="BZ512" s="411">
        <v>0</v>
      </c>
      <c r="CA512" s="411">
        <v>0</v>
      </c>
      <c r="CB512" s="411">
        <v>0</v>
      </c>
      <c r="CC512" s="411">
        <v>0</v>
      </c>
      <c r="CD512" s="411">
        <v>0</v>
      </c>
      <c r="CE512" s="411">
        <v>0</v>
      </c>
      <c r="CF512" s="411">
        <v>0</v>
      </c>
      <c r="CG512" s="411">
        <v>0</v>
      </c>
      <c r="CH512" s="412">
        <v>0</v>
      </c>
      <c r="CI512" s="411">
        <f t="shared" si="154"/>
        <v>0</v>
      </c>
      <c r="CJ512" s="411">
        <v>89339</v>
      </c>
      <c r="CK512" s="411">
        <v>94532</v>
      </c>
      <c r="CL512" s="411">
        <v>107221</v>
      </c>
      <c r="CM512" s="411">
        <v>116346</v>
      </c>
      <c r="CN512" s="411">
        <v>135859</v>
      </c>
      <c r="CO512" s="411">
        <v>137685</v>
      </c>
      <c r="CP512" s="411">
        <v>151146</v>
      </c>
      <c r="CQ512" s="411">
        <v>146481.99999999997</v>
      </c>
      <c r="CR512" s="411">
        <v>123252.00000000001</v>
      </c>
      <c r="CS512" s="411">
        <v>121383</v>
      </c>
      <c r="CT512" s="411">
        <v>99983.999999999985</v>
      </c>
      <c r="CU512" s="412">
        <v>91615</v>
      </c>
      <c r="CV512" s="411">
        <f t="shared" si="155"/>
        <v>1414844</v>
      </c>
      <c r="CW512" s="411">
        <v>-6879.1250393361488</v>
      </c>
      <c r="CX512" s="411">
        <v>-6582.766802528251</v>
      </c>
      <c r="CY512" s="411">
        <v>-7153.9370792291011</v>
      </c>
      <c r="CZ512" s="411">
        <v>-6457.1955834247565</v>
      </c>
      <c r="DA512" s="411">
        <v>-7422.4225267898091</v>
      </c>
      <c r="DB512" s="411">
        <v>-6044.5932026381661</v>
      </c>
      <c r="DC512" s="411">
        <v>-4781.3902605032545</v>
      </c>
      <c r="DD512" s="411">
        <v>-4449.5310490180036</v>
      </c>
      <c r="DE512" s="411">
        <v>-2526.7672720220512</v>
      </c>
      <c r="DF512" s="411">
        <v>-2155.7425664408543</v>
      </c>
      <c r="DG512" s="411">
        <v>-1041.9951393215299</v>
      </c>
      <c r="DH512" s="412">
        <v>0</v>
      </c>
      <c r="DI512" s="411">
        <f t="shared" si="156"/>
        <v>-55495.466521251925</v>
      </c>
      <c r="DJ512" s="411">
        <v>82459.874960663845</v>
      </c>
      <c r="DK512" s="411">
        <v>87949.233197471738</v>
      </c>
      <c r="DL512" s="411">
        <v>100067.0629207709</v>
      </c>
      <c r="DM512" s="411">
        <v>109888.80441657525</v>
      </c>
      <c r="DN512" s="411">
        <v>128436.5774732102</v>
      </c>
      <c r="DO512" s="411">
        <v>131640.40679736182</v>
      </c>
      <c r="DP512" s="411">
        <v>146364.60973949675</v>
      </c>
      <c r="DQ512" s="411">
        <v>142032.46895098197</v>
      </c>
      <c r="DR512" s="411">
        <v>120725.23272797794</v>
      </c>
      <c r="DS512" s="411">
        <v>119227.25743355915</v>
      </c>
      <c r="DT512" s="411">
        <v>98942.004860678455</v>
      </c>
      <c r="DU512" s="412">
        <v>91615</v>
      </c>
      <c r="DV512" s="411">
        <f t="shared" si="157"/>
        <v>1359348.5334787478</v>
      </c>
      <c r="DW512" s="412">
        <v>82459.874960663845</v>
      </c>
      <c r="DX512" s="412">
        <v>87949.233197471738</v>
      </c>
      <c r="DY512" s="412">
        <v>100067.0629207709</v>
      </c>
      <c r="DZ512" s="412">
        <v>109888.80441657525</v>
      </c>
      <c r="EA512" s="412">
        <v>128436.5774732102</v>
      </c>
      <c r="EB512" s="412">
        <v>131640.40679736182</v>
      </c>
      <c r="EC512" s="412">
        <v>146364.60973949675</v>
      </c>
      <c r="ED512" s="412">
        <v>142032.46895098197</v>
      </c>
      <c r="EE512" s="412">
        <v>120725.23272797794</v>
      </c>
      <c r="EF512" s="412">
        <v>119227.25743355915</v>
      </c>
      <c r="EG512" s="412">
        <v>98942.004860678455</v>
      </c>
      <c r="EH512" s="412">
        <v>91615</v>
      </c>
      <c r="EI512" s="411">
        <f t="shared" si="158"/>
        <v>1359348.5334787478</v>
      </c>
      <c r="EK512" s="411">
        <f t="shared" si="159"/>
        <v>1359348.5334787481</v>
      </c>
      <c r="EL512" s="7">
        <f t="shared" si="160"/>
        <v>0</v>
      </c>
    </row>
    <row r="513" spans="1:142">
      <c r="A513" s="365" t="str">
        <f t="shared" si="142"/>
        <v xml:space="preserve"> 107</v>
      </c>
      <c r="B513" s="370" t="s">
        <v>952</v>
      </c>
      <c r="C513" s="370" t="s">
        <v>1169</v>
      </c>
      <c r="D513" s="411">
        <v>89189</v>
      </c>
      <c r="E513" s="411">
        <v>94311</v>
      </c>
      <c r="F513" s="411">
        <v>107107</v>
      </c>
      <c r="G513" s="411">
        <v>116150</v>
      </c>
      <c r="H513" s="411">
        <v>135705</v>
      </c>
      <c r="I513" s="411">
        <v>141265</v>
      </c>
      <c r="J513" s="411">
        <v>150900</v>
      </c>
      <c r="K513" s="411">
        <v>147311</v>
      </c>
      <c r="L513" s="411">
        <v>122990</v>
      </c>
      <c r="M513" s="411">
        <v>121697</v>
      </c>
      <c r="N513" s="411">
        <v>102995</v>
      </c>
      <c r="O513" s="412">
        <v>91578</v>
      </c>
      <c r="P513" s="411">
        <f t="shared" si="143"/>
        <v>1421198</v>
      </c>
      <c r="Q513" s="411">
        <f t="shared" si="144"/>
        <v>829759.25806451612</v>
      </c>
      <c r="R513" s="411">
        <f t="shared" si="145"/>
        <v>241240.46607341489</v>
      </c>
      <c r="S513" s="411">
        <f t="shared" si="146"/>
        <v>350198.27586206899</v>
      </c>
      <c r="T513" s="411">
        <v>149.99999999999687</v>
      </c>
      <c r="U513" s="411">
        <v>221.00000000000159</v>
      </c>
      <c r="V513" s="411">
        <v>113.99999999999909</v>
      </c>
      <c r="W513" s="411">
        <v>196.00000000000534</v>
      </c>
      <c r="X513" s="411">
        <v>154.00000000000568</v>
      </c>
      <c r="Y513" s="411">
        <v>-3580.0000000000055</v>
      </c>
      <c r="Z513" s="411">
        <v>246.00000000000074</v>
      </c>
      <c r="AA513" s="411">
        <v>-829.000000000005</v>
      </c>
      <c r="AB513" s="411">
        <v>262.00000000000063</v>
      </c>
      <c r="AC513" s="411">
        <v>-314.0000000000004</v>
      </c>
      <c r="AD513" s="411">
        <v>-3011.0000000000036</v>
      </c>
      <c r="AE513" s="412">
        <v>37.000000000004448</v>
      </c>
      <c r="AF513" s="411">
        <f t="shared" si="147"/>
        <v>-6354</v>
      </c>
      <c r="AG513" s="411">
        <v>89338.999999999985</v>
      </c>
      <c r="AH513" s="411">
        <v>94532</v>
      </c>
      <c r="AI513" s="411">
        <v>107221.00000000001</v>
      </c>
      <c r="AJ513" s="411">
        <v>116346</v>
      </c>
      <c r="AK513" s="411">
        <v>135859</v>
      </c>
      <c r="AL513" s="411">
        <v>137684.99999999997</v>
      </c>
      <c r="AM513" s="411">
        <v>151146</v>
      </c>
      <c r="AN513" s="411">
        <v>146481.99999999997</v>
      </c>
      <c r="AO513" s="411">
        <v>123252.00000000001</v>
      </c>
      <c r="AP513" s="411">
        <v>121383</v>
      </c>
      <c r="AQ513" s="411">
        <v>99984</v>
      </c>
      <c r="AR513" s="412">
        <v>91615.000000000015</v>
      </c>
      <c r="AS513" s="411">
        <f t="shared" si="148"/>
        <v>1414844</v>
      </c>
      <c r="AT513" s="411">
        <f t="shared" si="149"/>
        <v>827252.32258064509</v>
      </c>
      <c r="AU513" s="411">
        <f t="shared" si="150"/>
        <v>240609.12569521691</v>
      </c>
      <c r="AV513" s="411">
        <f t="shared" si="151"/>
        <v>346982.55172413791</v>
      </c>
      <c r="AW513" s="411">
        <v>0</v>
      </c>
      <c r="AX513" s="411">
        <v>0</v>
      </c>
      <c r="AY513" s="411">
        <v>0</v>
      </c>
      <c r="AZ513" s="411">
        <v>0</v>
      </c>
      <c r="BA513" s="411">
        <v>0</v>
      </c>
      <c r="BB513" s="411">
        <v>0</v>
      </c>
      <c r="BC513" s="411">
        <v>0</v>
      </c>
      <c r="BD513" s="411">
        <v>0</v>
      </c>
      <c r="BE513" s="411">
        <v>0</v>
      </c>
      <c r="BF513" s="411">
        <v>0</v>
      </c>
      <c r="BG513" s="411">
        <v>0</v>
      </c>
      <c r="BH513" s="412">
        <v>0</v>
      </c>
      <c r="BI513" s="411">
        <f t="shared" si="152"/>
        <v>0</v>
      </c>
      <c r="BJ513" s="411">
        <v>89338.999999999985</v>
      </c>
      <c r="BK513" s="411">
        <v>94532</v>
      </c>
      <c r="BL513" s="411">
        <v>107221.00000000001</v>
      </c>
      <c r="BM513" s="411">
        <v>116346</v>
      </c>
      <c r="BN513" s="411">
        <v>135859</v>
      </c>
      <c r="BO513" s="411">
        <v>137684.99999999997</v>
      </c>
      <c r="BP513" s="411">
        <v>151146</v>
      </c>
      <c r="BQ513" s="411">
        <v>146481.99999999997</v>
      </c>
      <c r="BR513" s="411">
        <v>123252.00000000001</v>
      </c>
      <c r="BS513" s="411">
        <v>121383</v>
      </c>
      <c r="BT513" s="411">
        <v>99984</v>
      </c>
      <c r="BU513" s="412">
        <v>91615.000000000015</v>
      </c>
      <c r="BV513" s="411">
        <f t="shared" si="153"/>
        <v>1414844</v>
      </c>
      <c r="BW513" s="411">
        <v>0</v>
      </c>
      <c r="BX513" s="411">
        <v>0</v>
      </c>
      <c r="BY513" s="411">
        <v>0</v>
      </c>
      <c r="BZ513" s="411">
        <v>0</v>
      </c>
      <c r="CA513" s="411">
        <v>0</v>
      </c>
      <c r="CB513" s="411">
        <v>0</v>
      </c>
      <c r="CC513" s="411">
        <v>0</v>
      </c>
      <c r="CD513" s="411">
        <v>0</v>
      </c>
      <c r="CE513" s="411">
        <v>0</v>
      </c>
      <c r="CF513" s="411">
        <v>0</v>
      </c>
      <c r="CG513" s="411">
        <v>0</v>
      </c>
      <c r="CH513" s="412">
        <v>0</v>
      </c>
      <c r="CI513" s="411">
        <f t="shared" si="154"/>
        <v>0</v>
      </c>
      <c r="CJ513" s="411">
        <v>89338.999999999985</v>
      </c>
      <c r="CK513" s="411">
        <v>94532</v>
      </c>
      <c r="CL513" s="411">
        <v>107221.00000000001</v>
      </c>
      <c r="CM513" s="411">
        <v>116346</v>
      </c>
      <c r="CN513" s="411">
        <v>135859</v>
      </c>
      <c r="CO513" s="411">
        <v>137684.99999999997</v>
      </c>
      <c r="CP513" s="411">
        <v>151146</v>
      </c>
      <c r="CQ513" s="411">
        <v>146481.99999999997</v>
      </c>
      <c r="CR513" s="411">
        <v>123252.00000000001</v>
      </c>
      <c r="CS513" s="411">
        <v>121383</v>
      </c>
      <c r="CT513" s="411">
        <v>99984</v>
      </c>
      <c r="CU513" s="412">
        <v>91615.000000000015</v>
      </c>
      <c r="CV513" s="411">
        <f t="shared" si="155"/>
        <v>1414844</v>
      </c>
      <c r="CW513" s="411">
        <v>-6879.1250393361497</v>
      </c>
      <c r="CX513" s="411">
        <v>-6582.766802528251</v>
      </c>
      <c r="CY513" s="411">
        <v>-7153.9370792291011</v>
      </c>
      <c r="CZ513" s="411">
        <v>-6457.1955834247565</v>
      </c>
      <c r="DA513" s="411">
        <v>-7422.4225267898091</v>
      </c>
      <c r="DB513" s="411">
        <v>-6044.5932026381661</v>
      </c>
      <c r="DC513" s="411">
        <v>-4781.3902605032554</v>
      </c>
      <c r="DD513" s="411">
        <v>-4449.5310490180036</v>
      </c>
      <c r="DE513" s="411">
        <v>-2526.7672720220507</v>
      </c>
      <c r="DF513" s="411">
        <v>-2155.7425664408543</v>
      </c>
      <c r="DG513" s="411">
        <v>-1041.9951393215299</v>
      </c>
      <c r="DH513" s="412">
        <v>0</v>
      </c>
      <c r="DI513" s="411">
        <f t="shared" si="156"/>
        <v>-55495.466521251925</v>
      </c>
      <c r="DJ513" s="411">
        <v>82459.87496066383</v>
      </c>
      <c r="DK513" s="411">
        <v>87949.233197471753</v>
      </c>
      <c r="DL513" s="411">
        <v>100067.06292077091</v>
      </c>
      <c r="DM513" s="411">
        <v>109888.80441657525</v>
      </c>
      <c r="DN513" s="411">
        <v>128436.5774732102</v>
      </c>
      <c r="DO513" s="411">
        <v>131640.40679736182</v>
      </c>
      <c r="DP513" s="411">
        <v>146364.60973949675</v>
      </c>
      <c r="DQ513" s="411">
        <v>142032.46895098197</v>
      </c>
      <c r="DR513" s="411">
        <v>120725.23272797794</v>
      </c>
      <c r="DS513" s="411">
        <v>119227.25743355916</v>
      </c>
      <c r="DT513" s="411">
        <v>98942.004860678469</v>
      </c>
      <c r="DU513" s="412">
        <v>91615.000000000015</v>
      </c>
      <c r="DV513" s="411">
        <f t="shared" si="157"/>
        <v>1359348.5334787478</v>
      </c>
      <c r="DW513" s="412">
        <v>82459.87496066383</v>
      </c>
      <c r="DX513" s="412">
        <v>87949.233197471753</v>
      </c>
      <c r="DY513" s="412">
        <v>100067.06292077091</v>
      </c>
      <c r="DZ513" s="412">
        <v>109888.80441657525</v>
      </c>
      <c r="EA513" s="412">
        <v>128436.5774732102</v>
      </c>
      <c r="EB513" s="412">
        <v>131640.40679736182</v>
      </c>
      <c r="EC513" s="412">
        <v>146364.60973949675</v>
      </c>
      <c r="ED513" s="412">
        <v>142032.46895098197</v>
      </c>
      <c r="EE513" s="412">
        <v>120725.23272797794</v>
      </c>
      <c r="EF513" s="412">
        <v>119227.25743355916</v>
      </c>
      <c r="EG513" s="412">
        <v>98942.004860678469</v>
      </c>
      <c r="EH513" s="412">
        <v>91615.000000000015</v>
      </c>
      <c r="EI513" s="411">
        <f t="shared" si="158"/>
        <v>1359348.5334787478</v>
      </c>
      <c r="EK513" s="411">
        <f t="shared" si="159"/>
        <v>1359348.5334787481</v>
      </c>
      <c r="EL513" s="7">
        <f t="shared" si="160"/>
        <v>0</v>
      </c>
    </row>
    <row r="514" spans="1:142">
      <c r="A514" s="365" t="str">
        <f t="shared" si="142"/>
        <v xml:space="preserve"> 107</v>
      </c>
      <c r="B514" s="370" t="s">
        <v>952</v>
      </c>
      <c r="C514" s="370" t="s">
        <v>1170</v>
      </c>
      <c r="D514" s="411">
        <v>89189</v>
      </c>
      <c r="E514" s="411">
        <v>94311</v>
      </c>
      <c r="F514" s="411">
        <v>107107</v>
      </c>
      <c r="G514" s="411">
        <v>116150</v>
      </c>
      <c r="H514" s="411">
        <v>135705</v>
      </c>
      <c r="I514" s="411">
        <v>141265</v>
      </c>
      <c r="J514" s="411">
        <v>150900</v>
      </c>
      <c r="K514" s="411">
        <v>147311</v>
      </c>
      <c r="L514" s="411">
        <v>122990</v>
      </c>
      <c r="M514" s="411">
        <v>121697</v>
      </c>
      <c r="N514" s="411">
        <v>102995</v>
      </c>
      <c r="O514" s="412">
        <v>91578</v>
      </c>
      <c r="P514" s="411">
        <f t="shared" si="143"/>
        <v>1421198</v>
      </c>
      <c r="Q514" s="411">
        <f t="shared" si="144"/>
        <v>829759.25806451612</v>
      </c>
      <c r="R514" s="411">
        <f t="shared" si="145"/>
        <v>241240.46607341489</v>
      </c>
      <c r="S514" s="411">
        <f t="shared" si="146"/>
        <v>350198.27586206899</v>
      </c>
      <c r="T514" s="411">
        <v>149.99999999999687</v>
      </c>
      <c r="U514" s="411">
        <v>221.00000000000159</v>
      </c>
      <c r="V514" s="411">
        <v>113.99999999999909</v>
      </c>
      <c r="W514" s="411">
        <v>196.00000000000534</v>
      </c>
      <c r="X514" s="411">
        <v>154.00000000000568</v>
      </c>
      <c r="Y514" s="411">
        <v>-3580.0000000000055</v>
      </c>
      <c r="Z514" s="411">
        <v>246.00000000000074</v>
      </c>
      <c r="AA514" s="411">
        <v>-829.000000000005</v>
      </c>
      <c r="AB514" s="411">
        <v>262.00000000000063</v>
      </c>
      <c r="AC514" s="411">
        <v>-314.00000000000034</v>
      </c>
      <c r="AD514" s="411">
        <v>-3011.0000000000036</v>
      </c>
      <c r="AE514" s="412">
        <v>37.000000000004448</v>
      </c>
      <c r="AF514" s="411">
        <f t="shared" si="147"/>
        <v>-6354</v>
      </c>
      <c r="AG514" s="411">
        <v>89339</v>
      </c>
      <c r="AH514" s="411">
        <v>94532</v>
      </c>
      <c r="AI514" s="411">
        <v>107221</v>
      </c>
      <c r="AJ514" s="411">
        <v>116346</v>
      </c>
      <c r="AK514" s="411">
        <v>135859</v>
      </c>
      <c r="AL514" s="411">
        <v>137685</v>
      </c>
      <c r="AM514" s="411">
        <v>151146</v>
      </c>
      <c r="AN514" s="411">
        <v>146481.99999999997</v>
      </c>
      <c r="AO514" s="411">
        <v>123252.00000000001</v>
      </c>
      <c r="AP514" s="411">
        <v>121383</v>
      </c>
      <c r="AQ514" s="411">
        <v>99984</v>
      </c>
      <c r="AR514" s="412">
        <v>91615.000000000015</v>
      </c>
      <c r="AS514" s="411">
        <f t="shared" si="148"/>
        <v>1414844</v>
      </c>
      <c r="AT514" s="411">
        <f t="shared" si="149"/>
        <v>827252.32258064509</v>
      </c>
      <c r="AU514" s="411">
        <f t="shared" si="150"/>
        <v>240609.12569521691</v>
      </c>
      <c r="AV514" s="411">
        <f t="shared" si="151"/>
        <v>346982.55172413791</v>
      </c>
      <c r="AW514" s="411">
        <v>0</v>
      </c>
      <c r="AX514" s="411">
        <v>0</v>
      </c>
      <c r="AY514" s="411">
        <v>0</v>
      </c>
      <c r="AZ514" s="411">
        <v>0</v>
      </c>
      <c r="BA514" s="411">
        <v>0</v>
      </c>
      <c r="BB514" s="411">
        <v>0</v>
      </c>
      <c r="BC514" s="411">
        <v>0</v>
      </c>
      <c r="BD514" s="411">
        <v>0</v>
      </c>
      <c r="BE514" s="411">
        <v>0</v>
      </c>
      <c r="BF514" s="411">
        <v>0</v>
      </c>
      <c r="BG514" s="411">
        <v>0</v>
      </c>
      <c r="BH514" s="412">
        <v>0</v>
      </c>
      <c r="BI514" s="411">
        <f t="shared" si="152"/>
        <v>0</v>
      </c>
      <c r="BJ514" s="411">
        <v>89339</v>
      </c>
      <c r="BK514" s="411">
        <v>94532</v>
      </c>
      <c r="BL514" s="411">
        <v>107221</v>
      </c>
      <c r="BM514" s="411">
        <v>116346</v>
      </c>
      <c r="BN514" s="411">
        <v>135859</v>
      </c>
      <c r="BO514" s="411">
        <v>137685</v>
      </c>
      <c r="BP514" s="411">
        <v>151146</v>
      </c>
      <c r="BQ514" s="411">
        <v>146481.99999999997</v>
      </c>
      <c r="BR514" s="411">
        <v>123252.00000000001</v>
      </c>
      <c r="BS514" s="411">
        <v>121383</v>
      </c>
      <c r="BT514" s="411">
        <v>99984</v>
      </c>
      <c r="BU514" s="412">
        <v>91615.000000000015</v>
      </c>
      <c r="BV514" s="411">
        <f t="shared" si="153"/>
        <v>1414844</v>
      </c>
      <c r="BW514" s="411">
        <v>0</v>
      </c>
      <c r="BX514" s="411">
        <v>0</v>
      </c>
      <c r="BY514" s="411">
        <v>0</v>
      </c>
      <c r="BZ514" s="411">
        <v>0</v>
      </c>
      <c r="CA514" s="411">
        <v>0</v>
      </c>
      <c r="CB514" s="411">
        <v>0</v>
      </c>
      <c r="CC514" s="411">
        <v>0</v>
      </c>
      <c r="CD514" s="411">
        <v>0</v>
      </c>
      <c r="CE514" s="411">
        <v>0</v>
      </c>
      <c r="CF514" s="411">
        <v>0</v>
      </c>
      <c r="CG514" s="411">
        <v>0</v>
      </c>
      <c r="CH514" s="412">
        <v>0</v>
      </c>
      <c r="CI514" s="411">
        <f t="shared" si="154"/>
        <v>0</v>
      </c>
      <c r="CJ514" s="411">
        <v>89339</v>
      </c>
      <c r="CK514" s="411">
        <v>94532</v>
      </c>
      <c r="CL514" s="411">
        <v>107221</v>
      </c>
      <c r="CM514" s="411">
        <v>116346</v>
      </c>
      <c r="CN514" s="411">
        <v>135859</v>
      </c>
      <c r="CO514" s="411">
        <v>137685</v>
      </c>
      <c r="CP514" s="411">
        <v>151146</v>
      </c>
      <c r="CQ514" s="411">
        <v>146481.99999999997</v>
      </c>
      <c r="CR514" s="411">
        <v>123252.00000000001</v>
      </c>
      <c r="CS514" s="411">
        <v>121383</v>
      </c>
      <c r="CT514" s="411">
        <v>99984</v>
      </c>
      <c r="CU514" s="412">
        <v>91615.000000000015</v>
      </c>
      <c r="CV514" s="411">
        <f t="shared" si="155"/>
        <v>1414844</v>
      </c>
      <c r="CW514" s="411">
        <v>-6879.1250393361497</v>
      </c>
      <c r="CX514" s="411">
        <v>-6582.766802528251</v>
      </c>
      <c r="CY514" s="411">
        <v>-7153.9370792291002</v>
      </c>
      <c r="CZ514" s="411">
        <v>-6457.1955834247556</v>
      </c>
      <c r="DA514" s="411">
        <v>-7422.4225267898091</v>
      </c>
      <c r="DB514" s="411">
        <v>-6044.593202638167</v>
      </c>
      <c r="DC514" s="411">
        <v>-4781.3902605032545</v>
      </c>
      <c r="DD514" s="411">
        <v>-4449.5310490180036</v>
      </c>
      <c r="DE514" s="411">
        <v>-2526.7672720220512</v>
      </c>
      <c r="DF514" s="411">
        <v>-2155.7425664408543</v>
      </c>
      <c r="DG514" s="411">
        <v>-1041.9951393215297</v>
      </c>
      <c r="DH514" s="412">
        <v>0</v>
      </c>
      <c r="DI514" s="411">
        <f t="shared" si="156"/>
        <v>-55495.466521251925</v>
      </c>
      <c r="DJ514" s="411">
        <v>82459.874960663845</v>
      </c>
      <c r="DK514" s="411">
        <v>87949.233197471753</v>
      </c>
      <c r="DL514" s="411">
        <v>100067.06292077091</v>
      </c>
      <c r="DM514" s="411">
        <v>109888.80441657524</v>
      </c>
      <c r="DN514" s="411">
        <v>128436.57747321019</v>
      </c>
      <c r="DO514" s="411">
        <v>131640.40679736185</v>
      </c>
      <c r="DP514" s="411">
        <v>146364.60973949672</v>
      </c>
      <c r="DQ514" s="411">
        <v>142032.468950982</v>
      </c>
      <c r="DR514" s="411">
        <v>120725.23272797796</v>
      </c>
      <c r="DS514" s="411">
        <v>119227.25743355913</v>
      </c>
      <c r="DT514" s="411">
        <v>98942.004860678469</v>
      </c>
      <c r="DU514" s="412">
        <v>91615.000000000015</v>
      </c>
      <c r="DV514" s="411">
        <f t="shared" si="157"/>
        <v>1359348.5334787481</v>
      </c>
      <c r="DW514" s="412">
        <v>82459.874960663845</v>
      </c>
      <c r="DX514" s="412">
        <v>87949.233197471753</v>
      </c>
      <c r="DY514" s="412">
        <v>100067.06292077091</v>
      </c>
      <c r="DZ514" s="412">
        <v>109888.80441657524</v>
      </c>
      <c r="EA514" s="412">
        <v>128436.57747321019</v>
      </c>
      <c r="EB514" s="412">
        <v>131640.40679736185</v>
      </c>
      <c r="EC514" s="412">
        <v>146364.60973949672</v>
      </c>
      <c r="ED514" s="412">
        <v>142032.468950982</v>
      </c>
      <c r="EE514" s="412">
        <v>120725.23272797796</v>
      </c>
      <c r="EF514" s="412">
        <v>119227.25743355913</v>
      </c>
      <c r="EG514" s="412">
        <v>98942.004860678469</v>
      </c>
      <c r="EH514" s="412">
        <v>91615.000000000015</v>
      </c>
      <c r="EI514" s="411">
        <f t="shared" si="158"/>
        <v>1359348.5334787481</v>
      </c>
      <c r="EK514" s="411">
        <f t="shared" si="159"/>
        <v>1359348.5334787481</v>
      </c>
      <c r="EL514" s="7">
        <f t="shared" si="160"/>
        <v>0</v>
      </c>
    </row>
    <row r="515" spans="1:142">
      <c r="A515" s="365" t="str">
        <f t="shared" ref="A515:A578" si="161">MID(B515,FIND("-",B515) +1,4)</f>
        <v xml:space="preserve"> 107</v>
      </c>
      <c r="B515" s="370" t="s">
        <v>952</v>
      </c>
      <c r="C515" s="370" t="s">
        <v>1171</v>
      </c>
      <c r="D515" s="411">
        <v>89189</v>
      </c>
      <c r="E515" s="411">
        <v>94311</v>
      </c>
      <c r="F515" s="411">
        <v>107107</v>
      </c>
      <c r="G515" s="411">
        <v>116150</v>
      </c>
      <c r="H515" s="411">
        <v>135705</v>
      </c>
      <c r="I515" s="411">
        <v>141265</v>
      </c>
      <c r="J515" s="411">
        <v>150900</v>
      </c>
      <c r="K515" s="411">
        <v>147311</v>
      </c>
      <c r="L515" s="411">
        <v>122990</v>
      </c>
      <c r="M515" s="411">
        <v>121697</v>
      </c>
      <c r="N515" s="411">
        <v>102995</v>
      </c>
      <c r="O515" s="412">
        <v>91578</v>
      </c>
      <c r="P515" s="411">
        <f t="shared" si="143"/>
        <v>1421198</v>
      </c>
      <c r="Q515" s="411">
        <f t="shared" si="144"/>
        <v>829759.25806451612</v>
      </c>
      <c r="R515" s="411">
        <f t="shared" si="145"/>
        <v>241240.46607341489</v>
      </c>
      <c r="S515" s="411">
        <f t="shared" si="146"/>
        <v>350198.27586206899</v>
      </c>
      <c r="T515" s="411">
        <v>149.99999999999687</v>
      </c>
      <c r="U515" s="411">
        <v>221.00000000000159</v>
      </c>
      <c r="V515" s="411">
        <v>113.99999999999909</v>
      </c>
      <c r="W515" s="411">
        <v>196.00000000000534</v>
      </c>
      <c r="X515" s="411">
        <v>154.00000000000568</v>
      </c>
      <c r="Y515" s="411">
        <v>-3580.000000000005</v>
      </c>
      <c r="Z515" s="411">
        <v>246.00000000000074</v>
      </c>
      <c r="AA515" s="411">
        <v>-829.00000000000512</v>
      </c>
      <c r="AB515" s="411">
        <v>262.00000000000063</v>
      </c>
      <c r="AC515" s="411">
        <v>-314.00000000000034</v>
      </c>
      <c r="AD515" s="411">
        <v>-3011.0000000000036</v>
      </c>
      <c r="AE515" s="412">
        <v>37.000000000004448</v>
      </c>
      <c r="AF515" s="411">
        <f t="shared" si="147"/>
        <v>-6353.9999999999991</v>
      </c>
      <c r="AG515" s="411">
        <v>89339</v>
      </c>
      <c r="AH515" s="411">
        <v>94532</v>
      </c>
      <c r="AI515" s="411">
        <v>107221.00000000001</v>
      </c>
      <c r="AJ515" s="411">
        <v>116345.99999999999</v>
      </c>
      <c r="AK515" s="411">
        <v>135859</v>
      </c>
      <c r="AL515" s="411">
        <v>137685</v>
      </c>
      <c r="AM515" s="411">
        <v>151146</v>
      </c>
      <c r="AN515" s="411">
        <v>146481.99999999997</v>
      </c>
      <c r="AO515" s="411">
        <v>123252.00000000001</v>
      </c>
      <c r="AP515" s="411">
        <v>121383.00000000001</v>
      </c>
      <c r="AQ515" s="411">
        <v>99984</v>
      </c>
      <c r="AR515" s="412">
        <v>91615</v>
      </c>
      <c r="AS515" s="411">
        <f t="shared" si="148"/>
        <v>1414844</v>
      </c>
      <c r="AT515" s="411">
        <f t="shared" si="149"/>
        <v>827252.32258064509</v>
      </c>
      <c r="AU515" s="411">
        <f t="shared" si="150"/>
        <v>240609.12569521691</v>
      </c>
      <c r="AV515" s="411">
        <f t="shared" si="151"/>
        <v>346982.55172413791</v>
      </c>
      <c r="AW515" s="411">
        <v>0</v>
      </c>
      <c r="AX515" s="411">
        <v>0</v>
      </c>
      <c r="AY515" s="411">
        <v>0</v>
      </c>
      <c r="AZ515" s="411">
        <v>0</v>
      </c>
      <c r="BA515" s="411">
        <v>0</v>
      </c>
      <c r="BB515" s="411">
        <v>0</v>
      </c>
      <c r="BC515" s="411">
        <v>0</v>
      </c>
      <c r="BD515" s="411">
        <v>0</v>
      </c>
      <c r="BE515" s="411">
        <v>0</v>
      </c>
      <c r="BF515" s="411">
        <v>0</v>
      </c>
      <c r="BG515" s="411">
        <v>0</v>
      </c>
      <c r="BH515" s="412">
        <v>0</v>
      </c>
      <c r="BI515" s="411">
        <f t="shared" si="152"/>
        <v>0</v>
      </c>
      <c r="BJ515" s="411">
        <v>89339</v>
      </c>
      <c r="BK515" s="411">
        <v>94532</v>
      </c>
      <c r="BL515" s="411">
        <v>107221.00000000001</v>
      </c>
      <c r="BM515" s="411">
        <v>116345.99999999999</v>
      </c>
      <c r="BN515" s="411">
        <v>135859</v>
      </c>
      <c r="BO515" s="411">
        <v>137685</v>
      </c>
      <c r="BP515" s="411">
        <v>151146</v>
      </c>
      <c r="BQ515" s="411">
        <v>146481.99999999997</v>
      </c>
      <c r="BR515" s="411">
        <v>123252.00000000001</v>
      </c>
      <c r="BS515" s="411">
        <v>121383.00000000001</v>
      </c>
      <c r="BT515" s="411">
        <v>99984</v>
      </c>
      <c r="BU515" s="412">
        <v>91615</v>
      </c>
      <c r="BV515" s="411">
        <f t="shared" si="153"/>
        <v>1414844</v>
      </c>
      <c r="BW515" s="411">
        <v>0</v>
      </c>
      <c r="BX515" s="411">
        <v>0</v>
      </c>
      <c r="BY515" s="411">
        <v>0</v>
      </c>
      <c r="BZ515" s="411">
        <v>0</v>
      </c>
      <c r="CA515" s="411">
        <v>0</v>
      </c>
      <c r="CB515" s="411">
        <v>0</v>
      </c>
      <c r="CC515" s="411">
        <v>0</v>
      </c>
      <c r="CD515" s="411">
        <v>0</v>
      </c>
      <c r="CE515" s="411">
        <v>0</v>
      </c>
      <c r="CF515" s="411">
        <v>0</v>
      </c>
      <c r="CG515" s="411">
        <v>0</v>
      </c>
      <c r="CH515" s="412">
        <v>0</v>
      </c>
      <c r="CI515" s="411">
        <f t="shared" si="154"/>
        <v>0</v>
      </c>
      <c r="CJ515" s="411">
        <v>89339</v>
      </c>
      <c r="CK515" s="411">
        <v>94532</v>
      </c>
      <c r="CL515" s="411">
        <v>107221.00000000001</v>
      </c>
      <c r="CM515" s="411">
        <v>116345.99999999999</v>
      </c>
      <c r="CN515" s="411">
        <v>135859</v>
      </c>
      <c r="CO515" s="411">
        <v>137685</v>
      </c>
      <c r="CP515" s="411">
        <v>151146</v>
      </c>
      <c r="CQ515" s="411">
        <v>146481.99999999997</v>
      </c>
      <c r="CR515" s="411">
        <v>123252.00000000001</v>
      </c>
      <c r="CS515" s="411">
        <v>121383.00000000001</v>
      </c>
      <c r="CT515" s="411">
        <v>99984</v>
      </c>
      <c r="CU515" s="412">
        <v>91615</v>
      </c>
      <c r="CV515" s="411">
        <f t="shared" si="155"/>
        <v>1414844</v>
      </c>
      <c r="CW515" s="411">
        <v>-6879.1250393361497</v>
      </c>
      <c r="CX515" s="411">
        <v>-6582.766802528251</v>
      </c>
      <c r="CY515" s="411">
        <v>-7153.9370792291011</v>
      </c>
      <c r="CZ515" s="411">
        <v>-6457.1955834247565</v>
      </c>
      <c r="DA515" s="411">
        <v>-7422.4225267898091</v>
      </c>
      <c r="DB515" s="411">
        <v>-6044.593202638167</v>
      </c>
      <c r="DC515" s="411">
        <v>-4781.3902605032554</v>
      </c>
      <c r="DD515" s="411">
        <v>-4449.5310490180036</v>
      </c>
      <c r="DE515" s="411">
        <v>-2526.7672720220512</v>
      </c>
      <c r="DF515" s="411">
        <v>-2155.7425664408543</v>
      </c>
      <c r="DG515" s="411">
        <v>-1041.9951393215297</v>
      </c>
      <c r="DH515" s="412">
        <v>0</v>
      </c>
      <c r="DI515" s="411">
        <f t="shared" si="156"/>
        <v>-55495.466521251925</v>
      </c>
      <c r="DJ515" s="411">
        <v>82459.874960663859</v>
      </c>
      <c r="DK515" s="411">
        <v>87949.233197471738</v>
      </c>
      <c r="DL515" s="411">
        <v>100067.06292077091</v>
      </c>
      <c r="DM515" s="411">
        <v>109888.80441657525</v>
      </c>
      <c r="DN515" s="411">
        <v>128436.5774732102</v>
      </c>
      <c r="DO515" s="411">
        <v>131640.40679736182</v>
      </c>
      <c r="DP515" s="411">
        <v>146364.60973949675</v>
      </c>
      <c r="DQ515" s="411">
        <v>142032.46895098197</v>
      </c>
      <c r="DR515" s="411">
        <v>120725.23272797796</v>
      </c>
      <c r="DS515" s="411">
        <v>119227.25743355913</v>
      </c>
      <c r="DT515" s="411">
        <v>98942.004860678469</v>
      </c>
      <c r="DU515" s="412">
        <v>91615</v>
      </c>
      <c r="DV515" s="411">
        <f t="shared" si="157"/>
        <v>1359348.5334787478</v>
      </c>
      <c r="DW515" s="412">
        <v>82459.874960663859</v>
      </c>
      <c r="DX515" s="412">
        <v>87949.233197471738</v>
      </c>
      <c r="DY515" s="412">
        <v>100067.06292077091</v>
      </c>
      <c r="DZ515" s="412">
        <v>109888.80441657525</v>
      </c>
      <c r="EA515" s="412">
        <v>128436.5774732102</v>
      </c>
      <c r="EB515" s="412">
        <v>131640.40679736182</v>
      </c>
      <c r="EC515" s="412">
        <v>146364.60973949675</v>
      </c>
      <c r="ED515" s="412">
        <v>142032.46895098197</v>
      </c>
      <c r="EE515" s="412">
        <v>120725.23272797796</v>
      </c>
      <c r="EF515" s="412">
        <v>119227.25743355913</v>
      </c>
      <c r="EG515" s="412">
        <v>98942.004860678469</v>
      </c>
      <c r="EH515" s="412">
        <v>91615</v>
      </c>
      <c r="EI515" s="411">
        <f t="shared" si="158"/>
        <v>1359348.5334787478</v>
      </c>
      <c r="EK515" s="411">
        <f t="shared" si="159"/>
        <v>1359348.5334787481</v>
      </c>
      <c r="EL515" s="7">
        <f t="shared" si="160"/>
        <v>0</v>
      </c>
    </row>
    <row r="516" spans="1:142">
      <c r="A516" s="365" t="str">
        <f t="shared" si="161"/>
        <v xml:space="preserve"> 107</v>
      </c>
      <c r="B516" s="370" t="s">
        <v>952</v>
      </c>
      <c r="C516" s="370" t="s">
        <v>1172</v>
      </c>
      <c r="D516" s="411">
        <v>89189</v>
      </c>
      <c r="E516" s="411">
        <v>94311</v>
      </c>
      <c r="F516" s="411">
        <v>107107</v>
      </c>
      <c r="G516" s="411">
        <v>116150</v>
      </c>
      <c r="H516" s="411">
        <v>135705</v>
      </c>
      <c r="I516" s="411">
        <v>141265</v>
      </c>
      <c r="J516" s="411">
        <v>150900</v>
      </c>
      <c r="K516" s="411">
        <v>147311</v>
      </c>
      <c r="L516" s="411">
        <v>122990</v>
      </c>
      <c r="M516" s="411">
        <v>121697</v>
      </c>
      <c r="N516" s="411">
        <v>102995</v>
      </c>
      <c r="O516" s="412">
        <v>91578</v>
      </c>
      <c r="P516" s="411">
        <f t="shared" ref="P516:P579" si="162">SUM(D516:O516)</f>
        <v>1421198</v>
      </c>
      <c r="Q516" s="411">
        <f t="shared" ref="Q516:Q579" si="163">SUM(D516:I516)+((30/31)*J516)</f>
        <v>829759.25806451612</v>
      </c>
      <c r="R516" s="411">
        <f t="shared" ref="R516:R579" si="164">((1/31)*J516)+K516+((21/29*L516))</f>
        <v>241240.46607341489</v>
      </c>
      <c r="S516" s="411">
        <f t="shared" ref="S516:S579" si="165">((8/29)*L516)+SUM(M516:O516)</f>
        <v>350198.27586206899</v>
      </c>
      <c r="T516" s="411">
        <v>149.99999999999687</v>
      </c>
      <c r="U516" s="411">
        <v>221.00000000000159</v>
      </c>
      <c r="V516" s="411">
        <v>113.99999999999909</v>
      </c>
      <c r="W516" s="411">
        <v>196.00000000000534</v>
      </c>
      <c r="X516" s="411">
        <v>154.00000000000568</v>
      </c>
      <c r="Y516" s="411">
        <v>-3580.0000000000055</v>
      </c>
      <c r="Z516" s="411">
        <v>246.00000000000074</v>
      </c>
      <c r="AA516" s="411">
        <v>-829.000000000005</v>
      </c>
      <c r="AB516" s="411">
        <v>262.00000000000063</v>
      </c>
      <c r="AC516" s="411">
        <v>-314.00000000000034</v>
      </c>
      <c r="AD516" s="411">
        <v>-3011.0000000000036</v>
      </c>
      <c r="AE516" s="412">
        <v>37.000000000004448</v>
      </c>
      <c r="AF516" s="411">
        <f t="shared" ref="AF516:AF579" si="166">SUM(T516:AE516)</f>
        <v>-6354</v>
      </c>
      <c r="AG516" s="411">
        <v>89338.999999999985</v>
      </c>
      <c r="AH516" s="411">
        <v>94531.999999999985</v>
      </c>
      <c r="AI516" s="411">
        <v>107221.00000000001</v>
      </c>
      <c r="AJ516" s="411">
        <v>116346</v>
      </c>
      <c r="AK516" s="411">
        <v>135859.00000000003</v>
      </c>
      <c r="AL516" s="411">
        <v>137685</v>
      </c>
      <c r="AM516" s="411">
        <v>151146.00000000003</v>
      </c>
      <c r="AN516" s="411">
        <v>146482</v>
      </c>
      <c r="AO516" s="411">
        <v>123252.00000000001</v>
      </c>
      <c r="AP516" s="411">
        <v>121382.99999999999</v>
      </c>
      <c r="AQ516" s="411">
        <v>99984</v>
      </c>
      <c r="AR516" s="412">
        <v>91615</v>
      </c>
      <c r="AS516" s="411">
        <f t="shared" ref="AS516:AS579" si="167">SUM(AG516:AR516)</f>
        <v>1414844</v>
      </c>
      <c r="AT516" s="411">
        <f t="shared" ref="AT516:AT579" si="168">SUM(AG516:AL516)+((30/31)*AM516)</f>
        <v>827252.32258064521</v>
      </c>
      <c r="AU516" s="411">
        <f t="shared" ref="AU516:AU579" si="169">((1/31)*AM516)+AN516+((21/29*AO516))</f>
        <v>240609.12569521694</v>
      </c>
      <c r="AV516" s="411">
        <f t="shared" ref="AV516:AV579" si="170">((8/29)*AO516)+SUM(AP516:AR516)</f>
        <v>346982.55172413791</v>
      </c>
      <c r="AW516" s="411">
        <v>0</v>
      </c>
      <c r="AX516" s="411">
        <v>0</v>
      </c>
      <c r="AY516" s="411">
        <v>0</v>
      </c>
      <c r="AZ516" s="411">
        <v>0</v>
      </c>
      <c r="BA516" s="411">
        <v>0</v>
      </c>
      <c r="BB516" s="411">
        <v>0</v>
      </c>
      <c r="BC516" s="411">
        <v>0</v>
      </c>
      <c r="BD516" s="411">
        <v>0</v>
      </c>
      <c r="BE516" s="411">
        <v>0</v>
      </c>
      <c r="BF516" s="411">
        <v>0</v>
      </c>
      <c r="BG516" s="411">
        <v>0</v>
      </c>
      <c r="BH516" s="412">
        <v>0</v>
      </c>
      <c r="BI516" s="411">
        <f t="shared" ref="BI516:BI579" si="171">SUM(AW516:BH516)</f>
        <v>0</v>
      </c>
      <c r="BJ516" s="411">
        <v>89338.999999999985</v>
      </c>
      <c r="BK516" s="411">
        <v>94531.999999999985</v>
      </c>
      <c r="BL516" s="411">
        <v>107221.00000000001</v>
      </c>
      <c r="BM516" s="411">
        <v>116346</v>
      </c>
      <c r="BN516" s="411">
        <v>135859.00000000003</v>
      </c>
      <c r="BO516" s="411">
        <v>137685</v>
      </c>
      <c r="BP516" s="411">
        <v>151146.00000000003</v>
      </c>
      <c r="BQ516" s="411">
        <v>146482</v>
      </c>
      <c r="BR516" s="411">
        <v>123252.00000000001</v>
      </c>
      <c r="BS516" s="411">
        <v>121382.99999999999</v>
      </c>
      <c r="BT516" s="411">
        <v>99984</v>
      </c>
      <c r="BU516" s="412">
        <v>91615</v>
      </c>
      <c r="BV516" s="411">
        <f t="shared" ref="BV516:BV579" si="172">SUM(BJ516:BU516)</f>
        <v>1414844</v>
      </c>
      <c r="BW516" s="411">
        <v>0</v>
      </c>
      <c r="BX516" s="411">
        <v>0</v>
      </c>
      <c r="BY516" s="411">
        <v>0</v>
      </c>
      <c r="BZ516" s="411">
        <v>0</v>
      </c>
      <c r="CA516" s="411">
        <v>0</v>
      </c>
      <c r="CB516" s="411">
        <v>0</v>
      </c>
      <c r="CC516" s="411">
        <v>0</v>
      </c>
      <c r="CD516" s="411">
        <v>0</v>
      </c>
      <c r="CE516" s="411">
        <v>0</v>
      </c>
      <c r="CF516" s="411">
        <v>0</v>
      </c>
      <c r="CG516" s="411">
        <v>0</v>
      </c>
      <c r="CH516" s="412">
        <v>0</v>
      </c>
      <c r="CI516" s="411">
        <f t="shared" ref="CI516:CI579" si="173">SUM(BW516:CH516)</f>
        <v>0</v>
      </c>
      <c r="CJ516" s="411">
        <v>89338.999999999985</v>
      </c>
      <c r="CK516" s="411">
        <v>94531.999999999985</v>
      </c>
      <c r="CL516" s="411">
        <v>107221.00000000001</v>
      </c>
      <c r="CM516" s="411">
        <v>116346</v>
      </c>
      <c r="CN516" s="411">
        <v>135859.00000000003</v>
      </c>
      <c r="CO516" s="411">
        <v>137685</v>
      </c>
      <c r="CP516" s="411">
        <v>151146.00000000003</v>
      </c>
      <c r="CQ516" s="411">
        <v>146482</v>
      </c>
      <c r="CR516" s="411">
        <v>123252.00000000001</v>
      </c>
      <c r="CS516" s="411">
        <v>121382.99999999999</v>
      </c>
      <c r="CT516" s="411">
        <v>99984</v>
      </c>
      <c r="CU516" s="412">
        <v>91615</v>
      </c>
      <c r="CV516" s="411">
        <f t="shared" ref="CV516:CV579" si="174">SUM(CJ516:CU516)</f>
        <v>1414844</v>
      </c>
      <c r="CW516" s="411">
        <v>-6879.1250393361497</v>
      </c>
      <c r="CX516" s="411">
        <v>-6582.7668025282519</v>
      </c>
      <c r="CY516" s="411">
        <v>-7153.9370792291002</v>
      </c>
      <c r="CZ516" s="411">
        <v>-6457.1955834247565</v>
      </c>
      <c r="DA516" s="411">
        <v>-7422.4225267898091</v>
      </c>
      <c r="DB516" s="411">
        <v>-6044.5932026381661</v>
      </c>
      <c r="DC516" s="411">
        <v>-4781.3902605032545</v>
      </c>
      <c r="DD516" s="411">
        <v>-4449.5310490180036</v>
      </c>
      <c r="DE516" s="411">
        <v>-2526.7672720220507</v>
      </c>
      <c r="DF516" s="411">
        <v>-2155.7425664408543</v>
      </c>
      <c r="DG516" s="411">
        <v>-1041.9951393215297</v>
      </c>
      <c r="DH516" s="412">
        <v>0</v>
      </c>
      <c r="DI516" s="411">
        <f t="shared" ref="DI516:DI579" si="175">SUM(CW516:DH516)</f>
        <v>-55495.466521251925</v>
      </c>
      <c r="DJ516" s="411">
        <v>82459.874960663845</v>
      </c>
      <c r="DK516" s="411">
        <v>87949.233197471753</v>
      </c>
      <c r="DL516" s="411">
        <v>100067.0629207709</v>
      </c>
      <c r="DM516" s="411">
        <v>109888.80441657525</v>
      </c>
      <c r="DN516" s="411">
        <v>128436.5774732102</v>
      </c>
      <c r="DO516" s="411">
        <v>131640.40679736182</v>
      </c>
      <c r="DP516" s="411">
        <v>146364.60973949672</v>
      </c>
      <c r="DQ516" s="411">
        <v>142032.46895098197</v>
      </c>
      <c r="DR516" s="411">
        <v>120725.23272797796</v>
      </c>
      <c r="DS516" s="411">
        <v>119227.25743355915</v>
      </c>
      <c r="DT516" s="411">
        <v>98942.004860678455</v>
      </c>
      <c r="DU516" s="412">
        <v>91615</v>
      </c>
      <c r="DV516" s="411">
        <f t="shared" ref="DV516:DV579" si="176">SUM(DJ516:DU516)</f>
        <v>1359348.5334787478</v>
      </c>
      <c r="DW516" s="412">
        <v>82459.874960663845</v>
      </c>
      <c r="DX516" s="412">
        <v>87949.233197471753</v>
      </c>
      <c r="DY516" s="412">
        <v>100067.0629207709</v>
      </c>
      <c r="DZ516" s="412">
        <v>109888.80441657525</v>
      </c>
      <c r="EA516" s="412">
        <v>128436.5774732102</v>
      </c>
      <c r="EB516" s="412">
        <v>131640.40679736182</v>
      </c>
      <c r="EC516" s="412">
        <v>146364.60973949672</v>
      </c>
      <c r="ED516" s="412">
        <v>142032.46895098197</v>
      </c>
      <c r="EE516" s="412">
        <v>120725.23272797796</v>
      </c>
      <c r="EF516" s="412">
        <v>119227.25743355915</v>
      </c>
      <c r="EG516" s="412">
        <v>98942.004860678455</v>
      </c>
      <c r="EH516" s="412">
        <v>91615</v>
      </c>
      <c r="EI516" s="411">
        <f t="shared" ref="EI516:EI579" si="177">SUM(DW516:EH516)</f>
        <v>1359348.5334787478</v>
      </c>
      <c r="EK516" s="411">
        <f t="shared" ref="EK516:EK579" si="178">P516+AF516+BI516+CI516+DI516</f>
        <v>1359348.5334787481</v>
      </c>
      <c r="EL516" s="7">
        <f t="shared" ref="EL516:EL579" si="179">EI516-EK516</f>
        <v>0</v>
      </c>
    </row>
    <row r="517" spans="1:142">
      <c r="A517" s="365" t="str">
        <f t="shared" si="161"/>
        <v xml:space="preserve"> 107</v>
      </c>
      <c r="B517" s="370" t="s">
        <v>952</v>
      </c>
      <c r="C517" s="370" t="s">
        <v>920</v>
      </c>
      <c r="D517" s="411">
        <v>89189</v>
      </c>
      <c r="E517" s="411">
        <v>94311</v>
      </c>
      <c r="F517" s="411">
        <v>107107</v>
      </c>
      <c r="G517" s="411">
        <v>116150</v>
      </c>
      <c r="H517" s="411">
        <v>135705</v>
      </c>
      <c r="I517" s="411">
        <v>141265</v>
      </c>
      <c r="J517" s="411">
        <v>150900</v>
      </c>
      <c r="K517" s="411">
        <v>147311</v>
      </c>
      <c r="L517" s="411">
        <v>122990</v>
      </c>
      <c r="M517" s="411">
        <v>121697</v>
      </c>
      <c r="N517" s="411">
        <v>102995</v>
      </c>
      <c r="O517" s="412">
        <v>91578</v>
      </c>
      <c r="P517" s="411">
        <f t="shared" si="162"/>
        <v>1421198</v>
      </c>
      <c r="Q517" s="411">
        <f t="shared" si="163"/>
        <v>829759.25806451612</v>
      </c>
      <c r="R517" s="411">
        <f t="shared" si="164"/>
        <v>241240.46607341489</v>
      </c>
      <c r="S517" s="411">
        <f t="shared" si="165"/>
        <v>350198.27586206899</v>
      </c>
      <c r="T517" s="411">
        <v>149.99999999999687</v>
      </c>
      <c r="U517" s="411">
        <v>221.00000000000159</v>
      </c>
      <c r="V517" s="411">
        <v>113.99999999999909</v>
      </c>
      <c r="W517" s="411">
        <v>196.00000000000534</v>
      </c>
      <c r="X517" s="411">
        <v>154.00000000000568</v>
      </c>
      <c r="Y517" s="411">
        <v>-3580.000000000005</v>
      </c>
      <c r="Z517" s="411">
        <v>246.00000000000074</v>
      </c>
      <c r="AA517" s="411">
        <v>-829.000000000005</v>
      </c>
      <c r="AB517" s="411">
        <v>262.00000000000063</v>
      </c>
      <c r="AC517" s="411">
        <v>-314.00000000000034</v>
      </c>
      <c r="AD517" s="411">
        <v>-3011.0000000000036</v>
      </c>
      <c r="AE517" s="412">
        <v>37.000000000004448</v>
      </c>
      <c r="AF517" s="411">
        <f t="shared" si="166"/>
        <v>-6353.9999999999991</v>
      </c>
      <c r="AG517" s="411">
        <v>89339</v>
      </c>
      <c r="AH517" s="411">
        <v>94532</v>
      </c>
      <c r="AI517" s="411">
        <v>107221</v>
      </c>
      <c r="AJ517" s="411">
        <v>116346</v>
      </c>
      <c r="AK517" s="411">
        <v>135859</v>
      </c>
      <c r="AL517" s="411">
        <v>137685</v>
      </c>
      <c r="AM517" s="411">
        <v>151146</v>
      </c>
      <c r="AN517" s="411">
        <v>146481.99999999997</v>
      </c>
      <c r="AO517" s="411">
        <v>123252</v>
      </c>
      <c r="AP517" s="411">
        <v>121383</v>
      </c>
      <c r="AQ517" s="411">
        <v>99983.999999999985</v>
      </c>
      <c r="AR517" s="412">
        <v>91615</v>
      </c>
      <c r="AS517" s="411">
        <f t="shared" si="167"/>
        <v>1414844</v>
      </c>
      <c r="AT517" s="411">
        <f t="shared" si="168"/>
        <v>827252.32258064509</v>
      </c>
      <c r="AU517" s="411">
        <f t="shared" si="169"/>
        <v>240609.12569521688</v>
      </c>
      <c r="AV517" s="411">
        <f t="shared" si="170"/>
        <v>346982.55172413791</v>
      </c>
      <c r="AW517" s="411">
        <v>0</v>
      </c>
      <c r="AX517" s="411">
        <v>0</v>
      </c>
      <c r="AY517" s="411">
        <v>0</v>
      </c>
      <c r="AZ517" s="411">
        <v>0</v>
      </c>
      <c r="BA517" s="411">
        <v>0</v>
      </c>
      <c r="BB517" s="411">
        <v>0</v>
      </c>
      <c r="BC517" s="411">
        <v>0</v>
      </c>
      <c r="BD517" s="411">
        <v>0</v>
      </c>
      <c r="BE517" s="411">
        <v>0</v>
      </c>
      <c r="BF517" s="411">
        <v>0</v>
      </c>
      <c r="BG517" s="411">
        <v>0</v>
      </c>
      <c r="BH517" s="412">
        <v>0</v>
      </c>
      <c r="BI517" s="411">
        <f t="shared" si="171"/>
        <v>0</v>
      </c>
      <c r="BJ517" s="411">
        <v>89339</v>
      </c>
      <c r="BK517" s="411">
        <v>94532</v>
      </c>
      <c r="BL517" s="411">
        <v>107221</v>
      </c>
      <c r="BM517" s="411">
        <v>116346</v>
      </c>
      <c r="BN517" s="411">
        <v>135859</v>
      </c>
      <c r="BO517" s="411">
        <v>137685</v>
      </c>
      <c r="BP517" s="411">
        <v>151146</v>
      </c>
      <c r="BQ517" s="411">
        <v>146481.99999999997</v>
      </c>
      <c r="BR517" s="411">
        <v>123252</v>
      </c>
      <c r="BS517" s="411">
        <v>121383</v>
      </c>
      <c r="BT517" s="411">
        <v>99983.999999999985</v>
      </c>
      <c r="BU517" s="412">
        <v>91615</v>
      </c>
      <c r="BV517" s="411">
        <f t="shared" si="172"/>
        <v>1414844</v>
      </c>
      <c r="BW517" s="411">
        <v>0</v>
      </c>
      <c r="BX517" s="411">
        <v>0</v>
      </c>
      <c r="BY517" s="411">
        <v>0</v>
      </c>
      <c r="BZ517" s="411">
        <v>0</v>
      </c>
      <c r="CA517" s="411">
        <v>0</v>
      </c>
      <c r="CB517" s="411">
        <v>0</v>
      </c>
      <c r="CC517" s="411">
        <v>0</v>
      </c>
      <c r="CD517" s="411">
        <v>0</v>
      </c>
      <c r="CE517" s="411">
        <v>0</v>
      </c>
      <c r="CF517" s="411">
        <v>0</v>
      </c>
      <c r="CG517" s="411">
        <v>0</v>
      </c>
      <c r="CH517" s="412">
        <v>0</v>
      </c>
      <c r="CI517" s="411">
        <f t="shared" si="173"/>
        <v>0</v>
      </c>
      <c r="CJ517" s="411">
        <v>89339</v>
      </c>
      <c r="CK517" s="411">
        <v>94532</v>
      </c>
      <c r="CL517" s="411">
        <v>107221</v>
      </c>
      <c r="CM517" s="411">
        <v>116346</v>
      </c>
      <c r="CN517" s="411">
        <v>135859</v>
      </c>
      <c r="CO517" s="411">
        <v>137685</v>
      </c>
      <c r="CP517" s="411">
        <v>151146</v>
      </c>
      <c r="CQ517" s="411">
        <v>146481.99999999997</v>
      </c>
      <c r="CR517" s="411">
        <v>123252</v>
      </c>
      <c r="CS517" s="411">
        <v>121383</v>
      </c>
      <c r="CT517" s="411">
        <v>99983.999999999985</v>
      </c>
      <c r="CU517" s="412">
        <v>91615</v>
      </c>
      <c r="CV517" s="411">
        <f t="shared" si="174"/>
        <v>1414844</v>
      </c>
      <c r="CW517" s="411">
        <v>-6879.1250393361497</v>
      </c>
      <c r="CX517" s="411">
        <v>-6582.766802528251</v>
      </c>
      <c r="CY517" s="411">
        <v>-7153.9370792291011</v>
      </c>
      <c r="CZ517" s="411">
        <v>-6457.1955834247565</v>
      </c>
      <c r="DA517" s="411">
        <v>-7422.4225267898091</v>
      </c>
      <c r="DB517" s="411">
        <v>-6044.593202638167</v>
      </c>
      <c r="DC517" s="411">
        <v>-4781.3902605032545</v>
      </c>
      <c r="DD517" s="411">
        <v>-4449.5310490180036</v>
      </c>
      <c r="DE517" s="411">
        <v>-2526.7672720220512</v>
      </c>
      <c r="DF517" s="411">
        <v>-2155.7425664408543</v>
      </c>
      <c r="DG517" s="411">
        <v>-1041.9951393215299</v>
      </c>
      <c r="DH517" s="412">
        <v>0</v>
      </c>
      <c r="DI517" s="411">
        <f t="shared" si="175"/>
        <v>-55495.466521251925</v>
      </c>
      <c r="DJ517" s="411">
        <v>82459.874960663845</v>
      </c>
      <c r="DK517" s="411">
        <v>87949.233197471738</v>
      </c>
      <c r="DL517" s="411">
        <v>100067.0629207709</v>
      </c>
      <c r="DM517" s="411">
        <v>109888.80441657525</v>
      </c>
      <c r="DN517" s="411">
        <v>128436.5774732102</v>
      </c>
      <c r="DO517" s="411">
        <v>131640.40679736182</v>
      </c>
      <c r="DP517" s="411">
        <v>146364.60973949675</v>
      </c>
      <c r="DQ517" s="411">
        <v>142032.46895098197</v>
      </c>
      <c r="DR517" s="411">
        <v>120725.23272797794</v>
      </c>
      <c r="DS517" s="411">
        <v>119227.25743355915</v>
      </c>
      <c r="DT517" s="411">
        <v>98942.004860678455</v>
      </c>
      <c r="DU517" s="412">
        <v>91615</v>
      </c>
      <c r="DV517" s="411">
        <f t="shared" si="176"/>
        <v>1359348.5334787478</v>
      </c>
      <c r="DW517" s="412">
        <v>82459.874960663845</v>
      </c>
      <c r="DX517" s="412">
        <v>87949.233197471738</v>
      </c>
      <c r="DY517" s="412">
        <v>100067.0629207709</v>
      </c>
      <c r="DZ517" s="412">
        <v>109888.80441657525</v>
      </c>
      <c r="EA517" s="412">
        <v>128436.5774732102</v>
      </c>
      <c r="EB517" s="412">
        <v>131640.40679736182</v>
      </c>
      <c r="EC517" s="412">
        <v>146364.60973949675</v>
      </c>
      <c r="ED517" s="412">
        <v>142032.46895098197</v>
      </c>
      <c r="EE517" s="412">
        <v>120725.23272797794</v>
      </c>
      <c r="EF517" s="412">
        <v>119227.25743355915</v>
      </c>
      <c r="EG517" s="412">
        <v>98942.004860678455</v>
      </c>
      <c r="EH517" s="412">
        <v>91615</v>
      </c>
      <c r="EI517" s="411">
        <f t="shared" si="177"/>
        <v>1359348.5334787478</v>
      </c>
      <c r="EK517" s="411">
        <f t="shared" si="178"/>
        <v>1359348.5334787481</v>
      </c>
      <c r="EL517" s="7">
        <f t="shared" si="179"/>
        <v>0</v>
      </c>
    </row>
    <row r="518" spans="1:142">
      <c r="A518" s="365" t="str">
        <f t="shared" si="161"/>
        <v xml:space="preserve"> 107</v>
      </c>
      <c r="B518" s="370" t="s">
        <v>952</v>
      </c>
      <c r="C518" s="370" t="s">
        <v>944</v>
      </c>
      <c r="D518" s="411">
        <v>1462.144</v>
      </c>
      <c r="E518" s="411">
        <v>1450.8679</v>
      </c>
      <c r="F518" s="411">
        <v>1447.4112</v>
      </c>
      <c r="G518" s="411">
        <v>1433.8501999999999</v>
      </c>
      <c r="H518" s="411">
        <v>1428.4929999999999</v>
      </c>
      <c r="I518" s="411">
        <v>1412.5131999999999</v>
      </c>
      <c r="J518" s="411">
        <v>1397.2331000000001</v>
      </c>
      <c r="K518" s="411">
        <v>1389.8155999999999</v>
      </c>
      <c r="L518" s="411">
        <v>1381.6333</v>
      </c>
      <c r="M518" s="411">
        <v>1367.4327000000003</v>
      </c>
      <c r="N518" s="411">
        <v>1354.9646</v>
      </c>
      <c r="O518" s="412">
        <v>1346.5951999999997</v>
      </c>
      <c r="P518" s="411">
        <f t="shared" si="162"/>
        <v>16872.953999999998</v>
      </c>
      <c r="Q518" s="411">
        <f t="shared" si="163"/>
        <v>9987.4405645161278</v>
      </c>
      <c r="R518" s="411">
        <f t="shared" si="164"/>
        <v>2435.3807147942157</v>
      </c>
      <c r="S518" s="411">
        <f t="shared" si="165"/>
        <v>4450.1327206896558</v>
      </c>
      <c r="T518" s="411">
        <v>2.4590655798360679</v>
      </c>
      <c r="U518" s="411">
        <v>3.3998346523735719</v>
      </c>
      <c r="V518" s="411">
        <v>1.5405610912451504</v>
      </c>
      <c r="W518" s="411">
        <v>2.4195836349549351</v>
      </c>
      <c r="X518" s="411">
        <v>1.6210745514167844</v>
      </c>
      <c r="Y518" s="411">
        <v>-35.796533154001395</v>
      </c>
      <c r="Z518" s="411">
        <v>2.2777955109344141</v>
      </c>
      <c r="AA518" s="411">
        <v>-7.8212566094861016</v>
      </c>
      <c r="AB518" s="411">
        <v>2.9432305439466715</v>
      </c>
      <c r="AC518" s="411">
        <v>-3.5282206447159532</v>
      </c>
      <c r="AD518" s="411">
        <v>-39.611616200786465</v>
      </c>
      <c r="AE518" s="412">
        <v>0.5440610452292387</v>
      </c>
      <c r="AF518" s="411">
        <f t="shared" si="166"/>
        <v>-69.552419999053072</v>
      </c>
      <c r="AG518" s="411">
        <v>1464.6030655798361</v>
      </c>
      <c r="AH518" s="411">
        <v>1454.2677346523735</v>
      </c>
      <c r="AI518" s="411">
        <v>1448.9517610912451</v>
      </c>
      <c r="AJ518" s="411">
        <v>1436.2697836349548</v>
      </c>
      <c r="AK518" s="411">
        <v>1430.1140745514169</v>
      </c>
      <c r="AL518" s="411">
        <v>1376.7166668459988</v>
      </c>
      <c r="AM518" s="411">
        <v>1399.5108955109347</v>
      </c>
      <c r="AN518" s="411">
        <v>1381.9943433905141</v>
      </c>
      <c r="AO518" s="411">
        <v>1384.5765305439468</v>
      </c>
      <c r="AP518" s="411">
        <v>1363.9044793552839</v>
      </c>
      <c r="AQ518" s="411">
        <v>1315.3529837992135</v>
      </c>
      <c r="AR518" s="412">
        <v>1347.1392610452292</v>
      </c>
      <c r="AS518" s="411">
        <f t="shared" si="167"/>
        <v>16803.401580000947</v>
      </c>
      <c r="AT518" s="411">
        <f t="shared" si="168"/>
        <v>9965.2884691083436</v>
      </c>
      <c r="AU518" s="411">
        <f t="shared" si="169"/>
        <v>2429.7642403359273</v>
      </c>
      <c r="AV518" s="411">
        <f t="shared" si="170"/>
        <v>4408.3488705566779</v>
      </c>
      <c r="AW518" s="411">
        <v>0</v>
      </c>
      <c r="AX518" s="411">
        <v>0</v>
      </c>
      <c r="AY518" s="411">
        <v>0</v>
      </c>
      <c r="AZ518" s="411">
        <v>0</v>
      </c>
      <c r="BA518" s="411">
        <v>0</v>
      </c>
      <c r="BB518" s="411">
        <v>0</v>
      </c>
      <c r="BC518" s="411">
        <v>0</v>
      </c>
      <c r="BD518" s="411">
        <v>0</v>
      </c>
      <c r="BE518" s="411">
        <v>0</v>
      </c>
      <c r="BF518" s="411">
        <v>0</v>
      </c>
      <c r="BG518" s="411">
        <v>0</v>
      </c>
      <c r="BH518" s="412">
        <v>0</v>
      </c>
      <c r="BI518" s="411">
        <f t="shared" si="171"/>
        <v>0</v>
      </c>
      <c r="BJ518" s="411">
        <v>1464.6030655798361</v>
      </c>
      <c r="BK518" s="411">
        <v>1454.2677346523735</v>
      </c>
      <c r="BL518" s="411">
        <v>1448.9517610912451</v>
      </c>
      <c r="BM518" s="411">
        <v>1436.2697836349548</v>
      </c>
      <c r="BN518" s="411">
        <v>1430.1140745514169</v>
      </c>
      <c r="BO518" s="411">
        <v>1376.7166668459988</v>
      </c>
      <c r="BP518" s="411">
        <v>1399.5108955109347</v>
      </c>
      <c r="BQ518" s="411">
        <v>1381.9943433905141</v>
      </c>
      <c r="BR518" s="411">
        <v>1384.5765305439468</v>
      </c>
      <c r="BS518" s="411">
        <v>1363.9044793552839</v>
      </c>
      <c r="BT518" s="411">
        <v>1315.3529837992135</v>
      </c>
      <c r="BU518" s="412">
        <v>1347.1392610452292</v>
      </c>
      <c r="BV518" s="411">
        <f t="shared" si="172"/>
        <v>16803.401580000947</v>
      </c>
      <c r="BW518" s="411">
        <v>0</v>
      </c>
      <c r="BX518" s="411">
        <v>0</v>
      </c>
      <c r="BY518" s="411">
        <v>0</v>
      </c>
      <c r="BZ518" s="411">
        <v>0</v>
      </c>
      <c r="CA518" s="411">
        <v>0</v>
      </c>
      <c r="CB518" s="411">
        <v>0</v>
      </c>
      <c r="CC518" s="411">
        <v>0</v>
      </c>
      <c r="CD518" s="411">
        <v>0</v>
      </c>
      <c r="CE518" s="411">
        <v>0</v>
      </c>
      <c r="CF518" s="411">
        <v>0</v>
      </c>
      <c r="CG518" s="411">
        <v>0</v>
      </c>
      <c r="CH518" s="412">
        <v>0</v>
      </c>
      <c r="CI518" s="411">
        <f t="shared" si="173"/>
        <v>0</v>
      </c>
      <c r="CJ518" s="411">
        <v>1464.6030655798361</v>
      </c>
      <c r="CK518" s="411">
        <v>1454.2677346523735</v>
      </c>
      <c r="CL518" s="411">
        <v>1448.9517610912451</v>
      </c>
      <c r="CM518" s="411">
        <v>1436.2697836349548</v>
      </c>
      <c r="CN518" s="411">
        <v>1430.1140745514169</v>
      </c>
      <c r="CO518" s="411">
        <v>1376.7166668459988</v>
      </c>
      <c r="CP518" s="411">
        <v>1399.5108955109347</v>
      </c>
      <c r="CQ518" s="411">
        <v>1381.9943433905141</v>
      </c>
      <c r="CR518" s="411">
        <v>1384.5765305439468</v>
      </c>
      <c r="CS518" s="411">
        <v>1363.9044793552839</v>
      </c>
      <c r="CT518" s="411">
        <v>1315.3529837992135</v>
      </c>
      <c r="CU518" s="412">
        <v>1347.1392610452292</v>
      </c>
      <c r="CV518" s="411">
        <f t="shared" si="174"/>
        <v>16803.401580000947</v>
      </c>
      <c r="CW518" s="411">
        <v>-112.77536883078142</v>
      </c>
      <c r="CX518" s="411">
        <v>-101.26622868901352</v>
      </c>
      <c r="CY518" s="411">
        <v>-96.674389199043205</v>
      </c>
      <c r="CZ518" s="411">
        <v>-79.709340594494904</v>
      </c>
      <c r="DA518" s="411">
        <v>-78.132578303828566</v>
      </c>
      <c r="DB518" s="411">
        <v>-60.442084717773362</v>
      </c>
      <c r="DC518" s="411">
        <v>-44.272092779099324</v>
      </c>
      <c r="DD518" s="411">
        <v>-41.980161027633528</v>
      </c>
      <c r="DE518" s="411">
        <v>-28.384249574247118</v>
      </c>
      <c r="DF518" s="411">
        <v>-24.222142434738906</v>
      </c>
      <c r="DG518" s="411">
        <v>-13.705098593361866</v>
      </c>
      <c r="DH518" s="412">
        <v>0</v>
      </c>
      <c r="DI518" s="411">
        <f t="shared" si="175"/>
        <v>-681.56373474401573</v>
      </c>
      <c r="DJ518" s="411">
        <v>1351.8276967490544</v>
      </c>
      <c r="DK518" s="411">
        <v>1353.0015059633602</v>
      </c>
      <c r="DL518" s="411">
        <v>1352.2773718922022</v>
      </c>
      <c r="DM518" s="411">
        <v>1356.5604430404603</v>
      </c>
      <c r="DN518" s="411">
        <v>1351.9814962475882</v>
      </c>
      <c r="DO518" s="411">
        <v>1316.2745821282253</v>
      </c>
      <c r="DP518" s="411">
        <v>1355.2388027318352</v>
      </c>
      <c r="DQ518" s="411">
        <v>1340.0141823628803</v>
      </c>
      <c r="DR518" s="411">
        <v>1356.1922809696994</v>
      </c>
      <c r="DS518" s="411">
        <v>1339.6823369205454</v>
      </c>
      <c r="DT518" s="411">
        <v>1301.6478852058517</v>
      </c>
      <c r="DU518" s="412">
        <v>1347.1392610452292</v>
      </c>
      <c r="DV518" s="411">
        <f t="shared" si="176"/>
        <v>16121.83784525693</v>
      </c>
      <c r="DW518" s="412">
        <v>1351.8276967490544</v>
      </c>
      <c r="DX518" s="412">
        <v>1353.0015059633602</v>
      </c>
      <c r="DY518" s="412">
        <v>1352.2773718922022</v>
      </c>
      <c r="DZ518" s="412">
        <v>1356.5604430404603</v>
      </c>
      <c r="EA518" s="412">
        <v>1351.9814962475882</v>
      </c>
      <c r="EB518" s="412">
        <v>1316.2745821282253</v>
      </c>
      <c r="EC518" s="412">
        <v>1355.2388027318352</v>
      </c>
      <c r="ED518" s="412">
        <v>1340.0141823628803</v>
      </c>
      <c r="EE518" s="412">
        <v>1356.1922809696994</v>
      </c>
      <c r="EF518" s="412">
        <v>1339.6823369205454</v>
      </c>
      <c r="EG518" s="412">
        <v>1301.6478852058517</v>
      </c>
      <c r="EH518" s="412">
        <v>1347.1392610452292</v>
      </c>
      <c r="EI518" s="411">
        <f t="shared" si="177"/>
        <v>16121.83784525693</v>
      </c>
      <c r="EK518" s="411">
        <f t="shared" si="178"/>
        <v>16121.837845256929</v>
      </c>
      <c r="EL518" s="7">
        <f t="shared" si="179"/>
        <v>0</v>
      </c>
    </row>
    <row r="519" spans="1:142">
      <c r="A519" s="365" t="str">
        <f t="shared" si="161"/>
        <v xml:space="preserve"> 107</v>
      </c>
      <c r="B519" s="370" t="s">
        <v>952</v>
      </c>
      <c r="C519" s="370" t="s">
        <v>945</v>
      </c>
      <c r="D519" s="411">
        <v>89189</v>
      </c>
      <c r="E519" s="411">
        <v>94311</v>
      </c>
      <c r="F519" s="411">
        <v>107107</v>
      </c>
      <c r="G519" s="411">
        <v>116150</v>
      </c>
      <c r="H519" s="411">
        <v>135705</v>
      </c>
      <c r="I519" s="411">
        <v>141265</v>
      </c>
      <c r="J519" s="411">
        <v>150900</v>
      </c>
      <c r="K519" s="411">
        <v>147311</v>
      </c>
      <c r="L519" s="411">
        <v>122990</v>
      </c>
      <c r="M519" s="411">
        <v>121697</v>
      </c>
      <c r="N519" s="411">
        <v>102995</v>
      </c>
      <c r="O519" s="412">
        <v>91578</v>
      </c>
      <c r="P519" s="411">
        <f t="shared" si="162"/>
        <v>1421198</v>
      </c>
      <c r="Q519" s="411">
        <f t="shared" si="163"/>
        <v>829759.25806451612</v>
      </c>
      <c r="R519" s="411">
        <f t="shared" si="164"/>
        <v>241240.46607341489</v>
      </c>
      <c r="S519" s="411">
        <f t="shared" si="165"/>
        <v>350198.27586206899</v>
      </c>
      <c r="T519" s="411">
        <v>149.99999999999687</v>
      </c>
      <c r="U519" s="411">
        <v>221.00000000000159</v>
      </c>
      <c r="V519" s="411">
        <v>113.99999999999909</v>
      </c>
      <c r="W519" s="411">
        <v>196.00000000000534</v>
      </c>
      <c r="X519" s="411">
        <v>154.00000000000568</v>
      </c>
      <c r="Y519" s="411">
        <v>-3580.0000000000045</v>
      </c>
      <c r="Z519" s="411">
        <v>246.00000000000074</v>
      </c>
      <c r="AA519" s="411">
        <v>-829.000000000005</v>
      </c>
      <c r="AB519" s="411">
        <v>262.00000000000063</v>
      </c>
      <c r="AC519" s="411">
        <v>-314.00000000000034</v>
      </c>
      <c r="AD519" s="411">
        <v>-3011.0000000000036</v>
      </c>
      <c r="AE519" s="412">
        <v>37.000000000004448</v>
      </c>
      <c r="AF519" s="411">
        <f t="shared" si="166"/>
        <v>-6353.9999999999991</v>
      </c>
      <c r="AG519" s="411">
        <v>89338.999999999985</v>
      </c>
      <c r="AH519" s="411">
        <v>94532</v>
      </c>
      <c r="AI519" s="411">
        <v>107221</v>
      </c>
      <c r="AJ519" s="411">
        <v>116345.99999999999</v>
      </c>
      <c r="AK519" s="411">
        <v>135859.00000000003</v>
      </c>
      <c r="AL519" s="411">
        <v>137685</v>
      </c>
      <c r="AM519" s="411">
        <v>151146.00000000003</v>
      </c>
      <c r="AN519" s="411">
        <v>146481.99999999997</v>
      </c>
      <c r="AO519" s="411">
        <v>123252.00000000003</v>
      </c>
      <c r="AP519" s="411">
        <v>121383.00000000001</v>
      </c>
      <c r="AQ519" s="411">
        <v>99984</v>
      </c>
      <c r="AR519" s="412">
        <v>91615</v>
      </c>
      <c r="AS519" s="411">
        <f t="shared" si="167"/>
        <v>1414844</v>
      </c>
      <c r="AT519" s="411">
        <f t="shared" si="168"/>
        <v>827252.32258064521</v>
      </c>
      <c r="AU519" s="411">
        <f t="shared" si="169"/>
        <v>240609.12569521691</v>
      </c>
      <c r="AV519" s="411">
        <f t="shared" si="170"/>
        <v>346982.55172413797</v>
      </c>
      <c r="AW519" s="411">
        <v>0</v>
      </c>
      <c r="AX519" s="411">
        <v>0</v>
      </c>
      <c r="AY519" s="411">
        <v>0</v>
      </c>
      <c r="AZ519" s="411">
        <v>0</v>
      </c>
      <c r="BA519" s="411">
        <v>0</v>
      </c>
      <c r="BB519" s="411">
        <v>0</v>
      </c>
      <c r="BC519" s="411">
        <v>0</v>
      </c>
      <c r="BD519" s="411">
        <v>0</v>
      </c>
      <c r="BE519" s="411">
        <v>0</v>
      </c>
      <c r="BF519" s="411">
        <v>0</v>
      </c>
      <c r="BG519" s="411">
        <v>0</v>
      </c>
      <c r="BH519" s="412">
        <v>0</v>
      </c>
      <c r="BI519" s="411">
        <f t="shared" si="171"/>
        <v>0</v>
      </c>
      <c r="BJ519" s="411">
        <v>89338.999999999985</v>
      </c>
      <c r="BK519" s="411">
        <v>94532</v>
      </c>
      <c r="BL519" s="411">
        <v>107221</v>
      </c>
      <c r="BM519" s="411">
        <v>116345.99999999999</v>
      </c>
      <c r="BN519" s="411">
        <v>135859.00000000003</v>
      </c>
      <c r="BO519" s="411">
        <v>137685</v>
      </c>
      <c r="BP519" s="411">
        <v>151146.00000000003</v>
      </c>
      <c r="BQ519" s="411">
        <v>146481.99999999997</v>
      </c>
      <c r="BR519" s="411">
        <v>123252.00000000003</v>
      </c>
      <c r="BS519" s="411">
        <v>121383.00000000001</v>
      </c>
      <c r="BT519" s="411">
        <v>99984</v>
      </c>
      <c r="BU519" s="412">
        <v>91615</v>
      </c>
      <c r="BV519" s="411">
        <f t="shared" si="172"/>
        <v>1414844</v>
      </c>
      <c r="BW519" s="411">
        <v>0</v>
      </c>
      <c r="BX519" s="411">
        <v>0</v>
      </c>
      <c r="BY519" s="411">
        <v>0</v>
      </c>
      <c r="BZ519" s="411">
        <v>0</v>
      </c>
      <c r="CA519" s="411">
        <v>0</v>
      </c>
      <c r="CB519" s="411">
        <v>0</v>
      </c>
      <c r="CC519" s="411">
        <v>0</v>
      </c>
      <c r="CD519" s="411">
        <v>0</v>
      </c>
      <c r="CE519" s="411">
        <v>0</v>
      </c>
      <c r="CF519" s="411">
        <v>0</v>
      </c>
      <c r="CG519" s="411">
        <v>0</v>
      </c>
      <c r="CH519" s="412">
        <v>0</v>
      </c>
      <c r="CI519" s="411">
        <f t="shared" si="173"/>
        <v>0</v>
      </c>
      <c r="CJ519" s="411">
        <v>89338.999999999985</v>
      </c>
      <c r="CK519" s="411">
        <v>94532</v>
      </c>
      <c r="CL519" s="411">
        <v>107221</v>
      </c>
      <c r="CM519" s="411">
        <v>116345.99999999999</v>
      </c>
      <c r="CN519" s="411">
        <v>135859.00000000003</v>
      </c>
      <c r="CO519" s="411">
        <v>137685</v>
      </c>
      <c r="CP519" s="411">
        <v>151146.00000000003</v>
      </c>
      <c r="CQ519" s="411">
        <v>146481.99999999997</v>
      </c>
      <c r="CR519" s="411">
        <v>123252.00000000003</v>
      </c>
      <c r="CS519" s="411">
        <v>121383.00000000001</v>
      </c>
      <c r="CT519" s="411">
        <v>99984</v>
      </c>
      <c r="CU519" s="412">
        <v>91615</v>
      </c>
      <c r="CV519" s="411">
        <f t="shared" si="174"/>
        <v>1414844</v>
      </c>
      <c r="CW519" s="411">
        <v>-6879.1250393361497</v>
      </c>
      <c r="CX519" s="411">
        <v>-6582.766802528251</v>
      </c>
      <c r="CY519" s="411">
        <v>-7153.9370792291002</v>
      </c>
      <c r="CZ519" s="411">
        <v>-6457.1955834247565</v>
      </c>
      <c r="DA519" s="411">
        <v>-7422.4225267898091</v>
      </c>
      <c r="DB519" s="411">
        <v>-6044.5932026381661</v>
      </c>
      <c r="DC519" s="411">
        <v>-4781.3902605032545</v>
      </c>
      <c r="DD519" s="411">
        <v>-4449.5310490180036</v>
      </c>
      <c r="DE519" s="411">
        <v>-2526.7672720220507</v>
      </c>
      <c r="DF519" s="411">
        <v>-2155.7425664408543</v>
      </c>
      <c r="DG519" s="411">
        <v>-1041.9951393215297</v>
      </c>
      <c r="DH519" s="412">
        <v>0</v>
      </c>
      <c r="DI519" s="411">
        <f t="shared" si="175"/>
        <v>-55495.466521251925</v>
      </c>
      <c r="DJ519" s="411">
        <v>82459.874960663845</v>
      </c>
      <c r="DK519" s="411">
        <v>87949.233197471753</v>
      </c>
      <c r="DL519" s="411">
        <v>100067.0629207709</v>
      </c>
      <c r="DM519" s="411">
        <v>109888.80441657525</v>
      </c>
      <c r="DN519" s="411">
        <v>128436.57747321021</v>
      </c>
      <c r="DO519" s="411">
        <v>131640.40679736182</v>
      </c>
      <c r="DP519" s="411">
        <v>146364.60973949672</v>
      </c>
      <c r="DQ519" s="411">
        <v>142032.46895098197</v>
      </c>
      <c r="DR519" s="411">
        <v>120725.23272797796</v>
      </c>
      <c r="DS519" s="411">
        <v>119227.25743355915</v>
      </c>
      <c r="DT519" s="411">
        <v>98942.004860678469</v>
      </c>
      <c r="DU519" s="412">
        <v>91615</v>
      </c>
      <c r="DV519" s="411">
        <f t="shared" si="176"/>
        <v>1359348.5334787481</v>
      </c>
      <c r="DW519" s="412">
        <v>82459.874960663845</v>
      </c>
      <c r="DX519" s="412">
        <v>87949.233197471753</v>
      </c>
      <c r="DY519" s="412">
        <v>100067.0629207709</v>
      </c>
      <c r="DZ519" s="412">
        <v>109888.80441657525</v>
      </c>
      <c r="EA519" s="412">
        <v>128436.57747321021</v>
      </c>
      <c r="EB519" s="412">
        <v>131640.40679736182</v>
      </c>
      <c r="EC519" s="412">
        <v>146364.60973949672</v>
      </c>
      <c r="ED519" s="412">
        <v>142032.46895098197</v>
      </c>
      <c r="EE519" s="412">
        <v>120725.23272797796</v>
      </c>
      <c r="EF519" s="412">
        <v>119227.25743355915</v>
      </c>
      <c r="EG519" s="412">
        <v>98942.004860678469</v>
      </c>
      <c r="EH519" s="412">
        <v>91615</v>
      </c>
      <c r="EI519" s="411">
        <f t="shared" si="177"/>
        <v>1359348.5334787481</v>
      </c>
      <c r="EK519" s="411">
        <f t="shared" si="178"/>
        <v>1359348.5334787481</v>
      </c>
      <c r="EL519" s="7">
        <f t="shared" si="179"/>
        <v>0</v>
      </c>
    </row>
    <row r="520" spans="1:142">
      <c r="A520" s="365" t="str">
        <f t="shared" si="161"/>
        <v xml:space="preserve"> 107</v>
      </c>
      <c r="B520" s="370" t="s">
        <v>952</v>
      </c>
      <c r="C520" s="370" t="s">
        <v>1173</v>
      </c>
      <c r="D520" s="411">
        <v>1</v>
      </c>
      <c r="E520" s="411">
        <v>0</v>
      </c>
      <c r="F520" s="411">
        <v>14</v>
      </c>
      <c r="G520" s="411">
        <v>1</v>
      </c>
      <c r="H520" s="411">
        <v>0</v>
      </c>
      <c r="I520" s="411">
        <v>0</v>
      </c>
      <c r="J520" s="411">
        <v>16</v>
      </c>
      <c r="K520" s="411">
        <v>74</v>
      </c>
      <c r="L520" s="411">
        <v>0</v>
      </c>
      <c r="M520" s="411">
        <v>0</v>
      </c>
      <c r="N520" s="411">
        <v>1</v>
      </c>
      <c r="O520" s="412">
        <v>0</v>
      </c>
      <c r="P520" s="411">
        <f t="shared" si="162"/>
        <v>107</v>
      </c>
      <c r="Q520" s="411">
        <f t="shared" si="163"/>
        <v>31.483870967741936</v>
      </c>
      <c r="R520" s="411">
        <f t="shared" si="164"/>
        <v>74.516129032258064</v>
      </c>
      <c r="S520" s="411">
        <f t="shared" si="165"/>
        <v>1</v>
      </c>
      <c r="T520" s="411">
        <v>0</v>
      </c>
      <c r="U520" s="411">
        <v>0</v>
      </c>
      <c r="V520" s="411">
        <v>0</v>
      </c>
      <c r="W520" s="411">
        <v>0</v>
      </c>
      <c r="X520" s="411">
        <v>0</v>
      </c>
      <c r="Y520" s="411">
        <v>0</v>
      </c>
      <c r="Z520" s="411">
        <v>0</v>
      </c>
      <c r="AA520" s="411">
        <v>0</v>
      </c>
      <c r="AB520" s="411">
        <v>0</v>
      </c>
      <c r="AC520" s="411">
        <v>0</v>
      </c>
      <c r="AD520" s="411">
        <v>0</v>
      </c>
      <c r="AE520" s="412">
        <v>0</v>
      </c>
      <c r="AF520" s="411">
        <f t="shared" si="166"/>
        <v>0</v>
      </c>
      <c r="AG520" s="411">
        <v>0</v>
      </c>
      <c r="AH520" s="411">
        <v>0</v>
      </c>
      <c r="AI520" s="411">
        <v>0</v>
      </c>
      <c r="AJ520" s="411">
        <v>0</v>
      </c>
      <c r="AK520" s="411">
        <v>0</v>
      </c>
      <c r="AL520" s="411">
        <v>0</v>
      </c>
      <c r="AM520" s="411">
        <v>0</v>
      </c>
      <c r="AN520" s="411">
        <v>0</v>
      </c>
      <c r="AO520" s="411">
        <v>0</v>
      </c>
      <c r="AP520" s="411">
        <v>0</v>
      </c>
      <c r="AQ520" s="411">
        <v>0</v>
      </c>
      <c r="AR520" s="412">
        <v>0</v>
      </c>
      <c r="AS520" s="411">
        <f t="shared" si="167"/>
        <v>0</v>
      </c>
      <c r="AT520" s="411">
        <f t="shared" si="168"/>
        <v>0</v>
      </c>
      <c r="AU520" s="411">
        <f t="shared" si="169"/>
        <v>0</v>
      </c>
      <c r="AV520" s="411">
        <f t="shared" si="170"/>
        <v>0</v>
      </c>
      <c r="AW520" s="411">
        <v>0</v>
      </c>
      <c r="AX520" s="411">
        <v>0</v>
      </c>
      <c r="AY520" s="411">
        <v>0</v>
      </c>
      <c r="AZ520" s="411">
        <v>0</v>
      </c>
      <c r="BA520" s="411">
        <v>0</v>
      </c>
      <c r="BB520" s="411">
        <v>0</v>
      </c>
      <c r="BC520" s="411">
        <v>0</v>
      </c>
      <c r="BD520" s="411">
        <v>0</v>
      </c>
      <c r="BE520" s="411">
        <v>0</v>
      </c>
      <c r="BF520" s="411">
        <v>0</v>
      </c>
      <c r="BG520" s="411">
        <v>0</v>
      </c>
      <c r="BH520" s="412">
        <v>0</v>
      </c>
      <c r="BI520" s="411">
        <f t="shared" si="171"/>
        <v>0</v>
      </c>
      <c r="BJ520" s="411">
        <v>0</v>
      </c>
      <c r="BK520" s="411">
        <v>0</v>
      </c>
      <c r="BL520" s="411">
        <v>0</v>
      </c>
      <c r="BM520" s="411">
        <v>0</v>
      </c>
      <c r="BN520" s="411">
        <v>0</v>
      </c>
      <c r="BO520" s="411">
        <v>0</v>
      </c>
      <c r="BP520" s="411">
        <v>0</v>
      </c>
      <c r="BQ520" s="411">
        <v>0</v>
      </c>
      <c r="BR520" s="411">
        <v>0</v>
      </c>
      <c r="BS520" s="411">
        <v>0</v>
      </c>
      <c r="BT520" s="411">
        <v>0</v>
      </c>
      <c r="BU520" s="412">
        <v>0</v>
      </c>
      <c r="BV520" s="411">
        <f t="shared" si="172"/>
        <v>0</v>
      </c>
      <c r="BW520" s="411">
        <v>0</v>
      </c>
      <c r="BX520" s="411">
        <v>0</v>
      </c>
      <c r="BY520" s="411">
        <v>0</v>
      </c>
      <c r="BZ520" s="411">
        <v>0</v>
      </c>
      <c r="CA520" s="411">
        <v>0</v>
      </c>
      <c r="CB520" s="411">
        <v>0</v>
      </c>
      <c r="CC520" s="411">
        <v>0</v>
      </c>
      <c r="CD520" s="411">
        <v>0</v>
      </c>
      <c r="CE520" s="411">
        <v>0</v>
      </c>
      <c r="CF520" s="411">
        <v>0</v>
      </c>
      <c r="CG520" s="411">
        <v>0</v>
      </c>
      <c r="CH520" s="412">
        <v>0</v>
      </c>
      <c r="CI520" s="411">
        <f t="shared" si="173"/>
        <v>0</v>
      </c>
      <c r="CJ520" s="411">
        <v>0</v>
      </c>
      <c r="CK520" s="411">
        <v>0</v>
      </c>
      <c r="CL520" s="411">
        <v>0</v>
      </c>
      <c r="CM520" s="411">
        <v>0</v>
      </c>
      <c r="CN520" s="411">
        <v>0</v>
      </c>
      <c r="CO520" s="411">
        <v>0</v>
      </c>
      <c r="CP520" s="411">
        <v>0</v>
      </c>
      <c r="CQ520" s="411">
        <v>0</v>
      </c>
      <c r="CR520" s="411">
        <v>0</v>
      </c>
      <c r="CS520" s="411">
        <v>0</v>
      </c>
      <c r="CT520" s="411">
        <v>0</v>
      </c>
      <c r="CU520" s="412">
        <v>0</v>
      </c>
      <c r="CV520" s="411">
        <f t="shared" si="174"/>
        <v>0</v>
      </c>
      <c r="CW520" s="411">
        <v>0</v>
      </c>
      <c r="CX520" s="411">
        <v>0</v>
      </c>
      <c r="CY520" s="411">
        <v>0</v>
      </c>
      <c r="CZ520" s="411">
        <v>0</v>
      </c>
      <c r="DA520" s="411">
        <v>0</v>
      </c>
      <c r="DB520" s="411">
        <v>0</v>
      </c>
      <c r="DC520" s="411">
        <v>0</v>
      </c>
      <c r="DD520" s="411">
        <v>0</v>
      </c>
      <c r="DE520" s="411">
        <v>0</v>
      </c>
      <c r="DF520" s="411">
        <v>0</v>
      </c>
      <c r="DG520" s="411">
        <v>0</v>
      </c>
      <c r="DH520" s="412">
        <v>0</v>
      </c>
      <c r="DI520" s="411">
        <f t="shared" si="175"/>
        <v>0</v>
      </c>
      <c r="DJ520" s="411">
        <v>0</v>
      </c>
      <c r="DK520" s="411">
        <v>0</v>
      </c>
      <c r="DL520" s="411">
        <v>0</v>
      </c>
      <c r="DM520" s="411">
        <v>0</v>
      </c>
      <c r="DN520" s="411">
        <v>0</v>
      </c>
      <c r="DO520" s="411">
        <v>0</v>
      </c>
      <c r="DP520" s="411">
        <v>0</v>
      </c>
      <c r="DQ520" s="411">
        <v>0</v>
      </c>
      <c r="DR520" s="411">
        <v>0</v>
      </c>
      <c r="DS520" s="411">
        <v>0</v>
      </c>
      <c r="DT520" s="411">
        <v>0</v>
      </c>
      <c r="DU520" s="412">
        <v>0</v>
      </c>
      <c r="DV520" s="411">
        <f t="shared" si="176"/>
        <v>0</v>
      </c>
      <c r="DW520" s="412">
        <v>0</v>
      </c>
      <c r="DX520" s="412">
        <v>0</v>
      </c>
      <c r="DY520" s="412">
        <v>0</v>
      </c>
      <c r="DZ520" s="412">
        <v>0</v>
      </c>
      <c r="EA520" s="412">
        <v>0</v>
      </c>
      <c r="EB520" s="412">
        <v>0</v>
      </c>
      <c r="EC520" s="412">
        <v>0</v>
      </c>
      <c r="ED520" s="412">
        <v>0</v>
      </c>
      <c r="EE520" s="412">
        <v>0</v>
      </c>
      <c r="EF520" s="412">
        <v>0</v>
      </c>
      <c r="EG520" s="412">
        <v>0</v>
      </c>
      <c r="EH520" s="412">
        <v>0</v>
      </c>
      <c r="EI520" s="411">
        <f t="shared" si="177"/>
        <v>0</v>
      </c>
      <c r="EK520" s="411">
        <f t="shared" si="178"/>
        <v>107</v>
      </c>
      <c r="EL520" s="7">
        <f t="shared" si="179"/>
        <v>-107</v>
      </c>
    </row>
    <row r="521" spans="1:142">
      <c r="A521" s="365" t="str">
        <f t="shared" si="161"/>
        <v xml:space="preserve"> 107</v>
      </c>
      <c r="B521" s="370" t="s">
        <v>952</v>
      </c>
      <c r="C521" s="370" t="s">
        <v>1214</v>
      </c>
      <c r="D521" s="411">
        <v>440</v>
      </c>
      <c r="E521" s="411">
        <v>601</v>
      </c>
      <c r="F521" s="411">
        <v>108</v>
      </c>
      <c r="G521" s="411">
        <v>95</v>
      </c>
      <c r="H521" s="411">
        <v>350</v>
      </c>
      <c r="I521" s="411">
        <v>384</v>
      </c>
      <c r="J521" s="411">
        <v>461</v>
      </c>
      <c r="K521" s="411">
        <v>316</v>
      </c>
      <c r="L521" s="411">
        <v>223</v>
      </c>
      <c r="M521" s="411">
        <v>95</v>
      </c>
      <c r="N521" s="411">
        <v>185</v>
      </c>
      <c r="O521" s="412">
        <v>569</v>
      </c>
      <c r="P521" s="411">
        <f t="shared" si="162"/>
        <v>3827</v>
      </c>
      <c r="Q521" s="411">
        <f t="shared" si="163"/>
        <v>2424.1290322580644</v>
      </c>
      <c r="R521" s="411">
        <f t="shared" si="164"/>
        <v>492.35372636262514</v>
      </c>
      <c r="S521" s="411">
        <f t="shared" si="165"/>
        <v>910.51724137931035</v>
      </c>
      <c r="T521" s="411">
        <v>0</v>
      </c>
      <c r="U521" s="411">
        <v>0</v>
      </c>
      <c r="V521" s="411">
        <v>0</v>
      </c>
      <c r="W521" s="411">
        <v>0</v>
      </c>
      <c r="X521" s="411">
        <v>0</v>
      </c>
      <c r="Y521" s="411">
        <v>0</v>
      </c>
      <c r="Z521" s="411">
        <v>0</v>
      </c>
      <c r="AA521" s="411">
        <v>0</v>
      </c>
      <c r="AB521" s="411">
        <v>0</v>
      </c>
      <c r="AC521" s="411">
        <v>0</v>
      </c>
      <c r="AD521" s="411">
        <v>0</v>
      </c>
      <c r="AE521" s="412">
        <v>0</v>
      </c>
      <c r="AF521" s="411">
        <f t="shared" si="166"/>
        <v>0</v>
      </c>
      <c r="AG521" s="411">
        <v>0</v>
      </c>
      <c r="AH521" s="411">
        <v>0</v>
      </c>
      <c r="AI521" s="411">
        <v>0</v>
      </c>
      <c r="AJ521" s="411">
        <v>0</v>
      </c>
      <c r="AK521" s="411">
        <v>0</v>
      </c>
      <c r="AL521" s="411">
        <v>0</v>
      </c>
      <c r="AM521" s="411">
        <v>0</v>
      </c>
      <c r="AN521" s="411">
        <v>0</v>
      </c>
      <c r="AO521" s="411">
        <v>0</v>
      </c>
      <c r="AP521" s="411">
        <v>0</v>
      </c>
      <c r="AQ521" s="411">
        <v>0</v>
      </c>
      <c r="AR521" s="412">
        <v>0</v>
      </c>
      <c r="AS521" s="411">
        <f t="shared" si="167"/>
        <v>0</v>
      </c>
      <c r="AT521" s="411">
        <f t="shared" si="168"/>
        <v>0</v>
      </c>
      <c r="AU521" s="411">
        <f t="shared" si="169"/>
        <v>0</v>
      </c>
      <c r="AV521" s="411">
        <f t="shared" si="170"/>
        <v>0</v>
      </c>
      <c r="AW521" s="411">
        <v>0</v>
      </c>
      <c r="AX521" s="411">
        <v>0</v>
      </c>
      <c r="AY521" s="411">
        <v>0</v>
      </c>
      <c r="AZ521" s="411">
        <v>0</v>
      </c>
      <c r="BA521" s="411">
        <v>0</v>
      </c>
      <c r="BB521" s="411">
        <v>0</v>
      </c>
      <c r="BC521" s="411">
        <v>0</v>
      </c>
      <c r="BD521" s="411">
        <v>0</v>
      </c>
      <c r="BE521" s="411">
        <v>0</v>
      </c>
      <c r="BF521" s="411">
        <v>0</v>
      </c>
      <c r="BG521" s="411">
        <v>0</v>
      </c>
      <c r="BH521" s="412">
        <v>0</v>
      </c>
      <c r="BI521" s="411">
        <f t="shared" si="171"/>
        <v>0</v>
      </c>
      <c r="BJ521" s="411">
        <v>0</v>
      </c>
      <c r="BK521" s="411">
        <v>0</v>
      </c>
      <c r="BL521" s="411">
        <v>0</v>
      </c>
      <c r="BM521" s="411">
        <v>0</v>
      </c>
      <c r="BN521" s="411">
        <v>0</v>
      </c>
      <c r="BO521" s="411">
        <v>0</v>
      </c>
      <c r="BP521" s="411">
        <v>0</v>
      </c>
      <c r="BQ521" s="411">
        <v>0</v>
      </c>
      <c r="BR521" s="411">
        <v>0</v>
      </c>
      <c r="BS521" s="411">
        <v>0</v>
      </c>
      <c r="BT521" s="411">
        <v>0</v>
      </c>
      <c r="BU521" s="412">
        <v>0</v>
      </c>
      <c r="BV521" s="411">
        <f t="shared" si="172"/>
        <v>0</v>
      </c>
      <c r="BW521" s="411">
        <v>0</v>
      </c>
      <c r="BX521" s="411">
        <v>0</v>
      </c>
      <c r="BY521" s="411">
        <v>0</v>
      </c>
      <c r="BZ521" s="411">
        <v>0</v>
      </c>
      <c r="CA521" s="411">
        <v>0</v>
      </c>
      <c r="CB521" s="411">
        <v>0</v>
      </c>
      <c r="CC521" s="411">
        <v>0</v>
      </c>
      <c r="CD521" s="411">
        <v>0</v>
      </c>
      <c r="CE521" s="411">
        <v>0</v>
      </c>
      <c r="CF521" s="411">
        <v>0</v>
      </c>
      <c r="CG521" s="411">
        <v>0</v>
      </c>
      <c r="CH521" s="412">
        <v>0</v>
      </c>
      <c r="CI521" s="411">
        <f t="shared" si="173"/>
        <v>0</v>
      </c>
      <c r="CJ521" s="411">
        <v>0</v>
      </c>
      <c r="CK521" s="411">
        <v>0</v>
      </c>
      <c r="CL521" s="411">
        <v>0</v>
      </c>
      <c r="CM521" s="411">
        <v>0</v>
      </c>
      <c r="CN521" s="411">
        <v>0</v>
      </c>
      <c r="CO521" s="411">
        <v>0</v>
      </c>
      <c r="CP521" s="411">
        <v>0</v>
      </c>
      <c r="CQ521" s="411">
        <v>0</v>
      </c>
      <c r="CR521" s="411">
        <v>0</v>
      </c>
      <c r="CS521" s="411">
        <v>0</v>
      </c>
      <c r="CT521" s="411">
        <v>0</v>
      </c>
      <c r="CU521" s="412">
        <v>0</v>
      </c>
      <c r="CV521" s="411">
        <f t="shared" si="174"/>
        <v>0</v>
      </c>
      <c r="CW521" s="411">
        <v>0</v>
      </c>
      <c r="CX521" s="411">
        <v>0</v>
      </c>
      <c r="CY521" s="411">
        <v>0</v>
      </c>
      <c r="CZ521" s="411">
        <v>0</v>
      </c>
      <c r="DA521" s="411">
        <v>0</v>
      </c>
      <c r="DB521" s="411">
        <v>0</v>
      </c>
      <c r="DC521" s="411">
        <v>0</v>
      </c>
      <c r="DD521" s="411">
        <v>0</v>
      </c>
      <c r="DE521" s="411">
        <v>0</v>
      </c>
      <c r="DF521" s="411">
        <v>0</v>
      </c>
      <c r="DG521" s="411">
        <v>0</v>
      </c>
      <c r="DH521" s="412">
        <v>0</v>
      </c>
      <c r="DI521" s="411">
        <f t="shared" si="175"/>
        <v>0</v>
      </c>
      <c r="DJ521" s="411">
        <v>0</v>
      </c>
      <c r="DK521" s="411">
        <v>0</v>
      </c>
      <c r="DL521" s="411">
        <v>0</v>
      </c>
      <c r="DM521" s="411">
        <v>0</v>
      </c>
      <c r="DN521" s="411">
        <v>0</v>
      </c>
      <c r="DO521" s="411">
        <v>0</v>
      </c>
      <c r="DP521" s="411">
        <v>0</v>
      </c>
      <c r="DQ521" s="411">
        <v>0</v>
      </c>
      <c r="DR521" s="411">
        <v>0</v>
      </c>
      <c r="DS521" s="411">
        <v>0</v>
      </c>
      <c r="DT521" s="411">
        <v>0</v>
      </c>
      <c r="DU521" s="412">
        <v>0</v>
      </c>
      <c r="DV521" s="411">
        <f t="shared" si="176"/>
        <v>0</v>
      </c>
      <c r="DW521" s="412">
        <v>0</v>
      </c>
      <c r="DX521" s="412">
        <v>0</v>
      </c>
      <c r="DY521" s="412">
        <v>0</v>
      </c>
      <c r="DZ521" s="412">
        <v>0</v>
      </c>
      <c r="EA521" s="412">
        <v>0</v>
      </c>
      <c r="EB521" s="412">
        <v>0</v>
      </c>
      <c r="EC521" s="412">
        <v>0</v>
      </c>
      <c r="ED521" s="412">
        <v>0</v>
      </c>
      <c r="EE521" s="412">
        <v>0</v>
      </c>
      <c r="EF521" s="412">
        <v>0</v>
      </c>
      <c r="EG521" s="412">
        <v>0</v>
      </c>
      <c r="EH521" s="412">
        <v>0</v>
      </c>
      <c r="EI521" s="411">
        <f t="shared" si="177"/>
        <v>0</v>
      </c>
      <c r="EK521" s="411">
        <f t="shared" si="178"/>
        <v>3827</v>
      </c>
      <c r="EL521" s="7">
        <f t="shared" si="179"/>
        <v>-3827</v>
      </c>
    </row>
    <row r="522" spans="1:142">
      <c r="A522" s="365" t="str">
        <f t="shared" si="161"/>
        <v xml:space="preserve"> 107</v>
      </c>
      <c r="B522" s="370" t="s">
        <v>952</v>
      </c>
      <c r="C522" s="370" t="s">
        <v>1215</v>
      </c>
      <c r="D522" s="411">
        <v>5</v>
      </c>
      <c r="E522" s="411">
        <v>2</v>
      </c>
      <c r="F522" s="411">
        <v>3</v>
      </c>
      <c r="G522" s="411">
        <v>2</v>
      </c>
      <c r="H522" s="411">
        <v>5</v>
      </c>
      <c r="I522" s="411">
        <v>5</v>
      </c>
      <c r="J522" s="411">
        <v>3</v>
      </c>
      <c r="K522" s="411">
        <v>2</v>
      </c>
      <c r="L522" s="411">
        <v>5</v>
      </c>
      <c r="M522" s="411">
        <v>3</v>
      </c>
      <c r="N522" s="411">
        <v>2</v>
      </c>
      <c r="O522" s="412">
        <v>2</v>
      </c>
      <c r="P522" s="411">
        <f t="shared" si="162"/>
        <v>39</v>
      </c>
      <c r="Q522" s="411">
        <f t="shared" si="163"/>
        <v>24.903225806451612</v>
      </c>
      <c r="R522" s="411">
        <f t="shared" si="164"/>
        <v>5.7174638487208007</v>
      </c>
      <c r="S522" s="411">
        <f t="shared" si="165"/>
        <v>8.3793103448275872</v>
      </c>
      <c r="T522" s="411">
        <v>0</v>
      </c>
      <c r="U522" s="411">
        <v>0</v>
      </c>
      <c r="V522" s="411">
        <v>0</v>
      </c>
      <c r="W522" s="411">
        <v>0</v>
      </c>
      <c r="X522" s="411">
        <v>0</v>
      </c>
      <c r="Y522" s="411">
        <v>0</v>
      </c>
      <c r="Z522" s="411">
        <v>0</v>
      </c>
      <c r="AA522" s="411">
        <v>0</v>
      </c>
      <c r="AB522" s="411">
        <v>0</v>
      </c>
      <c r="AC522" s="411">
        <v>0</v>
      </c>
      <c r="AD522" s="411">
        <v>0</v>
      </c>
      <c r="AE522" s="412">
        <v>0</v>
      </c>
      <c r="AF522" s="411">
        <f t="shared" si="166"/>
        <v>0</v>
      </c>
      <c r="AG522" s="411">
        <v>0</v>
      </c>
      <c r="AH522" s="411">
        <v>0</v>
      </c>
      <c r="AI522" s="411">
        <v>0</v>
      </c>
      <c r="AJ522" s="411">
        <v>0</v>
      </c>
      <c r="AK522" s="411">
        <v>0</v>
      </c>
      <c r="AL522" s="411">
        <v>0</v>
      </c>
      <c r="AM522" s="411">
        <v>0</v>
      </c>
      <c r="AN522" s="411">
        <v>0</v>
      </c>
      <c r="AO522" s="411">
        <v>0</v>
      </c>
      <c r="AP522" s="411">
        <v>0</v>
      </c>
      <c r="AQ522" s="411">
        <v>0</v>
      </c>
      <c r="AR522" s="412">
        <v>0</v>
      </c>
      <c r="AS522" s="411">
        <f t="shared" si="167"/>
        <v>0</v>
      </c>
      <c r="AT522" s="411">
        <f t="shared" si="168"/>
        <v>0</v>
      </c>
      <c r="AU522" s="411">
        <f t="shared" si="169"/>
        <v>0</v>
      </c>
      <c r="AV522" s="411">
        <f t="shared" si="170"/>
        <v>0</v>
      </c>
      <c r="AW522" s="411">
        <v>0</v>
      </c>
      <c r="AX522" s="411">
        <v>0</v>
      </c>
      <c r="AY522" s="411">
        <v>0</v>
      </c>
      <c r="AZ522" s="411">
        <v>0</v>
      </c>
      <c r="BA522" s="411">
        <v>0</v>
      </c>
      <c r="BB522" s="411">
        <v>0</v>
      </c>
      <c r="BC522" s="411">
        <v>0</v>
      </c>
      <c r="BD522" s="411">
        <v>0</v>
      </c>
      <c r="BE522" s="411">
        <v>0</v>
      </c>
      <c r="BF522" s="411">
        <v>0</v>
      </c>
      <c r="BG522" s="411">
        <v>0</v>
      </c>
      <c r="BH522" s="412">
        <v>0</v>
      </c>
      <c r="BI522" s="411">
        <f t="shared" si="171"/>
        <v>0</v>
      </c>
      <c r="BJ522" s="411">
        <v>0</v>
      </c>
      <c r="BK522" s="411">
        <v>0</v>
      </c>
      <c r="BL522" s="411">
        <v>0</v>
      </c>
      <c r="BM522" s="411">
        <v>0</v>
      </c>
      <c r="BN522" s="411">
        <v>0</v>
      </c>
      <c r="BO522" s="411">
        <v>0</v>
      </c>
      <c r="BP522" s="411">
        <v>0</v>
      </c>
      <c r="BQ522" s="411">
        <v>0</v>
      </c>
      <c r="BR522" s="411">
        <v>0</v>
      </c>
      <c r="BS522" s="411">
        <v>0</v>
      </c>
      <c r="BT522" s="411">
        <v>0</v>
      </c>
      <c r="BU522" s="412">
        <v>0</v>
      </c>
      <c r="BV522" s="411">
        <f t="shared" si="172"/>
        <v>0</v>
      </c>
      <c r="BW522" s="411">
        <v>0</v>
      </c>
      <c r="BX522" s="411">
        <v>0</v>
      </c>
      <c r="BY522" s="411">
        <v>0</v>
      </c>
      <c r="BZ522" s="411">
        <v>0</v>
      </c>
      <c r="CA522" s="411">
        <v>0</v>
      </c>
      <c r="CB522" s="411">
        <v>0</v>
      </c>
      <c r="CC522" s="411">
        <v>0</v>
      </c>
      <c r="CD522" s="411">
        <v>0</v>
      </c>
      <c r="CE522" s="411">
        <v>0</v>
      </c>
      <c r="CF522" s="411">
        <v>0</v>
      </c>
      <c r="CG522" s="411">
        <v>0</v>
      </c>
      <c r="CH522" s="412">
        <v>0</v>
      </c>
      <c r="CI522" s="411">
        <f t="shared" si="173"/>
        <v>0</v>
      </c>
      <c r="CJ522" s="411">
        <v>0</v>
      </c>
      <c r="CK522" s="411">
        <v>0</v>
      </c>
      <c r="CL522" s="411">
        <v>0</v>
      </c>
      <c r="CM522" s="411">
        <v>0</v>
      </c>
      <c r="CN522" s="411">
        <v>0</v>
      </c>
      <c r="CO522" s="411">
        <v>0</v>
      </c>
      <c r="CP522" s="411">
        <v>0</v>
      </c>
      <c r="CQ522" s="411">
        <v>0</v>
      </c>
      <c r="CR522" s="411">
        <v>0</v>
      </c>
      <c r="CS522" s="411">
        <v>0</v>
      </c>
      <c r="CT522" s="411">
        <v>0</v>
      </c>
      <c r="CU522" s="412">
        <v>0</v>
      </c>
      <c r="CV522" s="411">
        <f t="shared" si="174"/>
        <v>0</v>
      </c>
      <c r="CW522" s="411">
        <v>0</v>
      </c>
      <c r="CX522" s="411">
        <v>0</v>
      </c>
      <c r="CY522" s="411">
        <v>0</v>
      </c>
      <c r="CZ522" s="411">
        <v>0</v>
      </c>
      <c r="DA522" s="411">
        <v>0</v>
      </c>
      <c r="DB522" s="411">
        <v>0</v>
      </c>
      <c r="DC522" s="411">
        <v>0</v>
      </c>
      <c r="DD522" s="411">
        <v>0</v>
      </c>
      <c r="DE522" s="411">
        <v>0</v>
      </c>
      <c r="DF522" s="411">
        <v>0</v>
      </c>
      <c r="DG522" s="411">
        <v>0</v>
      </c>
      <c r="DH522" s="412">
        <v>0</v>
      </c>
      <c r="DI522" s="411">
        <f t="shared" si="175"/>
        <v>0</v>
      </c>
      <c r="DJ522" s="411">
        <v>0</v>
      </c>
      <c r="DK522" s="411">
        <v>0</v>
      </c>
      <c r="DL522" s="411">
        <v>0</v>
      </c>
      <c r="DM522" s="411">
        <v>0</v>
      </c>
      <c r="DN522" s="411">
        <v>0</v>
      </c>
      <c r="DO522" s="411">
        <v>0</v>
      </c>
      <c r="DP522" s="411">
        <v>0</v>
      </c>
      <c r="DQ522" s="411">
        <v>0</v>
      </c>
      <c r="DR522" s="411">
        <v>0</v>
      </c>
      <c r="DS522" s="411">
        <v>0</v>
      </c>
      <c r="DT522" s="411">
        <v>0</v>
      </c>
      <c r="DU522" s="412">
        <v>0</v>
      </c>
      <c r="DV522" s="411">
        <f t="shared" si="176"/>
        <v>0</v>
      </c>
      <c r="DW522" s="412">
        <v>0</v>
      </c>
      <c r="DX522" s="412">
        <v>0</v>
      </c>
      <c r="DY522" s="412">
        <v>0</v>
      </c>
      <c r="DZ522" s="412">
        <v>0</v>
      </c>
      <c r="EA522" s="412">
        <v>0</v>
      </c>
      <c r="EB522" s="412">
        <v>0</v>
      </c>
      <c r="EC522" s="412">
        <v>0</v>
      </c>
      <c r="ED522" s="412">
        <v>0</v>
      </c>
      <c r="EE522" s="412">
        <v>0</v>
      </c>
      <c r="EF522" s="412">
        <v>0</v>
      </c>
      <c r="EG522" s="412">
        <v>0</v>
      </c>
      <c r="EH522" s="412">
        <v>0</v>
      </c>
      <c r="EI522" s="411">
        <f t="shared" si="177"/>
        <v>0</v>
      </c>
      <c r="EK522" s="411">
        <f t="shared" si="178"/>
        <v>39</v>
      </c>
      <c r="EL522" s="7">
        <f t="shared" si="179"/>
        <v>-39</v>
      </c>
    </row>
    <row r="523" spans="1:142">
      <c r="A523" s="365" t="str">
        <f t="shared" si="161"/>
        <v xml:space="preserve"> 107</v>
      </c>
      <c r="B523" s="370" t="s">
        <v>952</v>
      </c>
      <c r="C523" s="370" t="s">
        <v>1216</v>
      </c>
      <c r="D523" s="411">
        <v>1047</v>
      </c>
      <c r="E523" s="411">
        <v>1042</v>
      </c>
      <c r="F523" s="411">
        <v>1035</v>
      </c>
      <c r="G523" s="411">
        <v>1026</v>
      </c>
      <c r="H523" s="411">
        <v>1019</v>
      </c>
      <c r="I523" s="411">
        <v>1010</v>
      </c>
      <c r="J523" s="411">
        <v>1002</v>
      </c>
      <c r="K523" s="411">
        <v>995</v>
      </c>
      <c r="L523" s="411">
        <v>989</v>
      </c>
      <c r="M523" s="411">
        <v>984</v>
      </c>
      <c r="N523" s="411">
        <v>976</v>
      </c>
      <c r="O523" s="412">
        <v>971</v>
      </c>
      <c r="P523" s="411">
        <f t="shared" si="162"/>
        <v>12096</v>
      </c>
      <c r="Q523" s="411">
        <f t="shared" si="163"/>
        <v>7148.677419354839</v>
      </c>
      <c r="R523" s="411">
        <f t="shared" si="164"/>
        <v>1743.4949944382647</v>
      </c>
      <c r="S523" s="411">
        <f t="shared" si="165"/>
        <v>3203.8275862068967</v>
      </c>
      <c r="T523" s="411">
        <v>0</v>
      </c>
      <c r="U523" s="411">
        <v>0</v>
      </c>
      <c r="V523" s="411">
        <v>0</v>
      </c>
      <c r="W523" s="411">
        <v>0</v>
      </c>
      <c r="X523" s="411">
        <v>0</v>
      </c>
      <c r="Y523" s="411">
        <v>0</v>
      </c>
      <c r="Z523" s="411">
        <v>0</v>
      </c>
      <c r="AA523" s="411">
        <v>0</v>
      </c>
      <c r="AB523" s="411">
        <v>0</v>
      </c>
      <c r="AC523" s="411">
        <v>0</v>
      </c>
      <c r="AD523" s="411">
        <v>0</v>
      </c>
      <c r="AE523" s="412">
        <v>0</v>
      </c>
      <c r="AF523" s="411">
        <f t="shared" si="166"/>
        <v>0</v>
      </c>
      <c r="AG523" s="411">
        <v>0</v>
      </c>
      <c r="AH523" s="411">
        <v>0</v>
      </c>
      <c r="AI523" s="411">
        <v>0</v>
      </c>
      <c r="AJ523" s="411">
        <v>0</v>
      </c>
      <c r="AK523" s="411">
        <v>0</v>
      </c>
      <c r="AL523" s="411">
        <v>0</v>
      </c>
      <c r="AM523" s="411">
        <v>0</v>
      </c>
      <c r="AN523" s="411">
        <v>0</v>
      </c>
      <c r="AO523" s="411">
        <v>0</v>
      </c>
      <c r="AP523" s="411">
        <v>0</v>
      </c>
      <c r="AQ523" s="411">
        <v>0</v>
      </c>
      <c r="AR523" s="412">
        <v>0</v>
      </c>
      <c r="AS523" s="411">
        <f t="shared" si="167"/>
        <v>0</v>
      </c>
      <c r="AT523" s="411">
        <f t="shared" si="168"/>
        <v>0</v>
      </c>
      <c r="AU523" s="411">
        <f t="shared" si="169"/>
        <v>0</v>
      </c>
      <c r="AV523" s="411">
        <f t="shared" si="170"/>
        <v>0</v>
      </c>
      <c r="AW523" s="411">
        <v>0</v>
      </c>
      <c r="AX523" s="411">
        <v>0</v>
      </c>
      <c r="AY523" s="411">
        <v>0</v>
      </c>
      <c r="AZ523" s="411">
        <v>0</v>
      </c>
      <c r="BA523" s="411">
        <v>0</v>
      </c>
      <c r="BB523" s="411">
        <v>0</v>
      </c>
      <c r="BC523" s="411">
        <v>0</v>
      </c>
      <c r="BD523" s="411">
        <v>0</v>
      </c>
      <c r="BE523" s="411">
        <v>0</v>
      </c>
      <c r="BF523" s="411">
        <v>0</v>
      </c>
      <c r="BG523" s="411">
        <v>0</v>
      </c>
      <c r="BH523" s="412">
        <v>0</v>
      </c>
      <c r="BI523" s="411">
        <f t="shared" si="171"/>
        <v>0</v>
      </c>
      <c r="BJ523" s="411">
        <v>0</v>
      </c>
      <c r="BK523" s="411">
        <v>0</v>
      </c>
      <c r="BL523" s="411">
        <v>0</v>
      </c>
      <c r="BM523" s="411">
        <v>0</v>
      </c>
      <c r="BN523" s="411">
        <v>0</v>
      </c>
      <c r="BO523" s="411">
        <v>0</v>
      </c>
      <c r="BP523" s="411">
        <v>0</v>
      </c>
      <c r="BQ523" s="411">
        <v>0</v>
      </c>
      <c r="BR523" s="411">
        <v>0</v>
      </c>
      <c r="BS523" s="411">
        <v>0</v>
      </c>
      <c r="BT523" s="411">
        <v>0</v>
      </c>
      <c r="BU523" s="412">
        <v>0</v>
      </c>
      <c r="BV523" s="411">
        <f t="shared" si="172"/>
        <v>0</v>
      </c>
      <c r="BW523" s="411">
        <v>0</v>
      </c>
      <c r="BX523" s="411">
        <v>0</v>
      </c>
      <c r="BY523" s="411">
        <v>0</v>
      </c>
      <c r="BZ523" s="411">
        <v>0</v>
      </c>
      <c r="CA523" s="411">
        <v>0</v>
      </c>
      <c r="CB523" s="411">
        <v>0</v>
      </c>
      <c r="CC523" s="411">
        <v>0</v>
      </c>
      <c r="CD523" s="411">
        <v>0</v>
      </c>
      <c r="CE523" s="411">
        <v>0</v>
      </c>
      <c r="CF523" s="411">
        <v>0</v>
      </c>
      <c r="CG523" s="411">
        <v>0</v>
      </c>
      <c r="CH523" s="412">
        <v>0</v>
      </c>
      <c r="CI523" s="411">
        <f t="shared" si="173"/>
        <v>0</v>
      </c>
      <c r="CJ523" s="411">
        <v>0</v>
      </c>
      <c r="CK523" s="411">
        <v>0</v>
      </c>
      <c r="CL523" s="411">
        <v>0</v>
      </c>
      <c r="CM523" s="411">
        <v>0</v>
      </c>
      <c r="CN523" s="411">
        <v>0</v>
      </c>
      <c r="CO523" s="411">
        <v>0</v>
      </c>
      <c r="CP523" s="411">
        <v>0</v>
      </c>
      <c r="CQ523" s="411">
        <v>0</v>
      </c>
      <c r="CR523" s="411">
        <v>0</v>
      </c>
      <c r="CS523" s="411">
        <v>0</v>
      </c>
      <c r="CT523" s="411">
        <v>0</v>
      </c>
      <c r="CU523" s="412">
        <v>0</v>
      </c>
      <c r="CV523" s="411">
        <f t="shared" si="174"/>
        <v>0</v>
      </c>
      <c r="CW523" s="411">
        <v>0</v>
      </c>
      <c r="CX523" s="411">
        <v>0</v>
      </c>
      <c r="CY523" s="411">
        <v>0</v>
      </c>
      <c r="CZ523" s="411">
        <v>0</v>
      </c>
      <c r="DA523" s="411">
        <v>0</v>
      </c>
      <c r="DB523" s="411">
        <v>0</v>
      </c>
      <c r="DC523" s="411">
        <v>0</v>
      </c>
      <c r="DD523" s="411">
        <v>0</v>
      </c>
      <c r="DE523" s="411">
        <v>0</v>
      </c>
      <c r="DF523" s="411">
        <v>0</v>
      </c>
      <c r="DG523" s="411">
        <v>0</v>
      </c>
      <c r="DH523" s="412">
        <v>0</v>
      </c>
      <c r="DI523" s="411">
        <f t="shared" si="175"/>
        <v>0</v>
      </c>
      <c r="DJ523" s="411">
        <v>0</v>
      </c>
      <c r="DK523" s="411">
        <v>0</v>
      </c>
      <c r="DL523" s="411">
        <v>0</v>
      </c>
      <c r="DM523" s="411">
        <v>0</v>
      </c>
      <c r="DN523" s="411">
        <v>0</v>
      </c>
      <c r="DO523" s="411">
        <v>0</v>
      </c>
      <c r="DP523" s="411">
        <v>0</v>
      </c>
      <c r="DQ523" s="411">
        <v>0</v>
      </c>
      <c r="DR523" s="411">
        <v>0</v>
      </c>
      <c r="DS523" s="411">
        <v>0</v>
      </c>
      <c r="DT523" s="411">
        <v>0</v>
      </c>
      <c r="DU523" s="412">
        <v>0</v>
      </c>
      <c r="DV523" s="411">
        <f t="shared" si="176"/>
        <v>0</v>
      </c>
      <c r="DW523" s="412">
        <v>0</v>
      </c>
      <c r="DX523" s="412">
        <v>0</v>
      </c>
      <c r="DY523" s="412">
        <v>0</v>
      </c>
      <c r="DZ523" s="412">
        <v>0</v>
      </c>
      <c r="EA523" s="412">
        <v>0</v>
      </c>
      <c r="EB523" s="412">
        <v>0</v>
      </c>
      <c r="EC523" s="412">
        <v>0</v>
      </c>
      <c r="ED523" s="412">
        <v>0</v>
      </c>
      <c r="EE523" s="412">
        <v>0</v>
      </c>
      <c r="EF523" s="412">
        <v>0</v>
      </c>
      <c r="EG523" s="412">
        <v>0</v>
      </c>
      <c r="EH523" s="412">
        <v>0</v>
      </c>
      <c r="EI523" s="411">
        <f t="shared" si="177"/>
        <v>0</v>
      </c>
      <c r="EK523" s="411">
        <f t="shared" si="178"/>
        <v>12096</v>
      </c>
      <c r="EL523" s="7">
        <f t="shared" si="179"/>
        <v>-12096</v>
      </c>
    </row>
    <row r="524" spans="1:142">
      <c r="A524" s="365" t="str">
        <f t="shared" si="161"/>
        <v xml:space="preserve"> 107</v>
      </c>
      <c r="B524" s="370" t="s">
        <v>952</v>
      </c>
      <c r="C524" s="370" t="s">
        <v>1202</v>
      </c>
      <c r="D524" s="411">
        <v>0</v>
      </c>
      <c r="E524" s="411">
        <v>1</v>
      </c>
      <c r="F524" s="411">
        <v>3</v>
      </c>
      <c r="G524" s="411">
        <v>2</v>
      </c>
      <c r="H524" s="411">
        <v>2</v>
      </c>
      <c r="I524" s="411">
        <v>4</v>
      </c>
      <c r="J524" s="411">
        <v>1</v>
      </c>
      <c r="K524" s="411">
        <v>0</v>
      </c>
      <c r="L524" s="411">
        <v>3</v>
      </c>
      <c r="M524" s="411">
        <v>2</v>
      </c>
      <c r="N524" s="411">
        <v>4</v>
      </c>
      <c r="O524" s="412">
        <v>3</v>
      </c>
      <c r="P524" s="411">
        <f t="shared" si="162"/>
        <v>25</v>
      </c>
      <c r="Q524" s="411">
        <f t="shared" si="163"/>
        <v>12.967741935483872</v>
      </c>
      <c r="R524" s="411">
        <f t="shared" si="164"/>
        <v>2.2046718576195774</v>
      </c>
      <c r="S524" s="411">
        <f t="shared" si="165"/>
        <v>9.8275862068965516</v>
      </c>
      <c r="T524" s="411">
        <v>0</v>
      </c>
      <c r="U524" s="411">
        <v>0</v>
      </c>
      <c r="V524" s="411">
        <v>0</v>
      </c>
      <c r="W524" s="411">
        <v>0</v>
      </c>
      <c r="X524" s="411">
        <v>0</v>
      </c>
      <c r="Y524" s="411">
        <v>0</v>
      </c>
      <c r="Z524" s="411">
        <v>0</v>
      </c>
      <c r="AA524" s="411">
        <v>0</v>
      </c>
      <c r="AB524" s="411">
        <v>0</v>
      </c>
      <c r="AC524" s="411">
        <v>0</v>
      </c>
      <c r="AD524" s="411">
        <v>0</v>
      </c>
      <c r="AE524" s="412">
        <v>0</v>
      </c>
      <c r="AF524" s="411">
        <f t="shared" si="166"/>
        <v>0</v>
      </c>
      <c r="AG524" s="411">
        <v>0</v>
      </c>
      <c r="AH524" s="411">
        <v>0</v>
      </c>
      <c r="AI524" s="411">
        <v>0</v>
      </c>
      <c r="AJ524" s="411">
        <v>0</v>
      </c>
      <c r="AK524" s="411">
        <v>0</v>
      </c>
      <c r="AL524" s="411">
        <v>0</v>
      </c>
      <c r="AM524" s="411">
        <v>0</v>
      </c>
      <c r="AN524" s="411">
        <v>0</v>
      </c>
      <c r="AO524" s="411">
        <v>0</v>
      </c>
      <c r="AP524" s="411">
        <v>0</v>
      </c>
      <c r="AQ524" s="411">
        <v>0</v>
      </c>
      <c r="AR524" s="412">
        <v>0</v>
      </c>
      <c r="AS524" s="411">
        <f t="shared" si="167"/>
        <v>0</v>
      </c>
      <c r="AT524" s="411">
        <f t="shared" si="168"/>
        <v>0</v>
      </c>
      <c r="AU524" s="411">
        <f t="shared" si="169"/>
        <v>0</v>
      </c>
      <c r="AV524" s="411">
        <f t="shared" si="170"/>
        <v>0</v>
      </c>
      <c r="AW524" s="411">
        <v>0</v>
      </c>
      <c r="AX524" s="411">
        <v>0</v>
      </c>
      <c r="AY524" s="411">
        <v>0</v>
      </c>
      <c r="AZ524" s="411">
        <v>0</v>
      </c>
      <c r="BA524" s="411">
        <v>0</v>
      </c>
      <c r="BB524" s="411">
        <v>0</v>
      </c>
      <c r="BC524" s="411">
        <v>0</v>
      </c>
      <c r="BD524" s="411">
        <v>0</v>
      </c>
      <c r="BE524" s="411">
        <v>0</v>
      </c>
      <c r="BF524" s="411">
        <v>0</v>
      </c>
      <c r="BG524" s="411">
        <v>0</v>
      </c>
      <c r="BH524" s="412">
        <v>0</v>
      </c>
      <c r="BI524" s="411">
        <f t="shared" si="171"/>
        <v>0</v>
      </c>
      <c r="BJ524" s="411">
        <v>0</v>
      </c>
      <c r="BK524" s="411">
        <v>0</v>
      </c>
      <c r="BL524" s="411">
        <v>0</v>
      </c>
      <c r="BM524" s="411">
        <v>0</v>
      </c>
      <c r="BN524" s="411">
        <v>0</v>
      </c>
      <c r="BO524" s="411">
        <v>0</v>
      </c>
      <c r="BP524" s="411">
        <v>0</v>
      </c>
      <c r="BQ524" s="411">
        <v>0</v>
      </c>
      <c r="BR524" s="411">
        <v>0</v>
      </c>
      <c r="BS524" s="411">
        <v>0</v>
      </c>
      <c r="BT524" s="411">
        <v>0</v>
      </c>
      <c r="BU524" s="412">
        <v>0</v>
      </c>
      <c r="BV524" s="411">
        <f t="shared" si="172"/>
        <v>0</v>
      </c>
      <c r="BW524" s="411">
        <v>0</v>
      </c>
      <c r="BX524" s="411">
        <v>0</v>
      </c>
      <c r="BY524" s="411">
        <v>0</v>
      </c>
      <c r="BZ524" s="411">
        <v>0</v>
      </c>
      <c r="CA524" s="411">
        <v>0</v>
      </c>
      <c r="CB524" s="411">
        <v>0</v>
      </c>
      <c r="CC524" s="411">
        <v>0</v>
      </c>
      <c r="CD524" s="411">
        <v>0</v>
      </c>
      <c r="CE524" s="411">
        <v>0</v>
      </c>
      <c r="CF524" s="411">
        <v>0</v>
      </c>
      <c r="CG524" s="411">
        <v>0</v>
      </c>
      <c r="CH524" s="412">
        <v>0</v>
      </c>
      <c r="CI524" s="411">
        <f t="shared" si="173"/>
        <v>0</v>
      </c>
      <c r="CJ524" s="411">
        <v>0</v>
      </c>
      <c r="CK524" s="411">
        <v>0</v>
      </c>
      <c r="CL524" s="411">
        <v>0</v>
      </c>
      <c r="CM524" s="411">
        <v>0</v>
      </c>
      <c r="CN524" s="411">
        <v>0</v>
      </c>
      <c r="CO524" s="411">
        <v>0</v>
      </c>
      <c r="CP524" s="411">
        <v>0</v>
      </c>
      <c r="CQ524" s="411">
        <v>0</v>
      </c>
      <c r="CR524" s="411">
        <v>0</v>
      </c>
      <c r="CS524" s="411">
        <v>0</v>
      </c>
      <c r="CT524" s="411">
        <v>0</v>
      </c>
      <c r="CU524" s="412">
        <v>0</v>
      </c>
      <c r="CV524" s="411">
        <f t="shared" si="174"/>
        <v>0</v>
      </c>
      <c r="CW524" s="411">
        <v>0</v>
      </c>
      <c r="CX524" s="411">
        <v>0</v>
      </c>
      <c r="CY524" s="411">
        <v>0</v>
      </c>
      <c r="CZ524" s="411">
        <v>0</v>
      </c>
      <c r="DA524" s="411">
        <v>0</v>
      </c>
      <c r="DB524" s="411">
        <v>0</v>
      </c>
      <c r="DC524" s="411">
        <v>0</v>
      </c>
      <c r="DD524" s="411">
        <v>0</v>
      </c>
      <c r="DE524" s="411">
        <v>0</v>
      </c>
      <c r="DF524" s="411">
        <v>0</v>
      </c>
      <c r="DG524" s="411">
        <v>0</v>
      </c>
      <c r="DH524" s="412">
        <v>0</v>
      </c>
      <c r="DI524" s="411">
        <f t="shared" si="175"/>
        <v>0</v>
      </c>
      <c r="DJ524" s="411">
        <v>0</v>
      </c>
      <c r="DK524" s="411">
        <v>0</v>
      </c>
      <c r="DL524" s="411">
        <v>0</v>
      </c>
      <c r="DM524" s="411">
        <v>0</v>
      </c>
      <c r="DN524" s="411">
        <v>0</v>
      </c>
      <c r="DO524" s="411">
        <v>0</v>
      </c>
      <c r="DP524" s="411">
        <v>0</v>
      </c>
      <c r="DQ524" s="411">
        <v>0</v>
      </c>
      <c r="DR524" s="411">
        <v>0</v>
      </c>
      <c r="DS524" s="411">
        <v>0</v>
      </c>
      <c r="DT524" s="411">
        <v>0</v>
      </c>
      <c r="DU524" s="412">
        <v>0</v>
      </c>
      <c r="DV524" s="411">
        <f t="shared" si="176"/>
        <v>0</v>
      </c>
      <c r="DW524" s="412">
        <v>0</v>
      </c>
      <c r="DX524" s="412">
        <v>0</v>
      </c>
      <c r="DY524" s="412">
        <v>0</v>
      </c>
      <c r="DZ524" s="412">
        <v>0</v>
      </c>
      <c r="EA524" s="412">
        <v>0</v>
      </c>
      <c r="EB524" s="412">
        <v>0</v>
      </c>
      <c r="EC524" s="412">
        <v>0</v>
      </c>
      <c r="ED524" s="412">
        <v>0</v>
      </c>
      <c r="EE524" s="412">
        <v>0</v>
      </c>
      <c r="EF524" s="412">
        <v>0</v>
      </c>
      <c r="EG524" s="412">
        <v>0</v>
      </c>
      <c r="EH524" s="412">
        <v>0</v>
      </c>
      <c r="EI524" s="411">
        <f t="shared" si="177"/>
        <v>0</v>
      </c>
      <c r="EK524" s="411">
        <f t="shared" si="178"/>
        <v>25</v>
      </c>
      <c r="EL524" s="7">
        <f t="shared" si="179"/>
        <v>-25</v>
      </c>
    </row>
    <row r="525" spans="1:142">
      <c r="A525" s="365" t="str">
        <f t="shared" si="161"/>
        <v xml:space="preserve"> 107</v>
      </c>
      <c r="B525" s="370" t="s">
        <v>952</v>
      </c>
      <c r="C525" s="370" t="s">
        <v>1203</v>
      </c>
      <c r="D525" s="411">
        <v>5</v>
      </c>
      <c r="E525" s="411">
        <v>1</v>
      </c>
      <c r="F525" s="411">
        <v>5</v>
      </c>
      <c r="G525" s="411">
        <v>0</v>
      </c>
      <c r="H525" s="411">
        <v>6</v>
      </c>
      <c r="I525" s="411">
        <v>4</v>
      </c>
      <c r="J525" s="411">
        <v>3</v>
      </c>
      <c r="K525" s="411">
        <v>3</v>
      </c>
      <c r="L525" s="411">
        <v>0</v>
      </c>
      <c r="M525" s="411">
        <v>4</v>
      </c>
      <c r="N525" s="411">
        <v>1</v>
      </c>
      <c r="O525" s="412">
        <v>0</v>
      </c>
      <c r="P525" s="411">
        <f t="shared" si="162"/>
        <v>32</v>
      </c>
      <c r="Q525" s="411">
        <f t="shared" si="163"/>
        <v>23.903225806451612</v>
      </c>
      <c r="R525" s="411">
        <f t="shared" si="164"/>
        <v>3.096774193548387</v>
      </c>
      <c r="S525" s="411">
        <f t="shared" si="165"/>
        <v>5</v>
      </c>
      <c r="T525" s="411">
        <v>0</v>
      </c>
      <c r="U525" s="411">
        <v>0</v>
      </c>
      <c r="V525" s="411">
        <v>0</v>
      </c>
      <c r="W525" s="411">
        <v>0</v>
      </c>
      <c r="X525" s="411">
        <v>0</v>
      </c>
      <c r="Y525" s="411">
        <v>0</v>
      </c>
      <c r="Z525" s="411">
        <v>0</v>
      </c>
      <c r="AA525" s="411">
        <v>0</v>
      </c>
      <c r="AB525" s="411">
        <v>0</v>
      </c>
      <c r="AC525" s="411">
        <v>0</v>
      </c>
      <c r="AD525" s="411">
        <v>0</v>
      </c>
      <c r="AE525" s="412">
        <v>0</v>
      </c>
      <c r="AF525" s="411">
        <f t="shared" si="166"/>
        <v>0</v>
      </c>
      <c r="AG525" s="411">
        <v>0</v>
      </c>
      <c r="AH525" s="411">
        <v>0</v>
      </c>
      <c r="AI525" s="411">
        <v>0</v>
      </c>
      <c r="AJ525" s="411">
        <v>0</v>
      </c>
      <c r="AK525" s="411">
        <v>0</v>
      </c>
      <c r="AL525" s="411">
        <v>0</v>
      </c>
      <c r="AM525" s="411">
        <v>0</v>
      </c>
      <c r="AN525" s="411">
        <v>0</v>
      </c>
      <c r="AO525" s="411">
        <v>0</v>
      </c>
      <c r="AP525" s="411">
        <v>0</v>
      </c>
      <c r="AQ525" s="411">
        <v>0</v>
      </c>
      <c r="AR525" s="412">
        <v>0</v>
      </c>
      <c r="AS525" s="411">
        <f t="shared" si="167"/>
        <v>0</v>
      </c>
      <c r="AT525" s="411">
        <f t="shared" si="168"/>
        <v>0</v>
      </c>
      <c r="AU525" s="411">
        <f t="shared" si="169"/>
        <v>0</v>
      </c>
      <c r="AV525" s="411">
        <f t="shared" si="170"/>
        <v>0</v>
      </c>
      <c r="AW525" s="411">
        <v>0</v>
      </c>
      <c r="AX525" s="411">
        <v>0</v>
      </c>
      <c r="AY525" s="411">
        <v>0</v>
      </c>
      <c r="AZ525" s="411">
        <v>0</v>
      </c>
      <c r="BA525" s="411">
        <v>0</v>
      </c>
      <c r="BB525" s="411">
        <v>0</v>
      </c>
      <c r="BC525" s="411">
        <v>0</v>
      </c>
      <c r="BD525" s="411">
        <v>0</v>
      </c>
      <c r="BE525" s="411">
        <v>0</v>
      </c>
      <c r="BF525" s="411">
        <v>0</v>
      </c>
      <c r="BG525" s="411">
        <v>0</v>
      </c>
      <c r="BH525" s="412">
        <v>0</v>
      </c>
      <c r="BI525" s="411">
        <f t="shared" si="171"/>
        <v>0</v>
      </c>
      <c r="BJ525" s="411">
        <v>0</v>
      </c>
      <c r="BK525" s="411">
        <v>0</v>
      </c>
      <c r="BL525" s="411">
        <v>0</v>
      </c>
      <c r="BM525" s="411">
        <v>0</v>
      </c>
      <c r="BN525" s="411">
        <v>0</v>
      </c>
      <c r="BO525" s="411">
        <v>0</v>
      </c>
      <c r="BP525" s="411">
        <v>0</v>
      </c>
      <c r="BQ525" s="411">
        <v>0</v>
      </c>
      <c r="BR525" s="411">
        <v>0</v>
      </c>
      <c r="BS525" s="411">
        <v>0</v>
      </c>
      <c r="BT525" s="411">
        <v>0</v>
      </c>
      <c r="BU525" s="412">
        <v>0</v>
      </c>
      <c r="BV525" s="411">
        <f t="shared" si="172"/>
        <v>0</v>
      </c>
      <c r="BW525" s="411">
        <v>0</v>
      </c>
      <c r="BX525" s="411">
        <v>0</v>
      </c>
      <c r="BY525" s="411">
        <v>0</v>
      </c>
      <c r="BZ525" s="411">
        <v>0</v>
      </c>
      <c r="CA525" s="411">
        <v>0</v>
      </c>
      <c r="CB525" s="411">
        <v>0</v>
      </c>
      <c r="CC525" s="411">
        <v>0</v>
      </c>
      <c r="CD525" s="411">
        <v>0</v>
      </c>
      <c r="CE525" s="411">
        <v>0</v>
      </c>
      <c r="CF525" s="411">
        <v>0</v>
      </c>
      <c r="CG525" s="411">
        <v>0</v>
      </c>
      <c r="CH525" s="412">
        <v>0</v>
      </c>
      <c r="CI525" s="411">
        <f t="shared" si="173"/>
        <v>0</v>
      </c>
      <c r="CJ525" s="411">
        <v>0</v>
      </c>
      <c r="CK525" s="411">
        <v>0</v>
      </c>
      <c r="CL525" s="411">
        <v>0</v>
      </c>
      <c r="CM525" s="411">
        <v>0</v>
      </c>
      <c r="CN525" s="411">
        <v>0</v>
      </c>
      <c r="CO525" s="411">
        <v>0</v>
      </c>
      <c r="CP525" s="411">
        <v>0</v>
      </c>
      <c r="CQ525" s="411">
        <v>0</v>
      </c>
      <c r="CR525" s="411">
        <v>0</v>
      </c>
      <c r="CS525" s="411">
        <v>0</v>
      </c>
      <c r="CT525" s="411">
        <v>0</v>
      </c>
      <c r="CU525" s="412">
        <v>0</v>
      </c>
      <c r="CV525" s="411">
        <f t="shared" si="174"/>
        <v>0</v>
      </c>
      <c r="CW525" s="411">
        <v>0</v>
      </c>
      <c r="CX525" s="411">
        <v>0</v>
      </c>
      <c r="CY525" s="411">
        <v>0</v>
      </c>
      <c r="CZ525" s="411">
        <v>0</v>
      </c>
      <c r="DA525" s="411">
        <v>0</v>
      </c>
      <c r="DB525" s="411">
        <v>0</v>
      </c>
      <c r="DC525" s="411">
        <v>0</v>
      </c>
      <c r="DD525" s="411">
        <v>0</v>
      </c>
      <c r="DE525" s="411">
        <v>0</v>
      </c>
      <c r="DF525" s="411">
        <v>0</v>
      </c>
      <c r="DG525" s="411">
        <v>0</v>
      </c>
      <c r="DH525" s="412">
        <v>0</v>
      </c>
      <c r="DI525" s="411">
        <f t="shared" si="175"/>
        <v>0</v>
      </c>
      <c r="DJ525" s="411">
        <v>0</v>
      </c>
      <c r="DK525" s="411">
        <v>0</v>
      </c>
      <c r="DL525" s="411">
        <v>0</v>
      </c>
      <c r="DM525" s="411">
        <v>0</v>
      </c>
      <c r="DN525" s="411">
        <v>0</v>
      </c>
      <c r="DO525" s="411">
        <v>0</v>
      </c>
      <c r="DP525" s="411">
        <v>0</v>
      </c>
      <c r="DQ525" s="411">
        <v>0</v>
      </c>
      <c r="DR525" s="411">
        <v>0</v>
      </c>
      <c r="DS525" s="411">
        <v>0</v>
      </c>
      <c r="DT525" s="411">
        <v>0</v>
      </c>
      <c r="DU525" s="412">
        <v>0</v>
      </c>
      <c r="DV525" s="411">
        <f t="shared" si="176"/>
        <v>0</v>
      </c>
      <c r="DW525" s="412">
        <v>0</v>
      </c>
      <c r="DX525" s="412">
        <v>0</v>
      </c>
      <c r="DY525" s="412">
        <v>0</v>
      </c>
      <c r="DZ525" s="412">
        <v>0</v>
      </c>
      <c r="EA525" s="412">
        <v>0</v>
      </c>
      <c r="EB525" s="412">
        <v>0</v>
      </c>
      <c r="EC525" s="412">
        <v>0</v>
      </c>
      <c r="ED525" s="412">
        <v>0</v>
      </c>
      <c r="EE525" s="412">
        <v>0</v>
      </c>
      <c r="EF525" s="412">
        <v>0</v>
      </c>
      <c r="EG525" s="412">
        <v>0</v>
      </c>
      <c r="EH525" s="412">
        <v>0</v>
      </c>
      <c r="EI525" s="411">
        <f t="shared" si="177"/>
        <v>0</v>
      </c>
      <c r="EK525" s="411">
        <f t="shared" si="178"/>
        <v>32</v>
      </c>
      <c r="EL525" s="7">
        <f t="shared" si="179"/>
        <v>-32</v>
      </c>
    </row>
    <row r="526" spans="1:142">
      <c r="A526" s="365" t="str">
        <f t="shared" si="161"/>
        <v xml:space="preserve"> 107</v>
      </c>
      <c r="B526" s="370" t="s">
        <v>952</v>
      </c>
      <c r="C526" s="370" t="s">
        <v>1205</v>
      </c>
      <c r="D526" s="411">
        <v>0</v>
      </c>
      <c r="E526" s="411">
        <v>1</v>
      </c>
      <c r="F526" s="411">
        <v>3</v>
      </c>
      <c r="G526" s="411">
        <v>2</v>
      </c>
      <c r="H526" s="411">
        <v>2</v>
      </c>
      <c r="I526" s="411">
        <v>4</v>
      </c>
      <c r="J526" s="411">
        <v>1</v>
      </c>
      <c r="K526" s="411">
        <v>0</v>
      </c>
      <c r="L526" s="411">
        <v>3</v>
      </c>
      <c r="M526" s="411">
        <v>2</v>
      </c>
      <c r="N526" s="411">
        <v>4</v>
      </c>
      <c r="O526" s="412">
        <v>3</v>
      </c>
      <c r="P526" s="411">
        <f t="shared" si="162"/>
        <v>25</v>
      </c>
      <c r="Q526" s="411">
        <f t="shared" si="163"/>
        <v>12.967741935483872</v>
      </c>
      <c r="R526" s="411">
        <f t="shared" si="164"/>
        <v>2.2046718576195774</v>
      </c>
      <c r="S526" s="411">
        <f t="shared" si="165"/>
        <v>9.8275862068965516</v>
      </c>
      <c r="T526" s="411">
        <v>0</v>
      </c>
      <c r="U526" s="411">
        <v>0</v>
      </c>
      <c r="V526" s="411">
        <v>0</v>
      </c>
      <c r="W526" s="411">
        <v>0</v>
      </c>
      <c r="X526" s="411">
        <v>0</v>
      </c>
      <c r="Y526" s="411">
        <v>0</v>
      </c>
      <c r="Z526" s="411">
        <v>0</v>
      </c>
      <c r="AA526" s="411">
        <v>0</v>
      </c>
      <c r="AB526" s="411">
        <v>0</v>
      </c>
      <c r="AC526" s="411">
        <v>0</v>
      </c>
      <c r="AD526" s="411">
        <v>0</v>
      </c>
      <c r="AE526" s="412">
        <v>0</v>
      </c>
      <c r="AF526" s="411">
        <f t="shared" si="166"/>
        <v>0</v>
      </c>
      <c r="AG526" s="411">
        <v>0</v>
      </c>
      <c r="AH526" s="411">
        <v>0</v>
      </c>
      <c r="AI526" s="411">
        <v>0</v>
      </c>
      <c r="AJ526" s="411">
        <v>0</v>
      </c>
      <c r="AK526" s="411">
        <v>0</v>
      </c>
      <c r="AL526" s="411">
        <v>0</v>
      </c>
      <c r="AM526" s="411">
        <v>0</v>
      </c>
      <c r="AN526" s="411">
        <v>0</v>
      </c>
      <c r="AO526" s="411">
        <v>0</v>
      </c>
      <c r="AP526" s="411">
        <v>0</v>
      </c>
      <c r="AQ526" s="411">
        <v>0</v>
      </c>
      <c r="AR526" s="412">
        <v>0</v>
      </c>
      <c r="AS526" s="411">
        <f t="shared" si="167"/>
        <v>0</v>
      </c>
      <c r="AT526" s="411">
        <f t="shared" si="168"/>
        <v>0</v>
      </c>
      <c r="AU526" s="411">
        <f t="shared" si="169"/>
        <v>0</v>
      </c>
      <c r="AV526" s="411">
        <f t="shared" si="170"/>
        <v>0</v>
      </c>
      <c r="AW526" s="411">
        <v>0</v>
      </c>
      <c r="AX526" s="411">
        <v>0</v>
      </c>
      <c r="AY526" s="411">
        <v>0</v>
      </c>
      <c r="AZ526" s="411">
        <v>0</v>
      </c>
      <c r="BA526" s="411">
        <v>0</v>
      </c>
      <c r="BB526" s="411">
        <v>0</v>
      </c>
      <c r="BC526" s="411">
        <v>0</v>
      </c>
      <c r="BD526" s="411">
        <v>0</v>
      </c>
      <c r="BE526" s="411">
        <v>0</v>
      </c>
      <c r="BF526" s="411">
        <v>0</v>
      </c>
      <c r="BG526" s="411">
        <v>0</v>
      </c>
      <c r="BH526" s="412">
        <v>0</v>
      </c>
      <c r="BI526" s="411">
        <f t="shared" si="171"/>
        <v>0</v>
      </c>
      <c r="BJ526" s="411">
        <v>0</v>
      </c>
      <c r="BK526" s="411">
        <v>0</v>
      </c>
      <c r="BL526" s="411">
        <v>0</v>
      </c>
      <c r="BM526" s="411">
        <v>0</v>
      </c>
      <c r="BN526" s="411">
        <v>0</v>
      </c>
      <c r="BO526" s="411">
        <v>0</v>
      </c>
      <c r="BP526" s="411">
        <v>0</v>
      </c>
      <c r="BQ526" s="411">
        <v>0</v>
      </c>
      <c r="BR526" s="411">
        <v>0</v>
      </c>
      <c r="BS526" s="411">
        <v>0</v>
      </c>
      <c r="BT526" s="411">
        <v>0</v>
      </c>
      <c r="BU526" s="412">
        <v>0</v>
      </c>
      <c r="BV526" s="411">
        <f t="shared" si="172"/>
        <v>0</v>
      </c>
      <c r="BW526" s="411">
        <v>0</v>
      </c>
      <c r="BX526" s="411">
        <v>0</v>
      </c>
      <c r="BY526" s="411">
        <v>0</v>
      </c>
      <c r="BZ526" s="411">
        <v>0</v>
      </c>
      <c r="CA526" s="411">
        <v>0</v>
      </c>
      <c r="CB526" s="411">
        <v>0</v>
      </c>
      <c r="CC526" s="411">
        <v>0</v>
      </c>
      <c r="CD526" s="411">
        <v>0</v>
      </c>
      <c r="CE526" s="411">
        <v>0</v>
      </c>
      <c r="CF526" s="411">
        <v>0</v>
      </c>
      <c r="CG526" s="411">
        <v>0</v>
      </c>
      <c r="CH526" s="412">
        <v>0</v>
      </c>
      <c r="CI526" s="411">
        <f t="shared" si="173"/>
        <v>0</v>
      </c>
      <c r="CJ526" s="411">
        <v>0</v>
      </c>
      <c r="CK526" s="411">
        <v>0</v>
      </c>
      <c r="CL526" s="411">
        <v>0</v>
      </c>
      <c r="CM526" s="411">
        <v>0</v>
      </c>
      <c r="CN526" s="411">
        <v>0</v>
      </c>
      <c r="CO526" s="411">
        <v>0</v>
      </c>
      <c r="CP526" s="411">
        <v>0</v>
      </c>
      <c r="CQ526" s="411">
        <v>0</v>
      </c>
      <c r="CR526" s="411">
        <v>0</v>
      </c>
      <c r="CS526" s="411">
        <v>0</v>
      </c>
      <c r="CT526" s="411">
        <v>0</v>
      </c>
      <c r="CU526" s="412">
        <v>0</v>
      </c>
      <c r="CV526" s="411">
        <f t="shared" si="174"/>
        <v>0</v>
      </c>
      <c r="CW526" s="411">
        <v>0</v>
      </c>
      <c r="CX526" s="411">
        <v>0</v>
      </c>
      <c r="CY526" s="411">
        <v>0</v>
      </c>
      <c r="CZ526" s="411">
        <v>0</v>
      </c>
      <c r="DA526" s="411">
        <v>0</v>
      </c>
      <c r="DB526" s="411">
        <v>0</v>
      </c>
      <c r="DC526" s="411">
        <v>0</v>
      </c>
      <c r="DD526" s="411">
        <v>0</v>
      </c>
      <c r="DE526" s="411">
        <v>0</v>
      </c>
      <c r="DF526" s="411">
        <v>0</v>
      </c>
      <c r="DG526" s="411">
        <v>0</v>
      </c>
      <c r="DH526" s="412">
        <v>0</v>
      </c>
      <c r="DI526" s="411">
        <f t="shared" si="175"/>
        <v>0</v>
      </c>
      <c r="DJ526" s="411">
        <v>0</v>
      </c>
      <c r="DK526" s="411">
        <v>0</v>
      </c>
      <c r="DL526" s="411">
        <v>0</v>
      </c>
      <c r="DM526" s="411">
        <v>0</v>
      </c>
      <c r="DN526" s="411">
        <v>0</v>
      </c>
      <c r="DO526" s="411">
        <v>0</v>
      </c>
      <c r="DP526" s="411">
        <v>0</v>
      </c>
      <c r="DQ526" s="411">
        <v>0</v>
      </c>
      <c r="DR526" s="411">
        <v>0</v>
      </c>
      <c r="DS526" s="411">
        <v>0</v>
      </c>
      <c r="DT526" s="411">
        <v>0</v>
      </c>
      <c r="DU526" s="412">
        <v>0</v>
      </c>
      <c r="DV526" s="411">
        <f t="shared" si="176"/>
        <v>0</v>
      </c>
      <c r="DW526" s="412">
        <v>0</v>
      </c>
      <c r="DX526" s="412">
        <v>0</v>
      </c>
      <c r="DY526" s="412">
        <v>0</v>
      </c>
      <c r="DZ526" s="412">
        <v>0</v>
      </c>
      <c r="EA526" s="412">
        <v>0</v>
      </c>
      <c r="EB526" s="412">
        <v>0</v>
      </c>
      <c r="EC526" s="412">
        <v>0</v>
      </c>
      <c r="ED526" s="412">
        <v>0</v>
      </c>
      <c r="EE526" s="412">
        <v>0</v>
      </c>
      <c r="EF526" s="412">
        <v>0</v>
      </c>
      <c r="EG526" s="412">
        <v>0</v>
      </c>
      <c r="EH526" s="412">
        <v>0</v>
      </c>
      <c r="EI526" s="411">
        <f t="shared" si="177"/>
        <v>0</v>
      </c>
      <c r="EK526" s="411">
        <f t="shared" si="178"/>
        <v>25</v>
      </c>
      <c r="EL526" s="7">
        <f t="shared" si="179"/>
        <v>-25</v>
      </c>
    </row>
    <row r="527" spans="1:142">
      <c r="A527" s="365" t="str">
        <f t="shared" si="161"/>
        <v xml:space="preserve"> 107</v>
      </c>
      <c r="B527" s="370" t="s">
        <v>952</v>
      </c>
      <c r="C527" s="370" t="s">
        <v>1207</v>
      </c>
      <c r="D527" s="411">
        <v>0</v>
      </c>
      <c r="E527" s="411">
        <v>1</v>
      </c>
      <c r="F527" s="411">
        <v>3</v>
      </c>
      <c r="G527" s="411">
        <v>2</v>
      </c>
      <c r="H527" s="411">
        <v>2</v>
      </c>
      <c r="I527" s="411">
        <v>4</v>
      </c>
      <c r="J527" s="411">
        <v>1</v>
      </c>
      <c r="K527" s="411">
        <v>0</v>
      </c>
      <c r="L527" s="411">
        <v>3</v>
      </c>
      <c r="M527" s="411">
        <v>2</v>
      </c>
      <c r="N527" s="411">
        <v>4</v>
      </c>
      <c r="O527" s="412">
        <v>3</v>
      </c>
      <c r="P527" s="411">
        <f t="shared" si="162"/>
        <v>25</v>
      </c>
      <c r="Q527" s="411">
        <f t="shared" si="163"/>
        <v>12.967741935483872</v>
      </c>
      <c r="R527" s="411">
        <f t="shared" si="164"/>
        <v>2.2046718576195774</v>
      </c>
      <c r="S527" s="411">
        <f t="shared" si="165"/>
        <v>9.8275862068965516</v>
      </c>
      <c r="T527" s="411">
        <v>0</v>
      </c>
      <c r="U527" s="411">
        <v>0</v>
      </c>
      <c r="V527" s="411">
        <v>0</v>
      </c>
      <c r="W527" s="411">
        <v>0</v>
      </c>
      <c r="X527" s="411">
        <v>0</v>
      </c>
      <c r="Y527" s="411">
        <v>0</v>
      </c>
      <c r="Z527" s="411">
        <v>0</v>
      </c>
      <c r="AA527" s="411">
        <v>0</v>
      </c>
      <c r="AB527" s="411">
        <v>0</v>
      </c>
      <c r="AC527" s="411">
        <v>0</v>
      </c>
      <c r="AD527" s="411">
        <v>0</v>
      </c>
      <c r="AE527" s="412">
        <v>0</v>
      </c>
      <c r="AF527" s="411">
        <f t="shared" si="166"/>
        <v>0</v>
      </c>
      <c r="AG527" s="411">
        <v>0</v>
      </c>
      <c r="AH527" s="411">
        <v>0</v>
      </c>
      <c r="AI527" s="411">
        <v>0</v>
      </c>
      <c r="AJ527" s="411">
        <v>0</v>
      </c>
      <c r="AK527" s="411">
        <v>0</v>
      </c>
      <c r="AL527" s="411">
        <v>0</v>
      </c>
      <c r="AM527" s="411">
        <v>0</v>
      </c>
      <c r="AN527" s="411">
        <v>0</v>
      </c>
      <c r="AO527" s="411">
        <v>0</v>
      </c>
      <c r="AP527" s="411">
        <v>0</v>
      </c>
      <c r="AQ527" s="411">
        <v>0</v>
      </c>
      <c r="AR527" s="412">
        <v>0</v>
      </c>
      <c r="AS527" s="411">
        <f t="shared" si="167"/>
        <v>0</v>
      </c>
      <c r="AT527" s="411">
        <f t="shared" si="168"/>
        <v>0</v>
      </c>
      <c r="AU527" s="411">
        <f t="shared" si="169"/>
        <v>0</v>
      </c>
      <c r="AV527" s="411">
        <f t="shared" si="170"/>
        <v>0</v>
      </c>
      <c r="AW527" s="411">
        <v>0</v>
      </c>
      <c r="AX527" s="411">
        <v>0</v>
      </c>
      <c r="AY527" s="411">
        <v>0</v>
      </c>
      <c r="AZ527" s="411">
        <v>0</v>
      </c>
      <c r="BA527" s="411">
        <v>0</v>
      </c>
      <c r="BB527" s="411">
        <v>0</v>
      </c>
      <c r="BC527" s="411">
        <v>0</v>
      </c>
      <c r="BD527" s="411">
        <v>0</v>
      </c>
      <c r="BE527" s="411">
        <v>0</v>
      </c>
      <c r="BF527" s="411">
        <v>0</v>
      </c>
      <c r="BG527" s="411">
        <v>0</v>
      </c>
      <c r="BH527" s="412">
        <v>0</v>
      </c>
      <c r="BI527" s="411">
        <f t="shared" si="171"/>
        <v>0</v>
      </c>
      <c r="BJ527" s="411">
        <v>0</v>
      </c>
      <c r="BK527" s="411">
        <v>0</v>
      </c>
      <c r="BL527" s="411">
        <v>0</v>
      </c>
      <c r="BM527" s="411">
        <v>0</v>
      </c>
      <c r="BN527" s="411">
        <v>0</v>
      </c>
      <c r="BO527" s="411">
        <v>0</v>
      </c>
      <c r="BP527" s="411">
        <v>0</v>
      </c>
      <c r="BQ527" s="411">
        <v>0</v>
      </c>
      <c r="BR527" s="411">
        <v>0</v>
      </c>
      <c r="BS527" s="411">
        <v>0</v>
      </c>
      <c r="BT527" s="411">
        <v>0</v>
      </c>
      <c r="BU527" s="412">
        <v>0</v>
      </c>
      <c r="BV527" s="411">
        <f t="shared" si="172"/>
        <v>0</v>
      </c>
      <c r="BW527" s="411">
        <v>0</v>
      </c>
      <c r="BX527" s="411">
        <v>0</v>
      </c>
      <c r="BY527" s="411">
        <v>0</v>
      </c>
      <c r="BZ527" s="411">
        <v>0</v>
      </c>
      <c r="CA527" s="411">
        <v>0</v>
      </c>
      <c r="CB527" s="411">
        <v>0</v>
      </c>
      <c r="CC527" s="411">
        <v>0</v>
      </c>
      <c r="CD527" s="411">
        <v>0</v>
      </c>
      <c r="CE527" s="411">
        <v>0</v>
      </c>
      <c r="CF527" s="411">
        <v>0</v>
      </c>
      <c r="CG527" s="411">
        <v>0</v>
      </c>
      <c r="CH527" s="412">
        <v>0</v>
      </c>
      <c r="CI527" s="411">
        <f t="shared" si="173"/>
        <v>0</v>
      </c>
      <c r="CJ527" s="411">
        <v>0</v>
      </c>
      <c r="CK527" s="411">
        <v>0</v>
      </c>
      <c r="CL527" s="411">
        <v>0</v>
      </c>
      <c r="CM527" s="411">
        <v>0</v>
      </c>
      <c r="CN527" s="411">
        <v>0</v>
      </c>
      <c r="CO527" s="411">
        <v>0</v>
      </c>
      <c r="CP527" s="411">
        <v>0</v>
      </c>
      <c r="CQ527" s="411">
        <v>0</v>
      </c>
      <c r="CR527" s="411">
        <v>0</v>
      </c>
      <c r="CS527" s="411">
        <v>0</v>
      </c>
      <c r="CT527" s="411">
        <v>0</v>
      </c>
      <c r="CU527" s="412">
        <v>0</v>
      </c>
      <c r="CV527" s="411">
        <f t="shared" si="174"/>
        <v>0</v>
      </c>
      <c r="CW527" s="411">
        <v>0</v>
      </c>
      <c r="CX527" s="411">
        <v>0</v>
      </c>
      <c r="CY527" s="411">
        <v>0</v>
      </c>
      <c r="CZ527" s="411">
        <v>0</v>
      </c>
      <c r="DA527" s="411">
        <v>0</v>
      </c>
      <c r="DB527" s="411">
        <v>0</v>
      </c>
      <c r="DC527" s="411">
        <v>0</v>
      </c>
      <c r="DD527" s="411">
        <v>0</v>
      </c>
      <c r="DE527" s="411">
        <v>0</v>
      </c>
      <c r="DF527" s="411">
        <v>0</v>
      </c>
      <c r="DG527" s="411">
        <v>0</v>
      </c>
      <c r="DH527" s="412">
        <v>0</v>
      </c>
      <c r="DI527" s="411">
        <f t="shared" si="175"/>
        <v>0</v>
      </c>
      <c r="DJ527" s="411">
        <v>0</v>
      </c>
      <c r="DK527" s="411">
        <v>0</v>
      </c>
      <c r="DL527" s="411">
        <v>0</v>
      </c>
      <c r="DM527" s="411">
        <v>0</v>
      </c>
      <c r="DN527" s="411">
        <v>0</v>
      </c>
      <c r="DO527" s="411">
        <v>0</v>
      </c>
      <c r="DP527" s="411">
        <v>0</v>
      </c>
      <c r="DQ527" s="411">
        <v>0</v>
      </c>
      <c r="DR527" s="411">
        <v>0</v>
      </c>
      <c r="DS527" s="411">
        <v>0</v>
      </c>
      <c r="DT527" s="411">
        <v>0</v>
      </c>
      <c r="DU527" s="412">
        <v>0</v>
      </c>
      <c r="DV527" s="411">
        <f t="shared" si="176"/>
        <v>0</v>
      </c>
      <c r="DW527" s="412">
        <v>0</v>
      </c>
      <c r="DX527" s="412">
        <v>0</v>
      </c>
      <c r="DY527" s="412">
        <v>0</v>
      </c>
      <c r="DZ527" s="412">
        <v>0</v>
      </c>
      <c r="EA527" s="412">
        <v>0</v>
      </c>
      <c r="EB527" s="412">
        <v>0</v>
      </c>
      <c r="EC527" s="412">
        <v>0</v>
      </c>
      <c r="ED527" s="412">
        <v>0</v>
      </c>
      <c r="EE527" s="412">
        <v>0</v>
      </c>
      <c r="EF527" s="412">
        <v>0</v>
      </c>
      <c r="EG527" s="412">
        <v>0</v>
      </c>
      <c r="EH527" s="412">
        <v>0</v>
      </c>
      <c r="EI527" s="411">
        <f t="shared" si="177"/>
        <v>0</v>
      </c>
      <c r="EK527" s="411">
        <f t="shared" si="178"/>
        <v>25</v>
      </c>
      <c r="EL527" s="7">
        <f t="shared" si="179"/>
        <v>-25</v>
      </c>
    </row>
    <row r="528" spans="1:142">
      <c r="A528" s="365" t="str">
        <f t="shared" si="161"/>
        <v xml:space="preserve"> 107</v>
      </c>
      <c r="B528" s="370" t="s">
        <v>952</v>
      </c>
      <c r="C528" s="370" t="s">
        <v>1208</v>
      </c>
      <c r="D528" s="411">
        <v>5</v>
      </c>
      <c r="E528" s="411">
        <v>1</v>
      </c>
      <c r="F528" s="411">
        <v>5</v>
      </c>
      <c r="G528" s="411">
        <v>0</v>
      </c>
      <c r="H528" s="411">
        <v>6</v>
      </c>
      <c r="I528" s="411">
        <v>4</v>
      </c>
      <c r="J528" s="411">
        <v>3</v>
      </c>
      <c r="K528" s="411">
        <v>3</v>
      </c>
      <c r="L528" s="411">
        <v>0</v>
      </c>
      <c r="M528" s="411">
        <v>4</v>
      </c>
      <c r="N528" s="411">
        <v>1</v>
      </c>
      <c r="O528" s="412">
        <v>0</v>
      </c>
      <c r="P528" s="411">
        <f t="shared" si="162"/>
        <v>32</v>
      </c>
      <c r="Q528" s="411">
        <f t="shared" si="163"/>
        <v>23.903225806451612</v>
      </c>
      <c r="R528" s="411">
        <f t="shared" si="164"/>
        <v>3.096774193548387</v>
      </c>
      <c r="S528" s="411">
        <f t="shared" si="165"/>
        <v>5</v>
      </c>
      <c r="T528" s="411">
        <v>0</v>
      </c>
      <c r="U528" s="411">
        <v>0</v>
      </c>
      <c r="V528" s="411">
        <v>0</v>
      </c>
      <c r="W528" s="411">
        <v>0</v>
      </c>
      <c r="X528" s="411">
        <v>0</v>
      </c>
      <c r="Y528" s="411">
        <v>0</v>
      </c>
      <c r="Z528" s="411">
        <v>0</v>
      </c>
      <c r="AA528" s="411">
        <v>0</v>
      </c>
      <c r="AB528" s="411">
        <v>0</v>
      </c>
      <c r="AC528" s="411">
        <v>0</v>
      </c>
      <c r="AD528" s="411">
        <v>0</v>
      </c>
      <c r="AE528" s="412">
        <v>0</v>
      </c>
      <c r="AF528" s="411">
        <f t="shared" si="166"/>
        <v>0</v>
      </c>
      <c r="AG528" s="411">
        <v>0</v>
      </c>
      <c r="AH528" s="411">
        <v>0</v>
      </c>
      <c r="AI528" s="411">
        <v>0</v>
      </c>
      <c r="AJ528" s="411">
        <v>0</v>
      </c>
      <c r="AK528" s="411">
        <v>0</v>
      </c>
      <c r="AL528" s="411">
        <v>0</v>
      </c>
      <c r="AM528" s="411">
        <v>0</v>
      </c>
      <c r="AN528" s="411">
        <v>0</v>
      </c>
      <c r="AO528" s="411">
        <v>0</v>
      </c>
      <c r="AP528" s="411">
        <v>0</v>
      </c>
      <c r="AQ528" s="411">
        <v>0</v>
      </c>
      <c r="AR528" s="412">
        <v>0</v>
      </c>
      <c r="AS528" s="411">
        <f t="shared" si="167"/>
        <v>0</v>
      </c>
      <c r="AT528" s="411">
        <f t="shared" si="168"/>
        <v>0</v>
      </c>
      <c r="AU528" s="411">
        <f t="shared" si="169"/>
        <v>0</v>
      </c>
      <c r="AV528" s="411">
        <f t="shared" si="170"/>
        <v>0</v>
      </c>
      <c r="AW528" s="411">
        <v>0</v>
      </c>
      <c r="AX528" s="411">
        <v>0</v>
      </c>
      <c r="AY528" s="411">
        <v>0</v>
      </c>
      <c r="AZ528" s="411">
        <v>0</v>
      </c>
      <c r="BA528" s="411">
        <v>0</v>
      </c>
      <c r="BB528" s="411">
        <v>0</v>
      </c>
      <c r="BC528" s="411">
        <v>0</v>
      </c>
      <c r="BD528" s="411">
        <v>0</v>
      </c>
      <c r="BE528" s="411">
        <v>0</v>
      </c>
      <c r="BF528" s="411">
        <v>0</v>
      </c>
      <c r="BG528" s="411">
        <v>0</v>
      </c>
      <c r="BH528" s="412">
        <v>0</v>
      </c>
      <c r="BI528" s="411">
        <f t="shared" si="171"/>
        <v>0</v>
      </c>
      <c r="BJ528" s="411">
        <v>0</v>
      </c>
      <c r="BK528" s="411">
        <v>0</v>
      </c>
      <c r="BL528" s="411">
        <v>0</v>
      </c>
      <c r="BM528" s="411">
        <v>0</v>
      </c>
      <c r="BN528" s="411">
        <v>0</v>
      </c>
      <c r="BO528" s="411">
        <v>0</v>
      </c>
      <c r="BP528" s="411">
        <v>0</v>
      </c>
      <c r="BQ528" s="411">
        <v>0</v>
      </c>
      <c r="BR528" s="411">
        <v>0</v>
      </c>
      <c r="BS528" s="411">
        <v>0</v>
      </c>
      <c r="BT528" s="411">
        <v>0</v>
      </c>
      <c r="BU528" s="412">
        <v>0</v>
      </c>
      <c r="BV528" s="411">
        <f t="shared" si="172"/>
        <v>0</v>
      </c>
      <c r="BW528" s="411">
        <v>0</v>
      </c>
      <c r="BX528" s="411">
        <v>0</v>
      </c>
      <c r="BY528" s="411">
        <v>0</v>
      </c>
      <c r="BZ528" s="411">
        <v>0</v>
      </c>
      <c r="CA528" s="411">
        <v>0</v>
      </c>
      <c r="CB528" s="411">
        <v>0</v>
      </c>
      <c r="CC528" s="411">
        <v>0</v>
      </c>
      <c r="CD528" s="411">
        <v>0</v>
      </c>
      <c r="CE528" s="411">
        <v>0</v>
      </c>
      <c r="CF528" s="411">
        <v>0</v>
      </c>
      <c r="CG528" s="411">
        <v>0</v>
      </c>
      <c r="CH528" s="412">
        <v>0</v>
      </c>
      <c r="CI528" s="411">
        <f t="shared" si="173"/>
        <v>0</v>
      </c>
      <c r="CJ528" s="411">
        <v>0</v>
      </c>
      <c r="CK528" s="411">
        <v>0</v>
      </c>
      <c r="CL528" s="411">
        <v>0</v>
      </c>
      <c r="CM528" s="411">
        <v>0</v>
      </c>
      <c r="CN528" s="411">
        <v>0</v>
      </c>
      <c r="CO528" s="411">
        <v>0</v>
      </c>
      <c r="CP528" s="411">
        <v>0</v>
      </c>
      <c r="CQ528" s="411">
        <v>0</v>
      </c>
      <c r="CR528" s="411">
        <v>0</v>
      </c>
      <c r="CS528" s="411">
        <v>0</v>
      </c>
      <c r="CT528" s="411">
        <v>0</v>
      </c>
      <c r="CU528" s="412">
        <v>0</v>
      </c>
      <c r="CV528" s="411">
        <f t="shared" si="174"/>
        <v>0</v>
      </c>
      <c r="CW528" s="411">
        <v>0</v>
      </c>
      <c r="CX528" s="411">
        <v>0</v>
      </c>
      <c r="CY528" s="411">
        <v>0</v>
      </c>
      <c r="CZ528" s="411">
        <v>0</v>
      </c>
      <c r="DA528" s="411">
        <v>0</v>
      </c>
      <c r="DB528" s="411">
        <v>0</v>
      </c>
      <c r="DC528" s="411">
        <v>0</v>
      </c>
      <c r="DD528" s="411">
        <v>0</v>
      </c>
      <c r="DE528" s="411">
        <v>0</v>
      </c>
      <c r="DF528" s="411">
        <v>0</v>
      </c>
      <c r="DG528" s="411">
        <v>0</v>
      </c>
      <c r="DH528" s="412">
        <v>0</v>
      </c>
      <c r="DI528" s="411">
        <f t="shared" si="175"/>
        <v>0</v>
      </c>
      <c r="DJ528" s="411">
        <v>0</v>
      </c>
      <c r="DK528" s="411">
        <v>0</v>
      </c>
      <c r="DL528" s="411">
        <v>0</v>
      </c>
      <c r="DM528" s="411">
        <v>0</v>
      </c>
      <c r="DN528" s="411">
        <v>0</v>
      </c>
      <c r="DO528" s="411">
        <v>0</v>
      </c>
      <c r="DP528" s="411">
        <v>0</v>
      </c>
      <c r="DQ528" s="411">
        <v>0</v>
      </c>
      <c r="DR528" s="411">
        <v>0</v>
      </c>
      <c r="DS528" s="411">
        <v>0</v>
      </c>
      <c r="DT528" s="411">
        <v>0</v>
      </c>
      <c r="DU528" s="412">
        <v>0</v>
      </c>
      <c r="DV528" s="411">
        <f t="shared" si="176"/>
        <v>0</v>
      </c>
      <c r="DW528" s="412">
        <v>0</v>
      </c>
      <c r="DX528" s="412">
        <v>0</v>
      </c>
      <c r="DY528" s="412">
        <v>0</v>
      </c>
      <c r="DZ528" s="412">
        <v>0</v>
      </c>
      <c r="EA528" s="412">
        <v>0</v>
      </c>
      <c r="EB528" s="412">
        <v>0</v>
      </c>
      <c r="EC528" s="412">
        <v>0</v>
      </c>
      <c r="ED528" s="412">
        <v>0</v>
      </c>
      <c r="EE528" s="412">
        <v>0</v>
      </c>
      <c r="EF528" s="412">
        <v>0</v>
      </c>
      <c r="EG528" s="412">
        <v>0</v>
      </c>
      <c r="EH528" s="412">
        <v>0</v>
      </c>
      <c r="EI528" s="411">
        <f t="shared" si="177"/>
        <v>0</v>
      </c>
      <c r="EK528" s="411">
        <f t="shared" si="178"/>
        <v>32</v>
      </c>
      <c r="EL528" s="7">
        <f t="shared" si="179"/>
        <v>-32</v>
      </c>
    </row>
    <row r="529" spans="1:142">
      <c r="A529" s="365" t="str">
        <f t="shared" si="161"/>
        <v xml:space="preserve"> 107</v>
      </c>
      <c r="B529" s="370" t="s">
        <v>952</v>
      </c>
      <c r="C529" s="370" t="s">
        <v>1209</v>
      </c>
      <c r="D529" s="411">
        <v>5</v>
      </c>
      <c r="E529" s="411">
        <v>1</v>
      </c>
      <c r="F529" s="411">
        <v>4</v>
      </c>
      <c r="G529" s="411">
        <v>0</v>
      </c>
      <c r="H529" s="411">
        <v>6</v>
      </c>
      <c r="I529" s="411">
        <v>4</v>
      </c>
      <c r="J529" s="411">
        <v>3</v>
      </c>
      <c r="K529" s="411">
        <v>3</v>
      </c>
      <c r="L529" s="411">
        <v>0</v>
      </c>
      <c r="M529" s="411">
        <v>3</v>
      </c>
      <c r="N529" s="411">
        <v>1</v>
      </c>
      <c r="O529" s="412">
        <v>0</v>
      </c>
      <c r="P529" s="411">
        <f t="shared" si="162"/>
        <v>30</v>
      </c>
      <c r="Q529" s="411">
        <f t="shared" si="163"/>
        <v>22.903225806451612</v>
      </c>
      <c r="R529" s="411">
        <f t="shared" si="164"/>
        <v>3.096774193548387</v>
      </c>
      <c r="S529" s="411">
        <f t="shared" si="165"/>
        <v>4</v>
      </c>
      <c r="T529" s="411">
        <v>0</v>
      </c>
      <c r="U529" s="411">
        <v>0</v>
      </c>
      <c r="V529" s="411">
        <v>0</v>
      </c>
      <c r="W529" s="411">
        <v>0</v>
      </c>
      <c r="X529" s="411">
        <v>0</v>
      </c>
      <c r="Y529" s="411">
        <v>0</v>
      </c>
      <c r="Z529" s="411">
        <v>0</v>
      </c>
      <c r="AA529" s="411">
        <v>0</v>
      </c>
      <c r="AB529" s="411">
        <v>0</v>
      </c>
      <c r="AC529" s="411">
        <v>0</v>
      </c>
      <c r="AD529" s="411">
        <v>0</v>
      </c>
      <c r="AE529" s="412">
        <v>0</v>
      </c>
      <c r="AF529" s="411">
        <f t="shared" si="166"/>
        <v>0</v>
      </c>
      <c r="AG529" s="411">
        <v>0</v>
      </c>
      <c r="AH529" s="411">
        <v>0</v>
      </c>
      <c r="AI529" s="411">
        <v>0</v>
      </c>
      <c r="AJ529" s="411">
        <v>0</v>
      </c>
      <c r="AK529" s="411">
        <v>0</v>
      </c>
      <c r="AL529" s="411">
        <v>0</v>
      </c>
      <c r="AM529" s="411">
        <v>0</v>
      </c>
      <c r="AN529" s="411">
        <v>0</v>
      </c>
      <c r="AO529" s="411">
        <v>0</v>
      </c>
      <c r="AP529" s="411">
        <v>0</v>
      </c>
      <c r="AQ529" s="411">
        <v>0</v>
      </c>
      <c r="AR529" s="412">
        <v>0</v>
      </c>
      <c r="AS529" s="411">
        <f t="shared" si="167"/>
        <v>0</v>
      </c>
      <c r="AT529" s="411">
        <f t="shared" si="168"/>
        <v>0</v>
      </c>
      <c r="AU529" s="411">
        <f t="shared" si="169"/>
        <v>0</v>
      </c>
      <c r="AV529" s="411">
        <f t="shared" si="170"/>
        <v>0</v>
      </c>
      <c r="AW529" s="411">
        <v>0</v>
      </c>
      <c r="AX529" s="411">
        <v>0</v>
      </c>
      <c r="AY529" s="411">
        <v>0</v>
      </c>
      <c r="AZ529" s="411">
        <v>0</v>
      </c>
      <c r="BA529" s="411">
        <v>0</v>
      </c>
      <c r="BB529" s="411">
        <v>0</v>
      </c>
      <c r="BC529" s="411">
        <v>0</v>
      </c>
      <c r="BD529" s="411">
        <v>0</v>
      </c>
      <c r="BE529" s="411">
        <v>0</v>
      </c>
      <c r="BF529" s="411">
        <v>0</v>
      </c>
      <c r="BG529" s="411">
        <v>0</v>
      </c>
      <c r="BH529" s="412">
        <v>0</v>
      </c>
      <c r="BI529" s="411">
        <f t="shared" si="171"/>
        <v>0</v>
      </c>
      <c r="BJ529" s="411">
        <v>0</v>
      </c>
      <c r="BK529" s="411">
        <v>0</v>
      </c>
      <c r="BL529" s="411">
        <v>0</v>
      </c>
      <c r="BM529" s="411">
        <v>0</v>
      </c>
      <c r="BN529" s="411">
        <v>0</v>
      </c>
      <c r="BO529" s="411">
        <v>0</v>
      </c>
      <c r="BP529" s="411">
        <v>0</v>
      </c>
      <c r="BQ529" s="411">
        <v>0</v>
      </c>
      <c r="BR529" s="411">
        <v>0</v>
      </c>
      <c r="BS529" s="411">
        <v>0</v>
      </c>
      <c r="BT529" s="411">
        <v>0</v>
      </c>
      <c r="BU529" s="412">
        <v>0</v>
      </c>
      <c r="BV529" s="411">
        <f t="shared" si="172"/>
        <v>0</v>
      </c>
      <c r="BW529" s="411">
        <v>0</v>
      </c>
      <c r="BX529" s="411">
        <v>0</v>
      </c>
      <c r="BY529" s="411">
        <v>0</v>
      </c>
      <c r="BZ529" s="411">
        <v>0</v>
      </c>
      <c r="CA529" s="411">
        <v>0</v>
      </c>
      <c r="CB529" s="411">
        <v>0</v>
      </c>
      <c r="CC529" s="411">
        <v>0</v>
      </c>
      <c r="CD529" s="411">
        <v>0</v>
      </c>
      <c r="CE529" s="411">
        <v>0</v>
      </c>
      <c r="CF529" s="411">
        <v>0</v>
      </c>
      <c r="CG529" s="411">
        <v>0</v>
      </c>
      <c r="CH529" s="412">
        <v>0</v>
      </c>
      <c r="CI529" s="411">
        <f t="shared" si="173"/>
        <v>0</v>
      </c>
      <c r="CJ529" s="411">
        <v>0</v>
      </c>
      <c r="CK529" s="411">
        <v>0</v>
      </c>
      <c r="CL529" s="411">
        <v>0</v>
      </c>
      <c r="CM529" s="411">
        <v>0</v>
      </c>
      <c r="CN529" s="411">
        <v>0</v>
      </c>
      <c r="CO529" s="411">
        <v>0</v>
      </c>
      <c r="CP529" s="411">
        <v>0</v>
      </c>
      <c r="CQ529" s="411">
        <v>0</v>
      </c>
      <c r="CR529" s="411">
        <v>0</v>
      </c>
      <c r="CS529" s="411">
        <v>0</v>
      </c>
      <c r="CT529" s="411">
        <v>0</v>
      </c>
      <c r="CU529" s="412">
        <v>0</v>
      </c>
      <c r="CV529" s="411">
        <f t="shared" si="174"/>
        <v>0</v>
      </c>
      <c r="CW529" s="411">
        <v>0</v>
      </c>
      <c r="CX529" s="411">
        <v>0</v>
      </c>
      <c r="CY529" s="411">
        <v>0</v>
      </c>
      <c r="CZ529" s="411">
        <v>0</v>
      </c>
      <c r="DA529" s="411">
        <v>0</v>
      </c>
      <c r="DB529" s="411">
        <v>0</v>
      </c>
      <c r="DC529" s="411">
        <v>0</v>
      </c>
      <c r="DD529" s="411">
        <v>0</v>
      </c>
      <c r="DE529" s="411">
        <v>0</v>
      </c>
      <c r="DF529" s="411">
        <v>0</v>
      </c>
      <c r="DG529" s="411">
        <v>0</v>
      </c>
      <c r="DH529" s="412">
        <v>0</v>
      </c>
      <c r="DI529" s="411">
        <f t="shared" si="175"/>
        <v>0</v>
      </c>
      <c r="DJ529" s="411">
        <v>0</v>
      </c>
      <c r="DK529" s="411">
        <v>0</v>
      </c>
      <c r="DL529" s="411">
        <v>0</v>
      </c>
      <c r="DM529" s="411">
        <v>0</v>
      </c>
      <c r="DN529" s="411">
        <v>0</v>
      </c>
      <c r="DO529" s="411">
        <v>0</v>
      </c>
      <c r="DP529" s="411">
        <v>0</v>
      </c>
      <c r="DQ529" s="411">
        <v>0</v>
      </c>
      <c r="DR529" s="411">
        <v>0</v>
      </c>
      <c r="DS529" s="411">
        <v>0</v>
      </c>
      <c r="DT529" s="411">
        <v>0</v>
      </c>
      <c r="DU529" s="412">
        <v>0</v>
      </c>
      <c r="DV529" s="411">
        <f t="shared" si="176"/>
        <v>0</v>
      </c>
      <c r="DW529" s="412">
        <v>0</v>
      </c>
      <c r="DX529" s="412">
        <v>0</v>
      </c>
      <c r="DY529" s="412">
        <v>0</v>
      </c>
      <c r="DZ529" s="412">
        <v>0</v>
      </c>
      <c r="EA529" s="412">
        <v>0</v>
      </c>
      <c r="EB529" s="412">
        <v>0</v>
      </c>
      <c r="EC529" s="412">
        <v>0</v>
      </c>
      <c r="ED529" s="412">
        <v>0</v>
      </c>
      <c r="EE529" s="412">
        <v>0</v>
      </c>
      <c r="EF529" s="412">
        <v>0</v>
      </c>
      <c r="EG529" s="412">
        <v>0</v>
      </c>
      <c r="EH529" s="412">
        <v>0</v>
      </c>
      <c r="EI529" s="411">
        <f t="shared" si="177"/>
        <v>0</v>
      </c>
      <c r="EK529" s="411">
        <f t="shared" si="178"/>
        <v>30</v>
      </c>
      <c r="EL529" s="7">
        <f t="shared" si="179"/>
        <v>-30</v>
      </c>
    </row>
    <row r="530" spans="1:142">
      <c r="A530" s="365" t="str">
        <f t="shared" si="161"/>
        <v xml:space="preserve"> 107</v>
      </c>
      <c r="B530" s="370" t="s">
        <v>952</v>
      </c>
      <c r="C530" s="370" t="s">
        <v>1187</v>
      </c>
      <c r="D530" s="411">
        <v>1028</v>
      </c>
      <c r="E530" s="411">
        <v>1030</v>
      </c>
      <c r="F530" s="411">
        <v>1025</v>
      </c>
      <c r="G530" s="411">
        <v>1016</v>
      </c>
      <c r="H530" s="411">
        <v>1003</v>
      </c>
      <c r="I530" s="411">
        <v>992</v>
      </c>
      <c r="J530" s="411">
        <v>985</v>
      </c>
      <c r="K530" s="411">
        <v>982</v>
      </c>
      <c r="L530" s="411">
        <v>976</v>
      </c>
      <c r="M530" s="411">
        <v>969</v>
      </c>
      <c r="N530" s="411">
        <v>965</v>
      </c>
      <c r="O530" s="412">
        <v>957</v>
      </c>
      <c r="P530" s="411">
        <f t="shared" si="162"/>
        <v>11928</v>
      </c>
      <c r="Q530" s="411">
        <f t="shared" si="163"/>
        <v>7047.2258064516127</v>
      </c>
      <c r="R530" s="411">
        <f t="shared" si="164"/>
        <v>1720.5328142380422</v>
      </c>
      <c r="S530" s="411">
        <f t="shared" si="165"/>
        <v>3160.2413793103447</v>
      </c>
      <c r="T530" s="411">
        <v>0</v>
      </c>
      <c r="U530" s="411">
        <v>0</v>
      </c>
      <c r="V530" s="411">
        <v>0</v>
      </c>
      <c r="W530" s="411">
        <v>0</v>
      </c>
      <c r="X530" s="411">
        <v>0</v>
      </c>
      <c r="Y530" s="411">
        <v>0</v>
      </c>
      <c r="Z530" s="411">
        <v>0</v>
      </c>
      <c r="AA530" s="411">
        <v>0</v>
      </c>
      <c r="AB530" s="411">
        <v>0</v>
      </c>
      <c r="AC530" s="411">
        <v>0</v>
      </c>
      <c r="AD530" s="411">
        <v>0</v>
      </c>
      <c r="AE530" s="412">
        <v>0</v>
      </c>
      <c r="AF530" s="411">
        <f t="shared" si="166"/>
        <v>0</v>
      </c>
      <c r="AG530" s="411">
        <v>0</v>
      </c>
      <c r="AH530" s="411">
        <v>0</v>
      </c>
      <c r="AI530" s="411">
        <v>0</v>
      </c>
      <c r="AJ530" s="411">
        <v>0</v>
      </c>
      <c r="AK530" s="411">
        <v>0</v>
      </c>
      <c r="AL530" s="411">
        <v>0</v>
      </c>
      <c r="AM530" s="411">
        <v>0</v>
      </c>
      <c r="AN530" s="411">
        <v>0</v>
      </c>
      <c r="AO530" s="411">
        <v>0</v>
      </c>
      <c r="AP530" s="411">
        <v>0</v>
      </c>
      <c r="AQ530" s="411">
        <v>0</v>
      </c>
      <c r="AR530" s="412">
        <v>0</v>
      </c>
      <c r="AS530" s="411">
        <f t="shared" si="167"/>
        <v>0</v>
      </c>
      <c r="AT530" s="411">
        <f t="shared" si="168"/>
        <v>0</v>
      </c>
      <c r="AU530" s="411">
        <f t="shared" si="169"/>
        <v>0</v>
      </c>
      <c r="AV530" s="411">
        <f t="shared" si="170"/>
        <v>0</v>
      </c>
      <c r="AW530" s="411">
        <v>0</v>
      </c>
      <c r="AX530" s="411">
        <v>0</v>
      </c>
      <c r="AY530" s="411">
        <v>0</v>
      </c>
      <c r="AZ530" s="411">
        <v>0</v>
      </c>
      <c r="BA530" s="411">
        <v>0</v>
      </c>
      <c r="BB530" s="411">
        <v>0</v>
      </c>
      <c r="BC530" s="411">
        <v>0</v>
      </c>
      <c r="BD530" s="411">
        <v>0</v>
      </c>
      <c r="BE530" s="411">
        <v>0</v>
      </c>
      <c r="BF530" s="411">
        <v>0</v>
      </c>
      <c r="BG530" s="411">
        <v>0</v>
      </c>
      <c r="BH530" s="412">
        <v>0</v>
      </c>
      <c r="BI530" s="411">
        <f t="shared" si="171"/>
        <v>0</v>
      </c>
      <c r="BJ530" s="411">
        <v>0</v>
      </c>
      <c r="BK530" s="411">
        <v>0</v>
      </c>
      <c r="BL530" s="411">
        <v>0</v>
      </c>
      <c r="BM530" s="411">
        <v>0</v>
      </c>
      <c r="BN530" s="411">
        <v>0</v>
      </c>
      <c r="BO530" s="411">
        <v>0</v>
      </c>
      <c r="BP530" s="411">
        <v>0</v>
      </c>
      <c r="BQ530" s="411">
        <v>0</v>
      </c>
      <c r="BR530" s="411">
        <v>0</v>
      </c>
      <c r="BS530" s="411">
        <v>0</v>
      </c>
      <c r="BT530" s="411">
        <v>0</v>
      </c>
      <c r="BU530" s="412">
        <v>0</v>
      </c>
      <c r="BV530" s="411">
        <f t="shared" si="172"/>
        <v>0</v>
      </c>
      <c r="BW530" s="411">
        <v>0</v>
      </c>
      <c r="BX530" s="411">
        <v>0</v>
      </c>
      <c r="BY530" s="411">
        <v>0</v>
      </c>
      <c r="BZ530" s="411">
        <v>0</v>
      </c>
      <c r="CA530" s="411">
        <v>0</v>
      </c>
      <c r="CB530" s="411">
        <v>0</v>
      </c>
      <c r="CC530" s="411">
        <v>0</v>
      </c>
      <c r="CD530" s="411">
        <v>0</v>
      </c>
      <c r="CE530" s="411">
        <v>0</v>
      </c>
      <c r="CF530" s="411">
        <v>0</v>
      </c>
      <c r="CG530" s="411">
        <v>0</v>
      </c>
      <c r="CH530" s="412">
        <v>0</v>
      </c>
      <c r="CI530" s="411">
        <f t="shared" si="173"/>
        <v>0</v>
      </c>
      <c r="CJ530" s="411">
        <v>0</v>
      </c>
      <c r="CK530" s="411">
        <v>0</v>
      </c>
      <c r="CL530" s="411">
        <v>0</v>
      </c>
      <c r="CM530" s="411">
        <v>0</v>
      </c>
      <c r="CN530" s="411">
        <v>0</v>
      </c>
      <c r="CO530" s="411">
        <v>0</v>
      </c>
      <c r="CP530" s="411">
        <v>0</v>
      </c>
      <c r="CQ530" s="411">
        <v>0</v>
      </c>
      <c r="CR530" s="411">
        <v>0</v>
      </c>
      <c r="CS530" s="411">
        <v>0</v>
      </c>
      <c r="CT530" s="411">
        <v>0</v>
      </c>
      <c r="CU530" s="412">
        <v>0</v>
      </c>
      <c r="CV530" s="411">
        <f t="shared" si="174"/>
        <v>0</v>
      </c>
      <c r="CW530" s="411">
        <v>0</v>
      </c>
      <c r="CX530" s="411">
        <v>0</v>
      </c>
      <c r="CY530" s="411">
        <v>0</v>
      </c>
      <c r="CZ530" s="411">
        <v>0</v>
      </c>
      <c r="DA530" s="411">
        <v>0</v>
      </c>
      <c r="DB530" s="411">
        <v>0</v>
      </c>
      <c r="DC530" s="411">
        <v>0</v>
      </c>
      <c r="DD530" s="411">
        <v>0</v>
      </c>
      <c r="DE530" s="411">
        <v>0</v>
      </c>
      <c r="DF530" s="411">
        <v>0</v>
      </c>
      <c r="DG530" s="411">
        <v>0</v>
      </c>
      <c r="DH530" s="412">
        <v>0</v>
      </c>
      <c r="DI530" s="411">
        <f t="shared" si="175"/>
        <v>0</v>
      </c>
      <c r="DJ530" s="411">
        <v>0</v>
      </c>
      <c r="DK530" s="411">
        <v>0</v>
      </c>
      <c r="DL530" s="411">
        <v>0</v>
      </c>
      <c r="DM530" s="411">
        <v>0</v>
      </c>
      <c r="DN530" s="411">
        <v>0</v>
      </c>
      <c r="DO530" s="411">
        <v>0</v>
      </c>
      <c r="DP530" s="411">
        <v>0</v>
      </c>
      <c r="DQ530" s="411">
        <v>0</v>
      </c>
      <c r="DR530" s="411">
        <v>0</v>
      </c>
      <c r="DS530" s="411">
        <v>0</v>
      </c>
      <c r="DT530" s="411">
        <v>0</v>
      </c>
      <c r="DU530" s="412">
        <v>0</v>
      </c>
      <c r="DV530" s="411">
        <f t="shared" si="176"/>
        <v>0</v>
      </c>
      <c r="DW530" s="412">
        <v>0</v>
      </c>
      <c r="DX530" s="412">
        <v>0</v>
      </c>
      <c r="DY530" s="412">
        <v>0</v>
      </c>
      <c r="DZ530" s="412">
        <v>0</v>
      </c>
      <c r="EA530" s="412">
        <v>0</v>
      </c>
      <c r="EB530" s="412">
        <v>0</v>
      </c>
      <c r="EC530" s="412">
        <v>0</v>
      </c>
      <c r="ED530" s="412">
        <v>0</v>
      </c>
      <c r="EE530" s="412">
        <v>0</v>
      </c>
      <c r="EF530" s="412">
        <v>0</v>
      </c>
      <c r="EG530" s="412">
        <v>0</v>
      </c>
      <c r="EH530" s="412">
        <v>0</v>
      </c>
      <c r="EI530" s="411">
        <f t="shared" si="177"/>
        <v>0</v>
      </c>
      <c r="EK530" s="411">
        <f t="shared" si="178"/>
        <v>11928</v>
      </c>
      <c r="EL530" s="7">
        <f t="shared" si="179"/>
        <v>-11928</v>
      </c>
    </row>
    <row r="531" spans="1:142">
      <c r="A531" s="365" t="str">
        <f t="shared" si="161"/>
        <v xml:space="preserve"> 107</v>
      </c>
      <c r="B531" s="370" t="s">
        <v>952</v>
      </c>
      <c r="C531" s="370" t="s">
        <v>1188</v>
      </c>
      <c r="D531" s="411">
        <v>71</v>
      </c>
      <c r="E531" s="411">
        <v>4</v>
      </c>
      <c r="F531" s="411">
        <v>0</v>
      </c>
      <c r="G531" s="411">
        <v>2</v>
      </c>
      <c r="H531" s="411">
        <v>0</v>
      </c>
      <c r="I531" s="411">
        <v>2</v>
      </c>
      <c r="J531" s="411">
        <v>7</v>
      </c>
      <c r="K531" s="411">
        <v>2</v>
      </c>
      <c r="L531" s="411">
        <v>4</v>
      </c>
      <c r="M531" s="411">
        <v>4</v>
      </c>
      <c r="N531" s="411">
        <v>3</v>
      </c>
      <c r="O531" s="412">
        <v>1</v>
      </c>
      <c r="P531" s="411">
        <f t="shared" si="162"/>
        <v>100</v>
      </c>
      <c r="Q531" s="411">
        <f t="shared" si="163"/>
        <v>85.774193548387103</v>
      </c>
      <c r="R531" s="411">
        <f t="shared" si="164"/>
        <v>5.1223581757508345</v>
      </c>
      <c r="S531" s="411">
        <f t="shared" si="165"/>
        <v>9.1034482758620694</v>
      </c>
      <c r="T531" s="411">
        <v>0</v>
      </c>
      <c r="U531" s="411">
        <v>0</v>
      </c>
      <c r="V531" s="411">
        <v>0</v>
      </c>
      <c r="W531" s="411">
        <v>0</v>
      </c>
      <c r="X531" s="411">
        <v>0</v>
      </c>
      <c r="Y531" s="411">
        <v>0</v>
      </c>
      <c r="Z531" s="411">
        <v>0</v>
      </c>
      <c r="AA531" s="411">
        <v>0</v>
      </c>
      <c r="AB531" s="411">
        <v>0</v>
      </c>
      <c r="AC531" s="411">
        <v>0</v>
      </c>
      <c r="AD531" s="411">
        <v>0</v>
      </c>
      <c r="AE531" s="412">
        <v>0</v>
      </c>
      <c r="AF531" s="411">
        <f t="shared" si="166"/>
        <v>0</v>
      </c>
      <c r="AG531" s="411">
        <v>0</v>
      </c>
      <c r="AH531" s="411">
        <v>0</v>
      </c>
      <c r="AI531" s="411">
        <v>0</v>
      </c>
      <c r="AJ531" s="411">
        <v>0</v>
      </c>
      <c r="AK531" s="411">
        <v>0</v>
      </c>
      <c r="AL531" s="411">
        <v>0</v>
      </c>
      <c r="AM531" s="411">
        <v>0</v>
      </c>
      <c r="AN531" s="411">
        <v>0</v>
      </c>
      <c r="AO531" s="411">
        <v>0</v>
      </c>
      <c r="AP531" s="411">
        <v>0</v>
      </c>
      <c r="AQ531" s="411">
        <v>0</v>
      </c>
      <c r="AR531" s="412">
        <v>0</v>
      </c>
      <c r="AS531" s="411">
        <f t="shared" si="167"/>
        <v>0</v>
      </c>
      <c r="AT531" s="411">
        <f t="shared" si="168"/>
        <v>0</v>
      </c>
      <c r="AU531" s="411">
        <f t="shared" si="169"/>
        <v>0</v>
      </c>
      <c r="AV531" s="411">
        <f t="shared" si="170"/>
        <v>0</v>
      </c>
      <c r="AW531" s="411">
        <v>0</v>
      </c>
      <c r="AX531" s="411">
        <v>0</v>
      </c>
      <c r="AY531" s="411">
        <v>0</v>
      </c>
      <c r="AZ531" s="411">
        <v>0</v>
      </c>
      <c r="BA531" s="411">
        <v>0</v>
      </c>
      <c r="BB531" s="411">
        <v>0</v>
      </c>
      <c r="BC531" s="411">
        <v>0</v>
      </c>
      <c r="BD531" s="411">
        <v>0</v>
      </c>
      <c r="BE531" s="411">
        <v>0</v>
      </c>
      <c r="BF531" s="411">
        <v>0</v>
      </c>
      <c r="BG531" s="411">
        <v>0</v>
      </c>
      <c r="BH531" s="412">
        <v>0</v>
      </c>
      <c r="BI531" s="411">
        <f t="shared" si="171"/>
        <v>0</v>
      </c>
      <c r="BJ531" s="411">
        <v>0</v>
      </c>
      <c r="BK531" s="411">
        <v>0</v>
      </c>
      <c r="BL531" s="411">
        <v>0</v>
      </c>
      <c r="BM531" s="411">
        <v>0</v>
      </c>
      <c r="BN531" s="411">
        <v>0</v>
      </c>
      <c r="BO531" s="411">
        <v>0</v>
      </c>
      <c r="BP531" s="411">
        <v>0</v>
      </c>
      <c r="BQ531" s="411">
        <v>0</v>
      </c>
      <c r="BR531" s="411">
        <v>0</v>
      </c>
      <c r="BS531" s="411">
        <v>0</v>
      </c>
      <c r="BT531" s="411">
        <v>0</v>
      </c>
      <c r="BU531" s="412">
        <v>0</v>
      </c>
      <c r="BV531" s="411">
        <f t="shared" si="172"/>
        <v>0</v>
      </c>
      <c r="BW531" s="411">
        <v>0</v>
      </c>
      <c r="BX531" s="411">
        <v>0</v>
      </c>
      <c r="BY531" s="411">
        <v>0</v>
      </c>
      <c r="BZ531" s="411">
        <v>0</v>
      </c>
      <c r="CA531" s="411">
        <v>0</v>
      </c>
      <c r="CB531" s="411">
        <v>0</v>
      </c>
      <c r="CC531" s="411">
        <v>0</v>
      </c>
      <c r="CD531" s="411">
        <v>0</v>
      </c>
      <c r="CE531" s="411">
        <v>0</v>
      </c>
      <c r="CF531" s="411">
        <v>0</v>
      </c>
      <c r="CG531" s="411">
        <v>0</v>
      </c>
      <c r="CH531" s="412">
        <v>0</v>
      </c>
      <c r="CI531" s="411">
        <f t="shared" si="173"/>
        <v>0</v>
      </c>
      <c r="CJ531" s="411">
        <v>0</v>
      </c>
      <c r="CK531" s="411">
        <v>0</v>
      </c>
      <c r="CL531" s="411">
        <v>0</v>
      </c>
      <c r="CM531" s="411">
        <v>0</v>
      </c>
      <c r="CN531" s="411">
        <v>0</v>
      </c>
      <c r="CO531" s="411">
        <v>0</v>
      </c>
      <c r="CP531" s="411">
        <v>0</v>
      </c>
      <c r="CQ531" s="411">
        <v>0</v>
      </c>
      <c r="CR531" s="411">
        <v>0</v>
      </c>
      <c r="CS531" s="411">
        <v>0</v>
      </c>
      <c r="CT531" s="411">
        <v>0</v>
      </c>
      <c r="CU531" s="412">
        <v>0</v>
      </c>
      <c r="CV531" s="411">
        <f t="shared" si="174"/>
        <v>0</v>
      </c>
      <c r="CW531" s="411">
        <v>0</v>
      </c>
      <c r="CX531" s="411">
        <v>0</v>
      </c>
      <c r="CY531" s="411">
        <v>0</v>
      </c>
      <c r="CZ531" s="411">
        <v>0</v>
      </c>
      <c r="DA531" s="411">
        <v>0</v>
      </c>
      <c r="DB531" s="411">
        <v>0</v>
      </c>
      <c r="DC531" s="411">
        <v>0</v>
      </c>
      <c r="DD531" s="411">
        <v>0</v>
      </c>
      <c r="DE531" s="411">
        <v>0</v>
      </c>
      <c r="DF531" s="411">
        <v>0</v>
      </c>
      <c r="DG531" s="411">
        <v>0</v>
      </c>
      <c r="DH531" s="412">
        <v>0</v>
      </c>
      <c r="DI531" s="411">
        <f t="shared" si="175"/>
        <v>0</v>
      </c>
      <c r="DJ531" s="411">
        <v>0</v>
      </c>
      <c r="DK531" s="411">
        <v>0</v>
      </c>
      <c r="DL531" s="411">
        <v>0</v>
      </c>
      <c r="DM531" s="411">
        <v>0</v>
      </c>
      <c r="DN531" s="411">
        <v>0</v>
      </c>
      <c r="DO531" s="411">
        <v>0</v>
      </c>
      <c r="DP531" s="411">
        <v>0</v>
      </c>
      <c r="DQ531" s="411">
        <v>0</v>
      </c>
      <c r="DR531" s="411">
        <v>0</v>
      </c>
      <c r="DS531" s="411">
        <v>0</v>
      </c>
      <c r="DT531" s="411">
        <v>0</v>
      </c>
      <c r="DU531" s="412">
        <v>0</v>
      </c>
      <c r="DV531" s="411">
        <f t="shared" si="176"/>
        <v>0</v>
      </c>
      <c r="DW531" s="412">
        <v>0</v>
      </c>
      <c r="DX531" s="412">
        <v>0</v>
      </c>
      <c r="DY531" s="412">
        <v>0</v>
      </c>
      <c r="DZ531" s="412">
        <v>0</v>
      </c>
      <c r="EA531" s="412">
        <v>0</v>
      </c>
      <c r="EB531" s="412">
        <v>0</v>
      </c>
      <c r="EC531" s="412">
        <v>0</v>
      </c>
      <c r="ED531" s="412">
        <v>0</v>
      </c>
      <c r="EE531" s="412">
        <v>0</v>
      </c>
      <c r="EF531" s="412">
        <v>0</v>
      </c>
      <c r="EG531" s="412">
        <v>0</v>
      </c>
      <c r="EH531" s="412">
        <v>0</v>
      </c>
      <c r="EI531" s="411">
        <f t="shared" si="177"/>
        <v>0</v>
      </c>
      <c r="EK531" s="411">
        <f t="shared" si="178"/>
        <v>100</v>
      </c>
      <c r="EL531" s="7">
        <f t="shared" si="179"/>
        <v>-100</v>
      </c>
    </row>
    <row r="532" spans="1:142">
      <c r="A532" s="365" t="str">
        <f t="shared" si="161"/>
        <v xml:space="preserve"> 107</v>
      </c>
      <c r="B532" s="370" t="s">
        <v>952</v>
      </c>
      <c r="C532" s="370" t="s">
        <v>1190</v>
      </c>
      <c r="D532" s="411">
        <v>46</v>
      </c>
      <c r="E532" s="411">
        <v>4</v>
      </c>
      <c r="F532" s="411">
        <v>0</v>
      </c>
      <c r="G532" s="411">
        <v>2</v>
      </c>
      <c r="H532" s="411">
        <v>0</v>
      </c>
      <c r="I532" s="411">
        <v>2</v>
      </c>
      <c r="J532" s="411">
        <v>5</v>
      </c>
      <c r="K532" s="411">
        <v>2</v>
      </c>
      <c r="L532" s="411">
        <v>2</v>
      </c>
      <c r="M532" s="411">
        <v>3</v>
      </c>
      <c r="N532" s="411">
        <v>2</v>
      </c>
      <c r="O532" s="412">
        <v>1</v>
      </c>
      <c r="P532" s="411">
        <f t="shared" si="162"/>
        <v>69</v>
      </c>
      <c r="Q532" s="411">
        <f t="shared" si="163"/>
        <v>58.838709677419352</v>
      </c>
      <c r="R532" s="411">
        <f t="shared" si="164"/>
        <v>3.6095661846496103</v>
      </c>
      <c r="S532" s="411">
        <f t="shared" si="165"/>
        <v>6.5517241379310347</v>
      </c>
      <c r="T532" s="411">
        <v>0</v>
      </c>
      <c r="U532" s="411">
        <v>0</v>
      </c>
      <c r="V532" s="411">
        <v>0</v>
      </c>
      <c r="W532" s="411">
        <v>0</v>
      </c>
      <c r="X532" s="411">
        <v>0</v>
      </c>
      <c r="Y532" s="411">
        <v>0</v>
      </c>
      <c r="Z532" s="411">
        <v>0</v>
      </c>
      <c r="AA532" s="411">
        <v>0</v>
      </c>
      <c r="AB532" s="411">
        <v>0</v>
      </c>
      <c r="AC532" s="411">
        <v>0</v>
      </c>
      <c r="AD532" s="411">
        <v>0</v>
      </c>
      <c r="AE532" s="412">
        <v>0</v>
      </c>
      <c r="AF532" s="411">
        <f t="shared" si="166"/>
        <v>0</v>
      </c>
      <c r="AG532" s="411">
        <v>0</v>
      </c>
      <c r="AH532" s="411">
        <v>0</v>
      </c>
      <c r="AI532" s="411">
        <v>0</v>
      </c>
      <c r="AJ532" s="411">
        <v>0</v>
      </c>
      <c r="AK532" s="411">
        <v>0</v>
      </c>
      <c r="AL532" s="411">
        <v>0</v>
      </c>
      <c r="AM532" s="411">
        <v>0</v>
      </c>
      <c r="AN532" s="411">
        <v>0</v>
      </c>
      <c r="AO532" s="411">
        <v>0</v>
      </c>
      <c r="AP532" s="411">
        <v>0</v>
      </c>
      <c r="AQ532" s="411">
        <v>0</v>
      </c>
      <c r="AR532" s="412">
        <v>0</v>
      </c>
      <c r="AS532" s="411">
        <f t="shared" si="167"/>
        <v>0</v>
      </c>
      <c r="AT532" s="411">
        <f t="shared" si="168"/>
        <v>0</v>
      </c>
      <c r="AU532" s="411">
        <f t="shared" si="169"/>
        <v>0</v>
      </c>
      <c r="AV532" s="411">
        <f t="shared" si="170"/>
        <v>0</v>
      </c>
      <c r="AW532" s="411">
        <v>0</v>
      </c>
      <c r="AX532" s="411">
        <v>0</v>
      </c>
      <c r="AY532" s="411">
        <v>0</v>
      </c>
      <c r="AZ532" s="411">
        <v>0</v>
      </c>
      <c r="BA532" s="411">
        <v>0</v>
      </c>
      <c r="BB532" s="411">
        <v>0</v>
      </c>
      <c r="BC532" s="411">
        <v>0</v>
      </c>
      <c r="BD532" s="411">
        <v>0</v>
      </c>
      <c r="BE532" s="411">
        <v>0</v>
      </c>
      <c r="BF532" s="411">
        <v>0</v>
      </c>
      <c r="BG532" s="411">
        <v>0</v>
      </c>
      <c r="BH532" s="412">
        <v>0</v>
      </c>
      <c r="BI532" s="411">
        <f t="shared" si="171"/>
        <v>0</v>
      </c>
      <c r="BJ532" s="411">
        <v>0</v>
      </c>
      <c r="BK532" s="411">
        <v>0</v>
      </c>
      <c r="BL532" s="411">
        <v>0</v>
      </c>
      <c r="BM532" s="411">
        <v>0</v>
      </c>
      <c r="BN532" s="411">
        <v>0</v>
      </c>
      <c r="BO532" s="411">
        <v>0</v>
      </c>
      <c r="BP532" s="411">
        <v>0</v>
      </c>
      <c r="BQ532" s="411">
        <v>0</v>
      </c>
      <c r="BR532" s="411">
        <v>0</v>
      </c>
      <c r="BS532" s="411">
        <v>0</v>
      </c>
      <c r="BT532" s="411">
        <v>0</v>
      </c>
      <c r="BU532" s="412">
        <v>0</v>
      </c>
      <c r="BV532" s="411">
        <f t="shared" si="172"/>
        <v>0</v>
      </c>
      <c r="BW532" s="411">
        <v>0</v>
      </c>
      <c r="BX532" s="411">
        <v>0</v>
      </c>
      <c r="BY532" s="411">
        <v>0</v>
      </c>
      <c r="BZ532" s="411">
        <v>0</v>
      </c>
      <c r="CA532" s="411">
        <v>0</v>
      </c>
      <c r="CB532" s="411">
        <v>0</v>
      </c>
      <c r="CC532" s="411">
        <v>0</v>
      </c>
      <c r="CD532" s="411">
        <v>0</v>
      </c>
      <c r="CE532" s="411">
        <v>0</v>
      </c>
      <c r="CF532" s="411">
        <v>0</v>
      </c>
      <c r="CG532" s="411">
        <v>0</v>
      </c>
      <c r="CH532" s="412">
        <v>0</v>
      </c>
      <c r="CI532" s="411">
        <f t="shared" si="173"/>
        <v>0</v>
      </c>
      <c r="CJ532" s="411">
        <v>0</v>
      </c>
      <c r="CK532" s="411">
        <v>0</v>
      </c>
      <c r="CL532" s="411">
        <v>0</v>
      </c>
      <c r="CM532" s="411">
        <v>0</v>
      </c>
      <c r="CN532" s="411">
        <v>0</v>
      </c>
      <c r="CO532" s="411">
        <v>0</v>
      </c>
      <c r="CP532" s="411">
        <v>0</v>
      </c>
      <c r="CQ532" s="411">
        <v>0</v>
      </c>
      <c r="CR532" s="411">
        <v>0</v>
      </c>
      <c r="CS532" s="411">
        <v>0</v>
      </c>
      <c r="CT532" s="411">
        <v>0</v>
      </c>
      <c r="CU532" s="412">
        <v>0</v>
      </c>
      <c r="CV532" s="411">
        <f t="shared" si="174"/>
        <v>0</v>
      </c>
      <c r="CW532" s="411">
        <v>0</v>
      </c>
      <c r="CX532" s="411">
        <v>0</v>
      </c>
      <c r="CY532" s="411">
        <v>0</v>
      </c>
      <c r="CZ532" s="411">
        <v>0</v>
      </c>
      <c r="DA532" s="411">
        <v>0</v>
      </c>
      <c r="DB532" s="411">
        <v>0</v>
      </c>
      <c r="DC532" s="411">
        <v>0</v>
      </c>
      <c r="DD532" s="411">
        <v>0</v>
      </c>
      <c r="DE532" s="411">
        <v>0</v>
      </c>
      <c r="DF532" s="411">
        <v>0</v>
      </c>
      <c r="DG532" s="411">
        <v>0</v>
      </c>
      <c r="DH532" s="412">
        <v>0</v>
      </c>
      <c r="DI532" s="411">
        <f t="shared" si="175"/>
        <v>0</v>
      </c>
      <c r="DJ532" s="411">
        <v>0</v>
      </c>
      <c r="DK532" s="411">
        <v>0</v>
      </c>
      <c r="DL532" s="411">
        <v>0</v>
      </c>
      <c r="DM532" s="411">
        <v>0</v>
      </c>
      <c r="DN532" s="411">
        <v>0</v>
      </c>
      <c r="DO532" s="411">
        <v>0</v>
      </c>
      <c r="DP532" s="411">
        <v>0</v>
      </c>
      <c r="DQ532" s="411">
        <v>0</v>
      </c>
      <c r="DR532" s="411">
        <v>0</v>
      </c>
      <c r="DS532" s="411">
        <v>0</v>
      </c>
      <c r="DT532" s="411">
        <v>0</v>
      </c>
      <c r="DU532" s="412">
        <v>0</v>
      </c>
      <c r="DV532" s="411">
        <f t="shared" si="176"/>
        <v>0</v>
      </c>
      <c r="DW532" s="412">
        <v>0</v>
      </c>
      <c r="DX532" s="412">
        <v>0</v>
      </c>
      <c r="DY532" s="412">
        <v>0</v>
      </c>
      <c r="DZ532" s="412">
        <v>0</v>
      </c>
      <c r="EA532" s="412">
        <v>0</v>
      </c>
      <c r="EB532" s="412">
        <v>0</v>
      </c>
      <c r="EC532" s="412">
        <v>0</v>
      </c>
      <c r="ED532" s="412">
        <v>0</v>
      </c>
      <c r="EE532" s="412">
        <v>0</v>
      </c>
      <c r="EF532" s="412">
        <v>0</v>
      </c>
      <c r="EG532" s="412">
        <v>0</v>
      </c>
      <c r="EH532" s="412">
        <v>0</v>
      </c>
      <c r="EI532" s="411">
        <f t="shared" si="177"/>
        <v>0</v>
      </c>
      <c r="EK532" s="411">
        <f t="shared" si="178"/>
        <v>69</v>
      </c>
      <c r="EL532" s="7">
        <f t="shared" si="179"/>
        <v>-69</v>
      </c>
    </row>
    <row r="533" spans="1:142">
      <c r="A533" s="365" t="str">
        <f t="shared" si="161"/>
        <v xml:space="preserve"> 107</v>
      </c>
      <c r="B533" s="370" t="s">
        <v>952</v>
      </c>
      <c r="C533" s="370" t="s">
        <v>1192</v>
      </c>
      <c r="D533" s="411">
        <v>1</v>
      </c>
      <c r="E533" s="411">
        <v>0</v>
      </c>
      <c r="F533" s="411">
        <v>3</v>
      </c>
      <c r="G533" s="411">
        <v>0</v>
      </c>
      <c r="H533" s="411">
        <v>0</v>
      </c>
      <c r="I533" s="411">
        <v>0</v>
      </c>
      <c r="J533" s="411">
        <v>15</v>
      </c>
      <c r="K533" s="411">
        <v>42</v>
      </c>
      <c r="L533" s="411">
        <v>0</v>
      </c>
      <c r="M533" s="411">
        <v>0</v>
      </c>
      <c r="N533" s="411">
        <v>1</v>
      </c>
      <c r="O533" s="412">
        <v>0</v>
      </c>
      <c r="P533" s="411">
        <f t="shared" si="162"/>
        <v>62</v>
      </c>
      <c r="Q533" s="411">
        <f t="shared" si="163"/>
        <v>18.516129032258064</v>
      </c>
      <c r="R533" s="411">
        <f t="shared" si="164"/>
        <v>42.483870967741936</v>
      </c>
      <c r="S533" s="411">
        <f t="shared" si="165"/>
        <v>1</v>
      </c>
      <c r="T533" s="411">
        <v>0</v>
      </c>
      <c r="U533" s="411">
        <v>0</v>
      </c>
      <c r="V533" s="411">
        <v>0</v>
      </c>
      <c r="W533" s="411">
        <v>0</v>
      </c>
      <c r="X533" s="411">
        <v>0</v>
      </c>
      <c r="Y533" s="411">
        <v>0</v>
      </c>
      <c r="Z533" s="411">
        <v>0</v>
      </c>
      <c r="AA533" s="411">
        <v>0</v>
      </c>
      <c r="AB533" s="411">
        <v>0</v>
      </c>
      <c r="AC533" s="411">
        <v>0</v>
      </c>
      <c r="AD533" s="411">
        <v>0</v>
      </c>
      <c r="AE533" s="412">
        <v>0</v>
      </c>
      <c r="AF533" s="411">
        <f t="shared" si="166"/>
        <v>0</v>
      </c>
      <c r="AG533" s="411">
        <v>0</v>
      </c>
      <c r="AH533" s="411">
        <v>0</v>
      </c>
      <c r="AI533" s="411">
        <v>0</v>
      </c>
      <c r="AJ533" s="411">
        <v>0</v>
      </c>
      <c r="AK533" s="411">
        <v>0</v>
      </c>
      <c r="AL533" s="411">
        <v>0</v>
      </c>
      <c r="AM533" s="411">
        <v>0</v>
      </c>
      <c r="AN533" s="411">
        <v>0</v>
      </c>
      <c r="AO533" s="411">
        <v>0</v>
      </c>
      <c r="AP533" s="411">
        <v>0</v>
      </c>
      <c r="AQ533" s="411">
        <v>0</v>
      </c>
      <c r="AR533" s="412">
        <v>0</v>
      </c>
      <c r="AS533" s="411">
        <f t="shared" si="167"/>
        <v>0</v>
      </c>
      <c r="AT533" s="411">
        <f t="shared" si="168"/>
        <v>0</v>
      </c>
      <c r="AU533" s="411">
        <f t="shared" si="169"/>
        <v>0</v>
      </c>
      <c r="AV533" s="411">
        <f t="shared" si="170"/>
        <v>0</v>
      </c>
      <c r="AW533" s="411">
        <v>0</v>
      </c>
      <c r="AX533" s="411">
        <v>0</v>
      </c>
      <c r="AY533" s="411">
        <v>0</v>
      </c>
      <c r="AZ533" s="411">
        <v>0</v>
      </c>
      <c r="BA533" s="411">
        <v>0</v>
      </c>
      <c r="BB533" s="411">
        <v>0</v>
      </c>
      <c r="BC533" s="411">
        <v>0</v>
      </c>
      <c r="BD533" s="411">
        <v>0</v>
      </c>
      <c r="BE533" s="411">
        <v>0</v>
      </c>
      <c r="BF533" s="411">
        <v>0</v>
      </c>
      <c r="BG533" s="411">
        <v>0</v>
      </c>
      <c r="BH533" s="412">
        <v>0</v>
      </c>
      <c r="BI533" s="411">
        <f t="shared" si="171"/>
        <v>0</v>
      </c>
      <c r="BJ533" s="411">
        <v>0</v>
      </c>
      <c r="BK533" s="411">
        <v>0</v>
      </c>
      <c r="BL533" s="411">
        <v>0</v>
      </c>
      <c r="BM533" s="411">
        <v>0</v>
      </c>
      <c r="BN533" s="411">
        <v>0</v>
      </c>
      <c r="BO533" s="411">
        <v>0</v>
      </c>
      <c r="BP533" s="411">
        <v>0</v>
      </c>
      <c r="BQ533" s="411">
        <v>0</v>
      </c>
      <c r="BR533" s="411">
        <v>0</v>
      </c>
      <c r="BS533" s="411">
        <v>0</v>
      </c>
      <c r="BT533" s="411">
        <v>0</v>
      </c>
      <c r="BU533" s="412">
        <v>0</v>
      </c>
      <c r="BV533" s="411">
        <f t="shared" si="172"/>
        <v>0</v>
      </c>
      <c r="BW533" s="411">
        <v>0</v>
      </c>
      <c r="BX533" s="411">
        <v>0</v>
      </c>
      <c r="BY533" s="411">
        <v>0</v>
      </c>
      <c r="BZ533" s="411">
        <v>0</v>
      </c>
      <c r="CA533" s="411">
        <v>0</v>
      </c>
      <c r="CB533" s="411">
        <v>0</v>
      </c>
      <c r="CC533" s="411">
        <v>0</v>
      </c>
      <c r="CD533" s="411">
        <v>0</v>
      </c>
      <c r="CE533" s="411">
        <v>0</v>
      </c>
      <c r="CF533" s="411">
        <v>0</v>
      </c>
      <c r="CG533" s="411">
        <v>0</v>
      </c>
      <c r="CH533" s="412">
        <v>0</v>
      </c>
      <c r="CI533" s="411">
        <f t="shared" si="173"/>
        <v>0</v>
      </c>
      <c r="CJ533" s="411">
        <v>0</v>
      </c>
      <c r="CK533" s="411">
        <v>0</v>
      </c>
      <c r="CL533" s="411">
        <v>0</v>
      </c>
      <c r="CM533" s="411">
        <v>0</v>
      </c>
      <c r="CN533" s="411">
        <v>0</v>
      </c>
      <c r="CO533" s="411">
        <v>0</v>
      </c>
      <c r="CP533" s="411">
        <v>0</v>
      </c>
      <c r="CQ533" s="411">
        <v>0</v>
      </c>
      <c r="CR533" s="411">
        <v>0</v>
      </c>
      <c r="CS533" s="411">
        <v>0</v>
      </c>
      <c r="CT533" s="411">
        <v>0</v>
      </c>
      <c r="CU533" s="412">
        <v>0</v>
      </c>
      <c r="CV533" s="411">
        <f t="shared" si="174"/>
        <v>0</v>
      </c>
      <c r="CW533" s="411">
        <v>0</v>
      </c>
      <c r="CX533" s="411">
        <v>0</v>
      </c>
      <c r="CY533" s="411">
        <v>0</v>
      </c>
      <c r="CZ533" s="411">
        <v>0</v>
      </c>
      <c r="DA533" s="411">
        <v>0</v>
      </c>
      <c r="DB533" s="411">
        <v>0</v>
      </c>
      <c r="DC533" s="411">
        <v>0</v>
      </c>
      <c r="DD533" s="411">
        <v>0</v>
      </c>
      <c r="DE533" s="411">
        <v>0</v>
      </c>
      <c r="DF533" s="411">
        <v>0</v>
      </c>
      <c r="DG533" s="411">
        <v>0</v>
      </c>
      <c r="DH533" s="412">
        <v>0</v>
      </c>
      <c r="DI533" s="411">
        <f t="shared" si="175"/>
        <v>0</v>
      </c>
      <c r="DJ533" s="411">
        <v>0</v>
      </c>
      <c r="DK533" s="411">
        <v>0</v>
      </c>
      <c r="DL533" s="411">
        <v>0</v>
      </c>
      <c r="DM533" s="411">
        <v>0</v>
      </c>
      <c r="DN533" s="411">
        <v>0</v>
      </c>
      <c r="DO533" s="411">
        <v>0</v>
      </c>
      <c r="DP533" s="411">
        <v>0</v>
      </c>
      <c r="DQ533" s="411">
        <v>0</v>
      </c>
      <c r="DR533" s="411">
        <v>0</v>
      </c>
      <c r="DS533" s="411">
        <v>0</v>
      </c>
      <c r="DT533" s="411">
        <v>0</v>
      </c>
      <c r="DU533" s="412">
        <v>0</v>
      </c>
      <c r="DV533" s="411">
        <f t="shared" si="176"/>
        <v>0</v>
      </c>
      <c r="DW533" s="412">
        <v>0</v>
      </c>
      <c r="DX533" s="412">
        <v>0</v>
      </c>
      <c r="DY533" s="412">
        <v>0</v>
      </c>
      <c r="DZ533" s="412">
        <v>0</v>
      </c>
      <c r="EA533" s="412">
        <v>0</v>
      </c>
      <c r="EB533" s="412">
        <v>0</v>
      </c>
      <c r="EC533" s="412">
        <v>0</v>
      </c>
      <c r="ED533" s="412">
        <v>0</v>
      </c>
      <c r="EE533" s="412">
        <v>0</v>
      </c>
      <c r="EF533" s="412">
        <v>0</v>
      </c>
      <c r="EG533" s="412">
        <v>0</v>
      </c>
      <c r="EH533" s="412">
        <v>0</v>
      </c>
      <c r="EI533" s="411">
        <f t="shared" si="177"/>
        <v>0</v>
      </c>
      <c r="EK533" s="411">
        <f t="shared" si="178"/>
        <v>62</v>
      </c>
      <c r="EL533" s="7">
        <f t="shared" si="179"/>
        <v>-62</v>
      </c>
    </row>
    <row r="534" spans="1:142">
      <c r="A534" s="365" t="str">
        <f t="shared" si="161"/>
        <v xml:space="preserve"> 107</v>
      </c>
      <c r="B534" s="370" t="s">
        <v>952</v>
      </c>
      <c r="C534" s="370" t="s">
        <v>1193</v>
      </c>
      <c r="D534" s="411">
        <v>4</v>
      </c>
      <c r="E534" s="411">
        <v>5</v>
      </c>
      <c r="F534" s="411">
        <v>1</v>
      </c>
      <c r="G534" s="411">
        <v>5</v>
      </c>
      <c r="H534" s="411">
        <v>3</v>
      </c>
      <c r="I534" s="411">
        <v>6</v>
      </c>
      <c r="J534" s="411">
        <v>5</v>
      </c>
      <c r="K534" s="411">
        <v>7</v>
      </c>
      <c r="L534" s="411">
        <v>5</v>
      </c>
      <c r="M534" s="411">
        <v>5</v>
      </c>
      <c r="N534" s="411">
        <v>1</v>
      </c>
      <c r="O534" s="412">
        <v>10</v>
      </c>
      <c r="P534" s="411">
        <f t="shared" si="162"/>
        <v>57</v>
      </c>
      <c r="Q534" s="411">
        <f t="shared" si="163"/>
        <v>28.838709677419356</v>
      </c>
      <c r="R534" s="411">
        <f t="shared" si="164"/>
        <v>10.781979977753059</v>
      </c>
      <c r="S534" s="411">
        <f t="shared" si="165"/>
        <v>17.379310344827587</v>
      </c>
      <c r="T534" s="411">
        <v>0</v>
      </c>
      <c r="U534" s="411">
        <v>0</v>
      </c>
      <c r="V534" s="411">
        <v>0</v>
      </c>
      <c r="W534" s="411">
        <v>0</v>
      </c>
      <c r="X534" s="411">
        <v>0</v>
      </c>
      <c r="Y534" s="411">
        <v>0</v>
      </c>
      <c r="Z534" s="411">
        <v>0</v>
      </c>
      <c r="AA534" s="411">
        <v>0</v>
      </c>
      <c r="AB534" s="411">
        <v>0</v>
      </c>
      <c r="AC534" s="411">
        <v>0</v>
      </c>
      <c r="AD534" s="411">
        <v>0</v>
      </c>
      <c r="AE534" s="412">
        <v>0</v>
      </c>
      <c r="AF534" s="411">
        <f t="shared" si="166"/>
        <v>0</v>
      </c>
      <c r="AG534" s="411">
        <v>0</v>
      </c>
      <c r="AH534" s="411">
        <v>0</v>
      </c>
      <c r="AI534" s="411">
        <v>0</v>
      </c>
      <c r="AJ534" s="411">
        <v>0</v>
      </c>
      <c r="AK534" s="411">
        <v>0</v>
      </c>
      <c r="AL534" s="411">
        <v>0</v>
      </c>
      <c r="AM534" s="411">
        <v>0</v>
      </c>
      <c r="AN534" s="411">
        <v>0</v>
      </c>
      <c r="AO534" s="411">
        <v>0</v>
      </c>
      <c r="AP534" s="411">
        <v>0</v>
      </c>
      <c r="AQ534" s="411">
        <v>0</v>
      </c>
      <c r="AR534" s="412">
        <v>0</v>
      </c>
      <c r="AS534" s="411">
        <f t="shared" si="167"/>
        <v>0</v>
      </c>
      <c r="AT534" s="411">
        <f t="shared" si="168"/>
        <v>0</v>
      </c>
      <c r="AU534" s="411">
        <f t="shared" si="169"/>
        <v>0</v>
      </c>
      <c r="AV534" s="411">
        <f t="shared" si="170"/>
        <v>0</v>
      </c>
      <c r="AW534" s="411">
        <v>0</v>
      </c>
      <c r="AX534" s="411">
        <v>0</v>
      </c>
      <c r="AY534" s="411">
        <v>0</v>
      </c>
      <c r="AZ534" s="411">
        <v>0</v>
      </c>
      <c r="BA534" s="411">
        <v>0</v>
      </c>
      <c r="BB534" s="411">
        <v>0</v>
      </c>
      <c r="BC534" s="411">
        <v>0</v>
      </c>
      <c r="BD534" s="411">
        <v>0</v>
      </c>
      <c r="BE534" s="411">
        <v>0</v>
      </c>
      <c r="BF534" s="411">
        <v>0</v>
      </c>
      <c r="BG534" s="411">
        <v>0</v>
      </c>
      <c r="BH534" s="412">
        <v>0</v>
      </c>
      <c r="BI534" s="411">
        <f t="shared" si="171"/>
        <v>0</v>
      </c>
      <c r="BJ534" s="411">
        <v>0</v>
      </c>
      <c r="BK534" s="411">
        <v>0</v>
      </c>
      <c r="BL534" s="411">
        <v>0</v>
      </c>
      <c r="BM534" s="411">
        <v>0</v>
      </c>
      <c r="BN534" s="411">
        <v>0</v>
      </c>
      <c r="BO534" s="411">
        <v>0</v>
      </c>
      <c r="BP534" s="411">
        <v>0</v>
      </c>
      <c r="BQ534" s="411">
        <v>0</v>
      </c>
      <c r="BR534" s="411">
        <v>0</v>
      </c>
      <c r="BS534" s="411">
        <v>0</v>
      </c>
      <c r="BT534" s="411">
        <v>0</v>
      </c>
      <c r="BU534" s="412">
        <v>0</v>
      </c>
      <c r="BV534" s="411">
        <f t="shared" si="172"/>
        <v>0</v>
      </c>
      <c r="BW534" s="411">
        <v>0</v>
      </c>
      <c r="BX534" s="411">
        <v>0</v>
      </c>
      <c r="BY534" s="411">
        <v>0</v>
      </c>
      <c r="BZ534" s="411">
        <v>0</v>
      </c>
      <c r="CA534" s="411">
        <v>0</v>
      </c>
      <c r="CB534" s="411">
        <v>0</v>
      </c>
      <c r="CC534" s="411">
        <v>0</v>
      </c>
      <c r="CD534" s="411">
        <v>0</v>
      </c>
      <c r="CE534" s="411">
        <v>0</v>
      </c>
      <c r="CF534" s="411">
        <v>0</v>
      </c>
      <c r="CG534" s="411">
        <v>0</v>
      </c>
      <c r="CH534" s="412">
        <v>0</v>
      </c>
      <c r="CI534" s="411">
        <f t="shared" si="173"/>
        <v>0</v>
      </c>
      <c r="CJ534" s="411">
        <v>0</v>
      </c>
      <c r="CK534" s="411">
        <v>0</v>
      </c>
      <c r="CL534" s="411">
        <v>0</v>
      </c>
      <c r="CM534" s="411">
        <v>0</v>
      </c>
      <c r="CN534" s="411">
        <v>0</v>
      </c>
      <c r="CO534" s="411">
        <v>0</v>
      </c>
      <c r="CP534" s="411">
        <v>0</v>
      </c>
      <c r="CQ534" s="411">
        <v>0</v>
      </c>
      <c r="CR534" s="411">
        <v>0</v>
      </c>
      <c r="CS534" s="411">
        <v>0</v>
      </c>
      <c r="CT534" s="411">
        <v>0</v>
      </c>
      <c r="CU534" s="412">
        <v>0</v>
      </c>
      <c r="CV534" s="411">
        <f t="shared" si="174"/>
        <v>0</v>
      </c>
      <c r="CW534" s="411">
        <v>0</v>
      </c>
      <c r="CX534" s="411">
        <v>0</v>
      </c>
      <c r="CY534" s="411">
        <v>0</v>
      </c>
      <c r="CZ534" s="411">
        <v>0</v>
      </c>
      <c r="DA534" s="411">
        <v>0</v>
      </c>
      <c r="DB534" s="411">
        <v>0</v>
      </c>
      <c r="DC534" s="411">
        <v>0</v>
      </c>
      <c r="DD534" s="411">
        <v>0</v>
      </c>
      <c r="DE534" s="411">
        <v>0</v>
      </c>
      <c r="DF534" s="411">
        <v>0</v>
      </c>
      <c r="DG534" s="411">
        <v>0</v>
      </c>
      <c r="DH534" s="412">
        <v>0</v>
      </c>
      <c r="DI534" s="411">
        <f t="shared" si="175"/>
        <v>0</v>
      </c>
      <c r="DJ534" s="411">
        <v>0</v>
      </c>
      <c r="DK534" s="411">
        <v>0</v>
      </c>
      <c r="DL534" s="411">
        <v>0</v>
      </c>
      <c r="DM534" s="411">
        <v>0</v>
      </c>
      <c r="DN534" s="411">
        <v>0</v>
      </c>
      <c r="DO534" s="411">
        <v>0</v>
      </c>
      <c r="DP534" s="411">
        <v>0</v>
      </c>
      <c r="DQ534" s="411">
        <v>0</v>
      </c>
      <c r="DR534" s="411">
        <v>0</v>
      </c>
      <c r="DS534" s="411">
        <v>0</v>
      </c>
      <c r="DT534" s="411">
        <v>0</v>
      </c>
      <c r="DU534" s="412">
        <v>0</v>
      </c>
      <c r="DV534" s="411">
        <f t="shared" si="176"/>
        <v>0</v>
      </c>
      <c r="DW534" s="412">
        <v>0</v>
      </c>
      <c r="DX534" s="412">
        <v>0</v>
      </c>
      <c r="DY534" s="412">
        <v>0</v>
      </c>
      <c r="DZ534" s="412">
        <v>0</v>
      </c>
      <c r="EA534" s="412">
        <v>0</v>
      </c>
      <c r="EB534" s="412">
        <v>0</v>
      </c>
      <c r="EC534" s="412">
        <v>0</v>
      </c>
      <c r="ED534" s="412">
        <v>0</v>
      </c>
      <c r="EE534" s="412">
        <v>0</v>
      </c>
      <c r="EF534" s="412">
        <v>0</v>
      </c>
      <c r="EG534" s="412">
        <v>0</v>
      </c>
      <c r="EH534" s="412">
        <v>0</v>
      </c>
      <c r="EI534" s="411">
        <f t="shared" si="177"/>
        <v>0</v>
      </c>
      <c r="EK534" s="411">
        <f t="shared" si="178"/>
        <v>57</v>
      </c>
      <c r="EL534" s="7">
        <f t="shared" si="179"/>
        <v>-57</v>
      </c>
    </row>
    <row r="535" spans="1:142">
      <c r="A535" s="365" t="str">
        <f t="shared" si="161"/>
        <v xml:space="preserve"> 107</v>
      </c>
      <c r="B535" s="370" t="s">
        <v>952</v>
      </c>
      <c r="C535" s="370" t="s">
        <v>1175</v>
      </c>
      <c r="D535" s="411">
        <v>5</v>
      </c>
      <c r="E535" s="411">
        <v>4</v>
      </c>
      <c r="F535" s="411">
        <v>0</v>
      </c>
      <c r="G535" s="411">
        <v>2</v>
      </c>
      <c r="H535" s="411">
        <v>0</v>
      </c>
      <c r="I535" s="411">
        <v>2</v>
      </c>
      <c r="J535" s="411">
        <v>4</v>
      </c>
      <c r="K535" s="411">
        <v>1</v>
      </c>
      <c r="L535" s="411">
        <v>2</v>
      </c>
      <c r="M535" s="411">
        <v>3</v>
      </c>
      <c r="N535" s="411">
        <v>2</v>
      </c>
      <c r="O535" s="412">
        <v>1</v>
      </c>
      <c r="P535" s="411">
        <f t="shared" si="162"/>
        <v>26</v>
      </c>
      <c r="Q535" s="411">
        <f t="shared" si="163"/>
        <v>16.870967741935484</v>
      </c>
      <c r="R535" s="411">
        <f t="shared" si="164"/>
        <v>2.5773081201334813</v>
      </c>
      <c r="S535" s="411">
        <f t="shared" si="165"/>
        <v>6.5517241379310347</v>
      </c>
      <c r="T535" s="411">
        <v>0</v>
      </c>
      <c r="U535" s="411">
        <v>0</v>
      </c>
      <c r="V535" s="411">
        <v>0</v>
      </c>
      <c r="W535" s="411">
        <v>0</v>
      </c>
      <c r="X535" s="411">
        <v>0</v>
      </c>
      <c r="Y535" s="411">
        <v>0</v>
      </c>
      <c r="Z535" s="411">
        <v>0</v>
      </c>
      <c r="AA535" s="411">
        <v>0</v>
      </c>
      <c r="AB535" s="411">
        <v>0</v>
      </c>
      <c r="AC535" s="411">
        <v>0</v>
      </c>
      <c r="AD535" s="411">
        <v>0</v>
      </c>
      <c r="AE535" s="412">
        <v>0</v>
      </c>
      <c r="AF535" s="411">
        <f t="shared" si="166"/>
        <v>0</v>
      </c>
      <c r="AG535" s="411">
        <v>0</v>
      </c>
      <c r="AH535" s="411">
        <v>0</v>
      </c>
      <c r="AI535" s="411">
        <v>0</v>
      </c>
      <c r="AJ535" s="411">
        <v>0</v>
      </c>
      <c r="AK535" s="411">
        <v>0</v>
      </c>
      <c r="AL535" s="411">
        <v>0</v>
      </c>
      <c r="AM535" s="411">
        <v>0</v>
      </c>
      <c r="AN535" s="411">
        <v>0</v>
      </c>
      <c r="AO535" s="411">
        <v>0</v>
      </c>
      <c r="AP535" s="411">
        <v>0</v>
      </c>
      <c r="AQ535" s="411">
        <v>0</v>
      </c>
      <c r="AR535" s="412">
        <v>0</v>
      </c>
      <c r="AS535" s="411">
        <f t="shared" si="167"/>
        <v>0</v>
      </c>
      <c r="AT535" s="411">
        <f t="shared" si="168"/>
        <v>0</v>
      </c>
      <c r="AU535" s="411">
        <f t="shared" si="169"/>
        <v>0</v>
      </c>
      <c r="AV535" s="411">
        <f t="shared" si="170"/>
        <v>0</v>
      </c>
      <c r="AW535" s="411">
        <v>0</v>
      </c>
      <c r="AX535" s="411">
        <v>0</v>
      </c>
      <c r="AY535" s="411">
        <v>0</v>
      </c>
      <c r="AZ535" s="411">
        <v>0</v>
      </c>
      <c r="BA535" s="411">
        <v>0</v>
      </c>
      <c r="BB535" s="411">
        <v>0</v>
      </c>
      <c r="BC535" s="411">
        <v>0</v>
      </c>
      <c r="BD535" s="411">
        <v>0</v>
      </c>
      <c r="BE535" s="411">
        <v>0</v>
      </c>
      <c r="BF535" s="411">
        <v>0</v>
      </c>
      <c r="BG535" s="411">
        <v>0</v>
      </c>
      <c r="BH535" s="412">
        <v>0</v>
      </c>
      <c r="BI535" s="411">
        <f t="shared" si="171"/>
        <v>0</v>
      </c>
      <c r="BJ535" s="411">
        <v>0</v>
      </c>
      <c r="BK535" s="411">
        <v>0</v>
      </c>
      <c r="BL535" s="411">
        <v>0</v>
      </c>
      <c r="BM535" s="411">
        <v>0</v>
      </c>
      <c r="BN535" s="411">
        <v>0</v>
      </c>
      <c r="BO535" s="411">
        <v>0</v>
      </c>
      <c r="BP535" s="411">
        <v>0</v>
      </c>
      <c r="BQ535" s="411">
        <v>0</v>
      </c>
      <c r="BR535" s="411">
        <v>0</v>
      </c>
      <c r="BS535" s="411">
        <v>0</v>
      </c>
      <c r="BT535" s="411">
        <v>0</v>
      </c>
      <c r="BU535" s="412">
        <v>0</v>
      </c>
      <c r="BV535" s="411">
        <f t="shared" si="172"/>
        <v>0</v>
      </c>
      <c r="BW535" s="411">
        <v>0</v>
      </c>
      <c r="BX535" s="411">
        <v>0</v>
      </c>
      <c r="BY535" s="411">
        <v>0</v>
      </c>
      <c r="BZ535" s="411">
        <v>0</v>
      </c>
      <c r="CA535" s="411">
        <v>0</v>
      </c>
      <c r="CB535" s="411">
        <v>0</v>
      </c>
      <c r="CC535" s="411">
        <v>0</v>
      </c>
      <c r="CD535" s="411">
        <v>0</v>
      </c>
      <c r="CE535" s="411">
        <v>0</v>
      </c>
      <c r="CF535" s="411">
        <v>0</v>
      </c>
      <c r="CG535" s="411">
        <v>0</v>
      </c>
      <c r="CH535" s="412">
        <v>0</v>
      </c>
      <c r="CI535" s="411">
        <f t="shared" si="173"/>
        <v>0</v>
      </c>
      <c r="CJ535" s="411">
        <v>0</v>
      </c>
      <c r="CK535" s="411">
        <v>0</v>
      </c>
      <c r="CL535" s="411">
        <v>0</v>
      </c>
      <c r="CM535" s="411">
        <v>0</v>
      </c>
      <c r="CN535" s="411">
        <v>0</v>
      </c>
      <c r="CO535" s="411">
        <v>0</v>
      </c>
      <c r="CP535" s="411">
        <v>0</v>
      </c>
      <c r="CQ535" s="411">
        <v>0</v>
      </c>
      <c r="CR535" s="411">
        <v>0</v>
      </c>
      <c r="CS535" s="411">
        <v>0</v>
      </c>
      <c r="CT535" s="411">
        <v>0</v>
      </c>
      <c r="CU535" s="412">
        <v>0</v>
      </c>
      <c r="CV535" s="411">
        <f t="shared" si="174"/>
        <v>0</v>
      </c>
      <c r="CW535" s="411">
        <v>0</v>
      </c>
      <c r="CX535" s="411">
        <v>0</v>
      </c>
      <c r="CY535" s="411">
        <v>0</v>
      </c>
      <c r="CZ535" s="411">
        <v>0</v>
      </c>
      <c r="DA535" s="411">
        <v>0</v>
      </c>
      <c r="DB535" s="411">
        <v>0</v>
      </c>
      <c r="DC535" s="411">
        <v>0</v>
      </c>
      <c r="DD535" s="411">
        <v>0</v>
      </c>
      <c r="DE535" s="411">
        <v>0</v>
      </c>
      <c r="DF535" s="411">
        <v>0</v>
      </c>
      <c r="DG535" s="411">
        <v>0</v>
      </c>
      <c r="DH535" s="412">
        <v>0</v>
      </c>
      <c r="DI535" s="411">
        <f t="shared" si="175"/>
        <v>0</v>
      </c>
      <c r="DJ535" s="411">
        <v>0</v>
      </c>
      <c r="DK535" s="411">
        <v>0</v>
      </c>
      <c r="DL535" s="411">
        <v>0</v>
      </c>
      <c r="DM535" s="411">
        <v>0</v>
      </c>
      <c r="DN535" s="411">
        <v>0</v>
      </c>
      <c r="DO535" s="411">
        <v>0</v>
      </c>
      <c r="DP535" s="411">
        <v>0</v>
      </c>
      <c r="DQ535" s="411">
        <v>0</v>
      </c>
      <c r="DR535" s="411">
        <v>0</v>
      </c>
      <c r="DS535" s="411">
        <v>0</v>
      </c>
      <c r="DT535" s="411">
        <v>0</v>
      </c>
      <c r="DU535" s="412">
        <v>0</v>
      </c>
      <c r="DV535" s="411">
        <f t="shared" si="176"/>
        <v>0</v>
      </c>
      <c r="DW535" s="412">
        <v>0</v>
      </c>
      <c r="DX535" s="412">
        <v>0</v>
      </c>
      <c r="DY535" s="412">
        <v>0</v>
      </c>
      <c r="DZ535" s="412">
        <v>0</v>
      </c>
      <c r="EA535" s="412">
        <v>0</v>
      </c>
      <c r="EB535" s="412">
        <v>0</v>
      </c>
      <c r="EC535" s="412">
        <v>0</v>
      </c>
      <c r="ED535" s="412">
        <v>0</v>
      </c>
      <c r="EE535" s="412">
        <v>0</v>
      </c>
      <c r="EF535" s="412">
        <v>0</v>
      </c>
      <c r="EG535" s="412">
        <v>0</v>
      </c>
      <c r="EH535" s="412">
        <v>0</v>
      </c>
      <c r="EI535" s="411">
        <f t="shared" si="177"/>
        <v>0</v>
      </c>
      <c r="EK535" s="411">
        <f t="shared" si="178"/>
        <v>26</v>
      </c>
      <c r="EL535" s="7">
        <f t="shared" si="179"/>
        <v>-26</v>
      </c>
    </row>
    <row r="536" spans="1:142">
      <c r="A536" s="365" t="str">
        <f t="shared" si="161"/>
        <v xml:space="preserve"> 107</v>
      </c>
      <c r="B536" s="370" t="s">
        <v>952</v>
      </c>
      <c r="C536" s="370" t="s">
        <v>1176</v>
      </c>
      <c r="D536" s="411">
        <v>0</v>
      </c>
      <c r="E536" s="411">
        <v>0</v>
      </c>
      <c r="F536" s="411">
        <v>0</v>
      </c>
      <c r="G536" s="411">
        <v>0</v>
      </c>
      <c r="H536" s="411">
        <v>0</v>
      </c>
      <c r="I536" s="411">
        <v>0</v>
      </c>
      <c r="J536" s="411">
        <v>1</v>
      </c>
      <c r="K536" s="411">
        <v>1</v>
      </c>
      <c r="L536" s="411">
        <v>0</v>
      </c>
      <c r="M536" s="411">
        <v>0</v>
      </c>
      <c r="N536" s="411">
        <v>1</v>
      </c>
      <c r="O536" s="412">
        <v>0</v>
      </c>
      <c r="P536" s="411">
        <f t="shared" si="162"/>
        <v>3</v>
      </c>
      <c r="Q536" s="411">
        <f t="shared" si="163"/>
        <v>0.967741935483871</v>
      </c>
      <c r="R536" s="411">
        <f t="shared" si="164"/>
        <v>1.032258064516129</v>
      </c>
      <c r="S536" s="411">
        <f t="shared" si="165"/>
        <v>1</v>
      </c>
      <c r="T536" s="411">
        <v>0</v>
      </c>
      <c r="U536" s="411">
        <v>0</v>
      </c>
      <c r="V536" s="411">
        <v>0</v>
      </c>
      <c r="W536" s="411">
        <v>0</v>
      </c>
      <c r="X536" s="411">
        <v>0</v>
      </c>
      <c r="Y536" s="411">
        <v>0</v>
      </c>
      <c r="Z536" s="411">
        <v>0</v>
      </c>
      <c r="AA536" s="411">
        <v>0</v>
      </c>
      <c r="AB536" s="411">
        <v>0</v>
      </c>
      <c r="AC536" s="411">
        <v>0</v>
      </c>
      <c r="AD536" s="411">
        <v>0</v>
      </c>
      <c r="AE536" s="412">
        <v>0</v>
      </c>
      <c r="AF536" s="411">
        <f t="shared" si="166"/>
        <v>0</v>
      </c>
      <c r="AG536" s="411">
        <v>0</v>
      </c>
      <c r="AH536" s="411">
        <v>0</v>
      </c>
      <c r="AI536" s="411">
        <v>0</v>
      </c>
      <c r="AJ536" s="411">
        <v>0</v>
      </c>
      <c r="AK536" s="411">
        <v>0</v>
      </c>
      <c r="AL536" s="411">
        <v>0</v>
      </c>
      <c r="AM536" s="411">
        <v>0</v>
      </c>
      <c r="AN536" s="411">
        <v>0</v>
      </c>
      <c r="AO536" s="411">
        <v>0</v>
      </c>
      <c r="AP536" s="411">
        <v>0</v>
      </c>
      <c r="AQ536" s="411">
        <v>0</v>
      </c>
      <c r="AR536" s="412">
        <v>0</v>
      </c>
      <c r="AS536" s="411">
        <f t="shared" si="167"/>
        <v>0</v>
      </c>
      <c r="AT536" s="411">
        <f t="shared" si="168"/>
        <v>0</v>
      </c>
      <c r="AU536" s="411">
        <f t="shared" si="169"/>
        <v>0</v>
      </c>
      <c r="AV536" s="411">
        <f t="shared" si="170"/>
        <v>0</v>
      </c>
      <c r="AW536" s="411">
        <v>0</v>
      </c>
      <c r="AX536" s="411">
        <v>0</v>
      </c>
      <c r="AY536" s="411">
        <v>0</v>
      </c>
      <c r="AZ536" s="411">
        <v>0</v>
      </c>
      <c r="BA536" s="411">
        <v>0</v>
      </c>
      <c r="BB536" s="411">
        <v>0</v>
      </c>
      <c r="BC536" s="411">
        <v>0</v>
      </c>
      <c r="BD536" s="411">
        <v>0</v>
      </c>
      <c r="BE536" s="411">
        <v>0</v>
      </c>
      <c r="BF536" s="411">
        <v>0</v>
      </c>
      <c r="BG536" s="411">
        <v>0</v>
      </c>
      <c r="BH536" s="412">
        <v>0</v>
      </c>
      <c r="BI536" s="411">
        <f t="shared" si="171"/>
        <v>0</v>
      </c>
      <c r="BJ536" s="411">
        <v>0</v>
      </c>
      <c r="BK536" s="411">
        <v>0</v>
      </c>
      <c r="BL536" s="411">
        <v>0</v>
      </c>
      <c r="BM536" s="411">
        <v>0</v>
      </c>
      <c r="BN536" s="411">
        <v>0</v>
      </c>
      <c r="BO536" s="411">
        <v>0</v>
      </c>
      <c r="BP536" s="411">
        <v>0</v>
      </c>
      <c r="BQ536" s="411">
        <v>0</v>
      </c>
      <c r="BR536" s="411">
        <v>0</v>
      </c>
      <c r="BS536" s="411">
        <v>0</v>
      </c>
      <c r="BT536" s="411">
        <v>0</v>
      </c>
      <c r="BU536" s="412">
        <v>0</v>
      </c>
      <c r="BV536" s="411">
        <f t="shared" si="172"/>
        <v>0</v>
      </c>
      <c r="BW536" s="411">
        <v>0</v>
      </c>
      <c r="BX536" s="411">
        <v>0</v>
      </c>
      <c r="BY536" s="411">
        <v>0</v>
      </c>
      <c r="BZ536" s="411">
        <v>0</v>
      </c>
      <c r="CA536" s="411">
        <v>0</v>
      </c>
      <c r="CB536" s="411">
        <v>0</v>
      </c>
      <c r="CC536" s="411">
        <v>0</v>
      </c>
      <c r="CD536" s="411">
        <v>0</v>
      </c>
      <c r="CE536" s="411">
        <v>0</v>
      </c>
      <c r="CF536" s="411">
        <v>0</v>
      </c>
      <c r="CG536" s="411">
        <v>0</v>
      </c>
      <c r="CH536" s="412">
        <v>0</v>
      </c>
      <c r="CI536" s="411">
        <f t="shared" si="173"/>
        <v>0</v>
      </c>
      <c r="CJ536" s="411">
        <v>0</v>
      </c>
      <c r="CK536" s="411">
        <v>0</v>
      </c>
      <c r="CL536" s="411">
        <v>0</v>
      </c>
      <c r="CM536" s="411">
        <v>0</v>
      </c>
      <c r="CN536" s="411">
        <v>0</v>
      </c>
      <c r="CO536" s="411">
        <v>0</v>
      </c>
      <c r="CP536" s="411">
        <v>0</v>
      </c>
      <c r="CQ536" s="411">
        <v>0</v>
      </c>
      <c r="CR536" s="411">
        <v>0</v>
      </c>
      <c r="CS536" s="411">
        <v>0</v>
      </c>
      <c r="CT536" s="411">
        <v>0</v>
      </c>
      <c r="CU536" s="412">
        <v>0</v>
      </c>
      <c r="CV536" s="411">
        <f t="shared" si="174"/>
        <v>0</v>
      </c>
      <c r="CW536" s="411">
        <v>0</v>
      </c>
      <c r="CX536" s="411">
        <v>0</v>
      </c>
      <c r="CY536" s="411">
        <v>0</v>
      </c>
      <c r="CZ536" s="411">
        <v>0</v>
      </c>
      <c r="DA536" s="411">
        <v>0</v>
      </c>
      <c r="DB536" s="411">
        <v>0</v>
      </c>
      <c r="DC536" s="411">
        <v>0</v>
      </c>
      <c r="DD536" s="411">
        <v>0</v>
      </c>
      <c r="DE536" s="411">
        <v>0</v>
      </c>
      <c r="DF536" s="411">
        <v>0</v>
      </c>
      <c r="DG536" s="411">
        <v>0</v>
      </c>
      <c r="DH536" s="412">
        <v>0</v>
      </c>
      <c r="DI536" s="411">
        <f t="shared" si="175"/>
        <v>0</v>
      </c>
      <c r="DJ536" s="411">
        <v>0</v>
      </c>
      <c r="DK536" s="411">
        <v>0</v>
      </c>
      <c r="DL536" s="411">
        <v>0</v>
      </c>
      <c r="DM536" s="411">
        <v>0</v>
      </c>
      <c r="DN536" s="411">
        <v>0</v>
      </c>
      <c r="DO536" s="411">
        <v>0</v>
      </c>
      <c r="DP536" s="411">
        <v>0</v>
      </c>
      <c r="DQ536" s="411">
        <v>0</v>
      </c>
      <c r="DR536" s="411">
        <v>0</v>
      </c>
      <c r="DS536" s="411">
        <v>0</v>
      </c>
      <c r="DT536" s="411">
        <v>0</v>
      </c>
      <c r="DU536" s="412">
        <v>0</v>
      </c>
      <c r="DV536" s="411">
        <f t="shared" si="176"/>
        <v>0</v>
      </c>
      <c r="DW536" s="412">
        <v>0</v>
      </c>
      <c r="DX536" s="412">
        <v>0</v>
      </c>
      <c r="DY536" s="412">
        <v>0</v>
      </c>
      <c r="DZ536" s="412">
        <v>0</v>
      </c>
      <c r="EA536" s="412">
        <v>0</v>
      </c>
      <c r="EB536" s="412">
        <v>0</v>
      </c>
      <c r="EC536" s="412">
        <v>0</v>
      </c>
      <c r="ED536" s="412">
        <v>0</v>
      </c>
      <c r="EE536" s="412">
        <v>0</v>
      </c>
      <c r="EF536" s="412">
        <v>0</v>
      </c>
      <c r="EG536" s="412">
        <v>0</v>
      </c>
      <c r="EH536" s="412">
        <v>0</v>
      </c>
      <c r="EI536" s="411">
        <f t="shared" si="177"/>
        <v>0</v>
      </c>
      <c r="EK536" s="411">
        <f t="shared" si="178"/>
        <v>3</v>
      </c>
      <c r="EL536" s="7">
        <f t="shared" si="179"/>
        <v>-3</v>
      </c>
    </row>
    <row r="537" spans="1:142">
      <c r="A537" s="365" t="str">
        <f t="shared" si="161"/>
        <v xml:space="preserve"> 107</v>
      </c>
      <c r="B537" s="370" t="s">
        <v>952</v>
      </c>
      <c r="C537" s="370" t="s">
        <v>1177</v>
      </c>
      <c r="D537" s="411">
        <v>4</v>
      </c>
      <c r="E537" s="411">
        <v>5</v>
      </c>
      <c r="F537" s="411">
        <v>1</v>
      </c>
      <c r="G537" s="411">
        <v>4</v>
      </c>
      <c r="H537" s="411">
        <v>3</v>
      </c>
      <c r="I537" s="411">
        <v>5</v>
      </c>
      <c r="J537" s="411">
        <v>5</v>
      </c>
      <c r="K537" s="411">
        <v>6</v>
      </c>
      <c r="L537" s="411">
        <v>4</v>
      </c>
      <c r="M537" s="411">
        <v>5</v>
      </c>
      <c r="N537" s="411">
        <v>1</v>
      </c>
      <c r="O537" s="412">
        <v>9</v>
      </c>
      <c r="P537" s="411">
        <f t="shared" si="162"/>
        <v>52</v>
      </c>
      <c r="Q537" s="411">
        <f t="shared" si="163"/>
        <v>26.838709677419356</v>
      </c>
      <c r="R537" s="411">
        <f t="shared" si="164"/>
        <v>9.0578420467185765</v>
      </c>
      <c r="S537" s="411">
        <f t="shared" si="165"/>
        <v>16.103448275862068</v>
      </c>
      <c r="T537" s="411">
        <v>0</v>
      </c>
      <c r="U537" s="411">
        <v>0</v>
      </c>
      <c r="V537" s="411">
        <v>0</v>
      </c>
      <c r="W537" s="411">
        <v>0</v>
      </c>
      <c r="X537" s="411">
        <v>0</v>
      </c>
      <c r="Y537" s="411">
        <v>0</v>
      </c>
      <c r="Z537" s="411">
        <v>0</v>
      </c>
      <c r="AA537" s="411">
        <v>0</v>
      </c>
      <c r="AB537" s="411">
        <v>0</v>
      </c>
      <c r="AC537" s="411">
        <v>0</v>
      </c>
      <c r="AD537" s="411">
        <v>0</v>
      </c>
      <c r="AE537" s="412">
        <v>0</v>
      </c>
      <c r="AF537" s="411">
        <f t="shared" si="166"/>
        <v>0</v>
      </c>
      <c r="AG537" s="411">
        <v>0</v>
      </c>
      <c r="AH537" s="411">
        <v>0</v>
      </c>
      <c r="AI537" s="411">
        <v>0</v>
      </c>
      <c r="AJ537" s="411">
        <v>0</v>
      </c>
      <c r="AK537" s="411">
        <v>0</v>
      </c>
      <c r="AL537" s="411">
        <v>0</v>
      </c>
      <c r="AM537" s="411">
        <v>0</v>
      </c>
      <c r="AN537" s="411">
        <v>0</v>
      </c>
      <c r="AO537" s="411">
        <v>0</v>
      </c>
      <c r="AP537" s="411">
        <v>0</v>
      </c>
      <c r="AQ537" s="411">
        <v>0</v>
      </c>
      <c r="AR537" s="412">
        <v>0</v>
      </c>
      <c r="AS537" s="411">
        <f t="shared" si="167"/>
        <v>0</v>
      </c>
      <c r="AT537" s="411">
        <f t="shared" si="168"/>
        <v>0</v>
      </c>
      <c r="AU537" s="411">
        <f t="shared" si="169"/>
        <v>0</v>
      </c>
      <c r="AV537" s="411">
        <f t="shared" si="170"/>
        <v>0</v>
      </c>
      <c r="AW537" s="411">
        <v>0</v>
      </c>
      <c r="AX537" s="411">
        <v>0</v>
      </c>
      <c r="AY537" s="411">
        <v>0</v>
      </c>
      <c r="AZ537" s="411">
        <v>0</v>
      </c>
      <c r="BA537" s="411">
        <v>0</v>
      </c>
      <c r="BB537" s="411">
        <v>0</v>
      </c>
      <c r="BC537" s="411">
        <v>0</v>
      </c>
      <c r="BD537" s="411">
        <v>0</v>
      </c>
      <c r="BE537" s="411">
        <v>0</v>
      </c>
      <c r="BF537" s="411">
        <v>0</v>
      </c>
      <c r="BG537" s="411">
        <v>0</v>
      </c>
      <c r="BH537" s="412">
        <v>0</v>
      </c>
      <c r="BI537" s="411">
        <f t="shared" si="171"/>
        <v>0</v>
      </c>
      <c r="BJ537" s="411">
        <v>0</v>
      </c>
      <c r="BK537" s="411">
        <v>0</v>
      </c>
      <c r="BL537" s="411">
        <v>0</v>
      </c>
      <c r="BM537" s="411">
        <v>0</v>
      </c>
      <c r="BN537" s="411">
        <v>0</v>
      </c>
      <c r="BO537" s="411">
        <v>0</v>
      </c>
      <c r="BP537" s="411">
        <v>0</v>
      </c>
      <c r="BQ537" s="411">
        <v>0</v>
      </c>
      <c r="BR537" s="411">
        <v>0</v>
      </c>
      <c r="BS537" s="411">
        <v>0</v>
      </c>
      <c r="BT537" s="411">
        <v>0</v>
      </c>
      <c r="BU537" s="412">
        <v>0</v>
      </c>
      <c r="BV537" s="411">
        <f t="shared" si="172"/>
        <v>0</v>
      </c>
      <c r="BW537" s="411">
        <v>0</v>
      </c>
      <c r="BX537" s="411">
        <v>0</v>
      </c>
      <c r="BY537" s="411">
        <v>0</v>
      </c>
      <c r="BZ537" s="411">
        <v>0</v>
      </c>
      <c r="CA537" s="411">
        <v>0</v>
      </c>
      <c r="CB537" s="411">
        <v>0</v>
      </c>
      <c r="CC537" s="411">
        <v>0</v>
      </c>
      <c r="CD537" s="411">
        <v>0</v>
      </c>
      <c r="CE537" s="411">
        <v>0</v>
      </c>
      <c r="CF537" s="411">
        <v>0</v>
      </c>
      <c r="CG537" s="411">
        <v>0</v>
      </c>
      <c r="CH537" s="412">
        <v>0</v>
      </c>
      <c r="CI537" s="411">
        <f t="shared" si="173"/>
        <v>0</v>
      </c>
      <c r="CJ537" s="411">
        <v>0</v>
      </c>
      <c r="CK537" s="411">
        <v>0</v>
      </c>
      <c r="CL537" s="411">
        <v>0</v>
      </c>
      <c r="CM537" s="411">
        <v>0</v>
      </c>
      <c r="CN537" s="411">
        <v>0</v>
      </c>
      <c r="CO537" s="411">
        <v>0</v>
      </c>
      <c r="CP537" s="411">
        <v>0</v>
      </c>
      <c r="CQ537" s="411">
        <v>0</v>
      </c>
      <c r="CR537" s="411">
        <v>0</v>
      </c>
      <c r="CS537" s="411">
        <v>0</v>
      </c>
      <c r="CT537" s="411">
        <v>0</v>
      </c>
      <c r="CU537" s="412">
        <v>0</v>
      </c>
      <c r="CV537" s="411">
        <f t="shared" si="174"/>
        <v>0</v>
      </c>
      <c r="CW537" s="411">
        <v>0</v>
      </c>
      <c r="CX537" s="411">
        <v>0</v>
      </c>
      <c r="CY537" s="411">
        <v>0</v>
      </c>
      <c r="CZ537" s="411">
        <v>0</v>
      </c>
      <c r="DA537" s="411">
        <v>0</v>
      </c>
      <c r="DB537" s="411">
        <v>0</v>
      </c>
      <c r="DC537" s="411">
        <v>0</v>
      </c>
      <c r="DD537" s="411">
        <v>0</v>
      </c>
      <c r="DE537" s="411">
        <v>0</v>
      </c>
      <c r="DF537" s="411">
        <v>0</v>
      </c>
      <c r="DG537" s="411">
        <v>0</v>
      </c>
      <c r="DH537" s="412">
        <v>0</v>
      </c>
      <c r="DI537" s="411">
        <f t="shared" si="175"/>
        <v>0</v>
      </c>
      <c r="DJ537" s="411">
        <v>0</v>
      </c>
      <c r="DK537" s="411">
        <v>0</v>
      </c>
      <c r="DL537" s="411">
        <v>0</v>
      </c>
      <c r="DM537" s="411">
        <v>0</v>
      </c>
      <c r="DN537" s="411">
        <v>0</v>
      </c>
      <c r="DO537" s="411">
        <v>0</v>
      </c>
      <c r="DP537" s="411">
        <v>0</v>
      </c>
      <c r="DQ537" s="411">
        <v>0</v>
      </c>
      <c r="DR537" s="411">
        <v>0</v>
      </c>
      <c r="DS537" s="411">
        <v>0</v>
      </c>
      <c r="DT537" s="411">
        <v>0</v>
      </c>
      <c r="DU537" s="412">
        <v>0</v>
      </c>
      <c r="DV537" s="411">
        <f t="shared" si="176"/>
        <v>0</v>
      </c>
      <c r="DW537" s="412">
        <v>0</v>
      </c>
      <c r="DX537" s="412">
        <v>0</v>
      </c>
      <c r="DY537" s="412">
        <v>0</v>
      </c>
      <c r="DZ537" s="412">
        <v>0</v>
      </c>
      <c r="EA537" s="412">
        <v>0</v>
      </c>
      <c r="EB537" s="412">
        <v>0</v>
      </c>
      <c r="EC537" s="412">
        <v>0</v>
      </c>
      <c r="ED537" s="412">
        <v>0</v>
      </c>
      <c r="EE537" s="412">
        <v>0</v>
      </c>
      <c r="EF537" s="412">
        <v>0</v>
      </c>
      <c r="EG537" s="412">
        <v>0</v>
      </c>
      <c r="EH537" s="412">
        <v>0</v>
      </c>
      <c r="EI537" s="411">
        <f t="shared" si="177"/>
        <v>0</v>
      </c>
      <c r="EK537" s="411">
        <f t="shared" si="178"/>
        <v>52</v>
      </c>
      <c r="EL537" s="7">
        <f t="shared" si="179"/>
        <v>-52</v>
      </c>
    </row>
    <row r="538" spans="1:142">
      <c r="A538" s="365" t="str">
        <f t="shared" si="161"/>
        <v xml:space="preserve"> 107</v>
      </c>
      <c r="B538" s="370" t="s">
        <v>952</v>
      </c>
      <c r="C538" s="370" t="s">
        <v>1179</v>
      </c>
      <c r="D538" s="411">
        <v>4</v>
      </c>
      <c r="E538" s="411">
        <v>4</v>
      </c>
      <c r="F538" s="411">
        <v>0</v>
      </c>
      <c r="G538" s="411">
        <v>4</v>
      </c>
      <c r="H538" s="411">
        <v>3</v>
      </c>
      <c r="I538" s="411">
        <v>3</v>
      </c>
      <c r="J538" s="411">
        <v>5</v>
      </c>
      <c r="K538" s="411">
        <v>6</v>
      </c>
      <c r="L538" s="411">
        <v>3</v>
      </c>
      <c r="M538" s="411">
        <v>4</v>
      </c>
      <c r="N538" s="411">
        <v>1</v>
      </c>
      <c r="O538" s="412">
        <v>8</v>
      </c>
      <c r="P538" s="411">
        <f t="shared" si="162"/>
        <v>45</v>
      </c>
      <c r="Q538" s="411">
        <f t="shared" si="163"/>
        <v>22.838709677419356</v>
      </c>
      <c r="R538" s="411">
        <f t="shared" si="164"/>
        <v>8.3337041156840925</v>
      </c>
      <c r="S538" s="411">
        <f t="shared" si="165"/>
        <v>13.827586206896552</v>
      </c>
      <c r="T538" s="411">
        <v>0</v>
      </c>
      <c r="U538" s="411">
        <v>0</v>
      </c>
      <c r="V538" s="411">
        <v>0</v>
      </c>
      <c r="W538" s="411">
        <v>0</v>
      </c>
      <c r="X538" s="411">
        <v>0</v>
      </c>
      <c r="Y538" s="411">
        <v>0</v>
      </c>
      <c r="Z538" s="411">
        <v>0</v>
      </c>
      <c r="AA538" s="411">
        <v>0</v>
      </c>
      <c r="AB538" s="411">
        <v>0</v>
      </c>
      <c r="AC538" s="411">
        <v>0</v>
      </c>
      <c r="AD538" s="411">
        <v>0</v>
      </c>
      <c r="AE538" s="412">
        <v>0</v>
      </c>
      <c r="AF538" s="411">
        <f t="shared" si="166"/>
        <v>0</v>
      </c>
      <c r="AG538" s="411">
        <v>0</v>
      </c>
      <c r="AH538" s="411">
        <v>0</v>
      </c>
      <c r="AI538" s="411">
        <v>0</v>
      </c>
      <c r="AJ538" s="411">
        <v>0</v>
      </c>
      <c r="AK538" s="411">
        <v>0</v>
      </c>
      <c r="AL538" s="411">
        <v>0</v>
      </c>
      <c r="AM538" s="411">
        <v>0</v>
      </c>
      <c r="AN538" s="411">
        <v>0</v>
      </c>
      <c r="AO538" s="411">
        <v>0</v>
      </c>
      <c r="AP538" s="411">
        <v>0</v>
      </c>
      <c r="AQ538" s="411">
        <v>0</v>
      </c>
      <c r="AR538" s="412">
        <v>0</v>
      </c>
      <c r="AS538" s="411">
        <f t="shared" si="167"/>
        <v>0</v>
      </c>
      <c r="AT538" s="411">
        <f t="shared" si="168"/>
        <v>0</v>
      </c>
      <c r="AU538" s="411">
        <f t="shared" si="169"/>
        <v>0</v>
      </c>
      <c r="AV538" s="411">
        <f t="shared" si="170"/>
        <v>0</v>
      </c>
      <c r="AW538" s="411">
        <v>0</v>
      </c>
      <c r="AX538" s="411">
        <v>0</v>
      </c>
      <c r="AY538" s="411">
        <v>0</v>
      </c>
      <c r="AZ538" s="411">
        <v>0</v>
      </c>
      <c r="BA538" s="411">
        <v>0</v>
      </c>
      <c r="BB538" s="411">
        <v>0</v>
      </c>
      <c r="BC538" s="411">
        <v>0</v>
      </c>
      <c r="BD538" s="411">
        <v>0</v>
      </c>
      <c r="BE538" s="411">
        <v>0</v>
      </c>
      <c r="BF538" s="411">
        <v>0</v>
      </c>
      <c r="BG538" s="411">
        <v>0</v>
      </c>
      <c r="BH538" s="412">
        <v>0</v>
      </c>
      <c r="BI538" s="411">
        <f t="shared" si="171"/>
        <v>0</v>
      </c>
      <c r="BJ538" s="411">
        <v>0</v>
      </c>
      <c r="BK538" s="411">
        <v>0</v>
      </c>
      <c r="BL538" s="411">
        <v>0</v>
      </c>
      <c r="BM538" s="411">
        <v>0</v>
      </c>
      <c r="BN538" s="411">
        <v>0</v>
      </c>
      <c r="BO538" s="411">
        <v>0</v>
      </c>
      <c r="BP538" s="411">
        <v>0</v>
      </c>
      <c r="BQ538" s="411">
        <v>0</v>
      </c>
      <c r="BR538" s="411">
        <v>0</v>
      </c>
      <c r="BS538" s="411">
        <v>0</v>
      </c>
      <c r="BT538" s="411">
        <v>0</v>
      </c>
      <c r="BU538" s="412">
        <v>0</v>
      </c>
      <c r="BV538" s="411">
        <f t="shared" si="172"/>
        <v>0</v>
      </c>
      <c r="BW538" s="411">
        <v>0</v>
      </c>
      <c r="BX538" s="411">
        <v>0</v>
      </c>
      <c r="BY538" s="411">
        <v>0</v>
      </c>
      <c r="BZ538" s="411">
        <v>0</v>
      </c>
      <c r="CA538" s="411">
        <v>0</v>
      </c>
      <c r="CB538" s="411">
        <v>0</v>
      </c>
      <c r="CC538" s="411">
        <v>0</v>
      </c>
      <c r="CD538" s="411">
        <v>0</v>
      </c>
      <c r="CE538" s="411">
        <v>0</v>
      </c>
      <c r="CF538" s="411">
        <v>0</v>
      </c>
      <c r="CG538" s="411">
        <v>0</v>
      </c>
      <c r="CH538" s="412">
        <v>0</v>
      </c>
      <c r="CI538" s="411">
        <f t="shared" si="173"/>
        <v>0</v>
      </c>
      <c r="CJ538" s="411">
        <v>0</v>
      </c>
      <c r="CK538" s="411">
        <v>0</v>
      </c>
      <c r="CL538" s="411">
        <v>0</v>
      </c>
      <c r="CM538" s="411">
        <v>0</v>
      </c>
      <c r="CN538" s="411">
        <v>0</v>
      </c>
      <c r="CO538" s="411">
        <v>0</v>
      </c>
      <c r="CP538" s="411">
        <v>0</v>
      </c>
      <c r="CQ538" s="411">
        <v>0</v>
      </c>
      <c r="CR538" s="411">
        <v>0</v>
      </c>
      <c r="CS538" s="411">
        <v>0</v>
      </c>
      <c r="CT538" s="411">
        <v>0</v>
      </c>
      <c r="CU538" s="412">
        <v>0</v>
      </c>
      <c r="CV538" s="411">
        <f t="shared" si="174"/>
        <v>0</v>
      </c>
      <c r="CW538" s="411">
        <v>0</v>
      </c>
      <c r="CX538" s="411">
        <v>0</v>
      </c>
      <c r="CY538" s="411">
        <v>0</v>
      </c>
      <c r="CZ538" s="411">
        <v>0</v>
      </c>
      <c r="DA538" s="411">
        <v>0</v>
      </c>
      <c r="DB538" s="411">
        <v>0</v>
      </c>
      <c r="DC538" s="411">
        <v>0</v>
      </c>
      <c r="DD538" s="411">
        <v>0</v>
      </c>
      <c r="DE538" s="411">
        <v>0</v>
      </c>
      <c r="DF538" s="411">
        <v>0</v>
      </c>
      <c r="DG538" s="411">
        <v>0</v>
      </c>
      <c r="DH538" s="412">
        <v>0</v>
      </c>
      <c r="DI538" s="411">
        <f t="shared" si="175"/>
        <v>0</v>
      </c>
      <c r="DJ538" s="411">
        <v>0</v>
      </c>
      <c r="DK538" s="411">
        <v>0</v>
      </c>
      <c r="DL538" s="411">
        <v>0</v>
      </c>
      <c r="DM538" s="411">
        <v>0</v>
      </c>
      <c r="DN538" s="411">
        <v>0</v>
      </c>
      <c r="DO538" s="411">
        <v>0</v>
      </c>
      <c r="DP538" s="411">
        <v>0</v>
      </c>
      <c r="DQ538" s="411">
        <v>0</v>
      </c>
      <c r="DR538" s="411">
        <v>0</v>
      </c>
      <c r="DS538" s="411">
        <v>0</v>
      </c>
      <c r="DT538" s="411">
        <v>0</v>
      </c>
      <c r="DU538" s="412">
        <v>0</v>
      </c>
      <c r="DV538" s="411">
        <f t="shared" si="176"/>
        <v>0</v>
      </c>
      <c r="DW538" s="412">
        <v>0</v>
      </c>
      <c r="DX538" s="412">
        <v>0</v>
      </c>
      <c r="DY538" s="412">
        <v>0</v>
      </c>
      <c r="DZ538" s="412">
        <v>0</v>
      </c>
      <c r="EA538" s="412">
        <v>0</v>
      </c>
      <c r="EB538" s="412">
        <v>0</v>
      </c>
      <c r="EC538" s="412">
        <v>0</v>
      </c>
      <c r="ED538" s="412">
        <v>0</v>
      </c>
      <c r="EE538" s="412">
        <v>0</v>
      </c>
      <c r="EF538" s="412">
        <v>0</v>
      </c>
      <c r="EG538" s="412">
        <v>0</v>
      </c>
      <c r="EH538" s="412">
        <v>0</v>
      </c>
      <c r="EI538" s="411">
        <f t="shared" si="177"/>
        <v>0</v>
      </c>
      <c r="EK538" s="411">
        <f t="shared" si="178"/>
        <v>45</v>
      </c>
      <c r="EL538" s="7">
        <f t="shared" si="179"/>
        <v>-45</v>
      </c>
    </row>
    <row r="539" spans="1:142">
      <c r="A539" s="365" t="str">
        <f t="shared" si="161"/>
        <v xml:space="preserve"> 109</v>
      </c>
      <c r="B539" s="370" t="s">
        <v>953</v>
      </c>
      <c r="C539" s="370" t="s">
        <v>1167</v>
      </c>
      <c r="D539" s="411">
        <v>1467</v>
      </c>
      <c r="E539" s="411">
        <v>1466</v>
      </c>
      <c r="F539" s="411">
        <v>1451</v>
      </c>
      <c r="G539" s="411">
        <v>1441</v>
      </c>
      <c r="H539" s="411">
        <v>1432</v>
      </c>
      <c r="I539" s="411">
        <v>1416</v>
      </c>
      <c r="J539" s="411">
        <v>1393</v>
      </c>
      <c r="K539" s="411">
        <v>1389</v>
      </c>
      <c r="L539" s="411">
        <v>1387</v>
      </c>
      <c r="M539" s="411">
        <v>1378</v>
      </c>
      <c r="N539" s="411">
        <v>1375</v>
      </c>
      <c r="O539" s="412">
        <v>1367</v>
      </c>
      <c r="P539" s="411">
        <f t="shared" si="162"/>
        <v>16962</v>
      </c>
      <c r="Q539" s="411">
        <f t="shared" si="163"/>
        <v>10021.064516129032</v>
      </c>
      <c r="R539" s="411">
        <f t="shared" si="164"/>
        <v>2438.3147942157952</v>
      </c>
      <c r="S539" s="411">
        <f t="shared" si="165"/>
        <v>4502.6206896551721</v>
      </c>
      <c r="T539" s="411">
        <v>4.9999999999999822</v>
      </c>
      <c r="U539" s="411">
        <v>6.9999999999999787</v>
      </c>
      <c r="V539" s="411">
        <v>6.9999999999999787</v>
      </c>
      <c r="W539" s="411">
        <v>2.000000000000016</v>
      </c>
      <c r="X539" s="411">
        <v>9.9999999999999858</v>
      </c>
      <c r="Y539" s="411">
        <v>8.0000000000000355</v>
      </c>
      <c r="Z539" s="411">
        <v>5.000000000000048</v>
      </c>
      <c r="AA539" s="411">
        <v>3.0000000000001963</v>
      </c>
      <c r="AB539" s="411">
        <v>-1.0000000000000502</v>
      </c>
      <c r="AC539" s="411">
        <v>1.0000000000000755</v>
      </c>
      <c r="AD539" s="411">
        <v>-5.0000000000000053</v>
      </c>
      <c r="AE539" s="412">
        <v>-2.0000000000000537</v>
      </c>
      <c r="AF539" s="411">
        <f t="shared" si="166"/>
        <v>40.000000000000192</v>
      </c>
      <c r="AG539" s="411">
        <v>1472</v>
      </c>
      <c r="AH539" s="411">
        <v>1473</v>
      </c>
      <c r="AI539" s="411">
        <v>1458</v>
      </c>
      <c r="AJ539" s="411">
        <v>1442.9999999999998</v>
      </c>
      <c r="AK539" s="411">
        <v>1441.9999999999998</v>
      </c>
      <c r="AL539" s="411">
        <v>1424.0000000000002</v>
      </c>
      <c r="AM539" s="411">
        <v>1397.9999999999998</v>
      </c>
      <c r="AN539" s="411">
        <v>1392.0000000000002</v>
      </c>
      <c r="AO539" s="411">
        <v>1386</v>
      </c>
      <c r="AP539" s="411">
        <v>1379</v>
      </c>
      <c r="AQ539" s="411">
        <v>1370.0000000000002</v>
      </c>
      <c r="AR539" s="412">
        <v>1365</v>
      </c>
      <c r="AS539" s="411">
        <f t="shared" si="167"/>
        <v>17002</v>
      </c>
      <c r="AT539" s="411">
        <f t="shared" si="168"/>
        <v>10064.903225806451</v>
      </c>
      <c r="AU539" s="411">
        <f t="shared" si="169"/>
        <v>2440.7519466073418</v>
      </c>
      <c r="AV539" s="411">
        <f t="shared" si="170"/>
        <v>4496.3448275862065</v>
      </c>
      <c r="AW539" s="411">
        <v>0</v>
      </c>
      <c r="AX539" s="411">
        <v>0</v>
      </c>
      <c r="AY539" s="411">
        <v>0</v>
      </c>
      <c r="AZ539" s="411">
        <v>0</v>
      </c>
      <c r="BA539" s="411">
        <v>0</v>
      </c>
      <c r="BB539" s="411">
        <v>0</v>
      </c>
      <c r="BC539" s="411">
        <v>0</v>
      </c>
      <c r="BD539" s="411">
        <v>0</v>
      </c>
      <c r="BE539" s="411">
        <v>0</v>
      </c>
      <c r="BF539" s="411">
        <v>0</v>
      </c>
      <c r="BG539" s="411">
        <v>0</v>
      </c>
      <c r="BH539" s="412">
        <v>0</v>
      </c>
      <c r="BI539" s="411">
        <f t="shared" si="171"/>
        <v>0</v>
      </c>
      <c r="BJ539" s="411">
        <v>1472</v>
      </c>
      <c r="BK539" s="411">
        <v>1473</v>
      </c>
      <c r="BL539" s="411">
        <v>1458</v>
      </c>
      <c r="BM539" s="411">
        <v>1442.9999999999998</v>
      </c>
      <c r="BN539" s="411">
        <v>1441.9999999999998</v>
      </c>
      <c r="BO539" s="411">
        <v>1424.0000000000002</v>
      </c>
      <c r="BP539" s="411">
        <v>1397.9999999999998</v>
      </c>
      <c r="BQ539" s="411">
        <v>1392.0000000000002</v>
      </c>
      <c r="BR539" s="411">
        <v>1386</v>
      </c>
      <c r="BS539" s="411">
        <v>1379</v>
      </c>
      <c r="BT539" s="411">
        <v>1370.0000000000002</v>
      </c>
      <c r="BU539" s="412">
        <v>1365</v>
      </c>
      <c r="BV539" s="411">
        <f t="shared" si="172"/>
        <v>17002</v>
      </c>
      <c r="BW539" s="411">
        <v>0</v>
      </c>
      <c r="BX539" s="411">
        <v>0</v>
      </c>
      <c r="BY539" s="411">
        <v>0</v>
      </c>
      <c r="BZ539" s="411">
        <v>0</v>
      </c>
      <c r="CA539" s="411">
        <v>0</v>
      </c>
      <c r="CB539" s="411">
        <v>0</v>
      </c>
      <c r="CC539" s="411">
        <v>0</v>
      </c>
      <c r="CD539" s="411">
        <v>0</v>
      </c>
      <c r="CE539" s="411">
        <v>0</v>
      </c>
      <c r="CF539" s="411">
        <v>0</v>
      </c>
      <c r="CG539" s="411">
        <v>0</v>
      </c>
      <c r="CH539" s="412">
        <v>0</v>
      </c>
      <c r="CI539" s="411">
        <f t="shared" si="173"/>
        <v>0</v>
      </c>
      <c r="CJ539" s="411">
        <v>1472</v>
      </c>
      <c r="CK539" s="411">
        <v>1473</v>
      </c>
      <c r="CL539" s="411">
        <v>1458</v>
      </c>
      <c r="CM539" s="411">
        <v>1442.9999999999998</v>
      </c>
      <c r="CN539" s="411">
        <v>1441.9999999999998</v>
      </c>
      <c r="CO539" s="411">
        <v>1424.0000000000002</v>
      </c>
      <c r="CP539" s="411">
        <v>1397.9999999999998</v>
      </c>
      <c r="CQ539" s="411">
        <v>1392.0000000000002</v>
      </c>
      <c r="CR539" s="411">
        <v>1386</v>
      </c>
      <c r="CS539" s="411">
        <v>1379</v>
      </c>
      <c r="CT539" s="411">
        <v>1370.0000000000002</v>
      </c>
      <c r="CU539" s="412">
        <v>1365</v>
      </c>
      <c r="CV539" s="411">
        <f t="shared" si="174"/>
        <v>17002</v>
      </c>
      <c r="CW539" s="411">
        <v>-107.00000000000003</v>
      </c>
      <c r="CX539" s="411">
        <v>-108.00000000000003</v>
      </c>
      <c r="CY539" s="411">
        <v>-93.000000000000028</v>
      </c>
      <c r="CZ539" s="411">
        <v>-78.000000000000071</v>
      </c>
      <c r="DA539" s="411">
        <v>-77.000000000000043</v>
      </c>
      <c r="DB539" s="411">
        <v>-59.000000000000092</v>
      </c>
      <c r="DC539" s="411">
        <v>-33.000000000000099</v>
      </c>
      <c r="DD539" s="411">
        <v>-27.000000000000249</v>
      </c>
      <c r="DE539" s="411">
        <v>-21.000000000000004</v>
      </c>
      <c r="DF539" s="411">
        <v>-14.000000000000101</v>
      </c>
      <c r="DG539" s="411">
        <v>-5.000000000000103</v>
      </c>
      <c r="DH539" s="412">
        <v>0</v>
      </c>
      <c r="DI539" s="411">
        <f t="shared" si="175"/>
        <v>-622.00000000000091</v>
      </c>
      <c r="DJ539" s="411">
        <v>1365</v>
      </c>
      <c r="DK539" s="411">
        <v>1365</v>
      </c>
      <c r="DL539" s="411">
        <v>1365</v>
      </c>
      <c r="DM539" s="411">
        <v>1365</v>
      </c>
      <c r="DN539" s="411">
        <v>1365</v>
      </c>
      <c r="DO539" s="411">
        <v>1365</v>
      </c>
      <c r="DP539" s="411">
        <v>1365</v>
      </c>
      <c r="DQ539" s="411">
        <v>1365</v>
      </c>
      <c r="DR539" s="411">
        <v>1365</v>
      </c>
      <c r="DS539" s="411">
        <v>1365</v>
      </c>
      <c r="DT539" s="411">
        <v>1365</v>
      </c>
      <c r="DU539" s="412">
        <v>1365</v>
      </c>
      <c r="DV539" s="411">
        <f t="shared" si="176"/>
        <v>16380</v>
      </c>
      <c r="DW539" s="412">
        <v>1365</v>
      </c>
      <c r="DX539" s="412">
        <v>1365</v>
      </c>
      <c r="DY539" s="412">
        <v>1365</v>
      </c>
      <c r="DZ539" s="412">
        <v>1365</v>
      </c>
      <c r="EA539" s="412">
        <v>1365</v>
      </c>
      <c r="EB539" s="412">
        <v>1365</v>
      </c>
      <c r="EC539" s="412">
        <v>1365</v>
      </c>
      <c r="ED539" s="412">
        <v>1365</v>
      </c>
      <c r="EE539" s="412">
        <v>1365</v>
      </c>
      <c r="EF539" s="412">
        <v>1365</v>
      </c>
      <c r="EG539" s="412">
        <v>1365</v>
      </c>
      <c r="EH539" s="412">
        <v>1365</v>
      </c>
      <c r="EI539" s="411">
        <f t="shared" si="177"/>
        <v>16380</v>
      </c>
      <c r="EK539" s="411">
        <f t="shared" si="178"/>
        <v>16380</v>
      </c>
      <c r="EL539" s="7">
        <f t="shared" si="179"/>
        <v>0</v>
      </c>
    </row>
    <row r="540" spans="1:142">
      <c r="A540" s="365" t="str">
        <f t="shared" si="161"/>
        <v xml:space="preserve"> 109</v>
      </c>
      <c r="B540" s="370" t="s">
        <v>953</v>
      </c>
      <c r="C540" s="370" t="s">
        <v>1168</v>
      </c>
      <c r="D540" s="411">
        <v>407039</v>
      </c>
      <c r="E540" s="411">
        <v>431185</v>
      </c>
      <c r="F540" s="411">
        <v>488398</v>
      </c>
      <c r="G540" s="411">
        <v>533142</v>
      </c>
      <c r="H540" s="411">
        <v>624094</v>
      </c>
      <c r="I540" s="411">
        <v>645720</v>
      </c>
      <c r="J540" s="411">
        <v>687606</v>
      </c>
      <c r="K540" s="411">
        <v>668311</v>
      </c>
      <c r="L540" s="411">
        <v>554873</v>
      </c>
      <c r="M540" s="411">
        <v>548356</v>
      </c>
      <c r="N540" s="411">
        <v>464142</v>
      </c>
      <c r="O540" s="412">
        <v>413575</v>
      </c>
      <c r="P540" s="411">
        <f t="shared" si="162"/>
        <v>6466441</v>
      </c>
      <c r="Q540" s="411">
        <f t="shared" si="163"/>
        <v>3795003.1612903224</v>
      </c>
      <c r="R540" s="411">
        <f t="shared" si="164"/>
        <v>1092296.424916574</v>
      </c>
      <c r="S540" s="411">
        <f t="shared" si="165"/>
        <v>1579141.4137931035</v>
      </c>
      <c r="T540" s="411">
        <v>-4818.0000000000309</v>
      </c>
      <c r="U540" s="411">
        <v>-1930.9999999999877</v>
      </c>
      <c r="V540" s="411">
        <v>791.99999999997499</v>
      </c>
      <c r="W540" s="411">
        <v>357.99999999997863</v>
      </c>
      <c r="X540" s="411">
        <v>-842.99999999995021</v>
      </c>
      <c r="Y540" s="411">
        <v>-9117.0000000000218</v>
      </c>
      <c r="Z540" s="411">
        <v>318.99999999995339</v>
      </c>
      <c r="AA540" s="411">
        <v>394.99999999998317</v>
      </c>
      <c r="AB540" s="411">
        <v>642.00000000004729</v>
      </c>
      <c r="AC540" s="411">
        <v>-570.99999999999</v>
      </c>
      <c r="AD540" s="411">
        <v>403.00000000000773</v>
      </c>
      <c r="AE540" s="412">
        <v>699.99999999999488</v>
      </c>
      <c r="AF540" s="411">
        <f t="shared" si="166"/>
        <v>-13671.000000000042</v>
      </c>
      <c r="AG540" s="411">
        <v>402221</v>
      </c>
      <c r="AH540" s="411">
        <v>429254</v>
      </c>
      <c r="AI540" s="411">
        <v>489190</v>
      </c>
      <c r="AJ540" s="411">
        <v>533500</v>
      </c>
      <c r="AK540" s="411">
        <v>623251</v>
      </c>
      <c r="AL540" s="411">
        <v>636603</v>
      </c>
      <c r="AM540" s="411">
        <v>687925</v>
      </c>
      <c r="AN540" s="411">
        <v>668706</v>
      </c>
      <c r="AO540" s="411">
        <v>555515</v>
      </c>
      <c r="AP540" s="411">
        <v>547785</v>
      </c>
      <c r="AQ540" s="411">
        <v>464545</v>
      </c>
      <c r="AR540" s="412">
        <v>414275</v>
      </c>
      <c r="AS540" s="411">
        <f t="shared" si="167"/>
        <v>6452770</v>
      </c>
      <c r="AT540" s="411">
        <f t="shared" si="168"/>
        <v>3779752.8709677421</v>
      </c>
      <c r="AU540" s="411">
        <f t="shared" si="169"/>
        <v>1093166.6117908787</v>
      </c>
      <c r="AV540" s="411">
        <f t="shared" si="170"/>
        <v>1579850.5172413792</v>
      </c>
      <c r="AW540" s="411">
        <v>0</v>
      </c>
      <c r="AX540" s="411">
        <v>0</v>
      </c>
      <c r="AY540" s="411">
        <v>0</v>
      </c>
      <c r="AZ540" s="411">
        <v>0</v>
      </c>
      <c r="BA540" s="411">
        <v>0</v>
      </c>
      <c r="BB540" s="411">
        <v>0</v>
      </c>
      <c r="BC540" s="411">
        <v>0</v>
      </c>
      <c r="BD540" s="411">
        <v>0</v>
      </c>
      <c r="BE540" s="411">
        <v>0</v>
      </c>
      <c r="BF540" s="411">
        <v>0</v>
      </c>
      <c r="BG540" s="411">
        <v>0</v>
      </c>
      <c r="BH540" s="412">
        <v>0</v>
      </c>
      <c r="BI540" s="411">
        <f t="shared" si="171"/>
        <v>0</v>
      </c>
      <c r="BJ540" s="411">
        <v>402221</v>
      </c>
      <c r="BK540" s="411">
        <v>429254</v>
      </c>
      <c r="BL540" s="411">
        <v>489190</v>
      </c>
      <c r="BM540" s="411">
        <v>533500</v>
      </c>
      <c r="BN540" s="411">
        <v>623251</v>
      </c>
      <c r="BO540" s="411">
        <v>636603</v>
      </c>
      <c r="BP540" s="411">
        <v>687925</v>
      </c>
      <c r="BQ540" s="411">
        <v>668706</v>
      </c>
      <c r="BR540" s="411">
        <v>555515</v>
      </c>
      <c r="BS540" s="411">
        <v>547785</v>
      </c>
      <c r="BT540" s="411">
        <v>464545</v>
      </c>
      <c r="BU540" s="412">
        <v>414275</v>
      </c>
      <c r="BV540" s="411">
        <f t="shared" si="172"/>
        <v>6452770</v>
      </c>
      <c r="BW540" s="411">
        <v>0</v>
      </c>
      <c r="BX540" s="411">
        <v>0</v>
      </c>
      <c r="BY540" s="411">
        <v>0</v>
      </c>
      <c r="BZ540" s="411">
        <v>0</v>
      </c>
      <c r="CA540" s="411">
        <v>0</v>
      </c>
      <c r="CB540" s="411">
        <v>0</v>
      </c>
      <c r="CC540" s="411">
        <v>0</v>
      </c>
      <c r="CD540" s="411">
        <v>0</v>
      </c>
      <c r="CE540" s="411">
        <v>0</v>
      </c>
      <c r="CF540" s="411">
        <v>0</v>
      </c>
      <c r="CG540" s="411">
        <v>0</v>
      </c>
      <c r="CH540" s="412">
        <v>0</v>
      </c>
      <c r="CI540" s="411">
        <f t="shared" si="173"/>
        <v>0</v>
      </c>
      <c r="CJ540" s="411">
        <v>402221</v>
      </c>
      <c r="CK540" s="411">
        <v>429254</v>
      </c>
      <c r="CL540" s="411">
        <v>489190</v>
      </c>
      <c r="CM540" s="411">
        <v>533500</v>
      </c>
      <c r="CN540" s="411">
        <v>623251</v>
      </c>
      <c r="CO540" s="411">
        <v>636603</v>
      </c>
      <c r="CP540" s="411">
        <v>687925</v>
      </c>
      <c r="CQ540" s="411">
        <v>668706</v>
      </c>
      <c r="CR540" s="411">
        <v>555515</v>
      </c>
      <c r="CS540" s="411">
        <v>547785</v>
      </c>
      <c r="CT540" s="411">
        <v>464545</v>
      </c>
      <c r="CU540" s="412">
        <v>414275</v>
      </c>
      <c r="CV540" s="411">
        <f t="shared" si="174"/>
        <v>6452770</v>
      </c>
      <c r="CW540" s="411">
        <v>-27734.402656191058</v>
      </c>
      <c r="CX540" s="411">
        <v>-30360.91133272944</v>
      </c>
      <c r="CY540" s="411">
        <v>-30407.761974598281</v>
      </c>
      <c r="CZ540" s="411">
        <v>-29080.71668128598</v>
      </c>
      <c r="DA540" s="411">
        <v>-33752.781393746482</v>
      </c>
      <c r="DB540" s="411">
        <v>-27357.309070648167</v>
      </c>
      <c r="DC540" s="411">
        <v>-16976.50723909133</v>
      </c>
      <c r="DD540" s="411">
        <v>-13878.415180029551</v>
      </c>
      <c r="DE540" s="411">
        <v>-9363.1043308365151</v>
      </c>
      <c r="DF540" s="411">
        <v>-5719.0869112928631</v>
      </c>
      <c r="DG540" s="411">
        <v>-1974.6244099124538</v>
      </c>
      <c r="DH540" s="412">
        <v>0</v>
      </c>
      <c r="DI540" s="411">
        <f t="shared" si="175"/>
        <v>-226605.6211803621</v>
      </c>
      <c r="DJ540" s="411">
        <v>374486.59734380891</v>
      </c>
      <c r="DK540" s="411">
        <v>398893.08866727061</v>
      </c>
      <c r="DL540" s="411">
        <v>458782.23802540172</v>
      </c>
      <c r="DM540" s="411">
        <v>504419.28331871401</v>
      </c>
      <c r="DN540" s="411">
        <v>589498.2186062535</v>
      </c>
      <c r="DO540" s="411">
        <v>609245.69092935184</v>
      </c>
      <c r="DP540" s="411">
        <v>670948.49276090856</v>
      </c>
      <c r="DQ540" s="411">
        <v>654827.58481997042</v>
      </c>
      <c r="DR540" s="411">
        <v>546151.89566916355</v>
      </c>
      <c r="DS540" s="411">
        <v>542065.91308870714</v>
      </c>
      <c r="DT540" s="411">
        <v>462570.37559008755</v>
      </c>
      <c r="DU540" s="412">
        <v>414275</v>
      </c>
      <c r="DV540" s="411">
        <f t="shared" si="176"/>
        <v>6226164.3788196379</v>
      </c>
      <c r="DW540" s="412">
        <v>374486.59734380891</v>
      </c>
      <c r="DX540" s="412">
        <v>398893.08866727061</v>
      </c>
      <c r="DY540" s="412">
        <v>458782.23802540172</v>
      </c>
      <c r="DZ540" s="412">
        <v>504419.28331871401</v>
      </c>
      <c r="EA540" s="412">
        <v>589498.2186062535</v>
      </c>
      <c r="EB540" s="412">
        <v>609245.69092935184</v>
      </c>
      <c r="EC540" s="412">
        <v>670948.49276090856</v>
      </c>
      <c r="ED540" s="412">
        <v>654827.58481997042</v>
      </c>
      <c r="EE540" s="412">
        <v>546151.89566916355</v>
      </c>
      <c r="EF540" s="412">
        <v>542065.91308870714</v>
      </c>
      <c r="EG540" s="412">
        <v>462570.37559008755</v>
      </c>
      <c r="EH540" s="412">
        <v>414275</v>
      </c>
      <c r="EI540" s="411">
        <f t="shared" si="177"/>
        <v>6226164.3788196379</v>
      </c>
      <c r="EK540" s="411">
        <f t="shared" si="178"/>
        <v>6226164.3788196379</v>
      </c>
      <c r="EL540" s="7">
        <f t="shared" si="179"/>
        <v>0</v>
      </c>
    </row>
    <row r="541" spans="1:142">
      <c r="A541" s="365" t="str">
        <f t="shared" si="161"/>
        <v xml:space="preserve"> 109</v>
      </c>
      <c r="B541" s="370" t="s">
        <v>953</v>
      </c>
      <c r="C541" s="370" t="s">
        <v>1169</v>
      </c>
      <c r="D541" s="411">
        <v>407039</v>
      </c>
      <c r="E541" s="411">
        <v>431185</v>
      </c>
      <c r="F541" s="411">
        <v>488398</v>
      </c>
      <c r="G541" s="411">
        <v>533142</v>
      </c>
      <c r="H541" s="411">
        <v>624094</v>
      </c>
      <c r="I541" s="411">
        <v>645720</v>
      </c>
      <c r="J541" s="411">
        <v>687606</v>
      </c>
      <c r="K541" s="411">
        <v>668311</v>
      </c>
      <c r="L541" s="411">
        <v>554873</v>
      </c>
      <c r="M541" s="411">
        <v>548356</v>
      </c>
      <c r="N541" s="411">
        <v>464142</v>
      </c>
      <c r="O541" s="412">
        <v>413575</v>
      </c>
      <c r="P541" s="411">
        <f t="shared" si="162"/>
        <v>6466441</v>
      </c>
      <c r="Q541" s="411">
        <f t="shared" si="163"/>
        <v>3795003.1612903224</v>
      </c>
      <c r="R541" s="411">
        <f t="shared" si="164"/>
        <v>1092296.424916574</v>
      </c>
      <c r="S541" s="411">
        <f t="shared" si="165"/>
        <v>1579141.4137931035</v>
      </c>
      <c r="T541" s="411">
        <v>-4818.0000000000309</v>
      </c>
      <c r="U541" s="411">
        <v>-1930.9999999999877</v>
      </c>
      <c r="V541" s="411">
        <v>791.99999999997499</v>
      </c>
      <c r="W541" s="411">
        <v>357.99999999997863</v>
      </c>
      <c r="X541" s="411">
        <v>-842.99999999995021</v>
      </c>
      <c r="Y541" s="411">
        <v>-9117.0000000000218</v>
      </c>
      <c r="Z541" s="411">
        <v>318.99999999995339</v>
      </c>
      <c r="AA541" s="411">
        <v>394.99999999998317</v>
      </c>
      <c r="AB541" s="411">
        <v>642.00000000004729</v>
      </c>
      <c r="AC541" s="411">
        <v>-570.99999999999</v>
      </c>
      <c r="AD541" s="411">
        <v>403.00000000000773</v>
      </c>
      <c r="AE541" s="412">
        <v>699.99999999999488</v>
      </c>
      <c r="AF541" s="411">
        <f t="shared" si="166"/>
        <v>-13671.000000000042</v>
      </c>
      <c r="AG541" s="411">
        <v>402220.99999999994</v>
      </c>
      <c r="AH541" s="411">
        <v>429254</v>
      </c>
      <c r="AI541" s="411">
        <v>489190</v>
      </c>
      <c r="AJ541" s="411">
        <v>533500</v>
      </c>
      <c r="AK541" s="411">
        <v>623251.00000000012</v>
      </c>
      <c r="AL541" s="411">
        <v>636603</v>
      </c>
      <c r="AM541" s="411">
        <v>687925</v>
      </c>
      <c r="AN541" s="411">
        <v>668706</v>
      </c>
      <c r="AO541" s="411">
        <v>555515</v>
      </c>
      <c r="AP541" s="411">
        <v>547784.99999999988</v>
      </c>
      <c r="AQ541" s="411">
        <v>464545.00000000006</v>
      </c>
      <c r="AR541" s="412">
        <v>414274.99999999994</v>
      </c>
      <c r="AS541" s="411">
        <f t="shared" si="167"/>
        <v>6452770</v>
      </c>
      <c r="AT541" s="411">
        <f t="shared" si="168"/>
        <v>3779752.8709677421</v>
      </c>
      <c r="AU541" s="411">
        <f t="shared" si="169"/>
        <v>1093166.6117908787</v>
      </c>
      <c r="AV541" s="411">
        <f t="shared" si="170"/>
        <v>1579850.5172413792</v>
      </c>
      <c r="AW541" s="411">
        <v>0</v>
      </c>
      <c r="AX541" s="411">
        <v>0</v>
      </c>
      <c r="AY541" s="411">
        <v>0</v>
      </c>
      <c r="AZ541" s="411">
        <v>0</v>
      </c>
      <c r="BA541" s="411">
        <v>0</v>
      </c>
      <c r="BB541" s="411">
        <v>0</v>
      </c>
      <c r="BC541" s="411">
        <v>0</v>
      </c>
      <c r="BD541" s="411">
        <v>0</v>
      </c>
      <c r="BE541" s="411">
        <v>0</v>
      </c>
      <c r="BF541" s="411">
        <v>0</v>
      </c>
      <c r="BG541" s="411">
        <v>0</v>
      </c>
      <c r="BH541" s="412">
        <v>0</v>
      </c>
      <c r="BI541" s="411">
        <f t="shared" si="171"/>
        <v>0</v>
      </c>
      <c r="BJ541" s="411">
        <v>402220.99999999994</v>
      </c>
      <c r="BK541" s="411">
        <v>429254</v>
      </c>
      <c r="BL541" s="411">
        <v>489190</v>
      </c>
      <c r="BM541" s="411">
        <v>533500</v>
      </c>
      <c r="BN541" s="411">
        <v>623251.00000000012</v>
      </c>
      <c r="BO541" s="411">
        <v>636603</v>
      </c>
      <c r="BP541" s="411">
        <v>687925</v>
      </c>
      <c r="BQ541" s="411">
        <v>668706</v>
      </c>
      <c r="BR541" s="411">
        <v>555515</v>
      </c>
      <c r="BS541" s="411">
        <v>547784.99999999988</v>
      </c>
      <c r="BT541" s="411">
        <v>464545.00000000006</v>
      </c>
      <c r="BU541" s="412">
        <v>414274.99999999994</v>
      </c>
      <c r="BV541" s="411">
        <f t="shared" si="172"/>
        <v>6452770</v>
      </c>
      <c r="BW541" s="411">
        <v>0</v>
      </c>
      <c r="BX541" s="411">
        <v>0</v>
      </c>
      <c r="BY541" s="411">
        <v>0</v>
      </c>
      <c r="BZ541" s="411">
        <v>0</v>
      </c>
      <c r="CA541" s="411">
        <v>0</v>
      </c>
      <c r="CB541" s="411">
        <v>0</v>
      </c>
      <c r="CC541" s="411">
        <v>0</v>
      </c>
      <c r="CD541" s="411">
        <v>0</v>
      </c>
      <c r="CE541" s="411">
        <v>0</v>
      </c>
      <c r="CF541" s="411">
        <v>0</v>
      </c>
      <c r="CG541" s="411">
        <v>0</v>
      </c>
      <c r="CH541" s="412">
        <v>0</v>
      </c>
      <c r="CI541" s="411">
        <f t="shared" si="173"/>
        <v>0</v>
      </c>
      <c r="CJ541" s="411">
        <v>402220.99999999994</v>
      </c>
      <c r="CK541" s="411">
        <v>429254</v>
      </c>
      <c r="CL541" s="411">
        <v>489190</v>
      </c>
      <c r="CM541" s="411">
        <v>533500</v>
      </c>
      <c r="CN541" s="411">
        <v>623251.00000000012</v>
      </c>
      <c r="CO541" s="411">
        <v>636603</v>
      </c>
      <c r="CP541" s="411">
        <v>687925</v>
      </c>
      <c r="CQ541" s="411">
        <v>668706</v>
      </c>
      <c r="CR541" s="411">
        <v>555515</v>
      </c>
      <c r="CS541" s="411">
        <v>547784.99999999988</v>
      </c>
      <c r="CT541" s="411">
        <v>464545.00000000006</v>
      </c>
      <c r="CU541" s="412">
        <v>414274.99999999994</v>
      </c>
      <c r="CV541" s="411">
        <f t="shared" si="174"/>
        <v>6452770</v>
      </c>
      <c r="CW541" s="411">
        <v>-27734.402656191061</v>
      </c>
      <c r="CX541" s="411">
        <v>-30360.911332729444</v>
      </c>
      <c r="CY541" s="411">
        <v>-30407.761974598285</v>
      </c>
      <c r="CZ541" s="411">
        <v>-29080.716681285983</v>
      </c>
      <c r="DA541" s="411">
        <v>-33752.781393746482</v>
      </c>
      <c r="DB541" s="411">
        <v>-27357.309070648171</v>
      </c>
      <c r="DC541" s="411">
        <v>-16976.50723909133</v>
      </c>
      <c r="DD541" s="411">
        <v>-13878.415180029551</v>
      </c>
      <c r="DE541" s="411">
        <v>-9363.1043308365151</v>
      </c>
      <c r="DF541" s="411">
        <v>-5719.0869112928622</v>
      </c>
      <c r="DG541" s="411">
        <v>-1974.6244099124538</v>
      </c>
      <c r="DH541" s="412">
        <v>0</v>
      </c>
      <c r="DI541" s="411">
        <f t="shared" si="175"/>
        <v>-226605.6211803621</v>
      </c>
      <c r="DJ541" s="411">
        <v>374486.59734380897</v>
      </c>
      <c r="DK541" s="411">
        <v>398893.08866727049</v>
      </c>
      <c r="DL541" s="411">
        <v>458782.23802540172</v>
      </c>
      <c r="DM541" s="411">
        <v>504419.28331871401</v>
      </c>
      <c r="DN541" s="411">
        <v>589498.21860625362</v>
      </c>
      <c r="DO541" s="411">
        <v>609245.69092935184</v>
      </c>
      <c r="DP541" s="411">
        <v>670948.49276090867</v>
      </c>
      <c r="DQ541" s="411">
        <v>654827.58481997042</v>
      </c>
      <c r="DR541" s="411">
        <v>546151.89566916355</v>
      </c>
      <c r="DS541" s="411">
        <v>542065.91308870714</v>
      </c>
      <c r="DT541" s="411">
        <v>462570.37559008761</v>
      </c>
      <c r="DU541" s="412">
        <v>414274.99999999994</v>
      </c>
      <c r="DV541" s="411">
        <f t="shared" si="176"/>
        <v>6226164.3788196379</v>
      </c>
      <c r="DW541" s="412">
        <v>374486.59734380897</v>
      </c>
      <c r="DX541" s="412">
        <v>398893.08866727049</v>
      </c>
      <c r="DY541" s="412">
        <v>458782.23802540172</v>
      </c>
      <c r="DZ541" s="412">
        <v>504419.28331871401</v>
      </c>
      <c r="EA541" s="412">
        <v>589498.21860625362</v>
      </c>
      <c r="EB541" s="412">
        <v>609245.69092935184</v>
      </c>
      <c r="EC541" s="412">
        <v>670948.49276090867</v>
      </c>
      <c r="ED541" s="412">
        <v>654827.58481997042</v>
      </c>
      <c r="EE541" s="412">
        <v>546151.89566916355</v>
      </c>
      <c r="EF541" s="412">
        <v>542065.91308870714</v>
      </c>
      <c r="EG541" s="412">
        <v>462570.37559008761</v>
      </c>
      <c r="EH541" s="412">
        <v>414274.99999999994</v>
      </c>
      <c r="EI541" s="411">
        <f t="shared" si="177"/>
        <v>6226164.3788196379</v>
      </c>
      <c r="EK541" s="411">
        <f t="shared" si="178"/>
        <v>6226164.3788196379</v>
      </c>
      <c r="EL541" s="7">
        <f t="shared" si="179"/>
        <v>0</v>
      </c>
    </row>
    <row r="542" spans="1:142">
      <c r="A542" s="365" t="str">
        <f t="shared" si="161"/>
        <v xml:space="preserve"> 109</v>
      </c>
      <c r="B542" s="370" t="s">
        <v>953</v>
      </c>
      <c r="C542" s="370" t="s">
        <v>1170</v>
      </c>
      <c r="D542" s="411">
        <v>407039</v>
      </c>
      <c r="E542" s="411">
        <v>431185</v>
      </c>
      <c r="F542" s="411">
        <v>488398</v>
      </c>
      <c r="G542" s="411">
        <v>533142</v>
      </c>
      <c r="H542" s="411">
        <v>624094</v>
      </c>
      <c r="I542" s="411">
        <v>645720</v>
      </c>
      <c r="J542" s="411">
        <v>687606</v>
      </c>
      <c r="K542" s="411">
        <v>668311</v>
      </c>
      <c r="L542" s="411">
        <v>554873</v>
      </c>
      <c r="M542" s="411">
        <v>548356</v>
      </c>
      <c r="N542" s="411">
        <v>464142</v>
      </c>
      <c r="O542" s="412">
        <v>413575</v>
      </c>
      <c r="P542" s="411">
        <f t="shared" si="162"/>
        <v>6466441</v>
      </c>
      <c r="Q542" s="411">
        <f t="shared" si="163"/>
        <v>3795003.1612903224</v>
      </c>
      <c r="R542" s="411">
        <f t="shared" si="164"/>
        <v>1092296.424916574</v>
      </c>
      <c r="S542" s="411">
        <f t="shared" si="165"/>
        <v>1579141.4137931035</v>
      </c>
      <c r="T542" s="411">
        <v>-4818.0000000000309</v>
      </c>
      <c r="U542" s="411">
        <v>-1930.9999999999877</v>
      </c>
      <c r="V542" s="411">
        <v>791.99999999997499</v>
      </c>
      <c r="W542" s="411">
        <v>357.99999999997863</v>
      </c>
      <c r="X542" s="411">
        <v>-842.99999999995021</v>
      </c>
      <c r="Y542" s="411">
        <v>-9117.0000000000218</v>
      </c>
      <c r="Z542" s="411">
        <v>318.99999999995339</v>
      </c>
      <c r="AA542" s="411">
        <v>394.99999999998317</v>
      </c>
      <c r="AB542" s="411">
        <v>642.00000000004729</v>
      </c>
      <c r="AC542" s="411">
        <v>-570.99999999999</v>
      </c>
      <c r="AD542" s="411">
        <v>403.00000000000773</v>
      </c>
      <c r="AE542" s="412">
        <v>699.99999999999488</v>
      </c>
      <c r="AF542" s="411">
        <f t="shared" si="166"/>
        <v>-13671.000000000042</v>
      </c>
      <c r="AG542" s="411">
        <v>402221</v>
      </c>
      <c r="AH542" s="411">
        <v>429254</v>
      </c>
      <c r="AI542" s="411">
        <v>489190</v>
      </c>
      <c r="AJ542" s="411">
        <v>533500</v>
      </c>
      <c r="AK542" s="411">
        <v>623251</v>
      </c>
      <c r="AL542" s="411">
        <v>636602.99999999988</v>
      </c>
      <c r="AM542" s="411">
        <v>687925</v>
      </c>
      <c r="AN542" s="411">
        <v>668706</v>
      </c>
      <c r="AO542" s="411">
        <v>555515</v>
      </c>
      <c r="AP542" s="411">
        <v>547784.99999999988</v>
      </c>
      <c r="AQ542" s="411">
        <v>464545.00000000012</v>
      </c>
      <c r="AR542" s="412">
        <v>414274.99999999994</v>
      </c>
      <c r="AS542" s="411">
        <f t="shared" si="167"/>
        <v>6452770</v>
      </c>
      <c r="AT542" s="411">
        <f t="shared" si="168"/>
        <v>3779752.8709677421</v>
      </c>
      <c r="AU542" s="411">
        <f t="shared" si="169"/>
        <v>1093166.6117908787</v>
      </c>
      <c r="AV542" s="411">
        <f t="shared" si="170"/>
        <v>1579850.5172413792</v>
      </c>
      <c r="AW542" s="411">
        <v>0</v>
      </c>
      <c r="AX542" s="411">
        <v>0</v>
      </c>
      <c r="AY542" s="411">
        <v>0</v>
      </c>
      <c r="AZ542" s="411">
        <v>0</v>
      </c>
      <c r="BA542" s="411">
        <v>0</v>
      </c>
      <c r="BB542" s="411">
        <v>0</v>
      </c>
      <c r="BC542" s="411">
        <v>0</v>
      </c>
      <c r="BD542" s="411">
        <v>0</v>
      </c>
      <c r="BE542" s="411">
        <v>0</v>
      </c>
      <c r="BF542" s="411">
        <v>0</v>
      </c>
      <c r="BG542" s="411">
        <v>0</v>
      </c>
      <c r="BH542" s="412">
        <v>0</v>
      </c>
      <c r="BI542" s="411">
        <f t="shared" si="171"/>
        <v>0</v>
      </c>
      <c r="BJ542" s="411">
        <v>402221</v>
      </c>
      <c r="BK542" s="411">
        <v>429254</v>
      </c>
      <c r="BL542" s="411">
        <v>489190</v>
      </c>
      <c r="BM542" s="411">
        <v>533500</v>
      </c>
      <c r="BN542" s="411">
        <v>623251</v>
      </c>
      <c r="BO542" s="411">
        <v>636602.99999999988</v>
      </c>
      <c r="BP542" s="411">
        <v>687925</v>
      </c>
      <c r="BQ542" s="411">
        <v>668706</v>
      </c>
      <c r="BR542" s="411">
        <v>555515</v>
      </c>
      <c r="BS542" s="411">
        <v>547784.99999999988</v>
      </c>
      <c r="BT542" s="411">
        <v>464545.00000000012</v>
      </c>
      <c r="BU542" s="412">
        <v>414274.99999999994</v>
      </c>
      <c r="BV542" s="411">
        <f t="shared" si="172"/>
        <v>6452770</v>
      </c>
      <c r="BW542" s="411">
        <v>0</v>
      </c>
      <c r="BX542" s="411">
        <v>0</v>
      </c>
      <c r="BY542" s="411">
        <v>0</v>
      </c>
      <c r="BZ542" s="411">
        <v>0</v>
      </c>
      <c r="CA542" s="411">
        <v>0</v>
      </c>
      <c r="CB542" s="411">
        <v>0</v>
      </c>
      <c r="CC542" s="411">
        <v>0</v>
      </c>
      <c r="CD542" s="411">
        <v>0</v>
      </c>
      <c r="CE542" s="411">
        <v>0</v>
      </c>
      <c r="CF542" s="411">
        <v>0</v>
      </c>
      <c r="CG542" s="411">
        <v>0</v>
      </c>
      <c r="CH542" s="412">
        <v>0</v>
      </c>
      <c r="CI542" s="411">
        <f t="shared" si="173"/>
        <v>0</v>
      </c>
      <c r="CJ542" s="411">
        <v>402221</v>
      </c>
      <c r="CK542" s="411">
        <v>429254</v>
      </c>
      <c r="CL542" s="411">
        <v>489190</v>
      </c>
      <c r="CM542" s="411">
        <v>533500</v>
      </c>
      <c r="CN542" s="411">
        <v>623251</v>
      </c>
      <c r="CO542" s="411">
        <v>636602.99999999988</v>
      </c>
      <c r="CP542" s="411">
        <v>687925</v>
      </c>
      <c r="CQ542" s="411">
        <v>668706</v>
      </c>
      <c r="CR542" s="411">
        <v>555515</v>
      </c>
      <c r="CS542" s="411">
        <v>547784.99999999988</v>
      </c>
      <c r="CT542" s="411">
        <v>464545.00000000012</v>
      </c>
      <c r="CU542" s="412">
        <v>414274.99999999994</v>
      </c>
      <c r="CV542" s="411">
        <f t="shared" si="174"/>
        <v>6452770</v>
      </c>
      <c r="CW542" s="411">
        <v>-27734.402656191061</v>
      </c>
      <c r="CX542" s="411">
        <v>-30360.91133272944</v>
      </c>
      <c r="CY542" s="411">
        <v>-30407.761974598285</v>
      </c>
      <c r="CZ542" s="411">
        <v>-29080.71668128598</v>
      </c>
      <c r="DA542" s="411">
        <v>-33752.781393746489</v>
      </c>
      <c r="DB542" s="411">
        <v>-27357.309070648171</v>
      </c>
      <c r="DC542" s="411">
        <v>-16976.50723909133</v>
      </c>
      <c r="DD542" s="411">
        <v>-13878.415180029551</v>
      </c>
      <c r="DE542" s="411">
        <v>-9363.1043308365151</v>
      </c>
      <c r="DF542" s="411">
        <v>-5719.0869112928631</v>
      </c>
      <c r="DG542" s="411">
        <v>-1974.6244099124538</v>
      </c>
      <c r="DH542" s="412">
        <v>0</v>
      </c>
      <c r="DI542" s="411">
        <f t="shared" si="175"/>
        <v>-226605.6211803621</v>
      </c>
      <c r="DJ542" s="411">
        <v>374486.59734380891</v>
      </c>
      <c r="DK542" s="411">
        <v>398893.08866727055</v>
      </c>
      <c r="DL542" s="411">
        <v>458782.23802540172</v>
      </c>
      <c r="DM542" s="411">
        <v>504419.28331871401</v>
      </c>
      <c r="DN542" s="411">
        <v>589498.21860625362</v>
      </c>
      <c r="DO542" s="411">
        <v>609245.69092935172</v>
      </c>
      <c r="DP542" s="411">
        <v>670948.49276090867</v>
      </c>
      <c r="DQ542" s="411">
        <v>654827.58481997042</v>
      </c>
      <c r="DR542" s="411">
        <v>546151.89566916355</v>
      </c>
      <c r="DS542" s="411">
        <v>542065.91308870702</v>
      </c>
      <c r="DT542" s="411">
        <v>462570.37559008761</v>
      </c>
      <c r="DU542" s="412">
        <v>414274.99999999994</v>
      </c>
      <c r="DV542" s="411">
        <f t="shared" si="176"/>
        <v>6226164.3788196379</v>
      </c>
      <c r="DW542" s="412">
        <v>374486.59734380891</v>
      </c>
      <c r="DX542" s="412">
        <v>398893.08866727055</v>
      </c>
      <c r="DY542" s="412">
        <v>458782.23802540172</v>
      </c>
      <c r="DZ542" s="412">
        <v>504419.28331871401</v>
      </c>
      <c r="EA542" s="412">
        <v>589498.21860625362</v>
      </c>
      <c r="EB542" s="412">
        <v>609245.69092935172</v>
      </c>
      <c r="EC542" s="412">
        <v>670948.49276090867</v>
      </c>
      <c r="ED542" s="412">
        <v>654827.58481997042</v>
      </c>
      <c r="EE542" s="412">
        <v>546151.89566916355</v>
      </c>
      <c r="EF542" s="412">
        <v>542065.91308870702</v>
      </c>
      <c r="EG542" s="412">
        <v>462570.37559008761</v>
      </c>
      <c r="EH542" s="412">
        <v>414274.99999999994</v>
      </c>
      <c r="EI542" s="411">
        <f t="shared" si="177"/>
        <v>6226164.3788196379</v>
      </c>
      <c r="EK542" s="411">
        <f t="shared" si="178"/>
        <v>6226164.3788196379</v>
      </c>
      <c r="EL542" s="7">
        <f t="shared" si="179"/>
        <v>0</v>
      </c>
    </row>
    <row r="543" spans="1:142">
      <c r="A543" s="365" t="str">
        <f t="shared" si="161"/>
        <v xml:space="preserve"> 109</v>
      </c>
      <c r="B543" s="370" t="s">
        <v>953</v>
      </c>
      <c r="C543" s="370" t="s">
        <v>1171</v>
      </c>
      <c r="D543" s="411">
        <v>407039</v>
      </c>
      <c r="E543" s="411">
        <v>431185</v>
      </c>
      <c r="F543" s="411">
        <v>488398</v>
      </c>
      <c r="G543" s="411">
        <v>533142</v>
      </c>
      <c r="H543" s="411">
        <v>624094</v>
      </c>
      <c r="I543" s="411">
        <v>645720</v>
      </c>
      <c r="J543" s="411">
        <v>687606</v>
      </c>
      <c r="K543" s="411">
        <v>668311</v>
      </c>
      <c r="L543" s="411">
        <v>554873</v>
      </c>
      <c r="M543" s="411">
        <v>548356</v>
      </c>
      <c r="N543" s="411">
        <v>464142</v>
      </c>
      <c r="O543" s="412">
        <v>413575</v>
      </c>
      <c r="P543" s="411">
        <f t="shared" si="162"/>
        <v>6466441</v>
      </c>
      <c r="Q543" s="411">
        <f t="shared" si="163"/>
        <v>3795003.1612903224</v>
      </c>
      <c r="R543" s="411">
        <f t="shared" si="164"/>
        <v>1092296.424916574</v>
      </c>
      <c r="S543" s="411">
        <f t="shared" si="165"/>
        <v>1579141.4137931035</v>
      </c>
      <c r="T543" s="411">
        <v>-4818.0000000000309</v>
      </c>
      <c r="U543" s="411">
        <v>-1930.9999999999877</v>
      </c>
      <c r="V543" s="411">
        <v>791.99999999997499</v>
      </c>
      <c r="W543" s="411">
        <v>357.99999999997863</v>
      </c>
      <c r="X543" s="411">
        <v>-842.99999999995021</v>
      </c>
      <c r="Y543" s="411">
        <v>-9117.0000000000218</v>
      </c>
      <c r="Z543" s="411">
        <v>318.99999999995339</v>
      </c>
      <c r="AA543" s="411">
        <v>394.99999999998317</v>
      </c>
      <c r="AB543" s="411">
        <v>642.00000000004729</v>
      </c>
      <c r="AC543" s="411">
        <v>-570.99999999999</v>
      </c>
      <c r="AD543" s="411">
        <v>403.00000000000773</v>
      </c>
      <c r="AE543" s="412">
        <v>699.99999999999488</v>
      </c>
      <c r="AF543" s="411">
        <f t="shared" si="166"/>
        <v>-13671.000000000042</v>
      </c>
      <c r="AG543" s="411">
        <v>402221</v>
      </c>
      <c r="AH543" s="411">
        <v>429253.99999999994</v>
      </c>
      <c r="AI543" s="411">
        <v>489189.99999999994</v>
      </c>
      <c r="AJ543" s="411">
        <v>533500</v>
      </c>
      <c r="AK543" s="411">
        <v>623251.00000000012</v>
      </c>
      <c r="AL543" s="411">
        <v>636602.99999999988</v>
      </c>
      <c r="AM543" s="411">
        <v>687925</v>
      </c>
      <c r="AN543" s="411">
        <v>668706.00000000012</v>
      </c>
      <c r="AO543" s="411">
        <v>555515</v>
      </c>
      <c r="AP543" s="411">
        <v>547785</v>
      </c>
      <c r="AQ543" s="411">
        <v>464545</v>
      </c>
      <c r="AR543" s="412">
        <v>414274.99999999994</v>
      </c>
      <c r="AS543" s="411">
        <f t="shared" si="167"/>
        <v>6452770</v>
      </c>
      <c r="AT543" s="411">
        <f t="shared" si="168"/>
        <v>3779752.8709677421</v>
      </c>
      <c r="AU543" s="411">
        <f t="shared" si="169"/>
        <v>1093166.6117908789</v>
      </c>
      <c r="AV543" s="411">
        <f t="shared" si="170"/>
        <v>1579850.5172413792</v>
      </c>
      <c r="AW543" s="411">
        <v>0</v>
      </c>
      <c r="AX543" s="411">
        <v>0</v>
      </c>
      <c r="AY543" s="411">
        <v>0</v>
      </c>
      <c r="AZ543" s="411">
        <v>0</v>
      </c>
      <c r="BA543" s="411">
        <v>0</v>
      </c>
      <c r="BB543" s="411">
        <v>0</v>
      </c>
      <c r="BC543" s="411">
        <v>0</v>
      </c>
      <c r="BD543" s="411">
        <v>0</v>
      </c>
      <c r="BE543" s="411">
        <v>0</v>
      </c>
      <c r="BF543" s="411">
        <v>0</v>
      </c>
      <c r="BG543" s="411">
        <v>0</v>
      </c>
      <c r="BH543" s="412">
        <v>0</v>
      </c>
      <c r="BI543" s="411">
        <f t="shared" si="171"/>
        <v>0</v>
      </c>
      <c r="BJ543" s="411">
        <v>402221</v>
      </c>
      <c r="BK543" s="411">
        <v>429253.99999999994</v>
      </c>
      <c r="BL543" s="411">
        <v>489189.99999999994</v>
      </c>
      <c r="BM543" s="411">
        <v>533500</v>
      </c>
      <c r="BN543" s="411">
        <v>623251.00000000012</v>
      </c>
      <c r="BO543" s="411">
        <v>636602.99999999988</v>
      </c>
      <c r="BP543" s="411">
        <v>687925</v>
      </c>
      <c r="BQ543" s="411">
        <v>668706.00000000012</v>
      </c>
      <c r="BR543" s="411">
        <v>555515</v>
      </c>
      <c r="BS543" s="411">
        <v>547785</v>
      </c>
      <c r="BT543" s="411">
        <v>464545</v>
      </c>
      <c r="BU543" s="412">
        <v>414274.99999999994</v>
      </c>
      <c r="BV543" s="411">
        <f t="shared" si="172"/>
        <v>6452770</v>
      </c>
      <c r="BW543" s="411">
        <v>0</v>
      </c>
      <c r="BX543" s="411">
        <v>0</v>
      </c>
      <c r="BY543" s="411">
        <v>0</v>
      </c>
      <c r="BZ543" s="411">
        <v>0</v>
      </c>
      <c r="CA543" s="411">
        <v>0</v>
      </c>
      <c r="CB543" s="411">
        <v>0</v>
      </c>
      <c r="CC543" s="411">
        <v>0</v>
      </c>
      <c r="CD543" s="411">
        <v>0</v>
      </c>
      <c r="CE543" s="411">
        <v>0</v>
      </c>
      <c r="CF543" s="411">
        <v>0</v>
      </c>
      <c r="CG543" s="411">
        <v>0</v>
      </c>
      <c r="CH543" s="412">
        <v>0</v>
      </c>
      <c r="CI543" s="411">
        <f t="shared" si="173"/>
        <v>0</v>
      </c>
      <c r="CJ543" s="411">
        <v>402221</v>
      </c>
      <c r="CK543" s="411">
        <v>429253.99999999994</v>
      </c>
      <c r="CL543" s="411">
        <v>489189.99999999994</v>
      </c>
      <c r="CM543" s="411">
        <v>533500</v>
      </c>
      <c r="CN543" s="411">
        <v>623251.00000000012</v>
      </c>
      <c r="CO543" s="411">
        <v>636602.99999999988</v>
      </c>
      <c r="CP543" s="411">
        <v>687925</v>
      </c>
      <c r="CQ543" s="411">
        <v>668706.00000000012</v>
      </c>
      <c r="CR543" s="411">
        <v>555515</v>
      </c>
      <c r="CS543" s="411">
        <v>547785</v>
      </c>
      <c r="CT543" s="411">
        <v>464545</v>
      </c>
      <c r="CU543" s="412">
        <v>414274.99999999994</v>
      </c>
      <c r="CV543" s="411">
        <f t="shared" si="174"/>
        <v>6452770</v>
      </c>
      <c r="CW543" s="411">
        <v>-27734.402656191061</v>
      </c>
      <c r="CX543" s="411">
        <v>-30360.91133272944</v>
      </c>
      <c r="CY543" s="411">
        <v>-30407.761974598285</v>
      </c>
      <c r="CZ543" s="411">
        <v>-29080.71668128598</v>
      </c>
      <c r="DA543" s="411">
        <v>-33752.781393746482</v>
      </c>
      <c r="DB543" s="411">
        <v>-27357.309070648171</v>
      </c>
      <c r="DC543" s="411">
        <v>-16976.50723909133</v>
      </c>
      <c r="DD543" s="411">
        <v>-13878.415180029551</v>
      </c>
      <c r="DE543" s="411">
        <v>-9363.1043308365151</v>
      </c>
      <c r="DF543" s="411">
        <v>-5719.0869112928631</v>
      </c>
      <c r="DG543" s="411">
        <v>-1974.6244099124538</v>
      </c>
      <c r="DH543" s="412">
        <v>0</v>
      </c>
      <c r="DI543" s="411">
        <f t="shared" si="175"/>
        <v>-226605.6211803621</v>
      </c>
      <c r="DJ543" s="411">
        <v>374486.59734380885</v>
      </c>
      <c r="DK543" s="411">
        <v>398893.08866727049</v>
      </c>
      <c r="DL543" s="411">
        <v>458782.23802540172</v>
      </c>
      <c r="DM543" s="411">
        <v>504419.28331871401</v>
      </c>
      <c r="DN543" s="411">
        <v>589498.2186062535</v>
      </c>
      <c r="DO543" s="411">
        <v>609245.69092935172</v>
      </c>
      <c r="DP543" s="411">
        <v>670948.49276090867</v>
      </c>
      <c r="DQ543" s="411">
        <v>654827.58481997042</v>
      </c>
      <c r="DR543" s="411">
        <v>546151.89566916344</v>
      </c>
      <c r="DS543" s="411">
        <v>542065.91308870714</v>
      </c>
      <c r="DT543" s="411">
        <v>462570.37559008761</v>
      </c>
      <c r="DU543" s="412">
        <v>414274.99999999994</v>
      </c>
      <c r="DV543" s="411">
        <f t="shared" si="176"/>
        <v>6226164.3788196379</v>
      </c>
      <c r="DW543" s="412">
        <v>374486.59734380885</v>
      </c>
      <c r="DX543" s="412">
        <v>398893.08866727049</v>
      </c>
      <c r="DY543" s="412">
        <v>458782.23802540172</v>
      </c>
      <c r="DZ543" s="412">
        <v>504419.28331871401</v>
      </c>
      <c r="EA543" s="412">
        <v>589498.2186062535</v>
      </c>
      <c r="EB543" s="412">
        <v>609245.69092935172</v>
      </c>
      <c r="EC543" s="412">
        <v>670948.49276090867</v>
      </c>
      <c r="ED543" s="412">
        <v>654827.58481997042</v>
      </c>
      <c r="EE543" s="412">
        <v>546151.89566916344</v>
      </c>
      <c r="EF543" s="412">
        <v>542065.91308870714</v>
      </c>
      <c r="EG543" s="412">
        <v>462570.37559008761</v>
      </c>
      <c r="EH543" s="412">
        <v>414274.99999999994</v>
      </c>
      <c r="EI543" s="411">
        <f t="shared" si="177"/>
        <v>6226164.3788196379</v>
      </c>
      <c r="EK543" s="411">
        <f t="shared" si="178"/>
        <v>6226164.3788196379</v>
      </c>
      <c r="EL543" s="7">
        <f t="shared" si="179"/>
        <v>0</v>
      </c>
    </row>
    <row r="544" spans="1:142">
      <c r="A544" s="365" t="str">
        <f t="shared" si="161"/>
        <v xml:space="preserve"> 109</v>
      </c>
      <c r="B544" s="370" t="s">
        <v>953</v>
      </c>
      <c r="C544" s="370" t="s">
        <v>1172</v>
      </c>
      <c r="D544" s="411">
        <v>407039</v>
      </c>
      <c r="E544" s="411">
        <v>431185</v>
      </c>
      <c r="F544" s="411">
        <v>488398</v>
      </c>
      <c r="G544" s="411">
        <v>533142</v>
      </c>
      <c r="H544" s="411">
        <v>624094</v>
      </c>
      <c r="I544" s="411">
        <v>645720</v>
      </c>
      <c r="J544" s="411">
        <v>687606</v>
      </c>
      <c r="K544" s="411">
        <v>668311</v>
      </c>
      <c r="L544" s="411">
        <v>554873</v>
      </c>
      <c r="M544" s="411">
        <v>548356</v>
      </c>
      <c r="N544" s="411">
        <v>464142</v>
      </c>
      <c r="O544" s="412">
        <v>413575</v>
      </c>
      <c r="P544" s="411">
        <f t="shared" si="162"/>
        <v>6466441</v>
      </c>
      <c r="Q544" s="411">
        <f t="shared" si="163"/>
        <v>3795003.1612903224</v>
      </c>
      <c r="R544" s="411">
        <f t="shared" si="164"/>
        <v>1092296.424916574</v>
      </c>
      <c r="S544" s="411">
        <f t="shared" si="165"/>
        <v>1579141.4137931035</v>
      </c>
      <c r="T544" s="411">
        <v>-4818.0000000000309</v>
      </c>
      <c r="U544" s="411">
        <v>-1930.9999999999877</v>
      </c>
      <c r="V544" s="411">
        <v>791.99999999997499</v>
      </c>
      <c r="W544" s="411">
        <v>357.99999999997863</v>
      </c>
      <c r="X544" s="411">
        <v>-842.99999999995021</v>
      </c>
      <c r="Y544" s="411">
        <v>-9117.0000000000218</v>
      </c>
      <c r="Z544" s="411">
        <v>318.99999999995339</v>
      </c>
      <c r="AA544" s="411">
        <v>394.99999999998317</v>
      </c>
      <c r="AB544" s="411">
        <v>642.00000000004729</v>
      </c>
      <c r="AC544" s="411">
        <v>-570.99999999999</v>
      </c>
      <c r="AD544" s="411">
        <v>403.00000000000773</v>
      </c>
      <c r="AE544" s="412">
        <v>699.99999999999488</v>
      </c>
      <c r="AF544" s="411">
        <f t="shared" si="166"/>
        <v>-13671.000000000042</v>
      </c>
      <c r="AG544" s="411">
        <v>402221</v>
      </c>
      <c r="AH544" s="411">
        <v>429254</v>
      </c>
      <c r="AI544" s="411">
        <v>489190</v>
      </c>
      <c r="AJ544" s="411">
        <v>533500.00000000012</v>
      </c>
      <c r="AK544" s="411">
        <v>623251</v>
      </c>
      <c r="AL544" s="411">
        <v>636602.99999999988</v>
      </c>
      <c r="AM544" s="411">
        <v>687925</v>
      </c>
      <c r="AN544" s="411">
        <v>668706</v>
      </c>
      <c r="AO544" s="411">
        <v>555515.00000000012</v>
      </c>
      <c r="AP544" s="411">
        <v>547785.00000000012</v>
      </c>
      <c r="AQ544" s="411">
        <v>464545</v>
      </c>
      <c r="AR544" s="412">
        <v>414274.99999999994</v>
      </c>
      <c r="AS544" s="411">
        <f t="shared" si="167"/>
        <v>6452770</v>
      </c>
      <c r="AT544" s="411">
        <f t="shared" si="168"/>
        <v>3779752.8709677421</v>
      </c>
      <c r="AU544" s="411">
        <f t="shared" si="169"/>
        <v>1093166.6117908787</v>
      </c>
      <c r="AV544" s="411">
        <f t="shared" si="170"/>
        <v>1579850.5172413792</v>
      </c>
      <c r="AW544" s="411">
        <v>0</v>
      </c>
      <c r="AX544" s="411">
        <v>0</v>
      </c>
      <c r="AY544" s="411">
        <v>0</v>
      </c>
      <c r="AZ544" s="411">
        <v>0</v>
      </c>
      <c r="BA544" s="411">
        <v>0</v>
      </c>
      <c r="BB544" s="411">
        <v>0</v>
      </c>
      <c r="BC544" s="411">
        <v>0</v>
      </c>
      <c r="BD544" s="411">
        <v>0</v>
      </c>
      <c r="BE544" s="411">
        <v>0</v>
      </c>
      <c r="BF544" s="411">
        <v>0</v>
      </c>
      <c r="BG544" s="411">
        <v>0</v>
      </c>
      <c r="BH544" s="412">
        <v>0</v>
      </c>
      <c r="BI544" s="411">
        <f t="shared" si="171"/>
        <v>0</v>
      </c>
      <c r="BJ544" s="411">
        <v>402221</v>
      </c>
      <c r="BK544" s="411">
        <v>429254</v>
      </c>
      <c r="BL544" s="411">
        <v>489190</v>
      </c>
      <c r="BM544" s="411">
        <v>533500.00000000012</v>
      </c>
      <c r="BN544" s="411">
        <v>623251</v>
      </c>
      <c r="BO544" s="411">
        <v>636602.99999999988</v>
      </c>
      <c r="BP544" s="411">
        <v>687925</v>
      </c>
      <c r="BQ544" s="411">
        <v>668706</v>
      </c>
      <c r="BR544" s="411">
        <v>555515.00000000012</v>
      </c>
      <c r="BS544" s="411">
        <v>547785.00000000012</v>
      </c>
      <c r="BT544" s="411">
        <v>464545</v>
      </c>
      <c r="BU544" s="412">
        <v>414274.99999999994</v>
      </c>
      <c r="BV544" s="411">
        <f t="shared" si="172"/>
        <v>6452770</v>
      </c>
      <c r="BW544" s="411">
        <v>0</v>
      </c>
      <c r="BX544" s="411">
        <v>0</v>
      </c>
      <c r="BY544" s="411">
        <v>0</v>
      </c>
      <c r="BZ544" s="411">
        <v>0</v>
      </c>
      <c r="CA544" s="411">
        <v>0</v>
      </c>
      <c r="CB544" s="411">
        <v>0</v>
      </c>
      <c r="CC544" s="411">
        <v>0</v>
      </c>
      <c r="CD544" s="411">
        <v>0</v>
      </c>
      <c r="CE544" s="411">
        <v>0</v>
      </c>
      <c r="CF544" s="411">
        <v>0</v>
      </c>
      <c r="CG544" s="411">
        <v>0</v>
      </c>
      <c r="CH544" s="412">
        <v>0</v>
      </c>
      <c r="CI544" s="411">
        <f t="shared" si="173"/>
        <v>0</v>
      </c>
      <c r="CJ544" s="411">
        <v>402221</v>
      </c>
      <c r="CK544" s="411">
        <v>429254</v>
      </c>
      <c r="CL544" s="411">
        <v>489190</v>
      </c>
      <c r="CM544" s="411">
        <v>533500.00000000012</v>
      </c>
      <c r="CN544" s="411">
        <v>623251</v>
      </c>
      <c r="CO544" s="411">
        <v>636602.99999999988</v>
      </c>
      <c r="CP544" s="411">
        <v>687925</v>
      </c>
      <c r="CQ544" s="411">
        <v>668706</v>
      </c>
      <c r="CR544" s="411">
        <v>555515.00000000012</v>
      </c>
      <c r="CS544" s="411">
        <v>547785.00000000012</v>
      </c>
      <c r="CT544" s="411">
        <v>464545</v>
      </c>
      <c r="CU544" s="412">
        <v>414274.99999999994</v>
      </c>
      <c r="CV544" s="411">
        <f t="shared" si="174"/>
        <v>6452770</v>
      </c>
      <c r="CW544" s="411">
        <v>-27734.402656191061</v>
      </c>
      <c r="CX544" s="411">
        <v>-30360.91133272944</v>
      </c>
      <c r="CY544" s="411">
        <v>-30407.761974598281</v>
      </c>
      <c r="CZ544" s="411">
        <v>-29080.71668128598</v>
      </c>
      <c r="DA544" s="411">
        <v>-33752.781393746489</v>
      </c>
      <c r="DB544" s="411">
        <v>-27357.309070648171</v>
      </c>
      <c r="DC544" s="411">
        <v>-16976.50723909133</v>
      </c>
      <c r="DD544" s="411">
        <v>-13878.415180029551</v>
      </c>
      <c r="DE544" s="411">
        <v>-9363.104330836517</v>
      </c>
      <c r="DF544" s="411">
        <v>-5719.0869112928631</v>
      </c>
      <c r="DG544" s="411">
        <v>-1974.6244099124538</v>
      </c>
      <c r="DH544" s="412">
        <v>0</v>
      </c>
      <c r="DI544" s="411">
        <f t="shared" si="175"/>
        <v>-226605.6211803621</v>
      </c>
      <c r="DJ544" s="411">
        <v>374486.59734380891</v>
      </c>
      <c r="DK544" s="411">
        <v>398893.08866727055</v>
      </c>
      <c r="DL544" s="411">
        <v>458782.23802540172</v>
      </c>
      <c r="DM544" s="411">
        <v>504419.28331871401</v>
      </c>
      <c r="DN544" s="411">
        <v>589498.2186062535</v>
      </c>
      <c r="DO544" s="411">
        <v>609245.69092935184</v>
      </c>
      <c r="DP544" s="411">
        <v>670948.49276090856</v>
      </c>
      <c r="DQ544" s="411">
        <v>654827.58481997054</v>
      </c>
      <c r="DR544" s="411">
        <v>546151.89566916355</v>
      </c>
      <c r="DS544" s="411">
        <v>542065.91308870714</v>
      </c>
      <c r="DT544" s="411">
        <v>462570.37559008755</v>
      </c>
      <c r="DU544" s="412">
        <v>414274.99999999994</v>
      </c>
      <c r="DV544" s="411">
        <f t="shared" si="176"/>
        <v>6226164.3788196379</v>
      </c>
      <c r="DW544" s="412">
        <v>374486.59734380891</v>
      </c>
      <c r="DX544" s="412">
        <v>398893.08866727055</v>
      </c>
      <c r="DY544" s="412">
        <v>458782.23802540172</v>
      </c>
      <c r="DZ544" s="412">
        <v>504419.28331871401</v>
      </c>
      <c r="EA544" s="412">
        <v>589498.2186062535</v>
      </c>
      <c r="EB544" s="412">
        <v>609245.69092935184</v>
      </c>
      <c r="EC544" s="412">
        <v>670948.49276090856</v>
      </c>
      <c r="ED544" s="412">
        <v>654827.58481997054</v>
      </c>
      <c r="EE544" s="412">
        <v>546151.89566916355</v>
      </c>
      <c r="EF544" s="412">
        <v>542065.91308870714</v>
      </c>
      <c r="EG544" s="412">
        <v>462570.37559008755</v>
      </c>
      <c r="EH544" s="412">
        <v>414274.99999999994</v>
      </c>
      <c r="EI544" s="411">
        <f t="shared" si="177"/>
        <v>6226164.3788196379</v>
      </c>
      <c r="EK544" s="411">
        <f t="shared" si="178"/>
        <v>6226164.3788196379</v>
      </c>
      <c r="EL544" s="7">
        <f t="shared" si="179"/>
        <v>0</v>
      </c>
    </row>
    <row r="545" spans="1:142">
      <c r="A545" s="365" t="str">
        <f t="shared" si="161"/>
        <v xml:space="preserve"> 109</v>
      </c>
      <c r="B545" s="370" t="s">
        <v>953</v>
      </c>
      <c r="C545" s="370" t="s">
        <v>920</v>
      </c>
      <c r="D545" s="411">
        <v>407039</v>
      </c>
      <c r="E545" s="411">
        <v>431185</v>
      </c>
      <c r="F545" s="411">
        <v>488398</v>
      </c>
      <c r="G545" s="411">
        <v>533142</v>
      </c>
      <c r="H545" s="411">
        <v>624094</v>
      </c>
      <c r="I545" s="411">
        <v>645720</v>
      </c>
      <c r="J545" s="411">
        <v>687606</v>
      </c>
      <c r="K545" s="411">
        <v>668311</v>
      </c>
      <c r="L545" s="411">
        <v>554873</v>
      </c>
      <c r="M545" s="411">
        <v>548356</v>
      </c>
      <c r="N545" s="411">
        <v>464142</v>
      </c>
      <c r="O545" s="412">
        <v>413575</v>
      </c>
      <c r="P545" s="411">
        <f t="shared" si="162"/>
        <v>6466441</v>
      </c>
      <c r="Q545" s="411">
        <f t="shared" si="163"/>
        <v>3795003.1612903224</v>
      </c>
      <c r="R545" s="411">
        <f t="shared" si="164"/>
        <v>1092296.424916574</v>
      </c>
      <c r="S545" s="411">
        <f t="shared" si="165"/>
        <v>1579141.4137931035</v>
      </c>
      <c r="T545" s="411">
        <v>-4818.0000000000309</v>
      </c>
      <c r="U545" s="411">
        <v>-1930.9999999999877</v>
      </c>
      <c r="V545" s="411">
        <v>791.99999999997499</v>
      </c>
      <c r="W545" s="411">
        <v>357.99999999997863</v>
      </c>
      <c r="X545" s="411">
        <v>-842.99999999995021</v>
      </c>
      <c r="Y545" s="411">
        <v>-9117.0000000000218</v>
      </c>
      <c r="Z545" s="411">
        <v>318.99999999995339</v>
      </c>
      <c r="AA545" s="411">
        <v>394.99999999998317</v>
      </c>
      <c r="AB545" s="411">
        <v>642.00000000004729</v>
      </c>
      <c r="AC545" s="411">
        <v>-570.99999999999</v>
      </c>
      <c r="AD545" s="411">
        <v>403.00000000000773</v>
      </c>
      <c r="AE545" s="412">
        <v>699.99999999999488</v>
      </c>
      <c r="AF545" s="411">
        <f t="shared" si="166"/>
        <v>-13671.000000000042</v>
      </c>
      <c r="AG545" s="411">
        <v>402221</v>
      </c>
      <c r="AH545" s="411">
        <v>429254</v>
      </c>
      <c r="AI545" s="411">
        <v>489190</v>
      </c>
      <c r="AJ545" s="411">
        <v>533500</v>
      </c>
      <c r="AK545" s="411">
        <v>623251</v>
      </c>
      <c r="AL545" s="411">
        <v>636603</v>
      </c>
      <c r="AM545" s="411">
        <v>687925</v>
      </c>
      <c r="AN545" s="411">
        <v>668706</v>
      </c>
      <c r="AO545" s="411">
        <v>555515</v>
      </c>
      <c r="AP545" s="411">
        <v>547785</v>
      </c>
      <c r="AQ545" s="411">
        <v>464545</v>
      </c>
      <c r="AR545" s="412">
        <v>414275</v>
      </c>
      <c r="AS545" s="411">
        <f t="shared" si="167"/>
        <v>6452770</v>
      </c>
      <c r="AT545" s="411">
        <f t="shared" si="168"/>
        <v>3779752.8709677421</v>
      </c>
      <c r="AU545" s="411">
        <f t="shared" si="169"/>
        <v>1093166.6117908787</v>
      </c>
      <c r="AV545" s="411">
        <f t="shared" si="170"/>
        <v>1579850.5172413792</v>
      </c>
      <c r="AW545" s="411">
        <v>0</v>
      </c>
      <c r="AX545" s="411">
        <v>0</v>
      </c>
      <c r="AY545" s="411">
        <v>0</v>
      </c>
      <c r="AZ545" s="411">
        <v>0</v>
      </c>
      <c r="BA545" s="411">
        <v>0</v>
      </c>
      <c r="BB545" s="411">
        <v>0</v>
      </c>
      <c r="BC545" s="411">
        <v>0</v>
      </c>
      <c r="BD545" s="411">
        <v>0</v>
      </c>
      <c r="BE545" s="411">
        <v>0</v>
      </c>
      <c r="BF545" s="411">
        <v>0</v>
      </c>
      <c r="BG545" s="411">
        <v>0</v>
      </c>
      <c r="BH545" s="412">
        <v>0</v>
      </c>
      <c r="BI545" s="411">
        <f t="shared" si="171"/>
        <v>0</v>
      </c>
      <c r="BJ545" s="411">
        <v>402221</v>
      </c>
      <c r="BK545" s="411">
        <v>429254</v>
      </c>
      <c r="BL545" s="411">
        <v>489190</v>
      </c>
      <c r="BM545" s="411">
        <v>533500</v>
      </c>
      <c r="BN545" s="411">
        <v>623251</v>
      </c>
      <c r="BO545" s="411">
        <v>636603</v>
      </c>
      <c r="BP545" s="411">
        <v>687925</v>
      </c>
      <c r="BQ545" s="411">
        <v>668706</v>
      </c>
      <c r="BR545" s="411">
        <v>555515</v>
      </c>
      <c r="BS545" s="411">
        <v>547785</v>
      </c>
      <c r="BT545" s="411">
        <v>464545</v>
      </c>
      <c r="BU545" s="412">
        <v>414275</v>
      </c>
      <c r="BV545" s="411">
        <f t="shared" si="172"/>
        <v>6452770</v>
      </c>
      <c r="BW545" s="411">
        <v>0</v>
      </c>
      <c r="BX545" s="411">
        <v>0</v>
      </c>
      <c r="BY545" s="411">
        <v>0</v>
      </c>
      <c r="BZ545" s="411">
        <v>0</v>
      </c>
      <c r="CA545" s="411">
        <v>0</v>
      </c>
      <c r="CB545" s="411">
        <v>0</v>
      </c>
      <c r="CC545" s="411">
        <v>0</v>
      </c>
      <c r="CD545" s="411">
        <v>0</v>
      </c>
      <c r="CE545" s="411">
        <v>0</v>
      </c>
      <c r="CF545" s="411">
        <v>0</v>
      </c>
      <c r="CG545" s="411">
        <v>0</v>
      </c>
      <c r="CH545" s="412">
        <v>0</v>
      </c>
      <c r="CI545" s="411">
        <f t="shared" si="173"/>
        <v>0</v>
      </c>
      <c r="CJ545" s="411">
        <v>402221</v>
      </c>
      <c r="CK545" s="411">
        <v>429254</v>
      </c>
      <c r="CL545" s="411">
        <v>489190</v>
      </c>
      <c r="CM545" s="411">
        <v>533500</v>
      </c>
      <c r="CN545" s="411">
        <v>623251</v>
      </c>
      <c r="CO545" s="411">
        <v>636603</v>
      </c>
      <c r="CP545" s="411">
        <v>687925</v>
      </c>
      <c r="CQ545" s="411">
        <v>668706</v>
      </c>
      <c r="CR545" s="411">
        <v>555515</v>
      </c>
      <c r="CS545" s="411">
        <v>547785</v>
      </c>
      <c r="CT545" s="411">
        <v>464545</v>
      </c>
      <c r="CU545" s="412">
        <v>414275</v>
      </c>
      <c r="CV545" s="411">
        <f t="shared" si="174"/>
        <v>6452770</v>
      </c>
      <c r="CW545" s="411">
        <v>-27734.402656191058</v>
      </c>
      <c r="CX545" s="411">
        <v>-30360.91133272944</v>
      </c>
      <c r="CY545" s="411">
        <v>-30407.761974598281</v>
      </c>
      <c r="CZ545" s="411">
        <v>-29080.71668128598</v>
      </c>
      <c r="DA545" s="411">
        <v>-33752.781393746489</v>
      </c>
      <c r="DB545" s="411">
        <v>-27357.309070648167</v>
      </c>
      <c r="DC545" s="411">
        <v>-16976.50723909133</v>
      </c>
      <c r="DD545" s="411">
        <v>-13878.415180029551</v>
      </c>
      <c r="DE545" s="411">
        <v>-9363.1043308365151</v>
      </c>
      <c r="DF545" s="411">
        <v>-5719.0869112928631</v>
      </c>
      <c r="DG545" s="411">
        <v>-1974.6244099124538</v>
      </c>
      <c r="DH545" s="412">
        <v>0</v>
      </c>
      <c r="DI545" s="411">
        <f t="shared" si="175"/>
        <v>-226605.6211803621</v>
      </c>
      <c r="DJ545" s="411">
        <v>374486.59734380891</v>
      </c>
      <c r="DK545" s="411">
        <v>398893.08866727061</v>
      </c>
      <c r="DL545" s="411">
        <v>458782.23802540172</v>
      </c>
      <c r="DM545" s="411">
        <v>504419.28331871401</v>
      </c>
      <c r="DN545" s="411">
        <v>589498.21860625362</v>
      </c>
      <c r="DO545" s="411">
        <v>609245.69092935184</v>
      </c>
      <c r="DP545" s="411">
        <v>670948.49276090856</v>
      </c>
      <c r="DQ545" s="411">
        <v>654827.58481997042</v>
      </c>
      <c r="DR545" s="411">
        <v>546151.89566916355</v>
      </c>
      <c r="DS545" s="411">
        <v>542065.91308870714</v>
      </c>
      <c r="DT545" s="411">
        <v>462570.37559008755</v>
      </c>
      <c r="DU545" s="412">
        <v>414275</v>
      </c>
      <c r="DV545" s="411">
        <f t="shared" si="176"/>
        <v>6226164.3788196379</v>
      </c>
      <c r="DW545" s="412">
        <v>374486.59734380891</v>
      </c>
      <c r="DX545" s="412">
        <v>398893.08866727061</v>
      </c>
      <c r="DY545" s="412">
        <v>458782.23802540172</v>
      </c>
      <c r="DZ545" s="412">
        <v>504419.28331871401</v>
      </c>
      <c r="EA545" s="412">
        <v>589498.21860625362</v>
      </c>
      <c r="EB545" s="412">
        <v>609245.69092935184</v>
      </c>
      <c r="EC545" s="412">
        <v>670948.49276090856</v>
      </c>
      <c r="ED545" s="412">
        <v>654827.58481997042</v>
      </c>
      <c r="EE545" s="412">
        <v>546151.89566916355</v>
      </c>
      <c r="EF545" s="412">
        <v>542065.91308870714</v>
      </c>
      <c r="EG545" s="412">
        <v>462570.37559008755</v>
      </c>
      <c r="EH545" s="412">
        <v>414275</v>
      </c>
      <c r="EI545" s="411">
        <f t="shared" si="177"/>
        <v>6226164.3788196379</v>
      </c>
      <c r="EK545" s="411">
        <f t="shared" si="178"/>
        <v>6226164.3788196379</v>
      </c>
      <c r="EL545" s="7">
        <f t="shared" si="179"/>
        <v>0</v>
      </c>
    </row>
    <row r="546" spans="1:142">
      <c r="A546" s="365" t="str">
        <f t="shared" si="161"/>
        <v xml:space="preserve"> 109</v>
      </c>
      <c r="B546" s="370" t="s">
        <v>953</v>
      </c>
      <c r="C546" s="370" t="s">
        <v>944</v>
      </c>
      <c r="D546" s="411">
        <v>3391.9931000000001</v>
      </c>
      <c r="E546" s="411">
        <v>3368.3695000000002</v>
      </c>
      <c r="F546" s="411">
        <v>3345.1607999999997</v>
      </c>
      <c r="G546" s="411">
        <v>3331.8159000000001</v>
      </c>
      <c r="H546" s="411">
        <v>3314.4594999999999</v>
      </c>
      <c r="I546" s="411">
        <v>3261.1320999999998</v>
      </c>
      <c r="J546" s="411">
        <v>3213.1755999999996</v>
      </c>
      <c r="K546" s="411">
        <v>3182.4371999999998</v>
      </c>
      <c r="L546" s="411">
        <v>3152.1867999999999</v>
      </c>
      <c r="M546" s="411">
        <v>3115.6325000000002</v>
      </c>
      <c r="N546" s="411">
        <v>3093.7338999999997</v>
      </c>
      <c r="O546" s="412">
        <v>3086.5661</v>
      </c>
      <c r="P546" s="411">
        <f t="shared" si="162"/>
        <v>38856.663</v>
      </c>
      <c r="Q546" s="411">
        <f t="shared" si="163"/>
        <v>23122.455674193548</v>
      </c>
      <c r="R546" s="411">
        <f t="shared" si="164"/>
        <v>5568.7060533926579</v>
      </c>
      <c r="S546" s="411">
        <f t="shared" si="165"/>
        <v>10165.501272413792</v>
      </c>
      <c r="T546" s="411">
        <v>-40.15001696594198</v>
      </c>
      <c r="U546" s="411">
        <v>-15.084758292844032</v>
      </c>
      <c r="V546" s="411">
        <v>5.4246072948699844</v>
      </c>
      <c r="W546" s="411">
        <v>2.2372840485271528</v>
      </c>
      <c r="X546" s="411">
        <v>-4.4770328804633284</v>
      </c>
      <c r="Y546" s="411">
        <v>-46.044324716131001</v>
      </c>
      <c r="Z546" s="411">
        <v>1.4906836420857159</v>
      </c>
      <c r="AA546" s="411">
        <v>1.8809546663152528</v>
      </c>
      <c r="AB546" s="411">
        <v>3.6471479520541497</v>
      </c>
      <c r="AC546" s="411">
        <v>-3.2442904928549066</v>
      </c>
      <c r="AD546" s="411">
        <v>2.6861925050954429</v>
      </c>
      <c r="AE546" s="412">
        <v>5.2241945717221414</v>
      </c>
      <c r="AF546" s="411">
        <f t="shared" si="166"/>
        <v>-86.4093586675654</v>
      </c>
      <c r="AG546" s="411">
        <v>3351.8430830340576</v>
      </c>
      <c r="AH546" s="411">
        <v>3353.2847417071562</v>
      </c>
      <c r="AI546" s="411">
        <v>3350.58540729487</v>
      </c>
      <c r="AJ546" s="411">
        <v>3334.0531840485269</v>
      </c>
      <c r="AK546" s="411">
        <v>3309.9824671195365</v>
      </c>
      <c r="AL546" s="411">
        <v>3215.0877752838687</v>
      </c>
      <c r="AM546" s="411">
        <v>3214.6662836420851</v>
      </c>
      <c r="AN546" s="411">
        <v>3184.318154666315</v>
      </c>
      <c r="AO546" s="411">
        <v>3155.8339479520541</v>
      </c>
      <c r="AP546" s="411">
        <v>3112.3882095071449</v>
      </c>
      <c r="AQ546" s="411">
        <v>3096.420092505095</v>
      </c>
      <c r="AR546" s="412">
        <v>3091.7902945717219</v>
      </c>
      <c r="AS546" s="411">
        <f t="shared" si="167"/>
        <v>38770.253641332434</v>
      </c>
      <c r="AT546" s="411">
        <f t="shared" si="168"/>
        <v>23025.804029754552</v>
      </c>
      <c r="AU546" s="411">
        <f t="shared" si="169"/>
        <v>5573.2761328002507</v>
      </c>
      <c r="AV546" s="411">
        <f t="shared" si="170"/>
        <v>10171.173478777631</v>
      </c>
      <c r="AW546" s="411">
        <v>0</v>
      </c>
      <c r="AX546" s="411">
        <v>0</v>
      </c>
      <c r="AY546" s="411">
        <v>0</v>
      </c>
      <c r="AZ546" s="411">
        <v>0</v>
      </c>
      <c r="BA546" s="411">
        <v>0</v>
      </c>
      <c r="BB546" s="411">
        <v>0</v>
      </c>
      <c r="BC546" s="411">
        <v>0</v>
      </c>
      <c r="BD546" s="411">
        <v>0</v>
      </c>
      <c r="BE546" s="411">
        <v>0</v>
      </c>
      <c r="BF546" s="411">
        <v>0</v>
      </c>
      <c r="BG546" s="411">
        <v>0</v>
      </c>
      <c r="BH546" s="412">
        <v>0</v>
      </c>
      <c r="BI546" s="411">
        <f t="shared" si="171"/>
        <v>0</v>
      </c>
      <c r="BJ546" s="411">
        <v>3351.8430830340576</v>
      </c>
      <c r="BK546" s="411">
        <v>3353.2847417071562</v>
      </c>
      <c r="BL546" s="411">
        <v>3350.58540729487</v>
      </c>
      <c r="BM546" s="411">
        <v>3334.0531840485269</v>
      </c>
      <c r="BN546" s="411">
        <v>3309.9824671195365</v>
      </c>
      <c r="BO546" s="411">
        <v>3215.0877752838687</v>
      </c>
      <c r="BP546" s="411">
        <v>3214.6662836420851</v>
      </c>
      <c r="BQ546" s="411">
        <v>3184.318154666315</v>
      </c>
      <c r="BR546" s="411">
        <v>3155.8339479520541</v>
      </c>
      <c r="BS546" s="411">
        <v>3112.3882095071449</v>
      </c>
      <c r="BT546" s="411">
        <v>3096.420092505095</v>
      </c>
      <c r="BU546" s="412">
        <v>3091.7902945717219</v>
      </c>
      <c r="BV546" s="411">
        <f t="shared" si="172"/>
        <v>38770.253641332434</v>
      </c>
      <c r="BW546" s="411">
        <v>0</v>
      </c>
      <c r="BX546" s="411">
        <v>0</v>
      </c>
      <c r="BY546" s="411">
        <v>0</v>
      </c>
      <c r="BZ546" s="411">
        <v>0</v>
      </c>
      <c r="CA546" s="411">
        <v>0</v>
      </c>
      <c r="CB546" s="411">
        <v>0</v>
      </c>
      <c r="CC546" s="411">
        <v>0</v>
      </c>
      <c r="CD546" s="411">
        <v>0</v>
      </c>
      <c r="CE546" s="411">
        <v>0</v>
      </c>
      <c r="CF546" s="411">
        <v>0</v>
      </c>
      <c r="CG546" s="411">
        <v>0</v>
      </c>
      <c r="CH546" s="412">
        <v>0</v>
      </c>
      <c r="CI546" s="411">
        <f t="shared" si="173"/>
        <v>0</v>
      </c>
      <c r="CJ546" s="411">
        <v>3351.8430830340576</v>
      </c>
      <c r="CK546" s="411">
        <v>3353.2847417071562</v>
      </c>
      <c r="CL546" s="411">
        <v>3350.58540729487</v>
      </c>
      <c r="CM546" s="411">
        <v>3334.0531840485269</v>
      </c>
      <c r="CN546" s="411">
        <v>3309.9824671195365</v>
      </c>
      <c r="CO546" s="411">
        <v>3215.0877752838687</v>
      </c>
      <c r="CP546" s="411">
        <v>3214.6662836420851</v>
      </c>
      <c r="CQ546" s="411">
        <v>3184.318154666315</v>
      </c>
      <c r="CR546" s="411">
        <v>3155.8339479520541</v>
      </c>
      <c r="CS546" s="411">
        <v>3112.3882095071449</v>
      </c>
      <c r="CT546" s="411">
        <v>3096.420092505095</v>
      </c>
      <c r="CU546" s="412">
        <v>3091.7902945717219</v>
      </c>
      <c r="CV546" s="411">
        <f t="shared" si="174"/>
        <v>38770.253641332434</v>
      </c>
      <c r="CW546" s="411">
        <v>-231.1197516262896</v>
      </c>
      <c r="CX546" s="411">
        <v>-237.17374818356541</v>
      </c>
      <c r="CY546" s="411">
        <v>-208.2700044143819</v>
      </c>
      <c r="CZ546" s="411">
        <v>-181.73227111262244</v>
      </c>
      <c r="DA546" s="411">
        <v>-179.30261965675444</v>
      </c>
      <c r="DB546" s="411">
        <v>-138.16375564757018</v>
      </c>
      <c r="DC546" s="411">
        <v>-79.330032255337386</v>
      </c>
      <c r="DD546" s="411">
        <v>-66.085911397648118</v>
      </c>
      <c r="DE546" s="411">
        <v>-53.197354627124696</v>
      </c>
      <c r="DF546" s="411">
        <v>-32.494311834818006</v>
      </c>
      <c r="DG546" s="411">
        <v>-13.164844269577014</v>
      </c>
      <c r="DH546" s="412">
        <v>0</v>
      </c>
      <c r="DI546" s="411">
        <f t="shared" si="175"/>
        <v>-1420.0346050256892</v>
      </c>
      <c r="DJ546" s="411">
        <v>3120.7233314077685</v>
      </c>
      <c r="DK546" s="411">
        <v>3116.1109935235909</v>
      </c>
      <c r="DL546" s="411">
        <v>3142.3154028804888</v>
      </c>
      <c r="DM546" s="411">
        <v>3152.3209129359047</v>
      </c>
      <c r="DN546" s="411">
        <v>3130.6798474627831</v>
      </c>
      <c r="DO546" s="411">
        <v>3076.9240196362994</v>
      </c>
      <c r="DP546" s="411">
        <v>3135.3362513867478</v>
      </c>
      <c r="DQ546" s="411">
        <v>3118.2322432686669</v>
      </c>
      <c r="DR546" s="411">
        <v>3102.6365933249299</v>
      </c>
      <c r="DS546" s="411">
        <v>3079.8938976723275</v>
      </c>
      <c r="DT546" s="411">
        <v>3083.2552482355186</v>
      </c>
      <c r="DU546" s="412">
        <v>3091.7902945717219</v>
      </c>
      <c r="DV546" s="411">
        <f t="shared" si="176"/>
        <v>37350.219036306742</v>
      </c>
      <c r="DW546" s="412">
        <v>3120.7233314077685</v>
      </c>
      <c r="DX546" s="412">
        <v>3116.1109935235909</v>
      </c>
      <c r="DY546" s="412">
        <v>3142.3154028804888</v>
      </c>
      <c r="DZ546" s="412">
        <v>3152.3209129359047</v>
      </c>
      <c r="EA546" s="412">
        <v>3130.6798474627831</v>
      </c>
      <c r="EB546" s="412">
        <v>3076.9240196362994</v>
      </c>
      <c r="EC546" s="412">
        <v>3135.3362513867478</v>
      </c>
      <c r="ED546" s="412">
        <v>3118.2322432686669</v>
      </c>
      <c r="EE546" s="412">
        <v>3102.6365933249299</v>
      </c>
      <c r="EF546" s="412">
        <v>3079.8938976723275</v>
      </c>
      <c r="EG546" s="412">
        <v>3083.2552482355186</v>
      </c>
      <c r="EH546" s="412">
        <v>3091.7902945717219</v>
      </c>
      <c r="EI546" s="411">
        <f t="shared" si="177"/>
        <v>37350.219036306742</v>
      </c>
      <c r="EK546" s="411">
        <f t="shared" si="178"/>
        <v>37350.219036306742</v>
      </c>
      <c r="EL546" s="7">
        <f t="shared" si="179"/>
        <v>0</v>
      </c>
    </row>
    <row r="547" spans="1:142">
      <c r="A547" s="365" t="str">
        <f t="shared" si="161"/>
        <v xml:space="preserve"> 109</v>
      </c>
      <c r="B547" s="370" t="s">
        <v>953</v>
      </c>
      <c r="C547" s="370" t="s">
        <v>945</v>
      </c>
      <c r="D547" s="411">
        <v>407039</v>
      </c>
      <c r="E547" s="411">
        <v>431185</v>
      </c>
      <c r="F547" s="411">
        <v>488398</v>
      </c>
      <c r="G547" s="411">
        <v>533142</v>
      </c>
      <c r="H547" s="411">
        <v>624094</v>
      </c>
      <c r="I547" s="411">
        <v>645720</v>
      </c>
      <c r="J547" s="411">
        <v>687606</v>
      </c>
      <c r="K547" s="411">
        <v>668311</v>
      </c>
      <c r="L547" s="411">
        <v>554873</v>
      </c>
      <c r="M547" s="411">
        <v>548356</v>
      </c>
      <c r="N547" s="411">
        <v>464142</v>
      </c>
      <c r="O547" s="412">
        <v>413575</v>
      </c>
      <c r="P547" s="411">
        <f t="shared" si="162"/>
        <v>6466441</v>
      </c>
      <c r="Q547" s="411">
        <f t="shared" si="163"/>
        <v>3795003.1612903224</v>
      </c>
      <c r="R547" s="411">
        <f t="shared" si="164"/>
        <v>1092296.424916574</v>
      </c>
      <c r="S547" s="411">
        <f t="shared" si="165"/>
        <v>1579141.4137931035</v>
      </c>
      <c r="T547" s="411">
        <v>-4818.0000000000309</v>
      </c>
      <c r="U547" s="411">
        <v>-1930.9999999999877</v>
      </c>
      <c r="V547" s="411">
        <v>791.99999999997499</v>
      </c>
      <c r="W547" s="411">
        <v>357.99999999997863</v>
      </c>
      <c r="X547" s="411">
        <v>-842.99999999995021</v>
      </c>
      <c r="Y547" s="411">
        <v>-9117.0000000000218</v>
      </c>
      <c r="Z547" s="411">
        <v>318.99999999995339</v>
      </c>
      <c r="AA547" s="411">
        <v>394.99999999998317</v>
      </c>
      <c r="AB547" s="411">
        <v>642.00000000004729</v>
      </c>
      <c r="AC547" s="411">
        <v>-570.99999999999</v>
      </c>
      <c r="AD547" s="411">
        <v>403.00000000000773</v>
      </c>
      <c r="AE547" s="412">
        <v>699.99999999999488</v>
      </c>
      <c r="AF547" s="411">
        <f t="shared" si="166"/>
        <v>-13671.000000000042</v>
      </c>
      <c r="AG547" s="411">
        <v>402221</v>
      </c>
      <c r="AH547" s="411">
        <v>429254</v>
      </c>
      <c r="AI547" s="411">
        <v>489190</v>
      </c>
      <c r="AJ547" s="411">
        <v>533500</v>
      </c>
      <c r="AK547" s="411">
        <v>623251</v>
      </c>
      <c r="AL547" s="411">
        <v>636603</v>
      </c>
      <c r="AM547" s="411">
        <v>687925</v>
      </c>
      <c r="AN547" s="411">
        <v>668706</v>
      </c>
      <c r="AO547" s="411">
        <v>555515</v>
      </c>
      <c r="AP547" s="411">
        <v>547785</v>
      </c>
      <c r="AQ547" s="411">
        <v>464545</v>
      </c>
      <c r="AR547" s="412">
        <v>414274.99999999994</v>
      </c>
      <c r="AS547" s="411">
        <f t="shared" si="167"/>
        <v>6452770</v>
      </c>
      <c r="AT547" s="411">
        <f t="shared" si="168"/>
        <v>3779752.8709677421</v>
      </c>
      <c r="AU547" s="411">
        <f t="shared" si="169"/>
        <v>1093166.6117908787</v>
      </c>
      <c r="AV547" s="411">
        <f t="shared" si="170"/>
        <v>1579850.5172413792</v>
      </c>
      <c r="AW547" s="411">
        <v>0</v>
      </c>
      <c r="AX547" s="411">
        <v>0</v>
      </c>
      <c r="AY547" s="411">
        <v>0</v>
      </c>
      <c r="AZ547" s="411">
        <v>0</v>
      </c>
      <c r="BA547" s="411">
        <v>0</v>
      </c>
      <c r="BB547" s="411">
        <v>0</v>
      </c>
      <c r="BC547" s="411">
        <v>0</v>
      </c>
      <c r="BD547" s="411">
        <v>0</v>
      </c>
      <c r="BE547" s="411">
        <v>0</v>
      </c>
      <c r="BF547" s="411">
        <v>0</v>
      </c>
      <c r="BG547" s="411">
        <v>0</v>
      </c>
      <c r="BH547" s="412">
        <v>0</v>
      </c>
      <c r="BI547" s="411">
        <f t="shared" si="171"/>
        <v>0</v>
      </c>
      <c r="BJ547" s="411">
        <v>402221</v>
      </c>
      <c r="BK547" s="411">
        <v>429254</v>
      </c>
      <c r="BL547" s="411">
        <v>489190</v>
      </c>
      <c r="BM547" s="411">
        <v>533500</v>
      </c>
      <c r="BN547" s="411">
        <v>623251</v>
      </c>
      <c r="BO547" s="411">
        <v>636603</v>
      </c>
      <c r="BP547" s="411">
        <v>687925</v>
      </c>
      <c r="BQ547" s="411">
        <v>668706</v>
      </c>
      <c r="BR547" s="411">
        <v>555515</v>
      </c>
      <c r="BS547" s="411">
        <v>547785</v>
      </c>
      <c r="BT547" s="411">
        <v>464545</v>
      </c>
      <c r="BU547" s="412">
        <v>414274.99999999994</v>
      </c>
      <c r="BV547" s="411">
        <f t="shared" si="172"/>
        <v>6452770</v>
      </c>
      <c r="BW547" s="411">
        <v>0</v>
      </c>
      <c r="BX547" s="411">
        <v>0</v>
      </c>
      <c r="BY547" s="411">
        <v>0</v>
      </c>
      <c r="BZ547" s="411">
        <v>0</v>
      </c>
      <c r="CA547" s="411">
        <v>0</v>
      </c>
      <c r="CB547" s="411">
        <v>0</v>
      </c>
      <c r="CC547" s="411">
        <v>0</v>
      </c>
      <c r="CD547" s="411">
        <v>0</v>
      </c>
      <c r="CE547" s="411">
        <v>0</v>
      </c>
      <c r="CF547" s="411">
        <v>0</v>
      </c>
      <c r="CG547" s="411">
        <v>0</v>
      </c>
      <c r="CH547" s="412">
        <v>0</v>
      </c>
      <c r="CI547" s="411">
        <f t="shared" si="173"/>
        <v>0</v>
      </c>
      <c r="CJ547" s="411">
        <v>402221</v>
      </c>
      <c r="CK547" s="411">
        <v>429254</v>
      </c>
      <c r="CL547" s="411">
        <v>489190</v>
      </c>
      <c r="CM547" s="411">
        <v>533500</v>
      </c>
      <c r="CN547" s="411">
        <v>623251</v>
      </c>
      <c r="CO547" s="411">
        <v>636603</v>
      </c>
      <c r="CP547" s="411">
        <v>687925</v>
      </c>
      <c r="CQ547" s="411">
        <v>668706</v>
      </c>
      <c r="CR547" s="411">
        <v>555515</v>
      </c>
      <c r="CS547" s="411">
        <v>547785</v>
      </c>
      <c r="CT547" s="411">
        <v>464545</v>
      </c>
      <c r="CU547" s="412">
        <v>414274.99999999994</v>
      </c>
      <c r="CV547" s="411">
        <f t="shared" si="174"/>
        <v>6452770</v>
      </c>
      <c r="CW547" s="411">
        <v>-27734.402656191065</v>
      </c>
      <c r="CX547" s="411">
        <v>-30360.91133272944</v>
      </c>
      <c r="CY547" s="411">
        <v>-30407.761974598285</v>
      </c>
      <c r="CZ547" s="411">
        <v>-29080.71668128598</v>
      </c>
      <c r="DA547" s="411">
        <v>-33752.781393746489</v>
      </c>
      <c r="DB547" s="411">
        <v>-27357.309070648171</v>
      </c>
      <c r="DC547" s="411">
        <v>-16976.50723909133</v>
      </c>
      <c r="DD547" s="411">
        <v>-13878.415180029551</v>
      </c>
      <c r="DE547" s="411">
        <v>-9363.1043308365151</v>
      </c>
      <c r="DF547" s="411">
        <v>-5719.0869112928631</v>
      </c>
      <c r="DG547" s="411">
        <v>-1974.6244099124538</v>
      </c>
      <c r="DH547" s="412">
        <v>0</v>
      </c>
      <c r="DI547" s="411">
        <f t="shared" si="175"/>
        <v>-226605.6211803621</v>
      </c>
      <c r="DJ547" s="411">
        <v>374486.59734380891</v>
      </c>
      <c r="DK547" s="411">
        <v>398893.08866727049</v>
      </c>
      <c r="DL547" s="411">
        <v>458782.23802540178</v>
      </c>
      <c r="DM547" s="411">
        <v>504419.28331871401</v>
      </c>
      <c r="DN547" s="411">
        <v>589498.2186062535</v>
      </c>
      <c r="DO547" s="411">
        <v>609245.69092935184</v>
      </c>
      <c r="DP547" s="411">
        <v>670948.49276090856</v>
      </c>
      <c r="DQ547" s="411">
        <v>654827.58481997054</v>
      </c>
      <c r="DR547" s="411">
        <v>546151.89566916355</v>
      </c>
      <c r="DS547" s="411">
        <v>542065.91308870714</v>
      </c>
      <c r="DT547" s="411">
        <v>462570.37559008755</v>
      </c>
      <c r="DU547" s="412">
        <v>414274.99999999994</v>
      </c>
      <c r="DV547" s="411">
        <f t="shared" si="176"/>
        <v>6226164.3788196379</v>
      </c>
      <c r="DW547" s="412">
        <v>374486.59734380891</v>
      </c>
      <c r="DX547" s="412">
        <v>398893.08866727049</v>
      </c>
      <c r="DY547" s="412">
        <v>458782.23802540178</v>
      </c>
      <c r="DZ547" s="412">
        <v>504419.28331871401</v>
      </c>
      <c r="EA547" s="412">
        <v>589498.2186062535</v>
      </c>
      <c r="EB547" s="412">
        <v>609245.69092935184</v>
      </c>
      <c r="EC547" s="412">
        <v>670948.49276090856</v>
      </c>
      <c r="ED547" s="412">
        <v>654827.58481997054</v>
      </c>
      <c r="EE547" s="412">
        <v>546151.89566916355</v>
      </c>
      <c r="EF547" s="412">
        <v>542065.91308870714</v>
      </c>
      <c r="EG547" s="412">
        <v>462570.37559008755</v>
      </c>
      <c r="EH547" s="412">
        <v>414274.99999999994</v>
      </c>
      <c r="EI547" s="411">
        <f t="shared" si="177"/>
        <v>6226164.3788196379</v>
      </c>
      <c r="EK547" s="411">
        <f t="shared" si="178"/>
        <v>6226164.3788196379</v>
      </c>
      <c r="EL547" s="7">
        <f t="shared" si="179"/>
        <v>0</v>
      </c>
    </row>
    <row r="548" spans="1:142">
      <c r="A548" s="365" t="str">
        <f t="shared" si="161"/>
        <v xml:space="preserve"> 109</v>
      </c>
      <c r="B548" s="370" t="s">
        <v>953</v>
      </c>
      <c r="C548" s="370" t="s">
        <v>1173</v>
      </c>
      <c r="D548" s="411">
        <v>6</v>
      </c>
      <c r="E548" s="411">
        <v>6</v>
      </c>
      <c r="F548" s="411">
        <v>26</v>
      </c>
      <c r="G548" s="411">
        <v>6</v>
      </c>
      <c r="H548" s="411">
        <v>2</v>
      </c>
      <c r="I548" s="411">
        <v>0</v>
      </c>
      <c r="J548" s="411">
        <v>31</v>
      </c>
      <c r="K548" s="411">
        <v>114</v>
      </c>
      <c r="L548" s="411">
        <v>2</v>
      </c>
      <c r="M548" s="411">
        <v>1</v>
      </c>
      <c r="N548" s="411">
        <v>1</v>
      </c>
      <c r="O548" s="412">
        <v>0</v>
      </c>
      <c r="P548" s="411">
        <f t="shared" si="162"/>
        <v>195</v>
      </c>
      <c r="Q548" s="411">
        <f t="shared" si="163"/>
        <v>76</v>
      </c>
      <c r="R548" s="411">
        <f t="shared" si="164"/>
        <v>116.44827586206897</v>
      </c>
      <c r="S548" s="411">
        <f t="shared" si="165"/>
        <v>2.5517241379310347</v>
      </c>
      <c r="T548" s="411">
        <v>0</v>
      </c>
      <c r="U548" s="411">
        <v>0</v>
      </c>
      <c r="V548" s="411">
        <v>0</v>
      </c>
      <c r="W548" s="411">
        <v>0</v>
      </c>
      <c r="X548" s="411">
        <v>0</v>
      </c>
      <c r="Y548" s="411">
        <v>0</v>
      </c>
      <c r="Z548" s="411">
        <v>0</v>
      </c>
      <c r="AA548" s="411">
        <v>0</v>
      </c>
      <c r="AB548" s="411">
        <v>0</v>
      </c>
      <c r="AC548" s="411">
        <v>0</v>
      </c>
      <c r="AD548" s="411">
        <v>0</v>
      </c>
      <c r="AE548" s="412">
        <v>0</v>
      </c>
      <c r="AF548" s="411">
        <f t="shared" si="166"/>
        <v>0</v>
      </c>
      <c r="AG548" s="411">
        <v>0</v>
      </c>
      <c r="AH548" s="411">
        <v>0</v>
      </c>
      <c r="AI548" s="411">
        <v>0</v>
      </c>
      <c r="AJ548" s="411">
        <v>0</v>
      </c>
      <c r="AK548" s="411">
        <v>0</v>
      </c>
      <c r="AL548" s="411">
        <v>0</v>
      </c>
      <c r="AM548" s="411">
        <v>0</v>
      </c>
      <c r="AN548" s="411">
        <v>0</v>
      </c>
      <c r="AO548" s="411">
        <v>0</v>
      </c>
      <c r="AP548" s="411">
        <v>0</v>
      </c>
      <c r="AQ548" s="411">
        <v>0</v>
      </c>
      <c r="AR548" s="412">
        <v>0</v>
      </c>
      <c r="AS548" s="411">
        <f t="shared" si="167"/>
        <v>0</v>
      </c>
      <c r="AT548" s="411">
        <f t="shared" si="168"/>
        <v>0</v>
      </c>
      <c r="AU548" s="411">
        <f t="shared" si="169"/>
        <v>0</v>
      </c>
      <c r="AV548" s="411">
        <f t="shared" si="170"/>
        <v>0</v>
      </c>
      <c r="AW548" s="411">
        <v>0</v>
      </c>
      <c r="AX548" s="411">
        <v>0</v>
      </c>
      <c r="AY548" s="411">
        <v>0</v>
      </c>
      <c r="AZ548" s="411">
        <v>0</v>
      </c>
      <c r="BA548" s="411">
        <v>0</v>
      </c>
      <c r="BB548" s="411">
        <v>0</v>
      </c>
      <c r="BC548" s="411">
        <v>0</v>
      </c>
      <c r="BD548" s="411">
        <v>0</v>
      </c>
      <c r="BE548" s="411">
        <v>0</v>
      </c>
      <c r="BF548" s="411">
        <v>0</v>
      </c>
      <c r="BG548" s="411">
        <v>0</v>
      </c>
      <c r="BH548" s="412">
        <v>0</v>
      </c>
      <c r="BI548" s="411">
        <f t="shared" si="171"/>
        <v>0</v>
      </c>
      <c r="BJ548" s="411">
        <v>0</v>
      </c>
      <c r="BK548" s="411">
        <v>0</v>
      </c>
      <c r="BL548" s="411">
        <v>0</v>
      </c>
      <c r="BM548" s="411">
        <v>0</v>
      </c>
      <c r="BN548" s="411">
        <v>0</v>
      </c>
      <c r="BO548" s="411">
        <v>0</v>
      </c>
      <c r="BP548" s="411">
        <v>0</v>
      </c>
      <c r="BQ548" s="411">
        <v>0</v>
      </c>
      <c r="BR548" s="411">
        <v>0</v>
      </c>
      <c r="BS548" s="411">
        <v>0</v>
      </c>
      <c r="BT548" s="411">
        <v>0</v>
      </c>
      <c r="BU548" s="412">
        <v>0</v>
      </c>
      <c r="BV548" s="411">
        <f t="shared" si="172"/>
        <v>0</v>
      </c>
      <c r="BW548" s="411">
        <v>0</v>
      </c>
      <c r="BX548" s="411">
        <v>0</v>
      </c>
      <c r="BY548" s="411">
        <v>0</v>
      </c>
      <c r="BZ548" s="411">
        <v>0</v>
      </c>
      <c r="CA548" s="411">
        <v>0</v>
      </c>
      <c r="CB548" s="411">
        <v>0</v>
      </c>
      <c r="CC548" s="411">
        <v>0</v>
      </c>
      <c r="CD548" s="411">
        <v>0</v>
      </c>
      <c r="CE548" s="411">
        <v>0</v>
      </c>
      <c r="CF548" s="411">
        <v>0</v>
      </c>
      <c r="CG548" s="411">
        <v>0</v>
      </c>
      <c r="CH548" s="412">
        <v>0</v>
      </c>
      <c r="CI548" s="411">
        <f t="shared" si="173"/>
        <v>0</v>
      </c>
      <c r="CJ548" s="411">
        <v>0</v>
      </c>
      <c r="CK548" s="411">
        <v>0</v>
      </c>
      <c r="CL548" s="411">
        <v>0</v>
      </c>
      <c r="CM548" s="411">
        <v>0</v>
      </c>
      <c r="CN548" s="411">
        <v>0</v>
      </c>
      <c r="CO548" s="411">
        <v>0</v>
      </c>
      <c r="CP548" s="411">
        <v>0</v>
      </c>
      <c r="CQ548" s="411">
        <v>0</v>
      </c>
      <c r="CR548" s="411">
        <v>0</v>
      </c>
      <c r="CS548" s="411">
        <v>0</v>
      </c>
      <c r="CT548" s="411">
        <v>0</v>
      </c>
      <c r="CU548" s="412">
        <v>0</v>
      </c>
      <c r="CV548" s="411">
        <f t="shared" si="174"/>
        <v>0</v>
      </c>
      <c r="CW548" s="411">
        <v>0</v>
      </c>
      <c r="CX548" s="411">
        <v>0</v>
      </c>
      <c r="CY548" s="411">
        <v>0</v>
      </c>
      <c r="CZ548" s="411">
        <v>0</v>
      </c>
      <c r="DA548" s="411">
        <v>0</v>
      </c>
      <c r="DB548" s="411">
        <v>0</v>
      </c>
      <c r="DC548" s="411">
        <v>0</v>
      </c>
      <c r="DD548" s="411">
        <v>0</v>
      </c>
      <c r="DE548" s="411">
        <v>0</v>
      </c>
      <c r="DF548" s="411">
        <v>0</v>
      </c>
      <c r="DG548" s="411">
        <v>0</v>
      </c>
      <c r="DH548" s="412">
        <v>0</v>
      </c>
      <c r="DI548" s="411">
        <f t="shared" si="175"/>
        <v>0</v>
      </c>
      <c r="DJ548" s="411">
        <v>0</v>
      </c>
      <c r="DK548" s="411">
        <v>0</v>
      </c>
      <c r="DL548" s="411">
        <v>0</v>
      </c>
      <c r="DM548" s="411">
        <v>0</v>
      </c>
      <c r="DN548" s="411">
        <v>0</v>
      </c>
      <c r="DO548" s="411">
        <v>0</v>
      </c>
      <c r="DP548" s="411">
        <v>0</v>
      </c>
      <c r="DQ548" s="411">
        <v>0</v>
      </c>
      <c r="DR548" s="411">
        <v>0</v>
      </c>
      <c r="DS548" s="411">
        <v>0</v>
      </c>
      <c r="DT548" s="411">
        <v>0</v>
      </c>
      <c r="DU548" s="412">
        <v>0</v>
      </c>
      <c r="DV548" s="411">
        <f t="shared" si="176"/>
        <v>0</v>
      </c>
      <c r="DW548" s="412">
        <v>0</v>
      </c>
      <c r="DX548" s="412">
        <v>0</v>
      </c>
      <c r="DY548" s="412">
        <v>0</v>
      </c>
      <c r="DZ548" s="412">
        <v>0</v>
      </c>
      <c r="EA548" s="412">
        <v>0</v>
      </c>
      <c r="EB548" s="412">
        <v>0</v>
      </c>
      <c r="EC548" s="412">
        <v>0</v>
      </c>
      <c r="ED548" s="412">
        <v>0</v>
      </c>
      <c r="EE548" s="412">
        <v>0</v>
      </c>
      <c r="EF548" s="412">
        <v>0</v>
      </c>
      <c r="EG548" s="412">
        <v>0</v>
      </c>
      <c r="EH548" s="412">
        <v>0</v>
      </c>
      <c r="EI548" s="411">
        <f t="shared" si="177"/>
        <v>0</v>
      </c>
      <c r="EK548" s="411">
        <f t="shared" si="178"/>
        <v>195</v>
      </c>
      <c r="EL548" s="7">
        <f t="shared" si="179"/>
        <v>-195</v>
      </c>
    </row>
    <row r="549" spans="1:142">
      <c r="A549" s="365" t="str">
        <f t="shared" si="161"/>
        <v xml:space="preserve"> 109</v>
      </c>
      <c r="B549" s="370" t="s">
        <v>953</v>
      </c>
      <c r="C549" s="370" t="s">
        <v>1196</v>
      </c>
      <c r="D549" s="411">
        <v>3</v>
      </c>
      <c r="E549" s="411">
        <v>2</v>
      </c>
      <c r="F549" s="411">
        <v>1</v>
      </c>
      <c r="G549" s="411">
        <v>1</v>
      </c>
      <c r="H549" s="411">
        <v>1</v>
      </c>
      <c r="I549" s="411">
        <v>0</v>
      </c>
      <c r="J549" s="411">
        <v>2</v>
      </c>
      <c r="K549" s="411">
        <v>2</v>
      </c>
      <c r="L549" s="411">
        <v>0</v>
      </c>
      <c r="M549" s="411">
        <v>2</v>
      </c>
      <c r="N549" s="411">
        <v>2</v>
      </c>
      <c r="O549" s="412">
        <v>2</v>
      </c>
      <c r="P549" s="411">
        <f t="shared" si="162"/>
        <v>18</v>
      </c>
      <c r="Q549" s="411">
        <f t="shared" si="163"/>
        <v>9.935483870967742</v>
      </c>
      <c r="R549" s="411">
        <f t="shared" si="164"/>
        <v>2.064516129032258</v>
      </c>
      <c r="S549" s="411">
        <f t="shared" si="165"/>
        <v>6</v>
      </c>
      <c r="T549" s="411">
        <v>0</v>
      </c>
      <c r="U549" s="411">
        <v>0</v>
      </c>
      <c r="V549" s="411">
        <v>0</v>
      </c>
      <c r="W549" s="411">
        <v>0</v>
      </c>
      <c r="X549" s="411">
        <v>0</v>
      </c>
      <c r="Y549" s="411">
        <v>0</v>
      </c>
      <c r="Z549" s="411">
        <v>0</v>
      </c>
      <c r="AA549" s="411">
        <v>0</v>
      </c>
      <c r="AB549" s="411">
        <v>0</v>
      </c>
      <c r="AC549" s="411">
        <v>0</v>
      </c>
      <c r="AD549" s="411">
        <v>0</v>
      </c>
      <c r="AE549" s="412">
        <v>0</v>
      </c>
      <c r="AF549" s="411">
        <f t="shared" si="166"/>
        <v>0</v>
      </c>
      <c r="AG549" s="411">
        <v>0</v>
      </c>
      <c r="AH549" s="411">
        <v>0</v>
      </c>
      <c r="AI549" s="411">
        <v>0</v>
      </c>
      <c r="AJ549" s="411">
        <v>0</v>
      </c>
      <c r="AK549" s="411">
        <v>0</v>
      </c>
      <c r="AL549" s="411">
        <v>0</v>
      </c>
      <c r="AM549" s="411">
        <v>0</v>
      </c>
      <c r="AN549" s="411">
        <v>0</v>
      </c>
      <c r="AO549" s="411">
        <v>0</v>
      </c>
      <c r="AP549" s="411">
        <v>0</v>
      </c>
      <c r="AQ549" s="411">
        <v>0</v>
      </c>
      <c r="AR549" s="412">
        <v>0</v>
      </c>
      <c r="AS549" s="411">
        <f t="shared" si="167"/>
        <v>0</v>
      </c>
      <c r="AT549" s="411">
        <f t="shared" si="168"/>
        <v>0</v>
      </c>
      <c r="AU549" s="411">
        <f t="shared" si="169"/>
        <v>0</v>
      </c>
      <c r="AV549" s="411">
        <f t="shared" si="170"/>
        <v>0</v>
      </c>
      <c r="AW549" s="411">
        <v>0</v>
      </c>
      <c r="AX549" s="411">
        <v>0</v>
      </c>
      <c r="AY549" s="411">
        <v>0</v>
      </c>
      <c r="AZ549" s="411">
        <v>0</v>
      </c>
      <c r="BA549" s="411">
        <v>0</v>
      </c>
      <c r="BB549" s="411">
        <v>0</v>
      </c>
      <c r="BC549" s="411">
        <v>0</v>
      </c>
      <c r="BD549" s="411">
        <v>0</v>
      </c>
      <c r="BE549" s="411">
        <v>0</v>
      </c>
      <c r="BF549" s="411">
        <v>0</v>
      </c>
      <c r="BG549" s="411">
        <v>0</v>
      </c>
      <c r="BH549" s="412">
        <v>0</v>
      </c>
      <c r="BI549" s="411">
        <f t="shared" si="171"/>
        <v>0</v>
      </c>
      <c r="BJ549" s="411">
        <v>0</v>
      </c>
      <c r="BK549" s="411">
        <v>0</v>
      </c>
      <c r="BL549" s="411">
        <v>0</v>
      </c>
      <c r="BM549" s="411">
        <v>0</v>
      </c>
      <c r="BN549" s="411">
        <v>0</v>
      </c>
      <c r="BO549" s="411">
        <v>0</v>
      </c>
      <c r="BP549" s="411">
        <v>0</v>
      </c>
      <c r="BQ549" s="411">
        <v>0</v>
      </c>
      <c r="BR549" s="411">
        <v>0</v>
      </c>
      <c r="BS549" s="411">
        <v>0</v>
      </c>
      <c r="BT549" s="411">
        <v>0</v>
      </c>
      <c r="BU549" s="412">
        <v>0</v>
      </c>
      <c r="BV549" s="411">
        <f t="shared" si="172"/>
        <v>0</v>
      </c>
      <c r="BW549" s="411">
        <v>0</v>
      </c>
      <c r="BX549" s="411">
        <v>0</v>
      </c>
      <c r="BY549" s="411">
        <v>0</v>
      </c>
      <c r="BZ549" s="411">
        <v>0</v>
      </c>
      <c r="CA549" s="411">
        <v>0</v>
      </c>
      <c r="CB549" s="411">
        <v>0</v>
      </c>
      <c r="CC549" s="411">
        <v>0</v>
      </c>
      <c r="CD549" s="411">
        <v>0</v>
      </c>
      <c r="CE549" s="411">
        <v>0</v>
      </c>
      <c r="CF549" s="411">
        <v>0</v>
      </c>
      <c r="CG549" s="411">
        <v>0</v>
      </c>
      <c r="CH549" s="412">
        <v>0</v>
      </c>
      <c r="CI549" s="411">
        <f t="shared" si="173"/>
        <v>0</v>
      </c>
      <c r="CJ549" s="411">
        <v>0</v>
      </c>
      <c r="CK549" s="411">
        <v>0</v>
      </c>
      <c r="CL549" s="411">
        <v>0</v>
      </c>
      <c r="CM549" s="411">
        <v>0</v>
      </c>
      <c r="CN549" s="411">
        <v>0</v>
      </c>
      <c r="CO549" s="411">
        <v>0</v>
      </c>
      <c r="CP549" s="411">
        <v>0</v>
      </c>
      <c r="CQ549" s="411">
        <v>0</v>
      </c>
      <c r="CR549" s="411">
        <v>0</v>
      </c>
      <c r="CS549" s="411">
        <v>0</v>
      </c>
      <c r="CT549" s="411">
        <v>0</v>
      </c>
      <c r="CU549" s="412">
        <v>0</v>
      </c>
      <c r="CV549" s="411">
        <f t="shared" si="174"/>
        <v>0</v>
      </c>
      <c r="CW549" s="411">
        <v>0</v>
      </c>
      <c r="CX549" s="411">
        <v>0</v>
      </c>
      <c r="CY549" s="411">
        <v>0</v>
      </c>
      <c r="CZ549" s="411">
        <v>0</v>
      </c>
      <c r="DA549" s="411">
        <v>0</v>
      </c>
      <c r="DB549" s="411">
        <v>0</v>
      </c>
      <c r="DC549" s="411">
        <v>0</v>
      </c>
      <c r="DD549" s="411">
        <v>0</v>
      </c>
      <c r="DE549" s="411">
        <v>0</v>
      </c>
      <c r="DF549" s="411">
        <v>0</v>
      </c>
      <c r="DG549" s="411">
        <v>0</v>
      </c>
      <c r="DH549" s="412">
        <v>0</v>
      </c>
      <c r="DI549" s="411">
        <f t="shared" si="175"/>
        <v>0</v>
      </c>
      <c r="DJ549" s="411">
        <v>0</v>
      </c>
      <c r="DK549" s="411">
        <v>0</v>
      </c>
      <c r="DL549" s="411">
        <v>0</v>
      </c>
      <c r="DM549" s="411">
        <v>0</v>
      </c>
      <c r="DN549" s="411">
        <v>0</v>
      </c>
      <c r="DO549" s="411">
        <v>0</v>
      </c>
      <c r="DP549" s="411">
        <v>0</v>
      </c>
      <c r="DQ549" s="411">
        <v>0</v>
      </c>
      <c r="DR549" s="411">
        <v>0</v>
      </c>
      <c r="DS549" s="411">
        <v>0</v>
      </c>
      <c r="DT549" s="411">
        <v>0</v>
      </c>
      <c r="DU549" s="412">
        <v>0</v>
      </c>
      <c r="DV549" s="411">
        <f t="shared" si="176"/>
        <v>0</v>
      </c>
      <c r="DW549" s="412">
        <v>0</v>
      </c>
      <c r="DX549" s="412">
        <v>0</v>
      </c>
      <c r="DY549" s="412">
        <v>0</v>
      </c>
      <c r="DZ549" s="412">
        <v>0</v>
      </c>
      <c r="EA549" s="412">
        <v>0</v>
      </c>
      <c r="EB549" s="412">
        <v>0</v>
      </c>
      <c r="EC549" s="412">
        <v>0</v>
      </c>
      <c r="ED549" s="412">
        <v>0</v>
      </c>
      <c r="EE549" s="412">
        <v>0</v>
      </c>
      <c r="EF549" s="412">
        <v>0</v>
      </c>
      <c r="EG549" s="412">
        <v>0</v>
      </c>
      <c r="EH549" s="412">
        <v>0</v>
      </c>
      <c r="EI549" s="411">
        <f t="shared" si="177"/>
        <v>0</v>
      </c>
      <c r="EK549" s="411">
        <f t="shared" si="178"/>
        <v>18</v>
      </c>
      <c r="EL549" s="7">
        <f t="shared" si="179"/>
        <v>-18</v>
      </c>
    </row>
    <row r="550" spans="1:142">
      <c r="A550" s="365" t="str">
        <f t="shared" si="161"/>
        <v xml:space="preserve"> 109</v>
      </c>
      <c r="B550" s="370" t="s">
        <v>953</v>
      </c>
      <c r="C550" s="370" t="s">
        <v>1197</v>
      </c>
      <c r="D550" s="411">
        <v>2</v>
      </c>
      <c r="E550" s="411">
        <v>0</v>
      </c>
      <c r="F550" s="411">
        <v>1</v>
      </c>
      <c r="G550" s="411">
        <v>1</v>
      </c>
      <c r="H550" s="411">
        <v>0</v>
      </c>
      <c r="I550" s="411">
        <v>0</v>
      </c>
      <c r="J550" s="411">
        <v>2</v>
      </c>
      <c r="K550" s="411">
        <v>1</v>
      </c>
      <c r="L550" s="411">
        <v>0</v>
      </c>
      <c r="M550" s="411">
        <v>1</v>
      </c>
      <c r="N550" s="411">
        <v>1</v>
      </c>
      <c r="O550" s="412">
        <v>0</v>
      </c>
      <c r="P550" s="411">
        <f t="shared" si="162"/>
        <v>9</v>
      </c>
      <c r="Q550" s="411">
        <f t="shared" si="163"/>
        <v>5.935483870967742</v>
      </c>
      <c r="R550" s="411">
        <f t="shared" si="164"/>
        <v>1.064516129032258</v>
      </c>
      <c r="S550" s="411">
        <f t="shared" si="165"/>
        <v>2</v>
      </c>
      <c r="T550" s="411">
        <v>0</v>
      </c>
      <c r="U550" s="411">
        <v>0</v>
      </c>
      <c r="V550" s="411">
        <v>0</v>
      </c>
      <c r="W550" s="411">
        <v>0</v>
      </c>
      <c r="X550" s="411">
        <v>0</v>
      </c>
      <c r="Y550" s="411">
        <v>0</v>
      </c>
      <c r="Z550" s="411">
        <v>0</v>
      </c>
      <c r="AA550" s="411">
        <v>0</v>
      </c>
      <c r="AB550" s="411">
        <v>0</v>
      </c>
      <c r="AC550" s="411">
        <v>0</v>
      </c>
      <c r="AD550" s="411">
        <v>0</v>
      </c>
      <c r="AE550" s="412">
        <v>0</v>
      </c>
      <c r="AF550" s="411">
        <f t="shared" si="166"/>
        <v>0</v>
      </c>
      <c r="AG550" s="411">
        <v>0</v>
      </c>
      <c r="AH550" s="411">
        <v>0</v>
      </c>
      <c r="AI550" s="411">
        <v>0</v>
      </c>
      <c r="AJ550" s="411">
        <v>0</v>
      </c>
      <c r="AK550" s="411">
        <v>0</v>
      </c>
      <c r="AL550" s="411">
        <v>0</v>
      </c>
      <c r="AM550" s="411">
        <v>0</v>
      </c>
      <c r="AN550" s="411">
        <v>0</v>
      </c>
      <c r="AO550" s="411">
        <v>0</v>
      </c>
      <c r="AP550" s="411">
        <v>0</v>
      </c>
      <c r="AQ550" s="411">
        <v>0</v>
      </c>
      <c r="AR550" s="412">
        <v>0</v>
      </c>
      <c r="AS550" s="411">
        <f t="shared" si="167"/>
        <v>0</v>
      </c>
      <c r="AT550" s="411">
        <f t="shared" si="168"/>
        <v>0</v>
      </c>
      <c r="AU550" s="411">
        <f t="shared" si="169"/>
        <v>0</v>
      </c>
      <c r="AV550" s="411">
        <f t="shared" si="170"/>
        <v>0</v>
      </c>
      <c r="AW550" s="411">
        <v>0</v>
      </c>
      <c r="AX550" s="411">
        <v>0</v>
      </c>
      <c r="AY550" s="411">
        <v>0</v>
      </c>
      <c r="AZ550" s="411">
        <v>0</v>
      </c>
      <c r="BA550" s="411">
        <v>0</v>
      </c>
      <c r="BB550" s="411">
        <v>0</v>
      </c>
      <c r="BC550" s="411">
        <v>0</v>
      </c>
      <c r="BD550" s="411">
        <v>0</v>
      </c>
      <c r="BE550" s="411">
        <v>0</v>
      </c>
      <c r="BF550" s="411">
        <v>0</v>
      </c>
      <c r="BG550" s="411">
        <v>0</v>
      </c>
      <c r="BH550" s="412">
        <v>0</v>
      </c>
      <c r="BI550" s="411">
        <f t="shared" si="171"/>
        <v>0</v>
      </c>
      <c r="BJ550" s="411">
        <v>0</v>
      </c>
      <c r="BK550" s="411">
        <v>0</v>
      </c>
      <c r="BL550" s="411">
        <v>0</v>
      </c>
      <c r="BM550" s="411">
        <v>0</v>
      </c>
      <c r="BN550" s="411">
        <v>0</v>
      </c>
      <c r="BO550" s="411">
        <v>0</v>
      </c>
      <c r="BP550" s="411">
        <v>0</v>
      </c>
      <c r="BQ550" s="411">
        <v>0</v>
      </c>
      <c r="BR550" s="411">
        <v>0</v>
      </c>
      <c r="BS550" s="411">
        <v>0</v>
      </c>
      <c r="BT550" s="411">
        <v>0</v>
      </c>
      <c r="BU550" s="412">
        <v>0</v>
      </c>
      <c r="BV550" s="411">
        <f t="shared" si="172"/>
        <v>0</v>
      </c>
      <c r="BW550" s="411">
        <v>0</v>
      </c>
      <c r="BX550" s="411">
        <v>0</v>
      </c>
      <c r="BY550" s="411">
        <v>0</v>
      </c>
      <c r="BZ550" s="411">
        <v>0</v>
      </c>
      <c r="CA550" s="411">
        <v>0</v>
      </c>
      <c r="CB550" s="411">
        <v>0</v>
      </c>
      <c r="CC550" s="411">
        <v>0</v>
      </c>
      <c r="CD550" s="411">
        <v>0</v>
      </c>
      <c r="CE550" s="411">
        <v>0</v>
      </c>
      <c r="CF550" s="411">
        <v>0</v>
      </c>
      <c r="CG550" s="411">
        <v>0</v>
      </c>
      <c r="CH550" s="412">
        <v>0</v>
      </c>
      <c r="CI550" s="411">
        <f t="shared" si="173"/>
        <v>0</v>
      </c>
      <c r="CJ550" s="411">
        <v>0</v>
      </c>
      <c r="CK550" s="411">
        <v>0</v>
      </c>
      <c r="CL550" s="411">
        <v>0</v>
      </c>
      <c r="CM550" s="411">
        <v>0</v>
      </c>
      <c r="CN550" s="411">
        <v>0</v>
      </c>
      <c r="CO550" s="411">
        <v>0</v>
      </c>
      <c r="CP550" s="411">
        <v>0</v>
      </c>
      <c r="CQ550" s="411">
        <v>0</v>
      </c>
      <c r="CR550" s="411">
        <v>0</v>
      </c>
      <c r="CS550" s="411">
        <v>0</v>
      </c>
      <c r="CT550" s="411">
        <v>0</v>
      </c>
      <c r="CU550" s="412">
        <v>0</v>
      </c>
      <c r="CV550" s="411">
        <f t="shared" si="174"/>
        <v>0</v>
      </c>
      <c r="CW550" s="411">
        <v>0</v>
      </c>
      <c r="CX550" s="411">
        <v>0</v>
      </c>
      <c r="CY550" s="411">
        <v>0</v>
      </c>
      <c r="CZ550" s="411">
        <v>0</v>
      </c>
      <c r="DA550" s="411">
        <v>0</v>
      </c>
      <c r="DB550" s="411">
        <v>0</v>
      </c>
      <c r="DC550" s="411">
        <v>0</v>
      </c>
      <c r="DD550" s="411">
        <v>0</v>
      </c>
      <c r="DE550" s="411">
        <v>0</v>
      </c>
      <c r="DF550" s="411">
        <v>0</v>
      </c>
      <c r="DG550" s="411">
        <v>0</v>
      </c>
      <c r="DH550" s="412">
        <v>0</v>
      </c>
      <c r="DI550" s="411">
        <f t="shared" si="175"/>
        <v>0</v>
      </c>
      <c r="DJ550" s="411">
        <v>0</v>
      </c>
      <c r="DK550" s="411">
        <v>0</v>
      </c>
      <c r="DL550" s="411">
        <v>0</v>
      </c>
      <c r="DM550" s="411">
        <v>0</v>
      </c>
      <c r="DN550" s="411">
        <v>0</v>
      </c>
      <c r="DO550" s="411">
        <v>0</v>
      </c>
      <c r="DP550" s="411">
        <v>0</v>
      </c>
      <c r="DQ550" s="411">
        <v>0</v>
      </c>
      <c r="DR550" s="411">
        <v>0</v>
      </c>
      <c r="DS550" s="411">
        <v>0</v>
      </c>
      <c r="DT550" s="411">
        <v>0</v>
      </c>
      <c r="DU550" s="412">
        <v>0</v>
      </c>
      <c r="DV550" s="411">
        <f t="shared" si="176"/>
        <v>0</v>
      </c>
      <c r="DW550" s="412">
        <v>0</v>
      </c>
      <c r="DX550" s="412">
        <v>0</v>
      </c>
      <c r="DY550" s="412">
        <v>0</v>
      </c>
      <c r="DZ550" s="412">
        <v>0</v>
      </c>
      <c r="EA550" s="412">
        <v>0</v>
      </c>
      <c r="EB550" s="412">
        <v>0</v>
      </c>
      <c r="EC550" s="412">
        <v>0</v>
      </c>
      <c r="ED550" s="412">
        <v>0</v>
      </c>
      <c r="EE550" s="412">
        <v>0</v>
      </c>
      <c r="EF550" s="412">
        <v>0</v>
      </c>
      <c r="EG550" s="412">
        <v>0</v>
      </c>
      <c r="EH550" s="412">
        <v>0</v>
      </c>
      <c r="EI550" s="411">
        <f t="shared" si="177"/>
        <v>0</v>
      </c>
      <c r="EK550" s="411">
        <f t="shared" si="178"/>
        <v>9</v>
      </c>
      <c r="EL550" s="7">
        <f t="shared" si="179"/>
        <v>-9</v>
      </c>
    </row>
    <row r="551" spans="1:142">
      <c r="A551" s="365" t="str">
        <f t="shared" si="161"/>
        <v xml:space="preserve"> 109</v>
      </c>
      <c r="B551" s="370" t="s">
        <v>953</v>
      </c>
      <c r="C551" s="370" t="s">
        <v>1198</v>
      </c>
      <c r="D551" s="411">
        <v>0</v>
      </c>
      <c r="E551" s="411">
        <v>0</v>
      </c>
      <c r="F551" s="411">
        <v>0</v>
      </c>
      <c r="G551" s="411">
        <v>0</v>
      </c>
      <c r="H551" s="411">
        <v>0</v>
      </c>
      <c r="I551" s="411">
        <v>0</v>
      </c>
      <c r="J551" s="411">
        <v>1</v>
      </c>
      <c r="K551" s="411">
        <v>0</v>
      </c>
      <c r="L551" s="411">
        <v>0</v>
      </c>
      <c r="M551" s="411">
        <v>0</v>
      </c>
      <c r="N551" s="411">
        <v>0</v>
      </c>
      <c r="O551" s="412">
        <v>0</v>
      </c>
      <c r="P551" s="411">
        <f t="shared" si="162"/>
        <v>1</v>
      </c>
      <c r="Q551" s="411">
        <f t="shared" si="163"/>
        <v>0.967741935483871</v>
      </c>
      <c r="R551" s="411">
        <f t="shared" si="164"/>
        <v>3.2258064516129031E-2</v>
      </c>
      <c r="S551" s="411">
        <f t="shared" si="165"/>
        <v>0</v>
      </c>
      <c r="T551" s="411">
        <v>0</v>
      </c>
      <c r="U551" s="411">
        <v>0</v>
      </c>
      <c r="V551" s="411">
        <v>0</v>
      </c>
      <c r="W551" s="411">
        <v>0</v>
      </c>
      <c r="X551" s="411">
        <v>0</v>
      </c>
      <c r="Y551" s="411">
        <v>0</v>
      </c>
      <c r="Z551" s="411">
        <v>0</v>
      </c>
      <c r="AA551" s="411">
        <v>0</v>
      </c>
      <c r="AB551" s="411">
        <v>0</v>
      </c>
      <c r="AC551" s="411">
        <v>0</v>
      </c>
      <c r="AD551" s="411">
        <v>0</v>
      </c>
      <c r="AE551" s="412">
        <v>0</v>
      </c>
      <c r="AF551" s="411">
        <f t="shared" si="166"/>
        <v>0</v>
      </c>
      <c r="AG551" s="411">
        <v>0</v>
      </c>
      <c r="AH551" s="411">
        <v>0</v>
      </c>
      <c r="AI551" s="411">
        <v>0</v>
      </c>
      <c r="AJ551" s="411">
        <v>0</v>
      </c>
      <c r="AK551" s="411">
        <v>0</v>
      </c>
      <c r="AL551" s="411">
        <v>0</v>
      </c>
      <c r="AM551" s="411">
        <v>0</v>
      </c>
      <c r="AN551" s="411">
        <v>0</v>
      </c>
      <c r="AO551" s="411">
        <v>0</v>
      </c>
      <c r="AP551" s="411">
        <v>0</v>
      </c>
      <c r="AQ551" s="411">
        <v>0</v>
      </c>
      <c r="AR551" s="412">
        <v>0</v>
      </c>
      <c r="AS551" s="411">
        <f t="shared" si="167"/>
        <v>0</v>
      </c>
      <c r="AT551" s="411">
        <f t="shared" si="168"/>
        <v>0</v>
      </c>
      <c r="AU551" s="411">
        <f t="shared" si="169"/>
        <v>0</v>
      </c>
      <c r="AV551" s="411">
        <f t="shared" si="170"/>
        <v>0</v>
      </c>
      <c r="AW551" s="411">
        <v>0</v>
      </c>
      <c r="AX551" s="411">
        <v>0</v>
      </c>
      <c r="AY551" s="411">
        <v>0</v>
      </c>
      <c r="AZ551" s="411">
        <v>0</v>
      </c>
      <c r="BA551" s="411">
        <v>0</v>
      </c>
      <c r="BB551" s="411">
        <v>0</v>
      </c>
      <c r="BC551" s="411">
        <v>0</v>
      </c>
      <c r="BD551" s="411">
        <v>0</v>
      </c>
      <c r="BE551" s="411">
        <v>0</v>
      </c>
      <c r="BF551" s="411">
        <v>0</v>
      </c>
      <c r="BG551" s="411">
        <v>0</v>
      </c>
      <c r="BH551" s="412">
        <v>0</v>
      </c>
      <c r="BI551" s="411">
        <f t="shared" si="171"/>
        <v>0</v>
      </c>
      <c r="BJ551" s="411">
        <v>0</v>
      </c>
      <c r="BK551" s="411">
        <v>0</v>
      </c>
      <c r="BL551" s="411">
        <v>0</v>
      </c>
      <c r="BM551" s="411">
        <v>0</v>
      </c>
      <c r="BN551" s="411">
        <v>0</v>
      </c>
      <c r="BO551" s="411">
        <v>0</v>
      </c>
      <c r="BP551" s="411">
        <v>0</v>
      </c>
      <c r="BQ551" s="411">
        <v>0</v>
      </c>
      <c r="BR551" s="411">
        <v>0</v>
      </c>
      <c r="BS551" s="411">
        <v>0</v>
      </c>
      <c r="BT551" s="411">
        <v>0</v>
      </c>
      <c r="BU551" s="412">
        <v>0</v>
      </c>
      <c r="BV551" s="411">
        <f t="shared" si="172"/>
        <v>0</v>
      </c>
      <c r="BW551" s="411">
        <v>0</v>
      </c>
      <c r="BX551" s="411">
        <v>0</v>
      </c>
      <c r="BY551" s="411">
        <v>0</v>
      </c>
      <c r="BZ551" s="411">
        <v>0</v>
      </c>
      <c r="CA551" s="411">
        <v>0</v>
      </c>
      <c r="CB551" s="411">
        <v>0</v>
      </c>
      <c r="CC551" s="411">
        <v>0</v>
      </c>
      <c r="CD551" s="411">
        <v>0</v>
      </c>
      <c r="CE551" s="411">
        <v>0</v>
      </c>
      <c r="CF551" s="411">
        <v>0</v>
      </c>
      <c r="CG551" s="411">
        <v>0</v>
      </c>
      <c r="CH551" s="412">
        <v>0</v>
      </c>
      <c r="CI551" s="411">
        <f t="shared" si="173"/>
        <v>0</v>
      </c>
      <c r="CJ551" s="411">
        <v>0</v>
      </c>
      <c r="CK551" s="411">
        <v>0</v>
      </c>
      <c r="CL551" s="411">
        <v>0</v>
      </c>
      <c r="CM551" s="411">
        <v>0</v>
      </c>
      <c r="CN551" s="411">
        <v>0</v>
      </c>
      <c r="CO551" s="411">
        <v>0</v>
      </c>
      <c r="CP551" s="411">
        <v>0</v>
      </c>
      <c r="CQ551" s="411">
        <v>0</v>
      </c>
      <c r="CR551" s="411">
        <v>0</v>
      </c>
      <c r="CS551" s="411">
        <v>0</v>
      </c>
      <c r="CT551" s="411">
        <v>0</v>
      </c>
      <c r="CU551" s="412">
        <v>0</v>
      </c>
      <c r="CV551" s="411">
        <f t="shared" si="174"/>
        <v>0</v>
      </c>
      <c r="CW551" s="411">
        <v>0</v>
      </c>
      <c r="CX551" s="411">
        <v>0</v>
      </c>
      <c r="CY551" s="411">
        <v>0</v>
      </c>
      <c r="CZ551" s="411">
        <v>0</v>
      </c>
      <c r="DA551" s="411">
        <v>0</v>
      </c>
      <c r="DB551" s="411">
        <v>0</v>
      </c>
      <c r="DC551" s="411">
        <v>0</v>
      </c>
      <c r="DD551" s="411">
        <v>0</v>
      </c>
      <c r="DE551" s="411">
        <v>0</v>
      </c>
      <c r="DF551" s="411">
        <v>0</v>
      </c>
      <c r="DG551" s="411">
        <v>0</v>
      </c>
      <c r="DH551" s="412">
        <v>0</v>
      </c>
      <c r="DI551" s="411">
        <f t="shared" si="175"/>
        <v>0</v>
      </c>
      <c r="DJ551" s="411">
        <v>0</v>
      </c>
      <c r="DK551" s="411">
        <v>0</v>
      </c>
      <c r="DL551" s="411">
        <v>0</v>
      </c>
      <c r="DM551" s="411">
        <v>0</v>
      </c>
      <c r="DN551" s="411">
        <v>0</v>
      </c>
      <c r="DO551" s="411">
        <v>0</v>
      </c>
      <c r="DP551" s="411">
        <v>0</v>
      </c>
      <c r="DQ551" s="411">
        <v>0</v>
      </c>
      <c r="DR551" s="411">
        <v>0</v>
      </c>
      <c r="DS551" s="411">
        <v>0</v>
      </c>
      <c r="DT551" s="411">
        <v>0</v>
      </c>
      <c r="DU551" s="412">
        <v>0</v>
      </c>
      <c r="DV551" s="411">
        <f t="shared" si="176"/>
        <v>0</v>
      </c>
      <c r="DW551" s="412">
        <v>0</v>
      </c>
      <c r="DX551" s="412">
        <v>0</v>
      </c>
      <c r="DY551" s="412">
        <v>0</v>
      </c>
      <c r="DZ551" s="412">
        <v>0</v>
      </c>
      <c r="EA551" s="412">
        <v>0</v>
      </c>
      <c r="EB551" s="412">
        <v>0</v>
      </c>
      <c r="EC551" s="412">
        <v>0</v>
      </c>
      <c r="ED551" s="412">
        <v>0</v>
      </c>
      <c r="EE551" s="412">
        <v>0</v>
      </c>
      <c r="EF551" s="412">
        <v>0</v>
      </c>
      <c r="EG551" s="412">
        <v>0</v>
      </c>
      <c r="EH551" s="412">
        <v>0</v>
      </c>
      <c r="EI551" s="411">
        <f t="shared" si="177"/>
        <v>0</v>
      </c>
      <c r="EK551" s="411">
        <f t="shared" si="178"/>
        <v>1</v>
      </c>
      <c r="EL551" s="7">
        <f t="shared" si="179"/>
        <v>-1</v>
      </c>
    </row>
    <row r="552" spans="1:142">
      <c r="A552" s="365" t="str">
        <f t="shared" si="161"/>
        <v xml:space="preserve"> 109</v>
      </c>
      <c r="B552" s="370" t="s">
        <v>953</v>
      </c>
      <c r="C552" s="370" t="s">
        <v>1214</v>
      </c>
      <c r="D552" s="411">
        <v>1121</v>
      </c>
      <c r="E552" s="411">
        <v>19</v>
      </c>
      <c r="F552" s="411">
        <v>758</v>
      </c>
      <c r="G552" s="411">
        <v>1131</v>
      </c>
      <c r="H552" s="411">
        <v>441</v>
      </c>
      <c r="I552" s="411">
        <v>1165</v>
      </c>
      <c r="J552" s="411">
        <v>607</v>
      </c>
      <c r="K552" s="411">
        <v>570</v>
      </c>
      <c r="L552" s="411">
        <v>1103</v>
      </c>
      <c r="M552" s="411">
        <v>603</v>
      </c>
      <c r="N552" s="411">
        <v>731</v>
      </c>
      <c r="O552" s="412">
        <v>310</v>
      </c>
      <c r="P552" s="411">
        <f t="shared" si="162"/>
        <v>8559</v>
      </c>
      <c r="Q552" s="411">
        <f t="shared" si="163"/>
        <v>5222.4193548387102</v>
      </c>
      <c r="R552" s="411">
        <f t="shared" si="164"/>
        <v>1388.3047830923249</v>
      </c>
      <c r="S552" s="411">
        <f t="shared" si="165"/>
        <v>1948.2758620689656</v>
      </c>
      <c r="T552" s="411">
        <v>0</v>
      </c>
      <c r="U552" s="411">
        <v>0</v>
      </c>
      <c r="V552" s="411">
        <v>0</v>
      </c>
      <c r="W552" s="411">
        <v>0</v>
      </c>
      <c r="X552" s="411">
        <v>0</v>
      </c>
      <c r="Y552" s="411">
        <v>0</v>
      </c>
      <c r="Z552" s="411">
        <v>0</v>
      </c>
      <c r="AA552" s="411">
        <v>0</v>
      </c>
      <c r="AB552" s="411">
        <v>0</v>
      </c>
      <c r="AC552" s="411">
        <v>0</v>
      </c>
      <c r="AD552" s="411">
        <v>0</v>
      </c>
      <c r="AE552" s="412">
        <v>0</v>
      </c>
      <c r="AF552" s="411">
        <f t="shared" si="166"/>
        <v>0</v>
      </c>
      <c r="AG552" s="411">
        <v>0</v>
      </c>
      <c r="AH552" s="411">
        <v>0</v>
      </c>
      <c r="AI552" s="411">
        <v>0</v>
      </c>
      <c r="AJ552" s="411">
        <v>0</v>
      </c>
      <c r="AK552" s="411">
        <v>0</v>
      </c>
      <c r="AL552" s="411">
        <v>0</v>
      </c>
      <c r="AM552" s="411">
        <v>0</v>
      </c>
      <c r="AN552" s="411">
        <v>0</v>
      </c>
      <c r="AO552" s="411">
        <v>0</v>
      </c>
      <c r="AP552" s="411">
        <v>0</v>
      </c>
      <c r="AQ552" s="411">
        <v>0</v>
      </c>
      <c r="AR552" s="412">
        <v>0</v>
      </c>
      <c r="AS552" s="411">
        <f t="shared" si="167"/>
        <v>0</v>
      </c>
      <c r="AT552" s="411">
        <f t="shared" si="168"/>
        <v>0</v>
      </c>
      <c r="AU552" s="411">
        <f t="shared" si="169"/>
        <v>0</v>
      </c>
      <c r="AV552" s="411">
        <f t="shared" si="170"/>
        <v>0</v>
      </c>
      <c r="AW552" s="411">
        <v>0</v>
      </c>
      <c r="AX552" s="411">
        <v>0</v>
      </c>
      <c r="AY552" s="411">
        <v>0</v>
      </c>
      <c r="AZ552" s="411">
        <v>0</v>
      </c>
      <c r="BA552" s="411">
        <v>0</v>
      </c>
      <c r="BB552" s="411">
        <v>0</v>
      </c>
      <c r="BC552" s="411">
        <v>0</v>
      </c>
      <c r="BD552" s="411">
        <v>0</v>
      </c>
      <c r="BE552" s="411">
        <v>0</v>
      </c>
      <c r="BF552" s="411">
        <v>0</v>
      </c>
      <c r="BG552" s="411">
        <v>0</v>
      </c>
      <c r="BH552" s="412">
        <v>0</v>
      </c>
      <c r="BI552" s="411">
        <f t="shared" si="171"/>
        <v>0</v>
      </c>
      <c r="BJ552" s="411">
        <v>0</v>
      </c>
      <c r="BK552" s="411">
        <v>0</v>
      </c>
      <c r="BL552" s="411">
        <v>0</v>
      </c>
      <c r="BM552" s="411">
        <v>0</v>
      </c>
      <c r="BN552" s="411">
        <v>0</v>
      </c>
      <c r="BO552" s="411">
        <v>0</v>
      </c>
      <c r="BP552" s="411">
        <v>0</v>
      </c>
      <c r="BQ552" s="411">
        <v>0</v>
      </c>
      <c r="BR552" s="411">
        <v>0</v>
      </c>
      <c r="BS552" s="411">
        <v>0</v>
      </c>
      <c r="BT552" s="411">
        <v>0</v>
      </c>
      <c r="BU552" s="412">
        <v>0</v>
      </c>
      <c r="BV552" s="411">
        <f t="shared" si="172"/>
        <v>0</v>
      </c>
      <c r="BW552" s="411">
        <v>0</v>
      </c>
      <c r="BX552" s="411">
        <v>0</v>
      </c>
      <c r="BY552" s="411">
        <v>0</v>
      </c>
      <c r="BZ552" s="411">
        <v>0</v>
      </c>
      <c r="CA552" s="411">
        <v>0</v>
      </c>
      <c r="CB552" s="411">
        <v>0</v>
      </c>
      <c r="CC552" s="411">
        <v>0</v>
      </c>
      <c r="CD552" s="411">
        <v>0</v>
      </c>
      <c r="CE552" s="411">
        <v>0</v>
      </c>
      <c r="CF552" s="411">
        <v>0</v>
      </c>
      <c r="CG552" s="411">
        <v>0</v>
      </c>
      <c r="CH552" s="412">
        <v>0</v>
      </c>
      <c r="CI552" s="411">
        <f t="shared" si="173"/>
        <v>0</v>
      </c>
      <c r="CJ552" s="411">
        <v>0</v>
      </c>
      <c r="CK552" s="411">
        <v>0</v>
      </c>
      <c r="CL552" s="411">
        <v>0</v>
      </c>
      <c r="CM552" s="411">
        <v>0</v>
      </c>
      <c r="CN552" s="411">
        <v>0</v>
      </c>
      <c r="CO552" s="411">
        <v>0</v>
      </c>
      <c r="CP552" s="411">
        <v>0</v>
      </c>
      <c r="CQ552" s="411">
        <v>0</v>
      </c>
      <c r="CR552" s="411">
        <v>0</v>
      </c>
      <c r="CS552" s="411">
        <v>0</v>
      </c>
      <c r="CT552" s="411">
        <v>0</v>
      </c>
      <c r="CU552" s="412">
        <v>0</v>
      </c>
      <c r="CV552" s="411">
        <f t="shared" si="174"/>
        <v>0</v>
      </c>
      <c r="CW552" s="411">
        <v>0</v>
      </c>
      <c r="CX552" s="411">
        <v>0</v>
      </c>
      <c r="CY552" s="411">
        <v>0</v>
      </c>
      <c r="CZ552" s="411">
        <v>0</v>
      </c>
      <c r="DA552" s="411">
        <v>0</v>
      </c>
      <c r="DB552" s="411">
        <v>0</v>
      </c>
      <c r="DC552" s="411">
        <v>0</v>
      </c>
      <c r="DD552" s="411">
        <v>0</v>
      </c>
      <c r="DE552" s="411">
        <v>0</v>
      </c>
      <c r="DF552" s="411">
        <v>0</v>
      </c>
      <c r="DG552" s="411">
        <v>0</v>
      </c>
      <c r="DH552" s="412">
        <v>0</v>
      </c>
      <c r="DI552" s="411">
        <f t="shared" si="175"/>
        <v>0</v>
      </c>
      <c r="DJ552" s="411">
        <v>0</v>
      </c>
      <c r="DK552" s="411">
        <v>0</v>
      </c>
      <c r="DL552" s="411">
        <v>0</v>
      </c>
      <c r="DM552" s="411">
        <v>0</v>
      </c>
      <c r="DN552" s="411">
        <v>0</v>
      </c>
      <c r="DO552" s="411">
        <v>0</v>
      </c>
      <c r="DP552" s="411">
        <v>0</v>
      </c>
      <c r="DQ552" s="411">
        <v>0</v>
      </c>
      <c r="DR552" s="411">
        <v>0</v>
      </c>
      <c r="DS552" s="411">
        <v>0</v>
      </c>
      <c r="DT552" s="411">
        <v>0</v>
      </c>
      <c r="DU552" s="412">
        <v>0</v>
      </c>
      <c r="DV552" s="411">
        <f t="shared" si="176"/>
        <v>0</v>
      </c>
      <c r="DW552" s="412">
        <v>0</v>
      </c>
      <c r="DX552" s="412">
        <v>0</v>
      </c>
      <c r="DY552" s="412">
        <v>0</v>
      </c>
      <c r="DZ552" s="412">
        <v>0</v>
      </c>
      <c r="EA552" s="412">
        <v>0</v>
      </c>
      <c r="EB552" s="412">
        <v>0</v>
      </c>
      <c r="EC552" s="412">
        <v>0</v>
      </c>
      <c r="ED552" s="412">
        <v>0</v>
      </c>
      <c r="EE552" s="412">
        <v>0</v>
      </c>
      <c r="EF552" s="412">
        <v>0</v>
      </c>
      <c r="EG552" s="412">
        <v>0</v>
      </c>
      <c r="EH552" s="412">
        <v>0</v>
      </c>
      <c r="EI552" s="411">
        <f t="shared" si="177"/>
        <v>0</v>
      </c>
      <c r="EK552" s="411">
        <f t="shared" si="178"/>
        <v>8559</v>
      </c>
      <c r="EL552" s="7">
        <f t="shared" si="179"/>
        <v>-8559</v>
      </c>
    </row>
    <row r="553" spans="1:142">
      <c r="A553" s="365" t="str">
        <f t="shared" si="161"/>
        <v xml:space="preserve"> 109</v>
      </c>
      <c r="B553" s="370" t="s">
        <v>953</v>
      </c>
      <c r="C553" s="370" t="s">
        <v>1215</v>
      </c>
      <c r="D553" s="411">
        <v>11</v>
      </c>
      <c r="E553" s="411">
        <v>7</v>
      </c>
      <c r="F553" s="411">
        <v>3</v>
      </c>
      <c r="G553" s="411">
        <v>9</v>
      </c>
      <c r="H553" s="411">
        <v>7</v>
      </c>
      <c r="I553" s="411">
        <v>36</v>
      </c>
      <c r="J553" s="411">
        <v>6</v>
      </c>
      <c r="K553" s="411">
        <v>15</v>
      </c>
      <c r="L553" s="411">
        <v>4</v>
      </c>
      <c r="M553" s="411">
        <v>27</v>
      </c>
      <c r="N553" s="411">
        <v>6</v>
      </c>
      <c r="O553" s="412">
        <v>4</v>
      </c>
      <c r="P553" s="411">
        <f t="shared" si="162"/>
        <v>135</v>
      </c>
      <c r="Q553" s="411">
        <f t="shared" si="163"/>
        <v>78.806451612903231</v>
      </c>
      <c r="R553" s="411">
        <f t="shared" si="164"/>
        <v>18.090100111234705</v>
      </c>
      <c r="S553" s="411">
        <f t="shared" si="165"/>
        <v>38.103448275862071</v>
      </c>
      <c r="T553" s="411">
        <v>0</v>
      </c>
      <c r="U553" s="411">
        <v>0</v>
      </c>
      <c r="V553" s="411">
        <v>0</v>
      </c>
      <c r="W553" s="411">
        <v>0</v>
      </c>
      <c r="X553" s="411">
        <v>0</v>
      </c>
      <c r="Y553" s="411">
        <v>0</v>
      </c>
      <c r="Z553" s="411">
        <v>0</v>
      </c>
      <c r="AA553" s="411">
        <v>0</v>
      </c>
      <c r="AB553" s="411">
        <v>0</v>
      </c>
      <c r="AC553" s="411">
        <v>0</v>
      </c>
      <c r="AD553" s="411">
        <v>0</v>
      </c>
      <c r="AE553" s="412">
        <v>0</v>
      </c>
      <c r="AF553" s="411">
        <f t="shared" si="166"/>
        <v>0</v>
      </c>
      <c r="AG553" s="411">
        <v>0</v>
      </c>
      <c r="AH553" s="411">
        <v>0</v>
      </c>
      <c r="AI553" s="411">
        <v>0</v>
      </c>
      <c r="AJ553" s="411">
        <v>0</v>
      </c>
      <c r="AK553" s="411">
        <v>0</v>
      </c>
      <c r="AL553" s="411">
        <v>0</v>
      </c>
      <c r="AM553" s="411">
        <v>0</v>
      </c>
      <c r="AN553" s="411">
        <v>0</v>
      </c>
      <c r="AO553" s="411">
        <v>0</v>
      </c>
      <c r="AP553" s="411">
        <v>0</v>
      </c>
      <c r="AQ553" s="411">
        <v>0</v>
      </c>
      <c r="AR553" s="412">
        <v>0</v>
      </c>
      <c r="AS553" s="411">
        <f t="shared" si="167"/>
        <v>0</v>
      </c>
      <c r="AT553" s="411">
        <f t="shared" si="168"/>
        <v>0</v>
      </c>
      <c r="AU553" s="411">
        <f t="shared" si="169"/>
        <v>0</v>
      </c>
      <c r="AV553" s="411">
        <f t="shared" si="170"/>
        <v>0</v>
      </c>
      <c r="AW553" s="411">
        <v>0</v>
      </c>
      <c r="AX553" s="411">
        <v>0</v>
      </c>
      <c r="AY553" s="411">
        <v>0</v>
      </c>
      <c r="AZ553" s="411">
        <v>0</v>
      </c>
      <c r="BA553" s="411">
        <v>0</v>
      </c>
      <c r="BB553" s="411">
        <v>0</v>
      </c>
      <c r="BC553" s="411">
        <v>0</v>
      </c>
      <c r="BD553" s="411">
        <v>0</v>
      </c>
      <c r="BE553" s="411">
        <v>0</v>
      </c>
      <c r="BF553" s="411">
        <v>0</v>
      </c>
      <c r="BG553" s="411">
        <v>0</v>
      </c>
      <c r="BH553" s="412">
        <v>0</v>
      </c>
      <c r="BI553" s="411">
        <f t="shared" si="171"/>
        <v>0</v>
      </c>
      <c r="BJ553" s="411">
        <v>0</v>
      </c>
      <c r="BK553" s="411">
        <v>0</v>
      </c>
      <c r="BL553" s="411">
        <v>0</v>
      </c>
      <c r="BM553" s="411">
        <v>0</v>
      </c>
      <c r="BN553" s="411">
        <v>0</v>
      </c>
      <c r="BO553" s="411">
        <v>0</v>
      </c>
      <c r="BP553" s="411">
        <v>0</v>
      </c>
      <c r="BQ553" s="411">
        <v>0</v>
      </c>
      <c r="BR553" s="411">
        <v>0</v>
      </c>
      <c r="BS553" s="411">
        <v>0</v>
      </c>
      <c r="BT553" s="411">
        <v>0</v>
      </c>
      <c r="BU553" s="412">
        <v>0</v>
      </c>
      <c r="BV553" s="411">
        <f t="shared" si="172"/>
        <v>0</v>
      </c>
      <c r="BW553" s="411">
        <v>0</v>
      </c>
      <c r="BX553" s="411">
        <v>0</v>
      </c>
      <c r="BY553" s="411">
        <v>0</v>
      </c>
      <c r="BZ553" s="411">
        <v>0</v>
      </c>
      <c r="CA553" s="411">
        <v>0</v>
      </c>
      <c r="CB553" s="411">
        <v>0</v>
      </c>
      <c r="CC553" s="411">
        <v>0</v>
      </c>
      <c r="CD553" s="411">
        <v>0</v>
      </c>
      <c r="CE553" s="411">
        <v>0</v>
      </c>
      <c r="CF553" s="411">
        <v>0</v>
      </c>
      <c r="CG553" s="411">
        <v>0</v>
      </c>
      <c r="CH553" s="412">
        <v>0</v>
      </c>
      <c r="CI553" s="411">
        <f t="shared" si="173"/>
        <v>0</v>
      </c>
      <c r="CJ553" s="411">
        <v>0</v>
      </c>
      <c r="CK553" s="411">
        <v>0</v>
      </c>
      <c r="CL553" s="411">
        <v>0</v>
      </c>
      <c r="CM553" s="411">
        <v>0</v>
      </c>
      <c r="CN553" s="411">
        <v>0</v>
      </c>
      <c r="CO553" s="411">
        <v>0</v>
      </c>
      <c r="CP553" s="411">
        <v>0</v>
      </c>
      <c r="CQ553" s="411">
        <v>0</v>
      </c>
      <c r="CR553" s="411">
        <v>0</v>
      </c>
      <c r="CS553" s="411">
        <v>0</v>
      </c>
      <c r="CT553" s="411">
        <v>0</v>
      </c>
      <c r="CU553" s="412">
        <v>0</v>
      </c>
      <c r="CV553" s="411">
        <f t="shared" si="174"/>
        <v>0</v>
      </c>
      <c r="CW553" s="411">
        <v>0</v>
      </c>
      <c r="CX553" s="411">
        <v>0</v>
      </c>
      <c r="CY553" s="411">
        <v>0</v>
      </c>
      <c r="CZ553" s="411">
        <v>0</v>
      </c>
      <c r="DA553" s="411">
        <v>0</v>
      </c>
      <c r="DB553" s="411">
        <v>0</v>
      </c>
      <c r="DC553" s="411">
        <v>0</v>
      </c>
      <c r="DD553" s="411">
        <v>0</v>
      </c>
      <c r="DE553" s="411">
        <v>0</v>
      </c>
      <c r="DF553" s="411">
        <v>0</v>
      </c>
      <c r="DG553" s="411">
        <v>0</v>
      </c>
      <c r="DH553" s="412">
        <v>0</v>
      </c>
      <c r="DI553" s="411">
        <f t="shared" si="175"/>
        <v>0</v>
      </c>
      <c r="DJ553" s="411">
        <v>0</v>
      </c>
      <c r="DK553" s="411">
        <v>0</v>
      </c>
      <c r="DL553" s="411">
        <v>0</v>
      </c>
      <c r="DM553" s="411">
        <v>0</v>
      </c>
      <c r="DN553" s="411">
        <v>0</v>
      </c>
      <c r="DO553" s="411">
        <v>0</v>
      </c>
      <c r="DP553" s="411">
        <v>0</v>
      </c>
      <c r="DQ553" s="411">
        <v>0</v>
      </c>
      <c r="DR553" s="411">
        <v>0</v>
      </c>
      <c r="DS553" s="411">
        <v>0</v>
      </c>
      <c r="DT553" s="411">
        <v>0</v>
      </c>
      <c r="DU553" s="412">
        <v>0</v>
      </c>
      <c r="DV553" s="411">
        <f t="shared" si="176"/>
        <v>0</v>
      </c>
      <c r="DW553" s="412">
        <v>0</v>
      </c>
      <c r="DX553" s="412">
        <v>0</v>
      </c>
      <c r="DY553" s="412">
        <v>0</v>
      </c>
      <c r="DZ553" s="412">
        <v>0</v>
      </c>
      <c r="EA553" s="412">
        <v>0</v>
      </c>
      <c r="EB553" s="412">
        <v>0</v>
      </c>
      <c r="EC553" s="412">
        <v>0</v>
      </c>
      <c r="ED553" s="412">
        <v>0</v>
      </c>
      <c r="EE553" s="412">
        <v>0</v>
      </c>
      <c r="EF553" s="412">
        <v>0</v>
      </c>
      <c r="EG553" s="412">
        <v>0</v>
      </c>
      <c r="EH553" s="412">
        <v>0</v>
      </c>
      <c r="EI553" s="411">
        <f t="shared" si="177"/>
        <v>0</v>
      </c>
      <c r="EK553" s="411">
        <f t="shared" si="178"/>
        <v>135</v>
      </c>
      <c r="EL553" s="7">
        <f t="shared" si="179"/>
        <v>-135</v>
      </c>
    </row>
    <row r="554" spans="1:142">
      <c r="A554" s="365" t="str">
        <f t="shared" si="161"/>
        <v xml:space="preserve"> 109</v>
      </c>
      <c r="B554" s="370" t="s">
        <v>953</v>
      </c>
      <c r="C554" s="370" t="s">
        <v>1216</v>
      </c>
      <c r="D554" s="411">
        <v>1467</v>
      </c>
      <c r="E554" s="411">
        <v>1466</v>
      </c>
      <c r="F554" s="411">
        <v>1451</v>
      </c>
      <c r="G554" s="411">
        <v>1441</v>
      </c>
      <c r="H554" s="411">
        <v>1432</v>
      </c>
      <c r="I554" s="411">
        <v>1416</v>
      </c>
      <c r="J554" s="411">
        <v>1393</v>
      </c>
      <c r="K554" s="411">
        <v>1389</v>
      </c>
      <c r="L554" s="411">
        <v>1387</v>
      </c>
      <c r="M554" s="411">
        <v>1378</v>
      </c>
      <c r="N554" s="411">
        <v>1375</v>
      </c>
      <c r="O554" s="412">
        <v>1367</v>
      </c>
      <c r="P554" s="411">
        <f t="shared" si="162"/>
        <v>16962</v>
      </c>
      <c r="Q554" s="411">
        <f t="shared" si="163"/>
        <v>10021.064516129032</v>
      </c>
      <c r="R554" s="411">
        <f t="shared" si="164"/>
        <v>2438.3147942157952</v>
      </c>
      <c r="S554" s="411">
        <f t="shared" si="165"/>
        <v>4502.6206896551721</v>
      </c>
      <c r="T554" s="411">
        <v>0</v>
      </c>
      <c r="U554" s="411">
        <v>0</v>
      </c>
      <c r="V554" s="411">
        <v>0</v>
      </c>
      <c r="W554" s="411">
        <v>0</v>
      </c>
      <c r="X554" s="411">
        <v>0</v>
      </c>
      <c r="Y554" s="411">
        <v>0</v>
      </c>
      <c r="Z554" s="411">
        <v>0</v>
      </c>
      <c r="AA554" s="411">
        <v>0</v>
      </c>
      <c r="AB554" s="411">
        <v>0</v>
      </c>
      <c r="AC554" s="411">
        <v>0</v>
      </c>
      <c r="AD554" s="411">
        <v>0</v>
      </c>
      <c r="AE554" s="412">
        <v>0</v>
      </c>
      <c r="AF554" s="411">
        <f t="shared" si="166"/>
        <v>0</v>
      </c>
      <c r="AG554" s="411">
        <v>0</v>
      </c>
      <c r="AH554" s="411">
        <v>0</v>
      </c>
      <c r="AI554" s="411">
        <v>0</v>
      </c>
      <c r="AJ554" s="411">
        <v>0</v>
      </c>
      <c r="AK554" s="411">
        <v>0</v>
      </c>
      <c r="AL554" s="411">
        <v>0</v>
      </c>
      <c r="AM554" s="411">
        <v>0</v>
      </c>
      <c r="AN554" s="411">
        <v>0</v>
      </c>
      <c r="AO554" s="411">
        <v>0</v>
      </c>
      <c r="AP554" s="411">
        <v>0</v>
      </c>
      <c r="AQ554" s="411">
        <v>0</v>
      </c>
      <c r="AR554" s="412">
        <v>0</v>
      </c>
      <c r="AS554" s="411">
        <f t="shared" si="167"/>
        <v>0</v>
      </c>
      <c r="AT554" s="411">
        <f t="shared" si="168"/>
        <v>0</v>
      </c>
      <c r="AU554" s="411">
        <f t="shared" si="169"/>
        <v>0</v>
      </c>
      <c r="AV554" s="411">
        <f t="shared" si="170"/>
        <v>0</v>
      </c>
      <c r="AW554" s="411">
        <v>0</v>
      </c>
      <c r="AX554" s="411">
        <v>0</v>
      </c>
      <c r="AY554" s="411">
        <v>0</v>
      </c>
      <c r="AZ554" s="411">
        <v>0</v>
      </c>
      <c r="BA554" s="411">
        <v>0</v>
      </c>
      <c r="BB554" s="411">
        <v>0</v>
      </c>
      <c r="BC554" s="411">
        <v>0</v>
      </c>
      <c r="BD554" s="411">
        <v>0</v>
      </c>
      <c r="BE554" s="411">
        <v>0</v>
      </c>
      <c r="BF554" s="411">
        <v>0</v>
      </c>
      <c r="BG554" s="411">
        <v>0</v>
      </c>
      <c r="BH554" s="412">
        <v>0</v>
      </c>
      <c r="BI554" s="411">
        <f t="shared" si="171"/>
        <v>0</v>
      </c>
      <c r="BJ554" s="411">
        <v>0</v>
      </c>
      <c r="BK554" s="411">
        <v>0</v>
      </c>
      <c r="BL554" s="411">
        <v>0</v>
      </c>
      <c r="BM554" s="411">
        <v>0</v>
      </c>
      <c r="BN554" s="411">
        <v>0</v>
      </c>
      <c r="BO554" s="411">
        <v>0</v>
      </c>
      <c r="BP554" s="411">
        <v>0</v>
      </c>
      <c r="BQ554" s="411">
        <v>0</v>
      </c>
      <c r="BR554" s="411">
        <v>0</v>
      </c>
      <c r="BS554" s="411">
        <v>0</v>
      </c>
      <c r="BT554" s="411">
        <v>0</v>
      </c>
      <c r="BU554" s="412">
        <v>0</v>
      </c>
      <c r="BV554" s="411">
        <f t="shared" si="172"/>
        <v>0</v>
      </c>
      <c r="BW554" s="411">
        <v>0</v>
      </c>
      <c r="BX554" s="411">
        <v>0</v>
      </c>
      <c r="BY554" s="411">
        <v>0</v>
      </c>
      <c r="BZ554" s="411">
        <v>0</v>
      </c>
      <c r="CA554" s="411">
        <v>0</v>
      </c>
      <c r="CB554" s="411">
        <v>0</v>
      </c>
      <c r="CC554" s="411">
        <v>0</v>
      </c>
      <c r="CD554" s="411">
        <v>0</v>
      </c>
      <c r="CE554" s="411">
        <v>0</v>
      </c>
      <c r="CF554" s="411">
        <v>0</v>
      </c>
      <c r="CG554" s="411">
        <v>0</v>
      </c>
      <c r="CH554" s="412">
        <v>0</v>
      </c>
      <c r="CI554" s="411">
        <f t="shared" si="173"/>
        <v>0</v>
      </c>
      <c r="CJ554" s="411">
        <v>0</v>
      </c>
      <c r="CK554" s="411">
        <v>0</v>
      </c>
      <c r="CL554" s="411">
        <v>0</v>
      </c>
      <c r="CM554" s="411">
        <v>0</v>
      </c>
      <c r="CN554" s="411">
        <v>0</v>
      </c>
      <c r="CO554" s="411">
        <v>0</v>
      </c>
      <c r="CP554" s="411">
        <v>0</v>
      </c>
      <c r="CQ554" s="411">
        <v>0</v>
      </c>
      <c r="CR554" s="411">
        <v>0</v>
      </c>
      <c r="CS554" s="411">
        <v>0</v>
      </c>
      <c r="CT554" s="411">
        <v>0</v>
      </c>
      <c r="CU554" s="412">
        <v>0</v>
      </c>
      <c r="CV554" s="411">
        <f t="shared" si="174"/>
        <v>0</v>
      </c>
      <c r="CW554" s="411">
        <v>0</v>
      </c>
      <c r="CX554" s="411">
        <v>0</v>
      </c>
      <c r="CY554" s="411">
        <v>0</v>
      </c>
      <c r="CZ554" s="411">
        <v>0</v>
      </c>
      <c r="DA554" s="411">
        <v>0</v>
      </c>
      <c r="DB554" s="411">
        <v>0</v>
      </c>
      <c r="DC554" s="411">
        <v>0</v>
      </c>
      <c r="DD554" s="411">
        <v>0</v>
      </c>
      <c r="DE554" s="411">
        <v>0</v>
      </c>
      <c r="DF554" s="411">
        <v>0</v>
      </c>
      <c r="DG554" s="411">
        <v>0</v>
      </c>
      <c r="DH554" s="412">
        <v>0</v>
      </c>
      <c r="DI554" s="411">
        <f t="shared" si="175"/>
        <v>0</v>
      </c>
      <c r="DJ554" s="411">
        <v>0</v>
      </c>
      <c r="DK554" s="411">
        <v>0</v>
      </c>
      <c r="DL554" s="411">
        <v>0</v>
      </c>
      <c r="DM554" s="411">
        <v>0</v>
      </c>
      <c r="DN554" s="411">
        <v>0</v>
      </c>
      <c r="DO554" s="411">
        <v>0</v>
      </c>
      <c r="DP554" s="411">
        <v>0</v>
      </c>
      <c r="DQ554" s="411">
        <v>0</v>
      </c>
      <c r="DR554" s="411">
        <v>0</v>
      </c>
      <c r="DS554" s="411">
        <v>0</v>
      </c>
      <c r="DT554" s="411">
        <v>0</v>
      </c>
      <c r="DU554" s="412">
        <v>0</v>
      </c>
      <c r="DV554" s="411">
        <f t="shared" si="176"/>
        <v>0</v>
      </c>
      <c r="DW554" s="412">
        <v>0</v>
      </c>
      <c r="DX554" s="412">
        <v>0</v>
      </c>
      <c r="DY554" s="412">
        <v>0</v>
      </c>
      <c r="DZ554" s="412">
        <v>0</v>
      </c>
      <c r="EA554" s="412">
        <v>0</v>
      </c>
      <c r="EB554" s="412">
        <v>0</v>
      </c>
      <c r="EC554" s="412">
        <v>0</v>
      </c>
      <c r="ED554" s="412">
        <v>0</v>
      </c>
      <c r="EE554" s="412">
        <v>0</v>
      </c>
      <c r="EF554" s="412">
        <v>0</v>
      </c>
      <c r="EG554" s="412">
        <v>0</v>
      </c>
      <c r="EH554" s="412">
        <v>0</v>
      </c>
      <c r="EI554" s="411">
        <f t="shared" si="177"/>
        <v>0</v>
      </c>
      <c r="EK554" s="411">
        <f t="shared" si="178"/>
        <v>16962</v>
      </c>
      <c r="EL554" s="7">
        <f t="shared" si="179"/>
        <v>-16962</v>
      </c>
    </row>
    <row r="555" spans="1:142">
      <c r="A555" s="365" t="str">
        <f t="shared" si="161"/>
        <v xml:space="preserve"> 109</v>
      </c>
      <c r="B555" s="370" t="s">
        <v>953</v>
      </c>
      <c r="C555" s="370" t="s">
        <v>1202</v>
      </c>
      <c r="D555" s="411">
        <v>0</v>
      </c>
      <c r="E555" s="411">
        <v>2</v>
      </c>
      <c r="F555" s="411">
        <v>6</v>
      </c>
      <c r="G555" s="411">
        <v>1</v>
      </c>
      <c r="H555" s="411">
        <v>2</v>
      </c>
      <c r="I555" s="411">
        <v>8</v>
      </c>
      <c r="J555" s="411">
        <v>2</v>
      </c>
      <c r="K555" s="411">
        <v>0</v>
      </c>
      <c r="L555" s="411">
        <v>4</v>
      </c>
      <c r="M555" s="411">
        <v>2</v>
      </c>
      <c r="N555" s="411">
        <v>2</v>
      </c>
      <c r="O555" s="412">
        <v>0</v>
      </c>
      <c r="P555" s="411">
        <f t="shared" si="162"/>
        <v>29</v>
      </c>
      <c r="Q555" s="411">
        <f t="shared" si="163"/>
        <v>20.935483870967744</v>
      </c>
      <c r="R555" s="411">
        <f t="shared" si="164"/>
        <v>2.9610678531701891</v>
      </c>
      <c r="S555" s="411">
        <f t="shared" si="165"/>
        <v>5.1034482758620694</v>
      </c>
      <c r="T555" s="411">
        <v>0</v>
      </c>
      <c r="U555" s="411">
        <v>0</v>
      </c>
      <c r="V555" s="411">
        <v>0</v>
      </c>
      <c r="W555" s="411">
        <v>0</v>
      </c>
      <c r="X555" s="411">
        <v>0</v>
      </c>
      <c r="Y555" s="411">
        <v>0</v>
      </c>
      <c r="Z555" s="411">
        <v>0</v>
      </c>
      <c r="AA555" s="411">
        <v>0</v>
      </c>
      <c r="AB555" s="411">
        <v>0</v>
      </c>
      <c r="AC555" s="411">
        <v>0</v>
      </c>
      <c r="AD555" s="411">
        <v>0</v>
      </c>
      <c r="AE555" s="412">
        <v>0</v>
      </c>
      <c r="AF555" s="411">
        <f t="shared" si="166"/>
        <v>0</v>
      </c>
      <c r="AG555" s="411">
        <v>0</v>
      </c>
      <c r="AH555" s="411">
        <v>0</v>
      </c>
      <c r="AI555" s="411">
        <v>0</v>
      </c>
      <c r="AJ555" s="411">
        <v>0</v>
      </c>
      <c r="AK555" s="411">
        <v>0</v>
      </c>
      <c r="AL555" s="411">
        <v>0</v>
      </c>
      <c r="AM555" s="411">
        <v>0</v>
      </c>
      <c r="AN555" s="411">
        <v>0</v>
      </c>
      <c r="AO555" s="411">
        <v>0</v>
      </c>
      <c r="AP555" s="411">
        <v>0</v>
      </c>
      <c r="AQ555" s="411">
        <v>0</v>
      </c>
      <c r="AR555" s="412">
        <v>0</v>
      </c>
      <c r="AS555" s="411">
        <f t="shared" si="167"/>
        <v>0</v>
      </c>
      <c r="AT555" s="411">
        <f t="shared" si="168"/>
        <v>0</v>
      </c>
      <c r="AU555" s="411">
        <f t="shared" si="169"/>
        <v>0</v>
      </c>
      <c r="AV555" s="411">
        <f t="shared" si="170"/>
        <v>0</v>
      </c>
      <c r="AW555" s="411">
        <v>0</v>
      </c>
      <c r="AX555" s="411">
        <v>0</v>
      </c>
      <c r="AY555" s="411">
        <v>0</v>
      </c>
      <c r="AZ555" s="411">
        <v>0</v>
      </c>
      <c r="BA555" s="411">
        <v>0</v>
      </c>
      <c r="BB555" s="411">
        <v>0</v>
      </c>
      <c r="BC555" s="411">
        <v>0</v>
      </c>
      <c r="BD555" s="411">
        <v>0</v>
      </c>
      <c r="BE555" s="411">
        <v>0</v>
      </c>
      <c r="BF555" s="411">
        <v>0</v>
      </c>
      <c r="BG555" s="411">
        <v>0</v>
      </c>
      <c r="BH555" s="412">
        <v>0</v>
      </c>
      <c r="BI555" s="411">
        <f t="shared" si="171"/>
        <v>0</v>
      </c>
      <c r="BJ555" s="411">
        <v>0</v>
      </c>
      <c r="BK555" s="411">
        <v>0</v>
      </c>
      <c r="BL555" s="411">
        <v>0</v>
      </c>
      <c r="BM555" s="411">
        <v>0</v>
      </c>
      <c r="BN555" s="411">
        <v>0</v>
      </c>
      <c r="BO555" s="411">
        <v>0</v>
      </c>
      <c r="BP555" s="411">
        <v>0</v>
      </c>
      <c r="BQ555" s="411">
        <v>0</v>
      </c>
      <c r="BR555" s="411">
        <v>0</v>
      </c>
      <c r="BS555" s="411">
        <v>0</v>
      </c>
      <c r="BT555" s="411">
        <v>0</v>
      </c>
      <c r="BU555" s="412">
        <v>0</v>
      </c>
      <c r="BV555" s="411">
        <f t="shared" si="172"/>
        <v>0</v>
      </c>
      <c r="BW555" s="411">
        <v>0</v>
      </c>
      <c r="BX555" s="411">
        <v>0</v>
      </c>
      <c r="BY555" s="411">
        <v>0</v>
      </c>
      <c r="BZ555" s="411">
        <v>0</v>
      </c>
      <c r="CA555" s="411">
        <v>0</v>
      </c>
      <c r="CB555" s="411">
        <v>0</v>
      </c>
      <c r="CC555" s="411">
        <v>0</v>
      </c>
      <c r="CD555" s="411">
        <v>0</v>
      </c>
      <c r="CE555" s="411">
        <v>0</v>
      </c>
      <c r="CF555" s="411">
        <v>0</v>
      </c>
      <c r="CG555" s="411">
        <v>0</v>
      </c>
      <c r="CH555" s="412">
        <v>0</v>
      </c>
      <c r="CI555" s="411">
        <f t="shared" si="173"/>
        <v>0</v>
      </c>
      <c r="CJ555" s="411">
        <v>0</v>
      </c>
      <c r="CK555" s="411">
        <v>0</v>
      </c>
      <c r="CL555" s="411">
        <v>0</v>
      </c>
      <c r="CM555" s="411">
        <v>0</v>
      </c>
      <c r="CN555" s="411">
        <v>0</v>
      </c>
      <c r="CO555" s="411">
        <v>0</v>
      </c>
      <c r="CP555" s="411">
        <v>0</v>
      </c>
      <c r="CQ555" s="411">
        <v>0</v>
      </c>
      <c r="CR555" s="411">
        <v>0</v>
      </c>
      <c r="CS555" s="411">
        <v>0</v>
      </c>
      <c r="CT555" s="411">
        <v>0</v>
      </c>
      <c r="CU555" s="412">
        <v>0</v>
      </c>
      <c r="CV555" s="411">
        <f t="shared" si="174"/>
        <v>0</v>
      </c>
      <c r="CW555" s="411">
        <v>0</v>
      </c>
      <c r="CX555" s="411">
        <v>0</v>
      </c>
      <c r="CY555" s="411">
        <v>0</v>
      </c>
      <c r="CZ555" s="411">
        <v>0</v>
      </c>
      <c r="DA555" s="411">
        <v>0</v>
      </c>
      <c r="DB555" s="411">
        <v>0</v>
      </c>
      <c r="DC555" s="411">
        <v>0</v>
      </c>
      <c r="DD555" s="411">
        <v>0</v>
      </c>
      <c r="DE555" s="411">
        <v>0</v>
      </c>
      <c r="DF555" s="411">
        <v>0</v>
      </c>
      <c r="DG555" s="411">
        <v>0</v>
      </c>
      <c r="DH555" s="412">
        <v>0</v>
      </c>
      <c r="DI555" s="411">
        <f t="shared" si="175"/>
        <v>0</v>
      </c>
      <c r="DJ555" s="411">
        <v>0</v>
      </c>
      <c r="DK555" s="411">
        <v>0</v>
      </c>
      <c r="DL555" s="411">
        <v>0</v>
      </c>
      <c r="DM555" s="411">
        <v>0</v>
      </c>
      <c r="DN555" s="411">
        <v>0</v>
      </c>
      <c r="DO555" s="411">
        <v>0</v>
      </c>
      <c r="DP555" s="411">
        <v>0</v>
      </c>
      <c r="DQ555" s="411">
        <v>0</v>
      </c>
      <c r="DR555" s="411">
        <v>0</v>
      </c>
      <c r="DS555" s="411">
        <v>0</v>
      </c>
      <c r="DT555" s="411">
        <v>0</v>
      </c>
      <c r="DU555" s="412">
        <v>0</v>
      </c>
      <c r="DV555" s="411">
        <f t="shared" si="176"/>
        <v>0</v>
      </c>
      <c r="DW555" s="412">
        <v>0</v>
      </c>
      <c r="DX555" s="412">
        <v>0</v>
      </c>
      <c r="DY555" s="412">
        <v>0</v>
      </c>
      <c r="DZ555" s="412">
        <v>0</v>
      </c>
      <c r="EA555" s="412">
        <v>0</v>
      </c>
      <c r="EB555" s="412">
        <v>0</v>
      </c>
      <c r="EC555" s="412">
        <v>0</v>
      </c>
      <c r="ED555" s="412">
        <v>0</v>
      </c>
      <c r="EE555" s="412">
        <v>0</v>
      </c>
      <c r="EF555" s="412">
        <v>0</v>
      </c>
      <c r="EG555" s="412">
        <v>0</v>
      </c>
      <c r="EH555" s="412">
        <v>0</v>
      </c>
      <c r="EI555" s="411">
        <f t="shared" si="177"/>
        <v>0</v>
      </c>
      <c r="EK555" s="411">
        <f t="shared" si="178"/>
        <v>29</v>
      </c>
      <c r="EL555" s="7">
        <f t="shared" si="179"/>
        <v>-29</v>
      </c>
    </row>
    <row r="556" spans="1:142">
      <c r="A556" s="365" t="str">
        <f t="shared" si="161"/>
        <v xml:space="preserve"> 109</v>
      </c>
      <c r="B556" s="370" t="s">
        <v>953</v>
      </c>
      <c r="C556" s="370" t="s">
        <v>1203</v>
      </c>
      <c r="D556" s="411">
        <v>5</v>
      </c>
      <c r="E556" s="411">
        <v>6</v>
      </c>
      <c r="F556" s="411">
        <v>4</v>
      </c>
      <c r="G556" s="411">
        <v>2</v>
      </c>
      <c r="H556" s="411">
        <v>11</v>
      </c>
      <c r="I556" s="411">
        <v>8</v>
      </c>
      <c r="J556" s="411">
        <v>3</v>
      </c>
      <c r="K556" s="411">
        <v>3</v>
      </c>
      <c r="L556" s="411">
        <v>2</v>
      </c>
      <c r="M556" s="411">
        <v>0</v>
      </c>
      <c r="N556" s="411">
        <v>1</v>
      </c>
      <c r="O556" s="412">
        <v>0</v>
      </c>
      <c r="P556" s="411">
        <f t="shared" si="162"/>
        <v>45</v>
      </c>
      <c r="Q556" s="411">
        <f t="shared" si="163"/>
        <v>38.903225806451616</v>
      </c>
      <c r="R556" s="411">
        <f t="shared" si="164"/>
        <v>4.5450500556173523</v>
      </c>
      <c r="S556" s="411">
        <f t="shared" si="165"/>
        <v>1.5517241379310345</v>
      </c>
      <c r="T556" s="411">
        <v>0</v>
      </c>
      <c r="U556" s="411">
        <v>0</v>
      </c>
      <c r="V556" s="411">
        <v>0</v>
      </c>
      <c r="W556" s="411">
        <v>0</v>
      </c>
      <c r="X556" s="411">
        <v>0</v>
      </c>
      <c r="Y556" s="411">
        <v>0</v>
      </c>
      <c r="Z556" s="411">
        <v>0</v>
      </c>
      <c r="AA556" s="411">
        <v>0</v>
      </c>
      <c r="AB556" s="411">
        <v>0</v>
      </c>
      <c r="AC556" s="411">
        <v>0</v>
      </c>
      <c r="AD556" s="411">
        <v>0</v>
      </c>
      <c r="AE556" s="412">
        <v>0</v>
      </c>
      <c r="AF556" s="411">
        <f t="shared" si="166"/>
        <v>0</v>
      </c>
      <c r="AG556" s="411">
        <v>0</v>
      </c>
      <c r="AH556" s="411">
        <v>0</v>
      </c>
      <c r="AI556" s="411">
        <v>0</v>
      </c>
      <c r="AJ556" s="411">
        <v>0</v>
      </c>
      <c r="AK556" s="411">
        <v>0</v>
      </c>
      <c r="AL556" s="411">
        <v>0</v>
      </c>
      <c r="AM556" s="411">
        <v>0</v>
      </c>
      <c r="AN556" s="411">
        <v>0</v>
      </c>
      <c r="AO556" s="411">
        <v>0</v>
      </c>
      <c r="AP556" s="411">
        <v>0</v>
      </c>
      <c r="AQ556" s="411">
        <v>0</v>
      </c>
      <c r="AR556" s="412">
        <v>0</v>
      </c>
      <c r="AS556" s="411">
        <f t="shared" si="167"/>
        <v>0</v>
      </c>
      <c r="AT556" s="411">
        <f t="shared" si="168"/>
        <v>0</v>
      </c>
      <c r="AU556" s="411">
        <f t="shared" si="169"/>
        <v>0</v>
      </c>
      <c r="AV556" s="411">
        <f t="shared" si="170"/>
        <v>0</v>
      </c>
      <c r="AW556" s="411">
        <v>0</v>
      </c>
      <c r="AX556" s="411">
        <v>0</v>
      </c>
      <c r="AY556" s="411">
        <v>0</v>
      </c>
      <c r="AZ556" s="411">
        <v>0</v>
      </c>
      <c r="BA556" s="411">
        <v>0</v>
      </c>
      <c r="BB556" s="411">
        <v>0</v>
      </c>
      <c r="BC556" s="411">
        <v>0</v>
      </c>
      <c r="BD556" s="411">
        <v>0</v>
      </c>
      <c r="BE556" s="411">
        <v>0</v>
      </c>
      <c r="BF556" s="411">
        <v>0</v>
      </c>
      <c r="BG556" s="411">
        <v>0</v>
      </c>
      <c r="BH556" s="412">
        <v>0</v>
      </c>
      <c r="BI556" s="411">
        <f t="shared" si="171"/>
        <v>0</v>
      </c>
      <c r="BJ556" s="411">
        <v>0</v>
      </c>
      <c r="BK556" s="411">
        <v>0</v>
      </c>
      <c r="BL556" s="411">
        <v>0</v>
      </c>
      <c r="BM556" s="411">
        <v>0</v>
      </c>
      <c r="BN556" s="411">
        <v>0</v>
      </c>
      <c r="BO556" s="411">
        <v>0</v>
      </c>
      <c r="BP556" s="411">
        <v>0</v>
      </c>
      <c r="BQ556" s="411">
        <v>0</v>
      </c>
      <c r="BR556" s="411">
        <v>0</v>
      </c>
      <c r="BS556" s="411">
        <v>0</v>
      </c>
      <c r="BT556" s="411">
        <v>0</v>
      </c>
      <c r="BU556" s="412">
        <v>0</v>
      </c>
      <c r="BV556" s="411">
        <f t="shared" si="172"/>
        <v>0</v>
      </c>
      <c r="BW556" s="411">
        <v>0</v>
      </c>
      <c r="BX556" s="411">
        <v>0</v>
      </c>
      <c r="BY556" s="411">
        <v>0</v>
      </c>
      <c r="BZ556" s="411">
        <v>0</v>
      </c>
      <c r="CA556" s="411">
        <v>0</v>
      </c>
      <c r="CB556" s="411">
        <v>0</v>
      </c>
      <c r="CC556" s="411">
        <v>0</v>
      </c>
      <c r="CD556" s="411">
        <v>0</v>
      </c>
      <c r="CE556" s="411">
        <v>0</v>
      </c>
      <c r="CF556" s="411">
        <v>0</v>
      </c>
      <c r="CG556" s="411">
        <v>0</v>
      </c>
      <c r="CH556" s="412">
        <v>0</v>
      </c>
      <c r="CI556" s="411">
        <f t="shared" si="173"/>
        <v>0</v>
      </c>
      <c r="CJ556" s="411">
        <v>0</v>
      </c>
      <c r="CK556" s="411">
        <v>0</v>
      </c>
      <c r="CL556" s="411">
        <v>0</v>
      </c>
      <c r="CM556" s="411">
        <v>0</v>
      </c>
      <c r="CN556" s="411">
        <v>0</v>
      </c>
      <c r="CO556" s="411">
        <v>0</v>
      </c>
      <c r="CP556" s="411">
        <v>0</v>
      </c>
      <c r="CQ556" s="411">
        <v>0</v>
      </c>
      <c r="CR556" s="411">
        <v>0</v>
      </c>
      <c r="CS556" s="411">
        <v>0</v>
      </c>
      <c r="CT556" s="411">
        <v>0</v>
      </c>
      <c r="CU556" s="412">
        <v>0</v>
      </c>
      <c r="CV556" s="411">
        <f t="shared" si="174"/>
        <v>0</v>
      </c>
      <c r="CW556" s="411">
        <v>0</v>
      </c>
      <c r="CX556" s="411">
        <v>0</v>
      </c>
      <c r="CY556" s="411">
        <v>0</v>
      </c>
      <c r="CZ556" s="411">
        <v>0</v>
      </c>
      <c r="DA556" s="411">
        <v>0</v>
      </c>
      <c r="DB556" s="411">
        <v>0</v>
      </c>
      <c r="DC556" s="411">
        <v>0</v>
      </c>
      <c r="DD556" s="411">
        <v>0</v>
      </c>
      <c r="DE556" s="411">
        <v>0</v>
      </c>
      <c r="DF556" s="411">
        <v>0</v>
      </c>
      <c r="DG556" s="411">
        <v>0</v>
      </c>
      <c r="DH556" s="412">
        <v>0</v>
      </c>
      <c r="DI556" s="411">
        <f t="shared" si="175"/>
        <v>0</v>
      </c>
      <c r="DJ556" s="411">
        <v>0</v>
      </c>
      <c r="DK556" s="411">
        <v>0</v>
      </c>
      <c r="DL556" s="411">
        <v>0</v>
      </c>
      <c r="DM556" s="411">
        <v>0</v>
      </c>
      <c r="DN556" s="411">
        <v>0</v>
      </c>
      <c r="DO556" s="411">
        <v>0</v>
      </c>
      <c r="DP556" s="411">
        <v>0</v>
      </c>
      <c r="DQ556" s="411">
        <v>0</v>
      </c>
      <c r="DR556" s="411">
        <v>0</v>
      </c>
      <c r="DS556" s="411">
        <v>0</v>
      </c>
      <c r="DT556" s="411">
        <v>0</v>
      </c>
      <c r="DU556" s="412">
        <v>0</v>
      </c>
      <c r="DV556" s="411">
        <f t="shared" si="176"/>
        <v>0</v>
      </c>
      <c r="DW556" s="412">
        <v>0</v>
      </c>
      <c r="DX556" s="412">
        <v>0</v>
      </c>
      <c r="DY556" s="412">
        <v>0</v>
      </c>
      <c r="DZ556" s="412">
        <v>0</v>
      </c>
      <c r="EA556" s="412">
        <v>0</v>
      </c>
      <c r="EB556" s="412">
        <v>0</v>
      </c>
      <c r="EC556" s="412">
        <v>0</v>
      </c>
      <c r="ED556" s="412">
        <v>0</v>
      </c>
      <c r="EE556" s="412">
        <v>0</v>
      </c>
      <c r="EF556" s="412">
        <v>0</v>
      </c>
      <c r="EG556" s="412">
        <v>0</v>
      </c>
      <c r="EH556" s="412">
        <v>0</v>
      </c>
      <c r="EI556" s="411">
        <f t="shared" si="177"/>
        <v>0</v>
      </c>
      <c r="EK556" s="411">
        <f t="shared" si="178"/>
        <v>45</v>
      </c>
      <c r="EL556" s="7">
        <f t="shared" si="179"/>
        <v>-45</v>
      </c>
    </row>
    <row r="557" spans="1:142">
      <c r="A557" s="365" t="str">
        <f t="shared" si="161"/>
        <v xml:space="preserve"> 109</v>
      </c>
      <c r="B557" s="370" t="s">
        <v>953</v>
      </c>
      <c r="C557" s="370" t="s">
        <v>1205</v>
      </c>
      <c r="D557" s="411">
        <v>0</v>
      </c>
      <c r="E557" s="411">
        <v>2</v>
      </c>
      <c r="F557" s="411">
        <v>6</v>
      </c>
      <c r="G557" s="411">
        <v>1</v>
      </c>
      <c r="H557" s="411">
        <v>2</v>
      </c>
      <c r="I557" s="411">
        <v>8</v>
      </c>
      <c r="J557" s="411">
        <v>2</v>
      </c>
      <c r="K557" s="411">
        <v>0</v>
      </c>
      <c r="L557" s="411">
        <v>4</v>
      </c>
      <c r="M557" s="411">
        <v>2</v>
      </c>
      <c r="N557" s="411">
        <v>2</v>
      </c>
      <c r="O557" s="412">
        <v>0</v>
      </c>
      <c r="P557" s="411">
        <f t="shared" si="162"/>
        <v>29</v>
      </c>
      <c r="Q557" s="411">
        <f t="shared" si="163"/>
        <v>20.935483870967744</v>
      </c>
      <c r="R557" s="411">
        <f t="shared" si="164"/>
        <v>2.9610678531701891</v>
      </c>
      <c r="S557" s="411">
        <f t="shared" si="165"/>
        <v>5.1034482758620694</v>
      </c>
      <c r="T557" s="411">
        <v>0</v>
      </c>
      <c r="U557" s="411">
        <v>0</v>
      </c>
      <c r="V557" s="411">
        <v>0</v>
      </c>
      <c r="W557" s="411">
        <v>0</v>
      </c>
      <c r="X557" s="411">
        <v>0</v>
      </c>
      <c r="Y557" s="411">
        <v>0</v>
      </c>
      <c r="Z557" s="411">
        <v>0</v>
      </c>
      <c r="AA557" s="411">
        <v>0</v>
      </c>
      <c r="AB557" s="411">
        <v>0</v>
      </c>
      <c r="AC557" s="411">
        <v>0</v>
      </c>
      <c r="AD557" s="411">
        <v>0</v>
      </c>
      <c r="AE557" s="412">
        <v>0</v>
      </c>
      <c r="AF557" s="411">
        <f t="shared" si="166"/>
        <v>0</v>
      </c>
      <c r="AG557" s="411">
        <v>0</v>
      </c>
      <c r="AH557" s="411">
        <v>0</v>
      </c>
      <c r="AI557" s="411">
        <v>0</v>
      </c>
      <c r="AJ557" s="411">
        <v>0</v>
      </c>
      <c r="AK557" s="411">
        <v>0</v>
      </c>
      <c r="AL557" s="411">
        <v>0</v>
      </c>
      <c r="AM557" s="411">
        <v>0</v>
      </c>
      <c r="AN557" s="411">
        <v>0</v>
      </c>
      <c r="AO557" s="411">
        <v>0</v>
      </c>
      <c r="AP557" s="411">
        <v>0</v>
      </c>
      <c r="AQ557" s="411">
        <v>0</v>
      </c>
      <c r="AR557" s="412">
        <v>0</v>
      </c>
      <c r="AS557" s="411">
        <f t="shared" si="167"/>
        <v>0</v>
      </c>
      <c r="AT557" s="411">
        <f t="shared" si="168"/>
        <v>0</v>
      </c>
      <c r="AU557" s="411">
        <f t="shared" si="169"/>
        <v>0</v>
      </c>
      <c r="AV557" s="411">
        <f t="shared" si="170"/>
        <v>0</v>
      </c>
      <c r="AW557" s="411">
        <v>0</v>
      </c>
      <c r="AX557" s="411">
        <v>0</v>
      </c>
      <c r="AY557" s="411">
        <v>0</v>
      </c>
      <c r="AZ557" s="411">
        <v>0</v>
      </c>
      <c r="BA557" s="411">
        <v>0</v>
      </c>
      <c r="BB557" s="411">
        <v>0</v>
      </c>
      <c r="BC557" s="411">
        <v>0</v>
      </c>
      <c r="BD557" s="411">
        <v>0</v>
      </c>
      <c r="BE557" s="411">
        <v>0</v>
      </c>
      <c r="BF557" s="411">
        <v>0</v>
      </c>
      <c r="BG557" s="411">
        <v>0</v>
      </c>
      <c r="BH557" s="412">
        <v>0</v>
      </c>
      <c r="BI557" s="411">
        <f t="shared" si="171"/>
        <v>0</v>
      </c>
      <c r="BJ557" s="411">
        <v>0</v>
      </c>
      <c r="BK557" s="411">
        <v>0</v>
      </c>
      <c r="BL557" s="411">
        <v>0</v>
      </c>
      <c r="BM557" s="411">
        <v>0</v>
      </c>
      <c r="BN557" s="411">
        <v>0</v>
      </c>
      <c r="BO557" s="411">
        <v>0</v>
      </c>
      <c r="BP557" s="411">
        <v>0</v>
      </c>
      <c r="BQ557" s="411">
        <v>0</v>
      </c>
      <c r="BR557" s="411">
        <v>0</v>
      </c>
      <c r="BS557" s="411">
        <v>0</v>
      </c>
      <c r="BT557" s="411">
        <v>0</v>
      </c>
      <c r="BU557" s="412">
        <v>0</v>
      </c>
      <c r="BV557" s="411">
        <f t="shared" si="172"/>
        <v>0</v>
      </c>
      <c r="BW557" s="411">
        <v>0</v>
      </c>
      <c r="BX557" s="411">
        <v>0</v>
      </c>
      <c r="BY557" s="411">
        <v>0</v>
      </c>
      <c r="BZ557" s="411">
        <v>0</v>
      </c>
      <c r="CA557" s="411">
        <v>0</v>
      </c>
      <c r="CB557" s="411">
        <v>0</v>
      </c>
      <c r="CC557" s="411">
        <v>0</v>
      </c>
      <c r="CD557" s="411">
        <v>0</v>
      </c>
      <c r="CE557" s="411">
        <v>0</v>
      </c>
      <c r="CF557" s="411">
        <v>0</v>
      </c>
      <c r="CG557" s="411">
        <v>0</v>
      </c>
      <c r="CH557" s="412">
        <v>0</v>
      </c>
      <c r="CI557" s="411">
        <f t="shared" si="173"/>
        <v>0</v>
      </c>
      <c r="CJ557" s="411">
        <v>0</v>
      </c>
      <c r="CK557" s="411">
        <v>0</v>
      </c>
      <c r="CL557" s="411">
        <v>0</v>
      </c>
      <c r="CM557" s="411">
        <v>0</v>
      </c>
      <c r="CN557" s="411">
        <v>0</v>
      </c>
      <c r="CO557" s="411">
        <v>0</v>
      </c>
      <c r="CP557" s="411">
        <v>0</v>
      </c>
      <c r="CQ557" s="411">
        <v>0</v>
      </c>
      <c r="CR557" s="411">
        <v>0</v>
      </c>
      <c r="CS557" s="411">
        <v>0</v>
      </c>
      <c r="CT557" s="411">
        <v>0</v>
      </c>
      <c r="CU557" s="412">
        <v>0</v>
      </c>
      <c r="CV557" s="411">
        <f t="shared" si="174"/>
        <v>0</v>
      </c>
      <c r="CW557" s="411">
        <v>0</v>
      </c>
      <c r="CX557" s="411">
        <v>0</v>
      </c>
      <c r="CY557" s="411">
        <v>0</v>
      </c>
      <c r="CZ557" s="411">
        <v>0</v>
      </c>
      <c r="DA557" s="411">
        <v>0</v>
      </c>
      <c r="DB557" s="411">
        <v>0</v>
      </c>
      <c r="DC557" s="411">
        <v>0</v>
      </c>
      <c r="DD557" s="411">
        <v>0</v>
      </c>
      <c r="DE557" s="411">
        <v>0</v>
      </c>
      <c r="DF557" s="411">
        <v>0</v>
      </c>
      <c r="DG557" s="411">
        <v>0</v>
      </c>
      <c r="DH557" s="412">
        <v>0</v>
      </c>
      <c r="DI557" s="411">
        <f t="shared" si="175"/>
        <v>0</v>
      </c>
      <c r="DJ557" s="411">
        <v>0</v>
      </c>
      <c r="DK557" s="411">
        <v>0</v>
      </c>
      <c r="DL557" s="411">
        <v>0</v>
      </c>
      <c r="DM557" s="411">
        <v>0</v>
      </c>
      <c r="DN557" s="411">
        <v>0</v>
      </c>
      <c r="DO557" s="411">
        <v>0</v>
      </c>
      <c r="DP557" s="411">
        <v>0</v>
      </c>
      <c r="DQ557" s="411">
        <v>0</v>
      </c>
      <c r="DR557" s="411">
        <v>0</v>
      </c>
      <c r="DS557" s="411">
        <v>0</v>
      </c>
      <c r="DT557" s="411">
        <v>0</v>
      </c>
      <c r="DU557" s="412">
        <v>0</v>
      </c>
      <c r="DV557" s="411">
        <f t="shared" si="176"/>
        <v>0</v>
      </c>
      <c r="DW557" s="412">
        <v>0</v>
      </c>
      <c r="DX557" s="412">
        <v>0</v>
      </c>
      <c r="DY557" s="412">
        <v>0</v>
      </c>
      <c r="DZ557" s="412">
        <v>0</v>
      </c>
      <c r="EA557" s="412">
        <v>0</v>
      </c>
      <c r="EB557" s="412">
        <v>0</v>
      </c>
      <c r="EC557" s="412">
        <v>0</v>
      </c>
      <c r="ED557" s="412">
        <v>0</v>
      </c>
      <c r="EE557" s="412">
        <v>0</v>
      </c>
      <c r="EF557" s="412">
        <v>0</v>
      </c>
      <c r="EG557" s="412">
        <v>0</v>
      </c>
      <c r="EH557" s="412">
        <v>0</v>
      </c>
      <c r="EI557" s="411">
        <f t="shared" si="177"/>
        <v>0</v>
      </c>
      <c r="EK557" s="411">
        <f t="shared" si="178"/>
        <v>29</v>
      </c>
      <c r="EL557" s="7">
        <f t="shared" si="179"/>
        <v>-29</v>
      </c>
    </row>
    <row r="558" spans="1:142">
      <c r="A558" s="365" t="str">
        <f t="shared" si="161"/>
        <v xml:space="preserve"> 109</v>
      </c>
      <c r="B558" s="370" t="s">
        <v>953</v>
      </c>
      <c r="C558" s="370" t="s">
        <v>1207</v>
      </c>
      <c r="D558" s="411">
        <v>0</v>
      </c>
      <c r="E558" s="411">
        <v>2</v>
      </c>
      <c r="F558" s="411">
        <v>6</v>
      </c>
      <c r="G558" s="411">
        <v>1</v>
      </c>
      <c r="H558" s="411">
        <v>2</v>
      </c>
      <c r="I558" s="411">
        <v>8</v>
      </c>
      <c r="J558" s="411">
        <v>2</v>
      </c>
      <c r="K558" s="411">
        <v>0</v>
      </c>
      <c r="L558" s="411">
        <v>4</v>
      </c>
      <c r="M558" s="411">
        <v>2</v>
      </c>
      <c r="N558" s="411">
        <v>2</v>
      </c>
      <c r="O558" s="412">
        <v>0</v>
      </c>
      <c r="P558" s="411">
        <f t="shared" si="162"/>
        <v>29</v>
      </c>
      <c r="Q558" s="411">
        <f t="shared" si="163"/>
        <v>20.935483870967744</v>
      </c>
      <c r="R558" s="411">
        <f t="shared" si="164"/>
        <v>2.9610678531701891</v>
      </c>
      <c r="S558" s="411">
        <f t="shared" si="165"/>
        <v>5.1034482758620694</v>
      </c>
      <c r="T558" s="411">
        <v>0</v>
      </c>
      <c r="U558" s="411">
        <v>0</v>
      </c>
      <c r="V558" s="411">
        <v>0</v>
      </c>
      <c r="W558" s="411">
        <v>0</v>
      </c>
      <c r="X558" s="411">
        <v>0</v>
      </c>
      <c r="Y558" s="411">
        <v>0</v>
      </c>
      <c r="Z558" s="411">
        <v>0</v>
      </c>
      <c r="AA558" s="411">
        <v>0</v>
      </c>
      <c r="AB558" s="411">
        <v>0</v>
      </c>
      <c r="AC558" s="411">
        <v>0</v>
      </c>
      <c r="AD558" s="411">
        <v>0</v>
      </c>
      <c r="AE558" s="412">
        <v>0</v>
      </c>
      <c r="AF558" s="411">
        <f t="shared" si="166"/>
        <v>0</v>
      </c>
      <c r="AG558" s="411">
        <v>0</v>
      </c>
      <c r="AH558" s="411">
        <v>0</v>
      </c>
      <c r="AI558" s="411">
        <v>0</v>
      </c>
      <c r="AJ558" s="411">
        <v>0</v>
      </c>
      <c r="AK558" s="411">
        <v>0</v>
      </c>
      <c r="AL558" s="411">
        <v>0</v>
      </c>
      <c r="AM558" s="411">
        <v>0</v>
      </c>
      <c r="AN558" s="411">
        <v>0</v>
      </c>
      <c r="AO558" s="411">
        <v>0</v>
      </c>
      <c r="AP558" s="411">
        <v>0</v>
      </c>
      <c r="AQ558" s="411">
        <v>0</v>
      </c>
      <c r="AR558" s="412">
        <v>0</v>
      </c>
      <c r="AS558" s="411">
        <f t="shared" si="167"/>
        <v>0</v>
      </c>
      <c r="AT558" s="411">
        <f t="shared" si="168"/>
        <v>0</v>
      </c>
      <c r="AU558" s="411">
        <f t="shared" si="169"/>
        <v>0</v>
      </c>
      <c r="AV558" s="411">
        <f t="shared" si="170"/>
        <v>0</v>
      </c>
      <c r="AW558" s="411">
        <v>0</v>
      </c>
      <c r="AX558" s="411">
        <v>0</v>
      </c>
      <c r="AY558" s="411">
        <v>0</v>
      </c>
      <c r="AZ558" s="411">
        <v>0</v>
      </c>
      <c r="BA558" s="411">
        <v>0</v>
      </c>
      <c r="BB558" s="411">
        <v>0</v>
      </c>
      <c r="BC558" s="411">
        <v>0</v>
      </c>
      <c r="BD558" s="411">
        <v>0</v>
      </c>
      <c r="BE558" s="411">
        <v>0</v>
      </c>
      <c r="BF558" s="411">
        <v>0</v>
      </c>
      <c r="BG558" s="411">
        <v>0</v>
      </c>
      <c r="BH558" s="412">
        <v>0</v>
      </c>
      <c r="BI558" s="411">
        <f t="shared" si="171"/>
        <v>0</v>
      </c>
      <c r="BJ558" s="411">
        <v>0</v>
      </c>
      <c r="BK558" s="411">
        <v>0</v>
      </c>
      <c r="BL558" s="411">
        <v>0</v>
      </c>
      <c r="BM558" s="411">
        <v>0</v>
      </c>
      <c r="BN558" s="411">
        <v>0</v>
      </c>
      <c r="BO558" s="411">
        <v>0</v>
      </c>
      <c r="BP558" s="411">
        <v>0</v>
      </c>
      <c r="BQ558" s="411">
        <v>0</v>
      </c>
      <c r="BR558" s="411">
        <v>0</v>
      </c>
      <c r="BS558" s="411">
        <v>0</v>
      </c>
      <c r="BT558" s="411">
        <v>0</v>
      </c>
      <c r="BU558" s="412">
        <v>0</v>
      </c>
      <c r="BV558" s="411">
        <f t="shared" si="172"/>
        <v>0</v>
      </c>
      <c r="BW558" s="411">
        <v>0</v>
      </c>
      <c r="BX558" s="411">
        <v>0</v>
      </c>
      <c r="BY558" s="411">
        <v>0</v>
      </c>
      <c r="BZ558" s="411">
        <v>0</v>
      </c>
      <c r="CA558" s="411">
        <v>0</v>
      </c>
      <c r="CB558" s="411">
        <v>0</v>
      </c>
      <c r="CC558" s="411">
        <v>0</v>
      </c>
      <c r="CD558" s="411">
        <v>0</v>
      </c>
      <c r="CE558" s="411">
        <v>0</v>
      </c>
      <c r="CF558" s="411">
        <v>0</v>
      </c>
      <c r="CG558" s="411">
        <v>0</v>
      </c>
      <c r="CH558" s="412">
        <v>0</v>
      </c>
      <c r="CI558" s="411">
        <f t="shared" si="173"/>
        <v>0</v>
      </c>
      <c r="CJ558" s="411">
        <v>0</v>
      </c>
      <c r="CK558" s="411">
        <v>0</v>
      </c>
      <c r="CL558" s="411">
        <v>0</v>
      </c>
      <c r="CM558" s="411">
        <v>0</v>
      </c>
      <c r="CN558" s="411">
        <v>0</v>
      </c>
      <c r="CO558" s="411">
        <v>0</v>
      </c>
      <c r="CP558" s="411">
        <v>0</v>
      </c>
      <c r="CQ558" s="411">
        <v>0</v>
      </c>
      <c r="CR558" s="411">
        <v>0</v>
      </c>
      <c r="CS558" s="411">
        <v>0</v>
      </c>
      <c r="CT558" s="411">
        <v>0</v>
      </c>
      <c r="CU558" s="412">
        <v>0</v>
      </c>
      <c r="CV558" s="411">
        <f t="shared" si="174"/>
        <v>0</v>
      </c>
      <c r="CW558" s="411">
        <v>0</v>
      </c>
      <c r="CX558" s="411">
        <v>0</v>
      </c>
      <c r="CY558" s="411">
        <v>0</v>
      </c>
      <c r="CZ558" s="411">
        <v>0</v>
      </c>
      <c r="DA558" s="411">
        <v>0</v>
      </c>
      <c r="DB558" s="411">
        <v>0</v>
      </c>
      <c r="DC558" s="411">
        <v>0</v>
      </c>
      <c r="DD558" s="411">
        <v>0</v>
      </c>
      <c r="DE558" s="411">
        <v>0</v>
      </c>
      <c r="DF558" s="411">
        <v>0</v>
      </c>
      <c r="DG558" s="411">
        <v>0</v>
      </c>
      <c r="DH558" s="412">
        <v>0</v>
      </c>
      <c r="DI558" s="411">
        <f t="shared" si="175"/>
        <v>0</v>
      </c>
      <c r="DJ558" s="411">
        <v>0</v>
      </c>
      <c r="DK558" s="411">
        <v>0</v>
      </c>
      <c r="DL558" s="411">
        <v>0</v>
      </c>
      <c r="DM558" s="411">
        <v>0</v>
      </c>
      <c r="DN558" s="411">
        <v>0</v>
      </c>
      <c r="DO558" s="411">
        <v>0</v>
      </c>
      <c r="DP558" s="411">
        <v>0</v>
      </c>
      <c r="DQ558" s="411">
        <v>0</v>
      </c>
      <c r="DR558" s="411">
        <v>0</v>
      </c>
      <c r="DS558" s="411">
        <v>0</v>
      </c>
      <c r="DT558" s="411">
        <v>0</v>
      </c>
      <c r="DU558" s="412">
        <v>0</v>
      </c>
      <c r="DV558" s="411">
        <f t="shared" si="176"/>
        <v>0</v>
      </c>
      <c r="DW558" s="412">
        <v>0</v>
      </c>
      <c r="DX558" s="412">
        <v>0</v>
      </c>
      <c r="DY558" s="412">
        <v>0</v>
      </c>
      <c r="DZ558" s="412">
        <v>0</v>
      </c>
      <c r="EA558" s="412">
        <v>0</v>
      </c>
      <c r="EB558" s="412">
        <v>0</v>
      </c>
      <c r="EC558" s="412">
        <v>0</v>
      </c>
      <c r="ED558" s="412">
        <v>0</v>
      </c>
      <c r="EE558" s="412">
        <v>0</v>
      </c>
      <c r="EF558" s="412">
        <v>0</v>
      </c>
      <c r="EG558" s="412">
        <v>0</v>
      </c>
      <c r="EH558" s="412">
        <v>0</v>
      </c>
      <c r="EI558" s="411">
        <f t="shared" si="177"/>
        <v>0</v>
      </c>
      <c r="EK558" s="411">
        <f t="shared" si="178"/>
        <v>29</v>
      </c>
      <c r="EL558" s="7">
        <f t="shared" si="179"/>
        <v>-29</v>
      </c>
    </row>
    <row r="559" spans="1:142">
      <c r="A559" s="365" t="str">
        <f t="shared" si="161"/>
        <v xml:space="preserve"> 109</v>
      </c>
      <c r="B559" s="370" t="s">
        <v>953</v>
      </c>
      <c r="C559" s="370" t="s">
        <v>1208</v>
      </c>
      <c r="D559" s="411">
        <v>5</v>
      </c>
      <c r="E559" s="411">
        <v>6</v>
      </c>
      <c r="F559" s="411">
        <v>4</v>
      </c>
      <c r="G559" s="411">
        <v>2</v>
      </c>
      <c r="H559" s="411">
        <v>11</v>
      </c>
      <c r="I559" s="411">
        <v>8</v>
      </c>
      <c r="J559" s="411">
        <v>3</v>
      </c>
      <c r="K559" s="411">
        <v>3</v>
      </c>
      <c r="L559" s="411">
        <v>2</v>
      </c>
      <c r="M559" s="411">
        <v>0</v>
      </c>
      <c r="N559" s="411">
        <v>1</v>
      </c>
      <c r="O559" s="412">
        <v>0</v>
      </c>
      <c r="P559" s="411">
        <f t="shared" si="162"/>
        <v>45</v>
      </c>
      <c r="Q559" s="411">
        <f t="shared" si="163"/>
        <v>38.903225806451616</v>
      </c>
      <c r="R559" s="411">
        <f t="shared" si="164"/>
        <v>4.5450500556173523</v>
      </c>
      <c r="S559" s="411">
        <f t="shared" si="165"/>
        <v>1.5517241379310345</v>
      </c>
      <c r="T559" s="411">
        <v>0</v>
      </c>
      <c r="U559" s="411">
        <v>0</v>
      </c>
      <c r="V559" s="411">
        <v>0</v>
      </c>
      <c r="W559" s="411">
        <v>0</v>
      </c>
      <c r="X559" s="411">
        <v>0</v>
      </c>
      <c r="Y559" s="411">
        <v>0</v>
      </c>
      <c r="Z559" s="411">
        <v>0</v>
      </c>
      <c r="AA559" s="411">
        <v>0</v>
      </c>
      <c r="AB559" s="411">
        <v>0</v>
      </c>
      <c r="AC559" s="411">
        <v>0</v>
      </c>
      <c r="AD559" s="411">
        <v>0</v>
      </c>
      <c r="AE559" s="412">
        <v>0</v>
      </c>
      <c r="AF559" s="411">
        <f t="shared" si="166"/>
        <v>0</v>
      </c>
      <c r="AG559" s="411">
        <v>0</v>
      </c>
      <c r="AH559" s="411">
        <v>0</v>
      </c>
      <c r="AI559" s="411">
        <v>0</v>
      </c>
      <c r="AJ559" s="411">
        <v>0</v>
      </c>
      <c r="AK559" s="411">
        <v>0</v>
      </c>
      <c r="AL559" s="411">
        <v>0</v>
      </c>
      <c r="AM559" s="411">
        <v>0</v>
      </c>
      <c r="AN559" s="411">
        <v>0</v>
      </c>
      <c r="AO559" s="411">
        <v>0</v>
      </c>
      <c r="AP559" s="411">
        <v>0</v>
      </c>
      <c r="AQ559" s="411">
        <v>0</v>
      </c>
      <c r="AR559" s="412">
        <v>0</v>
      </c>
      <c r="AS559" s="411">
        <f t="shared" si="167"/>
        <v>0</v>
      </c>
      <c r="AT559" s="411">
        <f t="shared" si="168"/>
        <v>0</v>
      </c>
      <c r="AU559" s="411">
        <f t="shared" si="169"/>
        <v>0</v>
      </c>
      <c r="AV559" s="411">
        <f t="shared" si="170"/>
        <v>0</v>
      </c>
      <c r="AW559" s="411">
        <v>0</v>
      </c>
      <c r="AX559" s="411">
        <v>0</v>
      </c>
      <c r="AY559" s="411">
        <v>0</v>
      </c>
      <c r="AZ559" s="411">
        <v>0</v>
      </c>
      <c r="BA559" s="411">
        <v>0</v>
      </c>
      <c r="BB559" s="411">
        <v>0</v>
      </c>
      <c r="BC559" s="411">
        <v>0</v>
      </c>
      <c r="BD559" s="411">
        <v>0</v>
      </c>
      <c r="BE559" s="411">
        <v>0</v>
      </c>
      <c r="BF559" s="411">
        <v>0</v>
      </c>
      <c r="BG559" s="411">
        <v>0</v>
      </c>
      <c r="BH559" s="412">
        <v>0</v>
      </c>
      <c r="BI559" s="411">
        <f t="shared" si="171"/>
        <v>0</v>
      </c>
      <c r="BJ559" s="411">
        <v>0</v>
      </c>
      <c r="BK559" s="411">
        <v>0</v>
      </c>
      <c r="BL559" s="411">
        <v>0</v>
      </c>
      <c r="BM559" s="411">
        <v>0</v>
      </c>
      <c r="BN559" s="411">
        <v>0</v>
      </c>
      <c r="BO559" s="411">
        <v>0</v>
      </c>
      <c r="BP559" s="411">
        <v>0</v>
      </c>
      <c r="BQ559" s="411">
        <v>0</v>
      </c>
      <c r="BR559" s="411">
        <v>0</v>
      </c>
      <c r="BS559" s="411">
        <v>0</v>
      </c>
      <c r="BT559" s="411">
        <v>0</v>
      </c>
      <c r="BU559" s="412">
        <v>0</v>
      </c>
      <c r="BV559" s="411">
        <f t="shared" si="172"/>
        <v>0</v>
      </c>
      <c r="BW559" s="411">
        <v>0</v>
      </c>
      <c r="BX559" s="411">
        <v>0</v>
      </c>
      <c r="BY559" s="411">
        <v>0</v>
      </c>
      <c r="BZ559" s="411">
        <v>0</v>
      </c>
      <c r="CA559" s="411">
        <v>0</v>
      </c>
      <c r="CB559" s="411">
        <v>0</v>
      </c>
      <c r="CC559" s="411">
        <v>0</v>
      </c>
      <c r="CD559" s="411">
        <v>0</v>
      </c>
      <c r="CE559" s="411">
        <v>0</v>
      </c>
      <c r="CF559" s="411">
        <v>0</v>
      </c>
      <c r="CG559" s="411">
        <v>0</v>
      </c>
      <c r="CH559" s="412">
        <v>0</v>
      </c>
      <c r="CI559" s="411">
        <f t="shared" si="173"/>
        <v>0</v>
      </c>
      <c r="CJ559" s="411">
        <v>0</v>
      </c>
      <c r="CK559" s="411">
        <v>0</v>
      </c>
      <c r="CL559" s="411">
        <v>0</v>
      </c>
      <c r="CM559" s="411">
        <v>0</v>
      </c>
      <c r="CN559" s="411">
        <v>0</v>
      </c>
      <c r="CO559" s="411">
        <v>0</v>
      </c>
      <c r="CP559" s="411">
        <v>0</v>
      </c>
      <c r="CQ559" s="411">
        <v>0</v>
      </c>
      <c r="CR559" s="411">
        <v>0</v>
      </c>
      <c r="CS559" s="411">
        <v>0</v>
      </c>
      <c r="CT559" s="411">
        <v>0</v>
      </c>
      <c r="CU559" s="412">
        <v>0</v>
      </c>
      <c r="CV559" s="411">
        <f t="shared" si="174"/>
        <v>0</v>
      </c>
      <c r="CW559" s="411">
        <v>0</v>
      </c>
      <c r="CX559" s="411">
        <v>0</v>
      </c>
      <c r="CY559" s="411">
        <v>0</v>
      </c>
      <c r="CZ559" s="411">
        <v>0</v>
      </c>
      <c r="DA559" s="411">
        <v>0</v>
      </c>
      <c r="DB559" s="411">
        <v>0</v>
      </c>
      <c r="DC559" s="411">
        <v>0</v>
      </c>
      <c r="DD559" s="411">
        <v>0</v>
      </c>
      <c r="DE559" s="411">
        <v>0</v>
      </c>
      <c r="DF559" s="411">
        <v>0</v>
      </c>
      <c r="DG559" s="411">
        <v>0</v>
      </c>
      <c r="DH559" s="412">
        <v>0</v>
      </c>
      <c r="DI559" s="411">
        <f t="shared" si="175"/>
        <v>0</v>
      </c>
      <c r="DJ559" s="411">
        <v>0</v>
      </c>
      <c r="DK559" s="411">
        <v>0</v>
      </c>
      <c r="DL559" s="411">
        <v>0</v>
      </c>
      <c r="DM559" s="411">
        <v>0</v>
      </c>
      <c r="DN559" s="411">
        <v>0</v>
      </c>
      <c r="DO559" s="411">
        <v>0</v>
      </c>
      <c r="DP559" s="411">
        <v>0</v>
      </c>
      <c r="DQ559" s="411">
        <v>0</v>
      </c>
      <c r="DR559" s="411">
        <v>0</v>
      </c>
      <c r="DS559" s="411">
        <v>0</v>
      </c>
      <c r="DT559" s="411">
        <v>0</v>
      </c>
      <c r="DU559" s="412">
        <v>0</v>
      </c>
      <c r="DV559" s="411">
        <f t="shared" si="176"/>
        <v>0</v>
      </c>
      <c r="DW559" s="412">
        <v>0</v>
      </c>
      <c r="DX559" s="412">
        <v>0</v>
      </c>
      <c r="DY559" s="412">
        <v>0</v>
      </c>
      <c r="DZ559" s="412">
        <v>0</v>
      </c>
      <c r="EA559" s="412">
        <v>0</v>
      </c>
      <c r="EB559" s="412">
        <v>0</v>
      </c>
      <c r="EC559" s="412">
        <v>0</v>
      </c>
      <c r="ED559" s="412">
        <v>0</v>
      </c>
      <c r="EE559" s="412">
        <v>0</v>
      </c>
      <c r="EF559" s="412">
        <v>0</v>
      </c>
      <c r="EG559" s="412">
        <v>0</v>
      </c>
      <c r="EH559" s="412">
        <v>0</v>
      </c>
      <c r="EI559" s="411">
        <f t="shared" si="177"/>
        <v>0</v>
      </c>
      <c r="EK559" s="411">
        <f t="shared" si="178"/>
        <v>45</v>
      </c>
      <c r="EL559" s="7">
        <f t="shared" si="179"/>
        <v>-45</v>
      </c>
    </row>
    <row r="560" spans="1:142">
      <c r="A560" s="365" t="str">
        <f t="shared" si="161"/>
        <v xml:space="preserve"> 109</v>
      </c>
      <c r="B560" s="370" t="s">
        <v>953</v>
      </c>
      <c r="C560" s="370" t="s">
        <v>1209</v>
      </c>
      <c r="D560" s="411">
        <v>5</v>
      </c>
      <c r="E560" s="411">
        <v>6</v>
      </c>
      <c r="F560" s="411">
        <v>4</v>
      </c>
      <c r="G560" s="411">
        <v>2</v>
      </c>
      <c r="H560" s="411">
        <v>11</v>
      </c>
      <c r="I560" s="411">
        <v>7</v>
      </c>
      <c r="J560" s="411">
        <v>3</v>
      </c>
      <c r="K560" s="411">
        <v>3</v>
      </c>
      <c r="L560" s="411">
        <v>2</v>
      </c>
      <c r="M560" s="411">
        <v>0</v>
      </c>
      <c r="N560" s="411">
        <v>1</v>
      </c>
      <c r="O560" s="412">
        <v>0</v>
      </c>
      <c r="P560" s="411">
        <f t="shared" si="162"/>
        <v>44</v>
      </c>
      <c r="Q560" s="411">
        <f t="shared" si="163"/>
        <v>37.903225806451616</v>
      </c>
      <c r="R560" s="411">
        <f t="shared" si="164"/>
        <v>4.5450500556173523</v>
      </c>
      <c r="S560" s="411">
        <f t="shared" si="165"/>
        <v>1.5517241379310345</v>
      </c>
      <c r="T560" s="411">
        <v>0</v>
      </c>
      <c r="U560" s="411">
        <v>0</v>
      </c>
      <c r="V560" s="411">
        <v>0</v>
      </c>
      <c r="W560" s="411">
        <v>0</v>
      </c>
      <c r="X560" s="411">
        <v>0</v>
      </c>
      <c r="Y560" s="411">
        <v>0</v>
      </c>
      <c r="Z560" s="411">
        <v>0</v>
      </c>
      <c r="AA560" s="411">
        <v>0</v>
      </c>
      <c r="AB560" s="411">
        <v>0</v>
      </c>
      <c r="AC560" s="411">
        <v>0</v>
      </c>
      <c r="AD560" s="411">
        <v>0</v>
      </c>
      <c r="AE560" s="412">
        <v>0</v>
      </c>
      <c r="AF560" s="411">
        <f t="shared" si="166"/>
        <v>0</v>
      </c>
      <c r="AG560" s="411">
        <v>0</v>
      </c>
      <c r="AH560" s="411">
        <v>0</v>
      </c>
      <c r="AI560" s="411">
        <v>0</v>
      </c>
      <c r="AJ560" s="411">
        <v>0</v>
      </c>
      <c r="AK560" s="411">
        <v>0</v>
      </c>
      <c r="AL560" s="411">
        <v>0</v>
      </c>
      <c r="AM560" s="411">
        <v>0</v>
      </c>
      <c r="AN560" s="411">
        <v>0</v>
      </c>
      <c r="AO560" s="411">
        <v>0</v>
      </c>
      <c r="AP560" s="411">
        <v>0</v>
      </c>
      <c r="AQ560" s="411">
        <v>0</v>
      </c>
      <c r="AR560" s="412">
        <v>0</v>
      </c>
      <c r="AS560" s="411">
        <f t="shared" si="167"/>
        <v>0</v>
      </c>
      <c r="AT560" s="411">
        <f t="shared" si="168"/>
        <v>0</v>
      </c>
      <c r="AU560" s="411">
        <f t="shared" si="169"/>
        <v>0</v>
      </c>
      <c r="AV560" s="411">
        <f t="shared" si="170"/>
        <v>0</v>
      </c>
      <c r="AW560" s="411">
        <v>0</v>
      </c>
      <c r="AX560" s="411">
        <v>0</v>
      </c>
      <c r="AY560" s="411">
        <v>0</v>
      </c>
      <c r="AZ560" s="411">
        <v>0</v>
      </c>
      <c r="BA560" s="411">
        <v>0</v>
      </c>
      <c r="BB560" s="411">
        <v>0</v>
      </c>
      <c r="BC560" s="411">
        <v>0</v>
      </c>
      <c r="BD560" s="411">
        <v>0</v>
      </c>
      <c r="BE560" s="411">
        <v>0</v>
      </c>
      <c r="BF560" s="411">
        <v>0</v>
      </c>
      <c r="BG560" s="411">
        <v>0</v>
      </c>
      <c r="BH560" s="412">
        <v>0</v>
      </c>
      <c r="BI560" s="411">
        <f t="shared" si="171"/>
        <v>0</v>
      </c>
      <c r="BJ560" s="411">
        <v>0</v>
      </c>
      <c r="BK560" s="411">
        <v>0</v>
      </c>
      <c r="BL560" s="411">
        <v>0</v>
      </c>
      <c r="BM560" s="411">
        <v>0</v>
      </c>
      <c r="BN560" s="411">
        <v>0</v>
      </c>
      <c r="BO560" s="411">
        <v>0</v>
      </c>
      <c r="BP560" s="411">
        <v>0</v>
      </c>
      <c r="BQ560" s="411">
        <v>0</v>
      </c>
      <c r="BR560" s="411">
        <v>0</v>
      </c>
      <c r="BS560" s="411">
        <v>0</v>
      </c>
      <c r="BT560" s="411">
        <v>0</v>
      </c>
      <c r="BU560" s="412">
        <v>0</v>
      </c>
      <c r="BV560" s="411">
        <f t="shared" si="172"/>
        <v>0</v>
      </c>
      <c r="BW560" s="411">
        <v>0</v>
      </c>
      <c r="BX560" s="411">
        <v>0</v>
      </c>
      <c r="BY560" s="411">
        <v>0</v>
      </c>
      <c r="BZ560" s="411">
        <v>0</v>
      </c>
      <c r="CA560" s="411">
        <v>0</v>
      </c>
      <c r="CB560" s="411">
        <v>0</v>
      </c>
      <c r="CC560" s="411">
        <v>0</v>
      </c>
      <c r="CD560" s="411">
        <v>0</v>
      </c>
      <c r="CE560" s="411">
        <v>0</v>
      </c>
      <c r="CF560" s="411">
        <v>0</v>
      </c>
      <c r="CG560" s="411">
        <v>0</v>
      </c>
      <c r="CH560" s="412">
        <v>0</v>
      </c>
      <c r="CI560" s="411">
        <f t="shared" si="173"/>
        <v>0</v>
      </c>
      <c r="CJ560" s="411">
        <v>0</v>
      </c>
      <c r="CK560" s="411">
        <v>0</v>
      </c>
      <c r="CL560" s="411">
        <v>0</v>
      </c>
      <c r="CM560" s="411">
        <v>0</v>
      </c>
      <c r="CN560" s="411">
        <v>0</v>
      </c>
      <c r="CO560" s="411">
        <v>0</v>
      </c>
      <c r="CP560" s="411">
        <v>0</v>
      </c>
      <c r="CQ560" s="411">
        <v>0</v>
      </c>
      <c r="CR560" s="411">
        <v>0</v>
      </c>
      <c r="CS560" s="411">
        <v>0</v>
      </c>
      <c r="CT560" s="411">
        <v>0</v>
      </c>
      <c r="CU560" s="412">
        <v>0</v>
      </c>
      <c r="CV560" s="411">
        <f t="shared" si="174"/>
        <v>0</v>
      </c>
      <c r="CW560" s="411">
        <v>0</v>
      </c>
      <c r="CX560" s="411">
        <v>0</v>
      </c>
      <c r="CY560" s="411">
        <v>0</v>
      </c>
      <c r="CZ560" s="411">
        <v>0</v>
      </c>
      <c r="DA560" s="411">
        <v>0</v>
      </c>
      <c r="DB560" s="411">
        <v>0</v>
      </c>
      <c r="DC560" s="411">
        <v>0</v>
      </c>
      <c r="DD560" s="411">
        <v>0</v>
      </c>
      <c r="DE560" s="411">
        <v>0</v>
      </c>
      <c r="DF560" s="411">
        <v>0</v>
      </c>
      <c r="DG560" s="411">
        <v>0</v>
      </c>
      <c r="DH560" s="412">
        <v>0</v>
      </c>
      <c r="DI560" s="411">
        <f t="shared" si="175"/>
        <v>0</v>
      </c>
      <c r="DJ560" s="411">
        <v>0</v>
      </c>
      <c r="DK560" s="411">
        <v>0</v>
      </c>
      <c r="DL560" s="411">
        <v>0</v>
      </c>
      <c r="DM560" s="411">
        <v>0</v>
      </c>
      <c r="DN560" s="411">
        <v>0</v>
      </c>
      <c r="DO560" s="411">
        <v>0</v>
      </c>
      <c r="DP560" s="411">
        <v>0</v>
      </c>
      <c r="DQ560" s="411">
        <v>0</v>
      </c>
      <c r="DR560" s="411">
        <v>0</v>
      </c>
      <c r="DS560" s="411">
        <v>0</v>
      </c>
      <c r="DT560" s="411">
        <v>0</v>
      </c>
      <c r="DU560" s="412">
        <v>0</v>
      </c>
      <c r="DV560" s="411">
        <f t="shared" si="176"/>
        <v>0</v>
      </c>
      <c r="DW560" s="412">
        <v>0</v>
      </c>
      <c r="DX560" s="412">
        <v>0</v>
      </c>
      <c r="DY560" s="412">
        <v>0</v>
      </c>
      <c r="DZ560" s="412">
        <v>0</v>
      </c>
      <c r="EA560" s="412">
        <v>0</v>
      </c>
      <c r="EB560" s="412">
        <v>0</v>
      </c>
      <c r="EC560" s="412">
        <v>0</v>
      </c>
      <c r="ED560" s="412">
        <v>0</v>
      </c>
      <c r="EE560" s="412">
        <v>0</v>
      </c>
      <c r="EF560" s="412">
        <v>0</v>
      </c>
      <c r="EG560" s="412">
        <v>0</v>
      </c>
      <c r="EH560" s="412">
        <v>0</v>
      </c>
      <c r="EI560" s="411">
        <f t="shared" si="177"/>
        <v>0</v>
      </c>
      <c r="EK560" s="411">
        <f t="shared" si="178"/>
        <v>44</v>
      </c>
      <c r="EL560" s="7">
        <f t="shared" si="179"/>
        <v>-44</v>
      </c>
    </row>
    <row r="561" spans="1:142">
      <c r="A561" s="365" t="str">
        <f t="shared" si="161"/>
        <v xml:space="preserve"> 109</v>
      </c>
      <c r="B561" s="370" t="s">
        <v>953</v>
      </c>
      <c r="C561" s="370" t="s">
        <v>1187</v>
      </c>
      <c r="D561" s="411">
        <v>1440</v>
      </c>
      <c r="E561" s="411">
        <v>1436</v>
      </c>
      <c r="F561" s="411">
        <v>1433</v>
      </c>
      <c r="G561" s="411">
        <v>1422</v>
      </c>
      <c r="H561" s="411">
        <v>1402</v>
      </c>
      <c r="I561" s="411">
        <v>1350</v>
      </c>
      <c r="J561" s="411">
        <v>1372</v>
      </c>
      <c r="K561" s="411">
        <v>1359</v>
      </c>
      <c r="L561" s="411">
        <v>1364</v>
      </c>
      <c r="M561" s="411">
        <v>1340</v>
      </c>
      <c r="N561" s="411">
        <v>1351</v>
      </c>
      <c r="O561" s="412">
        <v>1351</v>
      </c>
      <c r="P561" s="411">
        <f t="shared" si="162"/>
        <v>16620</v>
      </c>
      <c r="Q561" s="411">
        <f t="shared" si="163"/>
        <v>9810.7419354838712</v>
      </c>
      <c r="R561" s="411">
        <f t="shared" si="164"/>
        <v>2390.9822024471637</v>
      </c>
      <c r="S561" s="411">
        <f t="shared" si="165"/>
        <v>4418.2758620689656</v>
      </c>
      <c r="T561" s="411">
        <v>0</v>
      </c>
      <c r="U561" s="411">
        <v>0</v>
      </c>
      <c r="V561" s="411">
        <v>0</v>
      </c>
      <c r="W561" s="411">
        <v>0</v>
      </c>
      <c r="X561" s="411">
        <v>0</v>
      </c>
      <c r="Y561" s="411">
        <v>0</v>
      </c>
      <c r="Z561" s="411">
        <v>0</v>
      </c>
      <c r="AA561" s="411">
        <v>0</v>
      </c>
      <c r="AB561" s="411">
        <v>0</v>
      </c>
      <c r="AC561" s="411">
        <v>0</v>
      </c>
      <c r="AD561" s="411">
        <v>0</v>
      </c>
      <c r="AE561" s="412">
        <v>0</v>
      </c>
      <c r="AF561" s="411">
        <f t="shared" si="166"/>
        <v>0</v>
      </c>
      <c r="AG561" s="411">
        <v>0</v>
      </c>
      <c r="AH561" s="411">
        <v>0</v>
      </c>
      <c r="AI561" s="411">
        <v>0</v>
      </c>
      <c r="AJ561" s="411">
        <v>0</v>
      </c>
      <c r="AK561" s="411">
        <v>0</v>
      </c>
      <c r="AL561" s="411">
        <v>0</v>
      </c>
      <c r="AM561" s="411">
        <v>0</v>
      </c>
      <c r="AN561" s="411">
        <v>0</v>
      </c>
      <c r="AO561" s="411">
        <v>0</v>
      </c>
      <c r="AP561" s="411">
        <v>0</v>
      </c>
      <c r="AQ561" s="411">
        <v>0</v>
      </c>
      <c r="AR561" s="412">
        <v>0</v>
      </c>
      <c r="AS561" s="411">
        <f t="shared" si="167"/>
        <v>0</v>
      </c>
      <c r="AT561" s="411">
        <f t="shared" si="168"/>
        <v>0</v>
      </c>
      <c r="AU561" s="411">
        <f t="shared" si="169"/>
        <v>0</v>
      </c>
      <c r="AV561" s="411">
        <f t="shared" si="170"/>
        <v>0</v>
      </c>
      <c r="AW561" s="411">
        <v>0</v>
      </c>
      <c r="AX561" s="411">
        <v>0</v>
      </c>
      <c r="AY561" s="411">
        <v>0</v>
      </c>
      <c r="AZ561" s="411">
        <v>0</v>
      </c>
      <c r="BA561" s="411">
        <v>0</v>
      </c>
      <c r="BB561" s="411">
        <v>0</v>
      </c>
      <c r="BC561" s="411">
        <v>0</v>
      </c>
      <c r="BD561" s="411">
        <v>0</v>
      </c>
      <c r="BE561" s="411">
        <v>0</v>
      </c>
      <c r="BF561" s="411">
        <v>0</v>
      </c>
      <c r="BG561" s="411">
        <v>0</v>
      </c>
      <c r="BH561" s="412">
        <v>0</v>
      </c>
      <c r="BI561" s="411">
        <f t="shared" si="171"/>
        <v>0</v>
      </c>
      <c r="BJ561" s="411">
        <v>0</v>
      </c>
      <c r="BK561" s="411">
        <v>0</v>
      </c>
      <c r="BL561" s="411">
        <v>0</v>
      </c>
      <c r="BM561" s="411">
        <v>0</v>
      </c>
      <c r="BN561" s="411">
        <v>0</v>
      </c>
      <c r="BO561" s="411">
        <v>0</v>
      </c>
      <c r="BP561" s="411">
        <v>0</v>
      </c>
      <c r="BQ561" s="411">
        <v>0</v>
      </c>
      <c r="BR561" s="411">
        <v>0</v>
      </c>
      <c r="BS561" s="411">
        <v>0</v>
      </c>
      <c r="BT561" s="411">
        <v>0</v>
      </c>
      <c r="BU561" s="412">
        <v>0</v>
      </c>
      <c r="BV561" s="411">
        <f t="shared" si="172"/>
        <v>0</v>
      </c>
      <c r="BW561" s="411">
        <v>0</v>
      </c>
      <c r="BX561" s="411">
        <v>0</v>
      </c>
      <c r="BY561" s="411">
        <v>0</v>
      </c>
      <c r="BZ561" s="411">
        <v>0</v>
      </c>
      <c r="CA561" s="411">
        <v>0</v>
      </c>
      <c r="CB561" s="411">
        <v>0</v>
      </c>
      <c r="CC561" s="411">
        <v>0</v>
      </c>
      <c r="CD561" s="411">
        <v>0</v>
      </c>
      <c r="CE561" s="411">
        <v>0</v>
      </c>
      <c r="CF561" s="411">
        <v>0</v>
      </c>
      <c r="CG561" s="411">
        <v>0</v>
      </c>
      <c r="CH561" s="412">
        <v>0</v>
      </c>
      <c r="CI561" s="411">
        <f t="shared" si="173"/>
        <v>0</v>
      </c>
      <c r="CJ561" s="411">
        <v>0</v>
      </c>
      <c r="CK561" s="411">
        <v>0</v>
      </c>
      <c r="CL561" s="411">
        <v>0</v>
      </c>
      <c r="CM561" s="411">
        <v>0</v>
      </c>
      <c r="CN561" s="411">
        <v>0</v>
      </c>
      <c r="CO561" s="411">
        <v>0</v>
      </c>
      <c r="CP561" s="411">
        <v>0</v>
      </c>
      <c r="CQ561" s="411">
        <v>0</v>
      </c>
      <c r="CR561" s="411">
        <v>0</v>
      </c>
      <c r="CS561" s="411">
        <v>0</v>
      </c>
      <c r="CT561" s="411">
        <v>0</v>
      </c>
      <c r="CU561" s="412">
        <v>0</v>
      </c>
      <c r="CV561" s="411">
        <f t="shared" si="174"/>
        <v>0</v>
      </c>
      <c r="CW561" s="411">
        <v>0</v>
      </c>
      <c r="CX561" s="411">
        <v>0</v>
      </c>
      <c r="CY561" s="411">
        <v>0</v>
      </c>
      <c r="CZ561" s="411">
        <v>0</v>
      </c>
      <c r="DA561" s="411">
        <v>0</v>
      </c>
      <c r="DB561" s="411">
        <v>0</v>
      </c>
      <c r="DC561" s="411">
        <v>0</v>
      </c>
      <c r="DD561" s="411">
        <v>0</v>
      </c>
      <c r="DE561" s="411">
        <v>0</v>
      </c>
      <c r="DF561" s="411">
        <v>0</v>
      </c>
      <c r="DG561" s="411">
        <v>0</v>
      </c>
      <c r="DH561" s="412">
        <v>0</v>
      </c>
      <c r="DI561" s="411">
        <f t="shared" si="175"/>
        <v>0</v>
      </c>
      <c r="DJ561" s="411">
        <v>0</v>
      </c>
      <c r="DK561" s="411">
        <v>0</v>
      </c>
      <c r="DL561" s="411">
        <v>0</v>
      </c>
      <c r="DM561" s="411">
        <v>0</v>
      </c>
      <c r="DN561" s="411">
        <v>0</v>
      </c>
      <c r="DO561" s="411">
        <v>0</v>
      </c>
      <c r="DP561" s="411">
        <v>0</v>
      </c>
      <c r="DQ561" s="411">
        <v>0</v>
      </c>
      <c r="DR561" s="411">
        <v>0</v>
      </c>
      <c r="DS561" s="411">
        <v>0</v>
      </c>
      <c r="DT561" s="411">
        <v>0</v>
      </c>
      <c r="DU561" s="412">
        <v>0</v>
      </c>
      <c r="DV561" s="411">
        <f t="shared" si="176"/>
        <v>0</v>
      </c>
      <c r="DW561" s="412">
        <v>0</v>
      </c>
      <c r="DX561" s="412">
        <v>0</v>
      </c>
      <c r="DY561" s="412">
        <v>0</v>
      </c>
      <c r="DZ561" s="412">
        <v>0</v>
      </c>
      <c r="EA561" s="412">
        <v>0</v>
      </c>
      <c r="EB561" s="412">
        <v>0</v>
      </c>
      <c r="EC561" s="412">
        <v>0</v>
      </c>
      <c r="ED561" s="412">
        <v>0</v>
      </c>
      <c r="EE561" s="412">
        <v>0</v>
      </c>
      <c r="EF561" s="412">
        <v>0</v>
      </c>
      <c r="EG561" s="412">
        <v>0</v>
      </c>
      <c r="EH561" s="412">
        <v>0</v>
      </c>
      <c r="EI561" s="411">
        <f t="shared" si="177"/>
        <v>0</v>
      </c>
      <c r="EK561" s="411">
        <f t="shared" si="178"/>
        <v>16620</v>
      </c>
      <c r="EL561" s="7">
        <f t="shared" si="179"/>
        <v>-16620</v>
      </c>
    </row>
    <row r="562" spans="1:142">
      <c r="A562" s="365" t="str">
        <f t="shared" si="161"/>
        <v xml:space="preserve"> 109</v>
      </c>
      <c r="B562" s="370" t="s">
        <v>953</v>
      </c>
      <c r="C562" s="370" t="s">
        <v>1188</v>
      </c>
      <c r="D562" s="411">
        <v>105</v>
      </c>
      <c r="E562" s="411">
        <v>8</v>
      </c>
      <c r="F562" s="411">
        <v>4</v>
      </c>
      <c r="G562" s="411">
        <v>1</v>
      </c>
      <c r="H562" s="411">
        <v>1</v>
      </c>
      <c r="I562" s="411">
        <v>6</v>
      </c>
      <c r="J562" s="411">
        <v>6</v>
      </c>
      <c r="K562" s="411">
        <v>4</v>
      </c>
      <c r="L562" s="411">
        <v>9</v>
      </c>
      <c r="M562" s="411">
        <v>4</v>
      </c>
      <c r="N562" s="411">
        <v>6</v>
      </c>
      <c r="O562" s="412">
        <v>3</v>
      </c>
      <c r="P562" s="411">
        <f t="shared" si="162"/>
        <v>157</v>
      </c>
      <c r="Q562" s="411">
        <f t="shared" si="163"/>
        <v>130.80645161290323</v>
      </c>
      <c r="R562" s="411">
        <f t="shared" si="164"/>
        <v>10.710789766407119</v>
      </c>
      <c r="S562" s="411">
        <f t="shared" si="165"/>
        <v>15.482758620689655</v>
      </c>
      <c r="T562" s="411">
        <v>0</v>
      </c>
      <c r="U562" s="411">
        <v>0</v>
      </c>
      <c r="V562" s="411">
        <v>0</v>
      </c>
      <c r="W562" s="411">
        <v>0</v>
      </c>
      <c r="X562" s="411">
        <v>0</v>
      </c>
      <c r="Y562" s="411">
        <v>0</v>
      </c>
      <c r="Z562" s="411">
        <v>0</v>
      </c>
      <c r="AA562" s="411">
        <v>0</v>
      </c>
      <c r="AB562" s="411">
        <v>0</v>
      </c>
      <c r="AC562" s="411">
        <v>0</v>
      </c>
      <c r="AD562" s="411">
        <v>0</v>
      </c>
      <c r="AE562" s="412">
        <v>0</v>
      </c>
      <c r="AF562" s="411">
        <f t="shared" si="166"/>
        <v>0</v>
      </c>
      <c r="AG562" s="411">
        <v>0</v>
      </c>
      <c r="AH562" s="411">
        <v>0</v>
      </c>
      <c r="AI562" s="411">
        <v>0</v>
      </c>
      <c r="AJ562" s="411">
        <v>0</v>
      </c>
      <c r="AK562" s="411">
        <v>0</v>
      </c>
      <c r="AL562" s="411">
        <v>0</v>
      </c>
      <c r="AM562" s="411">
        <v>0</v>
      </c>
      <c r="AN562" s="411">
        <v>0</v>
      </c>
      <c r="AO562" s="411">
        <v>0</v>
      </c>
      <c r="AP562" s="411">
        <v>0</v>
      </c>
      <c r="AQ562" s="411">
        <v>0</v>
      </c>
      <c r="AR562" s="412">
        <v>0</v>
      </c>
      <c r="AS562" s="411">
        <f t="shared" si="167"/>
        <v>0</v>
      </c>
      <c r="AT562" s="411">
        <f t="shared" si="168"/>
        <v>0</v>
      </c>
      <c r="AU562" s="411">
        <f t="shared" si="169"/>
        <v>0</v>
      </c>
      <c r="AV562" s="411">
        <f t="shared" si="170"/>
        <v>0</v>
      </c>
      <c r="AW562" s="411">
        <v>0</v>
      </c>
      <c r="AX562" s="411">
        <v>0</v>
      </c>
      <c r="AY562" s="411">
        <v>0</v>
      </c>
      <c r="AZ562" s="411">
        <v>0</v>
      </c>
      <c r="BA562" s="411">
        <v>0</v>
      </c>
      <c r="BB562" s="411">
        <v>0</v>
      </c>
      <c r="BC562" s="411">
        <v>0</v>
      </c>
      <c r="BD562" s="411">
        <v>0</v>
      </c>
      <c r="BE562" s="411">
        <v>0</v>
      </c>
      <c r="BF562" s="411">
        <v>0</v>
      </c>
      <c r="BG562" s="411">
        <v>0</v>
      </c>
      <c r="BH562" s="412">
        <v>0</v>
      </c>
      <c r="BI562" s="411">
        <f t="shared" si="171"/>
        <v>0</v>
      </c>
      <c r="BJ562" s="411">
        <v>0</v>
      </c>
      <c r="BK562" s="411">
        <v>0</v>
      </c>
      <c r="BL562" s="411">
        <v>0</v>
      </c>
      <c r="BM562" s="411">
        <v>0</v>
      </c>
      <c r="BN562" s="411">
        <v>0</v>
      </c>
      <c r="BO562" s="411">
        <v>0</v>
      </c>
      <c r="BP562" s="411">
        <v>0</v>
      </c>
      <c r="BQ562" s="411">
        <v>0</v>
      </c>
      <c r="BR562" s="411">
        <v>0</v>
      </c>
      <c r="BS562" s="411">
        <v>0</v>
      </c>
      <c r="BT562" s="411">
        <v>0</v>
      </c>
      <c r="BU562" s="412">
        <v>0</v>
      </c>
      <c r="BV562" s="411">
        <f t="shared" si="172"/>
        <v>0</v>
      </c>
      <c r="BW562" s="411">
        <v>0</v>
      </c>
      <c r="BX562" s="411">
        <v>0</v>
      </c>
      <c r="BY562" s="411">
        <v>0</v>
      </c>
      <c r="BZ562" s="411">
        <v>0</v>
      </c>
      <c r="CA562" s="411">
        <v>0</v>
      </c>
      <c r="CB562" s="411">
        <v>0</v>
      </c>
      <c r="CC562" s="411">
        <v>0</v>
      </c>
      <c r="CD562" s="411">
        <v>0</v>
      </c>
      <c r="CE562" s="411">
        <v>0</v>
      </c>
      <c r="CF562" s="411">
        <v>0</v>
      </c>
      <c r="CG562" s="411">
        <v>0</v>
      </c>
      <c r="CH562" s="412">
        <v>0</v>
      </c>
      <c r="CI562" s="411">
        <f t="shared" si="173"/>
        <v>0</v>
      </c>
      <c r="CJ562" s="411">
        <v>0</v>
      </c>
      <c r="CK562" s="411">
        <v>0</v>
      </c>
      <c r="CL562" s="411">
        <v>0</v>
      </c>
      <c r="CM562" s="411">
        <v>0</v>
      </c>
      <c r="CN562" s="411">
        <v>0</v>
      </c>
      <c r="CO562" s="411">
        <v>0</v>
      </c>
      <c r="CP562" s="411">
        <v>0</v>
      </c>
      <c r="CQ562" s="411">
        <v>0</v>
      </c>
      <c r="CR562" s="411">
        <v>0</v>
      </c>
      <c r="CS562" s="411">
        <v>0</v>
      </c>
      <c r="CT562" s="411">
        <v>0</v>
      </c>
      <c r="CU562" s="412">
        <v>0</v>
      </c>
      <c r="CV562" s="411">
        <f t="shared" si="174"/>
        <v>0</v>
      </c>
      <c r="CW562" s="411">
        <v>0</v>
      </c>
      <c r="CX562" s="411">
        <v>0</v>
      </c>
      <c r="CY562" s="411">
        <v>0</v>
      </c>
      <c r="CZ562" s="411">
        <v>0</v>
      </c>
      <c r="DA562" s="411">
        <v>0</v>
      </c>
      <c r="DB562" s="411">
        <v>0</v>
      </c>
      <c r="DC562" s="411">
        <v>0</v>
      </c>
      <c r="DD562" s="411">
        <v>0</v>
      </c>
      <c r="DE562" s="411">
        <v>0</v>
      </c>
      <c r="DF562" s="411">
        <v>0</v>
      </c>
      <c r="DG562" s="411">
        <v>0</v>
      </c>
      <c r="DH562" s="412">
        <v>0</v>
      </c>
      <c r="DI562" s="411">
        <f t="shared" si="175"/>
        <v>0</v>
      </c>
      <c r="DJ562" s="411">
        <v>0</v>
      </c>
      <c r="DK562" s="411">
        <v>0</v>
      </c>
      <c r="DL562" s="411">
        <v>0</v>
      </c>
      <c r="DM562" s="411">
        <v>0</v>
      </c>
      <c r="DN562" s="411">
        <v>0</v>
      </c>
      <c r="DO562" s="411">
        <v>0</v>
      </c>
      <c r="DP562" s="411">
        <v>0</v>
      </c>
      <c r="DQ562" s="411">
        <v>0</v>
      </c>
      <c r="DR562" s="411">
        <v>0</v>
      </c>
      <c r="DS562" s="411">
        <v>0</v>
      </c>
      <c r="DT562" s="411">
        <v>0</v>
      </c>
      <c r="DU562" s="412">
        <v>0</v>
      </c>
      <c r="DV562" s="411">
        <f t="shared" si="176"/>
        <v>0</v>
      </c>
      <c r="DW562" s="412">
        <v>0</v>
      </c>
      <c r="DX562" s="412">
        <v>0</v>
      </c>
      <c r="DY562" s="412">
        <v>0</v>
      </c>
      <c r="DZ562" s="412">
        <v>0</v>
      </c>
      <c r="EA562" s="412">
        <v>0</v>
      </c>
      <c r="EB562" s="412">
        <v>0</v>
      </c>
      <c r="EC562" s="412">
        <v>0</v>
      </c>
      <c r="ED562" s="412">
        <v>0</v>
      </c>
      <c r="EE562" s="412">
        <v>0</v>
      </c>
      <c r="EF562" s="412">
        <v>0</v>
      </c>
      <c r="EG562" s="412">
        <v>0</v>
      </c>
      <c r="EH562" s="412">
        <v>0</v>
      </c>
      <c r="EI562" s="411">
        <f t="shared" si="177"/>
        <v>0</v>
      </c>
      <c r="EK562" s="411">
        <f t="shared" si="178"/>
        <v>157</v>
      </c>
      <c r="EL562" s="7">
        <f t="shared" si="179"/>
        <v>-157</v>
      </c>
    </row>
    <row r="563" spans="1:142">
      <c r="A563" s="365" t="str">
        <f t="shared" si="161"/>
        <v xml:space="preserve"> 109</v>
      </c>
      <c r="B563" s="370" t="s">
        <v>953</v>
      </c>
      <c r="C563" s="370" t="s">
        <v>1190</v>
      </c>
      <c r="D563" s="411">
        <v>91</v>
      </c>
      <c r="E563" s="411">
        <v>7</v>
      </c>
      <c r="F563" s="411">
        <v>4</v>
      </c>
      <c r="G563" s="411">
        <v>1</v>
      </c>
      <c r="H563" s="411">
        <v>1</v>
      </c>
      <c r="I563" s="411">
        <v>5</v>
      </c>
      <c r="J563" s="411">
        <v>4</v>
      </c>
      <c r="K563" s="411">
        <v>4</v>
      </c>
      <c r="L563" s="411">
        <v>9</v>
      </c>
      <c r="M563" s="411">
        <v>4</v>
      </c>
      <c r="N563" s="411">
        <v>6</v>
      </c>
      <c r="O563" s="412">
        <v>3</v>
      </c>
      <c r="P563" s="411">
        <f t="shared" si="162"/>
        <v>139</v>
      </c>
      <c r="Q563" s="411">
        <f t="shared" si="163"/>
        <v>112.87096774193549</v>
      </c>
      <c r="R563" s="411">
        <f t="shared" si="164"/>
        <v>10.646273637374861</v>
      </c>
      <c r="S563" s="411">
        <f t="shared" si="165"/>
        <v>15.482758620689655</v>
      </c>
      <c r="T563" s="411">
        <v>0</v>
      </c>
      <c r="U563" s="411">
        <v>0</v>
      </c>
      <c r="V563" s="411">
        <v>0</v>
      </c>
      <c r="W563" s="411">
        <v>0</v>
      </c>
      <c r="X563" s="411">
        <v>0</v>
      </c>
      <c r="Y563" s="411">
        <v>0</v>
      </c>
      <c r="Z563" s="411">
        <v>0</v>
      </c>
      <c r="AA563" s="411">
        <v>0</v>
      </c>
      <c r="AB563" s="411">
        <v>0</v>
      </c>
      <c r="AC563" s="411">
        <v>0</v>
      </c>
      <c r="AD563" s="411">
        <v>0</v>
      </c>
      <c r="AE563" s="412">
        <v>0</v>
      </c>
      <c r="AF563" s="411">
        <f t="shared" si="166"/>
        <v>0</v>
      </c>
      <c r="AG563" s="411">
        <v>0</v>
      </c>
      <c r="AH563" s="411">
        <v>0</v>
      </c>
      <c r="AI563" s="411">
        <v>0</v>
      </c>
      <c r="AJ563" s="411">
        <v>0</v>
      </c>
      <c r="AK563" s="411">
        <v>0</v>
      </c>
      <c r="AL563" s="411">
        <v>0</v>
      </c>
      <c r="AM563" s="411">
        <v>0</v>
      </c>
      <c r="AN563" s="411">
        <v>0</v>
      </c>
      <c r="AO563" s="411">
        <v>0</v>
      </c>
      <c r="AP563" s="411">
        <v>0</v>
      </c>
      <c r="AQ563" s="411">
        <v>0</v>
      </c>
      <c r="AR563" s="412">
        <v>0</v>
      </c>
      <c r="AS563" s="411">
        <f t="shared" si="167"/>
        <v>0</v>
      </c>
      <c r="AT563" s="411">
        <f t="shared" si="168"/>
        <v>0</v>
      </c>
      <c r="AU563" s="411">
        <f t="shared" si="169"/>
        <v>0</v>
      </c>
      <c r="AV563" s="411">
        <f t="shared" si="170"/>
        <v>0</v>
      </c>
      <c r="AW563" s="411">
        <v>0</v>
      </c>
      <c r="AX563" s="411">
        <v>0</v>
      </c>
      <c r="AY563" s="411">
        <v>0</v>
      </c>
      <c r="AZ563" s="411">
        <v>0</v>
      </c>
      <c r="BA563" s="411">
        <v>0</v>
      </c>
      <c r="BB563" s="411">
        <v>0</v>
      </c>
      <c r="BC563" s="411">
        <v>0</v>
      </c>
      <c r="BD563" s="411">
        <v>0</v>
      </c>
      <c r="BE563" s="411">
        <v>0</v>
      </c>
      <c r="BF563" s="411">
        <v>0</v>
      </c>
      <c r="BG563" s="411">
        <v>0</v>
      </c>
      <c r="BH563" s="412">
        <v>0</v>
      </c>
      <c r="BI563" s="411">
        <f t="shared" si="171"/>
        <v>0</v>
      </c>
      <c r="BJ563" s="411">
        <v>0</v>
      </c>
      <c r="BK563" s="411">
        <v>0</v>
      </c>
      <c r="BL563" s="411">
        <v>0</v>
      </c>
      <c r="BM563" s="411">
        <v>0</v>
      </c>
      <c r="BN563" s="411">
        <v>0</v>
      </c>
      <c r="BO563" s="411">
        <v>0</v>
      </c>
      <c r="BP563" s="411">
        <v>0</v>
      </c>
      <c r="BQ563" s="411">
        <v>0</v>
      </c>
      <c r="BR563" s="411">
        <v>0</v>
      </c>
      <c r="BS563" s="411">
        <v>0</v>
      </c>
      <c r="BT563" s="411">
        <v>0</v>
      </c>
      <c r="BU563" s="412">
        <v>0</v>
      </c>
      <c r="BV563" s="411">
        <f t="shared" si="172"/>
        <v>0</v>
      </c>
      <c r="BW563" s="411">
        <v>0</v>
      </c>
      <c r="BX563" s="411">
        <v>0</v>
      </c>
      <c r="BY563" s="411">
        <v>0</v>
      </c>
      <c r="BZ563" s="411">
        <v>0</v>
      </c>
      <c r="CA563" s="411">
        <v>0</v>
      </c>
      <c r="CB563" s="411">
        <v>0</v>
      </c>
      <c r="CC563" s="411">
        <v>0</v>
      </c>
      <c r="CD563" s="411">
        <v>0</v>
      </c>
      <c r="CE563" s="411">
        <v>0</v>
      </c>
      <c r="CF563" s="411">
        <v>0</v>
      </c>
      <c r="CG563" s="411">
        <v>0</v>
      </c>
      <c r="CH563" s="412">
        <v>0</v>
      </c>
      <c r="CI563" s="411">
        <f t="shared" si="173"/>
        <v>0</v>
      </c>
      <c r="CJ563" s="411">
        <v>0</v>
      </c>
      <c r="CK563" s="411">
        <v>0</v>
      </c>
      <c r="CL563" s="411">
        <v>0</v>
      </c>
      <c r="CM563" s="411">
        <v>0</v>
      </c>
      <c r="CN563" s="411">
        <v>0</v>
      </c>
      <c r="CO563" s="411">
        <v>0</v>
      </c>
      <c r="CP563" s="411">
        <v>0</v>
      </c>
      <c r="CQ563" s="411">
        <v>0</v>
      </c>
      <c r="CR563" s="411">
        <v>0</v>
      </c>
      <c r="CS563" s="411">
        <v>0</v>
      </c>
      <c r="CT563" s="411">
        <v>0</v>
      </c>
      <c r="CU563" s="412">
        <v>0</v>
      </c>
      <c r="CV563" s="411">
        <f t="shared" si="174"/>
        <v>0</v>
      </c>
      <c r="CW563" s="411">
        <v>0</v>
      </c>
      <c r="CX563" s="411">
        <v>0</v>
      </c>
      <c r="CY563" s="411">
        <v>0</v>
      </c>
      <c r="CZ563" s="411">
        <v>0</v>
      </c>
      <c r="DA563" s="411">
        <v>0</v>
      </c>
      <c r="DB563" s="411">
        <v>0</v>
      </c>
      <c r="DC563" s="411">
        <v>0</v>
      </c>
      <c r="DD563" s="411">
        <v>0</v>
      </c>
      <c r="DE563" s="411">
        <v>0</v>
      </c>
      <c r="DF563" s="411">
        <v>0</v>
      </c>
      <c r="DG563" s="411">
        <v>0</v>
      </c>
      <c r="DH563" s="412">
        <v>0</v>
      </c>
      <c r="DI563" s="411">
        <f t="shared" si="175"/>
        <v>0</v>
      </c>
      <c r="DJ563" s="411">
        <v>0</v>
      </c>
      <c r="DK563" s="411">
        <v>0</v>
      </c>
      <c r="DL563" s="411">
        <v>0</v>
      </c>
      <c r="DM563" s="411">
        <v>0</v>
      </c>
      <c r="DN563" s="411">
        <v>0</v>
      </c>
      <c r="DO563" s="411">
        <v>0</v>
      </c>
      <c r="DP563" s="411">
        <v>0</v>
      </c>
      <c r="DQ563" s="411">
        <v>0</v>
      </c>
      <c r="DR563" s="411">
        <v>0</v>
      </c>
      <c r="DS563" s="411">
        <v>0</v>
      </c>
      <c r="DT563" s="411">
        <v>0</v>
      </c>
      <c r="DU563" s="412">
        <v>0</v>
      </c>
      <c r="DV563" s="411">
        <f t="shared" si="176"/>
        <v>0</v>
      </c>
      <c r="DW563" s="412">
        <v>0</v>
      </c>
      <c r="DX563" s="412">
        <v>0</v>
      </c>
      <c r="DY563" s="412">
        <v>0</v>
      </c>
      <c r="DZ563" s="412">
        <v>0</v>
      </c>
      <c r="EA563" s="412">
        <v>0</v>
      </c>
      <c r="EB563" s="412">
        <v>0</v>
      </c>
      <c r="EC563" s="412">
        <v>0</v>
      </c>
      <c r="ED563" s="412">
        <v>0</v>
      </c>
      <c r="EE563" s="412">
        <v>0</v>
      </c>
      <c r="EF563" s="412">
        <v>0</v>
      </c>
      <c r="EG563" s="412">
        <v>0</v>
      </c>
      <c r="EH563" s="412">
        <v>0</v>
      </c>
      <c r="EI563" s="411">
        <f t="shared" si="177"/>
        <v>0</v>
      </c>
      <c r="EK563" s="411">
        <f t="shared" si="178"/>
        <v>139</v>
      </c>
      <c r="EL563" s="7">
        <f t="shared" si="179"/>
        <v>-139</v>
      </c>
    </row>
    <row r="564" spans="1:142">
      <c r="A564" s="365" t="str">
        <f t="shared" si="161"/>
        <v xml:space="preserve"> 109</v>
      </c>
      <c r="B564" s="370" t="s">
        <v>953</v>
      </c>
      <c r="C564" s="370" t="s">
        <v>1192</v>
      </c>
      <c r="D564" s="411">
        <v>6</v>
      </c>
      <c r="E564" s="411">
        <v>2</v>
      </c>
      <c r="F564" s="411">
        <v>8</v>
      </c>
      <c r="G564" s="411">
        <v>5</v>
      </c>
      <c r="H564" s="411">
        <v>2</v>
      </c>
      <c r="I564" s="411">
        <v>0</v>
      </c>
      <c r="J564" s="411">
        <v>17</v>
      </c>
      <c r="K564" s="411">
        <v>73</v>
      </c>
      <c r="L564" s="411">
        <v>2</v>
      </c>
      <c r="M564" s="411">
        <v>1</v>
      </c>
      <c r="N564" s="411">
        <v>1</v>
      </c>
      <c r="O564" s="412">
        <v>0</v>
      </c>
      <c r="P564" s="411">
        <f t="shared" si="162"/>
        <v>117</v>
      </c>
      <c r="Q564" s="411">
        <f t="shared" si="163"/>
        <v>39.451612903225808</v>
      </c>
      <c r="R564" s="411">
        <f t="shared" si="164"/>
        <v>74.99666295884316</v>
      </c>
      <c r="S564" s="411">
        <f t="shared" si="165"/>
        <v>2.5517241379310347</v>
      </c>
      <c r="T564" s="411">
        <v>0</v>
      </c>
      <c r="U564" s="411">
        <v>0</v>
      </c>
      <c r="V564" s="411">
        <v>0</v>
      </c>
      <c r="W564" s="411">
        <v>0</v>
      </c>
      <c r="X564" s="411">
        <v>0</v>
      </c>
      <c r="Y564" s="411">
        <v>0</v>
      </c>
      <c r="Z564" s="411">
        <v>0</v>
      </c>
      <c r="AA564" s="411">
        <v>0</v>
      </c>
      <c r="AB564" s="411">
        <v>0</v>
      </c>
      <c r="AC564" s="411">
        <v>0</v>
      </c>
      <c r="AD564" s="411">
        <v>0</v>
      </c>
      <c r="AE564" s="412">
        <v>0</v>
      </c>
      <c r="AF564" s="411">
        <f t="shared" si="166"/>
        <v>0</v>
      </c>
      <c r="AG564" s="411">
        <v>0</v>
      </c>
      <c r="AH564" s="411">
        <v>0</v>
      </c>
      <c r="AI564" s="411">
        <v>0</v>
      </c>
      <c r="AJ564" s="411">
        <v>0</v>
      </c>
      <c r="AK564" s="411">
        <v>0</v>
      </c>
      <c r="AL564" s="411">
        <v>0</v>
      </c>
      <c r="AM564" s="411">
        <v>0</v>
      </c>
      <c r="AN564" s="411">
        <v>0</v>
      </c>
      <c r="AO564" s="411">
        <v>0</v>
      </c>
      <c r="AP564" s="411">
        <v>0</v>
      </c>
      <c r="AQ564" s="411">
        <v>0</v>
      </c>
      <c r="AR564" s="412">
        <v>0</v>
      </c>
      <c r="AS564" s="411">
        <f t="shared" si="167"/>
        <v>0</v>
      </c>
      <c r="AT564" s="411">
        <f t="shared" si="168"/>
        <v>0</v>
      </c>
      <c r="AU564" s="411">
        <f t="shared" si="169"/>
        <v>0</v>
      </c>
      <c r="AV564" s="411">
        <f t="shared" si="170"/>
        <v>0</v>
      </c>
      <c r="AW564" s="411">
        <v>0</v>
      </c>
      <c r="AX564" s="411">
        <v>0</v>
      </c>
      <c r="AY564" s="411">
        <v>0</v>
      </c>
      <c r="AZ564" s="411">
        <v>0</v>
      </c>
      <c r="BA564" s="411">
        <v>0</v>
      </c>
      <c r="BB564" s="411">
        <v>0</v>
      </c>
      <c r="BC564" s="411">
        <v>0</v>
      </c>
      <c r="BD564" s="411">
        <v>0</v>
      </c>
      <c r="BE564" s="411">
        <v>0</v>
      </c>
      <c r="BF564" s="411">
        <v>0</v>
      </c>
      <c r="BG564" s="411">
        <v>0</v>
      </c>
      <c r="BH564" s="412">
        <v>0</v>
      </c>
      <c r="BI564" s="411">
        <f t="shared" si="171"/>
        <v>0</v>
      </c>
      <c r="BJ564" s="411">
        <v>0</v>
      </c>
      <c r="BK564" s="411">
        <v>0</v>
      </c>
      <c r="BL564" s="411">
        <v>0</v>
      </c>
      <c r="BM564" s="411">
        <v>0</v>
      </c>
      <c r="BN564" s="411">
        <v>0</v>
      </c>
      <c r="BO564" s="411">
        <v>0</v>
      </c>
      <c r="BP564" s="411">
        <v>0</v>
      </c>
      <c r="BQ564" s="411">
        <v>0</v>
      </c>
      <c r="BR564" s="411">
        <v>0</v>
      </c>
      <c r="BS564" s="411">
        <v>0</v>
      </c>
      <c r="BT564" s="411">
        <v>0</v>
      </c>
      <c r="BU564" s="412">
        <v>0</v>
      </c>
      <c r="BV564" s="411">
        <f t="shared" si="172"/>
        <v>0</v>
      </c>
      <c r="BW564" s="411">
        <v>0</v>
      </c>
      <c r="BX564" s="411">
        <v>0</v>
      </c>
      <c r="BY564" s="411">
        <v>0</v>
      </c>
      <c r="BZ564" s="411">
        <v>0</v>
      </c>
      <c r="CA564" s="411">
        <v>0</v>
      </c>
      <c r="CB564" s="411">
        <v>0</v>
      </c>
      <c r="CC564" s="411">
        <v>0</v>
      </c>
      <c r="CD564" s="411">
        <v>0</v>
      </c>
      <c r="CE564" s="411">
        <v>0</v>
      </c>
      <c r="CF564" s="411">
        <v>0</v>
      </c>
      <c r="CG564" s="411">
        <v>0</v>
      </c>
      <c r="CH564" s="412">
        <v>0</v>
      </c>
      <c r="CI564" s="411">
        <f t="shared" si="173"/>
        <v>0</v>
      </c>
      <c r="CJ564" s="411">
        <v>0</v>
      </c>
      <c r="CK564" s="411">
        <v>0</v>
      </c>
      <c r="CL564" s="411">
        <v>0</v>
      </c>
      <c r="CM564" s="411">
        <v>0</v>
      </c>
      <c r="CN564" s="411">
        <v>0</v>
      </c>
      <c r="CO564" s="411">
        <v>0</v>
      </c>
      <c r="CP564" s="411">
        <v>0</v>
      </c>
      <c r="CQ564" s="411">
        <v>0</v>
      </c>
      <c r="CR564" s="411">
        <v>0</v>
      </c>
      <c r="CS564" s="411">
        <v>0</v>
      </c>
      <c r="CT564" s="411">
        <v>0</v>
      </c>
      <c r="CU564" s="412">
        <v>0</v>
      </c>
      <c r="CV564" s="411">
        <f t="shared" si="174"/>
        <v>0</v>
      </c>
      <c r="CW564" s="411">
        <v>0</v>
      </c>
      <c r="CX564" s="411">
        <v>0</v>
      </c>
      <c r="CY564" s="411">
        <v>0</v>
      </c>
      <c r="CZ564" s="411">
        <v>0</v>
      </c>
      <c r="DA564" s="411">
        <v>0</v>
      </c>
      <c r="DB564" s="411">
        <v>0</v>
      </c>
      <c r="DC564" s="411">
        <v>0</v>
      </c>
      <c r="DD564" s="411">
        <v>0</v>
      </c>
      <c r="DE564" s="411">
        <v>0</v>
      </c>
      <c r="DF564" s="411">
        <v>0</v>
      </c>
      <c r="DG564" s="411">
        <v>0</v>
      </c>
      <c r="DH564" s="412">
        <v>0</v>
      </c>
      <c r="DI564" s="411">
        <f t="shared" si="175"/>
        <v>0</v>
      </c>
      <c r="DJ564" s="411">
        <v>0</v>
      </c>
      <c r="DK564" s="411">
        <v>0</v>
      </c>
      <c r="DL564" s="411">
        <v>0</v>
      </c>
      <c r="DM564" s="411">
        <v>0</v>
      </c>
      <c r="DN564" s="411">
        <v>0</v>
      </c>
      <c r="DO564" s="411">
        <v>0</v>
      </c>
      <c r="DP564" s="411">
        <v>0</v>
      </c>
      <c r="DQ564" s="411">
        <v>0</v>
      </c>
      <c r="DR564" s="411">
        <v>0</v>
      </c>
      <c r="DS564" s="411">
        <v>0</v>
      </c>
      <c r="DT564" s="411">
        <v>0</v>
      </c>
      <c r="DU564" s="412">
        <v>0</v>
      </c>
      <c r="DV564" s="411">
        <f t="shared" si="176"/>
        <v>0</v>
      </c>
      <c r="DW564" s="412">
        <v>0</v>
      </c>
      <c r="DX564" s="412">
        <v>0</v>
      </c>
      <c r="DY564" s="412">
        <v>0</v>
      </c>
      <c r="DZ564" s="412">
        <v>0</v>
      </c>
      <c r="EA564" s="412">
        <v>0</v>
      </c>
      <c r="EB564" s="412">
        <v>0</v>
      </c>
      <c r="EC564" s="412">
        <v>0</v>
      </c>
      <c r="ED564" s="412">
        <v>0</v>
      </c>
      <c r="EE564" s="412">
        <v>0</v>
      </c>
      <c r="EF564" s="412">
        <v>0</v>
      </c>
      <c r="EG564" s="412">
        <v>0</v>
      </c>
      <c r="EH564" s="412">
        <v>0</v>
      </c>
      <c r="EI564" s="411">
        <f t="shared" si="177"/>
        <v>0</v>
      </c>
      <c r="EK564" s="411">
        <f t="shared" si="178"/>
        <v>117</v>
      </c>
      <c r="EL564" s="7">
        <f t="shared" si="179"/>
        <v>-117</v>
      </c>
    </row>
    <row r="565" spans="1:142">
      <c r="A565" s="365" t="str">
        <f t="shared" si="161"/>
        <v xml:space="preserve"> 109</v>
      </c>
      <c r="B565" s="370" t="s">
        <v>953</v>
      </c>
      <c r="C565" s="370" t="s">
        <v>1193</v>
      </c>
      <c r="D565" s="411">
        <v>4</v>
      </c>
      <c r="E565" s="411">
        <v>9</v>
      </c>
      <c r="F565" s="411">
        <v>2</v>
      </c>
      <c r="G565" s="411">
        <v>6</v>
      </c>
      <c r="H565" s="411">
        <v>7</v>
      </c>
      <c r="I565" s="411">
        <v>11</v>
      </c>
      <c r="J565" s="411">
        <v>3</v>
      </c>
      <c r="K565" s="411">
        <v>7</v>
      </c>
      <c r="L565" s="411">
        <v>6</v>
      </c>
      <c r="M565" s="411">
        <v>6</v>
      </c>
      <c r="N565" s="411">
        <v>8</v>
      </c>
      <c r="O565" s="412">
        <v>12</v>
      </c>
      <c r="P565" s="411">
        <f t="shared" si="162"/>
        <v>81</v>
      </c>
      <c r="Q565" s="411">
        <f t="shared" si="163"/>
        <v>41.903225806451616</v>
      </c>
      <c r="R565" s="411">
        <f t="shared" si="164"/>
        <v>11.441601779755285</v>
      </c>
      <c r="S565" s="411">
        <f t="shared" si="165"/>
        <v>27.655172413793103</v>
      </c>
      <c r="T565" s="411">
        <v>0</v>
      </c>
      <c r="U565" s="411">
        <v>0</v>
      </c>
      <c r="V565" s="411">
        <v>0</v>
      </c>
      <c r="W565" s="411">
        <v>0</v>
      </c>
      <c r="X565" s="411">
        <v>0</v>
      </c>
      <c r="Y565" s="411">
        <v>0</v>
      </c>
      <c r="Z565" s="411">
        <v>0</v>
      </c>
      <c r="AA565" s="411">
        <v>0</v>
      </c>
      <c r="AB565" s="411">
        <v>0</v>
      </c>
      <c r="AC565" s="411">
        <v>0</v>
      </c>
      <c r="AD565" s="411">
        <v>0</v>
      </c>
      <c r="AE565" s="412">
        <v>0</v>
      </c>
      <c r="AF565" s="411">
        <f t="shared" si="166"/>
        <v>0</v>
      </c>
      <c r="AG565" s="411">
        <v>0</v>
      </c>
      <c r="AH565" s="411">
        <v>0</v>
      </c>
      <c r="AI565" s="411">
        <v>0</v>
      </c>
      <c r="AJ565" s="411">
        <v>0</v>
      </c>
      <c r="AK565" s="411">
        <v>0</v>
      </c>
      <c r="AL565" s="411">
        <v>0</v>
      </c>
      <c r="AM565" s="411">
        <v>0</v>
      </c>
      <c r="AN565" s="411">
        <v>0</v>
      </c>
      <c r="AO565" s="411">
        <v>0</v>
      </c>
      <c r="AP565" s="411">
        <v>0</v>
      </c>
      <c r="AQ565" s="411">
        <v>0</v>
      </c>
      <c r="AR565" s="412">
        <v>0</v>
      </c>
      <c r="AS565" s="411">
        <f t="shared" si="167"/>
        <v>0</v>
      </c>
      <c r="AT565" s="411">
        <f t="shared" si="168"/>
        <v>0</v>
      </c>
      <c r="AU565" s="411">
        <f t="shared" si="169"/>
        <v>0</v>
      </c>
      <c r="AV565" s="411">
        <f t="shared" si="170"/>
        <v>0</v>
      </c>
      <c r="AW565" s="411">
        <v>0</v>
      </c>
      <c r="AX565" s="411">
        <v>0</v>
      </c>
      <c r="AY565" s="411">
        <v>0</v>
      </c>
      <c r="AZ565" s="411">
        <v>0</v>
      </c>
      <c r="BA565" s="411">
        <v>0</v>
      </c>
      <c r="BB565" s="411">
        <v>0</v>
      </c>
      <c r="BC565" s="411">
        <v>0</v>
      </c>
      <c r="BD565" s="411">
        <v>0</v>
      </c>
      <c r="BE565" s="411">
        <v>0</v>
      </c>
      <c r="BF565" s="411">
        <v>0</v>
      </c>
      <c r="BG565" s="411">
        <v>0</v>
      </c>
      <c r="BH565" s="412">
        <v>0</v>
      </c>
      <c r="BI565" s="411">
        <f t="shared" si="171"/>
        <v>0</v>
      </c>
      <c r="BJ565" s="411">
        <v>0</v>
      </c>
      <c r="BK565" s="411">
        <v>0</v>
      </c>
      <c r="BL565" s="411">
        <v>0</v>
      </c>
      <c r="BM565" s="411">
        <v>0</v>
      </c>
      <c r="BN565" s="411">
        <v>0</v>
      </c>
      <c r="BO565" s="411">
        <v>0</v>
      </c>
      <c r="BP565" s="411">
        <v>0</v>
      </c>
      <c r="BQ565" s="411">
        <v>0</v>
      </c>
      <c r="BR565" s="411">
        <v>0</v>
      </c>
      <c r="BS565" s="411">
        <v>0</v>
      </c>
      <c r="BT565" s="411">
        <v>0</v>
      </c>
      <c r="BU565" s="412">
        <v>0</v>
      </c>
      <c r="BV565" s="411">
        <f t="shared" si="172"/>
        <v>0</v>
      </c>
      <c r="BW565" s="411">
        <v>0</v>
      </c>
      <c r="BX565" s="411">
        <v>0</v>
      </c>
      <c r="BY565" s="411">
        <v>0</v>
      </c>
      <c r="BZ565" s="411">
        <v>0</v>
      </c>
      <c r="CA565" s="411">
        <v>0</v>
      </c>
      <c r="CB565" s="411">
        <v>0</v>
      </c>
      <c r="CC565" s="411">
        <v>0</v>
      </c>
      <c r="CD565" s="411">
        <v>0</v>
      </c>
      <c r="CE565" s="411">
        <v>0</v>
      </c>
      <c r="CF565" s="411">
        <v>0</v>
      </c>
      <c r="CG565" s="411">
        <v>0</v>
      </c>
      <c r="CH565" s="412">
        <v>0</v>
      </c>
      <c r="CI565" s="411">
        <f t="shared" si="173"/>
        <v>0</v>
      </c>
      <c r="CJ565" s="411">
        <v>0</v>
      </c>
      <c r="CK565" s="411">
        <v>0</v>
      </c>
      <c r="CL565" s="411">
        <v>0</v>
      </c>
      <c r="CM565" s="411">
        <v>0</v>
      </c>
      <c r="CN565" s="411">
        <v>0</v>
      </c>
      <c r="CO565" s="411">
        <v>0</v>
      </c>
      <c r="CP565" s="411">
        <v>0</v>
      </c>
      <c r="CQ565" s="411">
        <v>0</v>
      </c>
      <c r="CR565" s="411">
        <v>0</v>
      </c>
      <c r="CS565" s="411">
        <v>0</v>
      </c>
      <c r="CT565" s="411">
        <v>0</v>
      </c>
      <c r="CU565" s="412">
        <v>0</v>
      </c>
      <c r="CV565" s="411">
        <f t="shared" si="174"/>
        <v>0</v>
      </c>
      <c r="CW565" s="411">
        <v>0</v>
      </c>
      <c r="CX565" s="411">
        <v>0</v>
      </c>
      <c r="CY565" s="411">
        <v>0</v>
      </c>
      <c r="CZ565" s="411">
        <v>0</v>
      </c>
      <c r="DA565" s="411">
        <v>0</v>
      </c>
      <c r="DB565" s="411">
        <v>0</v>
      </c>
      <c r="DC565" s="411">
        <v>0</v>
      </c>
      <c r="DD565" s="411">
        <v>0</v>
      </c>
      <c r="DE565" s="411">
        <v>0</v>
      </c>
      <c r="DF565" s="411">
        <v>0</v>
      </c>
      <c r="DG565" s="411">
        <v>0</v>
      </c>
      <c r="DH565" s="412">
        <v>0</v>
      </c>
      <c r="DI565" s="411">
        <f t="shared" si="175"/>
        <v>0</v>
      </c>
      <c r="DJ565" s="411">
        <v>0</v>
      </c>
      <c r="DK565" s="411">
        <v>0</v>
      </c>
      <c r="DL565" s="411">
        <v>0</v>
      </c>
      <c r="DM565" s="411">
        <v>0</v>
      </c>
      <c r="DN565" s="411">
        <v>0</v>
      </c>
      <c r="DO565" s="411">
        <v>0</v>
      </c>
      <c r="DP565" s="411">
        <v>0</v>
      </c>
      <c r="DQ565" s="411">
        <v>0</v>
      </c>
      <c r="DR565" s="411">
        <v>0</v>
      </c>
      <c r="DS565" s="411">
        <v>0</v>
      </c>
      <c r="DT565" s="411">
        <v>0</v>
      </c>
      <c r="DU565" s="412">
        <v>0</v>
      </c>
      <c r="DV565" s="411">
        <f t="shared" si="176"/>
        <v>0</v>
      </c>
      <c r="DW565" s="412">
        <v>0</v>
      </c>
      <c r="DX565" s="412">
        <v>0</v>
      </c>
      <c r="DY565" s="412">
        <v>0</v>
      </c>
      <c r="DZ565" s="412">
        <v>0</v>
      </c>
      <c r="EA565" s="412">
        <v>0</v>
      </c>
      <c r="EB565" s="412">
        <v>0</v>
      </c>
      <c r="EC565" s="412">
        <v>0</v>
      </c>
      <c r="ED565" s="412">
        <v>0</v>
      </c>
      <c r="EE565" s="412">
        <v>0</v>
      </c>
      <c r="EF565" s="412">
        <v>0</v>
      </c>
      <c r="EG565" s="412">
        <v>0</v>
      </c>
      <c r="EH565" s="412">
        <v>0</v>
      </c>
      <c r="EI565" s="411">
        <f t="shared" si="177"/>
        <v>0</v>
      </c>
      <c r="EK565" s="411">
        <f t="shared" si="178"/>
        <v>81</v>
      </c>
      <c r="EL565" s="7">
        <f t="shared" si="179"/>
        <v>-81</v>
      </c>
    </row>
    <row r="566" spans="1:142">
      <c r="A566" s="365" t="str">
        <f t="shared" si="161"/>
        <v xml:space="preserve"> 109</v>
      </c>
      <c r="B566" s="370" t="s">
        <v>953</v>
      </c>
      <c r="C566" s="370" t="s">
        <v>1175</v>
      </c>
      <c r="D566" s="411">
        <v>6</v>
      </c>
      <c r="E566" s="411">
        <v>7</v>
      </c>
      <c r="F566" s="411">
        <v>4</v>
      </c>
      <c r="G566" s="411">
        <v>1</v>
      </c>
      <c r="H566" s="411">
        <v>1</v>
      </c>
      <c r="I566" s="411">
        <v>5</v>
      </c>
      <c r="J566" s="411">
        <v>3</v>
      </c>
      <c r="K566" s="411">
        <v>4</v>
      </c>
      <c r="L566" s="411">
        <v>8</v>
      </c>
      <c r="M566" s="411">
        <v>3</v>
      </c>
      <c r="N566" s="411">
        <v>6</v>
      </c>
      <c r="O566" s="412">
        <v>3</v>
      </c>
      <c r="P566" s="411">
        <f t="shared" si="162"/>
        <v>51</v>
      </c>
      <c r="Q566" s="411">
        <f t="shared" si="163"/>
        <v>26.903225806451612</v>
      </c>
      <c r="R566" s="411">
        <f t="shared" si="164"/>
        <v>9.8898776418242491</v>
      </c>
      <c r="S566" s="411">
        <f t="shared" si="165"/>
        <v>14.206896551724139</v>
      </c>
      <c r="T566" s="411">
        <v>0</v>
      </c>
      <c r="U566" s="411">
        <v>0</v>
      </c>
      <c r="V566" s="411">
        <v>0</v>
      </c>
      <c r="W566" s="411">
        <v>0</v>
      </c>
      <c r="X566" s="411">
        <v>0</v>
      </c>
      <c r="Y566" s="411">
        <v>0</v>
      </c>
      <c r="Z566" s="411">
        <v>0</v>
      </c>
      <c r="AA566" s="411">
        <v>0</v>
      </c>
      <c r="AB566" s="411">
        <v>0</v>
      </c>
      <c r="AC566" s="411">
        <v>0</v>
      </c>
      <c r="AD566" s="411">
        <v>0</v>
      </c>
      <c r="AE566" s="412">
        <v>0</v>
      </c>
      <c r="AF566" s="411">
        <f t="shared" si="166"/>
        <v>0</v>
      </c>
      <c r="AG566" s="411">
        <v>0</v>
      </c>
      <c r="AH566" s="411">
        <v>0</v>
      </c>
      <c r="AI566" s="411">
        <v>0</v>
      </c>
      <c r="AJ566" s="411">
        <v>0</v>
      </c>
      <c r="AK566" s="411">
        <v>0</v>
      </c>
      <c r="AL566" s="411">
        <v>0</v>
      </c>
      <c r="AM566" s="411">
        <v>0</v>
      </c>
      <c r="AN566" s="411">
        <v>0</v>
      </c>
      <c r="AO566" s="411">
        <v>0</v>
      </c>
      <c r="AP566" s="411">
        <v>0</v>
      </c>
      <c r="AQ566" s="411">
        <v>0</v>
      </c>
      <c r="AR566" s="412">
        <v>0</v>
      </c>
      <c r="AS566" s="411">
        <f t="shared" si="167"/>
        <v>0</v>
      </c>
      <c r="AT566" s="411">
        <f t="shared" si="168"/>
        <v>0</v>
      </c>
      <c r="AU566" s="411">
        <f t="shared" si="169"/>
        <v>0</v>
      </c>
      <c r="AV566" s="411">
        <f t="shared" si="170"/>
        <v>0</v>
      </c>
      <c r="AW566" s="411">
        <v>0</v>
      </c>
      <c r="AX566" s="411">
        <v>0</v>
      </c>
      <c r="AY566" s="411">
        <v>0</v>
      </c>
      <c r="AZ566" s="411">
        <v>0</v>
      </c>
      <c r="BA566" s="411">
        <v>0</v>
      </c>
      <c r="BB566" s="411">
        <v>0</v>
      </c>
      <c r="BC566" s="411">
        <v>0</v>
      </c>
      <c r="BD566" s="411">
        <v>0</v>
      </c>
      <c r="BE566" s="411">
        <v>0</v>
      </c>
      <c r="BF566" s="411">
        <v>0</v>
      </c>
      <c r="BG566" s="411">
        <v>0</v>
      </c>
      <c r="BH566" s="412">
        <v>0</v>
      </c>
      <c r="BI566" s="411">
        <f t="shared" si="171"/>
        <v>0</v>
      </c>
      <c r="BJ566" s="411">
        <v>0</v>
      </c>
      <c r="BK566" s="411">
        <v>0</v>
      </c>
      <c r="BL566" s="411">
        <v>0</v>
      </c>
      <c r="BM566" s="411">
        <v>0</v>
      </c>
      <c r="BN566" s="411">
        <v>0</v>
      </c>
      <c r="BO566" s="411">
        <v>0</v>
      </c>
      <c r="BP566" s="411">
        <v>0</v>
      </c>
      <c r="BQ566" s="411">
        <v>0</v>
      </c>
      <c r="BR566" s="411">
        <v>0</v>
      </c>
      <c r="BS566" s="411">
        <v>0</v>
      </c>
      <c r="BT566" s="411">
        <v>0</v>
      </c>
      <c r="BU566" s="412">
        <v>0</v>
      </c>
      <c r="BV566" s="411">
        <f t="shared" si="172"/>
        <v>0</v>
      </c>
      <c r="BW566" s="411">
        <v>0</v>
      </c>
      <c r="BX566" s="411">
        <v>0</v>
      </c>
      <c r="BY566" s="411">
        <v>0</v>
      </c>
      <c r="BZ566" s="411">
        <v>0</v>
      </c>
      <c r="CA566" s="411">
        <v>0</v>
      </c>
      <c r="CB566" s="411">
        <v>0</v>
      </c>
      <c r="CC566" s="411">
        <v>0</v>
      </c>
      <c r="CD566" s="411">
        <v>0</v>
      </c>
      <c r="CE566" s="411">
        <v>0</v>
      </c>
      <c r="CF566" s="411">
        <v>0</v>
      </c>
      <c r="CG566" s="411">
        <v>0</v>
      </c>
      <c r="CH566" s="412">
        <v>0</v>
      </c>
      <c r="CI566" s="411">
        <f t="shared" si="173"/>
        <v>0</v>
      </c>
      <c r="CJ566" s="411">
        <v>0</v>
      </c>
      <c r="CK566" s="411">
        <v>0</v>
      </c>
      <c r="CL566" s="411">
        <v>0</v>
      </c>
      <c r="CM566" s="411">
        <v>0</v>
      </c>
      <c r="CN566" s="411">
        <v>0</v>
      </c>
      <c r="CO566" s="411">
        <v>0</v>
      </c>
      <c r="CP566" s="411">
        <v>0</v>
      </c>
      <c r="CQ566" s="411">
        <v>0</v>
      </c>
      <c r="CR566" s="411">
        <v>0</v>
      </c>
      <c r="CS566" s="411">
        <v>0</v>
      </c>
      <c r="CT566" s="411">
        <v>0</v>
      </c>
      <c r="CU566" s="412">
        <v>0</v>
      </c>
      <c r="CV566" s="411">
        <f t="shared" si="174"/>
        <v>0</v>
      </c>
      <c r="CW566" s="411">
        <v>0</v>
      </c>
      <c r="CX566" s="411">
        <v>0</v>
      </c>
      <c r="CY566" s="411">
        <v>0</v>
      </c>
      <c r="CZ566" s="411">
        <v>0</v>
      </c>
      <c r="DA566" s="411">
        <v>0</v>
      </c>
      <c r="DB566" s="411">
        <v>0</v>
      </c>
      <c r="DC566" s="411">
        <v>0</v>
      </c>
      <c r="DD566" s="411">
        <v>0</v>
      </c>
      <c r="DE566" s="411">
        <v>0</v>
      </c>
      <c r="DF566" s="411">
        <v>0</v>
      </c>
      <c r="DG566" s="411">
        <v>0</v>
      </c>
      <c r="DH566" s="412">
        <v>0</v>
      </c>
      <c r="DI566" s="411">
        <f t="shared" si="175"/>
        <v>0</v>
      </c>
      <c r="DJ566" s="411">
        <v>0</v>
      </c>
      <c r="DK566" s="411">
        <v>0</v>
      </c>
      <c r="DL566" s="411">
        <v>0</v>
      </c>
      <c r="DM566" s="411">
        <v>0</v>
      </c>
      <c r="DN566" s="411">
        <v>0</v>
      </c>
      <c r="DO566" s="411">
        <v>0</v>
      </c>
      <c r="DP566" s="411">
        <v>0</v>
      </c>
      <c r="DQ566" s="411">
        <v>0</v>
      </c>
      <c r="DR566" s="411">
        <v>0</v>
      </c>
      <c r="DS566" s="411">
        <v>0</v>
      </c>
      <c r="DT566" s="411">
        <v>0</v>
      </c>
      <c r="DU566" s="412">
        <v>0</v>
      </c>
      <c r="DV566" s="411">
        <f t="shared" si="176"/>
        <v>0</v>
      </c>
      <c r="DW566" s="412">
        <v>0</v>
      </c>
      <c r="DX566" s="412">
        <v>0</v>
      </c>
      <c r="DY566" s="412">
        <v>0</v>
      </c>
      <c r="DZ566" s="412">
        <v>0</v>
      </c>
      <c r="EA566" s="412">
        <v>0</v>
      </c>
      <c r="EB566" s="412">
        <v>0</v>
      </c>
      <c r="EC566" s="412">
        <v>0</v>
      </c>
      <c r="ED566" s="412">
        <v>0</v>
      </c>
      <c r="EE566" s="412">
        <v>0</v>
      </c>
      <c r="EF566" s="412">
        <v>0</v>
      </c>
      <c r="EG566" s="412">
        <v>0</v>
      </c>
      <c r="EH566" s="412">
        <v>0</v>
      </c>
      <c r="EI566" s="411">
        <f t="shared" si="177"/>
        <v>0</v>
      </c>
      <c r="EK566" s="411">
        <f t="shared" si="178"/>
        <v>51</v>
      </c>
      <c r="EL566" s="7">
        <f t="shared" si="179"/>
        <v>-51</v>
      </c>
    </row>
    <row r="567" spans="1:142">
      <c r="A567" s="365" t="str">
        <f t="shared" si="161"/>
        <v xml:space="preserve"> 109</v>
      </c>
      <c r="B567" s="370" t="s">
        <v>953</v>
      </c>
      <c r="C567" s="370" t="s">
        <v>1176</v>
      </c>
      <c r="D567" s="411">
        <v>1</v>
      </c>
      <c r="E567" s="411">
        <v>1</v>
      </c>
      <c r="F567" s="411">
        <v>0</v>
      </c>
      <c r="G567" s="411">
        <v>0</v>
      </c>
      <c r="H567" s="411">
        <v>2</v>
      </c>
      <c r="I567" s="411">
        <v>0</v>
      </c>
      <c r="J567" s="411">
        <v>3</v>
      </c>
      <c r="K567" s="411">
        <v>2</v>
      </c>
      <c r="L567" s="411">
        <v>0</v>
      </c>
      <c r="M567" s="411">
        <v>1</v>
      </c>
      <c r="N567" s="411">
        <v>1</v>
      </c>
      <c r="O567" s="412">
        <v>0</v>
      </c>
      <c r="P567" s="411">
        <f t="shared" si="162"/>
        <v>11</v>
      </c>
      <c r="Q567" s="411">
        <f t="shared" si="163"/>
        <v>6.903225806451613</v>
      </c>
      <c r="R567" s="411">
        <f t="shared" si="164"/>
        <v>2.096774193548387</v>
      </c>
      <c r="S567" s="411">
        <f t="shared" si="165"/>
        <v>2</v>
      </c>
      <c r="T567" s="411">
        <v>0</v>
      </c>
      <c r="U567" s="411">
        <v>0</v>
      </c>
      <c r="V567" s="411">
        <v>0</v>
      </c>
      <c r="W567" s="411">
        <v>0</v>
      </c>
      <c r="X567" s="411">
        <v>0</v>
      </c>
      <c r="Y567" s="411">
        <v>0</v>
      </c>
      <c r="Z567" s="411">
        <v>0</v>
      </c>
      <c r="AA567" s="411">
        <v>0</v>
      </c>
      <c r="AB567" s="411">
        <v>0</v>
      </c>
      <c r="AC567" s="411">
        <v>0</v>
      </c>
      <c r="AD567" s="411">
        <v>0</v>
      </c>
      <c r="AE567" s="412">
        <v>0</v>
      </c>
      <c r="AF567" s="411">
        <f t="shared" si="166"/>
        <v>0</v>
      </c>
      <c r="AG567" s="411">
        <v>0</v>
      </c>
      <c r="AH567" s="411">
        <v>0</v>
      </c>
      <c r="AI567" s="411">
        <v>0</v>
      </c>
      <c r="AJ567" s="411">
        <v>0</v>
      </c>
      <c r="AK567" s="411">
        <v>0</v>
      </c>
      <c r="AL567" s="411">
        <v>0</v>
      </c>
      <c r="AM567" s="411">
        <v>0</v>
      </c>
      <c r="AN567" s="411">
        <v>0</v>
      </c>
      <c r="AO567" s="411">
        <v>0</v>
      </c>
      <c r="AP567" s="411">
        <v>0</v>
      </c>
      <c r="AQ567" s="411">
        <v>0</v>
      </c>
      <c r="AR567" s="412">
        <v>0</v>
      </c>
      <c r="AS567" s="411">
        <f t="shared" si="167"/>
        <v>0</v>
      </c>
      <c r="AT567" s="411">
        <f t="shared" si="168"/>
        <v>0</v>
      </c>
      <c r="AU567" s="411">
        <f t="shared" si="169"/>
        <v>0</v>
      </c>
      <c r="AV567" s="411">
        <f t="shared" si="170"/>
        <v>0</v>
      </c>
      <c r="AW567" s="411">
        <v>0</v>
      </c>
      <c r="AX567" s="411">
        <v>0</v>
      </c>
      <c r="AY567" s="411">
        <v>0</v>
      </c>
      <c r="AZ567" s="411">
        <v>0</v>
      </c>
      <c r="BA567" s="411">
        <v>0</v>
      </c>
      <c r="BB567" s="411">
        <v>0</v>
      </c>
      <c r="BC567" s="411">
        <v>0</v>
      </c>
      <c r="BD567" s="411">
        <v>0</v>
      </c>
      <c r="BE567" s="411">
        <v>0</v>
      </c>
      <c r="BF567" s="411">
        <v>0</v>
      </c>
      <c r="BG567" s="411">
        <v>0</v>
      </c>
      <c r="BH567" s="412">
        <v>0</v>
      </c>
      <c r="BI567" s="411">
        <f t="shared" si="171"/>
        <v>0</v>
      </c>
      <c r="BJ567" s="411">
        <v>0</v>
      </c>
      <c r="BK567" s="411">
        <v>0</v>
      </c>
      <c r="BL567" s="411">
        <v>0</v>
      </c>
      <c r="BM567" s="411">
        <v>0</v>
      </c>
      <c r="BN567" s="411">
        <v>0</v>
      </c>
      <c r="BO567" s="411">
        <v>0</v>
      </c>
      <c r="BP567" s="411">
        <v>0</v>
      </c>
      <c r="BQ567" s="411">
        <v>0</v>
      </c>
      <c r="BR567" s="411">
        <v>0</v>
      </c>
      <c r="BS567" s="411">
        <v>0</v>
      </c>
      <c r="BT567" s="411">
        <v>0</v>
      </c>
      <c r="BU567" s="412">
        <v>0</v>
      </c>
      <c r="BV567" s="411">
        <f t="shared" si="172"/>
        <v>0</v>
      </c>
      <c r="BW567" s="411">
        <v>0</v>
      </c>
      <c r="BX567" s="411">
        <v>0</v>
      </c>
      <c r="BY567" s="411">
        <v>0</v>
      </c>
      <c r="BZ567" s="411">
        <v>0</v>
      </c>
      <c r="CA567" s="411">
        <v>0</v>
      </c>
      <c r="CB567" s="411">
        <v>0</v>
      </c>
      <c r="CC567" s="411">
        <v>0</v>
      </c>
      <c r="CD567" s="411">
        <v>0</v>
      </c>
      <c r="CE567" s="411">
        <v>0</v>
      </c>
      <c r="CF567" s="411">
        <v>0</v>
      </c>
      <c r="CG567" s="411">
        <v>0</v>
      </c>
      <c r="CH567" s="412">
        <v>0</v>
      </c>
      <c r="CI567" s="411">
        <f t="shared" si="173"/>
        <v>0</v>
      </c>
      <c r="CJ567" s="411">
        <v>0</v>
      </c>
      <c r="CK567" s="411">
        <v>0</v>
      </c>
      <c r="CL567" s="411">
        <v>0</v>
      </c>
      <c r="CM567" s="411">
        <v>0</v>
      </c>
      <c r="CN567" s="411">
        <v>0</v>
      </c>
      <c r="CO567" s="411">
        <v>0</v>
      </c>
      <c r="CP567" s="411">
        <v>0</v>
      </c>
      <c r="CQ567" s="411">
        <v>0</v>
      </c>
      <c r="CR567" s="411">
        <v>0</v>
      </c>
      <c r="CS567" s="411">
        <v>0</v>
      </c>
      <c r="CT567" s="411">
        <v>0</v>
      </c>
      <c r="CU567" s="412">
        <v>0</v>
      </c>
      <c r="CV567" s="411">
        <f t="shared" si="174"/>
        <v>0</v>
      </c>
      <c r="CW567" s="411">
        <v>0</v>
      </c>
      <c r="CX567" s="411">
        <v>0</v>
      </c>
      <c r="CY567" s="411">
        <v>0</v>
      </c>
      <c r="CZ567" s="411">
        <v>0</v>
      </c>
      <c r="DA567" s="411">
        <v>0</v>
      </c>
      <c r="DB567" s="411">
        <v>0</v>
      </c>
      <c r="DC567" s="411">
        <v>0</v>
      </c>
      <c r="DD567" s="411">
        <v>0</v>
      </c>
      <c r="DE567" s="411">
        <v>0</v>
      </c>
      <c r="DF567" s="411">
        <v>0</v>
      </c>
      <c r="DG567" s="411">
        <v>0</v>
      </c>
      <c r="DH567" s="412">
        <v>0</v>
      </c>
      <c r="DI567" s="411">
        <f t="shared" si="175"/>
        <v>0</v>
      </c>
      <c r="DJ567" s="411">
        <v>0</v>
      </c>
      <c r="DK567" s="411">
        <v>0</v>
      </c>
      <c r="DL567" s="411">
        <v>0</v>
      </c>
      <c r="DM567" s="411">
        <v>0</v>
      </c>
      <c r="DN567" s="411">
        <v>0</v>
      </c>
      <c r="DO567" s="411">
        <v>0</v>
      </c>
      <c r="DP567" s="411">
        <v>0</v>
      </c>
      <c r="DQ567" s="411">
        <v>0</v>
      </c>
      <c r="DR567" s="411">
        <v>0</v>
      </c>
      <c r="DS567" s="411">
        <v>0</v>
      </c>
      <c r="DT567" s="411">
        <v>0</v>
      </c>
      <c r="DU567" s="412">
        <v>0</v>
      </c>
      <c r="DV567" s="411">
        <f t="shared" si="176"/>
        <v>0</v>
      </c>
      <c r="DW567" s="412">
        <v>0</v>
      </c>
      <c r="DX567" s="412">
        <v>0</v>
      </c>
      <c r="DY567" s="412">
        <v>0</v>
      </c>
      <c r="DZ567" s="412">
        <v>0</v>
      </c>
      <c r="EA567" s="412">
        <v>0</v>
      </c>
      <c r="EB567" s="412">
        <v>0</v>
      </c>
      <c r="EC567" s="412">
        <v>0</v>
      </c>
      <c r="ED567" s="412">
        <v>0</v>
      </c>
      <c r="EE567" s="412">
        <v>0</v>
      </c>
      <c r="EF567" s="412">
        <v>0</v>
      </c>
      <c r="EG567" s="412">
        <v>0</v>
      </c>
      <c r="EH567" s="412">
        <v>0</v>
      </c>
      <c r="EI567" s="411">
        <f t="shared" si="177"/>
        <v>0</v>
      </c>
      <c r="EK567" s="411">
        <f t="shared" si="178"/>
        <v>11</v>
      </c>
      <c r="EL567" s="7">
        <f t="shared" si="179"/>
        <v>-11</v>
      </c>
    </row>
    <row r="568" spans="1:142">
      <c r="A568" s="365" t="str">
        <f t="shared" si="161"/>
        <v xml:space="preserve"> 109</v>
      </c>
      <c r="B568" s="370" t="s">
        <v>953</v>
      </c>
      <c r="C568" s="370" t="s">
        <v>1177</v>
      </c>
      <c r="D568" s="411">
        <v>4</v>
      </c>
      <c r="E568" s="411">
        <v>7</v>
      </c>
      <c r="F568" s="411">
        <v>1</v>
      </c>
      <c r="G568" s="411">
        <v>6</v>
      </c>
      <c r="H568" s="411">
        <v>7</v>
      </c>
      <c r="I568" s="411">
        <v>11</v>
      </c>
      <c r="J568" s="411">
        <v>3</v>
      </c>
      <c r="K568" s="411">
        <v>6</v>
      </c>
      <c r="L568" s="411">
        <v>6</v>
      </c>
      <c r="M568" s="411">
        <v>6</v>
      </c>
      <c r="N568" s="411">
        <v>8</v>
      </c>
      <c r="O568" s="412">
        <v>9</v>
      </c>
      <c r="P568" s="411">
        <f t="shared" si="162"/>
        <v>74</v>
      </c>
      <c r="Q568" s="411">
        <f t="shared" si="163"/>
        <v>38.903225806451616</v>
      </c>
      <c r="R568" s="411">
        <f t="shared" si="164"/>
        <v>10.441601779755285</v>
      </c>
      <c r="S568" s="411">
        <f t="shared" si="165"/>
        <v>24.655172413793103</v>
      </c>
      <c r="T568" s="411">
        <v>0</v>
      </c>
      <c r="U568" s="411">
        <v>0</v>
      </c>
      <c r="V568" s="411">
        <v>0</v>
      </c>
      <c r="W568" s="411">
        <v>0</v>
      </c>
      <c r="X568" s="411">
        <v>0</v>
      </c>
      <c r="Y568" s="411">
        <v>0</v>
      </c>
      <c r="Z568" s="411">
        <v>0</v>
      </c>
      <c r="AA568" s="411">
        <v>0</v>
      </c>
      <c r="AB568" s="411">
        <v>0</v>
      </c>
      <c r="AC568" s="411">
        <v>0</v>
      </c>
      <c r="AD568" s="411">
        <v>0</v>
      </c>
      <c r="AE568" s="412">
        <v>0</v>
      </c>
      <c r="AF568" s="411">
        <f t="shared" si="166"/>
        <v>0</v>
      </c>
      <c r="AG568" s="411">
        <v>0</v>
      </c>
      <c r="AH568" s="411">
        <v>0</v>
      </c>
      <c r="AI568" s="411">
        <v>0</v>
      </c>
      <c r="AJ568" s="411">
        <v>0</v>
      </c>
      <c r="AK568" s="411">
        <v>0</v>
      </c>
      <c r="AL568" s="411">
        <v>0</v>
      </c>
      <c r="AM568" s="411">
        <v>0</v>
      </c>
      <c r="AN568" s="411">
        <v>0</v>
      </c>
      <c r="AO568" s="411">
        <v>0</v>
      </c>
      <c r="AP568" s="411">
        <v>0</v>
      </c>
      <c r="AQ568" s="411">
        <v>0</v>
      </c>
      <c r="AR568" s="412">
        <v>0</v>
      </c>
      <c r="AS568" s="411">
        <f t="shared" si="167"/>
        <v>0</v>
      </c>
      <c r="AT568" s="411">
        <f t="shared" si="168"/>
        <v>0</v>
      </c>
      <c r="AU568" s="411">
        <f t="shared" si="169"/>
        <v>0</v>
      </c>
      <c r="AV568" s="411">
        <f t="shared" si="170"/>
        <v>0</v>
      </c>
      <c r="AW568" s="411">
        <v>0</v>
      </c>
      <c r="AX568" s="411">
        <v>0</v>
      </c>
      <c r="AY568" s="411">
        <v>0</v>
      </c>
      <c r="AZ568" s="411">
        <v>0</v>
      </c>
      <c r="BA568" s="411">
        <v>0</v>
      </c>
      <c r="BB568" s="411">
        <v>0</v>
      </c>
      <c r="BC568" s="411">
        <v>0</v>
      </c>
      <c r="BD568" s="411">
        <v>0</v>
      </c>
      <c r="BE568" s="411">
        <v>0</v>
      </c>
      <c r="BF568" s="411">
        <v>0</v>
      </c>
      <c r="BG568" s="411">
        <v>0</v>
      </c>
      <c r="BH568" s="412">
        <v>0</v>
      </c>
      <c r="BI568" s="411">
        <f t="shared" si="171"/>
        <v>0</v>
      </c>
      <c r="BJ568" s="411">
        <v>0</v>
      </c>
      <c r="BK568" s="411">
        <v>0</v>
      </c>
      <c r="BL568" s="411">
        <v>0</v>
      </c>
      <c r="BM568" s="411">
        <v>0</v>
      </c>
      <c r="BN568" s="411">
        <v>0</v>
      </c>
      <c r="BO568" s="411">
        <v>0</v>
      </c>
      <c r="BP568" s="411">
        <v>0</v>
      </c>
      <c r="BQ568" s="411">
        <v>0</v>
      </c>
      <c r="BR568" s="411">
        <v>0</v>
      </c>
      <c r="BS568" s="411">
        <v>0</v>
      </c>
      <c r="BT568" s="411">
        <v>0</v>
      </c>
      <c r="BU568" s="412">
        <v>0</v>
      </c>
      <c r="BV568" s="411">
        <f t="shared" si="172"/>
        <v>0</v>
      </c>
      <c r="BW568" s="411">
        <v>0</v>
      </c>
      <c r="BX568" s="411">
        <v>0</v>
      </c>
      <c r="BY568" s="411">
        <v>0</v>
      </c>
      <c r="BZ568" s="411">
        <v>0</v>
      </c>
      <c r="CA568" s="411">
        <v>0</v>
      </c>
      <c r="CB568" s="411">
        <v>0</v>
      </c>
      <c r="CC568" s="411">
        <v>0</v>
      </c>
      <c r="CD568" s="411">
        <v>0</v>
      </c>
      <c r="CE568" s="411">
        <v>0</v>
      </c>
      <c r="CF568" s="411">
        <v>0</v>
      </c>
      <c r="CG568" s="411">
        <v>0</v>
      </c>
      <c r="CH568" s="412">
        <v>0</v>
      </c>
      <c r="CI568" s="411">
        <f t="shared" si="173"/>
        <v>0</v>
      </c>
      <c r="CJ568" s="411">
        <v>0</v>
      </c>
      <c r="CK568" s="411">
        <v>0</v>
      </c>
      <c r="CL568" s="411">
        <v>0</v>
      </c>
      <c r="CM568" s="411">
        <v>0</v>
      </c>
      <c r="CN568" s="411">
        <v>0</v>
      </c>
      <c r="CO568" s="411">
        <v>0</v>
      </c>
      <c r="CP568" s="411">
        <v>0</v>
      </c>
      <c r="CQ568" s="411">
        <v>0</v>
      </c>
      <c r="CR568" s="411">
        <v>0</v>
      </c>
      <c r="CS568" s="411">
        <v>0</v>
      </c>
      <c r="CT568" s="411">
        <v>0</v>
      </c>
      <c r="CU568" s="412">
        <v>0</v>
      </c>
      <c r="CV568" s="411">
        <f t="shared" si="174"/>
        <v>0</v>
      </c>
      <c r="CW568" s="411">
        <v>0</v>
      </c>
      <c r="CX568" s="411">
        <v>0</v>
      </c>
      <c r="CY568" s="411">
        <v>0</v>
      </c>
      <c r="CZ568" s="411">
        <v>0</v>
      </c>
      <c r="DA568" s="411">
        <v>0</v>
      </c>
      <c r="DB568" s="411">
        <v>0</v>
      </c>
      <c r="DC568" s="411">
        <v>0</v>
      </c>
      <c r="DD568" s="411">
        <v>0</v>
      </c>
      <c r="DE568" s="411">
        <v>0</v>
      </c>
      <c r="DF568" s="411">
        <v>0</v>
      </c>
      <c r="DG568" s="411">
        <v>0</v>
      </c>
      <c r="DH568" s="412">
        <v>0</v>
      </c>
      <c r="DI568" s="411">
        <f t="shared" si="175"/>
        <v>0</v>
      </c>
      <c r="DJ568" s="411">
        <v>0</v>
      </c>
      <c r="DK568" s="411">
        <v>0</v>
      </c>
      <c r="DL568" s="411">
        <v>0</v>
      </c>
      <c r="DM568" s="411">
        <v>0</v>
      </c>
      <c r="DN568" s="411">
        <v>0</v>
      </c>
      <c r="DO568" s="411">
        <v>0</v>
      </c>
      <c r="DP568" s="411">
        <v>0</v>
      </c>
      <c r="DQ568" s="411">
        <v>0</v>
      </c>
      <c r="DR568" s="411">
        <v>0</v>
      </c>
      <c r="DS568" s="411">
        <v>0</v>
      </c>
      <c r="DT568" s="411">
        <v>0</v>
      </c>
      <c r="DU568" s="412">
        <v>0</v>
      </c>
      <c r="DV568" s="411">
        <f t="shared" si="176"/>
        <v>0</v>
      </c>
      <c r="DW568" s="412">
        <v>0</v>
      </c>
      <c r="DX568" s="412">
        <v>0</v>
      </c>
      <c r="DY568" s="412">
        <v>0</v>
      </c>
      <c r="DZ568" s="412">
        <v>0</v>
      </c>
      <c r="EA568" s="412">
        <v>0</v>
      </c>
      <c r="EB568" s="412">
        <v>0</v>
      </c>
      <c r="EC568" s="412">
        <v>0</v>
      </c>
      <c r="ED568" s="412">
        <v>0</v>
      </c>
      <c r="EE568" s="412">
        <v>0</v>
      </c>
      <c r="EF568" s="412">
        <v>0</v>
      </c>
      <c r="EG568" s="412">
        <v>0</v>
      </c>
      <c r="EH568" s="412">
        <v>0</v>
      </c>
      <c r="EI568" s="411">
        <f t="shared" si="177"/>
        <v>0</v>
      </c>
      <c r="EK568" s="411">
        <f t="shared" si="178"/>
        <v>74</v>
      </c>
      <c r="EL568" s="7">
        <f t="shared" si="179"/>
        <v>-74</v>
      </c>
    </row>
    <row r="569" spans="1:142">
      <c r="A569" s="365" t="str">
        <f t="shared" si="161"/>
        <v xml:space="preserve"> 109</v>
      </c>
      <c r="B569" s="370" t="s">
        <v>953</v>
      </c>
      <c r="C569" s="370" t="s">
        <v>1179</v>
      </c>
      <c r="D569" s="411">
        <v>4</v>
      </c>
      <c r="E569" s="411">
        <v>7</v>
      </c>
      <c r="F569" s="411">
        <v>1</v>
      </c>
      <c r="G569" s="411">
        <v>6</v>
      </c>
      <c r="H569" s="411">
        <v>7</v>
      </c>
      <c r="I569" s="411">
        <v>10</v>
      </c>
      <c r="J569" s="411">
        <v>3</v>
      </c>
      <c r="K569" s="411">
        <v>6</v>
      </c>
      <c r="L569" s="411">
        <v>5</v>
      </c>
      <c r="M569" s="411">
        <v>5</v>
      </c>
      <c r="N569" s="411">
        <v>8</v>
      </c>
      <c r="O569" s="412">
        <v>9</v>
      </c>
      <c r="P569" s="411">
        <f t="shared" si="162"/>
        <v>71</v>
      </c>
      <c r="Q569" s="411">
        <f t="shared" si="163"/>
        <v>37.903225806451616</v>
      </c>
      <c r="R569" s="411">
        <f t="shared" si="164"/>
        <v>9.7174638487208007</v>
      </c>
      <c r="S569" s="411">
        <f t="shared" si="165"/>
        <v>23.379310344827587</v>
      </c>
      <c r="T569" s="411">
        <v>0</v>
      </c>
      <c r="U569" s="411">
        <v>0</v>
      </c>
      <c r="V569" s="411">
        <v>0</v>
      </c>
      <c r="W569" s="411">
        <v>0</v>
      </c>
      <c r="X569" s="411">
        <v>0</v>
      </c>
      <c r="Y569" s="411">
        <v>0</v>
      </c>
      <c r="Z569" s="411">
        <v>0</v>
      </c>
      <c r="AA569" s="411">
        <v>0</v>
      </c>
      <c r="AB569" s="411">
        <v>0</v>
      </c>
      <c r="AC569" s="411">
        <v>0</v>
      </c>
      <c r="AD569" s="411">
        <v>0</v>
      </c>
      <c r="AE569" s="412">
        <v>0</v>
      </c>
      <c r="AF569" s="411">
        <f t="shared" si="166"/>
        <v>0</v>
      </c>
      <c r="AG569" s="411">
        <v>0</v>
      </c>
      <c r="AH569" s="411">
        <v>0</v>
      </c>
      <c r="AI569" s="411">
        <v>0</v>
      </c>
      <c r="AJ569" s="411">
        <v>0</v>
      </c>
      <c r="AK569" s="411">
        <v>0</v>
      </c>
      <c r="AL569" s="411">
        <v>0</v>
      </c>
      <c r="AM569" s="411">
        <v>0</v>
      </c>
      <c r="AN569" s="411">
        <v>0</v>
      </c>
      <c r="AO569" s="411">
        <v>0</v>
      </c>
      <c r="AP569" s="411">
        <v>0</v>
      </c>
      <c r="AQ569" s="411">
        <v>0</v>
      </c>
      <c r="AR569" s="412">
        <v>0</v>
      </c>
      <c r="AS569" s="411">
        <f t="shared" si="167"/>
        <v>0</v>
      </c>
      <c r="AT569" s="411">
        <f t="shared" si="168"/>
        <v>0</v>
      </c>
      <c r="AU569" s="411">
        <f t="shared" si="169"/>
        <v>0</v>
      </c>
      <c r="AV569" s="411">
        <f t="shared" si="170"/>
        <v>0</v>
      </c>
      <c r="AW569" s="411">
        <v>0</v>
      </c>
      <c r="AX569" s="411">
        <v>0</v>
      </c>
      <c r="AY569" s="411">
        <v>0</v>
      </c>
      <c r="AZ569" s="411">
        <v>0</v>
      </c>
      <c r="BA569" s="411">
        <v>0</v>
      </c>
      <c r="BB569" s="411">
        <v>0</v>
      </c>
      <c r="BC569" s="411">
        <v>0</v>
      </c>
      <c r="BD569" s="411">
        <v>0</v>
      </c>
      <c r="BE569" s="411">
        <v>0</v>
      </c>
      <c r="BF569" s="411">
        <v>0</v>
      </c>
      <c r="BG569" s="411">
        <v>0</v>
      </c>
      <c r="BH569" s="412">
        <v>0</v>
      </c>
      <c r="BI569" s="411">
        <f t="shared" si="171"/>
        <v>0</v>
      </c>
      <c r="BJ569" s="411">
        <v>0</v>
      </c>
      <c r="BK569" s="411">
        <v>0</v>
      </c>
      <c r="BL569" s="411">
        <v>0</v>
      </c>
      <c r="BM569" s="411">
        <v>0</v>
      </c>
      <c r="BN569" s="411">
        <v>0</v>
      </c>
      <c r="BO569" s="411">
        <v>0</v>
      </c>
      <c r="BP569" s="411">
        <v>0</v>
      </c>
      <c r="BQ569" s="411">
        <v>0</v>
      </c>
      <c r="BR569" s="411">
        <v>0</v>
      </c>
      <c r="BS569" s="411">
        <v>0</v>
      </c>
      <c r="BT569" s="411">
        <v>0</v>
      </c>
      <c r="BU569" s="412">
        <v>0</v>
      </c>
      <c r="BV569" s="411">
        <f t="shared" si="172"/>
        <v>0</v>
      </c>
      <c r="BW569" s="411">
        <v>0</v>
      </c>
      <c r="BX569" s="411">
        <v>0</v>
      </c>
      <c r="BY569" s="411">
        <v>0</v>
      </c>
      <c r="BZ569" s="411">
        <v>0</v>
      </c>
      <c r="CA569" s="411">
        <v>0</v>
      </c>
      <c r="CB569" s="411">
        <v>0</v>
      </c>
      <c r="CC569" s="411">
        <v>0</v>
      </c>
      <c r="CD569" s="411">
        <v>0</v>
      </c>
      <c r="CE569" s="411">
        <v>0</v>
      </c>
      <c r="CF569" s="411">
        <v>0</v>
      </c>
      <c r="CG569" s="411">
        <v>0</v>
      </c>
      <c r="CH569" s="412">
        <v>0</v>
      </c>
      <c r="CI569" s="411">
        <f t="shared" si="173"/>
        <v>0</v>
      </c>
      <c r="CJ569" s="411">
        <v>0</v>
      </c>
      <c r="CK569" s="411">
        <v>0</v>
      </c>
      <c r="CL569" s="411">
        <v>0</v>
      </c>
      <c r="CM569" s="411">
        <v>0</v>
      </c>
      <c r="CN569" s="411">
        <v>0</v>
      </c>
      <c r="CO569" s="411">
        <v>0</v>
      </c>
      <c r="CP569" s="411">
        <v>0</v>
      </c>
      <c r="CQ569" s="411">
        <v>0</v>
      </c>
      <c r="CR569" s="411">
        <v>0</v>
      </c>
      <c r="CS569" s="411">
        <v>0</v>
      </c>
      <c r="CT569" s="411">
        <v>0</v>
      </c>
      <c r="CU569" s="412">
        <v>0</v>
      </c>
      <c r="CV569" s="411">
        <f t="shared" si="174"/>
        <v>0</v>
      </c>
      <c r="CW569" s="411">
        <v>0</v>
      </c>
      <c r="CX569" s="411">
        <v>0</v>
      </c>
      <c r="CY569" s="411">
        <v>0</v>
      </c>
      <c r="CZ569" s="411">
        <v>0</v>
      </c>
      <c r="DA569" s="411">
        <v>0</v>
      </c>
      <c r="DB569" s="411">
        <v>0</v>
      </c>
      <c r="DC569" s="411">
        <v>0</v>
      </c>
      <c r="DD569" s="411">
        <v>0</v>
      </c>
      <c r="DE569" s="411">
        <v>0</v>
      </c>
      <c r="DF569" s="411">
        <v>0</v>
      </c>
      <c r="DG569" s="411">
        <v>0</v>
      </c>
      <c r="DH569" s="412">
        <v>0</v>
      </c>
      <c r="DI569" s="411">
        <f t="shared" si="175"/>
        <v>0</v>
      </c>
      <c r="DJ569" s="411">
        <v>0</v>
      </c>
      <c r="DK569" s="411">
        <v>0</v>
      </c>
      <c r="DL569" s="411">
        <v>0</v>
      </c>
      <c r="DM569" s="411">
        <v>0</v>
      </c>
      <c r="DN569" s="411">
        <v>0</v>
      </c>
      <c r="DO569" s="411">
        <v>0</v>
      </c>
      <c r="DP569" s="411">
        <v>0</v>
      </c>
      <c r="DQ569" s="411">
        <v>0</v>
      </c>
      <c r="DR569" s="411">
        <v>0</v>
      </c>
      <c r="DS569" s="411">
        <v>0</v>
      </c>
      <c r="DT569" s="411">
        <v>0</v>
      </c>
      <c r="DU569" s="412">
        <v>0</v>
      </c>
      <c r="DV569" s="411">
        <f t="shared" si="176"/>
        <v>0</v>
      </c>
      <c r="DW569" s="412">
        <v>0</v>
      </c>
      <c r="DX569" s="412">
        <v>0</v>
      </c>
      <c r="DY569" s="412">
        <v>0</v>
      </c>
      <c r="DZ569" s="412">
        <v>0</v>
      </c>
      <c r="EA569" s="412">
        <v>0</v>
      </c>
      <c r="EB569" s="412">
        <v>0</v>
      </c>
      <c r="EC569" s="412">
        <v>0</v>
      </c>
      <c r="ED569" s="412">
        <v>0</v>
      </c>
      <c r="EE569" s="412">
        <v>0</v>
      </c>
      <c r="EF569" s="412">
        <v>0</v>
      </c>
      <c r="EG569" s="412">
        <v>0</v>
      </c>
      <c r="EH569" s="412">
        <v>0</v>
      </c>
      <c r="EI569" s="411">
        <f t="shared" si="177"/>
        <v>0</v>
      </c>
      <c r="EK569" s="411">
        <f t="shared" si="178"/>
        <v>71</v>
      </c>
      <c r="EL569" s="7">
        <f t="shared" si="179"/>
        <v>-71</v>
      </c>
    </row>
    <row r="570" spans="1:142">
      <c r="A570" s="365" t="str">
        <f t="shared" si="161"/>
        <v xml:space="preserve"> 110</v>
      </c>
      <c r="B570" s="370" t="s">
        <v>954</v>
      </c>
      <c r="C570" s="370" t="s">
        <v>1167</v>
      </c>
      <c r="D570" s="411">
        <v>65</v>
      </c>
      <c r="E570" s="411">
        <v>63</v>
      </c>
      <c r="F570" s="411">
        <v>61</v>
      </c>
      <c r="G570" s="411">
        <v>61</v>
      </c>
      <c r="H570" s="411">
        <v>59</v>
      </c>
      <c r="I570" s="411">
        <v>58</v>
      </c>
      <c r="J570" s="411">
        <v>57</v>
      </c>
      <c r="K570" s="411">
        <v>57</v>
      </c>
      <c r="L570" s="411">
        <v>55</v>
      </c>
      <c r="M570" s="411">
        <v>54</v>
      </c>
      <c r="N570" s="411">
        <v>54</v>
      </c>
      <c r="O570" s="412">
        <v>53</v>
      </c>
      <c r="P570" s="411">
        <f t="shared" si="162"/>
        <v>697</v>
      </c>
      <c r="Q570" s="411">
        <f t="shared" si="163"/>
        <v>422.16129032258067</v>
      </c>
      <c r="R570" s="411">
        <f t="shared" si="164"/>
        <v>98.6662958843159</v>
      </c>
      <c r="S570" s="411">
        <f t="shared" si="165"/>
        <v>176.17241379310346</v>
      </c>
      <c r="T570" s="411">
        <v>0</v>
      </c>
      <c r="U570" s="411">
        <v>1.9999999999999929</v>
      </c>
      <c r="V570" s="411">
        <v>1.0000000000000022</v>
      </c>
      <c r="W570" s="411">
        <v>-0.99999999999999933</v>
      </c>
      <c r="X570" s="411">
        <v>0.99999999999999911</v>
      </c>
      <c r="Y570" s="411">
        <v>0</v>
      </c>
      <c r="Z570" s="411">
        <v>0</v>
      </c>
      <c r="AA570" s="411">
        <v>0.99999999999999778</v>
      </c>
      <c r="AB570" s="411">
        <v>-1.0000000000000031</v>
      </c>
      <c r="AC570" s="411">
        <v>0</v>
      </c>
      <c r="AD570" s="411">
        <v>0</v>
      </c>
      <c r="AE570" s="412">
        <v>4.0000000000000009</v>
      </c>
      <c r="AF570" s="411">
        <f t="shared" si="166"/>
        <v>6.9999999999999902</v>
      </c>
      <c r="AG570" s="411">
        <v>65</v>
      </c>
      <c r="AH570" s="411">
        <v>65</v>
      </c>
      <c r="AI570" s="411">
        <v>62</v>
      </c>
      <c r="AJ570" s="411">
        <v>60</v>
      </c>
      <c r="AK570" s="411">
        <v>60</v>
      </c>
      <c r="AL570" s="411">
        <v>58</v>
      </c>
      <c r="AM570" s="411">
        <v>57</v>
      </c>
      <c r="AN570" s="411">
        <v>58</v>
      </c>
      <c r="AO570" s="411">
        <v>54</v>
      </c>
      <c r="AP570" s="411">
        <v>54</v>
      </c>
      <c r="AQ570" s="411">
        <v>54</v>
      </c>
      <c r="AR570" s="412">
        <v>57</v>
      </c>
      <c r="AS570" s="411">
        <f t="shared" si="167"/>
        <v>704</v>
      </c>
      <c r="AT570" s="411">
        <f t="shared" si="168"/>
        <v>425.16129032258067</v>
      </c>
      <c r="AU570" s="411">
        <f t="shared" si="169"/>
        <v>98.942157953281423</v>
      </c>
      <c r="AV570" s="411">
        <f t="shared" si="170"/>
        <v>179.89655172413794</v>
      </c>
      <c r="AW570" s="411">
        <v>0</v>
      </c>
      <c r="AX570" s="411">
        <v>0</v>
      </c>
      <c r="AY570" s="411">
        <v>0</v>
      </c>
      <c r="AZ570" s="411">
        <v>0</v>
      </c>
      <c r="BA570" s="411">
        <v>0</v>
      </c>
      <c r="BB570" s="411">
        <v>0</v>
      </c>
      <c r="BC570" s="411">
        <v>0</v>
      </c>
      <c r="BD570" s="411">
        <v>0</v>
      </c>
      <c r="BE570" s="411">
        <v>0</v>
      </c>
      <c r="BF570" s="411">
        <v>0</v>
      </c>
      <c r="BG570" s="411">
        <v>0</v>
      </c>
      <c r="BH570" s="412">
        <v>0</v>
      </c>
      <c r="BI570" s="411">
        <f t="shared" si="171"/>
        <v>0</v>
      </c>
      <c r="BJ570" s="411">
        <v>65</v>
      </c>
      <c r="BK570" s="411">
        <v>65</v>
      </c>
      <c r="BL570" s="411">
        <v>62</v>
      </c>
      <c r="BM570" s="411">
        <v>60</v>
      </c>
      <c r="BN570" s="411">
        <v>60</v>
      </c>
      <c r="BO570" s="411">
        <v>58</v>
      </c>
      <c r="BP570" s="411">
        <v>57</v>
      </c>
      <c r="BQ570" s="411">
        <v>58</v>
      </c>
      <c r="BR570" s="411">
        <v>54</v>
      </c>
      <c r="BS570" s="411">
        <v>54</v>
      </c>
      <c r="BT570" s="411">
        <v>54</v>
      </c>
      <c r="BU570" s="412">
        <v>57</v>
      </c>
      <c r="BV570" s="411">
        <f t="shared" si="172"/>
        <v>704</v>
      </c>
      <c r="BW570" s="411">
        <v>0</v>
      </c>
      <c r="BX570" s="411">
        <v>0</v>
      </c>
      <c r="BY570" s="411">
        <v>0</v>
      </c>
      <c r="BZ570" s="411">
        <v>0</v>
      </c>
      <c r="CA570" s="411">
        <v>0</v>
      </c>
      <c r="CB570" s="411">
        <v>0</v>
      </c>
      <c r="CC570" s="411">
        <v>0</v>
      </c>
      <c r="CD570" s="411">
        <v>0</v>
      </c>
      <c r="CE570" s="411">
        <v>0</v>
      </c>
      <c r="CF570" s="411">
        <v>0</v>
      </c>
      <c r="CG570" s="411">
        <v>0</v>
      </c>
      <c r="CH570" s="412">
        <v>0</v>
      </c>
      <c r="CI570" s="411">
        <f t="shared" si="173"/>
        <v>0</v>
      </c>
      <c r="CJ570" s="411">
        <v>65</v>
      </c>
      <c r="CK570" s="411">
        <v>65</v>
      </c>
      <c r="CL570" s="411">
        <v>62</v>
      </c>
      <c r="CM570" s="411">
        <v>60</v>
      </c>
      <c r="CN570" s="411">
        <v>60</v>
      </c>
      <c r="CO570" s="411">
        <v>58</v>
      </c>
      <c r="CP570" s="411">
        <v>57</v>
      </c>
      <c r="CQ570" s="411">
        <v>58</v>
      </c>
      <c r="CR570" s="411">
        <v>54</v>
      </c>
      <c r="CS570" s="411">
        <v>54</v>
      </c>
      <c r="CT570" s="411">
        <v>54</v>
      </c>
      <c r="CU570" s="412">
        <v>57</v>
      </c>
      <c r="CV570" s="411">
        <f t="shared" si="174"/>
        <v>704</v>
      </c>
      <c r="CW570" s="411">
        <v>-7.9999999999999982</v>
      </c>
      <c r="CX570" s="411">
        <v>-7.9999999999999885</v>
      </c>
      <c r="CY570" s="411">
        <v>-5.0000000000000018</v>
      </c>
      <c r="CZ570" s="411">
        <v>-3</v>
      </c>
      <c r="DA570" s="411">
        <v>-2.9999999999999982</v>
      </c>
      <c r="DB570" s="411">
        <v>-0.99999999999999911</v>
      </c>
      <c r="DC570" s="411">
        <v>0</v>
      </c>
      <c r="DD570" s="411">
        <v>-0.99999999999999689</v>
      </c>
      <c r="DE570" s="411">
        <v>3.0000000000000004</v>
      </c>
      <c r="DF570" s="411">
        <v>3.0000000000000009</v>
      </c>
      <c r="DG570" s="411">
        <v>3.0000000000000009</v>
      </c>
      <c r="DH570" s="412">
        <v>0</v>
      </c>
      <c r="DI570" s="411">
        <f t="shared" si="175"/>
        <v>-19.999999999999982</v>
      </c>
      <c r="DJ570" s="411">
        <v>57</v>
      </c>
      <c r="DK570" s="411">
        <v>57</v>
      </c>
      <c r="DL570" s="411">
        <v>57</v>
      </c>
      <c r="DM570" s="411">
        <v>57</v>
      </c>
      <c r="DN570" s="411">
        <v>57</v>
      </c>
      <c r="DO570" s="411">
        <v>57</v>
      </c>
      <c r="DP570" s="411">
        <v>57</v>
      </c>
      <c r="DQ570" s="411">
        <v>57</v>
      </c>
      <c r="DR570" s="411">
        <v>57</v>
      </c>
      <c r="DS570" s="411">
        <v>57</v>
      </c>
      <c r="DT570" s="411">
        <v>57</v>
      </c>
      <c r="DU570" s="412">
        <v>57</v>
      </c>
      <c r="DV570" s="411">
        <f t="shared" si="176"/>
        <v>684</v>
      </c>
      <c r="DW570" s="412">
        <v>57</v>
      </c>
      <c r="DX570" s="412">
        <v>57</v>
      </c>
      <c r="DY570" s="412">
        <v>57</v>
      </c>
      <c r="DZ570" s="412">
        <v>57</v>
      </c>
      <c r="EA570" s="412">
        <v>57</v>
      </c>
      <c r="EB570" s="412">
        <v>57</v>
      </c>
      <c r="EC570" s="412">
        <v>57</v>
      </c>
      <c r="ED570" s="412">
        <v>57</v>
      </c>
      <c r="EE570" s="412">
        <v>57</v>
      </c>
      <c r="EF570" s="412">
        <v>57</v>
      </c>
      <c r="EG570" s="412">
        <v>57</v>
      </c>
      <c r="EH570" s="412">
        <v>57</v>
      </c>
      <c r="EI570" s="411">
        <f t="shared" si="177"/>
        <v>684</v>
      </c>
      <c r="EK570" s="411">
        <f t="shared" si="178"/>
        <v>684</v>
      </c>
      <c r="EL570" s="7">
        <f t="shared" si="179"/>
        <v>0</v>
      </c>
    </row>
    <row r="571" spans="1:142">
      <c r="A571" s="365" t="str">
        <f t="shared" si="161"/>
        <v xml:space="preserve"> 110</v>
      </c>
      <c r="B571" s="370" t="s">
        <v>954</v>
      </c>
      <c r="C571" s="370" t="s">
        <v>1168</v>
      </c>
      <c r="D571" s="411">
        <v>8373</v>
      </c>
      <c r="E571" s="411">
        <v>8805</v>
      </c>
      <c r="F571" s="411">
        <v>9898</v>
      </c>
      <c r="G571" s="411">
        <v>10525</v>
      </c>
      <c r="H571" s="411">
        <v>12465</v>
      </c>
      <c r="I571" s="411">
        <v>12995</v>
      </c>
      <c r="J571" s="411">
        <v>13467</v>
      </c>
      <c r="K571" s="411">
        <v>12605</v>
      </c>
      <c r="L571" s="411">
        <v>10282</v>
      </c>
      <c r="M571" s="411">
        <v>10176</v>
      </c>
      <c r="N571" s="411">
        <v>8670</v>
      </c>
      <c r="O571" s="412">
        <v>7568</v>
      </c>
      <c r="P571" s="411">
        <f t="shared" si="162"/>
        <v>125829</v>
      </c>
      <c r="Q571" s="411">
        <f t="shared" si="163"/>
        <v>76093.580645161288</v>
      </c>
      <c r="R571" s="411">
        <f t="shared" si="164"/>
        <v>20485.005561735263</v>
      </c>
      <c r="S571" s="411">
        <f t="shared" si="165"/>
        <v>29250.413793103449</v>
      </c>
      <c r="T571" s="411">
        <v>-98.000000000000256</v>
      </c>
      <c r="U571" s="411">
        <v>4.0000000000005684</v>
      </c>
      <c r="V571" s="411">
        <v>0</v>
      </c>
      <c r="W571" s="411">
        <v>-17.999999999999915</v>
      </c>
      <c r="X571" s="411">
        <v>0</v>
      </c>
      <c r="Y571" s="411">
        <v>0</v>
      </c>
      <c r="Z571" s="411">
        <v>-150.99999999999949</v>
      </c>
      <c r="AA571" s="411">
        <v>364.99999999999932</v>
      </c>
      <c r="AB571" s="411">
        <v>200.99999999999997</v>
      </c>
      <c r="AC571" s="411">
        <v>34.000000000001165</v>
      </c>
      <c r="AD571" s="411">
        <v>-30</v>
      </c>
      <c r="AE571" s="412">
        <v>-2874</v>
      </c>
      <c r="AF571" s="411">
        <f t="shared" si="166"/>
        <v>-2566.9999999999986</v>
      </c>
      <c r="AG571" s="411">
        <v>8275</v>
      </c>
      <c r="AH571" s="411">
        <v>8809</v>
      </c>
      <c r="AI571" s="411">
        <v>9898</v>
      </c>
      <c r="AJ571" s="411">
        <v>10507</v>
      </c>
      <c r="AK571" s="411">
        <v>12465</v>
      </c>
      <c r="AL571" s="411">
        <v>12995</v>
      </c>
      <c r="AM571" s="411">
        <v>13316</v>
      </c>
      <c r="AN571" s="411">
        <v>12970</v>
      </c>
      <c r="AO571" s="411">
        <v>10483</v>
      </c>
      <c r="AP571" s="411">
        <v>10210</v>
      </c>
      <c r="AQ571" s="411">
        <v>8640</v>
      </c>
      <c r="AR571" s="412">
        <v>4694</v>
      </c>
      <c r="AS571" s="411">
        <f t="shared" si="167"/>
        <v>123262</v>
      </c>
      <c r="AT571" s="411">
        <f t="shared" si="168"/>
        <v>75835.451612903227</v>
      </c>
      <c r="AU571" s="411">
        <f t="shared" si="169"/>
        <v>20990.686318131258</v>
      </c>
      <c r="AV571" s="411">
        <f t="shared" si="170"/>
        <v>26435.862068965518</v>
      </c>
      <c r="AW571" s="411">
        <v>0</v>
      </c>
      <c r="AX571" s="411">
        <v>0</v>
      </c>
      <c r="AY571" s="411">
        <v>0</v>
      </c>
      <c r="AZ571" s="411">
        <v>0</v>
      </c>
      <c r="BA571" s="411">
        <v>0</v>
      </c>
      <c r="BB571" s="411">
        <v>0</v>
      </c>
      <c r="BC571" s="411">
        <v>0</v>
      </c>
      <c r="BD571" s="411">
        <v>0</v>
      </c>
      <c r="BE571" s="411">
        <v>0</v>
      </c>
      <c r="BF571" s="411">
        <v>0</v>
      </c>
      <c r="BG571" s="411">
        <v>0</v>
      </c>
      <c r="BH571" s="412">
        <v>0</v>
      </c>
      <c r="BI571" s="411">
        <f t="shared" si="171"/>
        <v>0</v>
      </c>
      <c r="BJ571" s="411">
        <v>8275</v>
      </c>
      <c r="BK571" s="411">
        <v>8809</v>
      </c>
      <c r="BL571" s="411">
        <v>9898</v>
      </c>
      <c r="BM571" s="411">
        <v>10507</v>
      </c>
      <c r="BN571" s="411">
        <v>12465</v>
      </c>
      <c r="BO571" s="411">
        <v>12995</v>
      </c>
      <c r="BP571" s="411">
        <v>13316</v>
      </c>
      <c r="BQ571" s="411">
        <v>12970</v>
      </c>
      <c r="BR571" s="411">
        <v>10483</v>
      </c>
      <c r="BS571" s="411">
        <v>10210</v>
      </c>
      <c r="BT571" s="411">
        <v>8640</v>
      </c>
      <c r="BU571" s="412">
        <v>4694</v>
      </c>
      <c r="BV571" s="411">
        <f t="shared" si="172"/>
        <v>123262</v>
      </c>
      <c r="BW571" s="411">
        <v>0</v>
      </c>
      <c r="BX571" s="411">
        <v>0</v>
      </c>
      <c r="BY571" s="411">
        <v>0</v>
      </c>
      <c r="BZ571" s="411">
        <v>0</v>
      </c>
      <c r="CA571" s="411">
        <v>0</v>
      </c>
      <c r="CB571" s="411">
        <v>0</v>
      </c>
      <c r="CC571" s="411">
        <v>0</v>
      </c>
      <c r="CD571" s="411">
        <v>0</v>
      </c>
      <c r="CE571" s="411">
        <v>0</v>
      </c>
      <c r="CF571" s="411">
        <v>0</v>
      </c>
      <c r="CG571" s="411">
        <v>0</v>
      </c>
      <c r="CH571" s="412">
        <v>0</v>
      </c>
      <c r="CI571" s="411">
        <f t="shared" si="173"/>
        <v>0</v>
      </c>
      <c r="CJ571" s="411">
        <v>8275</v>
      </c>
      <c r="CK571" s="411">
        <v>8809</v>
      </c>
      <c r="CL571" s="411">
        <v>9898</v>
      </c>
      <c r="CM571" s="411">
        <v>10507</v>
      </c>
      <c r="CN571" s="411">
        <v>12465</v>
      </c>
      <c r="CO571" s="411">
        <v>12995</v>
      </c>
      <c r="CP571" s="411">
        <v>13316</v>
      </c>
      <c r="CQ571" s="411">
        <v>12970</v>
      </c>
      <c r="CR571" s="411">
        <v>10483</v>
      </c>
      <c r="CS571" s="411">
        <v>10210</v>
      </c>
      <c r="CT571" s="411">
        <v>8640</v>
      </c>
      <c r="CU571" s="412">
        <v>4694</v>
      </c>
      <c r="CV571" s="411">
        <f t="shared" si="174"/>
        <v>123262</v>
      </c>
      <c r="CW571" s="411">
        <v>-702.46883037033933</v>
      </c>
      <c r="CX571" s="411">
        <v>-762.47804597023048</v>
      </c>
      <c r="CY571" s="411">
        <v>-550.37225197808891</v>
      </c>
      <c r="CZ571" s="411">
        <v>-217.08115739969548</v>
      </c>
      <c r="DA571" s="411">
        <v>-472.13885020011423</v>
      </c>
      <c r="DB571" s="411">
        <v>220.74037735849095</v>
      </c>
      <c r="DC571" s="411">
        <v>334.7332678202917</v>
      </c>
      <c r="DD571" s="411">
        <v>78.247740071236421</v>
      </c>
      <c r="DE571" s="411">
        <v>682.68982688193046</v>
      </c>
      <c r="DF571" s="411">
        <v>656.18514150943497</v>
      </c>
      <c r="DG571" s="411">
        <v>551.02472509536551</v>
      </c>
      <c r="DH571" s="412">
        <v>0</v>
      </c>
      <c r="DI571" s="411">
        <f t="shared" si="175"/>
        <v>-180.91805718171827</v>
      </c>
      <c r="DJ571" s="411">
        <v>7572.5311696296603</v>
      </c>
      <c r="DK571" s="411">
        <v>8046.5219540297694</v>
      </c>
      <c r="DL571" s="411">
        <v>9347.6277480219105</v>
      </c>
      <c r="DM571" s="411">
        <v>10289.918842600306</v>
      </c>
      <c r="DN571" s="411">
        <v>11992.861149799886</v>
      </c>
      <c r="DO571" s="411">
        <v>13215.740377358492</v>
      </c>
      <c r="DP571" s="411">
        <v>13650.733267820291</v>
      </c>
      <c r="DQ571" s="411">
        <v>13048.247740071236</v>
      </c>
      <c r="DR571" s="411">
        <v>11165.68982688193</v>
      </c>
      <c r="DS571" s="411">
        <v>10866.185141509435</v>
      </c>
      <c r="DT571" s="411">
        <v>9191.0247250953653</v>
      </c>
      <c r="DU571" s="412">
        <v>4694</v>
      </c>
      <c r="DV571" s="411">
        <f t="shared" si="176"/>
        <v>123081.0819428183</v>
      </c>
      <c r="DW571" s="412">
        <v>7572.5311696296603</v>
      </c>
      <c r="DX571" s="412">
        <v>8046.5219540297694</v>
      </c>
      <c r="DY571" s="412">
        <v>9347.6277480219105</v>
      </c>
      <c r="DZ571" s="412">
        <v>10289.918842600306</v>
      </c>
      <c r="EA571" s="412">
        <v>11992.861149799886</v>
      </c>
      <c r="EB571" s="412">
        <v>13215.740377358492</v>
      </c>
      <c r="EC571" s="412">
        <v>13650.733267820291</v>
      </c>
      <c r="ED571" s="412">
        <v>13048.247740071236</v>
      </c>
      <c r="EE571" s="412">
        <v>11165.68982688193</v>
      </c>
      <c r="EF571" s="412">
        <v>10866.185141509435</v>
      </c>
      <c r="EG571" s="412">
        <v>9191.0247250953653</v>
      </c>
      <c r="EH571" s="412">
        <v>4694</v>
      </c>
      <c r="EI571" s="411">
        <f t="shared" si="177"/>
        <v>123081.0819428183</v>
      </c>
      <c r="EK571" s="411">
        <f t="shared" si="178"/>
        <v>123081.08194281829</v>
      </c>
      <c r="EL571" s="7">
        <f t="shared" si="179"/>
        <v>0</v>
      </c>
    </row>
    <row r="572" spans="1:142">
      <c r="A572" s="365" t="str">
        <f t="shared" si="161"/>
        <v xml:space="preserve"> 110</v>
      </c>
      <c r="B572" s="370" t="s">
        <v>954</v>
      </c>
      <c r="C572" s="370" t="s">
        <v>1169</v>
      </c>
      <c r="D572" s="411">
        <v>8373</v>
      </c>
      <c r="E572" s="411">
        <v>8805</v>
      </c>
      <c r="F572" s="411">
        <v>9898</v>
      </c>
      <c r="G572" s="411">
        <v>10525</v>
      </c>
      <c r="H572" s="411">
        <v>12465</v>
      </c>
      <c r="I572" s="411">
        <v>12995</v>
      </c>
      <c r="J572" s="411">
        <v>13467</v>
      </c>
      <c r="K572" s="411">
        <v>12605</v>
      </c>
      <c r="L572" s="411">
        <v>10282</v>
      </c>
      <c r="M572" s="411">
        <v>10176</v>
      </c>
      <c r="N572" s="411">
        <v>8670</v>
      </c>
      <c r="O572" s="412">
        <v>7568</v>
      </c>
      <c r="P572" s="411">
        <f t="shared" si="162"/>
        <v>125829</v>
      </c>
      <c r="Q572" s="411">
        <f t="shared" si="163"/>
        <v>76093.580645161288</v>
      </c>
      <c r="R572" s="411">
        <f t="shared" si="164"/>
        <v>20485.005561735263</v>
      </c>
      <c r="S572" s="411">
        <f t="shared" si="165"/>
        <v>29250.413793103449</v>
      </c>
      <c r="T572" s="411">
        <v>-98.000000000000256</v>
      </c>
      <c r="U572" s="411">
        <v>4.0000000000005684</v>
      </c>
      <c r="V572" s="411">
        <v>0</v>
      </c>
      <c r="W572" s="411">
        <v>-17.999999999999915</v>
      </c>
      <c r="X572" s="411">
        <v>0</v>
      </c>
      <c r="Y572" s="411">
        <v>0</v>
      </c>
      <c r="Z572" s="411">
        <v>-150.99999999999949</v>
      </c>
      <c r="AA572" s="411">
        <v>364.99999999999932</v>
      </c>
      <c r="AB572" s="411">
        <v>200.99999999999997</v>
      </c>
      <c r="AC572" s="411">
        <v>34.000000000001165</v>
      </c>
      <c r="AD572" s="411">
        <v>-30</v>
      </c>
      <c r="AE572" s="412">
        <v>-2874</v>
      </c>
      <c r="AF572" s="411">
        <f t="shared" si="166"/>
        <v>-2566.9999999999986</v>
      </c>
      <c r="AG572" s="411">
        <v>8275</v>
      </c>
      <c r="AH572" s="411">
        <v>8809</v>
      </c>
      <c r="AI572" s="411">
        <v>9898</v>
      </c>
      <c r="AJ572" s="411">
        <v>10507</v>
      </c>
      <c r="AK572" s="411">
        <v>12465</v>
      </c>
      <c r="AL572" s="411">
        <v>12995</v>
      </c>
      <c r="AM572" s="411">
        <v>13316.000000000002</v>
      </c>
      <c r="AN572" s="411">
        <v>12969.999999999998</v>
      </c>
      <c r="AO572" s="411">
        <v>10483</v>
      </c>
      <c r="AP572" s="411">
        <v>10210.000000000002</v>
      </c>
      <c r="AQ572" s="411">
        <v>8640</v>
      </c>
      <c r="AR572" s="412">
        <v>4694</v>
      </c>
      <c r="AS572" s="411">
        <f t="shared" si="167"/>
        <v>123262</v>
      </c>
      <c r="AT572" s="411">
        <f t="shared" si="168"/>
        <v>75835.451612903227</v>
      </c>
      <c r="AU572" s="411">
        <f t="shared" si="169"/>
        <v>20990.686318131255</v>
      </c>
      <c r="AV572" s="411">
        <f t="shared" si="170"/>
        <v>26435.862068965518</v>
      </c>
      <c r="AW572" s="411">
        <v>0</v>
      </c>
      <c r="AX572" s="411">
        <v>0</v>
      </c>
      <c r="AY572" s="411">
        <v>0</v>
      </c>
      <c r="AZ572" s="411">
        <v>0</v>
      </c>
      <c r="BA572" s="411">
        <v>0</v>
      </c>
      <c r="BB572" s="411">
        <v>0</v>
      </c>
      <c r="BC572" s="411">
        <v>0</v>
      </c>
      <c r="BD572" s="411">
        <v>0</v>
      </c>
      <c r="BE572" s="411">
        <v>0</v>
      </c>
      <c r="BF572" s="411">
        <v>0</v>
      </c>
      <c r="BG572" s="411">
        <v>0</v>
      </c>
      <c r="BH572" s="412">
        <v>0</v>
      </c>
      <c r="BI572" s="411">
        <f t="shared" si="171"/>
        <v>0</v>
      </c>
      <c r="BJ572" s="411">
        <v>8275</v>
      </c>
      <c r="BK572" s="411">
        <v>8809</v>
      </c>
      <c r="BL572" s="411">
        <v>9898</v>
      </c>
      <c r="BM572" s="411">
        <v>10507</v>
      </c>
      <c r="BN572" s="411">
        <v>12465</v>
      </c>
      <c r="BO572" s="411">
        <v>12995</v>
      </c>
      <c r="BP572" s="411">
        <v>13316.000000000002</v>
      </c>
      <c r="BQ572" s="411">
        <v>12969.999999999998</v>
      </c>
      <c r="BR572" s="411">
        <v>10483</v>
      </c>
      <c r="BS572" s="411">
        <v>10210.000000000002</v>
      </c>
      <c r="BT572" s="411">
        <v>8640</v>
      </c>
      <c r="BU572" s="412">
        <v>4694</v>
      </c>
      <c r="BV572" s="411">
        <f t="shared" si="172"/>
        <v>123262</v>
      </c>
      <c r="BW572" s="411">
        <v>0</v>
      </c>
      <c r="BX572" s="411">
        <v>0</v>
      </c>
      <c r="BY572" s="411">
        <v>0</v>
      </c>
      <c r="BZ572" s="411">
        <v>0</v>
      </c>
      <c r="CA572" s="411">
        <v>0</v>
      </c>
      <c r="CB572" s="411">
        <v>0</v>
      </c>
      <c r="CC572" s="411">
        <v>0</v>
      </c>
      <c r="CD572" s="411">
        <v>0</v>
      </c>
      <c r="CE572" s="411">
        <v>0</v>
      </c>
      <c r="CF572" s="411">
        <v>0</v>
      </c>
      <c r="CG572" s="411">
        <v>0</v>
      </c>
      <c r="CH572" s="412">
        <v>0</v>
      </c>
      <c r="CI572" s="411">
        <f t="shared" si="173"/>
        <v>0</v>
      </c>
      <c r="CJ572" s="411">
        <v>8275</v>
      </c>
      <c r="CK572" s="411">
        <v>8809</v>
      </c>
      <c r="CL572" s="411">
        <v>9898</v>
      </c>
      <c r="CM572" s="411">
        <v>10507</v>
      </c>
      <c r="CN572" s="411">
        <v>12465</v>
      </c>
      <c r="CO572" s="411">
        <v>12995</v>
      </c>
      <c r="CP572" s="411">
        <v>13316.000000000002</v>
      </c>
      <c r="CQ572" s="411">
        <v>12969.999999999998</v>
      </c>
      <c r="CR572" s="411">
        <v>10483</v>
      </c>
      <c r="CS572" s="411">
        <v>10210.000000000002</v>
      </c>
      <c r="CT572" s="411">
        <v>8640</v>
      </c>
      <c r="CU572" s="412">
        <v>4694</v>
      </c>
      <c r="CV572" s="411">
        <f t="shared" si="174"/>
        <v>123262</v>
      </c>
      <c r="CW572" s="411">
        <v>-702.46883037033945</v>
      </c>
      <c r="CX572" s="411">
        <v>-762.47804597023048</v>
      </c>
      <c r="CY572" s="411">
        <v>-550.37225197808891</v>
      </c>
      <c r="CZ572" s="411">
        <v>-217.08115739969543</v>
      </c>
      <c r="DA572" s="411">
        <v>-472.13885020011423</v>
      </c>
      <c r="DB572" s="411">
        <v>220.74037735849095</v>
      </c>
      <c r="DC572" s="411">
        <v>334.7332678202917</v>
      </c>
      <c r="DD572" s="411">
        <v>78.247740071236421</v>
      </c>
      <c r="DE572" s="411">
        <v>682.68982688193046</v>
      </c>
      <c r="DF572" s="411">
        <v>656.18514150943497</v>
      </c>
      <c r="DG572" s="411">
        <v>551.02472509536551</v>
      </c>
      <c r="DH572" s="412">
        <v>0</v>
      </c>
      <c r="DI572" s="411">
        <f t="shared" si="175"/>
        <v>-180.91805718171827</v>
      </c>
      <c r="DJ572" s="411">
        <v>7572.5311696296594</v>
      </c>
      <c r="DK572" s="411">
        <v>8046.5219540297694</v>
      </c>
      <c r="DL572" s="411">
        <v>9347.6277480219123</v>
      </c>
      <c r="DM572" s="411">
        <v>10289.918842600304</v>
      </c>
      <c r="DN572" s="411">
        <v>11992.861149799885</v>
      </c>
      <c r="DO572" s="411">
        <v>13215.740377358488</v>
      </c>
      <c r="DP572" s="411">
        <v>13650.733267820291</v>
      </c>
      <c r="DQ572" s="411">
        <v>13048.247740071238</v>
      </c>
      <c r="DR572" s="411">
        <v>11165.689826881931</v>
      </c>
      <c r="DS572" s="411">
        <v>10866.185141509435</v>
      </c>
      <c r="DT572" s="411">
        <v>9191.0247250953653</v>
      </c>
      <c r="DU572" s="412">
        <v>4694</v>
      </c>
      <c r="DV572" s="411">
        <f t="shared" si="176"/>
        <v>123081.08194281827</v>
      </c>
      <c r="DW572" s="412">
        <v>7572.5311696296594</v>
      </c>
      <c r="DX572" s="412">
        <v>8046.5219540297694</v>
      </c>
      <c r="DY572" s="412">
        <v>9347.6277480219123</v>
      </c>
      <c r="DZ572" s="412">
        <v>10289.918842600304</v>
      </c>
      <c r="EA572" s="412">
        <v>11992.861149799885</v>
      </c>
      <c r="EB572" s="412">
        <v>13215.740377358488</v>
      </c>
      <c r="EC572" s="412">
        <v>13650.733267820291</v>
      </c>
      <c r="ED572" s="412">
        <v>13048.247740071238</v>
      </c>
      <c r="EE572" s="412">
        <v>11165.689826881931</v>
      </c>
      <c r="EF572" s="412">
        <v>10866.185141509435</v>
      </c>
      <c r="EG572" s="412">
        <v>9191.0247250953653</v>
      </c>
      <c r="EH572" s="412">
        <v>4694</v>
      </c>
      <c r="EI572" s="411">
        <f t="shared" si="177"/>
        <v>123081.08194281827</v>
      </c>
      <c r="EK572" s="411">
        <f t="shared" si="178"/>
        <v>123081.08194281829</v>
      </c>
      <c r="EL572" s="7">
        <f t="shared" si="179"/>
        <v>0</v>
      </c>
    </row>
    <row r="573" spans="1:142">
      <c r="A573" s="365" t="str">
        <f t="shared" si="161"/>
        <v xml:space="preserve"> 110</v>
      </c>
      <c r="B573" s="370" t="s">
        <v>954</v>
      </c>
      <c r="C573" s="370" t="s">
        <v>1170</v>
      </c>
      <c r="D573" s="411">
        <v>8373</v>
      </c>
      <c r="E573" s="411">
        <v>8805</v>
      </c>
      <c r="F573" s="411">
        <v>9898</v>
      </c>
      <c r="G573" s="411">
        <v>10525</v>
      </c>
      <c r="H573" s="411">
        <v>12465</v>
      </c>
      <c r="I573" s="411">
        <v>12995</v>
      </c>
      <c r="J573" s="411">
        <v>13467</v>
      </c>
      <c r="K573" s="411">
        <v>12605</v>
      </c>
      <c r="L573" s="411">
        <v>10282</v>
      </c>
      <c r="M573" s="411">
        <v>10176</v>
      </c>
      <c r="N573" s="411">
        <v>8670</v>
      </c>
      <c r="O573" s="412">
        <v>7568</v>
      </c>
      <c r="P573" s="411">
        <f t="shared" si="162"/>
        <v>125829</v>
      </c>
      <c r="Q573" s="411">
        <f t="shared" si="163"/>
        <v>76093.580645161288</v>
      </c>
      <c r="R573" s="411">
        <f t="shared" si="164"/>
        <v>20485.005561735263</v>
      </c>
      <c r="S573" s="411">
        <f t="shared" si="165"/>
        <v>29250.413793103449</v>
      </c>
      <c r="T573" s="411">
        <v>-98.000000000000256</v>
      </c>
      <c r="U573" s="411">
        <v>4.0000000000005684</v>
      </c>
      <c r="V573" s="411">
        <v>0</v>
      </c>
      <c r="W573" s="411">
        <v>-17.999999999999915</v>
      </c>
      <c r="X573" s="411">
        <v>0</v>
      </c>
      <c r="Y573" s="411">
        <v>0</v>
      </c>
      <c r="Z573" s="411">
        <v>-150.99999999999949</v>
      </c>
      <c r="AA573" s="411">
        <v>364.99999999999932</v>
      </c>
      <c r="AB573" s="411">
        <v>200.99999999999997</v>
      </c>
      <c r="AC573" s="411">
        <v>34.000000000001165</v>
      </c>
      <c r="AD573" s="411">
        <v>-30</v>
      </c>
      <c r="AE573" s="412">
        <v>-2873.9999999999991</v>
      </c>
      <c r="AF573" s="411">
        <f t="shared" si="166"/>
        <v>-2566.9999999999977</v>
      </c>
      <c r="AG573" s="411">
        <v>8275</v>
      </c>
      <c r="AH573" s="411">
        <v>8809</v>
      </c>
      <c r="AI573" s="411">
        <v>9898</v>
      </c>
      <c r="AJ573" s="411">
        <v>10507</v>
      </c>
      <c r="AK573" s="411">
        <v>12465</v>
      </c>
      <c r="AL573" s="411">
        <v>12995</v>
      </c>
      <c r="AM573" s="411">
        <v>13316.000000000002</v>
      </c>
      <c r="AN573" s="411">
        <v>12970</v>
      </c>
      <c r="AO573" s="411">
        <v>10483</v>
      </c>
      <c r="AP573" s="411">
        <v>10210</v>
      </c>
      <c r="AQ573" s="411">
        <v>8640</v>
      </c>
      <c r="AR573" s="412">
        <v>4694</v>
      </c>
      <c r="AS573" s="411">
        <f t="shared" si="167"/>
        <v>123262</v>
      </c>
      <c r="AT573" s="411">
        <f t="shared" si="168"/>
        <v>75835.451612903227</v>
      </c>
      <c r="AU573" s="411">
        <f t="shared" si="169"/>
        <v>20990.686318131258</v>
      </c>
      <c r="AV573" s="411">
        <f t="shared" si="170"/>
        <v>26435.862068965518</v>
      </c>
      <c r="AW573" s="411">
        <v>0</v>
      </c>
      <c r="AX573" s="411">
        <v>0</v>
      </c>
      <c r="AY573" s="411">
        <v>0</v>
      </c>
      <c r="AZ573" s="411">
        <v>0</v>
      </c>
      <c r="BA573" s="411">
        <v>0</v>
      </c>
      <c r="BB573" s="411">
        <v>0</v>
      </c>
      <c r="BC573" s="411">
        <v>0</v>
      </c>
      <c r="BD573" s="411">
        <v>0</v>
      </c>
      <c r="BE573" s="411">
        <v>0</v>
      </c>
      <c r="BF573" s="411">
        <v>0</v>
      </c>
      <c r="BG573" s="411">
        <v>0</v>
      </c>
      <c r="BH573" s="412">
        <v>0</v>
      </c>
      <c r="BI573" s="411">
        <f t="shared" si="171"/>
        <v>0</v>
      </c>
      <c r="BJ573" s="411">
        <v>8275</v>
      </c>
      <c r="BK573" s="411">
        <v>8809</v>
      </c>
      <c r="BL573" s="411">
        <v>9898</v>
      </c>
      <c r="BM573" s="411">
        <v>10507</v>
      </c>
      <c r="BN573" s="411">
        <v>12465</v>
      </c>
      <c r="BO573" s="411">
        <v>12995</v>
      </c>
      <c r="BP573" s="411">
        <v>13316.000000000002</v>
      </c>
      <c r="BQ573" s="411">
        <v>12970</v>
      </c>
      <c r="BR573" s="411">
        <v>10483</v>
      </c>
      <c r="BS573" s="411">
        <v>10210</v>
      </c>
      <c r="BT573" s="411">
        <v>8640</v>
      </c>
      <c r="BU573" s="412">
        <v>4694</v>
      </c>
      <c r="BV573" s="411">
        <f t="shared" si="172"/>
        <v>123262</v>
      </c>
      <c r="BW573" s="411">
        <v>0</v>
      </c>
      <c r="BX573" s="411">
        <v>0</v>
      </c>
      <c r="BY573" s="411">
        <v>0</v>
      </c>
      <c r="BZ573" s="411">
        <v>0</v>
      </c>
      <c r="CA573" s="411">
        <v>0</v>
      </c>
      <c r="CB573" s="411">
        <v>0</v>
      </c>
      <c r="CC573" s="411">
        <v>0</v>
      </c>
      <c r="CD573" s="411">
        <v>0</v>
      </c>
      <c r="CE573" s="411">
        <v>0</v>
      </c>
      <c r="CF573" s="411">
        <v>0</v>
      </c>
      <c r="CG573" s="411">
        <v>0</v>
      </c>
      <c r="CH573" s="412">
        <v>0</v>
      </c>
      <c r="CI573" s="411">
        <f t="shared" si="173"/>
        <v>0</v>
      </c>
      <c r="CJ573" s="411">
        <v>8275</v>
      </c>
      <c r="CK573" s="411">
        <v>8809</v>
      </c>
      <c r="CL573" s="411">
        <v>9898</v>
      </c>
      <c r="CM573" s="411">
        <v>10507</v>
      </c>
      <c r="CN573" s="411">
        <v>12465</v>
      </c>
      <c r="CO573" s="411">
        <v>12995</v>
      </c>
      <c r="CP573" s="411">
        <v>13316.000000000002</v>
      </c>
      <c r="CQ573" s="411">
        <v>12970</v>
      </c>
      <c r="CR573" s="411">
        <v>10483</v>
      </c>
      <c r="CS573" s="411">
        <v>10210</v>
      </c>
      <c r="CT573" s="411">
        <v>8640</v>
      </c>
      <c r="CU573" s="412">
        <v>4694</v>
      </c>
      <c r="CV573" s="411">
        <f t="shared" si="174"/>
        <v>123262</v>
      </c>
      <c r="CW573" s="411">
        <v>-702.46883037033945</v>
      </c>
      <c r="CX573" s="411">
        <v>-762.47804597023048</v>
      </c>
      <c r="CY573" s="411">
        <v>-550.37225197808891</v>
      </c>
      <c r="CZ573" s="411">
        <v>-217.08115739969543</v>
      </c>
      <c r="DA573" s="411">
        <v>-472.13885020011423</v>
      </c>
      <c r="DB573" s="411">
        <v>220.74037735849095</v>
      </c>
      <c r="DC573" s="411">
        <v>334.73326782029164</v>
      </c>
      <c r="DD573" s="411">
        <v>78.247740071236421</v>
      </c>
      <c r="DE573" s="411">
        <v>682.68982688193046</v>
      </c>
      <c r="DF573" s="411">
        <v>656.18514150943497</v>
      </c>
      <c r="DG573" s="411">
        <v>551.02472509536551</v>
      </c>
      <c r="DH573" s="412">
        <v>0</v>
      </c>
      <c r="DI573" s="411">
        <f t="shared" si="175"/>
        <v>-180.91805718171827</v>
      </c>
      <c r="DJ573" s="411">
        <v>7572.5311696296603</v>
      </c>
      <c r="DK573" s="411">
        <v>8046.5219540297703</v>
      </c>
      <c r="DL573" s="411">
        <v>9347.6277480219105</v>
      </c>
      <c r="DM573" s="411">
        <v>10289.918842600306</v>
      </c>
      <c r="DN573" s="411">
        <v>11992.861149799886</v>
      </c>
      <c r="DO573" s="411">
        <v>13215.74037735849</v>
      </c>
      <c r="DP573" s="411">
        <v>13650.733267820295</v>
      </c>
      <c r="DQ573" s="411">
        <v>13048.247740071236</v>
      </c>
      <c r="DR573" s="411">
        <v>11165.68982688193</v>
      </c>
      <c r="DS573" s="411">
        <v>10866.185141509437</v>
      </c>
      <c r="DT573" s="411">
        <v>9191.0247250953653</v>
      </c>
      <c r="DU573" s="412">
        <v>4694</v>
      </c>
      <c r="DV573" s="411">
        <f t="shared" si="176"/>
        <v>123081.0819428183</v>
      </c>
      <c r="DW573" s="412">
        <v>7572.5311696296603</v>
      </c>
      <c r="DX573" s="412">
        <v>8046.5219540297703</v>
      </c>
      <c r="DY573" s="412">
        <v>9347.6277480219105</v>
      </c>
      <c r="DZ573" s="412">
        <v>10289.918842600306</v>
      </c>
      <c r="EA573" s="412">
        <v>11992.861149799886</v>
      </c>
      <c r="EB573" s="412">
        <v>13215.74037735849</v>
      </c>
      <c r="EC573" s="412">
        <v>13650.733267820295</v>
      </c>
      <c r="ED573" s="412">
        <v>13048.247740071236</v>
      </c>
      <c r="EE573" s="412">
        <v>11165.68982688193</v>
      </c>
      <c r="EF573" s="412">
        <v>10866.185141509437</v>
      </c>
      <c r="EG573" s="412">
        <v>9191.0247250953653</v>
      </c>
      <c r="EH573" s="412">
        <v>4694</v>
      </c>
      <c r="EI573" s="411">
        <f t="shared" si="177"/>
        <v>123081.0819428183</v>
      </c>
      <c r="EK573" s="411">
        <f t="shared" si="178"/>
        <v>123081.08194281829</v>
      </c>
      <c r="EL573" s="7">
        <f t="shared" si="179"/>
        <v>0</v>
      </c>
    </row>
    <row r="574" spans="1:142">
      <c r="A574" s="365" t="str">
        <f t="shared" si="161"/>
        <v xml:space="preserve"> 110</v>
      </c>
      <c r="B574" s="370" t="s">
        <v>954</v>
      </c>
      <c r="C574" s="370" t="s">
        <v>1171</v>
      </c>
      <c r="D574" s="411">
        <v>8373</v>
      </c>
      <c r="E574" s="411">
        <v>8805</v>
      </c>
      <c r="F574" s="411">
        <v>9898</v>
      </c>
      <c r="G574" s="411">
        <v>10525</v>
      </c>
      <c r="H574" s="411">
        <v>12465</v>
      </c>
      <c r="I574" s="411">
        <v>12995</v>
      </c>
      <c r="J574" s="411">
        <v>13467</v>
      </c>
      <c r="K574" s="411">
        <v>12605</v>
      </c>
      <c r="L574" s="411">
        <v>10282</v>
      </c>
      <c r="M574" s="411">
        <v>10176</v>
      </c>
      <c r="N574" s="411">
        <v>8670</v>
      </c>
      <c r="O574" s="412">
        <v>7568</v>
      </c>
      <c r="P574" s="411">
        <f t="shared" si="162"/>
        <v>125829</v>
      </c>
      <c r="Q574" s="411">
        <f t="shared" si="163"/>
        <v>76093.580645161288</v>
      </c>
      <c r="R574" s="411">
        <f t="shared" si="164"/>
        <v>20485.005561735263</v>
      </c>
      <c r="S574" s="411">
        <f t="shared" si="165"/>
        <v>29250.413793103449</v>
      </c>
      <c r="T574" s="411">
        <v>-98.000000000000256</v>
      </c>
      <c r="U574" s="411">
        <v>4.0000000000005684</v>
      </c>
      <c r="V574" s="411">
        <v>0</v>
      </c>
      <c r="W574" s="411">
        <v>-17.999999999999915</v>
      </c>
      <c r="X574" s="411">
        <v>0</v>
      </c>
      <c r="Y574" s="411">
        <v>0</v>
      </c>
      <c r="Z574" s="411">
        <v>-150.99999999999949</v>
      </c>
      <c r="AA574" s="411">
        <v>364.99999999999932</v>
      </c>
      <c r="AB574" s="411">
        <v>200.99999999999997</v>
      </c>
      <c r="AC574" s="411">
        <v>34.000000000001165</v>
      </c>
      <c r="AD574" s="411">
        <v>-30</v>
      </c>
      <c r="AE574" s="412">
        <v>-2874</v>
      </c>
      <c r="AF574" s="411">
        <f t="shared" si="166"/>
        <v>-2566.9999999999986</v>
      </c>
      <c r="AG574" s="411">
        <v>8275</v>
      </c>
      <c r="AH574" s="411">
        <v>8809</v>
      </c>
      <c r="AI574" s="411">
        <v>9898</v>
      </c>
      <c r="AJ574" s="411">
        <v>10507</v>
      </c>
      <c r="AK574" s="411">
        <v>12465</v>
      </c>
      <c r="AL574" s="411">
        <v>12995</v>
      </c>
      <c r="AM574" s="411">
        <v>13316</v>
      </c>
      <c r="AN574" s="411">
        <v>12969.999999999998</v>
      </c>
      <c r="AO574" s="411">
        <v>10483</v>
      </c>
      <c r="AP574" s="411">
        <v>10210.000000000002</v>
      </c>
      <c r="AQ574" s="411">
        <v>8640</v>
      </c>
      <c r="AR574" s="412">
        <v>4694.0000000000009</v>
      </c>
      <c r="AS574" s="411">
        <f t="shared" si="167"/>
        <v>123262</v>
      </c>
      <c r="AT574" s="411">
        <f t="shared" si="168"/>
        <v>75835.451612903227</v>
      </c>
      <c r="AU574" s="411">
        <f t="shared" si="169"/>
        <v>20990.686318131255</v>
      </c>
      <c r="AV574" s="411">
        <f t="shared" si="170"/>
        <v>26435.862068965518</v>
      </c>
      <c r="AW574" s="411">
        <v>0</v>
      </c>
      <c r="AX574" s="411">
        <v>0</v>
      </c>
      <c r="AY574" s="411">
        <v>0</v>
      </c>
      <c r="AZ574" s="411">
        <v>0</v>
      </c>
      <c r="BA574" s="411">
        <v>0</v>
      </c>
      <c r="BB574" s="411">
        <v>0</v>
      </c>
      <c r="BC574" s="411">
        <v>0</v>
      </c>
      <c r="BD574" s="411">
        <v>0</v>
      </c>
      <c r="BE574" s="411">
        <v>0</v>
      </c>
      <c r="BF574" s="411">
        <v>0</v>
      </c>
      <c r="BG574" s="411">
        <v>0</v>
      </c>
      <c r="BH574" s="412">
        <v>0</v>
      </c>
      <c r="BI574" s="411">
        <f t="shared" si="171"/>
        <v>0</v>
      </c>
      <c r="BJ574" s="411">
        <v>8275</v>
      </c>
      <c r="BK574" s="411">
        <v>8809</v>
      </c>
      <c r="BL574" s="411">
        <v>9898</v>
      </c>
      <c r="BM574" s="411">
        <v>10507</v>
      </c>
      <c r="BN574" s="411">
        <v>12465</v>
      </c>
      <c r="BO574" s="411">
        <v>12995</v>
      </c>
      <c r="BP574" s="411">
        <v>13316</v>
      </c>
      <c r="BQ574" s="411">
        <v>12969.999999999998</v>
      </c>
      <c r="BR574" s="411">
        <v>10483</v>
      </c>
      <c r="BS574" s="411">
        <v>10210.000000000002</v>
      </c>
      <c r="BT574" s="411">
        <v>8640</v>
      </c>
      <c r="BU574" s="412">
        <v>4694.0000000000009</v>
      </c>
      <c r="BV574" s="411">
        <f t="shared" si="172"/>
        <v>123262</v>
      </c>
      <c r="BW574" s="411">
        <v>0</v>
      </c>
      <c r="BX574" s="411">
        <v>0</v>
      </c>
      <c r="BY574" s="411">
        <v>0</v>
      </c>
      <c r="BZ574" s="411">
        <v>0</v>
      </c>
      <c r="CA574" s="411">
        <v>0</v>
      </c>
      <c r="CB574" s="411">
        <v>0</v>
      </c>
      <c r="CC574" s="411">
        <v>0</v>
      </c>
      <c r="CD574" s="411">
        <v>0</v>
      </c>
      <c r="CE574" s="411">
        <v>0</v>
      </c>
      <c r="CF574" s="411">
        <v>0</v>
      </c>
      <c r="CG574" s="411">
        <v>0</v>
      </c>
      <c r="CH574" s="412">
        <v>0</v>
      </c>
      <c r="CI574" s="411">
        <f t="shared" si="173"/>
        <v>0</v>
      </c>
      <c r="CJ574" s="411">
        <v>8275</v>
      </c>
      <c r="CK574" s="411">
        <v>8809</v>
      </c>
      <c r="CL574" s="411">
        <v>9898</v>
      </c>
      <c r="CM574" s="411">
        <v>10507</v>
      </c>
      <c r="CN574" s="411">
        <v>12465</v>
      </c>
      <c r="CO574" s="411">
        <v>12995</v>
      </c>
      <c r="CP574" s="411">
        <v>13316</v>
      </c>
      <c r="CQ574" s="411">
        <v>12969.999999999998</v>
      </c>
      <c r="CR574" s="411">
        <v>10483</v>
      </c>
      <c r="CS574" s="411">
        <v>10210.000000000002</v>
      </c>
      <c r="CT574" s="411">
        <v>8640</v>
      </c>
      <c r="CU574" s="412">
        <v>4694.0000000000009</v>
      </c>
      <c r="CV574" s="411">
        <f t="shared" si="174"/>
        <v>123262</v>
      </c>
      <c r="CW574" s="411">
        <v>-702.46883037033945</v>
      </c>
      <c r="CX574" s="411">
        <v>-762.47804597023048</v>
      </c>
      <c r="CY574" s="411">
        <v>-550.37225197808891</v>
      </c>
      <c r="CZ574" s="411">
        <v>-217.08115739969543</v>
      </c>
      <c r="DA574" s="411">
        <v>-472.13885020011423</v>
      </c>
      <c r="DB574" s="411">
        <v>220.74037735849095</v>
      </c>
      <c r="DC574" s="411">
        <v>334.73326782029164</v>
      </c>
      <c r="DD574" s="411">
        <v>78.247740071236421</v>
      </c>
      <c r="DE574" s="411">
        <v>682.68982688193046</v>
      </c>
      <c r="DF574" s="411">
        <v>656.18514150943497</v>
      </c>
      <c r="DG574" s="411">
        <v>551.0247250953654</v>
      </c>
      <c r="DH574" s="412">
        <v>0</v>
      </c>
      <c r="DI574" s="411">
        <f t="shared" si="175"/>
        <v>-180.91805718171838</v>
      </c>
      <c r="DJ574" s="411">
        <v>7572.5311696296612</v>
      </c>
      <c r="DK574" s="411">
        <v>8046.5219540297703</v>
      </c>
      <c r="DL574" s="411">
        <v>9347.6277480219123</v>
      </c>
      <c r="DM574" s="411">
        <v>10289.918842600306</v>
      </c>
      <c r="DN574" s="411">
        <v>11992.861149799886</v>
      </c>
      <c r="DO574" s="411">
        <v>13215.74037735849</v>
      </c>
      <c r="DP574" s="411">
        <v>13650.733267820293</v>
      </c>
      <c r="DQ574" s="411">
        <v>13048.247740071238</v>
      </c>
      <c r="DR574" s="411">
        <v>11165.68982688193</v>
      </c>
      <c r="DS574" s="411">
        <v>10866.185141509435</v>
      </c>
      <c r="DT574" s="411">
        <v>9191.0247250953653</v>
      </c>
      <c r="DU574" s="412">
        <v>4694.0000000000009</v>
      </c>
      <c r="DV574" s="411">
        <f t="shared" si="176"/>
        <v>123081.0819428183</v>
      </c>
      <c r="DW574" s="412">
        <v>7572.5311696296612</v>
      </c>
      <c r="DX574" s="412">
        <v>8046.5219540297703</v>
      </c>
      <c r="DY574" s="412">
        <v>9347.6277480219123</v>
      </c>
      <c r="DZ574" s="412">
        <v>10289.918842600306</v>
      </c>
      <c r="EA574" s="412">
        <v>11992.861149799886</v>
      </c>
      <c r="EB574" s="412">
        <v>13215.74037735849</v>
      </c>
      <c r="EC574" s="412">
        <v>13650.733267820293</v>
      </c>
      <c r="ED574" s="412">
        <v>13048.247740071238</v>
      </c>
      <c r="EE574" s="412">
        <v>11165.68982688193</v>
      </c>
      <c r="EF574" s="412">
        <v>10866.185141509435</v>
      </c>
      <c r="EG574" s="412">
        <v>9191.0247250953653</v>
      </c>
      <c r="EH574" s="412">
        <v>4694.0000000000009</v>
      </c>
      <c r="EI574" s="411">
        <f t="shared" si="177"/>
        <v>123081.0819428183</v>
      </c>
      <c r="EK574" s="411">
        <f t="shared" si="178"/>
        <v>123081.08194281829</v>
      </c>
      <c r="EL574" s="7">
        <f t="shared" si="179"/>
        <v>0</v>
      </c>
    </row>
    <row r="575" spans="1:142">
      <c r="A575" s="365" t="str">
        <f t="shared" si="161"/>
        <v xml:space="preserve"> 110</v>
      </c>
      <c r="B575" s="370" t="s">
        <v>954</v>
      </c>
      <c r="C575" s="370" t="s">
        <v>1172</v>
      </c>
      <c r="D575" s="411">
        <v>8373</v>
      </c>
      <c r="E575" s="411">
        <v>8805</v>
      </c>
      <c r="F575" s="411">
        <v>9898</v>
      </c>
      <c r="G575" s="411">
        <v>10525</v>
      </c>
      <c r="H575" s="411">
        <v>12465</v>
      </c>
      <c r="I575" s="411">
        <v>12995</v>
      </c>
      <c r="J575" s="411">
        <v>13467</v>
      </c>
      <c r="K575" s="411">
        <v>12605</v>
      </c>
      <c r="L575" s="411">
        <v>10282</v>
      </c>
      <c r="M575" s="411">
        <v>10176</v>
      </c>
      <c r="N575" s="411">
        <v>8670</v>
      </c>
      <c r="O575" s="412">
        <v>7568</v>
      </c>
      <c r="P575" s="411">
        <f t="shared" si="162"/>
        <v>125829</v>
      </c>
      <c r="Q575" s="411">
        <f t="shared" si="163"/>
        <v>76093.580645161288</v>
      </c>
      <c r="R575" s="411">
        <f t="shared" si="164"/>
        <v>20485.005561735263</v>
      </c>
      <c r="S575" s="411">
        <f t="shared" si="165"/>
        <v>29250.413793103449</v>
      </c>
      <c r="T575" s="411">
        <v>-98.000000000000256</v>
      </c>
      <c r="U575" s="411">
        <v>4.0000000000005684</v>
      </c>
      <c r="V575" s="411">
        <v>0</v>
      </c>
      <c r="W575" s="411">
        <v>-17.999999999999915</v>
      </c>
      <c r="X575" s="411">
        <v>0</v>
      </c>
      <c r="Y575" s="411">
        <v>0</v>
      </c>
      <c r="Z575" s="411">
        <v>-150.99999999999949</v>
      </c>
      <c r="AA575" s="411">
        <v>364.99999999999932</v>
      </c>
      <c r="AB575" s="411">
        <v>200.99999999999997</v>
      </c>
      <c r="AC575" s="411">
        <v>34.000000000001165</v>
      </c>
      <c r="AD575" s="411">
        <v>-30</v>
      </c>
      <c r="AE575" s="412">
        <v>-2873.9999999999995</v>
      </c>
      <c r="AF575" s="411">
        <f t="shared" si="166"/>
        <v>-2566.9999999999982</v>
      </c>
      <c r="AG575" s="411">
        <v>8274.9999999999982</v>
      </c>
      <c r="AH575" s="411">
        <v>8809</v>
      </c>
      <c r="AI575" s="411">
        <v>9898</v>
      </c>
      <c r="AJ575" s="411">
        <v>10507</v>
      </c>
      <c r="AK575" s="411">
        <v>12465</v>
      </c>
      <c r="AL575" s="411">
        <v>12995</v>
      </c>
      <c r="AM575" s="411">
        <v>13316</v>
      </c>
      <c r="AN575" s="411">
        <v>12969.999999999998</v>
      </c>
      <c r="AO575" s="411">
        <v>10482.999999999998</v>
      </c>
      <c r="AP575" s="411">
        <v>10210.000000000002</v>
      </c>
      <c r="AQ575" s="411">
        <v>8640</v>
      </c>
      <c r="AR575" s="412">
        <v>4694</v>
      </c>
      <c r="AS575" s="411">
        <f t="shared" si="167"/>
        <v>123262</v>
      </c>
      <c r="AT575" s="411">
        <f t="shared" si="168"/>
        <v>75835.451612903227</v>
      </c>
      <c r="AU575" s="411">
        <f t="shared" si="169"/>
        <v>20990.686318131255</v>
      </c>
      <c r="AV575" s="411">
        <f t="shared" si="170"/>
        <v>26435.862068965518</v>
      </c>
      <c r="AW575" s="411">
        <v>0</v>
      </c>
      <c r="AX575" s="411">
        <v>0</v>
      </c>
      <c r="AY575" s="411">
        <v>0</v>
      </c>
      <c r="AZ575" s="411">
        <v>0</v>
      </c>
      <c r="BA575" s="411">
        <v>0</v>
      </c>
      <c r="BB575" s="411">
        <v>0</v>
      </c>
      <c r="BC575" s="411">
        <v>0</v>
      </c>
      <c r="BD575" s="411">
        <v>0</v>
      </c>
      <c r="BE575" s="411">
        <v>0</v>
      </c>
      <c r="BF575" s="411">
        <v>0</v>
      </c>
      <c r="BG575" s="411">
        <v>0</v>
      </c>
      <c r="BH575" s="412">
        <v>0</v>
      </c>
      <c r="BI575" s="411">
        <f t="shared" si="171"/>
        <v>0</v>
      </c>
      <c r="BJ575" s="411">
        <v>8274.9999999999982</v>
      </c>
      <c r="BK575" s="411">
        <v>8809</v>
      </c>
      <c r="BL575" s="411">
        <v>9898</v>
      </c>
      <c r="BM575" s="411">
        <v>10507</v>
      </c>
      <c r="BN575" s="411">
        <v>12465</v>
      </c>
      <c r="BO575" s="411">
        <v>12995</v>
      </c>
      <c r="BP575" s="411">
        <v>13316</v>
      </c>
      <c r="BQ575" s="411">
        <v>12969.999999999998</v>
      </c>
      <c r="BR575" s="411">
        <v>10482.999999999998</v>
      </c>
      <c r="BS575" s="411">
        <v>10210.000000000002</v>
      </c>
      <c r="BT575" s="411">
        <v>8640</v>
      </c>
      <c r="BU575" s="412">
        <v>4694</v>
      </c>
      <c r="BV575" s="411">
        <f t="shared" si="172"/>
        <v>123262</v>
      </c>
      <c r="BW575" s="411">
        <v>0</v>
      </c>
      <c r="BX575" s="411">
        <v>0</v>
      </c>
      <c r="BY575" s="411">
        <v>0</v>
      </c>
      <c r="BZ575" s="411">
        <v>0</v>
      </c>
      <c r="CA575" s="411">
        <v>0</v>
      </c>
      <c r="CB575" s="411">
        <v>0</v>
      </c>
      <c r="CC575" s="411">
        <v>0</v>
      </c>
      <c r="CD575" s="411">
        <v>0</v>
      </c>
      <c r="CE575" s="411">
        <v>0</v>
      </c>
      <c r="CF575" s="411">
        <v>0</v>
      </c>
      <c r="CG575" s="411">
        <v>0</v>
      </c>
      <c r="CH575" s="412">
        <v>0</v>
      </c>
      <c r="CI575" s="411">
        <f t="shared" si="173"/>
        <v>0</v>
      </c>
      <c r="CJ575" s="411">
        <v>8274.9999999999982</v>
      </c>
      <c r="CK575" s="411">
        <v>8809</v>
      </c>
      <c r="CL575" s="411">
        <v>9898</v>
      </c>
      <c r="CM575" s="411">
        <v>10507</v>
      </c>
      <c r="CN575" s="411">
        <v>12465</v>
      </c>
      <c r="CO575" s="411">
        <v>12995</v>
      </c>
      <c r="CP575" s="411">
        <v>13316</v>
      </c>
      <c r="CQ575" s="411">
        <v>12969.999999999998</v>
      </c>
      <c r="CR575" s="411">
        <v>10482.999999999998</v>
      </c>
      <c r="CS575" s="411">
        <v>10210.000000000002</v>
      </c>
      <c r="CT575" s="411">
        <v>8640</v>
      </c>
      <c r="CU575" s="412">
        <v>4694</v>
      </c>
      <c r="CV575" s="411">
        <f t="shared" si="174"/>
        <v>123262</v>
      </c>
      <c r="CW575" s="411">
        <v>-702.46883037033945</v>
      </c>
      <c r="CX575" s="411">
        <v>-762.47804597023048</v>
      </c>
      <c r="CY575" s="411">
        <v>-550.37225197808891</v>
      </c>
      <c r="CZ575" s="411">
        <v>-217.08115739969543</v>
      </c>
      <c r="DA575" s="411">
        <v>-472.13885020011423</v>
      </c>
      <c r="DB575" s="411">
        <v>220.74037735849095</v>
      </c>
      <c r="DC575" s="411">
        <v>334.7332678202917</v>
      </c>
      <c r="DD575" s="411">
        <v>78.247740071236421</v>
      </c>
      <c r="DE575" s="411">
        <v>682.68982688193046</v>
      </c>
      <c r="DF575" s="411">
        <v>656.18514150943497</v>
      </c>
      <c r="DG575" s="411">
        <v>551.02472509536551</v>
      </c>
      <c r="DH575" s="412">
        <v>0</v>
      </c>
      <c r="DI575" s="411">
        <f t="shared" si="175"/>
        <v>-180.91805718171827</v>
      </c>
      <c r="DJ575" s="411">
        <v>7572.5311696296612</v>
      </c>
      <c r="DK575" s="411">
        <v>8046.5219540297703</v>
      </c>
      <c r="DL575" s="411">
        <v>9347.6277480219105</v>
      </c>
      <c r="DM575" s="411">
        <v>10289.918842600304</v>
      </c>
      <c r="DN575" s="411">
        <v>11992.861149799885</v>
      </c>
      <c r="DO575" s="411">
        <v>13215.740377358492</v>
      </c>
      <c r="DP575" s="411">
        <v>13650.733267820295</v>
      </c>
      <c r="DQ575" s="411">
        <v>13048.247740071238</v>
      </c>
      <c r="DR575" s="411">
        <v>11165.689826881931</v>
      </c>
      <c r="DS575" s="411">
        <v>10866.185141509435</v>
      </c>
      <c r="DT575" s="411">
        <v>9191.0247250953653</v>
      </c>
      <c r="DU575" s="412">
        <v>4694</v>
      </c>
      <c r="DV575" s="411">
        <f t="shared" si="176"/>
        <v>123081.0819428183</v>
      </c>
      <c r="DW575" s="412">
        <v>7572.5311696296612</v>
      </c>
      <c r="DX575" s="412">
        <v>8046.5219540297703</v>
      </c>
      <c r="DY575" s="412">
        <v>9347.6277480219105</v>
      </c>
      <c r="DZ575" s="412">
        <v>10289.918842600304</v>
      </c>
      <c r="EA575" s="412">
        <v>11992.861149799885</v>
      </c>
      <c r="EB575" s="412">
        <v>13215.740377358492</v>
      </c>
      <c r="EC575" s="412">
        <v>13650.733267820295</v>
      </c>
      <c r="ED575" s="412">
        <v>13048.247740071238</v>
      </c>
      <c r="EE575" s="412">
        <v>11165.689826881931</v>
      </c>
      <c r="EF575" s="412">
        <v>10866.185141509435</v>
      </c>
      <c r="EG575" s="412">
        <v>9191.0247250953653</v>
      </c>
      <c r="EH575" s="412">
        <v>4694</v>
      </c>
      <c r="EI575" s="411">
        <f t="shared" si="177"/>
        <v>123081.0819428183</v>
      </c>
      <c r="EK575" s="411">
        <f t="shared" si="178"/>
        <v>123081.08194281829</v>
      </c>
      <c r="EL575" s="7">
        <f t="shared" si="179"/>
        <v>0</v>
      </c>
    </row>
    <row r="576" spans="1:142">
      <c r="A576" s="365" t="str">
        <f t="shared" si="161"/>
        <v xml:space="preserve"> 110</v>
      </c>
      <c r="B576" s="370" t="s">
        <v>954</v>
      </c>
      <c r="C576" s="370" t="s">
        <v>920</v>
      </c>
      <c r="D576" s="411">
        <v>8373</v>
      </c>
      <c r="E576" s="411">
        <v>8805</v>
      </c>
      <c r="F576" s="411">
        <v>9898</v>
      </c>
      <c r="G576" s="411">
        <v>10525</v>
      </c>
      <c r="H576" s="411">
        <v>12465</v>
      </c>
      <c r="I576" s="411">
        <v>12995</v>
      </c>
      <c r="J576" s="411">
        <v>13467</v>
      </c>
      <c r="K576" s="411">
        <v>12605</v>
      </c>
      <c r="L576" s="411">
        <v>10282</v>
      </c>
      <c r="M576" s="411">
        <v>10176</v>
      </c>
      <c r="N576" s="411">
        <v>8670</v>
      </c>
      <c r="O576" s="412">
        <v>7568</v>
      </c>
      <c r="P576" s="411">
        <f t="shared" si="162"/>
        <v>125829</v>
      </c>
      <c r="Q576" s="411">
        <f t="shared" si="163"/>
        <v>76093.580645161288</v>
      </c>
      <c r="R576" s="411">
        <f t="shared" si="164"/>
        <v>20485.005561735263</v>
      </c>
      <c r="S576" s="411">
        <f t="shared" si="165"/>
        <v>29250.413793103449</v>
      </c>
      <c r="T576" s="411">
        <v>-98.000000000000256</v>
      </c>
      <c r="U576" s="411">
        <v>4.0000000000005684</v>
      </c>
      <c r="V576" s="411">
        <v>0</v>
      </c>
      <c r="W576" s="411">
        <v>-17.999999999999915</v>
      </c>
      <c r="X576" s="411">
        <v>0</v>
      </c>
      <c r="Y576" s="411">
        <v>0</v>
      </c>
      <c r="Z576" s="411">
        <v>-150.99999999999949</v>
      </c>
      <c r="AA576" s="411">
        <v>364.99999999999932</v>
      </c>
      <c r="AB576" s="411">
        <v>200.99999999999997</v>
      </c>
      <c r="AC576" s="411">
        <v>34.000000000001165</v>
      </c>
      <c r="AD576" s="411">
        <v>-30</v>
      </c>
      <c r="AE576" s="412">
        <v>-2874</v>
      </c>
      <c r="AF576" s="411">
        <f t="shared" si="166"/>
        <v>-2566.9999999999986</v>
      </c>
      <c r="AG576" s="411">
        <v>8275</v>
      </c>
      <c r="AH576" s="411">
        <v>8809</v>
      </c>
      <c r="AI576" s="411">
        <v>9898</v>
      </c>
      <c r="AJ576" s="411">
        <v>10507</v>
      </c>
      <c r="AK576" s="411">
        <v>12465</v>
      </c>
      <c r="AL576" s="411">
        <v>12995</v>
      </c>
      <c r="AM576" s="411">
        <v>13316</v>
      </c>
      <c r="AN576" s="411">
        <v>12969.999999999998</v>
      </c>
      <c r="AO576" s="411">
        <v>10483</v>
      </c>
      <c r="AP576" s="411">
        <v>10210</v>
      </c>
      <c r="AQ576" s="411">
        <v>8640</v>
      </c>
      <c r="AR576" s="412">
        <v>4694</v>
      </c>
      <c r="AS576" s="411">
        <f t="shared" si="167"/>
        <v>123262</v>
      </c>
      <c r="AT576" s="411">
        <f t="shared" si="168"/>
        <v>75835.451612903227</v>
      </c>
      <c r="AU576" s="411">
        <f t="shared" si="169"/>
        <v>20990.686318131255</v>
      </c>
      <c r="AV576" s="411">
        <f t="shared" si="170"/>
        <v>26435.862068965518</v>
      </c>
      <c r="AW576" s="411">
        <v>0</v>
      </c>
      <c r="AX576" s="411">
        <v>0</v>
      </c>
      <c r="AY576" s="411">
        <v>0</v>
      </c>
      <c r="AZ576" s="411">
        <v>0</v>
      </c>
      <c r="BA576" s="411">
        <v>0</v>
      </c>
      <c r="BB576" s="411">
        <v>0</v>
      </c>
      <c r="BC576" s="411">
        <v>0</v>
      </c>
      <c r="BD576" s="411">
        <v>0</v>
      </c>
      <c r="BE576" s="411">
        <v>0</v>
      </c>
      <c r="BF576" s="411">
        <v>0</v>
      </c>
      <c r="BG576" s="411">
        <v>0</v>
      </c>
      <c r="BH576" s="412">
        <v>0</v>
      </c>
      <c r="BI576" s="411">
        <f t="shared" si="171"/>
        <v>0</v>
      </c>
      <c r="BJ576" s="411">
        <v>8275</v>
      </c>
      <c r="BK576" s="411">
        <v>8809</v>
      </c>
      <c r="BL576" s="411">
        <v>9898</v>
      </c>
      <c r="BM576" s="411">
        <v>10507</v>
      </c>
      <c r="BN576" s="411">
        <v>12465</v>
      </c>
      <c r="BO576" s="411">
        <v>12995</v>
      </c>
      <c r="BP576" s="411">
        <v>13316</v>
      </c>
      <c r="BQ576" s="411">
        <v>12969.999999999998</v>
      </c>
      <c r="BR576" s="411">
        <v>10483</v>
      </c>
      <c r="BS576" s="411">
        <v>10210</v>
      </c>
      <c r="BT576" s="411">
        <v>8640</v>
      </c>
      <c r="BU576" s="412">
        <v>4694</v>
      </c>
      <c r="BV576" s="411">
        <f t="shared" si="172"/>
        <v>123262</v>
      </c>
      <c r="BW576" s="411">
        <v>0</v>
      </c>
      <c r="BX576" s="411">
        <v>0</v>
      </c>
      <c r="BY576" s="411">
        <v>0</v>
      </c>
      <c r="BZ576" s="411">
        <v>0</v>
      </c>
      <c r="CA576" s="411">
        <v>0</v>
      </c>
      <c r="CB576" s="411">
        <v>0</v>
      </c>
      <c r="CC576" s="411">
        <v>0</v>
      </c>
      <c r="CD576" s="411">
        <v>0</v>
      </c>
      <c r="CE576" s="411">
        <v>0</v>
      </c>
      <c r="CF576" s="411">
        <v>0</v>
      </c>
      <c r="CG576" s="411">
        <v>0</v>
      </c>
      <c r="CH576" s="412">
        <v>0</v>
      </c>
      <c r="CI576" s="411">
        <f t="shared" si="173"/>
        <v>0</v>
      </c>
      <c r="CJ576" s="411">
        <v>8275</v>
      </c>
      <c r="CK576" s="411">
        <v>8809</v>
      </c>
      <c r="CL576" s="411">
        <v>9898</v>
      </c>
      <c r="CM576" s="411">
        <v>10507</v>
      </c>
      <c r="CN576" s="411">
        <v>12465</v>
      </c>
      <c r="CO576" s="411">
        <v>12995</v>
      </c>
      <c r="CP576" s="411">
        <v>13316</v>
      </c>
      <c r="CQ576" s="411">
        <v>12969.999999999998</v>
      </c>
      <c r="CR576" s="411">
        <v>10483</v>
      </c>
      <c r="CS576" s="411">
        <v>10210</v>
      </c>
      <c r="CT576" s="411">
        <v>8640</v>
      </c>
      <c r="CU576" s="412">
        <v>4694</v>
      </c>
      <c r="CV576" s="411">
        <f t="shared" si="174"/>
        <v>123262</v>
      </c>
      <c r="CW576" s="411">
        <v>-702.46883037033945</v>
      </c>
      <c r="CX576" s="411">
        <v>-762.47804597023048</v>
      </c>
      <c r="CY576" s="411">
        <v>-550.37225197808891</v>
      </c>
      <c r="CZ576" s="411">
        <v>-217.08115739969543</v>
      </c>
      <c r="DA576" s="411">
        <v>-472.13885020011423</v>
      </c>
      <c r="DB576" s="411">
        <v>220.74037735849095</v>
      </c>
      <c r="DC576" s="411">
        <v>334.7332678202917</v>
      </c>
      <c r="DD576" s="411">
        <v>78.247740071236421</v>
      </c>
      <c r="DE576" s="411">
        <v>682.68982688193046</v>
      </c>
      <c r="DF576" s="411">
        <v>656.18514150943497</v>
      </c>
      <c r="DG576" s="411">
        <v>551.02472509536551</v>
      </c>
      <c r="DH576" s="412">
        <v>0</v>
      </c>
      <c r="DI576" s="411">
        <f t="shared" si="175"/>
        <v>-180.91805718171827</v>
      </c>
      <c r="DJ576" s="411">
        <v>7572.5311696296603</v>
      </c>
      <c r="DK576" s="411">
        <v>8046.5219540297694</v>
      </c>
      <c r="DL576" s="411">
        <v>9347.6277480219123</v>
      </c>
      <c r="DM576" s="411">
        <v>10289.918842600304</v>
      </c>
      <c r="DN576" s="411">
        <v>11992.861149799886</v>
      </c>
      <c r="DO576" s="411">
        <v>13215.740377358492</v>
      </c>
      <c r="DP576" s="411">
        <v>13650.733267820291</v>
      </c>
      <c r="DQ576" s="411">
        <v>13048.247740071236</v>
      </c>
      <c r="DR576" s="411">
        <v>11165.689826881931</v>
      </c>
      <c r="DS576" s="411">
        <v>10866.185141509435</v>
      </c>
      <c r="DT576" s="411">
        <v>9191.0247250953653</v>
      </c>
      <c r="DU576" s="412">
        <v>4694</v>
      </c>
      <c r="DV576" s="411">
        <f t="shared" si="176"/>
        <v>123081.0819428183</v>
      </c>
      <c r="DW576" s="412">
        <v>7572.5311696296603</v>
      </c>
      <c r="DX576" s="412">
        <v>8046.5219540297694</v>
      </c>
      <c r="DY576" s="412">
        <v>9347.6277480219123</v>
      </c>
      <c r="DZ576" s="412">
        <v>10289.918842600304</v>
      </c>
      <c r="EA576" s="412">
        <v>11992.861149799886</v>
      </c>
      <c r="EB576" s="412">
        <v>13215.740377358492</v>
      </c>
      <c r="EC576" s="412">
        <v>13650.733267820291</v>
      </c>
      <c r="ED576" s="412">
        <v>13048.247740071236</v>
      </c>
      <c r="EE576" s="412">
        <v>11165.689826881931</v>
      </c>
      <c r="EF576" s="412">
        <v>10866.185141509435</v>
      </c>
      <c r="EG576" s="412">
        <v>9191.0247250953653</v>
      </c>
      <c r="EH576" s="412">
        <v>4694</v>
      </c>
      <c r="EI576" s="411">
        <f t="shared" si="177"/>
        <v>123081.0819428183</v>
      </c>
      <c r="EK576" s="411">
        <f t="shared" si="178"/>
        <v>123081.08194281829</v>
      </c>
      <c r="EL576" s="7">
        <f t="shared" si="179"/>
        <v>0</v>
      </c>
    </row>
    <row r="577" spans="1:142">
      <c r="A577" s="365" t="str">
        <f t="shared" si="161"/>
        <v xml:space="preserve"> 110</v>
      </c>
      <c r="B577" s="370" t="s">
        <v>954</v>
      </c>
      <c r="C577" s="370" t="s">
        <v>944</v>
      </c>
      <c r="D577" s="411">
        <v>116.2748</v>
      </c>
      <c r="E577" s="411">
        <v>114.34479999999999</v>
      </c>
      <c r="F577" s="411">
        <v>112.4828</v>
      </c>
      <c r="G577" s="411">
        <v>109.6427</v>
      </c>
      <c r="H577" s="411">
        <v>110.3103</v>
      </c>
      <c r="I577" s="411">
        <v>109.2</v>
      </c>
      <c r="J577" s="411">
        <v>104.4332</v>
      </c>
      <c r="K577" s="411">
        <v>99.254099999999994</v>
      </c>
      <c r="L577" s="411">
        <v>97</v>
      </c>
      <c r="M577" s="411">
        <v>96</v>
      </c>
      <c r="N577" s="411">
        <v>96.333300000000008</v>
      </c>
      <c r="O577" s="412">
        <v>93.441699999999997</v>
      </c>
      <c r="P577" s="411">
        <f t="shared" si="162"/>
        <v>1258.7177000000001</v>
      </c>
      <c r="Q577" s="411">
        <f t="shared" si="163"/>
        <v>773.31978709677423</v>
      </c>
      <c r="R577" s="411">
        <f t="shared" si="164"/>
        <v>172.86429221357062</v>
      </c>
      <c r="S577" s="411">
        <f t="shared" si="165"/>
        <v>312.53362068965515</v>
      </c>
      <c r="T577" s="411">
        <v>-1.3609136987937431</v>
      </c>
      <c r="U577" s="411">
        <v>5.1945394662131772E-2</v>
      </c>
      <c r="V577" s="411">
        <v>0</v>
      </c>
      <c r="W577" s="411">
        <v>-0.18751245605701072</v>
      </c>
      <c r="X577" s="411">
        <v>0</v>
      </c>
      <c r="Y577" s="411">
        <v>0</v>
      </c>
      <c r="Z577" s="411">
        <v>-1.1709670453701606</v>
      </c>
      <c r="AA577" s="411">
        <v>2.8740774692582329</v>
      </c>
      <c r="AB577" s="411">
        <v>1.8962264150943402</v>
      </c>
      <c r="AC577" s="411">
        <v>0.32075471698113955</v>
      </c>
      <c r="AD577" s="411">
        <v>-0.33333321799307858</v>
      </c>
      <c r="AE577" s="412">
        <v>-35.485127616279065</v>
      </c>
      <c r="AF577" s="411">
        <f t="shared" si="166"/>
        <v>-33.394850038497211</v>
      </c>
      <c r="AG577" s="411">
        <v>114.91388630120626</v>
      </c>
      <c r="AH577" s="411">
        <v>114.39674539466213</v>
      </c>
      <c r="AI577" s="411">
        <v>112.4828</v>
      </c>
      <c r="AJ577" s="411">
        <v>109.455187543943</v>
      </c>
      <c r="AK577" s="411">
        <v>110.3103</v>
      </c>
      <c r="AL577" s="411">
        <v>109.2</v>
      </c>
      <c r="AM577" s="411">
        <v>103.26223295462984</v>
      </c>
      <c r="AN577" s="411">
        <v>102.12817746925825</v>
      </c>
      <c r="AO577" s="411">
        <v>98.896226415094333</v>
      </c>
      <c r="AP577" s="411">
        <v>96.320754716981142</v>
      </c>
      <c r="AQ577" s="411">
        <v>95.999966782006908</v>
      </c>
      <c r="AR577" s="412">
        <v>57.956572383720939</v>
      </c>
      <c r="AS577" s="411">
        <f t="shared" si="167"/>
        <v>1225.3228499615029</v>
      </c>
      <c r="AT577" s="411">
        <f t="shared" si="168"/>
        <v>770.69011242171132</v>
      </c>
      <c r="AU577" s="411">
        <f t="shared" si="169"/>
        <v>177.07372602533241</v>
      </c>
      <c r="AV577" s="411">
        <f t="shared" si="170"/>
        <v>277.55901151445914</v>
      </c>
      <c r="AW577" s="411">
        <v>0</v>
      </c>
      <c r="AX577" s="411">
        <v>0</v>
      </c>
      <c r="AY577" s="411">
        <v>0</v>
      </c>
      <c r="AZ577" s="411">
        <v>0</v>
      </c>
      <c r="BA577" s="411">
        <v>0</v>
      </c>
      <c r="BB577" s="411">
        <v>0</v>
      </c>
      <c r="BC577" s="411">
        <v>0</v>
      </c>
      <c r="BD577" s="411">
        <v>0</v>
      </c>
      <c r="BE577" s="411">
        <v>0</v>
      </c>
      <c r="BF577" s="411">
        <v>0</v>
      </c>
      <c r="BG577" s="411">
        <v>0</v>
      </c>
      <c r="BH577" s="412">
        <v>0</v>
      </c>
      <c r="BI577" s="411">
        <f t="shared" si="171"/>
        <v>0</v>
      </c>
      <c r="BJ577" s="411">
        <v>114.91388630120626</v>
      </c>
      <c r="BK577" s="411">
        <v>114.39674539466213</v>
      </c>
      <c r="BL577" s="411">
        <v>112.4828</v>
      </c>
      <c r="BM577" s="411">
        <v>109.455187543943</v>
      </c>
      <c r="BN577" s="411">
        <v>110.3103</v>
      </c>
      <c r="BO577" s="411">
        <v>109.2</v>
      </c>
      <c r="BP577" s="411">
        <v>103.26223295462984</v>
      </c>
      <c r="BQ577" s="411">
        <v>102.12817746925825</v>
      </c>
      <c r="BR577" s="411">
        <v>98.896226415094333</v>
      </c>
      <c r="BS577" s="411">
        <v>96.320754716981142</v>
      </c>
      <c r="BT577" s="411">
        <v>95.999966782006908</v>
      </c>
      <c r="BU577" s="412">
        <v>57.956572383720939</v>
      </c>
      <c r="BV577" s="411">
        <f t="shared" si="172"/>
        <v>1225.3228499615029</v>
      </c>
      <c r="BW577" s="411">
        <v>0</v>
      </c>
      <c r="BX577" s="411">
        <v>0</v>
      </c>
      <c r="BY577" s="411">
        <v>0</v>
      </c>
      <c r="BZ577" s="411">
        <v>0</v>
      </c>
      <c r="CA577" s="411">
        <v>0</v>
      </c>
      <c r="CB577" s="411">
        <v>0</v>
      </c>
      <c r="CC577" s="411">
        <v>0</v>
      </c>
      <c r="CD577" s="411">
        <v>0</v>
      </c>
      <c r="CE577" s="411">
        <v>0</v>
      </c>
      <c r="CF577" s="411">
        <v>0</v>
      </c>
      <c r="CG577" s="411">
        <v>0</v>
      </c>
      <c r="CH577" s="412">
        <v>0</v>
      </c>
      <c r="CI577" s="411">
        <f t="shared" si="173"/>
        <v>0</v>
      </c>
      <c r="CJ577" s="411">
        <v>114.91388630120626</v>
      </c>
      <c r="CK577" s="411">
        <v>114.39674539466213</v>
      </c>
      <c r="CL577" s="411">
        <v>112.4828</v>
      </c>
      <c r="CM577" s="411">
        <v>109.455187543943</v>
      </c>
      <c r="CN577" s="411">
        <v>110.3103</v>
      </c>
      <c r="CO577" s="411">
        <v>109.2</v>
      </c>
      <c r="CP577" s="411">
        <v>103.26223295462984</v>
      </c>
      <c r="CQ577" s="411">
        <v>102.12817746925825</v>
      </c>
      <c r="CR577" s="411">
        <v>98.896226415094333</v>
      </c>
      <c r="CS577" s="411">
        <v>96.320754716981142</v>
      </c>
      <c r="CT577" s="411">
        <v>95.999966782006908</v>
      </c>
      <c r="CU577" s="412">
        <v>57.956572383720939</v>
      </c>
      <c r="CV577" s="411">
        <f t="shared" si="174"/>
        <v>1225.3228499615029</v>
      </c>
      <c r="CW577" s="411">
        <v>-9.7557776663777052</v>
      </c>
      <c r="CX577" s="411">
        <v>-9.9005269557659901</v>
      </c>
      <c r="CY577" s="411">
        <v>-6.2553709981740777</v>
      </c>
      <c r="CZ577" s="411">
        <v>-2.2641243801382238</v>
      </c>
      <c r="DA577" s="411">
        <v>-4.1782870425957688</v>
      </c>
      <c r="DB577" s="411">
        <v>1.8551629502572995</v>
      </c>
      <c r="DC577" s="411">
        <v>2.5968229812637853</v>
      </c>
      <c r="DD577" s="411">
        <v>0.61500772179405971</v>
      </c>
      <c r="DE577" s="411">
        <v>6.4404700649238675</v>
      </c>
      <c r="DF577" s="411">
        <v>6.190425863296551</v>
      </c>
      <c r="DG577" s="411">
        <v>6.1224995420587742</v>
      </c>
      <c r="DH577" s="412">
        <v>0</v>
      </c>
      <c r="DI577" s="411">
        <f t="shared" si="175"/>
        <v>-8.5336979194574258</v>
      </c>
      <c r="DJ577" s="411">
        <v>105.15810863482855</v>
      </c>
      <c r="DK577" s="411">
        <v>104.49621843889614</v>
      </c>
      <c r="DL577" s="411">
        <v>106.22742900182593</v>
      </c>
      <c r="DM577" s="411">
        <v>107.19106316380477</v>
      </c>
      <c r="DN577" s="411">
        <v>106.13201295740423</v>
      </c>
      <c r="DO577" s="411">
        <v>111.0551629502573</v>
      </c>
      <c r="DP577" s="411">
        <v>105.85905593589362</v>
      </c>
      <c r="DQ577" s="411">
        <v>102.74318519105231</v>
      </c>
      <c r="DR577" s="411">
        <v>105.3366964800182</v>
      </c>
      <c r="DS577" s="411">
        <v>102.51118058027768</v>
      </c>
      <c r="DT577" s="411">
        <v>102.1224663240657</v>
      </c>
      <c r="DU577" s="412">
        <v>57.956572383720939</v>
      </c>
      <c r="DV577" s="411">
        <f t="shared" si="176"/>
        <v>1216.7891520420451</v>
      </c>
      <c r="DW577" s="412">
        <v>105.15810863482855</v>
      </c>
      <c r="DX577" s="412">
        <v>104.49621843889614</v>
      </c>
      <c r="DY577" s="412">
        <v>106.22742900182593</v>
      </c>
      <c r="DZ577" s="412">
        <v>107.19106316380477</v>
      </c>
      <c r="EA577" s="412">
        <v>106.13201295740423</v>
      </c>
      <c r="EB577" s="412">
        <v>111.0551629502573</v>
      </c>
      <c r="EC577" s="412">
        <v>105.85905593589362</v>
      </c>
      <c r="ED577" s="412">
        <v>102.74318519105231</v>
      </c>
      <c r="EE577" s="412">
        <v>105.3366964800182</v>
      </c>
      <c r="EF577" s="412">
        <v>102.51118058027768</v>
      </c>
      <c r="EG577" s="412">
        <v>102.1224663240657</v>
      </c>
      <c r="EH577" s="412">
        <v>57.956572383720939</v>
      </c>
      <c r="EI577" s="411">
        <f t="shared" si="177"/>
        <v>1216.7891520420451</v>
      </c>
      <c r="EK577" s="411">
        <f t="shared" si="178"/>
        <v>1216.7891520420455</v>
      </c>
      <c r="EL577" s="7">
        <f t="shared" si="179"/>
        <v>0</v>
      </c>
    </row>
    <row r="578" spans="1:142">
      <c r="A578" s="365" t="str">
        <f t="shared" si="161"/>
        <v xml:space="preserve"> 110</v>
      </c>
      <c r="B578" s="370" t="s">
        <v>954</v>
      </c>
      <c r="C578" s="370" t="s">
        <v>945</v>
      </c>
      <c r="D578" s="411">
        <v>8373</v>
      </c>
      <c r="E578" s="411">
        <v>8805</v>
      </c>
      <c r="F578" s="411">
        <v>9898</v>
      </c>
      <c r="G578" s="411">
        <v>10525</v>
      </c>
      <c r="H578" s="411">
        <v>12465</v>
      </c>
      <c r="I578" s="411">
        <v>12995</v>
      </c>
      <c r="J578" s="411">
        <v>13467</v>
      </c>
      <c r="K578" s="411">
        <v>12605</v>
      </c>
      <c r="L578" s="411">
        <v>10282</v>
      </c>
      <c r="M578" s="411">
        <v>10176</v>
      </c>
      <c r="N578" s="411">
        <v>8670</v>
      </c>
      <c r="O578" s="412">
        <v>7568</v>
      </c>
      <c r="P578" s="411">
        <f t="shared" si="162"/>
        <v>125829</v>
      </c>
      <c r="Q578" s="411">
        <f t="shared" si="163"/>
        <v>76093.580645161288</v>
      </c>
      <c r="R578" s="411">
        <f t="shared" si="164"/>
        <v>20485.005561735263</v>
      </c>
      <c r="S578" s="411">
        <f t="shared" si="165"/>
        <v>29250.413793103449</v>
      </c>
      <c r="T578" s="411">
        <v>-98.000000000000256</v>
      </c>
      <c r="U578" s="411">
        <v>4.0000000000005684</v>
      </c>
      <c r="V578" s="411">
        <v>0</v>
      </c>
      <c r="W578" s="411">
        <v>-17.999999999999915</v>
      </c>
      <c r="X578" s="411">
        <v>0</v>
      </c>
      <c r="Y578" s="411">
        <v>0</v>
      </c>
      <c r="Z578" s="411">
        <v>-150.99999999999949</v>
      </c>
      <c r="AA578" s="411">
        <v>364.99999999999932</v>
      </c>
      <c r="AB578" s="411">
        <v>200.99999999999997</v>
      </c>
      <c r="AC578" s="411">
        <v>34.000000000001165</v>
      </c>
      <c r="AD578" s="411">
        <v>-30</v>
      </c>
      <c r="AE578" s="412">
        <v>-2873.9999999999995</v>
      </c>
      <c r="AF578" s="411">
        <f t="shared" si="166"/>
        <v>-2566.9999999999982</v>
      </c>
      <c r="AG578" s="411">
        <v>8274.9999999999982</v>
      </c>
      <c r="AH578" s="411">
        <v>8809</v>
      </c>
      <c r="AI578" s="411">
        <v>9898</v>
      </c>
      <c r="AJ578" s="411">
        <v>10507</v>
      </c>
      <c r="AK578" s="411">
        <v>12465</v>
      </c>
      <c r="AL578" s="411">
        <v>12995</v>
      </c>
      <c r="AM578" s="411">
        <v>13316.000000000002</v>
      </c>
      <c r="AN578" s="411">
        <v>12969.999999999998</v>
      </c>
      <c r="AO578" s="411">
        <v>10483</v>
      </c>
      <c r="AP578" s="411">
        <v>10210.000000000002</v>
      </c>
      <c r="AQ578" s="411">
        <v>8640</v>
      </c>
      <c r="AR578" s="412">
        <v>4694.0000000000009</v>
      </c>
      <c r="AS578" s="411">
        <f t="shared" si="167"/>
        <v>123262</v>
      </c>
      <c r="AT578" s="411">
        <f t="shared" si="168"/>
        <v>75835.451612903227</v>
      </c>
      <c r="AU578" s="411">
        <f t="shared" si="169"/>
        <v>20990.686318131255</v>
      </c>
      <c r="AV578" s="411">
        <f t="shared" si="170"/>
        <v>26435.862068965518</v>
      </c>
      <c r="AW578" s="411">
        <v>0</v>
      </c>
      <c r="AX578" s="411">
        <v>0</v>
      </c>
      <c r="AY578" s="411">
        <v>0</v>
      </c>
      <c r="AZ578" s="411">
        <v>0</v>
      </c>
      <c r="BA578" s="411">
        <v>0</v>
      </c>
      <c r="BB578" s="411">
        <v>0</v>
      </c>
      <c r="BC578" s="411">
        <v>0</v>
      </c>
      <c r="BD578" s="411">
        <v>0</v>
      </c>
      <c r="BE578" s="411">
        <v>0</v>
      </c>
      <c r="BF578" s="411">
        <v>0</v>
      </c>
      <c r="BG578" s="411">
        <v>0</v>
      </c>
      <c r="BH578" s="412">
        <v>0</v>
      </c>
      <c r="BI578" s="411">
        <f t="shared" si="171"/>
        <v>0</v>
      </c>
      <c r="BJ578" s="411">
        <v>8274.9999999999982</v>
      </c>
      <c r="BK578" s="411">
        <v>8809</v>
      </c>
      <c r="BL578" s="411">
        <v>9898</v>
      </c>
      <c r="BM578" s="411">
        <v>10507</v>
      </c>
      <c r="BN578" s="411">
        <v>12465</v>
      </c>
      <c r="BO578" s="411">
        <v>12995</v>
      </c>
      <c r="BP578" s="411">
        <v>13316.000000000002</v>
      </c>
      <c r="BQ578" s="411">
        <v>12969.999999999998</v>
      </c>
      <c r="BR578" s="411">
        <v>10483</v>
      </c>
      <c r="BS578" s="411">
        <v>10210.000000000002</v>
      </c>
      <c r="BT578" s="411">
        <v>8640</v>
      </c>
      <c r="BU578" s="412">
        <v>4694.0000000000009</v>
      </c>
      <c r="BV578" s="411">
        <f t="shared" si="172"/>
        <v>123262</v>
      </c>
      <c r="BW578" s="411">
        <v>0</v>
      </c>
      <c r="BX578" s="411">
        <v>0</v>
      </c>
      <c r="BY578" s="411">
        <v>0</v>
      </c>
      <c r="BZ578" s="411">
        <v>0</v>
      </c>
      <c r="CA578" s="411">
        <v>0</v>
      </c>
      <c r="CB578" s="411">
        <v>0</v>
      </c>
      <c r="CC578" s="411">
        <v>0</v>
      </c>
      <c r="CD578" s="411">
        <v>0</v>
      </c>
      <c r="CE578" s="411">
        <v>0</v>
      </c>
      <c r="CF578" s="411">
        <v>0</v>
      </c>
      <c r="CG578" s="411">
        <v>0</v>
      </c>
      <c r="CH578" s="412">
        <v>0</v>
      </c>
      <c r="CI578" s="411">
        <f t="shared" si="173"/>
        <v>0</v>
      </c>
      <c r="CJ578" s="411">
        <v>8274.9999999999982</v>
      </c>
      <c r="CK578" s="411">
        <v>8809</v>
      </c>
      <c r="CL578" s="411">
        <v>9898</v>
      </c>
      <c r="CM578" s="411">
        <v>10507</v>
      </c>
      <c r="CN578" s="411">
        <v>12465</v>
      </c>
      <c r="CO578" s="411">
        <v>12995</v>
      </c>
      <c r="CP578" s="411">
        <v>13316.000000000002</v>
      </c>
      <c r="CQ578" s="411">
        <v>12969.999999999998</v>
      </c>
      <c r="CR578" s="411">
        <v>10483</v>
      </c>
      <c r="CS578" s="411">
        <v>10210.000000000002</v>
      </c>
      <c r="CT578" s="411">
        <v>8640</v>
      </c>
      <c r="CU578" s="412">
        <v>4694.0000000000009</v>
      </c>
      <c r="CV578" s="411">
        <f t="shared" si="174"/>
        <v>123262</v>
      </c>
      <c r="CW578" s="411">
        <v>-702.46883037033945</v>
      </c>
      <c r="CX578" s="411">
        <v>-762.47804597023048</v>
      </c>
      <c r="CY578" s="411">
        <v>-550.37225197808891</v>
      </c>
      <c r="CZ578" s="411">
        <v>-217.08115739969543</v>
      </c>
      <c r="DA578" s="411">
        <v>-472.13885020011423</v>
      </c>
      <c r="DB578" s="411">
        <v>220.74037735849095</v>
      </c>
      <c r="DC578" s="411">
        <v>334.7332678202917</v>
      </c>
      <c r="DD578" s="411">
        <v>78.247740071236421</v>
      </c>
      <c r="DE578" s="411">
        <v>682.68982688193046</v>
      </c>
      <c r="DF578" s="411">
        <v>656.18514150943497</v>
      </c>
      <c r="DG578" s="411">
        <v>551.02472509536551</v>
      </c>
      <c r="DH578" s="412">
        <v>0</v>
      </c>
      <c r="DI578" s="411">
        <f t="shared" si="175"/>
        <v>-180.91805718171827</v>
      </c>
      <c r="DJ578" s="411">
        <v>7572.5311696296612</v>
      </c>
      <c r="DK578" s="411">
        <v>8046.5219540297703</v>
      </c>
      <c r="DL578" s="411">
        <v>9347.6277480219105</v>
      </c>
      <c r="DM578" s="411">
        <v>10289.918842600304</v>
      </c>
      <c r="DN578" s="411">
        <v>11992.861149799886</v>
      </c>
      <c r="DO578" s="411">
        <v>13215.740377358492</v>
      </c>
      <c r="DP578" s="411">
        <v>13650.733267820295</v>
      </c>
      <c r="DQ578" s="411">
        <v>13048.247740071238</v>
      </c>
      <c r="DR578" s="411">
        <v>11165.689826881931</v>
      </c>
      <c r="DS578" s="411">
        <v>10866.185141509435</v>
      </c>
      <c r="DT578" s="411">
        <v>9191.0247250953671</v>
      </c>
      <c r="DU578" s="412">
        <v>4694.0000000000009</v>
      </c>
      <c r="DV578" s="411">
        <f t="shared" si="176"/>
        <v>123081.0819428183</v>
      </c>
      <c r="DW578" s="412">
        <v>7572.5311696296612</v>
      </c>
      <c r="DX578" s="412">
        <v>8046.5219540297703</v>
      </c>
      <c r="DY578" s="412">
        <v>9347.6277480219105</v>
      </c>
      <c r="DZ578" s="412">
        <v>10289.918842600304</v>
      </c>
      <c r="EA578" s="412">
        <v>11992.861149799886</v>
      </c>
      <c r="EB578" s="412">
        <v>13215.740377358492</v>
      </c>
      <c r="EC578" s="412">
        <v>13650.733267820295</v>
      </c>
      <c r="ED578" s="412">
        <v>13048.247740071238</v>
      </c>
      <c r="EE578" s="412">
        <v>11165.689826881931</v>
      </c>
      <c r="EF578" s="412">
        <v>10866.185141509435</v>
      </c>
      <c r="EG578" s="412">
        <v>9191.0247250953671</v>
      </c>
      <c r="EH578" s="412">
        <v>4694.0000000000009</v>
      </c>
      <c r="EI578" s="411">
        <f t="shared" si="177"/>
        <v>123081.0819428183</v>
      </c>
      <c r="EK578" s="411">
        <f t="shared" si="178"/>
        <v>123081.08194281829</v>
      </c>
      <c r="EL578" s="7">
        <f t="shared" si="179"/>
        <v>0</v>
      </c>
    </row>
    <row r="579" spans="1:142">
      <c r="A579" s="365" t="str">
        <f t="shared" ref="A579:A642" si="180">MID(B579,FIND("-",B579) +1,4)</f>
        <v xml:space="preserve"> 110</v>
      </c>
      <c r="B579" s="370" t="s">
        <v>954</v>
      </c>
      <c r="C579" s="370" t="s">
        <v>1173</v>
      </c>
      <c r="D579" s="411">
        <v>1</v>
      </c>
      <c r="E579" s="411">
        <v>0</v>
      </c>
      <c r="F579" s="411">
        <v>1</v>
      </c>
      <c r="G579" s="411">
        <v>0</v>
      </c>
      <c r="H579" s="411">
        <v>1</v>
      </c>
      <c r="I579" s="411">
        <v>1</v>
      </c>
      <c r="J579" s="411">
        <v>4</v>
      </c>
      <c r="K579" s="411">
        <v>6</v>
      </c>
      <c r="L579" s="411">
        <v>1</v>
      </c>
      <c r="M579" s="411">
        <v>1</v>
      </c>
      <c r="N579" s="411">
        <v>1</v>
      </c>
      <c r="O579" s="412">
        <v>1</v>
      </c>
      <c r="P579" s="411">
        <f t="shared" si="162"/>
        <v>18</v>
      </c>
      <c r="Q579" s="411">
        <f t="shared" si="163"/>
        <v>7.870967741935484</v>
      </c>
      <c r="R579" s="411">
        <f t="shared" si="164"/>
        <v>6.8531701890989991</v>
      </c>
      <c r="S579" s="411">
        <f t="shared" si="165"/>
        <v>3.2758620689655173</v>
      </c>
      <c r="T579" s="411">
        <v>0</v>
      </c>
      <c r="U579" s="411">
        <v>0</v>
      </c>
      <c r="V579" s="411">
        <v>0</v>
      </c>
      <c r="W579" s="411">
        <v>0</v>
      </c>
      <c r="X579" s="411">
        <v>0</v>
      </c>
      <c r="Y579" s="411">
        <v>0</v>
      </c>
      <c r="Z579" s="411">
        <v>0</v>
      </c>
      <c r="AA579" s="411">
        <v>0</v>
      </c>
      <c r="AB579" s="411">
        <v>0</v>
      </c>
      <c r="AC579" s="411">
        <v>0</v>
      </c>
      <c r="AD579" s="411">
        <v>0</v>
      </c>
      <c r="AE579" s="412">
        <v>0</v>
      </c>
      <c r="AF579" s="411">
        <f t="shared" si="166"/>
        <v>0</v>
      </c>
      <c r="AG579" s="411">
        <v>0</v>
      </c>
      <c r="AH579" s="411">
        <v>0</v>
      </c>
      <c r="AI579" s="411">
        <v>0</v>
      </c>
      <c r="AJ579" s="411">
        <v>0</v>
      </c>
      <c r="AK579" s="411">
        <v>0</v>
      </c>
      <c r="AL579" s="411">
        <v>0</v>
      </c>
      <c r="AM579" s="411">
        <v>0</v>
      </c>
      <c r="AN579" s="411">
        <v>0</v>
      </c>
      <c r="AO579" s="411">
        <v>0</v>
      </c>
      <c r="AP579" s="411">
        <v>0</v>
      </c>
      <c r="AQ579" s="411">
        <v>0</v>
      </c>
      <c r="AR579" s="412">
        <v>0</v>
      </c>
      <c r="AS579" s="411">
        <f t="shared" si="167"/>
        <v>0</v>
      </c>
      <c r="AT579" s="411">
        <f t="shared" si="168"/>
        <v>0</v>
      </c>
      <c r="AU579" s="411">
        <f t="shared" si="169"/>
        <v>0</v>
      </c>
      <c r="AV579" s="411">
        <f t="shared" si="170"/>
        <v>0</v>
      </c>
      <c r="AW579" s="411">
        <v>0</v>
      </c>
      <c r="AX579" s="411">
        <v>0</v>
      </c>
      <c r="AY579" s="411">
        <v>0</v>
      </c>
      <c r="AZ579" s="411">
        <v>0</v>
      </c>
      <c r="BA579" s="411">
        <v>0</v>
      </c>
      <c r="BB579" s="411">
        <v>0</v>
      </c>
      <c r="BC579" s="411">
        <v>0</v>
      </c>
      <c r="BD579" s="411">
        <v>0</v>
      </c>
      <c r="BE579" s="411">
        <v>0</v>
      </c>
      <c r="BF579" s="411">
        <v>0</v>
      </c>
      <c r="BG579" s="411">
        <v>0</v>
      </c>
      <c r="BH579" s="412">
        <v>0</v>
      </c>
      <c r="BI579" s="411">
        <f t="shared" si="171"/>
        <v>0</v>
      </c>
      <c r="BJ579" s="411">
        <v>0</v>
      </c>
      <c r="BK579" s="411">
        <v>0</v>
      </c>
      <c r="BL579" s="411">
        <v>0</v>
      </c>
      <c r="BM579" s="411">
        <v>0</v>
      </c>
      <c r="BN579" s="411">
        <v>0</v>
      </c>
      <c r="BO579" s="411">
        <v>0</v>
      </c>
      <c r="BP579" s="411">
        <v>0</v>
      </c>
      <c r="BQ579" s="411">
        <v>0</v>
      </c>
      <c r="BR579" s="411">
        <v>0</v>
      </c>
      <c r="BS579" s="411">
        <v>0</v>
      </c>
      <c r="BT579" s="411">
        <v>0</v>
      </c>
      <c r="BU579" s="412">
        <v>0</v>
      </c>
      <c r="BV579" s="411">
        <f t="shared" si="172"/>
        <v>0</v>
      </c>
      <c r="BW579" s="411">
        <v>0</v>
      </c>
      <c r="BX579" s="411">
        <v>0</v>
      </c>
      <c r="BY579" s="411">
        <v>0</v>
      </c>
      <c r="BZ579" s="411">
        <v>0</v>
      </c>
      <c r="CA579" s="411">
        <v>0</v>
      </c>
      <c r="CB579" s="411">
        <v>0</v>
      </c>
      <c r="CC579" s="411">
        <v>0</v>
      </c>
      <c r="CD579" s="411">
        <v>0</v>
      </c>
      <c r="CE579" s="411">
        <v>0</v>
      </c>
      <c r="CF579" s="411">
        <v>0</v>
      </c>
      <c r="CG579" s="411">
        <v>0</v>
      </c>
      <c r="CH579" s="412">
        <v>0</v>
      </c>
      <c r="CI579" s="411">
        <f t="shared" si="173"/>
        <v>0</v>
      </c>
      <c r="CJ579" s="411">
        <v>0</v>
      </c>
      <c r="CK579" s="411">
        <v>0</v>
      </c>
      <c r="CL579" s="411">
        <v>0</v>
      </c>
      <c r="CM579" s="411">
        <v>0</v>
      </c>
      <c r="CN579" s="411">
        <v>0</v>
      </c>
      <c r="CO579" s="411">
        <v>0</v>
      </c>
      <c r="CP579" s="411">
        <v>0</v>
      </c>
      <c r="CQ579" s="411">
        <v>0</v>
      </c>
      <c r="CR579" s="411">
        <v>0</v>
      </c>
      <c r="CS579" s="411">
        <v>0</v>
      </c>
      <c r="CT579" s="411">
        <v>0</v>
      </c>
      <c r="CU579" s="412">
        <v>0</v>
      </c>
      <c r="CV579" s="411">
        <f t="shared" si="174"/>
        <v>0</v>
      </c>
      <c r="CW579" s="411">
        <v>0</v>
      </c>
      <c r="CX579" s="411">
        <v>0</v>
      </c>
      <c r="CY579" s="411">
        <v>0</v>
      </c>
      <c r="CZ579" s="411">
        <v>0</v>
      </c>
      <c r="DA579" s="411">
        <v>0</v>
      </c>
      <c r="DB579" s="411">
        <v>0</v>
      </c>
      <c r="DC579" s="411">
        <v>0</v>
      </c>
      <c r="DD579" s="411">
        <v>0</v>
      </c>
      <c r="DE579" s="411">
        <v>0</v>
      </c>
      <c r="DF579" s="411">
        <v>0</v>
      </c>
      <c r="DG579" s="411">
        <v>0</v>
      </c>
      <c r="DH579" s="412">
        <v>0</v>
      </c>
      <c r="DI579" s="411">
        <f t="shared" si="175"/>
        <v>0</v>
      </c>
      <c r="DJ579" s="411">
        <v>0</v>
      </c>
      <c r="DK579" s="411">
        <v>0</v>
      </c>
      <c r="DL579" s="411">
        <v>0</v>
      </c>
      <c r="DM579" s="411">
        <v>0</v>
      </c>
      <c r="DN579" s="411">
        <v>0</v>
      </c>
      <c r="DO579" s="411">
        <v>0</v>
      </c>
      <c r="DP579" s="411">
        <v>0</v>
      </c>
      <c r="DQ579" s="411">
        <v>0</v>
      </c>
      <c r="DR579" s="411">
        <v>0</v>
      </c>
      <c r="DS579" s="411">
        <v>0</v>
      </c>
      <c r="DT579" s="411">
        <v>0</v>
      </c>
      <c r="DU579" s="412">
        <v>0</v>
      </c>
      <c r="DV579" s="411">
        <f t="shared" si="176"/>
        <v>0</v>
      </c>
      <c r="DW579" s="412">
        <v>0</v>
      </c>
      <c r="DX579" s="412">
        <v>0</v>
      </c>
      <c r="DY579" s="412">
        <v>0</v>
      </c>
      <c r="DZ579" s="412">
        <v>0</v>
      </c>
      <c r="EA579" s="412">
        <v>0</v>
      </c>
      <c r="EB579" s="412">
        <v>0</v>
      </c>
      <c r="EC579" s="412">
        <v>0</v>
      </c>
      <c r="ED579" s="412">
        <v>0</v>
      </c>
      <c r="EE579" s="412">
        <v>0</v>
      </c>
      <c r="EF579" s="412">
        <v>0</v>
      </c>
      <c r="EG579" s="412">
        <v>0</v>
      </c>
      <c r="EH579" s="412">
        <v>0</v>
      </c>
      <c r="EI579" s="411">
        <f t="shared" si="177"/>
        <v>0</v>
      </c>
      <c r="EK579" s="411">
        <f t="shared" si="178"/>
        <v>18</v>
      </c>
      <c r="EL579" s="7">
        <f t="shared" si="179"/>
        <v>-18</v>
      </c>
    </row>
    <row r="580" spans="1:142">
      <c r="A580" s="365" t="str">
        <f t="shared" si="180"/>
        <v xml:space="preserve"> 110</v>
      </c>
      <c r="B580" s="370" t="s">
        <v>954</v>
      </c>
      <c r="C580" s="370" t="s">
        <v>1214</v>
      </c>
      <c r="D580" s="411">
        <v>30</v>
      </c>
      <c r="E580" s="411">
        <v>20</v>
      </c>
      <c r="F580" s="411">
        <v>6</v>
      </c>
      <c r="G580" s="411">
        <v>15</v>
      </c>
      <c r="H580" s="411">
        <v>23</v>
      </c>
      <c r="I580" s="411">
        <v>38</v>
      </c>
      <c r="J580" s="411">
        <v>12</v>
      </c>
      <c r="K580" s="411">
        <v>21</v>
      </c>
      <c r="L580" s="411">
        <v>2</v>
      </c>
      <c r="M580" s="411">
        <v>7</v>
      </c>
      <c r="N580" s="411">
        <v>11</v>
      </c>
      <c r="O580" s="412">
        <v>12</v>
      </c>
      <c r="P580" s="411">
        <f t="shared" ref="P580:P643" si="181">SUM(D580:O580)</f>
        <v>197</v>
      </c>
      <c r="Q580" s="411">
        <f t="shared" ref="Q580:Q643" si="182">SUM(D580:I580)+((30/31)*J580)</f>
        <v>143.61290322580646</v>
      </c>
      <c r="R580" s="411">
        <f t="shared" ref="R580:R643" si="183">((1/31)*J580)+K580+((21/29*L580))</f>
        <v>22.835372636262512</v>
      </c>
      <c r="S580" s="411">
        <f t="shared" ref="S580:S643" si="184">((8/29)*L580)+SUM(M580:O580)</f>
        <v>30.551724137931036</v>
      </c>
      <c r="T580" s="411">
        <v>0</v>
      </c>
      <c r="U580" s="411">
        <v>0</v>
      </c>
      <c r="V580" s="411">
        <v>0</v>
      </c>
      <c r="W580" s="411">
        <v>0</v>
      </c>
      <c r="X580" s="411">
        <v>0</v>
      </c>
      <c r="Y580" s="411">
        <v>0</v>
      </c>
      <c r="Z580" s="411">
        <v>0</v>
      </c>
      <c r="AA580" s="411">
        <v>0</v>
      </c>
      <c r="AB580" s="411">
        <v>0</v>
      </c>
      <c r="AC580" s="411">
        <v>0</v>
      </c>
      <c r="AD580" s="411">
        <v>0</v>
      </c>
      <c r="AE580" s="412">
        <v>0</v>
      </c>
      <c r="AF580" s="411">
        <f t="shared" ref="AF580:AF643" si="185">SUM(T580:AE580)</f>
        <v>0</v>
      </c>
      <c r="AG580" s="411">
        <v>0</v>
      </c>
      <c r="AH580" s="411">
        <v>0</v>
      </c>
      <c r="AI580" s="411">
        <v>0</v>
      </c>
      <c r="AJ580" s="411">
        <v>0</v>
      </c>
      <c r="AK580" s="411">
        <v>0</v>
      </c>
      <c r="AL580" s="411">
        <v>0</v>
      </c>
      <c r="AM580" s="411">
        <v>0</v>
      </c>
      <c r="AN580" s="411">
        <v>0</v>
      </c>
      <c r="AO580" s="411">
        <v>0</v>
      </c>
      <c r="AP580" s="411">
        <v>0</v>
      </c>
      <c r="AQ580" s="411">
        <v>0</v>
      </c>
      <c r="AR580" s="412">
        <v>0</v>
      </c>
      <c r="AS580" s="411">
        <f t="shared" ref="AS580:AS643" si="186">SUM(AG580:AR580)</f>
        <v>0</v>
      </c>
      <c r="AT580" s="411">
        <f t="shared" ref="AT580:AT643" si="187">SUM(AG580:AL580)+((30/31)*AM580)</f>
        <v>0</v>
      </c>
      <c r="AU580" s="411">
        <f t="shared" ref="AU580:AU643" si="188">((1/31)*AM580)+AN580+((21/29*AO580))</f>
        <v>0</v>
      </c>
      <c r="AV580" s="411">
        <f t="shared" ref="AV580:AV643" si="189">((8/29)*AO580)+SUM(AP580:AR580)</f>
        <v>0</v>
      </c>
      <c r="AW580" s="411">
        <v>0</v>
      </c>
      <c r="AX580" s="411">
        <v>0</v>
      </c>
      <c r="AY580" s="411">
        <v>0</v>
      </c>
      <c r="AZ580" s="411">
        <v>0</v>
      </c>
      <c r="BA580" s="411">
        <v>0</v>
      </c>
      <c r="BB580" s="411">
        <v>0</v>
      </c>
      <c r="BC580" s="411">
        <v>0</v>
      </c>
      <c r="BD580" s="411">
        <v>0</v>
      </c>
      <c r="BE580" s="411">
        <v>0</v>
      </c>
      <c r="BF580" s="411">
        <v>0</v>
      </c>
      <c r="BG580" s="411">
        <v>0</v>
      </c>
      <c r="BH580" s="412">
        <v>0</v>
      </c>
      <c r="BI580" s="411">
        <f t="shared" ref="BI580:BI643" si="190">SUM(AW580:BH580)</f>
        <v>0</v>
      </c>
      <c r="BJ580" s="411">
        <v>0</v>
      </c>
      <c r="BK580" s="411">
        <v>0</v>
      </c>
      <c r="BL580" s="411">
        <v>0</v>
      </c>
      <c r="BM580" s="411">
        <v>0</v>
      </c>
      <c r="BN580" s="411">
        <v>0</v>
      </c>
      <c r="BO580" s="411">
        <v>0</v>
      </c>
      <c r="BP580" s="411">
        <v>0</v>
      </c>
      <c r="BQ580" s="411">
        <v>0</v>
      </c>
      <c r="BR580" s="411">
        <v>0</v>
      </c>
      <c r="BS580" s="411">
        <v>0</v>
      </c>
      <c r="BT580" s="411">
        <v>0</v>
      </c>
      <c r="BU580" s="412">
        <v>0</v>
      </c>
      <c r="BV580" s="411">
        <f t="shared" ref="BV580:BV643" si="191">SUM(BJ580:BU580)</f>
        <v>0</v>
      </c>
      <c r="BW580" s="411">
        <v>0</v>
      </c>
      <c r="BX580" s="411">
        <v>0</v>
      </c>
      <c r="BY580" s="411">
        <v>0</v>
      </c>
      <c r="BZ580" s="411">
        <v>0</v>
      </c>
      <c r="CA580" s="411">
        <v>0</v>
      </c>
      <c r="CB580" s="411">
        <v>0</v>
      </c>
      <c r="CC580" s="411">
        <v>0</v>
      </c>
      <c r="CD580" s="411">
        <v>0</v>
      </c>
      <c r="CE580" s="411">
        <v>0</v>
      </c>
      <c r="CF580" s="411">
        <v>0</v>
      </c>
      <c r="CG580" s="411">
        <v>0</v>
      </c>
      <c r="CH580" s="412">
        <v>0</v>
      </c>
      <c r="CI580" s="411">
        <f t="shared" ref="CI580:CI643" si="192">SUM(BW580:CH580)</f>
        <v>0</v>
      </c>
      <c r="CJ580" s="411">
        <v>0</v>
      </c>
      <c r="CK580" s="411">
        <v>0</v>
      </c>
      <c r="CL580" s="411">
        <v>0</v>
      </c>
      <c r="CM580" s="411">
        <v>0</v>
      </c>
      <c r="CN580" s="411">
        <v>0</v>
      </c>
      <c r="CO580" s="411">
        <v>0</v>
      </c>
      <c r="CP580" s="411">
        <v>0</v>
      </c>
      <c r="CQ580" s="411">
        <v>0</v>
      </c>
      <c r="CR580" s="411">
        <v>0</v>
      </c>
      <c r="CS580" s="411">
        <v>0</v>
      </c>
      <c r="CT580" s="411">
        <v>0</v>
      </c>
      <c r="CU580" s="412">
        <v>0</v>
      </c>
      <c r="CV580" s="411">
        <f t="shared" ref="CV580:CV643" si="193">SUM(CJ580:CU580)</f>
        <v>0</v>
      </c>
      <c r="CW580" s="411">
        <v>0</v>
      </c>
      <c r="CX580" s="411">
        <v>0</v>
      </c>
      <c r="CY580" s="411">
        <v>0</v>
      </c>
      <c r="CZ580" s="411">
        <v>0</v>
      </c>
      <c r="DA580" s="411">
        <v>0</v>
      </c>
      <c r="DB580" s="411">
        <v>0</v>
      </c>
      <c r="DC580" s="411">
        <v>0</v>
      </c>
      <c r="DD580" s="411">
        <v>0</v>
      </c>
      <c r="DE580" s="411">
        <v>0</v>
      </c>
      <c r="DF580" s="411">
        <v>0</v>
      </c>
      <c r="DG580" s="411">
        <v>0</v>
      </c>
      <c r="DH580" s="412">
        <v>0</v>
      </c>
      <c r="DI580" s="411">
        <f t="shared" ref="DI580:DI643" si="194">SUM(CW580:DH580)</f>
        <v>0</v>
      </c>
      <c r="DJ580" s="411">
        <v>0</v>
      </c>
      <c r="DK580" s="411">
        <v>0</v>
      </c>
      <c r="DL580" s="411">
        <v>0</v>
      </c>
      <c r="DM580" s="411">
        <v>0</v>
      </c>
      <c r="DN580" s="411">
        <v>0</v>
      </c>
      <c r="DO580" s="411">
        <v>0</v>
      </c>
      <c r="DP580" s="411">
        <v>0</v>
      </c>
      <c r="DQ580" s="411">
        <v>0</v>
      </c>
      <c r="DR580" s="411">
        <v>0</v>
      </c>
      <c r="DS580" s="411">
        <v>0</v>
      </c>
      <c r="DT580" s="411">
        <v>0</v>
      </c>
      <c r="DU580" s="412">
        <v>0</v>
      </c>
      <c r="DV580" s="411">
        <f t="shared" ref="DV580:DV643" si="195">SUM(DJ580:DU580)</f>
        <v>0</v>
      </c>
      <c r="DW580" s="412">
        <v>0</v>
      </c>
      <c r="DX580" s="412">
        <v>0</v>
      </c>
      <c r="DY580" s="412">
        <v>0</v>
      </c>
      <c r="DZ580" s="412">
        <v>0</v>
      </c>
      <c r="EA580" s="412">
        <v>0</v>
      </c>
      <c r="EB580" s="412">
        <v>0</v>
      </c>
      <c r="EC580" s="412">
        <v>0</v>
      </c>
      <c r="ED580" s="412">
        <v>0</v>
      </c>
      <c r="EE580" s="412">
        <v>0</v>
      </c>
      <c r="EF580" s="412">
        <v>0</v>
      </c>
      <c r="EG580" s="412">
        <v>0</v>
      </c>
      <c r="EH580" s="412">
        <v>0</v>
      </c>
      <c r="EI580" s="411">
        <f t="shared" ref="EI580:EI643" si="196">SUM(DW580:EH580)</f>
        <v>0</v>
      </c>
      <c r="EK580" s="411">
        <f t="shared" ref="EK580:EK643" si="197">P580+AF580+BI580+CI580+DI580</f>
        <v>197</v>
      </c>
      <c r="EL580" s="7">
        <f t="shared" ref="EL580:EL643" si="198">EI580-EK580</f>
        <v>-197</v>
      </c>
    </row>
    <row r="581" spans="1:142">
      <c r="A581" s="365" t="str">
        <f t="shared" si="180"/>
        <v xml:space="preserve"> 110</v>
      </c>
      <c r="B581" s="370" t="s">
        <v>954</v>
      </c>
      <c r="C581" s="370" t="s">
        <v>1215</v>
      </c>
      <c r="D581" s="411">
        <v>0</v>
      </c>
      <c r="E581" s="411">
        <v>2</v>
      </c>
      <c r="F581" s="411">
        <v>0</v>
      </c>
      <c r="G581" s="411">
        <v>1</v>
      </c>
      <c r="H581" s="411">
        <v>0</v>
      </c>
      <c r="I581" s="411">
        <v>1</v>
      </c>
      <c r="J581" s="411">
        <v>2</v>
      </c>
      <c r="K581" s="411">
        <v>1</v>
      </c>
      <c r="L581" s="411">
        <v>1</v>
      </c>
      <c r="M581" s="411">
        <v>1</v>
      </c>
      <c r="N581" s="411">
        <v>0</v>
      </c>
      <c r="O581" s="412">
        <v>1</v>
      </c>
      <c r="P581" s="411">
        <f t="shared" si="181"/>
        <v>10</v>
      </c>
      <c r="Q581" s="411">
        <f t="shared" si="182"/>
        <v>5.935483870967742</v>
      </c>
      <c r="R581" s="411">
        <f t="shared" si="183"/>
        <v>1.7886540600667407</v>
      </c>
      <c r="S581" s="411">
        <f t="shared" si="184"/>
        <v>2.2758620689655173</v>
      </c>
      <c r="T581" s="411">
        <v>0</v>
      </c>
      <c r="U581" s="411">
        <v>0</v>
      </c>
      <c r="V581" s="411">
        <v>0</v>
      </c>
      <c r="W581" s="411">
        <v>0</v>
      </c>
      <c r="X581" s="411">
        <v>0</v>
      </c>
      <c r="Y581" s="411">
        <v>0</v>
      </c>
      <c r="Z581" s="411">
        <v>0</v>
      </c>
      <c r="AA581" s="411">
        <v>0</v>
      </c>
      <c r="AB581" s="411">
        <v>0</v>
      </c>
      <c r="AC581" s="411">
        <v>0</v>
      </c>
      <c r="AD581" s="411">
        <v>0</v>
      </c>
      <c r="AE581" s="412">
        <v>0</v>
      </c>
      <c r="AF581" s="411">
        <f t="shared" si="185"/>
        <v>0</v>
      </c>
      <c r="AG581" s="411">
        <v>0</v>
      </c>
      <c r="AH581" s="411">
        <v>0</v>
      </c>
      <c r="AI581" s="411">
        <v>0</v>
      </c>
      <c r="AJ581" s="411">
        <v>0</v>
      </c>
      <c r="AK581" s="411">
        <v>0</v>
      </c>
      <c r="AL581" s="411">
        <v>0</v>
      </c>
      <c r="AM581" s="411">
        <v>0</v>
      </c>
      <c r="AN581" s="411">
        <v>0</v>
      </c>
      <c r="AO581" s="411">
        <v>0</v>
      </c>
      <c r="AP581" s="411">
        <v>0</v>
      </c>
      <c r="AQ581" s="411">
        <v>0</v>
      </c>
      <c r="AR581" s="412">
        <v>0</v>
      </c>
      <c r="AS581" s="411">
        <f t="shared" si="186"/>
        <v>0</v>
      </c>
      <c r="AT581" s="411">
        <f t="shared" si="187"/>
        <v>0</v>
      </c>
      <c r="AU581" s="411">
        <f t="shared" si="188"/>
        <v>0</v>
      </c>
      <c r="AV581" s="411">
        <f t="shared" si="189"/>
        <v>0</v>
      </c>
      <c r="AW581" s="411">
        <v>0</v>
      </c>
      <c r="AX581" s="411">
        <v>0</v>
      </c>
      <c r="AY581" s="411">
        <v>0</v>
      </c>
      <c r="AZ581" s="411">
        <v>0</v>
      </c>
      <c r="BA581" s="411">
        <v>0</v>
      </c>
      <c r="BB581" s="411">
        <v>0</v>
      </c>
      <c r="BC581" s="411">
        <v>0</v>
      </c>
      <c r="BD581" s="411">
        <v>0</v>
      </c>
      <c r="BE581" s="411">
        <v>0</v>
      </c>
      <c r="BF581" s="411">
        <v>0</v>
      </c>
      <c r="BG581" s="411">
        <v>0</v>
      </c>
      <c r="BH581" s="412">
        <v>0</v>
      </c>
      <c r="BI581" s="411">
        <f t="shared" si="190"/>
        <v>0</v>
      </c>
      <c r="BJ581" s="411">
        <v>0</v>
      </c>
      <c r="BK581" s="411">
        <v>0</v>
      </c>
      <c r="BL581" s="411">
        <v>0</v>
      </c>
      <c r="BM581" s="411">
        <v>0</v>
      </c>
      <c r="BN581" s="411">
        <v>0</v>
      </c>
      <c r="BO581" s="411">
        <v>0</v>
      </c>
      <c r="BP581" s="411">
        <v>0</v>
      </c>
      <c r="BQ581" s="411">
        <v>0</v>
      </c>
      <c r="BR581" s="411">
        <v>0</v>
      </c>
      <c r="BS581" s="411">
        <v>0</v>
      </c>
      <c r="BT581" s="411">
        <v>0</v>
      </c>
      <c r="BU581" s="412">
        <v>0</v>
      </c>
      <c r="BV581" s="411">
        <f t="shared" si="191"/>
        <v>0</v>
      </c>
      <c r="BW581" s="411">
        <v>0</v>
      </c>
      <c r="BX581" s="411">
        <v>0</v>
      </c>
      <c r="BY581" s="411">
        <v>0</v>
      </c>
      <c r="BZ581" s="411">
        <v>0</v>
      </c>
      <c r="CA581" s="411">
        <v>0</v>
      </c>
      <c r="CB581" s="411">
        <v>0</v>
      </c>
      <c r="CC581" s="411">
        <v>0</v>
      </c>
      <c r="CD581" s="411">
        <v>0</v>
      </c>
      <c r="CE581" s="411">
        <v>0</v>
      </c>
      <c r="CF581" s="411">
        <v>0</v>
      </c>
      <c r="CG581" s="411">
        <v>0</v>
      </c>
      <c r="CH581" s="412">
        <v>0</v>
      </c>
      <c r="CI581" s="411">
        <f t="shared" si="192"/>
        <v>0</v>
      </c>
      <c r="CJ581" s="411">
        <v>0</v>
      </c>
      <c r="CK581" s="411">
        <v>0</v>
      </c>
      <c r="CL581" s="411">
        <v>0</v>
      </c>
      <c r="CM581" s="411">
        <v>0</v>
      </c>
      <c r="CN581" s="411">
        <v>0</v>
      </c>
      <c r="CO581" s="411">
        <v>0</v>
      </c>
      <c r="CP581" s="411">
        <v>0</v>
      </c>
      <c r="CQ581" s="411">
        <v>0</v>
      </c>
      <c r="CR581" s="411">
        <v>0</v>
      </c>
      <c r="CS581" s="411">
        <v>0</v>
      </c>
      <c r="CT581" s="411">
        <v>0</v>
      </c>
      <c r="CU581" s="412">
        <v>0</v>
      </c>
      <c r="CV581" s="411">
        <f t="shared" si="193"/>
        <v>0</v>
      </c>
      <c r="CW581" s="411">
        <v>0</v>
      </c>
      <c r="CX581" s="411">
        <v>0</v>
      </c>
      <c r="CY581" s="411">
        <v>0</v>
      </c>
      <c r="CZ581" s="411">
        <v>0</v>
      </c>
      <c r="DA581" s="411">
        <v>0</v>
      </c>
      <c r="DB581" s="411">
        <v>0</v>
      </c>
      <c r="DC581" s="411">
        <v>0</v>
      </c>
      <c r="DD581" s="411">
        <v>0</v>
      </c>
      <c r="DE581" s="411">
        <v>0</v>
      </c>
      <c r="DF581" s="411">
        <v>0</v>
      </c>
      <c r="DG581" s="411">
        <v>0</v>
      </c>
      <c r="DH581" s="412">
        <v>0</v>
      </c>
      <c r="DI581" s="411">
        <f t="shared" si="194"/>
        <v>0</v>
      </c>
      <c r="DJ581" s="411">
        <v>0</v>
      </c>
      <c r="DK581" s="411">
        <v>0</v>
      </c>
      <c r="DL581" s="411">
        <v>0</v>
      </c>
      <c r="DM581" s="411">
        <v>0</v>
      </c>
      <c r="DN581" s="411">
        <v>0</v>
      </c>
      <c r="DO581" s="411">
        <v>0</v>
      </c>
      <c r="DP581" s="411">
        <v>0</v>
      </c>
      <c r="DQ581" s="411">
        <v>0</v>
      </c>
      <c r="DR581" s="411">
        <v>0</v>
      </c>
      <c r="DS581" s="411">
        <v>0</v>
      </c>
      <c r="DT581" s="411">
        <v>0</v>
      </c>
      <c r="DU581" s="412">
        <v>0</v>
      </c>
      <c r="DV581" s="411">
        <f t="shared" si="195"/>
        <v>0</v>
      </c>
      <c r="DW581" s="412">
        <v>0</v>
      </c>
      <c r="DX581" s="412">
        <v>0</v>
      </c>
      <c r="DY581" s="412">
        <v>0</v>
      </c>
      <c r="DZ581" s="412">
        <v>0</v>
      </c>
      <c r="EA581" s="412">
        <v>0</v>
      </c>
      <c r="EB581" s="412">
        <v>0</v>
      </c>
      <c r="EC581" s="412">
        <v>0</v>
      </c>
      <c r="ED581" s="412">
        <v>0</v>
      </c>
      <c r="EE581" s="412">
        <v>0</v>
      </c>
      <c r="EF581" s="412">
        <v>0</v>
      </c>
      <c r="EG581" s="412">
        <v>0</v>
      </c>
      <c r="EH581" s="412">
        <v>0</v>
      </c>
      <c r="EI581" s="411">
        <f t="shared" si="196"/>
        <v>0</v>
      </c>
      <c r="EK581" s="411">
        <f t="shared" si="197"/>
        <v>10</v>
      </c>
      <c r="EL581" s="7">
        <f t="shared" si="198"/>
        <v>-10</v>
      </c>
    </row>
    <row r="582" spans="1:142">
      <c r="A582" s="365" t="str">
        <f t="shared" si="180"/>
        <v xml:space="preserve"> 110</v>
      </c>
      <c r="B582" s="370" t="s">
        <v>954</v>
      </c>
      <c r="C582" s="370" t="s">
        <v>1216</v>
      </c>
      <c r="D582" s="411">
        <v>65</v>
      </c>
      <c r="E582" s="411">
        <v>63</v>
      </c>
      <c r="F582" s="411">
        <v>61</v>
      </c>
      <c r="G582" s="411">
        <v>61</v>
      </c>
      <c r="H582" s="411">
        <v>59</v>
      </c>
      <c r="I582" s="411">
        <v>58</v>
      </c>
      <c r="J582" s="411">
        <v>57</v>
      </c>
      <c r="K582" s="411">
        <v>57</v>
      </c>
      <c r="L582" s="411">
        <v>55</v>
      </c>
      <c r="M582" s="411">
        <v>54</v>
      </c>
      <c r="N582" s="411">
        <v>54</v>
      </c>
      <c r="O582" s="412">
        <v>53</v>
      </c>
      <c r="P582" s="411">
        <f t="shared" si="181"/>
        <v>697</v>
      </c>
      <c r="Q582" s="411">
        <f t="shared" si="182"/>
        <v>422.16129032258067</v>
      </c>
      <c r="R582" s="411">
        <f t="shared" si="183"/>
        <v>98.6662958843159</v>
      </c>
      <c r="S582" s="411">
        <f t="shared" si="184"/>
        <v>176.17241379310346</v>
      </c>
      <c r="T582" s="411">
        <v>0</v>
      </c>
      <c r="U582" s="411">
        <v>0</v>
      </c>
      <c r="V582" s="411">
        <v>0</v>
      </c>
      <c r="W582" s="411">
        <v>0</v>
      </c>
      <c r="X582" s="411">
        <v>0</v>
      </c>
      <c r="Y582" s="411">
        <v>0</v>
      </c>
      <c r="Z582" s="411">
        <v>0</v>
      </c>
      <c r="AA582" s="411">
        <v>0</v>
      </c>
      <c r="AB582" s="411">
        <v>0</v>
      </c>
      <c r="AC582" s="411">
        <v>0</v>
      </c>
      <c r="AD582" s="411">
        <v>0</v>
      </c>
      <c r="AE582" s="412">
        <v>0</v>
      </c>
      <c r="AF582" s="411">
        <f t="shared" si="185"/>
        <v>0</v>
      </c>
      <c r="AG582" s="411">
        <v>0</v>
      </c>
      <c r="AH582" s="411">
        <v>0</v>
      </c>
      <c r="AI582" s="411">
        <v>0</v>
      </c>
      <c r="AJ582" s="411">
        <v>0</v>
      </c>
      <c r="AK582" s="411">
        <v>0</v>
      </c>
      <c r="AL582" s="411">
        <v>0</v>
      </c>
      <c r="AM582" s="411">
        <v>0</v>
      </c>
      <c r="AN582" s="411">
        <v>0</v>
      </c>
      <c r="AO582" s="411">
        <v>0</v>
      </c>
      <c r="AP582" s="411">
        <v>0</v>
      </c>
      <c r="AQ582" s="411">
        <v>0</v>
      </c>
      <c r="AR582" s="412">
        <v>0</v>
      </c>
      <c r="AS582" s="411">
        <f t="shared" si="186"/>
        <v>0</v>
      </c>
      <c r="AT582" s="411">
        <f t="shared" si="187"/>
        <v>0</v>
      </c>
      <c r="AU582" s="411">
        <f t="shared" si="188"/>
        <v>0</v>
      </c>
      <c r="AV582" s="411">
        <f t="shared" si="189"/>
        <v>0</v>
      </c>
      <c r="AW582" s="411">
        <v>0</v>
      </c>
      <c r="AX582" s="411">
        <v>0</v>
      </c>
      <c r="AY582" s="411">
        <v>0</v>
      </c>
      <c r="AZ582" s="411">
        <v>0</v>
      </c>
      <c r="BA582" s="411">
        <v>0</v>
      </c>
      <c r="BB582" s="411">
        <v>0</v>
      </c>
      <c r="BC582" s="411">
        <v>0</v>
      </c>
      <c r="BD582" s="411">
        <v>0</v>
      </c>
      <c r="BE582" s="411">
        <v>0</v>
      </c>
      <c r="BF582" s="411">
        <v>0</v>
      </c>
      <c r="BG582" s="411">
        <v>0</v>
      </c>
      <c r="BH582" s="412">
        <v>0</v>
      </c>
      <c r="BI582" s="411">
        <f t="shared" si="190"/>
        <v>0</v>
      </c>
      <c r="BJ582" s="411">
        <v>0</v>
      </c>
      <c r="BK582" s="411">
        <v>0</v>
      </c>
      <c r="BL582" s="411">
        <v>0</v>
      </c>
      <c r="BM582" s="411">
        <v>0</v>
      </c>
      <c r="BN582" s="411">
        <v>0</v>
      </c>
      <c r="BO582" s="411">
        <v>0</v>
      </c>
      <c r="BP582" s="411">
        <v>0</v>
      </c>
      <c r="BQ582" s="411">
        <v>0</v>
      </c>
      <c r="BR582" s="411">
        <v>0</v>
      </c>
      <c r="BS582" s="411">
        <v>0</v>
      </c>
      <c r="BT582" s="411">
        <v>0</v>
      </c>
      <c r="BU582" s="412">
        <v>0</v>
      </c>
      <c r="BV582" s="411">
        <f t="shared" si="191"/>
        <v>0</v>
      </c>
      <c r="BW582" s="411">
        <v>0</v>
      </c>
      <c r="BX582" s="411">
        <v>0</v>
      </c>
      <c r="BY582" s="411">
        <v>0</v>
      </c>
      <c r="BZ582" s="411">
        <v>0</v>
      </c>
      <c r="CA582" s="411">
        <v>0</v>
      </c>
      <c r="CB582" s="411">
        <v>0</v>
      </c>
      <c r="CC582" s="411">
        <v>0</v>
      </c>
      <c r="CD582" s="411">
        <v>0</v>
      </c>
      <c r="CE582" s="411">
        <v>0</v>
      </c>
      <c r="CF582" s="411">
        <v>0</v>
      </c>
      <c r="CG582" s="411">
        <v>0</v>
      </c>
      <c r="CH582" s="412">
        <v>0</v>
      </c>
      <c r="CI582" s="411">
        <f t="shared" si="192"/>
        <v>0</v>
      </c>
      <c r="CJ582" s="411">
        <v>0</v>
      </c>
      <c r="CK582" s="411">
        <v>0</v>
      </c>
      <c r="CL582" s="411">
        <v>0</v>
      </c>
      <c r="CM582" s="411">
        <v>0</v>
      </c>
      <c r="CN582" s="411">
        <v>0</v>
      </c>
      <c r="CO582" s="411">
        <v>0</v>
      </c>
      <c r="CP582" s="411">
        <v>0</v>
      </c>
      <c r="CQ582" s="411">
        <v>0</v>
      </c>
      <c r="CR582" s="411">
        <v>0</v>
      </c>
      <c r="CS582" s="411">
        <v>0</v>
      </c>
      <c r="CT582" s="411">
        <v>0</v>
      </c>
      <c r="CU582" s="412">
        <v>0</v>
      </c>
      <c r="CV582" s="411">
        <f t="shared" si="193"/>
        <v>0</v>
      </c>
      <c r="CW582" s="411">
        <v>0</v>
      </c>
      <c r="CX582" s="411">
        <v>0</v>
      </c>
      <c r="CY582" s="411">
        <v>0</v>
      </c>
      <c r="CZ582" s="411">
        <v>0</v>
      </c>
      <c r="DA582" s="411">
        <v>0</v>
      </c>
      <c r="DB582" s="411">
        <v>0</v>
      </c>
      <c r="DC582" s="411">
        <v>0</v>
      </c>
      <c r="DD582" s="411">
        <v>0</v>
      </c>
      <c r="DE582" s="411">
        <v>0</v>
      </c>
      <c r="DF582" s="411">
        <v>0</v>
      </c>
      <c r="DG582" s="411">
        <v>0</v>
      </c>
      <c r="DH582" s="412">
        <v>0</v>
      </c>
      <c r="DI582" s="411">
        <f t="shared" si="194"/>
        <v>0</v>
      </c>
      <c r="DJ582" s="411">
        <v>0</v>
      </c>
      <c r="DK582" s="411">
        <v>0</v>
      </c>
      <c r="DL582" s="411">
        <v>0</v>
      </c>
      <c r="DM582" s="411">
        <v>0</v>
      </c>
      <c r="DN582" s="411">
        <v>0</v>
      </c>
      <c r="DO582" s="411">
        <v>0</v>
      </c>
      <c r="DP582" s="411">
        <v>0</v>
      </c>
      <c r="DQ582" s="411">
        <v>0</v>
      </c>
      <c r="DR582" s="411">
        <v>0</v>
      </c>
      <c r="DS582" s="411">
        <v>0</v>
      </c>
      <c r="DT582" s="411">
        <v>0</v>
      </c>
      <c r="DU582" s="412">
        <v>0</v>
      </c>
      <c r="DV582" s="411">
        <f t="shared" si="195"/>
        <v>0</v>
      </c>
      <c r="DW582" s="412">
        <v>0</v>
      </c>
      <c r="DX582" s="412">
        <v>0</v>
      </c>
      <c r="DY582" s="412">
        <v>0</v>
      </c>
      <c r="DZ582" s="412">
        <v>0</v>
      </c>
      <c r="EA582" s="412">
        <v>0</v>
      </c>
      <c r="EB582" s="412">
        <v>0</v>
      </c>
      <c r="EC582" s="412">
        <v>0</v>
      </c>
      <c r="ED582" s="412">
        <v>0</v>
      </c>
      <c r="EE582" s="412">
        <v>0</v>
      </c>
      <c r="EF582" s="412">
        <v>0</v>
      </c>
      <c r="EG582" s="412">
        <v>0</v>
      </c>
      <c r="EH582" s="412">
        <v>0</v>
      </c>
      <c r="EI582" s="411">
        <f t="shared" si="196"/>
        <v>0</v>
      </c>
      <c r="EK582" s="411">
        <f t="shared" si="197"/>
        <v>697</v>
      </c>
      <c r="EL582" s="7">
        <f t="shared" si="198"/>
        <v>-697</v>
      </c>
    </row>
    <row r="583" spans="1:142">
      <c r="A583" s="365" t="str">
        <f t="shared" si="180"/>
        <v xml:space="preserve"> 110</v>
      </c>
      <c r="B583" s="370" t="s">
        <v>954</v>
      </c>
      <c r="C583" s="370" t="s">
        <v>1202</v>
      </c>
      <c r="D583" s="411">
        <v>1</v>
      </c>
      <c r="E583" s="411">
        <v>0</v>
      </c>
      <c r="F583" s="411">
        <v>0</v>
      </c>
      <c r="G583" s="411">
        <v>0</v>
      </c>
      <c r="H583" s="411">
        <v>0</v>
      </c>
      <c r="I583" s="411">
        <v>0</v>
      </c>
      <c r="J583" s="411">
        <v>0</v>
      </c>
      <c r="K583" s="411">
        <v>1</v>
      </c>
      <c r="L583" s="411">
        <v>0</v>
      </c>
      <c r="M583" s="411">
        <v>0</v>
      </c>
      <c r="N583" s="411">
        <v>0</v>
      </c>
      <c r="O583" s="412">
        <v>0</v>
      </c>
      <c r="P583" s="411">
        <f t="shared" si="181"/>
        <v>2</v>
      </c>
      <c r="Q583" s="411">
        <f t="shared" si="182"/>
        <v>1</v>
      </c>
      <c r="R583" s="411">
        <f t="shared" si="183"/>
        <v>1</v>
      </c>
      <c r="S583" s="411">
        <f t="shared" si="184"/>
        <v>0</v>
      </c>
      <c r="T583" s="411">
        <v>0</v>
      </c>
      <c r="U583" s="411">
        <v>0</v>
      </c>
      <c r="V583" s="411">
        <v>0</v>
      </c>
      <c r="W583" s="411">
        <v>0</v>
      </c>
      <c r="X583" s="411">
        <v>0</v>
      </c>
      <c r="Y583" s="411">
        <v>0</v>
      </c>
      <c r="Z583" s="411">
        <v>0</v>
      </c>
      <c r="AA583" s="411">
        <v>0</v>
      </c>
      <c r="AB583" s="411">
        <v>0</v>
      </c>
      <c r="AC583" s="411">
        <v>0</v>
      </c>
      <c r="AD583" s="411">
        <v>0</v>
      </c>
      <c r="AE583" s="412">
        <v>0</v>
      </c>
      <c r="AF583" s="411">
        <f t="shared" si="185"/>
        <v>0</v>
      </c>
      <c r="AG583" s="411">
        <v>0</v>
      </c>
      <c r="AH583" s="411">
        <v>0</v>
      </c>
      <c r="AI583" s="411">
        <v>0</v>
      </c>
      <c r="AJ583" s="411">
        <v>0</v>
      </c>
      <c r="AK583" s="411">
        <v>0</v>
      </c>
      <c r="AL583" s="411">
        <v>0</v>
      </c>
      <c r="AM583" s="411">
        <v>0</v>
      </c>
      <c r="AN583" s="411">
        <v>0</v>
      </c>
      <c r="AO583" s="411">
        <v>0</v>
      </c>
      <c r="AP583" s="411">
        <v>0</v>
      </c>
      <c r="AQ583" s="411">
        <v>0</v>
      </c>
      <c r="AR583" s="412">
        <v>0</v>
      </c>
      <c r="AS583" s="411">
        <f t="shared" si="186"/>
        <v>0</v>
      </c>
      <c r="AT583" s="411">
        <f t="shared" si="187"/>
        <v>0</v>
      </c>
      <c r="AU583" s="411">
        <f t="shared" si="188"/>
        <v>0</v>
      </c>
      <c r="AV583" s="411">
        <f t="shared" si="189"/>
        <v>0</v>
      </c>
      <c r="AW583" s="411">
        <v>0</v>
      </c>
      <c r="AX583" s="411">
        <v>0</v>
      </c>
      <c r="AY583" s="411">
        <v>0</v>
      </c>
      <c r="AZ583" s="411">
        <v>0</v>
      </c>
      <c r="BA583" s="411">
        <v>0</v>
      </c>
      <c r="BB583" s="411">
        <v>0</v>
      </c>
      <c r="BC583" s="411">
        <v>0</v>
      </c>
      <c r="BD583" s="411">
        <v>0</v>
      </c>
      <c r="BE583" s="411">
        <v>0</v>
      </c>
      <c r="BF583" s="411">
        <v>0</v>
      </c>
      <c r="BG583" s="411">
        <v>0</v>
      </c>
      <c r="BH583" s="412">
        <v>0</v>
      </c>
      <c r="BI583" s="411">
        <f t="shared" si="190"/>
        <v>0</v>
      </c>
      <c r="BJ583" s="411">
        <v>0</v>
      </c>
      <c r="BK583" s="411">
        <v>0</v>
      </c>
      <c r="BL583" s="411">
        <v>0</v>
      </c>
      <c r="BM583" s="411">
        <v>0</v>
      </c>
      <c r="BN583" s="411">
        <v>0</v>
      </c>
      <c r="BO583" s="411">
        <v>0</v>
      </c>
      <c r="BP583" s="411">
        <v>0</v>
      </c>
      <c r="BQ583" s="411">
        <v>0</v>
      </c>
      <c r="BR583" s="411">
        <v>0</v>
      </c>
      <c r="BS583" s="411">
        <v>0</v>
      </c>
      <c r="BT583" s="411">
        <v>0</v>
      </c>
      <c r="BU583" s="412">
        <v>0</v>
      </c>
      <c r="BV583" s="411">
        <f t="shared" si="191"/>
        <v>0</v>
      </c>
      <c r="BW583" s="411">
        <v>0</v>
      </c>
      <c r="BX583" s="411">
        <v>0</v>
      </c>
      <c r="BY583" s="411">
        <v>0</v>
      </c>
      <c r="BZ583" s="411">
        <v>0</v>
      </c>
      <c r="CA583" s="411">
        <v>0</v>
      </c>
      <c r="CB583" s="411">
        <v>0</v>
      </c>
      <c r="CC583" s="411">
        <v>0</v>
      </c>
      <c r="CD583" s="411">
        <v>0</v>
      </c>
      <c r="CE583" s="411">
        <v>0</v>
      </c>
      <c r="CF583" s="411">
        <v>0</v>
      </c>
      <c r="CG583" s="411">
        <v>0</v>
      </c>
      <c r="CH583" s="412">
        <v>0</v>
      </c>
      <c r="CI583" s="411">
        <f t="shared" si="192"/>
        <v>0</v>
      </c>
      <c r="CJ583" s="411">
        <v>0</v>
      </c>
      <c r="CK583" s="411">
        <v>0</v>
      </c>
      <c r="CL583" s="411">
        <v>0</v>
      </c>
      <c r="CM583" s="411">
        <v>0</v>
      </c>
      <c r="CN583" s="411">
        <v>0</v>
      </c>
      <c r="CO583" s="411">
        <v>0</v>
      </c>
      <c r="CP583" s="411">
        <v>0</v>
      </c>
      <c r="CQ583" s="411">
        <v>0</v>
      </c>
      <c r="CR583" s="411">
        <v>0</v>
      </c>
      <c r="CS583" s="411">
        <v>0</v>
      </c>
      <c r="CT583" s="411">
        <v>0</v>
      </c>
      <c r="CU583" s="412">
        <v>0</v>
      </c>
      <c r="CV583" s="411">
        <f t="shared" si="193"/>
        <v>0</v>
      </c>
      <c r="CW583" s="411">
        <v>0</v>
      </c>
      <c r="CX583" s="411">
        <v>0</v>
      </c>
      <c r="CY583" s="411">
        <v>0</v>
      </c>
      <c r="CZ583" s="411">
        <v>0</v>
      </c>
      <c r="DA583" s="411">
        <v>0</v>
      </c>
      <c r="DB583" s="411">
        <v>0</v>
      </c>
      <c r="DC583" s="411">
        <v>0</v>
      </c>
      <c r="DD583" s="411">
        <v>0</v>
      </c>
      <c r="DE583" s="411">
        <v>0</v>
      </c>
      <c r="DF583" s="411">
        <v>0</v>
      </c>
      <c r="DG583" s="411">
        <v>0</v>
      </c>
      <c r="DH583" s="412">
        <v>0</v>
      </c>
      <c r="DI583" s="411">
        <f t="shared" si="194"/>
        <v>0</v>
      </c>
      <c r="DJ583" s="411">
        <v>0</v>
      </c>
      <c r="DK583" s="411">
        <v>0</v>
      </c>
      <c r="DL583" s="411">
        <v>0</v>
      </c>
      <c r="DM583" s="411">
        <v>0</v>
      </c>
      <c r="DN583" s="411">
        <v>0</v>
      </c>
      <c r="DO583" s="411">
        <v>0</v>
      </c>
      <c r="DP583" s="411">
        <v>0</v>
      </c>
      <c r="DQ583" s="411">
        <v>0</v>
      </c>
      <c r="DR583" s="411">
        <v>0</v>
      </c>
      <c r="DS583" s="411">
        <v>0</v>
      </c>
      <c r="DT583" s="411">
        <v>0</v>
      </c>
      <c r="DU583" s="412">
        <v>0</v>
      </c>
      <c r="DV583" s="411">
        <f t="shared" si="195"/>
        <v>0</v>
      </c>
      <c r="DW583" s="412">
        <v>0</v>
      </c>
      <c r="DX583" s="412">
        <v>0</v>
      </c>
      <c r="DY583" s="412">
        <v>0</v>
      </c>
      <c r="DZ583" s="412">
        <v>0</v>
      </c>
      <c r="EA583" s="412">
        <v>0</v>
      </c>
      <c r="EB583" s="412">
        <v>0</v>
      </c>
      <c r="EC583" s="412">
        <v>0</v>
      </c>
      <c r="ED583" s="412">
        <v>0</v>
      </c>
      <c r="EE583" s="412">
        <v>0</v>
      </c>
      <c r="EF583" s="412">
        <v>0</v>
      </c>
      <c r="EG583" s="412">
        <v>0</v>
      </c>
      <c r="EH583" s="412">
        <v>0</v>
      </c>
      <c r="EI583" s="411">
        <f t="shared" si="196"/>
        <v>0</v>
      </c>
      <c r="EK583" s="411">
        <f t="shared" si="197"/>
        <v>2</v>
      </c>
      <c r="EL583" s="7">
        <f t="shared" si="198"/>
        <v>-2</v>
      </c>
    </row>
    <row r="584" spans="1:142">
      <c r="A584" s="365" t="str">
        <f t="shared" si="180"/>
        <v xml:space="preserve"> 110</v>
      </c>
      <c r="B584" s="370" t="s">
        <v>954</v>
      </c>
      <c r="C584" s="370" t="s">
        <v>1203</v>
      </c>
      <c r="D584" s="411">
        <v>1</v>
      </c>
      <c r="E584" s="411">
        <v>1</v>
      </c>
      <c r="F584" s="411">
        <v>1</v>
      </c>
      <c r="G584" s="411">
        <v>1</v>
      </c>
      <c r="H584" s="411">
        <v>1</v>
      </c>
      <c r="I584" s="411">
        <v>0</v>
      </c>
      <c r="J584" s="411">
        <v>0</v>
      </c>
      <c r="K584" s="411">
        <v>0</v>
      </c>
      <c r="L584" s="411">
        <v>0</v>
      </c>
      <c r="M584" s="411">
        <v>0</v>
      </c>
      <c r="N584" s="411">
        <v>0</v>
      </c>
      <c r="O584" s="412">
        <v>3</v>
      </c>
      <c r="P584" s="411">
        <f t="shared" si="181"/>
        <v>8</v>
      </c>
      <c r="Q584" s="411">
        <f t="shared" si="182"/>
        <v>5</v>
      </c>
      <c r="R584" s="411">
        <f t="shared" si="183"/>
        <v>0</v>
      </c>
      <c r="S584" s="411">
        <f t="shared" si="184"/>
        <v>3</v>
      </c>
      <c r="T584" s="411">
        <v>0</v>
      </c>
      <c r="U584" s="411">
        <v>0</v>
      </c>
      <c r="V584" s="411">
        <v>0</v>
      </c>
      <c r="W584" s="411">
        <v>0</v>
      </c>
      <c r="X584" s="411">
        <v>0</v>
      </c>
      <c r="Y584" s="411">
        <v>0</v>
      </c>
      <c r="Z584" s="411">
        <v>0</v>
      </c>
      <c r="AA584" s="411">
        <v>0</v>
      </c>
      <c r="AB584" s="411">
        <v>0</v>
      </c>
      <c r="AC584" s="411">
        <v>0</v>
      </c>
      <c r="AD584" s="411">
        <v>0</v>
      </c>
      <c r="AE584" s="412">
        <v>0</v>
      </c>
      <c r="AF584" s="411">
        <f t="shared" si="185"/>
        <v>0</v>
      </c>
      <c r="AG584" s="411">
        <v>0</v>
      </c>
      <c r="AH584" s="411">
        <v>0</v>
      </c>
      <c r="AI584" s="411">
        <v>0</v>
      </c>
      <c r="AJ584" s="411">
        <v>0</v>
      </c>
      <c r="AK584" s="411">
        <v>0</v>
      </c>
      <c r="AL584" s="411">
        <v>0</v>
      </c>
      <c r="AM584" s="411">
        <v>0</v>
      </c>
      <c r="AN584" s="411">
        <v>0</v>
      </c>
      <c r="AO584" s="411">
        <v>0</v>
      </c>
      <c r="AP584" s="411">
        <v>0</v>
      </c>
      <c r="AQ584" s="411">
        <v>0</v>
      </c>
      <c r="AR584" s="412">
        <v>0</v>
      </c>
      <c r="AS584" s="411">
        <f t="shared" si="186"/>
        <v>0</v>
      </c>
      <c r="AT584" s="411">
        <f t="shared" si="187"/>
        <v>0</v>
      </c>
      <c r="AU584" s="411">
        <f t="shared" si="188"/>
        <v>0</v>
      </c>
      <c r="AV584" s="411">
        <f t="shared" si="189"/>
        <v>0</v>
      </c>
      <c r="AW584" s="411">
        <v>0</v>
      </c>
      <c r="AX584" s="411">
        <v>0</v>
      </c>
      <c r="AY584" s="411">
        <v>0</v>
      </c>
      <c r="AZ584" s="411">
        <v>0</v>
      </c>
      <c r="BA584" s="411">
        <v>0</v>
      </c>
      <c r="BB584" s="411">
        <v>0</v>
      </c>
      <c r="BC584" s="411">
        <v>0</v>
      </c>
      <c r="BD584" s="411">
        <v>0</v>
      </c>
      <c r="BE584" s="411">
        <v>0</v>
      </c>
      <c r="BF584" s="411">
        <v>0</v>
      </c>
      <c r="BG584" s="411">
        <v>0</v>
      </c>
      <c r="BH584" s="412">
        <v>0</v>
      </c>
      <c r="BI584" s="411">
        <f t="shared" si="190"/>
        <v>0</v>
      </c>
      <c r="BJ584" s="411">
        <v>0</v>
      </c>
      <c r="BK584" s="411">
        <v>0</v>
      </c>
      <c r="BL584" s="411">
        <v>0</v>
      </c>
      <c r="BM584" s="411">
        <v>0</v>
      </c>
      <c r="BN584" s="411">
        <v>0</v>
      </c>
      <c r="BO584" s="411">
        <v>0</v>
      </c>
      <c r="BP584" s="411">
        <v>0</v>
      </c>
      <c r="BQ584" s="411">
        <v>0</v>
      </c>
      <c r="BR584" s="411">
        <v>0</v>
      </c>
      <c r="BS584" s="411">
        <v>0</v>
      </c>
      <c r="BT584" s="411">
        <v>0</v>
      </c>
      <c r="BU584" s="412">
        <v>0</v>
      </c>
      <c r="BV584" s="411">
        <f t="shared" si="191"/>
        <v>0</v>
      </c>
      <c r="BW584" s="411">
        <v>0</v>
      </c>
      <c r="BX584" s="411">
        <v>0</v>
      </c>
      <c r="BY584" s="411">
        <v>0</v>
      </c>
      <c r="BZ584" s="411">
        <v>0</v>
      </c>
      <c r="CA584" s="411">
        <v>0</v>
      </c>
      <c r="CB584" s="411">
        <v>0</v>
      </c>
      <c r="CC584" s="411">
        <v>0</v>
      </c>
      <c r="CD584" s="411">
        <v>0</v>
      </c>
      <c r="CE584" s="411">
        <v>0</v>
      </c>
      <c r="CF584" s="411">
        <v>0</v>
      </c>
      <c r="CG584" s="411">
        <v>0</v>
      </c>
      <c r="CH584" s="412">
        <v>0</v>
      </c>
      <c r="CI584" s="411">
        <f t="shared" si="192"/>
        <v>0</v>
      </c>
      <c r="CJ584" s="411">
        <v>0</v>
      </c>
      <c r="CK584" s="411">
        <v>0</v>
      </c>
      <c r="CL584" s="411">
        <v>0</v>
      </c>
      <c r="CM584" s="411">
        <v>0</v>
      </c>
      <c r="CN584" s="411">
        <v>0</v>
      </c>
      <c r="CO584" s="411">
        <v>0</v>
      </c>
      <c r="CP584" s="411">
        <v>0</v>
      </c>
      <c r="CQ584" s="411">
        <v>0</v>
      </c>
      <c r="CR584" s="411">
        <v>0</v>
      </c>
      <c r="CS584" s="411">
        <v>0</v>
      </c>
      <c r="CT584" s="411">
        <v>0</v>
      </c>
      <c r="CU584" s="412">
        <v>0</v>
      </c>
      <c r="CV584" s="411">
        <f t="shared" si="193"/>
        <v>0</v>
      </c>
      <c r="CW584" s="411">
        <v>0</v>
      </c>
      <c r="CX584" s="411">
        <v>0</v>
      </c>
      <c r="CY584" s="411">
        <v>0</v>
      </c>
      <c r="CZ584" s="411">
        <v>0</v>
      </c>
      <c r="DA584" s="411">
        <v>0</v>
      </c>
      <c r="DB584" s="411">
        <v>0</v>
      </c>
      <c r="DC584" s="411">
        <v>0</v>
      </c>
      <c r="DD584" s="411">
        <v>0</v>
      </c>
      <c r="DE584" s="411">
        <v>0</v>
      </c>
      <c r="DF584" s="411">
        <v>0</v>
      </c>
      <c r="DG584" s="411">
        <v>0</v>
      </c>
      <c r="DH584" s="412">
        <v>0</v>
      </c>
      <c r="DI584" s="411">
        <f t="shared" si="194"/>
        <v>0</v>
      </c>
      <c r="DJ584" s="411">
        <v>0</v>
      </c>
      <c r="DK584" s="411">
        <v>0</v>
      </c>
      <c r="DL584" s="411">
        <v>0</v>
      </c>
      <c r="DM584" s="411">
        <v>0</v>
      </c>
      <c r="DN584" s="411">
        <v>0</v>
      </c>
      <c r="DO584" s="411">
        <v>0</v>
      </c>
      <c r="DP584" s="411">
        <v>0</v>
      </c>
      <c r="DQ584" s="411">
        <v>0</v>
      </c>
      <c r="DR584" s="411">
        <v>0</v>
      </c>
      <c r="DS584" s="411">
        <v>0</v>
      </c>
      <c r="DT584" s="411">
        <v>0</v>
      </c>
      <c r="DU584" s="412">
        <v>0</v>
      </c>
      <c r="DV584" s="411">
        <f t="shared" si="195"/>
        <v>0</v>
      </c>
      <c r="DW584" s="412">
        <v>0</v>
      </c>
      <c r="DX584" s="412">
        <v>0</v>
      </c>
      <c r="DY584" s="412">
        <v>0</v>
      </c>
      <c r="DZ584" s="412">
        <v>0</v>
      </c>
      <c r="EA584" s="412">
        <v>0</v>
      </c>
      <c r="EB584" s="412">
        <v>0</v>
      </c>
      <c r="EC584" s="412">
        <v>0</v>
      </c>
      <c r="ED584" s="412">
        <v>0</v>
      </c>
      <c r="EE584" s="412">
        <v>0</v>
      </c>
      <c r="EF584" s="412">
        <v>0</v>
      </c>
      <c r="EG584" s="412">
        <v>0</v>
      </c>
      <c r="EH584" s="412">
        <v>0</v>
      </c>
      <c r="EI584" s="411">
        <f t="shared" si="196"/>
        <v>0</v>
      </c>
      <c r="EK584" s="411">
        <f t="shared" si="197"/>
        <v>8</v>
      </c>
      <c r="EL584" s="7">
        <f t="shared" si="198"/>
        <v>-8</v>
      </c>
    </row>
    <row r="585" spans="1:142">
      <c r="A585" s="365" t="str">
        <f t="shared" si="180"/>
        <v xml:space="preserve"> 110</v>
      </c>
      <c r="B585" s="370" t="s">
        <v>954</v>
      </c>
      <c r="C585" s="370" t="s">
        <v>1205</v>
      </c>
      <c r="D585" s="411">
        <v>1</v>
      </c>
      <c r="E585" s="411">
        <v>0</v>
      </c>
      <c r="F585" s="411">
        <v>0</v>
      </c>
      <c r="G585" s="411">
        <v>0</v>
      </c>
      <c r="H585" s="411">
        <v>0</v>
      </c>
      <c r="I585" s="411">
        <v>0</v>
      </c>
      <c r="J585" s="411">
        <v>0</v>
      </c>
      <c r="K585" s="411">
        <v>1</v>
      </c>
      <c r="L585" s="411">
        <v>0</v>
      </c>
      <c r="M585" s="411">
        <v>0</v>
      </c>
      <c r="N585" s="411">
        <v>0</v>
      </c>
      <c r="O585" s="412">
        <v>0</v>
      </c>
      <c r="P585" s="411">
        <f t="shared" si="181"/>
        <v>2</v>
      </c>
      <c r="Q585" s="411">
        <f t="shared" si="182"/>
        <v>1</v>
      </c>
      <c r="R585" s="411">
        <f t="shared" si="183"/>
        <v>1</v>
      </c>
      <c r="S585" s="411">
        <f t="shared" si="184"/>
        <v>0</v>
      </c>
      <c r="T585" s="411">
        <v>0</v>
      </c>
      <c r="U585" s="411">
        <v>0</v>
      </c>
      <c r="V585" s="411">
        <v>0</v>
      </c>
      <c r="W585" s="411">
        <v>0</v>
      </c>
      <c r="X585" s="411">
        <v>0</v>
      </c>
      <c r="Y585" s="411">
        <v>0</v>
      </c>
      <c r="Z585" s="411">
        <v>0</v>
      </c>
      <c r="AA585" s="411">
        <v>0</v>
      </c>
      <c r="AB585" s="411">
        <v>0</v>
      </c>
      <c r="AC585" s="411">
        <v>0</v>
      </c>
      <c r="AD585" s="411">
        <v>0</v>
      </c>
      <c r="AE585" s="412">
        <v>0</v>
      </c>
      <c r="AF585" s="411">
        <f t="shared" si="185"/>
        <v>0</v>
      </c>
      <c r="AG585" s="411">
        <v>0</v>
      </c>
      <c r="AH585" s="411">
        <v>0</v>
      </c>
      <c r="AI585" s="411">
        <v>0</v>
      </c>
      <c r="AJ585" s="411">
        <v>0</v>
      </c>
      <c r="AK585" s="411">
        <v>0</v>
      </c>
      <c r="AL585" s="411">
        <v>0</v>
      </c>
      <c r="AM585" s="411">
        <v>0</v>
      </c>
      <c r="AN585" s="411">
        <v>0</v>
      </c>
      <c r="AO585" s="411">
        <v>0</v>
      </c>
      <c r="AP585" s="411">
        <v>0</v>
      </c>
      <c r="AQ585" s="411">
        <v>0</v>
      </c>
      <c r="AR585" s="412">
        <v>0</v>
      </c>
      <c r="AS585" s="411">
        <f t="shared" si="186"/>
        <v>0</v>
      </c>
      <c r="AT585" s="411">
        <f t="shared" si="187"/>
        <v>0</v>
      </c>
      <c r="AU585" s="411">
        <f t="shared" si="188"/>
        <v>0</v>
      </c>
      <c r="AV585" s="411">
        <f t="shared" si="189"/>
        <v>0</v>
      </c>
      <c r="AW585" s="411">
        <v>0</v>
      </c>
      <c r="AX585" s="411">
        <v>0</v>
      </c>
      <c r="AY585" s="411">
        <v>0</v>
      </c>
      <c r="AZ585" s="411">
        <v>0</v>
      </c>
      <c r="BA585" s="411">
        <v>0</v>
      </c>
      <c r="BB585" s="411">
        <v>0</v>
      </c>
      <c r="BC585" s="411">
        <v>0</v>
      </c>
      <c r="BD585" s="411">
        <v>0</v>
      </c>
      <c r="BE585" s="411">
        <v>0</v>
      </c>
      <c r="BF585" s="411">
        <v>0</v>
      </c>
      <c r="BG585" s="411">
        <v>0</v>
      </c>
      <c r="BH585" s="412">
        <v>0</v>
      </c>
      <c r="BI585" s="411">
        <f t="shared" si="190"/>
        <v>0</v>
      </c>
      <c r="BJ585" s="411">
        <v>0</v>
      </c>
      <c r="BK585" s="411">
        <v>0</v>
      </c>
      <c r="BL585" s="411">
        <v>0</v>
      </c>
      <c r="BM585" s="411">
        <v>0</v>
      </c>
      <c r="BN585" s="411">
        <v>0</v>
      </c>
      <c r="BO585" s="411">
        <v>0</v>
      </c>
      <c r="BP585" s="411">
        <v>0</v>
      </c>
      <c r="BQ585" s="411">
        <v>0</v>
      </c>
      <c r="BR585" s="411">
        <v>0</v>
      </c>
      <c r="BS585" s="411">
        <v>0</v>
      </c>
      <c r="BT585" s="411">
        <v>0</v>
      </c>
      <c r="BU585" s="412">
        <v>0</v>
      </c>
      <c r="BV585" s="411">
        <f t="shared" si="191"/>
        <v>0</v>
      </c>
      <c r="BW585" s="411">
        <v>0</v>
      </c>
      <c r="BX585" s="411">
        <v>0</v>
      </c>
      <c r="BY585" s="411">
        <v>0</v>
      </c>
      <c r="BZ585" s="411">
        <v>0</v>
      </c>
      <c r="CA585" s="411">
        <v>0</v>
      </c>
      <c r="CB585" s="411">
        <v>0</v>
      </c>
      <c r="CC585" s="411">
        <v>0</v>
      </c>
      <c r="CD585" s="411">
        <v>0</v>
      </c>
      <c r="CE585" s="411">
        <v>0</v>
      </c>
      <c r="CF585" s="411">
        <v>0</v>
      </c>
      <c r="CG585" s="411">
        <v>0</v>
      </c>
      <c r="CH585" s="412">
        <v>0</v>
      </c>
      <c r="CI585" s="411">
        <f t="shared" si="192"/>
        <v>0</v>
      </c>
      <c r="CJ585" s="411">
        <v>0</v>
      </c>
      <c r="CK585" s="411">
        <v>0</v>
      </c>
      <c r="CL585" s="411">
        <v>0</v>
      </c>
      <c r="CM585" s="411">
        <v>0</v>
      </c>
      <c r="CN585" s="411">
        <v>0</v>
      </c>
      <c r="CO585" s="411">
        <v>0</v>
      </c>
      <c r="CP585" s="411">
        <v>0</v>
      </c>
      <c r="CQ585" s="411">
        <v>0</v>
      </c>
      <c r="CR585" s="411">
        <v>0</v>
      </c>
      <c r="CS585" s="411">
        <v>0</v>
      </c>
      <c r="CT585" s="411">
        <v>0</v>
      </c>
      <c r="CU585" s="412">
        <v>0</v>
      </c>
      <c r="CV585" s="411">
        <f t="shared" si="193"/>
        <v>0</v>
      </c>
      <c r="CW585" s="411">
        <v>0</v>
      </c>
      <c r="CX585" s="411">
        <v>0</v>
      </c>
      <c r="CY585" s="411">
        <v>0</v>
      </c>
      <c r="CZ585" s="411">
        <v>0</v>
      </c>
      <c r="DA585" s="411">
        <v>0</v>
      </c>
      <c r="DB585" s="411">
        <v>0</v>
      </c>
      <c r="DC585" s="411">
        <v>0</v>
      </c>
      <c r="DD585" s="411">
        <v>0</v>
      </c>
      <c r="DE585" s="411">
        <v>0</v>
      </c>
      <c r="DF585" s="411">
        <v>0</v>
      </c>
      <c r="DG585" s="411">
        <v>0</v>
      </c>
      <c r="DH585" s="412">
        <v>0</v>
      </c>
      <c r="DI585" s="411">
        <f t="shared" si="194"/>
        <v>0</v>
      </c>
      <c r="DJ585" s="411">
        <v>0</v>
      </c>
      <c r="DK585" s="411">
        <v>0</v>
      </c>
      <c r="DL585" s="411">
        <v>0</v>
      </c>
      <c r="DM585" s="411">
        <v>0</v>
      </c>
      <c r="DN585" s="411">
        <v>0</v>
      </c>
      <c r="DO585" s="411">
        <v>0</v>
      </c>
      <c r="DP585" s="411">
        <v>0</v>
      </c>
      <c r="DQ585" s="411">
        <v>0</v>
      </c>
      <c r="DR585" s="411">
        <v>0</v>
      </c>
      <c r="DS585" s="411">
        <v>0</v>
      </c>
      <c r="DT585" s="411">
        <v>0</v>
      </c>
      <c r="DU585" s="412">
        <v>0</v>
      </c>
      <c r="DV585" s="411">
        <f t="shared" si="195"/>
        <v>0</v>
      </c>
      <c r="DW585" s="412">
        <v>0</v>
      </c>
      <c r="DX585" s="412">
        <v>0</v>
      </c>
      <c r="DY585" s="412">
        <v>0</v>
      </c>
      <c r="DZ585" s="412">
        <v>0</v>
      </c>
      <c r="EA585" s="412">
        <v>0</v>
      </c>
      <c r="EB585" s="412">
        <v>0</v>
      </c>
      <c r="EC585" s="412">
        <v>0</v>
      </c>
      <c r="ED585" s="412">
        <v>0</v>
      </c>
      <c r="EE585" s="412">
        <v>0</v>
      </c>
      <c r="EF585" s="412">
        <v>0</v>
      </c>
      <c r="EG585" s="412">
        <v>0</v>
      </c>
      <c r="EH585" s="412">
        <v>0</v>
      </c>
      <c r="EI585" s="411">
        <f t="shared" si="196"/>
        <v>0</v>
      </c>
      <c r="EK585" s="411">
        <f t="shared" si="197"/>
        <v>2</v>
      </c>
      <c r="EL585" s="7">
        <f t="shared" si="198"/>
        <v>-2</v>
      </c>
    </row>
    <row r="586" spans="1:142">
      <c r="A586" s="365" t="str">
        <f t="shared" si="180"/>
        <v xml:space="preserve"> 110</v>
      </c>
      <c r="B586" s="370" t="s">
        <v>954</v>
      </c>
      <c r="C586" s="370" t="s">
        <v>1207</v>
      </c>
      <c r="D586" s="411">
        <v>1</v>
      </c>
      <c r="E586" s="411">
        <v>0</v>
      </c>
      <c r="F586" s="411">
        <v>0</v>
      </c>
      <c r="G586" s="411">
        <v>0</v>
      </c>
      <c r="H586" s="411">
        <v>0</v>
      </c>
      <c r="I586" s="411">
        <v>0</v>
      </c>
      <c r="J586" s="411">
        <v>0</v>
      </c>
      <c r="K586" s="411">
        <v>1</v>
      </c>
      <c r="L586" s="411">
        <v>0</v>
      </c>
      <c r="M586" s="411">
        <v>0</v>
      </c>
      <c r="N586" s="411">
        <v>0</v>
      </c>
      <c r="O586" s="412">
        <v>0</v>
      </c>
      <c r="P586" s="411">
        <f t="shared" si="181"/>
        <v>2</v>
      </c>
      <c r="Q586" s="411">
        <f t="shared" si="182"/>
        <v>1</v>
      </c>
      <c r="R586" s="411">
        <f t="shared" si="183"/>
        <v>1</v>
      </c>
      <c r="S586" s="411">
        <f t="shared" si="184"/>
        <v>0</v>
      </c>
      <c r="T586" s="411">
        <v>0</v>
      </c>
      <c r="U586" s="411">
        <v>0</v>
      </c>
      <c r="V586" s="411">
        <v>0</v>
      </c>
      <c r="W586" s="411">
        <v>0</v>
      </c>
      <c r="X586" s="411">
        <v>0</v>
      </c>
      <c r="Y586" s="411">
        <v>0</v>
      </c>
      <c r="Z586" s="411">
        <v>0</v>
      </c>
      <c r="AA586" s="411">
        <v>0</v>
      </c>
      <c r="AB586" s="411">
        <v>0</v>
      </c>
      <c r="AC586" s="411">
        <v>0</v>
      </c>
      <c r="AD586" s="411">
        <v>0</v>
      </c>
      <c r="AE586" s="412">
        <v>0</v>
      </c>
      <c r="AF586" s="411">
        <f t="shared" si="185"/>
        <v>0</v>
      </c>
      <c r="AG586" s="411">
        <v>0</v>
      </c>
      <c r="AH586" s="411">
        <v>0</v>
      </c>
      <c r="AI586" s="411">
        <v>0</v>
      </c>
      <c r="AJ586" s="411">
        <v>0</v>
      </c>
      <c r="AK586" s="411">
        <v>0</v>
      </c>
      <c r="AL586" s="411">
        <v>0</v>
      </c>
      <c r="AM586" s="411">
        <v>0</v>
      </c>
      <c r="AN586" s="411">
        <v>0</v>
      </c>
      <c r="AO586" s="411">
        <v>0</v>
      </c>
      <c r="AP586" s="411">
        <v>0</v>
      </c>
      <c r="AQ586" s="411">
        <v>0</v>
      </c>
      <c r="AR586" s="412">
        <v>0</v>
      </c>
      <c r="AS586" s="411">
        <f t="shared" si="186"/>
        <v>0</v>
      </c>
      <c r="AT586" s="411">
        <f t="shared" si="187"/>
        <v>0</v>
      </c>
      <c r="AU586" s="411">
        <f t="shared" si="188"/>
        <v>0</v>
      </c>
      <c r="AV586" s="411">
        <f t="shared" si="189"/>
        <v>0</v>
      </c>
      <c r="AW586" s="411">
        <v>0</v>
      </c>
      <c r="AX586" s="411">
        <v>0</v>
      </c>
      <c r="AY586" s="411">
        <v>0</v>
      </c>
      <c r="AZ586" s="411">
        <v>0</v>
      </c>
      <c r="BA586" s="411">
        <v>0</v>
      </c>
      <c r="BB586" s="411">
        <v>0</v>
      </c>
      <c r="BC586" s="411">
        <v>0</v>
      </c>
      <c r="BD586" s="411">
        <v>0</v>
      </c>
      <c r="BE586" s="411">
        <v>0</v>
      </c>
      <c r="BF586" s="411">
        <v>0</v>
      </c>
      <c r="BG586" s="411">
        <v>0</v>
      </c>
      <c r="BH586" s="412">
        <v>0</v>
      </c>
      <c r="BI586" s="411">
        <f t="shared" si="190"/>
        <v>0</v>
      </c>
      <c r="BJ586" s="411">
        <v>0</v>
      </c>
      <c r="BK586" s="411">
        <v>0</v>
      </c>
      <c r="BL586" s="411">
        <v>0</v>
      </c>
      <c r="BM586" s="411">
        <v>0</v>
      </c>
      <c r="BN586" s="411">
        <v>0</v>
      </c>
      <c r="BO586" s="411">
        <v>0</v>
      </c>
      <c r="BP586" s="411">
        <v>0</v>
      </c>
      <c r="BQ586" s="411">
        <v>0</v>
      </c>
      <c r="BR586" s="411">
        <v>0</v>
      </c>
      <c r="BS586" s="411">
        <v>0</v>
      </c>
      <c r="BT586" s="411">
        <v>0</v>
      </c>
      <c r="BU586" s="412">
        <v>0</v>
      </c>
      <c r="BV586" s="411">
        <f t="shared" si="191"/>
        <v>0</v>
      </c>
      <c r="BW586" s="411">
        <v>0</v>
      </c>
      <c r="BX586" s="411">
        <v>0</v>
      </c>
      <c r="BY586" s="411">
        <v>0</v>
      </c>
      <c r="BZ586" s="411">
        <v>0</v>
      </c>
      <c r="CA586" s="411">
        <v>0</v>
      </c>
      <c r="CB586" s="411">
        <v>0</v>
      </c>
      <c r="CC586" s="411">
        <v>0</v>
      </c>
      <c r="CD586" s="411">
        <v>0</v>
      </c>
      <c r="CE586" s="411">
        <v>0</v>
      </c>
      <c r="CF586" s="411">
        <v>0</v>
      </c>
      <c r="CG586" s="411">
        <v>0</v>
      </c>
      <c r="CH586" s="412">
        <v>0</v>
      </c>
      <c r="CI586" s="411">
        <f t="shared" si="192"/>
        <v>0</v>
      </c>
      <c r="CJ586" s="411">
        <v>0</v>
      </c>
      <c r="CK586" s="411">
        <v>0</v>
      </c>
      <c r="CL586" s="411">
        <v>0</v>
      </c>
      <c r="CM586" s="411">
        <v>0</v>
      </c>
      <c r="CN586" s="411">
        <v>0</v>
      </c>
      <c r="CO586" s="411">
        <v>0</v>
      </c>
      <c r="CP586" s="411">
        <v>0</v>
      </c>
      <c r="CQ586" s="411">
        <v>0</v>
      </c>
      <c r="CR586" s="411">
        <v>0</v>
      </c>
      <c r="CS586" s="411">
        <v>0</v>
      </c>
      <c r="CT586" s="411">
        <v>0</v>
      </c>
      <c r="CU586" s="412">
        <v>0</v>
      </c>
      <c r="CV586" s="411">
        <f t="shared" si="193"/>
        <v>0</v>
      </c>
      <c r="CW586" s="411">
        <v>0</v>
      </c>
      <c r="CX586" s="411">
        <v>0</v>
      </c>
      <c r="CY586" s="411">
        <v>0</v>
      </c>
      <c r="CZ586" s="411">
        <v>0</v>
      </c>
      <c r="DA586" s="411">
        <v>0</v>
      </c>
      <c r="DB586" s="411">
        <v>0</v>
      </c>
      <c r="DC586" s="411">
        <v>0</v>
      </c>
      <c r="DD586" s="411">
        <v>0</v>
      </c>
      <c r="DE586" s="411">
        <v>0</v>
      </c>
      <c r="DF586" s="411">
        <v>0</v>
      </c>
      <c r="DG586" s="411">
        <v>0</v>
      </c>
      <c r="DH586" s="412">
        <v>0</v>
      </c>
      <c r="DI586" s="411">
        <f t="shared" si="194"/>
        <v>0</v>
      </c>
      <c r="DJ586" s="411">
        <v>0</v>
      </c>
      <c r="DK586" s="411">
        <v>0</v>
      </c>
      <c r="DL586" s="411">
        <v>0</v>
      </c>
      <c r="DM586" s="411">
        <v>0</v>
      </c>
      <c r="DN586" s="411">
        <v>0</v>
      </c>
      <c r="DO586" s="411">
        <v>0</v>
      </c>
      <c r="DP586" s="411">
        <v>0</v>
      </c>
      <c r="DQ586" s="411">
        <v>0</v>
      </c>
      <c r="DR586" s="411">
        <v>0</v>
      </c>
      <c r="DS586" s="411">
        <v>0</v>
      </c>
      <c r="DT586" s="411">
        <v>0</v>
      </c>
      <c r="DU586" s="412">
        <v>0</v>
      </c>
      <c r="DV586" s="411">
        <f t="shared" si="195"/>
        <v>0</v>
      </c>
      <c r="DW586" s="412">
        <v>0</v>
      </c>
      <c r="DX586" s="412">
        <v>0</v>
      </c>
      <c r="DY586" s="412">
        <v>0</v>
      </c>
      <c r="DZ586" s="412">
        <v>0</v>
      </c>
      <c r="EA586" s="412">
        <v>0</v>
      </c>
      <c r="EB586" s="412">
        <v>0</v>
      </c>
      <c r="EC586" s="412">
        <v>0</v>
      </c>
      <c r="ED586" s="412">
        <v>0</v>
      </c>
      <c r="EE586" s="412">
        <v>0</v>
      </c>
      <c r="EF586" s="412">
        <v>0</v>
      </c>
      <c r="EG586" s="412">
        <v>0</v>
      </c>
      <c r="EH586" s="412">
        <v>0</v>
      </c>
      <c r="EI586" s="411">
        <f t="shared" si="196"/>
        <v>0</v>
      </c>
      <c r="EK586" s="411">
        <f t="shared" si="197"/>
        <v>2</v>
      </c>
      <c r="EL586" s="7">
        <f t="shared" si="198"/>
        <v>-2</v>
      </c>
    </row>
    <row r="587" spans="1:142">
      <c r="A587" s="365" t="str">
        <f t="shared" si="180"/>
        <v xml:space="preserve"> 110</v>
      </c>
      <c r="B587" s="370" t="s">
        <v>954</v>
      </c>
      <c r="C587" s="370" t="s">
        <v>1208</v>
      </c>
      <c r="D587" s="411">
        <v>1</v>
      </c>
      <c r="E587" s="411">
        <v>1</v>
      </c>
      <c r="F587" s="411">
        <v>1</v>
      </c>
      <c r="G587" s="411">
        <v>1</v>
      </c>
      <c r="H587" s="411">
        <v>1</v>
      </c>
      <c r="I587" s="411">
        <v>0</v>
      </c>
      <c r="J587" s="411">
        <v>0</v>
      </c>
      <c r="K587" s="411">
        <v>0</v>
      </c>
      <c r="L587" s="411">
        <v>0</v>
      </c>
      <c r="M587" s="411">
        <v>0</v>
      </c>
      <c r="N587" s="411">
        <v>0</v>
      </c>
      <c r="O587" s="412">
        <v>3</v>
      </c>
      <c r="P587" s="411">
        <f t="shared" si="181"/>
        <v>8</v>
      </c>
      <c r="Q587" s="411">
        <f t="shared" si="182"/>
        <v>5</v>
      </c>
      <c r="R587" s="411">
        <f t="shared" si="183"/>
        <v>0</v>
      </c>
      <c r="S587" s="411">
        <f t="shared" si="184"/>
        <v>3</v>
      </c>
      <c r="T587" s="411">
        <v>0</v>
      </c>
      <c r="U587" s="411">
        <v>0</v>
      </c>
      <c r="V587" s="411">
        <v>0</v>
      </c>
      <c r="W587" s="411">
        <v>0</v>
      </c>
      <c r="X587" s="411">
        <v>0</v>
      </c>
      <c r="Y587" s="411">
        <v>0</v>
      </c>
      <c r="Z587" s="411">
        <v>0</v>
      </c>
      <c r="AA587" s="411">
        <v>0</v>
      </c>
      <c r="AB587" s="411">
        <v>0</v>
      </c>
      <c r="AC587" s="411">
        <v>0</v>
      </c>
      <c r="AD587" s="411">
        <v>0</v>
      </c>
      <c r="AE587" s="412">
        <v>0</v>
      </c>
      <c r="AF587" s="411">
        <f t="shared" si="185"/>
        <v>0</v>
      </c>
      <c r="AG587" s="411">
        <v>0</v>
      </c>
      <c r="AH587" s="411">
        <v>0</v>
      </c>
      <c r="AI587" s="411">
        <v>0</v>
      </c>
      <c r="AJ587" s="411">
        <v>0</v>
      </c>
      <c r="AK587" s="411">
        <v>0</v>
      </c>
      <c r="AL587" s="411">
        <v>0</v>
      </c>
      <c r="AM587" s="411">
        <v>0</v>
      </c>
      <c r="AN587" s="411">
        <v>0</v>
      </c>
      <c r="AO587" s="411">
        <v>0</v>
      </c>
      <c r="AP587" s="411">
        <v>0</v>
      </c>
      <c r="AQ587" s="411">
        <v>0</v>
      </c>
      <c r="AR587" s="412">
        <v>0</v>
      </c>
      <c r="AS587" s="411">
        <f t="shared" si="186"/>
        <v>0</v>
      </c>
      <c r="AT587" s="411">
        <f t="shared" si="187"/>
        <v>0</v>
      </c>
      <c r="AU587" s="411">
        <f t="shared" si="188"/>
        <v>0</v>
      </c>
      <c r="AV587" s="411">
        <f t="shared" si="189"/>
        <v>0</v>
      </c>
      <c r="AW587" s="411">
        <v>0</v>
      </c>
      <c r="AX587" s="411">
        <v>0</v>
      </c>
      <c r="AY587" s="411">
        <v>0</v>
      </c>
      <c r="AZ587" s="411">
        <v>0</v>
      </c>
      <c r="BA587" s="411">
        <v>0</v>
      </c>
      <c r="BB587" s="411">
        <v>0</v>
      </c>
      <c r="BC587" s="411">
        <v>0</v>
      </c>
      <c r="BD587" s="411">
        <v>0</v>
      </c>
      <c r="BE587" s="411">
        <v>0</v>
      </c>
      <c r="BF587" s="411">
        <v>0</v>
      </c>
      <c r="BG587" s="411">
        <v>0</v>
      </c>
      <c r="BH587" s="412">
        <v>0</v>
      </c>
      <c r="BI587" s="411">
        <f t="shared" si="190"/>
        <v>0</v>
      </c>
      <c r="BJ587" s="411">
        <v>0</v>
      </c>
      <c r="BK587" s="411">
        <v>0</v>
      </c>
      <c r="BL587" s="411">
        <v>0</v>
      </c>
      <c r="BM587" s="411">
        <v>0</v>
      </c>
      <c r="BN587" s="411">
        <v>0</v>
      </c>
      <c r="BO587" s="411">
        <v>0</v>
      </c>
      <c r="BP587" s="411">
        <v>0</v>
      </c>
      <c r="BQ587" s="411">
        <v>0</v>
      </c>
      <c r="BR587" s="411">
        <v>0</v>
      </c>
      <c r="BS587" s="411">
        <v>0</v>
      </c>
      <c r="BT587" s="411">
        <v>0</v>
      </c>
      <c r="BU587" s="412">
        <v>0</v>
      </c>
      <c r="BV587" s="411">
        <f t="shared" si="191"/>
        <v>0</v>
      </c>
      <c r="BW587" s="411">
        <v>0</v>
      </c>
      <c r="BX587" s="411">
        <v>0</v>
      </c>
      <c r="BY587" s="411">
        <v>0</v>
      </c>
      <c r="BZ587" s="411">
        <v>0</v>
      </c>
      <c r="CA587" s="411">
        <v>0</v>
      </c>
      <c r="CB587" s="411">
        <v>0</v>
      </c>
      <c r="CC587" s="411">
        <v>0</v>
      </c>
      <c r="CD587" s="411">
        <v>0</v>
      </c>
      <c r="CE587" s="411">
        <v>0</v>
      </c>
      <c r="CF587" s="411">
        <v>0</v>
      </c>
      <c r="CG587" s="411">
        <v>0</v>
      </c>
      <c r="CH587" s="412">
        <v>0</v>
      </c>
      <c r="CI587" s="411">
        <f t="shared" si="192"/>
        <v>0</v>
      </c>
      <c r="CJ587" s="411">
        <v>0</v>
      </c>
      <c r="CK587" s="411">
        <v>0</v>
      </c>
      <c r="CL587" s="411">
        <v>0</v>
      </c>
      <c r="CM587" s="411">
        <v>0</v>
      </c>
      <c r="CN587" s="411">
        <v>0</v>
      </c>
      <c r="CO587" s="411">
        <v>0</v>
      </c>
      <c r="CP587" s="411">
        <v>0</v>
      </c>
      <c r="CQ587" s="411">
        <v>0</v>
      </c>
      <c r="CR587" s="411">
        <v>0</v>
      </c>
      <c r="CS587" s="411">
        <v>0</v>
      </c>
      <c r="CT587" s="411">
        <v>0</v>
      </c>
      <c r="CU587" s="412">
        <v>0</v>
      </c>
      <c r="CV587" s="411">
        <f t="shared" si="193"/>
        <v>0</v>
      </c>
      <c r="CW587" s="411">
        <v>0</v>
      </c>
      <c r="CX587" s="411">
        <v>0</v>
      </c>
      <c r="CY587" s="411">
        <v>0</v>
      </c>
      <c r="CZ587" s="411">
        <v>0</v>
      </c>
      <c r="DA587" s="411">
        <v>0</v>
      </c>
      <c r="DB587" s="411">
        <v>0</v>
      </c>
      <c r="DC587" s="411">
        <v>0</v>
      </c>
      <c r="DD587" s="411">
        <v>0</v>
      </c>
      <c r="DE587" s="411">
        <v>0</v>
      </c>
      <c r="DF587" s="411">
        <v>0</v>
      </c>
      <c r="DG587" s="411">
        <v>0</v>
      </c>
      <c r="DH587" s="412">
        <v>0</v>
      </c>
      <c r="DI587" s="411">
        <f t="shared" si="194"/>
        <v>0</v>
      </c>
      <c r="DJ587" s="411">
        <v>0</v>
      </c>
      <c r="DK587" s="411">
        <v>0</v>
      </c>
      <c r="DL587" s="411">
        <v>0</v>
      </c>
      <c r="DM587" s="411">
        <v>0</v>
      </c>
      <c r="DN587" s="411">
        <v>0</v>
      </c>
      <c r="DO587" s="411">
        <v>0</v>
      </c>
      <c r="DP587" s="411">
        <v>0</v>
      </c>
      <c r="DQ587" s="411">
        <v>0</v>
      </c>
      <c r="DR587" s="411">
        <v>0</v>
      </c>
      <c r="DS587" s="411">
        <v>0</v>
      </c>
      <c r="DT587" s="411">
        <v>0</v>
      </c>
      <c r="DU587" s="412">
        <v>0</v>
      </c>
      <c r="DV587" s="411">
        <f t="shared" si="195"/>
        <v>0</v>
      </c>
      <c r="DW587" s="412">
        <v>0</v>
      </c>
      <c r="DX587" s="412">
        <v>0</v>
      </c>
      <c r="DY587" s="412">
        <v>0</v>
      </c>
      <c r="DZ587" s="412">
        <v>0</v>
      </c>
      <c r="EA587" s="412">
        <v>0</v>
      </c>
      <c r="EB587" s="412">
        <v>0</v>
      </c>
      <c r="EC587" s="412">
        <v>0</v>
      </c>
      <c r="ED587" s="412">
        <v>0</v>
      </c>
      <c r="EE587" s="412">
        <v>0</v>
      </c>
      <c r="EF587" s="412">
        <v>0</v>
      </c>
      <c r="EG587" s="412">
        <v>0</v>
      </c>
      <c r="EH587" s="412">
        <v>0</v>
      </c>
      <c r="EI587" s="411">
        <f t="shared" si="196"/>
        <v>0</v>
      </c>
      <c r="EK587" s="411">
        <f t="shared" si="197"/>
        <v>8</v>
      </c>
      <c r="EL587" s="7">
        <f t="shared" si="198"/>
        <v>-8</v>
      </c>
    </row>
    <row r="588" spans="1:142">
      <c r="A588" s="365" t="str">
        <f t="shared" si="180"/>
        <v xml:space="preserve"> 110</v>
      </c>
      <c r="B588" s="370" t="s">
        <v>954</v>
      </c>
      <c r="C588" s="370" t="s">
        <v>1209</v>
      </c>
      <c r="D588" s="411">
        <v>1</v>
      </c>
      <c r="E588" s="411">
        <v>1</v>
      </c>
      <c r="F588" s="411">
        <v>1</v>
      </c>
      <c r="G588" s="411">
        <v>1</v>
      </c>
      <c r="H588" s="411">
        <v>1</v>
      </c>
      <c r="I588" s="411">
        <v>0</v>
      </c>
      <c r="J588" s="411">
        <v>0</v>
      </c>
      <c r="K588" s="411">
        <v>0</v>
      </c>
      <c r="L588" s="411">
        <v>0</v>
      </c>
      <c r="M588" s="411">
        <v>0</v>
      </c>
      <c r="N588" s="411">
        <v>0</v>
      </c>
      <c r="O588" s="412">
        <v>3</v>
      </c>
      <c r="P588" s="411">
        <f t="shared" si="181"/>
        <v>8</v>
      </c>
      <c r="Q588" s="411">
        <f t="shared" si="182"/>
        <v>5</v>
      </c>
      <c r="R588" s="411">
        <f t="shared" si="183"/>
        <v>0</v>
      </c>
      <c r="S588" s="411">
        <f t="shared" si="184"/>
        <v>3</v>
      </c>
      <c r="T588" s="411">
        <v>0</v>
      </c>
      <c r="U588" s="411">
        <v>0</v>
      </c>
      <c r="V588" s="411">
        <v>0</v>
      </c>
      <c r="W588" s="411">
        <v>0</v>
      </c>
      <c r="X588" s="411">
        <v>0</v>
      </c>
      <c r="Y588" s="411">
        <v>0</v>
      </c>
      <c r="Z588" s="411">
        <v>0</v>
      </c>
      <c r="AA588" s="411">
        <v>0</v>
      </c>
      <c r="AB588" s="411">
        <v>0</v>
      </c>
      <c r="AC588" s="411">
        <v>0</v>
      </c>
      <c r="AD588" s="411">
        <v>0</v>
      </c>
      <c r="AE588" s="412">
        <v>0</v>
      </c>
      <c r="AF588" s="411">
        <f t="shared" si="185"/>
        <v>0</v>
      </c>
      <c r="AG588" s="411">
        <v>0</v>
      </c>
      <c r="AH588" s="411">
        <v>0</v>
      </c>
      <c r="AI588" s="411">
        <v>0</v>
      </c>
      <c r="AJ588" s="411">
        <v>0</v>
      </c>
      <c r="AK588" s="411">
        <v>0</v>
      </c>
      <c r="AL588" s="411">
        <v>0</v>
      </c>
      <c r="AM588" s="411">
        <v>0</v>
      </c>
      <c r="AN588" s="411">
        <v>0</v>
      </c>
      <c r="AO588" s="411">
        <v>0</v>
      </c>
      <c r="AP588" s="411">
        <v>0</v>
      </c>
      <c r="AQ588" s="411">
        <v>0</v>
      </c>
      <c r="AR588" s="412">
        <v>0</v>
      </c>
      <c r="AS588" s="411">
        <f t="shared" si="186"/>
        <v>0</v>
      </c>
      <c r="AT588" s="411">
        <f t="shared" si="187"/>
        <v>0</v>
      </c>
      <c r="AU588" s="411">
        <f t="shared" si="188"/>
        <v>0</v>
      </c>
      <c r="AV588" s="411">
        <f t="shared" si="189"/>
        <v>0</v>
      </c>
      <c r="AW588" s="411">
        <v>0</v>
      </c>
      <c r="AX588" s="411">
        <v>0</v>
      </c>
      <c r="AY588" s="411">
        <v>0</v>
      </c>
      <c r="AZ588" s="411">
        <v>0</v>
      </c>
      <c r="BA588" s="411">
        <v>0</v>
      </c>
      <c r="BB588" s="411">
        <v>0</v>
      </c>
      <c r="BC588" s="411">
        <v>0</v>
      </c>
      <c r="BD588" s="411">
        <v>0</v>
      </c>
      <c r="BE588" s="411">
        <v>0</v>
      </c>
      <c r="BF588" s="411">
        <v>0</v>
      </c>
      <c r="BG588" s="411">
        <v>0</v>
      </c>
      <c r="BH588" s="412">
        <v>0</v>
      </c>
      <c r="BI588" s="411">
        <f t="shared" si="190"/>
        <v>0</v>
      </c>
      <c r="BJ588" s="411">
        <v>0</v>
      </c>
      <c r="BK588" s="411">
        <v>0</v>
      </c>
      <c r="BL588" s="411">
        <v>0</v>
      </c>
      <c r="BM588" s="411">
        <v>0</v>
      </c>
      <c r="BN588" s="411">
        <v>0</v>
      </c>
      <c r="BO588" s="411">
        <v>0</v>
      </c>
      <c r="BP588" s="411">
        <v>0</v>
      </c>
      <c r="BQ588" s="411">
        <v>0</v>
      </c>
      <c r="BR588" s="411">
        <v>0</v>
      </c>
      <c r="BS588" s="411">
        <v>0</v>
      </c>
      <c r="BT588" s="411">
        <v>0</v>
      </c>
      <c r="BU588" s="412">
        <v>0</v>
      </c>
      <c r="BV588" s="411">
        <f t="shared" si="191"/>
        <v>0</v>
      </c>
      <c r="BW588" s="411">
        <v>0</v>
      </c>
      <c r="BX588" s="411">
        <v>0</v>
      </c>
      <c r="BY588" s="411">
        <v>0</v>
      </c>
      <c r="BZ588" s="411">
        <v>0</v>
      </c>
      <c r="CA588" s="411">
        <v>0</v>
      </c>
      <c r="CB588" s="411">
        <v>0</v>
      </c>
      <c r="CC588" s="411">
        <v>0</v>
      </c>
      <c r="CD588" s="411">
        <v>0</v>
      </c>
      <c r="CE588" s="411">
        <v>0</v>
      </c>
      <c r="CF588" s="411">
        <v>0</v>
      </c>
      <c r="CG588" s="411">
        <v>0</v>
      </c>
      <c r="CH588" s="412">
        <v>0</v>
      </c>
      <c r="CI588" s="411">
        <f t="shared" si="192"/>
        <v>0</v>
      </c>
      <c r="CJ588" s="411">
        <v>0</v>
      </c>
      <c r="CK588" s="411">
        <v>0</v>
      </c>
      <c r="CL588" s="411">
        <v>0</v>
      </c>
      <c r="CM588" s="411">
        <v>0</v>
      </c>
      <c r="CN588" s="411">
        <v>0</v>
      </c>
      <c r="CO588" s="411">
        <v>0</v>
      </c>
      <c r="CP588" s="411">
        <v>0</v>
      </c>
      <c r="CQ588" s="411">
        <v>0</v>
      </c>
      <c r="CR588" s="411">
        <v>0</v>
      </c>
      <c r="CS588" s="411">
        <v>0</v>
      </c>
      <c r="CT588" s="411">
        <v>0</v>
      </c>
      <c r="CU588" s="412">
        <v>0</v>
      </c>
      <c r="CV588" s="411">
        <f t="shared" si="193"/>
        <v>0</v>
      </c>
      <c r="CW588" s="411">
        <v>0</v>
      </c>
      <c r="CX588" s="411">
        <v>0</v>
      </c>
      <c r="CY588" s="411">
        <v>0</v>
      </c>
      <c r="CZ588" s="411">
        <v>0</v>
      </c>
      <c r="DA588" s="411">
        <v>0</v>
      </c>
      <c r="DB588" s="411">
        <v>0</v>
      </c>
      <c r="DC588" s="411">
        <v>0</v>
      </c>
      <c r="DD588" s="411">
        <v>0</v>
      </c>
      <c r="DE588" s="411">
        <v>0</v>
      </c>
      <c r="DF588" s="411">
        <v>0</v>
      </c>
      <c r="DG588" s="411">
        <v>0</v>
      </c>
      <c r="DH588" s="412">
        <v>0</v>
      </c>
      <c r="DI588" s="411">
        <f t="shared" si="194"/>
        <v>0</v>
      </c>
      <c r="DJ588" s="411">
        <v>0</v>
      </c>
      <c r="DK588" s="411">
        <v>0</v>
      </c>
      <c r="DL588" s="411">
        <v>0</v>
      </c>
      <c r="DM588" s="411">
        <v>0</v>
      </c>
      <c r="DN588" s="411">
        <v>0</v>
      </c>
      <c r="DO588" s="411">
        <v>0</v>
      </c>
      <c r="DP588" s="411">
        <v>0</v>
      </c>
      <c r="DQ588" s="411">
        <v>0</v>
      </c>
      <c r="DR588" s="411">
        <v>0</v>
      </c>
      <c r="DS588" s="411">
        <v>0</v>
      </c>
      <c r="DT588" s="411">
        <v>0</v>
      </c>
      <c r="DU588" s="412">
        <v>0</v>
      </c>
      <c r="DV588" s="411">
        <f t="shared" si="195"/>
        <v>0</v>
      </c>
      <c r="DW588" s="412">
        <v>0</v>
      </c>
      <c r="DX588" s="412">
        <v>0</v>
      </c>
      <c r="DY588" s="412">
        <v>0</v>
      </c>
      <c r="DZ588" s="412">
        <v>0</v>
      </c>
      <c r="EA588" s="412">
        <v>0</v>
      </c>
      <c r="EB588" s="412">
        <v>0</v>
      </c>
      <c r="EC588" s="412">
        <v>0</v>
      </c>
      <c r="ED588" s="412">
        <v>0</v>
      </c>
      <c r="EE588" s="412">
        <v>0</v>
      </c>
      <c r="EF588" s="412">
        <v>0</v>
      </c>
      <c r="EG588" s="412">
        <v>0</v>
      </c>
      <c r="EH588" s="412">
        <v>0</v>
      </c>
      <c r="EI588" s="411">
        <f t="shared" si="196"/>
        <v>0</v>
      </c>
      <c r="EK588" s="411">
        <f t="shared" si="197"/>
        <v>8</v>
      </c>
      <c r="EL588" s="7">
        <f t="shared" si="198"/>
        <v>-8</v>
      </c>
    </row>
    <row r="589" spans="1:142">
      <c r="A589" s="365" t="str">
        <f t="shared" si="180"/>
        <v xml:space="preserve"> 110</v>
      </c>
      <c r="B589" s="370" t="s">
        <v>954</v>
      </c>
      <c r="C589" s="370" t="s">
        <v>1187</v>
      </c>
      <c r="D589" s="411">
        <v>62</v>
      </c>
      <c r="E589" s="411">
        <v>60</v>
      </c>
      <c r="F589" s="411">
        <v>60</v>
      </c>
      <c r="G589" s="411">
        <v>57</v>
      </c>
      <c r="H589" s="411">
        <v>57</v>
      </c>
      <c r="I589" s="411">
        <v>55</v>
      </c>
      <c r="J589" s="411">
        <v>52</v>
      </c>
      <c r="K589" s="411">
        <v>52</v>
      </c>
      <c r="L589" s="411">
        <v>52</v>
      </c>
      <c r="M589" s="411">
        <v>52</v>
      </c>
      <c r="N589" s="411">
        <v>52</v>
      </c>
      <c r="O589" s="412">
        <v>49</v>
      </c>
      <c r="P589" s="411">
        <f t="shared" si="181"/>
        <v>660</v>
      </c>
      <c r="Q589" s="411">
        <f t="shared" si="182"/>
        <v>401.32258064516128</v>
      </c>
      <c r="R589" s="411">
        <f t="shared" si="183"/>
        <v>91.332591768631815</v>
      </c>
      <c r="S589" s="411">
        <f t="shared" si="184"/>
        <v>167.34482758620689</v>
      </c>
      <c r="T589" s="411">
        <v>0</v>
      </c>
      <c r="U589" s="411">
        <v>0</v>
      </c>
      <c r="V589" s="411">
        <v>0</v>
      </c>
      <c r="W589" s="411">
        <v>0</v>
      </c>
      <c r="X589" s="411">
        <v>0</v>
      </c>
      <c r="Y589" s="411">
        <v>0</v>
      </c>
      <c r="Z589" s="411">
        <v>0</v>
      </c>
      <c r="AA589" s="411">
        <v>0</v>
      </c>
      <c r="AB589" s="411">
        <v>0</v>
      </c>
      <c r="AC589" s="411">
        <v>0</v>
      </c>
      <c r="AD589" s="411">
        <v>0</v>
      </c>
      <c r="AE589" s="412">
        <v>0</v>
      </c>
      <c r="AF589" s="411">
        <f t="shared" si="185"/>
        <v>0</v>
      </c>
      <c r="AG589" s="411">
        <v>0</v>
      </c>
      <c r="AH589" s="411">
        <v>0</v>
      </c>
      <c r="AI589" s="411">
        <v>0</v>
      </c>
      <c r="AJ589" s="411">
        <v>0</v>
      </c>
      <c r="AK589" s="411">
        <v>0</v>
      </c>
      <c r="AL589" s="411">
        <v>0</v>
      </c>
      <c r="AM589" s="411">
        <v>0</v>
      </c>
      <c r="AN589" s="411">
        <v>0</v>
      </c>
      <c r="AO589" s="411">
        <v>0</v>
      </c>
      <c r="AP589" s="411">
        <v>0</v>
      </c>
      <c r="AQ589" s="411">
        <v>0</v>
      </c>
      <c r="AR589" s="412">
        <v>0</v>
      </c>
      <c r="AS589" s="411">
        <f t="shared" si="186"/>
        <v>0</v>
      </c>
      <c r="AT589" s="411">
        <f t="shared" si="187"/>
        <v>0</v>
      </c>
      <c r="AU589" s="411">
        <f t="shared" si="188"/>
        <v>0</v>
      </c>
      <c r="AV589" s="411">
        <f t="shared" si="189"/>
        <v>0</v>
      </c>
      <c r="AW589" s="411">
        <v>0</v>
      </c>
      <c r="AX589" s="411">
        <v>0</v>
      </c>
      <c r="AY589" s="411">
        <v>0</v>
      </c>
      <c r="AZ589" s="411">
        <v>0</v>
      </c>
      <c r="BA589" s="411">
        <v>0</v>
      </c>
      <c r="BB589" s="411">
        <v>0</v>
      </c>
      <c r="BC589" s="411">
        <v>0</v>
      </c>
      <c r="BD589" s="411">
        <v>0</v>
      </c>
      <c r="BE589" s="411">
        <v>0</v>
      </c>
      <c r="BF589" s="411">
        <v>0</v>
      </c>
      <c r="BG589" s="411">
        <v>0</v>
      </c>
      <c r="BH589" s="412">
        <v>0</v>
      </c>
      <c r="BI589" s="411">
        <f t="shared" si="190"/>
        <v>0</v>
      </c>
      <c r="BJ589" s="411">
        <v>0</v>
      </c>
      <c r="BK589" s="411">
        <v>0</v>
      </c>
      <c r="BL589" s="411">
        <v>0</v>
      </c>
      <c r="BM589" s="411">
        <v>0</v>
      </c>
      <c r="BN589" s="411">
        <v>0</v>
      </c>
      <c r="BO589" s="411">
        <v>0</v>
      </c>
      <c r="BP589" s="411">
        <v>0</v>
      </c>
      <c r="BQ589" s="411">
        <v>0</v>
      </c>
      <c r="BR589" s="411">
        <v>0</v>
      </c>
      <c r="BS589" s="411">
        <v>0</v>
      </c>
      <c r="BT589" s="411">
        <v>0</v>
      </c>
      <c r="BU589" s="412">
        <v>0</v>
      </c>
      <c r="BV589" s="411">
        <f t="shared" si="191"/>
        <v>0</v>
      </c>
      <c r="BW589" s="411">
        <v>0</v>
      </c>
      <c r="BX589" s="411">
        <v>0</v>
      </c>
      <c r="BY589" s="411">
        <v>0</v>
      </c>
      <c r="BZ589" s="411">
        <v>0</v>
      </c>
      <c r="CA589" s="411">
        <v>0</v>
      </c>
      <c r="CB589" s="411">
        <v>0</v>
      </c>
      <c r="CC589" s="411">
        <v>0</v>
      </c>
      <c r="CD589" s="411">
        <v>0</v>
      </c>
      <c r="CE589" s="411">
        <v>0</v>
      </c>
      <c r="CF589" s="411">
        <v>0</v>
      </c>
      <c r="CG589" s="411">
        <v>0</v>
      </c>
      <c r="CH589" s="412">
        <v>0</v>
      </c>
      <c r="CI589" s="411">
        <f t="shared" si="192"/>
        <v>0</v>
      </c>
      <c r="CJ589" s="411">
        <v>0</v>
      </c>
      <c r="CK589" s="411">
        <v>0</v>
      </c>
      <c r="CL589" s="411">
        <v>0</v>
      </c>
      <c r="CM589" s="411">
        <v>0</v>
      </c>
      <c r="CN589" s="411">
        <v>0</v>
      </c>
      <c r="CO589" s="411">
        <v>0</v>
      </c>
      <c r="CP589" s="411">
        <v>0</v>
      </c>
      <c r="CQ589" s="411">
        <v>0</v>
      </c>
      <c r="CR589" s="411">
        <v>0</v>
      </c>
      <c r="CS589" s="411">
        <v>0</v>
      </c>
      <c r="CT589" s="411">
        <v>0</v>
      </c>
      <c r="CU589" s="412">
        <v>0</v>
      </c>
      <c r="CV589" s="411">
        <f t="shared" si="193"/>
        <v>0</v>
      </c>
      <c r="CW589" s="411">
        <v>0</v>
      </c>
      <c r="CX589" s="411">
        <v>0</v>
      </c>
      <c r="CY589" s="411">
        <v>0</v>
      </c>
      <c r="CZ589" s="411">
        <v>0</v>
      </c>
      <c r="DA589" s="411">
        <v>0</v>
      </c>
      <c r="DB589" s="411">
        <v>0</v>
      </c>
      <c r="DC589" s="411">
        <v>0</v>
      </c>
      <c r="DD589" s="411">
        <v>0</v>
      </c>
      <c r="DE589" s="411">
        <v>0</v>
      </c>
      <c r="DF589" s="411">
        <v>0</v>
      </c>
      <c r="DG589" s="411">
        <v>0</v>
      </c>
      <c r="DH589" s="412">
        <v>0</v>
      </c>
      <c r="DI589" s="411">
        <f t="shared" si="194"/>
        <v>0</v>
      </c>
      <c r="DJ589" s="411">
        <v>0</v>
      </c>
      <c r="DK589" s="411">
        <v>0</v>
      </c>
      <c r="DL589" s="411">
        <v>0</v>
      </c>
      <c r="DM589" s="411">
        <v>0</v>
      </c>
      <c r="DN589" s="411">
        <v>0</v>
      </c>
      <c r="DO589" s="411">
        <v>0</v>
      </c>
      <c r="DP589" s="411">
        <v>0</v>
      </c>
      <c r="DQ589" s="411">
        <v>0</v>
      </c>
      <c r="DR589" s="411">
        <v>0</v>
      </c>
      <c r="DS589" s="411">
        <v>0</v>
      </c>
      <c r="DT589" s="411">
        <v>0</v>
      </c>
      <c r="DU589" s="412">
        <v>0</v>
      </c>
      <c r="DV589" s="411">
        <f t="shared" si="195"/>
        <v>0</v>
      </c>
      <c r="DW589" s="412">
        <v>0</v>
      </c>
      <c r="DX589" s="412">
        <v>0</v>
      </c>
      <c r="DY589" s="412">
        <v>0</v>
      </c>
      <c r="DZ589" s="412">
        <v>0</v>
      </c>
      <c r="EA589" s="412">
        <v>0</v>
      </c>
      <c r="EB589" s="412">
        <v>0</v>
      </c>
      <c r="EC589" s="412">
        <v>0</v>
      </c>
      <c r="ED589" s="412">
        <v>0</v>
      </c>
      <c r="EE589" s="412">
        <v>0</v>
      </c>
      <c r="EF589" s="412">
        <v>0</v>
      </c>
      <c r="EG589" s="412">
        <v>0</v>
      </c>
      <c r="EH589" s="412">
        <v>0</v>
      </c>
      <c r="EI589" s="411">
        <f t="shared" si="196"/>
        <v>0</v>
      </c>
      <c r="EK589" s="411">
        <f t="shared" si="197"/>
        <v>660</v>
      </c>
      <c r="EL589" s="7">
        <f t="shared" si="198"/>
        <v>-660</v>
      </c>
    </row>
    <row r="590" spans="1:142">
      <c r="A590" s="365" t="str">
        <f t="shared" si="180"/>
        <v xml:space="preserve"> 110</v>
      </c>
      <c r="B590" s="370" t="s">
        <v>954</v>
      </c>
      <c r="C590" s="370" t="s">
        <v>1188</v>
      </c>
      <c r="D590" s="411">
        <v>6</v>
      </c>
      <c r="E590" s="411">
        <v>0</v>
      </c>
      <c r="F590" s="411">
        <v>0</v>
      </c>
      <c r="G590" s="411">
        <v>1</v>
      </c>
      <c r="H590" s="411">
        <v>1</v>
      </c>
      <c r="I590" s="411">
        <v>0</v>
      </c>
      <c r="J590" s="411">
        <v>0</v>
      </c>
      <c r="K590" s="411">
        <v>2</v>
      </c>
      <c r="L590" s="411">
        <v>0</v>
      </c>
      <c r="M590" s="411">
        <v>0</v>
      </c>
      <c r="N590" s="411">
        <v>0</v>
      </c>
      <c r="O590" s="412">
        <v>0</v>
      </c>
      <c r="P590" s="411">
        <f t="shared" si="181"/>
        <v>10</v>
      </c>
      <c r="Q590" s="411">
        <f t="shared" si="182"/>
        <v>8</v>
      </c>
      <c r="R590" s="411">
        <f t="shared" si="183"/>
        <v>2</v>
      </c>
      <c r="S590" s="411">
        <f t="shared" si="184"/>
        <v>0</v>
      </c>
      <c r="T590" s="411">
        <v>0</v>
      </c>
      <c r="U590" s="411">
        <v>0</v>
      </c>
      <c r="V590" s="411">
        <v>0</v>
      </c>
      <c r="W590" s="411">
        <v>0</v>
      </c>
      <c r="X590" s="411">
        <v>0</v>
      </c>
      <c r="Y590" s="411">
        <v>0</v>
      </c>
      <c r="Z590" s="411">
        <v>0</v>
      </c>
      <c r="AA590" s="411">
        <v>0</v>
      </c>
      <c r="AB590" s="411">
        <v>0</v>
      </c>
      <c r="AC590" s="411">
        <v>0</v>
      </c>
      <c r="AD590" s="411">
        <v>0</v>
      </c>
      <c r="AE590" s="412">
        <v>0</v>
      </c>
      <c r="AF590" s="411">
        <f t="shared" si="185"/>
        <v>0</v>
      </c>
      <c r="AG590" s="411">
        <v>0</v>
      </c>
      <c r="AH590" s="411">
        <v>0</v>
      </c>
      <c r="AI590" s="411">
        <v>0</v>
      </c>
      <c r="AJ590" s="411">
        <v>0</v>
      </c>
      <c r="AK590" s="411">
        <v>0</v>
      </c>
      <c r="AL590" s="411">
        <v>0</v>
      </c>
      <c r="AM590" s="411">
        <v>0</v>
      </c>
      <c r="AN590" s="411">
        <v>0</v>
      </c>
      <c r="AO590" s="411">
        <v>0</v>
      </c>
      <c r="AP590" s="411">
        <v>0</v>
      </c>
      <c r="AQ590" s="411">
        <v>0</v>
      </c>
      <c r="AR590" s="412">
        <v>0</v>
      </c>
      <c r="AS590" s="411">
        <f t="shared" si="186"/>
        <v>0</v>
      </c>
      <c r="AT590" s="411">
        <f t="shared" si="187"/>
        <v>0</v>
      </c>
      <c r="AU590" s="411">
        <f t="shared" si="188"/>
        <v>0</v>
      </c>
      <c r="AV590" s="411">
        <f t="shared" si="189"/>
        <v>0</v>
      </c>
      <c r="AW590" s="411">
        <v>0</v>
      </c>
      <c r="AX590" s="411">
        <v>0</v>
      </c>
      <c r="AY590" s="411">
        <v>0</v>
      </c>
      <c r="AZ590" s="411">
        <v>0</v>
      </c>
      <c r="BA590" s="411">
        <v>0</v>
      </c>
      <c r="BB590" s="411">
        <v>0</v>
      </c>
      <c r="BC590" s="411">
        <v>0</v>
      </c>
      <c r="BD590" s="411">
        <v>0</v>
      </c>
      <c r="BE590" s="411">
        <v>0</v>
      </c>
      <c r="BF590" s="411">
        <v>0</v>
      </c>
      <c r="BG590" s="411">
        <v>0</v>
      </c>
      <c r="BH590" s="412">
        <v>0</v>
      </c>
      <c r="BI590" s="411">
        <f t="shared" si="190"/>
        <v>0</v>
      </c>
      <c r="BJ590" s="411">
        <v>0</v>
      </c>
      <c r="BK590" s="411">
        <v>0</v>
      </c>
      <c r="BL590" s="411">
        <v>0</v>
      </c>
      <c r="BM590" s="411">
        <v>0</v>
      </c>
      <c r="BN590" s="411">
        <v>0</v>
      </c>
      <c r="BO590" s="411">
        <v>0</v>
      </c>
      <c r="BP590" s="411">
        <v>0</v>
      </c>
      <c r="BQ590" s="411">
        <v>0</v>
      </c>
      <c r="BR590" s="411">
        <v>0</v>
      </c>
      <c r="BS590" s="411">
        <v>0</v>
      </c>
      <c r="BT590" s="411">
        <v>0</v>
      </c>
      <c r="BU590" s="412">
        <v>0</v>
      </c>
      <c r="BV590" s="411">
        <f t="shared" si="191"/>
        <v>0</v>
      </c>
      <c r="BW590" s="411">
        <v>0</v>
      </c>
      <c r="BX590" s="411">
        <v>0</v>
      </c>
      <c r="BY590" s="411">
        <v>0</v>
      </c>
      <c r="BZ590" s="411">
        <v>0</v>
      </c>
      <c r="CA590" s="411">
        <v>0</v>
      </c>
      <c r="CB590" s="411">
        <v>0</v>
      </c>
      <c r="CC590" s="411">
        <v>0</v>
      </c>
      <c r="CD590" s="411">
        <v>0</v>
      </c>
      <c r="CE590" s="411">
        <v>0</v>
      </c>
      <c r="CF590" s="411">
        <v>0</v>
      </c>
      <c r="CG590" s="411">
        <v>0</v>
      </c>
      <c r="CH590" s="412">
        <v>0</v>
      </c>
      <c r="CI590" s="411">
        <f t="shared" si="192"/>
        <v>0</v>
      </c>
      <c r="CJ590" s="411">
        <v>0</v>
      </c>
      <c r="CK590" s="411">
        <v>0</v>
      </c>
      <c r="CL590" s="411">
        <v>0</v>
      </c>
      <c r="CM590" s="411">
        <v>0</v>
      </c>
      <c r="CN590" s="411">
        <v>0</v>
      </c>
      <c r="CO590" s="411">
        <v>0</v>
      </c>
      <c r="CP590" s="411">
        <v>0</v>
      </c>
      <c r="CQ590" s="411">
        <v>0</v>
      </c>
      <c r="CR590" s="411">
        <v>0</v>
      </c>
      <c r="CS590" s="411">
        <v>0</v>
      </c>
      <c r="CT590" s="411">
        <v>0</v>
      </c>
      <c r="CU590" s="412">
        <v>0</v>
      </c>
      <c r="CV590" s="411">
        <f t="shared" si="193"/>
        <v>0</v>
      </c>
      <c r="CW590" s="411">
        <v>0</v>
      </c>
      <c r="CX590" s="411">
        <v>0</v>
      </c>
      <c r="CY590" s="411">
        <v>0</v>
      </c>
      <c r="CZ590" s="411">
        <v>0</v>
      </c>
      <c r="DA590" s="411">
        <v>0</v>
      </c>
      <c r="DB590" s="411">
        <v>0</v>
      </c>
      <c r="DC590" s="411">
        <v>0</v>
      </c>
      <c r="DD590" s="411">
        <v>0</v>
      </c>
      <c r="DE590" s="411">
        <v>0</v>
      </c>
      <c r="DF590" s="411">
        <v>0</v>
      </c>
      <c r="DG590" s="411">
        <v>0</v>
      </c>
      <c r="DH590" s="412">
        <v>0</v>
      </c>
      <c r="DI590" s="411">
        <f t="shared" si="194"/>
        <v>0</v>
      </c>
      <c r="DJ590" s="411">
        <v>0</v>
      </c>
      <c r="DK590" s="411">
        <v>0</v>
      </c>
      <c r="DL590" s="411">
        <v>0</v>
      </c>
      <c r="DM590" s="411">
        <v>0</v>
      </c>
      <c r="DN590" s="411">
        <v>0</v>
      </c>
      <c r="DO590" s="411">
        <v>0</v>
      </c>
      <c r="DP590" s="411">
        <v>0</v>
      </c>
      <c r="DQ590" s="411">
        <v>0</v>
      </c>
      <c r="DR590" s="411">
        <v>0</v>
      </c>
      <c r="DS590" s="411">
        <v>0</v>
      </c>
      <c r="DT590" s="411">
        <v>0</v>
      </c>
      <c r="DU590" s="412">
        <v>0</v>
      </c>
      <c r="DV590" s="411">
        <f t="shared" si="195"/>
        <v>0</v>
      </c>
      <c r="DW590" s="412">
        <v>0</v>
      </c>
      <c r="DX590" s="412">
        <v>0</v>
      </c>
      <c r="DY590" s="412">
        <v>0</v>
      </c>
      <c r="DZ590" s="412">
        <v>0</v>
      </c>
      <c r="EA590" s="412">
        <v>0</v>
      </c>
      <c r="EB590" s="412">
        <v>0</v>
      </c>
      <c r="EC590" s="412">
        <v>0</v>
      </c>
      <c r="ED590" s="412">
        <v>0</v>
      </c>
      <c r="EE590" s="412">
        <v>0</v>
      </c>
      <c r="EF590" s="412">
        <v>0</v>
      </c>
      <c r="EG590" s="412">
        <v>0</v>
      </c>
      <c r="EH590" s="412">
        <v>0</v>
      </c>
      <c r="EI590" s="411">
        <f t="shared" si="196"/>
        <v>0</v>
      </c>
      <c r="EK590" s="411">
        <f t="shared" si="197"/>
        <v>10</v>
      </c>
      <c r="EL590" s="7">
        <f t="shared" si="198"/>
        <v>-10</v>
      </c>
    </row>
    <row r="591" spans="1:142">
      <c r="A591" s="365" t="str">
        <f t="shared" si="180"/>
        <v xml:space="preserve"> 110</v>
      </c>
      <c r="B591" s="370" t="s">
        <v>954</v>
      </c>
      <c r="C591" s="370" t="s">
        <v>1190</v>
      </c>
      <c r="D591" s="411">
        <v>4</v>
      </c>
      <c r="E591" s="411">
        <v>0</v>
      </c>
      <c r="F591" s="411">
        <v>0</v>
      </c>
      <c r="G591" s="411">
        <v>1</v>
      </c>
      <c r="H591" s="411">
        <v>1</v>
      </c>
      <c r="I591" s="411">
        <v>0</v>
      </c>
      <c r="J591" s="411">
        <v>0</v>
      </c>
      <c r="K591" s="411">
        <v>2</v>
      </c>
      <c r="L591" s="411">
        <v>0</v>
      </c>
      <c r="M591" s="411">
        <v>0</v>
      </c>
      <c r="N591" s="411">
        <v>0</v>
      </c>
      <c r="O591" s="412">
        <v>0</v>
      </c>
      <c r="P591" s="411">
        <f t="shared" si="181"/>
        <v>8</v>
      </c>
      <c r="Q591" s="411">
        <f t="shared" si="182"/>
        <v>6</v>
      </c>
      <c r="R591" s="411">
        <f t="shared" si="183"/>
        <v>2</v>
      </c>
      <c r="S591" s="411">
        <f t="shared" si="184"/>
        <v>0</v>
      </c>
      <c r="T591" s="411">
        <v>0</v>
      </c>
      <c r="U591" s="411">
        <v>0</v>
      </c>
      <c r="V591" s="411">
        <v>0</v>
      </c>
      <c r="W591" s="411">
        <v>0</v>
      </c>
      <c r="X591" s="411">
        <v>0</v>
      </c>
      <c r="Y591" s="411">
        <v>0</v>
      </c>
      <c r="Z591" s="411">
        <v>0</v>
      </c>
      <c r="AA591" s="411">
        <v>0</v>
      </c>
      <c r="AB591" s="411">
        <v>0</v>
      </c>
      <c r="AC591" s="411">
        <v>0</v>
      </c>
      <c r="AD591" s="411">
        <v>0</v>
      </c>
      <c r="AE591" s="412">
        <v>0</v>
      </c>
      <c r="AF591" s="411">
        <f t="shared" si="185"/>
        <v>0</v>
      </c>
      <c r="AG591" s="411">
        <v>0</v>
      </c>
      <c r="AH591" s="411">
        <v>0</v>
      </c>
      <c r="AI591" s="411">
        <v>0</v>
      </c>
      <c r="AJ591" s="411">
        <v>0</v>
      </c>
      <c r="AK591" s="411">
        <v>0</v>
      </c>
      <c r="AL591" s="411">
        <v>0</v>
      </c>
      <c r="AM591" s="411">
        <v>0</v>
      </c>
      <c r="AN591" s="411">
        <v>0</v>
      </c>
      <c r="AO591" s="411">
        <v>0</v>
      </c>
      <c r="AP591" s="411">
        <v>0</v>
      </c>
      <c r="AQ591" s="411">
        <v>0</v>
      </c>
      <c r="AR591" s="412">
        <v>0</v>
      </c>
      <c r="AS591" s="411">
        <f t="shared" si="186"/>
        <v>0</v>
      </c>
      <c r="AT591" s="411">
        <f t="shared" si="187"/>
        <v>0</v>
      </c>
      <c r="AU591" s="411">
        <f t="shared" si="188"/>
        <v>0</v>
      </c>
      <c r="AV591" s="411">
        <f t="shared" si="189"/>
        <v>0</v>
      </c>
      <c r="AW591" s="411">
        <v>0</v>
      </c>
      <c r="AX591" s="411">
        <v>0</v>
      </c>
      <c r="AY591" s="411">
        <v>0</v>
      </c>
      <c r="AZ591" s="411">
        <v>0</v>
      </c>
      <c r="BA591" s="411">
        <v>0</v>
      </c>
      <c r="BB591" s="411">
        <v>0</v>
      </c>
      <c r="BC591" s="411">
        <v>0</v>
      </c>
      <c r="BD591" s="411">
        <v>0</v>
      </c>
      <c r="BE591" s="411">
        <v>0</v>
      </c>
      <c r="BF591" s="411">
        <v>0</v>
      </c>
      <c r="BG591" s="411">
        <v>0</v>
      </c>
      <c r="BH591" s="412">
        <v>0</v>
      </c>
      <c r="BI591" s="411">
        <f t="shared" si="190"/>
        <v>0</v>
      </c>
      <c r="BJ591" s="411">
        <v>0</v>
      </c>
      <c r="BK591" s="411">
        <v>0</v>
      </c>
      <c r="BL591" s="411">
        <v>0</v>
      </c>
      <c r="BM591" s="411">
        <v>0</v>
      </c>
      <c r="BN591" s="411">
        <v>0</v>
      </c>
      <c r="BO591" s="411">
        <v>0</v>
      </c>
      <c r="BP591" s="411">
        <v>0</v>
      </c>
      <c r="BQ591" s="411">
        <v>0</v>
      </c>
      <c r="BR591" s="411">
        <v>0</v>
      </c>
      <c r="BS591" s="411">
        <v>0</v>
      </c>
      <c r="BT591" s="411">
        <v>0</v>
      </c>
      <c r="BU591" s="412">
        <v>0</v>
      </c>
      <c r="BV591" s="411">
        <f t="shared" si="191"/>
        <v>0</v>
      </c>
      <c r="BW591" s="411">
        <v>0</v>
      </c>
      <c r="BX591" s="411">
        <v>0</v>
      </c>
      <c r="BY591" s="411">
        <v>0</v>
      </c>
      <c r="BZ591" s="411">
        <v>0</v>
      </c>
      <c r="CA591" s="411">
        <v>0</v>
      </c>
      <c r="CB591" s="411">
        <v>0</v>
      </c>
      <c r="CC591" s="411">
        <v>0</v>
      </c>
      <c r="CD591" s="411">
        <v>0</v>
      </c>
      <c r="CE591" s="411">
        <v>0</v>
      </c>
      <c r="CF591" s="411">
        <v>0</v>
      </c>
      <c r="CG591" s="411">
        <v>0</v>
      </c>
      <c r="CH591" s="412">
        <v>0</v>
      </c>
      <c r="CI591" s="411">
        <f t="shared" si="192"/>
        <v>0</v>
      </c>
      <c r="CJ591" s="411">
        <v>0</v>
      </c>
      <c r="CK591" s="411">
        <v>0</v>
      </c>
      <c r="CL591" s="411">
        <v>0</v>
      </c>
      <c r="CM591" s="411">
        <v>0</v>
      </c>
      <c r="CN591" s="411">
        <v>0</v>
      </c>
      <c r="CO591" s="411">
        <v>0</v>
      </c>
      <c r="CP591" s="411">
        <v>0</v>
      </c>
      <c r="CQ591" s="411">
        <v>0</v>
      </c>
      <c r="CR591" s="411">
        <v>0</v>
      </c>
      <c r="CS591" s="411">
        <v>0</v>
      </c>
      <c r="CT591" s="411">
        <v>0</v>
      </c>
      <c r="CU591" s="412">
        <v>0</v>
      </c>
      <c r="CV591" s="411">
        <f t="shared" si="193"/>
        <v>0</v>
      </c>
      <c r="CW591" s="411">
        <v>0</v>
      </c>
      <c r="CX591" s="411">
        <v>0</v>
      </c>
      <c r="CY591" s="411">
        <v>0</v>
      </c>
      <c r="CZ591" s="411">
        <v>0</v>
      </c>
      <c r="DA591" s="411">
        <v>0</v>
      </c>
      <c r="DB591" s="411">
        <v>0</v>
      </c>
      <c r="DC591" s="411">
        <v>0</v>
      </c>
      <c r="DD591" s="411">
        <v>0</v>
      </c>
      <c r="DE591" s="411">
        <v>0</v>
      </c>
      <c r="DF591" s="411">
        <v>0</v>
      </c>
      <c r="DG591" s="411">
        <v>0</v>
      </c>
      <c r="DH591" s="412">
        <v>0</v>
      </c>
      <c r="DI591" s="411">
        <f t="shared" si="194"/>
        <v>0</v>
      </c>
      <c r="DJ591" s="411">
        <v>0</v>
      </c>
      <c r="DK591" s="411">
        <v>0</v>
      </c>
      <c r="DL591" s="411">
        <v>0</v>
      </c>
      <c r="DM591" s="411">
        <v>0</v>
      </c>
      <c r="DN591" s="411">
        <v>0</v>
      </c>
      <c r="DO591" s="411">
        <v>0</v>
      </c>
      <c r="DP591" s="411">
        <v>0</v>
      </c>
      <c r="DQ591" s="411">
        <v>0</v>
      </c>
      <c r="DR591" s="411">
        <v>0</v>
      </c>
      <c r="DS591" s="411">
        <v>0</v>
      </c>
      <c r="DT591" s="411">
        <v>0</v>
      </c>
      <c r="DU591" s="412">
        <v>0</v>
      </c>
      <c r="DV591" s="411">
        <f t="shared" si="195"/>
        <v>0</v>
      </c>
      <c r="DW591" s="412">
        <v>0</v>
      </c>
      <c r="DX591" s="412">
        <v>0</v>
      </c>
      <c r="DY591" s="412">
        <v>0</v>
      </c>
      <c r="DZ591" s="412">
        <v>0</v>
      </c>
      <c r="EA591" s="412">
        <v>0</v>
      </c>
      <c r="EB591" s="412">
        <v>0</v>
      </c>
      <c r="EC591" s="412">
        <v>0</v>
      </c>
      <c r="ED591" s="412">
        <v>0</v>
      </c>
      <c r="EE591" s="412">
        <v>0</v>
      </c>
      <c r="EF591" s="412">
        <v>0</v>
      </c>
      <c r="EG591" s="412">
        <v>0</v>
      </c>
      <c r="EH591" s="412">
        <v>0</v>
      </c>
      <c r="EI591" s="411">
        <f t="shared" si="196"/>
        <v>0</v>
      </c>
      <c r="EK591" s="411">
        <f t="shared" si="197"/>
        <v>8</v>
      </c>
      <c r="EL591" s="7">
        <f t="shared" si="198"/>
        <v>-8</v>
      </c>
    </row>
    <row r="592" spans="1:142">
      <c r="A592" s="365" t="str">
        <f t="shared" si="180"/>
        <v xml:space="preserve"> 110</v>
      </c>
      <c r="B592" s="370" t="s">
        <v>954</v>
      </c>
      <c r="C592" s="370" t="s">
        <v>1192</v>
      </c>
      <c r="D592" s="411">
        <v>1</v>
      </c>
      <c r="E592" s="411">
        <v>0</v>
      </c>
      <c r="F592" s="411">
        <v>0</v>
      </c>
      <c r="G592" s="411">
        <v>0</v>
      </c>
      <c r="H592" s="411">
        <v>1</v>
      </c>
      <c r="I592" s="411">
        <v>1</v>
      </c>
      <c r="J592" s="411">
        <v>1</v>
      </c>
      <c r="K592" s="411">
        <v>2</v>
      </c>
      <c r="L592" s="411">
        <v>1</v>
      </c>
      <c r="M592" s="411">
        <v>1</v>
      </c>
      <c r="N592" s="411">
        <v>1</v>
      </c>
      <c r="O592" s="412">
        <v>0</v>
      </c>
      <c r="P592" s="411">
        <f t="shared" si="181"/>
        <v>9</v>
      </c>
      <c r="Q592" s="411">
        <f t="shared" si="182"/>
        <v>3.967741935483871</v>
      </c>
      <c r="R592" s="411">
        <f t="shared" si="183"/>
        <v>2.7563959955506117</v>
      </c>
      <c r="S592" s="411">
        <f t="shared" si="184"/>
        <v>2.2758620689655173</v>
      </c>
      <c r="T592" s="411">
        <v>0</v>
      </c>
      <c r="U592" s="411">
        <v>0</v>
      </c>
      <c r="V592" s="411">
        <v>0</v>
      </c>
      <c r="W592" s="411">
        <v>0</v>
      </c>
      <c r="X592" s="411">
        <v>0</v>
      </c>
      <c r="Y592" s="411">
        <v>0</v>
      </c>
      <c r="Z592" s="411">
        <v>0</v>
      </c>
      <c r="AA592" s="411">
        <v>0</v>
      </c>
      <c r="AB592" s="411">
        <v>0</v>
      </c>
      <c r="AC592" s="411">
        <v>0</v>
      </c>
      <c r="AD592" s="411">
        <v>0</v>
      </c>
      <c r="AE592" s="412">
        <v>0</v>
      </c>
      <c r="AF592" s="411">
        <f t="shared" si="185"/>
        <v>0</v>
      </c>
      <c r="AG592" s="411">
        <v>0</v>
      </c>
      <c r="AH592" s="411">
        <v>0</v>
      </c>
      <c r="AI592" s="411">
        <v>0</v>
      </c>
      <c r="AJ592" s="411">
        <v>0</v>
      </c>
      <c r="AK592" s="411">
        <v>0</v>
      </c>
      <c r="AL592" s="411">
        <v>0</v>
      </c>
      <c r="AM592" s="411">
        <v>0</v>
      </c>
      <c r="AN592" s="411">
        <v>0</v>
      </c>
      <c r="AO592" s="411">
        <v>0</v>
      </c>
      <c r="AP592" s="411">
        <v>0</v>
      </c>
      <c r="AQ592" s="411">
        <v>0</v>
      </c>
      <c r="AR592" s="412">
        <v>0</v>
      </c>
      <c r="AS592" s="411">
        <f t="shared" si="186"/>
        <v>0</v>
      </c>
      <c r="AT592" s="411">
        <f t="shared" si="187"/>
        <v>0</v>
      </c>
      <c r="AU592" s="411">
        <f t="shared" si="188"/>
        <v>0</v>
      </c>
      <c r="AV592" s="411">
        <f t="shared" si="189"/>
        <v>0</v>
      </c>
      <c r="AW592" s="411">
        <v>0</v>
      </c>
      <c r="AX592" s="411">
        <v>0</v>
      </c>
      <c r="AY592" s="411">
        <v>0</v>
      </c>
      <c r="AZ592" s="411">
        <v>0</v>
      </c>
      <c r="BA592" s="411">
        <v>0</v>
      </c>
      <c r="BB592" s="411">
        <v>0</v>
      </c>
      <c r="BC592" s="411">
        <v>0</v>
      </c>
      <c r="BD592" s="411">
        <v>0</v>
      </c>
      <c r="BE592" s="411">
        <v>0</v>
      </c>
      <c r="BF592" s="411">
        <v>0</v>
      </c>
      <c r="BG592" s="411">
        <v>0</v>
      </c>
      <c r="BH592" s="412">
        <v>0</v>
      </c>
      <c r="BI592" s="411">
        <f t="shared" si="190"/>
        <v>0</v>
      </c>
      <c r="BJ592" s="411">
        <v>0</v>
      </c>
      <c r="BK592" s="411">
        <v>0</v>
      </c>
      <c r="BL592" s="411">
        <v>0</v>
      </c>
      <c r="BM592" s="411">
        <v>0</v>
      </c>
      <c r="BN592" s="411">
        <v>0</v>
      </c>
      <c r="BO592" s="411">
        <v>0</v>
      </c>
      <c r="BP592" s="411">
        <v>0</v>
      </c>
      <c r="BQ592" s="411">
        <v>0</v>
      </c>
      <c r="BR592" s="411">
        <v>0</v>
      </c>
      <c r="BS592" s="411">
        <v>0</v>
      </c>
      <c r="BT592" s="411">
        <v>0</v>
      </c>
      <c r="BU592" s="412">
        <v>0</v>
      </c>
      <c r="BV592" s="411">
        <f t="shared" si="191"/>
        <v>0</v>
      </c>
      <c r="BW592" s="411">
        <v>0</v>
      </c>
      <c r="BX592" s="411">
        <v>0</v>
      </c>
      <c r="BY592" s="411">
        <v>0</v>
      </c>
      <c r="BZ592" s="411">
        <v>0</v>
      </c>
      <c r="CA592" s="411">
        <v>0</v>
      </c>
      <c r="CB592" s="411">
        <v>0</v>
      </c>
      <c r="CC592" s="411">
        <v>0</v>
      </c>
      <c r="CD592" s="411">
        <v>0</v>
      </c>
      <c r="CE592" s="411">
        <v>0</v>
      </c>
      <c r="CF592" s="411">
        <v>0</v>
      </c>
      <c r="CG592" s="411">
        <v>0</v>
      </c>
      <c r="CH592" s="412">
        <v>0</v>
      </c>
      <c r="CI592" s="411">
        <f t="shared" si="192"/>
        <v>0</v>
      </c>
      <c r="CJ592" s="411">
        <v>0</v>
      </c>
      <c r="CK592" s="411">
        <v>0</v>
      </c>
      <c r="CL592" s="411">
        <v>0</v>
      </c>
      <c r="CM592" s="411">
        <v>0</v>
      </c>
      <c r="CN592" s="411">
        <v>0</v>
      </c>
      <c r="CO592" s="411">
        <v>0</v>
      </c>
      <c r="CP592" s="411">
        <v>0</v>
      </c>
      <c r="CQ592" s="411">
        <v>0</v>
      </c>
      <c r="CR592" s="411">
        <v>0</v>
      </c>
      <c r="CS592" s="411">
        <v>0</v>
      </c>
      <c r="CT592" s="411">
        <v>0</v>
      </c>
      <c r="CU592" s="412">
        <v>0</v>
      </c>
      <c r="CV592" s="411">
        <f t="shared" si="193"/>
        <v>0</v>
      </c>
      <c r="CW592" s="411">
        <v>0</v>
      </c>
      <c r="CX592" s="411">
        <v>0</v>
      </c>
      <c r="CY592" s="411">
        <v>0</v>
      </c>
      <c r="CZ592" s="411">
        <v>0</v>
      </c>
      <c r="DA592" s="411">
        <v>0</v>
      </c>
      <c r="DB592" s="411">
        <v>0</v>
      </c>
      <c r="DC592" s="411">
        <v>0</v>
      </c>
      <c r="DD592" s="411">
        <v>0</v>
      </c>
      <c r="DE592" s="411">
        <v>0</v>
      </c>
      <c r="DF592" s="411">
        <v>0</v>
      </c>
      <c r="DG592" s="411">
        <v>0</v>
      </c>
      <c r="DH592" s="412">
        <v>0</v>
      </c>
      <c r="DI592" s="411">
        <f t="shared" si="194"/>
        <v>0</v>
      </c>
      <c r="DJ592" s="411">
        <v>0</v>
      </c>
      <c r="DK592" s="411">
        <v>0</v>
      </c>
      <c r="DL592" s="411">
        <v>0</v>
      </c>
      <c r="DM592" s="411">
        <v>0</v>
      </c>
      <c r="DN592" s="411">
        <v>0</v>
      </c>
      <c r="DO592" s="411">
        <v>0</v>
      </c>
      <c r="DP592" s="411">
        <v>0</v>
      </c>
      <c r="DQ592" s="411">
        <v>0</v>
      </c>
      <c r="DR592" s="411">
        <v>0</v>
      </c>
      <c r="DS592" s="411">
        <v>0</v>
      </c>
      <c r="DT592" s="411">
        <v>0</v>
      </c>
      <c r="DU592" s="412">
        <v>0</v>
      </c>
      <c r="DV592" s="411">
        <f t="shared" si="195"/>
        <v>0</v>
      </c>
      <c r="DW592" s="412">
        <v>0</v>
      </c>
      <c r="DX592" s="412">
        <v>0</v>
      </c>
      <c r="DY592" s="412">
        <v>0</v>
      </c>
      <c r="DZ592" s="412">
        <v>0</v>
      </c>
      <c r="EA592" s="412">
        <v>0</v>
      </c>
      <c r="EB592" s="412">
        <v>0</v>
      </c>
      <c r="EC592" s="412">
        <v>0</v>
      </c>
      <c r="ED592" s="412">
        <v>0</v>
      </c>
      <c r="EE592" s="412">
        <v>0</v>
      </c>
      <c r="EF592" s="412">
        <v>0</v>
      </c>
      <c r="EG592" s="412">
        <v>0</v>
      </c>
      <c r="EH592" s="412">
        <v>0</v>
      </c>
      <c r="EI592" s="411">
        <f t="shared" si="196"/>
        <v>0</v>
      </c>
      <c r="EK592" s="411">
        <f t="shared" si="197"/>
        <v>9</v>
      </c>
      <c r="EL592" s="7">
        <f t="shared" si="198"/>
        <v>-9</v>
      </c>
    </row>
    <row r="593" spans="1:142">
      <c r="A593" s="365" t="str">
        <f t="shared" si="180"/>
        <v xml:space="preserve"> 110</v>
      </c>
      <c r="B593" s="370" t="s">
        <v>954</v>
      </c>
      <c r="C593" s="370" t="s">
        <v>1193</v>
      </c>
      <c r="D593" s="411">
        <v>0</v>
      </c>
      <c r="E593" s="411">
        <v>0</v>
      </c>
      <c r="F593" s="411">
        <v>0</v>
      </c>
      <c r="G593" s="411">
        <v>2</v>
      </c>
      <c r="H593" s="411">
        <v>0</v>
      </c>
      <c r="I593" s="411">
        <v>1</v>
      </c>
      <c r="J593" s="411">
        <v>2</v>
      </c>
      <c r="K593" s="411">
        <v>0</v>
      </c>
      <c r="L593" s="411">
        <v>1</v>
      </c>
      <c r="M593" s="411">
        <v>0</v>
      </c>
      <c r="N593" s="411">
        <v>1</v>
      </c>
      <c r="O593" s="412">
        <v>0</v>
      </c>
      <c r="P593" s="411">
        <f t="shared" si="181"/>
        <v>7</v>
      </c>
      <c r="Q593" s="411">
        <f t="shared" si="182"/>
        <v>4.935483870967742</v>
      </c>
      <c r="R593" s="411">
        <f t="shared" si="183"/>
        <v>0.78865406006674088</v>
      </c>
      <c r="S593" s="411">
        <f t="shared" si="184"/>
        <v>1.2758620689655173</v>
      </c>
      <c r="T593" s="411">
        <v>0</v>
      </c>
      <c r="U593" s="411">
        <v>0</v>
      </c>
      <c r="V593" s="411">
        <v>0</v>
      </c>
      <c r="W593" s="411">
        <v>0</v>
      </c>
      <c r="X593" s="411">
        <v>0</v>
      </c>
      <c r="Y593" s="411">
        <v>0</v>
      </c>
      <c r="Z593" s="411">
        <v>0</v>
      </c>
      <c r="AA593" s="411">
        <v>0</v>
      </c>
      <c r="AB593" s="411">
        <v>0</v>
      </c>
      <c r="AC593" s="411">
        <v>0</v>
      </c>
      <c r="AD593" s="411">
        <v>0</v>
      </c>
      <c r="AE593" s="412">
        <v>0</v>
      </c>
      <c r="AF593" s="411">
        <f t="shared" si="185"/>
        <v>0</v>
      </c>
      <c r="AG593" s="411">
        <v>0</v>
      </c>
      <c r="AH593" s="411">
        <v>0</v>
      </c>
      <c r="AI593" s="411">
        <v>0</v>
      </c>
      <c r="AJ593" s="411">
        <v>0</v>
      </c>
      <c r="AK593" s="411">
        <v>0</v>
      </c>
      <c r="AL593" s="411">
        <v>0</v>
      </c>
      <c r="AM593" s="411">
        <v>0</v>
      </c>
      <c r="AN593" s="411">
        <v>0</v>
      </c>
      <c r="AO593" s="411">
        <v>0</v>
      </c>
      <c r="AP593" s="411">
        <v>0</v>
      </c>
      <c r="AQ593" s="411">
        <v>0</v>
      </c>
      <c r="AR593" s="412">
        <v>0</v>
      </c>
      <c r="AS593" s="411">
        <f t="shared" si="186"/>
        <v>0</v>
      </c>
      <c r="AT593" s="411">
        <f t="shared" si="187"/>
        <v>0</v>
      </c>
      <c r="AU593" s="411">
        <f t="shared" si="188"/>
        <v>0</v>
      </c>
      <c r="AV593" s="411">
        <f t="shared" si="189"/>
        <v>0</v>
      </c>
      <c r="AW593" s="411">
        <v>0</v>
      </c>
      <c r="AX593" s="411">
        <v>0</v>
      </c>
      <c r="AY593" s="411">
        <v>0</v>
      </c>
      <c r="AZ593" s="411">
        <v>0</v>
      </c>
      <c r="BA593" s="411">
        <v>0</v>
      </c>
      <c r="BB593" s="411">
        <v>0</v>
      </c>
      <c r="BC593" s="411">
        <v>0</v>
      </c>
      <c r="BD593" s="411">
        <v>0</v>
      </c>
      <c r="BE593" s="411">
        <v>0</v>
      </c>
      <c r="BF593" s="411">
        <v>0</v>
      </c>
      <c r="BG593" s="411">
        <v>0</v>
      </c>
      <c r="BH593" s="412">
        <v>0</v>
      </c>
      <c r="BI593" s="411">
        <f t="shared" si="190"/>
        <v>0</v>
      </c>
      <c r="BJ593" s="411">
        <v>0</v>
      </c>
      <c r="BK593" s="411">
        <v>0</v>
      </c>
      <c r="BL593" s="411">
        <v>0</v>
      </c>
      <c r="BM593" s="411">
        <v>0</v>
      </c>
      <c r="BN593" s="411">
        <v>0</v>
      </c>
      <c r="BO593" s="411">
        <v>0</v>
      </c>
      <c r="BP593" s="411">
        <v>0</v>
      </c>
      <c r="BQ593" s="411">
        <v>0</v>
      </c>
      <c r="BR593" s="411">
        <v>0</v>
      </c>
      <c r="BS593" s="411">
        <v>0</v>
      </c>
      <c r="BT593" s="411">
        <v>0</v>
      </c>
      <c r="BU593" s="412">
        <v>0</v>
      </c>
      <c r="BV593" s="411">
        <f t="shared" si="191"/>
        <v>0</v>
      </c>
      <c r="BW593" s="411">
        <v>0</v>
      </c>
      <c r="BX593" s="411">
        <v>0</v>
      </c>
      <c r="BY593" s="411">
        <v>0</v>
      </c>
      <c r="BZ593" s="411">
        <v>0</v>
      </c>
      <c r="CA593" s="411">
        <v>0</v>
      </c>
      <c r="CB593" s="411">
        <v>0</v>
      </c>
      <c r="CC593" s="411">
        <v>0</v>
      </c>
      <c r="CD593" s="411">
        <v>0</v>
      </c>
      <c r="CE593" s="411">
        <v>0</v>
      </c>
      <c r="CF593" s="411">
        <v>0</v>
      </c>
      <c r="CG593" s="411">
        <v>0</v>
      </c>
      <c r="CH593" s="412">
        <v>0</v>
      </c>
      <c r="CI593" s="411">
        <f t="shared" si="192"/>
        <v>0</v>
      </c>
      <c r="CJ593" s="411">
        <v>0</v>
      </c>
      <c r="CK593" s="411">
        <v>0</v>
      </c>
      <c r="CL593" s="411">
        <v>0</v>
      </c>
      <c r="CM593" s="411">
        <v>0</v>
      </c>
      <c r="CN593" s="411">
        <v>0</v>
      </c>
      <c r="CO593" s="411">
        <v>0</v>
      </c>
      <c r="CP593" s="411">
        <v>0</v>
      </c>
      <c r="CQ593" s="411">
        <v>0</v>
      </c>
      <c r="CR593" s="411">
        <v>0</v>
      </c>
      <c r="CS593" s="411">
        <v>0</v>
      </c>
      <c r="CT593" s="411">
        <v>0</v>
      </c>
      <c r="CU593" s="412">
        <v>0</v>
      </c>
      <c r="CV593" s="411">
        <f t="shared" si="193"/>
        <v>0</v>
      </c>
      <c r="CW593" s="411">
        <v>0</v>
      </c>
      <c r="CX593" s="411">
        <v>0</v>
      </c>
      <c r="CY593" s="411">
        <v>0</v>
      </c>
      <c r="CZ593" s="411">
        <v>0</v>
      </c>
      <c r="DA593" s="411">
        <v>0</v>
      </c>
      <c r="DB593" s="411">
        <v>0</v>
      </c>
      <c r="DC593" s="411">
        <v>0</v>
      </c>
      <c r="DD593" s="411">
        <v>0</v>
      </c>
      <c r="DE593" s="411">
        <v>0</v>
      </c>
      <c r="DF593" s="411">
        <v>0</v>
      </c>
      <c r="DG593" s="411">
        <v>0</v>
      </c>
      <c r="DH593" s="412">
        <v>0</v>
      </c>
      <c r="DI593" s="411">
        <f t="shared" si="194"/>
        <v>0</v>
      </c>
      <c r="DJ593" s="411">
        <v>0</v>
      </c>
      <c r="DK593" s="411">
        <v>0</v>
      </c>
      <c r="DL593" s="411">
        <v>0</v>
      </c>
      <c r="DM593" s="411">
        <v>0</v>
      </c>
      <c r="DN593" s="411">
        <v>0</v>
      </c>
      <c r="DO593" s="411">
        <v>0</v>
      </c>
      <c r="DP593" s="411">
        <v>0</v>
      </c>
      <c r="DQ593" s="411">
        <v>0</v>
      </c>
      <c r="DR593" s="411">
        <v>0</v>
      </c>
      <c r="DS593" s="411">
        <v>0</v>
      </c>
      <c r="DT593" s="411">
        <v>0</v>
      </c>
      <c r="DU593" s="412">
        <v>0</v>
      </c>
      <c r="DV593" s="411">
        <f t="shared" si="195"/>
        <v>0</v>
      </c>
      <c r="DW593" s="412">
        <v>0</v>
      </c>
      <c r="DX593" s="412">
        <v>0</v>
      </c>
      <c r="DY593" s="412">
        <v>0</v>
      </c>
      <c r="DZ593" s="412">
        <v>0</v>
      </c>
      <c r="EA593" s="412">
        <v>0</v>
      </c>
      <c r="EB593" s="412">
        <v>0</v>
      </c>
      <c r="EC593" s="412">
        <v>0</v>
      </c>
      <c r="ED593" s="412">
        <v>0</v>
      </c>
      <c r="EE593" s="412">
        <v>0</v>
      </c>
      <c r="EF593" s="412">
        <v>0</v>
      </c>
      <c r="EG593" s="412">
        <v>0</v>
      </c>
      <c r="EH593" s="412">
        <v>0</v>
      </c>
      <c r="EI593" s="411">
        <f t="shared" si="196"/>
        <v>0</v>
      </c>
      <c r="EK593" s="411">
        <f t="shared" si="197"/>
        <v>7</v>
      </c>
      <c r="EL593" s="7">
        <f t="shared" si="198"/>
        <v>-7</v>
      </c>
    </row>
    <row r="594" spans="1:142">
      <c r="A594" s="365" t="str">
        <f t="shared" si="180"/>
        <v xml:space="preserve"> 110</v>
      </c>
      <c r="B594" s="370" t="s">
        <v>954</v>
      </c>
      <c r="C594" s="370" t="s">
        <v>1175</v>
      </c>
      <c r="D594" s="411">
        <v>0</v>
      </c>
      <c r="E594" s="411">
        <v>0</v>
      </c>
      <c r="F594" s="411">
        <v>0</v>
      </c>
      <c r="G594" s="411">
        <v>1</v>
      </c>
      <c r="H594" s="411">
        <v>0</v>
      </c>
      <c r="I594" s="411">
        <v>0</v>
      </c>
      <c r="J594" s="411">
        <v>0</v>
      </c>
      <c r="K594" s="411">
        <v>2</v>
      </c>
      <c r="L594" s="411">
        <v>0</v>
      </c>
      <c r="M594" s="411">
        <v>0</v>
      </c>
      <c r="N594" s="411">
        <v>0</v>
      </c>
      <c r="O594" s="412">
        <v>0</v>
      </c>
      <c r="P594" s="411">
        <f t="shared" si="181"/>
        <v>3</v>
      </c>
      <c r="Q594" s="411">
        <f t="shared" si="182"/>
        <v>1</v>
      </c>
      <c r="R594" s="411">
        <f t="shared" si="183"/>
        <v>2</v>
      </c>
      <c r="S594" s="411">
        <f t="shared" si="184"/>
        <v>0</v>
      </c>
      <c r="T594" s="411">
        <v>0</v>
      </c>
      <c r="U594" s="411">
        <v>0</v>
      </c>
      <c r="V594" s="411">
        <v>0</v>
      </c>
      <c r="W594" s="411">
        <v>0</v>
      </c>
      <c r="X594" s="411">
        <v>0</v>
      </c>
      <c r="Y594" s="411">
        <v>0</v>
      </c>
      <c r="Z594" s="411">
        <v>0</v>
      </c>
      <c r="AA594" s="411">
        <v>0</v>
      </c>
      <c r="AB594" s="411">
        <v>0</v>
      </c>
      <c r="AC594" s="411">
        <v>0</v>
      </c>
      <c r="AD594" s="411">
        <v>0</v>
      </c>
      <c r="AE594" s="412">
        <v>0</v>
      </c>
      <c r="AF594" s="411">
        <f t="shared" si="185"/>
        <v>0</v>
      </c>
      <c r="AG594" s="411">
        <v>0</v>
      </c>
      <c r="AH594" s="411">
        <v>0</v>
      </c>
      <c r="AI594" s="411">
        <v>0</v>
      </c>
      <c r="AJ594" s="411">
        <v>0</v>
      </c>
      <c r="AK594" s="411">
        <v>0</v>
      </c>
      <c r="AL594" s="411">
        <v>0</v>
      </c>
      <c r="AM594" s="411">
        <v>0</v>
      </c>
      <c r="AN594" s="411">
        <v>0</v>
      </c>
      <c r="AO594" s="411">
        <v>0</v>
      </c>
      <c r="AP594" s="411">
        <v>0</v>
      </c>
      <c r="AQ594" s="411">
        <v>0</v>
      </c>
      <c r="AR594" s="412">
        <v>0</v>
      </c>
      <c r="AS594" s="411">
        <f t="shared" si="186"/>
        <v>0</v>
      </c>
      <c r="AT594" s="411">
        <f t="shared" si="187"/>
        <v>0</v>
      </c>
      <c r="AU594" s="411">
        <f t="shared" si="188"/>
        <v>0</v>
      </c>
      <c r="AV594" s="411">
        <f t="shared" si="189"/>
        <v>0</v>
      </c>
      <c r="AW594" s="411">
        <v>0</v>
      </c>
      <c r="AX594" s="411">
        <v>0</v>
      </c>
      <c r="AY594" s="411">
        <v>0</v>
      </c>
      <c r="AZ594" s="411">
        <v>0</v>
      </c>
      <c r="BA594" s="411">
        <v>0</v>
      </c>
      <c r="BB594" s="411">
        <v>0</v>
      </c>
      <c r="BC594" s="411">
        <v>0</v>
      </c>
      <c r="BD594" s="411">
        <v>0</v>
      </c>
      <c r="BE594" s="411">
        <v>0</v>
      </c>
      <c r="BF594" s="411">
        <v>0</v>
      </c>
      <c r="BG594" s="411">
        <v>0</v>
      </c>
      <c r="BH594" s="412">
        <v>0</v>
      </c>
      <c r="BI594" s="411">
        <f t="shared" si="190"/>
        <v>0</v>
      </c>
      <c r="BJ594" s="411">
        <v>0</v>
      </c>
      <c r="BK594" s="411">
        <v>0</v>
      </c>
      <c r="BL594" s="411">
        <v>0</v>
      </c>
      <c r="BM594" s="411">
        <v>0</v>
      </c>
      <c r="BN594" s="411">
        <v>0</v>
      </c>
      <c r="BO594" s="411">
        <v>0</v>
      </c>
      <c r="BP594" s="411">
        <v>0</v>
      </c>
      <c r="BQ594" s="411">
        <v>0</v>
      </c>
      <c r="BR594" s="411">
        <v>0</v>
      </c>
      <c r="BS594" s="411">
        <v>0</v>
      </c>
      <c r="BT594" s="411">
        <v>0</v>
      </c>
      <c r="BU594" s="412">
        <v>0</v>
      </c>
      <c r="BV594" s="411">
        <f t="shared" si="191"/>
        <v>0</v>
      </c>
      <c r="BW594" s="411">
        <v>0</v>
      </c>
      <c r="BX594" s="411">
        <v>0</v>
      </c>
      <c r="BY594" s="411">
        <v>0</v>
      </c>
      <c r="BZ594" s="411">
        <v>0</v>
      </c>
      <c r="CA594" s="411">
        <v>0</v>
      </c>
      <c r="CB594" s="411">
        <v>0</v>
      </c>
      <c r="CC594" s="411">
        <v>0</v>
      </c>
      <c r="CD594" s="411">
        <v>0</v>
      </c>
      <c r="CE594" s="411">
        <v>0</v>
      </c>
      <c r="CF594" s="411">
        <v>0</v>
      </c>
      <c r="CG594" s="411">
        <v>0</v>
      </c>
      <c r="CH594" s="412">
        <v>0</v>
      </c>
      <c r="CI594" s="411">
        <f t="shared" si="192"/>
        <v>0</v>
      </c>
      <c r="CJ594" s="411">
        <v>0</v>
      </c>
      <c r="CK594" s="411">
        <v>0</v>
      </c>
      <c r="CL594" s="411">
        <v>0</v>
      </c>
      <c r="CM594" s="411">
        <v>0</v>
      </c>
      <c r="CN594" s="411">
        <v>0</v>
      </c>
      <c r="CO594" s="411">
        <v>0</v>
      </c>
      <c r="CP594" s="411">
        <v>0</v>
      </c>
      <c r="CQ594" s="411">
        <v>0</v>
      </c>
      <c r="CR594" s="411">
        <v>0</v>
      </c>
      <c r="CS594" s="411">
        <v>0</v>
      </c>
      <c r="CT594" s="411">
        <v>0</v>
      </c>
      <c r="CU594" s="412">
        <v>0</v>
      </c>
      <c r="CV594" s="411">
        <f t="shared" si="193"/>
        <v>0</v>
      </c>
      <c r="CW594" s="411">
        <v>0</v>
      </c>
      <c r="CX594" s="411">
        <v>0</v>
      </c>
      <c r="CY594" s="411">
        <v>0</v>
      </c>
      <c r="CZ594" s="411">
        <v>0</v>
      </c>
      <c r="DA594" s="411">
        <v>0</v>
      </c>
      <c r="DB594" s="411">
        <v>0</v>
      </c>
      <c r="DC594" s="411">
        <v>0</v>
      </c>
      <c r="DD594" s="411">
        <v>0</v>
      </c>
      <c r="DE594" s="411">
        <v>0</v>
      </c>
      <c r="DF594" s="411">
        <v>0</v>
      </c>
      <c r="DG594" s="411">
        <v>0</v>
      </c>
      <c r="DH594" s="412">
        <v>0</v>
      </c>
      <c r="DI594" s="411">
        <f t="shared" si="194"/>
        <v>0</v>
      </c>
      <c r="DJ594" s="411">
        <v>0</v>
      </c>
      <c r="DK594" s="411">
        <v>0</v>
      </c>
      <c r="DL594" s="411">
        <v>0</v>
      </c>
      <c r="DM594" s="411">
        <v>0</v>
      </c>
      <c r="DN594" s="411">
        <v>0</v>
      </c>
      <c r="DO594" s="411">
        <v>0</v>
      </c>
      <c r="DP594" s="411">
        <v>0</v>
      </c>
      <c r="DQ594" s="411">
        <v>0</v>
      </c>
      <c r="DR594" s="411">
        <v>0</v>
      </c>
      <c r="DS594" s="411">
        <v>0</v>
      </c>
      <c r="DT594" s="411">
        <v>0</v>
      </c>
      <c r="DU594" s="412">
        <v>0</v>
      </c>
      <c r="DV594" s="411">
        <f t="shared" si="195"/>
        <v>0</v>
      </c>
      <c r="DW594" s="412">
        <v>0</v>
      </c>
      <c r="DX594" s="412">
        <v>0</v>
      </c>
      <c r="DY594" s="412">
        <v>0</v>
      </c>
      <c r="DZ594" s="412">
        <v>0</v>
      </c>
      <c r="EA594" s="412">
        <v>0</v>
      </c>
      <c r="EB594" s="412">
        <v>0</v>
      </c>
      <c r="EC594" s="412">
        <v>0</v>
      </c>
      <c r="ED594" s="412">
        <v>0</v>
      </c>
      <c r="EE594" s="412">
        <v>0</v>
      </c>
      <c r="EF594" s="412">
        <v>0</v>
      </c>
      <c r="EG594" s="412">
        <v>0</v>
      </c>
      <c r="EH594" s="412">
        <v>0</v>
      </c>
      <c r="EI594" s="411">
        <f t="shared" si="196"/>
        <v>0</v>
      </c>
      <c r="EK594" s="411">
        <f t="shared" si="197"/>
        <v>3</v>
      </c>
      <c r="EL594" s="7">
        <f t="shared" si="198"/>
        <v>-3</v>
      </c>
    </row>
    <row r="595" spans="1:142">
      <c r="A595" s="365" t="str">
        <f t="shared" si="180"/>
        <v xml:space="preserve"> 110</v>
      </c>
      <c r="B595" s="370" t="s">
        <v>954</v>
      </c>
      <c r="C595" s="370" t="s">
        <v>1176</v>
      </c>
      <c r="D595" s="411">
        <v>1</v>
      </c>
      <c r="E595" s="411">
        <v>0</v>
      </c>
      <c r="F595" s="411">
        <v>0</v>
      </c>
      <c r="G595" s="411">
        <v>0</v>
      </c>
      <c r="H595" s="411">
        <v>1</v>
      </c>
      <c r="I595" s="411">
        <v>1</v>
      </c>
      <c r="J595" s="411">
        <v>1</v>
      </c>
      <c r="K595" s="411">
        <v>1</v>
      </c>
      <c r="L595" s="411">
        <v>1</v>
      </c>
      <c r="M595" s="411">
        <v>1</v>
      </c>
      <c r="N595" s="411">
        <v>1</v>
      </c>
      <c r="O595" s="412">
        <v>0</v>
      </c>
      <c r="P595" s="411">
        <f t="shared" si="181"/>
        <v>8</v>
      </c>
      <c r="Q595" s="411">
        <f t="shared" si="182"/>
        <v>3.967741935483871</v>
      </c>
      <c r="R595" s="411">
        <f t="shared" si="183"/>
        <v>1.7563959955506117</v>
      </c>
      <c r="S595" s="411">
        <f t="shared" si="184"/>
        <v>2.2758620689655173</v>
      </c>
      <c r="T595" s="411">
        <v>0</v>
      </c>
      <c r="U595" s="411">
        <v>0</v>
      </c>
      <c r="V595" s="411">
        <v>0</v>
      </c>
      <c r="W595" s="411">
        <v>0</v>
      </c>
      <c r="X595" s="411">
        <v>0</v>
      </c>
      <c r="Y595" s="411">
        <v>0</v>
      </c>
      <c r="Z595" s="411">
        <v>0</v>
      </c>
      <c r="AA595" s="411">
        <v>0</v>
      </c>
      <c r="AB595" s="411">
        <v>0</v>
      </c>
      <c r="AC595" s="411">
        <v>0</v>
      </c>
      <c r="AD595" s="411">
        <v>0</v>
      </c>
      <c r="AE595" s="412">
        <v>0</v>
      </c>
      <c r="AF595" s="411">
        <f t="shared" si="185"/>
        <v>0</v>
      </c>
      <c r="AG595" s="411">
        <v>0</v>
      </c>
      <c r="AH595" s="411">
        <v>0</v>
      </c>
      <c r="AI595" s="411">
        <v>0</v>
      </c>
      <c r="AJ595" s="411">
        <v>0</v>
      </c>
      <c r="AK595" s="411">
        <v>0</v>
      </c>
      <c r="AL595" s="411">
        <v>0</v>
      </c>
      <c r="AM595" s="411">
        <v>0</v>
      </c>
      <c r="AN595" s="411">
        <v>0</v>
      </c>
      <c r="AO595" s="411">
        <v>0</v>
      </c>
      <c r="AP595" s="411">
        <v>0</v>
      </c>
      <c r="AQ595" s="411">
        <v>0</v>
      </c>
      <c r="AR595" s="412">
        <v>0</v>
      </c>
      <c r="AS595" s="411">
        <f t="shared" si="186"/>
        <v>0</v>
      </c>
      <c r="AT595" s="411">
        <f t="shared" si="187"/>
        <v>0</v>
      </c>
      <c r="AU595" s="411">
        <f t="shared" si="188"/>
        <v>0</v>
      </c>
      <c r="AV595" s="411">
        <f t="shared" si="189"/>
        <v>0</v>
      </c>
      <c r="AW595" s="411">
        <v>0</v>
      </c>
      <c r="AX595" s="411">
        <v>0</v>
      </c>
      <c r="AY595" s="411">
        <v>0</v>
      </c>
      <c r="AZ595" s="411">
        <v>0</v>
      </c>
      <c r="BA595" s="411">
        <v>0</v>
      </c>
      <c r="BB595" s="411">
        <v>0</v>
      </c>
      <c r="BC595" s="411">
        <v>0</v>
      </c>
      <c r="BD595" s="411">
        <v>0</v>
      </c>
      <c r="BE595" s="411">
        <v>0</v>
      </c>
      <c r="BF595" s="411">
        <v>0</v>
      </c>
      <c r="BG595" s="411">
        <v>0</v>
      </c>
      <c r="BH595" s="412">
        <v>0</v>
      </c>
      <c r="BI595" s="411">
        <f t="shared" si="190"/>
        <v>0</v>
      </c>
      <c r="BJ595" s="411">
        <v>0</v>
      </c>
      <c r="BK595" s="411">
        <v>0</v>
      </c>
      <c r="BL595" s="411">
        <v>0</v>
      </c>
      <c r="BM595" s="411">
        <v>0</v>
      </c>
      <c r="BN595" s="411">
        <v>0</v>
      </c>
      <c r="BO595" s="411">
        <v>0</v>
      </c>
      <c r="BP595" s="411">
        <v>0</v>
      </c>
      <c r="BQ595" s="411">
        <v>0</v>
      </c>
      <c r="BR595" s="411">
        <v>0</v>
      </c>
      <c r="BS595" s="411">
        <v>0</v>
      </c>
      <c r="BT595" s="411">
        <v>0</v>
      </c>
      <c r="BU595" s="412">
        <v>0</v>
      </c>
      <c r="BV595" s="411">
        <f t="shared" si="191"/>
        <v>0</v>
      </c>
      <c r="BW595" s="411">
        <v>0</v>
      </c>
      <c r="BX595" s="411">
        <v>0</v>
      </c>
      <c r="BY595" s="411">
        <v>0</v>
      </c>
      <c r="BZ595" s="411">
        <v>0</v>
      </c>
      <c r="CA595" s="411">
        <v>0</v>
      </c>
      <c r="CB595" s="411">
        <v>0</v>
      </c>
      <c r="CC595" s="411">
        <v>0</v>
      </c>
      <c r="CD595" s="411">
        <v>0</v>
      </c>
      <c r="CE595" s="411">
        <v>0</v>
      </c>
      <c r="CF595" s="411">
        <v>0</v>
      </c>
      <c r="CG595" s="411">
        <v>0</v>
      </c>
      <c r="CH595" s="412">
        <v>0</v>
      </c>
      <c r="CI595" s="411">
        <f t="shared" si="192"/>
        <v>0</v>
      </c>
      <c r="CJ595" s="411">
        <v>0</v>
      </c>
      <c r="CK595" s="411">
        <v>0</v>
      </c>
      <c r="CL595" s="411">
        <v>0</v>
      </c>
      <c r="CM595" s="411">
        <v>0</v>
      </c>
      <c r="CN595" s="411">
        <v>0</v>
      </c>
      <c r="CO595" s="411">
        <v>0</v>
      </c>
      <c r="CP595" s="411">
        <v>0</v>
      </c>
      <c r="CQ595" s="411">
        <v>0</v>
      </c>
      <c r="CR595" s="411">
        <v>0</v>
      </c>
      <c r="CS595" s="411">
        <v>0</v>
      </c>
      <c r="CT595" s="411">
        <v>0</v>
      </c>
      <c r="CU595" s="412">
        <v>0</v>
      </c>
      <c r="CV595" s="411">
        <f t="shared" si="193"/>
        <v>0</v>
      </c>
      <c r="CW595" s="411">
        <v>0</v>
      </c>
      <c r="CX595" s="411">
        <v>0</v>
      </c>
      <c r="CY595" s="411">
        <v>0</v>
      </c>
      <c r="CZ595" s="411">
        <v>0</v>
      </c>
      <c r="DA595" s="411">
        <v>0</v>
      </c>
      <c r="DB595" s="411">
        <v>0</v>
      </c>
      <c r="DC595" s="411">
        <v>0</v>
      </c>
      <c r="DD595" s="411">
        <v>0</v>
      </c>
      <c r="DE595" s="411">
        <v>0</v>
      </c>
      <c r="DF595" s="411">
        <v>0</v>
      </c>
      <c r="DG595" s="411">
        <v>0</v>
      </c>
      <c r="DH595" s="412">
        <v>0</v>
      </c>
      <c r="DI595" s="411">
        <f t="shared" si="194"/>
        <v>0</v>
      </c>
      <c r="DJ595" s="411">
        <v>0</v>
      </c>
      <c r="DK595" s="411">
        <v>0</v>
      </c>
      <c r="DL595" s="411">
        <v>0</v>
      </c>
      <c r="DM595" s="411">
        <v>0</v>
      </c>
      <c r="DN595" s="411">
        <v>0</v>
      </c>
      <c r="DO595" s="411">
        <v>0</v>
      </c>
      <c r="DP595" s="411">
        <v>0</v>
      </c>
      <c r="DQ595" s="411">
        <v>0</v>
      </c>
      <c r="DR595" s="411">
        <v>0</v>
      </c>
      <c r="DS595" s="411">
        <v>0</v>
      </c>
      <c r="DT595" s="411">
        <v>0</v>
      </c>
      <c r="DU595" s="412">
        <v>0</v>
      </c>
      <c r="DV595" s="411">
        <f t="shared" si="195"/>
        <v>0</v>
      </c>
      <c r="DW595" s="412">
        <v>0</v>
      </c>
      <c r="DX595" s="412">
        <v>0</v>
      </c>
      <c r="DY595" s="412">
        <v>0</v>
      </c>
      <c r="DZ595" s="412">
        <v>0</v>
      </c>
      <c r="EA595" s="412">
        <v>0</v>
      </c>
      <c r="EB595" s="412">
        <v>0</v>
      </c>
      <c r="EC595" s="412">
        <v>0</v>
      </c>
      <c r="ED595" s="412">
        <v>0</v>
      </c>
      <c r="EE595" s="412">
        <v>0</v>
      </c>
      <c r="EF595" s="412">
        <v>0</v>
      </c>
      <c r="EG595" s="412">
        <v>0</v>
      </c>
      <c r="EH595" s="412">
        <v>0</v>
      </c>
      <c r="EI595" s="411">
        <f t="shared" si="196"/>
        <v>0</v>
      </c>
      <c r="EK595" s="411">
        <f t="shared" si="197"/>
        <v>8</v>
      </c>
      <c r="EL595" s="7">
        <f t="shared" si="198"/>
        <v>-8</v>
      </c>
    </row>
    <row r="596" spans="1:142">
      <c r="A596" s="365" t="str">
        <f t="shared" si="180"/>
        <v xml:space="preserve"> 110</v>
      </c>
      <c r="B596" s="370" t="s">
        <v>954</v>
      </c>
      <c r="C596" s="370" t="s">
        <v>1177</v>
      </c>
      <c r="D596" s="411">
        <v>0</v>
      </c>
      <c r="E596" s="411">
        <v>0</v>
      </c>
      <c r="F596" s="411">
        <v>0</v>
      </c>
      <c r="G596" s="411">
        <v>1</v>
      </c>
      <c r="H596" s="411">
        <v>0</v>
      </c>
      <c r="I596" s="411">
        <v>1</v>
      </c>
      <c r="J596" s="411">
        <v>2</v>
      </c>
      <c r="K596" s="411">
        <v>0</v>
      </c>
      <c r="L596" s="411">
        <v>1</v>
      </c>
      <c r="M596" s="411">
        <v>0</v>
      </c>
      <c r="N596" s="411">
        <v>1</v>
      </c>
      <c r="O596" s="412">
        <v>0</v>
      </c>
      <c r="P596" s="411">
        <f t="shared" si="181"/>
        <v>6</v>
      </c>
      <c r="Q596" s="411">
        <f t="shared" si="182"/>
        <v>3.935483870967742</v>
      </c>
      <c r="R596" s="411">
        <f t="shared" si="183"/>
        <v>0.78865406006674088</v>
      </c>
      <c r="S596" s="411">
        <f t="shared" si="184"/>
        <v>1.2758620689655173</v>
      </c>
      <c r="T596" s="411">
        <v>0</v>
      </c>
      <c r="U596" s="411">
        <v>0</v>
      </c>
      <c r="V596" s="411">
        <v>0</v>
      </c>
      <c r="W596" s="411">
        <v>0</v>
      </c>
      <c r="X596" s="411">
        <v>0</v>
      </c>
      <c r="Y596" s="411">
        <v>0</v>
      </c>
      <c r="Z596" s="411">
        <v>0</v>
      </c>
      <c r="AA596" s="411">
        <v>0</v>
      </c>
      <c r="AB596" s="411">
        <v>0</v>
      </c>
      <c r="AC596" s="411">
        <v>0</v>
      </c>
      <c r="AD596" s="411">
        <v>0</v>
      </c>
      <c r="AE596" s="412">
        <v>0</v>
      </c>
      <c r="AF596" s="411">
        <f t="shared" si="185"/>
        <v>0</v>
      </c>
      <c r="AG596" s="411">
        <v>0</v>
      </c>
      <c r="AH596" s="411">
        <v>0</v>
      </c>
      <c r="AI596" s="411">
        <v>0</v>
      </c>
      <c r="AJ596" s="411">
        <v>0</v>
      </c>
      <c r="AK596" s="411">
        <v>0</v>
      </c>
      <c r="AL596" s="411">
        <v>0</v>
      </c>
      <c r="AM596" s="411">
        <v>0</v>
      </c>
      <c r="AN596" s="411">
        <v>0</v>
      </c>
      <c r="AO596" s="411">
        <v>0</v>
      </c>
      <c r="AP596" s="411">
        <v>0</v>
      </c>
      <c r="AQ596" s="411">
        <v>0</v>
      </c>
      <c r="AR596" s="412">
        <v>0</v>
      </c>
      <c r="AS596" s="411">
        <f t="shared" si="186"/>
        <v>0</v>
      </c>
      <c r="AT596" s="411">
        <f t="shared" si="187"/>
        <v>0</v>
      </c>
      <c r="AU596" s="411">
        <f t="shared" si="188"/>
        <v>0</v>
      </c>
      <c r="AV596" s="411">
        <f t="shared" si="189"/>
        <v>0</v>
      </c>
      <c r="AW596" s="411">
        <v>0</v>
      </c>
      <c r="AX596" s="411">
        <v>0</v>
      </c>
      <c r="AY596" s="411">
        <v>0</v>
      </c>
      <c r="AZ596" s="411">
        <v>0</v>
      </c>
      <c r="BA596" s="411">
        <v>0</v>
      </c>
      <c r="BB596" s="411">
        <v>0</v>
      </c>
      <c r="BC596" s="411">
        <v>0</v>
      </c>
      <c r="BD596" s="411">
        <v>0</v>
      </c>
      <c r="BE596" s="411">
        <v>0</v>
      </c>
      <c r="BF596" s="411">
        <v>0</v>
      </c>
      <c r="BG596" s="411">
        <v>0</v>
      </c>
      <c r="BH596" s="412">
        <v>0</v>
      </c>
      <c r="BI596" s="411">
        <f t="shared" si="190"/>
        <v>0</v>
      </c>
      <c r="BJ596" s="411">
        <v>0</v>
      </c>
      <c r="BK596" s="411">
        <v>0</v>
      </c>
      <c r="BL596" s="411">
        <v>0</v>
      </c>
      <c r="BM596" s="411">
        <v>0</v>
      </c>
      <c r="BN596" s="411">
        <v>0</v>
      </c>
      <c r="BO596" s="411">
        <v>0</v>
      </c>
      <c r="BP596" s="411">
        <v>0</v>
      </c>
      <c r="BQ596" s="411">
        <v>0</v>
      </c>
      <c r="BR596" s="411">
        <v>0</v>
      </c>
      <c r="BS596" s="411">
        <v>0</v>
      </c>
      <c r="BT596" s="411">
        <v>0</v>
      </c>
      <c r="BU596" s="412">
        <v>0</v>
      </c>
      <c r="BV596" s="411">
        <f t="shared" si="191"/>
        <v>0</v>
      </c>
      <c r="BW596" s="411">
        <v>0</v>
      </c>
      <c r="BX596" s="411">
        <v>0</v>
      </c>
      <c r="BY596" s="411">
        <v>0</v>
      </c>
      <c r="BZ596" s="411">
        <v>0</v>
      </c>
      <c r="CA596" s="411">
        <v>0</v>
      </c>
      <c r="CB596" s="411">
        <v>0</v>
      </c>
      <c r="CC596" s="411">
        <v>0</v>
      </c>
      <c r="CD596" s="411">
        <v>0</v>
      </c>
      <c r="CE596" s="411">
        <v>0</v>
      </c>
      <c r="CF596" s="411">
        <v>0</v>
      </c>
      <c r="CG596" s="411">
        <v>0</v>
      </c>
      <c r="CH596" s="412">
        <v>0</v>
      </c>
      <c r="CI596" s="411">
        <f t="shared" si="192"/>
        <v>0</v>
      </c>
      <c r="CJ596" s="411">
        <v>0</v>
      </c>
      <c r="CK596" s="411">
        <v>0</v>
      </c>
      <c r="CL596" s="411">
        <v>0</v>
      </c>
      <c r="CM596" s="411">
        <v>0</v>
      </c>
      <c r="CN596" s="411">
        <v>0</v>
      </c>
      <c r="CO596" s="411">
        <v>0</v>
      </c>
      <c r="CP596" s="411">
        <v>0</v>
      </c>
      <c r="CQ596" s="411">
        <v>0</v>
      </c>
      <c r="CR596" s="411">
        <v>0</v>
      </c>
      <c r="CS596" s="411">
        <v>0</v>
      </c>
      <c r="CT596" s="411">
        <v>0</v>
      </c>
      <c r="CU596" s="412">
        <v>0</v>
      </c>
      <c r="CV596" s="411">
        <f t="shared" si="193"/>
        <v>0</v>
      </c>
      <c r="CW596" s="411">
        <v>0</v>
      </c>
      <c r="CX596" s="411">
        <v>0</v>
      </c>
      <c r="CY596" s="411">
        <v>0</v>
      </c>
      <c r="CZ596" s="411">
        <v>0</v>
      </c>
      <c r="DA596" s="411">
        <v>0</v>
      </c>
      <c r="DB596" s="411">
        <v>0</v>
      </c>
      <c r="DC596" s="411">
        <v>0</v>
      </c>
      <c r="DD596" s="411">
        <v>0</v>
      </c>
      <c r="DE596" s="411">
        <v>0</v>
      </c>
      <c r="DF596" s="411">
        <v>0</v>
      </c>
      <c r="DG596" s="411">
        <v>0</v>
      </c>
      <c r="DH596" s="412">
        <v>0</v>
      </c>
      <c r="DI596" s="411">
        <f t="shared" si="194"/>
        <v>0</v>
      </c>
      <c r="DJ596" s="411">
        <v>0</v>
      </c>
      <c r="DK596" s="411">
        <v>0</v>
      </c>
      <c r="DL596" s="411">
        <v>0</v>
      </c>
      <c r="DM596" s="411">
        <v>0</v>
      </c>
      <c r="DN596" s="411">
        <v>0</v>
      </c>
      <c r="DO596" s="411">
        <v>0</v>
      </c>
      <c r="DP596" s="411">
        <v>0</v>
      </c>
      <c r="DQ596" s="411">
        <v>0</v>
      </c>
      <c r="DR596" s="411">
        <v>0</v>
      </c>
      <c r="DS596" s="411">
        <v>0</v>
      </c>
      <c r="DT596" s="411">
        <v>0</v>
      </c>
      <c r="DU596" s="412">
        <v>0</v>
      </c>
      <c r="DV596" s="411">
        <f t="shared" si="195"/>
        <v>0</v>
      </c>
      <c r="DW596" s="412">
        <v>0</v>
      </c>
      <c r="DX596" s="412">
        <v>0</v>
      </c>
      <c r="DY596" s="412">
        <v>0</v>
      </c>
      <c r="DZ596" s="412">
        <v>0</v>
      </c>
      <c r="EA596" s="412">
        <v>0</v>
      </c>
      <c r="EB596" s="412">
        <v>0</v>
      </c>
      <c r="EC596" s="412">
        <v>0</v>
      </c>
      <c r="ED596" s="412">
        <v>0</v>
      </c>
      <c r="EE596" s="412">
        <v>0</v>
      </c>
      <c r="EF596" s="412">
        <v>0</v>
      </c>
      <c r="EG596" s="412">
        <v>0</v>
      </c>
      <c r="EH596" s="412">
        <v>0</v>
      </c>
      <c r="EI596" s="411">
        <f t="shared" si="196"/>
        <v>0</v>
      </c>
      <c r="EK596" s="411">
        <f t="shared" si="197"/>
        <v>6</v>
      </c>
      <c r="EL596" s="7">
        <f t="shared" si="198"/>
        <v>-6</v>
      </c>
    </row>
    <row r="597" spans="1:142">
      <c r="A597" s="365" t="str">
        <f t="shared" si="180"/>
        <v xml:space="preserve"> 110</v>
      </c>
      <c r="B597" s="370" t="s">
        <v>954</v>
      </c>
      <c r="C597" s="370" t="s">
        <v>1179</v>
      </c>
      <c r="D597" s="411">
        <v>0</v>
      </c>
      <c r="E597" s="411">
        <v>0</v>
      </c>
      <c r="F597" s="411">
        <v>0</v>
      </c>
      <c r="G597" s="411">
        <v>1</v>
      </c>
      <c r="H597" s="411">
        <v>0</v>
      </c>
      <c r="I597" s="411">
        <v>1</v>
      </c>
      <c r="J597" s="411">
        <v>2</v>
      </c>
      <c r="K597" s="411">
        <v>0</v>
      </c>
      <c r="L597" s="411">
        <v>1</v>
      </c>
      <c r="M597" s="411">
        <v>0</v>
      </c>
      <c r="N597" s="411">
        <v>1</v>
      </c>
      <c r="O597" s="412">
        <v>0</v>
      </c>
      <c r="P597" s="411">
        <f t="shared" si="181"/>
        <v>6</v>
      </c>
      <c r="Q597" s="411">
        <f t="shared" si="182"/>
        <v>3.935483870967742</v>
      </c>
      <c r="R597" s="411">
        <f t="shared" si="183"/>
        <v>0.78865406006674088</v>
      </c>
      <c r="S597" s="411">
        <f t="shared" si="184"/>
        <v>1.2758620689655173</v>
      </c>
      <c r="T597" s="411">
        <v>0</v>
      </c>
      <c r="U597" s="411">
        <v>0</v>
      </c>
      <c r="V597" s="411">
        <v>0</v>
      </c>
      <c r="W597" s="411">
        <v>0</v>
      </c>
      <c r="X597" s="411">
        <v>0</v>
      </c>
      <c r="Y597" s="411">
        <v>0</v>
      </c>
      <c r="Z597" s="411">
        <v>0</v>
      </c>
      <c r="AA597" s="411">
        <v>0</v>
      </c>
      <c r="AB597" s="411">
        <v>0</v>
      </c>
      <c r="AC597" s="411">
        <v>0</v>
      </c>
      <c r="AD597" s="411">
        <v>0</v>
      </c>
      <c r="AE597" s="412">
        <v>0</v>
      </c>
      <c r="AF597" s="411">
        <f t="shared" si="185"/>
        <v>0</v>
      </c>
      <c r="AG597" s="411">
        <v>0</v>
      </c>
      <c r="AH597" s="411">
        <v>0</v>
      </c>
      <c r="AI597" s="411">
        <v>0</v>
      </c>
      <c r="AJ597" s="411">
        <v>0</v>
      </c>
      <c r="AK597" s="411">
        <v>0</v>
      </c>
      <c r="AL597" s="411">
        <v>0</v>
      </c>
      <c r="AM597" s="411">
        <v>0</v>
      </c>
      <c r="AN597" s="411">
        <v>0</v>
      </c>
      <c r="AO597" s="411">
        <v>0</v>
      </c>
      <c r="AP597" s="411">
        <v>0</v>
      </c>
      <c r="AQ597" s="411">
        <v>0</v>
      </c>
      <c r="AR597" s="412">
        <v>0</v>
      </c>
      <c r="AS597" s="411">
        <f t="shared" si="186"/>
        <v>0</v>
      </c>
      <c r="AT597" s="411">
        <f t="shared" si="187"/>
        <v>0</v>
      </c>
      <c r="AU597" s="411">
        <f t="shared" si="188"/>
        <v>0</v>
      </c>
      <c r="AV597" s="411">
        <f t="shared" si="189"/>
        <v>0</v>
      </c>
      <c r="AW597" s="411">
        <v>0</v>
      </c>
      <c r="AX597" s="411">
        <v>0</v>
      </c>
      <c r="AY597" s="411">
        <v>0</v>
      </c>
      <c r="AZ597" s="411">
        <v>0</v>
      </c>
      <c r="BA597" s="411">
        <v>0</v>
      </c>
      <c r="BB597" s="411">
        <v>0</v>
      </c>
      <c r="BC597" s="411">
        <v>0</v>
      </c>
      <c r="BD597" s="411">
        <v>0</v>
      </c>
      <c r="BE597" s="411">
        <v>0</v>
      </c>
      <c r="BF597" s="411">
        <v>0</v>
      </c>
      <c r="BG597" s="411">
        <v>0</v>
      </c>
      <c r="BH597" s="412">
        <v>0</v>
      </c>
      <c r="BI597" s="411">
        <f t="shared" si="190"/>
        <v>0</v>
      </c>
      <c r="BJ597" s="411">
        <v>0</v>
      </c>
      <c r="BK597" s="411">
        <v>0</v>
      </c>
      <c r="BL597" s="411">
        <v>0</v>
      </c>
      <c r="BM597" s="411">
        <v>0</v>
      </c>
      <c r="BN597" s="411">
        <v>0</v>
      </c>
      <c r="BO597" s="411">
        <v>0</v>
      </c>
      <c r="BP597" s="411">
        <v>0</v>
      </c>
      <c r="BQ597" s="411">
        <v>0</v>
      </c>
      <c r="BR597" s="411">
        <v>0</v>
      </c>
      <c r="BS597" s="411">
        <v>0</v>
      </c>
      <c r="BT597" s="411">
        <v>0</v>
      </c>
      <c r="BU597" s="412">
        <v>0</v>
      </c>
      <c r="BV597" s="411">
        <f t="shared" si="191"/>
        <v>0</v>
      </c>
      <c r="BW597" s="411">
        <v>0</v>
      </c>
      <c r="BX597" s="411">
        <v>0</v>
      </c>
      <c r="BY597" s="411">
        <v>0</v>
      </c>
      <c r="BZ597" s="411">
        <v>0</v>
      </c>
      <c r="CA597" s="411">
        <v>0</v>
      </c>
      <c r="CB597" s="411">
        <v>0</v>
      </c>
      <c r="CC597" s="411">
        <v>0</v>
      </c>
      <c r="CD597" s="411">
        <v>0</v>
      </c>
      <c r="CE597" s="411">
        <v>0</v>
      </c>
      <c r="CF597" s="411">
        <v>0</v>
      </c>
      <c r="CG597" s="411">
        <v>0</v>
      </c>
      <c r="CH597" s="412">
        <v>0</v>
      </c>
      <c r="CI597" s="411">
        <f t="shared" si="192"/>
        <v>0</v>
      </c>
      <c r="CJ597" s="411">
        <v>0</v>
      </c>
      <c r="CK597" s="411">
        <v>0</v>
      </c>
      <c r="CL597" s="411">
        <v>0</v>
      </c>
      <c r="CM597" s="411">
        <v>0</v>
      </c>
      <c r="CN597" s="411">
        <v>0</v>
      </c>
      <c r="CO597" s="411">
        <v>0</v>
      </c>
      <c r="CP597" s="411">
        <v>0</v>
      </c>
      <c r="CQ597" s="411">
        <v>0</v>
      </c>
      <c r="CR597" s="411">
        <v>0</v>
      </c>
      <c r="CS597" s="411">
        <v>0</v>
      </c>
      <c r="CT597" s="411">
        <v>0</v>
      </c>
      <c r="CU597" s="412">
        <v>0</v>
      </c>
      <c r="CV597" s="411">
        <f t="shared" si="193"/>
        <v>0</v>
      </c>
      <c r="CW597" s="411">
        <v>0</v>
      </c>
      <c r="CX597" s="411">
        <v>0</v>
      </c>
      <c r="CY597" s="411">
        <v>0</v>
      </c>
      <c r="CZ597" s="411">
        <v>0</v>
      </c>
      <c r="DA597" s="411">
        <v>0</v>
      </c>
      <c r="DB597" s="411">
        <v>0</v>
      </c>
      <c r="DC597" s="411">
        <v>0</v>
      </c>
      <c r="DD597" s="411">
        <v>0</v>
      </c>
      <c r="DE597" s="411">
        <v>0</v>
      </c>
      <c r="DF597" s="411">
        <v>0</v>
      </c>
      <c r="DG597" s="411">
        <v>0</v>
      </c>
      <c r="DH597" s="412">
        <v>0</v>
      </c>
      <c r="DI597" s="411">
        <f t="shared" si="194"/>
        <v>0</v>
      </c>
      <c r="DJ597" s="411">
        <v>0</v>
      </c>
      <c r="DK597" s="411">
        <v>0</v>
      </c>
      <c r="DL597" s="411">
        <v>0</v>
      </c>
      <c r="DM597" s="411">
        <v>0</v>
      </c>
      <c r="DN597" s="411">
        <v>0</v>
      </c>
      <c r="DO597" s="411">
        <v>0</v>
      </c>
      <c r="DP597" s="411">
        <v>0</v>
      </c>
      <c r="DQ597" s="411">
        <v>0</v>
      </c>
      <c r="DR597" s="411">
        <v>0</v>
      </c>
      <c r="DS597" s="411">
        <v>0</v>
      </c>
      <c r="DT597" s="411">
        <v>0</v>
      </c>
      <c r="DU597" s="412">
        <v>0</v>
      </c>
      <c r="DV597" s="411">
        <f t="shared" si="195"/>
        <v>0</v>
      </c>
      <c r="DW597" s="412">
        <v>0</v>
      </c>
      <c r="DX597" s="412">
        <v>0</v>
      </c>
      <c r="DY597" s="412">
        <v>0</v>
      </c>
      <c r="DZ597" s="412">
        <v>0</v>
      </c>
      <c r="EA597" s="412">
        <v>0</v>
      </c>
      <c r="EB597" s="412">
        <v>0</v>
      </c>
      <c r="EC597" s="412">
        <v>0</v>
      </c>
      <c r="ED597" s="412">
        <v>0</v>
      </c>
      <c r="EE597" s="412">
        <v>0</v>
      </c>
      <c r="EF597" s="412">
        <v>0</v>
      </c>
      <c r="EG597" s="412">
        <v>0</v>
      </c>
      <c r="EH597" s="412">
        <v>0</v>
      </c>
      <c r="EI597" s="411">
        <f t="shared" si="196"/>
        <v>0</v>
      </c>
      <c r="EK597" s="411">
        <f t="shared" si="197"/>
        <v>6</v>
      </c>
      <c r="EL597" s="7">
        <f t="shared" si="198"/>
        <v>-6</v>
      </c>
    </row>
    <row r="598" spans="1:142">
      <c r="A598" s="365" t="str">
        <f t="shared" si="180"/>
        <v xml:space="preserve"> 111</v>
      </c>
      <c r="B598" s="370" t="s">
        <v>955</v>
      </c>
      <c r="C598" s="370" t="s">
        <v>1167</v>
      </c>
      <c r="D598" s="411">
        <v>201</v>
      </c>
      <c r="E598" s="411">
        <v>198</v>
      </c>
      <c r="F598" s="411">
        <v>197</v>
      </c>
      <c r="G598" s="411">
        <v>197</v>
      </c>
      <c r="H598" s="411">
        <v>198</v>
      </c>
      <c r="I598" s="411">
        <v>197</v>
      </c>
      <c r="J598" s="411">
        <v>196</v>
      </c>
      <c r="K598" s="411">
        <v>196</v>
      </c>
      <c r="L598" s="411">
        <v>196</v>
      </c>
      <c r="M598" s="411">
        <v>195</v>
      </c>
      <c r="N598" s="411">
        <v>195</v>
      </c>
      <c r="O598" s="412">
        <v>190</v>
      </c>
      <c r="P598" s="411">
        <f t="shared" si="181"/>
        <v>2356</v>
      </c>
      <c r="Q598" s="411">
        <f t="shared" si="182"/>
        <v>1377.6774193548388</v>
      </c>
      <c r="R598" s="411">
        <f t="shared" si="183"/>
        <v>344.25361512791994</v>
      </c>
      <c r="S598" s="411">
        <f t="shared" si="184"/>
        <v>634.06896551724139</v>
      </c>
      <c r="T598" s="411">
        <v>-1.0000000000000004</v>
      </c>
      <c r="U598" s="411">
        <v>0</v>
      </c>
      <c r="V598" s="411">
        <v>0</v>
      </c>
      <c r="W598" s="411">
        <v>0</v>
      </c>
      <c r="X598" s="411">
        <v>0</v>
      </c>
      <c r="Y598" s="411">
        <v>0</v>
      </c>
      <c r="Z598" s="411">
        <v>0.9999999999999869</v>
      </c>
      <c r="AA598" s="411">
        <v>0.9999999999999869</v>
      </c>
      <c r="AB598" s="411">
        <v>0</v>
      </c>
      <c r="AC598" s="411">
        <v>1.9999999999999938</v>
      </c>
      <c r="AD598" s="411">
        <v>1.0000000000000284</v>
      </c>
      <c r="AE598" s="412">
        <v>0</v>
      </c>
      <c r="AF598" s="411">
        <f t="shared" si="185"/>
        <v>3.9999999999999956</v>
      </c>
      <c r="AG598" s="411">
        <v>200</v>
      </c>
      <c r="AH598" s="411">
        <v>198</v>
      </c>
      <c r="AI598" s="411">
        <v>197</v>
      </c>
      <c r="AJ598" s="411">
        <v>197</v>
      </c>
      <c r="AK598" s="411">
        <v>198</v>
      </c>
      <c r="AL598" s="411">
        <v>197</v>
      </c>
      <c r="AM598" s="411">
        <v>197</v>
      </c>
      <c r="AN598" s="411">
        <v>197</v>
      </c>
      <c r="AO598" s="411">
        <v>196</v>
      </c>
      <c r="AP598" s="411">
        <v>197</v>
      </c>
      <c r="AQ598" s="411">
        <v>196.00000000000003</v>
      </c>
      <c r="AR598" s="412">
        <v>190</v>
      </c>
      <c r="AS598" s="411">
        <f t="shared" si="186"/>
        <v>2360</v>
      </c>
      <c r="AT598" s="411">
        <f t="shared" si="187"/>
        <v>1377.6451612903227</v>
      </c>
      <c r="AU598" s="411">
        <f t="shared" si="188"/>
        <v>345.28587319243604</v>
      </c>
      <c r="AV598" s="411">
        <f t="shared" si="189"/>
        <v>637.06896551724139</v>
      </c>
      <c r="AW598" s="411">
        <v>0</v>
      </c>
      <c r="AX598" s="411">
        <v>0</v>
      </c>
      <c r="AY598" s="411">
        <v>0</v>
      </c>
      <c r="AZ598" s="411">
        <v>0</v>
      </c>
      <c r="BA598" s="411">
        <v>0</v>
      </c>
      <c r="BB598" s="411">
        <v>0</v>
      </c>
      <c r="BC598" s="411">
        <v>0</v>
      </c>
      <c r="BD598" s="411">
        <v>0</v>
      </c>
      <c r="BE598" s="411">
        <v>0</v>
      </c>
      <c r="BF598" s="411">
        <v>0</v>
      </c>
      <c r="BG598" s="411">
        <v>0</v>
      </c>
      <c r="BH598" s="412">
        <v>0</v>
      </c>
      <c r="BI598" s="411">
        <f t="shared" si="190"/>
        <v>0</v>
      </c>
      <c r="BJ598" s="411">
        <v>200</v>
      </c>
      <c r="BK598" s="411">
        <v>198</v>
      </c>
      <c r="BL598" s="411">
        <v>197</v>
      </c>
      <c r="BM598" s="411">
        <v>197</v>
      </c>
      <c r="BN598" s="411">
        <v>198</v>
      </c>
      <c r="BO598" s="411">
        <v>197</v>
      </c>
      <c r="BP598" s="411">
        <v>197</v>
      </c>
      <c r="BQ598" s="411">
        <v>197</v>
      </c>
      <c r="BR598" s="411">
        <v>196</v>
      </c>
      <c r="BS598" s="411">
        <v>197</v>
      </c>
      <c r="BT598" s="411">
        <v>196.00000000000003</v>
      </c>
      <c r="BU598" s="412">
        <v>190</v>
      </c>
      <c r="BV598" s="411">
        <f t="shared" si="191"/>
        <v>2360</v>
      </c>
      <c r="BW598" s="411">
        <v>0</v>
      </c>
      <c r="BX598" s="411">
        <v>0</v>
      </c>
      <c r="BY598" s="411">
        <v>0</v>
      </c>
      <c r="BZ598" s="411">
        <v>0</v>
      </c>
      <c r="CA598" s="411">
        <v>0</v>
      </c>
      <c r="CB598" s="411">
        <v>0</v>
      </c>
      <c r="CC598" s="411">
        <v>0</v>
      </c>
      <c r="CD598" s="411">
        <v>0</v>
      </c>
      <c r="CE598" s="411">
        <v>0</v>
      </c>
      <c r="CF598" s="411">
        <v>0</v>
      </c>
      <c r="CG598" s="411">
        <v>0</v>
      </c>
      <c r="CH598" s="412">
        <v>0</v>
      </c>
      <c r="CI598" s="411">
        <f t="shared" si="192"/>
        <v>0</v>
      </c>
      <c r="CJ598" s="411">
        <v>200</v>
      </c>
      <c r="CK598" s="411">
        <v>198</v>
      </c>
      <c r="CL598" s="411">
        <v>197</v>
      </c>
      <c r="CM598" s="411">
        <v>197</v>
      </c>
      <c r="CN598" s="411">
        <v>198</v>
      </c>
      <c r="CO598" s="411">
        <v>197</v>
      </c>
      <c r="CP598" s="411">
        <v>197</v>
      </c>
      <c r="CQ598" s="411">
        <v>197</v>
      </c>
      <c r="CR598" s="411">
        <v>196</v>
      </c>
      <c r="CS598" s="411">
        <v>197</v>
      </c>
      <c r="CT598" s="411">
        <v>196.00000000000003</v>
      </c>
      <c r="CU598" s="412">
        <v>190</v>
      </c>
      <c r="CV598" s="411">
        <f t="shared" si="193"/>
        <v>2360</v>
      </c>
      <c r="CW598" s="411">
        <v>-10.000000000000004</v>
      </c>
      <c r="CX598" s="411">
        <v>-8</v>
      </c>
      <c r="CY598" s="411">
        <v>-7.0000000000000071</v>
      </c>
      <c r="CZ598" s="411">
        <v>-7.0000000000000071</v>
      </c>
      <c r="DA598" s="411">
        <v>-8</v>
      </c>
      <c r="DB598" s="411">
        <v>-7.0000000000000071</v>
      </c>
      <c r="DC598" s="411">
        <v>-6.9999999999999867</v>
      </c>
      <c r="DD598" s="411">
        <v>-6.9999999999999867</v>
      </c>
      <c r="DE598" s="411">
        <v>-6</v>
      </c>
      <c r="DF598" s="411">
        <v>-6.9999999999999938</v>
      </c>
      <c r="DG598" s="411">
        <v>-6.0000000000000284</v>
      </c>
      <c r="DH598" s="412">
        <v>0</v>
      </c>
      <c r="DI598" s="411">
        <f t="shared" si="194"/>
        <v>-80.000000000000028</v>
      </c>
      <c r="DJ598" s="411">
        <v>190</v>
      </c>
      <c r="DK598" s="411">
        <v>190</v>
      </c>
      <c r="DL598" s="411">
        <v>190</v>
      </c>
      <c r="DM598" s="411">
        <v>190</v>
      </c>
      <c r="DN598" s="411">
        <v>190</v>
      </c>
      <c r="DO598" s="411">
        <v>190</v>
      </c>
      <c r="DP598" s="411">
        <v>190</v>
      </c>
      <c r="DQ598" s="411">
        <v>190</v>
      </c>
      <c r="DR598" s="411">
        <v>190</v>
      </c>
      <c r="DS598" s="411">
        <v>190</v>
      </c>
      <c r="DT598" s="411">
        <v>190</v>
      </c>
      <c r="DU598" s="412">
        <v>190</v>
      </c>
      <c r="DV598" s="411">
        <f t="shared" si="195"/>
        <v>2280</v>
      </c>
      <c r="DW598" s="412">
        <v>190</v>
      </c>
      <c r="DX598" s="412">
        <v>190</v>
      </c>
      <c r="DY598" s="412">
        <v>190</v>
      </c>
      <c r="DZ598" s="412">
        <v>190</v>
      </c>
      <c r="EA598" s="412">
        <v>190</v>
      </c>
      <c r="EB598" s="412">
        <v>190</v>
      </c>
      <c r="EC598" s="412">
        <v>190</v>
      </c>
      <c r="ED598" s="412">
        <v>190</v>
      </c>
      <c r="EE598" s="412">
        <v>190</v>
      </c>
      <c r="EF598" s="412">
        <v>190</v>
      </c>
      <c r="EG598" s="412">
        <v>190</v>
      </c>
      <c r="EH598" s="412">
        <v>190</v>
      </c>
      <c r="EI598" s="411">
        <f t="shared" si="196"/>
        <v>2280</v>
      </c>
      <c r="EK598" s="411">
        <f t="shared" si="197"/>
        <v>2280</v>
      </c>
      <c r="EL598" s="7">
        <f t="shared" si="198"/>
        <v>0</v>
      </c>
    </row>
    <row r="599" spans="1:142">
      <c r="A599" s="365" t="str">
        <f t="shared" si="180"/>
        <v xml:space="preserve"> 111</v>
      </c>
      <c r="B599" s="370" t="s">
        <v>955</v>
      </c>
      <c r="C599" s="370" t="s">
        <v>1168</v>
      </c>
      <c r="D599" s="411">
        <v>19674</v>
      </c>
      <c r="E599" s="411">
        <v>20773</v>
      </c>
      <c r="F599" s="411">
        <v>23450</v>
      </c>
      <c r="G599" s="411">
        <v>26095</v>
      </c>
      <c r="H599" s="411">
        <v>29813</v>
      </c>
      <c r="I599" s="411">
        <v>31806</v>
      </c>
      <c r="J599" s="411">
        <v>34268</v>
      </c>
      <c r="K599" s="411">
        <v>33560</v>
      </c>
      <c r="L599" s="411">
        <v>28310</v>
      </c>
      <c r="M599" s="411">
        <v>28241</v>
      </c>
      <c r="N599" s="411">
        <v>23633</v>
      </c>
      <c r="O599" s="412">
        <v>20836</v>
      </c>
      <c r="P599" s="411">
        <f t="shared" si="181"/>
        <v>320459</v>
      </c>
      <c r="Q599" s="411">
        <f t="shared" si="182"/>
        <v>184773.58064516127</v>
      </c>
      <c r="R599" s="411">
        <f t="shared" si="183"/>
        <v>55165.764182424915</v>
      </c>
      <c r="S599" s="411">
        <f t="shared" si="184"/>
        <v>80519.655172413797</v>
      </c>
      <c r="T599" s="411">
        <v>31.000000000000824</v>
      </c>
      <c r="U599" s="411">
        <v>0</v>
      </c>
      <c r="V599" s="411">
        <v>-6.00000000000108</v>
      </c>
      <c r="W599" s="411">
        <v>-18.000000000001506</v>
      </c>
      <c r="X599" s="411">
        <v>93.000000000000398</v>
      </c>
      <c r="Y599" s="411">
        <v>-134.99999999999733</v>
      </c>
      <c r="Z599" s="411">
        <v>33.999999999998124</v>
      </c>
      <c r="AA599" s="411">
        <v>-8.9999999999996589</v>
      </c>
      <c r="AB599" s="411">
        <v>-52.000000000000455</v>
      </c>
      <c r="AC599" s="411">
        <v>-87.000000000000853</v>
      </c>
      <c r="AD599" s="411">
        <v>-18.999999999997669</v>
      </c>
      <c r="AE599" s="412">
        <v>-62.999999999998607</v>
      </c>
      <c r="AF599" s="411">
        <f t="shared" si="185"/>
        <v>-230.99999999999781</v>
      </c>
      <c r="AG599" s="411">
        <v>19705</v>
      </c>
      <c r="AH599" s="411">
        <v>20773</v>
      </c>
      <c r="AI599" s="411">
        <v>23444</v>
      </c>
      <c r="AJ599" s="411">
        <v>26076.999999999996</v>
      </c>
      <c r="AK599" s="411">
        <v>29906</v>
      </c>
      <c r="AL599" s="411">
        <v>31671</v>
      </c>
      <c r="AM599" s="411">
        <v>34302</v>
      </c>
      <c r="AN599" s="411">
        <v>33551</v>
      </c>
      <c r="AO599" s="411">
        <v>28258</v>
      </c>
      <c r="AP599" s="411">
        <v>28154</v>
      </c>
      <c r="AQ599" s="411">
        <v>23614</v>
      </c>
      <c r="AR599" s="412">
        <v>20773.000000000004</v>
      </c>
      <c r="AS599" s="411">
        <f t="shared" si="186"/>
        <v>320228</v>
      </c>
      <c r="AT599" s="411">
        <f t="shared" si="187"/>
        <v>184771.48387096776</v>
      </c>
      <c r="AU599" s="411">
        <f t="shared" si="188"/>
        <v>55120.205784204671</v>
      </c>
      <c r="AV599" s="411">
        <f t="shared" si="189"/>
        <v>80336.31034482758</v>
      </c>
      <c r="AW599" s="411">
        <v>0</v>
      </c>
      <c r="AX599" s="411">
        <v>0</v>
      </c>
      <c r="AY599" s="411">
        <v>0</v>
      </c>
      <c r="AZ599" s="411">
        <v>0</v>
      </c>
      <c r="BA599" s="411">
        <v>0</v>
      </c>
      <c r="BB599" s="411">
        <v>0</v>
      </c>
      <c r="BC599" s="411">
        <v>0</v>
      </c>
      <c r="BD599" s="411">
        <v>0</v>
      </c>
      <c r="BE599" s="411">
        <v>0</v>
      </c>
      <c r="BF599" s="411">
        <v>0</v>
      </c>
      <c r="BG599" s="411">
        <v>0</v>
      </c>
      <c r="BH599" s="412">
        <v>0</v>
      </c>
      <c r="BI599" s="411">
        <f t="shared" si="190"/>
        <v>0</v>
      </c>
      <c r="BJ599" s="411">
        <v>19705</v>
      </c>
      <c r="BK599" s="411">
        <v>20773</v>
      </c>
      <c r="BL599" s="411">
        <v>23444</v>
      </c>
      <c r="BM599" s="411">
        <v>26076.999999999996</v>
      </c>
      <c r="BN599" s="411">
        <v>29906</v>
      </c>
      <c r="BO599" s="411">
        <v>31671</v>
      </c>
      <c r="BP599" s="411">
        <v>34302</v>
      </c>
      <c r="BQ599" s="411">
        <v>33551</v>
      </c>
      <c r="BR599" s="411">
        <v>28258</v>
      </c>
      <c r="BS599" s="411">
        <v>28154</v>
      </c>
      <c r="BT599" s="411">
        <v>23614</v>
      </c>
      <c r="BU599" s="412">
        <v>20773.000000000004</v>
      </c>
      <c r="BV599" s="411">
        <f t="shared" si="191"/>
        <v>320228</v>
      </c>
      <c r="BW599" s="411">
        <v>0</v>
      </c>
      <c r="BX599" s="411">
        <v>0</v>
      </c>
      <c r="BY599" s="411">
        <v>0</v>
      </c>
      <c r="BZ599" s="411">
        <v>0</v>
      </c>
      <c r="CA599" s="411">
        <v>0</v>
      </c>
      <c r="CB599" s="411">
        <v>0</v>
      </c>
      <c r="CC599" s="411">
        <v>0</v>
      </c>
      <c r="CD599" s="411">
        <v>0</v>
      </c>
      <c r="CE599" s="411">
        <v>0</v>
      </c>
      <c r="CF599" s="411">
        <v>0</v>
      </c>
      <c r="CG599" s="411">
        <v>0</v>
      </c>
      <c r="CH599" s="412">
        <v>0</v>
      </c>
      <c r="CI599" s="411">
        <f t="shared" si="192"/>
        <v>0</v>
      </c>
      <c r="CJ599" s="411">
        <v>19705</v>
      </c>
      <c r="CK599" s="411">
        <v>20773</v>
      </c>
      <c r="CL599" s="411">
        <v>23444</v>
      </c>
      <c r="CM599" s="411">
        <v>26076.999999999996</v>
      </c>
      <c r="CN599" s="411">
        <v>29906</v>
      </c>
      <c r="CO599" s="411">
        <v>31671</v>
      </c>
      <c r="CP599" s="411">
        <v>34302</v>
      </c>
      <c r="CQ599" s="411">
        <v>33551</v>
      </c>
      <c r="CR599" s="411">
        <v>28258</v>
      </c>
      <c r="CS599" s="411">
        <v>28154</v>
      </c>
      <c r="CT599" s="411">
        <v>23614</v>
      </c>
      <c r="CU599" s="412">
        <v>20773.000000000004</v>
      </c>
      <c r="CV599" s="411">
        <f t="shared" si="193"/>
        <v>320228</v>
      </c>
      <c r="CW599" s="411">
        <v>-632.62438626537096</v>
      </c>
      <c r="CX599" s="411">
        <v>-619.67992424242402</v>
      </c>
      <c r="CY599" s="411">
        <v>-448.85292853912409</v>
      </c>
      <c r="CZ599" s="411">
        <v>-500.18315094323401</v>
      </c>
      <c r="DA599" s="411">
        <v>-621.65765719092906</v>
      </c>
      <c r="DB599" s="411">
        <v>-604.75174602562311</v>
      </c>
      <c r="DC599" s="411">
        <v>-762.20171402306778</v>
      </c>
      <c r="DD599" s="411">
        <v>-744.9215905403571</v>
      </c>
      <c r="DE599" s="411">
        <v>-516.45452723496669</v>
      </c>
      <c r="DF599" s="411">
        <v>-744.91533416719858</v>
      </c>
      <c r="DG599" s="411">
        <v>-445.99424535074286</v>
      </c>
      <c r="DH599" s="412">
        <v>0</v>
      </c>
      <c r="DI599" s="411">
        <f t="shared" si="194"/>
        <v>-6642.2372045230386</v>
      </c>
      <c r="DJ599" s="411">
        <v>19072.375613734632</v>
      </c>
      <c r="DK599" s="411">
        <v>20153.320075757576</v>
      </c>
      <c r="DL599" s="411">
        <v>22995.147071460873</v>
      </c>
      <c r="DM599" s="411">
        <v>25576.816849056762</v>
      </c>
      <c r="DN599" s="411">
        <v>29284.342342809068</v>
      </c>
      <c r="DO599" s="411">
        <v>31066.24825397438</v>
      </c>
      <c r="DP599" s="411">
        <v>33539.798285976925</v>
      </c>
      <c r="DQ599" s="411">
        <v>32806.078409459638</v>
      </c>
      <c r="DR599" s="411">
        <v>27741.545472765032</v>
      </c>
      <c r="DS599" s="411">
        <v>27409.084665832801</v>
      </c>
      <c r="DT599" s="411">
        <v>23168.005754649261</v>
      </c>
      <c r="DU599" s="412">
        <v>20773.000000000004</v>
      </c>
      <c r="DV599" s="411">
        <f t="shared" si="195"/>
        <v>313585.76279547694</v>
      </c>
      <c r="DW599" s="412">
        <v>19072.375613734632</v>
      </c>
      <c r="DX599" s="412">
        <v>20153.320075757576</v>
      </c>
      <c r="DY599" s="412">
        <v>22995.147071460873</v>
      </c>
      <c r="DZ599" s="412">
        <v>25576.816849056762</v>
      </c>
      <c r="EA599" s="412">
        <v>29284.342342809068</v>
      </c>
      <c r="EB599" s="412">
        <v>31066.24825397438</v>
      </c>
      <c r="EC599" s="412">
        <v>33539.798285976925</v>
      </c>
      <c r="ED599" s="412">
        <v>32806.078409459638</v>
      </c>
      <c r="EE599" s="412">
        <v>27741.545472765032</v>
      </c>
      <c r="EF599" s="412">
        <v>27409.084665832801</v>
      </c>
      <c r="EG599" s="412">
        <v>23168.005754649261</v>
      </c>
      <c r="EH599" s="412">
        <v>20773.000000000004</v>
      </c>
      <c r="EI599" s="411">
        <f t="shared" si="196"/>
        <v>313585.76279547694</v>
      </c>
      <c r="EK599" s="411">
        <f t="shared" si="197"/>
        <v>313585.76279547694</v>
      </c>
      <c r="EL599" s="7">
        <f t="shared" si="198"/>
        <v>0</v>
      </c>
    </row>
    <row r="600" spans="1:142">
      <c r="A600" s="365" t="str">
        <f t="shared" si="180"/>
        <v xml:space="preserve"> 111</v>
      </c>
      <c r="B600" s="370" t="s">
        <v>955</v>
      </c>
      <c r="C600" s="370" t="s">
        <v>1169</v>
      </c>
      <c r="D600" s="411">
        <v>19674</v>
      </c>
      <c r="E600" s="411">
        <v>20773</v>
      </c>
      <c r="F600" s="411">
        <v>23450</v>
      </c>
      <c r="G600" s="411">
        <v>26095</v>
      </c>
      <c r="H600" s="411">
        <v>29813</v>
      </c>
      <c r="I600" s="411">
        <v>31806</v>
      </c>
      <c r="J600" s="411">
        <v>34268</v>
      </c>
      <c r="K600" s="411">
        <v>33560</v>
      </c>
      <c r="L600" s="411">
        <v>28310</v>
      </c>
      <c r="M600" s="411">
        <v>28241</v>
      </c>
      <c r="N600" s="411">
        <v>23633</v>
      </c>
      <c r="O600" s="412">
        <v>20836</v>
      </c>
      <c r="P600" s="411">
        <f t="shared" si="181"/>
        <v>320459</v>
      </c>
      <c r="Q600" s="411">
        <f t="shared" si="182"/>
        <v>184773.58064516127</v>
      </c>
      <c r="R600" s="411">
        <f t="shared" si="183"/>
        <v>55165.764182424915</v>
      </c>
      <c r="S600" s="411">
        <f t="shared" si="184"/>
        <v>80519.655172413797</v>
      </c>
      <c r="T600" s="411">
        <v>31.000000000000824</v>
      </c>
      <c r="U600" s="411">
        <v>0</v>
      </c>
      <c r="V600" s="411">
        <v>-6.00000000000108</v>
      </c>
      <c r="W600" s="411">
        <v>-18.000000000001506</v>
      </c>
      <c r="X600" s="411">
        <v>93.000000000000398</v>
      </c>
      <c r="Y600" s="411">
        <v>-134.99999999999733</v>
      </c>
      <c r="Z600" s="411">
        <v>33.999999999998124</v>
      </c>
      <c r="AA600" s="411">
        <v>-8.9999999999996589</v>
      </c>
      <c r="AB600" s="411">
        <v>-52.000000000000455</v>
      </c>
      <c r="AC600" s="411">
        <v>-87.000000000000853</v>
      </c>
      <c r="AD600" s="411">
        <v>-18.999999999997669</v>
      </c>
      <c r="AE600" s="412">
        <v>-62.999999999998607</v>
      </c>
      <c r="AF600" s="411">
        <f t="shared" si="185"/>
        <v>-230.99999999999781</v>
      </c>
      <c r="AG600" s="411">
        <v>19705</v>
      </c>
      <c r="AH600" s="411">
        <v>20773</v>
      </c>
      <c r="AI600" s="411">
        <v>23444</v>
      </c>
      <c r="AJ600" s="411">
        <v>26077</v>
      </c>
      <c r="AK600" s="411">
        <v>29905.999999999996</v>
      </c>
      <c r="AL600" s="411">
        <v>31671.000000000004</v>
      </c>
      <c r="AM600" s="411">
        <v>34301.999999999993</v>
      </c>
      <c r="AN600" s="411">
        <v>33551</v>
      </c>
      <c r="AO600" s="411">
        <v>28258</v>
      </c>
      <c r="AP600" s="411">
        <v>28154</v>
      </c>
      <c r="AQ600" s="411">
        <v>23614</v>
      </c>
      <c r="AR600" s="412">
        <v>20773.000000000004</v>
      </c>
      <c r="AS600" s="411">
        <f t="shared" si="186"/>
        <v>320228</v>
      </c>
      <c r="AT600" s="411">
        <f t="shared" si="187"/>
        <v>184771.48387096773</v>
      </c>
      <c r="AU600" s="411">
        <f t="shared" si="188"/>
        <v>55120.205784204671</v>
      </c>
      <c r="AV600" s="411">
        <f t="shared" si="189"/>
        <v>80336.31034482758</v>
      </c>
      <c r="AW600" s="411">
        <v>0</v>
      </c>
      <c r="AX600" s="411">
        <v>0</v>
      </c>
      <c r="AY600" s="411">
        <v>0</v>
      </c>
      <c r="AZ600" s="411">
        <v>0</v>
      </c>
      <c r="BA600" s="411">
        <v>0</v>
      </c>
      <c r="BB600" s="411">
        <v>0</v>
      </c>
      <c r="BC600" s="411">
        <v>0</v>
      </c>
      <c r="BD600" s="411">
        <v>0</v>
      </c>
      <c r="BE600" s="411">
        <v>0</v>
      </c>
      <c r="BF600" s="411">
        <v>0</v>
      </c>
      <c r="BG600" s="411">
        <v>0</v>
      </c>
      <c r="BH600" s="412">
        <v>0</v>
      </c>
      <c r="BI600" s="411">
        <f t="shared" si="190"/>
        <v>0</v>
      </c>
      <c r="BJ600" s="411">
        <v>19705</v>
      </c>
      <c r="BK600" s="411">
        <v>20773</v>
      </c>
      <c r="BL600" s="411">
        <v>23444</v>
      </c>
      <c r="BM600" s="411">
        <v>26077</v>
      </c>
      <c r="BN600" s="411">
        <v>29905.999999999996</v>
      </c>
      <c r="BO600" s="411">
        <v>31671.000000000004</v>
      </c>
      <c r="BP600" s="411">
        <v>34301.999999999993</v>
      </c>
      <c r="BQ600" s="411">
        <v>33551</v>
      </c>
      <c r="BR600" s="411">
        <v>28258</v>
      </c>
      <c r="BS600" s="411">
        <v>28154</v>
      </c>
      <c r="BT600" s="411">
        <v>23614</v>
      </c>
      <c r="BU600" s="412">
        <v>20773.000000000004</v>
      </c>
      <c r="BV600" s="411">
        <f t="shared" si="191"/>
        <v>320228</v>
      </c>
      <c r="BW600" s="411">
        <v>0</v>
      </c>
      <c r="BX600" s="411">
        <v>0</v>
      </c>
      <c r="BY600" s="411">
        <v>0</v>
      </c>
      <c r="BZ600" s="411">
        <v>0</v>
      </c>
      <c r="CA600" s="411">
        <v>0</v>
      </c>
      <c r="CB600" s="411">
        <v>0</v>
      </c>
      <c r="CC600" s="411">
        <v>0</v>
      </c>
      <c r="CD600" s="411">
        <v>0</v>
      </c>
      <c r="CE600" s="411">
        <v>0</v>
      </c>
      <c r="CF600" s="411">
        <v>0</v>
      </c>
      <c r="CG600" s="411">
        <v>0</v>
      </c>
      <c r="CH600" s="412">
        <v>0</v>
      </c>
      <c r="CI600" s="411">
        <f t="shared" si="192"/>
        <v>0</v>
      </c>
      <c r="CJ600" s="411">
        <v>19705</v>
      </c>
      <c r="CK600" s="411">
        <v>20773</v>
      </c>
      <c r="CL600" s="411">
        <v>23444</v>
      </c>
      <c r="CM600" s="411">
        <v>26077</v>
      </c>
      <c r="CN600" s="411">
        <v>29905.999999999996</v>
      </c>
      <c r="CO600" s="411">
        <v>31671.000000000004</v>
      </c>
      <c r="CP600" s="411">
        <v>34301.999999999993</v>
      </c>
      <c r="CQ600" s="411">
        <v>33551</v>
      </c>
      <c r="CR600" s="411">
        <v>28258</v>
      </c>
      <c r="CS600" s="411">
        <v>28154</v>
      </c>
      <c r="CT600" s="411">
        <v>23614</v>
      </c>
      <c r="CU600" s="412">
        <v>20773.000000000004</v>
      </c>
      <c r="CV600" s="411">
        <f t="shared" si="193"/>
        <v>320228</v>
      </c>
      <c r="CW600" s="411">
        <v>-632.62438626537096</v>
      </c>
      <c r="CX600" s="411">
        <v>-619.67992424242402</v>
      </c>
      <c r="CY600" s="411">
        <v>-448.85292853912409</v>
      </c>
      <c r="CZ600" s="411">
        <v>-500.18315094323401</v>
      </c>
      <c r="DA600" s="411">
        <v>-621.65765719092906</v>
      </c>
      <c r="DB600" s="411">
        <v>-604.75174602562311</v>
      </c>
      <c r="DC600" s="411">
        <v>-762.20171402306778</v>
      </c>
      <c r="DD600" s="411">
        <v>-744.92159054035699</v>
      </c>
      <c r="DE600" s="411">
        <v>-516.45452723496669</v>
      </c>
      <c r="DF600" s="411">
        <v>-744.91533416719858</v>
      </c>
      <c r="DG600" s="411">
        <v>-445.99424535074286</v>
      </c>
      <c r="DH600" s="412">
        <v>0</v>
      </c>
      <c r="DI600" s="411">
        <f t="shared" si="194"/>
        <v>-6642.2372045230386</v>
      </c>
      <c r="DJ600" s="411">
        <v>19072.375613734628</v>
      </c>
      <c r="DK600" s="411">
        <v>20153.320075757576</v>
      </c>
      <c r="DL600" s="411">
        <v>22995.147071460873</v>
      </c>
      <c r="DM600" s="411">
        <v>25576.816849056766</v>
      </c>
      <c r="DN600" s="411">
        <v>29284.342342809072</v>
      </c>
      <c r="DO600" s="411">
        <v>31066.248253974383</v>
      </c>
      <c r="DP600" s="411">
        <v>33539.798285976933</v>
      </c>
      <c r="DQ600" s="411">
        <v>32806.078409459646</v>
      </c>
      <c r="DR600" s="411">
        <v>27741.545472765032</v>
      </c>
      <c r="DS600" s="411">
        <v>27409.084665832797</v>
      </c>
      <c r="DT600" s="411">
        <v>23168.005754649261</v>
      </c>
      <c r="DU600" s="412">
        <v>20773.000000000004</v>
      </c>
      <c r="DV600" s="411">
        <f t="shared" si="195"/>
        <v>313585.76279547694</v>
      </c>
      <c r="DW600" s="412">
        <v>19072.375613734628</v>
      </c>
      <c r="DX600" s="412">
        <v>20153.320075757576</v>
      </c>
      <c r="DY600" s="412">
        <v>22995.147071460873</v>
      </c>
      <c r="DZ600" s="412">
        <v>25576.816849056766</v>
      </c>
      <c r="EA600" s="412">
        <v>29284.342342809072</v>
      </c>
      <c r="EB600" s="412">
        <v>31066.248253974383</v>
      </c>
      <c r="EC600" s="412">
        <v>33539.798285976933</v>
      </c>
      <c r="ED600" s="412">
        <v>32806.078409459646</v>
      </c>
      <c r="EE600" s="412">
        <v>27741.545472765032</v>
      </c>
      <c r="EF600" s="412">
        <v>27409.084665832797</v>
      </c>
      <c r="EG600" s="412">
        <v>23168.005754649261</v>
      </c>
      <c r="EH600" s="412">
        <v>20773.000000000004</v>
      </c>
      <c r="EI600" s="411">
        <f t="shared" si="196"/>
        <v>313585.76279547694</v>
      </c>
      <c r="EK600" s="411">
        <f t="shared" si="197"/>
        <v>313585.76279547694</v>
      </c>
      <c r="EL600" s="7">
        <f t="shared" si="198"/>
        <v>0</v>
      </c>
    </row>
    <row r="601" spans="1:142">
      <c r="A601" s="365" t="str">
        <f t="shared" si="180"/>
        <v xml:space="preserve"> 111</v>
      </c>
      <c r="B601" s="370" t="s">
        <v>955</v>
      </c>
      <c r="C601" s="370" t="s">
        <v>1170</v>
      </c>
      <c r="D601" s="411">
        <v>19674</v>
      </c>
      <c r="E601" s="411">
        <v>20773</v>
      </c>
      <c r="F601" s="411">
        <v>23450</v>
      </c>
      <c r="G601" s="411">
        <v>26095</v>
      </c>
      <c r="H601" s="411">
        <v>29813</v>
      </c>
      <c r="I601" s="411">
        <v>31806</v>
      </c>
      <c r="J601" s="411">
        <v>34268</v>
      </c>
      <c r="K601" s="411">
        <v>33560</v>
      </c>
      <c r="L601" s="411">
        <v>28310</v>
      </c>
      <c r="M601" s="411">
        <v>28241</v>
      </c>
      <c r="N601" s="411">
        <v>23633</v>
      </c>
      <c r="O601" s="412">
        <v>20836</v>
      </c>
      <c r="P601" s="411">
        <f t="shared" si="181"/>
        <v>320459</v>
      </c>
      <c r="Q601" s="411">
        <f t="shared" si="182"/>
        <v>184773.58064516127</v>
      </c>
      <c r="R601" s="411">
        <f t="shared" si="183"/>
        <v>55165.764182424915</v>
      </c>
      <c r="S601" s="411">
        <f t="shared" si="184"/>
        <v>80519.655172413797</v>
      </c>
      <c r="T601" s="411">
        <v>31.000000000000824</v>
      </c>
      <c r="U601" s="411">
        <v>0</v>
      </c>
      <c r="V601" s="411">
        <v>-6.00000000000108</v>
      </c>
      <c r="W601" s="411">
        <v>-18.000000000001506</v>
      </c>
      <c r="X601" s="411">
        <v>93.000000000000398</v>
      </c>
      <c r="Y601" s="411">
        <v>-134.99999999999733</v>
      </c>
      <c r="Z601" s="411">
        <v>33.999999999998124</v>
      </c>
      <c r="AA601" s="411">
        <v>-8.9999999999996589</v>
      </c>
      <c r="AB601" s="411">
        <v>-52.000000000000455</v>
      </c>
      <c r="AC601" s="411">
        <v>-87.000000000000853</v>
      </c>
      <c r="AD601" s="411">
        <v>-18.999999999997669</v>
      </c>
      <c r="AE601" s="412">
        <v>-62.999999999998607</v>
      </c>
      <c r="AF601" s="411">
        <f t="shared" si="185"/>
        <v>-230.99999999999781</v>
      </c>
      <c r="AG601" s="411">
        <v>19705</v>
      </c>
      <c r="AH601" s="411">
        <v>20773</v>
      </c>
      <c r="AI601" s="411">
        <v>23444</v>
      </c>
      <c r="AJ601" s="411">
        <v>26077</v>
      </c>
      <c r="AK601" s="411">
        <v>29906</v>
      </c>
      <c r="AL601" s="411">
        <v>31671.000000000004</v>
      </c>
      <c r="AM601" s="411">
        <v>34302</v>
      </c>
      <c r="AN601" s="411">
        <v>33551</v>
      </c>
      <c r="AO601" s="411">
        <v>28257.999999999996</v>
      </c>
      <c r="AP601" s="411">
        <v>28154</v>
      </c>
      <c r="AQ601" s="411">
        <v>23614.000000000004</v>
      </c>
      <c r="AR601" s="412">
        <v>20773</v>
      </c>
      <c r="AS601" s="411">
        <f t="shared" si="186"/>
        <v>320228</v>
      </c>
      <c r="AT601" s="411">
        <f t="shared" si="187"/>
        <v>184771.48387096776</v>
      </c>
      <c r="AU601" s="411">
        <f t="shared" si="188"/>
        <v>55120.205784204671</v>
      </c>
      <c r="AV601" s="411">
        <f t="shared" si="189"/>
        <v>80336.31034482758</v>
      </c>
      <c r="AW601" s="411">
        <v>0</v>
      </c>
      <c r="AX601" s="411">
        <v>0</v>
      </c>
      <c r="AY601" s="411">
        <v>0</v>
      </c>
      <c r="AZ601" s="411">
        <v>0</v>
      </c>
      <c r="BA601" s="411">
        <v>0</v>
      </c>
      <c r="BB601" s="411">
        <v>0</v>
      </c>
      <c r="BC601" s="411">
        <v>0</v>
      </c>
      <c r="BD601" s="411">
        <v>0</v>
      </c>
      <c r="BE601" s="411">
        <v>0</v>
      </c>
      <c r="BF601" s="411">
        <v>0</v>
      </c>
      <c r="BG601" s="411">
        <v>0</v>
      </c>
      <c r="BH601" s="412">
        <v>0</v>
      </c>
      <c r="BI601" s="411">
        <f t="shared" si="190"/>
        <v>0</v>
      </c>
      <c r="BJ601" s="411">
        <v>19705</v>
      </c>
      <c r="BK601" s="411">
        <v>20773</v>
      </c>
      <c r="BL601" s="411">
        <v>23444</v>
      </c>
      <c r="BM601" s="411">
        <v>26077</v>
      </c>
      <c r="BN601" s="411">
        <v>29906</v>
      </c>
      <c r="BO601" s="411">
        <v>31671.000000000004</v>
      </c>
      <c r="BP601" s="411">
        <v>34302</v>
      </c>
      <c r="BQ601" s="411">
        <v>33551</v>
      </c>
      <c r="BR601" s="411">
        <v>28257.999999999996</v>
      </c>
      <c r="BS601" s="411">
        <v>28154</v>
      </c>
      <c r="BT601" s="411">
        <v>23614.000000000004</v>
      </c>
      <c r="BU601" s="412">
        <v>20773</v>
      </c>
      <c r="BV601" s="411">
        <f t="shared" si="191"/>
        <v>320228</v>
      </c>
      <c r="BW601" s="411">
        <v>0</v>
      </c>
      <c r="BX601" s="411">
        <v>0</v>
      </c>
      <c r="BY601" s="411">
        <v>0</v>
      </c>
      <c r="BZ601" s="411">
        <v>0</v>
      </c>
      <c r="CA601" s="411">
        <v>0</v>
      </c>
      <c r="CB601" s="411">
        <v>0</v>
      </c>
      <c r="CC601" s="411">
        <v>0</v>
      </c>
      <c r="CD601" s="411">
        <v>0</v>
      </c>
      <c r="CE601" s="411">
        <v>0</v>
      </c>
      <c r="CF601" s="411">
        <v>0</v>
      </c>
      <c r="CG601" s="411">
        <v>0</v>
      </c>
      <c r="CH601" s="412">
        <v>0</v>
      </c>
      <c r="CI601" s="411">
        <f t="shared" si="192"/>
        <v>0</v>
      </c>
      <c r="CJ601" s="411">
        <v>19705</v>
      </c>
      <c r="CK601" s="411">
        <v>20773</v>
      </c>
      <c r="CL601" s="411">
        <v>23444</v>
      </c>
      <c r="CM601" s="411">
        <v>26077</v>
      </c>
      <c r="CN601" s="411">
        <v>29906</v>
      </c>
      <c r="CO601" s="411">
        <v>31671.000000000004</v>
      </c>
      <c r="CP601" s="411">
        <v>34302</v>
      </c>
      <c r="CQ601" s="411">
        <v>33551</v>
      </c>
      <c r="CR601" s="411">
        <v>28257.999999999996</v>
      </c>
      <c r="CS601" s="411">
        <v>28154</v>
      </c>
      <c r="CT601" s="411">
        <v>23614.000000000004</v>
      </c>
      <c r="CU601" s="412">
        <v>20773</v>
      </c>
      <c r="CV601" s="411">
        <f t="shared" si="193"/>
        <v>320228</v>
      </c>
      <c r="CW601" s="411">
        <v>-632.62438626537084</v>
      </c>
      <c r="CX601" s="411">
        <v>-619.67992424242402</v>
      </c>
      <c r="CY601" s="411">
        <v>-448.85292853912409</v>
      </c>
      <c r="CZ601" s="411">
        <v>-500.18315094323401</v>
      </c>
      <c r="DA601" s="411">
        <v>-621.65765719092906</v>
      </c>
      <c r="DB601" s="411">
        <v>-604.75174602562311</v>
      </c>
      <c r="DC601" s="411">
        <v>-762.20171402306778</v>
      </c>
      <c r="DD601" s="411">
        <v>-744.92159054035699</v>
      </c>
      <c r="DE601" s="411">
        <v>-516.45452723496669</v>
      </c>
      <c r="DF601" s="411">
        <v>-744.91533416719858</v>
      </c>
      <c r="DG601" s="411">
        <v>-445.99424535074286</v>
      </c>
      <c r="DH601" s="412">
        <v>0</v>
      </c>
      <c r="DI601" s="411">
        <f t="shared" si="194"/>
        <v>-6642.2372045230386</v>
      </c>
      <c r="DJ601" s="411">
        <v>19072.375613734632</v>
      </c>
      <c r="DK601" s="411">
        <v>20153.320075757576</v>
      </c>
      <c r="DL601" s="411">
        <v>22995.147071460873</v>
      </c>
      <c r="DM601" s="411">
        <v>25576.816849056762</v>
      </c>
      <c r="DN601" s="411">
        <v>29284.342342809068</v>
      </c>
      <c r="DO601" s="411">
        <v>31066.248253974376</v>
      </c>
      <c r="DP601" s="411">
        <v>33539.798285976933</v>
      </c>
      <c r="DQ601" s="411">
        <v>32806.078409459646</v>
      </c>
      <c r="DR601" s="411">
        <v>27741.545472765032</v>
      </c>
      <c r="DS601" s="411">
        <v>27409.084665832801</v>
      </c>
      <c r="DT601" s="411">
        <v>23168.005754649261</v>
      </c>
      <c r="DU601" s="412">
        <v>20773</v>
      </c>
      <c r="DV601" s="411">
        <f t="shared" si="195"/>
        <v>313585.76279547694</v>
      </c>
      <c r="DW601" s="412">
        <v>19072.375613734632</v>
      </c>
      <c r="DX601" s="412">
        <v>20153.320075757576</v>
      </c>
      <c r="DY601" s="412">
        <v>22995.147071460873</v>
      </c>
      <c r="DZ601" s="412">
        <v>25576.816849056762</v>
      </c>
      <c r="EA601" s="412">
        <v>29284.342342809068</v>
      </c>
      <c r="EB601" s="412">
        <v>31066.248253974376</v>
      </c>
      <c r="EC601" s="412">
        <v>33539.798285976933</v>
      </c>
      <c r="ED601" s="412">
        <v>32806.078409459646</v>
      </c>
      <c r="EE601" s="412">
        <v>27741.545472765032</v>
      </c>
      <c r="EF601" s="412">
        <v>27409.084665832801</v>
      </c>
      <c r="EG601" s="412">
        <v>23168.005754649261</v>
      </c>
      <c r="EH601" s="412">
        <v>20773</v>
      </c>
      <c r="EI601" s="411">
        <f t="shared" si="196"/>
        <v>313585.76279547694</v>
      </c>
      <c r="EK601" s="411">
        <f t="shared" si="197"/>
        <v>313585.76279547694</v>
      </c>
      <c r="EL601" s="7">
        <f t="shared" si="198"/>
        <v>0</v>
      </c>
    </row>
    <row r="602" spans="1:142">
      <c r="A602" s="365" t="str">
        <f t="shared" si="180"/>
        <v xml:space="preserve"> 111</v>
      </c>
      <c r="B602" s="370" t="s">
        <v>955</v>
      </c>
      <c r="C602" s="370" t="s">
        <v>1171</v>
      </c>
      <c r="D602" s="411">
        <v>19674</v>
      </c>
      <c r="E602" s="411">
        <v>20773</v>
      </c>
      <c r="F602" s="411">
        <v>23450</v>
      </c>
      <c r="G602" s="411">
        <v>26095</v>
      </c>
      <c r="H602" s="411">
        <v>29813</v>
      </c>
      <c r="I602" s="411">
        <v>31806</v>
      </c>
      <c r="J602" s="411">
        <v>34268</v>
      </c>
      <c r="K602" s="411">
        <v>33560</v>
      </c>
      <c r="L602" s="411">
        <v>28310</v>
      </c>
      <c r="M602" s="411">
        <v>28241</v>
      </c>
      <c r="N602" s="411">
        <v>23633</v>
      </c>
      <c r="O602" s="412">
        <v>20836</v>
      </c>
      <c r="P602" s="411">
        <f t="shared" si="181"/>
        <v>320459</v>
      </c>
      <c r="Q602" s="411">
        <f t="shared" si="182"/>
        <v>184773.58064516127</v>
      </c>
      <c r="R602" s="411">
        <f t="shared" si="183"/>
        <v>55165.764182424915</v>
      </c>
      <c r="S602" s="411">
        <f t="shared" si="184"/>
        <v>80519.655172413797</v>
      </c>
      <c r="T602" s="411">
        <v>31.000000000000824</v>
      </c>
      <c r="U602" s="411">
        <v>0</v>
      </c>
      <c r="V602" s="411">
        <v>-6.00000000000108</v>
      </c>
      <c r="W602" s="411">
        <v>-18.000000000001506</v>
      </c>
      <c r="X602" s="411">
        <v>93.000000000000398</v>
      </c>
      <c r="Y602" s="411">
        <v>-134.99999999999733</v>
      </c>
      <c r="Z602" s="411">
        <v>33.999999999998124</v>
      </c>
      <c r="AA602" s="411">
        <v>-8.9999999999996589</v>
      </c>
      <c r="AB602" s="411">
        <v>-52.000000000000455</v>
      </c>
      <c r="AC602" s="411">
        <v>-87.000000000000853</v>
      </c>
      <c r="AD602" s="411">
        <v>-18.999999999997669</v>
      </c>
      <c r="AE602" s="412">
        <v>-62.999999999998607</v>
      </c>
      <c r="AF602" s="411">
        <f t="shared" si="185"/>
        <v>-230.99999999999781</v>
      </c>
      <c r="AG602" s="411">
        <v>19705</v>
      </c>
      <c r="AH602" s="411">
        <v>20773</v>
      </c>
      <c r="AI602" s="411">
        <v>23444</v>
      </c>
      <c r="AJ602" s="411">
        <v>26076.999999999996</v>
      </c>
      <c r="AK602" s="411">
        <v>29905.999999999996</v>
      </c>
      <c r="AL602" s="411">
        <v>31671</v>
      </c>
      <c r="AM602" s="411">
        <v>34302</v>
      </c>
      <c r="AN602" s="411">
        <v>33551</v>
      </c>
      <c r="AO602" s="411">
        <v>28258</v>
      </c>
      <c r="AP602" s="411">
        <v>28153.999999999996</v>
      </c>
      <c r="AQ602" s="411">
        <v>23614</v>
      </c>
      <c r="AR602" s="412">
        <v>20773</v>
      </c>
      <c r="AS602" s="411">
        <f t="shared" si="186"/>
        <v>320228</v>
      </c>
      <c r="AT602" s="411">
        <f t="shared" si="187"/>
        <v>184771.48387096776</v>
      </c>
      <c r="AU602" s="411">
        <f t="shared" si="188"/>
        <v>55120.205784204671</v>
      </c>
      <c r="AV602" s="411">
        <f t="shared" si="189"/>
        <v>80336.31034482758</v>
      </c>
      <c r="AW602" s="411">
        <v>0</v>
      </c>
      <c r="AX602" s="411">
        <v>0</v>
      </c>
      <c r="AY602" s="411">
        <v>0</v>
      </c>
      <c r="AZ602" s="411">
        <v>0</v>
      </c>
      <c r="BA602" s="411">
        <v>0</v>
      </c>
      <c r="BB602" s="411">
        <v>0</v>
      </c>
      <c r="BC602" s="411">
        <v>0</v>
      </c>
      <c r="BD602" s="411">
        <v>0</v>
      </c>
      <c r="BE602" s="411">
        <v>0</v>
      </c>
      <c r="BF602" s="411">
        <v>0</v>
      </c>
      <c r="BG602" s="411">
        <v>0</v>
      </c>
      <c r="BH602" s="412">
        <v>0</v>
      </c>
      <c r="BI602" s="411">
        <f t="shared" si="190"/>
        <v>0</v>
      </c>
      <c r="BJ602" s="411">
        <v>19705</v>
      </c>
      <c r="BK602" s="411">
        <v>20773</v>
      </c>
      <c r="BL602" s="411">
        <v>23444</v>
      </c>
      <c r="BM602" s="411">
        <v>26076.999999999996</v>
      </c>
      <c r="BN602" s="411">
        <v>29905.999999999996</v>
      </c>
      <c r="BO602" s="411">
        <v>31671</v>
      </c>
      <c r="BP602" s="411">
        <v>34302</v>
      </c>
      <c r="BQ602" s="411">
        <v>33551</v>
      </c>
      <c r="BR602" s="411">
        <v>28258</v>
      </c>
      <c r="BS602" s="411">
        <v>28153.999999999996</v>
      </c>
      <c r="BT602" s="411">
        <v>23614</v>
      </c>
      <c r="BU602" s="412">
        <v>20773</v>
      </c>
      <c r="BV602" s="411">
        <f t="shared" si="191"/>
        <v>320228</v>
      </c>
      <c r="BW602" s="411">
        <v>0</v>
      </c>
      <c r="BX602" s="411">
        <v>0</v>
      </c>
      <c r="BY602" s="411">
        <v>0</v>
      </c>
      <c r="BZ602" s="411">
        <v>0</v>
      </c>
      <c r="CA602" s="411">
        <v>0</v>
      </c>
      <c r="CB602" s="411">
        <v>0</v>
      </c>
      <c r="CC602" s="411">
        <v>0</v>
      </c>
      <c r="CD602" s="411">
        <v>0</v>
      </c>
      <c r="CE602" s="411">
        <v>0</v>
      </c>
      <c r="CF602" s="411">
        <v>0</v>
      </c>
      <c r="CG602" s="411">
        <v>0</v>
      </c>
      <c r="CH602" s="412">
        <v>0</v>
      </c>
      <c r="CI602" s="411">
        <f t="shared" si="192"/>
        <v>0</v>
      </c>
      <c r="CJ602" s="411">
        <v>19705</v>
      </c>
      <c r="CK602" s="411">
        <v>20773</v>
      </c>
      <c r="CL602" s="411">
        <v>23444</v>
      </c>
      <c r="CM602" s="411">
        <v>26076.999999999996</v>
      </c>
      <c r="CN602" s="411">
        <v>29905.999999999996</v>
      </c>
      <c r="CO602" s="411">
        <v>31671</v>
      </c>
      <c r="CP602" s="411">
        <v>34302</v>
      </c>
      <c r="CQ602" s="411">
        <v>33551</v>
      </c>
      <c r="CR602" s="411">
        <v>28258</v>
      </c>
      <c r="CS602" s="411">
        <v>28153.999999999996</v>
      </c>
      <c r="CT602" s="411">
        <v>23614</v>
      </c>
      <c r="CU602" s="412">
        <v>20773</v>
      </c>
      <c r="CV602" s="411">
        <f t="shared" si="193"/>
        <v>320228</v>
      </c>
      <c r="CW602" s="411">
        <v>-632.62438626537096</v>
      </c>
      <c r="CX602" s="411">
        <v>-619.67992424242402</v>
      </c>
      <c r="CY602" s="411">
        <v>-448.85292853912409</v>
      </c>
      <c r="CZ602" s="411">
        <v>-500.18315094323401</v>
      </c>
      <c r="DA602" s="411">
        <v>-621.65765719092906</v>
      </c>
      <c r="DB602" s="411">
        <v>-604.75174602562311</v>
      </c>
      <c r="DC602" s="411">
        <v>-762.20171402306778</v>
      </c>
      <c r="DD602" s="411">
        <v>-744.9215905403571</v>
      </c>
      <c r="DE602" s="411">
        <v>-516.45452723496669</v>
      </c>
      <c r="DF602" s="411">
        <v>-744.91533416719858</v>
      </c>
      <c r="DG602" s="411">
        <v>-445.99424535074286</v>
      </c>
      <c r="DH602" s="412">
        <v>0</v>
      </c>
      <c r="DI602" s="411">
        <f t="shared" si="194"/>
        <v>-6642.2372045230386</v>
      </c>
      <c r="DJ602" s="411">
        <v>19072.375613734628</v>
      </c>
      <c r="DK602" s="411">
        <v>20153.320075757576</v>
      </c>
      <c r="DL602" s="411">
        <v>22995.147071460873</v>
      </c>
      <c r="DM602" s="411">
        <v>25576.816849056766</v>
      </c>
      <c r="DN602" s="411">
        <v>29284.342342809068</v>
      </c>
      <c r="DO602" s="411">
        <v>31066.24825397438</v>
      </c>
      <c r="DP602" s="411">
        <v>33539.798285976933</v>
      </c>
      <c r="DQ602" s="411">
        <v>32806.078409459646</v>
      </c>
      <c r="DR602" s="411">
        <v>27741.545472765032</v>
      </c>
      <c r="DS602" s="411">
        <v>27409.084665832801</v>
      </c>
      <c r="DT602" s="411">
        <v>23168.005754649261</v>
      </c>
      <c r="DU602" s="412">
        <v>20773</v>
      </c>
      <c r="DV602" s="411">
        <f t="shared" si="195"/>
        <v>313585.76279547694</v>
      </c>
      <c r="DW602" s="412">
        <v>19072.375613734628</v>
      </c>
      <c r="DX602" s="412">
        <v>20153.320075757576</v>
      </c>
      <c r="DY602" s="412">
        <v>22995.147071460873</v>
      </c>
      <c r="DZ602" s="412">
        <v>25576.816849056766</v>
      </c>
      <c r="EA602" s="412">
        <v>29284.342342809068</v>
      </c>
      <c r="EB602" s="412">
        <v>31066.24825397438</v>
      </c>
      <c r="EC602" s="412">
        <v>33539.798285976933</v>
      </c>
      <c r="ED602" s="412">
        <v>32806.078409459646</v>
      </c>
      <c r="EE602" s="412">
        <v>27741.545472765032</v>
      </c>
      <c r="EF602" s="412">
        <v>27409.084665832801</v>
      </c>
      <c r="EG602" s="412">
        <v>23168.005754649261</v>
      </c>
      <c r="EH602" s="412">
        <v>20773</v>
      </c>
      <c r="EI602" s="411">
        <f t="shared" si="196"/>
        <v>313585.76279547694</v>
      </c>
      <c r="EK602" s="411">
        <f t="shared" si="197"/>
        <v>313585.76279547694</v>
      </c>
      <c r="EL602" s="7">
        <f t="shared" si="198"/>
        <v>0</v>
      </c>
    </row>
    <row r="603" spans="1:142">
      <c r="A603" s="365" t="str">
        <f t="shared" si="180"/>
        <v xml:space="preserve"> 111</v>
      </c>
      <c r="B603" s="370" t="s">
        <v>955</v>
      </c>
      <c r="C603" s="370" t="s">
        <v>1172</v>
      </c>
      <c r="D603" s="411">
        <v>19674</v>
      </c>
      <c r="E603" s="411">
        <v>20773</v>
      </c>
      <c r="F603" s="411">
        <v>23450</v>
      </c>
      <c r="G603" s="411">
        <v>26095</v>
      </c>
      <c r="H603" s="411">
        <v>29813</v>
      </c>
      <c r="I603" s="411">
        <v>31806</v>
      </c>
      <c r="J603" s="411">
        <v>34268</v>
      </c>
      <c r="K603" s="411">
        <v>33560</v>
      </c>
      <c r="L603" s="411">
        <v>28310</v>
      </c>
      <c r="M603" s="411">
        <v>28241</v>
      </c>
      <c r="N603" s="411">
        <v>23633</v>
      </c>
      <c r="O603" s="412">
        <v>20836</v>
      </c>
      <c r="P603" s="411">
        <f t="shared" si="181"/>
        <v>320459</v>
      </c>
      <c r="Q603" s="411">
        <f t="shared" si="182"/>
        <v>184773.58064516127</v>
      </c>
      <c r="R603" s="411">
        <f t="shared" si="183"/>
        <v>55165.764182424915</v>
      </c>
      <c r="S603" s="411">
        <f t="shared" si="184"/>
        <v>80519.655172413797</v>
      </c>
      <c r="T603" s="411">
        <v>31.000000000000824</v>
      </c>
      <c r="U603" s="411">
        <v>0</v>
      </c>
      <c r="V603" s="411">
        <v>-6.00000000000108</v>
      </c>
      <c r="W603" s="411">
        <v>-18.000000000001506</v>
      </c>
      <c r="X603" s="411">
        <v>93.000000000000398</v>
      </c>
      <c r="Y603" s="411">
        <v>-134.99999999999733</v>
      </c>
      <c r="Z603" s="411">
        <v>33.999999999998124</v>
      </c>
      <c r="AA603" s="411">
        <v>-8.9999999999996589</v>
      </c>
      <c r="AB603" s="411">
        <v>-52.000000000000455</v>
      </c>
      <c r="AC603" s="411">
        <v>-87.000000000000853</v>
      </c>
      <c r="AD603" s="411">
        <v>-18.999999999997669</v>
      </c>
      <c r="AE603" s="412">
        <v>-62.999999999998607</v>
      </c>
      <c r="AF603" s="411">
        <f t="shared" si="185"/>
        <v>-230.99999999999781</v>
      </c>
      <c r="AG603" s="411">
        <v>19705</v>
      </c>
      <c r="AH603" s="411">
        <v>20773</v>
      </c>
      <c r="AI603" s="411">
        <v>23444</v>
      </c>
      <c r="AJ603" s="411">
        <v>26077</v>
      </c>
      <c r="AK603" s="411">
        <v>29906</v>
      </c>
      <c r="AL603" s="411">
        <v>31671</v>
      </c>
      <c r="AM603" s="411">
        <v>34302</v>
      </c>
      <c r="AN603" s="411">
        <v>33551</v>
      </c>
      <c r="AO603" s="411">
        <v>28258</v>
      </c>
      <c r="AP603" s="411">
        <v>28154</v>
      </c>
      <c r="AQ603" s="411">
        <v>23614.000000000004</v>
      </c>
      <c r="AR603" s="412">
        <v>20773.000000000004</v>
      </c>
      <c r="AS603" s="411">
        <f t="shared" si="186"/>
        <v>320228</v>
      </c>
      <c r="AT603" s="411">
        <f t="shared" si="187"/>
        <v>184771.48387096776</v>
      </c>
      <c r="AU603" s="411">
        <f t="shared" si="188"/>
        <v>55120.205784204671</v>
      </c>
      <c r="AV603" s="411">
        <f t="shared" si="189"/>
        <v>80336.31034482758</v>
      </c>
      <c r="AW603" s="411">
        <v>0</v>
      </c>
      <c r="AX603" s="411">
        <v>0</v>
      </c>
      <c r="AY603" s="411">
        <v>0</v>
      </c>
      <c r="AZ603" s="411">
        <v>0</v>
      </c>
      <c r="BA603" s="411">
        <v>0</v>
      </c>
      <c r="BB603" s="411">
        <v>0</v>
      </c>
      <c r="BC603" s="411">
        <v>0</v>
      </c>
      <c r="BD603" s="411">
        <v>0</v>
      </c>
      <c r="BE603" s="411">
        <v>0</v>
      </c>
      <c r="BF603" s="411">
        <v>0</v>
      </c>
      <c r="BG603" s="411">
        <v>0</v>
      </c>
      <c r="BH603" s="412">
        <v>0</v>
      </c>
      <c r="BI603" s="411">
        <f t="shared" si="190"/>
        <v>0</v>
      </c>
      <c r="BJ603" s="411">
        <v>19705</v>
      </c>
      <c r="BK603" s="411">
        <v>20773</v>
      </c>
      <c r="BL603" s="411">
        <v>23444</v>
      </c>
      <c r="BM603" s="411">
        <v>26077</v>
      </c>
      <c r="BN603" s="411">
        <v>29906</v>
      </c>
      <c r="BO603" s="411">
        <v>31671</v>
      </c>
      <c r="BP603" s="411">
        <v>34302</v>
      </c>
      <c r="BQ603" s="411">
        <v>33551</v>
      </c>
      <c r="BR603" s="411">
        <v>28258</v>
      </c>
      <c r="BS603" s="411">
        <v>28154</v>
      </c>
      <c r="BT603" s="411">
        <v>23614.000000000004</v>
      </c>
      <c r="BU603" s="412">
        <v>20773.000000000004</v>
      </c>
      <c r="BV603" s="411">
        <f t="shared" si="191"/>
        <v>320228</v>
      </c>
      <c r="BW603" s="411">
        <v>0</v>
      </c>
      <c r="BX603" s="411">
        <v>0</v>
      </c>
      <c r="BY603" s="411">
        <v>0</v>
      </c>
      <c r="BZ603" s="411">
        <v>0</v>
      </c>
      <c r="CA603" s="411">
        <v>0</v>
      </c>
      <c r="CB603" s="411">
        <v>0</v>
      </c>
      <c r="CC603" s="411">
        <v>0</v>
      </c>
      <c r="CD603" s="411">
        <v>0</v>
      </c>
      <c r="CE603" s="411">
        <v>0</v>
      </c>
      <c r="CF603" s="411">
        <v>0</v>
      </c>
      <c r="CG603" s="411">
        <v>0</v>
      </c>
      <c r="CH603" s="412">
        <v>0</v>
      </c>
      <c r="CI603" s="411">
        <f t="shared" si="192"/>
        <v>0</v>
      </c>
      <c r="CJ603" s="411">
        <v>19705</v>
      </c>
      <c r="CK603" s="411">
        <v>20773</v>
      </c>
      <c r="CL603" s="411">
        <v>23444</v>
      </c>
      <c r="CM603" s="411">
        <v>26077</v>
      </c>
      <c r="CN603" s="411">
        <v>29906</v>
      </c>
      <c r="CO603" s="411">
        <v>31671</v>
      </c>
      <c r="CP603" s="411">
        <v>34302</v>
      </c>
      <c r="CQ603" s="411">
        <v>33551</v>
      </c>
      <c r="CR603" s="411">
        <v>28258</v>
      </c>
      <c r="CS603" s="411">
        <v>28154</v>
      </c>
      <c r="CT603" s="411">
        <v>23614.000000000004</v>
      </c>
      <c r="CU603" s="412">
        <v>20773.000000000004</v>
      </c>
      <c r="CV603" s="411">
        <f t="shared" si="193"/>
        <v>320228</v>
      </c>
      <c r="CW603" s="411">
        <v>-632.62438626537084</v>
      </c>
      <c r="CX603" s="411">
        <v>-619.67992424242402</v>
      </c>
      <c r="CY603" s="411">
        <v>-448.85292853912409</v>
      </c>
      <c r="CZ603" s="411">
        <v>-500.18315094323401</v>
      </c>
      <c r="DA603" s="411">
        <v>-621.65765719092906</v>
      </c>
      <c r="DB603" s="411">
        <v>-604.75174602562311</v>
      </c>
      <c r="DC603" s="411">
        <v>-762.20171402306778</v>
      </c>
      <c r="DD603" s="411">
        <v>-744.9215905403571</v>
      </c>
      <c r="DE603" s="411">
        <v>-516.45452723496669</v>
      </c>
      <c r="DF603" s="411">
        <v>-744.91533416719858</v>
      </c>
      <c r="DG603" s="411">
        <v>-445.99424535074286</v>
      </c>
      <c r="DH603" s="412">
        <v>0</v>
      </c>
      <c r="DI603" s="411">
        <f t="shared" si="194"/>
        <v>-6642.2372045230386</v>
      </c>
      <c r="DJ603" s="411">
        <v>19072.375613734628</v>
      </c>
      <c r="DK603" s="411">
        <v>20153.320075757576</v>
      </c>
      <c r="DL603" s="411">
        <v>22995.147071460877</v>
      </c>
      <c r="DM603" s="411">
        <v>25576.816849056766</v>
      </c>
      <c r="DN603" s="411">
        <v>29284.342342809072</v>
      </c>
      <c r="DO603" s="411">
        <v>31066.24825397438</v>
      </c>
      <c r="DP603" s="411">
        <v>33539.798285976933</v>
      </c>
      <c r="DQ603" s="411">
        <v>32806.078409459646</v>
      </c>
      <c r="DR603" s="411">
        <v>27741.545472765032</v>
      </c>
      <c r="DS603" s="411">
        <v>27409.084665832797</v>
      </c>
      <c r="DT603" s="411">
        <v>23168.005754649261</v>
      </c>
      <c r="DU603" s="412">
        <v>20773.000000000004</v>
      </c>
      <c r="DV603" s="411">
        <f t="shared" si="195"/>
        <v>313585.76279547694</v>
      </c>
      <c r="DW603" s="412">
        <v>19072.375613734628</v>
      </c>
      <c r="DX603" s="412">
        <v>20153.320075757576</v>
      </c>
      <c r="DY603" s="412">
        <v>22995.147071460877</v>
      </c>
      <c r="DZ603" s="412">
        <v>25576.816849056766</v>
      </c>
      <c r="EA603" s="412">
        <v>29284.342342809072</v>
      </c>
      <c r="EB603" s="412">
        <v>31066.24825397438</v>
      </c>
      <c r="EC603" s="412">
        <v>33539.798285976933</v>
      </c>
      <c r="ED603" s="412">
        <v>32806.078409459646</v>
      </c>
      <c r="EE603" s="412">
        <v>27741.545472765032</v>
      </c>
      <c r="EF603" s="412">
        <v>27409.084665832797</v>
      </c>
      <c r="EG603" s="412">
        <v>23168.005754649261</v>
      </c>
      <c r="EH603" s="412">
        <v>20773.000000000004</v>
      </c>
      <c r="EI603" s="411">
        <f t="shared" si="196"/>
        <v>313585.76279547694</v>
      </c>
      <c r="EK603" s="411">
        <f t="shared" si="197"/>
        <v>313585.76279547694</v>
      </c>
      <c r="EL603" s="7">
        <f t="shared" si="198"/>
        <v>0</v>
      </c>
    </row>
    <row r="604" spans="1:142">
      <c r="A604" s="365" t="str">
        <f t="shared" si="180"/>
        <v xml:space="preserve"> 111</v>
      </c>
      <c r="B604" s="370" t="s">
        <v>955</v>
      </c>
      <c r="C604" s="370" t="s">
        <v>920</v>
      </c>
      <c r="D604" s="411">
        <v>19674</v>
      </c>
      <c r="E604" s="411">
        <v>20773</v>
      </c>
      <c r="F604" s="411">
        <v>23450</v>
      </c>
      <c r="G604" s="411">
        <v>26095</v>
      </c>
      <c r="H604" s="411">
        <v>29813</v>
      </c>
      <c r="I604" s="411">
        <v>31806</v>
      </c>
      <c r="J604" s="411">
        <v>34268</v>
      </c>
      <c r="K604" s="411">
        <v>33560</v>
      </c>
      <c r="L604" s="411">
        <v>28310</v>
      </c>
      <c r="M604" s="411">
        <v>28241</v>
      </c>
      <c r="N604" s="411">
        <v>23633</v>
      </c>
      <c r="O604" s="412">
        <v>20836</v>
      </c>
      <c r="P604" s="411">
        <f t="shared" si="181"/>
        <v>320459</v>
      </c>
      <c r="Q604" s="411">
        <f t="shared" si="182"/>
        <v>184773.58064516127</v>
      </c>
      <c r="R604" s="411">
        <f t="shared" si="183"/>
        <v>55165.764182424915</v>
      </c>
      <c r="S604" s="411">
        <f t="shared" si="184"/>
        <v>80519.655172413797</v>
      </c>
      <c r="T604" s="411">
        <v>31.000000000000824</v>
      </c>
      <c r="U604" s="411">
        <v>0</v>
      </c>
      <c r="V604" s="411">
        <v>-6.00000000000108</v>
      </c>
      <c r="W604" s="411">
        <v>-18.000000000001506</v>
      </c>
      <c r="X604" s="411">
        <v>93.000000000000398</v>
      </c>
      <c r="Y604" s="411">
        <v>-134.99999999999733</v>
      </c>
      <c r="Z604" s="411">
        <v>33.999999999998124</v>
      </c>
      <c r="AA604" s="411">
        <v>-8.9999999999996589</v>
      </c>
      <c r="AB604" s="411">
        <v>-52.000000000000455</v>
      </c>
      <c r="AC604" s="411">
        <v>-87.000000000000853</v>
      </c>
      <c r="AD604" s="411">
        <v>-18.999999999997669</v>
      </c>
      <c r="AE604" s="412">
        <v>-62.999999999998607</v>
      </c>
      <c r="AF604" s="411">
        <f t="shared" si="185"/>
        <v>-230.99999999999781</v>
      </c>
      <c r="AG604" s="411">
        <v>19705</v>
      </c>
      <c r="AH604" s="411">
        <v>20773</v>
      </c>
      <c r="AI604" s="411">
        <v>23444</v>
      </c>
      <c r="AJ604" s="411">
        <v>26077</v>
      </c>
      <c r="AK604" s="411">
        <v>29906</v>
      </c>
      <c r="AL604" s="411">
        <v>31671</v>
      </c>
      <c r="AM604" s="411">
        <v>34302</v>
      </c>
      <c r="AN604" s="411">
        <v>33551</v>
      </c>
      <c r="AO604" s="411">
        <v>28258</v>
      </c>
      <c r="AP604" s="411">
        <v>28153.999999999996</v>
      </c>
      <c r="AQ604" s="411">
        <v>23614.000000000004</v>
      </c>
      <c r="AR604" s="412">
        <v>20773</v>
      </c>
      <c r="AS604" s="411">
        <f t="shared" si="186"/>
        <v>320228</v>
      </c>
      <c r="AT604" s="411">
        <f t="shared" si="187"/>
        <v>184771.48387096776</v>
      </c>
      <c r="AU604" s="411">
        <f t="shared" si="188"/>
        <v>55120.205784204671</v>
      </c>
      <c r="AV604" s="411">
        <f t="shared" si="189"/>
        <v>80336.31034482758</v>
      </c>
      <c r="AW604" s="411">
        <v>0</v>
      </c>
      <c r="AX604" s="411">
        <v>0</v>
      </c>
      <c r="AY604" s="411">
        <v>0</v>
      </c>
      <c r="AZ604" s="411">
        <v>0</v>
      </c>
      <c r="BA604" s="411">
        <v>0</v>
      </c>
      <c r="BB604" s="411">
        <v>0</v>
      </c>
      <c r="BC604" s="411">
        <v>0</v>
      </c>
      <c r="BD604" s="411">
        <v>0</v>
      </c>
      <c r="BE604" s="411">
        <v>0</v>
      </c>
      <c r="BF604" s="411">
        <v>0</v>
      </c>
      <c r="BG604" s="411">
        <v>0</v>
      </c>
      <c r="BH604" s="412">
        <v>0</v>
      </c>
      <c r="BI604" s="411">
        <f t="shared" si="190"/>
        <v>0</v>
      </c>
      <c r="BJ604" s="411">
        <v>19705</v>
      </c>
      <c r="BK604" s="411">
        <v>20773</v>
      </c>
      <c r="BL604" s="411">
        <v>23444</v>
      </c>
      <c r="BM604" s="411">
        <v>26077</v>
      </c>
      <c r="BN604" s="411">
        <v>29906</v>
      </c>
      <c r="BO604" s="411">
        <v>31671</v>
      </c>
      <c r="BP604" s="411">
        <v>34302</v>
      </c>
      <c r="BQ604" s="411">
        <v>33551</v>
      </c>
      <c r="BR604" s="411">
        <v>28258</v>
      </c>
      <c r="BS604" s="411">
        <v>28153.999999999996</v>
      </c>
      <c r="BT604" s="411">
        <v>23614.000000000004</v>
      </c>
      <c r="BU604" s="412">
        <v>20773</v>
      </c>
      <c r="BV604" s="411">
        <f t="shared" si="191"/>
        <v>320228</v>
      </c>
      <c r="BW604" s="411">
        <v>0</v>
      </c>
      <c r="BX604" s="411">
        <v>0</v>
      </c>
      <c r="BY604" s="411">
        <v>0</v>
      </c>
      <c r="BZ604" s="411">
        <v>0</v>
      </c>
      <c r="CA604" s="411">
        <v>0</v>
      </c>
      <c r="CB604" s="411">
        <v>0</v>
      </c>
      <c r="CC604" s="411">
        <v>0</v>
      </c>
      <c r="CD604" s="411">
        <v>0</v>
      </c>
      <c r="CE604" s="411">
        <v>0</v>
      </c>
      <c r="CF604" s="411">
        <v>0</v>
      </c>
      <c r="CG604" s="411">
        <v>0</v>
      </c>
      <c r="CH604" s="412">
        <v>0</v>
      </c>
      <c r="CI604" s="411">
        <f t="shared" si="192"/>
        <v>0</v>
      </c>
      <c r="CJ604" s="411">
        <v>19705</v>
      </c>
      <c r="CK604" s="411">
        <v>20773</v>
      </c>
      <c r="CL604" s="411">
        <v>23444</v>
      </c>
      <c r="CM604" s="411">
        <v>26077</v>
      </c>
      <c r="CN604" s="411">
        <v>29906</v>
      </c>
      <c r="CO604" s="411">
        <v>31671</v>
      </c>
      <c r="CP604" s="411">
        <v>34302</v>
      </c>
      <c r="CQ604" s="411">
        <v>33551</v>
      </c>
      <c r="CR604" s="411">
        <v>28258</v>
      </c>
      <c r="CS604" s="411">
        <v>28153.999999999996</v>
      </c>
      <c r="CT604" s="411">
        <v>23614.000000000004</v>
      </c>
      <c r="CU604" s="412">
        <v>20773</v>
      </c>
      <c r="CV604" s="411">
        <f t="shared" si="193"/>
        <v>320228</v>
      </c>
      <c r="CW604" s="411">
        <v>-632.62438626537084</v>
      </c>
      <c r="CX604" s="411">
        <v>-619.67992424242402</v>
      </c>
      <c r="CY604" s="411">
        <v>-448.85292853912409</v>
      </c>
      <c r="CZ604" s="411">
        <v>-500.18315094323401</v>
      </c>
      <c r="DA604" s="411">
        <v>-621.65765719092906</v>
      </c>
      <c r="DB604" s="411">
        <v>-604.75174602562311</v>
      </c>
      <c r="DC604" s="411">
        <v>-762.20171402306778</v>
      </c>
      <c r="DD604" s="411">
        <v>-744.9215905403571</v>
      </c>
      <c r="DE604" s="411">
        <v>-516.45452723496669</v>
      </c>
      <c r="DF604" s="411">
        <v>-744.91533416719858</v>
      </c>
      <c r="DG604" s="411">
        <v>-445.99424535074286</v>
      </c>
      <c r="DH604" s="412">
        <v>0</v>
      </c>
      <c r="DI604" s="411">
        <f t="shared" si="194"/>
        <v>-6642.2372045230386</v>
      </c>
      <c r="DJ604" s="411">
        <v>19072.375613734632</v>
      </c>
      <c r="DK604" s="411">
        <v>20153.320075757576</v>
      </c>
      <c r="DL604" s="411">
        <v>22995.147071460873</v>
      </c>
      <c r="DM604" s="411">
        <v>25576.816849056766</v>
      </c>
      <c r="DN604" s="411">
        <v>29284.342342809075</v>
      </c>
      <c r="DO604" s="411">
        <v>31066.248253974376</v>
      </c>
      <c r="DP604" s="411">
        <v>33539.798285976933</v>
      </c>
      <c r="DQ604" s="411">
        <v>32806.078409459646</v>
      </c>
      <c r="DR604" s="411">
        <v>27741.545472765032</v>
      </c>
      <c r="DS604" s="411">
        <v>27409.084665832801</v>
      </c>
      <c r="DT604" s="411">
        <v>23168.005754649261</v>
      </c>
      <c r="DU604" s="412">
        <v>20773</v>
      </c>
      <c r="DV604" s="411">
        <f t="shared" si="195"/>
        <v>313585.76279547694</v>
      </c>
      <c r="DW604" s="412">
        <v>19072.375613734632</v>
      </c>
      <c r="DX604" s="412">
        <v>20153.320075757576</v>
      </c>
      <c r="DY604" s="412">
        <v>22995.147071460873</v>
      </c>
      <c r="DZ604" s="412">
        <v>25576.816849056766</v>
      </c>
      <c r="EA604" s="412">
        <v>29284.342342809075</v>
      </c>
      <c r="EB604" s="412">
        <v>31066.248253974376</v>
      </c>
      <c r="EC604" s="412">
        <v>33539.798285976933</v>
      </c>
      <c r="ED604" s="412">
        <v>32806.078409459646</v>
      </c>
      <c r="EE604" s="412">
        <v>27741.545472765032</v>
      </c>
      <c r="EF604" s="412">
        <v>27409.084665832801</v>
      </c>
      <c r="EG604" s="412">
        <v>23168.005754649261</v>
      </c>
      <c r="EH604" s="412">
        <v>20773</v>
      </c>
      <c r="EI604" s="411">
        <f t="shared" si="196"/>
        <v>313585.76279547694</v>
      </c>
      <c r="EK604" s="411">
        <f t="shared" si="197"/>
        <v>313585.76279547694</v>
      </c>
      <c r="EL604" s="7">
        <f t="shared" si="198"/>
        <v>0</v>
      </c>
    </row>
    <row r="605" spans="1:142">
      <c r="A605" s="365" t="str">
        <f t="shared" si="180"/>
        <v xml:space="preserve"> 111</v>
      </c>
      <c r="B605" s="370" t="s">
        <v>955</v>
      </c>
      <c r="C605" s="370" t="s">
        <v>944</v>
      </c>
      <c r="D605" s="411">
        <v>678.41509999999994</v>
      </c>
      <c r="E605" s="411">
        <v>670.09989999999993</v>
      </c>
      <c r="F605" s="411">
        <v>670</v>
      </c>
      <c r="G605" s="411">
        <v>669.1</v>
      </c>
      <c r="H605" s="411">
        <v>662.46659999999997</v>
      </c>
      <c r="I605" s="411">
        <v>662.57580000000007</v>
      </c>
      <c r="J605" s="411">
        <v>659</v>
      </c>
      <c r="K605" s="411">
        <v>658.03449999999998</v>
      </c>
      <c r="L605" s="411">
        <v>658.41049999999996</v>
      </c>
      <c r="M605" s="411">
        <v>656.89679999999998</v>
      </c>
      <c r="N605" s="411">
        <v>656.32079999999996</v>
      </c>
      <c r="O605" s="412">
        <v>651.03340000000003</v>
      </c>
      <c r="P605" s="411">
        <f t="shared" si="181"/>
        <v>7952.3534</v>
      </c>
      <c r="Q605" s="411">
        <f t="shared" si="182"/>
        <v>4650.3993354838703</v>
      </c>
      <c r="R605" s="411">
        <f t="shared" si="183"/>
        <v>1156.0725817575083</v>
      </c>
      <c r="S605" s="411">
        <f t="shared" si="184"/>
        <v>2145.8814827586207</v>
      </c>
      <c r="T605" s="411">
        <v>1.0689675764969273</v>
      </c>
      <c r="U605" s="411">
        <v>0</v>
      </c>
      <c r="V605" s="411">
        <v>-0.17142857142859391</v>
      </c>
      <c r="W605" s="411">
        <v>-0.46153669285306709</v>
      </c>
      <c r="X605" s="411">
        <v>2.0665278167242427</v>
      </c>
      <c r="Y605" s="411">
        <v>-2.8122911714770602</v>
      </c>
      <c r="Z605" s="411">
        <v>0.65384615384608136</v>
      </c>
      <c r="AA605" s="411">
        <v>-0.17646932359952761</v>
      </c>
      <c r="AB605" s="411">
        <v>-1.2093728717767505</v>
      </c>
      <c r="AC605" s="411">
        <v>-2.0236543181898767</v>
      </c>
      <c r="AD605" s="411">
        <v>-0.52765604028257584</v>
      </c>
      <c r="AE605" s="412">
        <v>-1.9684730370512105</v>
      </c>
      <c r="AF605" s="411">
        <f t="shared" si="185"/>
        <v>-5.561540479591411</v>
      </c>
      <c r="AG605" s="411">
        <v>679.48406757649695</v>
      </c>
      <c r="AH605" s="411">
        <v>670.09990000000005</v>
      </c>
      <c r="AI605" s="411">
        <v>669.82857142857142</v>
      </c>
      <c r="AJ605" s="411">
        <v>668.63846330714694</v>
      </c>
      <c r="AK605" s="411">
        <v>664.53312781672423</v>
      </c>
      <c r="AL605" s="411">
        <v>659.76350882852307</v>
      </c>
      <c r="AM605" s="411">
        <v>659.65384615384608</v>
      </c>
      <c r="AN605" s="411">
        <v>657.85803067640052</v>
      </c>
      <c r="AO605" s="411">
        <v>657.20112712822333</v>
      </c>
      <c r="AP605" s="411">
        <v>654.87314568181012</v>
      </c>
      <c r="AQ605" s="411">
        <v>655.79314395971744</v>
      </c>
      <c r="AR605" s="412">
        <v>649.06492696294879</v>
      </c>
      <c r="AS605" s="411">
        <f t="shared" si="186"/>
        <v>7946.7918595204092</v>
      </c>
      <c r="AT605" s="411">
        <f t="shared" si="187"/>
        <v>4650.7223287837651</v>
      </c>
      <c r="AU605" s="411">
        <f t="shared" si="188"/>
        <v>1155.0414514761057</v>
      </c>
      <c r="AV605" s="411">
        <f t="shared" si="189"/>
        <v>2141.0280792605377</v>
      </c>
      <c r="AW605" s="411">
        <v>0</v>
      </c>
      <c r="AX605" s="411">
        <v>0</v>
      </c>
      <c r="AY605" s="411">
        <v>0</v>
      </c>
      <c r="AZ605" s="411">
        <v>0</v>
      </c>
      <c r="BA605" s="411">
        <v>0</v>
      </c>
      <c r="BB605" s="411">
        <v>0</v>
      </c>
      <c r="BC605" s="411">
        <v>0</v>
      </c>
      <c r="BD605" s="411">
        <v>0</v>
      </c>
      <c r="BE605" s="411">
        <v>0</v>
      </c>
      <c r="BF605" s="411">
        <v>0</v>
      </c>
      <c r="BG605" s="411">
        <v>0</v>
      </c>
      <c r="BH605" s="412">
        <v>0</v>
      </c>
      <c r="BI605" s="411">
        <f t="shared" si="190"/>
        <v>0</v>
      </c>
      <c r="BJ605" s="411">
        <v>679.48406757649695</v>
      </c>
      <c r="BK605" s="411">
        <v>670.09990000000005</v>
      </c>
      <c r="BL605" s="411">
        <v>669.82857142857142</v>
      </c>
      <c r="BM605" s="411">
        <v>668.63846330714694</v>
      </c>
      <c r="BN605" s="411">
        <v>664.53312781672423</v>
      </c>
      <c r="BO605" s="411">
        <v>659.76350882852307</v>
      </c>
      <c r="BP605" s="411">
        <v>659.65384615384608</v>
      </c>
      <c r="BQ605" s="411">
        <v>657.85803067640052</v>
      </c>
      <c r="BR605" s="411">
        <v>657.20112712822333</v>
      </c>
      <c r="BS605" s="411">
        <v>654.87314568181012</v>
      </c>
      <c r="BT605" s="411">
        <v>655.79314395971744</v>
      </c>
      <c r="BU605" s="412">
        <v>649.06492696294879</v>
      </c>
      <c r="BV605" s="411">
        <f t="shared" si="191"/>
        <v>7946.7918595204092</v>
      </c>
      <c r="BW605" s="411">
        <v>0</v>
      </c>
      <c r="BX605" s="411">
        <v>0</v>
      </c>
      <c r="BY605" s="411">
        <v>0</v>
      </c>
      <c r="BZ605" s="411">
        <v>0</v>
      </c>
      <c r="CA605" s="411">
        <v>0</v>
      </c>
      <c r="CB605" s="411">
        <v>0</v>
      </c>
      <c r="CC605" s="411">
        <v>0</v>
      </c>
      <c r="CD605" s="411">
        <v>0</v>
      </c>
      <c r="CE605" s="411">
        <v>0</v>
      </c>
      <c r="CF605" s="411">
        <v>0</v>
      </c>
      <c r="CG605" s="411">
        <v>0</v>
      </c>
      <c r="CH605" s="412">
        <v>0</v>
      </c>
      <c r="CI605" s="411">
        <f t="shared" si="192"/>
        <v>0</v>
      </c>
      <c r="CJ605" s="411">
        <v>679.48406757649695</v>
      </c>
      <c r="CK605" s="411">
        <v>670.09990000000005</v>
      </c>
      <c r="CL605" s="411">
        <v>669.82857142857142</v>
      </c>
      <c r="CM605" s="411">
        <v>668.63846330714694</v>
      </c>
      <c r="CN605" s="411">
        <v>664.53312781672423</v>
      </c>
      <c r="CO605" s="411">
        <v>659.76350882852307</v>
      </c>
      <c r="CP605" s="411">
        <v>659.65384615384608</v>
      </c>
      <c r="CQ605" s="411">
        <v>657.85803067640052</v>
      </c>
      <c r="CR605" s="411">
        <v>657.20112712822333</v>
      </c>
      <c r="CS605" s="411">
        <v>654.87314568181012</v>
      </c>
      <c r="CT605" s="411">
        <v>655.79314395971744</v>
      </c>
      <c r="CU605" s="412">
        <v>649.06492696294879</v>
      </c>
      <c r="CV605" s="411">
        <f t="shared" si="193"/>
        <v>7946.7918595204092</v>
      </c>
      <c r="CW605" s="411">
        <v>-21.814747055334053</v>
      </c>
      <c r="CX605" s="411">
        <v>-19.989769696969688</v>
      </c>
      <c r="CY605" s="411">
        <v>-12.824369386832132</v>
      </c>
      <c r="CZ605" s="411">
        <v>-12.825048852677028</v>
      </c>
      <c r="DA605" s="411">
        <v>-13.811392442104975</v>
      </c>
      <c r="DB605" s="411">
        <v>-12.595932760649845</v>
      </c>
      <c r="DC605" s="411">
        <v>-14.657725269674405</v>
      </c>
      <c r="DD605" s="411">
        <v>-14.606034897870995</v>
      </c>
      <c r="DE605" s="411">
        <v>-12.011699902844089</v>
      </c>
      <c r="DF605" s="411">
        <v>-17.329032126033809</v>
      </c>
      <c r="DG605" s="411">
        <v>-12.380077986154848</v>
      </c>
      <c r="DH605" s="412">
        <v>0</v>
      </c>
      <c r="DI605" s="411">
        <f t="shared" si="194"/>
        <v>-164.84583037714586</v>
      </c>
      <c r="DJ605" s="411">
        <v>657.66932052116283</v>
      </c>
      <c r="DK605" s="411">
        <v>650.11013030303036</v>
      </c>
      <c r="DL605" s="411">
        <v>657.00420204173929</v>
      </c>
      <c r="DM605" s="411">
        <v>655.81341445446981</v>
      </c>
      <c r="DN605" s="411">
        <v>650.72173537461936</v>
      </c>
      <c r="DO605" s="411">
        <v>647.16757606787314</v>
      </c>
      <c r="DP605" s="411">
        <v>644.99612088417155</v>
      </c>
      <c r="DQ605" s="411">
        <v>643.25199577852948</v>
      </c>
      <c r="DR605" s="411">
        <v>645.18942722537918</v>
      </c>
      <c r="DS605" s="411">
        <v>637.54411355577633</v>
      </c>
      <c r="DT605" s="411">
        <v>643.41306597356254</v>
      </c>
      <c r="DU605" s="412">
        <v>649.06492696294879</v>
      </c>
      <c r="DV605" s="411">
        <f t="shared" si="195"/>
        <v>7781.9460291432642</v>
      </c>
      <c r="DW605" s="412">
        <v>657.66932052116283</v>
      </c>
      <c r="DX605" s="412">
        <v>650.11013030303036</v>
      </c>
      <c r="DY605" s="412">
        <v>657.00420204173929</v>
      </c>
      <c r="DZ605" s="412">
        <v>655.81341445446981</v>
      </c>
      <c r="EA605" s="412">
        <v>650.72173537461936</v>
      </c>
      <c r="EB605" s="412">
        <v>647.16757606787314</v>
      </c>
      <c r="EC605" s="412">
        <v>644.99612088417155</v>
      </c>
      <c r="ED605" s="412">
        <v>643.25199577852948</v>
      </c>
      <c r="EE605" s="412">
        <v>645.18942722537918</v>
      </c>
      <c r="EF605" s="412">
        <v>637.54411355577633</v>
      </c>
      <c r="EG605" s="412">
        <v>643.41306597356254</v>
      </c>
      <c r="EH605" s="412">
        <v>649.06492696294879</v>
      </c>
      <c r="EI605" s="411">
        <f t="shared" si="196"/>
        <v>7781.9460291432642</v>
      </c>
      <c r="EK605" s="411">
        <f t="shared" si="197"/>
        <v>7781.9460291432624</v>
      </c>
      <c r="EL605" s="7">
        <f t="shared" si="198"/>
        <v>0</v>
      </c>
    </row>
    <row r="606" spans="1:142">
      <c r="A606" s="365" t="str">
        <f t="shared" si="180"/>
        <v xml:space="preserve"> 111</v>
      </c>
      <c r="B606" s="370" t="s">
        <v>955</v>
      </c>
      <c r="C606" s="370" t="s">
        <v>945</v>
      </c>
      <c r="D606" s="411">
        <v>19674</v>
      </c>
      <c r="E606" s="411">
        <v>20773</v>
      </c>
      <c r="F606" s="411">
        <v>23450</v>
      </c>
      <c r="G606" s="411">
        <v>26095</v>
      </c>
      <c r="H606" s="411">
        <v>29813</v>
      </c>
      <c r="I606" s="411">
        <v>31806</v>
      </c>
      <c r="J606" s="411">
        <v>34268</v>
      </c>
      <c r="K606" s="411">
        <v>33560</v>
      </c>
      <c r="L606" s="411">
        <v>28310</v>
      </c>
      <c r="M606" s="411">
        <v>28241</v>
      </c>
      <c r="N606" s="411">
        <v>23633</v>
      </c>
      <c r="O606" s="412">
        <v>20836</v>
      </c>
      <c r="P606" s="411">
        <f t="shared" si="181"/>
        <v>320459</v>
      </c>
      <c r="Q606" s="411">
        <f t="shared" si="182"/>
        <v>184773.58064516127</v>
      </c>
      <c r="R606" s="411">
        <f t="shared" si="183"/>
        <v>55165.764182424915</v>
      </c>
      <c r="S606" s="411">
        <f t="shared" si="184"/>
        <v>80519.655172413797</v>
      </c>
      <c r="T606" s="411">
        <v>31.000000000000824</v>
      </c>
      <c r="U606" s="411">
        <v>0</v>
      </c>
      <c r="V606" s="411">
        <v>-6.00000000000108</v>
      </c>
      <c r="W606" s="411">
        <v>-18.000000000001506</v>
      </c>
      <c r="X606" s="411">
        <v>93.000000000000398</v>
      </c>
      <c r="Y606" s="411">
        <v>-134.99999999999733</v>
      </c>
      <c r="Z606" s="411">
        <v>33.999999999998124</v>
      </c>
      <c r="AA606" s="411">
        <v>-8.9999999999996589</v>
      </c>
      <c r="AB606" s="411">
        <v>-52.000000000000455</v>
      </c>
      <c r="AC606" s="411">
        <v>-87.000000000000853</v>
      </c>
      <c r="AD606" s="411">
        <v>-18.999999999997669</v>
      </c>
      <c r="AE606" s="412">
        <v>-62.999999999998607</v>
      </c>
      <c r="AF606" s="411">
        <f t="shared" si="185"/>
        <v>-230.99999999999781</v>
      </c>
      <c r="AG606" s="411">
        <v>19705.000000000004</v>
      </c>
      <c r="AH606" s="411">
        <v>20773</v>
      </c>
      <c r="AI606" s="411">
        <v>23444</v>
      </c>
      <c r="AJ606" s="411">
        <v>26077</v>
      </c>
      <c r="AK606" s="411">
        <v>29906</v>
      </c>
      <c r="AL606" s="411">
        <v>31671</v>
      </c>
      <c r="AM606" s="411">
        <v>34302.000000000007</v>
      </c>
      <c r="AN606" s="411">
        <v>33551</v>
      </c>
      <c r="AO606" s="411">
        <v>28257.999999999996</v>
      </c>
      <c r="AP606" s="411">
        <v>28154.000000000004</v>
      </c>
      <c r="AQ606" s="411">
        <v>23614.000000000004</v>
      </c>
      <c r="AR606" s="412">
        <v>20773</v>
      </c>
      <c r="AS606" s="411">
        <f t="shared" si="186"/>
        <v>320228</v>
      </c>
      <c r="AT606" s="411">
        <f t="shared" si="187"/>
        <v>184771.48387096776</v>
      </c>
      <c r="AU606" s="411">
        <f t="shared" si="188"/>
        <v>55120.205784204671</v>
      </c>
      <c r="AV606" s="411">
        <f t="shared" si="189"/>
        <v>80336.31034482758</v>
      </c>
      <c r="AW606" s="411">
        <v>0</v>
      </c>
      <c r="AX606" s="411">
        <v>0</v>
      </c>
      <c r="AY606" s="411">
        <v>0</v>
      </c>
      <c r="AZ606" s="411">
        <v>0</v>
      </c>
      <c r="BA606" s="411">
        <v>0</v>
      </c>
      <c r="BB606" s="411">
        <v>0</v>
      </c>
      <c r="BC606" s="411">
        <v>0</v>
      </c>
      <c r="BD606" s="411">
        <v>0</v>
      </c>
      <c r="BE606" s="411">
        <v>0</v>
      </c>
      <c r="BF606" s="411">
        <v>0</v>
      </c>
      <c r="BG606" s="411">
        <v>0</v>
      </c>
      <c r="BH606" s="412">
        <v>0</v>
      </c>
      <c r="BI606" s="411">
        <f t="shared" si="190"/>
        <v>0</v>
      </c>
      <c r="BJ606" s="411">
        <v>19705.000000000004</v>
      </c>
      <c r="BK606" s="411">
        <v>20773</v>
      </c>
      <c r="BL606" s="411">
        <v>23444</v>
      </c>
      <c r="BM606" s="411">
        <v>26077</v>
      </c>
      <c r="BN606" s="411">
        <v>29906</v>
      </c>
      <c r="BO606" s="411">
        <v>31671</v>
      </c>
      <c r="BP606" s="411">
        <v>34302.000000000007</v>
      </c>
      <c r="BQ606" s="411">
        <v>33551</v>
      </c>
      <c r="BR606" s="411">
        <v>28257.999999999996</v>
      </c>
      <c r="BS606" s="411">
        <v>28154.000000000004</v>
      </c>
      <c r="BT606" s="411">
        <v>23614.000000000004</v>
      </c>
      <c r="BU606" s="412">
        <v>20773</v>
      </c>
      <c r="BV606" s="411">
        <f t="shared" si="191"/>
        <v>320228</v>
      </c>
      <c r="BW606" s="411">
        <v>0</v>
      </c>
      <c r="BX606" s="411">
        <v>0</v>
      </c>
      <c r="BY606" s="411">
        <v>0</v>
      </c>
      <c r="BZ606" s="411">
        <v>0</v>
      </c>
      <c r="CA606" s="411">
        <v>0</v>
      </c>
      <c r="CB606" s="411">
        <v>0</v>
      </c>
      <c r="CC606" s="411">
        <v>0</v>
      </c>
      <c r="CD606" s="411">
        <v>0</v>
      </c>
      <c r="CE606" s="411">
        <v>0</v>
      </c>
      <c r="CF606" s="411">
        <v>0</v>
      </c>
      <c r="CG606" s="411">
        <v>0</v>
      </c>
      <c r="CH606" s="412">
        <v>0</v>
      </c>
      <c r="CI606" s="411">
        <f t="shared" si="192"/>
        <v>0</v>
      </c>
      <c r="CJ606" s="411">
        <v>19705.000000000004</v>
      </c>
      <c r="CK606" s="411">
        <v>20773</v>
      </c>
      <c r="CL606" s="411">
        <v>23444</v>
      </c>
      <c r="CM606" s="411">
        <v>26077</v>
      </c>
      <c r="CN606" s="411">
        <v>29906</v>
      </c>
      <c r="CO606" s="411">
        <v>31671</v>
      </c>
      <c r="CP606" s="411">
        <v>34302.000000000007</v>
      </c>
      <c r="CQ606" s="411">
        <v>33551</v>
      </c>
      <c r="CR606" s="411">
        <v>28257.999999999996</v>
      </c>
      <c r="CS606" s="411">
        <v>28154.000000000004</v>
      </c>
      <c r="CT606" s="411">
        <v>23614.000000000004</v>
      </c>
      <c r="CU606" s="412">
        <v>20773</v>
      </c>
      <c r="CV606" s="411">
        <f t="shared" si="193"/>
        <v>320228</v>
      </c>
      <c r="CW606" s="411">
        <v>-632.62438626537084</v>
      </c>
      <c r="CX606" s="411">
        <v>-619.67992424242402</v>
      </c>
      <c r="CY606" s="411">
        <v>-448.85292853912409</v>
      </c>
      <c r="CZ606" s="411">
        <v>-500.18315094323401</v>
      </c>
      <c r="DA606" s="411">
        <v>-621.65765719092906</v>
      </c>
      <c r="DB606" s="411">
        <v>-604.75174602562311</v>
      </c>
      <c r="DC606" s="411">
        <v>-762.20171402306778</v>
      </c>
      <c r="DD606" s="411">
        <v>-744.9215905403571</v>
      </c>
      <c r="DE606" s="411">
        <v>-516.45452723496669</v>
      </c>
      <c r="DF606" s="411">
        <v>-744.91533416719858</v>
      </c>
      <c r="DG606" s="411">
        <v>-445.99424535074286</v>
      </c>
      <c r="DH606" s="412">
        <v>0</v>
      </c>
      <c r="DI606" s="411">
        <f t="shared" si="194"/>
        <v>-6642.2372045230386</v>
      </c>
      <c r="DJ606" s="411">
        <v>19072.375613734628</v>
      </c>
      <c r="DK606" s="411">
        <v>20153.320075757576</v>
      </c>
      <c r="DL606" s="411">
        <v>22995.147071460873</v>
      </c>
      <c r="DM606" s="411">
        <v>25576.816849056766</v>
      </c>
      <c r="DN606" s="411">
        <v>29284.342342809068</v>
      </c>
      <c r="DO606" s="411">
        <v>31066.24825397438</v>
      </c>
      <c r="DP606" s="411">
        <v>33539.798285976933</v>
      </c>
      <c r="DQ606" s="411">
        <v>32806.078409459646</v>
      </c>
      <c r="DR606" s="411">
        <v>27741.545472765032</v>
      </c>
      <c r="DS606" s="411">
        <v>27409.084665832794</v>
      </c>
      <c r="DT606" s="411">
        <v>23168.005754649261</v>
      </c>
      <c r="DU606" s="412">
        <v>20773</v>
      </c>
      <c r="DV606" s="411">
        <f t="shared" si="195"/>
        <v>313585.76279547694</v>
      </c>
      <c r="DW606" s="412">
        <v>19072.375613734628</v>
      </c>
      <c r="DX606" s="412">
        <v>20153.320075757576</v>
      </c>
      <c r="DY606" s="412">
        <v>22995.147071460873</v>
      </c>
      <c r="DZ606" s="412">
        <v>25576.816849056766</v>
      </c>
      <c r="EA606" s="412">
        <v>29284.342342809068</v>
      </c>
      <c r="EB606" s="412">
        <v>31066.24825397438</v>
      </c>
      <c r="EC606" s="412">
        <v>33539.798285976933</v>
      </c>
      <c r="ED606" s="412">
        <v>32806.078409459646</v>
      </c>
      <c r="EE606" s="412">
        <v>27741.545472765032</v>
      </c>
      <c r="EF606" s="412">
        <v>27409.084665832794</v>
      </c>
      <c r="EG606" s="412">
        <v>23168.005754649261</v>
      </c>
      <c r="EH606" s="412">
        <v>20773</v>
      </c>
      <c r="EI606" s="411">
        <f t="shared" si="196"/>
        <v>313585.76279547694</v>
      </c>
      <c r="EK606" s="411">
        <f t="shared" si="197"/>
        <v>313585.76279547694</v>
      </c>
      <c r="EL606" s="7">
        <f t="shared" si="198"/>
        <v>0</v>
      </c>
    </row>
    <row r="607" spans="1:142">
      <c r="A607" s="365" t="str">
        <f t="shared" si="180"/>
        <v xml:space="preserve"> 111</v>
      </c>
      <c r="B607" s="370" t="s">
        <v>955</v>
      </c>
      <c r="C607" s="370" t="s">
        <v>1173</v>
      </c>
      <c r="D607" s="411">
        <v>1</v>
      </c>
      <c r="E607" s="411">
        <v>0</v>
      </c>
      <c r="F607" s="411">
        <v>4</v>
      </c>
      <c r="G607" s="411">
        <v>1</v>
      </c>
      <c r="H607" s="411">
        <v>1</v>
      </c>
      <c r="I607" s="411">
        <v>1</v>
      </c>
      <c r="J607" s="411">
        <v>4</v>
      </c>
      <c r="K607" s="411">
        <v>25</v>
      </c>
      <c r="L607" s="411">
        <v>1</v>
      </c>
      <c r="M607" s="411">
        <v>0</v>
      </c>
      <c r="N607" s="411">
        <v>1</v>
      </c>
      <c r="O607" s="412">
        <v>1</v>
      </c>
      <c r="P607" s="411">
        <f t="shared" si="181"/>
        <v>40</v>
      </c>
      <c r="Q607" s="411">
        <f t="shared" si="182"/>
        <v>11.870967741935484</v>
      </c>
      <c r="R607" s="411">
        <f t="shared" si="183"/>
        <v>25.853170189099</v>
      </c>
      <c r="S607" s="411">
        <f t="shared" si="184"/>
        <v>2.2758620689655173</v>
      </c>
      <c r="T607" s="411">
        <v>0</v>
      </c>
      <c r="U607" s="411">
        <v>0</v>
      </c>
      <c r="V607" s="411">
        <v>0</v>
      </c>
      <c r="W607" s="411">
        <v>0</v>
      </c>
      <c r="X607" s="411">
        <v>0</v>
      </c>
      <c r="Y607" s="411">
        <v>0</v>
      </c>
      <c r="Z607" s="411">
        <v>0</v>
      </c>
      <c r="AA607" s="411">
        <v>0</v>
      </c>
      <c r="AB607" s="411">
        <v>0</v>
      </c>
      <c r="AC607" s="411">
        <v>0</v>
      </c>
      <c r="AD607" s="411">
        <v>0</v>
      </c>
      <c r="AE607" s="412">
        <v>0</v>
      </c>
      <c r="AF607" s="411">
        <f t="shared" si="185"/>
        <v>0</v>
      </c>
      <c r="AG607" s="411">
        <v>0</v>
      </c>
      <c r="AH607" s="411">
        <v>0</v>
      </c>
      <c r="AI607" s="411">
        <v>0</v>
      </c>
      <c r="AJ607" s="411">
        <v>0</v>
      </c>
      <c r="AK607" s="411">
        <v>0</v>
      </c>
      <c r="AL607" s="411">
        <v>0</v>
      </c>
      <c r="AM607" s="411">
        <v>0</v>
      </c>
      <c r="AN607" s="411">
        <v>0</v>
      </c>
      <c r="AO607" s="411">
        <v>0</v>
      </c>
      <c r="AP607" s="411">
        <v>0</v>
      </c>
      <c r="AQ607" s="411">
        <v>0</v>
      </c>
      <c r="AR607" s="412">
        <v>0</v>
      </c>
      <c r="AS607" s="411">
        <f t="shared" si="186"/>
        <v>0</v>
      </c>
      <c r="AT607" s="411">
        <f t="shared" si="187"/>
        <v>0</v>
      </c>
      <c r="AU607" s="411">
        <f t="shared" si="188"/>
        <v>0</v>
      </c>
      <c r="AV607" s="411">
        <f t="shared" si="189"/>
        <v>0</v>
      </c>
      <c r="AW607" s="411">
        <v>0</v>
      </c>
      <c r="AX607" s="411">
        <v>0</v>
      </c>
      <c r="AY607" s="411">
        <v>0</v>
      </c>
      <c r="AZ607" s="411">
        <v>0</v>
      </c>
      <c r="BA607" s="411">
        <v>0</v>
      </c>
      <c r="BB607" s="411">
        <v>0</v>
      </c>
      <c r="BC607" s="411">
        <v>0</v>
      </c>
      <c r="BD607" s="411">
        <v>0</v>
      </c>
      <c r="BE607" s="411">
        <v>0</v>
      </c>
      <c r="BF607" s="411">
        <v>0</v>
      </c>
      <c r="BG607" s="411">
        <v>0</v>
      </c>
      <c r="BH607" s="412">
        <v>0</v>
      </c>
      <c r="BI607" s="411">
        <f t="shared" si="190"/>
        <v>0</v>
      </c>
      <c r="BJ607" s="411">
        <v>0</v>
      </c>
      <c r="BK607" s="411">
        <v>0</v>
      </c>
      <c r="BL607" s="411">
        <v>0</v>
      </c>
      <c r="BM607" s="411">
        <v>0</v>
      </c>
      <c r="BN607" s="411">
        <v>0</v>
      </c>
      <c r="BO607" s="411">
        <v>0</v>
      </c>
      <c r="BP607" s="411">
        <v>0</v>
      </c>
      <c r="BQ607" s="411">
        <v>0</v>
      </c>
      <c r="BR607" s="411">
        <v>0</v>
      </c>
      <c r="BS607" s="411">
        <v>0</v>
      </c>
      <c r="BT607" s="411">
        <v>0</v>
      </c>
      <c r="BU607" s="412">
        <v>0</v>
      </c>
      <c r="BV607" s="411">
        <f t="shared" si="191"/>
        <v>0</v>
      </c>
      <c r="BW607" s="411">
        <v>0</v>
      </c>
      <c r="BX607" s="411">
        <v>0</v>
      </c>
      <c r="BY607" s="411">
        <v>0</v>
      </c>
      <c r="BZ607" s="411">
        <v>0</v>
      </c>
      <c r="CA607" s="411">
        <v>0</v>
      </c>
      <c r="CB607" s="411">
        <v>0</v>
      </c>
      <c r="CC607" s="411">
        <v>0</v>
      </c>
      <c r="CD607" s="411">
        <v>0</v>
      </c>
      <c r="CE607" s="411">
        <v>0</v>
      </c>
      <c r="CF607" s="411">
        <v>0</v>
      </c>
      <c r="CG607" s="411">
        <v>0</v>
      </c>
      <c r="CH607" s="412">
        <v>0</v>
      </c>
      <c r="CI607" s="411">
        <f t="shared" si="192"/>
        <v>0</v>
      </c>
      <c r="CJ607" s="411">
        <v>0</v>
      </c>
      <c r="CK607" s="411">
        <v>0</v>
      </c>
      <c r="CL607" s="411">
        <v>0</v>
      </c>
      <c r="CM607" s="411">
        <v>0</v>
      </c>
      <c r="CN607" s="411">
        <v>0</v>
      </c>
      <c r="CO607" s="411">
        <v>0</v>
      </c>
      <c r="CP607" s="411">
        <v>0</v>
      </c>
      <c r="CQ607" s="411">
        <v>0</v>
      </c>
      <c r="CR607" s="411">
        <v>0</v>
      </c>
      <c r="CS607" s="411">
        <v>0</v>
      </c>
      <c r="CT607" s="411">
        <v>0</v>
      </c>
      <c r="CU607" s="412">
        <v>0</v>
      </c>
      <c r="CV607" s="411">
        <f t="shared" si="193"/>
        <v>0</v>
      </c>
      <c r="CW607" s="411">
        <v>0</v>
      </c>
      <c r="CX607" s="411">
        <v>0</v>
      </c>
      <c r="CY607" s="411">
        <v>0</v>
      </c>
      <c r="CZ607" s="411">
        <v>0</v>
      </c>
      <c r="DA607" s="411">
        <v>0</v>
      </c>
      <c r="DB607" s="411">
        <v>0</v>
      </c>
      <c r="DC607" s="411">
        <v>0</v>
      </c>
      <c r="DD607" s="411">
        <v>0</v>
      </c>
      <c r="DE607" s="411">
        <v>0</v>
      </c>
      <c r="DF607" s="411">
        <v>0</v>
      </c>
      <c r="DG607" s="411">
        <v>0</v>
      </c>
      <c r="DH607" s="412">
        <v>0</v>
      </c>
      <c r="DI607" s="411">
        <f t="shared" si="194"/>
        <v>0</v>
      </c>
      <c r="DJ607" s="411">
        <v>0</v>
      </c>
      <c r="DK607" s="411">
        <v>0</v>
      </c>
      <c r="DL607" s="411">
        <v>0</v>
      </c>
      <c r="DM607" s="411">
        <v>0</v>
      </c>
      <c r="DN607" s="411">
        <v>0</v>
      </c>
      <c r="DO607" s="411">
        <v>0</v>
      </c>
      <c r="DP607" s="411">
        <v>0</v>
      </c>
      <c r="DQ607" s="411">
        <v>0</v>
      </c>
      <c r="DR607" s="411">
        <v>0</v>
      </c>
      <c r="DS607" s="411">
        <v>0</v>
      </c>
      <c r="DT607" s="411">
        <v>0</v>
      </c>
      <c r="DU607" s="412">
        <v>0</v>
      </c>
      <c r="DV607" s="411">
        <f t="shared" si="195"/>
        <v>0</v>
      </c>
      <c r="DW607" s="412">
        <v>0</v>
      </c>
      <c r="DX607" s="412">
        <v>0</v>
      </c>
      <c r="DY607" s="412">
        <v>0</v>
      </c>
      <c r="DZ607" s="412">
        <v>0</v>
      </c>
      <c r="EA607" s="412">
        <v>0</v>
      </c>
      <c r="EB607" s="412">
        <v>0</v>
      </c>
      <c r="EC607" s="412">
        <v>0</v>
      </c>
      <c r="ED607" s="412">
        <v>0</v>
      </c>
      <c r="EE607" s="412">
        <v>0</v>
      </c>
      <c r="EF607" s="412">
        <v>0</v>
      </c>
      <c r="EG607" s="412">
        <v>0</v>
      </c>
      <c r="EH607" s="412">
        <v>0</v>
      </c>
      <c r="EI607" s="411">
        <f t="shared" si="196"/>
        <v>0</v>
      </c>
      <c r="EK607" s="411">
        <f t="shared" si="197"/>
        <v>40</v>
      </c>
      <c r="EL607" s="7">
        <f t="shared" si="198"/>
        <v>-40</v>
      </c>
    </row>
    <row r="608" spans="1:142">
      <c r="A608" s="365" t="str">
        <f t="shared" si="180"/>
        <v xml:space="preserve"> 111</v>
      </c>
      <c r="B608" s="370" t="s">
        <v>955</v>
      </c>
      <c r="C608" s="370" t="s">
        <v>1196</v>
      </c>
      <c r="D608" s="411">
        <v>0</v>
      </c>
      <c r="E608" s="411">
        <v>1</v>
      </c>
      <c r="F608" s="411">
        <v>1</v>
      </c>
      <c r="G608" s="411">
        <v>1</v>
      </c>
      <c r="H608" s="411">
        <v>0</v>
      </c>
      <c r="I608" s="411">
        <v>0</v>
      </c>
      <c r="J608" s="411">
        <v>1</v>
      </c>
      <c r="K608" s="411">
        <v>0</v>
      </c>
      <c r="L608" s="411">
        <v>0</v>
      </c>
      <c r="M608" s="411">
        <v>0</v>
      </c>
      <c r="N608" s="411">
        <v>0</v>
      </c>
      <c r="O608" s="412">
        <v>0</v>
      </c>
      <c r="P608" s="411">
        <f t="shared" si="181"/>
        <v>4</v>
      </c>
      <c r="Q608" s="411">
        <f t="shared" si="182"/>
        <v>3.967741935483871</v>
      </c>
      <c r="R608" s="411">
        <f t="shared" si="183"/>
        <v>3.2258064516129031E-2</v>
      </c>
      <c r="S608" s="411">
        <f t="shared" si="184"/>
        <v>0</v>
      </c>
      <c r="T608" s="411">
        <v>0</v>
      </c>
      <c r="U608" s="411">
        <v>0</v>
      </c>
      <c r="V608" s="411">
        <v>0</v>
      </c>
      <c r="W608" s="411">
        <v>0</v>
      </c>
      <c r="X608" s="411">
        <v>0</v>
      </c>
      <c r="Y608" s="411">
        <v>0</v>
      </c>
      <c r="Z608" s="411">
        <v>0</v>
      </c>
      <c r="AA608" s="411">
        <v>0</v>
      </c>
      <c r="AB608" s="411">
        <v>0</v>
      </c>
      <c r="AC608" s="411">
        <v>0</v>
      </c>
      <c r="AD608" s="411">
        <v>0</v>
      </c>
      <c r="AE608" s="412">
        <v>0</v>
      </c>
      <c r="AF608" s="411">
        <f t="shared" si="185"/>
        <v>0</v>
      </c>
      <c r="AG608" s="411">
        <v>0</v>
      </c>
      <c r="AH608" s="411">
        <v>0</v>
      </c>
      <c r="AI608" s="411">
        <v>0</v>
      </c>
      <c r="AJ608" s="411">
        <v>0</v>
      </c>
      <c r="AK608" s="411">
        <v>0</v>
      </c>
      <c r="AL608" s="411">
        <v>0</v>
      </c>
      <c r="AM608" s="411">
        <v>0</v>
      </c>
      <c r="AN608" s="411">
        <v>0</v>
      </c>
      <c r="AO608" s="411">
        <v>0</v>
      </c>
      <c r="AP608" s="411">
        <v>0</v>
      </c>
      <c r="AQ608" s="411">
        <v>0</v>
      </c>
      <c r="AR608" s="412">
        <v>0</v>
      </c>
      <c r="AS608" s="411">
        <f t="shared" si="186"/>
        <v>0</v>
      </c>
      <c r="AT608" s="411">
        <f t="shared" si="187"/>
        <v>0</v>
      </c>
      <c r="AU608" s="411">
        <f t="shared" si="188"/>
        <v>0</v>
      </c>
      <c r="AV608" s="411">
        <f t="shared" si="189"/>
        <v>0</v>
      </c>
      <c r="AW608" s="411">
        <v>0</v>
      </c>
      <c r="AX608" s="411">
        <v>0</v>
      </c>
      <c r="AY608" s="411">
        <v>0</v>
      </c>
      <c r="AZ608" s="411">
        <v>0</v>
      </c>
      <c r="BA608" s="411">
        <v>0</v>
      </c>
      <c r="BB608" s="411">
        <v>0</v>
      </c>
      <c r="BC608" s="411">
        <v>0</v>
      </c>
      <c r="BD608" s="411">
        <v>0</v>
      </c>
      <c r="BE608" s="411">
        <v>0</v>
      </c>
      <c r="BF608" s="411">
        <v>0</v>
      </c>
      <c r="BG608" s="411">
        <v>0</v>
      </c>
      <c r="BH608" s="412">
        <v>0</v>
      </c>
      <c r="BI608" s="411">
        <f t="shared" si="190"/>
        <v>0</v>
      </c>
      <c r="BJ608" s="411">
        <v>0</v>
      </c>
      <c r="BK608" s="411">
        <v>0</v>
      </c>
      <c r="BL608" s="411">
        <v>0</v>
      </c>
      <c r="BM608" s="411">
        <v>0</v>
      </c>
      <c r="BN608" s="411">
        <v>0</v>
      </c>
      <c r="BO608" s="411">
        <v>0</v>
      </c>
      <c r="BP608" s="411">
        <v>0</v>
      </c>
      <c r="BQ608" s="411">
        <v>0</v>
      </c>
      <c r="BR608" s="411">
        <v>0</v>
      </c>
      <c r="BS608" s="411">
        <v>0</v>
      </c>
      <c r="BT608" s="411">
        <v>0</v>
      </c>
      <c r="BU608" s="412">
        <v>0</v>
      </c>
      <c r="BV608" s="411">
        <f t="shared" si="191"/>
        <v>0</v>
      </c>
      <c r="BW608" s="411">
        <v>0</v>
      </c>
      <c r="BX608" s="411">
        <v>0</v>
      </c>
      <c r="BY608" s="411">
        <v>0</v>
      </c>
      <c r="BZ608" s="411">
        <v>0</v>
      </c>
      <c r="CA608" s="411">
        <v>0</v>
      </c>
      <c r="CB608" s="411">
        <v>0</v>
      </c>
      <c r="CC608" s="411">
        <v>0</v>
      </c>
      <c r="CD608" s="411">
        <v>0</v>
      </c>
      <c r="CE608" s="411">
        <v>0</v>
      </c>
      <c r="CF608" s="411">
        <v>0</v>
      </c>
      <c r="CG608" s="411">
        <v>0</v>
      </c>
      <c r="CH608" s="412">
        <v>0</v>
      </c>
      <c r="CI608" s="411">
        <f t="shared" si="192"/>
        <v>0</v>
      </c>
      <c r="CJ608" s="411">
        <v>0</v>
      </c>
      <c r="CK608" s="411">
        <v>0</v>
      </c>
      <c r="CL608" s="411">
        <v>0</v>
      </c>
      <c r="CM608" s="411">
        <v>0</v>
      </c>
      <c r="CN608" s="411">
        <v>0</v>
      </c>
      <c r="CO608" s="411">
        <v>0</v>
      </c>
      <c r="CP608" s="411">
        <v>0</v>
      </c>
      <c r="CQ608" s="411">
        <v>0</v>
      </c>
      <c r="CR608" s="411">
        <v>0</v>
      </c>
      <c r="CS608" s="411">
        <v>0</v>
      </c>
      <c r="CT608" s="411">
        <v>0</v>
      </c>
      <c r="CU608" s="412">
        <v>0</v>
      </c>
      <c r="CV608" s="411">
        <f t="shared" si="193"/>
        <v>0</v>
      </c>
      <c r="CW608" s="411">
        <v>0</v>
      </c>
      <c r="CX608" s="411">
        <v>0</v>
      </c>
      <c r="CY608" s="411">
        <v>0</v>
      </c>
      <c r="CZ608" s="411">
        <v>0</v>
      </c>
      <c r="DA608" s="411">
        <v>0</v>
      </c>
      <c r="DB608" s="411">
        <v>0</v>
      </c>
      <c r="DC608" s="411">
        <v>0</v>
      </c>
      <c r="DD608" s="411">
        <v>0</v>
      </c>
      <c r="DE608" s="411">
        <v>0</v>
      </c>
      <c r="DF608" s="411">
        <v>0</v>
      </c>
      <c r="DG608" s="411">
        <v>0</v>
      </c>
      <c r="DH608" s="412">
        <v>0</v>
      </c>
      <c r="DI608" s="411">
        <f t="shared" si="194"/>
        <v>0</v>
      </c>
      <c r="DJ608" s="411">
        <v>0</v>
      </c>
      <c r="DK608" s="411">
        <v>0</v>
      </c>
      <c r="DL608" s="411">
        <v>0</v>
      </c>
      <c r="DM608" s="411">
        <v>0</v>
      </c>
      <c r="DN608" s="411">
        <v>0</v>
      </c>
      <c r="DO608" s="411">
        <v>0</v>
      </c>
      <c r="DP608" s="411">
        <v>0</v>
      </c>
      <c r="DQ608" s="411">
        <v>0</v>
      </c>
      <c r="DR608" s="411">
        <v>0</v>
      </c>
      <c r="DS608" s="411">
        <v>0</v>
      </c>
      <c r="DT608" s="411">
        <v>0</v>
      </c>
      <c r="DU608" s="412">
        <v>0</v>
      </c>
      <c r="DV608" s="411">
        <f t="shared" si="195"/>
        <v>0</v>
      </c>
      <c r="DW608" s="412">
        <v>0</v>
      </c>
      <c r="DX608" s="412">
        <v>0</v>
      </c>
      <c r="DY608" s="412">
        <v>0</v>
      </c>
      <c r="DZ608" s="412">
        <v>0</v>
      </c>
      <c r="EA608" s="412">
        <v>0</v>
      </c>
      <c r="EB608" s="412">
        <v>0</v>
      </c>
      <c r="EC608" s="412">
        <v>0</v>
      </c>
      <c r="ED608" s="412">
        <v>0</v>
      </c>
      <c r="EE608" s="412">
        <v>0</v>
      </c>
      <c r="EF608" s="412">
        <v>0</v>
      </c>
      <c r="EG608" s="412">
        <v>0</v>
      </c>
      <c r="EH608" s="412">
        <v>0</v>
      </c>
      <c r="EI608" s="411">
        <f t="shared" si="196"/>
        <v>0</v>
      </c>
      <c r="EK608" s="411">
        <f t="shared" si="197"/>
        <v>4</v>
      </c>
      <c r="EL608" s="7">
        <f t="shared" si="198"/>
        <v>-4</v>
      </c>
    </row>
    <row r="609" spans="1:142">
      <c r="A609" s="365" t="str">
        <f t="shared" si="180"/>
        <v xml:space="preserve"> 111</v>
      </c>
      <c r="B609" s="370" t="s">
        <v>955</v>
      </c>
      <c r="C609" s="370" t="s">
        <v>1197</v>
      </c>
      <c r="D609" s="411">
        <v>0</v>
      </c>
      <c r="E609" s="411">
        <v>0</v>
      </c>
      <c r="F609" s="411">
        <v>0</v>
      </c>
      <c r="G609" s="411">
        <v>0</v>
      </c>
      <c r="H609" s="411">
        <v>0</v>
      </c>
      <c r="I609" s="411">
        <v>0</v>
      </c>
      <c r="J609" s="411">
        <v>1</v>
      </c>
      <c r="K609" s="411">
        <v>0</v>
      </c>
      <c r="L609" s="411">
        <v>0</v>
      </c>
      <c r="M609" s="411">
        <v>0</v>
      </c>
      <c r="N609" s="411">
        <v>0</v>
      </c>
      <c r="O609" s="412">
        <v>0</v>
      </c>
      <c r="P609" s="411">
        <f t="shared" si="181"/>
        <v>1</v>
      </c>
      <c r="Q609" s="411">
        <f t="shared" si="182"/>
        <v>0.967741935483871</v>
      </c>
      <c r="R609" s="411">
        <f t="shared" si="183"/>
        <v>3.2258064516129031E-2</v>
      </c>
      <c r="S609" s="411">
        <f t="shared" si="184"/>
        <v>0</v>
      </c>
      <c r="T609" s="411">
        <v>0</v>
      </c>
      <c r="U609" s="411">
        <v>0</v>
      </c>
      <c r="V609" s="411">
        <v>0</v>
      </c>
      <c r="W609" s="411">
        <v>0</v>
      </c>
      <c r="X609" s="411">
        <v>0</v>
      </c>
      <c r="Y609" s="411">
        <v>0</v>
      </c>
      <c r="Z609" s="411">
        <v>0</v>
      </c>
      <c r="AA609" s="411">
        <v>0</v>
      </c>
      <c r="AB609" s="411">
        <v>0</v>
      </c>
      <c r="AC609" s="411">
        <v>0</v>
      </c>
      <c r="AD609" s="411">
        <v>0</v>
      </c>
      <c r="AE609" s="412">
        <v>0</v>
      </c>
      <c r="AF609" s="411">
        <f t="shared" si="185"/>
        <v>0</v>
      </c>
      <c r="AG609" s="411">
        <v>0</v>
      </c>
      <c r="AH609" s="411">
        <v>0</v>
      </c>
      <c r="AI609" s="411">
        <v>0</v>
      </c>
      <c r="AJ609" s="411">
        <v>0</v>
      </c>
      <c r="AK609" s="411">
        <v>0</v>
      </c>
      <c r="AL609" s="411">
        <v>0</v>
      </c>
      <c r="AM609" s="411">
        <v>0</v>
      </c>
      <c r="AN609" s="411">
        <v>0</v>
      </c>
      <c r="AO609" s="411">
        <v>0</v>
      </c>
      <c r="AP609" s="411">
        <v>0</v>
      </c>
      <c r="AQ609" s="411">
        <v>0</v>
      </c>
      <c r="AR609" s="412">
        <v>0</v>
      </c>
      <c r="AS609" s="411">
        <f t="shared" si="186"/>
        <v>0</v>
      </c>
      <c r="AT609" s="411">
        <f t="shared" si="187"/>
        <v>0</v>
      </c>
      <c r="AU609" s="411">
        <f t="shared" si="188"/>
        <v>0</v>
      </c>
      <c r="AV609" s="411">
        <f t="shared" si="189"/>
        <v>0</v>
      </c>
      <c r="AW609" s="411">
        <v>0</v>
      </c>
      <c r="AX609" s="411">
        <v>0</v>
      </c>
      <c r="AY609" s="411">
        <v>0</v>
      </c>
      <c r="AZ609" s="411">
        <v>0</v>
      </c>
      <c r="BA609" s="411">
        <v>0</v>
      </c>
      <c r="BB609" s="411">
        <v>0</v>
      </c>
      <c r="BC609" s="411">
        <v>0</v>
      </c>
      <c r="BD609" s="411">
        <v>0</v>
      </c>
      <c r="BE609" s="411">
        <v>0</v>
      </c>
      <c r="BF609" s="411">
        <v>0</v>
      </c>
      <c r="BG609" s="411">
        <v>0</v>
      </c>
      <c r="BH609" s="412">
        <v>0</v>
      </c>
      <c r="BI609" s="411">
        <f t="shared" si="190"/>
        <v>0</v>
      </c>
      <c r="BJ609" s="411">
        <v>0</v>
      </c>
      <c r="BK609" s="411">
        <v>0</v>
      </c>
      <c r="BL609" s="411">
        <v>0</v>
      </c>
      <c r="BM609" s="411">
        <v>0</v>
      </c>
      <c r="BN609" s="411">
        <v>0</v>
      </c>
      <c r="BO609" s="411">
        <v>0</v>
      </c>
      <c r="BP609" s="411">
        <v>0</v>
      </c>
      <c r="BQ609" s="411">
        <v>0</v>
      </c>
      <c r="BR609" s="411">
        <v>0</v>
      </c>
      <c r="BS609" s="411">
        <v>0</v>
      </c>
      <c r="BT609" s="411">
        <v>0</v>
      </c>
      <c r="BU609" s="412">
        <v>0</v>
      </c>
      <c r="BV609" s="411">
        <f t="shared" si="191"/>
        <v>0</v>
      </c>
      <c r="BW609" s="411">
        <v>0</v>
      </c>
      <c r="BX609" s="411">
        <v>0</v>
      </c>
      <c r="BY609" s="411">
        <v>0</v>
      </c>
      <c r="BZ609" s="411">
        <v>0</v>
      </c>
      <c r="CA609" s="411">
        <v>0</v>
      </c>
      <c r="CB609" s="411">
        <v>0</v>
      </c>
      <c r="CC609" s="411">
        <v>0</v>
      </c>
      <c r="CD609" s="411">
        <v>0</v>
      </c>
      <c r="CE609" s="411">
        <v>0</v>
      </c>
      <c r="CF609" s="411">
        <v>0</v>
      </c>
      <c r="CG609" s="411">
        <v>0</v>
      </c>
      <c r="CH609" s="412">
        <v>0</v>
      </c>
      <c r="CI609" s="411">
        <f t="shared" si="192"/>
        <v>0</v>
      </c>
      <c r="CJ609" s="411">
        <v>0</v>
      </c>
      <c r="CK609" s="411">
        <v>0</v>
      </c>
      <c r="CL609" s="411">
        <v>0</v>
      </c>
      <c r="CM609" s="411">
        <v>0</v>
      </c>
      <c r="CN609" s="411">
        <v>0</v>
      </c>
      <c r="CO609" s="411">
        <v>0</v>
      </c>
      <c r="CP609" s="411">
        <v>0</v>
      </c>
      <c r="CQ609" s="411">
        <v>0</v>
      </c>
      <c r="CR609" s="411">
        <v>0</v>
      </c>
      <c r="CS609" s="411">
        <v>0</v>
      </c>
      <c r="CT609" s="411">
        <v>0</v>
      </c>
      <c r="CU609" s="412">
        <v>0</v>
      </c>
      <c r="CV609" s="411">
        <f t="shared" si="193"/>
        <v>0</v>
      </c>
      <c r="CW609" s="411">
        <v>0</v>
      </c>
      <c r="CX609" s="411">
        <v>0</v>
      </c>
      <c r="CY609" s="411">
        <v>0</v>
      </c>
      <c r="CZ609" s="411">
        <v>0</v>
      </c>
      <c r="DA609" s="411">
        <v>0</v>
      </c>
      <c r="DB609" s="411">
        <v>0</v>
      </c>
      <c r="DC609" s="411">
        <v>0</v>
      </c>
      <c r="DD609" s="411">
        <v>0</v>
      </c>
      <c r="DE609" s="411">
        <v>0</v>
      </c>
      <c r="DF609" s="411">
        <v>0</v>
      </c>
      <c r="DG609" s="411">
        <v>0</v>
      </c>
      <c r="DH609" s="412">
        <v>0</v>
      </c>
      <c r="DI609" s="411">
        <f t="shared" si="194"/>
        <v>0</v>
      </c>
      <c r="DJ609" s="411">
        <v>0</v>
      </c>
      <c r="DK609" s="411">
        <v>0</v>
      </c>
      <c r="DL609" s="411">
        <v>0</v>
      </c>
      <c r="DM609" s="411">
        <v>0</v>
      </c>
      <c r="DN609" s="411">
        <v>0</v>
      </c>
      <c r="DO609" s="411">
        <v>0</v>
      </c>
      <c r="DP609" s="411">
        <v>0</v>
      </c>
      <c r="DQ609" s="411">
        <v>0</v>
      </c>
      <c r="DR609" s="411">
        <v>0</v>
      </c>
      <c r="DS609" s="411">
        <v>0</v>
      </c>
      <c r="DT609" s="411">
        <v>0</v>
      </c>
      <c r="DU609" s="412">
        <v>0</v>
      </c>
      <c r="DV609" s="411">
        <f t="shared" si="195"/>
        <v>0</v>
      </c>
      <c r="DW609" s="412">
        <v>0</v>
      </c>
      <c r="DX609" s="412">
        <v>0</v>
      </c>
      <c r="DY609" s="412">
        <v>0</v>
      </c>
      <c r="DZ609" s="412">
        <v>0</v>
      </c>
      <c r="EA609" s="412">
        <v>0</v>
      </c>
      <c r="EB609" s="412">
        <v>0</v>
      </c>
      <c r="EC609" s="412">
        <v>0</v>
      </c>
      <c r="ED609" s="412">
        <v>0</v>
      </c>
      <c r="EE609" s="412">
        <v>0</v>
      </c>
      <c r="EF609" s="412">
        <v>0</v>
      </c>
      <c r="EG609" s="412">
        <v>0</v>
      </c>
      <c r="EH609" s="412">
        <v>0</v>
      </c>
      <c r="EI609" s="411">
        <f t="shared" si="196"/>
        <v>0</v>
      </c>
      <c r="EK609" s="411">
        <f t="shared" si="197"/>
        <v>1</v>
      </c>
      <c r="EL609" s="7">
        <f t="shared" si="198"/>
        <v>-1</v>
      </c>
    </row>
    <row r="610" spans="1:142">
      <c r="A610" s="365" t="str">
        <f t="shared" si="180"/>
        <v xml:space="preserve"> 111</v>
      </c>
      <c r="B610" s="370" t="s">
        <v>955</v>
      </c>
      <c r="C610" s="370" t="s">
        <v>1214</v>
      </c>
      <c r="D610" s="411">
        <v>75</v>
      </c>
      <c r="E610" s="411">
        <v>43</v>
      </c>
      <c r="F610" s="411">
        <v>76</v>
      </c>
      <c r="G610" s="411">
        <v>76</v>
      </c>
      <c r="H610" s="411">
        <v>92</v>
      </c>
      <c r="I610" s="411">
        <v>90</v>
      </c>
      <c r="J610" s="411">
        <v>89</v>
      </c>
      <c r="K610" s="411">
        <v>45</v>
      </c>
      <c r="L610" s="411">
        <v>90</v>
      </c>
      <c r="M610" s="411">
        <v>76</v>
      </c>
      <c r="N610" s="411">
        <v>74</v>
      </c>
      <c r="O610" s="412">
        <v>89</v>
      </c>
      <c r="P610" s="411">
        <f t="shared" si="181"/>
        <v>915</v>
      </c>
      <c r="Q610" s="411">
        <f t="shared" si="182"/>
        <v>538.12903225806451</v>
      </c>
      <c r="R610" s="411">
        <f t="shared" si="183"/>
        <v>113.04338153503893</v>
      </c>
      <c r="S610" s="411">
        <f t="shared" si="184"/>
        <v>263.82758620689657</v>
      </c>
      <c r="T610" s="411">
        <v>0</v>
      </c>
      <c r="U610" s="411">
        <v>0</v>
      </c>
      <c r="V610" s="411">
        <v>0</v>
      </c>
      <c r="W610" s="411">
        <v>0</v>
      </c>
      <c r="X610" s="411">
        <v>0</v>
      </c>
      <c r="Y610" s="411">
        <v>0</v>
      </c>
      <c r="Z610" s="411">
        <v>0</v>
      </c>
      <c r="AA610" s="411">
        <v>0</v>
      </c>
      <c r="AB610" s="411">
        <v>0</v>
      </c>
      <c r="AC610" s="411">
        <v>0</v>
      </c>
      <c r="AD610" s="411">
        <v>0</v>
      </c>
      <c r="AE610" s="412">
        <v>0</v>
      </c>
      <c r="AF610" s="411">
        <f t="shared" si="185"/>
        <v>0</v>
      </c>
      <c r="AG610" s="411">
        <v>0</v>
      </c>
      <c r="AH610" s="411">
        <v>0</v>
      </c>
      <c r="AI610" s="411">
        <v>0</v>
      </c>
      <c r="AJ610" s="411">
        <v>0</v>
      </c>
      <c r="AK610" s="411">
        <v>0</v>
      </c>
      <c r="AL610" s="411">
        <v>0</v>
      </c>
      <c r="AM610" s="411">
        <v>0</v>
      </c>
      <c r="AN610" s="411">
        <v>0</v>
      </c>
      <c r="AO610" s="411">
        <v>0</v>
      </c>
      <c r="AP610" s="411">
        <v>0</v>
      </c>
      <c r="AQ610" s="411">
        <v>0</v>
      </c>
      <c r="AR610" s="412">
        <v>0</v>
      </c>
      <c r="AS610" s="411">
        <f t="shared" si="186"/>
        <v>0</v>
      </c>
      <c r="AT610" s="411">
        <f t="shared" si="187"/>
        <v>0</v>
      </c>
      <c r="AU610" s="411">
        <f t="shared" si="188"/>
        <v>0</v>
      </c>
      <c r="AV610" s="411">
        <f t="shared" si="189"/>
        <v>0</v>
      </c>
      <c r="AW610" s="411">
        <v>0</v>
      </c>
      <c r="AX610" s="411">
        <v>0</v>
      </c>
      <c r="AY610" s="411">
        <v>0</v>
      </c>
      <c r="AZ610" s="411">
        <v>0</v>
      </c>
      <c r="BA610" s="411">
        <v>0</v>
      </c>
      <c r="BB610" s="411">
        <v>0</v>
      </c>
      <c r="BC610" s="411">
        <v>0</v>
      </c>
      <c r="BD610" s="411">
        <v>0</v>
      </c>
      <c r="BE610" s="411">
        <v>0</v>
      </c>
      <c r="BF610" s="411">
        <v>0</v>
      </c>
      <c r="BG610" s="411">
        <v>0</v>
      </c>
      <c r="BH610" s="412">
        <v>0</v>
      </c>
      <c r="BI610" s="411">
        <f t="shared" si="190"/>
        <v>0</v>
      </c>
      <c r="BJ610" s="411">
        <v>0</v>
      </c>
      <c r="BK610" s="411">
        <v>0</v>
      </c>
      <c r="BL610" s="411">
        <v>0</v>
      </c>
      <c r="BM610" s="411">
        <v>0</v>
      </c>
      <c r="BN610" s="411">
        <v>0</v>
      </c>
      <c r="BO610" s="411">
        <v>0</v>
      </c>
      <c r="BP610" s="411">
        <v>0</v>
      </c>
      <c r="BQ610" s="411">
        <v>0</v>
      </c>
      <c r="BR610" s="411">
        <v>0</v>
      </c>
      <c r="BS610" s="411">
        <v>0</v>
      </c>
      <c r="BT610" s="411">
        <v>0</v>
      </c>
      <c r="BU610" s="412">
        <v>0</v>
      </c>
      <c r="BV610" s="411">
        <f t="shared" si="191"/>
        <v>0</v>
      </c>
      <c r="BW610" s="411">
        <v>0</v>
      </c>
      <c r="BX610" s="411">
        <v>0</v>
      </c>
      <c r="BY610" s="411">
        <v>0</v>
      </c>
      <c r="BZ610" s="411">
        <v>0</v>
      </c>
      <c r="CA610" s="411">
        <v>0</v>
      </c>
      <c r="CB610" s="411">
        <v>0</v>
      </c>
      <c r="CC610" s="411">
        <v>0</v>
      </c>
      <c r="CD610" s="411">
        <v>0</v>
      </c>
      <c r="CE610" s="411">
        <v>0</v>
      </c>
      <c r="CF610" s="411">
        <v>0</v>
      </c>
      <c r="CG610" s="411">
        <v>0</v>
      </c>
      <c r="CH610" s="412">
        <v>0</v>
      </c>
      <c r="CI610" s="411">
        <f t="shared" si="192"/>
        <v>0</v>
      </c>
      <c r="CJ610" s="411">
        <v>0</v>
      </c>
      <c r="CK610" s="411">
        <v>0</v>
      </c>
      <c r="CL610" s="411">
        <v>0</v>
      </c>
      <c r="CM610" s="411">
        <v>0</v>
      </c>
      <c r="CN610" s="411">
        <v>0</v>
      </c>
      <c r="CO610" s="411">
        <v>0</v>
      </c>
      <c r="CP610" s="411">
        <v>0</v>
      </c>
      <c r="CQ610" s="411">
        <v>0</v>
      </c>
      <c r="CR610" s="411">
        <v>0</v>
      </c>
      <c r="CS610" s="411">
        <v>0</v>
      </c>
      <c r="CT610" s="411">
        <v>0</v>
      </c>
      <c r="CU610" s="412">
        <v>0</v>
      </c>
      <c r="CV610" s="411">
        <f t="shared" si="193"/>
        <v>0</v>
      </c>
      <c r="CW610" s="411">
        <v>0</v>
      </c>
      <c r="CX610" s="411">
        <v>0</v>
      </c>
      <c r="CY610" s="411">
        <v>0</v>
      </c>
      <c r="CZ610" s="411">
        <v>0</v>
      </c>
      <c r="DA610" s="411">
        <v>0</v>
      </c>
      <c r="DB610" s="411">
        <v>0</v>
      </c>
      <c r="DC610" s="411">
        <v>0</v>
      </c>
      <c r="DD610" s="411">
        <v>0</v>
      </c>
      <c r="DE610" s="411">
        <v>0</v>
      </c>
      <c r="DF610" s="411">
        <v>0</v>
      </c>
      <c r="DG610" s="411">
        <v>0</v>
      </c>
      <c r="DH610" s="412">
        <v>0</v>
      </c>
      <c r="DI610" s="411">
        <f t="shared" si="194"/>
        <v>0</v>
      </c>
      <c r="DJ610" s="411">
        <v>0</v>
      </c>
      <c r="DK610" s="411">
        <v>0</v>
      </c>
      <c r="DL610" s="411">
        <v>0</v>
      </c>
      <c r="DM610" s="411">
        <v>0</v>
      </c>
      <c r="DN610" s="411">
        <v>0</v>
      </c>
      <c r="DO610" s="411">
        <v>0</v>
      </c>
      <c r="DP610" s="411">
        <v>0</v>
      </c>
      <c r="DQ610" s="411">
        <v>0</v>
      </c>
      <c r="DR610" s="411">
        <v>0</v>
      </c>
      <c r="DS610" s="411">
        <v>0</v>
      </c>
      <c r="DT610" s="411">
        <v>0</v>
      </c>
      <c r="DU610" s="412">
        <v>0</v>
      </c>
      <c r="DV610" s="411">
        <f t="shared" si="195"/>
        <v>0</v>
      </c>
      <c r="DW610" s="412">
        <v>0</v>
      </c>
      <c r="DX610" s="412">
        <v>0</v>
      </c>
      <c r="DY610" s="412">
        <v>0</v>
      </c>
      <c r="DZ610" s="412">
        <v>0</v>
      </c>
      <c r="EA610" s="412">
        <v>0</v>
      </c>
      <c r="EB610" s="412">
        <v>0</v>
      </c>
      <c r="EC610" s="412">
        <v>0</v>
      </c>
      <c r="ED610" s="412">
        <v>0</v>
      </c>
      <c r="EE610" s="412">
        <v>0</v>
      </c>
      <c r="EF610" s="412">
        <v>0</v>
      </c>
      <c r="EG610" s="412">
        <v>0</v>
      </c>
      <c r="EH610" s="412">
        <v>0</v>
      </c>
      <c r="EI610" s="411">
        <f t="shared" si="196"/>
        <v>0</v>
      </c>
      <c r="EK610" s="411">
        <f t="shared" si="197"/>
        <v>915</v>
      </c>
      <c r="EL610" s="7">
        <f t="shared" si="198"/>
        <v>-915</v>
      </c>
    </row>
    <row r="611" spans="1:142">
      <c r="A611" s="365" t="str">
        <f t="shared" si="180"/>
        <v xml:space="preserve"> 111</v>
      </c>
      <c r="B611" s="370" t="s">
        <v>955</v>
      </c>
      <c r="C611" s="370" t="s">
        <v>1215</v>
      </c>
      <c r="D611" s="411">
        <v>8</v>
      </c>
      <c r="E611" s="411">
        <v>0</v>
      </c>
      <c r="F611" s="411">
        <v>2</v>
      </c>
      <c r="G611" s="411">
        <v>2</v>
      </c>
      <c r="H611" s="411">
        <v>4</v>
      </c>
      <c r="I611" s="411">
        <v>7</v>
      </c>
      <c r="J611" s="411">
        <v>14</v>
      </c>
      <c r="K611" s="411">
        <v>2</v>
      </c>
      <c r="L611" s="411">
        <v>3</v>
      </c>
      <c r="M611" s="411">
        <v>1</v>
      </c>
      <c r="N611" s="411">
        <v>0</v>
      </c>
      <c r="O611" s="412">
        <v>2</v>
      </c>
      <c r="P611" s="411">
        <f t="shared" si="181"/>
        <v>45</v>
      </c>
      <c r="Q611" s="411">
        <f t="shared" si="182"/>
        <v>36.548387096774192</v>
      </c>
      <c r="R611" s="411">
        <f t="shared" si="183"/>
        <v>4.6240266963292544</v>
      </c>
      <c r="S611" s="411">
        <f t="shared" si="184"/>
        <v>3.8275862068965516</v>
      </c>
      <c r="T611" s="411">
        <v>0</v>
      </c>
      <c r="U611" s="411">
        <v>0</v>
      </c>
      <c r="V611" s="411">
        <v>0</v>
      </c>
      <c r="W611" s="411">
        <v>0</v>
      </c>
      <c r="X611" s="411">
        <v>0</v>
      </c>
      <c r="Y611" s="411">
        <v>0</v>
      </c>
      <c r="Z611" s="411">
        <v>0</v>
      </c>
      <c r="AA611" s="411">
        <v>0</v>
      </c>
      <c r="AB611" s="411">
        <v>0</v>
      </c>
      <c r="AC611" s="411">
        <v>0</v>
      </c>
      <c r="AD611" s="411">
        <v>0</v>
      </c>
      <c r="AE611" s="412">
        <v>0</v>
      </c>
      <c r="AF611" s="411">
        <f t="shared" si="185"/>
        <v>0</v>
      </c>
      <c r="AG611" s="411">
        <v>0</v>
      </c>
      <c r="AH611" s="411">
        <v>0</v>
      </c>
      <c r="AI611" s="411">
        <v>0</v>
      </c>
      <c r="AJ611" s="411">
        <v>0</v>
      </c>
      <c r="AK611" s="411">
        <v>0</v>
      </c>
      <c r="AL611" s="411">
        <v>0</v>
      </c>
      <c r="AM611" s="411">
        <v>0</v>
      </c>
      <c r="AN611" s="411">
        <v>0</v>
      </c>
      <c r="AO611" s="411">
        <v>0</v>
      </c>
      <c r="AP611" s="411">
        <v>0</v>
      </c>
      <c r="AQ611" s="411">
        <v>0</v>
      </c>
      <c r="AR611" s="412">
        <v>0</v>
      </c>
      <c r="AS611" s="411">
        <f t="shared" si="186"/>
        <v>0</v>
      </c>
      <c r="AT611" s="411">
        <f t="shared" si="187"/>
        <v>0</v>
      </c>
      <c r="AU611" s="411">
        <f t="shared" si="188"/>
        <v>0</v>
      </c>
      <c r="AV611" s="411">
        <f t="shared" si="189"/>
        <v>0</v>
      </c>
      <c r="AW611" s="411">
        <v>0</v>
      </c>
      <c r="AX611" s="411">
        <v>0</v>
      </c>
      <c r="AY611" s="411">
        <v>0</v>
      </c>
      <c r="AZ611" s="411">
        <v>0</v>
      </c>
      <c r="BA611" s="411">
        <v>0</v>
      </c>
      <c r="BB611" s="411">
        <v>0</v>
      </c>
      <c r="BC611" s="411">
        <v>0</v>
      </c>
      <c r="BD611" s="411">
        <v>0</v>
      </c>
      <c r="BE611" s="411">
        <v>0</v>
      </c>
      <c r="BF611" s="411">
        <v>0</v>
      </c>
      <c r="BG611" s="411">
        <v>0</v>
      </c>
      <c r="BH611" s="412">
        <v>0</v>
      </c>
      <c r="BI611" s="411">
        <f t="shared" si="190"/>
        <v>0</v>
      </c>
      <c r="BJ611" s="411">
        <v>0</v>
      </c>
      <c r="BK611" s="411">
        <v>0</v>
      </c>
      <c r="BL611" s="411">
        <v>0</v>
      </c>
      <c r="BM611" s="411">
        <v>0</v>
      </c>
      <c r="BN611" s="411">
        <v>0</v>
      </c>
      <c r="BO611" s="411">
        <v>0</v>
      </c>
      <c r="BP611" s="411">
        <v>0</v>
      </c>
      <c r="BQ611" s="411">
        <v>0</v>
      </c>
      <c r="BR611" s="411">
        <v>0</v>
      </c>
      <c r="BS611" s="411">
        <v>0</v>
      </c>
      <c r="BT611" s="411">
        <v>0</v>
      </c>
      <c r="BU611" s="412">
        <v>0</v>
      </c>
      <c r="BV611" s="411">
        <f t="shared" si="191"/>
        <v>0</v>
      </c>
      <c r="BW611" s="411">
        <v>0</v>
      </c>
      <c r="BX611" s="411">
        <v>0</v>
      </c>
      <c r="BY611" s="411">
        <v>0</v>
      </c>
      <c r="BZ611" s="411">
        <v>0</v>
      </c>
      <c r="CA611" s="411">
        <v>0</v>
      </c>
      <c r="CB611" s="411">
        <v>0</v>
      </c>
      <c r="CC611" s="411">
        <v>0</v>
      </c>
      <c r="CD611" s="411">
        <v>0</v>
      </c>
      <c r="CE611" s="411">
        <v>0</v>
      </c>
      <c r="CF611" s="411">
        <v>0</v>
      </c>
      <c r="CG611" s="411">
        <v>0</v>
      </c>
      <c r="CH611" s="412">
        <v>0</v>
      </c>
      <c r="CI611" s="411">
        <f t="shared" si="192"/>
        <v>0</v>
      </c>
      <c r="CJ611" s="411">
        <v>0</v>
      </c>
      <c r="CK611" s="411">
        <v>0</v>
      </c>
      <c r="CL611" s="411">
        <v>0</v>
      </c>
      <c r="CM611" s="411">
        <v>0</v>
      </c>
      <c r="CN611" s="411">
        <v>0</v>
      </c>
      <c r="CO611" s="411">
        <v>0</v>
      </c>
      <c r="CP611" s="411">
        <v>0</v>
      </c>
      <c r="CQ611" s="411">
        <v>0</v>
      </c>
      <c r="CR611" s="411">
        <v>0</v>
      </c>
      <c r="CS611" s="411">
        <v>0</v>
      </c>
      <c r="CT611" s="411">
        <v>0</v>
      </c>
      <c r="CU611" s="412">
        <v>0</v>
      </c>
      <c r="CV611" s="411">
        <f t="shared" si="193"/>
        <v>0</v>
      </c>
      <c r="CW611" s="411">
        <v>0</v>
      </c>
      <c r="CX611" s="411">
        <v>0</v>
      </c>
      <c r="CY611" s="411">
        <v>0</v>
      </c>
      <c r="CZ611" s="411">
        <v>0</v>
      </c>
      <c r="DA611" s="411">
        <v>0</v>
      </c>
      <c r="DB611" s="411">
        <v>0</v>
      </c>
      <c r="DC611" s="411">
        <v>0</v>
      </c>
      <c r="DD611" s="411">
        <v>0</v>
      </c>
      <c r="DE611" s="411">
        <v>0</v>
      </c>
      <c r="DF611" s="411">
        <v>0</v>
      </c>
      <c r="DG611" s="411">
        <v>0</v>
      </c>
      <c r="DH611" s="412">
        <v>0</v>
      </c>
      <c r="DI611" s="411">
        <f t="shared" si="194"/>
        <v>0</v>
      </c>
      <c r="DJ611" s="411">
        <v>0</v>
      </c>
      <c r="DK611" s="411">
        <v>0</v>
      </c>
      <c r="DL611" s="411">
        <v>0</v>
      </c>
      <c r="DM611" s="411">
        <v>0</v>
      </c>
      <c r="DN611" s="411">
        <v>0</v>
      </c>
      <c r="DO611" s="411">
        <v>0</v>
      </c>
      <c r="DP611" s="411">
        <v>0</v>
      </c>
      <c r="DQ611" s="411">
        <v>0</v>
      </c>
      <c r="DR611" s="411">
        <v>0</v>
      </c>
      <c r="DS611" s="411">
        <v>0</v>
      </c>
      <c r="DT611" s="411">
        <v>0</v>
      </c>
      <c r="DU611" s="412">
        <v>0</v>
      </c>
      <c r="DV611" s="411">
        <f t="shared" si="195"/>
        <v>0</v>
      </c>
      <c r="DW611" s="412">
        <v>0</v>
      </c>
      <c r="DX611" s="412">
        <v>0</v>
      </c>
      <c r="DY611" s="412">
        <v>0</v>
      </c>
      <c r="DZ611" s="412">
        <v>0</v>
      </c>
      <c r="EA611" s="412">
        <v>0</v>
      </c>
      <c r="EB611" s="412">
        <v>0</v>
      </c>
      <c r="EC611" s="412">
        <v>0</v>
      </c>
      <c r="ED611" s="412">
        <v>0</v>
      </c>
      <c r="EE611" s="412">
        <v>0</v>
      </c>
      <c r="EF611" s="412">
        <v>0</v>
      </c>
      <c r="EG611" s="412">
        <v>0</v>
      </c>
      <c r="EH611" s="412">
        <v>0</v>
      </c>
      <c r="EI611" s="411">
        <f t="shared" si="196"/>
        <v>0</v>
      </c>
      <c r="EK611" s="411">
        <f t="shared" si="197"/>
        <v>45</v>
      </c>
      <c r="EL611" s="7">
        <f t="shared" si="198"/>
        <v>-45</v>
      </c>
    </row>
    <row r="612" spans="1:142">
      <c r="A612" s="365" t="str">
        <f t="shared" si="180"/>
        <v xml:space="preserve"> 111</v>
      </c>
      <c r="B612" s="370" t="s">
        <v>955</v>
      </c>
      <c r="C612" s="370" t="s">
        <v>1216</v>
      </c>
      <c r="D612" s="411">
        <v>201</v>
      </c>
      <c r="E612" s="411">
        <v>198</v>
      </c>
      <c r="F612" s="411">
        <v>197</v>
      </c>
      <c r="G612" s="411">
        <v>197</v>
      </c>
      <c r="H612" s="411">
        <v>198</v>
      </c>
      <c r="I612" s="411">
        <v>197</v>
      </c>
      <c r="J612" s="411">
        <v>196</v>
      </c>
      <c r="K612" s="411">
        <v>196</v>
      </c>
      <c r="L612" s="411">
        <v>196</v>
      </c>
      <c r="M612" s="411">
        <v>195</v>
      </c>
      <c r="N612" s="411">
        <v>195</v>
      </c>
      <c r="O612" s="412">
        <v>190</v>
      </c>
      <c r="P612" s="411">
        <f t="shared" si="181"/>
        <v>2356</v>
      </c>
      <c r="Q612" s="411">
        <f t="shared" si="182"/>
        <v>1377.6774193548388</v>
      </c>
      <c r="R612" s="411">
        <f t="shared" si="183"/>
        <v>344.25361512791994</v>
      </c>
      <c r="S612" s="411">
        <f t="shared" si="184"/>
        <v>634.06896551724139</v>
      </c>
      <c r="T612" s="411">
        <v>0</v>
      </c>
      <c r="U612" s="411">
        <v>0</v>
      </c>
      <c r="V612" s="411">
        <v>0</v>
      </c>
      <c r="W612" s="411">
        <v>0</v>
      </c>
      <c r="X612" s="411">
        <v>0</v>
      </c>
      <c r="Y612" s="411">
        <v>0</v>
      </c>
      <c r="Z612" s="411">
        <v>0</v>
      </c>
      <c r="AA612" s="411">
        <v>0</v>
      </c>
      <c r="AB612" s="411">
        <v>0</v>
      </c>
      <c r="AC612" s="411">
        <v>0</v>
      </c>
      <c r="AD612" s="411">
        <v>0</v>
      </c>
      <c r="AE612" s="412">
        <v>0</v>
      </c>
      <c r="AF612" s="411">
        <f t="shared" si="185"/>
        <v>0</v>
      </c>
      <c r="AG612" s="411">
        <v>0</v>
      </c>
      <c r="AH612" s="411">
        <v>0</v>
      </c>
      <c r="AI612" s="411">
        <v>0</v>
      </c>
      <c r="AJ612" s="411">
        <v>0</v>
      </c>
      <c r="AK612" s="411">
        <v>0</v>
      </c>
      <c r="AL612" s="411">
        <v>0</v>
      </c>
      <c r="AM612" s="411">
        <v>0</v>
      </c>
      <c r="AN612" s="411">
        <v>0</v>
      </c>
      <c r="AO612" s="411">
        <v>0</v>
      </c>
      <c r="AP612" s="411">
        <v>0</v>
      </c>
      <c r="AQ612" s="411">
        <v>0</v>
      </c>
      <c r="AR612" s="412">
        <v>0</v>
      </c>
      <c r="AS612" s="411">
        <f t="shared" si="186"/>
        <v>0</v>
      </c>
      <c r="AT612" s="411">
        <f t="shared" si="187"/>
        <v>0</v>
      </c>
      <c r="AU612" s="411">
        <f t="shared" si="188"/>
        <v>0</v>
      </c>
      <c r="AV612" s="411">
        <f t="shared" si="189"/>
        <v>0</v>
      </c>
      <c r="AW612" s="411">
        <v>0</v>
      </c>
      <c r="AX612" s="411">
        <v>0</v>
      </c>
      <c r="AY612" s="411">
        <v>0</v>
      </c>
      <c r="AZ612" s="411">
        <v>0</v>
      </c>
      <c r="BA612" s="411">
        <v>0</v>
      </c>
      <c r="BB612" s="411">
        <v>0</v>
      </c>
      <c r="BC612" s="411">
        <v>0</v>
      </c>
      <c r="BD612" s="411">
        <v>0</v>
      </c>
      <c r="BE612" s="411">
        <v>0</v>
      </c>
      <c r="BF612" s="411">
        <v>0</v>
      </c>
      <c r="BG612" s="411">
        <v>0</v>
      </c>
      <c r="BH612" s="412">
        <v>0</v>
      </c>
      <c r="BI612" s="411">
        <f t="shared" si="190"/>
        <v>0</v>
      </c>
      <c r="BJ612" s="411">
        <v>0</v>
      </c>
      <c r="BK612" s="411">
        <v>0</v>
      </c>
      <c r="BL612" s="411">
        <v>0</v>
      </c>
      <c r="BM612" s="411">
        <v>0</v>
      </c>
      <c r="BN612" s="411">
        <v>0</v>
      </c>
      <c r="BO612" s="411">
        <v>0</v>
      </c>
      <c r="BP612" s="411">
        <v>0</v>
      </c>
      <c r="BQ612" s="411">
        <v>0</v>
      </c>
      <c r="BR612" s="411">
        <v>0</v>
      </c>
      <c r="BS612" s="411">
        <v>0</v>
      </c>
      <c r="BT612" s="411">
        <v>0</v>
      </c>
      <c r="BU612" s="412">
        <v>0</v>
      </c>
      <c r="BV612" s="411">
        <f t="shared" si="191"/>
        <v>0</v>
      </c>
      <c r="BW612" s="411">
        <v>0</v>
      </c>
      <c r="BX612" s="411">
        <v>0</v>
      </c>
      <c r="BY612" s="411">
        <v>0</v>
      </c>
      <c r="BZ612" s="411">
        <v>0</v>
      </c>
      <c r="CA612" s="411">
        <v>0</v>
      </c>
      <c r="CB612" s="411">
        <v>0</v>
      </c>
      <c r="CC612" s="411">
        <v>0</v>
      </c>
      <c r="CD612" s="411">
        <v>0</v>
      </c>
      <c r="CE612" s="411">
        <v>0</v>
      </c>
      <c r="CF612" s="411">
        <v>0</v>
      </c>
      <c r="CG612" s="411">
        <v>0</v>
      </c>
      <c r="CH612" s="412">
        <v>0</v>
      </c>
      <c r="CI612" s="411">
        <f t="shared" si="192"/>
        <v>0</v>
      </c>
      <c r="CJ612" s="411">
        <v>0</v>
      </c>
      <c r="CK612" s="411">
        <v>0</v>
      </c>
      <c r="CL612" s="411">
        <v>0</v>
      </c>
      <c r="CM612" s="411">
        <v>0</v>
      </c>
      <c r="CN612" s="411">
        <v>0</v>
      </c>
      <c r="CO612" s="411">
        <v>0</v>
      </c>
      <c r="CP612" s="411">
        <v>0</v>
      </c>
      <c r="CQ612" s="411">
        <v>0</v>
      </c>
      <c r="CR612" s="411">
        <v>0</v>
      </c>
      <c r="CS612" s="411">
        <v>0</v>
      </c>
      <c r="CT612" s="411">
        <v>0</v>
      </c>
      <c r="CU612" s="412">
        <v>0</v>
      </c>
      <c r="CV612" s="411">
        <f t="shared" si="193"/>
        <v>0</v>
      </c>
      <c r="CW612" s="411">
        <v>0</v>
      </c>
      <c r="CX612" s="411">
        <v>0</v>
      </c>
      <c r="CY612" s="411">
        <v>0</v>
      </c>
      <c r="CZ612" s="411">
        <v>0</v>
      </c>
      <c r="DA612" s="411">
        <v>0</v>
      </c>
      <c r="DB612" s="411">
        <v>0</v>
      </c>
      <c r="DC612" s="411">
        <v>0</v>
      </c>
      <c r="DD612" s="411">
        <v>0</v>
      </c>
      <c r="DE612" s="411">
        <v>0</v>
      </c>
      <c r="DF612" s="411">
        <v>0</v>
      </c>
      <c r="DG612" s="411">
        <v>0</v>
      </c>
      <c r="DH612" s="412">
        <v>0</v>
      </c>
      <c r="DI612" s="411">
        <f t="shared" si="194"/>
        <v>0</v>
      </c>
      <c r="DJ612" s="411">
        <v>0</v>
      </c>
      <c r="DK612" s="411">
        <v>0</v>
      </c>
      <c r="DL612" s="411">
        <v>0</v>
      </c>
      <c r="DM612" s="411">
        <v>0</v>
      </c>
      <c r="DN612" s="411">
        <v>0</v>
      </c>
      <c r="DO612" s="411">
        <v>0</v>
      </c>
      <c r="DP612" s="411">
        <v>0</v>
      </c>
      <c r="DQ612" s="411">
        <v>0</v>
      </c>
      <c r="DR612" s="411">
        <v>0</v>
      </c>
      <c r="DS612" s="411">
        <v>0</v>
      </c>
      <c r="DT612" s="411">
        <v>0</v>
      </c>
      <c r="DU612" s="412">
        <v>0</v>
      </c>
      <c r="DV612" s="411">
        <f t="shared" si="195"/>
        <v>0</v>
      </c>
      <c r="DW612" s="412">
        <v>0</v>
      </c>
      <c r="DX612" s="412">
        <v>0</v>
      </c>
      <c r="DY612" s="412">
        <v>0</v>
      </c>
      <c r="DZ612" s="412">
        <v>0</v>
      </c>
      <c r="EA612" s="412">
        <v>0</v>
      </c>
      <c r="EB612" s="412">
        <v>0</v>
      </c>
      <c r="EC612" s="412">
        <v>0</v>
      </c>
      <c r="ED612" s="412">
        <v>0</v>
      </c>
      <c r="EE612" s="412">
        <v>0</v>
      </c>
      <c r="EF612" s="412">
        <v>0</v>
      </c>
      <c r="EG612" s="412">
        <v>0</v>
      </c>
      <c r="EH612" s="412">
        <v>0</v>
      </c>
      <c r="EI612" s="411">
        <f t="shared" si="196"/>
        <v>0</v>
      </c>
      <c r="EK612" s="411">
        <f t="shared" si="197"/>
        <v>2356</v>
      </c>
      <c r="EL612" s="7">
        <f t="shared" si="198"/>
        <v>-2356</v>
      </c>
    </row>
    <row r="613" spans="1:142">
      <c r="A613" s="365" t="str">
        <f t="shared" si="180"/>
        <v xml:space="preserve"> 111</v>
      </c>
      <c r="B613" s="370" t="s">
        <v>955</v>
      </c>
      <c r="C613" s="370" t="s">
        <v>1202</v>
      </c>
      <c r="D613" s="411">
        <v>0</v>
      </c>
      <c r="E613" s="411">
        <v>0</v>
      </c>
      <c r="F613" s="411">
        <v>0</v>
      </c>
      <c r="G613" s="411">
        <v>0</v>
      </c>
      <c r="H613" s="411">
        <v>0</v>
      </c>
      <c r="I613" s="411">
        <v>0</v>
      </c>
      <c r="J613" s="411">
        <v>0</v>
      </c>
      <c r="K613" s="411">
        <v>0</v>
      </c>
      <c r="L613" s="411">
        <v>1</v>
      </c>
      <c r="M613" s="411">
        <v>0</v>
      </c>
      <c r="N613" s="411">
        <v>1</v>
      </c>
      <c r="O613" s="412">
        <v>1</v>
      </c>
      <c r="P613" s="411">
        <f t="shared" si="181"/>
        <v>3</v>
      </c>
      <c r="Q613" s="411">
        <f t="shared" si="182"/>
        <v>0</v>
      </c>
      <c r="R613" s="411">
        <f t="shared" si="183"/>
        <v>0.72413793103448276</v>
      </c>
      <c r="S613" s="411">
        <f t="shared" si="184"/>
        <v>2.2758620689655173</v>
      </c>
      <c r="T613" s="411">
        <v>0</v>
      </c>
      <c r="U613" s="411">
        <v>0</v>
      </c>
      <c r="V613" s="411">
        <v>0</v>
      </c>
      <c r="W613" s="411">
        <v>0</v>
      </c>
      <c r="X613" s="411">
        <v>0</v>
      </c>
      <c r="Y613" s="411">
        <v>0</v>
      </c>
      <c r="Z613" s="411">
        <v>0</v>
      </c>
      <c r="AA613" s="411">
        <v>0</v>
      </c>
      <c r="AB613" s="411">
        <v>0</v>
      </c>
      <c r="AC613" s="411">
        <v>0</v>
      </c>
      <c r="AD613" s="411">
        <v>0</v>
      </c>
      <c r="AE613" s="412">
        <v>0</v>
      </c>
      <c r="AF613" s="411">
        <f t="shared" si="185"/>
        <v>0</v>
      </c>
      <c r="AG613" s="411">
        <v>0</v>
      </c>
      <c r="AH613" s="411">
        <v>0</v>
      </c>
      <c r="AI613" s="411">
        <v>0</v>
      </c>
      <c r="AJ613" s="411">
        <v>0</v>
      </c>
      <c r="AK613" s="411">
        <v>0</v>
      </c>
      <c r="AL613" s="411">
        <v>0</v>
      </c>
      <c r="AM613" s="411">
        <v>0</v>
      </c>
      <c r="AN613" s="411">
        <v>0</v>
      </c>
      <c r="AO613" s="411">
        <v>0</v>
      </c>
      <c r="AP613" s="411">
        <v>0</v>
      </c>
      <c r="AQ613" s="411">
        <v>0</v>
      </c>
      <c r="AR613" s="412">
        <v>0</v>
      </c>
      <c r="AS613" s="411">
        <f t="shared" si="186"/>
        <v>0</v>
      </c>
      <c r="AT613" s="411">
        <f t="shared" si="187"/>
        <v>0</v>
      </c>
      <c r="AU613" s="411">
        <f t="shared" si="188"/>
        <v>0</v>
      </c>
      <c r="AV613" s="411">
        <f t="shared" si="189"/>
        <v>0</v>
      </c>
      <c r="AW613" s="411">
        <v>0</v>
      </c>
      <c r="AX613" s="411">
        <v>0</v>
      </c>
      <c r="AY613" s="411">
        <v>0</v>
      </c>
      <c r="AZ613" s="411">
        <v>0</v>
      </c>
      <c r="BA613" s="411">
        <v>0</v>
      </c>
      <c r="BB613" s="411">
        <v>0</v>
      </c>
      <c r="BC613" s="411">
        <v>0</v>
      </c>
      <c r="BD613" s="411">
        <v>0</v>
      </c>
      <c r="BE613" s="411">
        <v>0</v>
      </c>
      <c r="BF613" s="411">
        <v>0</v>
      </c>
      <c r="BG613" s="411">
        <v>0</v>
      </c>
      <c r="BH613" s="412">
        <v>0</v>
      </c>
      <c r="BI613" s="411">
        <f t="shared" si="190"/>
        <v>0</v>
      </c>
      <c r="BJ613" s="411">
        <v>0</v>
      </c>
      <c r="BK613" s="411">
        <v>0</v>
      </c>
      <c r="BL613" s="411">
        <v>0</v>
      </c>
      <c r="BM613" s="411">
        <v>0</v>
      </c>
      <c r="BN613" s="411">
        <v>0</v>
      </c>
      <c r="BO613" s="411">
        <v>0</v>
      </c>
      <c r="BP613" s="411">
        <v>0</v>
      </c>
      <c r="BQ613" s="411">
        <v>0</v>
      </c>
      <c r="BR613" s="411">
        <v>0</v>
      </c>
      <c r="BS613" s="411">
        <v>0</v>
      </c>
      <c r="BT613" s="411">
        <v>0</v>
      </c>
      <c r="BU613" s="412">
        <v>0</v>
      </c>
      <c r="BV613" s="411">
        <f t="shared" si="191"/>
        <v>0</v>
      </c>
      <c r="BW613" s="411">
        <v>0</v>
      </c>
      <c r="BX613" s="411">
        <v>0</v>
      </c>
      <c r="BY613" s="411">
        <v>0</v>
      </c>
      <c r="BZ613" s="411">
        <v>0</v>
      </c>
      <c r="CA613" s="411">
        <v>0</v>
      </c>
      <c r="CB613" s="411">
        <v>0</v>
      </c>
      <c r="CC613" s="411">
        <v>0</v>
      </c>
      <c r="CD613" s="411">
        <v>0</v>
      </c>
      <c r="CE613" s="411">
        <v>0</v>
      </c>
      <c r="CF613" s="411">
        <v>0</v>
      </c>
      <c r="CG613" s="411">
        <v>0</v>
      </c>
      <c r="CH613" s="412">
        <v>0</v>
      </c>
      <c r="CI613" s="411">
        <f t="shared" si="192"/>
        <v>0</v>
      </c>
      <c r="CJ613" s="411">
        <v>0</v>
      </c>
      <c r="CK613" s="411">
        <v>0</v>
      </c>
      <c r="CL613" s="411">
        <v>0</v>
      </c>
      <c r="CM613" s="411">
        <v>0</v>
      </c>
      <c r="CN613" s="411">
        <v>0</v>
      </c>
      <c r="CO613" s="411">
        <v>0</v>
      </c>
      <c r="CP613" s="411">
        <v>0</v>
      </c>
      <c r="CQ613" s="411">
        <v>0</v>
      </c>
      <c r="CR613" s="411">
        <v>0</v>
      </c>
      <c r="CS613" s="411">
        <v>0</v>
      </c>
      <c r="CT613" s="411">
        <v>0</v>
      </c>
      <c r="CU613" s="412">
        <v>0</v>
      </c>
      <c r="CV613" s="411">
        <f t="shared" si="193"/>
        <v>0</v>
      </c>
      <c r="CW613" s="411">
        <v>0</v>
      </c>
      <c r="CX613" s="411">
        <v>0</v>
      </c>
      <c r="CY613" s="411">
        <v>0</v>
      </c>
      <c r="CZ613" s="411">
        <v>0</v>
      </c>
      <c r="DA613" s="411">
        <v>0</v>
      </c>
      <c r="DB613" s="411">
        <v>0</v>
      </c>
      <c r="DC613" s="411">
        <v>0</v>
      </c>
      <c r="DD613" s="411">
        <v>0</v>
      </c>
      <c r="DE613" s="411">
        <v>0</v>
      </c>
      <c r="DF613" s="411">
        <v>0</v>
      </c>
      <c r="DG613" s="411">
        <v>0</v>
      </c>
      <c r="DH613" s="412">
        <v>0</v>
      </c>
      <c r="DI613" s="411">
        <f t="shared" si="194"/>
        <v>0</v>
      </c>
      <c r="DJ613" s="411">
        <v>0</v>
      </c>
      <c r="DK613" s="411">
        <v>0</v>
      </c>
      <c r="DL613" s="411">
        <v>0</v>
      </c>
      <c r="DM613" s="411">
        <v>0</v>
      </c>
      <c r="DN613" s="411">
        <v>0</v>
      </c>
      <c r="DO613" s="411">
        <v>0</v>
      </c>
      <c r="DP613" s="411">
        <v>0</v>
      </c>
      <c r="DQ613" s="411">
        <v>0</v>
      </c>
      <c r="DR613" s="411">
        <v>0</v>
      </c>
      <c r="DS613" s="411">
        <v>0</v>
      </c>
      <c r="DT613" s="411">
        <v>0</v>
      </c>
      <c r="DU613" s="412">
        <v>0</v>
      </c>
      <c r="DV613" s="411">
        <f t="shared" si="195"/>
        <v>0</v>
      </c>
      <c r="DW613" s="412">
        <v>0</v>
      </c>
      <c r="DX613" s="412">
        <v>0</v>
      </c>
      <c r="DY613" s="412">
        <v>0</v>
      </c>
      <c r="DZ613" s="412">
        <v>0</v>
      </c>
      <c r="EA613" s="412">
        <v>0</v>
      </c>
      <c r="EB613" s="412">
        <v>0</v>
      </c>
      <c r="EC613" s="412">
        <v>0</v>
      </c>
      <c r="ED613" s="412">
        <v>0</v>
      </c>
      <c r="EE613" s="412">
        <v>0</v>
      </c>
      <c r="EF613" s="412">
        <v>0</v>
      </c>
      <c r="EG613" s="412">
        <v>0</v>
      </c>
      <c r="EH613" s="412">
        <v>0</v>
      </c>
      <c r="EI613" s="411">
        <f t="shared" si="196"/>
        <v>0</v>
      </c>
      <c r="EK613" s="411">
        <f t="shared" si="197"/>
        <v>3</v>
      </c>
      <c r="EL613" s="7">
        <f t="shared" si="198"/>
        <v>-3</v>
      </c>
    </row>
    <row r="614" spans="1:142">
      <c r="A614" s="365" t="str">
        <f t="shared" si="180"/>
        <v xml:space="preserve"> 111</v>
      </c>
      <c r="B614" s="370" t="s">
        <v>955</v>
      </c>
      <c r="C614" s="370" t="s">
        <v>1203</v>
      </c>
      <c r="D614" s="411">
        <v>1</v>
      </c>
      <c r="E614" s="411">
        <v>0</v>
      </c>
      <c r="F614" s="411">
        <v>0</v>
      </c>
      <c r="G614" s="411">
        <v>0</v>
      </c>
      <c r="H614" s="411">
        <v>0</v>
      </c>
      <c r="I614" s="411">
        <v>1</v>
      </c>
      <c r="J614" s="411">
        <v>0</v>
      </c>
      <c r="K614" s="411">
        <v>1</v>
      </c>
      <c r="L614" s="411">
        <v>0</v>
      </c>
      <c r="M614" s="411">
        <v>1</v>
      </c>
      <c r="N614" s="411">
        <v>2</v>
      </c>
      <c r="O614" s="412">
        <v>1</v>
      </c>
      <c r="P614" s="411">
        <f t="shared" si="181"/>
        <v>7</v>
      </c>
      <c r="Q614" s="411">
        <f t="shared" si="182"/>
        <v>2</v>
      </c>
      <c r="R614" s="411">
        <f t="shared" si="183"/>
        <v>1</v>
      </c>
      <c r="S614" s="411">
        <f t="shared" si="184"/>
        <v>4</v>
      </c>
      <c r="T614" s="411">
        <v>0</v>
      </c>
      <c r="U614" s="411">
        <v>0</v>
      </c>
      <c r="V614" s="411">
        <v>0</v>
      </c>
      <c r="W614" s="411">
        <v>0</v>
      </c>
      <c r="X614" s="411">
        <v>0</v>
      </c>
      <c r="Y614" s="411">
        <v>0</v>
      </c>
      <c r="Z614" s="411">
        <v>0</v>
      </c>
      <c r="AA614" s="411">
        <v>0</v>
      </c>
      <c r="AB614" s="411">
        <v>0</v>
      </c>
      <c r="AC614" s="411">
        <v>0</v>
      </c>
      <c r="AD614" s="411">
        <v>0</v>
      </c>
      <c r="AE614" s="412">
        <v>0</v>
      </c>
      <c r="AF614" s="411">
        <f t="shared" si="185"/>
        <v>0</v>
      </c>
      <c r="AG614" s="411">
        <v>0</v>
      </c>
      <c r="AH614" s="411">
        <v>0</v>
      </c>
      <c r="AI614" s="411">
        <v>0</v>
      </c>
      <c r="AJ614" s="411">
        <v>0</v>
      </c>
      <c r="AK614" s="411">
        <v>0</v>
      </c>
      <c r="AL614" s="411">
        <v>0</v>
      </c>
      <c r="AM614" s="411">
        <v>0</v>
      </c>
      <c r="AN614" s="411">
        <v>0</v>
      </c>
      <c r="AO614" s="411">
        <v>0</v>
      </c>
      <c r="AP614" s="411">
        <v>0</v>
      </c>
      <c r="AQ614" s="411">
        <v>0</v>
      </c>
      <c r="AR614" s="412">
        <v>0</v>
      </c>
      <c r="AS614" s="411">
        <f t="shared" si="186"/>
        <v>0</v>
      </c>
      <c r="AT614" s="411">
        <f t="shared" si="187"/>
        <v>0</v>
      </c>
      <c r="AU614" s="411">
        <f t="shared" si="188"/>
        <v>0</v>
      </c>
      <c r="AV614" s="411">
        <f t="shared" si="189"/>
        <v>0</v>
      </c>
      <c r="AW614" s="411">
        <v>0</v>
      </c>
      <c r="AX614" s="411">
        <v>0</v>
      </c>
      <c r="AY614" s="411">
        <v>0</v>
      </c>
      <c r="AZ614" s="411">
        <v>0</v>
      </c>
      <c r="BA614" s="411">
        <v>0</v>
      </c>
      <c r="BB614" s="411">
        <v>0</v>
      </c>
      <c r="BC614" s="411">
        <v>0</v>
      </c>
      <c r="BD614" s="411">
        <v>0</v>
      </c>
      <c r="BE614" s="411">
        <v>0</v>
      </c>
      <c r="BF614" s="411">
        <v>0</v>
      </c>
      <c r="BG614" s="411">
        <v>0</v>
      </c>
      <c r="BH614" s="412">
        <v>0</v>
      </c>
      <c r="BI614" s="411">
        <f t="shared" si="190"/>
        <v>0</v>
      </c>
      <c r="BJ614" s="411">
        <v>0</v>
      </c>
      <c r="BK614" s="411">
        <v>0</v>
      </c>
      <c r="BL614" s="411">
        <v>0</v>
      </c>
      <c r="BM614" s="411">
        <v>0</v>
      </c>
      <c r="BN614" s="411">
        <v>0</v>
      </c>
      <c r="BO614" s="411">
        <v>0</v>
      </c>
      <c r="BP614" s="411">
        <v>0</v>
      </c>
      <c r="BQ614" s="411">
        <v>0</v>
      </c>
      <c r="BR614" s="411">
        <v>0</v>
      </c>
      <c r="BS614" s="411">
        <v>0</v>
      </c>
      <c r="BT614" s="411">
        <v>0</v>
      </c>
      <c r="BU614" s="412">
        <v>0</v>
      </c>
      <c r="BV614" s="411">
        <f t="shared" si="191"/>
        <v>0</v>
      </c>
      <c r="BW614" s="411">
        <v>0</v>
      </c>
      <c r="BX614" s="411">
        <v>0</v>
      </c>
      <c r="BY614" s="411">
        <v>0</v>
      </c>
      <c r="BZ614" s="411">
        <v>0</v>
      </c>
      <c r="CA614" s="411">
        <v>0</v>
      </c>
      <c r="CB614" s="411">
        <v>0</v>
      </c>
      <c r="CC614" s="411">
        <v>0</v>
      </c>
      <c r="CD614" s="411">
        <v>0</v>
      </c>
      <c r="CE614" s="411">
        <v>0</v>
      </c>
      <c r="CF614" s="411">
        <v>0</v>
      </c>
      <c r="CG614" s="411">
        <v>0</v>
      </c>
      <c r="CH614" s="412">
        <v>0</v>
      </c>
      <c r="CI614" s="411">
        <f t="shared" si="192"/>
        <v>0</v>
      </c>
      <c r="CJ614" s="411">
        <v>0</v>
      </c>
      <c r="CK614" s="411">
        <v>0</v>
      </c>
      <c r="CL614" s="411">
        <v>0</v>
      </c>
      <c r="CM614" s="411">
        <v>0</v>
      </c>
      <c r="CN614" s="411">
        <v>0</v>
      </c>
      <c r="CO614" s="411">
        <v>0</v>
      </c>
      <c r="CP614" s="411">
        <v>0</v>
      </c>
      <c r="CQ614" s="411">
        <v>0</v>
      </c>
      <c r="CR614" s="411">
        <v>0</v>
      </c>
      <c r="CS614" s="411">
        <v>0</v>
      </c>
      <c r="CT614" s="411">
        <v>0</v>
      </c>
      <c r="CU614" s="412">
        <v>0</v>
      </c>
      <c r="CV614" s="411">
        <f t="shared" si="193"/>
        <v>0</v>
      </c>
      <c r="CW614" s="411">
        <v>0</v>
      </c>
      <c r="CX614" s="411">
        <v>0</v>
      </c>
      <c r="CY614" s="411">
        <v>0</v>
      </c>
      <c r="CZ614" s="411">
        <v>0</v>
      </c>
      <c r="DA614" s="411">
        <v>0</v>
      </c>
      <c r="DB614" s="411">
        <v>0</v>
      </c>
      <c r="DC614" s="411">
        <v>0</v>
      </c>
      <c r="DD614" s="411">
        <v>0</v>
      </c>
      <c r="DE614" s="411">
        <v>0</v>
      </c>
      <c r="DF614" s="411">
        <v>0</v>
      </c>
      <c r="DG614" s="411">
        <v>0</v>
      </c>
      <c r="DH614" s="412">
        <v>0</v>
      </c>
      <c r="DI614" s="411">
        <f t="shared" si="194"/>
        <v>0</v>
      </c>
      <c r="DJ614" s="411">
        <v>0</v>
      </c>
      <c r="DK614" s="411">
        <v>0</v>
      </c>
      <c r="DL614" s="411">
        <v>0</v>
      </c>
      <c r="DM614" s="411">
        <v>0</v>
      </c>
      <c r="DN614" s="411">
        <v>0</v>
      </c>
      <c r="DO614" s="411">
        <v>0</v>
      </c>
      <c r="DP614" s="411">
        <v>0</v>
      </c>
      <c r="DQ614" s="411">
        <v>0</v>
      </c>
      <c r="DR614" s="411">
        <v>0</v>
      </c>
      <c r="DS614" s="411">
        <v>0</v>
      </c>
      <c r="DT614" s="411">
        <v>0</v>
      </c>
      <c r="DU614" s="412">
        <v>0</v>
      </c>
      <c r="DV614" s="411">
        <f t="shared" si="195"/>
        <v>0</v>
      </c>
      <c r="DW614" s="412">
        <v>0</v>
      </c>
      <c r="DX614" s="412">
        <v>0</v>
      </c>
      <c r="DY614" s="412">
        <v>0</v>
      </c>
      <c r="DZ614" s="412">
        <v>0</v>
      </c>
      <c r="EA614" s="412">
        <v>0</v>
      </c>
      <c r="EB614" s="412">
        <v>0</v>
      </c>
      <c r="EC614" s="412">
        <v>0</v>
      </c>
      <c r="ED614" s="412">
        <v>0</v>
      </c>
      <c r="EE614" s="412">
        <v>0</v>
      </c>
      <c r="EF614" s="412">
        <v>0</v>
      </c>
      <c r="EG614" s="412">
        <v>0</v>
      </c>
      <c r="EH614" s="412">
        <v>0</v>
      </c>
      <c r="EI614" s="411">
        <f t="shared" si="196"/>
        <v>0</v>
      </c>
      <c r="EK614" s="411">
        <f t="shared" si="197"/>
        <v>7</v>
      </c>
      <c r="EL614" s="7">
        <f t="shared" si="198"/>
        <v>-7</v>
      </c>
    </row>
    <row r="615" spans="1:142">
      <c r="A615" s="365" t="str">
        <f t="shared" si="180"/>
        <v xml:space="preserve"> 111</v>
      </c>
      <c r="B615" s="370" t="s">
        <v>955</v>
      </c>
      <c r="C615" s="370" t="s">
        <v>1205</v>
      </c>
      <c r="D615" s="411">
        <v>0</v>
      </c>
      <c r="E615" s="411">
        <v>0</v>
      </c>
      <c r="F615" s="411">
        <v>0</v>
      </c>
      <c r="G615" s="411">
        <v>0</v>
      </c>
      <c r="H615" s="411">
        <v>0</v>
      </c>
      <c r="I615" s="411">
        <v>0</v>
      </c>
      <c r="J615" s="411">
        <v>0</v>
      </c>
      <c r="K615" s="411">
        <v>0</v>
      </c>
      <c r="L615" s="411">
        <v>1</v>
      </c>
      <c r="M615" s="411">
        <v>0</v>
      </c>
      <c r="N615" s="411">
        <v>1</v>
      </c>
      <c r="O615" s="412">
        <v>1</v>
      </c>
      <c r="P615" s="411">
        <f t="shared" si="181"/>
        <v>3</v>
      </c>
      <c r="Q615" s="411">
        <f t="shared" si="182"/>
        <v>0</v>
      </c>
      <c r="R615" s="411">
        <f t="shared" si="183"/>
        <v>0.72413793103448276</v>
      </c>
      <c r="S615" s="411">
        <f t="shared" si="184"/>
        <v>2.2758620689655173</v>
      </c>
      <c r="T615" s="411">
        <v>0</v>
      </c>
      <c r="U615" s="411">
        <v>0</v>
      </c>
      <c r="V615" s="411">
        <v>0</v>
      </c>
      <c r="W615" s="411">
        <v>0</v>
      </c>
      <c r="X615" s="411">
        <v>0</v>
      </c>
      <c r="Y615" s="411">
        <v>0</v>
      </c>
      <c r="Z615" s="411">
        <v>0</v>
      </c>
      <c r="AA615" s="411">
        <v>0</v>
      </c>
      <c r="AB615" s="411">
        <v>0</v>
      </c>
      <c r="AC615" s="411">
        <v>0</v>
      </c>
      <c r="AD615" s="411">
        <v>0</v>
      </c>
      <c r="AE615" s="412">
        <v>0</v>
      </c>
      <c r="AF615" s="411">
        <f t="shared" si="185"/>
        <v>0</v>
      </c>
      <c r="AG615" s="411">
        <v>0</v>
      </c>
      <c r="AH615" s="411">
        <v>0</v>
      </c>
      <c r="AI615" s="411">
        <v>0</v>
      </c>
      <c r="AJ615" s="411">
        <v>0</v>
      </c>
      <c r="AK615" s="411">
        <v>0</v>
      </c>
      <c r="AL615" s="411">
        <v>0</v>
      </c>
      <c r="AM615" s="411">
        <v>0</v>
      </c>
      <c r="AN615" s="411">
        <v>0</v>
      </c>
      <c r="AO615" s="411">
        <v>0</v>
      </c>
      <c r="AP615" s="411">
        <v>0</v>
      </c>
      <c r="AQ615" s="411">
        <v>0</v>
      </c>
      <c r="AR615" s="412">
        <v>0</v>
      </c>
      <c r="AS615" s="411">
        <f t="shared" si="186"/>
        <v>0</v>
      </c>
      <c r="AT615" s="411">
        <f t="shared" si="187"/>
        <v>0</v>
      </c>
      <c r="AU615" s="411">
        <f t="shared" si="188"/>
        <v>0</v>
      </c>
      <c r="AV615" s="411">
        <f t="shared" si="189"/>
        <v>0</v>
      </c>
      <c r="AW615" s="411">
        <v>0</v>
      </c>
      <c r="AX615" s="411">
        <v>0</v>
      </c>
      <c r="AY615" s="411">
        <v>0</v>
      </c>
      <c r="AZ615" s="411">
        <v>0</v>
      </c>
      <c r="BA615" s="411">
        <v>0</v>
      </c>
      <c r="BB615" s="411">
        <v>0</v>
      </c>
      <c r="BC615" s="411">
        <v>0</v>
      </c>
      <c r="BD615" s="411">
        <v>0</v>
      </c>
      <c r="BE615" s="411">
        <v>0</v>
      </c>
      <c r="BF615" s="411">
        <v>0</v>
      </c>
      <c r="BG615" s="411">
        <v>0</v>
      </c>
      <c r="BH615" s="412">
        <v>0</v>
      </c>
      <c r="BI615" s="411">
        <f t="shared" si="190"/>
        <v>0</v>
      </c>
      <c r="BJ615" s="411">
        <v>0</v>
      </c>
      <c r="BK615" s="411">
        <v>0</v>
      </c>
      <c r="BL615" s="411">
        <v>0</v>
      </c>
      <c r="BM615" s="411">
        <v>0</v>
      </c>
      <c r="BN615" s="411">
        <v>0</v>
      </c>
      <c r="BO615" s="411">
        <v>0</v>
      </c>
      <c r="BP615" s="411">
        <v>0</v>
      </c>
      <c r="BQ615" s="411">
        <v>0</v>
      </c>
      <c r="BR615" s="411">
        <v>0</v>
      </c>
      <c r="BS615" s="411">
        <v>0</v>
      </c>
      <c r="BT615" s="411">
        <v>0</v>
      </c>
      <c r="BU615" s="412">
        <v>0</v>
      </c>
      <c r="BV615" s="411">
        <f t="shared" si="191"/>
        <v>0</v>
      </c>
      <c r="BW615" s="411">
        <v>0</v>
      </c>
      <c r="BX615" s="411">
        <v>0</v>
      </c>
      <c r="BY615" s="411">
        <v>0</v>
      </c>
      <c r="BZ615" s="411">
        <v>0</v>
      </c>
      <c r="CA615" s="411">
        <v>0</v>
      </c>
      <c r="CB615" s="411">
        <v>0</v>
      </c>
      <c r="CC615" s="411">
        <v>0</v>
      </c>
      <c r="CD615" s="411">
        <v>0</v>
      </c>
      <c r="CE615" s="411">
        <v>0</v>
      </c>
      <c r="CF615" s="411">
        <v>0</v>
      </c>
      <c r="CG615" s="411">
        <v>0</v>
      </c>
      <c r="CH615" s="412">
        <v>0</v>
      </c>
      <c r="CI615" s="411">
        <f t="shared" si="192"/>
        <v>0</v>
      </c>
      <c r="CJ615" s="411">
        <v>0</v>
      </c>
      <c r="CK615" s="411">
        <v>0</v>
      </c>
      <c r="CL615" s="411">
        <v>0</v>
      </c>
      <c r="CM615" s="411">
        <v>0</v>
      </c>
      <c r="CN615" s="411">
        <v>0</v>
      </c>
      <c r="CO615" s="411">
        <v>0</v>
      </c>
      <c r="CP615" s="411">
        <v>0</v>
      </c>
      <c r="CQ615" s="411">
        <v>0</v>
      </c>
      <c r="CR615" s="411">
        <v>0</v>
      </c>
      <c r="CS615" s="411">
        <v>0</v>
      </c>
      <c r="CT615" s="411">
        <v>0</v>
      </c>
      <c r="CU615" s="412">
        <v>0</v>
      </c>
      <c r="CV615" s="411">
        <f t="shared" si="193"/>
        <v>0</v>
      </c>
      <c r="CW615" s="411">
        <v>0</v>
      </c>
      <c r="CX615" s="411">
        <v>0</v>
      </c>
      <c r="CY615" s="411">
        <v>0</v>
      </c>
      <c r="CZ615" s="411">
        <v>0</v>
      </c>
      <c r="DA615" s="411">
        <v>0</v>
      </c>
      <c r="DB615" s="411">
        <v>0</v>
      </c>
      <c r="DC615" s="411">
        <v>0</v>
      </c>
      <c r="DD615" s="411">
        <v>0</v>
      </c>
      <c r="DE615" s="411">
        <v>0</v>
      </c>
      <c r="DF615" s="411">
        <v>0</v>
      </c>
      <c r="DG615" s="411">
        <v>0</v>
      </c>
      <c r="DH615" s="412">
        <v>0</v>
      </c>
      <c r="DI615" s="411">
        <f t="shared" si="194"/>
        <v>0</v>
      </c>
      <c r="DJ615" s="411">
        <v>0</v>
      </c>
      <c r="DK615" s="411">
        <v>0</v>
      </c>
      <c r="DL615" s="411">
        <v>0</v>
      </c>
      <c r="DM615" s="411">
        <v>0</v>
      </c>
      <c r="DN615" s="411">
        <v>0</v>
      </c>
      <c r="DO615" s="411">
        <v>0</v>
      </c>
      <c r="DP615" s="411">
        <v>0</v>
      </c>
      <c r="DQ615" s="411">
        <v>0</v>
      </c>
      <c r="DR615" s="411">
        <v>0</v>
      </c>
      <c r="DS615" s="411">
        <v>0</v>
      </c>
      <c r="DT615" s="411">
        <v>0</v>
      </c>
      <c r="DU615" s="412">
        <v>0</v>
      </c>
      <c r="DV615" s="411">
        <f t="shared" si="195"/>
        <v>0</v>
      </c>
      <c r="DW615" s="412">
        <v>0</v>
      </c>
      <c r="DX615" s="412">
        <v>0</v>
      </c>
      <c r="DY615" s="412">
        <v>0</v>
      </c>
      <c r="DZ615" s="412">
        <v>0</v>
      </c>
      <c r="EA615" s="412">
        <v>0</v>
      </c>
      <c r="EB615" s="412">
        <v>0</v>
      </c>
      <c r="EC615" s="412">
        <v>0</v>
      </c>
      <c r="ED615" s="412">
        <v>0</v>
      </c>
      <c r="EE615" s="412">
        <v>0</v>
      </c>
      <c r="EF615" s="412">
        <v>0</v>
      </c>
      <c r="EG615" s="412">
        <v>0</v>
      </c>
      <c r="EH615" s="412">
        <v>0</v>
      </c>
      <c r="EI615" s="411">
        <f t="shared" si="196"/>
        <v>0</v>
      </c>
      <c r="EK615" s="411">
        <f t="shared" si="197"/>
        <v>3</v>
      </c>
      <c r="EL615" s="7">
        <f t="shared" si="198"/>
        <v>-3</v>
      </c>
    </row>
    <row r="616" spans="1:142">
      <c r="A616" s="365" t="str">
        <f t="shared" si="180"/>
        <v xml:space="preserve"> 111</v>
      </c>
      <c r="B616" s="370" t="s">
        <v>955</v>
      </c>
      <c r="C616" s="370" t="s">
        <v>1207</v>
      </c>
      <c r="D616" s="411">
        <v>0</v>
      </c>
      <c r="E616" s="411">
        <v>0</v>
      </c>
      <c r="F616" s="411">
        <v>0</v>
      </c>
      <c r="G616" s="411">
        <v>0</v>
      </c>
      <c r="H616" s="411">
        <v>0</v>
      </c>
      <c r="I616" s="411">
        <v>0</v>
      </c>
      <c r="J616" s="411">
        <v>0</v>
      </c>
      <c r="K616" s="411">
        <v>0</v>
      </c>
      <c r="L616" s="411">
        <v>1</v>
      </c>
      <c r="M616" s="411">
        <v>0</v>
      </c>
      <c r="N616" s="411">
        <v>1</v>
      </c>
      <c r="O616" s="412">
        <v>1</v>
      </c>
      <c r="P616" s="411">
        <f t="shared" si="181"/>
        <v>3</v>
      </c>
      <c r="Q616" s="411">
        <f t="shared" si="182"/>
        <v>0</v>
      </c>
      <c r="R616" s="411">
        <f t="shared" si="183"/>
        <v>0.72413793103448276</v>
      </c>
      <c r="S616" s="411">
        <f t="shared" si="184"/>
        <v>2.2758620689655173</v>
      </c>
      <c r="T616" s="411">
        <v>0</v>
      </c>
      <c r="U616" s="411">
        <v>0</v>
      </c>
      <c r="V616" s="411">
        <v>0</v>
      </c>
      <c r="W616" s="411">
        <v>0</v>
      </c>
      <c r="X616" s="411">
        <v>0</v>
      </c>
      <c r="Y616" s="411">
        <v>0</v>
      </c>
      <c r="Z616" s="411">
        <v>0</v>
      </c>
      <c r="AA616" s="411">
        <v>0</v>
      </c>
      <c r="AB616" s="411">
        <v>0</v>
      </c>
      <c r="AC616" s="411">
        <v>0</v>
      </c>
      <c r="AD616" s="411">
        <v>0</v>
      </c>
      <c r="AE616" s="412">
        <v>0</v>
      </c>
      <c r="AF616" s="411">
        <f t="shared" si="185"/>
        <v>0</v>
      </c>
      <c r="AG616" s="411">
        <v>0</v>
      </c>
      <c r="AH616" s="411">
        <v>0</v>
      </c>
      <c r="AI616" s="411">
        <v>0</v>
      </c>
      <c r="AJ616" s="411">
        <v>0</v>
      </c>
      <c r="AK616" s="411">
        <v>0</v>
      </c>
      <c r="AL616" s="411">
        <v>0</v>
      </c>
      <c r="AM616" s="411">
        <v>0</v>
      </c>
      <c r="AN616" s="411">
        <v>0</v>
      </c>
      <c r="AO616" s="411">
        <v>0</v>
      </c>
      <c r="AP616" s="411">
        <v>0</v>
      </c>
      <c r="AQ616" s="411">
        <v>0</v>
      </c>
      <c r="AR616" s="412">
        <v>0</v>
      </c>
      <c r="AS616" s="411">
        <f t="shared" si="186"/>
        <v>0</v>
      </c>
      <c r="AT616" s="411">
        <f t="shared" si="187"/>
        <v>0</v>
      </c>
      <c r="AU616" s="411">
        <f t="shared" si="188"/>
        <v>0</v>
      </c>
      <c r="AV616" s="411">
        <f t="shared" si="189"/>
        <v>0</v>
      </c>
      <c r="AW616" s="411">
        <v>0</v>
      </c>
      <c r="AX616" s="411">
        <v>0</v>
      </c>
      <c r="AY616" s="411">
        <v>0</v>
      </c>
      <c r="AZ616" s="411">
        <v>0</v>
      </c>
      <c r="BA616" s="411">
        <v>0</v>
      </c>
      <c r="BB616" s="411">
        <v>0</v>
      </c>
      <c r="BC616" s="411">
        <v>0</v>
      </c>
      <c r="BD616" s="411">
        <v>0</v>
      </c>
      <c r="BE616" s="411">
        <v>0</v>
      </c>
      <c r="BF616" s="411">
        <v>0</v>
      </c>
      <c r="BG616" s="411">
        <v>0</v>
      </c>
      <c r="BH616" s="412">
        <v>0</v>
      </c>
      <c r="BI616" s="411">
        <f t="shared" si="190"/>
        <v>0</v>
      </c>
      <c r="BJ616" s="411">
        <v>0</v>
      </c>
      <c r="BK616" s="411">
        <v>0</v>
      </c>
      <c r="BL616" s="411">
        <v>0</v>
      </c>
      <c r="BM616" s="411">
        <v>0</v>
      </c>
      <c r="BN616" s="411">
        <v>0</v>
      </c>
      <c r="BO616" s="411">
        <v>0</v>
      </c>
      <c r="BP616" s="411">
        <v>0</v>
      </c>
      <c r="BQ616" s="411">
        <v>0</v>
      </c>
      <c r="BR616" s="411">
        <v>0</v>
      </c>
      <c r="BS616" s="411">
        <v>0</v>
      </c>
      <c r="BT616" s="411">
        <v>0</v>
      </c>
      <c r="BU616" s="412">
        <v>0</v>
      </c>
      <c r="BV616" s="411">
        <f t="shared" si="191"/>
        <v>0</v>
      </c>
      <c r="BW616" s="411">
        <v>0</v>
      </c>
      <c r="BX616" s="411">
        <v>0</v>
      </c>
      <c r="BY616" s="411">
        <v>0</v>
      </c>
      <c r="BZ616" s="411">
        <v>0</v>
      </c>
      <c r="CA616" s="411">
        <v>0</v>
      </c>
      <c r="CB616" s="411">
        <v>0</v>
      </c>
      <c r="CC616" s="411">
        <v>0</v>
      </c>
      <c r="CD616" s="411">
        <v>0</v>
      </c>
      <c r="CE616" s="411">
        <v>0</v>
      </c>
      <c r="CF616" s="411">
        <v>0</v>
      </c>
      <c r="CG616" s="411">
        <v>0</v>
      </c>
      <c r="CH616" s="412">
        <v>0</v>
      </c>
      <c r="CI616" s="411">
        <f t="shared" si="192"/>
        <v>0</v>
      </c>
      <c r="CJ616" s="411">
        <v>0</v>
      </c>
      <c r="CK616" s="411">
        <v>0</v>
      </c>
      <c r="CL616" s="411">
        <v>0</v>
      </c>
      <c r="CM616" s="411">
        <v>0</v>
      </c>
      <c r="CN616" s="411">
        <v>0</v>
      </c>
      <c r="CO616" s="411">
        <v>0</v>
      </c>
      <c r="CP616" s="411">
        <v>0</v>
      </c>
      <c r="CQ616" s="411">
        <v>0</v>
      </c>
      <c r="CR616" s="411">
        <v>0</v>
      </c>
      <c r="CS616" s="411">
        <v>0</v>
      </c>
      <c r="CT616" s="411">
        <v>0</v>
      </c>
      <c r="CU616" s="412">
        <v>0</v>
      </c>
      <c r="CV616" s="411">
        <f t="shared" si="193"/>
        <v>0</v>
      </c>
      <c r="CW616" s="411">
        <v>0</v>
      </c>
      <c r="CX616" s="411">
        <v>0</v>
      </c>
      <c r="CY616" s="411">
        <v>0</v>
      </c>
      <c r="CZ616" s="411">
        <v>0</v>
      </c>
      <c r="DA616" s="411">
        <v>0</v>
      </c>
      <c r="DB616" s="411">
        <v>0</v>
      </c>
      <c r="DC616" s="411">
        <v>0</v>
      </c>
      <c r="DD616" s="411">
        <v>0</v>
      </c>
      <c r="DE616" s="411">
        <v>0</v>
      </c>
      <c r="DF616" s="411">
        <v>0</v>
      </c>
      <c r="DG616" s="411">
        <v>0</v>
      </c>
      <c r="DH616" s="412">
        <v>0</v>
      </c>
      <c r="DI616" s="411">
        <f t="shared" si="194"/>
        <v>0</v>
      </c>
      <c r="DJ616" s="411">
        <v>0</v>
      </c>
      <c r="DK616" s="411">
        <v>0</v>
      </c>
      <c r="DL616" s="411">
        <v>0</v>
      </c>
      <c r="DM616" s="411">
        <v>0</v>
      </c>
      <c r="DN616" s="411">
        <v>0</v>
      </c>
      <c r="DO616" s="411">
        <v>0</v>
      </c>
      <c r="DP616" s="411">
        <v>0</v>
      </c>
      <c r="DQ616" s="411">
        <v>0</v>
      </c>
      <c r="DR616" s="411">
        <v>0</v>
      </c>
      <c r="DS616" s="411">
        <v>0</v>
      </c>
      <c r="DT616" s="411">
        <v>0</v>
      </c>
      <c r="DU616" s="412">
        <v>0</v>
      </c>
      <c r="DV616" s="411">
        <f t="shared" si="195"/>
        <v>0</v>
      </c>
      <c r="DW616" s="412">
        <v>0</v>
      </c>
      <c r="DX616" s="412">
        <v>0</v>
      </c>
      <c r="DY616" s="412">
        <v>0</v>
      </c>
      <c r="DZ616" s="412">
        <v>0</v>
      </c>
      <c r="EA616" s="412">
        <v>0</v>
      </c>
      <c r="EB616" s="412">
        <v>0</v>
      </c>
      <c r="EC616" s="412">
        <v>0</v>
      </c>
      <c r="ED616" s="412">
        <v>0</v>
      </c>
      <c r="EE616" s="412">
        <v>0</v>
      </c>
      <c r="EF616" s="412">
        <v>0</v>
      </c>
      <c r="EG616" s="412">
        <v>0</v>
      </c>
      <c r="EH616" s="412">
        <v>0</v>
      </c>
      <c r="EI616" s="411">
        <f t="shared" si="196"/>
        <v>0</v>
      </c>
      <c r="EK616" s="411">
        <f t="shared" si="197"/>
        <v>3</v>
      </c>
      <c r="EL616" s="7">
        <f t="shared" si="198"/>
        <v>-3</v>
      </c>
    </row>
    <row r="617" spans="1:142">
      <c r="A617" s="365" t="str">
        <f t="shared" si="180"/>
        <v xml:space="preserve"> 111</v>
      </c>
      <c r="B617" s="370" t="s">
        <v>955</v>
      </c>
      <c r="C617" s="370" t="s">
        <v>1208</v>
      </c>
      <c r="D617" s="411">
        <v>1</v>
      </c>
      <c r="E617" s="411">
        <v>0</v>
      </c>
      <c r="F617" s="411">
        <v>0</v>
      </c>
      <c r="G617" s="411">
        <v>0</v>
      </c>
      <c r="H617" s="411">
        <v>0</v>
      </c>
      <c r="I617" s="411">
        <v>1</v>
      </c>
      <c r="J617" s="411">
        <v>0</v>
      </c>
      <c r="K617" s="411">
        <v>1</v>
      </c>
      <c r="L617" s="411">
        <v>0</v>
      </c>
      <c r="M617" s="411">
        <v>1</v>
      </c>
      <c r="N617" s="411">
        <v>2</v>
      </c>
      <c r="O617" s="412">
        <v>1</v>
      </c>
      <c r="P617" s="411">
        <f t="shared" si="181"/>
        <v>7</v>
      </c>
      <c r="Q617" s="411">
        <f t="shared" si="182"/>
        <v>2</v>
      </c>
      <c r="R617" s="411">
        <f t="shared" si="183"/>
        <v>1</v>
      </c>
      <c r="S617" s="411">
        <f t="shared" si="184"/>
        <v>4</v>
      </c>
      <c r="T617" s="411">
        <v>0</v>
      </c>
      <c r="U617" s="411">
        <v>0</v>
      </c>
      <c r="V617" s="411">
        <v>0</v>
      </c>
      <c r="W617" s="411">
        <v>0</v>
      </c>
      <c r="X617" s="411">
        <v>0</v>
      </c>
      <c r="Y617" s="411">
        <v>0</v>
      </c>
      <c r="Z617" s="411">
        <v>0</v>
      </c>
      <c r="AA617" s="411">
        <v>0</v>
      </c>
      <c r="AB617" s="411">
        <v>0</v>
      </c>
      <c r="AC617" s="411">
        <v>0</v>
      </c>
      <c r="AD617" s="411">
        <v>0</v>
      </c>
      <c r="AE617" s="412">
        <v>0</v>
      </c>
      <c r="AF617" s="411">
        <f t="shared" si="185"/>
        <v>0</v>
      </c>
      <c r="AG617" s="411">
        <v>0</v>
      </c>
      <c r="AH617" s="411">
        <v>0</v>
      </c>
      <c r="AI617" s="411">
        <v>0</v>
      </c>
      <c r="AJ617" s="411">
        <v>0</v>
      </c>
      <c r="AK617" s="411">
        <v>0</v>
      </c>
      <c r="AL617" s="411">
        <v>0</v>
      </c>
      <c r="AM617" s="411">
        <v>0</v>
      </c>
      <c r="AN617" s="411">
        <v>0</v>
      </c>
      <c r="AO617" s="411">
        <v>0</v>
      </c>
      <c r="AP617" s="411">
        <v>0</v>
      </c>
      <c r="AQ617" s="411">
        <v>0</v>
      </c>
      <c r="AR617" s="412">
        <v>0</v>
      </c>
      <c r="AS617" s="411">
        <f t="shared" si="186"/>
        <v>0</v>
      </c>
      <c r="AT617" s="411">
        <f t="shared" si="187"/>
        <v>0</v>
      </c>
      <c r="AU617" s="411">
        <f t="shared" si="188"/>
        <v>0</v>
      </c>
      <c r="AV617" s="411">
        <f t="shared" si="189"/>
        <v>0</v>
      </c>
      <c r="AW617" s="411">
        <v>0</v>
      </c>
      <c r="AX617" s="411">
        <v>0</v>
      </c>
      <c r="AY617" s="411">
        <v>0</v>
      </c>
      <c r="AZ617" s="411">
        <v>0</v>
      </c>
      <c r="BA617" s="411">
        <v>0</v>
      </c>
      <c r="BB617" s="411">
        <v>0</v>
      </c>
      <c r="BC617" s="411">
        <v>0</v>
      </c>
      <c r="BD617" s="411">
        <v>0</v>
      </c>
      <c r="BE617" s="411">
        <v>0</v>
      </c>
      <c r="BF617" s="411">
        <v>0</v>
      </c>
      <c r="BG617" s="411">
        <v>0</v>
      </c>
      <c r="BH617" s="412">
        <v>0</v>
      </c>
      <c r="BI617" s="411">
        <f t="shared" si="190"/>
        <v>0</v>
      </c>
      <c r="BJ617" s="411">
        <v>0</v>
      </c>
      <c r="BK617" s="411">
        <v>0</v>
      </c>
      <c r="BL617" s="411">
        <v>0</v>
      </c>
      <c r="BM617" s="411">
        <v>0</v>
      </c>
      <c r="BN617" s="411">
        <v>0</v>
      </c>
      <c r="BO617" s="411">
        <v>0</v>
      </c>
      <c r="BP617" s="411">
        <v>0</v>
      </c>
      <c r="BQ617" s="411">
        <v>0</v>
      </c>
      <c r="BR617" s="411">
        <v>0</v>
      </c>
      <c r="BS617" s="411">
        <v>0</v>
      </c>
      <c r="BT617" s="411">
        <v>0</v>
      </c>
      <c r="BU617" s="412">
        <v>0</v>
      </c>
      <c r="BV617" s="411">
        <f t="shared" si="191"/>
        <v>0</v>
      </c>
      <c r="BW617" s="411">
        <v>0</v>
      </c>
      <c r="BX617" s="411">
        <v>0</v>
      </c>
      <c r="BY617" s="411">
        <v>0</v>
      </c>
      <c r="BZ617" s="411">
        <v>0</v>
      </c>
      <c r="CA617" s="411">
        <v>0</v>
      </c>
      <c r="CB617" s="411">
        <v>0</v>
      </c>
      <c r="CC617" s="411">
        <v>0</v>
      </c>
      <c r="CD617" s="411">
        <v>0</v>
      </c>
      <c r="CE617" s="411">
        <v>0</v>
      </c>
      <c r="CF617" s="411">
        <v>0</v>
      </c>
      <c r="CG617" s="411">
        <v>0</v>
      </c>
      <c r="CH617" s="412">
        <v>0</v>
      </c>
      <c r="CI617" s="411">
        <f t="shared" si="192"/>
        <v>0</v>
      </c>
      <c r="CJ617" s="411">
        <v>0</v>
      </c>
      <c r="CK617" s="411">
        <v>0</v>
      </c>
      <c r="CL617" s="411">
        <v>0</v>
      </c>
      <c r="CM617" s="411">
        <v>0</v>
      </c>
      <c r="CN617" s="411">
        <v>0</v>
      </c>
      <c r="CO617" s="411">
        <v>0</v>
      </c>
      <c r="CP617" s="411">
        <v>0</v>
      </c>
      <c r="CQ617" s="411">
        <v>0</v>
      </c>
      <c r="CR617" s="411">
        <v>0</v>
      </c>
      <c r="CS617" s="411">
        <v>0</v>
      </c>
      <c r="CT617" s="411">
        <v>0</v>
      </c>
      <c r="CU617" s="412">
        <v>0</v>
      </c>
      <c r="CV617" s="411">
        <f t="shared" si="193"/>
        <v>0</v>
      </c>
      <c r="CW617" s="411">
        <v>0</v>
      </c>
      <c r="CX617" s="411">
        <v>0</v>
      </c>
      <c r="CY617" s="411">
        <v>0</v>
      </c>
      <c r="CZ617" s="411">
        <v>0</v>
      </c>
      <c r="DA617" s="411">
        <v>0</v>
      </c>
      <c r="DB617" s="411">
        <v>0</v>
      </c>
      <c r="DC617" s="411">
        <v>0</v>
      </c>
      <c r="DD617" s="411">
        <v>0</v>
      </c>
      <c r="DE617" s="411">
        <v>0</v>
      </c>
      <c r="DF617" s="411">
        <v>0</v>
      </c>
      <c r="DG617" s="411">
        <v>0</v>
      </c>
      <c r="DH617" s="412">
        <v>0</v>
      </c>
      <c r="DI617" s="411">
        <f t="shared" si="194"/>
        <v>0</v>
      </c>
      <c r="DJ617" s="411">
        <v>0</v>
      </c>
      <c r="DK617" s="411">
        <v>0</v>
      </c>
      <c r="DL617" s="411">
        <v>0</v>
      </c>
      <c r="DM617" s="411">
        <v>0</v>
      </c>
      <c r="DN617" s="411">
        <v>0</v>
      </c>
      <c r="DO617" s="411">
        <v>0</v>
      </c>
      <c r="DP617" s="411">
        <v>0</v>
      </c>
      <c r="DQ617" s="411">
        <v>0</v>
      </c>
      <c r="DR617" s="411">
        <v>0</v>
      </c>
      <c r="DS617" s="411">
        <v>0</v>
      </c>
      <c r="DT617" s="411">
        <v>0</v>
      </c>
      <c r="DU617" s="412">
        <v>0</v>
      </c>
      <c r="DV617" s="411">
        <f t="shared" si="195"/>
        <v>0</v>
      </c>
      <c r="DW617" s="412">
        <v>0</v>
      </c>
      <c r="DX617" s="412">
        <v>0</v>
      </c>
      <c r="DY617" s="412">
        <v>0</v>
      </c>
      <c r="DZ617" s="412">
        <v>0</v>
      </c>
      <c r="EA617" s="412">
        <v>0</v>
      </c>
      <c r="EB617" s="412">
        <v>0</v>
      </c>
      <c r="EC617" s="412">
        <v>0</v>
      </c>
      <c r="ED617" s="412">
        <v>0</v>
      </c>
      <c r="EE617" s="412">
        <v>0</v>
      </c>
      <c r="EF617" s="412">
        <v>0</v>
      </c>
      <c r="EG617" s="412">
        <v>0</v>
      </c>
      <c r="EH617" s="412">
        <v>0</v>
      </c>
      <c r="EI617" s="411">
        <f t="shared" si="196"/>
        <v>0</v>
      </c>
      <c r="EK617" s="411">
        <f t="shared" si="197"/>
        <v>7</v>
      </c>
      <c r="EL617" s="7">
        <f t="shared" si="198"/>
        <v>-7</v>
      </c>
    </row>
    <row r="618" spans="1:142">
      <c r="A618" s="365" t="str">
        <f t="shared" si="180"/>
        <v xml:space="preserve"> 111</v>
      </c>
      <c r="B618" s="370" t="s">
        <v>955</v>
      </c>
      <c r="C618" s="370" t="s">
        <v>1209</v>
      </c>
      <c r="D618" s="411">
        <v>1</v>
      </c>
      <c r="E618" s="411">
        <v>0</v>
      </c>
      <c r="F618" s="411">
        <v>0</v>
      </c>
      <c r="G618" s="411">
        <v>0</v>
      </c>
      <c r="H618" s="411">
        <v>0</v>
      </c>
      <c r="I618" s="411">
        <v>1</v>
      </c>
      <c r="J618" s="411">
        <v>0</v>
      </c>
      <c r="K618" s="411">
        <v>1</v>
      </c>
      <c r="L618" s="411">
        <v>0</v>
      </c>
      <c r="M618" s="411">
        <v>1</v>
      </c>
      <c r="N618" s="411">
        <v>2</v>
      </c>
      <c r="O618" s="412">
        <v>1</v>
      </c>
      <c r="P618" s="411">
        <f t="shared" si="181"/>
        <v>7</v>
      </c>
      <c r="Q618" s="411">
        <f t="shared" si="182"/>
        <v>2</v>
      </c>
      <c r="R618" s="411">
        <f t="shared" si="183"/>
        <v>1</v>
      </c>
      <c r="S618" s="411">
        <f t="shared" si="184"/>
        <v>4</v>
      </c>
      <c r="T618" s="411">
        <v>0</v>
      </c>
      <c r="U618" s="411">
        <v>0</v>
      </c>
      <c r="V618" s="411">
        <v>0</v>
      </c>
      <c r="W618" s="411">
        <v>0</v>
      </c>
      <c r="X618" s="411">
        <v>0</v>
      </c>
      <c r="Y618" s="411">
        <v>0</v>
      </c>
      <c r="Z618" s="411">
        <v>0</v>
      </c>
      <c r="AA618" s="411">
        <v>0</v>
      </c>
      <c r="AB618" s="411">
        <v>0</v>
      </c>
      <c r="AC618" s="411">
        <v>0</v>
      </c>
      <c r="AD618" s="411">
        <v>0</v>
      </c>
      <c r="AE618" s="412">
        <v>0</v>
      </c>
      <c r="AF618" s="411">
        <f t="shared" si="185"/>
        <v>0</v>
      </c>
      <c r="AG618" s="411">
        <v>0</v>
      </c>
      <c r="AH618" s="411">
        <v>0</v>
      </c>
      <c r="AI618" s="411">
        <v>0</v>
      </c>
      <c r="AJ618" s="411">
        <v>0</v>
      </c>
      <c r="AK618" s="411">
        <v>0</v>
      </c>
      <c r="AL618" s="411">
        <v>0</v>
      </c>
      <c r="AM618" s="411">
        <v>0</v>
      </c>
      <c r="AN618" s="411">
        <v>0</v>
      </c>
      <c r="AO618" s="411">
        <v>0</v>
      </c>
      <c r="AP618" s="411">
        <v>0</v>
      </c>
      <c r="AQ618" s="411">
        <v>0</v>
      </c>
      <c r="AR618" s="412">
        <v>0</v>
      </c>
      <c r="AS618" s="411">
        <f t="shared" si="186"/>
        <v>0</v>
      </c>
      <c r="AT618" s="411">
        <f t="shared" si="187"/>
        <v>0</v>
      </c>
      <c r="AU618" s="411">
        <f t="shared" si="188"/>
        <v>0</v>
      </c>
      <c r="AV618" s="411">
        <f t="shared" si="189"/>
        <v>0</v>
      </c>
      <c r="AW618" s="411">
        <v>0</v>
      </c>
      <c r="AX618" s="411">
        <v>0</v>
      </c>
      <c r="AY618" s="411">
        <v>0</v>
      </c>
      <c r="AZ618" s="411">
        <v>0</v>
      </c>
      <c r="BA618" s="411">
        <v>0</v>
      </c>
      <c r="BB618" s="411">
        <v>0</v>
      </c>
      <c r="BC618" s="411">
        <v>0</v>
      </c>
      <c r="BD618" s="411">
        <v>0</v>
      </c>
      <c r="BE618" s="411">
        <v>0</v>
      </c>
      <c r="BF618" s="411">
        <v>0</v>
      </c>
      <c r="BG618" s="411">
        <v>0</v>
      </c>
      <c r="BH618" s="412">
        <v>0</v>
      </c>
      <c r="BI618" s="411">
        <f t="shared" si="190"/>
        <v>0</v>
      </c>
      <c r="BJ618" s="411">
        <v>0</v>
      </c>
      <c r="BK618" s="411">
        <v>0</v>
      </c>
      <c r="BL618" s="411">
        <v>0</v>
      </c>
      <c r="BM618" s="411">
        <v>0</v>
      </c>
      <c r="BN618" s="411">
        <v>0</v>
      </c>
      <c r="BO618" s="411">
        <v>0</v>
      </c>
      <c r="BP618" s="411">
        <v>0</v>
      </c>
      <c r="BQ618" s="411">
        <v>0</v>
      </c>
      <c r="BR618" s="411">
        <v>0</v>
      </c>
      <c r="BS618" s="411">
        <v>0</v>
      </c>
      <c r="BT618" s="411">
        <v>0</v>
      </c>
      <c r="BU618" s="412">
        <v>0</v>
      </c>
      <c r="BV618" s="411">
        <f t="shared" si="191"/>
        <v>0</v>
      </c>
      <c r="BW618" s="411">
        <v>0</v>
      </c>
      <c r="BX618" s="411">
        <v>0</v>
      </c>
      <c r="BY618" s="411">
        <v>0</v>
      </c>
      <c r="BZ618" s="411">
        <v>0</v>
      </c>
      <c r="CA618" s="411">
        <v>0</v>
      </c>
      <c r="CB618" s="411">
        <v>0</v>
      </c>
      <c r="CC618" s="411">
        <v>0</v>
      </c>
      <c r="CD618" s="411">
        <v>0</v>
      </c>
      <c r="CE618" s="411">
        <v>0</v>
      </c>
      <c r="CF618" s="411">
        <v>0</v>
      </c>
      <c r="CG618" s="411">
        <v>0</v>
      </c>
      <c r="CH618" s="412">
        <v>0</v>
      </c>
      <c r="CI618" s="411">
        <f t="shared" si="192"/>
        <v>0</v>
      </c>
      <c r="CJ618" s="411">
        <v>0</v>
      </c>
      <c r="CK618" s="411">
        <v>0</v>
      </c>
      <c r="CL618" s="411">
        <v>0</v>
      </c>
      <c r="CM618" s="411">
        <v>0</v>
      </c>
      <c r="CN618" s="411">
        <v>0</v>
      </c>
      <c r="CO618" s="411">
        <v>0</v>
      </c>
      <c r="CP618" s="411">
        <v>0</v>
      </c>
      <c r="CQ618" s="411">
        <v>0</v>
      </c>
      <c r="CR618" s="411">
        <v>0</v>
      </c>
      <c r="CS618" s="411">
        <v>0</v>
      </c>
      <c r="CT618" s="411">
        <v>0</v>
      </c>
      <c r="CU618" s="412">
        <v>0</v>
      </c>
      <c r="CV618" s="411">
        <f t="shared" si="193"/>
        <v>0</v>
      </c>
      <c r="CW618" s="411">
        <v>0</v>
      </c>
      <c r="CX618" s="411">
        <v>0</v>
      </c>
      <c r="CY618" s="411">
        <v>0</v>
      </c>
      <c r="CZ618" s="411">
        <v>0</v>
      </c>
      <c r="DA618" s="411">
        <v>0</v>
      </c>
      <c r="DB618" s="411">
        <v>0</v>
      </c>
      <c r="DC618" s="411">
        <v>0</v>
      </c>
      <c r="DD618" s="411">
        <v>0</v>
      </c>
      <c r="DE618" s="411">
        <v>0</v>
      </c>
      <c r="DF618" s="411">
        <v>0</v>
      </c>
      <c r="DG618" s="411">
        <v>0</v>
      </c>
      <c r="DH618" s="412">
        <v>0</v>
      </c>
      <c r="DI618" s="411">
        <f t="shared" si="194"/>
        <v>0</v>
      </c>
      <c r="DJ618" s="411">
        <v>0</v>
      </c>
      <c r="DK618" s="411">
        <v>0</v>
      </c>
      <c r="DL618" s="411">
        <v>0</v>
      </c>
      <c r="DM618" s="411">
        <v>0</v>
      </c>
      <c r="DN618" s="411">
        <v>0</v>
      </c>
      <c r="DO618" s="411">
        <v>0</v>
      </c>
      <c r="DP618" s="411">
        <v>0</v>
      </c>
      <c r="DQ618" s="411">
        <v>0</v>
      </c>
      <c r="DR618" s="411">
        <v>0</v>
      </c>
      <c r="DS618" s="411">
        <v>0</v>
      </c>
      <c r="DT618" s="411">
        <v>0</v>
      </c>
      <c r="DU618" s="412">
        <v>0</v>
      </c>
      <c r="DV618" s="411">
        <f t="shared" si="195"/>
        <v>0</v>
      </c>
      <c r="DW618" s="412">
        <v>0</v>
      </c>
      <c r="DX618" s="412">
        <v>0</v>
      </c>
      <c r="DY618" s="412">
        <v>0</v>
      </c>
      <c r="DZ618" s="412">
        <v>0</v>
      </c>
      <c r="EA618" s="412">
        <v>0</v>
      </c>
      <c r="EB618" s="412">
        <v>0</v>
      </c>
      <c r="EC618" s="412">
        <v>0</v>
      </c>
      <c r="ED618" s="412">
        <v>0</v>
      </c>
      <c r="EE618" s="412">
        <v>0</v>
      </c>
      <c r="EF618" s="412">
        <v>0</v>
      </c>
      <c r="EG618" s="412">
        <v>0</v>
      </c>
      <c r="EH618" s="412">
        <v>0</v>
      </c>
      <c r="EI618" s="411">
        <f t="shared" si="196"/>
        <v>0</v>
      </c>
      <c r="EK618" s="411">
        <f t="shared" si="197"/>
        <v>7</v>
      </c>
      <c r="EL618" s="7">
        <f t="shared" si="198"/>
        <v>-7</v>
      </c>
    </row>
    <row r="619" spans="1:142">
      <c r="A619" s="365" t="str">
        <f t="shared" si="180"/>
        <v xml:space="preserve"> 111</v>
      </c>
      <c r="B619" s="370" t="s">
        <v>955</v>
      </c>
      <c r="C619" s="370" t="s">
        <v>1187</v>
      </c>
      <c r="D619" s="411">
        <v>187</v>
      </c>
      <c r="E619" s="411">
        <v>197</v>
      </c>
      <c r="F619" s="411">
        <v>194</v>
      </c>
      <c r="G619" s="411">
        <v>193</v>
      </c>
      <c r="H619" s="411">
        <v>191</v>
      </c>
      <c r="I619" s="411">
        <v>188</v>
      </c>
      <c r="J619" s="411">
        <v>180</v>
      </c>
      <c r="K619" s="411">
        <v>192</v>
      </c>
      <c r="L619" s="411">
        <v>188</v>
      </c>
      <c r="M619" s="411">
        <v>191</v>
      </c>
      <c r="N619" s="411">
        <v>188</v>
      </c>
      <c r="O619" s="412">
        <v>184</v>
      </c>
      <c r="P619" s="411">
        <f t="shared" si="181"/>
        <v>2273</v>
      </c>
      <c r="Q619" s="411">
        <f t="shared" si="182"/>
        <v>1324.1935483870968</v>
      </c>
      <c r="R619" s="411">
        <f t="shared" si="183"/>
        <v>333.94438264738596</v>
      </c>
      <c r="S619" s="411">
        <f t="shared" si="184"/>
        <v>614.86206896551721</v>
      </c>
      <c r="T619" s="411">
        <v>0</v>
      </c>
      <c r="U619" s="411">
        <v>0</v>
      </c>
      <c r="V619" s="411">
        <v>0</v>
      </c>
      <c r="W619" s="411">
        <v>0</v>
      </c>
      <c r="X619" s="411">
        <v>0</v>
      </c>
      <c r="Y619" s="411">
        <v>0</v>
      </c>
      <c r="Z619" s="411">
        <v>0</v>
      </c>
      <c r="AA619" s="411">
        <v>0</v>
      </c>
      <c r="AB619" s="411">
        <v>0</v>
      </c>
      <c r="AC619" s="411">
        <v>0</v>
      </c>
      <c r="AD619" s="411">
        <v>0</v>
      </c>
      <c r="AE619" s="412">
        <v>0</v>
      </c>
      <c r="AF619" s="411">
        <f t="shared" si="185"/>
        <v>0</v>
      </c>
      <c r="AG619" s="411">
        <v>0</v>
      </c>
      <c r="AH619" s="411">
        <v>0</v>
      </c>
      <c r="AI619" s="411">
        <v>0</v>
      </c>
      <c r="AJ619" s="411">
        <v>0</v>
      </c>
      <c r="AK619" s="411">
        <v>0</v>
      </c>
      <c r="AL619" s="411">
        <v>0</v>
      </c>
      <c r="AM619" s="411">
        <v>0</v>
      </c>
      <c r="AN619" s="411">
        <v>0</v>
      </c>
      <c r="AO619" s="411">
        <v>0</v>
      </c>
      <c r="AP619" s="411">
        <v>0</v>
      </c>
      <c r="AQ619" s="411">
        <v>0</v>
      </c>
      <c r="AR619" s="412">
        <v>0</v>
      </c>
      <c r="AS619" s="411">
        <f t="shared" si="186"/>
        <v>0</v>
      </c>
      <c r="AT619" s="411">
        <f t="shared" si="187"/>
        <v>0</v>
      </c>
      <c r="AU619" s="411">
        <f t="shared" si="188"/>
        <v>0</v>
      </c>
      <c r="AV619" s="411">
        <f t="shared" si="189"/>
        <v>0</v>
      </c>
      <c r="AW619" s="411">
        <v>0</v>
      </c>
      <c r="AX619" s="411">
        <v>0</v>
      </c>
      <c r="AY619" s="411">
        <v>0</v>
      </c>
      <c r="AZ619" s="411">
        <v>0</v>
      </c>
      <c r="BA619" s="411">
        <v>0</v>
      </c>
      <c r="BB619" s="411">
        <v>0</v>
      </c>
      <c r="BC619" s="411">
        <v>0</v>
      </c>
      <c r="BD619" s="411">
        <v>0</v>
      </c>
      <c r="BE619" s="411">
        <v>0</v>
      </c>
      <c r="BF619" s="411">
        <v>0</v>
      </c>
      <c r="BG619" s="411">
        <v>0</v>
      </c>
      <c r="BH619" s="412">
        <v>0</v>
      </c>
      <c r="BI619" s="411">
        <f t="shared" si="190"/>
        <v>0</v>
      </c>
      <c r="BJ619" s="411">
        <v>0</v>
      </c>
      <c r="BK619" s="411">
        <v>0</v>
      </c>
      <c r="BL619" s="411">
        <v>0</v>
      </c>
      <c r="BM619" s="411">
        <v>0</v>
      </c>
      <c r="BN619" s="411">
        <v>0</v>
      </c>
      <c r="BO619" s="411">
        <v>0</v>
      </c>
      <c r="BP619" s="411">
        <v>0</v>
      </c>
      <c r="BQ619" s="411">
        <v>0</v>
      </c>
      <c r="BR619" s="411">
        <v>0</v>
      </c>
      <c r="BS619" s="411">
        <v>0</v>
      </c>
      <c r="BT619" s="411">
        <v>0</v>
      </c>
      <c r="BU619" s="412">
        <v>0</v>
      </c>
      <c r="BV619" s="411">
        <f t="shared" si="191"/>
        <v>0</v>
      </c>
      <c r="BW619" s="411">
        <v>0</v>
      </c>
      <c r="BX619" s="411">
        <v>0</v>
      </c>
      <c r="BY619" s="411">
        <v>0</v>
      </c>
      <c r="BZ619" s="411">
        <v>0</v>
      </c>
      <c r="CA619" s="411">
        <v>0</v>
      </c>
      <c r="CB619" s="411">
        <v>0</v>
      </c>
      <c r="CC619" s="411">
        <v>0</v>
      </c>
      <c r="CD619" s="411">
        <v>0</v>
      </c>
      <c r="CE619" s="411">
        <v>0</v>
      </c>
      <c r="CF619" s="411">
        <v>0</v>
      </c>
      <c r="CG619" s="411">
        <v>0</v>
      </c>
      <c r="CH619" s="412">
        <v>0</v>
      </c>
      <c r="CI619" s="411">
        <f t="shared" si="192"/>
        <v>0</v>
      </c>
      <c r="CJ619" s="411">
        <v>0</v>
      </c>
      <c r="CK619" s="411">
        <v>0</v>
      </c>
      <c r="CL619" s="411">
        <v>0</v>
      </c>
      <c r="CM619" s="411">
        <v>0</v>
      </c>
      <c r="CN619" s="411">
        <v>0</v>
      </c>
      <c r="CO619" s="411">
        <v>0</v>
      </c>
      <c r="CP619" s="411">
        <v>0</v>
      </c>
      <c r="CQ619" s="411">
        <v>0</v>
      </c>
      <c r="CR619" s="411">
        <v>0</v>
      </c>
      <c r="CS619" s="411">
        <v>0</v>
      </c>
      <c r="CT619" s="411">
        <v>0</v>
      </c>
      <c r="CU619" s="412">
        <v>0</v>
      </c>
      <c r="CV619" s="411">
        <f t="shared" si="193"/>
        <v>0</v>
      </c>
      <c r="CW619" s="411">
        <v>0</v>
      </c>
      <c r="CX619" s="411">
        <v>0</v>
      </c>
      <c r="CY619" s="411">
        <v>0</v>
      </c>
      <c r="CZ619" s="411">
        <v>0</v>
      </c>
      <c r="DA619" s="411">
        <v>0</v>
      </c>
      <c r="DB619" s="411">
        <v>0</v>
      </c>
      <c r="DC619" s="411">
        <v>0</v>
      </c>
      <c r="DD619" s="411">
        <v>0</v>
      </c>
      <c r="DE619" s="411">
        <v>0</v>
      </c>
      <c r="DF619" s="411">
        <v>0</v>
      </c>
      <c r="DG619" s="411">
        <v>0</v>
      </c>
      <c r="DH619" s="412">
        <v>0</v>
      </c>
      <c r="DI619" s="411">
        <f t="shared" si="194"/>
        <v>0</v>
      </c>
      <c r="DJ619" s="411">
        <v>0</v>
      </c>
      <c r="DK619" s="411">
        <v>0</v>
      </c>
      <c r="DL619" s="411">
        <v>0</v>
      </c>
      <c r="DM619" s="411">
        <v>0</v>
      </c>
      <c r="DN619" s="411">
        <v>0</v>
      </c>
      <c r="DO619" s="411">
        <v>0</v>
      </c>
      <c r="DP619" s="411">
        <v>0</v>
      </c>
      <c r="DQ619" s="411">
        <v>0</v>
      </c>
      <c r="DR619" s="411">
        <v>0</v>
      </c>
      <c r="DS619" s="411">
        <v>0</v>
      </c>
      <c r="DT619" s="411">
        <v>0</v>
      </c>
      <c r="DU619" s="412">
        <v>0</v>
      </c>
      <c r="DV619" s="411">
        <f t="shared" si="195"/>
        <v>0</v>
      </c>
      <c r="DW619" s="412">
        <v>0</v>
      </c>
      <c r="DX619" s="412">
        <v>0</v>
      </c>
      <c r="DY619" s="412">
        <v>0</v>
      </c>
      <c r="DZ619" s="412">
        <v>0</v>
      </c>
      <c r="EA619" s="412">
        <v>0</v>
      </c>
      <c r="EB619" s="412">
        <v>0</v>
      </c>
      <c r="EC619" s="412">
        <v>0</v>
      </c>
      <c r="ED619" s="412">
        <v>0</v>
      </c>
      <c r="EE619" s="412">
        <v>0</v>
      </c>
      <c r="EF619" s="412">
        <v>0</v>
      </c>
      <c r="EG619" s="412">
        <v>0</v>
      </c>
      <c r="EH619" s="412">
        <v>0</v>
      </c>
      <c r="EI619" s="411">
        <f t="shared" si="196"/>
        <v>0</v>
      </c>
      <c r="EK619" s="411">
        <f t="shared" si="197"/>
        <v>2273</v>
      </c>
      <c r="EL619" s="7">
        <f t="shared" si="198"/>
        <v>-2273</v>
      </c>
    </row>
    <row r="620" spans="1:142">
      <c r="A620" s="365" t="str">
        <f t="shared" si="180"/>
        <v xml:space="preserve"> 111</v>
      </c>
      <c r="B620" s="370" t="s">
        <v>955</v>
      </c>
      <c r="C620" s="370" t="s">
        <v>1188</v>
      </c>
      <c r="D620" s="411">
        <v>10</v>
      </c>
      <c r="E620" s="411">
        <v>1</v>
      </c>
      <c r="F620" s="411">
        <v>0</v>
      </c>
      <c r="G620" s="411">
        <v>0</v>
      </c>
      <c r="H620" s="411">
        <v>2</v>
      </c>
      <c r="I620" s="411">
        <v>0</v>
      </c>
      <c r="J620" s="411">
        <v>0</v>
      </c>
      <c r="K620" s="411">
        <v>0</v>
      </c>
      <c r="L620" s="411">
        <v>1</v>
      </c>
      <c r="M620" s="411">
        <v>2</v>
      </c>
      <c r="N620" s="411">
        <v>2</v>
      </c>
      <c r="O620" s="412">
        <v>0</v>
      </c>
      <c r="P620" s="411">
        <f t="shared" si="181"/>
        <v>18</v>
      </c>
      <c r="Q620" s="411">
        <f t="shared" si="182"/>
        <v>13</v>
      </c>
      <c r="R620" s="411">
        <f t="shared" si="183"/>
        <v>0.72413793103448276</v>
      </c>
      <c r="S620" s="411">
        <f t="shared" si="184"/>
        <v>4.2758620689655169</v>
      </c>
      <c r="T620" s="411">
        <v>0</v>
      </c>
      <c r="U620" s="411">
        <v>0</v>
      </c>
      <c r="V620" s="411">
        <v>0</v>
      </c>
      <c r="W620" s="411">
        <v>0</v>
      </c>
      <c r="X620" s="411">
        <v>0</v>
      </c>
      <c r="Y620" s="411">
        <v>0</v>
      </c>
      <c r="Z620" s="411">
        <v>0</v>
      </c>
      <c r="AA620" s="411">
        <v>0</v>
      </c>
      <c r="AB620" s="411">
        <v>0</v>
      </c>
      <c r="AC620" s="411">
        <v>0</v>
      </c>
      <c r="AD620" s="411">
        <v>0</v>
      </c>
      <c r="AE620" s="412">
        <v>0</v>
      </c>
      <c r="AF620" s="411">
        <f t="shared" si="185"/>
        <v>0</v>
      </c>
      <c r="AG620" s="411">
        <v>0</v>
      </c>
      <c r="AH620" s="411">
        <v>0</v>
      </c>
      <c r="AI620" s="411">
        <v>0</v>
      </c>
      <c r="AJ620" s="411">
        <v>0</v>
      </c>
      <c r="AK620" s="411">
        <v>0</v>
      </c>
      <c r="AL620" s="411">
        <v>0</v>
      </c>
      <c r="AM620" s="411">
        <v>0</v>
      </c>
      <c r="AN620" s="411">
        <v>0</v>
      </c>
      <c r="AO620" s="411">
        <v>0</v>
      </c>
      <c r="AP620" s="411">
        <v>0</v>
      </c>
      <c r="AQ620" s="411">
        <v>0</v>
      </c>
      <c r="AR620" s="412">
        <v>0</v>
      </c>
      <c r="AS620" s="411">
        <f t="shared" si="186"/>
        <v>0</v>
      </c>
      <c r="AT620" s="411">
        <f t="shared" si="187"/>
        <v>0</v>
      </c>
      <c r="AU620" s="411">
        <f t="shared" si="188"/>
        <v>0</v>
      </c>
      <c r="AV620" s="411">
        <f t="shared" si="189"/>
        <v>0</v>
      </c>
      <c r="AW620" s="411">
        <v>0</v>
      </c>
      <c r="AX620" s="411">
        <v>0</v>
      </c>
      <c r="AY620" s="411">
        <v>0</v>
      </c>
      <c r="AZ620" s="411">
        <v>0</v>
      </c>
      <c r="BA620" s="411">
        <v>0</v>
      </c>
      <c r="BB620" s="411">
        <v>0</v>
      </c>
      <c r="BC620" s="411">
        <v>0</v>
      </c>
      <c r="BD620" s="411">
        <v>0</v>
      </c>
      <c r="BE620" s="411">
        <v>0</v>
      </c>
      <c r="BF620" s="411">
        <v>0</v>
      </c>
      <c r="BG620" s="411">
        <v>0</v>
      </c>
      <c r="BH620" s="412">
        <v>0</v>
      </c>
      <c r="BI620" s="411">
        <f t="shared" si="190"/>
        <v>0</v>
      </c>
      <c r="BJ620" s="411">
        <v>0</v>
      </c>
      <c r="BK620" s="411">
        <v>0</v>
      </c>
      <c r="BL620" s="411">
        <v>0</v>
      </c>
      <c r="BM620" s="411">
        <v>0</v>
      </c>
      <c r="BN620" s="411">
        <v>0</v>
      </c>
      <c r="BO620" s="411">
        <v>0</v>
      </c>
      <c r="BP620" s="411">
        <v>0</v>
      </c>
      <c r="BQ620" s="411">
        <v>0</v>
      </c>
      <c r="BR620" s="411">
        <v>0</v>
      </c>
      <c r="BS620" s="411">
        <v>0</v>
      </c>
      <c r="BT620" s="411">
        <v>0</v>
      </c>
      <c r="BU620" s="412">
        <v>0</v>
      </c>
      <c r="BV620" s="411">
        <f t="shared" si="191"/>
        <v>0</v>
      </c>
      <c r="BW620" s="411">
        <v>0</v>
      </c>
      <c r="BX620" s="411">
        <v>0</v>
      </c>
      <c r="BY620" s="411">
        <v>0</v>
      </c>
      <c r="BZ620" s="411">
        <v>0</v>
      </c>
      <c r="CA620" s="411">
        <v>0</v>
      </c>
      <c r="CB620" s="411">
        <v>0</v>
      </c>
      <c r="CC620" s="411">
        <v>0</v>
      </c>
      <c r="CD620" s="411">
        <v>0</v>
      </c>
      <c r="CE620" s="411">
        <v>0</v>
      </c>
      <c r="CF620" s="411">
        <v>0</v>
      </c>
      <c r="CG620" s="411">
        <v>0</v>
      </c>
      <c r="CH620" s="412">
        <v>0</v>
      </c>
      <c r="CI620" s="411">
        <f t="shared" si="192"/>
        <v>0</v>
      </c>
      <c r="CJ620" s="411">
        <v>0</v>
      </c>
      <c r="CK620" s="411">
        <v>0</v>
      </c>
      <c r="CL620" s="411">
        <v>0</v>
      </c>
      <c r="CM620" s="411">
        <v>0</v>
      </c>
      <c r="CN620" s="411">
        <v>0</v>
      </c>
      <c r="CO620" s="411">
        <v>0</v>
      </c>
      <c r="CP620" s="411">
        <v>0</v>
      </c>
      <c r="CQ620" s="411">
        <v>0</v>
      </c>
      <c r="CR620" s="411">
        <v>0</v>
      </c>
      <c r="CS620" s="411">
        <v>0</v>
      </c>
      <c r="CT620" s="411">
        <v>0</v>
      </c>
      <c r="CU620" s="412">
        <v>0</v>
      </c>
      <c r="CV620" s="411">
        <f t="shared" si="193"/>
        <v>0</v>
      </c>
      <c r="CW620" s="411">
        <v>0</v>
      </c>
      <c r="CX620" s="411">
        <v>0</v>
      </c>
      <c r="CY620" s="411">
        <v>0</v>
      </c>
      <c r="CZ620" s="411">
        <v>0</v>
      </c>
      <c r="DA620" s="411">
        <v>0</v>
      </c>
      <c r="DB620" s="411">
        <v>0</v>
      </c>
      <c r="DC620" s="411">
        <v>0</v>
      </c>
      <c r="DD620" s="411">
        <v>0</v>
      </c>
      <c r="DE620" s="411">
        <v>0</v>
      </c>
      <c r="DF620" s="411">
        <v>0</v>
      </c>
      <c r="DG620" s="411">
        <v>0</v>
      </c>
      <c r="DH620" s="412">
        <v>0</v>
      </c>
      <c r="DI620" s="411">
        <f t="shared" si="194"/>
        <v>0</v>
      </c>
      <c r="DJ620" s="411">
        <v>0</v>
      </c>
      <c r="DK620" s="411">
        <v>0</v>
      </c>
      <c r="DL620" s="411">
        <v>0</v>
      </c>
      <c r="DM620" s="411">
        <v>0</v>
      </c>
      <c r="DN620" s="411">
        <v>0</v>
      </c>
      <c r="DO620" s="411">
        <v>0</v>
      </c>
      <c r="DP620" s="411">
        <v>0</v>
      </c>
      <c r="DQ620" s="411">
        <v>0</v>
      </c>
      <c r="DR620" s="411">
        <v>0</v>
      </c>
      <c r="DS620" s="411">
        <v>0</v>
      </c>
      <c r="DT620" s="411">
        <v>0</v>
      </c>
      <c r="DU620" s="412">
        <v>0</v>
      </c>
      <c r="DV620" s="411">
        <f t="shared" si="195"/>
        <v>0</v>
      </c>
      <c r="DW620" s="412">
        <v>0</v>
      </c>
      <c r="DX620" s="412">
        <v>0</v>
      </c>
      <c r="DY620" s="412">
        <v>0</v>
      </c>
      <c r="DZ620" s="412">
        <v>0</v>
      </c>
      <c r="EA620" s="412">
        <v>0</v>
      </c>
      <c r="EB620" s="412">
        <v>0</v>
      </c>
      <c r="EC620" s="412">
        <v>0</v>
      </c>
      <c r="ED620" s="412">
        <v>0</v>
      </c>
      <c r="EE620" s="412">
        <v>0</v>
      </c>
      <c r="EF620" s="412">
        <v>0</v>
      </c>
      <c r="EG620" s="412">
        <v>0</v>
      </c>
      <c r="EH620" s="412">
        <v>0</v>
      </c>
      <c r="EI620" s="411">
        <f t="shared" si="196"/>
        <v>0</v>
      </c>
      <c r="EK620" s="411">
        <f t="shared" si="197"/>
        <v>18</v>
      </c>
      <c r="EL620" s="7">
        <f t="shared" si="198"/>
        <v>-18</v>
      </c>
    </row>
    <row r="621" spans="1:142">
      <c r="A621" s="365" t="str">
        <f t="shared" si="180"/>
        <v xml:space="preserve"> 111</v>
      </c>
      <c r="B621" s="370" t="s">
        <v>955</v>
      </c>
      <c r="C621" s="370" t="s">
        <v>1190</v>
      </c>
      <c r="D621" s="411">
        <v>4</v>
      </c>
      <c r="E621" s="411">
        <v>1</v>
      </c>
      <c r="F621" s="411">
        <v>0</v>
      </c>
      <c r="G621" s="411">
        <v>0</v>
      </c>
      <c r="H621" s="411">
        <v>2</v>
      </c>
      <c r="I621" s="411">
        <v>0</v>
      </c>
      <c r="J621" s="411">
        <v>0</v>
      </c>
      <c r="K621" s="411">
        <v>0</v>
      </c>
      <c r="L621" s="411">
        <v>1</v>
      </c>
      <c r="M621" s="411">
        <v>2</v>
      </c>
      <c r="N621" s="411">
        <v>2</v>
      </c>
      <c r="O621" s="412">
        <v>0</v>
      </c>
      <c r="P621" s="411">
        <f t="shared" si="181"/>
        <v>12</v>
      </c>
      <c r="Q621" s="411">
        <f t="shared" si="182"/>
        <v>7</v>
      </c>
      <c r="R621" s="411">
        <f t="shared" si="183"/>
        <v>0.72413793103448276</v>
      </c>
      <c r="S621" s="411">
        <f t="shared" si="184"/>
        <v>4.2758620689655169</v>
      </c>
      <c r="T621" s="411">
        <v>0</v>
      </c>
      <c r="U621" s="411">
        <v>0</v>
      </c>
      <c r="V621" s="411">
        <v>0</v>
      </c>
      <c r="W621" s="411">
        <v>0</v>
      </c>
      <c r="X621" s="411">
        <v>0</v>
      </c>
      <c r="Y621" s="411">
        <v>0</v>
      </c>
      <c r="Z621" s="411">
        <v>0</v>
      </c>
      <c r="AA621" s="411">
        <v>0</v>
      </c>
      <c r="AB621" s="411">
        <v>0</v>
      </c>
      <c r="AC621" s="411">
        <v>0</v>
      </c>
      <c r="AD621" s="411">
        <v>0</v>
      </c>
      <c r="AE621" s="412">
        <v>0</v>
      </c>
      <c r="AF621" s="411">
        <f t="shared" si="185"/>
        <v>0</v>
      </c>
      <c r="AG621" s="411">
        <v>0</v>
      </c>
      <c r="AH621" s="411">
        <v>0</v>
      </c>
      <c r="AI621" s="411">
        <v>0</v>
      </c>
      <c r="AJ621" s="411">
        <v>0</v>
      </c>
      <c r="AK621" s="411">
        <v>0</v>
      </c>
      <c r="AL621" s="411">
        <v>0</v>
      </c>
      <c r="AM621" s="411">
        <v>0</v>
      </c>
      <c r="AN621" s="411">
        <v>0</v>
      </c>
      <c r="AO621" s="411">
        <v>0</v>
      </c>
      <c r="AP621" s="411">
        <v>0</v>
      </c>
      <c r="AQ621" s="411">
        <v>0</v>
      </c>
      <c r="AR621" s="412">
        <v>0</v>
      </c>
      <c r="AS621" s="411">
        <f t="shared" si="186"/>
        <v>0</v>
      </c>
      <c r="AT621" s="411">
        <f t="shared" si="187"/>
        <v>0</v>
      </c>
      <c r="AU621" s="411">
        <f t="shared" si="188"/>
        <v>0</v>
      </c>
      <c r="AV621" s="411">
        <f t="shared" si="189"/>
        <v>0</v>
      </c>
      <c r="AW621" s="411">
        <v>0</v>
      </c>
      <c r="AX621" s="411">
        <v>0</v>
      </c>
      <c r="AY621" s="411">
        <v>0</v>
      </c>
      <c r="AZ621" s="411">
        <v>0</v>
      </c>
      <c r="BA621" s="411">
        <v>0</v>
      </c>
      <c r="BB621" s="411">
        <v>0</v>
      </c>
      <c r="BC621" s="411">
        <v>0</v>
      </c>
      <c r="BD621" s="411">
        <v>0</v>
      </c>
      <c r="BE621" s="411">
        <v>0</v>
      </c>
      <c r="BF621" s="411">
        <v>0</v>
      </c>
      <c r="BG621" s="411">
        <v>0</v>
      </c>
      <c r="BH621" s="412">
        <v>0</v>
      </c>
      <c r="BI621" s="411">
        <f t="shared" si="190"/>
        <v>0</v>
      </c>
      <c r="BJ621" s="411">
        <v>0</v>
      </c>
      <c r="BK621" s="411">
        <v>0</v>
      </c>
      <c r="BL621" s="411">
        <v>0</v>
      </c>
      <c r="BM621" s="411">
        <v>0</v>
      </c>
      <c r="BN621" s="411">
        <v>0</v>
      </c>
      <c r="BO621" s="411">
        <v>0</v>
      </c>
      <c r="BP621" s="411">
        <v>0</v>
      </c>
      <c r="BQ621" s="411">
        <v>0</v>
      </c>
      <c r="BR621" s="411">
        <v>0</v>
      </c>
      <c r="BS621" s="411">
        <v>0</v>
      </c>
      <c r="BT621" s="411">
        <v>0</v>
      </c>
      <c r="BU621" s="412">
        <v>0</v>
      </c>
      <c r="BV621" s="411">
        <f t="shared" si="191"/>
        <v>0</v>
      </c>
      <c r="BW621" s="411">
        <v>0</v>
      </c>
      <c r="BX621" s="411">
        <v>0</v>
      </c>
      <c r="BY621" s="411">
        <v>0</v>
      </c>
      <c r="BZ621" s="411">
        <v>0</v>
      </c>
      <c r="CA621" s="411">
        <v>0</v>
      </c>
      <c r="CB621" s="411">
        <v>0</v>
      </c>
      <c r="CC621" s="411">
        <v>0</v>
      </c>
      <c r="CD621" s="411">
        <v>0</v>
      </c>
      <c r="CE621" s="411">
        <v>0</v>
      </c>
      <c r="CF621" s="411">
        <v>0</v>
      </c>
      <c r="CG621" s="411">
        <v>0</v>
      </c>
      <c r="CH621" s="412">
        <v>0</v>
      </c>
      <c r="CI621" s="411">
        <f t="shared" si="192"/>
        <v>0</v>
      </c>
      <c r="CJ621" s="411">
        <v>0</v>
      </c>
      <c r="CK621" s="411">
        <v>0</v>
      </c>
      <c r="CL621" s="411">
        <v>0</v>
      </c>
      <c r="CM621" s="411">
        <v>0</v>
      </c>
      <c r="CN621" s="411">
        <v>0</v>
      </c>
      <c r="CO621" s="411">
        <v>0</v>
      </c>
      <c r="CP621" s="411">
        <v>0</v>
      </c>
      <c r="CQ621" s="411">
        <v>0</v>
      </c>
      <c r="CR621" s="411">
        <v>0</v>
      </c>
      <c r="CS621" s="411">
        <v>0</v>
      </c>
      <c r="CT621" s="411">
        <v>0</v>
      </c>
      <c r="CU621" s="412">
        <v>0</v>
      </c>
      <c r="CV621" s="411">
        <f t="shared" si="193"/>
        <v>0</v>
      </c>
      <c r="CW621" s="411">
        <v>0</v>
      </c>
      <c r="CX621" s="411">
        <v>0</v>
      </c>
      <c r="CY621" s="411">
        <v>0</v>
      </c>
      <c r="CZ621" s="411">
        <v>0</v>
      </c>
      <c r="DA621" s="411">
        <v>0</v>
      </c>
      <c r="DB621" s="411">
        <v>0</v>
      </c>
      <c r="DC621" s="411">
        <v>0</v>
      </c>
      <c r="DD621" s="411">
        <v>0</v>
      </c>
      <c r="DE621" s="411">
        <v>0</v>
      </c>
      <c r="DF621" s="411">
        <v>0</v>
      </c>
      <c r="DG621" s="411">
        <v>0</v>
      </c>
      <c r="DH621" s="412">
        <v>0</v>
      </c>
      <c r="DI621" s="411">
        <f t="shared" si="194"/>
        <v>0</v>
      </c>
      <c r="DJ621" s="411">
        <v>0</v>
      </c>
      <c r="DK621" s="411">
        <v>0</v>
      </c>
      <c r="DL621" s="411">
        <v>0</v>
      </c>
      <c r="DM621" s="411">
        <v>0</v>
      </c>
      <c r="DN621" s="411">
        <v>0</v>
      </c>
      <c r="DO621" s="411">
        <v>0</v>
      </c>
      <c r="DP621" s="411">
        <v>0</v>
      </c>
      <c r="DQ621" s="411">
        <v>0</v>
      </c>
      <c r="DR621" s="411">
        <v>0</v>
      </c>
      <c r="DS621" s="411">
        <v>0</v>
      </c>
      <c r="DT621" s="411">
        <v>0</v>
      </c>
      <c r="DU621" s="412">
        <v>0</v>
      </c>
      <c r="DV621" s="411">
        <f t="shared" si="195"/>
        <v>0</v>
      </c>
      <c r="DW621" s="412">
        <v>0</v>
      </c>
      <c r="DX621" s="412">
        <v>0</v>
      </c>
      <c r="DY621" s="412">
        <v>0</v>
      </c>
      <c r="DZ621" s="412">
        <v>0</v>
      </c>
      <c r="EA621" s="412">
        <v>0</v>
      </c>
      <c r="EB621" s="412">
        <v>0</v>
      </c>
      <c r="EC621" s="412">
        <v>0</v>
      </c>
      <c r="ED621" s="412">
        <v>0</v>
      </c>
      <c r="EE621" s="412">
        <v>0</v>
      </c>
      <c r="EF621" s="412">
        <v>0</v>
      </c>
      <c r="EG621" s="412">
        <v>0</v>
      </c>
      <c r="EH621" s="412">
        <v>0</v>
      </c>
      <c r="EI621" s="411">
        <f t="shared" si="196"/>
        <v>0</v>
      </c>
      <c r="EK621" s="411">
        <f t="shared" si="197"/>
        <v>12</v>
      </c>
      <c r="EL621" s="7">
        <f t="shared" si="198"/>
        <v>-12</v>
      </c>
    </row>
    <row r="622" spans="1:142">
      <c r="A622" s="365" t="str">
        <f t="shared" si="180"/>
        <v xml:space="preserve"> 111</v>
      </c>
      <c r="B622" s="370" t="s">
        <v>955</v>
      </c>
      <c r="C622" s="370" t="s">
        <v>1192</v>
      </c>
      <c r="D622" s="411">
        <v>1</v>
      </c>
      <c r="E622" s="411">
        <v>0</v>
      </c>
      <c r="F622" s="411">
        <v>2</v>
      </c>
      <c r="G622" s="411">
        <v>1</v>
      </c>
      <c r="H622" s="411">
        <v>1</v>
      </c>
      <c r="I622" s="411">
        <v>1</v>
      </c>
      <c r="J622" s="411">
        <v>4</v>
      </c>
      <c r="K622" s="411">
        <v>17</v>
      </c>
      <c r="L622" s="411">
        <v>1</v>
      </c>
      <c r="M622" s="411">
        <v>0</v>
      </c>
      <c r="N622" s="411">
        <v>1</v>
      </c>
      <c r="O622" s="412">
        <v>1</v>
      </c>
      <c r="P622" s="411">
        <f t="shared" si="181"/>
        <v>30</v>
      </c>
      <c r="Q622" s="411">
        <f t="shared" si="182"/>
        <v>9.870967741935484</v>
      </c>
      <c r="R622" s="411">
        <f t="shared" si="183"/>
        <v>17.853170189099</v>
      </c>
      <c r="S622" s="411">
        <f t="shared" si="184"/>
        <v>2.2758620689655173</v>
      </c>
      <c r="T622" s="411">
        <v>0</v>
      </c>
      <c r="U622" s="411">
        <v>0</v>
      </c>
      <c r="V622" s="411">
        <v>0</v>
      </c>
      <c r="W622" s="411">
        <v>0</v>
      </c>
      <c r="X622" s="411">
        <v>0</v>
      </c>
      <c r="Y622" s="411">
        <v>0</v>
      </c>
      <c r="Z622" s="411">
        <v>0</v>
      </c>
      <c r="AA622" s="411">
        <v>0</v>
      </c>
      <c r="AB622" s="411">
        <v>0</v>
      </c>
      <c r="AC622" s="411">
        <v>0</v>
      </c>
      <c r="AD622" s="411">
        <v>0</v>
      </c>
      <c r="AE622" s="412">
        <v>0</v>
      </c>
      <c r="AF622" s="411">
        <f t="shared" si="185"/>
        <v>0</v>
      </c>
      <c r="AG622" s="411">
        <v>0</v>
      </c>
      <c r="AH622" s="411">
        <v>0</v>
      </c>
      <c r="AI622" s="411">
        <v>0</v>
      </c>
      <c r="AJ622" s="411">
        <v>0</v>
      </c>
      <c r="AK622" s="411">
        <v>0</v>
      </c>
      <c r="AL622" s="411">
        <v>0</v>
      </c>
      <c r="AM622" s="411">
        <v>0</v>
      </c>
      <c r="AN622" s="411">
        <v>0</v>
      </c>
      <c r="AO622" s="411">
        <v>0</v>
      </c>
      <c r="AP622" s="411">
        <v>0</v>
      </c>
      <c r="AQ622" s="411">
        <v>0</v>
      </c>
      <c r="AR622" s="412">
        <v>0</v>
      </c>
      <c r="AS622" s="411">
        <f t="shared" si="186"/>
        <v>0</v>
      </c>
      <c r="AT622" s="411">
        <f t="shared" si="187"/>
        <v>0</v>
      </c>
      <c r="AU622" s="411">
        <f t="shared" si="188"/>
        <v>0</v>
      </c>
      <c r="AV622" s="411">
        <f t="shared" si="189"/>
        <v>0</v>
      </c>
      <c r="AW622" s="411">
        <v>0</v>
      </c>
      <c r="AX622" s="411">
        <v>0</v>
      </c>
      <c r="AY622" s="411">
        <v>0</v>
      </c>
      <c r="AZ622" s="411">
        <v>0</v>
      </c>
      <c r="BA622" s="411">
        <v>0</v>
      </c>
      <c r="BB622" s="411">
        <v>0</v>
      </c>
      <c r="BC622" s="411">
        <v>0</v>
      </c>
      <c r="BD622" s="411">
        <v>0</v>
      </c>
      <c r="BE622" s="411">
        <v>0</v>
      </c>
      <c r="BF622" s="411">
        <v>0</v>
      </c>
      <c r="BG622" s="411">
        <v>0</v>
      </c>
      <c r="BH622" s="412">
        <v>0</v>
      </c>
      <c r="BI622" s="411">
        <f t="shared" si="190"/>
        <v>0</v>
      </c>
      <c r="BJ622" s="411">
        <v>0</v>
      </c>
      <c r="BK622" s="411">
        <v>0</v>
      </c>
      <c r="BL622" s="411">
        <v>0</v>
      </c>
      <c r="BM622" s="411">
        <v>0</v>
      </c>
      <c r="BN622" s="411">
        <v>0</v>
      </c>
      <c r="BO622" s="411">
        <v>0</v>
      </c>
      <c r="BP622" s="411">
        <v>0</v>
      </c>
      <c r="BQ622" s="411">
        <v>0</v>
      </c>
      <c r="BR622" s="411">
        <v>0</v>
      </c>
      <c r="BS622" s="411">
        <v>0</v>
      </c>
      <c r="BT622" s="411">
        <v>0</v>
      </c>
      <c r="BU622" s="412">
        <v>0</v>
      </c>
      <c r="BV622" s="411">
        <f t="shared" si="191"/>
        <v>0</v>
      </c>
      <c r="BW622" s="411">
        <v>0</v>
      </c>
      <c r="BX622" s="411">
        <v>0</v>
      </c>
      <c r="BY622" s="411">
        <v>0</v>
      </c>
      <c r="BZ622" s="411">
        <v>0</v>
      </c>
      <c r="CA622" s="411">
        <v>0</v>
      </c>
      <c r="CB622" s="411">
        <v>0</v>
      </c>
      <c r="CC622" s="411">
        <v>0</v>
      </c>
      <c r="CD622" s="411">
        <v>0</v>
      </c>
      <c r="CE622" s="411">
        <v>0</v>
      </c>
      <c r="CF622" s="411">
        <v>0</v>
      </c>
      <c r="CG622" s="411">
        <v>0</v>
      </c>
      <c r="CH622" s="412">
        <v>0</v>
      </c>
      <c r="CI622" s="411">
        <f t="shared" si="192"/>
        <v>0</v>
      </c>
      <c r="CJ622" s="411">
        <v>0</v>
      </c>
      <c r="CK622" s="411">
        <v>0</v>
      </c>
      <c r="CL622" s="411">
        <v>0</v>
      </c>
      <c r="CM622" s="411">
        <v>0</v>
      </c>
      <c r="CN622" s="411">
        <v>0</v>
      </c>
      <c r="CO622" s="411">
        <v>0</v>
      </c>
      <c r="CP622" s="411">
        <v>0</v>
      </c>
      <c r="CQ622" s="411">
        <v>0</v>
      </c>
      <c r="CR622" s="411">
        <v>0</v>
      </c>
      <c r="CS622" s="411">
        <v>0</v>
      </c>
      <c r="CT622" s="411">
        <v>0</v>
      </c>
      <c r="CU622" s="412">
        <v>0</v>
      </c>
      <c r="CV622" s="411">
        <f t="shared" si="193"/>
        <v>0</v>
      </c>
      <c r="CW622" s="411">
        <v>0</v>
      </c>
      <c r="CX622" s="411">
        <v>0</v>
      </c>
      <c r="CY622" s="411">
        <v>0</v>
      </c>
      <c r="CZ622" s="411">
        <v>0</v>
      </c>
      <c r="DA622" s="411">
        <v>0</v>
      </c>
      <c r="DB622" s="411">
        <v>0</v>
      </c>
      <c r="DC622" s="411">
        <v>0</v>
      </c>
      <c r="DD622" s="411">
        <v>0</v>
      </c>
      <c r="DE622" s="411">
        <v>0</v>
      </c>
      <c r="DF622" s="411">
        <v>0</v>
      </c>
      <c r="DG622" s="411">
        <v>0</v>
      </c>
      <c r="DH622" s="412">
        <v>0</v>
      </c>
      <c r="DI622" s="411">
        <f t="shared" si="194"/>
        <v>0</v>
      </c>
      <c r="DJ622" s="411">
        <v>0</v>
      </c>
      <c r="DK622" s="411">
        <v>0</v>
      </c>
      <c r="DL622" s="411">
        <v>0</v>
      </c>
      <c r="DM622" s="411">
        <v>0</v>
      </c>
      <c r="DN622" s="411">
        <v>0</v>
      </c>
      <c r="DO622" s="411">
        <v>0</v>
      </c>
      <c r="DP622" s="411">
        <v>0</v>
      </c>
      <c r="DQ622" s="411">
        <v>0</v>
      </c>
      <c r="DR622" s="411">
        <v>0</v>
      </c>
      <c r="DS622" s="411">
        <v>0</v>
      </c>
      <c r="DT622" s="411">
        <v>0</v>
      </c>
      <c r="DU622" s="412">
        <v>0</v>
      </c>
      <c r="DV622" s="411">
        <f t="shared" si="195"/>
        <v>0</v>
      </c>
      <c r="DW622" s="412">
        <v>0</v>
      </c>
      <c r="DX622" s="412">
        <v>0</v>
      </c>
      <c r="DY622" s="412">
        <v>0</v>
      </c>
      <c r="DZ622" s="412">
        <v>0</v>
      </c>
      <c r="EA622" s="412">
        <v>0</v>
      </c>
      <c r="EB622" s="412">
        <v>0</v>
      </c>
      <c r="EC622" s="412">
        <v>0</v>
      </c>
      <c r="ED622" s="412">
        <v>0</v>
      </c>
      <c r="EE622" s="412">
        <v>0</v>
      </c>
      <c r="EF622" s="412">
        <v>0</v>
      </c>
      <c r="EG622" s="412">
        <v>0</v>
      </c>
      <c r="EH622" s="412">
        <v>0</v>
      </c>
      <c r="EI622" s="411">
        <f t="shared" si="196"/>
        <v>0</v>
      </c>
      <c r="EK622" s="411">
        <f t="shared" si="197"/>
        <v>30</v>
      </c>
      <c r="EL622" s="7">
        <f t="shared" si="198"/>
        <v>-30</v>
      </c>
    </row>
    <row r="623" spans="1:142">
      <c r="A623" s="365" t="str">
        <f t="shared" si="180"/>
        <v xml:space="preserve"> 111</v>
      </c>
      <c r="B623" s="370" t="s">
        <v>955</v>
      </c>
      <c r="C623" s="370" t="s">
        <v>1193</v>
      </c>
      <c r="D623" s="411">
        <v>2</v>
      </c>
      <c r="E623" s="411">
        <v>1</v>
      </c>
      <c r="F623" s="411">
        <v>0</v>
      </c>
      <c r="G623" s="411">
        <v>1</v>
      </c>
      <c r="H623" s="411">
        <v>1</v>
      </c>
      <c r="I623" s="411">
        <v>0</v>
      </c>
      <c r="J623" s="411">
        <v>0</v>
      </c>
      <c r="K623" s="411">
        <v>0</v>
      </c>
      <c r="L623" s="411">
        <v>2</v>
      </c>
      <c r="M623" s="411">
        <v>1</v>
      </c>
      <c r="N623" s="411">
        <v>2</v>
      </c>
      <c r="O623" s="412">
        <v>1</v>
      </c>
      <c r="P623" s="411">
        <f t="shared" si="181"/>
        <v>11</v>
      </c>
      <c r="Q623" s="411">
        <f t="shared" si="182"/>
        <v>5</v>
      </c>
      <c r="R623" s="411">
        <f t="shared" si="183"/>
        <v>1.4482758620689655</v>
      </c>
      <c r="S623" s="411">
        <f t="shared" si="184"/>
        <v>4.5517241379310347</v>
      </c>
      <c r="T623" s="411">
        <v>0</v>
      </c>
      <c r="U623" s="411">
        <v>0</v>
      </c>
      <c r="V623" s="411">
        <v>0</v>
      </c>
      <c r="W623" s="411">
        <v>0</v>
      </c>
      <c r="X623" s="411">
        <v>0</v>
      </c>
      <c r="Y623" s="411">
        <v>0</v>
      </c>
      <c r="Z623" s="411">
        <v>0</v>
      </c>
      <c r="AA623" s="411">
        <v>0</v>
      </c>
      <c r="AB623" s="411">
        <v>0</v>
      </c>
      <c r="AC623" s="411">
        <v>0</v>
      </c>
      <c r="AD623" s="411">
        <v>0</v>
      </c>
      <c r="AE623" s="412">
        <v>0</v>
      </c>
      <c r="AF623" s="411">
        <f t="shared" si="185"/>
        <v>0</v>
      </c>
      <c r="AG623" s="411">
        <v>0</v>
      </c>
      <c r="AH623" s="411">
        <v>0</v>
      </c>
      <c r="AI623" s="411">
        <v>0</v>
      </c>
      <c r="AJ623" s="411">
        <v>0</v>
      </c>
      <c r="AK623" s="411">
        <v>0</v>
      </c>
      <c r="AL623" s="411">
        <v>0</v>
      </c>
      <c r="AM623" s="411">
        <v>0</v>
      </c>
      <c r="AN623" s="411">
        <v>0</v>
      </c>
      <c r="AO623" s="411">
        <v>0</v>
      </c>
      <c r="AP623" s="411">
        <v>0</v>
      </c>
      <c r="AQ623" s="411">
        <v>0</v>
      </c>
      <c r="AR623" s="412">
        <v>0</v>
      </c>
      <c r="AS623" s="411">
        <f t="shared" si="186"/>
        <v>0</v>
      </c>
      <c r="AT623" s="411">
        <f t="shared" si="187"/>
        <v>0</v>
      </c>
      <c r="AU623" s="411">
        <f t="shared" si="188"/>
        <v>0</v>
      </c>
      <c r="AV623" s="411">
        <f t="shared" si="189"/>
        <v>0</v>
      </c>
      <c r="AW623" s="411">
        <v>0</v>
      </c>
      <c r="AX623" s="411">
        <v>0</v>
      </c>
      <c r="AY623" s="411">
        <v>0</v>
      </c>
      <c r="AZ623" s="411">
        <v>0</v>
      </c>
      <c r="BA623" s="411">
        <v>0</v>
      </c>
      <c r="BB623" s="411">
        <v>0</v>
      </c>
      <c r="BC623" s="411">
        <v>0</v>
      </c>
      <c r="BD623" s="411">
        <v>0</v>
      </c>
      <c r="BE623" s="411">
        <v>0</v>
      </c>
      <c r="BF623" s="411">
        <v>0</v>
      </c>
      <c r="BG623" s="411">
        <v>0</v>
      </c>
      <c r="BH623" s="412">
        <v>0</v>
      </c>
      <c r="BI623" s="411">
        <f t="shared" si="190"/>
        <v>0</v>
      </c>
      <c r="BJ623" s="411">
        <v>0</v>
      </c>
      <c r="BK623" s="411">
        <v>0</v>
      </c>
      <c r="BL623" s="411">
        <v>0</v>
      </c>
      <c r="BM623" s="411">
        <v>0</v>
      </c>
      <c r="BN623" s="411">
        <v>0</v>
      </c>
      <c r="BO623" s="411">
        <v>0</v>
      </c>
      <c r="BP623" s="411">
        <v>0</v>
      </c>
      <c r="BQ623" s="411">
        <v>0</v>
      </c>
      <c r="BR623" s="411">
        <v>0</v>
      </c>
      <c r="BS623" s="411">
        <v>0</v>
      </c>
      <c r="BT623" s="411">
        <v>0</v>
      </c>
      <c r="BU623" s="412">
        <v>0</v>
      </c>
      <c r="BV623" s="411">
        <f t="shared" si="191"/>
        <v>0</v>
      </c>
      <c r="BW623" s="411">
        <v>0</v>
      </c>
      <c r="BX623" s="411">
        <v>0</v>
      </c>
      <c r="BY623" s="411">
        <v>0</v>
      </c>
      <c r="BZ623" s="411">
        <v>0</v>
      </c>
      <c r="CA623" s="411">
        <v>0</v>
      </c>
      <c r="CB623" s="411">
        <v>0</v>
      </c>
      <c r="CC623" s="411">
        <v>0</v>
      </c>
      <c r="CD623" s="411">
        <v>0</v>
      </c>
      <c r="CE623" s="411">
        <v>0</v>
      </c>
      <c r="CF623" s="411">
        <v>0</v>
      </c>
      <c r="CG623" s="411">
        <v>0</v>
      </c>
      <c r="CH623" s="412">
        <v>0</v>
      </c>
      <c r="CI623" s="411">
        <f t="shared" si="192"/>
        <v>0</v>
      </c>
      <c r="CJ623" s="411">
        <v>0</v>
      </c>
      <c r="CK623" s="411">
        <v>0</v>
      </c>
      <c r="CL623" s="411">
        <v>0</v>
      </c>
      <c r="CM623" s="411">
        <v>0</v>
      </c>
      <c r="CN623" s="411">
        <v>0</v>
      </c>
      <c r="CO623" s="411">
        <v>0</v>
      </c>
      <c r="CP623" s="411">
        <v>0</v>
      </c>
      <c r="CQ623" s="411">
        <v>0</v>
      </c>
      <c r="CR623" s="411">
        <v>0</v>
      </c>
      <c r="CS623" s="411">
        <v>0</v>
      </c>
      <c r="CT623" s="411">
        <v>0</v>
      </c>
      <c r="CU623" s="412">
        <v>0</v>
      </c>
      <c r="CV623" s="411">
        <f t="shared" si="193"/>
        <v>0</v>
      </c>
      <c r="CW623" s="411">
        <v>0</v>
      </c>
      <c r="CX623" s="411">
        <v>0</v>
      </c>
      <c r="CY623" s="411">
        <v>0</v>
      </c>
      <c r="CZ623" s="411">
        <v>0</v>
      </c>
      <c r="DA623" s="411">
        <v>0</v>
      </c>
      <c r="DB623" s="411">
        <v>0</v>
      </c>
      <c r="DC623" s="411">
        <v>0</v>
      </c>
      <c r="DD623" s="411">
        <v>0</v>
      </c>
      <c r="DE623" s="411">
        <v>0</v>
      </c>
      <c r="DF623" s="411">
        <v>0</v>
      </c>
      <c r="DG623" s="411">
        <v>0</v>
      </c>
      <c r="DH623" s="412">
        <v>0</v>
      </c>
      <c r="DI623" s="411">
        <f t="shared" si="194"/>
        <v>0</v>
      </c>
      <c r="DJ623" s="411">
        <v>0</v>
      </c>
      <c r="DK623" s="411">
        <v>0</v>
      </c>
      <c r="DL623" s="411">
        <v>0</v>
      </c>
      <c r="DM623" s="411">
        <v>0</v>
      </c>
      <c r="DN623" s="411">
        <v>0</v>
      </c>
      <c r="DO623" s="411">
        <v>0</v>
      </c>
      <c r="DP623" s="411">
        <v>0</v>
      </c>
      <c r="DQ623" s="411">
        <v>0</v>
      </c>
      <c r="DR623" s="411">
        <v>0</v>
      </c>
      <c r="DS623" s="411">
        <v>0</v>
      </c>
      <c r="DT623" s="411">
        <v>0</v>
      </c>
      <c r="DU623" s="412">
        <v>0</v>
      </c>
      <c r="DV623" s="411">
        <f t="shared" si="195"/>
        <v>0</v>
      </c>
      <c r="DW623" s="412">
        <v>0</v>
      </c>
      <c r="DX623" s="412">
        <v>0</v>
      </c>
      <c r="DY623" s="412">
        <v>0</v>
      </c>
      <c r="DZ623" s="412">
        <v>0</v>
      </c>
      <c r="EA623" s="412">
        <v>0</v>
      </c>
      <c r="EB623" s="412">
        <v>0</v>
      </c>
      <c r="EC623" s="412">
        <v>0</v>
      </c>
      <c r="ED623" s="412">
        <v>0</v>
      </c>
      <c r="EE623" s="412">
        <v>0</v>
      </c>
      <c r="EF623" s="412">
        <v>0</v>
      </c>
      <c r="EG623" s="412">
        <v>0</v>
      </c>
      <c r="EH623" s="412">
        <v>0</v>
      </c>
      <c r="EI623" s="411">
        <f t="shared" si="196"/>
        <v>0</v>
      </c>
      <c r="EK623" s="411">
        <f t="shared" si="197"/>
        <v>11</v>
      </c>
      <c r="EL623" s="7">
        <f t="shared" si="198"/>
        <v>-11</v>
      </c>
    </row>
    <row r="624" spans="1:142">
      <c r="A624" s="365" t="str">
        <f t="shared" si="180"/>
        <v xml:space="preserve"> 111</v>
      </c>
      <c r="B624" s="370" t="s">
        <v>955</v>
      </c>
      <c r="C624" s="370" t="s">
        <v>1175</v>
      </c>
      <c r="D624" s="411">
        <v>3</v>
      </c>
      <c r="E624" s="411">
        <v>1</v>
      </c>
      <c r="F624" s="411">
        <v>0</v>
      </c>
      <c r="G624" s="411">
        <v>0</v>
      </c>
      <c r="H624" s="411">
        <v>1</v>
      </c>
      <c r="I624" s="411">
        <v>0</v>
      </c>
      <c r="J624" s="411">
        <v>0</v>
      </c>
      <c r="K624" s="411">
        <v>0</v>
      </c>
      <c r="L624" s="411">
        <v>1</v>
      </c>
      <c r="M624" s="411">
        <v>1</v>
      </c>
      <c r="N624" s="411">
        <v>2</v>
      </c>
      <c r="O624" s="412">
        <v>0</v>
      </c>
      <c r="P624" s="411">
        <f t="shared" si="181"/>
        <v>9</v>
      </c>
      <c r="Q624" s="411">
        <f t="shared" si="182"/>
        <v>5</v>
      </c>
      <c r="R624" s="411">
        <f t="shared" si="183"/>
        <v>0.72413793103448276</v>
      </c>
      <c r="S624" s="411">
        <f t="shared" si="184"/>
        <v>3.2758620689655173</v>
      </c>
      <c r="T624" s="411">
        <v>0</v>
      </c>
      <c r="U624" s="411">
        <v>0</v>
      </c>
      <c r="V624" s="411">
        <v>0</v>
      </c>
      <c r="W624" s="411">
        <v>0</v>
      </c>
      <c r="X624" s="411">
        <v>0</v>
      </c>
      <c r="Y624" s="411">
        <v>0</v>
      </c>
      <c r="Z624" s="411">
        <v>0</v>
      </c>
      <c r="AA624" s="411">
        <v>0</v>
      </c>
      <c r="AB624" s="411">
        <v>0</v>
      </c>
      <c r="AC624" s="411">
        <v>0</v>
      </c>
      <c r="AD624" s="411">
        <v>0</v>
      </c>
      <c r="AE624" s="412">
        <v>0</v>
      </c>
      <c r="AF624" s="411">
        <f t="shared" si="185"/>
        <v>0</v>
      </c>
      <c r="AG624" s="411">
        <v>0</v>
      </c>
      <c r="AH624" s="411">
        <v>0</v>
      </c>
      <c r="AI624" s="411">
        <v>0</v>
      </c>
      <c r="AJ624" s="411">
        <v>0</v>
      </c>
      <c r="AK624" s="411">
        <v>0</v>
      </c>
      <c r="AL624" s="411">
        <v>0</v>
      </c>
      <c r="AM624" s="411">
        <v>0</v>
      </c>
      <c r="AN624" s="411">
        <v>0</v>
      </c>
      <c r="AO624" s="411">
        <v>0</v>
      </c>
      <c r="AP624" s="411">
        <v>0</v>
      </c>
      <c r="AQ624" s="411">
        <v>0</v>
      </c>
      <c r="AR624" s="412">
        <v>0</v>
      </c>
      <c r="AS624" s="411">
        <f t="shared" si="186"/>
        <v>0</v>
      </c>
      <c r="AT624" s="411">
        <f t="shared" si="187"/>
        <v>0</v>
      </c>
      <c r="AU624" s="411">
        <f t="shared" si="188"/>
        <v>0</v>
      </c>
      <c r="AV624" s="411">
        <f t="shared" si="189"/>
        <v>0</v>
      </c>
      <c r="AW624" s="411">
        <v>0</v>
      </c>
      <c r="AX624" s="411">
        <v>0</v>
      </c>
      <c r="AY624" s="411">
        <v>0</v>
      </c>
      <c r="AZ624" s="411">
        <v>0</v>
      </c>
      <c r="BA624" s="411">
        <v>0</v>
      </c>
      <c r="BB624" s="411">
        <v>0</v>
      </c>
      <c r="BC624" s="411">
        <v>0</v>
      </c>
      <c r="BD624" s="411">
        <v>0</v>
      </c>
      <c r="BE624" s="411">
        <v>0</v>
      </c>
      <c r="BF624" s="411">
        <v>0</v>
      </c>
      <c r="BG624" s="411">
        <v>0</v>
      </c>
      <c r="BH624" s="412">
        <v>0</v>
      </c>
      <c r="BI624" s="411">
        <f t="shared" si="190"/>
        <v>0</v>
      </c>
      <c r="BJ624" s="411">
        <v>0</v>
      </c>
      <c r="BK624" s="411">
        <v>0</v>
      </c>
      <c r="BL624" s="411">
        <v>0</v>
      </c>
      <c r="BM624" s="411">
        <v>0</v>
      </c>
      <c r="BN624" s="411">
        <v>0</v>
      </c>
      <c r="BO624" s="411">
        <v>0</v>
      </c>
      <c r="BP624" s="411">
        <v>0</v>
      </c>
      <c r="BQ624" s="411">
        <v>0</v>
      </c>
      <c r="BR624" s="411">
        <v>0</v>
      </c>
      <c r="BS624" s="411">
        <v>0</v>
      </c>
      <c r="BT624" s="411">
        <v>0</v>
      </c>
      <c r="BU624" s="412">
        <v>0</v>
      </c>
      <c r="BV624" s="411">
        <f t="shared" si="191"/>
        <v>0</v>
      </c>
      <c r="BW624" s="411">
        <v>0</v>
      </c>
      <c r="BX624" s="411">
        <v>0</v>
      </c>
      <c r="BY624" s="411">
        <v>0</v>
      </c>
      <c r="BZ624" s="411">
        <v>0</v>
      </c>
      <c r="CA624" s="411">
        <v>0</v>
      </c>
      <c r="CB624" s="411">
        <v>0</v>
      </c>
      <c r="CC624" s="411">
        <v>0</v>
      </c>
      <c r="CD624" s="411">
        <v>0</v>
      </c>
      <c r="CE624" s="411">
        <v>0</v>
      </c>
      <c r="CF624" s="411">
        <v>0</v>
      </c>
      <c r="CG624" s="411">
        <v>0</v>
      </c>
      <c r="CH624" s="412">
        <v>0</v>
      </c>
      <c r="CI624" s="411">
        <f t="shared" si="192"/>
        <v>0</v>
      </c>
      <c r="CJ624" s="411">
        <v>0</v>
      </c>
      <c r="CK624" s="411">
        <v>0</v>
      </c>
      <c r="CL624" s="411">
        <v>0</v>
      </c>
      <c r="CM624" s="411">
        <v>0</v>
      </c>
      <c r="CN624" s="411">
        <v>0</v>
      </c>
      <c r="CO624" s="411">
        <v>0</v>
      </c>
      <c r="CP624" s="411">
        <v>0</v>
      </c>
      <c r="CQ624" s="411">
        <v>0</v>
      </c>
      <c r="CR624" s="411">
        <v>0</v>
      </c>
      <c r="CS624" s="411">
        <v>0</v>
      </c>
      <c r="CT624" s="411">
        <v>0</v>
      </c>
      <c r="CU624" s="412">
        <v>0</v>
      </c>
      <c r="CV624" s="411">
        <f t="shared" si="193"/>
        <v>0</v>
      </c>
      <c r="CW624" s="411">
        <v>0</v>
      </c>
      <c r="CX624" s="411">
        <v>0</v>
      </c>
      <c r="CY624" s="411">
        <v>0</v>
      </c>
      <c r="CZ624" s="411">
        <v>0</v>
      </c>
      <c r="DA624" s="411">
        <v>0</v>
      </c>
      <c r="DB624" s="411">
        <v>0</v>
      </c>
      <c r="DC624" s="411">
        <v>0</v>
      </c>
      <c r="DD624" s="411">
        <v>0</v>
      </c>
      <c r="DE624" s="411">
        <v>0</v>
      </c>
      <c r="DF624" s="411">
        <v>0</v>
      </c>
      <c r="DG624" s="411">
        <v>0</v>
      </c>
      <c r="DH624" s="412">
        <v>0</v>
      </c>
      <c r="DI624" s="411">
        <f t="shared" si="194"/>
        <v>0</v>
      </c>
      <c r="DJ624" s="411">
        <v>0</v>
      </c>
      <c r="DK624" s="411">
        <v>0</v>
      </c>
      <c r="DL624" s="411">
        <v>0</v>
      </c>
      <c r="DM624" s="411">
        <v>0</v>
      </c>
      <c r="DN624" s="411">
        <v>0</v>
      </c>
      <c r="DO624" s="411">
        <v>0</v>
      </c>
      <c r="DP624" s="411">
        <v>0</v>
      </c>
      <c r="DQ624" s="411">
        <v>0</v>
      </c>
      <c r="DR624" s="411">
        <v>0</v>
      </c>
      <c r="DS624" s="411">
        <v>0</v>
      </c>
      <c r="DT624" s="411">
        <v>0</v>
      </c>
      <c r="DU624" s="412">
        <v>0</v>
      </c>
      <c r="DV624" s="411">
        <f t="shared" si="195"/>
        <v>0</v>
      </c>
      <c r="DW624" s="412">
        <v>0</v>
      </c>
      <c r="DX624" s="412">
        <v>0</v>
      </c>
      <c r="DY624" s="412">
        <v>0</v>
      </c>
      <c r="DZ624" s="412">
        <v>0</v>
      </c>
      <c r="EA624" s="412">
        <v>0</v>
      </c>
      <c r="EB624" s="412">
        <v>0</v>
      </c>
      <c r="EC624" s="412">
        <v>0</v>
      </c>
      <c r="ED624" s="412">
        <v>0</v>
      </c>
      <c r="EE624" s="412">
        <v>0</v>
      </c>
      <c r="EF624" s="412">
        <v>0</v>
      </c>
      <c r="EG624" s="412">
        <v>0</v>
      </c>
      <c r="EH624" s="412">
        <v>0</v>
      </c>
      <c r="EI624" s="411">
        <f t="shared" si="196"/>
        <v>0</v>
      </c>
      <c r="EK624" s="411">
        <f t="shared" si="197"/>
        <v>9</v>
      </c>
      <c r="EL624" s="7">
        <f t="shared" si="198"/>
        <v>-9</v>
      </c>
    </row>
    <row r="625" spans="1:142">
      <c r="A625" s="365" t="str">
        <f t="shared" si="180"/>
        <v xml:space="preserve"> 111</v>
      </c>
      <c r="B625" s="370" t="s">
        <v>955</v>
      </c>
      <c r="C625" s="370" t="s">
        <v>1176</v>
      </c>
      <c r="D625" s="411">
        <v>0</v>
      </c>
      <c r="E625" s="411">
        <v>0</v>
      </c>
      <c r="F625" s="411">
        <v>1</v>
      </c>
      <c r="G625" s="411">
        <v>1</v>
      </c>
      <c r="H625" s="411">
        <v>1</v>
      </c>
      <c r="I625" s="411">
        <v>1</v>
      </c>
      <c r="J625" s="411">
        <v>2</v>
      </c>
      <c r="K625" s="411">
        <v>1</v>
      </c>
      <c r="L625" s="411">
        <v>1</v>
      </c>
      <c r="M625" s="411">
        <v>0</v>
      </c>
      <c r="N625" s="411">
        <v>1</v>
      </c>
      <c r="O625" s="412">
        <v>1</v>
      </c>
      <c r="P625" s="411">
        <f t="shared" si="181"/>
        <v>10</v>
      </c>
      <c r="Q625" s="411">
        <f t="shared" si="182"/>
        <v>5.935483870967742</v>
      </c>
      <c r="R625" s="411">
        <f t="shared" si="183"/>
        <v>1.7886540600667407</v>
      </c>
      <c r="S625" s="411">
        <f t="shared" si="184"/>
        <v>2.2758620689655173</v>
      </c>
      <c r="T625" s="411">
        <v>0</v>
      </c>
      <c r="U625" s="411">
        <v>0</v>
      </c>
      <c r="V625" s="411">
        <v>0</v>
      </c>
      <c r="W625" s="411">
        <v>0</v>
      </c>
      <c r="X625" s="411">
        <v>0</v>
      </c>
      <c r="Y625" s="411">
        <v>0</v>
      </c>
      <c r="Z625" s="411">
        <v>0</v>
      </c>
      <c r="AA625" s="411">
        <v>0</v>
      </c>
      <c r="AB625" s="411">
        <v>0</v>
      </c>
      <c r="AC625" s="411">
        <v>0</v>
      </c>
      <c r="AD625" s="411">
        <v>0</v>
      </c>
      <c r="AE625" s="412">
        <v>0</v>
      </c>
      <c r="AF625" s="411">
        <f t="shared" si="185"/>
        <v>0</v>
      </c>
      <c r="AG625" s="411">
        <v>0</v>
      </c>
      <c r="AH625" s="411">
        <v>0</v>
      </c>
      <c r="AI625" s="411">
        <v>0</v>
      </c>
      <c r="AJ625" s="411">
        <v>0</v>
      </c>
      <c r="AK625" s="411">
        <v>0</v>
      </c>
      <c r="AL625" s="411">
        <v>0</v>
      </c>
      <c r="AM625" s="411">
        <v>0</v>
      </c>
      <c r="AN625" s="411">
        <v>0</v>
      </c>
      <c r="AO625" s="411">
        <v>0</v>
      </c>
      <c r="AP625" s="411">
        <v>0</v>
      </c>
      <c r="AQ625" s="411">
        <v>0</v>
      </c>
      <c r="AR625" s="412">
        <v>0</v>
      </c>
      <c r="AS625" s="411">
        <f t="shared" si="186"/>
        <v>0</v>
      </c>
      <c r="AT625" s="411">
        <f t="shared" si="187"/>
        <v>0</v>
      </c>
      <c r="AU625" s="411">
        <f t="shared" si="188"/>
        <v>0</v>
      </c>
      <c r="AV625" s="411">
        <f t="shared" si="189"/>
        <v>0</v>
      </c>
      <c r="AW625" s="411">
        <v>0</v>
      </c>
      <c r="AX625" s="411">
        <v>0</v>
      </c>
      <c r="AY625" s="411">
        <v>0</v>
      </c>
      <c r="AZ625" s="411">
        <v>0</v>
      </c>
      <c r="BA625" s="411">
        <v>0</v>
      </c>
      <c r="BB625" s="411">
        <v>0</v>
      </c>
      <c r="BC625" s="411">
        <v>0</v>
      </c>
      <c r="BD625" s="411">
        <v>0</v>
      </c>
      <c r="BE625" s="411">
        <v>0</v>
      </c>
      <c r="BF625" s="411">
        <v>0</v>
      </c>
      <c r="BG625" s="411">
        <v>0</v>
      </c>
      <c r="BH625" s="412">
        <v>0</v>
      </c>
      <c r="BI625" s="411">
        <f t="shared" si="190"/>
        <v>0</v>
      </c>
      <c r="BJ625" s="411">
        <v>0</v>
      </c>
      <c r="BK625" s="411">
        <v>0</v>
      </c>
      <c r="BL625" s="411">
        <v>0</v>
      </c>
      <c r="BM625" s="411">
        <v>0</v>
      </c>
      <c r="BN625" s="411">
        <v>0</v>
      </c>
      <c r="BO625" s="411">
        <v>0</v>
      </c>
      <c r="BP625" s="411">
        <v>0</v>
      </c>
      <c r="BQ625" s="411">
        <v>0</v>
      </c>
      <c r="BR625" s="411">
        <v>0</v>
      </c>
      <c r="BS625" s="411">
        <v>0</v>
      </c>
      <c r="BT625" s="411">
        <v>0</v>
      </c>
      <c r="BU625" s="412">
        <v>0</v>
      </c>
      <c r="BV625" s="411">
        <f t="shared" si="191"/>
        <v>0</v>
      </c>
      <c r="BW625" s="411">
        <v>0</v>
      </c>
      <c r="BX625" s="411">
        <v>0</v>
      </c>
      <c r="BY625" s="411">
        <v>0</v>
      </c>
      <c r="BZ625" s="411">
        <v>0</v>
      </c>
      <c r="CA625" s="411">
        <v>0</v>
      </c>
      <c r="CB625" s="411">
        <v>0</v>
      </c>
      <c r="CC625" s="411">
        <v>0</v>
      </c>
      <c r="CD625" s="411">
        <v>0</v>
      </c>
      <c r="CE625" s="411">
        <v>0</v>
      </c>
      <c r="CF625" s="411">
        <v>0</v>
      </c>
      <c r="CG625" s="411">
        <v>0</v>
      </c>
      <c r="CH625" s="412">
        <v>0</v>
      </c>
      <c r="CI625" s="411">
        <f t="shared" si="192"/>
        <v>0</v>
      </c>
      <c r="CJ625" s="411">
        <v>0</v>
      </c>
      <c r="CK625" s="411">
        <v>0</v>
      </c>
      <c r="CL625" s="411">
        <v>0</v>
      </c>
      <c r="CM625" s="411">
        <v>0</v>
      </c>
      <c r="CN625" s="411">
        <v>0</v>
      </c>
      <c r="CO625" s="411">
        <v>0</v>
      </c>
      <c r="CP625" s="411">
        <v>0</v>
      </c>
      <c r="CQ625" s="411">
        <v>0</v>
      </c>
      <c r="CR625" s="411">
        <v>0</v>
      </c>
      <c r="CS625" s="411">
        <v>0</v>
      </c>
      <c r="CT625" s="411">
        <v>0</v>
      </c>
      <c r="CU625" s="412">
        <v>0</v>
      </c>
      <c r="CV625" s="411">
        <f t="shared" si="193"/>
        <v>0</v>
      </c>
      <c r="CW625" s="411">
        <v>0</v>
      </c>
      <c r="CX625" s="411">
        <v>0</v>
      </c>
      <c r="CY625" s="411">
        <v>0</v>
      </c>
      <c r="CZ625" s="411">
        <v>0</v>
      </c>
      <c r="DA625" s="411">
        <v>0</v>
      </c>
      <c r="DB625" s="411">
        <v>0</v>
      </c>
      <c r="DC625" s="411">
        <v>0</v>
      </c>
      <c r="DD625" s="411">
        <v>0</v>
      </c>
      <c r="DE625" s="411">
        <v>0</v>
      </c>
      <c r="DF625" s="411">
        <v>0</v>
      </c>
      <c r="DG625" s="411">
        <v>0</v>
      </c>
      <c r="DH625" s="412">
        <v>0</v>
      </c>
      <c r="DI625" s="411">
        <f t="shared" si="194"/>
        <v>0</v>
      </c>
      <c r="DJ625" s="411">
        <v>0</v>
      </c>
      <c r="DK625" s="411">
        <v>0</v>
      </c>
      <c r="DL625" s="411">
        <v>0</v>
      </c>
      <c r="DM625" s="411">
        <v>0</v>
      </c>
      <c r="DN625" s="411">
        <v>0</v>
      </c>
      <c r="DO625" s="411">
        <v>0</v>
      </c>
      <c r="DP625" s="411">
        <v>0</v>
      </c>
      <c r="DQ625" s="411">
        <v>0</v>
      </c>
      <c r="DR625" s="411">
        <v>0</v>
      </c>
      <c r="DS625" s="411">
        <v>0</v>
      </c>
      <c r="DT625" s="411">
        <v>0</v>
      </c>
      <c r="DU625" s="412">
        <v>0</v>
      </c>
      <c r="DV625" s="411">
        <f t="shared" si="195"/>
        <v>0</v>
      </c>
      <c r="DW625" s="412">
        <v>0</v>
      </c>
      <c r="DX625" s="412">
        <v>0</v>
      </c>
      <c r="DY625" s="412">
        <v>0</v>
      </c>
      <c r="DZ625" s="412">
        <v>0</v>
      </c>
      <c r="EA625" s="412">
        <v>0</v>
      </c>
      <c r="EB625" s="412">
        <v>0</v>
      </c>
      <c r="EC625" s="412">
        <v>0</v>
      </c>
      <c r="ED625" s="412">
        <v>0</v>
      </c>
      <c r="EE625" s="412">
        <v>0</v>
      </c>
      <c r="EF625" s="412">
        <v>0</v>
      </c>
      <c r="EG625" s="412">
        <v>0</v>
      </c>
      <c r="EH625" s="412">
        <v>0</v>
      </c>
      <c r="EI625" s="411">
        <f t="shared" si="196"/>
        <v>0</v>
      </c>
      <c r="EK625" s="411">
        <f t="shared" si="197"/>
        <v>10</v>
      </c>
      <c r="EL625" s="7">
        <f t="shared" si="198"/>
        <v>-10</v>
      </c>
    </row>
    <row r="626" spans="1:142">
      <c r="A626" s="365" t="str">
        <f t="shared" si="180"/>
        <v xml:space="preserve"> 111</v>
      </c>
      <c r="B626" s="370" t="s">
        <v>955</v>
      </c>
      <c r="C626" s="370" t="s">
        <v>1177</v>
      </c>
      <c r="D626" s="411">
        <v>2</v>
      </c>
      <c r="E626" s="411">
        <v>0</v>
      </c>
      <c r="F626" s="411">
        <v>0</v>
      </c>
      <c r="G626" s="411">
        <v>1</v>
      </c>
      <c r="H626" s="411">
        <v>1</v>
      </c>
      <c r="I626" s="411">
        <v>0</v>
      </c>
      <c r="J626" s="411">
        <v>0</v>
      </c>
      <c r="K626" s="411">
        <v>0</v>
      </c>
      <c r="L626" s="411">
        <v>2</v>
      </c>
      <c r="M626" s="411">
        <v>1</v>
      </c>
      <c r="N626" s="411">
        <v>2</v>
      </c>
      <c r="O626" s="412">
        <v>1</v>
      </c>
      <c r="P626" s="411">
        <f t="shared" si="181"/>
        <v>10</v>
      </c>
      <c r="Q626" s="411">
        <f t="shared" si="182"/>
        <v>4</v>
      </c>
      <c r="R626" s="411">
        <f t="shared" si="183"/>
        <v>1.4482758620689655</v>
      </c>
      <c r="S626" s="411">
        <f t="shared" si="184"/>
        <v>4.5517241379310347</v>
      </c>
      <c r="T626" s="411">
        <v>0</v>
      </c>
      <c r="U626" s="411">
        <v>0</v>
      </c>
      <c r="V626" s="411">
        <v>0</v>
      </c>
      <c r="W626" s="411">
        <v>0</v>
      </c>
      <c r="X626" s="411">
        <v>0</v>
      </c>
      <c r="Y626" s="411">
        <v>0</v>
      </c>
      <c r="Z626" s="411">
        <v>0</v>
      </c>
      <c r="AA626" s="411">
        <v>0</v>
      </c>
      <c r="AB626" s="411">
        <v>0</v>
      </c>
      <c r="AC626" s="411">
        <v>0</v>
      </c>
      <c r="AD626" s="411">
        <v>0</v>
      </c>
      <c r="AE626" s="412">
        <v>0</v>
      </c>
      <c r="AF626" s="411">
        <f t="shared" si="185"/>
        <v>0</v>
      </c>
      <c r="AG626" s="411">
        <v>0</v>
      </c>
      <c r="AH626" s="411">
        <v>0</v>
      </c>
      <c r="AI626" s="411">
        <v>0</v>
      </c>
      <c r="AJ626" s="411">
        <v>0</v>
      </c>
      <c r="AK626" s="411">
        <v>0</v>
      </c>
      <c r="AL626" s="411">
        <v>0</v>
      </c>
      <c r="AM626" s="411">
        <v>0</v>
      </c>
      <c r="AN626" s="411">
        <v>0</v>
      </c>
      <c r="AO626" s="411">
        <v>0</v>
      </c>
      <c r="AP626" s="411">
        <v>0</v>
      </c>
      <c r="AQ626" s="411">
        <v>0</v>
      </c>
      <c r="AR626" s="412">
        <v>0</v>
      </c>
      <c r="AS626" s="411">
        <f t="shared" si="186"/>
        <v>0</v>
      </c>
      <c r="AT626" s="411">
        <f t="shared" si="187"/>
        <v>0</v>
      </c>
      <c r="AU626" s="411">
        <f t="shared" si="188"/>
        <v>0</v>
      </c>
      <c r="AV626" s="411">
        <f t="shared" si="189"/>
        <v>0</v>
      </c>
      <c r="AW626" s="411">
        <v>0</v>
      </c>
      <c r="AX626" s="411">
        <v>0</v>
      </c>
      <c r="AY626" s="411">
        <v>0</v>
      </c>
      <c r="AZ626" s="411">
        <v>0</v>
      </c>
      <c r="BA626" s="411">
        <v>0</v>
      </c>
      <c r="BB626" s="411">
        <v>0</v>
      </c>
      <c r="BC626" s="411">
        <v>0</v>
      </c>
      <c r="BD626" s="411">
        <v>0</v>
      </c>
      <c r="BE626" s="411">
        <v>0</v>
      </c>
      <c r="BF626" s="411">
        <v>0</v>
      </c>
      <c r="BG626" s="411">
        <v>0</v>
      </c>
      <c r="BH626" s="412">
        <v>0</v>
      </c>
      <c r="BI626" s="411">
        <f t="shared" si="190"/>
        <v>0</v>
      </c>
      <c r="BJ626" s="411">
        <v>0</v>
      </c>
      <c r="BK626" s="411">
        <v>0</v>
      </c>
      <c r="BL626" s="411">
        <v>0</v>
      </c>
      <c r="BM626" s="411">
        <v>0</v>
      </c>
      <c r="BN626" s="411">
        <v>0</v>
      </c>
      <c r="BO626" s="411">
        <v>0</v>
      </c>
      <c r="BP626" s="411">
        <v>0</v>
      </c>
      <c r="BQ626" s="411">
        <v>0</v>
      </c>
      <c r="BR626" s="411">
        <v>0</v>
      </c>
      <c r="BS626" s="411">
        <v>0</v>
      </c>
      <c r="BT626" s="411">
        <v>0</v>
      </c>
      <c r="BU626" s="412">
        <v>0</v>
      </c>
      <c r="BV626" s="411">
        <f t="shared" si="191"/>
        <v>0</v>
      </c>
      <c r="BW626" s="411">
        <v>0</v>
      </c>
      <c r="BX626" s="411">
        <v>0</v>
      </c>
      <c r="BY626" s="411">
        <v>0</v>
      </c>
      <c r="BZ626" s="411">
        <v>0</v>
      </c>
      <c r="CA626" s="411">
        <v>0</v>
      </c>
      <c r="CB626" s="411">
        <v>0</v>
      </c>
      <c r="CC626" s="411">
        <v>0</v>
      </c>
      <c r="CD626" s="411">
        <v>0</v>
      </c>
      <c r="CE626" s="411">
        <v>0</v>
      </c>
      <c r="CF626" s="411">
        <v>0</v>
      </c>
      <c r="CG626" s="411">
        <v>0</v>
      </c>
      <c r="CH626" s="412">
        <v>0</v>
      </c>
      <c r="CI626" s="411">
        <f t="shared" si="192"/>
        <v>0</v>
      </c>
      <c r="CJ626" s="411">
        <v>0</v>
      </c>
      <c r="CK626" s="411">
        <v>0</v>
      </c>
      <c r="CL626" s="411">
        <v>0</v>
      </c>
      <c r="CM626" s="411">
        <v>0</v>
      </c>
      <c r="CN626" s="411">
        <v>0</v>
      </c>
      <c r="CO626" s="411">
        <v>0</v>
      </c>
      <c r="CP626" s="411">
        <v>0</v>
      </c>
      <c r="CQ626" s="411">
        <v>0</v>
      </c>
      <c r="CR626" s="411">
        <v>0</v>
      </c>
      <c r="CS626" s="411">
        <v>0</v>
      </c>
      <c r="CT626" s="411">
        <v>0</v>
      </c>
      <c r="CU626" s="412">
        <v>0</v>
      </c>
      <c r="CV626" s="411">
        <f t="shared" si="193"/>
        <v>0</v>
      </c>
      <c r="CW626" s="411">
        <v>0</v>
      </c>
      <c r="CX626" s="411">
        <v>0</v>
      </c>
      <c r="CY626" s="411">
        <v>0</v>
      </c>
      <c r="CZ626" s="411">
        <v>0</v>
      </c>
      <c r="DA626" s="411">
        <v>0</v>
      </c>
      <c r="DB626" s="411">
        <v>0</v>
      </c>
      <c r="DC626" s="411">
        <v>0</v>
      </c>
      <c r="DD626" s="411">
        <v>0</v>
      </c>
      <c r="DE626" s="411">
        <v>0</v>
      </c>
      <c r="DF626" s="411">
        <v>0</v>
      </c>
      <c r="DG626" s="411">
        <v>0</v>
      </c>
      <c r="DH626" s="412">
        <v>0</v>
      </c>
      <c r="DI626" s="411">
        <f t="shared" si="194"/>
        <v>0</v>
      </c>
      <c r="DJ626" s="411">
        <v>0</v>
      </c>
      <c r="DK626" s="411">
        <v>0</v>
      </c>
      <c r="DL626" s="411">
        <v>0</v>
      </c>
      <c r="DM626" s="411">
        <v>0</v>
      </c>
      <c r="DN626" s="411">
        <v>0</v>
      </c>
      <c r="DO626" s="411">
        <v>0</v>
      </c>
      <c r="DP626" s="411">
        <v>0</v>
      </c>
      <c r="DQ626" s="411">
        <v>0</v>
      </c>
      <c r="DR626" s="411">
        <v>0</v>
      </c>
      <c r="DS626" s="411">
        <v>0</v>
      </c>
      <c r="DT626" s="411">
        <v>0</v>
      </c>
      <c r="DU626" s="412">
        <v>0</v>
      </c>
      <c r="DV626" s="411">
        <f t="shared" si="195"/>
        <v>0</v>
      </c>
      <c r="DW626" s="412">
        <v>0</v>
      </c>
      <c r="DX626" s="412">
        <v>0</v>
      </c>
      <c r="DY626" s="412">
        <v>0</v>
      </c>
      <c r="DZ626" s="412">
        <v>0</v>
      </c>
      <c r="EA626" s="412">
        <v>0</v>
      </c>
      <c r="EB626" s="412">
        <v>0</v>
      </c>
      <c r="EC626" s="412">
        <v>0</v>
      </c>
      <c r="ED626" s="412">
        <v>0</v>
      </c>
      <c r="EE626" s="412">
        <v>0</v>
      </c>
      <c r="EF626" s="412">
        <v>0</v>
      </c>
      <c r="EG626" s="412">
        <v>0</v>
      </c>
      <c r="EH626" s="412">
        <v>0</v>
      </c>
      <c r="EI626" s="411">
        <f t="shared" si="196"/>
        <v>0</v>
      </c>
      <c r="EK626" s="411">
        <f t="shared" si="197"/>
        <v>10</v>
      </c>
      <c r="EL626" s="7">
        <f t="shared" si="198"/>
        <v>-10</v>
      </c>
    </row>
    <row r="627" spans="1:142">
      <c r="A627" s="365" t="str">
        <f t="shared" si="180"/>
        <v xml:space="preserve"> 111</v>
      </c>
      <c r="B627" s="370" t="s">
        <v>955</v>
      </c>
      <c r="C627" s="370" t="s">
        <v>1179</v>
      </c>
      <c r="D627" s="411">
        <v>2</v>
      </c>
      <c r="E627" s="411">
        <v>0</v>
      </c>
      <c r="F627" s="411">
        <v>0</v>
      </c>
      <c r="G627" s="411">
        <v>1</v>
      </c>
      <c r="H627" s="411">
        <v>1</v>
      </c>
      <c r="I627" s="411">
        <v>0</v>
      </c>
      <c r="J627" s="411">
        <v>0</v>
      </c>
      <c r="K627" s="411">
        <v>0</v>
      </c>
      <c r="L627" s="411">
        <v>2</v>
      </c>
      <c r="M627" s="411">
        <v>1</v>
      </c>
      <c r="N627" s="411">
        <v>1</v>
      </c>
      <c r="O627" s="412">
        <v>1</v>
      </c>
      <c r="P627" s="411">
        <f t="shared" si="181"/>
        <v>9</v>
      </c>
      <c r="Q627" s="411">
        <f t="shared" si="182"/>
        <v>4</v>
      </c>
      <c r="R627" s="411">
        <f t="shared" si="183"/>
        <v>1.4482758620689655</v>
      </c>
      <c r="S627" s="411">
        <f t="shared" si="184"/>
        <v>3.5517241379310347</v>
      </c>
      <c r="T627" s="411">
        <v>0</v>
      </c>
      <c r="U627" s="411">
        <v>0</v>
      </c>
      <c r="V627" s="411">
        <v>0</v>
      </c>
      <c r="W627" s="411">
        <v>0</v>
      </c>
      <c r="X627" s="411">
        <v>0</v>
      </c>
      <c r="Y627" s="411">
        <v>0</v>
      </c>
      <c r="Z627" s="411">
        <v>0</v>
      </c>
      <c r="AA627" s="411">
        <v>0</v>
      </c>
      <c r="AB627" s="411">
        <v>0</v>
      </c>
      <c r="AC627" s="411">
        <v>0</v>
      </c>
      <c r="AD627" s="411">
        <v>0</v>
      </c>
      <c r="AE627" s="412">
        <v>0</v>
      </c>
      <c r="AF627" s="411">
        <f t="shared" si="185"/>
        <v>0</v>
      </c>
      <c r="AG627" s="411">
        <v>0</v>
      </c>
      <c r="AH627" s="411">
        <v>0</v>
      </c>
      <c r="AI627" s="411">
        <v>0</v>
      </c>
      <c r="AJ627" s="411">
        <v>0</v>
      </c>
      <c r="AK627" s="411">
        <v>0</v>
      </c>
      <c r="AL627" s="411">
        <v>0</v>
      </c>
      <c r="AM627" s="411">
        <v>0</v>
      </c>
      <c r="AN627" s="411">
        <v>0</v>
      </c>
      <c r="AO627" s="411">
        <v>0</v>
      </c>
      <c r="AP627" s="411">
        <v>0</v>
      </c>
      <c r="AQ627" s="411">
        <v>0</v>
      </c>
      <c r="AR627" s="412">
        <v>0</v>
      </c>
      <c r="AS627" s="411">
        <f t="shared" si="186"/>
        <v>0</v>
      </c>
      <c r="AT627" s="411">
        <f t="shared" si="187"/>
        <v>0</v>
      </c>
      <c r="AU627" s="411">
        <f t="shared" si="188"/>
        <v>0</v>
      </c>
      <c r="AV627" s="411">
        <f t="shared" si="189"/>
        <v>0</v>
      </c>
      <c r="AW627" s="411">
        <v>0</v>
      </c>
      <c r="AX627" s="411">
        <v>0</v>
      </c>
      <c r="AY627" s="411">
        <v>0</v>
      </c>
      <c r="AZ627" s="411">
        <v>0</v>
      </c>
      <c r="BA627" s="411">
        <v>0</v>
      </c>
      <c r="BB627" s="411">
        <v>0</v>
      </c>
      <c r="BC627" s="411">
        <v>0</v>
      </c>
      <c r="BD627" s="411">
        <v>0</v>
      </c>
      <c r="BE627" s="411">
        <v>0</v>
      </c>
      <c r="BF627" s="411">
        <v>0</v>
      </c>
      <c r="BG627" s="411">
        <v>0</v>
      </c>
      <c r="BH627" s="412">
        <v>0</v>
      </c>
      <c r="BI627" s="411">
        <f t="shared" si="190"/>
        <v>0</v>
      </c>
      <c r="BJ627" s="411">
        <v>0</v>
      </c>
      <c r="BK627" s="411">
        <v>0</v>
      </c>
      <c r="BL627" s="411">
        <v>0</v>
      </c>
      <c r="BM627" s="411">
        <v>0</v>
      </c>
      <c r="BN627" s="411">
        <v>0</v>
      </c>
      <c r="BO627" s="411">
        <v>0</v>
      </c>
      <c r="BP627" s="411">
        <v>0</v>
      </c>
      <c r="BQ627" s="411">
        <v>0</v>
      </c>
      <c r="BR627" s="411">
        <v>0</v>
      </c>
      <c r="BS627" s="411">
        <v>0</v>
      </c>
      <c r="BT627" s="411">
        <v>0</v>
      </c>
      <c r="BU627" s="412">
        <v>0</v>
      </c>
      <c r="BV627" s="411">
        <f t="shared" si="191"/>
        <v>0</v>
      </c>
      <c r="BW627" s="411">
        <v>0</v>
      </c>
      <c r="BX627" s="411">
        <v>0</v>
      </c>
      <c r="BY627" s="411">
        <v>0</v>
      </c>
      <c r="BZ627" s="411">
        <v>0</v>
      </c>
      <c r="CA627" s="411">
        <v>0</v>
      </c>
      <c r="CB627" s="411">
        <v>0</v>
      </c>
      <c r="CC627" s="411">
        <v>0</v>
      </c>
      <c r="CD627" s="411">
        <v>0</v>
      </c>
      <c r="CE627" s="411">
        <v>0</v>
      </c>
      <c r="CF627" s="411">
        <v>0</v>
      </c>
      <c r="CG627" s="411">
        <v>0</v>
      </c>
      <c r="CH627" s="412">
        <v>0</v>
      </c>
      <c r="CI627" s="411">
        <f t="shared" si="192"/>
        <v>0</v>
      </c>
      <c r="CJ627" s="411">
        <v>0</v>
      </c>
      <c r="CK627" s="411">
        <v>0</v>
      </c>
      <c r="CL627" s="411">
        <v>0</v>
      </c>
      <c r="CM627" s="411">
        <v>0</v>
      </c>
      <c r="CN627" s="411">
        <v>0</v>
      </c>
      <c r="CO627" s="411">
        <v>0</v>
      </c>
      <c r="CP627" s="411">
        <v>0</v>
      </c>
      <c r="CQ627" s="411">
        <v>0</v>
      </c>
      <c r="CR627" s="411">
        <v>0</v>
      </c>
      <c r="CS627" s="411">
        <v>0</v>
      </c>
      <c r="CT627" s="411">
        <v>0</v>
      </c>
      <c r="CU627" s="412">
        <v>0</v>
      </c>
      <c r="CV627" s="411">
        <f t="shared" si="193"/>
        <v>0</v>
      </c>
      <c r="CW627" s="411">
        <v>0</v>
      </c>
      <c r="CX627" s="411">
        <v>0</v>
      </c>
      <c r="CY627" s="411">
        <v>0</v>
      </c>
      <c r="CZ627" s="411">
        <v>0</v>
      </c>
      <c r="DA627" s="411">
        <v>0</v>
      </c>
      <c r="DB627" s="411">
        <v>0</v>
      </c>
      <c r="DC627" s="411">
        <v>0</v>
      </c>
      <c r="DD627" s="411">
        <v>0</v>
      </c>
      <c r="DE627" s="411">
        <v>0</v>
      </c>
      <c r="DF627" s="411">
        <v>0</v>
      </c>
      <c r="DG627" s="411">
        <v>0</v>
      </c>
      <c r="DH627" s="412">
        <v>0</v>
      </c>
      <c r="DI627" s="411">
        <f t="shared" si="194"/>
        <v>0</v>
      </c>
      <c r="DJ627" s="411">
        <v>0</v>
      </c>
      <c r="DK627" s="411">
        <v>0</v>
      </c>
      <c r="DL627" s="411">
        <v>0</v>
      </c>
      <c r="DM627" s="411">
        <v>0</v>
      </c>
      <c r="DN627" s="411">
        <v>0</v>
      </c>
      <c r="DO627" s="411">
        <v>0</v>
      </c>
      <c r="DP627" s="411">
        <v>0</v>
      </c>
      <c r="DQ627" s="411">
        <v>0</v>
      </c>
      <c r="DR627" s="411">
        <v>0</v>
      </c>
      <c r="DS627" s="411">
        <v>0</v>
      </c>
      <c r="DT627" s="411">
        <v>0</v>
      </c>
      <c r="DU627" s="412">
        <v>0</v>
      </c>
      <c r="DV627" s="411">
        <f t="shared" si="195"/>
        <v>0</v>
      </c>
      <c r="DW627" s="412">
        <v>0</v>
      </c>
      <c r="DX627" s="412">
        <v>0</v>
      </c>
      <c r="DY627" s="412">
        <v>0</v>
      </c>
      <c r="DZ627" s="412">
        <v>0</v>
      </c>
      <c r="EA627" s="412">
        <v>0</v>
      </c>
      <c r="EB627" s="412">
        <v>0</v>
      </c>
      <c r="EC627" s="412">
        <v>0</v>
      </c>
      <c r="ED627" s="412">
        <v>0</v>
      </c>
      <c r="EE627" s="412">
        <v>0</v>
      </c>
      <c r="EF627" s="412">
        <v>0</v>
      </c>
      <c r="EG627" s="412">
        <v>0</v>
      </c>
      <c r="EH627" s="412">
        <v>0</v>
      </c>
      <c r="EI627" s="411">
        <f t="shared" si="196"/>
        <v>0</v>
      </c>
      <c r="EK627" s="411">
        <f t="shared" si="197"/>
        <v>9</v>
      </c>
      <c r="EL627" s="7">
        <f t="shared" si="198"/>
        <v>-9</v>
      </c>
    </row>
    <row r="628" spans="1:142">
      <c r="A628" s="365" t="str">
        <f t="shared" si="180"/>
        <v xml:space="preserve"> 113</v>
      </c>
      <c r="B628" s="370" t="s">
        <v>956</v>
      </c>
      <c r="C628" s="370" t="s">
        <v>1167</v>
      </c>
      <c r="D628" s="411">
        <v>10526</v>
      </c>
      <c r="E628" s="411">
        <v>10374</v>
      </c>
      <c r="F628" s="411">
        <v>10187</v>
      </c>
      <c r="G628" s="411">
        <v>9998</v>
      </c>
      <c r="H628" s="411">
        <v>9827</v>
      </c>
      <c r="I628" s="411">
        <v>9596</v>
      </c>
      <c r="J628" s="411">
        <v>9391</v>
      </c>
      <c r="K628" s="411">
        <v>9211</v>
      </c>
      <c r="L628" s="411">
        <v>9077</v>
      </c>
      <c r="M628" s="411">
        <v>8910</v>
      </c>
      <c r="N628" s="411">
        <v>8767</v>
      </c>
      <c r="O628" s="412">
        <v>8601</v>
      </c>
      <c r="P628" s="411">
        <f t="shared" si="181"/>
        <v>114465</v>
      </c>
      <c r="Q628" s="411">
        <f t="shared" si="182"/>
        <v>69596.06451612903</v>
      </c>
      <c r="R628" s="411">
        <f t="shared" si="183"/>
        <v>16086.935483870968</v>
      </c>
      <c r="S628" s="411">
        <f t="shared" si="184"/>
        <v>28782</v>
      </c>
      <c r="T628" s="411">
        <v>72.000000000001094</v>
      </c>
      <c r="U628" s="411">
        <v>113.00000000000023</v>
      </c>
      <c r="V628" s="411">
        <v>68.000000000000227</v>
      </c>
      <c r="W628" s="411">
        <v>50.000000000001648</v>
      </c>
      <c r="X628" s="411">
        <v>98.000000000000696</v>
      </c>
      <c r="Y628" s="411">
        <v>107.99999999999984</v>
      </c>
      <c r="Z628" s="411">
        <v>120.00000000000077</v>
      </c>
      <c r="AA628" s="411">
        <v>86.000000000000682</v>
      </c>
      <c r="AB628" s="411">
        <v>59.999999999999879</v>
      </c>
      <c r="AC628" s="411">
        <v>89.999999999999304</v>
      </c>
      <c r="AD628" s="411">
        <v>57.00000000000005</v>
      </c>
      <c r="AE628" s="412">
        <v>23.999999999999797</v>
      </c>
      <c r="AF628" s="411">
        <f t="shared" si="185"/>
        <v>946.00000000000409</v>
      </c>
      <c r="AG628" s="411">
        <v>10598</v>
      </c>
      <c r="AH628" s="411">
        <v>10487</v>
      </c>
      <c r="AI628" s="411">
        <v>10255</v>
      </c>
      <c r="AJ628" s="411">
        <v>10048.000000000002</v>
      </c>
      <c r="AK628" s="411">
        <v>9925</v>
      </c>
      <c r="AL628" s="411">
        <v>9704</v>
      </c>
      <c r="AM628" s="411">
        <v>9511</v>
      </c>
      <c r="AN628" s="411">
        <v>9297</v>
      </c>
      <c r="AO628" s="411">
        <v>9137</v>
      </c>
      <c r="AP628" s="411">
        <v>9000</v>
      </c>
      <c r="AQ628" s="411">
        <v>8824</v>
      </c>
      <c r="AR628" s="412">
        <v>8625</v>
      </c>
      <c r="AS628" s="411">
        <f t="shared" si="186"/>
        <v>115411</v>
      </c>
      <c r="AT628" s="411">
        <f t="shared" si="187"/>
        <v>70221.193548387091</v>
      </c>
      <c r="AU628" s="411">
        <f t="shared" si="188"/>
        <v>16220.254727474972</v>
      </c>
      <c r="AV628" s="411">
        <f t="shared" si="189"/>
        <v>28969.551724137931</v>
      </c>
      <c r="AW628" s="411">
        <v>0</v>
      </c>
      <c r="AX628" s="411">
        <v>0</v>
      </c>
      <c r="AY628" s="411">
        <v>0</v>
      </c>
      <c r="AZ628" s="411">
        <v>0</v>
      </c>
      <c r="BA628" s="411">
        <v>0</v>
      </c>
      <c r="BB628" s="411">
        <v>0</v>
      </c>
      <c r="BC628" s="411">
        <v>0</v>
      </c>
      <c r="BD628" s="411">
        <v>0</v>
      </c>
      <c r="BE628" s="411">
        <v>0</v>
      </c>
      <c r="BF628" s="411">
        <v>0</v>
      </c>
      <c r="BG628" s="411">
        <v>0</v>
      </c>
      <c r="BH628" s="412">
        <v>0</v>
      </c>
      <c r="BI628" s="411">
        <f t="shared" si="190"/>
        <v>0</v>
      </c>
      <c r="BJ628" s="411">
        <v>10598</v>
      </c>
      <c r="BK628" s="411">
        <v>10487</v>
      </c>
      <c r="BL628" s="411">
        <v>10255</v>
      </c>
      <c r="BM628" s="411">
        <v>10048.000000000002</v>
      </c>
      <c r="BN628" s="411">
        <v>9925</v>
      </c>
      <c r="BO628" s="411">
        <v>9704</v>
      </c>
      <c r="BP628" s="411">
        <v>9511</v>
      </c>
      <c r="BQ628" s="411">
        <v>9297</v>
      </c>
      <c r="BR628" s="411">
        <v>9137</v>
      </c>
      <c r="BS628" s="411">
        <v>9000</v>
      </c>
      <c r="BT628" s="411">
        <v>8824</v>
      </c>
      <c r="BU628" s="412">
        <v>8625</v>
      </c>
      <c r="BV628" s="411">
        <f t="shared" si="191"/>
        <v>115411</v>
      </c>
      <c r="BW628" s="411">
        <v>0</v>
      </c>
      <c r="BX628" s="411">
        <v>0</v>
      </c>
      <c r="BY628" s="411">
        <v>0</v>
      </c>
      <c r="BZ628" s="411">
        <v>0</v>
      </c>
      <c r="CA628" s="411">
        <v>0</v>
      </c>
      <c r="CB628" s="411">
        <v>0</v>
      </c>
      <c r="CC628" s="411">
        <v>0</v>
      </c>
      <c r="CD628" s="411">
        <v>0</v>
      </c>
      <c r="CE628" s="411">
        <v>0</v>
      </c>
      <c r="CF628" s="411">
        <v>0</v>
      </c>
      <c r="CG628" s="411">
        <v>0</v>
      </c>
      <c r="CH628" s="412">
        <v>0</v>
      </c>
      <c r="CI628" s="411">
        <f t="shared" si="192"/>
        <v>0</v>
      </c>
      <c r="CJ628" s="411">
        <v>10598</v>
      </c>
      <c r="CK628" s="411">
        <v>10487</v>
      </c>
      <c r="CL628" s="411">
        <v>10255</v>
      </c>
      <c r="CM628" s="411">
        <v>10048.000000000002</v>
      </c>
      <c r="CN628" s="411">
        <v>9925</v>
      </c>
      <c r="CO628" s="411">
        <v>9704</v>
      </c>
      <c r="CP628" s="411">
        <v>9511</v>
      </c>
      <c r="CQ628" s="411">
        <v>9297</v>
      </c>
      <c r="CR628" s="411">
        <v>9137</v>
      </c>
      <c r="CS628" s="411">
        <v>9000</v>
      </c>
      <c r="CT628" s="411">
        <v>8824</v>
      </c>
      <c r="CU628" s="412">
        <v>8625</v>
      </c>
      <c r="CV628" s="411">
        <f t="shared" si="193"/>
        <v>115411</v>
      </c>
      <c r="CW628" s="411">
        <v>-1973.0000000000014</v>
      </c>
      <c r="CX628" s="411">
        <v>-1862.0000000000005</v>
      </c>
      <c r="CY628" s="411">
        <v>-1630.0000000000005</v>
      </c>
      <c r="CZ628" s="411">
        <v>-1423.0000000000018</v>
      </c>
      <c r="DA628" s="411">
        <v>-1300.0000000000009</v>
      </c>
      <c r="DB628" s="411">
        <v>-1079</v>
      </c>
      <c r="DC628" s="411">
        <v>-886.00000000000091</v>
      </c>
      <c r="DD628" s="411">
        <v>-672.00000000000091</v>
      </c>
      <c r="DE628" s="411">
        <v>-512.00000000000011</v>
      </c>
      <c r="DF628" s="411">
        <v>-374.99999999999955</v>
      </c>
      <c r="DG628" s="411">
        <v>-199.00000000000026</v>
      </c>
      <c r="DH628" s="412">
        <v>0</v>
      </c>
      <c r="DI628" s="411">
        <f t="shared" si="194"/>
        <v>-11911.000000000004</v>
      </c>
      <c r="DJ628" s="411">
        <v>8625</v>
      </c>
      <c r="DK628" s="411">
        <v>8625</v>
      </c>
      <c r="DL628" s="411">
        <v>8625</v>
      </c>
      <c r="DM628" s="411">
        <v>8625</v>
      </c>
      <c r="DN628" s="411">
        <v>8625</v>
      </c>
      <c r="DO628" s="411">
        <v>8625</v>
      </c>
      <c r="DP628" s="411">
        <v>8625</v>
      </c>
      <c r="DQ628" s="411">
        <v>8625</v>
      </c>
      <c r="DR628" s="411">
        <v>8625</v>
      </c>
      <c r="DS628" s="411">
        <v>8625</v>
      </c>
      <c r="DT628" s="411">
        <v>8625</v>
      </c>
      <c r="DU628" s="412">
        <v>8625</v>
      </c>
      <c r="DV628" s="411">
        <f t="shared" si="195"/>
        <v>103500</v>
      </c>
      <c r="DW628" s="412">
        <v>8625</v>
      </c>
      <c r="DX628" s="412">
        <v>8625</v>
      </c>
      <c r="DY628" s="412">
        <v>8625</v>
      </c>
      <c r="DZ628" s="412">
        <v>8625</v>
      </c>
      <c r="EA628" s="412">
        <v>8625</v>
      </c>
      <c r="EB628" s="412">
        <v>8625</v>
      </c>
      <c r="EC628" s="412">
        <v>8625</v>
      </c>
      <c r="ED628" s="412">
        <v>8625</v>
      </c>
      <c r="EE628" s="412">
        <v>8625</v>
      </c>
      <c r="EF628" s="412">
        <v>8625</v>
      </c>
      <c r="EG628" s="412">
        <v>8625</v>
      </c>
      <c r="EH628" s="412">
        <v>8625</v>
      </c>
      <c r="EI628" s="411">
        <f t="shared" si="196"/>
        <v>103500</v>
      </c>
      <c r="EK628" s="411">
        <f t="shared" si="197"/>
        <v>103500</v>
      </c>
      <c r="EL628" s="7">
        <f t="shared" si="198"/>
        <v>0</v>
      </c>
    </row>
    <row r="629" spans="1:142">
      <c r="A629" s="365" t="str">
        <f t="shared" si="180"/>
        <v xml:space="preserve"> 113</v>
      </c>
      <c r="B629" s="370" t="s">
        <v>956</v>
      </c>
      <c r="C629" s="370" t="s">
        <v>1168</v>
      </c>
      <c r="D629" s="411">
        <v>487944</v>
      </c>
      <c r="E629" s="411">
        <v>515272</v>
      </c>
      <c r="F629" s="411">
        <v>573234</v>
      </c>
      <c r="G629" s="411">
        <v>628185</v>
      </c>
      <c r="H629" s="411">
        <v>717931</v>
      </c>
      <c r="I629" s="411">
        <v>742511</v>
      </c>
      <c r="J629" s="411">
        <v>778127</v>
      </c>
      <c r="K629" s="411">
        <v>751248</v>
      </c>
      <c r="L629" s="411">
        <v>618928</v>
      </c>
      <c r="M629" s="411">
        <v>608689</v>
      </c>
      <c r="N629" s="411">
        <v>512169</v>
      </c>
      <c r="O629" s="412">
        <v>444528</v>
      </c>
      <c r="P629" s="411">
        <f t="shared" si="181"/>
        <v>7378766</v>
      </c>
      <c r="Q629" s="411">
        <f t="shared" si="182"/>
        <v>4418103.1290322579</v>
      </c>
      <c r="R629" s="411">
        <f t="shared" si="183"/>
        <v>1224538.1123470522</v>
      </c>
      <c r="S629" s="411">
        <f t="shared" si="184"/>
        <v>1736124.7586206896</v>
      </c>
      <c r="T629" s="411">
        <v>33.999999999987615</v>
      </c>
      <c r="U629" s="411">
        <v>-10165.000000000007</v>
      </c>
      <c r="V629" s="411">
        <v>-742.99999999996089</v>
      </c>
      <c r="W629" s="411">
        <v>-7065.0000000000073</v>
      </c>
      <c r="X629" s="411">
        <v>-6137.0000000000455</v>
      </c>
      <c r="Y629" s="411">
        <v>-2316.9999999999991</v>
      </c>
      <c r="Z629" s="411">
        <v>1696.9999999999714</v>
      </c>
      <c r="AA629" s="411">
        <v>-4957.0000000000609</v>
      </c>
      <c r="AB629" s="411">
        <v>-4945.9999999999945</v>
      </c>
      <c r="AC629" s="411">
        <v>-12361.999999999989</v>
      </c>
      <c r="AD629" s="411">
        <v>-6446.9999999999673</v>
      </c>
      <c r="AE629" s="412">
        <v>-4855.0000000000009</v>
      </c>
      <c r="AF629" s="411">
        <f t="shared" si="185"/>
        <v>-58263.000000000087</v>
      </c>
      <c r="AG629" s="411">
        <v>487978</v>
      </c>
      <c r="AH629" s="411">
        <v>505107</v>
      </c>
      <c r="AI629" s="411">
        <v>572491.00000000012</v>
      </c>
      <c r="AJ629" s="411">
        <v>621120</v>
      </c>
      <c r="AK629" s="411">
        <v>711793.99999999988</v>
      </c>
      <c r="AL629" s="411">
        <v>740194.00000000023</v>
      </c>
      <c r="AM629" s="411">
        <v>779823.99999999988</v>
      </c>
      <c r="AN629" s="411">
        <v>746290.99999999988</v>
      </c>
      <c r="AO629" s="411">
        <v>613981.99999999988</v>
      </c>
      <c r="AP629" s="411">
        <v>596327</v>
      </c>
      <c r="AQ629" s="411">
        <v>505722.00000000006</v>
      </c>
      <c r="AR629" s="412">
        <v>439672.99999999994</v>
      </c>
      <c r="AS629" s="411">
        <f t="shared" si="186"/>
        <v>7320503</v>
      </c>
      <c r="AT629" s="411">
        <f t="shared" si="187"/>
        <v>4393352.3870967738</v>
      </c>
      <c r="AU629" s="411">
        <f t="shared" si="188"/>
        <v>1216054.2680756394</v>
      </c>
      <c r="AV629" s="411">
        <f t="shared" si="189"/>
        <v>1711096.3448275861</v>
      </c>
      <c r="AW629" s="411">
        <v>0</v>
      </c>
      <c r="AX629" s="411">
        <v>0</v>
      </c>
      <c r="AY629" s="411">
        <v>0</v>
      </c>
      <c r="AZ629" s="411">
        <v>0</v>
      </c>
      <c r="BA629" s="411">
        <v>0</v>
      </c>
      <c r="BB629" s="411">
        <v>0</v>
      </c>
      <c r="BC629" s="411">
        <v>0</v>
      </c>
      <c r="BD629" s="411">
        <v>0</v>
      </c>
      <c r="BE629" s="411">
        <v>0</v>
      </c>
      <c r="BF629" s="411">
        <v>0</v>
      </c>
      <c r="BG629" s="411">
        <v>0</v>
      </c>
      <c r="BH629" s="412">
        <v>0</v>
      </c>
      <c r="BI629" s="411">
        <f t="shared" si="190"/>
        <v>0</v>
      </c>
      <c r="BJ629" s="411">
        <v>487978</v>
      </c>
      <c r="BK629" s="411">
        <v>505107</v>
      </c>
      <c r="BL629" s="411">
        <v>572491.00000000012</v>
      </c>
      <c r="BM629" s="411">
        <v>621120</v>
      </c>
      <c r="BN629" s="411">
        <v>711793.99999999988</v>
      </c>
      <c r="BO629" s="411">
        <v>740194.00000000023</v>
      </c>
      <c r="BP629" s="411">
        <v>779823.99999999988</v>
      </c>
      <c r="BQ629" s="411">
        <v>746290.99999999988</v>
      </c>
      <c r="BR629" s="411">
        <v>613981.99999999988</v>
      </c>
      <c r="BS629" s="411">
        <v>596327</v>
      </c>
      <c r="BT629" s="411">
        <v>505722.00000000006</v>
      </c>
      <c r="BU629" s="412">
        <v>439672.99999999994</v>
      </c>
      <c r="BV629" s="411">
        <f t="shared" si="191"/>
        <v>7320503</v>
      </c>
      <c r="BW629" s="411">
        <v>0</v>
      </c>
      <c r="BX629" s="411">
        <v>0</v>
      </c>
      <c r="BY629" s="411">
        <v>0</v>
      </c>
      <c r="BZ629" s="411">
        <v>0</v>
      </c>
      <c r="CA629" s="411">
        <v>0</v>
      </c>
      <c r="CB629" s="411">
        <v>0</v>
      </c>
      <c r="CC629" s="411">
        <v>0</v>
      </c>
      <c r="CD629" s="411">
        <v>0</v>
      </c>
      <c r="CE629" s="411">
        <v>0</v>
      </c>
      <c r="CF629" s="411">
        <v>0</v>
      </c>
      <c r="CG629" s="411">
        <v>0</v>
      </c>
      <c r="CH629" s="412">
        <v>0</v>
      </c>
      <c r="CI629" s="411">
        <f t="shared" si="192"/>
        <v>0</v>
      </c>
      <c r="CJ629" s="411">
        <v>487978</v>
      </c>
      <c r="CK629" s="411">
        <v>505107</v>
      </c>
      <c r="CL629" s="411">
        <v>572491.00000000012</v>
      </c>
      <c r="CM629" s="411">
        <v>621120</v>
      </c>
      <c r="CN629" s="411">
        <v>711793.99999999988</v>
      </c>
      <c r="CO629" s="411">
        <v>740194.00000000023</v>
      </c>
      <c r="CP629" s="411">
        <v>779823.99999999988</v>
      </c>
      <c r="CQ629" s="411">
        <v>746290.99999999988</v>
      </c>
      <c r="CR629" s="411">
        <v>613981.99999999988</v>
      </c>
      <c r="CS629" s="411">
        <v>596327</v>
      </c>
      <c r="CT629" s="411">
        <v>505722.00000000006</v>
      </c>
      <c r="CU629" s="412">
        <v>439672.99999999994</v>
      </c>
      <c r="CV629" s="411">
        <f t="shared" si="193"/>
        <v>7320503</v>
      </c>
      <c r="CW629" s="411">
        <v>-89283.724659923653</v>
      </c>
      <c r="CX629" s="411">
        <v>-88130.278836190468</v>
      </c>
      <c r="CY629" s="411">
        <v>-89393.186742021324</v>
      </c>
      <c r="CZ629" s="411">
        <v>-86425.163843229762</v>
      </c>
      <c r="DA629" s="411">
        <v>-91626.873428729843</v>
      </c>
      <c r="DB629" s="411">
        <v>-80771.165150535555</v>
      </c>
      <c r="DC629" s="411">
        <v>-71186.18044678311</v>
      </c>
      <c r="DD629" s="411">
        <v>-52761.08350928178</v>
      </c>
      <c r="DE629" s="411">
        <v>-33631.199842617367</v>
      </c>
      <c r="DF629" s="411">
        <v>-24284.074686747786</v>
      </c>
      <c r="DG629" s="411">
        <v>-11175.377829868507</v>
      </c>
      <c r="DH629" s="412">
        <v>0</v>
      </c>
      <c r="DI629" s="411">
        <f t="shared" si="194"/>
        <v>-718668.30897592893</v>
      </c>
      <c r="DJ629" s="411">
        <v>398694.27534007636</v>
      </c>
      <c r="DK629" s="411">
        <v>416976.72116380953</v>
      </c>
      <c r="DL629" s="411">
        <v>483097.81325797871</v>
      </c>
      <c r="DM629" s="411">
        <v>534694.83615677024</v>
      </c>
      <c r="DN629" s="411">
        <v>620167.12657127006</v>
      </c>
      <c r="DO629" s="411">
        <v>659422.83484946436</v>
      </c>
      <c r="DP629" s="411">
        <v>708637.8195532168</v>
      </c>
      <c r="DQ629" s="411">
        <v>693529.91649071826</v>
      </c>
      <c r="DR629" s="411">
        <v>580350.80015738262</v>
      </c>
      <c r="DS629" s="411">
        <v>572042.92531325226</v>
      </c>
      <c r="DT629" s="411">
        <v>494546.62217013154</v>
      </c>
      <c r="DU629" s="412">
        <v>439672.99999999994</v>
      </c>
      <c r="DV629" s="411">
        <f t="shared" si="195"/>
        <v>6601834.6910240715</v>
      </c>
      <c r="DW629" s="412">
        <v>398694.27534007636</v>
      </c>
      <c r="DX629" s="412">
        <v>416976.72116380953</v>
      </c>
      <c r="DY629" s="412">
        <v>483097.81325797871</v>
      </c>
      <c r="DZ629" s="412">
        <v>534694.83615677024</v>
      </c>
      <c r="EA629" s="412">
        <v>620167.12657127006</v>
      </c>
      <c r="EB629" s="412">
        <v>659422.83484946436</v>
      </c>
      <c r="EC629" s="412">
        <v>708637.8195532168</v>
      </c>
      <c r="ED629" s="412">
        <v>693529.91649071826</v>
      </c>
      <c r="EE629" s="412">
        <v>580350.80015738262</v>
      </c>
      <c r="EF629" s="412">
        <v>572042.92531325226</v>
      </c>
      <c r="EG629" s="412">
        <v>494546.62217013154</v>
      </c>
      <c r="EH629" s="412">
        <v>439672.99999999994</v>
      </c>
      <c r="EI629" s="411">
        <f t="shared" si="196"/>
        <v>6601834.6910240715</v>
      </c>
      <c r="EK629" s="411">
        <f t="shared" si="197"/>
        <v>6601834.6910240706</v>
      </c>
      <c r="EL629" s="7">
        <f t="shared" si="198"/>
        <v>0</v>
      </c>
    </row>
    <row r="630" spans="1:142">
      <c r="A630" s="365" t="str">
        <f t="shared" si="180"/>
        <v xml:space="preserve"> 113</v>
      </c>
      <c r="B630" s="370" t="s">
        <v>956</v>
      </c>
      <c r="C630" s="370" t="s">
        <v>1169</v>
      </c>
      <c r="D630" s="411">
        <v>487944</v>
      </c>
      <c r="E630" s="411">
        <v>515272</v>
      </c>
      <c r="F630" s="411">
        <v>573234</v>
      </c>
      <c r="G630" s="411">
        <v>628185</v>
      </c>
      <c r="H630" s="411">
        <v>717931</v>
      </c>
      <c r="I630" s="411">
        <v>742511</v>
      </c>
      <c r="J630" s="411">
        <v>778127</v>
      </c>
      <c r="K630" s="411">
        <v>751248</v>
      </c>
      <c r="L630" s="411">
        <v>618928</v>
      </c>
      <c r="M630" s="411">
        <v>608689</v>
      </c>
      <c r="N630" s="411">
        <v>512169</v>
      </c>
      <c r="O630" s="412">
        <v>444528</v>
      </c>
      <c r="P630" s="411">
        <f t="shared" si="181"/>
        <v>7378766</v>
      </c>
      <c r="Q630" s="411">
        <f t="shared" si="182"/>
        <v>4418103.1290322579</v>
      </c>
      <c r="R630" s="411">
        <f t="shared" si="183"/>
        <v>1224538.1123470522</v>
      </c>
      <c r="S630" s="411">
        <f t="shared" si="184"/>
        <v>1736124.7586206896</v>
      </c>
      <c r="T630" s="411">
        <v>33.999999999987615</v>
      </c>
      <c r="U630" s="411">
        <v>-10165.000000000007</v>
      </c>
      <c r="V630" s="411">
        <v>-742.99999999996089</v>
      </c>
      <c r="W630" s="411">
        <v>-7065.0000000000073</v>
      </c>
      <c r="X630" s="411">
        <v>-6137.0000000000455</v>
      </c>
      <c r="Y630" s="411">
        <v>-2316.9999999999995</v>
      </c>
      <c r="Z630" s="411">
        <v>1696.9999999999714</v>
      </c>
      <c r="AA630" s="411">
        <v>-4957.0000000000609</v>
      </c>
      <c r="AB630" s="411">
        <v>-4945.9999999999945</v>
      </c>
      <c r="AC630" s="411">
        <v>-12361.999999999989</v>
      </c>
      <c r="AD630" s="411">
        <v>-6446.9999999999682</v>
      </c>
      <c r="AE630" s="412">
        <v>-4855.0000000000018</v>
      </c>
      <c r="AF630" s="411">
        <f t="shared" si="185"/>
        <v>-58263.000000000087</v>
      </c>
      <c r="AG630" s="411">
        <v>487977.99999999994</v>
      </c>
      <c r="AH630" s="411">
        <v>505107</v>
      </c>
      <c r="AI630" s="411">
        <v>572491.00000000023</v>
      </c>
      <c r="AJ630" s="411">
        <v>621120</v>
      </c>
      <c r="AK630" s="411">
        <v>711794</v>
      </c>
      <c r="AL630" s="411">
        <v>740194.00000000023</v>
      </c>
      <c r="AM630" s="411">
        <v>779823.99999999988</v>
      </c>
      <c r="AN630" s="411">
        <v>746290.99999999988</v>
      </c>
      <c r="AO630" s="411">
        <v>613982.00000000012</v>
      </c>
      <c r="AP630" s="411">
        <v>596326.99999999988</v>
      </c>
      <c r="AQ630" s="411">
        <v>505722.00000000006</v>
      </c>
      <c r="AR630" s="412">
        <v>439672.99999999994</v>
      </c>
      <c r="AS630" s="411">
        <f t="shared" si="186"/>
        <v>7320503</v>
      </c>
      <c r="AT630" s="411">
        <f t="shared" si="187"/>
        <v>4393352.3870967738</v>
      </c>
      <c r="AU630" s="411">
        <f t="shared" si="188"/>
        <v>1216054.2680756396</v>
      </c>
      <c r="AV630" s="411">
        <f t="shared" si="189"/>
        <v>1711096.3448275863</v>
      </c>
      <c r="AW630" s="411">
        <v>0</v>
      </c>
      <c r="AX630" s="411">
        <v>0</v>
      </c>
      <c r="AY630" s="411">
        <v>0</v>
      </c>
      <c r="AZ630" s="411">
        <v>0</v>
      </c>
      <c r="BA630" s="411">
        <v>0</v>
      </c>
      <c r="BB630" s="411">
        <v>0</v>
      </c>
      <c r="BC630" s="411">
        <v>0</v>
      </c>
      <c r="BD630" s="411">
        <v>0</v>
      </c>
      <c r="BE630" s="411">
        <v>0</v>
      </c>
      <c r="BF630" s="411">
        <v>0</v>
      </c>
      <c r="BG630" s="411">
        <v>0</v>
      </c>
      <c r="BH630" s="412">
        <v>0</v>
      </c>
      <c r="BI630" s="411">
        <f t="shared" si="190"/>
        <v>0</v>
      </c>
      <c r="BJ630" s="411">
        <v>487977.99999999994</v>
      </c>
      <c r="BK630" s="411">
        <v>505107</v>
      </c>
      <c r="BL630" s="411">
        <v>572491.00000000023</v>
      </c>
      <c r="BM630" s="411">
        <v>621120</v>
      </c>
      <c r="BN630" s="411">
        <v>711794</v>
      </c>
      <c r="BO630" s="411">
        <v>740194.00000000023</v>
      </c>
      <c r="BP630" s="411">
        <v>779823.99999999988</v>
      </c>
      <c r="BQ630" s="411">
        <v>746290.99999999988</v>
      </c>
      <c r="BR630" s="411">
        <v>613982.00000000012</v>
      </c>
      <c r="BS630" s="411">
        <v>596326.99999999988</v>
      </c>
      <c r="BT630" s="411">
        <v>505722.00000000006</v>
      </c>
      <c r="BU630" s="412">
        <v>439672.99999999994</v>
      </c>
      <c r="BV630" s="411">
        <f t="shared" si="191"/>
        <v>7320503</v>
      </c>
      <c r="BW630" s="411">
        <v>0</v>
      </c>
      <c r="BX630" s="411">
        <v>0</v>
      </c>
      <c r="BY630" s="411">
        <v>0</v>
      </c>
      <c r="BZ630" s="411">
        <v>0</v>
      </c>
      <c r="CA630" s="411">
        <v>0</v>
      </c>
      <c r="CB630" s="411">
        <v>0</v>
      </c>
      <c r="CC630" s="411">
        <v>0</v>
      </c>
      <c r="CD630" s="411">
        <v>0</v>
      </c>
      <c r="CE630" s="411">
        <v>0</v>
      </c>
      <c r="CF630" s="411">
        <v>0</v>
      </c>
      <c r="CG630" s="411">
        <v>0</v>
      </c>
      <c r="CH630" s="412">
        <v>0</v>
      </c>
      <c r="CI630" s="411">
        <f t="shared" si="192"/>
        <v>0</v>
      </c>
      <c r="CJ630" s="411">
        <v>487977.99999999994</v>
      </c>
      <c r="CK630" s="411">
        <v>505107</v>
      </c>
      <c r="CL630" s="411">
        <v>572491.00000000023</v>
      </c>
      <c r="CM630" s="411">
        <v>621120</v>
      </c>
      <c r="CN630" s="411">
        <v>711794</v>
      </c>
      <c r="CO630" s="411">
        <v>740194.00000000023</v>
      </c>
      <c r="CP630" s="411">
        <v>779823.99999999988</v>
      </c>
      <c r="CQ630" s="411">
        <v>746290.99999999988</v>
      </c>
      <c r="CR630" s="411">
        <v>613982.00000000012</v>
      </c>
      <c r="CS630" s="411">
        <v>596326.99999999988</v>
      </c>
      <c r="CT630" s="411">
        <v>505722.00000000006</v>
      </c>
      <c r="CU630" s="412">
        <v>439672.99999999994</v>
      </c>
      <c r="CV630" s="411">
        <f t="shared" si="193"/>
        <v>7320503</v>
      </c>
      <c r="CW630" s="411">
        <v>-89283.724659923653</v>
      </c>
      <c r="CX630" s="411">
        <v>-88130.278836190468</v>
      </c>
      <c r="CY630" s="411">
        <v>-89393.186742021338</v>
      </c>
      <c r="CZ630" s="411">
        <v>-86425.163843229748</v>
      </c>
      <c r="DA630" s="411">
        <v>-91626.873428729828</v>
      </c>
      <c r="DB630" s="411">
        <v>-80771.165150535584</v>
      </c>
      <c r="DC630" s="411">
        <v>-71186.18044678311</v>
      </c>
      <c r="DD630" s="411">
        <v>-52761.08350928178</v>
      </c>
      <c r="DE630" s="411">
        <v>-33631.199842617367</v>
      </c>
      <c r="DF630" s="411">
        <v>-24284.074686747783</v>
      </c>
      <c r="DG630" s="411">
        <v>-11175.377829868508</v>
      </c>
      <c r="DH630" s="412">
        <v>0</v>
      </c>
      <c r="DI630" s="411">
        <f t="shared" si="194"/>
        <v>-718668.30897592905</v>
      </c>
      <c r="DJ630" s="411">
        <v>398694.27534007636</v>
      </c>
      <c r="DK630" s="411">
        <v>416976.72116380953</v>
      </c>
      <c r="DL630" s="411">
        <v>483097.81325797871</v>
      </c>
      <c r="DM630" s="411">
        <v>534694.83615677012</v>
      </c>
      <c r="DN630" s="411">
        <v>620167.12657127006</v>
      </c>
      <c r="DO630" s="411">
        <v>659422.83484946447</v>
      </c>
      <c r="DP630" s="411">
        <v>708637.81955321692</v>
      </c>
      <c r="DQ630" s="411">
        <v>693529.91649071814</v>
      </c>
      <c r="DR630" s="411">
        <v>580350.80015738262</v>
      </c>
      <c r="DS630" s="411">
        <v>572042.92531325214</v>
      </c>
      <c r="DT630" s="411">
        <v>494546.62217013154</v>
      </c>
      <c r="DU630" s="412">
        <v>439672.99999999994</v>
      </c>
      <c r="DV630" s="411">
        <f t="shared" si="195"/>
        <v>6601834.6910240697</v>
      </c>
      <c r="DW630" s="412">
        <v>398694.27534007636</v>
      </c>
      <c r="DX630" s="412">
        <v>416976.72116380953</v>
      </c>
      <c r="DY630" s="412">
        <v>483097.81325797871</v>
      </c>
      <c r="DZ630" s="412">
        <v>534694.83615677012</v>
      </c>
      <c r="EA630" s="412">
        <v>620167.12657127006</v>
      </c>
      <c r="EB630" s="412">
        <v>659422.83484946447</v>
      </c>
      <c r="EC630" s="412">
        <v>708637.81955321692</v>
      </c>
      <c r="ED630" s="412">
        <v>693529.91649071814</v>
      </c>
      <c r="EE630" s="412">
        <v>580350.80015738262</v>
      </c>
      <c r="EF630" s="412">
        <v>572042.92531325214</v>
      </c>
      <c r="EG630" s="412">
        <v>494546.62217013154</v>
      </c>
      <c r="EH630" s="412">
        <v>439672.99999999994</v>
      </c>
      <c r="EI630" s="411">
        <f t="shared" si="196"/>
        <v>6601834.6910240697</v>
      </c>
      <c r="EK630" s="411">
        <f t="shared" si="197"/>
        <v>6601834.6910240706</v>
      </c>
      <c r="EL630" s="7">
        <f t="shared" si="198"/>
        <v>0</v>
      </c>
    </row>
    <row r="631" spans="1:142">
      <c r="A631" s="365" t="str">
        <f t="shared" si="180"/>
        <v xml:space="preserve"> 113</v>
      </c>
      <c r="B631" s="370" t="s">
        <v>956</v>
      </c>
      <c r="C631" s="370" t="s">
        <v>1170</v>
      </c>
      <c r="D631" s="411">
        <v>487944</v>
      </c>
      <c r="E631" s="411">
        <v>515272</v>
      </c>
      <c r="F631" s="411">
        <v>573234</v>
      </c>
      <c r="G631" s="411">
        <v>628185</v>
      </c>
      <c r="H631" s="411">
        <v>717931</v>
      </c>
      <c r="I631" s="411">
        <v>742511</v>
      </c>
      <c r="J631" s="411">
        <v>778127</v>
      </c>
      <c r="K631" s="411">
        <v>751248</v>
      </c>
      <c r="L631" s="411">
        <v>618928</v>
      </c>
      <c r="M631" s="411">
        <v>608689</v>
      </c>
      <c r="N631" s="411">
        <v>512169</v>
      </c>
      <c r="O631" s="412">
        <v>444528</v>
      </c>
      <c r="P631" s="411">
        <f t="shared" si="181"/>
        <v>7378766</v>
      </c>
      <c r="Q631" s="411">
        <f t="shared" si="182"/>
        <v>4418103.1290322579</v>
      </c>
      <c r="R631" s="411">
        <f t="shared" si="183"/>
        <v>1224538.1123470522</v>
      </c>
      <c r="S631" s="411">
        <f t="shared" si="184"/>
        <v>1736124.7586206896</v>
      </c>
      <c r="T631" s="411">
        <v>33.999999999987615</v>
      </c>
      <c r="U631" s="411">
        <v>-10165.000000000009</v>
      </c>
      <c r="V631" s="411">
        <v>-742.99999999996101</v>
      </c>
      <c r="W631" s="411">
        <v>-7065.0000000000073</v>
      </c>
      <c r="X631" s="411">
        <v>-6137.0000000000455</v>
      </c>
      <c r="Y631" s="411">
        <v>-2316.9999999999991</v>
      </c>
      <c r="Z631" s="411">
        <v>1696.9999999999714</v>
      </c>
      <c r="AA631" s="411">
        <v>-4957.0000000000609</v>
      </c>
      <c r="AB631" s="411">
        <v>-4945.9999999999936</v>
      </c>
      <c r="AC631" s="411">
        <v>-12361.999999999989</v>
      </c>
      <c r="AD631" s="411">
        <v>-6446.9999999999663</v>
      </c>
      <c r="AE631" s="412">
        <v>-4855.0000000000009</v>
      </c>
      <c r="AF631" s="411">
        <f t="shared" si="185"/>
        <v>-58263.00000000008</v>
      </c>
      <c r="AG631" s="411">
        <v>487978</v>
      </c>
      <c r="AH631" s="411">
        <v>505106.99999999994</v>
      </c>
      <c r="AI631" s="411">
        <v>572491</v>
      </c>
      <c r="AJ631" s="411">
        <v>621120</v>
      </c>
      <c r="AK631" s="411">
        <v>711794</v>
      </c>
      <c r="AL631" s="411">
        <v>740194.00000000012</v>
      </c>
      <c r="AM631" s="411">
        <v>779823.99999999988</v>
      </c>
      <c r="AN631" s="411">
        <v>746290.99999999988</v>
      </c>
      <c r="AO631" s="411">
        <v>613982.00000000012</v>
      </c>
      <c r="AP631" s="411">
        <v>596326.99999999988</v>
      </c>
      <c r="AQ631" s="411">
        <v>505722.00000000006</v>
      </c>
      <c r="AR631" s="412">
        <v>439673</v>
      </c>
      <c r="AS631" s="411">
        <f t="shared" si="186"/>
        <v>7320503</v>
      </c>
      <c r="AT631" s="411">
        <f t="shared" si="187"/>
        <v>4393352.3870967738</v>
      </c>
      <c r="AU631" s="411">
        <f t="shared" si="188"/>
        <v>1216054.2680756396</v>
      </c>
      <c r="AV631" s="411">
        <f t="shared" si="189"/>
        <v>1711096.3448275863</v>
      </c>
      <c r="AW631" s="411">
        <v>0</v>
      </c>
      <c r="AX631" s="411">
        <v>0</v>
      </c>
      <c r="AY631" s="411">
        <v>0</v>
      </c>
      <c r="AZ631" s="411">
        <v>0</v>
      </c>
      <c r="BA631" s="411">
        <v>0</v>
      </c>
      <c r="BB631" s="411">
        <v>0</v>
      </c>
      <c r="BC631" s="411">
        <v>0</v>
      </c>
      <c r="BD631" s="411">
        <v>0</v>
      </c>
      <c r="BE631" s="411">
        <v>0</v>
      </c>
      <c r="BF631" s="411">
        <v>0</v>
      </c>
      <c r="BG631" s="411">
        <v>0</v>
      </c>
      <c r="BH631" s="412">
        <v>0</v>
      </c>
      <c r="BI631" s="411">
        <f t="shared" si="190"/>
        <v>0</v>
      </c>
      <c r="BJ631" s="411">
        <v>487978</v>
      </c>
      <c r="BK631" s="411">
        <v>505106.99999999994</v>
      </c>
      <c r="BL631" s="411">
        <v>572491</v>
      </c>
      <c r="BM631" s="411">
        <v>621120</v>
      </c>
      <c r="BN631" s="411">
        <v>711794</v>
      </c>
      <c r="BO631" s="411">
        <v>740194.00000000012</v>
      </c>
      <c r="BP631" s="411">
        <v>779823.99999999988</v>
      </c>
      <c r="BQ631" s="411">
        <v>746290.99999999988</v>
      </c>
      <c r="BR631" s="411">
        <v>613982.00000000012</v>
      </c>
      <c r="BS631" s="411">
        <v>596326.99999999988</v>
      </c>
      <c r="BT631" s="411">
        <v>505722.00000000006</v>
      </c>
      <c r="BU631" s="412">
        <v>439673</v>
      </c>
      <c r="BV631" s="411">
        <f t="shared" si="191"/>
        <v>7320503</v>
      </c>
      <c r="BW631" s="411">
        <v>0</v>
      </c>
      <c r="BX631" s="411">
        <v>0</v>
      </c>
      <c r="BY631" s="411">
        <v>0</v>
      </c>
      <c r="BZ631" s="411">
        <v>0</v>
      </c>
      <c r="CA631" s="411">
        <v>0</v>
      </c>
      <c r="CB631" s="411">
        <v>0</v>
      </c>
      <c r="CC631" s="411">
        <v>0</v>
      </c>
      <c r="CD631" s="411">
        <v>0</v>
      </c>
      <c r="CE631" s="411">
        <v>0</v>
      </c>
      <c r="CF631" s="411">
        <v>0</v>
      </c>
      <c r="CG631" s="411">
        <v>0</v>
      </c>
      <c r="CH631" s="412">
        <v>0</v>
      </c>
      <c r="CI631" s="411">
        <f t="shared" si="192"/>
        <v>0</v>
      </c>
      <c r="CJ631" s="411">
        <v>487978</v>
      </c>
      <c r="CK631" s="411">
        <v>505106.99999999994</v>
      </c>
      <c r="CL631" s="411">
        <v>572491</v>
      </c>
      <c r="CM631" s="411">
        <v>621120</v>
      </c>
      <c r="CN631" s="411">
        <v>711794</v>
      </c>
      <c r="CO631" s="411">
        <v>740194.00000000012</v>
      </c>
      <c r="CP631" s="411">
        <v>779823.99999999988</v>
      </c>
      <c r="CQ631" s="411">
        <v>746290.99999999988</v>
      </c>
      <c r="CR631" s="411">
        <v>613982.00000000012</v>
      </c>
      <c r="CS631" s="411">
        <v>596326.99999999988</v>
      </c>
      <c r="CT631" s="411">
        <v>505722.00000000006</v>
      </c>
      <c r="CU631" s="412">
        <v>439673</v>
      </c>
      <c r="CV631" s="411">
        <f t="shared" si="193"/>
        <v>7320503</v>
      </c>
      <c r="CW631" s="411">
        <v>-89283.724659923653</v>
      </c>
      <c r="CX631" s="411">
        <v>-88130.278836190468</v>
      </c>
      <c r="CY631" s="411">
        <v>-89393.186742021324</v>
      </c>
      <c r="CZ631" s="411">
        <v>-86425.163843229748</v>
      </c>
      <c r="DA631" s="411">
        <v>-91626.873428729828</v>
      </c>
      <c r="DB631" s="411">
        <v>-80771.165150535569</v>
      </c>
      <c r="DC631" s="411">
        <v>-71186.18044678311</v>
      </c>
      <c r="DD631" s="411">
        <v>-52761.08350928178</v>
      </c>
      <c r="DE631" s="411">
        <v>-33631.199842617367</v>
      </c>
      <c r="DF631" s="411">
        <v>-24284.074686747783</v>
      </c>
      <c r="DG631" s="411">
        <v>-11175.377829868507</v>
      </c>
      <c r="DH631" s="412">
        <v>0</v>
      </c>
      <c r="DI631" s="411">
        <f t="shared" si="194"/>
        <v>-718668.30897592893</v>
      </c>
      <c r="DJ631" s="411">
        <v>398694.27534007636</v>
      </c>
      <c r="DK631" s="411">
        <v>416976.72116380953</v>
      </c>
      <c r="DL631" s="411">
        <v>483097.81325797871</v>
      </c>
      <c r="DM631" s="411">
        <v>534694.83615677024</v>
      </c>
      <c r="DN631" s="411">
        <v>620167.12657127006</v>
      </c>
      <c r="DO631" s="411">
        <v>659422.83484946447</v>
      </c>
      <c r="DP631" s="411">
        <v>708637.81955321692</v>
      </c>
      <c r="DQ631" s="411">
        <v>693529.91649071814</v>
      </c>
      <c r="DR631" s="411">
        <v>580350.80015738262</v>
      </c>
      <c r="DS631" s="411">
        <v>572042.92531325214</v>
      </c>
      <c r="DT631" s="411">
        <v>494546.62217013154</v>
      </c>
      <c r="DU631" s="412">
        <v>439673</v>
      </c>
      <c r="DV631" s="411">
        <f t="shared" si="195"/>
        <v>6601834.6910240697</v>
      </c>
      <c r="DW631" s="412">
        <v>398694.27534007636</v>
      </c>
      <c r="DX631" s="412">
        <v>416976.72116380953</v>
      </c>
      <c r="DY631" s="412">
        <v>483097.81325797871</v>
      </c>
      <c r="DZ631" s="412">
        <v>534694.83615677024</v>
      </c>
      <c r="EA631" s="412">
        <v>620167.12657127006</v>
      </c>
      <c r="EB631" s="412">
        <v>659422.83484946447</v>
      </c>
      <c r="EC631" s="412">
        <v>708637.81955321692</v>
      </c>
      <c r="ED631" s="412">
        <v>693529.91649071814</v>
      </c>
      <c r="EE631" s="412">
        <v>580350.80015738262</v>
      </c>
      <c r="EF631" s="412">
        <v>572042.92531325214</v>
      </c>
      <c r="EG631" s="412">
        <v>494546.62217013154</v>
      </c>
      <c r="EH631" s="412">
        <v>439673</v>
      </c>
      <c r="EI631" s="411">
        <f t="shared" si="196"/>
        <v>6601834.6910240697</v>
      </c>
      <c r="EK631" s="411">
        <f t="shared" si="197"/>
        <v>6601834.6910240706</v>
      </c>
      <c r="EL631" s="7">
        <f t="shared" si="198"/>
        <v>0</v>
      </c>
    </row>
    <row r="632" spans="1:142">
      <c r="A632" s="365" t="str">
        <f t="shared" si="180"/>
        <v xml:space="preserve"> 113</v>
      </c>
      <c r="B632" s="370" t="s">
        <v>956</v>
      </c>
      <c r="C632" s="370" t="s">
        <v>1171</v>
      </c>
      <c r="D632" s="411">
        <v>487944</v>
      </c>
      <c r="E632" s="411">
        <v>515272</v>
      </c>
      <c r="F632" s="411">
        <v>573234</v>
      </c>
      <c r="G632" s="411">
        <v>628185</v>
      </c>
      <c r="H632" s="411">
        <v>717931</v>
      </c>
      <c r="I632" s="411">
        <v>742511</v>
      </c>
      <c r="J632" s="411">
        <v>778127</v>
      </c>
      <c r="K632" s="411">
        <v>751248</v>
      </c>
      <c r="L632" s="411">
        <v>618928</v>
      </c>
      <c r="M632" s="411">
        <v>608689</v>
      </c>
      <c r="N632" s="411">
        <v>512169</v>
      </c>
      <c r="O632" s="412">
        <v>444528</v>
      </c>
      <c r="P632" s="411">
        <f t="shared" si="181"/>
        <v>7378766</v>
      </c>
      <c r="Q632" s="411">
        <f t="shared" si="182"/>
        <v>4418103.1290322579</v>
      </c>
      <c r="R632" s="411">
        <f t="shared" si="183"/>
        <v>1224538.1123470522</v>
      </c>
      <c r="S632" s="411">
        <f t="shared" si="184"/>
        <v>1736124.7586206896</v>
      </c>
      <c r="T632" s="411">
        <v>33.999999999987615</v>
      </c>
      <c r="U632" s="411">
        <v>-10165.000000000009</v>
      </c>
      <c r="V632" s="411">
        <v>-742.99999999996101</v>
      </c>
      <c r="W632" s="411">
        <v>-7065.0000000000064</v>
      </c>
      <c r="X632" s="411">
        <v>-6137.0000000000446</v>
      </c>
      <c r="Y632" s="411">
        <v>-2316.9999999999991</v>
      </c>
      <c r="Z632" s="411">
        <v>1696.9999999999714</v>
      </c>
      <c r="AA632" s="411">
        <v>-4957.0000000000609</v>
      </c>
      <c r="AB632" s="411">
        <v>-4945.9999999999936</v>
      </c>
      <c r="AC632" s="411">
        <v>-12361.999999999989</v>
      </c>
      <c r="AD632" s="411">
        <v>-6446.9999999999663</v>
      </c>
      <c r="AE632" s="412">
        <v>-4855</v>
      </c>
      <c r="AF632" s="411">
        <f t="shared" si="185"/>
        <v>-58263.000000000065</v>
      </c>
      <c r="AG632" s="411">
        <v>487978</v>
      </c>
      <c r="AH632" s="411">
        <v>505107</v>
      </c>
      <c r="AI632" s="411">
        <v>572491</v>
      </c>
      <c r="AJ632" s="411">
        <v>621120</v>
      </c>
      <c r="AK632" s="411">
        <v>711794</v>
      </c>
      <c r="AL632" s="411">
        <v>740194</v>
      </c>
      <c r="AM632" s="411">
        <v>779824</v>
      </c>
      <c r="AN632" s="411">
        <v>746291</v>
      </c>
      <c r="AO632" s="411">
        <v>613982</v>
      </c>
      <c r="AP632" s="411">
        <v>596327</v>
      </c>
      <c r="AQ632" s="411">
        <v>505722</v>
      </c>
      <c r="AR632" s="412">
        <v>439673</v>
      </c>
      <c r="AS632" s="411">
        <f t="shared" si="186"/>
        <v>7320503</v>
      </c>
      <c r="AT632" s="411">
        <f t="shared" si="187"/>
        <v>4393352.3870967738</v>
      </c>
      <c r="AU632" s="411">
        <f t="shared" si="188"/>
        <v>1216054.2680756396</v>
      </c>
      <c r="AV632" s="411">
        <f t="shared" si="189"/>
        <v>1711096.3448275863</v>
      </c>
      <c r="AW632" s="411">
        <v>0</v>
      </c>
      <c r="AX632" s="411">
        <v>0</v>
      </c>
      <c r="AY632" s="411">
        <v>0</v>
      </c>
      <c r="AZ632" s="411">
        <v>0</v>
      </c>
      <c r="BA632" s="411">
        <v>0</v>
      </c>
      <c r="BB632" s="411">
        <v>0</v>
      </c>
      <c r="BC632" s="411">
        <v>0</v>
      </c>
      <c r="BD632" s="411">
        <v>0</v>
      </c>
      <c r="BE632" s="411">
        <v>0</v>
      </c>
      <c r="BF632" s="411">
        <v>0</v>
      </c>
      <c r="BG632" s="411">
        <v>0</v>
      </c>
      <c r="BH632" s="412">
        <v>0</v>
      </c>
      <c r="BI632" s="411">
        <f t="shared" si="190"/>
        <v>0</v>
      </c>
      <c r="BJ632" s="411">
        <v>487978</v>
      </c>
      <c r="BK632" s="411">
        <v>505107</v>
      </c>
      <c r="BL632" s="411">
        <v>572491</v>
      </c>
      <c r="BM632" s="411">
        <v>621120</v>
      </c>
      <c r="BN632" s="411">
        <v>711794</v>
      </c>
      <c r="BO632" s="411">
        <v>740194</v>
      </c>
      <c r="BP632" s="411">
        <v>779824</v>
      </c>
      <c r="BQ632" s="411">
        <v>746291</v>
      </c>
      <c r="BR632" s="411">
        <v>613982</v>
      </c>
      <c r="BS632" s="411">
        <v>596327</v>
      </c>
      <c r="BT632" s="411">
        <v>505722</v>
      </c>
      <c r="BU632" s="412">
        <v>439673</v>
      </c>
      <c r="BV632" s="411">
        <f t="shared" si="191"/>
        <v>7320503</v>
      </c>
      <c r="BW632" s="411">
        <v>0</v>
      </c>
      <c r="BX632" s="411">
        <v>0</v>
      </c>
      <c r="BY632" s="411">
        <v>0</v>
      </c>
      <c r="BZ632" s="411">
        <v>0</v>
      </c>
      <c r="CA632" s="411">
        <v>0</v>
      </c>
      <c r="CB632" s="411">
        <v>0</v>
      </c>
      <c r="CC632" s="411">
        <v>0</v>
      </c>
      <c r="CD632" s="411">
        <v>0</v>
      </c>
      <c r="CE632" s="411">
        <v>0</v>
      </c>
      <c r="CF632" s="411">
        <v>0</v>
      </c>
      <c r="CG632" s="411">
        <v>0</v>
      </c>
      <c r="CH632" s="412">
        <v>0</v>
      </c>
      <c r="CI632" s="411">
        <f t="shared" si="192"/>
        <v>0</v>
      </c>
      <c r="CJ632" s="411">
        <v>487978</v>
      </c>
      <c r="CK632" s="411">
        <v>505107</v>
      </c>
      <c r="CL632" s="411">
        <v>572491</v>
      </c>
      <c r="CM632" s="411">
        <v>621120</v>
      </c>
      <c r="CN632" s="411">
        <v>711794</v>
      </c>
      <c r="CO632" s="411">
        <v>740194</v>
      </c>
      <c r="CP632" s="411">
        <v>779824</v>
      </c>
      <c r="CQ632" s="411">
        <v>746291</v>
      </c>
      <c r="CR632" s="411">
        <v>613982</v>
      </c>
      <c r="CS632" s="411">
        <v>596327</v>
      </c>
      <c r="CT632" s="411">
        <v>505722</v>
      </c>
      <c r="CU632" s="412">
        <v>439673</v>
      </c>
      <c r="CV632" s="411">
        <f t="shared" si="193"/>
        <v>7320503</v>
      </c>
      <c r="CW632" s="411">
        <v>-89283.724659923653</v>
      </c>
      <c r="CX632" s="411">
        <v>-88130.278836190453</v>
      </c>
      <c r="CY632" s="411">
        <v>-89393.186742021324</v>
      </c>
      <c r="CZ632" s="411">
        <v>-86425.163843229748</v>
      </c>
      <c r="DA632" s="411">
        <v>-91626.873428729828</v>
      </c>
      <c r="DB632" s="411">
        <v>-80771.165150535569</v>
      </c>
      <c r="DC632" s="411">
        <v>-71186.18044678311</v>
      </c>
      <c r="DD632" s="411">
        <v>-52761.08350928178</v>
      </c>
      <c r="DE632" s="411">
        <v>-33631.199842617367</v>
      </c>
      <c r="DF632" s="411">
        <v>-24284.074686747783</v>
      </c>
      <c r="DG632" s="411">
        <v>-11175.377829868507</v>
      </c>
      <c r="DH632" s="412">
        <v>0</v>
      </c>
      <c r="DI632" s="411">
        <f t="shared" si="194"/>
        <v>-718668.30897592893</v>
      </c>
      <c r="DJ632" s="411">
        <v>398694.2753400763</v>
      </c>
      <c r="DK632" s="411">
        <v>416976.72116380953</v>
      </c>
      <c r="DL632" s="411">
        <v>483097.81325797871</v>
      </c>
      <c r="DM632" s="411">
        <v>534694.83615677024</v>
      </c>
      <c r="DN632" s="411">
        <v>620167.12657127017</v>
      </c>
      <c r="DO632" s="411">
        <v>659422.83484946447</v>
      </c>
      <c r="DP632" s="411">
        <v>708637.81955321692</v>
      </c>
      <c r="DQ632" s="411">
        <v>693529.91649071814</v>
      </c>
      <c r="DR632" s="411">
        <v>580350.80015738262</v>
      </c>
      <c r="DS632" s="411">
        <v>572042.92531325226</v>
      </c>
      <c r="DT632" s="411">
        <v>494546.62217013154</v>
      </c>
      <c r="DU632" s="412">
        <v>439673</v>
      </c>
      <c r="DV632" s="411">
        <f t="shared" si="195"/>
        <v>6601834.6910240697</v>
      </c>
      <c r="DW632" s="412">
        <v>398694.2753400763</v>
      </c>
      <c r="DX632" s="412">
        <v>416976.72116380953</v>
      </c>
      <c r="DY632" s="412">
        <v>483097.81325797871</v>
      </c>
      <c r="DZ632" s="412">
        <v>534694.83615677024</v>
      </c>
      <c r="EA632" s="412">
        <v>620167.12657127017</v>
      </c>
      <c r="EB632" s="412">
        <v>659422.83484946447</v>
      </c>
      <c r="EC632" s="412">
        <v>708637.81955321692</v>
      </c>
      <c r="ED632" s="412">
        <v>693529.91649071814</v>
      </c>
      <c r="EE632" s="412">
        <v>580350.80015738262</v>
      </c>
      <c r="EF632" s="412">
        <v>572042.92531325226</v>
      </c>
      <c r="EG632" s="412">
        <v>494546.62217013154</v>
      </c>
      <c r="EH632" s="412">
        <v>439673</v>
      </c>
      <c r="EI632" s="411">
        <f t="shared" si="196"/>
        <v>6601834.6910240697</v>
      </c>
      <c r="EK632" s="411">
        <f t="shared" si="197"/>
        <v>6601834.6910240706</v>
      </c>
      <c r="EL632" s="7">
        <f t="shared" si="198"/>
        <v>0</v>
      </c>
    </row>
    <row r="633" spans="1:142">
      <c r="A633" s="365" t="str">
        <f t="shared" si="180"/>
        <v xml:space="preserve"> 113</v>
      </c>
      <c r="B633" s="370" t="s">
        <v>956</v>
      </c>
      <c r="C633" s="370" t="s">
        <v>1172</v>
      </c>
      <c r="D633" s="411">
        <v>487944</v>
      </c>
      <c r="E633" s="411">
        <v>515272</v>
      </c>
      <c r="F633" s="411">
        <v>573234</v>
      </c>
      <c r="G633" s="411">
        <v>628185</v>
      </c>
      <c r="H633" s="411">
        <v>717931</v>
      </c>
      <c r="I633" s="411">
        <v>742511</v>
      </c>
      <c r="J633" s="411">
        <v>778127</v>
      </c>
      <c r="K633" s="411">
        <v>751248</v>
      </c>
      <c r="L633" s="411">
        <v>618928</v>
      </c>
      <c r="M633" s="411">
        <v>608689</v>
      </c>
      <c r="N633" s="411">
        <v>512169</v>
      </c>
      <c r="O633" s="412">
        <v>444528</v>
      </c>
      <c r="P633" s="411">
        <f t="shared" si="181"/>
        <v>7378766</v>
      </c>
      <c r="Q633" s="411">
        <f t="shared" si="182"/>
        <v>4418103.1290322579</v>
      </c>
      <c r="R633" s="411">
        <f t="shared" si="183"/>
        <v>1224538.1123470522</v>
      </c>
      <c r="S633" s="411">
        <f t="shared" si="184"/>
        <v>1736124.7586206896</v>
      </c>
      <c r="T633" s="411">
        <v>33.999999999987615</v>
      </c>
      <c r="U633" s="411">
        <v>-10165.000000000007</v>
      </c>
      <c r="V633" s="411">
        <v>-742.99999999996089</v>
      </c>
      <c r="W633" s="411">
        <v>-7065.0000000000073</v>
      </c>
      <c r="X633" s="411">
        <v>-6137.0000000000455</v>
      </c>
      <c r="Y633" s="411">
        <v>-2316.9999999999986</v>
      </c>
      <c r="Z633" s="411">
        <v>1696.9999999999714</v>
      </c>
      <c r="AA633" s="411">
        <v>-4957.00000000006</v>
      </c>
      <c r="AB633" s="411">
        <v>-4945.9999999999945</v>
      </c>
      <c r="AC633" s="411">
        <v>-12361.999999999989</v>
      </c>
      <c r="AD633" s="411">
        <v>-6446.9999999999673</v>
      </c>
      <c r="AE633" s="412">
        <v>-4855.0000000000009</v>
      </c>
      <c r="AF633" s="411">
        <f t="shared" si="185"/>
        <v>-58263.000000000073</v>
      </c>
      <c r="AG633" s="411">
        <v>487978</v>
      </c>
      <c r="AH633" s="411">
        <v>505107.00000000006</v>
      </c>
      <c r="AI633" s="411">
        <v>572491.00000000023</v>
      </c>
      <c r="AJ633" s="411">
        <v>621120</v>
      </c>
      <c r="AK633" s="411">
        <v>711793.99999999988</v>
      </c>
      <c r="AL633" s="411">
        <v>740194.00000000012</v>
      </c>
      <c r="AM633" s="411">
        <v>779823.99999999988</v>
      </c>
      <c r="AN633" s="411">
        <v>746290.99999999988</v>
      </c>
      <c r="AO633" s="411">
        <v>613982</v>
      </c>
      <c r="AP633" s="411">
        <v>596327.00000000012</v>
      </c>
      <c r="AQ633" s="411">
        <v>505722.00000000006</v>
      </c>
      <c r="AR633" s="412">
        <v>439672.99999999994</v>
      </c>
      <c r="AS633" s="411">
        <f t="shared" si="186"/>
        <v>7320503</v>
      </c>
      <c r="AT633" s="411">
        <f t="shared" si="187"/>
        <v>4393352.3870967738</v>
      </c>
      <c r="AU633" s="411">
        <f t="shared" si="188"/>
        <v>1216054.2680756394</v>
      </c>
      <c r="AV633" s="411">
        <f t="shared" si="189"/>
        <v>1711096.3448275863</v>
      </c>
      <c r="AW633" s="411">
        <v>0</v>
      </c>
      <c r="AX633" s="411">
        <v>0</v>
      </c>
      <c r="AY633" s="411">
        <v>0</v>
      </c>
      <c r="AZ633" s="411">
        <v>0</v>
      </c>
      <c r="BA633" s="411">
        <v>0</v>
      </c>
      <c r="BB633" s="411">
        <v>0</v>
      </c>
      <c r="BC633" s="411">
        <v>0</v>
      </c>
      <c r="BD633" s="411">
        <v>0</v>
      </c>
      <c r="BE633" s="411">
        <v>0</v>
      </c>
      <c r="BF633" s="411">
        <v>0</v>
      </c>
      <c r="BG633" s="411">
        <v>0</v>
      </c>
      <c r="BH633" s="412">
        <v>0</v>
      </c>
      <c r="BI633" s="411">
        <f t="shared" si="190"/>
        <v>0</v>
      </c>
      <c r="BJ633" s="411">
        <v>487978</v>
      </c>
      <c r="BK633" s="411">
        <v>505107.00000000006</v>
      </c>
      <c r="BL633" s="411">
        <v>572491.00000000023</v>
      </c>
      <c r="BM633" s="411">
        <v>621120</v>
      </c>
      <c r="BN633" s="411">
        <v>711793.99999999988</v>
      </c>
      <c r="BO633" s="411">
        <v>740194.00000000012</v>
      </c>
      <c r="BP633" s="411">
        <v>779823.99999999988</v>
      </c>
      <c r="BQ633" s="411">
        <v>746290.99999999988</v>
      </c>
      <c r="BR633" s="411">
        <v>613982</v>
      </c>
      <c r="BS633" s="411">
        <v>596327.00000000012</v>
      </c>
      <c r="BT633" s="411">
        <v>505722.00000000006</v>
      </c>
      <c r="BU633" s="412">
        <v>439672.99999999994</v>
      </c>
      <c r="BV633" s="411">
        <f t="shared" si="191"/>
        <v>7320503</v>
      </c>
      <c r="BW633" s="411">
        <v>0</v>
      </c>
      <c r="BX633" s="411">
        <v>0</v>
      </c>
      <c r="BY633" s="411">
        <v>0</v>
      </c>
      <c r="BZ633" s="411">
        <v>0</v>
      </c>
      <c r="CA633" s="411">
        <v>0</v>
      </c>
      <c r="CB633" s="411">
        <v>0</v>
      </c>
      <c r="CC633" s="411">
        <v>0</v>
      </c>
      <c r="CD633" s="411">
        <v>0</v>
      </c>
      <c r="CE633" s="411">
        <v>0</v>
      </c>
      <c r="CF633" s="411">
        <v>0</v>
      </c>
      <c r="CG633" s="411">
        <v>0</v>
      </c>
      <c r="CH633" s="412">
        <v>0</v>
      </c>
      <c r="CI633" s="411">
        <f t="shared" si="192"/>
        <v>0</v>
      </c>
      <c r="CJ633" s="411">
        <v>487978</v>
      </c>
      <c r="CK633" s="411">
        <v>505107.00000000006</v>
      </c>
      <c r="CL633" s="411">
        <v>572491.00000000023</v>
      </c>
      <c r="CM633" s="411">
        <v>621120</v>
      </c>
      <c r="CN633" s="411">
        <v>711793.99999999988</v>
      </c>
      <c r="CO633" s="411">
        <v>740194.00000000012</v>
      </c>
      <c r="CP633" s="411">
        <v>779823.99999999988</v>
      </c>
      <c r="CQ633" s="411">
        <v>746290.99999999988</v>
      </c>
      <c r="CR633" s="411">
        <v>613982</v>
      </c>
      <c r="CS633" s="411">
        <v>596327.00000000012</v>
      </c>
      <c r="CT633" s="411">
        <v>505722.00000000006</v>
      </c>
      <c r="CU633" s="412">
        <v>439672.99999999994</v>
      </c>
      <c r="CV633" s="411">
        <f t="shared" si="193"/>
        <v>7320503</v>
      </c>
      <c r="CW633" s="411">
        <v>-89283.724659923653</v>
      </c>
      <c r="CX633" s="411">
        <v>-88130.278836190482</v>
      </c>
      <c r="CY633" s="411">
        <v>-89393.186742021324</v>
      </c>
      <c r="CZ633" s="411">
        <v>-86425.163843229748</v>
      </c>
      <c r="DA633" s="411">
        <v>-91626.873428729828</v>
      </c>
      <c r="DB633" s="411">
        <v>-80771.165150535555</v>
      </c>
      <c r="DC633" s="411">
        <v>-71186.180446783124</v>
      </c>
      <c r="DD633" s="411">
        <v>-52761.08350928178</v>
      </c>
      <c r="DE633" s="411">
        <v>-33631.199842617374</v>
      </c>
      <c r="DF633" s="411">
        <v>-24284.074686747786</v>
      </c>
      <c r="DG633" s="411">
        <v>-11175.377829868507</v>
      </c>
      <c r="DH633" s="412">
        <v>0</v>
      </c>
      <c r="DI633" s="411">
        <f t="shared" si="194"/>
        <v>-718668.30897592905</v>
      </c>
      <c r="DJ633" s="411">
        <v>398694.27534007636</v>
      </c>
      <c r="DK633" s="411">
        <v>416976.72116380953</v>
      </c>
      <c r="DL633" s="411">
        <v>483097.81325797871</v>
      </c>
      <c r="DM633" s="411">
        <v>534694.83615677012</v>
      </c>
      <c r="DN633" s="411">
        <v>620167.12657127006</v>
      </c>
      <c r="DO633" s="411">
        <v>659422.83484946447</v>
      </c>
      <c r="DP633" s="411">
        <v>708637.8195532168</v>
      </c>
      <c r="DQ633" s="411">
        <v>693529.91649071826</v>
      </c>
      <c r="DR633" s="411">
        <v>580350.8001573825</v>
      </c>
      <c r="DS633" s="411">
        <v>572042.92531325202</v>
      </c>
      <c r="DT633" s="411">
        <v>494546.62217013154</v>
      </c>
      <c r="DU633" s="412">
        <v>439672.99999999994</v>
      </c>
      <c r="DV633" s="411">
        <f t="shared" si="195"/>
        <v>6601834.6910240706</v>
      </c>
      <c r="DW633" s="412">
        <v>398694.27534007636</v>
      </c>
      <c r="DX633" s="412">
        <v>416976.72116380953</v>
      </c>
      <c r="DY633" s="412">
        <v>483097.81325797871</v>
      </c>
      <c r="DZ633" s="412">
        <v>534694.83615677012</v>
      </c>
      <c r="EA633" s="412">
        <v>620167.12657127006</v>
      </c>
      <c r="EB633" s="412">
        <v>659422.83484946447</v>
      </c>
      <c r="EC633" s="412">
        <v>708637.8195532168</v>
      </c>
      <c r="ED633" s="412">
        <v>693529.91649071826</v>
      </c>
      <c r="EE633" s="412">
        <v>580350.8001573825</v>
      </c>
      <c r="EF633" s="412">
        <v>572042.92531325202</v>
      </c>
      <c r="EG633" s="412">
        <v>494546.62217013154</v>
      </c>
      <c r="EH633" s="412">
        <v>439672.99999999994</v>
      </c>
      <c r="EI633" s="411">
        <f t="shared" si="196"/>
        <v>6601834.6910240706</v>
      </c>
      <c r="EK633" s="411">
        <f t="shared" si="197"/>
        <v>6601834.6910240706</v>
      </c>
      <c r="EL633" s="7">
        <f t="shared" si="198"/>
        <v>0</v>
      </c>
    </row>
    <row r="634" spans="1:142">
      <c r="A634" s="365" t="str">
        <f t="shared" si="180"/>
        <v xml:space="preserve"> 113</v>
      </c>
      <c r="B634" s="370" t="s">
        <v>956</v>
      </c>
      <c r="C634" s="370" t="s">
        <v>920</v>
      </c>
      <c r="D634" s="411">
        <v>487944</v>
      </c>
      <c r="E634" s="411">
        <v>515272</v>
      </c>
      <c r="F634" s="411">
        <v>573234</v>
      </c>
      <c r="G634" s="411">
        <v>628185</v>
      </c>
      <c r="H634" s="411">
        <v>717931</v>
      </c>
      <c r="I634" s="411">
        <v>742511</v>
      </c>
      <c r="J634" s="411">
        <v>778127</v>
      </c>
      <c r="K634" s="411">
        <v>751248</v>
      </c>
      <c r="L634" s="411">
        <v>618928</v>
      </c>
      <c r="M634" s="411">
        <v>608689</v>
      </c>
      <c r="N634" s="411">
        <v>512169</v>
      </c>
      <c r="O634" s="412">
        <v>444528</v>
      </c>
      <c r="P634" s="411">
        <f t="shared" si="181"/>
        <v>7378766</v>
      </c>
      <c r="Q634" s="411">
        <f t="shared" si="182"/>
        <v>4418103.1290322579</v>
      </c>
      <c r="R634" s="411">
        <f t="shared" si="183"/>
        <v>1224538.1123470522</v>
      </c>
      <c r="S634" s="411">
        <f t="shared" si="184"/>
        <v>1736124.7586206896</v>
      </c>
      <c r="T634" s="411">
        <v>33.999999999987615</v>
      </c>
      <c r="U634" s="411">
        <v>-10165.000000000009</v>
      </c>
      <c r="V634" s="411">
        <v>-742.99999999996101</v>
      </c>
      <c r="W634" s="411">
        <v>-7065.0000000000064</v>
      </c>
      <c r="X634" s="411">
        <v>-6137.0000000000455</v>
      </c>
      <c r="Y634" s="411">
        <v>-2316.9999999999991</v>
      </c>
      <c r="Z634" s="411">
        <v>1696.9999999999714</v>
      </c>
      <c r="AA634" s="411">
        <v>-4957.0000000000609</v>
      </c>
      <c r="AB634" s="411">
        <v>-4945.9999999999945</v>
      </c>
      <c r="AC634" s="411">
        <v>-12361.999999999989</v>
      </c>
      <c r="AD634" s="411">
        <v>-6446.9999999999673</v>
      </c>
      <c r="AE634" s="412">
        <v>-4855.0000000000009</v>
      </c>
      <c r="AF634" s="411">
        <f t="shared" si="185"/>
        <v>-58263.000000000087</v>
      </c>
      <c r="AG634" s="411">
        <v>487978</v>
      </c>
      <c r="AH634" s="411">
        <v>505107</v>
      </c>
      <c r="AI634" s="411">
        <v>572491.00000000012</v>
      </c>
      <c r="AJ634" s="411">
        <v>621119.99999999988</v>
      </c>
      <c r="AK634" s="411">
        <v>711793.99999999988</v>
      </c>
      <c r="AL634" s="411">
        <v>740194.00000000023</v>
      </c>
      <c r="AM634" s="411">
        <v>779823.99999999988</v>
      </c>
      <c r="AN634" s="411">
        <v>746290.99999999988</v>
      </c>
      <c r="AO634" s="411">
        <v>613982</v>
      </c>
      <c r="AP634" s="411">
        <v>596327</v>
      </c>
      <c r="AQ634" s="411">
        <v>505722.00000000006</v>
      </c>
      <c r="AR634" s="412">
        <v>439672.99999999994</v>
      </c>
      <c r="AS634" s="411">
        <f t="shared" si="186"/>
        <v>7320503</v>
      </c>
      <c r="AT634" s="411">
        <f t="shared" si="187"/>
        <v>4393352.3870967738</v>
      </c>
      <c r="AU634" s="411">
        <f t="shared" si="188"/>
        <v>1216054.2680756394</v>
      </c>
      <c r="AV634" s="411">
        <f t="shared" si="189"/>
        <v>1711096.3448275863</v>
      </c>
      <c r="AW634" s="411">
        <v>0</v>
      </c>
      <c r="AX634" s="411">
        <v>0</v>
      </c>
      <c r="AY634" s="411">
        <v>0</v>
      </c>
      <c r="AZ634" s="411">
        <v>0</v>
      </c>
      <c r="BA634" s="411">
        <v>0</v>
      </c>
      <c r="BB634" s="411">
        <v>0</v>
      </c>
      <c r="BC634" s="411">
        <v>0</v>
      </c>
      <c r="BD634" s="411">
        <v>0</v>
      </c>
      <c r="BE634" s="411">
        <v>0</v>
      </c>
      <c r="BF634" s="411">
        <v>0</v>
      </c>
      <c r="BG634" s="411">
        <v>0</v>
      </c>
      <c r="BH634" s="412">
        <v>0</v>
      </c>
      <c r="BI634" s="411">
        <f t="shared" si="190"/>
        <v>0</v>
      </c>
      <c r="BJ634" s="411">
        <v>487978</v>
      </c>
      <c r="BK634" s="411">
        <v>505107</v>
      </c>
      <c r="BL634" s="411">
        <v>572491.00000000012</v>
      </c>
      <c r="BM634" s="411">
        <v>621119.99999999988</v>
      </c>
      <c r="BN634" s="411">
        <v>711793.99999999988</v>
      </c>
      <c r="BO634" s="411">
        <v>740194.00000000023</v>
      </c>
      <c r="BP634" s="411">
        <v>779823.99999999988</v>
      </c>
      <c r="BQ634" s="411">
        <v>746290.99999999988</v>
      </c>
      <c r="BR634" s="411">
        <v>613982</v>
      </c>
      <c r="BS634" s="411">
        <v>596327</v>
      </c>
      <c r="BT634" s="411">
        <v>505722.00000000006</v>
      </c>
      <c r="BU634" s="412">
        <v>439672.99999999994</v>
      </c>
      <c r="BV634" s="411">
        <f t="shared" si="191"/>
        <v>7320503</v>
      </c>
      <c r="BW634" s="411">
        <v>0</v>
      </c>
      <c r="BX634" s="411">
        <v>0</v>
      </c>
      <c r="BY634" s="411">
        <v>0</v>
      </c>
      <c r="BZ634" s="411">
        <v>0</v>
      </c>
      <c r="CA634" s="411">
        <v>0</v>
      </c>
      <c r="CB634" s="411">
        <v>0</v>
      </c>
      <c r="CC634" s="411">
        <v>0</v>
      </c>
      <c r="CD634" s="411">
        <v>0</v>
      </c>
      <c r="CE634" s="411">
        <v>0</v>
      </c>
      <c r="CF634" s="411">
        <v>0</v>
      </c>
      <c r="CG634" s="411">
        <v>0</v>
      </c>
      <c r="CH634" s="412">
        <v>0</v>
      </c>
      <c r="CI634" s="411">
        <f t="shared" si="192"/>
        <v>0</v>
      </c>
      <c r="CJ634" s="411">
        <v>487978</v>
      </c>
      <c r="CK634" s="411">
        <v>505107</v>
      </c>
      <c r="CL634" s="411">
        <v>572491.00000000012</v>
      </c>
      <c r="CM634" s="411">
        <v>621119.99999999988</v>
      </c>
      <c r="CN634" s="411">
        <v>711793.99999999988</v>
      </c>
      <c r="CO634" s="411">
        <v>740194.00000000023</v>
      </c>
      <c r="CP634" s="411">
        <v>779823.99999999988</v>
      </c>
      <c r="CQ634" s="411">
        <v>746290.99999999988</v>
      </c>
      <c r="CR634" s="411">
        <v>613982</v>
      </c>
      <c r="CS634" s="411">
        <v>596327</v>
      </c>
      <c r="CT634" s="411">
        <v>505722.00000000006</v>
      </c>
      <c r="CU634" s="412">
        <v>439672.99999999994</v>
      </c>
      <c r="CV634" s="411">
        <f t="shared" si="193"/>
        <v>7320503</v>
      </c>
      <c r="CW634" s="411">
        <v>-89283.724659923653</v>
      </c>
      <c r="CX634" s="411">
        <v>-88130.278836190468</v>
      </c>
      <c r="CY634" s="411">
        <v>-89393.186742021324</v>
      </c>
      <c r="CZ634" s="411">
        <v>-86425.163843229733</v>
      </c>
      <c r="DA634" s="411">
        <v>-91626.873428729843</v>
      </c>
      <c r="DB634" s="411">
        <v>-80771.165150535569</v>
      </c>
      <c r="DC634" s="411">
        <v>-71186.18044678311</v>
      </c>
      <c r="DD634" s="411">
        <v>-52761.08350928178</v>
      </c>
      <c r="DE634" s="411">
        <v>-33631.199842617367</v>
      </c>
      <c r="DF634" s="411">
        <v>-24284.074686747786</v>
      </c>
      <c r="DG634" s="411">
        <v>-11175.377829868507</v>
      </c>
      <c r="DH634" s="412">
        <v>0</v>
      </c>
      <c r="DI634" s="411">
        <f t="shared" si="194"/>
        <v>-718668.30897592893</v>
      </c>
      <c r="DJ634" s="411">
        <v>398694.27534007642</v>
      </c>
      <c r="DK634" s="411">
        <v>416976.72116380953</v>
      </c>
      <c r="DL634" s="411">
        <v>483097.81325797871</v>
      </c>
      <c r="DM634" s="411">
        <v>534694.83615677024</v>
      </c>
      <c r="DN634" s="411">
        <v>620167.12657127006</v>
      </c>
      <c r="DO634" s="411">
        <v>659422.83484946447</v>
      </c>
      <c r="DP634" s="411">
        <v>708637.8195532168</v>
      </c>
      <c r="DQ634" s="411">
        <v>693529.91649071826</v>
      </c>
      <c r="DR634" s="411">
        <v>580350.80015738262</v>
      </c>
      <c r="DS634" s="411">
        <v>572042.92531325226</v>
      </c>
      <c r="DT634" s="411">
        <v>494546.62217013154</v>
      </c>
      <c r="DU634" s="412">
        <v>439672.99999999994</v>
      </c>
      <c r="DV634" s="411">
        <f t="shared" si="195"/>
        <v>6601834.6910240715</v>
      </c>
      <c r="DW634" s="412">
        <v>398694.27534007642</v>
      </c>
      <c r="DX634" s="412">
        <v>416976.72116380953</v>
      </c>
      <c r="DY634" s="412">
        <v>483097.81325797871</v>
      </c>
      <c r="DZ634" s="412">
        <v>534694.83615677024</v>
      </c>
      <c r="EA634" s="412">
        <v>620167.12657127006</v>
      </c>
      <c r="EB634" s="412">
        <v>659422.83484946447</v>
      </c>
      <c r="EC634" s="412">
        <v>708637.8195532168</v>
      </c>
      <c r="ED634" s="412">
        <v>693529.91649071826</v>
      </c>
      <c r="EE634" s="412">
        <v>580350.80015738262</v>
      </c>
      <c r="EF634" s="412">
        <v>572042.92531325226</v>
      </c>
      <c r="EG634" s="412">
        <v>494546.62217013154</v>
      </c>
      <c r="EH634" s="412">
        <v>439672.99999999994</v>
      </c>
      <c r="EI634" s="411">
        <f t="shared" si="196"/>
        <v>6601834.6910240715</v>
      </c>
      <c r="EK634" s="411">
        <f t="shared" si="197"/>
        <v>6601834.6910240706</v>
      </c>
      <c r="EL634" s="7">
        <f t="shared" si="198"/>
        <v>0</v>
      </c>
    </row>
    <row r="635" spans="1:142">
      <c r="A635" s="365" t="str">
        <f t="shared" si="180"/>
        <v xml:space="preserve"> 113</v>
      </c>
      <c r="B635" s="370" t="s">
        <v>956</v>
      </c>
      <c r="C635" s="370" t="s">
        <v>944</v>
      </c>
      <c r="D635" s="411">
        <v>11617.468099999998</v>
      </c>
      <c r="E635" s="411">
        <v>11449.736200000001</v>
      </c>
      <c r="F635" s="411">
        <v>11241.011299999998</v>
      </c>
      <c r="G635" s="411">
        <v>11021.228999999999</v>
      </c>
      <c r="H635" s="411">
        <v>10878.077900000002</v>
      </c>
      <c r="I635" s="411">
        <v>10606.674999999996</v>
      </c>
      <c r="J635" s="411">
        <v>10375.5712</v>
      </c>
      <c r="K635" s="411">
        <v>10152.764200000001</v>
      </c>
      <c r="L635" s="411">
        <v>9980.3076999999994</v>
      </c>
      <c r="M635" s="411">
        <v>9818.7151999999987</v>
      </c>
      <c r="N635" s="411">
        <v>9659.9370999999974</v>
      </c>
      <c r="O635" s="412">
        <v>9457.6927999999989</v>
      </c>
      <c r="P635" s="411">
        <f t="shared" si="181"/>
        <v>126259.1857</v>
      </c>
      <c r="Q635" s="411">
        <f t="shared" si="182"/>
        <v>76855.072854838712</v>
      </c>
      <c r="R635" s="411">
        <f t="shared" si="183"/>
        <v>17714.579414126809</v>
      </c>
      <c r="S635" s="411">
        <f t="shared" si="184"/>
        <v>31689.533431034473</v>
      </c>
      <c r="T635" s="411">
        <v>0.80950665527177756</v>
      </c>
      <c r="U635" s="411">
        <v>-225.8740402602898</v>
      </c>
      <c r="V635" s="411">
        <v>-14.570090741127503</v>
      </c>
      <c r="W635" s="411">
        <v>-123.95231163590357</v>
      </c>
      <c r="X635" s="411">
        <v>-92.98771619041392</v>
      </c>
      <c r="Y635" s="411">
        <v>-33.098049692193243</v>
      </c>
      <c r="Z635" s="411">
        <v>22.627854227394451</v>
      </c>
      <c r="AA635" s="411">
        <v>-66.991528948364376</v>
      </c>
      <c r="AB635" s="411">
        <v>-79.75499877885639</v>
      </c>
      <c r="AC635" s="411">
        <v>-199.41046626832406</v>
      </c>
      <c r="AD635" s="411">
        <v>-121.59582966501208</v>
      </c>
      <c r="AE635" s="412">
        <v>-103.29405244214125</v>
      </c>
      <c r="AF635" s="411">
        <f t="shared" si="185"/>
        <v>-1038.0917237399599</v>
      </c>
      <c r="AG635" s="411">
        <v>11618.277606655271</v>
      </c>
      <c r="AH635" s="411">
        <v>11223.862159739712</v>
      </c>
      <c r="AI635" s="411">
        <v>11226.441209258872</v>
      </c>
      <c r="AJ635" s="411">
        <v>10897.2766883641</v>
      </c>
      <c r="AK635" s="411">
        <v>10785.090183809589</v>
      </c>
      <c r="AL635" s="411">
        <v>10573.576950307805</v>
      </c>
      <c r="AM635" s="411">
        <v>10398.199054227396</v>
      </c>
      <c r="AN635" s="411">
        <v>10085.772671051638</v>
      </c>
      <c r="AO635" s="411">
        <v>9900.5527012211442</v>
      </c>
      <c r="AP635" s="411">
        <v>9619.3047337316766</v>
      </c>
      <c r="AQ635" s="411">
        <v>9538.3412703349877</v>
      </c>
      <c r="AR635" s="412">
        <v>9354.3987475578579</v>
      </c>
      <c r="AS635" s="411">
        <f t="shared" si="186"/>
        <v>125221.09397626006</v>
      </c>
      <c r="AT635" s="411">
        <f t="shared" si="187"/>
        <v>76387.298076419916</v>
      </c>
      <c r="AU635" s="411">
        <f t="shared" si="188"/>
        <v>17590.564196154599</v>
      </c>
      <c r="AV635" s="411">
        <f t="shared" si="189"/>
        <v>31243.231703685527</v>
      </c>
      <c r="AW635" s="411">
        <v>0</v>
      </c>
      <c r="AX635" s="411">
        <v>0</v>
      </c>
      <c r="AY635" s="411">
        <v>0</v>
      </c>
      <c r="AZ635" s="411">
        <v>0</v>
      </c>
      <c r="BA635" s="411">
        <v>0</v>
      </c>
      <c r="BB635" s="411">
        <v>0</v>
      </c>
      <c r="BC635" s="411">
        <v>0</v>
      </c>
      <c r="BD635" s="411">
        <v>0</v>
      </c>
      <c r="BE635" s="411">
        <v>0</v>
      </c>
      <c r="BF635" s="411">
        <v>0</v>
      </c>
      <c r="BG635" s="411">
        <v>0</v>
      </c>
      <c r="BH635" s="412">
        <v>0</v>
      </c>
      <c r="BI635" s="411">
        <f t="shared" si="190"/>
        <v>0</v>
      </c>
      <c r="BJ635" s="411">
        <v>11618.277606655271</v>
      </c>
      <c r="BK635" s="411">
        <v>11223.862159739712</v>
      </c>
      <c r="BL635" s="411">
        <v>11226.441209258872</v>
      </c>
      <c r="BM635" s="411">
        <v>10897.2766883641</v>
      </c>
      <c r="BN635" s="411">
        <v>10785.090183809589</v>
      </c>
      <c r="BO635" s="411">
        <v>10573.576950307805</v>
      </c>
      <c r="BP635" s="411">
        <v>10398.199054227396</v>
      </c>
      <c r="BQ635" s="411">
        <v>10085.772671051638</v>
      </c>
      <c r="BR635" s="411">
        <v>9900.5527012211442</v>
      </c>
      <c r="BS635" s="411">
        <v>9619.3047337316766</v>
      </c>
      <c r="BT635" s="411">
        <v>9538.3412703349877</v>
      </c>
      <c r="BU635" s="412">
        <v>9354.3987475578579</v>
      </c>
      <c r="BV635" s="411">
        <f t="shared" si="191"/>
        <v>125221.09397626006</v>
      </c>
      <c r="BW635" s="411">
        <v>0</v>
      </c>
      <c r="BX635" s="411">
        <v>0</v>
      </c>
      <c r="BY635" s="411">
        <v>0</v>
      </c>
      <c r="BZ635" s="411">
        <v>0</v>
      </c>
      <c r="CA635" s="411">
        <v>0</v>
      </c>
      <c r="CB635" s="411">
        <v>0</v>
      </c>
      <c r="CC635" s="411">
        <v>0</v>
      </c>
      <c r="CD635" s="411">
        <v>0</v>
      </c>
      <c r="CE635" s="411">
        <v>0</v>
      </c>
      <c r="CF635" s="411">
        <v>0</v>
      </c>
      <c r="CG635" s="411">
        <v>0</v>
      </c>
      <c r="CH635" s="412">
        <v>0</v>
      </c>
      <c r="CI635" s="411">
        <f t="shared" si="192"/>
        <v>0</v>
      </c>
      <c r="CJ635" s="411">
        <v>11618.277606655271</v>
      </c>
      <c r="CK635" s="411">
        <v>11223.862159739712</v>
      </c>
      <c r="CL635" s="411">
        <v>11226.441209258872</v>
      </c>
      <c r="CM635" s="411">
        <v>10897.2766883641</v>
      </c>
      <c r="CN635" s="411">
        <v>10785.090183809589</v>
      </c>
      <c r="CO635" s="411">
        <v>10573.576950307805</v>
      </c>
      <c r="CP635" s="411">
        <v>10398.199054227396</v>
      </c>
      <c r="CQ635" s="411">
        <v>10085.772671051638</v>
      </c>
      <c r="CR635" s="411">
        <v>9900.5527012211442</v>
      </c>
      <c r="CS635" s="411">
        <v>9619.3047337316766</v>
      </c>
      <c r="CT635" s="411">
        <v>9538.3412703349877</v>
      </c>
      <c r="CU635" s="412">
        <v>9354.3987475578579</v>
      </c>
      <c r="CV635" s="411">
        <f t="shared" si="193"/>
        <v>125221.09397626006</v>
      </c>
      <c r="CW635" s="411">
        <v>-2125.7946939660205</v>
      </c>
      <c r="CX635" s="411">
        <v>-1958.3211159767802</v>
      </c>
      <c r="CY635" s="411">
        <v>-1752.9582452783029</v>
      </c>
      <c r="CZ635" s="411">
        <v>-1516.2973599791476</v>
      </c>
      <c r="DA635" s="411">
        <v>-1388.346293598071</v>
      </c>
      <c r="DB635" s="411">
        <v>-1153.8072466301173</v>
      </c>
      <c r="DC635" s="411">
        <v>-949.20281008011784</v>
      </c>
      <c r="DD635" s="411">
        <v>-713.04429196862782</v>
      </c>
      <c r="DE635" s="411">
        <v>-542.29711789998203</v>
      </c>
      <c r="DF635" s="411">
        <v>-391.72805644262803</v>
      </c>
      <c r="DG635" s="411">
        <v>-210.77076838933448</v>
      </c>
      <c r="DH635" s="412">
        <v>0</v>
      </c>
      <c r="DI635" s="411">
        <f t="shared" si="194"/>
        <v>-12702.568000209129</v>
      </c>
      <c r="DJ635" s="411">
        <v>9492.4829126892473</v>
      </c>
      <c r="DK635" s="411">
        <v>9265.5410437629307</v>
      </c>
      <c r="DL635" s="411">
        <v>9473.4829639805703</v>
      </c>
      <c r="DM635" s="411">
        <v>9380.9793283849485</v>
      </c>
      <c r="DN635" s="411">
        <v>9396.7438902115191</v>
      </c>
      <c r="DO635" s="411">
        <v>9419.7697036776863</v>
      </c>
      <c r="DP635" s="411">
        <v>9448.996244147278</v>
      </c>
      <c r="DQ635" s="411">
        <v>9372.7283790830061</v>
      </c>
      <c r="DR635" s="411">
        <v>9358.2555833211609</v>
      </c>
      <c r="DS635" s="411">
        <v>9227.5766772890493</v>
      </c>
      <c r="DT635" s="411">
        <v>9327.5705019456527</v>
      </c>
      <c r="DU635" s="412">
        <v>9354.3987475578579</v>
      </c>
      <c r="DV635" s="411">
        <f t="shared" si="195"/>
        <v>112518.52597605092</v>
      </c>
      <c r="DW635" s="412">
        <v>9492.4829126892473</v>
      </c>
      <c r="DX635" s="412">
        <v>9265.5410437629307</v>
      </c>
      <c r="DY635" s="412">
        <v>9473.4829639805703</v>
      </c>
      <c r="DZ635" s="412">
        <v>9380.9793283849485</v>
      </c>
      <c r="EA635" s="412">
        <v>9396.7438902115191</v>
      </c>
      <c r="EB635" s="412">
        <v>9419.7697036776863</v>
      </c>
      <c r="EC635" s="412">
        <v>9448.996244147278</v>
      </c>
      <c r="ED635" s="412">
        <v>9372.7283790830061</v>
      </c>
      <c r="EE635" s="412">
        <v>9358.2555833211609</v>
      </c>
      <c r="EF635" s="412">
        <v>9227.5766772890493</v>
      </c>
      <c r="EG635" s="412">
        <v>9327.5705019456527</v>
      </c>
      <c r="EH635" s="412">
        <v>9354.3987475578579</v>
      </c>
      <c r="EI635" s="411">
        <f t="shared" si="196"/>
        <v>112518.52597605092</v>
      </c>
      <c r="EK635" s="411">
        <f t="shared" si="197"/>
        <v>112518.52597605092</v>
      </c>
      <c r="EL635" s="7">
        <f t="shared" si="198"/>
        <v>0</v>
      </c>
    </row>
    <row r="636" spans="1:142">
      <c r="A636" s="365" t="str">
        <f t="shared" si="180"/>
        <v xml:space="preserve"> 113</v>
      </c>
      <c r="B636" s="370" t="s">
        <v>956</v>
      </c>
      <c r="C636" s="370" t="s">
        <v>945</v>
      </c>
      <c r="D636" s="411">
        <v>487944</v>
      </c>
      <c r="E636" s="411">
        <v>515272</v>
      </c>
      <c r="F636" s="411">
        <v>573234</v>
      </c>
      <c r="G636" s="411">
        <v>628185</v>
      </c>
      <c r="H636" s="411">
        <v>717931</v>
      </c>
      <c r="I636" s="411">
        <v>742511</v>
      </c>
      <c r="J636" s="411">
        <v>778127</v>
      </c>
      <c r="K636" s="411">
        <v>751248</v>
      </c>
      <c r="L636" s="411">
        <v>618928</v>
      </c>
      <c r="M636" s="411">
        <v>608689</v>
      </c>
      <c r="N636" s="411">
        <v>512169</v>
      </c>
      <c r="O636" s="412">
        <v>444528</v>
      </c>
      <c r="P636" s="411">
        <f t="shared" si="181"/>
        <v>7378766</v>
      </c>
      <c r="Q636" s="411">
        <f t="shared" si="182"/>
        <v>4418103.1290322579</v>
      </c>
      <c r="R636" s="411">
        <f t="shared" si="183"/>
        <v>1224538.1123470522</v>
      </c>
      <c r="S636" s="411">
        <f t="shared" si="184"/>
        <v>1736124.7586206896</v>
      </c>
      <c r="T636" s="411">
        <v>33.999999999987615</v>
      </c>
      <c r="U636" s="411">
        <v>-10165.000000000007</v>
      </c>
      <c r="V636" s="411">
        <v>-742.99999999996089</v>
      </c>
      <c r="W636" s="411">
        <v>-7065.0000000000073</v>
      </c>
      <c r="X636" s="411">
        <v>-6137.0000000000446</v>
      </c>
      <c r="Y636" s="411">
        <v>-2316.9999999999986</v>
      </c>
      <c r="Z636" s="411">
        <v>1696.9999999999714</v>
      </c>
      <c r="AA636" s="411">
        <v>-4957.00000000006</v>
      </c>
      <c r="AB636" s="411">
        <v>-4945.9999999999945</v>
      </c>
      <c r="AC636" s="411">
        <v>-12361.999999999989</v>
      </c>
      <c r="AD636" s="411">
        <v>-6446.9999999999673</v>
      </c>
      <c r="AE636" s="412">
        <v>-4855.0000000000009</v>
      </c>
      <c r="AF636" s="411">
        <f t="shared" si="185"/>
        <v>-58263.000000000073</v>
      </c>
      <c r="AG636" s="411">
        <v>487978</v>
      </c>
      <c r="AH636" s="411">
        <v>505107.00000000006</v>
      </c>
      <c r="AI636" s="411">
        <v>572491.00000000023</v>
      </c>
      <c r="AJ636" s="411">
        <v>621120.00000000012</v>
      </c>
      <c r="AK636" s="411">
        <v>711793.99999999988</v>
      </c>
      <c r="AL636" s="411">
        <v>740194.00000000023</v>
      </c>
      <c r="AM636" s="411">
        <v>779824</v>
      </c>
      <c r="AN636" s="411">
        <v>746290.99999999988</v>
      </c>
      <c r="AO636" s="411">
        <v>613982</v>
      </c>
      <c r="AP636" s="411">
        <v>596327.00000000012</v>
      </c>
      <c r="AQ636" s="411">
        <v>505722.00000000006</v>
      </c>
      <c r="AR636" s="412">
        <v>439672.99999999994</v>
      </c>
      <c r="AS636" s="411">
        <f t="shared" si="186"/>
        <v>7320503.0000000009</v>
      </c>
      <c r="AT636" s="411">
        <f t="shared" si="187"/>
        <v>4393352.3870967748</v>
      </c>
      <c r="AU636" s="411">
        <f t="shared" si="188"/>
        <v>1216054.2680756394</v>
      </c>
      <c r="AV636" s="411">
        <f t="shared" si="189"/>
        <v>1711096.3448275863</v>
      </c>
      <c r="AW636" s="411">
        <v>0</v>
      </c>
      <c r="AX636" s="411">
        <v>0</v>
      </c>
      <c r="AY636" s="411">
        <v>0</v>
      </c>
      <c r="AZ636" s="411">
        <v>0</v>
      </c>
      <c r="BA636" s="411">
        <v>0</v>
      </c>
      <c r="BB636" s="411">
        <v>0</v>
      </c>
      <c r="BC636" s="411">
        <v>0</v>
      </c>
      <c r="BD636" s="411">
        <v>0</v>
      </c>
      <c r="BE636" s="411">
        <v>0</v>
      </c>
      <c r="BF636" s="411">
        <v>0</v>
      </c>
      <c r="BG636" s="411">
        <v>0</v>
      </c>
      <c r="BH636" s="412">
        <v>0</v>
      </c>
      <c r="BI636" s="411">
        <f t="shared" si="190"/>
        <v>0</v>
      </c>
      <c r="BJ636" s="411">
        <v>487978</v>
      </c>
      <c r="BK636" s="411">
        <v>505107.00000000006</v>
      </c>
      <c r="BL636" s="411">
        <v>572491.00000000023</v>
      </c>
      <c r="BM636" s="411">
        <v>621120.00000000012</v>
      </c>
      <c r="BN636" s="411">
        <v>711793.99999999988</v>
      </c>
      <c r="BO636" s="411">
        <v>740194.00000000023</v>
      </c>
      <c r="BP636" s="411">
        <v>779824</v>
      </c>
      <c r="BQ636" s="411">
        <v>746290.99999999988</v>
      </c>
      <c r="BR636" s="411">
        <v>613982</v>
      </c>
      <c r="BS636" s="411">
        <v>596327.00000000012</v>
      </c>
      <c r="BT636" s="411">
        <v>505722.00000000006</v>
      </c>
      <c r="BU636" s="412">
        <v>439672.99999999994</v>
      </c>
      <c r="BV636" s="411">
        <f t="shared" si="191"/>
        <v>7320503.0000000009</v>
      </c>
      <c r="BW636" s="411">
        <v>0</v>
      </c>
      <c r="BX636" s="411">
        <v>0</v>
      </c>
      <c r="BY636" s="411">
        <v>0</v>
      </c>
      <c r="BZ636" s="411">
        <v>0</v>
      </c>
      <c r="CA636" s="411">
        <v>0</v>
      </c>
      <c r="CB636" s="411">
        <v>0</v>
      </c>
      <c r="CC636" s="411">
        <v>0</v>
      </c>
      <c r="CD636" s="411">
        <v>0</v>
      </c>
      <c r="CE636" s="411">
        <v>0</v>
      </c>
      <c r="CF636" s="411">
        <v>0</v>
      </c>
      <c r="CG636" s="411">
        <v>0</v>
      </c>
      <c r="CH636" s="412">
        <v>0</v>
      </c>
      <c r="CI636" s="411">
        <f t="shared" si="192"/>
        <v>0</v>
      </c>
      <c r="CJ636" s="411">
        <v>487978</v>
      </c>
      <c r="CK636" s="411">
        <v>505107.00000000006</v>
      </c>
      <c r="CL636" s="411">
        <v>572491.00000000023</v>
      </c>
      <c r="CM636" s="411">
        <v>621120.00000000012</v>
      </c>
      <c r="CN636" s="411">
        <v>711793.99999999988</v>
      </c>
      <c r="CO636" s="411">
        <v>740194.00000000023</v>
      </c>
      <c r="CP636" s="411">
        <v>779824</v>
      </c>
      <c r="CQ636" s="411">
        <v>746290.99999999988</v>
      </c>
      <c r="CR636" s="411">
        <v>613982</v>
      </c>
      <c r="CS636" s="411">
        <v>596327.00000000012</v>
      </c>
      <c r="CT636" s="411">
        <v>505722.00000000006</v>
      </c>
      <c r="CU636" s="412">
        <v>439672.99999999994</v>
      </c>
      <c r="CV636" s="411">
        <f t="shared" si="193"/>
        <v>7320503.0000000009</v>
      </c>
      <c r="CW636" s="411">
        <v>-89283.724659923653</v>
      </c>
      <c r="CX636" s="411">
        <v>-88130.278836190468</v>
      </c>
      <c r="CY636" s="411">
        <v>-89393.186742021324</v>
      </c>
      <c r="CZ636" s="411">
        <v>-86425.163843229762</v>
      </c>
      <c r="DA636" s="411">
        <v>-91626.873428729828</v>
      </c>
      <c r="DB636" s="411">
        <v>-80771.165150535569</v>
      </c>
      <c r="DC636" s="411">
        <v>-71186.18044678311</v>
      </c>
      <c r="DD636" s="411">
        <v>-52761.08350928178</v>
      </c>
      <c r="DE636" s="411">
        <v>-33631.199842617374</v>
      </c>
      <c r="DF636" s="411">
        <v>-24284.074686747783</v>
      </c>
      <c r="DG636" s="411">
        <v>-11175.377829868508</v>
      </c>
      <c r="DH636" s="412">
        <v>0</v>
      </c>
      <c r="DI636" s="411">
        <f t="shared" si="194"/>
        <v>-718668.30897592893</v>
      </c>
      <c r="DJ636" s="411">
        <v>398694.27534007642</v>
      </c>
      <c r="DK636" s="411">
        <v>416976.72116380947</v>
      </c>
      <c r="DL636" s="411">
        <v>483097.81325797871</v>
      </c>
      <c r="DM636" s="411">
        <v>534694.83615677012</v>
      </c>
      <c r="DN636" s="411">
        <v>620167.12657127006</v>
      </c>
      <c r="DO636" s="411">
        <v>659422.83484946459</v>
      </c>
      <c r="DP636" s="411">
        <v>708637.8195532168</v>
      </c>
      <c r="DQ636" s="411">
        <v>693529.91649071826</v>
      </c>
      <c r="DR636" s="411">
        <v>580350.8001573825</v>
      </c>
      <c r="DS636" s="411">
        <v>572042.92531325202</v>
      </c>
      <c r="DT636" s="411">
        <v>494546.62217013148</v>
      </c>
      <c r="DU636" s="412">
        <v>439672.99999999994</v>
      </c>
      <c r="DV636" s="411">
        <f t="shared" si="195"/>
        <v>6601834.6910240706</v>
      </c>
      <c r="DW636" s="412">
        <v>398694.27534007642</v>
      </c>
      <c r="DX636" s="412">
        <v>416976.72116380947</v>
      </c>
      <c r="DY636" s="412">
        <v>483097.81325797871</v>
      </c>
      <c r="DZ636" s="412">
        <v>534694.83615677012</v>
      </c>
      <c r="EA636" s="412">
        <v>620167.12657127006</v>
      </c>
      <c r="EB636" s="412">
        <v>659422.83484946459</v>
      </c>
      <c r="EC636" s="412">
        <v>708637.8195532168</v>
      </c>
      <c r="ED636" s="412">
        <v>693529.91649071826</v>
      </c>
      <c r="EE636" s="412">
        <v>580350.8001573825</v>
      </c>
      <c r="EF636" s="412">
        <v>572042.92531325202</v>
      </c>
      <c r="EG636" s="412">
        <v>494546.62217013148</v>
      </c>
      <c r="EH636" s="412">
        <v>439672.99999999994</v>
      </c>
      <c r="EI636" s="411">
        <f t="shared" si="196"/>
        <v>6601834.6910240706</v>
      </c>
      <c r="EK636" s="411">
        <f t="shared" si="197"/>
        <v>6601834.6910240706</v>
      </c>
      <c r="EL636" s="7">
        <f t="shared" si="198"/>
        <v>0</v>
      </c>
    </row>
    <row r="637" spans="1:142">
      <c r="A637" s="365" t="str">
        <f t="shared" si="180"/>
        <v xml:space="preserve"> 113</v>
      </c>
      <c r="B637" s="370" t="s">
        <v>956</v>
      </c>
      <c r="C637" s="370" t="s">
        <v>1173</v>
      </c>
      <c r="D637" s="411">
        <v>6</v>
      </c>
      <c r="E637" s="411">
        <v>3</v>
      </c>
      <c r="F637" s="411">
        <v>110</v>
      </c>
      <c r="G637" s="411">
        <v>8</v>
      </c>
      <c r="H637" s="411">
        <v>2</v>
      </c>
      <c r="I637" s="411">
        <v>4</v>
      </c>
      <c r="J637" s="411">
        <v>61</v>
      </c>
      <c r="K637" s="411">
        <v>278</v>
      </c>
      <c r="L637" s="411">
        <v>2</v>
      </c>
      <c r="M637" s="411">
        <v>2</v>
      </c>
      <c r="N637" s="411">
        <v>2</v>
      </c>
      <c r="O637" s="412">
        <v>1</v>
      </c>
      <c r="P637" s="411">
        <f t="shared" si="181"/>
        <v>479</v>
      </c>
      <c r="Q637" s="411">
        <f t="shared" si="182"/>
        <v>192.03225806451613</v>
      </c>
      <c r="R637" s="411">
        <f t="shared" si="183"/>
        <v>281.4160177975528</v>
      </c>
      <c r="S637" s="411">
        <f t="shared" si="184"/>
        <v>5.5517241379310347</v>
      </c>
      <c r="T637" s="411">
        <v>0</v>
      </c>
      <c r="U637" s="411">
        <v>0</v>
      </c>
      <c r="V637" s="411">
        <v>0</v>
      </c>
      <c r="W637" s="411">
        <v>0</v>
      </c>
      <c r="X637" s="411">
        <v>0</v>
      </c>
      <c r="Y637" s="411">
        <v>0</v>
      </c>
      <c r="Z637" s="411">
        <v>0</v>
      </c>
      <c r="AA637" s="411">
        <v>0</v>
      </c>
      <c r="AB637" s="411">
        <v>0</v>
      </c>
      <c r="AC637" s="411">
        <v>0</v>
      </c>
      <c r="AD637" s="411">
        <v>0</v>
      </c>
      <c r="AE637" s="412">
        <v>0</v>
      </c>
      <c r="AF637" s="411">
        <f t="shared" si="185"/>
        <v>0</v>
      </c>
      <c r="AG637" s="411">
        <v>0</v>
      </c>
      <c r="AH637" s="411">
        <v>0</v>
      </c>
      <c r="AI637" s="411">
        <v>0</v>
      </c>
      <c r="AJ637" s="411">
        <v>0</v>
      </c>
      <c r="AK637" s="411">
        <v>0</v>
      </c>
      <c r="AL637" s="411">
        <v>0</v>
      </c>
      <c r="AM637" s="411">
        <v>0</v>
      </c>
      <c r="AN637" s="411">
        <v>0</v>
      </c>
      <c r="AO637" s="411">
        <v>0</v>
      </c>
      <c r="AP637" s="411">
        <v>0</v>
      </c>
      <c r="AQ637" s="411">
        <v>0</v>
      </c>
      <c r="AR637" s="412">
        <v>0</v>
      </c>
      <c r="AS637" s="411">
        <f t="shared" si="186"/>
        <v>0</v>
      </c>
      <c r="AT637" s="411">
        <f t="shared" si="187"/>
        <v>0</v>
      </c>
      <c r="AU637" s="411">
        <f t="shared" si="188"/>
        <v>0</v>
      </c>
      <c r="AV637" s="411">
        <f t="shared" si="189"/>
        <v>0</v>
      </c>
      <c r="AW637" s="411">
        <v>0</v>
      </c>
      <c r="AX637" s="411">
        <v>0</v>
      </c>
      <c r="AY637" s="411">
        <v>0</v>
      </c>
      <c r="AZ637" s="411">
        <v>0</v>
      </c>
      <c r="BA637" s="411">
        <v>0</v>
      </c>
      <c r="BB637" s="411">
        <v>0</v>
      </c>
      <c r="BC637" s="411">
        <v>0</v>
      </c>
      <c r="BD637" s="411">
        <v>0</v>
      </c>
      <c r="BE637" s="411">
        <v>0</v>
      </c>
      <c r="BF637" s="411">
        <v>0</v>
      </c>
      <c r="BG637" s="411">
        <v>0</v>
      </c>
      <c r="BH637" s="412">
        <v>0</v>
      </c>
      <c r="BI637" s="411">
        <f t="shared" si="190"/>
        <v>0</v>
      </c>
      <c r="BJ637" s="411">
        <v>0</v>
      </c>
      <c r="BK637" s="411">
        <v>0</v>
      </c>
      <c r="BL637" s="411">
        <v>0</v>
      </c>
      <c r="BM637" s="411">
        <v>0</v>
      </c>
      <c r="BN637" s="411">
        <v>0</v>
      </c>
      <c r="BO637" s="411">
        <v>0</v>
      </c>
      <c r="BP637" s="411">
        <v>0</v>
      </c>
      <c r="BQ637" s="411">
        <v>0</v>
      </c>
      <c r="BR637" s="411">
        <v>0</v>
      </c>
      <c r="BS637" s="411">
        <v>0</v>
      </c>
      <c r="BT637" s="411">
        <v>0</v>
      </c>
      <c r="BU637" s="412">
        <v>0</v>
      </c>
      <c r="BV637" s="411">
        <f t="shared" si="191"/>
        <v>0</v>
      </c>
      <c r="BW637" s="411">
        <v>0</v>
      </c>
      <c r="BX637" s="411">
        <v>0</v>
      </c>
      <c r="BY637" s="411">
        <v>0</v>
      </c>
      <c r="BZ637" s="411">
        <v>0</v>
      </c>
      <c r="CA637" s="411">
        <v>0</v>
      </c>
      <c r="CB637" s="411">
        <v>0</v>
      </c>
      <c r="CC637" s="411">
        <v>0</v>
      </c>
      <c r="CD637" s="411">
        <v>0</v>
      </c>
      <c r="CE637" s="411">
        <v>0</v>
      </c>
      <c r="CF637" s="411">
        <v>0</v>
      </c>
      <c r="CG637" s="411">
        <v>0</v>
      </c>
      <c r="CH637" s="412">
        <v>0</v>
      </c>
      <c r="CI637" s="411">
        <f t="shared" si="192"/>
        <v>0</v>
      </c>
      <c r="CJ637" s="411">
        <v>0</v>
      </c>
      <c r="CK637" s="411">
        <v>0</v>
      </c>
      <c r="CL637" s="411">
        <v>0</v>
      </c>
      <c r="CM637" s="411">
        <v>0</v>
      </c>
      <c r="CN637" s="411">
        <v>0</v>
      </c>
      <c r="CO637" s="411">
        <v>0</v>
      </c>
      <c r="CP637" s="411">
        <v>0</v>
      </c>
      <c r="CQ637" s="411">
        <v>0</v>
      </c>
      <c r="CR637" s="411">
        <v>0</v>
      </c>
      <c r="CS637" s="411">
        <v>0</v>
      </c>
      <c r="CT637" s="411">
        <v>0</v>
      </c>
      <c r="CU637" s="412">
        <v>0</v>
      </c>
      <c r="CV637" s="411">
        <f t="shared" si="193"/>
        <v>0</v>
      </c>
      <c r="CW637" s="411">
        <v>0</v>
      </c>
      <c r="CX637" s="411">
        <v>0</v>
      </c>
      <c r="CY637" s="411">
        <v>0</v>
      </c>
      <c r="CZ637" s="411">
        <v>0</v>
      </c>
      <c r="DA637" s="411">
        <v>0</v>
      </c>
      <c r="DB637" s="411">
        <v>0</v>
      </c>
      <c r="DC637" s="411">
        <v>0</v>
      </c>
      <c r="DD637" s="411">
        <v>0</v>
      </c>
      <c r="DE637" s="411">
        <v>0</v>
      </c>
      <c r="DF637" s="411">
        <v>0</v>
      </c>
      <c r="DG637" s="411">
        <v>0</v>
      </c>
      <c r="DH637" s="412">
        <v>0</v>
      </c>
      <c r="DI637" s="411">
        <f t="shared" si="194"/>
        <v>0</v>
      </c>
      <c r="DJ637" s="411">
        <v>0</v>
      </c>
      <c r="DK637" s="411">
        <v>0</v>
      </c>
      <c r="DL637" s="411">
        <v>0</v>
      </c>
      <c r="DM637" s="411">
        <v>0</v>
      </c>
      <c r="DN637" s="411">
        <v>0</v>
      </c>
      <c r="DO637" s="411">
        <v>0</v>
      </c>
      <c r="DP637" s="411">
        <v>0</v>
      </c>
      <c r="DQ637" s="411">
        <v>0</v>
      </c>
      <c r="DR637" s="411">
        <v>0</v>
      </c>
      <c r="DS637" s="411">
        <v>0</v>
      </c>
      <c r="DT637" s="411">
        <v>0</v>
      </c>
      <c r="DU637" s="412">
        <v>0</v>
      </c>
      <c r="DV637" s="411">
        <f t="shared" si="195"/>
        <v>0</v>
      </c>
      <c r="DW637" s="412">
        <v>0</v>
      </c>
      <c r="DX637" s="412">
        <v>0</v>
      </c>
      <c r="DY637" s="412">
        <v>0</v>
      </c>
      <c r="DZ637" s="412">
        <v>0</v>
      </c>
      <c r="EA637" s="412">
        <v>0</v>
      </c>
      <c r="EB637" s="412">
        <v>0</v>
      </c>
      <c r="EC637" s="412">
        <v>0</v>
      </c>
      <c r="ED637" s="412">
        <v>0</v>
      </c>
      <c r="EE637" s="412">
        <v>0</v>
      </c>
      <c r="EF637" s="412">
        <v>0</v>
      </c>
      <c r="EG637" s="412">
        <v>0</v>
      </c>
      <c r="EH637" s="412">
        <v>0</v>
      </c>
      <c r="EI637" s="411">
        <f t="shared" si="196"/>
        <v>0</v>
      </c>
      <c r="EK637" s="411">
        <f t="shared" si="197"/>
        <v>479</v>
      </c>
      <c r="EL637" s="7">
        <f t="shared" si="198"/>
        <v>-479</v>
      </c>
    </row>
    <row r="638" spans="1:142">
      <c r="A638" s="365" t="str">
        <f t="shared" si="180"/>
        <v xml:space="preserve"> 113</v>
      </c>
      <c r="B638" s="370" t="s">
        <v>956</v>
      </c>
      <c r="C638" s="370" t="s">
        <v>1195</v>
      </c>
      <c r="D638" s="411">
        <v>0</v>
      </c>
      <c r="E638" s="411">
        <v>0</v>
      </c>
      <c r="F638" s="411">
        <v>0</v>
      </c>
      <c r="G638" s="411">
        <v>0</v>
      </c>
      <c r="H638" s="411">
        <v>0</v>
      </c>
      <c r="I638" s="411">
        <v>0</v>
      </c>
      <c r="J638" s="411">
        <v>0</v>
      </c>
      <c r="K638" s="411">
        <v>0</v>
      </c>
      <c r="L638" s="411">
        <v>1</v>
      </c>
      <c r="M638" s="411">
        <v>0</v>
      </c>
      <c r="N638" s="411">
        <v>0</v>
      </c>
      <c r="O638" s="412">
        <v>0</v>
      </c>
      <c r="P638" s="411">
        <f t="shared" si="181"/>
        <v>1</v>
      </c>
      <c r="Q638" s="411">
        <f t="shared" si="182"/>
        <v>0</v>
      </c>
      <c r="R638" s="411">
        <f t="shared" si="183"/>
        <v>0.72413793103448276</v>
      </c>
      <c r="S638" s="411">
        <f t="shared" si="184"/>
        <v>0.27586206896551724</v>
      </c>
      <c r="T638" s="411">
        <v>0</v>
      </c>
      <c r="U638" s="411">
        <v>0</v>
      </c>
      <c r="V638" s="411">
        <v>0</v>
      </c>
      <c r="W638" s="411">
        <v>0</v>
      </c>
      <c r="X638" s="411">
        <v>0</v>
      </c>
      <c r="Y638" s="411">
        <v>0</v>
      </c>
      <c r="Z638" s="411">
        <v>0</v>
      </c>
      <c r="AA638" s="411">
        <v>0</v>
      </c>
      <c r="AB638" s="411">
        <v>0</v>
      </c>
      <c r="AC638" s="411">
        <v>0</v>
      </c>
      <c r="AD638" s="411">
        <v>0</v>
      </c>
      <c r="AE638" s="412">
        <v>0</v>
      </c>
      <c r="AF638" s="411">
        <f t="shared" si="185"/>
        <v>0</v>
      </c>
      <c r="AG638" s="411">
        <v>0</v>
      </c>
      <c r="AH638" s="411">
        <v>0</v>
      </c>
      <c r="AI638" s="411">
        <v>0</v>
      </c>
      <c r="AJ638" s="411">
        <v>0</v>
      </c>
      <c r="AK638" s="411">
        <v>0</v>
      </c>
      <c r="AL638" s="411">
        <v>0</v>
      </c>
      <c r="AM638" s="411">
        <v>0</v>
      </c>
      <c r="AN638" s="411">
        <v>0</v>
      </c>
      <c r="AO638" s="411">
        <v>0</v>
      </c>
      <c r="AP638" s="411">
        <v>0</v>
      </c>
      <c r="AQ638" s="411">
        <v>0</v>
      </c>
      <c r="AR638" s="412">
        <v>0</v>
      </c>
      <c r="AS638" s="411">
        <f t="shared" si="186"/>
        <v>0</v>
      </c>
      <c r="AT638" s="411">
        <f t="shared" si="187"/>
        <v>0</v>
      </c>
      <c r="AU638" s="411">
        <f t="shared" si="188"/>
        <v>0</v>
      </c>
      <c r="AV638" s="411">
        <f t="shared" si="189"/>
        <v>0</v>
      </c>
      <c r="AW638" s="411">
        <v>0</v>
      </c>
      <c r="AX638" s="411">
        <v>0</v>
      </c>
      <c r="AY638" s="411">
        <v>0</v>
      </c>
      <c r="AZ638" s="411">
        <v>0</v>
      </c>
      <c r="BA638" s="411">
        <v>0</v>
      </c>
      <c r="BB638" s="411">
        <v>0</v>
      </c>
      <c r="BC638" s="411">
        <v>0</v>
      </c>
      <c r="BD638" s="411">
        <v>0</v>
      </c>
      <c r="BE638" s="411">
        <v>0</v>
      </c>
      <c r="BF638" s="411">
        <v>0</v>
      </c>
      <c r="BG638" s="411">
        <v>0</v>
      </c>
      <c r="BH638" s="412">
        <v>0</v>
      </c>
      <c r="BI638" s="411">
        <f t="shared" si="190"/>
        <v>0</v>
      </c>
      <c r="BJ638" s="411">
        <v>0</v>
      </c>
      <c r="BK638" s="411">
        <v>0</v>
      </c>
      <c r="BL638" s="411">
        <v>0</v>
      </c>
      <c r="BM638" s="411">
        <v>0</v>
      </c>
      <c r="BN638" s="411">
        <v>0</v>
      </c>
      <c r="BO638" s="411">
        <v>0</v>
      </c>
      <c r="BP638" s="411">
        <v>0</v>
      </c>
      <c r="BQ638" s="411">
        <v>0</v>
      </c>
      <c r="BR638" s="411">
        <v>0</v>
      </c>
      <c r="BS638" s="411">
        <v>0</v>
      </c>
      <c r="BT638" s="411">
        <v>0</v>
      </c>
      <c r="BU638" s="412">
        <v>0</v>
      </c>
      <c r="BV638" s="411">
        <f t="shared" si="191"/>
        <v>0</v>
      </c>
      <c r="BW638" s="411">
        <v>0</v>
      </c>
      <c r="BX638" s="411">
        <v>0</v>
      </c>
      <c r="BY638" s="411">
        <v>0</v>
      </c>
      <c r="BZ638" s="411">
        <v>0</v>
      </c>
      <c r="CA638" s="411">
        <v>0</v>
      </c>
      <c r="CB638" s="411">
        <v>0</v>
      </c>
      <c r="CC638" s="411">
        <v>0</v>
      </c>
      <c r="CD638" s="411">
        <v>0</v>
      </c>
      <c r="CE638" s="411">
        <v>0</v>
      </c>
      <c r="CF638" s="411">
        <v>0</v>
      </c>
      <c r="CG638" s="411">
        <v>0</v>
      </c>
      <c r="CH638" s="412">
        <v>0</v>
      </c>
      <c r="CI638" s="411">
        <f t="shared" si="192"/>
        <v>0</v>
      </c>
      <c r="CJ638" s="411">
        <v>0</v>
      </c>
      <c r="CK638" s="411">
        <v>0</v>
      </c>
      <c r="CL638" s="411">
        <v>0</v>
      </c>
      <c r="CM638" s="411">
        <v>0</v>
      </c>
      <c r="CN638" s="411">
        <v>0</v>
      </c>
      <c r="CO638" s="411">
        <v>0</v>
      </c>
      <c r="CP638" s="411">
        <v>0</v>
      </c>
      <c r="CQ638" s="411">
        <v>0</v>
      </c>
      <c r="CR638" s="411">
        <v>0</v>
      </c>
      <c r="CS638" s="411">
        <v>0</v>
      </c>
      <c r="CT638" s="411">
        <v>0</v>
      </c>
      <c r="CU638" s="412">
        <v>0</v>
      </c>
      <c r="CV638" s="411">
        <f t="shared" si="193"/>
        <v>0</v>
      </c>
      <c r="CW638" s="411">
        <v>0</v>
      </c>
      <c r="CX638" s="411">
        <v>0</v>
      </c>
      <c r="CY638" s="411">
        <v>0</v>
      </c>
      <c r="CZ638" s="411">
        <v>0</v>
      </c>
      <c r="DA638" s="411">
        <v>0</v>
      </c>
      <c r="DB638" s="411">
        <v>0</v>
      </c>
      <c r="DC638" s="411">
        <v>0</v>
      </c>
      <c r="DD638" s="411">
        <v>0</v>
      </c>
      <c r="DE638" s="411">
        <v>0</v>
      </c>
      <c r="DF638" s="411">
        <v>0</v>
      </c>
      <c r="DG638" s="411">
        <v>0</v>
      </c>
      <c r="DH638" s="412">
        <v>0</v>
      </c>
      <c r="DI638" s="411">
        <f t="shared" si="194"/>
        <v>0</v>
      </c>
      <c r="DJ638" s="411">
        <v>0</v>
      </c>
      <c r="DK638" s="411">
        <v>0</v>
      </c>
      <c r="DL638" s="411">
        <v>0</v>
      </c>
      <c r="DM638" s="411">
        <v>0</v>
      </c>
      <c r="DN638" s="411">
        <v>0</v>
      </c>
      <c r="DO638" s="411">
        <v>0</v>
      </c>
      <c r="DP638" s="411">
        <v>0</v>
      </c>
      <c r="DQ638" s="411">
        <v>0</v>
      </c>
      <c r="DR638" s="411">
        <v>0</v>
      </c>
      <c r="DS638" s="411">
        <v>0</v>
      </c>
      <c r="DT638" s="411">
        <v>0</v>
      </c>
      <c r="DU638" s="412">
        <v>0</v>
      </c>
      <c r="DV638" s="411">
        <f t="shared" si="195"/>
        <v>0</v>
      </c>
      <c r="DW638" s="412">
        <v>0</v>
      </c>
      <c r="DX638" s="412">
        <v>0</v>
      </c>
      <c r="DY638" s="412">
        <v>0</v>
      </c>
      <c r="DZ638" s="412">
        <v>0</v>
      </c>
      <c r="EA638" s="412">
        <v>0</v>
      </c>
      <c r="EB638" s="412">
        <v>0</v>
      </c>
      <c r="EC638" s="412">
        <v>0</v>
      </c>
      <c r="ED638" s="412">
        <v>0</v>
      </c>
      <c r="EE638" s="412">
        <v>0</v>
      </c>
      <c r="EF638" s="412">
        <v>0</v>
      </c>
      <c r="EG638" s="412">
        <v>0</v>
      </c>
      <c r="EH638" s="412">
        <v>0</v>
      </c>
      <c r="EI638" s="411">
        <f t="shared" si="196"/>
        <v>0</v>
      </c>
      <c r="EK638" s="411">
        <f t="shared" si="197"/>
        <v>1</v>
      </c>
      <c r="EL638" s="7">
        <f t="shared" si="198"/>
        <v>-1</v>
      </c>
    </row>
    <row r="639" spans="1:142">
      <c r="A639" s="365" t="str">
        <f t="shared" si="180"/>
        <v xml:space="preserve"> 113</v>
      </c>
      <c r="B639" s="370" t="s">
        <v>956</v>
      </c>
      <c r="C639" s="370" t="s">
        <v>1196</v>
      </c>
      <c r="D639" s="411">
        <v>7</v>
      </c>
      <c r="E639" s="411">
        <v>3</v>
      </c>
      <c r="F639" s="411">
        <v>5</v>
      </c>
      <c r="G639" s="411">
        <v>3</v>
      </c>
      <c r="H639" s="411">
        <v>9</v>
      </c>
      <c r="I639" s="411">
        <v>10</v>
      </c>
      <c r="J639" s="411">
        <v>13</v>
      </c>
      <c r="K639" s="411">
        <v>6</v>
      </c>
      <c r="L639" s="411">
        <v>1</v>
      </c>
      <c r="M639" s="411">
        <v>4</v>
      </c>
      <c r="N639" s="411">
        <v>2</v>
      </c>
      <c r="O639" s="412">
        <v>3</v>
      </c>
      <c r="P639" s="411">
        <f t="shared" si="181"/>
        <v>66</v>
      </c>
      <c r="Q639" s="411">
        <f t="shared" si="182"/>
        <v>49.58064516129032</v>
      </c>
      <c r="R639" s="411">
        <f t="shared" si="183"/>
        <v>7.1434927697441601</v>
      </c>
      <c r="S639" s="411">
        <f t="shared" si="184"/>
        <v>9.2758620689655178</v>
      </c>
      <c r="T639" s="411">
        <v>0</v>
      </c>
      <c r="U639" s="411">
        <v>0</v>
      </c>
      <c r="V639" s="411">
        <v>0</v>
      </c>
      <c r="W639" s="411">
        <v>0</v>
      </c>
      <c r="X639" s="411">
        <v>0</v>
      </c>
      <c r="Y639" s="411">
        <v>0</v>
      </c>
      <c r="Z639" s="411">
        <v>0</v>
      </c>
      <c r="AA639" s="411">
        <v>0</v>
      </c>
      <c r="AB639" s="411">
        <v>0</v>
      </c>
      <c r="AC639" s="411">
        <v>0</v>
      </c>
      <c r="AD639" s="411">
        <v>0</v>
      </c>
      <c r="AE639" s="412">
        <v>0</v>
      </c>
      <c r="AF639" s="411">
        <f t="shared" si="185"/>
        <v>0</v>
      </c>
      <c r="AG639" s="411">
        <v>0</v>
      </c>
      <c r="AH639" s="411">
        <v>0</v>
      </c>
      <c r="AI639" s="411">
        <v>0</v>
      </c>
      <c r="AJ639" s="411">
        <v>0</v>
      </c>
      <c r="AK639" s="411">
        <v>0</v>
      </c>
      <c r="AL639" s="411">
        <v>0</v>
      </c>
      <c r="AM639" s="411">
        <v>0</v>
      </c>
      <c r="AN639" s="411">
        <v>0</v>
      </c>
      <c r="AO639" s="411">
        <v>0</v>
      </c>
      <c r="AP639" s="411">
        <v>0</v>
      </c>
      <c r="AQ639" s="411">
        <v>0</v>
      </c>
      <c r="AR639" s="412">
        <v>0</v>
      </c>
      <c r="AS639" s="411">
        <f t="shared" si="186"/>
        <v>0</v>
      </c>
      <c r="AT639" s="411">
        <f t="shared" si="187"/>
        <v>0</v>
      </c>
      <c r="AU639" s="411">
        <f t="shared" si="188"/>
        <v>0</v>
      </c>
      <c r="AV639" s="411">
        <f t="shared" si="189"/>
        <v>0</v>
      </c>
      <c r="AW639" s="411">
        <v>0</v>
      </c>
      <c r="AX639" s="411">
        <v>0</v>
      </c>
      <c r="AY639" s="411">
        <v>0</v>
      </c>
      <c r="AZ639" s="411">
        <v>0</v>
      </c>
      <c r="BA639" s="411">
        <v>0</v>
      </c>
      <c r="BB639" s="411">
        <v>0</v>
      </c>
      <c r="BC639" s="411">
        <v>0</v>
      </c>
      <c r="BD639" s="411">
        <v>0</v>
      </c>
      <c r="BE639" s="411">
        <v>0</v>
      </c>
      <c r="BF639" s="411">
        <v>0</v>
      </c>
      <c r="BG639" s="411">
        <v>0</v>
      </c>
      <c r="BH639" s="412">
        <v>0</v>
      </c>
      <c r="BI639" s="411">
        <f t="shared" si="190"/>
        <v>0</v>
      </c>
      <c r="BJ639" s="411">
        <v>0</v>
      </c>
      <c r="BK639" s="411">
        <v>0</v>
      </c>
      <c r="BL639" s="411">
        <v>0</v>
      </c>
      <c r="BM639" s="411">
        <v>0</v>
      </c>
      <c r="BN639" s="411">
        <v>0</v>
      </c>
      <c r="BO639" s="411">
        <v>0</v>
      </c>
      <c r="BP639" s="411">
        <v>0</v>
      </c>
      <c r="BQ639" s="411">
        <v>0</v>
      </c>
      <c r="BR639" s="411">
        <v>0</v>
      </c>
      <c r="BS639" s="411">
        <v>0</v>
      </c>
      <c r="BT639" s="411">
        <v>0</v>
      </c>
      <c r="BU639" s="412">
        <v>0</v>
      </c>
      <c r="BV639" s="411">
        <f t="shared" si="191"/>
        <v>0</v>
      </c>
      <c r="BW639" s="411">
        <v>0</v>
      </c>
      <c r="BX639" s="411">
        <v>0</v>
      </c>
      <c r="BY639" s="411">
        <v>0</v>
      </c>
      <c r="BZ639" s="411">
        <v>0</v>
      </c>
      <c r="CA639" s="411">
        <v>0</v>
      </c>
      <c r="CB639" s="411">
        <v>0</v>
      </c>
      <c r="CC639" s="411">
        <v>0</v>
      </c>
      <c r="CD639" s="411">
        <v>0</v>
      </c>
      <c r="CE639" s="411">
        <v>0</v>
      </c>
      <c r="CF639" s="411">
        <v>0</v>
      </c>
      <c r="CG639" s="411">
        <v>0</v>
      </c>
      <c r="CH639" s="412">
        <v>0</v>
      </c>
      <c r="CI639" s="411">
        <f t="shared" si="192"/>
        <v>0</v>
      </c>
      <c r="CJ639" s="411">
        <v>0</v>
      </c>
      <c r="CK639" s="411">
        <v>0</v>
      </c>
      <c r="CL639" s="411">
        <v>0</v>
      </c>
      <c r="CM639" s="411">
        <v>0</v>
      </c>
      <c r="CN639" s="411">
        <v>0</v>
      </c>
      <c r="CO639" s="411">
        <v>0</v>
      </c>
      <c r="CP639" s="411">
        <v>0</v>
      </c>
      <c r="CQ639" s="411">
        <v>0</v>
      </c>
      <c r="CR639" s="411">
        <v>0</v>
      </c>
      <c r="CS639" s="411">
        <v>0</v>
      </c>
      <c r="CT639" s="411">
        <v>0</v>
      </c>
      <c r="CU639" s="412">
        <v>0</v>
      </c>
      <c r="CV639" s="411">
        <f t="shared" si="193"/>
        <v>0</v>
      </c>
      <c r="CW639" s="411">
        <v>0</v>
      </c>
      <c r="CX639" s="411">
        <v>0</v>
      </c>
      <c r="CY639" s="411">
        <v>0</v>
      </c>
      <c r="CZ639" s="411">
        <v>0</v>
      </c>
      <c r="DA639" s="411">
        <v>0</v>
      </c>
      <c r="DB639" s="411">
        <v>0</v>
      </c>
      <c r="DC639" s="411">
        <v>0</v>
      </c>
      <c r="DD639" s="411">
        <v>0</v>
      </c>
      <c r="DE639" s="411">
        <v>0</v>
      </c>
      <c r="DF639" s="411">
        <v>0</v>
      </c>
      <c r="DG639" s="411">
        <v>0</v>
      </c>
      <c r="DH639" s="412">
        <v>0</v>
      </c>
      <c r="DI639" s="411">
        <f t="shared" si="194"/>
        <v>0</v>
      </c>
      <c r="DJ639" s="411">
        <v>0</v>
      </c>
      <c r="DK639" s="411">
        <v>0</v>
      </c>
      <c r="DL639" s="411">
        <v>0</v>
      </c>
      <c r="DM639" s="411">
        <v>0</v>
      </c>
      <c r="DN639" s="411">
        <v>0</v>
      </c>
      <c r="DO639" s="411">
        <v>0</v>
      </c>
      <c r="DP639" s="411">
        <v>0</v>
      </c>
      <c r="DQ639" s="411">
        <v>0</v>
      </c>
      <c r="DR639" s="411">
        <v>0</v>
      </c>
      <c r="DS639" s="411">
        <v>0</v>
      </c>
      <c r="DT639" s="411">
        <v>0</v>
      </c>
      <c r="DU639" s="412">
        <v>0</v>
      </c>
      <c r="DV639" s="411">
        <f t="shared" si="195"/>
        <v>0</v>
      </c>
      <c r="DW639" s="412">
        <v>0</v>
      </c>
      <c r="DX639" s="412">
        <v>0</v>
      </c>
      <c r="DY639" s="412">
        <v>0</v>
      </c>
      <c r="DZ639" s="412">
        <v>0</v>
      </c>
      <c r="EA639" s="412">
        <v>0</v>
      </c>
      <c r="EB639" s="412">
        <v>0</v>
      </c>
      <c r="EC639" s="412">
        <v>0</v>
      </c>
      <c r="ED639" s="412">
        <v>0</v>
      </c>
      <c r="EE639" s="412">
        <v>0</v>
      </c>
      <c r="EF639" s="412">
        <v>0</v>
      </c>
      <c r="EG639" s="412">
        <v>0</v>
      </c>
      <c r="EH639" s="412">
        <v>0</v>
      </c>
      <c r="EI639" s="411">
        <f t="shared" si="196"/>
        <v>0</v>
      </c>
      <c r="EK639" s="411">
        <f t="shared" si="197"/>
        <v>66</v>
      </c>
      <c r="EL639" s="7">
        <f t="shared" si="198"/>
        <v>-66</v>
      </c>
    </row>
    <row r="640" spans="1:142">
      <c r="A640" s="365" t="str">
        <f t="shared" si="180"/>
        <v xml:space="preserve"> 113</v>
      </c>
      <c r="B640" s="370" t="s">
        <v>956</v>
      </c>
      <c r="C640" s="370" t="s">
        <v>1197</v>
      </c>
      <c r="D640" s="411">
        <v>0</v>
      </c>
      <c r="E640" s="411">
        <v>0</v>
      </c>
      <c r="F640" s="411">
        <v>0</v>
      </c>
      <c r="G640" s="411">
        <v>0</v>
      </c>
      <c r="H640" s="411">
        <v>0</v>
      </c>
      <c r="I640" s="411">
        <v>1</v>
      </c>
      <c r="J640" s="411">
        <v>0</v>
      </c>
      <c r="K640" s="411">
        <v>0</v>
      </c>
      <c r="L640" s="411">
        <v>0</v>
      </c>
      <c r="M640" s="411">
        <v>0</v>
      </c>
      <c r="N640" s="411">
        <v>0</v>
      </c>
      <c r="O640" s="412">
        <v>0</v>
      </c>
      <c r="P640" s="411">
        <f t="shared" si="181"/>
        <v>1</v>
      </c>
      <c r="Q640" s="411">
        <f t="shared" si="182"/>
        <v>1</v>
      </c>
      <c r="R640" s="411">
        <f t="shared" si="183"/>
        <v>0</v>
      </c>
      <c r="S640" s="411">
        <f t="shared" si="184"/>
        <v>0</v>
      </c>
      <c r="T640" s="411">
        <v>0</v>
      </c>
      <c r="U640" s="411">
        <v>0</v>
      </c>
      <c r="V640" s="411">
        <v>0</v>
      </c>
      <c r="W640" s="411">
        <v>0</v>
      </c>
      <c r="X640" s="411">
        <v>0</v>
      </c>
      <c r="Y640" s="411">
        <v>0</v>
      </c>
      <c r="Z640" s="411">
        <v>0</v>
      </c>
      <c r="AA640" s="411">
        <v>0</v>
      </c>
      <c r="AB640" s="411">
        <v>0</v>
      </c>
      <c r="AC640" s="411">
        <v>0</v>
      </c>
      <c r="AD640" s="411">
        <v>0</v>
      </c>
      <c r="AE640" s="412">
        <v>0</v>
      </c>
      <c r="AF640" s="411">
        <f t="shared" si="185"/>
        <v>0</v>
      </c>
      <c r="AG640" s="411">
        <v>0</v>
      </c>
      <c r="AH640" s="411">
        <v>0</v>
      </c>
      <c r="AI640" s="411">
        <v>0</v>
      </c>
      <c r="AJ640" s="411">
        <v>0</v>
      </c>
      <c r="AK640" s="411">
        <v>0</v>
      </c>
      <c r="AL640" s="411">
        <v>0</v>
      </c>
      <c r="AM640" s="411">
        <v>0</v>
      </c>
      <c r="AN640" s="411">
        <v>0</v>
      </c>
      <c r="AO640" s="411">
        <v>0</v>
      </c>
      <c r="AP640" s="411">
        <v>0</v>
      </c>
      <c r="AQ640" s="411">
        <v>0</v>
      </c>
      <c r="AR640" s="412">
        <v>0</v>
      </c>
      <c r="AS640" s="411">
        <f t="shared" si="186"/>
        <v>0</v>
      </c>
      <c r="AT640" s="411">
        <f t="shared" si="187"/>
        <v>0</v>
      </c>
      <c r="AU640" s="411">
        <f t="shared" si="188"/>
        <v>0</v>
      </c>
      <c r="AV640" s="411">
        <f t="shared" si="189"/>
        <v>0</v>
      </c>
      <c r="AW640" s="411">
        <v>0</v>
      </c>
      <c r="AX640" s="411">
        <v>0</v>
      </c>
      <c r="AY640" s="411">
        <v>0</v>
      </c>
      <c r="AZ640" s="411">
        <v>0</v>
      </c>
      <c r="BA640" s="411">
        <v>0</v>
      </c>
      <c r="BB640" s="411">
        <v>0</v>
      </c>
      <c r="BC640" s="411">
        <v>0</v>
      </c>
      <c r="BD640" s="411">
        <v>0</v>
      </c>
      <c r="BE640" s="411">
        <v>0</v>
      </c>
      <c r="BF640" s="411">
        <v>0</v>
      </c>
      <c r="BG640" s="411">
        <v>0</v>
      </c>
      <c r="BH640" s="412">
        <v>0</v>
      </c>
      <c r="BI640" s="411">
        <f t="shared" si="190"/>
        <v>0</v>
      </c>
      <c r="BJ640" s="411">
        <v>0</v>
      </c>
      <c r="BK640" s="411">
        <v>0</v>
      </c>
      <c r="BL640" s="411">
        <v>0</v>
      </c>
      <c r="BM640" s="411">
        <v>0</v>
      </c>
      <c r="BN640" s="411">
        <v>0</v>
      </c>
      <c r="BO640" s="411">
        <v>0</v>
      </c>
      <c r="BP640" s="411">
        <v>0</v>
      </c>
      <c r="BQ640" s="411">
        <v>0</v>
      </c>
      <c r="BR640" s="411">
        <v>0</v>
      </c>
      <c r="BS640" s="411">
        <v>0</v>
      </c>
      <c r="BT640" s="411">
        <v>0</v>
      </c>
      <c r="BU640" s="412">
        <v>0</v>
      </c>
      <c r="BV640" s="411">
        <f t="shared" si="191"/>
        <v>0</v>
      </c>
      <c r="BW640" s="411">
        <v>0</v>
      </c>
      <c r="BX640" s="411">
        <v>0</v>
      </c>
      <c r="BY640" s="411">
        <v>0</v>
      </c>
      <c r="BZ640" s="411">
        <v>0</v>
      </c>
      <c r="CA640" s="411">
        <v>0</v>
      </c>
      <c r="CB640" s="411">
        <v>0</v>
      </c>
      <c r="CC640" s="411">
        <v>0</v>
      </c>
      <c r="CD640" s="411">
        <v>0</v>
      </c>
      <c r="CE640" s="411">
        <v>0</v>
      </c>
      <c r="CF640" s="411">
        <v>0</v>
      </c>
      <c r="CG640" s="411">
        <v>0</v>
      </c>
      <c r="CH640" s="412">
        <v>0</v>
      </c>
      <c r="CI640" s="411">
        <f t="shared" si="192"/>
        <v>0</v>
      </c>
      <c r="CJ640" s="411">
        <v>0</v>
      </c>
      <c r="CK640" s="411">
        <v>0</v>
      </c>
      <c r="CL640" s="411">
        <v>0</v>
      </c>
      <c r="CM640" s="411">
        <v>0</v>
      </c>
      <c r="CN640" s="411">
        <v>0</v>
      </c>
      <c r="CO640" s="411">
        <v>0</v>
      </c>
      <c r="CP640" s="411">
        <v>0</v>
      </c>
      <c r="CQ640" s="411">
        <v>0</v>
      </c>
      <c r="CR640" s="411">
        <v>0</v>
      </c>
      <c r="CS640" s="411">
        <v>0</v>
      </c>
      <c r="CT640" s="411">
        <v>0</v>
      </c>
      <c r="CU640" s="412">
        <v>0</v>
      </c>
      <c r="CV640" s="411">
        <f t="shared" si="193"/>
        <v>0</v>
      </c>
      <c r="CW640" s="411">
        <v>0</v>
      </c>
      <c r="CX640" s="411">
        <v>0</v>
      </c>
      <c r="CY640" s="411">
        <v>0</v>
      </c>
      <c r="CZ640" s="411">
        <v>0</v>
      </c>
      <c r="DA640" s="411">
        <v>0</v>
      </c>
      <c r="DB640" s="411">
        <v>0</v>
      </c>
      <c r="DC640" s="411">
        <v>0</v>
      </c>
      <c r="DD640" s="411">
        <v>0</v>
      </c>
      <c r="DE640" s="411">
        <v>0</v>
      </c>
      <c r="DF640" s="411">
        <v>0</v>
      </c>
      <c r="DG640" s="411">
        <v>0</v>
      </c>
      <c r="DH640" s="412">
        <v>0</v>
      </c>
      <c r="DI640" s="411">
        <f t="shared" si="194"/>
        <v>0</v>
      </c>
      <c r="DJ640" s="411">
        <v>0</v>
      </c>
      <c r="DK640" s="411">
        <v>0</v>
      </c>
      <c r="DL640" s="411">
        <v>0</v>
      </c>
      <c r="DM640" s="411">
        <v>0</v>
      </c>
      <c r="DN640" s="411">
        <v>0</v>
      </c>
      <c r="DO640" s="411">
        <v>0</v>
      </c>
      <c r="DP640" s="411">
        <v>0</v>
      </c>
      <c r="DQ640" s="411">
        <v>0</v>
      </c>
      <c r="DR640" s="411">
        <v>0</v>
      </c>
      <c r="DS640" s="411">
        <v>0</v>
      </c>
      <c r="DT640" s="411">
        <v>0</v>
      </c>
      <c r="DU640" s="412">
        <v>0</v>
      </c>
      <c r="DV640" s="411">
        <f t="shared" si="195"/>
        <v>0</v>
      </c>
      <c r="DW640" s="412">
        <v>0</v>
      </c>
      <c r="DX640" s="412">
        <v>0</v>
      </c>
      <c r="DY640" s="412">
        <v>0</v>
      </c>
      <c r="DZ640" s="412">
        <v>0</v>
      </c>
      <c r="EA640" s="412">
        <v>0</v>
      </c>
      <c r="EB640" s="412">
        <v>0</v>
      </c>
      <c r="EC640" s="412">
        <v>0</v>
      </c>
      <c r="ED640" s="412">
        <v>0</v>
      </c>
      <c r="EE640" s="412">
        <v>0</v>
      </c>
      <c r="EF640" s="412">
        <v>0</v>
      </c>
      <c r="EG640" s="412">
        <v>0</v>
      </c>
      <c r="EH640" s="412">
        <v>0</v>
      </c>
      <c r="EI640" s="411">
        <f t="shared" si="196"/>
        <v>0</v>
      </c>
      <c r="EK640" s="411">
        <f t="shared" si="197"/>
        <v>1</v>
      </c>
      <c r="EL640" s="7">
        <f t="shared" si="198"/>
        <v>-1</v>
      </c>
    </row>
    <row r="641" spans="1:142">
      <c r="A641" s="365" t="str">
        <f t="shared" si="180"/>
        <v xml:space="preserve"> 113</v>
      </c>
      <c r="B641" s="370" t="s">
        <v>956</v>
      </c>
      <c r="C641" s="370" t="s">
        <v>1214</v>
      </c>
      <c r="D641" s="411">
        <v>146</v>
      </c>
      <c r="E641" s="411">
        <v>441</v>
      </c>
      <c r="F641" s="411">
        <v>109</v>
      </c>
      <c r="G641" s="411">
        <v>343</v>
      </c>
      <c r="H641" s="411">
        <v>75</v>
      </c>
      <c r="I641" s="411">
        <v>1213</v>
      </c>
      <c r="J641" s="411">
        <v>654</v>
      </c>
      <c r="K641" s="411">
        <v>825</v>
      </c>
      <c r="L641" s="411">
        <v>390</v>
      </c>
      <c r="M641" s="411">
        <v>128</v>
      </c>
      <c r="N641" s="411">
        <v>1182</v>
      </c>
      <c r="O641" s="412">
        <v>1021</v>
      </c>
      <c r="P641" s="411">
        <f t="shared" si="181"/>
        <v>6527</v>
      </c>
      <c r="Q641" s="411">
        <f t="shared" si="182"/>
        <v>2959.9032258064517</v>
      </c>
      <c r="R641" s="411">
        <f t="shared" si="183"/>
        <v>1128.5105672969967</v>
      </c>
      <c r="S641" s="411">
        <f t="shared" si="184"/>
        <v>2438.5862068965516</v>
      </c>
      <c r="T641" s="411">
        <v>0</v>
      </c>
      <c r="U641" s="411">
        <v>0</v>
      </c>
      <c r="V641" s="411">
        <v>0</v>
      </c>
      <c r="W641" s="411">
        <v>0</v>
      </c>
      <c r="X641" s="411">
        <v>0</v>
      </c>
      <c r="Y641" s="411">
        <v>0</v>
      </c>
      <c r="Z641" s="411">
        <v>0</v>
      </c>
      <c r="AA641" s="411">
        <v>0</v>
      </c>
      <c r="AB641" s="411">
        <v>0</v>
      </c>
      <c r="AC641" s="411">
        <v>0</v>
      </c>
      <c r="AD641" s="411">
        <v>0</v>
      </c>
      <c r="AE641" s="412">
        <v>0</v>
      </c>
      <c r="AF641" s="411">
        <f t="shared" si="185"/>
        <v>0</v>
      </c>
      <c r="AG641" s="411">
        <v>0</v>
      </c>
      <c r="AH641" s="411">
        <v>0</v>
      </c>
      <c r="AI641" s="411">
        <v>0</v>
      </c>
      <c r="AJ641" s="411">
        <v>0</v>
      </c>
      <c r="AK641" s="411">
        <v>0</v>
      </c>
      <c r="AL641" s="411">
        <v>0</v>
      </c>
      <c r="AM641" s="411">
        <v>0</v>
      </c>
      <c r="AN641" s="411">
        <v>0</v>
      </c>
      <c r="AO641" s="411">
        <v>0</v>
      </c>
      <c r="AP641" s="411">
        <v>0</v>
      </c>
      <c r="AQ641" s="411">
        <v>0</v>
      </c>
      <c r="AR641" s="412">
        <v>0</v>
      </c>
      <c r="AS641" s="411">
        <f t="shared" si="186"/>
        <v>0</v>
      </c>
      <c r="AT641" s="411">
        <f t="shared" si="187"/>
        <v>0</v>
      </c>
      <c r="AU641" s="411">
        <f t="shared" si="188"/>
        <v>0</v>
      </c>
      <c r="AV641" s="411">
        <f t="shared" si="189"/>
        <v>0</v>
      </c>
      <c r="AW641" s="411">
        <v>0</v>
      </c>
      <c r="AX641" s="411">
        <v>0</v>
      </c>
      <c r="AY641" s="411">
        <v>0</v>
      </c>
      <c r="AZ641" s="411">
        <v>0</v>
      </c>
      <c r="BA641" s="411">
        <v>0</v>
      </c>
      <c r="BB641" s="411">
        <v>0</v>
      </c>
      <c r="BC641" s="411">
        <v>0</v>
      </c>
      <c r="BD641" s="411">
        <v>0</v>
      </c>
      <c r="BE641" s="411">
        <v>0</v>
      </c>
      <c r="BF641" s="411">
        <v>0</v>
      </c>
      <c r="BG641" s="411">
        <v>0</v>
      </c>
      <c r="BH641" s="412">
        <v>0</v>
      </c>
      <c r="BI641" s="411">
        <f t="shared" si="190"/>
        <v>0</v>
      </c>
      <c r="BJ641" s="411">
        <v>0</v>
      </c>
      <c r="BK641" s="411">
        <v>0</v>
      </c>
      <c r="BL641" s="411">
        <v>0</v>
      </c>
      <c r="BM641" s="411">
        <v>0</v>
      </c>
      <c r="BN641" s="411">
        <v>0</v>
      </c>
      <c r="BO641" s="411">
        <v>0</v>
      </c>
      <c r="BP641" s="411">
        <v>0</v>
      </c>
      <c r="BQ641" s="411">
        <v>0</v>
      </c>
      <c r="BR641" s="411">
        <v>0</v>
      </c>
      <c r="BS641" s="411">
        <v>0</v>
      </c>
      <c r="BT641" s="411">
        <v>0</v>
      </c>
      <c r="BU641" s="412">
        <v>0</v>
      </c>
      <c r="BV641" s="411">
        <f t="shared" si="191"/>
        <v>0</v>
      </c>
      <c r="BW641" s="411">
        <v>0</v>
      </c>
      <c r="BX641" s="411">
        <v>0</v>
      </c>
      <c r="BY641" s="411">
        <v>0</v>
      </c>
      <c r="BZ641" s="411">
        <v>0</v>
      </c>
      <c r="CA641" s="411">
        <v>0</v>
      </c>
      <c r="CB641" s="411">
        <v>0</v>
      </c>
      <c r="CC641" s="411">
        <v>0</v>
      </c>
      <c r="CD641" s="411">
        <v>0</v>
      </c>
      <c r="CE641" s="411">
        <v>0</v>
      </c>
      <c r="CF641" s="411">
        <v>0</v>
      </c>
      <c r="CG641" s="411">
        <v>0</v>
      </c>
      <c r="CH641" s="412">
        <v>0</v>
      </c>
      <c r="CI641" s="411">
        <f t="shared" si="192"/>
        <v>0</v>
      </c>
      <c r="CJ641" s="411">
        <v>0</v>
      </c>
      <c r="CK641" s="411">
        <v>0</v>
      </c>
      <c r="CL641" s="411">
        <v>0</v>
      </c>
      <c r="CM641" s="411">
        <v>0</v>
      </c>
      <c r="CN641" s="411">
        <v>0</v>
      </c>
      <c r="CO641" s="411">
        <v>0</v>
      </c>
      <c r="CP641" s="411">
        <v>0</v>
      </c>
      <c r="CQ641" s="411">
        <v>0</v>
      </c>
      <c r="CR641" s="411">
        <v>0</v>
      </c>
      <c r="CS641" s="411">
        <v>0</v>
      </c>
      <c r="CT641" s="411">
        <v>0</v>
      </c>
      <c r="CU641" s="412">
        <v>0</v>
      </c>
      <c r="CV641" s="411">
        <f t="shared" si="193"/>
        <v>0</v>
      </c>
      <c r="CW641" s="411">
        <v>0</v>
      </c>
      <c r="CX641" s="411">
        <v>0</v>
      </c>
      <c r="CY641" s="411">
        <v>0</v>
      </c>
      <c r="CZ641" s="411">
        <v>0</v>
      </c>
      <c r="DA641" s="411">
        <v>0</v>
      </c>
      <c r="DB641" s="411">
        <v>0</v>
      </c>
      <c r="DC641" s="411">
        <v>0</v>
      </c>
      <c r="DD641" s="411">
        <v>0</v>
      </c>
      <c r="DE641" s="411">
        <v>0</v>
      </c>
      <c r="DF641" s="411">
        <v>0</v>
      </c>
      <c r="DG641" s="411">
        <v>0</v>
      </c>
      <c r="DH641" s="412">
        <v>0</v>
      </c>
      <c r="DI641" s="411">
        <f t="shared" si="194"/>
        <v>0</v>
      </c>
      <c r="DJ641" s="411">
        <v>0</v>
      </c>
      <c r="DK641" s="411">
        <v>0</v>
      </c>
      <c r="DL641" s="411">
        <v>0</v>
      </c>
      <c r="DM641" s="411">
        <v>0</v>
      </c>
      <c r="DN641" s="411">
        <v>0</v>
      </c>
      <c r="DO641" s="411">
        <v>0</v>
      </c>
      <c r="DP641" s="411">
        <v>0</v>
      </c>
      <c r="DQ641" s="411">
        <v>0</v>
      </c>
      <c r="DR641" s="411">
        <v>0</v>
      </c>
      <c r="DS641" s="411">
        <v>0</v>
      </c>
      <c r="DT641" s="411">
        <v>0</v>
      </c>
      <c r="DU641" s="412">
        <v>0</v>
      </c>
      <c r="DV641" s="411">
        <f t="shared" si="195"/>
        <v>0</v>
      </c>
      <c r="DW641" s="412">
        <v>0</v>
      </c>
      <c r="DX641" s="412">
        <v>0</v>
      </c>
      <c r="DY641" s="412">
        <v>0</v>
      </c>
      <c r="DZ641" s="412">
        <v>0</v>
      </c>
      <c r="EA641" s="412">
        <v>0</v>
      </c>
      <c r="EB641" s="412">
        <v>0</v>
      </c>
      <c r="EC641" s="412">
        <v>0</v>
      </c>
      <c r="ED641" s="412">
        <v>0</v>
      </c>
      <c r="EE641" s="412">
        <v>0</v>
      </c>
      <c r="EF641" s="412">
        <v>0</v>
      </c>
      <c r="EG641" s="412">
        <v>0</v>
      </c>
      <c r="EH641" s="412">
        <v>0</v>
      </c>
      <c r="EI641" s="411">
        <f t="shared" si="196"/>
        <v>0</v>
      </c>
      <c r="EK641" s="411">
        <f t="shared" si="197"/>
        <v>6527</v>
      </c>
      <c r="EL641" s="7">
        <f t="shared" si="198"/>
        <v>-6527</v>
      </c>
    </row>
    <row r="642" spans="1:142">
      <c r="A642" s="365" t="str">
        <f t="shared" si="180"/>
        <v xml:space="preserve"> 113</v>
      </c>
      <c r="B642" s="370" t="s">
        <v>956</v>
      </c>
      <c r="C642" s="370" t="s">
        <v>1215</v>
      </c>
      <c r="D642" s="411">
        <v>38</v>
      </c>
      <c r="E642" s="411">
        <v>37</v>
      </c>
      <c r="F642" s="411">
        <v>39</v>
      </c>
      <c r="G642" s="411">
        <v>40</v>
      </c>
      <c r="H642" s="411">
        <v>38</v>
      </c>
      <c r="I642" s="411">
        <v>37</v>
      </c>
      <c r="J642" s="411">
        <v>50</v>
      </c>
      <c r="K642" s="411">
        <v>53</v>
      </c>
      <c r="L642" s="411">
        <v>40</v>
      </c>
      <c r="M642" s="411">
        <v>41</v>
      </c>
      <c r="N642" s="411">
        <v>25</v>
      </c>
      <c r="O642" s="412">
        <v>30</v>
      </c>
      <c r="P642" s="411">
        <f t="shared" si="181"/>
        <v>468</v>
      </c>
      <c r="Q642" s="411">
        <f t="shared" si="182"/>
        <v>277.38709677419354</v>
      </c>
      <c r="R642" s="411">
        <f t="shared" si="183"/>
        <v>83.578420467185765</v>
      </c>
      <c r="S642" s="411">
        <f t="shared" si="184"/>
        <v>107.0344827586207</v>
      </c>
      <c r="T642" s="411">
        <v>0</v>
      </c>
      <c r="U642" s="411">
        <v>0</v>
      </c>
      <c r="V642" s="411">
        <v>0</v>
      </c>
      <c r="W642" s="411">
        <v>0</v>
      </c>
      <c r="X642" s="411">
        <v>0</v>
      </c>
      <c r="Y642" s="411">
        <v>0</v>
      </c>
      <c r="Z642" s="411">
        <v>0</v>
      </c>
      <c r="AA642" s="411">
        <v>0</v>
      </c>
      <c r="AB642" s="411">
        <v>0</v>
      </c>
      <c r="AC642" s="411">
        <v>0</v>
      </c>
      <c r="AD642" s="411">
        <v>0</v>
      </c>
      <c r="AE642" s="412">
        <v>0</v>
      </c>
      <c r="AF642" s="411">
        <f t="shared" si="185"/>
        <v>0</v>
      </c>
      <c r="AG642" s="411">
        <v>0</v>
      </c>
      <c r="AH642" s="411">
        <v>0</v>
      </c>
      <c r="AI642" s="411">
        <v>0</v>
      </c>
      <c r="AJ642" s="411">
        <v>0</v>
      </c>
      <c r="AK642" s="411">
        <v>0</v>
      </c>
      <c r="AL642" s="411">
        <v>0</v>
      </c>
      <c r="AM642" s="411">
        <v>0</v>
      </c>
      <c r="AN642" s="411">
        <v>0</v>
      </c>
      <c r="AO642" s="411">
        <v>0</v>
      </c>
      <c r="AP642" s="411">
        <v>0</v>
      </c>
      <c r="AQ642" s="411">
        <v>0</v>
      </c>
      <c r="AR642" s="412">
        <v>0</v>
      </c>
      <c r="AS642" s="411">
        <f t="shared" si="186"/>
        <v>0</v>
      </c>
      <c r="AT642" s="411">
        <f t="shared" si="187"/>
        <v>0</v>
      </c>
      <c r="AU642" s="411">
        <f t="shared" si="188"/>
        <v>0</v>
      </c>
      <c r="AV642" s="411">
        <f t="shared" si="189"/>
        <v>0</v>
      </c>
      <c r="AW642" s="411">
        <v>0</v>
      </c>
      <c r="AX642" s="411">
        <v>0</v>
      </c>
      <c r="AY642" s="411">
        <v>0</v>
      </c>
      <c r="AZ642" s="411">
        <v>0</v>
      </c>
      <c r="BA642" s="411">
        <v>0</v>
      </c>
      <c r="BB642" s="411">
        <v>0</v>
      </c>
      <c r="BC642" s="411">
        <v>0</v>
      </c>
      <c r="BD642" s="411">
        <v>0</v>
      </c>
      <c r="BE642" s="411">
        <v>0</v>
      </c>
      <c r="BF642" s="411">
        <v>0</v>
      </c>
      <c r="BG642" s="411">
        <v>0</v>
      </c>
      <c r="BH642" s="412">
        <v>0</v>
      </c>
      <c r="BI642" s="411">
        <f t="shared" si="190"/>
        <v>0</v>
      </c>
      <c r="BJ642" s="411">
        <v>0</v>
      </c>
      <c r="BK642" s="411">
        <v>0</v>
      </c>
      <c r="BL642" s="411">
        <v>0</v>
      </c>
      <c r="BM642" s="411">
        <v>0</v>
      </c>
      <c r="BN642" s="411">
        <v>0</v>
      </c>
      <c r="BO642" s="411">
        <v>0</v>
      </c>
      <c r="BP642" s="411">
        <v>0</v>
      </c>
      <c r="BQ642" s="411">
        <v>0</v>
      </c>
      <c r="BR642" s="411">
        <v>0</v>
      </c>
      <c r="BS642" s="411">
        <v>0</v>
      </c>
      <c r="BT642" s="411">
        <v>0</v>
      </c>
      <c r="BU642" s="412">
        <v>0</v>
      </c>
      <c r="BV642" s="411">
        <f t="shared" si="191"/>
        <v>0</v>
      </c>
      <c r="BW642" s="411">
        <v>0</v>
      </c>
      <c r="BX642" s="411">
        <v>0</v>
      </c>
      <c r="BY642" s="411">
        <v>0</v>
      </c>
      <c r="BZ642" s="411">
        <v>0</v>
      </c>
      <c r="CA642" s="411">
        <v>0</v>
      </c>
      <c r="CB642" s="411">
        <v>0</v>
      </c>
      <c r="CC642" s="411">
        <v>0</v>
      </c>
      <c r="CD642" s="411">
        <v>0</v>
      </c>
      <c r="CE642" s="411">
        <v>0</v>
      </c>
      <c r="CF642" s="411">
        <v>0</v>
      </c>
      <c r="CG642" s="411">
        <v>0</v>
      </c>
      <c r="CH642" s="412">
        <v>0</v>
      </c>
      <c r="CI642" s="411">
        <f t="shared" si="192"/>
        <v>0</v>
      </c>
      <c r="CJ642" s="411">
        <v>0</v>
      </c>
      <c r="CK642" s="411">
        <v>0</v>
      </c>
      <c r="CL642" s="411">
        <v>0</v>
      </c>
      <c r="CM642" s="411">
        <v>0</v>
      </c>
      <c r="CN642" s="411">
        <v>0</v>
      </c>
      <c r="CO642" s="411">
        <v>0</v>
      </c>
      <c r="CP642" s="411">
        <v>0</v>
      </c>
      <c r="CQ642" s="411">
        <v>0</v>
      </c>
      <c r="CR642" s="411">
        <v>0</v>
      </c>
      <c r="CS642" s="411">
        <v>0</v>
      </c>
      <c r="CT642" s="411">
        <v>0</v>
      </c>
      <c r="CU642" s="412">
        <v>0</v>
      </c>
      <c r="CV642" s="411">
        <f t="shared" si="193"/>
        <v>0</v>
      </c>
      <c r="CW642" s="411">
        <v>0</v>
      </c>
      <c r="CX642" s="411">
        <v>0</v>
      </c>
      <c r="CY642" s="411">
        <v>0</v>
      </c>
      <c r="CZ642" s="411">
        <v>0</v>
      </c>
      <c r="DA642" s="411">
        <v>0</v>
      </c>
      <c r="DB642" s="411">
        <v>0</v>
      </c>
      <c r="DC642" s="411">
        <v>0</v>
      </c>
      <c r="DD642" s="411">
        <v>0</v>
      </c>
      <c r="DE642" s="411">
        <v>0</v>
      </c>
      <c r="DF642" s="411">
        <v>0</v>
      </c>
      <c r="DG642" s="411">
        <v>0</v>
      </c>
      <c r="DH642" s="412">
        <v>0</v>
      </c>
      <c r="DI642" s="411">
        <f t="shared" si="194"/>
        <v>0</v>
      </c>
      <c r="DJ642" s="411">
        <v>0</v>
      </c>
      <c r="DK642" s="411">
        <v>0</v>
      </c>
      <c r="DL642" s="411">
        <v>0</v>
      </c>
      <c r="DM642" s="411">
        <v>0</v>
      </c>
      <c r="DN642" s="411">
        <v>0</v>
      </c>
      <c r="DO642" s="411">
        <v>0</v>
      </c>
      <c r="DP642" s="411">
        <v>0</v>
      </c>
      <c r="DQ642" s="411">
        <v>0</v>
      </c>
      <c r="DR642" s="411">
        <v>0</v>
      </c>
      <c r="DS642" s="411">
        <v>0</v>
      </c>
      <c r="DT642" s="411">
        <v>0</v>
      </c>
      <c r="DU642" s="412">
        <v>0</v>
      </c>
      <c r="DV642" s="411">
        <f t="shared" si="195"/>
        <v>0</v>
      </c>
      <c r="DW642" s="412">
        <v>0</v>
      </c>
      <c r="DX642" s="412">
        <v>0</v>
      </c>
      <c r="DY642" s="412">
        <v>0</v>
      </c>
      <c r="DZ642" s="412">
        <v>0</v>
      </c>
      <c r="EA642" s="412">
        <v>0</v>
      </c>
      <c r="EB642" s="412">
        <v>0</v>
      </c>
      <c r="EC642" s="412">
        <v>0</v>
      </c>
      <c r="ED642" s="412">
        <v>0</v>
      </c>
      <c r="EE642" s="412">
        <v>0</v>
      </c>
      <c r="EF642" s="412">
        <v>0</v>
      </c>
      <c r="EG642" s="412">
        <v>0</v>
      </c>
      <c r="EH642" s="412">
        <v>0</v>
      </c>
      <c r="EI642" s="411">
        <f t="shared" si="196"/>
        <v>0</v>
      </c>
      <c r="EK642" s="411">
        <f t="shared" si="197"/>
        <v>468</v>
      </c>
      <c r="EL642" s="7">
        <f t="shared" si="198"/>
        <v>-468</v>
      </c>
    </row>
    <row r="643" spans="1:142">
      <c r="A643" s="365" t="str">
        <f t="shared" ref="A643:A706" si="199">MID(B643,FIND("-",B643) +1,4)</f>
        <v xml:space="preserve"> 113</v>
      </c>
      <c r="B643" s="370" t="s">
        <v>956</v>
      </c>
      <c r="C643" s="370" t="s">
        <v>1216</v>
      </c>
      <c r="D643" s="411">
        <v>10526</v>
      </c>
      <c r="E643" s="411">
        <v>10374</v>
      </c>
      <c r="F643" s="411">
        <v>10187</v>
      </c>
      <c r="G643" s="411">
        <v>9998</v>
      </c>
      <c r="H643" s="411">
        <v>9827</v>
      </c>
      <c r="I643" s="411">
        <v>9596</v>
      </c>
      <c r="J643" s="411">
        <v>9391</v>
      </c>
      <c r="K643" s="411">
        <v>9211</v>
      </c>
      <c r="L643" s="411">
        <v>9077</v>
      </c>
      <c r="M643" s="411">
        <v>8910</v>
      </c>
      <c r="N643" s="411">
        <v>8767</v>
      </c>
      <c r="O643" s="412">
        <v>8601</v>
      </c>
      <c r="P643" s="411">
        <f t="shared" si="181"/>
        <v>114465</v>
      </c>
      <c r="Q643" s="411">
        <f t="shared" si="182"/>
        <v>69596.06451612903</v>
      </c>
      <c r="R643" s="411">
        <f t="shared" si="183"/>
        <v>16086.935483870968</v>
      </c>
      <c r="S643" s="411">
        <f t="shared" si="184"/>
        <v>28782</v>
      </c>
      <c r="T643" s="411">
        <v>0</v>
      </c>
      <c r="U643" s="411">
        <v>0</v>
      </c>
      <c r="V643" s="411">
        <v>0</v>
      </c>
      <c r="W643" s="411">
        <v>0</v>
      </c>
      <c r="X643" s="411">
        <v>0</v>
      </c>
      <c r="Y643" s="411">
        <v>0</v>
      </c>
      <c r="Z643" s="411">
        <v>0</v>
      </c>
      <c r="AA643" s="411">
        <v>0</v>
      </c>
      <c r="AB643" s="411">
        <v>0</v>
      </c>
      <c r="AC643" s="411">
        <v>0</v>
      </c>
      <c r="AD643" s="411">
        <v>0</v>
      </c>
      <c r="AE643" s="412">
        <v>0</v>
      </c>
      <c r="AF643" s="411">
        <f t="shared" si="185"/>
        <v>0</v>
      </c>
      <c r="AG643" s="411">
        <v>0</v>
      </c>
      <c r="AH643" s="411">
        <v>0</v>
      </c>
      <c r="AI643" s="411">
        <v>0</v>
      </c>
      <c r="AJ643" s="411">
        <v>0</v>
      </c>
      <c r="AK643" s="411">
        <v>0</v>
      </c>
      <c r="AL643" s="411">
        <v>0</v>
      </c>
      <c r="AM643" s="411">
        <v>0</v>
      </c>
      <c r="AN643" s="411">
        <v>0</v>
      </c>
      <c r="AO643" s="411">
        <v>0</v>
      </c>
      <c r="AP643" s="411">
        <v>0</v>
      </c>
      <c r="AQ643" s="411">
        <v>0</v>
      </c>
      <c r="AR643" s="412">
        <v>0</v>
      </c>
      <c r="AS643" s="411">
        <f t="shared" si="186"/>
        <v>0</v>
      </c>
      <c r="AT643" s="411">
        <f t="shared" si="187"/>
        <v>0</v>
      </c>
      <c r="AU643" s="411">
        <f t="shared" si="188"/>
        <v>0</v>
      </c>
      <c r="AV643" s="411">
        <f t="shared" si="189"/>
        <v>0</v>
      </c>
      <c r="AW643" s="411">
        <v>0</v>
      </c>
      <c r="AX643" s="411">
        <v>0</v>
      </c>
      <c r="AY643" s="411">
        <v>0</v>
      </c>
      <c r="AZ643" s="411">
        <v>0</v>
      </c>
      <c r="BA643" s="411">
        <v>0</v>
      </c>
      <c r="BB643" s="411">
        <v>0</v>
      </c>
      <c r="BC643" s="411">
        <v>0</v>
      </c>
      <c r="BD643" s="411">
        <v>0</v>
      </c>
      <c r="BE643" s="411">
        <v>0</v>
      </c>
      <c r="BF643" s="411">
        <v>0</v>
      </c>
      <c r="BG643" s="411">
        <v>0</v>
      </c>
      <c r="BH643" s="412">
        <v>0</v>
      </c>
      <c r="BI643" s="411">
        <f t="shared" si="190"/>
        <v>0</v>
      </c>
      <c r="BJ643" s="411">
        <v>0</v>
      </c>
      <c r="BK643" s="411">
        <v>0</v>
      </c>
      <c r="BL643" s="411">
        <v>0</v>
      </c>
      <c r="BM643" s="411">
        <v>0</v>
      </c>
      <c r="BN643" s="411">
        <v>0</v>
      </c>
      <c r="BO643" s="411">
        <v>0</v>
      </c>
      <c r="BP643" s="411">
        <v>0</v>
      </c>
      <c r="BQ643" s="411">
        <v>0</v>
      </c>
      <c r="BR643" s="411">
        <v>0</v>
      </c>
      <c r="BS643" s="411">
        <v>0</v>
      </c>
      <c r="BT643" s="411">
        <v>0</v>
      </c>
      <c r="BU643" s="412">
        <v>0</v>
      </c>
      <c r="BV643" s="411">
        <f t="shared" si="191"/>
        <v>0</v>
      </c>
      <c r="BW643" s="411">
        <v>0</v>
      </c>
      <c r="BX643" s="411">
        <v>0</v>
      </c>
      <c r="BY643" s="411">
        <v>0</v>
      </c>
      <c r="BZ643" s="411">
        <v>0</v>
      </c>
      <c r="CA643" s="411">
        <v>0</v>
      </c>
      <c r="CB643" s="411">
        <v>0</v>
      </c>
      <c r="CC643" s="411">
        <v>0</v>
      </c>
      <c r="CD643" s="411">
        <v>0</v>
      </c>
      <c r="CE643" s="411">
        <v>0</v>
      </c>
      <c r="CF643" s="411">
        <v>0</v>
      </c>
      <c r="CG643" s="411">
        <v>0</v>
      </c>
      <c r="CH643" s="412">
        <v>0</v>
      </c>
      <c r="CI643" s="411">
        <f t="shared" si="192"/>
        <v>0</v>
      </c>
      <c r="CJ643" s="411">
        <v>0</v>
      </c>
      <c r="CK643" s="411">
        <v>0</v>
      </c>
      <c r="CL643" s="411">
        <v>0</v>
      </c>
      <c r="CM643" s="411">
        <v>0</v>
      </c>
      <c r="CN643" s="411">
        <v>0</v>
      </c>
      <c r="CO643" s="411">
        <v>0</v>
      </c>
      <c r="CP643" s="411">
        <v>0</v>
      </c>
      <c r="CQ643" s="411">
        <v>0</v>
      </c>
      <c r="CR643" s="411">
        <v>0</v>
      </c>
      <c r="CS643" s="411">
        <v>0</v>
      </c>
      <c r="CT643" s="411">
        <v>0</v>
      </c>
      <c r="CU643" s="412">
        <v>0</v>
      </c>
      <c r="CV643" s="411">
        <f t="shared" si="193"/>
        <v>0</v>
      </c>
      <c r="CW643" s="411">
        <v>0</v>
      </c>
      <c r="CX643" s="411">
        <v>0</v>
      </c>
      <c r="CY643" s="411">
        <v>0</v>
      </c>
      <c r="CZ643" s="411">
        <v>0</v>
      </c>
      <c r="DA643" s="411">
        <v>0</v>
      </c>
      <c r="DB643" s="411">
        <v>0</v>
      </c>
      <c r="DC643" s="411">
        <v>0</v>
      </c>
      <c r="DD643" s="411">
        <v>0</v>
      </c>
      <c r="DE643" s="411">
        <v>0</v>
      </c>
      <c r="DF643" s="411">
        <v>0</v>
      </c>
      <c r="DG643" s="411">
        <v>0</v>
      </c>
      <c r="DH643" s="412">
        <v>0</v>
      </c>
      <c r="DI643" s="411">
        <f t="shared" si="194"/>
        <v>0</v>
      </c>
      <c r="DJ643" s="411">
        <v>0</v>
      </c>
      <c r="DK643" s="411">
        <v>0</v>
      </c>
      <c r="DL643" s="411">
        <v>0</v>
      </c>
      <c r="DM643" s="411">
        <v>0</v>
      </c>
      <c r="DN643" s="411">
        <v>0</v>
      </c>
      <c r="DO643" s="411">
        <v>0</v>
      </c>
      <c r="DP643" s="411">
        <v>0</v>
      </c>
      <c r="DQ643" s="411">
        <v>0</v>
      </c>
      <c r="DR643" s="411">
        <v>0</v>
      </c>
      <c r="DS643" s="411">
        <v>0</v>
      </c>
      <c r="DT643" s="411">
        <v>0</v>
      </c>
      <c r="DU643" s="412">
        <v>0</v>
      </c>
      <c r="DV643" s="411">
        <f t="shared" si="195"/>
        <v>0</v>
      </c>
      <c r="DW643" s="412">
        <v>0</v>
      </c>
      <c r="DX643" s="412">
        <v>0</v>
      </c>
      <c r="DY643" s="412">
        <v>0</v>
      </c>
      <c r="DZ643" s="412">
        <v>0</v>
      </c>
      <c r="EA643" s="412">
        <v>0</v>
      </c>
      <c r="EB643" s="412">
        <v>0</v>
      </c>
      <c r="EC643" s="412">
        <v>0</v>
      </c>
      <c r="ED643" s="412">
        <v>0</v>
      </c>
      <c r="EE643" s="412">
        <v>0</v>
      </c>
      <c r="EF643" s="412">
        <v>0</v>
      </c>
      <c r="EG643" s="412">
        <v>0</v>
      </c>
      <c r="EH643" s="412">
        <v>0</v>
      </c>
      <c r="EI643" s="411">
        <f t="shared" si="196"/>
        <v>0</v>
      </c>
      <c r="EK643" s="411">
        <f t="shared" si="197"/>
        <v>114465</v>
      </c>
      <c r="EL643" s="7">
        <f t="shared" si="198"/>
        <v>-114465</v>
      </c>
    </row>
    <row r="644" spans="1:142">
      <c r="A644" s="365" t="str">
        <f t="shared" si="199"/>
        <v xml:space="preserve"> 113</v>
      </c>
      <c r="B644" s="370" t="s">
        <v>956</v>
      </c>
      <c r="C644" s="370" t="s">
        <v>1202</v>
      </c>
      <c r="D644" s="411">
        <v>39</v>
      </c>
      <c r="E644" s="411">
        <v>56</v>
      </c>
      <c r="F644" s="411">
        <v>59</v>
      </c>
      <c r="G644" s="411">
        <v>66</v>
      </c>
      <c r="H644" s="411">
        <v>50</v>
      </c>
      <c r="I644" s="411">
        <v>49</v>
      </c>
      <c r="J644" s="411">
        <v>56</v>
      </c>
      <c r="K644" s="411">
        <v>48</v>
      </c>
      <c r="L644" s="411">
        <v>63</v>
      </c>
      <c r="M644" s="411">
        <v>42</v>
      </c>
      <c r="N644" s="411">
        <v>50</v>
      </c>
      <c r="O644" s="412">
        <v>49</v>
      </c>
      <c r="P644" s="411">
        <f t="shared" ref="P644:P707" si="200">SUM(D644:O644)</f>
        <v>627</v>
      </c>
      <c r="Q644" s="411">
        <f t="shared" ref="Q644:Q707" si="201">SUM(D644:I644)+((30/31)*J644)</f>
        <v>373.19354838709677</v>
      </c>
      <c r="R644" s="411">
        <f t="shared" ref="R644:R707" si="202">((1/31)*J644)+K644+((21/29*L644))</f>
        <v>95.427141268075644</v>
      </c>
      <c r="S644" s="411">
        <f t="shared" ref="S644:S707" si="203">((8/29)*L644)+SUM(M644:O644)</f>
        <v>158.37931034482759</v>
      </c>
      <c r="T644" s="411">
        <v>0</v>
      </c>
      <c r="U644" s="411">
        <v>0</v>
      </c>
      <c r="V644" s="411">
        <v>0</v>
      </c>
      <c r="W644" s="411">
        <v>0</v>
      </c>
      <c r="X644" s="411">
        <v>0</v>
      </c>
      <c r="Y644" s="411">
        <v>0</v>
      </c>
      <c r="Z644" s="411">
        <v>0</v>
      </c>
      <c r="AA644" s="411">
        <v>0</v>
      </c>
      <c r="AB644" s="411">
        <v>0</v>
      </c>
      <c r="AC644" s="411">
        <v>0</v>
      </c>
      <c r="AD644" s="411">
        <v>0</v>
      </c>
      <c r="AE644" s="412">
        <v>0</v>
      </c>
      <c r="AF644" s="411">
        <f t="shared" ref="AF644:AF707" si="204">SUM(T644:AE644)</f>
        <v>0</v>
      </c>
      <c r="AG644" s="411">
        <v>0</v>
      </c>
      <c r="AH644" s="411">
        <v>0</v>
      </c>
      <c r="AI644" s="411">
        <v>0</v>
      </c>
      <c r="AJ644" s="411">
        <v>0</v>
      </c>
      <c r="AK644" s="411">
        <v>0</v>
      </c>
      <c r="AL644" s="411">
        <v>0</v>
      </c>
      <c r="AM644" s="411">
        <v>0</v>
      </c>
      <c r="AN644" s="411">
        <v>0</v>
      </c>
      <c r="AO644" s="411">
        <v>0</v>
      </c>
      <c r="AP644" s="411">
        <v>0</v>
      </c>
      <c r="AQ644" s="411">
        <v>0</v>
      </c>
      <c r="AR644" s="412">
        <v>0</v>
      </c>
      <c r="AS644" s="411">
        <f t="shared" ref="AS644:AS707" si="205">SUM(AG644:AR644)</f>
        <v>0</v>
      </c>
      <c r="AT644" s="411">
        <f t="shared" ref="AT644:AT707" si="206">SUM(AG644:AL644)+((30/31)*AM644)</f>
        <v>0</v>
      </c>
      <c r="AU644" s="411">
        <f t="shared" ref="AU644:AU707" si="207">((1/31)*AM644)+AN644+((21/29*AO644))</f>
        <v>0</v>
      </c>
      <c r="AV644" s="411">
        <f t="shared" ref="AV644:AV707" si="208">((8/29)*AO644)+SUM(AP644:AR644)</f>
        <v>0</v>
      </c>
      <c r="AW644" s="411">
        <v>0</v>
      </c>
      <c r="AX644" s="411">
        <v>0</v>
      </c>
      <c r="AY644" s="411">
        <v>0</v>
      </c>
      <c r="AZ644" s="411">
        <v>0</v>
      </c>
      <c r="BA644" s="411">
        <v>0</v>
      </c>
      <c r="BB644" s="411">
        <v>0</v>
      </c>
      <c r="BC644" s="411">
        <v>0</v>
      </c>
      <c r="BD644" s="411">
        <v>0</v>
      </c>
      <c r="BE644" s="411">
        <v>0</v>
      </c>
      <c r="BF644" s="411">
        <v>0</v>
      </c>
      <c r="BG644" s="411">
        <v>0</v>
      </c>
      <c r="BH644" s="412">
        <v>0</v>
      </c>
      <c r="BI644" s="411">
        <f t="shared" ref="BI644:BI707" si="209">SUM(AW644:BH644)</f>
        <v>0</v>
      </c>
      <c r="BJ644" s="411">
        <v>0</v>
      </c>
      <c r="BK644" s="411">
        <v>0</v>
      </c>
      <c r="BL644" s="411">
        <v>0</v>
      </c>
      <c r="BM644" s="411">
        <v>0</v>
      </c>
      <c r="BN644" s="411">
        <v>0</v>
      </c>
      <c r="BO644" s="411">
        <v>0</v>
      </c>
      <c r="BP644" s="411">
        <v>0</v>
      </c>
      <c r="BQ644" s="411">
        <v>0</v>
      </c>
      <c r="BR644" s="411">
        <v>0</v>
      </c>
      <c r="BS644" s="411">
        <v>0</v>
      </c>
      <c r="BT644" s="411">
        <v>0</v>
      </c>
      <c r="BU644" s="412">
        <v>0</v>
      </c>
      <c r="BV644" s="411">
        <f t="shared" ref="BV644:BV707" si="210">SUM(BJ644:BU644)</f>
        <v>0</v>
      </c>
      <c r="BW644" s="411">
        <v>0</v>
      </c>
      <c r="BX644" s="411">
        <v>0</v>
      </c>
      <c r="BY644" s="411">
        <v>0</v>
      </c>
      <c r="BZ644" s="411">
        <v>0</v>
      </c>
      <c r="CA644" s="411">
        <v>0</v>
      </c>
      <c r="CB644" s="411">
        <v>0</v>
      </c>
      <c r="CC644" s="411">
        <v>0</v>
      </c>
      <c r="CD644" s="411">
        <v>0</v>
      </c>
      <c r="CE644" s="411">
        <v>0</v>
      </c>
      <c r="CF644" s="411">
        <v>0</v>
      </c>
      <c r="CG644" s="411">
        <v>0</v>
      </c>
      <c r="CH644" s="412">
        <v>0</v>
      </c>
      <c r="CI644" s="411">
        <f t="shared" ref="CI644:CI707" si="211">SUM(BW644:CH644)</f>
        <v>0</v>
      </c>
      <c r="CJ644" s="411">
        <v>0</v>
      </c>
      <c r="CK644" s="411">
        <v>0</v>
      </c>
      <c r="CL644" s="411">
        <v>0</v>
      </c>
      <c r="CM644" s="411">
        <v>0</v>
      </c>
      <c r="CN644" s="411">
        <v>0</v>
      </c>
      <c r="CO644" s="411">
        <v>0</v>
      </c>
      <c r="CP644" s="411">
        <v>0</v>
      </c>
      <c r="CQ644" s="411">
        <v>0</v>
      </c>
      <c r="CR644" s="411">
        <v>0</v>
      </c>
      <c r="CS644" s="411">
        <v>0</v>
      </c>
      <c r="CT644" s="411">
        <v>0</v>
      </c>
      <c r="CU644" s="412">
        <v>0</v>
      </c>
      <c r="CV644" s="411">
        <f t="shared" ref="CV644:CV707" si="212">SUM(CJ644:CU644)</f>
        <v>0</v>
      </c>
      <c r="CW644" s="411">
        <v>0</v>
      </c>
      <c r="CX644" s="411">
        <v>0</v>
      </c>
      <c r="CY644" s="411">
        <v>0</v>
      </c>
      <c r="CZ644" s="411">
        <v>0</v>
      </c>
      <c r="DA644" s="411">
        <v>0</v>
      </c>
      <c r="DB644" s="411">
        <v>0</v>
      </c>
      <c r="DC644" s="411">
        <v>0</v>
      </c>
      <c r="DD644" s="411">
        <v>0</v>
      </c>
      <c r="DE644" s="411">
        <v>0</v>
      </c>
      <c r="DF644" s="411">
        <v>0</v>
      </c>
      <c r="DG644" s="411">
        <v>0</v>
      </c>
      <c r="DH644" s="412">
        <v>0</v>
      </c>
      <c r="DI644" s="411">
        <f t="shared" ref="DI644:DI707" si="213">SUM(CW644:DH644)</f>
        <v>0</v>
      </c>
      <c r="DJ644" s="411">
        <v>0</v>
      </c>
      <c r="DK644" s="411">
        <v>0</v>
      </c>
      <c r="DL644" s="411">
        <v>0</v>
      </c>
      <c r="DM644" s="411">
        <v>0</v>
      </c>
      <c r="DN644" s="411">
        <v>0</v>
      </c>
      <c r="DO644" s="411">
        <v>0</v>
      </c>
      <c r="DP644" s="411">
        <v>0</v>
      </c>
      <c r="DQ644" s="411">
        <v>0</v>
      </c>
      <c r="DR644" s="411">
        <v>0</v>
      </c>
      <c r="DS644" s="411">
        <v>0</v>
      </c>
      <c r="DT644" s="411">
        <v>0</v>
      </c>
      <c r="DU644" s="412">
        <v>0</v>
      </c>
      <c r="DV644" s="411">
        <f t="shared" ref="DV644:DV707" si="214">SUM(DJ644:DU644)</f>
        <v>0</v>
      </c>
      <c r="DW644" s="412">
        <v>0</v>
      </c>
      <c r="DX644" s="412">
        <v>0</v>
      </c>
      <c r="DY644" s="412">
        <v>0</v>
      </c>
      <c r="DZ644" s="412">
        <v>0</v>
      </c>
      <c r="EA644" s="412">
        <v>0</v>
      </c>
      <c r="EB644" s="412">
        <v>0</v>
      </c>
      <c r="EC644" s="412">
        <v>0</v>
      </c>
      <c r="ED644" s="412">
        <v>0</v>
      </c>
      <c r="EE644" s="412">
        <v>0</v>
      </c>
      <c r="EF644" s="412">
        <v>0</v>
      </c>
      <c r="EG644" s="412">
        <v>0</v>
      </c>
      <c r="EH644" s="412">
        <v>0</v>
      </c>
      <c r="EI644" s="411">
        <f t="shared" ref="EI644:EI707" si="215">SUM(DW644:EH644)</f>
        <v>0</v>
      </c>
      <c r="EK644" s="411">
        <f t="shared" ref="EK644:EK707" si="216">P644+AF644+BI644+CI644+DI644</f>
        <v>627</v>
      </c>
      <c r="EL644" s="7">
        <f t="shared" ref="EL644:EL707" si="217">EI644-EK644</f>
        <v>-627</v>
      </c>
    </row>
    <row r="645" spans="1:142">
      <c r="A645" s="365" t="str">
        <f t="shared" si="199"/>
        <v xml:space="preserve"> 113</v>
      </c>
      <c r="B645" s="370" t="s">
        <v>956</v>
      </c>
      <c r="C645" s="370" t="s">
        <v>1203</v>
      </c>
      <c r="D645" s="411">
        <v>77</v>
      </c>
      <c r="E645" s="411">
        <v>86</v>
      </c>
      <c r="F645" s="411">
        <v>87</v>
      </c>
      <c r="G645" s="411">
        <v>64</v>
      </c>
      <c r="H645" s="411">
        <v>117</v>
      </c>
      <c r="I645" s="411">
        <v>103</v>
      </c>
      <c r="J645" s="411">
        <v>84</v>
      </c>
      <c r="K645" s="411">
        <v>63</v>
      </c>
      <c r="L645" s="411">
        <v>59</v>
      </c>
      <c r="M645" s="411">
        <v>71</v>
      </c>
      <c r="N645" s="411">
        <v>71</v>
      </c>
      <c r="O645" s="412">
        <v>52</v>
      </c>
      <c r="P645" s="411">
        <f t="shared" si="200"/>
        <v>934</v>
      </c>
      <c r="Q645" s="411">
        <f t="shared" si="201"/>
        <v>615.29032258064512</v>
      </c>
      <c r="R645" s="411">
        <f t="shared" si="202"/>
        <v>108.43381535038932</v>
      </c>
      <c r="S645" s="411">
        <f t="shared" si="203"/>
        <v>210.27586206896552</v>
      </c>
      <c r="T645" s="411">
        <v>0</v>
      </c>
      <c r="U645" s="411">
        <v>0</v>
      </c>
      <c r="V645" s="411">
        <v>0</v>
      </c>
      <c r="W645" s="411">
        <v>0</v>
      </c>
      <c r="X645" s="411">
        <v>0</v>
      </c>
      <c r="Y645" s="411">
        <v>0</v>
      </c>
      <c r="Z645" s="411">
        <v>0</v>
      </c>
      <c r="AA645" s="411">
        <v>0</v>
      </c>
      <c r="AB645" s="411">
        <v>0</v>
      </c>
      <c r="AC645" s="411">
        <v>0</v>
      </c>
      <c r="AD645" s="411">
        <v>0</v>
      </c>
      <c r="AE645" s="412">
        <v>0</v>
      </c>
      <c r="AF645" s="411">
        <f t="shared" si="204"/>
        <v>0</v>
      </c>
      <c r="AG645" s="411">
        <v>0</v>
      </c>
      <c r="AH645" s="411">
        <v>0</v>
      </c>
      <c r="AI645" s="411">
        <v>0</v>
      </c>
      <c r="AJ645" s="411">
        <v>0</v>
      </c>
      <c r="AK645" s="411">
        <v>0</v>
      </c>
      <c r="AL645" s="411">
        <v>0</v>
      </c>
      <c r="AM645" s="411">
        <v>0</v>
      </c>
      <c r="AN645" s="411">
        <v>0</v>
      </c>
      <c r="AO645" s="411">
        <v>0</v>
      </c>
      <c r="AP645" s="411">
        <v>0</v>
      </c>
      <c r="AQ645" s="411">
        <v>0</v>
      </c>
      <c r="AR645" s="412">
        <v>0</v>
      </c>
      <c r="AS645" s="411">
        <f t="shared" si="205"/>
        <v>0</v>
      </c>
      <c r="AT645" s="411">
        <f t="shared" si="206"/>
        <v>0</v>
      </c>
      <c r="AU645" s="411">
        <f t="shared" si="207"/>
        <v>0</v>
      </c>
      <c r="AV645" s="411">
        <f t="shared" si="208"/>
        <v>0</v>
      </c>
      <c r="AW645" s="411">
        <v>0</v>
      </c>
      <c r="AX645" s="411">
        <v>0</v>
      </c>
      <c r="AY645" s="411">
        <v>0</v>
      </c>
      <c r="AZ645" s="411">
        <v>0</v>
      </c>
      <c r="BA645" s="411">
        <v>0</v>
      </c>
      <c r="BB645" s="411">
        <v>0</v>
      </c>
      <c r="BC645" s="411">
        <v>0</v>
      </c>
      <c r="BD645" s="411">
        <v>0</v>
      </c>
      <c r="BE645" s="411">
        <v>0</v>
      </c>
      <c r="BF645" s="411">
        <v>0</v>
      </c>
      <c r="BG645" s="411">
        <v>0</v>
      </c>
      <c r="BH645" s="412">
        <v>0</v>
      </c>
      <c r="BI645" s="411">
        <f t="shared" si="209"/>
        <v>0</v>
      </c>
      <c r="BJ645" s="411">
        <v>0</v>
      </c>
      <c r="BK645" s="411">
        <v>0</v>
      </c>
      <c r="BL645" s="411">
        <v>0</v>
      </c>
      <c r="BM645" s="411">
        <v>0</v>
      </c>
      <c r="BN645" s="411">
        <v>0</v>
      </c>
      <c r="BO645" s="411">
        <v>0</v>
      </c>
      <c r="BP645" s="411">
        <v>0</v>
      </c>
      <c r="BQ645" s="411">
        <v>0</v>
      </c>
      <c r="BR645" s="411">
        <v>0</v>
      </c>
      <c r="BS645" s="411">
        <v>0</v>
      </c>
      <c r="BT645" s="411">
        <v>0</v>
      </c>
      <c r="BU645" s="412">
        <v>0</v>
      </c>
      <c r="BV645" s="411">
        <f t="shared" si="210"/>
        <v>0</v>
      </c>
      <c r="BW645" s="411">
        <v>0</v>
      </c>
      <c r="BX645" s="411">
        <v>0</v>
      </c>
      <c r="BY645" s="411">
        <v>0</v>
      </c>
      <c r="BZ645" s="411">
        <v>0</v>
      </c>
      <c r="CA645" s="411">
        <v>0</v>
      </c>
      <c r="CB645" s="411">
        <v>0</v>
      </c>
      <c r="CC645" s="411">
        <v>0</v>
      </c>
      <c r="CD645" s="411">
        <v>0</v>
      </c>
      <c r="CE645" s="411">
        <v>0</v>
      </c>
      <c r="CF645" s="411">
        <v>0</v>
      </c>
      <c r="CG645" s="411">
        <v>0</v>
      </c>
      <c r="CH645" s="412">
        <v>0</v>
      </c>
      <c r="CI645" s="411">
        <f t="shared" si="211"/>
        <v>0</v>
      </c>
      <c r="CJ645" s="411">
        <v>0</v>
      </c>
      <c r="CK645" s="411">
        <v>0</v>
      </c>
      <c r="CL645" s="411">
        <v>0</v>
      </c>
      <c r="CM645" s="411">
        <v>0</v>
      </c>
      <c r="CN645" s="411">
        <v>0</v>
      </c>
      <c r="CO645" s="411">
        <v>0</v>
      </c>
      <c r="CP645" s="411">
        <v>0</v>
      </c>
      <c r="CQ645" s="411">
        <v>0</v>
      </c>
      <c r="CR645" s="411">
        <v>0</v>
      </c>
      <c r="CS645" s="411">
        <v>0</v>
      </c>
      <c r="CT645" s="411">
        <v>0</v>
      </c>
      <c r="CU645" s="412">
        <v>0</v>
      </c>
      <c r="CV645" s="411">
        <f t="shared" si="212"/>
        <v>0</v>
      </c>
      <c r="CW645" s="411">
        <v>0</v>
      </c>
      <c r="CX645" s="411">
        <v>0</v>
      </c>
      <c r="CY645" s="411">
        <v>0</v>
      </c>
      <c r="CZ645" s="411">
        <v>0</v>
      </c>
      <c r="DA645" s="411">
        <v>0</v>
      </c>
      <c r="DB645" s="411">
        <v>0</v>
      </c>
      <c r="DC645" s="411">
        <v>0</v>
      </c>
      <c r="DD645" s="411">
        <v>0</v>
      </c>
      <c r="DE645" s="411">
        <v>0</v>
      </c>
      <c r="DF645" s="411">
        <v>0</v>
      </c>
      <c r="DG645" s="411">
        <v>0</v>
      </c>
      <c r="DH645" s="412">
        <v>0</v>
      </c>
      <c r="DI645" s="411">
        <f t="shared" si="213"/>
        <v>0</v>
      </c>
      <c r="DJ645" s="411">
        <v>0</v>
      </c>
      <c r="DK645" s="411">
        <v>0</v>
      </c>
      <c r="DL645" s="411">
        <v>0</v>
      </c>
      <c r="DM645" s="411">
        <v>0</v>
      </c>
      <c r="DN645" s="411">
        <v>0</v>
      </c>
      <c r="DO645" s="411">
        <v>0</v>
      </c>
      <c r="DP645" s="411">
        <v>0</v>
      </c>
      <c r="DQ645" s="411">
        <v>0</v>
      </c>
      <c r="DR645" s="411">
        <v>0</v>
      </c>
      <c r="DS645" s="411">
        <v>0</v>
      </c>
      <c r="DT645" s="411">
        <v>0</v>
      </c>
      <c r="DU645" s="412">
        <v>0</v>
      </c>
      <c r="DV645" s="411">
        <f t="shared" si="214"/>
        <v>0</v>
      </c>
      <c r="DW645" s="412">
        <v>0</v>
      </c>
      <c r="DX645" s="412">
        <v>0</v>
      </c>
      <c r="DY645" s="412">
        <v>0</v>
      </c>
      <c r="DZ645" s="412">
        <v>0</v>
      </c>
      <c r="EA645" s="412">
        <v>0</v>
      </c>
      <c r="EB645" s="412">
        <v>0</v>
      </c>
      <c r="EC645" s="412">
        <v>0</v>
      </c>
      <c r="ED645" s="412">
        <v>0</v>
      </c>
      <c r="EE645" s="412">
        <v>0</v>
      </c>
      <c r="EF645" s="412">
        <v>0</v>
      </c>
      <c r="EG645" s="412">
        <v>0</v>
      </c>
      <c r="EH645" s="412">
        <v>0</v>
      </c>
      <c r="EI645" s="411">
        <f t="shared" si="215"/>
        <v>0</v>
      </c>
      <c r="EK645" s="411">
        <f t="shared" si="216"/>
        <v>934</v>
      </c>
      <c r="EL645" s="7">
        <f t="shared" si="217"/>
        <v>-934</v>
      </c>
    </row>
    <row r="646" spans="1:142">
      <c r="A646" s="365" t="str">
        <f t="shared" si="199"/>
        <v xml:space="preserve"> 113</v>
      </c>
      <c r="B646" s="370" t="s">
        <v>956</v>
      </c>
      <c r="C646" s="370" t="s">
        <v>1205</v>
      </c>
      <c r="D646" s="411">
        <v>44</v>
      </c>
      <c r="E646" s="411">
        <v>57</v>
      </c>
      <c r="F646" s="411">
        <v>63</v>
      </c>
      <c r="G646" s="411">
        <v>71</v>
      </c>
      <c r="H646" s="411">
        <v>52</v>
      </c>
      <c r="I646" s="411">
        <v>58</v>
      </c>
      <c r="J646" s="411">
        <v>58</v>
      </c>
      <c r="K646" s="411">
        <v>51</v>
      </c>
      <c r="L646" s="411">
        <v>66</v>
      </c>
      <c r="M646" s="411">
        <v>47</v>
      </c>
      <c r="N646" s="411">
        <v>53</v>
      </c>
      <c r="O646" s="412">
        <v>55</v>
      </c>
      <c r="P646" s="411">
        <f t="shared" si="200"/>
        <v>675</v>
      </c>
      <c r="Q646" s="411">
        <f t="shared" si="201"/>
        <v>401.12903225806451</v>
      </c>
      <c r="R646" s="411">
        <f t="shared" si="202"/>
        <v>100.66407119021135</v>
      </c>
      <c r="S646" s="411">
        <f t="shared" si="203"/>
        <v>173.20689655172413</v>
      </c>
      <c r="T646" s="411">
        <v>0</v>
      </c>
      <c r="U646" s="411">
        <v>0</v>
      </c>
      <c r="V646" s="411">
        <v>0</v>
      </c>
      <c r="W646" s="411">
        <v>0</v>
      </c>
      <c r="X646" s="411">
        <v>0</v>
      </c>
      <c r="Y646" s="411">
        <v>0</v>
      </c>
      <c r="Z646" s="411">
        <v>0</v>
      </c>
      <c r="AA646" s="411">
        <v>0</v>
      </c>
      <c r="AB646" s="411">
        <v>0</v>
      </c>
      <c r="AC646" s="411">
        <v>0</v>
      </c>
      <c r="AD646" s="411">
        <v>0</v>
      </c>
      <c r="AE646" s="412">
        <v>0</v>
      </c>
      <c r="AF646" s="411">
        <f t="shared" si="204"/>
        <v>0</v>
      </c>
      <c r="AG646" s="411">
        <v>0</v>
      </c>
      <c r="AH646" s="411">
        <v>0</v>
      </c>
      <c r="AI646" s="411">
        <v>0</v>
      </c>
      <c r="AJ646" s="411">
        <v>0</v>
      </c>
      <c r="AK646" s="411">
        <v>0</v>
      </c>
      <c r="AL646" s="411">
        <v>0</v>
      </c>
      <c r="AM646" s="411">
        <v>0</v>
      </c>
      <c r="AN646" s="411">
        <v>0</v>
      </c>
      <c r="AO646" s="411">
        <v>0</v>
      </c>
      <c r="AP646" s="411">
        <v>0</v>
      </c>
      <c r="AQ646" s="411">
        <v>0</v>
      </c>
      <c r="AR646" s="412">
        <v>0</v>
      </c>
      <c r="AS646" s="411">
        <f t="shared" si="205"/>
        <v>0</v>
      </c>
      <c r="AT646" s="411">
        <f t="shared" si="206"/>
        <v>0</v>
      </c>
      <c r="AU646" s="411">
        <f t="shared" si="207"/>
        <v>0</v>
      </c>
      <c r="AV646" s="411">
        <f t="shared" si="208"/>
        <v>0</v>
      </c>
      <c r="AW646" s="411">
        <v>0</v>
      </c>
      <c r="AX646" s="411">
        <v>0</v>
      </c>
      <c r="AY646" s="411">
        <v>0</v>
      </c>
      <c r="AZ646" s="411">
        <v>0</v>
      </c>
      <c r="BA646" s="411">
        <v>0</v>
      </c>
      <c r="BB646" s="411">
        <v>0</v>
      </c>
      <c r="BC646" s="411">
        <v>0</v>
      </c>
      <c r="BD646" s="411">
        <v>0</v>
      </c>
      <c r="BE646" s="411">
        <v>0</v>
      </c>
      <c r="BF646" s="411">
        <v>0</v>
      </c>
      <c r="BG646" s="411">
        <v>0</v>
      </c>
      <c r="BH646" s="412">
        <v>0</v>
      </c>
      <c r="BI646" s="411">
        <f t="shared" si="209"/>
        <v>0</v>
      </c>
      <c r="BJ646" s="411">
        <v>0</v>
      </c>
      <c r="BK646" s="411">
        <v>0</v>
      </c>
      <c r="BL646" s="411">
        <v>0</v>
      </c>
      <c r="BM646" s="411">
        <v>0</v>
      </c>
      <c r="BN646" s="411">
        <v>0</v>
      </c>
      <c r="BO646" s="411">
        <v>0</v>
      </c>
      <c r="BP646" s="411">
        <v>0</v>
      </c>
      <c r="BQ646" s="411">
        <v>0</v>
      </c>
      <c r="BR646" s="411">
        <v>0</v>
      </c>
      <c r="BS646" s="411">
        <v>0</v>
      </c>
      <c r="BT646" s="411">
        <v>0</v>
      </c>
      <c r="BU646" s="412">
        <v>0</v>
      </c>
      <c r="BV646" s="411">
        <f t="shared" si="210"/>
        <v>0</v>
      </c>
      <c r="BW646" s="411">
        <v>0</v>
      </c>
      <c r="BX646" s="411">
        <v>0</v>
      </c>
      <c r="BY646" s="411">
        <v>0</v>
      </c>
      <c r="BZ646" s="411">
        <v>0</v>
      </c>
      <c r="CA646" s="411">
        <v>0</v>
      </c>
      <c r="CB646" s="411">
        <v>0</v>
      </c>
      <c r="CC646" s="411">
        <v>0</v>
      </c>
      <c r="CD646" s="411">
        <v>0</v>
      </c>
      <c r="CE646" s="411">
        <v>0</v>
      </c>
      <c r="CF646" s="411">
        <v>0</v>
      </c>
      <c r="CG646" s="411">
        <v>0</v>
      </c>
      <c r="CH646" s="412">
        <v>0</v>
      </c>
      <c r="CI646" s="411">
        <f t="shared" si="211"/>
        <v>0</v>
      </c>
      <c r="CJ646" s="411">
        <v>0</v>
      </c>
      <c r="CK646" s="411">
        <v>0</v>
      </c>
      <c r="CL646" s="411">
        <v>0</v>
      </c>
      <c r="CM646" s="411">
        <v>0</v>
      </c>
      <c r="CN646" s="411">
        <v>0</v>
      </c>
      <c r="CO646" s="411">
        <v>0</v>
      </c>
      <c r="CP646" s="411">
        <v>0</v>
      </c>
      <c r="CQ646" s="411">
        <v>0</v>
      </c>
      <c r="CR646" s="411">
        <v>0</v>
      </c>
      <c r="CS646" s="411">
        <v>0</v>
      </c>
      <c r="CT646" s="411">
        <v>0</v>
      </c>
      <c r="CU646" s="412">
        <v>0</v>
      </c>
      <c r="CV646" s="411">
        <f t="shared" si="212"/>
        <v>0</v>
      </c>
      <c r="CW646" s="411">
        <v>0</v>
      </c>
      <c r="CX646" s="411">
        <v>0</v>
      </c>
      <c r="CY646" s="411">
        <v>0</v>
      </c>
      <c r="CZ646" s="411">
        <v>0</v>
      </c>
      <c r="DA646" s="411">
        <v>0</v>
      </c>
      <c r="DB646" s="411">
        <v>0</v>
      </c>
      <c r="DC646" s="411">
        <v>0</v>
      </c>
      <c r="DD646" s="411">
        <v>0</v>
      </c>
      <c r="DE646" s="411">
        <v>0</v>
      </c>
      <c r="DF646" s="411">
        <v>0</v>
      </c>
      <c r="DG646" s="411">
        <v>0</v>
      </c>
      <c r="DH646" s="412">
        <v>0</v>
      </c>
      <c r="DI646" s="411">
        <f t="shared" si="213"/>
        <v>0</v>
      </c>
      <c r="DJ646" s="411">
        <v>0</v>
      </c>
      <c r="DK646" s="411">
        <v>0</v>
      </c>
      <c r="DL646" s="411">
        <v>0</v>
      </c>
      <c r="DM646" s="411">
        <v>0</v>
      </c>
      <c r="DN646" s="411">
        <v>0</v>
      </c>
      <c r="DO646" s="411">
        <v>0</v>
      </c>
      <c r="DP646" s="411">
        <v>0</v>
      </c>
      <c r="DQ646" s="411">
        <v>0</v>
      </c>
      <c r="DR646" s="411">
        <v>0</v>
      </c>
      <c r="DS646" s="411">
        <v>0</v>
      </c>
      <c r="DT646" s="411">
        <v>0</v>
      </c>
      <c r="DU646" s="412">
        <v>0</v>
      </c>
      <c r="DV646" s="411">
        <f t="shared" si="214"/>
        <v>0</v>
      </c>
      <c r="DW646" s="412">
        <v>0</v>
      </c>
      <c r="DX646" s="412">
        <v>0</v>
      </c>
      <c r="DY646" s="412">
        <v>0</v>
      </c>
      <c r="DZ646" s="412">
        <v>0</v>
      </c>
      <c r="EA646" s="412">
        <v>0</v>
      </c>
      <c r="EB646" s="412">
        <v>0</v>
      </c>
      <c r="EC646" s="412">
        <v>0</v>
      </c>
      <c r="ED646" s="412">
        <v>0</v>
      </c>
      <c r="EE646" s="412">
        <v>0</v>
      </c>
      <c r="EF646" s="412">
        <v>0</v>
      </c>
      <c r="EG646" s="412">
        <v>0</v>
      </c>
      <c r="EH646" s="412">
        <v>0</v>
      </c>
      <c r="EI646" s="411">
        <f t="shared" si="215"/>
        <v>0</v>
      </c>
      <c r="EK646" s="411">
        <f t="shared" si="216"/>
        <v>675</v>
      </c>
      <c r="EL646" s="7">
        <f t="shared" si="217"/>
        <v>-675</v>
      </c>
    </row>
    <row r="647" spans="1:142">
      <c r="A647" s="365" t="str">
        <f t="shared" si="199"/>
        <v xml:space="preserve"> 113</v>
      </c>
      <c r="B647" s="370" t="s">
        <v>956</v>
      </c>
      <c r="C647" s="370" t="s">
        <v>1207</v>
      </c>
      <c r="D647" s="411">
        <v>44</v>
      </c>
      <c r="E647" s="411">
        <v>57</v>
      </c>
      <c r="F647" s="411">
        <v>63</v>
      </c>
      <c r="G647" s="411">
        <v>71</v>
      </c>
      <c r="H647" s="411">
        <v>52</v>
      </c>
      <c r="I647" s="411">
        <v>58</v>
      </c>
      <c r="J647" s="411">
        <v>58</v>
      </c>
      <c r="K647" s="411">
        <v>51</v>
      </c>
      <c r="L647" s="411">
        <v>66</v>
      </c>
      <c r="M647" s="411">
        <v>46</v>
      </c>
      <c r="N647" s="411">
        <v>53</v>
      </c>
      <c r="O647" s="412">
        <v>53</v>
      </c>
      <c r="P647" s="411">
        <f t="shared" si="200"/>
        <v>672</v>
      </c>
      <c r="Q647" s="411">
        <f t="shared" si="201"/>
        <v>401.12903225806451</v>
      </c>
      <c r="R647" s="411">
        <f t="shared" si="202"/>
        <v>100.66407119021135</v>
      </c>
      <c r="S647" s="411">
        <f t="shared" si="203"/>
        <v>170.20689655172413</v>
      </c>
      <c r="T647" s="411">
        <v>0</v>
      </c>
      <c r="U647" s="411">
        <v>0</v>
      </c>
      <c r="V647" s="411">
        <v>0</v>
      </c>
      <c r="W647" s="411">
        <v>0</v>
      </c>
      <c r="X647" s="411">
        <v>0</v>
      </c>
      <c r="Y647" s="411">
        <v>0</v>
      </c>
      <c r="Z647" s="411">
        <v>0</v>
      </c>
      <c r="AA647" s="411">
        <v>0</v>
      </c>
      <c r="AB647" s="411">
        <v>0</v>
      </c>
      <c r="AC647" s="411">
        <v>0</v>
      </c>
      <c r="AD647" s="411">
        <v>0</v>
      </c>
      <c r="AE647" s="412">
        <v>0</v>
      </c>
      <c r="AF647" s="411">
        <f t="shared" si="204"/>
        <v>0</v>
      </c>
      <c r="AG647" s="411">
        <v>0</v>
      </c>
      <c r="AH647" s="411">
        <v>0</v>
      </c>
      <c r="AI647" s="411">
        <v>0</v>
      </c>
      <c r="AJ647" s="411">
        <v>0</v>
      </c>
      <c r="AK647" s="411">
        <v>0</v>
      </c>
      <c r="AL647" s="411">
        <v>0</v>
      </c>
      <c r="AM647" s="411">
        <v>0</v>
      </c>
      <c r="AN647" s="411">
        <v>0</v>
      </c>
      <c r="AO647" s="411">
        <v>0</v>
      </c>
      <c r="AP647" s="411">
        <v>0</v>
      </c>
      <c r="AQ647" s="411">
        <v>0</v>
      </c>
      <c r="AR647" s="412">
        <v>0</v>
      </c>
      <c r="AS647" s="411">
        <f t="shared" si="205"/>
        <v>0</v>
      </c>
      <c r="AT647" s="411">
        <f t="shared" si="206"/>
        <v>0</v>
      </c>
      <c r="AU647" s="411">
        <f t="shared" si="207"/>
        <v>0</v>
      </c>
      <c r="AV647" s="411">
        <f t="shared" si="208"/>
        <v>0</v>
      </c>
      <c r="AW647" s="411">
        <v>0</v>
      </c>
      <c r="AX647" s="411">
        <v>0</v>
      </c>
      <c r="AY647" s="411">
        <v>0</v>
      </c>
      <c r="AZ647" s="411">
        <v>0</v>
      </c>
      <c r="BA647" s="411">
        <v>0</v>
      </c>
      <c r="BB647" s="411">
        <v>0</v>
      </c>
      <c r="BC647" s="411">
        <v>0</v>
      </c>
      <c r="BD647" s="411">
        <v>0</v>
      </c>
      <c r="BE647" s="411">
        <v>0</v>
      </c>
      <c r="BF647" s="411">
        <v>0</v>
      </c>
      <c r="BG647" s="411">
        <v>0</v>
      </c>
      <c r="BH647" s="412">
        <v>0</v>
      </c>
      <c r="BI647" s="411">
        <f t="shared" si="209"/>
        <v>0</v>
      </c>
      <c r="BJ647" s="411">
        <v>0</v>
      </c>
      <c r="BK647" s="411">
        <v>0</v>
      </c>
      <c r="BL647" s="411">
        <v>0</v>
      </c>
      <c r="BM647" s="411">
        <v>0</v>
      </c>
      <c r="BN647" s="411">
        <v>0</v>
      </c>
      <c r="BO647" s="411">
        <v>0</v>
      </c>
      <c r="BP647" s="411">
        <v>0</v>
      </c>
      <c r="BQ647" s="411">
        <v>0</v>
      </c>
      <c r="BR647" s="411">
        <v>0</v>
      </c>
      <c r="BS647" s="411">
        <v>0</v>
      </c>
      <c r="BT647" s="411">
        <v>0</v>
      </c>
      <c r="BU647" s="412">
        <v>0</v>
      </c>
      <c r="BV647" s="411">
        <f t="shared" si="210"/>
        <v>0</v>
      </c>
      <c r="BW647" s="411">
        <v>0</v>
      </c>
      <c r="BX647" s="411">
        <v>0</v>
      </c>
      <c r="BY647" s="411">
        <v>0</v>
      </c>
      <c r="BZ647" s="411">
        <v>0</v>
      </c>
      <c r="CA647" s="411">
        <v>0</v>
      </c>
      <c r="CB647" s="411">
        <v>0</v>
      </c>
      <c r="CC647" s="411">
        <v>0</v>
      </c>
      <c r="CD647" s="411">
        <v>0</v>
      </c>
      <c r="CE647" s="411">
        <v>0</v>
      </c>
      <c r="CF647" s="411">
        <v>0</v>
      </c>
      <c r="CG647" s="411">
        <v>0</v>
      </c>
      <c r="CH647" s="412">
        <v>0</v>
      </c>
      <c r="CI647" s="411">
        <f t="shared" si="211"/>
        <v>0</v>
      </c>
      <c r="CJ647" s="411">
        <v>0</v>
      </c>
      <c r="CK647" s="411">
        <v>0</v>
      </c>
      <c r="CL647" s="411">
        <v>0</v>
      </c>
      <c r="CM647" s="411">
        <v>0</v>
      </c>
      <c r="CN647" s="411">
        <v>0</v>
      </c>
      <c r="CO647" s="411">
        <v>0</v>
      </c>
      <c r="CP647" s="411">
        <v>0</v>
      </c>
      <c r="CQ647" s="411">
        <v>0</v>
      </c>
      <c r="CR647" s="411">
        <v>0</v>
      </c>
      <c r="CS647" s="411">
        <v>0</v>
      </c>
      <c r="CT647" s="411">
        <v>0</v>
      </c>
      <c r="CU647" s="412">
        <v>0</v>
      </c>
      <c r="CV647" s="411">
        <f t="shared" si="212"/>
        <v>0</v>
      </c>
      <c r="CW647" s="411">
        <v>0</v>
      </c>
      <c r="CX647" s="411">
        <v>0</v>
      </c>
      <c r="CY647" s="411">
        <v>0</v>
      </c>
      <c r="CZ647" s="411">
        <v>0</v>
      </c>
      <c r="DA647" s="411">
        <v>0</v>
      </c>
      <c r="DB647" s="411">
        <v>0</v>
      </c>
      <c r="DC647" s="411">
        <v>0</v>
      </c>
      <c r="DD647" s="411">
        <v>0</v>
      </c>
      <c r="DE647" s="411">
        <v>0</v>
      </c>
      <c r="DF647" s="411">
        <v>0</v>
      </c>
      <c r="DG647" s="411">
        <v>0</v>
      </c>
      <c r="DH647" s="412">
        <v>0</v>
      </c>
      <c r="DI647" s="411">
        <f t="shared" si="213"/>
        <v>0</v>
      </c>
      <c r="DJ647" s="411">
        <v>0</v>
      </c>
      <c r="DK647" s="411">
        <v>0</v>
      </c>
      <c r="DL647" s="411">
        <v>0</v>
      </c>
      <c r="DM647" s="411">
        <v>0</v>
      </c>
      <c r="DN647" s="411">
        <v>0</v>
      </c>
      <c r="DO647" s="411">
        <v>0</v>
      </c>
      <c r="DP647" s="411">
        <v>0</v>
      </c>
      <c r="DQ647" s="411">
        <v>0</v>
      </c>
      <c r="DR647" s="411">
        <v>0</v>
      </c>
      <c r="DS647" s="411">
        <v>0</v>
      </c>
      <c r="DT647" s="411">
        <v>0</v>
      </c>
      <c r="DU647" s="412">
        <v>0</v>
      </c>
      <c r="DV647" s="411">
        <f t="shared" si="214"/>
        <v>0</v>
      </c>
      <c r="DW647" s="412">
        <v>0</v>
      </c>
      <c r="DX647" s="412">
        <v>0</v>
      </c>
      <c r="DY647" s="412">
        <v>0</v>
      </c>
      <c r="DZ647" s="412">
        <v>0</v>
      </c>
      <c r="EA647" s="412">
        <v>0</v>
      </c>
      <c r="EB647" s="412">
        <v>0</v>
      </c>
      <c r="EC647" s="412">
        <v>0</v>
      </c>
      <c r="ED647" s="412">
        <v>0</v>
      </c>
      <c r="EE647" s="412">
        <v>0</v>
      </c>
      <c r="EF647" s="412">
        <v>0</v>
      </c>
      <c r="EG647" s="412">
        <v>0</v>
      </c>
      <c r="EH647" s="412">
        <v>0</v>
      </c>
      <c r="EI647" s="411">
        <f t="shared" si="215"/>
        <v>0</v>
      </c>
      <c r="EK647" s="411">
        <f t="shared" si="216"/>
        <v>672</v>
      </c>
      <c r="EL647" s="7">
        <f t="shared" si="217"/>
        <v>-672</v>
      </c>
    </row>
    <row r="648" spans="1:142">
      <c r="A648" s="365" t="str">
        <f t="shared" si="199"/>
        <v xml:space="preserve"> 113</v>
      </c>
      <c r="B648" s="370" t="s">
        <v>956</v>
      </c>
      <c r="C648" s="370" t="s">
        <v>1208</v>
      </c>
      <c r="D648" s="411">
        <v>77</v>
      </c>
      <c r="E648" s="411">
        <v>86</v>
      </c>
      <c r="F648" s="411">
        <v>87</v>
      </c>
      <c r="G648" s="411">
        <v>64</v>
      </c>
      <c r="H648" s="411">
        <v>116</v>
      </c>
      <c r="I648" s="411">
        <v>103</v>
      </c>
      <c r="J648" s="411">
        <v>82</v>
      </c>
      <c r="K648" s="411">
        <v>63</v>
      </c>
      <c r="L648" s="411">
        <v>59</v>
      </c>
      <c r="M648" s="411">
        <v>71</v>
      </c>
      <c r="N648" s="411">
        <v>71</v>
      </c>
      <c r="O648" s="412">
        <v>52</v>
      </c>
      <c r="P648" s="411">
        <f t="shared" si="200"/>
        <v>931</v>
      </c>
      <c r="Q648" s="411">
        <f t="shared" si="201"/>
        <v>612.35483870967744</v>
      </c>
      <c r="R648" s="411">
        <f t="shared" si="202"/>
        <v>108.36929922135707</v>
      </c>
      <c r="S648" s="411">
        <f t="shared" si="203"/>
        <v>210.27586206896552</v>
      </c>
      <c r="T648" s="411">
        <v>0</v>
      </c>
      <c r="U648" s="411">
        <v>0</v>
      </c>
      <c r="V648" s="411">
        <v>0</v>
      </c>
      <c r="W648" s="411">
        <v>0</v>
      </c>
      <c r="X648" s="411">
        <v>0</v>
      </c>
      <c r="Y648" s="411">
        <v>0</v>
      </c>
      <c r="Z648" s="411">
        <v>0</v>
      </c>
      <c r="AA648" s="411">
        <v>0</v>
      </c>
      <c r="AB648" s="411">
        <v>0</v>
      </c>
      <c r="AC648" s="411">
        <v>0</v>
      </c>
      <c r="AD648" s="411">
        <v>0</v>
      </c>
      <c r="AE648" s="412">
        <v>0</v>
      </c>
      <c r="AF648" s="411">
        <f t="shared" si="204"/>
        <v>0</v>
      </c>
      <c r="AG648" s="411">
        <v>0</v>
      </c>
      <c r="AH648" s="411">
        <v>0</v>
      </c>
      <c r="AI648" s="411">
        <v>0</v>
      </c>
      <c r="AJ648" s="411">
        <v>0</v>
      </c>
      <c r="AK648" s="411">
        <v>0</v>
      </c>
      <c r="AL648" s="411">
        <v>0</v>
      </c>
      <c r="AM648" s="411">
        <v>0</v>
      </c>
      <c r="AN648" s="411">
        <v>0</v>
      </c>
      <c r="AO648" s="411">
        <v>0</v>
      </c>
      <c r="AP648" s="411">
        <v>0</v>
      </c>
      <c r="AQ648" s="411">
        <v>0</v>
      </c>
      <c r="AR648" s="412">
        <v>0</v>
      </c>
      <c r="AS648" s="411">
        <f t="shared" si="205"/>
        <v>0</v>
      </c>
      <c r="AT648" s="411">
        <f t="shared" si="206"/>
        <v>0</v>
      </c>
      <c r="AU648" s="411">
        <f t="shared" si="207"/>
        <v>0</v>
      </c>
      <c r="AV648" s="411">
        <f t="shared" si="208"/>
        <v>0</v>
      </c>
      <c r="AW648" s="411">
        <v>0</v>
      </c>
      <c r="AX648" s="411">
        <v>0</v>
      </c>
      <c r="AY648" s="411">
        <v>0</v>
      </c>
      <c r="AZ648" s="411">
        <v>0</v>
      </c>
      <c r="BA648" s="411">
        <v>0</v>
      </c>
      <c r="BB648" s="411">
        <v>0</v>
      </c>
      <c r="BC648" s="411">
        <v>0</v>
      </c>
      <c r="BD648" s="411">
        <v>0</v>
      </c>
      <c r="BE648" s="411">
        <v>0</v>
      </c>
      <c r="BF648" s="411">
        <v>0</v>
      </c>
      <c r="BG648" s="411">
        <v>0</v>
      </c>
      <c r="BH648" s="412">
        <v>0</v>
      </c>
      <c r="BI648" s="411">
        <f t="shared" si="209"/>
        <v>0</v>
      </c>
      <c r="BJ648" s="411">
        <v>0</v>
      </c>
      <c r="BK648" s="411">
        <v>0</v>
      </c>
      <c r="BL648" s="411">
        <v>0</v>
      </c>
      <c r="BM648" s="411">
        <v>0</v>
      </c>
      <c r="BN648" s="411">
        <v>0</v>
      </c>
      <c r="BO648" s="411">
        <v>0</v>
      </c>
      <c r="BP648" s="411">
        <v>0</v>
      </c>
      <c r="BQ648" s="411">
        <v>0</v>
      </c>
      <c r="BR648" s="411">
        <v>0</v>
      </c>
      <c r="BS648" s="411">
        <v>0</v>
      </c>
      <c r="BT648" s="411">
        <v>0</v>
      </c>
      <c r="BU648" s="412">
        <v>0</v>
      </c>
      <c r="BV648" s="411">
        <f t="shared" si="210"/>
        <v>0</v>
      </c>
      <c r="BW648" s="411">
        <v>0</v>
      </c>
      <c r="BX648" s="411">
        <v>0</v>
      </c>
      <c r="BY648" s="411">
        <v>0</v>
      </c>
      <c r="BZ648" s="411">
        <v>0</v>
      </c>
      <c r="CA648" s="411">
        <v>0</v>
      </c>
      <c r="CB648" s="411">
        <v>0</v>
      </c>
      <c r="CC648" s="411">
        <v>0</v>
      </c>
      <c r="CD648" s="411">
        <v>0</v>
      </c>
      <c r="CE648" s="411">
        <v>0</v>
      </c>
      <c r="CF648" s="411">
        <v>0</v>
      </c>
      <c r="CG648" s="411">
        <v>0</v>
      </c>
      <c r="CH648" s="412">
        <v>0</v>
      </c>
      <c r="CI648" s="411">
        <f t="shared" si="211"/>
        <v>0</v>
      </c>
      <c r="CJ648" s="411">
        <v>0</v>
      </c>
      <c r="CK648" s="411">
        <v>0</v>
      </c>
      <c r="CL648" s="411">
        <v>0</v>
      </c>
      <c r="CM648" s="411">
        <v>0</v>
      </c>
      <c r="CN648" s="411">
        <v>0</v>
      </c>
      <c r="CO648" s="411">
        <v>0</v>
      </c>
      <c r="CP648" s="411">
        <v>0</v>
      </c>
      <c r="CQ648" s="411">
        <v>0</v>
      </c>
      <c r="CR648" s="411">
        <v>0</v>
      </c>
      <c r="CS648" s="411">
        <v>0</v>
      </c>
      <c r="CT648" s="411">
        <v>0</v>
      </c>
      <c r="CU648" s="412">
        <v>0</v>
      </c>
      <c r="CV648" s="411">
        <f t="shared" si="212"/>
        <v>0</v>
      </c>
      <c r="CW648" s="411">
        <v>0</v>
      </c>
      <c r="CX648" s="411">
        <v>0</v>
      </c>
      <c r="CY648" s="411">
        <v>0</v>
      </c>
      <c r="CZ648" s="411">
        <v>0</v>
      </c>
      <c r="DA648" s="411">
        <v>0</v>
      </c>
      <c r="DB648" s="411">
        <v>0</v>
      </c>
      <c r="DC648" s="411">
        <v>0</v>
      </c>
      <c r="DD648" s="411">
        <v>0</v>
      </c>
      <c r="DE648" s="411">
        <v>0</v>
      </c>
      <c r="DF648" s="411">
        <v>0</v>
      </c>
      <c r="DG648" s="411">
        <v>0</v>
      </c>
      <c r="DH648" s="412">
        <v>0</v>
      </c>
      <c r="DI648" s="411">
        <f t="shared" si="213"/>
        <v>0</v>
      </c>
      <c r="DJ648" s="411">
        <v>0</v>
      </c>
      <c r="DK648" s="411">
        <v>0</v>
      </c>
      <c r="DL648" s="411">
        <v>0</v>
      </c>
      <c r="DM648" s="411">
        <v>0</v>
      </c>
      <c r="DN648" s="411">
        <v>0</v>
      </c>
      <c r="DO648" s="411">
        <v>0</v>
      </c>
      <c r="DP648" s="411">
        <v>0</v>
      </c>
      <c r="DQ648" s="411">
        <v>0</v>
      </c>
      <c r="DR648" s="411">
        <v>0</v>
      </c>
      <c r="DS648" s="411">
        <v>0</v>
      </c>
      <c r="DT648" s="411">
        <v>0</v>
      </c>
      <c r="DU648" s="412">
        <v>0</v>
      </c>
      <c r="DV648" s="411">
        <f t="shared" si="214"/>
        <v>0</v>
      </c>
      <c r="DW648" s="412">
        <v>0</v>
      </c>
      <c r="DX648" s="412">
        <v>0</v>
      </c>
      <c r="DY648" s="412">
        <v>0</v>
      </c>
      <c r="DZ648" s="412">
        <v>0</v>
      </c>
      <c r="EA648" s="412">
        <v>0</v>
      </c>
      <c r="EB648" s="412">
        <v>0</v>
      </c>
      <c r="EC648" s="412">
        <v>0</v>
      </c>
      <c r="ED648" s="412">
        <v>0</v>
      </c>
      <c r="EE648" s="412">
        <v>0</v>
      </c>
      <c r="EF648" s="412">
        <v>0</v>
      </c>
      <c r="EG648" s="412">
        <v>0</v>
      </c>
      <c r="EH648" s="412">
        <v>0</v>
      </c>
      <c r="EI648" s="411">
        <f t="shared" si="215"/>
        <v>0</v>
      </c>
      <c r="EK648" s="411">
        <f t="shared" si="216"/>
        <v>931</v>
      </c>
      <c r="EL648" s="7">
        <f t="shared" si="217"/>
        <v>-931</v>
      </c>
    </row>
    <row r="649" spans="1:142">
      <c r="A649" s="365" t="str">
        <f t="shared" si="199"/>
        <v xml:space="preserve"> 113</v>
      </c>
      <c r="B649" s="370" t="s">
        <v>956</v>
      </c>
      <c r="C649" s="370" t="s">
        <v>1209</v>
      </c>
      <c r="D649" s="411">
        <v>70</v>
      </c>
      <c r="E649" s="411">
        <v>80</v>
      </c>
      <c r="F649" s="411">
        <v>74</v>
      </c>
      <c r="G649" s="411">
        <v>47</v>
      </c>
      <c r="H649" s="411">
        <v>99</v>
      </c>
      <c r="I649" s="411">
        <v>90</v>
      </c>
      <c r="J649" s="411">
        <v>74</v>
      </c>
      <c r="K649" s="411">
        <v>56</v>
      </c>
      <c r="L649" s="411">
        <v>55</v>
      </c>
      <c r="M649" s="411">
        <v>62</v>
      </c>
      <c r="N649" s="411">
        <v>67</v>
      </c>
      <c r="O649" s="412">
        <v>50</v>
      </c>
      <c r="P649" s="411">
        <f t="shared" si="200"/>
        <v>824</v>
      </c>
      <c r="Q649" s="411">
        <f t="shared" si="201"/>
        <v>531.61290322580646</v>
      </c>
      <c r="R649" s="411">
        <f t="shared" si="202"/>
        <v>98.214682981090107</v>
      </c>
      <c r="S649" s="411">
        <f t="shared" si="203"/>
        <v>194.17241379310346</v>
      </c>
      <c r="T649" s="411">
        <v>0</v>
      </c>
      <c r="U649" s="411">
        <v>0</v>
      </c>
      <c r="V649" s="411">
        <v>0</v>
      </c>
      <c r="W649" s="411">
        <v>0</v>
      </c>
      <c r="X649" s="411">
        <v>0</v>
      </c>
      <c r="Y649" s="411">
        <v>0</v>
      </c>
      <c r="Z649" s="411">
        <v>0</v>
      </c>
      <c r="AA649" s="411">
        <v>0</v>
      </c>
      <c r="AB649" s="411">
        <v>0</v>
      </c>
      <c r="AC649" s="411">
        <v>0</v>
      </c>
      <c r="AD649" s="411">
        <v>0</v>
      </c>
      <c r="AE649" s="412">
        <v>0</v>
      </c>
      <c r="AF649" s="411">
        <f t="shared" si="204"/>
        <v>0</v>
      </c>
      <c r="AG649" s="411">
        <v>0</v>
      </c>
      <c r="AH649" s="411">
        <v>0</v>
      </c>
      <c r="AI649" s="411">
        <v>0</v>
      </c>
      <c r="AJ649" s="411">
        <v>0</v>
      </c>
      <c r="AK649" s="411">
        <v>0</v>
      </c>
      <c r="AL649" s="411">
        <v>0</v>
      </c>
      <c r="AM649" s="411">
        <v>0</v>
      </c>
      <c r="AN649" s="411">
        <v>0</v>
      </c>
      <c r="AO649" s="411">
        <v>0</v>
      </c>
      <c r="AP649" s="411">
        <v>0</v>
      </c>
      <c r="AQ649" s="411">
        <v>0</v>
      </c>
      <c r="AR649" s="412">
        <v>0</v>
      </c>
      <c r="AS649" s="411">
        <f t="shared" si="205"/>
        <v>0</v>
      </c>
      <c r="AT649" s="411">
        <f t="shared" si="206"/>
        <v>0</v>
      </c>
      <c r="AU649" s="411">
        <f t="shared" si="207"/>
        <v>0</v>
      </c>
      <c r="AV649" s="411">
        <f t="shared" si="208"/>
        <v>0</v>
      </c>
      <c r="AW649" s="411">
        <v>0</v>
      </c>
      <c r="AX649" s="411">
        <v>0</v>
      </c>
      <c r="AY649" s="411">
        <v>0</v>
      </c>
      <c r="AZ649" s="411">
        <v>0</v>
      </c>
      <c r="BA649" s="411">
        <v>0</v>
      </c>
      <c r="BB649" s="411">
        <v>0</v>
      </c>
      <c r="BC649" s="411">
        <v>0</v>
      </c>
      <c r="BD649" s="411">
        <v>0</v>
      </c>
      <c r="BE649" s="411">
        <v>0</v>
      </c>
      <c r="BF649" s="411">
        <v>0</v>
      </c>
      <c r="BG649" s="411">
        <v>0</v>
      </c>
      <c r="BH649" s="412">
        <v>0</v>
      </c>
      <c r="BI649" s="411">
        <f t="shared" si="209"/>
        <v>0</v>
      </c>
      <c r="BJ649" s="411">
        <v>0</v>
      </c>
      <c r="BK649" s="411">
        <v>0</v>
      </c>
      <c r="BL649" s="411">
        <v>0</v>
      </c>
      <c r="BM649" s="411">
        <v>0</v>
      </c>
      <c r="BN649" s="411">
        <v>0</v>
      </c>
      <c r="BO649" s="411">
        <v>0</v>
      </c>
      <c r="BP649" s="411">
        <v>0</v>
      </c>
      <c r="BQ649" s="411">
        <v>0</v>
      </c>
      <c r="BR649" s="411">
        <v>0</v>
      </c>
      <c r="BS649" s="411">
        <v>0</v>
      </c>
      <c r="BT649" s="411">
        <v>0</v>
      </c>
      <c r="BU649" s="412">
        <v>0</v>
      </c>
      <c r="BV649" s="411">
        <f t="shared" si="210"/>
        <v>0</v>
      </c>
      <c r="BW649" s="411">
        <v>0</v>
      </c>
      <c r="BX649" s="411">
        <v>0</v>
      </c>
      <c r="BY649" s="411">
        <v>0</v>
      </c>
      <c r="BZ649" s="411">
        <v>0</v>
      </c>
      <c r="CA649" s="411">
        <v>0</v>
      </c>
      <c r="CB649" s="411">
        <v>0</v>
      </c>
      <c r="CC649" s="411">
        <v>0</v>
      </c>
      <c r="CD649" s="411">
        <v>0</v>
      </c>
      <c r="CE649" s="411">
        <v>0</v>
      </c>
      <c r="CF649" s="411">
        <v>0</v>
      </c>
      <c r="CG649" s="411">
        <v>0</v>
      </c>
      <c r="CH649" s="412">
        <v>0</v>
      </c>
      <c r="CI649" s="411">
        <f t="shared" si="211"/>
        <v>0</v>
      </c>
      <c r="CJ649" s="411">
        <v>0</v>
      </c>
      <c r="CK649" s="411">
        <v>0</v>
      </c>
      <c r="CL649" s="411">
        <v>0</v>
      </c>
      <c r="CM649" s="411">
        <v>0</v>
      </c>
      <c r="CN649" s="411">
        <v>0</v>
      </c>
      <c r="CO649" s="411">
        <v>0</v>
      </c>
      <c r="CP649" s="411">
        <v>0</v>
      </c>
      <c r="CQ649" s="411">
        <v>0</v>
      </c>
      <c r="CR649" s="411">
        <v>0</v>
      </c>
      <c r="CS649" s="411">
        <v>0</v>
      </c>
      <c r="CT649" s="411">
        <v>0</v>
      </c>
      <c r="CU649" s="412">
        <v>0</v>
      </c>
      <c r="CV649" s="411">
        <f t="shared" si="212"/>
        <v>0</v>
      </c>
      <c r="CW649" s="411">
        <v>0</v>
      </c>
      <c r="CX649" s="411">
        <v>0</v>
      </c>
      <c r="CY649" s="411">
        <v>0</v>
      </c>
      <c r="CZ649" s="411">
        <v>0</v>
      </c>
      <c r="DA649" s="411">
        <v>0</v>
      </c>
      <c r="DB649" s="411">
        <v>0</v>
      </c>
      <c r="DC649" s="411">
        <v>0</v>
      </c>
      <c r="DD649" s="411">
        <v>0</v>
      </c>
      <c r="DE649" s="411">
        <v>0</v>
      </c>
      <c r="DF649" s="411">
        <v>0</v>
      </c>
      <c r="DG649" s="411">
        <v>0</v>
      </c>
      <c r="DH649" s="412">
        <v>0</v>
      </c>
      <c r="DI649" s="411">
        <f t="shared" si="213"/>
        <v>0</v>
      </c>
      <c r="DJ649" s="411">
        <v>0</v>
      </c>
      <c r="DK649" s="411">
        <v>0</v>
      </c>
      <c r="DL649" s="411">
        <v>0</v>
      </c>
      <c r="DM649" s="411">
        <v>0</v>
      </c>
      <c r="DN649" s="411">
        <v>0</v>
      </c>
      <c r="DO649" s="411">
        <v>0</v>
      </c>
      <c r="DP649" s="411">
        <v>0</v>
      </c>
      <c r="DQ649" s="411">
        <v>0</v>
      </c>
      <c r="DR649" s="411">
        <v>0</v>
      </c>
      <c r="DS649" s="411">
        <v>0</v>
      </c>
      <c r="DT649" s="411">
        <v>0</v>
      </c>
      <c r="DU649" s="412">
        <v>0</v>
      </c>
      <c r="DV649" s="411">
        <f t="shared" si="214"/>
        <v>0</v>
      </c>
      <c r="DW649" s="412">
        <v>0</v>
      </c>
      <c r="DX649" s="412">
        <v>0</v>
      </c>
      <c r="DY649" s="412">
        <v>0</v>
      </c>
      <c r="DZ649" s="412">
        <v>0</v>
      </c>
      <c r="EA649" s="412">
        <v>0</v>
      </c>
      <c r="EB649" s="412">
        <v>0</v>
      </c>
      <c r="EC649" s="412">
        <v>0</v>
      </c>
      <c r="ED649" s="412">
        <v>0</v>
      </c>
      <c r="EE649" s="412">
        <v>0</v>
      </c>
      <c r="EF649" s="412">
        <v>0</v>
      </c>
      <c r="EG649" s="412">
        <v>0</v>
      </c>
      <c r="EH649" s="412">
        <v>0</v>
      </c>
      <c r="EI649" s="411">
        <f t="shared" si="215"/>
        <v>0</v>
      </c>
      <c r="EK649" s="411">
        <f t="shared" si="216"/>
        <v>824</v>
      </c>
      <c r="EL649" s="7">
        <f t="shared" si="217"/>
        <v>-824</v>
      </c>
    </row>
    <row r="650" spans="1:142">
      <c r="A650" s="365" t="str">
        <f t="shared" si="199"/>
        <v xml:space="preserve"> 113</v>
      </c>
      <c r="B650" s="370" t="s">
        <v>956</v>
      </c>
      <c r="C650" s="370" t="s">
        <v>1187</v>
      </c>
      <c r="D650" s="411">
        <v>10272</v>
      </c>
      <c r="E650" s="411">
        <v>10100</v>
      </c>
      <c r="F650" s="411">
        <v>9917</v>
      </c>
      <c r="G650" s="411">
        <v>9755</v>
      </c>
      <c r="H650" s="411">
        <v>9533</v>
      </c>
      <c r="I650" s="411">
        <v>9328</v>
      </c>
      <c r="J650" s="411">
        <v>9144</v>
      </c>
      <c r="K650" s="411">
        <v>8987</v>
      </c>
      <c r="L650" s="411">
        <v>8833</v>
      </c>
      <c r="M650" s="411">
        <v>8694</v>
      </c>
      <c r="N650" s="411">
        <v>8525</v>
      </c>
      <c r="O650" s="412">
        <v>8381</v>
      </c>
      <c r="P650" s="411">
        <f t="shared" si="200"/>
        <v>111469</v>
      </c>
      <c r="Q650" s="411">
        <f t="shared" si="201"/>
        <v>67754.032258064515</v>
      </c>
      <c r="R650" s="411">
        <f t="shared" si="202"/>
        <v>15678.278086763068</v>
      </c>
      <c r="S650" s="411">
        <f t="shared" si="203"/>
        <v>28036.689655172413</v>
      </c>
      <c r="T650" s="411">
        <v>0</v>
      </c>
      <c r="U650" s="411">
        <v>0</v>
      </c>
      <c r="V650" s="411">
        <v>0</v>
      </c>
      <c r="W650" s="411">
        <v>0</v>
      </c>
      <c r="X650" s="411">
        <v>0</v>
      </c>
      <c r="Y650" s="411">
        <v>0</v>
      </c>
      <c r="Z650" s="411">
        <v>0</v>
      </c>
      <c r="AA650" s="411">
        <v>0</v>
      </c>
      <c r="AB650" s="411">
        <v>0</v>
      </c>
      <c r="AC650" s="411">
        <v>0</v>
      </c>
      <c r="AD650" s="411">
        <v>0</v>
      </c>
      <c r="AE650" s="412">
        <v>0</v>
      </c>
      <c r="AF650" s="411">
        <f t="shared" si="204"/>
        <v>0</v>
      </c>
      <c r="AG650" s="411">
        <v>0</v>
      </c>
      <c r="AH650" s="411">
        <v>0</v>
      </c>
      <c r="AI650" s="411">
        <v>0</v>
      </c>
      <c r="AJ650" s="411">
        <v>0</v>
      </c>
      <c r="AK650" s="411">
        <v>0</v>
      </c>
      <c r="AL650" s="411">
        <v>0</v>
      </c>
      <c r="AM650" s="411">
        <v>0</v>
      </c>
      <c r="AN650" s="411">
        <v>0</v>
      </c>
      <c r="AO650" s="411">
        <v>0</v>
      </c>
      <c r="AP650" s="411">
        <v>0</v>
      </c>
      <c r="AQ650" s="411">
        <v>0</v>
      </c>
      <c r="AR650" s="412">
        <v>0</v>
      </c>
      <c r="AS650" s="411">
        <f t="shared" si="205"/>
        <v>0</v>
      </c>
      <c r="AT650" s="411">
        <f t="shared" si="206"/>
        <v>0</v>
      </c>
      <c r="AU650" s="411">
        <f t="shared" si="207"/>
        <v>0</v>
      </c>
      <c r="AV650" s="411">
        <f t="shared" si="208"/>
        <v>0</v>
      </c>
      <c r="AW650" s="411">
        <v>0</v>
      </c>
      <c r="AX650" s="411">
        <v>0</v>
      </c>
      <c r="AY650" s="411">
        <v>0</v>
      </c>
      <c r="AZ650" s="411">
        <v>0</v>
      </c>
      <c r="BA650" s="411">
        <v>0</v>
      </c>
      <c r="BB650" s="411">
        <v>0</v>
      </c>
      <c r="BC650" s="411">
        <v>0</v>
      </c>
      <c r="BD650" s="411">
        <v>0</v>
      </c>
      <c r="BE650" s="411">
        <v>0</v>
      </c>
      <c r="BF650" s="411">
        <v>0</v>
      </c>
      <c r="BG650" s="411">
        <v>0</v>
      </c>
      <c r="BH650" s="412">
        <v>0</v>
      </c>
      <c r="BI650" s="411">
        <f t="shared" si="209"/>
        <v>0</v>
      </c>
      <c r="BJ650" s="411">
        <v>0</v>
      </c>
      <c r="BK650" s="411">
        <v>0</v>
      </c>
      <c r="BL650" s="411">
        <v>0</v>
      </c>
      <c r="BM650" s="411">
        <v>0</v>
      </c>
      <c r="BN650" s="411">
        <v>0</v>
      </c>
      <c r="BO650" s="411">
        <v>0</v>
      </c>
      <c r="BP650" s="411">
        <v>0</v>
      </c>
      <c r="BQ650" s="411">
        <v>0</v>
      </c>
      <c r="BR650" s="411">
        <v>0</v>
      </c>
      <c r="BS650" s="411">
        <v>0</v>
      </c>
      <c r="BT650" s="411">
        <v>0</v>
      </c>
      <c r="BU650" s="412">
        <v>0</v>
      </c>
      <c r="BV650" s="411">
        <f t="shared" si="210"/>
        <v>0</v>
      </c>
      <c r="BW650" s="411">
        <v>0</v>
      </c>
      <c r="BX650" s="411">
        <v>0</v>
      </c>
      <c r="BY650" s="411">
        <v>0</v>
      </c>
      <c r="BZ650" s="411">
        <v>0</v>
      </c>
      <c r="CA650" s="411">
        <v>0</v>
      </c>
      <c r="CB650" s="411">
        <v>0</v>
      </c>
      <c r="CC650" s="411">
        <v>0</v>
      </c>
      <c r="CD650" s="411">
        <v>0</v>
      </c>
      <c r="CE650" s="411">
        <v>0</v>
      </c>
      <c r="CF650" s="411">
        <v>0</v>
      </c>
      <c r="CG650" s="411">
        <v>0</v>
      </c>
      <c r="CH650" s="412">
        <v>0</v>
      </c>
      <c r="CI650" s="411">
        <f t="shared" si="211"/>
        <v>0</v>
      </c>
      <c r="CJ650" s="411">
        <v>0</v>
      </c>
      <c r="CK650" s="411">
        <v>0</v>
      </c>
      <c r="CL650" s="411">
        <v>0</v>
      </c>
      <c r="CM650" s="411">
        <v>0</v>
      </c>
      <c r="CN650" s="411">
        <v>0</v>
      </c>
      <c r="CO650" s="411">
        <v>0</v>
      </c>
      <c r="CP650" s="411">
        <v>0</v>
      </c>
      <c r="CQ650" s="411">
        <v>0</v>
      </c>
      <c r="CR650" s="411">
        <v>0</v>
      </c>
      <c r="CS650" s="411">
        <v>0</v>
      </c>
      <c r="CT650" s="411">
        <v>0</v>
      </c>
      <c r="CU650" s="412">
        <v>0</v>
      </c>
      <c r="CV650" s="411">
        <f t="shared" si="212"/>
        <v>0</v>
      </c>
      <c r="CW650" s="411">
        <v>0</v>
      </c>
      <c r="CX650" s="411">
        <v>0</v>
      </c>
      <c r="CY650" s="411">
        <v>0</v>
      </c>
      <c r="CZ650" s="411">
        <v>0</v>
      </c>
      <c r="DA650" s="411">
        <v>0</v>
      </c>
      <c r="DB650" s="411">
        <v>0</v>
      </c>
      <c r="DC650" s="411">
        <v>0</v>
      </c>
      <c r="DD650" s="411">
        <v>0</v>
      </c>
      <c r="DE650" s="411">
        <v>0</v>
      </c>
      <c r="DF650" s="411">
        <v>0</v>
      </c>
      <c r="DG650" s="411">
        <v>0</v>
      </c>
      <c r="DH650" s="412">
        <v>0</v>
      </c>
      <c r="DI650" s="411">
        <f t="shared" si="213"/>
        <v>0</v>
      </c>
      <c r="DJ650" s="411">
        <v>0</v>
      </c>
      <c r="DK650" s="411">
        <v>0</v>
      </c>
      <c r="DL650" s="411">
        <v>0</v>
      </c>
      <c r="DM650" s="411">
        <v>0</v>
      </c>
      <c r="DN650" s="411">
        <v>0</v>
      </c>
      <c r="DO650" s="411">
        <v>0</v>
      </c>
      <c r="DP650" s="411">
        <v>0</v>
      </c>
      <c r="DQ650" s="411">
        <v>0</v>
      </c>
      <c r="DR650" s="411">
        <v>0</v>
      </c>
      <c r="DS650" s="411">
        <v>0</v>
      </c>
      <c r="DT650" s="411">
        <v>0</v>
      </c>
      <c r="DU650" s="412">
        <v>0</v>
      </c>
      <c r="DV650" s="411">
        <f t="shared" si="214"/>
        <v>0</v>
      </c>
      <c r="DW650" s="412">
        <v>0</v>
      </c>
      <c r="DX650" s="412">
        <v>0</v>
      </c>
      <c r="DY650" s="412">
        <v>0</v>
      </c>
      <c r="DZ650" s="412">
        <v>0</v>
      </c>
      <c r="EA650" s="412">
        <v>0</v>
      </c>
      <c r="EB650" s="412">
        <v>0</v>
      </c>
      <c r="EC650" s="412">
        <v>0</v>
      </c>
      <c r="ED650" s="412">
        <v>0</v>
      </c>
      <c r="EE650" s="412">
        <v>0</v>
      </c>
      <c r="EF650" s="412">
        <v>0</v>
      </c>
      <c r="EG650" s="412">
        <v>0</v>
      </c>
      <c r="EH650" s="412">
        <v>0</v>
      </c>
      <c r="EI650" s="411">
        <f t="shared" si="215"/>
        <v>0</v>
      </c>
      <c r="EK650" s="411">
        <f t="shared" si="216"/>
        <v>111469</v>
      </c>
      <c r="EL650" s="7">
        <f t="shared" si="217"/>
        <v>-111469</v>
      </c>
    </row>
    <row r="651" spans="1:142">
      <c r="A651" s="365" t="str">
        <f t="shared" si="199"/>
        <v xml:space="preserve"> 113</v>
      </c>
      <c r="B651" s="370" t="s">
        <v>956</v>
      </c>
      <c r="C651" s="370" t="s">
        <v>1188</v>
      </c>
      <c r="D651" s="411">
        <v>600</v>
      </c>
      <c r="E651" s="411">
        <v>55</v>
      </c>
      <c r="F651" s="411">
        <v>50</v>
      </c>
      <c r="G651" s="411">
        <v>46</v>
      </c>
      <c r="H651" s="411">
        <v>51</v>
      </c>
      <c r="I651" s="411">
        <v>44</v>
      </c>
      <c r="J651" s="411">
        <v>39</v>
      </c>
      <c r="K651" s="411">
        <v>35</v>
      </c>
      <c r="L651" s="411">
        <v>38</v>
      </c>
      <c r="M651" s="411">
        <v>31</v>
      </c>
      <c r="N651" s="411">
        <v>52</v>
      </c>
      <c r="O651" s="412">
        <v>32</v>
      </c>
      <c r="P651" s="411">
        <f t="shared" si="200"/>
        <v>1073</v>
      </c>
      <c r="Q651" s="411">
        <f t="shared" si="201"/>
        <v>883.74193548387098</v>
      </c>
      <c r="R651" s="411">
        <f t="shared" si="202"/>
        <v>63.775305895439374</v>
      </c>
      <c r="S651" s="411">
        <f t="shared" si="203"/>
        <v>125.48275862068965</v>
      </c>
      <c r="T651" s="411">
        <v>0</v>
      </c>
      <c r="U651" s="411">
        <v>0</v>
      </c>
      <c r="V651" s="411">
        <v>0</v>
      </c>
      <c r="W651" s="411">
        <v>0</v>
      </c>
      <c r="X651" s="411">
        <v>0</v>
      </c>
      <c r="Y651" s="411">
        <v>0</v>
      </c>
      <c r="Z651" s="411">
        <v>0</v>
      </c>
      <c r="AA651" s="411">
        <v>0</v>
      </c>
      <c r="AB651" s="411">
        <v>0</v>
      </c>
      <c r="AC651" s="411">
        <v>0</v>
      </c>
      <c r="AD651" s="411">
        <v>0</v>
      </c>
      <c r="AE651" s="412">
        <v>0</v>
      </c>
      <c r="AF651" s="411">
        <f t="shared" si="204"/>
        <v>0</v>
      </c>
      <c r="AG651" s="411">
        <v>0</v>
      </c>
      <c r="AH651" s="411">
        <v>0</v>
      </c>
      <c r="AI651" s="411">
        <v>0</v>
      </c>
      <c r="AJ651" s="411">
        <v>0</v>
      </c>
      <c r="AK651" s="411">
        <v>0</v>
      </c>
      <c r="AL651" s="411">
        <v>0</v>
      </c>
      <c r="AM651" s="411">
        <v>0</v>
      </c>
      <c r="AN651" s="411">
        <v>0</v>
      </c>
      <c r="AO651" s="411">
        <v>0</v>
      </c>
      <c r="AP651" s="411">
        <v>0</v>
      </c>
      <c r="AQ651" s="411">
        <v>0</v>
      </c>
      <c r="AR651" s="412">
        <v>0</v>
      </c>
      <c r="AS651" s="411">
        <f t="shared" si="205"/>
        <v>0</v>
      </c>
      <c r="AT651" s="411">
        <f t="shared" si="206"/>
        <v>0</v>
      </c>
      <c r="AU651" s="411">
        <f t="shared" si="207"/>
        <v>0</v>
      </c>
      <c r="AV651" s="411">
        <f t="shared" si="208"/>
        <v>0</v>
      </c>
      <c r="AW651" s="411">
        <v>0</v>
      </c>
      <c r="AX651" s="411">
        <v>0</v>
      </c>
      <c r="AY651" s="411">
        <v>0</v>
      </c>
      <c r="AZ651" s="411">
        <v>0</v>
      </c>
      <c r="BA651" s="411">
        <v>0</v>
      </c>
      <c r="BB651" s="411">
        <v>0</v>
      </c>
      <c r="BC651" s="411">
        <v>0</v>
      </c>
      <c r="BD651" s="411">
        <v>0</v>
      </c>
      <c r="BE651" s="411">
        <v>0</v>
      </c>
      <c r="BF651" s="411">
        <v>0</v>
      </c>
      <c r="BG651" s="411">
        <v>0</v>
      </c>
      <c r="BH651" s="412">
        <v>0</v>
      </c>
      <c r="BI651" s="411">
        <f t="shared" si="209"/>
        <v>0</v>
      </c>
      <c r="BJ651" s="411">
        <v>0</v>
      </c>
      <c r="BK651" s="411">
        <v>0</v>
      </c>
      <c r="BL651" s="411">
        <v>0</v>
      </c>
      <c r="BM651" s="411">
        <v>0</v>
      </c>
      <c r="BN651" s="411">
        <v>0</v>
      </c>
      <c r="BO651" s="411">
        <v>0</v>
      </c>
      <c r="BP651" s="411">
        <v>0</v>
      </c>
      <c r="BQ651" s="411">
        <v>0</v>
      </c>
      <c r="BR651" s="411">
        <v>0</v>
      </c>
      <c r="BS651" s="411">
        <v>0</v>
      </c>
      <c r="BT651" s="411">
        <v>0</v>
      </c>
      <c r="BU651" s="412">
        <v>0</v>
      </c>
      <c r="BV651" s="411">
        <f t="shared" si="210"/>
        <v>0</v>
      </c>
      <c r="BW651" s="411">
        <v>0</v>
      </c>
      <c r="BX651" s="411">
        <v>0</v>
      </c>
      <c r="BY651" s="411">
        <v>0</v>
      </c>
      <c r="BZ651" s="411">
        <v>0</v>
      </c>
      <c r="CA651" s="411">
        <v>0</v>
      </c>
      <c r="CB651" s="411">
        <v>0</v>
      </c>
      <c r="CC651" s="411">
        <v>0</v>
      </c>
      <c r="CD651" s="411">
        <v>0</v>
      </c>
      <c r="CE651" s="411">
        <v>0</v>
      </c>
      <c r="CF651" s="411">
        <v>0</v>
      </c>
      <c r="CG651" s="411">
        <v>0</v>
      </c>
      <c r="CH651" s="412">
        <v>0</v>
      </c>
      <c r="CI651" s="411">
        <f t="shared" si="211"/>
        <v>0</v>
      </c>
      <c r="CJ651" s="411">
        <v>0</v>
      </c>
      <c r="CK651" s="411">
        <v>0</v>
      </c>
      <c r="CL651" s="411">
        <v>0</v>
      </c>
      <c r="CM651" s="411">
        <v>0</v>
      </c>
      <c r="CN651" s="411">
        <v>0</v>
      </c>
      <c r="CO651" s="411">
        <v>0</v>
      </c>
      <c r="CP651" s="411">
        <v>0</v>
      </c>
      <c r="CQ651" s="411">
        <v>0</v>
      </c>
      <c r="CR651" s="411">
        <v>0</v>
      </c>
      <c r="CS651" s="411">
        <v>0</v>
      </c>
      <c r="CT651" s="411">
        <v>0</v>
      </c>
      <c r="CU651" s="412">
        <v>0</v>
      </c>
      <c r="CV651" s="411">
        <f t="shared" si="212"/>
        <v>0</v>
      </c>
      <c r="CW651" s="411">
        <v>0</v>
      </c>
      <c r="CX651" s="411">
        <v>0</v>
      </c>
      <c r="CY651" s="411">
        <v>0</v>
      </c>
      <c r="CZ651" s="411">
        <v>0</v>
      </c>
      <c r="DA651" s="411">
        <v>0</v>
      </c>
      <c r="DB651" s="411">
        <v>0</v>
      </c>
      <c r="DC651" s="411">
        <v>0</v>
      </c>
      <c r="DD651" s="411">
        <v>0</v>
      </c>
      <c r="DE651" s="411">
        <v>0</v>
      </c>
      <c r="DF651" s="411">
        <v>0</v>
      </c>
      <c r="DG651" s="411">
        <v>0</v>
      </c>
      <c r="DH651" s="412">
        <v>0</v>
      </c>
      <c r="DI651" s="411">
        <f t="shared" si="213"/>
        <v>0</v>
      </c>
      <c r="DJ651" s="411">
        <v>0</v>
      </c>
      <c r="DK651" s="411">
        <v>0</v>
      </c>
      <c r="DL651" s="411">
        <v>0</v>
      </c>
      <c r="DM651" s="411">
        <v>0</v>
      </c>
      <c r="DN651" s="411">
        <v>0</v>
      </c>
      <c r="DO651" s="411">
        <v>0</v>
      </c>
      <c r="DP651" s="411">
        <v>0</v>
      </c>
      <c r="DQ651" s="411">
        <v>0</v>
      </c>
      <c r="DR651" s="411">
        <v>0</v>
      </c>
      <c r="DS651" s="411">
        <v>0</v>
      </c>
      <c r="DT651" s="411">
        <v>0</v>
      </c>
      <c r="DU651" s="412">
        <v>0</v>
      </c>
      <c r="DV651" s="411">
        <f t="shared" si="214"/>
        <v>0</v>
      </c>
      <c r="DW651" s="412">
        <v>0</v>
      </c>
      <c r="DX651" s="412">
        <v>0</v>
      </c>
      <c r="DY651" s="412">
        <v>0</v>
      </c>
      <c r="DZ651" s="412">
        <v>0</v>
      </c>
      <c r="EA651" s="412">
        <v>0</v>
      </c>
      <c r="EB651" s="412">
        <v>0</v>
      </c>
      <c r="EC651" s="412">
        <v>0</v>
      </c>
      <c r="ED651" s="412">
        <v>0</v>
      </c>
      <c r="EE651" s="412">
        <v>0</v>
      </c>
      <c r="EF651" s="412">
        <v>0</v>
      </c>
      <c r="EG651" s="412">
        <v>0</v>
      </c>
      <c r="EH651" s="412">
        <v>0</v>
      </c>
      <c r="EI651" s="411">
        <f t="shared" si="215"/>
        <v>0</v>
      </c>
      <c r="EK651" s="411">
        <f t="shared" si="216"/>
        <v>1073</v>
      </c>
      <c r="EL651" s="7">
        <f t="shared" si="217"/>
        <v>-1073</v>
      </c>
    </row>
    <row r="652" spans="1:142">
      <c r="A652" s="365" t="str">
        <f t="shared" si="199"/>
        <v xml:space="preserve"> 113</v>
      </c>
      <c r="B652" s="370" t="s">
        <v>956</v>
      </c>
      <c r="C652" s="370" t="s">
        <v>1190</v>
      </c>
      <c r="D652" s="411">
        <v>63</v>
      </c>
      <c r="E652" s="411">
        <v>46</v>
      </c>
      <c r="F652" s="411">
        <v>42</v>
      </c>
      <c r="G652" s="411">
        <v>40</v>
      </c>
      <c r="H652" s="411">
        <v>42</v>
      </c>
      <c r="I652" s="411">
        <v>44</v>
      </c>
      <c r="J652" s="411">
        <v>31</v>
      </c>
      <c r="K652" s="411">
        <v>29</v>
      </c>
      <c r="L652" s="411">
        <v>34</v>
      </c>
      <c r="M652" s="411">
        <v>29</v>
      </c>
      <c r="N652" s="411">
        <v>47</v>
      </c>
      <c r="O652" s="412">
        <v>30</v>
      </c>
      <c r="P652" s="411">
        <f t="shared" si="200"/>
        <v>477</v>
      </c>
      <c r="Q652" s="411">
        <f t="shared" si="201"/>
        <v>307</v>
      </c>
      <c r="R652" s="411">
        <f t="shared" si="202"/>
        <v>54.620689655172413</v>
      </c>
      <c r="S652" s="411">
        <f t="shared" si="203"/>
        <v>115.37931034482759</v>
      </c>
      <c r="T652" s="411">
        <v>0</v>
      </c>
      <c r="U652" s="411">
        <v>0</v>
      </c>
      <c r="V652" s="411">
        <v>0</v>
      </c>
      <c r="W652" s="411">
        <v>0</v>
      </c>
      <c r="X652" s="411">
        <v>0</v>
      </c>
      <c r="Y652" s="411">
        <v>0</v>
      </c>
      <c r="Z652" s="411">
        <v>0</v>
      </c>
      <c r="AA652" s="411">
        <v>0</v>
      </c>
      <c r="AB652" s="411">
        <v>0</v>
      </c>
      <c r="AC652" s="411">
        <v>0</v>
      </c>
      <c r="AD652" s="411">
        <v>0</v>
      </c>
      <c r="AE652" s="412">
        <v>0</v>
      </c>
      <c r="AF652" s="411">
        <f t="shared" si="204"/>
        <v>0</v>
      </c>
      <c r="AG652" s="411">
        <v>0</v>
      </c>
      <c r="AH652" s="411">
        <v>0</v>
      </c>
      <c r="AI652" s="411">
        <v>0</v>
      </c>
      <c r="AJ652" s="411">
        <v>0</v>
      </c>
      <c r="AK652" s="411">
        <v>0</v>
      </c>
      <c r="AL652" s="411">
        <v>0</v>
      </c>
      <c r="AM652" s="411">
        <v>0</v>
      </c>
      <c r="AN652" s="411">
        <v>0</v>
      </c>
      <c r="AO652" s="411">
        <v>0</v>
      </c>
      <c r="AP652" s="411">
        <v>0</v>
      </c>
      <c r="AQ652" s="411">
        <v>0</v>
      </c>
      <c r="AR652" s="412">
        <v>0</v>
      </c>
      <c r="AS652" s="411">
        <f t="shared" si="205"/>
        <v>0</v>
      </c>
      <c r="AT652" s="411">
        <f t="shared" si="206"/>
        <v>0</v>
      </c>
      <c r="AU652" s="411">
        <f t="shared" si="207"/>
        <v>0</v>
      </c>
      <c r="AV652" s="411">
        <f t="shared" si="208"/>
        <v>0</v>
      </c>
      <c r="AW652" s="411">
        <v>0</v>
      </c>
      <c r="AX652" s="411">
        <v>0</v>
      </c>
      <c r="AY652" s="411">
        <v>0</v>
      </c>
      <c r="AZ652" s="411">
        <v>0</v>
      </c>
      <c r="BA652" s="411">
        <v>0</v>
      </c>
      <c r="BB652" s="411">
        <v>0</v>
      </c>
      <c r="BC652" s="411">
        <v>0</v>
      </c>
      <c r="BD652" s="411">
        <v>0</v>
      </c>
      <c r="BE652" s="411">
        <v>0</v>
      </c>
      <c r="BF652" s="411">
        <v>0</v>
      </c>
      <c r="BG652" s="411">
        <v>0</v>
      </c>
      <c r="BH652" s="412">
        <v>0</v>
      </c>
      <c r="BI652" s="411">
        <f t="shared" si="209"/>
        <v>0</v>
      </c>
      <c r="BJ652" s="411">
        <v>0</v>
      </c>
      <c r="BK652" s="411">
        <v>0</v>
      </c>
      <c r="BL652" s="411">
        <v>0</v>
      </c>
      <c r="BM652" s="411">
        <v>0</v>
      </c>
      <c r="BN652" s="411">
        <v>0</v>
      </c>
      <c r="BO652" s="411">
        <v>0</v>
      </c>
      <c r="BP652" s="411">
        <v>0</v>
      </c>
      <c r="BQ652" s="411">
        <v>0</v>
      </c>
      <c r="BR652" s="411">
        <v>0</v>
      </c>
      <c r="BS652" s="411">
        <v>0</v>
      </c>
      <c r="BT652" s="411">
        <v>0</v>
      </c>
      <c r="BU652" s="412">
        <v>0</v>
      </c>
      <c r="BV652" s="411">
        <f t="shared" si="210"/>
        <v>0</v>
      </c>
      <c r="BW652" s="411">
        <v>0</v>
      </c>
      <c r="BX652" s="411">
        <v>0</v>
      </c>
      <c r="BY652" s="411">
        <v>0</v>
      </c>
      <c r="BZ652" s="411">
        <v>0</v>
      </c>
      <c r="CA652" s="411">
        <v>0</v>
      </c>
      <c r="CB652" s="411">
        <v>0</v>
      </c>
      <c r="CC652" s="411">
        <v>0</v>
      </c>
      <c r="CD652" s="411">
        <v>0</v>
      </c>
      <c r="CE652" s="411">
        <v>0</v>
      </c>
      <c r="CF652" s="411">
        <v>0</v>
      </c>
      <c r="CG652" s="411">
        <v>0</v>
      </c>
      <c r="CH652" s="412">
        <v>0</v>
      </c>
      <c r="CI652" s="411">
        <f t="shared" si="211"/>
        <v>0</v>
      </c>
      <c r="CJ652" s="411">
        <v>0</v>
      </c>
      <c r="CK652" s="411">
        <v>0</v>
      </c>
      <c r="CL652" s="411">
        <v>0</v>
      </c>
      <c r="CM652" s="411">
        <v>0</v>
      </c>
      <c r="CN652" s="411">
        <v>0</v>
      </c>
      <c r="CO652" s="411">
        <v>0</v>
      </c>
      <c r="CP652" s="411">
        <v>0</v>
      </c>
      <c r="CQ652" s="411">
        <v>0</v>
      </c>
      <c r="CR652" s="411">
        <v>0</v>
      </c>
      <c r="CS652" s="411">
        <v>0</v>
      </c>
      <c r="CT652" s="411">
        <v>0</v>
      </c>
      <c r="CU652" s="412">
        <v>0</v>
      </c>
      <c r="CV652" s="411">
        <f t="shared" si="212"/>
        <v>0</v>
      </c>
      <c r="CW652" s="411">
        <v>0</v>
      </c>
      <c r="CX652" s="411">
        <v>0</v>
      </c>
      <c r="CY652" s="411">
        <v>0</v>
      </c>
      <c r="CZ652" s="411">
        <v>0</v>
      </c>
      <c r="DA652" s="411">
        <v>0</v>
      </c>
      <c r="DB652" s="411">
        <v>0</v>
      </c>
      <c r="DC652" s="411">
        <v>0</v>
      </c>
      <c r="DD652" s="411">
        <v>0</v>
      </c>
      <c r="DE652" s="411">
        <v>0</v>
      </c>
      <c r="DF652" s="411">
        <v>0</v>
      </c>
      <c r="DG652" s="411">
        <v>0</v>
      </c>
      <c r="DH652" s="412">
        <v>0</v>
      </c>
      <c r="DI652" s="411">
        <f t="shared" si="213"/>
        <v>0</v>
      </c>
      <c r="DJ652" s="411">
        <v>0</v>
      </c>
      <c r="DK652" s="411">
        <v>0</v>
      </c>
      <c r="DL652" s="411">
        <v>0</v>
      </c>
      <c r="DM652" s="411">
        <v>0</v>
      </c>
      <c r="DN652" s="411">
        <v>0</v>
      </c>
      <c r="DO652" s="411">
        <v>0</v>
      </c>
      <c r="DP652" s="411">
        <v>0</v>
      </c>
      <c r="DQ652" s="411">
        <v>0</v>
      </c>
      <c r="DR652" s="411">
        <v>0</v>
      </c>
      <c r="DS652" s="411">
        <v>0</v>
      </c>
      <c r="DT652" s="411">
        <v>0</v>
      </c>
      <c r="DU652" s="412">
        <v>0</v>
      </c>
      <c r="DV652" s="411">
        <f t="shared" si="214"/>
        <v>0</v>
      </c>
      <c r="DW652" s="412">
        <v>0</v>
      </c>
      <c r="DX652" s="412">
        <v>0</v>
      </c>
      <c r="DY652" s="412">
        <v>0</v>
      </c>
      <c r="DZ652" s="412">
        <v>0</v>
      </c>
      <c r="EA652" s="412">
        <v>0</v>
      </c>
      <c r="EB652" s="412">
        <v>0</v>
      </c>
      <c r="EC652" s="412">
        <v>0</v>
      </c>
      <c r="ED652" s="412">
        <v>0</v>
      </c>
      <c r="EE652" s="412">
        <v>0</v>
      </c>
      <c r="EF652" s="412">
        <v>0</v>
      </c>
      <c r="EG652" s="412">
        <v>0</v>
      </c>
      <c r="EH652" s="412">
        <v>0</v>
      </c>
      <c r="EI652" s="411">
        <f t="shared" si="215"/>
        <v>0</v>
      </c>
      <c r="EK652" s="411">
        <f t="shared" si="216"/>
        <v>477</v>
      </c>
      <c r="EL652" s="7">
        <f t="shared" si="217"/>
        <v>-477</v>
      </c>
    </row>
    <row r="653" spans="1:142">
      <c r="A653" s="365" t="str">
        <f t="shared" si="199"/>
        <v xml:space="preserve"> 113</v>
      </c>
      <c r="B653" s="370" t="s">
        <v>956</v>
      </c>
      <c r="C653" s="370" t="s">
        <v>1192</v>
      </c>
      <c r="D653" s="411">
        <v>6</v>
      </c>
      <c r="E653" s="411">
        <v>1</v>
      </c>
      <c r="F653" s="411">
        <v>5</v>
      </c>
      <c r="G653" s="411">
        <v>1</v>
      </c>
      <c r="H653" s="411">
        <v>2</v>
      </c>
      <c r="I653" s="411">
        <v>4</v>
      </c>
      <c r="J653" s="411">
        <v>4</v>
      </c>
      <c r="K653" s="411">
        <v>43</v>
      </c>
      <c r="L653" s="411">
        <v>1</v>
      </c>
      <c r="M653" s="411">
        <v>2</v>
      </c>
      <c r="N653" s="411">
        <v>2</v>
      </c>
      <c r="O653" s="412">
        <v>1</v>
      </c>
      <c r="P653" s="411">
        <f t="shared" si="200"/>
        <v>72</v>
      </c>
      <c r="Q653" s="411">
        <f t="shared" si="201"/>
        <v>22.870967741935484</v>
      </c>
      <c r="R653" s="411">
        <f t="shared" si="202"/>
        <v>43.853170189099004</v>
      </c>
      <c r="S653" s="411">
        <f t="shared" si="203"/>
        <v>5.2758620689655169</v>
      </c>
      <c r="T653" s="411">
        <v>0</v>
      </c>
      <c r="U653" s="411">
        <v>0</v>
      </c>
      <c r="V653" s="411">
        <v>0</v>
      </c>
      <c r="W653" s="411">
        <v>0</v>
      </c>
      <c r="X653" s="411">
        <v>0</v>
      </c>
      <c r="Y653" s="411">
        <v>0</v>
      </c>
      <c r="Z653" s="411">
        <v>0</v>
      </c>
      <c r="AA653" s="411">
        <v>0</v>
      </c>
      <c r="AB653" s="411">
        <v>0</v>
      </c>
      <c r="AC653" s="411">
        <v>0</v>
      </c>
      <c r="AD653" s="411">
        <v>0</v>
      </c>
      <c r="AE653" s="412">
        <v>0</v>
      </c>
      <c r="AF653" s="411">
        <f t="shared" si="204"/>
        <v>0</v>
      </c>
      <c r="AG653" s="411">
        <v>0</v>
      </c>
      <c r="AH653" s="411">
        <v>0</v>
      </c>
      <c r="AI653" s="411">
        <v>0</v>
      </c>
      <c r="AJ653" s="411">
        <v>0</v>
      </c>
      <c r="AK653" s="411">
        <v>0</v>
      </c>
      <c r="AL653" s="411">
        <v>0</v>
      </c>
      <c r="AM653" s="411">
        <v>0</v>
      </c>
      <c r="AN653" s="411">
        <v>0</v>
      </c>
      <c r="AO653" s="411">
        <v>0</v>
      </c>
      <c r="AP653" s="411">
        <v>0</v>
      </c>
      <c r="AQ653" s="411">
        <v>0</v>
      </c>
      <c r="AR653" s="412">
        <v>0</v>
      </c>
      <c r="AS653" s="411">
        <f t="shared" si="205"/>
        <v>0</v>
      </c>
      <c r="AT653" s="411">
        <f t="shared" si="206"/>
        <v>0</v>
      </c>
      <c r="AU653" s="411">
        <f t="shared" si="207"/>
        <v>0</v>
      </c>
      <c r="AV653" s="411">
        <f t="shared" si="208"/>
        <v>0</v>
      </c>
      <c r="AW653" s="411">
        <v>0</v>
      </c>
      <c r="AX653" s="411">
        <v>0</v>
      </c>
      <c r="AY653" s="411">
        <v>0</v>
      </c>
      <c r="AZ653" s="411">
        <v>0</v>
      </c>
      <c r="BA653" s="411">
        <v>0</v>
      </c>
      <c r="BB653" s="411">
        <v>0</v>
      </c>
      <c r="BC653" s="411">
        <v>0</v>
      </c>
      <c r="BD653" s="411">
        <v>0</v>
      </c>
      <c r="BE653" s="411">
        <v>0</v>
      </c>
      <c r="BF653" s="411">
        <v>0</v>
      </c>
      <c r="BG653" s="411">
        <v>0</v>
      </c>
      <c r="BH653" s="412">
        <v>0</v>
      </c>
      <c r="BI653" s="411">
        <f t="shared" si="209"/>
        <v>0</v>
      </c>
      <c r="BJ653" s="411">
        <v>0</v>
      </c>
      <c r="BK653" s="411">
        <v>0</v>
      </c>
      <c r="BL653" s="411">
        <v>0</v>
      </c>
      <c r="BM653" s="411">
        <v>0</v>
      </c>
      <c r="BN653" s="411">
        <v>0</v>
      </c>
      <c r="BO653" s="411">
        <v>0</v>
      </c>
      <c r="BP653" s="411">
        <v>0</v>
      </c>
      <c r="BQ653" s="411">
        <v>0</v>
      </c>
      <c r="BR653" s="411">
        <v>0</v>
      </c>
      <c r="BS653" s="411">
        <v>0</v>
      </c>
      <c r="BT653" s="411">
        <v>0</v>
      </c>
      <c r="BU653" s="412">
        <v>0</v>
      </c>
      <c r="BV653" s="411">
        <f t="shared" si="210"/>
        <v>0</v>
      </c>
      <c r="BW653" s="411">
        <v>0</v>
      </c>
      <c r="BX653" s="411">
        <v>0</v>
      </c>
      <c r="BY653" s="411">
        <v>0</v>
      </c>
      <c r="BZ653" s="411">
        <v>0</v>
      </c>
      <c r="CA653" s="411">
        <v>0</v>
      </c>
      <c r="CB653" s="411">
        <v>0</v>
      </c>
      <c r="CC653" s="411">
        <v>0</v>
      </c>
      <c r="CD653" s="411">
        <v>0</v>
      </c>
      <c r="CE653" s="411">
        <v>0</v>
      </c>
      <c r="CF653" s="411">
        <v>0</v>
      </c>
      <c r="CG653" s="411">
        <v>0</v>
      </c>
      <c r="CH653" s="412">
        <v>0</v>
      </c>
      <c r="CI653" s="411">
        <f t="shared" si="211"/>
        <v>0</v>
      </c>
      <c r="CJ653" s="411">
        <v>0</v>
      </c>
      <c r="CK653" s="411">
        <v>0</v>
      </c>
      <c r="CL653" s="411">
        <v>0</v>
      </c>
      <c r="CM653" s="411">
        <v>0</v>
      </c>
      <c r="CN653" s="411">
        <v>0</v>
      </c>
      <c r="CO653" s="411">
        <v>0</v>
      </c>
      <c r="CP653" s="411">
        <v>0</v>
      </c>
      <c r="CQ653" s="411">
        <v>0</v>
      </c>
      <c r="CR653" s="411">
        <v>0</v>
      </c>
      <c r="CS653" s="411">
        <v>0</v>
      </c>
      <c r="CT653" s="411">
        <v>0</v>
      </c>
      <c r="CU653" s="412">
        <v>0</v>
      </c>
      <c r="CV653" s="411">
        <f t="shared" si="212"/>
        <v>0</v>
      </c>
      <c r="CW653" s="411">
        <v>0</v>
      </c>
      <c r="CX653" s="411">
        <v>0</v>
      </c>
      <c r="CY653" s="411">
        <v>0</v>
      </c>
      <c r="CZ653" s="411">
        <v>0</v>
      </c>
      <c r="DA653" s="411">
        <v>0</v>
      </c>
      <c r="DB653" s="411">
        <v>0</v>
      </c>
      <c r="DC653" s="411">
        <v>0</v>
      </c>
      <c r="DD653" s="411">
        <v>0</v>
      </c>
      <c r="DE653" s="411">
        <v>0</v>
      </c>
      <c r="DF653" s="411">
        <v>0</v>
      </c>
      <c r="DG653" s="411">
        <v>0</v>
      </c>
      <c r="DH653" s="412">
        <v>0</v>
      </c>
      <c r="DI653" s="411">
        <f t="shared" si="213"/>
        <v>0</v>
      </c>
      <c r="DJ653" s="411">
        <v>0</v>
      </c>
      <c r="DK653" s="411">
        <v>0</v>
      </c>
      <c r="DL653" s="411">
        <v>0</v>
      </c>
      <c r="DM653" s="411">
        <v>0</v>
      </c>
      <c r="DN653" s="411">
        <v>0</v>
      </c>
      <c r="DO653" s="411">
        <v>0</v>
      </c>
      <c r="DP653" s="411">
        <v>0</v>
      </c>
      <c r="DQ653" s="411">
        <v>0</v>
      </c>
      <c r="DR653" s="411">
        <v>0</v>
      </c>
      <c r="DS653" s="411">
        <v>0</v>
      </c>
      <c r="DT653" s="411">
        <v>0</v>
      </c>
      <c r="DU653" s="412">
        <v>0</v>
      </c>
      <c r="DV653" s="411">
        <f t="shared" si="214"/>
        <v>0</v>
      </c>
      <c r="DW653" s="412">
        <v>0</v>
      </c>
      <c r="DX653" s="412">
        <v>0</v>
      </c>
      <c r="DY653" s="412">
        <v>0</v>
      </c>
      <c r="DZ653" s="412">
        <v>0</v>
      </c>
      <c r="EA653" s="412">
        <v>0</v>
      </c>
      <c r="EB653" s="412">
        <v>0</v>
      </c>
      <c r="EC653" s="412">
        <v>0</v>
      </c>
      <c r="ED653" s="412">
        <v>0</v>
      </c>
      <c r="EE653" s="412">
        <v>0</v>
      </c>
      <c r="EF653" s="412">
        <v>0</v>
      </c>
      <c r="EG653" s="412">
        <v>0</v>
      </c>
      <c r="EH653" s="412">
        <v>0</v>
      </c>
      <c r="EI653" s="411">
        <f t="shared" si="215"/>
        <v>0</v>
      </c>
      <c r="EK653" s="411">
        <f t="shared" si="216"/>
        <v>72</v>
      </c>
      <c r="EL653" s="7">
        <f t="shared" si="217"/>
        <v>-72</v>
      </c>
    </row>
    <row r="654" spans="1:142">
      <c r="A654" s="365" t="str">
        <f t="shared" si="199"/>
        <v xml:space="preserve"> 113</v>
      </c>
      <c r="B654" s="370" t="s">
        <v>956</v>
      </c>
      <c r="C654" s="370" t="s">
        <v>1193</v>
      </c>
      <c r="D654" s="411">
        <v>69</v>
      </c>
      <c r="E654" s="411">
        <v>71</v>
      </c>
      <c r="F654" s="411">
        <v>74</v>
      </c>
      <c r="G654" s="411">
        <v>73</v>
      </c>
      <c r="H654" s="411">
        <v>89</v>
      </c>
      <c r="I654" s="411">
        <v>66</v>
      </c>
      <c r="J654" s="411">
        <v>45</v>
      </c>
      <c r="K654" s="411">
        <v>44</v>
      </c>
      <c r="L654" s="411">
        <v>63</v>
      </c>
      <c r="M654" s="411">
        <v>65</v>
      </c>
      <c r="N654" s="411">
        <v>63</v>
      </c>
      <c r="O654" s="412">
        <v>94</v>
      </c>
      <c r="P654" s="411">
        <f t="shared" si="200"/>
        <v>816</v>
      </c>
      <c r="Q654" s="411">
        <f t="shared" si="201"/>
        <v>485.54838709677421</v>
      </c>
      <c r="R654" s="411">
        <f t="shared" si="202"/>
        <v>91.072302558398221</v>
      </c>
      <c r="S654" s="411">
        <f t="shared" si="203"/>
        <v>239.37931034482759</v>
      </c>
      <c r="T654" s="411">
        <v>0</v>
      </c>
      <c r="U654" s="411">
        <v>0</v>
      </c>
      <c r="V654" s="411">
        <v>0</v>
      </c>
      <c r="W654" s="411">
        <v>0</v>
      </c>
      <c r="X654" s="411">
        <v>0</v>
      </c>
      <c r="Y654" s="411">
        <v>0</v>
      </c>
      <c r="Z654" s="411">
        <v>0</v>
      </c>
      <c r="AA654" s="411">
        <v>0</v>
      </c>
      <c r="AB654" s="411">
        <v>0</v>
      </c>
      <c r="AC654" s="411">
        <v>0</v>
      </c>
      <c r="AD654" s="411">
        <v>0</v>
      </c>
      <c r="AE654" s="412">
        <v>0</v>
      </c>
      <c r="AF654" s="411">
        <f t="shared" si="204"/>
        <v>0</v>
      </c>
      <c r="AG654" s="411">
        <v>0</v>
      </c>
      <c r="AH654" s="411">
        <v>0</v>
      </c>
      <c r="AI654" s="411">
        <v>0</v>
      </c>
      <c r="AJ654" s="411">
        <v>0</v>
      </c>
      <c r="AK654" s="411">
        <v>0</v>
      </c>
      <c r="AL654" s="411">
        <v>0</v>
      </c>
      <c r="AM654" s="411">
        <v>0</v>
      </c>
      <c r="AN654" s="411">
        <v>0</v>
      </c>
      <c r="AO654" s="411">
        <v>0</v>
      </c>
      <c r="AP654" s="411">
        <v>0</v>
      </c>
      <c r="AQ654" s="411">
        <v>0</v>
      </c>
      <c r="AR654" s="412">
        <v>0</v>
      </c>
      <c r="AS654" s="411">
        <f t="shared" si="205"/>
        <v>0</v>
      </c>
      <c r="AT654" s="411">
        <f t="shared" si="206"/>
        <v>0</v>
      </c>
      <c r="AU654" s="411">
        <f t="shared" si="207"/>
        <v>0</v>
      </c>
      <c r="AV654" s="411">
        <f t="shared" si="208"/>
        <v>0</v>
      </c>
      <c r="AW654" s="411">
        <v>0</v>
      </c>
      <c r="AX654" s="411">
        <v>0</v>
      </c>
      <c r="AY654" s="411">
        <v>0</v>
      </c>
      <c r="AZ654" s="411">
        <v>0</v>
      </c>
      <c r="BA654" s="411">
        <v>0</v>
      </c>
      <c r="BB654" s="411">
        <v>0</v>
      </c>
      <c r="BC654" s="411">
        <v>0</v>
      </c>
      <c r="BD654" s="411">
        <v>0</v>
      </c>
      <c r="BE654" s="411">
        <v>0</v>
      </c>
      <c r="BF654" s="411">
        <v>0</v>
      </c>
      <c r="BG654" s="411">
        <v>0</v>
      </c>
      <c r="BH654" s="412">
        <v>0</v>
      </c>
      <c r="BI654" s="411">
        <f t="shared" si="209"/>
        <v>0</v>
      </c>
      <c r="BJ654" s="411">
        <v>0</v>
      </c>
      <c r="BK654" s="411">
        <v>0</v>
      </c>
      <c r="BL654" s="411">
        <v>0</v>
      </c>
      <c r="BM654" s="411">
        <v>0</v>
      </c>
      <c r="BN654" s="411">
        <v>0</v>
      </c>
      <c r="BO654" s="411">
        <v>0</v>
      </c>
      <c r="BP654" s="411">
        <v>0</v>
      </c>
      <c r="BQ654" s="411">
        <v>0</v>
      </c>
      <c r="BR654" s="411">
        <v>0</v>
      </c>
      <c r="BS654" s="411">
        <v>0</v>
      </c>
      <c r="BT654" s="411">
        <v>0</v>
      </c>
      <c r="BU654" s="412">
        <v>0</v>
      </c>
      <c r="BV654" s="411">
        <f t="shared" si="210"/>
        <v>0</v>
      </c>
      <c r="BW654" s="411">
        <v>0</v>
      </c>
      <c r="BX654" s="411">
        <v>0</v>
      </c>
      <c r="BY654" s="411">
        <v>0</v>
      </c>
      <c r="BZ654" s="411">
        <v>0</v>
      </c>
      <c r="CA654" s="411">
        <v>0</v>
      </c>
      <c r="CB654" s="411">
        <v>0</v>
      </c>
      <c r="CC654" s="411">
        <v>0</v>
      </c>
      <c r="CD654" s="411">
        <v>0</v>
      </c>
      <c r="CE654" s="411">
        <v>0</v>
      </c>
      <c r="CF654" s="411">
        <v>0</v>
      </c>
      <c r="CG654" s="411">
        <v>0</v>
      </c>
      <c r="CH654" s="412">
        <v>0</v>
      </c>
      <c r="CI654" s="411">
        <f t="shared" si="211"/>
        <v>0</v>
      </c>
      <c r="CJ654" s="411">
        <v>0</v>
      </c>
      <c r="CK654" s="411">
        <v>0</v>
      </c>
      <c r="CL654" s="411">
        <v>0</v>
      </c>
      <c r="CM654" s="411">
        <v>0</v>
      </c>
      <c r="CN654" s="411">
        <v>0</v>
      </c>
      <c r="CO654" s="411">
        <v>0</v>
      </c>
      <c r="CP654" s="411">
        <v>0</v>
      </c>
      <c r="CQ654" s="411">
        <v>0</v>
      </c>
      <c r="CR654" s="411">
        <v>0</v>
      </c>
      <c r="CS654" s="411">
        <v>0</v>
      </c>
      <c r="CT654" s="411">
        <v>0</v>
      </c>
      <c r="CU654" s="412">
        <v>0</v>
      </c>
      <c r="CV654" s="411">
        <f t="shared" si="212"/>
        <v>0</v>
      </c>
      <c r="CW654" s="411">
        <v>0</v>
      </c>
      <c r="CX654" s="411">
        <v>0</v>
      </c>
      <c r="CY654" s="411">
        <v>0</v>
      </c>
      <c r="CZ654" s="411">
        <v>0</v>
      </c>
      <c r="DA654" s="411">
        <v>0</v>
      </c>
      <c r="DB654" s="411">
        <v>0</v>
      </c>
      <c r="DC654" s="411">
        <v>0</v>
      </c>
      <c r="DD654" s="411">
        <v>0</v>
      </c>
      <c r="DE654" s="411">
        <v>0</v>
      </c>
      <c r="DF654" s="411">
        <v>0</v>
      </c>
      <c r="DG654" s="411">
        <v>0</v>
      </c>
      <c r="DH654" s="412">
        <v>0</v>
      </c>
      <c r="DI654" s="411">
        <f t="shared" si="213"/>
        <v>0</v>
      </c>
      <c r="DJ654" s="411">
        <v>0</v>
      </c>
      <c r="DK654" s="411">
        <v>0</v>
      </c>
      <c r="DL654" s="411">
        <v>0</v>
      </c>
      <c r="DM654" s="411">
        <v>0</v>
      </c>
      <c r="DN654" s="411">
        <v>0</v>
      </c>
      <c r="DO654" s="411">
        <v>0</v>
      </c>
      <c r="DP654" s="411">
        <v>0</v>
      </c>
      <c r="DQ654" s="411">
        <v>0</v>
      </c>
      <c r="DR654" s="411">
        <v>0</v>
      </c>
      <c r="DS654" s="411">
        <v>0</v>
      </c>
      <c r="DT654" s="411">
        <v>0</v>
      </c>
      <c r="DU654" s="412">
        <v>0</v>
      </c>
      <c r="DV654" s="411">
        <f t="shared" si="214"/>
        <v>0</v>
      </c>
      <c r="DW654" s="412">
        <v>0</v>
      </c>
      <c r="DX654" s="412">
        <v>0</v>
      </c>
      <c r="DY654" s="412">
        <v>0</v>
      </c>
      <c r="DZ654" s="412">
        <v>0</v>
      </c>
      <c r="EA654" s="412">
        <v>0</v>
      </c>
      <c r="EB654" s="412">
        <v>0</v>
      </c>
      <c r="EC654" s="412">
        <v>0</v>
      </c>
      <c r="ED654" s="412">
        <v>0</v>
      </c>
      <c r="EE654" s="412">
        <v>0</v>
      </c>
      <c r="EF654" s="412">
        <v>0</v>
      </c>
      <c r="EG654" s="412">
        <v>0</v>
      </c>
      <c r="EH654" s="412">
        <v>0</v>
      </c>
      <c r="EI654" s="411">
        <f t="shared" si="215"/>
        <v>0</v>
      </c>
      <c r="EK654" s="411">
        <f t="shared" si="216"/>
        <v>816</v>
      </c>
      <c r="EL654" s="7">
        <f t="shared" si="217"/>
        <v>-816</v>
      </c>
    </row>
    <row r="655" spans="1:142">
      <c r="A655" s="365" t="str">
        <f t="shared" si="199"/>
        <v xml:space="preserve"> 113</v>
      </c>
      <c r="B655" s="370" t="s">
        <v>956</v>
      </c>
      <c r="C655" s="370" t="s">
        <v>1175</v>
      </c>
      <c r="D655" s="411">
        <v>52</v>
      </c>
      <c r="E655" s="411">
        <v>42</v>
      </c>
      <c r="F655" s="411">
        <v>40</v>
      </c>
      <c r="G655" s="411">
        <v>36</v>
      </c>
      <c r="H655" s="411">
        <v>42</v>
      </c>
      <c r="I655" s="411">
        <v>42</v>
      </c>
      <c r="J655" s="411">
        <v>29</v>
      </c>
      <c r="K655" s="411">
        <v>26</v>
      </c>
      <c r="L655" s="411">
        <v>34</v>
      </c>
      <c r="M655" s="411">
        <v>20</v>
      </c>
      <c r="N655" s="411">
        <v>43</v>
      </c>
      <c r="O655" s="412">
        <v>29</v>
      </c>
      <c r="P655" s="411">
        <f t="shared" si="200"/>
        <v>435</v>
      </c>
      <c r="Q655" s="411">
        <f t="shared" si="201"/>
        <v>282.06451612903226</v>
      </c>
      <c r="R655" s="411">
        <f t="shared" si="202"/>
        <v>51.556173526140157</v>
      </c>
      <c r="S655" s="411">
        <f t="shared" si="203"/>
        <v>101.37931034482759</v>
      </c>
      <c r="T655" s="411">
        <v>0</v>
      </c>
      <c r="U655" s="411">
        <v>0</v>
      </c>
      <c r="V655" s="411">
        <v>0</v>
      </c>
      <c r="W655" s="411">
        <v>0</v>
      </c>
      <c r="X655" s="411">
        <v>0</v>
      </c>
      <c r="Y655" s="411">
        <v>0</v>
      </c>
      <c r="Z655" s="411">
        <v>0</v>
      </c>
      <c r="AA655" s="411">
        <v>0</v>
      </c>
      <c r="AB655" s="411">
        <v>0</v>
      </c>
      <c r="AC655" s="411">
        <v>0</v>
      </c>
      <c r="AD655" s="411">
        <v>0</v>
      </c>
      <c r="AE655" s="412">
        <v>0</v>
      </c>
      <c r="AF655" s="411">
        <f t="shared" si="204"/>
        <v>0</v>
      </c>
      <c r="AG655" s="411">
        <v>0</v>
      </c>
      <c r="AH655" s="411">
        <v>0</v>
      </c>
      <c r="AI655" s="411">
        <v>0</v>
      </c>
      <c r="AJ655" s="411">
        <v>0</v>
      </c>
      <c r="AK655" s="411">
        <v>0</v>
      </c>
      <c r="AL655" s="411">
        <v>0</v>
      </c>
      <c r="AM655" s="411">
        <v>0</v>
      </c>
      <c r="AN655" s="411">
        <v>0</v>
      </c>
      <c r="AO655" s="411">
        <v>0</v>
      </c>
      <c r="AP655" s="411">
        <v>0</v>
      </c>
      <c r="AQ655" s="411">
        <v>0</v>
      </c>
      <c r="AR655" s="412">
        <v>0</v>
      </c>
      <c r="AS655" s="411">
        <f t="shared" si="205"/>
        <v>0</v>
      </c>
      <c r="AT655" s="411">
        <f t="shared" si="206"/>
        <v>0</v>
      </c>
      <c r="AU655" s="411">
        <f t="shared" si="207"/>
        <v>0</v>
      </c>
      <c r="AV655" s="411">
        <f t="shared" si="208"/>
        <v>0</v>
      </c>
      <c r="AW655" s="411">
        <v>0</v>
      </c>
      <c r="AX655" s="411">
        <v>0</v>
      </c>
      <c r="AY655" s="411">
        <v>0</v>
      </c>
      <c r="AZ655" s="411">
        <v>0</v>
      </c>
      <c r="BA655" s="411">
        <v>0</v>
      </c>
      <c r="BB655" s="411">
        <v>0</v>
      </c>
      <c r="BC655" s="411">
        <v>0</v>
      </c>
      <c r="BD655" s="411">
        <v>0</v>
      </c>
      <c r="BE655" s="411">
        <v>0</v>
      </c>
      <c r="BF655" s="411">
        <v>0</v>
      </c>
      <c r="BG655" s="411">
        <v>0</v>
      </c>
      <c r="BH655" s="412">
        <v>0</v>
      </c>
      <c r="BI655" s="411">
        <f t="shared" si="209"/>
        <v>0</v>
      </c>
      <c r="BJ655" s="411">
        <v>0</v>
      </c>
      <c r="BK655" s="411">
        <v>0</v>
      </c>
      <c r="BL655" s="411">
        <v>0</v>
      </c>
      <c r="BM655" s="411">
        <v>0</v>
      </c>
      <c r="BN655" s="411">
        <v>0</v>
      </c>
      <c r="BO655" s="411">
        <v>0</v>
      </c>
      <c r="BP655" s="411">
        <v>0</v>
      </c>
      <c r="BQ655" s="411">
        <v>0</v>
      </c>
      <c r="BR655" s="411">
        <v>0</v>
      </c>
      <c r="BS655" s="411">
        <v>0</v>
      </c>
      <c r="BT655" s="411">
        <v>0</v>
      </c>
      <c r="BU655" s="412">
        <v>0</v>
      </c>
      <c r="BV655" s="411">
        <f t="shared" si="210"/>
        <v>0</v>
      </c>
      <c r="BW655" s="411">
        <v>0</v>
      </c>
      <c r="BX655" s="411">
        <v>0</v>
      </c>
      <c r="BY655" s="411">
        <v>0</v>
      </c>
      <c r="BZ655" s="411">
        <v>0</v>
      </c>
      <c r="CA655" s="411">
        <v>0</v>
      </c>
      <c r="CB655" s="411">
        <v>0</v>
      </c>
      <c r="CC655" s="411">
        <v>0</v>
      </c>
      <c r="CD655" s="411">
        <v>0</v>
      </c>
      <c r="CE655" s="411">
        <v>0</v>
      </c>
      <c r="CF655" s="411">
        <v>0</v>
      </c>
      <c r="CG655" s="411">
        <v>0</v>
      </c>
      <c r="CH655" s="412">
        <v>0</v>
      </c>
      <c r="CI655" s="411">
        <f t="shared" si="211"/>
        <v>0</v>
      </c>
      <c r="CJ655" s="411">
        <v>0</v>
      </c>
      <c r="CK655" s="411">
        <v>0</v>
      </c>
      <c r="CL655" s="411">
        <v>0</v>
      </c>
      <c r="CM655" s="411">
        <v>0</v>
      </c>
      <c r="CN655" s="411">
        <v>0</v>
      </c>
      <c r="CO655" s="411">
        <v>0</v>
      </c>
      <c r="CP655" s="411">
        <v>0</v>
      </c>
      <c r="CQ655" s="411">
        <v>0</v>
      </c>
      <c r="CR655" s="411">
        <v>0</v>
      </c>
      <c r="CS655" s="411">
        <v>0</v>
      </c>
      <c r="CT655" s="411">
        <v>0</v>
      </c>
      <c r="CU655" s="412">
        <v>0</v>
      </c>
      <c r="CV655" s="411">
        <f t="shared" si="212"/>
        <v>0</v>
      </c>
      <c r="CW655" s="411">
        <v>0</v>
      </c>
      <c r="CX655" s="411">
        <v>0</v>
      </c>
      <c r="CY655" s="411">
        <v>0</v>
      </c>
      <c r="CZ655" s="411">
        <v>0</v>
      </c>
      <c r="DA655" s="411">
        <v>0</v>
      </c>
      <c r="DB655" s="411">
        <v>0</v>
      </c>
      <c r="DC655" s="411">
        <v>0</v>
      </c>
      <c r="DD655" s="411">
        <v>0</v>
      </c>
      <c r="DE655" s="411">
        <v>0</v>
      </c>
      <c r="DF655" s="411">
        <v>0</v>
      </c>
      <c r="DG655" s="411">
        <v>0</v>
      </c>
      <c r="DH655" s="412">
        <v>0</v>
      </c>
      <c r="DI655" s="411">
        <f t="shared" si="213"/>
        <v>0</v>
      </c>
      <c r="DJ655" s="411">
        <v>0</v>
      </c>
      <c r="DK655" s="411">
        <v>0</v>
      </c>
      <c r="DL655" s="411">
        <v>0</v>
      </c>
      <c r="DM655" s="411">
        <v>0</v>
      </c>
      <c r="DN655" s="411">
        <v>0</v>
      </c>
      <c r="DO655" s="411">
        <v>0</v>
      </c>
      <c r="DP655" s="411">
        <v>0</v>
      </c>
      <c r="DQ655" s="411">
        <v>0</v>
      </c>
      <c r="DR655" s="411">
        <v>0</v>
      </c>
      <c r="DS655" s="411">
        <v>0</v>
      </c>
      <c r="DT655" s="411">
        <v>0</v>
      </c>
      <c r="DU655" s="412">
        <v>0</v>
      </c>
      <c r="DV655" s="411">
        <f t="shared" si="214"/>
        <v>0</v>
      </c>
      <c r="DW655" s="412">
        <v>0</v>
      </c>
      <c r="DX655" s="412">
        <v>0</v>
      </c>
      <c r="DY655" s="412">
        <v>0</v>
      </c>
      <c r="DZ655" s="412">
        <v>0</v>
      </c>
      <c r="EA655" s="412">
        <v>0</v>
      </c>
      <c r="EB655" s="412">
        <v>0</v>
      </c>
      <c r="EC655" s="412">
        <v>0</v>
      </c>
      <c r="ED655" s="412">
        <v>0</v>
      </c>
      <c r="EE655" s="412">
        <v>0</v>
      </c>
      <c r="EF655" s="412">
        <v>0</v>
      </c>
      <c r="EG655" s="412">
        <v>0</v>
      </c>
      <c r="EH655" s="412">
        <v>0</v>
      </c>
      <c r="EI655" s="411">
        <f t="shared" si="215"/>
        <v>0</v>
      </c>
      <c r="EK655" s="411">
        <f t="shared" si="216"/>
        <v>435</v>
      </c>
      <c r="EL655" s="7">
        <f t="shared" si="217"/>
        <v>-435</v>
      </c>
    </row>
    <row r="656" spans="1:142">
      <c r="A656" s="365" t="str">
        <f t="shared" si="199"/>
        <v xml:space="preserve"> 113</v>
      </c>
      <c r="B656" s="370" t="s">
        <v>956</v>
      </c>
      <c r="C656" s="370" t="s">
        <v>1176</v>
      </c>
      <c r="D656" s="411">
        <v>4</v>
      </c>
      <c r="E656" s="411">
        <v>1</v>
      </c>
      <c r="F656" s="411">
        <v>2</v>
      </c>
      <c r="G656" s="411">
        <v>1</v>
      </c>
      <c r="H656" s="411">
        <v>2</v>
      </c>
      <c r="I656" s="411">
        <v>3</v>
      </c>
      <c r="J656" s="411">
        <v>4</v>
      </c>
      <c r="K656" s="411">
        <v>4</v>
      </c>
      <c r="L656" s="411">
        <v>1</v>
      </c>
      <c r="M656" s="411">
        <v>2</v>
      </c>
      <c r="N656" s="411">
        <v>2</v>
      </c>
      <c r="O656" s="412">
        <v>1</v>
      </c>
      <c r="P656" s="411">
        <f t="shared" si="200"/>
        <v>27</v>
      </c>
      <c r="Q656" s="411">
        <f t="shared" si="201"/>
        <v>16.870967741935484</v>
      </c>
      <c r="R656" s="411">
        <f t="shared" si="202"/>
        <v>4.8531701890989991</v>
      </c>
      <c r="S656" s="411">
        <f t="shared" si="203"/>
        <v>5.2758620689655169</v>
      </c>
      <c r="T656" s="411">
        <v>0</v>
      </c>
      <c r="U656" s="411">
        <v>0</v>
      </c>
      <c r="V656" s="411">
        <v>0</v>
      </c>
      <c r="W656" s="411">
        <v>0</v>
      </c>
      <c r="X656" s="411">
        <v>0</v>
      </c>
      <c r="Y656" s="411">
        <v>0</v>
      </c>
      <c r="Z656" s="411">
        <v>0</v>
      </c>
      <c r="AA656" s="411">
        <v>0</v>
      </c>
      <c r="AB656" s="411">
        <v>0</v>
      </c>
      <c r="AC656" s="411">
        <v>0</v>
      </c>
      <c r="AD656" s="411">
        <v>0</v>
      </c>
      <c r="AE656" s="412">
        <v>0</v>
      </c>
      <c r="AF656" s="411">
        <f t="shared" si="204"/>
        <v>0</v>
      </c>
      <c r="AG656" s="411">
        <v>0</v>
      </c>
      <c r="AH656" s="411">
        <v>0</v>
      </c>
      <c r="AI656" s="411">
        <v>0</v>
      </c>
      <c r="AJ656" s="411">
        <v>0</v>
      </c>
      <c r="AK656" s="411">
        <v>0</v>
      </c>
      <c r="AL656" s="411">
        <v>0</v>
      </c>
      <c r="AM656" s="411">
        <v>0</v>
      </c>
      <c r="AN656" s="411">
        <v>0</v>
      </c>
      <c r="AO656" s="411">
        <v>0</v>
      </c>
      <c r="AP656" s="411">
        <v>0</v>
      </c>
      <c r="AQ656" s="411">
        <v>0</v>
      </c>
      <c r="AR656" s="412">
        <v>0</v>
      </c>
      <c r="AS656" s="411">
        <f t="shared" si="205"/>
        <v>0</v>
      </c>
      <c r="AT656" s="411">
        <f t="shared" si="206"/>
        <v>0</v>
      </c>
      <c r="AU656" s="411">
        <f t="shared" si="207"/>
        <v>0</v>
      </c>
      <c r="AV656" s="411">
        <f t="shared" si="208"/>
        <v>0</v>
      </c>
      <c r="AW656" s="411">
        <v>0</v>
      </c>
      <c r="AX656" s="411">
        <v>0</v>
      </c>
      <c r="AY656" s="411">
        <v>0</v>
      </c>
      <c r="AZ656" s="411">
        <v>0</v>
      </c>
      <c r="BA656" s="411">
        <v>0</v>
      </c>
      <c r="BB656" s="411">
        <v>0</v>
      </c>
      <c r="BC656" s="411">
        <v>0</v>
      </c>
      <c r="BD656" s="411">
        <v>0</v>
      </c>
      <c r="BE656" s="411">
        <v>0</v>
      </c>
      <c r="BF656" s="411">
        <v>0</v>
      </c>
      <c r="BG656" s="411">
        <v>0</v>
      </c>
      <c r="BH656" s="412">
        <v>0</v>
      </c>
      <c r="BI656" s="411">
        <f t="shared" si="209"/>
        <v>0</v>
      </c>
      <c r="BJ656" s="411">
        <v>0</v>
      </c>
      <c r="BK656" s="411">
        <v>0</v>
      </c>
      <c r="BL656" s="411">
        <v>0</v>
      </c>
      <c r="BM656" s="411">
        <v>0</v>
      </c>
      <c r="BN656" s="411">
        <v>0</v>
      </c>
      <c r="BO656" s="411">
        <v>0</v>
      </c>
      <c r="BP656" s="411">
        <v>0</v>
      </c>
      <c r="BQ656" s="411">
        <v>0</v>
      </c>
      <c r="BR656" s="411">
        <v>0</v>
      </c>
      <c r="BS656" s="411">
        <v>0</v>
      </c>
      <c r="BT656" s="411">
        <v>0</v>
      </c>
      <c r="BU656" s="412">
        <v>0</v>
      </c>
      <c r="BV656" s="411">
        <f t="shared" si="210"/>
        <v>0</v>
      </c>
      <c r="BW656" s="411">
        <v>0</v>
      </c>
      <c r="BX656" s="411">
        <v>0</v>
      </c>
      <c r="BY656" s="411">
        <v>0</v>
      </c>
      <c r="BZ656" s="411">
        <v>0</v>
      </c>
      <c r="CA656" s="411">
        <v>0</v>
      </c>
      <c r="CB656" s="411">
        <v>0</v>
      </c>
      <c r="CC656" s="411">
        <v>0</v>
      </c>
      <c r="CD656" s="411">
        <v>0</v>
      </c>
      <c r="CE656" s="411">
        <v>0</v>
      </c>
      <c r="CF656" s="411">
        <v>0</v>
      </c>
      <c r="CG656" s="411">
        <v>0</v>
      </c>
      <c r="CH656" s="412">
        <v>0</v>
      </c>
      <c r="CI656" s="411">
        <f t="shared" si="211"/>
        <v>0</v>
      </c>
      <c r="CJ656" s="411">
        <v>0</v>
      </c>
      <c r="CK656" s="411">
        <v>0</v>
      </c>
      <c r="CL656" s="411">
        <v>0</v>
      </c>
      <c r="CM656" s="411">
        <v>0</v>
      </c>
      <c r="CN656" s="411">
        <v>0</v>
      </c>
      <c r="CO656" s="411">
        <v>0</v>
      </c>
      <c r="CP656" s="411">
        <v>0</v>
      </c>
      <c r="CQ656" s="411">
        <v>0</v>
      </c>
      <c r="CR656" s="411">
        <v>0</v>
      </c>
      <c r="CS656" s="411">
        <v>0</v>
      </c>
      <c r="CT656" s="411">
        <v>0</v>
      </c>
      <c r="CU656" s="412">
        <v>0</v>
      </c>
      <c r="CV656" s="411">
        <f t="shared" si="212"/>
        <v>0</v>
      </c>
      <c r="CW656" s="411">
        <v>0</v>
      </c>
      <c r="CX656" s="411">
        <v>0</v>
      </c>
      <c r="CY656" s="411">
        <v>0</v>
      </c>
      <c r="CZ656" s="411">
        <v>0</v>
      </c>
      <c r="DA656" s="411">
        <v>0</v>
      </c>
      <c r="DB656" s="411">
        <v>0</v>
      </c>
      <c r="DC656" s="411">
        <v>0</v>
      </c>
      <c r="DD656" s="411">
        <v>0</v>
      </c>
      <c r="DE656" s="411">
        <v>0</v>
      </c>
      <c r="DF656" s="411">
        <v>0</v>
      </c>
      <c r="DG656" s="411">
        <v>0</v>
      </c>
      <c r="DH656" s="412">
        <v>0</v>
      </c>
      <c r="DI656" s="411">
        <f t="shared" si="213"/>
        <v>0</v>
      </c>
      <c r="DJ656" s="411">
        <v>0</v>
      </c>
      <c r="DK656" s="411">
        <v>0</v>
      </c>
      <c r="DL656" s="411">
        <v>0</v>
      </c>
      <c r="DM656" s="411">
        <v>0</v>
      </c>
      <c r="DN656" s="411">
        <v>0</v>
      </c>
      <c r="DO656" s="411">
        <v>0</v>
      </c>
      <c r="DP656" s="411">
        <v>0</v>
      </c>
      <c r="DQ656" s="411">
        <v>0</v>
      </c>
      <c r="DR656" s="411">
        <v>0</v>
      </c>
      <c r="DS656" s="411">
        <v>0</v>
      </c>
      <c r="DT656" s="411">
        <v>0</v>
      </c>
      <c r="DU656" s="412">
        <v>0</v>
      </c>
      <c r="DV656" s="411">
        <f t="shared" si="214"/>
        <v>0</v>
      </c>
      <c r="DW656" s="412">
        <v>0</v>
      </c>
      <c r="DX656" s="412">
        <v>0</v>
      </c>
      <c r="DY656" s="412">
        <v>0</v>
      </c>
      <c r="DZ656" s="412">
        <v>0</v>
      </c>
      <c r="EA656" s="412">
        <v>0</v>
      </c>
      <c r="EB656" s="412">
        <v>0</v>
      </c>
      <c r="EC656" s="412">
        <v>0</v>
      </c>
      <c r="ED656" s="412">
        <v>0</v>
      </c>
      <c r="EE656" s="412">
        <v>0</v>
      </c>
      <c r="EF656" s="412">
        <v>0</v>
      </c>
      <c r="EG656" s="412">
        <v>0</v>
      </c>
      <c r="EH656" s="412">
        <v>0</v>
      </c>
      <c r="EI656" s="411">
        <f t="shared" si="215"/>
        <v>0</v>
      </c>
      <c r="EK656" s="411">
        <f t="shared" si="216"/>
        <v>27</v>
      </c>
      <c r="EL656" s="7">
        <f t="shared" si="217"/>
        <v>-27</v>
      </c>
    </row>
    <row r="657" spans="1:142">
      <c r="A657" s="365" t="str">
        <f t="shared" si="199"/>
        <v xml:space="preserve"> 113</v>
      </c>
      <c r="B657" s="370" t="s">
        <v>956</v>
      </c>
      <c r="C657" s="370" t="s">
        <v>1177</v>
      </c>
      <c r="D657" s="411">
        <v>59</v>
      </c>
      <c r="E657" s="411">
        <v>64</v>
      </c>
      <c r="F657" s="411">
        <v>64</v>
      </c>
      <c r="G657" s="411">
        <v>70</v>
      </c>
      <c r="H657" s="411">
        <v>84</v>
      </c>
      <c r="I657" s="411">
        <v>60</v>
      </c>
      <c r="J657" s="411">
        <v>41</v>
      </c>
      <c r="K657" s="411">
        <v>40</v>
      </c>
      <c r="L657" s="411">
        <v>56</v>
      </c>
      <c r="M657" s="411">
        <v>62</v>
      </c>
      <c r="N657" s="411">
        <v>61</v>
      </c>
      <c r="O657" s="412">
        <v>72</v>
      </c>
      <c r="P657" s="411">
        <f t="shared" si="200"/>
        <v>733</v>
      </c>
      <c r="Q657" s="411">
        <f t="shared" si="201"/>
        <v>440.67741935483872</v>
      </c>
      <c r="R657" s="411">
        <f t="shared" si="202"/>
        <v>81.874304783092327</v>
      </c>
      <c r="S657" s="411">
        <f t="shared" si="203"/>
        <v>210.44827586206895</v>
      </c>
      <c r="T657" s="411">
        <v>0</v>
      </c>
      <c r="U657" s="411">
        <v>0</v>
      </c>
      <c r="V657" s="411">
        <v>0</v>
      </c>
      <c r="W657" s="411">
        <v>0</v>
      </c>
      <c r="X657" s="411">
        <v>0</v>
      </c>
      <c r="Y657" s="411">
        <v>0</v>
      </c>
      <c r="Z657" s="411">
        <v>0</v>
      </c>
      <c r="AA657" s="411">
        <v>0</v>
      </c>
      <c r="AB657" s="411">
        <v>0</v>
      </c>
      <c r="AC657" s="411">
        <v>0</v>
      </c>
      <c r="AD657" s="411">
        <v>0</v>
      </c>
      <c r="AE657" s="412">
        <v>0</v>
      </c>
      <c r="AF657" s="411">
        <f t="shared" si="204"/>
        <v>0</v>
      </c>
      <c r="AG657" s="411">
        <v>0</v>
      </c>
      <c r="AH657" s="411">
        <v>0</v>
      </c>
      <c r="AI657" s="411">
        <v>0</v>
      </c>
      <c r="AJ657" s="411">
        <v>0</v>
      </c>
      <c r="AK657" s="411">
        <v>0</v>
      </c>
      <c r="AL657" s="411">
        <v>0</v>
      </c>
      <c r="AM657" s="411">
        <v>0</v>
      </c>
      <c r="AN657" s="411">
        <v>0</v>
      </c>
      <c r="AO657" s="411">
        <v>0</v>
      </c>
      <c r="AP657" s="411">
        <v>0</v>
      </c>
      <c r="AQ657" s="411">
        <v>0</v>
      </c>
      <c r="AR657" s="412">
        <v>0</v>
      </c>
      <c r="AS657" s="411">
        <f t="shared" si="205"/>
        <v>0</v>
      </c>
      <c r="AT657" s="411">
        <f t="shared" si="206"/>
        <v>0</v>
      </c>
      <c r="AU657" s="411">
        <f t="shared" si="207"/>
        <v>0</v>
      </c>
      <c r="AV657" s="411">
        <f t="shared" si="208"/>
        <v>0</v>
      </c>
      <c r="AW657" s="411">
        <v>0</v>
      </c>
      <c r="AX657" s="411">
        <v>0</v>
      </c>
      <c r="AY657" s="411">
        <v>0</v>
      </c>
      <c r="AZ657" s="411">
        <v>0</v>
      </c>
      <c r="BA657" s="411">
        <v>0</v>
      </c>
      <c r="BB657" s="411">
        <v>0</v>
      </c>
      <c r="BC657" s="411">
        <v>0</v>
      </c>
      <c r="BD657" s="411">
        <v>0</v>
      </c>
      <c r="BE657" s="411">
        <v>0</v>
      </c>
      <c r="BF657" s="411">
        <v>0</v>
      </c>
      <c r="BG657" s="411">
        <v>0</v>
      </c>
      <c r="BH657" s="412">
        <v>0</v>
      </c>
      <c r="BI657" s="411">
        <f t="shared" si="209"/>
        <v>0</v>
      </c>
      <c r="BJ657" s="411">
        <v>0</v>
      </c>
      <c r="BK657" s="411">
        <v>0</v>
      </c>
      <c r="BL657" s="411">
        <v>0</v>
      </c>
      <c r="BM657" s="411">
        <v>0</v>
      </c>
      <c r="BN657" s="411">
        <v>0</v>
      </c>
      <c r="BO657" s="411">
        <v>0</v>
      </c>
      <c r="BP657" s="411">
        <v>0</v>
      </c>
      <c r="BQ657" s="411">
        <v>0</v>
      </c>
      <c r="BR657" s="411">
        <v>0</v>
      </c>
      <c r="BS657" s="411">
        <v>0</v>
      </c>
      <c r="BT657" s="411">
        <v>0</v>
      </c>
      <c r="BU657" s="412">
        <v>0</v>
      </c>
      <c r="BV657" s="411">
        <f t="shared" si="210"/>
        <v>0</v>
      </c>
      <c r="BW657" s="411">
        <v>0</v>
      </c>
      <c r="BX657" s="411">
        <v>0</v>
      </c>
      <c r="BY657" s="411">
        <v>0</v>
      </c>
      <c r="BZ657" s="411">
        <v>0</v>
      </c>
      <c r="CA657" s="411">
        <v>0</v>
      </c>
      <c r="CB657" s="411">
        <v>0</v>
      </c>
      <c r="CC657" s="411">
        <v>0</v>
      </c>
      <c r="CD657" s="411">
        <v>0</v>
      </c>
      <c r="CE657" s="411">
        <v>0</v>
      </c>
      <c r="CF657" s="411">
        <v>0</v>
      </c>
      <c r="CG657" s="411">
        <v>0</v>
      </c>
      <c r="CH657" s="412">
        <v>0</v>
      </c>
      <c r="CI657" s="411">
        <f t="shared" si="211"/>
        <v>0</v>
      </c>
      <c r="CJ657" s="411">
        <v>0</v>
      </c>
      <c r="CK657" s="411">
        <v>0</v>
      </c>
      <c r="CL657" s="411">
        <v>0</v>
      </c>
      <c r="CM657" s="411">
        <v>0</v>
      </c>
      <c r="CN657" s="411">
        <v>0</v>
      </c>
      <c r="CO657" s="411">
        <v>0</v>
      </c>
      <c r="CP657" s="411">
        <v>0</v>
      </c>
      <c r="CQ657" s="411">
        <v>0</v>
      </c>
      <c r="CR657" s="411">
        <v>0</v>
      </c>
      <c r="CS657" s="411">
        <v>0</v>
      </c>
      <c r="CT657" s="411">
        <v>0</v>
      </c>
      <c r="CU657" s="412">
        <v>0</v>
      </c>
      <c r="CV657" s="411">
        <f t="shared" si="212"/>
        <v>0</v>
      </c>
      <c r="CW657" s="411">
        <v>0</v>
      </c>
      <c r="CX657" s="411">
        <v>0</v>
      </c>
      <c r="CY657" s="411">
        <v>0</v>
      </c>
      <c r="CZ657" s="411">
        <v>0</v>
      </c>
      <c r="DA657" s="411">
        <v>0</v>
      </c>
      <c r="DB657" s="411">
        <v>0</v>
      </c>
      <c r="DC657" s="411">
        <v>0</v>
      </c>
      <c r="DD657" s="411">
        <v>0</v>
      </c>
      <c r="DE657" s="411">
        <v>0</v>
      </c>
      <c r="DF657" s="411">
        <v>0</v>
      </c>
      <c r="DG657" s="411">
        <v>0</v>
      </c>
      <c r="DH657" s="412">
        <v>0</v>
      </c>
      <c r="DI657" s="411">
        <f t="shared" si="213"/>
        <v>0</v>
      </c>
      <c r="DJ657" s="411">
        <v>0</v>
      </c>
      <c r="DK657" s="411">
        <v>0</v>
      </c>
      <c r="DL657" s="411">
        <v>0</v>
      </c>
      <c r="DM657" s="411">
        <v>0</v>
      </c>
      <c r="DN657" s="411">
        <v>0</v>
      </c>
      <c r="DO657" s="411">
        <v>0</v>
      </c>
      <c r="DP657" s="411">
        <v>0</v>
      </c>
      <c r="DQ657" s="411">
        <v>0</v>
      </c>
      <c r="DR657" s="411">
        <v>0</v>
      </c>
      <c r="DS657" s="411">
        <v>0</v>
      </c>
      <c r="DT657" s="411">
        <v>0</v>
      </c>
      <c r="DU657" s="412">
        <v>0</v>
      </c>
      <c r="DV657" s="411">
        <f t="shared" si="214"/>
        <v>0</v>
      </c>
      <c r="DW657" s="412">
        <v>0</v>
      </c>
      <c r="DX657" s="412">
        <v>0</v>
      </c>
      <c r="DY657" s="412">
        <v>0</v>
      </c>
      <c r="DZ657" s="412">
        <v>0</v>
      </c>
      <c r="EA657" s="412">
        <v>0</v>
      </c>
      <c r="EB657" s="412">
        <v>0</v>
      </c>
      <c r="EC657" s="412">
        <v>0</v>
      </c>
      <c r="ED657" s="412">
        <v>0</v>
      </c>
      <c r="EE657" s="412">
        <v>0</v>
      </c>
      <c r="EF657" s="412">
        <v>0</v>
      </c>
      <c r="EG657" s="412">
        <v>0</v>
      </c>
      <c r="EH657" s="412">
        <v>0</v>
      </c>
      <c r="EI657" s="411">
        <f t="shared" si="215"/>
        <v>0</v>
      </c>
      <c r="EK657" s="411">
        <f t="shared" si="216"/>
        <v>733</v>
      </c>
      <c r="EL657" s="7">
        <f t="shared" si="217"/>
        <v>-733</v>
      </c>
    </row>
    <row r="658" spans="1:142">
      <c r="A658" s="365" t="str">
        <f t="shared" si="199"/>
        <v xml:space="preserve"> 113</v>
      </c>
      <c r="B658" s="370" t="s">
        <v>956</v>
      </c>
      <c r="C658" s="370" t="s">
        <v>1179</v>
      </c>
      <c r="D658" s="411">
        <v>51</v>
      </c>
      <c r="E658" s="411">
        <v>58</v>
      </c>
      <c r="F658" s="411">
        <v>56</v>
      </c>
      <c r="G658" s="411">
        <v>53</v>
      </c>
      <c r="H658" s="411">
        <v>63</v>
      </c>
      <c r="I658" s="411">
        <v>47</v>
      </c>
      <c r="J658" s="411">
        <v>34</v>
      </c>
      <c r="K658" s="411">
        <v>37</v>
      </c>
      <c r="L658" s="411">
        <v>51</v>
      </c>
      <c r="M658" s="411">
        <v>49</v>
      </c>
      <c r="N658" s="411">
        <v>55</v>
      </c>
      <c r="O658" s="412">
        <v>61</v>
      </c>
      <c r="P658" s="411">
        <f t="shared" si="200"/>
        <v>615</v>
      </c>
      <c r="Q658" s="411">
        <f t="shared" si="201"/>
        <v>360.90322580645159</v>
      </c>
      <c r="R658" s="411">
        <f t="shared" si="202"/>
        <v>75.027808676307004</v>
      </c>
      <c r="S658" s="411">
        <f t="shared" si="203"/>
        <v>179.06896551724137</v>
      </c>
      <c r="T658" s="411">
        <v>0</v>
      </c>
      <c r="U658" s="411">
        <v>0</v>
      </c>
      <c r="V658" s="411">
        <v>0</v>
      </c>
      <c r="W658" s="411">
        <v>0</v>
      </c>
      <c r="X658" s="411">
        <v>0</v>
      </c>
      <c r="Y658" s="411">
        <v>0</v>
      </c>
      <c r="Z658" s="411">
        <v>0</v>
      </c>
      <c r="AA658" s="411">
        <v>0</v>
      </c>
      <c r="AB658" s="411">
        <v>0</v>
      </c>
      <c r="AC658" s="411">
        <v>0</v>
      </c>
      <c r="AD658" s="411">
        <v>0</v>
      </c>
      <c r="AE658" s="412">
        <v>0</v>
      </c>
      <c r="AF658" s="411">
        <f t="shared" si="204"/>
        <v>0</v>
      </c>
      <c r="AG658" s="411">
        <v>0</v>
      </c>
      <c r="AH658" s="411">
        <v>0</v>
      </c>
      <c r="AI658" s="411">
        <v>0</v>
      </c>
      <c r="AJ658" s="411">
        <v>0</v>
      </c>
      <c r="AK658" s="411">
        <v>0</v>
      </c>
      <c r="AL658" s="411">
        <v>0</v>
      </c>
      <c r="AM658" s="411">
        <v>0</v>
      </c>
      <c r="AN658" s="411">
        <v>0</v>
      </c>
      <c r="AO658" s="411">
        <v>0</v>
      </c>
      <c r="AP658" s="411">
        <v>0</v>
      </c>
      <c r="AQ658" s="411">
        <v>0</v>
      </c>
      <c r="AR658" s="412">
        <v>0</v>
      </c>
      <c r="AS658" s="411">
        <f t="shared" si="205"/>
        <v>0</v>
      </c>
      <c r="AT658" s="411">
        <f t="shared" si="206"/>
        <v>0</v>
      </c>
      <c r="AU658" s="411">
        <f t="shared" si="207"/>
        <v>0</v>
      </c>
      <c r="AV658" s="411">
        <f t="shared" si="208"/>
        <v>0</v>
      </c>
      <c r="AW658" s="411">
        <v>0</v>
      </c>
      <c r="AX658" s="411">
        <v>0</v>
      </c>
      <c r="AY658" s="411">
        <v>0</v>
      </c>
      <c r="AZ658" s="411">
        <v>0</v>
      </c>
      <c r="BA658" s="411">
        <v>0</v>
      </c>
      <c r="BB658" s="411">
        <v>0</v>
      </c>
      <c r="BC658" s="411">
        <v>0</v>
      </c>
      <c r="BD658" s="411">
        <v>0</v>
      </c>
      <c r="BE658" s="411">
        <v>0</v>
      </c>
      <c r="BF658" s="411">
        <v>0</v>
      </c>
      <c r="BG658" s="411">
        <v>0</v>
      </c>
      <c r="BH658" s="412">
        <v>0</v>
      </c>
      <c r="BI658" s="411">
        <f t="shared" si="209"/>
        <v>0</v>
      </c>
      <c r="BJ658" s="411">
        <v>0</v>
      </c>
      <c r="BK658" s="411">
        <v>0</v>
      </c>
      <c r="BL658" s="411">
        <v>0</v>
      </c>
      <c r="BM658" s="411">
        <v>0</v>
      </c>
      <c r="BN658" s="411">
        <v>0</v>
      </c>
      <c r="BO658" s="411">
        <v>0</v>
      </c>
      <c r="BP658" s="411">
        <v>0</v>
      </c>
      <c r="BQ658" s="411">
        <v>0</v>
      </c>
      <c r="BR658" s="411">
        <v>0</v>
      </c>
      <c r="BS658" s="411">
        <v>0</v>
      </c>
      <c r="BT658" s="411">
        <v>0</v>
      </c>
      <c r="BU658" s="412">
        <v>0</v>
      </c>
      <c r="BV658" s="411">
        <f t="shared" si="210"/>
        <v>0</v>
      </c>
      <c r="BW658" s="411">
        <v>0</v>
      </c>
      <c r="BX658" s="411">
        <v>0</v>
      </c>
      <c r="BY658" s="411">
        <v>0</v>
      </c>
      <c r="BZ658" s="411">
        <v>0</v>
      </c>
      <c r="CA658" s="411">
        <v>0</v>
      </c>
      <c r="CB658" s="411">
        <v>0</v>
      </c>
      <c r="CC658" s="411">
        <v>0</v>
      </c>
      <c r="CD658" s="411">
        <v>0</v>
      </c>
      <c r="CE658" s="411">
        <v>0</v>
      </c>
      <c r="CF658" s="411">
        <v>0</v>
      </c>
      <c r="CG658" s="411">
        <v>0</v>
      </c>
      <c r="CH658" s="412">
        <v>0</v>
      </c>
      <c r="CI658" s="411">
        <f t="shared" si="211"/>
        <v>0</v>
      </c>
      <c r="CJ658" s="411">
        <v>0</v>
      </c>
      <c r="CK658" s="411">
        <v>0</v>
      </c>
      <c r="CL658" s="411">
        <v>0</v>
      </c>
      <c r="CM658" s="411">
        <v>0</v>
      </c>
      <c r="CN658" s="411">
        <v>0</v>
      </c>
      <c r="CO658" s="411">
        <v>0</v>
      </c>
      <c r="CP658" s="411">
        <v>0</v>
      </c>
      <c r="CQ658" s="411">
        <v>0</v>
      </c>
      <c r="CR658" s="411">
        <v>0</v>
      </c>
      <c r="CS658" s="411">
        <v>0</v>
      </c>
      <c r="CT658" s="411">
        <v>0</v>
      </c>
      <c r="CU658" s="412">
        <v>0</v>
      </c>
      <c r="CV658" s="411">
        <f t="shared" si="212"/>
        <v>0</v>
      </c>
      <c r="CW658" s="411">
        <v>0</v>
      </c>
      <c r="CX658" s="411">
        <v>0</v>
      </c>
      <c r="CY658" s="411">
        <v>0</v>
      </c>
      <c r="CZ658" s="411">
        <v>0</v>
      </c>
      <c r="DA658" s="411">
        <v>0</v>
      </c>
      <c r="DB658" s="411">
        <v>0</v>
      </c>
      <c r="DC658" s="411">
        <v>0</v>
      </c>
      <c r="DD658" s="411">
        <v>0</v>
      </c>
      <c r="DE658" s="411">
        <v>0</v>
      </c>
      <c r="DF658" s="411">
        <v>0</v>
      </c>
      <c r="DG658" s="411">
        <v>0</v>
      </c>
      <c r="DH658" s="412">
        <v>0</v>
      </c>
      <c r="DI658" s="411">
        <f t="shared" si="213"/>
        <v>0</v>
      </c>
      <c r="DJ658" s="411">
        <v>0</v>
      </c>
      <c r="DK658" s="411">
        <v>0</v>
      </c>
      <c r="DL658" s="411">
        <v>0</v>
      </c>
      <c r="DM658" s="411">
        <v>0</v>
      </c>
      <c r="DN658" s="411">
        <v>0</v>
      </c>
      <c r="DO658" s="411">
        <v>0</v>
      </c>
      <c r="DP658" s="411">
        <v>0</v>
      </c>
      <c r="DQ658" s="411">
        <v>0</v>
      </c>
      <c r="DR658" s="411">
        <v>0</v>
      </c>
      <c r="DS658" s="411">
        <v>0</v>
      </c>
      <c r="DT658" s="411">
        <v>0</v>
      </c>
      <c r="DU658" s="412">
        <v>0</v>
      </c>
      <c r="DV658" s="411">
        <f t="shared" si="214"/>
        <v>0</v>
      </c>
      <c r="DW658" s="412">
        <v>0</v>
      </c>
      <c r="DX658" s="412">
        <v>0</v>
      </c>
      <c r="DY658" s="412">
        <v>0</v>
      </c>
      <c r="DZ658" s="412">
        <v>0</v>
      </c>
      <c r="EA658" s="412">
        <v>0</v>
      </c>
      <c r="EB658" s="412">
        <v>0</v>
      </c>
      <c r="EC658" s="412">
        <v>0</v>
      </c>
      <c r="ED658" s="412">
        <v>0</v>
      </c>
      <c r="EE658" s="412">
        <v>0</v>
      </c>
      <c r="EF658" s="412">
        <v>0</v>
      </c>
      <c r="EG658" s="412">
        <v>0</v>
      </c>
      <c r="EH658" s="412">
        <v>0</v>
      </c>
      <c r="EI658" s="411">
        <f t="shared" si="215"/>
        <v>0</v>
      </c>
      <c r="EK658" s="411">
        <f t="shared" si="216"/>
        <v>615</v>
      </c>
      <c r="EL658" s="7">
        <f t="shared" si="217"/>
        <v>-615</v>
      </c>
    </row>
    <row r="659" spans="1:142">
      <c r="A659" s="365" t="str">
        <f t="shared" si="199"/>
        <v xml:space="preserve"> 116</v>
      </c>
      <c r="B659" s="370" t="s">
        <v>957</v>
      </c>
      <c r="C659" s="370" t="s">
        <v>1167</v>
      </c>
      <c r="D659" s="411">
        <v>259</v>
      </c>
      <c r="E659" s="411">
        <v>258</v>
      </c>
      <c r="F659" s="411">
        <v>258</v>
      </c>
      <c r="G659" s="411">
        <v>256</v>
      </c>
      <c r="H659" s="411">
        <v>256</v>
      </c>
      <c r="I659" s="411">
        <v>254</v>
      </c>
      <c r="J659" s="411">
        <v>254</v>
      </c>
      <c r="K659" s="411">
        <v>249</v>
      </c>
      <c r="L659" s="411">
        <v>247</v>
      </c>
      <c r="M659" s="411">
        <v>243</v>
      </c>
      <c r="N659" s="411">
        <v>242</v>
      </c>
      <c r="O659" s="412">
        <v>240</v>
      </c>
      <c r="P659" s="411">
        <f t="shared" si="200"/>
        <v>3016</v>
      </c>
      <c r="Q659" s="411">
        <f t="shared" si="201"/>
        <v>1786.8064516129032</v>
      </c>
      <c r="R659" s="411">
        <f t="shared" si="202"/>
        <v>436.05561735261404</v>
      </c>
      <c r="S659" s="411">
        <f t="shared" si="203"/>
        <v>793.13793103448279</v>
      </c>
      <c r="T659" s="411">
        <v>-1.9999999999999836</v>
      </c>
      <c r="U659" s="411">
        <v>1.0000000000000071</v>
      </c>
      <c r="V659" s="411">
        <v>-0.99999999999999822</v>
      </c>
      <c r="W659" s="411">
        <v>-1</v>
      </c>
      <c r="X659" s="411">
        <v>1</v>
      </c>
      <c r="Y659" s="411">
        <v>0</v>
      </c>
      <c r="Z659" s="411">
        <v>0.99999999999999201</v>
      </c>
      <c r="AA659" s="411">
        <v>2.000000000000032</v>
      </c>
      <c r="AB659" s="411">
        <v>0.99999999999998068</v>
      </c>
      <c r="AC659" s="411">
        <v>2.0000000000000191</v>
      </c>
      <c r="AD659" s="411">
        <v>0</v>
      </c>
      <c r="AE659" s="412">
        <v>1.000000000000002</v>
      </c>
      <c r="AF659" s="411">
        <f t="shared" si="204"/>
        <v>5.0000000000000515</v>
      </c>
      <c r="AG659" s="411">
        <v>257</v>
      </c>
      <c r="AH659" s="411">
        <v>259</v>
      </c>
      <c r="AI659" s="411">
        <v>257</v>
      </c>
      <c r="AJ659" s="411">
        <v>255</v>
      </c>
      <c r="AK659" s="411">
        <v>257</v>
      </c>
      <c r="AL659" s="411">
        <v>254</v>
      </c>
      <c r="AM659" s="411">
        <v>254.99999999999997</v>
      </c>
      <c r="AN659" s="411">
        <v>251.00000000000003</v>
      </c>
      <c r="AO659" s="411">
        <v>247.99999999999997</v>
      </c>
      <c r="AP659" s="411">
        <v>245.00000000000003</v>
      </c>
      <c r="AQ659" s="411">
        <v>242</v>
      </c>
      <c r="AR659" s="412">
        <v>241</v>
      </c>
      <c r="AS659" s="411">
        <f t="shared" si="205"/>
        <v>3021</v>
      </c>
      <c r="AT659" s="411">
        <f t="shared" si="206"/>
        <v>1785.7741935483871</v>
      </c>
      <c r="AU659" s="411">
        <f t="shared" si="207"/>
        <v>438.81201334816467</v>
      </c>
      <c r="AV659" s="411">
        <f t="shared" si="208"/>
        <v>796.41379310344826</v>
      </c>
      <c r="AW659" s="411">
        <v>0</v>
      </c>
      <c r="AX659" s="411">
        <v>0</v>
      </c>
      <c r="AY659" s="411">
        <v>0</v>
      </c>
      <c r="AZ659" s="411">
        <v>0</v>
      </c>
      <c r="BA659" s="411">
        <v>0</v>
      </c>
      <c r="BB659" s="411">
        <v>0</v>
      </c>
      <c r="BC659" s="411">
        <v>0</v>
      </c>
      <c r="BD659" s="411">
        <v>0</v>
      </c>
      <c r="BE659" s="411">
        <v>0</v>
      </c>
      <c r="BF659" s="411">
        <v>0</v>
      </c>
      <c r="BG659" s="411">
        <v>0</v>
      </c>
      <c r="BH659" s="412">
        <v>0</v>
      </c>
      <c r="BI659" s="411">
        <f t="shared" si="209"/>
        <v>0</v>
      </c>
      <c r="BJ659" s="411">
        <v>257</v>
      </c>
      <c r="BK659" s="411">
        <v>259</v>
      </c>
      <c r="BL659" s="411">
        <v>257</v>
      </c>
      <c r="BM659" s="411">
        <v>255</v>
      </c>
      <c r="BN659" s="411">
        <v>257</v>
      </c>
      <c r="BO659" s="411">
        <v>254</v>
      </c>
      <c r="BP659" s="411">
        <v>254.99999999999997</v>
      </c>
      <c r="BQ659" s="411">
        <v>251.00000000000003</v>
      </c>
      <c r="BR659" s="411">
        <v>247.99999999999997</v>
      </c>
      <c r="BS659" s="411">
        <v>245.00000000000003</v>
      </c>
      <c r="BT659" s="411">
        <v>242</v>
      </c>
      <c r="BU659" s="412">
        <v>241</v>
      </c>
      <c r="BV659" s="411">
        <f t="shared" si="210"/>
        <v>3021</v>
      </c>
      <c r="BW659" s="411">
        <v>0</v>
      </c>
      <c r="BX659" s="411">
        <v>0</v>
      </c>
      <c r="BY659" s="411">
        <v>0</v>
      </c>
      <c r="BZ659" s="411">
        <v>0</v>
      </c>
      <c r="CA659" s="411">
        <v>0</v>
      </c>
      <c r="CB659" s="411">
        <v>0</v>
      </c>
      <c r="CC659" s="411">
        <v>0</v>
      </c>
      <c r="CD659" s="411">
        <v>0</v>
      </c>
      <c r="CE659" s="411">
        <v>0</v>
      </c>
      <c r="CF659" s="411">
        <v>0</v>
      </c>
      <c r="CG659" s="411">
        <v>0</v>
      </c>
      <c r="CH659" s="412">
        <v>0</v>
      </c>
      <c r="CI659" s="411">
        <f t="shared" si="211"/>
        <v>0</v>
      </c>
      <c r="CJ659" s="411">
        <v>257</v>
      </c>
      <c r="CK659" s="411">
        <v>259</v>
      </c>
      <c r="CL659" s="411">
        <v>257</v>
      </c>
      <c r="CM659" s="411">
        <v>255</v>
      </c>
      <c r="CN659" s="411">
        <v>257</v>
      </c>
      <c r="CO659" s="411">
        <v>254</v>
      </c>
      <c r="CP659" s="411">
        <v>254.99999999999997</v>
      </c>
      <c r="CQ659" s="411">
        <v>251.00000000000003</v>
      </c>
      <c r="CR659" s="411">
        <v>247.99999999999997</v>
      </c>
      <c r="CS659" s="411">
        <v>245.00000000000003</v>
      </c>
      <c r="CT659" s="411">
        <v>242</v>
      </c>
      <c r="CU659" s="412">
        <v>241</v>
      </c>
      <c r="CV659" s="411">
        <f t="shared" si="212"/>
        <v>3021</v>
      </c>
      <c r="CW659" s="411">
        <v>-16.000000000000014</v>
      </c>
      <c r="CX659" s="411">
        <v>-18.000000000000007</v>
      </c>
      <c r="CY659" s="411">
        <v>-15.999999999999998</v>
      </c>
      <c r="CZ659" s="411">
        <v>-13.999999999999996</v>
      </c>
      <c r="DA659" s="411">
        <v>-15.999999999999998</v>
      </c>
      <c r="DB659" s="411">
        <v>-12.999999999999998</v>
      </c>
      <c r="DC659" s="411">
        <v>-13.999999999999988</v>
      </c>
      <c r="DD659" s="411">
        <v>-10.00000000000003</v>
      </c>
      <c r="DE659" s="411">
        <v>-6.9999999999999787</v>
      </c>
      <c r="DF659" s="411">
        <v>-4.0000000000000169</v>
      </c>
      <c r="DG659" s="411">
        <v>-0.999999999999998</v>
      </c>
      <c r="DH659" s="412">
        <v>0</v>
      </c>
      <c r="DI659" s="411">
        <f t="shared" si="213"/>
        <v>-129.00000000000003</v>
      </c>
      <c r="DJ659" s="411">
        <v>241</v>
      </c>
      <c r="DK659" s="411">
        <v>241</v>
      </c>
      <c r="DL659" s="411">
        <v>241</v>
      </c>
      <c r="DM659" s="411">
        <v>241</v>
      </c>
      <c r="DN659" s="411">
        <v>241</v>
      </c>
      <c r="DO659" s="411">
        <v>241</v>
      </c>
      <c r="DP659" s="411">
        <v>241</v>
      </c>
      <c r="DQ659" s="411">
        <v>241</v>
      </c>
      <c r="DR659" s="411">
        <v>241</v>
      </c>
      <c r="DS659" s="411">
        <v>241</v>
      </c>
      <c r="DT659" s="411">
        <v>241</v>
      </c>
      <c r="DU659" s="412">
        <v>241</v>
      </c>
      <c r="DV659" s="411">
        <f t="shared" si="214"/>
        <v>2892</v>
      </c>
      <c r="DW659" s="412">
        <v>241</v>
      </c>
      <c r="DX659" s="412">
        <v>241</v>
      </c>
      <c r="DY659" s="412">
        <v>241</v>
      </c>
      <c r="DZ659" s="412">
        <v>241</v>
      </c>
      <c r="EA659" s="412">
        <v>241</v>
      </c>
      <c r="EB659" s="412">
        <v>241</v>
      </c>
      <c r="EC659" s="412">
        <v>241</v>
      </c>
      <c r="ED659" s="412">
        <v>241</v>
      </c>
      <c r="EE659" s="412">
        <v>241</v>
      </c>
      <c r="EF659" s="412">
        <v>241</v>
      </c>
      <c r="EG659" s="412">
        <v>241</v>
      </c>
      <c r="EH659" s="412">
        <v>241</v>
      </c>
      <c r="EI659" s="411">
        <f t="shared" si="215"/>
        <v>2892</v>
      </c>
      <c r="EK659" s="411">
        <f t="shared" si="216"/>
        <v>2892</v>
      </c>
      <c r="EL659" s="7">
        <f t="shared" si="217"/>
        <v>0</v>
      </c>
    </row>
    <row r="660" spans="1:142">
      <c r="A660" s="365" t="str">
        <f t="shared" si="199"/>
        <v xml:space="preserve"> 116</v>
      </c>
      <c r="B660" s="370" t="s">
        <v>957</v>
      </c>
      <c r="C660" s="370" t="s">
        <v>1168</v>
      </c>
      <c r="D660" s="411">
        <v>83978</v>
      </c>
      <c r="E660" s="411">
        <v>88572</v>
      </c>
      <c r="F660" s="411">
        <v>100806</v>
      </c>
      <c r="G660" s="411">
        <v>109895</v>
      </c>
      <c r="H660" s="411">
        <v>128480</v>
      </c>
      <c r="I660" s="411">
        <v>134582</v>
      </c>
      <c r="J660" s="411">
        <v>143876</v>
      </c>
      <c r="K660" s="411">
        <v>138136</v>
      </c>
      <c r="L660" s="411">
        <v>114854</v>
      </c>
      <c r="M660" s="411">
        <v>112258</v>
      </c>
      <c r="N660" s="411">
        <v>95412</v>
      </c>
      <c r="O660" s="412">
        <v>84002</v>
      </c>
      <c r="P660" s="411">
        <f t="shared" si="200"/>
        <v>1334851</v>
      </c>
      <c r="Q660" s="411">
        <f t="shared" si="201"/>
        <v>785547.83870967745</v>
      </c>
      <c r="R660" s="411">
        <f t="shared" si="202"/>
        <v>225947.29922135704</v>
      </c>
      <c r="S660" s="411">
        <f t="shared" si="203"/>
        <v>323355.86206896551</v>
      </c>
      <c r="T660" s="411">
        <v>57.000000000003126</v>
      </c>
      <c r="U660" s="411">
        <v>139.00000000000722</v>
      </c>
      <c r="V660" s="411">
        <v>-223.00000000000017</v>
      </c>
      <c r="W660" s="411">
        <v>111.00000000000813</v>
      </c>
      <c r="X660" s="411">
        <v>44.000000000004036</v>
      </c>
      <c r="Y660" s="411">
        <v>-467.99999999999761</v>
      </c>
      <c r="Z660" s="411">
        <v>351.00000000000352</v>
      </c>
      <c r="AA660" s="411">
        <v>326.00000000001086</v>
      </c>
      <c r="AB660" s="411">
        <v>195.00000000000745</v>
      </c>
      <c r="AC660" s="411">
        <v>353.99999999999272</v>
      </c>
      <c r="AD660" s="411">
        <v>-914.00000000000205</v>
      </c>
      <c r="AE660" s="412">
        <v>-1673.9999999999998</v>
      </c>
      <c r="AF660" s="411">
        <f t="shared" si="204"/>
        <v>-1701.9999999999625</v>
      </c>
      <c r="AG660" s="411">
        <v>84035</v>
      </c>
      <c r="AH660" s="411">
        <v>88711</v>
      </c>
      <c r="AI660" s="411">
        <v>100583</v>
      </c>
      <c r="AJ660" s="411">
        <v>110006</v>
      </c>
      <c r="AK660" s="411">
        <v>128524</v>
      </c>
      <c r="AL660" s="411">
        <v>134114</v>
      </c>
      <c r="AM660" s="411">
        <v>144227</v>
      </c>
      <c r="AN660" s="411">
        <v>138462</v>
      </c>
      <c r="AO660" s="411">
        <v>115049</v>
      </c>
      <c r="AP660" s="411">
        <v>112611.99999999999</v>
      </c>
      <c r="AQ660" s="411">
        <v>94498</v>
      </c>
      <c r="AR660" s="412">
        <v>82328</v>
      </c>
      <c r="AS660" s="411">
        <f t="shared" si="205"/>
        <v>1333149</v>
      </c>
      <c r="AT660" s="411">
        <f t="shared" si="206"/>
        <v>785547.51612903224</v>
      </c>
      <c r="AU660" s="411">
        <f t="shared" si="207"/>
        <v>226425.82869855393</v>
      </c>
      <c r="AV660" s="411">
        <f t="shared" si="208"/>
        <v>321175.6551724138</v>
      </c>
      <c r="AW660" s="411">
        <v>0</v>
      </c>
      <c r="AX660" s="411">
        <v>0</v>
      </c>
      <c r="AY660" s="411">
        <v>0</v>
      </c>
      <c r="AZ660" s="411">
        <v>0</v>
      </c>
      <c r="BA660" s="411">
        <v>0</v>
      </c>
      <c r="BB660" s="411">
        <v>0</v>
      </c>
      <c r="BC660" s="411">
        <v>0</v>
      </c>
      <c r="BD660" s="411">
        <v>0</v>
      </c>
      <c r="BE660" s="411">
        <v>0</v>
      </c>
      <c r="BF660" s="411">
        <v>0</v>
      </c>
      <c r="BG660" s="411">
        <v>0</v>
      </c>
      <c r="BH660" s="412">
        <v>0</v>
      </c>
      <c r="BI660" s="411">
        <f t="shared" si="209"/>
        <v>0</v>
      </c>
      <c r="BJ660" s="411">
        <v>84035</v>
      </c>
      <c r="BK660" s="411">
        <v>88711</v>
      </c>
      <c r="BL660" s="411">
        <v>100583</v>
      </c>
      <c r="BM660" s="411">
        <v>110006</v>
      </c>
      <c r="BN660" s="411">
        <v>128524</v>
      </c>
      <c r="BO660" s="411">
        <v>134114</v>
      </c>
      <c r="BP660" s="411">
        <v>144227</v>
      </c>
      <c r="BQ660" s="411">
        <v>138462</v>
      </c>
      <c r="BR660" s="411">
        <v>115049</v>
      </c>
      <c r="BS660" s="411">
        <v>112611.99999999999</v>
      </c>
      <c r="BT660" s="411">
        <v>94498</v>
      </c>
      <c r="BU660" s="412">
        <v>82328</v>
      </c>
      <c r="BV660" s="411">
        <f t="shared" si="210"/>
        <v>1333149</v>
      </c>
      <c r="BW660" s="411">
        <v>0</v>
      </c>
      <c r="BX660" s="411">
        <v>0</v>
      </c>
      <c r="BY660" s="411">
        <v>0</v>
      </c>
      <c r="BZ660" s="411">
        <v>0</v>
      </c>
      <c r="CA660" s="411">
        <v>0</v>
      </c>
      <c r="CB660" s="411">
        <v>0</v>
      </c>
      <c r="CC660" s="411">
        <v>0</v>
      </c>
      <c r="CD660" s="411">
        <v>0</v>
      </c>
      <c r="CE660" s="411">
        <v>0</v>
      </c>
      <c r="CF660" s="411">
        <v>0</v>
      </c>
      <c r="CG660" s="411">
        <v>0</v>
      </c>
      <c r="CH660" s="412">
        <v>0</v>
      </c>
      <c r="CI660" s="411">
        <f t="shared" si="211"/>
        <v>0</v>
      </c>
      <c r="CJ660" s="411">
        <v>84035</v>
      </c>
      <c r="CK660" s="411">
        <v>88711</v>
      </c>
      <c r="CL660" s="411">
        <v>100583</v>
      </c>
      <c r="CM660" s="411">
        <v>110006</v>
      </c>
      <c r="CN660" s="411">
        <v>128524</v>
      </c>
      <c r="CO660" s="411">
        <v>134114</v>
      </c>
      <c r="CP660" s="411">
        <v>144227</v>
      </c>
      <c r="CQ660" s="411">
        <v>138462</v>
      </c>
      <c r="CR660" s="411">
        <v>115049</v>
      </c>
      <c r="CS660" s="411">
        <v>112611.99999999999</v>
      </c>
      <c r="CT660" s="411">
        <v>94498</v>
      </c>
      <c r="CU660" s="412">
        <v>82328</v>
      </c>
      <c r="CV660" s="411">
        <f t="shared" si="212"/>
        <v>1333149</v>
      </c>
      <c r="CW660" s="411">
        <v>-4973.4177041299254</v>
      </c>
      <c r="CX660" s="411">
        <v>-5887.7766937032957</v>
      </c>
      <c r="CY660" s="411">
        <v>-5931.6440658147239</v>
      </c>
      <c r="CZ660" s="411">
        <v>-5896.1607303030878</v>
      </c>
      <c r="DA660" s="411">
        <v>-7846.4381669945333</v>
      </c>
      <c r="DB660" s="411">
        <v>-6916.3937260234634</v>
      </c>
      <c r="DC660" s="411">
        <v>-7907.2383135659957</v>
      </c>
      <c r="DD660" s="411">
        <v>-5608.6100866383758</v>
      </c>
      <c r="DE660" s="411">
        <v>-3251.8320672566706</v>
      </c>
      <c r="DF660" s="411">
        <v>-1749.1593279715312</v>
      </c>
      <c r="DG660" s="411">
        <v>-371.90675100087549</v>
      </c>
      <c r="DH660" s="412">
        <v>0</v>
      </c>
      <c r="DI660" s="411">
        <f t="shared" si="213"/>
        <v>-56340.577633402485</v>
      </c>
      <c r="DJ660" s="411">
        <v>79061.582295870074</v>
      </c>
      <c r="DK660" s="411">
        <v>82823.223306296713</v>
      </c>
      <c r="DL660" s="411">
        <v>94651.355934185267</v>
      </c>
      <c r="DM660" s="411">
        <v>104109.83926969691</v>
      </c>
      <c r="DN660" s="411">
        <v>120677.56183300547</v>
      </c>
      <c r="DO660" s="411">
        <v>127197.60627397653</v>
      </c>
      <c r="DP660" s="411">
        <v>136319.76168643401</v>
      </c>
      <c r="DQ660" s="411">
        <v>132853.38991336164</v>
      </c>
      <c r="DR660" s="411">
        <v>111797.16793274334</v>
      </c>
      <c r="DS660" s="411">
        <v>110862.84067202845</v>
      </c>
      <c r="DT660" s="411">
        <v>94126.093248999125</v>
      </c>
      <c r="DU660" s="412">
        <v>82328</v>
      </c>
      <c r="DV660" s="411">
        <f t="shared" si="214"/>
        <v>1276808.4223665977</v>
      </c>
      <c r="DW660" s="412">
        <v>79061.582295870074</v>
      </c>
      <c r="DX660" s="412">
        <v>82823.223306296713</v>
      </c>
      <c r="DY660" s="412">
        <v>94651.355934185267</v>
      </c>
      <c r="DZ660" s="412">
        <v>104109.83926969691</v>
      </c>
      <c r="EA660" s="412">
        <v>120677.56183300547</v>
      </c>
      <c r="EB660" s="412">
        <v>127197.60627397653</v>
      </c>
      <c r="EC660" s="412">
        <v>136319.76168643401</v>
      </c>
      <c r="ED660" s="412">
        <v>132853.38991336164</v>
      </c>
      <c r="EE660" s="412">
        <v>111797.16793274334</v>
      </c>
      <c r="EF660" s="412">
        <v>110862.84067202845</v>
      </c>
      <c r="EG660" s="412">
        <v>94126.093248999125</v>
      </c>
      <c r="EH660" s="412">
        <v>82328</v>
      </c>
      <c r="EI660" s="411">
        <f t="shared" si="215"/>
        <v>1276808.4223665977</v>
      </c>
      <c r="EK660" s="411">
        <f t="shared" si="216"/>
        <v>1276808.4223665975</v>
      </c>
      <c r="EL660" s="7">
        <f t="shared" si="217"/>
        <v>0</v>
      </c>
    </row>
    <row r="661" spans="1:142">
      <c r="A661" s="365" t="str">
        <f t="shared" si="199"/>
        <v xml:space="preserve"> 116</v>
      </c>
      <c r="B661" s="370" t="s">
        <v>957</v>
      </c>
      <c r="C661" s="370" t="s">
        <v>1169</v>
      </c>
      <c r="D661" s="411">
        <v>83978</v>
      </c>
      <c r="E661" s="411">
        <v>88572</v>
      </c>
      <c r="F661" s="411">
        <v>100806</v>
      </c>
      <c r="G661" s="411">
        <v>109895</v>
      </c>
      <c r="H661" s="411">
        <v>128480</v>
      </c>
      <c r="I661" s="411">
        <v>134582</v>
      </c>
      <c r="J661" s="411">
        <v>143876</v>
      </c>
      <c r="K661" s="411">
        <v>138136</v>
      </c>
      <c r="L661" s="411">
        <v>114854</v>
      </c>
      <c r="M661" s="411">
        <v>112258</v>
      </c>
      <c r="N661" s="411">
        <v>95412</v>
      </c>
      <c r="O661" s="412">
        <v>84002</v>
      </c>
      <c r="P661" s="411">
        <f t="shared" si="200"/>
        <v>1334851</v>
      </c>
      <c r="Q661" s="411">
        <f t="shared" si="201"/>
        <v>785547.83870967745</v>
      </c>
      <c r="R661" s="411">
        <f t="shared" si="202"/>
        <v>225947.29922135704</v>
      </c>
      <c r="S661" s="411">
        <f t="shared" si="203"/>
        <v>323355.86206896551</v>
      </c>
      <c r="T661" s="411">
        <v>57.000000000003126</v>
      </c>
      <c r="U661" s="411">
        <v>139.00000000000722</v>
      </c>
      <c r="V661" s="411">
        <v>-223.00000000000017</v>
      </c>
      <c r="W661" s="411">
        <v>111.00000000000813</v>
      </c>
      <c r="X661" s="411">
        <v>44.000000000004036</v>
      </c>
      <c r="Y661" s="411">
        <v>-467.99999999999761</v>
      </c>
      <c r="Z661" s="411">
        <v>351.00000000000352</v>
      </c>
      <c r="AA661" s="411">
        <v>326.00000000001086</v>
      </c>
      <c r="AB661" s="411">
        <v>195.00000000000745</v>
      </c>
      <c r="AC661" s="411">
        <v>353.99999999999272</v>
      </c>
      <c r="AD661" s="411">
        <v>-914.00000000000205</v>
      </c>
      <c r="AE661" s="412">
        <v>-1673.9999999999998</v>
      </c>
      <c r="AF661" s="411">
        <f t="shared" si="204"/>
        <v>-1701.9999999999625</v>
      </c>
      <c r="AG661" s="411">
        <v>84035.000000000029</v>
      </c>
      <c r="AH661" s="411">
        <v>88711.000000000015</v>
      </c>
      <c r="AI661" s="411">
        <v>100582.99999999999</v>
      </c>
      <c r="AJ661" s="411">
        <v>110006.00000000001</v>
      </c>
      <c r="AK661" s="411">
        <v>128524</v>
      </c>
      <c r="AL661" s="411">
        <v>134114</v>
      </c>
      <c r="AM661" s="411">
        <v>144227</v>
      </c>
      <c r="AN661" s="411">
        <v>138462</v>
      </c>
      <c r="AO661" s="411">
        <v>115049.00000000001</v>
      </c>
      <c r="AP661" s="411">
        <v>112611.99999999999</v>
      </c>
      <c r="AQ661" s="411">
        <v>94498</v>
      </c>
      <c r="AR661" s="412">
        <v>82328</v>
      </c>
      <c r="AS661" s="411">
        <f t="shared" si="205"/>
        <v>1333149</v>
      </c>
      <c r="AT661" s="411">
        <f t="shared" si="206"/>
        <v>785547.51612903224</v>
      </c>
      <c r="AU661" s="411">
        <f t="shared" si="207"/>
        <v>226425.82869855396</v>
      </c>
      <c r="AV661" s="411">
        <f t="shared" si="208"/>
        <v>321175.6551724138</v>
      </c>
      <c r="AW661" s="411">
        <v>0</v>
      </c>
      <c r="AX661" s="411">
        <v>0</v>
      </c>
      <c r="AY661" s="411">
        <v>0</v>
      </c>
      <c r="AZ661" s="411">
        <v>0</v>
      </c>
      <c r="BA661" s="411">
        <v>0</v>
      </c>
      <c r="BB661" s="411">
        <v>0</v>
      </c>
      <c r="BC661" s="411">
        <v>0</v>
      </c>
      <c r="BD661" s="411">
        <v>0</v>
      </c>
      <c r="BE661" s="411">
        <v>0</v>
      </c>
      <c r="BF661" s="411">
        <v>0</v>
      </c>
      <c r="BG661" s="411">
        <v>0</v>
      </c>
      <c r="BH661" s="412">
        <v>0</v>
      </c>
      <c r="BI661" s="411">
        <f t="shared" si="209"/>
        <v>0</v>
      </c>
      <c r="BJ661" s="411">
        <v>84035.000000000029</v>
      </c>
      <c r="BK661" s="411">
        <v>88711.000000000015</v>
      </c>
      <c r="BL661" s="411">
        <v>100582.99999999999</v>
      </c>
      <c r="BM661" s="411">
        <v>110006.00000000001</v>
      </c>
      <c r="BN661" s="411">
        <v>128524</v>
      </c>
      <c r="BO661" s="411">
        <v>134114</v>
      </c>
      <c r="BP661" s="411">
        <v>144227</v>
      </c>
      <c r="BQ661" s="411">
        <v>138462</v>
      </c>
      <c r="BR661" s="411">
        <v>115049.00000000001</v>
      </c>
      <c r="BS661" s="411">
        <v>112611.99999999999</v>
      </c>
      <c r="BT661" s="411">
        <v>94498</v>
      </c>
      <c r="BU661" s="412">
        <v>82328</v>
      </c>
      <c r="BV661" s="411">
        <f t="shared" si="210"/>
        <v>1333149</v>
      </c>
      <c r="BW661" s="411">
        <v>0</v>
      </c>
      <c r="BX661" s="411">
        <v>0</v>
      </c>
      <c r="BY661" s="411">
        <v>0</v>
      </c>
      <c r="BZ661" s="411">
        <v>0</v>
      </c>
      <c r="CA661" s="411">
        <v>0</v>
      </c>
      <c r="CB661" s="411">
        <v>0</v>
      </c>
      <c r="CC661" s="411">
        <v>0</v>
      </c>
      <c r="CD661" s="411">
        <v>0</v>
      </c>
      <c r="CE661" s="411">
        <v>0</v>
      </c>
      <c r="CF661" s="411">
        <v>0</v>
      </c>
      <c r="CG661" s="411">
        <v>0</v>
      </c>
      <c r="CH661" s="412">
        <v>0</v>
      </c>
      <c r="CI661" s="411">
        <f t="shared" si="211"/>
        <v>0</v>
      </c>
      <c r="CJ661" s="411">
        <v>84035.000000000029</v>
      </c>
      <c r="CK661" s="411">
        <v>88711.000000000015</v>
      </c>
      <c r="CL661" s="411">
        <v>100582.99999999999</v>
      </c>
      <c r="CM661" s="411">
        <v>110006.00000000001</v>
      </c>
      <c r="CN661" s="411">
        <v>128524</v>
      </c>
      <c r="CO661" s="411">
        <v>134114</v>
      </c>
      <c r="CP661" s="411">
        <v>144227</v>
      </c>
      <c r="CQ661" s="411">
        <v>138462</v>
      </c>
      <c r="CR661" s="411">
        <v>115049.00000000001</v>
      </c>
      <c r="CS661" s="411">
        <v>112611.99999999999</v>
      </c>
      <c r="CT661" s="411">
        <v>94498</v>
      </c>
      <c r="CU661" s="412">
        <v>82328</v>
      </c>
      <c r="CV661" s="411">
        <f t="shared" si="212"/>
        <v>1333149</v>
      </c>
      <c r="CW661" s="411">
        <v>-4973.4177041299245</v>
      </c>
      <c r="CX661" s="411">
        <v>-5887.7766937032948</v>
      </c>
      <c r="CY661" s="411">
        <v>-5931.6440658147239</v>
      </c>
      <c r="CZ661" s="411">
        <v>-5896.1607303030869</v>
      </c>
      <c r="DA661" s="411">
        <v>-7846.4381669945342</v>
      </c>
      <c r="DB661" s="411">
        <v>-6916.3937260234634</v>
      </c>
      <c r="DC661" s="411">
        <v>-7907.2383135659957</v>
      </c>
      <c r="DD661" s="411">
        <v>-5608.6100866383758</v>
      </c>
      <c r="DE661" s="411">
        <v>-3251.8320672566706</v>
      </c>
      <c r="DF661" s="411">
        <v>-1749.1593279715312</v>
      </c>
      <c r="DG661" s="411">
        <v>-371.90675100087549</v>
      </c>
      <c r="DH661" s="412">
        <v>0</v>
      </c>
      <c r="DI661" s="411">
        <f t="shared" si="213"/>
        <v>-56340.577633402485</v>
      </c>
      <c r="DJ661" s="411">
        <v>79061.582295870074</v>
      </c>
      <c r="DK661" s="411">
        <v>82823.223306296713</v>
      </c>
      <c r="DL661" s="411">
        <v>94651.355934185282</v>
      </c>
      <c r="DM661" s="411">
        <v>104109.83926969691</v>
      </c>
      <c r="DN661" s="411">
        <v>120677.56183300547</v>
      </c>
      <c r="DO661" s="411">
        <v>127197.60627397655</v>
      </c>
      <c r="DP661" s="411">
        <v>136319.76168643401</v>
      </c>
      <c r="DQ661" s="411">
        <v>132853.38991336164</v>
      </c>
      <c r="DR661" s="411">
        <v>111797.16793274332</v>
      </c>
      <c r="DS661" s="411">
        <v>110862.84067202845</v>
      </c>
      <c r="DT661" s="411">
        <v>94126.093248999125</v>
      </c>
      <c r="DU661" s="412">
        <v>82328</v>
      </c>
      <c r="DV661" s="411">
        <f t="shared" si="214"/>
        <v>1276808.4223665977</v>
      </c>
      <c r="DW661" s="412">
        <v>79061.582295870074</v>
      </c>
      <c r="DX661" s="412">
        <v>82823.223306296713</v>
      </c>
      <c r="DY661" s="412">
        <v>94651.355934185282</v>
      </c>
      <c r="DZ661" s="412">
        <v>104109.83926969691</v>
      </c>
      <c r="EA661" s="412">
        <v>120677.56183300547</v>
      </c>
      <c r="EB661" s="412">
        <v>127197.60627397655</v>
      </c>
      <c r="EC661" s="412">
        <v>136319.76168643401</v>
      </c>
      <c r="ED661" s="412">
        <v>132853.38991336164</v>
      </c>
      <c r="EE661" s="412">
        <v>111797.16793274332</v>
      </c>
      <c r="EF661" s="412">
        <v>110862.84067202845</v>
      </c>
      <c r="EG661" s="412">
        <v>94126.093248999125</v>
      </c>
      <c r="EH661" s="412">
        <v>82328</v>
      </c>
      <c r="EI661" s="411">
        <f t="shared" si="215"/>
        <v>1276808.4223665977</v>
      </c>
      <c r="EK661" s="411">
        <f t="shared" si="216"/>
        <v>1276808.4223665975</v>
      </c>
      <c r="EL661" s="7">
        <f t="shared" si="217"/>
        <v>0</v>
      </c>
    </row>
    <row r="662" spans="1:142">
      <c r="A662" s="365" t="str">
        <f t="shared" si="199"/>
        <v xml:space="preserve"> 116</v>
      </c>
      <c r="B662" s="370" t="s">
        <v>957</v>
      </c>
      <c r="C662" s="370" t="s">
        <v>1170</v>
      </c>
      <c r="D662" s="411">
        <v>83978</v>
      </c>
      <c r="E662" s="411">
        <v>88572</v>
      </c>
      <c r="F662" s="411">
        <v>100806</v>
      </c>
      <c r="G662" s="411">
        <v>109895</v>
      </c>
      <c r="H662" s="411">
        <v>128480</v>
      </c>
      <c r="I662" s="411">
        <v>134582</v>
      </c>
      <c r="J662" s="411">
        <v>143876</v>
      </c>
      <c r="K662" s="411">
        <v>138136</v>
      </c>
      <c r="L662" s="411">
        <v>114854</v>
      </c>
      <c r="M662" s="411">
        <v>112258</v>
      </c>
      <c r="N662" s="411">
        <v>95412</v>
      </c>
      <c r="O662" s="412">
        <v>84002</v>
      </c>
      <c r="P662" s="411">
        <f t="shared" si="200"/>
        <v>1334851</v>
      </c>
      <c r="Q662" s="411">
        <f t="shared" si="201"/>
        <v>785547.83870967745</v>
      </c>
      <c r="R662" s="411">
        <f t="shared" si="202"/>
        <v>225947.29922135704</v>
      </c>
      <c r="S662" s="411">
        <f t="shared" si="203"/>
        <v>323355.86206896551</v>
      </c>
      <c r="T662" s="411">
        <v>57.000000000003126</v>
      </c>
      <c r="U662" s="411">
        <v>139.00000000000722</v>
      </c>
      <c r="V662" s="411">
        <v>-223.00000000000017</v>
      </c>
      <c r="W662" s="411">
        <v>111.00000000000813</v>
      </c>
      <c r="X662" s="411">
        <v>44.000000000004036</v>
      </c>
      <c r="Y662" s="411">
        <v>-467.99999999999761</v>
      </c>
      <c r="Z662" s="411">
        <v>351.00000000000352</v>
      </c>
      <c r="AA662" s="411">
        <v>326.00000000001086</v>
      </c>
      <c r="AB662" s="411">
        <v>195.00000000000745</v>
      </c>
      <c r="AC662" s="411">
        <v>353.99999999999272</v>
      </c>
      <c r="AD662" s="411">
        <v>-914.00000000000205</v>
      </c>
      <c r="AE662" s="412">
        <v>-1673.9999999999998</v>
      </c>
      <c r="AF662" s="411">
        <f t="shared" si="204"/>
        <v>-1701.9999999999625</v>
      </c>
      <c r="AG662" s="411">
        <v>84035.000000000029</v>
      </c>
      <c r="AH662" s="411">
        <v>88711</v>
      </c>
      <c r="AI662" s="411">
        <v>100583</v>
      </c>
      <c r="AJ662" s="411">
        <v>110006.00000000001</v>
      </c>
      <c r="AK662" s="411">
        <v>128524</v>
      </c>
      <c r="AL662" s="411">
        <v>134114</v>
      </c>
      <c r="AM662" s="411">
        <v>144227</v>
      </c>
      <c r="AN662" s="411">
        <v>138462</v>
      </c>
      <c r="AO662" s="411">
        <v>115049.00000000001</v>
      </c>
      <c r="AP662" s="411">
        <v>112611.99999999999</v>
      </c>
      <c r="AQ662" s="411">
        <v>94498</v>
      </c>
      <c r="AR662" s="412">
        <v>82328</v>
      </c>
      <c r="AS662" s="411">
        <f t="shared" si="205"/>
        <v>1333149</v>
      </c>
      <c r="AT662" s="411">
        <f t="shared" si="206"/>
        <v>785547.51612903224</v>
      </c>
      <c r="AU662" s="411">
        <f t="shared" si="207"/>
        <v>226425.82869855396</v>
      </c>
      <c r="AV662" s="411">
        <f t="shared" si="208"/>
        <v>321175.6551724138</v>
      </c>
      <c r="AW662" s="411">
        <v>0</v>
      </c>
      <c r="AX662" s="411">
        <v>0</v>
      </c>
      <c r="AY662" s="411">
        <v>0</v>
      </c>
      <c r="AZ662" s="411">
        <v>0</v>
      </c>
      <c r="BA662" s="411">
        <v>0</v>
      </c>
      <c r="BB662" s="411">
        <v>0</v>
      </c>
      <c r="BC662" s="411">
        <v>0</v>
      </c>
      <c r="BD662" s="411">
        <v>0</v>
      </c>
      <c r="BE662" s="411">
        <v>0</v>
      </c>
      <c r="BF662" s="411">
        <v>0</v>
      </c>
      <c r="BG662" s="411">
        <v>0</v>
      </c>
      <c r="BH662" s="412">
        <v>0</v>
      </c>
      <c r="BI662" s="411">
        <f t="shared" si="209"/>
        <v>0</v>
      </c>
      <c r="BJ662" s="411">
        <v>84035.000000000029</v>
      </c>
      <c r="BK662" s="411">
        <v>88711</v>
      </c>
      <c r="BL662" s="411">
        <v>100583</v>
      </c>
      <c r="BM662" s="411">
        <v>110006.00000000001</v>
      </c>
      <c r="BN662" s="411">
        <v>128524</v>
      </c>
      <c r="BO662" s="411">
        <v>134114</v>
      </c>
      <c r="BP662" s="411">
        <v>144227</v>
      </c>
      <c r="BQ662" s="411">
        <v>138462</v>
      </c>
      <c r="BR662" s="411">
        <v>115049.00000000001</v>
      </c>
      <c r="BS662" s="411">
        <v>112611.99999999999</v>
      </c>
      <c r="BT662" s="411">
        <v>94498</v>
      </c>
      <c r="BU662" s="412">
        <v>82328</v>
      </c>
      <c r="BV662" s="411">
        <f t="shared" si="210"/>
        <v>1333149</v>
      </c>
      <c r="BW662" s="411">
        <v>0</v>
      </c>
      <c r="BX662" s="411">
        <v>0</v>
      </c>
      <c r="BY662" s="411">
        <v>0</v>
      </c>
      <c r="BZ662" s="411">
        <v>0</v>
      </c>
      <c r="CA662" s="411">
        <v>0</v>
      </c>
      <c r="CB662" s="411">
        <v>0</v>
      </c>
      <c r="CC662" s="411">
        <v>0</v>
      </c>
      <c r="CD662" s="411">
        <v>0</v>
      </c>
      <c r="CE662" s="411">
        <v>0</v>
      </c>
      <c r="CF662" s="411">
        <v>0</v>
      </c>
      <c r="CG662" s="411">
        <v>0</v>
      </c>
      <c r="CH662" s="412">
        <v>0</v>
      </c>
      <c r="CI662" s="411">
        <f t="shared" si="211"/>
        <v>0</v>
      </c>
      <c r="CJ662" s="411">
        <v>84035.000000000029</v>
      </c>
      <c r="CK662" s="411">
        <v>88711</v>
      </c>
      <c r="CL662" s="411">
        <v>100583</v>
      </c>
      <c r="CM662" s="411">
        <v>110006.00000000001</v>
      </c>
      <c r="CN662" s="411">
        <v>128524</v>
      </c>
      <c r="CO662" s="411">
        <v>134114</v>
      </c>
      <c r="CP662" s="411">
        <v>144227</v>
      </c>
      <c r="CQ662" s="411">
        <v>138462</v>
      </c>
      <c r="CR662" s="411">
        <v>115049.00000000001</v>
      </c>
      <c r="CS662" s="411">
        <v>112611.99999999999</v>
      </c>
      <c r="CT662" s="411">
        <v>94498</v>
      </c>
      <c r="CU662" s="412">
        <v>82328</v>
      </c>
      <c r="CV662" s="411">
        <f t="shared" si="212"/>
        <v>1333149</v>
      </c>
      <c r="CW662" s="411">
        <v>-4973.4177041299245</v>
      </c>
      <c r="CX662" s="411">
        <v>-5887.7766937032957</v>
      </c>
      <c r="CY662" s="411">
        <v>-5931.6440658147239</v>
      </c>
      <c r="CZ662" s="411">
        <v>-5896.1607303030869</v>
      </c>
      <c r="DA662" s="411">
        <v>-7846.4381669945342</v>
      </c>
      <c r="DB662" s="411">
        <v>-6916.3937260234634</v>
      </c>
      <c r="DC662" s="411">
        <v>-7907.2383135659957</v>
      </c>
      <c r="DD662" s="411">
        <v>-5608.6100866383758</v>
      </c>
      <c r="DE662" s="411">
        <v>-3251.8320672566706</v>
      </c>
      <c r="DF662" s="411">
        <v>-1749.1593279715312</v>
      </c>
      <c r="DG662" s="411">
        <v>-371.90675100087549</v>
      </c>
      <c r="DH662" s="412">
        <v>0</v>
      </c>
      <c r="DI662" s="411">
        <f t="shared" si="213"/>
        <v>-56340.577633402485</v>
      </c>
      <c r="DJ662" s="411">
        <v>79061.582295870074</v>
      </c>
      <c r="DK662" s="411">
        <v>82823.223306296728</v>
      </c>
      <c r="DL662" s="411">
        <v>94651.355934185282</v>
      </c>
      <c r="DM662" s="411">
        <v>104109.83926969692</v>
      </c>
      <c r="DN662" s="411">
        <v>120677.56183300547</v>
      </c>
      <c r="DO662" s="411">
        <v>127197.60627397653</v>
      </c>
      <c r="DP662" s="411">
        <v>136319.76168643404</v>
      </c>
      <c r="DQ662" s="411">
        <v>132853.38991336164</v>
      </c>
      <c r="DR662" s="411">
        <v>111797.16793274334</v>
      </c>
      <c r="DS662" s="411">
        <v>110862.84067202845</v>
      </c>
      <c r="DT662" s="411">
        <v>94126.093248999125</v>
      </c>
      <c r="DU662" s="412">
        <v>82328</v>
      </c>
      <c r="DV662" s="411">
        <f t="shared" si="214"/>
        <v>1276808.4223665977</v>
      </c>
      <c r="DW662" s="412">
        <v>79061.582295870074</v>
      </c>
      <c r="DX662" s="412">
        <v>82823.223306296728</v>
      </c>
      <c r="DY662" s="412">
        <v>94651.355934185282</v>
      </c>
      <c r="DZ662" s="412">
        <v>104109.83926969692</v>
      </c>
      <c r="EA662" s="412">
        <v>120677.56183300547</v>
      </c>
      <c r="EB662" s="412">
        <v>127197.60627397653</v>
      </c>
      <c r="EC662" s="412">
        <v>136319.76168643404</v>
      </c>
      <c r="ED662" s="412">
        <v>132853.38991336164</v>
      </c>
      <c r="EE662" s="412">
        <v>111797.16793274334</v>
      </c>
      <c r="EF662" s="412">
        <v>110862.84067202845</v>
      </c>
      <c r="EG662" s="412">
        <v>94126.093248999125</v>
      </c>
      <c r="EH662" s="412">
        <v>82328</v>
      </c>
      <c r="EI662" s="411">
        <f t="shared" si="215"/>
        <v>1276808.4223665977</v>
      </c>
      <c r="EK662" s="411">
        <f t="shared" si="216"/>
        <v>1276808.4223665975</v>
      </c>
      <c r="EL662" s="7">
        <f t="shared" si="217"/>
        <v>0</v>
      </c>
    </row>
    <row r="663" spans="1:142">
      <c r="A663" s="365" t="str">
        <f t="shared" si="199"/>
        <v xml:space="preserve"> 116</v>
      </c>
      <c r="B663" s="370" t="s">
        <v>957</v>
      </c>
      <c r="C663" s="370" t="s">
        <v>1171</v>
      </c>
      <c r="D663" s="411">
        <v>83978</v>
      </c>
      <c r="E663" s="411">
        <v>88572</v>
      </c>
      <c r="F663" s="411">
        <v>100806</v>
      </c>
      <c r="G663" s="411">
        <v>109895</v>
      </c>
      <c r="H663" s="411">
        <v>128480</v>
      </c>
      <c r="I663" s="411">
        <v>134582</v>
      </c>
      <c r="J663" s="411">
        <v>143876</v>
      </c>
      <c r="K663" s="411">
        <v>138136</v>
      </c>
      <c r="L663" s="411">
        <v>114854</v>
      </c>
      <c r="M663" s="411">
        <v>112258</v>
      </c>
      <c r="N663" s="411">
        <v>95412</v>
      </c>
      <c r="O663" s="412">
        <v>84002</v>
      </c>
      <c r="P663" s="411">
        <f t="shared" si="200"/>
        <v>1334851</v>
      </c>
      <c r="Q663" s="411">
        <f t="shared" si="201"/>
        <v>785547.83870967745</v>
      </c>
      <c r="R663" s="411">
        <f t="shared" si="202"/>
        <v>225947.29922135704</v>
      </c>
      <c r="S663" s="411">
        <f t="shared" si="203"/>
        <v>323355.86206896551</v>
      </c>
      <c r="T663" s="411">
        <v>57.000000000003126</v>
      </c>
      <c r="U663" s="411">
        <v>139.00000000000722</v>
      </c>
      <c r="V663" s="411">
        <v>-223.00000000000017</v>
      </c>
      <c r="W663" s="411">
        <v>111.00000000000813</v>
      </c>
      <c r="X663" s="411">
        <v>44.000000000004036</v>
      </c>
      <c r="Y663" s="411">
        <v>-467.99999999999761</v>
      </c>
      <c r="Z663" s="411">
        <v>351.00000000000352</v>
      </c>
      <c r="AA663" s="411">
        <v>326.00000000001086</v>
      </c>
      <c r="AB663" s="411">
        <v>195.00000000000745</v>
      </c>
      <c r="AC663" s="411">
        <v>353.99999999999272</v>
      </c>
      <c r="AD663" s="411">
        <v>-914.00000000000205</v>
      </c>
      <c r="AE663" s="412">
        <v>-1673.9999999999998</v>
      </c>
      <c r="AF663" s="411">
        <f t="shared" si="204"/>
        <v>-1701.9999999999625</v>
      </c>
      <c r="AG663" s="411">
        <v>84035.000000000029</v>
      </c>
      <c r="AH663" s="411">
        <v>88711</v>
      </c>
      <c r="AI663" s="411">
        <v>100582.99999999999</v>
      </c>
      <c r="AJ663" s="411">
        <v>110006.00000000001</v>
      </c>
      <c r="AK663" s="411">
        <v>128524.00000000001</v>
      </c>
      <c r="AL663" s="411">
        <v>134114</v>
      </c>
      <c r="AM663" s="411">
        <v>144227</v>
      </c>
      <c r="AN663" s="411">
        <v>138462</v>
      </c>
      <c r="AO663" s="411">
        <v>115049.00000000001</v>
      </c>
      <c r="AP663" s="411">
        <v>112611.99999999999</v>
      </c>
      <c r="AQ663" s="411">
        <v>94497.999999999985</v>
      </c>
      <c r="AR663" s="412">
        <v>82328</v>
      </c>
      <c r="AS663" s="411">
        <f t="shared" si="205"/>
        <v>1333149</v>
      </c>
      <c r="AT663" s="411">
        <f t="shared" si="206"/>
        <v>785547.51612903224</v>
      </c>
      <c r="AU663" s="411">
        <f t="shared" si="207"/>
        <v>226425.82869855396</v>
      </c>
      <c r="AV663" s="411">
        <f t="shared" si="208"/>
        <v>321175.6551724138</v>
      </c>
      <c r="AW663" s="411">
        <v>0</v>
      </c>
      <c r="AX663" s="411">
        <v>0</v>
      </c>
      <c r="AY663" s="411">
        <v>0</v>
      </c>
      <c r="AZ663" s="411">
        <v>0</v>
      </c>
      <c r="BA663" s="411">
        <v>0</v>
      </c>
      <c r="BB663" s="411">
        <v>0</v>
      </c>
      <c r="BC663" s="411">
        <v>0</v>
      </c>
      <c r="BD663" s="411">
        <v>0</v>
      </c>
      <c r="BE663" s="411">
        <v>0</v>
      </c>
      <c r="BF663" s="411">
        <v>0</v>
      </c>
      <c r="BG663" s="411">
        <v>0</v>
      </c>
      <c r="BH663" s="412">
        <v>0</v>
      </c>
      <c r="BI663" s="411">
        <f t="shared" si="209"/>
        <v>0</v>
      </c>
      <c r="BJ663" s="411">
        <v>84035.000000000029</v>
      </c>
      <c r="BK663" s="411">
        <v>88711</v>
      </c>
      <c r="BL663" s="411">
        <v>100582.99999999999</v>
      </c>
      <c r="BM663" s="411">
        <v>110006.00000000001</v>
      </c>
      <c r="BN663" s="411">
        <v>128524.00000000001</v>
      </c>
      <c r="BO663" s="411">
        <v>134114</v>
      </c>
      <c r="BP663" s="411">
        <v>144227</v>
      </c>
      <c r="BQ663" s="411">
        <v>138462</v>
      </c>
      <c r="BR663" s="411">
        <v>115049.00000000001</v>
      </c>
      <c r="BS663" s="411">
        <v>112611.99999999999</v>
      </c>
      <c r="BT663" s="411">
        <v>94497.999999999985</v>
      </c>
      <c r="BU663" s="412">
        <v>82328</v>
      </c>
      <c r="BV663" s="411">
        <f t="shared" si="210"/>
        <v>1333149</v>
      </c>
      <c r="BW663" s="411">
        <v>0</v>
      </c>
      <c r="BX663" s="411">
        <v>0</v>
      </c>
      <c r="BY663" s="411">
        <v>0</v>
      </c>
      <c r="BZ663" s="411">
        <v>0</v>
      </c>
      <c r="CA663" s="411">
        <v>0</v>
      </c>
      <c r="CB663" s="411">
        <v>0</v>
      </c>
      <c r="CC663" s="411">
        <v>0</v>
      </c>
      <c r="CD663" s="411">
        <v>0</v>
      </c>
      <c r="CE663" s="411">
        <v>0</v>
      </c>
      <c r="CF663" s="411">
        <v>0</v>
      </c>
      <c r="CG663" s="411">
        <v>0</v>
      </c>
      <c r="CH663" s="412">
        <v>0</v>
      </c>
      <c r="CI663" s="411">
        <f t="shared" si="211"/>
        <v>0</v>
      </c>
      <c r="CJ663" s="411">
        <v>84035.000000000029</v>
      </c>
      <c r="CK663" s="411">
        <v>88711</v>
      </c>
      <c r="CL663" s="411">
        <v>100582.99999999999</v>
      </c>
      <c r="CM663" s="411">
        <v>110006.00000000001</v>
      </c>
      <c r="CN663" s="411">
        <v>128524.00000000001</v>
      </c>
      <c r="CO663" s="411">
        <v>134114</v>
      </c>
      <c r="CP663" s="411">
        <v>144227</v>
      </c>
      <c r="CQ663" s="411">
        <v>138462</v>
      </c>
      <c r="CR663" s="411">
        <v>115049.00000000001</v>
      </c>
      <c r="CS663" s="411">
        <v>112611.99999999999</v>
      </c>
      <c r="CT663" s="411">
        <v>94497.999999999985</v>
      </c>
      <c r="CU663" s="412">
        <v>82328</v>
      </c>
      <c r="CV663" s="411">
        <f t="shared" si="212"/>
        <v>1333149</v>
      </c>
      <c r="CW663" s="411">
        <v>-4973.4177041299254</v>
      </c>
      <c r="CX663" s="411">
        <v>-5887.7766937032957</v>
      </c>
      <c r="CY663" s="411">
        <v>-5931.644065814723</v>
      </c>
      <c r="CZ663" s="411">
        <v>-5896.1607303030869</v>
      </c>
      <c r="DA663" s="411">
        <v>-7846.4381669945342</v>
      </c>
      <c r="DB663" s="411">
        <v>-6916.3937260234634</v>
      </c>
      <c r="DC663" s="411">
        <v>-7907.2383135659966</v>
      </c>
      <c r="DD663" s="411">
        <v>-5608.6100866383758</v>
      </c>
      <c r="DE663" s="411">
        <v>-3251.8320672566706</v>
      </c>
      <c r="DF663" s="411">
        <v>-1749.1593279715312</v>
      </c>
      <c r="DG663" s="411">
        <v>-371.90675100087549</v>
      </c>
      <c r="DH663" s="412">
        <v>0</v>
      </c>
      <c r="DI663" s="411">
        <f t="shared" si="213"/>
        <v>-56340.577633402485</v>
      </c>
      <c r="DJ663" s="411">
        <v>79061.582295870074</v>
      </c>
      <c r="DK663" s="411">
        <v>82823.223306296713</v>
      </c>
      <c r="DL663" s="411">
        <v>94651.355934185267</v>
      </c>
      <c r="DM663" s="411">
        <v>104109.83926969694</v>
      </c>
      <c r="DN663" s="411">
        <v>120677.56183300546</v>
      </c>
      <c r="DO663" s="411">
        <v>127197.60627397655</v>
      </c>
      <c r="DP663" s="411">
        <v>136319.76168643401</v>
      </c>
      <c r="DQ663" s="411">
        <v>132853.38991336164</v>
      </c>
      <c r="DR663" s="411">
        <v>111797.16793274334</v>
      </c>
      <c r="DS663" s="411">
        <v>110862.84067202845</v>
      </c>
      <c r="DT663" s="411">
        <v>94126.093248999139</v>
      </c>
      <c r="DU663" s="412">
        <v>82328</v>
      </c>
      <c r="DV663" s="411">
        <f t="shared" si="214"/>
        <v>1276808.4223665977</v>
      </c>
      <c r="DW663" s="412">
        <v>79061.582295870074</v>
      </c>
      <c r="DX663" s="412">
        <v>82823.223306296713</v>
      </c>
      <c r="DY663" s="412">
        <v>94651.355934185267</v>
      </c>
      <c r="DZ663" s="412">
        <v>104109.83926969694</v>
      </c>
      <c r="EA663" s="412">
        <v>120677.56183300546</v>
      </c>
      <c r="EB663" s="412">
        <v>127197.60627397655</v>
      </c>
      <c r="EC663" s="412">
        <v>136319.76168643401</v>
      </c>
      <c r="ED663" s="412">
        <v>132853.38991336164</v>
      </c>
      <c r="EE663" s="412">
        <v>111797.16793274334</v>
      </c>
      <c r="EF663" s="412">
        <v>110862.84067202845</v>
      </c>
      <c r="EG663" s="412">
        <v>94126.093248999139</v>
      </c>
      <c r="EH663" s="412">
        <v>82328</v>
      </c>
      <c r="EI663" s="411">
        <f t="shared" si="215"/>
        <v>1276808.4223665977</v>
      </c>
      <c r="EK663" s="411">
        <f t="shared" si="216"/>
        <v>1276808.4223665975</v>
      </c>
      <c r="EL663" s="7">
        <f t="shared" si="217"/>
        <v>0</v>
      </c>
    </row>
    <row r="664" spans="1:142">
      <c r="A664" s="365" t="str">
        <f t="shared" si="199"/>
        <v xml:space="preserve"> 116</v>
      </c>
      <c r="B664" s="370" t="s">
        <v>957</v>
      </c>
      <c r="C664" s="370" t="s">
        <v>1172</v>
      </c>
      <c r="D664" s="411">
        <v>83978</v>
      </c>
      <c r="E664" s="411">
        <v>88572</v>
      </c>
      <c r="F664" s="411">
        <v>100806</v>
      </c>
      <c r="G664" s="411">
        <v>109895</v>
      </c>
      <c r="H664" s="411">
        <v>128480</v>
      </c>
      <c r="I664" s="411">
        <v>134582</v>
      </c>
      <c r="J664" s="411">
        <v>143876</v>
      </c>
      <c r="K664" s="411">
        <v>138136</v>
      </c>
      <c r="L664" s="411">
        <v>114854</v>
      </c>
      <c r="M664" s="411">
        <v>112258</v>
      </c>
      <c r="N664" s="411">
        <v>95412</v>
      </c>
      <c r="O664" s="412">
        <v>84002</v>
      </c>
      <c r="P664" s="411">
        <f t="shared" si="200"/>
        <v>1334851</v>
      </c>
      <c r="Q664" s="411">
        <f t="shared" si="201"/>
        <v>785547.83870967745</v>
      </c>
      <c r="R664" s="411">
        <f t="shared" si="202"/>
        <v>225947.29922135704</v>
      </c>
      <c r="S664" s="411">
        <f t="shared" si="203"/>
        <v>323355.86206896551</v>
      </c>
      <c r="T664" s="411">
        <v>57.000000000003126</v>
      </c>
      <c r="U664" s="411">
        <v>139.00000000000722</v>
      </c>
      <c r="V664" s="411">
        <v>-223.00000000000017</v>
      </c>
      <c r="W664" s="411">
        <v>111.00000000000813</v>
      </c>
      <c r="X664" s="411">
        <v>44.000000000004036</v>
      </c>
      <c r="Y664" s="411">
        <v>-467.99999999999761</v>
      </c>
      <c r="Z664" s="411">
        <v>351.00000000000352</v>
      </c>
      <c r="AA664" s="411">
        <v>326.00000000001086</v>
      </c>
      <c r="AB664" s="411">
        <v>195.00000000000745</v>
      </c>
      <c r="AC664" s="411">
        <v>353.99999999999272</v>
      </c>
      <c r="AD664" s="411">
        <v>-914.00000000000205</v>
      </c>
      <c r="AE664" s="412">
        <v>-1673.9999999999998</v>
      </c>
      <c r="AF664" s="411">
        <f t="shared" si="204"/>
        <v>-1701.9999999999625</v>
      </c>
      <c r="AG664" s="411">
        <v>84035.000000000015</v>
      </c>
      <c r="AH664" s="411">
        <v>88711</v>
      </c>
      <c r="AI664" s="411">
        <v>100583</v>
      </c>
      <c r="AJ664" s="411">
        <v>110006</v>
      </c>
      <c r="AK664" s="411">
        <v>128524.00000000001</v>
      </c>
      <c r="AL664" s="411">
        <v>134114</v>
      </c>
      <c r="AM664" s="411">
        <v>144227</v>
      </c>
      <c r="AN664" s="411">
        <v>138462</v>
      </c>
      <c r="AO664" s="411">
        <v>115049.00000000001</v>
      </c>
      <c r="AP664" s="411">
        <v>112612</v>
      </c>
      <c r="AQ664" s="411">
        <v>94498</v>
      </c>
      <c r="AR664" s="412">
        <v>82328</v>
      </c>
      <c r="AS664" s="411">
        <f t="shared" si="205"/>
        <v>1333149</v>
      </c>
      <c r="AT664" s="411">
        <f t="shared" si="206"/>
        <v>785547.51612903224</v>
      </c>
      <c r="AU664" s="411">
        <f t="shared" si="207"/>
        <v>226425.82869855396</v>
      </c>
      <c r="AV664" s="411">
        <f t="shared" si="208"/>
        <v>321175.6551724138</v>
      </c>
      <c r="AW664" s="411">
        <v>0</v>
      </c>
      <c r="AX664" s="411">
        <v>0</v>
      </c>
      <c r="AY664" s="411">
        <v>0</v>
      </c>
      <c r="AZ664" s="411">
        <v>0</v>
      </c>
      <c r="BA664" s="411">
        <v>0</v>
      </c>
      <c r="BB664" s="411">
        <v>0</v>
      </c>
      <c r="BC664" s="411">
        <v>0</v>
      </c>
      <c r="BD664" s="411">
        <v>0</v>
      </c>
      <c r="BE664" s="411">
        <v>0</v>
      </c>
      <c r="BF664" s="411">
        <v>0</v>
      </c>
      <c r="BG664" s="411">
        <v>0</v>
      </c>
      <c r="BH664" s="412">
        <v>0</v>
      </c>
      <c r="BI664" s="411">
        <f t="shared" si="209"/>
        <v>0</v>
      </c>
      <c r="BJ664" s="411">
        <v>84035.000000000015</v>
      </c>
      <c r="BK664" s="411">
        <v>88711</v>
      </c>
      <c r="BL664" s="411">
        <v>100583</v>
      </c>
      <c r="BM664" s="411">
        <v>110006</v>
      </c>
      <c r="BN664" s="411">
        <v>128524.00000000001</v>
      </c>
      <c r="BO664" s="411">
        <v>134114</v>
      </c>
      <c r="BP664" s="411">
        <v>144227</v>
      </c>
      <c r="BQ664" s="411">
        <v>138462</v>
      </c>
      <c r="BR664" s="411">
        <v>115049.00000000001</v>
      </c>
      <c r="BS664" s="411">
        <v>112612</v>
      </c>
      <c r="BT664" s="411">
        <v>94498</v>
      </c>
      <c r="BU664" s="412">
        <v>82328</v>
      </c>
      <c r="BV664" s="411">
        <f t="shared" si="210"/>
        <v>1333149</v>
      </c>
      <c r="BW664" s="411">
        <v>0</v>
      </c>
      <c r="BX664" s="411">
        <v>0</v>
      </c>
      <c r="BY664" s="411">
        <v>0</v>
      </c>
      <c r="BZ664" s="411">
        <v>0</v>
      </c>
      <c r="CA664" s="411">
        <v>0</v>
      </c>
      <c r="CB664" s="411">
        <v>0</v>
      </c>
      <c r="CC664" s="411">
        <v>0</v>
      </c>
      <c r="CD664" s="411">
        <v>0</v>
      </c>
      <c r="CE664" s="411">
        <v>0</v>
      </c>
      <c r="CF664" s="411">
        <v>0</v>
      </c>
      <c r="CG664" s="411">
        <v>0</v>
      </c>
      <c r="CH664" s="412">
        <v>0</v>
      </c>
      <c r="CI664" s="411">
        <f t="shared" si="211"/>
        <v>0</v>
      </c>
      <c r="CJ664" s="411">
        <v>84035.000000000015</v>
      </c>
      <c r="CK664" s="411">
        <v>88711</v>
      </c>
      <c r="CL664" s="411">
        <v>100583</v>
      </c>
      <c r="CM664" s="411">
        <v>110006</v>
      </c>
      <c r="CN664" s="411">
        <v>128524.00000000001</v>
      </c>
      <c r="CO664" s="411">
        <v>134114</v>
      </c>
      <c r="CP664" s="411">
        <v>144227</v>
      </c>
      <c r="CQ664" s="411">
        <v>138462</v>
      </c>
      <c r="CR664" s="411">
        <v>115049.00000000001</v>
      </c>
      <c r="CS664" s="411">
        <v>112612</v>
      </c>
      <c r="CT664" s="411">
        <v>94498</v>
      </c>
      <c r="CU664" s="412">
        <v>82328</v>
      </c>
      <c r="CV664" s="411">
        <f t="shared" si="212"/>
        <v>1333149</v>
      </c>
      <c r="CW664" s="411">
        <v>-4973.4177041299263</v>
      </c>
      <c r="CX664" s="411">
        <v>-5887.7766937032948</v>
      </c>
      <c r="CY664" s="411">
        <v>-5931.6440658147239</v>
      </c>
      <c r="CZ664" s="411">
        <v>-5896.1607303030878</v>
      </c>
      <c r="DA664" s="411">
        <v>-7846.4381669945333</v>
      </c>
      <c r="DB664" s="411">
        <v>-6916.3937260234634</v>
      </c>
      <c r="DC664" s="411">
        <v>-7907.2383135659957</v>
      </c>
      <c r="DD664" s="411">
        <v>-5608.6100866383758</v>
      </c>
      <c r="DE664" s="411">
        <v>-3251.8320672566706</v>
      </c>
      <c r="DF664" s="411">
        <v>-1749.1593279715312</v>
      </c>
      <c r="DG664" s="411">
        <v>-371.90675100087549</v>
      </c>
      <c r="DH664" s="412">
        <v>0</v>
      </c>
      <c r="DI664" s="411">
        <f t="shared" si="213"/>
        <v>-56340.577633402485</v>
      </c>
      <c r="DJ664" s="411">
        <v>79061.582295870074</v>
      </c>
      <c r="DK664" s="411">
        <v>82823.223306296728</v>
      </c>
      <c r="DL664" s="411">
        <v>94651.355934185282</v>
      </c>
      <c r="DM664" s="411">
        <v>104109.83926969694</v>
      </c>
      <c r="DN664" s="411">
        <v>120677.56183300547</v>
      </c>
      <c r="DO664" s="411">
        <v>127197.60627397655</v>
      </c>
      <c r="DP664" s="411">
        <v>136319.76168643401</v>
      </c>
      <c r="DQ664" s="411">
        <v>132853.38991336164</v>
      </c>
      <c r="DR664" s="411">
        <v>111797.16793274334</v>
      </c>
      <c r="DS664" s="411">
        <v>110862.84067202845</v>
      </c>
      <c r="DT664" s="411">
        <v>94126.09324899911</v>
      </c>
      <c r="DU664" s="412">
        <v>82328</v>
      </c>
      <c r="DV664" s="411">
        <f t="shared" si="214"/>
        <v>1276808.4223665977</v>
      </c>
      <c r="DW664" s="412">
        <v>79061.582295870074</v>
      </c>
      <c r="DX664" s="412">
        <v>82823.223306296728</v>
      </c>
      <c r="DY664" s="412">
        <v>94651.355934185282</v>
      </c>
      <c r="DZ664" s="412">
        <v>104109.83926969694</v>
      </c>
      <c r="EA664" s="412">
        <v>120677.56183300547</v>
      </c>
      <c r="EB664" s="412">
        <v>127197.60627397655</v>
      </c>
      <c r="EC664" s="412">
        <v>136319.76168643401</v>
      </c>
      <c r="ED664" s="412">
        <v>132853.38991336164</v>
      </c>
      <c r="EE664" s="412">
        <v>111797.16793274334</v>
      </c>
      <c r="EF664" s="412">
        <v>110862.84067202845</v>
      </c>
      <c r="EG664" s="412">
        <v>94126.09324899911</v>
      </c>
      <c r="EH664" s="412">
        <v>82328</v>
      </c>
      <c r="EI664" s="411">
        <f t="shared" si="215"/>
        <v>1276808.4223665977</v>
      </c>
      <c r="EK664" s="411">
        <f t="shared" si="216"/>
        <v>1276808.4223665975</v>
      </c>
      <c r="EL664" s="7">
        <f t="shared" si="217"/>
        <v>0</v>
      </c>
    </row>
    <row r="665" spans="1:142">
      <c r="A665" s="365" t="str">
        <f t="shared" si="199"/>
        <v xml:space="preserve"> 116</v>
      </c>
      <c r="B665" s="370" t="s">
        <v>957</v>
      </c>
      <c r="C665" s="370" t="s">
        <v>920</v>
      </c>
      <c r="D665" s="411">
        <v>83978</v>
      </c>
      <c r="E665" s="411">
        <v>88572</v>
      </c>
      <c r="F665" s="411">
        <v>100806</v>
      </c>
      <c r="G665" s="411">
        <v>109895</v>
      </c>
      <c r="H665" s="411">
        <v>128480</v>
      </c>
      <c r="I665" s="411">
        <v>134582</v>
      </c>
      <c r="J665" s="411">
        <v>143876</v>
      </c>
      <c r="K665" s="411">
        <v>138136</v>
      </c>
      <c r="L665" s="411">
        <v>114854</v>
      </c>
      <c r="M665" s="411">
        <v>112258</v>
      </c>
      <c r="N665" s="411">
        <v>95412</v>
      </c>
      <c r="O665" s="412">
        <v>84002</v>
      </c>
      <c r="P665" s="411">
        <f t="shared" si="200"/>
        <v>1334851</v>
      </c>
      <c r="Q665" s="411">
        <f t="shared" si="201"/>
        <v>785547.83870967745</v>
      </c>
      <c r="R665" s="411">
        <f t="shared" si="202"/>
        <v>225947.29922135704</v>
      </c>
      <c r="S665" s="411">
        <f t="shared" si="203"/>
        <v>323355.86206896551</v>
      </c>
      <c r="T665" s="411">
        <v>57.000000000003126</v>
      </c>
      <c r="U665" s="411">
        <v>139.00000000000722</v>
      </c>
      <c r="V665" s="411">
        <v>-223.00000000000017</v>
      </c>
      <c r="W665" s="411">
        <v>111.00000000000813</v>
      </c>
      <c r="X665" s="411">
        <v>44.000000000004036</v>
      </c>
      <c r="Y665" s="411">
        <v>-467.99999999999761</v>
      </c>
      <c r="Z665" s="411">
        <v>351.00000000000352</v>
      </c>
      <c r="AA665" s="411">
        <v>326.00000000001086</v>
      </c>
      <c r="AB665" s="411">
        <v>195.00000000000745</v>
      </c>
      <c r="AC665" s="411">
        <v>353.99999999999272</v>
      </c>
      <c r="AD665" s="411">
        <v>-914.00000000000205</v>
      </c>
      <c r="AE665" s="412">
        <v>-1673.9999999999998</v>
      </c>
      <c r="AF665" s="411">
        <f t="shared" si="204"/>
        <v>-1701.9999999999625</v>
      </c>
      <c r="AG665" s="411">
        <v>84035</v>
      </c>
      <c r="AH665" s="411">
        <v>88711</v>
      </c>
      <c r="AI665" s="411">
        <v>100583</v>
      </c>
      <c r="AJ665" s="411">
        <v>110006</v>
      </c>
      <c r="AK665" s="411">
        <v>128524</v>
      </c>
      <c r="AL665" s="411">
        <v>134114</v>
      </c>
      <c r="AM665" s="411">
        <v>144227</v>
      </c>
      <c r="AN665" s="411">
        <v>138462</v>
      </c>
      <c r="AO665" s="411">
        <v>115049</v>
      </c>
      <c r="AP665" s="411">
        <v>112612</v>
      </c>
      <c r="AQ665" s="411">
        <v>94498</v>
      </c>
      <c r="AR665" s="412">
        <v>82328</v>
      </c>
      <c r="AS665" s="411">
        <f t="shared" si="205"/>
        <v>1333149</v>
      </c>
      <c r="AT665" s="411">
        <f t="shared" si="206"/>
        <v>785547.51612903224</v>
      </c>
      <c r="AU665" s="411">
        <f t="shared" si="207"/>
        <v>226425.82869855393</v>
      </c>
      <c r="AV665" s="411">
        <f t="shared" si="208"/>
        <v>321175.6551724138</v>
      </c>
      <c r="AW665" s="411">
        <v>0</v>
      </c>
      <c r="AX665" s="411">
        <v>0</v>
      </c>
      <c r="AY665" s="411">
        <v>0</v>
      </c>
      <c r="AZ665" s="411">
        <v>0</v>
      </c>
      <c r="BA665" s="411">
        <v>0</v>
      </c>
      <c r="BB665" s="411">
        <v>0</v>
      </c>
      <c r="BC665" s="411">
        <v>0</v>
      </c>
      <c r="BD665" s="411">
        <v>0</v>
      </c>
      <c r="BE665" s="411">
        <v>0</v>
      </c>
      <c r="BF665" s="411">
        <v>0</v>
      </c>
      <c r="BG665" s="411">
        <v>0</v>
      </c>
      <c r="BH665" s="412">
        <v>0</v>
      </c>
      <c r="BI665" s="411">
        <f t="shared" si="209"/>
        <v>0</v>
      </c>
      <c r="BJ665" s="411">
        <v>84035</v>
      </c>
      <c r="BK665" s="411">
        <v>88711</v>
      </c>
      <c r="BL665" s="411">
        <v>100583</v>
      </c>
      <c r="BM665" s="411">
        <v>110006</v>
      </c>
      <c r="BN665" s="411">
        <v>128524</v>
      </c>
      <c r="BO665" s="411">
        <v>134114</v>
      </c>
      <c r="BP665" s="411">
        <v>144227</v>
      </c>
      <c r="BQ665" s="411">
        <v>138462</v>
      </c>
      <c r="BR665" s="411">
        <v>115049</v>
      </c>
      <c r="BS665" s="411">
        <v>112612</v>
      </c>
      <c r="BT665" s="411">
        <v>94498</v>
      </c>
      <c r="BU665" s="412">
        <v>82328</v>
      </c>
      <c r="BV665" s="411">
        <f t="shared" si="210"/>
        <v>1333149</v>
      </c>
      <c r="BW665" s="411">
        <v>0</v>
      </c>
      <c r="BX665" s="411">
        <v>0</v>
      </c>
      <c r="BY665" s="411">
        <v>0</v>
      </c>
      <c r="BZ665" s="411">
        <v>0</v>
      </c>
      <c r="CA665" s="411">
        <v>0</v>
      </c>
      <c r="CB665" s="411">
        <v>0</v>
      </c>
      <c r="CC665" s="411">
        <v>0</v>
      </c>
      <c r="CD665" s="411">
        <v>0</v>
      </c>
      <c r="CE665" s="411">
        <v>0</v>
      </c>
      <c r="CF665" s="411">
        <v>0</v>
      </c>
      <c r="CG665" s="411">
        <v>0</v>
      </c>
      <c r="CH665" s="412">
        <v>0</v>
      </c>
      <c r="CI665" s="411">
        <f t="shared" si="211"/>
        <v>0</v>
      </c>
      <c r="CJ665" s="411">
        <v>84035</v>
      </c>
      <c r="CK665" s="411">
        <v>88711</v>
      </c>
      <c r="CL665" s="411">
        <v>100583</v>
      </c>
      <c r="CM665" s="411">
        <v>110006</v>
      </c>
      <c r="CN665" s="411">
        <v>128524</v>
      </c>
      <c r="CO665" s="411">
        <v>134114</v>
      </c>
      <c r="CP665" s="411">
        <v>144227</v>
      </c>
      <c r="CQ665" s="411">
        <v>138462</v>
      </c>
      <c r="CR665" s="411">
        <v>115049</v>
      </c>
      <c r="CS665" s="411">
        <v>112612</v>
      </c>
      <c r="CT665" s="411">
        <v>94498</v>
      </c>
      <c r="CU665" s="412">
        <v>82328</v>
      </c>
      <c r="CV665" s="411">
        <f t="shared" si="212"/>
        <v>1333149</v>
      </c>
      <c r="CW665" s="411">
        <v>-4973.4177041299254</v>
      </c>
      <c r="CX665" s="411">
        <v>-5887.7766937032957</v>
      </c>
      <c r="CY665" s="411">
        <v>-5931.6440658147239</v>
      </c>
      <c r="CZ665" s="411">
        <v>-5896.1607303030878</v>
      </c>
      <c r="DA665" s="411">
        <v>-7846.4381669945333</v>
      </c>
      <c r="DB665" s="411">
        <v>-6916.3937260234634</v>
      </c>
      <c r="DC665" s="411">
        <v>-7907.2383135659957</v>
      </c>
      <c r="DD665" s="411">
        <v>-5608.6100866383758</v>
      </c>
      <c r="DE665" s="411">
        <v>-3251.8320672566706</v>
      </c>
      <c r="DF665" s="411">
        <v>-1749.1593279715312</v>
      </c>
      <c r="DG665" s="411">
        <v>-371.90675100087549</v>
      </c>
      <c r="DH665" s="412">
        <v>0</v>
      </c>
      <c r="DI665" s="411">
        <f t="shared" si="213"/>
        <v>-56340.577633402485</v>
      </c>
      <c r="DJ665" s="411">
        <v>79061.582295870074</v>
      </c>
      <c r="DK665" s="411">
        <v>82823.223306296713</v>
      </c>
      <c r="DL665" s="411">
        <v>94651.355934185267</v>
      </c>
      <c r="DM665" s="411">
        <v>104109.83926969692</v>
      </c>
      <c r="DN665" s="411">
        <v>120677.56183300547</v>
      </c>
      <c r="DO665" s="411">
        <v>127197.60627397653</v>
      </c>
      <c r="DP665" s="411">
        <v>136319.76168643401</v>
      </c>
      <c r="DQ665" s="411">
        <v>132853.38991336164</v>
      </c>
      <c r="DR665" s="411">
        <v>111797.16793274334</v>
      </c>
      <c r="DS665" s="411">
        <v>110862.84067202845</v>
      </c>
      <c r="DT665" s="411">
        <v>94126.093248999125</v>
      </c>
      <c r="DU665" s="412">
        <v>82328</v>
      </c>
      <c r="DV665" s="411">
        <f t="shared" si="214"/>
        <v>1276808.4223665977</v>
      </c>
      <c r="DW665" s="412">
        <v>79061.582295870074</v>
      </c>
      <c r="DX665" s="412">
        <v>82823.223306296713</v>
      </c>
      <c r="DY665" s="412">
        <v>94651.355934185267</v>
      </c>
      <c r="DZ665" s="412">
        <v>104109.83926969692</v>
      </c>
      <c r="EA665" s="412">
        <v>120677.56183300547</v>
      </c>
      <c r="EB665" s="412">
        <v>127197.60627397653</v>
      </c>
      <c r="EC665" s="412">
        <v>136319.76168643401</v>
      </c>
      <c r="ED665" s="412">
        <v>132853.38991336164</v>
      </c>
      <c r="EE665" s="412">
        <v>111797.16793274334</v>
      </c>
      <c r="EF665" s="412">
        <v>110862.84067202845</v>
      </c>
      <c r="EG665" s="412">
        <v>94126.093248999125</v>
      </c>
      <c r="EH665" s="412">
        <v>82328</v>
      </c>
      <c r="EI665" s="411">
        <f t="shared" si="215"/>
        <v>1276808.4223665977</v>
      </c>
      <c r="EK665" s="411">
        <f t="shared" si="216"/>
        <v>1276808.4223665975</v>
      </c>
      <c r="EL665" s="7">
        <f t="shared" si="217"/>
        <v>0</v>
      </c>
    </row>
    <row r="666" spans="1:142">
      <c r="A666" s="365" t="str">
        <f t="shared" si="199"/>
        <v xml:space="preserve"> 116</v>
      </c>
      <c r="B666" s="370" t="s">
        <v>957</v>
      </c>
      <c r="C666" s="370" t="s">
        <v>944</v>
      </c>
      <c r="D666" s="411">
        <v>736.66680000000008</v>
      </c>
      <c r="E666" s="411">
        <v>732</v>
      </c>
      <c r="F666" s="411">
        <v>730.55400000000009</v>
      </c>
      <c r="G666" s="411">
        <v>723.00009999999997</v>
      </c>
      <c r="H666" s="411">
        <v>721.79309999999998</v>
      </c>
      <c r="I666" s="411">
        <v>715.86210000000005</v>
      </c>
      <c r="J666" s="411">
        <v>708.56650000000002</v>
      </c>
      <c r="K666" s="411">
        <v>694.13319999999999</v>
      </c>
      <c r="L666" s="411">
        <v>687.75830000000008</v>
      </c>
      <c r="M666" s="411">
        <v>672.20699999999999</v>
      </c>
      <c r="N666" s="411">
        <v>672.00030000000004</v>
      </c>
      <c r="O666" s="412">
        <v>661.43330000000003</v>
      </c>
      <c r="P666" s="411">
        <f t="shared" si="200"/>
        <v>8455.9747000000007</v>
      </c>
      <c r="Q666" s="411">
        <f t="shared" si="201"/>
        <v>5045.585616129033</v>
      </c>
      <c r="R666" s="411">
        <f t="shared" si="202"/>
        <v>1215.0220562847608</v>
      </c>
      <c r="S666" s="411">
        <f t="shared" si="203"/>
        <v>2195.3670275862069</v>
      </c>
      <c r="T666" s="411">
        <v>0.50001199838058463</v>
      </c>
      <c r="U666" s="411">
        <v>1.1487603305785536</v>
      </c>
      <c r="V666" s="411">
        <v>-1.6161095768108886</v>
      </c>
      <c r="W666" s="411">
        <v>0.73026990399933744</v>
      </c>
      <c r="X666" s="411">
        <v>0.24718941780826409</v>
      </c>
      <c r="Y666" s="411">
        <v>-2.4893630857024034</v>
      </c>
      <c r="Z666" s="411">
        <v>1.7286193771025324</v>
      </c>
      <c r="AA666" s="411">
        <v>1.6381495280014162</v>
      </c>
      <c r="AB666" s="411">
        <v>1.1676813040904981</v>
      </c>
      <c r="AC666" s="411">
        <v>2.119771223431715</v>
      </c>
      <c r="AD666" s="411">
        <v>-6.4374321280342377</v>
      </c>
      <c r="AE666" s="412">
        <v>-13.181106928406441</v>
      </c>
      <c r="AF666" s="411">
        <f t="shared" si="204"/>
        <v>-14.443558635561068</v>
      </c>
      <c r="AG666" s="411">
        <v>737.16681199838047</v>
      </c>
      <c r="AH666" s="411">
        <v>733.14876033057863</v>
      </c>
      <c r="AI666" s="411">
        <v>728.93789042318906</v>
      </c>
      <c r="AJ666" s="411">
        <v>723.7303699039993</v>
      </c>
      <c r="AK666" s="411">
        <v>722.04028941780825</v>
      </c>
      <c r="AL666" s="411">
        <v>713.37273691429755</v>
      </c>
      <c r="AM666" s="411">
        <v>710.29511937710254</v>
      </c>
      <c r="AN666" s="411">
        <v>695.77134952800145</v>
      </c>
      <c r="AO666" s="411">
        <v>688.92598130409056</v>
      </c>
      <c r="AP666" s="411">
        <v>674.32677122343159</v>
      </c>
      <c r="AQ666" s="411">
        <v>665.56286787196586</v>
      </c>
      <c r="AR666" s="412">
        <v>648.25219307159352</v>
      </c>
      <c r="AS666" s="411">
        <f t="shared" si="205"/>
        <v>8441.5311413644395</v>
      </c>
      <c r="AT666" s="411">
        <f t="shared" si="206"/>
        <v>5045.7792325789978</v>
      </c>
      <c r="AU666" s="411">
        <f t="shared" si="207"/>
        <v>1217.5615300518045</v>
      </c>
      <c r="AV666" s="411">
        <f t="shared" si="208"/>
        <v>2178.1903787336364</v>
      </c>
      <c r="AW666" s="411">
        <v>0</v>
      </c>
      <c r="AX666" s="411">
        <v>0</v>
      </c>
      <c r="AY666" s="411">
        <v>0</v>
      </c>
      <c r="AZ666" s="411">
        <v>0</v>
      </c>
      <c r="BA666" s="411">
        <v>0</v>
      </c>
      <c r="BB666" s="411">
        <v>0</v>
      </c>
      <c r="BC666" s="411">
        <v>0</v>
      </c>
      <c r="BD666" s="411">
        <v>0</v>
      </c>
      <c r="BE666" s="411">
        <v>0</v>
      </c>
      <c r="BF666" s="411">
        <v>0</v>
      </c>
      <c r="BG666" s="411">
        <v>0</v>
      </c>
      <c r="BH666" s="412">
        <v>0</v>
      </c>
      <c r="BI666" s="411">
        <f t="shared" si="209"/>
        <v>0</v>
      </c>
      <c r="BJ666" s="411">
        <v>737.16681199838047</v>
      </c>
      <c r="BK666" s="411">
        <v>733.14876033057863</v>
      </c>
      <c r="BL666" s="411">
        <v>728.93789042318906</v>
      </c>
      <c r="BM666" s="411">
        <v>723.7303699039993</v>
      </c>
      <c r="BN666" s="411">
        <v>722.04028941780825</v>
      </c>
      <c r="BO666" s="411">
        <v>713.37273691429755</v>
      </c>
      <c r="BP666" s="411">
        <v>710.29511937710254</v>
      </c>
      <c r="BQ666" s="411">
        <v>695.77134952800145</v>
      </c>
      <c r="BR666" s="411">
        <v>688.92598130409056</v>
      </c>
      <c r="BS666" s="411">
        <v>674.32677122343159</v>
      </c>
      <c r="BT666" s="411">
        <v>665.56286787196586</v>
      </c>
      <c r="BU666" s="412">
        <v>648.25219307159352</v>
      </c>
      <c r="BV666" s="411">
        <f t="shared" si="210"/>
        <v>8441.5311413644395</v>
      </c>
      <c r="BW666" s="411">
        <v>0</v>
      </c>
      <c r="BX666" s="411">
        <v>0</v>
      </c>
      <c r="BY666" s="411">
        <v>0</v>
      </c>
      <c r="BZ666" s="411">
        <v>0</v>
      </c>
      <c r="CA666" s="411">
        <v>0</v>
      </c>
      <c r="CB666" s="411">
        <v>0</v>
      </c>
      <c r="CC666" s="411">
        <v>0</v>
      </c>
      <c r="CD666" s="411">
        <v>0</v>
      </c>
      <c r="CE666" s="411">
        <v>0</v>
      </c>
      <c r="CF666" s="411">
        <v>0</v>
      </c>
      <c r="CG666" s="411">
        <v>0</v>
      </c>
      <c r="CH666" s="412">
        <v>0</v>
      </c>
      <c r="CI666" s="411">
        <f t="shared" si="211"/>
        <v>0</v>
      </c>
      <c r="CJ666" s="411">
        <v>737.16681199838047</v>
      </c>
      <c r="CK666" s="411">
        <v>733.14876033057863</v>
      </c>
      <c r="CL666" s="411">
        <v>728.93789042318906</v>
      </c>
      <c r="CM666" s="411">
        <v>723.7303699039993</v>
      </c>
      <c r="CN666" s="411">
        <v>722.04028941780825</v>
      </c>
      <c r="CO666" s="411">
        <v>713.37273691429755</v>
      </c>
      <c r="CP666" s="411">
        <v>710.29511937710254</v>
      </c>
      <c r="CQ666" s="411">
        <v>695.77134952800145</v>
      </c>
      <c r="CR666" s="411">
        <v>688.92598130409056</v>
      </c>
      <c r="CS666" s="411">
        <v>674.32677122343159</v>
      </c>
      <c r="CT666" s="411">
        <v>665.56286787196586</v>
      </c>
      <c r="CU666" s="412">
        <v>648.25219307159352</v>
      </c>
      <c r="CV666" s="411">
        <f t="shared" si="212"/>
        <v>8441.5311413644395</v>
      </c>
      <c r="CW666" s="411">
        <v>-43.627725845157954</v>
      </c>
      <c r="CX666" s="411">
        <v>-48.659311518209059</v>
      </c>
      <c r="CY666" s="411">
        <v>-42.99946967148913</v>
      </c>
      <c r="CZ666" s="411">
        <v>-38.791089651907782</v>
      </c>
      <c r="DA666" s="411">
        <v>-44.080646171458504</v>
      </c>
      <c r="DB666" s="411">
        <v>-36.789350271404501</v>
      </c>
      <c r="DC666" s="411">
        <v>-38.945390673443114</v>
      </c>
      <c r="DD666" s="411">
        <v>-28.183262692457216</v>
      </c>
      <c r="DE666" s="411">
        <v>-19.472737903264413</v>
      </c>
      <c r="DF666" s="411">
        <v>-10.474037578104202</v>
      </c>
      <c r="DG666" s="411">
        <v>-2.6188905340813058</v>
      </c>
      <c r="DH666" s="412">
        <v>0</v>
      </c>
      <c r="DI666" s="411">
        <f t="shared" si="213"/>
        <v>-354.64191251097714</v>
      </c>
      <c r="DJ666" s="411">
        <v>693.53908615322268</v>
      </c>
      <c r="DK666" s="411">
        <v>684.48944881236946</v>
      </c>
      <c r="DL666" s="411">
        <v>685.93842075169994</v>
      </c>
      <c r="DM666" s="411">
        <v>684.93928025209152</v>
      </c>
      <c r="DN666" s="411">
        <v>677.95964324634974</v>
      </c>
      <c r="DO666" s="411">
        <v>676.58338664289306</v>
      </c>
      <c r="DP666" s="411">
        <v>671.34972870365937</v>
      </c>
      <c r="DQ666" s="411">
        <v>667.58808683554412</v>
      </c>
      <c r="DR666" s="411">
        <v>669.45324340082607</v>
      </c>
      <c r="DS666" s="411">
        <v>663.85273364532748</v>
      </c>
      <c r="DT666" s="411">
        <v>662.94397733788446</v>
      </c>
      <c r="DU666" s="412">
        <v>648.25219307159352</v>
      </c>
      <c r="DV666" s="411">
        <f t="shared" si="214"/>
        <v>8086.8892288534607</v>
      </c>
      <c r="DW666" s="412">
        <v>693.53908615322268</v>
      </c>
      <c r="DX666" s="412">
        <v>684.48944881236946</v>
      </c>
      <c r="DY666" s="412">
        <v>685.93842075169994</v>
      </c>
      <c r="DZ666" s="412">
        <v>684.93928025209152</v>
      </c>
      <c r="EA666" s="412">
        <v>677.95964324634974</v>
      </c>
      <c r="EB666" s="412">
        <v>676.58338664289306</v>
      </c>
      <c r="EC666" s="412">
        <v>671.34972870365937</v>
      </c>
      <c r="ED666" s="412">
        <v>667.58808683554412</v>
      </c>
      <c r="EE666" s="412">
        <v>669.45324340082607</v>
      </c>
      <c r="EF666" s="412">
        <v>663.85273364532748</v>
      </c>
      <c r="EG666" s="412">
        <v>662.94397733788446</v>
      </c>
      <c r="EH666" s="412">
        <v>648.25219307159352</v>
      </c>
      <c r="EI666" s="411">
        <f t="shared" si="215"/>
        <v>8086.8892288534607</v>
      </c>
      <c r="EK666" s="411">
        <f t="shared" si="216"/>
        <v>8086.8892288534626</v>
      </c>
      <c r="EL666" s="7">
        <f t="shared" si="217"/>
        <v>0</v>
      </c>
    </row>
    <row r="667" spans="1:142">
      <c r="A667" s="365" t="str">
        <f t="shared" si="199"/>
        <v xml:space="preserve"> 116</v>
      </c>
      <c r="B667" s="370" t="s">
        <v>957</v>
      </c>
      <c r="C667" s="370" t="s">
        <v>945</v>
      </c>
      <c r="D667" s="411">
        <v>83978</v>
      </c>
      <c r="E667" s="411">
        <v>88572</v>
      </c>
      <c r="F667" s="411">
        <v>100806</v>
      </c>
      <c r="G667" s="411">
        <v>109895</v>
      </c>
      <c r="H667" s="411">
        <v>128480</v>
      </c>
      <c r="I667" s="411">
        <v>134582</v>
      </c>
      <c r="J667" s="411">
        <v>143876</v>
      </c>
      <c r="K667" s="411">
        <v>138136</v>
      </c>
      <c r="L667" s="411">
        <v>114854</v>
      </c>
      <c r="M667" s="411">
        <v>112258</v>
      </c>
      <c r="N667" s="411">
        <v>95412</v>
      </c>
      <c r="O667" s="412">
        <v>84002</v>
      </c>
      <c r="P667" s="411">
        <f t="shared" si="200"/>
        <v>1334851</v>
      </c>
      <c r="Q667" s="411">
        <f t="shared" si="201"/>
        <v>785547.83870967745</v>
      </c>
      <c r="R667" s="411">
        <f t="shared" si="202"/>
        <v>225947.29922135704</v>
      </c>
      <c r="S667" s="411">
        <f t="shared" si="203"/>
        <v>323355.86206896551</v>
      </c>
      <c r="T667" s="411">
        <v>57.000000000003126</v>
      </c>
      <c r="U667" s="411">
        <v>139.00000000000722</v>
      </c>
      <c r="V667" s="411">
        <v>-223.00000000000017</v>
      </c>
      <c r="W667" s="411">
        <v>111.00000000000813</v>
      </c>
      <c r="X667" s="411">
        <v>44.000000000004036</v>
      </c>
      <c r="Y667" s="411">
        <v>-467.99999999999761</v>
      </c>
      <c r="Z667" s="411">
        <v>351.00000000000352</v>
      </c>
      <c r="AA667" s="411">
        <v>326.00000000001086</v>
      </c>
      <c r="AB667" s="411">
        <v>195.00000000000745</v>
      </c>
      <c r="AC667" s="411">
        <v>353.99999999999272</v>
      </c>
      <c r="AD667" s="411">
        <v>-914.00000000000205</v>
      </c>
      <c r="AE667" s="412">
        <v>-1673.9999999999998</v>
      </c>
      <c r="AF667" s="411">
        <f t="shared" si="204"/>
        <v>-1701.9999999999625</v>
      </c>
      <c r="AG667" s="411">
        <v>84035</v>
      </c>
      <c r="AH667" s="411">
        <v>88711</v>
      </c>
      <c r="AI667" s="411">
        <v>100582.99999999999</v>
      </c>
      <c r="AJ667" s="411">
        <v>110006</v>
      </c>
      <c r="AK667" s="411">
        <v>128524.00000000001</v>
      </c>
      <c r="AL667" s="411">
        <v>134114</v>
      </c>
      <c r="AM667" s="411">
        <v>144227</v>
      </c>
      <c r="AN667" s="411">
        <v>138462</v>
      </c>
      <c r="AO667" s="411">
        <v>115049.00000000001</v>
      </c>
      <c r="AP667" s="411">
        <v>112611.99999999999</v>
      </c>
      <c r="AQ667" s="411">
        <v>94498</v>
      </c>
      <c r="AR667" s="412">
        <v>82328</v>
      </c>
      <c r="AS667" s="411">
        <f t="shared" si="205"/>
        <v>1333149</v>
      </c>
      <c r="AT667" s="411">
        <f t="shared" si="206"/>
        <v>785547.51612903224</v>
      </c>
      <c r="AU667" s="411">
        <f t="shared" si="207"/>
        <v>226425.82869855396</v>
      </c>
      <c r="AV667" s="411">
        <f t="shared" si="208"/>
        <v>321175.6551724138</v>
      </c>
      <c r="AW667" s="411">
        <v>0</v>
      </c>
      <c r="AX667" s="411">
        <v>0</v>
      </c>
      <c r="AY667" s="411">
        <v>0</v>
      </c>
      <c r="AZ667" s="411">
        <v>0</v>
      </c>
      <c r="BA667" s="411">
        <v>0</v>
      </c>
      <c r="BB667" s="411">
        <v>0</v>
      </c>
      <c r="BC667" s="411">
        <v>0</v>
      </c>
      <c r="BD667" s="411">
        <v>0</v>
      </c>
      <c r="BE667" s="411">
        <v>0</v>
      </c>
      <c r="BF667" s="411">
        <v>0</v>
      </c>
      <c r="BG667" s="411">
        <v>0</v>
      </c>
      <c r="BH667" s="412">
        <v>0</v>
      </c>
      <c r="BI667" s="411">
        <f t="shared" si="209"/>
        <v>0</v>
      </c>
      <c r="BJ667" s="411">
        <v>84035</v>
      </c>
      <c r="BK667" s="411">
        <v>88711</v>
      </c>
      <c r="BL667" s="411">
        <v>100582.99999999999</v>
      </c>
      <c r="BM667" s="411">
        <v>110006</v>
      </c>
      <c r="BN667" s="411">
        <v>128524.00000000001</v>
      </c>
      <c r="BO667" s="411">
        <v>134114</v>
      </c>
      <c r="BP667" s="411">
        <v>144227</v>
      </c>
      <c r="BQ667" s="411">
        <v>138462</v>
      </c>
      <c r="BR667" s="411">
        <v>115049.00000000001</v>
      </c>
      <c r="BS667" s="411">
        <v>112611.99999999999</v>
      </c>
      <c r="BT667" s="411">
        <v>94498</v>
      </c>
      <c r="BU667" s="412">
        <v>82328</v>
      </c>
      <c r="BV667" s="411">
        <f t="shared" si="210"/>
        <v>1333149</v>
      </c>
      <c r="BW667" s="411">
        <v>0</v>
      </c>
      <c r="BX667" s="411">
        <v>0</v>
      </c>
      <c r="BY667" s="411">
        <v>0</v>
      </c>
      <c r="BZ667" s="411">
        <v>0</v>
      </c>
      <c r="CA667" s="411">
        <v>0</v>
      </c>
      <c r="CB667" s="411">
        <v>0</v>
      </c>
      <c r="CC667" s="411">
        <v>0</v>
      </c>
      <c r="CD667" s="411">
        <v>0</v>
      </c>
      <c r="CE667" s="411">
        <v>0</v>
      </c>
      <c r="CF667" s="411">
        <v>0</v>
      </c>
      <c r="CG667" s="411">
        <v>0</v>
      </c>
      <c r="CH667" s="412">
        <v>0</v>
      </c>
      <c r="CI667" s="411">
        <f t="shared" si="211"/>
        <v>0</v>
      </c>
      <c r="CJ667" s="411">
        <v>84035</v>
      </c>
      <c r="CK667" s="411">
        <v>88711</v>
      </c>
      <c r="CL667" s="411">
        <v>100582.99999999999</v>
      </c>
      <c r="CM667" s="411">
        <v>110006</v>
      </c>
      <c r="CN667" s="411">
        <v>128524.00000000001</v>
      </c>
      <c r="CO667" s="411">
        <v>134114</v>
      </c>
      <c r="CP667" s="411">
        <v>144227</v>
      </c>
      <c r="CQ667" s="411">
        <v>138462</v>
      </c>
      <c r="CR667" s="411">
        <v>115049.00000000001</v>
      </c>
      <c r="CS667" s="411">
        <v>112611.99999999999</v>
      </c>
      <c r="CT667" s="411">
        <v>94498</v>
      </c>
      <c r="CU667" s="412">
        <v>82328</v>
      </c>
      <c r="CV667" s="411">
        <f t="shared" si="212"/>
        <v>1333149</v>
      </c>
      <c r="CW667" s="411">
        <v>-4973.4177041299245</v>
      </c>
      <c r="CX667" s="411">
        <v>-5887.7766937032957</v>
      </c>
      <c r="CY667" s="411">
        <v>-5931.6440658147239</v>
      </c>
      <c r="CZ667" s="411">
        <v>-5896.1607303030869</v>
      </c>
      <c r="DA667" s="411">
        <v>-7846.4381669945342</v>
      </c>
      <c r="DB667" s="411">
        <v>-6916.3937260234634</v>
      </c>
      <c r="DC667" s="411">
        <v>-7907.2383135659966</v>
      </c>
      <c r="DD667" s="411">
        <v>-5608.6100866383758</v>
      </c>
      <c r="DE667" s="411">
        <v>-3251.8320672566706</v>
      </c>
      <c r="DF667" s="411">
        <v>-1749.1593279715312</v>
      </c>
      <c r="DG667" s="411">
        <v>-371.90675100087549</v>
      </c>
      <c r="DH667" s="412">
        <v>0</v>
      </c>
      <c r="DI667" s="411">
        <f t="shared" si="213"/>
        <v>-56340.577633402485</v>
      </c>
      <c r="DJ667" s="411">
        <v>79061.582295870074</v>
      </c>
      <c r="DK667" s="411">
        <v>82823.223306296713</v>
      </c>
      <c r="DL667" s="411">
        <v>94651.355934185282</v>
      </c>
      <c r="DM667" s="411">
        <v>104109.83926969691</v>
      </c>
      <c r="DN667" s="411">
        <v>120677.56183300547</v>
      </c>
      <c r="DO667" s="411">
        <v>127197.60627397655</v>
      </c>
      <c r="DP667" s="411">
        <v>136319.76168643401</v>
      </c>
      <c r="DQ667" s="411">
        <v>132853.38991336164</v>
      </c>
      <c r="DR667" s="411">
        <v>111797.16793274335</v>
      </c>
      <c r="DS667" s="411">
        <v>110862.84067202845</v>
      </c>
      <c r="DT667" s="411">
        <v>94126.093248999125</v>
      </c>
      <c r="DU667" s="412">
        <v>82328</v>
      </c>
      <c r="DV667" s="411">
        <f t="shared" si="214"/>
        <v>1276808.4223665977</v>
      </c>
      <c r="DW667" s="412">
        <v>79061.582295870074</v>
      </c>
      <c r="DX667" s="412">
        <v>82823.223306296713</v>
      </c>
      <c r="DY667" s="412">
        <v>94651.355934185282</v>
      </c>
      <c r="DZ667" s="412">
        <v>104109.83926969691</v>
      </c>
      <c r="EA667" s="412">
        <v>120677.56183300547</v>
      </c>
      <c r="EB667" s="412">
        <v>127197.60627397655</v>
      </c>
      <c r="EC667" s="412">
        <v>136319.76168643401</v>
      </c>
      <c r="ED667" s="412">
        <v>132853.38991336164</v>
      </c>
      <c r="EE667" s="412">
        <v>111797.16793274335</v>
      </c>
      <c r="EF667" s="412">
        <v>110862.84067202845</v>
      </c>
      <c r="EG667" s="412">
        <v>94126.093248999125</v>
      </c>
      <c r="EH667" s="412">
        <v>82328</v>
      </c>
      <c r="EI667" s="411">
        <f t="shared" si="215"/>
        <v>1276808.4223665977</v>
      </c>
      <c r="EK667" s="411">
        <f t="shared" si="216"/>
        <v>1276808.4223665975</v>
      </c>
      <c r="EL667" s="7">
        <f t="shared" si="217"/>
        <v>0</v>
      </c>
    </row>
    <row r="668" spans="1:142">
      <c r="A668" s="365" t="str">
        <f t="shared" si="199"/>
        <v xml:space="preserve"> 116</v>
      </c>
      <c r="B668" s="370" t="s">
        <v>957</v>
      </c>
      <c r="C668" s="370" t="s">
        <v>1173</v>
      </c>
      <c r="D668" s="411">
        <v>0</v>
      </c>
      <c r="E668" s="411">
        <v>0</v>
      </c>
      <c r="F668" s="411">
        <v>5</v>
      </c>
      <c r="G668" s="411">
        <v>0</v>
      </c>
      <c r="H668" s="411">
        <v>0</v>
      </c>
      <c r="I668" s="411">
        <v>0</v>
      </c>
      <c r="J668" s="411">
        <v>8</v>
      </c>
      <c r="K668" s="411">
        <v>27</v>
      </c>
      <c r="L668" s="411">
        <v>1</v>
      </c>
      <c r="M668" s="411">
        <v>2</v>
      </c>
      <c r="N668" s="411">
        <v>0</v>
      </c>
      <c r="O668" s="412">
        <v>0</v>
      </c>
      <c r="P668" s="411">
        <f t="shared" si="200"/>
        <v>43</v>
      </c>
      <c r="Q668" s="411">
        <f t="shared" si="201"/>
        <v>12.741935483870968</v>
      </c>
      <c r="R668" s="411">
        <f t="shared" si="202"/>
        <v>27.982202447163516</v>
      </c>
      <c r="S668" s="411">
        <f t="shared" si="203"/>
        <v>2.2758620689655173</v>
      </c>
      <c r="T668" s="411">
        <v>0</v>
      </c>
      <c r="U668" s="411">
        <v>0</v>
      </c>
      <c r="V668" s="411">
        <v>0</v>
      </c>
      <c r="W668" s="411">
        <v>0</v>
      </c>
      <c r="X668" s="411">
        <v>0</v>
      </c>
      <c r="Y668" s="411">
        <v>0</v>
      </c>
      <c r="Z668" s="411">
        <v>0</v>
      </c>
      <c r="AA668" s="411">
        <v>0</v>
      </c>
      <c r="AB668" s="411">
        <v>0</v>
      </c>
      <c r="AC668" s="411">
        <v>0</v>
      </c>
      <c r="AD668" s="411">
        <v>0</v>
      </c>
      <c r="AE668" s="412">
        <v>0</v>
      </c>
      <c r="AF668" s="411">
        <f t="shared" si="204"/>
        <v>0</v>
      </c>
      <c r="AG668" s="411">
        <v>0</v>
      </c>
      <c r="AH668" s="411">
        <v>0</v>
      </c>
      <c r="AI668" s="411">
        <v>0</v>
      </c>
      <c r="AJ668" s="411">
        <v>0</v>
      </c>
      <c r="AK668" s="411">
        <v>0</v>
      </c>
      <c r="AL668" s="411">
        <v>0</v>
      </c>
      <c r="AM668" s="411">
        <v>0</v>
      </c>
      <c r="AN668" s="411">
        <v>0</v>
      </c>
      <c r="AO668" s="411">
        <v>0</v>
      </c>
      <c r="AP668" s="411">
        <v>0</v>
      </c>
      <c r="AQ668" s="411">
        <v>0</v>
      </c>
      <c r="AR668" s="412">
        <v>0</v>
      </c>
      <c r="AS668" s="411">
        <f t="shared" si="205"/>
        <v>0</v>
      </c>
      <c r="AT668" s="411">
        <f t="shared" si="206"/>
        <v>0</v>
      </c>
      <c r="AU668" s="411">
        <f t="shared" si="207"/>
        <v>0</v>
      </c>
      <c r="AV668" s="411">
        <f t="shared" si="208"/>
        <v>0</v>
      </c>
      <c r="AW668" s="411">
        <v>0</v>
      </c>
      <c r="AX668" s="411">
        <v>0</v>
      </c>
      <c r="AY668" s="411">
        <v>0</v>
      </c>
      <c r="AZ668" s="411">
        <v>0</v>
      </c>
      <c r="BA668" s="411">
        <v>0</v>
      </c>
      <c r="BB668" s="411">
        <v>0</v>
      </c>
      <c r="BC668" s="411">
        <v>0</v>
      </c>
      <c r="BD668" s="411">
        <v>0</v>
      </c>
      <c r="BE668" s="411">
        <v>0</v>
      </c>
      <c r="BF668" s="411">
        <v>0</v>
      </c>
      <c r="BG668" s="411">
        <v>0</v>
      </c>
      <c r="BH668" s="412">
        <v>0</v>
      </c>
      <c r="BI668" s="411">
        <f t="shared" si="209"/>
        <v>0</v>
      </c>
      <c r="BJ668" s="411">
        <v>0</v>
      </c>
      <c r="BK668" s="411">
        <v>0</v>
      </c>
      <c r="BL668" s="411">
        <v>0</v>
      </c>
      <c r="BM668" s="411">
        <v>0</v>
      </c>
      <c r="BN668" s="411">
        <v>0</v>
      </c>
      <c r="BO668" s="411">
        <v>0</v>
      </c>
      <c r="BP668" s="411">
        <v>0</v>
      </c>
      <c r="BQ668" s="411">
        <v>0</v>
      </c>
      <c r="BR668" s="411">
        <v>0</v>
      </c>
      <c r="BS668" s="411">
        <v>0</v>
      </c>
      <c r="BT668" s="411">
        <v>0</v>
      </c>
      <c r="BU668" s="412">
        <v>0</v>
      </c>
      <c r="BV668" s="411">
        <f t="shared" si="210"/>
        <v>0</v>
      </c>
      <c r="BW668" s="411">
        <v>0</v>
      </c>
      <c r="BX668" s="411">
        <v>0</v>
      </c>
      <c r="BY668" s="411">
        <v>0</v>
      </c>
      <c r="BZ668" s="411">
        <v>0</v>
      </c>
      <c r="CA668" s="411">
        <v>0</v>
      </c>
      <c r="CB668" s="411">
        <v>0</v>
      </c>
      <c r="CC668" s="411">
        <v>0</v>
      </c>
      <c r="CD668" s="411">
        <v>0</v>
      </c>
      <c r="CE668" s="411">
        <v>0</v>
      </c>
      <c r="CF668" s="411">
        <v>0</v>
      </c>
      <c r="CG668" s="411">
        <v>0</v>
      </c>
      <c r="CH668" s="412">
        <v>0</v>
      </c>
      <c r="CI668" s="411">
        <f t="shared" si="211"/>
        <v>0</v>
      </c>
      <c r="CJ668" s="411">
        <v>0</v>
      </c>
      <c r="CK668" s="411">
        <v>0</v>
      </c>
      <c r="CL668" s="411">
        <v>0</v>
      </c>
      <c r="CM668" s="411">
        <v>0</v>
      </c>
      <c r="CN668" s="411">
        <v>0</v>
      </c>
      <c r="CO668" s="411">
        <v>0</v>
      </c>
      <c r="CP668" s="411">
        <v>0</v>
      </c>
      <c r="CQ668" s="411">
        <v>0</v>
      </c>
      <c r="CR668" s="411">
        <v>0</v>
      </c>
      <c r="CS668" s="411">
        <v>0</v>
      </c>
      <c r="CT668" s="411">
        <v>0</v>
      </c>
      <c r="CU668" s="412">
        <v>0</v>
      </c>
      <c r="CV668" s="411">
        <f t="shared" si="212"/>
        <v>0</v>
      </c>
      <c r="CW668" s="411">
        <v>0</v>
      </c>
      <c r="CX668" s="411">
        <v>0</v>
      </c>
      <c r="CY668" s="411">
        <v>0</v>
      </c>
      <c r="CZ668" s="411">
        <v>0</v>
      </c>
      <c r="DA668" s="411">
        <v>0</v>
      </c>
      <c r="DB668" s="411">
        <v>0</v>
      </c>
      <c r="DC668" s="411">
        <v>0</v>
      </c>
      <c r="DD668" s="411">
        <v>0</v>
      </c>
      <c r="DE668" s="411">
        <v>0</v>
      </c>
      <c r="DF668" s="411">
        <v>0</v>
      </c>
      <c r="DG668" s="411">
        <v>0</v>
      </c>
      <c r="DH668" s="412">
        <v>0</v>
      </c>
      <c r="DI668" s="411">
        <f t="shared" si="213"/>
        <v>0</v>
      </c>
      <c r="DJ668" s="411">
        <v>0</v>
      </c>
      <c r="DK668" s="411">
        <v>0</v>
      </c>
      <c r="DL668" s="411">
        <v>0</v>
      </c>
      <c r="DM668" s="411">
        <v>0</v>
      </c>
      <c r="DN668" s="411">
        <v>0</v>
      </c>
      <c r="DO668" s="411">
        <v>0</v>
      </c>
      <c r="DP668" s="411">
        <v>0</v>
      </c>
      <c r="DQ668" s="411">
        <v>0</v>
      </c>
      <c r="DR668" s="411">
        <v>0</v>
      </c>
      <c r="DS668" s="411">
        <v>0</v>
      </c>
      <c r="DT668" s="411">
        <v>0</v>
      </c>
      <c r="DU668" s="412">
        <v>0</v>
      </c>
      <c r="DV668" s="411">
        <f t="shared" si="214"/>
        <v>0</v>
      </c>
      <c r="DW668" s="412">
        <v>0</v>
      </c>
      <c r="DX668" s="412">
        <v>0</v>
      </c>
      <c r="DY668" s="412">
        <v>0</v>
      </c>
      <c r="DZ668" s="412">
        <v>0</v>
      </c>
      <c r="EA668" s="412">
        <v>0</v>
      </c>
      <c r="EB668" s="412">
        <v>0</v>
      </c>
      <c r="EC668" s="412">
        <v>0</v>
      </c>
      <c r="ED668" s="412">
        <v>0</v>
      </c>
      <c r="EE668" s="412">
        <v>0</v>
      </c>
      <c r="EF668" s="412">
        <v>0</v>
      </c>
      <c r="EG668" s="412">
        <v>0</v>
      </c>
      <c r="EH668" s="412">
        <v>0</v>
      </c>
      <c r="EI668" s="411">
        <f t="shared" si="215"/>
        <v>0</v>
      </c>
      <c r="EK668" s="411">
        <f t="shared" si="216"/>
        <v>43</v>
      </c>
      <c r="EL668" s="7">
        <f t="shared" si="217"/>
        <v>-43</v>
      </c>
    </row>
    <row r="669" spans="1:142">
      <c r="A669" s="365" t="str">
        <f t="shared" si="199"/>
        <v xml:space="preserve"> 116</v>
      </c>
      <c r="B669" s="370" t="s">
        <v>957</v>
      </c>
      <c r="C669" s="370" t="s">
        <v>1214</v>
      </c>
      <c r="D669" s="411">
        <v>202</v>
      </c>
      <c r="E669" s="411">
        <v>155</v>
      </c>
      <c r="F669" s="411">
        <v>79</v>
      </c>
      <c r="G669" s="411">
        <v>178</v>
      </c>
      <c r="H669" s="411">
        <v>181</v>
      </c>
      <c r="I669" s="411">
        <v>226</v>
      </c>
      <c r="J669" s="411">
        <v>133</v>
      </c>
      <c r="K669" s="411">
        <v>127</v>
      </c>
      <c r="L669" s="411">
        <v>55</v>
      </c>
      <c r="M669" s="411">
        <v>221</v>
      </c>
      <c r="N669" s="411">
        <v>128</v>
      </c>
      <c r="O669" s="412">
        <v>152</v>
      </c>
      <c r="P669" s="411">
        <f t="shared" si="200"/>
        <v>1837</v>
      </c>
      <c r="Q669" s="411">
        <f t="shared" si="201"/>
        <v>1149.7096774193549</v>
      </c>
      <c r="R669" s="411">
        <f t="shared" si="202"/>
        <v>171.11790878754169</v>
      </c>
      <c r="S669" s="411">
        <f t="shared" si="203"/>
        <v>516.17241379310349</v>
      </c>
      <c r="T669" s="411">
        <v>0</v>
      </c>
      <c r="U669" s="411">
        <v>0</v>
      </c>
      <c r="V669" s="411">
        <v>0</v>
      </c>
      <c r="W669" s="411">
        <v>0</v>
      </c>
      <c r="X669" s="411">
        <v>0</v>
      </c>
      <c r="Y669" s="411">
        <v>0</v>
      </c>
      <c r="Z669" s="411">
        <v>0</v>
      </c>
      <c r="AA669" s="411">
        <v>0</v>
      </c>
      <c r="AB669" s="411">
        <v>0</v>
      </c>
      <c r="AC669" s="411">
        <v>0</v>
      </c>
      <c r="AD669" s="411">
        <v>0</v>
      </c>
      <c r="AE669" s="412">
        <v>0</v>
      </c>
      <c r="AF669" s="411">
        <f t="shared" si="204"/>
        <v>0</v>
      </c>
      <c r="AG669" s="411">
        <v>0</v>
      </c>
      <c r="AH669" s="411">
        <v>0</v>
      </c>
      <c r="AI669" s="411">
        <v>0</v>
      </c>
      <c r="AJ669" s="411">
        <v>0</v>
      </c>
      <c r="AK669" s="411">
        <v>0</v>
      </c>
      <c r="AL669" s="411">
        <v>0</v>
      </c>
      <c r="AM669" s="411">
        <v>0</v>
      </c>
      <c r="AN669" s="411">
        <v>0</v>
      </c>
      <c r="AO669" s="411">
        <v>0</v>
      </c>
      <c r="AP669" s="411">
        <v>0</v>
      </c>
      <c r="AQ669" s="411">
        <v>0</v>
      </c>
      <c r="AR669" s="412">
        <v>0</v>
      </c>
      <c r="AS669" s="411">
        <f t="shared" si="205"/>
        <v>0</v>
      </c>
      <c r="AT669" s="411">
        <f t="shared" si="206"/>
        <v>0</v>
      </c>
      <c r="AU669" s="411">
        <f t="shared" si="207"/>
        <v>0</v>
      </c>
      <c r="AV669" s="411">
        <f t="shared" si="208"/>
        <v>0</v>
      </c>
      <c r="AW669" s="411">
        <v>0</v>
      </c>
      <c r="AX669" s="411">
        <v>0</v>
      </c>
      <c r="AY669" s="411">
        <v>0</v>
      </c>
      <c r="AZ669" s="411">
        <v>0</v>
      </c>
      <c r="BA669" s="411">
        <v>0</v>
      </c>
      <c r="BB669" s="411">
        <v>0</v>
      </c>
      <c r="BC669" s="411">
        <v>0</v>
      </c>
      <c r="BD669" s="411">
        <v>0</v>
      </c>
      <c r="BE669" s="411">
        <v>0</v>
      </c>
      <c r="BF669" s="411">
        <v>0</v>
      </c>
      <c r="BG669" s="411">
        <v>0</v>
      </c>
      <c r="BH669" s="412">
        <v>0</v>
      </c>
      <c r="BI669" s="411">
        <f t="shared" si="209"/>
        <v>0</v>
      </c>
      <c r="BJ669" s="411">
        <v>0</v>
      </c>
      <c r="BK669" s="411">
        <v>0</v>
      </c>
      <c r="BL669" s="411">
        <v>0</v>
      </c>
      <c r="BM669" s="411">
        <v>0</v>
      </c>
      <c r="BN669" s="411">
        <v>0</v>
      </c>
      <c r="BO669" s="411">
        <v>0</v>
      </c>
      <c r="BP669" s="411">
        <v>0</v>
      </c>
      <c r="BQ669" s="411">
        <v>0</v>
      </c>
      <c r="BR669" s="411">
        <v>0</v>
      </c>
      <c r="BS669" s="411">
        <v>0</v>
      </c>
      <c r="BT669" s="411">
        <v>0</v>
      </c>
      <c r="BU669" s="412">
        <v>0</v>
      </c>
      <c r="BV669" s="411">
        <f t="shared" si="210"/>
        <v>0</v>
      </c>
      <c r="BW669" s="411">
        <v>0</v>
      </c>
      <c r="BX669" s="411">
        <v>0</v>
      </c>
      <c r="BY669" s="411">
        <v>0</v>
      </c>
      <c r="BZ669" s="411">
        <v>0</v>
      </c>
      <c r="CA669" s="411">
        <v>0</v>
      </c>
      <c r="CB669" s="411">
        <v>0</v>
      </c>
      <c r="CC669" s="411">
        <v>0</v>
      </c>
      <c r="CD669" s="411">
        <v>0</v>
      </c>
      <c r="CE669" s="411">
        <v>0</v>
      </c>
      <c r="CF669" s="411">
        <v>0</v>
      </c>
      <c r="CG669" s="411">
        <v>0</v>
      </c>
      <c r="CH669" s="412">
        <v>0</v>
      </c>
      <c r="CI669" s="411">
        <f t="shared" si="211"/>
        <v>0</v>
      </c>
      <c r="CJ669" s="411">
        <v>0</v>
      </c>
      <c r="CK669" s="411">
        <v>0</v>
      </c>
      <c r="CL669" s="411">
        <v>0</v>
      </c>
      <c r="CM669" s="411">
        <v>0</v>
      </c>
      <c r="CN669" s="411">
        <v>0</v>
      </c>
      <c r="CO669" s="411">
        <v>0</v>
      </c>
      <c r="CP669" s="411">
        <v>0</v>
      </c>
      <c r="CQ669" s="411">
        <v>0</v>
      </c>
      <c r="CR669" s="411">
        <v>0</v>
      </c>
      <c r="CS669" s="411">
        <v>0</v>
      </c>
      <c r="CT669" s="411">
        <v>0</v>
      </c>
      <c r="CU669" s="412">
        <v>0</v>
      </c>
      <c r="CV669" s="411">
        <f t="shared" si="212"/>
        <v>0</v>
      </c>
      <c r="CW669" s="411">
        <v>0</v>
      </c>
      <c r="CX669" s="411">
        <v>0</v>
      </c>
      <c r="CY669" s="411">
        <v>0</v>
      </c>
      <c r="CZ669" s="411">
        <v>0</v>
      </c>
      <c r="DA669" s="411">
        <v>0</v>
      </c>
      <c r="DB669" s="411">
        <v>0</v>
      </c>
      <c r="DC669" s="411">
        <v>0</v>
      </c>
      <c r="DD669" s="411">
        <v>0</v>
      </c>
      <c r="DE669" s="411">
        <v>0</v>
      </c>
      <c r="DF669" s="411">
        <v>0</v>
      </c>
      <c r="DG669" s="411">
        <v>0</v>
      </c>
      <c r="DH669" s="412">
        <v>0</v>
      </c>
      <c r="DI669" s="411">
        <f t="shared" si="213"/>
        <v>0</v>
      </c>
      <c r="DJ669" s="411">
        <v>0</v>
      </c>
      <c r="DK669" s="411">
        <v>0</v>
      </c>
      <c r="DL669" s="411">
        <v>0</v>
      </c>
      <c r="DM669" s="411">
        <v>0</v>
      </c>
      <c r="DN669" s="411">
        <v>0</v>
      </c>
      <c r="DO669" s="411">
        <v>0</v>
      </c>
      <c r="DP669" s="411">
        <v>0</v>
      </c>
      <c r="DQ669" s="411">
        <v>0</v>
      </c>
      <c r="DR669" s="411">
        <v>0</v>
      </c>
      <c r="DS669" s="411">
        <v>0</v>
      </c>
      <c r="DT669" s="411">
        <v>0</v>
      </c>
      <c r="DU669" s="412">
        <v>0</v>
      </c>
      <c r="DV669" s="411">
        <f t="shared" si="214"/>
        <v>0</v>
      </c>
      <c r="DW669" s="412">
        <v>0</v>
      </c>
      <c r="DX669" s="412">
        <v>0</v>
      </c>
      <c r="DY669" s="412">
        <v>0</v>
      </c>
      <c r="DZ669" s="412">
        <v>0</v>
      </c>
      <c r="EA669" s="412">
        <v>0</v>
      </c>
      <c r="EB669" s="412">
        <v>0</v>
      </c>
      <c r="EC669" s="412">
        <v>0</v>
      </c>
      <c r="ED669" s="412">
        <v>0</v>
      </c>
      <c r="EE669" s="412">
        <v>0</v>
      </c>
      <c r="EF669" s="412">
        <v>0</v>
      </c>
      <c r="EG669" s="412">
        <v>0</v>
      </c>
      <c r="EH669" s="412">
        <v>0</v>
      </c>
      <c r="EI669" s="411">
        <f t="shared" si="215"/>
        <v>0</v>
      </c>
      <c r="EK669" s="411">
        <f t="shared" si="216"/>
        <v>1837</v>
      </c>
      <c r="EL669" s="7">
        <f t="shared" si="217"/>
        <v>-1837</v>
      </c>
    </row>
    <row r="670" spans="1:142">
      <c r="A670" s="365" t="str">
        <f t="shared" si="199"/>
        <v xml:space="preserve"> 116</v>
      </c>
      <c r="B670" s="370" t="s">
        <v>957</v>
      </c>
      <c r="C670" s="370" t="s">
        <v>1215</v>
      </c>
      <c r="D670" s="411">
        <v>3</v>
      </c>
      <c r="E670" s="411">
        <v>3</v>
      </c>
      <c r="F670" s="411">
        <v>2</v>
      </c>
      <c r="G670" s="411">
        <v>3</v>
      </c>
      <c r="H670" s="411">
        <v>5</v>
      </c>
      <c r="I670" s="411">
        <v>9</v>
      </c>
      <c r="J670" s="411">
        <v>8</v>
      </c>
      <c r="K670" s="411">
        <v>5</v>
      </c>
      <c r="L670" s="411">
        <v>3</v>
      </c>
      <c r="M670" s="411">
        <v>3</v>
      </c>
      <c r="N670" s="411">
        <v>3</v>
      </c>
      <c r="O670" s="412">
        <v>1</v>
      </c>
      <c r="P670" s="411">
        <f t="shared" si="200"/>
        <v>48</v>
      </c>
      <c r="Q670" s="411">
        <f t="shared" si="201"/>
        <v>32.741935483870968</v>
      </c>
      <c r="R670" s="411">
        <f t="shared" si="202"/>
        <v>7.4304783092324804</v>
      </c>
      <c r="S670" s="411">
        <f t="shared" si="203"/>
        <v>7.8275862068965516</v>
      </c>
      <c r="T670" s="411">
        <v>0</v>
      </c>
      <c r="U670" s="411">
        <v>0</v>
      </c>
      <c r="V670" s="411">
        <v>0</v>
      </c>
      <c r="W670" s="411">
        <v>0</v>
      </c>
      <c r="X670" s="411">
        <v>0</v>
      </c>
      <c r="Y670" s="411">
        <v>0</v>
      </c>
      <c r="Z670" s="411">
        <v>0</v>
      </c>
      <c r="AA670" s="411">
        <v>0</v>
      </c>
      <c r="AB670" s="411">
        <v>0</v>
      </c>
      <c r="AC670" s="411">
        <v>0</v>
      </c>
      <c r="AD670" s="411">
        <v>0</v>
      </c>
      <c r="AE670" s="412">
        <v>0</v>
      </c>
      <c r="AF670" s="411">
        <f t="shared" si="204"/>
        <v>0</v>
      </c>
      <c r="AG670" s="411">
        <v>0</v>
      </c>
      <c r="AH670" s="411">
        <v>0</v>
      </c>
      <c r="AI670" s="411">
        <v>0</v>
      </c>
      <c r="AJ670" s="411">
        <v>0</v>
      </c>
      <c r="AK670" s="411">
        <v>0</v>
      </c>
      <c r="AL670" s="411">
        <v>0</v>
      </c>
      <c r="AM670" s="411">
        <v>0</v>
      </c>
      <c r="AN670" s="411">
        <v>0</v>
      </c>
      <c r="AO670" s="411">
        <v>0</v>
      </c>
      <c r="AP670" s="411">
        <v>0</v>
      </c>
      <c r="AQ670" s="411">
        <v>0</v>
      </c>
      <c r="AR670" s="412">
        <v>0</v>
      </c>
      <c r="AS670" s="411">
        <f t="shared" si="205"/>
        <v>0</v>
      </c>
      <c r="AT670" s="411">
        <f t="shared" si="206"/>
        <v>0</v>
      </c>
      <c r="AU670" s="411">
        <f t="shared" si="207"/>
        <v>0</v>
      </c>
      <c r="AV670" s="411">
        <f t="shared" si="208"/>
        <v>0</v>
      </c>
      <c r="AW670" s="411">
        <v>0</v>
      </c>
      <c r="AX670" s="411">
        <v>0</v>
      </c>
      <c r="AY670" s="411">
        <v>0</v>
      </c>
      <c r="AZ670" s="411">
        <v>0</v>
      </c>
      <c r="BA670" s="411">
        <v>0</v>
      </c>
      <c r="BB670" s="411">
        <v>0</v>
      </c>
      <c r="BC670" s="411">
        <v>0</v>
      </c>
      <c r="BD670" s="411">
        <v>0</v>
      </c>
      <c r="BE670" s="411">
        <v>0</v>
      </c>
      <c r="BF670" s="411">
        <v>0</v>
      </c>
      <c r="BG670" s="411">
        <v>0</v>
      </c>
      <c r="BH670" s="412">
        <v>0</v>
      </c>
      <c r="BI670" s="411">
        <f t="shared" si="209"/>
        <v>0</v>
      </c>
      <c r="BJ670" s="411">
        <v>0</v>
      </c>
      <c r="BK670" s="411">
        <v>0</v>
      </c>
      <c r="BL670" s="411">
        <v>0</v>
      </c>
      <c r="BM670" s="411">
        <v>0</v>
      </c>
      <c r="BN670" s="411">
        <v>0</v>
      </c>
      <c r="BO670" s="411">
        <v>0</v>
      </c>
      <c r="BP670" s="411">
        <v>0</v>
      </c>
      <c r="BQ670" s="411">
        <v>0</v>
      </c>
      <c r="BR670" s="411">
        <v>0</v>
      </c>
      <c r="BS670" s="411">
        <v>0</v>
      </c>
      <c r="BT670" s="411">
        <v>0</v>
      </c>
      <c r="BU670" s="412">
        <v>0</v>
      </c>
      <c r="BV670" s="411">
        <f t="shared" si="210"/>
        <v>0</v>
      </c>
      <c r="BW670" s="411">
        <v>0</v>
      </c>
      <c r="BX670" s="411">
        <v>0</v>
      </c>
      <c r="BY670" s="411">
        <v>0</v>
      </c>
      <c r="BZ670" s="411">
        <v>0</v>
      </c>
      <c r="CA670" s="411">
        <v>0</v>
      </c>
      <c r="CB670" s="411">
        <v>0</v>
      </c>
      <c r="CC670" s="411">
        <v>0</v>
      </c>
      <c r="CD670" s="411">
        <v>0</v>
      </c>
      <c r="CE670" s="411">
        <v>0</v>
      </c>
      <c r="CF670" s="411">
        <v>0</v>
      </c>
      <c r="CG670" s="411">
        <v>0</v>
      </c>
      <c r="CH670" s="412">
        <v>0</v>
      </c>
      <c r="CI670" s="411">
        <f t="shared" si="211"/>
        <v>0</v>
      </c>
      <c r="CJ670" s="411">
        <v>0</v>
      </c>
      <c r="CK670" s="411">
        <v>0</v>
      </c>
      <c r="CL670" s="411">
        <v>0</v>
      </c>
      <c r="CM670" s="411">
        <v>0</v>
      </c>
      <c r="CN670" s="411">
        <v>0</v>
      </c>
      <c r="CO670" s="411">
        <v>0</v>
      </c>
      <c r="CP670" s="411">
        <v>0</v>
      </c>
      <c r="CQ670" s="411">
        <v>0</v>
      </c>
      <c r="CR670" s="411">
        <v>0</v>
      </c>
      <c r="CS670" s="411">
        <v>0</v>
      </c>
      <c r="CT670" s="411">
        <v>0</v>
      </c>
      <c r="CU670" s="412">
        <v>0</v>
      </c>
      <c r="CV670" s="411">
        <f t="shared" si="212"/>
        <v>0</v>
      </c>
      <c r="CW670" s="411">
        <v>0</v>
      </c>
      <c r="CX670" s="411">
        <v>0</v>
      </c>
      <c r="CY670" s="411">
        <v>0</v>
      </c>
      <c r="CZ670" s="411">
        <v>0</v>
      </c>
      <c r="DA670" s="411">
        <v>0</v>
      </c>
      <c r="DB670" s="411">
        <v>0</v>
      </c>
      <c r="DC670" s="411">
        <v>0</v>
      </c>
      <c r="DD670" s="411">
        <v>0</v>
      </c>
      <c r="DE670" s="411">
        <v>0</v>
      </c>
      <c r="DF670" s="411">
        <v>0</v>
      </c>
      <c r="DG670" s="411">
        <v>0</v>
      </c>
      <c r="DH670" s="412">
        <v>0</v>
      </c>
      <c r="DI670" s="411">
        <f t="shared" si="213"/>
        <v>0</v>
      </c>
      <c r="DJ670" s="411">
        <v>0</v>
      </c>
      <c r="DK670" s="411">
        <v>0</v>
      </c>
      <c r="DL670" s="411">
        <v>0</v>
      </c>
      <c r="DM670" s="411">
        <v>0</v>
      </c>
      <c r="DN670" s="411">
        <v>0</v>
      </c>
      <c r="DO670" s="411">
        <v>0</v>
      </c>
      <c r="DP670" s="411">
        <v>0</v>
      </c>
      <c r="DQ670" s="411">
        <v>0</v>
      </c>
      <c r="DR670" s="411">
        <v>0</v>
      </c>
      <c r="DS670" s="411">
        <v>0</v>
      </c>
      <c r="DT670" s="411">
        <v>0</v>
      </c>
      <c r="DU670" s="412">
        <v>0</v>
      </c>
      <c r="DV670" s="411">
        <f t="shared" si="214"/>
        <v>0</v>
      </c>
      <c r="DW670" s="412">
        <v>0</v>
      </c>
      <c r="DX670" s="412">
        <v>0</v>
      </c>
      <c r="DY670" s="412">
        <v>0</v>
      </c>
      <c r="DZ670" s="412">
        <v>0</v>
      </c>
      <c r="EA670" s="412">
        <v>0</v>
      </c>
      <c r="EB670" s="412">
        <v>0</v>
      </c>
      <c r="EC670" s="412">
        <v>0</v>
      </c>
      <c r="ED670" s="412">
        <v>0</v>
      </c>
      <c r="EE670" s="412">
        <v>0</v>
      </c>
      <c r="EF670" s="412">
        <v>0</v>
      </c>
      <c r="EG670" s="412">
        <v>0</v>
      </c>
      <c r="EH670" s="412">
        <v>0</v>
      </c>
      <c r="EI670" s="411">
        <f t="shared" si="215"/>
        <v>0</v>
      </c>
      <c r="EK670" s="411">
        <f t="shared" si="216"/>
        <v>48</v>
      </c>
      <c r="EL670" s="7">
        <f t="shared" si="217"/>
        <v>-48</v>
      </c>
    </row>
    <row r="671" spans="1:142">
      <c r="A671" s="365" t="str">
        <f t="shared" si="199"/>
        <v xml:space="preserve"> 116</v>
      </c>
      <c r="B671" s="370" t="s">
        <v>957</v>
      </c>
      <c r="C671" s="370" t="s">
        <v>1216</v>
      </c>
      <c r="D671" s="411">
        <v>259</v>
      </c>
      <c r="E671" s="411">
        <v>258</v>
      </c>
      <c r="F671" s="411">
        <v>258</v>
      </c>
      <c r="G671" s="411">
        <v>256</v>
      </c>
      <c r="H671" s="411">
        <v>256</v>
      </c>
      <c r="I671" s="411">
        <v>254</v>
      </c>
      <c r="J671" s="411">
        <v>254</v>
      </c>
      <c r="K671" s="411">
        <v>249</v>
      </c>
      <c r="L671" s="411">
        <v>247</v>
      </c>
      <c r="M671" s="411">
        <v>243</v>
      </c>
      <c r="N671" s="411">
        <v>242</v>
      </c>
      <c r="O671" s="412">
        <v>240</v>
      </c>
      <c r="P671" s="411">
        <f t="shared" si="200"/>
        <v>3016</v>
      </c>
      <c r="Q671" s="411">
        <f t="shared" si="201"/>
        <v>1786.8064516129032</v>
      </c>
      <c r="R671" s="411">
        <f t="shared" si="202"/>
        <v>436.05561735261404</v>
      </c>
      <c r="S671" s="411">
        <f t="shared" si="203"/>
        <v>793.13793103448279</v>
      </c>
      <c r="T671" s="411">
        <v>0</v>
      </c>
      <c r="U671" s="411">
        <v>0</v>
      </c>
      <c r="V671" s="411">
        <v>0</v>
      </c>
      <c r="W671" s="411">
        <v>0</v>
      </c>
      <c r="X671" s="411">
        <v>0</v>
      </c>
      <c r="Y671" s="411">
        <v>0</v>
      </c>
      <c r="Z671" s="411">
        <v>0</v>
      </c>
      <c r="AA671" s="411">
        <v>0</v>
      </c>
      <c r="AB671" s="411">
        <v>0</v>
      </c>
      <c r="AC671" s="411">
        <v>0</v>
      </c>
      <c r="AD671" s="411">
        <v>0</v>
      </c>
      <c r="AE671" s="412">
        <v>0</v>
      </c>
      <c r="AF671" s="411">
        <f t="shared" si="204"/>
        <v>0</v>
      </c>
      <c r="AG671" s="411">
        <v>0</v>
      </c>
      <c r="AH671" s="411">
        <v>0</v>
      </c>
      <c r="AI671" s="411">
        <v>0</v>
      </c>
      <c r="AJ671" s="411">
        <v>0</v>
      </c>
      <c r="AK671" s="411">
        <v>0</v>
      </c>
      <c r="AL671" s="411">
        <v>0</v>
      </c>
      <c r="AM671" s="411">
        <v>0</v>
      </c>
      <c r="AN671" s="411">
        <v>0</v>
      </c>
      <c r="AO671" s="411">
        <v>0</v>
      </c>
      <c r="AP671" s="411">
        <v>0</v>
      </c>
      <c r="AQ671" s="411">
        <v>0</v>
      </c>
      <c r="AR671" s="412">
        <v>0</v>
      </c>
      <c r="AS671" s="411">
        <f t="shared" si="205"/>
        <v>0</v>
      </c>
      <c r="AT671" s="411">
        <f t="shared" si="206"/>
        <v>0</v>
      </c>
      <c r="AU671" s="411">
        <f t="shared" si="207"/>
        <v>0</v>
      </c>
      <c r="AV671" s="411">
        <f t="shared" si="208"/>
        <v>0</v>
      </c>
      <c r="AW671" s="411">
        <v>0</v>
      </c>
      <c r="AX671" s="411">
        <v>0</v>
      </c>
      <c r="AY671" s="411">
        <v>0</v>
      </c>
      <c r="AZ671" s="411">
        <v>0</v>
      </c>
      <c r="BA671" s="411">
        <v>0</v>
      </c>
      <c r="BB671" s="411">
        <v>0</v>
      </c>
      <c r="BC671" s="411">
        <v>0</v>
      </c>
      <c r="BD671" s="411">
        <v>0</v>
      </c>
      <c r="BE671" s="411">
        <v>0</v>
      </c>
      <c r="BF671" s="411">
        <v>0</v>
      </c>
      <c r="BG671" s="411">
        <v>0</v>
      </c>
      <c r="BH671" s="412">
        <v>0</v>
      </c>
      <c r="BI671" s="411">
        <f t="shared" si="209"/>
        <v>0</v>
      </c>
      <c r="BJ671" s="411">
        <v>0</v>
      </c>
      <c r="BK671" s="411">
        <v>0</v>
      </c>
      <c r="BL671" s="411">
        <v>0</v>
      </c>
      <c r="BM671" s="411">
        <v>0</v>
      </c>
      <c r="BN671" s="411">
        <v>0</v>
      </c>
      <c r="BO671" s="411">
        <v>0</v>
      </c>
      <c r="BP671" s="411">
        <v>0</v>
      </c>
      <c r="BQ671" s="411">
        <v>0</v>
      </c>
      <c r="BR671" s="411">
        <v>0</v>
      </c>
      <c r="BS671" s="411">
        <v>0</v>
      </c>
      <c r="BT671" s="411">
        <v>0</v>
      </c>
      <c r="BU671" s="412">
        <v>0</v>
      </c>
      <c r="BV671" s="411">
        <f t="shared" si="210"/>
        <v>0</v>
      </c>
      <c r="BW671" s="411">
        <v>0</v>
      </c>
      <c r="BX671" s="411">
        <v>0</v>
      </c>
      <c r="BY671" s="411">
        <v>0</v>
      </c>
      <c r="BZ671" s="411">
        <v>0</v>
      </c>
      <c r="CA671" s="411">
        <v>0</v>
      </c>
      <c r="CB671" s="411">
        <v>0</v>
      </c>
      <c r="CC671" s="411">
        <v>0</v>
      </c>
      <c r="CD671" s="411">
        <v>0</v>
      </c>
      <c r="CE671" s="411">
        <v>0</v>
      </c>
      <c r="CF671" s="411">
        <v>0</v>
      </c>
      <c r="CG671" s="411">
        <v>0</v>
      </c>
      <c r="CH671" s="412">
        <v>0</v>
      </c>
      <c r="CI671" s="411">
        <f t="shared" si="211"/>
        <v>0</v>
      </c>
      <c r="CJ671" s="411">
        <v>0</v>
      </c>
      <c r="CK671" s="411">
        <v>0</v>
      </c>
      <c r="CL671" s="411">
        <v>0</v>
      </c>
      <c r="CM671" s="411">
        <v>0</v>
      </c>
      <c r="CN671" s="411">
        <v>0</v>
      </c>
      <c r="CO671" s="411">
        <v>0</v>
      </c>
      <c r="CP671" s="411">
        <v>0</v>
      </c>
      <c r="CQ671" s="411">
        <v>0</v>
      </c>
      <c r="CR671" s="411">
        <v>0</v>
      </c>
      <c r="CS671" s="411">
        <v>0</v>
      </c>
      <c r="CT671" s="411">
        <v>0</v>
      </c>
      <c r="CU671" s="412">
        <v>0</v>
      </c>
      <c r="CV671" s="411">
        <f t="shared" si="212"/>
        <v>0</v>
      </c>
      <c r="CW671" s="411">
        <v>0</v>
      </c>
      <c r="CX671" s="411">
        <v>0</v>
      </c>
      <c r="CY671" s="411">
        <v>0</v>
      </c>
      <c r="CZ671" s="411">
        <v>0</v>
      </c>
      <c r="DA671" s="411">
        <v>0</v>
      </c>
      <c r="DB671" s="411">
        <v>0</v>
      </c>
      <c r="DC671" s="411">
        <v>0</v>
      </c>
      <c r="DD671" s="411">
        <v>0</v>
      </c>
      <c r="DE671" s="411">
        <v>0</v>
      </c>
      <c r="DF671" s="411">
        <v>0</v>
      </c>
      <c r="DG671" s="411">
        <v>0</v>
      </c>
      <c r="DH671" s="412">
        <v>0</v>
      </c>
      <c r="DI671" s="411">
        <f t="shared" si="213"/>
        <v>0</v>
      </c>
      <c r="DJ671" s="411">
        <v>0</v>
      </c>
      <c r="DK671" s="411">
        <v>0</v>
      </c>
      <c r="DL671" s="411">
        <v>0</v>
      </c>
      <c r="DM671" s="411">
        <v>0</v>
      </c>
      <c r="DN671" s="411">
        <v>0</v>
      </c>
      <c r="DO671" s="411">
        <v>0</v>
      </c>
      <c r="DP671" s="411">
        <v>0</v>
      </c>
      <c r="DQ671" s="411">
        <v>0</v>
      </c>
      <c r="DR671" s="411">
        <v>0</v>
      </c>
      <c r="DS671" s="411">
        <v>0</v>
      </c>
      <c r="DT671" s="411">
        <v>0</v>
      </c>
      <c r="DU671" s="412">
        <v>0</v>
      </c>
      <c r="DV671" s="411">
        <f t="shared" si="214"/>
        <v>0</v>
      </c>
      <c r="DW671" s="412">
        <v>0</v>
      </c>
      <c r="DX671" s="412">
        <v>0</v>
      </c>
      <c r="DY671" s="412">
        <v>0</v>
      </c>
      <c r="DZ671" s="412">
        <v>0</v>
      </c>
      <c r="EA671" s="412">
        <v>0</v>
      </c>
      <c r="EB671" s="412">
        <v>0</v>
      </c>
      <c r="EC671" s="412">
        <v>0</v>
      </c>
      <c r="ED671" s="412">
        <v>0</v>
      </c>
      <c r="EE671" s="412">
        <v>0</v>
      </c>
      <c r="EF671" s="412">
        <v>0</v>
      </c>
      <c r="EG671" s="412">
        <v>0</v>
      </c>
      <c r="EH671" s="412">
        <v>0</v>
      </c>
      <c r="EI671" s="411">
        <f t="shared" si="215"/>
        <v>0</v>
      </c>
      <c r="EK671" s="411">
        <f t="shared" si="216"/>
        <v>3016</v>
      </c>
      <c r="EL671" s="7">
        <f t="shared" si="217"/>
        <v>-3016</v>
      </c>
    </row>
    <row r="672" spans="1:142">
      <c r="A672" s="365" t="str">
        <f t="shared" si="199"/>
        <v xml:space="preserve"> 116</v>
      </c>
      <c r="B672" s="370" t="s">
        <v>957</v>
      </c>
      <c r="C672" s="370" t="s">
        <v>1202</v>
      </c>
      <c r="D672" s="411">
        <v>0</v>
      </c>
      <c r="E672" s="411">
        <v>0</v>
      </c>
      <c r="F672" s="411">
        <v>1</v>
      </c>
      <c r="G672" s="411">
        <v>0</v>
      </c>
      <c r="H672" s="411">
        <v>0</v>
      </c>
      <c r="I672" s="411">
        <v>1</v>
      </c>
      <c r="J672" s="411">
        <v>0</v>
      </c>
      <c r="K672" s="411">
        <v>0</v>
      </c>
      <c r="L672" s="411">
        <v>2</v>
      </c>
      <c r="M672" s="411">
        <v>1</v>
      </c>
      <c r="N672" s="411">
        <v>0</v>
      </c>
      <c r="O672" s="412">
        <v>0</v>
      </c>
      <c r="P672" s="411">
        <f t="shared" si="200"/>
        <v>5</v>
      </c>
      <c r="Q672" s="411">
        <f t="shared" si="201"/>
        <v>2</v>
      </c>
      <c r="R672" s="411">
        <f t="shared" si="202"/>
        <v>1.4482758620689655</v>
      </c>
      <c r="S672" s="411">
        <f t="shared" si="203"/>
        <v>1.5517241379310345</v>
      </c>
      <c r="T672" s="411">
        <v>0</v>
      </c>
      <c r="U672" s="411">
        <v>0</v>
      </c>
      <c r="V672" s="411">
        <v>0</v>
      </c>
      <c r="W672" s="411">
        <v>0</v>
      </c>
      <c r="X672" s="411">
        <v>0</v>
      </c>
      <c r="Y672" s="411">
        <v>0</v>
      </c>
      <c r="Z672" s="411">
        <v>0</v>
      </c>
      <c r="AA672" s="411">
        <v>0</v>
      </c>
      <c r="AB672" s="411">
        <v>0</v>
      </c>
      <c r="AC672" s="411">
        <v>0</v>
      </c>
      <c r="AD672" s="411">
        <v>0</v>
      </c>
      <c r="AE672" s="412">
        <v>0</v>
      </c>
      <c r="AF672" s="411">
        <f t="shared" si="204"/>
        <v>0</v>
      </c>
      <c r="AG672" s="411">
        <v>0</v>
      </c>
      <c r="AH672" s="411">
        <v>0</v>
      </c>
      <c r="AI672" s="411">
        <v>0</v>
      </c>
      <c r="AJ672" s="411">
        <v>0</v>
      </c>
      <c r="AK672" s="411">
        <v>0</v>
      </c>
      <c r="AL672" s="411">
        <v>0</v>
      </c>
      <c r="AM672" s="411">
        <v>0</v>
      </c>
      <c r="AN672" s="411">
        <v>0</v>
      </c>
      <c r="AO672" s="411">
        <v>0</v>
      </c>
      <c r="AP672" s="411">
        <v>0</v>
      </c>
      <c r="AQ672" s="411">
        <v>0</v>
      </c>
      <c r="AR672" s="412">
        <v>0</v>
      </c>
      <c r="AS672" s="411">
        <f t="shared" si="205"/>
        <v>0</v>
      </c>
      <c r="AT672" s="411">
        <f t="shared" si="206"/>
        <v>0</v>
      </c>
      <c r="AU672" s="411">
        <f t="shared" si="207"/>
        <v>0</v>
      </c>
      <c r="AV672" s="411">
        <f t="shared" si="208"/>
        <v>0</v>
      </c>
      <c r="AW672" s="411">
        <v>0</v>
      </c>
      <c r="AX672" s="411">
        <v>0</v>
      </c>
      <c r="AY672" s="411">
        <v>0</v>
      </c>
      <c r="AZ672" s="411">
        <v>0</v>
      </c>
      <c r="BA672" s="411">
        <v>0</v>
      </c>
      <c r="BB672" s="411">
        <v>0</v>
      </c>
      <c r="BC672" s="411">
        <v>0</v>
      </c>
      <c r="BD672" s="411">
        <v>0</v>
      </c>
      <c r="BE672" s="411">
        <v>0</v>
      </c>
      <c r="BF672" s="411">
        <v>0</v>
      </c>
      <c r="BG672" s="411">
        <v>0</v>
      </c>
      <c r="BH672" s="412">
        <v>0</v>
      </c>
      <c r="BI672" s="411">
        <f t="shared" si="209"/>
        <v>0</v>
      </c>
      <c r="BJ672" s="411">
        <v>0</v>
      </c>
      <c r="BK672" s="411">
        <v>0</v>
      </c>
      <c r="BL672" s="411">
        <v>0</v>
      </c>
      <c r="BM672" s="411">
        <v>0</v>
      </c>
      <c r="BN672" s="411">
        <v>0</v>
      </c>
      <c r="BO672" s="411">
        <v>0</v>
      </c>
      <c r="BP672" s="411">
        <v>0</v>
      </c>
      <c r="BQ672" s="411">
        <v>0</v>
      </c>
      <c r="BR672" s="411">
        <v>0</v>
      </c>
      <c r="BS672" s="411">
        <v>0</v>
      </c>
      <c r="BT672" s="411">
        <v>0</v>
      </c>
      <c r="BU672" s="412">
        <v>0</v>
      </c>
      <c r="BV672" s="411">
        <f t="shared" si="210"/>
        <v>0</v>
      </c>
      <c r="BW672" s="411">
        <v>0</v>
      </c>
      <c r="BX672" s="411">
        <v>0</v>
      </c>
      <c r="BY672" s="411">
        <v>0</v>
      </c>
      <c r="BZ672" s="411">
        <v>0</v>
      </c>
      <c r="CA672" s="411">
        <v>0</v>
      </c>
      <c r="CB672" s="411">
        <v>0</v>
      </c>
      <c r="CC672" s="411">
        <v>0</v>
      </c>
      <c r="CD672" s="411">
        <v>0</v>
      </c>
      <c r="CE672" s="411">
        <v>0</v>
      </c>
      <c r="CF672" s="411">
        <v>0</v>
      </c>
      <c r="CG672" s="411">
        <v>0</v>
      </c>
      <c r="CH672" s="412">
        <v>0</v>
      </c>
      <c r="CI672" s="411">
        <f t="shared" si="211"/>
        <v>0</v>
      </c>
      <c r="CJ672" s="411">
        <v>0</v>
      </c>
      <c r="CK672" s="411">
        <v>0</v>
      </c>
      <c r="CL672" s="411">
        <v>0</v>
      </c>
      <c r="CM672" s="411">
        <v>0</v>
      </c>
      <c r="CN672" s="411">
        <v>0</v>
      </c>
      <c r="CO672" s="411">
        <v>0</v>
      </c>
      <c r="CP672" s="411">
        <v>0</v>
      </c>
      <c r="CQ672" s="411">
        <v>0</v>
      </c>
      <c r="CR672" s="411">
        <v>0</v>
      </c>
      <c r="CS672" s="411">
        <v>0</v>
      </c>
      <c r="CT672" s="411">
        <v>0</v>
      </c>
      <c r="CU672" s="412">
        <v>0</v>
      </c>
      <c r="CV672" s="411">
        <f t="shared" si="212"/>
        <v>0</v>
      </c>
      <c r="CW672" s="411">
        <v>0</v>
      </c>
      <c r="CX672" s="411">
        <v>0</v>
      </c>
      <c r="CY672" s="411">
        <v>0</v>
      </c>
      <c r="CZ672" s="411">
        <v>0</v>
      </c>
      <c r="DA672" s="411">
        <v>0</v>
      </c>
      <c r="DB672" s="411">
        <v>0</v>
      </c>
      <c r="DC672" s="411">
        <v>0</v>
      </c>
      <c r="DD672" s="411">
        <v>0</v>
      </c>
      <c r="DE672" s="411">
        <v>0</v>
      </c>
      <c r="DF672" s="411">
        <v>0</v>
      </c>
      <c r="DG672" s="411">
        <v>0</v>
      </c>
      <c r="DH672" s="412">
        <v>0</v>
      </c>
      <c r="DI672" s="411">
        <f t="shared" si="213"/>
        <v>0</v>
      </c>
      <c r="DJ672" s="411">
        <v>0</v>
      </c>
      <c r="DK672" s="411">
        <v>0</v>
      </c>
      <c r="DL672" s="411">
        <v>0</v>
      </c>
      <c r="DM672" s="411">
        <v>0</v>
      </c>
      <c r="DN672" s="411">
        <v>0</v>
      </c>
      <c r="DO672" s="411">
        <v>0</v>
      </c>
      <c r="DP672" s="411">
        <v>0</v>
      </c>
      <c r="DQ672" s="411">
        <v>0</v>
      </c>
      <c r="DR672" s="411">
        <v>0</v>
      </c>
      <c r="DS672" s="411">
        <v>0</v>
      </c>
      <c r="DT672" s="411">
        <v>0</v>
      </c>
      <c r="DU672" s="412">
        <v>0</v>
      </c>
      <c r="DV672" s="411">
        <f t="shared" si="214"/>
        <v>0</v>
      </c>
      <c r="DW672" s="412">
        <v>0</v>
      </c>
      <c r="DX672" s="412">
        <v>0</v>
      </c>
      <c r="DY672" s="412">
        <v>0</v>
      </c>
      <c r="DZ672" s="412">
        <v>0</v>
      </c>
      <c r="EA672" s="412">
        <v>0</v>
      </c>
      <c r="EB672" s="412">
        <v>0</v>
      </c>
      <c r="EC672" s="412">
        <v>0</v>
      </c>
      <c r="ED672" s="412">
        <v>0</v>
      </c>
      <c r="EE672" s="412">
        <v>0</v>
      </c>
      <c r="EF672" s="412">
        <v>0</v>
      </c>
      <c r="EG672" s="412">
        <v>0</v>
      </c>
      <c r="EH672" s="412">
        <v>0</v>
      </c>
      <c r="EI672" s="411">
        <f t="shared" si="215"/>
        <v>0</v>
      </c>
      <c r="EK672" s="411">
        <f t="shared" si="216"/>
        <v>5</v>
      </c>
      <c r="EL672" s="7">
        <f t="shared" si="217"/>
        <v>-5</v>
      </c>
    </row>
    <row r="673" spans="1:142">
      <c r="A673" s="365" t="str">
        <f t="shared" si="199"/>
        <v xml:space="preserve"> 116</v>
      </c>
      <c r="B673" s="370" t="s">
        <v>957</v>
      </c>
      <c r="C673" s="370" t="s">
        <v>1203</v>
      </c>
      <c r="D673" s="411">
        <v>0</v>
      </c>
      <c r="E673" s="411">
        <v>0</v>
      </c>
      <c r="F673" s="411">
        <v>0</v>
      </c>
      <c r="G673" s="411">
        <v>0</v>
      </c>
      <c r="H673" s="411">
        <v>1</v>
      </c>
      <c r="I673" s="411">
        <v>0</v>
      </c>
      <c r="J673" s="411">
        <v>0</v>
      </c>
      <c r="K673" s="411">
        <v>1</v>
      </c>
      <c r="L673" s="411">
        <v>2</v>
      </c>
      <c r="M673" s="411">
        <v>0</v>
      </c>
      <c r="N673" s="411">
        <v>1</v>
      </c>
      <c r="O673" s="412">
        <v>0</v>
      </c>
      <c r="P673" s="411">
        <f t="shared" si="200"/>
        <v>5</v>
      </c>
      <c r="Q673" s="411">
        <f t="shared" si="201"/>
        <v>1</v>
      </c>
      <c r="R673" s="411">
        <f t="shared" si="202"/>
        <v>2.4482758620689653</v>
      </c>
      <c r="S673" s="411">
        <f t="shared" si="203"/>
        <v>1.5517241379310345</v>
      </c>
      <c r="T673" s="411">
        <v>0</v>
      </c>
      <c r="U673" s="411">
        <v>0</v>
      </c>
      <c r="V673" s="411">
        <v>0</v>
      </c>
      <c r="W673" s="411">
        <v>0</v>
      </c>
      <c r="X673" s="411">
        <v>0</v>
      </c>
      <c r="Y673" s="411">
        <v>0</v>
      </c>
      <c r="Z673" s="411">
        <v>0</v>
      </c>
      <c r="AA673" s="411">
        <v>0</v>
      </c>
      <c r="AB673" s="411">
        <v>0</v>
      </c>
      <c r="AC673" s="411">
        <v>0</v>
      </c>
      <c r="AD673" s="411">
        <v>0</v>
      </c>
      <c r="AE673" s="412">
        <v>0</v>
      </c>
      <c r="AF673" s="411">
        <f t="shared" si="204"/>
        <v>0</v>
      </c>
      <c r="AG673" s="411">
        <v>0</v>
      </c>
      <c r="AH673" s="411">
        <v>0</v>
      </c>
      <c r="AI673" s="411">
        <v>0</v>
      </c>
      <c r="AJ673" s="411">
        <v>0</v>
      </c>
      <c r="AK673" s="411">
        <v>0</v>
      </c>
      <c r="AL673" s="411">
        <v>0</v>
      </c>
      <c r="AM673" s="411">
        <v>0</v>
      </c>
      <c r="AN673" s="411">
        <v>0</v>
      </c>
      <c r="AO673" s="411">
        <v>0</v>
      </c>
      <c r="AP673" s="411">
        <v>0</v>
      </c>
      <c r="AQ673" s="411">
        <v>0</v>
      </c>
      <c r="AR673" s="412">
        <v>0</v>
      </c>
      <c r="AS673" s="411">
        <f t="shared" si="205"/>
        <v>0</v>
      </c>
      <c r="AT673" s="411">
        <f t="shared" si="206"/>
        <v>0</v>
      </c>
      <c r="AU673" s="411">
        <f t="shared" si="207"/>
        <v>0</v>
      </c>
      <c r="AV673" s="411">
        <f t="shared" si="208"/>
        <v>0</v>
      </c>
      <c r="AW673" s="411">
        <v>0</v>
      </c>
      <c r="AX673" s="411">
        <v>0</v>
      </c>
      <c r="AY673" s="411">
        <v>0</v>
      </c>
      <c r="AZ673" s="411">
        <v>0</v>
      </c>
      <c r="BA673" s="411">
        <v>0</v>
      </c>
      <c r="BB673" s="411">
        <v>0</v>
      </c>
      <c r="BC673" s="411">
        <v>0</v>
      </c>
      <c r="BD673" s="411">
        <v>0</v>
      </c>
      <c r="BE673" s="411">
        <v>0</v>
      </c>
      <c r="BF673" s="411">
        <v>0</v>
      </c>
      <c r="BG673" s="411">
        <v>0</v>
      </c>
      <c r="BH673" s="412">
        <v>0</v>
      </c>
      <c r="BI673" s="411">
        <f t="shared" si="209"/>
        <v>0</v>
      </c>
      <c r="BJ673" s="411">
        <v>0</v>
      </c>
      <c r="BK673" s="411">
        <v>0</v>
      </c>
      <c r="BL673" s="411">
        <v>0</v>
      </c>
      <c r="BM673" s="411">
        <v>0</v>
      </c>
      <c r="BN673" s="411">
        <v>0</v>
      </c>
      <c r="BO673" s="411">
        <v>0</v>
      </c>
      <c r="BP673" s="411">
        <v>0</v>
      </c>
      <c r="BQ673" s="411">
        <v>0</v>
      </c>
      <c r="BR673" s="411">
        <v>0</v>
      </c>
      <c r="BS673" s="411">
        <v>0</v>
      </c>
      <c r="BT673" s="411">
        <v>0</v>
      </c>
      <c r="BU673" s="412">
        <v>0</v>
      </c>
      <c r="BV673" s="411">
        <f t="shared" si="210"/>
        <v>0</v>
      </c>
      <c r="BW673" s="411">
        <v>0</v>
      </c>
      <c r="BX673" s="411">
        <v>0</v>
      </c>
      <c r="BY673" s="411">
        <v>0</v>
      </c>
      <c r="BZ673" s="411">
        <v>0</v>
      </c>
      <c r="CA673" s="411">
        <v>0</v>
      </c>
      <c r="CB673" s="411">
        <v>0</v>
      </c>
      <c r="CC673" s="411">
        <v>0</v>
      </c>
      <c r="CD673" s="411">
        <v>0</v>
      </c>
      <c r="CE673" s="411">
        <v>0</v>
      </c>
      <c r="CF673" s="411">
        <v>0</v>
      </c>
      <c r="CG673" s="411">
        <v>0</v>
      </c>
      <c r="CH673" s="412">
        <v>0</v>
      </c>
      <c r="CI673" s="411">
        <f t="shared" si="211"/>
        <v>0</v>
      </c>
      <c r="CJ673" s="411">
        <v>0</v>
      </c>
      <c r="CK673" s="411">
        <v>0</v>
      </c>
      <c r="CL673" s="411">
        <v>0</v>
      </c>
      <c r="CM673" s="411">
        <v>0</v>
      </c>
      <c r="CN673" s="411">
        <v>0</v>
      </c>
      <c r="CO673" s="411">
        <v>0</v>
      </c>
      <c r="CP673" s="411">
        <v>0</v>
      </c>
      <c r="CQ673" s="411">
        <v>0</v>
      </c>
      <c r="CR673" s="411">
        <v>0</v>
      </c>
      <c r="CS673" s="411">
        <v>0</v>
      </c>
      <c r="CT673" s="411">
        <v>0</v>
      </c>
      <c r="CU673" s="412">
        <v>0</v>
      </c>
      <c r="CV673" s="411">
        <f t="shared" si="212"/>
        <v>0</v>
      </c>
      <c r="CW673" s="411">
        <v>0</v>
      </c>
      <c r="CX673" s="411">
        <v>0</v>
      </c>
      <c r="CY673" s="411">
        <v>0</v>
      </c>
      <c r="CZ673" s="411">
        <v>0</v>
      </c>
      <c r="DA673" s="411">
        <v>0</v>
      </c>
      <c r="DB673" s="411">
        <v>0</v>
      </c>
      <c r="DC673" s="411">
        <v>0</v>
      </c>
      <c r="DD673" s="411">
        <v>0</v>
      </c>
      <c r="DE673" s="411">
        <v>0</v>
      </c>
      <c r="DF673" s="411">
        <v>0</v>
      </c>
      <c r="DG673" s="411">
        <v>0</v>
      </c>
      <c r="DH673" s="412">
        <v>0</v>
      </c>
      <c r="DI673" s="411">
        <f t="shared" si="213"/>
        <v>0</v>
      </c>
      <c r="DJ673" s="411">
        <v>0</v>
      </c>
      <c r="DK673" s="411">
        <v>0</v>
      </c>
      <c r="DL673" s="411">
        <v>0</v>
      </c>
      <c r="DM673" s="411">
        <v>0</v>
      </c>
      <c r="DN673" s="411">
        <v>0</v>
      </c>
      <c r="DO673" s="411">
        <v>0</v>
      </c>
      <c r="DP673" s="411">
        <v>0</v>
      </c>
      <c r="DQ673" s="411">
        <v>0</v>
      </c>
      <c r="DR673" s="411">
        <v>0</v>
      </c>
      <c r="DS673" s="411">
        <v>0</v>
      </c>
      <c r="DT673" s="411">
        <v>0</v>
      </c>
      <c r="DU673" s="412">
        <v>0</v>
      </c>
      <c r="DV673" s="411">
        <f t="shared" si="214"/>
        <v>0</v>
      </c>
      <c r="DW673" s="412">
        <v>0</v>
      </c>
      <c r="DX673" s="412">
        <v>0</v>
      </c>
      <c r="DY673" s="412">
        <v>0</v>
      </c>
      <c r="DZ673" s="412">
        <v>0</v>
      </c>
      <c r="EA673" s="412">
        <v>0</v>
      </c>
      <c r="EB673" s="412">
        <v>0</v>
      </c>
      <c r="EC673" s="412">
        <v>0</v>
      </c>
      <c r="ED673" s="412">
        <v>0</v>
      </c>
      <c r="EE673" s="412">
        <v>0</v>
      </c>
      <c r="EF673" s="412">
        <v>0</v>
      </c>
      <c r="EG673" s="412">
        <v>0</v>
      </c>
      <c r="EH673" s="412">
        <v>0</v>
      </c>
      <c r="EI673" s="411">
        <f t="shared" si="215"/>
        <v>0</v>
      </c>
      <c r="EK673" s="411">
        <f t="shared" si="216"/>
        <v>5</v>
      </c>
      <c r="EL673" s="7">
        <f t="shared" si="217"/>
        <v>-5</v>
      </c>
    </row>
    <row r="674" spans="1:142">
      <c r="A674" s="365" t="str">
        <f t="shared" si="199"/>
        <v xml:space="preserve"> 116</v>
      </c>
      <c r="B674" s="370" t="s">
        <v>957</v>
      </c>
      <c r="C674" s="370" t="s">
        <v>1205</v>
      </c>
      <c r="D674" s="411">
        <v>0</v>
      </c>
      <c r="E674" s="411">
        <v>0</v>
      </c>
      <c r="F674" s="411">
        <v>2</v>
      </c>
      <c r="G674" s="411">
        <v>0</v>
      </c>
      <c r="H674" s="411">
        <v>0</v>
      </c>
      <c r="I674" s="411">
        <v>1</v>
      </c>
      <c r="J674" s="411">
        <v>0</v>
      </c>
      <c r="K674" s="411">
        <v>0</v>
      </c>
      <c r="L674" s="411">
        <v>2</v>
      </c>
      <c r="M674" s="411">
        <v>1</v>
      </c>
      <c r="N674" s="411">
        <v>0</v>
      </c>
      <c r="O674" s="412">
        <v>0</v>
      </c>
      <c r="P674" s="411">
        <f t="shared" si="200"/>
        <v>6</v>
      </c>
      <c r="Q674" s="411">
        <f t="shared" si="201"/>
        <v>3</v>
      </c>
      <c r="R674" s="411">
        <f t="shared" si="202"/>
        <v>1.4482758620689655</v>
      </c>
      <c r="S674" s="411">
        <f t="shared" si="203"/>
        <v>1.5517241379310345</v>
      </c>
      <c r="T674" s="411">
        <v>0</v>
      </c>
      <c r="U674" s="411">
        <v>0</v>
      </c>
      <c r="V674" s="411">
        <v>0</v>
      </c>
      <c r="W674" s="411">
        <v>0</v>
      </c>
      <c r="X674" s="411">
        <v>0</v>
      </c>
      <c r="Y674" s="411">
        <v>0</v>
      </c>
      <c r="Z674" s="411">
        <v>0</v>
      </c>
      <c r="AA674" s="411">
        <v>0</v>
      </c>
      <c r="AB674" s="411">
        <v>0</v>
      </c>
      <c r="AC674" s="411">
        <v>0</v>
      </c>
      <c r="AD674" s="411">
        <v>0</v>
      </c>
      <c r="AE674" s="412">
        <v>0</v>
      </c>
      <c r="AF674" s="411">
        <f t="shared" si="204"/>
        <v>0</v>
      </c>
      <c r="AG674" s="411">
        <v>0</v>
      </c>
      <c r="AH674" s="411">
        <v>0</v>
      </c>
      <c r="AI674" s="411">
        <v>0</v>
      </c>
      <c r="AJ674" s="411">
        <v>0</v>
      </c>
      <c r="AK674" s="411">
        <v>0</v>
      </c>
      <c r="AL674" s="411">
        <v>0</v>
      </c>
      <c r="AM674" s="411">
        <v>0</v>
      </c>
      <c r="AN674" s="411">
        <v>0</v>
      </c>
      <c r="AO674" s="411">
        <v>0</v>
      </c>
      <c r="AP674" s="411">
        <v>0</v>
      </c>
      <c r="AQ674" s="411">
        <v>0</v>
      </c>
      <c r="AR674" s="412">
        <v>0</v>
      </c>
      <c r="AS674" s="411">
        <f t="shared" si="205"/>
        <v>0</v>
      </c>
      <c r="AT674" s="411">
        <f t="shared" si="206"/>
        <v>0</v>
      </c>
      <c r="AU674" s="411">
        <f t="shared" si="207"/>
        <v>0</v>
      </c>
      <c r="AV674" s="411">
        <f t="shared" si="208"/>
        <v>0</v>
      </c>
      <c r="AW674" s="411">
        <v>0</v>
      </c>
      <c r="AX674" s="411">
        <v>0</v>
      </c>
      <c r="AY674" s="411">
        <v>0</v>
      </c>
      <c r="AZ674" s="411">
        <v>0</v>
      </c>
      <c r="BA674" s="411">
        <v>0</v>
      </c>
      <c r="BB674" s="411">
        <v>0</v>
      </c>
      <c r="BC674" s="411">
        <v>0</v>
      </c>
      <c r="BD674" s="411">
        <v>0</v>
      </c>
      <c r="BE674" s="411">
        <v>0</v>
      </c>
      <c r="BF674" s="411">
        <v>0</v>
      </c>
      <c r="BG674" s="411">
        <v>0</v>
      </c>
      <c r="BH674" s="412">
        <v>0</v>
      </c>
      <c r="BI674" s="411">
        <f t="shared" si="209"/>
        <v>0</v>
      </c>
      <c r="BJ674" s="411">
        <v>0</v>
      </c>
      <c r="BK674" s="411">
        <v>0</v>
      </c>
      <c r="BL674" s="411">
        <v>0</v>
      </c>
      <c r="BM674" s="411">
        <v>0</v>
      </c>
      <c r="BN674" s="411">
        <v>0</v>
      </c>
      <c r="BO674" s="411">
        <v>0</v>
      </c>
      <c r="BP674" s="411">
        <v>0</v>
      </c>
      <c r="BQ674" s="411">
        <v>0</v>
      </c>
      <c r="BR674" s="411">
        <v>0</v>
      </c>
      <c r="BS674" s="411">
        <v>0</v>
      </c>
      <c r="BT674" s="411">
        <v>0</v>
      </c>
      <c r="BU674" s="412">
        <v>0</v>
      </c>
      <c r="BV674" s="411">
        <f t="shared" si="210"/>
        <v>0</v>
      </c>
      <c r="BW674" s="411">
        <v>0</v>
      </c>
      <c r="BX674" s="411">
        <v>0</v>
      </c>
      <c r="BY674" s="411">
        <v>0</v>
      </c>
      <c r="BZ674" s="411">
        <v>0</v>
      </c>
      <c r="CA674" s="411">
        <v>0</v>
      </c>
      <c r="CB674" s="411">
        <v>0</v>
      </c>
      <c r="CC674" s="411">
        <v>0</v>
      </c>
      <c r="CD674" s="411">
        <v>0</v>
      </c>
      <c r="CE674" s="411">
        <v>0</v>
      </c>
      <c r="CF674" s="411">
        <v>0</v>
      </c>
      <c r="CG674" s="411">
        <v>0</v>
      </c>
      <c r="CH674" s="412">
        <v>0</v>
      </c>
      <c r="CI674" s="411">
        <f t="shared" si="211"/>
        <v>0</v>
      </c>
      <c r="CJ674" s="411">
        <v>0</v>
      </c>
      <c r="CK674" s="411">
        <v>0</v>
      </c>
      <c r="CL674" s="411">
        <v>0</v>
      </c>
      <c r="CM674" s="411">
        <v>0</v>
      </c>
      <c r="CN674" s="411">
        <v>0</v>
      </c>
      <c r="CO674" s="411">
        <v>0</v>
      </c>
      <c r="CP674" s="411">
        <v>0</v>
      </c>
      <c r="CQ674" s="411">
        <v>0</v>
      </c>
      <c r="CR674" s="411">
        <v>0</v>
      </c>
      <c r="CS674" s="411">
        <v>0</v>
      </c>
      <c r="CT674" s="411">
        <v>0</v>
      </c>
      <c r="CU674" s="412">
        <v>0</v>
      </c>
      <c r="CV674" s="411">
        <f t="shared" si="212"/>
        <v>0</v>
      </c>
      <c r="CW674" s="411">
        <v>0</v>
      </c>
      <c r="CX674" s="411">
        <v>0</v>
      </c>
      <c r="CY674" s="411">
        <v>0</v>
      </c>
      <c r="CZ674" s="411">
        <v>0</v>
      </c>
      <c r="DA674" s="411">
        <v>0</v>
      </c>
      <c r="DB674" s="411">
        <v>0</v>
      </c>
      <c r="DC674" s="411">
        <v>0</v>
      </c>
      <c r="DD674" s="411">
        <v>0</v>
      </c>
      <c r="DE674" s="411">
        <v>0</v>
      </c>
      <c r="DF674" s="411">
        <v>0</v>
      </c>
      <c r="DG674" s="411">
        <v>0</v>
      </c>
      <c r="DH674" s="412">
        <v>0</v>
      </c>
      <c r="DI674" s="411">
        <f t="shared" si="213"/>
        <v>0</v>
      </c>
      <c r="DJ674" s="411">
        <v>0</v>
      </c>
      <c r="DK674" s="411">
        <v>0</v>
      </c>
      <c r="DL674" s="411">
        <v>0</v>
      </c>
      <c r="DM674" s="411">
        <v>0</v>
      </c>
      <c r="DN674" s="411">
        <v>0</v>
      </c>
      <c r="DO674" s="411">
        <v>0</v>
      </c>
      <c r="DP674" s="411">
        <v>0</v>
      </c>
      <c r="DQ674" s="411">
        <v>0</v>
      </c>
      <c r="DR674" s="411">
        <v>0</v>
      </c>
      <c r="DS674" s="411">
        <v>0</v>
      </c>
      <c r="DT674" s="411">
        <v>0</v>
      </c>
      <c r="DU674" s="412">
        <v>0</v>
      </c>
      <c r="DV674" s="411">
        <f t="shared" si="214"/>
        <v>0</v>
      </c>
      <c r="DW674" s="412">
        <v>0</v>
      </c>
      <c r="DX674" s="412">
        <v>0</v>
      </c>
      <c r="DY674" s="412">
        <v>0</v>
      </c>
      <c r="DZ674" s="412">
        <v>0</v>
      </c>
      <c r="EA674" s="412">
        <v>0</v>
      </c>
      <c r="EB674" s="412">
        <v>0</v>
      </c>
      <c r="EC674" s="412">
        <v>0</v>
      </c>
      <c r="ED674" s="412">
        <v>0</v>
      </c>
      <c r="EE674" s="412">
        <v>0</v>
      </c>
      <c r="EF674" s="412">
        <v>0</v>
      </c>
      <c r="EG674" s="412">
        <v>0</v>
      </c>
      <c r="EH674" s="412">
        <v>0</v>
      </c>
      <c r="EI674" s="411">
        <f t="shared" si="215"/>
        <v>0</v>
      </c>
      <c r="EK674" s="411">
        <f t="shared" si="216"/>
        <v>6</v>
      </c>
      <c r="EL674" s="7">
        <f t="shared" si="217"/>
        <v>-6</v>
      </c>
    </row>
    <row r="675" spans="1:142">
      <c r="A675" s="365" t="str">
        <f t="shared" si="199"/>
        <v xml:space="preserve"> 116</v>
      </c>
      <c r="B675" s="370" t="s">
        <v>957</v>
      </c>
      <c r="C675" s="370" t="s">
        <v>1207</v>
      </c>
      <c r="D675" s="411">
        <v>0</v>
      </c>
      <c r="E675" s="411">
        <v>0</v>
      </c>
      <c r="F675" s="411">
        <v>2</v>
      </c>
      <c r="G675" s="411">
        <v>0</v>
      </c>
      <c r="H675" s="411">
        <v>0</v>
      </c>
      <c r="I675" s="411">
        <v>1</v>
      </c>
      <c r="J675" s="411">
        <v>0</v>
      </c>
      <c r="K675" s="411">
        <v>0</v>
      </c>
      <c r="L675" s="411">
        <v>2</v>
      </c>
      <c r="M675" s="411">
        <v>1</v>
      </c>
      <c r="N675" s="411">
        <v>0</v>
      </c>
      <c r="O675" s="412">
        <v>0</v>
      </c>
      <c r="P675" s="411">
        <f t="shared" si="200"/>
        <v>6</v>
      </c>
      <c r="Q675" s="411">
        <f t="shared" si="201"/>
        <v>3</v>
      </c>
      <c r="R675" s="411">
        <f t="shared" si="202"/>
        <v>1.4482758620689655</v>
      </c>
      <c r="S675" s="411">
        <f t="shared" si="203"/>
        <v>1.5517241379310345</v>
      </c>
      <c r="T675" s="411">
        <v>0</v>
      </c>
      <c r="U675" s="411">
        <v>0</v>
      </c>
      <c r="V675" s="411">
        <v>0</v>
      </c>
      <c r="W675" s="411">
        <v>0</v>
      </c>
      <c r="X675" s="411">
        <v>0</v>
      </c>
      <c r="Y675" s="411">
        <v>0</v>
      </c>
      <c r="Z675" s="411">
        <v>0</v>
      </c>
      <c r="AA675" s="411">
        <v>0</v>
      </c>
      <c r="AB675" s="411">
        <v>0</v>
      </c>
      <c r="AC675" s="411">
        <v>0</v>
      </c>
      <c r="AD675" s="411">
        <v>0</v>
      </c>
      <c r="AE675" s="412">
        <v>0</v>
      </c>
      <c r="AF675" s="411">
        <f t="shared" si="204"/>
        <v>0</v>
      </c>
      <c r="AG675" s="411">
        <v>0</v>
      </c>
      <c r="AH675" s="411">
        <v>0</v>
      </c>
      <c r="AI675" s="411">
        <v>0</v>
      </c>
      <c r="AJ675" s="411">
        <v>0</v>
      </c>
      <c r="AK675" s="411">
        <v>0</v>
      </c>
      <c r="AL675" s="411">
        <v>0</v>
      </c>
      <c r="AM675" s="411">
        <v>0</v>
      </c>
      <c r="AN675" s="411">
        <v>0</v>
      </c>
      <c r="AO675" s="411">
        <v>0</v>
      </c>
      <c r="AP675" s="411">
        <v>0</v>
      </c>
      <c r="AQ675" s="411">
        <v>0</v>
      </c>
      <c r="AR675" s="412">
        <v>0</v>
      </c>
      <c r="AS675" s="411">
        <f t="shared" si="205"/>
        <v>0</v>
      </c>
      <c r="AT675" s="411">
        <f t="shared" si="206"/>
        <v>0</v>
      </c>
      <c r="AU675" s="411">
        <f t="shared" si="207"/>
        <v>0</v>
      </c>
      <c r="AV675" s="411">
        <f t="shared" si="208"/>
        <v>0</v>
      </c>
      <c r="AW675" s="411">
        <v>0</v>
      </c>
      <c r="AX675" s="411">
        <v>0</v>
      </c>
      <c r="AY675" s="411">
        <v>0</v>
      </c>
      <c r="AZ675" s="411">
        <v>0</v>
      </c>
      <c r="BA675" s="411">
        <v>0</v>
      </c>
      <c r="BB675" s="411">
        <v>0</v>
      </c>
      <c r="BC675" s="411">
        <v>0</v>
      </c>
      <c r="BD675" s="411">
        <v>0</v>
      </c>
      <c r="BE675" s="411">
        <v>0</v>
      </c>
      <c r="BF675" s="411">
        <v>0</v>
      </c>
      <c r="BG675" s="411">
        <v>0</v>
      </c>
      <c r="BH675" s="412">
        <v>0</v>
      </c>
      <c r="BI675" s="411">
        <f t="shared" si="209"/>
        <v>0</v>
      </c>
      <c r="BJ675" s="411">
        <v>0</v>
      </c>
      <c r="BK675" s="411">
        <v>0</v>
      </c>
      <c r="BL675" s="411">
        <v>0</v>
      </c>
      <c r="BM675" s="411">
        <v>0</v>
      </c>
      <c r="BN675" s="411">
        <v>0</v>
      </c>
      <c r="BO675" s="411">
        <v>0</v>
      </c>
      <c r="BP675" s="411">
        <v>0</v>
      </c>
      <c r="BQ675" s="411">
        <v>0</v>
      </c>
      <c r="BR675" s="411">
        <v>0</v>
      </c>
      <c r="BS675" s="411">
        <v>0</v>
      </c>
      <c r="BT675" s="411">
        <v>0</v>
      </c>
      <c r="BU675" s="412">
        <v>0</v>
      </c>
      <c r="BV675" s="411">
        <f t="shared" si="210"/>
        <v>0</v>
      </c>
      <c r="BW675" s="411">
        <v>0</v>
      </c>
      <c r="BX675" s="411">
        <v>0</v>
      </c>
      <c r="BY675" s="411">
        <v>0</v>
      </c>
      <c r="BZ675" s="411">
        <v>0</v>
      </c>
      <c r="CA675" s="411">
        <v>0</v>
      </c>
      <c r="CB675" s="411">
        <v>0</v>
      </c>
      <c r="CC675" s="411">
        <v>0</v>
      </c>
      <c r="CD675" s="411">
        <v>0</v>
      </c>
      <c r="CE675" s="411">
        <v>0</v>
      </c>
      <c r="CF675" s="411">
        <v>0</v>
      </c>
      <c r="CG675" s="411">
        <v>0</v>
      </c>
      <c r="CH675" s="412">
        <v>0</v>
      </c>
      <c r="CI675" s="411">
        <f t="shared" si="211"/>
        <v>0</v>
      </c>
      <c r="CJ675" s="411">
        <v>0</v>
      </c>
      <c r="CK675" s="411">
        <v>0</v>
      </c>
      <c r="CL675" s="411">
        <v>0</v>
      </c>
      <c r="CM675" s="411">
        <v>0</v>
      </c>
      <c r="CN675" s="411">
        <v>0</v>
      </c>
      <c r="CO675" s="411">
        <v>0</v>
      </c>
      <c r="CP675" s="411">
        <v>0</v>
      </c>
      <c r="CQ675" s="411">
        <v>0</v>
      </c>
      <c r="CR675" s="411">
        <v>0</v>
      </c>
      <c r="CS675" s="411">
        <v>0</v>
      </c>
      <c r="CT675" s="411">
        <v>0</v>
      </c>
      <c r="CU675" s="412">
        <v>0</v>
      </c>
      <c r="CV675" s="411">
        <f t="shared" si="212"/>
        <v>0</v>
      </c>
      <c r="CW675" s="411">
        <v>0</v>
      </c>
      <c r="CX675" s="411">
        <v>0</v>
      </c>
      <c r="CY675" s="411">
        <v>0</v>
      </c>
      <c r="CZ675" s="411">
        <v>0</v>
      </c>
      <c r="DA675" s="411">
        <v>0</v>
      </c>
      <c r="DB675" s="411">
        <v>0</v>
      </c>
      <c r="DC675" s="411">
        <v>0</v>
      </c>
      <c r="DD675" s="411">
        <v>0</v>
      </c>
      <c r="DE675" s="411">
        <v>0</v>
      </c>
      <c r="DF675" s="411">
        <v>0</v>
      </c>
      <c r="DG675" s="411">
        <v>0</v>
      </c>
      <c r="DH675" s="412">
        <v>0</v>
      </c>
      <c r="DI675" s="411">
        <f t="shared" si="213"/>
        <v>0</v>
      </c>
      <c r="DJ675" s="411">
        <v>0</v>
      </c>
      <c r="DK675" s="411">
        <v>0</v>
      </c>
      <c r="DL675" s="411">
        <v>0</v>
      </c>
      <c r="DM675" s="411">
        <v>0</v>
      </c>
      <c r="DN675" s="411">
        <v>0</v>
      </c>
      <c r="DO675" s="411">
        <v>0</v>
      </c>
      <c r="DP675" s="411">
        <v>0</v>
      </c>
      <c r="DQ675" s="411">
        <v>0</v>
      </c>
      <c r="DR675" s="411">
        <v>0</v>
      </c>
      <c r="DS675" s="411">
        <v>0</v>
      </c>
      <c r="DT675" s="411">
        <v>0</v>
      </c>
      <c r="DU675" s="412">
        <v>0</v>
      </c>
      <c r="DV675" s="411">
        <f t="shared" si="214"/>
        <v>0</v>
      </c>
      <c r="DW675" s="412">
        <v>0</v>
      </c>
      <c r="DX675" s="412">
        <v>0</v>
      </c>
      <c r="DY675" s="412">
        <v>0</v>
      </c>
      <c r="DZ675" s="412">
        <v>0</v>
      </c>
      <c r="EA675" s="412">
        <v>0</v>
      </c>
      <c r="EB675" s="412">
        <v>0</v>
      </c>
      <c r="EC675" s="412">
        <v>0</v>
      </c>
      <c r="ED675" s="412">
        <v>0</v>
      </c>
      <c r="EE675" s="412">
        <v>0</v>
      </c>
      <c r="EF675" s="412">
        <v>0</v>
      </c>
      <c r="EG675" s="412">
        <v>0</v>
      </c>
      <c r="EH675" s="412">
        <v>0</v>
      </c>
      <c r="EI675" s="411">
        <f t="shared" si="215"/>
        <v>0</v>
      </c>
      <c r="EK675" s="411">
        <f t="shared" si="216"/>
        <v>6</v>
      </c>
      <c r="EL675" s="7">
        <f t="shared" si="217"/>
        <v>-6</v>
      </c>
    </row>
    <row r="676" spans="1:142">
      <c r="A676" s="365" t="str">
        <f t="shared" si="199"/>
        <v xml:space="preserve"> 116</v>
      </c>
      <c r="B676" s="370" t="s">
        <v>957</v>
      </c>
      <c r="C676" s="370" t="s">
        <v>1208</v>
      </c>
      <c r="D676" s="411">
        <v>0</v>
      </c>
      <c r="E676" s="411">
        <v>0</v>
      </c>
      <c r="F676" s="411">
        <v>0</v>
      </c>
      <c r="G676" s="411">
        <v>0</v>
      </c>
      <c r="H676" s="411">
        <v>1</v>
      </c>
      <c r="I676" s="411">
        <v>0</v>
      </c>
      <c r="J676" s="411">
        <v>0</v>
      </c>
      <c r="K676" s="411">
        <v>1</v>
      </c>
      <c r="L676" s="411">
        <v>2</v>
      </c>
      <c r="M676" s="411">
        <v>0</v>
      </c>
      <c r="N676" s="411">
        <v>1</v>
      </c>
      <c r="O676" s="412">
        <v>0</v>
      </c>
      <c r="P676" s="411">
        <f t="shared" si="200"/>
        <v>5</v>
      </c>
      <c r="Q676" s="411">
        <f t="shared" si="201"/>
        <v>1</v>
      </c>
      <c r="R676" s="411">
        <f t="shared" si="202"/>
        <v>2.4482758620689653</v>
      </c>
      <c r="S676" s="411">
        <f t="shared" si="203"/>
        <v>1.5517241379310345</v>
      </c>
      <c r="T676" s="411">
        <v>0</v>
      </c>
      <c r="U676" s="411">
        <v>0</v>
      </c>
      <c r="V676" s="411">
        <v>0</v>
      </c>
      <c r="W676" s="411">
        <v>0</v>
      </c>
      <c r="X676" s="411">
        <v>0</v>
      </c>
      <c r="Y676" s="411">
        <v>0</v>
      </c>
      <c r="Z676" s="411">
        <v>0</v>
      </c>
      <c r="AA676" s="411">
        <v>0</v>
      </c>
      <c r="AB676" s="411">
        <v>0</v>
      </c>
      <c r="AC676" s="411">
        <v>0</v>
      </c>
      <c r="AD676" s="411">
        <v>0</v>
      </c>
      <c r="AE676" s="412">
        <v>0</v>
      </c>
      <c r="AF676" s="411">
        <f t="shared" si="204"/>
        <v>0</v>
      </c>
      <c r="AG676" s="411">
        <v>0</v>
      </c>
      <c r="AH676" s="411">
        <v>0</v>
      </c>
      <c r="AI676" s="411">
        <v>0</v>
      </c>
      <c r="AJ676" s="411">
        <v>0</v>
      </c>
      <c r="AK676" s="411">
        <v>0</v>
      </c>
      <c r="AL676" s="411">
        <v>0</v>
      </c>
      <c r="AM676" s="411">
        <v>0</v>
      </c>
      <c r="AN676" s="411">
        <v>0</v>
      </c>
      <c r="AO676" s="411">
        <v>0</v>
      </c>
      <c r="AP676" s="411">
        <v>0</v>
      </c>
      <c r="AQ676" s="411">
        <v>0</v>
      </c>
      <c r="AR676" s="412">
        <v>0</v>
      </c>
      <c r="AS676" s="411">
        <f t="shared" si="205"/>
        <v>0</v>
      </c>
      <c r="AT676" s="411">
        <f t="shared" si="206"/>
        <v>0</v>
      </c>
      <c r="AU676" s="411">
        <f t="shared" si="207"/>
        <v>0</v>
      </c>
      <c r="AV676" s="411">
        <f t="shared" si="208"/>
        <v>0</v>
      </c>
      <c r="AW676" s="411">
        <v>0</v>
      </c>
      <c r="AX676" s="411">
        <v>0</v>
      </c>
      <c r="AY676" s="411">
        <v>0</v>
      </c>
      <c r="AZ676" s="411">
        <v>0</v>
      </c>
      <c r="BA676" s="411">
        <v>0</v>
      </c>
      <c r="BB676" s="411">
        <v>0</v>
      </c>
      <c r="BC676" s="411">
        <v>0</v>
      </c>
      <c r="BD676" s="411">
        <v>0</v>
      </c>
      <c r="BE676" s="411">
        <v>0</v>
      </c>
      <c r="BF676" s="411">
        <v>0</v>
      </c>
      <c r="BG676" s="411">
        <v>0</v>
      </c>
      <c r="BH676" s="412">
        <v>0</v>
      </c>
      <c r="BI676" s="411">
        <f t="shared" si="209"/>
        <v>0</v>
      </c>
      <c r="BJ676" s="411">
        <v>0</v>
      </c>
      <c r="BK676" s="411">
        <v>0</v>
      </c>
      <c r="BL676" s="411">
        <v>0</v>
      </c>
      <c r="BM676" s="411">
        <v>0</v>
      </c>
      <c r="BN676" s="411">
        <v>0</v>
      </c>
      <c r="BO676" s="411">
        <v>0</v>
      </c>
      <c r="BP676" s="411">
        <v>0</v>
      </c>
      <c r="BQ676" s="411">
        <v>0</v>
      </c>
      <c r="BR676" s="411">
        <v>0</v>
      </c>
      <c r="BS676" s="411">
        <v>0</v>
      </c>
      <c r="BT676" s="411">
        <v>0</v>
      </c>
      <c r="BU676" s="412">
        <v>0</v>
      </c>
      <c r="BV676" s="411">
        <f t="shared" si="210"/>
        <v>0</v>
      </c>
      <c r="BW676" s="411">
        <v>0</v>
      </c>
      <c r="BX676" s="411">
        <v>0</v>
      </c>
      <c r="BY676" s="411">
        <v>0</v>
      </c>
      <c r="BZ676" s="411">
        <v>0</v>
      </c>
      <c r="CA676" s="411">
        <v>0</v>
      </c>
      <c r="CB676" s="411">
        <v>0</v>
      </c>
      <c r="CC676" s="411">
        <v>0</v>
      </c>
      <c r="CD676" s="411">
        <v>0</v>
      </c>
      <c r="CE676" s="411">
        <v>0</v>
      </c>
      <c r="CF676" s="411">
        <v>0</v>
      </c>
      <c r="CG676" s="411">
        <v>0</v>
      </c>
      <c r="CH676" s="412">
        <v>0</v>
      </c>
      <c r="CI676" s="411">
        <f t="shared" si="211"/>
        <v>0</v>
      </c>
      <c r="CJ676" s="411">
        <v>0</v>
      </c>
      <c r="CK676" s="411">
        <v>0</v>
      </c>
      <c r="CL676" s="411">
        <v>0</v>
      </c>
      <c r="CM676" s="411">
        <v>0</v>
      </c>
      <c r="CN676" s="411">
        <v>0</v>
      </c>
      <c r="CO676" s="411">
        <v>0</v>
      </c>
      <c r="CP676" s="411">
        <v>0</v>
      </c>
      <c r="CQ676" s="411">
        <v>0</v>
      </c>
      <c r="CR676" s="411">
        <v>0</v>
      </c>
      <c r="CS676" s="411">
        <v>0</v>
      </c>
      <c r="CT676" s="411">
        <v>0</v>
      </c>
      <c r="CU676" s="412">
        <v>0</v>
      </c>
      <c r="CV676" s="411">
        <f t="shared" si="212"/>
        <v>0</v>
      </c>
      <c r="CW676" s="411">
        <v>0</v>
      </c>
      <c r="CX676" s="411">
        <v>0</v>
      </c>
      <c r="CY676" s="411">
        <v>0</v>
      </c>
      <c r="CZ676" s="411">
        <v>0</v>
      </c>
      <c r="DA676" s="411">
        <v>0</v>
      </c>
      <c r="DB676" s="411">
        <v>0</v>
      </c>
      <c r="DC676" s="411">
        <v>0</v>
      </c>
      <c r="DD676" s="411">
        <v>0</v>
      </c>
      <c r="DE676" s="411">
        <v>0</v>
      </c>
      <c r="DF676" s="411">
        <v>0</v>
      </c>
      <c r="DG676" s="411">
        <v>0</v>
      </c>
      <c r="DH676" s="412">
        <v>0</v>
      </c>
      <c r="DI676" s="411">
        <f t="shared" si="213"/>
        <v>0</v>
      </c>
      <c r="DJ676" s="411">
        <v>0</v>
      </c>
      <c r="DK676" s="411">
        <v>0</v>
      </c>
      <c r="DL676" s="411">
        <v>0</v>
      </c>
      <c r="DM676" s="411">
        <v>0</v>
      </c>
      <c r="DN676" s="411">
        <v>0</v>
      </c>
      <c r="DO676" s="411">
        <v>0</v>
      </c>
      <c r="DP676" s="411">
        <v>0</v>
      </c>
      <c r="DQ676" s="411">
        <v>0</v>
      </c>
      <c r="DR676" s="411">
        <v>0</v>
      </c>
      <c r="DS676" s="411">
        <v>0</v>
      </c>
      <c r="DT676" s="411">
        <v>0</v>
      </c>
      <c r="DU676" s="412">
        <v>0</v>
      </c>
      <c r="DV676" s="411">
        <f t="shared" si="214"/>
        <v>0</v>
      </c>
      <c r="DW676" s="412">
        <v>0</v>
      </c>
      <c r="DX676" s="412">
        <v>0</v>
      </c>
      <c r="DY676" s="412">
        <v>0</v>
      </c>
      <c r="DZ676" s="412">
        <v>0</v>
      </c>
      <c r="EA676" s="412">
        <v>0</v>
      </c>
      <c r="EB676" s="412">
        <v>0</v>
      </c>
      <c r="EC676" s="412">
        <v>0</v>
      </c>
      <c r="ED676" s="412">
        <v>0</v>
      </c>
      <c r="EE676" s="412">
        <v>0</v>
      </c>
      <c r="EF676" s="412">
        <v>0</v>
      </c>
      <c r="EG676" s="412">
        <v>0</v>
      </c>
      <c r="EH676" s="412">
        <v>0</v>
      </c>
      <c r="EI676" s="411">
        <f t="shared" si="215"/>
        <v>0</v>
      </c>
      <c r="EK676" s="411">
        <f t="shared" si="216"/>
        <v>5</v>
      </c>
      <c r="EL676" s="7">
        <f t="shared" si="217"/>
        <v>-5</v>
      </c>
    </row>
    <row r="677" spans="1:142">
      <c r="A677" s="365" t="str">
        <f t="shared" si="199"/>
        <v xml:space="preserve"> 116</v>
      </c>
      <c r="B677" s="370" t="s">
        <v>957</v>
      </c>
      <c r="C677" s="370" t="s">
        <v>1209</v>
      </c>
      <c r="D677" s="411">
        <v>0</v>
      </c>
      <c r="E677" s="411">
        <v>0</v>
      </c>
      <c r="F677" s="411">
        <v>0</v>
      </c>
      <c r="G677" s="411">
        <v>0</v>
      </c>
      <c r="H677" s="411">
        <v>0</v>
      </c>
      <c r="I677" s="411">
        <v>0</v>
      </c>
      <c r="J677" s="411">
        <v>0</v>
      </c>
      <c r="K677" s="411">
        <v>1</v>
      </c>
      <c r="L677" s="411">
        <v>2</v>
      </c>
      <c r="M677" s="411">
        <v>0</v>
      </c>
      <c r="N677" s="411">
        <v>1</v>
      </c>
      <c r="O677" s="412">
        <v>0</v>
      </c>
      <c r="P677" s="411">
        <f t="shared" si="200"/>
        <v>4</v>
      </c>
      <c r="Q677" s="411">
        <f t="shared" si="201"/>
        <v>0</v>
      </c>
      <c r="R677" s="411">
        <f t="shared" si="202"/>
        <v>2.4482758620689653</v>
      </c>
      <c r="S677" s="411">
        <f t="shared" si="203"/>
        <v>1.5517241379310345</v>
      </c>
      <c r="T677" s="411">
        <v>0</v>
      </c>
      <c r="U677" s="411">
        <v>0</v>
      </c>
      <c r="V677" s="411">
        <v>0</v>
      </c>
      <c r="W677" s="411">
        <v>0</v>
      </c>
      <c r="X677" s="411">
        <v>0</v>
      </c>
      <c r="Y677" s="411">
        <v>0</v>
      </c>
      <c r="Z677" s="411">
        <v>0</v>
      </c>
      <c r="AA677" s="411">
        <v>0</v>
      </c>
      <c r="AB677" s="411">
        <v>0</v>
      </c>
      <c r="AC677" s="411">
        <v>0</v>
      </c>
      <c r="AD677" s="411">
        <v>0</v>
      </c>
      <c r="AE677" s="412">
        <v>0</v>
      </c>
      <c r="AF677" s="411">
        <f t="shared" si="204"/>
        <v>0</v>
      </c>
      <c r="AG677" s="411">
        <v>0</v>
      </c>
      <c r="AH677" s="411">
        <v>0</v>
      </c>
      <c r="AI677" s="411">
        <v>0</v>
      </c>
      <c r="AJ677" s="411">
        <v>0</v>
      </c>
      <c r="AK677" s="411">
        <v>0</v>
      </c>
      <c r="AL677" s="411">
        <v>0</v>
      </c>
      <c r="AM677" s="411">
        <v>0</v>
      </c>
      <c r="AN677" s="411">
        <v>0</v>
      </c>
      <c r="AO677" s="411">
        <v>0</v>
      </c>
      <c r="AP677" s="411">
        <v>0</v>
      </c>
      <c r="AQ677" s="411">
        <v>0</v>
      </c>
      <c r="AR677" s="412">
        <v>0</v>
      </c>
      <c r="AS677" s="411">
        <f t="shared" si="205"/>
        <v>0</v>
      </c>
      <c r="AT677" s="411">
        <f t="shared" si="206"/>
        <v>0</v>
      </c>
      <c r="AU677" s="411">
        <f t="shared" si="207"/>
        <v>0</v>
      </c>
      <c r="AV677" s="411">
        <f t="shared" si="208"/>
        <v>0</v>
      </c>
      <c r="AW677" s="411">
        <v>0</v>
      </c>
      <c r="AX677" s="411">
        <v>0</v>
      </c>
      <c r="AY677" s="411">
        <v>0</v>
      </c>
      <c r="AZ677" s="411">
        <v>0</v>
      </c>
      <c r="BA677" s="411">
        <v>0</v>
      </c>
      <c r="BB677" s="411">
        <v>0</v>
      </c>
      <c r="BC677" s="411">
        <v>0</v>
      </c>
      <c r="BD677" s="411">
        <v>0</v>
      </c>
      <c r="BE677" s="411">
        <v>0</v>
      </c>
      <c r="BF677" s="411">
        <v>0</v>
      </c>
      <c r="BG677" s="411">
        <v>0</v>
      </c>
      <c r="BH677" s="412">
        <v>0</v>
      </c>
      <c r="BI677" s="411">
        <f t="shared" si="209"/>
        <v>0</v>
      </c>
      <c r="BJ677" s="411">
        <v>0</v>
      </c>
      <c r="BK677" s="411">
        <v>0</v>
      </c>
      <c r="BL677" s="411">
        <v>0</v>
      </c>
      <c r="BM677" s="411">
        <v>0</v>
      </c>
      <c r="BN677" s="411">
        <v>0</v>
      </c>
      <c r="BO677" s="411">
        <v>0</v>
      </c>
      <c r="BP677" s="411">
        <v>0</v>
      </c>
      <c r="BQ677" s="411">
        <v>0</v>
      </c>
      <c r="BR677" s="411">
        <v>0</v>
      </c>
      <c r="BS677" s="411">
        <v>0</v>
      </c>
      <c r="BT677" s="411">
        <v>0</v>
      </c>
      <c r="BU677" s="412">
        <v>0</v>
      </c>
      <c r="BV677" s="411">
        <f t="shared" si="210"/>
        <v>0</v>
      </c>
      <c r="BW677" s="411">
        <v>0</v>
      </c>
      <c r="BX677" s="411">
        <v>0</v>
      </c>
      <c r="BY677" s="411">
        <v>0</v>
      </c>
      <c r="BZ677" s="411">
        <v>0</v>
      </c>
      <c r="CA677" s="411">
        <v>0</v>
      </c>
      <c r="CB677" s="411">
        <v>0</v>
      </c>
      <c r="CC677" s="411">
        <v>0</v>
      </c>
      <c r="CD677" s="411">
        <v>0</v>
      </c>
      <c r="CE677" s="411">
        <v>0</v>
      </c>
      <c r="CF677" s="411">
        <v>0</v>
      </c>
      <c r="CG677" s="411">
        <v>0</v>
      </c>
      <c r="CH677" s="412">
        <v>0</v>
      </c>
      <c r="CI677" s="411">
        <f t="shared" si="211"/>
        <v>0</v>
      </c>
      <c r="CJ677" s="411">
        <v>0</v>
      </c>
      <c r="CK677" s="411">
        <v>0</v>
      </c>
      <c r="CL677" s="411">
        <v>0</v>
      </c>
      <c r="CM677" s="411">
        <v>0</v>
      </c>
      <c r="CN677" s="411">
        <v>0</v>
      </c>
      <c r="CO677" s="411">
        <v>0</v>
      </c>
      <c r="CP677" s="411">
        <v>0</v>
      </c>
      <c r="CQ677" s="411">
        <v>0</v>
      </c>
      <c r="CR677" s="411">
        <v>0</v>
      </c>
      <c r="CS677" s="411">
        <v>0</v>
      </c>
      <c r="CT677" s="411">
        <v>0</v>
      </c>
      <c r="CU677" s="412">
        <v>0</v>
      </c>
      <c r="CV677" s="411">
        <f t="shared" si="212"/>
        <v>0</v>
      </c>
      <c r="CW677" s="411">
        <v>0</v>
      </c>
      <c r="CX677" s="411">
        <v>0</v>
      </c>
      <c r="CY677" s="411">
        <v>0</v>
      </c>
      <c r="CZ677" s="411">
        <v>0</v>
      </c>
      <c r="DA677" s="411">
        <v>0</v>
      </c>
      <c r="DB677" s="411">
        <v>0</v>
      </c>
      <c r="DC677" s="411">
        <v>0</v>
      </c>
      <c r="DD677" s="411">
        <v>0</v>
      </c>
      <c r="DE677" s="411">
        <v>0</v>
      </c>
      <c r="DF677" s="411">
        <v>0</v>
      </c>
      <c r="DG677" s="411">
        <v>0</v>
      </c>
      <c r="DH677" s="412">
        <v>0</v>
      </c>
      <c r="DI677" s="411">
        <f t="shared" si="213"/>
        <v>0</v>
      </c>
      <c r="DJ677" s="411">
        <v>0</v>
      </c>
      <c r="DK677" s="411">
        <v>0</v>
      </c>
      <c r="DL677" s="411">
        <v>0</v>
      </c>
      <c r="DM677" s="411">
        <v>0</v>
      </c>
      <c r="DN677" s="411">
        <v>0</v>
      </c>
      <c r="DO677" s="411">
        <v>0</v>
      </c>
      <c r="DP677" s="411">
        <v>0</v>
      </c>
      <c r="DQ677" s="411">
        <v>0</v>
      </c>
      <c r="DR677" s="411">
        <v>0</v>
      </c>
      <c r="DS677" s="411">
        <v>0</v>
      </c>
      <c r="DT677" s="411">
        <v>0</v>
      </c>
      <c r="DU677" s="412">
        <v>0</v>
      </c>
      <c r="DV677" s="411">
        <f t="shared" si="214"/>
        <v>0</v>
      </c>
      <c r="DW677" s="412">
        <v>0</v>
      </c>
      <c r="DX677" s="412">
        <v>0</v>
      </c>
      <c r="DY677" s="412">
        <v>0</v>
      </c>
      <c r="DZ677" s="412">
        <v>0</v>
      </c>
      <c r="EA677" s="412">
        <v>0</v>
      </c>
      <c r="EB677" s="412">
        <v>0</v>
      </c>
      <c r="EC677" s="412">
        <v>0</v>
      </c>
      <c r="ED677" s="412">
        <v>0</v>
      </c>
      <c r="EE677" s="412">
        <v>0</v>
      </c>
      <c r="EF677" s="412">
        <v>0</v>
      </c>
      <c r="EG677" s="412">
        <v>0</v>
      </c>
      <c r="EH677" s="412">
        <v>0</v>
      </c>
      <c r="EI677" s="411">
        <f t="shared" si="215"/>
        <v>0</v>
      </c>
      <c r="EK677" s="411">
        <f t="shared" si="216"/>
        <v>4</v>
      </c>
      <c r="EL677" s="7">
        <f t="shared" si="217"/>
        <v>-4</v>
      </c>
    </row>
    <row r="678" spans="1:142">
      <c r="A678" s="365" t="str">
        <f t="shared" si="199"/>
        <v xml:space="preserve"> 116</v>
      </c>
      <c r="B678" s="370" t="s">
        <v>957</v>
      </c>
      <c r="C678" s="370" t="s">
        <v>1187</v>
      </c>
      <c r="D678" s="411">
        <v>253</v>
      </c>
      <c r="E678" s="411">
        <v>255</v>
      </c>
      <c r="F678" s="411">
        <v>255</v>
      </c>
      <c r="G678" s="411">
        <v>252</v>
      </c>
      <c r="H678" s="411">
        <v>250</v>
      </c>
      <c r="I678" s="411">
        <v>244</v>
      </c>
      <c r="J678" s="411">
        <v>242</v>
      </c>
      <c r="K678" s="411">
        <v>242</v>
      </c>
      <c r="L678" s="411">
        <v>239</v>
      </c>
      <c r="M678" s="411">
        <v>236</v>
      </c>
      <c r="N678" s="411">
        <v>235</v>
      </c>
      <c r="O678" s="412">
        <v>238</v>
      </c>
      <c r="P678" s="411">
        <f t="shared" si="200"/>
        <v>2941</v>
      </c>
      <c r="Q678" s="411">
        <f t="shared" si="201"/>
        <v>1743.1935483870968</v>
      </c>
      <c r="R678" s="411">
        <f t="shared" si="202"/>
        <v>422.87541713014457</v>
      </c>
      <c r="S678" s="411">
        <f t="shared" si="203"/>
        <v>774.93103448275861</v>
      </c>
      <c r="T678" s="411">
        <v>0</v>
      </c>
      <c r="U678" s="411">
        <v>0</v>
      </c>
      <c r="V678" s="411">
        <v>0</v>
      </c>
      <c r="W678" s="411">
        <v>0</v>
      </c>
      <c r="X678" s="411">
        <v>0</v>
      </c>
      <c r="Y678" s="411">
        <v>0</v>
      </c>
      <c r="Z678" s="411">
        <v>0</v>
      </c>
      <c r="AA678" s="411">
        <v>0</v>
      </c>
      <c r="AB678" s="411">
        <v>0</v>
      </c>
      <c r="AC678" s="411">
        <v>0</v>
      </c>
      <c r="AD678" s="411">
        <v>0</v>
      </c>
      <c r="AE678" s="412">
        <v>0</v>
      </c>
      <c r="AF678" s="411">
        <f t="shared" si="204"/>
        <v>0</v>
      </c>
      <c r="AG678" s="411">
        <v>0</v>
      </c>
      <c r="AH678" s="411">
        <v>0</v>
      </c>
      <c r="AI678" s="411">
        <v>0</v>
      </c>
      <c r="AJ678" s="411">
        <v>0</v>
      </c>
      <c r="AK678" s="411">
        <v>0</v>
      </c>
      <c r="AL678" s="411">
        <v>0</v>
      </c>
      <c r="AM678" s="411">
        <v>0</v>
      </c>
      <c r="AN678" s="411">
        <v>0</v>
      </c>
      <c r="AO678" s="411">
        <v>0</v>
      </c>
      <c r="AP678" s="411">
        <v>0</v>
      </c>
      <c r="AQ678" s="411">
        <v>0</v>
      </c>
      <c r="AR678" s="412">
        <v>0</v>
      </c>
      <c r="AS678" s="411">
        <f t="shared" si="205"/>
        <v>0</v>
      </c>
      <c r="AT678" s="411">
        <f t="shared" si="206"/>
        <v>0</v>
      </c>
      <c r="AU678" s="411">
        <f t="shared" si="207"/>
        <v>0</v>
      </c>
      <c r="AV678" s="411">
        <f t="shared" si="208"/>
        <v>0</v>
      </c>
      <c r="AW678" s="411">
        <v>0</v>
      </c>
      <c r="AX678" s="411">
        <v>0</v>
      </c>
      <c r="AY678" s="411">
        <v>0</v>
      </c>
      <c r="AZ678" s="411">
        <v>0</v>
      </c>
      <c r="BA678" s="411">
        <v>0</v>
      </c>
      <c r="BB678" s="411">
        <v>0</v>
      </c>
      <c r="BC678" s="411">
        <v>0</v>
      </c>
      <c r="BD678" s="411">
        <v>0</v>
      </c>
      <c r="BE678" s="411">
        <v>0</v>
      </c>
      <c r="BF678" s="411">
        <v>0</v>
      </c>
      <c r="BG678" s="411">
        <v>0</v>
      </c>
      <c r="BH678" s="412">
        <v>0</v>
      </c>
      <c r="BI678" s="411">
        <f t="shared" si="209"/>
        <v>0</v>
      </c>
      <c r="BJ678" s="411">
        <v>0</v>
      </c>
      <c r="BK678" s="411">
        <v>0</v>
      </c>
      <c r="BL678" s="411">
        <v>0</v>
      </c>
      <c r="BM678" s="411">
        <v>0</v>
      </c>
      <c r="BN678" s="411">
        <v>0</v>
      </c>
      <c r="BO678" s="411">
        <v>0</v>
      </c>
      <c r="BP678" s="411">
        <v>0</v>
      </c>
      <c r="BQ678" s="411">
        <v>0</v>
      </c>
      <c r="BR678" s="411">
        <v>0</v>
      </c>
      <c r="BS678" s="411">
        <v>0</v>
      </c>
      <c r="BT678" s="411">
        <v>0</v>
      </c>
      <c r="BU678" s="412">
        <v>0</v>
      </c>
      <c r="BV678" s="411">
        <f t="shared" si="210"/>
        <v>0</v>
      </c>
      <c r="BW678" s="411">
        <v>0</v>
      </c>
      <c r="BX678" s="411">
        <v>0</v>
      </c>
      <c r="BY678" s="411">
        <v>0</v>
      </c>
      <c r="BZ678" s="411">
        <v>0</v>
      </c>
      <c r="CA678" s="411">
        <v>0</v>
      </c>
      <c r="CB678" s="411">
        <v>0</v>
      </c>
      <c r="CC678" s="411">
        <v>0</v>
      </c>
      <c r="CD678" s="411">
        <v>0</v>
      </c>
      <c r="CE678" s="411">
        <v>0</v>
      </c>
      <c r="CF678" s="411">
        <v>0</v>
      </c>
      <c r="CG678" s="411">
        <v>0</v>
      </c>
      <c r="CH678" s="412">
        <v>0</v>
      </c>
      <c r="CI678" s="411">
        <f t="shared" si="211"/>
        <v>0</v>
      </c>
      <c r="CJ678" s="411">
        <v>0</v>
      </c>
      <c r="CK678" s="411">
        <v>0</v>
      </c>
      <c r="CL678" s="411">
        <v>0</v>
      </c>
      <c r="CM678" s="411">
        <v>0</v>
      </c>
      <c r="CN678" s="411">
        <v>0</v>
      </c>
      <c r="CO678" s="411">
        <v>0</v>
      </c>
      <c r="CP678" s="411">
        <v>0</v>
      </c>
      <c r="CQ678" s="411">
        <v>0</v>
      </c>
      <c r="CR678" s="411">
        <v>0</v>
      </c>
      <c r="CS678" s="411">
        <v>0</v>
      </c>
      <c r="CT678" s="411">
        <v>0</v>
      </c>
      <c r="CU678" s="412">
        <v>0</v>
      </c>
      <c r="CV678" s="411">
        <f t="shared" si="212"/>
        <v>0</v>
      </c>
      <c r="CW678" s="411">
        <v>0</v>
      </c>
      <c r="CX678" s="411">
        <v>0</v>
      </c>
      <c r="CY678" s="411">
        <v>0</v>
      </c>
      <c r="CZ678" s="411">
        <v>0</v>
      </c>
      <c r="DA678" s="411">
        <v>0</v>
      </c>
      <c r="DB678" s="411">
        <v>0</v>
      </c>
      <c r="DC678" s="411">
        <v>0</v>
      </c>
      <c r="DD678" s="411">
        <v>0</v>
      </c>
      <c r="DE678" s="411">
        <v>0</v>
      </c>
      <c r="DF678" s="411">
        <v>0</v>
      </c>
      <c r="DG678" s="411">
        <v>0</v>
      </c>
      <c r="DH678" s="412">
        <v>0</v>
      </c>
      <c r="DI678" s="411">
        <f t="shared" si="213"/>
        <v>0</v>
      </c>
      <c r="DJ678" s="411">
        <v>0</v>
      </c>
      <c r="DK678" s="411">
        <v>0</v>
      </c>
      <c r="DL678" s="411">
        <v>0</v>
      </c>
      <c r="DM678" s="411">
        <v>0</v>
      </c>
      <c r="DN678" s="411">
        <v>0</v>
      </c>
      <c r="DO678" s="411">
        <v>0</v>
      </c>
      <c r="DP678" s="411">
        <v>0</v>
      </c>
      <c r="DQ678" s="411">
        <v>0</v>
      </c>
      <c r="DR678" s="411">
        <v>0</v>
      </c>
      <c r="DS678" s="411">
        <v>0</v>
      </c>
      <c r="DT678" s="411">
        <v>0</v>
      </c>
      <c r="DU678" s="412">
        <v>0</v>
      </c>
      <c r="DV678" s="411">
        <f t="shared" si="214"/>
        <v>0</v>
      </c>
      <c r="DW678" s="412">
        <v>0</v>
      </c>
      <c r="DX678" s="412">
        <v>0</v>
      </c>
      <c r="DY678" s="412">
        <v>0</v>
      </c>
      <c r="DZ678" s="412">
        <v>0</v>
      </c>
      <c r="EA678" s="412">
        <v>0</v>
      </c>
      <c r="EB678" s="412">
        <v>0</v>
      </c>
      <c r="EC678" s="412">
        <v>0</v>
      </c>
      <c r="ED678" s="412">
        <v>0</v>
      </c>
      <c r="EE678" s="412">
        <v>0</v>
      </c>
      <c r="EF678" s="412">
        <v>0</v>
      </c>
      <c r="EG678" s="412">
        <v>0</v>
      </c>
      <c r="EH678" s="412">
        <v>0</v>
      </c>
      <c r="EI678" s="411">
        <f t="shared" si="215"/>
        <v>0</v>
      </c>
      <c r="EK678" s="411">
        <f t="shared" si="216"/>
        <v>2941</v>
      </c>
      <c r="EL678" s="7">
        <f t="shared" si="217"/>
        <v>-2941</v>
      </c>
    </row>
    <row r="679" spans="1:142">
      <c r="A679" s="365" t="str">
        <f t="shared" si="199"/>
        <v xml:space="preserve"> 116</v>
      </c>
      <c r="B679" s="370" t="s">
        <v>957</v>
      </c>
      <c r="C679" s="370" t="s">
        <v>1188</v>
      </c>
      <c r="D679" s="411">
        <v>26</v>
      </c>
      <c r="E679" s="411">
        <v>1</v>
      </c>
      <c r="F679" s="411">
        <v>0</v>
      </c>
      <c r="G679" s="411">
        <v>0</v>
      </c>
      <c r="H679" s="411">
        <v>1</v>
      </c>
      <c r="I679" s="411">
        <v>0</v>
      </c>
      <c r="J679" s="411">
        <v>1</v>
      </c>
      <c r="K679" s="411">
        <v>1</v>
      </c>
      <c r="L679" s="411">
        <v>0</v>
      </c>
      <c r="M679" s="411">
        <v>0</v>
      </c>
      <c r="N679" s="411">
        <v>1</v>
      </c>
      <c r="O679" s="412">
        <v>1</v>
      </c>
      <c r="P679" s="411">
        <f t="shared" si="200"/>
        <v>32</v>
      </c>
      <c r="Q679" s="411">
        <f t="shared" si="201"/>
        <v>28.967741935483872</v>
      </c>
      <c r="R679" s="411">
        <f t="shared" si="202"/>
        <v>1.032258064516129</v>
      </c>
      <c r="S679" s="411">
        <f t="shared" si="203"/>
        <v>2</v>
      </c>
      <c r="T679" s="411">
        <v>0</v>
      </c>
      <c r="U679" s="411">
        <v>0</v>
      </c>
      <c r="V679" s="411">
        <v>0</v>
      </c>
      <c r="W679" s="411">
        <v>0</v>
      </c>
      <c r="X679" s="411">
        <v>0</v>
      </c>
      <c r="Y679" s="411">
        <v>0</v>
      </c>
      <c r="Z679" s="411">
        <v>0</v>
      </c>
      <c r="AA679" s="411">
        <v>0</v>
      </c>
      <c r="AB679" s="411">
        <v>0</v>
      </c>
      <c r="AC679" s="411">
        <v>0</v>
      </c>
      <c r="AD679" s="411">
        <v>0</v>
      </c>
      <c r="AE679" s="412">
        <v>0</v>
      </c>
      <c r="AF679" s="411">
        <f t="shared" si="204"/>
        <v>0</v>
      </c>
      <c r="AG679" s="411">
        <v>0</v>
      </c>
      <c r="AH679" s="411">
        <v>0</v>
      </c>
      <c r="AI679" s="411">
        <v>0</v>
      </c>
      <c r="AJ679" s="411">
        <v>0</v>
      </c>
      <c r="AK679" s="411">
        <v>0</v>
      </c>
      <c r="AL679" s="411">
        <v>0</v>
      </c>
      <c r="AM679" s="411">
        <v>0</v>
      </c>
      <c r="AN679" s="411">
        <v>0</v>
      </c>
      <c r="AO679" s="411">
        <v>0</v>
      </c>
      <c r="AP679" s="411">
        <v>0</v>
      </c>
      <c r="AQ679" s="411">
        <v>0</v>
      </c>
      <c r="AR679" s="412">
        <v>0</v>
      </c>
      <c r="AS679" s="411">
        <f t="shared" si="205"/>
        <v>0</v>
      </c>
      <c r="AT679" s="411">
        <f t="shared" si="206"/>
        <v>0</v>
      </c>
      <c r="AU679" s="411">
        <f t="shared" si="207"/>
        <v>0</v>
      </c>
      <c r="AV679" s="411">
        <f t="shared" si="208"/>
        <v>0</v>
      </c>
      <c r="AW679" s="411">
        <v>0</v>
      </c>
      <c r="AX679" s="411">
        <v>0</v>
      </c>
      <c r="AY679" s="411">
        <v>0</v>
      </c>
      <c r="AZ679" s="411">
        <v>0</v>
      </c>
      <c r="BA679" s="411">
        <v>0</v>
      </c>
      <c r="BB679" s="411">
        <v>0</v>
      </c>
      <c r="BC679" s="411">
        <v>0</v>
      </c>
      <c r="BD679" s="411">
        <v>0</v>
      </c>
      <c r="BE679" s="411">
        <v>0</v>
      </c>
      <c r="BF679" s="411">
        <v>0</v>
      </c>
      <c r="BG679" s="411">
        <v>0</v>
      </c>
      <c r="BH679" s="412">
        <v>0</v>
      </c>
      <c r="BI679" s="411">
        <f t="shared" si="209"/>
        <v>0</v>
      </c>
      <c r="BJ679" s="411">
        <v>0</v>
      </c>
      <c r="BK679" s="411">
        <v>0</v>
      </c>
      <c r="BL679" s="411">
        <v>0</v>
      </c>
      <c r="BM679" s="411">
        <v>0</v>
      </c>
      <c r="BN679" s="411">
        <v>0</v>
      </c>
      <c r="BO679" s="411">
        <v>0</v>
      </c>
      <c r="BP679" s="411">
        <v>0</v>
      </c>
      <c r="BQ679" s="411">
        <v>0</v>
      </c>
      <c r="BR679" s="411">
        <v>0</v>
      </c>
      <c r="BS679" s="411">
        <v>0</v>
      </c>
      <c r="BT679" s="411">
        <v>0</v>
      </c>
      <c r="BU679" s="412">
        <v>0</v>
      </c>
      <c r="BV679" s="411">
        <f t="shared" si="210"/>
        <v>0</v>
      </c>
      <c r="BW679" s="411">
        <v>0</v>
      </c>
      <c r="BX679" s="411">
        <v>0</v>
      </c>
      <c r="BY679" s="411">
        <v>0</v>
      </c>
      <c r="BZ679" s="411">
        <v>0</v>
      </c>
      <c r="CA679" s="411">
        <v>0</v>
      </c>
      <c r="CB679" s="411">
        <v>0</v>
      </c>
      <c r="CC679" s="411">
        <v>0</v>
      </c>
      <c r="CD679" s="411">
        <v>0</v>
      </c>
      <c r="CE679" s="411">
        <v>0</v>
      </c>
      <c r="CF679" s="411">
        <v>0</v>
      </c>
      <c r="CG679" s="411">
        <v>0</v>
      </c>
      <c r="CH679" s="412">
        <v>0</v>
      </c>
      <c r="CI679" s="411">
        <f t="shared" si="211"/>
        <v>0</v>
      </c>
      <c r="CJ679" s="411">
        <v>0</v>
      </c>
      <c r="CK679" s="411">
        <v>0</v>
      </c>
      <c r="CL679" s="411">
        <v>0</v>
      </c>
      <c r="CM679" s="411">
        <v>0</v>
      </c>
      <c r="CN679" s="411">
        <v>0</v>
      </c>
      <c r="CO679" s="411">
        <v>0</v>
      </c>
      <c r="CP679" s="411">
        <v>0</v>
      </c>
      <c r="CQ679" s="411">
        <v>0</v>
      </c>
      <c r="CR679" s="411">
        <v>0</v>
      </c>
      <c r="CS679" s="411">
        <v>0</v>
      </c>
      <c r="CT679" s="411">
        <v>0</v>
      </c>
      <c r="CU679" s="412">
        <v>0</v>
      </c>
      <c r="CV679" s="411">
        <f t="shared" si="212"/>
        <v>0</v>
      </c>
      <c r="CW679" s="411">
        <v>0</v>
      </c>
      <c r="CX679" s="411">
        <v>0</v>
      </c>
      <c r="CY679" s="411">
        <v>0</v>
      </c>
      <c r="CZ679" s="411">
        <v>0</v>
      </c>
      <c r="DA679" s="411">
        <v>0</v>
      </c>
      <c r="DB679" s="411">
        <v>0</v>
      </c>
      <c r="DC679" s="411">
        <v>0</v>
      </c>
      <c r="DD679" s="411">
        <v>0</v>
      </c>
      <c r="DE679" s="411">
        <v>0</v>
      </c>
      <c r="DF679" s="411">
        <v>0</v>
      </c>
      <c r="DG679" s="411">
        <v>0</v>
      </c>
      <c r="DH679" s="412">
        <v>0</v>
      </c>
      <c r="DI679" s="411">
        <f t="shared" si="213"/>
        <v>0</v>
      </c>
      <c r="DJ679" s="411">
        <v>0</v>
      </c>
      <c r="DK679" s="411">
        <v>0</v>
      </c>
      <c r="DL679" s="411">
        <v>0</v>
      </c>
      <c r="DM679" s="411">
        <v>0</v>
      </c>
      <c r="DN679" s="411">
        <v>0</v>
      </c>
      <c r="DO679" s="411">
        <v>0</v>
      </c>
      <c r="DP679" s="411">
        <v>0</v>
      </c>
      <c r="DQ679" s="411">
        <v>0</v>
      </c>
      <c r="DR679" s="411">
        <v>0</v>
      </c>
      <c r="DS679" s="411">
        <v>0</v>
      </c>
      <c r="DT679" s="411">
        <v>0</v>
      </c>
      <c r="DU679" s="412">
        <v>0</v>
      </c>
      <c r="DV679" s="411">
        <f t="shared" si="214"/>
        <v>0</v>
      </c>
      <c r="DW679" s="412">
        <v>0</v>
      </c>
      <c r="DX679" s="412">
        <v>0</v>
      </c>
      <c r="DY679" s="412">
        <v>0</v>
      </c>
      <c r="DZ679" s="412">
        <v>0</v>
      </c>
      <c r="EA679" s="412">
        <v>0</v>
      </c>
      <c r="EB679" s="412">
        <v>0</v>
      </c>
      <c r="EC679" s="412">
        <v>0</v>
      </c>
      <c r="ED679" s="412">
        <v>0</v>
      </c>
      <c r="EE679" s="412">
        <v>0</v>
      </c>
      <c r="EF679" s="412">
        <v>0</v>
      </c>
      <c r="EG679" s="412">
        <v>0</v>
      </c>
      <c r="EH679" s="412">
        <v>0</v>
      </c>
      <c r="EI679" s="411">
        <f t="shared" si="215"/>
        <v>0</v>
      </c>
      <c r="EK679" s="411">
        <f t="shared" si="216"/>
        <v>32</v>
      </c>
      <c r="EL679" s="7">
        <f t="shared" si="217"/>
        <v>-32</v>
      </c>
    </row>
    <row r="680" spans="1:142">
      <c r="A680" s="365" t="str">
        <f t="shared" si="199"/>
        <v xml:space="preserve"> 116</v>
      </c>
      <c r="B680" s="370" t="s">
        <v>957</v>
      </c>
      <c r="C680" s="370" t="s">
        <v>1190</v>
      </c>
      <c r="D680" s="411">
        <v>21</v>
      </c>
      <c r="E680" s="411">
        <v>0</v>
      </c>
      <c r="F680" s="411">
        <v>0</v>
      </c>
      <c r="G680" s="411">
        <v>0</v>
      </c>
      <c r="H680" s="411">
        <v>1</v>
      </c>
      <c r="I680" s="411">
        <v>0</v>
      </c>
      <c r="J680" s="411">
        <v>1</v>
      </c>
      <c r="K680" s="411">
        <v>1</v>
      </c>
      <c r="L680" s="411">
        <v>0</v>
      </c>
      <c r="M680" s="411">
        <v>0</v>
      </c>
      <c r="N680" s="411">
        <v>1</v>
      </c>
      <c r="O680" s="412">
        <v>1</v>
      </c>
      <c r="P680" s="411">
        <f t="shared" si="200"/>
        <v>26</v>
      </c>
      <c r="Q680" s="411">
        <f t="shared" si="201"/>
        <v>22.967741935483872</v>
      </c>
      <c r="R680" s="411">
        <f t="shared" si="202"/>
        <v>1.032258064516129</v>
      </c>
      <c r="S680" s="411">
        <f t="shared" si="203"/>
        <v>2</v>
      </c>
      <c r="T680" s="411">
        <v>0</v>
      </c>
      <c r="U680" s="411">
        <v>0</v>
      </c>
      <c r="V680" s="411">
        <v>0</v>
      </c>
      <c r="W680" s="411">
        <v>0</v>
      </c>
      <c r="X680" s="411">
        <v>0</v>
      </c>
      <c r="Y680" s="411">
        <v>0</v>
      </c>
      <c r="Z680" s="411">
        <v>0</v>
      </c>
      <c r="AA680" s="411">
        <v>0</v>
      </c>
      <c r="AB680" s="411">
        <v>0</v>
      </c>
      <c r="AC680" s="411">
        <v>0</v>
      </c>
      <c r="AD680" s="411">
        <v>0</v>
      </c>
      <c r="AE680" s="412">
        <v>0</v>
      </c>
      <c r="AF680" s="411">
        <f t="shared" si="204"/>
        <v>0</v>
      </c>
      <c r="AG680" s="411">
        <v>0</v>
      </c>
      <c r="AH680" s="411">
        <v>0</v>
      </c>
      <c r="AI680" s="411">
        <v>0</v>
      </c>
      <c r="AJ680" s="411">
        <v>0</v>
      </c>
      <c r="AK680" s="411">
        <v>0</v>
      </c>
      <c r="AL680" s="411">
        <v>0</v>
      </c>
      <c r="AM680" s="411">
        <v>0</v>
      </c>
      <c r="AN680" s="411">
        <v>0</v>
      </c>
      <c r="AO680" s="411">
        <v>0</v>
      </c>
      <c r="AP680" s="411">
        <v>0</v>
      </c>
      <c r="AQ680" s="411">
        <v>0</v>
      </c>
      <c r="AR680" s="412">
        <v>0</v>
      </c>
      <c r="AS680" s="411">
        <f t="shared" si="205"/>
        <v>0</v>
      </c>
      <c r="AT680" s="411">
        <f t="shared" si="206"/>
        <v>0</v>
      </c>
      <c r="AU680" s="411">
        <f t="shared" si="207"/>
        <v>0</v>
      </c>
      <c r="AV680" s="411">
        <f t="shared" si="208"/>
        <v>0</v>
      </c>
      <c r="AW680" s="411">
        <v>0</v>
      </c>
      <c r="AX680" s="411">
        <v>0</v>
      </c>
      <c r="AY680" s="411">
        <v>0</v>
      </c>
      <c r="AZ680" s="411">
        <v>0</v>
      </c>
      <c r="BA680" s="411">
        <v>0</v>
      </c>
      <c r="BB680" s="411">
        <v>0</v>
      </c>
      <c r="BC680" s="411">
        <v>0</v>
      </c>
      <c r="BD680" s="411">
        <v>0</v>
      </c>
      <c r="BE680" s="411">
        <v>0</v>
      </c>
      <c r="BF680" s="411">
        <v>0</v>
      </c>
      <c r="BG680" s="411">
        <v>0</v>
      </c>
      <c r="BH680" s="412">
        <v>0</v>
      </c>
      <c r="BI680" s="411">
        <f t="shared" si="209"/>
        <v>0</v>
      </c>
      <c r="BJ680" s="411">
        <v>0</v>
      </c>
      <c r="BK680" s="411">
        <v>0</v>
      </c>
      <c r="BL680" s="411">
        <v>0</v>
      </c>
      <c r="BM680" s="411">
        <v>0</v>
      </c>
      <c r="BN680" s="411">
        <v>0</v>
      </c>
      <c r="BO680" s="411">
        <v>0</v>
      </c>
      <c r="BP680" s="411">
        <v>0</v>
      </c>
      <c r="BQ680" s="411">
        <v>0</v>
      </c>
      <c r="BR680" s="411">
        <v>0</v>
      </c>
      <c r="BS680" s="411">
        <v>0</v>
      </c>
      <c r="BT680" s="411">
        <v>0</v>
      </c>
      <c r="BU680" s="412">
        <v>0</v>
      </c>
      <c r="BV680" s="411">
        <f t="shared" si="210"/>
        <v>0</v>
      </c>
      <c r="BW680" s="411">
        <v>0</v>
      </c>
      <c r="BX680" s="411">
        <v>0</v>
      </c>
      <c r="BY680" s="411">
        <v>0</v>
      </c>
      <c r="BZ680" s="411">
        <v>0</v>
      </c>
      <c r="CA680" s="411">
        <v>0</v>
      </c>
      <c r="CB680" s="411">
        <v>0</v>
      </c>
      <c r="CC680" s="411">
        <v>0</v>
      </c>
      <c r="CD680" s="411">
        <v>0</v>
      </c>
      <c r="CE680" s="411">
        <v>0</v>
      </c>
      <c r="CF680" s="411">
        <v>0</v>
      </c>
      <c r="CG680" s="411">
        <v>0</v>
      </c>
      <c r="CH680" s="412">
        <v>0</v>
      </c>
      <c r="CI680" s="411">
        <f t="shared" si="211"/>
        <v>0</v>
      </c>
      <c r="CJ680" s="411">
        <v>0</v>
      </c>
      <c r="CK680" s="411">
        <v>0</v>
      </c>
      <c r="CL680" s="411">
        <v>0</v>
      </c>
      <c r="CM680" s="411">
        <v>0</v>
      </c>
      <c r="CN680" s="411">
        <v>0</v>
      </c>
      <c r="CO680" s="411">
        <v>0</v>
      </c>
      <c r="CP680" s="411">
        <v>0</v>
      </c>
      <c r="CQ680" s="411">
        <v>0</v>
      </c>
      <c r="CR680" s="411">
        <v>0</v>
      </c>
      <c r="CS680" s="411">
        <v>0</v>
      </c>
      <c r="CT680" s="411">
        <v>0</v>
      </c>
      <c r="CU680" s="412">
        <v>0</v>
      </c>
      <c r="CV680" s="411">
        <f t="shared" si="212"/>
        <v>0</v>
      </c>
      <c r="CW680" s="411">
        <v>0</v>
      </c>
      <c r="CX680" s="411">
        <v>0</v>
      </c>
      <c r="CY680" s="411">
        <v>0</v>
      </c>
      <c r="CZ680" s="411">
        <v>0</v>
      </c>
      <c r="DA680" s="411">
        <v>0</v>
      </c>
      <c r="DB680" s="411">
        <v>0</v>
      </c>
      <c r="DC680" s="411">
        <v>0</v>
      </c>
      <c r="DD680" s="411">
        <v>0</v>
      </c>
      <c r="DE680" s="411">
        <v>0</v>
      </c>
      <c r="DF680" s="411">
        <v>0</v>
      </c>
      <c r="DG680" s="411">
        <v>0</v>
      </c>
      <c r="DH680" s="412">
        <v>0</v>
      </c>
      <c r="DI680" s="411">
        <f t="shared" si="213"/>
        <v>0</v>
      </c>
      <c r="DJ680" s="411">
        <v>0</v>
      </c>
      <c r="DK680" s="411">
        <v>0</v>
      </c>
      <c r="DL680" s="411">
        <v>0</v>
      </c>
      <c r="DM680" s="411">
        <v>0</v>
      </c>
      <c r="DN680" s="411">
        <v>0</v>
      </c>
      <c r="DO680" s="411">
        <v>0</v>
      </c>
      <c r="DP680" s="411">
        <v>0</v>
      </c>
      <c r="DQ680" s="411">
        <v>0</v>
      </c>
      <c r="DR680" s="411">
        <v>0</v>
      </c>
      <c r="DS680" s="411">
        <v>0</v>
      </c>
      <c r="DT680" s="411">
        <v>0</v>
      </c>
      <c r="DU680" s="412">
        <v>0</v>
      </c>
      <c r="DV680" s="411">
        <f t="shared" si="214"/>
        <v>0</v>
      </c>
      <c r="DW680" s="412">
        <v>0</v>
      </c>
      <c r="DX680" s="412">
        <v>0</v>
      </c>
      <c r="DY680" s="412">
        <v>0</v>
      </c>
      <c r="DZ680" s="412">
        <v>0</v>
      </c>
      <c r="EA680" s="412">
        <v>0</v>
      </c>
      <c r="EB680" s="412">
        <v>0</v>
      </c>
      <c r="EC680" s="412">
        <v>0</v>
      </c>
      <c r="ED680" s="412">
        <v>0</v>
      </c>
      <c r="EE680" s="412">
        <v>0</v>
      </c>
      <c r="EF680" s="412">
        <v>0</v>
      </c>
      <c r="EG680" s="412">
        <v>0</v>
      </c>
      <c r="EH680" s="412">
        <v>0</v>
      </c>
      <c r="EI680" s="411">
        <f t="shared" si="215"/>
        <v>0</v>
      </c>
      <c r="EK680" s="411">
        <f t="shared" si="216"/>
        <v>26</v>
      </c>
      <c r="EL680" s="7">
        <f t="shared" si="217"/>
        <v>-26</v>
      </c>
    </row>
    <row r="681" spans="1:142">
      <c r="A681" s="365" t="str">
        <f t="shared" si="199"/>
        <v xml:space="preserve"> 116</v>
      </c>
      <c r="B681" s="370" t="s">
        <v>957</v>
      </c>
      <c r="C681" s="370" t="s">
        <v>1192</v>
      </c>
      <c r="D681" s="411">
        <v>0</v>
      </c>
      <c r="E681" s="411">
        <v>0</v>
      </c>
      <c r="F681" s="411">
        <v>0</v>
      </c>
      <c r="G681" s="411">
        <v>0</v>
      </c>
      <c r="H681" s="411">
        <v>0</v>
      </c>
      <c r="I681" s="411">
        <v>0</v>
      </c>
      <c r="J681" s="411">
        <v>7</v>
      </c>
      <c r="K681" s="411">
        <v>13</v>
      </c>
      <c r="L681" s="411">
        <v>1</v>
      </c>
      <c r="M681" s="411">
        <v>2</v>
      </c>
      <c r="N681" s="411">
        <v>0</v>
      </c>
      <c r="O681" s="412">
        <v>0</v>
      </c>
      <c r="P681" s="411">
        <f t="shared" si="200"/>
        <v>23</v>
      </c>
      <c r="Q681" s="411">
        <f t="shared" si="201"/>
        <v>6.774193548387097</v>
      </c>
      <c r="R681" s="411">
        <f t="shared" si="202"/>
        <v>13.949944382647386</v>
      </c>
      <c r="S681" s="411">
        <f t="shared" si="203"/>
        <v>2.2758620689655173</v>
      </c>
      <c r="T681" s="411">
        <v>0</v>
      </c>
      <c r="U681" s="411">
        <v>0</v>
      </c>
      <c r="V681" s="411">
        <v>0</v>
      </c>
      <c r="W681" s="411">
        <v>0</v>
      </c>
      <c r="X681" s="411">
        <v>0</v>
      </c>
      <c r="Y681" s="411">
        <v>0</v>
      </c>
      <c r="Z681" s="411">
        <v>0</v>
      </c>
      <c r="AA681" s="411">
        <v>0</v>
      </c>
      <c r="AB681" s="411">
        <v>0</v>
      </c>
      <c r="AC681" s="411">
        <v>0</v>
      </c>
      <c r="AD681" s="411">
        <v>0</v>
      </c>
      <c r="AE681" s="412">
        <v>0</v>
      </c>
      <c r="AF681" s="411">
        <f t="shared" si="204"/>
        <v>0</v>
      </c>
      <c r="AG681" s="411">
        <v>0</v>
      </c>
      <c r="AH681" s="411">
        <v>0</v>
      </c>
      <c r="AI681" s="411">
        <v>0</v>
      </c>
      <c r="AJ681" s="411">
        <v>0</v>
      </c>
      <c r="AK681" s="411">
        <v>0</v>
      </c>
      <c r="AL681" s="411">
        <v>0</v>
      </c>
      <c r="AM681" s="411">
        <v>0</v>
      </c>
      <c r="AN681" s="411">
        <v>0</v>
      </c>
      <c r="AO681" s="411">
        <v>0</v>
      </c>
      <c r="AP681" s="411">
        <v>0</v>
      </c>
      <c r="AQ681" s="411">
        <v>0</v>
      </c>
      <c r="AR681" s="412">
        <v>0</v>
      </c>
      <c r="AS681" s="411">
        <f t="shared" si="205"/>
        <v>0</v>
      </c>
      <c r="AT681" s="411">
        <f t="shared" si="206"/>
        <v>0</v>
      </c>
      <c r="AU681" s="411">
        <f t="shared" si="207"/>
        <v>0</v>
      </c>
      <c r="AV681" s="411">
        <f t="shared" si="208"/>
        <v>0</v>
      </c>
      <c r="AW681" s="411">
        <v>0</v>
      </c>
      <c r="AX681" s="411">
        <v>0</v>
      </c>
      <c r="AY681" s="411">
        <v>0</v>
      </c>
      <c r="AZ681" s="411">
        <v>0</v>
      </c>
      <c r="BA681" s="411">
        <v>0</v>
      </c>
      <c r="BB681" s="411">
        <v>0</v>
      </c>
      <c r="BC681" s="411">
        <v>0</v>
      </c>
      <c r="BD681" s="411">
        <v>0</v>
      </c>
      <c r="BE681" s="411">
        <v>0</v>
      </c>
      <c r="BF681" s="411">
        <v>0</v>
      </c>
      <c r="BG681" s="411">
        <v>0</v>
      </c>
      <c r="BH681" s="412">
        <v>0</v>
      </c>
      <c r="BI681" s="411">
        <f t="shared" si="209"/>
        <v>0</v>
      </c>
      <c r="BJ681" s="411">
        <v>0</v>
      </c>
      <c r="BK681" s="411">
        <v>0</v>
      </c>
      <c r="BL681" s="411">
        <v>0</v>
      </c>
      <c r="BM681" s="411">
        <v>0</v>
      </c>
      <c r="BN681" s="411">
        <v>0</v>
      </c>
      <c r="BO681" s="411">
        <v>0</v>
      </c>
      <c r="BP681" s="411">
        <v>0</v>
      </c>
      <c r="BQ681" s="411">
        <v>0</v>
      </c>
      <c r="BR681" s="411">
        <v>0</v>
      </c>
      <c r="BS681" s="411">
        <v>0</v>
      </c>
      <c r="BT681" s="411">
        <v>0</v>
      </c>
      <c r="BU681" s="412">
        <v>0</v>
      </c>
      <c r="BV681" s="411">
        <f t="shared" si="210"/>
        <v>0</v>
      </c>
      <c r="BW681" s="411">
        <v>0</v>
      </c>
      <c r="BX681" s="411">
        <v>0</v>
      </c>
      <c r="BY681" s="411">
        <v>0</v>
      </c>
      <c r="BZ681" s="411">
        <v>0</v>
      </c>
      <c r="CA681" s="411">
        <v>0</v>
      </c>
      <c r="CB681" s="411">
        <v>0</v>
      </c>
      <c r="CC681" s="411">
        <v>0</v>
      </c>
      <c r="CD681" s="411">
        <v>0</v>
      </c>
      <c r="CE681" s="411">
        <v>0</v>
      </c>
      <c r="CF681" s="411">
        <v>0</v>
      </c>
      <c r="CG681" s="411">
        <v>0</v>
      </c>
      <c r="CH681" s="412">
        <v>0</v>
      </c>
      <c r="CI681" s="411">
        <f t="shared" si="211"/>
        <v>0</v>
      </c>
      <c r="CJ681" s="411">
        <v>0</v>
      </c>
      <c r="CK681" s="411">
        <v>0</v>
      </c>
      <c r="CL681" s="411">
        <v>0</v>
      </c>
      <c r="CM681" s="411">
        <v>0</v>
      </c>
      <c r="CN681" s="411">
        <v>0</v>
      </c>
      <c r="CO681" s="411">
        <v>0</v>
      </c>
      <c r="CP681" s="411">
        <v>0</v>
      </c>
      <c r="CQ681" s="411">
        <v>0</v>
      </c>
      <c r="CR681" s="411">
        <v>0</v>
      </c>
      <c r="CS681" s="411">
        <v>0</v>
      </c>
      <c r="CT681" s="411">
        <v>0</v>
      </c>
      <c r="CU681" s="412">
        <v>0</v>
      </c>
      <c r="CV681" s="411">
        <f t="shared" si="212"/>
        <v>0</v>
      </c>
      <c r="CW681" s="411">
        <v>0</v>
      </c>
      <c r="CX681" s="411">
        <v>0</v>
      </c>
      <c r="CY681" s="411">
        <v>0</v>
      </c>
      <c r="CZ681" s="411">
        <v>0</v>
      </c>
      <c r="DA681" s="411">
        <v>0</v>
      </c>
      <c r="DB681" s="411">
        <v>0</v>
      </c>
      <c r="DC681" s="411">
        <v>0</v>
      </c>
      <c r="DD681" s="411">
        <v>0</v>
      </c>
      <c r="DE681" s="411">
        <v>0</v>
      </c>
      <c r="DF681" s="411">
        <v>0</v>
      </c>
      <c r="DG681" s="411">
        <v>0</v>
      </c>
      <c r="DH681" s="412">
        <v>0</v>
      </c>
      <c r="DI681" s="411">
        <f t="shared" si="213"/>
        <v>0</v>
      </c>
      <c r="DJ681" s="411">
        <v>0</v>
      </c>
      <c r="DK681" s="411">
        <v>0</v>
      </c>
      <c r="DL681" s="411">
        <v>0</v>
      </c>
      <c r="DM681" s="411">
        <v>0</v>
      </c>
      <c r="DN681" s="411">
        <v>0</v>
      </c>
      <c r="DO681" s="411">
        <v>0</v>
      </c>
      <c r="DP681" s="411">
        <v>0</v>
      </c>
      <c r="DQ681" s="411">
        <v>0</v>
      </c>
      <c r="DR681" s="411">
        <v>0</v>
      </c>
      <c r="DS681" s="411">
        <v>0</v>
      </c>
      <c r="DT681" s="411">
        <v>0</v>
      </c>
      <c r="DU681" s="412">
        <v>0</v>
      </c>
      <c r="DV681" s="411">
        <f t="shared" si="214"/>
        <v>0</v>
      </c>
      <c r="DW681" s="412">
        <v>0</v>
      </c>
      <c r="DX681" s="412">
        <v>0</v>
      </c>
      <c r="DY681" s="412">
        <v>0</v>
      </c>
      <c r="DZ681" s="412">
        <v>0</v>
      </c>
      <c r="EA681" s="412">
        <v>0</v>
      </c>
      <c r="EB681" s="412">
        <v>0</v>
      </c>
      <c r="EC681" s="412">
        <v>0</v>
      </c>
      <c r="ED681" s="412">
        <v>0</v>
      </c>
      <c r="EE681" s="412">
        <v>0</v>
      </c>
      <c r="EF681" s="412">
        <v>0</v>
      </c>
      <c r="EG681" s="412">
        <v>0</v>
      </c>
      <c r="EH681" s="412">
        <v>0</v>
      </c>
      <c r="EI681" s="411">
        <f t="shared" si="215"/>
        <v>0</v>
      </c>
      <c r="EK681" s="411">
        <f t="shared" si="216"/>
        <v>23</v>
      </c>
      <c r="EL681" s="7">
        <f t="shared" si="217"/>
        <v>-23</v>
      </c>
    </row>
    <row r="682" spans="1:142">
      <c r="A682" s="365" t="str">
        <f t="shared" si="199"/>
        <v xml:space="preserve"> 116</v>
      </c>
      <c r="B682" s="370" t="s">
        <v>957</v>
      </c>
      <c r="C682" s="370" t="s">
        <v>1193</v>
      </c>
      <c r="D682" s="411">
        <v>2</v>
      </c>
      <c r="E682" s="411">
        <v>0</v>
      </c>
      <c r="F682" s="411">
        <v>0</v>
      </c>
      <c r="G682" s="411">
        <v>1</v>
      </c>
      <c r="H682" s="411">
        <v>1</v>
      </c>
      <c r="I682" s="411">
        <v>0</v>
      </c>
      <c r="J682" s="411">
        <v>3</v>
      </c>
      <c r="K682" s="411">
        <v>0</v>
      </c>
      <c r="L682" s="411">
        <v>0</v>
      </c>
      <c r="M682" s="411">
        <v>1</v>
      </c>
      <c r="N682" s="411">
        <v>2</v>
      </c>
      <c r="O682" s="412">
        <v>2</v>
      </c>
      <c r="P682" s="411">
        <f t="shared" si="200"/>
        <v>12</v>
      </c>
      <c r="Q682" s="411">
        <f t="shared" si="201"/>
        <v>6.903225806451613</v>
      </c>
      <c r="R682" s="411">
        <f t="shared" si="202"/>
        <v>9.6774193548387094E-2</v>
      </c>
      <c r="S682" s="411">
        <f t="shared" si="203"/>
        <v>5</v>
      </c>
      <c r="T682" s="411">
        <v>0</v>
      </c>
      <c r="U682" s="411">
        <v>0</v>
      </c>
      <c r="V682" s="411">
        <v>0</v>
      </c>
      <c r="W682" s="411">
        <v>0</v>
      </c>
      <c r="X682" s="411">
        <v>0</v>
      </c>
      <c r="Y682" s="411">
        <v>0</v>
      </c>
      <c r="Z682" s="411">
        <v>0</v>
      </c>
      <c r="AA682" s="411">
        <v>0</v>
      </c>
      <c r="AB682" s="411">
        <v>0</v>
      </c>
      <c r="AC682" s="411">
        <v>0</v>
      </c>
      <c r="AD682" s="411">
        <v>0</v>
      </c>
      <c r="AE682" s="412">
        <v>0</v>
      </c>
      <c r="AF682" s="411">
        <f t="shared" si="204"/>
        <v>0</v>
      </c>
      <c r="AG682" s="411">
        <v>0</v>
      </c>
      <c r="AH682" s="411">
        <v>0</v>
      </c>
      <c r="AI682" s="411">
        <v>0</v>
      </c>
      <c r="AJ682" s="411">
        <v>0</v>
      </c>
      <c r="AK682" s="411">
        <v>0</v>
      </c>
      <c r="AL682" s="411">
        <v>0</v>
      </c>
      <c r="AM682" s="411">
        <v>0</v>
      </c>
      <c r="AN682" s="411">
        <v>0</v>
      </c>
      <c r="AO682" s="411">
        <v>0</v>
      </c>
      <c r="AP682" s="411">
        <v>0</v>
      </c>
      <c r="AQ682" s="411">
        <v>0</v>
      </c>
      <c r="AR682" s="412">
        <v>0</v>
      </c>
      <c r="AS682" s="411">
        <f t="shared" si="205"/>
        <v>0</v>
      </c>
      <c r="AT682" s="411">
        <f t="shared" si="206"/>
        <v>0</v>
      </c>
      <c r="AU682" s="411">
        <f t="shared" si="207"/>
        <v>0</v>
      </c>
      <c r="AV682" s="411">
        <f t="shared" si="208"/>
        <v>0</v>
      </c>
      <c r="AW682" s="411">
        <v>0</v>
      </c>
      <c r="AX682" s="411">
        <v>0</v>
      </c>
      <c r="AY682" s="411">
        <v>0</v>
      </c>
      <c r="AZ682" s="411">
        <v>0</v>
      </c>
      <c r="BA682" s="411">
        <v>0</v>
      </c>
      <c r="BB682" s="411">
        <v>0</v>
      </c>
      <c r="BC682" s="411">
        <v>0</v>
      </c>
      <c r="BD682" s="411">
        <v>0</v>
      </c>
      <c r="BE682" s="411">
        <v>0</v>
      </c>
      <c r="BF682" s="411">
        <v>0</v>
      </c>
      <c r="BG682" s="411">
        <v>0</v>
      </c>
      <c r="BH682" s="412">
        <v>0</v>
      </c>
      <c r="BI682" s="411">
        <f t="shared" si="209"/>
        <v>0</v>
      </c>
      <c r="BJ682" s="411">
        <v>0</v>
      </c>
      <c r="BK682" s="411">
        <v>0</v>
      </c>
      <c r="BL682" s="411">
        <v>0</v>
      </c>
      <c r="BM682" s="411">
        <v>0</v>
      </c>
      <c r="BN682" s="411">
        <v>0</v>
      </c>
      <c r="BO682" s="411">
        <v>0</v>
      </c>
      <c r="BP682" s="411">
        <v>0</v>
      </c>
      <c r="BQ682" s="411">
        <v>0</v>
      </c>
      <c r="BR682" s="411">
        <v>0</v>
      </c>
      <c r="BS682" s="411">
        <v>0</v>
      </c>
      <c r="BT682" s="411">
        <v>0</v>
      </c>
      <c r="BU682" s="412">
        <v>0</v>
      </c>
      <c r="BV682" s="411">
        <f t="shared" si="210"/>
        <v>0</v>
      </c>
      <c r="BW682" s="411">
        <v>0</v>
      </c>
      <c r="BX682" s="411">
        <v>0</v>
      </c>
      <c r="BY682" s="411">
        <v>0</v>
      </c>
      <c r="BZ682" s="411">
        <v>0</v>
      </c>
      <c r="CA682" s="411">
        <v>0</v>
      </c>
      <c r="CB682" s="411">
        <v>0</v>
      </c>
      <c r="CC682" s="411">
        <v>0</v>
      </c>
      <c r="CD682" s="411">
        <v>0</v>
      </c>
      <c r="CE682" s="411">
        <v>0</v>
      </c>
      <c r="CF682" s="411">
        <v>0</v>
      </c>
      <c r="CG682" s="411">
        <v>0</v>
      </c>
      <c r="CH682" s="412">
        <v>0</v>
      </c>
      <c r="CI682" s="411">
        <f t="shared" si="211"/>
        <v>0</v>
      </c>
      <c r="CJ682" s="411">
        <v>0</v>
      </c>
      <c r="CK682" s="411">
        <v>0</v>
      </c>
      <c r="CL682" s="411">
        <v>0</v>
      </c>
      <c r="CM682" s="411">
        <v>0</v>
      </c>
      <c r="CN682" s="411">
        <v>0</v>
      </c>
      <c r="CO682" s="411">
        <v>0</v>
      </c>
      <c r="CP682" s="411">
        <v>0</v>
      </c>
      <c r="CQ682" s="411">
        <v>0</v>
      </c>
      <c r="CR682" s="411">
        <v>0</v>
      </c>
      <c r="CS682" s="411">
        <v>0</v>
      </c>
      <c r="CT682" s="411">
        <v>0</v>
      </c>
      <c r="CU682" s="412">
        <v>0</v>
      </c>
      <c r="CV682" s="411">
        <f t="shared" si="212"/>
        <v>0</v>
      </c>
      <c r="CW682" s="411">
        <v>0</v>
      </c>
      <c r="CX682" s="411">
        <v>0</v>
      </c>
      <c r="CY682" s="411">
        <v>0</v>
      </c>
      <c r="CZ682" s="411">
        <v>0</v>
      </c>
      <c r="DA682" s="411">
        <v>0</v>
      </c>
      <c r="DB682" s="411">
        <v>0</v>
      </c>
      <c r="DC682" s="411">
        <v>0</v>
      </c>
      <c r="DD682" s="411">
        <v>0</v>
      </c>
      <c r="DE682" s="411">
        <v>0</v>
      </c>
      <c r="DF682" s="411">
        <v>0</v>
      </c>
      <c r="DG682" s="411">
        <v>0</v>
      </c>
      <c r="DH682" s="412">
        <v>0</v>
      </c>
      <c r="DI682" s="411">
        <f t="shared" si="213"/>
        <v>0</v>
      </c>
      <c r="DJ682" s="411">
        <v>0</v>
      </c>
      <c r="DK682" s="411">
        <v>0</v>
      </c>
      <c r="DL682" s="411">
        <v>0</v>
      </c>
      <c r="DM682" s="411">
        <v>0</v>
      </c>
      <c r="DN682" s="411">
        <v>0</v>
      </c>
      <c r="DO682" s="411">
        <v>0</v>
      </c>
      <c r="DP682" s="411">
        <v>0</v>
      </c>
      <c r="DQ682" s="411">
        <v>0</v>
      </c>
      <c r="DR682" s="411">
        <v>0</v>
      </c>
      <c r="DS682" s="411">
        <v>0</v>
      </c>
      <c r="DT682" s="411">
        <v>0</v>
      </c>
      <c r="DU682" s="412">
        <v>0</v>
      </c>
      <c r="DV682" s="411">
        <f t="shared" si="214"/>
        <v>0</v>
      </c>
      <c r="DW682" s="412">
        <v>0</v>
      </c>
      <c r="DX682" s="412">
        <v>0</v>
      </c>
      <c r="DY682" s="412">
        <v>0</v>
      </c>
      <c r="DZ682" s="412">
        <v>0</v>
      </c>
      <c r="EA682" s="412">
        <v>0</v>
      </c>
      <c r="EB682" s="412">
        <v>0</v>
      </c>
      <c r="EC682" s="412">
        <v>0</v>
      </c>
      <c r="ED682" s="412">
        <v>0</v>
      </c>
      <c r="EE682" s="412">
        <v>0</v>
      </c>
      <c r="EF682" s="412">
        <v>0</v>
      </c>
      <c r="EG682" s="412">
        <v>0</v>
      </c>
      <c r="EH682" s="412">
        <v>0</v>
      </c>
      <c r="EI682" s="411">
        <f t="shared" si="215"/>
        <v>0</v>
      </c>
      <c r="EK682" s="411">
        <f t="shared" si="216"/>
        <v>12</v>
      </c>
      <c r="EL682" s="7">
        <f t="shared" si="217"/>
        <v>-12</v>
      </c>
    </row>
    <row r="683" spans="1:142">
      <c r="A683" s="365" t="str">
        <f t="shared" si="199"/>
        <v xml:space="preserve"> 116</v>
      </c>
      <c r="B683" s="370" t="s">
        <v>957</v>
      </c>
      <c r="C683" s="370" t="s">
        <v>1175</v>
      </c>
      <c r="D683" s="411">
        <v>1</v>
      </c>
      <c r="E683" s="411">
        <v>0</v>
      </c>
      <c r="F683" s="411">
        <v>0</v>
      </c>
      <c r="G683" s="411">
        <v>0</v>
      </c>
      <c r="H683" s="411">
        <v>0</v>
      </c>
      <c r="I683" s="411">
        <v>0</v>
      </c>
      <c r="J683" s="411">
        <v>1</v>
      </c>
      <c r="K683" s="411">
        <v>1</v>
      </c>
      <c r="L683" s="411">
        <v>0</v>
      </c>
      <c r="M683" s="411">
        <v>0</v>
      </c>
      <c r="N683" s="411">
        <v>1</v>
      </c>
      <c r="O683" s="412">
        <v>1</v>
      </c>
      <c r="P683" s="411">
        <f t="shared" si="200"/>
        <v>5</v>
      </c>
      <c r="Q683" s="411">
        <f t="shared" si="201"/>
        <v>1.967741935483871</v>
      </c>
      <c r="R683" s="411">
        <f t="shared" si="202"/>
        <v>1.032258064516129</v>
      </c>
      <c r="S683" s="411">
        <f t="shared" si="203"/>
        <v>2</v>
      </c>
      <c r="T683" s="411">
        <v>0</v>
      </c>
      <c r="U683" s="411">
        <v>0</v>
      </c>
      <c r="V683" s="411">
        <v>0</v>
      </c>
      <c r="W683" s="411">
        <v>0</v>
      </c>
      <c r="X683" s="411">
        <v>0</v>
      </c>
      <c r="Y683" s="411">
        <v>0</v>
      </c>
      <c r="Z683" s="411">
        <v>0</v>
      </c>
      <c r="AA683" s="411">
        <v>0</v>
      </c>
      <c r="AB683" s="411">
        <v>0</v>
      </c>
      <c r="AC683" s="411">
        <v>0</v>
      </c>
      <c r="AD683" s="411">
        <v>0</v>
      </c>
      <c r="AE683" s="412">
        <v>0</v>
      </c>
      <c r="AF683" s="411">
        <f t="shared" si="204"/>
        <v>0</v>
      </c>
      <c r="AG683" s="411">
        <v>0</v>
      </c>
      <c r="AH683" s="411">
        <v>0</v>
      </c>
      <c r="AI683" s="411">
        <v>0</v>
      </c>
      <c r="AJ683" s="411">
        <v>0</v>
      </c>
      <c r="AK683" s="411">
        <v>0</v>
      </c>
      <c r="AL683" s="411">
        <v>0</v>
      </c>
      <c r="AM683" s="411">
        <v>0</v>
      </c>
      <c r="AN683" s="411">
        <v>0</v>
      </c>
      <c r="AO683" s="411">
        <v>0</v>
      </c>
      <c r="AP683" s="411">
        <v>0</v>
      </c>
      <c r="AQ683" s="411">
        <v>0</v>
      </c>
      <c r="AR683" s="412">
        <v>0</v>
      </c>
      <c r="AS683" s="411">
        <f t="shared" si="205"/>
        <v>0</v>
      </c>
      <c r="AT683" s="411">
        <f t="shared" si="206"/>
        <v>0</v>
      </c>
      <c r="AU683" s="411">
        <f t="shared" si="207"/>
        <v>0</v>
      </c>
      <c r="AV683" s="411">
        <f t="shared" si="208"/>
        <v>0</v>
      </c>
      <c r="AW683" s="411">
        <v>0</v>
      </c>
      <c r="AX683" s="411">
        <v>0</v>
      </c>
      <c r="AY683" s="411">
        <v>0</v>
      </c>
      <c r="AZ683" s="411">
        <v>0</v>
      </c>
      <c r="BA683" s="411">
        <v>0</v>
      </c>
      <c r="BB683" s="411">
        <v>0</v>
      </c>
      <c r="BC683" s="411">
        <v>0</v>
      </c>
      <c r="BD683" s="411">
        <v>0</v>
      </c>
      <c r="BE683" s="411">
        <v>0</v>
      </c>
      <c r="BF683" s="411">
        <v>0</v>
      </c>
      <c r="BG683" s="411">
        <v>0</v>
      </c>
      <c r="BH683" s="412">
        <v>0</v>
      </c>
      <c r="BI683" s="411">
        <f t="shared" si="209"/>
        <v>0</v>
      </c>
      <c r="BJ683" s="411">
        <v>0</v>
      </c>
      <c r="BK683" s="411">
        <v>0</v>
      </c>
      <c r="BL683" s="411">
        <v>0</v>
      </c>
      <c r="BM683" s="411">
        <v>0</v>
      </c>
      <c r="BN683" s="411">
        <v>0</v>
      </c>
      <c r="BO683" s="411">
        <v>0</v>
      </c>
      <c r="BP683" s="411">
        <v>0</v>
      </c>
      <c r="BQ683" s="411">
        <v>0</v>
      </c>
      <c r="BR683" s="411">
        <v>0</v>
      </c>
      <c r="BS683" s="411">
        <v>0</v>
      </c>
      <c r="BT683" s="411">
        <v>0</v>
      </c>
      <c r="BU683" s="412">
        <v>0</v>
      </c>
      <c r="BV683" s="411">
        <f t="shared" si="210"/>
        <v>0</v>
      </c>
      <c r="BW683" s="411">
        <v>0</v>
      </c>
      <c r="BX683" s="411">
        <v>0</v>
      </c>
      <c r="BY683" s="411">
        <v>0</v>
      </c>
      <c r="BZ683" s="411">
        <v>0</v>
      </c>
      <c r="CA683" s="411">
        <v>0</v>
      </c>
      <c r="CB683" s="411">
        <v>0</v>
      </c>
      <c r="CC683" s="411">
        <v>0</v>
      </c>
      <c r="CD683" s="411">
        <v>0</v>
      </c>
      <c r="CE683" s="411">
        <v>0</v>
      </c>
      <c r="CF683" s="411">
        <v>0</v>
      </c>
      <c r="CG683" s="411">
        <v>0</v>
      </c>
      <c r="CH683" s="412">
        <v>0</v>
      </c>
      <c r="CI683" s="411">
        <f t="shared" si="211"/>
        <v>0</v>
      </c>
      <c r="CJ683" s="411">
        <v>0</v>
      </c>
      <c r="CK683" s="411">
        <v>0</v>
      </c>
      <c r="CL683" s="411">
        <v>0</v>
      </c>
      <c r="CM683" s="411">
        <v>0</v>
      </c>
      <c r="CN683" s="411">
        <v>0</v>
      </c>
      <c r="CO683" s="411">
        <v>0</v>
      </c>
      <c r="CP683" s="411">
        <v>0</v>
      </c>
      <c r="CQ683" s="411">
        <v>0</v>
      </c>
      <c r="CR683" s="411">
        <v>0</v>
      </c>
      <c r="CS683" s="411">
        <v>0</v>
      </c>
      <c r="CT683" s="411">
        <v>0</v>
      </c>
      <c r="CU683" s="412">
        <v>0</v>
      </c>
      <c r="CV683" s="411">
        <f t="shared" si="212"/>
        <v>0</v>
      </c>
      <c r="CW683" s="411">
        <v>0</v>
      </c>
      <c r="CX683" s="411">
        <v>0</v>
      </c>
      <c r="CY683" s="411">
        <v>0</v>
      </c>
      <c r="CZ683" s="411">
        <v>0</v>
      </c>
      <c r="DA683" s="411">
        <v>0</v>
      </c>
      <c r="DB683" s="411">
        <v>0</v>
      </c>
      <c r="DC683" s="411">
        <v>0</v>
      </c>
      <c r="DD683" s="411">
        <v>0</v>
      </c>
      <c r="DE683" s="411">
        <v>0</v>
      </c>
      <c r="DF683" s="411">
        <v>0</v>
      </c>
      <c r="DG683" s="411">
        <v>0</v>
      </c>
      <c r="DH683" s="412">
        <v>0</v>
      </c>
      <c r="DI683" s="411">
        <f t="shared" si="213"/>
        <v>0</v>
      </c>
      <c r="DJ683" s="411">
        <v>0</v>
      </c>
      <c r="DK683" s="411">
        <v>0</v>
      </c>
      <c r="DL683" s="411">
        <v>0</v>
      </c>
      <c r="DM683" s="411">
        <v>0</v>
      </c>
      <c r="DN683" s="411">
        <v>0</v>
      </c>
      <c r="DO683" s="411">
        <v>0</v>
      </c>
      <c r="DP683" s="411">
        <v>0</v>
      </c>
      <c r="DQ683" s="411">
        <v>0</v>
      </c>
      <c r="DR683" s="411">
        <v>0</v>
      </c>
      <c r="DS683" s="411">
        <v>0</v>
      </c>
      <c r="DT683" s="411">
        <v>0</v>
      </c>
      <c r="DU683" s="412">
        <v>0</v>
      </c>
      <c r="DV683" s="411">
        <f t="shared" si="214"/>
        <v>0</v>
      </c>
      <c r="DW683" s="412">
        <v>0</v>
      </c>
      <c r="DX683" s="412">
        <v>0</v>
      </c>
      <c r="DY683" s="412">
        <v>0</v>
      </c>
      <c r="DZ683" s="412">
        <v>0</v>
      </c>
      <c r="EA683" s="412">
        <v>0</v>
      </c>
      <c r="EB683" s="412">
        <v>0</v>
      </c>
      <c r="EC683" s="412">
        <v>0</v>
      </c>
      <c r="ED683" s="412">
        <v>0</v>
      </c>
      <c r="EE683" s="412">
        <v>0</v>
      </c>
      <c r="EF683" s="412">
        <v>0</v>
      </c>
      <c r="EG683" s="412">
        <v>0</v>
      </c>
      <c r="EH683" s="412">
        <v>0</v>
      </c>
      <c r="EI683" s="411">
        <f t="shared" si="215"/>
        <v>0</v>
      </c>
      <c r="EK683" s="411">
        <f t="shared" si="216"/>
        <v>5</v>
      </c>
      <c r="EL683" s="7">
        <f t="shared" si="217"/>
        <v>-5</v>
      </c>
    </row>
    <row r="684" spans="1:142">
      <c r="A684" s="365" t="str">
        <f t="shared" si="199"/>
        <v xml:space="preserve"> 116</v>
      </c>
      <c r="B684" s="370" t="s">
        <v>957</v>
      </c>
      <c r="C684" s="370" t="s">
        <v>1176</v>
      </c>
      <c r="D684" s="411">
        <v>0</v>
      </c>
      <c r="E684" s="411">
        <v>0</v>
      </c>
      <c r="F684" s="411">
        <v>0</v>
      </c>
      <c r="G684" s="411">
        <v>0</v>
      </c>
      <c r="H684" s="411">
        <v>0</v>
      </c>
      <c r="I684" s="411">
        <v>0</v>
      </c>
      <c r="J684" s="411">
        <v>1</v>
      </c>
      <c r="K684" s="411">
        <v>0</v>
      </c>
      <c r="L684" s="411">
        <v>1</v>
      </c>
      <c r="M684" s="411">
        <v>2</v>
      </c>
      <c r="N684" s="411">
        <v>0</v>
      </c>
      <c r="O684" s="412">
        <v>0</v>
      </c>
      <c r="P684" s="411">
        <f t="shared" si="200"/>
        <v>4</v>
      </c>
      <c r="Q684" s="411">
        <f t="shared" si="201"/>
        <v>0.967741935483871</v>
      </c>
      <c r="R684" s="411">
        <f t="shared" si="202"/>
        <v>0.75639599555061177</v>
      </c>
      <c r="S684" s="411">
        <f t="shared" si="203"/>
        <v>2.2758620689655173</v>
      </c>
      <c r="T684" s="411">
        <v>0</v>
      </c>
      <c r="U684" s="411">
        <v>0</v>
      </c>
      <c r="V684" s="411">
        <v>0</v>
      </c>
      <c r="W684" s="411">
        <v>0</v>
      </c>
      <c r="X684" s="411">
        <v>0</v>
      </c>
      <c r="Y684" s="411">
        <v>0</v>
      </c>
      <c r="Z684" s="411">
        <v>0</v>
      </c>
      <c r="AA684" s="411">
        <v>0</v>
      </c>
      <c r="AB684" s="411">
        <v>0</v>
      </c>
      <c r="AC684" s="411">
        <v>0</v>
      </c>
      <c r="AD684" s="411">
        <v>0</v>
      </c>
      <c r="AE684" s="412">
        <v>0</v>
      </c>
      <c r="AF684" s="411">
        <f t="shared" si="204"/>
        <v>0</v>
      </c>
      <c r="AG684" s="411">
        <v>0</v>
      </c>
      <c r="AH684" s="411">
        <v>0</v>
      </c>
      <c r="AI684" s="411">
        <v>0</v>
      </c>
      <c r="AJ684" s="411">
        <v>0</v>
      </c>
      <c r="AK684" s="411">
        <v>0</v>
      </c>
      <c r="AL684" s="411">
        <v>0</v>
      </c>
      <c r="AM684" s="411">
        <v>0</v>
      </c>
      <c r="AN684" s="411">
        <v>0</v>
      </c>
      <c r="AO684" s="411">
        <v>0</v>
      </c>
      <c r="AP684" s="411">
        <v>0</v>
      </c>
      <c r="AQ684" s="411">
        <v>0</v>
      </c>
      <c r="AR684" s="412">
        <v>0</v>
      </c>
      <c r="AS684" s="411">
        <f t="shared" si="205"/>
        <v>0</v>
      </c>
      <c r="AT684" s="411">
        <f t="shared" si="206"/>
        <v>0</v>
      </c>
      <c r="AU684" s="411">
        <f t="shared" si="207"/>
        <v>0</v>
      </c>
      <c r="AV684" s="411">
        <f t="shared" si="208"/>
        <v>0</v>
      </c>
      <c r="AW684" s="411">
        <v>0</v>
      </c>
      <c r="AX684" s="411">
        <v>0</v>
      </c>
      <c r="AY684" s="411">
        <v>0</v>
      </c>
      <c r="AZ684" s="411">
        <v>0</v>
      </c>
      <c r="BA684" s="411">
        <v>0</v>
      </c>
      <c r="BB684" s="411">
        <v>0</v>
      </c>
      <c r="BC684" s="411">
        <v>0</v>
      </c>
      <c r="BD684" s="411">
        <v>0</v>
      </c>
      <c r="BE684" s="411">
        <v>0</v>
      </c>
      <c r="BF684" s="411">
        <v>0</v>
      </c>
      <c r="BG684" s="411">
        <v>0</v>
      </c>
      <c r="BH684" s="412">
        <v>0</v>
      </c>
      <c r="BI684" s="411">
        <f t="shared" si="209"/>
        <v>0</v>
      </c>
      <c r="BJ684" s="411">
        <v>0</v>
      </c>
      <c r="BK684" s="411">
        <v>0</v>
      </c>
      <c r="BL684" s="411">
        <v>0</v>
      </c>
      <c r="BM684" s="411">
        <v>0</v>
      </c>
      <c r="BN684" s="411">
        <v>0</v>
      </c>
      <c r="BO684" s="411">
        <v>0</v>
      </c>
      <c r="BP684" s="411">
        <v>0</v>
      </c>
      <c r="BQ684" s="411">
        <v>0</v>
      </c>
      <c r="BR684" s="411">
        <v>0</v>
      </c>
      <c r="BS684" s="411">
        <v>0</v>
      </c>
      <c r="BT684" s="411">
        <v>0</v>
      </c>
      <c r="BU684" s="412">
        <v>0</v>
      </c>
      <c r="BV684" s="411">
        <f t="shared" si="210"/>
        <v>0</v>
      </c>
      <c r="BW684" s="411">
        <v>0</v>
      </c>
      <c r="BX684" s="411">
        <v>0</v>
      </c>
      <c r="BY684" s="411">
        <v>0</v>
      </c>
      <c r="BZ684" s="411">
        <v>0</v>
      </c>
      <c r="CA684" s="411">
        <v>0</v>
      </c>
      <c r="CB684" s="411">
        <v>0</v>
      </c>
      <c r="CC684" s="411">
        <v>0</v>
      </c>
      <c r="CD684" s="411">
        <v>0</v>
      </c>
      <c r="CE684" s="411">
        <v>0</v>
      </c>
      <c r="CF684" s="411">
        <v>0</v>
      </c>
      <c r="CG684" s="411">
        <v>0</v>
      </c>
      <c r="CH684" s="412">
        <v>0</v>
      </c>
      <c r="CI684" s="411">
        <f t="shared" si="211"/>
        <v>0</v>
      </c>
      <c r="CJ684" s="411">
        <v>0</v>
      </c>
      <c r="CK684" s="411">
        <v>0</v>
      </c>
      <c r="CL684" s="411">
        <v>0</v>
      </c>
      <c r="CM684" s="411">
        <v>0</v>
      </c>
      <c r="CN684" s="411">
        <v>0</v>
      </c>
      <c r="CO684" s="411">
        <v>0</v>
      </c>
      <c r="CP684" s="411">
        <v>0</v>
      </c>
      <c r="CQ684" s="411">
        <v>0</v>
      </c>
      <c r="CR684" s="411">
        <v>0</v>
      </c>
      <c r="CS684" s="411">
        <v>0</v>
      </c>
      <c r="CT684" s="411">
        <v>0</v>
      </c>
      <c r="CU684" s="412">
        <v>0</v>
      </c>
      <c r="CV684" s="411">
        <f t="shared" si="212"/>
        <v>0</v>
      </c>
      <c r="CW684" s="411">
        <v>0</v>
      </c>
      <c r="CX684" s="411">
        <v>0</v>
      </c>
      <c r="CY684" s="411">
        <v>0</v>
      </c>
      <c r="CZ684" s="411">
        <v>0</v>
      </c>
      <c r="DA684" s="411">
        <v>0</v>
      </c>
      <c r="DB684" s="411">
        <v>0</v>
      </c>
      <c r="DC684" s="411">
        <v>0</v>
      </c>
      <c r="DD684" s="411">
        <v>0</v>
      </c>
      <c r="DE684" s="411">
        <v>0</v>
      </c>
      <c r="DF684" s="411">
        <v>0</v>
      </c>
      <c r="DG684" s="411">
        <v>0</v>
      </c>
      <c r="DH684" s="412">
        <v>0</v>
      </c>
      <c r="DI684" s="411">
        <f t="shared" si="213"/>
        <v>0</v>
      </c>
      <c r="DJ684" s="411">
        <v>0</v>
      </c>
      <c r="DK684" s="411">
        <v>0</v>
      </c>
      <c r="DL684" s="411">
        <v>0</v>
      </c>
      <c r="DM684" s="411">
        <v>0</v>
      </c>
      <c r="DN684" s="411">
        <v>0</v>
      </c>
      <c r="DO684" s="411">
        <v>0</v>
      </c>
      <c r="DP684" s="411">
        <v>0</v>
      </c>
      <c r="DQ684" s="411">
        <v>0</v>
      </c>
      <c r="DR684" s="411">
        <v>0</v>
      </c>
      <c r="DS684" s="411">
        <v>0</v>
      </c>
      <c r="DT684" s="411">
        <v>0</v>
      </c>
      <c r="DU684" s="412">
        <v>0</v>
      </c>
      <c r="DV684" s="411">
        <f t="shared" si="214"/>
        <v>0</v>
      </c>
      <c r="DW684" s="412">
        <v>0</v>
      </c>
      <c r="DX684" s="412">
        <v>0</v>
      </c>
      <c r="DY684" s="412">
        <v>0</v>
      </c>
      <c r="DZ684" s="412">
        <v>0</v>
      </c>
      <c r="EA684" s="412">
        <v>0</v>
      </c>
      <c r="EB684" s="412">
        <v>0</v>
      </c>
      <c r="EC684" s="412">
        <v>0</v>
      </c>
      <c r="ED684" s="412">
        <v>0</v>
      </c>
      <c r="EE684" s="412">
        <v>0</v>
      </c>
      <c r="EF684" s="412">
        <v>0</v>
      </c>
      <c r="EG684" s="412">
        <v>0</v>
      </c>
      <c r="EH684" s="412">
        <v>0</v>
      </c>
      <c r="EI684" s="411">
        <f t="shared" si="215"/>
        <v>0</v>
      </c>
      <c r="EK684" s="411">
        <f t="shared" si="216"/>
        <v>4</v>
      </c>
      <c r="EL684" s="7">
        <f t="shared" si="217"/>
        <v>-4</v>
      </c>
    </row>
    <row r="685" spans="1:142">
      <c r="A685" s="365" t="str">
        <f t="shared" si="199"/>
        <v xml:space="preserve"> 116</v>
      </c>
      <c r="B685" s="370" t="s">
        <v>957</v>
      </c>
      <c r="C685" s="370" t="s">
        <v>1177</v>
      </c>
      <c r="D685" s="411">
        <v>2</v>
      </c>
      <c r="E685" s="411">
        <v>0</v>
      </c>
      <c r="F685" s="411">
        <v>0</v>
      </c>
      <c r="G685" s="411">
        <v>1</v>
      </c>
      <c r="H685" s="411">
        <v>1</v>
      </c>
      <c r="I685" s="411">
        <v>0</v>
      </c>
      <c r="J685" s="411">
        <v>3</v>
      </c>
      <c r="K685" s="411">
        <v>0</v>
      </c>
      <c r="L685" s="411">
        <v>0</v>
      </c>
      <c r="M685" s="411">
        <v>1</v>
      </c>
      <c r="N685" s="411">
        <v>2</v>
      </c>
      <c r="O685" s="412">
        <v>2</v>
      </c>
      <c r="P685" s="411">
        <f t="shared" si="200"/>
        <v>12</v>
      </c>
      <c r="Q685" s="411">
        <f t="shared" si="201"/>
        <v>6.903225806451613</v>
      </c>
      <c r="R685" s="411">
        <f t="shared" si="202"/>
        <v>9.6774193548387094E-2</v>
      </c>
      <c r="S685" s="411">
        <f t="shared" si="203"/>
        <v>5</v>
      </c>
      <c r="T685" s="411">
        <v>0</v>
      </c>
      <c r="U685" s="411">
        <v>0</v>
      </c>
      <c r="V685" s="411">
        <v>0</v>
      </c>
      <c r="W685" s="411">
        <v>0</v>
      </c>
      <c r="X685" s="411">
        <v>0</v>
      </c>
      <c r="Y685" s="411">
        <v>0</v>
      </c>
      <c r="Z685" s="411">
        <v>0</v>
      </c>
      <c r="AA685" s="411">
        <v>0</v>
      </c>
      <c r="AB685" s="411">
        <v>0</v>
      </c>
      <c r="AC685" s="411">
        <v>0</v>
      </c>
      <c r="AD685" s="411">
        <v>0</v>
      </c>
      <c r="AE685" s="412">
        <v>0</v>
      </c>
      <c r="AF685" s="411">
        <f t="shared" si="204"/>
        <v>0</v>
      </c>
      <c r="AG685" s="411">
        <v>0</v>
      </c>
      <c r="AH685" s="411">
        <v>0</v>
      </c>
      <c r="AI685" s="411">
        <v>0</v>
      </c>
      <c r="AJ685" s="411">
        <v>0</v>
      </c>
      <c r="AK685" s="411">
        <v>0</v>
      </c>
      <c r="AL685" s="411">
        <v>0</v>
      </c>
      <c r="AM685" s="411">
        <v>0</v>
      </c>
      <c r="AN685" s="411">
        <v>0</v>
      </c>
      <c r="AO685" s="411">
        <v>0</v>
      </c>
      <c r="AP685" s="411">
        <v>0</v>
      </c>
      <c r="AQ685" s="411">
        <v>0</v>
      </c>
      <c r="AR685" s="412">
        <v>0</v>
      </c>
      <c r="AS685" s="411">
        <f t="shared" si="205"/>
        <v>0</v>
      </c>
      <c r="AT685" s="411">
        <f t="shared" si="206"/>
        <v>0</v>
      </c>
      <c r="AU685" s="411">
        <f t="shared" si="207"/>
        <v>0</v>
      </c>
      <c r="AV685" s="411">
        <f t="shared" si="208"/>
        <v>0</v>
      </c>
      <c r="AW685" s="411">
        <v>0</v>
      </c>
      <c r="AX685" s="411">
        <v>0</v>
      </c>
      <c r="AY685" s="411">
        <v>0</v>
      </c>
      <c r="AZ685" s="411">
        <v>0</v>
      </c>
      <c r="BA685" s="411">
        <v>0</v>
      </c>
      <c r="BB685" s="411">
        <v>0</v>
      </c>
      <c r="BC685" s="411">
        <v>0</v>
      </c>
      <c r="BD685" s="411">
        <v>0</v>
      </c>
      <c r="BE685" s="411">
        <v>0</v>
      </c>
      <c r="BF685" s="411">
        <v>0</v>
      </c>
      <c r="BG685" s="411">
        <v>0</v>
      </c>
      <c r="BH685" s="412">
        <v>0</v>
      </c>
      <c r="BI685" s="411">
        <f t="shared" si="209"/>
        <v>0</v>
      </c>
      <c r="BJ685" s="411">
        <v>0</v>
      </c>
      <c r="BK685" s="411">
        <v>0</v>
      </c>
      <c r="BL685" s="411">
        <v>0</v>
      </c>
      <c r="BM685" s="411">
        <v>0</v>
      </c>
      <c r="BN685" s="411">
        <v>0</v>
      </c>
      <c r="BO685" s="411">
        <v>0</v>
      </c>
      <c r="BP685" s="411">
        <v>0</v>
      </c>
      <c r="BQ685" s="411">
        <v>0</v>
      </c>
      <c r="BR685" s="411">
        <v>0</v>
      </c>
      <c r="BS685" s="411">
        <v>0</v>
      </c>
      <c r="BT685" s="411">
        <v>0</v>
      </c>
      <c r="BU685" s="412">
        <v>0</v>
      </c>
      <c r="BV685" s="411">
        <f t="shared" si="210"/>
        <v>0</v>
      </c>
      <c r="BW685" s="411">
        <v>0</v>
      </c>
      <c r="BX685" s="411">
        <v>0</v>
      </c>
      <c r="BY685" s="411">
        <v>0</v>
      </c>
      <c r="BZ685" s="411">
        <v>0</v>
      </c>
      <c r="CA685" s="411">
        <v>0</v>
      </c>
      <c r="CB685" s="411">
        <v>0</v>
      </c>
      <c r="CC685" s="411">
        <v>0</v>
      </c>
      <c r="CD685" s="411">
        <v>0</v>
      </c>
      <c r="CE685" s="411">
        <v>0</v>
      </c>
      <c r="CF685" s="411">
        <v>0</v>
      </c>
      <c r="CG685" s="411">
        <v>0</v>
      </c>
      <c r="CH685" s="412">
        <v>0</v>
      </c>
      <c r="CI685" s="411">
        <f t="shared" si="211"/>
        <v>0</v>
      </c>
      <c r="CJ685" s="411">
        <v>0</v>
      </c>
      <c r="CK685" s="411">
        <v>0</v>
      </c>
      <c r="CL685" s="411">
        <v>0</v>
      </c>
      <c r="CM685" s="411">
        <v>0</v>
      </c>
      <c r="CN685" s="411">
        <v>0</v>
      </c>
      <c r="CO685" s="411">
        <v>0</v>
      </c>
      <c r="CP685" s="411">
        <v>0</v>
      </c>
      <c r="CQ685" s="411">
        <v>0</v>
      </c>
      <c r="CR685" s="411">
        <v>0</v>
      </c>
      <c r="CS685" s="411">
        <v>0</v>
      </c>
      <c r="CT685" s="411">
        <v>0</v>
      </c>
      <c r="CU685" s="412">
        <v>0</v>
      </c>
      <c r="CV685" s="411">
        <f t="shared" si="212"/>
        <v>0</v>
      </c>
      <c r="CW685" s="411">
        <v>0</v>
      </c>
      <c r="CX685" s="411">
        <v>0</v>
      </c>
      <c r="CY685" s="411">
        <v>0</v>
      </c>
      <c r="CZ685" s="411">
        <v>0</v>
      </c>
      <c r="DA685" s="411">
        <v>0</v>
      </c>
      <c r="DB685" s="411">
        <v>0</v>
      </c>
      <c r="DC685" s="411">
        <v>0</v>
      </c>
      <c r="DD685" s="411">
        <v>0</v>
      </c>
      <c r="DE685" s="411">
        <v>0</v>
      </c>
      <c r="DF685" s="411">
        <v>0</v>
      </c>
      <c r="DG685" s="411">
        <v>0</v>
      </c>
      <c r="DH685" s="412">
        <v>0</v>
      </c>
      <c r="DI685" s="411">
        <f t="shared" si="213"/>
        <v>0</v>
      </c>
      <c r="DJ685" s="411">
        <v>0</v>
      </c>
      <c r="DK685" s="411">
        <v>0</v>
      </c>
      <c r="DL685" s="411">
        <v>0</v>
      </c>
      <c r="DM685" s="411">
        <v>0</v>
      </c>
      <c r="DN685" s="411">
        <v>0</v>
      </c>
      <c r="DO685" s="411">
        <v>0</v>
      </c>
      <c r="DP685" s="411">
        <v>0</v>
      </c>
      <c r="DQ685" s="411">
        <v>0</v>
      </c>
      <c r="DR685" s="411">
        <v>0</v>
      </c>
      <c r="DS685" s="411">
        <v>0</v>
      </c>
      <c r="DT685" s="411">
        <v>0</v>
      </c>
      <c r="DU685" s="412">
        <v>0</v>
      </c>
      <c r="DV685" s="411">
        <f t="shared" si="214"/>
        <v>0</v>
      </c>
      <c r="DW685" s="412">
        <v>0</v>
      </c>
      <c r="DX685" s="412">
        <v>0</v>
      </c>
      <c r="DY685" s="412">
        <v>0</v>
      </c>
      <c r="DZ685" s="412">
        <v>0</v>
      </c>
      <c r="EA685" s="412">
        <v>0</v>
      </c>
      <c r="EB685" s="412">
        <v>0</v>
      </c>
      <c r="EC685" s="412">
        <v>0</v>
      </c>
      <c r="ED685" s="412">
        <v>0</v>
      </c>
      <c r="EE685" s="412">
        <v>0</v>
      </c>
      <c r="EF685" s="412">
        <v>0</v>
      </c>
      <c r="EG685" s="412">
        <v>0</v>
      </c>
      <c r="EH685" s="412">
        <v>0</v>
      </c>
      <c r="EI685" s="411">
        <f t="shared" si="215"/>
        <v>0</v>
      </c>
      <c r="EK685" s="411">
        <f t="shared" si="216"/>
        <v>12</v>
      </c>
      <c r="EL685" s="7">
        <f t="shared" si="217"/>
        <v>-12</v>
      </c>
    </row>
    <row r="686" spans="1:142">
      <c r="A686" s="365" t="str">
        <f t="shared" si="199"/>
        <v xml:space="preserve"> 116</v>
      </c>
      <c r="B686" s="370" t="s">
        <v>957</v>
      </c>
      <c r="C686" s="370" t="s">
        <v>1179</v>
      </c>
      <c r="D686" s="411">
        <v>2</v>
      </c>
      <c r="E686" s="411">
        <v>0</v>
      </c>
      <c r="F686" s="411">
        <v>0</v>
      </c>
      <c r="G686" s="411">
        <v>1</v>
      </c>
      <c r="H686" s="411">
        <v>1</v>
      </c>
      <c r="I686" s="411">
        <v>0</v>
      </c>
      <c r="J686" s="411">
        <v>2</v>
      </c>
      <c r="K686" s="411">
        <v>0</v>
      </c>
      <c r="L686" s="411">
        <v>0</v>
      </c>
      <c r="M686" s="411">
        <v>1</v>
      </c>
      <c r="N686" s="411">
        <v>2</v>
      </c>
      <c r="O686" s="412">
        <v>0</v>
      </c>
      <c r="P686" s="411">
        <f t="shared" si="200"/>
        <v>9</v>
      </c>
      <c r="Q686" s="411">
        <f t="shared" si="201"/>
        <v>5.935483870967742</v>
      </c>
      <c r="R686" s="411">
        <f t="shared" si="202"/>
        <v>6.4516129032258063E-2</v>
      </c>
      <c r="S686" s="411">
        <f t="shared" si="203"/>
        <v>3</v>
      </c>
      <c r="T686" s="411">
        <v>0</v>
      </c>
      <c r="U686" s="411">
        <v>0</v>
      </c>
      <c r="V686" s="411">
        <v>0</v>
      </c>
      <c r="W686" s="411">
        <v>0</v>
      </c>
      <c r="X686" s="411">
        <v>0</v>
      </c>
      <c r="Y686" s="411">
        <v>0</v>
      </c>
      <c r="Z686" s="411">
        <v>0</v>
      </c>
      <c r="AA686" s="411">
        <v>0</v>
      </c>
      <c r="AB686" s="411">
        <v>0</v>
      </c>
      <c r="AC686" s="411">
        <v>0</v>
      </c>
      <c r="AD686" s="411">
        <v>0</v>
      </c>
      <c r="AE686" s="412">
        <v>0</v>
      </c>
      <c r="AF686" s="411">
        <f t="shared" si="204"/>
        <v>0</v>
      </c>
      <c r="AG686" s="411">
        <v>0</v>
      </c>
      <c r="AH686" s="411">
        <v>0</v>
      </c>
      <c r="AI686" s="411">
        <v>0</v>
      </c>
      <c r="AJ686" s="411">
        <v>0</v>
      </c>
      <c r="AK686" s="411">
        <v>0</v>
      </c>
      <c r="AL686" s="411">
        <v>0</v>
      </c>
      <c r="AM686" s="411">
        <v>0</v>
      </c>
      <c r="AN686" s="411">
        <v>0</v>
      </c>
      <c r="AO686" s="411">
        <v>0</v>
      </c>
      <c r="AP686" s="411">
        <v>0</v>
      </c>
      <c r="AQ686" s="411">
        <v>0</v>
      </c>
      <c r="AR686" s="412">
        <v>0</v>
      </c>
      <c r="AS686" s="411">
        <f t="shared" si="205"/>
        <v>0</v>
      </c>
      <c r="AT686" s="411">
        <f t="shared" si="206"/>
        <v>0</v>
      </c>
      <c r="AU686" s="411">
        <f t="shared" si="207"/>
        <v>0</v>
      </c>
      <c r="AV686" s="411">
        <f t="shared" si="208"/>
        <v>0</v>
      </c>
      <c r="AW686" s="411">
        <v>0</v>
      </c>
      <c r="AX686" s="411">
        <v>0</v>
      </c>
      <c r="AY686" s="411">
        <v>0</v>
      </c>
      <c r="AZ686" s="411">
        <v>0</v>
      </c>
      <c r="BA686" s="411">
        <v>0</v>
      </c>
      <c r="BB686" s="411">
        <v>0</v>
      </c>
      <c r="BC686" s="411">
        <v>0</v>
      </c>
      <c r="BD686" s="411">
        <v>0</v>
      </c>
      <c r="BE686" s="411">
        <v>0</v>
      </c>
      <c r="BF686" s="411">
        <v>0</v>
      </c>
      <c r="BG686" s="411">
        <v>0</v>
      </c>
      <c r="BH686" s="412">
        <v>0</v>
      </c>
      <c r="BI686" s="411">
        <f t="shared" si="209"/>
        <v>0</v>
      </c>
      <c r="BJ686" s="411">
        <v>0</v>
      </c>
      <c r="BK686" s="411">
        <v>0</v>
      </c>
      <c r="BL686" s="411">
        <v>0</v>
      </c>
      <c r="BM686" s="411">
        <v>0</v>
      </c>
      <c r="BN686" s="411">
        <v>0</v>
      </c>
      <c r="BO686" s="411">
        <v>0</v>
      </c>
      <c r="BP686" s="411">
        <v>0</v>
      </c>
      <c r="BQ686" s="411">
        <v>0</v>
      </c>
      <c r="BR686" s="411">
        <v>0</v>
      </c>
      <c r="BS686" s="411">
        <v>0</v>
      </c>
      <c r="BT686" s="411">
        <v>0</v>
      </c>
      <c r="BU686" s="412">
        <v>0</v>
      </c>
      <c r="BV686" s="411">
        <f t="shared" si="210"/>
        <v>0</v>
      </c>
      <c r="BW686" s="411">
        <v>0</v>
      </c>
      <c r="BX686" s="411">
        <v>0</v>
      </c>
      <c r="BY686" s="411">
        <v>0</v>
      </c>
      <c r="BZ686" s="411">
        <v>0</v>
      </c>
      <c r="CA686" s="411">
        <v>0</v>
      </c>
      <c r="CB686" s="411">
        <v>0</v>
      </c>
      <c r="CC686" s="411">
        <v>0</v>
      </c>
      <c r="CD686" s="411">
        <v>0</v>
      </c>
      <c r="CE686" s="411">
        <v>0</v>
      </c>
      <c r="CF686" s="411">
        <v>0</v>
      </c>
      <c r="CG686" s="411">
        <v>0</v>
      </c>
      <c r="CH686" s="412">
        <v>0</v>
      </c>
      <c r="CI686" s="411">
        <f t="shared" si="211"/>
        <v>0</v>
      </c>
      <c r="CJ686" s="411">
        <v>0</v>
      </c>
      <c r="CK686" s="411">
        <v>0</v>
      </c>
      <c r="CL686" s="411">
        <v>0</v>
      </c>
      <c r="CM686" s="411">
        <v>0</v>
      </c>
      <c r="CN686" s="411">
        <v>0</v>
      </c>
      <c r="CO686" s="411">
        <v>0</v>
      </c>
      <c r="CP686" s="411">
        <v>0</v>
      </c>
      <c r="CQ686" s="411">
        <v>0</v>
      </c>
      <c r="CR686" s="411">
        <v>0</v>
      </c>
      <c r="CS686" s="411">
        <v>0</v>
      </c>
      <c r="CT686" s="411">
        <v>0</v>
      </c>
      <c r="CU686" s="412">
        <v>0</v>
      </c>
      <c r="CV686" s="411">
        <f t="shared" si="212"/>
        <v>0</v>
      </c>
      <c r="CW686" s="411">
        <v>0</v>
      </c>
      <c r="CX686" s="411">
        <v>0</v>
      </c>
      <c r="CY686" s="411">
        <v>0</v>
      </c>
      <c r="CZ686" s="411">
        <v>0</v>
      </c>
      <c r="DA686" s="411">
        <v>0</v>
      </c>
      <c r="DB686" s="411">
        <v>0</v>
      </c>
      <c r="DC686" s="411">
        <v>0</v>
      </c>
      <c r="DD686" s="411">
        <v>0</v>
      </c>
      <c r="DE686" s="411">
        <v>0</v>
      </c>
      <c r="DF686" s="411">
        <v>0</v>
      </c>
      <c r="DG686" s="411">
        <v>0</v>
      </c>
      <c r="DH686" s="412">
        <v>0</v>
      </c>
      <c r="DI686" s="411">
        <f t="shared" si="213"/>
        <v>0</v>
      </c>
      <c r="DJ686" s="411">
        <v>0</v>
      </c>
      <c r="DK686" s="411">
        <v>0</v>
      </c>
      <c r="DL686" s="411">
        <v>0</v>
      </c>
      <c r="DM686" s="411">
        <v>0</v>
      </c>
      <c r="DN686" s="411">
        <v>0</v>
      </c>
      <c r="DO686" s="411">
        <v>0</v>
      </c>
      <c r="DP686" s="411">
        <v>0</v>
      </c>
      <c r="DQ686" s="411">
        <v>0</v>
      </c>
      <c r="DR686" s="411">
        <v>0</v>
      </c>
      <c r="DS686" s="411">
        <v>0</v>
      </c>
      <c r="DT686" s="411">
        <v>0</v>
      </c>
      <c r="DU686" s="412">
        <v>0</v>
      </c>
      <c r="DV686" s="411">
        <f t="shared" si="214"/>
        <v>0</v>
      </c>
      <c r="DW686" s="412">
        <v>0</v>
      </c>
      <c r="DX686" s="412">
        <v>0</v>
      </c>
      <c r="DY686" s="412">
        <v>0</v>
      </c>
      <c r="DZ686" s="412">
        <v>0</v>
      </c>
      <c r="EA686" s="412">
        <v>0</v>
      </c>
      <c r="EB686" s="412">
        <v>0</v>
      </c>
      <c r="EC686" s="412">
        <v>0</v>
      </c>
      <c r="ED686" s="412">
        <v>0</v>
      </c>
      <c r="EE686" s="412">
        <v>0</v>
      </c>
      <c r="EF686" s="412">
        <v>0</v>
      </c>
      <c r="EG686" s="412">
        <v>0</v>
      </c>
      <c r="EH686" s="412">
        <v>0</v>
      </c>
      <c r="EI686" s="411">
        <f t="shared" si="215"/>
        <v>0</v>
      </c>
      <c r="EK686" s="411">
        <f t="shared" si="216"/>
        <v>9</v>
      </c>
      <c r="EL686" s="7">
        <f t="shared" si="217"/>
        <v>-9</v>
      </c>
    </row>
    <row r="687" spans="1:142">
      <c r="A687" s="365" t="str">
        <f t="shared" si="199"/>
        <v xml:space="preserve"> 120</v>
      </c>
      <c r="B687" s="370" t="s">
        <v>958</v>
      </c>
      <c r="C687" s="370" t="s">
        <v>1167</v>
      </c>
      <c r="D687" s="411">
        <v>1</v>
      </c>
      <c r="E687" s="411">
        <v>1</v>
      </c>
      <c r="F687" s="411">
        <v>1</v>
      </c>
      <c r="G687" s="411">
        <v>1</v>
      </c>
      <c r="H687" s="411">
        <v>1</v>
      </c>
      <c r="I687" s="411">
        <v>1</v>
      </c>
      <c r="J687" s="411">
        <v>1</v>
      </c>
      <c r="K687" s="411">
        <v>1</v>
      </c>
      <c r="L687" s="411">
        <v>1</v>
      </c>
      <c r="M687" s="411">
        <v>1</v>
      </c>
      <c r="N687" s="411">
        <v>1</v>
      </c>
      <c r="O687" s="412">
        <v>1</v>
      </c>
      <c r="P687" s="411">
        <f t="shared" si="200"/>
        <v>12</v>
      </c>
      <c r="Q687" s="411">
        <f t="shared" si="201"/>
        <v>6.967741935483871</v>
      </c>
      <c r="R687" s="411">
        <f t="shared" si="202"/>
        <v>1.7563959955506117</v>
      </c>
      <c r="S687" s="411">
        <f t="shared" si="203"/>
        <v>3.2758620689655173</v>
      </c>
      <c r="T687" s="411">
        <v>0</v>
      </c>
      <c r="U687" s="411">
        <v>0</v>
      </c>
      <c r="V687" s="411">
        <v>0</v>
      </c>
      <c r="W687" s="411">
        <v>0</v>
      </c>
      <c r="X687" s="411">
        <v>0</v>
      </c>
      <c r="Y687" s="411">
        <v>0</v>
      </c>
      <c r="Z687" s="411">
        <v>0</v>
      </c>
      <c r="AA687" s="411">
        <v>0</v>
      </c>
      <c r="AB687" s="411">
        <v>0</v>
      </c>
      <c r="AC687" s="411">
        <v>0</v>
      </c>
      <c r="AD687" s="411">
        <v>0</v>
      </c>
      <c r="AE687" s="412">
        <v>0</v>
      </c>
      <c r="AF687" s="411">
        <f t="shared" si="204"/>
        <v>0</v>
      </c>
      <c r="AG687" s="411">
        <v>1</v>
      </c>
      <c r="AH687" s="411">
        <v>1</v>
      </c>
      <c r="AI687" s="411">
        <v>1</v>
      </c>
      <c r="AJ687" s="411">
        <v>1</v>
      </c>
      <c r="AK687" s="411">
        <v>1</v>
      </c>
      <c r="AL687" s="411">
        <v>1</v>
      </c>
      <c r="AM687" s="411">
        <v>1</v>
      </c>
      <c r="AN687" s="411">
        <v>1</v>
      </c>
      <c r="AO687" s="411">
        <v>1</v>
      </c>
      <c r="AP687" s="411">
        <v>1</v>
      </c>
      <c r="AQ687" s="411">
        <v>1</v>
      </c>
      <c r="AR687" s="412">
        <v>1</v>
      </c>
      <c r="AS687" s="411">
        <f t="shared" si="205"/>
        <v>12</v>
      </c>
      <c r="AT687" s="411">
        <f t="shared" si="206"/>
        <v>6.967741935483871</v>
      </c>
      <c r="AU687" s="411">
        <f t="shared" si="207"/>
        <v>1.7563959955506117</v>
      </c>
      <c r="AV687" s="411">
        <f t="shared" si="208"/>
        <v>3.2758620689655173</v>
      </c>
      <c r="AW687" s="411">
        <v>0</v>
      </c>
      <c r="AX687" s="411">
        <v>0</v>
      </c>
      <c r="AY687" s="411">
        <v>0</v>
      </c>
      <c r="AZ687" s="411">
        <v>0</v>
      </c>
      <c r="BA687" s="411">
        <v>0</v>
      </c>
      <c r="BB687" s="411">
        <v>0</v>
      </c>
      <c r="BC687" s="411">
        <v>0</v>
      </c>
      <c r="BD687" s="411">
        <v>0</v>
      </c>
      <c r="BE687" s="411">
        <v>0</v>
      </c>
      <c r="BF687" s="411">
        <v>0</v>
      </c>
      <c r="BG687" s="411">
        <v>0</v>
      </c>
      <c r="BH687" s="412">
        <v>0</v>
      </c>
      <c r="BI687" s="411">
        <f t="shared" si="209"/>
        <v>0</v>
      </c>
      <c r="BJ687" s="411">
        <v>1</v>
      </c>
      <c r="BK687" s="411">
        <v>1</v>
      </c>
      <c r="BL687" s="411">
        <v>1</v>
      </c>
      <c r="BM687" s="411">
        <v>1</v>
      </c>
      <c r="BN687" s="411">
        <v>1</v>
      </c>
      <c r="BO687" s="411">
        <v>1</v>
      </c>
      <c r="BP687" s="411">
        <v>1</v>
      </c>
      <c r="BQ687" s="411">
        <v>1</v>
      </c>
      <c r="BR687" s="411">
        <v>1</v>
      </c>
      <c r="BS687" s="411">
        <v>1</v>
      </c>
      <c r="BT687" s="411">
        <v>1</v>
      </c>
      <c r="BU687" s="412">
        <v>1</v>
      </c>
      <c r="BV687" s="411">
        <f t="shared" si="210"/>
        <v>12</v>
      </c>
      <c r="BW687" s="411">
        <v>0</v>
      </c>
      <c r="BX687" s="411">
        <v>0</v>
      </c>
      <c r="BY687" s="411">
        <v>0</v>
      </c>
      <c r="BZ687" s="411">
        <v>0</v>
      </c>
      <c r="CA687" s="411">
        <v>0</v>
      </c>
      <c r="CB687" s="411">
        <v>0</v>
      </c>
      <c r="CC687" s="411">
        <v>0</v>
      </c>
      <c r="CD687" s="411">
        <v>0</v>
      </c>
      <c r="CE687" s="411">
        <v>0</v>
      </c>
      <c r="CF687" s="411">
        <v>0</v>
      </c>
      <c r="CG687" s="411">
        <v>0</v>
      </c>
      <c r="CH687" s="412">
        <v>0</v>
      </c>
      <c r="CI687" s="411">
        <f t="shared" si="211"/>
        <v>0</v>
      </c>
      <c r="CJ687" s="411">
        <v>1</v>
      </c>
      <c r="CK687" s="411">
        <v>1</v>
      </c>
      <c r="CL687" s="411">
        <v>1</v>
      </c>
      <c r="CM687" s="411">
        <v>1</v>
      </c>
      <c r="CN687" s="411">
        <v>1</v>
      </c>
      <c r="CO687" s="411">
        <v>1</v>
      </c>
      <c r="CP687" s="411">
        <v>1</v>
      </c>
      <c r="CQ687" s="411">
        <v>1</v>
      </c>
      <c r="CR687" s="411">
        <v>1</v>
      </c>
      <c r="CS687" s="411">
        <v>1</v>
      </c>
      <c r="CT687" s="411">
        <v>1</v>
      </c>
      <c r="CU687" s="412">
        <v>1</v>
      </c>
      <c r="CV687" s="411">
        <f t="shared" si="212"/>
        <v>12</v>
      </c>
      <c r="CW687" s="411">
        <v>0</v>
      </c>
      <c r="CX687" s="411">
        <v>0</v>
      </c>
      <c r="CY687" s="411">
        <v>0</v>
      </c>
      <c r="CZ687" s="411">
        <v>0</v>
      </c>
      <c r="DA687" s="411">
        <v>0</v>
      </c>
      <c r="DB687" s="411">
        <v>0</v>
      </c>
      <c r="DC687" s="411">
        <v>0</v>
      </c>
      <c r="DD687" s="411">
        <v>0</v>
      </c>
      <c r="DE687" s="411">
        <v>0</v>
      </c>
      <c r="DF687" s="411">
        <v>0</v>
      </c>
      <c r="DG687" s="411">
        <v>0</v>
      </c>
      <c r="DH687" s="412">
        <v>0</v>
      </c>
      <c r="DI687" s="411">
        <f t="shared" si="213"/>
        <v>0</v>
      </c>
      <c r="DJ687" s="411">
        <v>1</v>
      </c>
      <c r="DK687" s="411">
        <v>1</v>
      </c>
      <c r="DL687" s="411">
        <v>1</v>
      </c>
      <c r="DM687" s="411">
        <v>1</v>
      </c>
      <c r="DN687" s="411">
        <v>1</v>
      </c>
      <c r="DO687" s="411">
        <v>1</v>
      </c>
      <c r="DP687" s="411">
        <v>1</v>
      </c>
      <c r="DQ687" s="411">
        <v>1</v>
      </c>
      <c r="DR687" s="411">
        <v>1</v>
      </c>
      <c r="DS687" s="411">
        <v>1</v>
      </c>
      <c r="DT687" s="411">
        <v>1</v>
      </c>
      <c r="DU687" s="412">
        <v>1</v>
      </c>
      <c r="DV687" s="411">
        <f t="shared" si="214"/>
        <v>12</v>
      </c>
      <c r="DW687" s="412">
        <v>1</v>
      </c>
      <c r="DX687" s="412">
        <v>1</v>
      </c>
      <c r="DY687" s="412">
        <v>1</v>
      </c>
      <c r="DZ687" s="412">
        <v>1</v>
      </c>
      <c r="EA687" s="412">
        <v>1</v>
      </c>
      <c r="EB687" s="412">
        <v>1</v>
      </c>
      <c r="EC687" s="412">
        <v>1</v>
      </c>
      <c r="ED687" s="412">
        <v>1</v>
      </c>
      <c r="EE687" s="412">
        <v>1</v>
      </c>
      <c r="EF687" s="412">
        <v>1</v>
      </c>
      <c r="EG687" s="412">
        <v>1</v>
      </c>
      <c r="EH687" s="412">
        <v>1</v>
      </c>
      <c r="EI687" s="411">
        <f t="shared" si="215"/>
        <v>12</v>
      </c>
      <c r="EK687" s="411">
        <f t="shared" si="216"/>
        <v>12</v>
      </c>
      <c r="EL687" s="7">
        <f t="shared" si="217"/>
        <v>0</v>
      </c>
    </row>
    <row r="688" spans="1:142">
      <c r="A688" s="365" t="str">
        <f t="shared" si="199"/>
        <v xml:space="preserve"> 120</v>
      </c>
      <c r="B688" s="370" t="s">
        <v>958</v>
      </c>
      <c r="C688" s="370" t="s">
        <v>1168</v>
      </c>
      <c r="D688" s="411">
        <v>74</v>
      </c>
      <c r="E688" s="411">
        <v>79</v>
      </c>
      <c r="F688" s="411">
        <v>90</v>
      </c>
      <c r="G688" s="411">
        <v>99</v>
      </c>
      <c r="H688" s="411">
        <v>116</v>
      </c>
      <c r="I688" s="411">
        <v>122</v>
      </c>
      <c r="J688" s="411">
        <v>132</v>
      </c>
      <c r="K688" s="411">
        <v>130</v>
      </c>
      <c r="L688" s="411">
        <v>109</v>
      </c>
      <c r="M688" s="411">
        <v>109</v>
      </c>
      <c r="N688" s="411">
        <v>93</v>
      </c>
      <c r="O688" s="412">
        <v>83</v>
      </c>
      <c r="P688" s="411">
        <f t="shared" si="200"/>
        <v>1236</v>
      </c>
      <c r="Q688" s="411">
        <f t="shared" si="201"/>
        <v>707.74193548387098</v>
      </c>
      <c r="R688" s="411">
        <f t="shared" si="202"/>
        <v>213.18909899888763</v>
      </c>
      <c r="S688" s="411">
        <f t="shared" si="203"/>
        <v>315.06896551724139</v>
      </c>
      <c r="T688" s="411">
        <v>0</v>
      </c>
      <c r="U688" s="411">
        <v>0</v>
      </c>
      <c r="V688" s="411">
        <v>0</v>
      </c>
      <c r="W688" s="411">
        <v>0</v>
      </c>
      <c r="X688" s="411">
        <v>0</v>
      </c>
      <c r="Y688" s="411">
        <v>0</v>
      </c>
      <c r="Z688" s="411">
        <v>0</v>
      </c>
      <c r="AA688" s="411">
        <v>0</v>
      </c>
      <c r="AB688" s="411">
        <v>0</v>
      </c>
      <c r="AC688" s="411">
        <v>0</v>
      </c>
      <c r="AD688" s="411">
        <v>0</v>
      </c>
      <c r="AE688" s="412">
        <v>0</v>
      </c>
      <c r="AF688" s="411">
        <f t="shared" si="204"/>
        <v>0</v>
      </c>
      <c r="AG688" s="411">
        <v>74</v>
      </c>
      <c r="AH688" s="411">
        <v>79</v>
      </c>
      <c r="AI688" s="411">
        <v>90</v>
      </c>
      <c r="AJ688" s="411">
        <v>99</v>
      </c>
      <c r="AK688" s="411">
        <v>116</v>
      </c>
      <c r="AL688" s="411">
        <v>122</v>
      </c>
      <c r="AM688" s="411">
        <v>132</v>
      </c>
      <c r="AN688" s="411">
        <v>130</v>
      </c>
      <c r="AO688" s="411">
        <v>109</v>
      </c>
      <c r="AP688" s="411">
        <v>109</v>
      </c>
      <c r="AQ688" s="411">
        <v>93</v>
      </c>
      <c r="AR688" s="412">
        <v>83</v>
      </c>
      <c r="AS688" s="411">
        <f t="shared" si="205"/>
        <v>1236</v>
      </c>
      <c r="AT688" s="411">
        <f t="shared" si="206"/>
        <v>707.74193548387098</v>
      </c>
      <c r="AU688" s="411">
        <f t="shared" si="207"/>
        <v>213.18909899888763</v>
      </c>
      <c r="AV688" s="411">
        <f t="shared" si="208"/>
        <v>315.06896551724139</v>
      </c>
      <c r="AW688" s="411">
        <v>0</v>
      </c>
      <c r="AX688" s="411">
        <v>0</v>
      </c>
      <c r="AY688" s="411">
        <v>0</v>
      </c>
      <c r="AZ688" s="411">
        <v>0</v>
      </c>
      <c r="BA688" s="411">
        <v>0</v>
      </c>
      <c r="BB688" s="411">
        <v>0</v>
      </c>
      <c r="BC688" s="411">
        <v>0</v>
      </c>
      <c r="BD688" s="411">
        <v>0</v>
      </c>
      <c r="BE688" s="411">
        <v>0</v>
      </c>
      <c r="BF688" s="411">
        <v>0</v>
      </c>
      <c r="BG688" s="411">
        <v>0</v>
      </c>
      <c r="BH688" s="412">
        <v>0</v>
      </c>
      <c r="BI688" s="411">
        <f t="shared" si="209"/>
        <v>0</v>
      </c>
      <c r="BJ688" s="411">
        <v>74</v>
      </c>
      <c r="BK688" s="411">
        <v>79</v>
      </c>
      <c r="BL688" s="411">
        <v>90</v>
      </c>
      <c r="BM688" s="411">
        <v>99</v>
      </c>
      <c r="BN688" s="411">
        <v>116</v>
      </c>
      <c r="BO688" s="411">
        <v>122</v>
      </c>
      <c r="BP688" s="411">
        <v>132</v>
      </c>
      <c r="BQ688" s="411">
        <v>130</v>
      </c>
      <c r="BR688" s="411">
        <v>109</v>
      </c>
      <c r="BS688" s="411">
        <v>109</v>
      </c>
      <c r="BT688" s="411">
        <v>93</v>
      </c>
      <c r="BU688" s="412">
        <v>83</v>
      </c>
      <c r="BV688" s="411">
        <f t="shared" si="210"/>
        <v>1236</v>
      </c>
      <c r="BW688" s="411">
        <v>0</v>
      </c>
      <c r="BX688" s="411">
        <v>0</v>
      </c>
      <c r="BY688" s="411">
        <v>0</v>
      </c>
      <c r="BZ688" s="411">
        <v>0</v>
      </c>
      <c r="CA688" s="411">
        <v>0</v>
      </c>
      <c r="CB688" s="411">
        <v>0</v>
      </c>
      <c r="CC688" s="411">
        <v>0</v>
      </c>
      <c r="CD688" s="411">
        <v>0</v>
      </c>
      <c r="CE688" s="411">
        <v>0</v>
      </c>
      <c r="CF688" s="411">
        <v>0</v>
      </c>
      <c r="CG688" s="411">
        <v>0</v>
      </c>
      <c r="CH688" s="412">
        <v>0</v>
      </c>
      <c r="CI688" s="411">
        <f t="shared" si="211"/>
        <v>0</v>
      </c>
      <c r="CJ688" s="411">
        <v>74</v>
      </c>
      <c r="CK688" s="411">
        <v>79</v>
      </c>
      <c r="CL688" s="411">
        <v>90</v>
      </c>
      <c r="CM688" s="411">
        <v>99</v>
      </c>
      <c r="CN688" s="411">
        <v>116</v>
      </c>
      <c r="CO688" s="411">
        <v>122</v>
      </c>
      <c r="CP688" s="411">
        <v>132</v>
      </c>
      <c r="CQ688" s="411">
        <v>130</v>
      </c>
      <c r="CR688" s="411">
        <v>109</v>
      </c>
      <c r="CS688" s="411">
        <v>109</v>
      </c>
      <c r="CT688" s="411">
        <v>93</v>
      </c>
      <c r="CU688" s="412">
        <v>83</v>
      </c>
      <c r="CV688" s="411">
        <f t="shared" si="212"/>
        <v>1236</v>
      </c>
      <c r="CW688" s="411">
        <v>0</v>
      </c>
      <c r="CX688" s="411">
        <v>0</v>
      </c>
      <c r="CY688" s="411">
        <v>0</v>
      </c>
      <c r="CZ688" s="411">
        <v>0</v>
      </c>
      <c r="DA688" s="411">
        <v>0</v>
      </c>
      <c r="DB688" s="411">
        <v>0</v>
      </c>
      <c r="DC688" s="411">
        <v>0</v>
      </c>
      <c r="DD688" s="411">
        <v>0</v>
      </c>
      <c r="DE688" s="411">
        <v>0</v>
      </c>
      <c r="DF688" s="411">
        <v>0</v>
      </c>
      <c r="DG688" s="411">
        <v>0</v>
      </c>
      <c r="DH688" s="412">
        <v>0</v>
      </c>
      <c r="DI688" s="411">
        <f t="shared" si="213"/>
        <v>0</v>
      </c>
      <c r="DJ688" s="411">
        <v>74</v>
      </c>
      <c r="DK688" s="411">
        <v>79</v>
      </c>
      <c r="DL688" s="411">
        <v>90</v>
      </c>
      <c r="DM688" s="411">
        <v>99</v>
      </c>
      <c r="DN688" s="411">
        <v>116</v>
      </c>
      <c r="DO688" s="411">
        <v>122</v>
      </c>
      <c r="DP688" s="411">
        <v>132</v>
      </c>
      <c r="DQ688" s="411">
        <v>130</v>
      </c>
      <c r="DR688" s="411">
        <v>109</v>
      </c>
      <c r="DS688" s="411">
        <v>109</v>
      </c>
      <c r="DT688" s="411">
        <v>93</v>
      </c>
      <c r="DU688" s="412">
        <v>83</v>
      </c>
      <c r="DV688" s="411">
        <f t="shared" si="214"/>
        <v>1236</v>
      </c>
      <c r="DW688" s="412">
        <v>74</v>
      </c>
      <c r="DX688" s="412">
        <v>79</v>
      </c>
      <c r="DY688" s="412">
        <v>90</v>
      </c>
      <c r="DZ688" s="412">
        <v>99</v>
      </c>
      <c r="EA688" s="412">
        <v>116</v>
      </c>
      <c r="EB688" s="412">
        <v>122</v>
      </c>
      <c r="EC688" s="412">
        <v>132</v>
      </c>
      <c r="ED688" s="412">
        <v>130</v>
      </c>
      <c r="EE688" s="412">
        <v>109</v>
      </c>
      <c r="EF688" s="412">
        <v>109</v>
      </c>
      <c r="EG688" s="412">
        <v>93</v>
      </c>
      <c r="EH688" s="412">
        <v>83</v>
      </c>
      <c r="EI688" s="411">
        <f t="shared" si="215"/>
        <v>1236</v>
      </c>
      <c r="EK688" s="411">
        <f t="shared" si="216"/>
        <v>1236</v>
      </c>
      <c r="EL688" s="7">
        <f t="shared" si="217"/>
        <v>0</v>
      </c>
    </row>
    <row r="689" spans="1:142">
      <c r="A689" s="365" t="str">
        <f t="shared" si="199"/>
        <v xml:space="preserve"> 120</v>
      </c>
      <c r="B689" s="370" t="s">
        <v>958</v>
      </c>
      <c r="C689" s="370" t="s">
        <v>1169</v>
      </c>
      <c r="D689" s="411">
        <v>74</v>
      </c>
      <c r="E689" s="411">
        <v>79</v>
      </c>
      <c r="F689" s="411">
        <v>90</v>
      </c>
      <c r="G689" s="411">
        <v>99</v>
      </c>
      <c r="H689" s="411">
        <v>116</v>
      </c>
      <c r="I689" s="411">
        <v>122</v>
      </c>
      <c r="J689" s="411">
        <v>132</v>
      </c>
      <c r="K689" s="411">
        <v>130</v>
      </c>
      <c r="L689" s="411">
        <v>109</v>
      </c>
      <c r="M689" s="411">
        <v>109</v>
      </c>
      <c r="N689" s="411">
        <v>93</v>
      </c>
      <c r="O689" s="412">
        <v>83</v>
      </c>
      <c r="P689" s="411">
        <f t="shared" si="200"/>
        <v>1236</v>
      </c>
      <c r="Q689" s="411">
        <f t="shared" si="201"/>
        <v>707.74193548387098</v>
      </c>
      <c r="R689" s="411">
        <f t="shared" si="202"/>
        <v>213.18909899888763</v>
      </c>
      <c r="S689" s="411">
        <f t="shared" si="203"/>
        <v>315.06896551724139</v>
      </c>
      <c r="T689" s="411">
        <v>0</v>
      </c>
      <c r="U689" s="411">
        <v>0</v>
      </c>
      <c r="V689" s="411">
        <v>0</v>
      </c>
      <c r="W689" s="411">
        <v>0</v>
      </c>
      <c r="X689" s="411">
        <v>0</v>
      </c>
      <c r="Y689" s="411">
        <v>0</v>
      </c>
      <c r="Z689" s="411">
        <v>0</v>
      </c>
      <c r="AA689" s="411">
        <v>0</v>
      </c>
      <c r="AB689" s="411">
        <v>0</v>
      </c>
      <c r="AC689" s="411">
        <v>0</v>
      </c>
      <c r="AD689" s="411">
        <v>0</v>
      </c>
      <c r="AE689" s="412">
        <v>0</v>
      </c>
      <c r="AF689" s="411">
        <f t="shared" si="204"/>
        <v>0</v>
      </c>
      <c r="AG689" s="411">
        <v>74</v>
      </c>
      <c r="AH689" s="411">
        <v>79</v>
      </c>
      <c r="AI689" s="411">
        <v>90</v>
      </c>
      <c r="AJ689" s="411">
        <v>99</v>
      </c>
      <c r="AK689" s="411">
        <v>116</v>
      </c>
      <c r="AL689" s="411">
        <v>122</v>
      </c>
      <c r="AM689" s="411">
        <v>132</v>
      </c>
      <c r="AN689" s="411">
        <v>130</v>
      </c>
      <c r="AO689" s="411">
        <v>109</v>
      </c>
      <c r="AP689" s="411">
        <v>109</v>
      </c>
      <c r="AQ689" s="411">
        <v>93</v>
      </c>
      <c r="AR689" s="412">
        <v>83</v>
      </c>
      <c r="AS689" s="411">
        <f t="shared" si="205"/>
        <v>1236</v>
      </c>
      <c r="AT689" s="411">
        <f t="shared" si="206"/>
        <v>707.74193548387098</v>
      </c>
      <c r="AU689" s="411">
        <f t="shared" si="207"/>
        <v>213.18909899888763</v>
      </c>
      <c r="AV689" s="411">
        <f t="shared" si="208"/>
        <v>315.06896551724139</v>
      </c>
      <c r="AW689" s="411">
        <v>0</v>
      </c>
      <c r="AX689" s="411">
        <v>0</v>
      </c>
      <c r="AY689" s="411">
        <v>0</v>
      </c>
      <c r="AZ689" s="411">
        <v>0</v>
      </c>
      <c r="BA689" s="411">
        <v>0</v>
      </c>
      <c r="BB689" s="411">
        <v>0</v>
      </c>
      <c r="BC689" s="411">
        <v>0</v>
      </c>
      <c r="BD689" s="411">
        <v>0</v>
      </c>
      <c r="BE689" s="411">
        <v>0</v>
      </c>
      <c r="BF689" s="411">
        <v>0</v>
      </c>
      <c r="BG689" s="411">
        <v>0</v>
      </c>
      <c r="BH689" s="412">
        <v>0</v>
      </c>
      <c r="BI689" s="411">
        <f t="shared" si="209"/>
        <v>0</v>
      </c>
      <c r="BJ689" s="411">
        <v>74</v>
      </c>
      <c r="BK689" s="411">
        <v>79</v>
      </c>
      <c r="BL689" s="411">
        <v>90</v>
      </c>
      <c r="BM689" s="411">
        <v>99</v>
      </c>
      <c r="BN689" s="411">
        <v>116</v>
      </c>
      <c r="BO689" s="411">
        <v>122</v>
      </c>
      <c r="BP689" s="411">
        <v>132</v>
      </c>
      <c r="BQ689" s="411">
        <v>130</v>
      </c>
      <c r="BR689" s="411">
        <v>109</v>
      </c>
      <c r="BS689" s="411">
        <v>109</v>
      </c>
      <c r="BT689" s="411">
        <v>93</v>
      </c>
      <c r="BU689" s="412">
        <v>83</v>
      </c>
      <c r="BV689" s="411">
        <f t="shared" si="210"/>
        <v>1236</v>
      </c>
      <c r="BW689" s="411">
        <v>0</v>
      </c>
      <c r="BX689" s="411">
        <v>0</v>
      </c>
      <c r="BY689" s="411">
        <v>0</v>
      </c>
      <c r="BZ689" s="411">
        <v>0</v>
      </c>
      <c r="CA689" s="411">
        <v>0</v>
      </c>
      <c r="CB689" s="411">
        <v>0</v>
      </c>
      <c r="CC689" s="411">
        <v>0</v>
      </c>
      <c r="CD689" s="411">
        <v>0</v>
      </c>
      <c r="CE689" s="411">
        <v>0</v>
      </c>
      <c r="CF689" s="411">
        <v>0</v>
      </c>
      <c r="CG689" s="411">
        <v>0</v>
      </c>
      <c r="CH689" s="412">
        <v>0</v>
      </c>
      <c r="CI689" s="411">
        <f t="shared" si="211"/>
        <v>0</v>
      </c>
      <c r="CJ689" s="411">
        <v>74</v>
      </c>
      <c r="CK689" s="411">
        <v>79</v>
      </c>
      <c r="CL689" s="411">
        <v>90</v>
      </c>
      <c r="CM689" s="411">
        <v>99</v>
      </c>
      <c r="CN689" s="411">
        <v>116</v>
      </c>
      <c r="CO689" s="411">
        <v>122</v>
      </c>
      <c r="CP689" s="411">
        <v>132</v>
      </c>
      <c r="CQ689" s="411">
        <v>130</v>
      </c>
      <c r="CR689" s="411">
        <v>109</v>
      </c>
      <c r="CS689" s="411">
        <v>109</v>
      </c>
      <c r="CT689" s="411">
        <v>93</v>
      </c>
      <c r="CU689" s="412">
        <v>83</v>
      </c>
      <c r="CV689" s="411">
        <f t="shared" si="212"/>
        <v>1236</v>
      </c>
      <c r="CW689" s="411">
        <v>0</v>
      </c>
      <c r="CX689" s="411">
        <v>0</v>
      </c>
      <c r="CY689" s="411">
        <v>0</v>
      </c>
      <c r="CZ689" s="411">
        <v>0</v>
      </c>
      <c r="DA689" s="411">
        <v>0</v>
      </c>
      <c r="DB689" s="411">
        <v>0</v>
      </c>
      <c r="DC689" s="411">
        <v>0</v>
      </c>
      <c r="DD689" s="411">
        <v>0</v>
      </c>
      <c r="DE689" s="411">
        <v>0</v>
      </c>
      <c r="DF689" s="411">
        <v>0</v>
      </c>
      <c r="DG689" s="411">
        <v>0</v>
      </c>
      <c r="DH689" s="412">
        <v>0</v>
      </c>
      <c r="DI689" s="411">
        <f t="shared" si="213"/>
        <v>0</v>
      </c>
      <c r="DJ689" s="411">
        <v>74</v>
      </c>
      <c r="DK689" s="411">
        <v>79</v>
      </c>
      <c r="DL689" s="411">
        <v>90</v>
      </c>
      <c r="DM689" s="411">
        <v>99</v>
      </c>
      <c r="DN689" s="411">
        <v>116</v>
      </c>
      <c r="DO689" s="411">
        <v>122</v>
      </c>
      <c r="DP689" s="411">
        <v>132</v>
      </c>
      <c r="DQ689" s="411">
        <v>130</v>
      </c>
      <c r="DR689" s="411">
        <v>109</v>
      </c>
      <c r="DS689" s="411">
        <v>109</v>
      </c>
      <c r="DT689" s="411">
        <v>93</v>
      </c>
      <c r="DU689" s="412">
        <v>83</v>
      </c>
      <c r="DV689" s="411">
        <f t="shared" si="214"/>
        <v>1236</v>
      </c>
      <c r="DW689" s="412">
        <v>74</v>
      </c>
      <c r="DX689" s="412">
        <v>79</v>
      </c>
      <c r="DY689" s="412">
        <v>90</v>
      </c>
      <c r="DZ689" s="412">
        <v>99</v>
      </c>
      <c r="EA689" s="412">
        <v>116</v>
      </c>
      <c r="EB689" s="412">
        <v>122</v>
      </c>
      <c r="EC689" s="412">
        <v>132</v>
      </c>
      <c r="ED689" s="412">
        <v>130</v>
      </c>
      <c r="EE689" s="412">
        <v>109</v>
      </c>
      <c r="EF689" s="412">
        <v>109</v>
      </c>
      <c r="EG689" s="412">
        <v>93</v>
      </c>
      <c r="EH689" s="412">
        <v>83</v>
      </c>
      <c r="EI689" s="411">
        <f t="shared" si="215"/>
        <v>1236</v>
      </c>
      <c r="EK689" s="411">
        <f t="shared" si="216"/>
        <v>1236</v>
      </c>
      <c r="EL689" s="7">
        <f t="shared" si="217"/>
        <v>0</v>
      </c>
    </row>
    <row r="690" spans="1:142">
      <c r="A690" s="365" t="str">
        <f t="shared" si="199"/>
        <v xml:space="preserve"> 120</v>
      </c>
      <c r="B690" s="370" t="s">
        <v>958</v>
      </c>
      <c r="C690" s="370" t="s">
        <v>1170</v>
      </c>
      <c r="D690" s="411">
        <v>74</v>
      </c>
      <c r="E690" s="411">
        <v>79</v>
      </c>
      <c r="F690" s="411">
        <v>90</v>
      </c>
      <c r="G690" s="411">
        <v>99</v>
      </c>
      <c r="H690" s="411">
        <v>116</v>
      </c>
      <c r="I690" s="411">
        <v>122</v>
      </c>
      <c r="J690" s="411">
        <v>132</v>
      </c>
      <c r="K690" s="411">
        <v>130</v>
      </c>
      <c r="L690" s="411">
        <v>109</v>
      </c>
      <c r="M690" s="411">
        <v>109</v>
      </c>
      <c r="N690" s="411">
        <v>93</v>
      </c>
      <c r="O690" s="412">
        <v>83</v>
      </c>
      <c r="P690" s="411">
        <f t="shared" si="200"/>
        <v>1236</v>
      </c>
      <c r="Q690" s="411">
        <f t="shared" si="201"/>
        <v>707.74193548387098</v>
      </c>
      <c r="R690" s="411">
        <f t="shared" si="202"/>
        <v>213.18909899888763</v>
      </c>
      <c r="S690" s="411">
        <f t="shared" si="203"/>
        <v>315.06896551724139</v>
      </c>
      <c r="T690" s="411">
        <v>0</v>
      </c>
      <c r="U690" s="411">
        <v>0</v>
      </c>
      <c r="V690" s="411">
        <v>0</v>
      </c>
      <c r="W690" s="411">
        <v>0</v>
      </c>
      <c r="X690" s="411">
        <v>0</v>
      </c>
      <c r="Y690" s="411">
        <v>0</v>
      </c>
      <c r="Z690" s="411">
        <v>0</v>
      </c>
      <c r="AA690" s="411">
        <v>0</v>
      </c>
      <c r="AB690" s="411">
        <v>0</v>
      </c>
      <c r="AC690" s="411">
        <v>0</v>
      </c>
      <c r="AD690" s="411">
        <v>0</v>
      </c>
      <c r="AE690" s="412">
        <v>0</v>
      </c>
      <c r="AF690" s="411">
        <f t="shared" si="204"/>
        <v>0</v>
      </c>
      <c r="AG690" s="411">
        <v>74</v>
      </c>
      <c r="AH690" s="411">
        <v>79</v>
      </c>
      <c r="AI690" s="411">
        <v>90</v>
      </c>
      <c r="AJ690" s="411">
        <v>99</v>
      </c>
      <c r="AK690" s="411">
        <v>116</v>
      </c>
      <c r="AL690" s="411">
        <v>122</v>
      </c>
      <c r="AM690" s="411">
        <v>132</v>
      </c>
      <c r="AN690" s="411">
        <v>130</v>
      </c>
      <c r="AO690" s="411">
        <v>109</v>
      </c>
      <c r="AP690" s="411">
        <v>109</v>
      </c>
      <c r="AQ690" s="411">
        <v>93</v>
      </c>
      <c r="AR690" s="412">
        <v>83</v>
      </c>
      <c r="AS690" s="411">
        <f t="shared" si="205"/>
        <v>1236</v>
      </c>
      <c r="AT690" s="411">
        <f t="shared" si="206"/>
        <v>707.74193548387098</v>
      </c>
      <c r="AU690" s="411">
        <f t="shared" si="207"/>
        <v>213.18909899888763</v>
      </c>
      <c r="AV690" s="411">
        <f t="shared" si="208"/>
        <v>315.06896551724139</v>
      </c>
      <c r="AW690" s="411">
        <v>0</v>
      </c>
      <c r="AX690" s="411">
        <v>0</v>
      </c>
      <c r="AY690" s="411">
        <v>0</v>
      </c>
      <c r="AZ690" s="411">
        <v>0</v>
      </c>
      <c r="BA690" s="411">
        <v>0</v>
      </c>
      <c r="BB690" s="411">
        <v>0</v>
      </c>
      <c r="BC690" s="411">
        <v>0</v>
      </c>
      <c r="BD690" s="411">
        <v>0</v>
      </c>
      <c r="BE690" s="411">
        <v>0</v>
      </c>
      <c r="BF690" s="411">
        <v>0</v>
      </c>
      <c r="BG690" s="411">
        <v>0</v>
      </c>
      <c r="BH690" s="412">
        <v>0</v>
      </c>
      <c r="BI690" s="411">
        <f t="shared" si="209"/>
        <v>0</v>
      </c>
      <c r="BJ690" s="411">
        <v>74</v>
      </c>
      <c r="BK690" s="411">
        <v>79</v>
      </c>
      <c r="BL690" s="411">
        <v>90</v>
      </c>
      <c r="BM690" s="411">
        <v>99</v>
      </c>
      <c r="BN690" s="411">
        <v>116</v>
      </c>
      <c r="BO690" s="411">
        <v>122</v>
      </c>
      <c r="BP690" s="411">
        <v>132</v>
      </c>
      <c r="BQ690" s="411">
        <v>130</v>
      </c>
      <c r="BR690" s="411">
        <v>109</v>
      </c>
      <c r="BS690" s="411">
        <v>109</v>
      </c>
      <c r="BT690" s="411">
        <v>93</v>
      </c>
      <c r="BU690" s="412">
        <v>83</v>
      </c>
      <c r="BV690" s="411">
        <f t="shared" si="210"/>
        <v>1236</v>
      </c>
      <c r="BW690" s="411">
        <v>0</v>
      </c>
      <c r="BX690" s="411">
        <v>0</v>
      </c>
      <c r="BY690" s="411">
        <v>0</v>
      </c>
      <c r="BZ690" s="411">
        <v>0</v>
      </c>
      <c r="CA690" s="411">
        <v>0</v>
      </c>
      <c r="CB690" s="411">
        <v>0</v>
      </c>
      <c r="CC690" s="411">
        <v>0</v>
      </c>
      <c r="CD690" s="411">
        <v>0</v>
      </c>
      <c r="CE690" s="411">
        <v>0</v>
      </c>
      <c r="CF690" s="411">
        <v>0</v>
      </c>
      <c r="CG690" s="411">
        <v>0</v>
      </c>
      <c r="CH690" s="412">
        <v>0</v>
      </c>
      <c r="CI690" s="411">
        <f t="shared" si="211"/>
        <v>0</v>
      </c>
      <c r="CJ690" s="411">
        <v>74</v>
      </c>
      <c r="CK690" s="411">
        <v>79</v>
      </c>
      <c r="CL690" s="411">
        <v>90</v>
      </c>
      <c r="CM690" s="411">
        <v>99</v>
      </c>
      <c r="CN690" s="411">
        <v>116</v>
      </c>
      <c r="CO690" s="411">
        <v>122</v>
      </c>
      <c r="CP690" s="411">
        <v>132</v>
      </c>
      <c r="CQ690" s="411">
        <v>130</v>
      </c>
      <c r="CR690" s="411">
        <v>109</v>
      </c>
      <c r="CS690" s="411">
        <v>109</v>
      </c>
      <c r="CT690" s="411">
        <v>93</v>
      </c>
      <c r="CU690" s="412">
        <v>83</v>
      </c>
      <c r="CV690" s="411">
        <f t="shared" si="212"/>
        <v>1236</v>
      </c>
      <c r="CW690" s="411">
        <v>0</v>
      </c>
      <c r="CX690" s="411">
        <v>0</v>
      </c>
      <c r="CY690" s="411">
        <v>0</v>
      </c>
      <c r="CZ690" s="411">
        <v>0</v>
      </c>
      <c r="DA690" s="411">
        <v>0</v>
      </c>
      <c r="DB690" s="411">
        <v>0</v>
      </c>
      <c r="DC690" s="411">
        <v>0</v>
      </c>
      <c r="DD690" s="411">
        <v>0</v>
      </c>
      <c r="DE690" s="411">
        <v>0</v>
      </c>
      <c r="DF690" s="411">
        <v>0</v>
      </c>
      <c r="DG690" s="411">
        <v>0</v>
      </c>
      <c r="DH690" s="412">
        <v>0</v>
      </c>
      <c r="DI690" s="411">
        <f t="shared" si="213"/>
        <v>0</v>
      </c>
      <c r="DJ690" s="411">
        <v>74</v>
      </c>
      <c r="DK690" s="411">
        <v>79</v>
      </c>
      <c r="DL690" s="411">
        <v>90</v>
      </c>
      <c r="DM690" s="411">
        <v>99</v>
      </c>
      <c r="DN690" s="411">
        <v>116</v>
      </c>
      <c r="DO690" s="411">
        <v>122</v>
      </c>
      <c r="DP690" s="411">
        <v>132</v>
      </c>
      <c r="DQ690" s="411">
        <v>130</v>
      </c>
      <c r="DR690" s="411">
        <v>109</v>
      </c>
      <c r="DS690" s="411">
        <v>109</v>
      </c>
      <c r="DT690" s="411">
        <v>93</v>
      </c>
      <c r="DU690" s="412">
        <v>83</v>
      </c>
      <c r="DV690" s="411">
        <f t="shared" si="214"/>
        <v>1236</v>
      </c>
      <c r="DW690" s="412">
        <v>74</v>
      </c>
      <c r="DX690" s="412">
        <v>79</v>
      </c>
      <c r="DY690" s="412">
        <v>90</v>
      </c>
      <c r="DZ690" s="412">
        <v>99</v>
      </c>
      <c r="EA690" s="412">
        <v>116</v>
      </c>
      <c r="EB690" s="412">
        <v>122</v>
      </c>
      <c r="EC690" s="412">
        <v>132</v>
      </c>
      <c r="ED690" s="412">
        <v>130</v>
      </c>
      <c r="EE690" s="412">
        <v>109</v>
      </c>
      <c r="EF690" s="412">
        <v>109</v>
      </c>
      <c r="EG690" s="412">
        <v>93</v>
      </c>
      <c r="EH690" s="412">
        <v>83</v>
      </c>
      <c r="EI690" s="411">
        <f t="shared" si="215"/>
        <v>1236</v>
      </c>
      <c r="EK690" s="411">
        <f t="shared" si="216"/>
        <v>1236</v>
      </c>
      <c r="EL690" s="7">
        <f t="shared" si="217"/>
        <v>0</v>
      </c>
    </row>
    <row r="691" spans="1:142">
      <c r="A691" s="365" t="str">
        <f t="shared" si="199"/>
        <v xml:space="preserve"> 120</v>
      </c>
      <c r="B691" s="370" t="s">
        <v>958</v>
      </c>
      <c r="C691" s="370" t="s">
        <v>1171</v>
      </c>
      <c r="D691" s="411">
        <v>74</v>
      </c>
      <c r="E691" s="411">
        <v>79</v>
      </c>
      <c r="F691" s="411">
        <v>90</v>
      </c>
      <c r="G691" s="411">
        <v>99</v>
      </c>
      <c r="H691" s="411">
        <v>116</v>
      </c>
      <c r="I691" s="411">
        <v>122</v>
      </c>
      <c r="J691" s="411">
        <v>132</v>
      </c>
      <c r="K691" s="411">
        <v>130</v>
      </c>
      <c r="L691" s="411">
        <v>109</v>
      </c>
      <c r="M691" s="411">
        <v>109</v>
      </c>
      <c r="N691" s="411">
        <v>93</v>
      </c>
      <c r="O691" s="412">
        <v>83</v>
      </c>
      <c r="P691" s="411">
        <f t="shared" si="200"/>
        <v>1236</v>
      </c>
      <c r="Q691" s="411">
        <f t="shared" si="201"/>
        <v>707.74193548387098</v>
      </c>
      <c r="R691" s="411">
        <f t="shared" si="202"/>
        <v>213.18909899888763</v>
      </c>
      <c r="S691" s="411">
        <f t="shared" si="203"/>
        <v>315.06896551724139</v>
      </c>
      <c r="T691" s="411">
        <v>0</v>
      </c>
      <c r="U691" s="411">
        <v>0</v>
      </c>
      <c r="V691" s="411">
        <v>0</v>
      </c>
      <c r="W691" s="411">
        <v>0</v>
      </c>
      <c r="X691" s="411">
        <v>0</v>
      </c>
      <c r="Y691" s="411">
        <v>0</v>
      </c>
      <c r="Z691" s="411">
        <v>0</v>
      </c>
      <c r="AA691" s="411">
        <v>0</v>
      </c>
      <c r="AB691" s="411">
        <v>0</v>
      </c>
      <c r="AC691" s="411">
        <v>0</v>
      </c>
      <c r="AD691" s="411">
        <v>0</v>
      </c>
      <c r="AE691" s="412">
        <v>0</v>
      </c>
      <c r="AF691" s="411">
        <f t="shared" si="204"/>
        <v>0</v>
      </c>
      <c r="AG691" s="411">
        <v>74</v>
      </c>
      <c r="AH691" s="411">
        <v>79</v>
      </c>
      <c r="AI691" s="411">
        <v>90</v>
      </c>
      <c r="AJ691" s="411">
        <v>99</v>
      </c>
      <c r="AK691" s="411">
        <v>116</v>
      </c>
      <c r="AL691" s="411">
        <v>122</v>
      </c>
      <c r="AM691" s="411">
        <v>132</v>
      </c>
      <c r="AN691" s="411">
        <v>130</v>
      </c>
      <c r="AO691" s="411">
        <v>109</v>
      </c>
      <c r="AP691" s="411">
        <v>109</v>
      </c>
      <c r="AQ691" s="411">
        <v>93</v>
      </c>
      <c r="AR691" s="412">
        <v>83</v>
      </c>
      <c r="AS691" s="411">
        <f t="shared" si="205"/>
        <v>1236</v>
      </c>
      <c r="AT691" s="411">
        <f t="shared" si="206"/>
        <v>707.74193548387098</v>
      </c>
      <c r="AU691" s="411">
        <f t="shared" si="207"/>
        <v>213.18909899888763</v>
      </c>
      <c r="AV691" s="411">
        <f t="shared" si="208"/>
        <v>315.06896551724139</v>
      </c>
      <c r="AW691" s="411">
        <v>0</v>
      </c>
      <c r="AX691" s="411">
        <v>0</v>
      </c>
      <c r="AY691" s="411">
        <v>0</v>
      </c>
      <c r="AZ691" s="411">
        <v>0</v>
      </c>
      <c r="BA691" s="411">
        <v>0</v>
      </c>
      <c r="BB691" s="411">
        <v>0</v>
      </c>
      <c r="BC691" s="411">
        <v>0</v>
      </c>
      <c r="BD691" s="411">
        <v>0</v>
      </c>
      <c r="BE691" s="411">
        <v>0</v>
      </c>
      <c r="BF691" s="411">
        <v>0</v>
      </c>
      <c r="BG691" s="411">
        <v>0</v>
      </c>
      <c r="BH691" s="412">
        <v>0</v>
      </c>
      <c r="BI691" s="411">
        <f t="shared" si="209"/>
        <v>0</v>
      </c>
      <c r="BJ691" s="411">
        <v>74</v>
      </c>
      <c r="BK691" s="411">
        <v>79</v>
      </c>
      <c r="BL691" s="411">
        <v>90</v>
      </c>
      <c r="BM691" s="411">
        <v>99</v>
      </c>
      <c r="BN691" s="411">
        <v>116</v>
      </c>
      <c r="BO691" s="411">
        <v>122</v>
      </c>
      <c r="BP691" s="411">
        <v>132</v>
      </c>
      <c r="BQ691" s="411">
        <v>130</v>
      </c>
      <c r="BR691" s="411">
        <v>109</v>
      </c>
      <c r="BS691" s="411">
        <v>109</v>
      </c>
      <c r="BT691" s="411">
        <v>93</v>
      </c>
      <c r="BU691" s="412">
        <v>83</v>
      </c>
      <c r="BV691" s="411">
        <f t="shared" si="210"/>
        <v>1236</v>
      </c>
      <c r="BW691" s="411">
        <v>0</v>
      </c>
      <c r="BX691" s="411">
        <v>0</v>
      </c>
      <c r="BY691" s="411">
        <v>0</v>
      </c>
      <c r="BZ691" s="411">
        <v>0</v>
      </c>
      <c r="CA691" s="411">
        <v>0</v>
      </c>
      <c r="CB691" s="411">
        <v>0</v>
      </c>
      <c r="CC691" s="411">
        <v>0</v>
      </c>
      <c r="CD691" s="411">
        <v>0</v>
      </c>
      <c r="CE691" s="411">
        <v>0</v>
      </c>
      <c r="CF691" s="411">
        <v>0</v>
      </c>
      <c r="CG691" s="411">
        <v>0</v>
      </c>
      <c r="CH691" s="412">
        <v>0</v>
      </c>
      <c r="CI691" s="411">
        <f t="shared" si="211"/>
        <v>0</v>
      </c>
      <c r="CJ691" s="411">
        <v>74</v>
      </c>
      <c r="CK691" s="411">
        <v>79</v>
      </c>
      <c r="CL691" s="411">
        <v>90</v>
      </c>
      <c r="CM691" s="411">
        <v>99</v>
      </c>
      <c r="CN691" s="411">
        <v>116</v>
      </c>
      <c r="CO691" s="411">
        <v>122</v>
      </c>
      <c r="CP691" s="411">
        <v>132</v>
      </c>
      <c r="CQ691" s="411">
        <v>130</v>
      </c>
      <c r="CR691" s="411">
        <v>109</v>
      </c>
      <c r="CS691" s="411">
        <v>109</v>
      </c>
      <c r="CT691" s="411">
        <v>93</v>
      </c>
      <c r="CU691" s="412">
        <v>83</v>
      </c>
      <c r="CV691" s="411">
        <f t="shared" si="212"/>
        <v>1236</v>
      </c>
      <c r="CW691" s="411">
        <v>0</v>
      </c>
      <c r="CX691" s="411">
        <v>0</v>
      </c>
      <c r="CY691" s="411">
        <v>0</v>
      </c>
      <c r="CZ691" s="411">
        <v>0</v>
      </c>
      <c r="DA691" s="411">
        <v>0</v>
      </c>
      <c r="DB691" s="411">
        <v>0</v>
      </c>
      <c r="DC691" s="411">
        <v>0</v>
      </c>
      <c r="DD691" s="411">
        <v>0</v>
      </c>
      <c r="DE691" s="411">
        <v>0</v>
      </c>
      <c r="DF691" s="411">
        <v>0</v>
      </c>
      <c r="DG691" s="411">
        <v>0</v>
      </c>
      <c r="DH691" s="412">
        <v>0</v>
      </c>
      <c r="DI691" s="411">
        <f t="shared" si="213"/>
        <v>0</v>
      </c>
      <c r="DJ691" s="411">
        <v>74</v>
      </c>
      <c r="DK691" s="411">
        <v>79</v>
      </c>
      <c r="DL691" s="411">
        <v>90</v>
      </c>
      <c r="DM691" s="411">
        <v>99</v>
      </c>
      <c r="DN691" s="411">
        <v>116</v>
      </c>
      <c r="DO691" s="411">
        <v>122</v>
      </c>
      <c r="DP691" s="411">
        <v>132</v>
      </c>
      <c r="DQ691" s="411">
        <v>130</v>
      </c>
      <c r="DR691" s="411">
        <v>109</v>
      </c>
      <c r="DS691" s="411">
        <v>109</v>
      </c>
      <c r="DT691" s="411">
        <v>93</v>
      </c>
      <c r="DU691" s="412">
        <v>83</v>
      </c>
      <c r="DV691" s="411">
        <f t="shared" si="214"/>
        <v>1236</v>
      </c>
      <c r="DW691" s="412">
        <v>74</v>
      </c>
      <c r="DX691" s="412">
        <v>79</v>
      </c>
      <c r="DY691" s="412">
        <v>90</v>
      </c>
      <c r="DZ691" s="412">
        <v>99</v>
      </c>
      <c r="EA691" s="412">
        <v>116</v>
      </c>
      <c r="EB691" s="412">
        <v>122</v>
      </c>
      <c r="EC691" s="412">
        <v>132</v>
      </c>
      <c r="ED691" s="412">
        <v>130</v>
      </c>
      <c r="EE691" s="412">
        <v>109</v>
      </c>
      <c r="EF691" s="412">
        <v>109</v>
      </c>
      <c r="EG691" s="412">
        <v>93</v>
      </c>
      <c r="EH691" s="412">
        <v>83</v>
      </c>
      <c r="EI691" s="411">
        <f t="shared" si="215"/>
        <v>1236</v>
      </c>
      <c r="EK691" s="411">
        <f t="shared" si="216"/>
        <v>1236</v>
      </c>
      <c r="EL691" s="7">
        <f t="shared" si="217"/>
        <v>0</v>
      </c>
    </row>
    <row r="692" spans="1:142">
      <c r="A692" s="365" t="str">
        <f t="shared" si="199"/>
        <v xml:space="preserve"> 120</v>
      </c>
      <c r="B692" s="370" t="s">
        <v>958</v>
      </c>
      <c r="C692" s="370" t="s">
        <v>1172</v>
      </c>
      <c r="D692" s="411">
        <v>74</v>
      </c>
      <c r="E692" s="411">
        <v>79</v>
      </c>
      <c r="F692" s="411">
        <v>90</v>
      </c>
      <c r="G692" s="411">
        <v>99</v>
      </c>
      <c r="H692" s="411">
        <v>116</v>
      </c>
      <c r="I692" s="411">
        <v>122</v>
      </c>
      <c r="J692" s="411">
        <v>132</v>
      </c>
      <c r="K692" s="411">
        <v>130</v>
      </c>
      <c r="L692" s="411">
        <v>109</v>
      </c>
      <c r="M692" s="411">
        <v>109</v>
      </c>
      <c r="N692" s="411">
        <v>93</v>
      </c>
      <c r="O692" s="412">
        <v>83</v>
      </c>
      <c r="P692" s="411">
        <f t="shared" si="200"/>
        <v>1236</v>
      </c>
      <c r="Q692" s="411">
        <f t="shared" si="201"/>
        <v>707.74193548387098</v>
      </c>
      <c r="R692" s="411">
        <f t="shared" si="202"/>
        <v>213.18909899888763</v>
      </c>
      <c r="S692" s="411">
        <f t="shared" si="203"/>
        <v>315.06896551724139</v>
      </c>
      <c r="T692" s="411">
        <v>0</v>
      </c>
      <c r="U692" s="411">
        <v>0</v>
      </c>
      <c r="V692" s="411">
        <v>0</v>
      </c>
      <c r="W692" s="411">
        <v>0</v>
      </c>
      <c r="X692" s="411">
        <v>0</v>
      </c>
      <c r="Y692" s="411">
        <v>0</v>
      </c>
      <c r="Z692" s="411">
        <v>0</v>
      </c>
      <c r="AA692" s="411">
        <v>0</v>
      </c>
      <c r="AB692" s="411">
        <v>0</v>
      </c>
      <c r="AC692" s="411">
        <v>0</v>
      </c>
      <c r="AD692" s="411">
        <v>0</v>
      </c>
      <c r="AE692" s="412">
        <v>0</v>
      </c>
      <c r="AF692" s="411">
        <f t="shared" si="204"/>
        <v>0</v>
      </c>
      <c r="AG692" s="411">
        <v>74</v>
      </c>
      <c r="AH692" s="411">
        <v>79</v>
      </c>
      <c r="AI692" s="411">
        <v>90</v>
      </c>
      <c r="AJ692" s="411">
        <v>99</v>
      </c>
      <c r="AK692" s="411">
        <v>116</v>
      </c>
      <c r="AL692" s="411">
        <v>122</v>
      </c>
      <c r="AM692" s="411">
        <v>132</v>
      </c>
      <c r="AN692" s="411">
        <v>130</v>
      </c>
      <c r="AO692" s="411">
        <v>109</v>
      </c>
      <c r="AP692" s="411">
        <v>109</v>
      </c>
      <c r="AQ692" s="411">
        <v>93</v>
      </c>
      <c r="AR692" s="412">
        <v>83</v>
      </c>
      <c r="AS692" s="411">
        <f t="shared" si="205"/>
        <v>1236</v>
      </c>
      <c r="AT692" s="411">
        <f t="shared" si="206"/>
        <v>707.74193548387098</v>
      </c>
      <c r="AU692" s="411">
        <f t="shared" si="207"/>
        <v>213.18909899888763</v>
      </c>
      <c r="AV692" s="411">
        <f t="shared" si="208"/>
        <v>315.06896551724139</v>
      </c>
      <c r="AW692" s="411">
        <v>0</v>
      </c>
      <c r="AX692" s="411">
        <v>0</v>
      </c>
      <c r="AY692" s="411">
        <v>0</v>
      </c>
      <c r="AZ692" s="411">
        <v>0</v>
      </c>
      <c r="BA692" s="411">
        <v>0</v>
      </c>
      <c r="BB692" s="411">
        <v>0</v>
      </c>
      <c r="BC692" s="411">
        <v>0</v>
      </c>
      <c r="BD692" s="411">
        <v>0</v>
      </c>
      <c r="BE692" s="411">
        <v>0</v>
      </c>
      <c r="BF692" s="411">
        <v>0</v>
      </c>
      <c r="BG692" s="411">
        <v>0</v>
      </c>
      <c r="BH692" s="412">
        <v>0</v>
      </c>
      <c r="BI692" s="411">
        <f t="shared" si="209"/>
        <v>0</v>
      </c>
      <c r="BJ692" s="411">
        <v>74</v>
      </c>
      <c r="BK692" s="411">
        <v>79</v>
      </c>
      <c r="BL692" s="411">
        <v>90</v>
      </c>
      <c r="BM692" s="411">
        <v>99</v>
      </c>
      <c r="BN692" s="411">
        <v>116</v>
      </c>
      <c r="BO692" s="411">
        <v>122</v>
      </c>
      <c r="BP692" s="411">
        <v>132</v>
      </c>
      <c r="BQ692" s="411">
        <v>130</v>
      </c>
      <c r="BR692" s="411">
        <v>109</v>
      </c>
      <c r="BS692" s="411">
        <v>109</v>
      </c>
      <c r="BT692" s="411">
        <v>93</v>
      </c>
      <c r="BU692" s="412">
        <v>83</v>
      </c>
      <c r="BV692" s="411">
        <f t="shared" si="210"/>
        <v>1236</v>
      </c>
      <c r="BW692" s="411">
        <v>0</v>
      </c>
      <c r="BX692" s="411">
        <v>0</v>
      </c>
      <c r="BY692" s="411">
        <v>0</v>
      </c>
      <c r="BZ692" s="411">
        <v>0</v>
      </c>
      <c r="CA692" s="411">
        <v>0</v>
      </c>
      <c r="CB692" s="411">
        <v>0</v>
      </c>
      <c r="CC692" s="411">
        <v>0</v>
      </c>
      <c r="CD692" s="411">
        <v>0</v>
      </c>
      <c r="CE692" s="411">
        <v>0</v>
      </c>
      <c r="CF692" s="411">
        <v>0</v>
      </c>
      <c r="CG692" s="411">
        <v>0</v>
      </c>
      <c r="CH692" s="412">
        <v>0</v>
      </c>
      <c r="CI692" s="411">
        <f t="shared" si="211"/>
        <v>0</v>
      </c>
      <c r="CJ692" s="411">
        <v>74</v>
      </c>
      <c r="CK692" s="411">
        <v>79</v>
      </c>
      <c r="CL692" s="411">
        <v>90</v>
      </c>
      <c r="CM692" s="411">
        <v>99</v>
      </c>
      <c r="CN692" s="411">
        <v>116</v>
      </c>
      <c r="CO692" s="411">
        <v>122</v>
      </c>
      <c r="CP692" s="411">
        <v>132</v>
      </c>
      <c r="CQ692" s="411">
        <v>130</v>
      </c>
      <c r="CR692" s="411">
        <v>109</v>
      </c>
      <c r="CS692" s="411">
        <v>109</v>
      </c>
      <c r="CT692" s="411">
        <v>93</v>
      </c>
      <c r="CU692" s="412">
        <v>83</v>
      </c>
      <c r="CV692" s="411">
        <f t="shared" si="212"/>
        <v>1236</v>
      </c>
      <c r="CW692" s="411">
        <v>0</v>
      </c>
      <c r="CX692" s="411">
        <v>0</v>
      </c>
      <c r="CY692" s="411">
        <v>0</v>
      </c>
      <c r="CZ692" s="411">
        <v>0</v>
      </c>
      <c r="DA692" s="411">
        <v>0</v>
      </c>
      <c r="DB692" s="411">
        <v>0</v>
      </c>
      <c r="DC692" s="411">
        <v>0</v>
      </c>
      <c r="DD692" s="411">
        <v>0</v>
      </c>
      <c r="DE692" s="411">
        <v>0</v>
      </c>
      <c r="DF692" s="411">
        <v>0</v>
      </c>
      <c r="DG692" s="411">
        <v>0</v>
      </c>
      <c r="DH692" s="412">
        <v>0</v>
      </c>
      <c r="DI692" s="411">
        <f t="shared" si="213"/>
        <v>0</v>
      </c>
      <c r="DJ692" s="411">
        <v>74</v>
      </c>
      <c r="DK692" s="411">
        <v>79</v>
      </c>
      <c r="DL692" s="411">
        <v>90</v>
      </c>
      <c r="DM692" s="411">
        <v>99</v>
      </c>
      <c r="DN692" s="411">
        <v>116</v>
      </c>
      <c r="DO692" s="411">
        <v>122</v>
      </c>
      <c r="DP692" s="411">
        <v>132</v>
      </c>
      <c r="DQ692" s="411">
        <v>130</v>
      </c>
      <c r="DR692" s="411">
        <v>109</v>
      </c>
      <c r="DS692" s="411">
        <v>109</v>
      </c>
      <c r="DT692" s="411">
        <v>93</v>
      </c>
      <c r="DU692" s="412">
        <v>83</v>
      </c>
      <c r="DV692" s="411">
        <f t="shared" si="214"/>
        <v>1236</v>
      </c>
      <c r="DW692" s="412">
        <v>74</v>
      </c>
      <c r="DX692" s="412">
        <v>79</v>
      </c>
      <c r="DY692" s="412">
        <v>90</v>
      </c>
      <c r="DZ692" s="412">
        <v>99</v>
      </c>
      <c r="EA692" s="412">
        <v>116</v>
      </c>
      <c r="EB692" s="412">
        <v>122</v>
      </c>
      <c r="EC692" s="412">
        <v>132</v>
      </c>
      <c r="ED692" s="412">
        <v>130</v>
      </c>
      <c r="EE692" s="412">
        <v>109</v>
      </c>
      <c r="EF692" s="412">
        <v>109</v>
      </c>
      <c r="EG692" s="412">
        <v>93</v>
      </c>
      <c r="EH692" s="412">
        <v>83</v>
      </c>
      <c r="EI692" s="411">
        <f t="shared" si="215"/>
        <v>1236</v>
      </c>
      <c r="EK692" s="411">
        <f t="shared" si="216"/>
        <v>1236</v>
      </c>
      <c r="EL692" s="7">
        <f t="shared" si="217"/>
        <v>0</v>
      </c>
    </row>
    <row r="693" spans="1:142">
      <c r="A693" s="365" t="str">
        <f t="shared" si="199"/>
        <v xml:space="preserve"> 120</v>
      </c>
      <c r="B693" s="370" t="s">
        <v>958</v>
      </c>
      <c r="C693" s="370" t="s">
        <v>920</v>
      </c>
      <c r="D693" s="411">
        <v>74</v>
      </c>
      <c r="E693" s="411">
        <v>79</v>
      </c>
      <c r="F693" s="411">
        <v>90</v>
      </c>
      <c r="G693" s="411">
        <v>99</v>
      </c>
      <c r="H693" s="411">
        <v>116</v>
      </c>
      <c r="I693" s="411">
        <v>122</v>
      </c>
      <c r="J693" s="411">
        <v>132</v>
      </c>
      <c r="K693" s="411">
        <v>130</v>
      </c>
      <c r="L693" s="411">
        <v>109</v>
      </c>
      <c r="M693" s="411">
        <v>109</v>
      </c>
      <c r="N693" s="411">
        <v>93</v>
      </c>
      <c r="O693" s="412">
        <v>83</v>
      </c>
      <c r="P693" s="411">
        <f t="shared" si="200"/>
        <v>1236</v>
      </c>
      <c r="Q693" s="411">
        <f t="shared" si="201"/>
        <v>707.74193548387098</v>
      </c>
      <c r="R693" s="411">
        <f t="shared" si="202"/>
        <v>213.18909899888763</v>
      </c>
      <c r="S693" s="411">
        <f t="shared" si="203"/>
        <v>315.06896551724139</v>
      </c>
      <c r="T693" s="411">
        <v>0</v>
      </c>
      <c r="U693" s="411">
        <v>0</v>
      </c>
      <c r="V693" s="411">
        <v>0</v>
      </c>
      <c r="W693" s="411">
        <v>0</v>
      </c>
      <c r="X693" s="411">
        <v>0</v>
      </c>
      <c r="Y693" s="411">
        <v>0</v>
      </c>
      <c r="Z693" s="411">
        <v>0</v>
      </c>
      <c r="AA693" s="411">
        <v>0</v>
      </c>
      <c r="AB693" s="411">
        <v>0</v>
      </c>
      <c r="AC693" s="411">
        <v>0</v>
      </c>
      <c r="AD693" s="411">
        <v>0</v>
      </c>
      <c r="AE693" s="412">
        <v>0</v>
      </c>
      <c r="AF693" s="411">
        <f t="shared" si="204"/>
        <v>0</v>
      </c>
      <c r="AG693" s="411">
        <v>74</v>
      </c>
      <c r="AH693" s="411">
        <v>79</v>
      </c>
      <c r="AI693" s="411">
        <v>90</v>
      </c>
      <c r="AJ693" s="411">
        <v>99</v>
      </c>
      <c r="AK693" s="411">
        <v>116</v>
      </c>
      <c r="AL693" s="411">
        <v>122</v>
      </c>
      <c r="AM693" s="411">
        <v>132</v>
      </c>
      <c r="AN693" s="411">
        <v>130</v>
      </c>
      <c r="AO693" s="411">
        <v>109</v>
      </c>
      <c r="AP693" s="411">
        <v>109</v>
      </c>
      <c r="AQ693" s="411">
        <v>93</v>
      </c>
      <c r="AR693" s="412">
        <v>83</v>
      </c>
      <c r="AS693" s="411">
        <f t="shared" si="205"/>
        <v>1236</v>
      </c>
      <c r="AT693" s="411">
        <f t="shared" si="206"/>
        <v>707.74193548387098</v>
      </c>
      <c r="AU693" s="411">
        <f t="shared" si="207"/>
        <v>213.18909899888763</v>
      </c>
      <c r="AV693" s="411">
        <f t="shared" si="208"/>
        <v>315.06896551724139</v>
      </c>
      <c r="AW693" s="411">
        <v>0</v>
      </c>
      <c r="AX693" s="411">
        <v>0</v>
      </c>
      <c r="AY693" s="411">
        <v>0</v>
      </c>
      <c r="AZ693" s="411">
        <v>0</v>
      </c>
      <c r="BA693" s="411">
        <v>0</v>
      </c>
      <c r="BB693" s="411">
        <v>0</v>
      </c>
      <c r="BC693" s="411">
        <v>0</v>
      </c>
      <c r="BD693" s="411">
        <v>0</v>
      </c>
      <c r="BE693" s="411">
        <v>0</v>
      </c>
      <c r="BF693" s="411">
        <v>0</v>
      </c>
      <c r="BG693" s="411">
        <v>0</v>
      </c>
      <c r="BH693" s="412">
        <v>0</v>
      </c>
      <c r="BI693" s="411">
        <f t="shared" si="209"/>
        <v>0</v>
      </c>
      <c r="BJ693" s="411">
        <v>74</v>
      </c>
      <c r="BK693" s="411">
        <v>79</v>
      </c>
      <c r="BL693" s="411">
        <v>90</v>
      </c>
      <c r="BM693" s="411">
        <v>99</v>
      </c>
      <c r="BN693" s="411">
        <v>116</v>
      </c>
      <c r="BO693" s="411">
        <v>122</v>
      </c>
      <c r="BP693" s="411">
        <v>132</v>
      </c>
      <c r="BQ693" s="411">
        <v>130</v>
      </c>
      <c r="BR693" s="411">
        <v>109</v>
      </c>
      <c r="BS693" s="411">
        <v>109</v>
      </c>
      <c r="BT693" s="411">
        <v>93</v>
      </c>
      <c r="BU693" s="412">
        <v>83</v>
      </c>
      <c r="BV693" s="411">
        <f t="shared" si="210"/>
        <v>1236</v>
      </c>
      <c r="BW693" s="411">
        <v>0</v>
      </c>
      <c r="BX693" s="411">
        <v>0</v>
      </c>
      <c r="BY693" s="411">
        <v>0</v>
      </c>
      <c r="BZ693" s="411">
        <v>0</v>
      </c>
      <c r="CA693" s="411">
        <v>0</v>
      </c>
      <c r="CB693" s="411">
        <v>0</v>
      </c>
      <c r="CC693" s="411">
        <v>0</v>
      </c>
      <c r="CD693" s="411">
        <v>0</v>
      </c>
      <c r="CE693" s="411">
        <v>0</v>
      </c>
      <c r="CF693" s="411">
        <v>0</v>
      </c>
      <c r="CG693" s="411">
        <v>0</v>
      </c>
      <c r="CH693" s="412">
        <v>0</v>
      </c>
      <c r="CI693" s="411">
        <f t="shared" si="211"/>
        <v>0</v>
      </c>
      <c r="CJ693" s="411">
        <v>74</v>
      </c>
      <c r="CK693" s="411">
        <v>79</v>
      </c>
      <c r="CL693" s="411">
        <v>90</v>
      </c>
      <c r="CM693" s="411">
        <v>99</v>
      </c>
      <c r="CN693" s="411">
        <v>116</v>
      </c>
      <c r="CO693" s="411">
        <v>122</v>
      </c>
      <c r="CP693" s="411">
        <v>132</v>
      </c>
      <c r="CQ693" s="411">
        <v>130</v>
      </c>
      <c r="CR693" s="411">
        <v>109</v>
      </c>
      <c r="CS693" s="411">
        <v>109</v>
      </c>
      <c r="CT693" s="411">
        <v>93</v>
      </c>
      <c r="CU693" s="412">
        <v>83</v>
      </c>
      <c r="CV693" s="411">
        <f t="shared" si="212"/>
        <v>1236</v>
      </c>
      <c r="CW693" s="411">
        <v>0</v>
      </c>
      <c r="CX693" s="411">
        <v>0</v>
      </c>
      <c r="CY693" s="411">
        <v>0</v>
      </c>
      <c r="CZ693" s="411">
        <v>0</v>
      </c>
      <c r="DA693" s="411">
        <v>0</v>
      </c>
      <c r="DB693" s="411">
        <v>0</v>
      </c>
      <c r="DC693" s="411">
        <v>0</v>
      </c>
      <c r="DD693" s="411">
        <v>0</v>
      </c>
      <c r="DE693" s="411">
        <v>0</v>
      </c>
      <c r="DF693" s="411">
        <v>0</v>
      </c>
      <c r="DG693" s="411">
        <v>0</v>
      </c>
      <c r="DH693" s="412">
        <v>0</v>
      </c>
      <c r="DI693" s="411">
        <f t="shared" si="213"/>
        <v>0</v>
      </c>
      <c r="DJ693" s="411">
        <v>74</v>
      </c>
      <c r="DK693" s="411">
        <v>79</v>
      </c>
      <c r="DL693" s="411">
        <v>90</v>
      </c>
      <c r="DM693" s="411">
        <v>99</v>
      </c>
      <c r="DN693" s="411">
        <v>116</v>
      </c>
      <c r="DO693" s="411">
        <v>122</v>
      </c>
      <c r="DP693" s="411">
        <v>132</v>
      </c>
      <c r="DQ693" s="411">
        <v>130</v>
      </c>
      <c r="DR693" s="411">
        <v>109</v>
      </c>
      <c r="DS693" s="411">
        <v>109</v>
      </c>
      <c r="DT693" s="411">
        <v>93</v>
      </c>
      <c r="DU693" s="412">
        <v>83</v>
      </c>
      <c r="DV693" s="411">
        <f t="shared" si="214"/>
        <v>1236</v>
      </c>
      <c r="DW693" s="412">
        <v>74</v>
      </c>
      <c r="DX693" s="412">
        <v>79</v>
      </c>
      <c r="DY693" s="412">
        <v>90</v>
      </c>
      <c r="DZ693" s="412">
        <v>99</v>
      </c>
      <c r="EA693" s="412">
        <v>116</v>
      </c>
      <c r="EB693" s="412">
        <v>122</v>
      </c>
      <c r="EC693" s="412">
        <v>132</v>
      </c>
      <c r="ED693" s="412">
        <v>130</v>
      </c>
      <c r="EE693" s="412">
        <v>109</v>
      </c>
      <c r="EF693" s="412">
        <v>109</v>
      </c>
      <c r="EG693" s="412">
        <v>93</v>
      </c>
      <c r="EH693" s="412">
        <v>83</v>
      </c>
      <c r="EI693" s="411">
        <f t="shared" si="215"/>
        <v>1236</v>
      </c>
      <c r="EK693" s="411">
        <f t="shared" si="216"/>
        <v>1236</v>
      </c>
      <c r="EL693" s="7">
        <f t="shared" si="217"/>
        <v>0</v>
      </c>
    </row>
    <row r="694" spans="1:142">
      <c r="A694" s="365" t="str">
        <f t="shared" si="199"/>
        <v xml:space="preserve"> 120</v>
      </c>
      <c r="B694" s="370" t="s">
        <v>958</v>
      </c>
      <c r="C694" s="370" t="s">
        <v>944</v>
      </c>
      <c r="D694" s="411">
        <v>1</v>
      </c>
      <c r="E694" s="411">
        <v>1</v>
      </c>
      <c r="F694" s="411">
        <v>1</v>
      </c>
      <c r="G694" s="411">
        <v>1</v>
      </c>
      <c r="H694" s="411">
        <v>1</v>
      </c>
      <c r="I694" s="411">
        <v>1</v>
      </c>
      <c r="J694" s="411">
        <v>1</v>
      </c>
      <c r="K694" s="411">
        <v>1</v>
      </c>
      <c r="L694" s="411">
        <v>1</v>
      </c>
      <c r="M694" s="411">
        <v>1</v>
      </c>
      <c r="N694" s="411">
        <v>1</v>
      </c>
      <c r="O694" s="412">
        <v>1</v>
      </c>
      <c r="P694" s="411">
        <f t="shared" si="200"/>
        <v>12</v>
      </c>
      <c r="Q694" s="411">
        <f t="shared" si="201"/>
        <v>6.967741935483871</v>
      </c>
      <c r="R694" s="411">
        <f t="shared" si="202"/>
        <v>1.7563959955506117</v>
      </c>
      <c r="S694" s="411">
        <f t="shared" si="203"/>
        <v>3.2758620689655173</v>
      </c>
      <c r="T694" s="411">
        <v>0</v>
      </c>
      <c r="U694" s="411">
        <v>0</v>
      </c>
      <c r="V694" s="411">
        <v>0</v>
      </c>
      <c r="W694" s="411">
        <v>0</v>
      </c>
      <c r="X694" s="411">
        <v>0</v>
      </c>
      <c r="Y694" s="411">
        <v>0</v>
      </c>
      <c r="Z694" s="411">
        <v>0</v>
      </c>
      <c r="AA694" s="411">
        <v>0</v>
      </c>
      <c r="AB694" s="411">
        <v>0</v>
      </c>
      <c r="AC694" s="411">
        <v>0</v>
      </c>
      <c r="AD694" s="411">
        <v>0</v>
      </c>
      <c r="AE694" s="412">
        <v>0</v>
      </c>
      <c r="AF694" s="411">
        <f t="shared" si="204"/>
        <v>0</v>
      </c>
      <c r="AG694" s="411">
        <v>1</v>
      </c>
      <c r="AH694" s="411">
        <v>1</v>
      </c>
      <c r="AI694" s="411">
        <v>1</v>
      </c>
      <c r="AJ694" s="411">
        <v>1</v>
      </c>
      <c r="AK694" s="411">
        <v>1</v>
      </c>
      <c r="AL694" s="411">
        <v>1</v>
      </c>
      <c r="AM694" s="411">
        <v>1</v>
      </c>
      <c r="AN694" s="411">
        <v>1</v>
      </c>
      <c r="AO694" s="411">
        <v>1</v>
      </c>
      <c r="AP694" s="411">
        <v>1</v>
      </c>
      <c r="AQ694" s="411">
        <v>1</v>
      </c>
      <c r="AR694" s="412">
        <v>1</v>
      </c>
      <c r="AS694" s="411">
        <f t="shared" si="205"/>
        <v>12</v>
      </c>
      <c r="AT694" s="411">
        <f t="shared" si="206"/>
        <v>6.967741935483871</v>
      </c>
      <c r="AU694" s="411">
        <f t="shared" si="207"/>
        <v>1.7563959955506117</v>
      </c>
      <c r="AV694" s="411">
        <f t="shared" si="208"/>
        <v>3.2758620689655173</v>
      </c>
      <c r="AW694" s="411">
        <v>0</v>
      </c>
      <c r="AX694" s="411">
        <v>0</v>
      </c>
      <c r="AY694" s="411">
        <v>0</v>
      </c>
      <c r="AZ694" s="411">
        <v>0</v>
      </c>
      <c r="BA694" s="411">
        <v>0</v>
      </c>
      <c r="BB694" s="411">
        <v>0</v>
      </c>
      <c r="BC694" s="411">
        <v>0</v>
      </c>
      <c r="BD694" s="411">
        <v>0</v>
      </c>
      <c r="BE694" s="411">
        <v>0</v>
      </c>
      <c r="BF694" s="411">
        <v>0</v>
      </c>
      <c r="BG694" s="411">
        <v>0</v>
      </c>
      <c r="BH694" s="412">
        <v>0</v>
      </c>
      <c r="BI694" s="411">
        <f t="shared" si="209"/>
        <v>0</v>
      </c>
      <c r="BJ694" s="411">
        <v>1</v>
      </c>
      <c r="BK694" s="411">
        <v>1</v>
      </c>
      <c r="BL694" s="411">
        <v>1</v>
      </c>
      <c r="BM694" s="411">
        <v>1</v>
      </c>
      <c r="BN694" s="411">
        <v>1</v>
      </c>
      <c r="BO694" s="411">
        <v>1</v>
      </c>
      <c r="BP694" s="411">
        <v>1</v>
      </c>
      <c r="BQ694" s="411">
        <v>1</v>
      </c>
      <c r="BR694" s="411">
        <v>1</v>
      </c>
      <c r="BS694" s="411">
        <v>1</v>
      </c>
      <c r="BT694" s="411">
        <v>1</v>
      </c>
      <c r="BU694" s="412">
        <v>1</v>
      </c>
      <c r="BV694" s="411">
        <f t="shared" si="210"/>
        <v>12</v>
      </c>
      <c r="BW694" s="411">
        <v>0</v>
      </c>
      <c r="BX694" s="411">
        <v>0</v>
      </c>
      <c r="BY694" s="411">
        <v>0</v>
      </c>
      <c r="BZ694" s="411">
        <v>0</v>
      </c>
      <c r="CA694" s="411">
        <v>0</v>
      </c>
      <c r="CB694" s="411">
        <v>0</v>
      </c>
      <c r="CC694" s="411">
        <v>0</v>
      </c>
      <c r="CD694" s="411">
        <v>0</v>
      </c>
      <c r="CE694" s="411">
        <v>0</v>
      </c>
      <c r="CF694" s="411">
        <v>0</v>
      </c>
      <c r="CG694" s="411">
        <v>0</v>
      </c>
      <c r="CH694" s="412">
        <v>0</v>
      </c>
      <c r="CI694" s="411">
        <f t="shared" si="211"/>
        <v>0</v>
      </c>
      <c r="CJ694" s="411">
        <v>1</v>
      </c>
      <c r="CK694" s="411">
        <v>1</v>
      </c>
      <c r="CL694" s="411">
        <v>1</v>
      </c>
      <c r="CM694" s="411">
        <v>1</v>
      </c>
      <c r="CN694" s="411">
        <v>1</v>
      </c>
      <c r="CO694" s="411">
        <v>1</v>
      </c>
      <c r="CP694" s="411">
        <v>1</v>
      </c>
      <c r="CQ694" s="411">
        <v>1</v>
      </c>
      <c r="CR694" s="411">
        <v>1</v>
      </c>
      <c r="CS694" s="411">
        <v>1</v>
      </c>
      <c r="CT694" s="411">
        <v>1</v>
      </c>
      <c r="CU694" s="412">
        <v>1</v>
      </c>
      <c r="CV694" s="411">
        <f t="shared" si="212"/>
        <v>12</v>
      </c>
      <c r="CW694" s="411">
        <v>0</v>
      </c>
      <c r="CX694" s="411">
        <v>0</v>
      </c>
      <c r="CY694" s="411">
        <v>0</v>
      </c>
      <c r="CZ694" s="411">
        <v>0</v>
      </c>
      <c r="DA694" s="411">
        <v>0</v>
      </c>
      <c r="DB694" s="411">
        <v>0</v>
      </c>
      <c r="DC694" s="411">
        <v>0</v>
      </c>
      <c r="DD694" s="411">
        <v>0</v>
      </c>
      <c r="DE694" s="411">
        <v>0</v>
      </c>
      <c r="DF694" s="411">
        <v>0</v>
      </c>
      <c r="DG694" s="411">
        <v>0</v>
      </c>
      <c r="DH694" s="412">
        <v>0</v>
      </c>
      <c r="DI694" s="411">
        <f t="shared" si="213"/>
        <v>0</v>
      </c>
      <c r="DJ694" s="411">
        <v>1</v>
      </c>
      <c r="DK694" s="411">
        <v>1</v>
      </c>
      <c r="DL694" s="411">
        <v>1</v>
      </c>
      <c r="DM694" s="411">
        <v>1</v>
      </c>
      <c r="DN694" s="411">
        <v>1</v>
      </c>
      <c r="DO694" s="411">
        <v>1</v>
      </c>
      <c r="DP694" s="411">
        <v>1</v>
      </c>
      <c r="DQ694" s="411">
        <v>1</v>
      </c>
      <c r="DR694" s="411">
        <v>1</v>
      </c>
      <c r="DS694" s="411">
        <v>1</v>
      </c>
      <c r="DT694" s="411">
        <v>1</v>
      </c>
      <c r="DU694" s="412">
        <v>1</v>
      </c>
      <c r="DV694" s="411">
        <f t="shared" si="214"/>
        <v>12</v>
      </c>
      <c r="DW694" s="412">
        <v>1</v>
      </c>
      <c r="DX694" s="412">
        <v>1</v>
      </c>
      <c r="DY694" s="412">
        <v>1</v>
      </c>
      <c r="DZ694" s="412">
        <v>1</v>
      </c>
      <c r="EA694" s="412">
        <v>1</v>
      </c>
      <c r="EB694" s="412">
        <v>1</v>
      </c>
      <c r="EC694" s="412">
        <v>1</v>
      </c>
      <c r="ED694" s="412">
        <v>1</v>
      </c>
      <c r="EE694" s="412">
        <v>1</v>
      </c>
      <c r="EF694" s="412">
        <v>1</v>
      </c>
      <c r="EG694" s="412">
        <v>1</v>
      </c>
      <c r="EH694" s="412">
        <v>1</v>
      </c>
      <c r="EI694" s="411">
        <f t="shared" si="215"/>
        <v>12</v>
      </c>
      <c r="EK694" s="411">
        <f t="shared" si="216"/>
        <v>12</v>
      </c>
      <c r="EL694" s="7">
        <f t="shared" si="217"/>
        <v>0</v>
      </c>
    </row>
    <row r="695" spans="1:142">
      <c r="A695" s="365" t="str">
        <f t="shared" si="199"/>
        <v xml:space="preserve"> 120</v>
      </c>
      <c r="B695" s="370" t="s">
        <v>958</v>
      </c>
      <c r="C695" s="370" t="s">
        <v>945</v>
      </c>
      <c r="D695" s="411">
        <v>74</v>
      </c>
      <c r="E695" s="411">
        <v>79</v>
      </c>
      <c r="F695" s="411">
        <v>90</v>
      </c>
      <c r="G695" s="411">
        <v>99</v>
      </c>
      <c r="H695" s="411">
        <v>116</v>
      </c>
      <c r="I695" s="411">
        <v>122</v>
      </c>
      <c r="J695" s="411">
        <v>132</v>
      </c>
      <c r="K695" s="411">
        <v>130</v>
      </c>
      <c r="L695" s="411">
        <v>109</v>
      </c>
      <c r="M695" s="411">
        <v>109</v>
      </c>
      <c r="N695" s="411">
        <v>93</v>
      </c>
      <c r="O695" s="412">
        <v>83</v>
      </c>
      <c r="P695" s="411">
        <f t="shared" si="200"/>
        <v>1236</v>
      </c>
      <c r="Q695" s="411">
        <f t="shared" si="201"/>
        <v>707.74193548387098</v>
      </c>
      <c r="R695" s="411">
        <f t="shared" si="202"/>
        <v>213.18909899888763</v>
      </c>
      <c r="S695" s="411">
        <f t="shared" si="203"/>
        <v>315.06896551724139</v>
      </c>
      <c r="T695" s="411">
        <v>0</v>
      </c>
      <c r="U695" s="411">
        <v>0</v>
      </c>
      <c r="V695" s="411">
        <v>0</v>
      </c>
      <c r="W695" s="411">
        <v>0</v>
      </c>
      <c r="X695" s="411">
        <v>0</v>
      </c>
      <c r="Y695" s="411">
        <v>0</v>
      </c>
      <c r="Z695" s="411">
        <v>0</v>
      </c>
      <c r="AA695" s="411">
        <v>0</v>
      </c>
      <c r="AB695" s="411">
        <v>0</v>
      </c>
      <c r="AC695" s="411">
        <v>0</v>
      </c>
      <c r="AD695" s="411">
        <v>0</v>
      </c>
      <c r="AE695" s="412">
        <v>0</v>
      </c>
      <c r="AF695" s="411">
        <f t="shared" si="204"/>
        <v>0</v>
      </c>
      <c r="AG695" s="411">
        <v>74</v>
      </c>
      <c r="AH695" s="411">
        <v>79</v>
      </c>
      <c r="AI695" s="411">
        <v>90</v>
      </c>
      <c r="AJ695" s="411">
        <v>99</v>
      </c>
      <c r="AK695" s="411">
        <v>116</v>
      </c>
      <c r="AL695" s="411">
        <v>122</v>
      </c>
      <c r="AM695" s="411">
        <v>132</v>
      </c>
      <c r="AN695" s="411">
        <v>130</v>
      </c>
      <c r="AO695" s="411">
        <v>109</v>
      </c>
      <c r="AP695" s="411">
        <v>109</v>
      </c>
      <c r="AQ695" s="411">
        <v>93</v>
      </c>
      <c r="AR695" s="412">
        <v>83</v>
      </c>
      <c r="AS695" s="411">
        <f t="shared" si="205"/>
        <v>1236</v>
      </c>
      <c r="AT695" s="411">
        <f t="shared" si="206"/>
        <v>707.74193548387098</v>
      </c>
      <c r="AU695" s="411">
        <f t="shared" si="207"/>
        <v>213.18909899888763</v>
      </c>
      <c r="AV695" s="411">
        <f t="shared" si="208"/>
        <v>315.06896551724139</v>
      </c>
      <c r="AW695" s="411">
        <v>0</v>
      </c>
      <c r="AX695" s="411">
        <v>0</v>
      </c>
      <c r="AY695" s="411">
        <v>0</v>
      </c>
      <c r="AZ695" s="411">
        <v>0</v>
      </c>
      <c r="BA695" s="411">
        <v>0</v>
      </c>
      <c r="BB695" s="411">
        <v>0</v>
      </c>
      <c r="BC695" s="411">
        <v>0</v>
      </c>
      <c r="BD695" s="411">
        <v>0</v>
      </c>
      <c r="BE695" s="411">
        <v>0</v>
      </c>
      <c r="BF695" s="411">
        <v>0</v>
      </c>
      <c r="BG695" s="411">
        <v>0</v>
      </c>
      <c r="BH695" s="412">
        <v>0</v>
      </c>
      <c r="BI695" s="411">
        <f t="shared" si="209"/>
        <v>0</v>
      </c>
      <c r="BJ695" s="411">
        <v>74</v>
      </c>
      <c r="BK695" s="411">
        <v>79</v>
      </c>
      <c r="BL695" s="411">
        <v>90</v>
      </c>
      <c r="BM695" s="411">
        <v>99</v>
      </c>
      <c r="BN695" s="411">
        <v>116</v>
      </c>
      <c r="BO695" s="411">
        <v>122</v>
      </c>
      <c r="BP695" s="411">
        <v>132</v>
      </c>
      <c r="BQ695" s="411">
        <v>130</v>
      </c>
      <c r="BR695" s="411">
        <v>109</v>
      </c>
      <c r="BS695" s="411">
        <v>109</v>
      </c>
      <c r="BT695" s="411">
        <v>93</v>
      </c>
      <c r="BU695" s="412">
        <v>83</v>
      </c>
      <c r="BV695" s="411">
        <f t="shared" si="210"/>
        <v>1236</v>
      </c>
      <c r="BW695" s="411">
        <v>0</v>
      </c>
      <c r="BX695" s="411">
        <v>0</v>
      </c>
      <c r="BY695" s="411">
        <v>0</v>
      </c>
      <c r="BZ695" s="411">
        <v>0</v>
      </c>
      <c r="CA695" s="411">
        <v>0</v>
      </c>
      <c r="CB695" s="411">
        <v>0</v>
      </c>
      <c r="CC695" s="411">
        <v>0</v>
      </c>
      <c r="CD695" s="411">
        <v>0</v>
      </c>
      <c r="CE695" s="411">
        <v>0</v>
      </c>
      <c r="CF695" s="411">
        <v>0</v>
      </c>
      <c r="CG695" s="411">
        <v>0</v>
      </c>
      <c r="CH695" s="412">
        <v>0</v>
      </c>
      <c r="CI695" s="411">
        <f t="shared" si="211"/>
        <v>0</v>
      </c>
      <c r="CJ695" s="411">
        <v>74</v>
      </c>
      <c r="CK695" s="411">
        <v>79</v>
      </c>
      <c r="CL695" s="411">
        <v>90</v>
      </c>
      <c r="CM695" s="411">
        <v>99</v>
      </c>
      <c r="CN695" s="411">
        <v>116</v>
      </c>
      <c r="CO695" s="411">
        <v>122</v>
      </c>
      <c r="CP695" s="411">
        <v>132</v>
      </c>
      <c r="CQ695" s="411">
        <v>130</v>
      </c>
      <c r="CR695" s="411">
        <v>109</v>
      </c>
      <c r="CS695" s="411">
        <v>109</v>
      </c>
      <c r="CT695" s="411">
        <v>93</v>
      </c>
      <c r="CU695" s="412">
        <v>83</v>
      </c>
      <c r="CV695" s="411">
        <f t="shared" si="212"/>
        <v>1236</v>
      </c>
      <c r="CW695" s="411">
        <v>0</v>
      </c>
      <c r="CX695" s="411">
        <v>0</v>
      </c>
      <c r="CY695" s="411">
        <v>0</v>
      </c>
      <c r="CZ695" s="411">
        <v>0</v>
      </c>
      <c r="DA695" s="411">
        <v>0</v>
      </c>
      <c r="DB695" s="411">
        <v>0</v>
      </c>
      <c r="DC695" s="411">
        <v>0</v>
      </c>
      <c r="DD695" s="411">
        <v>0</v>
      </c>
      <c r="DE695" s="411">
        <v>0</v>
      </c>
      <c r="DF695" s="411">
        <v>0</v>
      </c>
      <c r="DG695" s="411">
        <v>0</v>
      </c>
      <c r="DH695" s="412">
        <v>0</v>
      </c>
      <c r="DI695" s="411">
        <f t="shared" si="213"/>
        <v>0</v>
      </c>
      <c r="DJ695" s="411">
        <v>74</v>
      </c>
      <c r="DK695" s="411">
        <v>79</v>
      </c>
      <c r="DL695" s="411">
        <v>90</v>
      </c>
      <c r="DM695" s="411">
        <v>99</v>
      </c>
      <c r="DN695" s="411">
        <v>116</v>
      </c>
      <c r="DO695" s="411">
        <v>122</v>
      </c>
      <c r="DP695" s="411">
        <v>132</v>
      </c>
      <c r="DQ695" s="411">
        <v>130</v>
      </c>
      <c r="DR695" s="411">
        <v>109</v>
      </c>
      <c r="DS695" s="411">
        <v>109</v>
      </c>
      <c r="DT695" s="411">
        <v>93</v>
      </c>
      <c r="DU695" s="412">
        <v>83</v>
      </c>
      <c r="DV695" s="411">
        <f t="shared" si="214"/>
        <v>1236</v>
      </c>
      <c r="DW695" s="412">
        <v>74</v>
      </c>
      <c r="DX695" s="412">
        <v>79</v>
      </c>
      <c r="DY695" s="412">
        <v>90</v>
      </c>
      <c r="DZ695" s="412">
        <v>99</v>
      </c>
      <c r="EA695" s="412">
        <v>116</v>
      </c>
      <c r="EB695" s="412">
        <v>122</v>
      </c>
      <c r="EC695" s="412">
        <v>132</v>
      </c>
      <c r="ED695" s="412">
        <v>130</v>
      </c>
      <c r="EE695" s="412">
        <v>109</v>
      </c>
      <c r="EF695" s="412">
        <v>109</v>
      </c>
      <c r="EG695" s="412">
        <v>93</v>
      </c>
      <c r="EH695" s="412">
        <v>83</v>
      </c>
      <c r="EI695" s="411">
        <f t="shared" si="215"/>
        <v>1236</v>
      </c>
      <c r="EK695" s="411">
        <f t="shared" si="216"/>
        <v>1236</v>
      </c>
      <c r="EL695" s="7">
        <f t="shared" si="217"/>
        <v>0</v>
      </c>
    </row>
    <row r="696" spans="1:142">
      <c r="A696" s="365" t="str">
        <f t="shared" si="199"/>
        <v xml:space="preserve"> 120</v>
      </c>
      <c r="B696" s="370" t="s">
        <v>958</v>
      </c>
      <c r="C696" s="370" t="s">
        <v>1188</v>
      </c>
      <c r="D696" s="411">
        <v>1</v>
      </c>
      <c r="E696" s="411">
        <v>0</v>
      </c>
      <c r="F696" s="411">
        <v>0</v>
      </c>
      <c r="G696" s="411">
        <v>0</v>
      </c>
      <c r="H696" s="411">
        <v>0</v>
      </c>
      <c r="I696" s="411">
        <v>0</v>
      </c>
      <c r="J696" s="411">
        <v>0</v>
      </c>
      <c r="K696" s="411">
        <v>0</v>
      </c>
      <c r="L696" s="411">
        <v>0</v>
      </c>
      <c r="M696" s="411">
        <v>0</v>
      </c>
      <c r="N696" s="411">
        <v>0</v>
      </c>
      <c r="O696" s="412">
        <v>0</v>
      </c>
      <c r="P696" s="411">
        <f t="shared" si="200"/>
        <v>1</v>
      </c>
      <c r="Q696" s="411">
        <f t="shared" si="201"/>
        <v>1</v>
      </c>
      <c r="R696" s="411">
        <f t="shared" si="202"/>
        <v>0</v>
      </c>
      <c r="S696" s="411">
        <f t="shared" si="203"/>
        <v>0</v>
      </c>
      <c r="T696" s="411">
        <v>0</v>
      </c>
      <c r="U696" s="411">
        <v>0</v>
      </c>
      <c r="V696" s="411">
        <v>0</v>
      </c>
      <c r="W696" s="411">
        <v>0</v>
      </c>
      <c r="X696" s="411">
        <v>0</v>
      </c>
      <c r="Y696" s="411">
        <v>0</v>
      </c>
      <c r="Z696" s="411">
        <v>0</v>
      </c>
      <c r="AA696" s="411">
        <v>0</v>
      </c>
      <c r="AB696" s="411">
        <v>0</v>
      </c>
      <c r="AC696" s="411">
        <v>0</v>
      </c>
      <c r="AD696" s="411">
        <v>0</v>
      </c>
      <c r="AE696" s="412">
        <v>0</v>
      </c>
      <c r="AF696" s="411">
        <f t="shared" si="204"/>
        <v>0</v>
      </c>
      <c r="AG696" s="411">
        <v>0</v>
      </c>
      <c r="AH696" s="411">
        <v>0</v>
      </c>
      <c r="AI696" s="411">
        <v>0</v>
      </c>
      <c r="AJ696" s="411">
        <v>0</v>
      </c>
      <c r="AK696" s="411">
        <v>0</v>
      </c>
      <c r="AL696" s="411">
        <v>0</v>
      </c>
      <c r="AM696" s="411">
        <v>0</v>
      </c>
      <c r="AN696" s="411">
        <v>0</v>
      </c>
      <c r="AO696" s="411">
        <v>0</v>
      </c>
      <c r="AP696" s="411">
        <v>0</v>
      </c>
      <c r="AQ696" s="411">
        <v>0</v>
      </c>
      <c r="AR696" s="412">
        <v>0</v>
      </c>
      <c r="AS696" s="411">
        <f t="shared" si="205"/>
        <v>0</v>
      </c>
      <c r="AT696" s="411">
        <f t="shared" si="206"/>
        <v>0</v>
      </c>
      <c r="AU696" s="411">
        <f t="shared" si="207"/>
        <v>0</v>
      </c>
      <c r="AV696" s="411">
        <f t="shared" si="208"/>
        <v>0</v>
      </c>
      <c r="AW696" s="411">
        <v>0</v>
      </c>
      <c r="AX696" s="411">
        <v>0</v>
      </c>
      <c r="AY696" s="411">
        <v>0</v>
      </c>
      <c r="AZ696" s="411">
        <v>0</v>
      </c>
      <c r="BA696" s="411">
        <v>0</v>
      </c>
      <c r="BB696" s="411">
        <v>0</v>
      </c>
      <c r="BC696" s="411">
        <v>0</v>
      </c>
      <c r="BD696" s="411">
        <v>0</v>
      </c>
      <c r="BE696" s="411">
        <v>0</v>
      </c>
      <c r="BF696" s="411">
        <v>0</v>
      </c>
      <c r="BG696" s="411">
        <v>0</v>
      </c>
      <c r="BH696" s="412">
        <v>0</v>
      </c>
      <c r="BI696" s="411">
        <f t="shared" si="209"/>
        <v>0</v>
      </c>
      <c r="BJ696" s="411">
        <v>0</v>
      </c>
      <c r="BK696" s="411">
        <v>0</v>
      </c>
      <c r="BL696" s="411">
        <v>0</v>
      </c>
      <c r="BM696" s="411">
        <v>0</v>
      </c>
      <c r="BN696" s="411">
        <v>0</v>
      </c>
      <c r="BO696" s="411">
        <v>0</v>
      </c>
      <c r="BP696" s="411">
        <v>0</v>
      </c>
      <c r="BQ696" s="411">
        <v>0</v>
      </c>
      <c r="BR696" s="411">
        <v>0</v>
      </c>
      <c r="BS696" s="411">
        <v>0</v>
      </c>
      <c r="BT696" s="411">
        <v>0</v>
      </c>
      <c r="BU696" s="412">
        <v>0</v>
      </c>
      <c r="BV696" s="411">
        <f t="shared" si="210"/>
        <v>0</v>
      </c>
      <c r="BW696" s="411">
        <v>0</v>
      </c>
      <c r="BX696" s="411">
        <v>0</v>
      </c>
      <c r="BY696" s="411">
        <v>0</v>
      </c>
      <c r="BZ696" s="411">
        <v>0</v>
      </c>
      <c r="CA696" s="411">
        <v>0</v>
      </c>
      <c r="CB696" s="411">
        <v>0</v>
      </c>
      <c r="CC696" s="411">
        <v>0</v>
      </c>
      <c r="CD696" s="411">
        <v>0</v>
      </c>
      <c r="CE696" s="411">
        <v>0</v>
      </c>
      <c r="CF696" s="411">
        <v>0</v>
      </c>
      <c r="CG696" s="411">
        <v>0</v>
      </c>
      <c r="CH696" s="412">
        <v>0</v>
      </c>
      <c r="CI696" s="411">
        <f t="shared" si="211"/>
        <v>0</v>
      </c>
      <c r="CJ696" s="411">
        <v>0</v>
      </c>
      <c r="CK696" s="411">
        <v>0</v>
      </c>
      <c r="CL696" s="411">
        <v>0</v>
      </c>
      <c r="CM696" s="411">
        <v>0</v>
      </c>
      <c r="CN696" s="411">
        <v>0</v>
      </c>
      <c r="CO696" s="411">
        <v>0</v>
      </c>
      <c r="CP696" s="411">
        <v>0</v>
      </c>
      <c r="CQ696" s="411">
        <v>0</v>
      </c>
      <c r="CR696" s="411">
        <v>0</v>
      </c>
      <c r="CS696" s="411">
        <v>0</v>
      </c>
      <c r="CT696" s="411">
        <v>0</v>
      </c>
      <c r="CU696" s="412">
        <v>0</v>
      </c>
      <c r="CV696" s="411">
        <f t="shared" si="212"/>
        <v>0</v>
      </c>
      <c r="CW696" s="411">
        <v>0</v>
      </c>
      <c r="CX696" s="411">
        <v>0</v>
      </c>
      <c r="CY696" s="411">
        <v>0</v>
      </c>
      <c r="CZ696" s="411">
        <v>0</v>
      </c>
      <c r="DA696" s="411">
        <v>0</v>
      </c>
      <c r="DB696" s="411">
        <v>0</v>
      </c>
      <c r="DC696" s="411">
        <v>0</v>
      </c>
      <c r="DD696" s="411">
        <v>0</v>
      </c>
      <c r="DE696" s="411">
        <v>0</v>
      </c>
      <c r="DF696" s="411">
        <v>0</v>
      </c>
      <c r="DG696" s="411">
        <v>0</v>
      </c>
      <c r="DH696" s="412">
        <v>0</v>
      </c>
      <c r="DI696" s="411">
        <f t="shared" si="213"/>
        <v>0</v>
      </c>
      <c r="DJ696" s="411">
        <v>0</v>
      </c>
      <c r="DK696" s="411">
        <v>0</v>
      </c>
      <c r="DL696" s="411">
        <v>0</v>
      </c>
      <c r="DM696" s="411">
        <v>0</v>
      </c>
      <c r="DN696" s="411">
        <v>0</v>
      </c>
      <c r="DO696" s="411">
        <v>0</v>
      </c>
      <c r="DP696" s="411">
        <v>0</v>
      </c>
      <c r="DQ696" s="411">
        <v>0</v>
      </c>
      <c r="DR696" s="411">
        <v>0</v>
      </c>
      <c r="DS696" s="411">
        <v>0</v>
      </c>
      <c r="DT696" s="411">
        <v>0</v>
      </c>
      <c r="DU696" s="412">
        <v>0</v>
      </c>
      <c r="DV696" s="411">
        <f t="shared" si="214"/>
        <v>0</v>
      </c>
      <c r="DW696" s="412">
        <v>0</v>
      </c>
      <c r="DX696" s="412">
        <v>0</v>
      </c>
      <c r="DY696" s="412">
        <v>0</v>
      </c>
      <c r="DZ696" s="412">
        <v>0</v>
      </c>
      <c r="EA696" s="412">
        <v>0</v>
      </c>
      <c r="EB696" s="412">
        <v>0</v>
      </c>
      <c r="EC696" s="412">
        <v>0</v>
      </c>
      <c r="ED696" s="412">
        <v>0</v>
      </c>
      <c r="EE696" s="412">
        <v>0</v>
      </c>
      <c r="EF696" s="412">
        <v>0</v>
      </c>
      <c r="EG696" s="412">
        <v>0</v>
      </c>
      <c r="EH696" s="412">
        <v>0</v>
      </c>
      <c r="EI696" s="411">
        <f t="shared" si="215"/>
        <v>0</v>
      </c>
      <c r="EK696" s="411">
        <f t="shared" si="216"/>
        <v>1</v>
      </c>
      <c r="EL696" s="7">
        <f t="shared" si="217"/>
        <v>-1</v>
      </c>
    </row>
    <row r="697" spans="1:142">
      <c r="A697" s="365" t="str">
        <f t="shared" si="199"/>
        <v xml:space="preserve"> 120</v>
      </c>
      <c r="B697" s="370" t="s">
        <v>958</v>
      </c>
      <c r="C697" s="370" t="s">
        <v>1214</v>
      </c>
      <c r="D697" s="411">
        <v>0</v>
      </c>
      <c r="E697" s="411">
        <v>0</v>
      </c>
      <c r="F697" s="411">
        <v>0</v>
      </c>
      <c r="G697" s="411">
        <v>0</v>
      </c>
      <c r="H697" s="411">
        <v>0</v>
      </c>
      <c r="I697" s="411">
        <v>1</v>
      </c>
      <c r="J697" s="411">
        <v>1</v>
      </c>
      <c r="K697" s="411">
        <v>0</v>
      </c>
      <c r="L697" s="411">
        <v>0</v>
      </c>
      <c r="M697" s="411">
        <v>0</v>
      </c>
      <c r="N697" s="411">
        <v>0</v>
      </c>
      <c r="O697" s="412">
        <v>0</v>
      </c>
      <c r="P697" s="411">
        <f t="shared" si="200"/>
        <v>2</v>
      </c>
      <c r="Q697" s="411">
        <f t="shared" si="201"/>
        <v>1.967741935483871</v>
      </c>
      <c r="R697" s="411">
        <f t="shared" si="202"/>
        <v>3.2258064516129031E-2</v>
      </c>
      <c r="S697" s="411">
        <f t="shared" si="203"/>
        <v>0</v>
      </c>
      <c r="T697" s="411">
        <v>0</v>
      </c>
      <c r="U697" s="411">
        <v>0</v>
      </c>
      <c r="V697" s="411">
        <v>0</v>
      </c>
      <c r="W697" s="411">
        <v>0</v>
      </c>
      <c r="X697" s="411">
        <v>0</v>
      </c>
      <c r="Y697" s="411">
        <v>0</v>
      </c>
      <c r="Z697" s="411">
        <v>0</v>
      </c>
      <c r="AA697" s="411">
        <v>0</v>
      </c>
      <c r="AB697" s="411">
        <v>0</v>
      </c>
      <c r="AC697" s="411">
        <v>0</v>
      </c>
      <c r="AD697" s="411">
        <v>0</v>
      </c>
      <c r="AE697" s="412">
        <v>0</v>
      </c>
      <c r="AF697" s="411">
        <f t="shared" si="204"/>
        <v>0</v>
      </c>
      <c r="AG697" s="411">
        <v>0</v>
      </c>
      <c r="AH697" s="411">
        <v>0</v>
      </c>
      <c r="AI697" s="411">
        <v>0</v>
      </c>
      <c r="AJ697" s="411">
        <v>0</v>
      </c>
      <c r="AK697" s="411">
        <v>0</v>
      </c>
      <c r="AL697" s="411">
        <v>0</v>
      </c>
      <c r="AM697" s="411">
        <v>0</v>
      </c>
      <c r="AN697" s="411">
        <v>0</v>
      </c>
      <c r="AO697" s="411">
        <v>0</v>
      </c>
      <c r="AP697" s="411">
        <v>0</v>
      </c>
      <c r="AQ697" s="411">
        <v>0</v>
      </c>
      <c r="AR697" s="412">
        <v>0</v>
      </c>
      <c r="AS697" s="411">
        <f t="shared" si="205"/>
        <v>0</v>
      </c>
      <c r="AT697" s="411">
        <f t="shared" si="206"/>
        <v>0</v>
      </c>
      <c r="AU697" s="411">
        <f t="shared" si="207"/>
        <v>0</v>
      </c>
      <c r="AV697" s="411">
        <f t="shared" si="208"/>
        <v>0</v>
      </c>
      <c r="AW697" s="411">
        <v>0</v>
      </c>
      <c r="AX697" s="411">
        <v>0</v>
      </c>
      <c r="AY697" s="411">
        <v>0</v>
      </c>
      <c r="AZ697" s="411">
        <v>0</v>
      </c>
      <c r="BA697" s="411">
        <v>0</v>
      </c>
      <c r="BB697" s="411">
        <v>0</v>
      </c>
      <c r="BC697" s="411">
        <v>0</v>
      </c>
      <c r="BD697" s="411">
        <v>0</v>
      </c>
      <c r="BE697" s="411">
        <v>0</v>
      </c>
      <c r="BF697" s="411">
        <v>0</v>
      </c>
      <c r="BG697" s="411">
        <v>0</v>
      </c>
      <c r="BH697" s="412">
        <v>0</v>
      </c>
      <c r="BI697" s="411">
        <f t="shared" si="209"/>
        <v>0</v>
      </c>
      <c r="BJ697" s="411">
        <v>0</v>
      </c>
      <c r="BK697" s="411">
        <v>0</v>
      </c>
      <c r="BL697" s="411">
        <v>0</v>
      </c>
      <c r="BM697" s="411">
        <v>0</v>
      </c>
      <c r="BN697" s="411">
        <v>0</v>
      </c>
      <c r="BO697" s="411">
        <v>0</v>
      </c>
      <c r="BP697" s="411">
        <v>0</v>
      </c>
      <c r="BQ697" s="411">
        <v>0</v>
      </c>
      <c r="BR697" s="411">
        <v>0</v>
      </c>
      <c r="BS697" s="411">
        <v>0</v>
      </c>
      <c r="BT697" s="411">
        <v>0</v>
      </c>
      <c r="BU697" s="412">
        <v>0</v>
      </c>
      <c r="BV697" s="411">
        <f t="shared" si="210"/>
        <v>0</v>
      </c>
      <c r="BW697" s="411">
        <v>0</v>
      </c>
      <c r="BX697" s="411">
        <v>0</v>
      </c>
      <c r="BY697" s="411">
        <v>0</v>
      </c>
      <c r="BZ697" s="411">
        <v>0</v>
      </c>
      <c r="CA697" s="411">
        <v>0</v>
      </c>
      <c r="CB697" s="411">
        <v>0</v>
      </c>
      <c r="CC697" s="411">
        <v>0</v>
      </c>
      <c r="CD697" s="411">
        <v>0</v>
      </c>
      <c r="CE697" s="411">
        <v>0</v>
      </c>
      <c r="CF697" s="411">
        <v>0</v>
      </c>
      <c r="CG697" s="411">
        <v>0</v>
      </c>
      <c r="CH697" s="412">
        <v>0</v>
      </c>
      <c r="CI697" s="411">
        <f t="shared" si="211"/>
        <v>0</v>
      </c>
      <c r="CJ697" s="411">
        <v>0</v>
      </c>
      <c r="CK697" s="411">
        <v>0</v>
      </c>
      <c r="CL697" s="411">
        <v>0</v>
      </c>
      <c r="CM697" s="411">
        <v>0</v>
      </c>
      <c r="CN697" s="411">
        <v>0</v>
      </c>
      <c r="CO697" s="411">
        <v>0</v>
      </c>
      <c r="CP697" s="411">
        <v>0</v>
      </c>
      <c r="CQ697" s="411">
        <v>0</v>
      </c>
      <c r="CR697" s="411">
        <v>0</v>
      </c>
      <c r="CS697" s="411">
        <v>0</v>
      </c>
      <c r="CT697" s="411">
        <v>0</v>
      </c>
      <c r="CU697" s="412">
        <v>0</v>
      </c>
      <c r="CV697" s="411">
        <f t="shared" si="212"/>
        <v>0</v>
      </c>
      <c r="CW697" s="411">
        <v>0</v>
      </c>
      <c r="CX697" s="411">
        <v>0</v>
      </c>
      <c r="CY697" s="411">
        <v>0</v>
      </c>
      <c r="CZ697" s="411">
        <v>0</v>
      </c>
      <c r="DA697" s="411">
        <v>0</v>
      </c>
      <c r="DB697" s="411">
        <v>0</v>
      </c>
      <c r="DC697" s="411">
        <v>0</v>
      </c>
      <c r="DD697" s="411">
        <v>0</v>
      </c>
      <c r="DE697" s="411">
        <v>0</v>
      </c>
      <c r="DF697" s="411">
        <v>0</v>
      </c>
      <c r="DG697" s="411">
        <v>0</v>
      </c>
      <c r="DH697" s="412">
        <v>0</v>
      </c>
      <c r="DI697" s="411">
        <f t="shared" si="213"/>
        <v>0</v>
      </c>
      <c r="DJ697" s="411">
        <v>0</v>
      </c>
      <c r="DK697" s="411">
        <v>0</v>
      </c>
      <c r="DL697" s="411">
        <v>0</v>
      </c>
      <c r="DM697" s="411">
        <v>0</v>
      </c>
      <c r="DN697" s="411">
        <v>0</v>
      </c>
      <c r="DO697" s="411">
        <v>0</v>
      </c>
      <c r="DP697" s="411">
        <v>0</v>
      </c>
      <c r="DQ697" s="411">
        <v>0</v>
      </c>
      <c r="DR697" s="411">
        <v>0</v>
      </c>
      <c r="DS697" s="411">
        <v>0</v>
      </c>
      <c r="DT697" s="411">
        <v>0</v>
      </c>
      <c r="DU697" s="412">
        <v>0</v>
      </c>
      <c r="DV697" s="411">
        <f t="shared" si="214"/>
        <v>0</v>
      </c>
      <c r="DW697" s="412">
        <v>0</v>
      </c>
      <c r="DX697" s="412">
        <v>0</v>
      </c>
      <c r="DY697" s="412">
        <v>0</v>
      </c>
      <c r="DZ697" s="412">
        <v>0</v>
      </c>
      <c r="EA697" s="412">
        <v>0</v>
      </c>
      <c r="EB697" s="412">
        <v>0</v>
      </c>
      <c r="EC697" s="412">
        <v>0</v>
      </c>
      <c r="ED697" s="412">
        <v>0</v>
      </c>
      <c r="EE697" s="412">
        <v>0</v>
      </c>
      <c r="EF697" s="412">
        <v>0</v>
      </c>
      <c r="EG697" s="412">
        <v>0</v>
      </c>
      <c r="EH697" s="412">
        <v>0</v>
      </c>
      <c r="EI697" s="411">
        <f t="shared" si="215"/>
        <v>0</v>
      </c>
      <c r="EK697" s="411">
        <f t="shared" si="216"/>
        <v>2</v>
      </c>
      <c r="EL697" s="7">
        <f t="shared" si="217"/>
        <v>-2</v>
      </c>
    </row>
    <row r="698" spans="1:142">
      <c r="A698" s="365" t="str">
        <f t="shared" si="199"/>
        <v xml:space="preserve"> 120</v>
      </c>
      <c r="B698" s="370" t="s">
        <v>958</v>
      </c>
      <c r="C698" s="370" t="s">
        <v>1216</v>
      </c>
      <c r="D698" s="411">
        <v>1</v>
      </c>
      <c r="E698" s="411">
        <v>1</v>
      </c>
      <c r="F698" s="411">
        <v>1</v>
      </c>
      <c r="G698" s="411">
        <v>1</v>
      </c>
      <c r="H698" s="411">
        <v>1</v>
      </c>
      <c r="I698" s="411">
        <v>1</v>
      </c>
      <c r="J698" s="411">
        <v>1</v>
      </c>
      <c r="K698" s="411">
        <v>1</v>
      </c>
      <c r="L698" s="411">
        <v>1</v>
      </c>
      <c r="M698" s="411">
        <v>1</v>
      </c>
      <c r="N698" s="411">
        <v>1</v>
      </c>
      <c r="O698" s="412">
        <v>1</v>
      </c>
      <c r="P698" s="411">
        <f t="shared" si="200"/>
        <v>12</v>
      </c>
      <c r="Q698" s="411">
        <f t="shared" si="201"/>
        <v>6.967741935483871</v>
      </c>
      <c r="R698" s="411">
        <f t="shared" si="202"/>
        <v>1.7563959955506117</v>
      </c>
      <c r="S698" s="411">
        <f t="shared" si="203"/>
        <v>3.2758620689655173</v>
      </c>
      <c r="T698" s="411">
        <v>0</v>
      </c>
      <c r="U698" s="411">
        <v>0</v>
      </c>
      <c r="V698" s="411">
        <v>0</v>
      </c>
      <c r="W698" s="411">
        <v>0</v>
      </c>
      <c r="X698" s="411">
        <v>0</v>
      </c>
      <c r="Y698" s="411">
        <v>0</v>
      </c>
      <c r="Z698" s="411">
        <v>0</v>
      </c>
      <c r="AA698" s="411">
        <v>0</v>
      </c>
      <c r="AB698" s="411">
        <v>0</v>
      </c>
      <c r="AC698" s="411">
        <v>0</v>
      </c>
      <c r="AD698" s="411">
        <v>0</v>
      </c>
      <c r="AE698" s="412">
        <v>0</v>
      </c>
      <c r="AF698" s="411">
        <f t="shared" si="204"/>
        <v>0</v>
      </c>
      <c r="AG698" s="411">
        <v>0</v>
      </c>
      <c r="AH698" s="411">
        <v>0</v>
      </c>
      <c r="AI698" s="411">
        <v>0</v>
      </c>
      <c r="AJ698" s="411">
        <v>0</v>
      </c>
      <c r="AK698" s="411">
        <v>0</v>
      </c>
      <c r="AL698" s="411">
        <v>0</v>
      </c>
      <c r="AM698" s="411">
        <v>0</v>
      </c>
      <c r="AN698" s="411">
        <v>0</v>
      </c>
      <c r="AO698" s="411">
        <v>0</v>
      </c>
      <c r="AP698" s="411">
        <v>0</v>
      </c>
      <c r="AQ698" s="411">
        <v>0</v>
      </c>
      <c r="AR698" s="412">
        <v>0</v>
      </c>
      <c r="AS698" s="411">
        <f t="shared" si="205"/>
        <v>0</v>
      </c>
      <c r="AT698" s="411">
        <f t="shared" si="206"/>
        <v>0</v>
      </c>
      <c r="AU698" s="411">
        <f t="shared" si="207"/>
        <v>0</v>
      </c>
      <c r="AV698" s="411">
        <f t="shared" si="208"/>
        <v>0</v>
      </c>
      <c r="AW698" s="411">
        <v>0</v>
      </c>
      <c r="AX698" s="411">
        <v>0</v>
      </c>
      <c r="AY698" s="411">
        <v>0</v>
      </c>
      <c r="AZ698" s="411">
        <v>0</v>
      </c>
      <c r="BA698" s="411">
        <v>0</v>
      </c>
      <c r="BB698" s="411">
        <v>0</v>
      </c>
      <c r="BC698" s="411">
        <v>0</v>
      </c>
      <c r="BD698" s="411">
        <v>0</v>
      </c>
      <c r="BE698" s="411">
        <v>0</v>
      </c>
      <c r="BF698" s="411">
        <v>0</v>
      </c>
      <c r="BG698" s="411">
        <v>0</v>
      </c>
      <c r="BH698" s="412">
        <v>0</v>
      </c>
      <c r="BI698" s="411">
        <f t="shared" si="209"/>
        <v>0</v>
      </c>
      <c r="BJ698" s="411">
        <v>0</v>
      </c>
      <c r="BK698" s="411">
        <v>0</v>
      </c>
      <c r="BL698" s="411">
        <v>0</v>
      </c>
      <c r="BM698" s="411">
        <v>0</v>
      </c>
      <c r="BN698" s="411">
        <v>0</v>
      </c>
      <c r="BO698" s="411">
        <v>0</v>
      </c>
      <c r="BP698" s="411">
        <v>0</v>
      </c>
      <c r="BQ698" s="411">
        <v>0</v>
      </c>
      <c r="BR698" s="411">
        <v>0</v>
      </c>
      <c r="BS698" s="411">
        <v>0</v>
      </c>
      <c r="BT698" s="411">
        <v>0</v>
      </c>
      <c r="BU698" s="412">
        <v>0</v>
      </c>
      <c r="BV698" s="411">
        <f t="shared" si="210"/>
        <v>0</v>
      </c>
      <c r="BW698" s="411">
        <v>0</v>
      </c>
      <c r="BX698" s="411">
        <v>0</v>
      </c>
      <c r="BY698" s="411">
        <v>0</v>
      </c>
      <c r="BZ698" s="411">
        <v>0</v>
      </c>
      <c r="CA698" s="411">
        <v>0</v>
      </c>
      <c r="CB698" s="411">
        <v>0</v>
      </c>
      <c r="CC698" s="411">
        <v>0</v>
      </c>
      <c r="CD698" s="411">
        <v>0</v>
      </c>
      <c r="CE698" s="411">
        <v>0</v>
      </c>
      <c r="CF698" s="411">
        <v>0</v>
      </c>
      <c r="CG698" s="411">
        <v>0</v>
      </c>
      <c r="CH698" s="412">
        <v>0</v>
      </c>
      <c r="CI698" s="411">
        <f t="shared" si="211"/>
        <v>0</v>
      </c>
      <c r="CJ698" s="411">
        <v>0</v>
      </c>
      <c r="CK698" s="411">
        <v>0</v>
      </c>
      <c r="CL698" s="411">
        <v>0</v>
      </c>
      <c r="CM698" s="411">
        <v>0</v>
      </c>
      <c r="CN698" s="411">
        <v>0</v>
      </c>
      <c r="CO698" s="411">
        <v>0</v>
      </c>
      <c r="CP698" s="411">
        <v>0</v>
      </c>
      <c r="CQ698" s="411">
        <v>0</v>
      </c>
      <c r="CR698" s="411">
        <v>0</v>
      </c>
      <c r="CS698" s="411">
        <v>0</v>
      </c>
      <c r="CT698" s="411">
        <v>0</v>
      </c>
      <c r="CU698" s="412">
        <v>0</v>
      </c>
      <c r="CV698" s="411">
        <f t="shared" si="212"/>
        <v>0</v>
      </c>
      <c r="CW698" s="411">
        <v>0</v>
      </c>
      <c r="CX698" s="411">
        <v>0</v>
      </c>
      <c r="CY698" s="411">
        <v>0</v>
      </c>
      <c r="CZ698" s="411">
        <v>0</v>
      </c>
      <c r="DA698" s="411">
        <v>0</v>
      </c>
      <c r="DB698" s="411">
        <v>0</v>
      </c>
      <c r="DC698" s="411">
        <v>0</v>
      </c>
      <c r="DD698" s="411">
        <v>0</v>
      </c>
      <c r="DE698" s="411">
        <v>0</v>
      </c>
      <c r="DF698" s="411">
        <v>0</v>
      </c>
      <c r="DG698" s="411">
        <v>0</v>
      </c>
      <c r="DH698" s="412">
        <v>0</v>
      </c>
      <c r="DI698" s="411">
        <f t="shared" si="213"/>
        <v>0</v>
      </c>
      <c r="DJ698" s="411">
        <v>0</v>
      </c>
      <c r="DK698" s="411">
        <v>0</v>
      </c>
      <c r="DL698" s="411">
        <v>0</v>
      </c>
      <c r="DM698" s="411">
        <v>0</v>
      </c>
      <c r="DN698" s="411">
        <v>0</v>
      </c>
      <c r="DO698" s="411">
        <v>0</v>
      </c>
      <c r="DP698" s="411">
        <v>0</v>
      </c>
      <c r="DQ698" s="411">
        <v>0</v>
      </c>
      <c r="DR698" s="411">
        <v>0</v>
      </c>
      <c r="DS698" s="411">
        <v>0</v>
      </c>
      <c r="DT698" s="411">
        <v>0</v>
      </c>
      <c r="DU698" s="412">
        <v>0</v>
      </c>
      <c r="DV698" s="411">
        <f t="shared" si="214"/>
        <v>0</v>
      </c>
      <c r="DW698" s="412">
        <v>0</v>
      </c>
      <c r="DX698" s="412">
        <v>0</v>
      </c>
      <c r="DY698" s="412">
        <v>0</v>
      </c>
      <c r="DZ698" s="412">
        <v>0</v>
      </c>
      <c r="EA698" s="412">
        <v>0</v>
      </c>
      <c r="EB698" s="412">
        <v>0</v>
      </c>
      <c r="EC698" s="412">
        <v>0</v>
      </c>
      <c r="ED698" s="412">
        <v>0</v>
      </c>
      <c r="EE698" s="412">
        <v>0</v>
      </c>
      <c r="EF698" s="412">
        <v>0</v>
      </c>
      <c r="EG698" s="412">
        <v>0</v>
      </c>
      <c r="EH698" s="412">
        <v>0</v>
      </c>
      <c r="EI698" s="411">
        <f t="shared" si="215"/>
        <v>0</v>
      </c>
      <c r="EK698" s="411">
        <f t="shared" si="216"/>
        <v>12</v>
      </c>
      <c r="EL698" s="7">
        <f t="shared" si="217"/>
        <v>-12</v>
      </c>
    </row>
    <row r="699" spans="1:142">
      <c r="A699" s="365" t="str">
        <f t="shared" si="199"/>
        <v xml:space="preserve"> 120</v>
      </c>
      <c r="B699" s="370" t="s">
        <v>958</v>
      </c>
      <c r="C699" s="370" t="s">
        <v>1187</v>
      </c>
      <c r="D699" s="411">
        <v>1</v>
      </c>
      <c r="E699" s="411">
        <v>1</v>
      </c>
      <c r="F699" s="411">
        <v>1</v>
      </c>
      <c r="G699" s="411">
        <v>1</v>
      </c>
      <c r="H699" s="411">
        <v>1</v>
      </c>
      <c r="I699" s="411">
        <v>1</v>
      </c>
      <c r="J699" s="411">
        <v>1</v>
      </c>
      <c r="K699" s="411">
        <v>1</v>
      </c>
      <c r="L699" s="411">
        <v>1</v>
      </c>
      <c r="M699" s="411">
        <v>1</v>
      </c>
      <c r="N699" s="411">
        <v>1</v>
      </c>
      <c r="O699" s="412">
        <v>1</v>
      </c>
      <c r="P699" s="411">
        <f t="shared" si="200"/>
        <v>12</v>
      </c>
      <c r="Q699" s="411">
        <f t="shared" si="201"/>
        <v>6.967741935483871</v>
      </c>
      <c r="R699" s="411">
        <f t="shared" si="202"/>
        <v>1.7563959955506117</v>
      </c>
      <c r="S699" s="411">
        <f t="shared" si="203"/>
        <v>3.2758620689655173</v>
      </c>
      <c r="T699" s="411">
        <v>0</v>
      </c>
      <c r="U699" s="411">
        <v>0</v>
      </c>
      <c r="V699" s="411">
        <v>0</v>
      </c>
      <c r="W699" s="411">
        <v>0</v>
      </c>
      <c r="X699" s="411">
        <v>0</v>
      </c>
      <c r="Y699" s="411">
        <v>0</v>
      </c>
      <c r="Z699" s="411">
        <v>0</v>
      </c>
      <c r="AA699" s="411">
        <v>0</v>
      </c>
      <c r="AB699" s="411">
        <v>0</v>
      </c>
      <c r="AC699" s="411">
        <v>0</v>
      </c>
      <c r="AD699" s="411">
        <v>0</v>
      </c>
      <c r="AE699" s="412">
        <v>0</v>
      </c>
      <c r="AF699" s="411">
        <f t="shared" si="204"/>
        <v>0</v>
      </c>
      <c r="AG699" s="411">
        <v>0</v>
      </c>
      <c r="AH699" s="411">
        <v>0</v>
      </c>
      <c r="AI699" s="411">
        <v>0</v>
      </c>
      <c r="AJ699" s="411">
        <v>0</v>
      </c>
      <c r="AK699" s="411">
        <v>0</v>
      </c>
      <c r="AL699" s="411">
        <v>0</v>
      </c>
      <c r="AM699" s="411">
        <v>0</v>
      </c>
      <c r="AN699" s="411">
        <v>0</v>
      </c>
      <c r="AO699" s="411">
        <v>0</v>
      </c>
      <c r="AP699" s="411">
        <v>0</v>
      </c>
      <c r="AQ699" s="411">
        <v>0</v>
      </c>
      <c r="AR699" s="412">
        <v>0</v>
      </c>
      <c r="AS699" s="411">
        <f t="shared" si="205"/>
        <v>0</v>
      </c>
      <c r="AT699" s="411">
        <f t="shared" si="206"/>
        <v>0</v>
      </c>
      <c r="AU699" s="411">
        <f t="shared" si="207"/>
        <v>0</v>
      </c>
      <c r="AV699" s="411">
        <f t="shared" si="208"/>
        <v>0</v>
      </c>
      <c r="AW699" s="411">
        <v>0</v>
      </c>
      <c r="AX699" s="411">
        <v>0</v>
      </c>
      <c r="AY699" s="411">
        <v>0</v>
      </c>
      <c r="AZ699" s="411">
        <v>0</v>
      </c>
      <c r="BA699" s="411">
        <v>0</v>
      </c>
      <c r="BB699" s="411">
        <v>0</v>
      </c>
      <c r="BC699" s="411">
        <v>0</v>
      </c>
      <c r="BD699" s="411">
        <v>0</v>
      </c>
      <c r="BE699" s="411">
        <v>0</v>
      </c>
      <c r="BF699" s="411">
        <v>0</v>
      </c>
      <c r="BG699" s="411">
        <v>0</v>
      </c>
      <c r="BH699" s="412">
        <v>0</v>
      </c>
      <c r="BI699" s="411">
        <f t="shared" si="209"/>
        <v>0</v>
      </c>
      <c r="BJ699" s="411">
        <v>0</v>
      </c>
      <c r="BK699" s="411">
        <v>0</v>
      </c>
      <c r="BL699" s="411">
        <v>0</v>
      </c>
      <c r="BM699" s="411">
        <v>0</v>
      </c>
      <c r="BN699" s="411">
        <v>0</v>
      </c>
      <c r="BO699" s="411">
        <v>0</v>
      </c>
      <c r="BP699" s="411">
        <v>0</v>
      </c>
      <c r="BQ699" s="411">
        <v>0</v>
      </c>
      <c r="BR699" s="411">
        <v>0</v>
      </c>
      <c r="BS699" s="411">
        <v>0</v>
      </c>
      <c r="BT699" s="411">
        <v>0</v>
      </c>
      <c r="BU699" s="412">
        <v>0</v>
      </c>
      <c r="BV699" s="411">
        <f t="shared" si="210"/>
        <v>0</v>
      </c>
      <c r="BW699" s="411">
        <v>0</v>
      </c>
      <c r="BX699" s="411">
        <v>0</v>
      </c>
      <c r="BY699" s="411">
        <v>0</v>
      </c>
      <c r="BZ699" s="411">
        <v>0</v>
      </c>
      <c r="CA699" s="411">
        <v>0</v>
      </c>
      <c r="CB699" s="411">
        <v>0</v>
      </c>
      <c r="CC699" s="411">
        <v>0</v>
      </c>
      <c r="CD699" s="411">
        <v>0</v>
      </c>
      <c r="CE699" s="411">
        <v>0</v>
      </c>
      <c r="CF699" s="411">
        <v>0</v>
      </c>
      <c r="CG699" s="411">
        <v>0</v>
      </c>
      <c r="CH699" s="412">
        <v>0</v>
      </c>
      <c r="CI699" s="411">
        <f t="shared" si="211"/>
        <v>0</v>
      </c>
      <c r="CJ699" s="411">
        <v>0</v>
      </c>
      <c r="CK699" s="411">
        <v>0</v>
      </c>
      <c r="CL699" s="411">
        <v>0</v>
      </c>
      <c r="CM699" s="411">
        <v>0</v>
      </c>
      <c r="CN699" s="411">
        <v>0</v>
      </c>
      <c r="CO699" s="411">
        <v>0</v>
      </c>
      <c r="CP699" s="411">
        <v>0</v>
      </c>
      <c r="CQ699" s="411">
        <v>0</v>
      </c>
      <c r="CR699" s="411">
        <v>0</v>
      </c>
      <c r="CS699" s="411">
        <v>0</v>
      </c>
      <c r="CT699" s="411">
        <v>0</v>
      </c>
      <c r="CU699" s="412">
        <v>0</v>
      </c>
      <c r="CV699" s="411">
        <f t="shared" si="212"/>
        <v>0</v>
      </c>
      <c r="CW699" s="411">
        <v>0</v>
      </c>
      <c r="CX699" s="411">
        <v>0</v>
      </c>
      <c r="CY699" s="411">
        <v>0</v>
      </c>
      <c r="CZ699" s="411">
        <v>0</v>
      </c>
      <c r="DA699" s="411">
        <v>0</v>
      </c>
      <c r="DB699" s="411">
        <v>0</v>
      </c>
      <c r="DC699" s="411">
        <v>0</v>
      </c>
      <c r="DD699" s="411">
        <v>0</v>
      </c>
      <c r="DE699" s="411">
        <v>0</v>
      </c>
      <c r="DF699" s="411">
        <v>0</v>
      </c>
      <c r="DG699" s="411">
        <v>0</v>
      </c>
      <c r="DH699" s="412">
        <v>0</v>
      </c>
      <c r="DI699" s="411">
        <f t="shared" si="213"/>
        <v>0</v>
      </c>
      <c r="DJ699" s="411">
        <v>0</v>
      </c>
      <c r="DK699" s="411">
        <v>0</v>
      </c>
      <c r="DL699" s="411">
        <v>0</v>
      </c>
      <c r="DM699" s="411">
        <v>0</v>
      </c>
      <c r="DN699" s="411">
        <v>0</v>
      </c>
      <c r="DO699" s="411">
        <v>0</v>
      </c>
      <c r="DP699" s="411">
        <v>0</v>
      </c>
      <c r="DQ699" s="411">
        <v>0</v>
      </c>
      <c r="DR699" s="411">
        <v>0</v>
      </c>
      <c r="DS699" s="411">
        <v>0</v>
      </c>
      <c r="DT699" s="411">
        <v>0</v>
      </c>
      <c r="DU699" s="412">
        <v>0</v>
      </c>
      <c r="DV699" s="411">
        <f t="shared" si="214"/>
        <v>0</v>
      </c>
      <c r="DW699" s="412">
        <v>0</v>
      </c>
      <c r="DX699" s="412">
        <v>0</v>
      </c>
      <c r="DY699" s="412">
        <v>0</v>
      </c>
      <c r="DZ699" s="412">
        <v>0</v>
      </c>
      <c r="EA699" s="412">
        <v>0</v>
      </c>
      <c r="EB699" s="412">
        <v>0</v>
      </c>
      <c r="EC699" s="412">
        <v>0</v>
      </c>
      <c r="ED699" s="412">
        <v>0</v>
      </c>
      <c r="EE699" s="412">
        <v>0</v>
      </c>
      <c r="EF699" s="412">
        <v>0</v>
      </c>
      <c r="EG699" s="412">
        <v>0</v>
      </c>
      <c r="EH699" s="412">
        <v>0</v>
      </c>
      <c r="EI699" s="411">
        <f t="shared" si="215"/>
        <v>0</v>
      </c>
      <c r="EK699" s="411">
        <f t="shared" si="216"/>
        <v>12</v>
      </c>
      <c r="EL699" s="7">
        <f t="shared" si="217"/>
        <v>-12</v>
      </c>
    </row>
    <row r="700" spans="1:142">
      <c r="A700" s="365" t="str">
        <f t="shared" si="199"/>
        <v xml:space="preserve"> 122</v>
      </c>
      <c r="B700" s="370" t="s">
        <v>959</v>
      </c>
      <c r="C700" s="370" t="s">
        <v>1167</v>
      </c>
      <c r="D700" s="411">
        <v>14</v>
      </c>
      <c r="E700" s="411">
        <v>13</v>
      </c>
      <c r="F700" s="411">
        <v>13</v>
      </c>
      <c r="G700" s="411">
        <v>13</v>
      </c>
      <c r="H700" s="411">
        <v>13</v>
      </c>
      <c r="I700" s="411">
        <v>13</v>
      </c>
      <c r="J700" s="411">
        <v>13</v>
      </c>
      <c r="K700" s="411">
        <v>13</v>
      </c>
      <c r="L700" s="411">
        <v>13</v>
      </c>
      <c r="M700" s="411">
        <v>13</v>
      </c>
      <c r="N700" s="411">
        <v>13</v>
      </c>
      <c r="O700" s="412">
        <v>13</v>
      </c>
      <c r="P700" s="411">
        <f t="shared" si="200"/>
        <v>157</v>
      </c>
      <c r="Q700" s="411">
        <f t="shared" si="201"/>
        <v>91.58064516129032</v>
      </c>
      <c r="R700" s="411">
        <f t="shared" si="202"/>
        <v>22.833147942157954</v>
      </c>
      <c r="S700" s="411">
        <f t="shared" si="203"/>
        <v>42.586206896551722</v>
      </c>
      <c r="T700" s="411">
        <v>1.0000000000000002</v>
      </c>
      <c r="U700" s="411">
        <v>0</v>
      </c>
      <c r="V700" s="411">
        <v>0</v>
      </c>
      <c r="W700" s="411">
        <v>0</v>
      </c>
      <c r="X700" s="411">
        <v>0</v>
      </c>
      <c r="Y700" s="411">
        <v>0</v>
      </c>
      <c r="Z700" s="411">
        <v>0</v>
      </c>
      <c r="AA700" s="411">
        <v>0</v>
      </c>
      <c r="AB700" s="411">
        <v>0</v>
      </c>
      <c r="AC700" s="411">
        <v>0</v>
      </c>
      <c r="AD700" s="411">
        <v>0</v>
      </c>
      <c r="AE700" s="412">
        <v>0</v>
      </c>
      <c r="AF700" s="411">
        <f t="shared" si="204"/>
        <v>1.0000000000000002</v>
      </c>
      <c r="AG700" s="411">
        <v>15</v>
      </c>
      <c r="AH700" s="411">
        <v>13</v>
      </c>
      <c r="AI700" s="411">
        <v>13</v>
      </c>
      <c r="AJ700" s="411">
        <v>13</v>
      </c>
      <c r="AK700" s="411">
        <v>13</v>
      </c>
      <c r="AL700" s="411">
        <v>13</v>
      </c>
      <c r="AM700" s="411">
        <v>13</v>
      </c>
      <c r="AN700" s="411">
        <v>13</v>
      </c>
      <c r="AO700" s="411">
        <v>13</v>
      </c>
      <c r="AP700" s="411">
        <v>13</v>
      </c>
      <c r="AQ700" s="411">
        <v>13</v>
      </c>
      <c r="AR700" s="412">
        <v>13</v>
      </c>
      <c r="AS700" s="411">
        <f t="shared" si="205"/>
        <v>158</v>
      </c>
      <c r="AT700" s="411">
        <f t="shared" si="206"/>
        <v>92.58064516129032</v>
      </c>
      <c r="AU700" s="411">
        <f t="shared" si="207"/>
        <v>22.833147942157954</v>
      </c>
      <c r="AV700" s="411">
        <f t="shared" si="208"/>
        <v>42.586206896551722</v>
      </c>
      <c r="AW700" s="411">
        <v>0</v>
      </c>
      <c r="AX700" s="411">
        <v>0</v>
      </c>
      <c r="AY700" s="411">
        <v>0</v>
      </c>
      <c r="AZ700" s="411">
        <v>0</v>
      </c>
      <c r="BA700" s="411">
        <v>0</v>
      </c>
      <c r="BB700" s="411">
        <v>0</v>
      </c>
      <c r="BC700" s="411">
        <v>0</v>
      </c>
      <c r="BD700" s="411">
        <v>0</v>
      </c>
      <c r="BE700" s="411">
        <v>0</v>
      </c>
      <c r="BF700" s="411">
        <v>0</v>
      </c>
      <c r="BG700" s="411">
        <v>0</v>
      </c>
      <c r="BH700" s="412">
        <v>0</v>
      </c>
      <c r="BI700" s="411">
        <f t="shared" si="209"/>
        <v>0</v>
      </c>
      <c r="BJ700" s="411">
        <v>15</v>
      </c>
      <c r="BK700" s="411">
        <v>13</v>
      </c>
      <c r="BL700" s="411">
        <v>13</v>
      </c>
      <c r="BM700" s="411">
        <v>13</v>
      </c>
      <c r="BN700" s="411">
        <v>13</v>
      </c>
      <c r="BO700" s="411">
        <v>13</v>
      </c>
      <c r="BP700" s="411">
        <v>13</v>
      </c>
      <c r="BQ700" s="411">
        <v>13</v>
      </c>
      <c r="BR700" s="411">
        <v>13</v>
      </c>
      <c r="BS700" s="411">
        <v>13</v>
      </c>
      <c r="BT700" s="411">
        <v>13</v>
      </c>
      <c r="BU700" s="412">
        <v>13</v>
      </c>
      <c r="BV700" s="411">
        <f t="shared" si="210"/>
        <v>158</v>
      </c>
      <c r="BW700" s="411">
        <v>0</v>
      </c>
      <c r="BX700" s="411">
        <v>0</v>
      </c>
      <c r="BY700" s="411">
        <v>0</v>
      </c>
      <c r="BZ700" s="411">
        <v>0</v>
      </c>
      <c r="CA700" s="411">
        <v>0</v>
      </c>
      <c r="CB700" s="411">
        <v>0</v>
      </c>
      <c r="CC700" s="411">
        <v>0</v>
      </c>
      <c r="CD700" s="411">
        <v>0</v>
      </c>
      <c r="CE700" s="411">
        <v>0</v>
      </c>
      <c r="CF700" s="411">
        <v>0</v>
      </c>
      <c r="CG700" s="411">
        <v>0</v>
      </c>
      <c r="CH700" s="412">
        <v>0</v>
      </c>
      <c r="CI700" s="411">
        <f t="shared" si="211"/>
        <v>0</v>
      </c>
      <c r="CJ700" s="411">
        <v>15</v>
      </c>
      <c r="CK700" s="411">
        <v>13</v>
      </c>
      <c r="CL700" s="411">
        <v>13</v>
      </c>
      <c r="CM700" s="411">
        <v>13</v>
      </c>
      <c r="CN700" s="411">
        <v>13</v>
      </c>
      <c r="CO700" s="411">
        <v>13</v>
      </c>
      <c r="CP700" s="411">
        <v>13</v>
      </c>
      <c r="CQ700" s="411">
        <v>13</v>
      </c>
      <c r="CR700" s="411">
        <v>13</v>
      </c>
      <c r="CS700" s="411">
        <v>13</v>
      </c>
      <c r="CT700" s="411">
        <v>13</v>
      </c>
      <c r="CU700" s="412">
        <v>13</v>
      </c>
      <c r="CV700" s="411">
        <f t="shared" si="212"/>
        <v>158</v>
      </c>
      <c r="CW700" s="411">
        <v>-2</v>
      </c>
      <c r="CX700" s="411">
        <v>0</v>
      </c>
      <c r="CY700" s="411">
        <v>0</v>
      </c>
      <c r="CZ700" s="411">
        <v>0</v>
      </c>
      <c r="DA700" s="411">
        <v>0</v>
      </c>
      <c r="DB700" s="411">
        <v>0</v>
      </c>
      <c r="DC700" s="411">
        <v>0</v>
      </c>
      <c r="DD700" s="411">
        <v>0</v>
      </c>
      <c r="DE700" s="411">
        <v>0</v>
      </c>
      <c r="DF700" s="411">
        <v>0</v>
      </c>
      <c r="DG700" s="411">
        <v>0</v>
      </c>
      <c r="DH700" s="412">
        <v>0</v>
      </c>
      <c r="DI700" s="411">
        <f t="shared" si="213"/>
        <v>-2</v>
      </c>
      <c r="DJ700" s="411">
        <v>13</v>
      </c>
      <c r="DK700" s="411">
        <v>13</v>
      </c>
      <c r="DL700" s="411">
        <v>13</v>
      </c>
      <c r="DM700" s="411">
        <v>13</v>
      </c>
      <c r="DN700" s="411">
        <v>13</v>
      </c>
      <c r="DO700" s="411">
        <v>13</v>
      </c>
      <c r="DP700" s="411">
        <v>13</v>
      </c>
      <c r="DQ700" s="411">
        <v>13</v>
      </c>
      <c r="DR700" s="411">
        <v>13</v>
      </c>
      <c r="DS700" s="411">
        <v>13</v>
      </c>
      <c r="DT700" s="411">
        <v>13</v>
      </c>
      <c r="DU700" s="412">
        <v>13</v>
      </c>
      <c r="DV700" s="411">
        <f t="shared" si="214"/>
        <v>156</v>
      </c>
      <c r="DW700" s="412">
        <v>13</v>
      </c>
      <c r="DX700" s="412">
        <v>13</v>
      </c>
      <c r="DY700" s="412">
        <v>13</v>
      </c>
      <c r="DZ700" s="412">
        <v>13</v>
      </c>
      <c r="EA700" s="412">
        <v>13</v>
      </c>
      <c r="EB700" s="412">
        <v>13</v>
      </c>
      <c r="EC700" s="412">
        <v>13</v>
      </c>
      <c r="ED700" s="412">
        <v>13</v>
      </c>
      <c r="EE700" s="412">
        <v>13</v>
      </c>
      <c r="EF700" s="412">
        <v>13</v>
      </c>
      <c r="EG700" s="412">
        <v>13</v>
      </c>
      <c r="EH700" s="412">
        <v>13</v>
      </c>
      <c r="EI700" s="411">
        <f t="shared" si="215"/>
        <v>156</v>
      </c>
      <c r="EK700" s="411">
        <f t="shared" si="216"/>
        <v>156</v>
      </c>
      <c r="EL700" s="7">
        <f t="shared" si="217"/>
        <v>0</v>
      </c>
    </row>
    <row r="701" spans="1:142">
      <c r="A701" s="365" t="str">
        <f t="shared" si="199"/>
        <v xml:space="preserve"> 122</v>
      </c>
      <c r="B701" s="370" t="s">
        <v>959</v>
      </c>
      <c r="C701" s="370" t="s">
        <v>1168</v>
      </c>
      <c r="D701" s="411">
        <v>2547</v>
      </c>
      <c r="E701" s="411">
        <v>2790</v>
      </c>
      <c r="F701" s="411">
        <v>3162</v>
      </c>
      <c r="G701" s="411">
        <v>3534</v>
      </c>
      <c r="H701" s="411">
        <v>4092</v>
      </c>
      <c r="I701" s="411">
        <v>4340</v>
      </c>
      <c r="J701" s="411">
        <v>4650</v>
      </c>
      <c r="K701" s="411">
        <v>4588</v>
      </c>
      <c r="L701" s="411">
        <v>3844</v>
      </c>
      <c r="M701" s="411">
        <v>3844</v>
      </c>
      <c r="N701" s="411">
        <v>3286</v>
      </c>
      <c r="O701" s="412">
        <v>2914</v>
      </c>
      <c r="P701" s="411">
        <f t="shared" si="200"/>
        <v>43591</v>
      </c>
      <c r="Q701" s="411">
        <f t="shared" si="201"/>
        <v>24965</v>
      </c>
      <c r="R701" s="411">
        <f t="shared" si="202"/>
        <v>7521.5862068965516</v>
      </c>
      <c r="S701" s="411">
        <f t="shared" si="203"/>
        <v>11104.413793103449</v>
      </c>
      <c r="T701" s="411">
        <v>0</v>
      </c>
      <c r="U701" s="411">
        <v>0</v>
      </c>
      <c r="V701" s="411">
        <v>0</v>
      </c>
      <c r="W701" s="411">
        <v>0</v>
      </c>
      <c r="X701" s="411">
        <v>0</v>
      </c>
      <c r="Y701" s="411">
        <v>0</v>
      </c>
      <c r="Z701" s="411">
        <v>0</v>
      </c>
      <c r="AA701" s="411">
        <v>0</v>
      </c>
      <c r="AB701" s="411">
        <v>0</v>
      </c>
      <c r="AC701" s="411">
        <v>0</v>
      </c>
      <c r="AD701" s="411">
        <v>0</v>
      </c>
      <c r="AE701" s="412">
        <v>0</v>
      </c>
      <c r="AF701" s="411">
        <f t="shared" si="204"/>
        <v>0</v>
      </c>
      <c r="AG701" s="411">
        <v>2547</v>
      </c>
      <c r="AH701" s="411">
        <v>2790</v>
      </c>
      <c r="AI701" s="411">
        <v>3162</v>
      </c>
      <c r="AJ701" s="411">
        <v>3534</v>
      </c>
      <c r="AK701" s="411">
        <v>4092</v>
      </c>
      <c r="AL701" s="411">
        <v>4340</v>
      </c>
      <c r="AM701" s="411">
        <v>4650</v>
      </c>
      <c r="AN701" s="411">
        <v>4588</v>
      </c>
      <c r="AO701" s="411">
        <v>3844</v>
      </c>
      <c r="AP701" s="411">
        <v>3844</v>
      </c>
      <c r="AQ701" s="411">
        <v>3286</v>
      </c>
      <c r="AR701" s="412">
        <v>2914</v>
      </c>
      <c r="AS701" s="411">
        <f t="shared" si="205"/>
        <v>43591</v>
      </c>
      <c r="AT701" s="411">
        <f t="shared" si="206"/>
        <v>24965</v>
      </c>
      <c r="AU701" s="411">
        <f t="shared" si="207"/>
        <v>7521.5862068965516</v>
      </c>
      <c r="AV701" s="411">
        <f t="shared" si="208"/>
        <v>11104.413793103449</v>
      </c>
      <c r="AW701" s="411">
        <v>0</v>
      </c>
      <c r="AX701" s="411">
        <v>0</v>
      </c>
      <c r="AY701" s="411">
        <v>0</v>
      </c>
      <c r="AZ701" s="411">
        <v>0</v>
      </c>
      <c r="BA701" s="411">
        <v>0</v>
      </c>
      <c r="BB701" s="411">
        <v>0</v>
      </c>
      <c r="BC701" s="411">
        <v>0</v>
      </c>
      <c r="BD701" s="411">
        <v>0</v>
      </c>
      <c r="BE701" s="411">
        <v>0</v>
      </c>
      <c r="BF701" s="411">
        <v>0</v>
      </c>
      <c r="BG701" s="411">
        <v>0</v>
      </c>
      <c r="BH701" s="412">
        <v>0</v>
      </c>
      <c r="BI701" s="411">
        <f t="shared" si="209"/>
        <v>0</v>
      </c>
      <c r="BJ701" s="411">
        <v>2547</v>
      </c>
      <c r="BK701" s="411">
        <v>2790</v>
      </c>
      <c r="BL701" s="411">
        <v>3162</v>
      </c>
      <c r="BM701" s="411">
        <v>3534</v>
      </c>
      <c r="BN701" s="411">
        <v>4092</v>
      </c>
      <c r="BO701" s="411">
        <v>4340</v>
      </c>
      <c r="BP701" s="411">
        <v>4650</v>
      </c>
      <c r="BQ701" s="411">
        <v>4588</v>
      </c>
      <c r="BR701" s="411">
        <v>3844</v>
      </c>
      <c r="BS701" s="411">
        <v>3844</v>
      </c>
      <c r="BT701" s="411">
        <v>3286</v>
      </c>
      <c r="BU701" s="412">
        <v>2914</v>
      </c>
      <c r="BV701" s="411">
        <f t="shared" si="210"/>
        <v>43591</v>
      </c>
      <c r="BW701" s="411">
        <v>0</v>
      </c>
      <c r="BX701" s="411">
        <v>0</v>
      </c>
      <c r="BY701" s="411">
        <v>0</v>
      </c>
      <c r="BZ701" s="411">
        <v>0</v>
      </c>
      <c r="CA701" s="411">
        <v>0</v>
      </c>
      <c r="CB701" s="411">
        <v>0</v>
      </c>
      <c r="CC701" s="411">
        <v>0</v>
      </c>
      <c r="CD701" s="411">
        <v>0</v>
      </c>
      <c r="CE701" s="411">
        <v>0</v>
      </c>
      <c r="CF701" s="411">
        <v>0</v>
      </c>
      <c r="CG701" s="411">
        <v>0</v>
      </c>
      <c r="CH701" s="412">
        <v>0</v>
      </c>
      <c r="CI701" s="411">
        <f t="shared" si="211"/>
        <v>0</v>
      </c>
      <c r="CJ701" s="411">
        <v>2547</v>
      </c>
      <c r="CK701" s="411">
        <v>2790</v>
      </c>
      <c r="CL701" s="411">
        <v>3162</v>
      </c>
      <c r="CM701" s="411">
        <v>3534</v>
      </c>
      <c r="CN701" s="411">
        <v>4092</v>
      </c>
      <c r="CO701" s="411">
        <v>4340</v>
      </c>
      <c r="CP701" s="411">
        <v>4650</v>
      </c>
      <c r="CQ701" s="411">
        <v>4588</v>
      </c>
      <c r="CR701" s="411">
        <v>3844</v>
      </c>
      <c r="CS701" s="411">
        <v>3844</v>
      </c>
      <c r="CT701" s="411">
        <v>3286</v>
      </c>
      <c r="CU701" s="412">
        <v>2914</v>
      </c>
      <c r="CV701" s="411">
        <f t="shared" si="212"/>
        <v>43591</v>
      </c>
      <c r="CW701" s="411">
        <v>-214.28888888888886</v>
      </c>
      <c r="CX701" s="411">
        <v>0</v>
      </c>
      <c r="CY701" s="411">
        <v>0</v>
      </c>
      <c r="CZ701" s="411">
        <v>0</v>
      </c>
      <c r="DA701" s="411">
        <v>0</v>
      </c>
      <c r="DB701" s="411">
        <v>0</v>
      </c>
      <c r="DC701" s="411">
        <v>0</v>
      </c>
      <c r="DD701" s="411">
        <v>0</v>
      </c>
      <c r="DE701" s="411">
        <v>0</v>
      </c>
      <c r="DF701" s="411">
        <v>0</v>
      </c>
      <c r="DG701" s="411">
        <v>0</v>
      </c>
      <c r="DH701" s="412">
        <v>0</v>
      </c>
      <c r="DI701" s="411">
        <f t="shared" si="213"/>
        <v>-214.28888888888886</v>
      </c>
      <c r="DJ701" s="411">
        <v>2332.7111111111112</v>
      </c>
      <c r="DK701" s="411">
        <v>2790</v>
      </c>
      <c r="DL701" s="411">
        <v>3162</v>
      </c>
      <c r="DM701" s="411">
        <v>3534</v>
      </c>
      <c r="DN701" s="411">
        <v>4092</v>
      </c>
      <c r="DO701" s="411">
        <v>4340</v>
      </c>
      <c r="DP701" s="411">
        <v>4650</v>
      </c>
      <c r="DQ701" s="411">
        <v>4588</v>
      </c>
      <c r="DR701" s="411">
        <v>3844</v>
      </c>
      <c r="DS701" s="411">
        <v>3844</v>
      </c>
      <c r="DT701" s="411">
        <v>3286</v>
      </c>
      <c r="DU701" s="412">
        <v>2914</v>
      </c>
      <c r="DV701" s="411">
        <f t="shared" si="214"/>
        <v>43376.711111111115</v>
      </c>
      <c r="DW701" s="412">
        <v>2332.7111111111112</v>
      </c>
      <c r="DX701" s="412">
        <v>2790</v>
      </c>
      <c r="DY701" s="412">
        <v>3162</v>
      </c>
      <c r="DZ701" s="412">
        <v>3534</v>
      </c>
      <c r="EA701" s="412">
        <v>4092</v>
      </c>
      <c r="EB701" s="412">
        <v>4340</v>
      </c>
      <c r="EC701" s="412">
        <v>4650</v>
      </c>
      <c r="ED701" s="412">
        <v>4588</v>
      </c>
      <c r="EE701" s="412">
        <v>3844</v>
      </c>
      <c r="EF701" s="412">
        <v>3844</v>
      </c>
      <c r="EG701" s="412">
        <v>3286</v>
      </c>
      <c r="EH701" s="412">
        <v>2914</v>
      </c>
      <c r="EI701" s="411">
        <f t="shared" si="215"/>
        <v>43376.711111111115</v>
      </c>
      <c r="EK701" s="411">
        <f t="shared" si="216"/>
        <v>43376.711111111108</v>
      </c>
      <c r="EL701" s="7">
        <f t="shared" si="217"/>
        <v>0</v>
      </c>
    </row>
    <row r="702" spans="1:142">
      <c r="A702" s="365" t="str">
        <f t="shared" si="199"/>
        <v xml:space="preserve"> 122</v>
      </c>
      <c r="B702" s="370" t="s">
        <v>959</v>
      </c>
      <c r="C702" s="370" t="s">
        <v>1169</v>
      </c>
      <c r="D702" s="411">
        <v>2547</v>
      </c>
      <c r="E702" s="411">
        <v>2790</v>
      </c>
      <c r="F702" s="411">
        <v>3162</v>
      </c>
      <c r="G702" s="411">
        <v>3534</v>
      </c>
      <c r="H702" s="411">
        <v>4092</v>
      </c>
      <c r="I702" s="411">
        <v>4340</v>
      </c>
      <c r="J702" s="411">
        <v>4650</v>
      </c>
      <c r="K702" s="411">
        <v>4588</v>
      </c>
      <c r="L702" s="411">
        <v>3844</v>
      </c>
      <c r="M702" s="411">
        <v>3844</v>
      </c>
      <c r="N702" s="411">
        <v>3286</v>
      </c>
      <c r="O702" s="412">
        <v>2914</v>
      </c>
      <c r="P702" s="411">
        <f t="shared" si="200"/>
        <v>43591</v>
      </c>
      <c r="Q702" s="411">
        <f t="shared" si="201"/>
        <v>24965</v>
      </c>
      <c r="R702" s="411">
        <f t="shared" si="202"/>
        <v>7521.5862068965516</v>
      </c>
      <c r="S702" s="411">
        <f t="shared" si="203"/>
        <v>11104.413793103449</v>
      </c>
      <c r="T702" s="411">
        <v>0</v>
      </c>
      <c r="U702" s="411">
        <v>0</v>
      </c>
      <c r="V702" s="411">
        <v>0</v>
      </c>
      <c r="W702" s="411">
        <v>0</v>
      </c>
      <c r="X702" s="411">
        <v>0</v>
      </c>
      <c r="Y702" s="411">
        <v>0</v>
      </c>
      <c r="Z702" s="411">
        <v>0</v>
      </c>
      <c r="AA702" s="411">
        <v>0</v>
      </c>
      <c r="AB702" s="411">
        <v>0</v>
      </c>
      <c r="AC702" s="411">
        <v>0</v>
      </c>
      <c r="AD702" s="411">
        <v>0</v>
      </c>
      <c r="AE702" s="412">
        <v>0</v>
      </c>
      <c r="AF702" s="411">
        <f t="shared" si="204"/>
        <v>0</v>
      </c>
      <c r="AG702" s="411">
        <v>2547</v>
      </c>
      <c r="AH702" s="411">
        <v>2790</v>
      </c>
      <c r="AI702" s="411">
        <v>3162</v>
      </c>
      <c r="AJ702" s="411">
        <v>3534</v>
      </c>
      <c r="AK702" s="411">
        <v>4092</v>
      </c>
      <c r="AL702" s="411">
        <v>4340</v>
      </c>
      <c r="AM702" s="411">
        <v>4650</v>
      </c>
      <c r="AN702" s="411">
        <v>4588</v>
      </c>
      <c r="AO702" s="411">
        <v>3844</v>
      </c>
      <c r="AP702" s="411">
        <v>3844</v>
      </c>
      <c r="AQ702" s="411">
        <v>3286</v>
      </c>
      <c r="AR702" s="412">
        <v>2914</v>
      </c>
      <c r="AS702" s="411">
        <f t="shared" si="205"/>
        <v>43591</v>
      </c>
      <c r="AT702" s="411">
        <f t="shared" si="206"/>
        <v>24965</v>
      </c>
      <c r="AU702" s="411">
        <f t="shared" si="207"/>
        <v>7521.5862068965516</v>
      </c>
      <c r="AV702" s="411">
        <f t="shared" si="208"/>
        <v>11104.413793103449</v>
      </c>
      <c r="AW702" s="411">
        <v>0</v>
      </c>
      <c r="AX702" s="411">
        <v>0</v>
      </c>
      <c r="AY702" s="411">
        <v>0</v>
      </c>
      <c r="AZ702" s="411">
        <v>0</v>
      </c>
      <c r="BA702" s="411">
        <v>0</v>
      </c>
      <c r="BB702" s="411">
        <v>0</v>
      </c>
      <c r="BC702" s="411">
        <v>0</v>
      </c>
      <c r="BD702" s="411">
        <v>0</v>
      </c>
      <c r="BE702" s="411">
        <v>0</v>
      </c>
      <c r="BF702" s="411">
        <v>0</v>
      </c>
      <c r="BG702" s="411">
        <v>0</v>
      </c>
      <c r="BH702" s="412">
        <v>0</v>
      </c>
      <c r="BI702" s="411">
        <f t="shared" si="209"/>
        <v>0</v>
      </c>
      <c r="BJ702" s="411">
        <v>2547</v>
      </c>
      <c r="BK702" s="411">
        <v>2790</v>
      </c>
      <c r="BL702" s="411">
        <v>3162</v>
      </c>
      <c r="BM702" s="411">
        <v>3534</v>
      </c>
      <c r="BN702" s="411">
        <v>4092</v>
      </c>
      <c r="BO702" s="411">
        <v>4340</v>
      </c>
      <c r="BP702" s="411">
        <v>4650</v>
      </c>
      <c r="BQ702" s="411">
        <v>4588</v>
      </c>
      <c r="BR702" s="411">
        <v>3844</v>
      </c>
      <c r="BS702" s="411">
        <v>3844</v>
      </c>
      <c r="BT702" s="411">
        <v>3286</v>
      </c>
      <c r="BU702" s="412">
        <v>2914</v>
      </c>
      <c r="BV702" s="411">
        <f t="shared" si="210"/>
        <v>43591</v>
      </c>
      <c r="BW702" s="411">
        <v>0</v>
      </c>
      <c r="BX702" s="411">
        <v>0</v>
      </c>
      <c r="BY702" s="411">
        <v>0</v>
      </c>
      <c r="BZ702" s="411">
        <v>0</v>
      </c>
      <c r="CA702" s="411">
        <v>0</v>
      </c>
      <c r="CB702" s="411">
        <v>0</v>
      </c>
      <c r="CC702" s="411">
        <v>0</v>
      </c>
      <c r="CD702" s="411">
        <v>0</v>
      </c>
      <c r="CE702" s="411">
        <v>0</v>
      </c>
      <c r="CF702" s="411">
        <v>0</v>
      </c>
      <c r="CG702" s="411">
        <v>0</v>
      </c>
      <c r="CH702" s="412">
        <v>0</v>
      </c>
      <c r="CI702" s="411">
        <f t="shared" si="211"/>
        <v>0</v>
      </c>
      <c r="CJ702" s="411">
        <v>2547</v>
      </c>
      <c r="CK702" s="411">
        <v>2790</v>
      </c>
      <c r="CL702" s="411">
        <v>3162</v>
      </c>
      <c r="CM702" s="411">
        <v>3534</v>
      </c>
      <c r="CN702" s="411">
        <v>4092</v>
      </c>
      <c r="CO702" s="411">
        <v>4340</v>
      </c>
      <c r="CP702" s="411">
        <v>4650</v>
      </c>
      <c r="CQ702" s="411">
        <v>4588</v>
      </c>
      <c r="CR702" s="411">
        <v>3844</v>
      </c>
      <c r="CS702" s="411">
        <v>3844</v>
      </c>
      <c r="CT702" s="411">
        <v>3286</v>
      </c>
      <c r="CU702" s="412">
        <v>2914</v>
      </c>
      <c r="CV702" s="411">
        <f t="shared" si="212"/>
        <v>43591</v>
      </c>
      <c r="CW702" s="411">
        <v>-214.28888888888889</v>
      </c>
      <c r="CX702" s="411">
        <v>0</v>
      </c>
      <c r="CY702" s="411">
        <v>0</v>
      </c>
      <c r="CZ702" s="411">
        <v>0</v>
      </c>
      <c r="DA702" s="411">
        <v>0</v>
      </c>
      <c r="DB702" s="411">
        <v>0</v>
      </c>
      <c r="DC702" s="411">
        <v>0</v>
      </c>
      <c r="DD702" s="411">
        <v>0</v>
      </c>
      <c r="DE702" s="411">
        <v>0</v>
      </c>
      <c r="DF702" s="411">
        <v>0</v>
      </c>
      <c r="DG702" s="411">
        <v>0</v>
      </c>
      <c r="DH702" s="412">
        <v>0</v>
      </c>
      <c r="DI702" s="411">
        <f t="shared" si="213"/>
        <v>-214.28888888888889</v>
      </c>
      <c r="DJ702" s="411">
        <v>2332.7111111111112</v>
      </c>
      <c r="DK702" s="411">
        <v>2790</v>
      </c>
      <c r="DL702" s="411">
        <v>3162</v>
      </c>
      <c r="DM702" s="411">
        <v>3534</v>
      </c>
      <c r="DN702" s="411">
        <v>4092</v>
      </c>
      <c r="DO702" s="411">
        <v>4340</v>
      </c>
      <c r="DP702" s="411">
        <v>4650</v>
      </c>
      <c r="DQ702" s="411">
        <v>4588</v>
      </c>
      <c r="DR702" s="411">
        <v>3844</v>
      </c>
      <c r="DS702" s="411">
        <v>3844</v>
      </c>
      <c r="DT702" s="411">
        <v>3286</v>
      </c>
      <c r="DU702" s="412">
        <v>2914</v>
      </c>
      <c r="DV702" s="411">
        <f t="shared" si="214"/>
        <v>43376.711111111115</v>
      </c>
      <c r="DW702" s="412">
        <v>2332.7111111111112</v>
      </c>
      <c r="DX702" s="412">
        <v>2790</v>
      </c>
      <c r="DY702" s="412">
        <v>3162</v>
      </c>
      <c r="DZ702" s="412">
        <v>3534</v>
      </c>
      <c r="EA702" s="412">
        <v>4092</v>
      </c>
      <c r="EB702" s="412">
        <v>4340</v>
      </c>
      <c r="EC702" s="412">
        <v>4650</v>
      </c>
      <c r="ED702" s="412">
        <v>4588</v>
      </c>
      <c r="EE702" s="412">
        <v>3844</v>
      </c>
      <c r="EF702" s="412">
        <v>3844</v>
      </c>
      <c r="EG702" s="412">
        <v>3286</v>
      </c>
      <c r="EH702" s="412">
        <v>2914</v>
      </c>
      <c r="EI702" s="411">
        <f t="shared" si="215"/>
        <v>43376.711111111115</v>
      </c>
      <c r="EK702" s="411">
        <f t="shared" si="216"/>
        <v>43376.711111111108</v>
      </c>
      <c r="EL702" s="7">
        <f t="shared" si="217"/>
        <v>0</v>
      </c>
    </row>
    <row r="703" spans="1:142">
      <c r="A703" s="365" t="str">
        <f t="shared" si="199"/>
        <v xml:space="preserve"> 122</v>
      </c>
      <c r="B703" s="370" t="s">
        <v>959</v>
      </c>
      <c r="C703" s="370" t="s">
        <v>1170</v>
      </c>
      <c r="D703" s="411">
        <v>2547</v>
      </c>
      <c r="E703" s="411">
        <v>2790</v>
      </c>
      <c r="F703" s="411">
        <v>3162</v>
      </c>
      <c r="G703" s="411">
        <v>3534</v>
      </c>
      <c r="H703" s="411">
        <v>4092</v>
      </c>
      <c r="I703" s="411">
        <v>4340</v>
      </c>
      <c r="J703" s="411">
        <v>4650</v>
      </c>
      <c r="K703" s="411">
        <v>4588</v>
      </c>
      <c r="L703" s="411">
        <v>3844</v>
      </c>
      <c r="M703" s="411">
        <v>3844</v>
      </c>
      <c r="N703" s="411">
        <v>3286</v>
      </c>
      <c r="O703" s="412">
        <v>2914</v>
      </c>
      <c r="P703" s="411">
        <f t="shared" si="200"/>
        <v>43591</v>
      </c>
      <c r="Q703" s="411">
        <f t="shared" si="201"/>
        <v>24965</v>
      </c>
      <c r="R703" s="411">
        <f t="shared" si="202"/>
        <v>7521.5862068965516</v>
      </c>
      <c r="S703" s="411">
        <f t="shared" si="203"/>
        <v>11104.413793103449</v>
      </c>
      <c r="T703" s="411">
        <v>0</v>
      </c>
      <c r="U703" s="411">
        <v>0</v>
      </c>
      <c r="V703" s="411">
        <v>0</v>
      </c>
      <c r="W703" s="411">
        <v>0</v>
      </c>
      <c r="X703" s="411">
        <v>0</v>
      </c>
      <c r="Y703" s="411">
        <v>0</v>
      </c>
      <c r="Z703" s="411">
        <v>0</v>
      </c>
      <c r="AA703" s="411">
        <v>0</v>
      </c>
      <c r="AB703" s="411">
        <v>0</v>
      </c>
      <c r="AC703" s="411">
        <v>0</v>
      </c>
      <c r="AD703" s="411">
        <v>0</v>
      </c>
      <c r="AE703" s="412">
        <v>0</v>
      </c>
      <c r="AF703" s="411">
        <f t="shared" si="204"/>
        <v>0</v>
      </c>
      <c r="AG703" s="411">
        <v>2547</v>
      </c>
      <c r="AH703" s="411">
        <v>2790</v>
      </c>
      <c r="AI703" s="411">
        <v>3162</v>
      </c>
      <c r="AJ703" s="411">
        <v>3534</v>
      </c>
      <c r="AK703" s="411">
        <v>4092</v>
      </c>
      <c r="AL703" s="411">
        <v>4340</v>
      </c>
      <c r="AM703" s="411">
        <v>4650</v>
      </c>
      <c r="AN703" s="411">
        <v>4588</v>
      </c>
      <c r="AO703" s="411">
        <v>3844</v>
      </c>
      <c r="AP703" s="411">
        <v>3844</v>
      </c>
      <c r="AQ703" s="411">
        <v>3286</v>
      </c>
      <c r="AR703" s="412">
        <v>2914</v>
      </c>
      <c r="AS703" s="411">
        <f t="shared" si="205"/>
        <v>43591</v>
      </c>
      <c r="AT703" s="411">
        <f t="shared" si="206"/>
        <v>24965</v>
      </c>
      <c r="AU703" s="411">
        <f t="shared" si="207"/>
        <v>7521.5862068965516</v>
      </c>
      <c r="AV703" s="411">
        <f t="shared" si="208"/>
        <v>11104.413793103449</v>
      </c>
      <c r="AW703" s="411">
        <v>0</v>
      </c>
      <c r="AX703" s="411">
        <v>0</v>
      </c>
      <c r="AY703" s="411">
        <v>0</v>
      </c>
      <c r="AZ703" s="411">
        <v>0</v>
      </c>
      <c r="BA703" s="411">
        <v>0</v>
      </c>
      <c r="BB703" s="411">
        <v>0</v>
      </c>
      <c r="BC703" s="411">
        <v>0</v>
      </c>
      <c r="BD703" s="411">
        <v>0</v>
      </c>
      <c r="BE703" s="411">
        <v>0</v>
      </c>
      <c r="BF703" s="411">
        <v>0</v>
      </c>
      <c r="BG703" s="411">
        <v>0</v>
      </c>
      <c r="BH703" s="412">
        <v>0</v>
      </c>
      <c r="BI703" s="411">
        <f t="shared" si="209"/>
        <v>0</v>
      </c>
      <c r="BJ703" s="411">
        <v>2547</v>
      </c>
      <c r="BK703" s="411">
        <v>2790</v>
      </c>
      <c r="BL703" s="411">
        <v>3162</v>
      </c>
      <c r="BM703" s="411">
        <v>3534</v>
      </c>
      <c r="BN703" s="411">
        <v>4092</v>
      </c>
      <c r="BO703" s="411">
        <v>4340</v>
      </c>
      <c r="BP703" s="411">
        <v>4650</v>
      </c>
      <c r="BQ703" s="411">
        <v>4588</v>
      </c>
      <c r="BR703" s="411">
        <v>3844</v>
      </c>
      <c r="BS703" s="411">
        <v>3844</v>
      </c>
      <c r="BT703" s="411">
        <v>3286</v>
      </c>
      <c r="BU703" s="412">
        <v>2914</v>
      </c>
      <c r="BV703" s="411">
        <f t="shared" si="210"/>
        <v>43591</v>
      </c>
      <c r="BW703" s="411">
        <v>0</v>
      </c>
      <c r="BX703" s="411">
        <v>0</v>
      </c>
      <c r="BY703" s="411">
        <v>0</v>
      </c>
      <c r="BZ703" s="411">
        <v>0</v>
      </c>
      <c r="CA703" s="411">
        <v>0</v>
      </c>
      <c r="CB703" s="411">
        <v>0</v>
      </c>
      <c r="CC703" s="411">
        <v>0</v>
      </c>
      <c r="CD703" s="411">
        <v>0</v>
      </c>
      <c r="CE703" s="411">
        <v>0</v>
      </c>
      <c r="CF703" s="411">
        <v>0</v>
      </c>
      <c r="CG703" s="411">
        <v>0</v>
      </c>
      <c r="CH703" s="412">
        <v>0</v>
      </c>
      <c r="CI703" s="411">
        <f t="shared" si="211"/>
        <v>0</v>
      </c>
      <c r="CJ703" s="411">
        <v>2547</v>
      </c>
      <c r="CK703" s="411">
        <v>2790</v>
      </c>
      <c r="CL703" s="411">
        <v>3162</v>
      </c>
      <c r="CM703" s="411">
        <v>3534</v>
      </c>
      <c r="CN703" s="411">
        <v>4092</v>
      </c>
      <c r="CO703" s="411">
        <v>4340</v>
      </c>
      <c r="CP703" s="411">
        <v>4650</v>
      </c>
      <c r="CQ703" s="411">
        <v>4588</v>
      </c>
      <c r="CR703" s="411">
        <v>3844</v>
      </c>
      <c r="CS703" s="411">
        <v>3844</v>
      </c>
      <c r="CT703" s="411">
        <v>3286</v>
      </c>
      <c r="CU703" s="412">
        <v>2914</v>
      </c>
      <c r="CV703" s="411">
        <f t="shared" si="212"/>
        <v>43591</v>
      </c>
      <c r="CW703" s="411">
        <v>-214.28888888888889</v>
      </c>
      <c r="CX703" s="411">
        <v>0</v>
      </c>
      <c r="CY703" s="411">
        <v>0</v>
      </c>
      <c r="CZ703" s="411">
        <v>0</v>
      </c>
      <c r="DA703" s="411">
        <v>0</v>
      </c>
      <c r="DB703" s="411">
        <v>0</v>
      </c>
      <c r="DC703" s="411">
        <v>0</v>
      </c>
      <c r="DD703" s="411">
        <v>0</v>
      </c>
      <c r="DE703" s="411">
        <v>0</v>
      </c>
      <c r="DF703" s="411">
        <v>0</v>
      </c>
      <c r="DG703" s="411">
        <v>0</v>
      </c>
      <c r="DH703" s="412">
        <v>0</v>
      </c>
      <c r="DI703" s="411">
        <f t="shared" si="213"/>
        <v>-214.28888888888889</v>
      </c>
      <c r="DJ703" s="411">
        <v>2332.7111111111112</v>
      </c>
      <c r="DK703" s="411">
        <v>2790</v>
      </c>
      <c r="DL703" s="411">
        <v>3162</v>
      </c>
      <c r="DM703" s="411">
        <v>3534</v>
      </c>
      <c r="DN703" s="411">
        <v>4092</v>
      </c>
      <c r="DO703" s="411">
        <v>4340</v>
      </c>
      <c r="DP703" s="411">
        <v>4650</v>
      </c>
      <c r="DQ703" s="411">
        <v>4588</v>
      </c>
      <c r="DR703" s="411">
        <v>3844</v>
      </c>
      <c r="DS703" s="411">
        <v>3844</v>
      </c>
      <c r="DT703" s="411">
        <v>3286</v>
      </c>
      <c r="DU703" s="412">
        <v>2914</v>
      </c>
      <c r="DV703" s="411">
        <f t="shared" si="214"/>
        <v>43376.711111111115</v>
      </c>
      <c r="DW703" s="412">
        <v>2332.7111111111112</v>
      </c>
      <c r="DX703" s="412">
        <v>2790</v>
      </c>
      <c r="DY703" s="412">
        <v>3162</v>
      </c>
      <c r="DZ703" s="412">
        <v>3534</v>
      </c>
      <c r="EA703" s="412">
        <v>4092</v>
      </c>
      <c r="EB703" s="412">
        <v>4340</v>
      </c>
      <c r="EC703" s="412">
        <v>4650</v>
      </c>
      <c r="ED703" s="412">
        <v>4588</v>
      </c>
      <c r="EE703" s="412">
        <v>3844</v>
      </c>
      <c r="EF703" s="412">
        <v>3844</v>
      </c>
      <c r="EG703" s="412">
        <v>3286</v>
      </c>
      <c r="EH703" s="412">
        <v>2914</v>
      </c>
      <c r="EI703" s="411">
        <f t="shared" si="215"/>
        <v>43376.711111111115</v>
      </c>
      <c r="EK703" s="411">
        <f t="shared" si="216"/>
        <v>43376.711111111108</v>
      </c>
      <c r="EL703" s="7">
        <f t="shared" si="217"/>
        <v>0</v>
      </c>
    </row>
    <row r="704" spans="1:142">
      <c r="A704" s="365" t="str">
        <f t="shared" si="199"/>
        <v xml:space="preserve"> 122</v>
      </c>
      <c r="B704" s="370" t="s">
        <v>959</v>
      </c>
      <c r="C704" s="370" t="s">
        <v>1171</v>
      </c>
      <c r="D704" s="411">
        <v>2547</v>
      </c>
      <c r="E704" s="411">
        <v>2790</v>
      </c>
      <c r="F704" s="411">
        <v>3162</v>
      </c>
      <c r="G704" s="411">
        <v>3534</v>
      </c>
      <c r="H704" s="411">
        <v>4092</v>
      </c>
      <c r="I704" s="411">
        <v>4340</v>
      </c>
      <c r="J704" s="411">
        <v>4650</v>
      </c>
      <c r="K704" s="411">
        <v>4588</v>
      </c>
      <c r="L704" s="411">
        <v>3844</v>
      </c>
      <c r="M704" s="411">
        <v>3844</v>
      </c>
      <c r="N704" s="411">
        <v>3286</v>
      </c>
      <c r="O704" s="412">
        <v>2914</v>
      </c>
      <c r="P704" s="411">
        <f t="shared" si="200"/>
        <v>43591</v>
      </c>
      <c r="Q704" s="411">
        <f t="shared" si="201"/>
        <v>24965</v>
      </c>
      <c r="R704" s="411">
        <f t="shared" si="202"/>
        <v>7521.5862068965516</v>
      </c>
      <c r="S704" s="411">
        <f t="shared" si="203"/>
        <v>11104.413793103449</v>
      </c>
      <c r="T704" s="411">
        <v>0</v>
      </c>
      <c r="U704" s="411">
        <v>0</v>
      </c>
      <c r="V704" s="411">
        <v>0</v>
      </c>
      <c r="W704" s="411">
        <v>0</v>
      </c>
      <c r="X704" s="411">
        <v>0</v>
      </c>
      <c r="Y704" s="411">
        <v>0</v>
      </c>
      <c r="Z704" s="411">
        <v>0</v>
      </c>
      <c r="AA704" s="411">
        <v>0</v>
      </c>
      <c r="AB704" s="411">
        <v>0</v>
      </c>
      <c r="AC704" s="411">
        <v>0</v>
      </c>
      <c r="AD704" s="411">
        <v>0</v>
      </c>
      <c r="AE704" s="412">
        <v>0</v>
      </c>
      <c r="AF704" s="411">
        <f t="shared" si="204"/>
        <v>0</v>
      </c>
      <c r="AG704" s="411">
        <v>2547</v>
      </c>
      <c r="AH704" s="411">
        <v>2790</v>
      </c>
      <c r="AI704" s="411">
        <v>3162</v>
      </c>
      <c r="AJ704" s="411">
        <v>3534</v>
      </c>
      <c r="AK704" s="411">
        <v>4092</v>
      </c>
      <c r="AL704" s="411">
        <v>4340</v>
      </c>
      <c r="AM704" s="411">
        <v>4650</v>
      </c>
      <c r="AN704" s="411">
        <v>4588</v>
      </c>
      <c r="AO704" s="411">
        <v>3844</v>
      </c>
      <c r="AP704" s="411">
        <v>3844</v>
      </c>
      <c r="AQ704" s="411">
        <v>3286</v>
      </c>
      <c r="AR704" s="412">
        <v>2914</v>
      </c>
      <c r="AS704" s="411">
        <f t="shared" si="205"/>
        <v>43591</v>
      </c>
      <c r="AT704" s="411">
        <f t="shared" si="206"/>
        <v>24965</v>
      </c>
      <c r="AU704" s="411">
        <f t="shared" si="207"/>
        <v>7521.5862068965516</v>
      </c>
      <c r="AV704" s="411">
        <f t="shared" si="208"/>
        <v>11104.413793103449</v>
      </c>
      <c r="AW704" s="411">
        <v>0</v>
      </c>
      <c r="AX704" s="411">
        <v>0</v>
      </c>
      <c r="AY704" s="411">
        <v>0</v>
      </c>
      <c r="AZ704" s="411">
        <v>0</v>
      </c>
      <c r="BA704" s="411">
        <v>0</v>
      </c>
      <c r="BB704" s="411">
        <v>0</v>
      </c>
      <c r="BC704" s="411">
        <v>0</v>
      </c>
      <c r="BD704" s="411">
        <v>0</v>
      </c>
      <c r="BE704" s="411">
        <v>0</v>
      </c>
      <c r="BF704" s="411">
        <v>0</v>
      </c>
      <c r="BG704" s="411">
        <v>0</v>
      </c>
      <c r="BH704" s="412">
        <v>0</v>
      </c>
      <c r="BI704" s="411">
        <f t="shared" si="209"/>
        <v>0</v>
      </c>
      <c r="BJ704" s="411">
        <v>2547</v>
      </c>
      <c r="BK704" s="411">
        <v>2790</v>
      </c>
      <c r="BL704" s="411">
        <v>3162</v>
      </c>
      <c r="BM704" s="411">
        <v>3534</v>
      </c>
      <c r="BN704" s="411">
        <v>4092</v>
      </c>
      <c r="BO704" s="411">
        <v>4340</v>
      </c>
      <c r="BP704" s="411">
        <v>4650</v>
      </c>
      <c r="BQ704" s="411">
        <v>4588</v>
      </c>
      <c r="BR704" s="411">
        <v>3844</v>
      </c>
      <c r="BS704" s="411">
        <v>3844</v>
      </c>
      <c r="BT704" s="411">
        <v>3286</v>
      </c>
      <c r="BU704" s="412">
        <v>2914</v>
      </c>
      <c r="BV704" s="411">
        <f t="shared" si="210"/>
        <v>43591</v>
      </c>
      <c r="BW704" s="411">
        <v>0</v>
      </c>
      <c r="BX704" s="411">
        <v>0</v>
      </c>
      <c r="BY704" s="411">
        <v>0</v>
      </c>
      <c r="BZ704" s="411">
        <v>0</v>
      </c>
      <c r="CA704" s="411">
        <v>0</v>
      </c>
      <c r="CB704" s="411">
        <v>0</v>
      </c>
      <c r="CC704" s="411">
        <v>0</v>
      </c>
      <c r="CD704" s="411">
        <v>0</v>
      </c>
      <c r="CE704" s="411">
        <v>0</v>
      </c>
      <c r="CF704" s="411">
        <v>0</v>
      </c>
      <c r="CG704" s="411">
        <v>0</v>
      </c>
      <c r="CH704" s="412">
        <v>0</v>
      </c>
      <c r="CI704" s="411">
        <f t="shared" si="211"/>
        <v>0</v>
      </c>
      <c r="CJ704" s="411">
        <v>2547</v>
      </c>
      <c r="CK704" s="411">
        <v>2790</v>
      </c>
      <c r="CL704" s="411">
        <v>3162</v>
      </c>
      <c r="CM704" s="411">
        <v>3534</v>
      </c>
      <c r="CN704" s="411">
        <v>4092</v>
      </c>
      <c r="CO704" s="411">
        <v>4340</v>
      </c>
      <c r="CP704" s="411">
        <v>4650</v>
      </c>
      <c r="CQ704" s="411">
        <v>4588</v>
      </c>
      <c r="CR704" s="411">
        <v>3844</v>
      </c>
      <c r="CS704" s="411">
        <v>3844</v>
      </c>
      <c r="CT704" s="411">
        <v>3286</v>
      </c>
      <c r="CU704" s="412">
        <v>2914</v>
      </c>
      <c r="CV704" s="411">
        <f t="shared" si="212"/>
        <v>43591</v>
      </c>
      <c r="CW704" s="411">
        <v>-214.28888888888889</v>
      </c>
      <c r="CX704" s="411">
        <v>0</v>
      </c>
      <c r="CY704" s="411">
        <v>0</v>
      </c>
      <c r="CZ704" s="411">
        <v>0</v>
      </c>
      <c r="DA704" s="411">
        <v>0</v>
      </c>
      <c r="DB704" s="411">
        <v>0</v>
      </c>
      <c r="DC704" s="411">
        <v>0</v>
      </c>
      <c r="DD704" s="411">
        <v>0</v>
      </c>
      <c r="DE704" s="411">
        <v>0</v>
      </c>
      <c r="DF704" s="411">
        <v>0</v>
      </c>
      <c r="DG704" s="411">
        <v>0</v>
      </c>
      <c r="DH704" s="412">
        <v>0</v>
      </c>
      <c r="DI704" s="411">
        <f t="shared" si="213"/>
        <v>-214.28888888888889</v>
      </c>
      <c r="DJ704" s="411">
        <v>2332.7111111111108</v>
      </c>
      <c r="DK704" s="411">
        <v>2790</v>
      </c>
      <c r="DL704" s="411">
        <v>3162</v>
      </c>
      <c r="DM704" s="411">
        <v>3534</v>
      </c>
      <c r="DN704" s="411">
        <v>4092</v>
      </c>
      <c r="DO704" s="411">
        <v>4340</v>
      </c>
      <c r="DP704" s="411">
        <v>4650</v>
      </c>
      <c r="DQ704" s="411">
        <v>4588</v>
      </c>
      <c r="DR704" s="411">
        <v>3844</v>
      </c>
      <c r="DS704" s="411">
        <v>3844</v>
      </c>
      <c r="DT704" s="411">
        <v>3286</v>
      </c>
      <c r="DU704" s="412">
        <v>2914</v>
      </c>
      <c r="DV704" s="411">
        <f t="shared" si="214"/>
        <v>43376.711111111115</v>
      </c>
      <c r="DW704" s="412">
        <v>2332.7111111111108</v>
      </c>
      <c r="DX704" s="412">
        <v>2790</v>
      </c>
      <c r="DY704" s="412">
        <v>3162</v>
      </c>
      <c r="DZ704" s="412">
        <v>3534</v>
      </c>
      <c r="EA704" s="412">
        <v>4092</v>
      </c>
      <c r="EB704" s="412">
        <v>4340</v>
      </c>
      <c r="EC704" s="412">
        <v>4650</v>
      </c>
      <c r="ED704" s="412">
        <v>4588</v>
      </c>
      <c r="EE704" s="412">
        <v>3844</v>
      </c>
      <c r="EF704" s="412">
        <v>3844</v>
      </c>
      <c r="EG704" s="412">
        <v>3286</v>
      </c>
      <c r="EH704" s="412">
        <v>2914</v>
      </c>
      <c r="EI704" s="411">
        <f t="shared" si="215"/>
        <v>43376.711111111115</v>
      </c>
      <c r="EK704" s="411">
        <f t="shared" si="216"/>
        <v>43376.711111111108</v>
      </c>
      <c r="EL704" s="7">
        <f t="shared" si="217"/>
        <v>0</v>
      </c>
    </row>
    <row r="705" spans="1:142">
      <c r="A705" s="365" t="str">
        <f t="shared" si="199"/>
        <v xml:space="preserve"> 122</v>
      </c>
      <c r="B705" s="370" t="s">
        <v>959</v>
      </c>
      <c r="C705" s="370" t="s">
        <v>1172</v>
      </c>
      <c r="D705" s="411">
        <v>2547</v>
      </c>
      <c r="E705" s="411">
        <v>2790</v>
      </c>
      <c r="F705" s="411">
        <v>3162</v>
      </c>
      <c r="G705" s="411">
        <v>3534</v>
      </c>
      <c r="H705" s="411">
        <v>4092</v>
      </c>
      <c r="I705" s="411">
        <v>4340</v>
      </c>
      <c r="J705" s="411">
        <v>4650</v>
      </c>
      <c r="K705" s="411">
        <v>4588</v>
      </c>
      <c r="L705" s="411">
        <v>3844</v>
      </c>
      <c r="M705" s="411">
        <v>3844</v>
      </c>
      <c r="N705" s="411">
        <v>3286</v>
      </c>
      <c r="O705" s="412">
        <v>2914</v>
      </c>
      <c r="P705" s="411">
        <f t="shared" si="200"/>
        <v>43591</v>
      </c>
      <c r="Q705" s="411">
        <f t="shared" si="201"/>
        <v>24965</v>
      </c>
      <c r="R705" s="411">
        <f t="shared" si="202"/>
        <v>7521.5862068965516</v>
      </c>
      <c r="S705" s="411">
        <f t="shared" si="203"/>
        <v>11104.413793103449</v>
      </c>
      <c r="T705" s="411">
        <v>0</v>
      </c>
      <c r="U705" s="411">
        <v>0</v>
      </c>
      <c r="V705" s="411">
        <v>0</v>
      </c>
      <c r="W705" s="411">
        <v>0</v>
      </c>
      <c r="X705" s="411">
        <v>0</v>
      </c>
      <c r="Y705" s="411">
        <v>0</v>
      </c>
      <c r="Z705" s="411">
        <v>0</v>
      </c>
      <c r="AA705" s="411">
        <v>0</v>
      </c>
      <c r="AB705" s="411">
        <v>0</v>
      </c>
      <c r="AC705" s="411">
        <v>0</v>
      </c>
      <c r="AD705" s="411">
        <v>0</v>
      </c>
      <c r="AE705" s="412">
        <v>0</v>
      </c>
      <c r="AF705" s="411">
        <f t="shared" si="204"/>
        <v>0</v>
      </c>
      <c r="AG705" s="411">
        <v>2547</v>
      </c>
      <c r="AH705" s="411">
        <v>2790</v>
      </c>
      <c r="AI705" s="411">
        <v>3162</v>
      </c>
      <c r="AJ705" s="411">
        <v>3534</v>
      </c>
      <c r="AK705" s="411">
        <v>4092</v>
      </c>
      <c r="AL705" s="411">
        <v>4340</v>
      </c>
      <c r="AM705" s="411">
        <v>4650</v>
      </c>
      <c r="AN705" s="411">
        <v>4588</v>
      </c>
      <c r="AO705" s="411">
        <v>3844</v>
      </c>
      <c r="AP705" s="411">
        <v>3844</v>
      </c>
      <c r="AQ705" s="411">
        <v>3286</v>
      </c>
      <c r="AR705" s="412">
        <v>2914</v>
      </c>
      <c r="AS705" s="411">
        <f t="shared" si="205"/>
        <v>43591</v>
      </c>
      <c r="AT705" s="411">
        <f t="shared" si="206"/>
        <v>24965</v>
      </c>
      <c r="AU705" s="411">
        <f t="shared" si="207"/>
        <v>7521.5862068965516</v>
      </c>
      <c r="AV705" s="411">
        <f t="shared" si="208"/>
        <v>11104.413793103449</v>
      </c>
      <c r="AW705" s="411">
        <v>0</v>
      </c>
      <c r="AX705" s="411">
        <v>0</v>
      </c>
      <c r="AY705" s="411">
        <v>0</v>
      </c>
      <c r="AZ705" s="411">
        <v>0</v>
      </c>
      <c r="BA705" s="411">
        <v>0</v>
      </c>
      <c r="BB705" s="411">
        <v>0</v>
      </c>
      <c r="BC705" s="411">
        <v>0</v>
      </c>
      <c r="BD705" s="411">
        <v>0</v>
      </c>
      <c r="BE705" s="411">
        <v>0</v>
      </c>
      <c r="BF705" s="411">
        <v>0</v>
      </c>
      <c r="BG705" s="411">
        <v>0</v>
      </c>
      <c r="BH705" s="412">
        <v>0</v>
      </c>
      <c r="BI705" s="411">
        <f t="shared" si="209"/>
        <v>0</v>
      </c>
      <c r="BJ705" s="411">
        <v>2547</v>
      </c>
      <c r="BK705" s="411">
        <v>2790</v>
      </c>
      <c r="BL705" s="411">
        <v>3162</v>
      </c>
      <c r="BM705" s="411">
        <v>3534</v>
      </c>
      <c r="BN705" s="411">
        <v>4092</v>
      </c>
      <c r="BO705" s="411">
        <v>4340</v>
      </c>
      <c r="BP705" s="411">
        <v>4650</v>
      </c>
      <c r="BQ705" s="411">
        <v>4588</v>
      </c>
      <c r="BR705" s="411">
        <v>3844</v>
      </c>
      <c r="BS705" s="411">
        <v>3844</v>
      </c>
      <c r="BT705" s="411">
        <v>3286</v>
      </c>
      <c r="BU705" s="412">
        <v>2914</v>
      </c>
      <c r="BV705" s="411">
        <f t="shared" si="210"/>
        <v>43591</v>
      </c>
      <c r="BW705" s="411">
        <v>0</v>
      </c>
      <c r="BX705" s="411">
        <v>0</v>
      </c>
      <c r="BY705" s="411">
        <v>0</v>
      </c>
      <c r="BZ705" s="411">
        <v>0</v>
      </c>
      <c r="CA705" s="411">
        <v>0</v>
      </c>
      <c r="CB705" s="411">
        <v>0</v>
      </c>
      <c r="CC705" s="411">
        <v>0</v>
      </c>
      <c r="CD705" s="411">
        <v>0</v>
      </c>
      <c r="CE705" s="411">
        <v>0</v>
      </c>
      <c r="CF705" s="411">
        <v>0</v>
      </c>
      <c r="CG705" s="411">
        <v>0</v>
      </c>
      <c r="CH705" s="412">
        <v>0</v>
      </c>
      <c r="CI705" s="411">
        <f t="shared" si="211"/>
        <v>0</v>
      </c>
      <c r="CJ705" s="411">
        <v>2547</v>
      </c>
      <c r="CK705" s="411">
        <v>2790</v>
      </c>
      <c r="CL705" s="411">
        <v>3162</v>
      </c>
      <c r="CM705" s="411">
        <v>3534</v>
      </c>
      <c r="CN705" s="411">
        <v>4092</v>
      </c>
      <c r="CO705" s="411">
        <v>4340</v>
      </c>
      <c r="CP705" s="411">
        <v>4650</v>
      </c>
      <c r="CQ705" s="411">
        <v>4588</v>
      </c>
      <c r="CR705" s="411">
        <v>3844</v>
      </c>
      <c r="CS705" s="411">
        <v>3844</v>
      </c>
      <c r="CT705" s="411">
        <v>3286</v>
      </c>
      <c r="CU705" s="412">
        <v>2914</v>
      </c>
      <c r="CV705" s="411">
        <f t="shared" si="212"/>
        <v>43591</v>
      </c>
      <c r="CW705" s="411">
        <v>-214.28888888888886</v>
      </c>
      <c r="CX705" s="411">
        <v>0</v>
      </c>
      <c r="CY705" s="411">
        <v>0</v>
      </c>
      <c r="CZ705" s="411">
        <v>0</v>
      </c>
      <c r="DA705" s="411">
        <v>0</v>
      </c>
      <c r="DB705" s="411">
        <v>0</v>
      </c>
      <c r="DC705" s="411">
        <v>0</v>
      </c>
      <c r="DD705" s="411">
        <v>0</v>
      </c>
      <c r="DE705" s="411">
        <v>0</v>
      </c>
      <c r="DF705" s="411">
        <v>0</v>
      </c>
      <c r="DG705" s="411">
        <v>0</v>
      </c>
      <c r="DH705" s="412">
        <v>0</v>
      </c>
      <c r="DI705" s="411">
        <f t="shared" si="213"/>
        <v>-214.28888888888886</v>
      </c>
      <c r="DJ705" s="411">
        <v>2332.7111111111112</v>
      </c>
      <c r="DK705" s="411">
        <v>2790</v>
      </c>
      <c r="DL705" s="411">
        <v>3162</v>
      </c>
      <c r="DM705" s="411">
        <v>3534</v>
      </c>
      <c r="DN705" s="411">
        <v>4092</v>
      </c>
      <c r="DO705" s="411">
        <v>4340</v>
      </c>
      <c r="DP705" s="411">
        <v>4650</v>
      </c>
      <c r="DQ705" s="411">
        <v>4588</v>
      </c>
      <c r="DR705" s="411">
        <v>3844</v>
      </c>
      <c r="DS705" s="411">
        <v>3844</v>
      </c>
      <c r="DT705" s="411">
        <v>3286</v>
      </c>
      <c r="DU705" s="412">
        <v>2914</v>
      </c>
      <c r="DV705" s="411">
        <f t="shared" si="214"/>
        <v>43376.711111111115</v>
      </c>
      <c r="DW705" s="412">
        <v>2332.7111111111112</v>
      </c>
      <c r="DX705" s="412">
        <v>2790</v>
      </c>
      <c r="DY705" s="412">
        <v>3162</v>
      </c>
      <c r="DZ705" s="412">
        <v>3534</v>
      </c>
      <c r="EA705" s="412">
        <v>4092</v>
      </c>
      <c r="EB705" s="412">
        <v>4340</v>
      </c>
      <c r="EC705" s="412">
        <v>4650</v>
      </c>
      <c r="ED705" s="412">
        <v>4588</v>
      </c>
      <c r="EE705" s="412">
        <v>3844</v>
      </c>
      <c r="EF705" s="412">
        <v>3844</v>
      </c>
      <c r="EG705" s="412">
        <v>3286</v>
      </c>
      <c r="EH705" s="412">
        <v>2914</v>
      </c>
      <c r="EI705" s="411">
        <f t="shared" si="215"/>
        <v>43376.711111111115</v>
      </c>
      <c r="EK705" s="411">
        <f t="shared" si="216"/>
        <v>43376.711111111108</v>
      </c>
      <c r="EL705" s="7">
        <f t="shared" si="217"/>
        <v>0</v>
      </c>
    </row>
    <row r="706" spans="1:142">
      <c r="A706" s="365" t="str">
        <f t="shared" si="199"/>
        <v xml:space="preserve"> 122</v>
      </c>
      <c r="B706" s="370" t="s">
        <v>959</v>
      </c>
      <c r="C706" s="370" t="s">
        <v>920</v>
      </c>
      <c r="D706" s="411">
        <v>2547</v>
      </c>
      <c r="E706" s="411">
        <v>2790</v>
      </c>
      <c r="F706" s="411">
        <v>3162</v>
      </c>
      <c r="G706" s="411">
        <v>3534</v>
      </c>
      <c r="H706" s="411">
        <v>4092</v>
      </c>
      <c r="I706" s="411">
        <v>4340</v>
      </c>
      <c r="J706" s="411">
        <v>4650</v>
      </c>
      <c r="K706" s="411">
        <v>4588</v>
      </c>
      <c r="L706" s="411">
        <v>3844</v>
      </c>
      <c r="M706" s="411">
        <v>3844</v>
      </c>
      <c r="N706" s="411">
        <v>3286</v>
      </c>
      <c r="O706" s="412">
        <v>2914</v>
      </c>
      <c r="P706" s="411">
        <f t="shared" si="200"/>
        <v>43591</v>
      </c>
      <c r="Q706" s="411">
        <f t="shared" si="201"/>
        <v>24965</v>
      </c>
      <c r="R706" s="411">
        <f t="shared" si="202"/>
        <v>7521.5862068965516</v>
      </c>
      <c r="S706" s="411">
        <f t="shared" si="203"/>
        <v>11104.413793103449</v>
      </c>
      <c r="T706" s="411">
        <v>0</v>
      </c>
      <c r="U706" s="411">
        <v>0</v>
      </c>
      <c r="V706" s="411">
        <v>0</v>
      </c>
      <c r="W706" s="411">
        <v>0</v>
      </c>
      <c r="X706" s="411">
        <v>0</v>
      </c>
      <c r="Y706" s="411">
        <v>0</v>
      </c>
      <c r="Z706" s="411">
        <v>0</v>
      </c>
      <c r="AA706" s="411">
        <v>0</v>
      </c>
      <c r="AB706" s="411">
        <v>0</v>
      </c>
      <c r="AC706" s="411">
        <v>0</v>
      </c>
      <c r="AD706" s="411">
        <v>0</v>
      </c>
      <c r="AE706" s="412">
        <v>0</v>
      </c>
      <c r="AF706" s="411">
        <f t="shared" si="204"/>
        <v>0</v>
      </c>
      <c r="AG706" s="411">
        <v>2547</v>
      </c>
      <c r="AH706" s="411">
        <v>2790</v>
      </c>
      <c r="AI706" s="411">
        <v>3162</v>
      </c>
      <c r="AJ706" s="411">
        <v>3534</v>
      </c>
      <c r="AK706" s="411">
        <v>4092</v>
      </c>
      <c r="AL706" s="411">
        <v>4340</v>
      </c>
      <c r="AM706" s="411">
        <v>4650</v>
      </c>
      <c r="AN706" s="411">
        <v>4588</v>
      </c>
      <c r="AO706" s="411">
        <v>3844</v>
      </c>
      <c r="AP706" s="411">
        <v>3844</v>
      </c>
      <c r="AQ706" s="411">
        <v>3286</v>
      </c>
      <c r="AR706" s="412">
        <v>2914</v>
      </c>
      <c r="AS706" s="411">
        <f t="shared" si="205"/>
        <v>43591</v>
      </c>
      <c r="AT706" s="411">
        <f t="shared" si="206"/>
        <v>24965</v>
      </c>
      <c r="AU706" s="411">
        <f t="shared" si="207"/>
        <v>7521.5862068965516</v>
      </c>
      <c r="AV706" s="411">
        <f t="shared" si="208"/>
        <v>11104.413793103449</v>
      </c>
      <c r="AW706" s="411">
        <v>0</v>
      </c>
      <c r="AX706" s="411">
        <v>0</v>
      </c>
      <c r="AY706" s="411">
        <v>0</v>
      </c>
      <c r="AZ706" s="411">
        <v>0</v>
      </c>
      <c r="BA706" s="411">
        <v>0</v>
      </c>
      <c r="BB706" s="411">
        <v>0</v>
      </c>
      <c r="BC706" s="411">
        <v>0</v>
      </c>
      <c r="BD706" s="411">
        <v>0</v>
      </c>
      <c r="BE706" s="411">
        <v>0</v>
      </c>
      <c r="BF706" s="411">
        <v>0</v>
      </c>
      <c r="BG706" s="411">
        <v>0</v>
      </c>
      <c r="BH706" s="412">
        <v>0</v>
      </c>
      <c r="BI706" s="411">
        <f t="shared" si="209"/>
        <v>0</v>
      </c>
      <c r="BJ706" s="411">
        <v>2547</v>
      </c>
      <c r="BK706" s="411">
        <v>2790</v>
      </c>
      <c r="BL706" s="411">
        <v>3162</v>
      </c>
      <c r="BM706" s="411">
        <v>3534</v>
      </c>
      <c r="BN706" s="411">
        <v>4092</v>
      </c>
      <c r="BO706" s="411">
        <v>4340</v>
      </c>
      <c r="BP706" s="411">
        <v>4650</v>
      </c>
      <c r="BQ706" s="411">
        <v>4588</v>
      </c>
      <c r="BR706" s="411">
        <v>3844</v>
      </c>
      <c r="BS706" s="411">
        <v>3844</v>
      </c>
      <c r="BT706" s="411">
        <v>3286</v>
      </c>
      <c r="BU706" s="412">
        <v>2914</v>
      </c>
      <c r="BV706" s="411">
        <f t="shared" si="210"/>
        <v>43591</v>
      </c>
      <c r="BW706" s="411">
        <v>0</v>
      </c>
      <c r="BX706" s="411">
        <v>0</v>
      </c>
      <c r="BY706" s="411">
        <v>0</v>
      </c>
      <c r="BZ706" s="411">
        <v>0</v>
      </c>
      <c r="CA706" s="411">
        <v>0</v>
      </c>
      <c r="CB706" s="411">
        <v>0</v>
      </c>
      <c r="CC706" s="411">
        <v>0</v>
      </c>
      <c r="CD706" s="411">
        <v>0</v>
      </c>
      <c r="CE706" s="411">
        <v>0</v>
      </c>
      <c r="CF706" s="411">
        <v>0</v>
      </c>
      <c r="CG706" s="411">
        <v>0</v>
      </c>
      <c r="CH706" s="412">
        <v>0</v>
      </c>
      <c r="CI706" s="411">
        <f t="shared" si="211"/>
        <v>0</v>
      </c>
      <c r="CJ706" s="411">
        <v>2547</v>
      </c>
      <c r="CK706" s="411">
        <v>2790</v>
      </c>
      <c r="CL706" s="411">
        <v>3162</v>
      </c>
      <c r="CM706" s="411">
        <v>3534</v>
      </c>
      <c r="CN706" s="411">
        <v>4092</v>
      </c>
      <c r="CO706" s="411">
        <v>4340</v>
      </c>
      <c r="CP706" s="411">
        <v>4650</v>
      </c>
      <c r="CQ706" s="411">
        <v>4588</v>
      </c>
      <c r="CR706" s="411">
        <v>3844</v>
      </c>
      <c r="CS706" s="411">
        <v>3844</v>
      </c>
      <c r="CT706" s="411">
        <v>3286</v>
      </c>
      <c r="CU706" s="412">
        <v>2914</v>
      </c>
      <c r="CV706" s="411">
        <f t="shared" si="212"/>
        <v>43591</v>
      </c>
      <c r="CW706" s="411">
        <v>-214.28888888888886</v>
      </c>
      <c r="CX706" s="411">
        <v>0</v>
      </c>
      <c r="CY706" s="411">
        <v>0</v>
      </c>
      <c r="CZ706" s="411">
        <v>0</v>
      </c>
      <c r="DA706" s="411">
        <v>0</v>
      </c>
      <c r="DB706" s="411">
        <v>0</v>
      </c>
      <c r="DC706" s="411">
        <v>0</v>
      </c>
      <c r="DD706" s="411">
        <v>0</v>
      </c>
      <c r="DE706" s="411">
        <v>0</v>
      </c>
      <c r="DF706" s="411">
        <v>0</v>
      </c>
      <c r="DG706" s="411">
        <v>0</v>
      </c>
      <c r="DH706" s="412">
        <v>0</v>
      </c>
      <c r="DI706" s="411">
        <f t="shared" si="213"/>
        <v>-214.28888888888886</v>
      </c>
      <c r="DJ706" s="411">
        <v>2332.7111111111112</v>
      </c>
      <c r="DK706" s="411">
        <v>2790</v>
      </c>
      <c r="DL706" s="411">
        <v>3162</v>
      </c>
      <c r="DM706" s="411">
        <v>3534</v>
      </c>
      <c r="DN706" s="411">
        <v>4092</v>
      </c>
      <c r="DO706" s="411">
        <v>4340</v>
      </c>
      <c r="DP706" s="411">
        <v>4650</v>
      </c>
      <c r="DQ706" s="411">
        <v>4588</v>
      </c>
      <c r="DR706" s="411">
        <v>3844</v>
      </c>
      <c r="DS706" s="411">
        <v>3844</v>
      </c>
      <c r="DT706" s="411">
        <v>3286</v>
      </c>
      <c r="DU706" s="412">
        <v>2914</v>
      </c>
      <c r="DV706" s="411">
        <f t="shared" si="214"/>
        <v>43376.711111111115</v>
      </c>
      <c r="DW706" s="412">
        <v>2332.7111111111112</v>
      </c>
      <c r="DX706" s="412">
        <v>2790</v>
      </c>
      <c r="DY706" s="412">
        <v>3162</v>
      </c>
      <c r="DZ706" s="412">
        <v>3534</v>
      </c>
      <c r="EA706" s="412">
        <v>4092</v>
      </c>
      <c r="EB706" s="412">
        <v>4340</v>
      </c>
      <c r="EC706" s="412">
        <v>4650</v>
      </c>
      <c r="ED706" s="412">
        <v>4588</v>
      </c>
      <c r="EE706" s="412">
        <v>3844</v>
      </c>
      <c r="EF706" s="412">
        <v>3844</v>
      </c>
      <c r="EG706" s="412">
        <v>3286</v>
      </c>
      <c r="EH706" s="412">
        <v>2914</v>
      </c>
      <c r="EI706" s="411">
        <f t="shared" si="215"/>
        <v>43376.711111111115</v>
      </c>
      <c r="EK706" s="411">
        <f t="shared" si="216"/>
        <v>43376.711111111108</v>
      </c>
      <c r="EL706" s="7">
        <f t="shared" si="217"/>
        <v>0</v>
      </c>
    </row>
    <row r="707" spans="1:142">
      <c r="A707" s="365" t="str">
        <f t="shared" ref="A707:A770" si="218">MID(B707,FIND("-",B707) +1,4)</f>
        <v xml:space="preserve"> 122</v>
      </c>
      <c r="B707" s="370" t="s">
        <v>959</v>
      </c>
      <c r="C707" s="370" t="s">
        <v>944</v>
      </c>
      <c r="D707" s="411">
        <v>60.613800000000005</v>
      </c>
      <c r="E707" s="411">
        <v>62</v>
      </c>
      <c r="F707" s="411">
        <v>62</v>
      </c>
      <c r="G707" s="411">
        <v>62</v>
      </c>
      <c r="H707" s="411">
        <v>62</v>
      </c>
      <c r="I707" s="411">
        <v>62</v>
      </c>
      <c r="J707" s="411">
        <v>62</v>
      </c>
      <c r="K707" s="411">
        <v>62</v>
      </c>
      <c r="L707" s="411">
        <v>62</v>
      </c>
      <c r="M707" s="411">
        <v>62</v>
      </c>
      <c r="N707" s="411">
        <v>62</v>
      </c>
      <c r="O707" s="412">
        <v>62</v>
      </c>
      <c r="P707" s="411">
        <f t="shared" si="200"/>
        <v>742.61379999999997</v>
      </c>
      <c r="Q707" s="411">
        <f t="shared" si="201"/>
        <v>430.61379999999997</v>
      </c>
      <c r="R707" s="411">
        <f t="shared" si="202"/>
        <v>108.89655172413794</v>
      </c>
      <c r="S707" s="411">
        <f t="shared" si="203"/>
        <v>203.10344827586206</v>
      </c>
      <c r="T707" s="411">
        <v>0</v>
      </c>
      <c r="U707" s="411">
        <v>0</v>
      </c>
      <c r="V707" s="411">
        <v>0</v>
      </c>
      <c r="W707" s="411">
        <v>0</v>
      </c>
      <c r="X707" s="411">
        <v>0</v>
      </c>
      <c r="Y707" s="411">
        <v>0</v>
      </c>
      <c r="Z707" s="411">
        <v>0</v>
      </c>
      <c r="AA707" s="411">
        <v>0</v>
      </c>
      <c r="AB707" s="411">
        <v>0</v>
      </c>
      <c r="AC707" s="411">
        <v>0</v>
      </c>
      <c r="AD707" s="411">
        <v>0</v>
      </c>
      <c r="AE707" s="412">
        <v>0</v>
      </c>
      <c r="AF707" s="411">
        <f t="shared" si="204"/>
        <v>0</v>
      </c>
      <c r="AG707" s="411">
        <v>60.613800000000005</v>
      </c>
      <c r="AH707" s="411">
        <v>62</v>
      </c>
      <c r="AI707" s="411">
        <v>62</v>
      </c>
      <c r="AJ707" s="411">
        <v>62</v>
      </c>
      <c r="AK707" s="411">
        <v>62</v>
      </c>
      <c r="AL707" s="411">
        <v>62</v>
      </c>
      <c r="AM707" s="411">
        <v>62</v>
      </c>
      <c r="AN707" s="411">
        <v>62</v>
      </c>
      <c r="AO707" s="411">
        <v>62</v>
      </c>
      <c r="AP707" s="411">
        <v>62</v>
      </c>
      <c r="AQ707" s="411">
        <v>62</v>
      </c>
      <c r="AR707" s="412">
        <v>62</v>
      </c>
      <c r="AS707" s="411">
        <f t="shared" si="205"/>
        <v>742.61379999999997</v>
      </c>
      <c r="AT707" s="411">
        <f t="shared" si="206"/>
        <v>430.61379999999997</v>
      </c>
      <c r="AU707" s="411">
        <f t="shared" si="207"/>
        <v>108.89655172413794</v>
      </c>
      <c r="AV707" s="411">
        <f t="shared" si="208"/>
        <v>203.10344827586206</v>
      </c>
      <c r="AW707" s="411">
        <v>0</v>
      </c>
      <c r="AX707" s="411">
        <v>0</v>
      </c>
      <c r="AY707" s="411">
        <v>0</v>
      </c>
      <c r="AZ707" s="411">
        <v>0</v>
      </c>
      <c r="BA707" s="411">
        <v>0</v>
      </c>
      <c r="BB707" s="411">
        <v>0</v>
      </c>
      <c r="BC707" s="411">
        <v>0</v>
      </c>
      <c r="BD707" s="411">
        <v>0</v>
      </c>
      <c r="BE707" s="411">
        <v>0</v>
      </c>
      <c r="BF707" s="411">
        <v>0</v>
      </c>
      <c r="BG707" s="411">
        <v>0</v>
      </c>
      <c r="BH707" s="412">
        <v>0</v>
      </c>
      <c r="BI707" s="411">
        <f t="shared" si="209"/>
        <v>0</v>
      </c>
      <c r="BJ707" s="411">
        <v>60.613800000000005</v>
      </c>
      <c r="BK707" s="411">
        <v>62</v>
      </c>
      <c r="BL707" s="411">
        <v>62</v>
      </c>
      <c r="BM707" s="411">
        <v>62</v>
      </c>
      <c r="BN707" s="411">
        <v>62</v>
      </c>
      <c r="BO707" s="411">
        <v>62</v>
      </c>
      <c r="BP707" s="411">
        <v>62</v>
      </c>
      <c r="BQ707" s="411">
        <v>62</v>
      </c>
      <c r="BR707" s="411">
        <v>62</v>
      </c>
      <c r="BS707" s="411">
        <v>62</v>
      </c>
      <c r="BT707" s="411">
        <v>62</v>
      </c>
      <c r="BU707" s="412">
        <v>62</v>
      </c>
      <c r="BV707" s="411">
        <f t="shared" si="210"/>
        <v>742.61379999999997</v>
      </c>
      <c r="BW707" s="411">
        <v>0</v>
      </c>
      <c r="BX707" s="411">
        <v>0</v>
      </c>
      <c r="BY707" s="411">
        <v>0</v>
      </c>
      <c r="BZ707" s="411">
        <v>0</v>
      </c>
      <c r="CA707" s="411">
        <v>0</v>
      </c>
      <c r="CB707" s="411">
        <v>0</v>
      </c>
      <c r="CC707" s="411">
        <v>0</v>
      </c>
      <c r="CD707" s="411">
        <v>0</v>
      </c>
      <c r="CE707" s="411">
        <v>0</v>
      </c>
      <c r="CF707" s="411">
        <v>0</v>
      </c>
      <c r="CG707" s="411">
        <v>0</v>
      </c>
      <c r="CH707" s="412">
        <v>0</v>
      </c>
      <c r="CI707" s="411">
        <f t="shared" si="211"/>
        <v>0</v>
      </c>
      <c r="CJ707" s="411">
        <v>60.613800000000005</v>
      </c>
      <c r="CK707" s="411">
        <v>62</v>
      </c>
      <c r="CL707" s="411">
        <v>62</v>
      </c>
      <c r="CM707" s="411">
        <v>62</v>
      </c>
      <c r="CN707" s="411">
        <v>62</v>
      </c>
      <c r="CO707" s="411">
        <v>62</v>
      </c>
      <c r="CP707" s="411">
        <v>62</v>
      </c>
      <c r="CQ707" s="411">
        <v>62</v>
      </c>
      <c r="CR707" s="411">
        <v>62</v>
      </c>
      <c r="CS707" s="411">
        <v>62</v>
      </c>
      <c r="CT707" s="411">
        <v>62</v>
      </c>
      <c r="CU707" s="412">
        <v>62</v>
      </c>
      <c r="CV707" s="411">
        <f t="shared" si="212"/>
        <v>742.61379999999997</v>
      </c>
      <c r="CW707" s="411">
        <v>-5.1029911111111073</v>
      </c>
      <c r="CX707" s="411">
        <v>0</v>
      </c>
      <c r="CY707" s="411">
        <v>0</v>
      </c>
      <c r="CZ707" s="411">
        <v>0</v>
      </c>
      <c r="DA707" s="411">
        <v>0</v>
      </c>
      <c r="DB707" s="411">
        <v>0</v>
      </c>
      <c r="DC707" s="411">
        <v>0</v>
      </c>
      <c r="DD707" s="411">
        <v>0</v>
      </c>
      <c r="DE707" s="411">
        <v>0</v>
      </c>
      <c r="DF707" s="411">
        <v>0</v>
      </c>
      <c r="DG707" s="411">
        <v>0</v>
      </c>
      <c r="DH707" s="412">
        <v>0</v>
      </c>
      <c r="DI707" s="411">
        <f t="shared" si="213"/>
        <v>-5.1029911111111073</v>
      </c>
      <c r="DJ707" s="411">
        <v>55.510808888888896</v>
      </c>
      <c r="DK707" s="411">
        <v>62</v>
      </c>
      <c r="DL707" s="411">
        <v>62</v>
      </c>
      <c r="DM707" s="411">
        <v>62</v>
      </c>
      <c r="DN707" s="411">
        <v>62</v>
      </c>
      <c r="DO707" s="411">
        <v>62</v>
      </c>
      <c r="DP707" s="411">
        <v>62</v>
      </c>
      <c r="DQ707" s="411">
        <v>62</v>
      </c>
      <c r="DR707" s="411">
        <v>62</v>
      </c>
      <c r="DS707" s="411">
        <v>62</v>
      </c>
      <c r="DT707" s="411">
        <v>62</v>
      </c>
      <c r="DU707" s="412">
        <v>62</v>
      </c>
      <c r="DV707" s="411">
        <f t="shared" si="214"/>
        <v>737.51080888888896</v>
      </c>
      <c r="DW707" s="412">
        <v>55.510808888888896</v>
      </c>
      <c r="DX707" s="412">
        <v>62</v>
      </c>
      <c r="DY707" s="412">
        <v>62</v>
      </c>
      <c r="DZ707" s="412">
        <v>62</v>
      </c>
      <c r="EA707" s="412">
        <v>62</v>
      </c>
      <c r="EB707" s="412">
        <v>62</v>
      </c>
      <c r="EC707" s="412">
        <v>62</v>
      </c>
      <c r="ED707" s="412">
        <v>62</v>
      </c>
      <c r="EE707" s="412">
        <v>62</v>
      </c>
      <c r="EF707" s="412">
        <v>62</v>
      </c>
      <c r="EG707" s="412">
        <v>62</v>
      </c>
      <c r="EH707" s="412">
        <v>62</v>
      </c>
      <c r="EI707" s="411">
        <f t="shared" si="215"/>
        <v>737.51080888888896</v>
      </c>
      <c r="EK707" s="411">
        <f t="shared" si="216"/>
        <v>737.51080888888885</v>
      </c>
      <c r="EL707" s="7">
        <f t="shared" si="217"/>
        <v>0</v>
      </c>
    </row>
    <row r="708" spans="1:142">
      <c r="A708" s="365" t="str">
        <f t="shared" si="218"/>
        <v xml:space="preserve"> 122</v>
      </c>
      <c r="B708" s="370" t="s">
        <v>959</v>
      </c>
      <c r="C708" s="370" t="s">
        <v>945</v>
      </c>
      <c r="D708" s="411">
        <v>2547</v>
      </c>
      <c r="E708" s="411">
        <v>2790</v>
      </c>
      <c r="F708" s="411">
        <v>3162</v>
      </c>
      <c r="G708" s="411">
        <v>3534</v>
      </c>
      <c r="H708" s="411">
        <v>4092</v>
      </c>
      <c r="I708" s="411">
        <v>4340</v>
      </c>
      <c r="J708" s="411">
        <v>4650</v>
      </c>
      <c r="K708" s="411">
        <v>4588</v>
      </c>
      <c r="L708" s="411">
        <v>3844</v>
      </c>
      <c r="M708" s="411">
        <v>3844</v>
      </c>
      <c r="N708" s="411">
        <v>3286</v>
      </c>
      <c r="O708" s="412">
        <v>2914</v>
      </c>
      <c r="P708" s="411">
        <f t="shared" ref="P708:P771" si="219">SUM(D708:O708)</f>
        <v>43591</v>
      </c>
      <c r="Q708" s="411">
        <f t="shared" ref="Q708:Q771" si="220">SUM(D708:I708)+((30/31)*J708)</f>
        <v>24965</v>
      </c>
      <c r="R708" s="411">
        <f t="shared" ref="R708:R771" si="221">((1/31)*J708)+K708+((21/29*L708))</f>
        <v>7521.5862068965516</v>
      </c>
      <c r="S708" s="411">
        <f t="shared" ref="S708:S771" si="222">((8/29)*L708)+SUM(M708:O708)</f>
        <v>11104.413793103449</v>
      </c>
      <c r="T708" s="411">
        <v>0</v>
      </c>
      <c r="U708" s="411">
        <v>0</v>
      </c>
      <c r="V708" s="411">
        <v>0</v>
      </c>
      <c r="W708" s="411">
        <v>0</v>
      </c>
      <c r="X708" s="411">
        <v>0</v>
      </c>
      <c r="Y708" s="411">
        <v>0</v>
      </c>
      <c r="Z708" s="411">
        <v>0</v>
      </c>
      <c r="AA708" s="411">
        <v>0</v>
      </c>
      <c r="AB708" s="411">
        <v>0</v>
      </c>
      <c r="AC708" s="411">
        <v>0</v>
      </c>
      <c r="AD708" s="411">
        <v>0</v>
      </c>
      <c r="AE708" s="412">
        <v>0</v>
      </c>
      <c r="AF708" s="411">
        <f t="shared" ref="AF708:AF771" si="223">SUM(T708:AE708)</f>
        <v>0</v>
      </c>
      <c r="AG708" s="411">
        <v>2547</v>
      </c>
      <c r="AH708" s="411">
        <v>2790</v>
      </c>
      <c r="AI708" s="411">
        <v>3162</v>
      </c>
      <c r="AJ708" s="411">
        <v>3534</v>
      </c>
      <c r="AK708" s="411">
        <v>4092</v>
      </c>
      <c r="AL708" s="411">
        <v>4340</v>
      </c>
      <c r="AM708" s="411">
        <v>4650</v>
      </c>
      <c r="AN708" s="411">
        <v>4588</v>
      </c>
      <c r="AO708" s="411">
        <v>3844</v>
      </c>
      <c r="AP708" s="411">
        <v>3844</v>
      </c>
      <c r="AQ708" s="411">
        <v>3286</v>
      </c>
      <c r="AR708" s="412">
        <v>2914</v>
      </c>
      <c r="AS708" s="411">
        <f t="shared" ref="AS708:AS771" si="224">SUM(AG708:AR708)</f>
        <v>43591</v>
      </c>
      <c r="AT708" s="411">
        <f t="shared" ref="AT708:AT771" si="225">SUM(AG708:AL708)+((30/31)*AM708)</f>
        <v>24965</v>
      </c>
      <c r="AU708" s="411">
        <f t="shared" ref="AU708:AU771" si="226">((1/31)*AM708)+AN708+((21/29*AO708))</f>
        <v>7521.5862068965516</v>
      </c>
      <c r="AV708" s="411">
        <f t="shared" ref="AV708:AV771" si="227">((8/29)*AO708)+SUM(AP708:AR708)</f>
        <v>11104.413793103449</v>
      </c>
      <c r="AW708" s="411">
        <v>0</v>
      </c>
      <c r="AX708" s="411">
        <v>0</v>
      </c>
      <c r="AY708" s="411">
        <v>0</v>
      </c>
      <c r="AZ708" s="411">
        <v>0</v>
      </c>
      <c r="BA708" s="411">
        <v>0</v>
      </c>
      <c r="BB708" s="411">
        <v>0</v>
      </c>
      <c r="BC708" s="411">
        <v>0</v>
      </c>
      <c r="BD708" s="411">
        <v>0</v>
      </c>
      <c r="BE708" s="411">
        <v>0</v>
      </c>
      <c r="BF708" s="411">
        <v>0</v>
      </c>
      <c r="BG708" s="411">
        <v>0</v>
      </c>
      <c r="BH708" s="412">
        <v>0</v>
      </c>
      <c r="BI708" s="411">
        <f t="shared" ref="BI708:BI771" si="228">SUM(AW708:BH708)</f>
        <v>0</v>
      </c>
      <c r="BJ708" s="411">
        <v>2547</v>
      </c>
      <c r="BK708" s="411">
        <v>2790</v>
      </c>
      <c r="BL708" s="411">
        <v>3162</v>
      </c>
      <c r="BM708" s="411">
        <v>3534</v>
      </c>
      <c r="BN708" s="411">
        <v>4092</v>
      </c>
      <c r="BO708" s="411">
        <v>4340</v>
      </c>
      <c r="BP708" s="411">
        <v>4650</v>
      </c>
      <c r="BQ708" s="411">
        <v>4588</v>
      </c>
      <c r="BR708" s="411">
        <v>3844</v>
      </c>
      <c r="BS708" s="411">
        <v>3844</v>
      </c>
      <c r="BT708" s="411">
        <v>3286</v>
      </c>
      <c r="BU708" s="412">
        <v>2914</v>
      </c>
      <c r="BV708" s="411">
        <f t="shared" ref="BV708:BV771" si="229">SUM(BJ708:BU708)</f>
        <v>43591</v>
      </c>
      <c r="BW708" s="411">
        <v>0</v>
      </c>
      <c r="BX708" s="411">
        <v>0</v>
      </c>
      <c r="BY708" s="411">
        <v>0</v>
      </c>
      <c r="BZ708" s="411">
        <v>0</v>
      </c>
      <c r="CA708" s="411">
        <v>0</v>
      </c>
      <c r="CB708" s="411">
        <v>0</v>
      </c>
      <c r="CC708" s="411">
        <v>0</v>
      </c>
      <c r="CD708" s="411">
        <v>0</v>
      </c>
      <c r="CE708" s="411">
        <v>0</v>
      </c>
      <c r="CF708" s="411">
        <v>0</v>
      </c>
      <c r="CG708" s="411">
        <v>0</v>
      </c>
      <c r="CH708" s="412">
        <v>0</v>
      </c>
      <c r="CI708" s="411">
        <f t="shared" ref="CI708:CI771" si="230">SUM(BW708:CH708)</f>
        <v>0</v>
      </c>
      <c r="CJ708" s="411">
        <v>2547</v>
      </c>
      <c r="CK708" s="411">
        <v>2790</v>
      </c>
      <c r="CL708" s="411">
        <v>3162</v>
      </c>
      <c r="CM708" s="411">
        <v>3534</v>
      </c>
      <c r="CN708" s="411">
        <v>4092</v>
      </c>
      <c r="CO708" s="411">
        <v>4340</v>
      </c>
      <c r="CP708" s="411">
        <v>4650</v>
      </c>
      <c r="CQ708" s="411">
        <v>4588</v>
      </c>
      <c r="CR708" s="411">
        <v>3844</v>
      </c>
      <c r="CS708" s="411">
        <v>3844</v>
      </c>
      <c r="CT708" s="411">
        <v>3286</v>
      </c>
      <c r="CU708" s="412">
        <v>2914</v>
      </c>
      <c r="CV708" s="411">
        <f t="shared" ref="CV708:CV771" si="231">SUM(CJ708:CU708)</f>
        <v>43591</v>
      </c>
      <c r="CW708" s="411">
        <v>-214.28888888888889</v>
      </c>
      <c r="CX708" s="411">
        <v>0</v>
      </c>
      <c r="CY708" s="411">
        <v>0</v>
      </c>
      <c r="CZ708" s="411">
        <v>0</v>
      </c>
      <c r="DA708" s="411">
        <v>0</v>
      </c>
      <c r="DB708" s="411">
        <v>0</v>
      </c>
      <c r="DC708" s="411">
        <v>0</v>
      </c>
      <c r="DD708" s="411">
        <v>0</v>
      </c>
      <c r="DE708" s="411">
        <v>0</v>
      </c>
      <c r="DF708" s="411">
        <v>0</v>
      </c>
      <c r="DG708" s="411">
        <v>0</v>
      </c>
      <c r="DH708" s="412">
        <v>0</v>
      </c>
      <c r="DI708" s="411">
        <f t="shared" ref="DI708:DI771" si="232">SUM(CW708:DH708)</f>
        <v>-214.28888888888889</v>
      </c>
      <c r="DJ708" s="411">
        <v>2332.7111111111112</v>
      </c>
      <c r="DK708" s="411">
        <v>2790</v>
      </c>
      <c r="DL708" s="411">
        <v>3162</v>
      </c>
      <c r="DM708" s="411">
        <v>3534</v>
      </c>
      <c r="DN708" s="411">
        <v>4092</v>
      </c>
      <c r="DO708" s="411">
        <v>4340</v>
      </c>
      <c r="DP708" s="411">
        <v>4650</v>
      </c>
      <c r="DQ708" s="411">
        <v>4588</v>
      </c>
      <c r="DR708" s="411">
        <v>3844</v>
      </c>
      <c r="DS708" s="411">
        <v>3844</v>
      </c>
      <c r="DT708" s="411">
        <v>3286</v>
      </c>
      <c r="DU708" s="412">
        <v>2914</v>
      </c>
      <c r="DV708" s="411">
        <f t="shared" ref="DV708:DV771" si="233">SUM(DJ708:DU708)</f>
        <v>43376.711111111115</v>
      </c>
      <c r="DW708" s="412">
        <v>2332.7111111111112</v>
      </c>
      <c r="DX708" s="412">
        <v>2790</v>
      </c>
      <c r="DY708" s="412">
        <v>3162</v>
      </c>
      <c r="DZ708" s="412">
        <v>3534</v>
      </c>
      <c r="EA708" s="412">
        <v>4092</v>
      </c>
      <c r="EB708" s="412">
        <v>4340</v>
      </c>
      <c r="EC708" s="412">
        <v>4650</v>
      </c>
      <c r="ED708" s="412">
        <v>4588</v>
      </c>
      <c r="EE708" s="412">
        <v>3844</v>
      </c>
      <c r="EF708" s="412">
        <v>3844</v>
      </c>
      <c r="EG708" s="412">
        <v>3286</v>
      </c>
      <c r="EH708" s="412">
        <v>2914</v>
      </c>
      <c r="EI708" s="411">
        <f t="shared" ref="EI708:EI771" si="234">SUM(DW708:EH708)</f>
        <v>43376.711111111115</v>
      </c>
      <c r="EK708" s="411">
        <f t="shared" ref="EK708:EK771" si="235">P708+AF708+BI708+CI708+DI708</f>
        <v>43376.711111111108</v>
      </c>
      <c r="EL708" s="7">
        <f t="shared" ref="EL708:EL771" si="236">EI708-EK708</f>
        <v>0</v>
      </c>
    </row>
    <row r="709" spans="1:142">
      <c r="A709" s="365" t="str">
        <f t="shared" si="218"/>
        <v xml:space="preserve"> 122</v>
      </c>
      <c r="B709" s="370" t="s">
        <v>959</v>
      </c>
      <c r="C709" s="370" t="s">
        <v>1188</v>
      </c>
      <c r="D709" s="411">
        <v>2</v>
      </c>
      <c r="E709" s="411">
        <v>0</v>
      </c>
      <c r="F709" s="411">
        <v>0</v>
      </c>
      <c r="G709" s="411">
        <v>0</v>
      </c>
      <c r="H709" s="411">
        <v>0</v>
      </c>
      <c r="I709" s="411">
        <v>0</v>
      </c>
      <c r="J709" s="411">
        <v>0</v>
      </c>
      <c r="K709" s="411">
        <v>0</v>
      </c>
      <c r="L709" s="411">
        <v>0</v>
      </c>
      <c r="M709" s="411">
        <v>0</v>
      </c>
      <c r="N709" s="411">
        <v>0</v>
      </c>
      <c r="O709" s="412">
        <v>0</v>
      </c>
      <c r="P709" s="411">
        <f t="shared" si="219"/>
        <v>2</v>
      </c>
      <c r="Q709" s="411">
        <f t="shared" si="220"/>
        <v>2</v>
      </c>
      <c r="R709" s="411">
        <f t="shared" si="221"/>
        <v>0</v>
      </c>
      <c r="S709" s="411">
        <f t="shared" si="222"/>
        <v>0</v>
      </c>
      <c r="T709" s="411">
        <v>0</v>
      </c>
      <c r="U709" s="411">
        <v>0</v>
      </c>
      <c r="V709" s="411">
        <v>0</v>
      </c>
      <c r="W709" s="411">
        <v>0</v>
      </c>
      <c r="X709" s="411">
        <v>0</v>
      </c>
      <c r="Y709" s="411">
        <v>0</v>
      </c>
      <c r="Z709" s="411">
        <v>0</v>
      </c>
      <c r="AA709" s="411">
        <v>0</v>
      </c>
      <c r="AB709" s="411">
        <v>0</v>
      </c>
      <c r="AC709" s="411">
        <v>0</v>
      </c>
      <c r="AD709" s="411">
        <v>0</v>
      </c>
      <c r="AE709" s="412">
        <v>0</v>
      </c>
      <c r="AF709" s="411">
        <f t="shared" si="223"/>
        <v>0</v>
      </c>
      <c r="AG709" s="411">
        <v>0</v>
      </c>
      <c r="AH709" s="411">
        <v>0</v>
      </c>
      <c r="AI709" s="411">
        <v>0</v>
      </c>
      <c r="AJ709" s="411">
        <v>0</v>
      </c>
      <c r="AK709" s="411">
        <v>0</v>
      </c>
      <c r="AL709" s="411">
        <v>0</v>
      </c>
      <c r="AM709" s="411">
        <v>0</v>
      </c>
      <c r="AN709" s="411">
        <v>0</v>
      </c>
      <c r="AO709" s="411">
        <v>0</v>
      </c>
      <c r="AP709" s="411">
        <v>0</v>
      </c>
      <c r="AQ709" s="411">
        <v>0</v>
      </c>
      <c r="AR709" s="412">
        <v>0</v>
      </c>
      <c r="AS709" s="411">
        <f t="shared" si="224"/>
        <v>0</v>
      </c>
      <c r="AT709" s="411">
        <f t="shared" si="225"/>
        <v>0</v>
      </c>
      <c r="AU709" s="411">
        <f t="shared" si="226"/>
        <v>0</v>
      </c>
      <c r="AV709" s="411">
        <f t="shared" si="227"/>
        <v>0</v>
      </c>
      <c r="AW709" s="411">
        <v>0</v>
      </c>
      <c r="AX709" s="411">
        <v>0</v>
      </c>
      <c r="AY709" s="411">
        <v>0</v>
      </c>
      <c r="AZ709" s="411">
        <v>0</v>
      </c>
      <c r="BA709" s="411">
        <v>0</v>
      </c>
      <c r="BB709" s="411">
        <v>0</v>
      </c>
      <c r="BC709" s="411">
        <v>0</v>
      </c>
      <c r="BD709" s="411">
        <v>0</v>
      </c>
      <c r="BE709" s="411">
        <v>0</v>
      </c>
      <c r="BF709" s="411">
        <v>0</v>
      </c>
      <c r="BG709" s="411">
        <v>0</v>
      </c>
      <c r="BH709" s="412">
        <v>0</v>
      </c>
      <c r="BI709" s="411">
        <f t="shared" si="228"/>
        <v>0</v>
      </c>
      <c r="BJ709" s="411">
        <v>0</v>
      </c>
      <c r="BK709" s="411">
        <v>0</v>
      </c>
      <c r="BL709" s="411">
        <v>0</v>
      </c>
      <c r="BM709" s="411">
        <v>0</v>
      </c>
      <c r="BN709" s="411">
        <v>0</v>
      </c>
      <c r="BO709" s="411">
        <v>0</v>
      </c>
      <c r="BP709" s="411">
        <v>0</v>
      </c>
      <c r="BQ709" s="411">
        <v>0</v>
      </c>
      <c r="BR709" s="411">
        <v>0</v>
      </c>
      <c r="BS709" s="411">
        <v>0</v>
      </c>
      <c r="BT709" s="411">
        <v>0</v>
      </c>
      <c r="BU709" s="412">
        <v>0</v>
      </c>
      <c r="BV709" s="411">
        <f t="shared" si="229"/>
        <v>0</v>
      </c>
      <c r="BW709" s="411">
        <v>0</v>
      </c>
      <c r="BX709" s="411">
        <v>0</v>
      </c>
      <c r="BY709" s="411">
        <v>0</v>
      </c>
      <c r="BZ709" s="411">
        <v>0</v>
      </c>
      <c r="CA709" s="411">
        <v>0</v>
      </c>
      <c r="CB709" s="411">
        <v>0</v>
      </c>
      <c r="CC709" s="411">
        <v>0</v>
      </c>
      <c r="CD709" s="411">
        <v>0</v>
      </c>
      <c r="CE709" s="411">
        <v>0</v>
      </c>
      <c r="CF709" s="411">
        <v>0</v>
      </c>
      <c r="CG709" s="411">
        <v>0</v>
      </c>
      <c r="CH709" s="412">
        <v>0</v>
      </c>
      <c r="CI709" s="411">
        <f t="shared" si="230"/>
        <v>0</v>
      </c>
      <c r="CJ709" s="411">
        <v>0</v>
      </c>
      <c r="CK709" s="411">
        <v>0</v>
      </c>
      <c r="CL709" s="411">
        <v>0</v>
      </c>
      <c r="CM709" s="411">
        <v>0</v>
      </c>
      <c r="CN709" s="411">
        <v>0</v>
      </c>
      <c r="CO709" s="411">
        <v>0</v>
      </c>
      <c r="CP709" s="411">
        <v>0</v>
      </c>
      <c r="CQ709" s="411">
        <v>0</v>
      </c>
      <c r="CR709" s="411">
        <v>0</v>
      </c>
      <c r="CS709" s="411">
        <v>0</v>
      </c>
      <c r="CT709" s="411">
        <v>0</v>
      </c>
      <c r="CU709" s="412">
        <v>0</v>
      </c>
      <c r="CV709" s="411">
        <f t="shared" si="231"/>
        <v>0</v>
      </c>
      <c r="CW709" s="411">
        <v>0</v>
      </c>
      <c r="CX709" s="411">
        <v>0</v>
      </c>
      <c r="CY709" s="411">
        <v>0</v>
      </c>
      <c r="CZ709" s="411">
        <v>0</v>
      </c>
      <c r="DA709" s="411">
        <v>0</v>
      </c>
      <c r="DB709" s="411">
        <v>0</v>
      </c>
      <c r="DC709" s="411">
        <v>0</v>
      </c>
      <c r="DD709" s="411">
        <v>0</v>
      </c>
      <c r="DE709" s="411">
        <v>0</v>
      </c>
      <c r="DF709" s="411">
        <v>0</v>
      </c>
      <c r="DG709" s="411">
        <v>0</v>
      </c>
      <c r="DH709" s="412">
        <v>0</v>
      </c>
      <c r="DI709" s="411">
        <f t="shared" si="232"/>
        <v>0</v>
      </c>
      <c r="DJ709" s="411">
        <v>0</v>
      </c>
      <c r="DK709" s="411">
        <v>0</v>
      </c>
      <c r="DL709" s="411">
        <v>0</v>
      </c>
      <c r="DM709" s="411">
        <v>0</v>
      </c>
      <c r="DN709" s="411">
        <v>0</v>
      </c>
      <c r="DO709" s="411">
        <v>0</v>
      </c>
      <c r="DP709" s="411">
        <v>0</v>
      </c>
      <c r="DQ709" s="411">
        <v>0</v>
      </c>
      <c r="DR709" s="411">
        <v>0</v>
      </c>
      <c r="DS709" s="411">
        <v>0</v>
      </c>
      <c r="DT709" s="411">
        <v>0</v>
      </c>
      <c r="DU709" s="412">
        <v>0</v>
      </c>
      <c r="DV709" s="411">
        <f t="shared" si="233"/>
        <v>0</v>
      </c>
      <c r="DW709" s="412">
        <v>0</v>
      </c>
      <c r="DX709" s="412">
        <v>0</v>
      </c>
      <c r="DY709" s="412">
        <v>0</v>
      </c>
      <c r="DZ709" s="412">
        <v>0</v>
      </c>
      <c r="EA709" s="412">
        <v>0</v>
      </c>
      <c r="EB709" s="412">
        <v>0</v>
      </c>
      <c r="EC709" s="412">
        <v>0</v>
      </c>
      <c r="ED709" s="412">
        <v>0</v>
      </c>
      <c r="EE709" s="412">
        <v>0</v>
      </c>
      <c r="EF709" s="412">
        <v>0</v>
      </c>
      <c r="EG709" s="412">
        <v>0</v>
      </c>
      <c r="EH709" s="412">
        <v>0</v>
      </c>
      <c r="EI709" s="411">
        <f t="shared" si="234"/>
        <v>0</v>
      </c>
      <c r="EK709" s="411">
        <f t="shared" si="235"/>
        <v>2</v>
      </c>
      <c r="EL709" s="7">
        <f t="shared" si="236"/>
        <v>-2</v>
      </c>
    </row>
    <row r="710" spans="1:142">
      <c r="A710" s="365" t="str">
        <f t="shared" si="218"/>
        <v xml:space="preserve"> 122</v>
      </c>
      <c r="B710" s="370" t="s">
        <v>959</v>
      </c>
      <c r="C710" s="370" t="s">
        <v>1190</v>
      </c>
      <c r="D710" s="411">
        <v>2</v>
      </c>
      <c r="E710" s="411">
        <v>0</v>
      </c>
      <c r="F710" s="411">
        <v>0</v>
      </c>
      <c r="G710" s="411">
        <v>0</v>
      </c>
      <c r="H710" s="411">
        <v>0</v>
      </c>
      <c r="I710" s="411">
        <v>0</v>
      </c>
      <c r="J710" s="411">
        <v>0</v>
      </c>
      <c r="K710" s="411">
        <v>0</v>
      </c>
      <c r="L710" s="411">
        <v>0</v>
      </c>
      <c r="M710" s="411">
        <v>0</v>
      </c>
      <c r="N710" s="411">
        <v>0</v>
      </c>
      <c r="O710" s="412">
        <v>0</v>
      </c>
      <c r="P710" s="411">
        <f t="shared" si="219"/>
        <v>2</v>
      </c>
      <c r="Q710" s="411">
        <f t="shared" si="220"/>
        <v>2</v>
      </c>
      <c r="R710" s="411">
        <f t="shared" si="221"/>
        <v>0</v>
      </c>
      <c r="S710" s="411">
        <f t="shared" si="222"/>
        <v>0</v>
      </c>
      <c r="T710" s="411">
        <v>0</v>
      </c>
      <c r="U710" s="411">
        <v>0</v>
      </c>
      <c r="V710" s="411">
        <v>0</v>
      </c>
      <c r="W710" s="411">
        <v>0</v>
      </c>
      <c r="X710" s="411">
        <v>0</v>
      </c>
      <c r="Y710" s="411">
        <v>0</v>
      </c>
      <c r="Z710" s="411">
        <v>0</v>
      </c>
      <c r="AA710" s="411">
        <v>0</v>
      </c>
      <c r="AB710" s="411">
        <v>0</v>
      </c>
      <c r="AC710" s="411">
        <v>0</v>
      </c>
      <c r="AD710" s="411">
        <v>0</v>
      </c>
      <c r="AE710" s="412">
        <v>0</v>
      </c>
      <c r="AF710" s="411">
        <f t="shared" si="223"/>
        <v>0</v>
      </c>
      <c r="AG710" s="411">
        <v>0</v>
      </c>
      <c r="AH710" s="411">
        <v>0</v>
      </c>
      <c r="AI710" s="411">
        <v>0</v>
      </c>
      <c r="AJ710" s="411">
        <v>0</v>
      </c>
      <c r="AK710" s="411">
        <v>0</v>
      </c>
      <c r="AL710" s="411">
        <v>0</v>
      </c>
      <c r="AM710" s="411">
        <v>0</v>
      </c>
      <c r="AN710" s="411">
        <v>0</v>
      </c>
      <c r="AO710" s="411">
        <v>0</v>
      </c>
      <c r="AP710" s="411">
        <v>0</v>
      </c>
      <c r="AQ710" s="411">
        <v>0</v>
      </c>
      <c r="AR710" s="412">
        <v>0</v>
      </c>
      <c r="AS710" s="411">
        <f t="shared" si="224"/>
        <v>0</v>
      </c>
      <c r="AT710" s="411">
        <f t="shared" si="225"/>
        <v>0</v>
      </c>
      <c r="AU710" s="411">
        <f t="shared" si="226"/>
        <v>0</v>
      </c>
      <c r="AV710" s="411">
        <f t="shared" si="227"/>
        <v>0</v>
      </c>
      <c r="AW710" s="411">
        <v>0</v>
      </c>
      <c r="AX710" s="411">
        <v>0</v>
      </c>
      <c r="AY710" s="411">
        <v>0</v>
      </c>
      <c r="AZ710" s="411">
        <v>0</v>
      </c>
      <c r="BA710" s="411">
        <v>0</v>
      </c>
      <c r="BB710" s="411">
        <v>0</v>
      </c>
      <c r="BC710" s="411">
        <v>0</v>
      </c>
      <c r="BD710" s="411">
        <v>0</v>
      </c>
      <c r="BE710" s="411">
        <v>0</v>
      </c>
      <c r="BF710" s="411">
        <v>0</v>
      </c>
      <c r="BG710" s="411">
        <v>0</v>
      </c>
      <c r="BH710" s="412">
        <v>0</v>
      </c>
      <c r="BI710" s="411">
        <f t="shared" si="228"/>
        <v>0</v>
      </c>
      <c r="BJ710" s="411">
        <v>0</v>
      </c>
      <c r="BK710" s="411">
        <v>0</v>
      </c>
      <c r="BL710" s="411">
        <v>0</v>
      </c>
      <c r="BM710" s="411">
        <v>0</v>
      </c>
      <c r="BN710" s="411">
        <v>0</v>
      </c>
      <c r="BO710" s="411">
        <v>0</v>
      </c>
      <c r="BP710" s="411">
        <v>0</v>
      </c>
      <c r="BQ710" s="411">
        <v>0</v>
      </c>
      <c r="BR710" s="411">
        <v>0</v>
      </c>
      <c r="BS710" s="411">
        <v>0</v>
      </c>
      <c r="BT710" s="411">
        <v>0</v>
      </c>
      <c r="BU710" s="412">
        <v>0</v>
      </c>
      <c r="BV710" s="411">
        <f t="shared" si="229"/>
        <v>0</v>
      </c>
      <c r="BW710" s="411">
        <v>0</v>
      </c>
      <c r="BX710" s="411">
        <v>0</v>
      </c>
      <c r="BY710" s="411">
        <v>0</v>
      </c>
      <c r="BZ710" s="411">
        <v>0</v>
      </c>
      <c r="CA710" s="411">
        <v>0</v>
      </c>
      <c r="CB710" s="411">
        <v>0</v>
      </c>
      <c r="CC710" s="411">
        <v>0</v>
      </c>
      <c r="CD710" s="411">
        <v>0</v>
      </c>
      <c r="CE710" s="411">
        <v>0</v>
      </c>
      <c r="CF710" s="411">
        <v>0</v>
      </c>
      <c r="CG710" s="411">
        <v>0</v>
      </c>
      <c r="CH710" s="412">
        <v>0</v>
      </c>
      <c r="CI710" s="411">
        <f t="shared" si="230"/>
        <v>0</v>
      </c>
      <c r="CJ710" s="411">
        <v>0</v>
      </c>
      <c r="CK710" s="411">
        <v>0</v>
      </c>
      <c r="CL710" s="411">
        <v>0</v>
      </c>
      <c r="CM710" s="411">
        <v>0</v>
      </c>
      <c r="CN710" s="411">
        <v>0</v>
      </c>
      <c r="CO710" s="411">
        <v>0</v>
      </c>
      <c r="CP710" s="411">
        <v>0</v>
      </c>
      <c r="CQ710" s="411">
        <v>0</v>
      </c>
      <c r="CR710" s="411">
        <v>0</v>
      </c>
      <c r="CS710" s="411">
        <v>0</v>
      </c>
      <c r="CT710" s="411">
        <v>0</v>
      </c>
      <c r="CU710" s="412">
        <v>0</v>
      </c>
      <c r="CV710" s="411">
        <f t="shared" si="231"/>
        <v>0</v>
      </c>
      <c r="CW710" s="411">
        <v>0</v>
      </c>
      <c r="CX710" s="411">
        <v>0</v>
      </c>
      <c r="CY710" s="411">
        <v>0</v>
      </c>
      <c r="CZ710" s="411">
        <v>0</v>
      </c>
      <c r="DA710" s="411">
        <v>0</v>
      </c>
      <c r="DB710" s="411">
        <v>0</v>
      </c>
      <c r="DC710" s="411">
        <v>0</v>
      </c>
      <c r="DD710" s="411">
        <v>0</v>
      </c>
      <c r="DE710" s="411">
        <v>0</v>
      </c>
      <c r="DF710" s="411">
        <v>0</v>
      </c>
      <c r="DG710" s="411">
        <v>0</v>
      </c>
      <c r="DH710" s="412">
        <v>0</v>
      </c>
      <c r="DI710" s="411">
        <f t="shared" si="232"/>
        <v>0</v>
      </c>
      <c r="DJ710" s="411">
        <v>0</v>
      </c>
      <c r="DK710" s="411">
        <v>0</v>
      </c>
      <c r="DL710" s="411">
        <v>0</v>
      </c>
      <c r="DM710" s="411">
        <v>0</v>
      </c>
      <c r="DN710" s="411">
        <v>0</v>
      </c>
      <c r="DO710" s="411">
        <v>0</v>
      </c>
      <c r="DP710" s="411">
        <v>0</v>
      </c>
      <c r="DQ710" s="411">
        <v>0</v>
      </c>
      <c r="DR710" s="411">
        <v>0</v>
      </c>
      <c r="DS710" s="411">
        <v>0</v>
      </c>
      <c r="DT710" s="411">
        <v>0</v>
      </c>
      <c r="DU710" s="412">
        <v>0</v>
      </c>
      <c r="DV710" s="411">
        <f t="shared" si="233"/>
        <v>0</v>
      </c>
      <c r="DW710" s="412">
        <v>0</v>
      </c>
      <c r="DX710" s="412">
        <v>0</v>
      </c>
      <c r="DY710" s="412">
        <v>0</v>
      </c>
      <c r="DZ710" s="412">
        <v>0</v>
      </c>
      <c r="EA710" s="412">
        <v>0</v>
      </c>
      <c r="EB710" s="412">
        <v>0</v>
      </c>
      <c r="EC710" s="412">
        <v>0</v>
      </c>
      <c r="ED710" s="412">
        <v>0</v>
      </c>
      <c r="EE710" s="412">
        <v>0</v>
      </c>
      <c r="EF710" s="412">
        <v>0</v>
      </c>
      <c r="EG710" s="412">
        <v>0</v>
      </c>
      <c r="EH710" s="412">
        <v>0</v>
      </c>
      <c r="EI710" s="411">
        <f t="shared" si="234"/>
        <v>0</v>
      </c>
      <c r="EK710" s="411">
        <f t="shared" si="235"/>
        <v>2</v>
      </c>
      <c r="EL710" s="7">
        <f t="shared" si="236"/>
        <v>-2</v>
      </c>
    </row>
    <row r="711" spans="1:142">
      <c r="A711" s="365" t="str">
        <f t="shared" si="218"/>
        <v xml:space="preserve"> 122</v>
      </c>
      <c r="B711" s="370" t="s">
        <v>959</v>
      </c>
      <c r="C711" s="370" t="s">
        <v>1175</v>
      </c>
      <c r="D711" s="411">
        <v>1</v>
      </c>
      <c r="E711" s="411">
        <v>0</v>
      </c>
      <c r="F711" s="411">
        <v>0</v>
      </c>
      <c r="G711" s="411">
        <v>0</v>
      </c>
      <c r="H711" s="411">
        <v>0</v>
      </c>
      <c r="I711" s="411">
        <v>0</v>
      </c>
      <c r="J711" s="411">
        <v>0</v>
      </c>
      <c r="K711" s="411">
        <v>0</v>
      </c>
      <c r="L711" s="411">
        <v>0</v>
      </c>
      <c r="M711" s="411">
        <v>0</v>
      </c>
      <c r="N711" s="411">
        <v>0</v>
      </c>
      <c r="O711" s="412">
        <v>0</v>
      </c>
      <c r="P711" s="411">
        <f t="shared" si="219"/>
        <v>1</v>
      </c>
      <c r="Q711" s="411">
        <f t="shared" si="220"/>
        <v>1</v>
      </c>
      <c r="R711" s="411">
        <f t="shared" si="221"/>
        <v>0</v>
      </c>
      <c r="S711" s="411">
        <f t="shared" si="222"/>
        <v>0</v>
      </c>
      <c r="T711" s="411">
        <v>0</v>
      </c>
      <c r="U711" s="411">
        <v>0</v>
      </c>
      <c r="V711" s="411">
        <v>0</v>
      </c>
      <c r="W711" s="411">
        <v>0</v>
      </c>
      <c r="X711" s="411">
        <v>0</v>
      </c>
      <c r="Y711" s="411">
        <v>0</v>
      </c>
      <c r="Z711" s="411">
        <v>0</v>
      </c>
      <c r="AA711" s="411">
        <v>0</v>
      </c>
      <c r="AB711" s="411">
        <v>0</v>
      </c>
      <c r="AC711" s="411">
        <v>0</v>
      </c>
      <c r="AD711" s="411">
        <v>0</v>
      </c>
      <c r="AE711" s="412">
        <v>0</v>
      </c>
      <c r="AF711" s="411">
        <f t="shared" si="223"/>
        <v>0</v>
      </c>
      <c r="AG711" s="411">
        <v>0</v>
      </c>
      <c r="AH711" s="411">
        <v>0</v>
      </c>
      <c r="AI711" s="411">
        <v>0</v>
      </c>
      <c r="AJ711" s="411">
        <v>0</v>
      </c>
      <c r="AK711" s="411">
        <v>0</v>
      </c>
      <c r="AL711" s="411">
        <v>0</v>
      </c>
      <c r="AM711" s="411">
        <v>0</v>
      </c>
      <c r="AN711" s="411">
        <v>0</v>
      </c>
      <c r="AO711" s="411">
        <v>0</v>
      </c>
      <c r="AP711" s="411">
        <v>0</v>
      </c>
      <c r="AQ711" s="411">
        <v>0</v>
      </c>
      <c r="AR711" s="412">
        <v>0</v>
      </c>
      <c r="AS711" s="411">
        <f t="shared" si="224"/>
        <v>0</v>
      </c>
      <c r="AT711" s="411">
        <f t="shared" si="225"/>
        <v>0</v>
      </c>
      <c r="AU711" s="411">
        <f t="shared" si="226"/>
        <v>0</v>
      </c>
      <c r="AV711" s="411">
        <f t="shared" si="227"/>
        <v>0</v>
      </c>
      <c r="AW711" s="411">
        <v>0</v>
      </c>
      <c r="AX711" s="411">
        <v>0</v>
      </c>
      <c r="AY711" s="411">
        <v>0</v>
      </c>
      <c r="AZ711" s="411">
        <v>0</v>
      </c>
      <c r="BA711" s="411">
        <v>0</v>
      </c>
      <c r="BB711" s="411">
        <v>0</v>
      </c>
      <c r="BC711" s="411">
        <v>0</v>
      </c>
      <c r="BD711" s="411">
        <v>0</v>
      </c>
      <c r="BE711" s="411">
        <v>0</v>
      </c>
      <c r="BF711" s="411">
        <v>0</v>
      </c>
      <c r="BG711" s="411">
        <v>0</v>
      </c>
      <c r="BH711" s="412">
        <v>0</v>
      </c>
      <c r="BI711" s="411">
        <f t="shared" si="228"/>
        <v>0</v>
      </c>
      <c r="BJ711" s="411">
        <v>0</v>
      </c>
      <c r="BK711" s="411">
        <v>0</v>
      </c>
      <c r="BL711" s="411">
        <v>0</v>
      </c>
      <c r="BM711" s="411">
        <v>0</v>
      </c>
      <c r="BN711" s="411">
        <v>0</v>
      </c>
      <c r="BO711" s="411">
        <v>0</v>
      </c>
      <c r="BP711" s="411">
        <v>0</v>
      </c>
      <c r="BQ711" s="411">
        <v>0</v>
      </c>
      <c r="BR711" s="411">
        <v>0</v>
      </c>
      <c r="BS711" s="411">
        <v>0</v>
      </c>
      <c r="BT711" s="411">
        <v>0</v>
      </c>
      <c r="BU711" s="412">
        <v>0</v>
      </c>
      <c r="BV711" s="411">
        <f t="shared" si="229"/>
        <v>0</v>
      </c>
      <c r="BW711" s="411">
        <v>0</v>
      </c>
      <c r="BX711" s="411">
        <v>0</v>
      </c>
      <c r="BY711" s="411">
        <v>0</v>
      </c>
      <c r="BZ711" s="411">
        <v>0</v>
      </c>
      <c r="CA711" s="411">
        <v>0</v>
      </c>
      <c r="CB711" s="411">
        <v>0</v>
      </c>
      <c r="CC711" s="411">
        <v>0</v>
      </c>
      <c r="CD711" s="411">
        <v>0</v>
      </c>
      <c r="CE711" s="411">
        <v>0</v>
      </c>
      <c r="CF711" s="411">
        <v>0</v>
      </c>
      <c r="CG711" s="411">
        <v>0</v>
      </c>
      <c r="CH711" s="412">
        <v>0</v>
      </c>
      <c r="CI711" s="411">
        <f t="shared" si="230"/>
        <v>0</v>
      </c>
      <c r="CJ711" s="411">
        <v>0</v>
      </c>
      <c r="CK711" s="411">
        <v>0</v>
      </c>
      <c r="CL711" s="411">
        <v>0</v>
      </c>
      <c r="CM711" s="411">
        <v>0</v>
      </c>
      <c r="CN711" s="411">
        <v>0</v>
      </c>
      <c r="CO711" s="411">
        <v>0</v>
      </c>
      <c r="CP711" s="411">
        <v>0</v>
      </c>
      <c r="CQ711" s="411">
        <v>0</v>
      </c>
      <c r="CR711" s="411">
        <v>0</v>
      </c>
      <c r="CS711" s="411">
        <v>0</v>
      </c>
      <c r="CT711" s="411">
        <v>0</v>
      </c>
      <c r="CU711" s="412">
        <v>0</v>
      </c>
      <c r="CV711" s="411">
        <f t="shared" si="231"/>
        <v>0</v>
      </c>
      <c r="CW711" s="411">
        <v>0</v>
      </c>
      <c r="CX711" s="411">
        <v>0</v>
      </c>
      <c r="CY711" s="411">
        <v>0</v>
      </c>
      <c r="CZ711" s="411">
        <v>0</v>
      </c>
      <c r="DA711" s="411">
        <v>0</v>
      </c>
      <c r="DB711" s="411">
        <v>0</v>
      </c>
      <c r="DC711" s="411">
        <v>0</v>
      </c>
      <c r="DD711" s="411">
        <v>0</v>
      </c>
      <c r="DE711" s="411">
        <v>0</v>
      </c>
      <c r="DF711" s="411">
        <v>0</v>
      </c>
      <c r="DG711" s="411">
        <v>0</v>
      </c>
      <c r="DH711" s="412">
        <v>0</v>
      </c>
      <c r="DI711" s="411">
        <f t="shared" si="232"/>
        <v>0</v>
      </c>
      <c r="DJ711" s="411">
        <v>0</v>
      </c>
      <c r="DK711" s="411">
        <v>0</v>
      </c>
      <c r="DL711" s="411">
        <v>0</v>
      </c>
      <c r="DM711" s="411">
        <v>0</v>
      </c>
      <c r="DN711" s="411">
        <v>0</v>
      </c>
      <c r="DO711" s="411">
        <v>0</v>
      </c>
      <c r="DP711" s="411">
        <v>0</v>
      </c>
      <c r="DQ711" s="411">
        <v>0</v>
      </c>
      <c r="DR711" s="411">
        <v>0</v>
      </c>
      <c r="DS711" s="411">
        <v>0</v>
      </c>
      <c r="DT711" s="411">
        <v>0</v>
      </c>
      <c r="DU711" s="412">
        <v>0</v>
      </c>
      <c r="DV711" s="411">
        <f t="shared" si="233"/>
        <v>0</v>
      </c>
      <c r="DW711" s="412">
        <v>0</v>
      </c>
      <c r="DX711" s="412">
        <v>0</v>
      </c>
      <c r="DY711" s="412">
        <v>0</v>
      </c>
      <c r="DZ711" s="412">
        <v>0</v>
      </c>
      <c r="EA711" s="412">
        <v>0</v>
      </c>
      <c r="EB711" s="412">
        <v>0</v>
      </c>
      <c r="EC711" s="412">
        <v>0</v>
      </c>
      <c r="ED711" s="412">
        <v>0</v>
      </c>
      <c r="EE711" s="412">
        <v>0</v>
      </c>
      <c r="EF711" s="412">
        <v>0</v>
      </c>
      <c r="EG711" s="412">
        <v>0</v>
      </c>
      <c r="EH711" s="412">
        <v>0</v>
      </c>
      <c r="EI711" s="411">
        <f t="shared" si="234"/>
        <v>0</v>
      </c>
      <c r="EK711" s="411">
        <f t="shared" si="235"/>
        <v>1</v>
      </c>
      <c r="EL711" s="7">
        <f t="shared" si="236"/>
        <v>-1</v>
      </c>
    </row>
    <row r="712" spans="1:142">
      <c r="A712" s="365" t="str">
        <f t="shared" si="218"/>
        <v xml:space="preserve"> 122</v>
      </c>
      <c r="B712" s="370" t="s">
        <v>959</v>
      </c>
      <c r="C712" s="370" t="s">
        <v>1214</v>
      </c>
      <c r="D712" s="411">
        <v>5</v>
      </c>
      <c r="E712" s="411">
        <v>9</v>
      </c>
      <c r="F712" s="411">
        <v>5</v>
      </c>
      <c r="G712" s="411">
        <v>6</v>
      </c>
      <c r="H712" s="411">
        <v>2</v>
      </c>
      <c r="I712" s="411">
        <v>10</v>
      </c>
      <c r="J712" s="411">
        <v>4</v>
      </c>
      <c r="K712" s="411">
        <v>9</v>
      </c>
      <c r="L712" s="411">
        <v>9</v>
      </c>
      <c r="M712" s="411">
        <v>6</v>
      </c>
      <c r="N712" s="411">
        <v>9</v>
      </c>
      <c r="O712" s="412">
        <v>7</v>
      </c>
      <c r="P712" s="411">
        <f t="shared" si="219"/>
        <v>81</v>
      </c>
      <c r="Q712" s="411">
        <f t="shared" si="220"/>
        <v>40.870967741935488</v>
      </c>
      <c r="R712" s="411">
        <f t="shared" si="221"/>
        <v>15.646273637374861</v>
      </c>
      <c r="S712" s="411">
        <f t="shared" si="222"/>
        <v>24.482758620689655</v>
      </c>
      <c r="T712" s="411">
        <v>0</v>
      </c>
      <c r="U712" s="411">
        <v>0</v>
      </c>
      <c r="V712" s="411">
        <v>0</v>
      </c>
      <c r="W712" s="411">
        <v>0</v>
      </c>
      <c r="X712" s="411">
        <v>0</v>
      </c>
      <c r="Y712" s="411">
        <v>0</v>
      </c>
      <c r="Z712" s="411">
        <v>0</v>
      </c>
      <c r="AA712" s="411">
        <v>0</v>
      </c>
      <c r="AB712" s="411">
        <v>0</v>
      </c>
      <c r="AC712" s="411">
        <v>0</v>
      </c>
      <c r="AD712" s="411">
        <v>0</v>
      </c>
      <c r="AE712" s="412">
        <v>0</v>
      </c>
      <c r="AF712" s="411">
        <f t="shared" si="223"/>
        <v>0</v>
      </c>
      <c r="AG712" s="411">
        <v>0</v>
      </c>
      <c r="AH712" s="411">
        <v>0</v>
      </c>
      <c r="AI712" s="411">
        <v>0</v>
      </c>
      <c r="AJ712" s="411">
        <v>0</v>
      </c>
      <c r="AK712" s="411">
        <v>0</v>
      </c>
      <c r="AL712" s="411">
        <v>0</v>
      </c>
      <c r="AM712" s="411">
        <v>0</v>
      </c>
      <c r="AN712" s="411">
        <v>0</v>
      </c>
      <c r="AO712" s="411">
        <v>0</v>
      </c>
      <c r="AP712" s="411">
        <v>0</v>
      </c>
      <c r="AQ712" s="411">
        <v>0</v>
      </c>
      <c r="AR712" s="412">
        <v>0</v>
      </c>
      <c r="AS712" s="411">
        <f t="shared" si="224"/>
        <v>0</v>
      </c>
      <c r="AT712" s="411">
        <f t="shared" si="225"/>
        <v>0</v>
      </c>
      <c r="AU712" s="411">
        <f t="shared" si="226"/>
        <v>0</v>
      </c>
      <c r="AV712" s="411">
        <f t="shared" si="227"/>
        <v>0</v>
      </c>
      <c r="AW712" s="411">
        <v>0</v>
      </c>
      <c r="AX712" s="411">
        <v>0</v>
      </c>
      <c r="AY712" s="411">
        <v>0</v>
      </c>
      <c r="AZ712" s="411">
        <v>0</v>
      </c>
      <c r="BA712" s="411">
        <v>0</v>
      </c>
      <c r="BB712" s="411">
        <v>0</v>
      </c>
      <c r="BC712" s="411">
        <v>0</v>
      </c>
      <c r="BD712" s="411">
        <v>0</v>
      </c>
      <c r="BE712" s="411">
        <v>0</v>
      </c>
      <c r="BF712" s="411">
        <v>0</v>
      </c>
      <c r="BG712" s="411">
        <v>0</v>
      </c>
      <c r="BH712" s="412">
        <v>0</v>
      </c>
      <c r="BI712" s="411">
        <f t="shared" si="228"/>
        <v>0</v>
      </c>
      <c r="BJ712" s="411">
        <v>0</v>
      </c>
      <c r="BK712" s="411">
        <v>0</v>
      </c>
      <c r="BL712" s="411">
        <v>0</v>
      </c>
      <c r="BM712" s="411">
        <v>0</v>
      </c>
      <c r="BN712" s="411">
        <v>0</v>
      </c>
      <c r="BO712" s="411">
        <v>0</v>
      </c>
      <c r="BP712" s="411">
        <v>0</v>
      </c>
      <c r="BQ712" s="411">
        <v>0</v>
      </c>
      <c r="BR712" s="411">
        <v>0</v>
      </c>
      <c r="BS712" s="411">
        <v>0</v>
      </c>
      <c r="BT712" s="411">
        <v>0</v>
      </c>
      <c r="BU712" s="412">
        <v>0</v>
      </c>
      <c r="BV712" s="411">
        <f t="shared" si="229"/>
        <v>0</v>
      </c>
      <c r="BW712" s="411">
        <v>0</v>
      </c>
      <c r="BX712" s="411">
        <v>0</v>
      </c>
      <c r="BY712" s="411">
        <v>0</v>
      </c>
      <c r="BZ712" s="411">
        <v>0</v>
      </c>
      <c r="CA712" s="411">
        <v>0</v>
      </c>
      <c r="CB712" s="411">
        <v>0</v>
      </c>
      <c r="CC712" s="411">
        <v>0</v>
      </c>
      <c r="CD712" s="411">
        <v>0</v>
      </c>
      <c r="CE712" s="411">
        <v>0</v>
      </c>
      <c r="CF712" s="411">
        <v>0</v>
      </c>
      <c r="CG712" s="411">
        <v>0</v>
      </c>
      <c r="CH712" s="412">
        <v>0</v>
      </c>
      <c r="CI712" s="411">
        <f t="shared" si="230"/>
        <v>0</v>
      </c>
      <c r="CJ712" s="411">
        <v>0</v>
      </c>
      <c r="CK712" s="411">
        <v>0</v>
      </c>
      <c r="CL712" s="411">
        <v>0</v>
      </c>
      <c r="CM712" s="411">
        <v>0</v>
      </c>
      <c r="CN712" s="411">
        <v>0</v>
      </c>
      <c r="CO712" s="411">
        <v>0</v>
      </c>
      <c r="CP712" s="411">
        <v>0</v>
      </c>
      <c r="CQ712" s="411">
        <v>0</v>
      </c>
      <c r="CR712" s="411">
        <v>0</v>
      </c>
      <c r="CS712" s="411">
        <v>0</v>
      </c>
      <c r="CT712" s="411">
        <v>0</v>
      </c>
      <c r="CU712" s="412">
        <v>0</v>
      </c>
      <c r="CV712" s="411">
        <f t="shared" si="231"/>
        <v>0</v>
      </c>
      <c r="CW712" s="411">
        <v>0</v>
      </c>
      <c r="CX712" s="411">
        <v>0</v>
      </c>
      <c r="CY712" s="411">
        <v>0</v>
      </c>
      <c r="CZ712" s="411">
        <v>0</v>
      </c>
      <c r="DA712" s="411">
        <v>0</v>
      </c>
      <c r="DB712" s="411">
        <v>0</v>
      </c>
      <c r="DC712" s="411">
        <v>0</v>
      </c>
      <c r="DD712" s="411">
        <v>0</v>
      </c>
      <c r="DE712" s="411">
        <v>0</v>
      </c>
      <c r="DF712" s="411">
        <v>0</v>
      </c>
      <c r="DG712" s="411">
        <v>0</v>
      </c>
      <c r="DH712" s="412">
        <v>0</v>
      </c>
      <c r="DI712" s="411">
        <f t="shared" si="232"/>
        <v>0</v>
      </c>
      <c r="DJ712" s="411">
        <v>0</v>
      </c>
      <c r="DK712" s="411">
        <v>0</v>
      </c>
      <c r="DL712" s="411">
        <v>0</v>
      </c>
      <c r="DM712" s="411">
        <v>0</v>
      </c>
      <c r="DN712" s="411">
        <v>0</v>
      </c>
      <c r="DO712" s="411">
        <v>0</v>
      </c>
      <c r="DP712" s="411">
        <v>0</v>
      </c>
      <c r="DQ712" s="411">
        <v>0</v>
      </c>
      <c r="DR712" s="411">
        <v>0</v>
      </c>
      <c r="DS712" s="411">
        <v>0</v>
      </c>
      <c r="DT712" s="411">
        <v>0</v>
      </c>
      <c r="DU712" s="412">
        <v>0</v>
      </c>
      <c r="DV712" s="411">
        <f t="shared" si="233"/>
        <v>0</v>
      </c>
      <c r="DW712" s="412">
        <v>0</v>
      </c>
      <c r="DX712" s="412">
        <v>0</v>
      </c>
      <c r="DY712" s="412">
        <v>0</v>
      </c>
      <c r="DZ712" s="412">
        <v>0</v>
      </c>
      <c r="EA712" s="412">
        <v>0</v>
      </c>
      <c r="EB712" s="412">
        <v>0</v>
      </c>
      <c r="EC712" s="412">
        <v>0</v>
      </c>
      <c r="ED712" s="412">
        <v>0</v>
      </c>
      <c r="EE712" s="412">
        <v>0</v>
      </c>
      <c r="EF712" s="412">
        <v>0</v>
      </c>
      <c r="EG712" s="412">
        <v>0</v>
      </c>
      <c r="EH712" s="412">
        <v>0</v>
      </c>
      <c r="EI712" s="411">
        <f t="shared" si="234"/>
        <v>0</v>
      </c>
      <c r="EK712" s="411">
        <f t="shared" si="235"/>
        <v>81</v>
      </c>
      <c r="EL712" s="7">
        <f t="shared" si="236"/>
        <v>-81</v>
      </c>
    </row>
    <row r="713" spans="1:142">
      <c r="A713" s="365" t="str">
        <f t="shared" si="218"/>
        <v xml:space="preserve"> 122</v>
      </c>
      <c r="B713" s="370" t="s">
        <v>959</v>
      </c>
      <c r="C713" s="370" t="s">
        <v>1216</v>
      </c>
      <c r="D713" s="411">
        <v>14</v>
      </c>
      <c r="E713" s="411">
        <v>13</v>
      </c>
      <c r="F713" s="411">
        <v>13</v>
      </c>
      <c r="G713" s="411">
        <v>13</v>
      </c>
      <c r="H713" s="411">
        <v>13</v>
      </c>
      <c r="I713" s="411">
        <v>13</v>
      </c>
      <c r="J713" s="411">
        <v>13</v>
      </c>
      <c r="K713" s="411">
        <v>13</v>
      </c>
      <c r="L713" s="411">
        <v>13</v>
      </c>
      <c r="M713" s="411">
        <v>13</v>
      </c>
      <c r="N713" s="411">
        <v>13</v>
      </c>
      <c r="O713" s="412">
        <v>13</v>
      </c>
      <c r="P713" s="411">
        <f t="shared" si="219"/>
        <v>157</v>
      </c>
      <c r="Q713" s="411">
        <f t="shared" si="220"/>
        <v>91.58064516129032</v>
      </c>
      <c r="R713" s="411">
        <f t="shared" si="221"/>
        <v>22.833147942157954</v>
      </c>
      <c r="S713" s="411">
        <f t="shared" si="222"/>
        <v>42.586206896551722</v>
      </c>
      <c r="T713" s="411">
        <v>0</v>
      </c>
      <c r="U713" s="411">
        <v>0</v>
      </c>
      <c r="V713" s="411">
        <v>0</v>
      </c>
      <c r="W713" s="411">
        <v>0</v>
      </c>
      <c r="X713" s="411">
        <v>0</v>
      </c>
      <c r="Y713" s="411">
        <v>0</v>
      </c>
      <c r="Z713" s="411">
        <v>0</v>
      </c>
      <c r="AA713" s="411">
        <v>0</v>
      </c>
      <c r="AB713" s="411">
        <v>0</v>
      </c>
      <c r="AC713" s="411">
        <v>0</v>
      </c>
      <c r="AD713" s="411">
        <v>0</v>
      </c>
      <c r="AE713" s="412">
        <v>0</v>
      </c>
      <c r="AF713" s="411">
        <f t="shared" si="223"/>
        <v>0</v>
      </c>
      <c r="AG713" s="411">
        <v>0</v>
      </c>
      <c r="AH713" s="411">
        <v>0</v>
      </c>
      <c r="AI713" s="411">
        <v>0</v>
      </c>
      <c r="AJ713" s="411">
        <v>0</v>
      </c>
      <c r="AK713" s="411">
        <v>0</v>
      </c>
      <c r="AL713" s="411">
        <v>0</v>
      </c>
      <c r="AM713" s="411">
        <v>0</v>
      </c>
      <c r="AN713" s="411">
        <v>0</v>
      </c>
      <c r="AO713" s="411">
        <v>0</v>
      </c>
      <c r="AP713" s="411">
        <v>0</v>
      </c>
      <c r="AQ713" s="411">
        <v>0</v>
      </c>
      <c r="AR713" s="412">
        <v>0</v>
      </c>
      <c r="AS713" s="411">
        <f t="shared" si="224"/>
        <v>0</v>
      </c>
      <c r="AT713" s="411">
        <f t="shared" si="225"/>
        <v>0</v>
      </c>
      <c r="AU713" s="411">
        <f t="shared" si="226"/>
        <v>0</v>
      </c>
      <c r="AV713" s="411">
        <f t="shared" si="227"/>
        <v>0</v>
      </c>
      <c r="AW713" s="411">
        <v>0</v>
      </c>
      <c r="AX713" s="411">
        <v>0</v>
      </c>
      <c r="AY713" s="411">
        <v>0</v>
      </c>
      <c r="AZ713" s="411">
        <v>0</v>
      </c>
      <c r="BA713" s="411">
        <v>0</v>
      </c>
      <c r="BB713" s="411">
        <v>0</v>
      </c>
      <c r="BC713" s="411">
        <v>0</v>
      </c>
      <c r="BD713" s="411">
        <v>0</v>
      </c>
      <c r="BE713" s="411">
        <v>0</v>
      </c>
      <c r="BF713" s="411">
        <v>0</v>
      </c>
      <c r="BG713" s="411">
        <v>0</v>
      </c>
      <c r="BH713" s="412">
        <v>0</v>
      </c>
      <c r="BI713" s="411">
        <f t="shared" si="228"/>
        <v>0</v>
      </c>
      <c r="BJ713" s="411">
        <v>0</v>
      </c>
      <c r="BK713" s="411">
        <v>0</v>
      </c>
      <c r="BL713" s="411">
        <v>0</v>
      </c>
      <c r="BM713" s="411">
        <v>0</v>
      </c>
      <c r="BN713" s="411">
        <v>0</v>
      </c>
      <c r="BO713" s="411">
        <v>0</v>
      </c>
      <c r="BP713" s="411">
        <v>0</v>
      </c>
      <c r="BQ713" s="411">
        <v>0</v>
      </c>
      <c r="BR713" s="411">
        <v>0</v>
      </c>
      <c r="BS713" s="411">
        <v>0</v>
      </c>
      <c r="BT713" s="411">
        <v>0</v>
      </c>
      <c r="BU713" s="412">
        <v>0</v>
      </c>
      <c r="BV713" s="411">
        <f t="shared" si="229"/>
        <v>0</v>
      </c>
      <c r="BW713" s="411">
        <v>0</v>
      </c>
      <c r="BX713" s="411">
        <v>0</v>
      </c>
      <c r="BY713" s="411">
        <v>0</v>
      </c>
      <c r="BZ713" s="411">
        <v>0</v>
      </c>
      <c r="CA713" s="411">
        <v>0</v>
      </c>
      <c r="CB713" s="411">
        <v>0</v>
      </c>
      <c r="CC713" s="411">
        <v>0</v>
      </c>
      <c r="CD713" s="411">
        <v>0</v>
      </c>
      <c r="CE713" s="411">
        <v>0</v>
      </c>
      <c r="CF713" s="411">
        <v>0</v>
      </c>
      <c r="CG713" s="411">
        <v>0</v>
      </c>
      <c r="CH713" s="412">
        <v>0</v>
      </c>
      <c r="CI713" s="411">
        <f t="shared" si="230"/>
        <v>0</v>
      </c>
      <c r="CJ713" s="411">
        <v>0</v>
      </c>
      <c r="CK713" s="411">
        <v>0</v>
      </c>
      <c r="CL713" s="411">
        <v>0</v>
      </c>
      <c r="CM713" s="411">
        <v>0</v>
      </c>
      <c r="CN713" s="411">
        <v>0</v>
      </c>
      <c r="CO713" s="411">
        <v>0</v>
      </c>
      <c r="CP713" s="411">
        <v>0</v>
      </c>
      <c r="CQ713" s="411">
        <v>0</v>
      </c>
      <c r="CR713" s="411">
        <v>0</v>
      </c>
      <c r="CS713" s="411">
        <v>0</v>
      </c>
      <c r="CT713" s="411">
        <v>0</v>
      </c>
      <c r="CU713" s="412">
        <v>0</v>
      </c>
      <c r="CV713" s="411">
        <f t="shared" si="231"/>
        <v>0</v>
      </c>
      <c r="CW713" s="411">
        <v>0</v>
      </c>
      <c r="CX713" s="411">
        <v>0</v>
      </c>
      <c r="CY713" s="411">
        <v>0</v>
      </c>
      <c r="CZ713" s="411">
        <v>0</v>
      </c>
      <c r="DA713" s="411">
        <v>0</v>
      </c>
      <c r="DB713" s="411">
        <v>0</v>
      </c>
      <c r="DC713" s="411">
        <v>0</v>
      </c>
      <c r="DD713" s="411">
        <v>0</v>
      </c>
      <c r="DE713" s="411">
        <v>0</v>
      </c>
      <c r="DF713" s="411">
        <v>0</v>
      </c>
      <c r="DG713" s="411">
        <v>0</v>
      </c>
      <c r="DH713" s="412">
        <v>0</v>
      </c>
      <c r="DI713" s="411">
        <f t="shared" si="232"/>
        <v>0</v>
      </c>
      <c r="DJ713" s="411">
        <v>0</v>
      </c>
      <c r="DK713" s="411">
        <v>0</v>
      </c>
      <c r="DL713" s="411">
        <v>0</v>
      </c>
      <c r="DM713" s="411">
        <v>0</v>
      </c>
      <c r="DN713" s="411">
        <v>0</v>
      </c>
      <c r="DO713" s="411">
        <v>0</v>
      </c>
      <c r="DP713" s="411">
        <v>0</v>
      </c>
      <c r="DQ713" s="411">
        <v>0</v>
      </c>
      <c r="DR713" s="411">
        <v>0</v>
      </c>
      <c r="DS713" s="411">
        <v>0</v>
      </c>
      <c r="DT713" s="411">
        <v>0</v>
      </c>
      <c r="DU713" s="412">
        <v>0</v>
      </c>
      <c r="DV713" s="411">
        <f t="shared" si="233"/>
        <v>0</v>
      </c>
      <c r="DW713" s="412">
        <v>0</v>
      </c>
      <c r="DX713" s="412">
        <v>0</v>
      </c>
      <c r="DY713" s="412">
        <v>0</v>
      </c>
      <c r="DZ713" s="412">
        <v>0</v>
      </c>
      <c r="EA713" s="412">
        <v>0</v>
      </c>
      <c r="EB713" s="412">
        <v>0</v>
      </c>
      <c r="EC713" s="412">
        <v>0</v>
      </c>
      <c r="ED713" s="412">
        <v>0</v>
      </c>
      <c r="EE713" s="412">
        <v>0</v>
      </c>
      <c r="EF713" s="412">
        <v>0</v>
      </c>
      <c r="EG713" s="412">
        <v>0</v>
      </c>
      <c r="EH713" s="412">
        <v>0</v>
      </c>
      <c r="EI713" s="411">
        <f t="shared" si="234"/>
        <v>0</v>
      </c>
      <c r="EK713" s="411">
        <f t="shared" si="235"/>
        <v>157</v>
      </c>
      <c r="EL713" s="7">
        <f t="shared" si="236"/>
        <v>-157</v>
      </c>
    </row>
    <row r="714" spans="1:142">
      <c r="A714" s="365" t="str">
        <f t="shared" si="218"/>
        <v xml:space="preserve"> 122</v>
      </c>
      <c r="B714" s="370" t="s">
        <v>959</v>
      </c>
      <c r="C714" s="370" t="s">
        <v>1187</v>
      </c>
      <c r="D714" s="411">
        <v>13</v>
      </c>
      <c r="E714" s="411">
        <v>13</v>
      </c>
      <c r="F714" s="411">
        <v>13</v>
      </c>
      <c r="G714" s="411">
        <v>13</v>
      </c>
      <c r="H714" s="411">
        <v>13</v>
      </c>
      <c r="I714" s="411">
        <v>13</v>
      </c>
      <c r="J714" s="411">
        <v>13</v>
      </c>
      <c r="K714" s="411">
        <v>13</v>
      </c>
      <c r="L714" s="411">
        <v>13</v>
      </c>
      <c r="M714" s="411">
        <v>13</v>
      </c>
      <c r="N714" s="411">
        <v>13</v>
      </c>
      <c r="O714" s="412">
        <v>13</v>
      </c>
      <c r="P714" s="411">
        <f t="shared" si="219"/>
        <v>156</v>
      </c>
      <c r="Q714" s="411">
        <f t="shared" si="220"/>
        <v>90.58064516129032</v>
      </c>
      <c r="R714" s="411">
        <f t="shared" si="221"/>
        <v>22.833147942157954</v>
      </c>
      <c r="S714" s="411">
        <f t="shared" si="222"/>
        <v>42.586206896551722</v>
      </c>
      <c r="T714" s="411">
        <v>0</v>
      </c>
      <c r="U714" s="411">
        <v>0</v>
      </c>
      <c r="V714" s="411">
        <v>0</v>
      </c>
      <c r="W714" s="411">
        <v>0</v>
      </c>
      <c r="X714" s="411">
        <v>0</v>
      </c>
      <c r="Y714" s="411">
        <v>0</v>
      </c>
      <c r="Z714" s="411">
        <v>0</v>
      </c>
      <c r="AA714" s="411">
        <v>0</v>
      </c>
      <c r="AB714" s="411">
        <v>0</v>
      </c>
      <c r="AC714" s="411">
        <v>0</v>
      </c>
      <c r="AD714" s="411">
        <v>0</v>
      </c>
      <c r="AE714" s="412">
        <v>0</v>
      </c>
      <c r="AF714" s="411">
        <f t="shared" si="223"/>
        <v>0</v>
      </c>
      <c r="AG714" s="411">
        <v>0</v>
      </c>
      <c r="AH714" s="411">
        <v>0</v>
      </c>
      <c r="AI714" s="411">
        <v>0</v>
      </c>
      <c r="AJ714" s="411">
        <v>0</v>
      </c>
      <c r="AK714" s="411">
        <v>0</v>
      </c>
      <c r="AL714" s="411">
        <v>0</v>
      </c>
      <c r="AM714" s="411">
        <v>0</v>
      </c>
      <c r="AN714" s="411">
        <v>0</v>
      </c>
      <c r="AO714" s="411">
        <v>0</v>
      </c>
      <c r="AP714" s="411">
        <v>0</v>
      </c>
      <c r="AQ714" s="411">
        <v>0</v>
      </c>
      <c r="AR714" s="412">
        <v>0</v>
      </c>
      <c r="AS714" s="411">
        <f t="shared" si="224"/>
        <v>0</v>
      </c>
      <c r="AT714" s="411">
        <f t="shared" si="225"/>
        <v>0</v>
      </c>
      <c r="AU714" s="411">
        <f t="shared" si="226"/>
        <v>0</v>
      </c>
      <c r="AV714" s="411">
        <f t="shared" si="227"/>
        <v>0</v>
      </c>
      <c r="AW714" s="411">
        <v>0</v>
      </c>
      <c r="AX714" s="411">
        <v>0</v>
      </c>
      <c r="AY714" s="411">
        <v>0</v>
      </c>
      <c r="AZ714" s="411">
        <v>0</v>
      </c>
      <c r="BA714" s="411">
        <v>0</v>
      </c>
      <c r="BB714" s="411">
        <v>0</v>
      </c>
      <c r="BC714" s="411">
        <v>0</v>
      </c>
      <c r="BD714" s="411">
        <v>0</v>
      </c>
      <c r="BE714" s="411">
        <v>0</v>
      </c>
      <c r="BF714" s="411">
        <v>0</v>
      </c>
      <c r="BG714" s="411">
        <v>0</v>
      </c>
      <c r="BH714" s="412">
        <v>0</v>
      </c>
      <c r="BI714" s="411">
        <f t="shared" si="228"/>
        <v>0</v>
      </c>
      <c r="BJ714" s="411">
        <v>0</v>
      </c>
      <c r="BK714" s="411">
        <v>0</v>
      </c>
      <c r="BL714" s="411">
        <v>0</v>
      </c>
      <c r="BM714" s="411">
        <v>0</v>
      </c>
      <c r="BN714" s="411">
        <v>0</v>
      </c>
      <c r="BO714" s="411">
        <v>0</v>
      </c>
      <c r="BP714" s="411">
        <v>0</v>
      </c>
      <c r="BQ714" s="411">
        <v>0</v>
      </c>
      <c r="BR714" s="411">
        <v>0</v>
      </c>
      <c r="BS714" s="411">
        <v>0</v>
      </c>
      <c r="BT714" s="411">
        <v>0</v>
      </c>
      <c r="BU714" s="412">
        <v>0</v>
      </c>
      <c r="BV714" s="411">
        <f t="shared" si="229"/>
        <v>0</v>
      </c>
      <c r="BW714" s="411">
        <v>0</v>
      </c>
      <c r="BX714" s="411">
        <v>0</v>
      </c>
      <c r="BY714" s="411">
        <v>0</v>
      </c>
      <c r="BZ714" s="411">
        <v>0</v>
      </c>
      <c r="CA714" s="411">
        <v>0</v>
      </c>
      <c r="CB714" s="411">
        <v>0</v>
      </c>
      <c r="CC714" s="411">
        <v>0</v>
      </c>
      <c r="CD714" s="411">
        <v>0</v>
      </c>
      <c r="CE714" s="411">
        <v>0</v>
      </c>
      <c r="CF714" s="411">
        <v>0</v>
      </c>
      <c r="CG714" s="411">
        <v>0</v>
      </c>
      <c r="CH714" s="412">
        <v>0</v>
      </c>
      <c r="CI714" s="411">
        <f t="shared" si="230"/>
        <v>0</v>
      </c>
      <c r="CJ714" s="411">
        <v>0</v>
      </c>
      <c r="CK714" s="411">
        <v>0</v>
      </c>
      <c r="CL714" s="411">
        <v>0</v>
      </c>
      <c r="CM714" s="411">
        <v>0</v>
      </c>
      <c r="CN714" s="411">
        <v>0</v>
      </c>
      <c r="CO714" s="411">
        <v>0</v>
      </c>
      <c r="CP714" s="411">
        <v>0</v>
      </c>
      <c r="CQ714" s="411">
        <v>0</v>
      </c>
      <c r="CR714" s="411">
        <v>0</v>
      </c>
      <c r="CS714" s="411">
        <v>0</v>
      </c>
      <c r="CT714" s="411">
        <v>0</v>
      </c>
      <c r="CU714" s="412">
        <v>0</v>
      </c>
      <c r="CV714" s="411">
        <f t="shared" si="231"/>
        <v>0</v>
      </c>
      <c r="CW714" s="411">
        <v>0</v>
      </c>
      <c r="CX714" s="411">
        <v>0</v>
      </c>
      <c r="CY714" s="411">
        <v>0</v>
      </c>
      <c r="CZ714" s="411">
        <v>0</v>
      </c>
      <c r="DA714" s="411">
        <v>0</v>
      </c>
      <c r="DB714" s="411">
        <v>0</v>
      </c>
      <c r="DC714" s="411">
        <v>0</v>
      </c>
      <c r="DD714" s="411">
        <v>0</v>
      </c>
      <c r="DE714" s="411">
        <v>0</v>
      </c>
      <c r="DF714" s="411">
        <v>0</v>
      </c>
      <c r="DG714" s="411">
        <v>0</v>
      </c>
      <c r="DH714" s="412">
        <v>0</v>
      </c>
      <c r="DI714" s="411">
        <f t="shared" si="232"/>
        <v>0</v>
      </c>
      <c r="DJ714" s="411">
        <v>0</v>
      </c>
      <c r="DK714" s="411">
        <v>0</v>
      </c>
      <c r="DL714" s="411">
        <v>0</v>
      </c>
      <c r="DM714" s="411">
        <v>0</v>
      </c>
      <c r="DN714" s="411">
        <v>0</v>
      </c>
      <c r="DO714" s="411">
        <v>0</v>
      </c>
      <c r="DP714" s="411">
        <v>0</v>
      </c>
      <c r="DQ714" s="411">
        <v>0</v>
      </c>
      <c r="DR714" s="411">
        <v>0</v>
      </c>
      <c r="DS714" s="411">
        <v>0</v>
      </c>
      <c r="DT714" s="411">
        <v>0</v>
      </c>
      <c r="DU714" s="412">
        <v>0</v>
      </c>
      <c r="DV714" s="411">
        <f t="shared" si="233"/>
        <v>0</v>
      </c>
      <c r="DW714" s="412">
        <v>0</v>
      </c>
      <c r="DX714" s="412">
        <v>0</v>
      </c>
      <c r="DY714" s="412">
        <v>0</v>
      </c>
      <c r="DZ714" s="412">
        <v>0</v>
      </c>
      <c r="EA714" s="412">
        <v>0</v>
      </c>
      <c r="EB714" s="412">
        <v>0</v>
      </c>
      <c r="EC714" s="412">
        <v>0</v>
      </c>
      <c r="ED714" s="412">
        <v>0</v>
      </c>
      <c r="EE714" s="412">
        <v>0</v>
      </c>
      <c r="EF714" s="412">
        <v>0</v>
      </c>
      <c r="EG714" s="412">
        <v>0</v>
      </c>
      <c r="EH714" s="412">
        <v>0</v>
      </c>
      <c r="EI714" s="411">
        <f t="shared" si="234"/>
        <v>0</v>
      </c>
      <c r="EK714" s="411">
        <f t="shared" si="235"/>
        <v>156</v>
      </c>
      <c r="EL714" s="7">
        <f t="shared" si="236"/>
        <v>-156</v>
      </c>
    </row>
    <row r="715" spans="1:142">
      <c r="A715" s="365" t="str">
        <f t="shared" si="218"/>
        <v xml:space="preserve"> 126</v>
      </c>
      <c r="B715" s="370" t="s">
        <v>960</v>
      </c>
      <c r="C715" s="370" t="s">
        <v>1167</v>
      </c>
      <c r="D715" s="411">
        <v>2</v>
      </c>
      <c r="E715" s="411">
        <v>1</v>
      </c>
      <c r="F715" s="411">
        <v>1</v>
      </c>
      <c r="G715" s="411">
        <v>1</v>
      </c>
      <c r="H715" s="411">
        <v>1</v>
      </c>
      <c r="I715" s="411">
        <v>1</v>
      </c>
      <c r="J715" s="411">
        <v>1</v>
      </c>
      <c r="K715" s="411">
        <v>1</v>
      </c>
      <c r="L715" s="411">
        <v>1</v>
      </c>
      <c r="M715" s="411">
        <v>1</v>
      </c>
      <c r="N715" s="411">
        <v>1</v>
      </c>
      <c r="O715" s="412">
        <v>1</v>
      </c>
      <c r="P715" s="411">
        <f t="shared" si="219"/>
        <v>13</v>
      </c>
      <c r="Q715" s="411">
        <f t="shared" si="220"/>
        <v>7.967741935483871</v>
      </c>
      <c r="R715" s="411">
        <f t="shared" si="221"/>
        <v>1.7563959955506117</v>
      </c>
      <c r="S715" s="411">
        <f t="shared" si="222"/>
        <v>3.2758620689655173</v>
      </c>
      <c r="T715" s="411">
        <v>0</v>
      </c>
      <c r="U715" s="411">
        <v>0</v>
      </c>
      <c r="V715" s="411">
        <v>0</v>
      </c>
      <c r="W715" s="411">
        <v>0</v>
      </c>
      <c r="X715" s="411">
        <v>0</v>
      </c>
      <c r="Y715" s="411">
        <v>0</v>
      </c>
      <c r="Z715" s="411">
        <v>0</v>
      </c>
      <c r="AA715" s="411">
        <v>0</v>
      </c>
      <c r="AB715" s="411">
        <v>0</v>
      </c>
      <c r="AC715" s="411">
        <v>0</v>
      </c>
      <c r="AD715" s="411">
        <v>0</v>
      </c>
      <c r="AE715" s="412">
        <v>0</v>
      </c>
      <c r="AF715" s="411">
        <f t="shared" si="223"/>
        <v>0</v>
      </c>
      <c r="AG715" s="411">
        <v>2</v>
      </c>
      <c r="AH715" s="411">
        <v>1</v>
      </c>
      <c r="AI715" s="411">
        <v>1</v>
      </c>
      <c r="AJ715" s="411">
        <v>1</v>
      </c>
      <c r="AK715" s="411">
        <v>1</v>
      </c>
      <c r="AL715" s="411">
        <v>1</v>
      </c>
      <c r="AM715" s="411">
        <v>1</v>
      </c>
      <c r="AN715" s="411">
        <v>1</v>
      </c>
      <c r="AO715" s="411">
        <v>1</v>
      </c>
      <c r="AP715" s="411">
        <v>1</v>
      </c>
      <c r="AQ715" s="411">
        <v>1</v>
      </c>
      <c r="AR715" s="412">
        <v>1</v>
      </c>
      <c r="AS715" s="411">
        <f t="shared" si="224"/>
        <v>13</v>
      </c>
      <c r="AT715" s="411">
        <f t="shared" si="225"/>
        <v>7.967741935483871</v>
      </c>
      <c r="AU715" s="411">
        <f t="shared" si="226"/>
        <v>1.7563959955506117</v>
      </c>
      <c r="AV715" s="411">
        <f t="shared" si="227"/>
        <v>3.2758620689655173</v>
      </c>
      <c r="AW715" s="411">
        <v>0</v>
      </c>
      <c r="AX715" s="411">
        <v>0</v>
      </c>
      <c r="AY715" s="411">
        <v>0</v>
      </c>
      <c r="AZ715" s="411">
        <v>0</v>
      </c>
      <c r="BA715" s="411">
        <v>0</v>
      </c>
      <c r="BB715" s="411">
        <v>0</v>
      </c>
      <c r="BC715" s="411">
        <v>0</v>
      </c>
      <c r="BD715" s="411">
        <v>0</v>
      </c>
      <c r="BE715" s="411">
        <v>0</v>
      </c>
      <c r="BF715" s="411">
        <v>0</v>
      </c>
      <c r="BG715" s="411">
        <v>0</v>
      </c>
      <c r="BH715" s="412">
        <v>0</v>
      </c>
      <c r="BI715" s="411">
        <f t="shared" si="228"/>
        <v>0</v>
      </c>
      <c r="BJ715" s="411">
        <v>2</v>
      </c>
      <c r="BK715" s="411">
        <v>1</v>
      </c>
      <c r="BL715" s="411">
        <v>1</v>
      </c>
      <c r="BM715" s="411">
        <v>1</v>
      </c>
      <c r="BN715" s="411">
        <v>1</v>
      </c>
      <c r="BO715" s="411">
        <v>1</v>
      </c>
      <c r="BP715" s="411">
        <v>1</v>
      </c>
      <c r="BQ715" s="411">
        <v>1</v>
      </c>
      <c r="BR715" s="411">
        <v>1</v>
      </c>
      <c r="BS715" s="411">
        <v>1</v>
      </c>
      <c r="BT715" s="411">
        <v>1</v>
      </c>
      <c r="BU715" s="412">
        <v>1</v>
      </c>
      <c r="BV715" s="411">
        <f t="shared" si="229"/>
        <v>13</v>
      </c>
      <c r="BW715" s="411">
        <v>0</v>
      </c>
      <c r="BX715" s="411">
        <v>0</v>
      </c>
      <c r="BY715" s="411">
        <v>0</v>
      </c>
      <c r="BZ715" s="411">
        <v>0</v>
      </c>
      <c r="CA715" s="411">
        <v>0</v>
      </c>
      <c r="CB715" s="411">
        <v>0</v>
      </c>
      <c r="CC715" s="411">
        <v>0</v>
      </c>
      <c r="CD715" s="411">
        <v>0</v>
      </c>
      <c r="CE715" s="411">
        <v>0</v>
      </c>
      <c r="CF715" s="411">
        <v>0</v>
      </c>
      <c r="CG715" s="411">
        <v>0</v>
      </c>
      <c r="CH715" s="412">
        <v>0</v>
      </c>
      <c r="CI715" s="411">
        <f t="shared" si="230"/>
        <v>0</v>
      </c>
      <c r="CJ715" s="411">
        <v>2</v>
      </c>
      <c r="CK715" s="411">
        <v>1</v>
      </c>
      <c r="CL715" s="411">
        <v>1</v>
      </c>
      <c r="CM715" s="411">
        <v>1</v>
      </c>
      <c r="CN715" s="411">
        <v>1</v>
      </c>
      <c r="CO715" s="411">
        <v>1</v>
      </c>
      <c r="CP715" s="411">
        <v>1</v>
      </c>
      <c r="CQ715" s="411">
        <v>1</v>
      </c>
      <c r="CR715" s="411">
        <v>1</v>
      </c>
      <c r="CS715" s="411">
        <v>1</v>
      </c>
      <c r="CT715" s="411">
        <v>1</v>
      </c>
      <c r="CU715" s="412">
        <v>1</v>
      </c>
      <c r="CV715" s="411">
        <f t="shared" si="231"/>
        <v>13</v>
      </c>
      <c r="CW715" s="411">
        <v>-1</v>
      </c>
      <c r="CX715" s="411">
        <v>0</v>
      </c>
      <c r="CY715" s="411">
        <v>0</v>
      </c>
      <c r="CZ715" s="411">
        <v>0</v>
      </c>
      <c r="DA715" s="411">
        <v>0</v>
      </c>
      <c r="DB715" s="411">
        <v>0</v>
      </c>
      <c r="DC715" s="411">
        <v>0</v>
      </c>
      <c r="DD715" s="411">
        <v>0</v>
      </c>
      <c r="DE715" s="411">
        <v>0</v>
      </c>
      <c r="DF715" s="411">
        <v>0</v>
      </c>
      <c r="DG715" s="411">
        <v>0</v>
      </c>
      <c r="DH715" s="412">
        <v>0</v>
      </c>
      <c r="DI715" s="411">
        <f t="shared" si="232"/>
        <v>-1</v>
      </c>
      <c r="DJ715" s="411">
        <v>1</v>
      </c>
      <c r="DK715" s="411">
        <v>1</v>
      </c>
      <c r="DL715" s="411">
        <v>1</v>
      </c>
      <c r="DM715" s="411">
        <v>1</v>
      </c>
      <c r="DN715" s="411">
        <v>1</v>
      </c>
      <c r="DO715" s="411">
        <v>1</v>
      </c>
      <c r="DP715" s="411">
        <v>1</v>
      </c>
      <c r="DQ715" s="411">
        <v>1</v>
      </c>
      <c r="DR715" s="411">
        <v>1</v>
      </c>
      <c r="DS715" s="411">
        <v>1</v>
      </c>
      <c r="DT715" s="411">
        <v>1</v>
      </c>
      <c r="DU715" s="412">
        <v>1</v>
      </c>
      <c r="DV715" s="411">
        <f t="shared" si="233"/>
        <v>12</v>
      </c>
      <c r="DW715" s="412">
        <v>1</v>
      </c>
      <c r="DX715" s="412">
        <v>1</v>
      </c>
      <c r="DY715" s="412">
        <v>1</v>
      </c>
      <c r="DZ715" s="412">
        <v>1</v>
      </c>
      <c r="EA715" s="412">
        <v>1</v>
      </c>
      <c r="EB715" s="412">
        <v>1</v>
      </c>
      <c r="EC715" s="412">
        <v>1</v>
      </c>
      <c r="ED715" s="412">
        <v>1</v>
      </c>
      <c r="EE715" s="412">
        <v>1</v>
      </c>
      <c r="EF715" s="412">
        <v>1</v>
      </c>
      <c r="EG715" s="412">
        <v>1</v>
      </c>
      <c r="EH715" s="412">
        <v>1</v>
      </c>
      <c r="EI715" s="411">
        <f t="shared" si="234"/>
        <v>12</v>
      </c>
      <c r="EK715" s="411">
        <f t="shared" si="235"/>
        <v>12</v>
      </c>
      <c r="EL715" s="7">
        <f t="shared" si="236"/>
        <v>0</v>
      </c>
    </row>
    <row r="716" spans="1:142">
      <c r="A716" s="365" t="str">
        <f t="shared" si="218"/>
        <v xml:space="preserve"> 126</v>
      </c>
      <c r="B716" s="370" t="s">
        <v>960</v>
      </c>
      <c r="C716" s="370" t="s">
        <v>1168</v>
      </c>
      <c r="D716" s="411">
        <v>304</v>
      </c>
      <c r="E716" s="411">
        <v>128</v>
      </c>
      <c r="F716" s="411">
        <v>146</v>
      </c>
      <c r="G716" s="411">
        <v>160</v>
      </c>
      <c r="H716" s="411">
        <v>188</v>
      </c>
      <c r="I716" s="411">
        <v>198</v>
      </c>
      <c r="J716" s="411">
        <v>214</v>
      </c>
      <c r="K716" s="411">
        <v>210</v>
      </c>
      <c r="L716" s="411">
        <v>176</v>
      </c>
      <c r="M716" s="411">
        <v>176</v>
      </c>
      <c r="N716" s="411">
        <v>150</v>
      </c>
      <c r="O716" s="412">
        <v>134</v>
      </c>
      <c r="P716" s="411">
        <f t="shared" si="219"/>
        <v>2184</v>
      </c>
      <c r="Q716" s="411">
        <f t="shared" si="220"/>
        <v>1331.0967741935483</v>
      </c>
      <c r="R716" s="411">
        <f t="shared" si="221"/>
        <v>344.3515016685206</v>
      </c>
      <c r="S716" s="411">
        <f t="shared" si="222"/>
        <v>508.55172413793105</v>
      </c>
      <c r="T716" s="411">
        <v>0</v>
      </c>
      <c r="U716" s="411">
        <v>0</v>
      </c>
      <c r="V716" s="411">
        <v>0</v>
      </c>
      <c r="W716" s="411">
        <v>0</v>
      </c>
      <c r="X716" s="411">
        <v>0</v>
      </c>
      <c r="Y716" s="411">
        <v>0</v>
      </c>
      <c r="Z716" s="411">
        <v>0</v>
      </c>
      <c r="AA716" s="411">
        <v>0</v>
      </c>
      <c r="AB716" s="411">
        <v>0</v>
      </c>
      <c r="AC716" s="411">
        <v>0</v>
      </c>
      <c r="AD716" s="411">
        <v>0</v>
      </c>
      <c r="AE716" s="412">
        <v>0</v>
      </c>
      <c r="AF716" s="411">
        <f t="shared" si="223"/>
        <v>0</v>
      </c>
      <c r="AG716" s="411">
        <v>304</v>
      </c>
      <c r="AH716" s="411">
        <v>128</v>
      </c>
      <c r="AI716" s="411">
        <v>146</v>
      </c>
      <c r="AJ716" s="411">
        <v>160</v>
      </c>
      <c r="AK716" s="411">
        <v>188</v>
      </c>
      <c r="AL716" s="411">
        <v>198</v>
      </c>
      <c r="AM716" s="411">
        <v>214</v>
      </c>
      <c r="AN716" s="411">
        <v>210</v>
      </c>
      <c r="AO716" s="411">
        <v>176</v>
      </c>
      <c r="AP716" s="411">
        <v>176</v>
      </c>
      <c r="AQ716" s="411">
        <v>150</v>
      </c>
      <c r="AR716" s="412">
        <v>134</v>
      </c>
      <c r="AS716" s="411">
        <f t="shared" si="224"/>
        <v>2184</v>
      </c>
      <c r="AT716" s="411">
        <f t="shared" si="225"/>
        <v>1331.0967741935483</v>
      </c>
      <c r="AU716" s="411">
        <f t="shared" si="226"/>
        <v>344.3515016685206</v>
      </c>
      <c r="AV716" s="411">
        <f t="shared" si="227"/>
        <v>508.55172413793105</v>
      </c>
      <c r="AW716" s="411">
        <v>0</v>
      </c>
      <c r="AX716" s="411">
        <v>0</v>
      </c>
      <c r="AY716" s="411">
        <v>0</v>
      </c>
      <c r="AZ716" s="411">
        <v>0</v>
      </c>
      <c r="BA716" s="411">
        <v>0</v>
      </c>
      <c r="BB716" s="411">
        <v>0</v>
      </c>
      <c r="BC716" s="411">
        <v>0</v>
      </c>
      <c r="BD716" s="411">
        <v>0</v>
      </c>
      <c r="BE716" s="411">
        <v>0</v>
      </c>
      <c r="BF716" s="411">
        <v>0</v>
      </c>
      <c r="BG716" s="411">
        <v>0</v>
      </c>
      <c r="BH716" s="412">
        <v>0</v>
      </c>
      <c r="BI716" s="411">
        <f t="shared" si="228"/>
        <v>0</v>
      </c>
      <c r="BJ716" s="411">
        <v>304</v>
      </c>
      <c r="BK716" s="411">
        <v>128</v>
      </c>
      <c r="BL716" s="411">
        <v>146</v>
      </c>
      <c r="BM716" s="411">
        <v>160</v>
      </c>
      <c r="BN716" s="411">
        <v>188</v>
      </c>
      <c r="BO716" s="411">
        <v>198</v>
      </c>
      <c r="BP716" s="411">
        <v>214</v>
      </c>
      <c r="BQ716" s="411">
        <v>210</v>
      </c>
      <c r="BR716" s="411">
        <v>176</v>
      </c>
      <c r="BS716" s="411">
        <v>176</v>
      </c>
      <c r="BT716" s="411">
        <v>150</v>
      </c>
      <c r="BU716" s="412">
        <v>134</v>
      </c>
      <c r="BV716" s="411">
        <f t="shared" si="229"/>
        <v>2184</v>
      </c>
      <c r="BW716" s="411">
        <v>0</v>
      </c>
      <c r="BX716" s="411">
        <v>0</v>
      </c>
      <c r="BY716" s="411">
        <v>0</v>
      </c>
      <c r="BZ716" s="411">
        <v>0</v>
      </c>
      <c r="CA716" s="411">
        <v>0</v>
      </c>
      <c r="CB716" s="411">
        <v>0</v>
      </c>
      <c r="CC716" s="411">
        <v>0</v>
      </c>
      <c r="CD716" s="411">
        <v>0</v>
      </c>
      <c r="CE716" s="411">
        <v>0</v>
      </c>
      <c r="CF716" s="411">
        <v>0</v>
      </c>
      <c r="CG716" s="411">
        <v>0</v>
      </c>
      <c r="CH716" s="412">
        <v>0</v>
      </c>
      <c r="CI716" s="411">
        <f t="shared" si="230"/>
        <v>0</v>
      </c>
      <c r="CJ716" s="411">
        <v>304</v>
      </c>
      <c r="CK716" s="411">
        <v>128</v>
      </c>
      <c r="CL716" s="411">
        <v>146</v>
      </c>
      <c r="CM716" s="411">
        <v>160</v>
      </c>
      <c r="CN716" s="411">
        <v>188</v>
      </c>
      <c r="CO716" s="411">
        <v>198</v>
      </c>
      <c r="CP716" s="411">
        <v>214</v>
      </c>
      <c r="CQ716" s="411">
        <v>210</v>
      </c>
      <c r="CR716" s="411">
        <v>176</v>
      </c>
      <c r="CS716" s="411">
        <v>176</v>
      </c>
      <c r="CT716" s="411">
        <v>150</v>
      </c>
      <c r="CU716" s="412">
        <v>134</v>
      </c>
      <c r="CV716" s="411">
        <f t="shared" si="231"/>
        <v>2184</v>
      </c>
      <c r="CW716" s="411">
        <v>-184</v>
      </c>
      <c r="CX716" s="411">
        <v>0</v>
      </c>
      <c r="CY716" s="411">
        <v>0</v>
      </c>
      <c r="CZ716" s="411">
        <v>0</v>
      </c>
      <c r="DA716" s="411">
        <v>0</v>
      </c>
      <c r="DB716" s="411">
        <v>0</v>
      </c>
      <c r="DC716" s="411">
        <v>0</v>
      </c>
      <c r="DD716" s="411">
        <v>0</v>
      </c>
      <c r="DE716" s="411">
        <v>0</v>
      </c>
      <c r="DF716" s="411">
        <v>0</v>
      </c>
      <c r="DG716" s="411">
        <v>0</v>
      </c>
      <c r="DH716" s="412">
        <v>0</v>
      </c>
      <c r="DI716" s="411">
        <f t="shared" si="232"/>
        <v>-184</v>
      </c>
      <c r="DJ716" s="411">
        <v>120</v>
      </c>
      <c r="DK716" s="411">
        <v>128</v>
      </c>
      <c r="DL716" s="411">
        <v>146</v>
      </c>
      <c r="DM716" s="411">
        <v>160</v>
      </c>
      <c r="DN716" s="411">
        <v>188</v>
      </c>
      <c r="DO716" s="411">
        <v>198</v>
      </c>
      <c r="DP716" s="411">
        <v>214</v>
      </c>
      <c r="DQ716" s="411">
        <v>210</v>
      </c>
      <c r="DR716" s="411">
        <v>176</v>
      </c>
      <c r="DS716" s="411">
        <v>176</v>
      </c>
      <c r="DT716" s="411">
        <v>150</v>
      </c>
      <c r="DU716" s="412">
        <v>134</v>
      </c>
      <c r="DV716" s="411">
        <f t="shared" si="233"/>
        <v>2000</v>
      </c>
      <c r="DW716" s="412">
        <v>120</v>
      </c>
      <c r="DX716" s="412">
        <v>128</v>
      </c>
      <c r="DY716" s="412">
        <v>146</v>
      </c>
      <c r="DZ716" s="412">
        <v>160</v>
      </c>
      <c r="EA716" s="412">
        <v>188</v>
      </c>
      <c r="EB716" s="412">
        <v>198</v>
      </c>
      <c r="EC716" s="412">
        <v>214</v>
      </c>
      <c r="ED716" s="412">
        <v>210</v>
      </c>
      <c r="EE716" s="412">
        <v>176</v>
      </c>
      <c r="EF716" s="412">
        <v>176</v>
      </c>
      <c r="EG716" s="412">
        <v>150</v>
      </c>
      <c r="EH716" s="412">
        <v>134</v>
      </c>
      <c r="EI716" s="411">
        <f t="shared" si="234"/>
        <v>2000</v>
      </c>
      <c r="EK716" s="411">
        <f t="shared" si="235"/>
        <v>2000</v>
      </c>
      <c r="EL716" s="7">
        <f t="shared" si="236"/>
        <v>0</v>
      </c>
    </row>
    <row r="717" spans="1:142">
      <c r="A717" s="365" t="str">
        <f t="shared" si="218"/>
        <v xml:space="preserve"> 126</v>
      </c>
      <c r="B717" s="370" t="s">
        <v>960</v>
      </c>
      <c r="C717" s="370" t="s">
        <v>1169</v>
      </c>
      <c r="D717" s="411">
        <v>304</v>
      </c>
      <c r="E717" s="411">
        <v>128</v>
      </c>
      <c r="F717" s="411">
        <v>146</v>
      </c>
      <c r="G717" s="411">
        <v>160</v>
      </c>
      <c r="H717" s="411">
        <v>188</v>
      </c>
      <c r="I717" s="411">
        <v>198</v>
      </c>
      <c r="J717" s="411">
        <v>214</v>
      </c>
      <c r="K717" s="411">
        <v>210</v>
      </c>
      <c r="L717" s="411">
        <v>176</v>
      </c>
      <c r="M717" s="411">
        <v>176</v>
      </c>
      <c r="N717" s="411">
        <v>150</v>
      </c>
      <c r="O717" s="412">
        <v>134</v>
      </c>
      <c r="P717" s="411">
        <f t="shared" si="219"/>
        <v>2184</v>
      </c>
      <c r="Q717" s="411">
        <f t="shared" si="220"/>
        <v>1331.0967741935483</v>
      </c>
      <c r="R717" s="411">
        <f t="shared" si="221"/>
        <v>344.3515016685206</v>
      </c>
      <c r="S717" s="411">
        <f t="shared" si="222"/>
        <v>508.55172413793105</v>
      </c>
      <c r="T717" s="411">
        <v>0</v>
      </c>
      <c r="U717" s="411">
        <v>0</v>
      </c>
      <c r="V717" s="411">
        <v>0</v>
      </c>
      <c r="W717" s="411">
        <v>0</v>
      </c>
      <c r="X717" s="411">
        <v>0</v>
      </c>
      <c r="Y717" s="411">
        <v>0</v>
      </c>
      <c r="Z717" s="411">
        <v>0</v>
      </c>
      <c r="AA717" s="411">
        <v>0</v>
      </c>
      <c r="AB717" s="411">
        <v>0</v>
      </c>
      <c r="AC717" s="411">
        <v>0</v>
      </c>
      <c r="AD717" s="411">
        <v>0</v>
      </c>
      <c r="AE717" s="412">
        <v>0</v>
      </c>
      <c r="AF717" s="411">
        <f t="shared" si="223"/>
        <v>0</v>
      </c>
      <c r="AG717" s="411">
        <v>304</v>
      </c>
      <c r="AH717" s="411">
        <v>128</v>
      </c>
      <c r="AI717" s="411">
        <v>146</v>
      </c>
      <c r="AJ717" s="411">
        <v>160</v>
      </c>
      <c r="AK717" s="411">
        <v>188</v>
      </c>
      <c r="AL717" s="411">
        <v>198</v>
      </c>
      <c r="AM717" s="411">
        <v>214</v>
      </c>
      <c r="AN717" s="411">
        <v>210</v>
      </c>
      <c r="AO717" s="411">
        <v>176</v>
      </c>
      <c r="AP717" s="411">
        <v>176</v>
      </c>
      <c r="AQ717" s="411">
        <v>150</v>
      </c>
      <c r="AR717" s="412">
        <v>134</v>
      </c>
      <c r="AS717" s="411">
        <f t="shared" si="224"/>
        <v>2184</v>
      </c>
      <c r="AT717" s="411">
        <f t="shared" si="225"/>
        <v>1331.0967741935483</v>
      </c>
      <c r="AU717" s="411">
        <f t="shared" si="226"/>
        <v>344.3515016685206</v>
      </c>
      <c r="AV717" s="411">
        <f t="shared" si="227"/>
        <v>508.55172413793105</v>
      </c>
      <c r="AW717" s="411">
        <v>0</v>
      </c>
      <c r="AX717" s="411">
        <v>0</v>
      </c>
      <c r="AY717" s="411">
        <v>0</v>
      </c>
      <c r="AZ717" s="411">
        <v>0</v>
      </c>
      <c r="BA717" s="411">
        <v>0</v>
      </c>
      <c r="BB717" s="411">
        <v>0</v>
      </c>
      <c r="BC717" s="411">
        <v>0</v>
      </c>
      <c r="BD717" s="411">
        <v>0</v>
      </c>
      <c r="BE717" s="411">
        <v>0</v>
      </c>
      <c r="BF717" s="411">
        <v>0</v>
      </c>
      <c r="BG717" s="411">
        <v>0</v>
      </c>
      <c r="BH717" s="412">
        <v>0</v>
      </c>
      <c r="BI717" s="411">
        <f t="shared" si="228"/>
        <v>0</v>
      </c>
      <c r="BJ717" s="411">
        <v>304</v>
      </c>
      <c r="BK717" s="411">
        <v>128</v>
      </c>
      <c r="BL717" s="411">
        <v>146</v>
      </c>
      <c r="BM717" s="411">
        <v>160</v>
      </c>
      <c r="BN717" s="411">
        <v>188</v>
      </c>
      <c r="BO717" s="411">
        <v>198</v>
      </c>
      <c r="BP717" s="411">
        <v>214</v>
      </c>
      <c r="BQ717" s="411">
        <v>210</v>
      </c>
      <c r="BR717" s="411">
        <v>176</v>
      </c>
      <c r="BS717" s="411">
        <v>176</v>
      </c>
      <c r="BT717" s="411">
        <v>150</v>
      </c>
      <c r="BU717" s="412">
        <v>134</v>
      </c>
      <c r="BV717" s="411">
        <f t="shared" si="229"/>
        <v>2184</v>
      </c>
      <c r="BW717" s="411">
        <v>0</v>
      </c>
      <c r="BX717" s="411">
        <v>0</v>
      </c>
      <c r="BY717" s="411">
        <v>0</v>
      </c>
      <c r="BZ717" s="411">
        <v>0</v>
      </c>
      <c r="CA717" s="411">
        <v>0</v>
      </c>
      <c r="CB717" s="411">
        <v>0</v>
      </c>
      <c r="CC717" s="411">
        <v>0</v>
      </c>
      <c r="CD717" s="411">
        <v>0</v>
      </c>
      <c r="CE717" s="411">
        <v>0</v>
      </c>
      <c r="CF717" s="411">
        <v>0</v>
      </c>
      <c r="CG717" s="411">
        <v>0</v>
      </c>
      <c r="CH717" s="412">
        <v>0</v>
      </c>
      <c r="CI717" s="411">
        <f t="shared" si="230"/>
        <v>0</v>
      </c>
      <c r="CJ717" s="411">
        <v>304</v>
      </c>
      <c r="CK717" s="411">
        <v>128</v>
      </c>
      <c r="CL717" s="411">
        <v>146</v>
      </c>
      <c r="CM717" s="411">
        <v>160</v>
      </c>
      <c r="CN717" s="411">
        <v>188</v>
      </c>
      <c r="CO717" s="411">
        <v>198</v>
      </c>
      <c r="CP717" s="411">
        <v>214</v>
      </c>
      <c r="CQ717" s="411">
        <v>210</v>
      </c>
      <c r="CR717" s="411">
        <v>176</v>
      </c>
      <c r="CS717" s="411">
        <v>176</v>
      </c>
      <c r="CT717" s="411">
        <v>150</v>
      </c>
      <c r="CU717" s="412">
        <v>134</v>
      </c>
      <c r="CV717" s="411">
        <f t="shared" si="231"/>
        <v>2184</v>
      </c>
      <c r="CW717" s="411">
        <v>-184</v>
      </c>
      <c r="CX717" s="411">
        <v>0</v>
      </c>
      <c r="CY717" s="411">
        <v>0</v>
      </c>
      <c r="CZ717" s="411">
        <v>0</v>
      </c>
      <c r="DA717" s="411">
        <v>0</v>
      </c>
      <c r="DB717" s="411">
        <v>0</v>
      </c>
      <c r="DC717" s="411">
        <v>0</v>
      </c>
      <c r="DD717" s="411">
        <v>0</v>
      </c>
      <c r="DE717" s="411">
        <v>0</v>
      </c>
      <c r="DF717" s="411">
        <v>0</v>
      </c>
      <c r="DG717" s="411">
        <v>0</v>
      </c>
      <c r="DH717" s="412">
        <v>0</v>
      </c>
      <c r="DI717" s="411">
        <f t="shared" si="232"/>
        <v>-184</v>
      </c>
      <c r="DJ717" s="411">
        <v>120</v>
      </c>
      <c r="DK717" s="411">
        <v>128</v>
      </c>
      <c r="DL717" s="411">
        <v>146</v>
      </c>
      <c r="DM717" s="411">
        <v>160</v>
      </c>
      <c r="DN717" s="411">
        <v>188</v>
      </c>
      <c r="DO717" s="411">
        <v>198</v>
      </c>
      <c r="DP717" s="411">
        <v>214</v>
      </c>
      <c r="DQ717" s="411">
        <v>210</v>
      </c>
      <c r="DR717" s="411">
        <v>176</v>
      </c>
      <c r="DS717" s="411">
        <v>176</v>
      </c>
      <c r="DT717" s="411">
        <v>150</v>
      </c>
      <c r="DU717" s="412">
        <v>134</v>
      </c>
      <c r="DV717" s="411">
        <f t="shared" si="233"/>
        <v>2000</v>
      </c>
      <c r="DW717" s="412">
        <v>120</v>
      </c>
      <c r="DX717" s="412">
        <v>128</v>
      </c>
      <c r="DY717" s="412">
        <v>146</v>
      </c>
      <c r="DZ717" s="412">
        <v>160</v>
      </c>
      <c r="EA717" s="412">
        <v>188</v>
      </c>
      <c r="EB717" s="412">
        <v>198</v>
      </c>
      <c r="EC717" s="412">
        <v>214</v>
      </c>
      <c r="ED717" s="412">
        <v>210</v>
      </c>
      <c r="EE717" s="412">
        <v>176</v>
      </c>
      <c r="EF717" s="412">
        <v>176</v>
      </c>
      <c r="EG717" s="412">
        <v>150</v>
      </c>
      <c r="EH717" s="412">
        <v>134</v>
      </c>
      <c r="EI717" s="411">
        <f t="shared" si="234"/>
        <v>2000</v>
      </c>
      <c r="EK717" s="411">
        <f t="shared" si="235"/>
        <v>2000</v>
      </c>
      <c r="EL717" s="7">
        <f t="shared" si="236"/>
        <v>0</v>
      </c>
    </row>
    <row r="718" spans="1:142">
      <c r="A718" s="365" t="str">
        <f t="shared" si="218"/>
        <v xml:space="preserve"> 126</v>
      </c>
      <c r="B718" s="370" t="s">
        <v>960</v>
      </c>
      <c r="C718" s="370" t="s">
        <v>1170</v>
      </c>
      <c r="D718" s="411">
        <v>304</v>
      </c>
      <c r="E718" s="411">
        <v>128</v>
      </c>
      <c r="F718" s="411">
        <v>146</v>
      </c>
      <c r="G718" s="411">
        <v>160</v>
      </c>
      <c r="H718" s="411">
        <v>188</v>
      </c>
      <c r="I718" s="411">
        <v>198</v>
      </c>
      <c r="J718" s="411">
        <v>214</v>
      </c>
      <c r="K718" s="411">
        <v>210</v>
      </c>
      <c r="L718" s="411">
        <v>176</v>
      </c>
      <c r="M718" s="411">
        <v>176</v>
      </c>
      <c r="N718" s="411">
        <v>150</v>
      </c>
      <c r="O718" s="412">
        <v>134</v>
      </c>
      <c r="P718" s="411">
        <f t="shared" si="219"/>
        <v>2184</v>
      </c>
      <c r="Q718" s="411">
        <f t="shared" si="220"/>
        <v>1331.0967741935483</v>
      </c>
      <c r="R718" s="411">
        <f t="shared" si="221"/>
        <v>344.3515016685206</v>
      </c>
      <c r="S718" s="411">
        <f t="shared" si="222"/>
        <v>508.55172413793105</v>
      </c>
      <c r="T718" s="411">
        <v>0</v>
      </c>
      <c r="U718" s="411">
        <v>0</v>
      </c>
      <c r="V718" s="411">
        <v>0</v>
      </c>
      <c r="W718" s="411">
        <v>0</v>
      </c>
      <c r="X718" s="411">
        <v>0</v>
      </c>
      <c r="Y718" s="411">
        <v>0</v>
      </c>
      <c r="Z718" s="411">
        <v>0</v>
      </c>
      <c r="AA718" s="411">
        <v>0</v>
      </c>
      <c r="AB718" s="411">
        <v>0</v>
      </c>
      <c r="AC718" s="411">
        <v>0</v>
      </c>
      <c r="AD718" s="411">
        <v>0</v>
      </c>
      <c r="AE718" s="412">
        <v>0</v>
      </c>
      <c r="AF718" s="411">
        <f t="shared" si="223"/>
        <v>0</v>
      </c>
      <c r="AG718" s="411">
        <v>304</v>
      </c>
      <c r="AH718" s="411">
        <v>128</v>
      </c>
      <c r="AI718" s="411">
        <v>146</v>
      </c>
      <c r="AJ718" s="411">
        <v>160</v>
      </c>
      <c r="AK718" s="411">
        <v>188</v>
      </c>
      <c r="AL718" s="411">
        <v>198</v>
      </c>
      <c r="AM718" s="411">
        <v>214</v>
      </c>
      <c r="AN718" s="411">
        <v>210</v>
      </c>
      <c r="AO718" s="411">
        <v>176</v>
      </c>
      <c r="AP718" s="411">
        <v>176</v>
      </c>
      <c r="AQ718" s="411">
        <v>150</v>
      </c>
      <c r="AR718" s="412">
        <v>134</v>
      </c>
      <c r="AS718" s="411">
        <f t="shared" si="224"/>
        <v>2184</v>
      </c>
      <c r="AT718" s="411">
        <f t="shared" si="225"/>
        <v>1331.0967741935483</v>
      </c>
      <c r="AU718" s="411">
        <f t="shared" si="226"/>
        <v>344.3515016685206</v>
      </c>
      <c r="AV718" s="411">
        <f t="shared" si="227"/>
        <v>508.55172413793105</v>
      </c>
      <c r="AW718" s="411">
        <v>0</v>
      </c>
      <c r="AX718" s="411">
        <v>0</v>
      </c>
      <c r="AY718" s="411">
        <v>0</v>
      </c>
      <c r="AZ718" s="411">
        <v>0</v>
      </c>
      <c r="BA718" s="411">
        <v>0</v>
      </c>
      <c r="BB718" s="411">
        <v>0</v>
      </c>
      <c r="BC718" s="411">
        <v>0</v>
      </c>
      <c r="BD718" s="411">
        <v>0</v>
      </c>
      <c r="BE718" s="411">
        <v>0</v>
      </c>
      <c r="BF718" s="411">
        <v>0</v>
      </c>
      <c r="BG718" s="411">
        <v>0</v>
      </c>
      <c r="BH718" s="412">
        <v>0</v>
      </c>
      <c r="BI718" s="411">
        <f t="shared" si="228"/>
        <v>0</v>
      </c>
      <c r="BJ718" s="411">
        <v>304</v>
      </c>
      <c r="BK718" s="411">
        <v>128</v>
      </c>
      <c r="BL718" s="411">
        <v>146</v>
      </c>
      <c r="BM718" s="411">
        <v>160</v>
      </c>
      <c r="BN718" s="411">
        <v>188</v>
      </c>
      <c r="BO718" s="411">
        <v>198</v>
      </c>
      <c r="BP718" s="411">
        <v>214</v>
      </c>
      <c r="BQ718" s="411">
        <v>210</v>
      </c>
      <c r="BR718" s="411">
        <v>176</v>
      </c>
      <c r="BS718" s="411">
        <v>176</v>
      </c>
      <c r="BT718" s="411">
        <v>150</v>
      </c>
      <c r="BU718" s="412">
        <v>134</v>
      </c>
      <c r="BV718" s="411">
        <f t="shared" si="229"/>
        <v>2184</v>
      </c>
      <c r="BW718" s="411">
        <v>0</v>
      </c>
      <c r="BX718" s="411">
        <v>0</v>
      </c>
      <c r="BY718" s="411">
        <v>0</v>
      </c>
      <c r="BZ718" s="411">
        <v>0</v>
      </c>
      <c r="CA718" s="411">
        <v>0</v>
      </c>
      <c r="CB718" s="411">
        <v>0</v>
      </c>
      <c r="CC718" s="411">
        <v>0</v>
      </c>
      <c r="CD718" s="411">
        <v>0</v>
      </c>
      <c r="CE718" s="411">
        <v>0</v>
      </c>
      <c r="CF718" s="411">
        <v>0</v>
      </c>
      <c r="CG718" s="411">
        <v>0</v>
      </c>
      <c r="CH718" s="412">
        <v>0</v>
      </c>
      <c r="CI718" s="411">
        <f t="shared" si="230"/>
        <v>0</v>
      </c>
      <c r="CJ718" s="411">
        <v>304</v>
      </c>
      <c r="CK718" s="411">
        <v>128</v>
      </c>
      <c r="CL718" s="411">
        <v>146</v>
      </c>
      <c r="CM718" s="411">
        <v>160</v>
      </c>
      <c r="CN718" s="411">
        <v>188</v>
      </c>
      <c r="CO718" s="411">
        <v>198</v>
      </c>
      <c r="CP718" s="411">
        <v>214</v>
      </c>
      <c r="CQ718" s="411">
        <v>210</v>
      </c>
      <c r="CR718" s="411">
        <v>176</v>
      </c>
      <c r="CS718" s="411">
        <v>176</v>
      </c>
      <c r="CT718" s="411">
        <v>150</v>
      </c>
      <c r="CU718" s="412">
        <v>134</v>
      </c>
      <c r="CV718" s="411">
        <f t="shared" si="231"/>
        <v>2184</v>
      </c>
      <c r="CW718" s="411">
        <v>-184</v>
      </c>
      <c r="CX718" s="411">
        <v>0</v>
      </c>
      <c r="CY718" s="411">
        <v>0</v>
      </c>
      <c r="CZ718" s="411">
        <v>0</v>
      </c>
      <c r="DA718" s="411">
        <v>0</v>
      </c>
      <c r="DB718" s="411">
        <v>0</v>
      </c>
      <c r="DC718" s="411">
        <v>0</v>
      </c>
      <c r="DD718" s="411">
        <v>0</v>
      </c>
      <c r="DE718" s="411">
        <v>0</v>
      </c>
      <c r="DF718" s="411">
        <v>0</v>
      </c>
      <c r="DG718" s="411">
        <v>0</v>
      </c>
      <c r="DH718" s="412">
        <v>0</v>
      </c>
      <c r="DI718" s="411">
        <f t="shared" si="232"/>
        <v>-184</v>
      </c>
      <c r="DJ718" s="411">
        <v>120</v>
      </c>
      <c r="DK718" s="411">
        <v>128</v>
      </c>
      <c r="DL718" s="411">
        <v>146</v>
      </c>
      <c r="DM718" s="411">
        <v>160</v>
      </c>
      <c r="DN718" s="411">
        <v>188</v>
      </c>
      <c r="DO718" s="411">
        <v>198</v>
      </c>
      <c r="DP718" s="411">
        <v>214</v>
      </c>
      <c r="DQ718" s="411">
        <v>210</v>
      </c>
      <c r="DR718" s="411">
        <v>176</v>
      </c>
      <c r="DS718" s="411">
        <v>176</v>
      </c>
      <c r="DT718" s="411">
        <v>150</v>
      </c>
      <c r="DU718" s="412">
        <v>134</v>
      </c>
      <c r="DV718" s="411">
        <f t="shared" si="233"/>
        <v>2000</v>
      </c>
      <c r="DW718" s="412">
        <v>120</v>
      </c>
      <c r="DX718" s="412">
        <v>128</v>
      </c>
      <c r="DY718" s="412">
        <v>146</v>
      </c>
      <c r="DZ718" s="412">
        <v>160</v>
      </c>
      <c r="EA718" s="412">
        <v>188</v>
      </c>
      <c r="EB718" s="412">
        <v>198</v>
      </c>
      <c r="EC718" s="412">
        <v>214</v>
      </c>
      <c r="ED718" s="412">
        <v>210</v>
      </c>
      <c r="EE718" s="412">
        <v>176</v>
      </c>
      <c r="EF718" s="412">
        <v>176</v>
      </c>
      <c r="EG718" s="412">
        <v>150</v>
      </c>
      <c r="EH718" s="412">
        <v>134</v>
      </c>
      <c r="EI718" s="411">
        <f t="shared" si="234"/>
        <v>2000</v>
      </c>
      <c r="EK718" s="411">
        <f t="shared" si="235"/>
        <v>2000</v>
      </c>
      <c r="EL718" s="7">
        <f t="shared" si="236"/>
        <v>0</v>
      </c>
    </row>
    <row r="719" spans="1:142">
      <c r="A719" s="365" t="str">
        <f t="shared" si="218"/>
        <v xml:space="preserve"> 126</v>
      </c>
      <c r="B719" s="370" t="s">
        <v>960</v>
      </c>
      <c r="C719" s="370" t="s">
        <v>1171</v>
      </c>
      <c r="D719" s="411">
        <v>304</v>
      </c>
      <c r="E719" s="411">
        <v>128</v>
      </c>
      <c r="F719" s="411">
        <v>146</v>
      </c>
      <c r="G719" s="411">
        <v>160</v>
      </c>
      <c r="H719" s="411">
        <v>188</v>
      </c>
      <c r="I719" s="411">
        <v>198</v>
      </c>
      <c r="J719" s="411">
        <v>214</v>
      </c>
      <c r="K719" s="411">
        <v>210</v>
      </c>
      <c r="L719" s="411">
        <v>176</v>
      </c>
      <c r="M719" s="411">
        <v>176</v>
      </c>
      <c r="N719" s="411">
        <v>150</v>
      </c>
      <c r="O719" s="412">
        <v>134</v>
      </c>
      <c r="P719" s="411">
        <f t="shared" si="219"/>
        <v>2184</v>
      </c>
      <c r="Q719" s="411">
        <f t="shared" si="220"/>
        <v>1331.0967741935483</v>
      </c>
      <c r="R719" s="411">
        <f t="shared" si="221"/>
        <v>344.3515016685206</v>
      </c>
      <c r="S719" s="411">
        <f t="shared" si="222"/>
        <v>508.55172413793105</v>
      </c>
      <c r="T719" s="411">
        <v>0</v>
      </c>
      <c r="U719" s="411">
        <v>0</v>
      </c>
      <c r="V719" s="411">
        <v>0</v>
      </c>
      <c r="W719" s="411">
        <v>0</v>
      </c>
      <c r="X719" s="411">
        <v>0</v>
      </c>
      <c r="Y719" s="411">
        <v>0</v>
      </c>
      <c r="Z719" s="411">
        <v>0</v>
      </c>
      <c r="AA719" s="411">
        <v>0</v>
      </c>
      <c r="AB719" s="411">
        <v>0</v>
      </c>
      <c r="AC719" s="411">
        <v>0</v>
      </c>
      <c r="AD719" s="411">
        <v>0</v>
      </c>
      <c r="AE719" s="412">
        <v>0</v>
      </c>
      <c r="AF719" s="411">
        <f t="shared" si="223"/>
        <v>0</v>
      </c>
      <c r="AG719" s="411">
        <v>304</v>
      </c>
      <c r="AH719" s="411">
        <v>128</v>
      </c>
      <c r="AI719" s="411">
        <v>146</v>
      </c>
      <c r="AJ719" s="411">
        <v>160</v>
      </c>
      <c r="AK719" s="411">
        <v>188</v>
      </c>
      <c r="AL719" s="411">
        <v>198</v>
      </c>
      <c r="AM719" s="411">
        <v>214</v>
      </c>
      <c r="AN719" s="411">
        <v>210</v>
      </c>
      <c r="AO719" s="411">
        <v>176</v>
      </c>
      <c r="AP719" s="411">
        <v>176</v>
      </c>
      <c r="AQ719" s="411">
        <v>150</v>
      </c>
      <c r="AR719" s="412">
        <v>134</v>
      </c>
      <c r="AS719" s="411">
        <f t="shared" si="224"/>
        <v>2184</v>
      </c>
      <c r="AT719" s="411">
        <f t="shared" si="225"/>
        <v>1331.0967741935483</v>
      </c>
      <c r="AU719" s="411">
        <f t="shared" si="226"/>
        <v>344.3515016685206</v>
      </c>
      <c r="AV719" s="411">
        <f t="shared" si="227"/>
        <v>508.55172413793105</v>
      </c>
      <c r="AW719" s="411">
        <v>0</v>
      </c>
      <c r="AX719" s="411">
        <v>0</v>
      </c>
      <c r="AY719" s="411">
        <v>0</v>
      </c>
      <c r="AZ719" s="411">
        <v>0</v>
      </c>
      <c r="BA719" s="411">
        <v>0</v>
      </c>
      <c r="BB719" s="411">
        <v>0</v>
      </c>
      <c r="BC719" s="411">
        <v>0</v>
      </c>
      <c r="BD719" s="411">
        <v>0</v>
      </c>
      <c r="BE719" s="411">
        <v>0</v>
      </c>
      <c r="BF719" s="411">
        <v>0</v>
      </c>
      <c r="BG719" s="411">
        <v>0</v>
      </c>
      <c r="BH719" s="412">
        <v>0</v>
      </c>
      <c r="BI719" s="411">
        <f t="shared" si="228"/>
        <v>0</v>
      </c>
      <c r="BJ719" s="411">
        <v>304</v>
      </c>
      <c r="BK719" s="411">
        <v>128</v>
      </c>
      <c r="BL719" s="411">
        <v>146</v>
      </c>
      <c r="BM719" s="411">
        <v>160</v>
      </c>
      <c r="BN719" s="411">
        <v>188</v>
      </c>
      <c r="BO719" s="411">
        <v>198</v>
      </c>
      <c r="BP719" s="411">
        <v>214</v>
      </c>
      <c r="BQ719" s="411">
        <v>210</v>
      </c>
      <c r="BR719" s="411">
        <v>176</v>
      </c>
      <c r="BS719" s="411">
        <v>176</v>
      </c>
      <c r="BT719" s="411">
        <v>150</v>
      </c>
      <c r="BU719" s="412">
        <v>134</v>
      </c>
      <c r="BV719" s="411">
        <f t="shared" si="229"/>
        <v>2184</v>
      </c>
      <c r="BW719" s="411">
        <v>0</v>
      </c>
      <c r="BX719" s="411">
        <v>0</v>
      </c>
      <c r="BY719" s="411">
        <v>0</v>
      </c>
      <c r="BZ719" s="411">
        <v>0</v>
      </c>
      <c r="CA719" s="411">
        <v>0</v>
      </c>
      <c r="CB719" s="411">
        <v>0</v>
      </c>
      <c r="CC719" s="411">
        <v>0</v>
      </c>
      <c r="CD719" s="411">
        <v>0</v>
      </c>
      <c r="CE719" s="411">
        <v>0</v>
      </c>
      <c r="CF719" s="411">
        <v>0</v>
      </c>
      <c r="CG719" s="411">
        <v>0</v>
      </c>
      <c r="CH719" s="412">
        <v>0</v>
      </c>
      <c r="CI719" s="411">
        <f t="shared" si="230"/>
        <v>0</v>
      </c>
      <c r="CJ719" s="411">
        <v>304</v>
      </c>
      <c r="CK719" s="411">
        <v>128</v>
      </c>
      <c r="CL719" s="411">
        <v>146</v>
      </c>
      <c r="CM719" s="411">
        <v>160</v>
      </c>
      <c r="CN719" s="411">
        <v>188</v>
      </c>
      <c r="CO719" s="411">
        <v>198</v>
      </c>
      <c r="CP719" s="411">
        <v>214</v>
      </c>
      <c r="CQ719" s="411">
        <v>210</v>
      </c>
      <c r="CR719" s="411">
        <v>176</v>
      </c>
      <c r="CS719" s="411">
        <v>176</v>
      </c>
      <c r="CT719" s="411">
        <v>150</v>
      </c>
      <c r="CU719" s="412">
        <v>134</v>
      </c>
      <c r="CV719" s="411">
        <f t="shared" si="231"/>
        <v>2184</v>
      </c>
      <c r="CW719" s="411">
        <v>-184</v>
      </c>
      <c r="CX719" s="411">
        <v>0</v>
      </c>
      <c r="CY719" s="411">
        <v>0</v>
      </c>
      <c r="CZ719" s="411">
        <v>0</v>
      </c>
      <c r="DA719" s="411">
        <v>0</v>
      </c>
      <c r="DB719" s="411">
        <v>0</v>
      </c>
      <c r="DC719" s="411">
        <v>0</v>
      </c>
      <c r="DD719" s="411">
        <v>0</v>
      </c>
      <c r="DE719" s="411">
        <v>0</v>
      </c>
      <c r="DF719" s="411">
        <v>0</v>
      </c>
      <c r="DG719" s="411">
        <v>0</v>
      </c>
      <c r="DH719" s="412">
        <v>0</v>
      </c>
      <c r="DI719" s="411">
        <f t="shared" si="232"/>
        <v>-184</v>
      </c>
      <c r="DJ719" s="411">
        <v>120</v>
      </c>
      <c r="DK719" s="411">
        <v>128</v>
      </c>
      <c r="DL719" s="411">
        <v>146</v>
      </c>
      <c r="DM719" s="411">
        <v>160</v>
      </c>
      <c r="DN719" s="411">
        <v>188</v>
      </c>
      <c r="DO719" s="411">
        <v>198</v>
      </c>
      <c r="DP719" s="411">
        <v>214</v>
      </c>
      <c r="DQ719" s="411">
        <v>210</v>
      </c>
      <c r="DR719" s="411">
        <v>176</v>
      </c>
      <c r="DS719" s="411">
        <v>176</v>
      </c>
      <c r="DT719" s="411">
        <v>150</v>
      </c>
      <c r="DU719" s="412">
        <v>134</v>
      </c>
      <c r="DV719" s="411">
        <f t="shared" si="233"/>
        <v>2000</v>
      </c>
      <c r="DW719" s="412">
        <v>120</v>
      </c>
      <c r="DX719" s="412">
        <v>128</v>
      </c>
      <c r="DY719" s="412">
        <v>146</v>
      </c>
      <c r="DZ719" s="412">
        <v>160</v>
      </c>
      <c r="EA719" s="412">
        <v>188</v>
      </c>
      <c r="EB719" s="412">
        <v>198</v>
      </c>
      <c r="EC719" s="412">
        <v>214</v>
      </c>
      <c r="ED719" s="412">
        <v>210</v>
      </c>
      <c r="EE719" s="412">
        <v>176</v>
      </c>
      <c r="EF719" s="412">
        <v>176</v>
      </c>
      <c r="EG719" s="412">
        <v>150</v>
      </c>
      <c r="EH719" s="412">
        <v>134</v>
      </c>
      <c r="EI719" s="411">
        <f t="shared" si="234"/>
        <v>2000</v>
      </c>
      <c r="EK719" s="411">
        <f t="shared" si="235"/>
        <v>2000</v>
      </c>
      <c r="EL719" s="7">
        <f t="shared" si="236"/>
        <v>0</v>
      </c>
    </row>
    <row r="720" spans="1:142">
      <c r="A720" s="365" t="str">
        <f t="shared" si="218"/>
        <v xml:space="preserve"> 126</v>
      </c>
      <c r="B720" s="370" t="s">
        <v>960</v>
      </c>
      <c r="C720" s="370" t="s">
        <v>1172</v>
      </c>
      <c r="D720" s="411">
        <v>304</v>
      </c>
      <c r="E720" s="411">
        <v>128</v>
      </c>
      <c r="F720" s="411">
        <v>146</v>
      </c>
      <c r="G720" s="411">
        <v>160</v>
      </c>
      <c r="H720" s="411">
        <v>188</v>
      </c>
      <c r="I720" s="411">
        <v>198</v>
      </c>
      <c r="J720" s="411">
        <v>214</v>
      </c>
      <c r="K720" s="411">
        <v>210</v>
      </c>
      <c r="L720" s="411">
        <v>176</v>
      </c>
      <c r="M720" s="411">
        <v>176</v>
      </c>
      <c r="N720" s="411">
        <v>150</v>
      </c>
      <c r="O720" s="412">
        <v>134</v>
      </c>
      <c r="P720" s="411">
        <f t="shared" si="219"/>
        <v>2184</v>
      </c>
      <c r="Q720" s="411">
        <f t="shared" si="220"/>
        <v>1331.0967741935483</v>
      </c>
      <c r="R720" s="411">
        <f t="shared" si="221"/>
        <v>344.3515016685206</v>
      </c>
      <c r="S720" s="411">
        <f t="shared" si="222"/>
        <v>508.55172413793105</v>
      </c>
      <c r="T720" s="411">
        <v>0</v>
      </c>
      <c r="U720" s="411">
        <v>0</v>
      </c>
      <c r="V720" s="411">
        <v>0</v>
      </c>
      <c r="W720" s="411">
        <v>0</v>
      </c>
      <c r="X720" s="411">
        <v>0</v>
      </c>
      <c r="Y720" s="411">
        <v>0</v>
      </c>
      <c r="Z720" s="411">
        <v>0</v>
      </c>
      <c r="AA720" s="411">
        <v>0</v>
      </c>
      <c r="AB720" s="411">
        <v>0</v>
      </c>
      <c r="AC720" s="411">
        <v>0</v>
      </c>
      <c r="AD720" s="411">
        <v>0</v>
      </c>
      <c r="AE720" s="412">
        <v>0</v>
      </c>
      <c r="AF720" s="411">
        <f t="shared" si="223"/>
        <v>0</v>
      </c>
      <c r="AG720" s="411">
        <v>304</v>
      </c>
      <c r="AH720" s="411">
        <v>128</v>
      </c>
      <c r="AI720" s="411">
        <v>146</v>
      </c>
      <c r="AJ720" s="411">
        <v>160</v>
      </c>
      <c r="AK720" s="411">
        <v>188</v>
      </c>
      <c r="AL720" s="411">
        <v>198</v>
      </c>
      <c r="AM720" s="411">
        <v>214</v>
      </c>
      <c r="AN720" s="411">
        <v>210</v>
      </c>
      <c r="AO720" s="411">
        <v>176</v>
      </c>
      <c r="AP720" s="411">
        <v>176</v>
      </c>
      <c r="AQ720" s="411">
        <v>150</v>
      </c>
      <c r="AR720" s="412">
        <v>134</v>
      </c>
      <c r="AS720" s="411">
        <f t="shared" si="224"/>
        <v>2184</v>
      </c>
      <c r="AT720" s="411">
        <f t="shared" si="225"/>
        <v>1331.0967741935483</v>
      </c>
      <c r="AU720" s="411">
        <f t="shared" si="226"/>
        <v>344.3515016685206</v>
      </c>
      <c r="AV720" s="411">
        <f t="shared" si="227"/>
        <v>508.55172413793105</v>
      </c>
      <c r="AW720" s="411">
        <v>0</v>
      </c>
      <c r="AX720" s="411">
        <v>0</v>
      </c>
      <c r="AY720" s="411">
        <v>0</v>
      </c>
      <c r="AZ720" s="411">
        <v>0</v>
      </c>
      <c r="BA720" s="411">
        <v>0</v>
      </c>
      <c r="BB720" s="411">
        <v>0</v>
      </c>
      <c r="BC720" s="411">
        <v>0</v>
      </c>
      <c r="BD720" s="411">
        <v>0</v>
      </c>
      <c r="BE720" s="411">
        <v>0</v>
      </c>
      <c r="BF720" s="411">
        <v>0</v>
      </c>
      <c r="BG720" s="411">
        <v>0</v>
      </c>
      <c r="BH720" s="412">
        <v>0</v>
      </c>
      <c r="BI720" s="411">
        <f t="shared" si="228"/>
        <v>0</v>
      </c>
      <c r="BJ720" s="411">
        <v>304</v>
      </c>
      <c r="BK720" s="411">
        <v>128</v>
      </c>
      <c r="BL720" s="411">
        <v>146</v>
      </c>
      <c r="BM720" s="411">
        <v>160</v>
      </c>
      <c r="BN720" s="411">
        <v>188</v>
      </c>
      <c r="BO720" s="411">
        <v>198</v>
      </c>
      <c r="BP720" s="411">
        <v>214</v>
      </c>
      <c r="BQ720" s="411">
        <v>210</v>
      </c>
      <c r="BR720" s="411">
        <v>176</v>
      </c>
      <c r="BS720" s="411">
        <v>176</v>
      </c>
      <c r="BT720" s="411">
        <v>150</v>
      </c>
      <c r="BU720" s="412">
        <v>134</v>
      </c>
      <c r="BV720" s="411">
        <f t="shared" si="229"/>
        <v>2184</v>
      </c>
      <c r="BW720" s="411">
        <v>0</v>
      </c>
      <c r="BX720" s="411">
        <v>0</v>
      </c>
      <c r="BY720" s="411">
        <v>0</v>
      </c>
      <c r="BZ720" s="411">
        <v>0</v>
      </c>
      <c r="CA720" s="411">
        <v>0</v>
      </c>
      <c r="CB720" s="411">
        <v>0</v>
      </c>
      <c r="CC720" s="411">
        <v>0</v>
      </c>
      <c r="CD720" s="411">
        <v>0</v>
      </c>
      <c r="CE720" s="411">
        <v>0</v>
      </c>
      <c r="CF720" s="411">
        <v>0</v>
      </c>
      <c r="CG720" s="411">
        <v>0</v>
      </c>
      <c r="CH720" s="412">
        <v>0</v>
      </c>
      <c r="CI720" s="411">
        <f t="shared" si="230"/>
        <v>0</v>
      </c>
      <c r="CJ720" s="411">
        <v>304</v>
      </c>
      <c r="CK720" s="411">
        <v>128</v>
      </c>
      <c r="CL720" s="411">
        <v>146</v>
      </c>
      <c r="CM720" s="411">
        <v>160</v>
      </c>
      <c r="CN720" s="411">
        <v>188</v>
      </c>
      <c r="CO720" s="411">
        <v>198</v>
      </c>
      <c r="CP720" s="411">
        <v>214</v>
      </c>
      <c r="CQ720" s="411">
        <v>210</v>
      </c>
      <c r="CR720" s="411">
        <v>176</v>
      </c>
      <c r="CS720" s="411">
        <v>176</v>
      </c>
      <c r="CT720" s="411">
        <v>150</v>
      </c>
      <c r="CU720" s="412">
        <v>134</v>
      </c>
      <c r="CV720" s="411">
        <f t="shared" si="231"/>
        <v>2184</v>
      </c>
      <c r="CW720" s="411">
        <v>-184</v>
      </c>
      <c r="CX720" s="411">
        <v>0</v>
      </c>
      <c r="CY720" s="411">
        <v>0</v>
      </c>
      <c r="CZ720" s="411">
        <v>0</v>
      </c>
      <c r="DA720" s="411">
        <v>0</v>
      </c>
      <c r="DB720" s="411">
        <v>0</v>
      </c>
      <c r="DC720" s="411">
        <v>0</v>
      </c>
      <c r="DD720" s="411">
        <v>0</v>
      </c>
      <c r="DE720" s="411">
        <v>0</v>
      </c>
      <c r="DF720" s="411">
        <v>0</v>
      </c>
      <c r="DG720" s="411">
        <v>0</v>
      </c>
      <c r="DH720" s="412">
        <v>0</v>
      </c>
      <c r="DI720" s="411">
        <f t="shared" si="232"/>
        <v>-184</v>
      </c>
      <c r="DJ720" s="411">
        <v>120</v>
      </c>
      <c r="DK720" s="411">
        <v>128</v>
      </c>
      <c r="DL720" s="411">
        <v>146</v>
      </c>
      <c r="DM720" s="411">
        <v>160</v>
      </c>
      <c r="DN720" s="411">
        <v>188</v>
      </c>
      <c r="DO720" s="411">
        <v>198</v>
      </c>
      <c r="DP720" s="411">
        <v>214</v>
      </c>
      <c r="DQ720" s="411">
        <v>210</v>
      </c>
      <c r="DR720" s="411">
        <v>176</v>
      </c>
      <c r="DS720" s="411">
        <v>176</v>
      </c>
      <c r="DT720" s="411">
        <v>150</v>
      </c>
      <c r="DU720" s="412">
        <v>134</v>
      </c>
      <c r="DV720" s="411">
        <f t="shared" si="233"/>
        <v>2000</v>
      </c>
      <c r="DW720" s="412">
        <v>120</v>
      </c>
      <c r="DX720" s="412">
        <v>128</v>
      </c>
      <c r="DY720" s="412">
        <v>146</v>
      </c>
      <c r="DZ720" s="412">
        <v>160</v>
      </c>
      <c r="EA720" s="412">
        <v>188</v>
      </c>
      <c r="EB720" s="412">
        <v>198</v>
      </c>
      <c r="EC720" s="412">
        <v>214</v>
      </c>
      <c r="ED720" s="412">
        <v>210</v>
      </c>
      <c r="EE720" s="412">
        <v>176</v>
      </c>
      <c r="EF720" s="412">
        <v>176</v>
      </c>
      <c r="EG720" s="412">
        <v>150</v>
      </c>
      <c r="EH720" s="412">
        <v>134</v>
      </c>
      <c r="EI720" s="411">
        <f t="shared" si="234"/>
        <v>2000</v>
      </c>
      <c r="EK720" s="411">
        <f t="shared" si="235"/>
        <v>2000</v>
      </c>
      <c r="EL720" s="7">
        <f t="shared" si="236"/>
        <v>0</v>
      </c>
    </row>
    <row r="721" spans="1:142">
      <c r="A721" s="365" t="str">
        <f t="shared" si="218"/>
        <v xml:space="preserve"> 126</v>
      </c>
      <c r="B721" s="370" t="s">
        <v>960</v>
      </c>
      <c r="C721" s="370" t="s">
        <v>920</v>
      </c>
      <c r="D721" s="411">
        <v>304</v>
      </c>
      <c r="E721" s="411">
        <v>128</v>
      </c>
      <c r="F721" s="411">
        <v>146</v>
      </c>
      <c r="G721" s="411">
        <v>160</v>
      </c>
      <c r="H721" s="411">
        <v>188</v>
      </c>
      <c r="I721" s="411">
        <v>198</v>
      </c>
      <c r="J721" s="411">
        <v>214</v>
      </c>
      <c r="K721" s="411">
        <v>210</v>
      </c>
      <c r="L721" s="411">
        <v>176</v>
      </c>
      <c r="M721" s="411">
        <v>176</v>
      </c>
      <c r="N721" s="411">
        <v>150</v>
      </c>
      <c r="O721" s="412">
        <v>134</v>
      </c>
      <c r="P721" s="411">
        <f t="shared" si="219"/>
        <v>2184</v>
      </c>
      <c r="Q721" s="411">
        <f t="shared" si="220"/>
        <v>1331.0967741935483</v>
      </c>
      <c r="R721" s="411">
        <f t="shared" si="221"/>
        <v>344.3515016685206</v>
      </c>
      <c r="S721" s="411">
        <f t="shared" si="222"/>
        <v>508.55172413793105</v>
      </c>
      <c r="T721" s="411">
        <v>0</v>
      </c>
      <c r="U721" s="411">
        <v>0</v>
      </c>
      <c r="V721" s="411">
        <v>0</v>
      </c>
      <c r="W721" s="411">
        <v>0</v>
      </c>
      <c r="X721" s="411">
        <v>0</v>
      </c>
      <c r="Y721" s="411">
        <v>0</v>
      </c>
      <c r="Z721" s="411">
        <v>0</v>
      </c>
      <c r="AA721" s="411">
        <v>0</v>
      </c>
      <c r="AB721" s="411">
        <v>0</v>
      </c>
      <c r="AC721" s="411">
        <v>0</v>
      </c>
      <c r="AD721" s="411">
        <v>0</v>
      </c>
      <c r="AE721" s="412">
        <v>0</v>
      </c>
      <c r="AF721" s="411">
        <f t="shared" si="223"/>
        <v>0</v>
      </c>
      <c r="AG721" s="411">
        <v>304</v>
      </c>
      <c r="AH721" s="411">
        <v>128</v>
      </c>
      <c r="AI721" s="411">
        <v>146</v>
      </c>
      <c r="AJ721" s="411">
        <v>160</v>
      </c>
      <c r="AK721" s="411">
        <v>188</v>
      </c>
      <c r="AL721" s="411">
        <v>198</v>
      </c>
      <c r="AM721" s="411">
        <v>214</v>
      </c>
      <c r="AN721" s="411">
        <v>210</v>
      </c>
      <c r="AO721" s="411">
        <v>176</v>
      </c>
      <c r="AP721" s="411">
        <v>176</v>
      </c>
      <c r="AQ721" s="411">
        <v>150</v>
      </c>
      <c r="AR721" s="412">
        <v>134</v>
      </c>
      <c r="AS721" s="411">
        <f t="shared" si="224"/>
        <v>2184</v>
      </c>
      <c r="AT721" s="411">
        <f t="shared" si="225"/>
        <v>1331.0967741935483</v>
      </c>
      <c r="AU721" s="411">
        <f t="shared" si="226"/>
        <v>344.3515016685206</v>
      </c>
      <c r="AV721" s="411">
        <f t="shared" si="227"/>
        <v>508.55172413793105</v>
      </c>
      <c r="AW721" s="411">
        <v>0</v>
      </c>
      <c r="AX721" s="411">
        <v>0</v>
      </c>
      <c r="AY721" s="411">
        <v>0</v>
      </c>
      <c r="AZ721" s="411">
        <v>0</v>
      </c>
      <c r="BA721" s="411">
        <v>0</v>
      </c>
      <c r="BB721" s="411">
        <v>0</v>
      </c>
      <c r="BC721" s="411">
        <v>0</v>
      </c>
      <c r="BD721" s="411">
        <v>0</v>
      </c>
      <c r="BE721" s="411">
        <v>0</v>
      </c>
      <c r="BF721" s="411">
        <v>0</v>
      </c>
      <c r="BG721" s="411">
        <v>0</v>
      </c>
      <c r="BH721" s="412">
        <v>0</v>
      </c>
      <c r="BI721" s="411">
        <f t="shared" si="228"/>
        <v>0</v>
      </c>
      <c r="BJ721" s="411">
        <v>304</v>
      </c>
      <c r="BK721" s="411">
        <v>128</v>
      </c>
      <c r="BL721" s="411">
        <v>146</v>
      </c>
      <c r="BM721" s="411">
        <v>160</v>
      </c>
      <c r="BN721" s="411">
        <v>188</v>
      </c>
      <c r="BO721" s="411">
        <v>198</v>
      </c>
      <c r="BP721" s="411">
        <v>214</v>
      </c>
      <c r="BQ721" s="411">
        <v>210</v>
      </c>
      <c r="BR721" s="411">
        <v>176</v>
      </c>
      <c r="BS721" s="411">
        <v>176</v>
      </c>
      <c r="BT721" s="411">
        <v>150</v>
      </c>
      <c r="BU721" s="412">
        <v>134</v>
      </c>
      <c r="BV721" s="411">
        <f t="shared" si="229"/>
        <v>2184</v>
      </c>
      <c r="BW721" s="411">
        <v>0</v>
      </c>
      <c r="BX721" s="411">
        <v>0</v>
      </c>
      <c r="BY721" s="411">
        <v>0</v>
      </c>
      <c r="BZ721" s="411">
        <v>0</v>
      </c>
      <c r="CA721" s="411">
        <v>0</v>
      </c>
      <c r="CB721" s="411">
        <v>0</v>
      </c>
      <c r="CC721" s="411">
        <v>0</v>
      </c>
      <c r="CD721" s="411">
        <v>0</v>
      </c>
      <c r="CE721" s="411">
        <v>0</v>
      </c>
      <c r="CF721" s="411">
        <v>0</v>
      </c>
      <c r="CG721" s="411">
        <v>0</v>
      </c>
      <c r="CH721" s="412">
        <v>0</v>
      </c>
      <c r="CI721" s="411">
        <f t="shared" si="230"/>
        <v>0</v>
      </c>
      <c r="CJ721" s="411">
        <v>304</v>
      </c>
      <c r="CK721" s="411">
        <v>128</v>
      </c>
      <c r="CL721" s="411">
        <v>146</v>
      </c>
      <c r="CM721" s="411">
        <v>160</v>
      </c>
      <c r="CN721" s="411">
        <v>188</v>
      </c>
      <c r="CO721" s="411">
        <v>198</v>
      </c>
      <c r="CP721" s="411">
        <v>214</v>
      </c>
      <c r="CQ721" s="411">
        <v>210</v>
      </c>
      <c r="CR721" s="411">
        <v>176</v>
      </c>
      <c r="CS721" s="411">
        <v>176</v>
      </c>
      <c r="CT721" s="411">
        <v>150</v>
      </c>
      <c r="CU721" s="412">
        <v>134</v>
      </c>
      <c r="CV721" s="411">
        <f t="shared" si="231"/>
        <v>2184</v>
      </c>
      <c r="CW721" s="411">
        <v>-184</v>
      </c>
      <c r="CX721" s="411">
        <v>0</v>
      </c>
      <c r="CY721" s="411">
        <v>0</v>
      </c>
      <c r="CZ721" s="411">
        <v>0</v>
      </c>
      <c r="DA721" s="411">
        <v>0</v>
      </c>
      <c r="DB721" s="411">
        <v>0</v>
      </c>
      <c r="DC721" s="411">
        <v>0</v>
      </c>
      <c r="DD721" s="411">
        <v>0</v>
      </c>
      <c r="DE721" s="411">
        <v>0</v>
      </c>
      <c r="DF721" s="411">
        <v>0</v>
      </c>
      <c r="DG721" s="411">
        <v>0</v>
      </c>
      <c r="DH721" s="412">
        <v>0</v>
      </c>
      <c r="DI721" s="411">
        <f t="shared" si="232"/>
        <v>-184</v>
      </c>
      <c r="DJ721" s="411">
        <v>120</v>
      </c>
      <c r="DK721" s="411">
        <v>128</v>
      </c>
      <c r="DL721" s="411">
        <v>146</v>
      </c>
      <c r="DM721" s="411">
        <v>160</v>
      </c>
      <c r="DN721" s="411">
        <v>188</v>
      </c>
      <c r="DO721" s="411">
        <v>198</v>
      </c>
      <c r="DP721" s="411">
        <v>214</v>
      </c>
      <c r="DQ721" s="411">
        <v>210</v>
      </c>
      <c r="DR721" s="411">
        <v>176</v>
      </c>
      <c r="DS721" s="411">
        <v>176</v>
      </c>
      <c r="DT721" s="411">
        <v>150</v>
      </c>
      <c r="DU721" s="412">
        <v>134</v>
      </c>
      <c r="DV721" s="411">
        <f t="shared" si="233"/>
        <v>2000</v>
      </c>
      <c r="DW721" s="412">
        <v>120</v>
      </c>
      <c r="DX721" s="412">
        <v>128</v>
      </c>
      <c r="DY721" s="412">
        <v>146</v>
      </c>
      <c r="DZ721" s="412">
        <v>160</v>
      </c>
      <c r="EA721" s="412">
        <v>188</v>
      </c>
      <c r="EB721" s="412">
        <v>198</v>
      </c>
      <c r="EC721" s="412">
        <v>214</v>
      </c>
      <c r="ED721" s="412">
        <v>210</v>
      </c>
      <c r="EE721" s="412">
        <v>176</v>
      </c>
      <c r="EF721" s="412">
        <v>176</v>
      </c>
      <c r="EG721" s="412">
        <v>150</v>
      </c>
      <c r="EH721" s="412">
        <v>134</v>
      </c>
      <c r="EI721" s="411">
        <f t="shared" si="234"/>
        <v>2000</v>
      </c>
      <c r="EK721" s="411">
        <f t="shared" si="235"/>
        <v>2000</v>
      </c>
      <c r="EL721" s="7">
        <f t="shared" si="236"/>
        <v>0</v>
      </c>
    </row>
    <row r="722" spans="1:142">
      <c r="A722" s="365" t="str">
        <f t="shared" si="218"/>
        <v xml:space="preserve"> 126</v>
      </c>
      <c r="B722" s="370" t="s">
        <v>960</v>
      </c>
      <c r="C722" s="370" t="s">
        <v>944</v>
      </c>
      <c r="D722" s="411">
        <v>2.5334000000000003</v>
      </c>
      <c r="E722" s="411">
        <v>1</v>
      </c>
      <c r="F722" s="411">
        <v>1</v>
      </c>
      <c r="G722" s="411">
        <v>1</v>
      </c>
      <c r="H722" s="411">
        <v>1</v>
      </c>
      <c r="I722" s="411">
        <v>1</v>
      </c>
      <c r="J722" s="411">
        <v>1</v>
      </c>
      <c r="K722" s="411">
        <v>1</v>
      </c>
      <c r="L722" s="411">
        <v>1</v>
      </c>
      <c r="M722" s="411">
        <v>1</v>
      </c>
      <c r="N722" s="411">
        <v>1</v>
      </c>
      <c r="O722" s="412">
        <v>1</v>
      </c>
      <c r="P722" s="411">
        <f t="shared" si="219"/>
        <v>13.5334</v>
      </c>
      <c r="Q722" s="411">
        <f t="shared" si="220"/>
        <v>8.5011419354838722</v>
      </c>
      <c r="R722" s="411">
        <f t="shared" si="221"/>
        <v>1.7563959955506117</v>
      </c>
      <c r="S722" s="411">
        <f t="shared" si="222"/>
        <v>3.2758620689655173</v>
      </c>
      <c r="T722" s="411">
        <v>0</v>
      </c>
      <c r="U722" s="411">
        <v>0</v>
      </c>
      <c r="V722" s="411">
        <v>0</v>
      </c>
      <c r="W722" s="411">
        <v>0</v>
      </c>
      <c r="X722" s="411">
        <v>0</v>
      </c>
      <c r="Y722" s="411">
        <v>0</v>
      </c>
      <c r="Z722" s="411">
        <v>0</v>
      </c>
      <c r="AA722" s="411">
        <v>0</v>
      </c>
      <c r="AB722" s="411">
        <v>0</v>
      </c>
      <c r="AC722" s="411">
        <v>0</v>
      </c>
      <c r="AD722" s="411">
        <v>0</v>
      </c>
      <c r="AE722" s="412">
        <v>0</v>
      </c>
      <c r="AF722" s="411">
        <f t="shared" si="223"/>
        <v>0</v>
      </c>
      <c r="AG722" s="411">
        <v>2.5334000000000003</v>
      </c>
      <c r="AH722" s="411">
        <v>1</v>
      </c>
      <c r="AI722" s="411">
        <v>1</v>
      </c>
      <c r="AJ722" s="411">
        <v>1</v>
      </c>
      <c r="AK722" s="411">
        <v>1</v>
      </c>
      <c r="AL722" s="411">
        <v>1</v>
      </c>
      <c r="AM722" s="411">
        <v>1</v>
      </c>
      <c r="AN722" s="411">
        <v>1</v>
      </c>
      <c r="AO722" s="411">
        <v>1</v>
      </c>
      <c r="AP722" s="411">
        <v>1</v>
      </c>
      <c r="AQ722" s="411">
        <v>1</v>
      </c>
      <c r="AR722" s="412">
        <v>1</v>
      </c>
      <c r="AS722" s="411">
        <f t="shared" si="224"/>
        <v>13.5334</v>
      </c>
      <c r="AT722" s="411">
        <f t="shared" si="225"/>
        <v>8.5011419354838722</v>
      </c>
      <c r="AU722" s="411">
        <f t="shared" si="226"/>
        <v>1.7563959955506117</v>
      </c>
      <c r="AV722" s="411">
        <f t="shared" si="227"/>
        <v>3.2758620689655173</v>
      </c>
      <c r="AW722" s="411">
        <v>0</v>
      </c>
      <c r="AX722" s="411">
        <v>0</v>
      </c>
      <c r="AY722" s="411">
        <v>0</v>
      </c>
      <c r="AZ722" s="411">
        <v>0</v>
      </c>
      <c r="BA722" s="411">
        <v>0</v>
      </c>
      <c r="BB722" s="411">
        <v>0</v>
      </c>
      <c r="BC722" s="411">
        <v>0</v>
      </c>
      <c r="BD722" s="411">
        <v>0</v>
      </c>
      <c r="BE722" s="411">
        <v>0</v>
      </c>
      <c r="BF722" s="411">
        <v>0</v>
      </c>
      <c r="BG722" s="411">
        <v>0</v>
      </c>
      <c r="BH722" s="412">
        <v>0</v>
      </c>
      <c r="BI722" s="411">
        <f t="shared" si="228"/>
        <v>0</v>
      </c>
      <c r="BJ722" s="411">
        <v>2.5334000000000003</v>
      </c>
      <c r="BK722" s="411">
        <v>1</v>
      </c>
      <c r="BL722" s="411">
        <v>1</v>
      </c>
      <c r="BM722" s="411">
        <v>1</v>
      </c>
      <c r="BN722" s="411">
        <v>1</v>
      </c>
      <c r="BO722" s="411">
        <v>1</v>
      </c>
      <c r="BP722" s="411">
        <v>1</v>
      </c>
      <c r="BQ722" s="411">
        <v>1</v>
      </c>
      <c r="BR722" s="411">
        <v>1</v>
      </c>
      <c r="BS722" s="411">
        <v>1</v>
      </c>
      <c r="BT722" s="411">
        <v>1</v>
      </c>
      <c r="BU722" s="412">
        <v>1</v>
      </c>
      <c r="BV722" s="411">
        <f t="shared" si="229"/>
        <v>13.5334</v>
      </c>
      <c r="BW722" s="411">
        <v>0</v>
      </c>
      <c r="BX722" s="411">
        <v>0</v>
      </c>
      <c r="BY722" s="411">
        <v>0</v>
      </c>
      <c r="BZ722" s="411">
        <v>0</v>
      </c>
      <c r="CA722" s="411">
        <v>0</v>
      </c>
      <c r="CB722" s="411">
        <v>0</v>
      </c>
      <c r="CC722" s="411">
        <v>0</v>
      </c>
      <c r="CD722" s="411">
        <v>0</v>
      </c>
      <c r="CE722" s="411">
        <v>0</v>
      </c>
      <c r="CF722" s="411">
        <v>0</v>
      </c>
      <c r="CG722" s="411">
        <v>0</v>
      </c>
      <c r="CH722" s="412">
        <v>0</v>
      </c>
      <c r="CI722" s="411">
        <f t="shared" si="230"/>
        <v>0</v>
      </c>
      <c r="CJ722" s="411">
        <v>2.5334000000000003</v>
      </c>
      <c r="CK722" s="411">
        <v>1</v>
      </c>
      <c r="CL722" s="411">
        <v>1</v>
      </c>
      <c r="CM722" s="411">
        <v>1</v>
      </c>
      <c r="CN722" s="411">
        <v>1</v>
      </c>
      <c r="CO722" s="411">
        <v>1</v>
      </c>
      <c r="CP722" s="411">
        <v>1</v>
      </c>
      <c r="CQ722" s="411">
        <v>1</v>
      </c>
      <c r="CR722" s="411">
        <v>1</v>
      </c>
      <c r="CS722" s="411">
        <v>1</v>
      </c>
      <c r="CT722" s="411">
        <v>1</v>
      </c>
      <c r="CU722" s="412">
        <v>1</v>
      </c>
      <c r="CV722" s="411">
        <f t="shared" si="231"/>
        <v>13.5334</v>
      </c>
      <c r="CW722" s="411">
        <v>-1.5334000000000001</v>
      </c>
      <c r="CX722" s="411">
        <v>0</v>
      </c>
      <c r="CY722" s="411">
        <v>0</v>
      </c>
      <c r="CZ722" s="411">
        <v>0</v>
      </c>
      <c r="DA722" s="411">
        <v>0</v>
      </c>
      <c r="DB722" s="411">
        <v>0</v>
      </c>
      <c r="DC722" s="411">
        <v>0</v>
      </c>
      <c r="DD722" s="411">
        <v>0</v>
      </c>
      <c r="DE722" s="411">
        <v>0</v>
      </c>
      <c r="DF722" s="411">
        <v>0</v>
      </c>
      <c r="DG722" s="411">
        <v>0</v>
      </c>
      <c r="DH722" s="412">
        <v>0</v>
      </c>
      <c r="DI722" s="411">
        <f t="shared" si="232"/>
        <v>-1.5334000000000001</v>
      </c>
      <c r="DJ722" s="411">
        <v>1</v>
      </c>
      <c r="DK722" s="411">
        <v>1</v>
      </c>
      <c r="DL722" s="411">
        <v>1</v>
      </c>
      <c r="DM722" s="411">
        <v>1</v>
      </c>
      <c r="DN722" s="411">
        <v>1</v>
      </c>
      <c r="DO722" s="411">
        <v>1</v>
      </c>
      <c r="DP722" s="411">
        <v>1</v>
      </c>
      <c r="DQ722" s="411">
        <v>1</v>
      </c>
      <c r="DR722" s="411">
        <v>1</v>
      </c>
      <c r="DS722" s="411">
        <v>1</v>
      </c>
      <c r="DT722" s="411">
        <v>1</v>
      </c>
      <c r="DU722" s="412">
        <v>1</v>
      </c>
      <c r="DV722" s="411">
        <f t="shared" si="233"/>
        <v>12</v>
      </c>
      <c r="DW722" s="412">
        <v>1</v>
      </c>
      <c r="DX722" s="412">
        <v>1</v>
      </c>
      <c r="DY722" s="412">
        <v>1</v>
      </c>
      <c r="DZ722" s="412">
        <v>1</v>
      </c>
      <c r="EA722" s="412">
        <v>1</v>
      </c>
      <c r="EB722" s="412">
        <v>1</v>
      </c>
      <c r="EC722" s="412">
        <v>1</v>
      </c>
      <c r="ED722" s="412">
        <v>1</v>
      </c>
      <c r="EE722" s="412">
        <v>1</v>
      </c>
      <c r="EF722" s="412">
        <v>1</v>
      </c>
      <c r="EG722" s="412">
        <v>1</v>
      </c>
      <c r="EH722" s="412">
        <v>1</v>
      </c>
      <c r="EI722" s="411">
        <f t="shared" si="234"/>
        <v>12</v>
      </c>
      <c r="EK722" s="411">
        <f t="shared" si="235"/>
        <v>12</v>
      </c>
      <c r="EL722" s="7">
        <f t="shared" si="236"/>
        <v>0</v>
      </c>
    </row>
    <row r="723" spans="1:142">
      <c r="A723" s="365" t="str">
        <f t="shared" si="218"/>
        <v xml:space="preserve"> 126</v>
      </c>
      <c r="B723" s="370" t="s">
        <v>960</v>
      </c>
      <c r="C723" s="370" t="s">
        <v>945</v>
      </c>
      <c r="D723" s="411">
        <v>304</v>
      </c>
      <c r="E723" s="411">
        <v>128</v>
      </c>
      <c r="F723" s="411">
        <v>146</v>
      </c>
      <c r="G723" s="411">
        <v>160</v>
      </c>
      <c r="H723" s="411">
        <v>188</v>
      </c>
      <c r="I723" s="411">
        <v>198</v>
      </c>
      <c r="J723" s="411">
        <v>214</v>
      </c>
      <c r="K723" s="411">
        <v>210</v>
      </c>
      <c r="L723" s="411">
        <v>176</v>
      </c>
      <c r="M723" s="411">
        <v>176</v>
      </c>
      <c r="N723" s="411">
        <v>150</v>
      </c>
      <c r="O723" s="412">
        <v>134</v>
      </c>
      <c r="P723" s="411">
        <f t="shared" si="219"/>
        <v>2184</v>
      </c>
      <c r="Q723" s="411">
        <f t="shared" si="220"/>
        <v>1331.0967741935483</v>
      </c>
      <c r="R723" s="411">
        <f t="shared" si="221"/>
        <v>344.3515016685206</v>
      </c>
      <c r="S723" s="411">
        <f t="shared" si="222"/>
        <v>508.55172413793105</v>
      </c>
      <c r="T723" s="411">
        <v>0</v>
      </c>
      <c r="U723" s="411">
        <v>0</v>
      </c>
      <c r="V723" s="411">
        <v>0</v>
      </c>
      <c r="W723" s="411">
        <v>0</v>
      </c>
      <c r="X723" s="411">
        <v>0</v>
      </c>
      <c r="Y723" s="411">
        <v>0</v>
      </c>
      <c r="Z723" s="411">
        <v>0</v>
      </c>
      <c r="AA723" s="411">
        <v>0</v>
      </c>
      <c r="AB723" s="411">
        <v>0</v>
      </c>
      <c r="AC723" s="411">
        <v>0</v>
      </c>
      <c r="AD723" s="411">
        <v>0</v>
      </c>
      <c r="AE723" s="412">
        <v>0</v>
      </c>
      <c r="AF723" s="411">
        <f t="shared" si="223"/>
        <v>0</v>
      </c>
      <c r="AG723" s="411">
        <v>304</v>
      </c>
      <c r="AH723" s="411">
        <v>128</v>
      </c>
      <c r="AI723" s="411">
        <v>146</v>
      </c>
      <c r="AJ723" s="411">
        <v>160</v>
      </c>
      <c r="AK723" s="411">
        <v>188</v>
      </c>
      <c r="AL723" s="411">
        <v>198</v>
      </c>
      <c r="AM723" s="411">
        <v>214</v>
      </c>
      <c r="AN723" s="411">
        <v>210</v>
      </c>
      <c r="AO723" s="411">
        <v>176</v>
      </c>
      <c r="AP723" s="411">
        <v>176</v>
      </c>
      <c r="AQ723" s="411">
        <v>150</v>
      </c>
      <c r="AR723" s="412">
        <v>134</v>
      </c>
      <c r="AS723" s="411">
        <f t="shared" si="224"/>
        <v>2184</v>
      </c>
      <c r="AT723" s="411">
        <f t="shared" si="225"/>
        <v>1331.0967741935483</v>
      </c>
      <c r="AU723" s="411">
        <f t="shared" si="226"/>
        <v>344.3515016685206</v>
      </c>
      <c r="AV723" s="411">
        <f t="shared" si="227"/>
        <v>508.55172413793105</v>
      </c>
      <c r="AW723" s="411">
        <v>0</v>
      </c>
      <c r="AX723" s="411">
        <v>0</v>
      </c>
      <c r="AY723" s="411">
        <v>0</v>
      </c>
      <c r="AZ723" s="411">
        <v>0</v>
      </c>
      <c r="BA723" s="411">
        <v>0</v>
      </c>
      <c r="BB723" s="411">
        <v>0</v>
      </c>
      <c r="BC723" s="411">
        <v>0</v>
      </c>
      <c r="BD723" s="411">
        <v>0</v>
      </c>
      <c r="BE723" s="411">
        <v>0</v>
      </c>
      <c r="BF723" s="411">
        <v>0</v>
      </c>
      <c r="BG723" s="411">
        <v>0</v>
      </c>
      <c r="BH723" s="412">
        <v>0</v>
      </c>
      <c r="BI723" s="411">
        <f t="shared" si="228"/>
        <v>0</v>
      </c>
      <c r="BJ723" s="411">
        <v>304</v>
      </c>
      <c r="BK723" s="411">
        <v>128</v>
      </c>
      <c r="BL723" s="411">
        <v>146</v>
      </c>
      <c r="BM723" s="411">
        <v>160</v>
      </c>
      <c r="BN723" s="411">
        <v>188</v>
      </c>
      <c r="BO723" s="411">
        <v>198</v>
      </c>
      <c r="BP723" s="411">
        <v>214</v>
      </c>
      <c r="BQ723" s="411">
        <v>210</v>
      </c>
      <c r="BR723" s="411">
        <v>176</v>
      </c>
      <c r="BS723" s="411">
        <v>176</v>
      </c>
      <c r="BT723" s="411">
        <v>150</v>
      </c>
      <c r="BU723" s="412">
        <v>134</v>
      </c>
      <c r="BV723" s="411">
        <f t="shared" si="229"/>
        <v>2184</v>
      </c>
      <c r="BW723" s="411">
        <v>0</v>
      </c>
      <c r="BX723" s="411">
        <v>0</v>
      </c>
      <c r="BY723" s="411">
        <v>0</v>
      </c>
      <c r="BZ723" s="411">
        <v>0</v>
      </c>
      <c r="CA723" s="411">
        <v>0</v>
      </c>
      <c r="CB723" s="411">
        <v>0</v>
      </c>
      <c r="CC723" s="411">
        <v>0</v>
      </c>
      <c r="CD723" s="411">
        <v>0</v>
      </c>
      <c r="CE723" s="411">
        <v>0</v>
      </c>
      <c r="CF723" s="411">
        <v>0</v>
      </c>
      <c r="CG723" s="411">
        <v>0</v>
      </c>
      <c r="CH723" s="412">
        <v>0</v>
      </c>
      <c r="CI723" s="411">
        <f t="shared" si="230"/>
        <v>0</v>
      </c>
      <c r="CJ723" s="411">
        <v>304</v>
      </c>
      <c r="CK723" s="411">
        <v>128</v>
      </c>
      <c r="CL723" s="411">
        <v>146</v>
      </c>
      <c r="CM723" s="411">
        <v>160</v>
      </c>
      <c r="CN723" s="411">
        <v>188</v>
      </c>
      <c r="CO723" s="411">
        <v>198</v>
      </c>
      <c r="CP723" s="411">
        <v>214</v>
      </c>
      <c r="CQ723" s="411">
        <v>210</v>
      </c>
      <c r="CR723" s="411">
        <v>176</v>
      </c>
      <c r="CS723" s="411">
        <v>176</v>
      </c>
      <c r="CT723" s="411">
        <v>150</v>
      </c>
      <c r="CU723" s="412">
        <v>134</v>
      </c>
      <c r="CV723" s="411">
        <f t="shared" si="231"/>
        <v>2184</v>
      </c>
      <c r="CW723" s="411">
        <v>-184</v>
      </c>
      <c r="CX723" s="411">
        <v>0</v>
      </c>
      <c r="CY723" s="411">
        <v>0</v>
      </c>
      <c r="CZ723" s="411">
        <v>0</v>
      </c>
      <c r="DA723" s="411">
        <v>0</v>
      </c>
      <c r="DB723" s="411">
        <v>0</v>
      </c>
      <c r="DC723" s="411">
        <v>0</v>
      </c>
      <c r="DD723" s="411">
        <v>0</v>
      </c>
      <c r="DE723" s="411">
        <v>0</v>
      </c>
      <c r="DF723" s="411">
        <v>0</v>
      </c>
      <c r="DG723" s="411">
        <v>0</v>
      </c>
      <c r="DH723" s="412">
        <v>0</v>
      </c>
      <c r="DI723" s="411">
        <f t="shared" si="232"/>
        <v>-184</v>
      </c>
      <c r="DJ723" s="411">
        <v>120</v>
      </c>
      <c r="DK723" s="411">
        <v>128</v>
      </c>
      <c r="DL723" s="411">
        <v>146</v>
      </c>
      <c r="DM723" s="411">
        <v>160</v>
      </c>
      <c r="DN723" s="411">
        <v>188</v>
      </c>
      <c r="DO723" s="411">
        <v>198</v>
      </c>
      <c r="DP723" s="411">
        <v>214</v>
      </c>
      <c r="DQ723" s="411">
        <v>210</v>
      </c>
      <c r="DR723" s="411">
        <v>176</v>
      </c>
      <c r="DS723" s="411">
        <v>176</v>
      </c>
      <c r="DT723" s="411">
        <v>150</v>
      </c>
      <c r="DU723" s="412">
        <v>134</v>
      </c>
      <c r="DV723" s="411">
        <f t="shared" si="233"/>
        <v>2000</v>
      </c>
      <c r="DW723" s="412">
        <v>120</v>
      </c>
      <c r="DX723" s="412">
        <v>128</v>
      </c>
      <c r="DY723" s="412">
        <v>146</v>
      </c>
      <c r="DZ723" s="412">
        <v>160</v>
      </c>
      <c r="EA723" s="412">
        <v>188</v>
      </c>
      <c r="EB723" s="412">
        <v>198</v>
      </c>
      <c r="EC723" s="412">
        <v>214</v>
      </c>
      <c r="ED723" s="412">
        <v>210</v>
      </c>
      <c r="EE723" s="412">
        <v>176</v>
      </c>
      <c r="EF723" s="412">
        <v>176</v>
      </c>
      <c r="EG723" s="412">
        <v>150</v>
      </c>
      <c r="EH723" s="412">
        <v>134</v>
      </c>
      <c r="EI723" s="411">
        <f t="shared" si="234"/>
        <v>2000</v>
      </c>
      <c r="EK723" s="411">
        <f t="shared" si="235"/>
        <v>2000</v>
      </c>
      <c r="EL723" s="7">
        <f t="shared" si="236"/>
        <v>0</v>
      </c>
    </row>
    <row r="724" spans="1:142">
      <c r="A724" s="365" t="str">
        <f t="shared" si="218"/>
        <v xml:space="preserve"> 126</v>
      </c>
      <c r="B724" s="370" t="s">
        <v>960</v>
      </c>
      <c r="C724" s="370" t="s">
        <v>1216</v>
      </c>
      <c r="D724" s="411">
        <v>2</v>
      </c>
      <c r="E724" s="411">
        <v>1</v>
      </c>
      <c r="F724" s="411">
        <v>1</v>
      </c>
      <c r="G724" s="411">
        <v>1</v>
      </c>
      <c r="H724" s="411">
        <v>1</v>
      </c>
      <c r="I724" s="411">
        <v>1</v>
      </c>
      <c r="J724" s="411">
        <v>1</v>
      </c>
      <c r="K724" s="411">
        <v>1</v>
      </c>
      <c r="L724" s="411">
        <v>1</v>
      </c>
      <c r="M724" s="411">
        <v>1</v>
      </c>
      <c r="N724" s="411">
        <v>1</v>
      </c>
      <c r="O724" s="412">
        <v>1</v>
      </c>
      <c r="P724" s="411">
        <f t="shared" si="219"/>
        <v>13</v>
      </c>
      <c r="Q724" s="411">
        <f t="shared" si="220"/>
        <v>7.967741935483871</v>
      </c>
      <c r="R724" s="411">
        <f t="shared" si="221"/>
        <v>1.7563959955506117</v>
      </c>
      <c r="S724" s="411">
        <f t="shared" si="222"/>
        <v>3.2758620689655173</v>
      </c>
      <c r="T724" s="411">
        <v>0</v>
      </c>
      <c r="U724" s="411">
        <v>0</v>
      </c>
      <c r="V724" s="411">
        <v>0</v>
      </c>
      <c r="W724" s="411">
        <v>0</v>
      </c>
      <c r="X724" s="411">
        <v>0</v>
      </c>
      <c r="Y724" s="411">
        <v>0</v>
      </c>
      <c r="Z724" s="411">
        <v>0</v>
      </c>
      <c r="AA724" s="411">
        <v>0</v>
      </c>
      <c r="AB724" s="411">
        <v>0</v>
      </c>
      <c r="AC724" s="411">
        <v>0</v>
      </c>
      <c r="AD724" s="411">
        <v>0</v>
      </c>
      <c r="AE724" s="412">
        <v>0</v>
      </c>
      <c r="AF724" s="411">
        <f t="shared" si="223"/>
        <v>0</v>
      </c>
      <c r="AG724" s="411">
        <v>0</v>
      </c>
      <c r="AH724" s="411">
        <v>0</v>
      </c>
      <c r="AI724" s="411">
        <v>0</v>
      </c>
      <c r="AJ724" s="411">
        <v>0</v>
      </c>
      <c r="AK724" s="411">
        <v>0</v>
      </c>
      <c r="AL724" s="411">
        <v>0</v>
      </c>
      <c r="AM724" s="411">
        <v>0</v>
      </c>
      <c r="AN724" s="411">
        <v>0</v>
      </c>
      <c r="AO724" s="411">
        <v>0</v>
      </c>
      <c r="AP724" s="411">
        <v>0</v>
      </c>
      <c r="AQ724" s="411">
        <v>0</v>
      </c>
      <c r="AR724" s="412">
        <v>0</v>
      </c>
      <c r="AS724" s="411">
        <f t="shared" si="224"/>
        <v>0</v>
      </c>
      <c r="AT724" s="411">
        <f t="shared" si="225"/>
        <v>0</v>
      </c>
      <c r="AU724" s="411">
        <f t="shared" si="226"/>
        <v>0</v>
      </c>
      <c r="AV724" s="411">
        <f t="shared" si="227"/>
        <v>0</v>
      </c>
      <c r="AW724" s="411">
        <v>0</v>
      </c>
      <c r="AX724" s="411">
        <v>0</v>
      </c>
      <c r="AY724" s="411">
        <v>0</v>
      </c>
      <c r="AZ724" s="411">
        <v>0</v>
      </c>
      <c r="BA724" s="411">
        <v>0</v>
      </c>
      <c r="BB724" s="411">
        <v>0</v>
      </c>
      <c r="BC724" s="411">
        <v>0</v>
      </c>
      <c r="BD724" s="411">
        <v>0</v>
      </c>
      <c r="BE724" s="411">
        <v>0</v>
      </c>
      <c r="BF724" s="411">
        <v>0</v>
      </c>
      <c r="BG724" s="411">
        <v>0</v>
      </c>
      <c r="BH724" s="412">
        <v>0</v>
      </c>
      <c r="BI724" s="411">
        <f t="shared" si="228"/>
        <v>0</v>
      </c>
      <c r="BJ724" s="411">
        <v>0</v>
      </c>
      <c r="BK724" s="411">
        <v>0</v>
      </c>
      <c r="BL724" s="411">
        <v>0</v>
      </c>
      <c r="BM724" s="411">
        <v>0</v>
      </c>
      <c r="BN724" s="411">
        <v>0</v>
      </c>
      <c r="BO724" s="411">
        <v>0</v>
      </c>
      <c r="BP724" s="411">
        <v>0</v>
      </c>
      <c r="BQ724" s="411">
        <v>0</v>
      </c>
      <c r="BR724" s="411">
        <v>0</v>
      </c>
      <c r="BS724" s="411">
        <v>0</v>
      </c>
      <c r="BT724" s="411">
        <v>0</v>
      </c>
      <c r="BU724" s="412">
        <v>0</v>
      </c>
      <c r="BV724" s="411">
        <f t="shared" si="229"/>
        <v>0</v>
      </c>
      <c r="BW724" s="411">
        <v>0</v>
      </c>
      <c r="BX724" s="411">
        <v>0</v>
      </c>
      <c r="BY724" s="411">
        <v>0</v>
      </c>
      <c r="BZ724" s="411">
        <v>0</v>
      </c>
      <c r="CA724" s="411">
        <v>0</v>
      </c>
      <c r="CB724" s="411">
        <v>0</v>
      </c>
      <c r="CC724" s="411">
        <v>0</v>
      </c>
      <c r="CD724" s="411">
        <v>0</v>
      </c>
      <c r="CE724" s="411">
        <v>0</v>
      </c>
      <c r="CF724" s="411">
        <v>0</v>
      </c>
      <c r="CG724" s="411">
        <v>0</v>
      </c>
      <c r="CH724" s="412">
        <v>0</v>
      </c>
      <c r="CI724" s="411">
        <f t="shared" si="230"/>
        <v>0</v>
      </c>
      <c r="CJ724" s="411">
        <v>0</v>
      </c>
      <c r="CK724" s="411">
        <v>0</v>
      </c>
      <c r="CL724" s="411">
        <v>0</v>
      </c>
      <c r="CM724" s="411">
        <v>0</v>
      </c>
      <c r="CN724" s="411">
        <v>0</v>
      </c>
      <c r="CO724" s="411">
        <v>0</v>
      </c>
      <c r="CP724" s="411">
        <v>0</v>
      </c>
      <c r="CQ724" s="411">
        <v>0</v>
      </c>
      <c r="CR724" s="411">
        <v>0</v>
      </c>
      <c r="CS724" s="411">
        <v>0</v>
      </c>
      <c r="CT724" s="411">
        <v>0</v>
      </c>
      <c r="CU724" s="412">
        <v>0</v>
      </c>
      <c r="CV724" s="411">
        <f t="shared" si="231"/>
        <v>0</v>
      </c>
      <c r="CW724" s="411">
        <v>0</v>
      </c>
      <c r="CX724" s="411">
        <v>0</v>
      </c>
      <c r="CY724" s="411">
        <v>0</v>
      </c>
      <c r="CZ724" s="411">
        <v>0</v>
      </c>
      <c r="DA724" s="411">
        <v>0</v>
      </c>
      <c r="DB724" s="411">
        <v>0</v>
      </c>
      <c r="DC724" s="411">
        <v>0</v>
      </c>
      <c r="DD724" s="411">
        <v>0</v>
      </c>
      <c r="DE724" s="411">
        <v>0</v>
      </c>
      <c r="DF724" s="411">
        <v>0</v>
      </c>
      <c r="DG724" s="411">
        <v>0</v>
      </c>
      <c r="DH724" s="412">
        <v>0</v>
      </c>
      <c r="DI724" s="411">
        <f t="shared" si="232"/>
        <v>0</v>
      </c>
      <c r="DJ724" s="411">
        <v>0</v>
      </c>
      <c r="DK724" s="411">
        <v>0</v>
      </c>
      <c r="DL724" s="411">
        <v>0</v>
      </c>
      <c r="DM724" s="411">
        <v>0</v>
      </c>
      <c r="DN724" s="411">
        <v>0</v>
      </c>
      <c r="DO724" s="411">
        <v>0</v>
      </c>
      <c r="DP724" s="411">
        <v>0</v>
      </c>
      <c r="DQ724" s="411">
        <v>0</v>
      </c>
      <c r="DR724" s="411">
        <v>0</v>
      </c>
      <c r="DS724" s="411">
        <v>0</v>
      </c>
      <c r="DT724" s="411">
        <v>0</v>
      </c>
      <c r="DU724" s="412">
        <v>0</v>
      </c>
      <c r="DV724" s="411">
        <f t="shared" si="233"/>
        <v>0</v>
      </c>
      <c r="DW724" s="412">
        <v>0</v>
      </c>
      <c r="DX724" s="412">
        <v>0</v>
      </c>
      <c r="DY724" s="412">
        <v>0</v>
      </c>
      <c r="DZ724" s="412">
        <v>0</v>
      </c>
      <c r="EA724" s="412">
        <v>0</v>
      </c>
      <c r="EB724" s="412">
        <v>0</v>
      </c>
      <c r="EC724" s="412">
        <v>0</v>
      </c>
      <c r="ED724" s="412">
        <v>0</v>
      </c>
      <c r="EE724" s="412">
        <v>0</v>
      </c>
      <c r="EF724" s="412">
        <v>0</v>
      </c>
      <c r="EG724" s="412">
        <v>0</v>
      </c>
      <c r="EH724" s="412">
        <v>0</v>
      </c>
      <c r="EI724" s="411">
        <f t="shared" si="234"/>
        <v>0</v>
      </c>
      <c r="EK724" s="411">
        <f t="shared" si="235"/>
        <v>13</v>
      </c>
      <c r="EL724" s="7">
        <f t="shared" si="236"/>
        <v>-13</v>
      </c>
    </row>
    <row r="725" spans="1:142">
      <c r="A725" s="365" t="str">
        <f t="shared" si="218"/>
        <v xml:space="preserve"> 126</v>
      </c>
      <c r="B725" s="370" t="s">
        <v>960</v>
      </c>
      <c r="C725" s="370" t="s">
        <v>1202</v>
      </c>
      <c r="D725" s="411">
        <v>1</v>
      </c>
      <c r="E725" s="411">
        <v>0</v>
      </c>
      <c r="F725" s="411">
        <v>0</v>
      </c>
      <c r="G725" s="411">
        <v>0</v>
      </c>
      <c r="H725" s="411">
        <v>0</v>
      </c>
      <c r="I725" s="411">
        <v>0</v>
      </c>
      <c r="J725" s="411">
        <v>0</v>
      </c>
      <c r="K725" s="411">
        <v>0</v>
      </c>
      <c r="L725" s="411">
        <v>0</v>
      </c>
      <c r="M725" s="411">
        <v>0</v>
      </c>
      <c r="N725" s="411">
        <v>0</v>
      </c>
      <c r="O725" s="412">
        <v>0</v>
      </c>
      <c r="P725" s="411">
        <f t="shared" si="219"/>
        <v>1</v>
      </c>
      <c r="Q725" s="411">
        <f t="shared" si="220"/>
        <v>1</v>
      </c>
      <c r="R725" s="411">
        <f t="shared" si="221"/>
        <v>0</v>
      </c>
      <c r="S725" s="411">
        <f t="shared" si="222"/>
        <v>0</v>
      </c>
      <c r="T725" s="411">
        <v>0</v>
      </c>
      <c r="U725" s="411">
        <v>0</v>
      </c>
      <c r="V725" s="411">
        <v>0</v>
      </c>
      <c r="W725" s="411">
        <v>0</v>
      </c>
      <c r="X725" s="411">
        <v>0</v>
      </c>
      <c r="Y725" s="411">
        <v>0</v>
      </c>
      <c r="Z725" s="411">
        <v>0</v>
      </c>
      <c r="AA725" s="411">
        <v>0</v>
      </c>
      <c r="AB725" s="411">
        <v>0</v>
      </c>
      <c r="AC725" s="411">
        <v>0</v>
      </c>
      <c r="AD725" s="411">
        <v>0</v>
      </c>
      <c r="AE725" s="412">
        <v>0</v>
      </c>
      <c r="AF725" s="411">
        <f t="shared" si="223"/>
        <v>0</v>
      </c>
      <c r="AG725" s="411">
        <v>0</v>
      </c>
      <c r="AH725" s="411">
        <v>0</v>
      </c>
      <c r="AI725" s="411">
        <v>0</v>
      </c>
      <c r="AJ725" s="411">
        <v>0</v>
      </c>
      <c r="AK725" s="411">
        <v>0</v>
      </c>
      <c r="AL725" s="411">
        <v>0</v>
      </c>
      <c r="AM725" s="411">
        <v>0</v>
      </c>
      <c r="AN725" s="411">
        <v>0</v>
      </c>
      <c r="AO725" s="411">
        <v>0</v>
      </c>
      <c r="AP725" s="411">
        <v>0</v>
      </c>
      <c r="AQ725" s="411">
        <v>0</v>
      </c>
      <c r="AR725" s="412">
        <v>0</v>
      </c>
      <c r="AS725" s="411">
        <f t="shared" si="224"/>
        <v>0</v>
      </c>
      <c r="AT725" s="411">
        <f t="shared" si="225"/>
        <v>0</v>
      </c>
      <c r="AU725" s="411">
        <f t="shared" si="226"/>
        <v>0</v>
      </c>
      <c r="AV725" s="411">
        <f t="shared" si="227"/>
        <v>0</v>
      </c>
      <c r="AW725" s="411">
        <v>0</v>
      </c>
      <c r="AX725" s="411">
        <v>0</v>
      </c>
      <c r="AY725" s="411">
        <v>0</v>
      </c>
      <c r="AZ725" s="411">
        <v>0</v>
      </c>
      <c r="BA725" s="411">
        <v>0</v>
      </c>
      <c r="BB725" s="411">
        <v>0</v>
      </c>
      <c r="BC725" s="411">
        <v>0</v>
      </c>
      <c r="BD725" s="411">
        <v>0</v>
      </c>
      <c r="BE725" s="411">
        <v>0</v>
      </c>
      <c r="BF725" s="411">
        <v>0</v>
      </c>
      <c r="BG725" s="411">
        <v>0</v>
      </c>
      <c r="BH725" s="412">
        <v>0</v>
      </c>
      <c r="BI725" s="411">
        <f t="shared" si="228"/>
        <v>0</v>
      </c>
      <c r="BJ725" s="411">
        <v>0</v>
      </c>
      <c r="BK725" s="411">
        <v>0</v>
      </c>
      <c r="BL725" s="411">
        <v>0</v>
      </c>
      <c r="BM725" s="411">
        <v>0</v>
      </c>
      <c r="BN725" s="411">
        <v>0</v>
      </c>
      <c r="BO725" s="411">
        <v>0</v>
      </c>
      <c r="BP725" s="411">
        <v>0</v>
      </c>
      <c r="BQ725" s="411">
        <v>0</v>
      </c>
      <c r="BR725" s="411">
        <v>0</v>
      </c>
      <c r="BS725" s="411">
        <v>0</v>
      </c>
      <c r="BT725" s="411">
        <v>0</v>
      </c>
      <c r="BU725" s="412">
        <v>0</v>
      </c>
      <c r="BV725" s="411">
        <f t="shared" si="229"/>
        <v>0</v>
      </c>
      <c r="BW725" s="411">
        <v>0</v>
      </c>
      <c r="BX725" s="411">
        <v>0</v>
      </c>
      <c r="BY725" s="411">
        <v>0</v>
      </c>
      <c r="BZ725" s="411">
        <v>0</v>
      </c>
      <c r="CA725" s="411">
        <v>0</v>
      </c>
      <c r="CB725" s="411">
        <v>0</v>
      </c>
      <c r="CC725" s="411">
        <v>0</v>
      </c>
      <c r="CD725" s="411">
        <v>0</v>
      </c>
      <c r="CE725" s="411">
        <v>0</v>
      </c>
      <c r="CF725" s="411">
        <v>0</v>
      </c>
      <c r="CG725" s="411">
        <v>0</v>
      </c>
      <c r="CH725" s="412">
        <v>0</v>
      </c>
      <c r="CI725" s="411">
        <f t="shared" si="230"/>
        <v>0</v>
      </c>
      <c r="CJ725" s="411">
        <v>0</v>
      </c>
      <c r="CK725" s="411">
        <v>0</v>
      </c>
      <c r="CL725" s="411">
        <v>0</v>
      </c>
      <c r="CM725" s="411">
        <v>0</v>
      </c>
      <c r="CN725" s="411">
        <v>0</v>
      </c>
      <c r="CO725" s="411">
        <v>0</v>
      </c>
      <c r="CP725" s="411">
        <v>0</v>
      </c>
      <c r="CQ725" s="411">
        <v>0</v>
      </c>
      <c r="CR725" s="411">
        <v>0</v>
      </c>
      <c r="CS725" s="411">
        <v>0</v>
      </c>
      <c r="CT725" s="411">
        <v>0</v>
      </c>
      <c r="CU725" s="412">
        <v>0</v>
      </c>
      <c r="CV725" s="411">
        <f t="shared" si="231"/>
        <v>0</v>
      </c>
      <c r="CW725" s="411">
        <v>0</v>
      </c>
      <c r="CX725" s="411">
        <v>0</v>
      </c>
      <c r="CY725" s="411">
        <v>0</v>
      </c>
      <c r="CZ725" s="411">
        <v>0</v>
      </c>
      <c r="DA725" s="411">
        <v>0</v>
      </c>
      <c r="DB725" s="411">
        <v>0</v>
      </c>
      <c r="DC725" s="411">
        <v>0</v>
      </c>
      <c r="DD725" s="411">
        <v>0</v>
      </c>
      <c r="DE725" s="411">
        <v>0</v>
      </c>
      <c r="DF725" s="411">
        <v>0</v>
      </c>
      <c r="DG725" s="411">
        <v>0</v>
      </c>
      <c r="DH725" s="412">
        <v>0</v>
      </c>
      <c r="DI725" s="411">
        <f t="shared" si="232"/>
        <v>0</v>
      </c>
      <c r="DJ725" s="411">
        <v>0</v>
      </c>
      <c r="DK725" s="411">
        <v>0</v>
      </c>
      <c r="DL725" s="411">
        <v>0</v>
      </c>
      <c r="DM725" s="411">
        <v>0</v>
      </c>
      <c r="DN725" s="411">
        <v>0</v>
      </c>
      <c r="DO725" s="411">
        <v>0</v>
      </c>
      <c r="DP725" s="411">
        <v>0</v>
      </c>
      <c r="DQ725" s="411">
        <v>0</v>
      </c>
      <c r="DR725" s="411">
        <v>0</v>
      </c>
      <c r="DS725" s="411">
        <v>0</v>
      </c>
      <c r="DT725" s="411">
        <v>0</v>
      </c>
      <c r="DU725" s="412">
        <v>0</v>
      </c>
      <c r="DV725" s="411">
        <f t="shared" si="233"/>
        <v>0</v>
      </c>
      <c r="DW725" s="412">
        <v>0</v>
      </c>
      <c r="DX725" s="412">
        <v>0</v>
      </c>
      <c r="DY725" s="412">
        <v>0</v>
      </c>
      <c r="DZ725" s="412">
        <v>0</v>
      </c>
      <c r="EA725" s="412">
        <v>0</v>
      </c>
      <c r="EB725" s="412">
        <v>0</v>
      </c>
      <c r="EC725" s="412">
        <v>0</v>
      </c>
      <c r="ED725" s="412">
        <v>0</v>
      </c>
      <c r="EE725" s="412">
        <v>0</v>
      </c>
      <c r="EF725" s="412">
        <v>0</v>
      </c>
      <c r="EG725" s="412">
        <v>0</v>
      </c>
      <c r="EH725" s="412">
        <v>0</v>
      </c>
      <c r="EI725" s="411">
        <f t="shared" si="234"/>
        <v>0</v>
      </c>
      <c r="EK725" s="411">
        <f t="shared" si="235"/>
        <v>1</v>
      </c>
      <c r="EL725" s="7">
        <f t="shared" si="236"/>
        <v>-1</v>
      </c>
    </row>
    <row r="726" spans="1:142">
      <c r="A726" s="365" t="str">
        <f t="shared" si="218"/>
        <v xml:space="preserve"> 126</v>
      </c>
      <c r="B726" s="370" t="s">
        <v>960</v>
      </c>
      <c r="C726" s="370" t="s">
        <v>1205</v>
      </c>
      <c r="D726" s="411">
        <v>1</v>
      </c>
      <c r="E726" s="411">
        <v>0</v>
      </c>
      <c r="F726" s="411">
        <v>0</v>
      </c>
      <c r="G726" s="411">
        <v>0</v>
      </c>
      <c r="H726" s="411">
        <v>0</v>
      </c>
      <c r="I726" s="411">
        <v>0</v>
      </c>
      <c r="J726" s="411">
        <v>0</v>
      </c>
      <c r="K726" s="411">
        <v>0</v>
      </c>
      <c r="L726" s="411">
        <v>0</v>
      </c>
      <c r="M726" s="411">
        <v>0</v>
      </c>
      <c r="N726" s="411">
        <v>0</v>
      </c>
      <c r="O726" s="412">
        <v>0</v>
      </c>
      <c r="P726" s="411">
        <f t="shared" si="219"/>
        <v>1</v>
      </c>
      <c r="Q726" s="411">
        <f t="shared" si="220"/>
        <v>1</v>
      </c>
      <c r="R726" s="411">
        <f t="shared" si="221"/>
        <v>0</v>
      </c>
      <c r="S726" s="411">
        <f t="shared" si="222"/>
        <v>0</v>
      </c>
      <c r="T726" s="411">
        <v>0</v>
      </c>
      <c r="U726" s="411">
        <v>0</v>
      </c>
      <c r="V726" s="411">
        <v>0</v>
      </c>
      <c r="W726" s="411">
        <v>0</v>
      </c>
      <c r="X726" s="411">
        <v>0</v>
      </c>
      <c r="Y726" s="411">
        <v>0</v>
      </c>
      <c r="Z726" s="411">
        <v>0</v>
      </c>
      <c r="AA726" s="411">
        <v>0</v>
      </c>
      <c r="AB726" s="411">
        <v>0</v>
      </c>
      <c r="AC726" s="411">
        <v>0</v>
      </c>
      <c r="AD726" s="411">
        <v>0</v>
      </c>
      <c r="AE726" s="412">
        <v>0</v>
      </c>
      <c r="AF726" s="411">
        <f t="shared" si="223"/>
        <v>0</v>
      </c>
      <c r="AG726" s="411">
        <v>0</v>
      </c>
      <c r="AH726" s="411">
        <v>0</v>
      </c>
      <c r="AI726" s="411">
        <v>0</v>
      </c>
      <c r="AJ726" s="411">
        <v>0</v>
      </c>
      <c r="AK726" s="411">
        <v>0</v>
      </c>
      <c r="AL726" s="411">
        <v>0</v>
      </c>
      <c r="AM726" s="411">
        <v>0</v>
      </c>
      <c r="AN726" s="411">
        <v>0</v>
      </c>
      <c r="AO726" s="411">
        <v>0</v>
      </c>
      <c r="AP726" s="411">
        <v>0</v>
      </c>
      <c r="AQ726" s="411">
        <v>0</v>
      </c>
      <c r="AR726" s="412">
        <v>0</v>
      </c>
      <c r="AS726" s="411">
        <f t="shared" si="224"/>
        <v>0</v>
      </c>
      <c r="AT726" s="411">
        <f t="shared" si="225"/>
        <v>0</v>
      </c>
      <c r="AU726" s="411">
        <f t="shared" si="226"/>
        <v>0</v>
      </c>
      <c r="AV726" s="411">
        <f t="shared" si="227"/>
        <v>0</v>
      </c>
      <c r="AW726" s="411">
        <v>0</v>
      </c>
      <c r="AX726" s="411">
        <v>0</v>
      </c>
      <c r="AY726" s="411">
        <v>0</v>
      </c>
      <c r="AZ726" s="411">
        <v>0</v>
      </c>
      <c r="BA726" s="411">
        <v>0</v>
      </c>
      <c r="BB726" s="411">
        <v>0</v>
      </c>
      <c r="BC726" s="411">
        <v>0</v>
      </c>
      <c r="BD726" s="411">
        <v>0</v>
      </c>
      <c r="BE726" s="411">
        <v>0</v>
      </c>
      <c r="BF726" s="411">
        <v>0</v>
      </c>
      <c r="BG726" s="411">
        <v>0</v>
      </c>
      <c r="BH726" s="412">
        <v>0</v>
      </c>
      <c r="BI726" s="411">
        <f t="shared" si="228"/>
        <v>0</v>
      </c>
      <c r="BJ726" s="411">
        <v>0</v>
      </c>
      <c r="BK726" s="411">
        <v>0</v>
      </c>
      <c r="BL726" s="411">
        <v>0</v>
      </c>
      <c r="BM726" s="411">
        <v>0</v>
      </c>
      <c r="BN726" s="411">
        <v>0</v>
      </c>
      <c r="BO726" s="411">
        <v>0</v>
      </c>
      <c r="BP726" s="411">
        <v>0</v>
      </c>
      <c r="BQ726" s="411">
        <v>0</v>
      </c>
      <c r="BR726" s="411">
        <v>0</v>
      </c>
      <c r="BS726" s="411">
        <v>0</v>
      </c>
      <c r="BT726" s="411">
        <v>0</v>
      </c>
      <c r="BU726" s="412">
        <v>0</v>
      </c>
      <c r="BV726" s="411">
        <f t="shared" si="229"/>
        <v>0</v>
      </c>
      <c r="BW726" s="411">
        <v>0</v>
      </c>
      <c r="BX726" s="411">
        <v>0</v>
      </c>
      <c r="BY726" s="411">
        <v>0</v>
      </c>
      <c r="BZ726" s="411">
        <v>0</v>
      </c>
      <c r="CA726" s="411">
        <v>0</v>
      </c>
      <c r="CB726" s="411">
        <v>0</v>
      </c>
      <c r="CC726" s="411">
        <v>0</v>
      </c>
      <c r="CD726" s="411">
        <v>0</v>
      </c>
      <c r="CE726" s="411">
        <v>0</v>
      </c>
      <c r="CF726" s="411">
        <v>0</v>
      </c>
      <c r="CG726" s="411">
        <v>0</v>
      </c>
      <c r="CH726" s="412">
        <v>0</v>
      </c>
      <c r="CI726" s="411">
        <f t="shared" si="230"/>
        <v>0</v>
      </c>
      <c r="CJ726" s="411">
        <v>0</v>
      </c>
      <c r="CK726" s="411">
        <v>0</v>
      </c>
      <c r="CL726" s="411">
        <v>0</v>
      </c>
      <c r="CM726" s="411">
        <v>0</v>
      </c>
      <c r="CN726" s="411">
        <v>0</v>
      </c>
      <c r="CO726" s="411">
        <v>0</v>
      </c>
      <c r="CP726" s="411">
        <v>0</v>
      </c>
      <c r="CQ726" s="411">
        <v>0</v>
      </c>
      <c r="CR726" s="411">
        <v>0</v>
      </c>
      <c r="CS726" s="411">
        <v>0</v>
      </c>
      <c r="CT726" s="411">
        <v>0</v>
      </c>
      <c r="CU726" s="412">
        <v>0</v>
      </c>
      <c r="CV726" s="411">
        <f t="shared" si="231"/>
        <v>0</v>
      </c>
      <c r="CW726" s="411">
        <v>0</v>
      </c>
      <c r="CX726" s="411">
        <v>0</v>
      </c>
      <c r="CY726" s="411">
        <v>0</v>
      </c>
      <c r="CZ726" s="411">
        <v>0</v>
      </c>
      <c r="DA726" s="411">
        <v>0</v>
      </c>
      <c r="DB726" s="411">
        <v>0</v>
      </c>
      <c r="DC726" s="411">
        <v>0</v>
      </c>
      <c r="DD726" s="411">
        <v>0</v>
      </c>
      <c r="DE726" s="411">
        <v>0</v>
      </c>
      <c r="DF726" s="411">
        <v>0</v>
      </c>
      <c r="DG726" s="411">
        <v>0</v>
      </c>
      <c r="DH726" s="412">
        <v>0</v>
      </c>
      <c r="DI726" s="411">
        <f t="shared" si="232"/>
        <v>0</v>
      </c>
      <c r="DJ726" s="411">
        <v>0</v>
      </c>
      <c r="DK726" s="411">
        <v>0</v>
      </c>
      <c r="DL726" s="411">
        <v>0</v>
      </c>
      <c r="DM726" s="411">
        <v>0</v>
      </c>
      <c r="DN726" s="411">
        <v>0</v>
      </c>
      <c r="DO726" s="411">
        <v>0</v>
      </c>
      <c r="DP726" s="411">
        <v>0</v>
      </c>
      <c r="DQ726" s="411">
        <v>0</v>
      </c>
      <c r="DR726" s="411">
        <v>0</v>
      </c>
      <c r="DS726" s="411">
        <v>0</v>
      </c>
      <c r="DT726" s="411">
        <v>0</v>
      </c>
      <c r="DU726" s="412">
        <v>0</v>
      </c>
      <c r="DV726" s="411">
        <f t="shared" si="233"/>
        <v>0</v>
      </c>
      <c r="DW726" s="412">
        <v>0</v>
      </c>
      <c r="DX726" s="412">
        <v>0</v>
      </c>
      <c r="DY726" s="412">
        <v>0</v>
      </c>
      <c r="DZ726" s="412">
        <v>0</v>
      </c>
      <c r="EA726" s="412">
        <v>0</v>
      </c>
      <c r="EB726" s="412">
        <v>0</v>
      </c>
      <c r="EC726" s="412">
        <v>0</v>
      </c>
      <c r="ED726" s="412">
        <v>0</v>
      </c>
      <c r="EE726" s="412">
        <v>0</v>
      </c>
      <c r="EF726" s="412">
        <v>0</v>
      </c>
      <c r="EG726" s="412">
        <v>0</v>
      </c>
      <c r="EH726" s="412">
        <v>0</v>
      </c>
      <c r="EI726" s="411">
        <f t="shared" si="234"/>
        <v>0</v>
      </c>
      <c r="EK726" s="411">
        <f t="shared" si="235"/>
        <v>1</v>
      </c>
      <c r="EL726" s="7">
        <f t="shared" si="236"/>
        <v>-1</v>
      </c>
    </row>
    <row r="727" spans="1:142">
      <c r="A727" s="365" t="str">
        <f t="shared" si="218"/>
        <v xml:space="preserve"> 126</v>
      </c>
      <c r="B727" s="370" t="s">
        <v>960</v>
      </c>
      <c r="C727" s="370" t="s">
        <v>1207</v>
      </c>
      <c r="D727" s="411">
        <v>1</v>
      </c>
      <c r="E727" s="411">
        <v>0</v>
      </c>
      <c r="F727" s="411">
        <v>0</v>
      </c>
      <c r="G727" s="411">
        <v>0</v>
      </c>
      <c r="H727" s="411">
        <v>0</v>
      </c>
      <c r="I727" s="411">
        <v>0</v>
      </c>
      <c r="J727" s="411">
        <v>0</v>
      </c>
      <c r="K727" s="411">
        <v>0</v>
      </c>
      <c r="L727" s="411">
        <v>0</v>
      </c>
      <c r="M727" s="411">
        <v>0</v>
      </c>
      <c r="N727" s="411">
        <v>0</v>
      </c>
      <c r="O727" s="412">
        <v>0</v>
      </c>
      <c r="P727" s="411">
        <f t="shared" si="219"/>
        <v>1</v>
      </c>
      <c r="Q727" s="411">
        <f t="shared" si="220"/>
        <v>1</v>
      </c>
      <c r="R727" s="411">
        <f t="shared" si="221"/>
        <v>0</v>
      </c>
      <c r="S727" s="411">
        <f t="shared" si="222"/>
        <v>0</v>
      </c>
      <c r="T727" s="411">
        <v>0</v>
      </c>
      <c r="U727" s="411">
        <v>0</v>
      </c>
      <c r="V727" s="411">
        <v>0</v>
      </c>
      <c r="W727" s="411">
        <v>0</v>
      </c>
      <c r="X727" s="411">
        <v>0</v>
      </c>
      <c r="Y727" s="411">
        <v>0</v>
      </c>
      <c r="Z727" s="411">
        <v>0</v>
      </c>
      <c r="AA727" s="411">
        <v>0</v>
      </c>
      <c r="AB727" s="411">
        <v>0</v>
      </c>
      <c r="AC727" s="411">
        <v>0</v>
      </c>
      <c r="AD727" s="411">
        <v>0</v>
      </c>
      <c r="AE727" s="412">
        <v>0</v>
      </c>
      <c r="AF727" s="411">
        <f t="shared" si="223"/>
        <v>0</v>
      </c>
      <c r="AG727" s="411">
        <v>0</v>
      </c>
      <c r="AH727" s="411">
        <v>0</v>
      </c>
      <c r="AI727" s="411">
        <v>0</v>
      </c>
      <c r="AJ727" s="411">
        <v>0</v>
      </c>
      <c r="AK727" s="411">
        <v>0</v>
      </c>
      <c r="AL727" s="411">
        <v>0</v>
      </c>
      <c r="AM727" s="411">
        <v>0</v>
      </c>
      <c r="AN727" s="411">
        <v>0</v>
      </c>
      <c r="AO727" s="411">
        <v>0</v>
      </c>
      <c r="AP727" s="411">
        <v>0</v>
      </c>
      <c r="AQ727" s="411">
        <v>0</v>
      </c>
      <c r="AR727" s="412">
        <v>0</v>
      </c>
      <c r="AS727" s="411">
        <f t="shared" si="224"/>
        <v>0</v>
      </c>
      <c r="AT727" s="411">
        <f t="shared" si="225"/>
        <v>0</v>
      </c>
      <c r="AU727" s="411">
        <f t="shared" si="226"/>
        <v>0</v>
      </c>
      <c r="AV727" s="411">
        <f t="shared" si="227"/>
        <v>0</v>
      </c>
      <c r="AW727" s="411">
        <v>0</v>
      </c>
      <c r="AX727" s="411">
        <v>0</v>
      </c>
      <c r="AY727" s="411">
        <v>0</v>
      </c>
      <c r="AZ727" s="411">
        <v>0</v>
      </c>
      <c r="BA727" s="411">
        <v>0</v>
      </c>
      <c r="BB727" s="411">
        <v>0</v>
      </c>
      <c r="BC727" s="411">
        <v>0</v>
      </c>
      <c r="BD727" s="411">
        <v>0</v>
      </c>
      <c r="BE727" s="411">
        <v>0</v>
      </c>
      <c r="BF727" s="411">
        <v>0</v>
      </c>
      <c r="BG727" s="411">
        <v>0</v>
      </c>
      <c r="BH727" s="412">
        <v>0</v>
      </c>
      <c r="BI727" s="411">
        <f t="shared" si="228"/>
        <v>0</v>
      </c>
      <c r="BJ727" s="411">
        <v>0</v>
      </c>
      <c r="BK727" s="411">
        <v>0</v>
      </c>
      <c r="BL727" s="411">
        <v>0</v>
      </c>
      <c r="BM727" s="411">
        <v>0</v>
      </c>
      <c r="BN727" s="411">
        <v>0</v>
      </c>
      <c r="BO727" s="411">
        <v>0</v>
      </c>
      <c r="BP727" s="411">
        <v>0</v>
      </c>
      <c r="BQ727" s="411">
        <v>0</v>
      </c>
      <c r="BR727" s="411">
        <v>0</v>
      </c>
      <c r="BS727" s="411">
        <v>0</v>
      </c>
      <c r="BT727" s="411">
        <v>0</v>
      </c>
      <c r="BU727" s="412">
        <v>0</v>
      </c>
      <c r="BV727" s="411">
        <f t="shared" si="229"/>
        <v>0</v>
      </c>
      <c r="BW727" s="411">
        <v>0</v>
      </c>
      <c r="BX727" s="411">
        <v>0</v>
      </c>
      <c r="BY727" s="411">
        <v>0</v>
      </c>
      <c r="BZ727" s="411">
        <v>0</v>
      </c>
      <c r="CA727" s="411">
        <v>0</v>
      </c>
      <c r="CB727" s="411">
        <v>0</v>
      </c>
      <c r="CC727" s="411">
        <v>0</v>
      </c>
      <c r="CD727" s="411">
        <v>0</v>
      </c>
      <c r="CE727" s="411">
        <v>0</v>
      </c>
      <c r="CF727" s="411">
        <v>0</v>
      </c>
      <c r="CG727" s="411">
        <v>0</v>
      </c>
      <c r="CH727" s="412">
        <v>0</v>
      </c>
      <c r="CI727" s="411">
        <f t="shared" si="230"/>
        <v>0</v>
      </c>
      <c r="CJ727" s="411">
        <v>0</v>
      </c>
      <c r="CK727" s="411">
        <v>0</v>
      </c>
      <c r="CL727" s="411">
        <v>0</v>
      </c>
      <c r="CM727" s="411">
        <v>0</v>
      </c>
      <c r="CN727" s="411">
        <v>0</v>
      </c>
      <c r="CO727" s="411">
        <v>0</v>
      </c>
      <c r="CP727" s="411">
        <v>0</v>
      </c>
      <c r="CQ727" s="411">
        <v>0</v>
      </c>
      <c r="CR727" s="411">
        <v>0</v>
      </c>
      <c r="CS727" s="411">
        <v>0</v>
      </c>
      <c r="CT727" s="411">
        <v>0</v>
      </c>
      <c r="CU727" s="412">
        <v>0</v>
      </c>
      <c r="CV727" s="411">
        <f t="shared" si="231"/>
        <v>0</v>
      </c>
      <c r="CW727" s="411">
        <v>0</v>
      </c>
      <c r="CX727" s="411">
        <v>0</v>
      </c>
      <c r="CY727" s="411">
        <v>0</v>
      </c>
      <c r="CZ727" s="411">
        <v>0</v>
      </c>
      <c r="DA727" s="411">
        <v>0</v>
      </c>
      <c r="DB727" s="411">
        <v>0</v>
      </c>
      <c r="DC727" s="411">
        <v>0</v>
      </c>
      <c r="DD727" s="411">
        <v>0</v>
      </c>
      <c r="DE727" s="411">
        <v>0</v>
      </c>
      <c r="DF727" s="411">
        <v>0</v>
      </c>
      <c r="DG727" s="411">
        <v>0</v>
      </c>
      <c r="DH727" s="412">
        <v>0</v>
      </c>
      <c r="DI727" s="411">
        <f t="shared" si="232"/>
        <v>0</v>
      </c>
      <c r="DJ727" s="411">
        <v>0</v>
      </c>
      <c r="DK727" s="411">
        <v>0</v>
      </c>
      <c r="DL727" s="411">
        <v>0</v>
      </c>
      <c r="DM727" s="411">
        <v>0</v>
      </c>
      <c r="DN727" s="411">
        <v>0</v>
      </c>
      <c r="DO727" s="411">
        <v>0</v>
      </c>
      <c r="DP727" s="411">
        <v>0</v>
      </c>
      <c r="DQ727" s="411">
        <v>0</v>
      </c>
      <c r="DR727" s="411">
        <v>0</v>
      </c>
      <c r="DS727" s="411">
        <v>0</v>
      </c>
      <c r="DT727" s="411">
        <v>0</v>
      </c>
      <c r="DU727" s="412">
        <v>0</v>
      </c>
      <c r="DV727" s="411">
        <f t="shared" si="233"/>
        <v>0</v>
      </c>
      <c r="DW727" s="412">
        <v>0</v>
      </c>
      <c r="DX727" s="412">
        <v>0</v>
      </c>
      <c r="DY727" s="412">
        <v>0</v>
      </c>
      <c r="DZ727" s="412">
        <v>0</v>
      </c>
      <c r="EA727" s="412">
        <v>0</v>
      </c>
      <c r="EB727" s="412">
        <v>0</v>
      </c>
      <c r="EC727" s="412">
        <v>0</v>
      </c>
      <c r="ED727" s="412">
        <v>0</v>
      </c>
      <c r="EE727" s="412">
        <v>0</v>
      </c>
      <c r="EF727" s="412">
        <v>0</v>
      </c>
      <c r="EG727" s="412">
        <v>0</v>
      </c>
      <c r="EH727" s="412">
        <v>0</v>
      </c>
      <c r="EI727" s="411">
        <f t="shared" si="234"/>
        <v>0</v>
      </c>
      <c r="EK727" s="411">
        <f t="shared" si="235"/>
        <v>1</v>
      </c>
      <c r="EL727" s="7">
        <f t="shared" si="236"/>
        <v>-1</v>
      </c>
    </row>
    <row r="728" spans="1:142">
      <c r="A728" s="365" t="str">
        <f t="shared" si="218"/>
        <v xml:space="preserve"> 126</v>
      </c>
      <c r="B728" s="370" t="s">
        <v>960</v>
      </c>
      <c r="C728" s="370" t="s">
        <v>1187</v>
      </c>
      <c r="D728" s="411">
        <v>1</v>
      </c>
      <c r="E728" s="411">
        <v>1</v>
      </c>
      <c r="F728" s="411">
        <v>1</v>
      </c>
      <c r="G728" s="411">
        <v>1</v>
      </c>
      <c r="H728" s="411">
        <v>1</v>
      </c>
      <c r="I728" s="411">
        <v>1</v>
      </c>
      <c r="J728" s="411">
        <v>1</v>
      </c>
      <c r="K728" s="411">
        <v>1</v>
      </c>
      <c r="L728" s="411">
        <v>1</v>
      </c>
      <c r="M728" s="411">
        <v>1</v>
      </c>
      <c r="N728" s="411">
        <v>1</v>
      </c>
      <c r="O728" s="412">
        <v>1</v>
      </c>
      <c r="P728" s="411">
        <f t="shared" si="219"/>
        <v>12</v>
      </c>
      <c r="Q728" s="411">
        <f t="shared" si="220"/>
        <v>6.967741935483871</v>
      </c>
      <c r="R728" s="411">
        <f t="shared" si="221"/>
        <v>1.7563959955506117</v>
      </c>
      <c r="S728" s="411">
        <f t="shared" si="222"/>
        <v>3.2758620689655173</v>
      </c>
      <c r="T728" s="411">
        <v>0</v>
      </c>
      <c r="U728" s="411">
        <v>0</v>
      </c>
      <c r="V728" s="411">
        <v>0</v>
      </c>
      <c r="W728" s="411">
        <v>0</v>
      </c>
      <c r="X728" s="411">
        <v>0</v>
      </c>
      <c r="Y728" s="411">
        <v>0</v>
      </c>
      <c r="Z728" s="411">
        <v>0</v>
      </c>
      <c r="AA728" s="411">
        <v>0</v>
      </c>
      <c r="AB728" s="411">
        <v>0</v>
      </c>
      <c r="AC728" s="411">
        <v>0</v>
      </c>
      <c r="AD728" s="411">
        <v>0</v>
      </c>
      <c r="AE728" s="412">
        <v>0</v>
      </c>
      <c r="AF728" s="411">
        <f t="shared" si="223"/>
        <v>0</v>
      </c>
      <c r="AG728" s="411">
        <v>0</v>
      </c>
      <c r="AH728" s="411">
        <v>0</v>
      </c>
      <c r="AI728" s="411">
        <v>0</v>
      </c>
      <c r="AJ728" s="411">
        <v>0</v>
      </c>
      <c r="AK728" s="411">
        <v>0</v>
      </c>
      <c r="AL728" s="411">
        <v>0</v>
      </c>
      <c r="AM728" s="411">
        <v>0</v>
      </c>
      <c r="AN728" s="411">
        <v>0</v>
      </c>
      <c r="AO728" s="411">
        <v>0</v>
      </c>
      <c r="AP728" s="411">
        <v>0</v>
      </c>
      <c r="AQ728" s="411">
        <v>0</v>
      </c>
      <c r="AR728" s="412">
        <v>0</v>
      </c>
      <c r="AS728" s="411">
        <f t="shared" si="224"/>
        <v>0</v>
      </c>
      <c r="AT728" s="411">
        <f t="shared" si="225"/>
        <v>0</v>
      </c>
      <c r="AU728" s="411">
        <f t="shared" si="226"/>
        <v>0</v>
      </c>
      <c r="AV728" s="411">
        <f t="shared" si="227"/>
        <v>0</v>
      </c>
      <c r="AW728" s="411">
        <v>0</v>
      </c>
      <c r="AX728" s="411">
        <v>0</v>
      </c>
      <c r="AY728" s="411">
        <v>0</v>
      </c>
      <c r="AZ728" s="411">
        <v>0</v>
      </c>
      <c r="BA728" s="411">
        <v>0</v>
      </c>
      <c r="BB728" s="411">
        <v>0</v>
      </c>
      <c r="BC728" s="411">
        <v>0</v>
      </c>
      <c r="BD728" s="411">
        <v>0</v>
      </c>
      <c r="BE728" s="411">
        <v>0</v>
      </c>
      <c r="BF728" s="411">
        <v>0</v>
      </c>
      <c r="BG728" s="411">
        <v>0</v>
      </c>
      <c r="BH728" s="412">
        <v>0</v>
      </c>
      <c r="BI728" s="411">
        <f t="shared" si="228"/>
        <v>0</v>
      </c>
      <c r="BJ728" s="411">
        <v>0</v>
      </c>
      <c r="BK728" s="411">
        <v>0</v>
      </c>
      <c r="BL728" s="411">
        <v>0</v>
      </c>
      <c r="BM728" s="411">
        <v>0</v>
      </c>
      <c r="BN728" s="411">
        <v>0</v>
      </c>
      <c r="BO728" s="411">
        <v>0</v>
      </c>
      <c r="BP728" s="411">
        <v>0</v>
      </c>
      <c r="BQ728" s="411">
        <v>0</v>
      </c>
      <c r="BR728" s="411">
        <v>0</v>
      </c>
      <c r="BS728" s="411">
        <v>0</v>
      </c>
      <c r="BT728" s="411">
        <v>0</v>
      </c>
      <c r="BU728" s="412">
        <v>0</v>
      </c>
      <c r="BV728" s="411">
        <f t="shared" si="229"/>
        <v>0</v>
      </c>
      <c r="BW728" s="411">
        <v>0</v>
      </c>
      <c r="BX728" s="411">
        <v>0</v>
      </c>
      <c r="BY728" s="411">
        <v>0</v>
      </c>
      <c r="BZ728" s="411">
        <v>0</v>
      </c>
      <c r="CA728" s="411">
        <v>0</v>
      </c>
      <c r="CB728" s="411">
        <v>0</v>
      </c>
      <c r="CC728" s="411">
        <v>0</v>
      </c>
      <c r="CD728" s="411">
        <v>0</v>
      </c>
      <c r="CE728" s="411">
        <v>0</v>
      </c>
      <c r="CF728" s="411">
        <v>0</v>
      </c>
      <c r="CG728" s="411">
        <v>0</v>
      </c>
      <c r="CH728" s="412">
        <v>0</v>
      </c>
      <c r="CI728" s="411">
        <f t="shared" si="230"/>
        <v>0</v>
      </c>
      <c r="CJ728" s="411">
        <v>0</v>
      </c>
      <c r="CK728" s="411">
        <v>0</v>
      </c>
      <c r="CL728" s="411">
        <v>0</v>
      </c>
      <c r="CM728" s="411">
        <v>0</v>
      </c>
      <c r="CN728" s="411">
        <v>0</v>
      </c>
      <c r="CO728" s="411">
        <v>0</v>
      </c>
      <c r="CP728" s="411">
        <v>0</v>
      </c>
      <c r="CQ728" s="411">
        <v>0</v>
      </c>
      <c r="CR728" s="411">
        <v>0</v>
      </c>
      <c r="CS728" s="411">
        <v>0</v>
      </c>
      <c r="CT728" s="411">
        <v>0</v>
      </c>
      <c r="CU728" s="412">
        <v>0</v>
      </c>
      <c r="CV728" s="411">
        <f t="shared" si="231"/>
        <v>0</v>
      </c>
      <c r="CW728" s="411">
        <v>0</v>
      </c>
      <c r="CX728" s="411">
        <v>0</v>
      </c>
      <c r="CY728" s="411">
        <v>0</v>
      </c>
      <c r="CZ728" s="411">
        <v>0</v>
      </c>
      <c r="DA728" s="411">
        <v>0</v>
      </c>
      <c r="DB728" s="411">
        <v>0</v>
      </c>
      <c r="DC728" s="411">
        <v>0</v>
      </c>
      <c r="DD728" s="411">
        <v>0</v>
      </c>
      <c r="DE728" s="411">
        <v>0</v>
      </c>
      <c r="DF728" s="411">
        <v>0</v>
      </c>
      <c r="DG728" s="411">
        <v>0</v>
      </c>
      <c r="DH728" s="412">
        <v>0</v>
      </c>
      <c r="DI728" s="411">
        <f t="shared" si="232"/>
        <v>0</v>
      </c>
      <c r="DJ728" s="411">
        <v>0</v>
      </c>
      <c r="DK728" s="411">
        <v>0</v>
      </c>
      <c r="DL728" s="411">
        <v>0</v>
      </c>
      <c r="DM728" s="411">
        <v>0</v>
      </c>
      <c r="DN728" s="411">
        <v>0</v>
      </c>
      <c r="DO728" s="411">
        <v>0</v>
      </c>
      <c r="DP728" s="411">
        <v>0</v>
      </c>
      <c r="DQ728" s="411">
        <v>0</v>
      </c>
      <c r="DR728" s="411">
        <v>0</v>
      </c>
      <c r="DS728" s="411">
        <v>0</v>
      </c>
      <c r="DT728" s="411">
        <v>0</v>
      </c>
      <c r="DU728" s="412">
        <v>0</v>
      </c>
      <c r="DV728" s="411">
        <f t="shared" si="233"/>
        <v>0</v>
      </c>
      <c r="DW728" s="412">
        <v>0</v>
      </c>
      <c r="DX728" s="412">
        <v>0</v>
      </c>
      <c r="DY728" s="412">
        <v>0</v>
      </c>
      <c r="DZ728" s="412">
        <v>0</v>
      </c>
      <c r="EA728" s="412">
        <v>0</v>
      </c>
      <c r="EB728" s="412">
        <v>0</v>
      </c>
      <c r="EC728" s="412">
        <v>0</v>
      </c>
      <c r="ED728" s="412">
        <v>0</v>
      </c>
      <c r="EE728" s="412">
        <v>0</v>
      </c>
      <c r="EF728" s="412">
        <v>0</v>
      </c>
      <c r="EG728" s="412">
        <v>0</v>
      </c>
      <c r="EH728" s="412">
        <v>0</v>
      </c>
      <c r="EI728" s="411">
        <f t="shared" si="234"/>
        <v>0</v>
      </c>
      <c r="EK728" s="411">
        <f t="shared" si="235"/>
        <v>12</v>
      </c>
      <c r="EL728" s="7">
        <f t="shared" si="236"/>
        <v>-12</v>
      </c>
    </row>
    <row r="729" spans="1:142">
      <c r="A729" s="365" t="str">
        <f t="shared" si="218"/>
        <v xml:space="preserve"> 130</v>
      </c>
      <c r="B729" s="370" t="s">
        <v>961</v>
      </c>
      <c r="C729" s="370" t="s">
        <v>1167</v>
      </c>
      <c r="D729" s="411">
        <v>22</v>
      </c>
      <c r="E729" s="411">
        <v>22</v>
      </c>
      <c r="F729" s="411">
        <v>22</v>
      </c>
      <c r="G729" s="411">
        <v>22</v>
      </c>
      <c r="H729" s="411">
        <v>22</v>
      </c>
      <c r="I729" s="411">
        <v>23</v>
      </c>
      <c r="J729" s="411">
        <v>22</v>
      </c>
      <c r="K729" s="411">
        <v>22</v>
      </c>
      <c r="L729" s="411">
        <v>22</v>
      </c>
      <c r="M729" s="411">
        <v>22</v>
      </c>
      <c r="N729" s="411">
        <v>24</v>
      </c>
      <c r="O729" s="412">
        <v>24</v>
      </c>
      <c r="P729" s="411">
        <f t="shared" si="219"/>
        <v>269</v>
      </c>
      <c r="Q729" s="411">
        <f t="shared" si="220"/>
        <v>154.29032258064515</v>
      </c>
      <c r="R729" s="411">
        <f t="shared" si="221"/>
        <v>38.640711902113459</v>
      </c>
      <c r="S729" s="411">
        <f t="shared" si="222"/>
        <v>76.068965517241381</v>
      </c>
      <c r="T729" s="411">
        <v>0</v>
      </c>
      <c r="U729" s="411">
        <v>0</v>
      </c>
      <c r="V729" s="411">
        <v>0</v>
      </c>
      <c r="W729" s="411">
        <v>0</v>
      </c>
      <c r="X729" s="411">
        <v>0.99999999999999956</v>
      </c>
      <c r="Y729" s="411">
        <v>-1.0000000000000013</v>
      </c>
      <c r="Z729" s="411">
        <v>0</v>
      </c>
      <c r="AA729" s="411">
        <v>0</v>
      </c>
      <c r="AB729" s="411">
        <v>0</v>
      </c>
      <c r="AC729" s="411">
        <v>0</v>
      </c>
      <c r="AD729" s="411">
        <v>0</v>
      </c>
      <c r="AE729" s="412">
        <v>0</v>
      </c>
      <c r="AF729" s="411">
        <f t="shared" si="223"/>
        <v>-1.7763568394002505E-15</v>
      </c>
      <c r="AG729" s="411">
        <v>22</v>
      </c>
      <c r="AH729" s="411">
        <v>22</v>
      </c>
      <c r="AI729" s="411">
        <v>22</v>
      </c>
      <c r="AJ729" s="411">
        <v>22</v>
      </c>
      <c r="AK729" s="411">
        <v>23</v>
      </c>
      <c r="AL729" s="411">
        <v>22</v>
      </c>
      <c r="AM729" s="411">
        <v>22</v>
      </c>
      <c r="AN729" s="411">
        <v>22</v>
      </c>
      <c r="AO729" s="411">
        <v>22</v>
      </c>
      <c r="AP729" s="411">
        <v>22</v>
      </c>
      <c r="AQ729" s="411">
        <v>24</v>
      </c>
      <c r="AR729" s="412">
        <v>24</v>
      </c>
      <c r="AS729" s="411">
        <f t="shared" si="224"/>
        <v>269</v>
      </c>
      <c r="AT729" s="411">
        <f t="shared" si="225"/>
        <v>154.29032258064515</v>
      </c>
      <c r="AU729" s="411">
        <f t="shared" si="226"/>
        <v>38.640711902113459</v>
      </c>
      <c r="AV729" s="411">
        <f t="shared" si="227"/>
        <v>76.068965517241381</v>
      </c>
      <c r="AW729" s="411">
        <v>0</v>
      </c>
      <c r="AX729" s="411">
        <v>0</v>
      </c>
      <c r="AY729" s="411">
        <v>0</v>
      </c>
      <c r="AZ729" s="411">
        <v>0</v>
      </c>
      <c r="BA729" s="411">
        <v>0</v>
      </c>
      <c r="BB729" s="411">
        <v>0</v>
      </c>
      <c r="BC729" s="411">
        <v>0</v>
      </c>
      <c r="BD729" s="411">
        <v>0</v>
      </c>
      <c r="BE729" s="411">
        <v>0</v>
      </c>
      <c r="BF729" s="411">
        <v>0</v>
      </c>
      <c r="BG729" s="411">
        <v>0</v>
      </c>
      <c r="BH729" s="412">
        <v>0</v>
      </c>
      <c r="BI729" s="411">
        <f t="shared" si="228"/>
        <v>0</v>
      </c>
      <c r="BJ729" s="411">
        <v>22</v>
      </c>
      <c r="BK729" s="411">
        <v>22</v>
      </c>
      <c r="BL729" s="411">
        <v>22</v>
      </c>
      <c r="BM729" s="411">
        <v>22</v>
      </c>
      <c r="BN729" s="411">
        <v>23</v>
      </c>
      <c r="BO729" s="411">
        <v>22</v>
      </c>
      <c r="BP729" s="411">
        <v>22</v>
      </c>
      <c r="BQ729" s="411">
        <v>22</v>
      </c>
      <c r="BR729" s="411">
        <v>22</v>
      </c>
      <c r="BS729" s="411">
        <v>22</v>
      </c>
      <c r="BT729" s="411">
        <v>24</v>
      </c>
      <c r="BU729" s="412">
        <v>24</v>
      </c>
      <c r="BV729" s="411">
        <f t="shared" si="229"/>
        <v>269</v>
      </c>
      <c r="BW729" s="411">
        <v>0</v>
      </c>
      <c r="BX729" s="411">
        <v>0</v>
      </c>
      <c r="BY729" s="411">
        <v>0</v>
      </c>
      <c r="BZ729" s="411">
        <v>0</v>
      </c>
      <c r="CA729" s="411">
        <v>0</v>
      </c>
      <c r="CB729" s="411">
        <v>0</v>
      </c>
      <c r="CC729" s="411">
        <v>0</v>
      </c>
      <c r="CD729" s="411">
        <v>0</v>
      </c>
      <c r="CE729" s="411">
        <v>0</v>
      </c>
      <c r="CF729" s="411">
        <v>0</v>
      </c>
      <c r="CG729" s="411">
        <v>0</v>
      </c>
      <c r="CH729" s="412">
        <v>0</v>
      </c>
      <c r="CI729" s="411">
        <f t="shared" si="230"/>
        <v>0</v>
      </c>
      <c r="CJ729" s="411">
        <v>22</v>
      </c>
      <c r="CK729" s="411">
        <v>22</v>
      </c>
      <c r="CL729" s="411">
        <v>22</v>
      </c>
      <c r="CM729" s="411">
        <v>22</v>
      </c>
      <c r="CN729" s="411">
        <v>23</v>
      </c>
      <c r="CO729" s="411">
        <v>22</v>
      </c>
      <c r="CP729" s="411">
        <v>22</v>
      </c>
      <c r="CQ729" s="411">
        <v>22</v>
      </c>
      <c r="CR729" s="411">
        <v>22</v>
      </c>
      <c r="CS729" s="411">
        <v>22</v>
      </c>
      <c r="CT729" s="411">
        <v>24</v>
      </c>
      <c r="CU729" s="412">
        <v>24</v>
      </c>
      <c r="CV729" s="411">
        <f t="shared" si="231"/>
        <v>269</v>
      </c>
      <c r="CW729" s="411">
        <v>2</v>
      </c>
      <c r="CX729" s="411">
        <v>2</v>
      </c>
      <c r="CY729" s="411">
        <v>2</v>
      </c>
      <c r="CZ729" s="411">
        <v>2</v>
      </c>
      <c r="DA729" s="411">
        <v>0.99999999999999867</v>
      </c>
      <c r="DB729" s="411">
        <v>2.0000000000000009</v>
      </c>
      <c r="DC729" s="411">
        <v>2</v>
      </c>
      <c r="DD729" s="411">
        <v>2</v>
      </c>
      <c r="DE729" s="411">
        <v>2</v>
      </c>
      <c r="DF729" s="411">
        <v>2</v>
      </c>
      <c r="DG729" s="411">
        <v>0</v>
      </c>
      <c r="DH729" s="412">
        <v>0</v>
      </c>
      <c r="DI729" s="411">
        <f t="shared" si="232"/>
        <v>19</v>
      </c>
      <c r="DJ729" s="411">
        <v>24</v>
      </c>
      <c r="DK729" s="411">
        <v>24</v>
      </c>
      <c r="DL729" s="411">
        <v>24</v>
      </c>
      <c r="DM729" s="411">
        <v>24</v>
      </c>
      <c r="DN729" s="411">
        <v>24</v>
      </c>
      <c r="DO729" s="411">
        <v>24</v>
      </c>
      <c r="DP729" s="411">
        <v>24</v>
      </c>
      <c r="DQ729" s="411">
        <v>24</v>
      </c>
      <c r="DR729" s="411">
        <v>24</v>
      </c>
      <c r="DS729" s="411">
        <v>24</v>
      </c>
      <c r="DT729" s="411">
        <v>24</v>
      </c>
      <c r="DU729" s="412">
        <v>24</v>
      </c>
      <c r="DV729" s="411">
        <f t="shared" si="233"/>
        <v>288</v>
      </c>
      <c r="DW729" s="412">
        <v>24</v>
      </c>
      <c r="DX729" s="412">
        <v>24</v>
      </c>
      <c r="DY729" s="412">
        <v>24</v>
      </c>
      <c r="DZ729" s="412">
        <v>24</v>
      </c>
      <c r="EA729" s="412">
        <v>24</v>
      </c>
      <c r="EB729" s="412">
        <v>24</v>
      </c>
      <c r="EC729" s="412">
        <v>24</v>
      </c>
      <c r="ED729" s="412">
        <v>24</v>
      </c>
      <c r="EE729" s="412">
        <v>24</v>
      </c>
      <c r="EF729" s="412">
        <v>24</v>
      </c>
      <c r="EG729" s="412">
        <v>24</v>
      </c>
      <c r="EH729" s="412">
        <v>24</v>
      </c>
      <c r="EI729" s="411">
        <f t="shared" si="234"/>
        <v>288</v>
      </c>
      <c r="EK729" s="411">
        <f t="shared" si="235"/>
        <v>288</v>
      </c>
      <c r="EL729" s="7">
        <f t="shared" si="236"/>
        <v>0</v>
      </c>
    </row>
    <row r="730" spans="1:142">
      <c r="A730" s="365" t="str">
        <f t="shared" si="218"/>
        <v xml:space="preserve"> 130</v>
      </c>
      <c r="B730" s="370" t="s">
        <v>961</v>
      </c>
      <c r="C730" s="370" t="s">
        <v>1168</v>
      </c>
      <c r="D730" s="411">
        <v>1584</v>
      </c>
      <c r="E730" s="411">
        <v>1694</v>
      </c>
      <c r="F730" s="411">
        <v>1936</v>
      </c>
      <c r="G730" s="411">
        <v>2112</v>
      </c>
      <c r="H730" s="411">
        <v>2486</v>
      </c>
      <c r="I730" s="411">
        <v>2622</v>
      </c>
      <c r="J730" s="411">
        <v>2838</v>
      </c>
      <c r="K730" s="411">
        <v>2794</v>
      </c>
      <c r="L730" s="411">
        <v>2332</v>
      </c>
      <c r="M730" s="411">
        <v>2332</v>
      </c>
      <c r="N730" s="411">
        <v>2016</v>
      </c>
      <c r="O730" s="412">
        <v>1944</v>
      </c>
      <c r="P730" s="411">
        <f t="shared" si="219"/>
        <v>26690</v>
      </c>
      <c r="Q730" s="411">
        <f t="shared" si="220"/>
        <v>15180.451612903225</v>
      </c>
      <c r="R730" s="411">
        <f t="shared" si="221"/>
        <v>4574.2380422691876</v>
      </c>
      <c r="S730" s="411">
        <f t="shared" si="222"/>
        <v>6935.3103448275861</v>
      </c>
      <c r="T730" s="411">
        <v>0</v>
      </c>
      <c r="U730" s="411">
        <v>0</v>
      </c>
      <c r="V730" s="411">
        <v>0</v>
      </c>
      <c r="W730" s="411">
        <v>0</v>
      </c>
      <c r="X730" s="411">
        <v>3.9999999999994884</v>
      </c>
      <c r="Y730" s="411">
        <v>-3.9999999999999432</v>
      </c>
      <c r="Z730" s="411">
        <v>0</v>
      </c>
      <c r="AA730" s="411">
        <v>0</v>
      </c>
      <c r="AB730" s="411">
        <v>0</v>
      </c>
      <c r="AC730" s="411">
        <v>0</v>
      </c>
      <c r="AD730" s="411">
        <v>0</v>
      </c>
      <c r="AE730" s="412">
        <v>0</v>
      </c>
      <c r="AF730" s="411">
        <f t="shared" si="223"/>
        <v>-4.5474735088646412E-13</v>
      </c>
      <c r="AG730" s="411">
        <v>1584</v>
      </c>
      <c r="AH730" s="411">
        <v>1694</v>
      </c>
      <c r="AI730" s="411">
        <v>1936</v>
      </c>
      <c r="AJ730" s="411">
        <v>2112</v>
      </c>
      <c r="AK730" s="411">
        <v>2489.9999999999995</v>
      </c>
      <c r="AL730" s="411">
        <v>2618</v>
      </c>
      <c r="AM730" s="411">
        <v>2838</v>
      </c>
      <c r="AN730" s="411">
        <v>2794</v>
      </c>
      <c r="AO730" s="411">
        <v>2332</v>
      </c>
      <c r="AP730" s="411">
        <v>2332</v>
      </c>
      <c r="AQ730" s="411">
        <v>2016</v>
      </c>
      <c r="AR730" s="412">
        <v>1944</v>
      </c>
      <c r="AS730" s="411">
        <f t="shared" si="224"/>
        <v>26690</v>
      </c>
      <c r="AT730" s="411">
        <f t="shared" si="225"/>
        <v>15180.451612903225</v>
      </c>
      <c r="AU730" s="411">
        <f t="shared" si="226"/>
        <v>4574.2380422691876</v>
      </c>
      <c r="AV730" s="411">
        <f t="shared" si="227"/>
        <v>6935.3103448275861</v>
      </c>
      <c r="AW730" s="411">
        <v>0</v>
      </c>
      <c r="AX730" s="411">
        <v>0</v>
      </c>
      <c r="AY730" s="411">
        <v>0</v>
      </c>
      <c r="AZ730" s="411">
        <v>0</v>
      </c>
      <c r="BA730" s="411">
        <v>0</v>
      </c>
      <c r="BB730" s="411">
        <v>0</v>
      </c>
      <c r="BC730" s="411">
        <v>0</v>
      </c>
      <c r="BD730" s="411">
        <v>0</v>
      </c>
      <c r="BE730" s="411">
        <v>0</v>
      </c>
      <c r="BF730" s="411">
        <v>0</v>
      </c>
      <c r="BG730" s="411">
        <v>0</v>
      </c>
      <c r="BH730" s="412">
        <v>0</v>
      </c>
      <c r="BI730" s="411">
        <f t="shared" si="228"/>
        <v>0</v>
      </c>
      <c r="BJ730" s="411">
        <v>1584</v>
      </c>
      <c r="BK730" s="411">
        <v>1694</v>
      </c>
      <c r="BL730" s="411">
        <v>1936</v>
      </c>
      <c r="BM730" s="411">
        <v>2112</v>
      </c>
      <c r="BN730" s="411">
        <v>2489.9999999999995</v>
      </c>
      <c r="BO730" s="411">
        <v>2618</v>
      </c>
      <c r="BP730" s="411">
        <v>2838</v>
      </c>
      <c r="BQ730" s="411">
        <v>2794</v>
      </c>
      <c r="BR730" s="411">
        <v>2332</v>
      </c>
      <c r="BS730" s="411">
        <v>2332</v>
      </c>
      <c r="BT730" s="411">
        <v>2016</v>
      </c>
      <c r="BU730" s="412">
        <v>1944</v>
      </c>
      <c r="BV730" s="411">
        <f t="shared" si="229"/>
        <v>26690</v>
      </c>
      <c r="BW730" s="411">
        <v>0</v>
      </c>
      <c r="BX730" s="411">
        <v>0</v>
      </c>
      <c r="BY730" s="411">
        <v>0</v>
      </c>
      <c r="BZ730" s="411">
        <v>0</v>
      </c>
      <c r="CA730" s="411">
        <v>0</v>
      </c>
      <c r="CB730" s="411">
        <v>0</v>
      </c>
      <c r="CC730" s="411">
        <v>0</v>
      </c>
      <c r="CD730" s="411">
        <v>0</v>
      </c>
      <c r="CE730" s="411">
        <v>0</v>
      </c>
      <c r="CF730" s="411">
        <v>0</v>
      </c>
      <c r="CG730" s="411">
        <v>0</v>
      </c>
      <c r="CH730" s="412">
        <v>0</v>
      </c>
      <c r="CI730" s="411">
        <f t="shared" si="230"/>
        <v>0</v>
      </c>
      <c r="CJ730" s="411">
        <v>1584</v>
      </c>
      <c r="CK730" s="411">
        <v>1694</v>
      </c>
      <c r="CL730" s="411">
        <v>1936</v>
      </c>
      <c r="CM730" s="411">
        <v>2112</v>
      </c>
      <c r="CN730" s="411">
        <v>2489.9999999999995</v>
      </c>
      <c r="CO730" s="411">
        <v>2618</v>
      </c>
      <c r="CP730" s="411">
        <v>2838</v>
      </c>
      <c r="CQ730" s="411">
        <v>2794</v>
      </c>
      <c r="CR730" s="411">
        <v>2332</v>
      </c>
      <c r="CS730" s="411">
        <v>2332</v>
      </c>
      <c r="CT730" s="411">
        <v>2016</v>
      </c>
      <c r="CU730" s="412">
        <v>1944</v>
      </c>
      <c r="CV730" s="411">
        <f t="shared" si="231"/>
        <v>26690</v>
      </c>
      <c r="CW730" s="411">
        <v>143.99999999999989</v>
      </c>
      <c r="CX730" s="411">
        <v>153.99999999999989</v>
      </c>
      <c r="CY730" s="411">
        <v>176</v>
      </c>
      <c r="CZ730" s="411">
        <v>192</v>
      </c>
      <c r="DA730" s="411">
        <v>108.26086956521726</v>
      </c>
      <c r="DB730" s="411">
        <v>243.21929824561425</v>
      </c>
      <c r="DC730" s="411">
        <v>257.99999999999977</v>
      </c>
      <c r="DD730" s="411">
        <v>254</v>
      </c>
      <c r="DE730" s="411">
        <v>212</v>
      </c>
      <c r="DF730" s="411">
        <v>212</v>
      </c>
      <c r="DG730" s="411">
        <v>0</v>
      </c>
      <c r="DH730" s="412">
        <v>0</v>
      </c>
      <c r="DI730" s="411">
        <f t="shared" si="232"/>
        <v>1953.4801678108311</v>
      </c>
      <c r="DJ730" s="411">
        <v>1727.9999999999998</v>
      </c>
      <c r="DK730" s="411">
        <v>1847.9999999999998</v>
      </c>
      <c r="DL730" s="411">
        <v>2112</v>
      </c>
      <c r="DM730" s="411">
        <v>2304</v>
      </c>
      <c r="DN730" s="411">
        <v>2598.2608695652166</v>
      </c>
      <c r="DO730" s="411">
        <v>2861.219298245614</v>
      </c>
      <c r="DP730" s="411">
        <v>3095.9999999999995</v>
      </c>
      <c r="DQ730" s="411">
        <v>3048</v>
      </c>
      <c r="DR730" s="411">
        <v>2544</v>
      </c>
      <c r="DS730" s="411">
        <v>2544</v>
      </c>
      <c r="DT730" s="411">
        <v>2016</v>
      </c>
      <c r="DU730" s="412">
        <v>1944</v>
      </c>
      <c r="DV730" s="411">
        <f t="shared" si="233"/>
        <v>28643.480167810831</v>
      </c>
      <c r="DW730" s="412">
        <v>1727.9999999999998</v>
      </c>
      <c r="DX730" s="412">
        <v>1847.9999999999998</v>
      </c>
      <c r="DY730" s="412">
        <v>2112</v>
      </c>
      <c r="DZ730" s="412">
        <v>2304</v>
      </c>
      <c r="EA730" s="412">
        <v>2598.2608695652166</v>
      </c>
      <c r="EB730" s="412">
        <v>2861.219298245614</v>
      </c>
      <c r="EC730" s="412">
        <v>3095.9999999999995</v>
      </c>
      <c r="ED730" s="412">
        <v>3048</v>
      </c>
      <c r="EE730" s="412">
        <v>2544</v>
      </c>
      <c r="EF730" s="412">
        <v>2544</v>
      </c>
      <c r="EG730" s="412">
        <v>2016</v>
      </c>
      <c r="EH730" s="412">
        <v>1944</v>
      </c>
      <c r="EI730" s="411">
        <f t="shared" si="234"/>
        <v>28643.480167810831</v>
      </c>
      <c r="EK730" s="411">
        <f t="shared" si="235"/>
        <v>28643.480167810831</v>
      </c>
      <c r="EL730" s="7">
        <f t="shared" si="236"/>
        <v>0</v>
      </c>
    </row>
    <row r="731" spans="1:142">
      <c r="A731" s="365" t="str">
        <f t="shared" si="218"/>
        <v xml:space="preserve"> 130</v>
      </c>
      <c r="B731" s="370" t="s">
        <v>961</v>
      </c>
      <c r="C731" s="370" t="s">
        <v>1169</v>
      </c>
      <c r="D731" s="411">
        <v>1584</v>
      </c>
      <c r="E731" s="411">
        <v>1694</v>
      </c>
      <c r="F731" s="411">
        <v>1936</v>
      </c>
      <c r="G731" s="411">
        <v>2112</v>
      </c>
      <c r="H731" s="411">
        <v>2486</v>
      </c>
      <c r="I731" s="411">
        <v>2622</v>
      </c>
      <c r="J731" s="411">
        <v>2838</v>
      </c>
      <c r="K731" s="411">
        <v>2794</v>
      </c>
      <c r="L731" s="411">
        <v>2332</v>
      </c>
      <c r="M731" s="411">
        <v>2332</v>
      </c>
      <c r="N731" s="411">
        <v>2016</v>
      </c>
      <c r="O731" s="412">
        <v>1944</v>
      </c>
      <c r="P731" s="411">
        <f t="shared" si="219"/>
        <v>26690</v>
      </c>
      <c r="Q731" s="411">
        <f t="shared" si="220"/>
        <v>15180.451612903225</v>
      </c>
      <c r="R731" s="411">
        <f t="shared" si="221"/>
        <v>4574.2380422691876</v>
      </c>
      <c r="S731" s="411">
        <f t="shared" si="222"/>
        <v>6935.3103448275861</v>
      </c>
      <c r="T731" s="411">
        <v>0</v>
      </c>
      <c r="U731" s="411">
        <v>0</v>
      </c>
      <c r="V731" s="411">
        <v>0</v>
      </c>
      <c r="W731" s="411">
        <v>0</v>
      </c>
      <c r="X731" s="411">
        <v>3.9999999999994884</v>
      </c>
      <c r="Y731" s="411">
        <v>-3.9999999999999432</v>
      </c>
      <c r="Z731" s="411">
        <v>0</v>
      </c>
      <c r="AA731" s="411">
        <v>0</v>
      </c>
      <c r="AB731" s="411">
        <v>0</v>
      </c>
      <c r="AC731" s="411">
        <v>0</v>
      </c>
      <c r="AD731" s="411">
        <v>0</v>
      </c>
      <c r="AE731" s="412">
        <v>0</v>
      </c>
      <c r="AF731" s="411">
        <f t="shared" si="223"/>
        <v>-4.5474735088646412E-13</v>
      </c>
      <c r="AG731" s="411">
        <v>1583.9999999999998</v>
      </c>
      <c r="AH731" s="411">
        <v>1693.9999999999998</v>
      </c>
      <c r="AI731" s="411">
        <v>1936</v>
      </c>
      <c r="AJ731" s="411">
        <v>2112</v>
      </c>
      <c r="AK731" s="411">
        <v>2489.9999999999995</v>
      </c>
      <c r="AL731" s="411">
        <v>2618</v>
      </c>
      <c r="AM731" s="411">
        <v>2838</v>
      </c>
      <c r="AN731" s="411">
        <v>2794</v>
      </c>
      <c r="AO731" s="411">
        <v>2332</v>
      </c>
      <c r="AP731" s="411">
        <v>2332</v>
      </c>
      <c r="AQ731" s="411">
        <v>2016</v>
      </c>
      <c r="AR731" s="412">
        <v>1944</v>
      </c>
      <c r="AS731" s="411">
        <f t="shared" si="224"/>
        <v>26690</v>
      </c>
      <c r="AT731" s="411">
        <f t="shared" si="225"/>
        <v>15180.451612903225</v>
      </c>
      <c r="AU731" s="411">
        <f t="shared" si="226"/>
        <v>4574.2380422691876</v>
      </c>
      <c r="AV731" s="411">
        <f t="shared" si="227"/>
        <v>6935.3103448275861</v>
      </c>
      <c r="AW731" s="411">
        <v>0</v>
      </c>
      <c r="AX731" s="411">
        <v>0</v>
      </c>
      <c r="AY731" s="411">
        <v>0</v>
      </c>
      <c r="AZ731" s="411">
        <v>0</v>
      </c>
      <c r="BA731" s="411">
        <v>0</v>
      </c>
      <c r="BB731" s="411">
        <v>0</v>
      </c>
      <c r="BC731" s="411">
        <v>0</v>
      </c>
      <c r="BD731" s="411">
        <v>0</v>
      </c>
      <c r="BE731" s="411">
        <v>0</v>
      </c>
      <c r="BF731" s="411">
        <v>0</v>
      </c>
      <c r="BG731" s="411">
        <v>0</v>
      </c>
      <c r="BH731" s="412">
        <v>0</v>
      </c>
      <c r="BI731" s="411">
        <f t="shared" si="228"/>
        <v>0</v>
      </c>
      <c r="BJ731" s="411">
        <v>1583.9999999999998</v>
      </c>
      <c r="BK731" s="411">
        <v>1693.9999999999998</v>
      </c>
      <c r="BL731" s="411">
        <v>1936</v>
      </c>
      <c r="BM731" s="411">
        <v>2112</v>
      </c>
      <c r="BN731" s="411">
        <v>2489.9999999999995</v>
      </c>
      <c r="BO731" s="411">
        <v>2618</v>
      </c>
      <c r="BP731" s="411">
        <v>2838</v>
      </c>
      <c r="BQ731" s="411">
        <v>2794</v>
      </c>
      <c r="BR731" s="411">
        <v>2332</v>
      </c>
      <c r="BS731" s="411">
        <v>2332</v>
      </c>
      <c r="BT731" s="411">
        <v>2016</v>
      </c>
      <c r="BU731" s="412">
        <v>1944</v>
      </c>
      <c r="BV731" s="411">
        <f t="shared" si="229"/>
        <v>26690</v>
      </c>
      <c r="BW731" s="411">
        <v>0</v>
      </c>
      <c r="BX731" s="411">
        <v>0</v>
      </c>
      <c r="BY731" s="411">
        <v>0</v>
      </c>
      <c r="BZ731" s="411">
        <v>0</v>
      </c>
      <c r="CA731" s="411">
        <v>0</v>
      </c>
      <c r="CB731" s="411">
        <v>0</v>
      </c>
      <c r="CC731" s="411">
        <v>0</v>
      </c>
      <c r="CD731" s="411">
        <v>0</v>
      </c>
      <c r="CE731" s="411">
        <v>0</v>
      </c>
      <c r="CF731" s="411">
        <v>0</v>
      </c>
      <c r="CG731" s="411">
        <v>0</v>
      </c>
      <c r="CH731" s="412">
        <v>0</v>
      </c>
      <c r="CI731" s="411">
        <f t="shared" si="230"/>
        <v>0</v>
      </c>
      <c r="CJ731" s="411">
        <v>1583.9999999999998</v>
      </c>
      <c r="CK731" s="411">
        <v>1693.9999999999998</v>
      </c>
      <c r="CL731" s="411">
        <v>1936</v>
      </c>
      <c r="CM731" s="411">
        <v>2112</v>
      </c>
      <c r="CN731" s="411">
        <v>2489.9999999999995</v>
      </c>
      <c r="CO731" s="411">
        <v>2618</v>
      </c>
      <c r="CP731" s="411">
        <v>2838</v>
      </c>
      <c r="CQ731" s="411">
        <v>2794</v>
      </c>
      <c r="CR731" s="411">
        <v>2332</v>
      </c>
      <c r="CS731" s="411">
        <v>2332</v>
      </c>
      <c r="CT731" s="411">
        <v>2016</v>
      </c>
      <c r="CU731" s="412">
        <v>1944</v>
      </c>
      <c r="CV731" s="411">
        <f t="shared" si="231"/>
        <v>26690</v>
      </c>
      <c r="CW731" s="411">
        <v>143.99999999999989</v>
      </c>
      <c r="CX731" s="411">
        <v>153.99999999999989</v>
      </c>
      <c r="CY731" s="411">
        <v>176</v>
      </c>
      <c r="CZ731" s="411">
        <v>192</v>
      </c>
      <c r="DA731" s="411">
        <v>108.26086956521726</v>
      </c>
      <c r="DB731" s="411">
        <v>243.21929824561425</v>
      </c>
      <c r="DC731" s="411">
        <v>257.99999999999977</v>
      </c>
      <c r="DD731" s="411">
        <v>254</v>
      </c>
      <c r="DE731" s="411">
        <v>212</v>
      </c>
      <c r="DF731" s="411">
        <v>212</v>
      </c>
      <c r="DG731" s="411">
        <v>0</v>
      </c>
      <c r="DH731" s="412">
        <v>0</v>
      </c>
      <c r="DI731" s="411">
        <f t="shared" si="232"/>
        <v>1953.4801678108311</v>
      </c>
      <c r="DJ731" s="411">
        <v>1727.9999999999998</v>
      </c>
      <c r="DK731" s="411">
        <v>1847.9999999999998</v>
      </c>
      <c r="DL731" s="411">
        <v>2112</v>
      </c>
      <c r="DM731" s="411">
        <v>2304</v>
      </c>
      <c r="DN731" s="411">
        <v>2598.2608695652166</v>
      </c>
      <c r="DO731" s="411">
        <v>2861.2192982456145</v>
      </c>
      <c r="DP731" s="411">
        <v>3095.9999999999995</v>
      </c>
      <c r="DQ731" s="411">
        <v>3048</v>
      </c>
      <c r="DR731" s="411">
        <v>2544</v>
      </c>
      <c r="DS731" s="411">
        <v>2544</v>
      </c>
      <c r="DT731" s="411">
        <v>2016</v>
      </c>
      <c r="DU731" s="412">
        <v>1944</v>
      </c>
      <c r="DV731" s="411">
        <f t="shared" si="233"/>
        <v>28643.480167810831</v>
      </c>
      <c r="DW731" s="412">
        <v>1727.9999999999998</v>
      </c>
      <c r="DX731" s="412">
        <v>1847.9999999999998</v>
      </c>
      <c r="DY731" s="412">
        <v>2112</v>
      </c>
      <c r="DZ731" s="412">
        <v>2304</v>
      </c>
      <c r="EA731" s="412">
        <v>2598.2608695652166</v>
      </c>
      <c r="EB731" s="412">
        <v>2861.2192982456145</v>
      </c>
      <c r="EC731" s="412">
        <v>3095.9999999999995</v>
      </c>
      <c r="ED731" s="412">
        <v>3048</v>
      </c>
      <c r="EE731" s="412">
        <v>2544</v>
      </c>
      <c r="EF731" s="412">
        <v>2544</v>
      </c>
      <c r="EG731" s="412">
        <v>2016</v>
      </c>
      <c r="EH731" s="412">
        <v>1944</v>
      </c>
      <c r="EI731" s="411">
        <f t="shared" si="234"/>
        <v>28643.480167810831</v>
      </c>
      <c r="EK731" s="411">
        <f t="shared" si="235"/>
        <v>28643.480167810831</v>
      </c>
      <c r="EL731" s="7">
        <f t="shared" si="236"/>
        <v>0</v>
      </c>
    </row>
    <row r="732" spans="1:142">
      <c r="A732" s="365" t="str">
        <f t="shared" si="218"/>
        <v xml:space="preserve"> 130</v>
      </c>
      <c r="B732" s="370" t="s">
        <v>961</v>
      </c>
      <c r="C732" s="370" t="s">
        <v>1170</v>
      </c>
      <c r="D732" s="411">
        <v>1584</v>
      </c>
      <c r="E732" s="411">
        <v>1694</v>
      </c>
      <c r="F732" s="411">
        <v>1936</v>
      </c>
      <c r="G732" s="411">
        <v>2112</v>
      </c>
      <c r="H732" s="411">
        <v>2486</v>
      </c>
      <c r="I732" s="411">
        <v>2622</v>
      </c>
      <c r="J732" s="411">
        <v>2838</v>
      </c>
      <c r="K732" s="411">
        <v>2794</v>
      </c>
      <c r="L732" s="411">
        <v>2332</v>
      </c>
      <c r="M732" s="411">
        <v>2332</v>
      </c>
      <c r="N732" s="411">
        <v>2016</v>
      </c>
      <c r="O732" s="412">
        <v>1944</v>
      </c>
      <c r="P732" s="411">
        <f t="shared" si="219"/>
        <v>26690</v>
      </c>
      <c r="Q732" s="411">
        <f t="shared" si="220"/>
        <v>15180.451612903225</v>
      </c>
      <c r="R732" s="411">
        <f t="shared" si="221"/>
        <v>4574.2380422691876</v>
      </c>
      <c r="S732" s="411">
        <f t="shared" si="222"/>
        <v>6935.3103448275861</v>
      </c>
      <c r="T732" s="411">
        <v>0</v>
      </c>
      <c r="U732" s="411">
        <v>0</v>
      </c>
      <c r="V732" s="411">
        <v>0</v>
      </c>
      <c r="W732" s="411">
        <v>0</v>
      </c>
      <c r="X732" s="411">
        <v>3.9999999999994884</v>
      </c>
      <c r="Y732" s="411">
        <v>-3.9999999999999432</v>
      </c>
      <c r="Z732" s="411">
        <v>0</v>
      </c>
      <c r="AA732" s="411">
        <v>0</v>
      </c>
      <c r="AB732" s="411">
        <v>0</v>
      </c>
      <c r="AC732" s="411">
        <v>0</v>
      </c>
      <c r="AD732" s="411">
        <v>0</v>
      </c>
      <c r="AE732" s="412">
        <v>0</v>
      </c>
      <c r="AF732" s="411">
        <f t="shared" si="223"/>
        <v>-4.5474735088646412E-13</v>
      </c>
      <c r="AG732" s="411">
        <v>1583.9999999999998</v>
      </c>
      <c r="AH732" s="411">
        <v>1693.9999999999998</v>
      </c>
      <c r="AI732" s="411">
        <v>1936</v>
      </c>
      <c r="AJ732" s="411">
        <v>2112</v>
      </c>
      <c r="AK732" s="411">
        <v>2489.9999999999995</v>
      </c>
      <c r="AL732" s="411">
        <v>2618</v>
      </c>
      <c r="AM732" s="411">
        <v>2838</v>
      </c>
      <c r="AN732" s="411">
        <v>2794</v>
      </c>
      <c r="AO732" s="411">
        <v>2332</v>
      </c>
      <c r="AP732" s="411">
        <v>2332</v>
      </c>
      <c r="AQ732" s="411">
        <v>2016</v>
      </c>
      <c r="AR732" s="412">
        <v>1944</v>
      </c>
      <c r="AS732" s="411">
        <f t="shared" si="224"/>
        <v>26690</v>
      </c>
      <c r="AT732" s="411">
        <f t="shared" si="225"/>
        <v>15180.451612903225</v>
      </c>
      <c r="AU732" s="411">
        <f t="shared" si="226"/>
        <v>4574.2380422691876</v>
      </c>
      <c r="AV732" s="411">
        <f t="shared" si="227"/>
        <v>6935.3103448275861</v>
      </c>
      <c r="AW732" s="411">
        <v>0</v>
      </c>
      <c r="AX732" s="411">
        <v>0</v>
      </c>
      <c r="AY732" s="411">
        <v>0</v>
      </c>
      <c r="AZ732" s="411">
        <v>0</v>
      </c>
      <c r="BA732" s="411">
        <v>0</v>
      </c>
      <c r="BB732" s="411">
        <v>0</v>
      </c>
      <c r="BC732" s="411">
        <v>0</v>
      </c>
      <c r="BD732" s="411">
        <v>0</v>
      </c>
      <c r="BE732" s="411">
        <v>0</v>
      </c>
      <c r="BF732" s="411">
        <v>0</v>
      </c>
      <c r="BG732" s="411">
        <v>0</v>
      </c>
      <c r="BH732" s="412">
        <v>0</v>
      </c>
      <c r="BI732" s="411">
        <f t="shared" si="228"/>
        <v>0</v>
      </c>
      <c r="BJ732" s="411">
        <v>1583.9999999999998</v>
      </c>
      <c r="BK732" s="411">
        <v>1693.9999999999998</v>
      </c>
      <c r="BL732" s="411">
        <v>1936</v>
      </c>
      <c r="BM732" s="411">
        <v>2112</v>
      </c>
      <c r="BN732" s="411">
        <v>2489.9999999999995</v>
      </c>
      <c r="BO732" s="411">
        <v>2618</v>
      </c>
      <c r="BP732" s="411">
        <v>2838</v>
      </c>
      <c r="BQ732" s="411">
        <v>2794</v>
      </c>
      <c r="BR732" s="411">
        <v>2332</v>
      </c>
      <c r="BS732" s="411">
        <v>2332</v>
      </c>
      <c r="BT732" s="411">
        <v>2016</v>
      </c>
      <c r="BU732" s="412">
        <v>1944</v>
      </c>
      <c r="BV732" s="411">
        <f t="shared" si="229"/>
        <v>26690</v>
      </c>
      <c r="BW732" s="411">
        <v>0</v>
      </c>
      <c r="BX732" s="411">
        <v>0</v>
      </c>
      <c r="BY732" s="411">
        <v>0</v>
      </c>
      <c r="BZ732" s="411">
        <v>0</v>
      </c>
      <c r="CA732" s="411">
        <v>0</v>
      </c>
      <c r="CB732" s="411">
        <v>0</v>
      </c>
      <c r="CC732" s="411">
        <v>0</v>
      </c>
      <c r="CD732" s="411">
        <v>0</v>
      </c>
      <c r="CE732" s="411">
        <v>0</v>
      </c>
      <c r="CF732" s="411">
        <v>0</v>
      </c>
      <c r="CG732" s="411">
        <v>0</v>
      </c>
      <c r="CH732" s="412">
        <v>0</v>
      </c>
      <c r="CI732" s="411">
        <f t="shared" si="230"/>
        <v>0</v>
      </c>
      <c r="CJ732" s="411">
        <v>1583.9999999999998</v>
      </c>
      <c r="CK732" s="411">
        <v>1693.9999999999998</v>
      </c>
      <c r="CL732" s="411">
        <v>1936</v>
      </c>
      <c r="CM732" s="411">
        <v>2112</v>
      </c>
      <c r="CN732" s="411">
        <v>2489.9999999999995</v>
      </c>
      <c r="CO732" s="411">
        <v>2618</v>
      </c>
      <c r="CP732" s="411">
        <v>2838</v>
      </c>
      <c r="CQ732" s="411">
        <v>2794</v>
      </c>
      <c r="CR732" s="411">
        <v>2332</v>
      </c>
      <c r="CS732" s="411">
        <v>2332</v>
      </c>
      <c r="CT732" s="411">
        <v>2016</v>
      </c>
      <c r="CU732" s="412">
        <v>1944</v>
      </c>
      <c r="CV732" s="411">
        <f t="shared" si="231"/>
        <v>26690</v>
      </c>
      <c r="CW732" s="411">
        <v>143.99999999999989</v>
      </c>
      <c r="CX732" s="411">
        <v>153.99999999999989</v>
      </c>
      <c r="CY732" s="411">
        <v>176</v>
      </c>
      <c r="CZ732" s="411">
        <v>192</v>
      </c>
      <c r="DA732" s="411">
        <v>108.26086956521726</v>
      </c>
      <c r="DB732" s="411">
        <v>243.21929824561425</v>
      </c>
      <c r="DC732" s="411">
        <v>257.99999999999977</v>
      </c>
      <c r="DD732" s="411">
        <v>254</v>
      </c>
      <c r="DE732" s="411">
        <v>212</v>
      </c>
      <c r="DF732" s="411">
        <v>212</v>
      </c>
      <c r="DG732" s="411">
        <v>0</v>
      </c>
      <c r="DH732" s="412">
        <v>0</v>
      </c>
      <c r="DI732" s="411">
        <f t="shared" si="232"/>
        <v>1953.4801678108311</v>
      </c>
      <c r="DJ732" s="411">
        <v>1727.9999999999998</v>
      </c>
      <c r="DK732" s="411">
        <v>1847.9999999999998</v>
      </c>
      <c r="DL732" s="411">
        <v>2112</v>
      </c>
      <c r="DM732" s="411">
        <v>2304</v>
      </c>
      <c r="DN732" s="411">
        <v>2598.2608695652166</v>
      </c>
      <c r="DO732" s="411">
        <v>2861.2192982456145</v>
      </c>
      <c r="DP732" s="411">
        <v>3095.9999999999995</v>
      </c>
      <c r="DQ732" s="411">
        <v>3048</v>
      </c>
      <c r="DR732" s="411">
        <v>2544</v>
      </c>
      <c r="DS732" s="411">
        <v>2544</v>
      </c>
      <c r="DT732" s="411">
        <v>2016</v>
      </c>
      <c r="DU732" s="412">
        <v>1944</v>
      </c>
      <c r="DV732" s="411">
        <f t="shared" si="233"/>
        <v>28643.480167810831</v>
      </c>
      <c r="DW732" s="412">
        <v>1727.9999999999998</v>
      </c>
      <c r="DX732" s="412">
        <v>1847.9999999999998</v>
      </c>
      <c r="DY732" s="412">
        <v>2112</v>
      </c>
      <c r="DZ732" s="412">
        <v>2304</v>
      </c>
      <c r="EA732" s="412">
        <v>2598.2608695652166</v>
      </c>
      <c r="EB732" s="412">
        <v>2861.2192982456145</v>
      </c>
      <c r="EC732" s="412">
        <v>3095.9999999999995</v>
      </c>
      <c r="ED732" s="412">
        <v>3048</v>
      </c>
      <c r="EE732" s="412">
        <v>2544</v>
      </c>
      <c r="EF732" s="412">
        <v>2544</v>
      </c>
      <c r="EG732" s="412">
        <v>2016</v>
      </c>
      <c r="EH732" s="412">
        <v>1944</v>
      </c>
      <c r="EI732" s="411">
        <f t="shared" si="234"/>
        <v>28643.480167810831</v>
      </c>
      <c r="EK732" s="411">
        <f t="shared" si="235"/>
        <v>28643.480167810831</v>
      </c>
      <c r="EL732" s="7">
        <f t="shared" si="236"/>
        <v>0</v>
      </c>
    </row>
    <row r="733" spans="1:142">
      <c r="A733" s="365" t="str">
        <f t="shared" si="218"/>
        <v xml:space="preserve"> 130</v>
      </c>
      <c r="B733" s="370" t="s">
        <v>961</v>
      </c>
      <c r="C733" s="370" t="s">
        <v>1171</v>
      </c>
      <c r="D733" s="411">
        <v>1584</v>
      </c>
      <c r="E733" s="411">
        <v>1694</v>
      </c>
      <c r="F733" s="411">
        <v>1936</v>
      </c>
      <c r="G733" s="411">
        <v>2112</v>
      </c>
      <c r="H733" s="411">
        <v>2486</v>
      </c>
      <c r="I733" s="411">
        <v>2622</v>
      </c>
      <c r="J733" s="411">
        <v>2838</v>
      </c>
      <c r="K733" s="411">
        <v>2794</v>
      </c>
      <c r="L733" s="411">
        <v>2332</v>
      </c>
      <c r="M733" s="411">
        <v>2332</v>
      </c>
      <c r="N733" s="411">
        <v>2016</v>
      </c>
      <c r="O733" s="412">
        <v>1944</v>
      </c>
      <c r="P733" s="411">
        <f t="shared" si="219"/>
        <v>26690</v>
      </c>
      <c r="Q733" s="411">
        <f t="shared" si="220"/>
        <v>15180.451612903225</v>
      </c>
      <c r="R733" s="411">
        <f t="shared" si="221"/>
        <v>4574.2380422691876</v>
      </c>
      <c r="S733" s="411">
        <f t="shared" si="222"/>
        <v>6935.3103448275861</v>
      </c>
      <c r="T733" s="411">
        <v>0</v>
      </c>
      <c r="U733" s="411">
        <v>0</v>
      </c>
      <c r="V733" s="411">
        <v>0</v>
      </c>
      <c r="W733" s="411">
        <v>0</v>
      </c>
      <c r="X733" s="411">
        <v>3.9999999999994884</v>
      </c>
      <c r="Y733" s="411">
        <v>-3.9999999999999432</v>
      </c>
      <c r="Z733" s="411">
        <v>0</v>
      </c>
      <c r="AA733" s="411">
        <v>0</v>
      </c>
      <c r="AB733" s="411">
        <v>0</v>
      </c>
      <c r="AC733" s="411">
        <v>0</v>
      </c>
      <c r="AD733" s="411">
        <v>0</v>
      </c>
      <c r="AE733" s="412">
        <v>0</v>
      </c>
      <c r="AF733" s="411">
        <f t="shared" si="223"/>
        <v>-4.5474735088646412E-13</v>
      </c>
      <c r="AG733" s="411">
        <v>1584</v>
      </c>
      <c r="AH733" s="411">
        <v>1694</v>
      </c>
      <c r="AI733" s="411">
        <v>1936</v>
      </c>
      <c r="AJ733" s="411">
        <v>2112</v>
      </c>
      <c r="AK733" s="411">
        <v>2489.9999999999995</v>
      </c>
      <c r="AL733" s="411">
        <v>2618</v>
      </c>
      <c r="AM733" s="411">
        <v>2838</v>
      </c>
      <c r="AN733" s="411">
        <v>2794</v>
      </c>
      <c r="AO733" s="411">
        <v>2332</v>
      </c>
      <c r="AP733" s="411">
        <v>2332</v>
      </c>
      <c r="AQ733" s="411">
        <v>2016</v>
      </c>
      <c r="AR733" s="412">
        <v>1944</v>
      </c>
      <c r="AS733" s="411">
        <f t="shared" si="224"/>
        <v>26690</v>
      </c>
      <c r="AT733" s="411">
        <f t="shared" si="225"/>
        <v>15180.451612903225</v>
      </c>
      <c r="AU733" s="411">
        <f t="shared" si="226"/>
        <v>4574.2380422691876</v>
      </c>
      <c r="AV733" s="411">
        <f t="shared" si="227"/>
        <v>6935.3103448275861</v>
      </c>
      <c r="AW733" s="411">
        <v>0</v>
      </c>
      <c r="AX733" s="411">
        <v>0</v>
      </c>
      <c r="AY733" s="411">
        <v>0</v>
      </c>
      <c r="AZ733" s="411">
        <v>0</v>
      </c>
      <c r="BA733" s="411">
        <v>0</v>
      </c>
      <c r="BB733" s="411">
        <v>0</v>
      </c>
      <c r="BC733" s="411">
        <v>0</v>
      </c>
      <c r="BD733" s="411">
        <v>0</v>
      </c>
      <c r="BE733" s="411">
        <v>0</v>
      </c>
      <c r="BF733" s="411">
        <v>0</v>
      </c>
      <c r="BG733" s="411">
        <v>0</v>
      </c>
      <c r="BH733" s="412">
        <v>0</v>
      </c>
      <c r="BI733" s="411">
        <f t="shared" si="228"/>
        <v>0</v>
      </c>
      <c r="BJ733" s="411">
        <v>1584</v>
      </c>
      <c r="BK733" s="411">
        <v>1694</v>
      </c>
      <c r="BL733" s="411">
        <v>1936</v>
      </c>
      <c r="BM733" s="411">
        <v>2112</v>
      </c>
      <c r="BN733" s="411">
        <v>2489.9999999999995</v>
      </c>
      <c r="BO733" s="411">
        <v>2618</v>
      </c>
      <c r="BP733" s="411">
        <v>2838</v>
      </c>
      <c r="BQ733" s="411">
        <v>2794</v>
      </c>
      <c r="BR733" s="411">
        <v>2332</v>
      </c>
      <c r="BS733" s="411">
        <v>2332</v>
      </c>
      <c r="BT733" s="411">
        <v>2016</v>
      </c>
      <c r="BU733" s="412">
        <v>1944</v>
      </c>
      <c r="BV733" s="411">
        <f t="shared" si="229"/>
        <v>26690</v>
      </c>
      <c r="BW733" s="411">
        <v>0</v>
      </c>
      <c r="BX733" s="411">
        <v>0</v>
      </c>
      <c r="BY733" s="411">
        <v>0</v>
      </c>
      <c r="BZ733" s="411">
        <v>0</v>
      </c>
      <c r="CA733" s="411">
        <v>0</v>
      </c>
      <c r="CB733" s="411">
        <v>0</v>
      </c>
      <c r="CC733" s="411">
        <v>0</v>
      </c>
      <c r="CD733" s="411">
        <v>0</v>
      </c>
      <c r="CE733" s="411">
        <v>0</v>
      </c>
      <c r="CF733" s="411">
        <v>0</v>
      </c>
      <c r="CG733" s="411">
        <v>0</v>
      </c>
      <c r="CH733" s="412">
        <v>0</v>
      </c>
      <c r="CI733" s="411">
        <f t="shared" si="230"/>
        <v>0</v>
      </c>
      <c r="CJ733" s="411">
        <v>1584</v>
      </c>
      <c r="CK733" s="411">
        <v>1694</v>
      </c>
      <c r="CL733" s="411">
        <v>1936</v>
      </c>
      <c r="CM733" s="411">
        <v>2112</v>
      </c>
      <c r="CN733" s="411">
        <v>2489.9999999999995</v>
      </c>
      <c r="CO733" s="411">
        <v>2618</v>
      </c>
      <c r="CP733" s="411">
        <v>2838</v>
      </c>
      <c r="CQ733" s="411">
        <v>2794</v>
      </c>
      <c r="CR733" s="411">
        <v>2332</v>
      </c>
      <c r="CS733" s="411">
        <v>2332</v>
      </c>
      <c r="CT733" s="411">
        <v>2016</v>
      </c>
      <c r="CU733" s="412">
        <v>1944</v>
      </c>
      <c r="CV733" s="411">
        <f t="shared" si="231"/>
        <v>26690</v>
      </c>
      <c r="CW733" s="411">
        <v>143.99999999999989</v>
      </c>
      <c r="CX733" s="411">
        <v>153.99999999999989</v>
      </c>
      <c r="CY733" s="411">
        <v>176</v>
      </c>
      <c r="CZ733" s="411">
        <v>192</v>
      </c>
      <c r="DA733" s="411">
        <v>108.26086956521726</v>
      </c>
      <c r="DB733" s="411">
        <v>243.21929824561425</v>
      </c>
      <c r="DC733" s="411">
        <v>257.99999999999977</v>
      </c>
      <c r="DD733" s="411">
        <v>254</v>
      </c>
      <c r="DE733" s="411">
        <v>212</v>
      </c>
      <c r="DF733" s="411">
        <v>212</v>
      </c>
      <c r="DG733" s="411">
        <v>0</v>
      </c>
      <c r="DH733" s="412">
        <v>0</v>
      </c>
      <c r="DI733" s="411">
        <f t="shared" si="232"/>
        <v>1953.4801678108311</v>
      </c>
      <c r="DJ733" s="411">
        <v>1727.9999999999998</v>
      </c>
      <c r="DK733" s="411">
        <v>1847.9999999999998</v>
      </c>
      <c r="DL733" s="411">
        <v>2112</v>
      </c>
      <c r="DM733" s="411">
        <v>2304</v>
      </c>
      <c r="DN733" s="411">
        <v>2598.260869565217</v>
      </c>
      <c r="DO733" s="411">
        <v>2861.2192982456145</v>
      </c>
      <c r="DP733" s="411">
        <v>3095.9999999999995</v>
      </c>
      <c r="DQ733" s="411">
        <v>3048</v>
      </c>
      <c r="DR733" s="411">
        <v>2544</v>
      </c>
      <c r="DS733" s="411">
        <v>2544</v>
      </c>
      <c r="DT733" s="411">
        <v>2016</v>
      </c>
      <c r="DU733" s="412">
        <v>1944</v>
      </c>
      <c r="DV733" s="411">
        <f t="shared" si="233"/>
        <v>28643.480167810831</v>
      </c>
      <c r="DW733" s="412">
        <v>1727.9999999999998</v>
      </c>
      <c r="DX733" s="412">
        <v>1847.9999999999998</v>
      </c>
      <c r="DY733" s="412">
        <v>2112</v>
      </c>
      <c r="DZ733" s="412">
        <v>2304</v>
      </c>
      <c r="EA733" s="412">
        <v>2598.260869565217</v>
      </c>
      <c r="EB733" s="412">
        <v>2861.2192982456145</v>
      </c>
      <c r="EC733" s="412">
        <v>3095.9999999999995</v>
      </c>
      <c r="ED733" s="412">
        <v>3048</v>
      </c>
      <c r="EE733" s="412">
        <v>2544</v>
      </c>
      <c r="EF733" s="412">
        <v>2544</v>
      </c>
      <c r="EG733" s="412">
        <v>2016</v>
      </c>
      <c r="EH733" s="412">
        <v>1944</v>
      </c>
      <c r="EI733" s="411">
        <f t="shared" si="234"/>
        <v>28643.480167810831</v>
      </c>
      <c r="EK733" s="411">
        <f t="shared" si="235"/>
        <v>28643.480167810831</v>
      </c>
      <c r="EL733" s="7">
        <f t="shared" si="236"/>
        <v>0</v>
      </c>
    </row>
    <row r="734" spans="1:142">
      <c r="A734" s="365" t="str">
        <f t="shared" si="218"/>
        <v xml:space="preserve"> 130</v>
      </c>
      <c r="B734" s="370" t="s">
        <v>961</v>
      </c>
      <c r="C734" s="370" t="s">
        <v>1172</v>
      </c>
      <c r="D734" s="411">
        <v>1584</v>
      </c>
      <c r="E734" s="411">
        <v>1694</v>
      </c>
      <c r="F734" s="411">
        <v>1936</v>
      </c>
      <c r="G734" s="411">
        <v>2112</v>
      </c>
      <c r="H734" s="411">
        <v>2486</v>
      </c>
      <c r="I734" s="411">
        <v>2622</v>
      </c>
      <c r="J734" s="411">
        <v>2838</v>
      </c>
      <c r="K734" s="411">
        <v>2794</v>
      </c>
      <c r="L734" s="411">
        <v>2332</v>
      </c>
      <c r="M734" s="411">
        <v>2332</v>
      </c>
      <c r="N734" s="411">
        <v>2016</v>
      </c>
      <c r="O734" s="412">
        <v>1944</v>
      </c>
      <c r="P734" s="411">
        <f t="shared" si="219"/>
        <v>26690</v>
      </c>
      <c r="Q734" s="411">
        <f t="shared" si="220"/>
        <v>15180.451612903225</v>
      </c>
      <c r="R734" s="411">
        <f t="shared" si="221"/>
        <v>4574.2380422691876</v>
      </c>
      <c r="S734" s="411">
        <f t="shared" si="222"/>
        <v>6935.3103448275861</v>
      </c>
      <c r="T734" s="411">
        <v>0</v>
      </c>
      <c r="U734" s="411">
        <v>0</v>
      </c>
      <c r="V734" s="411">
        <v>0</v>
      </c>
      <c r="W734" s="411">
        <v>0</v>
      </c>
      <c r="X734" s="411">
        <v>3.9999999999994884</v>
      </c>
      <c r="Y734" s="411">
        <v>-3.9999999999999432</v>
      </c>
      <c r="Z734" s="411">
        <v>0</v>
      </c>
      <c r="AA734" s="411">
        <v>0</v>
      </c>
      <c r="AB734" s="411">
        <v>0</v>
      </c>
      <c r="AC734" s="411">
        <v>0</v>
      </c>
      <c r="AD734" s="411">
        <v>0</v>
      </c>
      <c r="AE734" s="412">
        <v>0</v>
      </c>
      <c r="AF734" s="411">
        <f t="shared" si="223"/>
        <v>-4.5474735088646412E-13</v>
      </c>
      <c r="AG734" s="411">
        <v>1584</v>
      </c>
      <c r="AH734" s="411">
        <v>1694</v>
      </c>
      <c r="AI734" s="411">
        <v>1936</v>
      </c>
      <c r="AJ734" s="411">
        <v>2112</v>
      </c>
      <c r="AK734" s="411">
        <v>2489.9999999999995</v>
      </c>
      <c r="AL734" s="411">
        <v>2618</v>
      </c>
      <c r="AM734" s="411">
        <v>2838</v>
      </c>
      <c r="AN734" s="411">
        <v>2794</v>
      </c>
      <c r="AO734" s="411">
        <v>2332</v>
      </c>
      <c r="AP734" s="411">
        <v>2332</v>
      </c>
      <c r="AQ734" s="411">
        <v>2016</v>
      </c>
      <c r="AR734" s="412">
        <v>1944</v>
      </c>
      <c r="AS734" s="411">
        <f t="shared" si="224"/>
        <v>26690</v>
      </c>
      <c r="AT734" s="411">
        <f t="shared" si="225"/>
        <v>15180.451612903225</v>
      </c>
      <c r="AU734" s="411">
        <f t="shared" si="226"/>
        <v>4574.2380422691876</v>
      </c>
      <c r="AV734" s="411">
        <f t="shared" si="227"/>
        <v>6935.3103448275861</v>
      </c>
      <c r="AW734" s="411">
        <v>0</v>
      </c>
      <c r="AX734" s="411">
        <v>0</v>
      </c>
      <c r="AY734" s="411">
        <v>0</v>
      </c>
      <c r="AZ734" s="411">
        <v>0</v>
      </c>
      <c r="BA734" s="411">
        <v>0</v>
      </c>
      <c r="BB734" s="411">
        <v>0</v>
      </c>
      <c r="BC734" s="411">
        <v>0</v>
      </c>
      <c r="BD734" s="411">
        <v>0</v>
      </c>
      <c r="BE734" s="411">
        <v>0</v>
      </c>
      <c r="BF734" s="411">
        <v>0</v>
      </c>
      <c r="BG734" s="411">
        <v>0</v>
      </c>
      <c r="BH734" s="412">
        <v>0</v>
      </c>
      <c r="BI734" s="411">
        <f t="shared" si="228"/>
        <v>0</v>
      </c>
      <c r="BJ734" s="411">
        <v>1584</v>
      </c>
      <c r="BK734" s="411">
        <v>1694</v>
      </c>
      <c r="BL734" s="411">
        <v>1936</v>
      </c>
      <c r="BM734" s="411">
        <v>2112</v>
      </c>
      <c r="BN734" s="411">
        <v>2489.9999999999995</v>
      </c>
      <c r="BO734" s="411">
        <v>2618</v>
      </c>
      <c r="BP734" s="411">
        <v>2838</v>
      </c>
      <c r="BQ734" s="411">
        <v>2794</v>
      </c>
      <c r="BR734" s="411">
        <v>2332</v>
      </c>
      <c r="BS734" s="411">
        <v>2332</v>
      </c>
      <c r="BT734" s="411">
        <v>2016</v>
      </c>
      <c r="BU734" s="412">
        <v>1944</v>
      </c>
      <c r="BV734" s="411">
        <f t="shared" si="229"/>
        <v>26690</v>
      </c>
      <c r="BW734" s="411">
        <v>0</v>
      </c>
      <c r="BX734" s="411">
        <v>0</v>
      </c>
      <c r="BY734" s="411">
        <v>0</v>
      </c>
      <c r="BZ734" s="411">
        <v>0</v>
      </c>
      <c r="CA734" s="411">
        <v>0</v>
      </c>
      <c r="CB734" s="411">
        <v>0</v>
      </c>
      <c r="CC734" s="411">
        <v>0</v>
      </c>
      <c r="CD734" s="411">
        <v>0</v>
      </c>
      <c r="CE734" s="411">
        <v>0</v>
      </c>
      <c r="CF734" s="411">
        <v>0</v>
      </c>
      <c r="CG734" s="411">
        <v>0</v>
      </c>
      <c r="CH734" s="412">
        <v>0</v>
      </c>
      <c r="CI734" s="411">
        <f t="shared" si="230"/>
        <v>0</v>
      </c>
      <c r="CJ734" s="411">
        <v>1584</v>
      </c>
      <c r="CK734" s="411">
        <v>1694</v>
      </c>
      <c r="CL734" s="411">
        <v>1936</v>
      </c>
      <c r="CM734" s="411">
        <v>2112</v>
      </c>
      <c r="CN734" s="411">
        <v>2489.9999999999995</v>
      </c>
      <c r="CO734" s="411">
        <v>2618</v>
      </c>
      <c r="CP734" s="411">
        <v>2838</v>
      </c>
      <c r="CQ734" s="411">
        <v>2794</v>
      </c>
      <c r="CR734" s="411">
        <v>2332</v>
      </c>
      <c r="CS734" s="411">
        <v>2332</v>
      </c>
      <c r="CT734" s="411">
        <v>2016</v>
      </c>
      <c r="CU734" s="412">
        <v>1944</v>
      </c>
      <c r="CV734" s="411">
        <f t="shared" si="231"/>
        <v>26690</v>
      </c>
      <c r="CW734" s="411">
        <v>143.99999999999989</v>
      </c>
      <c r="CX734" s="411">
        <v>153.99999999999989</v>
      </c>
      <c r="CY734" s="411">
        <v>176</v>
      </c>
      <c r="CZ734" s="411">
        <v>192</v>
      </c>
      <c r="DA734" s="411">
        <v>108.26086956521726</v>
      </c>
      <c r="DB734" s="411">
        <v>243.21929824561425</v>
      </c>
      <c r="DC734" s="411">
        <v>257.99999999999977</v>
      </c>
      <c r="DD734" s="411">
        <v>254</v>
      </c>
      <c r="DE734" s="411">
        <v>212</v>
      </c>
      <c r="DF734" s="411">
        <v>212</v>
      </c>
      <c r="DG734" s="411">
        <v>0</v>
      </c>
      <c r="DH734" s="412">
        <v>0</v>
      </c>
      <c r="DI734" s="411">
        <f t="shared" si="232"/>
        <v>1953.4801678108311</v>
      </c>
      <c r="DJ734" s="411">
        <v>1727.9999999999998</v>
      </c>
      <c r="DK734" s="411">
        <v>1847.9999999999998</v>
      </c>
      <c r="DL734" s="411">
        <v>2112</v>
      </c>
      <c r="DM734" s="411">
        <v>2304</v>
      </c>
      <c r="DN734" s="411">
        <v>2598.2608695652166</v>
      </c>
      <c r="DO734" s="411">
        <v>2861.219298245614</v>
      </c>
      <c r="DP734" s="411">
        <v>3095.9999999999995</v>
      </c>
      <c r="DQ734" s="411">
        <v>3048</v>
      </c>
      <c r="DR734" s="411">
        <v>2544</v>
      </c>
      <c r="DS734" s="411">
        <v>2544</v>
      </c>
      <c r="DT734" s="411">
        <v>2016</v>
      </c>
      <c r="DU734" s="412">
        <v>1944</v>
      </c>
      <c r="DV734" s="411">
        <f t="shared" si="233"/>
        <v>28643.480167810831</v>
      </c>
      <c r="DW734" s="412">
        <v>1727.9999999999998</v>
      </c>
      <c r="DX734" s="412">
        <v>1847.9999999999998</v>
      </c>
      <c r="DY734" s="412">
        <v>2112</v>
      </c>
      <c r="DZ734" s="412">
        <v>2304</v>
      </c>
      <c r="EA734" s="412">
        <v>2598.2608695652166</v>
      </c>
      <c r="EB734" s="412">
        <v>2861.219298245614</v>
      </c>
      <c r="EC734" s="412">
        <v>3095.9999999999995</v>
      </c>
      <c r="ED734" s="412">
        <v>3048</v>
      </c>
      <c r="EE734" s="412">
        <v>2544</v>
      </c>
      <c r="EF734" s="412">
        <v>2544</v>
      </c>
      <c r="EG734" s="412">
        <v>2016</v>
      </c>
      <c r="EH734" s="412">
        <v>1944</v>
      </c>
      <c r="EI734" s="411">
        <f t="shared" si="234"/>
        <v>28643.480167810831</v>
      </c>
      <c r="EK734" s="411">
        <f t="shared" si="235"/>
        <v>28643.480167810831</v>
      </c>
      <c r="EL734" s="7">
        <f t="shared" si="236"/>
        <v>0</v>
      </c>
    </row>
    <row r="735" spans="1:142">
      <c r="A735" s="365" t="str">
        <f t="shared" si="218"/>
        <v xml:space="preserve"> 130</v>
      </c>
      <c r="B735" s="370" t="s">
        <v>961</v>
      </c>
      <c r="C735" s="370" t="s">
        <v>920</v>
      </c>
      <c r="D735" s="411">
        <v>1584</v>
      </c>
      <c r="E735" s="411">
        <v>1694</v>
      </c>
      <c r="F735" s="411">
        <v>1936</v>
      </c>
      <c r="G735" s="411">
        <v>2112</v>
      </c>
      <c r="H735" s="411">
        <v>2486</v>
      </c>
      <c r="I735" s="411">
        <v>2622</v>
      </c>
      <c r="J735" s="411">
        <v>2838</v>
      </c>
      <c r="K735" s="411">
        <v>2794</v>
      </c>
      <c r="L735" s="411">
        <v>2332</v>
      </c>
      <c r="M735" s="411">
        <v>2332</v>
      </c>
      <c r="N735" s="411">
        <v>2016</v>
      </c>
      <c r="O735" s="412">
        <v>1944</v>
      </c>
      <c r="P735" s="411">
        <f t="shared" si="219"/>
        <v>26690</v>
      </c>
      <c r="Q735" s="411">
        <f t="shared" si="220"/>
        <v>15180.451612903225</v>
      </c>
      <c r="R735" s="411">
        <f t="shared" si="221"/>
        <v>4574.2380422691876</v>
      </c>
      <c r="S735" s="411">
        <f t="shared" si="222"/>
        <v>6935.3103448275861</v>
      </c>
      <c r="T735" s="411">
        <v>0</v>
      </c>
      <c r="U735" s="411">
        <v>0</v>
      </c>
      <c r="V735" s="411">
        <v>0</v>
      </c>
      <c r="W735" s="411">
        <v>0</v>
      </c>
      <c r="X735" s="411">
        <v>3.9999999999994884</v>
      </c>
      <c r="Y735" s="411">
        <v>-3.9999999999999432</v>
      </c>
      <c r="Z735" s="411">
        <v>0</v>
      </c>
      <c r="AA735" s="411">
        <v>0</v>
      </c>
      <c r="AB735" s="411">
        <v>0</v>
      </c>
      <c r="AC735" s="411">
        <v>0</v>
      </c>
      <c r="AD735" s="411">
        <v>0</v>
      </c>
      <c r="AE735" s="412">
        <v>0</v>
      </c>
      <c r="AF735" s="411">
        <f t="shared" si="223"/>
        <v>-4.5474735088646412E-13</v>
      </c>
      <c r="AG735" s="411">
        <v>1584</v>
      </c>
      <c r="AH735" s="411">
        <v>1694</v>
      </c>
      <c r="AI735" s="411">
        <v>1936</v>
      </c>
      <c r="AJ735" s="411">
        <v>2112</v>
      </c>
      <c r="AK735" s="411">
        <v>2489.9999999999995</v>
      </c>
      <c r="AL735" s="411">
        <v>2618</v>
      </c>
      <c r="AM735" s="411">
        <v>2838</v>
      </c>
      <c r="AN735" s="411">
        <v>2794</v>
      </c>
      <c r="AO735" s="411">
        <v>2332</v>
      </c>
      <c r="AP735" s="411">
        <v>2332</v>
      </c>
      <c r="AQ735" s="411">
        <v>2016</v>
      </c>
      <c r="AR735" s="412">
        <v>1944</v>
      </c>
      <c r="AS735" s="411">
        <f t="shared" si="224"/>
        <v>26690</v>
      </c>
      <c r="AT735" s="411">
        <f t="shared" si="225"/>
        <v>15180.451612903225</v>
      </c>
      <c r="AU735" s="411">
        <f t="shared" si="226"/>
        <v>4574.2380422691876</v>
      </c>
      <c r="AV735" s="411">
        <f t="shared" si="227"/>
        <v>6935.3103448275861</v>
      </c>
      <c r="AW735" s="411">
        <v>0</v>
      </c>
      <c r="AX735" s="411">
        <v>0</v>
      </c>
      <c r="AY735" s="411">
        <v>0</v>
      </c>
      <c r="AZ735" s="411">
        <v>0</v>
      </c>
      <c r="BA735" s="411">
        <v>0</v>
      </c>
      <c r="BB735" s="411">
        <v>0</v>
      </c>
      <c r="BC735" s="411">
        <v>0</v>
      </c>
      <c r="BD735" s="411">
        <v>0</v>
      </c>
      <c r="BE735" s="411">
        <v>0</v>
      </c>
      <c r="BF735" s="411">
        <v>0</v>
      </c>
      <c r="BG735" s="411">
        <v>0</v>
      </c>
      <c r="BH735" s="412">
        <v>0</v>
      </c>
      <c r="BI735" s="411">
        <f t="shared" si="228"/>
        <v>0</v>
      </c>
      <c r="BJ735" s="411">
        <v>1584</v>
      </c>
      <c r="BK735" s="411">
        <v>1694</v>
      </c>
      <c r="BL735" s="411">
        <v>1936</v>
      </c>
      <c r="BM735" s="411">
        <v>2112</v>
      </c>
      <c r="BN735" s="411">
        <v>2489.9999999999995</v>
      </c>
      <c r="BO735" s="411">
        <v>2618</v>
      </c>
      <c r="BP735" s="411">
        <v>2838</v>
      </c>
      <c r="BQ735" s="411">
        <v>2794</v>
      </c>
      <c r="BR735" s="411">
        <v>2332</v>
      </c>
      <c r="BS735" s="411">
        <v>2332</v>
      </c>
      <c r="BT735" s="411">
        <v>2016</v>
      </c>
      <c r="BU735" s="412">
        <v>1944</v>
      </c>
      <c r="BV735" s="411">
        <f t="shared" si="229"/>
        <v>26690</v>
      </c>
      <c r="BW735" s="411">
        <v>0</v>
      </c>
      <c r="BX735" s="411">
        <v>0</v>
      </c>
      <c r="BY735" s="411">
        <v>0</v>
      </c>
      <c r="BZ735" s="411">
        <v>0</v>
      </c>
      <c r="CA735" s="411">
        <v>0</v>
      </c>
      <c r="CB735" s="411">
        <v>0</v>
      </c>
      <c r="CC735" s="411">
        <v>0</v>
      </c>
      <c r="CD735" s="411">
        <v>0</v>
      </c>
      <c r="CE735" s="411">
        <v>0</v>
      </c>
      <c r="CF735" s="411">
        <v>0</v>
      </c>
      <c r="CG735" s="411">
        <v>0</v>
      </c>
      <c r="CH735" s="412">
        <v>0</v>
      </c>
      <c r="CI735" s="411">
        <f t="shared" si="230"/>
        <v>0</v>
      </c>
      <c r="CJ735" s="411">
        <v>1584</v>
      </c>
      <c r="CK735" s="411">
        <v>1694</v>
      </c>
      <c r="CL735" s="411">
        <v>1936</v>
      </c>
      <c r="CM735" s="411">
        <v>2112</v>
      </c>
      <c r="CN735" s="411">
        <v>2489.9999999999995</v>
      </c>
      <c r="CO735" s="411">
        <v>2618</v>
      </c>
      <c r="CP735" s="411">
        <v>2838</v>
      </c>
      <c r="CQ735" s="411">
        <v>2794</v>
      </c>
      <c r="CR735" s="411">
        <v>2332</v>
      </c>
      <c r="CS735" s="411">
        <v>2332</v>
      </c>
      <c r="CT735" s="411">
        <v>2016</v>
      </c>
      <c r="CU735" s="412">
        <v>1944</v>
      </c>
      <c r="CV735" s="411">
        <f t="shared" si="231"/>
        <v>26690</v>
      </c>
      <c r="CW735" s="411">
        <v>143.99999999999989</v>
      </c>
      <c r="CX735" s="411">
        <v>153.99999999999989</v>
      </c>
      <c r="CY735" s="411">
        <v>176</v>
      </c>
      <c r="CZ735" s="411">
        <v>192</v>
      </c>
      <c r="DA735" s="411">
        <v>108.26086956521726</v>
      </c>
      <c r="DB735" s="411">
        <v>243.21929824561425</v>
      </c>
      <c r="DC735" s="411">
        <v>257.99999999999977</v>
      </c>
      <c r="DD735" s="411">
        <v>254</v>
      </c>
      <c r="DE735" s="411">
        <v>212</v>
      </c>
      <c r="DF735" s="411">
        <v>212</v>
      </c>
      <c r="DG735" s="411">
        <v>0</v>
      </c>
      <c r="DH735" s="412">
        <v>0</v>
      </c>
      <c r="DI735" s="411">
        <f t="shared" si="232"/>
        <v>1953.4801678108311</v>
      </c>
      <c r="DJ735" s="411">
        <v>1727.9999999999998</v>
      </c>
      <c r="DK735" s="411">
        <v>1847.9999999999998</v>
      </c>
      <c r="DL735" s="411">
        <v>2112</v>
      </c>
      <c r="DM735" s="411">
        <v>2304</v>
      </c>
      <c r="DN735" s="411">
        <v>2598.2608695652166</v>
      </c>
      <c r="DO735" s="411">
        <v>2861.219298245614</v>
      </c>
      <c r="DP735" s="411">
        <v>3095.9999999999995</v>
      </c>
      <c r="DQ735" s="411">
        <v>3048</v>
      </c>
      <c r="DR735" s="411">
        <v>2544</v>
      </c>
      <c r="DS735" s="411">
        <v>2544</v>
      </c>
      <c r="DT735" s="411">
        <v>2016</v>
      </c>
      <c r="DU735" s="412">
        <v>1944</v>
      </c>
      <c r="DV735" s="411">
        <f t="shared" si="233"/>
        <v>28643.480167810831</v>
      </c>
      <c r="DW735" s="412">
        <v>1727.9999999999998</v>
      </c>
      <c r="DX735" s="412">
        <v>1847.9999999999998</v>
      </c>
      <c r="DY735" s="412">
        <v>2112</v>
      </c>
      <c r="DZ735" s="412">
        <v>2304</v>
      </c>
      <c r="EA735" s="412">
        <v>2598.2608695652166</v>
      </c>
      <c r="EB735" s="412">
        <v>2861.219298245614</v>
      </c>
      <c r="EC735" s="412">
        <v>3095.9999999999995</v>
      </c>
      <c r="ED735" s="412">
        <v>3048</v>
      </c>
      <c r="EE735" s="412">
        <v>2544</v>
      </c>
      <c r="EF735" s="412">
        <v>2544</v>
      </c>
      <c r="EG735" s="412">
        <v>2016</v>
      </c>
      <c r="EH735" s="412">
        <v>1944</v>
      </c>
      <c r="EI735" s="411">
        <f t="shared" si="234"/>
        <v>28643.480167810831</v>
      </c>
      <c r="EK735" s="411">
        <f t="shared" si="235"/>
        <v>28643.480167810831</v>
      </c>
      <c r="EL735" s="7">
        <f t="shared" si="236"/>
        <v>0</v>
      </c>
    </row>
    <row r="736" spans="1:142">
      <c r="A736" s="365" t="str">
        <f t="shared" si="218"/>
        <v xml:space="preserve"> 130</v>
      </c>
      <c r="B736" s="370" t="s">
        <v>961</v>
      </c>
      <c r="C736" s="370" t="s">
        <v>944</v>
      </c>
      <c r="D736" s="411">
        <v>22</v>
      </c>
      <c r="E736" s="411">
        <v>22</v>
      </c>
      <c r="F736" s="411">
        <v>22</v>
      </c>
      <c r="G736" s="411">
        <v>22</v>
      </c>
      <c r="H736" s="411">
        <v>22</v>
      </c>
      <c r="I736" s="411">
        <v>22.033300000000001</v>
      </c>
      <c r="J736" s="411">
        <v>22</v>
      </c>
      <c r="K736" s="411">
        <v>22</v>
      </c>
      <c r="L736" s="411">
        <v>22</v>
      </c>
      <c r="M736" s="411">
        <v>22</v>
      </c>
      <c r="N736" s="411">
        <v>22.4</v>
      </c>
      <c r="O736" s="412">
        <v>24</v>
      </c>
      <c r="P736" s="411">
        <f t="shared" si="219"/>
        <v>266.43330000000003</v>
      </c>
      <c r="Q736" s="411">
        <f t="shared" si="220"/>
        <v>153.32362258064515</v>
      </c>
      <c r="R736" s="411">
        <f t="shared" si="221"/>
        <v>38.640711902113459</v>
      </c>
      <c r="S736" s="411">
        <f t="shared" si="222"/>
        <v>74.468965517241386</v>
      </c>
      <c r="T736" s="411">
        <v>0</v>
      </c>
      <c r="U736" s="411">
        <v>0</v>
      </c>
      <c r="V736" s="411">
        <v>0</v>
      </c>
      <c r="W736" s="411">
        <v>0</v>
      </c>
      <c r="X736" s="411">
        <v>3.5398230088493854E-2</v>
      </c>
      <c r="Y736" s="411">
        <v>-3.3612967200610466E-2</v>
      </c>
      <c r="Z736" s="411">
        <v>0</v>
      </c>
      <c r="AA736" s="411">
        <v>0</v>
      </c>
      <c r="AB736" s="411">
        <v>0</v>
      </c>
      <c r="AC736" s="411">
        <v>0</v>
      </c>
      <c r="AD736" s="411">
        <v>0</v>
      </c>
      <c r="AE736" s="412">
        <v>0</v>
      </c>
      <c r="AF736" s="411">
        <f t="shared" si="223"/>
        <v>1.7852628878833876E-3</v>
      </c>
      <c r="AG736" s="411">
        <v>22</v>
      </c>
      <c r="AH736" s="411">
        <v>22</v>
      </c>
      <c r="AI736" s="411">
        <v>22</v>
      </c>
      <c r="AJ736" s="411">
        <v>22</v>
      </c>
      <c r="AK736" s="411">
        <v>22.035398230088497</v>
      </c>
      <c r="AL736" s="411">
        <v>21.99968703279939</v>
      </c>
      <c r="AM736" s="411">
        <v>22</v>
      </c>
      <c r="AN736" s="411">
        <v>22</v>
      </c>
      <c r="AO736" s="411">
        <v>22</v>
      </c>
      <c r="AP736" s="411">
        <v>22</v>
      </c>
      <c r="AQ736" s="411">
        <v>22.4</v>
      </c>
      <c r="AR736" s="412">
        <v>24</v>
      </c>
      <c r="AS736" s="411">
        <f t="shared" si="224"/>
        <v>266.43508526288792</v>
      </c>
      <c r="AT736" s="411">
        <f t="shared" si="225"/>
        <v>153.32540784353304</v>
      </c>
      <c r="AU736" s="411">
        <f t="shared" si="226"/>
        <v>38.640711902113459</v>
      </c>
      <c r="AV736" s="411">
        <f t="shared" si="227"/>
        <v>74.468965517241386</v>
      </c>
      <c r="AW736" s="411">
        <v>0</v>
      </c>
      <c r="AX736" s="411">
        <v>0</v>
      </c>
      <c r="AY736" s="411">
        <v>0</v>
      </c>
      <c r="AZ736" s="411">
        <v>0</v>
      </c>
      <c r="BA736" s="411">
        <v>0</v>
      </c>
      <c r="BB736" s="411">
        <v>0</v>
      </c>
      <c r="BC736" s="411">
        <v>0</v>
      </c>
      <c r="BD736" s="411">
        <v>0</v>
      </c>
      <c r="BE736" s="411">
        <v>0</v>
      </c>
      <c r="BF736" s="411">
        <v>0</v>
      </c>
      <c r="BG736" s="411">
        <v>0</v>
      </c>
      <c r="BH736" s="412">
        <v>0</v>
      </c>
      <c r="BI736" s="411">
        <f t="shared" si="228"/>
        <v>0</v>
      </c>
      <c r="BJ736" s="411">
        <v>22</v>
      </c>
      <c r="BK736" s="411">
        <v>22</v>
      </c>
      <c r="BL736" s="411">
        <v>22</v>
      </c>
      <c r="BM736" s="411">
        <v>22</v>
      </c>
      <c r="BN736" s="411">
        <v>22.035398230088497</v>
      </c>
      <c r="BO736" s="411">
        <v>21.99968703279939</v>
      </c>
      <c r="BP736" s="411">
        <v>22</v>
      </c>
      <c r="BQ736" s="411">
        <v>22</v>
      </c>
      <c r="BR736" s="411">
        <v>22</v>
      </c>
      <c r="BS736" s="411">
        <v>22</v>
      </c>
      <c r="BT736" s="411">
        <v>22.4</v>
      </c>
      <c r="BU736" s="412">
        <v>24</v>
      </c>
      <c r="BV736" s="411">
        <f t="shared" si="229"/>
        <v>266.43508526288792</v>
      </c>
      <c r="BW736" s="411">
        <v>0</v>
      </c>
      <c r="BX736" s="411">
        <v>0</v>
      </c>
      <c r="BY736" s="411">
        <v>0</v>
      </c>
      <c r="BZ736" s="411">
        <v>0</v>
      </c>
      <c r="CA736" s="411">
        <v>0</v>
      </c>
      <c r="CB736" s="411">
        <v>0</v>
      </c>
      <c r="CC736" s="411">
        <v>0</v>
      </c>
      <c r="CD736" s="411">
        <v>0</v>
      </c>
      <c r="CE736" s="411">
        <v>0</v>
      </c>
      <c r="CF736" s="411">
        <v>0</v>
      </c>
      <c r="CG736" s="411">
        <v>0</v>
      </c>
      <c r="CH736" s="412">
        <v>0</v>
      </c>
      <c r="CI736" s="411">
        <f t="shared" si="230"/>
        <v>0</v>
      </c>
      <c r="CJ736" s="411">
        <v>22</v>
      </c>
      <c r="CK736" s="411">
        <v>22</v>
      </c>
      <c r="CL736" s="411">
        <v>22</v>
      </c>
      <c r="CM736" s="411">
        <v>22</v>
      </c>
      <c r="CN736" s="411">
        <v>22.035398230088497</v>
      </c>
      <c r="CO736" s="411">
        <v>21.99968703279939</v>
      </c>
      <c r="CP736" s="411">
        <v>22</v>
      </c>
      <c r="CQ736" s="411">
        <v>22</v>
      </c>
      <c r="CR736" s="411">
        <v>22</v>
      </c>
      <c r="CS736" s="411">
        <v>22</v>
      </c>
      <c r="CT736" s="411">
        <v>22.4</v>
      </c>
      <c r="CU736" s="412">
        <v>24</v>
      </c>
      <c r="CV736" s="411">
        <f t="shared" si="231"/>
        <v>266.43508526288792</v>
      </c>
      <c r="CW736" s="411">
        <v>1.9999999999999982</v>
      </c>
      <c r="CX736" s="411">
        <v>1.9999999999999982</v>
      </c>
      <c r="CY736" s="411">
        <v>2</v>
      </c>
      <c r="CZ736" s="411">
        <v>2</v>
      </c>
      <c r="DA736" s="411">
        <v>0.95806079261254284</v>
      </c>
      <c r="DB736" s="411">
        <v>2.0438454233409611</v>
      </c>
      <c r="DC736" s="411">
        <v>1.9999999999999982</v>
      </c>
      <c r="DD736" s="411">
        <v>2</v>
      </c>
      <c r="DE736" s="411">
        <v>2</v>
      </c>
      <c r="DF736" s="411">
        <v>2</v>
      </c>
      <c r="DG736" s="411">
        <v>0</v>
      </c>
      <c r="DH736" s="412">
        <v>0</v>
      </c>
      <c r="DI736" s="411">
        <f t="shared" si="232"/>
        <v>19.001906215953497</v>
      </c>
      <c r="DJ736" s="411">
        <v>23.999999999999996</v>
      </c>
      <c r="DK736" s="411">
        <v>23.999999999999996</v>
      </c>
      <c r="DL736" s="411">
        <v>24</v>
      </c>
      <c r="DM736" s="411">
        <v>24</v>
      </c>
      <c r="DN736" s="411">
        <v>22.993459022701039</v>
      </c>
      <c r="DO736" s="411">
        <v>24.043532456140351</v>
      </c>
      <c r="DP736" s="411">
        <v>23.999999999999996</v>
      </c>
      <c r="DQ736" s="411">
        <v>24</v>
      </c>
      <c r="DR736" s="411">
        <v>24</v>
      </c>
      <c r="DS736" s="411">
        <v>24</v>
      </c>
      <c r="DT736" s="411">
        <v>22.4</v>
      </c>
      <c r="DU736" s="412">
        <v>24</v>
      </c>
      <c r="DV736" s="411">
        <f t="shared" si="233"/>
        <v>285.43699147884138</v>
      </c>
      <c r="DW736" s="412">
        <v>23.999999999999996</v>
      </c>
      <c r="DX736" s="412">
        <v>23.999999999999996</v>
      </c>
      <c r="DY736" s="412">
        <v>24</v>
      </c>
      <c r="DZ736" s="412">
        <v>24</v>
      </c>
      <c r="EA736" s="412">
        <v>22.993459022701039</v>
      </c>
      <c r="EB736" s="412">
        <v>24.043532456140351</v>
      </c>
      <c r="EC736" s="412">
        <v>23.999999999999996</v>
      </c>
      <c r="ED736" s="412">
        <v>24</v>
      </c>
      <c r="EE736" s="412">
        <v>24</v>
      </c>
      <c r="EF736" s="412">
        <v>24</v>
      </c>
      <c r="EG736" s="412">
        <v>22.4</v>
      </c>
      <c r="EH736" s="412">
        <v>24</v>
      </c>
      <c r="EI736" s="411">
        <f t="shared" si="234"/>
        <v>285.43699147884138</v>
      </c>
      <c r="EK736" s="411">
        <f t="shared" si="235"/>
        <v>285.43699147884143</v>
      </c>
      <c r="EL736" s="7">
        <f t="shared" si="236"/>
        <v>0</v>
      </c>
    </row>
    <row r="737" spans="1:142">
      <c r="A737" s="365" t="str">
        <f t="shared" si="218"/>
        <v xml:space="preserve"> 130</v>
      </c>
      <c r="B737" s="370" t="s">
        <v>961</v>
      </c>
      <c r="C737" s="370" t="s">
        <v>945</v>
      </c>
      <c r="D737" s="411">
        <v>1584</v>
      </c>
      <c r="E737" s="411">
        <v>1694</v>
      </c>
      <c r="F737" s="411">
        <v>1936</v>
      </c>
      <c r="G737" s="411">
        <v>2112</v>
      </c>
      <c r="H737" s="411">
        <v>2486</v>
      </c>
      <c r="I737" s="411">
        <v>2622</v>
      </c>
      <c r="J737" s="411">
        <v>2838</v>
      </c>
      <c r="K737" s="411">
        <v>2794</v>
      </c>
      <c r="L737" s="411">
        <v>2332</v>
      </c>
      <c r="M737" s="411">
        <v>2332</v>
      </c>
      <c r="N737" s="411">
        <v>2016</v>
      </c>
      <c r="O737" s="412">
        <v>1944</v>
      </c>
      <c r="P737" s="411">
        <f t="shared" si="219"/>
        <v>26690</v>
      </c>
      <c r="Q737" s="411">
        <f t="shared" si="220"/>
        <v>15180.451612903225</v>
      </c>
      <c r="R737" s="411">
        <f t="shared" si="221"/>
        <v>4574.2380422691876</v>
      </c>
      <c r="S737" s="411">
        <f t="shared" si="222"/>
        <v>6935.3103448275861</v>
      </c>
      <c r="T737" s="411">
        <v>0</v>
      </c>
      <c r="U737" s="411">
        <v>0</v>
      </c>
      <c r="V737" s="411">
        <v>0</v>
      </c>
      <c r="W737" s="411">
        <v>0</v>
      </c>
      <c r="X737" s="411">
        <v>3.9999999999994884</v>
      </c>
      <c r="Y737" s="411">
        <v>-3.9999999999999432</v>
      </c>
      <c r="Z737" s="411">
        <v>0</v>
      </c>
      <c r="AA737" s="411">
        <v>0</v>
      </c>
      <c r="AB737" s="411">
        <v>0</v>
      </c>
      <c r="AC737" s="411">
        <v>0</v>
      </c>
      <c r="AD737" s="411">
        <v>0</v>
      </c>
      <c r="AE737" s="412">
        <v>0</v>
      </c>
      <c r="AF737" s="411">
        <f t="shared" si="223"/>
        <v>-4.5474735088646412E-13</v>
      </c>
      <c r="AG737" s="411">
        <v>1584</v>
      </c>
      <c r="AH737" s="411">
        <v>1694</v>
      </c>
      <c r="AI737" s="411">
        <v>1936</v>
      </c>
      <c r="AJ737" s="411">
        <v>2112</v>
      </c>
      <c r="AK737" s="411">
        <v>2489.9999999999995</v>
      </c>
      <c r="AL737" s="411">
        <v>2618</v>
      </c>
      <c r="AM737" s="411">
        <v>2838</v>
      </c>
      <c r="AN737" s="411">
        <v>2794</v>
      </c>
      <c r="AO737" s="411">
        <v>2332</v>
      </c>
      <c r="AP737" s="411">
        <v>2332</v>
      </c>
      <c r="AQ737" s="411">
        <v>2016</v>
      </c>
      <c r="AR737" s="412">
        <v>1944</v>
      </c>
      <c r="AS737" s="411">
        <f t="shared" si="224"/>
        <v>26690</v>
      </c>
      <c r="AT737" s="411">
        <f t="shared" si="225"/>
        <v>15180.451612903225</v>
      </c>
      <c r="AU737" s="411">
        <f t="shared" si="226"/>
        <v>4574.2380422691876</v>
      </c>
      <c r="AV737" s="411">
        <f t="shared" si="227"/>
        <v>6935.3103448275861</v>
      </c>
      <c r="AW737" s="411">
        <v>0</v>
      </c>
      <c r="AX737" s="411">
        <v>0</v>
      </c>
      <c r="AY737" s="411">
        <v>0</v>
      </c>
      <c r="AZ737" s="411">
        <v>0</v>
      </c>
      <c r="BA737" s="411">
        <v>0</v>
      </c>
      <c r="BB737" s="411">
        <v>0</v>
      </c>
      <c r="BC737" s="411">
        <v>0</v>
      </c>
      <c r="BD737" s="411">
        <v>0</v>
      </c>
      <c r="BE737" s="411">
        <v>0</v>
      </c>
      <c r="BF737" s="411">
        <v>0</v>
      </c>
      <c r="BG737" s="411">
        <v>0</v>
      </c>
      <c r="BH737" s="412">
        <v>0</v>
      </c>
      <c r="BI737" s="411">
        <f t="shared" si="228"/>
        <v>0</v>
      </c>
      <c r="BJ737" s="411">
        <v>1584</v>
      </c>
      <c r="BK737" s="411">
        <v>1694</v>
      </c>
      <c r="BL737" s="411">
        <v>1936</v>
      </c>
      <c r="BM737" s="411">
        <v>2112</v>
      </c>
      <c r="BN737" s="411">
        <v>2489.9999999999995</v>
      </c>
      <c r="BO737" s="411">
        <v>2618</v>
      </c>
      <c r="BP737" s="411">
        <v>2838</v>
      </c>
      <c r="BQ737" s="411">
        <v>2794</v>
      </c>
      <c r="BR737" s="411">
        <v>2332</v>
      </c>
      <c r="BS737" s="411">
        <v>2332</v>
      </c>
      <c r="BT737" s="411">
        <v>2016</v>
      </c>
      <c r="BU737" s="412">
        <v>1944</v>
      </c>
      <c r="BV737" s="411">
        <f t="shared" si="229"/>
        <v>26690</v>
      </c>
      <c r="BW737" s="411">
        <v>0</v>
      </c>
      <c r="BX737" s="411">
        <v>0</v>
      </c>
      <c r="BY737" s="411">
        <v>0</v>
      </c>
      <c r="BZ737" s="411">
        <v>0</v>
      </c>
      <c r="CA737" s="411">
        <v>0</v>
      </c>
      <c r="CB737" s="411">
        <v>0</v>
      </c>
      <c r="CC737" s="411">
        <v>0</v>
      </c>
      <c r="CD737" s="411">
        <v>0</v>
      </c>
      <c r="CE737" s="411">
        <v>0</v>
      </c>
      <c r="CF737" s="411">
        <v>0</v>
      </c>
      <c r="CG737" s="411">
        <v>0</v>
      </c>
      <c r="CH737" s="412">
        <v>0</v>
      </c>
      <c r="CI737" s="411">
        <f t="shared" si="230"/>
        <v>0</v>
      </c>
      <c r="CJ737" s="411">
        <v>1584</v>
      </c>
      <c r="CK737" s="411">
        <v>1694</v>
      </c>
      <c r="CL737" s="411">
        <v>1936</v>
      </c>
      <c r="CM737" s="411">
        <v>2112</v>
      </c>
      <c r="CN737" s="411">
        <v>2489.9999999999995</v>
      </c>
      <c r="CO737" s="411">
        <v>2618</v>
      </c>
      <c r="CP737" s="411">
        <v>2838</v>
      </c>
      <c r="CQ737" s="411">
        <v>2794</v>
      </c>
      <c r="CR737" s="411">
        <v>2332</v>
      </c>
      <c r="CS737" s="411">
        <v>2332</v>
      </c>
      <c r="CT737" s="411">
        <v>2016</v>
      </c>
      <c r="CU737" s="412">
        <v>1944</v>
      </c>
      <c r="CV737" s="411">
        <f t="shared" si="231"/>
        <v>26690</v>
      </c>
      <c r="CW737" s="411">
        <v>143.99999999999989</v>
      </c>
      <c r="CX737" s="411">
        <v>153.99999999999989</v>
      </c>
      <c r="CY737" s="411">
        <v>176</v>
      </c>
      <c r="CZ737" s="411">
        <v>192</v>
      </c>
      <c r="DA737" s="411">
        <v>108.26086956521726</v>
      </c>
      <c r="DB737" s="411">
        <v>243.21929824561425</v>
      </c>
      <c r="DC737" s="411">
        <v>257.99999999999977</v>
      </c>
      <c r="DD737" s="411">
        <v>254</v>
      </c>
      <c r="DE737" s="411">
        <v>212</v>
      </c>
      <c r="DF737" s="411">
        <v>212</v>
      </c>
      <c r="DG737" s="411">
        <v>0</v>
      </c>
      <c r="DH737" s="412">
        <v>0</v>
      </c>
      <c r="DI737" s="411">
        <f t="shared" si="232"/>
        <v>1953.4801678108311</v>
      </c>
      <c r="DJ737" s="411">
        <v>1727.9999999999998</v>
      </c>
      <c r="DK737" s="411">
        <v>1847.9999999999998</v>
      </c>
      <c r="DL737" s="411">
        <v>2112</v>
      </c>
      <c r="DM737" s="411">
        <v>2304</v>
      </c>
      <c r="DN737" s="411">
        <v>2598.260869565217</v>
      </c>
      <c r="DO737" s="411">
        <v>2861.2192982456145</v>
      </c>
      <c r="DP737" s="411">
        <v>3095.9999999999995</v>
      </c>
      <c r="DQ737" s="411">
        <v>3048</v>
      </c>
      <c r="DR737" s="411">
        <v>2544</v>
      </c>
      <c r="DS737" s="411">
        <v>2544</v>
      </c>
      <c r="DT737" s="411">
        <v>2016</v>
      </c>
      <c r="DU737" s="412">
        <v>1944</v>
      </c>
      <c r="DV737" s="411">
        <f t="shared" si="233"/>
        <v>28643.480167810831</v>
      </c>
      <c r="DW737" s="412">
        <v>1727.9999999999998</v>
      </c>
      <c r="DX737" s="412">
        <v>1847.9999999999998</v>
      </c>
      <c r="DY737" s="412">
        <v>2112</v>
      </c>
      <c r="DZ737" s="412">
        <v>2304</v>
      </c>
      <c r="EA737" s="412">
        <v>2598.260869565217</v>
      </c>
      <c r="EB737" s="412">
        <v>2861.2192982456145</v>
      </c>
      <c r="EC737" s="412">
        <v>3095.9999999999995</v>
      </c>
      <c r="ED737" s="412">
        <v>3048</v>
      </c>
      <c r="EE737" s="412">
        <v>2544</v>
      </c>
      <c r="EF737" s="412">
        <v>2544</v>
      </c>
      <c r="EG737" s="412">
        <v>2016</v>
      </c>
      <c r="EH737" s="412">
        <v>1944</v>
      </c>
      <c r="EI737" s="411">
        <f t="shared" si="234"/>
        <v>28643.480167810831</v>
      </c>
      <c r="EK737" s="411">
        <f t="shared" si="235"/>
        <v>28643.480167810831</v>
      </c>
      <c r="EL737" s="7">
        <f t="shared" si="236"/>
        <v>0</v>
      </c>
    </row>
    <row r="738" spans="1:142">
      <c r="A738" s="365" t="str">
        <f t="shared" si="218"/>
        <v xml:space="preserve"> 130</v>
      </c>
      <c r="B738" s="370" t="s">
        <v>961</v>
      </c>
      <c r="C738" s="370" t="s">
        <v>1173</v>
      </c>
      <c r="D738" s="411">
        <v>0</v>
      </c>
      <c r="E738" s="411">
        <v>0</v>
      </c>
      <c r="F738" s="411">
        <v>0</v>
      </c>
      <c r="G738" s="411">
        <v>0</v>
      </c>
      <c r="H738" s="411">
        <v>0</v>
      </c>
      <c r="I738" s="411">
        <v>0</v>
      </c>
      <c r="J738" s="411">
        <v>2</v>
      </c>
      <c r="K738" s="411">
        <v>2</v>
      </c>
      <c r="L738" s="411">
        <v>0</v>
      </c>
      <c r="M738" s="411">
        <v>0</v>
      </c>
      <c r="N738" s="411">
        <v>0</v>
      </c>
      <c r="O738" s="412">
        <v>0</v>
      </c>
      <c r="P738" s="411">
        <f t="shared" si="219"/>
        <v>4</v>
      </c>
      <c r="Q738" s="411">
        <f t="shared" si="220"/>
        <v>1.935483870967742</v>
      </c>
      <c r="R738" s="411">
        <f t="shared" si="221"/>
        <v>2.064516129032258</v>
      </c>
      <c r="S738" s="411">
        <f t="shared" si="222"/>
        <v>0</v>
      </c>
      <c r="T738" s="411">
        <v>0</v>
      </c>
      <c r="U738" s="411">
        <v>0</v>
      </c>
      <c r="V738" s="411">
        <v>0</v>
      </c>
      <c r="W738" s="411">
        <v>0</v>
      </c>
      <c r="X738" s="411">
        <v>0</v>
      </c>
      <c r="Y738" s="411">
        <v>0</v>
      </c>
      <c r="Z738" s="411">
        <v>0</v>
      </c>
      <c r="AA738" s="411">
        <v>0</v>
      </c>
      <c r="AB738" s="411">
        <v>0</v>
      </c>
      <c r="AC738" s="411">
        <v>0</v>
      </c>
      <c r="AD738" s="411">
        <v>0</v>
      </c>
      <c r="AE738" s="412">
        <v>0</v>
      </c>
      <c r="AF738" s="411">
        <f t="shared" si="223"/>
        <v>0</v>
      </c>
      <c r="AG738" s="411">
        <v>0</v>
      </c>
      <c r="AH738" s="411">
        <v>0</v>
      </c>
      <c r="AI738" s="411">
        <v>0</v>
      </c>
      <c r="AJ738" s="411">
        <v>0</v>
      </c>
      <c r="AK738" s="411">
        <v>0</v>
      </c>
      <c r="AL738" s="411">
        <v>0</v>
      </c>
      <c r="AM738" s="411">
        <v>0</v>
      </c>
      <c r="AN738" s="411">
        <v>0</v>
      </c>
      <c r="AO738" s="411">
        <v>0</v>
      </c>
      <c r="AP738" s="411">
        <v>0</v>
      </c>
      <c r="AQ738" s="411">
        <v>0</v>
      </c>
      <c r="AR738" s="412">
        <v>0</v>
      </c>
      <c r="AS738" s="411">
        <f t="shared" si="224"/>
        <v>0</v>
      </c>
      <c r="AT738" s="411">
        <f t="shared" si="225"/>
        <v>0</v>
      </c>
      <c r="AU738" s="411">
        <f t="shared" si="226"/>
        <v>0</v>
      </c>
      <c r="AV738" s="411">
        <f t="shared" si="227"/>
        <v>0</v>
      </c>
      <c r="AW738" s="411">
        <v>0</v>
      </c>
      <c r="AX738" s="411">
        <v>0</v>
      </c>
      <c r="AY738" s="411">
        <v>0</v>
      </c>
      <c r="AZ738" s="411">
        <v>0</v>
      </c>
      <c r="BA738" s="411">
        <v>0</v>
      </c>
      <c r="BB738" s="411">
        <v>0</v>
      </c>
      <c r="BC738" s="411">
        <v>0</v>
      </c>
      <c r="BD738" s="411">
        <v>0</v>
      </c>
      <c r="BE738" s="411">
        <v>0</v>
      </c>
      <c r="BF738" s="411">
        <v>0</v>
      </c>
      <c r="BG738" s="411">
        <v>0</v>
      </c>
      <c r="BH738" s="412">
        <v>0</v>
      </c>
      <c r="BI738" s="411">
        <f t="shared" si="228"/>
        <v>0</v>
      </c>
      <c r="BJ738" s="411">
        <v>0</v>
      </c>
      <c r="BK738" s="411">
        <v>0</v>
      </c>
      <c r="BL738" s="411">
        <v>0</v>
      </c>
      <c r="BM738" s="411">
        <v>0</v>
      </c>
      <c r="BN738" s="411">
        <v>0</v>
      </c>
      <c r="BO738" s="411">
        <v>0</v>
      </c>
      <c r="BP738" s="411">
        <v>0</v>
      </c>
      <c r="BQ738" s="411">
        <v>0</v>
      </c>
      <c r="BR738" s="411">
        <v>0</v>
      </c>
      <c r="BS738" s="411">
        <v>0</v>
      </c>
      <c r="BT738" s="411">
        <v>0</v>
      </c>
      <c r="BU738" s="412">
        <v>0</v>
      </c>
      <c r="BV738" s="411">
        <f t="shared" si="229"/>
        <v>0</v>
      </c>
      <c r="BW738" s="411">
        <v>0</v>
      </c>
      <c r="BX738" s="411">
        <v>0</v>
      </c>
      <c r="BY738" s="411">
        <v>0</v>
      </c>
      <c r="BZ738" s="411">
        <v>0</v>
      </c>
      <c r="CA738" s="411">
        <v>0</v>
      </c>
      <c r="CB738" s="411">
        <v>0</v>
      </c>
      <c r="CC738" s="411">
        <v>0</v>
      </c>
      <c r="CD738" s="411">
        <v>0</v>
      </c>
      <c r="CE738" s="411">
        <v>0</v>
      </c>
      <c r="CF738" s="411">
        <v>0</v>
      </c>
      <c r="CG738" s="411">
        <v>0</v>
      </c>
      <c r="CH738" s="412">
        <v>0</v>
      </c>
      <c r="CI738" s="411">
        <f t="shared" si="230"/>
        <v>0</v>
      </c>
      <c r="CJ738" s="411">
        <v>0</v>
      </c>
      <c r="CK738" s="411">
        <v>0</v>
      </c>
      <c r="CL738" s="411">
        <v>0</v>
      </c>
      <c r="CM738" s="411">
        <v>0</v>
      </c>
      <c r="CN738" s="411">
        <v>0</v>
      </c>
      <c r="CO738" s="411">
        <v>0</v>
      </c>
      <c r="CP738" s="411">
        <v>0</v>
      </c>
      <c r="CQ738" s="411">
        <v>0</v>
      </c>
      <c r="CR738" s="411">
        <v>0</v>
      </c>
      <c r="CS738" s="411">
        <v>0</v>
      </c>
      <c r="CT738" s="411">
        <v>0</v>
      </c>
      <c r="CU738" s="412">
        <v>0</v>
      </c>
      <c r="CV738" s="411">
        <f t="shared" si="231"/>
        <v>0</v>
      </c>
      <c r="CW738" s="411">
        <v>0</v>
      </c>
      <c r="CX738" s="411">
        <v>0</v>
      </c>
      <c r="CY738" s="411">
        <v>0</v>
      </c>
      <c r="CZ738" s="411">
        <v>0</v>
      </c>
      <c r="DA738" s="411">
        <v>0</v>
      </c>
      <c r="DB738" s="411">
        <v>0</v>
      </c>
      <c r="DC738" s="411">
        <v>0</v>
      </c>
      <c r="DD738" s="411">
        <v>0</v>
      </c>
      <c r="DE738" s="411">
        <v>0</v>
      </c>
      <c r="DF738" s="411">
        <v>0</v>
      </c>
      <c r="DG738" s="411">
        <v>0</v>
      </c>
      <c r="DH738" s="412">
        <v>0</v>
      </c>
      <c r="DI738" s="411">
        <f t="shared" si="232"/>
        <v>0</v>
      </c>
      <c r="DJ738" s="411">
        <v>0</v>
      </c>
      <c r="DK738" s="411">
        <v>0</v>
      </c>
      <c r="DL738" s="411">
        <v>0</v>
      </c>
      <c r="DM738" s="411">
        <v>0</v>
      </c>
      <c r="DN738" s="411">
        <v>0</v>
      </c>
      <c r="DO738" s="411">
        <v>0</v>
      </c>
      <c r="DP738" s="411">
        <v>0</v>
      </c>
      <c r="DQ738" s="411">
        <v>0</v>
      </c>
      <c r="DR738" s="411">
        <v>0</v>
      </c>
      <c r="DS738" s="411">
        <v>0</v>
      </c>
      <c r="DT738" s="411">
        <v>0</v>
      </c>
      <c r="DU738" s="412">
        <v>0</v>
      </c>
      <c r="DV738" s="411">
        <f t="shared" si="233"/>
        <v>0</v>
      </c>
      <c r="DW738" s="412">
        <v>0</v>
      </c>
      <c r="DX738" s="412">
        <v>0</v>
      </c>
      <c r="DY738" s="412">
        <v>0</v>
      </c>
      <c r="DZ738" s="412">
        <v>0</v>
      </c>
      <c r="EA738" s="412">
        <v>0</v>
      </c>
      <c r="EB738" s="412">
        <v>0</v>
      </c>
      <c r="EC738" s="412">
        <v>0</v>
      </c>
      <c r="ED738" s="412">
        <v>0</v>
      </c>
      <c r="EE738" s="412">
        <v>0</v>
      </c>
      <c r="EF738" s="412">
        <v>0</v>
      </c>
      <c r="EG738" s="412">
        <v>0</v>
      </c>
      <c r="EH738" s="412">
        <v>0</v>
      </c>
      <c r="EI738" s="411">
        <f t="shared" si="234"/>
        <v>0</v>
      </c>
      <c r="EK738" s="411">
        <f t="shared" si="235"/>
        <v>4</v>
      </c>
      <c r="EL738" s="7">
        <f t="shared" si="236"/>
        <v>-4</v>
      </c>
    </row>
    <row r="739" spans="1:142">
      <c r="A739" s="365" t="str">
        <f t="shared" si="218"/>
        <v xml:space="preserve"> 130</v>
      </c>
      <c r="B739" s="370" t="s">
        <v>961</v>
      </c>
      <c r="C739" s="370" t="s">
        <v>1188</v>
      </c>
      <c r="D739" s="411">
        <v>7</v>
      </c>
      <c r="E739" s="411">
        <v>0</v>
      </c>
      <c r="F739" s="411">
        <v>0</v>
      </c>
      <c r="G739" s="411">
        <v>0</v>
      </c>
      <c r="H739" s="411">
        <v>0</v>
      </c>
      <c r="I739" s="411">
        <v>0</v>
      </c>
      <c r="J739" s="411">
        <v>0</v>
      </c>
      <c r="K739" s="411">
        <v>0</v>
      </c>
      <c r="L739" s="411">
        <v>0</v>
      </c>
      <c r="M739" s="411">
        <v>0</v>
      </c>
      <c r="N739" s="411">
        <v>2</v>
      </c>
      <c r="O739" s="412">
        <v>0</v>
      </c>
      <c r="P739" s="411">
        <f t="shared" si="219"/>
        <v>9</v>
      </c>
      <c r="Q739" s="411">
        <f t="shared" si="220"/>
        <v>7</v>
      </c>
      <c r="R739" s="411">
        <f t="shared" si="221"/>
        <v>0</v>
      </c>
      <c r="S739" s="411">
        <f t="shared" si="222"/>
        <v>2</v>
      </c>
      <c r="T739" s="411">
        <v>0</v>
      </c>
      <c r="U739" s="411">
        <v>0</v>
      </c>
      <c r="V739" s="411">
        <v>0</v>
      </c>
      <c r="W739" s="411">
        <v>0</v>
      </c>
      <c r="X739" s="411">
        <v>0</v>
      </c>
      <c r="Y739" s="411">
        <v>0</v>
      </c>
      <c r="Z739" s="411">
        <v>0</v>
      </c>
      <c r="AA739" s="411">
        <v>0</v>
      </c>
      <c r="AB739" s="411">
        <v>0</v>
      </c>
      <c r="AC739" s="411">
        <v>0</v>
      </c>
      <c r="AD739" s="411">
        <v>0</v>
      </c>
      <c r="AE739" s="412">
        <v>0</v>
      </c>
      <c r="AF739" s="411">
        <f t="shared" si="223"/>
        <v>0</v>
      </c>
      <c r="AG739" s="411">
        <v>0</v>
      </c>
      <c r="AH739" s="411">
        <v>0</v>
      </c>
      <c r="AI739" s="411">
        <v>0</v>
      </c>
      <c r="AJ739" s="411">
        <v>0</v>
      </c>
      <c r="AK739" s="411">
        <v>0</v>
      </c>
      <c r="AL739" s="411">
        <v>0</v>
      </c>
      <c r="AM739" s="411">
        <v>0</v>
      </c>
      <c r="AN739" s="411">
        <v>0</v>
      </c>
      <c r="AO739" s="411">
        <v>0</v>
      </c>
      <c r="AP739" s="411">
        <v>0</v>
      </c>
      <c r="AQ739" s="411">
        <v>0</v>
      </c>
      <c r="AR739" s="412">
        <v>0</v>
      </c>
      <c r="AS739" s="411">
        <f t="shared" si="224"/>
        <v>0</v>
      </c>
      <c r="AT739" s="411">
        <f t="shared" si="225"/>
        <v>0</v>
      </c>
      <c r="AU739" s="411">
        <f t="shared" si="226"/>
        <v>0</v>
      </c>
      <c r="AV739" s="411">
        <f t="shared" si="227"/>
        <v>0</v>
      </c>
      <c r="AW739" s="411">
        <v>0</v>
      </c>
      <c r="AX739" s="411">
        <v>0</v>
      </c>
      <c r="AY739" s="411">
        <v>0</v>
      </c>
      <c r="AZ739" s="411">
        <v>0</v>
      </c>
      <c r="BA739" s="411">
        <v>0</v>
      </c>
      <c r="BB739" s="411">
        <v>0</v>
      </c>
      <c r="BC739" s="411">
        <v>0</v>
      </c>
      <c r="BD739" s="411">
        <v>0</v>
      </c>
      <c r="BE739" s="411">
        <v>0</v>
      </c>
      <c r="BF739" s="411">
        <v>0</v>
      </c>
      <c r="BG739" s="411">
        <v>0</v>
      </c>
      <c r="BH739" s="412">
        <v>0</v>
      </c>
      <c r="BI739" s="411">
        <f t="shared" si="228"/>
        <v>0</v>
      </c>
      <c r="BJ739" s="411">
        <v>0</v>
      </c>
      <c r="BK739" s="411">
        <v>0</v>
      </c>
      <c r="BL739" s="411">
        <v>0</v>
      </c>
      <c r="BM739" s="411">
        <v>0</v>
      </c>
      <c r="BN739" s="411">
        <v>0</v>
      </c>
      <c r="BO739" s="411">
        <v>0</v>
      </c>
      <c r="BP739" s="411">
        <v>0</v>
      </c>
      <c r="BQ739" s="411">
        <v>0</v>
      </c>
      <c r="BR739" s="411">
        <v>0</v>
      </c>
      <c r="BS739" s="411">
        <v>0</v>
      </c>
      <c r="BT739" s="411">
        <v>0</v>
      </c>
      <c r="BU739" s="412">
        <v>0</v>
      </c>
      <c r="BV739" s="411">
        <f t="shared" si="229"/>
        <v>0</v>
      </c>
      <c r="BW739" s="411">
        <v>0</v>
      </c>
      <c r="BX739" s="411">
        <v>0</v>
      </c>
      <c r="BY739" s="411">
        <v>0</v>
      </c>
      <c r="BZ739" s="411">
        <v>0</v>
      </c>
      <c r="CA739" s="411">
        <v>0</v>
      </c>
      <c r="CB739" s="411">
        <v>0</v>
      </c>
      <c r="CC739" s="411">
        <v>0</v>
      </c>
      <c r="CD739" s="411">
        <v>0</v>
      </c>
      <c r="CE739" s="411">
        <v>0</v>
      </c>
      <c r="CF739" s="411">
        <v>0</v>
      </c>
      <c r="CG739" s="411">
        <v>0</v>
      </c>
      <c r="CH739" s="412">
        <v>0</v>
      </c>
      <c r="CI739" s="411">
        <f t="shared" si="230"/>
        <v>0</v>
      </c>
      <c r="CJ739" s="411">
        <v>0</v>
      </c>
      <c r="CK739" s="411">
        <v>0</v>
      </c>
      <c r="CL739" s="411">
        <v>0</v>
      </c>
      <c r="CM739" s="411">
        <v>0</v>
      </c>
      <c r="CN739" s="411">
        <v>0</v>
      </c>
      <c r="CO739" s="411">
        <v>0</v>
      </c>
      <c r="CP739" s="411">
        <v>0</v>
      </c>
      <c r="CQ739" s="411">
        <v>0</v>
      </c>
      <c r="CR739" s="411">
        <v>0</v>
      </c>
      <c r="CS739" s="411">
        <v>0</v>
      </c>
      <c r="CT739" s="411">
        <v>0</v>
      </c>
      <c r="CU739" s="412">
        <v>0</v>
      </c>
      <c r="CV739" s="411">
        <f t="shared" si="231"/>
        <v>0</v>
      </c>
      <c r="CW739" s="411">
        <v>0</v>
      </c>
      <c r="CX739" s="411">
        <v>0</v>
      </c>
      <c r="CY739" s="411">
        <v>0</v>
      </c>
      <c r="CZ739" s="411">
        <v>0</v>
      </c>
      <c r="DA739" s="411">
        <v>0</v>
      </c>
      <c r="DB739" s="411">
        <v>0</v>
      </c>
      <c r="DC739" s="411">
        <v>0</v>
      </c>
      <c r="DD739" s="411">
        <v>0</v>
      </c>
      <c r="DE739" s="411">
        <v>0</v>
      </c>
      <c r="DF739" s="411">
        <v>0</v>
      </c>
      <c r="DG739" s="411">
        <v>0</v>
      </c>
      <c r="DH739" s="412">
        <v>0</v>
      </c>
      <c r="DI739" s="411">
        <f t="shared" si="232"/>
        <v>0</v>
      </c>
      <c r="DJ739" s="411">
        <v>0</v>
      </c>
      <c r="DK739" s="411">
        <v>0</v>
      </c>
      <c r="DL739" s="411">
        <v>0</v>
      </c>
      <c r="DM739" s="411">
        <v>0</v>
      </c>
      <c r="DN739" s="411">
        <v>0</v>
      </c>
      <c r="DO739" s="411">
        <v>0</v>
      </c>
      <c r="DP739" s="411">
        <v>0</v>
      </c>
      <c r="DQ739" s="411">
        <v>0</v>
      </c>
      <c r="DR739" s="411">
        <v>0</v>
      </c>
      <c r="DS739" s="411">
        <v>0</v>
      </c>
      <c r="DT739" s="411">
        <v>0</v>
      </c>
      <c r="DU739" s="412">
        <v>0</v>
      </c>
      <c r="DV739" s="411">
        <f t="shared" si="233"/>
        <v>0</v>
      </c>
      <c r="DW739" s="412">
        <v>0</v>
      </c>
      <c r="DX739" s="412">
        <v>0</v>
      </c>
      <c r="DY739" s="412">
        <v>0</v>
      </c>
      <c r="DZ739" s="412">
        <v>0</v>
      </c>
      <c r="EA739" s="412">
        <v>0</v>
      </c>
      <c r="EB739" s="412">
        <v>0</v>
      </c>
      <c r="EC739" s="412">
        <v>0</v>
      </c>
      <c r="ED739" s="412">
        <v>0</v>
      </c>
      <c r="EE739" s="412">
        <v>0</v>
      </c>
      <c r="EF739" s="412">
        <v>0</v>
      </c>
      <c r="EG739" s="412">
        <v>0</v>
      </c>
      <c r="EH739" s="412">
        <v>0</v>
      </c>
      <c r="EI739" s="411">
        <f t="shared" si="234"/>
        <v>0</v>
      </c>
      <c r="EK739" s="411">
        <f t="shared" si="235"/>
        <v>9</v>
      </c>
      <c r="EL739" s="7">
        <f t="shared" si="236"/>
        <v>-9</v>
      </c>
    </row>
    <row r="740" spans="1:142">
      <c r="A740" s="365" t="str">
        <f t="shared" si="218"/>
        <v xml:space="preserve"> 130</v>
      </c>
      <c r="B740" s="370" t="s">
        <v>961</v>
      </c>
      <c r="C740" s="370" t="s">
        <v>1190</v>
      </c>
      <c r="D740" s="411">
        <v>1</v>
      </c>
      <c r="E740" s="411">
        <v>0</v>
      </c>
      <c r="F740" s="411">
        <v>0</v>
      </c>
      <c r="G740" s="411">
        <v>0</v>
      </c>
      <c r="H740" s="411">
        <v>0</v>
      </c>
      <c r="I740" s="411">
        <v>0</v>
      </c>
      <c r="J740" s="411">
        <v>0</v>
      </c>
      <c r="K740" s="411">
        <v>0</v>
      </c>
      <c r="L740" s="411">
        <v>0</v>
      </c>
      <c r="M740" s="411">
        <v>0</v>
      </c>
      <c r="N740" s="411">
        <v>2</v>
      </c>
      <c r="O740" s="412">
        <v>0</v>
      </c>
      <c r="P740" s="411">
        <f t="shared" si="219"/>
        <v>3</v>
      </c>
      <c r="Q740" s="411">
        <f t="shared" si="220"/>
        <v>1</v>
      </c>
      <c r="R740" s="411">
        <f t="shared" si="221"/>
        <v>0</v>
      </c>
      <c r="S740" s="411">
        <f t="shared" si="222"/>
        <v>2</v>
      </c>
      <c r="T740" s="411">
        <v>0</v>
      </c>
      <c r="U740" s="411">
        <v>0</v>
      </c>
      <c r="V740" s="411">
        <v>0</v>
      </c>
      <c r="W740" s="411">
        <v>0</v>
      </c>
      <c r="X740" s="411">
        <v>0</v>
      </c>
      <c r="Y740" s="411">
        <v>0</v>
      </c>
      <c r="Z740" s="411">
        <v>0</v>
      </c>
      <c r="AA740" s="411">
        <v>0</v>
      </c>
      <c r="AB740" s="411">
        <v>0</v>
      </c>
      <c r="AC740" s="411">
        <v>0</v>
      </c>
      <c r="AD740" s="411">
        <v>0</v>
      </c>
      <c r="AE740" s="412">
        <v>0</v>
      </c>
      <c r="AF740" s="411">
        <f t="shared" si="223"/>
        <v>0</v>
      </c>
      <c r="AG740" s="411">
        <v>0</v>
      </c>
      <c r="AH740" s="411">
        <v>0</v>
      </c>
      <c r="AI740" s="411">
        <v>0</v>
      </c>
      <c r="AJ740" s="411">
        <v>0</v>
      </c>
      <c r="AK740" s="411">
        <v>0</v>
      </c>
      <c r="AL740" s="411">
        <v>0</v>
      </c>
      <c r="AM740" s="411">
        <v>0</v>
      </c>
      <c r="AN740" s="411">
        <v>0</v>
      </c>
      <c r="AO740" s="411">
        <v>0</v>
      </c>
      <c r="AP740" s="411">
        <v>0</v>
      </c>
      <c r="AQ740" s="411">
        <v>0</v>
      </c>
      <c r="AR740" s="412">
        <v>0</v>
      </c>
      <c r="AS740" s="411">
        <f t="shared" si="224"/>
        <v>0</v>
      </c>
      <c r="AT740" s="411">
        <f t="shared" si="225"/>
        <v>0</v>
      </c>
      <c r="AU740" s="411">
        <f t="shared" si="226"/>
        <v>0</v>
      </c>
      <c r="AV740" s="411">
        <f t="shared" si="227"/>
        <v>0</v>
      </c>
      <c r="AW740" s="411">
        <v>0</v>
      </c>
      <c r="AX740" s="411">
        <v>0</v>
      </c>
      <c r="AY740" s="411">
        <v>0</v>
      </c>
      <c r="AZ740" s="411">
        <v>0</v>
      </c>
      <c r="BA740" s="411">
        <v>0</v>
      </c>
      <c r="BB740" s="411">
        <v>0</v>
      </c>
      <c r="BC740" s="411">
        <v>0</v>
      </c>
      <c r="BD740" s="411">
        <v>0</v>
      </c>
      <c r="BE740" s="411">
        <v>0</v>
      </c>
      <c r="BF740" s="411">
        <v>0</v>
      </c>
      <c r="BG740" s="411">
        <v>0</v>
      </c>
      <c r="BH740" s="412">
        <v>0</v>
      </c>
      <c r="BI740" s="411">
        <f t="shared" si="228"/>
        <v>0</v>
      </c>
      <c r="BJ740" s="411">
        <v>0</v>
      </c>
      <c r="BK740" s="411">
        <v>0</v>
      </c>
      <c r="BL740" s="411">
        <v>0</v>
      </c>
      <c r="BM740" s="411">
        <v>0</v>
      </c>
      <c r="BN740" s="411">
        <v>0</v>
      </c>
      <c r="BO740" s="411">
        <v>0</v>
      </c>
      <c r="BP740" s="411">
        <v>0</v>
      </c>
      <c r="BQ740" s="411">
        <v>0</v>
      </c>
      <c r="BR740" s="411">
        <v>0</v>
      </c>
      <c r="BS740" s="411">
        <v>0</v>
      </c>
      <c r="BT740" s="411">
        <v>0</v>
      </c>
      <c r="BU740" s="412">
        <v>0</v>
      </c>
      <c r="BV740" s="411">
        <f t="shared" si="229"/>
        <v>0</v>
      </c>
      <c r="BW740" s="411">
        <v>0</v>
      </c>
      <c r="BX740" s="411">
        <v>0</v>
      </c>
      <c r="BY740" s="411">
        <v>0</v>
      </c>
      <c r="BZ740" s="411">
        <v>0</v>
      </c>
      <c r="CA740" s="411">
        <v>0</v>
      </c>
      <c r="CB740" s="411">
        <v>0</v>
      </c>
      <c r="CC740" s="411">
        <v>0</v>
      </c>
      <c r="CD740" s="411">
        <v>0</v>
      </c>
      <c r="CE740" s="411">
        <v>0</v>
      </c>
      <c r="CF740" s="411">
        <v>0</v>
      </c>
      <c r="CG740" s="411">
        <v>0</v>
      </c>
      <c r="CH740" s="412">
        <v>0</v>
      </c>
      <c r="CI740" s="411">
        <f t="shared" si="230"/>
        <v>0</v>
      </c>
      <c r="CJ740" s="411">
        <v>0</v>
      </c>
      <c r="CK740" s="411">
        <v>0</v>
      </c>
      <c r="CL740" s="411">
        <v>0</v>
      </c>
      <c r="CM740" s="411">
        <v>0</v>
      </c>
      <c r="CN740" s="411">
        <v>0</v>
      </c>
      <c r="CO740" s="411">
        <v>0</v>
      </c>
      <c r="CP740" s="411">
        <v>0</v>
      </c>
      <c r="CQ740" s="411">
        <v>0</v>
      </c>
      <c r="CR740" s="411">
        <v>0</v>
      </c>
      <c r="CS740" s="411">
        <v>0</v>
      </c>
      <c r="CT740" s="411">
        <v>0</v>
      </c>
      <c r="CU740" s="412">
        <v>0</v>
      </c>
      <c r="CV740" s="411">
        <f t="shared" si="231"/>
        <v>0</v>
      </c>
      <c r="CW740" s="411">
        <v>0</v>
      </c>
      <c r="CX740" s="411">
        <v>0</v>
      </c>
      <c r="CY740" s="411">
        <v>0</v>
      </c>
      <c r="CZ740" s="411">
        <v>0</v>
      </c>
      <c r="DA740" s="411">
        <v>0</v>
      </c>
      <c r="DB740" s="411">
        <v>0</v>
      </c>
      <c r="DC740" s="411">
        <v>0</v>
      </c>
      <c r="DD740" s="411">
        <v>0</v>
      </c>
      <c r="DE740" s="411">
        <v>0</v>
      </c>
      <c r="DF740" s="411">
        <v>0</v>
      </c>
      <c r="DG740" s="411">
        <v>0</v>
      </c>
      <c r="DH740" s="412">
        <v>0</v>
      </c>
      <c r="DI740" s="411">
        <f t="shared" si="232"/>
        <v>0</v>
      </c>
      <c r="DJ740" s="411">
        <v>0</v>
      </c>
      <c r="DK740" s="411">
        <v>0</v>
      </c>
      <c r="DL740" s="411">
        <v>0</v>
      </c>
      <c r="DM740" s="411">
        <v>0</v>
      </c>
      <c r="DN740" s="411">
        <v>0</v>
      </c>
      <c r="DO740" s="411">
        <v>0</v>
      </c>
      <c r="DP740" s="411">
        <v>0</v>
      </c>
      <c r="DQ740" s="411">
        <v>0</v>
      </c>
      <c r="DR740" s="411">
        <v>0</v>
      </c>
      <c r="DS740" s="411">
        <v>0</v>
      </c>
      <c r="DT740" s="411">
        <v>0</v>
      </c>
      <c r="DU740" s="412">
        <v>0</v>
      </c>
      <c r="DV740" s="411">
        <f t="shared" si="233"/>
        <v>0</v>
      </c>
      <c r="DW740" s="412">
        <v>0</v>
      </c>
      <c r="DX740" s="412">
        <v>0</v>
      </c>
      <c r="DY740" s="412">
        <v>0</v>
      </c>
      <c r="DZ740" s="412">
        <v>0</v>
      </c>
      <c r="EA740" s="412">
        <v>0</v>
      </c>
      <c r="EB740" s="412">
        <v>0</v>
      </c>
      <c r="EC740" s="412">
        <v>0</v>
      </c>
      <c r="ED740" s="412">
        <v>0</v>
      </c>
      <c r="EE740" s="412">
        <v>0</v>
      </c>
      <c r="EF740" s="412">
        <v>0</v>
      </c>
      <c r="EG740" s="412">
        <v>0</v>
      </c>
      <c r="EH740" s="412">
        <v>0</v>
      </c>
      <c r="EI740" s="411">
        <f t="shared" si="234"/>
        <v>0</v>
      </c>
      <c r="EK740" s="411">
        <f t="shared" si="235"/>
        <v>3</v>
      </c>
      <c r="EL740" s="7">
        <f t="shared" si="236"/>
        <v>-3</v>
      </c>
    </row>
    <row r="741" spans="1:142">
      <c r="A741" s="365" t="str">
        <f t="shared" si="218"/>
        <v xml:space="preserve"> 130</v>
      </c>
      <c r="B741" s="370" t="s">
        <v>961</v>
      </c>
      <c r="C741" s="370" t="s">
        <v>1193</v>
      </c>
      <c r="D741" s="411">
        <v>0</v>
      </c>
      <c r="E741" s="411">
        <v>0</v>
      </c>
      <c r="F741" s="411">
        <v>0</v>
      </c>
      <c r="G741" s="411">
        <v>0</v>
      </c>
      <c r="H741" s="411">
        <v>0</v>
      </c>
      <c r="I741" s="411">
        <v>1</v>
      </c>
      <c r="J741" s="411">
        <v>0</v>
      </c>
      <c r="K741" s="411">
        <v>0</v>
      </c>
      <c r="L741" s="411">
        <v>0</v>
      </c>
      <c r="M741" s="411">
        <v>0</v>
      </c>
      <c r="N741" s="411">
        <v>0</v>
      </c>
      <c r="O741" s="412">
        <v>1</v>
      </c>
      <c r="P741" s="411">
        <f t="shared" si="219"/>
        <v>2</v>
      </c>
      <c r="Q741" s="411">
        <f t="shared" si="220"/>
        <v>1</v>
      </c>
      <c r="R741" s="411">
        <f t="shared" si="221"/>
        <v>0</v>
      </c>
      <c r="S741" s="411">
        <f t="shared" si="222"/>
        <v>1</v>
      </c>
      <c r="T741" s="411">
        <v>0</v>
      </c>
      <c r="U741" s="411">
        <v>0</v>
      </c>
      <c r="V741" s="411">
        <v>0</v>
      </c>
      <c r="W741" s="411">
        <v>0</v>
      </c>
      <c r="X741" s="411">
        <v>0</v>
      </c>
      <c r="Y741" s="411">
        <v>0</v>
      </c>
      <c r="Z741" s="411">
        <v>0</v>
      </c>
      <c r="AA741" s="411">
        <v>0</v>
      </c>
      <c r="AB741" s="411">
        <v>0</v>
      </c>
      <c r="AC741" s="411">
        <v>0</v>
      </c>
      <c r="AD741" s="411">
        <v>0</v>
      </c>
      <c r="AE741" s="412">
        <v>0</v>
      </c>
      <c r="AF741" s="411">
        <f t="shared" si="223"/>
        <v>0</v>
      </c>
      <c r="AG741" s="411">
        <v>0</v>
      </c>
      <c r="AH741" s="411">
        <v>0</v>
      </c>
      <c r="AI741" s="411">
        <v>0</v>
      </c>
      <c r="AJ741" s="411">
        <v>0</v>
      </c>
      <c r="AK741" s="411">
        <v>0</v>
      </c>
      <c r="AL741" s="411">
        <v>0</v>
      </c>
      <c r="AM741" s="411">
        <v>0</v>
      </c>
      <c r="AN741" s="411">
        <v>0</v>
      </c>
      <c r="AO741" s="411">
        <v>0</v>
      </c>
      <c r="AP741" s="411">
        <v>0</v>
      </c>
      <c r="AQ741" s="411">
        <v>0</v>
      </c>
      <c r="AR741" s="412">
        <v>0</v>
      </c>
      <c r="AS741" s="411">
        <f t="shared" si="224"/>
        <v>0</v>
      </c>
      <c r="AT741" s="411">
        <f t="shared" si="225"/>
        <v>0</v>
      </c>
      <c r="AU741" s="411">
        <f t="shared" si="226"/>
        <v>0</v>
      </c>
      <c r="AV741" s="411">
        <f t="shared" si="227"/>
        <v>0</v>
      </c>
      <c r="AW741" s="411">
        <v>0</v>
      </c>
      <c r="AX741" s="411">
        <v>0</v>
      </c>
      <c r="AY741" s="411">
        <v>0</v>
      </c>
      <c r="AZ741" s="411">
        <v>0</v>
      </c>
      <c r="BA741" s="411">
        <v>0</v>
      </c>
      <c r="BB741" s="411">
        <v>0</v>
      </c>
      <c r="BC741" s="411">
        <v>0</v>
      </c>
      <c r="BD741" s="411">
        <v>0</v>
      </c>
      <c r="BE741" s="411">
        <v>0</v>
      </c>
      <c r="BF741" s="411">
        <v>0</v>
      </c>
      <c r="BG741" s="411">
        <v>0</v>
      </c>
      <c r="BH741" s="412">
        <v>0</v>
      </c>
      <c r="BI741" s="411">
        <f t="shared" si="228"/>
        <v>0</v>
      </c>
      <c r="BJ741" s="411">
        <v>0</v>
      </c>
      <c r="BK741" s="411">
        <v>0</v>
      </c>
      <c r="BL741" s="411">
        <v>0</v>
      </c>
      <c r="BM741" s="411">
        <v>0</v>
      </c>
      <c r="BN741" s="411">
        <v>0</v>
      </c>
      <c r="BO741" s="411">
        <v>0</v>
      </c>
      <c r="BP741" s="411">
        <v>0</v>
      </c>
      <c r="BQ741" s="411">
        <v>0</v>
      </c>
      <c r="BR741" s="411">
        <v>0</v>
      </c>
      <c r="BS741" s="411">
        <v>0</v>
      </c>
      <c r="BT741" s="411">
        <v>0</v>
      </c>
      <c r="BU741" s="412">
        <v>0</v>
      </c>
      <c r="BV741" s="411">
        <f t="shared" si="229"/>
        <v>0</v>
      </c>
      <c r="BW741" s="411">
        <v>0</v>
      </c>
      <c r="BX741" s="411">
        <v>0</v>
      </c>
      <c r="BY741" s="411">
        <v>0</v>
      </c>
      <c r="BZ741" s="411">
        <v>0</v>
      </c>
      <c r="CA741" s="411">
        <v>0</v>
      </c>
      <c r="CB741" s="411">
        <v>0</v>
      </c>
      <c r="CC741" s="411">
        <v>0</v>
      </c>
      <c r="CD741" s="411">
        <v>0</v>
      </c>
      <c r="CE741" s="411">
        <v>0</v>
      </c>
      <c r="CF741" s="411">
        <v>0</v>
      </c>
      <c r="CG741" s="411">
        <v>0</v>
      </c>
      <c r="CH741" s="412">
        <v>0</v>
      </c>
      <c r="CI741" s="411">
        <f t="shared" si="230"/>
        <v>0</v>
      </c>
      <c r="CJ741" s="411">
        <v>0</v>
      </c>
      <c r="CK741" s="411">
        <v>0</v>
      </c>
      <c r="CL741" s="411">
        <v>0</v>
      </c>
      <c r="CM741" s="411">
        <v>0</v>
      </c>
      <c r="CN741" s="411">
        <v>0</v>
      </c>
      <c r="CO741" s="411">
        <v>0</v>
      </c>
      <c r="CP741" s="411">
        <v>0</v>
      </c>
      <c r="CQ741" s="411">
        <v>0</v>
      </c>
      <c r="CR741" s="411">
        <v>0</v>
      </c>
      <c r="CS741" s="411">
        <v>0</v>
      </c>
      <c r="CT741" s="411">
        <v>0</v>
      </c>
      <c r="CU741" s="412">
        <v>0</v>
      </c>
      <c r="CV741" s="411">
        <f t="shared" si="231"/>
        <v>0</v>
      </c>
      <c r="CW741" s="411">
        <v>0</v>
      </c>
      <c r="CX741" s="411">
        <v>0</v>
      </c>
      <c r="CY741" s="411">
        <v>0</v>
      </c>
      <c r="CZ741" s="411">
        <v>0</v>
      </c>
      <c r="DA741" s="411">
        <v>0</v>
      </c>
      <c r="DB741" s="411">
        <v>0</v>
      </c>
      <c r="DC741" s="411">
        <v>0</v>
      </c>
      <c r="DD741" s="411">
        <v>0</v>
      </c>
      <c r="DE741" s="411">
        <v>0</v>
      </c>
      <c r="DF741" s="411">
        <v>0</v>
      </c>
      <c r="DG741" s="411">
        <v>0</v>
      </c>
      <c r="DH741" s="412">
        <v>0</v>
      </c>
      <c r="DI741" s="411">
        <f t="shared" si="232"/>
        <v>0</v>
      </c>
      <c r="DJ741" s="411">
        <v>0</v>
      </c>
      <c r="DK741" s="411">
        <v>0</v>
      </c>
      <c r="DL741" s="411">
        <v>0</v>
      </c>
      <c r="DM741" s="411">
        <v>0</v>
      </c>
      <c r="DN741" s="411">
        <v>0</v>
      </c>
      <c r="DO741" s="411">
        <v>0</v>
      </c>
      <c r="DP741" s="411">
        <v>0</v>
      </c>
      <c r="DQ741" s="411">
        <v>0</v>
      </c>
      <c r="DR741" s="411">
        <v>0</v>
      </c>
      <c r="DS741" s="411">
        <v>0</v>
      </c>
      <c r="DT741" s="411">
        <v>0</v>
      </c>
      <c r="DU741" s="412">
        <v>0</v>
      </c>
      <c r="DV741" s="411">
        <f t="shared" si="233"/>
        <v>0</v>
      </c>
      <c r="DW741" s="412">
        <v>0</v>
      </c>
      <c r="DX741" s="412">
        <v>0</v>
      </c>
      <c r="DY741" s="412">
        <v>0</v>
      </c>
      <c r="DZ741" s="412">
        <v>0</v>
      </c>
      <c r="EA741" s="412">
        <v>0</v>
      </c>
      <c r="EB741" s="412">
        <v>0</v>
      </c>
      <c r="EC741" s="412">
        <v>0</v>
      </c>
      <c r="ED741" s="412">
        <v>0</v>
      </c>
      <c r="EE741" s="412">
        <v>0</v>
      </c>
      <c r="EF741" s="412">
        <v>0</v>
      </c>
      <c r="EG741" s="412">
        <v>0</v>
      </c>
      <c r="EH741" s="412">
        <v>0</v>
      </c>
      <c r="EI741" s="411">
        <f t="shared" si="234"/>
        <v>0</v>
      </c>
      <c r="EK741" s="411">
        <f t="shared" si="235"/>
        <v>2</v>
      </c>
      <c r="EL741" s="7">
        <f t="shared" si="236"/>
        <v>-2</v>
      </c>
    </row>
    <row r="742" spans="1:142">
      <c r="A742" s="365" t="str">
        <f t="shared" si="218"/>
        <v xml:space="preserve"> 130</v>
      </c>
      <c r="B742" s="370" t="s">
        <v>961</v>
      </c>
      <c r="C742" s="370" t="s">
        <v>1175</v>
      </c>
      <c r="D742" s="411">
        <v>0</v>
      </c>
      <c r="E742" s="411">
        <v>0</v>
      </c>
      <c r="F742" s="411">
        <v>0</v>
      </c>
      <c r="G742" s="411">
        <v>0</v>
      </c>
      <c r="H742" s="411">
        <v>0</v>
      </c>
      <c r="I742" s="411">
        <v>0</v>
      </c>
      <c r="J742" s="411">
        <v>0</v>
      </c>
      <c r="K742" s="411">
        <v>0</v>
      </c>
      <c r="L742" s="411">
        <v>0</v>
      </c>
      <c r="M742" s="411">
        <v>0</v>
      </c>
      <c r="N742" s="411">
        <v>2</v>
      </c>
      <c r="O742" s="412">
        <v>0</v>
      </c>
      <c r="P742" s="411">
        <f t="shared" si="219"/>
        <v>2</v>
      </c>
      <c r="Q742" s="411">
        <f t="shared" si="220"/>
        <v>0</v>
      </c>
      <c r="R742" s="411">
        <f t="shared" si="221"/>
        <v>0</v>
      </c>
      <c r="S742" s="411">
        <f t="shared" si="222"/>
        <v>2</v>
      </c>
      <c r="T742" s="411">
        <v>0</v>
      </c>
      <c r="U742" s="411">
        <v>0</v>
      </c>
      <c r="V742" s="411">
        <v>0</v>
      </c>
      <c r="W742" s="411">
        <v>0</v>
      </c>
      <c r="X742" s="411">
        <v>0</v>
      </c>
      <c r="Y742" s="411">
        <v>0</v>
      </c>
      <c r="Z742" s="411">
        <v>0</v>
      </c>
      <c r="AA742" s="411">
        <v>0</v>
      </c>
      <c r="AB742" s="411">
        <v>0</v>
      </c>
      <c r="AC742" s="411">
        <v>0</v>
      </c>
      <c r="AD742" s="411">
        <v>0</v>
      </c>
      <c r="AE742" s="412">
        <v>0</v>
      </c>
      <c r="AF742" s="411">
        <f t="shared" si="223"/>
        <v>0</v>
      </c>
      <c r="AG742" s="411">
        <v>0</v>
      </c>
      <c r="AH742" s="411">
        <v>0</v>
      </c>
      <c r="AI742" s="411">
        <v>0</v>
      </c>
      <c r="AJ742" s="411">
        <v>0</v>
      </c>
      <c r="AK742" s="411">
        <v>0</v>
      </c>
      <c r="AL742" s="411">
        <v>0</v>
      </c>
      <c r="AM742" s="411">
        <v>0</v>
      </c>
      <c r="AN742" s="411">
        <v>0</v>
      </c>
      <c r="AO742" s="411">
        <v>0</v>
      </c>
      <c r="AP742" s="411">
        <v>0</v>
      </c>
      <c r="AQ742" s="411">
        <v>0</v>
      </c>
      <c r="AR742" s="412">
        <v>0</v>
      </c>
      <c r="AS742" s="411">
        <f t="shared" si="224"/>
        <v>0</v>
      </c>
      <c r="AT742" s="411">
        <f t="shared" si="225"/>
        <v>0</v>
      </c>
      <c r="AU742" s="411">
        <f t="shared" si="226"/>
        <v>0</v>
      </c>
      <c r="AV742" s="411">
        <f t="shared" si="227"/>
        <v>0</v>
      </c>
      <c r="AW742" s="411">
        <v>0</v>
      </c>
      <c r="AX742" s="411">
        <v>0</v>
      </c>
      <c r="AY742" s="411">
        <v>0</v>
      </c>
      <c r="AZ742" s="411">
        <v>0</v>
      </c>
      <c r="BA742" s="411">
        <v>0</v>
      </c>
      <c r="BB742" s="411">
        <v>0</v>
      </c>
      <c r="BC742" s="411">
        <v>0</v>
      </c>
      <c r="BD742" s="411">
        <v>0</v>
      </c>
      <c r="BE742" s="411">
        <v>0</v>
      </c>
      <c r="BF742" s="411">
        <v>0</v>
      </c>
      <c r="BG742" s="411">
        <v>0</v>
      </c>
      <c r="BH742" s="412">
        <v>0</v>
      </c>
      <c r="BI742" s="411">
        <f t="shared" si="228"/>
        <v>0</v>
      </c>
      <c r="BJ742" s="411">
        <v>0</v>
      </c>
      <c r="BK742" s="411">
        <v>0</v>
      </c>
      <c r="BL742" s="411">
        <v>0</v>
      </c>
      <c r="BM742" s="411">
        <v>0</v>
      </c>
      <c r="BN742" s="411">
        <v>0</v>
      </c>
      <c r="BO742" s="411">
        <v>0</v>
      </c>
      <c r="BP742" s="411">
        <v>0</v>
      </c>
      <c r="BQ742" s="411">
        <v>0</v>
      </c>
      <c r="BR742" s="411">
        <v>0</v>
      </c>
      <c r="BS742" s="411">
        <v>0</v>
      </c>
      <c r="BT742" s="411">
        <v>0</v>
      </c>
      <c r="BU742" s="412">
        <v>0</v>
      </c>
      <c r="BV742" s="411">
        <f t="shared" si="229"/>
        <v>0</v>
      </c>
      <c r="BW742" s="411">
        <v>0</v>
      </c>
      <c r="BX742" s="411">
        <v>0</v>
      </c>
      <c r="BY742" s="411">
        <v>0</v>
      </c>
      <c r="BZ742" s="411">
        <v>0</v>
      </c>
      <c r="CA742" s="411">
        <v>0</v>
      </c>
      <c r="CB742" s="411">
        <v>0</v>
      </c>
      <c r="CC742" s="411">
        <v>0</v>
      </c>
      <c r="CD742" s="411">
        <v>0</v>
      </c>
      <c r="CE742" s="411">
        <v>0</v>
      </c>
      <c r="CF742" s="411">
        <v>0</v>
      </c>
      <c r="CG742" s="411">
        <v>0</v>
      </c>
      <c r="CH742" s="412">
        <v>0</v>
      </c>
      <c r="CI742" s="411">
        <f t="shared" si="230"/>
        <v>0</v>
      </c>
      <c r="CJ742" s="411">
        <v>0</v>
      </c>
      <c r="CK742" s="411">
        <v>0</v>
      </c>
      <c r="CL742" s="411">
        <v>0</v>
      </c>
      <c r="CM742" s="411">
        <v>0</v>
      </c>
      <c r="CN742" s="411">
        <v>0</v>
      </c>
      <c r="CO742" s="411">
        <v>0</v>
      </c>
      <c r="CP742" s="411">
        <v>0</v>
      </c>
      <c r="CQ742" s="411">
        <v>0</v>
      </c>
      <c r="CR742" s="411">
        <v>0</v>
      </c>
      <c r="CS742" s="411">
        <v>0</v>
      </c>
      <c r="CT742" s="411">
        <v>0</v>
      </c>
      <c r="CU742" s="412">
        <v>0</v>
      </c>
      <c r="CV742" s="411">
        <f t="shared" si="231"/>
        <v>0</v>
      </c>
      <c r="CW742" s="411">
        <v>0</v>
      </c>
      <c r="CX742" s="411">
        <v>0</v>
      </c>
      <c r="CY742" s="411">
        <v>0</v>
      </c>
      <c r="CZ742" s="411">
        <v>0</v>
      </c>
      <c r="DA742" s="411">
        <v>0</v>
      </c>
      <c r="DB742" s="411">
        <v>0</v>
      </c>
      <c r="DC742" s="411">
        <v>0</v>
      </c>
      <c r="DD742" s="411">
        <v>0</v>
      </c>
      <c r="DE742" s="411">
        <v>0</v>
      </c>
      <c r="DF742" s="411">
        <v>0</v>
      </c>
      <c r="DG742" s="411">
        <v>0</v>
      </c>
      <c r="DH742" s="412">
        <v>0</v>
      </c>
      <c r="DI742" s="411">
        <f t="shared" si="232"/>
        <v>0</v>
      </c>
      <c r="DJ742" s="411">
        <v>0</v>
      </c>
      <c r="DK742" s="411">
        <v>0</v>
      </c>
      <c r="DL742" s="411">
        <v>0</v>
      </c>
      <c r="DM742" s="411">
        <v>0</v>
      </c>
      <c r="DN742" s="411">
        <v>0</v>
      </c>
      <c r="DO742" s="411">
        <v>0</v>
      </c>
      <c r="DP742" s="411">
        <v>0</v>
      </c>
      <c r="DQ742" s="411">
        <v>0</v>
      </c>
      <c r="DR742" s="411">
        <v>0</v>
      </c>
      <c r="DS742" s="411">
        <v>0</v>
      </c>
      <c r="DT742" s="411">
        <v>0</v>
      </c>
      <c r="DU742" s="412">
        <v>0</v>
      </c>
      <c r="DV742" s="411">
        <f t="shared" si="233"/>
        <v>0</v>
      </c>
      <c r="DW742" s="412">
        <v>0</v>
      </c>
      <c r="DX742" s="412">
        <v>0</v>
      </c>
      <c r="DY742" s="412">
        <v>0</v>
      </c>
      <c r="DZ742" s="412">
        <v>0</v>
      </c>
      <c r="EA742" s="412">
        <v>0</v>
      </c>
      <c r="EB742" s="412">
        <v>0</v>
      </c>
      <c r="EC742" s="412">
        <v>0</v>
      </c>
      <c r="ED742" s="412">
        <v>0</v>
      </c>
      <c r="EE742" s="412">
        <v>0</v>
      </c>
      <c r="EF742" s="412">
        <v>0</v>
      </c>
      <c r="EG742" s="412">
        <v>0</v>
      </c>
      <c r="EH742" s="412">
        <v>0</v>
      </c>
      <c r="EI742" s="411">
        <f t="shared" si="234"/>
        <v>0</v>
      </c>
      <c r="EK742" s="411">
        <f t="shared" si="235"/>
        <v>2</v>
      </c>
      <c r="EL742" s="7">
        <f t="shared" si="236"/>
        <v>-2</v>
      </c>
    </row>
    <row r="743" spans="1:142">
      <c r="A743" s="365" t="str">
        <f t="shared" si="218"/>
        <v xml:space="preserve"> 130</v>
      </c>
      <c r="B743" s="370" t="s">
        <v>961</v>
      </c>
      <c r="C743" s="370" t="s">
        <v>1177</v>
      </c>
      <c r="D743" s="411">
        <v>0</v>
      </c>
      <c r="E743" s="411">
        <v>0</v>
      </c>
      <c r="F743" s="411">
        <v>0</v>
      </c>
      <c r="G743" s="411">
        <v>0</v>
      </c>
      <c r="H743" s="411">
        <v>0</v>
      </c>
      <c r="I743" s="411">
        <v>1</v>
      </c>
      <c r="J743" s="411">
        <v>0</v>
      </c>
      <c r="K743" s="411">
        <v>0</v>
      </c>
      <c r="L743" s="411">
        <v>0</v>
      </c>
      <c r="M743" s="411">
        <v>0</v>
      </c>
      <c r="N743" s="411">
        <v>0</v>
      </c>
      <c r="O743" s="412">
        <v>0</v>
      </c>
      <c r="P743" s="411">
        <f t="shared" si="219"/>
        <v>1</v>
      </c>
      <c r="Q743" s="411">
        <f t="shared" si="220"/>
        <v>1</v>
      </c>
      <c r="R743" s="411">
        <f t="shared" si="221"/>
        <v>0</v>
      </c>
      <c r="S743" s="411">
        <f t="shared" si="222"/>
        <v>0</v>
      </c>
      <c r="T743" s="411">
        <v>0</v>
      </c>
      <c r="U743" s="411">
        <v>0</v>
      </c>
      <c r="V743" s="411">
        <v>0</v>
      </c>
      <c r="W743" s="411">
        <v>0</v>
      </c>
      <c r="X743" s="411">
        <v>0</v>
      </c>
      <c r="Y743" s="411">
        <v>0</v>
      </c>
      <c r="Z743" s="411">
        <v>0</v>
      </c>
      <c r="AA743" s="411">
        <v>0</v>
      </c>
      <c r="AB743" s="411">
        <v>0</v>
      </c>
      <c r="AC743" s="411">
        <v>0</v>
      </c>
      <c r="AD743" s="411">
        <v>0</v>
      </c>
      <c r="AE743" s="412">
        <v>0</v>
      </c>
      <c r="AF743" s="411">
        <f t="shared" si="223"/>
        <v>0</v>
      </c>
      <c r="AG743" s="411">
        <v>0</v>
      </c>
      <c r="AH743" s="411">
        <v>0</v>
      </c>
      <c r="AI743" s="411">
        <v>0</v>
      </c>
      <c r="AJ743" s="411">
        <v>0</v>
      </c>
      <c r="AK743" s="411">
        <v>0</v>
      </c>
      <c r="AL743" s="411">
        <v>0</v>
      </c>
      <c r="AM743" s="411">
        <v>0</v>
      </c>
      <c r="AN743" s="411">
        <v>0</v>
      </c>
      <c r="AO743" s="411">
        <v>0</v>
      </c>
      <c r="AP743" s="411">
        <v>0</v>
      </c>
      <c r="AQ743" s="411">
        <v>0</v>
      </c>
      <c r="AR743" s="412">
        <v>0</v>
      </c>
      <c r="AS743" s="411">
        <f t="shared" si="224"/>
        <v>0</v>
      </c>
      <c r="AT743" s="411">
        <f t="shared" si="225"/>
        <v>0</v>
      </c>
      <c r="AU743" s="411">
        <f t="shared" si="226"/>
        <v>0</v>
      </c>
      <c r="AV743" s="411">
        <f t="shared" si="227"/>
        <v>0</v>
      </c>
      <c r="AW743" s="411">
        <v>0</v>
      </c>
      <c r="AX743" s="411">
        <v>0</v>
      </c>
      <c r="AY743" s="411">
        <v>0</v>
      </c>
      <c r="AZ743" s="411">
        <v>0</v>
      </c>
      <c r="BA743" s="411">
        <v>0</v>
      </c>
      <c r="BB743" s="411">
        <v>0</v>
      </c>
      <c r="BC743" s="411">
        <v>0</v>
      </c>
      <c r="BD743" s="411">
        <v>0</v>
      </c>
      <c r="BE743" s="411">
        <v>0</v>
      </c>
      <c r="BF743" s="411">
        <v>0</v>
      </c>
      <c r="BG743" s="411">
        <v>0</v>
      </c>
      <c r="BH743" s="412">
        <v>0</v>
      </c>
      <c r="BI743" s="411">
        <f t="shared" si="228"/>
        <v>0</v>
      </c>
      <c r="BJ743" s="411">
        <v>0</v>
      </c>
      <c r="BK743" s="411">
        <v>0</v>
      </c>
      <c r="BL743" s="411">
        <v>0</v>
      </c>
      <c r="BM743" s="411">
        <v>0</v>
      </c>
      <c r="BN743" s="411">
        <v>0</v>
      </c>
      <c r="BO743" s="411">
        <v>0</v>
      </c>
      <c r="BP743" s="411">
        <v>0</v>
      </c>
      <c r="BQ743" s="411">
        <v>0</v>
      </c>
      <c r="BR743" s="411">
        <v>0</v>
      </c>
      <c r="BS743" s="411">
        <v>0</v>
      </c>
      <c r="BT743" s="411">
        <v>0</v>
      </c>
      <c r="BU743" s="412">
        <v>0</v>
      </c>
      <c r="BV743" s="411">
        <f t="shared" si="229"/>
        <v>0</v>
      </c>
      <c r="BW743" s="411">
        <v>0</v>
      </c>
      <c r="BX743" s="411">
        <v>0</v>
      </c>
      <c r="BY743" s="411">
        <v>0</v>
      </c>
      <c r="BZ743" s="411">
        <v>0</v>
      </c>
      <c r="CA743" s="411">
        <v>0</v>
      </c>
      <c r="CB743" s="411">
        <v>0</v>
      </c>
      <c r="CC743" s="411">
        <v>0</v>
      </c>
      <c r="CD743" s="411">
        <v>0</v>
      </c>
      <c r="CE743" s="411">
        <v>0</v>
      </c>
      <c r="CF743" s="411">
        <v>0</v>
      </c>
      <c r="CG743" s="411">
        <v>0</v>
      </c>
      <c r="CH743" s="412">
        <v>0</v>
      </c>
      <c r="CI743" s="411">
        <f t="shared" si="230"/>
        <v>0</v>
      </c>
      <c r="CJ743" s="411">
        <v>0</v>
      </c>
      <c r="CK743" s="411">
        <v>0</v>
      </c>
      <c r="CL743" s="411">
        <v>0</v>
      </c>
      <c r="CM743" s="411">
        <v>0</v>
      </c>
      <c r="CN743" s="411">
        <v>0</v>
      </c>
      <c r="CO743" s="411">
        <v>0</v>
      </c>
      <c r="CP743" s="411">
        <v>0</v>
      </c>
      <c r="CQ743" s="411">
        <v>0</v>
      </c>
      <c r="CR743" s="411">
        <v>0</v>
      </c>
      <c r="CS743" s="411">
        <v>0</v>
      </c>
      <c r="CT743" s="411">
        <v>0</v>
      </c>
      <c r="CU743" s="412">
        <v>0</v>
      </c>
      <c r="CV743" s="411">
        <f t="shared" si="231"/>
        <v>0</v>
      </c>
      <c r="CW743" s="411">
        <v>0</v>
      </c>
      <c r="CX743" s="411">
        <v>0</v>
      </c>
      <c r="CY743" s="411">
        <v>0</v>
      </c>
      <c r="CZ743" s="411">
        <v>0</v>
      </c>
      <c r="DA743" s="411">
        <v>0</v>
      </c>
      <c r="DB743" s="411">
        <v>0</v>
      </c>
      <c r="DC743" s="411">
        <v>0</v>
      </c>
      <c r="DD743" s="411">
        <v>0</v>
      </c>
      <c r="DE743" s="411">
        <v>0</v>
      </c>
      <c r="DF743" s="411">
        <v>0</v>
      </c>
      <c r="DG743" s="411">
        <v>0</v>
      </c>
      <c r="DH743" s="412">
        <v>0</v>
      </c>
      <c r="DI743" s="411">
        <f t="shared" si="232"/>
        <v>0</v>
      </c>
      <c r="DJ743" s="411">
        <v>0</v>
      </c>
      <c r="DK743" s="411">
        <v>0</v>
      </c>
      <c r="DL743" s="411">
        <v>0</v>
      </c>
      <c r="DM743" s="411">
        <v>0</v>
      </c>
      <c r="DN743" s="411">
        <v>0</v>
      </c>
      <c r="DO743" s="411">
        <v>0</v>
      </c>
      <c r="DP743" s="411">
        <v>0</v>
      </c>
      <c r="DQ743" s="411">
        <v>0</v>
      </c>
      <c r="DR743" s="411">
        <v>0</v>
      </c>
      <c r="DS743" s="411">
        <v>0</v>
      </c>
      <c r="DT743" s="411">
        <v>0</v>
      </c>
      <c r="DU743" s="412">
        <v>0</v>
      </c>
      <c r="DV743" s="411">
        <f t="shared" si="233"/>
        <v>0</v>
      </c>
      <c r="DW743" s="412">
        <v>0</v>
      </c>
      <c r="DX743" s="412">
        <v>0</v>
      </c>
      <c r="DY743" s="412">
        <v>0</v>
      </c>
      <c r="DZ743" s="412">
        <v>0</v>
      </c>
      <c r="EA743" s="412">
        <v>0</v>
      </c>
      <c r="EB743" s="412">
        <v>0</v>
      </c>
      <c r="EC743" s="412">
        <v>0</v>
      </c>
      <c r="ED743" s="412">
        <v>0</v>
      </c>
      <c r="EE743" s="412">
        <v>0</v>
      </c>
      <c r="EF743" s="412">
        <v>0</v>
      </c>
      <c r="EG743" s="412">
        <v>0</v>
      </c>
      <c r="EH743" s="412">
        <v>0</v>
      </c>
      <c r="EI743" s="411">
        <f t="shared" si="234"/>
        <v>0</v>
      </c>
      <c r="EK743" s="411">
        <f t="shared" si="235"/>
        <v>1</v>
      </c>
      <c r="EL743" s="7">
        <f t="shared" si="236"/>
        <v>-1</v>
      </c>
    </row>
    <row r="744" spans="1:142">
      <c r="A744" s="365" t="str">
        <f t="shared" si="218"/>
        <v xml:space="preserve"> 130</v>
      </c>
      <c r="B744" s="370" t="s">
        <v>961</v>
      </c>
      <c r="C744" s="370" t="s">
        <v>1179</v>
      </c>
      <c r="D744" s="411">
        <v>0</v>
      </c>
      <c r="E744" s="411">
        <v>0</v>
      </c>
      <c r="F744" s="411">
        <v>0</v>
      </c>
      <c r="G744" s="411">
        <v>0</v>
      </c>
      <c r="H744" s="411">
        <v>0</v>
      </c>
      <c r="I744" s="411">
        <v>1</v>
      </c>
      <c r="J744" s="411">
        <v>0</v>
      </c>
      <c r="K744" s="411">
        <v>0</v>
      </c>
      <c r="L744" s="411">
        <v>0</v>
      </c>
      <c r="M744" s="411">
        <v>0</v>
      </c>
      <c r="N744" s="411">
        <v>0</v>
      </c>
      <c r="O744" s="412">
        <v>0</v>
      </c>
      <c r="P744" s="411">
        <f t="shared" si="219"/>
        <v>1</v>
      </c>
      <c r="Q744" s="411">
        <f t="shared" si="220"/>
        <v>1</v>
      </c>
      <c r="R744" s="411">
        <f t="shared" si="221"/>
        <v>0</v>
      </c>
      <c r="S744" s="411">
        <f t="shared" si="222"/>
        <v>0</v>
      </c>
      <c r="T744" s="411">
        <v>0</v>
      </c>
      <c r="U744" s="411">
        <v>0</v>
      </c>
      <c r="V744" s="411">
        <v>0</v>
      </c>
      <c r="W744" s="411">
        <v>0</v>
      </c>
      <c r="X744" s="411">
        <v>0</v>
      </c>
      <c r="Y744" s="411">
        <v>0</v>
      </c>
      <c r="Z744" s="411">
        <v>0</v>
      </c>
      <c r="AA744" s="411">
        <v>0</v>
      </c>
      <c r="AB744" s="411">
        <v>0</v>
      </c>
      <c r="AC744" s="411">
        <v>0</v>
      </c>
      <c r="AD744" s="411">
        <v>0</v>
      </c>
      <c r="AE744" s="412">
        <v>0</v>
      </c>
      <c r="AF744" s="411">
        <f t="shared" si="223"/>
        <v>0</v>
      </c>
      <c r="AG744" s="411">
        <v>0</v>
      </c>
      <c r="AH744" s="411">
        <v>0</v>
      </c>
      <c r="AI744" s="411">
        <v>0</v>
      </c>
      <c r="AJ744" s="411">
        <v>0</v>
      </c>
      <c r="AK744" s="411">
        <v>0</v>
      </c>
      <c r="AL744" s="411">
        <v>0</v>
      </c>
      <c r="AM744" s="411">
        <v>0</v>
      </c>
      <c r="AN744" s="411">
        <v>0</v>
      </c>
      <c r="AO744" s="411">
        <v>0</v>
      </c>
      <c r="AP744" s="411">
        <v>0</v>
      </c>
      <c r="AQ744" s="411">
        <v>0</v>
      </c>
      <c r="AR744" s="412">
        <v>0</v>
      </c>
      <c r="AS744" s="411">
        <f t="shared" si="224"/>
        <v>0</v>
      </c>
      <c r="AT744" s="411">
        <f t="shared" si="225"/>
        <v>0</v>
      </c>
      <c r="AU744" s="411">
        <f t="shared" si="226"/>
        <v>0</v>
      </c>
      <c r="AV744" s="411">
        <f t="shared" si="227"/>
        <v>0</v>
      </c>
      <c r="AW744" s="411">
        <v>0</v>
      </c>
      <c r="AX744" s="411">
        <v>0</v>
      </c>
      <c r="AY744" s="411">
        <v>0</v>
      </c>
      <c r="AZ744" s="411">
        <v>0</v>
      </c>
      <c r="BA744" s="411">
        <v>0</v>
      </c>
      <c r="BB744" s="411">
        <v>0</v>
      </c>
      <c r="BC744" s="411">
        <v>0</v>
      </c>
      <c r="BD744" s="411">
        <v>0</v>
      </c>
      <c r="BE744" s="411">
        <v>0</v>
      </c>
      <c r="BF744" s="411">
        <v>0</v>
      </c>
      <c r="BG744" s="411">
        <v>0</v>
      </c>
      <c r="BH744" s="412">
        <v>0</v>
      </c>
      <c r="BI744" s="411">
        <f t="shared" si="228"/>
        <v>0</v>
      </c>
      <c r="BJ744" s="411">
        <v>0</v>
      </c>
      <c r="BK744" s="411">
        <v>0</v>
      </c>
      <c r="BL744" s="411">
        <v>0</v>
      </c>
      <c r="BM744" s="411">
        <v>0</v>
      </c>
      <c r="BN744" s="411">
        <v>0</v>
      </c>
      <c r="BO744" s="411">
        <v>0</v>
      </c>
      <c r="BP744" s="411">
        <v>0</v>
      </c>
      <c r="BQ744" s="411">
        <v>0</v>
      </c>
      <c r="BR744" s="411">
        <v>0</v>
      </c>
      <c r="BS744" s="411">
        <v>0</v>
      </c>
      <c r="BT744" s="411">
        <v>0</v>
      </c>
      <c r="BU744" s="412">
        <v>0</v>
      </c>
      <c r="BV744" s="411">
        <f t="shared" si="229"/>
        <v>0</v>
      </c>
      <c r="BW744" s="411">
        <v>0</v>
      </c>
      <c r="BX744" s="411">
        <v>0</v>
      </c>
      <c r="BY744" s="411">
        <v>0</v>
      </c>
      <c r="BZ744" s="411">
        <v>0</v>
      </c>
      <c r="CA744" s="411">
        <v>0</v>
      </c>
      <c r="CB744" s="411">
        <v>0</v>
      </c>
      <c r="CC744" s="411">
        <v>0</v>
      </c>
      <c r="CD744" s="411">
        <v>0</v>
      </c>
      <c r="CE744" s="411">
        <v>0</v>
      </c>
      <c r="CF744" s="411">
        <v>0</v>
      </c>
      <c r="CG744" s="411">
        <v>0</v>
      </c>
      <c r="CH744" s="412">
        <v>0</v>
      </c>
      <c r="CI744" s="411">
        <f t="shared" si="230"/>
        <v>0</v>
      </c>
      <c r="CJ744" s="411">
        <v>0</v>
      </c>
      <c r="CK744" s="411">
        <v>0</v>
      </c>
      <c r="CL744" s="411">
        <v>0</v>
      </c>
      <c r="CM744" s="411">
        <v>0</v>
      </c>
      <c r="CN744" s="411">
        <v>0</v>
      </c>
      <c r="CO744" s="411">
        <v>0</v>
      </c>
      <c r="CP744" s="411">
        <v>0</v>
      </c>
      <c r="CQ744" s="411">
        <v>0</v>
      </c>
      <c r="CR744" s="411">
        <v>0</v>
      </c>
      <c r="CS744" s="411">
        <v>0</v>
      </c>
      <c r="CT744" s="411">
        <v>0</v>
      </c>
      <c r="CU744" s="412">
        <v>0</v>
      </c>
      <c r="CV744" s="411">
        <f t="shared" si="231"/>
        <v>0</v>
      </c>
      <c r="CW744" s="411">
        <v>0</v>
      </c>
      <c r="CX744" s="411">
        <v>0</v>
      </c>
      <c r="CY744" s="411">
        <v>0</v>
      </c>
      <c r="CZ744" s="411">
        <v>0</v>
      </c>
      <c r="DA744" s="411">
        <v>0</v>
      </c>
      <c r="DB744" s="411">
        <v>0</v>
      </c>
      <c r="DC744" s="411">
        <v>0</v>
      </c>
      <c r="DD744" s="411">
        <v>0</v>
      </c>
      <c r="DE744" s="411">
        <v>0</v>
      </c>
      <c r="DF744" s="411">
        <v>0</v>
      </c>
      <c r="DG744" s="411">
        <v>0</v>
      </c>
      <c r="DH744" s="412">
        <v>0</v>
      </c>
      <c r="DI744" s="411">
        <f t="shared" si="232"/>
        <v>0</v>
      </c>
      <c r="DJ744" s="411">
        <v>0</v>
      </c>
      <c r="DK744" s="411">
        <v>0</v>
      </c>
      <c r="DL744" s="411">
        <v>0</v>
      </c>
      <c r="DM744" s="411">
        <v>0</v>
      </c>
      <c r="DN744" s="411">
        <v>0</v>
      </c>
      <c r="DO744" s="411">
        <v>0</v>
      </c>
      <c r="DP744" s="411">
        <v>0</v>
      </c>
      <c r="DQ744" s="411">
        <v>0</v>
      </c>
      <c r="DR744" s="411">
        <v>0</v>
      </c>
      <c r="DS744" s="411">
        <v>0</v>
      </c>
      <c r="DT744" s="411">
        <v>0</v>
      </c>
      <c r="DU744" s="412">
        <v>0</v>
      </c>
      <c r="DV744" s="411">
        <f t="shared" si="233"/>
        <v>0</v>
      </c>
      <c r="DW744" s="412">
        <v>0</v>
      </c>
      <c r="DX744" s="412">
        <v>0</v>
      </c>
      <c r="DY744" s="412">
        <v>0</v>
      </c>
      <c r="DZ744" s="412">
        <v>0</v>
      </c>
      <c r="EA744" s="412">
        <v>0</v>
      </c>
      <c r="EB744" s="412">
        <v>0</v>
      </c>
      <c r="EC744" s="412">
        <v>0</v>
      </c>
      <c r="ED744" s="412">
        <v>0</v>
      </c>
      <c r="EE744" s="412">
        <v>0</v>
      </c>
      <c r="EF744" s="412">
        <v>0</v>
      </c>
      <c r="EG744" s="412">
        <v>0</v>
      </c>
      <c r="EH744" s="412">
        <v>0</v>
      </c>
      <c r="EI744" s="411">
        <f t="shared" si="234"/>
        <v>0</v>
      </c>
      <c r="EK744" s="411">
        <f t="shared" si="235"/>
        <v>1</v>
      </c>
      <c r="EL744" s="7">
        <f t="shared" si="236"/>
        <v>-1</v>
      </c>
    </row>
    <row r="745" spans="1:142">
      <c r="A745" s="365" t="str">
        <f t="shared" si="218"/>
        <v xml:space="preserve"> 130</v>
      </c>
      <c r="B745" s="370" t="s">
        <v>961</v>
      </c>
      <c r="C745" s="370" t="s">
        <v>1214</v>
      </c>
      <c r="D745" s="411">
        <v>2</v>
      </c>
      <c r="E745" s="411">
        <v>0</v>
      </c>
      <c r="F745" s="411">
        <v>0</v>
      </c>
      <c r="G745" s="411">
        <v>3</v>
      </c>
      <c r="H745" s="411">
        <v>0</v>
      </c>
      <c r="I745" s="411">
        <v>0</v>
      </c>
      <c r="J745" s="411">
        <v>0</v>
      </c>
      <c r="K745" s="411">
        <v>3</v>
      </c>
      <c r="L745" s="411">
        <v>0</v>
      </c>
      <c r="M745" s="411">
        <v>0</v>
      </c>
      <c r="N745" s="411">
        <v>0</v>
      </c>
      <c r="O745" s="412">
        <v>0</v>
      </c>
      <c r="P745" s="411">
        <f t="shared" si="219"/>
        <v>8</v>
      </c>
      <c r="Q745" s="411">
        <f t="shared" si="220"/>
        <v>5</v>
      </c>
      <c r="R745" s="411">
        <f t="shared" si="221"/>
        <v>3</v>
      </c>
      <c r="S745" s="411">
        <f t="shared" si="222"/>
        <v>0</v>
      </c>
      <c r="T745" s="411">
        <v>0</v>
      </c>
      <c r="U745" s="411">
        <v>0</v>
      </c>
      <c r="V745" s="411">
        <v>0</v>
      </c>
      <c r="W745" s="411">
        <v>0</v>
      </c>
      <c r="X745" s="411">
        <v>0</v>
      </c>
      <c r="Y745" s="411">
        <v>0</v>
      </c>
      <c r="Z745" s="411">
        <v>0</v>
      </c>
      <c r="AA745" s="411">
        <v>0</v>
      </c>
      <c r="AB745" s="411">
        <v>0</v>
      </c>
      <c r="AC745" s="411">
        <v>0</v>
      </c>
      <c r="AD745" s="411">
        <v>0</v>
      </c>
      <c r="AE745" s="412">
        <v>0</v>
      </c>
      <c r="AF745" s="411">
        <f t="shared" si="223"/>
        <v>0</v>
      </c>
      <c r="AG745" s="411">
        <v>0</v>
      </c>
      <c r="AH745" s="411">
        <v>0</v>
      </c>
      <c r="AI745" s="411">
        <v>0</v>
      </c>
      <c r="AJ745" s="411">
        <v>0</v>
      </c>
      <c r="AK745" s="411">
        <v>0</v>
      </c>
      <c r="AL745" s="411">
        <v>0</v>
      </c>
      <c r="AM745" s="411">
        <v>0</v>
      </c>
      <c r="AN745" s="411">
        <v>0</v>
      </c>
      <c r="AO745" s="411">
        <v>0</v>
      </c>
      <c r="AP745" s="411">
        <v>0</v>
      </c>
      <c r="AQ745" s="411">
        <v>0</v>
      </c>
      <c r="AR745" s="412">
        <v>0</v>
      </c>
      <c r="AS745" s="411">
        <f t="shared" si="224"/>
        <v>0</v>
      </c>
      <c r="AT745" s="411">
        <f t="shared" si="225"/>
        <v>0</v>
      </c>
      <c r="AU745" s="411">
        <f t="shared" si="226"/>
        <v>0</v>
      </c>
      <c r="AV745" s="411">
        <f t="shared" si="227"/>
        <v>0</v>
      </c>
      <c r="AW745" s="411">
        <v>0</v>
      </c>
      <c r="AX745" s="411">
        <v>0</v>
      </c>
      <c r="AY745" s="411">
        <v>0</v>
      </c>
      <c r="AZ745" s="411">
        <v>0</v>
      </c>
      <c r="BA745" s="411">
        <v>0</v>
      </c>
      <c r="BB745" s="411">
        <v>0</v>
      </c>
      <c r="BC745" s="411">
        <v>0</v>
      </c>
      <c r="BD745" s="411">
        <v>0</v>
      </c>
      <c r="BE745" s="411">
        <v>0</v>
      </c>
      <c r="BF745" s="411">
        <v>0</v>
      </c>
      <c r="BG745" s="411">
        <v>0</v>
      </c>
      <c r="BH745" s="412">
        <v>0</v>
      </c>
      <c r="BI745" s="411">
        <f t="shared" si="228"/>
        <v>0</v>
      </c>
      <c r="BJ745" s="411">
        <v>0</v>
      </c>
      <c r="BK745" s="411">
        <v>0</v>
      </c>
      <c r="BL745" s="411">
        <v>0</v>
      </c>
      <c r="BM745" s="411">
        <v>0</v>
      </c>
      <c r="BN745" s="411">
        <v>0</v>
      </c>
      <c r="BO745" s="411">
        <v>0</v>
      </c>
      <c r="BP745" s="411">
        <v>0</v>
      </c>
      <c r="BQ745" s="411">
        <v>0</v>
      </c>
      <c r="BR745" s="411">
        <v>0</v>
      </c>
      <c r="BS745" s="411">
        <v>0</v>
      </c>
      <c r="BT745" s="411">
        <v>0</v>
      </c>
      <c r="BU745" s="412">
        <v>0</v>
      </c>
      <c r="BV745" s="411">
        <f t="shared" si="229"/>
        <v>0</v>
      </c>
      <c r="BW745" s="411">
        <v>0</v>
      </c>
      <c r="BX745" s="411">
        <v>0</v>
      </c>
      <c r="BY745" s="411">
        <v>0</v>
      </c>
      <c r="BZ745" s="411">
        <v>0</v>
      </c>
      <c r="CA745" s="411">
        <v>0</v>
      </c>
      <c r="CB745" s="411">
        <v>0</v>
      </c>
      <c r="CC745" s="411">
        <v>0</v>
      </c>
      <c r="CD745" s="411">
        <v>0</v>
      </c>
      <c r="CE745" s="411">
        <v>0</v>
      </c>
      <c r="CF745" s="411">
        <v>0</v>
      </c>
      <c r="CG745" s="411">
        <v>0</v>
      </c>
      <c r="CH745" s="412">
        <v>0</v>
      </c>
      <c r="CI745" s="411">
        <f t="shared" si="230"/>
        <v>0</v>
      </c>
      <c r="CJ745" s="411">
        <v>0</v>
      </c>
      <c r="CK745" s="411">
        <v>0</v>
      </c>
      <c r="CL745" s="411">
        <v>0</v>
      </c>
      <c r="CM745" s="411">
        <v>0</v>
      </c>
      <c r="CN745" s="411">
        <v>0</v>
      </c>
      <c r="CO745" s="411">
        <v>0</v>
      </c>
      <c r="CP745" s="411">
        <v>0</v>
      </c>
      <c r="CQ745" s="411">
        <v>0</v>
      </c>
      <c r="CR745" s="411">
        <v>0</v>
      </c>
      <c r="CS745" s="411">
        <v>0</v>
      </c>
      <c r="CT745" s="411">
        <v>0</v>
      </c>
      <c r="CU745" s="412">
        <v>0</v>
      </c>
      <c r="CV745" s="411">
        <f t="shared" si="231"/>
        <v>0</v>
      </c>
      <c r="CW745" s="411">
        <v>0</v>
      </c>
      <c r="CX745" s="411">
        <v>0</v>
      </c>
      <c r="CY745" s="411">
        <v>0</v>
      </c>
      <c r="CZ745" s="411">
        <v>0</v>
      </c>
      <c r="DA745" s="411">
        <v>0</v>
      </c>
      <c r="DB745" s="411">
        <v>0</v>
      </c>
      <c r="DC745" s="411">
        <v>0</v>
      </c>
      <c r="DD745" s="411">
        <v>0</v>
      </c>
      <c r="DE745" s="411">
        <v>0</v>
      </c>
      <c r="DF745" s="411">
        <v>0</v>
      </c>
      <c r="DG745" s="411">
        <v>0</v>
      </c>
      <c r="DH745" s="412">
        <v>0</v>
      </c>
      <c r="DI745" s="411">
        <f t="shared" si="232"/>
        <v>0</v>
      </c>
      <c r="DJ745" s="411">
        <v>0</v>
      </c>
      <c r="DK745" s="411">
        <v>0</v>
      </c>
      <c r="DL745" s="411">
        <v>0</v>
      </c>
      <c r="DM745" s="411">
        <v>0</v>
      </c>
      <c r="DN745" s="411">
        <v>0</v>
      </c>
      <c r="DO745" s="411">
        <v>0</v>
      </c>
      <c r="DP745" s="411">
        <v>0</v>
      </c>
      <c r="DQ745" s="411">
        <v>0</v>
      </c>
      <c r="DR745" s="411">
        <v>0</v>
      </c>
      <c r="DS745" s="411">
        <v>0</v>
      </c>
      <c r="DT745" s="411">
        <v>0</v>
      </c>
      <c r="DU745" s="412">
        <v>0</v>
      </c>
      <c r="DV745" s="411">
        <f t="shared" si="233"/>
        <v>0</v>
      </c>
      <c r="DW745" s="412">
        <v>0</v>
      </c>
      <c r="DX745" s="412">
        <v>0</v>
      </c>
      <c r="DY745" s="412">
        <v>0</v>
      </c>
      <c r="DZ745" s="412">
        <v>0</v>
      </c>
      <c r="EA745" s="412">
        <v>0</v>
      </c>
      <c r="EB745" s="412">
        <v>0</v>
      </c>
      <c r="EC745" s="412">
        <v>0</v>
      </c>
      <c r="ED745" s="412">
        <v>0</v>
      </c>
      <c r="EE745" s="412">
        <v>0</v>
      </c>
      <c r="EF745" s="412">
        <v>0</v>
      </c>
      <c r="EG745" s="412">
        <v>0</v>
      </c>
      <c r="EH745" s="412">
        <v>0</v>
      </c>
      <c r="EI745" s="411">
        <f t="shared" si="234"/>
        <v>0</v>
      </c>
      <c r="EK745" s="411">
        <f t="shared" si="235"/>
        <v>8</v>
      </c>
      <c r="EL745" s="7">
        <f t="shared" si="236"/>
        <v>-8</v>
      </c>
    </row>
    <row r="746" spans="1:142">
      <c r="A746" s="365" t="str">
        <f t="shared" si="218"/>
        <v xml:space="preserve"> 130</v>
      </c>
      <c r="B746" s="370" t="s">
        <v>961</v>
      </c>
      <c r="C746" s="370" t="s">
        <v>1216</v>
      </c>
      <c r="D746" s="411">
        <v>22</v>
      </c>
      <c r="E746" s="411">
        <v>22</v>
      </c>
      <c r="F746" s="411">
        <v>22</v>
      </c>
      <c r="G746" s="411">
        <v>22</v>
      </c>
      <c r="H746" s="411">
        <v>22</v>
      </c>
      <c r="I746" s="411">
        <v>23</v>
      </c>
      <c r="J746" s="411">
        <v>22</v>
      </c>
      <c r="K746" s="411">
        <v>22</v>
      </c>
      <c r="L746" s="411">
        <v>22</v>
      </c>
      <c r="M746" s="411">
        <v>22</v>
      </c>
      <c r="N746" s="411">
        <v>24</v>
      </c>
      <c r="O746" s="412">
        <v>24</v>
      </c>
      <c r="P746" s="411">
        <f t="shared" si="219"/>
        <v>269</v>
      </c>
      <c r="Q746" s="411">
        <f t="shared" si="220"/>
        <v>154.29032258064515</v>
      </c>
      <c r="R746" s="411">
        <f t="shared" si="221"/>
        <v>38.640711902113459</v>
      </c>
      <c r="S746" s="411">
        <f t="shared" si="222"/>
        <v>76.068965517241381</v>
      </c>
      <c r="T746" s="411">
        <v>0</v>
      </c>
      <c r="U746" s="411">
        <v>0</v>
      </c>
      <c r="V746" s="411">
        <v>0</v>
      </c>
      <c r="W746" s="411">
        <v>0</v>
      </c>
      <c r="X746" s="411">
        <v>0</v>
      </c>
      <c r="Y746" s="411">
        <v>0</v>
      </c>
      <c r="Z746" s="411">
        <v>0</v>
      </c>
      <c r="AA746" s="411">
        <v>0</v>
      </c>
      <c r="AB746" s="411">
        <v>0</v>
      </c>
      <c r="AC746" s="411">
        <v>0</v>
      </c>
      <c r="AD746" s="411">
        <v>0</v>
      </c>
      <c r="AE746" s="412">
        <v>0</v>
      </c>
      <c r="AF746" s="411">
        <f t="shared" si="223"/>
        <v>0</v>
      </c>
      <c r="AG746" s="411">
        <v>0</v>
      </c>
      <c r="AH746" s="411">
        <v>0</v>
      </c>
      <c r="AI746" s="411">
        <v>0</v>
      </c>
      <c r="AJ746" s="411">
        <v>0</v>
      </c>
      <c r="AK746" s="411">
        <v>0</v>
      </c>
      <c r="AL746" s="411">
        <v>0</v>
      </c>
      <c r="AM746" s="411">
        <v>0</v>
      </c>
      <c r="AN746" s="411">
        <v>0</v>
      </c>
      <c r="AO746" s="411">
        <v>0</v>
      </c>
      <c r="AP746" s="411">
        <v>0</v>
      </c>
      <c r="AQ746" s="411">
        <v>0</v>
      </c>
      <c r="AR746" s="412">
        <v>0</v>
      </c>
      <c r="AS746" s="411">
        <f t="shared" si="224"/>
        <v>0</v>
      </c>
      <c r="AT746" s="411">
        <f t="shared" si="225"/>
        <v>0</v>
      </c>
      <c r="AU746" s="411">
        <f t="shared" si="226"/>
        <v>0</v>
      </c>
      <c r="AV746" s="411">
        <f t="shared" si="227"/>
        <v>0</v>
      </c>
      <c r="AW746" s="411">
        <v>0</v>
      </c>
      <c r="AX746" s="411">
        <v>0</v>
      </c>
      <c r="AY746" s="411">
        <v>0</v>
      </c>
      <c r="AZ746" s="411">
        <v>0</v>
      </c>
      <c r="BA746" s="411">
        <v>0</v>
      </c>
      <c r="BB746" s="411">
        <v>0</v>
      </c>
      <c r="BC746" s="411">
        <v>0</v>
      </c>
      <c r="BD746" s="411">
        <v>0</v>
      </c>
      <c r="BE746" s="411">
        <v>0</v>
      </c>
      <c r="BF746" s="411">
        <v>0</v>
      </c>
      <c r="BG746" s="411">
        <v>0</v>
      </c>
      <c r="BH746" s="412">
        <v>0</v>
      </c>
      <c r="BI746" s="411">
        <f t="shared" si="228"/>
        <v>0</v>
      </c>
      <c r="BJ746" s="411">
        <v>0</v>
      </c>
      <c r="BK746" s="411">
        <v>0</v>
      </c>
      <c r="BL746" s="411">
        <v>0</v>
      </c>
      <c r="BM746" s="411">
        <v>0</v>
      </c>
      <c r="BN746" s="411">
        <v>0</v>
      </c>
      <c r="BO746" s="411">
        <v>0</v>
      </c>
      <c r="BP746" s="411">
        <v>0</v>
      </c>
      <c r="BQ746" s="411">
        <v>0</v>
      </c>
      <c r="BR746" s="411">
        <v>0</v>
      </c>
      <c r="BS746" s="411">
        <v>0</v>
      </c>
      <c r="BT746" s="411">
        <v>0</v>
      </c>
      <c r="BU746" s="412">
        <v>0</v>
      </c>
      <c r="BV746" s="411">
        <f t="shared" si="229"/>
        <v>0</v>
      </c>
      <c r="BW746" s="411">
        <v>0</v>
      </c>
      <c r="BX746" s="411">
        <v>0</v>
      </c>
      <c r="BY746" s="411">
        <v>0</v>
      </c>
      <c r="BZ746" s="411">
        <v>0</v>
      </c>
      <c r="CA746" s="411">
        <v>0</v>
      </c>
      <c r="CB746" s="411">
        <v>0</v>
      </c>
      <c r="CC746" s="411">
        <v>0</v>
      </c>
      <c r="CD746" s="411">
        <v>0</v>
      </c>
      <c r="CE746" s="411">
        <v>0</v>
      </c>
      <c r="CF746" s="411">
        <v>0</v>
      </c>
      <c r="CG746" s="411">
        <v>0</v>
      </c>
      <c r="CH746" s="412">
        <v>0</v>
      </c>
      <c r="CI746" s="411">
        <f t="shared" si="230"/>
        <v>0</v>
      </c>
      <c r="CJ746" s="411">
        <v>0</v>
      </c>
      <c r="CK746" s="411">
        <v>0</v>
      </c>
      <c r="CL746" s="411">
        <v>0</v>
      </c>
      <c r="CM746" s="411">
        <v>0</v>
      </c>
      <c r="CN746" s="411">
        <v>0</v>
      </c>
      <c r="CO746" s="411">
        <v>0</v>
      </c>
      <c r="CP746" s="411">
        <v>0</v>
      </c>
      <c r="CQ746" s="411">
        <v>0</v>
      </c>
      <c r="CR746" s="411">
        <v>0</v>
      </c>
      <c r="CS746" s="411">
        <v>0</v>
      </c>
      <c r="CT746" s="411">
        <v>0</v>
      </c>
      <c r="CU746" s="412">
        <v>0</v>
      </c>
      <c r="CV746" s="411">
        <f t="shared" si="231"/>
        <v>0</v>
      </c>
      <c r="CW746" s="411">
        <v>0</v>
      </c>
      <c r="CX746" s="411">
        <v>0</v>
      </c>
      <c r="CY746" s="411">
        <v>0</v>
      </c>
      <c r="CZ746" s="411">
        <v>0</v>
      </c>
      <c r="DA746" s="411">
        <v>0</v>
      </c>
      <c r="DB746" s="411">
        <v>0</v>
      </c>
      <c r="DC746" s="411">
        <v>0</v>
      </c>
      <c r="DD746" s="411">
        <v>0</v>
      </c>
      <c r="DE746" s="411">
        <v>0</v>
      </c>
      <c r="DF746" s="411">
        <v>0</v>
      </c>
      <c r="DG746" s="411">
        <v>0</v>
      </c>
      <c r="DH746" s="412">
        <v>0</v>
      </c>
      <c r="DI746" s="411">
        <f t="shared" si="232"/>
        <v>0</v>
      </c>
      <c r="DJ746" s="411">
        <v>0</v>
      </c>
      <c r="DK746" s="411">
        <v>0</v>
      </c>
      <c r="DL746" s="411">
        <v>0</v>
      </c>
      <c r="DM746" s="411">
        <v>0</v>
      </c>
      <c r="DN746" s="411">
        <v>0</v>
      </c>
      <c r="DO746" s="411">
        <v>0</v>
      </c>
      <c r="DP746" s="411">
        <v>0</v>
      </c>
      <c r="DQ746" s="411">
        <v>0</v>
      </c>
      <c r="DR746" s="411">
        <v>0</v>
      </c>
      <c r="DS746" s="411">
        <v>0</v>
      </c>
      <c r="DT746" s="411">
        <v>0</v>
      </c>
      <c r="DU746" s="412">
        <v>0</v>
      </c>
      <c r="DV746" s="411">
        <f t="shared" si="233"/>
        <v>0</v>
      </c>
      <c r="DW746" s="412">
        <v>0</v>
      </c>
      <c r="DX746" s="412">
        <v>0</v>
      </c>
      <c r="DY746" s="412">
        <v>0</v>
      </c>
      <c r="DZ746" s="412">
        <v>0</v>
      </c>
      <c r="EA746" s="412">
        <v>0</v>
      </c>
      <c r="EB746" s="412">
        <v>0</v>
      </c>
      <c r="EC746" s="412">
        <v>0</v>
      </c>
      <c r="ED746" s="412">
        <v>0</v>
      </c>
      <c r="EE746" s="412">
        <v>0</v>
      </c>
      <c r="EF746" s="412">
        <v>0</v>
      </c>
      <c r="EG746" s="412">
        <v>0</v>
      </c>
      <c r="EH746" s="412">
        <v>0</v>
      </c>
      <c r="EI746" s="411">
        <f t="shared" si="234"/>
        <v>0</v>
      </c>
      <c r="EK746" s="411">
        <f t="shared" si="235"/>
        <v>269</v>
      </c>
      <c r="EL746" s="7">
        <f t="shared" si="236"/>
        <v>-269</v>
      </c>
    </row>
    <row r="747" spans="1:142">
      <c r="A747" s="365" t="str">
        <f t="shared" si="218"/>
        <v xml:space="preserve"> 130</v>
      </c>
      <c r="B747" s="370" t="s">
        <v>961</v>
      </c>
      <c r="C747" s="370" t="s">
        <v>1187</v>
      </c>
      <c r="D747" s="411">
        <v>22</v>
      </c>
      <c r="E747" s="411">
        <v>22</v>
      </c>
      <c r="F747" s="411">
        <v>22</v>
      </c>
      <c r="G747" s="411">
        <v>22</v>
      </c>
      <c r="H747" s="411">
        <v>22</v>
      </c>
      <c r="I747" s="411">
        <v>22</v>
      </c>
      <c r="J747" s="411">
        <v>22</v>
      </c>
      <c r="K747" s="411">
        <v>22</v>
      </c>
      <c r="L747" s="411">
        <v>22</v>
      </c>
      <c r="M747" s="411">
        <v>22</v>
      </c>
      <c r="N747" s="411">
        <v>22</v>
      </c>
      <c r="O747" s="412">
        <v>24</v>
      </c>
      <c r="P747" s="411">
        <f t="shared" si="219"/>
        <v>266</v>
      </c>
      <c r="Q747" s="411">
        <f t="shared" si="220"/>
        <v>153.29032258064515</v>
      </c>
      <c r="R747" s="411">
        <f t="shared" si="221"/>
        <v>38.640711902113459</v>
      </c>
      <c r="S747" s="411">
        <f t="shared" si="222"/>
        <v>74.068965517241381</v>
      </c>
      <c r="T747" s="411">
        <v>0</v>
      </c>
      <c r="U747" s="411">
        <v>0</v>
      </c>
      <c r="V747" s="411">
        <v>0</v>
      </c>
      <c r="W747" s="411">
        <v>0</v>
      </c>
      <c r="X747" s="411">
        <v>0</v>
      </c>
      <c r="Y747" s="411">
        <v>0</v>
      </c>
      <c r="Z747" s="411">
        <v>0</v>
      </c>
      <c r="AA747" s="411">
        <v>0</v>
      </c>
      <c r="AB747" s="411">
        <v>0</v>
      </c>
      <c r="AC747" s="411">
        <v>0</v>
      </c>
      <c r="AD747" s="411">
        <v>0</v>
      </c>
      <c r="AE747" s="412">
        <v>0</v>
      </c>
      <c r="AF747" s="411">
        <f t="shared" si="223"/>
        <v>0</v>
      </c>
      <c r="AG747" s="411">
        <v>0</v>
      </c>
      <c r="AH747" s="411">
        <v>0</v>
      </c>
      <c r="AI747" s="411">
        <v>0</v>
      </c>
      <c r="AJ747" s="411">
        <v>0</v>
      </c>
      <c r="AK747" s="411">
        <v>0</v>
      </c>
      <c r="AL747" s="411">
        <v>0</v>
      </c>
      <c r="AM747" s="411">
        <v>0</v>
      </c>
      <c r="AN747" s="411">
        <v>0</v>
      </c>
      <c r="AO747" s="411">
        <v>0</v>
      </c>
      <c r="AP747" s="411">
        <v>0</v>
      </c>
      <c r="AQ747" s="411">
        <v>0</v>
      </c>
      <c r="AR747" s="412">
        <v>0</v>
      </c>
      <c r="AS747" s="411">
        <f t="shared" si="224"/>
        <v>0</v>
      </c>
      <c r="AT747" s="411">
        <f t="shared" si="225"/>
        <v>0</v>
      </c>
      <c r="AU747" s="411">
        <f t="shared" si="226"/>
        <v>0</v>
      </c>
      <c r="AV747" s="411">
        <f t="shared" si="227"/>
        <v>0</v>
      </c>
      <c r="AW747" s="411">
        <v>0</v>
      </c>
      <c r="AX747" s="411">
        <v>0</v>
      </c>
      <c r="AY747" s="411">
        <v>0</v>
      </c>
      <c r="AZ747" s="411">
        <v>0</v>
      </c>
      <c r="BA747" s="411">
        <v>0</v>
      </c>
      <c r="BB747" s="411">
        <v>0</v>
      </c>
      <c r="BC747" s="411">
        <v>0</v>
      </c>
      <c r="BD747" s="411">
        <v>0</v>
      </c>
      <c r="BE747" s="411">
        <v>0</v>
      </c>
      <c r="BF747" s="411">
        <v>0</v>
      </c>
      <c r="BG747" s="411">
        <v>0</v>
      </c>
      <c r="BH747" s="412">
        <v>0</v>
      </c>
      <c r="BI747" s="411">
        <f t="shared" si="228"/>
        <v>0</v>
      </c>
      <c r="BJ747" s="411">
        <v>0</v>
      </c>
      <c r="BK747" s="411">
        <v>0</v>
      </c>
      <c r="BL747" s="411">
        <v>0</v>
      </c>
      <c r="BM747" s="411">
        <v>0</v>
      </c>
      <c r="BN747" s="411">
        <v>0</v>
      </c>
      <c r="BO747" s="411">
        <v>0</v>
      </c>
      <c r="BP747" s="411">
        <v>0</v>
      </c>
      <c r="BQ747" s="411">
        <v>0</v>
      </c>
      <c r="BR747" s="411">
        <v>0</v>
      </c>
      <c r="BS747" s="411">
        <v>0</v>
      </c>
      <c r="BT747" s="411">
        <v>0</v>
      </c>
      <c r="BU747" s="412">
        <v>0</v>
      </c>
      <c r="BV747" s="411">
        <f t="shared" si="229"/>
        <v>0</v>
      </c>
      <c r="BW747" s="411">
        <v>0</v>
      </c>
      <c r="BX747" s="411">
        <v>0</v>
      </c>
      <c r="BY747" s="411">
        <v>0</v>
      </c>
      <c r="BZ747" s="411">
        <v>0</v>
      </c>
      <c r="CA747" s="411">
        <v>0</v>
      </c>
      <c r="CB747" s="411">
        <v>0</v>
      </c>
      <c r="CC747" s="411">
        <v>0</v>
      </c>
      <c r="CD747" s="411">
        <v>0</v>
      </c>
      <c r="CE747" s="411">
        <v>0</v>
      </c>
      <c r="CF747" s="411">
        <v>0</v>
      </c>
      <c r="CG747" s="411">
        <v>0</v>
      </c>
      <c r="CH747" s="412">
        <v>0</v>
      </c>
      <c r="CI747" s="411">
        <f t="shared" si="230"/>
        <v>0</v>
      </c>
      <c r="CJ747" s="411">
        <v>0</v>
      </c>
      <c r="CK747" s="411">
        <v>0</v>
      </c>
      <c r="CL747" s="411">
        <v>0</v>
      </c>
      <c r="CM747" s="411">
        <v>0</v>
      </c>
      <c r="CN747" s="411">
        <v>0</v>
      </c>
      <c r="CO747" s="411">
        <v>0</v>
      </c>
      <c r="CP747" s="411">
        <v>0</v>
      </c>
      <c r="CQ747" s="411">
        <v>0</v>
      </c>
      <c r="CR747" s="411">
        <v>0</v>
      </c>
      <c r="CS747" s="411">
        <v>0</v>
      </c>
      <c r="CT747" s="411">
        <v>0</v>
      </c>
      <c r="CU747" s="412">
        <v>0</v>
      </c>
      <c r="CV747" s="411">
        <f t="shared" si="231"/>
        <v>0</v>
      </c>
      <c r="CW747" s="411">
        <v>0</v>
      </c>
      <c r="CX747" s="411">
        <v>0</v>
      </c>
      <c r="CY747" s="411">
        <v>0</v>
      </c>
      <c r="CZ747" s="411">
        <v>0</v>
      </c>
      <c r="DA747" s="411">
        <v>0</v>
      </c>
      <c r="DB747" s="411">
        <v>0</v>
      </c>
      <c r="DC747" s="411">
        <v>0</v>
      </c>
      <c r="DD747" s="411">
        <v>0</v>
      </c>
      <c r="DE747" s="411">
        <v>0</v>
      </c>
      <c r="DF747" s="411">
        <v>0</v>
      </c>
      <c r="DG747" s="411">
        <v>0</v>
      </c>
      <c r="DH747" s="412">
        <v>0</v>
      </c>
      <c r="DI747" s="411">
        <f t="shared" si="232"/>
        <v>0</v>
      </c>
      <c r="DJ747" s="411">
        <v>0</v>
      </c>
      <c r="DK747" s="411">
        <v>0</v>
      </c>
      <c r="DL747" s="411">
        <v>0</v>
      </c>
      <c r="DM747" s="411">
        <v>0</v>
      </c>
      <c r="DN747" s="411">
        <v>0</v>
      </c>
      <c r="DO747" s="411">
        <v>0</v>
      </c>
      <c r="DP747" s="411">
        <v>0</v>
      </c>
      <c r="DQ747" s="411">
        <v>0</v>
      </c>
      <c r="DR747" s="411">
        <v>0</v>
      </c>
      <c r="DS747" s="411">
        <v>0</v>
      </c>
      <c r="DT747" s="411">
        <v>0</v>
      </c>
      <c r="DU747" s="412">
        <v>0</v>
      </c>
      <c r="DV747" s="411">
        <f t="shared" si="233"/>
        <v>0</v>
      </c>
      <c r="DW747" s="412">
        <v>0</v>
      </c>
      <c r="DX747" s="412">
        <v>0</v>
      </c>
      <c r="DY747" s="412">
        <v>0</v>
      </c>
      <c r="DZ747" s="412">
        <v>0</v>
      </c>
      <c r="EA747" s="412">
        <v>0</v>
      </c>
      <c r="EB747" s="412">
        <v>0</v>
      </c>
      <c r="EC747" s="412">
        <v>0</v>
      </c>
      <c r="ED747" s="412">
        <v>0</v>
      </c>
      <c r="EE747" s="412">
        <v>0</v>
      </c>
      <c r="EF747" s="412">
        <v>0</v>
      </c>
      <c r="EG747" s="412">
        <v>0</v>
      </c>
      <c r="EH747" s="412">
        <v>0</v>
      </c>
      <c r="EI747" s="411">
        <f t="shared" si="234"/>
        <v>0</v>
      </c>
      <c r="EK747" s="411">
        <f t="shared" si="235"/>
        <v>266</v>
      </c>
      <c r="EL747" s="7">
        <f t="shared" si="236"/>
        <v>-266</v>
      </c>
    </row>
    <row r="748" spans="1:142">
      <c r="A748" s="365" t="str">
        <f t="shared" si="218"/>
        <v xml:space="preserve"> 131</v>
      </c>
      <c r="B748" s="370" t="s">
        <v>962</v>
      </c>
      <c r="C748" s="370" t="s">
        <v>1167</v>
      </c>
      <c r="D748" s="411">
        <v>35</v>
      </c>
      <c r="E748" s="411">
        <v>34</v>
      </c>
      <c r="F748" s="411">
        <v>32</v>
      </c>
      <c r="G748" s="411">
        <v>32</v>
      </c>
      <c r="H748" s="411">
        <v>32</v>
      </c>
      <c r="I748" s="411">
        <v>32</v>
      </c>
      <c r="J748" s="411">
        <v>32</v>
      </c>
      <c r="K748" s="411">
        <v>31</v>
      </c>
      <c r="L748" s="411">
        <v>31</v>
      </c>
      <c r="M748" s="411">
        <v>31</v>
      </c>
      <c r="N748" s="411">
        <v>31</v>
      </c>
      <c r="O748" s="412">
        <v>31</v>
      </c>
      <c r="P748" s="411">
        <f t="shared" si="219"/>
        <v>384</v>
      </c>
      <c r="Q748" s="411">
        <f t="shared" si="220"/>
        <v>227.96774193548387</v>
      </c>
      <c r="R748" s="411">
        <f t="shared" si="221"/>
        <v>54.480533926585096</v>
      </c>
      <c r="S748" s="411">
        <f t="shared" si="222"/>
        <v>101.55172413793103</v>
      </c>
      <c r="T748" s="411">
        <v>-1.0000000000000031</v>
      </c>
      <c r="U748" s="411">
        <v>1</v>
      </c>
      <c r="V748" s="411">
        <v>0</v>
      </c>
      <c r="W748" s="411">
        <v>0</v>
      </c>
      <c r="X748" s="411">
        <v>0</v>
      </c>
      <c r="Y748" s="411">
        <v>0</v>
      </c>
      <c r="Z748" s="411">
        <v>1</v>
      </c>
      <c r="AA748" s="411">
        <v>0</v>
      </c>
      <c r="AB748" s="411">
        <v>0</v>
      </c>
      <c r="AC748" s="411">
        <v>0</v>
      </c>
      <c r="AD748" s="411">
        <v>0</v>
      </c>
      <c r="AE748" s="412">
        <v>0</v>
      </c>
      <c r="AF748" s="411">
        <f t="shared" si="223"/>
        <v>0.99999999999999689</v>
      </c>
      <c r="AG748" s="411">
        <v>34</v>
      </c>
      <c r="AH748" s="411">
        <v>35</v>
      </c>
      <c r="AI748" s="411">
        <v>32</v>
      </c>
      <c r="AJ748" s="411">
        <v>32</v>
      </c>
      <c r="AK748" s="411">
        <v>32</v>
      </c>
      <c r="AL748" s="411">
        <v>32</v>
      </c>
      <c r="AM748" s="411">
        <v>33</v>
      </c>
      <c r="AN748" s="411">
        <v>31</v>
      </c>
      <c r="AO748" s="411">
        <v>31</v>
      </c>
      <c r="AP748" s="411">
        <v>31</v>
      </c>
      <c r="AQ748" s="411">
        <v>31</v>
      </c>
      <c r="AR748" s="412">
        <v>31</v>
      </c>
      <c r="AS748" s="411">
        <f t="shared" si="224"/>
        <v>385</v>
      </c>
      <c r="AT748" s="411">
        <f t="shared" si="225"/>
        <v>228.93548387096774</v>
      </c>
      <c r="AU748" s="411">
        <f t="shared" si="226"/>
        <v>54.512791991101224</v>
      </c>
      <c r="AV748" s="411">
        <f t="shared" si="227"/>
        <v>101.55172413793103</v>
      </c>
      <c r="AW748" s="411">
        <v>0</v>
      </c>
      <c r="AX748" s="411">
        <v>0</v>
      </c>
      <c r="AY748" s="411">
        <v>0</v>
      </c>
      <c r="AZ748" s="411">
        <v>0</v>
      </c>
      <c r="BA748" s="411">
        <v>0</v>
      </c>
      <c r="BB748" s="411">
        <v>0</v>
      </c>
      <c r="BC748" s="411">
        <v>0</v>
      </c>
      <c r="BD748" s="411">
        <v>0</v>
      </c>
      <c r="BE748" s="411">
        <v>0</v>
      </c>
      <c r="BF748" s="411">
        <v>0</v>
      </c>
      <c r="BG748" s="411">
        <v>0</v>
      </c>
      <c r="BH748" s="412">
        <v>0</v>
      </c>
      <c r="BI748" s="411">
        <f t="shared" si="228"/>
        <v>0</v>
      </c>
      <c r="BJ748" s="411">
        <v>34</v>
      </c>
      <c r="BK748" s="411">
        <v>35</v>
      </c>
      <c r="BL748" s="411">
        <v>32</v>
      </c>
      <c r="BM748" s="411">
        <v>32</v>
      </c>
      <c r="BN748" s="411">
        <v>32</v>
      </c>
      <c r="BO748" s="411">
        <v>32</v>
      </c>
      <c r="BP748" s="411">
        <v>33</v>
      </c>
      <c r="BQ748" s="411">
        <v>31</v>
      </c>
      <c r="BR748" s="411">
        <v>31</v>
      </c>
      <c r="BS748" s="411">
        <v>31</v>
      </c>
      <c r="BT748" s="411">
        <v>31</v>
      </c>
      <c r="BU748" s="412">
        <v>31</v>
      </c>
      <c r="BV748" s="411">
        <f t="shared" si="229"/>
        <v>385</v>
      </c>
      <c r="BW748" s="411">
        <v>0</v>
      </c>
      <c r="BX748" s="411">
        <v>0</v>
      </c>
      <c r="BY748" s="411">
        <v>0</v>
      </c>
      <c r="BZ748" s="411">
        <v>0</v>
      </c>
      <c r="CA748" s="411">
        <v>0</v>
      </c>
      <c r="CB748" s="411">
        <v>0</v>
      </c>
      <c r="CC748" s="411">
        <v>0</v>
      </c>
      <c r="CD748" s="411">
        <v>0</v>
      </c>
      <c r="CE748" s="411">
        <v>0</v>
      </c>
      <c r="CF748" s="411">
        <v>0</v>
      </c>
      <c r="CG748" s="411">
        <v>0</v>
      </c>
      <c r="CH748" s="412">
        <v>0</v>
      </c>
      <c r="CI748" s="411">
        <f t="shared" si="230"/>
        <v>0</v>
      </c>
      <c r="CJ748" s="411">
        <v>34</v>
      </c>
      <c r="CK748" s="411">
        <v>35</v>
      </c>
      <c r="CL748" s="411">
        <v>32</v>
      </c>
      <c r="CM748" s="411">
        <v>32</v>
      </c>
      <c r="CN748" s="411">
        <v>32</v>
      </c>
      <c r="CO748" s="411">
        <v>32</v>
      </c>
      <c r="CP748" s="411">
        <v>33</v>
      </c>
      <c r="CQ748" s="411">
        <v>31</v>
      </c>
      <c r="CR748" s="411">
        <v>31</v>
      </c>
      <c r="CS748" s="411">
        <v>31</v>
      </c>
      <c r="CT748" s="411">
        <v>31</v>
      </c>
      <c r="CU748" s="412">
        <v>31</v>
      </c>
      <c r="CV748" s="411">
        <f t="shared" si="231"/>
        <v>385</v>
      </c>
      <c r="CW748" s="411">
        <v>-2.9999999999999987</v>
      </c>
      <c r="CX748" s="411">
        <v>-3.9999999999999982</v>
      </c>
      <c r="CY748" s="411">
        <v>-1</v>
      </c>
      <c r="CZ748" s="411">
        <v>-1</v>
      </c>
      <c r="DA748" s="411">
        <v>-1</v>
      </c>
      <c r="DB748" s="411">
        <v>-1</v>
      </c>
      <c r="DC748" s="411">
        <v>-2</v>
      </c>
      <c r="DD748" s="411">
        <v>0</v>
      </c>
      <c r="DE748" s="411">
        <v>0</v>
      </c>
      <c r="DF748" s="411">
        <v>0</v>
      </c>
      <c r="DG748" s="411">
        <v>0</v>
      </c>
      <c r="DH748" s="412">
        <v>0</v>
      </c>
      <c r="DI748" s="411">
        <f t="shared" si="232"/>
        <v>-12.999999999999996</v>
      </c>
      <c r="DJ748" s="411">
        <v>31</v>
      </c>
      <c r="DK748" s="411">
        <v>31</v>
      </c>
      <c r="DL748" s="411">
        <v>31</v>
      </c>
      <c r="DM748" s="411">
        <v>31</v>
      </c>
      <c r="DN748" s="411">
        <v>31</v>
      </c>
      <c r="DO748" s="411">
        <v>31</v>
      </c>
      <c r="DP748" s="411">
        <v>31</v>
      </c>
      <c r="DQ748" s="411">
        <v>31</v>
      </c>
      <c r="DR748" s="411">
        <v>31</v>
      </c>
      <c r="DS748" s="411">
        <v>31</v>
      </c>
      <c r="DT748" s="411">
        <v>31</v>
      </c>
      <c r="DU748" s="412">
        <v>31</v>
      </c>
      <c r="DV748" s="411">
        <f t="shared" si="233"/>
        <v>372</v>
      </c>
      <c r="DW748" s="412">
        <v>31</v>
      </c>
      <c r="DX748" s="412">
        <v>31</v>
      </c>
      <c r="DY748" s="412">
        <v>31</v>
      </c>
      <c r="DZ748" s="412">
        <v>31</v>
      </c>
      <c r="EA748" s="412">
        <v>31</v>
      </c>
      <c r="EB748" s="412">
        <v>31</v>
      </c>
      <c r="EC748" s="412">
        <v>31</v>
      </c>
      <c r="ED748" s="412">
        <v>31</v>
      </c>
      <c r="EE748" s="412">
        <v>31</v>
      </c>
      <c r="EF748" s="412">
        <v>31</v>
      </c>
      <c r="EG748" s="412">
        <v>31</v>
      </c>
      <c r="EH748" s="412">
        <v>31</v>
      </c>
      <c r="EI748" s="411">
        <f t="shared" si="234"/>
        <v>372</v>
      </c>
      <c r="EK748" s="411">
        <f t="shared" si="235"/>
        <v>372</v>
      </c>
      <c r="EL748" s="7">
        <f t="shared" si="236"/>
        <v>0</v>
      </c>
    </row>
    <row r="749" spans="1:142">
      <c r="A749" s="365" t="str">
        <f t="shared" si="218"/>
        <v xml:space="preserve"> 131</v>
      </c>
      <c r="B749" s="370" t="s">
        <v>962</v>
      </c>
      <c r="C749" s="370" t="s">
        <v>1168</v>
      </c>
      <c r="D749" s="411">
        <v>17716</v>
      </c>
      <c r="E749" s="411">
        <v>18285</v>
      </c>
      <c r="F749" s="411">
        <v>20191</v>
      </c>
      <c r="G749" s="411">
        <v>21780</v>
      </c>
      <c r="H749" s="411">
        <v>25620</v>
      </c>
      <c r="I749" s="411">
        <v>26042</v>
      </c>
      <c r="J749" s="411">
        <v>27902</v>
      </c>
      <c r="K749" s="411">
        <v>26712</v>
      </c>
      <c r="L749" s="411">
        <v>22400</v>
      </c>
      <c r="M749" s="411">
        <v>23499</v>
      </c>
      <c r="N749" s="411">
        <v>15958</v>
      </c>
      <c r="O749" s="412">
        <v>15200</v>
      </c>
      <c r="P749" s="411">
        <f t="shared" si="219"/>
        <v>261305</v>
      </c>
      <c r="Q749" s="411">
        <f t="shared" si="220"/>
        <v>156635.93548387097</v>
      </c>
      <c r="R749" s="411">
        <f t="shared" si="221"/>
        <v>43832.754171301443</v>
      </c>
      <c r="S749" s="411">
        <f t="shared" si="222"/>
        <v>60836.310344827587</v>
      </c>
      <c r="T749" s="411">
        <v>0</v>
      </c>
      <c r="U749" s="411">
        <v>471.00000000000045</v>
      </c>
      <c r="V749" s="411">
        <v>0</v>
      </c>
      <c r="W749" s="411">
        <v>24</v>
      </c>
      <c r="X749" s="411">
        <v>0</v>
      </c>
      <c r="Y749" s="411">
        <v>232.99999999999773</v>
      </c>
      <c r="Z749" s="411">
        <v>110</v>
      </c>
      <c r="AA749" s="411">
        <v>0</v>
      </c>
      <c r="AB749" s="411">
        <v>0</v>
      </c>
      <c r="AC749" s="411">
        <v>-2910.9999999999995</v>
      </c>
      <c r="AD749" s="411">
        <v>1957.0000000000005</v>
      </c>
      <c r="AE749" s="412">
        <v>0</v>
      </c>
      <c r="AF749" s="411">
        <f t="shared" si="223"/>
        <v>-116.00000000000091</v>
      </c>
      <c r="AG749" s="411">
        <v>17716</v>
      </c>
      <c r="AH749" s="411">
        <v>18756</v>
      </c>
      <c r="AI749" s="411">
        <v>20191</v>
      </c>
      <c r="AJ749" s="411">
        <v>21804</v>
      </c>
      <c r="AK749" s="411">
        <v>25620</v>
      </c>
      <c r="AL749" s="411">
        <v>26274.999999999996</v>
      </c>
      <c r="AM749" s="411">
        <v>28012</v>
      </c>
      <c r="AN749" s="411">
        <v>26712</v>
      </c>
      <c r="AO749" s="411">
        <v>22400</v>
      </c>
      <c r="AP749" s="411">
        <v>20588</v>
      </c>
      <c r="AQ749" s="411">
        <v>17915</v>
      </c>
      <c r="AR749" s="412">
        <v>15200</v>
      </c>
      <c r="AS749" s="411">
        <f t="shared" si="224"/>
        <v>261189</v>
      </c>
      <c r="AT749" s="411">
        <f t="shared" si="225"/>
        <v>157470.38709677418</v>
      </c>
      <c r="AU749" s="411">
        <f t="shared" si="226"/>
        <v>43836.302558398223</v>
      </c>
      <c r="AV749" s="411">
        <f t="shared" si="227"/>
        <v>59882.310344827587</v>
      </c>
      <c r="AW749" s="411">
        <v>0</v>
      </c>
      <c r="AX749" s="411">
        <v>0</v>
      </c>
      <c r="AY749" s="411">
        <v>0</v>
      </c>
      <c r="AZ749" s="411">
        <v>0</v>
      </c>
      <c r="BA749" s="411">
        <v>0</v>
      </c>
      <c r="BB749" s="411">
        <v>0</v>
      </c>
      <c r="BC749" s="411">
        <v>0</v>
      </c>
      <c r="BD749" s="411">
        <v>0</v>
      </c>
      <c r="BE749" s="411">
        <v>0</v>
      </c>
      <c r="BF749" s="411">
        <v>0</v>
      </c>
      <c r="BG749" s="411">
        <v>0</v>
      </c>
      <c r="BH749" s="412">
        <v>0</v>
      </c>
      <c r="BI749" s="411">
        <f t="shared" si="228"/>
        <v>0</v>
      </c>
      <c r="BJ749" s="411">
        <v>17716</v>
      </c>
      <c r="BK749" s="411">
        <v>18756</v>
      </c>
      <c r="BL749" s="411">
        <v>20191</v>
      </c>
      <c r="BM749" s="411">
        <v>21804</v>
      </c>
      <c r="BN749" s="411">
        <v>25620</v>
      </c>
      <c r="BO749" s="411">
        <v>26274.999999999996</v>
      </c>
      <c r="BP749" s="411">
        <v>28012</v>
      </c>
      <c r="BQ749" s="411">
        <v>26712</v>
      </c>
      <c r="BR749" s="411">
        <v>22400</v>
      </c>
      <c r="BS749" s="411">
        <v>20588</v>
      </c>
      <c r="BT749" s="411">
        <v>17915</v>
      </c>
      <c r="BU749" s="412">
        <v>15200</v>
      </c>
      <c r="BV749" s="411">
        <f t="shared" si="229"/>
        <v>261189</v>
      </c>
      <c r="BW749" s="411">
        <v>0</v>
      </c>
      <c r="BX749" s="411">
        <v>0</v>
      </c>
      <c r="BY749" s="411">
        <v>0</v>
      </c>
      <c r="BZ749" s="411">
        <v>0</v>
      </c>
      <c r="CA749" s="411">
        <v>0</v>
      </c>
      <c r="CB749" s="411">
        <v>0</v>
      </c>
      <c r="CC749" s="411">
        <v>0</v>
      </c>
      <c r="CD749" s="411">
        <v>0</v>
      </c>
      <c r="CE749" s="411">
        <v>0</v>
      </c>
      <c r="CF749" s="411">
        <v>0</v>
      </c>
      <c r="CG749" s="411">
        <v>0</v>
      </c>
      <c r="CH749" s="412">
        <v>0</v>
      </c>
      <c r="CI749" s="411">
        <f t="shared" si="230"/>
        <v>0</v>
      </c>
      <c r="CJ749" s="411">
        <v>17716</v>
      </c>
      <c r="CK749" s="411">
        <v>18756</v>
      </c>
      <c r="CL749" s="411">
        <v>20191</v>
      </c>
      <c r="CM749" s="411">
        <v>21804</v>
      </c>
      <c r="CN749" s="411">
        <v>25620</v>
      </c>
      <c r="CO749" s="411">
        <v>26274.999999999996</v>
      </c>
      <c r="CP749" s="411">
        <v>28012</v>
      </c>
      <c r="CQ749" s="411">
        <v>26712</v>
      </c>
      <c r="CR749" s="411">
        <v>22400</v>
      </c>
      <c r="CS749" s="411">
        <v>20588</v>
      </c>
      <c r="CT749" s="411">
        <v>17915</v>
      </c>
      <c r="CU749" s="412">
        <v>15200</v>
      </c>
      <c r="CV749" s="411">
        <f t="shared" si="231"/>
        <v>261189</v>
      </c>
      <c r="CW749" s="411">
        <v>-1542.7973856209139</v>
      </c>
      <c r="CX749" s="411">
        <v>-1786.3052525489263</v>
      </c>
      <c r="CY749" s="411">
        <v>-537.875</v>
      </c>
      <c r="CZ749" s="411">
        <v>-567.8125</v>
      </c>
      <c r="DA749" s="411">
        <v>-667.1875</v>
      </c>
      <c r="DB749" s="411">
        <v>-651.21228448275906</v>
      </c>
      <c r="DC749" s="411">
        <v>-1511.5721388496092</v>
      </c>
      <c r="DD749" s="411">
        <v>0</v>
      </c>
      <c r="DE749" s="411">
        <v>0</v>
      </c>
      <c r="DF749" s="411">
        <v>0</v>
      </c>
      <c r="DG749" s="411">
        <v>0</v>
      </c>
      <c r="DH749" s="412">
        <v>0</v>
      </c>
      <c r="DI749" s="411">
        <f t="shared" si="232"/>
        <v>-7264.7620615022088</v>
      </c>
      <c r="DJ749" s="411">
        <v>16173.202614379086</v>
      </c>
      <c r="DK749" s="411">
        <v>16969.694747451074</v>
      </c>
      <c r="DL749" s="411">
        <v>19653.125</v>
      </c>
      <c r="DM749" s="411">
        <v>21236.1875</v>
      </c>
      <c r="DN749" s="411">
        <v>24952.8125</v>
      </c>
      <c r="DO749" s="411">
        <v>25623.787715517239</v>
      </c>
      <c r="DP749" s="411">
        <v>26500.427861150391</v>
      </c>
      <c r="DQ749" s="411">
        <v>26712</v>
      </c>
      <c r="DR749" s="411">
        <v>22400</v>
      </c>
      <c r="DS749" s="411">
        <v>20588</v>
      </c>
      <c r="DT749" s="411">
        <v>17915</v>
      </c>
      <c r="DU749" s="412">
        <v>15200</v>
      </c>
      <c r="DV749" s="411">
        <f t="shared" si="233"/>
        <v>253924.2379384978</v>
      </c>
      <c r="DW749" s="412">
        <v>16173.202614379086</v>
      </c>
      <c r="DX749" s="412">
        <v>16969.694747451074</v>
      </c>
      <c r="DY749" s="412">
        <v>19653.125</v>
      </c>
      <c r="DZ749" s="412">
        <v>21236.1875</v>
      </c>
      <c r="EA749" s="412">
        <v>24952.8125</v>
      </c>
      <c r="EB749" s="412">
        <v>25623.787715517239</v>
      </c>
      <c r="EC749" s="412">
        <v>26500.427861150391</v>
      </c>
      <c r="ED749" s="412">
        <v>26712</v>
      </c>
      <c r="EE749" s="412">
        <v>22400</v>
      </c>
      <c r="EF749" s="412">
        <v>20588</v>
      </c>
      <c r="EG749" s="412">
        <v>17915</v>
      </c>
      <c r="EH749" s="412">
        <v>15200</v>
      </c>
      <c r="EI749" s="411">
        <f t="shared" si="234"/>
        <v>253924.2379384978</v>
      </c>
      <c r="EK749" s="411">
        <f t="shared" si="235"/>
        <v>253924.2379384978</v>
      </c>
      <c r="EL749" s="7">
        <f t="shared" si="236"/>
        <v>0</v>
      </c>
    </row>
    <row r="750" spans="1:142">
      <c r="A750" s="365" t="str">
        <f t="shared" si="218"/>
        <v xml:space="preserve"> 131</v>
      </c>
      <c r="B750" s="370" t="s">
        <v>962</v>
      </c>
      <c r="C750" s="370" t="s">
        <v>1169</v>
      </c>
      <c r="D750" s="411">
        <v>17716</v>
      </c>
      <c r="E750" s="411">
        <v>18285</v>
      </c>
      <c r="F750" s="411">
        <v>20191</v>
      </c>
      <c r="G750" s="411">
        <v>21780</v>
      </c>
      <c r="H750" s="411">
        <v>25620</v>
      </c>
      <c r="I750" s="411">
        <v>26042</v>
      </c>
      <c r="J750" s="411">
        <v>27902</v>
      </c>
      <c r="K750" s="411">
        <v>26712</v>
      </c>
      <c r="L750" s="411">
        <v>22400</v>
      </c>
      <c r="M750" s="411">
        <v>23499</v>
      </c>
      <c r="N750" s="411">
        <v>15958</v>
      </c>
      <c r="O750" s="412">
        <v>15200</v>
      </c>
      <c r="P750" s="411">
        <f t="shared" si="219"/>
        <v>261305</v>
      </c>
      <c r="Q750" s="411">
        <f t="shared" si="220"/>
        <v>156635.93548387097</v>
      </c>
      <c r="R750" s="411">
        <f t="shared" si="221"/>
        <v>43832.754171301443</v>
      </c>
      <c r="S750" s="411">
        <f t="shared" si="222"/>
        <v>60836.310344827587</v>
      </c>
      <c r="T750" s="411">
        <v>0</v>
      </c>
      <c r="U750" s="411">
        <v>471.00000000000045</v>
      </c>
      <c r="V750" s="411">
        <v>0</v>
      </c>
      <c r="W750" s="411">
        <v>24</v>
      </c>
      <c r="X750" s="411">
        <v>0</v>
      </c>
      <c r="Y750" s="411">
        <v>232.99999999999773</v>
      </c>
      <c r="Z750" s="411">
        <v>110</v>
      </c>
      <c r="AA750" s="411">
        <v>0</v>
      </c>
      <c r="AB750" s="411">
        <v>0</v>
      </c>
      <c r="AC750" s="411">
        <v>-2910.9999999999995</v>
      </c>
      <c r="AD750" s="411">
        <v>1957.0000000000005</v>
      </c>
      <c r="AE750" s="412">
        <v>0</v>
      </c>
      <c r="AF750" s="411">
        <f t="shared" si="223"/>
        <v>-116.00000000000091</v>
      </c>
      <c r="AG750" s="411">
        <v>17716</v>
      </c>
      <c r="AH750" s="411">
        <v>18756</v>
      </c>
      <c r="AI750" s="411">
        <v>20191</v>
      </c>
      <c r="AJ750" s="411">
        <v>21804</v>
      </c>
      <c r="AK750" s="411">
        <v>25620</v>
      </c>
      <c r="AL750" s="411">
        <v>26275</v>
      </c>
      <c r="AM750" s="411">
        <v>28012</v>
      </c>
      <c r="AN750" s="411">
        <v>26712</v>
      </c>
      <c r="AO750" s="411">
        <v>22400</v>
      </c>
      <c r="AP750" s="411">
        <v>20588</v>
      </c>
      <c r="AQ750" s="411">
        <v>17915</v>
      </c>
      <c r="AR750" s="412">
        <v>15200</v>
      </c>
      <c r="AS750" s="411">
        <f t="shared" si="224"/>
        <v>261189</v>
      </c>
      <c r="AT750" s="411">
        <f t="shared" si="225"/>
        <v>157470.38709677418</v>
      </c>
      <c r="AU750" s="411">
        <f t="shared" si="226"/>
        <v>43836.302558398223</v>
      </c>
      <c r="AV750" s="411">
        <f t="shared" si="227"/>
        <v>59882.310344827587</v>
      </c>
      <c r="AW750" s="411">
        <v>0</v>
      </c>
      <c r="AX750" s="411">
        <v>0</v>
      </c>
      <c r="AY750" s="411">
        <v>0</v>
      </c>
      <c r="AZ750" s="411">
        <v>0</v>
      </c>
      <c r="BA750" s="411">
        <v>0</v>
      </c>
      <c r="BB750" s="411">
        <v>0</v>
      </c>
      <c r="BC750" s="411">
        <v>0</v>
      </c>
      <c r="BD750" s="411">
        <v>0</v>
      </c>
      <c r="BE750" s="411">
        <v>0</v>
      </c>
      <c r="BF750" s="411">
        <v>0</v>
      </c>
      <c r="BG750" s="411">
        <v>0</v>
      </c>
      <c r="BH750" s="412">
        <v>0</v>
      </c>
      <c r="BI750" s="411">
        <f t="shared" si="228"/>
        <v>0</v>
      </c>
      <c r="BJ750" s="411">
        <v>17716</v>
      </c>
      <c r="BK750" s="411">
        <v>18756</v>
      </c>
      <c r="BL750" s="411">
        <v>20191</v>
      </c>
      <c r="BM750" s="411">
        <v>21804</v>
      </c>
      <c r="BN750" s="411">
        <v>25620</v>
      </c>
      <c r="BO750" s="411">
        <v>26275</v>
      </c>
      <c r="BP750" s="411">
        <v>28012</v>
      </c>
      <c r="BQ750" s="411">
        <v>26712</v>
      </c>
      <c r="BR750" s="411">
        <v>22400</v>
      </c>
      <c r="BS750" s="411">
        <v>20588</v>
      </c>
      <c r="BT750" s="411">
        <v>17915</v>
      </c>
      <c r="BU750" s="412">
        <v>15200</v>
      </c>
      <c r="BV750" s="411">
        <f t="shared" si="229"/>
        <v>261189</v>
      </c>
      <c r="BW750" s="411">
        <v>0</v>
      </c>
      <c r="BX750" s="411">
        <v>0</v>
      </c>
      <c r="BY750" s="411">
        <v>0</v>
      </c>
      <c r="BZ750" s="411">
        <v>0</v>
      </c>
      <c r="CA750" s="411">
        <v>0</v>
      </c>
      <c r="CB750" s="411">
        <v>0</v>
      </c>
      <c r="CC750" s="411">
        <v>0</v>
      </c>
      <c r="CD750" s="411">
        <v>0</v>
      </c>
      <c r="CE750" s="411">
        <v>0</v>
      </c>
      <c r="CF750" s="411">
        <v>0</v>
      </c>
      <c r="CG750" s="411">
        <v>0</v>
      </c>
      <c r="CH750" s="412">
        <v>0</v>
      </c>
      <c r="CI750" s="411">
        <f t="shared" si="230"/>
        <v>0</v>
      </c>
      <c r="CJ750" s="411">
        <v>17716</v>
      </c>
      <c r="CK750" s="411">
        <v>18756</v>
      </c>
      <c r="CL750" s="411">
        <v>20191</v>
      </c>
      <c r="CM750" s="411">
        <v>21804</v>
      </c>
      <c r="CN750" s="411">
        <v>25620</v>
      </c>
      <c r="CO750" s="411">
        <v>26275</v>
      </c>
      <c r="CP750" s="411">
        <v>28012</v>
      </c>
      <c r="CQ750" s="411">
        <v>26712</v>
      </c>
      <c r="CR750" s="411">
        <v>22400</v>
      </c>
      <c r="CS750" s="411">
        <v>20588</v>
      </c>
      <c r="CT750" s="411">
        <v>17915</v>
      </c>
      <c r="CU750" s="412">
        <v>15200</v>
      </c>
      <c r="CV750" s="411">
        <f t="shared" si="231"/>
        <v>261189</v>
      </c>
      <c r="CW750" s="411">
        <v>-1542.7973856209139</v>
      </c>
      <c r="CX750" s="411">
        <v>-1786.3052525489261</v>
      </c>
      <c r="CY750" s="411">
        <v>-537.875</v>
      </c>
      <c r="CZ750" s="411">
        <v>-567.8125</v>
      </c>
      <c r="DA750" s="411">
        <v>-667.1875</v>
      </c>
      <c r="DB750" s="411">
        <v>-651.21228448275906</v>
      </c>
      <c r="DC750" s="411">
        <v>-1511.572138849609</v>
      </c>
      <c r="DD750" s="411">
        <v>0</v>
      </c>
      <c r="DE750" s="411">
        <v>0</v>
      </c>
      <c r="DF750" s="411">
        <v>0</v>
      </c>
      <c r="DG750" s="411">
        <v>0</v>
      </c>
      <c r="DH750" s="412">
        <v>0</v>
      </c>
      <c r="DI750" s="411">
        <f t="shared" si="232"/>
        <v>-7264.7620615022079</v>
      </c>
      <c r="DJ750" s="411">
        <v>16173.202614379086</v>
      </c>
      <c r="DK750" s="411">
        <v>16969.694747451074</v>
      </c>
      <c r="DL750" s="411">
        <v>19653.125</v>
      </c>
      <c r="DM750" s="411">
        <v>21236.1875</v>
      </c>
      <c r="DN750" s="411">
        <v>24952.8125</v>
      </c>
      <c r="DO750" s="411">
        <v>25623.787715517239</v>
      </c>
      <c r="DP750" s="411">
        <v>26500.427861150391</v>
      </c>
      <c r="DQ750" s="411">
        <v>26712</v>
      </c>
      <c r="DR750" s="411">
        <v>22400</v>
      </c>
      <c r="DS750" s="411">
        <v>20588</v>
      </c>
      <c r="DT750" s="411">
        <v>17915</v>
      </c>
      <c r="DU750" s="412">
        <v>15200</v>
      </c>
      <c r="DV750" s="411">
        <f t="shared" si="233"/>
        <v>253924.2379384978</v>
      </c>
      <c r="DW750" s="412">
        <v>16173.202614379086</v>
      </c>
      <c r="DX750" s="412">
        <v>16969.694747451074</v>
      </c>
      <c r="DY750" s="412">
        <v>19653.125</v>
      </c>
      <c r="DZ750" s="412">
        <v>21236.1875</v>
      </c>
      <c r="EA750" s="412">
        <v>24952.8125</v>
      </c>
      <c r="EB750" s="412">
        <v>25623.787715517239</v>
      </c>
      <c r="EC750" s="412">
        <v>26500.427861150391</v>
      </c>
      <c r="ED750" s="412">
        <v>26712</v>
      </c>
      <c r="EE750" s="412">
        <v>22400</v>
      </c>
      <c r="EF750" s="412">
        <v>20588</v>
      </c>
      <c r="EG750" s="412">
        <v>17915</v>
      </c>
      <c r="EH750" s="412">
        <v>15200</v>
      </c>
      <c r="EI750" s="411">
        <f t="shared" si="234"/>
        <v>253924.2379384978</v>
      </c>
      <c r="EK750" s="411">
        <f t="shared" si="235"/>
        <v>253924.2379384978</v>
      </c>
      <c r="EL750" s="7">
        <f t="shared" si="236"/>
        <v>0</v>
      </c>
    </row>
    <row r="751" spans="1:142">
      <c r="A751" s="365" t="str">
        <f t="shared" si="218"/>
        <v xml:space="preserve"> 131</v>
      </c>
      <c r="B751" s="370" t="s">
        <v>962</v>
      </c>
      <c r="C751" s="370" t="s">
        <v>1170</v>
      </c>
      <c r="D751" s="411">
        <v>17716</v>
      </c>
      <c r="E751" s="411">
        <v>18285</v>
      </c>
      <c r="F751" s="411">
        <v>20191</v>
      </c>
      <c r="G751" s="411">
        <v>21780</v>
      </c>
      <c r="H751" s="411">
        <v>25620</v>
      </c>
      <c r="I751" s="411">
        <v>26042</v>
      </c>
      <c r="J751" s="411">
        <v>27902</v>
      </c>
      <c r="K751" s="411">
        <v>26712</v>
      </c>
      <c r="L751" s="411">
        <v>22400</v>
      </c>
      <c r="M751" s="411">
        <v>23499</v>
      </c>
      <c r="N751" s="411">
        <v>15958</v>
      </c>
      <c r="O751" s="412">
        <v>15200</v>
      </c>
      <c r="P751" s="411">
        <f t="shared" si="219"/>
        <v>261305</v>
      </c>
      <c r="Q751" s="411">
        <f t="shared" si="220"/>
        <v>156635.93548387097</v>
      </c>
      <c r="R751" s="411">
        <f t="shared" si="221"/>
        <v>43832.754171301443</v>
      </c>
      <c r="S751" s="411">
        <f t="shared" si="222"/>
        <v>60836.310344827587</v>
      </c>
      <c r="T751" s="411">
        <v>0</v>
      </c>
      <c r="U751" s="411">
        <v>471.00000000000045</v>
      </c>
      <c r="V751" s="411">
        <v>0</v>
      </c>
      <c r="W751" s="411">
        <v>24</v>
      </c>
      <c r="X751" s="411">
        <v>0</v>
      </c>
      <c r="Y751" s="411">
        <v>232.99999999999773</v>
      </c>
      <c r="Z751" s="411">
        <v>110</v>
      </c>
      <c r="AA751" s="411">
        <v>0</v>
      </c>
      <c r="AB751" s="411">
        <v>0</v>
      </c>
      <c r="AC751" s="411">
        <v>-2910.9999999999991</v>
      </c>
      <c r="AD751" s="411">
        <v>1957.0000000000005</v>
      </c>
      <c r="AE751" s="412">
        <v>0</v>
      </c>
      <c r="AF751" s="411">
        <f t="shared" si="223"/>
        <v>-116.00000000000045</v>
      </c>
      <c r="AG751" s="411">
        <v>17716</v>
      </c>
      <c r="AH751" s="411">
        <v>18756</v>
      </c>
      <c r="AI751" s="411">
        <v>20191</v>
      </c>
      <c r="AJ751" s="411">
        <v>21804</v>
      </c>
      <c r="AK751" s="411">
        <v>25620</v>
      </c>
      <c r="AL751" s="411">
        <v>26275</v>
      </c>
      <c r="AM751" s="411">
        <v>28011.999999999996</v>
      </c>
      <c r="AN751" s="411">
        <v>26712</v>
      </c>
      <c r="AO751" s="411">
        <v>22400</v>
      </c>
      <c r="AP751" s="411">
        <v>20588</v>
      </c>
      <c r="AQ751" s="411">
        <v>17915</v>
      </c>
      <c r="AR751" s="412">
        <v>15200</v>
      </c>
      <c r="AS751" s="411">
        <f t="shared" si="224"/>
        <v>261189</v>
      </c>
      <c r="AT751" s="411">
        <f t="shared" si="225"/>
        <v>157470.38709677418</v>
      </c>
      <c r="AU751" s="411">
        <f t="shared" si="226"/>
        <v>43836.302558398223</v>
      </c>
      <c r="AV751" s="411">
        <f t="shared" si="227"/>
        <v>59882.310344827587</v>
      </c>
      <c r="AW751" s="411">
        <v>0</v>
      </c>
      <c r="AX751" s="411">
        <v>0</v>
      </c>
      <c r="AY751" s="411">
        <v>0</v>
      </c>
      <c r="AZ751" s="411">
        <v>0</v>
      </c>
      <c r="BA751" s="411">
        <v>0</v>
      </c>
      <c r="BB751" s="411">
        <v>0</v>
      </c>
      <c r="BC751" s="411">
        <v>0</v>
      </c>
      <c r="BD751" s="411">
        <v>0</v>
      </c>
      <c r="BE751" s="411">
        <v>0</v>
      </c>
      <c r="BF751" s="411">
        <v>0</v>
      </c>
      <c r="BG751" s="411">
        <v>0</v>
      </c>
      <c r="BH751" s="412">
        <v>0</v>
      </c>
      <c r="BI751" s="411">
        <f t="shared" si="228"/>
        <v>0</v>
      </c>
      <c r="BJ751" s="411">
        <v>17716</v>
      </c>
      <c r="BK751" s="411">
        <v>18756</v>
      </c>
      <c r="BL751" s="411">
        <v>20191</v>
      </c>
      <c r="BM751" s="411">
        <v>21804</v>
      </c>
      <c r="BN751" s="411">
        <v>25620</v>
      </c>
      <c r="BO751" s="411">
        <v>26275</v>
      </c>
      <c r="BP751" s="411">
        <v>28011.999999999996</v>
      </c>
      <c r="BQ751" s="411">
        <v>26712</v>
      </c>
      <c r="BR751" s="411">
        <v>22400</v>
      </c>
      <c r="BS751" s="411">
        <v>20588</v>
      </c>
      <c r="BT751" s="411">
        <v>17915</v>
      </c>
      <c r="BU751" s="412">
        <v>15200</v>
      </c>
      <c r="BV751" s="411">
        <f t="shared" si="229"/>
        <v>261189</v>
      </c>
      <c r="BW751" s="411">
        <v>0</v>
      </c>
      <c r="BX751" s="411">
        <v>0</v>
      </c>
      <c r="BY751" s="411">
        <v>0</v>
      </c>
      <c r="BZ751" s="411">
        <v>0</v>
      </c>
      <c r="CA751" s="411">
        <v>0</v>
      </c>
      <c r="CB751" s="411">
        <v>0</v>
      </c>
      <c r="CC751" s="411">
        <v>0</v>
      </c>
      <c r="CD751" s="411">
        <v>0</v>
      </c>
      <c r="CE751" s="411">
        <v>0</v>
      </c>
      <c r="CF751" s="411">
        <v>0</v>
      </c>
      <c r="CG751" s="411">
        <v>0</v>
      </c>
      <c r="CH751" s="412">
        <v>0</v>
      </c>
      <c r="CI751" s="411">
        <f t="shared" si="230"/>
        <v>0</v>
      </c>
      <c r="CJ751" s="411">
        <v>17716</v>
      </c>
      <c r="CK751" s="411">
        <v>18756</v>
      </c>
      <c r="CL751" s="411">
        <v>20191</v>
      </c>
      <c r="CM751" s="411">
        <v>21804</v>
      </c>
      <c r="CN751" s="411">
        <v>25620</v>
      </c>
      <c r="CO751" s="411">
        <v>26275</v>
      </c>
      <c r="CP751" s="411">
        <v>28011.999999999996</v>
      </c>
      <c r="CQ751" s="411">
        <v>26712</v>
      </c>
      <c r="CR751" s="411">
        <v>22400</v>
      </c>
      <c r="CS751" s="411">
        <v>20588</v>
      </c>
      <c r="CT751" s="411">
        <v>17915</v>
      </c>
      <c r="CU751" s="412">
        <v>15200</v>
      </c>
      <c r="CV751" s="411">
        <f t="shared" si="231"/>
        <v>261189</v>
      </c>
      <c r="CW751" s="411">
        <v>-1542.7973856209142</v>
      </c>
      <c r="CX751" s="411">
        <v>-1786.3052525489261</v>
      </c>
      <c r="CY751" s="411">
        <v>-537.875</v>
      </c>
      <c r="CZ751" s="411">
        <v>-567.8125</v>
      </c>
      <c r="DA751" s="411">
        <v>-667.1875</v>
      </c>
      <c r="DB751" s="411">
        <v>-651.21228448275906</v>
      </c>
      <c r="DC751" s="411">
        <v>-1511.572138849609</v>
      </c>
      <c r="DD751" s="411">
        <v>0</v>
      </c>
      <c r="DE751" s="411">
        <v>0</v>
      </c>
      <c r="DF751" s="411">
        <v>0</v>
      </c>
      <c r="DG751" s="411">
        <v>0</v>
      </c>
      <c r="DH751" s="412">
        <v>0</v>
      </c>
      <c r="DI751" s="411">
        <f t="shared" si="232"/>
        <v>-7264.7620615022079</v>
      </c>
      <c r="DJ751" s="411">
        <v>16173.202614379086</v>
      </c>
      <c r="DK751" s="411">
        <v>16969.694747451074</v>
      </c>
      <c r="DL751" s="411">
        <v>19653.125</v>
      </c>
      <c r="DM751" s="411">
        <v>21236.1875</v>
      </c>
      <c r="DN751" s="411">
        <v>24952.8125</v>
      </c>
      <c r="DO751" s="411">
        <v>25623.787715517239</v>
      </c>
      <c r="DP751" s="411">
        <v>26500.427861150391</v>
      </c>
      <c r="DQ751" s="411">
        <v>26712</v>
      </c>
      <c r="DR751" s="411">
        <v>22400</v>
      </c>
      <c r="DS751" s="411">
        <v>20588</v>
      </c>
      <c r="DT751" s="411">
        <v>17915</v>
      </c>
      <c r="DU751" s="412">
        <v>15200</v>
      </c>
      <c r="DV751" s="411">
        <f t="shared" si="233"/>
        <v>253924.2379384978</v>
      </c>
      <c r="DW751" s="412">
        <v>16173.202614379086</v>
      </c>
      <c r="DX751" s="412">
        <v>16969.694747451074</v>
      </c>
      <c r="DY751" s="412">
        <v>19653.125</v>
      </c>
      <c r="DZ751" s="412">
        <v>21236.1875</v>
      </c>
      <c r="EA751" s="412">
        <v>24952.8125</v>
      </c>
      <c r="EB751" s="412">
        <v>25623.787715517239</v>
      </c>
      <c r="EC751" s="412">
        <v>26500.427861150391</v>
      </c>
      <c r="ED751" s="412">
        <v>26712</v>
      </c>
      <c r="EE751" s="412">
        <v>22400</v>
      </c>
      <c r="EF751" s="412">
        <v>20588</v>
      </c>
      <c r="EG751" s="412">
        <v>17915</v>
      </c>
      <c r="EH751" s="412">
        <v>15200</v>
      </c>
      <c r="EI751" s="411">
        <f t="shared" si="234"/>
        <v>253924.2379384978</v>
      </c>
      <c r="EK751" s="411">
        <f t="shared" si="235"/>
        <v>253924.2379384978</v>
      </c>
      <c r="EL751" s="7">
        <f t="shared" si="236"/>
        <v>0</v>
      </c>
    </row>
    <row r="752" spans="1:142">
      <c r="A752" s="365" t="str">
        <f t="shared" si="218"/>
        <v xml:space="preserve"> 131</v>
      </c>
      <c r="B752" s="370" t="s">
        <v>962</v>
      </c>
      <c r="C752" s="370" t="s">
        <v>1171</v>
      </c>
      <c r="D752" s="411">
        <v>17716</v>
      </c>
      <c r="E752" s="411">
        <v>18285</v>
      </c>
      <c r="F752" s="411">
        <v>20191</v>
      </c>
      <c r="G752" s="411">
        <v>21780</v>
      </c>
      <c r="H752" s="411">
        <v>25620</v>
      </c>
      <c r="I752" s="411">
        <v>26042</v>
      </c>
      <c r="J752" s="411">
        <v>27902</v>
      </c>
      <c r="K752" s="411">
        <v>26712</v>
      </c>
      <c r="L752" s="411">
        <v>22400</v>
      </c>
      <c r="M752" s="411">
        <v>23499</v>
      </c>
      <c r="N752" s="411">
        <v>15958</v>
      </c>
      <c r="O752" s="412">
        <v>15200</v>
      </c>
      <c r="P752" s="411">
        <f t="shared" si="219"/>
        <v>261305</v>
      </c>
      <c r="Q752" s="411">
        <f t="shared" si="220"/>
        <v>156635.93548387097</v>
      </c>
      <c r="R752" s="411">
        <f t="shared" si="221"/>
        <v>43832.754171301443</v>
      </c>
      <c r="S752" s="411">
        <f t="shared" si="222"/>
        <v>60836.310344827587</v>
      </c>
      <c r="T752" s="411">
        <v>0</v>
      </c>
      <c r="U752" s="411">
        <v>471.00000000000045</v>
      </c>
      <c r="V752" s="411">
        <v>0</v>
      </c>
      <c r="W752" s="411">
        <v>24</v>
      </c>
      <c r="X752" s="411">
        <v>0</v>
      </c>
      <c r="Y752" s="411">
        <v>232.99999999999773</v>
      </c>
      <c r="Z752" s="411">
        <v>110</v>
      </c>
      <c r="AA752" s="411">
        <v>0</v>
      </c>
      <c r="AB752" s="411">
        <v>0</v>
      </c>
      <c r="AC752" s="411">
        <v>-2910.9999999999991</v>
      </c>
      <c r="AD752" s="411">
        <v>1957.0000000000005</v>
      </c>
      <c r="AE752" s="412">
        <v>0</v>
      </c>
      <c r="AF752" s="411">
        <f t="shared" si="223"/>
        <v>-116.00000000000045</v>
      </c>
      <c r="AG752" s="411">
        <v>17716</v>
      </c>
      <c r="AH752" s="411">
        <v>18756.000000000004</v>
      </c>
      <c r="AI752" s="411">
        <v>20191</v>
      </c>
      <c r="AJ752" s="411">
        <v>21804.000000000004</v>
      </c>
      <c r="AK752" s="411">
        <v>25620</v>
      </c>
      <c r="AL752" s="411">
        <v>26275</v>
      </c>
      <c r="AM752" s="411">
        <v>28012</v>
      </c>
      <c r="AN752" s="411">
        <v>26712</v>
      </c>
      <c r="AO752" s="411">
        <v>22400</v>
      </c>
      <c r="AP752" s="411">
        <v>20588</v>
      </c>
      <c r="AQ752" s="411">
        <v>17915</v>
      </c>
      <c r="AR752" s="412">
        <v>15200</v>
      </c>
      <c r="AS752" s="411">
        <f t="shared" si="224"/>
        <v>261189</v>
      </c>
      <c r="AT752" s="411">
        <f t="shared" si="225"/>
        <v>157470.38709677418</v>
      </c>
      <c r="AU752" s="411">
        <f t="shared" si="226"/>
        <v>43836.302558398223</v>
      </c>
      <c r="AV752" s="411">
        <f t="shared" si="227"/>
        <v>59882.310344827587</v>
      </c>
      <c r="AW752" s="411">
        <v>0</v>
      </c>
      <c r="AX752" s="411">
        <v>0</v>
      </c>
      <c r="AY752" s="411">
        <v>0</v>
      </c>
      <c r="AZ752" s="411">
        <v>0</v>
      </c>
      <c r="BA752" s="411">
        <v>0</v>
      </c>
      <c r="BB752" s="411">
        <v>0</v>
      </c>
      <c r="BC752" s="411">
        <v>0</v>
      </c>
      <c r="BD752" s="411">
        <v>0</v>
      </c>
      <c r="BE752" s="411">
        <v>0</v>
      </c>
      <c r="BF752" s="411">
        <v>0</v>
      </c>
      <c r="BG752" s="411">
        <v>0</v>
      </c>
      <c r="BH752" s="412">
        <v>0</v>
      </c>
      <c r="BI752" s="411">
        <f t="shared" si="228"/>
        <v>0</v>
      </c>
      <c r="BJ752" s="411">
        <v>17716</v>
      </c>
      <c r="BK752" s="411">
        <v>18756.000000000004</v>
      </c>
      <c r="BL752" s="411">
        <v>20191</v>
      </c>
      <c r="BM752" s="411">
        <v>21804.000000000004</v>
      </c>
      <c r="BN752" s="411">
        <v>25620</v>
      </c>
      <c r="BO752" s="411">
        <v>26275</v>
      </c>
      <c r="BP752" s="411">
        <v>28012</v>
      </c>
      <c r="BQ752" s="411">
        <v>26712</v>
      </c>
      <c r="BR752" s="411">
        <v>22400</v>
      </c>
      <c r="BS752" s="411">
        <v>20588</v>
      </c>
      <c r="BT752" s="411">
        <v>17915</v>
      </c>
      <c r="BU752" s="412">
        <v>15200</v>
      </c>
      <c r="BV752" s="411">
        <f t="shared" si="229"/>
        <v>261189</v>
      </c>
      <c r="BW752" s="411">
        <v>0</v>
      </c>
      <c r="BX752" s="411">
        <v>0</v>
      </c>
      <c r="BY752" s="411">
        <v>0</v>
      </c>
      <c r="BZ752" s="411">
        <v>0</v>
      </c>
      <c r="CA752" s="411">
        <v>0</v>
      </c>
      <c r="CB752" s="411">
        <v>0</v>
      </c>
      <c r="CC752" s="411">
        <v>0</v>
      </c>
      <c r="CD752" s="411">
        <v>0</v>
      </c>
      <c r="CE752" s="411">
        <v>0</v>
      </c>
      <c r="CF752" s="411">
        <v>0</v>
      </c>
      <c r="CG752" s="411">
        <v>0</v>
      </c>
      <c r="CH752" s="412">
        <v>0</v>
      </c>
      <c r="CI752" s="411">
        <f t="shared" si="230"/>
        <v>0</v>
      </c>
      <c r="CJ752" s="411">
        <v>17716</v>
      </c>
      <c r="CK752" s="411">
        <v>18756.000000000004</v>
      </c>
      <c r="CL752" s="411">
        <v>20191</v>
      </c>
      <c r="CM752" s="411">
        <v>21804.000000000004</v>
      </c>
      <c r="CN752" s="411">
        <v>25620</v>
      </c>
      <c r="CO752" s="411">
        <v>26275</v>
      </c>
      <c r="CP752" s="411">
        <v>28012</v>
      </c>
      <c r="CQ752" s="411">
        <v>26712</v>
      </c>
      <c r="CR752" s="411">
        <v>22400</v>
      </c>
      <c r="CS752" s="411">
        <v>20588</v>
      </c>
      <c r="CT752" s="411">
        <v>17915</v>
      </c>
      <c r="CU752" s="412">
        <v>15200</v>
      </c>
      <c r="CV752" s="411">
        <f t="shared" si="231"/>
        <v>261189</v>
      </c>
      <c r="CW752" s="411">
        <v>-1542.7973856209142</v>
      </c>
      <c r="CX752" s="411">
        <v>-1786.3052525489261</v>
      </c>
      <c r="CY752" s="411">
        <v>-537.875</v>
      </c>
      <c r="CZ752" s="411">
        <v>-567.8125</v>
      </c>
      <c r="DA752" s="411">
        <v>-667.1875</v>
      </c>
      <c r="DB752" s="411">
        <v>-651.21228448275906</v>
      </c>
      <c r="DC752" s="411">
        <v>-1511.572138849609</v>
      </c>
      <c r="DD752" s="411">
        <v>0</v>
      </c>
      <c r="DE752" s="411">
        <v>0</v>
      </c>
      <c r="DF752" s="411">
        <v>0</v>
      </c>
      <c r="DG752" s="411">
        <v>0</v>
      </c>
      <c r="DH752" s="412">
        <v>0</v>
      </c>
      <c r="DI752" s="411">
        <f t="shared" si="232"/>
        <v>-7264.7620615022079</v>
      </c>
      <c r="DJ752" s="411">
        <v>16173.202614379086</v>
      </c>
      <c r="DK752" s="411">
        <v>16969.694747451074</v>
      </c>
      <c r="DL752" s="411">
        <v>19653.125</v>
      </c>
      <c r="DM752" s="411">
        <v>21236.187500000004</v>
      </c>
      <c r="DN752" s="411">
        <v>24952.8125</v>
      </c>
      <c r="DO752" s="411">
        <v>25623.787715517243</v>
      </c>
      <c r="DP752" s="411">
        <v>26500.427861150394</v>
      </c>
      <c r="DQ752" s="411">
        <v>26712</v>
      </c>
      <c r="DR752" s="411">
        <v>22400</v>
      </c>
      <c r="DS752" s="411">
        <v>20588</v>
      </c>
      <c r="DT752" s="411">
        <v>17915</v>
      </c>
      <c r="DU752" s="412">
        <v>15200</v>
      </c>
      <c r="DV752" s="411">
        <f t="shared" si="233"/>
        <v>253924.2379384978</v>
      </c>
      <c r="DW752" s="412">
        <v>16173.202614379086</v>
      </c>
      <c r="DX752" s="412">
        <v>16969.694747451074</v>
      </c>
      <c r="DY752" s="412">
        <v>19653.125</v>
      </c>
      <c r="DZ752" s="412">
        <v>21236.187500000004</v>
      </c>
      <c r="EA752" s="412">
        <v>24952.8125</v>
      </c>
      <c r="EB752" s="412">
        <v>25623.787715517243</v>
      </c>
      <c r="EC752" s="412">
        <v>26500.427861150394</v>
      </c>
      <c r="ED752" s="412">
        <v>26712</v>
      </c>
      <c r="EE752" s="412">
        <v>22400</v>
      </c>
      <c r="EF752" s="412">
        <v>20588</v>
      </c>
      <c r="EG752" s="412">
        <v>17915</v>
      </c>
      <c r="EH752" s="412">
        <v>15200</v>
      </c>
      <c r="EI752" s="411">
        <f t="shared" si="234"/>
        <v>253924.2379384978</v>
      </c>
      <c r="EK752" s="411">
        <f t="shared" si="235"/>
        <v>253924.2379384978</v>
      </c>
      <c r="EL752" s="7">
        <f t="shared" si="236"/>
        <v>0</v>
      </c>
    </row>
    <row r="753" spans="1:142">
      <c r="A753" s="365" t="str">
        <f t="shared" si="218"/>
        <v xml:space="preserve"> 131</v>
      </c>
      <c r="B753" s="370" t="s">
        <v>962</v>
      </c>
      <c r="C753" s="370" t="s">
        <v>1172</v>
      </c>
      <c r="D753" s="411">
        <v>17716</v>
      </c>
      <c r="E753" s="411">
        <v>18285</v>
      </c>
      <c r="F753" s="411">
        <v>20191</v>
      </c>
      <c r="G753" s="411">
        <v>21780</v>
      </c>
      <c r="H753" s="411">
        <v>25620</v>
      </c>
      <c r="I753" s="411">
        <v>26042</v>
      </c>
      <c r="J753" s="411">
        <v>27902</v>
      </c>
      <c r="K753" s="411">
        <v>26712</v>
      </c>
      <c r="L753" s="411">
        <v>22400</v>
      </c>
      <c r="M753" s="411">
        <v>23499</v>
      </c>
      <c r="N753" s="411">
        <v>15958</v>
      </c>
      <c r="O753" s="412">
        <v>15200</v>
      </c>
      <c r="P753" s="411">
        <f t="shared" si="219"/>
        <v>261305</v>
      </c>
      <c r="Q753" s="411">
        <f t="shared" si="220"/>
        <v>156635.93548387097</v>
      </c>
      <c r="R753" s="411">
        <f t="shared" si="221"/>
        <v>43832.754171301443</v>
      </c>
      <c r="S753" s="411">
        <f t="shared" si="222"/>
        <v>60836.310344827587</v>
      </c>
      <c r="T753" s="411">
        <v>0</v>
      </c>
      <c r="U753" s="411">
        <v>471.00000000000045</v>
      </c>
      <c r="V753" s="411">
        <v>0</v>
      </c>
      <c r="W753" s="411">
        <v>24</v>
      </c>
      <c r="X753" s="411">
        <v>0</v>
      </c>
      <c r="Y753" s="411">
        <v>232.99999999999773</v>
      </c>
      <c r="Z753" s="411">
        <v>110</v>
      </c>
      <c r="AA753" s="411">
        <v>0</v>
      </c>
      <c r="AB753" s="411">
        <v>0</v>
      </c>
      <c r="AC753" s="411">
        <v>-2910.9999999999995</v>
      </c>
      <c r="AD753" s="411">
        <v>1957.0000000000005</v>
      </c>
      <c r="AE753" s="412">
        <v>0</v>
      </c>
      <c r="AF753" s="411">
        <f t="shared" si="223"/>
        <v>-116.00000000000091</v>
      </c>
      <c r="AG753" s="411">
        <v>17716</v>
      </c>
      <c r="AH753" s="411">
        <v>18756</v>
      </c>
      <c r="AI753" s="411">
        <v>20191</v>
      </c>
      <c r="AJ753" s="411">
        <v>21804</v>
      </c>
      <c r="AK753" s="411">
        <v>25620</v>
      </c>
      <c r="AL753" s="411">
        <v>26274.999999999996</v>
      </c>
      <c r="AM753" s="411">
        <v>28012</v>
      </c>
      <c r="AN753" s="411">
        <v>26712</v>
      </c>
      <c r="AO753" s="411">
        <v>22400</v>
      </c>
      <c r="AP753" s="411">
        <v>20588</v>
      </c>
      <c r="AQ753" s="411">
        <v>17915</v>
      </c>
      <c r="AR753" s="412">
        <v>15200</v>
      </c>
      <c r="AS753" s="411">
        <f t="shared" si="224"/>
        <v>261189</v>
      </c>
      <c r="AT753" s="411">
        <f t="shared" si="225"/>
        <v>157470.38709677418</v>
      </c>
      <c r="AU753" s="411">
        <f t="shared" si="226"/>
        <v>43836.302558398223</v>
      </c>
      <c r="AV753" s="411">
        <f t="shared" si="227"/>
        <v>59882.310344827587</v>
      </c>
      <c r="AW753" s="411">
        <v>0</v>
      </c>
      <c r="AX753" s="411">
        <v>0</v>
      </c>
      <c r="AY753" s="411">
        <v>0</v>
      </c>
      <c r="AZ753" s="411">
        <v>0</v>
      </c>
      <c r="BA753" s="411">
        <v>0</v>
      </c>
      <c r="BB753" s="411">
        <v>0</v>
      </c>
      <c r="BC753" s="411">
        <v>0</v>
      </c>
      <c r="BD753" s="411">
        <v>0</v>
      </c>
      <c r="BE753" s="411">
        <v>0</v>
      </c>
      <c r="BF753" s="411">
        <v>0</v>
      </c>
      <c r="BG753" s="411">
        <v>0</v>
      </c>
      <c r="BH753" s="412">
        <v>0</v>
      </c>
      <c r="BI753" s="411">
        <f t="shared" si="228"/>
        <v>0</v>
      </c>
      <c r="BJ753" s="411">
        <v>17716</v>
      </c>
      <c r="BK753" s="411">
        <v>18756</v>
      </c>
      <c r="BL753" s="411">
        <v>20191</v>
      </c>
      <c r="BM753" s="411">
        <v>21804</v>
      </c>
      <c r="BN753" s="411">
        <v>25620</v>
      </c>
      <c r="BO753" s="411">
        <v>26274.999999999996</v>
      </c>
      <c r="BP753" s="411">
        <v>28012</v>
      </c>
      <c r="BQ753" s="411">
        <v>26712</v>
      </c>
      <c r="BR753" s="411">
        <v>22400</v>
      </c>
      <c r="BS753" s="411">
        <v>20588</v>
      </c>
      <c r="BT753" s="411">
        <v>17915</v>
      </c>
      <c r="BU753" s="412">
        <v>15200</v>
      </c>
      <c r="BV753" s="411">
        <f t="shared" si="229"/>
        <v>261189</v>
      </c>
      <c r="BW753" s="411">
        <v>0</v>
      </c>
      <c r="BX753" s="411">
        <v>0</v>
      </c>
      <c r="BY753" s="411">
        <v>0</v>
      </c>
      <c r="BZ753" s="411">
        <v>0</v>
      </c>
      <c r="CA753" s="411">
        <v>0</v>
      </c>
      <c r="CB753" s="411">
        <v>0</v>
      </c>
      <c r="CC753" s="411">
        <v>0</v>
      </c>
      <c r="CD753" s="411">
        <v>0</v>
      </c>
      <c r="CE753" s="411">
        <v>0</v>
      </c>
      <c r="CF753" s="411">
        <v>0</v>
      </c>
      <c r="CG753" s="411">
        <v>0</v>
      </c>
      <c r="CH753" s="412">
        <v>0</v>
      </c>
      <c r="CI753" s="411">
        <f t="shared" si="230"/>
        <v>0</v>
      </c>
      <c r="CJ753" s="411">
        <v>17716</v>
      </c>
      <c r="CK753" s="411">
        <v>18756</v>
      </c>
      <c r="CL753" s="411">
        <v>20191</v>
      </c>
      <c r="CM753" s="411">
        <v>21804</v>
      </c>
      <c r="CN753" s="411">
        <v>25620</v>
      </c>
      <c r="CO753" s="411">
        <v>26274.999999999996</v>
      </c>
      <c r="CP753" s="411">
        <v>28012</v>
      </c>
      <c r="CQ753" s="411">
        <v>26712</v>
      </c>
      <c r="CR753" s="411">
        <v>22400</v>
      </c>
      <c r="CS753" s="411">
        <v>20588</v>
      </c>
      <c r="CT753" s="411">
        <v>17915</v>
      </c>
      <c r="CU753" s="412">
        <v>15200</v>
      </c>
      <c r="CV753" s="411">
        <f t="shared" si="231"/>
        <v>261189</v>
      </c>
      <c r="CW753" s="411">
        <v>-1542.7973856209139</v>
      </c>
      <c r="CX753" s="411">
        <v>-1786.3052525489261</v>
      </c>
      <c r="CY753" s="411">
        <v>-537.875</v>
      </c>
      <c r="CZ753" s="411">
        <v>-567.8125</v>
      </c>
      <c r="DA753" s="411">
        <v>-667.1875</v>
      </c>
      <c r="DB753" s="411">
        <v>-651.21228448275906</v>
      </c>
      <c r="DC753" s="411">
        <v>-1511.5721388496092</v>
      </c>
      <c r="DD753" s="411">
        <v>0</v>
      </c>
      <c r="DE753" s="411">
        <v>0</v>
      </c>
      <c r="DF753" s="411">
        <v>0</v>
      </c>
      <c r="DG753" s="411">
        <v>0</v>
      </c>
      <c r="DH753" s="412">
        <v>0</v>
      </c>
      <c r="DI753" s="411">
        <f t="shared" si="232"/>
        <v>-7264.7620615022088</v>
      </c>
      <c r="DJ753" s="411">
        <v>16173.202614379086</v>
      </c>
      <c r="DK753" s="411">
        <v>16969.694747451074</v>
      </c>
      <c r="DL753" s="411">
        <v>19653.125</v>
      </c>
      <c r="DM753" s="411">
        <v>21236.1875</v>
      </c>
      <c r="DN753" s="411">
        <v>24952.8125</v>
      </c>
      <c r="DO753" s="411">
        <v>25623.787715517239</v>
      </c>
      <c r="DP753" s="411">
        <v>26500.427861150391</v>
      </c>
      <c r="DQ753" s="411">
        <v>26712</v>
      </c>
      <c r="DR753" s="411">
        <v>22400</v>
      </c>
      <c r="DS753" s="411">
        <v>20588</v>
      </c>
      <c r="DT753" s="411">
        <v>17915</v>
      </c>
      <c r="DU753" s="412">
        <v>15200</v>
      </c>
      <c r="DV753" s="411">
        <f t="shared" si="233"/>
        <v>253924.2379384978</v>
      </c>
      <c r="DW753" s="412">
        <v>16173.202614379086</v>
      </c>
      <c r="DX753" s="412">
        <v>16969.694747451074</v>
      </c>
      <c r="DY753" s="412">
        <v>19653.125</v>
      </c>
      <c r="DZ753" s="412">
        <v>21236.1875</v>
      </c>
      <c r="EA753" s="412">
        <v>24952.8125</v>
      </c>
      <c r="EB753" s="412">
        <v>25623.787715517239</v>
      </c>
      <c r="EC753" s="412">
        <v>26500.427861150391</v>
      </c>
      <c r="ED753" s="412">
        <v>26712</v>
      </c>
      <c r="EE753" s="412">
        <v>22400</v>
      </c>
      <c r="EF753" s="412">
        <v>20588</v>
      </c>
      <c r="EG753" s="412">
        <v>17915</v>
      </c>
      <c r="EH753" s="412">
        <v>15200</v>
      </c>
      <c r="EI753" s="411">
        <f t="shared" si="234"/>
        <v>253924.2379384978</v>
      </c>
      <c r="EK753" s="411">
        <f t="shared" si="235"/>
        <v>253924.2379384978</v>
      </c>
      <c r="EL753" s="7">
        <f t="shared" si="236"/>
        <v>0</v>
      </c>
    </row>
    <row r="754" spans="1:142">
      <c r="A754" s="365" t="str">
        <f t="shared" si="218"/>
        <v xml:space="preserve"> 131</v>
      </c>
      <c r="B754" s="370" t="s">
        <v>962</v>
      </c>
      <c r="C754" s="370" t="s">
        <v>920</v>
      </c>
      <c r="D754" s="411">
        <v>17716</v>
      </c>
      <c r="E754" s="411">
        <v>18285</v>
      </c>
      <c r="F754" s="411">
        <v>20191</v>
      </c>
      <c r="G754" s="411">
        <v>21780</v>
      </c>
      <c r="H754" s="411">
        <v>25620</v>
      </c>
      <c r="I754" s="411">
        <v>26042</v>
      </c>
      <c r="J754" s="411">
        <v>27902</v>
      </c>
      <c r="K754" s="411">
        <v>26712</v>
      </c>
      <c r="L754" s="411">
        <v>22400</v>
      </c>
      <c r="M754" s="411">
        <v>23499</v>
      </c>
      <c r="N754" s="411">
        <v>15958</v>
      </c>
      <c r="O754" s="412">
        <v>15200</v>
      </c>
      <c r="P754" s="411">
        <f t="shared" si="219"/>
        <v>261305</v>
      </c>
      <c r="Q754" s="411">
        <f t="shared" si="220"/>
        <v>156635.93548387097</v>
      </c>
      <c r="R754" s="411">
        <f t="shared" si="221"/>
        <v>43832.754171301443</v>
      </c>
      <c r="S754" s="411">
        <f t="shared" si="222"/>
        <v>60836.310344827587</v>
      </c>
      <c r="T754" s="411">
        <v>0</v>
      </c>
      <c r="U754" s="411">
        <v>471.00000000000045</v>
      </c>
      <c r="V754" s="411">
        <v>0</v>
      </c>
      <c r="W754" s="411">
        <v>24</v>
      </c>
      <c r="X754" s="411">
        <v>0</v>
      </c>
      <c r="Y754" s="411">
        <v>232.99999999999773</v>
      </c>
      <c r="Z754" s="411">
        <v>110</v>
      </c>
      <c r="AA754" s="411">
        <v>0</v>
      </c>
      <c r="AB754" s="411">
        <v>0</v>
      </c>
      <c r="AC754" s="411">
        <v>-2910.9999999999995</v>
      </c>
      <c r="AD754" s="411">
        <v>1957.0000000000005</v>
      </c>
      <c r="AE754" s="412">
        <v>0</v>
      </c>
      <c r="AF754" s="411">
        <f t="shared" si="223"/>
        <v>-116.00000000000091</v>
      </c>
      <c r="AG754" s="411">
        <v>17716</v>
      </c>
      <c r="AH754" s="411">
        <v>18756</v>
      </c>
      <c r="AI754" s="411">
        <v>20191</v>
      </c>
      <c r="AJ754" s="411">
        <v>21804</v>
      </c>
      <c r="AK754" s="411">
        <v>25620</v>
      </c>
      <c r="AL754" s="411">
        <v>26275</v>
      </c>
      <c r="AM754" s="411">
        <v>28012</v>
      </c>
      <c r="AN754" s="411">
        <v>26712</v>
      </c>
      <c r="AO754" s="411">
        <v>22400</v>
      </c>
      <c r="AP754" s="411">
        <v>20588</v>
      </c>
      <c r="AQ754" s="411">
        <v>17915</v>
      </c>
      <c r="AR754" s="412">
        <v>15200</v>
      </c>
      <c r="AS754" s="411">
        <f t="shared" si="224"/>
        <v>261189</v>
      </c>
      <c r="AT754" s="411">
        <f t="shared" si="225"/>
        <v>157470.38709677418</v>
      </c>
      <c r="AU754" s="411">
        <f t="shared" si="226"/>
        <v>43836.302558398223</v>
      </c>
      <c r="AV754" s="411">
        <f t="shared" si="227"/>
        <v>59882.310344827587</v>
      </c>
      <c r="AW754" s="411">
        <v>0</v>
      </c>
      <c r="AX754" s="411">
        <v>0</v>
      </c>
      <c r="AY754" s="411">
        <v>0</v>
      </c>
      <c r="AZ754" s="411">
        <v>0</v>
      </c>
      <c r="BA754" s="411">
        <v>0</v>
      </c>
      <c r="BB754" s="411">
        <v>0</v>
      </c>
      <c r="BC754" s="411">
        <v>0</v>
      </c>
      <c r="BD754" s="411">
        <v>0</v>
      </c>
      <c r="BE754" s="411">
        <v>0</v>
      </c>
      <c r="BF754" s="411">
        <v>0</v>
      </c>
      <c r="BG754" s="411">
        <v>0</v>
      </c>
      <c r="BH754" s="412">
        <v>0</v>
      </c>
      <c r="BI754" s="411">
        <f t="shared" si="228"/>
        <v>0</v>
      </c>
      <c r="BJ754" s="411">
        <v>17716</v>
      </c>
      <c r="BK754" s="411">
        <v>18756</v>
      </c>
      <c r="BL754" s="411">
        <v>20191</v>
      </c>
      <c r="BM754" s="411">
        <v>21804</v>
      </c>
      <c r="BN754" s="411">
        <v>25620</v>
      </c>
      <c r="BO754" s="411">
        <v>26275</v>
      </c>
      <c r="BP754" s="411">
        <v>28012</v>
      </c>
      <c r="BQ754" s="411">
        <v>26712</v>
      </c>
      <c r="BR754" s="411">
        <v>22400</v>
      </c>
      <c r="BS754" s="411">
        <v>20588</v>
      </c>
      <c r="BT754" s="411">
        <v>17915</v>
      </c>
      <c r="BU754" s="412">
        <v>15200</v>
      </c>
      <c r="BV754" s="411">
        <f t="shared" si="229"/>
        <v>261189</v>
      </c>
      <c r="BW754" s="411">
        <v>0</v>
      </c>
      <c r="BX754" s="411">
        <v>0</v>
      </c>
      <c r="BY754" s="411">
        <v>0</v>
      </c>
      <c r="BZ754" s="411">
        <v>0</v>
      </c>
      <c r="CA754" s="411">
        <v>0</v>
      </c>
      <c r="CB754" s="411">
        <v>0</v>
      </c>
      <c r="CC754" s="411">
        <v>0</v>
      </c>
      <c r="CD754" s="411">
        <v>0</v>
      </c>
      <c r="CE754" s="411">
        <v>0</v>
      </c>
      <c r="CF754" s="411">
        <v>0</v>
      </c>
      <c r="CG754" s="411">
        <v>0</v>
      </c>
      <c r="CH754" s="412">
        <v>0</v>
      </c>
      <c r="CI754" s="411">
        <f t="shared" si="230"/>
        <v>0</v>
      </c>
      <c r="CJ754" s="411">
        <v>17716</v>
      </c>
      <c r="CK754" s="411">
        <v>18756</v>
      </c>
      <c r="CL754" s="411">
        <v>20191</v>
      </c>
      <c r="CM754" s="411">
        <v>21804</v>
      </c>
      <c r="CN754" s="411">
        <v>25620</v>
      </c>
      <c r="CO754" s="411">
        <v>26275</v>
      </c>
      <c r="CP754" s="411">
        <v>28012</v>
      </c>
      <c r="CQ754" s="411">
        <v>26712</v>
      </c>
      <c r="CR754" s="411">
        <v>22400</v>
      </c>
      <c r="CS754" s="411">
        <v>20588</v>
      </c>
      <c r="CT754" s="411">
        <v>17915</v>
      </c>
      <c r="CU754" s="412">
        <v>15200</v>
      </c>
      <c r="CV754" s="411">
        <f t="shared" si="231"/>
        <v>261189</v>
      </c>
      <c r="CW754" s="411">
        <v>-1542.7973856209139</v>
      </c>
      <c r="CX754" s="411">
        <v>-1786.3052525489263</v>
      </c>
      <c r="CY754" s="411">
        <v>-537.875</v>
      </c>
      <c r="CZ754" s="411">
        <v>-567.8125</v>
      </c>
      <c r="DA754" s="411">
        <v>-667.1875</v>
      </c>
      <c r="DB754" s="411">
        <v>-651.21228448275906</v>
      </c>
      <c r="DC754" s="411">
        <v>-1511.5721388496092</v>
      </c>
      <c r="DD754" s="411">
        <v>0</v>
      </c>
      <c r="DE754" s="411">
        <v>0</v>
      </c>
      <c r="DF754" s="411">
        <v>0</v>
      </c>
      <c r="DG754" s="411">
        <v>0</v>
      </c>
      <c r="DH754" s="412">
        <v>0</v>
      </c>
      <c r="DI754" s="411">
        <f t="shared" si="232"/>
        <v>-7264.7620615022088</v>
      </c>
      <c r="DJ754" s="411">
        <v>16173.202614379086</v>
      </c>
      <c r="DK754" s="411">
        <v>16969.694747451074</v>
      </c>
      <c r="DL754" s="411">
        <v>19653.125</v>
      </c>
      <c r="DM754" s="411">
        <v>21236.1875</v>
      </c>
      <c r="DN754" s="411">
        <v>24952.8125</v>
      </c>
      <c r="DO754" s="411">
        <v>25623.787715517239</v>
      </c>
      <c r="DP754" s="411">
        <v>26500.427861150391</v>
      </c>
      <c r="DQ754" s="411">
        <v>26712</v>
      </c>
      <c r="DR754" s="411">
        <v>22400</v>
      </c>
      <c r="DS754" s="411">
        <v>20588</v>
      </c>
      <c r="DT754" s="411">
        <v>17915</v>
      </c>
      <c r="DU754" s="412">
        <v>15200</v>
      </c>
      <c r="DV754" s="411">
        <f t="shared" si="233"/>
        <v>253924.2379384978</v>
      </c>
      <c r="DW754" s="412">
        <v>16173.202614379086</v>
      </c>
      <c r="DX754" s="412">
        <v>16969.694747451074</v>
      </c>
      <c r="DY754" s="412">
        <v>19653.125</v>
      </c>
      <c r="DZ754" s="412">
        <v>21236.1875</v>
      </c>
      <c r="EA754" s="412">
        <v>24952.8125</v>
      </c>
      <c r="EB754" s="412">
        <v>25623.787715517239</v>
      </c>
      <c r="EC754" s="412">
        <v>26500.427861150391</v>
      </c>
      <c r="ED754" s="412">
        <v>26712</v>
      </c>
      <c r="EE754" s="412">
        <v>22400</v>
      </c>
      <c r="EF754" s="412">
        <v>20588</v>
      </c>
      <c r="EG754" s="412">
        <v>17915</v>
      </c>
      <c r="EH754" s="412">
        <v>15200</v>
      </c>
      <c r="EI754" s="411">
        <f t="shared" si="234"/>
        <v>253924.2379384978</v>
      </c>
      <c r="EK754" s="411">
        <f t="shared" si="235"/>
        <v>253924.2379384978</v>
      </c>
      <c r="EL754" s="7">
        <f t="shared" si="236"/>
        <v>0</v>
      </c>
    </row>
    <row r="755" spans="1:142">
      <c r="A755" s="365" t="str">
        <f t="shared" si="218"/>
        <v xml:space="preserve"> 131</v>
      </c>
      <c r="B755" s="370" t="s">
        <v>962</v>
      </c>
      <c r="C755" s="370" t="s">
        <v>944</v>
      </c>
      <c r="D755" s="411">
        <v>65.133200000000002</v>
      </c>
      <c r="E755" s="411">
        <v>62.835700000000003</v>
      </c>
      <c r="F755" s="411">
        <v>61</v>
      </c>
      <c r="G755" s="411">
        <v>60</v>
      </c>
      <c r="H755" s="411">
        <v>60</v>
      </c>
      <c r="I755" s="411">
        <v>58</v>
      </c>
      <c r="J755" s="411">
        <v>57.411799999999999</v>
      </c>
      <c r="K755" s="411">
        <v>56</v>
      </c>
      <c r="L755" s="411">
        <v>56</v>
      </c>
      <c r="M755" s="411">
        <v>59.2333</v>
      </c>
      <c r="N755" s="411">
        <v>46.933399999999999</v>
      </c>
      <c r="O755" s="412">
        <v>50</v>
      </c>
      <c r="P755" s="411">
        <f t="shared" si="219"/>
        <v>692.54740000000004</v>
      </c>
      <c r="Q755" s="411">
        <f t="shared" si="220"/>
        <v>422.52870645161295</v>
      </c>
      <c r="R755" s="411">
        <f t="shared" si="221"/>
        <v>98.403717686318132</v>
      </c>
      <c r="S755" s="411">
        <f t="shared" si="222"/>
        <v>171.61497586206895</v>
      </c>
      <c r="T755" s="411">
        <v>0</v>
      </c>
      <c r="U755" s="411">
        <v>1.6185734044298616</v>
      </c>
      <c r="V755" s="411">
        <v>0</v>
      </c>
      <c r="W755" s="411">
        <v>6.6115702479336846E-2</v>
      </c>
      <c r="X755" s="411">
        <v>0</v>
      </c>
      <c r="Y755" s="411">
        <v>0.51893095768373954</v>
      </c>
      <c r="Z755" s="411">
        <v>0.22633854203999704</v>
      </c>
      <c r="AA755" s="411">
        <v>0</v>
      </c>
      <c r="AB755" s="411">
        <v>0</v>
      </c>
      <c r="AC755" s="411">
        <v>-7.337679743818887</v>
      </c>
      <c r="AD755" s="411">
        <v>5.7556500689309438</v>
      </c>
      <c r="AE755" s="412">
        <v>0</v>
      </c>
      <c r="AF755" s="411">
        <f t="shared" si="223"/>
        <v>0.84792893174499184</v>
      </c>
      <c r="AG755" s="411">
        <v>65.133200000000002</v>
      </c>
      <c r="AH755" s="411">
        <v>64.45427340442987</v>
      </c>
      <c r="AI755" s="411">
        <v>61</v>
      </c>
      <c r="AJ755" s="411">
        <v>60.066115702479337</v>
      </c>
      <c r="AK755" s="411">
        <v>60</v>
      </c>
      <c r="AL755" s="411">
        <v>58.518930957683736</v>
      </c>
      <c r="AM755" s="411">
        <v>57.638138542039997</v>
      </c>
      <c r="AN755" s="411">
        <v>56</v>
      </c>
      <c r="AO755" s="411">
        <v>56</v>
      </c>
      <c r="AP755" s="411">
        <v>51.895620256181118</v>
      </c>
      <c r="AQ755" s="411">
        <v>52.689050068930939</v>
      </c>
      <c r="AR755" s="412">
        <v>50</v>
      </c>
      <c r="AS755" s="411">
        <f t="shared" si="224"/>
        <v>693.39532893174498</v>
      </c>
      <c r="AT755" s="411">
        <f t="shared" si="225"/>
        <v>424.95136381495422</v>
      </c>
      <c r="AU755" s="411">
        <f t="shared" si="226"/>
        <v>98.411018929609739</v>
      </c>
      <c r="AV755" s="411">
        <f t="shared" si="227"/>
        <v>170.03294618718101</v>
      </c>
      <c r="AW755" s="411">
        <v>0</v>
      </c>
      <c r="AX755" s="411">
        <v>0</v>
      </c>
      <c r="AY755" s="411">
        <v>0</v>
      </c>
      <c r="AZ755" s="411">
        <v>0</v>
      </c>
      <c r="BA755" s="411">
        <v>0</v>
      </c>
      <c r="BB755" s="411">
        <v>0</v>
      </c>
      <c r="BC755" s="411">
        <v>0</v>
      </c>
      <c r="BD755" s="411">
        <v>0</v>
      </c>
      <c r="BE755" s="411">
        <v>0</v>
      </c>
      <c r="BF755" s="411">
        <v>0</v>
      </c>
      <c r="BG755" s="411">
        <v>0</v>
      </c>
      <c r="BH755" s="412">
        <v>0</v>
      </c>
      <c r="BI755" s="411">
        <f t="shared" si="228"/>
        <v>0</v>
      </c>
      <c r="BJ755" s="411">
        <v>65.133200000000002</v>
      </c>
      <c r="BK755" s="411">
        <v>64.45427340442987</v>
      </c>
      <c r="BL755" s="411">
        <v>61</v>
      </c>
      <c r="BM755" s="411">
        <v>60.066115702479337</v>
      </c>
      <c r="BN755" s="411">
        <v>60</v>
      </c>
      <c r="BO755" s="411">
        <v>58.518930957683736</v>
      </c>
      <c r="BP755" s="411">
        <v>57.638138542039997</v>
      </c>
      <c r="BQ755" s="411">
        <v>56</v>
      </c>
      <c r="BR755" s="411">
        <v>56</v>
      </c>
      <c r="BS755" s="411">
        <v>51.895620256181118</v>
      </c>
      <c r="BT755" s="411">
        <v>52.689050068930939</v>
      </c>
      <c r="BU755" s="412">
        <v>50</v>
      </c>
      <c r="BV755" s="411">
        <f t="shared" si="229"/>
        <v>693.39532893174498</v>
      </c>
      <c r="BW755" s="411">
        <v>0</v>
      </c>
      <c r="BX755" s="411">
        <v>0</v>
      </c>
      <c r="BY755" s="411">
        <v>0</v>
      </c>
      <c r="BZ755" s="411">
        <v>0</v>
      </c>
      <c r="CA755" s="411">
        <v>0</v>
      </c>
      <c r="CB755" s="411">
        <v>0</v>
      </c>
      <c r="CC755" s="411">
        <v>0</v>
      </c>
      <c r="CD755" s="411">
        <v>0</v>
      </c>
      <c r="CE755" s="411">
        <v>0</v>
      </c>
      <c r="CF755" s="411">
        <v>0</v>
      </c>
      <c r="CG755" s="411">
        <v>0</v>
      </c>
      <c r="CH755" s="412">
        <v>0</v>
      </c>
      <c r="CI755" s="411">
        <f t="shared" si="230"/>
        <v>0</v>
      </c>
      <c r="CJ755" s="411">
        <v>65.133200000000002</v>
      </c>
      <c r="CK755" s="411">
        <v>64.45427340442987</v>
      </c>
      <c r="CL755" s="411">
        <v>61</v>
      </c>
      <c r="CM755" s="411">
        <v>60.066115702479337</v>
      </c>
      <c r="CN755" s="411">
        <v>60</v>
      </c>
      <c r="CO755" s="411">
        <v>58.518930957683736</v>
      </c>
      <c r="CP755" s="411">
        <v>57.638138542039997</v>
      </c>
      <c r="CQ755" s="411">
        <v>56</v>
      </c>
      <c r="CR755" s="411">
        <v>56</v>
      </c>
      <c r="CS755" s="411">
        <v>51.895620256181118</v>
      </c>
      <c r="CT755" s="411">
        <v>52.689050068930939</v>
      </c>
      <c r="CU755" s="412">
        <v>50</v>
      </c>
      <c r="CV755" s="411">
        <f t="shared" si="231"/>
        <v>693.39532893174498</v>
      </c>
      <c r="CW755" s="411">
        <v>-5.6721211841599315</v>
      </c>
      <c r="CX755" s="411">
        <v>-6.1386194585725971</v>
      </c>
      <c r="CY755" s="411">
        <v>-1.625</v>
      </c>
      <c r="CZ755" s="411">
        <v>-1.5642217630853992</v>
      </c>
      <c r="DA755" s="411">
        <v>-1.5625</v>
      </c>
      <c r="DB755" s="411">
        <v>-1.4503614353736261</v>
      </c>
      <c r="DC755" s="411">
        <v>-3.1102560528950889</v>
      </c>
      <c r="DD755" s="411">
        <v>0</v>
      </c>
      <c r="DE755" s="411">
        <v>0</v>
      </c>
      <c r="DF755" s="411">
        <v>0</v>
      </c>
      <c r="DG755" s="411">
        <v>0</v>
      </c>
      <c r="DH755" s="412">
        <v>0</v>
      </c>
      <c r="DI755" s="411">
        <f t="shared" si="232"/>
        <v>-21.123079894086644</v>
      </c>
      <c r="DJ755" s="411">
        <v>59.461078815840075</v>
      </c>
      <c r="DK755" s="411">
        <v>58.315653945857264</v>
      </c>
      <c r="DL755" s="411">
        <v>59.375</v>
      </c>
      <c r="DM755" s="411">
        <v>58.501893939393938</v>
      </c>
      <c r="DN755" s="411">
        <v>58.4375</v>
      </c>
      <c r="DO755" s="411">
        <v>57.068569522310113</v>
      </c>
      <c r="DP755" s="411">
        <v>54.527882489144908</v>
      </c>
      <c r="DQ755" s="411">
        <v>56</v>
      </c>
      <c r="DR755" s="411">
        <v>56</v>
      </c>
      <c r="DS755" s="411">
        <v>51.895620256181118</v>
      </c>
      <c r="DT755" s="411">
        <v>52.689050068930939</v>
      </c>
      <c r="DU755" s="412">
        <v>50</v>
      </c>
      <c r="DV755" s="411">
        <f t="shared" si="233"/>
        <v>672.27224903765841</v>
      </c>
      <c r="DW755" s="412">
        <v>59.461078815840075</v>
      </c>
      <c r="DX755" s="412">
        <v>58.315653945857264</v>
      </c>
      <c r="DY755" s="412">
        <v>59.375</v>
      </c>
      <c r="DZ755" s="412">
        <v>58.501893939393938</v>
      </c>
      <c r="EA755" s="412">
        <v>58.4375</v>
      </c>
      <c r="EB755" s="412">
        <v>57.068569522310113</v>
      </c>
      <c r="EC755" s="412">
        <v>54.527882489144908</v>
      </c>
      <c r="ED755" s="412">
        <v>56</v>
      </c>
      <c r="EE755" s="412">
        <v>56</v>
      </c>
      <c r="EF755" s="412">
        <v>51.895620256181118</v>
      </c>
      <c r="EG755" s="412">
        <v>52.689050068930939</v>
      </c>
      <c r="EH755" s="412">
        <v>50</v>
      </c>
      <c r="EI755" s="411">
        <f t="shared" si="234"/>
        <v>672.27224903765841</v>
      </c>
      <c r="EK755" s="411">
        <f t="shared" si="235"/>
        <v>672.2722490376583</v>
      </c>
      <c r="EL755" s="7">
        <f t="shared" si="236"/>
        <v>0</v>
      </c>
    </row>
    <row r="756" spans="1:142">
      <c r="A756" s="365" t="str">
        <f t="shared" si="218"/>
        <v xml:space="preserve"> 131</v>
      </c>
      <c r="B756" s="370" t="s">
        <v>962</v>
      </c>
      <c r="C756" s="370" t="s">
        <v>945</v>
      </c>
      <c r="D756" s="411">
        <v>17716</v>
      </c>
      <c r="E756" s="411">
        <v>18285</v>
      </c>
      <c r="F756" s="411">
        <v>20191</v>
      </c>
      <c r="G756" s="411">
        <v>21780</v>
      </c>
      <c r="H756" s="411">
        <v>25620</v>
      </c>
      <c r="I756" s="411">
        <v>26042</v>
      </c>
      <c r="J756" s="411">
        <v>27902</v>
      </c>
      <c r="K756" s="411">
        <v>26712</v>
      </c>
      <c r="L756" s="411">
        <v>22400</v>
      </c>
      <c r="M756" s="411">
        <v>23499</v>
      </c>
      <c r="N756" s="411">
        <v>15958</v>
      </c>
      <c r="O756" s="412">
        <v>15200</v>
      </c>
      <c r="P756" s="411">
        <f t="shared" si="219"/>
        <v>261305</v>
      </c>
      <c r="Q756" s="411">
        <f t="shared" si="220"/>
        <v>156635.93548387097</v>
      </c>
      <c r="R756" s="411">
        <f t="shared" si="221"/>
        <v>43832.754171301443</v>
      </c>
      <c r="S756" s="411">
        <f t="shared" si="222"/>
        <v>60836.310344827587</v>
      </c>
      <c r="T756" s="411">
        <v>0</v>
      </c>
      <c r="U756" s="411">
        <v>471.00000000000045</v>
      </c>
      <c r="V756" s="411">
        <v>0</v>
      </c>
      <c r="W756" s="411">
        <v>24</v>
      </c>
      <c r="X756" s="411">
        <v>0</v>
      </c>
      <c r="Y756" s="411">
        <v>232.99999999999773</v>
      </c>
      <c r="Z756" s="411">
        <v>110</v>
      </c>
      <c r="AA756" s="411">
        <v>0</v>
      </c>
      <c r="AB756" s="411">
        <v>0</v>
      </c>
      <c r="AC756" s="411">
        <v>-2910.9999999999991</v>
      </c>
      <c r="AD756" s="411">
        <v>1957.0000000000007</v>
      </c>
      <c r="AE756" s="412">
        <v>0</v>
      </c>
      <c r="AF756" s="411">
        <f t="shared" si="223"/>
        <v>-116.00000000000023</v>
      </c>
      <c r="AG756" s="411">
        <v>17716</v>
      </c>
      <c r="AH756" s="411">
        <v>18756</v>
      </c>
      <c r="AI756" s="411">
        <v>20191</v>
      </c>
      <c r="AJ756" s="411">
        <v>21804</v>
      </c>
      <c r="AK756" s="411">
        <v>25620</v>
      </c>
      <c r="AL756" s="411">
        <v>26275</v>
      </c>
      <c r="AM756" s="411">
        <v>28012</v>
      </c>
      <c r="AN756" s="411">
        <v>26712</v>
      </c>
      <c r="AO756" s="411">
        <v>22400</v>
      </c>
      <c r="AP756" s="411">
        <v>20588</v>
      </c>
      <c r="AQ756" s="411">
        <v>17915</v>
      </c>
      <c r="AR756" s="412">
        <v>15200</v>
      </c>
      <c r="AS756" s="411">
        <f t="shared" si="224"/>
        <v>261189</v>
      </c>
      <c r="AT756" s="411">
        <f t="shared" si="225"/>
        <v>157470.38709677418</v>
      </c>
      <c r="AU756" s="411">
        <f t="shared" si="226"/>
        <v>43836.302558398223</v>
      </c>
      <c r="AV756" s="411">
        <f t="shared" si="227"/>
        <v>59882.310344827587</v>
      </c>
      <c r="AW756" s="411">
        <v>0</v>
      </c>
      <c r="AX756" s="411">
        <v>0</v>
      </c>
      <c r="AY756" s="411">
        <v>0</v>
      </c>
      <c r="AZ756" s="411">
        <v>0</v>
      </c>
      <c r="BA756" s="411">
        <v>0</v>
      </c>
      <c r="BB756" s="411">
        <v>0</v>
      </c>
      <c r="BC756" s="411">
        <v>0</v>
      </c>
      <c r="BD756" s="411">
        <v>0</v>
      </c>
      <c r="BE756" s="411">
        <v>0</v>
      </c>
      <c r="BF756" s="411">
        <v>0</v>
      </c>
      <c r="BG756" s="411">
        <v>0</v>
      </c>
      <c r="BH756" s="412">
        <v>0</v>
      </c>
      <c r="BI756" s="411">
        <f t="shared" si="228"/>
        <v>0</v>
      </c>
      <c r="BJ756" s="411">
        <v>17716</v>
      </c>
      <c r="BK756" s="411">
        <v>18756</v>
      </c>
      <c r="BL756" s="411">
        <v>20191</v>
      </c>
      <c r="BM756" s="411">
        <v>21804</v>
      </c>
      <c r="BN756" s="411">
        <v>25620</v>
      </c>
      <c r="BO756" s="411">
        <v>26275</v>
      </c>
      <c r="BP756" s="411">
        <v>28012</v>
      </c>
      <c r="BQ756" s="411">
        <v>26712</v>
      </c>
      <c r="BR756" s="411">
        <v>22400</v>
      </c>
      <c r="BS756" s="411">
        <v>20588</v>
      </c>
      <c r="BT756" s="411">
        <v>17915</v>
      </c>
      <c r="BU756" s="412">
        <v>15200</v>
      </c>
      <c r="BV756" s="411">
        <f t="shared" si="229"/>
        <v>261189</v>
      </c>
      <c r="BW756" s="411">
        <v>0</v>
      </c>
      <c r="BX756" s="411">
        <v>0</v>
      </c>
      <c r="BY756" s="411">
        <v>0</v>
      </c>
      <c r="BZ756" s="411">
        <v>0</v>
      </c>
      <c r="CA756" s="411">
        <v>0</v>
      </c>
      <c r="CB756" s="411">
        <v>0</v>
      </c>
      <c r="CC756" s="411">
        <v>0</v>
      </c>
      <c r="CD756" s="411">
        <v>0</v>
      </c>
      <c r="CE756" s="411">
        <v>0</v>
      </c>
      <c r="CF756" s="411">
        <v>0</v>
      </c>
      <c r="CG756" s="411">
        <v>0</v>
      </c>
      <c r="CH756" s="412">
        <v>0</v>
      </c>
      <c r="CI756" s="411">
        <f t="shared" si="230"/>
        <v>0</v>
      </c>
      <c r="CJ756" s="411">
        <v>17716</v>
      </c>
      <c r="CK756" s="411">
        <v>18756</v>
      </c>
      <c r="CL756" s="411">
        <v>20191</v>
      </c>
      <c r="CM756" s="411">
        <v>21804</v>
      </c>
      <c r="CN756" s="411">
        <v>25620</v>
      </c>
      <c r="CO756" s="411">
        <v>26275</v>
      </c>
      <c r="CP756" s="411">
        <v>28012</v>
      </c>
      <c r="CQ756" s="411">
        <v>26712</v>
      </c>
      <c r="CR756" s="411">
        <v>22400</v>
      </c>
      <c r="CS756" s="411">
        <v>20588</v>
      </c>
      <c r="CT756" s="411">
        <v>17915</v>
      </c>
      <c r="CU756" s="412">
        <v>15200</v>
      </c>
      <c r="CV756" s="411">
        <f t="shared" si="231"/>
        <v>261189</v>
      </c>
      <c r="CW756" s="411">
        <v>-1542.7973856209142</v>
      </c>
      <c r="CX756" s="411">
        <v>-1786.3052525489263</v>
      </c>
      <c r="CY756" s="411">
        <v>-537.875</v>
      </c>
      <c r="CZ756" s="411">
        <v>-567.8125</v>
      </c>
      <c r="DA756" s="411">
        <v>-667.1875</v>
      </c>
      <c r="DB756" s="411">
        <v>-651.21228448275906</v>
      </c>
      <c r="DC756" s="411">
        <v>-1511.572138849609</v>
      </c>
      <c r="DD756" s="411">
        <v>0</v>
      </c>
      <c r="DE756" s="411">
        <v>0</v>
      </c>
      <c r="DF756" s="411">
        <v>0</v>
      </c>
      <c r="DG756" s="411">
        <v>0</v>
      </c>
      <c r="DH756" s="412">
        <v>0</v>
      </c>
      <c r="DI756" s="411">
        <f t="shared" si="232"/>
        <v>-7264.7620615022079</v>
      </c>
      <c r="DJ756" s="411">
        <v>16173.202614379086</v>
      </c>
      <c r="DK756" s="411">
        <v>16969.694747451074</v>
      </c>
      <c r="DL756" s="411">
        <v>19653.125</v>
      </c>
      <c r="DM756" s="411">
        <v>21236.1875</v>
      </c>
      <c r="DN756" s="411">
        <v>24952.8125</v>
      </c>
      <c r="DO756" s="411">
        <v>25623.787715517239</v>
      </c>
      <c r="DP756" s="411">
        <v>26500.427861150391</v>
      </c>
      <c r="DQ756" s="411">
        <v>26712</v>
      </c>
      <c r="DR756" s="411">
        <v>22400</v>
      </c>
      <c r="DS756" s="411">
        <v>20588</v>
      </c>
      <c r="DT756" s="411">
        <v>17915</v>
      </c>
      <c r="DU756" s="412">
        <v>15200</v>
      </c>
      <c r="DV756" s="411">
        <f t="shared" si="233"/>
        <v>253924.2379384978</v>
      </c>
      <c r="DW756" s="412">
        <v>16173.202614379086</v>
      </c>
      <c r="DX756" s="412">
        <v>16969.694747451074</v>
      </c>
      <c r="DY756" s="412">
        <v>19653.125</v>
      </c>
      <c r="DZ756" s="412">
        <v>21236.1875</v>
      </c>
      <c r="EA756" s="412">
        <v>24952.8125</v>
      </c>
      <c r="EB756" s="412">
        <v>25623.787715517239</v>
      </c>
      <c r="EC756" s="412">
        <v>26500.427861150391</v>
      </c>
      <c r="ED756" s="412">
        <v>26712</v>
      </c>
      <c r="EE756" s="412">
        <v>22400</v>
      </c>
      <c r="EF756" s="412">
        <v>20588</v>
      </c>
      <c r="EG756" s="412">
        <v>17915</v>
      </c>
      <c r="EH756" s="412">
        <v>15200</v>
      </c>
      <c r="EI756" s="411">
        <f t="shared" si="234"/>
        <v>253924.2379384978</v>
      </c>
      <c r="EK756" s="411">
        <f t="shared" si="235"/>
        <v>253924.2379384978</v>
      </c>
      <c r="EL756" s="7">
        <f t="shared" si="236"/>
        <v>0</v>
      </c>
    </row>
    <row r="757" spans="1:142">
      <c r="A757" s="365" t="str">
        <f t="shared" si="218"/>
        <v xml:space="preserve"> 131</v>
      </c>
      <c r="B757" s="370" t="s">
        <v>962</v>
      </c>
      <c r="C757" s="370" t="s">
        <v>1173</v>
      </c>
      <c r="D757" s="411">
        <v>0</v>
      </c>
      <c r="E757" s="411">
        <v>0</v>
      </c>
      <c r="F757" s="411">
        <v>0</v>
      </c>
      <c r="G757" s="411">
        <v>0</v>
      </c>
      <c r="H757" s="411">
        <v>0</v>
      </c>
      <c r="I757" s="411">
        <v>1</v>
      </c>
      <c r="J757" s="411">
        <v>3</v>
      </c>
      <c r="K757" s="411">
        <v>3</v>
      </c>
      <c r="L757" s="411">
        <v>0</v>
      </c>
      <c r="M757" s="411">
        <v>0</v>
      </c>
      <c r="N757" s="411">
        <v>0</v>
      </c>
      <c r="O757" s="412">
        <v>0</v>
      </c>
      <c r="P757" s="411">
        <f t="shared" si="219"/>
        <v>7</v>
      </c>
      <c r="Q757" s="411">
        <f t="shared" si="220"/>
        <v>3.903225806451613</v>
      </c>
      <c r="R757" s="411">
        <f t="shared" si="221"/>
        <v>3.096774193548387</v>
      </c>
      <c r="S757" s="411">
        <f t="shared" si="222"/>
        <v>0</v>
      </c>
      <c r="T757" s="411">
        <v>0</v>
      </c>
      <c r="U757" s="411">
        <v>0</v>
      </c>
      <c r="V757" s="411">
        <v>0</v>
      </c>
      <c r="W757" s="411">
        <v>0</v>
      </c>
      <c r="X757" s="411">
        <v>0</v>
      </c>
      <c r="Y757" s="411">
        <v>0</v>
      </c>
      <c r="Z757" s="411">
        <v>0</v>
      </c>
      <c r="AA757" s="411">
        <v>0</v>
      </c>
      <c r="AB757" s="411">
        <v>0</v>
      </c>
      <c r="AC757" s="411">
        <v>0</v>
      </c>
      <c r="AD757" s="411">
        <v>0</v>
      </c>
      <c r="AE757" s="412">
        <v>0</v>
      </c>
      <c r="AF757" s="411">
        <f t="shared" si="223"/>
        <v>0</v>
      </c>
      <c r="AG757" s="411">
        <v>0</v>
      </c>
      <c r="AH757" s="411">
        <v>0</v>
      </c>
      <c r="AI757" s="411">
        <v>0</v>
      </c>
      <c r="AJ757" s="411">
        <v>0</v>
      </c>
      <c r="AK757" s="411">
        <v>0</v>
      </c>
      <c r="AL757" s="411">
        <v>0</v>
      </c>
      <c r="AM757" s="411">
        <v>0</v>
      </c>
      <c r="AN757" s="411">
        <v>0</v>
      </c>
      <c r="AO757" s="411">
        <v>0</v>
      </c>
      <c r="AP757" s="411">
        <v>0</v>
      </c>
      <c r="AQ757" s="411">
        <v>0</v>
      </c>
      <c r="AR757" s="412">
        <v>0</v>
      </c>
      <c r="AS757" s="411">
        <f t="shared" si="224"/>
        <v>0</v>
      </c>
      <c r="AT757" s="411">
        <f t="shared" si="225"/>
        <v>0</v>
      </c>
      <c r="AU757" s="411">
        <f t="shared" si="226"/>
        <v>0</v>
      </c>
      <c r="AV757" s="411">
        <f t="shared" si="227"/>
        <v>0</v>
      </c>
      <c r="AW757" s="411">
        <v>0</v>
      </c>
      <c r="AX757" s="411">
        <v>0</v>
      </c>
      <c r="AY757" s="411">
        <v>0</v>
      </c>
      <c r="AZ757" s="411">
        <v>0</v>
      </c>
      <c r="BA757" s="411">
        <v>0</v>
      </c>
      <c r="BB757" s="411">
        <v>0</v>
      </c>
      <c r="BC757" s="411">
        <v>0</v>
      </c>
      <c r="BD757" s="411">
        <v>0</v>
      </c>
      <c r="BE757" s="411">
        <v>0</v>
      </c>
      <c r="BF757" s="411">
        <v>0</v>
      </c>
      <c r="BG757" s="411">
        <v>0</v>
      </c>
      <c r="BH757" s="412">
        <v>0</v>
      </c>
      <c r="BI757" s="411">
        <f t="shared" si="228"/>
        <v>0</v>
      </c>
      <c r="BJ757" s="411">
        <v>0</v>
      </c>
      <c r="BK757" s="411">
        <v>0</v>
      </c>
      <c r="BL757" s="411">
        <v>0</v>
      </c>
      <c r="BM757" s="411">
        <v>0</v>
      </c>
      <c r="BN757" s="411">
        <v>0</v>
      </c>
      <c r="BO757" s="411">
        <v>0</v>
      </c>
      <c r="BP757" s="411">
        <v>0</v>
      </c>
      <c r="BQ757" s="411">
        <v>0</v>
      </c>
      <c r="BR757" s="411">
        <v>0</v>
      </c>
      <c r="BS757" s="411">
        <v>0</v>
      </c>
      <c r="BT757" s="411">
        <v>0</v>
      </c>
      <c r="BU757" s="412">
        <v>0</v>
      </c>
      <c r="BV757" s="411">
        <f t="shared" si="229"/>
        <v>0</v>
      </c>
      <c r="BW757" s="411">
        <v>0</v>
      </c>
      <c r="BX757" s="411">
        <v>0</v>
      </c>
      <c r="BY757" s="411">
        <v>0</v>
      </c>
      <c r="BZ757" s="411">
        <v>0</v>
      </c>
      <c r="CA757" s="411">
        <v>0</v>
      </c>
      <c r="CB757" s="411">
        <v>0</v>
      </c>
      <c r="CC757" s="411">
        <v>0</v>
      </c>
      <c r="CD757" s="411">
        <v>0</v>
      </c>
      <c r="CE757" s="411">
        <v>0</v>
      </c>
      <c r="CF757" s="411">
        <v>0</v>
      </c>
      <c r="CG757" s="411">
        <v>0</v>
      </c>
      <c r="CH757" s="412">
        <v>0</v>
      </c>
      <c r="CI757" s="411">
        <f t="shared" si="230"/>
        <v>0</v>
      </c>
      <c r="CJ757" s="411">
        <v>0</v>
      </c>
      <c r="CK757" s="411">
        <v>0</v>
      </c>
      <c r="CL757" s="411">
        <v>0</v>
      </c>
      <c r="CM757" s="411">
        <v>0</v>
      </c>
      <c r="CN757" s="411">
        <v>0</v>
      </c>
      <c r="CO757" s="411">
        <v>0</v>
      </c>
      <c r="CP757" s="411">
        <v>0</v>
      </c>
      <c r="CQ757" s="411">
        <v>0</v>
      </c>
      <c r="CR757" s="411">
        <v>0</v>
      </c>
      <c r="CS757" s="411">
        <v>0</v>
      </c>
      <c r="CT757" s="411">
        <v>0</v>
      </c>
      <c r="CU757" s="412">
        <v>0</v>
      </c>
      <c r="CV757" s="411">
        <f t="shared" si="231"/>
        <v>0</v>
      </c>
      <c r="CW757" s="411">
        <v>0</v>
      </c>
      <c r="CX757" s="411">
        <v>0</v>
      </c>
      <c r="CY757" s="411">
        <v>0</v>
      </c>
      <c r="CZ757" s="411">
        <v>0</v>
      </c>
      <c r="DA757" s="411">
        <v>0</v>
      </c>
      <c r="DB757" s="411">
        <v>0</v>
      </c>
      <c r="DC757" s="411">
        <v>0</v>
      </c>
      <c r="DD757" s="411">
        <v>0</v>
      </c>
      <c r="DE757" s="411">
        <v>0</v>
      </c>
      <c r="DF757" s="411">
        <v>0</v>
      </c>
      <c r="DG757" s="411">
        <v>0</v>
      </c>
      <c r="DH757" s="412">
        <v>0</v>
      </c>
      <c r="DI757" s="411">
        <f t="shared" si="232"/>
        <v>0</v>
      </c>
      <c r="DJ757" s="411">
        <v>0</v>
      </c>
      <c r="DK757" s="411">
        <v>0</v>
      </c>
      <c r="DL757" s="411">
        <v>0</v>
      </c>
      <c r="DM757" s="411">
        <v>0</v>
      </c>
      <c r="DN757" s="411">
        <v>0</v>
      </c>
      <c r="DO757" s="411">
        <v>0</v>
      </c>
      <c r="DP757" s="411">
        <v>0</v>
      </c>
      <c r="DQ757" s="411">
        <v>0</v>
      </c>
      <c r="DR757" s="411">
        <v>0</v>
      </c>
      <c r="DS757" s="411">
        <v>0</v>
      </c>
      <c r="DT757" s="411">
        <v>0</v>
      </c>
      <c r="DU757" s="412">
        <v>0</v>
      </c>
      <c r="DV757" s="411">
        <f t="shared" si="233"/>
        <v>0</v>
      </c>
      <c r="DW757" s="412">
        <v>0</v>
      </c>
      <c r="DX757" s="412">
        <v>0</v>
      </c>
      <c r="DY757" s="412">
        <v>0</v>
      </c>
      <c r="DZ757" s="412">
        <v>0</v>
      </c>
      <c r="EA757" s="412">
        <v>0</v>
      </c>
      <c r="EB757" s="412">
        <v>0</v>
      </c>
      <c r="EC757" s="412">
        <v>0</v>
      </c>
      <c r="ED757" s="412">
        <v>0</v>
      </c>
      <c r="EE757" s="412">
        <v>0</v>
      </c>
      <c r="EF757" s="412">
        <v>0</v>
      </c>
      <c r="EG757" s="412">
        <v>0</v>
      </c>
      <c r="EH757" s="412">
        <v>0</v>
      </c>
      <c r="EI757" s="411">
        <f t="shared" si="234"/>
        <v>0</v>
      </c>
      <c r="EK757" s="411">
        <f t="shared" si="235"/>
        <v>7</v>
      </c>
      <c r="EL757" s="7">
        <f t="shared" si="236"/>
        <v>-7</v>
      </c>
    </row>
    <row r="758" spans="1:142">
      <c r="A758" s="365" t="str">
        <f t="shared" si="218"/>
        <v xml:space="preserve"> 131</v>
      </c>
      <c r="B758" s="370" t="s">
        <v>962</v>
      </c>
      <c r="C758" s="370" t="s">
        <v>1214</v>
      </c>
      <c r="D758" s="411">
        <v>6</v>
      </c>
      <c r="E758" s="411">
        <v>16</v>
      </c>
      <c r="F758" s="411">
        <v>31</v>
      </c>
      <c r="G758" s="411">
        <v>15</v>
      </c>
      <c r="H758" s="411">
        <v>3</v>
      </c>
      <c r="I758" s="411">
        <v>15</v>
      </c>
      <c r="J758" s="411">
        <v>12</v>
      </c>
      <c r="K758" s="411">
        <v>19</v>
      </c>
      <c r="L758" s="411">
        <v>29</v>
      </c>
      <c r="M758" s="411">
        <v>1</v>
      </c>
      <c r="N758" s="411">
        <v>1</v>
      </c>
      <c r="O758" s="412">
        <v>5</v>
      </c>
      <c r="P758" s="411">
        <f t="shared" si="219"/>
        <v>153</v>
      </c>
      <c r="Q758" s="411">
        <f t="shared" si="220"/>
        <v>97.612903225806448</v>
      </c>
      <c r="R758" s="411">
        <f t="shared" si="221"/>
        <v>40.387096774193552</v>
      </c>
      <c r="S758" s="411">
        <f t="shared" si="222"/>
        <v>15</v>
      </c>
      <c r="T758" s="411">
        <v>0</v>
      </c>
      <c r="U758" s="411">
        <v>0</v>
      </c>
      <c r="V758" s="411">
        <v>0</v>
      </c>
      <c r="W758" s="411">
        <v>0</v>
      </c>
      <c r="X758" s="411">
        <v>0</v>
      </c>
      <c r="Y758" s="411">
        <v>0</v>
      </c>
      <c r="Z758" s="411">
        <v>0</v>
      </c>
      <c r="AA758" s="411">
        <v>0</v>
      </c>
      <c r="AB758" s="411">
        <v>0</v>
      </c>
      <c r="AC758" s="411">
        <v>0</v>
      </c>
      <c r="AD758" s="411">
        <v>0</v>
      </c>
      <c r="AE758" s="412">
        <v>0</v>
      </c>
      <c r="AF758" s="411">
        <f t="shared" si="223"/>
        <v>0</v>
      </c>
      <c r="AG758" s="411">
        <v>0</v>
      </c>
      <c r="AH758" s="411">
        <v>0</v>
      </c>
      <c r="AI758" s="411">
        <v>0</v>
      </c>
      <c r="AJ758" s="411">
        <v>0</v>
      </c>
      <c r="AK758" s="411">
        <v>0</v>
      </c>
      <c r="AL758" s="411">
        <v>0</v>
      </c>
      <c r="AM758" s="411">
        <v>0</v>
      </c>
      <c r="AN758" s="411">
        <v>0</v>
      </c>
      <c r="AO758" s="411">
        <v>0</v>
      </c>
      <c r="AP758" s="411">
        <v>0</v>
      </c>
      <c r="AQ758" s="411">
        <v>0</v>
      </c>
      <c r="AR758" s="412">
        <v>0</v>
      </c>
      <c r="AS758" s="411">
        <f t="shared" si="224"/>
        <v>0</v>
      </c>
      <c r="AT758" s="411">
        <f t="shared" si="225"/>
        <v>0</v>
      </c>
      <c r="AU758" s="411">
        <f t="shared" si="226"/>
        <v>0</v>
      </c>
      <c r="AV758" s="411">
        <f t="shared" si="227"/>
        <v>0</v>
      </c>
      <c r="AW758" s="411">
        <v>0</v>
      </c>
      <c r="AX758" s="411">
        <v>0</v>
      </c>
      <c r="AY758" s="411">
        <v>0</v>
      </c>
      <c r="AZ758" s="411">
        <v>0</v>
      </c>
      <c r="BA758" s="411">
        <v>0</v>
      </c>
      <c r="BB758" s="411">
        <v>0</v>
      </c>
      <c r="BC758" s="411">
        <v>0</v>
      </c>
      <c r="BD758" s="411">
        <v>0</v>
      </c>
      <c r="BE758" s="411">
        <v>0</v>
      </c>
      <c r="BF758" s="411">
        <v>0</v>
      </c>
      <c r="BG758" s="411">
        <v>0</v>
      </c>
      <c r="BH758" s="412">
        <v>0</v>
      </c>
      <c r="BI758" s="411">
        <f t="shared" si="228"/>
        <v>0</v>
      </c>
      <c r="BJ758" s="411">
        <v>0</v>
      </c>
      <c r="BK758" s="411">
        <v>0</v>
      </c>
      <c r="BL758" s="411">
        <v>0</v>
      </c>
      <c r="BM758" s="411">
        <v>0</v>
      </c>
      <c r="BN758" s="411">
        <v>0</v>
      </c>
      <c r="BO758" s="411">
        <v>0</v>
      </c>
      <c r="BP758" s="411">
        <v>0</v>
      </c>
      <c r="BQ758" s="411">
        <v>0</v>
      </c>
      <c r="BR758" s="411">
        <v>0</v>
      </c>
      <c r="BS758" s="411">
        <v>0</v>
      </c>
      <c r="BT758" s="411">
        <v>0</v>
      </c>
      <c r="BU758" s="412">
        <v>0</v>
      </c>
      <c r="BV758" s="411">
        <f t="shared" si="229"/>
        <v>0</v>
      </c>
      <c r="BW758" s="411">
        <v>0</v>
      </c>
      <c r="BX758" s="411">
        <v>0</v>
      </c>
      <c r="BY758" s="411">
        <v>0</v>
      </c>
      <c r="BZ758" s="411">
        <v>0</v>
      </c>
      <c r="CA758" s="411">
        <v>0</v>
      </c>
      <c r="CB758" s="411">
        <v>0</v>
      </c>
      <c r="CC758" s="411">
        <v>0</v>
      </c>
      <c r="CD758" s="411">
        <v>0</v>
      </c>
      <c r="CE758" s="411">
        <v>0</v>
      </c>
      <c r="CF758" s="411">
        <v>0</v>
      </c>
      <c r="CG758" s="411">
        <v>0</v>
      </c>
      <c r="CH758" s="412">
        <v>0</v>
      </c>
      <c r="CI758" s="411">
        <f t="shared" si="230"/>
        <v>0</v>
      </c>
      <c r="CJ758" s="411">
        <v>0</v>
      </c>
      <c r="CK758" s="411">
        <v>0</v>
      </c>
      <c r="CL758" s="411">
        <v>0</v>
      </c>
      <c r="CM758" s="411">
        <v>0</v>
      </c>
      <c r="CN758" s="411">
        <v>0</v>
      </c>
      <c r="CO758" s="411">
        <v>0</v>
      </c>
      <c r="CP758" s="411">
        <v>0</v>
      </c>
      <c r="CQ758" s="411">
        <v>0</v>
      </c>
      <c r="CR758" s="411">
        <v>0</v>
      </c>
      <c r="CS758" s="411">
        <v>0</v>
      </c>
      <c r="CT758" s="411">
        <v>0</v>
      </c>
      <c r="CU758" s="412">
        <v>0</v>
      </c>
      <c r="CV758" s="411">
        <f t="shared" si="231"/>
        <v>0</v>
      </c>
      <c r="CW758" s="411">
        <v>0</v>
      </c>
      <c r="CX758" s="411">
        <v>0</v>
      </c>
      <c r="CY758" s="411">
        <v>0</v>
      </c>
      <c r="CZ758" s="411">
        <v>0</v>
      </c>
      <c r="DA758" s="411">
        <v>0</v>
      </c>
      <c r="DB758" s="411">
        <v>0</v>
      </c>
      <c r="DC758" s="411">
        <v>0</v>
      </c>
      <c r="DD758" s="411">
        <v>0</v>
      </c>
      <c r="DE758" s="411">
        <v>0</v>
      </c>
      <c r="DF758" s="411">
        <v>0</v>
      </c>
      <c r="DG758" s="411">
        <v>0</v>
      </c>
      <c r="DH758" s="412">
        <v>0</v>
      </c>
      <c r="DI758" s="411">
        <f t="shared" si="232"/>
        <v>0</v>
      </c>
      <c r="DJ758" s="411">
        <v>0</v>
      </c>
      <c r="DK758" s="411">
        <v>0</v>
      </c>
      <c r="DL758" s="411">
        <v>0</v>
      </c>
      <c r="DM758" s="411">
        <v>0</v>
      </c>
      <c r="DN758" s="411">
        <v>0</v>
      </c>
      <c r="DO758" s="411">
        <v>0</v>
      </c>
      <c r="DP758" s="411">
        <v>0</v>
      </c>
      <c r="DQ758" s="411">
        <v>0</v>
      </c>
      <c r="DR758" s="411">
        <v>0</v>
      </c>
      <c r="DS758" s="411">
        <v>0</v>
      </c>
      <c r="DT758" s="411">
        <v>0</v>
      </c>
      <c r="DU758" s="412">
        <v>0</v>
      </c>
      <c r="DV758" s="411">
        <f t="shared" si="233"/>
        <v>0</v>
      </c>
      <c r="DW758" s="412">
        <v>0</v>
      </c>
      <c r="DX758" s="412">
        <v>0</v>
      </c>
      <c r="DY758" s="412">
        <v>0</v>
      </c>
      <c r="DZ758" s="412">
        <v>0</v>
      </c>
      <c r="EA758" s="412">
        <v>0</v>
      </c>
      <c r="EB758" s="412">
        <v>0</v>
      </c>
      <c r="EC758" s="412">
        <v>0</v>
      </c>
      <c r="ED758" s="412">
        <v>0</v>
      </c>
      <c r="EE758" s="412">
        <v>0</v>
      </c>
      <c r="EF758" s="412">
        <v>0</v>
      </c>
      <c r="EG758" s="412">
        <v>0</v>
      </c>
      <c r="EH758" s="412">
        <v>0</v>
      </c>
      <c r="EI758" s="411">
        <f t="shared" si="234"/>
        <v>0</v>
      </c>
      <c r="EK758" s="411">
        <f t="shared" si="235"/>
        <v>153</v>
      </c>
      <c r="EL758" s="7">
        <f t="shared" si="236"/>
        <v>-153</v>
      </c>
    </row>
    <row r="759" spans="1:142">
      <c r="A759" s="365" t="str">
        <f t="shared" si="218"/>
        <v xml:space="preserve"> 131</v>
      </c>
      <c r="B759" s="370" t="s">
        <v>962</v>
      </c>
      <c r="C759" s="370" t="s">
        <v>1215</v>
      </c>
      <c r="D759" s="411">
        <v>0</v>
      </c>
      <c r="E759" s="411">
        <v>1</v>
      </c>
      <c r="F759" s="411">
        <v>0</v>
      </c>
      <c r="G759" s="411">
        <v>1</v>
      </c>
      <c r="H759" s="411">
        <v>0</v>
      </c>
      <c r="I759" s="411">
        <v>0</v>
      </c>
      <c r="J759" s="411">
        <v>1</v>
      </c>
      <c r="K759" s="411">
        <v>0</v>
      </c>
      <c r="L759" s="411">
        <v>1</v>
      </c>
      <c r="M759" s="411">
        <v>1</v>
      </c>
      <c r="N759" s="411">
        <v>1</v>
      </c>
      <c r="O759" s="412">
        <v>0</v>
      </c>
      <c r="P759" s="411">
        <f t="shared" si="219"/>
        <v>6</v>
      </c>
      <c r="Q759" s="411">
        <f t="shared" si="220"/>
        <v>2.967741935483871</v>
      </c>
      <c r="R759" s="411">
        <f t="shared" si="221"/>
        <v>0.75639599555061177</v>
      </c>
      <c r="S759" s="411">
        <f t="shared" si="222"/>
        <v>2.2758620689655173</v>
      </c>
      <c r="T759" s="411">
        <v>0</v>
      </c>
      <c r="U759" s="411">
        <v>0</v>
      </c>
      <c r="V759" s="411">
        <v>0</v>
      </c>
      <c r="W759" s="411">
        <v>0</v>
      </c>
      <c r="X759" s="411">
        <v>0</v>
      </c>
      <c r="Y759" s="411">
        <v>0</v>
      </c>
      <c r="Z759" s="411">
        <v>0</v>
      </c>
      <c r="AA759" s="411">
        <v>0</v>
      </c>
      <c r="AB759" s="411">
        <v>0</v>
      </c>
      <c r="AC759" s="411">
        <v>0</v>
      </c>
      <c r="AD759" s="411">
        <v>0</v>
      </c>
      <c r="AE759" s="412">
        <v>0</v>
      </c>
      <c r="AF759" s="411">
        <f t="shared" si="223"/>
        <v>0</v>
      </c>
      <c r="AG759" s="411">
        <v>0</v>
      </c>
      <c r="AH759" s="411">
        <v>0</v>
      </c>
      <c r="AI759" s="411">
        <v>0</v>
      </c>
      <c r="AJ759" s="411">
        <v>0</v>
      </c>
      <c r="AK759" s="411">
        <v>0</v>
      </c>
      <c r="AL759" s="411">
        <v>0</v>
      </c>
      <c r="AM759" s="411">
        <v>0</v>
      </c>
      <c r="AN759" s="411">
        <v>0</v>
      </c>
      <c r="AO759" s="411">
        <v>0</v>
      </c>
      <c r="AP759" s="411">
        <v>0</v>
      </c>
      <c r="AQ759" s="411">
        <v>0</v>
      </c>
      <c r="AR759" s="412">
        <v>0</v>
      </c>
      <c r="AS759" s="411">
        <f t="shared" si="224"/>
        <v>0</v>
      </c>
      <c r="AT759" s="411">
        <f t="shared" si="225"/>
        <v>0</v>
      </c>
      <c r="AU759" s="411">
        <f t="shared" si="226"/>
        <v>0</v>
      </c>
      <c r="AV759" s="411">
        <f t="shared" si="227"/>
        <v>0</v>
      </c>
      <c r="AW759" s="411">
        <v>0</v>
      </c>
      <c r="AX759" s="411">
        <v>0</v>
      </c>
      <c r="AY759" s="411">
        <v>0</v>
      </c>
      <c r="AZ759" s="411">
        <v>0</v>
      </c>
      <c r="BA759" s="411">
        <v>0</v>
      </c>
      <c r="BB759" s="411">
        <v>0</v>
      </c>
      <c r="BC759" s="411">
        <v>0</v>
      </c>
      <c r="BD759" s="411">
        <v>0</v>
      </c>
      <c r="BE759" s="411">
        <v>0</v>
      </c>
      <c r="BF759" s="411">
        <v>0</v>
      </c>
      <c r="BG759" s="411">
        <v>0</v>
      </c>
      <c r="BH759" s="412">
        <v>0</v>
      </c>
      <c r="BI759" s="411">
        <f t="shared" si="228"/>
        <v>0</v>
      </c>
      <c r="BJ759" s="411">
        <v>0</v>
      </c>
      <c r="BK759" s="411">
        <v>0</v>
      </c>
      <c r="BL759" s="411">
        <v>0</v>
      </c>
      <c r="BM759" s="411">
        <v>0</v>
      </c>
      <c r="BN759" s="411">
        <v>0</v>
      </c>
      <c r="BO759" s="411">
        <v>0</v>
      </c>
      <c r="BP759" s="411">
        <v>0</v>
      </c>
      <c r="BQ759" s="411">
        <v>0</v>
      </c>
      <c r="BR759" s="411">
        <v>0</v>
      </c>
      <c r="BS759" s="411">
        <v>0</v>
      </c>
      <c r="BT759" s="411">
        <v>0</v>
      </c>
      <c r="BU759" s="412">
        <v>0</v>
      </c>
      <c r="BV759" s="411">
        <f t="shared" si="229"/>
        <v>0</v>
      </c>
      <c r="BW759" s="411">
        <v>0</v>
      </c>
      <c r="BX759" s="411">
        <v>0</v>
      </c>
      <c r="BY759" s="411">
        <v>0</v>
      </c>
      <c r="BZ759" s="411">
        <v>0</v>
      </c>
      <c r="CA759" s="411">
        <v>0</v>
      </c>
      <c r="CB759" s="411">
        <v>0</v>
      </c>
      <c r="CC759" s="411">
        <v>0</v>
      </c>
      <c r="CD759" s="411">
        <v>0</v>
      </c>
      <c r="CE759" s="411">
        <v>0</v>
      </c>
      <c r="CF759" s="411">
        <v>0</v>
      </c>
      <c r="CG759" s="411">
        <v>0</v>
      </c>
      <c r="CH759" s="412">
        <v>0</v>
      </c>
      <c r="CI759" s="411">
        <f t="shared" si="230"/>
        <v>0</v>
      </c>
      <c r="CJ759" s="411">
        <v>0</v>
      </c>
      <c r="CK759" s="411">
        <v>0</v>
      </c>
      <c r="CL759" s="411">
        <v>0</v>
      </c>
      <c r="CM759" s="411">
        <v>0</v>
      </c>
      <c r="CN759" s="411">
        <v>0</v>
      </c>
      <c r="CO759" s="411">
        <v>0</v>
      </c>
      <c r="CP759" s="411">
        <v>0</v>
      </c>
      <c r="CQ759" s="411">
        <v>0</v>
      </c>
      <c r="CR759" s="411">
        <v>0</v>
      </c>
      <c r="CS759" s="411">
        <v>0</v>
      </c>
      <c r="CT759" s="411">
        <v>0</v>
      </c>
      <c r="CU759" s="412">
        <v>0</v>
      </c>
      <c r="CV759" s="411">
        <f t="shared" si="231"/>
        <v>0</v>
      </c>
      <c r="CW759" s="411">
        <v>0</v>
      </c>
      <c r="CX759" s="411">
        <v>0</v>
      </c>
      <c r="CY759" s="411">
        <v>0</v>
      </c>
      <c r="CZ759" s="411">
        <v>0</v>
      </c>
      <c r="DA759" s="411">
        <v>0</v>
      </c>
      <c r="DB759" s="411">
        <v>0</v>
      </c>
      <c r="DC759" s="411">
        <v>0</v>
      </c>
      <c r="DD759" s="411">
        <v>0</v>
      </c>
      <c r="DE759" s="411">
        <v>0</v>
      </c>
      <c r="DF759" s="411">
        <v>0</v>
      </c>
      <c r="DG759" s="411">
        <v>0</v>
      </c>
      <c r="DH759" s="412">
        <v>0</v>
      </c>
      <c r="DI759" s="411">
        <f t="shared" si="232"/>
        <v>0</v>
      </c>
      <c r="DJ759" s="411">
        <v>0</v>
      </c>
      <c r="DK759" s="411">
        <v>0</v>
      </c>
      <c r="DL759" s="411">
        <v>0</v>
      </c>
      <c r="DM759" s="411">
        <v>0</v>
      </c>
      <c r="DN759" s="411">
        <v>0</v>
      </c>
      <c r="DO759" s="411">
        <v>0</v>
      </c>
      <c r="DP759" s="411">
        <v>0</v>
      </c>
      <c r="DQ759" s="411">
        <v>0</v>
      </c>
      <c r="DR759" s="411">
        <v>0</v>
      </c>
      <c r="DS759" s="411">
        <v>0</v>
      </c>
      <c r="DT759" s="411">
        <v>0</v>
      </c>
      <c r="DU759" s="412">
        <v>0</v>
      </c>
      <c r="DV759" s="411">
        <f t="shared" si="233"/>
        <v>0</v>
      </c>
      <c r="DW759" s="412">
        <v>0</v>
      </c>
      <c r="DX759" s="412">
        <v>0</v>
      </c>
      <c r="DY759" s="412">
        <v>0</v>
      </c>
      <c r="DZ759" s="412">
        <v>0</v>
      </c>
      <c r="EA759" s="412">
        <v>0</v>
      </c>
      <c r="EB759" s="412">
        <v>0</v>
      </c>
      <c r="EC759" s="412">
        <v>0</v>
      </c>
      <c r="ED759" s="412">
        <v>0</v>
      </c>
      <c r="EE759" s="412">
        <v>0</v>
      </c>
      <c r="EF759" s="412">
        <v>0</v>
      </c>
      <c r="EG759" s="412">
        <v>0</v>
      </c>
      <c r="EH759" s="412">
        <v>0</v>
      </c>
      <c r="EI759" s="411">
        <f t="shared" si="234"/>
        <v>0</v>
      </c>
      <c r="EK759" s="411">
        <f t="shared" si="235"/>
        <v>6</v>
      </c>
      <c r="EL759" s="7">
        <f t="shared" si="236"/>
        <v>-6</v>
      </c>
    </row>
    <row r="760" spans="1:142">
      <c r="A760" s="365" t="str">
        <f t="shared" si="218"/>
        <v xml:space="preserve"> 131</v>
      </c>
      <c r="B760" s="370" t="s">
        <v>962</v>
      </c>
      <c r="C760" s="370" t="s">
        <v>1216</v>
      </c>
      <c r="D760" s="411">
        <v>35</v>
      </c>
      <c r="E760" s="411">
        <v>34</v>
      </c>
      <c r="F760" s="411">
        <v>32</v>
      </c>
      <c r="G760" s="411">
        <v>32</v>
      </c>
      <c r="H760" s="411">
        <v>32</v>
      </c>
      <c r="I760" s="411">
        <v>32</v>
      </c>
      <c r="J760" s="411">
        <v>32</v>
      </c>
      <c r="K760" s="411">
        <v>31</v>
      </c>
      <c r="L760" s="411">
        <v>31</v>
      </c>
      <c r="M760" s="411">
        <v>31</v>
      </c>
      <c r="N760" s="411">
        <v>31</v>
      </c>
      <c r="O760" s="412">
        <v>31</v>
      </c>
      <c r="P760" s="411">
        <f t="shared" si="219"/>
        <v>384</v>
      </c>
      <c r="Q760" s="411">
        <f t="shared" si="220"/>
        <v>227.96774193548387</v>
      </c>
      <c r="R760" s="411">
        <f t="shared" si="221"/>
        <v>54.480533926585096</v>
      </c>
      <c r="S760" s="411">
        <f t="shared" si="222"/>
        <v>101.55172413793103</v>
      </c>
      <c r="T760" s="411">
        <v>0</v>
      </c>
      <c r="U760" s="411">
        <v>0</v>
      </c>
      <c r="V760" s="411">
        <v>0</v>
      </c>
      <c r="W760" s="411">
        <v>0</v>
      </c>
      <c r="X760" s="411">
        <v>0</v>
      </c>
      <c r="Y760" s="411">
        <v>0</v>
      </c>
      <c r="Z760" s="411">
        <v>0</v>
      </c>
      <c r="AA760" s="411">
        <v>0</v>
      </c>
      <c r="AB760" s="411">
        <v>0</v>
      </c>
      <c r="AC760" s="411">
        <v>0</v>
      </c>
      <c r="AD760" s="411">
        <v>0</v>
      </c>
      <c r="AE760" s="412">
        <v>0</v>
      </c>
      <c r="AF760" s="411">
        <f t="shared" si="223"/>
        <v>0</v>
      </c>
      <c r="AG760" s="411">
        <v>0</v>
      </c>
      <c r="AH760" s="411">
        <v>0</v>
      </c>
      <c r="AI760" s="411">
        <v>0</v>
      </c>
      <c r="AJ760" s="411">
        <v>0</v>
      </c>
      <c r="AK760" s="411">
        <v>0</v>
      </c>
      <c r="AL760" s="411">
        <v>0</v>
      </c>
      <c r="AM760" s="411">
        <v>0</v>
      </c>
      <c r="AN760" s="411">
        <v>0</v>
      </c>
      <c r="AO760" s="411">
        <v>0</v>
      </c>
      <c r="AP760" s="411">
        <v>0</v>
      </c>
      <c r="AQ760" s="411">
        <v>0</v>
      </c>
      <c r="AR760" s="412">
        <v>0</v>
      </c>
      <c r="AS760" s="411">
        <f t="shared" si="224"/>
        <v>0</v>
      </c>
      <c r="AT760" s="411">
        <f t="shared" si="225"/>
        <v>0</v>
      </c>
      <c r="AU760" s="411">
        <f t="shared" si="226"/>
        <v>0</v>
      </c>
      <c r="AV760" s="411">
        <f t="shared" si="227"/>
        <v>0</v>
      </c>
      <c r="AW760" s="411">
        <v>0</v>
      </c>
      <c r="AX760" s="411">
        <v>0</v>
      </c>
      <c r="AY760" s="411">
        <v>0</v>
      </c>
      <c r="AZ760" s="411">
        <v>0</v>
      </c>
      <c r="BA760" s="411">
        <v>0</v>
      </c>
      <c r="BB760" s="411">
        <v>0</v>
      </c>
      <c r="BC760" s="411">
        <v>0</v>
      </c>
      <c r="BD760" s="411">
        <v>0</v>
      </c>
      <c r="BE760" s="411">
        <v>0</v>
      </c>
      <c r="BF760" s="411">
        <v>0</v>
      </c>
      <c r="BG760" s="411">
        <v>0</v>
      </c>
      <c r="BH760" s="412">
        <v>0</v>
      </c>
      <c r="BI760" s="411">
        <f t="shared" si="228"/>
        <v>0</v>
      </c>
      <c r="BJ760" s="411">
        <v>0</v>
      </c>
      <c r="BK760" s="411">
        <v>0</v>
      </c>
      <c r="BL760" s="411">
        <v>0</v>
      </c>
      <c r="BM760" s="411">
        <v>0</v>
      </c>
      <c r="BN760" s="411">
        <v>0</v>
      </c>
      <c r="BO760" s="411">
        <v>0</v>
      </c>
      <c r="BP760" s="411">
        <v>0</v>
      </c>
      <c r="BQ760" s="411">
        <v>0</v>
      </c>
      <c r="BR760" s="411">
        <v>0</v>
      </c>
      <c r="BS760" s="411">
        <v>0</v>
      </c>
      <c r="BT760" s="411">
        <v>0</v>
      </c>
      <c r="BU760" s="412">
        <v>0</v>
      </c>
      <c r="BV760" s="411">
        <f t="shared" si="229"/>
        <v>0</v>
      </c>
      <c r="BW760" s="411">
        <v>0</v>
      </c>
      <c r="BX760" s="411">
        <v>0</v>
      </c>
      <c r="BY760" s="411">
        <v>0</v>
      </c>
      <c r="BZ760" s="411">
        <v>0</v>
      </c>
      <c r="CA760" s="411">
        <v>0</v>
      </c>
      <c r="CB760" s="411">
        <v>0</v>
      </c>
      <c r="CC760" s="411">
        <v>0</v>
      </c>
      <c r="CD760" s="411">
        <v>0</v>
      </c>
      <c r="CE760" s="411">
        <v>0</v>
      </c>
      <c r="CF760" s="411">
        <v>0</v>
      </c>
      <c r="CG760" s="411">
        <v>0</v>
      </c>
      <c r="CH760" s="412">
        <v>0</v>
      </c>
      <c r="CI760" s="411">
        <f t="shared" si="230"/>
        <v>0</v>
      </c>
      <c r="CJ760" s="411">
        <v>0</v>
      </c>
      <c r="CK760" s="411">
        <v>0</v>
      </c>
      <c r="CL760" s="411">
        <v>0</v>
      </c>
      <c r="CM760" s="411">
        <v>0</v>
      </c>
      <c r="CN760" s="411">
        <v>0</v>
      </c>
      <c r="CO760" s="411">
        <v>0</v>
      </c>
      <c r="CP760" s="411">
        <v>0</v>
      </c>
      <c r="CQ760" s="411">
        <v>0</v>
      </c>
      <c r="CR760" s="411">
        <v>0</v>
      </c>
      <c r="CS760" s="411">
        <v>0</v>
      </c>
      <c r="CT760" s="411">
        <v>0</v>
      </c>
      <c r="CU760" s="412">
        <v>0</v>
      </c>
      <c r="CV760" s="411">
        <f t="shared" si="231"/>
        <v>0</v>
      </c>
      <c r="CW760" s="411">
        <v>0</v>
      </c>
      <c r="CX760" s="411">
        <v>0</v>
      </c>
      <c r="CY760" s="411">
        <v>0</v>
      </c>
      <c r="CZ760" s="411">
        <v>0</v>
      </c>
      <c r="DA760" s="411">
        <v>0</v>
      </c>
      <c r="DB760" s="411">
        <v>0</v>
      </c>
      <c r="DC760" s="411">
        <v>0</v>
      </c>
      <c r="DD760" s="411">
        <v>0</v>
      </c>
      <c r="DE760" s="411">
        <v>0</v>
      </c>
      <c r="DF760" s="411">
        <v>0</v>
      </c>
      <c r="DG760" s="411">
        <v>0</v>
      </c>
      <c r="DH760" s="412">
        <v>0</v>
      </c>
      <c r="DI760" s="411">
        <f t="shared" si="232"/>
        <v>0</v>
      </c>
      <c r="DJ760" s="411">
        <v>0</v>
      </c>
      <c r="DK760" s="411">
        <v>0</v>
      </c>
      <c r="DL760" s="411">
        <v>0</v>
      </c>
      <c r="DM760" s="411">
        <v>0</v>
      </c>
      <c r="DN760" s="411">
        <v>0</v>
      </c>
      <c r="DO760" s="411">
        <v>0</v>
      </c>
      <c r="DP760" s="411">
        <v>0</v>
      </c>
      <c r="DQ760" s="411">
        <v>0</v>
      </c>
      <c r="DR760" s="411">
        <v>0</v>
      </c>
      <c r="DS760" s="411">
        <v>0</v>
      </c>
      <c r="DT760" s="411">
        <v>0</v>
      </c>
      <c r="DU760" s="412">
        <v>0</v>
      </c>
      <c r="DV760" s="411">
        <f t="shared" si="233"/>
        <v>0</v>
      </c>
      <c r="DW760" s="412">
        <v>0</v>
      </c>
      <c r="DX760" s="412">
        <v>0</v>
      </c>
      <c r="DY760" s="412">
        <v>0</v>
      </c>
      <c r="DZ760" s="412">
        <v>0</v>
      </c>
      <c r="EA760" s="412">
        <v>0</v>
      </c>
      <c r="EB760" s="412">
        <v>0</v>
      </c>
      <c r="EC760" s="412">
        <v>0</v>
      </c>
      <c r="ED760" s="412">
        <v>0</v>
      </c>
      <c r="EE760" s="412">
        <v>0</v>
      </c>
      <c r="EF760" s="412">
        <v>0</v>
      </c>
      <c r="EG760" s="412">
        <v>0</v>
      </c>
      <c r="EH760" s="412">
        <v>0</v>
      </c>
      <c r="EI760" s="411">
        <f t="shared" si="234"/>
        <v>0</v>
      </c>
      <c r="EK760" s="411">
        <f t="shared" si="235"/>
        <v>384</v>
      </c>
      <c r="EL760" s="7">
        <f t="shared" si="236"/>
        <v>-384</v>
      </c>
    </row>
    <row r="761" spans="1:142">
      <c r="A761" s="365" t="str">
        <f t="shared" si="218"/>
        <v xml:space="preserve"> 131</v>
      </c>
      <c r="B761" s="370" t="s">
        <v>962</v>
      </c>
      <c r="C761" s="370" t="s">
        <v>1202</v>
      </c>
      <c r="D761" s="411">
        <v>0</v>
      </c>
      <c r="E761" s="411">
        <v>1</v>
      </c>
      <c r="F761" s="411">
        <v>0</v>
      </c>
      <c r="G761" s="411">
        <v>0</v>
      </c>
      <c r="H761" s="411">
        <v>0</v>
      </c>
      <c r="I761" s="411">
        <v>0</v>
      </c>
      <c r="J761" s="411">
        <v>0</v>
      </c>
      <c r="K761" s="411">
        <v>0</v>
      </c>
      <c r="L761" s="411">
        <v>0</v>
      </c>
      <c r="M761" s="411">
        <v>0</v>
      </c>
      <c r="N761" s="411">
        <v>0</v>
      </c>
      <c r="O761" s="412">
        <v>0</v>
      </c>
      <c r="P761" s="411">
        <f t="shared" si="219"/>
        <v>1</v>
      </c>
      <c r="Q761" s="411">
        <f t="shared" si="220"/>
        <v>1</v>
      </c>
      <c r="R761" s="411">
        <f t="shared" si="221"/>
        <v>0</v>
      </c>
      <c r="S761" s="411">
        <f t="shared" si="222"/>
        <v>0</v>
      </c>
      <c r="T761" s="411">
        <v>0</v>
      </c>
      <c r="U761" s="411">
        <v>0</v>
      </c>
      <c r="V761" s="411">
        <v>0</v>
      </c>
      <c r="W761" s="411">
        <v>0</v>
      </c>
      <c r="X761" s="411">
        <v>0</v>
      </c>
      <c r="Y761" s="411">
        <v>0</v>
      </c>
      <c r="Z761" s="411">
        <v>0</v>
      </c>
      <c r="AA761" s="411">
        <v>0</v>
      </c>
      <c r="AB761" s="411">
        <v>0</v>
      </c>
      <c r="AC761" s="411">
        <v>0</v>
      </c>
      <c r="AD761" s="411">
        <v>0</v>
      </c>
      <c r="AE761" s="412">
        <v>0</v>
      </c>
      <c r="AF761" s="411">
        <f t="shared" si="223"/>
        <v>0</v>
      </c>
      <c r="AG761" s="411">
        <v>0</v>
      </c>
      <c r="AH761" s="411">
        <v>0</v>
      </c>
      <c r="AI761" s="411">
        <v>0</v>
      </c>
      <c r="AJ761" s="411">
        <v>0</v>
      </c>
      <c r="AK761" s="411">
        <v>0</v>
      </c>
      <c r="AL761" s="411">
        <v>0</v>
      </c>
      <c r="AM761" s="411">
        <v>0</v>
      </c>
      <c r="AN761" s="411">
        <v>0</v>
      </c>
      <c r="AO761" s="411">
        <v>0</v>
      </c>
      <c r="AP761" s="411">
        <v>0</v>
      </c>
      <c r="AQ761" s="411">
        <v>0</v>
      </c>
      <c r="AR761" s="412">
        <v>0</v>
      </c>
      <c r="AS761" s="411">
        <f t="shared" si="224"/>
        <v>0</v>
      </c>
      <c r="AT761" s="411">
        <f t="shared" si="225"/>
        <v>0</v>
      </c>
      <c r="AU761" s="411">
        <f t="shared" si="226"/>
        <v>0</v>
      </c>
      <c r="AV761" s="411">
        <f t="shared" si="227"/>
        <v>0</v>
      </c>
      <c r="AW761" s="411">
        <v>0</v>
      </c>
      <c r="AX761" s="411">
        <v>0</v>
      </c>
      <c r="AY761" s="411">
        <v>0</v>
      </c>
      <c r="AZ761" s="411">
        <v>0</v>
      </c>
      <c r="BA761" s="411">
        <v>0</v>
      </c>
      <c r="BB761" s="411">
        <v>0</v>
      </c>
      <c r="BC761" s="411">
        <v>0</v>
      </c>
      <c r="BD761" s="411">
        <v>0</v>
      </c>
      <c r="BE761" s="411">
        <v>0</v>
      </c>
      <c r="BF761" s="411">
        <v>0</v>
      </c>
      <c r="BG761" s="411">
        <v>0</v>
      </c>
      <c r="BH761" s="412">
        <v>0</v>
      </c>
      <c r="BI761" s="411">
        <f t="shared" si="228"/>
        <v>0</v>
      </c>
      <c r="BJ761" s="411">
        <v>0</v>
      </c>
      <c r="BK761" s="411">
        <v>0</v>
      </c>
      <c r="BL761" s="411">
        <v>0</v>
      </c>
      <c r="BM761" s="411">
        <v>0</v>
      </c>
      <c r="BN761" s="411">
        <v>0</v>
      </c>
      <c r="BO761" s="411">
        <v>0</v>
      </c>
      <c r="BP761" s="411">
        <v>0</v>
      </c>
      <c r="BQ761" s="411">
        <v>0</v>
      </c>
      <c r="BR761" s="411">
        <v>0</v>
      </c>
      <c r="BS761" s="411">
        <v>0</v>
      </c>
      <c r="BT761" s="411">
        <v>0</v>
      </c>
      <c r="BU761" s="412">
        <v>0</v>
      </c>
      <c r="BV761" s="411">
        <f t="shared" si="229"/>
        <v>0</v>
      </c>
      <c r="BW761" s="411">
        <v>0</v>
      </c>
      <c r="BX761" s="411">
        <v>0</v>
      </c>
      <c r="BY761" s="411">
        <v>0</v>
      </c>
      <c r="BZ761" s="411">
        <v>0</v>
      </c>
      <c r="CA761" s="411">
        <v>0</v>
      </c>
      <c r="CB761" s="411">
        <v>0</v>
      </c>
      <c r="CC761" s="411">
        <v>0</v>
      </c>
      <c r="CD761" s="411">
        <v>0</v>
      </c>
      <c r="CE761" s="411">
        <v>0</v>
      </c>
      <c r="CF761" s="411">
        <v>0</v>
      </c>
      <c r="CG761" s="411">
        <v>0</v>
      </c>
      <c r="CH761" s="412">
        <v>0</v>
      </c>
      <c r="CI761" s="411">
        <f t="shared" si="230"/>
        <v>0</v>
      </c>
      <c r="CJ761" s="411">
        <v>0</v>
      </c>
      <c r="CK761" s="411">
        <v>0</v>
      </c>
      <c r="CL761" s="411">
        <v>0</v>
      </c>
      <c r="CM761" s="411">
        <v>0</v>
      </c>
      <c r="CN761" s="411">
        <v>0</v>
      </c>
      <c r="CO761" s="411">
        <v>0</v>
      </c>
      <c r="CP761" s="411">
        <v>0</v>
      </c>
      <c r="CQ761" s="411">
        <v>0</v>
      </c>
      <c r="CR761" s="411">
        <v>0</v>
      </c>
      <c r="CS761" s="411">
        <v>0</v>
      </c>
      <c r="CT761" s="411">
        <v>0</v>
      </c>
      <c r="CU761" s="412">
        <v>0</v>
      </c>
      <c r="CV761" s="411">
        <f t="shared" si="231"/>
        <v>0</v>
      </c>
      <c r="CW761" s="411">
        <v>0</v>
      </c>
      <c r="CX761" s="411">
        <v>0</v>
      </c>
      <c r="CY761" s="411">
        <v>0</v>
      </c>
      <c r="CZ761" s="411">
        <v>0</v>
      </c>
      <c r="DA761" s="411">
        <v>0</v>
      </c>
      <c r="DB761" s="411">
        <v>0</v>
      </c>
      <c r="DC761" s="411">
        <v>0</v>
      </c>
      <c r="DD761" s="411">
        <v>0</v>
      </c>
      <c r="DE761" s="411">
        <v>0</v>
      </c>
      <c r="DF761" s="411">
        <v>0</v>
      </c>
      <c r="DG761" s="411">
        <v>0</v>
      </c>
      <c r="DH761" s="412">
        <v>0</v>
      </c>
      <c r="DI761" s="411">
        <f t="shared" si="232"/>
        <v>0</v>
      </c>
      <c r="DJ761" s="411">
        <v>0</v>
      </c>
      <c r="DK761" s="411">
        <v>0</v>
      </c>
      <c r="DL761" s="411">
        <v>0</v>
      </c>
      <c r="DM761" s="411">
        <v>0</v>
      </c>
      <c r="DN761" s="411">
        <v>0</v>
      </c>
      <c r="DO761" s="411">
        <v>0</v>
      </c>
      <c r="DP761" s="411">
        <v>0</v>
      </c>
      <c r="DQ761" s="411">
        <v>0</v>
      </c>
      <c r="DR761" s="411">
        <v>0</v>
      </c>
      <c r="DS761" s="411">
        <v>0</v>
      </c>
      <c r="DT761" s="411">
        <v>0</v>
      </c>
      <c r="DU761" s="412">
        <v>0</v>
      </c>
      <c r="DV761" s="411">
        <f t="shared" si="233"/>
        <v>0</v>
      </c>
      <c r="DW761" s="412">
        <v>0</v>
      </c>
      <c r="DX761" s="412">
        <v>0</v>
      </c>
      <c r="DY761" s="412">
        <v>0</v>
      </c>
      <c r="DZ761" s="412">
        <v>0</v>
      </c>
      <c r="EA761" s="412">
        <v>0</v>
      </c>
      <c r="EB761" s="412">
        <v>0</v>
      </c>
      <c r="EC761" s="412">
        <v>0</v>
      </c>
      <c r="ED761" s="412">
        <v>0</v>
      </c>
      <c r="EE761" s="412">
        <v>0</v>
      </c>
      <c r="EF761" s="412">
        <v>0</v>
      </c>
      <c r="EG761" s="412">
        <v>0</v>
      </c>
      <c r="EH761" s="412">
        <v>0</v>
      </c>
      <c r="EI761" s="411">
        <f t="shared" si="234"/>
        <v>0</v>
      </c>
      <c r="EK761" s="411">
        <f t="shared" si="235"/>
        <v>1</v>
      </c>
      <c r="EL761" s="7">
        <f t="shared" si="236"/>
        <v>-1</v>
      </c>
    </row>
    <row r="762" spans="1:142">
      <c r="A762" s="365" t="str">
        <f t="shared" si="218"/>
        <v xml:space="preserve"> 131</v>
      </c>
      <c r="B762" s="370" t="s">
        <v>962</v>
      </c>
      <c r="C762" s="370" t="s">
        <v>1203</v>
      </c>
      <c r="D762" s="411">
        <v>0</v>
      </c>
      <c r="E762" s="411">
        <v>1</v>
      </c>
      <c r="F762" s="411">
        <v>0</v>
      </c>
      <c r="G762" s="411">
        <v>0</v>
      </c>
      <c r="H762" s="411">
        <v>0</v>
      </c>
      <c r="I762" s="411">
        <v>0</v>
      </c>
      <c r="J762" s="411">
        <v>1</v>
      </c>
      <c r="K762" s="411">
        <v>0</v>
      </c>
      <c r="L762" s="411">
        <v>0</v>
      </c>
      <c r="M762" s="411">
        <v>0</v>
      </c>
      <c r="N762" s="411">
        <v>0</v>
      </c>
      <c r="O762" s="412">
        <v>0</v>
      </c>
      <c r="P762" s="411">
        <f t="shared" si="219"/>
        <v>2</v>
      </c>
      <c r="Q762" s="411">
        <f t="shared" si="220"/>
        <v>1.967741935483871</v>
      </c>
      <c r="R762" s="411">
        <f t="shared" si="221"/>
        <v>3.2258064516129031E-2</v>
      </c>
      <c r="S762" s="411">
        <f t="shared" si="222"/>
        <v>0</v>
      </c>
      <c r="T762" s="411">
        <v>0</v>
      </c>
      <c r="U762" s="411">
        <v>0</v>
      </c>
      <c r="V762" s="411">
        <v>0</v>
      </c>
      <c r="W762" s="411">
        <v>0</v>
      </c>
      <c r="X762" s="411">
        <v>0</v>
      </c>
      <c r="Y762" s="411">
        <v>0</v>
      </c>
      <c r="Z762" s="411">
        <v>0</v>
      </c>
      <c r="AA762" s="411">
        <v>0</v>
      </c>
      <c r="AB762" s="411">
        <v>0</v>
      </c>
      <c r="AC762" s="411">
        <v>0</v>
      </c>
      <c r="AD762" s="411">
        <v>0</v>
      </c>
      <c r="AE762" s="412">
        <v>0</v>
      </c>
      <c r="AF762" s="411">
        <f t="shared" si="223"/>
        <v>0</v>
      </c>
      <c r="AG762" s="411">
        <v>0</v>
      </c>
      <c r="AH762" s="411">
        <v>0</v>
      </c>
      <c r="AI762" s="411">
        <v>0</v>
      </c>
      <c r="AJ762" s="411">
        <v>0</v>
      </c>
      <c r="AK762" s="411">
        <v>0</v>
      </c>
      <c r="AL762" s="411">
        <v>0</v>
      </c>
      <c r="AM762" s="411">
        <v>0</v>
      </c>
      <c r="AN762" s="411">
        <v>0</v>
      </c>
      <c r="AO762" s="411">
        <v>0</v>
      </c>
      <c r="AP762" s="411">
        <v>0</v>
      </c>
      <c r="AQ762" s="411">
        <v>0</v>
      </c>
      <c r="AR762" s="412">
        <v>0</v>
      </c>
      <c r="AS762" s="411">
        <f t="shared" si="224"/>
        <v>0</v>
      </c>
      <c r="AT762" s="411">
        <f t="shared" si="225"/>
        <v>0</v>
      </c>
      <c r="AU762" s="411">
        <f t="shared" si="226"/>
        <v>0</v>
      </c>
      <c r="AV762" s="411">
        <f t="shared" si="227"/>
        <v>0</v>
      </c>
      <c r="AW762" s="411">
        <v>0</v>
      </c>
      <c r="AX762" s="411">
        <v>0</v>
      </c>
      <c r="AY762" s="411">
        <v>0</v>
      </c>
      <c r="AZ762" s="411">
        <v>0</v>
      </c>
      <c r="BA762" s="411">
        <v>0</v>
      </c>
      <c r="BB762" s="411">
        <v>0</v>
      </c>
      <c r="BC762" s="411">
        <v>0</v>
      </c>
      <c r="BD762" s="411">
        <v>0</v>
      </c>
      <c r="BE762" s="411">
        <v>0</v>
      </c>
      <c r="BF762" s="411">
        <v>0</v>
      </c>
      <c r="BG762" s="411">
        <v>0</v>
      </c>
      <c r="BH762" s="412">
        <v>0</v>
      </c>
      <c r="BI762" s="411">
        <f t="shared" si="228"/>
        <v>0</v>
      </c>
      <c r="BJ762" s="411">
        <v>0</v>
      </c>
      <c r="BK762" s="411">
        <v>0</v>
      </c>
      <c r="BL762" s="411">
        <v>0</v>
      </c>
      <c r="BM762" s="411">
        <v>0</v>
      </c>
      <c r="BN762" s="411">
        <v>0</v>
      </c>
      <c r="BO762" s="411">
        <v>0</v>
      </c>
      <c r="BP762" s="411">
        <v>0</v>
      </c>
      <c r="BQ762" s="411">
        <v>0</v>
      </c>
      <c r="BR762" s="411">
        <v>0</v>
      </c>
      <c r="BS762" s="411">
        <v>0</v>
      </c>
      <c r="BT762" s="411">
        <v>0</v>
      </c>
      <c r="BU762" s="412">
        <v>0</v>
      </c>
      <c r="BV762" s="411">
        <f t="shared" si="229"/>
        <v>0</v>
      </c>
      <c r="BW762" s="411">
        <v>0</v>
      </c>
      <c r="BX762" s="411">
        <v>0</v>
      </c>
      <c r="BY762" s="411">
        <v>0</v>
      </c>
      <c r="BZ762" s="411">
        <v>0</v>
      </c>
      <c r="CA762" s="411">
        <v>0</v>
      </c>
      <c r="CB762" s="411">
        <v>0</v>
      </c>
      <c r="CC762" s="411">
        <v>0</v>
      </c>
      <c r="CD762" s="411">
        <v>0</v>
      </c>
      <c r="CE762" s="411">
        <v>0</v>
      </c>
      <c r="CF762" s="411">
        <v>0</v>
      </c>
      <c r="CG762" s="411">
        <v>0</v>
      </c>
      <c r="CH762" s="412">
        <v>0</v>
      </c>
      <c r="CI762" s="411">
        <f t="shared" si="230"/>
        <v>0</v>
      </c>
      <c r="CJ762" s="411">
        <v>0</v>
      </c>
      <c r="CK762" s="411">
        <v>0</v>
      </c>
      <c r="CL762" s="411">
        <v>0</v>
      </c>
      <c r="CM762" s="411">
        <v>0</v>
      </c>
      <c r="CN762" s="411">
        <v>0</v>
      </c>
      <c r="CO762" s="411">
        <v>0</v>
      </c>
      <c r="CP762" s="411">
        <v>0</v>
      </c>
      <c r="CQ762" s="411">
        <v>0</v>
      </c>
      <c r="CR762" s="411">
        <v>0</v>
      </c>
      <c r="CS762" s="411">
        <v>0</v>
      </c>
      <c r="CT762" s="411">
        <v>0</v>
      </c>
      <c r="CU762" s="412">
        <v>0</v>
      </c>
      <c r="CV762" s="411">
        <f t="shared" si="231"/>
        <v>0</v>
      </c>
      <c r="CW762" s="411">
        <v>0</v>
      </c>
      <c r="CX762" s="411">
        <v>0</v>
      </c>
      <c r="CY762" s="411">
        <v>0</v>
      </c>
      <c r="CZ762" s="411">
        <v>0</v>
      </c>
      <c r="DA762" s="411">
        <v>0</v>
      </c>
      <c r="DB762" s="411">
        <v>0</v>
      </c>
      <c r="DC762" s="411">
        <v>0</v>
      </c>
      <c r="DD762" s="411">
        <v>0</v>
      </c>
      <c r="DE762" s="411">
        <v>0</v>
      </c>
      <c r="DF762" s="411">
        <v>0</v>
      </c>
      <c r="DG762" s="411">
        <v>0</v>
      </c>
      <c r="DH762" s="412">
        <v>0</v>
      </c>
      <c r="DI762" s="411">
        <f t="shared" si="232"/>
        <v>0</v>
      </c>
      <c r="DJ762" s="411">
        <v>0</v>
      </c>
      <c r="DK762" s="411">
        <v>0</v>
      </c>
      <c r="DL762" s="411">
        <v>0</v>
      </c>
      <c r="DM762" s="411">
        <v>0</v>
      </c>
      <c r="DN762" s="411">
        <v>0</v>
      </c>
      <c r="DO762" s="411">
        <v>0</v>
      </c>
      <c r="DP762" s="411">
        <v>0</v>
      </c>
      <c r="DQ762" s="411">
        <v>0</v>
      </c>
      <c r="DR762" s="411">
        <v>0</v>
      </c>
      <c r="DS762" s="411">
        <v>0</v>
      </c>
      <c r="DT762" s="411">
        <v>0</v>
      </c>
      <c r="DU762" s="412">
        <v>0</v>
      </c>
      <c r="DV762" s="411">
        <f t="shared" si="233"/>
        <v>0</v>
      </c>
      <c r="DW762" s="412">
        <v>0</v>
      </c>
      <c r="DX762" s="412">
        <v>0</v>
      </c>
      <c r="DY762" s="412">
        <v>0</v>
      </c>
      <c r="DZ762" s="412">
        <v>0</v>
      </c>
      <c r="EA762" s="412">
        <v>0</v>
      </c>
      <c r="EB762" s="412">
        <v>0</v>
      </c>
      <c r="EC762" s="412">
        <v>0</v>
      </c>
      <c r="ED762" s="412">
        <v>0</v>
      </c>
      <c r="EE762" s="412">
        <v>0</v>
      </c>
      <c r="EF762" s="412">
        <v>0</v>
      </c>
      <c r="EG762" s="412">
        <v>0</v>
      </c>
      <c r="EH762" s="412">
        <v>0</v>
      </c>
      <c r="EI762" s="411">
        <f t="shared" si="234"/>
        <v>0</v>
      </c>
      <c r="EK762" s="411">
        <f t="shared" si="235"/>
        <v>2</v>
      </c>
      <c r="EL762" s="7">
        <f t="shared" si="236"/>
        <v>-2</v>
      </c>
    </row>
    <row r="763" spans="1:142">
      <c r="A763" s="365" t="str">
        <f t="shared" si="218"/>
        <v xml:space="preserve"> 131</v>
      </c>
      <c r="B763" s="370" t="s">
        <v>962</v>
      </c>
      <c r="C763" s="370" t="s">
        <v>1205</v>
      </c>
      <c r="D763" s="411">
        <v>0</v>
      </c>
      <c r="E763" s="411">
        <v>1</v>
      </c>
      <c r="F763" s="411">
        <v>0</v>
      </c>
      <c r="G763" s="411">
        <v>0</v>
      </c>
      <c r="H763" s="411">
        <v>0</v>
      </c>
      <c r="I763" s="411">
        <v>0</v>
      </c>
      <c r="J763" s="411">
        <v>0</v>
      </c>
      <c r="K763" s="411">
        <v>0</v>
      </c>
      <c r="L763" s="411">
        <v>0</v>
      </c>
      <c r="M763" s="411">
        <v>0</v>
      </c>
      <c r="N763" s="411">
        <v>0</v>
      </c>
      <c r="O763" s="412">
        <v>0</v>
      </c>
      <c r="P763" s="411">
        <f t="shared" si="219"/>
        <v>1</v>
      </c>
      <c r="Q763" s="411">
        <f t="shared" si="220"/>
        <v>1</v>
      </c>
      <c r="R763" s="411">
        <f t="shared" si="221"/>
        <v>0</v>
      </c>
      <c r="S763" s="411">
        <f t="shared" si="222"/>
        <v>0</v>
      </c>
      <c r="T763" s="411">
        <v>0</v>
      </c>
      <c r="U763" s="411">
        <v>0</v>
      </c>
      <c r="V763" s="411">
        <v>0</v>
      </c>
      <c r="W763" s="411">
        <v>0</v>
      </c>
      <c r="X763" s="411">
        <v>0</v>
      </c>
      <c r="Y763" s="411">
        <v>0</v>
      </c>
      <c r="Z763" s="411">
        <v>0</v>
      </c>
      <c r="AA763" s="411">
        <v>0</v>
      </c>
      <c r="AB763" s="411">
        <v>0</v>
      </c>
      <c r="AC763" s="411">
        <v>0</v>
      </c>
      <c r="AD763" s="411">
        <v>0</v>
      </c>
      <c r="AE763" s="412">
        <v>0</v>
      </c>
      <c r="AF763" s="411">
        <f t="shared" si="223"/>
        <v>0</v>
      </c>
      <c r="AG763" s="411">
        <v>0</v>
      </c>
      <c r="AH763" s="411">
        <v>0</v>
      </c>
      <c r="AI763" s="411">
        <v>0</v>
      </c>
      <c r="AJ763" s="411">
        <v>0</v>
      </c>
      <c r="AK763" s="411">
        <v>0</v>
      </c>
      <c r="AL763" s="411">
        <v>0</v>
      </c>
      <c r="AM763" s="411">
        <v>0</v>
      </c>
      <c r="AN763" s="411">
        <v>0</v>
      </c>
      <c r="AO763" s="411">
        <v>0</v>
      </c>
      <c r="AP763" s="411">
        <v>0</v>
      </c>
      <c r="AQ763" s="411">
        <v>0</v>
      </c>
      <c r="AR763" s="412">
        <v>0</v>
      </c>
      <c r="AS763" s="411">
        <f t="shared" si="224"/>
        <v>0</v>
      </c>
      <c r="AT763" s="411">
        <f t="shared" si="225"/>
        <v>0</v>
      </c>
      <c r="AU763" s="411">
        <f t="shared" si="226"/>
        <v>0</v>
      </c>
      <c r="AV763" s="411">
        <f t="shared" si="227"/>
        <v>0</v>
      </c>
      <c r="AW763" s="411">
        <v>0</v>
      </c>
      <c r="AX763" s="411">
        <v>0</v>
      </c>
      <c r="AY763" s="411">
        <v>0</v>
      </c>
      <c r="AZ763" s="411">
        <v>0</v>
      </c>
      <c r="BA763" s="411">
        <v>0</v>
      </c>
      <c r="BB763" s="411">
        <v>0</v>
      </c>
      <c r="BC763" s="411">
        <v>0</v>
      </c>
      <c r="BD763" s="411">
        <v>0</v>
      </c>
      <c r="BE763" s="411">
        <v>0</v>
      </c>
      <c r="BF763" s="411">
        <v>0</v>
      </c>
      <c r="BG763" s="411">
        <v>0</v>
      </c>
      <c r="BH763" s="412">
        <v>0</v>
      </c>
      <c r="BI763" s="411">
        <f t="shared" si="228"/>
        <v>0</v>
      </c>
      <c r="BJ763" s="411">
        <v>0</v>
      </c>
      <c r="BK763" s="411">
        <v>0</v>
      </c>
      <c r="BL763" s="411">
        <v>0</v>
      </c>
      <c r="BM763" s="411">
        <v>0</v>
      </c>
      <c r="BN763" s="411">
        <v>0</v>
      </c>
      <c r="BO763" s="411">
        <v>0</v>
      </c>
      <c r="BP763" s="411">
        <v>0</v>
      </c>
      <c r="BQ763" s="411">
        <v>0</v>
      </c>
      <c r="BR763" s="411">
        <v>0</v>
      </c>
      <c r="BS763" s="411">
        <v>0</v>
      </c>
      <c r="BT763" s="411">
        <v>0</v>
      </c>
      <c r="BU763" s="412">
        <v>0</v>
      </c>
      <c r="BV763" s="411">
        <f t="shared" si="229"/>
        <v>0</v>
      </c>
      <c r="BW763" s="411">
        <v>0</v>
      </c>
      <c r="BX763" s="411">
        <v>0</v>
      </c>
      <c r="BY763" s="411">
        <v>0</v>
      </c>
      <c r="BZ763" s="411">
        <v>0</v>
      </c>
      <c r="CA763" s="411">
        <v>0</v>
      </c>
      <c r="CB763" s="411">
        <v>0</v>
      </c>
      <c r="CC763" s="411">
        <v>0</v>
      </c>
      <c r="CD763" s="411">
        <v>0</v>
      </c>
      <c r="CE763" s="411">
        <v>0</v>
      </c>
      <c r="CF763" s="411">
        <v>0</v>
      </c>
      <c r="CG763" s="411">
        <v>0</v>
      </c>
      <c r="CH763" s="412">
        <v>0</v>
      </c>
      <c r="CI763" s="411">
        <f t="shared" si="230"/>
        <v>0</v>
      </c>
      <c r="CJ763" s="411">
        <v>0</v>
      </c>
      <c r="CK763" s="411">
        <v>0</v>
      </c>
      <c r="CL763" s="411">
        <v>0</v>
      </c>
      <c r="CM763" s="411">
        <v>0</v>
      </c>
      <c r="CN763" s="411">
        <v>0</v>
      </c>
      <c r="CO763" s="411">
        <v>0</v>
      </c>
      <c r="CP763" s="411">
        <v>0</v>
      </c>
      <c r="CQ763" s="411">
        <v>0</v>
      </c>
      <c r="CR763" s="411">
        <v>0</v>
      </c>
      <c r="CS763" s="411">
        <v>0</v>
      </c>
      <c r="CT763" s="411">
        <v>0</v>
      </c>
      <c r="CU763" s="412">
        <v>0</v>
      </c>
      <c r="CV763" s="411">
        <f t="shared" si="231"/>
        <v>0</v>
      </c>
      <c r="CW763" s="411">
        <v>0</v>
      </c>
      <c r="CX763" s="411">
        <v>0</v>
      </c>
      <c r="CY763" s="411">
        <v>0</v>
      </c>
      <c r="CZ763" s="411">
        <v>0</v>
      </c>
      <c r="DA763" s="411">
        <v>0</v>
      </c>
      <c r="DB763" s="411">
        <v>0</v>
      </c>
      <c r="DC763" s="411">
        <v>0</v>
      </c>
      <c r="DD763" s="411">
        <v>0</v>
      </c>
      <c r="DE763" s="411">
        <v>0</v>
      </c>
      <c r="DF763" s="411">
        <v>0</v>
      </c>
      <c r="DG763" s="411">
        <v>0</v>
      </c>
      <c r="DH763" s="412">
        <v>0</v>
      </c>
      <c r="DI763" s="411">
        <f t="shared" si="232"/>
        <v>0</v>
      </c>
      <c r="DJ763" s="411">
        <v>0</v>
      </c>
      <c r="DK763" s="411">
        <v>0</v>
      </c>
      <c r="DL763" s="411">
        <v>0</v>
      </c>
      <c r="DM763" s="411">
        <v>0</v>
      </c>
      <c r="DN763" s="411">
        <v>0</v>
      </c>
      <c r="DO763" s="411">
        <v>0</v>
      </c>
      <c r="DP763" s="411">
        <v>0</v>
      </c>
      <c r="DQ763" s="411">
        <v>0</v>
      </c>
      <c r="DR763" s="411">
        <v>0</v>
      </c>
      <c r="DS763" s="411">
        <v>0</v>
      </c>
      <c r="DT763" s="411">
        <v>0</v>
      </c>
      <c r="DU763" s="412">
        <v>0</v>
      </c>
      <c r="DV763" s="411">
        <f t="shared" si="233"/>
        <v>0</v>
      </c>
      <c r="DW763" s="412">
        <v>0</v>
      </c>
      <c r="DX763" s="412">
        <v>0</v>
      </c>
      <c r="DY763" s="412">
        <v>0</v>
      </c>
      <c r="DZ763" s="412">
        <v>0</v>
      </c>
      <c r="EA763" s="412">
        <v>0</v>
      </c>
      <c r="EB763" s="412">
        <v>0</v>
      </c>
      <c r="EC763" s="412">
        <v>0</v>
      </c>
      <c r="ED763" s="412">
        <v>0</v>
      </c>
      <c r="EE763" s="412">
        <v>0</v>
      </c>
      <c r="EF763" s="412">
        <v>0</v>
      </c>
      <c r="EG763" s="412">
        <v>0</v>
      </c>
      <c r="EH763" s="412">
        <v>0</v>
      </c>
      <c r="EI763" s="411">
        <f t="shared" si="234"/>
        <v>0</v>
      </c>
      <c r="EK763" s="411">
        <f t="shared" si="235"/>
        <v>1</v>
      </c>
      <c r="EL763" s="7">
        <f t="shared" si="236"/>
        <v>-1</v>
      </c>
    </row>
    <row r="764" spans="1:142">
      <c r="A764" s="365" t="str">
        <f t="shared" si="218"/>
        <v xml:space="preserve"> 131</v>
      </c>
      <c r="B764" s="370" t="s">
        <v>962</v>
      </c>
      <c r="C764" s="370" t="s">
        <v>1207</v>
      </c>
      <c r="D764" s="411">
        <v>0</v>
      </c>
      <c r="E764" s="411">
        <v>1</v>
      </c>
      <c r="F764" s="411">
        <v>0</v>
      </c>
      <c r="G764" s="411">
        <v>0</v>
      </c>
      <c r="H764" s="411">
        <v>0</v>
      </c>
      <c r="I764" s="411">
        <v>0</v>
      </c>
      <c r="J764" s="411">
        <v>0</v>
      </c>
      <c r="K764" s="411">
        <v>0</v>
      </c>
      <c r="L764" s="411">
        <v>0</v>
      </c>
      <c r="M764" s="411">
        <v>0</v>
      </c>
      <c r="N764" s="411">
        <v>0</v>
      </c>
      <c r="O764" s="412">
        <v>0</v>
      </c>
      <c r="P764" s="411">
        <f t="shared" si="219"/>
        <v>1</v>
      </c>
      <c r="Q764" s="411">
        <f t="shared" si="220"/>
        <v>1</v>
      </c>
      <c r="R764" s="411">
        <f t="shared" si="221"/>
        <v>0</v>
      </c>
      <c r="S764" s="411">
        <f t="shared" si="222"/>
        <v>0</v>
      </c>
      <c r="T764" s="411">
        <v>0</v>
      </c>
      <c r="U764" s="411">
        <v>0</v>
      </c>
      <c r="V764" s="411">
        <v>0</v>
      </c>
      <c r="W764" s="411">
        <v>0</v>
      </c>
      <c r="X764" s="411">
        <v>0</v>
      </c>
      <c r="Y764" s="411">
        <v>0</v>
      </c>
      <c r="Z764" s="411">
        <v>0</v>
      </c>
      <c r="AA764" s="411">
        <v>0</v>
      </c>
      <c r="AB764" s="411">
        <v>0</v>
      </c>
      <c r="AC764" s="411">
        <v>0</v>
      </c>
      <c r="AD764" s="411">
        <v>0</v>
      </c>
      <c r="AE764" s="412">
        <v>0</v>
      </c>
      <c r="AF764" s="411">
        <f t="shared" si="223"/>
        <v>0</v>
      </c>
      <c r="AG764" s="411">
        <v>0</v>
      </c>
      <c r="AH764" s="411">
        <v>0</v>
      </c>
      <c r="AI764" s="411">
        <v>0</v>
      </c>
      <c r="AJ764" s="411">
        <v>0</v>
      </c>
      <c r="AK764" s="411">
        <v>0</v>
      </c>
      <c r="AL764" s="411">
        <v>0</v>
      </c>
      <c r="AM764" s="411">
        <v>0</v>
      </c>
      <c r="AN764" s="411">
        <v>0</v>
      </c>
      <c r="AO764" s="411">
        <v>0</v>
      </c>
      <c r="AP764" s="411">
        <v>0</v>
      </c>
      <c r="AQ764" s="411">
        <v>0</v>
      </c>
      <c r="AR764" s="412">
        <v>0</v>
      </c>
      <c r="AS764" s="411">
        <f t="shared" si="224"/>
        <v>0</v>
      </c>
      <c r="AT764" s="411">
        <f t="shared" si="225"/>
        <v>0</v>
      </c>
      <c r="AU764" s="411">
        <f t="shared" si="226"/>
        <v>0</v>
      </c>
      <c r="AV764" s="411">
        <f t="shared" si="227"/>
        <v>0</v>
      </c>
      <c r="AW764" s="411">
        <v>0</v>
      </c>
      <c r="AX764" s="411">
        <v>0</v>
      </c>
      <c r="AY764" s="411">
        <v>0</v>
      </c>
      <c r="AZ764" s="411">
        <v>0</v>
      </c>
      <c r="BA764" s="411">
        <v>0</v>
      </c>
      <c r="BB764" s="411">
        <v>0</v>
      </c>
      <c r="BC764" s="411">
        <v>0</v>
      </c>
      <c r="BD764" s="411">
        <v>0</v>
      </c>
      <c r="BE764" s="411">
        <v>0</v>
      </c>
      <c r="BF764" s="411">
        <v>0</v>
      </c>
      <c r="BG764" s="411">
        <v>0</v>
      </c>
      <c r="BH764" s="412">
        <v>0</v>
      </c>
      <c r="BI764" s="411">
        <f t="shared" si="228"/>
        <v>0</v>
      </c>
      <c r="BJ764" s="411">
        <v>0</v>
      </c>
      <c r="BK764" s="411">
        <v>0</v>
      </c>
      <c r="BL764" s="411">
        <v>0</v>
      </c>
      <c r="BM764" s="411">
        <v>0</v>
      </c>
      <c r="BN764" s="411">
        <v>0</v>
      </c>
      <c r="BO764" s="411">
        <v>0</v>
      </c>
      <c r="BP764" s="411">
        <v>0</v>
      </c>
      <c r="BQ764" s="411">
        <v>0</v>
      </c>
      <c r="BR764" s="411">
        <v>0</v>
      </c>
      <c r="BS764" s="411">
        <v>0</v>
      </c>
      <c r="BT764" s="411">
        <v>0</v>
      </c>
      <c r="BU764" s="412">
        <v>0</v>
      </c>
      <c r="BV764" s="411">
        <f t="shared" si="229"/>
        <v>0</v>
      </c>
      <c r="BW764" s="411">
        <v>0</v>
      </c>
      <c r="BX764" s="411">
        <v>0</v>
      </c>
      <c r="BY764" s="411">
        <v>0</v>
      </c>
      <c r="BZ764" s="411">
        <v>0</v>
      </c>
      <c r="CA764" s="411">
        <v>0</v>
      </c>
      <c r="CB764" s="411">
        <v>0</v>
      </c>
      <c r="CC764" s="411">
        <v>0</v>
      </c>
      <c r="CD764" s="411">
        <v>0</v>
      </c>
      <c r="CE764" s="411">
        <v>0</v>
      </c>
      <c r="CF764" s="411">
        <v>0</v>
      </c>
      <c r="CG764" s="411">
        <v>0</v>
      </c>
      <c r="CH764" s="412">
        <v>0</v>
      </c>
      <c r="CI764" s="411">
        <f t="shared" si="230"/>
        <v>0</v>
      </c>
      <c r="CJ764" s="411">
        <v>0</v>
      </c>
      <c r="CK764" s="411">
        <v>0</v>
      </c>
      <c r="CL764" s="411">
        <v>0</v>
      </c>
      <c r="CM764" s="411">
        <v>0</v>
      </c>
      <c r="CN764" s="411">
        <v>0</v>
      </c>
      <c r="CO764" s="411">
        <v>0</v>
      </c>
      <c r="CP764" s="411">
        <v>0</v>
      </c>
      <c r="CQ764" s="411">
        <v>0</v>
      </c>
      <c r="CR764" s="411">
        <v>0</v>
      </c>
      <c r="CS764" s="411">
        <v>0</v>
      </c>
      <c r="CT764" s="411">
        <v>0</v>
      </c>
      <c r="CU764" s="412">
        <v>0</v>
      </c>
      <c r="CV764" s="411">
        <f t="shared" si="231"/>
        <v>0</v>
      </c>
      <c r="CW764" s="411">
        <v>0</v>
      </c>
      <c r="CX764" s="411">
        <v>0</v>
      </c>
      <c r="CY764" s="411">
        <v>0</v>
      </c>
      <c r="CZ764" s="411">
        <v>0</v>
      </c>
      <c r="DA764" s="411">
        <v>0</v>
      </c>
      <c r="DB764" s="411">
        <v>0</v>
      </c>
      <c r="DC764" s="411">
        <v>0</v>
      </c>
      <c r="DD764" s="411">
        <v>0</v>
      </c>
      <c r="DE764" s="411">
        <v>0</v>
      </c>
      <c r="DF764" s="411">
        <v>0</v>
      </c>
      <c r="DG764" s="411">
        <v>0</v>
      </c>
      <c r="DH764" s="412">
        <v>0</v>
      </c>
      <c r="DI764" s="411">
        <f t="shared" si="232"/>
        <v>0</v>
      </c>
      <c r="DJ764" s="411">
        <v>0</v>
      </c>
      <c r="DK764" s="411">
        <v>0</v>
      </c>
      <c r="DL764" s="411">
        <v>0</v>
      </c>
      <c r="DM764" s="411">
        <v>0</v>
      </c>
      <c r="DN764" s="411">
        <v>0</v>
      </c>
      <c r="DO764" s="411">
        <v>0</v>
      </c>
      <c r="DP764" s="411">
        <v>0</v>
      </c>
      <c r="DQ764" s="411">
        <v>0</v>
      </c>
      <c r="DR764" s="411">
        <v>0</v>
      </c>
      <c r="DS764" s="411">
        <v>0</v>
      </c>
      <c r="DT764" s="411">
        <v>0</v>
      </c>
      <c r="DU764" s="412">
        <v>0</v>
      </c>
      <c r="DV764" s="411">
        <f t="shared" si="233"/>
        <v>0</v>
      </c>
      <c r="DW764" s="412">
        <v>0</v>
      </c>
      <c r="DX764" s="412">
        <v>0</v>
      </c>
      <c r="DY764" s="412">
        <v>0</v>
      </c>
      <c r="DZ764" s="412">
        <v>0</v>
      </c>
      <c r="EA764" s="412">
        <v>0</v>
      </c>
      <c r="EB764" s="412">
        <v>0</v>
      </c>
      <c r="EC764" s="412">
        <v>0</v>
      </c>
      <c r="ED764" s="412">
        <v>0</v>
      </c>
      <c r="EE764" s="412">
        <v>0</v>
      </c>
      <c r="EF764" s="412">
        <v>0</v>
      </c>
      <c r="EG764" s="412">
        <v>0</v>
      </c>
      <c r="EH764" s="412">
        <v>0</v>
      </c>
      <c r="EI764" s="411">
        <f t="shared" si="234"/>
        <v>0</v>
      </c>
      <c r="EK764" s="411">
        <f t="shared" si="235"/>
        <v>1</v>
      </c>
      <c r="EL764" s="7">
        <f t="shared" si="236"/>
        <v>-1</v>
      </c>
    </row>
    <row r="765" spans="1:142">
      <c r="A765" s="365" t="str">
        <f t="shared" si="218"/>
        <v xml:space="preserve"> 131</v>
      </c>
      <c r="B765" s="370" t="s">
        <v>962</v>
      </c>
      <c r="C765" s="370" t="s">
        <v>1208</v>
      </c>
      <c r="D765" s="411">
        <v>0</v>
      </c>
      <c r="E765" s="411">
        <v>1</v>
      </c>
      <c r="F765" s="411">
        <v>0</v>
      </c>
      <c r="G765" s="411">
        <v>0</v>
      </c>
      <c r="H765" s="411">
        <v>0</v>
      </c>
      <c r="I765" s="411">
        <v>0</v>
      </c>
      <c r="J765" s="411">
        <v>1</v>
      </c>
      <c r="K765" s="411">
        <v>0</v>
      </c>
      <c r="L765" s="411">
        <v>0</v>
      </c>
      <c r="M765" s="411">
        <v>0</v>
      </c>
      <c r="N765" s="411">
        <v>0</v>
      </c>
      <c r="O765" s="412">
        <v>0</v>
      </c>
      <c r="P765" s="411">
        <f t="shared" si="219"/>
        <v>2</v>
      </c>
      <c r="Q765" s="411">
        <f t="shared" si="220"/>
        <v>1.967741935483871</v>
      </c>
      <c r="R765" s="411">
        <f t="shared" si="221"/>
        <v>3.2258064516129031E-2</v>
      </c>
      <c r="S765" s="411">
        <f t="shared" si="222"/>
        <v>0</v>
      </c>
      <c r="T765" s="411">
        <v>0</v>
      </c>
      <c r="U765" s="411">
        <v>0</v>
      </c>
      <c r="V765" s="411">
        <v>0</v>
      </c>
      <c r="W765" s="411">
        <v>0</v>
      </c>
      <c r="X765" s="411">
        <v>0</v>
      </c>
      <c r="Y765" s="411">
        <v>0</v>
      </c>
      <c r="Z765" s="411">
        <v>0</v>
      </c>
      <c r="AA765" s="411">
        <v>0</v>
      </c>
      <c r="AB765" s="411">
        <v>0</v>
      </c>
      <c r="AC765" s="411">
        <v>0</v>
      </c>
      <c r="AD765" s="411">
        <v>0</v>
      </c>
      <c r="AE765" s="412">
        <v>0</v>
      </c>
      <c r="AF765" s="411">
        <f t="shared" si="223"/>
        <v>0</v>
      </c>
      <c r="AG765" s="411">
        <v>0</v>
      </c>
      <c r="AH765" s="411">
        <v>0</v>
      </c>
      <c r="AI765" s="411">
        <v>0</v>
      </c>
      <c r="AJ765" s="411">
        <v>0</v>
      </c>
      <c r="AK765" s="411">
        <v>0</v>
      </c>
      <c r="AL765" s="411">
        <v>0</v>
      </c>
      <c r="AM765" s="411">
        <v>0</v>
      </c>
      <c r="AN765" s="411">
        <v>0</v>
      </c>
      <c r="AO765" s="411">
        <v>0</v>
      </c>
      <c r="AP765" s="411">
        <v>0</v>
      </c>
      <c r="AQ765" s="411">
        <v>0</v>
      </c>
      <c r="AR765" s="412">
        <v>0</v>
      </c>
      <c r="AS765" s="411">
        <f t="shared" si="224"/>
        <v>0</v>
      </c>
      <c r="AT765" s="411">
        <f t="shared" si="225"/>
        <v>0</v>
      </c>
      <c r="AU765" s="411">
        <f t="shared" si="226"/>
        <v>0</v>
      </c>
      <c r="AV765" s="411">
        <f t="shared" si="227"/>
        <v>0</v>
      </c>
      <c r="AW765" s="411">
        <v>0</v>
      </c>
      <c r="AX765" s="411">
        <v>0</v>
      </c>
      <c r="AY765" s="411">
        <v>0</v>
      </c>
      <c r="AZ765" s="411">
        <v>0</v>
      </c>
      <c r="BA765" s="411">
        <v>0</v>
      </c>
      <c r="BB765" s="411">
        <v>0</v>
      </c>
      <c r="BC765" s="411">
        <v>0</v>
      </c>
      <c r="BD765" s="411">
        <v>0</v>
      </c>
      <c r="BE765" s="411">
        <v>0</v>
      </c>
      <c r="BF765" s="411">
        <v>0</v>
      </c>
      <c r="BG765" s="411">
        <v>0</v>
      </c>
      <c r="BH765" s="412">
        <v>0</v>
      </c>
      <c r="BI765" s="411">
        <f t="shared" si="228"/>
        <v>0</v>
      </c>
      <c r="BJ765" s="411">
        <v>0</v>
      </c>
      <c r="BK765" s="411">
        <v>0</v>
      </c>
      <c r="BL765" s="411">
        <v>0</v>
      </c>
      <c r="BM765" s="411">
        <v>0</v>
      </c>
      <c r="BN765" s="411">
        <v>0</v>
      </c>
      <c r="BO765" s="411">
        <v>0</v>
      </c>
      <c r="BP765" s="411">
        <v>0</v>
      </c>
      <c r="BQ765" s="411">
        <v>0</v>
      </c>
      <c r="BR765" s="411">
        <v>0</v>
      </c>
      <c r="BS765" s="411">
        <v>0</v>
      </c>
      <c r="BT765" s="411">
        <v>0</v>
      </c>
      <c r="BU765" s="412">
        <v>0</v>
      </c>
      <c r="BV765" s="411">
        <f t="shared" si="229"/>
        <v>0</v>
      </c>
      <c r="BW765" s="411">
        <v>0</v>
      </c>
      <c r="BX765" s="411">
        <v>0</v>
      </c>
      <c r="BY765" s="411">
        <v>0</v>
      </c>
      <c r="BZ765" s="411">
        <v>0</v>
      </c>
      <c r="CA765" s="411">
        <v>0</v>
      </c>
      <c r="CB765" s="411">
        <v>0</v>
      </c>
      <c r="CC765" s="411">
        <v>0</v>
      </c>
      <c r="CD765" s="411">
        <v>0</v>
      </c>
      <c r="CE765" s="411">
        <v>0</v>
      </c>
      <c r="CF765" s="411">
        <v>0</v>
      </c>
      <c r="CG765" s="411">
        <v>0</v>
      </c>
      <c r="CH765" s="412">
        <v>0</v>
      </c>
      <c r="CI765" s="411">
        <f t="shared" si="230"/>
        <v>0</v>
      </c>
      <c r="CJ765" s="411">
        <v>0</v>
      </c>
      <c r="CK765" s="411">
        <v>0</v>
      </c>
      <c r="CL765" s="411">
        <v>0</v>
      </c>
      <c r="CM765" s="411">
        <v>0</v>
      </c>
      <c r="CN765" s="411">
        <v>0</v>
      </c>
      <c r="CO765" s="411">
        <v>0</v>
      </c>
      <c r="CP765" s="411">
        <v>0</v>
      </c>
      <c r="CQ765" s="411">
        <v>0</v>
      </c>
      <c r="CR765" s="411">
        <v>0</v>
      </c>
      <c r="CS765" s="411">
        <v>0</v>
      </c>
      <c r="CT765" s="411">
        <v>0</v>
      </c>
      <c r="CU765" s="412">
        <v>0</v>
      </c>
      <c r="CV765" s="411">
        <f t="shared" si="231"/>
        <v>0</v>
      </c>
      <c r="CW765" s="411">
        <v>0</v>
      </c>
      <c r="CX765" s="411">
        <v>0</v>
      </c>
      <c r="CY765" s="411">
        <v>0</v>
      </c>
      <c r="CZ765" s="411">
        <v>0</v>
      </c>
      <c r="DA765" s="411">
        <v>0</v>
      </c>
      <c r="DB765" s="411">
        <v>0</v>
      </c>
      <c r="DC765" s="411">
        <v>0</v>
      </c>
      <c r="DD765" s="411">
        <v>0</v>
      </c>
      <c r="DE765" s="411">
        <v>0</v>
      </c>
      <c r="DF765" s="411">
        <v>0</v>
      </c>
      <c r="DG765" s="411">
        <v>0</v>
      </c>
      <c r="DH765" s="412">
        <v>0</v>
      </c>
      <c r="DI765" s="411">
        <f t="shared" si="232"/>
        <v>0</v>
      </c>
      <c r="DJ765" s="411">
        <v>0</v>
      </c>
      <c r="DK765" s="411">
        <v>0</v>
      </c>
      <c r="DL765" s="411">
        <v>0</v>
      </c>
      <c r="DM765" s="411">
        <v>0</v>
      </c>
      <c r="DN765" s="411">
        <v>0</v>
      </c>
      <c r="DO765" s="411">
        <v>0</v>
      </c>
      <c r="DP765" s="411">
        <v>0</v>
      </c>
      <c r="DQ765" s="411">
        <v>0</v>
      </c>
      <c r="DR765" s="411">
        <v>0</v>
      </c>
      <c r="DS765" s="411">
        <v>0</v>
      </c>
      <c r="DT765" s="411">
        <v>0</v>
      </c>
      <c r="DU765" s="412">
        <v>0</v>
      </c>
      <c r="DV765" s="411">
        <f t="shared" si="233"/>
        <v>0</v>
      </c>
      <c r="DW765" s="412">
        <v>0</v>
      </c>
      <c r="DX765" s="412">
        <v>0</v>
      </c>
      <c r="DY765" s="412">
        <v>0</v>
      </c>
      <c r="DZ765" s="412">
        <v>0</v>
      </c>
      <c r="EA765" s="412">
        <v>0</v>
      </c>
      <c r="EB765" s="412">
        <v>0</v>
      </c>
      <c r="EC765" s="412">
        <v>0</v>
      </c>
      <c r="ED765" s="412">
        <v>0</v>
      </c>
      <c r="EE765" s="412">
        <v>0</v>
      </c>
      <c r="EF765" s="412">
        <v>0</v>
      </c>
      <c r="EG765" s="412">
        <v>0</v>
      </c>
      <c r="EH765" s="412">
        <v>0</v>
      </c>
      <c r="EI765" s="411">
        <f t="shared" si="234"/>
        <v>0</v>
      </c>
      <c r="EK765" s="411">
        <f t="shared" si="235"/>
        <v>2</v>
      </c>
      <c r="EL765" s="7">
        <f t="shared" si="236"/>
        <v>-2</v>
      </c>
    </row>
    <row r="766" spans="1:142">
      <c r="A766" s="365" t="str">
        <f t="shared" si="218"/>
        <v xml:space="preserve"> 131</v>
      </c>
      <c r="B766" s="370" t="s">
        <v>962</v>
      </c>
      <c r="C766" s="370" t="s">
        <v>1209</v>
      </c>
      <c r="D766" s="411">
        <v>0</v>
      </c>
      <c r="E766" s="411">
        <v>1</v>
      </c>
      <c r="F766" s="411">
        <v>0</v>
      </c>
      <c r="G766" s="411">
        <v>0</v>
      </c>
      <c r="H766" s="411">
        <v>0</v>
      </c>
      <c r="I766" s="411">
        <v>0</v>
      </c>
      <c r="J766" s="411">
        <v>1</v>
      </c>
      <c r="K766" s="411">
        <v>0</v>
      </c>
      <c r="L766" s="411">
        <v>0</v>
      </c>
      <c r="M766" s="411">
        <v>0</v>
      </c>
      <c r="N766" s="411">
        <v>0</v>
      </c>
      <c r="O766" s="412">
        <v>0</v>
      </c>
      <c r="P766" s="411">
        <f t="shared" si="219"/>
        <v>2</v>
      </c>
      <c r="Q766" s="411">
        <f t="shared" si="220"/>
        <v>1.967741935483871</v>
      </c>
      <c r="R766" s="411">
        <f t="shared" si="221"/>
        <v>3.2258064516129031E-2</v>
      </c>
      <c r="S766" s="411">
        <f t="shared" si="222"/>
        <v>0</v>
      </c>
      <c r="T766" s="411">
        <v>0</v>
      </c>
      <c r="U766" s="411">
        <v>0</v>
      </c>
      <c r="V766" s="411">
        <v>0</v>
      </c>
      <c r="W766" s="411">
        <v>0</v>
      </c>
      <c r="X766" s="411">
        <v>0</v>
      </c>
      <c r="Y766" s="411">
        <v>0</v>
      </c>
      <c r="Z766" s="411">
        <v>0</v>
      </c>
      <c r="AA766" s="411">
        <v>0</v>
      </c>
      <c r="AB766" s="411">
        <v>0</v>
      </c>
      <c r="AC766" s="411">
        <v>0</v>
      </c>
      <c r="AD766" s="411">
        <v>0</v>
      </c>
      <c r="AE766" s="412">
        <v>0</v>
      </c>
      <c r="AF766" s="411">
        <f t="shared" si="223"/>
        <v>0</v>
      </c>
      <c r="AG766" s="411">
        <v>0</v>
      </c>
      <c r="AH766" s="411">
        <v>0</v>
      </c>
      <c r="AI766" s="411">
        <v>0</v>
      </c>
      <c r="AJ766" s="411">
        <v>0</v>
      </c>
      <c r="AK766" s="411">
        <v>0</v>
      </c>
      <c r="AL766" s="411">
        <v>0</v>
      </c>
      <c r="AM766" s="411">
        <v>0</v>
      </c>
      <c r="AN766" s="411">
        <v>0</v>
      </c>
      <c r="AO766" s="411">
        <v>0</v>
      </c>
      <c r="AP766" s="411">
        <v>0</v>
      </c>
      <c r="AQ766" s="411">
        <v>0</v>
      </c>
      <c r="AR766" s="412">
        <v>0</v>
      </c>
      <c r="AS766" s="411">
        <f t="shared" si="224"/>
        <v>0</v>
      </c>
      <c r="AT766" s="411">
        <f t="shared" si="225"/>
        <v>0</v>
      </c>
      <c r="AU766" s="411">
        <f t="shared" si="226"/>
        <v>0</v>
      </c>
      <c r="AV766" s="411">
        <f t="shared" si="227"/>
        <v>0</v>
      </c>
      <c r="AW766" s="411">
        <v>0</v>
      </c>
      <c r="AX766" s="411">
        <v>0</v>
      </c>
      <c r="AY766" s="411">
        <v>0</v>
      </c>
      <c r="AZ766" s="411">
        <v>0</v>
      </c>
      <c r="BA766" s="411">
        <v>0</v>
      </c>
      <c r="BB766" s="411">
        <v>0</v>
      </c>
      <c r="BC766" s="411">
        <v>0</v>
      </c>
      <c r="BD766" s="411">
        <v>0</v>
      </c>
      <c r="BE766" s="411">
        <v>0</v>
      </c>
      <c r="BF766" s="411">
        <v>0</v>
      </c>
      <c r="BG766" s="411">
        <v>0</v>
      </c>
      <c r="BH766" s="412">
        <v>0</v>
      </c>
      <c r="BI766" s="411">
        <f t="shared" si="228"/>
        <v>0</v>
      </c>
      <c r="BJ766" s="411">
        <v>0</v>
      </c>
      <c r="BK766" s="411">
        <v>0</v>
      </c>
      <c r="BL766" s="411">
        <v>0</v>
      </c>
      <c r="BM766" s="411">
        <v>0</v>
      </c>
      <c r="BN766" s="411">
        <v>0</v>
      </c>
      <c r="BO766" s="411">
        <v>0</v>
      </c>
      <c r="BP766" s="411">
        <v>0</v>
      </c>
      <c r="BQ766" s="411">
        <v>0</v>
      </c>
      <c r="BR766" s="411">
        <v>0</v>
      </c>
      <c r="BS766" s="411">
        <v>0</v>
      </c>
      <c r="BT766" s="411">
        <v>0</v>
      </c>
      <c r="BU766" s="412">
        <v>0</v>
      </c>
      <c r="BV766" s="411">
        <f t="shared" si="229"/>
        <v>0</v>
      </c>
      <c r="BW766" s="411">
        <v>0</v>
      </c>
      <c r="BX766" s="411">
        <v>0</v>
      </c>
      <c r="BY766" s="411">
        <v>0</v>
      </c>
      <c r="BZ766" s="411">
        <v>0</v>
      </c>
      <c r="CA766" s="411">
        <v>0</v>
      </c>
      <c r="CB766" s="411">
        <v>0</v>
      </c>
      <c r="CC766" s="411">
        <v>0</v>
      </c>
      <c r="CD766" s="411">
        <v>0</v>
      </c>
      <c r="CE766" s="411">
        <v>0</v>
      </c>
      <c r="CF766" s="411">
        <v>0</v>
      </c>
      <c r="CG766" s="411">
        <v>0</v>
      </c>
      <c r="CH766" s="412">
        <v>0</v>
      </c>
      <c r="CI766" s="411">
        <f t="shared" si="230"/>
        <v>0</v>
      </c>
      <c r="CJ766" s="411">
        <v>0</v>
      </c>
      <c r="CK766" s="411">
        <v>0</v>
      </c>
      <c r="CL766" s="411">
        <v>0</v>
      </c>
      <c r="CM766" s="411">
        <v>0</v>
      </c>
      <c r="CN766" s="411">
        <v>0</v>
      </c>
      <c r="CO766" s="411">
        <v>0</v>
      </c>
      <c r="CP766" s="411">
        <v>0</v>
      </c>
      <c r="CQ766" s="411">
        <v>0</v>
      </c>
      <c r="CR766" s="411">
        <v>0</v>
      </c>
      <c r="CS766" s="411">
        <v>0</v>
      </c>
      <c r="CT766" s="411">
        <v>0</v>
      </c>
      <c r="CU766" s="412">
        <v>0</v>
      </c>
      <c r="CV766" s="411">
        <f t="shared" si="231"/>
        <v>0</v>
      </c>
      <c r="CW766" s="411">
        <v>0</v>
      </c>
      <c r="CX766" s="411">
        <v>0</v>
      </c>
      <c r="CY766" s="411">
        <v>0</v>
      </c>
      <c r="CZ766" s="411">
        <v>0</v>
      </c>
      <c r="DA766" s="411">
        <v>0</v>
      </c>
      <c r="DB766" s="411">
        <v>0</v>
      </c>
      <c r="DC766" s="411">
        <v>0</v>
      </c>
      <c r="DD766" s="411">
        <v>0</v>
      </c>
      <c r="DE766" s="411">
        <v>0</v>
      </c>
      <c r="DF766" s="411">
        <v>0</v>
      </c>
      <c r="DG766" s="411">
        <v>0</v>
      </c>
      <c r="DH766" s="412">
        <v>0</v>
      </c>
      <c r="DI766" s="411">
        <f t="shared" si="232"/>
        <v>0</v>
      </c>
      <c r="DJ766" s="411">
        <v>0</v>
      </c>
      <c r="DK766" s="411">
        <v>0</v>
      </c>
      <c r="DL766" s="411">
        <v>0</v>
      </c>
      <c r="DM766" s="411">
        <v>0</v>
      </c>
      <c r="DN766" s="411">
        <v>0</v>
      </c>
      <c r="DO766" s="411">
        <v>0</v>
      </c>
      <c r="DP766" s="411">
        <v>0</v>
      </c>
      <c r="DQ766" s="411">
        <v>0</v>
      </c>
      <c r="DR766" s="411">
        <v>0</v>
      </c>
      <c r="DS766" s="411">
        <v>0</v>
      </c>
      <c r="DT766" s="411">
        <v>0</v>
      </c>
      <c r="DU766" s="412">
        <v>0</v>
      </c>
      <c r="DV766" s="411">
        <f t="shared" si="233"/>
        <v>0</v>
      </c>
      <c r="DW766" s="412">
        <v>0</v>
      </c>
      <c r="DX766" s="412">
        <v>0</v>
      </c>
      <c r="DY766" s="412">
        <v>0</v>
      </c>
      <c r="DZ766" s="412">
        <v>0</v>
      </c>
      <c r="EA766" s="412">
        <v>0</v>
      </c>
      <c r="EB766" s="412">
        <v>0</v>
      </c>
      <c r="EC766" s="412">
        <v>0</v>
      </c>
      <c r="ED766" s="412">
        <v>0</v>
      </c>
      <c r="EE766" s="412">
        <v>0</v>
      </c>
      <c r="EF766" s="412">
        <v>0</v>
      </c>
      <c r="EG766" s="412">
        <v>0</v>
      </c>
      <c r="EH766" s="412">
        <v>0</v>
      </c>
      <c r="EI766" s="411">
        <f t="shared" si="234"/>
        <v>0</v>
      </c>
      <c r="EK766" s="411">
        <f t="shared" si="235"/>
        <v>2</v>
      </c>
      <c r="EL766" s="7">
        <f t="shared" si="236"/>
        <v>-2</v>
      </c>
    </row>
    <row r="767" spans="1:142">
      <c r="A767" s="365" t="str">
        <f t="shared" si="218"/>
        <v xml:space="preserve"> 131</v>
      </c>
      <c r="B767" s="370" t="s">
        <v>962</v>
      </c>
      <c r="C767" s="370" t="s">
        <v>1187</v>
      </c>
      <c r="D767" s="411">
        <v>33</v>
      </c>
      <c r="E767" s="411">
        <v>31</v>
      </c>
      <c r="F767" s="411">
        <v>32</v>
      </c>
      <c r="G767" s="411">
        <v>31</v>
      </c>
      <c r="H767" s="411">
        <v>32</v>
      </c>
      <c r="I767" s="411">
        <v>31</v>
      </c>
      <c r="J767" s="411">
        <v>30</v>
      </c>
      <c r="K767" s="411">
        <v>31</v>
      </c>
      <c r="L767" s="411">
        <v>30</v>
      </c>
      <c r="M767" s="411">
        <v>28</v>
      </c>
      <c r="N767" s="411">
        <v>28</v>
      </c>
      <c r="O767" s="412">
        <v>31</v>
      </c>
      <c r="P767" s="411">
        <f t="shared" si="219"/>
        <v>368</v>
      </c>
      <c r="Q767" s="411">
        <f t="shared" si="220"/>
        <v>219.03225806451613</v>
      </c>
      <c r="R767" s="411">
        <f t="shared" si="221"/>
        <v>53.691879866518356</v>
      </c>
      <c r="S767" s="411">
        <f t="shared" si="222"/>
        <v>95.275862068965523</v>
      </c>
      <c r="T767" s="411">
        <v>0</v>
      </c>
      <c r="U767" s="411">
        <v>0</v>
      </c>
      <c r="V767" s="411">
        <v>0</v>
      </c>
      <c r="W767" s="411">
        <v>0</v>
      </c>
      <c r="X767" s="411">
        <v>0</v>
      </c>
      <c r="Y767" s="411">
        <v>0</v>
      </c>
      <c r="Z767" s="411">
        <v>0</v>
      </c>
      <c r="AA767" s="411">
        <v>0</v>
      </c>
      <c r="AB767" s="411">
        <v>0</v>
      </c>
      <c r="AC767" s="411">
        <v>0</v>
      </c>
      <c r="AD767" s="411">
        <v>0</v>
      </c>
      <c r="AE767" s="412">
        <v>0</v>
      </c>
      <c r="AF767" s="411">
        <f t="shared" si="223"/>
        <v>0</v>
      </c>
      <c r="AG767" s="411">
        <v>0</v>
      </c>
      <c r="AH767" s="411">
        <v>0</v>
      </c>
      <c r="AI767" s="411">
        <v>0</v>
      </c>
      <c r="AJ767" s="411">
        <v>0</v>
      </c>
      <c r="AK767" s="411">
        <v>0</v>
      </c>
      <c r="AL767" s="411">
        <v>0</v>
      </c>
      <c r="AM767" s="411">
        <v>0</v>
      </c>
      <c r="AN767" s="411">
        <v>0</v>
      </c>
      <c r="AO767" s="411">
        <v>0</v>
      </c>
      <c r="AP767" s="411">
        <v>0</v>
      </c>
      <c r="AQ767" s="411">
        <v>0</v>
      </c>
      <c r="AR767" s="412">
        <v>0</v>
      </c>
      <c r="AS767" s="411">
        <f t="shared" si="224"/>
        <v>0</v>
      </c>
      <c r="AT767" s="411">
        <f t="shared" si="225"/>
        <v>0</v>
      </c>
      <c r="AU767" s="411">
        <f t="shared" si="226"/>
        <v>0</v>
      </c>
      <c r="AV767" s="411">
        <f t="shared" si="227"/>
        <v>0</v>
      </c>
      <c r="AW767" s="411">
        <v>0</v>
      </c>
      <c r="AX767" s="411">
        <v>0</v>
      </c>
      <c r="AY767" s="411">
        <v>0</v>
      </c>
      <c r="AZ767" s="411">
        <v>0</v>
      </c>
      <c r="BA767" s="411">
        <v>0</v>
      </c>
      <c r="BB767" s="411">
        <v>0</v>
      </c>
      <c r="BC767" s="411">
        <v>0</v>
      </c>
      <c r="BD767" s="411">
        <v>0</v>
      </c>
      <c r="BE767" s="411">
        <v>0</v>
      </c>
      <c r="BF767" s="411">
        <v>0</v>
      </c>
      <c r="BG767" s="411">
        <v>0</v>
      </c>
      <c r="BH767" s="412">
        <v>0</v>
      </c>
      <c r="BI767" s="411">
        <f t="shared" si="228"/>
        <v>0</v>
      </c>
      <c r="BJ767" s="411">
        <v>0</v>
      </c>
      <c r="BK767" s="411">
        <v>0</v>
      </c>
      <c r="BL767" s="411">
        <v>0</v>
      </c>
      <c r="BM767" s="411">
        <v>0</v>
      </c>
      <c r="BN767" s="411">
        <v>0</v>
      </c>
      <c r="BO767" s="411">
        <v>0</v>
      </c>
      <c r="BP767" s="411">
        <v>0</v>
      </c>
      <c r="BQ767" s="411">
        <v>0</v>
      </c>
      <c r="BR767" s="411">
        <v>0</v>
      </c>
      <c r="BS767" s="411">
        <v>0</v>
      </c>
      <c r="BT767" s="411">
        <v>0</v>
      </c>
      <c r="BU767" s="412">
        <v>0</v>
      </c>
      <c r="BV767" s="411">
        <f t="shared" si="229"/>
        <v>0</v>
      </c>
      <c r="BW767" s="411">
        <v>0</v>
      </c>
      <c r="BX767" s="411">
        <v>0</v>
      </c>
      <c r="BY767" s="411">
        <v>0</v>
      </c>
      <c r="BZ767" s="411">
        <v>0</v>
      </c>
      <c r="CA767" s="411">
        <v>0</v>
      </c>
      <c r="CB767" s="411">
        <v>0</v>
      </c>
      <c r="CC767" s="411">
        <v>0</v>
      </c>
      <c r="CD767" s="411">
        <v>0</v>
      </c>
      <c r="CE767" s="411">
        <v>0</v>
      </c>
      <c r="CF767" s="411">
        <v>0</v>
      </c>
      <c r="CG767" s="411">
        <v>0</v>
      </c>
      <c r="CH767" s="412">
        <v>0</v>
      </c>
      <c r="CI767" s="411">
        <f t="shared" si="230"/>
        <v>0</v>
      </c>
      <c r="CJ767" s="411">
        <v>0</v>
      </c>
      <c r="CK767" s="411">
        <v>0</v>
      </c>
      <c r="CL767" s="411">
        <v>0</v>
      </c>
      <c r="CM767" s="411">
        <v>0</v>
      </c>
      <c r="CN767" s="411">
        <v>0</v>
      </c>
      <c r="CO767" s="411">
        <v>0</v>
      </c>
      <c r="CP767" s="411">
        <v>0</v>
      </c>
      <c r="CQ767" s="411">
        <v>0</v>
      </c>
      <c r="CR767" s="411">
        <v>0</v>
      </c>
      <c r="CS767" s="411">
        <v>0</v>
      </c>
      <c r="CT767" s="411">
        <v>0</v>
      </c>
      <c r="CU767" s="412">
        <v>0</v>
      </c>
      <c r="CV767" s="411">
        <f t="shared" si="231"/>
        <v>0</v>
      </c>
      <c r="CW767" s="411">
        <v>0</v>
      </c>
      <c r="CX767" s="411">
        <v>0</v>
      </c>
      <c r="CY767" s="411">
        <v>0</v>
      </c>
      <c r="CZ767" s="411">
        <v>0</v>
      </c>
      <c r="DA767" s="411">
        <v>0</v>
      </c>
      <c r="DB767" s="411">
        <v>0</v>
      </c>
      <c r="DC767" s="411">
        <v>0</v>
      </c>
      <c r="DD767" s="411">
        <v>0</v>
      </c>
      <c r="DE767" s="411">
        <v>0</v>
      </c>
      <c r="DF767" s="411">
        <v>0</v>
      </c>
      <c r="DG767" s="411">
        <v>0</v>
      </c>
      <c r="DH767" s="412">
        <v>0</v>
      </c>
      <c r="DI767" s="411">
        <f t="shared" si="232"/>
        <v>0</v>
      </c>
      <c r="DJ767" s="411">
        <v>0</v>
      </c>
      <c r="DK767" s="411">
        <v>0</v>
      </c>
      <c r="DL767" s="411">
        <v>0</v>
      </c>
      <c r="DM767" s="411">
        <v>0</v>
      </c>
      <c r="DN767" s="411">
        <v>0</v>
      </c>
      <c r="DO767" s="411">
        <v>0</v>
      </c>
      <c r="DP767" s="411">
        <v>0</v>
      </c>
      <c r="DQ767" s="411">
        <v>0</v>
      </c>
      <c r="DR767" s="411">
        <v>0</v>
      </c>
      <c r="DS767" s="411">
        <v>0</v>
      </c>
      <c r="DT767" s="411">
        <v>0</v>
      </c>
      <c r="DU767" s="412">
        <v>0</v>
      </c>
      <c r="DV767" s="411">
        <f t="shared" si="233"/>
        <v>0</v>
      </c>
      <c r="DW767" s="412">
        <v>0</v>
      </c>
      <c r="DX767" s="412">
        <v>0</v>
      </c>
      <c r="DY767" s="412">
        <v>0</v>
      </c>
      <c r="DZ767" s="412">
        <v>0</v>
      </c>
      <c r="EA767" s="412">
        <v>0</v>
      </c>
      <c r="EB767" s="412">
        <v>0</v>
      </c>
      <c r="EC767" s="412">
        <v>0</v>
      </c>
      <c r="ED767" s="412">
        <v>0</v>
      </c>
      <c r="EE767" s="412">
        <v>0</v>
      </c>
      <c r="EF767" s="412">
        <v>0</v>
      </c>
      <c r="EG767" s="412">
        <v>0</v>
      </c>
      <c r="EH767" s="412">
        <v>0</v>
      </c>
      <c r="EI767" s="411">
        <f t="shared" si="234"/>
        <v>0</v>
      </c>
      <c r="EK767" s="411">
        <f t="shared" si="235"/>
        <v>368</v>
      </c>
      <c r="EL767" s="7">
        <f t="shared" si="236"/>
        <v>-368</v>
      </c>
    </row>
    <row r="768" spans="1:142">
      <c r="A768" s="365" t="str">
        <f t="shared" si="218"/>
        <v xml:space="preserve"> 131</v>
      </c>
      <c r="B768" s="370" t="s">
        <v>962</v>
      </c>
      <c r="C768" s="370" t="s">
        <v>1188</v>
      </c>
      <c r="D768" s="411">
        <v>9</v>
      </c>
      <c r="E768" s="411">
        <v>0</v>
      </c>
      <c r="F768" s="411">
        <v>0</v>
      </c>
      <c r="G768" s="411">
        <v>0</v>
      </c>
      <c r="H768" s="411">
        <v>0</v>
      </c>
      <c r="I768" s="411">
        <v>0</v>
      </c>
      <c r="J768" s="411">
        <v>0</v>
      </c>
      <c r="K768" s="411">
        <v>0</v>
      </c>
      <c r="L768" s="411">
        <v>0</v>
      </c>
      <c r="M768" s="411">
        <v>0</v>
      </c>
      <c r="N768" s="411">
        <v>2</v>
      </c>
      <c r="O768" s="412">
        <v>0</v>
      </c>
      <c r="P768" s="411">
        <f t="shared" si="219"/>
        <v>11</v>
      </c>
      <c r="Q768" s="411">
        <f t="shared" si="220"/>
        <v>9</v>
      </c>
      <c r="R768" s="411">
        <f t="shared" si="221"/>
        <v>0</v>
      </c>
      <c r="S768" s="411">
        <f t="shared" si="222"/>
        <v>2</v>
      </c>
      <c r="T768" s="411">
        <v>0</v>
      </c>
      <c r="U768" s="411">
        <v>0</v>
      </c>
      <c r="V768" s="411">
        <v>0</v>
      </c>
      <c r="W768" s="411">
        <v>0</v>
      </c>
      <c r="X768" s="411">
        <v>0</v>
      </c>
      <c r="Y768" s="411">
        <v>0</v>
      </c>
      <c r="Z768" s="411">
        <v>0</v>
      </c>
      <c r="AA768" s="411">
        <v>0</v>
      </c>
      <c r="AB768" s="411">
        <v>0</v>
      </c>
      <c r="AC768" s="411">
        <v>0</v>
      </c>
      <c r="AD768" s="411">
        <v>0</v>
      </c>
      <c r="AE768" s="412">
        <v>0</v>
      </c>
      <c r="AF768" s="411">
        <f t="shared" si="223"/>
        <v>0</v>
      </c>
      <c r="AG768" s="411">
        <v>0</v>
      </c>
      <c r="AH768" s="411">
        <v>0</v>
      </c>
      <c r="AI768" s="411">
        <v>0</v>
      </c>
      <c r="AJ768" s="411">
        <v>0</v>
      </c>
      <c r="AK768" s="411">
        <v>0</v>
      </c>
      <c r="AL768" s="411">
        <v>0</v>
      </c>
      <c r="AM768" s="411">
        <v>0</v>
      </c>
      <c r="AN768" s="411">
        <v>0</v>
      </c>
      <c r="AO768" s="411">
        <v>0</v>
      </c>
      <c r="AP768" s="411">
        <v>0</v>
      </c>
      <c r="AQ768" s="411">
        <v>0</v>
      </c>
      <c r="AR768" s="412">
        <v>0</v>
      </c>
      <c r="AS768" s="411">
        <f t="shared" si="224"/>
        <v>0</v>
      </c>
      <c r="AT768" s="411">
        <f t="shared" si="225"/>
        <v>0</v>
      </c>
      <c r="AU768" s="411">
        <f t="shared" si="226"/>
        <v>0</v>
      </c>
      <c r="AV768" s="411">
        <f t="shared" si="227"/>
        <v>0</v>
      </c>
      <c r="AW768" s="411">
        <v>0</v>
      </c>
      <c r="AX768" s="411">
        <v>0</v>
      </c>
      <c r="AY768" s="411">
        <v>0</v>
      </c>
      <c r="AZ768" s="411">
        <v>0</v>
      </c>
      <c r="BA768" s="411">
        <v>0</v>
      </c>
      <c r="BB768" s="411">
        <v>0</v>
      </c>
      <c r="BC768" s="411">
        <v>0</v>
      </c>
      <c r="BD768" s="411">
        <v>0</v>
      </c>
      <c r="BE768" s="411">
        <v>0</v>
      </c>
      <c r="BF768" s="411">
        <v>0</v>
      </c>
      <c r="BG768" s="411">
        <v>0</v>
      </c>
      <c r="BH768" s="412">
        <v>0</v>
      </c>
      <c r="BI768" s="411">
        <f t="shared" si="228"/>
        <v>0</v>
      </c>
      <c r="BJ768" s="411">
        <v>0</v>
      </c>
      <c r="BK768" s="411">
        <v>0</v>
      </c>
      <c r="BL768" s="411">
        <v>0</v>
      </c>
      <c r="BM768" s="411">
        <v>0</v>
      </c>
      <c r="BN768" s="411">
        <v>0</v>
      </c>
      <c r="BO768" s="411">
        <v>0</v>
      </c>
      <c r="BP768" s="411">
        <v>0</v>
      </c>
      <c r="BQ768" s="411">
        <v>0</v>
      </c>
      <c r="BR768" s="411">
        <v>0</v>
      </c>
      <c r="BS768" s="411">
        <v>0</v>
      </c>
      <c r="BT768" s="411">
        <v>0</v>
      </c>
      <c r="BU768" s="412">
        <v>0</v>
      </c>
      <c r="BV768" s="411">
        <f t="shared" si="229"/>
        <v>0</v>
      </c>
      <c r="BW768" s="411">
        <v>0</v>
      </c>
      <c r="BX768" s="411">
        <v>0</v>
      </c>
      <c r="BY768" s="411">
        <v>0</v>
      </c>
      <c r="BZ768" s="411">
        <v>0</v>
      </c>
      <c r="CA768" s="411">
        <v>0</v>
      </c>
      <c r="CB768" s="411">
        <v>0</v>
      </c>
      <c r="CC768" s="411">
        <v>0</v>
      </c>
      <c r="CD768" s="411">
        <v>0</v>
      </c>
      <c r="CE768" s="411">
        <v>0</v>
      </c>
      <c r="CF768" s="411">
        <v>0</v>
      </c>
      <c r="CG768" s="411">
        <v>0</v>
      </c>
      <c r="CH768" s="412">
        <v>0</v>
      </c>
      <c r="CI768" s="411">
        <f t="shared" si="230"/>
        <v>0</v>
      </c>
      <c r="CJ768" s="411">
        <v>0</v>
      </c>
      <c r="CK768" s="411">
        <v>0</v>
      </c>
      <c r="CL768" s="411">
        <v>0</v>
      </c>
      <c r="CM768" s="411">
        <v>0</v>
      </c>
      <c r="CN768" s="411">
        <v>0</v>
      </c>
      <c r="CO768" s="411">
        <v>0</v>
      </c>
      <c r="CP768" s="411">
        <v>0</v>
      </c>
      <c r="CQ768" s="411">
        <v>0</v>
      </c>
      <c r="CR768" s="411">
        <v>0</v>
      </c>
      <c r="CS768" s="411">
        <v>0</v>
      </c>
      <c r="CT768" s="411">
        <v>0</v>
      </c>
      <c r="CU768" s="412">
        <v>0</v>
      </c>
      <c r="CV768" s="411">
        <f t="shared" si="231"/>
        <v>0</v>
      </c>
      <c r="CW768" s="411">
        <v>0</v>
      </c>
      <c r="CX768" s="411">
        <v>0</v>
      </c>
      <c r="CY768" s="411">
        <v>0</v>
      </c>
      <c r="CZ768" s="411">
        <v>0</v>
      </c>
      <c r="DA768" s="411">
        <v>0</v>
      </c>
      <c r="DB768" s="411">
        <v>0</v>
      </c>
      <c r="DC768" s="411">
        <v>0</v>
      </c>
      <c r="DD768" s="411">
        <v>0</v>
      </c>
      <c r="DE768" s="411">
        <v>0</v>
      </c>
      <c r="DF768" s="411">
        <v>0</v>
      </c>
      <c r="DG768" s="411">
        <v>0</v>
      </c>
      <c r="DH768" s="412">
        <v>0</v>
      </c>
      <c r="DI768" s="411">
        <f t="shared" si="232"/>
        <v>0</v>
      </c>
      <c r="DJ768" s="411">
        <v>0</v>
      </c>
      <c r="DK768" s="411">
        <v>0</v>
      </c>
      <c r="DL768" s="411">
        <v>0</v>
      </c>
      <c r="DM768" s="411">
        <v>0</v>
      </c>
      <c r="DN768" s="411">
        <v>0</v>
      </c>
      <c r="DO768" s="411">
        <v>0</v>
      </c>
      <c r="DP768" s="411">
        <v>0</v>
      </c>
      <c r="DQ768" s="411">
        <v>0</v>
      </c>
      <c r="DR768" s="411">
        <v>0</v>
      </c>
      <c r="DS768" s="411">
        <v>0</v>
      </c>
      <c r="DT768" s="411">
        <v>0</v>
      </c>
      <c r="DU768" s="412">
        <v>0</v>
      </c>
      <c r="DV768" s="411">
        <f t="shared" si="233"/>
        <v>0</v>
      </c>
      <c r="DW768" s="412">
        <v>0</v>
      </c>
      <c r="DX768" s="412">
        <v>0</v>
      </c>
      <c r="DY768" s="412">
        <v>0</v>
      </c>
      <c r="DZ768" s="412">
        <v>0</v>
      </c>
      <c r="EA768" s="412">
        <v>0</v>
      </c>
      <c r="EB768" s="412">
        <v>0</v>
      </c>
      <c r="EC768" s="412">
        <v>0</v>
      </c>
      <c r="ED768" s="412">
        <v>0</v>
      </c>
      <c r="EE768" s="412">
        <v>0</v>
      </c>
      <c r="EF768" s="412">
        <v>0</v>
      </c>
      <c r="EG768" s="412">
        <v>0</v>
      </c>
      <c r="EH768" s="412">
        <v>0</v>
      </c>
      <c r="EI768" s="411">
        <f t="shared" si="234"/>
        <v>0</v>
      </c>
      <c r="EK768" s="411">
        <f t="shared" si="235"/>
        <v>11</v>
      </c>
      <c r="EL768" s="7">
        <f t="shared" si="236"/>
        <v>-11</v>
      </c>
    </row>
    <row r="769" spans="1:142">
      <c r="A769" s="365" t="str">
        <f t="shared" si="218"/>
        <v xml:space="preserve"> 131</v>
      </c>
      <c r="B769" s="370" t="s">
        <v>962</v>
      </c>
      <c r="C769" s="370" t="s">
        <v>1190</v>
      </c>
      <c r="D769" s="411">
        <v>3</v>
      </c>
      <c r="E769" s="411">
        <v>0</v>
      </c>
      <c r="F769" s="411">
        <v>0</v>
      </c>
      <c r="G769" s="411">
        <v>0</v>
      </c>
      <c r="H769" s="411">
        <v>0</v>
      </c>
      <c r="I769" s="411">
        <v>0</v>
      </c>
      <c r="J769" s="411">
        <v>0</v>
      </c>
      <c r="K769" s="411">
        <v>0</v>
      </c>
      <c r="L769" s="411">
        <v>0</v>
      </c>
      <c r="M769" s="411">
        <v>0</v>
      </c>
      <c r="N769" s="411">
        <v>2</v>
      </c>
      <c r="O769" s="412">
        <v>0</v>
      </c>
      <c r="P769" s="411">
        <f t="shared" si="219"/>
        <v>5</v>
      </c>
      <c r="Q769" s="411">
        <f t="shared" si="220"/>
        <v>3</v>
      </c>
      <c r="R769" s="411">
        <f t="shared" si="221"/>
        <v>0</v>
      </c>
      <c r="S769" s="411">
        <f t="shared" si="222"/>
        <v>2</v>
      </c>
      <c r="T769" s="411">
        <v>0</v>
      </c>
      <c r="U769" s="411">
        <v>0</v>
      </c>
      <c r="V769" s="411">
        <v>0</v>
      </c>
      <c r="W769" s="411">
        <v>0</v>
      </c>
      <c r="X769" s="411">
        <v>0</v>
      </c>
      <c r="Y769" s="411">
        <v>0</v>
      </c>
      <c r="Z769" s="411">
        <v>0</v>
      </c>
      <c r="AA769" s="411">
        <v>0</v>
      </c>
      <c r="AB769" s="411">
        <v>0</v>
      </c>
      <c r="AC769" s="411">
        <v>0</v>
      </c>
      <c r="AD769" s="411">
        <v>0</v>
      </c>
      <c r="AE769" s="412">
        <v>0</v>
      </c>
      <c r="AF769" s="411">
        <f t="shared" si="223"/>
        <v>0</v>
      </c>
      <c r="AG769" s="411">
        <v>0</v>
      </c>
      <c r="AH769" s="411">
        <v>0</v>
      </c>
      <c r="AI769" s="411">
        <v>0</v>
      </c>
      <c r="AJ769" s="411">
        <v>0</v>
      </c>
      <c r="AK769" s="411">
        <v>0</v>
      </c>
      <c r="AL769" s="411">
        <v>0</v>
      </c>
      <c r="AM769" s="411">
        <v>0</v>
      </c>
      <c r="AN769" s="411">
        <v>0</v>
      </c>
      <c r="AO769" s="411">
        <v>0</v>
      </c>
      <c r="AP769" s="411">
        <v>0</v>
      </c>
      <c r="AQ769" s="411">
        <v>0</v>
      </c>
      <c r="AR769" s="412">
        <v>0</v>
      </c>
      <c r="AS769" s="411">
        <f t="shared" si="224"/>
        <v>0</v>
      </c>
      <c r="AT769" s="411">
        <f t="shared" si="225"/>
        <v>0</v>
      </c>
      <c r="AU769" s="411">
        <f t="shared" si="226"/>
        <v>0</v>
      </c>
      <c r="AV769" s="411">
        <f t="shared" si="227"/>
        <v>0</v>
      </c>
      <c r="AW769" s="411">
        <v>0</v>
      </c>
      <c r="AX769" s="411">
        <v>0</v>
      </c>
      <c r="AY769" s="411">
        <v>0</v>
      </c>
      <c r="AZ769" s="411">
        <v>0</v>
      </c>
      <c r="BA769" s="411">
        <v>0</v>
      </c>
      <c r="BB769" s="411">
        <v>0</v>
      </c>
      <c r="BC769" s="411">
        <v>0</v>
      </c>
      <c r="BD769" s="411">
        <v>0</v>
      </c>
      <c r="BE769" s="411">
        <v>0</v>
      </c>
      <c r="BF769" s="411">
        <v>0</v>
      </c>
      <c r="BG769" s="411">
        <v>0</v>
      </c>
      <c r="BH769" s="412">
        <v>0</v>
      </c>
      <c r="BI769" s="411">
        <f t="shared" si="228"/>
        <v>0</v>
      </c>
      <c r="BJ769" s="411">
        <v>0</v>
      </c>
      <c r="BK769" s="411">
        <v>0</v>
      </c>
      <c r="BL769" s="411">
        <v>0</v>
      </c>
      <c r="BM769" s="411">
        <v>0</v>
      </c>
      <c r="BN769" s="411">
        <v>0</v>
      </c>
      <c r="BO769" s="411">
        <v>0</v>
      </c>
      <c r="BP769" s="411">
        <v>0</v>
      </c>
      <c r="BQ769" s="411">
        <v>0</v>
      </c>
      <c r="BR769" s="411">
        <v>0</v>
      </c>
      <c r="BS769" s="411">
        <v>0</v>
      </c>
      <c r="BT769" s="411">
        <v>0</v>
      </c>
      <c r="BU769" s="412">
        <v>0</v>
      </c>
      <c r="BV769" s="411">
        <f t="shared" si="229"/>
        <v>0</v>
      </c>
      <c r="BW769" s="411">
        <v>0</v>
      </c>
      <c r="BX769" s="411">
        <v>0</v>
      </c>
      <c r="BY769" s="411">
        <v>0</v>
      </c>
      <c r="BZ769" s="411">
        <v>0</v>
      </c>
      <c r="CA769" s="411">
        <v>0</v>
      </c>
      <c r="CB769" s="411">
        <v>0</v>
      </c>
      <c r="CC769" s="411">
        <v>0</v>
      </c>
      <c r="CD769" s="411">
        <v>0</v>
      </c>
      <c r="CE769" s="411">
        <v>0</v>
      </c>
      <c r="CF769" s="411">
        <v>0</v>
      </c>
      <c r="CG769" s="411">
        <v>0</v>
      </c>
      <c r="CH769" s="412">
        <v>0</v>
      </c>
      <c r="CI769" s="411">
        <f t="shared" si="230"/>
        <v>0</v>
      </c>
      <c r="CJ769" s="411">
        <v>0</v>
      </c>
      <c r="CK769" s="411">
        <v>0</v>
      </c>
      <c r="CL769" s="411">
        <v>0</v>
      </c>
      <c r="CM769" s="411">
        <v>0</v>
      </c>
      <c r="CN769" s="411">
        <v>0</v>
      </c>
      <c r="CO769" s="411">
        <v>0</v>
      </c>
      <c r="CP769" s="411">
        <v>0</v>
      </c>
      <c r="CQ769" s="411">
        <v>0</v>
      </c>
      <c r="CR769" s="411">
        <v>0</v>
      </c>
      <c r="CS769" s="411">
        <v>0</v>
      </c>
      <c r="CT769" s="411">
        <v>0</v>
      </c>
      <c r="CU769" s="412">
        <v>0</v>
      </c>
      <c r="CV769" s="411">
        <f t="shared" si="231"/>
        <v>0</v>
      </c>
      <c r="CW769" s="411">
        <v>0</v>
      </c>
      <c r="CX769" s="411">
        <v>0</v>
      </c>
      <c r="CY769" s="411">
        <v>0</v>
      </c>
      <c r="CZ769" s="411">
        <v>0</v>
      </c>
      <c r="DA769" s="411">
        <v>0</v>
      </c>
      <c r="DB769" s="411">
        <v>0</v>
      </c>
      <c r="DC769" s="411">
        <v>0</v>
      </c>
      <c r="DD769" s="411">
        <v>0</v>
      </c>
      <c r="DE769" s="411">
        <v>0</v>
      </c>
      <c r="DF769" s="411">
        <v>0</v>
      </c>
      <c r="DG769" s="411">
        <v>0</v>
      </c>
      <c r="DH769" s="412">
        <v>0</v>
      </c>
      <c r="DI769" s="411">
        <f t="shared" si="232"/>
        <v>0</v>
      </c>
      <c r="DJ769" s="411">
        <v>0</v>
      </c>
      <c r="DK769" s="411">
        <v>0</v>
      </c>
      <c r="DL769" s="411">
        <v>0</v>
      </c>
      <c r="DM769" s="411">
        <v>0</v>
      </c>
      <c r="DN769" s="411">
        <v>0</v>
      </c>
      <c r="DO769" s="411">
        <v>0</v>
      </c>
      <c r="DP769" s="411">
        <v>0</v>
      </c>
      <c r="DQ769" s="411">
        <v>0</v>
      </c>
      <c r="DR769" s="411">
        <v>0</v>
      </c>
      <c r="DS769" s="411">
        <v>0</v>
      </c>
      <c r="DT769" s="411">
        <v>0</v>
      </c>
      <c r="DU769" s="412">
        <v>0</v>
      </c>
      <c r="DV769" s="411">
        <f t="shared" si="233"/>
        <v>0</v>
      </c>
      <c r="DW769" s="412">
        <v>0</v>
      </c>
      <c r="DX769" s="412">
        <v>0</v>
      </c>
      <c r="DY769" s="412">
        <v>0</v>
      </c>
      <c r="DZ769" s="412">
        <v>0</v>
      </c>
      <c r="EA769" s="412">
        <v>0</v>
      </c>
      <c r="EB769" s="412">
        <v>0</v>
      </c>
      <c r="EC769" s="412">
        <v>0</v>
      </c>
      <c r="ED769" s="412">
        <v>0</v>
      </c>
      <c r="EE769" s="412">
        <v>0</v>
      </c>
      <c r="EF769" s="412">
        <v>0</v>
      </c>
      <c r="EG769" s="412">
        <v>0</v>
      </c>
      <c r="EH769" s="412">
        <v>0</v>
      </c>
      <c r="EI769" s="411">
        <f t="shared" si="234"/>
        <v>0</v>
      </c>
      <c r="EK769" s="411">
        <f t="shared" si="235"/>
        <v>5</v>
      </c>
      <c r="EL769" s="7">
        <f t="shared" si="236"/>
        <v>-5</v>
      </c>
    </row>
    <row r="770" spans="1:142">
      <c r="A770" s="365" t="str">
        <f t="shared" si="218"/>
        <v xml:space="preserve"> 131</v>
      </c>
      <c r="B770" s="370" t="s">
        <v>962</v>
      </c>
      <c r="C770" s="370" t="s">
        <v>1192</v>
      </c>
      <c r="D770" s="411">
        <v>0</v>
      </c>
      <c r="E770" s="411">
        <v>0</v>
      </c>
      <c r="F770" s="411">
        <v>0</v>
      </c>
      <c r="G770" s="411">
        <v>0</v>
      </c>
      <c r="H770" s="411">
        <v>0</v>
      </c>
      <c r="I770" s="411">
        <v>1</v>
      </c>
      <c r="J770" s="411">
        <v>0</v>
      </c>
      <c r="K770" s="411">
        <v>3</v>
      </c>
      <c r="L770" s="411">
        <v>0</v>
      </c>
      <c r="M770" s="411">
        <v>0</v>
      </c>
      <c r="N770" s="411">
        <v>0</v>
      </c>
      <c r="O770" s="412">
        <v>0</v>
      </c>
      <c r="P770" s="411">
        <f t="shared" si="219"/>
        <v>4</v>
      </c>
      <c r="Q770" s="411">
        <f t="shared" si="220"/>
        <v>1</v>
      </c>
      <c r="R770" s="411">
        <f t="shared" si="221"/>
        <v>3</v>
      </c>
      <c r="S770" s="411">
        <f t="shared" si="222"/>
        <v>0</v>
      </c>
      <c r="T770" s="411">
        <v>0</v>
      </c>
      <c r="U770" s="411">
        <v>0</v>
      </c>
      <c r="V770" s="411">
        <v>0</v>
      </c>
      <c r="W770" s="411">
        <v>0</v>
      </c>
      <c r="X770" s="411">
        <v>0</v>
      </c>
      <c r="Y770" s="411">
        <v>0</v>
      </c>
      <c r="Z770" s="411">
        <v>0</v>
      </c>
      <c r="AA770" s="411">
        <v>0</v>
      </c>
      <c r="AB770" s="411">
        <v>0</v>
      </c>
      <c r="AC770" s="411">
        <v>0</v>
      </c>
      <c r="AD770" s="411">
        <v>0</v>
      </c>
      <c r="AE770" s="412">
        <v>0</v>
      </c>
      <c r="AF770" s="411">
        <f t="shared" si="223"/>
        <v>0</v>
      </c>
      <c r="AG770" s="411">
        <v>0</v>
      </c>
      <c r="AH770" s="411">
        <v>0</v>
      </c>
      <c r="AI770" s="411">
        <v>0</v>
      </c>
      <c r="AJ770" s="411">
        <v>0</v>
      </c>
      <c r="AK770" s="411">
        <v>0</v>
      </c>
      <c r="AL770" s="411">
        <v>0</v>
      </c>
      <c r="AM770" s="411">
        <v>0</v>
      </c>
      <c r="AN770" s="411">
        <v>0</v>
      </c>
      <c r="AO770" s="411">
        <v>0</v>
      </c>
      <c r="AP770" s="411">
        <v>0</v>
      </c>
      <c r="AQ770" s="411">
        <v>0</v>
      </c>
      <c r="AR770" s="412">
        <v>0</v>
      </c>
      <c r="AS770" s="411">
        <f t="shared" si="224"/>
        <v>0</v>
      </c>
      <c r="AT770" s="411">
        <f t="shared" si="225"/>
        <v>0</v>
      </c>
      <c r="AU770" s="411">
        <f t="shared" si="226"/>
        <v>0</v>
      </c>
      <c r="AV770" s="411">
        <f t="shared" si="227"/>
        <v>0</v>
      </c>
      <c r="AW770" s="411">
        <v>0</v>
      </c>
      <c r="AX770" s="411">
        <v>0</v>
      </c>
      <c r="AY770" s="411">
        <v>0</v>
      </c>
      <c r="AZ770" s="411">
        <v>0</v>
      </c>
      <c r="BA770" s="411">
        <v>0</v>
      </c>
      <c r="BB770" s="411">
        <v>0</v>
      </c>
      <c r="BC770" s="411">
        <v>0</v>
      </c>
      <c r="BD770" s="411">
        <v>0</v>
      </c>
      <c r="BE770" s="411">
        <v>0</v>
      </c>
      <c r="BF770" s="411">
        <v>0</v>
      </c>
      <c r="BG770" s="411">
        <v>0</v>
      </c>
      <c r="BH770" s="412">
        <v>0</v>
      </c>
      <c r="BI770" s="411">
        <f t="shared" si="228"/>
        <v>0</v>
      </c>
      <c r="BJ770" s="411">
        <v>0</v>
      </c>
      <c r="BK770" s="411">
        <v>0</v>
      </c>
      <c r="BL770" s="411">
        <v>0</v>
      </c>
      <c r="BM770" s="411">
        <v>0</v>
      </c>
      <c r="BN770" s="411">
        <v>0</v>
      </c>
      <c r="BO770" s="411">
        <v>0</v>
      </c>
      <c r="BP770" s="411">
        <v>0</v>
      </c>
      <c r="BQ770" s="411">
        <v>0</v>
      </c>
      <c r="BR770" s="411">
        <v>0</v>
      </c>
      <c r="BS770" s="411">
        <v>0</v>
      </c>
      <c r="BT770" s="411">
        <v>0</v>
      </c>
      <c r="BU770" s="412">
        <v>0</v>
      </c>
      <c r="BV770" s="411">
        <f t="shared" si="229"/>
        <v>0</v>
      </c>
      <c r="BW770" s="411">
        <v>0</v>
      </c>
      <c r="BX770" s="411">
        <v>0</v>
      </c>
      <c r="BY770" s="411">
        <v>0</v>
      </c>
      <c r="BZ770" s="411">
        <v>0</v>
      </c>
      <c r="CA770" s="411">
        <v>0</v>
      </c>
      <c r="CB770" s="411">
        <v>0</v>
      </c>
      <c r="CC770" s="411">
        <v>0</v>
      </c>
      <c r="CD770" s="411">
        <v>0</v>
      </c>
      <c r="CE770" s="411">
        <v>0</v>
      </c>
      <c r="CF770" s="411">
        <v>0</v>
      </c>
      <c r="CG770" s="411">
        <v>0</v>
      </c>
      <c r="CH770" s="412">
        <v>0</v>
      </c>
      <c r="CI770" s="411">
        <f t="shared" si="230"/>
        <v>0</v>
      </c>
      <c r="CJ770" s="411">
        <v>0</v>
      </c>
      <c r="CK770" s="411">
        <v>0</v>
      </c>
      <c r="CL770" s="411">
        <v>0</v>
      </c>
      <c r="CM770" s="411">
        <v>0</v>
      </c>
      <c r="CN770" s="411">
        <v>0</v>
      </c>
      <c r="CO770" s="411">
        <v>0</v>
      </c>
      <c r="CP770" s="411">
        <v>0</v>
      </c>
      <c r="CQ770" s="411">
        <v>0</v>
      </c>
      <c r="CR770" s="411">
        <v>0</v>
      </c>
      <c r="CS770" s="411">
        <v>0</v>
      </c>
      <c r="CT770" s="411">
        <v>0</v>
      </c>
      <c r="CU770" s="412">
        <v>0</v>
      </c>
      <c r="CV770" s="411">
        <f t="shared" si="231"/>
        <v>0</v>
      </c>
      <c r="CW770" s="411">
        <v>0</v>
      </c>
      <c r="CX770" s="411">
        <v>0</v>
      </c>
      <c r="CY770" s="411">
        <v>0</v>
      </c>
      <c r="CZ770" s="411">
        <v>0</v>
      </c>
      <c r="DA770" s="411">
        <v>0</v>
      </c>
      <c r="DB770" s="411">
        <v>0</v>
      </c>
      <c r="DC770" s="411">
        <v>0</v>
      </c>
      <c r="DD770" s="411">
        <v>0</v>
      </c>
      <c r="DE770" s="411">
        <v>0</v>
      </c>
      <c r="DF770" s="411">
        <v>0</v>
      </c>
      <c r="DG770" s="411">
        <v>0</v>
      </c>
      <c r="DH770" s="412">
        <v>0</v>
      </c>
      <c r="DI770" s="411">
        <f t="shared" si="232"/>
        <v>0</v>
      </c>
      <c r="DJ770" s="411">
        <v>0</v>
      </c>
      <c r="DK770" s="411">
        <v>0</v>
      </c>
      <c r="DL770" s="411">
        <v>0</v>
      </c>
      <c r="DM770" s="411">
        <v>0</v>
      </c>
      <c r="DN770" s="411">
        <v>0</v>
      </c>
      <c r="DO770" s="411">
        <v>0</v>
      </c>
      <c r="DP770" s="411">
        <v>0</v>
      </c>
      <c r="DQ770" s="411">
        <v>0</v>
      </c>
      <c r="DR770" s="411">
        <v>0</v>
      </c>
      <c r="DS770" s="411">
        <v>0</v>
      </c>
      <c r="DT770" s="411">
        <v>0</v>
      </c>
      <c r="DU770" s="412">
        <v>0</v>
      </c>
      <c r="DV770" s="411">
        <f t="shared" si="233"/>
        <v>0</v>
      </c>
      <c r="DW770" s="412">
        <v>0</v>
      </c>
      <c r="DX770" s="412">
        <v>0</v>
      </c>
      <c r="DY770" s="412">
        <v>0</v>
      </c>
      <c r="DZ770" s="412">
        <v>0</v>
      </c>
      <c r="EA770" s="412">
        <v>0</v>
      </c>
      <c r="EB770" s="412">
        <v>0</v>
      </c>
      <c r="EC770" s="412">
        <v>0</v>
      </c>
      <c r="ED770" s="412">
        <v>0</v>
      </c>
      <c r="EE770" s="412">
        <v>0</v>
      </c>
      <c r="EF770" s="412">
        <v>0</v>
      </c>
      <c r="EG770" s="412">
        <v>0</v>
      </c>
      <c r="EH770" s="412">
        <v>0</v>
      </c>
      <c r="EI770" s="411">
        <f t="shared" si="234"/>
        <v>0</v>
      </c>
      <c r="EK770" s="411">
        <f t="shared" si="235"/>
        <v>4</v>
      </c>
      <c r="EL770" s="7">
        <f t="shared" si="236"/>
        <v>-4</v>
      </c>
    </row>
    <row r="771" spans="1:142">
      <c r="A771" s="365" t="str">
        <f t="shared" ref="A771:A834" si="237">MID(B771,FIND("-",B771) +1,4)</f>
        <v xml:space="preserve"> 131</v>
      </c>
      <c r="B771" s="370" t="s">
        <v>962</v>
      </c>
      <c r="C771" s="370" t="s">
        <v>1193</v>
      </c>
      <c r="D771" s="411">
        <v>1</v>
      </c>
      <c r="E771" s="411">
        <v>0</v>
      </c>
      <c r="F771" s="411">
        <v>0</v>
      </c>
      <c r="G771" s="411">
        <v>0</v>
      </c>
      <c r="H771" s="411">
        <v>0</v>
      </c>
      <c r="I771" s="411">
        <v>0</v>
      </c>
      <c r="J771" s="411">
        <v>0</v>
      </c>
      <c r="K771" s="411">
        <v>0</v>
      </c>
      <c r="L771" s="411">
        <v>0</v>
      </c>
      <c r="M771" s="411">
        <v>2</v>
      </c>
      <c r="N771" s="411">
        <v>0</v>
      </c>
      <c r="O771" s="412">
        <v>0</v>
      </c>
      <c r="P771" s="411">
        <f t="shared" si="219"/>
        <v>3</v>
      </c>
      <c r="Q771" s="411">
        <f t="shared" si="220"/>
        <v>1</v>
      </c>
      <c r="R771" s="411">
        <f t="shared" si="221"/>
        <v>0</v>
      </c>
      <c r="S771" s="411">
        <f t="shared" si="222"/>
        <v>2</v>
      </c>
      <c r="T771" s="411">
        <v>0</v>
      </c>
      <c r="U771" s="411">
        <v>0</v>
      </c>
      <c r="V771" s="411">
        <v>0</v>
      </c>
      <c r="W771" s="411">
        <v>0</v>
      </c>
      <c r="X771" s="411">
        <v>0</v>
      </c>
      <c r="Y771" s="411">
        <v>0</v>
      </c>
      <c r="Z771" s="411">
        <v>0</v>
      </c>
      <c r="AA771" s="411">
        <v>0</v>
      </c>
      <c r="AB771" s="411">
        <v>0</v>
      </c>
      <c r="AC771" s="411">
        <v>0</v>
      </c>
      <c r="AD771" s="411">
        <v>0</v>
      </c>
      <c r="AE771" s="412">
        <v>0</v>
      </c>
      <c r="AF771" s="411">
        <f t="shared" si="223"/>
        <v>0</v>
      </c>
      <c r="AG771" s="411">
        <v>0</v>
      </c>
      <c r="AH771" s="411">
        <v>0</v>
      </c>
      <c r="AI771" s="411">
        <v>0</v>
      </c>
      <c r="AJ771" s="411">
        <v>0</v>
      </c>
      <c r="AK771" s="411">
        <v>0</v>
      </c>
      <c r="AL771" s="411">
        <v>0</v>
      </c>
      <c r="AM771" s="411">
        <v>0</v>
      </c>
      <c r="AN771" s="411">
        <v>0</v>
      </c>
      <c r="AO771" s="411">
        <v>0</v>
      </c>
      <c r="AP771" s="411">
        <v>0</v>
      </c>
      <c r="AQ771" s="411">
        <v>0</v>
      </c>
      <c r="AR771" s="412">
        <v>0</v>
      </c>
      <c r="AS771" s="411">
        <f t="shared" si="224"/>
        <v>0</v>
      </c>
      <c r="AT771" s="411">
        <f t="shared" si="225"/>
        <v>0</v>
      </c>
      <c r="AU771" s="411">
        <f t="shared" si="226"/>
        <v>0</v>
      </c>
      <c r="AV771" s="411">
        <f t="shared" si="227"/>
        <v>0</v>
      </c>
      <c r="AW771" s="411">
        <v>0</v>
      </c>
      <c r="AX771" s="411">
        <v>0</v>
      </c>
      <c r="AY771" s="411">
        <v>0</v>
      </c>
      <c r="AZ771" s="411">
        <v>0</v>
      </c>
      <c r="BA771" s="411">
        <v>0</v>
      </c>
      <c r="BB771" s="411">
        <v>0</v>
      </c>
      <c r="BC771" s="411">
        <v>0</v>
      </c>
      <c r="BD771" s="411">
        <v>0</v>
      </c>
      <c r="BE771" s="411">
        <v>0</v>
      </c>
      <c r="BF771" s="411">
        <v>0</v>
      </c>
      <c r="BG771" s="411">
        <v>0</v>
      </c>
      <c r="BH771" s="412">
        <v>0</v>
      </c>
      <c r="BI771" s="411">
        <f t="shared" si="228"/>
        <v>0</v>
      </c>
      <c r="BJ771" s="411">
        <v>0</v>
      </c>
      <c r="BK771" s="411">
        <v>0</v>
      </c>
      <c r="BL771" s="411">
        <v>0</v>
      </c>
      <c r="BM771" s="411">
        <v>0</v>
      </c>
      <c r="BN771" s="411">
        <v>0</v>
      </c>
      <c r="BO771" s="411">
        <v>0</v>
      </c>
      <c r="BP771" s="411">
        <v>0</v>
      </c>
      <c r="BQ771" s="411">
        <v>0</v>
      </c>
      <c r="BR771" s="411">
        <v>0</v>
      </c>
      <c r="BS771" s="411">
        <v>0</v>
      </c>
      <c r="BT771" s="411">
        <v>0</v>
      </c>
      <c r="BU771" s="412">
        <v>0</v>
      </c>
      <c r="BV771" s="411">
        <f t="shared" si="229"/>
        <v>0</v>
      </c>
      <c r="BW771" s="411">
        <v>0</v>
      </c>
      <c r="BX771" s="411">
        <v>0</v>
      </c>
      <c r="BY771" s="411">
        <v>0</v>
      </c>
      <c r="BZ771" s="411">
        <v>0</v>
      </c>
      <c r="CA771" s="411">
        <v>0</v>
      </c>
      <c r="CB771" s="411">
        <v>0</v>
      </c>
      <c r="CC771" s="411">
        <v>0</v>
      </c>
      <c r="CD771" s="411">
        <v>0</v>
      </c>
      <c r="CE771" s="411">
        <v>0</v>
      </c>
      <c r="CF771" s="411">
        <v>0</v>
      </c>
      <c r="CG771" s="411">
        <v>0</v>
      </c>
      <c r="CH771" s="412">
        <v>0</v>
      </c>
      <c r="CI771" s="411">
        <f t="shared" si="230"/>
        <v>0</v>
      </c>
      <c r="CJ771" s="411">
        <v>0</v>
      </c>
      <c r="CK771" s="411">
        <v>0</v>
      </c>
      <c r="CL771" s="411">
        <v>0</v>
      </c>
      <c r="CM771" s="411">
        <v>0</v>
      </c>
      <c r="CN771" s="411">
        <v>0</v>
      </c>
      <c r="CO771" s="411">
        <v>0</v>
      </c>
      <c r="CP771" s="411">
        <v>0</v>
      </c>
      <c r="CQ771" s="411">
        <v>0</v>
      </c>
      <c r="CR771" s="411">
        <v>0</v>
      </c>
      <c r="CS771" s="411">
        <v>0</v>
      </c>
      <c r="CT771" s="411">
        <v>0</v>
      </c>
      <c r="CU771" s="412">
        <v>0</v>
      </c>
      <c r="CV771" s="411">
        <f t="shared" si="231"/>
        <v>0</v>
      </c>
      <c r="CW771" s="411">
        <v>0</v>
      </c>
      <c r="CX771" s="411">
        <v>0</v>
      </c>
      <c r="CY771" s="411">
        <v>0</v>
      </c>
      <c r="CZ771" s="411">
        <v>0</v>
      </c>
      <c r="DA771" s="411">
        <v>0</v>
      </c>
      <c r="DB771" s="411">
        <v>0</v>
      </c>
      <c r="DC771" s="411">
        <v>0</v>
      </c>
      <c r="DD771" s="411">
        <v>0</v>
      </c>
      <c r="DE771" s="411">
        <v>0</v>
      </c>
      <c r="DF771" s="411">
        <v>0</v>
      </c>
      <c r="DG771" s="411">
        <v>0</v>
      </c>
      <c r="DH771" s="412">
        <v>0</v>
      </c>
      <c r="DI771" s="411">
        <f t="shared" si="232"/>
        <v>0</v>
      </c>
      <c r="DJ771" s="411">
        <v>0</v>
      </c>
      <c r="DK771" s="411">
        <v>0</v>
      </c>
      <c r="DL771" s="411">
        <v>0</v>
      </c>
      <c r="DM771" s="411">
        <v>0</v>
      </c>
      <c r="DN771" s="411">
        <v>0</v>
      </c>
      <c r="DO771" s="411">
        <v>0</v>
      </c>
      <c r="DP771" s="411">
        <v>0</v>
      </c>
      <c r="DQ771" s="411">
        <v>0</v>
      </c>
      <c r="DR771" s="411">
        <v>0</v>
      </c>
      <c r="DS771" s="411">
        <v>0</v>
      </c>
      <c r="DT771" s="411">
        <v>0</v>
      </c>
      <c r="DU771" s="412">
        <v>0</v>
      </c>
      <c r="DV771" s="411">
        <f t="shared" si="233"/>
        <v>0</v>
      </c>
      <c r="DW771" s="412">
        <v>0</v>
      </c>
      <c r="DX771" s="412">
        <v>0</v>
      </c>
      <c r="DY771" s="412">
        <v>0</v>
      </c>
      <c r="DZ771" s="412">
        <v>0</v>
      </c>
      <c r="EA771" s="412">
        <v>0</v>
      </c>
      <c r="EB771" s="412">
        <v>0</v>
      </c>
      <c r="EC771" s="412">
        <v>0</v>
      </c>
      <c r="ED771" s="412">
        <v>0</v>
      </c>
      <c r="EE771" s="412">
        <v>0</v>
      </c>
      <c r="EF771" s="412">
        <v>0</v>
      </c>
      <c r="EG771" s="412">
        <v>0</v>
      </c>
      <c r="EH771" s="412">
        <v>0</v>
      </c>
      <c r="EI771" s="411">
        <f t="shared" si="234"/>
        <v>0</v>
      </c>
      <c r="EK771" s="411">
        <f t="shared" si="235"/>
        <v>3</v>
      </c>
      <c r="EL771" s="7">
        <f t="shared" si="236"/>
        <v>-3</v>
      </c>
    </row>
    <row r="772" spans="1:142">
      <c r="A772" s="365" t="str">
        <f t="shared" si="237"/>
        <v xml:space="preserve"> 131</v>
      </c>
      <c r="B772" s="370" t="s">
        <v>962</v>
      </c>
      <c r="C772" s="370" t="s">
        <v>1175</v>
      </c>
      <c r="D772" s="411">
        <v>1</v>
      </c>
      <c r="E772" s="411">
        <v>0</v>
      </c>
      <c r="F772" s="411">
        <v>0</v>
      </c>
      <c r="G772" s="411">
        <v>0</v>
      </c>
      <c r="H772" s="411">
        <v>0</v>
      </c>
      <c r="I772" s="411">
        <v>0</v>
      </c>
      <c r="J772" s="411">
        <v>0</v>
      </c>
      <c r="K772" s="411">
        <v>0</v>
      </c>
      <c r="L772" s="411">
        <v>0</v>
      </c>
      <c r="M772" s="411">
        <v>0</v>
      </c>
      <c r="N772" s="411">
        <v>2</v>
      </c>
      <c r="O772" s="412">
        <v>0</v>
      </c>
      <c r="P772" s="411">
        <f t="shared" ref="P772:P835" si="238">SUM(D772:O772)</f>
        <v>3</v>
      </c>
      <c r="Q772" s="411">
        <f t="shared" ref="Q772:Q835" si="239">SUM(D772:I772)+((30/31)*J772)</f>
        <v>1</v>
      </c>
      <c r="R772" s="411">
        <f t="shared" ref="R772:R835" si="240">((1/31)*J772)+K772+((21/29*L772))</f>
        <v>0</v>
      </c>
      <c r="S772" s="411">
        <f t="shared" ref="S772:S835" si="241">((8/29)*L772)+SUM(M772:O772)</f>
        <v>2</v>
      </c>
      <c r="T772" s="411">
        <v>0</v>
      </c>
      <c r="U772" s="411">
        <v>0</v>
      </c>
      <c r="V772" s="411">
        <v>0</v>
      </c>
      <c r="W772" s="411">
        <v>0</v>
      </c>
      <c r="X772" s="411">
        <v>0</v>
      </c>
      <c r="Y772" s="411">
        <v>0</v>
      </c>
      <c r="Z772" s="411">
        <v>0</v>
      </c>
      <c r="AA772" s="411">
        <v>0</v>
      </c>
      <c r="AB772" s="411">
        <v>0</v>
      </c>
      <c r="AC772" s="411">
        <v>0</v>
      </c>
      <c r="AD772" s="411">
        <v>0</v>
      </c>
      <c r="AE772" s="412">
        <v>0</v>
      </c>
      <c r="AF772" s="411">
        <f t="shared" ref="AF772:AF835" si="242">SUM(T772:AE772)</f>
        <v>0</v>
      </c>
      <c r="AG772" s="411">
        <v>0</v>
      </c>
      <c r="AH772" s="411">
        <v>0</v>
      </c>
      <c r="AI772" s="411">
        <v>0</v>
      </c>
      <c r="AJ772" s="411">
        <v>0</v>
      </c>
      <c r="AK772" s="411">
        <v>0</v>
      </c>
      <c r="AL772" s="411">
        <v>0</v>
      </c>
      <c r="AM772" s="411">
        <v>0</v>
      </c>
      <c r="AN772" s="411">
        <v>0</v>
      </c>
      <c r="AO772" s="411">
        <v>0</v>
      </c>
      <c r="AP772" s="411">
        <v>0</v>
      </c>
      <c r="AQ772" s="411">
        <v>0</v>
      </c>
      <c r="AR772" s="412">
        <v>0</v>
      </c>
      <c r="AS772" s="411">
        <f t="shared" ref="AS772:AS835" si="243">SUM(AG772:AR772)</f>
        <v>0</v>
      </c>
      <c r="AT772" s="411">
        <f t="shared" ref="AT772:AT835" si="244">SUM(AG772:AL772)+((30/31)*AM772)</f>
        <v>0</v>
      </c>
      <c r="AU772" s="411">
        <f t="shared" ref="AU772:AU835" si="245">((1/31)*AM772)+AN772+((21/29*AO772))</f>
        <v>0</v>
      </c>
      <c r="AV772" s="411">
        <f t="shared" ref="AV772:AV835" si="246">((8/29)*AO772)+SUM(AP772:AR772)</f>
        <v>0</v>
      </c>
      <c r="AW772" s="411">
        <v>0</v>
      </c>
      <c r="AX772" s="411">
        <v>0</v>
      </c>
      <c r="AY772" s="411">
        <v>0</v>
      </c>
      <c r="AZ772" s="411">
        <v>0</v>
      </c>
      <c r="BA772" s="411">
        <v>0</v>
      </c>
      <c r="BB772" s="411">
        <v>0</v>
      </c>
      <c r="BC772" s="411">
        <v>0</v>
      </c>
      <c r="BD772" s="411">
        <v>0</v>
      </c>
      <c r="BE772" s="411">
        <v>0</v>
      </c>
      <c r="BF772" s="411">
        <v>0</v>
      </c>
      <c r="BG772" s="411">
        <v>0</v>
      </c>
      <c r="BH772" s="412">
        <v>0</v>
      </c>
      <c r="BI772" s="411">
        <f t="shared" ref="BI772:BI835" si="247">SUM(AW772:BH772)</f>
        <v>0</v>
      </c>
      <c r="BJ772" s="411">
        <v>0</v>
      </c>
      <c r="BK772" s="411">
        <v>0</v>
      </c>
      <c r="BL772" s="411">
        <v>0</v>
      </c>
      <c r="BM772" s="411">
        <v>0</v>
      </c>
      <c r="BN772" s="411">
        <v>0</v>
      </c>
      <c r="BO772" s="411">
        <v>0</v>
      </c>
      <c r="BP772" s="411">
        <v>0</v>
      </c>
      <c r="BQ772" s="411">
        <v>0</v>
      </c>
      <c r="BR772" s="411">
        <v>0</v>
      </c>
      <c r="BS772" s="411">
        <v>0</v>
      </c>
      <c r="BT772" s="411">
        <v>0</v>
      </c>
      <c r="BU772" s="412">
        <v>0</v>
      </c>
      <c r="BV772" s="411">
        <f t="shared" ref="BV772:BV835" si="248">SUM(BJ772:BU772)</f>
        <v>0</v>
      </c>
      <c r="BW772" s="411">
        <v>0</v>
      </c>
      <c r="BX772" s="411">
        <v>0</v>
      </c>
      <c r="BY772" s="411">
        <v>0</v>
      </c>
      <c r="BZ772" s="411">
        <v>0</v>
      </c>
      <c r="CA772" s="411">
        <v>0</v>
      </c>
      <c r="CB772" s="411">
        <v>0</v>
      </c>
      <c r="CC772" s="411">
        <v>0</v>
      </c>
      <c r="CD772" s="411">
        <v>0</v>
      </c>
      <c r="CE772" s="411">
        <v>0</v>
      </c>
      <c r="CF772" s="411">
        <v>0</v>
      </c>
      <c r="CG772" s="411">
        <v>0</v>
      </c>
      <c r="CH772" s="412">
        <v>0</v>
      </c>
      <c r="CI772" s="411">
        <f t="shared" ref="CI772:CI835" si="249">SUM(BW772:CH772)</f>
        <v>0</v>
      </c>
      <c r="CJ772" s="411">
        <v>0</v>
      </c>
      <c r="CK772" s="411">
        <v>0</v>
      </c>
      <c r="CL772" s="411">
        <v>0</v>
      </c>
      <c r="CM772" s="411">
        <v>0</v>
      </c>
      <c r="CN772" s="411">
        <v>0</v>
      </c>
      <c r="CO772" s="411">
        <v>0</v>
      </c>
      <c r="CP772" s="411">
        <v>0</v>
      </c>
      <c r="CQ772" s="411">
        <v>0</v>
      </c>
      <c r="CR772" s="411">
        <v>0</v>
      </c>
      <c r="CS772" s="411">
        <v>0</v>
      </c>
      <c r="CT772" s="411">
        <v>0</v>
      </c>
      <c r="CU772" s="412">
        <v>0</v>
      </c>
      <c r="CV772" s="411">
        <f t="shared" ref="CV772:CV835" si="250">SUM(CJ772:CU772)</f>
        <v>0</v>
      </c>
      <c r="CW772" s="411">
        <v>0</v>
      </c>
      <c r="CX772" s="411">
        <v>0</v>
      </c>
      <c r="CY772" s="411">
        <v>0</v>
      </c>
      <c r="CZ772" s="411">
        <v>0</v>
      </c>
      <c r="DA772" s="411">
        <v>0</v>
      </c>
      <c r="DB772" s="411">
        <v>0</v>
      </c>
      <c r="DC772" s="411">
        <v>0</v>
      </c>
      <c r="DD772" s="411">
        <v>0</v>
      </c>
      <c r="DE772" s="411">
        <v>0</v>
      </c>
      <c r="DF772" s="411">
        <v>0</v>
      </c>
      <c r="DG772" s="411">
        <v>0</v>
      </c>
      <c r="DH772" s="412">
        <v>0</v>
      </c>
      <c r="DI772" s="411">
        <f t="shared" ref="DI772:DI835" si="251">SUM(CW772:DH772)</f>
        <v>0</v>
      </c>
      <c r="DJ772" s="411">
        <v>0</v>
      </c>
      <c r="DK772" s="411">
        <v>0</v>
      </c>
      <c r="DL772" s="411">
        <v>0</v>
      </c>
      <c r="DM772" s="411">
        <v>0</v>
      </c>
      <c r="DN772" s="411">
        <v>0</v>
      </c>
      <c r="DO772" s="411">
        <v>0</v>
      </c>
      <c r="DP772" s="411">
        <v>0</v>
      </c>
      <c r="DQ772" s="411">
        <v>0</v>
      </c>
      <c r="DR772" s="411">
        <v>0</v>
      </c>
      <c r="DS772" s="411">
        <v>0</v>
      </c>
      <c r="DT772" s="411">
        <v>0</v>
      </c>
      <c r="DU772" s="412">
        <v>0</v>
      </c>
      <c r="DV772" s="411">
        <f t="shared" ref="DV772:DV835" si="252">SUM(DJ772:DU772)</f>
        <v>0</v>
      </c>
      <c r="DW772" s="412">
        <v>0</v>
      </c>
      <c r="DX772" s="412">
        <v>0</v>
      </c>
      <c r="DY772" s="412">
        <v>0</v>
      </c>
      <c r="DZ772" s="412">
        <v>0</v>
      </c>
      <c r="EA772" s="412">
        <v>0</v>
      </c>
      <c r="EB772" s="412">
        <v>0</v>
      </c>
      <c r="EC772" s="412">
        <v>0</v>
      </c>
      <c r="ED772" s="412">
        <v>0</v>
      </c>
      <c r="EE772" s="412">
        <v>0</v>
      </c>
      <c r="EF772" s="412">
        <v>0</v>
      </c>
      <c r="EG772" s="412">
        <v>0</v>
      </c>
      <c r="EH772" s="412">
        <v>0</v>
      </c>
      <c r="EI772" s="411">
        <f t="shared" ref="EI772:EI835" si="253">SUM(DW772:EH772)</f>
        <v>0</v>
      </c>
      <c r="EK772" s="411">
        <f t="shared" ref="EK772:EK835" si="254">P772+AF772+BI772+CI772+DI772</f>
        <v>3</v>
      </c>
      <c r="EL772" s="7">
        <f t="shared" ref="EL772:EL835" si="255">EI772-EK772</f>
        <v>-3</v>
      </c>
    </row>
    <row r="773" spans="1:142">
      <c r="A773" s="365" t="str">
        <f t="shared" si="237"/>
        <v xml:space="preserve"> 131</v>
      </c>
      <c r="B773" s="370" t="s">
        <v>962</v>
      </c>
      <c r="C773" s="370" t="s">
        <v>1176</v>
      </c>
      <c r="D773" s="411">
        <v>0</v>
      </c>
      <c r="E773" s="411">
        <v>0</v>
      </c>
      <c r="F773" s="411">
        <v>0</v>
      </c>
      <c r="G773" s="411">
        <v>0</v>
      </c>
      <c r="H773" s="411">
        <v>0</v>
      </c>
      <c r="I773" s="411">
        <v>1</v>
      </c>
      <c r="J773" s="411">
        <v>0</v>
      </c>
      <c r="K773" s="411">
        <v>0</v>
      </c>
      <c r="L773" s="411">
        <v>0</v>
      </c>
      <c r="M773" s="411">
        <v>0</v>
      </c>
      <c r="N773" s="411">
        <v>0</v>
      </c>
      <c r="O773" s="412">
        <v>0</v>
      </c>
      <c r="P773" s="411">
        <f t="shared" si="238"/>
        <v>1</v>
      </c>
      <c r="Q773" s="411">
        <f t="shared" si="239"/>
        <v>1</v>
      </c>
      <c r="R773" s="411">
        <f t="shared" si="240"/>
        <v>0</v>
      </c>
      <c r="S773" s="411">
        <f t="shared" si="241"/>
        <v>0</v>
      </c>
      <c r="T773" s="411">
        <v>0</v>
      </c>
      <c r="U773" s="411">
        <v>0</v>
      </c>
      <c r="V773" s="411">
        <v>0</v>
      </c>
      <c r="W773" s="411">
        <v>0</v>
      </c>
      <c r="X773" s="411">
        <v>0</v>
      </c>
      <c r="Y773" s="411">
        <v>0</v>
      </c>
      <c r="Z773" s="411">
        <v>0</v>
      </c>
      <c r="AA773" s="411">
        <v>0</v>
      </c>
      <c r="AB773" s="411">
        <v>0</v>
      </c>
      <c r="AC773" s="411">
        <v>0</v>
      </c>
      <c r="AD773" s="411">
        <v>0</v>
      </c>
      <c r="AE773" s="412">
        <v>0</v>
      </c>
      <c r="AF773" s="411">
        <f t="shared" si="242"/>
        <v>0</v>
      </c>
      <c r="AG773" s="411">
        <v>0</v>
      </c>
      <c r="AH773" s="411">
        <v>0</v>
      </c>
      <c r="AI773" s="411">
        <v>0</v>
      </c>
      <c r="AJ773" s="411">
        <v>0</v>
      </c>
      <c r="AK773" s="411">
        <v>0</v>
      </c>
      <c r="AL773" s="411">
        <v>0</v>
      </c>
      <c r="AM773" s="411">
        <v>0</v>
      </c>
      <c r="AN773" s="411">
        <v>0</v>
      </c>
      <c r="AO773" s="411">
        <v>0</v>
      </c>
      <c r="AP773" s="411">
        <v>0</v>
      </c>
      <c r="AQ773" s="411">
        <v>0</v>
      </c>
      <c r="AR773" s="412">
        <v>0</v>
      </c>
      <c r="AS773" s="411">
        <f t="shared" si="243"/>
        <v>0</v>
      </c>
      <c r="AT773" s="411">
        <f t="shared" si="244"/>
        <v>0</v>
      </c>
      <c r="AU773" s="411">
        <f t="shared" si="245"/>
        <v>0</v>
      </c>
      <c r="AV773" s="411">
        <f t="shared" si="246"/>
        <v>0</v>
      </c>
      <c r="AW773" s="411">
        <v>0</v>
      </c>
      <c r="AX773" s="411">
        <v>0</v>
      </c>
      <c r="AY773" s="411">
        <v>0</v>
      </c>
      <c r="AZ773" s="411">
        <v>0</v>
      </c>
      <c r="BA773" s="411">
        <v>0</v>
      </c>
      <c r="BB773" s="411">
        <v>0</v>
      </c>
      <c r="BC773" s="411">
        <v>0</v>
      </c>
      <c r="BD773" s="411">
        <v>0</v>
      </c>
      <c r="BE773" s="411">
        <v>0</v>
      </c>
      <c r="BF773" s="411">
        <v>0</v>
      </c>
      <c r="BG773" s="411">
        <v>0</v>
      </c>
      <c r="BH773" s="412">
        <v>0</v>
      </c>
      <c r="BI773" s="411">
        <f t="shared" si="247"/>
        <v>0</v>
      </c>
      <c r="BJ773" s="411">
        <v>0</v>
      </c>
      <c r="BK773" s="411">
        <v>0</v>
      </c>
      <c r="BL773" s="411">
        <v>0</v>
      </c>
      <c r="BM773" s="411">
        <v>0</v>
      </c>
      <c r="BN773" s="411">
        <v>0</v>
      </c>
      <c r="BO773" s="411">
        <v>0</v>
      </c>
      <c r="BP773" s="411">
        <v>0</v>
      </c>
      <c r="BQ773" s="411">
        <v>0</v>
      </c>
      <c r="BR773" s="411">
        <v>0</v>
      </c>
      <c r="BS773" s="411">
        <v>0</v>
      </c>
      <c r="BT773" s="411">
        <v>0</v>
      </c>
      <c r="BU773" s="412">
        <v>0</v>
      </c>
      <c r="BV773" s="411">
        <f t="shared" si="248"/>
        <v>0</v>
      </c>
      <c r="BW773" s="411">
        <v>0</v>
      </c>
      <c r="BX773" s="411">
        <v>0</v>
      </c>
      <c r="BY773" s="411">
        <v>0</v>
      </c>
      <c r="BZ773" s="411">
        <v>0</v>
      </c>
      <c r="CA773" s="411">
        <v>0</v>
      </c>
      <c r="CB773" s="411">
        <v>0</v>
      </c>
      <c r="CC773" s="411">
        <v>0</v>
      </c>
      <c r="CD773" s="411">
        <v>0</v>
      </c>
      <c r="CE773" s="411">
        <v>0</v>
      </c>
      <c r="CF773" s="411">
        <v>0</v>
      </c>
      <c r="CG773" s="411">
        <v>0</v>
      </c>
      <c r="CH773" s="412">
        <v>0</v>
      </c>
      <c r="CI773" s="411">
        <f t="shared" si="249"/>
        <v>0</v>
      </c>
      <c r="CJ773" s="411">
        <v>0</v>
      </c>
      <c r="CK773" s="411">
        <v>0</v>
      </c>
      <c r="CL773" s="411">
        <v>0</v>
      </c>
      <c r="CM773" s="411">
        <v>0</v>
      </c>
      <c r="CN773" s="411">
        <v>0</v>
      </c>
      <c r="CO773" s="411">
        <v>0</v>
      </c>
      <c r="CP773" s="411">
        <v>0</v>
      </c>
      <c r="CQ773" s="411">
        <v>0</v>
      </c>
      <c r="CR773" s="411">
        <v>0</v>
      </c>
      <c r="CS773" s="411">
        <v>0</v>
      </c>
      <c r="CT773" s="411">
        <v>0</v>
      </c>
      <c r="CU773" s="412">
        <v>0</v>
      </c>
      <c r="CV773" s="411">
        <f t="shared" si="250"/>
        <v>0</v>
      </c>
      <c r="CW773" s="411">
        <v>0</v>
      </c>
      <c r="CX773" s="411">
        <v>0</v>
      </c>
      <c r="CY773" s="411">
        <v>0</v>
      </c>
      <c r="CZ773" s="411">
        <v>0</v>
      </c>
      <c r="DA773" s="411">
        <v>0</v>
      </c>
      <c r="DB773" s="411">
        <v>0</v>
      </c>
      <c r="DC773" s="411">
        <v>0</v>
      </c>
      <c r="DD773" s="411">
        <v>0</v>
      </c>
      <c r="DE773" s="411">
        <v>0</v>
      </c>
      <c r="DF773" s="411">
        <v>0</v>
      </c>
      <c r="DG773" s="411">
        <v>0</v>
      </c>
      <c r="DH773" s="412">
        <v>0</v>
      </c>
      <c r="DI773" s="411">
        <f t="shared" si="251"/>
        <v>0</v>
      </c>
      <c r="DJ773" s="411">
        <v>0</v>
      </c>
      <c r="DK773" s="411">
        <v>0</v>
      </c>
      <c r="DL773" s="411">
        <v>0</v>
      </c>
      <c r="DM773" s="411">
        <v>0</v>
      </c>
      <c r="DN773" s="411">
        <v>0</v>
      </c>
      <c r="DO773" s="411">
        <v>0</v>
      </c>
      <c r="DP773" s="411">
        <v>0</v>
      </c>
      <c r="DQ773" s="411">
        <v>0</v>
      </c>
      <c r="DR773" s="411">
        <v>0</v>
      </c>
      <c r="DS773" s="411">
        <v>0</v>
      </c>
      <c r="DT773" s="411">
        <v>0</v>
      </c>
      <c r="DU773" s="412">
        <v>0</v>
      </c>
      <c r="DV773" s="411">
        <f t="shared" si="252"/>
        <v>0</v>
      </c>
      <c r="DW773" s="412">
        <v>0</v>
      </c>
      <c r="DX773" s="412">
        <v>0</v>
      </c>
      <c r="DY773" s="412">
        <v>0</v>
      </c>
      <c r="DZ773" s="412">
        <v>0</v>
      </c>
      <c r="EA773" s="412">
        <v>0</v>
      </c>
      <c r="EB773" s="412">
        <v>0</v>
      </c>
      <c r="EC773" s="412">
        <v>0</v>
      </c>
      <c r="ED773" s="412">
        <v>0</v>
      </c>
      <c r="EE773" s="412">
        <v>0</v>
      </c>
      <c r="EF773" s="412">
        <v>0</v>
      </c>
      <c r="EG773" s="412">
        <v>0</v>
      </c>
      <c r="EH773" s="412">
        <v>0</v>
      </c>
      <c r="EI773" s="411">
        <f t="shared" si="253"/>
        <v>0</v>
      </c>
      <c r="EK773" s="411">
        <f t="shared" si="254"/>
        <v>1</v>
      </c>
      <c r="EL773" s="7">
        <f t="shared" si="255"/>
        <v>-1</v>
      </c>
    </row>
    <row r="774" spans="1:142">
      <c r="A774" s="365" t="str">
        <f t="shared" si="237"/>
        <v xml:space="preserve"> 131</v>
      </c>
      <c r="B774" s="370" t="s">
        <v>962</v>
      </c>
      <c r="C774" s="370" t="s">
        <v>1177</v>
      </c>
      <c r="D774" s="411">
        <v>1</v>
      </c>
      <c r="E774" s="411">
        <v>0</v>
      </c>
      <c r="F774" s="411">
        <v>0</v>
      </c>
      <c r="G774" s="411">
        <v>0</v>
      </c>
      <c r="H774" s="411">
        <v>0</v>
      </c>
      <c r="I774" s="411">
        <v>0</v>
      </c>
      <c r="J774" s="411">
        <v>0</v>
      </c>
      <c r="K774" s="411">
        <v>0</v>
      </c>
      <c r="L774" s="411">
        <v>0</v>
      </c>
      <c r="M774" s="411">
        <v>2</v>
      </c>
      <c r="N774" s="411">
        <v>0</v>
      </c>
      <c r="O774" s="412">
        <v>0</v>
      </c>
      <c r="P774" s="411">
        <f t="shared" si="238"/>
        <v>3</v>
      </c>
      <c r="Q774" s="411">
        <f t="shared" si="239"/>
        <v>1</v>
      </c>
      <c r="R774" s="411">
        <f t="shared" si="240"/>
        <v>0</v>
      </c>
      <c r="S774" s="411">
        <f t="shared" si="241"/>
        <v>2</v>
      </c>
      <c r="T774" s="411">
        <v>0</v>
      </c>
      <c r="U774" s="411">
        <v>0</v>
      </c>
      <c r="V774" s="411">
        <v>0</v>
      </c>
      <c r="W774" s="411">
        <v>0</v>
      </c>
      <c r="X774" s="411">
        <v>0</v>
      </c>
      <c r="Y774" s="411">
        <v>0</v>
      </c>
      <c r="Z774" s="411">
        <v>0</v>
      </c>
      <c r="AA774" s="411">
        <v>0</v>
      </c>
      <c r="AB774" s="411">
        <v>0</v>
      </c>
      <c r="AC774" s="411">
        <v>0</v>
      </c>
      <c r="AD774" s="411">
        <v>0</v>
      </c>
      <c r="AE774" s="412">
        <v>0</v>
      </c>
      <c r="AF774" s="411">
        <f t="shared" si="242"/>
        <v>0</v>
      </c>
      <c r="AG774" s="411">
        <v>0</v>
      </c>
      <c r="AH774" s="411">
        <v>0</v>
      </c>
      <c r="AI774" s="411">
        <v>0</v>
      </c>
      <c r="AJ774" s="411">
        <v>0</v>
      </c>
      <c r="AK774" s="411">
        <v>0</v>
      </c>
      <c r="AL774" s="411">
        <v>0</v>
      </c>
      <c r="AM774" s="411">
        <v>0</v>
      </c>
      <c r="AN774" s="411">
        <v>0</v>
      </c>
      <c r="AO774" s="411">
        <v>0</v>
      </c>
      <c r="AP774" s="411">
        <v>0</v>
      </c>
      <c r="AQ774" s="411">
        <v>0</v>
      </c>
      <c r="AR774" s="412">
        <v>0</v>
      </c>
      <c r="AS774" s="411">
        <f t="shared" si="243"/>
        <v>0</v>
      </c>
      <c r="AT774" s="411">
        <f t="shared" si="244"/>
        <v>0</v>
      </c>
      <c r="AU774" s="411">
        <f t="shared" si="245"/>
        <v>0</v>
      </c>
      <c r="AV774" s="411">
        <f t="shared" si="246"/>
        <v>0</v>
      </c>
      <c r="AW774" s="411">
        <v>0</v>
      </c>
      <c r="AX774" s="411">
        <v>0</v>
      </c>
      <c r="AY774" s="411">
        <v>0</v>
      </c>
      <c r="AZ774" s="411">
        <v>0</v>
      </c>
      <c r="BA774" s="411">
        <v>0</v>
      </c>
      <c r="BB774" s="411">
        <v>0</v>
      </c>
      <c r="BC774" s="411">
        <v>0</v>
      </c>
      <c r="BD774" s="411">
        <v>0</v>
      </c>
      <c r="BE774" s="411">
        <v>0</v>
      </c>
      <c r="BF774" s="411">
        <v>0</v>
      </c>
      <c r="BG774" s="411">
        <v>0</v>
      </c>
      <c r="BH774" s="412">
        <v>0</v>
      </c>
      <c r="BI774" s="411">
        <f t="shared" si="247"/>
        <v>0</v>
      </c>
      <c r="BJ774" s="411">
        <v>0</v>
      </c>
      <c r="BK774" s="411">
        <v>0</v>
      </c>
      <c r="BL774" s="411">
        <v>0</v>
      </c>
      <c r="BM774" s="411">
        <v>0</v>
      </c>
      <c r="BN774" s="411">
        <v>0</v>
      </c>
      <c r="BO774" s="411">
        <v>0</v>
      </c>
      <c r="BP774" s="411">
        <v>0</v>
      </c>
      <c r="BQ774" s="411">
        <v>0</v>
      </c>
      <c r="BR774" s="411">
        <v>0</v>
      </c>
      <c r="BS774" s="411">
        <v>0</v>
      </c>
      <c r="BT774" s="411">
        <v>0</v>
      </c>
      <c r="BU774" s="412">
        <v>0</v>
      </c>
      <c r="BV774" s="411">
        <f t="shared" si="248"/>
        <v>0</v>
      </c>
      <c r="BW774" s="411">
        <v>0</v>
      </c>
      <c r="BX774" s="411">
        <v>0</v>
      </c>
      <c r="BY774" s="411">
        <v>0</v>
      </c>
      <c r="BZ774" s="411">
        <v>0</v>
      </c>
      <c r="CA774" s="411">
        <v>0</v>
      </c>
      <c r="CB774" s="411">
        <v>0</v>
      </c>
      <c r="CC774" s="411">
        <v>0</v>
      </c>
      <c r="CD774" s="411">
        <v>0</v>
      </c>
      <c r="CE774" s="411">
        <v>0</v>
      </c>
      <c r="CF774" s="411">
        <v>0</v>
      </c>
      <c r="CG774" s="411">
        <v>0</v>
      </c>
      <c r="CH774" s="412">
        <v>0</v>
      </c>
      <c r="CI774" s="411">
        <f t="shared" si="249"/>
        <v>0</v>
      </c>
      <c r="CJ774" s="411">
        <v>0</v>
      </c>
      <c r="CK774" s="411">
        <v>0</v>
      </c>
      <c r="CL774" s="411">
        <v>0</v>
      </c>
      <c r="CM774" s="411">
        <v>0</v>
      </c>
      <c r="CN774" s="411">
        <v>0</v>
      </c>
      <c r="CO774" s="411">
        <v>0</v>
      </c>
      <c r="CP774" s="411">
        <v>0</v>
      </c>
      <c r="CQ774" s="411">
        <v>0</v>
      </c>
      <c r="CR774" s="411">
        <v>0</v>
      </c>
      <c r="CS774" s="411">
        <v>0</v>
      </c>
      <c r="CT774" s="411">
        <v>0</v>
      </c>
      <c r="CU774" s="412">
        <v>0</v>
      </c>
      <c r="CV774" s="411">
        <f t="shared" si="250"/>
        <v>0</v>
      </c>
      <c r="CW774" s="411">
        <v>0</v>
      </c>
      <c r="CX774" s="411">
        <v>0</v>
      </c>
      <c r="CY774" s="411">
        <v>0</v>
      </c>
      <c r="CZ774" s="411">
        <v>0</v>
      </c>
      <c r="DA774" s="411">
        <v>0</v>
      </c>
      <c r="DB774" s="411">
        <v>0</v>
      </c>
      <c r="DC774" s="411">
        <v>0</v>
      </c>
      <c r="DD774" s="411">
        <v>0</v>
      </c>
      <c r="DE774" s="411">
        <v>0</v>
      </c>
      <c r="DF774" s="411">
        <v>0</v>
      </c>
      <c r="DG774" s="411">
        <v>0</v>
      </c>
      <c r="DH774" s="412">
        <v>0</v>
      </c>
      <c r="DI774" s="411">
        <f t="shared" si="251"/>
        <v>0</v>
      </c>
      <c r="DJ774" s="411">
        <v>0</v>
      </c>
      <c r="DK774" s="411">
        <v>0</v>
      </c>
      <c r="DL774" s="411">
        <v>0</v>
      </c>
      <c r="DM774" s="411">
        <v>0</v>
      </c>
      <c r="DN774" s="411">
        <v>0</v>
      </c>
      <c r="DO774" s="411">
        <v>0</v>
      </c>
      <c r="DP774" s="411">
        <v>0</v>
      </c>
      <c r="DQ774" s="411">
        <v>0</v>
      </c>
      <c r="DR774" s="411">
        <v>0</v>
      </c>
      <c r="DS774" s="411">
        <v>0</v>
      </c>
      <c r="DT774" s="411">
        <v>0</v>
      </c>
      <c r="DU774" s="412">
        <v>0</v>
      </c>
      <c r="DV774" s="411">
        <f t="shared" si="252"/>
        <v>0</v>
      </c>
      <c r="DW774" s="412">
        <v>0</v>
      </c>
      <c r="DX774" s="412">
        <v>0</v>
      </c>
      <c r="DY774" s="412">
        <v>0</v>
      </c>
      <c r="DZ774" s="412">
        <v>0</v>
      </c>
      <c r="EA774" s="412">
        <v>0</v>
      </c>
      <c r="EB774" s="412">
        <v>0</v>
      </c>
      <c r="EC774" s="412">
        <v>0</v>
      </c>
      <c r="ED774" s="412">
        <v>0</v>
      </c>
      <c r="EE774" s="412">
        <v>0</v>
      </c>
      <c r="EF774" s="412">
        <v>0</v>
      </c>
      <c r="EG774" s="412">
        <v>0</v>
      </c>
      <c r="EH774" s="412">
        <v>0</v>
      </c>
      <c r="EI774" s="411">
        <f t="shared" si="253"/>
        <v>0</v>
      </c>
      <c r="EK774" s="411">
        <f t="shared" si="254"/>
        <v>3</v>
      </c>
      <c r="EL774" s="7">
        <f t="shared" si="255"/>
        <v>-3</v>
      </c>
    </row>
    <row r="775" spans="1:142">
      <c r="A775" s="365" t="str">
        <f t="shared" si="237"/>
        <v xml:space="preserve"> 131</v>
      </c>
      <c r="B775" s="370" t="s">
        <v>962</v>
      </c>
      <c r="C775" s="370" t="s">
        <v>1179</v>
      </c>
      <c r="D775" s="411">
        <v>1</v>
      </c>
      <c r="E775" s="411">
        <v>0</v>
      </c>
      <c r="F775" s="411">
        <v>0</v>
      </c>
      <c r="G775" s="411">
        <v>0</v>
      </c>
      <c r="H775" s="411">
        <v>0</v>
      </c>
      <c r="I775" s="411">
        <v>0</v>
      </c>
      <c r="J775" s="411">
        <v>0</v>
      </c>
      <c r="K775" s="411">
        <v>0</v>
      </c>
      <c r="L775" s="411">
        <v>0</v>
      </c>
      <c r="M775" s="411">
        <v>2</v>
      </c>
      <c r="N775" s="411">
        <v>0</v>
      </c>
      <c r="O775" s="412">
        <v>0</v>
      </c>
      <c r="P775" s="411">
        <f t="shared" si="238"/>
        <v>3</v>
      </c>
      <c r="Q775" s="411">
        <f t="shared" si="239"/>
        <v>1</v>
      </c>
      <c r="R775" s="411">
        <f t="shared" si="240"/>
        <v>0</v>
      </c>
      <c r="S775" s="411">
        <f t="shared" si="241"/>
        <v>2</v>
      </c>
      <c r="T775" s="411">
        <v>0</v>
      </c>
      <c r="U775" s="411">
        <v>0</v>
      </c>
      <c r="V775" s="411">
        <v>0</v>
      </c>
      <c r="W775" s="411">
        <v>0</v>
      </c>
      <c r="X775" s="411">
        <v>0</v>
      </c>
      <c r="Y775" s="411">
        <v>0</v>
      </c>
      <c r="Z775" s="411">
        <v>0</v>
      </c>
      <c r="AA775" s="411">
        <v>0</v>
      </c>
      <c r="AB775" s="411">
        <v>0</v>
      </c>
      <c r="AC775" s="411">
        <v>0</v>
      </c>
      <c r="AD775" s="411">
        <v>0</v>
      </c>
      <c r="AE775" s="412">
        <v>0</v>
      </c>
      <c r="AF775" s="411">
        <f t="shared" si="242"/>
        <v>0</v>
      </c>
      <c r="AG775" s="411">
        <v>0</v>
      </c>
      <c r="AH775" s="411">
        <v>0</v>
      </c>
      <c r="AI775" s="411">
        <v>0</v>
      </c>
      <c r="AJ775" s="411">
        <v>0</v>
      </c>
      <c r="AK775" s="411">
        <v>0</v>
      </c>
      <c r="AL775" s="411">
        <v>0</v>
      </c>
      <c r="AM775" s="411">
        <v>0</v>
      </c>
      <c r="AN775" s="411">
        <v>0</v>
      </c>
      <c r="AO775" s="411">
        <v>0</v>
      </c>
      <c r="AP775" s="411">
        <v>0</v>
      </c>
      <c r="AQ775" s="411">
        <v>0</v>
      </c>
      <c r="AR775" s="412">
        <v>0</v>
      </c>
      <c r="AS775" s="411">
        <f t="shared" si="243"/>
        <v>0</v>
      </c>
      <c r="AT775" s="411">
        <f t="shared" si="244"/>
        <v>0</v>
      </c>
      <c r="AU775" s="411">
        <f t="shared" si="245"/>
        <v>0</v>
      </c>
      <c r="AV775" s="411">
        <f t="shared" si="246"/>
        <v>0</v>
      </c>
      <c r="AW775" s="411">
        <v>0</v>
      </c>
      <c r="AX775" s="411">
        <v>0</v>
      </c>
      <c r="AY775" s="411">
        <v>0</v>
      </c>
      <c r="AZ775" s="411">
        <v>0</v>
      </c>
      <c r="BA775" s="411">
        <v>0</v>
      </c>
      <c r="BB775" s="411">
        <v>0</v>
      </c>
      <c r="BC775" s="411">
        <v>0</v>
      </c>
      <c r="BD775" s="411">
        <v>0</v>
      </c>
      <c r="BE775" s="411">
        <v>0</v>
      </c>
      <c r="BF775" s="411">
        <v>0</v>
      </c>
      <c r="BG775" s="411">
        <v>0</v>
      </c>
      <c r="BH775" s="412">
        <v>0</v>
      </c>
      <c r="BI775" s="411">
        <f t="shared" si="247"/>
        <v>0</v>
      </c>
      <c r="BJ775" s="411">
        <v>0</v>
      </c>
      <c r="BK775" s="411">
        <v>0</v>
      </c>
      <c r="BL775" s="411">
        <v>0</v>
      </c>
      <c r="BM775" s="411">
        <v>0</v>
      </c>
      <c r="BN775" s="411">
        <v>0</v>
      </c>
      <c r="BO775" s="411">
        <v>0</v>
      </c>
      <c r="BP775" s="411">
        <v>0</v>
      </c>
      <c r="BQ775" s="411">
        <v>0</v>
      </c>
      <c r="BR775" s="411">
        <v>0</v>
      </c>
      <c r="BS775" s="411">
        <v>0</v>
      </c>
      <c r="BT775" s="411">
        <v>0</v>
      </c>
      <c r="BU775" s="412">
        <v>0</v>
      </c>
      <c r="BV775" s="411">
        <f t="shared" si="248"/>
        <v>0</v>
      </c>
      <c r="BW775" s="411">
        <v>0</v>
      </c>
      <c r="BX775" s="411">
        <v>0</v>
      </c>
      <c r="BY775" s="411">
        <v>0</v>
      </c>
      <c r="BZ775" s="411">
        <v>0</v>
      </c>
      <c r="CA775" s="411">
        <v>0</v>
      </c>
      <c r="CB775" s="411">
        <v>0</v>
      </c>
      <c r="CC775" s="411">
        <v>0</v>
      </c>
      <c r="CD775" s="411">
        <v>0</v>
      </c>
      <c r="CE775" s="411">
        <v>0</v>
      </c>
      <c r="CF775" s="411">
        <v>0</v>
      </c>
      <c r="CG775" s="411">
        <v>0</v>
      </c>
      <c r="CH775" s="412">
        <v>0</v>
      </c>
      <c r="CI775" s="411">
        <f t="shared" si="249"/>
        <v>0</v>
      </c>
      <c r="CJ775" s="411">
        <v>0</v>
      </c>
      <c r="CK775" s="411">
        <v>0</v>
      </c>
      <c r="CL775" s="411">
        <v>0</v>
      </c>
      <c r="CM775" s="411">
        <v>0</v>
      </c>
      <c r="CN775" s="411">
        <v>0</v>
      </c>
      <c r="CO775" s="411">
        <v>0</v>
      </c>
      <c r="CP775" s="411">
        <v>0</v>
      </c>
      <c r="CQ775" s="411">
        <v>0</v>
      </c>
      <c r="CR775" s="411">
        <v>0</v>
      </c>
      <c r="CS775" s="411">
        <v>0</v>
      </c>
      <c r="CT775" s="411">
        <v>0</v>
      </c>
      <c r="CU775" s="412">
        <v>0</v>
      </c>
      <c r="CV775" s="411">
        <f t="shared" si="250"/>
        <v>0</v>
      </c>
      <c r="CW775" s="411">
        <v>0</v>
      </c>
      <c r="CX775" s="411">
        <v>0</v>
      </c>
      <c r="CY775" s="411">
        <v>0</v>
      </c>
      <c r="CZ775" s="411">
        <v>0</v>
      </c>
      <c r="DA775" s="411">
        <v>0</v>
      </c>
      <c r="DB775" s="411">
        <v>0</v>
      </c>
      <c r="DC775" s="411">
        <v>0</v>
      </c>
      <c r="DD775" s="411">
        <v>0</v>
      </c>
      <c r="DE775" s="411">
        <v>0</v>
      </c>
      <c r="DF775" s="411">
        <v>0</v>
      </c>
      <c r="DG775" s="411">
        <v>0</v>
      </c>
      <c r="DH775" s="412">
        <v>0</v>
      </c>
      <c r="DI775" s="411">
        <f t="shared" si="251"/>
        <v>0</v>
      </c>
      <c r="DJ775" s="411">
        <v>0</v>
      </c>
      <c r="DK775" s="411">
        <v>0</v>
      </c>
      <c r="DL775" s="411">
        <v>0</v>
      </c>
      <c r="DM775" s="411">
        <v>0</v>
      </c>
      <c r="DN775" s="411">
        <v>0</v>
      </c>
      <c r="DO775" s="411">
        <v>0</v>
      </c>
      <c r="DP775" s="411">
        <v>0</v>
      </c>
      <c r="DQ775" s="411">
        <v>0</v>
      </c>
      <c r="DR775" s="411">
        <v>0</v>
      </c>
      <c r="DS775" s="411">
        <v>0</v>
      </c>
      <c r="DT775" s="411">
        <v>0</v>
      </c>
      <c r="DU775" s="412">
        <v>0</v>
      </c>
      <c r="DV775" s="411">
        <f t="shared" si="252"/>
        <v>0</v>
      </c>
      <c r="DW775" s="412">
        <v>0</v>
      </c>
      <c r="DX775" s="412">
        <v>0</v>
      </c>
      <c r="DY775" s="412">
        <v>0</v>
      </c>
      <c r="DZ775" s="412">
        <v>0</v>
      </c>
      <c r="EA775" s="412">
        <v>0</v>
      </c>
      <c r="EB775" s="412">
        <v>0</v>
      </c>
      <c r="EC775" s="412">
        <v>0</v>
      </c>
      <c r="ED775" s="412">
        <v>0</v>
      </c>
      <c r="EE775" s="412">
        <v>0</v>
      </c>
      <c r="EF775" s="412">
        <v>0</v>
      </c>
      <c r="EG775" s="412">
        <v>0</v>
      </c>
      <c r="EH775" s="412">
        <v>0</v>
      </c>
      <c r="EI775" s="411">
        <f t="shared" si="253"/>
        <v>0</v>
      </c>
      <c r="EK775" s="411">
        <f t="shared" si="254"/>
        <v>3</v>
      </c>
      <c r="EL775" s="7">
        <f t="shared" si="255"/>
        <v>-3</v>
      </c>
    </row>
    <row r="776" spans="1:142">
      <c r="A776" s="365" t="str">
        <f t="shared" si="237"/>
        <v xml:space="preserve"> 136</v>
      </c>
      <c r="B776" s="370" t="s">
        <v>963</v>
      </c>
      <c r="C776" s="370" t="s">
        <v>1167</v>
      </c>
      <c r="D776" s="411">
        <v>3</v>
      </c>
      <c r="E776" s="411">
        <v>3</v>
      </c>
      <c r="F776" s="411">
        <v>3</v>
      </c>
      <c r="G776" s="411">
        <v>3</v>
      </c>
      <c r="H776" s="411">
        <v>3</v>
      </c>
      <c r="I776" s="411">
        <v>3</v>
      </c>
      <c r="J776" s="411">
        <v>3</v>
      </c>
      <c r="K776" s="411">
        <v>3</v>
      </c>
      <c r="L776" s="411">
        <v>3</v>
      </c>
      <c r="M776" s="411">
        <v>3</v>
      </c>
      <c r="N776" s="411">
        <v>3</v>
      </c>
      <c r="O776" s="412">
        <v>3</v>
      </c>
      <c r="P776" s="411">
        <f t="shared" si="238"/>
        <v>36</v>
      </c>
      <c r="Q776" s="411">
        <f t="shared" si="239"/>
        <v>20.903225806451612</v>
      </c>
      <c r="R776" s="411">
        <f t="shared" si="240"/>
        <v>5.2691879866518354</v>
      </c>
      <c r="S776" s="411">
        <f t="shared" si="241"/>
        <v>9.8275862068965516</v>
      </c>
      <c r="T776" s="411">
        <v>0</v>
      </c>
      <c r="U776" s="411">
        <v>0</v>
      </c>
      <c r="V776" s="411">
        <v>0</v>
      </c>
      <c r="W776" s="411">
        <v>0</v>
      </c>
      <c r="X776" s="411">
        <v>0</v>
      </c>
      <c r="Y776" s="411">
        <v>0</v>
      </c>
      <c r="Z776" s="411">
        <v>0</v>
      </c>
      <c r="AA776" s="411">
        <v>0</v>
      </c>
      <c r="AB776" s="411">
        <v>0</v>
      </c>
      <c r="AC776" s="411">
        <v>0</v>
      </c>
      <c r="AD776" s="411">
        <v>0</v>
      </c>
      <c r="AE776" s="412">
        <v>0</v>
      </c>
      <c r="AF776" s="411">
        <f t="shared" si="242"/>
        <v>0</v>
      </c>
      <c r="AG776" s="411">
        <v>3</v>
      </c>
      <c r="AH776" s="411">
        <v>3</v>
      </c>
      <c r="AI776" s="411">
        <v>3</v>
      </c>
      <c r="AJ776" s="411">
        <v>3</v>
      </c>
      <c r="AK776" s="411">
        <v>3</v>
      </c>
      <c r="AL776" s="411">
        <v>3</v>
      </c>
      <c r="AM776" s="411">
        <v>3</v>
      </c>
      <c r="AN776" s="411">
        <v>3</v>
      </c>
      <c r="AO776" s="411">
        <v>3</v>
      </c>
      <c r="AP776" s="411">
        <v>3</v>
      </c>
      <c r="AQ776" s="411">
        <v>3</v>
      </c>
      <c r="AR776" s="412">
        <v>3</v>
      </c>
      <c r="AS776" s="411">
        <f t="shared" si="243"/>
        <v>36</v>
      </c>
      <c r="AT776" s="411">
        <f t="shared" si="244"/>
        <v>20.903225806451612</v>
      </c>
      <c r="AU776" s="411">
        <f t="shared" si="245"/>
        <v>5.2691879866518354</v>
      </c>
      <c r="AV776" s="411">
        <f t="shared" si="246"/>
        <v>9.8275862068965516</v>
      </c>
      <c r="AW776" s="411">
        <v>0</v>
      </c>
      <c r="AX776" s="411">
        <v>0</v>
      </c>
      <c r="AY776" s="411">
        <v>0</v>
      </c>
      <c r="AZ776" s="411">
        <v>0</v>
      </c>
      <c r="BA776" s="411">
        <v>0</v>
      </c>
      <c r="BB776" s="411">
        <v>0</v>
      </c>
      <c r="BC776" s="411">
        <v>0</v>
      </c>
      <c r="BD776" s="411">
        <v>0</v>
      </c>
      <c r="BE776" s="411">
        <v>0</v>
      </c>
      <c r="BF776" s="411">
        <v>0</v>
      </c>
      <c r="BG776" s="411">
        <v>0</v>
      </c>
      <c r="BH776" s="412">
        <v>0</v>
      </c>
      <c r="BI776" s="411">
        <f t="shared" si="247"/>
        <v>0</v>
      </c>
      <c r="BJ776" s="411">
        <v>3</v>
      </c>
      <c r="BK776" s="411">
        <v>3</v>
      </c>
      <c r="BL776" s="411">
        <v>3</v>
      </c>
      <c r="BM776" s="411">
        <v>3</v>
      </c>
      <c r="BN776" s="411">
        <v>3</v>
      </c>
      <c r="BO776" s="411">
        <v>3</v>
      </c>
      <c r="BP776" s="411">
        <v>3</v>
      </c>
      <c r="BQ776" s="411">
        <v>3</v>
      </c>
      <c r="BR776" s="411">
        <v>3</v>
      </c>
      <c r="BS776" s="411">
        <v>3</v>
      </c>
      <c r="BT776" s="411">
        <v>3</v>
      </c>
      <c r="BU776" s="412">
        <v>3</v>
      </c>
      <c r="BV776" s="411">
        <f t="shared" si="248"/>
        <v>36</v>
      </c>
      <c r="BW776" s="411">
        <v>0</v>
      </c>
      <c r="BX776" s="411">
        <v>0</v>
      </c>
      <c r="BY776" s="411">
        <v>0</v>
      </c>
      <c r="BZ776" s="411">
        <v>0</v>
      </c>
      <c r="CA776" s="411">
        <v>0</v>
      </c>
      <c r="CB776" s="411">
        <v>0</v>
      </c>
      <c r="CC776" s="411">
        <v>0</v>
      </c>
      <c r="CD776" s="411">
        <v>0</v>
      </c>
      <c r="CE776" s="411">
        <v>0</v>
      </c>
      <c r="CF776" s="411">
        <v>0</v>
      </c>
      <c r="CG776" s="411">
        <v>0</v>
      </c>
      <c r="CH776" s="412">
        <v>0</v>
      </c>
      <c r="CI776" s="411">
        <f t="shared" si="249"/>
        <v>0</v>
      </c>
      <c r="CJ776" s="411">
        <v>3</v>
      </c>
      <c r="CK776" s="411">
        <v>3</v>
      </c>
      <c r="CL776" s="411">
        <v>3</v>
      </c>
      <c r="CM776" s="411">
        <v>3</v>
      </c>
      <c r="CN776" s="411">
        <v>3</v>
      </c>
      <c r="CO776" s="411">
        <v>3</v>
      </c>
      <c r="CP776" s="411">
        <v>3</v>
      </c>
      <c r="CQ776" s="411">
        <v>3</v>
      </c>
      <c r="CR776" s="411">
        <v>3</v>
      </c>
      <c r="CS776" s="411">
        <v>3</v>
      </c>
      <c r="CT776" s="411">
        <v>3</v>
      </c>
      <c r="CU776" s="412">
        <v>3</v>
      </c>
      <c r="CV776" s="411">
        <f t="shared" si="250"/>
        <v>36</v>
      </c>
      <c r="CW776" s="411">
        <v>0</v>
      </c>
      <c r="CX776" s="411">
        <v>0</v>
      </c>
      <c r="CY776" s="411">
        <v>0</v>
      </c>
      <c r="CZ776" s="411">
        <v>0</v>
      </c>
      <c r="DA776" s="411">
        <v>0</v>
      </c>
      <c r="DB776" s="411">
        <v>0</v>
      </c>
      <c r="DC776" s="411">
        <v>0</v>
      </c>
      <c r="DD776" s="411">
        <v>0</v>
      </c>
      <c r="DE776" s="411">
        <v>0</v>
      </c>
      <c r="DF776" s="411">
        <v>0</v>
      </c>
      <c r="DG776" s="411">
        <v>0</v>
      </c>
      <c r="DH776" s="412">
        <v>0</v>
      </c>
      <c r="DI776" s="411">
        <f t="shared" si="251"/>
        <v>0</v>
      </c>
      <c r="DJ776" s="411">
        <v>3</v>
      </c>
      <c r="DK776" s="411">
        <v>3</v>
      </c>
      <c r="DL776" s="411">
        <v>3</v>
      </c>
      <c r="DM776" s="411">
        <v>3</v>
      </c>
      <c r="DN776" s="411">
        <v>3</v>
      </c>
      <c r="DO776" s="411">
        <v>3</v>
      </c>
      <c r="DP776" s="411">
        <v>3</v>
      </c>
      <c r="DQ776" s="411">
        <v>3</v>
      </c>
      <c r="DR776" s="411">
        <v>3</v>
      </c>
      <c r="DS776" s="411">
        <v>3</v>
      </c>
      <c r="DT776" s="411">
        <v>3</v>
      </c>
      <c r="DU776" s="412">
        <v>3</v>
      </c>
      <c r="DV776" s="411">
        <f t="shared" si="252"/>
        <v>36</v>
      </c>
      <c r="DW776" s="412">
        <v>3</v>
      </c>
      <c r="DX776" s="412">
        <v>3</v>
      </c>
      <c r="DY776" s="412">
        <v>3</v>
      </c>
      <c r="DZ776" s="412">
        <v>3</v>
      </c>
      <c r="EA776" s="412">
        <v>3</v>
      </c>
      <c r="EB776" s="412">
        <v>3</v>
      </c>
      <c r="EC776" s="412">
        <v>3</v>
      </c>
      <c r="ED776" s="412">
        <v>3</v>
      </c>
      <c r="EE776" s="412">
        <v>3</v>
      </c>
      <c r="EF776" s="412">
        <v>3</v>
      </c>
      <c r="EG776" s="412">
        <v>3</v>
      </c>
      <c r="EH776" s="412">
        <v>3</v>
      </c>
      <c r="EI776" s="411">
        <f t="shared" si="253"/>
        <v>36</v>
      </c>
      <c r="EK776" s="411">
        <f t="shared" si="254"/>
        <v>36</v>
      </c>
      <c r="EL776" s="7">
        <f t="shared" si="255"/>
        <v>0</v>
      </c>
    </row>
    <row r="777" spans="1:142">
      <c r="A777" s="365" t="str">
        <f t="shared" si="237"/>
        <v xml:space="preserve"> 136</v>
      </c>
      <c r="B777" s="370" t="s">
        <v>963</v>
      </c>
      <c r="C777" s="370" t="s">
        <v>1168</v>
      </c>
      <c r="D777" s="411">
        <v>342</v>
      </c>
      <c r="E777" s="411">
        <v>363</v>
      </c>
      <c r="F777" s="411">
        <v>414</v>
      </c>
      <c r="G777" s="411">
        <v>456</v>
      </c>
      <c r="H777" s="411">
        <v>534</v>
      </c>
      <c r="I777" s="411">
        <v>564</v>
      </c>
      <c r="J777" s="411">
        <v>609</v>
      </c>
      <c r="K777" s="411">
        <v>597</v>
      </c>
      <c r="L777" s="411">
        <v>501</v>
      </c>
      <c r="M777" s="411">
        <v>501</v>
      </c>
      <c r="N777" s="411">
        <v>426</v>
      </c>
      <c r="O777" s="412">
        <v>381</v>
      </c>
      <c r="P777" s="411">
        <f t="shared" si="238"/>
        <v>5688</v>
      </c>
      <c r="Q777" s="411">
        <f t="shared" si="239"/>
        <v>3262.3548387096776</v>
      </c>
      <c r="R777" s="411">
        <f t="shared" si="240"/>
        <v>979.43826473859849</v>
      </c>
      <c r="S777" s="411">
        <f t="shared" si="241"/>
        <v>1446.2068965517242</v>
      </c>
      <c r="T777" s="411">
        <v>0</v>
      </c>
      <c r="U777" s="411">
        <v>0</v>
      </c>
      <c r="V777" s="411">
        <v>0</v>
      </c>
      <c r="W777" s="411">
        <v>0</v>
      </c>
      <c r="X777" s="411">
        <v>0</v>
      </c>
      <c r="Y777" s="411">
        <v>0</v>
      </c>
      <c r="Z777" s="411">
        <v>0</v>
      </c>
      <c r="AA777" s="411">
        <v>0</v>
      </c>
      <c r="AB777" s="411">
        <v>0</v>
      </c>
      <c r="AC777" s="411">
        <v>0</v>
      </c>
      <c r="AD777" s="411">
        <v>0</v>
      </c>
      <c r="AE777" s="412">
        <v>0</v>
      </c>
      <c r="AF777" s="411">
        <f t="shared" si="242"/>
        <v>0</v>
      </c>
      <c r="AG777" s="411">
        <v>342</v>
      </c>
      <c r="AH777" s="411">
        <v>363</v>
      </c>
      <c r="AI777" s="411">
        <v>414</v>
      </c>
      <c r="AJ777" s="411">
        <v>456</v>
      </c>
      <c r="AK777" s="411">
        <v>534</v>
      </c>
      <c r="AL777" s="411">
        <v>564</v>
      </c>
      <c r="AM777" s="411">
        <v>609</v>
      </c>
      <c r="AN777" s="411">
        <v>597</v>
      </c>
      <c r="AO777" s="411">
        <v>501</v>
      </c>
      <c r="AP777" s="411">
        <v>501</v>
      </c>
      <c r="AQ777" s="411">
        <v>426</v>
      </c>
      <c r="AR777" s="412">
        <v>381</v>
      </c>
      <c r="AS777" s="411">
        <f t="shared" si="243"/>
        <v>5688</v>
      </c>
      <c r="AT777" s="411">
        <f t="shared" si="244"/>
        <v>3262.3548387096776</v>
      </c>
      <c r="AU777" s="411">
        <f t="shared" si="245"/>
        <v>979.43826473859849</v>
      </c>
      <c r="AV777" s="411">
        <f t="shared" si="246"/>
        <v>1446.2068965517242</v>
      </c>
      <c r="AW777" s="411">
        <v>0</v>
      </c>
      <c r="AX777" s="411">
        <v>0</v>
      </c>
      <c r="AY777" s="411">
        <v>0</v>
      </c>
      <c r="AZ777" s="411">
        <v>0</v>
      </c>
      <c r="BA777" s="411">
        <v>0</v>
      </c>
      <c r="BB777" s="411">
        <v>0</v>
      </c>
      <c r="BC777" s="411">
        <v>0</v>
      </c>
      <c r="BD777" s="411">
        <v>0</v>
      </c>
      <c r="BE777" s="411">
        <v>0</v>
      </c>
      <c r="BF777" s="411">
        <v>0</v>
      </c>
      <c r="BG777" s="411">
        <v>0</v>
      </c>
      <c r="BH777" s="412">
        <v>0</v>
      </c>
      <c r="BI777" s="411">
        <f t="shared" si="247"/>
        <v>0</v>
      </c>
      <c r="BJ777" s="411">
        <v>342</v>
      </c>
      <c r="BK777" s="411">
        <v>363</v>
      </c>
      <c r="BL777" s="411">
        <v>414</v>
      </c>
      <c r="BM777" s="411">
        <v>456</v>
      </c>
      <c r="BN777" s="411">
        <v>534</v>
      </c>
      <c r="BO777" s="411">
        <v>564</v>
      </c>
      <c r="BP777" s="411">
        <v>609</v>
      </c>
      <c r="BQ777" s="411">
        <v>597</v>
      </c>
      <c r="BR777" s="411">
        <v>501</v>
      </c>
      <c r="BS777" s="411">
        <v>501</v>
      </c>
      <c r="BT777" s="411">
        <v>426</v>
      </c>
      <c r="BU777" s="412">
        <v>381</v>
      </c>
      <c r="BV777" s="411">
        <f t="shared" si="248"/>
        <v>5688</v>
      </c>
      <c r="BW777" s="411">
        <v>0</v>
      </c>
      <c r="BX777" s="411">
        <v>0</v>
      </c>
      <c r="BY777" s="411">
        <v>0</v>
      </c>
      <c r="BZ777" s="411">
        <v>0</v>
      </c>
      <c r="CA777" s="411">
        <v>0</v>
      </c>
      <c r="CB777" s="411">
        <v>0</v>
      </c>
      <c r="CC777" s="411">
        <v>0</v>
      </c>
      <c r="CD777" s="411">
        <v>0</v>
      </c>
      <c r="CE777" s="411">
        <v>0</v>
      </c>
      <c r="CF777" s="411">
        <v>0</v>
      </c>
      <c r="CG777" s="411">
        <v>0</v>
      </c>
      <c r="CH777" s="412">
        <v>0</v>
      </c>
      <c r="CI777" s="411">
        <f t="shared" si="249"/>
        <v>0</v>
      </c>
      <c r="CJ777" s="411">
        <v>342</v>
      </c>
      <c r="CK777" s="411">
        <v>363</v>
      </c>
      <c r="CL777" s="411">
        <v>414</v>
      </c>
      <c r="CM777" s="411">
        <v>456</v>
      </c>
      <c r="CN777" s="411">
        <v>534</v>
      </c>
      <c r="CO777" s="411">
        <v>564</v>
      </c>
      <c r="CP777" s="411">
        <v>609</v>
      </c>
      <c r="CQ777" s="411">
        <v>597</v>
      </c>
      <c r="CR777" s="411">
        <v>501</v>
      </c>
      <c r="CS777" s="411">
        <v>501</v>
      </c>
      <c r="CT777" s="411">
        <v>426</v>
      </c>
      <c r="CU777" s="412">
        <v>381</v>
      </c>
      <c r="CV777" s="411">
        <f t="shared" si="250"/>
        <v>5688</v>
      </c>
      <c r="CW777" s="411">
        <v>0</v>
      </c>
      <c r="CX777" s="411">
        <v>0</v>
      </c>
      <c r="CY777" s="411">
        <v>0</v>
      </c>
      <c r="CZ777" s="411">
        <v>0</v>
      </c>
      <c r="DA777" s="411">
        <v>0</v>
      </c>
      <c r="DB777" s="411">
        <v>0</v>
      </c>
      <c r="DC777" s="411">
        <v>0</v>
      </c>
      <c r="DD777" s="411">
        <v>0</v>
      </c>
      <c r="DE777" s="411">
        <v>0</v>
      </c>
      <c r="DF777" s="411">
        <v>0</v>
      </c>
      <c r="DG777" s="411">
        <v>0</v>
      </c>
      <c r="DH777" s="412">
        <v>0</v>
      </c>
      <c r="DI777" s="411">
        <f t="shared" si="251"/>
        <v>0</v>
      </c>
      <c r="DJ777" s="411">
        <v>342</v>
      </c>
      <c r="DK777" s="411">
        <v>363</v>
      </c>
      <c r="DL777" s="411">
        <v>414</v>
      </c>
      <c r="DM777" s="411">
        <v>456</v>
      </c>
      <c r="DN777" s="411">
        <v>534</v>
      </c>
      <c r="DO777" s="411">
        <v>564</v>
      </c>
      <c r="DP777" s="411">
        <v>609</v>
      </c>
      <c r="DQ777" s="411">
        <v>597</v>
      </c>
      <c r="DR777" s="411">
        <v>501</v>
      </c>
      <c r="DS777" s="411">
        <v>501</v>
      </c>
      <c r="DT777" s="411">
        <v>426</v>
      </c>
      <c r="DU777" s="412">
        <v>381</v>
      </c>
      <c r="DV777" s="411">
        <f t="shared" si="252"/>
        <v>5688</v>
      </c>
      <c r="DW777" s="412">
        <v>342</v>
      </c>
      <c r="DX777" s="412">
        <v>363</v>
      </c>
      <c r="DY777" s="412">
        <v>414</v>
      </c>
      <c r="DZ777" s="412">
        <v>456</v>
      </c>
      <c r="EA777" s="412">
        <v>534</v>
      </c>
      <c r="EB777" s="412">
        <v>564</v>
      </c>
      <c r="EC777" s="412">
        <v>609</v>
      </c>
      <c r="ED777" s="412">
        <v>597</v>
      </c>
      <c r="EE777" s="412">
        <v>501</v>
      </c>
      <c r="EF777" s="412">
        <v>501</v>
      </c>
      <c r="EG777" s="412">
        <v>426</v>
      </c>
      <c r="EH777" s="412">
        <v>381</v>
      </c>
      <c r="EI777" s="411">
        <f t="shared" si="253"/>
        <v>5688</v>
      </c>
      <c r="EK777" s="411">
        <f t="shared" si="254"/>
        <v>5688</v>
      </c>
      <c r="EL777" s="7">
        <f t="shared" si="255"/>
        <v>0</v>
      </c>
    </row>
    <row r="778" spans="1:142">
      <c r="A778" s="365" t="str">
        <f t="shared" si="237"/>
        <v xml:space="preserve"> 136</v>
      </c>
      <c r="B778" s="370" t="s">
        <v>963</v>
      </c>
      <c r="C778" s="370" t="s">
        <v>1169</v>
      </c>
      <c r="D778" s="411">
        <v>342</v>
      </c>
      <c r="E778" s="411">
        <v>363</v>
      </c>
      <c r="F778" s="411">
        <v>414</v>
      </c>
      <c r="G778" s="411">
        <v>456</v>
      </c>
      <c r="H778" s="411">
        <v>534</v>
      </c>
      <c r="I778" s="411">
        <v>564</v>
      </c>
      <c r="J778" s="411">
        <v>609</v>
      </c>
      <c r="K778" s="411">
        <v>597</v>
      </c>
      <c r="L778" s="411">
        <v>501</v>
      </c>
      <c r="M778" s="411">
        <v>501</v>
      </c>
      <c r="N778" s="411">
        <v>426</v>
      </c>
      <c r="O778" s="412">
        <v>381</v>
      </c>
      <c r="P778" s="411">
        <f t="shared" si="238"/>
        <v>5688</v>
      </c>
      <c r="Q778" s="411">
        <f t="shared" si="239"/>
        <v>3262.3548387096776</v>
      </c>
      <c r="R778" s="411">
        <f t="shared" si="240"/>
        <v>979.43826473859849</v>
      </c>
      <c r="S778" s="411">
        <f t="shared" si="241"/>
        <v>1446.2068965517242</v>
      </c>
      <c r="T778" s="411">
        <v>0</v>
      </c>
      <c r="U778" s="411">
        <v>0</v>
      </c>
      <c r="V778" s="411">
        <v>0</v>
      </c>
      <c r="W778" s="411">
        <v>0</v>
      </c>
      <c r="X778" s="411">
        <v>0</v>
      </c>
      <c r="Y778" s="411">
        <v>0</v>
      </c>
      <c r="Z778" s="411">
        <v>0</v>
      </c>
      <c r="AA778" s="411">
        <v>0</v>
      </c>
      <c r="AB778" s="411">
        <v>0</v>
      </c>
      <c r="AC778" s="411">
        <v>0</v>
      </c>
      <c r="AD778" s="411">
        <v>0</v>
      </c>
      <c r="AE778" s="412">
        <v>0</v>
      </c>
      <c r="AF778" s="411">
        <f t="shared" si="242"/>
        <v>0</v>
      </c>
      <c r="AG778" s="411">
        <v>342</v>
      </c>
      <c r="AH778" s="411">
        <v>363</v>
      </c>
      <c r="AI778" s="411">
        <v>414</v>
      </c>
      <c r="AJ778" s="411">
        <v>456</v>
      </c>
      <c r="AK778" s="411">
        <v>534</v>
      </c>
      <c r="AL778" s="411">
        <v>564</v>
      </c>
      <c r="AM778" s="411">
        <v>609</v>
      </c>
      <c r="AN778" s="411">
        <v>597</v>
      </c>
      <c r="AO778" s="411">
        <v>501</v>
      </c>
      <c r="AP778" s="411">
        <v>501</v>
      </c>
      <c r="AQ778" s="411">
        <v>426</v>
      </c>
      <c r="AR778" s="412">
        <v>381</v>
      </c>
      <c r="AS778" s="411">
        <f t="shared" si="243"/>
        <v>5688</v>
      </c>
      <c r="AT778" s="411">
        <f t="shared" si="244"/>
        <v>3262.3548387096776</v>
      </c>
      <c r="AU778" s="411">
        <f t="shared" si="245"/>
        <v>979.43826473859849</v>
      </c>
      <c r="AV778" s="411">
        <f t="shared" si="246"/>
        <v>1446.2068965517242</v>
      </c>
      <c r="AW778" s="411">
        <v>0</v>
      </c>
      <c r="AX778" s="411">
        <v>0</v>
      </c>
      <c r="AY778" s="411">
        <v>0</v>
      </c>
      <c r="AZ778" s="411">
        <v>0</v>
      </c>
      <c r="BA778" s="411">
        <v>0</v>
      </c>
      <c r="BB778" s="411">
        <v>0</v>
      </c>
      <c r="BC778" s="411">
        <v>0</v>
      </c>
      <c r="BD778" s="411">
        <v>0</v>
      </c>
      <c r="BE778" s="411">
        <v>0</v>
      </c>
      <c r="BF778" s="411">
        <v>0</v>
      </c>
      <c r="BG778" s="411">
        <v>0</v>
      </c>
      <c r="BH778" s="412">
        <v>0</v>
      </c>
      <c r="BI778" s="411">
        <f t="shared" si="247"/>
        <v>0</v>
      </c>
      <c r="BJ778" s="411">
        <v>342</v>
      </c>
      <c r="BK778" s="411">
        <v>363</v>
      </c>
      <c r="BL778" s="411">
        <v>414</v>
      </c>
      <c r="BM778" s="411">
        <v>456</v>
      </c>
      <c r="BN778" s="411">
        <v>534</v>
      </c>
      <c r="BO778" s="411">
        <v>564</v>
      </c>
      <c r="BP778" s="411">
        <v>609</v>
      </c>
      <c r="BQ778" s="411">
        <v>597</v>
      </c>
      <c r="BR778" s="411">
        <v>501</v>
      </c>
      <c r="BS778" s="411">
        <v>501</v>
      </c>
      <c r="BT778" s="411">
        <v>426</v>
      </c>
      <c r="BU778" s="412">
        <v>381</v>
      </c>
      <c r="BV778" s="411">
        <f t="shared" si="248"/>
        <v>5688</v>
      </c>
      <c r="BW778" s="411">
        <v>0</v>
      </c>
      <c r="BX778" s="411">
        <v>0</v>
      </c>
      <c r="BY778" s="411">
        <v>0</v>
      </c>
      <c r="BZ778" s="411">
        <v>0</v>
      </c>
      <c r="CA778" s="411">
        <v>0</v>
      </c>
      <c r="CB778" s="411">
        <v>0</v>
      </c>
      <c r="CC778" s="411">
        <v>0</v>
      </c>
      <c r="CD778" s="411">
        <v>0</v>
      </c>
      <c r="CE778" s="411">
        <v>0</v>
      </c>
      <c r="CF778" s="411">
        <v>0</v>
      </c>
      <c r="CG778" s="411">
        <v>0</v>
      </c>
      <c r="CH778" s="412">
        <v>0</v>
      </c>
      <c r="CI778" s="411">
        <f t="shared" si="249"/>
        <v>0</v>
      </c>
      <c r="CJ778" s="411">
        <v>342</v>
      </c>
      <c r="CK778" s="411">
        <v>363</v>
      </c>
      <c r="CL778" s="411">
        <v>414</v>
      </c>
      <c r="CM778" s="411">
        <v>456</v>
      </c>
      <c r="CN778" s="411">
        <v>534</v>
      </c>
      <c r="CO778" s="411">
        <v>564</v>
      </c>
      <c r="CP778" s="411">
        <v>609</v>
      </c>
      <c r="CQ778" s="411">
        <v>597</v>
      </c>
      <c r="CR778" s="411">
        <v>501</v>
      </c>
      <c r="CS778" s="411">
        <v>501</v>
      </c>
      <c r="CT778" s="411">
        <v>426</v>
      </c>
      <c r="CU778" s="412">
        <v>381</v>
      </c>
      <c r="CV778" s="411">
        <f t="shared" si="250"/>
        <v>5688</v>
      </c>
      <c r="CW778" s="411">
        <v>0</v>
      </c>
      <c r="CX778" s="411">
        <v>0</v>
      </c>
      <c r="CY778" s="411">
        <v>0</v>
      </c>
      <c r="CZ778" s="411">
        <v>0</v>
      </c>
      <c r="DA778" s="411">
        <v>0</v>
      </c>
      <c r="DB778" s="411">
        <v>0</v>
      </c>
      <c r="DC778" s="411">
        <v>0</v>
      </c>
      <c r="DD778" s="411">
        <v>0</v>
      </c>
      <c r="DE778" s="411">
        <v>0</v>
      </c>
      <c r="DF778" s="411">
        <v>0</v>
      </c>
      <c r="DG778" s="411">
        <v>0</v>
      </c>
      <c r="DH778" s="412">
        <v>0</v>
      </c>
      <c r="DI778" s="411">
        <f t="shared" si="251"/>
        <v>0</v>
      </c>
      <c r="DJ778" s="411">
        <v>342</v>
      </c>
      <c r="DK778" s="411">
        <v>363</v>
      </c>
      <c r="DL778" s="411">
        <v>414</v>
      </c>
      <c r="DM778" s="411">
        <v>456</v>
      </c>
      <c r="DN778" s="411">
        <v>534</v>
      </c>
      <c r="DO778" s="411">
        <v>564</v>
      </c>
      <c r="DP778" s="411">
        <v>609</v>
      </c>
      <c r="DQ778" s="411">
        <v>597</v>
      </c>
      <c r="DR778" s="411">
        <v>501</v>
      </c>
      <c r="DS778" s="411">
        <v>501</v>
      </c>
      <c r="DT778" s="411">
        <v>426</v>
      </c>
      <c r="DU778" s="412">
        <v>381</v>
      </c>
      <c r="DV778" s="411">
        <f t="shared" si="252"/>
        <v>5688</v>
      </c>
      <c r="DW778" s="412">
        <v>342</v>
      </c>
      <c r="DX778" s="412">
        <v>363</v>
      </c>
      <c r="DY778" s="412">
        <v>414</v>
      </c>
      <c r="DZ778" s="412">
        <v>456</v>
      </c>
      <c r="EA778" s="412">
        <v>534</v>
      </c>
      <c r="EB778" s="412">
        <v>564</v>
      </c>
      <c r="EC778" s="412">
        <v>609</v>
      </c>
      <c r="ED778" s="412">
        <v>597</v>
      </c>
      <c r="EE778" s="412">
        <v>501</v>
      </c>
      <c r="EF778" s="412">
        <v>501</v>
      </c>
      <c r="EG778" s="412">
        <v>426</v>
      </c>
      <c r="EH778" s="412">
        <v>381</v>
      </c>
      <c r="EI778" s="411">
        <f t="shared" si="253"/>
        <v>5688</v>
      </c>
      <c r="EK778" s="411">
        <f t="shared" si="254"/>
        <v>5688</v>
      </c>
      <c r="EL778" s="7">
        <f t="shared" si="255"/>
        <v>0</v>
      </c>
    </row>
    <row r="779" spans="1:142">
      <c r="A779" s="365" t="str">
        <f t="shared" si="237"/>
        <v xml:space="preserve"> 136</v>
      </c>
      <c r="B779" s="370" t="s">
        <v>963</v>
      </c>
      <c r="C779" s="370" t="s">
        <v>1170</v>
      </c>
      <c r="D779" s="411">
        <v>342</v>
      </c>
      <c r="E779" s="411">
        <v>363</v>
      </c>
      <c r="F779" s="411">
        <v>414</v>
      </c>
      <c r="G779" s="411">
        <v>456</v>
      </c>
      <c r="H779" s="411">
        <v>534</v>
      </c>
      <c r="I779" s="411">
        <v>564</v>
      </c>
      <c r="J779" s="411">
        <v>609</v>
      </c>
      <c r="K779" s="411">
        <v>597</v>
      </c>
      <c r="L779" s="411">
        <v>501</v>
      </c>
      <c r="M779" s="411">
        <v>501</v>
      </c>
      <c r="N779" s="411">
        <v>426</v>
      </c>
      <c r="O779" s="412">
        <v>381</v>
      </c>
      <c r="P779" s="411">
        <f t="shared" si="238"/>
        <v>5688</v>
      </c>
      <c r="Q779" s="411">
        <f t="shared" si="239"/>
        <v>3262.3548387096776</v>
      </c>
      <c r="R779" s="411">
        <f t="shared" si="240"/>
        <v>979.43826473859849</v>
      </c>
      <c r="S779" s="411">
        <f t="shared" si="241"/>
        <v>1446.2068965517242</v>
      </c>
      <c r="T779" s="411">
        <v>0</v>
      </c>
      <c r="U779" s="411">
        <v>0</v>
      </c>
      <c r="V779" s="411">
        <v>0</v>
      </c>
      <c r="W779" s="411">
        <v>0</v>
      </c>
      <c r="X779" s="411">
        <v>0</v>
      </c>
      <c r="Y779" s="411">
        <v>0</v>
      </c>
      <c r="Z779" s="411">
        <v>0</v>
      </c>
      <c r="AA779" s="411">
        <v>0</v>
      </c>
      <c r="AB779" s="411">
        <v>0</v>
      </c>
      <c r="AC779" s="411">
        <v>0</v>
      </c>
      <c r="AD779" s="411">
        <v>0</v>
      </c>
      <c r="AE779" s="412">
        <v>0</v>
      </c>
      <c r="AF779" s="411">
        <f t="shared" si="242"/>
        <v>0</v>
      </c>
      <c r="AG779" s="411">
        <v>342</v>
      </c>
      <c r="AH779" s="411">
        <v>363</v>
      </c>
      <c r="AI779" s="411">
        <v>414</v>
      </c>
      <c r="AJ779" s="411">
        <v>456</v>
      </c>
      <c r="AK779" s="411">
        <v>534</v>
      </c>
      <c r="AL779" s="411">
        <v>564</v>
      </c>
      <c r="AM779" s="411">
        <v>609</v>
      </c>
      <c r="AN779" s="411">
        <v>597</v>
      </c>
      <c r="AO779" s="411">
        <v>501</v>
      </c>
      <c r="AP779" s="411">
        <v>501</v>
      </c>
      <c r="AQ779" s="411">
        <v>426</v>
      </c>
      <c r="AR779" s="412">
        <v>381</v>
      </c>
      <c r="AS779" s="411">
        <f t="shared" si="243"/>
        <v>5688</v>
      </c>
      <c r="AT779" s="411">
        <f t="shared" si="244"/>
        <v>3262.3548387096776</v>
      </c>
      <c r="AU779" s="411">
        <f t="shared" si="245"/>
        <v>979.43826473859849</v>
      </c>
      <c r="AV779" s="411">
        <f t="shared" si="246"/>
        <v>1446.2068965517242</v>
      </c>
      <c r="AW779" s="411">
        <v>0</v>
      </c>
      <c r="AX779" s="411">
        <v>0</v>
      </c>
      <c r="AY779" s="411">
        <v>0</v>
      </c>
      <c r="AZ779" s="411">
        <v>0</v>
      </c>
      <c r="BA779" s="411">
        <v>0</v>
      </c>
      <c r="BB779" s="411">
        <v>0</v>
      </c>
      <c r="BC779" s="411">
        <v>0</v>
      </c>
      <c r="BD779" s="411">
        <v>0</v>
      </c>
      <c r="BE779" s="411">
        <v>0</v>
      </c>
      <c r="BF779" s="411">
        <v>0</v>
      </c>
      <c r="BG779" s="411">
        <v>0</v>
      </c>
      <c r="BH779" s="412">
        <v>0</v>
      </c>
      <c r="BI779" s="411">
        <f t="shared" si="247"/>
        <v>0</v>
      </c>
      <c r="BJ779" s="411">
        <v>342</v>
      </c>
      <c r="BK779" s="411">
        <v>363</v>
      </c>
      <c r="BL779" s="411">
        <v>414</v>
      </c>
      <c r="BM779" s="411">
        <v>456</v>
      </c>
      <c r="BN779" s="411">
        <v>534</v>
      </c>
      <c r="BO779" s="411">
        <v>564</v>
      </c>
      <c r="BP779" s="411">
        <v>609</v>
      </c>
      <c r="BQ779" s="411">
        <v>597</v>
      </c>
      <c r="BR779" s="411">
        <v>501</v>
      </c>
      <c r="BS779" s="411">
        <v>501</v>
      </c>
      <c r="BT779" s="411">
        <v>426</v>
      </c>
      <c r="BU779" s="412">
        <v>381</v>
      </c>
      <c r="BV779" s="411">
        <f t="shared" si="248"/>
        <v>5688</v>
      </c>
      <c r="BW779" s="411">
        <v>0</v>
      </c>
      <c r="BX779" s="411">
        <v>0</v>
      </c>
      <c r="BY779" s="411">
        <v>0</v>
      </c>
      <c r="BZ779" s="411">
        <v>0</v>
      </c>
      <c r="CA779" s="411">
        <v>0</v>
      </c>
      <c r="CB779" s="411">
        <v>0</v>
      </c>
      <c r="CC779" s="411">
        <v>0</v>
      </c>
      <c r="CD779" s="411">
        <v>0</v>
      </c>
      <c r="CE779" s="411">
        <v>0</v>
      </c>
      <c r="CF779" s="411">
        <v>0</v>
      </c>
      <c r="CG779" s="411">
        <v>0</v>
      </c>
      <c r="CH779" s="412">
        <v>0</v>
      </c>
      <c r="CI779" s="411">
        <f t="shared" si="249"/>
        <v>0</v>
      </c>
      <c r="CJ779" s="411">
        <v>342</v>
      </c>
      <c r="CK779" s="411">
        <v>363</v>
      </c>
      <c r="CL779" s="411">
        <v>414</v>
      </c>
      <c r="CM779" s="411">
        <v>456</v>
      </c>
      <c r="CN779" s="411">
        <v>534</v>
      </c>
      <c r="CO779" s="411">
        <v>564</v>
      </c>
      <c r="CP779" s="411">
        <v>609</v>
      </c>
      <c r="CQ779" s="411">
        <v>597</v>
      </c>
      <c r="CR779" s="411">
        <v>501</v>
      </c>
      <c r="CS779" s="411">
        <v>501</v>
      </c>
      <c r="CT779" s="411">
        <v>426</v>
      </c>
      <c r="CU779" s="412">
        <v>381</v>
      </c>
      <c r="CV779" s="411">
        <f t="shared" si="250"/>
        <v>5688</v>
      </c>
      <c r="CW779" s="411">
        <v>0</v>
      </c>
      <c r="CX779" s="411">
        <v>0</v>
      </c>
      <c r="CY779" s="411">
        <v>0</v>
      </c>
      <c r="CZ779" s="411">
        <v>0</v>
      </c>
      <c r="DA779" s="411">
        <v>0</v>
      </c>
      <c r="DB779" s="411">
        <v>0</v>
      </c>
      <c r="DC779" s="411">
        <v>0</v>
      </c>
      <c r="DD779" s="411">
        <v>0</v>
      </c>
      <c r="DE779" s="411">
        <v>0</v>
      </c>
      <c r="DF779" s="411">
        <v>0</v>
      </c>
      <c r="DG779" s="411">
        <v>0</v>
      </c>
      <c r="DH779" s="412">
        <v>0</v>
      </c>
      <c r="DI779" s="411">
        <f t="shared" si="251"/>
        <v>0</v>
      </c>
      <c r="DJ779" s="411">
        <v>342</v>
      </c>
      <c r="DK779" s="411">
        <v>363</v>
      </c>
      <c r="DL779" s="411">
        <v>414</v>
      </c>
      <c r="DM779" s="411">
        <v>456</v>
      </c>
      <c r="DN779" s="411">
        <v>534</v>
      </c>
      <c r="DO779" s="411">
        <v>564</v>
      </c>
      <c r="DP779" s="411">
        <v>609</v>
      </c>
      <c r="DQ779" s="411">
        <v>597</v>
      </c>
      <c r="DR779" s="411">
        <v>501</v>
      </c>
      <c r="DS779" s="411">
        <v>501</v>
      </c>
      <c r="DT779" s="411">
        <v>426</v>
      </c>
      <c r="DU779" s="412">
        <v>381</v>
      </c>
      <c r="DV779" s="411">
        <f t="shared" si="252"/>
        <v>5688</v>
      </c>
      <c r="DW779" s="412">
        <v>342</v>
      </c>
      <c r="DX779" s="412">
        <v>363</v>
      </c>
      <c r="DY779" s="412">
        <v>414</v>
      </c>
      <c r="DZ779" s="412">
        <v>456</v>
      </c>
      <c r="EA779" s="412">
        <v>534</v>
      </c>
      <c r="EB779" s="412">
        <v>564</v>
      </c>
      <c r="EC779" s="412">
        <v>609</v>
      </c>
      <c r="ED779" s="412">
        <v>597</v>
      </c>
      <c r="EE779" s="412">
        <v>501</v>
      </c>
      <c r="EF779" s="412">
        <v>501</v>
      </c>
      <c r="EG779" s="412">
        <v>426</v>
      </c>
      <c r="EH779" s="412">
        <v>381</v>
      </c>
      <c r="EI779" s="411">
        <f t="shared" si="253"/>
        <v>5688</v>
      </c>
      <c r="EK779" s="411">
        <f t="shared" si="254"/>
        <v>5688</v>
      </c>
      <c r="EL779" s="7">
        <f t="shared" si="255"/>
        <v>0</v>
      </c>
    </row>
    <row r="780" spans="1:142">
      <c r="A780" s="365" t="str">
        <f t="shared" si="237"/>
        <v xml:space="preserve"> 136</v>
      </c>
      <c r="B780" s="370" t="s">
        <v>963</v>
      </c>
      <c r="C780" s="370" t="s">
        <v>1171</v>
      </c>
      <c r="D780" s="411">
        <v>342</v>
      </c>
      <c r="E780" s="411">
        <v>363</v>
      </c>
      <c r="F780" s="411">
        <v>414</v>
      </c>
      <c r="G780" s="411">
        <v>456</v>
      </c>
      <c r="H780" s="411">
        <v>534</v>
      </c>
      <c r="I780" s="411">
        <v>564</v>
      </c>
      <c r="J780" s="411">
        <v>609</v>
      </c>
      <c r="K780" s="411">
        <v>597</v>
      </c>
      <c r="L780" s="411">
        <v>501</v>
      </c>
      <c r="M780" s="411">
        <v>501</v>
      </c>
      <c r="N780" s="411">
        <v>426</v>
      </c>
      <c r="O780" s="412">
        <v>381</v>
      </c>
      <c r="P780" s="411">
        <f t="shared" si="238"/>
        <v>5688</v>
      </c>
      <c r="Q780" s="411">
        <f t="shared" si="239"/>
        <v>3262.3548387096776</v>
      </c>
      <c r="R780" s="411">
        <f t="shared" si="240"/>
        <v>979.43826473859849</v>
      </c>
      <c r="S780" s="411">
        <f t="shared" si="241"/>
        <v>1446.2068965517242</v>
      </c>
      <c r="T780" s="411">
        <v>0</v>
      </c>
      <c r="U780" s="411">
        <v>0</v>
      </c>
      <c r="V780" s="411">
        <v>0</v>
      </c>
      <c r="W780" s="411">
        <v>0</v>
      </c>
      <c r="X780" s="411">
        <v>0</v>
      </c>
      <c r="Y780" s="411">
        <v>0</v>
      </c>
      <c r="Z780" s="411">
        <v>0</v>
      </c>
      <c r="AA780" s="411">
        <v>0</v>
      </c>
      <c r="AB780" s="411">
        <v>0</v>
      </c>
      <c r="AC780" s="411">
        <v>0</v>
      </c>
      <c r="AD780" s="411">
        <v>0</v>
      </c>
      <c r="AE780" s="412">
        <v>0</v>
      </c>
      <c r="AF780" s="411">
        <f t="shared" si="242"/>
        <v>0</v>
      </c>
      <c r="AG780" s="411">
        <v>342</v>
      </c>
      <c r="AH780" s="411">
        <v>363</v>
      </c>
      <c r="AI780" s="411">
        <v>414</v>
      </c>
      <c r="AJ780" s="411">
        <v>456</v>
      </c>
      <c r="AK780" s="411">
        <v>534</v>
      </c>
      <c r="AL780" s="411">
        <v>564</v>
      </c>
      <c r="AM780" s="411">
        <v>609</v>
      </c>
      <c r="AN780" s="411">
        <v>597</v>
      </c>
      <c r="AO780" s="411">
        <v>501</v>
      </c>
      <c r="AP780" s="411">
        <v>501</v>
      </c>
      <c r="AQ780" s="411">
        <v>426</v>
      </c>
      <c r="AR780" s="412">
        <v>381</v>
      </c>
      <c r="AS780" s="411">
        <f t="shared" si="243"/>
        <v>5688</v>
      </c>
      <c r="AT780" s="411">
        <f t="shared" si="244"/>
        <v>3262.3548387096776</v>
      </c>
      <c r="AU780" s="411">
        <f t="shared" si="245"/>
        <v>979.43826473859849</v>
      </c>
      <c r="AV780" s="411">
        <f t="shared" si="246"/>
        <v>1446.2068965517242</v>
      </c>
      <c r="AW780" s="411">
        <v>0</v>
      </c>
      <c r="AX780" s="411">
        <v>0</v>
      </c>
      <c r="AY780" s="411">
        <v>0</v>
      </c>
      <c r="AZ780" s="411">
        <v>0</v>
      </c>
      <c r="BA780" s="411">
        <v>0</v>
      </c>
      <c r="BB780" s="411">
        <v>0</v>
      </c>
      <c r="BC780" s="411">
        <v>0</v>
      </c>
      <c r="BD780" s="411">
        <v>0</v>
      </c>
      <c r="BE780" s="411">
        <v>0</v>
      </c>
      <c r="BF780" s="411">
        <v>0</v>
      </c>
      <c r="BG780" s="411">
        <v>0</v>
      </c>
      <c r="BH780" s="412">
        <v>0</v>
      </c>
      <c r="BI780" s="411">
        <f t="shared" si="247"/>
        <v>0</v>
      </c>
      <c r="BJ780" s="411">
        <v>342</v>
      </c>
      <c r="BK780" s="411">
        <v>363</v>
      </c>
      <c r="BL780" s="411">
        <v>414</v>
      </c>
      <c r="BM780" s="411">
        <v>456</v>
      </c>
      <c r="BN780" s="411">
        <v>534</v>
      </c>
      <c r="BO780" s="411">
        <v>564</v>
      </c>
      <c r="BP780" s="411">
        <v>609</v>
      </c>
      <c r="BQ780" s="411">
        <v>597</v>
      </c>
      <c r="BR780" s="411">
        <v>501</v>
      </c>
      <c r="BS780" s="411">
        <v>501</v>
      </c>
      <c r="BT780" s="411">
        <v>426</v>
      </c>
      <c r="BU780" s="412">
        <v>381</v>
      </c>
      <c r="BV780" s="411">
        <f t="shared" si="248"/>
        <v>5688</v>
      </c>
      <c r="BW780" s="411">
        <v>0</v>
      </c>
      <c r="BX780" s="411">
        <v>0</v>
      </c>
      <c r="BY780" s="411">
        <v>0</v>
      </c>
      <c r="BZ780" s="411">
        <v>0</v>
      </c>
      <c r="CA780" s="411">
        <v>0</v>
      </c>
      <c r="CB780" s="411">
        <v>0</v>
      </c>
      <c r="CC780" s="411">
        <v>0</v>
      </c>
      <c r="CD780" s="411">
        <v>0</v>
      </c>
      <c r="CE780" s="411">
        <v>0</v>
      </c>
      <c r="CF780" s="411">
        <v>0</v>
      </c>
      <c r="CG780" s="411">
        <v>0</v>
      </c>
      <c r="CH780" s="412">
        <v>0</v>
      </c>
      <c r="CI780" s="411">
        <f t="shared" si="249"/>
        <v>0</v>
      </c>
      <c r="CJ780" s="411">
        <v>342</v>
      </c>
      <c r="CK780" s="411">
        <v>363</v>
      </c>
      <c r="CL780" s="411">
        <v>414</v>
      </c>
      <c r="CM780" s="411">
        <v>456</v>
      </c>
      <c r="CN780" s="411">
        <v>534</v>
      </c>
      <c r="CO780" s="411">
        <v>564</v>
      </c>
      <c r="CP780" s="411">
        <v>609</v>
      </c>
      <c r="CQ780" s="411">
        <v>597</v>
      </c>
      <c r="CR780" s="411">
        <v>501</v>
      </c>
      <c r="CS780" s="411">
        <v>501</v>
      </c>
      <c r="CT780" s="411">
        <v>426</v>
      </c>
      <c r="CU780" s="412">
        <v>381</v>
      </c>
      <c r="CV780" s="411">
        <f t="shared" si="250"/>
        <v>5688</v>
      </c>
      <c r="CW780" s="411">
        <v>0</v>
      </c>
      <c r="CX780" s="411">
        <v>0</v>
      </c>
      <c r="CY780" s="411">
        <v>0</v>
      </c>
      <c r="CZ780" s="411">
        <v>0</v>
      </c>
      <c r="DA780" s="411">
        <v>0</v>
      </c>
      <c r="DB780" s="411">
        <v>0</v>
      </c>
      <c r="DC780" s="411">
        <v>0</v>
      </c>
      <c r="DD780" s="411">
        <v>0</v>
      </c>
      <c r="DE780" s="411">
        <v>0</v>
      </c>
      <c r="DF780" s="411">
        <v>0</v>
      </c>
      <c r="DG780" s="411">
        <v>0</v>
      </c>
      <c r="DH780" s="412">
        <v>0</v>
      </c>
      <c r="DI780" s="411">
        <f t="shared" si="251"/>
        <v>0</v>
      </c>
      <c r="DJ780" s="411">
        <v>342</v>
      </c>
      <c r="DK780" s="411">
        <v>363</v>
      </c>
      <c r="DL780" s="411">
        <v>414</v>
      </c>
      <c r="DM780" s="411">
        <v>456</v>
      </c>
      <c r="DN780" s="411">
        <v>534</v>
      </c>
      <c r="DO780" s="411">
        <v>564</v>
      </c>
      <c r="DP780" s="411">
        <v>609</v>
      </c>
      <c r="DQ780" s="411">
        <v>597</v>
      </c>
      <c r="DR780" s="411">
        <v>501</v>
      </c>
      <c r="DS780" s="411">
        <v>501</v>
      </c>
      <c r="DT780" s="411">
        <v>426</v>
      </c>
      <c r="DU780" s="412">
        <v>381</v>
      </c>
      <c r="DV780" s="411">
        <f t="shared" si="252"/>
        <v>5688</v>
      </c>
      <c r="DW780" s="412">
        <v>342</v>
      </c>
      <c r="DX780" s="412">
        <v>363</v>
      </c>
      <c r="DY780" s="412">
        <v>414</v>
      </c>
      <c r="DZ780" s="412">
        <v>456</v>
      </c>
      <c r="EA780" s="412">
        <v>534</v>
      </c>
      <c r="EB780" s="412">
        <v>564</v>
      </c>
      <c r="EC780" s="412">
        <v>609</v>
      </c>
      <c r="ED780" s="412">
        <v>597</v>
      </c>
      <c r="EE780" s="412">
        <v>501</v>
      </c>
      <c r="EF780" s="412">
        <v>501</v>
      </c>
      <c r="EG780" s="412">
        <v>426</v>
      </c>
      <c r="EH780" s="412">
        <v>381</v>
      </c>
      <c r="EI780" s="411">
        <f t="shared" si="253"/>
        <v>5688</v>
      </c>
      <c r="EK780" s="411">
        <f t="shared" si="254"/>
        <v>5688</v>
      </c>
      <c r="EL780" s="7">
        <f t="shared" si="255"/>
        <v>0</v>
      </c>
    </row>
    <row r="781" spans="1:142">
      <c r="A781" s="365" t="str">
        <f t="shared" si="237"/>
        <v xml:space="preserve"> 136</v>
      </c>
      <c r="B781" s="370" t="s">
        <v>963</v>
      </c>
      <c r="C781" s="370" t="s">
        <v>1172</v>
      </c>
      <c r="D781" s="411">
        <v>342</v>
      </c>
      <c r="E781" s="411">
        <v>363</v>
      </c>
      <c r="F781" s="411">
        <v>414</v>
      </c>
      <c r="G781" s="411">
        <v>456</v>
      </c>
      <c r="H781" s="411">
        <v>534</v>
      </c>
      <c r="I781" s="411">
        <v>564</v>
      </c>
      <c r="J781" s="411">
        <v>609</v>
      </c>
      <c r="K781" s="411">
        <v>597</v>
      </c>
      <c r="L781" s="411">
        <v>501</v>
      </c>
      <c r="M781" s="411">
        <v>501</v>
      </c>
      <c r="N781" s="411">
        <v>426</v>
      </c>
      <c r="O781" s="412">
        <v>381</v>
      </c>
      <c r="P781" s="411">
        <f t="shared" si="238"/>
        <v>5688</v>
      </c>
      <c r="Q781" s="411">
        <f t="shared" si="239"/>
        <v>3262.3548387096776</v>
      </c>
      <c r="R781" s="411">
        <f t="shared" si="240"/>
        <v>979.43826473859849</v>
      </c>
      <c r="S781" s="411">
        <f t="shared" si="241"/>
        <v>1446.2068965517242</v>
      </c>
      <c r="T781" s="411">
        <v>0</v>
      </c>
      <c r="U781" s="411">
        <v>0</v>
      </c>
      <c r="V781" s="411">
        <v>0</v>
      </c>
      <c r="W781" s="411">
        <v>0</v>
      </c>
      <c r="X781" s="411">
        <v>0</v>
      </c>
      <c r="Y781" s="411">
        <v>0</v>
      </c>
      <c r="Z781" s="411">
        <v>0</v>
      </c>
      <c r="AA781" s="411">
        <v>0</v>
      </c>
      <c r="AB781" s="411">
        <v>0</v>
      </c>
      <c r="AC781" s="411">
        <v>0</v>
      </c>
      <c r="AD781" s="411">
        <v>0</v>
      </c>
      <c r="AE781" s="412">
        <v>0</v>
      </c>
      <c r="AF781" s="411">
        <f t="shared" si="242"/>
        <v>0</v>
      </c>
      <c r="AG781" s="411">
        <v>342</v>
      </c>
      <c r="AH781" s="411">
        <v>363</v>
      </c>
      <c r="AI781" s="411">
        <v>414</v>
      </c>
      <c r="AJ781" s="411">
        <v>456</v>
      </c>
      <c r="AK781" s="411">
        <v>534</v>
      </c>
      <c r="AL781" s="411">
        <v>564</v>
      </c>
      <c r="AM781" s="411">
        <v>609</v>
      </c>
      <c r="AN781" s="411">
        <v>597</v>
      </c>
      <c r="AO781" s="411">
        <v>501</v>
      </c>
      <c r="AP781" s="411">
        <v>501</v>
      </c>
      <c r="AQ781" s="411">
        <v>426</v>
      </c>
      <c r="AR781" s="412">
        <v>381</v>
      </c>
      <c r="AS781" s="411">
        <f t="shared" si="243"/>
        <v>5688</v>
      </c>
      <c r="AT781" s="411">
        <f t="shared" si="244"/>
        <v>3262.3548387096776</v>
      </c>
      <c r="AU781" s="411">
        <f t="shared" si="245"/>
        <v>979.43826473859849</v>
      </c>
      <c r="AV781" s="411">
        <f t="shared" si="246"/>
        <v>1446.2068965517242</v>
      </c>
      <c r="AW781" s="411">
        <v>0</v>
      </c>
      <c r="AX781" s="411">
        <v>0</v>
      </c>
      <c r="AY781" s="411">
        <v>0</v>
      </c>
      <c r="AZ781" s="411">
        <v>0</v>
      </c>
      <c r="BA781" s="411">
        <v>0</v>
      </c>
      <c r="BB781" s="411">
        <v>0</v>
      </c>
      <c r="BC781" s="411">
        <v>0</v>
      </c>
      <c r="BD781" s="411">
        <v>0</v>
      </c>
      <c r="BE781" s="411">
        <v>0</v>
      </c>
      <c r="BF781" s="411">
        <v>0</v>
      </c>
      <c r="BG781" s="411">
        <v>0</v>
      </c>
      <c r="BH781" s="412">
        <v>0</v>
      </c>
      <c r="BI781" s="411">
        <f t="shared" si="247"/>
        <v>0</v>
      </c>
      <c r="BJ781" s="411">
        <v>342</v>
      </c>
      <c r="BK781" s="411">
        <v>363</v>
      </c>
      <c r="BL781" s="411">
        <v>414</v>
      </c>
      <c r="BM781" s="411">
        <v>456</v>
      </c>
      <c r="BN781" s="411">
        <v>534</v>
      </c>
      <c r="BO781" s="411">
        <v>564</v>
      </c>
      <c r="BP781" s="411">
        <v>609</v>
      </c>
      <c r="BQ781" s="411">
        <v>597</v>
      </c>
      <c r="BR781" s="411">
        <v>501</v>
      </c>
      <c r="BS781" s="411">
        <v>501</v>
      </c>
      <c r="BT781" s="411">
        <v>426</v>
      </c>
      <c r="BU781" s="412">
        <v>381</v>
      </c>
      <c r="BV781" s="411">
        <f t="shared" si="248"/>
        <v>5688</v>
      </c>
      <c r="BW781" s="411">
        <v>0</v>
      </c>
      <c r="BX781" s="411">
        <v>0</v>
      </c>
      <c r="BY781" s="411">
        <v>0</v>
      </c>
      <c r="BZ781" s="411">
        <v>0</v>
      </c>
      <c r="CA781" s="411">
        <v>0</v>
      </c>
      <c r="CB781" s="411">
        <v>0</v>
      </c>
      <c r="CC781" s="411">
        <v>0</v>
      </c>
      <c r="CD781" s="411">
        <v>0</v>
      </c>
      <c r="CE781" s="411">
        <v>0</v>
      </c>
      <c r="CF781" s="411">
        <v>0</v>
      </c>
      <c r="CG781" s="411">
        <v>0</v>
      </c>
      <c r="CH781" s="412">
        <v>0</v>
      </c>
      <c r="CI781" s="411">
        <f t="shared" si="249"/>
        <v>0</v>
      </c>
      <c r="CJ781" s="411">
        <v>342</v>
      </c>
      <c r="CK781" s="411">
        <v>363</v>
      </c>
      <c r="CL781" s="411">
        <v>414</v>
      </c>
      <c r="CM781" s="411">
        <v>456</v>
      </c>
      <c r="CN781" s="411">
        <v>534</v>
      </c>
      <c r="CO781" s="411">
        <v>564</v>
      </c>
      <c r="CP781" s="411">
        <v>609</v>
      </c>
      <c r="CQ781" s="411">
        <v>597</v>
      </c>
      <c r="CR781" s="411">
        <v>501</v>
      </c>
      <c r="CS781" s="411">
        <v>501</v>
      </c>
      <c r="CT781" s="411">
        <v>426</v>
      </c>
      <c r="CU781" s="412">
        <v>381</v>
      </c>
      <c r="CV781" s="411">
        <f t="shared" si="250"/>
        <v>5688</v>
      </c>
      <c r="CW781" s="411">
        <v>0</v>
      </c>
      <c r="CX781" s="411">
        <v>0</v>
      </c>
      <c r="CY781" s="411">
        <v>0</v>
      </c>
      <c r="CZ781" s="411">
        <v>0</v>
      </c>
      <c r="DA781" s="411">
        <v>0</v>
      </c>
      <c r="DB781" s="411">
        <v>0</v>
      </c>
      <c r="DC781" s="411">
        <v>0</v>
      </c>
      <c r="DD781" s="411">
        <v>0</v>
      </c>
      <c r="DE781" s="411">
        <v>0</v>
      </c>
      <c r="DF781" s="411">
        <v>0</v>
      </c>
      <c r="DG781" s="411">
        <v>0</v>
      </c>
      <c r="DH781" s="412">
        <v>0</v>
      </c>
      <c r="DI781" s="411">
        <f t="shared" si="251"/>
        <v>0</v>
      </c>
      <c r="DJ781" s="411">
        <v>342</v>
      </c>
      <c r="DK781" s="411">
        <v>363</v>
      </c>
      <c r="DL781" s="411">
        <v>414</v>
      </c>
      <c r="DM781" s="411">
        <v>456</v>
      </c>
      <c r="DN781" s="411">
        <v>534</v>
      </c>
      <c r="DO781" s="411">
        <v>564</v>
      </c>
      <c r="DP781" s="411">
        <v>609</v>
      </c>
      <c r="DQ781" s="411">
        <v>597</v>
      </c>
      <c r="DR781" s="411">
        <v>501</v>
      </c>
      <c r="DS781" s="411">
        <v>501</v>
      </c>
      <c r="DT781" s="411">
        <v>426</v>
      </c>
      <c r="DU781" s="412">
        <v>381</v>
      </c>
      <c r="DV781" s="411">
        <f t="shared" si="252"/>
        <v>5688</v>
      </c>
      <c r="DW781" s="412">
        <v>342</v>
      </c>
      <c r="DX781" s="412">
        <v>363</v>
      </c>
      <c r="DY781" s="412">
        <v>414</v>
      </c>
      <c r="DZ781" s="412">
        <v>456</v>
      </c>
      <c r="EA781" s="412">
        <v>534</v>
      </c>
      <c r="EB781" s="412">
        <v>564</v>
      </c>
      <c r="EC781" s="412">
        <v>609</v>
      </c>
      <c r="ED781" s="412">
        <v>597</v>
      </c>
      <c r="EE781" s="412">
        <v>501</v>
      </c>
      <c r="EF781" s="412">
        <v>501</v>
      </c>
      <c r="EG781" s="412">
        <v>426</v>
      </c>
      <c r="EH781" s="412">
        <v>381</v>
      </c>
      <c r="EI781" s="411">
        <f t="shared" si="253"/>
        <v>5688</v>
      </c>
      <c r="EK781" s="411">
        <f t="shared" si="254"/>
        <v>5688</v>
      </c>
      <c r="EL781" s="7">
        <f t="shared" si="255"/>
        <v>0</v>
      </c>
    </row>
    <row r="782" spans="1:142">
      <c r="A782" s="365" t="str">
        <f t="shared" si="237"/>
        <v xml:space="preserve"> 136</v>
      </c>
      <c r="B782" s="370" t="s">
        <v>963</v>
      </c>
      <c r="C782" s="370" t="s">
        <v>920</v>
      </c>
      <c r="D782" s="411">
        <v>342</v>
      </c>
      <c r="E782" s="411">
        <v>363</v>
      </c>
      <c r="F782" s="411">
        <v>414</v>
      </c>
      <c r="G782" s="411">
        <v>456</v>
      </c>
      <c r="H782" s="411">
        <v>534</v>
      </c>
      <c r="I782" s="411">
        <v>564</v>
      </c>
      <c r="J782" s="411">
        <v>609</v>
      </c>
      <c r="K782" s="411">
        <v>597</v>
      </c>
      <c r="L782" s="411">
        <v>501</v>
      </c>
      <c r="M782" s="411">
        <v>501</v>
      </c>
      <c r="N782" s="411">
        <v>426</v>
      </c>
      <c r="O782" s="412">
        <v>381</v>
      </c>
      <c r="P782" s="411">
        <f t="shared" si="238"/>
        <v>5688</v>
      </c>
      <c r="Q782" s="411">
        <f t="shared" si="239"/>
        <v>3262.3548387096776</v>
      </c>
      <c r="R782" s="411">
        <f t="shared" si="240"/>
        <v>979.43826473859849</v>
      </c>
      <c r="S782" s="411">
        <f t="shared" si="241"/>
        <v>1446.2068965517242</v>
      </c>
      <c r="T782" s="411">
        <v>0</v>
      </c>
      <c r="U782" s="411">
        <v>0</v>
      </c>
      <c r="V782" s="411">
        <v>0</v>
      </c>
      <c r="W782" s="411">
        <v>0</v>
      </c>
      <c r="X782" s="411">
        <v>0</v>
      </c>
      <c r="Y782" s="411">
        <v>0</v>
      </c>
      <c r="Z782" s="411">
        <v>0</v>
      </c>
      <c r="AA782" s="411">
        <v>0</v>
      </c>
      <c r="AB782" s="411">
        <v>0</v>
      </c>
      <c r="AC782" s="411">
        <v>0</v>
      </c>
      <c r="AD782" s="411">
        <v>0</v>
      </c>
      <c r="AE782" s="412">
        <v>0</v>
      </c>
      <c r="AF782" s="411">
        <f t="shared" si="242"/>
        <v>0</v>
      </c>
      <c r="AG782" s="411">
        <v>342</v>
      </c>
      <c r="AH782" s="411">
        <v>363</v>
      </c>
      <c r="AI782" s="411">
        <v>414</v>
      </c>
      <c r="AJ782" s="411">
        <v>456</v>
      </c>
      <c r="AK782" s="411">
        <v>534</v>
      </c>
      <c r="AL782" s="411">
        <v>564</v>
      </c>
      <c r="AM782" s="411">
        <v>609</v>
      </c>
      <c r="AN782" s="411">
        <v>597</v>
      </c>
      <c r="AO782" s="411">
        <v>501</v>
      </c>
      <c r="AP782" s="411">
        <v>501</v>
      </c>
      <c r="AQ782" s="411">
        <v>426</v>
      </c>
      <c r="AR782" s="412">
        <v>381</v>
      </c>
      <c r="AS782" s="411">
        <f t="shared" si="243"/>
        <v>5688</v>
      </c>
      <c r="AT782" s="411">
        <f t="shared" si="244"/>
        <v>3262.3548387096776</v>
      </c>
      <c r="AU782" s="411">
        <f t="shared" si="245"/>
        <v>979.43826473859849</v>
      </c>
      <c r="AV782" s="411">
        <f t="shared" si="246"/>
        <v>1446.2068965517242</v>
      </c>
      <c r="AW782" s="411">
        <v>0</v>
      </c>
      <c r="AX782" s="411">
        <v>0</v>
      </c>
      <c r="AY782" s="411">
        <v>0</v>
      </c>
      <c r="AZ782" s="411">
        <v>0</v>
      </c>
      <c r="BA782" s="411">
        <v>0</v>
      </c>
      <c r="BB782" s="411">
        <v>0</v>
      </c>
      <c r="BC782" s="411">
        <v>0</v>
      </c>
      <c r="BD782" s="411">
        <v>0</v>
      </c>
      <c r="BE782" s="411">
        <v>0</v>
      </c>
      <c r="BF782" s="411">
        <v>0</v>
      </c>
      <c r="BG782" s="411">
        <v>0</v>
      </c>
      <c r="BH782" s="412">
        <v>0</v>
      </c>
      <c r="BI782" s="411">
        <f t="shared" si="247"/>
        <v>0</v>
      </c>
      <c r="BJ782" s="411">
        <v>342</v>
      </c>
      <c r="BK782" s="411">
        <v>363</v>
      </c>
      <c r="BL782" s="411">
        <v>414</v>
      </c>
      <c r="BM782" s="411">
        <v>456</v>
      </c>
      <c r="BN782" s="411">
        <v>534</v>
      </c>
      <c r="BO782" s="411">
        <v>564</v>
      </c>
      <c r="BP782" s="411">
        <v>609</v>
      </c>
      <c r="BQ782" s="411">
        <v>597</v>
      </c>
      <c r="BR782" s="411">
        <v>501</v>
      </c>
      <c r="BS782" s="411">
        <v>501</v>
      </c>
      <c r="BT782" s="411">
        <v>426</v>
      </c>
      <c r="BU782" s="412">
        <v>381</v>
      </c>
      <c r="BV782" s="411">
        <f t="shared" si="248"/>
        <v>5688</v>
      </c>
      <c r="BW782" s="411">
        <v>0</v>
      </c>
      <c r="BX782" s="411">
        <v>0</v>
      </c>
      <c r="BY782" s="411">
        <v>0</v>
      </c>
      <c r="BZ782" s="411">
        <v>0</v>
      </c>
      <c r="CA782" s="411">
        <v>0</v>
      </c>
      <c r="CB782" s="411">
        <v>0</v>
      </c>
      <c r="CC782" s="411">
        <v>0</v>
      </c>
      <c r="CD782" s="411">
        <v>0</v>
      </c>
      <c r="CE782" s="411">
        <v>0</v>
      </c>
      <c r="CF782" s="411">
        <v>0</v>
      </c>
      <c r="CG782" s="411">
        <v>0</v>
      </c>
      <c r="CH782" s="412">
        <v>0</v>
      </c>
      <c r="CI782" s="411">
        <f t="shared" si="249"/>
        <v>0</v>
      </c>
      <c r="CJ782" s="411">
        <v>342</v>
      </c>
      <c r="CK782" s="411">
        <v>363</v>
      </c>
      <c r="CL782" s="411">
        <v>414</v>
      </c>
      <c r="CM782" s="411">
        <v>456</v>
      </c>
      <c r="CN782" s="411">
        <v>534</v>
      </c>
      <c r="CO782" s="411">
        <v>564</v>
      </c>
      <c r="CP782" s="411">
        <v>609</v>
      </c>
      <c r="CQ782" s="411">
        <v>597</v>
      </c>
      <c r="CR782" s="411">
        <v>501</v>
      </c>
      <c r="CS782" s="411">
        <v>501</v>
      </c>
      <c r="CT782" s="411">
        <v>426</v>
      </c>
      <c r="CU782" s="412">
        <v>381</v>
      </c>
      <c r="CV782" s="411">
        <f t="shared" si="250"/>
        <v>5688</v>
      </c>
      <c r="CW782" s="411">
        <v>0</v>
      </c>
      <c r="CX782" s="411">
        <v>0</v>
      </c>
      <c r="CY782" s="411">
        <v>0</v>
      </c>
      <c r="CZ782" s="411">
        <v>0</v>
      </c>
      <c r="DA782" s="411">
        <v>0</v>
      </c>
      <c r="DB782" s="411">
        <v>0</v>
      </c>
      <c r="DC782" s="411">
        <v>0</v>
      </c>
      <c r="DD782" s="411">
        <v>0</v>
      </c>
      <c r="DE782" s="411">
        <v>0</v>
      </c>
      <c r="DF782" s="411">
        <v>0</v>
      </c>
      <c r="DG782" s="411">
        <v>0</v>
      </c>
      <c r="DH782" s="412">
        <v>0</v>
      </c>
      <c r="DI782" s="411">
        <f t="shared" si="251"/>
        <v>0</v>
      </c>
      <c r="DJ782" s="411">
        <v>342</v>
      </c>
      <c r="DK782" s="411">
        <v>363</v>
      </c>
      <c r="DL782" s="411">
        <v>414</v>
      </c>
      <c r="DM782" s="411">
        <v>456</v>
      </c>
      <c r="DN782" s="411">
        <v>534</v>
      </c>
      <c r="DO782" s="411">
        <v>564</v>
      </c>
      <c r="DP782" s="411">
        <v>609</v>
      </c>
      <c r="DQ782" s="411">
        <v>597</v>
      </c>
      <c r="DR782" s="411">
        <v>501</v>
      </c>
      <c r="DS782" s="411">
        <v>501</v>
      </c>
      <c r="DT782" s="411">
        <v>426</v>
      </c>
      <c r="DU782" s="412">
        <v>381</v>
      </c>
      <c r="DV782" s="411">
        <f t="shared" si="252"/>
        <v>5688</v>
      </c>
      <c r="DW782" s="412">
        <v>342</v>
      </c>
      <c r="DX782" s="412">
        <v>363</v>
      </c>
      <c r="DY782" s="412">
        <v>414</v>
      </c>
      <c r="DZ782" s="412">
        <v>456</v>
      </c>
      <c r="EA782" s="412">
        <v>534</v>
      </c>
      <c r="EB782" s="412">
        <v>564</v>
      </c>
      <c r="EC782" s="412">
        <v>609</v>
      </c>
      <c r="ED782" s="412">
        <v>597</v>
      </c>
      <c r="EE782" s="412">
        <v>501</v>
      </c>
      <c r="EF782" s="412">
        <v>501</v>
      </c>
      <c r="EG782" s="412">
        <v>426</v>
      </c>
      <c r="EH782" s="412">
        <v>381</v>
      </c>
      <c r="EI782" s="411">
        <f t="shared" si="253"/>
        <v>5688</v>
      </c>
      <c r="EK782" s="411">
        <f t="shared" si="254"/>
        <v>5688</v>
      </c>
      <c r="EL782" s="7">
        <f t="shared" si="255"/>
        <v>0</v>
      </c>
    </row>
    <row r="783" spans="1:142">
      <c r="A783" s="365" t="str">
        <f t="shared" si="237"/>
        <v xml:space="preserve"> 136</v>
      </c>
      <c r="B783" s="370" t="s">
        <v>963</v>
      </c>
      <c r="C783" s="370" t="s">
        <v>944</v>
      </c>
      <c r="D783" s="411">
        <v>3</v>
      </c>
      <c r="E783" s="411">
        <v>3</v>
      </c>
      <c r="F783" s="411">
        <v>3</v>
      </c>
      <c r="G783" s="411">
        <v>3</v>
      </c>
      <c r="H783" s="411">
        <v>3</v>
      </c>
      <c r="I783" s="411">
        <v>3</v>
      </c>
      <c r="J783" s="411">
        <v>3</v>
      </c>
      <c r="K783" s="411">
        <v>3</v>
      </c>
      <c r="L783" s="411">
        <v>3</v>
      </c>
      <c r="M783" s="411">
        <v>3</v>
      </c>
      <c r="N783" s="411">
        <v>3</v>
      </c>
      <c r="O783" s="412">
        <v>3</v>
      </c>
      <c r="P783" s="411">
        <f t="shared" si="238"/>
        <v>36</v>
      </c>
      <c r="Q783" s="411">
        <f t="shared" si="239"/>
        <v>20.903225806451612</v>
      </c>
      <c r="R783" s="411">
        <f t="shared" si="240"/>
        <v>5.2691879866518354</v>
      </c>
      <c r="S783" s="411">
        <f t="shared" si="241"/>
        <v>9.8275862068965516</v>
      </c>
      <c r="T783" s="411">
        <v>0</v>
      </c>
      <c r="U783" s="411">
        <v>0</v>
      </c>
      <c r="V783" s="411">
        <v>0</v>
      </c>
      <c r="W783" s="411">
        <v>0</v>
      </c>
      <c r="X783" s="411">
        <v>0</v>
      </c>
      <c r="Y783" s="411">
        <v>0</v>
      </c>
      <c r="Z783" s="411">
        <v>0</v>
      </c>
      <c r="AA783" s="411">
        <v>0</v>
      </c>
      <c r="AB783" s="411">
        <v>0</v>
      </c>
      <c r="AC783" s="411">
        <v>0</v>
      </c>
      <c r="AD783" s="411">
        <v>0</v>
      </c>
      <c r="AE783" s="412">
        <v>0</v>
      </c>
      <c r="AF783" s="411">
        <f t="shared" si="242"/>
        <v>0</v>
      </c>
      <c r="AG783" s="411">
        <v>3</v>
      </c>
      <c r="AH783" s="411">
        <v>3</v>
      </c>
      <c r="AI783" s="411">
        <v>3</v>
      </c>
      <c r="AJ783" s="411">
        <v>3</v>
      </c>
      <c r="AK783" s="411">
        <v>3</v>
      </c>
      <c r="AL783" s="411">
        <v>3</v>
      </c>
      <c r="AM783" s="411">
        <v>3</v>
      </c>
      <c r="AN783" s="411">
        <v>3</v>
      </c>
      <c r="AO783" s="411">
        <v>3</v>
      </c>
      <c r="AP783" s="411">
        <v>3</v>
      </c>
      <c r="AQ783" s="411">
        <v>3</v>
      </c>
      <c r="AR783" s="412">
        <v>3</v>
      </c>
      <c r="AS783" s="411">
        <f t="shared" si="243"/>
        <v>36</v>
      </c>
      <c r="AT783" s="411">
        <f t="shared" si="244"/>
        <v>20.903225806451612</v>
      </c>
      <c r="AU783" s="411">
        <f t="shared" si="245"/>
        <v>5.2691879866518354</v>
      </c>
      <c r="AV783" s="411">
        <f t="shared" si="246"/>
        <v>9.8275862068965516</v>
      </c>
      <c r="AW783" s="411">
        <v>0</v>
      </c>
      <c r="AX783" s="411">
        <v>0</v>
      </c>
      <c r="AY783" s="411">
        <v>0</v>
      </c>
      <c r="AZ783" s="411">
        <v>0</v>
      </c>
      <c r="BA783" s="411">
        <v>0</v>
      </c>
      <c r="BB783" s="411">
        <v>0</v>
      </c>
      <c r="BC783" s="411">
        <v>0</v>
      </c>
      <c r="BD783" s="411">
        <v>0</v>
      </c>
      <c r="BE783" s="411">
        <v>0</v>
      </c>
      <c r="BF783" s="411">
        <v>0</v>
      </c>
      <c r="BG783" s="411">
        <v>0</v>
      </c>
      <c r="BH783" s="412">
        <v>0</v>
      </c>
      <c r="BI783" s="411">
        <f t="shared" si="247"/>
        <v>0</v>
      </c>
      <c r="BJ783" s="411">
        <v>3</v>
      </c>
      <c r="BK783" s="411">
        <v>3</v>
      </c>
      <c r="BL783" s="411">
        <v>3</v>
      </c>
      <c r="BM783" s="411">
        <v>3</v>
      </c>
      <c r="BN783" s="411">
        <v>3</v>
      </c>
      <c r="BO783" s="411">
        <v>3</v>
      </c>
      <c r="BP783" s="411">
        <v>3</v>
      </c>
      <c r="BQ783" s="411">
        <v>3</v>
      </c>
      <c r="BR783" s="411">
        <v>3</v>
      </c>
      <c r="BS783" s="411">
        <v>3</v>
      </c>
      <c r="BT783" s="411">
        <v>3</v>
      </c>
      <c r="BU783" s="412">
        <v>3</v>
      </c>
      <c r="BV783" s="411">
        <f t="shared" si="248"/>
        <v>36</v>
      </c>
      <c r="BW783" s="411">
        <v>0</v>
      </c>
      <c r="BX783" s="411">
        <v>0</v>
      </c>
      <c r="BY783" s="411">
        <v>0</v>
      </c>
      <c r="BZ783" s="411">
        <v>0</v>
      </c>
      <c r="CA783" s="411">
        <v>0</v>
      </c>
      <c r="CB783" s="411">
        <v>0</v>
      </c>
      <c r="CC783" s="411">
        <v>0</v>
      </c>
      <c r="CD783" s="411">
        <v>0</v>
      </c>
      <c r="CE783" s="411">
        <v>0</v>
      </c>
      <c r="CF783" s="411">
        <v>0</v>
      </c>
      <c r="CG783" s="411">
        <v>0</v>
      </c>
      <c r="CH783" s="412">
        <v>0</v>
      </c>
      <c r="CI783" s="411">
        <f t="shared" si="249"/>
        <v>0</v>
      </c>
      <c r="CJ783" s="411">
        <v>3</v>
      </c>
      <c r="CK783" s="411">
        <v>3</v>
      </c>
      <c r="CL783" s="411">
        <v>3</v>
      </c>
      <c r="CM783" s="411">
        <v>3</v>
      </c>
      <c r="CN783" s="411">
        <v>3</v>
      </c>
      <c r="CO783" s="411">
        <v>3</v>
      </c>
      <c r="CP783" s="411">
        <v>3</v>
      </c>
      <c r="CQ783" s="411">
        <v>3</v>
      </c>
      <c r="CR783" s="411">
        <v>3</v>
      </c>
      <c r="CS783" s="411">
        <v>3</v>
      </c>
      <c r="CT783" s="411">
        <v>3</v>
      </c>
      <c r="CU783" s="412">
        <v>3</v>
      </c>
      <c r="CV783" s="411">
        <f t="shared" si="250"/>
        <v>36</v>
      </c>
      <c r="CW783" s="411">
        <v>0</v>
      </c>
      <c r="CX783" s="411">
        <v>0</v>
      </c>
      <c r="CY783" s="411">
        <v>0</v>
      </c>
      <c r="CZ783" s="411">
        <v>0</v>
      </c>
      <c r="DA783" s="411">
        <v>0</v>
      </c>
      <c r="DB783" s="411">
        <v>0</v>
      </c>
      <c r="DC783" s="411">
        <v>0</v>
      </c>
      <c r="DD783" s="411">
        <v>0</v>
      </c>
      <c r="DE783" s="411">
        <v>0</v>
      </c>
      <c r="DF783" s="411">
        <v>0</v>
      </c>
      <c r="DG783" s="411">
        <v>0</v>
      </c>
      <c r="DH783" s="412">
        <v>0</v>
      </c>
      <c r="DI783" s="411">
        <f t="shared" si="251"/>
        <v>0</v>
      </c>
      <c r="DJ783" s="411">
        <v>3</v>
      </c>
      <c r="DK783" s="411">
        <v>3</v>
      </c>
      <c r="DL783" s="411">
        <v>3</v>
      </c>
      <c r="DM783" s="411">
        <v>3</v>
      </c>
      <c r="DN783" s="411">
        <v>3</v>
      </c>
      <c r="DO783" s="411">
        <v>3</v>
      </c>
      <c r="DP783" s="411">
        <v>3</v>
      </c>
      <c r="DQ783" s="411">
        <v>3</v>
      </c>
      <c r="DR783" s="411">
        <v>3</v>
      </c>
      <c r="DS783" s="411">
        <v>3</v>
      </c>
      <c r="DT783" s="411">
        <v>3</v>
      </c>
      <c r="DU783" s="412">
        <v>3</v>
      </c>
      <c r="DV783" s="411">
        <f t="shared" si="252"/>
        <v>36</v>
      </c>
      <c r="DW783" s="412">
        <v>3</v>
      </c>
      <c r="DX783" s="412">
        <v>3</v>
      </c>
      <c r="DY783" s="412">
        <v>3</v>
      </c>
      <c r="DZ783" s="412">
        <v>3</v>
      </c>
      <c r="EA783" s="412">
        <v>3</v>
      </c>
      <c r="EB783" s="412">
        <v>3</v>
      </c>
      <c r="EC783" s="412">
        <v>3</v>
      </c>
      <c r="ED783" s="412">
        <v>3</v>
      </c>
      <c r="EE783" s="412">
        <v>3</v>
      </c>
      <c r="EF783" s="412">
        <v>3</v>
      </c>
      <c r="EG783" s="412">
        <v>3</v>
      </c>
      <c r="EH783" s="412">
        <v>3</v>
      </c>
      <c r="EI783" s="411">
        <f t="shared" si="253"/>
        <v>36</v>
      </c>
      <c r="EK783" s="411">
        <f t="shared" si="254"/>
        <v>36</v>
      </c>
      <c r="EL783" s="7">
        <f t="shared" si="255"/>
        <v>0</v>
      </c>
    </row>
    <row r="784" spans="1:142">
      <c r="A784" s="365" t="str">
        <f t="shared" si="237"/>
        <v xml:space="preserve"> 136</v>
      </c>
      <c r="B784" s="370" t="s">
        <v>963</v>
      </c>
      <c r="C784" s="370" t="s">
        <v>945</v>
      </c>
      <c r="D784" s="411">
        <v>342</v>
      </c>
      <c r="E784" s="411">
        <v>363</v>
      </c>
      <c r="F784" s="411">
        <v>414</v>
      </c>
      <c r="G784" s="411">
        <v>456</v>
      </c>
      <c r="H784" s="411">
        <v>534</v>
      </c>
      <c r="I784" s="411">
        <v>564</v>
      </c>
      <c r="J784" s="411">
        <v>609</v>
      </c>
      <c r="K784" s="411">
        <v>597</v>
      </c>
      <c r="L784" s="411">
        <v>501</v>
      </c>
      <c r="M784" s="411">
        <v>501</v>
      </c>
      <c r="N784" s="411">
        <v>426</v>
      </c>
      <c r="O784" s="412">
        <v>381</v>
      </c>
      <c r="P784" s="411">
        <f t="shared" si="238"/>
        <v>5688</v>
      </c>
      <c r="Q784" s="411">
        <f t="shared" si="239"/>
        <v>3262.3548387096776</v>
      </c>
      <c r="R784" s="411">
        <f t="shared" si="240"/>
        <v>979.43826473859849</v>
      </c>
      <c r="S784" s="411">
        <f t="shared" si="241"/>
        <v>1446.2068965517242</v>
      </c>
      <c r="T784" s="411">
        <v>0</v>
      </c>
      <c r="U784" s="411">
        <v>0</v>
      </c>
      <c r="V784" s="411">
        <v>0</v>
      </c>
      <c r="W784" s="411">
        <v>0</v>
      </c>
      <c r="X784" s="411">
        <v>0</v>
      </c>
      <c r="Y784" s="411">
        <v>0</v>
      </c>
      <c r="Z784" s="411">
        <v>0</v>
      </c>
      <c r="AA784" s="411">
        <v>0</v>
      </c>
      <c r="AB784" s="411">
        <v>0</v>
      </c>
      <c r="AC784" s="411">
        <v>0</v>
      </c>
      <c r="AD784" s="411">
        <v>0</v>
      </c>
      <c r="AE784" s="412">
        <v>0</v>
      </c>
      <c r="AF784" s="411">
        <f t="shared" si="242"/>
        <v>0</v>
      </c>
      <c r="AG784" s="411">
        <v>342</v>
      </c>
      <c r="AH784" s="411">
        <v>363</v>
      </c>
      <c r="AI784" s="411">
        <v>414</v>
      </c>
      <c r="AJ784" s="411">
        <v>456</v>
      </c>
      <c r="AK784" s="411">
        <v>534</v>
      </c>
      <c r="AL784" s="411">
        <v>564</v>
      </c>
      <c r="AM784" s="411">
        <v>609</v>
      </c>
      <c r="AN784" s="411">
        <v>597</v>
      </c>
      <c r="AO784" s="411">
        <v>501</v>
      </c>
      <c r="AP784" s="411">
        <v>501</v>
      </c>
      <c r="AQ784" s="411">
        <v>426</v>
      </c>
      <c r="AR784" s="412">
        <v>381</v>
      </c>
      <c r="AS784" s="411">
        <f t="shared" si="243"/>
        <v>5688</v>
      </c>
      <c r="AT784" s="411">
        <f t="shared" si="244"/>
        <v>3262.3548387096776</v>
      </c>
      <c r="AU784" s="411">
        <f t="shared" si="245"/>
        <v>979.43826473859849</v>
      </c>
      <c r="AV784" s="411">
        <f t="shared" si="246"/>
        <v>1446.2068965517242</v>
      </c>
      <c r="AW784" s="411">
        <v>0</v>
      </c>
      <c r="AX784" s="411">
        <v>0</v>
      </c>
      <c r="AY784" s="411">
        <v>0</v>
      </c>
      <c r="AZ784" s="411">
        <v>0</v>
      </c>
      <c r="BA784" s="411">
        <v>0</v>
      </c>
      <c r="BB784" s="411">
        <v>0</v>
      </c>
      <c r="BC784" s="411">
        <v>0</v>
      </c>
      <c r="BD784" s="411">
        <v>0</v>
      </c>
      <c r="BE784" s="411">
        <v>0</v>
      </c>
      <c r="BF784" s="411">
        <v>0</v>
      </c>
      <c r="BG784" s="411">
        <v>0</v>
      </c>
      <c r="BH784" s="412">
        <v>0</v>
      </c>
      <c r="BI784" s="411">
        <f t="shared" si="247"/>
        <v>0</v>
      </c>
      <c r="BJ784" s="411">
        <v>342</v>
      </c>
      <c r="BK784" s="411">
        <v>363</v>
      </c>
      <c r="BL784" s="411">
        <v>414</v>
      </c>
      <c r="BM784" s="411">
        <v>456</v>
      </c>
      <c r="BN784" s="411">
        <v>534</v>
      </c>
      <c r="BO784" s="411">
        <v>564</v>
      </c>
      <c r="BP784" s="411">
        <v>609</v>
      </c>
      <c r="BQ784" s="411">
        <v>597</v>
      </c>
      <c r="BR784" s="411">
        <v>501</v>
      </c>
      <c r="BS784" s="411">
        <v>501</v>
      </c>
      <c r="BT784" s="411">
        <v>426</v>
      </c>
      <c r="BU784" s="412">
        <v>381</v>
      </c>
      <c r="BV784" s="411">
        <f t="shared" si="248"/>
        <v>5688</v>
      </c>
      <c r="BW784" s="411">
        <v>0</v>
      </c>
      <c r="BX784" s="411">
        <v>0</v>
      </c>
      <c r="BY784" s="411">
        <v>0</v>
      </c>
      <c r="BZ784" s="411">
        <v>0</v>
      </c>
      <c r="CA784" s="411">
        <v>0</v>
      </c>
      <c r="CB784" s="411">
        <v>0</v>
      </c>
      <c r="CC784" s="411">
        <v>0</v>
      </c>
      <c r="CD784" s="411">
        <v>0</v>
      </c>
      <c r="CE784" s="411">
        <v>0</v>
      </c>
      <c r="CF784" s="411">
        <v>0</v>
      </c>
      <c r="CG784" s="411">
        <v>0</v>
      </c>
      <c r="CH784" s="412">
        <v>0</v>
      </c>
      <c r="CI784" s="411">
        <f t="shared" si="249"/>
        <v>0</v>
      </c>
      <c r="CJ784" s="411">
        <v>342</v>
      </c>
      <c r="CK784" s="411">
        <v>363</v>
      </c>
      <c r="CL784" s="411">
        <v>414</v>
      </c>
      <c r="CM784" s="411">
        <v>456</v>
      </c>
      <c r="CN784" s="411">
        <v>534</v>
      </c>
      <c r="CO784" s="411">
        <v>564</v>
      </c>
      <c r="CP784" s="411">
        <v>609</v>
      </c>
      <c r="CQ784" s="411">
        <v>597</v>
      </c>
      <c r="CR784" s="411">
        <v>501</v>
      </c>
      <c r="CS784" s="411">
        <v>501</v>
      </c>
      <c r="CT784" s="411">
        <v>426</v>
      </c>
      <c r="CU784" s="412">
        <v>381</v>
      </c>
      <c r="CV784" s="411">
        <f t="shared" si="250"/>
        <v>5688</v>
      </c>
      <c r="CW784" s="411">
        <v>0</v>
      </c>
      <c r="CX784" s="411">
        <v>0</v>
      </c>
      <c r="CY784" s="411">
        <v>0</v>
      </c>
      <c r="CZ784" s="411">
        <v>0</v>
      </c>
      <c r="DA784" s="411">
        <v>0</v>
      </c>
      <c r="DB784" s="411">
        <v>0</v>
      </c>
      <c r="DC784" s="411">
        <v>0</v>
      </c>
      <c r="DD784" s="411">
        <v>0</v>
      </c>
      <c r="DE784" s="411">
        <v>0</v>
      </c>
      <c r="DF784" s="411">
        <v>0</v>
      </c>
      <c r="DG784" s="411">
        <v>0</v>
      </c>
      <c r="DH784" s="412">
        <v>0</v>
      </c>
      <c r="DI784" s="411">
        <f t="shared" si="251"/>
        <v>0</v>
      </c>
      <c r="DJ784" s="411">
        <v>342</v>
      </c>
      <c r="DK784" s="411">
        <v>363</v>
      </c>
      <c r="DL784" s="411">
        <v>414</v>
      </c>
      <c r="DM784" s="411">
        <v>456</v>
      </c>
      <c r="DN784" s="411">
        <v>534</v>
      </c>
      <c r="DO784" s="411">
        <v>564</v>
      </c>
      <c r="DP784" s="411">
        <v>609</v>
      </c>
      <c r="DQ784" s="411">
        <v>597</v>
      </c>
      <c r="DR784" s="411">
        <v>501</v>
      </c>
      <c r="DS784" s="411">
        <v>501</v>
      </c>
      <c r="DT784" s="411">
        <v>426</v>
      </c>
      <c r="DU784" s="412">
        <v>381</v>
      </c>
      <c r="DV784" s="411">
        <f t="shared" si="252"/>
        <v>5688</v>
      </c>
      <c r="DW784" s="412">
        <v>342</v>
      </c>
      <c r="DX784" s="412">
        <v>363</v>
      </c>
      <c r="DY784" s="412">
        <v>414</v>
      </c>
      <c r="DZ784" s="412">
        <v>456</v>
      </c>
      <c r="EA784" s="412">
        <v>534</v>
      </c>
      <c r="EB784" s="412">
        <v>564</v>
      </c>
      <c r="EC784" s="412">
        <v>609</v>
      </c>
      <c r="ED784" s="412">
        <v>597</v>
      </c>
      <c r="EE784" s="412">
        <v>501</v>
      </c>
      <c r="EF784" s="412">
        <v>501</v>
      </c>
      <c r="EG784" s="412">
        <v>426</v>
      </c>
      <c r="EH784" s="412">
        <v>381</v>
      </c>
      <c r="EI784" s="411">
        <f t="shared" si="253"/>
        <v>5688</v>
      </c>
      <c r="EK784" s="411">
        <f t="shared" si="254"/>
        <v>5688</v>
      </c>
      <c r="EL784" s="7">
        <f t="shared" si="255"/>
        <v>0</v>
      </c>
    </row>
    <row r="785" spans="1:142">
      <c r="A785" s="365" t="str">
        <f t="shared" si="237"/>
        <v xml:space="preserve"> 136</v>
      </c>
      <c r="B785" s="370" t="s">
        <v>963</v>
      </c>
      <c r="C785" s="370" t="s">
        <v>1188</v>
      </c>
      <c r="D785" s="411">
        <v>1</v>
      </c>
      <c r="E785" s="411">
        <v>0</v>
      </c>
      <c r="F785" s="411">
        <v>0</v>
      </c>
      <c r="G785" s="411">
        <v>0</v>
      </c>
      <c r="H785" s="411">
        <v>0</v>
      </c>
      <c r="I785" s="411">
        <v>0</v>
      </c>
      <c r="J785" s="411">
        <v>0</v>
      </c>
      <c r="K785" s="411">
        <v>0</v>
      </c>
      <c r="L785" s="411">
        <v>0</v>
      </c>
      <c r="M785" s="411">
        <v>0</v>
      </c>
      <c r="N785" s="411">
        <v>0</v>
      </c>
      <c r="O785" s="412">
        <v>0</v>
      </c>
      <c r="P785" s="411">
        <f t="shared" si="238"/>
        <v>1</v>
      </c>
      <c r="Q785" s="411">
        <f t="shared" si="239"/>
        <v>1</v>
      </c>
      <c r="R785" s="411">
        <f t="shared" si="240"/>
        <v>0</v>
      </c>
      <c r="S785" s="411">
        <f t="shared" si="241"/>
        <v>0</v>
      </c>
      <c r="T785" s="411">
        <v>0</v>
      </c>
      <c r="U785" s="411">
        <v>0</v>
      </c>
      <c r="V785" s="411">
        <v>0</v>
      </c>
      <c r="W785" s="411">
        <v>0</v>
      </c>
      <c r="X785" s="411">
        <v>0</v>
      </c>
      <c r="Y785" s="411">
        <v>0</v>
      </c>
      <c r="Z785" s="411">
        <v>0</v>
      </c>
      <c r="AA785" s="411">
        <v>0</v>
      </c>
      <c r="AB785" s="411">
        <v>0</v>
      </c>
      <c r="AC785" s="411">
        <v>0</v>
      </c>
      <c r="AD785" s="411">
        <v>0</v>
      </c>
      <c r="AE785" s="412">
        <v>0</v>
      </c>
      <c r="AF785" s="411">
        <f t="shared" si="242"/>
        <v>0</v>
      </c>
      <c r="AG785" s="411">
        <v>0</v>
      </c>
      <c r="AH785" s="411">
        <v>0</v>
      </c>
      <c r="AI785" s="411">
        <v>0</v>
      </c>
      <c r="AJ785" s="411">
        <v>0</v>
      </c>
      <c r="AK785" s="411">
        <v>0</v>
      </c>
      <c r="AL785" s="411">
        <v>0</v>
      </c>
      <c r="AM785" s="411">
        <v>0</v>
      </c>
      <c r="AN785" s="411">
        <v>0</v>
      </c>
      <c r="AO785" s="411">
        <v>0</v>
      </c>
      <c r="AP785" s="411">
        <v>0</v>
      </c>
      <c r="AQ785" s="411">
        <v>0</v>
      </c>
      <c r="AR785" s="412">
        <v>0</v>
      </c>
      <c r="AS785" s="411">
        <f t="shared" si="243"/>
        <v>0</v>
      </c>
      <c r="AT785" s="411">
        <f t="shared" si="244"/>
        <v>0</v>
      </c>
      <c r="AU785" s="411">
        <f t="shared" si="245"/>
        <v>0</v>
      </c>
      <c r="AV785" s="411">
        <f t="shared" si="246"/>
        <v>0</v>
      </c>
      <c r="AW785" s="411">
        <v>0</v>
      </c>
      <c r="AX785" s="411">
        <v>0</v>
      </c>
      <c r="AY785" s="411">
        <v>0</v>
      </c>
      <c r="AZ785" s="411">
        <v>0</v>
      </c>
      <c r="BA785" s="411">
        <v>0</v>
      </c>
      <c r="BB785" s="411">
        <v>0</v>
      </c>
      <c r="BC785" s="411">
        <v>0</v>
      </c>
      <c r="BD785" s="411">
        <v>0</v>
      </c>
      <c r="BE785" s="411">
        <v>0</v>
      </c>
      <c r="BF785" s="411">
        <v>0</v>
      </c>
      <c r="BG785" s="411">
        <v>0</v>
      </c>
      <c r="BH785" s="412">
        <v>0</v>
      </c>
      <c r="BI785" s="411">
        <f t="shared" si="247"/>
        <v>0</v>
      </c>
      <c r="BJ785" s="411">
        <v>0</v>
      </c>
      <c r="BK785" s="411">
        <v>0</v>
      </c>
      <c r="BL785" s="411">
        <v>0</v>
      </c>
      <c r="BM785" s="411">
        <v>0</v>
      </c>
      <c r="BN785" s="411">
        <v>0</v>
      </c>
      <c r="BO785" s="411">
        <v>0</v>
      </c>
      <c r="BP785" s="411">
        <v>0</v>
      </c>
      <c r="BQ785" s="411">
        <v>0</v>
      </c>
      <c r="BR785" s="411">
        <v>0</v>
      </c>
      <c r="BS785" s="411">
        <v>0</v>
      </c>
      <c r="BT785" s="411">
        <v>0</v>
      </c>
      <c r="BU785" s="412">
        <v>0</v>
      </c>
      <c r="BV785" s="411">
        <f t="shared" si="248"/>
        <v>0</v>
      </c>
      <c r="BW785" s="411">
        <v>0</v>
      </c>
      <c r="BX785" s="411">
        <v>0</v>
      </c>
      <c r="BY785" s="411">
        <v>0</v>
      </c>
      <c r="BZ785" s="411">
        <v>0</v>
      </c>
      <c r="CA785" s="411">
        <v>0</v>
      </c>
      <c r="CB785" s="411">
        <v>0</v>
      </c>
      <c r="CC785" s="411">
        <v>0</v>
      </c>
      <c r="CD785" s="411">
        <v>0</v>
      </c>
      <c r="CE785" s="411">
        <v>0</v>
      </c>
      <c r="CF785" s="411">
        <v>0</v>
      </c>
      <c r="CG785" s="411">
        <v>0</v>
      </c>
      <c r="CH785" s="412">
        <v>0</v>
      </c>
      <c r="CI785" s="411">
        <f t="shared" si="249"/>
        <v>0</v>
      </c>
      <c r="CJ785" s="411">
        <v>0</v>
      </c>
      <c r="CK785" s="411">
        <v>0</v>
      </c>
      <c r="CL785" s="411">
        <v>0</v>
      </c>
      <c r="CM785" s="411">
        <v>0</v>
      </c>
      <c r="CN785" s="411">
        <v>0</v>
      </c>
      <c r="CO785" s="411">
        <v>0</v>
      </c>
      <c r="CP785" s="411">
        <v>0</v>
      </c>
      <c r="CQ785" s="411">
        <v>0</v>
      </c>
      <c r="CR785" s="411">
        <v>0</v>
      </c>
      <c r="CS785" s="411">
        <v>0</v>
      </c>
      <c r="CT785" s="411">
        <v>0</v>
      </c>
      <c r="CU785" s="412">
        <v>0</v>
      </c>
      <c r="CV785" s="411">
        <f t="shared" si="250"/>
        <v>0</v>
      </c>
      <c r="CW785" s="411">
        <v>0</v>
      </c>
      <c r="CX785" s="411">
        <v>0</v>
      </c>
      <c r="CY785" s="411">
        <v>0</v>
      </c>
      <c r="CZ785" s="411">
        <v>0</v>
      </c>
      <c r="DA785" s="411">
        <v>0</v>
      </c>
      <c r="DB785" s="411">
        <v>0</v>
      </c>
      <c r="DC785" s="411">
        <v>0</v>
      </c>
      <c r="DD785" s="411">
        <v>0</v>
      </c>
      <c r="DE785" s="411">
        <v>0</v>
      </c>
      <c r="DF785" s="411">
        <v>0</v>
      </c>
      <c r="DG785" s="411">
        <v>0</v>
      </c>
      <c r="DH785" s="412">
        <v>0</v>
      </c>
      <c r="DI785" s="411">
        <f t="shared" si="251"/>
        <v>0</v>
      </c>
      <c r="DJ785" s="411">
        <v>0</v>
      </c>
      <c r="DK785" s="411">
        <v>0</v>
      </c>
      <c r="DL785" s="411">
        <v>0</v>
      </c>
      <c r="DM785" s="411">
        <v>0</v>
      </c>
      <c r="DN785" s="411">
        <v>0</v>
      </c>
      <c r="DO785" s="411">
        <v>0</v>
      </c>
      <c r="DP785" s="411">
        <v>0</v>
      </c>
      <c r="DQ785" s="411">
        <v>0</v>
      </c>
      <c r="DR785" s="411">
        <v>0</v>
      </c>
      <c r="DS785" s="411">
        <v>0</v>
      </c>
      <c r="DT785" s="411">
        <v>0</v>
      </c>
      <c r="DU785" s="412">
        <v>0</v>
      </c>
      <c r="DV785" s="411">
        <f t="shared" si="252"/>
        <v>0</v>
      </c>
      <c r="DW785" s="412">
        <v>0</v>
      </c>
      <c r="DX785" s="412">
        <v>0</v>
      </c>
      <c r="DY785" s="412">
        <v>0</v>
      </c>
      <c r="DZ785" s="412">
        <v>0</v>
      </c>
      <c r="EA785" s="412">
        <v>0</v>
      </c>
      <c r="EB785" s="412">
        <v>0</v>
      </c>
      <c r="EC785" s="412">
        <v>0</v>
      </c>
      <c r="ED785" s="412">
        <v>0</v>
      </c>
      <c r="EE785" s="412">
        <v>0</v>
      </c>
      <c r="EF785" s="412">
        <v>0</v>
      </c>
      <c r="EG785" s="412">
        <v>0</v>
      </c>
      <c r="EH785" s="412">
        <v>0</v>
      </c>
      <c r="EI785" s="411">
        <f t="shared" si="253"/>
        <v>0</v>
      </c>
      <c r="EK785" s="411">
        <f t="shared" si="254"/>
        <v>1</v>
      </c>
      <c r="EL785" s="7">
        <f t="shared" si="255"/>
        <v>-1</v>
      </c>
    </row>
    <row r="786" spans="1:142">
      <c r="A786" s="365" t="str">
        <f t="shared" si="237"/>
        <v xml:space="preserve"> 136</v>
      </c>
      <c r="B786" s="370" t="s">
        <v>963</v>
      </c>
      <c r="C786" s="370" t="s">
        <v>1216</v>
      </c>
      <c r="D786" s="411">
        <v>3</v>
      </c>
      <c r="E786" s="411">
        <v>3</v>
      </c>
      <c r="F786" s="411">
        <v>3</v>
      </c>
      <c r="G786" s="411">
        <v>3</v>
      </c>
      <c r="H786" s="411">
        <v>3</v>
      </c>
      <c r="I786" s="411">
        <v>3</v>
      </c>
      <c r="J786" s="411">
        <v>3</v>
      </c>
      <c r="K786" s="411">
        <v>3</v>
      </c>
      <c r="L786" s="411">
        <v>3</v>
      </c>
      <c r="M786" s="411">
        <v>3</v>
      </c>
      <c r="N786" s="411">
        <v>3</v>
      </c>
      <c r="O786" s="412">
        <v>3</v>
      </c>
      <c r="P786" s="411">
        <f t="shared" si="238"/>
        <v>36</v>
      </c>
      <c r="Q786" s="411">
        <f t="shared" si="239"/>
        <v>20.903225806451612</v>
      </c>
      <c r="R786" s="411">
        <f t="shared" si="240"/>
        <v>5.2691879866518354</v>
      </c>
      <c r="S786" s="411">
        <f t="shared" si="241"/>
        <v>9.8275862068965516</v>
      </c>
      <c r="T786" s="411">
        <v>0</v>
      </c>
      <c r="U786" s="411">
        <v>0</v>
      </c>
      <c r="V786" s="411">
        <v>0</v>
      </c>
      <c r="W786" s="411">
        <v>0</v>
      </c>
      <c r="X786" s="411">
        <v>0</v>
      </c>
      <c r="Y786" s="411">
        <v>0</v>
      </c>
      <c r="Z786" s="411">
        <v>0</v>
      </c>
      <c r="AA786" s="411">
        <v>0</v>
      </c>
      <c r="AB786" s="411">
        <v>0</v>
      </c>
      <c r="AC786" s="411">
        <v>0</v>
      </c>
      <c r="AD786" s="411">
        <v>0</v>
      </c>
      <c r="AE786" s="412">
        <v>0</v>
      </c>
      <c r="AF786" s="411">
        <f t="shared" si="242"/>
        <v>0</v>
      </c>
      <c r="AG786" s="411">
        <v>0</v>
      </c>
      <c r="AH786" s="411">
        <v>0</v>
      </c>
      <c r="AI786" s="411">
        <v>0</v>
      </c>
      <c r="AJ786" s="411">
        <v>0</v>
      </c>
      <c r="AK786" s="411">
        <v>0</v>
      </c>
      <c r="AL786" s="411">
        <v>0</v>
      </c>
      <c r="AM786" s="411">
        <v>0</v>
      </c>
      <c r="AN786" s="411">
        <v>0</v>
      </c>
      <c r="AO786" s="411">
        <v>0</v>
      </c>
      <c r="AP786" s="411">
        <v>0</v>
      </c>
      <c r="AQ786" s="411">
        <v>0</v>
      </c>
      <c r="AR786" s="412">
        <v>0</v>
      </c>
      <c r="AS786" s="411">
        <f t="shared" si="243"/>
        <v>0</v>
      </c>
      <c r="AT786" s="411">
        <f t="shared" si="244"/>
        <v>0</v>
      </c>
      <c r="AU786" s="411">
        <f t="shared" si="245"/>
        <v>0</v>
      </c>
      <c r="AV786" s="411">
        <f t="shared" si="246"/>
        <v>0</v>
      </c>
      <c r="AW786" s="411">
        <v>0</v>
      </c>
      <c r="AX786" s="411">
        <v>0</v>
      </c>
      <c r="AY786" s="411">
        <v>0</v>
      </c>
      <c r="AZ786" s="411">
        <v>0</v>
      </c>
      <c r="BA786" s="411">
        <v>0</v>
      </c>
      <c r="BB786" s="411">
        <v>0</v>
      </c>
      <c r="BC786" s="411">
        <v>0</v>
      </c>
      <c r="BD786" s="411">
        <v>0</v>
      </c>
      <c r="BE786" s="411">
        <v>0</v>
      </c>
      <c r="BF786" s="411">
        <v>0</v>
      </c>
      <c r="BG786" s="411">
        <v>0</v>
      </c>
      <c r="BH786" s="412">
        <v>0</v>
      </c>
      <c r="BI786" s="411">
        <f t="shared" si="247"/>
        <v>0</v>
      </c>
      <c r="BJ786" s="411">
        <v>0</v>
      </c>
      <c r="BK786" s="411">
        <v>0</v>
      </c>
      <c r="BL786" s="411">
        <v>0</v>
      </c>
      <c r="BM786" s="411">
        <v>0</v>
      </c>
      <c r="BN786" s="411">
        <v>0</v>
      </c>
      <c r="BO786" s="411">
        <v>0</v>
      </c>
      <c r="BP786" s="411">
        <v>0</v>
      </c>
      <c r="BQ786" s="411">
        <v>0</v>
      </c>
      <c r="BR786" s="411">
        <v>0</v>
      </c>
      <c r="BS786" s="411">
        <v>0</v>
      </c>
      <c r="BT786" s="411">
        <v>0</v>
      </c>
      <c r="BU786" s="412">
        <v>0</v>
      </c>
      <c r="BV786" s="411">
        <f t="shared" si="248"/>
        <v>0</v>
      </c>
      <c r="BW786" s="411">
        <v>0</v>
      </c>
      <c r="BX786" s="411">
        <v>0</v>
      </c>
      <c r="BY786" s="411">
        <v>0</v>
      </c>
      <c r="BZ786" s="411">
        <v>0</v>
      </c>
      <c r="CA786" s="411">
        <v>0</v>
      </c>
      <c r="CB786" s="411">
        <v>0</v>
      </c>
      <c r="CC786" s="411">
        <v>0</v>
      </c>
      <c r="CD786" s="411">
        <v>0</v>
      </c>
      <c r="CE786" s="411">
        <v>0</v>
      </c>
      <c r="CF786" s="411">
        <v>0</v>
      </c>
      <c r="CG786" s="411">
        <v>0</v>
      </c>
      <c r="CH786" s="412">
        <v>0</v>
      </c>
      <c r="CI786" s="411">
        <f t="shared" si="249"/>
        <v>0</v>
      </c>
      <c r="CJ786" s="411">
        <v>0</v>
      </c>
      <c r="CK786" s="411">
        <v>0</v>
      </c>
      <c r="CL786" s="411">
        <v>0</v>
      </c>
      <c r="CM786" s="411">
        <v>0</v>
      </c>
      <c r="CN786" s="411">
        <v>0</v>
      </c>
      <c r="CO786" s="411">
        <v>0</v>
      </c>
      <c r="CP786" s="411">
        <v>0</v>
      </c>
      <c r="CQ786" s="411">
        <v>0</v>
      </c>
      <c r="CR786" s="411">
        <v>0</v>
      </c>
      <c r="CS786" s="411">
        <v>0</v>
      </c>
      <c r="CT786" s="411">
        <v>0</v>
      </c>
      <c r="CU786" s="412">
        <v>0</v>
      </c>
      <c r="CV786" s="411">
        <f t="shared" si="250"/>
        <v>0</v>
      </c>
      <c r="CW786" s="411">
        <v>0</v>
      </c>
      <c r="CX786" s="411">
        <v>0</v>
      </c>
      <c r="CY786" s="411">
        <v>0</v>
      </c>
      <c r="CZ786" s="411">
        <v>0</v>
      </c>
      <c r="DA786" s="411">
        <v>0</v>
      </c>
      <c r="DB786" s="411">
        <v>0</v>
      </c>
      <c r="DC786" s="411">
        <v>0</v>
      </c>
      <c r="DD786" s="411">
        <v>0</v>
      </c>
      <c r="DE786" s="411">
        <v>0</v>
      </c>
      <c r="DF786" s="411">
        <v>0</v>
      </c>
      <c r="DG786" s="411">
        <v>0</v>
      </c>
      <c r="DH786" s="412">
        <v>0</v>
      </c>
      <c r="DI786" s="411">
        <f t="shared" si="251"/>
        <v>0</v>
      </c>
      <c r="DJ786" s="411">
        <v>0</v>
      </c>
      <c r="DK786" s="411">
        <v>0</v>
      </c>
      <c r="DL786" s="411">
        <v>0</v>
      </c>
      <c r="DM786" s="411">
        <v>0</v>
      </c>
      <c r="DN786" s="411">
        <v>0</v>
      </c>
      <c r="DO786" s="411">
        <v>0</v>
      </c>
      <c r="DP786" s="411">
        <v>0</v>
      </c>
      <c r="DQ786" s="411">
        <v>0</v>
      </c>
      <c r="DR786" s="411">
        <v>0</v>
      </c>
      <c r="DS786" s="411">
        <v>0</v>
      </c>
      <c r="DT786" s="411">
        <v>0</v>
      </c>
      <c r="DU786" s="412">
        <v>0</v>
      </c>
      <c r="DV786" s="411">
        <f t="shared" si="252"/>
        <v>0</v>
      </c>
      <c r="DW786" s="412">
        <v>0</v>
      </c>
      <c r="DX786" s="412">
        <v>0</v>
      </c>
      <c r="DY786" s="412">
        <v>0</v>
      </c>
      <c r="DZ786" s="412">
        <v>0</v>
      </c>
      <c r="EA786" s="412">
        <v>0</v>
      </c>
      <c r="EB786" s="412">
        <v>0</v>
      </c>
      <c r="EC786" s="412">
        <v>0</v>
      </c>
      <c r="ED786" s="412">
        <v>0</v>
      </c>
      <c r="EE786" s="412">
        <v>0</v>
      </c>
      <c r="EF786" s="412">
        <v>0</v>
      </c>
      <c r="EG786" s="412">
        <v>0</v>
      </c>
      <c r="EH786" s="412">
        <v>0</v>
      </c>
      <c r="EI786" s="411">
        <f t="shared" si="253"/>
        <v>0</v>
      </c>
      <c r="EK786" s="411">
        <f t="shared" si="254"/>
        <v>36</v>
      </c>
      <c r="EL786" s="7">
        <f t="shared" si="255"/>
        <v>-36</v>
      </c>
    </row>
    <row r="787" spans="1:142">
      <c r="A787" s="365" t="str">
        <f t="shared" si="237"/>
        <v xml:space="preserve"> 136</v>
      </c>
      <c r="B787" s="370" t="s">
        <v>963</v>
      </c>
      <c r="C787" s="370" t="s">
        <v>1187</v>
      </c>
      <c r="D787" s="411">
        <v>3</v>
      </c>
      <c r="E787" s="411">
        <v>3</v>
      </c>
      <c r="F787" s="411">
        <v>3</v>
      </c>
      <c r="G787" s="411">
        <v>3</v>
      </c>
      <c r="H787" s="411">
        <v>3</v>
      </c>
      <c r="I787" s="411">
        <v>3</v>
      </c>
      <c r="J787" s="411">
        <v>3</v>
      </c>
      <c r="K787" s="411">
        <v>3</v>
      </c>
      <c r="L787" s="411">
        <v>3</v>
      </c>
      <c r="M787" s="411">
        <v>3</v>
      </c>
      <c r="N787" s="411">
        <v>3</v>
      </c>
      <c r="O787" s="412">
        <v>3</v>
      </c>
      <c r="P787" s="411">
        <f t="shared" si="238"/>
        <v>36</v>
      </c>
      <c r="Q787" s="411">
        <f t="shared" si="239"/>
        <v>20.903225806451612</v>
      </c>
      <c r="R787" s="411">
        <f t="shared" si="240"/>
        <v>5.2691879866518354</v>
      </c>
      <c r="S787" s="411">
        <f t="shared" si="241"/>
        <v>9.8275862068965516</v>
      </c>
      <c r="T787" s="411">
        <v>0</v>
      </c>
      <c r="U787" s="411">
        <v>0</v>
      </c>
      <c r="V787" s="411">
        <v>0</v>
      </c>
      <c r="W787" s="411">
        <v>0</v>
      </c>
      <c r="X787" s="411">
        <v>0</v>
      </c>
      <c r="Y787" s="411">
        <v>0</v>
      </c>
      <c r="Z787" s="411">
        <v>0</v>
      </c>
      <c r="AA787" s="411">
        <v>0</v>
      </c>
      <c r="AB787" s="411">
        <v>0</v>
      </c>
      <c r="AC787" s="411">
        <v>0</v>
      </c>
      <c r="AD787" s="411">
        <v>0</v>
      </c>
      <c r="AE787" s="412">
        <v>0</v>
      </c>
      <c r="AF787" s="411">
        <f t="shared" si="242"/>
        <v>0</v>
      </c>
      <c r="AG787" s="411">
        <v>0</v>
      </c>
      <c r="AH787" s="411">
        <v>0</v>
      </c>
      <c r="AI787" s="411">
        <v>0</v>
      </c>
      <c r="AJ787" s="411">
        <v>0</v>
      </c>
      <c r="AK787" s="411">
        <v>0</v>
      </c>
      <c r="AL787" s="411">
        <v>0</v>
      </c>
      <c r="AM787" s="411">
        <v>0</v>
      </c>
      <c r="AN787" s="411">
        <v>0</v>
      </c>
      <c r="AO787" s="411">
        <v>0</v>
      </c>
      <c r="AP787" s="411">
        <v>0</v>
      </c>
      <c r="AQ787" s="411">
        <v>0</v>
      </c>
      <c r="AR787" s="412">
        <v>0</v>
      </c>
      <c r="AS787" s="411">
        <f t="shared" si="243"/>
        <v>0</v>
      </c>
      <c r="AT787" s="411">
        <f t="shared" si="244"/>
        <v>0</v>
      </c>
      <c r="AU787" s="411">
        <f t="shared" si="245"/>
        <v>0</v>
      </c>
      <c r="AV787" s="411">
        <f t="shared" si="246"/>
        <v>0</v>
      </c>
      <c r="AW787" s="411">
        <v>0</v>
      </c>
      <c r="AX787" s="411">
        <v>0</v>
      </c>
      <c r="AY787" s="411">
        <v>0</v>
      </c>
      <c r="AZ787" s="411">
        <v>0</v>
      </c>
      <c r="BA787" s="411">
        <v>0</v>
      </c>
      <c r="BB787" s="411">
        <v>0</v>
      </c>
      <c r="BC787" s="411">
        <v>0</v>
      </c>
      <c r="BD787" s="411">
        <v>0</v>
      </c>
      <c r="BE787" s="411">
        <v>0</v>
      </c>
      <c r="BF787" s="411">
        <v>0</v>
      </c>
      <c r="BG787" s="411">
        <v>0</v>
      </c>
      <c r="BH787" s="412">
        <v>0</v>
      </c>
      <c r="BI787" s="411">
        <f t="shared" si="247"/>
        <v>0</v>
      </c>
      <c r="BJ787" s="411">
        <v>0</v>
      </c>
      <c r="BK787" s="411">
        <v>0</v>
      </c>
      <c r="BL787" s="411">
        <v>0</v>
      </c>
      <c r="BM787" s="411">
        <v>0</v>
      </c>
      <c r="BN787" s="411">
        <v>0</v>
      </c>
      <c r="BO787" s="411">
        <v>0</v>
      </c>
      <c r="BP787" s="411">
        <v>0</v>
      </c>
      <c r="BQ787" s="411">
        <v>0</v>
      </c>
      <c r="BR787" s="411">
        <v>0</v>
      </c>
      <c r="BS787" s="411">
        <v>0</v>
      </c>
      <c r="BT787" s="411">
        <v>0</v>
      </c>
      <c r="BU787" s="412">
        <v>0</v>
      </c>
      <c r="BV787" s="411">
        <f t="shared" si="248"/>
        <v>0</v>
      </c>
      <c r="BW787" s="411">
        <v>0</v>
      </c>
      <c r="BX787" s="411">
        <v>0</v>
      </c>
      <c r="BY787" s="411">
        <v>0</v>
      </c>
      <c r="BZ787" s="411">
        <v>0</v>
      </c>
      <c r="CA787" s="411">
        <v>0</v>
      </c>
      <c r="CB787" s="411">
        <v>0</v>
      </c>
      <c r="CC787" s="411">
        <v>0</v>
      </c>
      <c r="CD787" s="411">
        <v>0</v>
      </c>
      <c r="CE787" s="411">
        <v>0</v>
      </c>
      <c r="CF787" s="411">
        <v>0</v>
      </c>
      <c r="CG787" s="411">
        <v>0</v>
      </c>
      <c r="CH787" s="412">
        <v>0</v>
      </c>
      <c r="CI787" s="411">
        <f t="shared" si="249"/>
        <v>0</v>
      </c>
      <c r="CJ787" s="411">
        <v>0</v>
      </c>
      <c r="CK787" s="411">
        <v>0</v>
      </c>
      <c r="CL787" s="411">
        <v>0</v>
      </c>
      <c r="CM787" s="411">
        <v>0</v>
      </c>
      <c r="CN787" s="411">
        <v>0</v>
      </c>
      <c r="CO787" s="411">
        <v>0</v>
      </c>
      <c r="CP787" s="411">
        <v>0</v>
      </c>
      <c r="CQ787" s="411">
        <v>0</v>
      </c>
      <c r="CR787" s="411">
        <v>0</v>
      </c>
      <c r="CS787" s="411">
        <v>0</v>
      </c>
      <c r="CT787" s="411">
        <v>0</v>
      </c>
      <c r="CU787" s="412">
        <v>0</v>
      </c>
      <c r="CV787" s="411">
        <f t="shared" si="250"/>
        <v>0</v>
      </c>
      <c r="CW787" s="411">
        <v>0</v>
      </c>
      <c r="CX787" s="411">
        <v>0</v>
      </c>
      <c r="CY787" s="411">
        <v>0</v>
      </c>
      <c r="CZ787" s="411">
        <v>0</v>
      </c>
      <c r="DA787" s="411">
        <v>0</v>
      </c>
      <c r="DB787" s="411">
        <v>0</v>
      </c>
      <c r="DC787" s="411">
        <v>0</v>
      </c>
      <c r="DD787" s="411">
        <v>0</v>
      </c>
      <c r="DE787" s="411">
        <v>0</v>
      </c>
      <c r="DF787" s="411">
        <v>0</v>
      </c>
      <c r="DG787" s="411">
        <v>0</v>
      </c>
      <c r="DH787" s="412">
        <v>0</v>
      </c>
      <c r="DI787" s="411">
        <f t="shared" si="251"/>
        <v>0</v>
      </c>
      <c r="DJ787" s="411">
        <v>0</v>
      </c>
      <c r="DK787" s="411">
        <v>0</v>
      </c>
      <c r="DL787" s="411">
        <v>0</v>
      </c>
      <c r="DM787" s="411">
        <v>0</v>
      </c>
      <c r="DN787" s="411">
        <v>0</v>
      </c>
      <c r="DO787" s="411">
        <v>0</v>
      </c>
      <c r="DP787" s="411">
        <v>0</v>
      </c>
      <c r="DQ787" s="411">
        <v>0</v>
      </c>
      <c r="DR787" s="411">
        <v>0</v>
      </c>
      <c r="DS787" s="411">
        <v>0</v>
      </c>
      <c r="DT787" s="411">
        <v>0</v>
      </c>
      <c r="DU787" s="412">
        <v>0</v>
      </c>
      <c r="DV787" s="411">
        <f t="shared" si="252"/>
        <v>0</v>
      </c>
      <c r="DW787" s="412">
        <v>0</v>
      </c>
      <c r="DX787" s="412">
        <v>0</v>
      </c>
      <c r="DY787" s="412">
        <v>0</v>
      </c>
      <c r="DZ787" s="412">
        <v>0</v>
      </c>
      <c r="EA787" s="412">
        <v>0</v>
      </c>
      <c r="EB787" s="412">
        <v>0</v>
      </c>
      <c r="EC787" s="412">
        <v>0</v>
      </c>
      <c r="ED787" s="412">
        <v>0</v>
      </c>
      <c r="EE787" s="412">
        <v>0</v>
      </c>
      <c r="EF787" s="412">
        <v>0</v>
      </c>
      <c r="EG787" s="412">
        <v>0</v>
      </c>
      <c r="EH787" s="412">
        <v>0</v>
      </c>
      <c r="EI787" s="411">
        <f t="shared" si="253"/>
        <v>0</v>
      </c>
      <c r="EK787" s="411">
        <f t="shared" si="254"/>
        <v>36</v>
      </c>
      <c r="EL787" s="7">
        <f t="shared" si="255"/>
        <v>-36</v>
      </c>
    </row>
    <row r="788" spans="1:142">
      <c r="A788" s="365" t="str">
        <f t="shared" si="237"/>
        <v xml:space="preserve"> 150</v>
      </c>
      <c r="B788" s="370" t="s">
        <v>964</v>
      </c>
      <c r="C788" s="370" t="s">
        <v>1167</v>
      </c>
      <c r="D788" s="411">
        <v>18276</v>
      </c>
      <c r="E788" s="411">
        <v>18659</v>
      </c>
      <c r="F788" s="411">
        <v>19040</v>
      </c>
      <c r="G788" s="411">
        <v>19437</v>
      </c>
      <c r="H788" s="411">
        <v>19741</v>
      </c>
      <c r="I788" s="411">
        <v>20189</v>
      </c>
      <c r="J788" s="411">
        <v>20653</v>
      </c>
      <c r="K788" s="411">
        <v>21004</v>
      </c>
      <c r="L788" s="411">
        <v>21356</v>
      </c>
      <c r="M788" s="411">
        <v>21631</v>
      </c>
      <c r="N788" s="411">
        <v>21917</v>
      </c>
      <c r="O788" s="412">
        <v>22274</v>
      </c>
      <c r="P788" s="411">
        <f t="shared" si="238"/>
        <v>244177</v>
      </c>
      <c r="Q788" s="411">
        <f t="shared" si="239"/>
        <v>135328.77419354839</v>
      </c>
      <c r="R788" s="411">
        <f t="shared" si="240"/>
        <v>37134.915461624027</v>
      </c>
      <c r="S788" s="411">
        <f t="shared" si="241"/>
        <v>71713.31034482758</v>
      </c>
      <c r="T788" s="411">
        <v>-36.000000000000355</v>
      </c>
      <c r="U788" s="411">
        <v>-62.000000000001826</v>
      </c>
      <c r="V788" s="411">
        <v>-55.000000000000171</v>
      </c>
      <c r="W788" s="411">
        <v>-41.999999999998991</v>
      </c>
      <c r="X788" s="411">
        <v>-54.999999999999126</v>
      </c>
      <c r="Y788" s="411">
        <v>-46.000000000000966</v>
      </c>
      <c r="Z788" s="411">
        <v>-60.000000000000412</v>
      </c>
      <c r="AA788" s="411">
        <v>-2.0000000000006048</v>
      </c>
      <c r="AB788" s="411">
        <v>-26.000000000000156</v>
      </c>
      <c r="AC788" s="411">
        <v>-30.99999999999898</v>
      </c>
      <c r="AD788" s="411">
        <v>19.000000000001897</v>
      </c>
      <c r="AE788" s="412">
        <v>-61.000000000000526</v>
      </c>
      <c r="AF788" s="411">
        <f t="shared" si="242"/>
        <v>-457.00000000000028</v>
      </c>
      <c r="AG788" s="411">
        <v>18240</v>
      </c>
      <c r="AH788" s="411">
        <v>18597</v>
      </c>
      <c r="AI788" s="411">
        <v>18985</v>
      </c>
      <c r="AJ788" s="411">
        <v>19395</v>
      </c>
      <c r="AK788" s="411">
        <v>19686.000000000004</v>
      </c>
      <c r="AL788" s="411">
        <v>20142.999999999996</v>
      </c>
      <c r="AM788" s="411">
        <v>20593</v>
      </c>
      <c r="AN788" s="411">
        <v>21002</v>
      </c>
      <c r="AO788" s="411">
        <v>21330</v>
      </c>
      <c r="AP788" s="411">
        <v>21600</v>
      </c>
      <c r="AQ788" s="411">
        <v>21936.000000000004</v>
      </c>
      <c r="AR788" s="412">
        <v>22213</v>
      </c>
      <c r="AS788" s="411">
        <f t="shared" si="243"/>
        <v>243720</v>
      </c>
      <c r="AT788" s="411">
        <f t="shared" si="244"/>
        <v>134974.70967741936</v>
      </c>
      <c r="AU788" s="411">
        <f t="shared" si="245"/>
        <v>37112.152391546158</v>
      </c>
      <c r="AV788" s="411">
        <f t="shared" si="246"/>
        <v>71633.137931034478</v>
      </c>
      <c r="AW788" s="411">
        <v>0</v>
      </c>
      <c r="AX788" s="411">
        <v>0</v>
      </c>
      <c r="AY788" s="411">
        <v>0</v>
      </c>
      <c r="AZ788" s="411">
        <v>0</v>
      </c>
      <c r="BA788" s="411">
        <v>0</v>
      </c>
      <c r="BB788" s="411">
        <v>0</v>
      </c>
      <c r="BC788" s="411">
        <v>0</v>
      </c>
      <c r="BD788" s="411">
        <v>0</v>
      </c>
      <c r="BE788" s="411">
        <v>0</v>
      </c>
      <c r="BF788" s="411">
        <v>0</v>
      </c>
      <c r="BG788" s="411">
        <v>0</v>
      </c>
      <c r="BH788" s="412">
        <v>0</v>
      </c>
      <c r="BI788" s="411">
        <f t="shared" si="247"/>
        <v>0</v>
      </c>
      <c r="BJ788" s="411">
        <v>18240</v>
      </c>
      <c r="BK788" s="411">
        <v>18597</v>
      </c>
      <c r="BL788" s="411">
        <v>18985</v>
      </c>
      <c r="BM788" s="411">
        <v>19395</v>
      </c>
      <c r="BN788" s="411">
        <v>19686.000000000004</v>
      </c>
      <c r="BO788" s="411">
        <v>20142.999999999996</v>
      </c>
      <c r="BP788" s="411">
        <v>20593</v>
      </c>
      <c r="BQ788" s="411">
        <v>21002</v>
      </c>
      <c r="BR788" s="411">
        <v>21330</v>
      </c>
      <c r="BS788" s="411">
        <v>21600</v>
      </c>
      <c r="BT788" s="411">
        <v>21936.000000000004</v>
      </c>
      <c r="BU788" s="412">
        <v>22213</v>
      </c>
      <c r="BV788" s="411">
        <f t="shared" si="248"/>
        <v>243720</v>
      </c>
      <c r="BW788" s="411">
        <v>0</v>
      </c>
      <c r="BX788" s="411">
        <v>0</v>
      </c>
      <c r="BY788" s="411">
        <v>0</v>
      </c>
      <c r="BZ788" s="411">
        <v>0</v>
      </c>
      <c r="CA788" s="411">
        <v>0</v>
      </c>
      <c r="CB788" s="411">
        <v>0</v>
      </c>
      <c r="CC788" s="411">
        <v>0</v>
      </c>
      <c r="CD788" s="411">
        <v>0</v>
      </c>
      <c r="CE788" s="411">
        <v>0</v>
      </c>
      <c r="CF788" s="411">
        <v>0</v>
      </c>
      <c r="CG788" s="411">
        <v>0</v>
      </c>
      <c r="CH788" s="412">
        <v>0</v>
      </c>
      <c r="CI788" s="411">
        <f t="shared" si="249"/>
        <v>0</v>
      </c>
      <c r="CJ788" s="411">
        <v>18240</v>
      </c>
      <c r="CK788" s="411">
        <v>18597</v>
      </c>
      <c r="CL788" s="411">
        <v>18985</v>
      </c>
      <c r="CM788" s="411">
        <v>19395</v>
      </c>
      <c r="CN788" s="411">
        <v>19686.000000000004</v>
      </c>
      <c r="CO788" s="411">
        <v>20142.999999999996</v>
      </c>
      <c r="CP788" s="411">
        <v>20593</v>
      </c>
      <c r="CQ788" s="411">
        <v>21002</v>
      </c>
      <c r="CR788" s="411">
        <v>21330</v>
      </c>
      <c r="CS788" s="411">
        <v>21600</v>
      </c>
      <c r="CT788" s="411">
        <v>21936.000000000004</v>
      </c>
      <c r="CU788" s="412">
        <v>22213</v>
      </c>
      <c r="CV788" s="411">
        <f t="shared" si="250"/>
        <v>243720</v>
      </c>
      <c r="CW788" s="411">
        <v>3973.0000000000009</v>
      </c>
      <c r="CX788" s="411">
        <v>3616.0000000000009</v>
      </c>
      <c r="CY788" s="411">
        <v>3228.0000000000009</v>
      </c>
      <c r="CZ788" s="411">
        <v>2817.9999999999986</v>
      </c>
      <c r="DA788" s="411">
        <v>2526.9999999999973</v>
      </c>
      <c r="DB788" s="411">
        <v>2070.0000000000009</v>
      </c>
      <c r="DC788" s="411">
        <v>1619.9999999999991</v>
      </c>
      <c r="DD788" s="411">
        <v>1211</v>
      </c>
      <c r="DE788" s="411">
        <v>883.00000000000045</v>
      </c>
      <c r="DF788" s="411">
        <v>612.99999999999966</v>
      </c>
      <c r="DG788" s="411">
        <v>276.99999999999756</v>
      </c>
      <c r="DH788" s="412">
        <v>0</v>
      </c>
      <c r="DI788" s="411">
        <f t="shared" si="251"/>
        <v>22835.999999999996</v>
      </c>
      <c r="DJ788" s="411">
        <v>22213</v>
      </c>
      <c r="DK788" s="411">
        <v>22213</v>
      </c>
      <c r="DL788" s="411">
        <v>22213</v>
      </c>
      <c r="DM788" s="411">
        <v>22213</v>
      </c>
      <c r="DN788" s="411">
        <v>22212.999999999996</v>
      </c>
      <c r="DO788" s="411">
        <v>22213</v>
      </c>
      <c r="DP788" s="411">
        <v>22212.999999999996</v>
      </c>
      <c r="DQ788" s="411">
        <v>22213</v>
      </c>
      <c r="DR788" s="411">
        <v>22213</v>
      </c>
      <c r="DS788" s="411">
        <v>22213</v>
      </c>
      <c r="DT788" s="411">
        <v>22213</v>
      </c>
      <c r="DU788" s="412">
        <v>22213</v>
      </c>
      <c r="DV788" s="411">
        <f t="shared" si="252"/>
        <v>266556</v>
      </c>
      <c r="DW788" s="412">
        <v>22213</v>
      </c>
      <c r="DX788" s="412">
        <v>22213</v>
      </c>
      <c r="DY788" s="412">
        <v>22213</v>
      </c>
      <c r="DZ788" s="412">
        <v>22213</v>
      </c>
      <c r="EA788" s="412">
        <v>22212.999999999996</v>
      </c>
      <c r="EB788" s="412">
        <v>22213</v>
      </c>
      <c r="EC788" s="412">
        <v>22212.999999999996</v>
      </c>
      <c r="ED788" s="412">
        <v>22213</v>
      </c>
      <c r="EE788" s="412">
        <v>22213</v>
      </c>
      <c r="EF788" s="412">
        <v>22213</v>
      </c>
      <c r="EG788" s="412">
        <v>22213</v>
      </c>
      <c r="EH788" s="412">
        <v>22213</v>
      </c>
      <c r="EI788" s="411">
        <f t="shared" si="253"/>
        <v>266556</v>
      </c>
      <c r="EK788" s="411">
        <f t="shared" si="254"/>
        <v>266556</v>
      </c>
      <c r="EL788" s="7">
        <f t="shared" si="255"/>
        <v>0</v>
      </c>
    </row>
    <row r="789" spans="1:142">
      <c r="A789" s="365" t="str">
        <f t="shared" si="237"/>
        <v xml:space="preserve"> 150</v>
      </c>
      <c r="B789" s="370" t="s">
        <v>964</v>
      </c>
      <c r="C789" s="370" t="s">
        <v>1168</v>
      </c>
      <c r="D789" s="411">
        <v>324113</v>
      </c>
      <c r="E789" s="411">
        <v>351618</v>
      </c>
      <c r="F789" s="411">
        <v>401005</v>
      </c>
      <c r="G789" s="411">
        <v>474172</v>
      </c>
      <c r="H789" s="411">
        <v>549236</v>
      </c>
      <c r="I789" s="411">
        <v>604621</v>
      </c>
      <c r="J789" s="411">
        <v>666555</v>
      </c>
      <c r="K789" s="411">
        <v>656365</v>
      </c>
      <c r="L789" s="411">
        <v>571761</v>
      </c>
      <c r="M789" s="411">
        <v>579382</v>
      </c>
      <c r="N789" s="411">
        <v>489557</v>
      </c>
      <c r="O789" s="412">
        <v>447001</v>
      </c>
      <c r="P789" s="411">
        <f t="shared" si="238"/>
        <v>6115386</v>
      </c>
      <c r="Q789" s="411">
        <f t="shared" si="239"/>
        <v>3349818.2258064514</v>
      </c>
      <c r="R789" s="411">
        <f t="shared" si="240"/>
        <v>1091900.6017797552</v>
      </c>
      <c r="S789" s="411">
        <f t="shared" si="241"/>
        <v>1673667.1724137932</v>
      </c>
      <c r="T789" s="411">
        <v>-262.99999999997715</v>
      </c>
      <c r="U789" s="411">
        <v>-415.99999999997789</v>
      </c>
      <c r="V789" s="411">
        <v>-820.00000000001251</v>
      </c>
      <c r="W789" s="411">
        <v>-912.00000000000705</v>
      </c>
      <c r="X789" s="411">
        <v>-1349.0000000000027</v>
      </c>
      <c r="Y789" s="411">
        <v>-1209.9999999999804</v>
      </c>
      <c r="Z789" s="411">
        <v>-1166.0000000000177</v>
      </c>
      <c r="AA789" s="411">
        <v>432.99999999997624</v>
      </c>
      <c r="AB789" s="411">
        <v>-1198.0000000000425</v>
      </c>
      <c r="AC789" s="411">
        <v>-697.99999999999318</v>
      </c>
      <c r="AD789" s="411">
        <v>1153.0000000000148</v>
      </c>
      <c r="AE789" s="412">
        <v>-426.00000000002763</v>
      </c>
      <c r="AF789" s="411">
        <f t="shared" si="242"/>
        <v>-6872.0000000000491</v>
      </c>
      <c r="AG789" s="411">
        <v>323850</v>
      </c>
      <c r="AH789" s="411">
        <v>351202</v>
      </c>
      <c r="AI789" s="411">
        <v>400185.00000000006</v>
      </c>
      <c r="AJ789" s="411">
        <v>473259.99999999994</v>
      </c>
      <c r="AK789" s="411">
        <v>547887.00000000012</v>
      </c>
      <c r="AL789" s="411">
        <v>603411.00000000012</v>
      </c>
      <c r="AM789" s="411">
        <v>665388.99999999988</v>
      </c>
      <c r="AN789" s="411">
        <v>656798</v>
      </c>
      <c r="AO789" s="411">
        <v>570563</v>
      </c>
      <c r="AP789" s="411">
        <v>578684</v>
      </c>
      <c r="AQ789" s="411">
        <v>490710.00000000012</v>
      </c>
      <c r="AR789" s="412">
        <v>446574.99999999994</v>
      </c>
      <c r="AS789" s="411">
        <f t="shared" si="243"/>
        <v>6108514</v>
      </c>
      <c r="AT789" s="411">
        <f t="shared" si="244"/>
        <v>3343719.8387096776</v>
      </c>
      <c r="AU789" s="411">
        <f t="shared" si="245"/>
        <v>1091428.4716351503</v>
      </c>
      <c r="AV789" s="411">
        <f t="shared" si="246"/>
        <v>1673365.6896551724</v>
      </c>
      <c r="AW789" s="411">
        <v>0</v>
      </c>
      <c r="AX789" s="411">
        <v>0</v>
      </c>
      <c r="AY789" s="411">
        <v>0</v>
      </c>
      <c r="AZ789" s="411">
        <v>0</v>
      </c>
      <c r="BA789" s="411">
        <v>0</v>
      </c>
      <c r="BB789" s="411">
        <v>0</v>
      </c>
      <c r="BC789" s="411">
        <v>0</v>
      </c>
      <c r="BD789" s="411">
        <v>0</v>
      </c>
      <c r="BE789" s="411">
        <v>0</v>
      </c>
      <c r="BF789" s="411">
        <v>0</v>
      </c>
      <c r="BG789" s="411">
        <v>0</v>
      </c>
      <c r="BH789" s="412">
        <v>0</v>
      </c>
      <c r="BI789" s="411">
        <f t="shared" si="247"/>
        <v>0</v>
      </c>
      <c r="BJ789" s="411">
        <v>323850</v>
      </c>
      <c r="BK789" s="411">
        <v>351202</v>
      </c>
      <c r="BL789" s="411">
        <v>400185.00000000006</v>
      </c>
      <c r="BM789" s="411">
        <v>473259.99999999994</v>
      </c>
      <c r="BN789" s="411">
        <v>547887.00000000012</v>
      </c>
      <c r="BO789" s="411">
        <v>603411.00000000012</v>
      </c>
      <c r="BP789" s="411">
        <v>665388.99999999988</v>
      </c>
      <c r="BQ789" s="411">
        <v>656798</v>
      </c>
      <c r="BR789" s="411">
        <v>570563</v>
      </c>
      <c r="BS789" s="411">
        <v>578684</v>
      </c>
      <c r="BT789" s="411">
        <v>490710.00000000012</v>
      </c>
      <c r="BU789" s="412">
        <v>446574.99999999994</v>
      </c>
      <c r="BV789" s="411">
        <f t="shared" si="248"/>
        <v>6108514</v>
      </c>
      <c r="BW789" s="411">
        <v>0</v>
      </c>
      <c r="BX789" s="411">
        <v>0</v>
      </c>
      <c r="BY789" s="411">
        <v>0</v>
      </c>
      <c r="BZ789" s="411">
        <v>0</v>
      </c>
      <c r="CA789" s="411">
        <v>0</v>
      </c>
      <c r="CB789" s="411">
        <v>0</v>
      </c>
      <c r="CC789" s="411">
        <v>0</v>
      </c>
      <c r="CD789" s="411">
        <v>0</v>
      </c>
      <c r="CE789" s="411">
        <v>0</v>
      </c>
      <c r="CF789" s="411">
        <v>0</v>
      </c>
      <c r="CG789" s="411">
        <v>0</v>
      </c>
      <c r="CH789" s="412">
        <v>0</v>
      </c>
      <c r="CI789" s="411">
        <f t="shared" si="249"/>
        <v>0</v>
      </c>
      <c r="CJ789" s="411">
        <v>323850</v>
      </c>
      <c r="CK789" s="411">
        <v>351202</v>
      </c>
      <c r="CL789" s="411">
        <v>400185.00000000006</v>
      </c>
      <c r="CM789" s="411">
        <v>473259.99999999994</v>
      </c>
      <c r="CN789" s="411">
        <v>547887.00000000012</v>
      </c>
      <c r="CO789" s="411">
        <v>603411.00000000012</v>
      </c>
      <c r="CP789" s="411">
        <v>665388.99999999988</v>
      </c>
      <c r="CQ789" s="411">
        <v>656798</v>
      </c>
      <c r="CR789" s="411">
        <v>570563</v>
      </c>
      <c r="CS789" s="411">
        <v>578684</v>
      </c>
      <c r="CT789" s="411">
        <v>490710.00000000012</v>
      </c>
      <c r="CU789" s="412">
        <v>446574.99999999994</v>
      </c>
      <c r="CV789" s="411">
        <f t="shared" si="250"/>
        <v>6108514</v>
      </c>
      <c r="CW789" s="411">
        <v>70260.679336106215</v>
      </c>
      <c r="CX789" s="411">
        <v>68014.616001899558</v>
      </c>
      <c r="CY789" s="411">
        <v>67767.600715991794</v>
      </c>
      <c r="CZ789" s="411">
        <v>68509.092288223997</v>
      </c>
      <c r="DA789" s="411">
        <v>70094.596979067457</v>
      </c>
      <c r="DB789" s="411">
        <v>61788.7838861747</v>
      </c>
      <c r="DC789" s="411">
        <v>52046.427959110399</v>
      </c>
      <c r="DD789" s="411">
        <v>37541.912864808997</v>
      </c>
      <c r="DE789" s="411">
        <v>23361.612763191886</v>
      </c>
      <c r="DF789" s="411">
        <v>16273.543554550854</v>
      </c>
      <c r="DG789" s="411">
        <v>6104.2413329260526</v>
      </c>
      <c r="DH789" s="412">
        <v>0</v>
      </c>
      <c r="DI789" s="411">
        <f t="shared" si="251"/>
        <v>541763.10768205195</v>
      </c>
      <c r="DJ789" s="411">
        <v>394110.67933610629</v>
      </c>
      <c r="DK789" s="411">
        <v>419216.61600189965</v>
      </c>
      <c r="DL789" s="411">
        <v>467952.60071599169</v>
      </c>
      <c r="DM789" s="411">
        <v>541769.09228822391</v>
      </c>
      <c r="DN789" s="411">
        <v>617981.59697906754</v>
      </c>
      <c r="DO789" s="411">
        <v>665199.78388617467</v>
      </c>
      <c r="DP789" s="411">
        <v>717435.42795911047</v>
      </c>
      <c r="DQ789" s="411">
        <v>694339.91286480892</v>
      </c>
      <c r="DR789" s="411">
        <v>593924.61276319192</v>
      </c>
      <c r="DS789" s="411">
        <v>594957.54355455085</v>
      </c>
      <c r="DT789" s="411">
        <v>496814.24133292609</v>
      </c>
      <c r="DU789" s="412">
        <v>446574.99999999994</v>
      </c>
      <c r="DV789" s="411">
        <f t="shared" si="252"/>
        <v>6650277.1076820521</v>
      </c>
      <c r="DW789" s="412">
        <v>394110.67933610629</v>
      </c>
      <c r="DX789" s="412">
        <v>419216.61600189965</v>
      </c>
      <c r="DY789" s="412">
        <v>467952.60071599169</v>
      </c>
      <c r="DZ789" s="412">
        <v>541769.09228822391</v>
      </c>
      <c r="EA789" s="412">
        <v>617981.59697906754</v>
      </c>
      <c r="EB789" s="412">
        <v>665199.78388617467</v>
      </c>
      <c r="EC789" s="412">
        <v>717435.42795911047</v>
      </c>
      <c r="ED789" s="412">
        <v>694339.91286480892</v>
      </c>
      <c r="EE789" s="412">
        <v>593924.61276319192</v>
      </c>
      <c r="EF789" s="412">
        <v>594957.54355455085</v>
      </c>
      <c r="EG789" s="412">
        <v>496814.24133292609</v>
      </c>
      <c r="EH789" s="412">
        <v>446574.99999999994</v>
      </c>
      <c r="EI789" s="411">
        <f t="shared" si="253"/>
        <v>6650277.1076820521</v>
      </c>
      <c r="EK789" s="411">
        <f t="shared" si="254"/>
        <v>6650277.1076820521</v>
      </c>
      <c r="EL789" s="7">
        <f t="shared" si="255"/>
        <v>0</v>
      </c>
    </row>
    <row r="790" spans="1:142">
      <c r="A790" s="365" t="str">
        <f t="shared" si="237"/>
        <v xml:space="preserve"> 150</v>
      </c>
      <c r="B790" s="370" t="s">
        <v>964</v>
      </c>
      <c r="C790" s="370" t="s">
        <v>1169</v>
      </c>
      <c r="D790" s="411">
        <v>324113</v>
      </c>
      <c r="E790" s="411">
        <v>351618</v>
      </c>
      <c r="F790" s="411">
        <v>401005</v>
      </c>
      <c r="G790" s="411">
        <v>474172</v>
      </c>
      <c r="H790" s="411">
        <v>549236</v>
      </c>
      <c r="I790" s="411">
        <v>604621</v>
      </c>
      <c r="J790" s="411">
        <v>666555</v>
      </c>
      <c r="K790" s="411">
        <v>656365</v>
      </c>
      <c r="L790" s="411">
        <v>571761</v>
      </c>
      <c r="M790" s="411">
        <v>579382</v>
      </c>
      <c r="N790" s="411">
        <v>489557</v>
      </c>
      <c r="O790" s="412">
        <v>447001</v>
      </c>
      <c r="P790" s="411">
        <f t="shared" si="238"/>
        <v>6115386</v>
      </c>
      <c r="Q790" s="411">
        <f t="shared" si="239"/>
        <v>3349818.2258064514</v>
      </c>
      <c r="R790" s="411">
        <f t="shared" si="240"/>
        <v>1091900.6017797552</v>
      </c>
      <c r="S790" s="411">
        <f t="shared" si="241"/>
        <v>1673667.1724137932</v>
      </c>
      <c r="T790" s="411">
        <v>-262.99999999997715</v>
      </c>
      <c r="U790" s="411">
        <v>-415.99999999997789</v>
      </c>
      <c r="V790" s="411">
        <v>-820.00000000001251</v>
      </c>
      <c r="W790" s="411">
        <v>-912.00000000000705</v>
      </c>
      <c r="X790" s="411">
        <v>-1349.0000000000027</v>
      </c>
      <c r="Y790" s="411">
        <v>-1209.9999999999804</v>
      </c>
      <c r="Z790" s="411">
        <v>-1166.0000000000177</v>
      </c>
      <c r="AA790" s="411">
        <v>432.99999999997624</v>
      </c>
      <c r="AB790" s="411">
        <v>-1198.0000000000427</v>
      </c>
      <c r="AC790" s="411">
        <v>-697.99999999999318</v>
      </c>
      <c r="AD790" s="411">
        <v>1153.0000000000148</v>
      </c>
      <c r="AE790" s="412">
        <v>-426.00000000002763</v>
      </c>
      <c r="AF790" s="411">
        <f t="shared" si="242"/>
        <v>-6872.0000000000491</v>
      </c>
      <c r="AG790" s="411">
        <v>323849.99999999994</v>
      </c>
      <c r="AH790" s="411">
        <v>351202.00000000006</v>
      </c>
      <c r="AI790" s="411">
        <v>400185</v>
      </c>
      <c r="AJ790" s="411">
        <v>473260</v>
      </c>
      <c r="AK790" s="411">
        <v>547887.00000000012</v>
      </c>
      <c r="AL790" s="411">
        <v>603411</v>
      </c>
      <c r="AM790" s="411">
        <v>665389</v>
      </c>
      <c r="AN790" s="411">
        <v>656798</v>
      </c>
      <c r="AO790" s="411">
        <v>570563</v>
      </c>
      <c r="AP790" s="411">
        <v>578684</v>
      </c>
      <c r="AQ790" s="411">
        <v>490710.00000000006</v>
      </c>
      <c r="AR790" s="412">
        <v>446574.99999999988</v>
      </c>
      <c r="AS790" s="411">
        <f t="shared" si="243"/>
        <v>6108514</v>
      </c>
      <c r="AT790" s="411">
        <f t="shared" si="244"/>
        <v>3343719.8387096776</v>
      </c>
      <c r="AU790" s="411">
        <f t="shared" si="245"/>
        <v>1091428.4716351503</v>
      </c>
      <c r="AV790" s="411">
        <f t="shared" si="246"/>
        <v>1673365.6896551724</v>
      </c>
      <c r="AW790" s="411">
        <v>0</v>
      </c>
      <c r="AX790" s="411">
        <v>0</v>
      </c>
      <c r="AY790" s="411">
        <v>0</v>
      </c>
      <c r="AZ790" s="411">
        <v>0</v>
      </c>
      <c r="BA790" s="411">
        <v>0</v>
      </c>
      <c r="BB790" s="411">
        <v>0</v>
      </c>
      <c r="BC790" s="411">
        <v>0</v>
      </c>
      <c r="BD790" s="411">
        <v>0</v>
      </c>
      <c r="BE790" s="411">
        <v>0</v>
      </c>
      <c r="BF790" s="411">
        <v>0</v>
      </c>
      <c r="BG790" s="411">
        <v>0</v>
      </c>
      <c r="BH790" s="412">
        <v>0</v>
      </c>
      <c r="BI790" s="411">
        <f t="shared" si="247"/>
        <v>0</v>
      </c>
      <c r="BJ790" s="411">
        <v>323849.99999999994</v>
      </c>
      <c r="BK790" s="411">
        <v>351202.00000000006</v>
      </c>
      <c r="BL790" s="411">
        <v>400185</v>
      </c>
      <c r="BM790" s="411">
        <v>473260</v>
      </c>
      <c r="BN790" s="411">
        <v>547887.00000000012</v>
      </c>
      <c r="BO790" s="411">
        <v>603411</v>
      </c>
      <c r="BP790" s="411">
        <v>665389</v>
      </c>
      <c r="BQ790" s="411">
        <v>656798</v>
      </c>
      <c r="BR790" s="411">
        <v>570563</v>
      </c>
      <c r="BS790" s="411">
        <v>578684</v>
      </c>
      <c r="BT790" s="411">
        <v>490710.00000000006</v>
      </c>
      <c r="BU790" s="412">
        <v>446574.99999999988</v>
      </c>
      <c r="BV790" s="411">
        <f t="shared" si="248"/>
        <v>6108514</v>
      </c>
      <c r="BW790" s="411">
        <v>0</v>
      </c>
      <c r="BX790" s="411">
        <v>0</v>
      </c>
      <c r="BY790" s="411">
        <v>0</v>
      </c>
      <c r="BZ790" s="411">
        <v>0</v>
      </c>
      <c r="CA790" s="411">
        <v>0</v>
      </c>
      <c r="CB790" s="411">
        <v>0</v>
      </c>
      <c r="CC790" s="411">
        <v>0</v>
      </c>
      <c r="CD790" s="411">
        <v>0</v>
      </c>
      <c r="CE790" s="411">
        <v>0</v>
      </c>
      <c r="CF790" s="411">
        <v>0</v>
      </c>
      <c r="CG790" s="411">
        <v>0</v>
      </c>
      <c r="CH790" s="412">
        <v>0</v>
      </c>
      <c r="CI790" s="411">
        <f t="shared" si="249"/>
        <v>0</v>
      </c>
      <c r="CJ790" s="411">
        <v>323849.99999999994</v>
      </c>
      <c r="CK790" s="411">
        <v>351202.00000000006</v>
      </c>
      <c r="CL790" s="411">
        <v>400185</v>
      </c>
      <c r="CM790" s="411">
        <v>473260</v>
      </c>
      <c r="CN790" s="411">
        <v>547887.00000000012</v>
      </c>
      <c r="CO790" s="411">
        <v>603411</v>
      </c>
      <c r="CP790" s="411">
        <v>665389</v>
      </c>
      <c r="CQ790" s="411">
        <v>656798</v>
      </c>
      <c r="CR790" s="411">
        <v>570563</v>
      </c>
      <c r="CS790" s="411">
        <v>578684</v>
      </c>
      <c r="CT790" s="411">
        <v>490710.00000000006</v>
      </c>
      <c r="CU790" s="412">
        <v>446574.99999999988</v>
      </c>
      <c r="CV790" s="411">
        <f t="shared" si="250"/>
        <v>6108514</v>
      </c>
      <c r="CW790" s="411">
        <v>70260.679336106215</v>
      </c>
      <c r="CX790" s="411">
        <v>68014.616001899558</v>
      </c>
      <c r="CY790" s="411">
        <v>67767.600715991794</v>
      </c>
      <c r="CZ790" s="411">
        <v>68509.092288223983</v>
      </c>
      <c r="DA790" s="411">
        <v>70094.596979067457</v>
      </c>
      <c r="DB790" s="411">
        <v>61788.7838861747</v>
      </c>
      <c r="DC790" s="411">
        <v>52046.427959110391</v>
      </c>
      <c r="DD790" s="411">
        <v>37541.912864809005</v>
      </c>
      <c r="DE790" s="411">
        <v>23361.612763191886</v>
      </c>
      <c r="DF790" s="411">
        <v>16273.543554550854</v>
      </c>
      <c r="DG790" s="411">
        <v>6104.2413329260526</v>
      </c>
      <c r="DH790" s="412">
        <v>0</v>
      </c>
      <c r="DI790" s="411">
        <f t="shared" si="251"/>
        <v>541763.10768205195</v>
      </c>
      <c r="DJ790" s="411">
        <v>394110.67933610623</v>
      </c>
      <c r="DK790" s="411">
        <v>419216.61600189965</v>
      </c>
      <c r="DL790" s="411">
        <v>467952.60071599175</v>
      </c>
      <c r="DM790" s="411">
        <v>541769.09228822391</v>
      </c>
      <c r="DN790" s="411">
        <v>617981.59697906743</v>
      </c>
      <c r="DO790" s="411">
        <v>665199.78388617467</v>
      </c>
      <c r="DP790" s="411">
        <v>717435.42795911047</v>
      </c>
      <c r="DQ790" s="411">
        <v>694339.91286480892</v>
      </c>
      <c r="DR790" s="411">
        <v>593924.61276319204</v>
      </c>
      <c r="DS790" s="411">
        <v>594957.54355455085</v>
      </c>
      <c r="DT790" s="411">
        <v>496814.24133292597</v>
      </c>
      <c r="DU790" s="412">
        <v>446574.99999999988</v>
      </c>
      <c r="DV790" s="411">
        <f t="shared" si="252"/>
        <v>6650277.1076820521</v>
      </c>
      <c r="DW790" s="412">
        <v>394110.67933610623</v>
      </c>
      <c r="DX790" s="412">
        <v>419216.61600189965</v>
      </c>
      <c r="DY790" s="412">
        <v>467952.60071599175</v>
      </c>
      <c r="DZ790" s="412">
        <v>541769.09228822391</v>
      </c>
      <c r="EA790" s="412">
        <v>617981.59697906743</v>
      </c>
      <c r="EB790" s="412">
        <v>665199.78388617467</v>
      </c>
      <c r="EC790" s="412">
        <v>717435.42795911047</v>
      </c>
      <c r="ED790" s="412">
        <v>694339.91286480892</v>
      </c>
      <c r="EE790" s="412">
        <v>593924.61276319204</v>
      </c>
      <c r="EF790" s="412">
        <v>594957.54355455085</v>
      </c>
      <c r="EG790" s="412">
        <v>496814.24133292597</v>
      </c>
      <c r="EH790" s="412">
        <v>446574.99999999988</v>
      </c>
      <c r="EI790" s="411">
        <f t="shared" si="253"/>
        <v>6650277.1076820521</v>
      </c>
      <c r="EK790" s="411">
        <f t="shared" si="254"/>
        <v>6650277.1076820521</v>
      </c>
      <c r="EL790" s="7">
        <f t="shared" si="255"/>
        <v>0</v>
      </c>
    </row>
    <row r="791" spans="1:142">
      <c r="A791" s="365" t="str">
        <f t="shared" si="237"/>
        <v xml:space="preserve"> 150</v>
      </c>
      <c r="B791" s="370" t="s">
        <v>964</v>
      </c>
      <c r="C791" s="370" t="s">
        <v>1170</v>
      </c>
      <c r="D791" s="411">
        <v>324113</v>
      </c>
      <c r="E791" s="411">
        <v>351618</v>
      </c>
      <c r="F791" s="411">
        <v>401005</v>
      </c>
      <c r="G791" s="411">
        <v>474172</v>
      </c>
      <c r="H791" s="411">
        <v>549236</v>
      </c>
      <c r="I791" s="411">
        <v>604621</v>
      </c>
      <c r="J791" s="411">
        <v>666555</v>
      </c>
      <c r="K791" s="411">
        <v>656365</v>
      </c>
      <c r="L791" s="411">
        <v>571761</v>
      </c>
      <c r="M791" s="411">
        <v>579382</v>
      </c>
      <c r="N791" s="411">
        <v>489557</v>
      </c>
      <c r="O791" s="412">
        <v>447001</v>
      </c>
      <c r="P791" s="411">
        <f t="shared" si="238"/>
        <v>6115386</v>
      </c>
      <c r="Q791" s="411">
        <f t="shared" si="239"/>
        <v>3349818.2258064514</v>
      </c>
      <c r="R791" s="411">
        <f t="shared" si="240"/>
        <v>1091900.6017797552</v>
      </c>
      <c r="S791" s="411">
        <f t="shared" si="241"/>
        <v>1673667.1724137932</v>
      </c>
      <c r="T791" s="411">
        <v>-262.99999999997715</v>
      </c>
      <c r="U791" s="411">
        <v>-415.99999999997783</v>
      </c>
      <c r="V791" s="411">
        <v>-820.00000000001251</v>
      </c>
      <c r="W791" s="411">
        <v>-912.00000000000705</v>
      </c>
      <c r="X791" s="411">
        <v>-1349.0000000000027</v>
      </c>
      <c r="Y791" s="411">
        <v>-1209.9999999999804</v>
      </c>
      <c r="Z791" s="411">
        <v>-1166.0000000000175</v>
      </c>
      <c r="AA791" s="411">
        <v>432.99999999997624</v>
      </c>
      <c r="AB791" s="411">
        <v>-1198.0000000000427</v>
      </c>
      <c r="AC791" s="411">
        <v>-697.99999999999318</v>
      </c>
      <c r="AD791" s="411">
        <v>1153.000000000015</v>
      </c>
      <c r="AE791" s="412">
        <v>-426.00000000002763</v>
      </c>
      <c r="AF791" s="411">
        <f t="shared" si="242"/>
        <v>-6872.0000000000473</v>
      </c>
      <c r="AG791" s="411">
        <v>323850</v>
      </c>
      <c r="AH791" s="411">
        <v>351202.00000000006</v>
      </c>
      <c r="AI791" s="411">
        <v>400184.99999999994</v>
      </c>
      <c r="AJ791" s="411">
        <v>473260</v>
      </c>
      <c r="AK791" s="411">
        <v>547887</v>
      </c>
      <c r="AL791" s="411">
        <v>603411</v>
      </c>
      <c r="AM791" s="411">
        <v>665389</v>
      </c>
      <c r="AN791" s="411">
        <v>656798</v>
      </c>
      <c r="AO791" s="411">
        <v>570563</v>
      </c>
      <c r="AP791" s="411">
        <v>578684</v>
      </c>
      <c r="AQ791" s="411">
        <v>490710.00000000012</v>
      </c>
      <c r="AR791" s="412">
        <v>446575</v>
      </c>
      <c r="AS791" s="411">
        <f t="shared" si="243"/>
        <v>6108514</v>
      </c>
      <c r="AT791" s="411">
        <f t="shared" si="244"/>
        <v>3343719.8387096776</v>
      </c>
      <c r="AU791" s="411">
        <f t="shared" si="245"/>
        <v>1091428.4716351503</v>
      </c>
      <c r="AV791" s="411">
        <f t="shared" si="246"/>
        <v>1673365.6896551724</v>
      </c>
      <c r="AW791" s="411">
        <v>0</v>
      </c>
      <c r="AX791" s="411">
        <v>0</v>
      </c>
      <c r="AY791" s="411">
        <v>0</v>
      </c>
      <c r="AZ791" s="411">
        <v>0</v>
      </c>
      <c r="BA791" s="411">
        <v>0</v>
      </c>
      <c r="BB791" s="411">
        <v>0</v>
      </c>
      <c r="BC791" s="411">
        <v>0</v>
      </c>
      <c r="BD791" s="411">
        <v>0</v>
      </c>
      <c r="BE791" s="411">
        <v>0</v>
      </c>
      <c r="BF791" s="411">
        <v>0</v>
      </c>
      <c r="BG791" s="411">
        <v>0</v>
      </c>
      <c r="BH791" s="412">
        <v>0</v>
      </c>
      <c r="BI791" s="411">
        <f t="shared" si="247"/>
        <v>0</v>
      </c>
      <c r="BJ791" s="411">
        <v>323850</v>
      </c>
      <c r="BK791" s="411">
        <v>351202.00000000006</v>
      </c>
      <c r="BL791" s="411">
        <v>400184.99999999994</v>
      </c>
      <c r="BM791" s="411">
        <v>473260</v>
      </c>
      <c r="BN791" s="411">
        <v>547887</v>
      </c>
      <c r="BO791" s="411">
        <v>603411</v>
      </c>
      <c r="BP791" s="411">
        <v>665389</v>
      </c>
      <c r="BQ791" s="411">
        <v>656798</v>
      </c>
      <c r="BR791" s="411">
        <v>570563</v>
      </c>
      <c r="BS791" s="411">
        <v>578684</v>
      </c>
      <c r="BT791" s="411">
        <v>490710.00000000012</v>
      </c>
      <c r="BU791" s="412">
        <v>446575</v>
      </c>
      <c r="BV791" s="411">
        <f t="shared" si="248"/>
        <v>6108514</v>
      </c>
      <c r="BW791" s="411">
        <v>0</v>
      </c>
      <c r="BX791" s="411">
        <v>0</v>
      </c>
      <c r="BY791" s="411">
        <v>0</v>
      </c>
      <c r="BZ791" s="411">
        <v>0</v>
      </c>
      <c r="CA791" s="411">
        <v>0</v>
      </c>
      <c r="CB791" s="411">
        <v>0</v>
      </c>
      <c r="CC791" s="411">
        <v>0</v>
      </c>
      <c r="CD791" s="411">
        <v>0</v>
      </c>
      <c r="CE791" s="411">
        <v>0</v>
      </c>
      <c r="CF791" s="411">
        <v>0</v>
      </c>
      <c r="CG791" s="411">
        <v>0</v>
      </c>
      <c r="CH791" s="412">
        <v>0</v>
      </c>
      <c r="CI791" s="411">
        <f t="shared" si="249"/>
        <v>0</v>
      </c>
      <c r="CJ791" s="411">
        <v>323850</v>
      </c>
      <c r="CK791" s="411">
        <v>351202.00000000006</v>
      </c>
      <c r="CL791" s="411">
        <v>400184.99999999994</v>
      </c>
      <c r="CM791" s="411">
        <v>473260</v>
      </c>
      <c r="CN791" s="411">
        <v>547887</v>
      </c>
      <c r="CO791" s="411">
        <v>603411</v>
      </c>
      <c r="CP791" s="411">
        <v>665389</v>
      </c>
      <c r="CQ791" s="411">
        <v>656798</v>
      </c>
      <c r="CR791" s="411">
        <v>570563</v>
      </c>
      <c r="CS791" s="411">
        <v>578684</v>
      </c>
      <c r="CT791" s="411">
        <v>490710.00000000012</v>
      </c>
      <c r="CU791" s="412">
        <v>446575</v>
      </c>
      <c r="CV791" s="411">
        <f t="shared" si="250"/>
        <v>6108514</v>
      </c>
      <c r="CW791" s="411">
        <v>70260.679336106215</v>
      </c>
      <c r="CX791" s="411">
        <v>68014.616001899558</v>
      </c>
      <c r="CY791" s="411">
        <v>67767.600715991794</v>
      </c>
      <c r="CZ791" s="411">
        <v>68509.092288223997</v>
      </c>
      <c r="DA791" s="411">
        <v>70094.596979067457</v>
      </c>
      <c r="DB791" s="411">
        <v>61788.783886174693</v>
      </c>
      <c r="DC791" s="411">
        <v>52046.427959110399</v>
      </c>
      <c r="DD791" s="411">
        <v>37541.912864808997</v>
      </c>
      <c r="DE791" s="411">
        <v>23361.61276319189</v>
      </c>
      <c r="DF791" s="411">
        <v>16273.543554550852</v>
      </c>
      <c r="DG791" s="411">
        <v>6104.2413329260526</v>
      </c>
      <c r="DH791" s="412">
        <v>0</v>
      </c>
      <c r="DI791" s="411">
        <f t="shared" si="251"/>
        <v>541763.10768205184</v>
      </c>
      <c r="DJ791" s="411">
        <v>394110.67933610629</v>
      </c>
      <c r="DK791" s="411">
        <v>419216.61600189959</v>
      </c>
      <c r="DL791" s="411">
        <v>467952.60071599175</v>
      </c>
      <c r="DM791" s="411">
        <v>541769.09228822403</v>
      </c>
      <c r="DN791" s="411">
        <v>617981.59697906743</v>
      </c>
      <c r="DO791" s="411">
        <v>665199.78388617467</v>
      </c>
      <c r="DP791" s="411">
        <v>717435.42795911036</v>
      </c>
      <c r="DQ791" s="411">
        <v>694339.91286480892</v>
      </c>
      <c r="DR791" s="411">
        <v>593924.61276319181</v>
      </c>
      <c r="DS791" s="411">
        <v>594957.54355455085</v>
      </c>
      <c r="DT791" s="411">
        <v>496814.24133292603</v>
      </c>
      <c r="DU791" s="412">
        <v>446575</v>
      </c>
      <c r="DV791" s="411">
        <f t="shared" si="252"/>
        <v>6650277.1076820511</v>
      </c>
      <c r="DW791" s="412">
        <v>394110.67933610629</v>
      </c>
      <c r="DX791" s="412">
        <v>419216.61600189959</v>
      </c>
      <c r="DY791" s="412">
        <v>467952.60071599175</v>
      </c>
      <c r="DZ791" s="412">
        <v>541769.09228822403</v>
      </c>
      <c r="EA791" s="412">
        <v>617981.59697906743</v>
      </c>
      <c r="EB791" s="412">
        <v>665199.78388617467</v>
      </c>
      <c r="EC791" s="412">
        <v>717435.42795911036</v>
      </c>
      <c r="ED791" s="412">
        <v>694339.91286480892</v>
      </c>
      <c r="EE791" s="412">
        <v>593924.61276319181</v>
      </c>
      <c r="EF791" s="412">
        <v>594957.54355455085</v>
      </c>
      <c r="EG791" s="412">
        <v>496814.24133292603</v>
      </c>
      <c r="EH791" s="412">
        <v>446575</v>
      </c>
      <c r="EI791" s="411">
        <f t="shared" si="253"/>
        <v>6650277.1076820511</v>
      </c>
      <c r="EK791" s="411">
        <f t="shared" si="254"/>
        <v>6650277.1076820521</v>
      </c>
      <c r="EL791" s="7">
        <f t="shared" si="255"/>
        <v>0</v>
      </c>
    </row>
    <row r="792" spans="1:142">
      <c r="A792" s="365" t="str">
        <f t="shared" si="237"/>
        <v xml:space="preserve"> 150</v>
      </c>
      <c r="B792" s="370" t="s">
        <v>964</v>
      </c>
      <c r="C792" s="370" t="s">
        <v>1171</v>
      </c>
      <c r="D792" s="411">
        <v>324113</v>
      </c>
      <c r="E792" s="411">
        <v>351618</v>
      </c>
      <c r="F792" s="411">
        <v>401005</v>
      </c>
      <c r="G792" s="411">
        <v>474172</v>
      </c>
      <c r="H792" s="411">
        <v>549236</v>
      </c>
      <c r="I792" s="411">
        <v>604621</v>
      </c>
      <c r="J792" s="411">
        <v>666555</v>
      </c>
      <c r="K792" s="411">
        <v>656365</v>
      </c>
      <c r="L792" s="411">
        <v>571761</v>
      </c>
      <c r="M792" s="411">
        <v>579382</v>
      </c>
      <c r="N792" s="411">
        <v>489557</v>
      </c>
      <c r="O792" s="412">
        <v>447001</v>
      </c>
      <c r="P792" s="411">
        <f t="shared" si="238"/>
        <v>6115386</v>
      </c>
      <c r="Q792" s="411">
        <f t="shared" si="239"/>
        <v>3349818.2258064514</v>
      </c>
      <c r="R792" s="411">
        <f t="shared" si="240"/>
        <v>1091900.6017797552</v>
      </c>
      <c r="S792" s="411">
        <f t="shared" si="241"/>
        <v>1673667.1724137932</v>
      </c>
      <c r="T792" s="411">
        <v>-262.99999999997715</v>
      </c>
      <c r="U792" s="411">
        <v>-415.99999999997789</v>
      </c>
      <c r="V792" s="411">
        <v>-820.00000000001262</v>
      </c>
      <c r="W792" s="411">
        <v>-912.00000000000705</v>
      </c>
      <c r="X792" s="411">
        <v>-1349.0000000000027</v>
      </c>
      <c r="Y792" s="411">
        <v>-1209.9999999999804</v>
      </c>
      <c r="Z792" s="411">
        <v>-1166.0000000000175</v>
      </c>
      <c r="AA792" s="411">
        <v>432.99999999997618</v>
      </c>
      <c r="AB792" s="411">
        <v>-1198.0000000000427</v>
      </c>
      <c r="AC792" s="411">
        <v>-697.99999999999318</v>
      </c>
      <c r="AD792" s="411">
        <v>1153.000000000015</v>
      </c>
      <c r="AE792" s="412">
        <v>-426.00000000002763</v>
      </c>
      <c r="AF792" s="411">
        <f t="shared" si="242"/>
        <v>-6872.0000000000473</v>
      </c>
      <c r="AG792" s="411">
        <v>323850</v>
      </c>
      <c r="AH792" s="411">
        <v>351202</v>
      </c>
      <c r="AI792" s="411">
        <v>400185</v>
      </c>
      <c r="AJ792" s="411">
        <v>473260</v>
      </c>
      <c r="AK792" s="411">
        <v>547887</v>
      </c>
      <c r="AL792" s="411">
        <v>603411</v>
      </c>
      <c r="AM792" s="411">
        <v>665389</v>
      </c>
      <c r="AN792" s="411">
        <v>656798</v>
      </c>
      <c r="AO792" s="411">
        <v>570563</v>
      </c>
      <c r="AP792" s="411">
        <v>578684</v>
      </c>
      <c r="AQ792" s="411">
        <v>490710</v>
      </c>
      <c r="AR792" s="412">
        <v>446575</v>
      </c>
      <c r="AS792" s="411">
        <f t="shared" si="243"/>
        <v>6108514</v>
      </c>
      <c r="AT792" s="411">
        <f t="shared" si="244"/>
        <v>3343719.8387096776</v>
      </c>
      <c r="AU792" s="411">
        <f t="shared" si="245"/>
        <v>1091428.4716351503</v>
      </c>
      <c r="AV792" s="411">
        <f t="shared" si="246"/>
        <v>1673365.6896551724</v>
      </c>
      <c r="AW792" s="411">
        <v>0</v>
      </c>
      <c r="AX792" s="411">
        <v>0</v>
      </c>
      <c r="AY792" s="411">
        <v>0</v>
      </c>
      <c r="AZ792" s="411">
        <v>0</v>
      </c>
      <c r="BA792" s="411">
        <v>0</v>
      </c>
      <c r="BB792" s="411">
        <v>0</v>
      </c>
      <c r="BC792" s="411">
        <v>0</v>
      </c>
      <c r="BD792" s="411">
        <v>0</v>
      </c>
      <c r="BE792" s="411">
        <v>0</v>
      </c>
      <c r="BF792" s="411">
        <v>0</v>
      </c>
      <c r="BG792" s="411">
        <v>0</v>
      </c>
      <c r="BH792" s="412">
        <v>0</v>
      </c>
      <c r="BI792" s="411">
        <f t="shared" si="247"/>
        <v>0</v>
      </c>
      <c r="BJ792" s="411">
        <v>323850</v>
      </c>
      <c r="BK792" s="411">
        <v>351202</v>
      </c>
      <c r="BL792" s="411">
        <v>400185</v>
      </c>
      <c r="BM792" s="411">
        <v>473260</v>
      </c>
      <c r="BN792" s="411">
        <v>547887</v>
      </c>
      <c r="BO792" s="411">
        <v>603411</v>
      </c>
      <c r="BP792" s="411">
        <v>665389</v>
      </c>
      <c r="BQ792" s="411">
        <v>656798</v>
      </c>
      <c r="BR792" s="411">
        <v>570563</v>
      </c>
      <c r="BS792" s="411">
        <v>578684</v>
      </c>
      <c r="BT792" s="411">
        <v>490710</v>
      </c>
      <c r="BU792" s="412">
        <v>446575</v>
      </c>
      <c r="BV792" s="411">
        <f t="shared" si="248"/>
        <v>6108514</v>
      </c>
      <c r="BW792" s="411">
        <v>0</v>
      </c>
      <c r="BX792" s="411">
        <v>0</v>
      </c>
      <c r="BY792" s="411">
        <v>0</v>
      </c>
      <c r="BZ792" s="411">
        <v>0</v>
      </c>
      <c r="CA792" s="411">
        <v>0</v>
      </c>
      <c r="CB792" s="411">
        <v>0</v>
      </c>
      <c r="CC792" s="411">
        <v>0</v>
      </c>
      <c r="CD792" s="411">
        <v>0</v>
      </c>
      <c r="CE792" s="411">
        <v>0</v>
      </c>
      <c r="CF792" s="411">
        <v>0</v>
      </c>
      <c r="CG792" s="411">
        <v>0</v>
      </c>
      <c r="CH792" s="412">
        <v>0</v>
      </c>
      <c r="CI792" s="411">
        <f t="shared" si="249"/>
        <v>0</v>
      </c>
      <c r="CJ792" s="411">
        <v>323850</v>
      </c>
      <c r="CK792" s="411">
        <v>351202</v>
      </c>
      <c r="CL792" s="411">
        <v>400185</v>
      </c>
      <c r="CM792" s="411">
        <v>473260</v>
      </c>
      <c r="CN792" s="411">
        <v>547887</v>
      </c>
      <c r="CO792" s="411">
        <v>603411</v>
      </c>
      <c r="CP792" s="411">
        <v>665389</v>
      </c>
      <c r="CQ792" s="411">
        <v>656798</v>
      </c>
      <c r="CR792" s="411">
        <v>570563</v>
      </c>
      <c r="CS792" s="411">
        <v>578684</v>
      </c>
      <c r="CT792" s="411">
        <v>490710</v>
      </c>
      <c r="CU792" s="412">
        <v>446575</v>
      </c>
      <c r="CV792" s="411">
        <f t="shared" si="250"/>
        <v>6108514</v>
      </c>
      <c r="CW792" s="411">
        <v>70260.679336106215</v>
      </c>
      <c r="CX792" s="411">
        <v>68014.616001899558</v>
      </c>
      <c r="CY792" s="411">
        <v>67767.600715991779</v>
      </c>
      <c r="CZ792" s="411">
        <v>68509.092288223997</v>
      </c>
      <c r="DA792" s="411">
        <v>70094.596979067457</v>
      </c>
      <c r="DB792" s="411">
        <v>61788.783886174693</v>
      </c>
      <c r="DC792" s="411">
        <v>52046.427959110391</v>
      </c>
      <c r="DD792" s="411">
        <v>37541.912864808997</v>
      </c>
      <c r="DE792" s="411">
        <v>23361.61276319189</v>
      </c>
      <c r="DF792" s="411">
        <v>16273.543554550852</v>
      </c>
      <c r="DG792" s="411">
        <v>6104.2413329260526</v>
      </c>
      <c r="DH792" s="412">
        <v>0</v>
      </c>
      <c r="DI792" s="411">
        <f t="shared" si="251"/>
        <v>541763.10768205184</v>
      </c>
      <c r="DJ792" s="411">
        <v>394110.67933610623</v>
      </c>
      <c r="DK792" s="411">
        <v>419216.61600189959</v>
      </c>
      <c r="DL792" s="411">
        <v>467952.60071599181</v>
      </c>
      <c r="DM792" s="411">
        <v>541769.09228822403</v>
      </c>
      <c r="DN792" s="411">
        <v>617981.59697906743</v>
      </c>
      <c r="DO792" s="411">
        <v>665199.78388617467</v>
      </c>
      <c r="DP792" s="411">
        <v>717435.42795911036</v>
      </c>
      <c r="DQ792" s="411">
        <v>694339.91286480892</v>
      </c>
      <c r="DR792" s="411">
        <v>593924.61276319181</v>
      </c>
      <c r="DS792" s="411">
        <v>594957.54355455085</v>
      </c>
      <c r="DT792" s="411">
        <v>496814.24133292609</v>
      </c>
      <c r="DU792" s="412">
        <v>446575</v>
      </c>
      <c r="DV792" s="411">
        <f t="shared" si="252"/>
        <v>6650277.1076820511</v>
      </c>
      <c r="DW792" s="412">
        <v>394110.67933610623</v>
      </c>
      <c r="DX792" s="412">
        <v>419216.61600189959</v>
      </c>
      <c r="DY792" s="412">
        <v>467952.60071599181</v>
      </c>
      <c r="DZ792" s="412">
        <v>541769.09228822403</v>
      </c>
      <c r="EA792" s="412">
        <v>617981.59697906743</v>
      </c>
      <c r="EB792" s="412">
        <v>665199.78388617467</v>
      </c>
      <c r="EC792" s="412">
        <v>717435.42795911036</v>
      </c>
      <c r="ED792" s="412">
        <v>694339.91286480892</v>
      </c>
      <c r="EE792" s="412">
        <v>593924.61276319181</v>
      </c>
      <c r="EF792" s="412">
        <v>594957.54355455085</v>
      </c>
      <c r="EG792" s="412">
        <v>496814.24133292609</v>
      </c>
      <c r="EH792" s="412">
        <v>446575</v>
      </c>
      <c r="EI792" s="411">
        <f t="shared" si="253"/>
        <v>6650277.1076820511</v>
      </c>
      <c r="EK792" s="411">
        <f t="shared" si="254"/>
        <v>6650277.1076820521</v>
      </c>
      <c r="EL792" s="7">
        <f t="shared" si="255"/>
        <v>0</v>
      </c>
    </row>
    <row r="793" spans="1:142">
      <c r="A793" s="365" t="str">
        <f t="shared" si="237"/>
        <v xml:space="preserve"> 150</v>
      </c>
      <c r="B793" s="370" t="s">
        <v>964</v>
      </c>
      <c r="C793" s="370" t="s">
        <v>1172</v>
      </c>
      <c r="D793" s="411">
        <v>324113</v>
      </c>
      <c r="E793" s="411">
        <v>351618</v>
      </c>
      <c r="F793" s="411">
        <v>401005</v>
      </c>
      <c r="G793" s="411">
        <v>474172</v>
      </c>
      <c r="H793" s="411">
        <v>549236</v>
      </c>
      <c r="I793" s="411">
        <v>604621</v>
      </c>
      <c r="J793" s="411">
        <v>666555</v>
      </c>
      <c r="K793" s="411">
        <v>656365</v>
      </c>
      <c r="L793" s="411">
        <v>571761</v>
      </c>
      <c r="M793" s="411">
        <v>579382</v>
      </c>
      <c r="N793" s="411">
        <v>489557</v>
      </c>
      <c r="O793" s="412">
        <v>447001</v>
      </c>
      <c r="P793" s="411">
        <f t="shared" si="238"/>
        <v>6115386</v>
      </c>
      <c r="Q793" s="411">
        <f t="shared" si="239"/>
        <v>3349818.2258064514</v>
      </c>
      <c r="R793" s="411">
        <f t="shared" si="240"/>
        <v>1091900.6017797552</v>
      </c>
      <c r="S793" s="411">
        <f t="shared" si="241"/>
        <v>1673667.1724137932</v>
      </c>
      <c r="T793" s="411">
        <v>-262.99999999997715</v>
      </c>
      <c r="U793" s="411">
        <v>-415.99999999997789</v>
      </c>
      <c r="V793" s="411">
        <v>-820.00000000001251</v>
      </c>
      <c r="W793" s="411">
        <v>-912.00000000000705</v>
      </c>
      <c r="X793" s="411">
        <v>-1349.0000000000027</v>
      </c>
      <c r="Y793" s="411">
        <v>-1209.9999999999802</v>
      </c>
      <c r="Z793" s="411">
        <v>-1166.0000000000177</v>
      </c>
      <c r="AA793" s="411">
        <v>432.99999999997624</v>
      </c>
      <c r="AB793" s="411">
        <v>-1198.0000000000427</v>
      </c>
      <c r="AC793" s="411">
        <v>-697.99999999999318</v>
      </c>
      <c r="AD793" s="411">
        <v>1153.000000000015</v>
      </c>
      <c r="AE793" s="412">
        <v>-426.00000000002763</v>
      </c>
      <c r="AF793" s="411">
        <f t="shared" si="242"/>
        <v>-6872.0000000000473</v>
      </c>
      <c r="AG793" s="411">
        <v>323850</v>
      </c>
      <c r="AH793" s="411">
        <v>351201.99999999994</v>
      </c>
      <c r="AI793" s="411">
        <v>400185</v>
      </c>
      <c r="AJ793" s="411">
        <v>473259.99999999994</v>
      </c>
      <c r="AK793" s="411">
        <v>547886.99999999988</v>
      </c>
      <c r="AL793" s="411">
        <v>603411.00000000012</v>
      </c>
      <c r="AM793" s="411">
        <v>665388.99999999988</v>
      </c>
      <c r="AN793" s="411">
        <v>656797.99999999988</v>
      </c>
      <c r="AO793" s="411">
        <v>570562.99999999988</v>
      </c>
      <c r="AP793" s="411">
        <v>578684</v>
      </c>
      <c r="AQ793" s="411">
        <v>490710.00000000012</v>
      </c>
      <c r="AR793" s="412">
        <v>446574.99999999994</v>
      </c>
      <c r="AS793" s="411">
        <f t="shared" si="243"/>
        <v>6108514</v>
      </c>
      <c r="AT793" s="411">
        <f t="shared" si="244"/>
        <v>3343719.8387096776</v>
      </c>
      <c r="AU793" s="411">
        <f t="shared" si="245"/>
        <v>1091428.4716351498</v>
      </c>
      <c r="AV793" s="411">
        <f t="shared" si="246"/>
        <v>1673365.6896551724</v>
      </c>
      <c r="AW793" s="411">
        <v>0</v>
      </c>
      <c r="AX793" s="411">
        <v>0</v>
      </c>
      <c r="AY793" s="411">
        <v>0</v>
      </c>
      <c r="AZ793" s="411">
        <v>0</v>
      </c>
      <c r="BA793" s="411">
        <v>0</v>
      </c>
      <c r="BB793" s="411">
        <v>0</v>
      </c>
      <c r="BC793" s="411">
        <v>0</v>
      </c>
      <c r="BD793" s="411">
        <v>0</v>
      </c>
      <c r="BE793" s="411">
        <v>0</v>
      </c>
      <c r="BF793" s="411">
        <v>0</v>
      </c>
      <c r="BG793" s="411">
        <v>0</v>
      </c>
      <c r="BH793" s="412">
        <v>0</v>
      </c>
      <c r="BI793" s="411">
        <f t="shared" si="247"/>
        <v>0</v>
      </c>
      <c r="BJ793" s="411">
        <v>323850</v>
      </c>
      <c r="BK793" s="411">
        <v>351201.99999999994</v>
      </c>
      <c r="BL793" s="411">
        <v>400185</v>
      </c>
      <c r="BM793" s="411">
        <v>473259.99999999994</v>
      </c>
      <c r="BN793" s="411">
        <v>547886.99999999988</v>
      </c>
      <c r="BO793" s="411">
        <v>603411.00000000012</v>
      </c>
      <c r="BP793" s="411">
        <v>665388.99999999988</v>
      </c>
      <c r="BQ793" s="411">
        <v>656797.99999999988</v>
      </c>
      <c r="BR793" s="411">
        <v>570562.99999999988</v>
      </c>
      <c r="BS793" s="411">
        <v>578684</v>
      </c>
      <c r="BT793" s="411">
        <v>490710.00000000012</v>
      </c>
      <c r="BU793" s="412">
        <v>446574.99999999994</v>
      </c>
      <c r="BV793" s="411">
        <f t="shared" si="248"/>
        <v>6108514</v>
      </c>
      <c r="BW793" s="411">
        <v>0</v>
      </c>
      <c r="BX793" s="411">
        <v>0</v>
      </c>
      <c r="BY793" s="411">
        <v>0</v>
      </c>
      <c r="BZ793" s="411">
        <v>0</v>
      </c>
      <c r="CA793" s="411">
        <v>0</v>
      </c>
      <c r="CB793" s="411">
        <v>0</v>
      </c>
      <c r="CC793" s="411">
        <v>0</v>
      </c>
      <c r="CD793" s="411">
        <v>0</v>
      </c>
      <c r="CE793" s="411">
        <v>0</v>
      </c>
      <c r="CF793" s="411">
        <v>0</v>
      </c>
      <c r="CG793" s="411">
        <v>0</v>
      </c>
      <c r="CH793" s="412">
        <v>0</v>
      </c>
      <c r="CI793" s="411">
        <f t="shared" si="249"/>
        <v>0</v>
      </c>
      <c r="CJ793" s="411">
        <v>323850</v>
      </c>
      <c r="CK793" s="411">
        <v>351201.99999999994</v>
      </c>
      <c r="CL793" s="411">
        <v>400185</v>
      </c>
      <c r="CM793" s="411">
        <v>473259.99999999994</v>
      </c>
      <c r="CN793" s="411">
        <v>547886.99999999988</v>
      </c>
      <c r="CO793" s="411">
        <v>603411.00000000012</v>
      </c>
      <c r="CP793" s="411">
        <v>665388.99999999988</v>
      </c>
      <c r="CQ793" s="411">
        <v>656797.99999999988</v>
      </c>
      <c r="CR793" s="411">
        <v>570562.99999999988</v>
      </c>
      <c r="CS793" s="411">
        <v>578684</v>
      </c>
      <c r="CT793" s="411">
        <v>490710.00000000012</v>
      </c>
      <c r="CU793" s="412">
        <v>446574.99999999994</v>
      </c>
      <c r="CV793" s="411">
        <f t="shared" si="250"/>
        <v>6108514</v>
      </c>
      <c r="CW793" s="411">
        <v>70260.67933610623</v>
      </c>
      <c r="CX793" s="411">
        <v>68014.616001899543</v>
      </c>
      <c r="CY793" s="411">
        <v>67767.600715991794</v>
      </c>
      <c r="CZ793" s="411">
        <v>68509.092288223997</v>
      </c>
      <c r="DA793" s="411">
        <v>70094.596979067472</v>
      </c>
      <c r="DB793" s="411">
        <v>61788.7838861747</v>
      </c>
      <c r="DC793" s="411">
        <v>52046.427959110399</v>
      </c>
      <c r="DD793" s="411">
        <v>37541.912864808997</v>
      </c>
      <c r="DE793" s="411">
        <v>23361.61276319189</v>
      </c>
      <c r="DF793" s="411">
        <v>16273.543554550855</v>
      </c>
      <c r="DG793" s="411">
        <v>6104.2413329260526</v>
      </c>
      <c r="DH793" s="412">
        <v>0</v>
      </c>
      <c r="DI793" s="411">
        <f t="shared" si="251"/>
        <v>541763.10768205207</v>
      </c>
      <c r="DJ793" s="411">
        <v>394110.67933610623</v>
      </c>
      <c r="DK793" s="411">
        <v>419216.61600189965</v>
      </c>
      <c r="DL793" s="411">
        <v>467952.60071599175</v>
      </c>
      <c r="DM793" s="411">
        <v>541769.09228822414</v>
      </c>
      <c r="DN793" s="411">
        <v>617981.59697906754</v>
      </c>
      <c r="DO793" s="411">
        <v>665199.78388617467</v>
      </c>
      <c r="DP793" s="411">
        <v>717435.42795911036</v>
      </c>
      <c r="DQ793" s="411">
        <v>694339.91286480892</v>
      </c>
      <c r="DR793" s="411">
        <v>593924.61276319181</v>
      </c>
      <c r="DS793" s="411">
        <v>594957.54355455085</v>
      </c>
      <c r="DT793" s="411">
        <v>496814.24133292603</v>
      </c>
      <c r="DU793" s="412">
        <v>446574.99999999994</v>
      </c>
      <c r="DV793" s="411">
        <f t="shared" si="252"/>
        <v>6650277.1076820521</v>
      </c>
      <c r="DW793" s="412">
        <v>394110.67933610623</v>
      </c>
      <c r="DX793" s="412">
        <v>419216.61600189965</v>
      </c>
      <c r="DY793" s="412">
        <v>467952.60071599175</v>
      </c>
      <c r="DZ793" s="412">
        <v>541769.09228822414</v>
      </c>
      <c r="EA793" s="412">
        <v>617981.59697906754</v>
      </c>
      <c r="EB793" s="412">
        <v>665199.78388617467</v>
      </c>
      <c r="EC793" s="412">
        <v>717435.42795911036</v>
      </c>
      <c r="ED793" s="412">
        <v>694339.91286480892</v>
      </c>
      <c r="EE793" s="412">
        <v>593924.61276319181</v>
      </c>
      <c r="EF793" s="412">
        <v>594957.54355455085</v>
      </c>
      <c r="EG793" s="412">
        <v>496814.24133292603</v>
      </c>
      <c r="EH793" s="412">
        <v>446574.99999999994</v>
      </c>
      <c r="EI793" s="411">
        <f t="shared" si="253"/>
        <v>6650277.1076820521</v>
      </c>
      <c r="EK793" s="411">
        <f t="shared" si="254"/>
        <v>6650277.1076820521</v>
      </c>
      <c r="EL793" s="7">
        <f t="shared" si="255"/>
        <v>0</v>
      </c>
    </row>
    <row r="794" spans="1:142">
      <c r="A794" s="365" t="str">
        <f t="shared" si="237"/>
        <v xml:space="preserve"> 150</v>
      </c>
      <c r="B794" s="370" t="s">
        <v>964</v>
      </c>
      <c r="C794" s="370" t="s">
        <v>920</v>
      </c>
      <c r="D794" s="411">
        <v>324113</v>
      </c>
      <c r="E794" s="411">
        <v>351618</v>
      </c>
      <c r="F794" s="411">
        <v>401005</v>
      </c>
      <c r="G794" s="411">
        <v>474172</v>
      </c>
      <c r="H794" s="411">
        <v>549236</v>
      </c>
      <c r="I794" s="411">
        <v>604621</v>
      </c>
      <c r="J794" s="411">
        <v>666555</v>
      </c>
      <c r="K794" s="411">
        <v>656365</v>
      </c>
      <c r="L794" s="411">
        <v>571761</v>
      </c>
      <c r="M794" s="411">
        <v>579382</v>
      </c>
      <c r="N794" s="411">
        <v>489557</v>
      </c>
      <c r="O794" s="412">
        <v>447001</v>
      </c>
      <c r="P794" s="411">
        <f t="shared" si="238"/>
        <v>6115386</v>
      </c>
      <c r="Q794" s="411">
        <f t="shared" si="239"/>
        <v>3349818.2258064514</v>
      </c>
      <c r="R794" s="411">
        <f t="shared" si="240"/>
        <v>1091900.6017797552</v>
      </c>
      <c r="S794" s="411">
        <f t="shared" si="241"/>
        <v>1673667.1724137932</v>
      </c>
      <c r="T794" s="411">
        <v>-262.99999999997715</v>
      </c>
      <c r="U794" s="411">
        <v>-415.99999999997789</v>
      </c>
      <c r="V794" s="411">
        <v>-820.00000000001273</v>
      </c>
      <c r="W794" s="411">
        <v>-912.00000000000705</v>
      </c>
      <c r="X794" s="411">
        <v>-1349.0000000000027</v>
      </c>
      <c r="Y794" s="411">
        <v>-1209.9999999999804</v>
      </c>
      <c r="Z794" s="411">
        <v>-1166.0000000000177</v>
      </c>
      <c r="AA794" s="411">
        <v>432.99999999997624</v>
      </c>
      <c r="AB794" s="411">
        <v>-1198.0000000000427</v>
      </c>
      <c r="AC794" s="411">
        <v>-697.99999999999318</v>
      </c>
      <c r="AD794" s="411">
        <v>1153.0000000000148</v>
      </c>
      <c r="AE794" s="412">
        <v>-426.00000000002763</v>
      </c>
      <c r="AF794" s="411">
        <f t="shared" si="242"/>
        <v>-6872.0000000000491</v>
      </c>
      <c r="AG794" s="411">
        <v>323849.99999999994</v>
      </c>
      <c r="AH794" s="411">
        <v>351202</v>
      </c>
      <c r="AI794" s="411">
        <v>400185</v>
      </c>
      <c r="AJ794" s="411">
        <v>473260.00000000006</v>
      </c>
      <c r="AK794" s="411">
        <v>547887</v>
      </c>
      <c r="AL794" s="411">
        <v>603411</v>
      </c>
      <c r="AM794" s="411">
        <v>665389.00000000012</v>
      </c>
      <c r="AN794" s="411">
        <v>656798</v>
      </c>
      <c r="AO794" s="411">
        <v>570563</v>
      </c>
      <c r="AP794" s="411">
        <v>578684</v>
      </c>
      <c r="AQ794" s="411">
        <v>490710</v>
      </c>
      <c r="AR794" s="412">
        <v>446574.99999999994</v>
      </c>
      <c r="AS794" s="411">
        <f t="shared" si="243"/>
        <v>6108514</v>
      </c>
      <c r="AT794" s="411">
        <f t="shared" si="244"/>
        <v>3343719.8387096776</v>
      </c>
      <c r="AU794" s="411">
        <f t="shared" si="245"/>
        <v>1091428.4716351503</v>
      </c>
      <c r="AV794" s="411">
        <f t="shared" si="246"/>
        <v>1673365.6896551724</v>
      </c>
      <c r="AW794" s="411">
        <v>0</v>
      </c>
      <c r="AX794" s="411">
        <v>0</v>
      </c>
      <c r="AY794" s="411">
        <v>0</v>
      </c>
      <c r="AZ794" s="411">
        <v>0</v>
      </c>
      <c r="BA794" s="411">
        <v>0</v>
      </c>
      <c r="BB794" s="411">
        <v>0</v>
      </c>
      <c r="BC794" s="411">
        <v>0</v>
      </c>
      <c r="BD794" s="411">
        <v>0</v>
      </c>
      <c r="BE794" s="411">
        <v>0</v>
      </c>
      <c r="BF794" s="411">
        <v>0</v>
      </c>
      <c r="BG794" s="411">
        <v>0</v>
      </c>
      <c r="BH794" s="412">
        <v>0</v>
      </c>
      <c r="BI794" s="411">
        <f t="shared" si="247"/>
        <v>0</v>
      </c>
      <c r="BJ794" s="411">
        <v>323849.99999999994</v>
      </c>
      <c r="BK794" s="411">
        <v>351202</v>
      </c>
      <c r="BL794" s="411">
        <v>400185</v>
      </c>
      <c r="BM794" s="411">
        <v>473260.00000000006</v>
      </c>
      <c r="BN794" s="411">
        <v>547887</v>
      </c>
      <c r="BO794" s="411">
        <v>603411</v>
      </c>
      <c r="BP794" s="411">
        <v>665389.00000000012</v>
      </c>
      <c r="BQ794" s="411">
        <v>656798</v>
      </c>
      <c r="BR794" s="411">
        <v>570563</v>
      </c>
      <c r="BS794" s="411">
        <v>578684</v>
      </c>
      <c r="BT794" s="411">
        <v>490710</v>
      </c>
      <c r="BU794" s="412">
        <v>446574.99999999994</v>
      </c>
      <c r="BV794" s="411">
        <f t="shared" si="248"/>
        <v>6108514</v>
      </c>
      <c r="BW794" s="411">
        <v>0</v>
      </c>
      <c r="BX794" s="411">
        <v>0</v>
      </c>
      <c r="BY794" s="411">
        <v>0</v>
      </c>
      <c r="BZ794" s="411">
        <v>0</v>
      </c>
      <c r="CA794" s="411">
        <v>0</v>
      </c>
      <c r="CB794" s="411">
        <v>0</v>
      </c>
      <c r="CC794" s="411">
        <v>0</v>
      </c>
      <c r="CD794" s="411">
        <v>0</v>
      </c>
      <c r="CE794" s="411">
        <v>0</v>
      </c>
      <c r="CF794" s="411">
        <v>0</v>
      </c>
      <c r="CG794" s="411">
        <v>0</v>
      </c>
      <c r="CH794" s="412">
        <v>0</v>
      </c>
      <c r="CI794" s="411">
        <f t="shared" si="249"/>
        <v>0</v>
      </c>
      <c r="CJ794" s="411">
        <v>323849.99999999994</v>
      </c>
      <c r="CK794" s="411">
        <v>351202</v>
      </c>
      <c r="CL794" s="411">
        <v>400185</v>
      </c>
      <c r="CM794" s="411">
        <v>473260.00000000006</v>
      </c>
      <c r="CN794" s="411">
        <v>547887</v>
      </c>
      <c r="CO794" s="411">
        <v>603411</v>
      </c>
      <c r="CP794" s="411">
        <v>665389.00000000012</v>
      </c>
      <c r="CQ794" s="411">
        <v>656798</v>
      </c>
      <c r="CR794" s="411">
        <v>570563</v>
      </c>
      <c r="CS794" s="411">
        <v>578684</v>
      </c>
      <c r="CT794" s="411">
        <v>490710</v>
      </c>
      <c r="CU794" s="412">
        <v>446574.99999999994</v>
      </c>
      <c r="CV794" s="411">
        <f t="shared" si="250"/>
        <v>6108514</v>
      </c>
      <c r="CW794" s="411">
        <v>70260.679336106215</v>
      </c>
      <c r="CX794" s="411">
        <v>68014.616001899558</v>
      </c>
      <c r="CY794" s="411">
        <v>67767.600715991794</v>
      </c>
      <c r="CZ794" s="411">
        <v>68509.092288223997</v>
      </c>
      <c r="DA794" s="411">
        <v>70094.596979067472</v>
      </c>
      <c r="DB794" s="411">
        <v>61788.783886174693</v>
      </c>
      <c r="DC794" s="411">
        <v>52046.427959110391</v>
      </c>
      <c r="DD794" s="411">
        <v>37541.912864808997</v>
      </c>
      <c r="DE794" s="411">
        <v>23361.612763191886</v>
      </c>
      <c r="DF794" s="411">
        <v>16273.543554550854</v>
      </c>
      <c r="DG794" s="411">
        <v>6104.2413329260526</v>
      </c>
      <c r="DH794" s="412">
        <v>0</v>
      </c>
      <c r="DI794" s="411">
        <f t="shared" si="251"/>
        <v>541763.10768205195</v>
      </c>
      <c r="DJ794" s="411">
        <v>394110.67933610623</v>
      </c>
      <c r="DK794" s="411">
        <v>419216.61600189965</v>
      </c>
      <c r="DL794" s="411">
        <v>467952.60071599175</v>
      </c>
      <c r="DM794" s="411">
        <v>541769.09228822391</v>
      </c>
      <c r="DN794" s="411">
        <v>617981.59697906743</v>
      </c>
      <c r="DO794" s="411">
        <v>665199.78388617479</v>
      </c>
      <c r="DP794" s="411">
        <v>717435.42795911047</v>
      </c>
      <c r="DQ794" s="411">
        <v>694339.91286480904</v>
      </c>
      <c r="DR794" s="411">
        <v>593924.61276319192</v>
      </c>
      <c r="DS794" s="411">
        <v>594957.54355455097</v>
      </c>
      <c r="DT794" s="411">
        <v>496814.24133292603</v>
      </c>
      <c r="DU794" s="412">
        <v>446574.99999999994</v>
      </c>
      <c r="DV794" s="411">
        <f t="shared" si="252"/>
        <v>6650277.1076820511</v>
      </c>
      <c r="DW794" s="412">
        <v>394110.67933610623</v>
      </c>
      <c r="DX794" s="412">
        <v>419216.61600189965</v>
      </c>
      <c r="DY794" s="412">
        <v>467952.60071599175</v>
      </c>
      <c r="DZ794" s="412">
        <v>541769.09228822391</v>
      </c>
      <c r="EA794" s="412">
        <v>617981.59697906743</v>
      </c>
      <c r="EB794" s="412">
        <v>665199.78388617479</v>
      </c>
      <c r="EC794" s="412">
        <v>717435.42795911047</v>
      </c>
      <c r="ED794" s="412">
        <v>694339.91286480904</v>
      </c>
      <c r="EE794" s="412">
        <v>593924.61276319192</v>
      </c>
      <c r="EF794" s="412">
        <v>594957.54355455097</v>
      </c>
      <c r="EG794" s="412">
        <v>496814.24133292603</v>
      </c>
      <c r="EH794" s="412">
        <v>446574.99999999994</v>
      </c>
      <c r="EI794" s="411">
        <f t="shared" si="253"/>
        <v>6650277.1076820511</v>
      </c>
      <c r="EK794" s="411">
        <f t="shared" si="254"/>
        <v>6650277.1076820521</v>
      </c>
      <c r="EL794" s="7">
        <f t="shared" si="255"/>
        <v>0</v>
      </c>
    </row>
    <row r="795" spans="1:142">
      <c r="A795" s="365" t="str">
        <f t="shared" si="237"/>
        <v xml:space="preserve"> 150</v>
      </c>
      <c r="B795" s="370" t="s">
        <v>964</v>
      </c>
      <c r="C795" s="370" t="s">
        <v>944</v>
      </c>
      <c r="D795" s="411">
        <v>20257.091199999992</v>
      </c>
      <c r="E795" s="411">
        <v>20682.003000000012</v>
      </c>
      <c r="F795" s="411">
        <v>21106.299200000009</v>
      </c>
      <c r="G795" s="411">
        <v>21553.155499999997</v>
      </c>
      <c r="H795" s="411">
        <v>21968.070200000002</v>
      </c>
      <c r="I795" s="411">
        <v>22391.99270000001</v>
      </c>
      <c r="J795" s="411">
        <v>22984.047900000001</v>
      </c>
      <c r="K795" s="411">
        <v>23442.210300000002</v>
      </c>
      <c r="L795" s="411">
        <v>23812.193400000004</v>
      </c>
      <c r="M795" s="411">
        <v>24141.649900000019</v>
      </c>
      <c r="N795" s="411">
        <v>24478.582700000006</v>
      </c>
      <c r="O795" s="412">
        <v>24833.053599999996</v>
      </c>
      <c r="P795" s="411">
        <f t="shared" si="238"/>
        <v>271650.34960000007</v>
      </c>
      <c r="Q795" s="411">
        <f t="shared" si="239"/>
        <v>150201.23880000002</v>
      </c>
      <c r="R795" s="411">
        <f t="shared" si="240"/>
        <v>41426.943662068967</v>
      </c>
      <c r="S795" s="411">
        <f t="shared" si="241"/>
        <v>80022.167137931057</v>
      </c>
      <c r="T795" s="411">
        <v>-16.43752328848219</v>
      </c>
      <c r="U795" s="411">
        <v>-24.468921522786673</v>
      </c>
      <c r="V795" s="411">
        <v>-43.15947517861418</v>
      </c>
      <c r="W795" s="411">
        <v>-41.454319985152971</v>
      </c>
      <c r="X795" s="411">
        <v>-53.956635580697608</v>
      </c>
      <c r="Y795" s="411">
        <v>-44.812057746918256</v>
      </c>
      <c r="Z795" s="411">
        <v>-40.205834254339081</v>
      </c>
      <c r="AA795" s="411">
        <v>15.464683613385107</v>
      </c>
      <c r="AB795" s="411">
        <v>-49.89323807185194</v>
      </c>
      <c r="AC795" s="411">
        <v>-29.0842166829494</v>
      </c>
      <c r="AD795" s="411">
        <v>57.651725648084273</v>
      </c>
      <c r="AE795" s="412">
        <v>-23.666347130320993</v>
      </c>
      <c r="AF795" s="411">
        <f t="shared" si="242"/>
        <v>-294.02216018064388</v>
      </c>
      <c r="AG795" s="411">
        <v>20240.65367671151</v>
      </c>
      <c r="AH795" s="411">
        <v>20657.534078477227</v>
      </c>
      <c r="AI795" s="411">
        <v>21063.139724821398</v>
      </c>
      <c r="AJ795" s="411">
        <v>21511.701180014847</v>
      </c>
      <c r="AK795" s="411">
        <v>21914.113564419302</v>
      </c>
      <c r="AL795" s="411">
        <v>22347.180642253094</v>
      </c>
      <c r="AM795" s="411">
        <v>22943.842065745663</v>
      </c>
      <c r="AN795" s="411">
        <v>23457.674983613386</v>
      </c>
      <c r="AO795" s="411">
        <v>23762.300161928153</v>
      </c>
      <c r="AP795" s="411">
        <v>24112.56568331708</v>
      </c>
      <c r="AQ795" s="411">
        <v>24536.234425648083</v>
      </c>
      <c r="AR795" s="412">
        <v>24809.387252869677</v>
      </c>
      <c r="AS795" s="411">
        <f t="shared" si="243"/>
        <v>271356.3274398194</v>
      </c>
      <c r="AT795" s="411">
        <f t="shared" si="244"/>
        <v>149938.04099483835</v>
      </c>
      <c r="AU795" s="411">
        <f t="shared" si="245"/>
        <v>41404.981797097091</v>
      </c>
      <c r="AV795" s="411">
        <f t="shared" si="246"/>
        <v>80013.304647883997</v>
      </c>
      <c r="AW795" s="411">
        <v>0</v>
      </c>
      <c r="AX795" s="411">
        <v>0</v>
      </c>
      <c r="AY795" s="411">
        <v>0</v>
      </c>
      <c r="AZ795" s="411">
        <v>0</v>
      </c>
      <c r="BA795" s="411">
        <v>0</v>
      </c>
      <c r="BB795" s="411">
        <v>0</v>
      </c>
      <c r="BC795" s="411">
        <v>0</v>
      </c>
      <c r="BD795" s="411">
        <v>0</v>
      </c>
      <c r="BE795" s="411">
        <v>0</v>
      </c>
      <c r="BF795" s="411">
        <v>0</v>
      </c>
      <c r="BG795" s="411">
        <v>0</v>
      </c>
      <c r="BH795" s="412">
        <v>0</v>
      </c>
      <c r="BI795" s="411">
        <f t="shared" si="247"/>
        <v>0</v>
      </c>
      <c r="BJ795" s="411">
        <v>20240.65367671151</v>
      </c>
      <c r="BK795" s="411">
        <v>20657.534078477227</v>
      </c>
      <c r="BL795" s="411">
        <v>21063.139724821398</v>
      </c>
      <c r="BM795" s="411">
        <v>21511.701180014847</v>
      </c>
      <c r="BN795" s="411">
        <v>21914.113564419302</v>
      </c>
      <c r="BO795" s="411">
        <v>22347.180642253094</v>
      </c>
      <c r="BP795" s="411">
        <v>22943.842065745663</v>
      </c>
      <c r="BQ795" s="411">
        <v>23457.674983613386</v>
      </c>
      <c r="BR795" s="411">
        <v>23762.300161928153</v>
      </c>
      <c r="BS795" s="411">
        <v>24112.56568331708</v>
      </c>
      <c r="BT795" s="411">
        <v>24536.234425648083</v>
      </c>
      <c r="BU795" s="412">
        <v>24809.387252869677</v>
      </c>
      <c r="BV795" s="411">
        <f t="shared" si="248"/>
        <v>271356.3274398194</v>
      </c>
      <c r="BW795" s="411">
        <v>0</v>
      </c>
      <c r="BX795" s="411">
        <v>0</v>
      </c>
      <c r="BY795" s="411">
        <v>0</v>
      </c>
      <c r="BZ795" s="411">
        <v>0</v>
      </c>
      <c r="CA795" s="411">
        <v>0</v>
      </c>
      <c r="CB795" s="411">
        <v>0</v>
      </c>
      <c r="CC795" s="411">
        <v>0</v>
      </c>
      <c r="CD795" s="411">
        <v>0</v>
      </c>
      <c r="CE795" s="411">
        <v>0</v>
      </c>
      <c r="CF795" s="411">
        <v>0</v>
      </c>
      <c r="CG795" s="411">
        <v>0</v>
      </c>
      <c r="CH795" s="412">
        <v>0</v>
      </c>
      <c r="CI795" s="411">
        <f t="shared" si="249"/>
        <v>0</v>
      </c>
      <c r="CJ795" s="411">
        <v>20240.65367671151</v>
      </c>
      <c r="CK795" s="411">
        <v>20657.534078477227</v>
      </c>
      <c r="CL795" s="411">
        <v>21063.139724821398</v>
      </c>
      <c r="CM795" s="411">
        <v>21511.701180014847</v>
      </c>
      <c r="CN795" s="411">
        <v>21914.113564419302</v>
      </c>
      <c r="CO795" s="411">
        <v>22347.180642253094</v>
      </c>
      <c r="CP795" s="411">
        <v>22943.842065745663</v>
      </c>
      <c r="CQ795" s="411">
        <v>23457.674983613386</v>
      </c>
      <c r="CR795" s="411">
        <v>23762.300161928153</v>
      </c>
      <c r="CS795" s="411">
        <v>24112.56568331708</v>
      </c>
      <c r="CT795" s="411">
        <v>24536.234425648083</v>
      </c>
      <c r="CU795" s="412">
        <v>24809.387252869677</v>
      </c>
      <c r="CV795" s="411">
        <f t="shared" si="250"/>
        <v>271356.3274398194</v>
      </c>
      <c r="CW795" s="411">
        <v>4391.2947317918342</v>
      </c>
      <c r="CX795" s="411">
        <v>4000.5937270460222</v>
      </c>
      <c r="CY795" s="411">
        <v>3566.8411932735144</v>
      </c>
      <c r="CZ795" s="411">
        <v>3114.0369987109098</v>
      </c>
      <c r="DA795" s="411">
        <v>2803.6127717034383</v>
      </c>
      <c r="DB795" s="411">
        <v>2288.3249605794576</v>
      </c>
      <c r="DC795" s="411">
        <v>1794.6604989634411</v>
      </c>
      <c r="DD795" s="411">
        <v>1340.8217192994348</v>
      </c>
      <c r="DE795" s="411">
        <v>972.9026277121925</v>
      </c>
      <c r="DF795" s="411">
        <v>678.08309073434611</v>
      </c>
      <c r="DG795" s="411">
        <v>305.19980428776023</v>
      </c>
      <c r="DH795" s="412">
        <v>0</v>
      </c>
      <c r="DI795" s="411">
        <f t="shared" si="251"/>
        <v>25256.372124102352</v>
      </c>
      <c r="DJ795" s="411">
        <v>24631.948408503344</v>
      </c>
      <c r="DK795" s="411">
        <v>24658.127805523247</v>
      </c>
      <c r="DL795" s="411">
        <v>24629.980918094912</v>
      </c>
      <c r="DM795" s="411">
        <v>24625.738178725755</v>
      </c>
      <c r="DN795" s="411">
        <v>24717.726336122749</v>
      </c>
      <c r="DO795" s="411">
        <v>24635.505602832553</v>
      </c>
      <c r="DP795" s="411">
        <v>24738.50256470911</v>
      </c>
      <c r="DQ795" s="411">
        <v>24798.49670291282</v>
      </c>
      <c r="DR795" s="411">
        <v>24735.202789640338</v>
      </c>
      <c r="DS795" s="411">
        <v>24790.648774051413</v>
      </c>
      <c r="DT795" s="411">
        <v>24841.434229935854</v>
      </c>
      <c r="DU795" s="412">
        <v>24809.387252869677</v>
      </c>
      <c r="DV795" s="411">
        <f t="shared" si="252"/>
        <v>296612.69956392178</v>
      </c>
      <c r="DW795" s="412">
        <v>24631.948408503344</v>
      </c>
      <c r="DX795" s="412">
        <v>24658.127805523247</v>
      </c>
      <c r="DY795" s="412">
        <v>24629.980918094912</v>
      </c>
      <c r="DZ795" s="412">
        <v>24625.738178725755</v>
      </c>
      <c r="EA795" s="412">
        <v>24717.726336122749</v>
      </c>
      <c r="EB795" s="412">
        <v>24635.505602832553</v>
      </c>
      <c r="EC795" s="412">
        <v>24738.50256470911</v>
      </c>
      <c r="ED795" s="412">
        <v>24798.49670291282</v>
      </c>
      <c r="EE795" s="412">
        <v>24735.202789640338</v>
      </c>
      <c r="EF795" s="412">
        <v>24790.648774051413</v>
      </c>
      <c r="EG795" s="412">
        <v>24841.434229935854</v>
      </c>
      <c r="EH795" s="412">
        <v>24809.387252869677</v>
      </c>
      <c r="EI795" s="411">
        <f t="shared" si="253"/>
        <v>296612.69956392178</v>
      </c>
      <c r="EK795" s="411">
        <f t="shared" si="254"/>
        <v>296612.69956392178</v>
      </c>
      <c r="EL795" s="7">
        <f t="shared" si="255"/>
        <v>0</v>
      </c>
    </row>
    <row r="796" spans="1:142">
      <c r="A796" s="365" t="str">
        <f t="shared" si="237"/>
        <v xml:space="preserve"> 150</v>
      </c>
      <c r="B796" s="370" t="s">
        <v>964</v>
      </c>
      <c r="C796" s="370" t="s">
        <v>945</v>
      </c>
      <c r="D796" s="411">
        <v>324113</v>
      </c>
      <c r="E796" s="411">
        <v>351618</v>
      </c>
      <c r="F796" s="411">
        <v>401005</v>
      </c>
      <c r="G796" s="411">
        <v>474172</v>
      </c>
      <c r="H796" s="411">
        <v>549236</v>
      </c>
      <c r="I796" s="411">
        <v>604621</v>
      </c>
      <c r="J796" s="411">
        <v>666555</v>
      </c>
      <c r="K796" s="411">
        <v>656365</v>
      </c>
      <c r="L796" s="411">
        <v>571761</v>
      </c>
      <c r="M796" s="411">
        <v>579382</v>
      </c>
      <c r="N796" s="411">
        <v>489557</v>
      </c>
      <c r="O796" s="412">
        <v>447001</v>
      </c>
      <c r="P796" s="411">
        <f t="shared" si="238"/>
        <v>6115386</v>
      </c>
      <c r="Q796" s="411">
        <f t="shared" si="239"/>
        <v>3349818.2258064514</v>
      </c>
      <c r="R796" s="411">
        <f t="shared" si="240"/>
        <v>1091900.6017797552</v>
      </c>
      <c r="S796" s="411">
        <f t="shared" si="241"/>
        <v>1673667.1724137932</v>
      </c>
      <c r="T796" s="411">
        <v>-262.99999999997715</v>
      </c>
      <c r="U796" s="411">
        <v>-415.99999999997783</v>
      </c>
      <c r="V796" s="411">
        <v>-820.00000000001251</v>
      </c>
      <c r="W796" s="411">
        <v>-912.00000000000705</v>
      </c>
      <c r="X796" s="411">
        <v>-1349.0000000000027</v>
      </c>
      <c r="Y796" s="411">
        <v>-1209.9999999999802</v>
      </c>
      <c r="Z796" s="411">
        <v>-1166.0000000000177</v>
      </c>
      <c r="AA796" s="411">
        <v>432.99999999997624</v>
      </c>
      <c r="AB796" s="411">
        <v>-1198.0000000000427</v>
      </c>
      <c r="AC796" s="411">
        <v>-697.99999999999318</v>
      </c>
      <c r="AD796" s="411">
        <v>1153.000000000015</v>
      </c>
      <c r="AE796" s="412">
        <v>-426.00000000002763</v>
      </c>
      <c r="AF796" s="411">
        <f t="shared" si="242"/>
        <v>-6872.0000000000473</v>
      </c>
      <c r="AG796" s="411">
        <v>323850</v>
      </c>
      <c r="AH796" s="411">
        <v>351202</v>
      </c>
      <c r="AI796" s="411">
        <v>400185</v>
      </c>
      <c r="AJ796" s="411">
        <v>473259.99999999994</v>
      </c>
      <c r="AK796" s="411">
        <v>547886.99999999988</v>
      </c>
      <c r="AL796" s="411">
        <v>603411</v>
      </c>
      <c r="AM796" s="411">
        <v>665388.99999999988</v>
      </c>
      <c r="AN796" s="411">
        <v>656798</v>
      </c>
      <c r="AO796" s="411">
        <v>570563.00000000012</v>
      </c>
      <c r="AP796" s="411">
        <v>578684</v>
      </c>
      <c r="AQ796" s="411">
        <v>490710.00000000006</v>
      </c>
      <c r="AR796" s="412">
        <v>446574.99999999988</v>
      </c>
      <c r="AS796" s="411">
        <f t="shared" si="243"/>
        <v>6108514</v>
      </c>
      <c r="AT796" s="411">
        <f t="shared" si="244"/>
        <v>3343719.8387096776</v>
      </c>
      <c r="AU796" s="411">
        <f t="shared" si="245"/>
        <v>1091428.4716351503</v>
      </c>
      <c r="AV796" s="411">
        <f t="shared" si="246"/>
        <v>1673365.6896551724</v>
      </c>
      <c r="AW796" s="411">
        <v>0</v>
      </c>
      <c r="AX796" s="411">
        <v>0</v>
      </c>
      <c r="AY796" s="411">
        <v>0</v>
      </c>
      <c r="AZ796" s="411">
        <v>0</v>
      </c>
      <c r="BA796" s="411">
        <v>0</v>
      </c>
      <c r="BB796" s="411">
        <v>0</v>
      </c>
      <c r="BC796" s="411">
        <v>0</v>
      </c>
      <c r="BD796" s="411">
        <v>0</v>
      </c>
      <c r="BE796" s="411">
        <v>0</v>
      </c>
      <c r="BF796" s="411">
        <v>0</v>
      </c>
      <c r="BG796" s="411">
        <v>0</v>
      </c>
      <c r="BH796" s="412">
        <v>0</v>
      </c>
      <c r="BI796" s="411">
        <f t="shared" si="247"/>
        <v>0</v>
      </c>
      <c r="BJ796" s="411">
        <v>323850</v>
      </c>
      <c r="BK796" s="411">
        <v>351202</v>
      </c>
      <c r="BL796" s="411">
        <v>400185</v>
      </c>
      <c r="BM796" s="411">
        <v>473259.99999999994</v>
      </c>
      <c r="BN796" s="411">
        <v>547886.99999999988</v>
      </c>
      <c r="BO796" s="411">
        <v>603411</v>
      </c>
      <c r="BP796" s="411">
        <v>665388.99999999988</v>
      </c>
      <c r="BQ796" s="411">
        <v>656798</v>
      </c>
      <c r="BR796" s="411">
        <v>570563.00000000012</v>
      </c>
      <c r="BS796" s="411">
        <v>578684</v>
      </c>
      <c r="BT796" s="411">
        <v>490710.00000000006</v>
      </c>
      <c r="BU796" s="412">
        <v>446574.99999999988</v>
      </c>
      <c r="BV796" s="411">
        <f t="shared" si="248"/>
        <v>6108514</v>
      </c>
      <c r="BW796" s="411">
        <v>0</v>
      </c>
      <c r="BX796" s="411">
        <v>0</v>
      </c>
      <c r="BY796" s="411">
        <v>0</v>
      </c>
      <c r="BZ796" s="411">
        <v>0</v>
      </c>
      <c r="CA796" s="411">
        <v>0</v>
      </c>
      <c r="CB796" s="411">
        <v>0</v>
      </c>
      <c r="CC796" s="411">
        <v>0</v>
      </c>
      <c r="CD796" s="411">
        <v>0</v>
      </c>
      <c r="CE796" s="411">
        <v>0</v>
      </c>
      <c r="CF796" s="411">
        <v>0</v>
      </c>
      <c r="CG796" s="411">
        <v>0</v>
      </c>
      <c r="CH796" s="412">
        <v>0</v>
      </c>
      <c r="CI796" s="411">
        <f t="shared" si="249"/>
        <v>0</v>
      </c>
      <c r="CJ796" s="411">
        <v>323850</v>
      </c>
      <c r="CK796" s="411">
        <v>351202</v>
      </c>
      <c r="CL796" s="411">
        <v>400185</v>
      </c>
      <c r="CM796" s="411">
        <v>473259.99999999994</v>
      </c>
      <c r="CN796" s="411">
        <v>547886.99999999988</v>
      </c>
      <c r="CO796" s="411">
        <v>603411</v>
      </c>
      <c r="CP796" s="411">
        <v>665388.99999999988</v>
      </c>
      <c r="CQ796" s="411">
        <v>656798</v>
      </c>
      <c r="CR796" s="411">
        <v>570563.00000000012</v>
      </c>
      <c r="CS796" s="411">
        <v>578684</v>
      </c>
      <c r="CT796" s="411">
        <v>490710.00000000006</v>
      </c>
      <c r="CU796" s="412">
        <v>446574.99999999988</v>
      </c>
      <c r="CV796" s="411">
        <f t="shared" si="250"/>
        <v>6108514</v>
      </c>
      <c r="CW796" s="411">
        <v>70260.67933610623</v>
      </c>
      <c r="CX796" s="411">
        <v>68014.616001899543</v>
      </c>
      <c r="CY796" s="411">
        <v>67767.600715991779</v>
      </c>
      <c r="CZ796" s="411">
        <v>68509.092288223983</v>
      </c>
      <c r="DA796" s="411">
        <v>70094.596979067457</v>
      </c>
      <c r="DB796" s="411">
        <v>61788.7838861747</v>
      </c>
      <c r="DC796" s="411">
        <v>52046.427959110391</v>
      </c>
      <c r="DD796" s="411">
        <v>37541.91286480899</v>
      </c>
      <c r="DE796" s="411">
        <v>23361.61276319189</v>
      </c>
      <c r="DF796" s="411">
        <v>16273.543554550854</v>
      </c>
      <c r="DG796" s="411">
        <v>6104.2413329260526</v>
      </c>
      <c r="DH796" s="412">
        <v>0</v>
      </c>
      <c r="DI796" s="411">
        <f t="shared" si="251"/>
        <v>541763.10768205195</v>
      </c>
      <c r="DJ796" s="411">
        <v>394110.67933610623</v>
      </c>
      <c r="DK796" s="411">
        <v>419216.61600189965</v>
      </c>
      <c r="DL796" s="411">
        <v>467952.60071599181</v>
      </c>
      <c r="DM796" s="411">
        <v>541769.09228822414</v>
      </c>
      <c r="DN796" s="411">
        <v>617981.59697906754</v>
      </c>
      <c r="DO796" s="411">
        <v>665199.78388617455</v>
      </c>
      <c r="DP796" s="411">
        <v>717435.42795911036</v>
      </c>
      <c r="DQ796" s="411">
        <v>694339.91286480904</v>
      </c>
      <c r="DR796" s="411">
        <v>593924.61276319181</v>
      </c>
      <c r="DS796" s="411">
        <v>594957.54355455074</v>
      </c>
      <c r="DT796" s="411">
        <v>496814.24133292603</v>
      </c>
      <c r="DU796" s="412">
        <v>446574.99999999988</v>
      </c>
      <c r="DV796" s="411">
        <f t="shared" si="252"/>
        <v>6650277.1076820521</v>
      </c>
      <c r="DW796" s="412">
        <v>394110.67933610623</v>
      </c>
      <c r="DX796" s="412">
        <v>419216.61600189965</v>
      </c>
      <c r="DY796" s="412">
        <v>467952.60071599181</v>
      </c>
      <c r="DZ796" s="412">
        <v>541769.09228822414</v>
      </c>
      <c r="EA796" s="412">
        <v>617981.59697906754</v>
      </c>
      <c r="EB796" s="412">
        <v>665199.78388617455</v>
      </c>
      <c r="EC796" s="412">
        <v>717435.42795911036</v>
      </c>
      <c r="ED796" s="412">
        <v>694339.91286480904</v>
      </c>
      <c r="EE796" s="412">
        <v>593924.61276319181</v>
      </c>
      <c r="EF796" s="412">
        <v>594957.54355455074</v>
      </c>
      <c r="EG796" s="412">
        <v>496814.24133292603</v>
      </c>
      <c r="EH796" s="412">
        <v>446574.99999999988</v>
      </c>
      <c r="EI796" s="411">
        <f t="shared" si="253"/>
        <v>6650277.1076820521</v>
      </c>
      <c r="EK796" s="411">
        <f t="shared" si="254"/>
        <v>6650277.1076820521</v>
      </c>
      <c r="EL796" s="7">
        <f t="shared" si="255"/>
        <v>0</v>
      </c>
    </row>
    <row r="797" spans="1:142">
      <c r="A797" s="365" t="str">
        <f t="shared" si="237"/>
        <v xml:space="preserve"> 150</v>
      </c>
      <c r="B797" s="370" t="s">
        <v>964</v>
      </c>
      <c r="C797" s="370" t="s">
        <v>1173</v>
      </c>
      <c r="D797" s="411">
        <v>8</v>
      </c>
      <c r="E797" s="411">
        <v>5</v>
      </c>
      <c r="F797" s="411">
        <v>279</v>
      </c>
      <c r="G797" s="411">
        <v>38</v>
      </c>
      <c r="H797" s="411">
        <v>9</v>
      </c>
      <c r="I797" s="411">
        <v>12</v>
      </c>
      <c r="J797" s="411">
        <v>184</v>
      </c>
      <c r="K797" s="411">
        <v>732</v>
      </c>
      <c r="L797" s="411">
        <v>5</v>
      </c>
      <c r="M797" s="411">
        <v>11</v>
      </c>
      <c r="N797" s="411">
        <v>14</v>
      </c>
      <c r="O797" s="412">
        <v>17</v>
      </c>
      <c r="P797" s="411">
        <f t="shared" si="238"/>
        <v>1314</v>
      </c>
      <c r="Q797" s="411">
        <f t="shared" si="239"/>
        <v>529.0645161290322</v>
      </c>
      <c r="R797" s="411">
        <f t="shared" si="240"/>
        <v>741.55617352614013</v>
      </c>
      <c r="S797" s="411">
        <f t="shared" si="241"/>
        <v>43.379310344827587</v>
      </c>
      <c r="T797" s="411">
        <v>0</v>
      </c>
      <c r="U797" s="411">
        <v>0</v>
      </c>
      <c r="V797" s="411">
        <v>0</v>
      </c>
      <c r="W797" s="411">
        <v>0</v>
      </c>
      <c r="X797" s="411">
        <v>0</v>
      </c>
      <c r="Y797" s="411">
        <v>0</v>
      </c>
      <c r="Z797" s="411">
        <v>0</v>
      </c>
      <c r="AA797" s="411">
        <v>0</v>
      </c>
      <c r="AB797" s="411">
        <v>0</v>
      </c>
      <c r="AC797" s="411">
        <v>0</v>
      </c>
      <c r="AD797" s="411">
        <v>0</v>
      </c>
      <c r="AE797" s="412">
        <v>0</v>
      </c>
      <c r="AF797" s="411">
        <f t="shared" si="242"/>
        <v>0</v>
      </c>
      <c r="AG797" s="411">
        <v>0</v>
      </c>
      <c r="AH797" s="411">
        <v>0</v>
      </c>
      <c r="AI797" s="411">
        <v>0</v>
      </c>
      <c r="AJ797" s="411">
        <v>0</v>
      </c>
      <c r="AK797" s="411">
        <v>0</v>
      </c>
      <c r="AL797" s="411">
        <v>0</v>
      </c>
      <c r="AM797" s="411">
        <v>0</v>
      </c>
      <c r="AN797" s="411">
        <v>0</v>
      </c>
      <c r="AO797" s="411">
        <v>0</v>
      </c>
      <c r="AP797" s="411">
        <v>0</v>
      </c>
      <c r="AQ797" s="411">
        <v>0</v>
      </c>
      <c r="AR797" s="412">
        <v>0</v>
      </c>
      <c r="AS797" s="411">
        <f t="shared" si="243"/>
        <v>0</v>
      </c>
      <c r="AT797" s="411">
        <f t="shared" si="244"/>
        <v>0</v>
      </c>
      <c r="AU797" s="411">
        <f t="shared" si="245"/>
        <v>0</v>
      </c>
      <c r="AV797" s="411">
        <f t="shared" si="246"/>
        <v>0</v>
      </c>
      <c r="AW797" s="411">
        <v>0</v>
      </c>
      <c r="AX797" s="411">
        <v>0</v>
      </c>
      <c r="AY797" s="411">
        <v>0</v>
      </c>
      <c r="AZ797" s="411">
        <v>0</v>
      </c>
      <c r="BA797" s="411">
        <v>0</v>
      </c>
      <c r="BB797" s="411">
        <v>0</v>
      </c>
      <c r="BC797" s="411">
        <v>0</v>
      </c>
      <c r="BD797" s="411">
        <v>0</v>
      </c>
      <c r="BE797" s="411">
        <v>0</v>
      </c>
      <c r="BF797" s="411">
        <v>0</v>
      </c>
      <c r="BG797" s="411">
        <v>0</v>
      </c>
      <c r="BH797" s="412">
        <v>0</v>
      </c>
      <c r="BI797" s="411">
        <f t="shared" si="247"/>
        <v>0</v>
      </c>
      <c r="BJ797" s="411">
        <v>0</v>
      </c>
      <c r="BK797" s="411">
        <v>0</v>
      </c>
      <c r="BL797" s="411">
        <v>0</v>
      </c>
      <c r="BM797" s="411">
        <v>0</v>
      </c>
      <c r="BN797" s="411">
        <v>0</v>
      </c>
      <c r="BO797" s="411">
        <v>0</v>
      </c>
      <c r="BP797" s="411">
        <v>0</v>
      </c>
      <c r="BQ797" s="411">
        <v>0</v>
      </c>
      <c r="BR797" s="411">
        <v>0</v>
      </c>
      <c r="BS797" s="411">
        <v>0</v>
      </c>
      <c r="BT797" s="411">
        <v>0</v>
      </c>
      <c r="BU797" s="412">
        <v>0</v>
      </c>
      <c r="BV797" s="411">
        <f t="shared" si="248"/>
        <v>0</v>
      </c>
      <c r="BW797" s="411">
        <v>0</v>
      </c>
      <c r="BX797" s="411">
        <v>0</v>
      </c>
      <c r="BY797" s="411">
        <v>0</v>
      </c>
      <c r="BZ797" s="411">
        <v>0</v>
      </c>
      <c r="CA797" s="411">
        <v>0</v>
      </c>
      <c r="CB797" s="411">
        <v>0</v>
      </c>
      <c r="CC797" s="411">
        <v>0</v>
      </c>
      <c r="CD797" s="411">
        <v>0</v>
      </c>
      <c r="CE797" s="411">
        <v>0</v>
      </c>
      <c r="CF797" s="411">
        <v>0</v>
      </c>
      <c r="CG797" s="411">
        <v>0</v>
      </c>
      <c r="CH797" s="412">
        <v>0</v>
      </c>
      <c r="CI797" s="411">
        <f t="shared" si="249"/>
        <v>0</v>
      </c>
      <c r="CJ797" s="411">
        <v>0</v>
      </c>
      <c r="CK797" s="411">
        <v>0</v>
      </c>
      <c r="CL797" s="411">
        <v>0</v>
      </c>
      <c r="CM797" s="411">
        <v>0</v>
      </c>
      <c r="CN797" s="411">
        <v>0</v>
      </c>
      <c r="CO797" s="411">
        <v>0</v>
      </c>
      <c r="CP797" s="411">
        <v>0</v>
      </c>
      <c r="CQ797" s="411">
        <v>0</v>
      </c>
      <c r="CR797" s="411">
        <v>0</v>
      </c>
      <c r="CS797" s="411">
        <v>0</v>
      </c>
      <c r="CT797" s="411">
        <v>0</v>
      </c>
      <c r="CU797" s="412">
        <v>0</v>
      </c>
      <c r="CV797" s="411">
        <f t="shared" si="250"/>
        <v>0</v>
      </c>
      <c r="CW797" s="411">
        <v>0</v>
      </c>
      <c r="CX797" s="411">
        <v>0</v>
      </c>
      <c r="CY797" s="411">
        <v>0</v>
      </c>
      <c r="CZ797" s="411">
        <v>0</v>
      </c>
      <c r="DA797" s="411">
        <v>0</v>
      </c>
      <c r="DB797" s="411">
        <v>0</v>
      </c>
      <c r="DC797" s="411">
        <v>0</v>
      </c>
      <c r="DD797" s="411">
        <v>0</v>
      </c>
      <c r="DE797" s="411">
        <v>0</v>
      </c>
      <c r="DF797" s="411">
        <v>0</v>
      </c>
      <c r="DG797" s="411">
        <v>0</v>
      </c>
      <c r="DH797" s="412">
        <v>0</v>
      </c>
      <c r="DI797" s="411">
        <f t="shared" si="251"/>
        <v>0</v>
      </c>
      <c r="DJ797" s="411">
        <v>0</v>
      </c>
      <c r="DK797" s="411">
        <v>0</v>
      </c>
      <c r="DL797" s="411">
        <v>0</v>
      </c>
      <c r="DM797" s="411">
        <v>0</v>
      </c>
      <c r="DN797" s="411">
        <v>0</v>
      </c>
      <c r="DO797" s="411">
        <v>0</v>
      </c>
      <c r="DP797" s="411">
        <v>0</v>
      </c>
      <c r="DQ797" s="411">
        <v>0</v>
      </c>
      <c r="DR797" s="411">
        <v>0</v>
      </c>
      <c r="DS797" s="411">
        <v>0</v>
      </c>
      <c r="DT797" s="411">
        <v>0</v>
      </c>
      <c r="DU797" s="412">
        <v>0</v>
      </c>
      <c r="DV797" s="411">
        <f t="shared" si="252"/>
        <v>0</v>
      </c>
      <c r="DW797" s="412">
        <v>0</v>
      </c>
      <c r="DX797" s="412">
        <v>0</v>
      </c>
      <c r="DY797" s="412">
        <v>0</v>
      </c>
      <c r="DZ797" s="412">
        <v>0</v>
      </c>
      <c r="EA797" s="412">
        <v>0</v>
      </c>
      <c r="EB797" s="412">
        <v>0</v>
      </c>
      <c r="EC797" s="412">
        <v>0</v>
      </c>
      <c r="ED797" s="412">
        <v>0</v>
      </c>
      <c r="EE797" s="412">
        <v>0</v>
      </c>
      <c r="EF797" s="412">
        <v>0</v>
      </c>
      <c r="EG797" s="412">
        <v>0</v>
      </c>
      <c r="EH797" s="412">
        <v>0</v>
      </c>
      <c r="EI797" s="411">
        <f t="shared" si="253"/>
        <v>0</v>
      </c>
      <c r="EK797" s="411">
        <f t="shared" si="254"/>
        <v>1314</v>
      </c>
      <c r="EL797" s="7">
        <f t="shared" si="255"/>
        <v>-1314</v>
      </c>
    </row>
    <row r="798" spans="1:142">
      <c r="A798" s="365" t="str">
        <f t="shared" si="237"/>
        <v xml:space="preserve"> 150</v>
      </c>
      <c r="B798" s="370" t="s">
        <v>964</v>
      </c>
      <c r="C798" s="370" t="s">
        <v>1196</v>
      </c>
      <c r="D798" s="411">
        <v>13</v>
      </c>
      <c r="E798" s="411">
        <v>5</v>
      </c>
      <c r="F798" s="411">
        <v>8</v>
      </c>
      <c r="G798" s="411">
        <v>8</v>
      </c>
      <c r="H798" s="411">
        <v>12</v>
      </c>
      <c r="I798" s="411">
        <v>15</v>
      </c>
      <c r="J798" s="411">
        <v>12</v>
      </c>
      <c r="K798" s="411">
        <v>10</v>
      </c>
      <c r="L798" s="411">
        <v>5</v>
      </c>
      <c r="M798" s="411">
        <v>11</v>
      </c>
      <c r="N798" s="411">
        <v>7</v>
      </c>
      <c r="O798" s="412">
        <v>15</v>
      </c>
      <c r="P798" s="411">
        <f t="shared" si="238"/>
        <v>121</v>
      </c>
      <c r="Q798" s="411">
        <f t="shared" si="239"/>
        <v>72.612903225806448</v>
      </c>
      <c r="R798" s="411">
        <f t="shared" si="240"/>
        <v>14.007786429365961</v>
      </c>
      <c r="S798" s="411">
        <f t="shared" si="241"/>
        <v>34.379310344827587</v>
      </c>
      <c r="T798" s="411">
        <v>0</v>
      </c>
      <c r="U798" s="411">
        <v>0</v>
      </c>
      <c r="V798" s="411">
        <v>0</v>
      </c>
      <c r="W798" s="411">
        <v>0</v>
      </c>
      <c r="X798" s="411">
        <v>0</v>
      </c>
      <c r="Y798" s="411">
        <v>0</v>
      </c>
      <c r="Z798" s="411">
        <v>0</v>
      </c>
      <c r="AA798" s="411">
        <v>0</v>
      </c>
      <c r="AB798" s="411">
        <v>0</v>
      </c>
      <c r="AC798" s="411">
        <v>0</v>
      </c>
      <c r="AD798" s="411">
        <v>0</v>
      </c>
      <c r="AE798" s="412">
        <v>0</v>
      </c>
      <c r="AF798" s="411">
        <f t="shared" si="242"/>
        <v>0</v>
      </c>
      <c r="AG798" s="411">
        <v>0</v>
      </c>
      <c r="AH798" s="411">
        <v>0</v>
      </c>
      <c r="AI798" s="411">
        <v>0</v>
      </c>
      <c r="AJ798" s="411">
        <v>0</v>
      </c>
      <c r="AK798" s="411">
        <v>0</v>
      </c>
      <c r="AL798" s="411">
        <v>0</v>
      </c>
      <c r="AM798" s="411">
        <v>0</v>
      </c>
      <c r="AN798" s="411">
        <v>0</v>
      </c>
      <c r="AO798" s="411">
        <v>0</v>
      </c>
      <c r="AP798" s="411">
        <v>0</v>
      </c>
      <c r="AQ798" s="411">
        <v>0</v>
      </c>
      <c r="AR798" s="412">
        <v>0</v>
      </c>
      <c r="AS798" s="411">
        <f t="shared" si="243"/>
        <v>0</v>
      </c>
      <c r="AT798" s="411">
        <f t="shared" si="244"/>
        <v>0</v>
      </c>
      <c r="AU798" s="411">
        <f t="shared" si="245"/>
        <v>0</v>
      </c>
      <c r="AV798" s="411">
        <f t="shared" si="246"/>
        <v>0</v>
      </c>
      <c r="AW798" s="411">
        <v>0</v>
      </c>
      <c r="AX798" s="411">
        <v>0</v>
      </c>
      <c r="AY798" s="411">
        <v>0</v>
      </c>
      <c r="AZ798" s="411">
        <v>0</v>
      </c>
      <c r="BA798" s="411">
        <v>0</v>
      </c>
      <c r="BB798" s="411">
        <v>0</v>
      </c>
      <c r="BC798" s="411">
        <v>0</v>
      </c>
      <c r="BD798" s="411">
        <v>0</v>
      </c>
      <c r="BE798" s="411">
        <v>0</v>
      </c>
      <c r="BF798" s="411">
        <v>0</v>
      </c>
      <c r="BG798" s="411">
        <v>0</v>
      </c>
      <c r="BH798" s="412">
        <v>0</v>
      </c>
      <c r="BI798" s="411">
        <f t="shared" si="247"/>
        <v>0</v>
      </c>
      <c r="BJ798" s="411">
        <v>0</v>
      </c>
      <c r="BK798" s="411">
        <v>0</v>
      </c>
      <c r="BL798" s="411">
        <v>0</v>
      </c>
      <c r="BM798" s="411">
        <v>0</v>
      </c>
      <c r="BN798" s="411">
        <v>0</v>
      </c>
      <c r="BO798" s="411">
        <v>0</v>
      </c>
      <c r="BP798" s="411">
        <v>0</v>
      </c>
      <c r="BQ798" s="411">
        <v>0</v>
      </c>
      <c r="BR798" s="411">
        <v>0</v>
      </c>
      <c r="BS798" s="411">
        <v>0</v>
      </c>
      <c r="BT798" s="411">
        <v>0</v>
      </c>
      <c r="BU798" s="412">
        <v>0</v>
      </c>
      <c r="BV798" s="411">
        <f t="shared" si="248"/>
        <v>0</v>
      </c>
      <c r="BW798" s="411">
        <v>0</v>
      </c>
      <c r="BX798" s="411">
        <v>0</v>
      </c>
      <c r="BY798" s="411">
        <v>0</v>
      </c>
      <c r="BZ798" s="411">
        <v>0</v>
      </c>
      <c r="CA798" s="411">
        <v>0</v>
      </c>
      <c r="CB798" s="411">
        <v>0</v>
      </c>
      <c r="CC798" s="411">
        <v>0</v>
      </c>
      <c r="CD798" s="411">
        <v>0</v>
      </c>
      <c r="CE798" s="411">
        <v>0</v>
      </c>
      <c r="CF798" s="411">
        <v>0</v>
      </c>
      <c r="CG798" s="411">
        <v>0</v>
      </c>
      <c r="CH798" s="412">
        <v>0</v>
      </c>
      <c r="CI798" s="411">
        <f t="shared" si="249"/>
        <v>0</v>
      </c>
      <c r="CJ798" s="411">
        <v>0</v>
      </c>
      <c r="CK798" s="411">
        <v>0</v>
      </c>
      <c r="CL798" s="411">
        <v>0</v>
      </c>
      <c r="CM798" s="411">
        <v>0</v>
      </c>
      <c r="CN798" s="411">
        <v>0</v>
      </c>
      <c r="CO798" s="411">
        <v>0</v>
      </c>
      <c r="CP798" s="411">
        <v>0</v>
      </c>
      <c r="CQ798" s="411">
        <v>0</v>
      </c>
      <c r="CR798" s="411">
        <v>0</v>
      </c>
      <c r="CS798" s="411">
        <v>0</v>
      </c>
      <c r="CT798" s="411">
        <v>0</v>
      </c>
      <c r="CU798" s="412">
        <v>0</v>
      </c>
      <c r="CV798" s="411">
        <f t="shared" si="250"/>
        <v>0</v>
      </c>
      <c r="CW798" s="411">
        <v>0</v>
      </c>
      <c r="CX798" s="411">
        <v>0</v>
      </c>
      <c r="CY798" s="411">
        <v>0</v>
      </c>
      <c r="CZ798" s="411">
        <v>0</v>
      </c>
      <c r="DA798" s="411">
        <v>0</v>
      </c>
      <c r="DB798" s="411">
        <v>0</v>
      </c>
      <c r="DC798" s="411">
        <v>0</v>
      </c>
      <c r="DD798" s="411">
        <v>0</v>
      </c>
      <c r="DE798" s="411">
        <v>0</v>
      </c>
      <c r="DF798" s="411">
        <v>0</v>
      </c>
      <c r="DG798" s="411">
        <v>0</v>
      </c>
      <c r="DH798" s="412">
        <v>0</v>
      </c>
      <c r="DI798" s="411">
        <f t="shared" si="251"/>
        <v>0</v>
      </c>
      <c r="DJ798" s="411">
        <v>0</v>
      </c>
      <c r="DK798" s="411">
        <v>0</v>
      </c>
      <c r="DL798" s="411">
        <v>0</v>
      </c>
      <c r="DM798" s="411">
        <v>0</v>
      </c>
      <c r="DN798" s="411">
        <v>0</v>
      </c>
      <c r="DO798" s="411">
        <v>0</v>
      </c>
      <c r="DP798" s="411">
        <v>0</v>
      </c>
      <c r="DQ798" s="411">
        <v>0</v>
      </c>
      <c r="DR798" s="411">
        <v>0</v>
      </c>
      <c r="DS798" s="411">
        <v>0</v>
      </c>
      <c r="DT798" s="411">
        <v>0</v>
      </c>
      <c r="DU798" s="412">
        <v>0</v>
      </c>
      <c r="DV798" s="411">
        <f t="shared" si="252"/>
        <v>0</v>
      </c>
      <c r="DW798" s="412">
        <v>0</v>
      </c>
      <c r="DX798" s="412">
        <v>0</v>
      </c>
      <c r="DY798" s="412">
        <v>0</v>
      </c>
      <c r="DZ798" s="412">
        <v>0</v>
      </c>
      <c r="EA798" s="412">
        <v>0</v>
      </c>
      <c r="EB798" s="412">
        <v>0</v>
      </c>
      <c r="EC798" s="412">
        <v>0</v>
      </c>
      <c r="ED798" s="412">
        <v>0</v>
      </c>
      <c r="EE798" s="412">
        <v>0</v>
      </c>
      <c r="EF798" s="412">
        <v>0</v>
      </c>
      <c r="EG798" s="412">
        <v>0</v>
      </c>
      <c r="EH798" s="412">
        <v>0</v>
      </c>
      <c r="EI798" s="411">
        <f t="shared" si="253"/>
        <v>0</v>
      </c>
      <c r="EK798" s="411">
        <f t="shared" si="254"/>
        <v>121</v>
      </c>
      <c r="EL798" s="7">
        <f t="shared" si="255"/>
        <v>-121</v>
      </c>
    </row>
    <row r="799" spans="1:142">
      <c r="A799" s="365" t="str">
        <f t="shared" si="237"/>
        <v xml:space="preserve"> 150</v>
      </c>
      <c r="B799" s="370" t="s">
        <v>964</v>
      </c>
      <c r="C799" s="370" t="s">
        <v>1197</v>
      </c>
      <c r="D799" s="411">
        <v>0</v>
      </c>
      <c r="E799" s="411">
        <v>0</v>
      </c>
      <c r="F799" s="411">
        <v>0</v>
      </c>
      <c r="G799" s="411">
        <v>0</v>
      </c>
      <c r="H799" s="411">
        <v>0</v>
      </c>
      <c r="I799" s="411">
        <v>2</v>
      </c>
      <c r="J799" s="411">
        <v>0</v>
      </c>
      <c r="K799" s="411">
        <v>0</v>
      </c>
      <c r="L799" s="411">
        <v>0</v>
      </c>
      <c r="M799" s="411">
        <v>0</v>
      </c>
      <c r="N799" s="411">
        <v>1</v>
      </c>
      <c r="O799" s="412">
        <v>1</v>
      </c>
      <c r="P799" s="411">
        <f t="shared" si="238"/>
        <v>4</v>
      </c>
      <c r="Q799" s="411">
        <f t="shared" si="239"/>
        <v>2</v>
      </c>
      <c r="R799" s="411">
        <f t="shared" si="240"/>
        <v>0</v>
      </c>
      <c r="S799" s="411">
        <f t="shared" si="241"/>
        <v>2</v>
      </c>
      <c r="T799" s="411">
        <v>0</v>
      </c>
      <c r="U799" s="411">
        <v>0</v>
      </c>
      <c r="V799" s="411">
        <v>0</v>
      </c>
      <c r="W799" s="411">
        <v>0</v>
      </c>
      <c r="X799" s="411">
        <v>0</v>
      </c>
      <c r="Y799" s="411">
        <v>0</v>
      </c>
      <c r="Z799" s="411">
        <v>0</v>
      </c>
      <c r="AA799" s="411">
        <v>0</v>
      </c>
      <c r="AB799" s="411">
        <v>0</v>
      </c>
      <c r="AC799" s="411">
        <v>0</v>
      </c>
      <c r="AD799" s="411">
        <v>0</v>
      </c>
      <c r="AE799" s="412">
        <v>0</v>
      </c>
      <c r="AF799" s="411">
        <f t="shared" si="242"/>
        <v>0</v>
      </c>
      <c r="AG799" s="411">
        <v>0</v>
      </c>
      <c r="AH799" s="411">
        <v>0</v>
      </c>
      <c r="AI799" s="411">
        <v>0</v>
      </c>
      <c r="AJ799" s="411">
        <v>0</v>
      </c>
      <c r="AK799" s="411">
        <v>0</v>
      </c>
      <c r="AL799" s="411">
        <v>0</v>
      </c>
      <c r="AM799" s="411">
        <v>0</v>
      </c>
      <c r="AN799" s="411">
        <v>0</v>
      </c>
      <c r="AO799" s="411">
        <v>0</v>
      </c>
      <c r="AP799" s="411">
        <v>0</v>
      </c>
      <c r="AQ799" s="411">
        <v>0</v>
      </c>
      <c r="AR799" s="412">
        <v>0</v>
      </c>
      <c r="AS799" s="411">
        <f t="shared" si="243"/>
        <v>0</v>
      </c>
      <c r="AT799" s="411">
        <f t="shared" si="244"/>
        <v>0</v>
      </c>
      <c r="AU799" s="411">
        <f t="shared" si="245"/>
        <v>0</v>
      </c>
      <c r="AV799" s="411">
        <f t="shared" si="246"/>
        <v>0</v>
      </c>
      <c r="AW799" s="411">
        <v>0</v>
      </c>
      <c r="AX799" s="411">
        <v>0</v>
      </c>
      <c r="AY799" s="411">
        <v>0</v>
      </c>
      <c r="AZ799" s="411">
        <v>0</v>
      </c>
      <c r="BA799" s="411">
        <v>0</v>
      </c>
      <c r="BB799" s="411">
        <v>0</v>
      </c>
      <c r="BC799" s="411">
        <v>0</v>
      </c>
      <c r="BD799" s="411">
        <v>0</v>
      </c>
      <c r="BE799" s="411">
        <v>0</v>
      </c>
      <c r="BF799" s="411">
        <v>0</v>
      </c>
      <c r="BG799" s="411">
        <v>0</v>
      </c>
      <c r="BH799" s="412">
        <v>0</v>
      </c>
      <c r="BI799" s="411">
        <f t="shared" si="247"/>
        <v>0</v>
      </c>
      <c r="BJ799" s="411">
        <v>0</v>
      </c>
      <c r="BK799" s="411">
        <v>0</v>
      </c>
      <c r="BL799" s="411">
        <v>0</v>
      </c>
      <c r="BM799" s="411">
        <v>0</v>
      </c>
      <c r="BN799" s="411">
        <v>0</v>
      </c>
      <c r="BO799" s="411">
        <v>0</v>
      </c>
      <c r="BP799" s="411">
        <v>0</v>
      </c>
      <c r="BQ799" s="411">
        <v>0</v>
      </c>
      <c r="BR799" s="411">
        <v>0</v>
      </c>
      <c r="BS799" s="411">
        <v>0</v>
      </c>
      <c r="BT799" s="411">
        <v>0</v>
      </c>
      <c r="BU799" s="412">
        <v>0</v>
      </c>
      <c r="BV799" s="411">
        <f t="shared" si="248"/>
        <v>0</v>
      </c>
      <c r="BW799" s="411">
        <v>0</v>
      </c>
      <c r="BX799" s="411">
        <v>0</v>
      </c>
      <c r="BY799" s="411">
        <v>0</v>
      </c>
      <c r="BZ799" s="411">
        <v>0</v>
      </c>
      <c r="CA799" s="411">
        <v>0</v>
      </c>
      <c r="CB799" s="411">
        <v>0</v>
      </c>
      <c r="CC799" s="411">
        <v>0</v>
      </c>
      <c r="CD799" s="411">
        <v>0</v>
      </c>
      <c r="CE799" s="411">
        <v>0</v>
      </c>
      <c r="CF799" s="411">
        <v>0</v>
      </c>
      <c r="CG799" s="411">
        <v>0</v>
      </c>
      <c r="CH799" s="412">
        <v>0</v>
      </c>
      <c r="CI799" s="411">
        <f t="shared" si="249"/>
        <v>0</v>
      </c>
      <c r="CJ799" s="411">
        <v>0</v>
      </c>
      <c r="CK799" s="411">
        <v>0</v>
      </c>
      <c r="CL799" s="411">
        <v>0</v>
      </c>
      <c r="CM799" s="411">
        <v>0</v>
      </c>
      <c r="CN799" s="411">
        <v>0</v>
      </c>
      <c r="CO799" s="411">
        <v>0</v>
      </c>
      <c r="CP799" s="411">
        <v>0</v>
      </c>
      <c r="CQ799" s="411">
        <v>0</v>
      </c>
      <c r="CR799" s="411">
        <v>0</v>
      </c>
      <c r="CS799" s="411">
        <v>0</v>
      </c>
      <c r="CT799" s="411">
        <v>0</v>
      </c>
      <c r="CU799" s="412">
        <v>0</v>
      </c>
      <c r="CV799" s="411">
        <f t="shared" si="250"/>
        <v>0</v>
      </c>
      <c r="CW799" s="411">
        <v>0</v>
      </c>
      <c r="CX799" s="411">
        <v>0</v>
      </c>
      <c r="CY799" s="411">
        <v>0</v>
      </c>
      <c r="CZ799" s="411">
        <v>0</v>
      </c>
      <c r="DA799" s="411">
        <v>0</v>
      </c>
      <c r="DB799" s="411">
        <v>0</v>
      </c>
      <c r="DC799" s="411">
        <v>0</v>
      </c>
      <c r="DD799" s="411">
        <v>0</v>
      </c>
      <c r="DE799" s="411">
        <v>0</v>
      </c>
      <c r="DF799" s="411">
        <v>0</v>
      </c>
      <c r="DG799" s="411">
        <v>0</v>
      </c>
      <c r="DH799" s="412">
        <v>0</v>
      </c>
      <c r="DI799" s="411">
        <f t="shared" si="251"/>
        <v>0</v>
      </c>
      <c r="DJ799" s="411">
        <v>0</v>
      </c>
      <c r="DK799" s="411">
        <v>0</v>
      </c>
      <c r="DL799" s="411">
        <v>0</v>
      </c>
      <c r="DM799" s="411">
        <v>0</v>
      </c>
      <c r="DN799" s="411">
        <v>0</v>
      </c>
      <c r="DO799" s="411">
        <v>0</v>
      </c>
      <c r="DP799" s="411">
        <v>0</v>
      </c>
      <c r="DQ799" s="411">
        <v>0</v>
      </c>
      <c r="DR799" s="411">
        <v>0</v>
      </c>
      <c r="DS799" s="411">
        <v>0</v>
      </c>
      <c r="DT799" s="411">
        <v>0</v>
      </c>
      <c r="DU799" s="412">
        <v>0</v>
      </c>
      <c r="DV799" s="411">
        <f t="shared" si="252"/>
        <v>0</v>
      </c>
      <c r="DW799" s="412">
        <v>0</v>
      </c>
      <c r="DX799" s="412">
        <v>0</v>
      </c>
      <c r="DY799" s="412">
        <v>0</v>
      </c>
      <c r="DZ799" s="412">
        <v>0</v>
      </c>
      <c r="EA799" s="412">
        <v>0</v>
      </c>
      <c r="EB799" s="412">
        <v>0</v>
      </c>
      <c r="EC799" s="412">
        <v>0</v>
      </c>
      <c r="ED799" s="412">
        <v>0</v>
      </c>
      <c r="EE799" s="412">
        <v>0</v>
      </c>
      <c r="EF799" s="412">
        <v>0</v>
      </c>
      <c r="EG799" s="412">
        <v>0</v>
      </c>
      <c r="EH799" s="412">
        <v>0</v>
      </c>
      <c r="EI799" s="411">
        <f t="shared" si="253"/>
        <v>0</v>
      </c>
      <c r="EK799" s="411">
        <f t="shared" si="254"/>
        <v>4</v>
      </c>
      <c r="EL799" s="7">
        <f t="shared" si="255"/>
        <v>-4</v>
      </c>
    </row>
    <row r="800" spans="1:142">
      <c r="A800" s="365" t="str">
        <f t="shared" si="237"/>
        <v xml:space="preserve"> 150</v>
      </c>
      <c r="B800" s="370" t="s">
        <v>964</v>
      </c>
      <c r="C800" s="370" t="s">
        <v>1214</v>
      </c>
      <c r="D800" s="411">
        <v>61</v>
      </c>
      <c r="E800" s="411">
        <v>486</v>
      </c>
      <c r="F800" s="411">
        <v>165</v>
      </c>
      <c r="G800" s="411">
        <v>99</v>
      </c>
      <c r="H800" s="411">
        <v>1154</v>
      </c>
      <c r="I800" s="411">
        <v>1838</v>
      </c>
      <c r="J800" s="411">
        <v>595</v>
      </c>
      <c r="K800" s="411">
        <v>800</v>
      </c>
      <c r="L800" s="411">
        <v>614</v>
      </c>
      <c r="M800" s="411">
        <v>187</v>
      </c>
      <c r="N800" s="411">
        <v>1888</v>
      </c>
      <c r="O800" s="412">
        <v>1906</v>
      </c>
      <c r="P800" s="411">
        <f t="shared" si="238"/>
        <v>9793</v>
      </c>
      <c r="Q800" s="411">
        <f t="shared" si="239"/>
        <v>4378.8064516129034</v>
      </c>
      <c r="R800" s="411">
        <f t="shared" si="240"/>
        <v>1263.8142380422692</v>
      </c>
      <c r="S800" s="411">
        <f t="shared" si="241"/>
        <v>4150.3793103448279</v>
      </c>
      <c r="T800" s="411">
        <v>0</v>
      </c>
      <c r="U800" s="411">
        <v>0</v>
      </c>
      <c r="V800" s="411">
        <v>0</v>
      </c>
      <c r="W800" s="411">
        <v>0</v>
      </c>
      <c r="X800" s="411">
        <v>0</v>
      </c>
      <c r="Y800" s="411">
        <v>0</v>
      </c>
      <c r="Z800" s="411">
        <v>0</v>
      </c>
      <c r="AA800" s="411">
        <v>0</v>
      </c>
      <c r="AB800" s="411">
        <v>0</v>
      </c>
      <c r="AC800" s="411">
        <v>0</v>
      </c>
      <c r="AD800" s="411">
        <v>0</v>
      </c>
      <c r="AE800" s="412">
        <v>0</v>
      </c>
      <c r="AF800" s="411">
        <f t="shared" si="242"/>
        <v>0</v>
      </c>
      <c r="AG800" s="411">
        <v>0</v>
      </c>
      <c r="AH800" s="411">
        <v>0</v>
      </c>
      <c r="AI800" s="411">
        <v>0</v>
      </c>
      <c r="AJ800" s="411">
        <v>0</v>
      </c>
      <c r="AK800" s="411">
        <v>0</v>
      </c>
      <c r="AL800" s="411">
        <v>0</v>
      </c>
      <c r="AM800" s="411">
        <v>0</v>
      </c>
      <c r="AN800" s="411">
        <v>0</v>
      </c>
      <c r="AO800" s="411">
        <v>0</v>
      </c>
      <c r="AP800" s="411">
        <v>0</v>
      </c>
      <c r="AQ800" s="411">
        <v>0</v>
      </c>
      <c r="AR800" s="412">
        <v>0</v>
      </c>
      <c r="AS800" s="411">
        <f t="shared" si="243"/>
        <v>0</v>
      </c>
      <c r="AT800" s="411">
        <f t="shared" si="244"/>
        <v>0</v>
      </c>
      <c r="AU800" s="411">
        <f t="shared" si="245"/>
        <v>0</v>
      </c>
      <c r="AV800" s="411">
        <f t="shared" si="246"/>
        <v>0</v>
      </c>
      <c r="AW800" s="411">
        <v>0</v>
      </c>
      <c r="AX800" s="411">
        <v>0</v>
      </c>
      <c r="AY800" s="411">
        <v>0</v>
      </c>
      <c r="AZ800" s="411">
        <v>0</v>
      </c>
      <c r="BA800" s="411">
        <v>0</v>
      </c>
      <c r="BB800" s="411">
        <v>0</v>
      </c>
      <c r="BC800" s="411">
        <v>0</v>
      </c>
      <c r="BD800" s="411">
        <v>0</v>
      </c>
      <c r="BE800" s="411">
        <v>0</v>
      </c>
      <c r="BF800" s="411">
        <v>0</v>
      </c>
      <c r="BG800" s="411">
        <v>0</v>
      </c>
      <c r="BH800" s="412">
        <v>0</v>
      </c>
      <c r="BI800" s="411">
        <f t="shared" si="247"/>
        <v>0</v>
      </c>
      <c r="BJ800" s="411">
        <v>0</v>
      </c>
      <c r="BK800" s="411">
        <v>0</v>
      </c>
      <c r="BL800" s="411">
        <v>0</v>
      </c>
      <c r="BM800" s="411">
        <v>0</v>
      </c>
      <c r="BN800" s="411">
        <v>0</v>
      </c>
      <c r="BO800" s="411">
        <v>0</v>
      </c>
      <c r="BP800" s="411">
        <v>0</v>
      </c>
      <c r="BQ800" s="411">
        <v>0</v>
      </c>
      <c r="BR800" s="411">
        <v>0</v>
      </c>
      <c r="BS800" s="411">
        <v>0</v>
      </c>
      <c r="BT800" s="411">
        <v>0</v>
      </c>
      <c r="BU800" s="412">
        <v>0</v>
      </c>
      <c r="BV800" s="411">
        <f t="shared" si="248"/>
        <v>0</v>
      </c>
      <c r="BW800" s="411">
        <v>0</v>
      </c>
      <c r="BX800" s="411">
        <v>0</v>
      </c>
      <c r="BY800" s="411">
        <v>0</v>
      </c>
      <c r="BZ800" s="411">
        <v>0</v>
      </c>
      <c r="CA800" s="411">
        <v>0</v>
      </c>
      <c r="CB800" s="411">
        <v>0</v>
      </c>
      <c r="CC800" s="411">
        <v>0</v>
      </c>
      <c r="CD800" s="411">
        <v>0</v>
      </c>
      <c r="CE800" s="411">
        <v>0</v>
      </c>
      <c r="CF800" s="411">
        <v>0</v>
      </c>
      <c r="CG800" s="411">
        <v>0</v>
      </c>
      <c r="CH800" s="412">
        <v>0</v>
      </c>
      <c r="CI800" s="411">
        <f t="shared" si="249"/>
        <v>0</v>
      </c>
      <c r="CJ800" s="411">
        <v>0</v>
      </c>
      <c r="CK800" s="411">
        <v>0</v>
      </c>
      <c r="CL800" s="411">
        <v>0</v>
      </c>
      <c r="CM800" s="411">
        <v>0</v>
      </c>
      <c r="CN800" s="411">
        <v>0</v>
      </c>
      <c r="CO800" s="411">
        <v>0</v>
      </c>
      <c r="CP800" s="411">
        <v>0</v>
      </c>
      <c r="CQ800" s="411">
        <v>0</v>
      </c>
      <c r="CR800" s="411">
        <v>0</v>
      </c>
      <c r="CS800" s="411">
        <v>0</v>
      </c>
      <c r="CT800" s="411">
        <v>0</v>
      </c>
      <c r="CU800" s="412">
        <v>0</v>
      </c>
      <c r="CV800" s="411">
        <f t="shared" si="250"/>
        <v>0</v>
      </c>
      <c r="CW800" s="411">
        <v>0</v>
      </c>
      <c r="CX800" s="411">
        <v>0</v>
      </c>
      <c r="CY800" s="411">
        <v>0</v>
      </c>
      <c r="CZ800" s="411">
        <v>0</v>
      </c>
      <c r="DA800" s="411">
        <v>0</v>
      </c>
      <c r="DB800" s="411">
        <v>0</v>
      </c>
      <c r="DC800" s="411">
        <v>0</v>
      </c>
      <c r="DD800" s="411">
        <v>0</v>
      </c>
      <c r="DE800" s="411">
        <v>0</v>
      </c>
      <c r="DF800" s="411">
        <v>0</v>
      </c>
      <c r="DG800" s="411">
        <v>0</v>
      </c>
      <c r="DH800" s="412">
        <v>0</v>
      </c>
      <c r="DI800" s="411">
        <f t="shared" si="251"/>
        <v>0</v>
      </c>
      <c r="DJ800" s="411">
        <v>0</v>
      </c>
      <c r="DK800" s="411">
        <v>0</v>
      </c>
      <c r="DL800" s="411">
        <v>0</v>
      </c>
      <c r="DM800" s="411">
        <v>0</v>
      </c>
      <c r="DN800" s="411">
        <v>0</v>
      </c>
      <c r="DO800" s="411">
        <v>0</v>
      </c>
      <c r="DP800" s="411">
        <v>0</v>
      </c>
      <c r="DQ800" s="411">
        <v>0</v>
      </c>
      <c r="DR800" s="411">
        <v>0</v>
      </c>
      <c r="DS800" s="411">
        <v>0</v>
      </c>
      <c r="DT800" s="411">
        <v>0</v>
      </c>
      <c r="DU800" s="412">
        <v>0</v>
      </c>
      <c r="DV800" s="411">
        <f t="shared" si="252"/>
        <v>0</v>
      </c>
      <c r="DW800" s="412">
        <v>0</v>
      </c>
      <c r="DX800" s="412">
        <v>0</v>
      </c>
      <c r="DY800" s="412">
        <v>0</v>
      </c>
      <c r="DZ800" s="412">
        <v>0</v>
      </c>
      <c r="EA800" s="412">
        <v>0</v>
      </c>
      <c r="EB800" s="412">
        <v>0</v>
      </c>
      <c r="EC800" s="412">
        <v>0</v>
      </c>
      <c r="ED800" s="412">
        <v>0</v>
      </c>
      <c r="EE800" s="412">
        <v>0</v>
      </c>
      <c r="EF800" s="412">
        <v>0</v>
      </c>
      <c r="EG800" s="412">
        <v>0</v>
      </c>
      <c r="EH800" s="412">
        <v>0</v>
      </c>
      <c r="EI800" s="411">
        <f t="shared" si="253"/>
        <v>0</v>
      </c>
      <c r="EK800" s="411">
        <f t="shared" si="254"/>
        <v>9793</v>
      </c>
      <c r="EL800" s="7">
        <f t="shared" si="255"/>
        <v>-9793</v>
      </c>
    </row>
    <row r="801" spans="1:142">
      <c r="A801" s="365" t="str">
        <f t="shared" si="237"/>
        <v xml:space="preserve"> 150</v>
      </c>
      <c r="B801" s="370" t="s">
        <v>964</v>
      </c>
      <c r="C801" s="370" t="s">
        <v>1215</v>
      </c>
      <c r="D801" s="411">
        <v>51</v>
      </c>
      <c r="E801" s="411">
        <v>55</v>
      </c>
      <c r="F801" s="411">
        <v>63</v>
      </c>
      <c r="G801" s="411">
        <v>58</v>
      </c>
      <c r="H801" s="411">
        <v>64</v>
      </c>
      <c r="I801" s="411">
        <v>85</v>
      </c>
      <c r="J801" s="411">
        <v>78</v>
      </c>
      <c r="K801" s="411">
        <v>53</v>
      </c>
      <c r="L801" s="411">
        <v>69</v>
      </c>
      <c r="M801" s="411">
        <v>74</v>
      </c>
      <c r="N801" s="411">
        <v>72</v>
      </c>
      <c r="O801" s="412">
        <v>69</v>
      </c>
      <c r="P801" s="411">
        <f t="shared" si="238"/>
        <v>791</v>
      </c>
      <c r="Q801" s="411">
        <f t="shared" si="239"/>
        <v>451.48387096774195</v>
      </c>
      <c r="R801" s="411">
        <f t="shared" si="240"/>
        <v>105.48164627363738</v>
      </c>
      <c r="S801" s="411">
        <f t="shared" si="241"/>
        <v>234.0344827586207</v>
      </c>
      <c r="T801" s="411">
        <v>0</v>
      </c>
      <c r="U801" s="411">
        <v>0</v>
      </c>
      <c r="V801" s="411">
        <v>0</v>
      </c>
      <c r="W801" s="411">
        <v>0</v>
      </c>
      <c r="X801" s="411">
        <v>0</v>
      </c>
      <c r="Y801" s="411">
        <v>0</v>
      </c>
      <c r="Z801" s="411">
        <v>0</v>
      </c>
      <c r="AA801" s="411">
        <v>0</v>
      </c>
      <c r="AB801" s="411">
        <v>0</v>
      </c>
      <c r="AC801" s="411">
        <v>0</v>
      </c>
      <c r="AD801" s="411">
        <v>0</v>
      </c>
      <c r="AE801" s="412">
        <v>0</v>
      </c>
      <c r="AF801" s="411">
        <f t="shared" si="242"/>
        <v>0</v>
      </c>
      <c r="AG801" s="411">
        <v>0</v>
      </c>
      <c r="AH801" s="411">
        <v>0</v>
      </c>
      <c r="AI801" s="411">
        <v>0</v>
      </c>
      <c r="AJ801" s="411">
        <v>0</v>
      </c>
      <c r="AK801" s="411">
        <v>0</v>
      </c>
      <c r="AL801" s="411">
        <v>0</v>
      </c>
      <c r="AM801" s="411">
        <v>0</v>
      </c>
      <c r="AN801" s="411">
        <v>0</v>
      </c>
      <c r="AO801" s="411">
        <v>0</v>
      </c>
      <c r="AP801" s="411">
        <v>0</v>
      </c>
      <c r="AQ801" s="411">
        <v>0</v>
      </c>
      <c r="AR801" s="412">
        <v>0</v>
      </c>
      <c r="AS801" s="411">
        <f t="shared" si="243"/>
        <v>0</v>
      </c>
      <c r="AT801" s="411">
        <f t="shared" si="244"/>
        <v>0</v>
      </c>
      <c r="AU801" s="411">
        <f t="shared" si="245"/>
        <v>0</v>
      </c>
      <c r="AV801" s="411">
        <f t="shared" si="246"/>
        <v>0</v>
      </c>
      <c r="AW801" s="411">
        <v>0</v>
      </c>
      <c r="AX801" s="411">
        <v>0</v>
      </c>
      <c r="AY801" s="411">
        <v>0</v>
      </c>
      <c r="AZ801" s="411">
        <v>0</v>
      </c>
      <c r="BA801" s="411">
        <v>0</v>
      </c>
      <c r="BB801" s="411">
        <v>0</v>
      </c>
      <c r="BC801" s="411">
        <v>0</v>
      </c>
      <c r="BD801" s="411">
        <v>0</v>
      </c>
      <c r="BE801" s="411">
        <v>0</v>
      </c>
      <c r="BF801" s="411">
        <v>0</v>
      </c>
      <c r="BG801" s="411">
        <v>0</v>
      </c>
      <c r="BH801" s="412">
        <v>0</v>
      </c>
      <c r="BI801" s="411">
        <f t="shared" si="247"/>
        <v>0</v>
      </c>
      <c r="BJ801" s="411">
        <v>0</v>
      </c>
      <c r="BK801" s="411">
        <v>0</v>
      </c>
      <c r="BL801" s="411">
        <v>0</v>
      </c>
      <c r="BM801" s="411">
        <v>0</v>
      </c>
      <c r="BN801" s="411">
        <v>0</v>
      </c>
      <c r="BO801" s="411">
        <v>0</v>
      </c>
      <c r="BP801" s="411">
        <v>0</v>
      </c>
      <c r="BQ801" s="411">
        <v>0</v>
      </c>
      <c r="BR801" s="411">
        <v>0</v>
      </c>
      <c r="BS801" s="411">
        <v>0</v>
      </c>
      <c r="BT801" s="411">
        <v>0</v>
      </c>
      <c r="BU801" s="412">
        <v>0</v>
      </c>
      <c r="BV801" s="411">
        <f t="shared" si="248"/>
        <v>0</v>
      </c>
      <c r="BW801" s="411">
        <v>0</v>
      </c>
      <c r="BX801" s="411">
        <v>0</v>
      </c>
      <c r="BY801" s="411">
        <v>0</v>
      </c>
      <c r="BZ801" s="411">
        <v>0</v>
      </c>
      <c r="CA801" s="411">
        <v>0</v>
      </c>
      <c r="CB801" s="411">
        <v>0</v>
      </c>
      <c r="CC801" s="411">
        <v>0</v>
      </c>
      <c r="CD801" s="411">
        <v>0</v>
      </c>
      <c r="CE801" s="411">
        <v>0</v>
      </c>
      <c r="CF801" s="411">
        <v>0</v>
      </c>
      <c r="CG801" s="411">
        <v>0</v>
      </c>
      <c r="CH801" s="412">
        <v>0</v>
      </c>
      <c r="CI801" s="411">
        <f t="shared" si="249"/>
        <v>0</v>
      </c>
      <c r="CJ801" s="411">
        <v>0</v>
      </c>
      <c r="CK801" s="411">
        <v>0</v>
      </c>
      <c r="CL801" s="411">
        <v>0</v>
      </c>
      <c r="CM801" s="411">
        <v>0</v>
      </c>
      <c r="CN801" s="411">
        <v>0</v>
      </c>
      <c r="CO801" s="411">
        <v>0</v>
      </c>
      <c r="CP801" s="411">
        <v>0</v>
      </c>
      <c r="CQ801" s="411">
        <v>0</v>
      </c>
      <c r="CR801" s="411">
        <v>0</v>
      </c>
      <c r="CS801" s="411">
        <v>0</v>
      </c>
      <c r="CT801" s="411">
        <v>0</v>
      </c>
      <c r="CU801" s="412">
        <v>0</v>
      </c>
      <c r="CV801" s="411">
        <f t="shared" si="250"/>
        <v>0</v>
      </c>
      <c r="CW801" s="411">
        <v>0</v>
      </c>
      <c r="CX801" s="411">
        <v>0</v>
      </c>
      <c r="CY801" s="411">
        <v>0</v>
      </c>
      <c r="CZ801" s="411">
        <v>0</v>
      </c>
      <c r="DA801" s="411">
        <v>0</v>
      </c>
      <c r="DB801" s="411">
        <v>0</v>
      </c>
      <c r="DC801" s="411">
        <v>0</v>
      </c>
      <c r="DD801" s="411">
        <v>0</v>
      </c>
      <c r="DE801" s="411">
        <v>0</v>
      </c>
      <c r="DF801" s="411">
        <v>0</v>
      </c>
      <c r="DG801" s="411">
        <v>0</v>
      </c>
      <c r="DH801" s="412">
        <v>0</v>
      </c>
      <c r="DI801" s="411">
        <f t="shared" si="251"/>
        <v>0</v>
      </c>
      <c r="DJ801" s="411">
        <v>0</v>
      </c>
      <c r="DK801" s="411">
        <v>0</v>
      </c>
      <c r="DL801" s="411">
        <v>0</v>
      </c>
      <c r="DM801" s="411">
        <v>0</v>
      </c>
      <c r="DN801" s="411">
        <v>0</v>
      </c>
      <c r="DO801" s="411">
        <v>0</v>
      </c>
      <c r="DP801" s="411">
        <v>0</v>
      </c>
      <c r="DQ801" s="411">
        <v>0</v>
      </c>
      <c r="DR801" s="411">
        <v>0</v>
      </c>
      <c r="DS801" s="411">
        <v>0</v>
      </c>
      <c r="DT801" s="411">
        <v>0</v>
      </c>
      <c r="DU801" s="412">
        <v>0</v>
      </c>
      <c r="DV801" s="411">
        <f t="shared" si="252"/>
        <v>0</v>
      </c>
      <c r="DW801" s="412">
        <v>0</v>
      </c>
      <c r="DX801" s="412">
        <v>0</v>
      </c>
      <c r="DY801" s="412">
        <v>0</v>
      </c>
      <c r="DZ801" s="412">
        <v>0</v>
      </c>
      <c r="EA801" s="412">
        <v>0</v>
      </c>
      <c r="EB801" s="412">
        <v>0</v>
      </c>
      <c r="EC801" s="412">
        <v>0</v>
      </c>
      <c r="ED801" s="412">
        <v>0</v>
      </c>
      <c r="EE801" s="412">
        <v>0</v>
      </c>
      <c r="EF801" s="412">
        <v>0</v>
      </c>
      <c r="EG801" s="412">
        <v>0</v>
      </c>
      <c r="EH801" s="412">
        <v>0</v>
      </c>
      <c r="EI801" s="411">
        <f t="shared" si="253"/>
        <v>0</v>
      </c>
      <c r="EK801" s="411">
        <f t="shared" si="254"/>
        <v>791</v>
      </c>
      <c r="EL801" s="7">
        <f t="shared" si="255"/>
        <v>-791</v>
      </c>
    </row>
    <row r="802" spans="1:142">
      <c r="A802" s="365" t="str">
        <f t="shared" si="237"/>
        <v xml:space="preserve"> 150</v>
      </c>
      <c r="B802" s="370" t="s">
        <v>964</v>
      </c>
      <c r="C802" s="370" t="s">
        <v>1216</v>
      </c>
      <c r="D802" s="411">
        <v>18276</v>
      </c>
      <c r="E802" s="411">
        <v>18659</v>
      </c>
      <c r="F802" s="411">
        <v>19040</v>
      </c>
      <c r="G802" s="411">
        <v>19437</v>
      </c>
      <c r="H802" s="411">
        <v>19741</v>
      </c>
      <c r="I802" s="411">
        <v>20189</v>
      </c>
      <c r="J802" s="411">
        <v>20653</v>
      </c>
      <c r="K802" s="411">
        <v>21004</v>
      </c>
      <c r="L802" s="411">
        <v>21356</v>
      </c>
      <c r="M802" s="411">
        <v>21631</v>
      </c>
      <c r="N802" s="411">
        <v>21917</v>
      </c>
      <c r="O802" s="412">
        <v>22274</v>
      </c>
      <c r="P802" s="411">
        <f t="shared" si="238"/>
        <v>244177</v>
      </c>
      <c r="Q802" s="411">
        <f t="shared" si="239"/>
        <v>135328.77419354839</v>
      </c>
      <c r="R802" s="411">
        <f t="shared" si="240"/>
        <v>37134.915461624027</v>
      </c>
      <c r="S802" s="411">
        <f t="shared" si="241"/>
        <v>71713.31034482758</v>
      </c>
      <c r="T802" s="411">
        <v>0</v>
      </c>
      <c r="U802" s="411">
        <v>0</v>
      </c>
      <c r="V802" s="411">
        <v>0</v>
      </c>
      <c r="W802" s="411">
        <v>0</v>
      </c>
      <c r="X802" s="411">
        <v>0</v>
      </c>
      <c r="Y802" s="411">
        <v>0</v>
      </c>
      <c r="Z802" s="411">
        <v>0</v>
      </c>
      <c r="AA802" s="411">
        <v>0</v>
      </c>
      <c r="AB802" s="411">
        <v>0</v>
      </c>
      <c r="AC802" s="411">
        <v>0</v>
      </c>
      <c r="AD802" s="411">
        <v>0</v>
      </c>
      <c r="AE802" s="412">
        <v>0</v>
      </c>
      <c r="AF802" s="411">
        <f t="shared" si="242"/>
        <v>0</v>
      </c>
      <c r="AG802" s="411">
        <v>0</v>
      </c>
      <c r="AH802" s="411">
        <v>0</v>
      </c>
      <c r="AI802" s="411">
        <v>0</v>
      </c>
      <c r="AJ802" s="411">
        <v>0</v>
      </c>
      <c r="AK802" s="411">
        <v>0</v>
      </c>
      <c r="AL802" s="411">
        <v>0</v>
      </c>
      <c r="AM802" s="411">
        <v>0</v>
      </c>
      <c r="AN802" s="411">
        <v>0</v>
      </c>
      <c r="AO802" s="411">
        <v>0</v>
      </c>
      <c r="AP802" s="411">
        <v>0</v>
      </c>
      <c r="AQ802" s="411">
        <v>0</v>
      </c>
      <c r="AR802" s="412">
        <v>0</v>
      </c>
      <c r="AS802" s="411">
        <f t="shared" si="243"/>
        <v>0</v>
      </c>
      <c r="AT802" s="411">
        <f t="shared" si="244"/>
        <v>0</v>
      </c>
      <c r="AU802" s="411">
        <f t="shared" si="245"/>
        <v>0</v>
      </c>
      <c r="AV802" s="411">
        <f t="shared" si="246"/>
        <v>0</v>
      </c>
      <c r="AW802" s="411">
        <v>0</v>
      </c>
      <c r="AX802" s="411">
        <v>0</v>
      </c>
      <c r="AY802" s="411">
        <v>0</v>
      </c>
      <c r="AZ802" s="411">
        <v>0</v>
      </c>
      <c r="BA802" s="411">
        <v>0</v>
      </c>
      <c r="BB802" s="411">
        <v>0</v>
      </c>
      <c r="BC802" s="411">
        <v>0</v>
      </c>
      <c r="BD802" s="411">
        <v>0</v>
      </c>
      <c r="BE802" s="411">
        <v>0</v>
      </c>
      <c r="BF802" s="411">
        <v>0</v>
      </c>
      <c r="BG802" s="411">
        <v>0</v>
      </c>
      <c r="BH802" s="412">
        <v>0</v>
      </c>
      <c r="BI802" s="411">
        <f t="shared" si="247"/>
        <v>0</v>
      </c>
      <c r="BJ802" s="411">
        <v>0</v>
      </c>
      <c r="BK802" s="411">
        <v>0</v>
      </c>
      <c r="BL802" s="411">
        <v>0</v>
      </c>
      <c r="BM802" s="411">
        <v>0</v>
      </c>
      <c r="BN802" s="411">
        <v>0</v>
      </c>
      <c r="BO802" s="411">
        <v>0</v>
      </c>
      <c r="BP802" s="411">
        <v>0</v>
      </c>
      <c r="BQ802" s="411">
        <v>0</v>
      </c>
      <c r="BR802" s="411">
        <v>0</v>
      </c>
      <c r="BS802" s="411">
        <v>0</v>
      </c>
      <c r="BT802" s="411">
        <v>0</v>
      </c>
      <c r="BU802" s="412">
        <v>0</v>
      </c>
      <c r="BV802" s="411">
        <f t="shared" si="248"/>
        <v>0</v>
      </c>
      <c r="BW802" s="411">
        <v>0</v>
      </c>
      <c r="BX802" s="411">
        <v>0</v>
      </c>
      <c r="BY802" s="411">
        <v>0</v>
      </c>
      <c r="BZ802" s="411">
        <v>0</v>
      </c>
      <c r="CA802" s="411">
        <v>0</v>
      </c>
      <c r="CB802" s="411">
        <v>0</v>
      </c>
      <c r="CC802" s="411">
        <v>0</v>
      </c>
      <c r="CD802" s="411">
        <v>0</v>
      </c>
      <c r="CE802" s="411">
        <v>0</v>
      </c>
      <c r="CF802" s="411">
        <v>0</v>
      </c>
      <c r="CG802" s="411">
        <v>0</v>
      </c>
      <c r="CH802" s="412">
        <v>0</v>
      </c>
      <c r="CI802" s="411">
        <f t="shared" si="249"/>
        <v>0</v>
      </c>
      <c r="CJ802" s="411">
        <v>0</v>
      </c>
      <c r="CK802" s="411">
        <v>0</v>
      </c>
      <c r="CL802" s="411">
        <v>0</v>
      </c>
      <c r="CM802" s="411">
        <v>0</v>
      </c>
      <c r="CN802" s="411">
        <v>0</v>
      </c>
      <c r="CO802" s="411">
        <v>0</v>
      </c>
      <c r="CP802" s="411">
        <v>0</v>
      </c>
      <c r="CQ802" s="411">
        <v>0</v>
      </c>
      <c r="CR802" s="411">
        <v>0</v>
      </c>
      <c r="CS802" s="411">
        <v>0</v>
      </c>
      <c r="CT802" s="411">
        <v>0</v>
      </c>
      <c r="CU802" s="412">
        <v>0</v>
      </c>
      <c r="CV802" s="411">
        <f t="shared" si="250"/>
        <v>0</v>
      </c>
      <c r="CW802" s="411">
        <v>0</v>
      </c>
      <c r="CX802" s="411">
        <v>0</v>
      </c>
      <c r="CY802" s="411">
        <v>0</v>
      </c>
      <c r="CZ802" s="411">
        <v>0</v>
      </c>
      <c r="DA802" s="411">
        <v>0</v>
      </c>
      <c r="DB802" s="411">
        <v>0</v>
      </c>
      <c r="DC802" s="411">
        <v>0</v>
      </c>
      <c r="DD802" s="411">
        <v>0</v>
      </c>
      <c r="DE802" s="411">
        <v>0</v>
      </c>
      <c r="DF802" s="411">
        <v>0</v>
      </c>
      <c r="DG802" s="411">
        <v>0</v>
      </c>
      <c r="DH802" s="412">
        <v>0</v>
      </c>
      <c r="DI802" s="411">
        <f t="shared" si="251"/>
        <v>0</v>
      </c>
      <c r="DJ802" s="411">
        <v>0</v>
      </c>
      <c r="DK802" s="411">
        <v>0</v>
      </c>
      <c r="DL802" s="411">
        <v>0</v>
      </c>
      <c r="DM802" s="411">
        <v>0</v>
      </c>
      <c r="DN802" s="411">
        <v>0</v>
      </c>
      <c r="DO802" s="411">
        <v>0</v>
      </c>
      <c r="DP802" s="411">
        <v>0</v>
      </c>
      <c r="DQ802" s="411">
        <v>0</v>
      </c>
      <c r="DR802" s="411">
        <v>0</v>
      </c>
      <c r="DS802" s="411">
        <v>0</v>
      </c>
      <c r="DT802" s="411">
        <v>0</v>
      </c>
      <c r="DU802" s="412">
        <v>0</v>
      </c>
      <c r="DV802" s="411">
        <f t="shared" si="252"/>
        <v>0</v>
      </c>
      <c r="DW802" s="412">
        <v>0</v>
      </c>
      <c r="DX802" s="412">
        <v>0</v>
      </c>
      <c r="DY802" s="412">
        <v>0</v>
      </c>
      <c r="DZ802" s="412">
        <v>0</v>
      </c>
      <c r="EA802" s="412">
        <v>0</v>
      </c>
      <c r="EB802" s="412">
        <v>0</v>
      </c>
      <c r="EC802" s="412">
        <v>0</v>
      </c>
      <c r="ED802" s="412">
        <v>0</v>
      </c>
      <c r="EE802" s="412">
        <v>0</v>
      </c>
      <c r="EF802" s="412">
        <v>0</v>
      </c>
      <c r="EG802" s="412">
        <v>0</v>
      </c>
      <c r="EH802" s="412">
        <v>0</v>
      </c>
      <c r="EI802" s="411">
        <f t="shared" si="253"/>
        <v>0</v>
      </c>
      <c r="EK802" s="411">
        <f t="shared" si="254"/>
        <v>244177</v>
      </c>
      <c r="EL802" s="7">
        <f t="shared" si="255"/>
        <v>-244177</v>
      </c>
    </row>
    <row r="803" spans="1:142">
      <c r="A803" s="365" t="str">
        <f t="shared" si="237"/>
        <v xml:space="preserve"> 150</v>
      </c>
      <c r="B803" s="370" t="s">
        <v>964</v>
      </c>
      <c r="C803" s="370" t="s">
        <v>1202</v>
      </c>
      <c r="D803" s="411">
        <v>2</v>
      </c>
      <c r="E803" s="411">
        <v>3</v>
      </c>
      <c r="F803" s="411">
        <v>3</v>
      </c>
      <c r="G803" s="411">
        <v>2</v>
      </c>
      <c r="H803" s="411">
        <v>4</v>
      </c>
      <c r="I803" s="411">
        <v>5</v>
      </c>
      <c r="J803" s="411">
        <v>4</v>
      </c>
      <c r="K803" s="411">
        <v>1</v>
      </c>
      <c r="L803" s="411">
        <v>3</v>
      </c>
      <c r="M803" s="411">
        <v>1</v>
      </c>
      <c r="N803" s="411">
        <v>6</v>
      </c>
      <c r="O803" s="412">
        <v>3</v>
      </c>
      <c r="P803" s="411">
        <f t="shared" si="238"/>
        <v>37</v>
      </c>
      <c r="Q803" s="411">
        <f t="shared" si="239"/>
        <v>22.870967741935484</v>
      </c>
      <c r="R803" s="411">
        <f t="shared" si="240"/>
        <v>3.3014460511679644</v>
      </c>
      <c r="S803" s="411">
        <f t="shared" si="241"/>
        <v>10.827586206896552</v>
      </c>
      <c r="T803" s="411">
        <v>0</v>
      </c>
      <c r="U803" s="411">
        <v>0</v>
      </c>
      <c r="V803" s="411">
        <v>0</v>
      </c>
      <c r="W803" s="411">
        <v>0</v>
      </c>
      <c r="X803" s="411">
        <v>0</v>
      </c>
      <c r="Y803" s="411">
        <v>0</v>
      </c>
      <c r="Z803" s="411">
        <v>0</v>
      </c>
      <c r="AA803" s="411">
        <v>0</v>
      </c>
      <c r="AB803" s="411">
        <v>0</v>
      </c>
      <c r="AC803" s="411">
        <v>0</v>
      </c>
      <c r="AD803" s="411">
        <v>0</v>
      </c>
      <c r="AE803" s="412">
        <v>0</v>
      </c>
      <c r="AF803" s="411">
        <f t="shared" si="242"/>
        <v>0</v>
      </c>
      <c r="AG803" s="411">
        <v>0</v>
      </c>
      <c r="AH803" s="411">
        <v>0</v>
      </c>
      <c r="AI803" s="411">
        <v>0</v>
      </c>
      <c r="AJ803" s="411">
        <v>0</v>
      </c>
      <c r="AK803" s="411">
        <v>0</v>
      </c>
      <c r="AL803" s="411">
        <v>0</v>
      </c>
      <c r="AM803" s="411">
        <v>0</v>
      </c>
      <c r="AN803" s="411">
        <v>0</v>
      </c>
      <c r="AO803" s="411">
        <v>0</v>
      </c>
      <c r="AP803" s="411">
        <v>0</v>
      </c>
      <c r="AQ803" s="411">
        <v>0</v>
      </c>
      <c r="AR803" s="412">
        <v>0</v>
      </c>
      <c r="AS803" s="411">
        <f t="shared" si="243"/>
        <v>0</v>
      </c>
      <c r="AT803" s="411">
        <f t="shared" si="244"/>
        <v>0</v>
      </c>
      <c r="AU803" s="411">
        <f t="shared" si="245"/>
        <v>0</v>
      </c>
      <c r="AV803" s="411">
        <f t="shared" si="246"/>
        <v>0</v>
      </c>
      <c r="AW803" s="411">
        <v>0</v>
      </c>
      <c r="AX803" s="411">
        <v>0</v>
      </c>
      <c r="AY803" s="411">
        <v>0</v>
      </c>
      <c r="AZ803" s="411">
        <v>0</v>
      </c>
      <c r="BA803" s="411">
        <v>0</v>
      </c>
      <c r="BB803" s="411">
        <v>0</v>
      </c>
      <c r="BC803" s="411">
        <v>0</v>
      </c>
      <c r="BD803" s="411">
        <v>0</v>
      </c>
      <c r="BE803" s="411">
        <v>0</v>
      </c>
      <c r="BF803" s="411">
        <v>0</v>
      </c>
      <c r="BG803" s="411">
        <v>0</v>
      </c>
      <c r="BH803" s="412">
        <v>0</v>
      </c>
      <c r="BI803" s="411">
        <f t="shared" si="247"/>
        <v>0</v>
      </c>
      <c r="BJ803" s="411">
        <v>0</v>
      </c>
      <c r="BK803" s="411">
        <v>0</v>
      </c>
      <c r="BL803" s="411">
        <v>0</v>
      </c>
      <c r="BM803" s="411">
        <v>0</v>
      </c>
      <c r="BN803" s="411">
        <v>0</v>
      </c>
      <c r="BO803" s="411">
        <v>0</v>
      </c>
      <c r="BP803" s="411">
        <v>0</v>
      </c>
      <c r="BQ803" s="411">
        <v>0</v>
      </c>
      <c r="BR803" s="411">
        <v>0</v>
      </c>
      <c r="BS803" s="411">
        <v>0</v>
      </c>
      <c r="BT803" s="411">
        <v>0</v>
      </c>
      <c r="BU803" s="412">
        <v>0</v>
      </c>
      <c r="BV803" s="411">
        <f t="shared" si="248"/>
        <v>0</v>
      </c>
      <c r="BW803" s="411">
        <v>0</v>
      </c>
      <c r="BX803" s="411">
        <v>0</v>
      </c>
      <c r="BY803" s="411">
        <v>0</v>
      </c>
      <c r="BZ803" s="411">
        <v>0</v>
      </c>
      <c r="CA803" s="411">
        <v>0</v>
      </c>
      <c r="CB803" s="411">
        <v>0</v>
      </c>
      <c r="CC803" s="411">
        <v>0</v>
      </c>
      <c r="CD803" s="411">
        <v>0</v>
      </c>
      <c r="CE803" s="411">
        <v>0</v>
      </c>
      <c r="CF803" s="411">
        <v>0</v>
      </c>
      <c r="CG803" s="411">
        <v>0</v>
      </c>
      <c r="CH803" s="412">
        <v>0</v>
      </c>
      <c r="CI803" s="411">
        <f t="shared" si="249"/>
        <v>0</v>
      </c>
      <c r="CJ803" s="411">
        <v>0</v>
      </c>
      <c r="CK803" s="411">
        <v>0</v>
      </c>
      <c r="CL803" s="411">
        <v>0</v>
      </c>
      <c r="CM803" s="411">
        <v>0</v>
      </c>
      <c r="CN803" s="411">
        <v>0</v>
      </c>
      <c r="CO803" s="411">
        <v>0</v>
      </c>
      <c r="CP803" s="411">
        <v>0</v>
      </c>
      <c r="CQ803" s="411">
        <v>0</v>
      </c>
      <c r="CR803" s="411">
        <v>0</v>
      </c>
      <c r="CS803" s="411">
        <v>0</v>
      </c>
      <c r="CT803" s="411">
        <v>0</v>
      </c>
      <c r="CU803" s="412">
        <v>0</v>
      </c>
      <c r="CV803" s="411">
        <f t="shared" si="250"/>
        <v>0</v>
      </c>
      <c r="CW803" s="411">
        <v>0</v>
      </c>
      <c r="CX803" s="411">
        <v>0</v>
      </c>
      <c r="CY803" s="411">
        <v>0</v>
      </c>
      <c r="CZ803" s="411">
        <v>0</v>
      </c>
      <c r="DA803" s="411">
        <v>0</v>
      </c>
      <c r="DB803" s="411">
        <v>0</v>
      </c>
      <c r="DC803" s="411">
        <v>0</v>
      </c>
      <c r="DD803" s="411">
        <v>0</v>
      </c>
      <c r="DE803" s="411">
        <v>0</v>
      </c>
      <c r="DF803" s="411">
        <v>0</v>
      </c>
      <c r="DG803" s="411">
        <v>0</v>
      </c>
      <c r="DH803" s="412">
        <v>0</v>
      </c>
      <c r="DI803" s="411">
        <f t="shared" si="251"/>
        <v>0</v>
      </c>
      <c r="DJ803" s="411">
        <v>0</v>
      </c>
      <c r="DK803" s="411">
        <v>0</v>
      </c>
      <c r="DL803" s="411">
        <v>0</v>
      </c>
      <c r="DM803" s="411">
        <v>0</v>
      </c>
      <c r="DN803" s="411">
        <v>0</v>
      </c>
      <c r="DO803" s="411">
        <v>0</v>
      </c>
      <c r="DP803" s="411">
        <v>0</v>
      </c>
      <c r="DQ803" s="411">
        <v>0</v>
      </c>
      <c r="DR803" s="411">
        <v>0</v>
      </c>
      <c r="DS803" s="411">
        <v>0</v>
      </c>
      <c r="DT803" s="411">
        <v>0</v>
      </c>
      <c r="DU803" s="412">
        <v>0</v>
      </c>
      <c r="DV803" s="411">
        <f t="shared" si="252"/>
        <v>0</v>
      </c>
      <c r="DW803" s="412">
        <v>0</v>
      </c>
      <c r="DX803" s="412">
        <v>0</v>
      </c>
      <c r="DY803" s="412">
        <v>0</v>
      </c>
      <c r="DZ803" s="412">
        <v>0</v>
      </c>
      <c r="EA803" s="412">
        <v>0</v>
      </c>
      <c r="EB803" s="412">
        <v>0</v>
      </c>
      <c r="EC803" s="412">
        <v>0</v>
      </c>
      <c r="ED803" s="412">
        <v>0</v>
      </c>
      <c r="EE803" s="412">
        <v>0</v>
      </c>
      <c r="EF803" s="412">
        <v>0</v>
      </c>
      <c r="EG803" s="412">
        <v>0</v>
      </c>
      <c r="EH803" s="412">
        <v>0</v>
      </c>
      <c r="EI803" s="411">
        <f t="shared" si="253"/>
        <v>0</v>
      </c>
      <c r="EK803" s="411">
        <f t="shared" si="254"/>
        <v>37</v>
      </c>
      <c r="EL803" s="7">
        <f t="shared" si="255"/>
        <v>-37</v>
      </c>
    </row>
    <row r="804" spans="1:142">
      <c r="A804" s="365" t="str">
        <f t="shared" si="237"/>
        <v xml:space="preserve"> 150</v>
      </c>
      <c r="B804" s="370" t="s">
        <v>964</v>
      </c>
      <c r="C804" s="370" t="s">
        <v>1203</v>
      </c>
      <c r="D804" s="411">
        <v>4</v>
      </c>
      <c r="E804" s="411">
        <v>4</v>
      </c>
      <c r="F804" s="411">
        <v>3</v>
      </c>
      <c r="G804" s="411">
        <v>6</v>
      </c>
      <c r="H804" s="411">
        <v>6</v>
      </c>
      <c r="I804" s="411">
        <v>4</v>
      </c>
      <c r="J804" s="411">
        <v>2</v>
      </c>
      <c r="K804" s="411">
        <v>1</v>
      </c>
      <c r="L804" s="411">
        <v>5</v>
      </c>
      <c r="M804" s="411">
        <v>4</v>
      </c>
      <c r="N804" s="411">
        <v>0</v>
      </c>
      <c r="O804" s="412">
        <v>2</v>
      </c>
      <c r="P804" s="411">
        <f t="shared" si="238"/>
        <v>41</v>
      </c>
      <c r="Q804" s="411">
        <f t="shared" si="239"/>
        <v>28.935483870967744</v>
      </c>
      <c r="R804" s="411">
        <f t="shared" si="240"/>
        <v>4.6852057842046717</v>
      </c>
      <c r="S804" s="411">
        <f t="shared" si="241"/>
        <v>7.3793103448275863</v>
      </c>
      <c r="T804" s="411">
        <v>0</v>
      </c>
      <c r="U804" s="411">
        <v>0</v>
      </c>
      <c r="V804" s="411">
        <v>0</v>
      </c>
      <c r="W804" s="411">
        <v>0</v>
      </c>
      <c r="X804" s="411">
        <v>0</v>
      </c>
      <c r="Y804" s="411">
        <v>0</v>
      </c>
      <c r="Z804" s="411">
        <v>0</v>
      </c>
      <c r="AA804" s="411">
        <v>0</v>
      </c>
      <c r="AB804" s="411">
        <v>0</v>
      </c>
      <c r="AC804" s="411">
        <v>0</v>
      </c>
      <c r="AD804" s="411">
        <v>0</v>
      </c>
      <c r="AE804" s="412">
        <v>0</v>
      </c>
      <c r="AF804" s="411">
        <f t="shared" si="242"/>
        <v>0</v>
      </c>
      <c r="AG804" s="411">
        <v>0</v>
      </c>
      <c r="AH804" s="411">
        <v>0</v>
      </c>
      <c r="AI804" s="411">
        <v>0</v>
      </c>
      <c r="AJ804" s="411">
        <v>0</v>
      </c>
      <c r="AK804" s="411">
        <v>0</v>
      </c>
      <c r="AL804" s="411">
        <v>0</v>
      </c>
      <c r="AM804" s="411">
        <v>0</v>
      </c>
      <c r="AN804" s="411">
        <v>0</v>
      </c>
      <c r="AO804" s="411">
        <v>0</v>
      </c>
      <c r="AP804" s="411">
        <v>0</v>
      </c>
      <c r="AQ804" s="411">
        <v>0</v>
      </c>
      <c r="AR804" s="412">
        <v>0</v>
      </c>
      <c r="AS804" s="411">
        <f t="shared" si="243"/>
        <v>0</v>
      </c>
      <c r="AT804" s="411">
        <f t="shared" si="244"/>
        <v>0</v>
      </c>
      <c r="AU804" s="411">
        <f t="shared" si="245"/>
        <v>0</v>
      </c>
      <c r="AV804" s="411">
        <f t="shared" si="246"/>
        <v>0</v>
      </c>
      <c r="AW804" s="411">
        <v>0</v>
      </c>
      <c r="AX804" s="411">
        <v>0</v>
      </c>
      <c r="AY804" s="411">
        <v>0</v>
      </c>
      <c r="AZ804" s="411">
        <v>0</v>
      </c>
      <c r="BA804" s="411">
        <v>0</v>
      </c>
      <c r="BB804" s="411">
        <v>0</v>
      </c>
      <c r="BC804" s="411">
        <v>0</v>
      </c>
      <c r="BD804" s="411">
        <v>0</v>
      </c>
      <c r="BE804" s="411">
        <v>0</v>
      </c>
      <c r="BF804" s="411">
        <v>0</v>
      </c>
      <c r="BG804" s="411">
        <v>0</v>
      </c>
      <c r="BH804" s="412">
        <v>0</v>
      </c>
      <c r="BI804" s="411">
        <f t="shared" si="247"/>
        <v>0</v>
      </c>
      <c r="BJ804" s="411">
        <v>0</v>
      </c>
      <c r="BK804" s="411">
        <v>0</v>
      </c>
      <c r="BL804" s="411">
        <v>0</v>
      </c>
      <c r="BM804" s="411">
        <v>0</v>
      </c>
      <c r="BN804" s="411">
        <v>0</v>
      </c>
      <c r="BO804" s="411">
        <v>0</v>
      </c>
      <c r="BP804" s="411">
        <v>0</v>
      </c>
      <c r="BQ804" s="411">
        <v>0</v>
      </c>
      <c r="BR804" s="411">
        <v>0</v>
      </c>
      <c r="BS804" s="411">
        <v>0</v>
      </c>
      <c r="BT804" s="411">
        <v>0</v>
      </c>
      <c r="BU804" s="412">
        <v>0</v>
      </c>
      <c r="BV804" s="411">
        <f t="shared" si="248"/>
        <v>0</v>
      </c>
      <c r="BW804" s="411">
        <v>0</v>
      </c>
      <c r="BX804" s="411">
        <v>0</v>
      </c>
      <c r="BY804" s="411">
        <v>0</v>
      </c>
      <c r="BZ804" s="411">
        <v>0</v>
      </c>
      <c r="CA804" s="411">
        <v>0</v>
      </c>
      <c r="CB804" s="411">
        <v>0</v>
      </c>
      <c r="CC804" s="411">
        <v>0</v>
      </c>
      <c r="CD804" s="411">
        <v>0</v>
      </c>
      <c r="CE804" s="411">
        <v>0</v>
      </c>
      <c r="CF804" s="411">
        <v>0</v>
      </c>
      <c r="CG804" s="411">
        <v>0</v>
      </c>
      <c r="CH804" s="412">
        <v>0</v>
      </c>
      <c r="CI804" s="411">
        <f t="shared" si="249"/>
        <v>0</v>
      </c>
      <c r="CJ804" s="411">
        <v>0</v>
      </c>
      <c r="CK804" s="411">
        <v>0</v>
      </c>
      <c r="CL804" s="411">
        <v>0</v>
      </c>
      <c r="CM804" s="411">
        <v>0</v>
      </c>
      <c r="CN804" s="411">
        <v>0</v>
      </c>
      <c r="CO804" s="411">
        <v>0</v>
      </c>
      <c r="CP804" s="411">
        <v>0</v>
      </c>
      <c r="CQ804" s="411">
        <v>0</v>
      </c>
      <c r="CR804" s="411">
        <v>0</v>
      </c>
      <c r="CS804" s="411">
        <v>0</v>
      </c>
      <c r="CT804" s="411">
        <v>0</v>
      </c>
      <c r="CU804" s="412">
        <v>0</v>
      </c>
      <c r="CV804" s="411">
        <f t="shared" si="250"/>
        <v>0</v>
      </c>
      <c r="CW804" s="411">
        <v>0</v>
      </c>
      <c r="CX804" s="411">
        <v>0</v>
      </c>
      <c r="CY804" s="411">
        <v>0</v>
      </c>
      <c r="CZ804" s="411">
        <v>0</v>
      </c>
      <c r="DA804" s="411">
        <v>0</v>
      </c>
      <c r="DB804" s="411">
        <v>0</v>
      </c>
      <c r="DC804" s="411">
        <v>0</v>
      </c>
      <c r="DD804" s="411">
        <v>0</v>
      </c>
      <c r="DE804" s="411">
        <v>0</v>
      </c>
      <c r="DF804" s="411">
        <v>0</v>
      </c>
      <c r="DG804" s="411">
        <v>0</v>
      </c>
      <c r="DH804" s="412">
        <v>0</v>
      </c>
      <c r="DI804" s="411">
        <f t="shared" si="251"/>
        <v>0</v>
      </c>
      <c r="DJ804" s="411">
        <v>0</v>
      </c>
      <c r="DK804" s="411">
        <v>0</v>
      </c>
      <c r="DL804" s="411">
        <v>0</v>
      </c>
      <c r="DM804" s="411">
        <v>0</v>
      </c>
      <c r="DN804" s="411">
        <v>0</v>
      </c>
      <c r="DO804" s="411">
        <v>0</v>
      </c>
      <c r="DP804" s="411">
        <v>0</v>
      </c>
      <c r="DQ804" s="411">
        <v>0</v>
      </c>
      <c r="DR804" s="411">
        <v>0</v>
      </c>
      <c r="DS804" s="411">
        <v>0</v>
      </c>
      <c r="DT804" s="411">
        <v>0</v>
      </c>
      <c r="DU804" s="412">
        <v>0</v>
      </c>
      <c r="DV804" s="411">
        <f t="shared" si="252"/>
        <v>0</v>
      </c>
      <c r="DW804" s="412">
        <v>0</v>
      </c>
      <c r="DX804" s="412">
        <v>0</v>
      </c>
      <c r="DY804" s="412">
        <v>0</v>
      </c>
      <c r="DZ804" s="412">
        <v>0</v>
      </c>
      <c r="EA804" s="412">
        <v>0</v>
      </c>
      <c r="EB804" s="412">
        <v>0</v>
      </c>
      <c r="EC804" s="412">
        <v>0</v>
      </c>
      <c r="ED804" s="412">
        <v>0</v>
      </c>
      <c r="EE804" s="412">
        <v>0</v>
      </c>
      <c r="EF804" s="412">
        <v>0</v>
      </c>
      <c r="EG804" s="412">
        <v>0</v>
      </c>
      <c r="EH804" s="412">
        <v>0</v>
      </c>
      <c r="EI804" s="411">
        <f t="shared" si="253"/>
        <v>0</v>
      </c>
      <c r="EK804" s="411">
        <f t="shared" si="254"/>
        <v>41</v>
      </c>
      <c r="EL804" s="7">
        <f t="shared" si="255"/>
        <v>-41</v>
      </c>
    </row>
    <row r="805" spans="1:142">
      <c r="A805" s="365" t="str">
        <f t="shared" si="237"/>
        <v xml:space="preserve"> 150</v>
      </c>
      <c r="B805" s="370" t="s">
        <v>964</v>
      </c>
      <c r="C805" s="370" t="s">
        <v>1205</v>
      </c>
      <c r="D805" s="411">
        <v>3</v>
      </c>
      <c r="E805" s="411">
        <v>4</v>
      </c>
      <c r="F805" s="411">
        <v>3</v>
      </c>
      <c r="G805" s="411">
        <v>2</v>
      </c>
      <c r="H805" s="411">
        <v>4</v>
      </c>
      <c r="I805" s="411">
        <v>5</v>
      </c>
      <c r="J805" s="411">
        <v>5</v>
      </c>
      <c r="K805" s="411">
        <v>1</v>
      </c>
      <c r="L805" s="411">
        <v>3</v>
      </c>
      <c r="M805" s="411">
        <v>3</v>
      </c>
      <c r="N805" s="411">
        <v>7</v>
      </c>
      <c r="O805" s="412">
        <v>3</v>
      </c>
      <c r="P805" s="411">
        <f t="shared" si="238"/>
        <v>43</v>
      </c>
      <c r="Q805" s="411">
        <f t="shared" si="239"/>
        <v>25.838709677419356</v>
      </c>
      <c r="R805" s="411">
        <f t="shared" si="240"/>
        <v>3.3337041156840934</v>
      </c>
      <c r="S805" s="411">
        <f t="shared" si="241"/>
        <v>13.827586206896552</v>
      </c>
      <c r="T805" s="411">
        <v>0</v>
      </c>
      <c r="U805" s="411">
        <v>0</v>
      </c>
      <c r="V805" s="411">
        <v>0</v>
      </c>
      <c r="W805" s="411">
        <v>0</v>
      </c>
      <c r="X805" s="411">
        <v>0</v>
      </c>
      <c r="Y805" s="411">
        <v>0</v>
      </c>
      <c r="Z805" s="411">
        <v>0</v>
      </c>
      <c r="AA805" s="411">
        <v>0</v>
      </c>
      <c r="AB805" s="411">
        <v>0</v>
      </c>
      <c r="AC805" s="411">
        <v>0</v>
      </c>
      <c r="AD805" s="411">
        <v>0</v>
      </c>
      <c r="AE805" s="412">
        <v>0</v>
      </c>
      <c r="AF805" s="411">
        <f t="shared" si="242"/>
        <v>0</v>
      </c>
      <c r="AG805" s="411">
        <v>0</v>
      </c>
      <c r="AH805" s="411">
        <v>0</v>
      </c>
      <c r="AI805" s="411">
        <v>0</v>
      </c>
      <c r="AJ805" s="411">
        <v>0</v>
      </c>
      <c r="AK805" s="411">
        <v>0</v>
      </c>
      <c r="AL805" s="411">
        <v>0</v>
      </c>
      <c r="AM805" s="411">
        <v>0</v>
      </c>
      <c r="AN805" s="411">
        <v>0</v>
      </c>
      <c r="AO805" s="411">
        <v>0</v>
      </c>
      <c r="AP805" s="411">
        <v>0</v>
      </c>
      <c r="AQ805" s="411">
        <v>0</v>
      </c>
      <c r="AR805" s="412">
        <v>0</v>
      </c>
      <c r="AS805" s="411">
        <f t="shared" si="243"/>
        <v>0</v>
      </c>
      <c r="AT805" s="411">
        <f t="shared" si="244"/>
        <v>0</v>
      </c>
      <c r="AU805" s="411">
        <f t="shared" si="245"/>
        <v>0</v>
      </c>
      <c r="AV805" s="411">
        <f t="shared" si="246"/>
        <v>0</v>
      </c>
      <c r="AW805" s="411">
        <v>0</v>
      </c>
      <c r="AX805" s="411">
        <v>0</v>
      </c>
      <c r="AY805" s="411">
        <v>0</v>
      </c>
      <c r="AZ805" s="411">
        <v>0</v>
      </c>
      <c r="BA805" s="411">
        <v>0</v>
      </c>
      <c r="BB805" s="411">
        <v>0</v>
      </c>
      <c r="BC805" s="411">
        <v>0</v>
      </c>
      <c r="BD805" s="411">
        <v>0</v>
      </c>
      <c r="BE805" s="411">
        <v>0</v>
      </c>
      <c r="BF805" s="411">
        <v>0</v>
      </c>
      <c r="BG805" s="411">
        <v>0</v>
      </c>
      <c r="BH805" s="412">
        <v>0</v>
      </c>
      <c r="BI805" s="411">
        <f t="shared" si="247"/>
        <v>0</v>
      </c>
      <c r="BJ805" s="411">
        <v>0</v>
      </c>
      <c r="BK805" s="411">
        <v>0</v>
      </c>
      <c r="BL805" s="411">
        <v>0</v>
      </c>
      <c r="BM805" s="411">
        <v>0</v>
      </c>
      <c r="BN805" s="411">
        <v>0</v>
      </c>
      <c r="BO805" s="411">
        <v>0</v>
      </c>
      <c r="BP805" s="411">
        <v>0</v>
      </c>
      <c r="BQ805" s="411">
        <v>0</v>
      </c>
      <c r="BR805" s="411">
        <v>0</v>
      </c>
      <c r="BS805" s="411">
        <v>0</v>
      </c>
      <c r="BT805" s="411">
        <v>0</v>
      </c>
      <c r="BU805" s="412">
        <v>0</v>
      </c>
      <c r="BV805" s="411">
        <f t="shared" si="248"/>
        <v>0</v>
      </c>
      <c r="BW805" s="411">
        <v>0</v>
      </c>
      <c r="BX805" s="411">
        <v>0</v>
      </c>
      <c r="BY805" s="411">
        <v>0</v>
      </c>
      <c r="BZ805" s="411">
        <v>0</v>
      </c>
      <c r="CA805" s="411">
        <v>0</v>
      </c>
      <c r="CB805" s="411">
        <v>0</v>
      </c>
      <c r="CC805" s="411">
        <v>0</v>
      </c>
      <c r="CD805" s="411">
        <v>0</v>
      </c>
      <c r="CE805" s="411">
        <v>0</v>
      </c>
      <c r="CF805" s="411">
        <v>0</v>
      </c>
      <c r="CG805" s="411">
        <v>0</v>
      </c>
      <c r="CH805" s="412">
        <v>0</v>
      </c>
      <c r="CI805" s="411">
        <f t="shared" si="249"/>
        <v>0</v>
      </c>
      <c r="CJ805" s="411">
        <v>0</v>
      </c>
      <c r="CK805" s="411">
        <v>0</v>
      </c>
      <c r="CL805" s="411">
        <v>0</v>
      </c>
      <c r="CM805" s="411">
        <v>0</v>
      </c>
      <c r="CN805" s="411">
        <v>0</v>
      </c>
      <c r="CO805" s="411">
        <v>0</v>
      </c>
      <c r="CP805" s="411">
        <v>0</v>
      </c>
      <c r="CQ805" s="411">
        <v>0</v>
      </c>
      <c r="CR805" s="411">
        <v>0</v>
      </c>
      <c r="CS805" s="411">
        <v>0</v>
      </c>
      <c r="CT805" s="411">
        <v>0</v>
      </c>
      <c r="CU805" s="412">
        <v>0</v>
      </c>
      <c r="CV805" s="411">
        <f t="shared" si="250"/>
        <v>0</v>
      </c>
      <c r="CW805" s="411">
        <v>0</v>
      </c>
      <c r="CX805" s="411">
        <v>0</v>
      </c>
      <c r="CY805" s="411">
        <v>0</v>
      </c>
      <c r="CZ805" s="411">
        <v>0</v>
      </c>
      <c r="DA805" s="411">
        <v>0</v>
      </c>
      <c r="DB805" s="411">
        <v>0</v>
      </c>
      <c r="DC805" s="411">
        <v>0</v>
      </c>
      <c r="DD805" s="411">
        <v>0</v>
      </c>
      <c r="DE805" s="411">
        <v>0</v>
      </c>
      <c r="DF805" s="411">
        <v>0</v>
      </c>
      <c r="DG805" s="411">
        <v>0</v>
      </c>
      <c r="DH805" s="412">
        <v>0</v>
      </c>
      <c r="DI805" s="411">
        <f t="shared" si="251"/>
        <v>0</v>
      </c>
      <c r="DJ805" s="411">
        <v>0</v>
      </c>
      <c r="DK805" s="411">
        <v>0</v>
      </c>
      <c r="DL805" s="411">
        <v>0</v>
      </c>
      <c r="DM805" s="411">
        <v>0</v>
      </c>
      <c r="DN805" s="411">
        <v>0</v>
      </c>
      <c r="DO805" s="411">
        <v>0</v>
      </c>
      <c r="DP805" s="411">
        <v>0</v>
      </c>
      <c r="DQ805" s="411">
        <v>0</v>
      </c>
      <c r="DR805" s="411">
        <v>0</v>
      </c>
      <c r="DS805" s="411">
        <v>0</v>
      </c>
      <c r="DT805" s="411">
        <v>0</v>
      </c>
      <c r="DU805" s="412">
        <v>0</v>
      </c>
      <c r="DV805" s="411">
        <f t="shared" si="252"/>
        <v>0</v>
      </c>
      <c r="DW805" s="412">
        <v>0</v>
      </c>
      <c r="DX805" s="412">
        <v>0</v>
      </c>
      <c r="DY805" s="412">
        <v>0</v>
      </c>
      <c r="DZ805" s="412">
        <v>0</v>
      </c>
      <c r="EA805" s="412">
        <v>0</v>
      </c>
      <c r="EB805" s="412">
        <v>0</v>
      </c>
      <c r="EC805" s="412">
        <v>0</v>
      </c>
      <c r="ED805" s="412">
        <v>0</v>
      </c>
      <c r="EE805" s="412">
        <v>0</v>
      </c>
      <c r="EF805" s="412">
        <v>0</v>
      </c>
      <c r="EG805" s="412">
        <v>0</v>
      </c>
      <c r="EH805" s="412">
        <v>0</v>
      </c>
      <c r="EI805" s="411">
        <f t="shared" si="253"/>
        <v>0</v>
      </c>
      <c r="EK805" s="411">
        <f t="shared" si="254"/>
        <v>43</v>
      </c>
      <c r="EL805" s="7">
        <f t="shared" si="255"/>
        <v>-43</v>
      </c>
    </row>
    <row r="806" spans="1:142">
      <c r="A806" s="365" t="str">
        <f t="shared" si="237"/>
        <v xml:space="preserve"> 150</v>
      </c>
      <c r="B806" s="370" t="s">
        <v>964</v>
      </c>
      <c r="C806" s="370" t="s">
        <v>1207</v>
      </c>
      <c r="D806" s="411">
        <v>3</v>
      </c>
      <c r="E806" s="411">
        <v>4</v>
      </c>
      <c r="F806" s="411">
        <v>3</v>
      </c>
      <c r="G806" s="411">
        <v>2</v>
      </c>
      <c r="H806" s="411">
        <v>4</v>
      </c>
      <c r="I806" s="411">
        <v>5</v>
      </c>
      <c r="J806" s="411">
        <v>5</v>
      </c>
      <c r="K806" s="411">
        <v>1</v>
      </c>
      <c r="L806" s="411">
        <v>3</v>
      </c>
      <c r="M806" s="411">
        <v>3</v>
      </c>
      <c r="N806" s="411">
        <v>6</v>
      </c>
      <c r="O806" s="412">
        <v>3</v>
      </c>
      <c r="P806" s="411">
        <f t="shared" si="238"/>
        <v>42</v>
      </c>
      <c r="Q806" s="411">
        <f t="shared" si="239"/>
        <v>25.838709677419356</v>
      </c>
      <c r="R806" s="411">
        <f t="shared" si="240"/>
        <v>3.3337041156840934</v>
      </c>
      <c r="S806" s="411">
        <f t="shared" si="241"/>
        <v>12.827586206896552</v>
      </c>
      <c r="T806" s="411">
        <v>0</v>
      </c>
      <c r="U806" s="411">
        <v>0</v>
      </c>
      <c r="V806" s="411">
        <v>0</v>
      </c>
      <c r="W806" s="411">
        <v>0</v>
      </c>
      <c r="X806" s="411">
        <v>0</v>
      </c>
      <c r="Y806" s="411">
        <v>0</v>
      </c>
      <c r="Z806" s="411">
        <v>0</v>
      </c>
      <c r="AA806" s="411">
        <v>0</v>
      </c>
      <c r="AB806" s="411">
        <v>0</v>
      </c>
      <c r="AC806" s="411">
        <v>0</v>
      </c>
      <c r="AD806" s="411">
        <v>0</v>
      </c>
      <c r="AE806" s="412">
        <v>0</v>
      </c>
      <c r="AF806" s="411">
        <f t="shared" si="242"/>
        <v>0</v>
      </c>
      <c r="AG806" s="411">
        <v>0</v>
      </c>
      <c r="AH806" s="411">
        <v>0</v>
      </c>
      <c r="AI806" s="411">
        <v>0</v>
      </c>
      <c r="AJ806" s="411">
        <v>0</v>
      </c>
      <c r="AK806" s="411">
        <v>0</v>
      </c>
      <c r="AL806" s="411">
        <v>0</v>
      </c>
      <c r="AM806" s="411">
        <v>0</v>
      </c>
      <c r="AN806" s="411">
        <v>0</v>
      </c>
      <c r="AO806" s="411">
        <v>0</v>
      </c>
      <c r="AP806" s="411">
        <v>0</v>
      </c>
      <c r="AQ806" s="411">
        <v>0</v>
      </c>
      <c r="AR806" s="412">
        <v>0</v>
      </c>
      <c r="AS806" s="411">
        <f t="shared" si="243"/>
        <v>0</v>
      </c>
      <c r="AT806" s="411">
        <f t="shared" si="244"/>
        <v>0</v>
      </c>
      <c r="AU806" s="411">
        <f t="shared" si="245"/>
        <v>0</v>
      </c>
      <c r="AV806" s="411">
        <f t="shared" si="246"/>
        <v>0</v>
      </c>
      <c r="AW806" s="411">
        <v>0</v>
      </c>
      <c r="AX806" s="411">
        <v>0</v>
      </c>
      <c r="AY806" s="411">
        <v>0</v>
      </c>
      <c r="AZ806" s="411">
        <v>0</v>
      </c>
      <c r="BA806" s="411">
        <v>0</v>
      </c>
      <c r="BB806" s="411">
        <v>0</v>
      </c>
      <c r="BC806" s="411">
        <v>0</v>
      </c>
      <c r="BD806" s="411">
        <v>0</v>
      </c>
      <c r="BE806" s="411">
        <v>0</v>
      </c>
      <c r="BF806" s="411">
        <v>0</v>
      </c>
      <c r="BG806" s="411">
        <v>0</v>
      </c>
      <c r="BH806" s="412">
        <v>0</v>
      </c>
      <c r="BI806" s="411">
        <f t="shared" si="247"/>
        <v>0</v>
      </c>
      <c r="BJ806" s="411">
        <v>0</v>
      </c>
      <c r="BK806" s="411">
        <v>0</v>
      </c>
      <c r="BL806" s="411">
        <v>0</v>
      </c>
      <c r="BM806" s="411">
        <v>0</v>
      </c>
      <c r="BN806" s="411">
        <v>0</v>
      </c>
      <c r="BO806" s="411">
        <v>0</v>
      </c>
      <c r="BP806" s="411">
        <v>0</v>
      </c>
      <c r="BQ806" s="411">
        <v>0</v>
      </c>
      <c r="BR806" s="411">
        <v>0</v>
      </c>
      <c r="BS806" s="411">
        <v>0</v>
      </c>
      <c r="BT806" s="411">
        <v>0</v>
      </c>
      <c r="BU806" s="412">
        <v>0</v>
      </c>
      <c r="BV806" s="411">
        <f t="shared" si="248"/>
        <v>0</v>
      </c>
      <c r="BW806" s="411">
        <v>0</v>
      </c>
      <c r="BX806" s="411">
        <v>0</v>
      </c>
      <c r="BY806" s="411">
        <v>0</v>
      </c>
      <c r="BZ806" s="411">
        <v>0</v>
      </c>
      <c r="CA806" s="411">
        <v>0</v>
      </c>
      <c r="CB806" s="411">
        <v>0</v>
      </c>
      <c r="CC806" s="411">
        <v>0</v>
      </c>
      <c r="CD806" s="411">
        <v>0</v>
      </c>
      <c r="CE806" s="411">
        <v>0</v>
      </c>
      <c r="CF806" s="411">
        <v>0</v>
      </c>
      <c r="CG806" s="411">
        <v>0</v>
      </c>
      <c r="CH806" s="412">
        <v>0</v>
      </c>
      <c r="CI806" s="411">
        <f t="shared" si="249"/>
        <v>0</v>
      </c>
      <c r="CJ806" s="411">
        <v>0</v>
      </c>
      <c r="CK806" s="411">
        <v>0</v>
      </c>
      <c r="CL806" s="411">
        <v>0</v>
      </c>
      <c r="CM806" s="411">
        <v>0</v>
      </c>
      <c r="CN806" s="411">
        <v>0</v>
      </c>
      <c r="CO806" s="411">
        <v>0</v>
      </c>
      <c r="CP806" s="411">
        <v>0</v>
      </c>
      <c r="CQ806" s="411">
        <v>0</v>
      </c>
      <c r="CR806" s="411">
        <v>0</v>
      </c>
      <c r="CS806" s="411">
        <v>0</v>
      </c>
      <c r="CT806" s="411">
        <v>0</v>
      </c>
      <c r="CU806" s="412">
        <v>0</v>
      </c>
      <c r="CV806" s="411">
        <f t="shared" si="250"/>
        <v>0</v>
      </c>
      <c r="CW806" s="411">
        <v>0</v>
      </c>
      <c r="CX806" s="411">
        <v>0</v>
      </c>
      <c r="CY806" s="411">
        <v>0</v>
      </c>
      <c r="CZ806" s="411">
        <v>0</v>
      </c>
      <c r="DA806" s="411">
        <v>0</v>
      </c>
      <c r="DB806" s="411">
        <v>0</v>
      </c>
      <c r="DC806" s="411">
        <v>0</v>
      </c>
      <c r="DD806" s="411">
        <v>0</v>
      </c>
      <c r="DE806" s="411">
        <v>0</v>
      </c>
      <c r="DF806" s="411">
        <v>0</v>
      </c>
      <c r="DG806" s="411">
        <v>0</v>
      </c>
      <c r="DH806" s="412">
        <v>0</v>
      </c>
      <c r="DI806" s="411">
        <f t="shared" si="251"/>
        <v>0</v>
      </c>
      <c r="DJ806" s="411">
        <v>0</v>
      </c>
      <c r="DK806" s="411">
        <v>0</v>
      </c>
      <c r="DL806" s="411">
        <v>0</v>
      </c>
      <c r="DM806" s="411">
        <v>0</v>
      </c>
      <c r="DN806" s="411">
        <v>0</v>
      </c>
      <c r="DO806" s="411">
        <v>0</v>
      </c>
      <c r="DP806" s="411">
        <v>0</v>
      </c>
      <c r="DQ806" s="411">
        <v>0</v>
      </c>
      <c r="DR806" s="411">
        <v>0</v>
      </c>
      <c r="DS806" s="411">
        <v>0</v>
      </c>
      <c r="DT806" s="411">
        <v>0</v>
      </c>
      <c r="DU806" s="412">
        <v>0</v>
      </c>
      <c r="DV806" s="411">
        <f t="shared" si="252"/>
        <v>0</v>
      </c>
      <c r="DW806" s="412">
        <v>0</v>
      </c>
      <c r="DX806" s="412">
        <v>0</v>
      </c>
      <c r="DY806" s="412">
        <v>0</v>
      </c>
      <c r="DZ806" s="412">
        <v>0</v>
      </c>
      <c r="EA806" s="412">
        <v>0</v>
      </c>
      <c r="EB806" s="412">
        <v>0</v>
      </c>
      <c r="EC806" s="412">
        <v>0</v>
      </c>
      <c r="ED806" s="412">
        <v>0</v>
      </c>
      <c r="EE806" s="412">
        <v>0</v>
      </c>
      <c r="EF806" s="412">
        <v>0</v>
      </c>
      <c r="EG806" s="412">
        <v>0</v>
      </c>
      <c r="EH806" s="412">
        <v>0</v>
      </c>
      <c r="EI806" s="411">
        <f t="shared" si="253"/>
        <v>0</v>
      </c>
      <c r="EK806" s="411">
        <f t="shared" si="254"/>
        <v>42</v>
      </c>
      <c r="EL806" s="7">
        <f t="shared" si="255"/>
        <v>-42</v>
      </c>
    </row>
    <row r="807" spans="1:142">
      <c r="A807" s="365" t="str">
        <f t="shared" si="237"/>
        <v xml:space="preserve"> 150</v>
      </c>
      <c r="B807" s="370" t="s">
        <v>964</v>
      </c>
      <c r="C807" s="370" t="s">
        <v>1208</v>
      </c>
      <c r="D807" s="411">
        <v>4</v>
      </c>
      <c r="E807" s="411">
        <v>4</v>
      </c>
      <c r="F807" s="411">
        <v>3</v>
      </c>
      <c r="G807" s="411">
        <v>6</v>
      </c>
      <c r="H807" s="411">
        <v>6</v>
      </c>
      <c r="I807" s="411">
        <v>4</v>
      </c>
      <c r="J807" s="411">
        <v>2</v>
      </c>
      <c r="K807" s="411">
        <v>1</v>
      </c>
      <c r="L807" s="411">
        <v>5</v>
      </c>
      <c r="M807" s="411">
        <v>3</v>
      </c>
      <c r="N807" s="411">
        <v>0</v>
      </c>
      <c r="O807" s="412">
        <v>2</v>
      </c>
      <c r="P807" s="411">
        <f t="shared" si="238"/>
        <v>40</v>
      </c>
      <c r="Q807" s="411">
        <f t="shared" si="239"/>
        <v>28.935483870967744</v>
      </c>
      <c r="R807" s="411">
        <f t="shared" si="240"/>
        <v>4.6852057842046717</v>
      </c>
      <c r="S807" s="411">
        <f t="shared" si="241"/>
        <v>6.3793103448275863</v>
      </c>
      <c r="T807" s="411">
        <v>0</v>
      </c>
      <c r="U807" s="411">
        <v>0</v>
      </c>
      <c r="V807" s="411">
        <v>0</v>
      </c>
      <c r="W807" s="411">
        <v>0</v>
      </c>
      <c r="X807" s="411">
        <v>0</v>
      </c>
      <c r="Y807" s="411">
        <v>0</v>
      </c>
      <c r="Z807" s="411">
        <v>0</v>
      </c>
      <c r="AA807" s="411">
        <v>0</v>
      </c>
      <c r="AB807" s="411">
        <v>0</v>
      </c>
      <c r="AC807" s="411">
        <v>0</v>
      </c>
      <c r="AD807" s="411">
        <v>0</v>
      </c>
      <c r="AE807" s="412">
        <v>0</v>
      </c>
      <c r="AF807" s="411">
        <f t="shared" si="242"/>
        <v>0</v>
      </c>
      <c r="AG807" s="411">
        <v>0</v>
      </c>
      <c r="AH807" s="411">
        <v>0</v>
      </c>
      <c r="AI807" s="411">
        <v>0</v>
      </c>
      <c r="AJ807" s="411">
        <v>0</v>
      </c>
      <c r="AK807" s="411">
        <v>0</v>
      </c>
      <c r="AL807" s="411">
        <v>0</v>
      </c>
      <c r="AM807" s="411">
        <v>0</v>
      </c>
      <c r="AN807" s="411">
        <v>0</v>
      </c>
      <c r="AO807" s="411">
        <v>0</v>
      </c>
      <c r="AP807" s="411">
        <v>0</v>
      </c>
      <c r="AQ807" s="411">
        <v>0</v>
      </c>
      <c r="AR807" s="412">
        <v>0</v>
      </c>
      <c r="AS807" s="411">
        <f t="shared" si="243"/>
        <v>0</v>
      </c>
      <c r="AT807" s="411">
        <f t="shared" si="244"/>
        <v>0</v>
      </c>
      <c r="AU807" s="411">
        <f t="shared" si="245"/>
        <v>0</v>
      </c>
      <c r="AV807" s="411">
        <f t="shared" si="246"/>
        <v>0</v>
      </c>
      <c r="AW807" s="411">
        <v>0</v>
      </c>
      <c r="AX807" s="411">
        <v>0</v>
      </c>
      <c r="AY807" s="411">
        <v>0</v>
      </c>
      <c r="AZ807" s="411">
        <v>0</v>
      </c>
      <c r="BA807" s="411">
        <v>0</v>
      </c>
      <c r="BB807" s="411">
        <v>0</v>
      </c>
      <c r="BC807" s="411">
        <v>0</v>
      </c>
      <c r="BD807" s="411">
        <v>0</v>
      </c>
      <c r="BE807" s="411">
        <v>0</v>
      </c>
      <c r="BF807" s="411">
        <v>0</v>
      </c>
      <c r="BG807" s="411">
        <v>0</v>
      </c>
      <c r="BH807" s="412">
        <v>0</v>
      </c>
      <c r="BI807" s="411">
        <f t="shared" si="247"/>
        <v>0</v>
      </c>
      <c r="BJ807" s="411">
        <v>0</v>
      </c>
      <c r="BK807" s="411">
        <v>0</v>
      </c>
      <c r="BL807" s="411">
        <v>0</v>
      </c>
      <c r="BM807" s="411">
        <v>0</v>
      </c>
      <c r="BN807" s="411">
        <v>0</v>
      </c>
      <c r="BO807" s="411">
        <v>0</v>
      </c>
      <c r="BP807" s="411">
        <v>0</v>
      </c>
      <c r="BQ807" s="411">
        <v>0</v>
      </c>
      <c r="BR807" s="411">
        <v>0</v>
      </c>
      <c r="BS807" s="411">
        <v>0</v>
      </c>
      <c r="BT807" s="411">
        <v>0</v>
      </c>
      <c r="BU807" s="412">
        <v>0</v>
      </c>
      <c r="BV807" s="411">
        <f t="shared" si="248"/>
        <v>0</v>
      </c>
      <c r="BW807" s="411">
        <v>0</v>
      </c>
      <c r="BX807" s="411">
        <v>0</v>
      </c>
      <c r="BY807" s="411">
        <v>0</v>
      </c>
      <c r="BZ807" s="411">
        <v>0</v>
      </c>
      <c r="CA807" s="411">
        <v>0</v>
      </c>
      <c r="CB807" s="411">
        <v>0</v>
      </c>
      <c r="CC807" s="411">
        <v>0</v>
      </c>
      <c r="CD807" s="411">
        <v>0</v>
      </c>
      <c r="CE807" s="411">
        <v>0</v>
      </c>
      <c r="CF807" s="411">
        <v>0</v>
      </c>
      <c r="CG807" s="411">
        <v>0</v>
      </c>
      <c r="CH807" s="412">
        <v>0</v>
      </c>
      <c r="CI807" s="411">
        <f t="shared" si="249"/>
        <v>0</v>
      </c>
      <c r="CJ807" s="411">
        <v>0</v>
      </c>
      <c r="CK807" s="411">
        <v>0</v>
      </c>
      <c r="CL807" s="411">
        <v>0</v>
      </c>
      <c r="CM807" s="411">
        <v>0</v>
      </c>
      <c r="CN807" s="411">
        <v>0</v>
      </c>
      <c r="CO807" s="411">
        <v>0</v>
      </c>
      <c r="CP807" s="411">
        <v>0</v>
      </c>
      <c r="CQ807" s="411">
        <v>0</v>
      </c>
      <c r="CR807" s="411">
        <v>0</v>
      </c>
      <c r="CS807" s="411">
        <v>0</v>
      </c>
      <c r="CT807" s="411">
        <v>0</v>
      </c>
      <c r="CU807" s="412">
        <v>0</v>
      </c>
      <c r="CV807" s="411">
        <f t="shared" si="250"/>
        <v>0</v>
      </c>
      <c r="CW807" s="411">
        <v>0</v>
      </c>
      <c r="CX807" s="411">
        <v>0</v>
      </c>
      <c r="CY807" s="411">
        <v>0</v>
      </c>
      <c r="CZ807" s="411">
        <v>0</v>
      </c>
      <c r="DA807" s="411">
        <v>0</v>
      </c>
      <c r="DB807" s="411">
        <v>0</v>
      </c>
      <c r="DC807" s="411">
        <v>0</v>
      </c>
      <c r="DD807" s="411">
        <v>0</v>
      </c>
      <c r="DE807" s="411">
        <v>0</v>
      </c>
      <c r="DF807" s="411">
        <v>0</v>
      </c>
      <c r="DG807" s="411">
        <v>0</v>
      </c>
      <c r="DH807" s="412">
        <v>0</v>
      </c>
      <c r="DI807" s="411">
        <f t="shared" si="251"/>
        <v>0</v>
      </c>
      <c r="DJ807" s="411">
        <v>0</v>
      </c>
      <c r="DK807" s="411">
        <v>0</v>
      </c>
      <c r="DL807" s="411">
        <v>0</v>
      </c>
      <c r="DM807" s="411">
        <v>0</v>
      </c>
      <c r="DN807" s="411">
        <v>0</v>
      </c>
      <c r="DO807" s="411">
        <v>0</v>
      </c>
      <c r="DP807" s="411">
        <v>0</v>
      </c>
      <c r="DQ807" s="411">
        <v>0</v>
      </c>
      <c r="DR807" s="411">
        <v>0</v>
      </c>
      <c r="DS807" s="411">
        <v>0</v>
      </c>
      <c r="DT807" s="411">
        <v>0</v>
      </c>
      <c r="DU807" s="412">
        <v>0</v>
      </c>
      <c r="DV807" s="411">
        <f t="shared" si="252"/>
        <v>0</v>
      </c>
      <c r="DW807" s="412">
        <v>0</v>
      </c>
      <c r="DX807" s="412">
        <v>0</v>
      </c>
      <c r="DY807" s="412">
        <v>0</v>
      </c>
      <c r="DZ807" s="412">
        <v>0</v>
      </c>
      <c r="EA807" s="412">
        <v>0</v>
      </c>
      <c r="EB807" s="412">
        <v>0</v>
      </c>
      <c r="EC807" s="412">
        <v>0</v>
      </c>
      <c r="ED807" s="412">
        <v>0</v>
      </c>
      <c r="EE807" s="412">
        <v>0</v>
      </c>
      <c r="EF807" s="412">
        <v>0</v>
      </c>
      <c r="EG807" s="412">
        <v>0</v>
      </c>
      <c r="EH807" s="412">
        <v>0</v>
      </c>
      <c r="EI807" s="411">
        <f t="shared" si="253"/>
        <v>0</v>
      </c>
      <c r="EK807" s="411">
        <f t="shared" si="254"/>
        <v>40</v>
      </c>
      <c r="EL807" s="7">
        <f t="shared" si="255"/>
        <v>-40</v>
      </c>
    </row>
    <row r="808" spans="1:142">
      <c r="A808" s="365" t="str">
        <f t="shared" si="237"/>
        <v xml:space="preserve"> 150</v>
      </c>
      <c r="B808" s="370" t="s">
        <v>964</v>
      </c>
      <c r="C808" s="370" t="s">
        <v>1209</v>
      </c>
      <c r="D808" s="411">
        <v>4</v>
      </c>
      <c r="E808" s="411">
        <v>2</v>
      </c>
      <c r="F808" s="411">
        <v>3</v>
      </c>
      <c r="G808" s="411">
        <v>4</v>
      </c>
      <c r="H808" s="411">
        <v>3</v>
      </c>
      <c r="I808" s="411">
        <v>3</v>
      </c>
      <c r="J808" s="411">
        <v>2</v>
      </c>
      <c r="K808" s="411">
        <v>1</v>
      </c>
      <c r="L808" s="411">
        <v>5</v>
      </c>
      <c r="M808" s="411">
        <v>1</v>
      </c>
      <c r="N808" s="411">
        <v>0</v>
      </c>
      <c r="O808" s="412">
        <v>0</v>
      </c>
      <c r="P808" s="411">
        <f t="shared" si="238"/>
        <v>28</v>
      </c>
      <c r="Q808" s="411">
        <f t="shared" si="239"/>
        <v>20.935483870967744</v>
      </c>
      <c r="R808" s="411">
        <f t="shared" si="240"/>
        <v>4.6852057842046717</v>
      </c>
      <c r="S808" s="411">
        <f t="shared" si="241"/>
        <v>2.3793103448275863</v>
      </c>
      <c r="T808" s="411">
        <v>0</v>
      </c>
      <c r="U808" s="411">
        <v>0</v>
      </c>
      <c r="V808" s="411">
        <v>0</v>
      </c>
      <c r="W808" s="411">
        <v>0</v>
      </c>
      <c r="X808" s="411">
        <v>0</v>
      </c>
      <c r="Y808" s="411">
        <v>0</v>
      </c>
      <c r="Z808" s="411">
        <v>0</v>
      </c>
      <c r="AA808" s="411">
        <v>0</v>
      </c>
      <c r="AB808" s="411">
        <v>0</v>
      </c>
      <c r="AC808" s="411">
        <v>0</v>
      </c>
      <c r="AD808" s="411">
        <v>0</v>
      </c>
      <c r="AE808" s="412">
        <v>0</v>
      </c>
      <c r="AF808" s="411">
        <f t="shared" si="242"/>
        <v>0</v>
      </c>
      <c r="AG808" s="411">
        <v>0</v>
      </c>
      <c r="AH808" s="411">
        <v>0</v>
      </c>
      <c r="AI808" s="411">
        <v>0</v>
      </c>
      <c r="AJ808" s="411">
        <v>0</v>
      </c>
      <c r="AK808" s="411">
        <v>0</v>
      </c>
      <c r="AL808" s="411">
        <v>0</v>
      </c>
      <c r="AM808" s="411">
        <v>0</v>
      </c>
      <c r="AN808" s="411">
        <v>0</v>
      </c>
      <c r="AO808" s="411">
        <v>0</v>
      </c>
      <c r="AP808" s="411">
        <v>0</v>
      </c>
      <c r="AQ808" s="411">
        <v>0</v>
      </c>
      <c r="AR808" s="412">
        <v>0</v>
      </c>
      <c r="AS808" s="411">
        <f t="shared" si="243"/>
        <v>0</v>
      </c>
      <c r="AT808" s="411">
        <f t="shared" si="244"/>
        <v>0</v>
      </c>
      <c r="AU808" s="411">
        <f t="shared" si="245"/>
        <v>0</v>
      </c>
      <c r="AV808" s="411">
        <f t="shared" si="246"/>
        <v>0</v>
      </c>
      <c r="AW808" s="411">
        <v>0</v>
      </c>
      <c r="AX808" s="411">
        <v>0</v>
      </c>
      <c r="AY808" s="411">
        <v>0</v>
      </c>
      <c r="AZ808" s="411">
        <v>0</v>
      </c>
      <c r="BA808" s="411">
        <v>0</v>
      </c>
      <c r="BB808" s="411">
        <v>0</v>
      </c>
      <c r="BC808" s="411">
        <v>0</v>
      </c>
      <c r="BD808" s="411">
        <v>0</v>
      </c>
      <c r="BE808" s="411">
        <v>0</v>
      </c>
      <c r="BF808" s="411">
        <v>0</v>
      </c>
      <c r="BG808" s="411">
        <v>0</v>
      </c>
      <c r="BH808" s="412">
        <v>0</v>
      </c>
      <c r="BI808" s="411">
        <f t="shared" si="247"/>
        <v>0</v>
      </c>
      <c r="BJ808" s="411">
        <v>0</v>
      </c>
      <c r="BK808" s="411">
        <v>0</v>
      </c>
      <c r="BL808" s="411">
        <v>0</v>
      </c>
      <c r="BM808" s="411">
        <v>0</v>
      </c>
      <c r="BN808" s="411">
        <v>0</v>
      </c>
      <c r="BO808" s="411">
        <v>0</v>
      </c>
      <c r="BP808" s="411">
        <v>0</v>
      </c>
      <c r="BQ808" s="411">
        <v>0</v>
      </c>
      <c r="BR808" s="411">
        <v>0</v>
      </c>
      <c r="BS808" s="411">
        <v>0</v>
      </c>
      <c r="BT808" s="411">
        <v>0</v>
      </c>
      <c r="BU808" s="412">
        <v>0</v>
      </c>
      <c r="BV808" s="411">
        <f t="shared" si="248"/>
        <v>0</v>
      </c>
      <c r="BW808" s="411">
        <v>0</v>
      </c>
      <c r="BX808" s="411">
        <v>0</v>
      </c>
      <c r="BY808" s="411">
        <v>0</v>
      </c>
      <c r="BZ808" s="411">
        <v>0</v>
      </c>
      <c r="CA808" s="411">
        <v>0</v>
      </c>
      <c r="CB808" s="411">
        <v>0</v>
      </c>
      <c r="CC808" s="411">
        <v>0</v>
      </c>
      <c r="CD808" s="411">
        <v>0</v>
      </c>
      <c r="CE808" s="411">
        <v>0</v>
      </c>
      <c r="CF808" s="411">
        <v>0</v>
      </c>
      <c r="CG808" s="411">
        <v>0</v>
      </c>
      <c r="CH808" s="412">
        <v>0</v>
      </c>
      <c r="CI808" s="411">
        <f t="shared" si="249"/>
        <v>0</v>
      </c>
      <c r="CJ808" s="411">
        <v>0</v>
      </c>
      <c r="CK808" s="411">
        <v>0</v>
      </c>
      <c r="CL808" s="411">
        <v>0</v>
      </c>
      <c r="CM808" s="411">
        <v>0</v>
      </c>
      <c r="CN808" s="411">
        <v>0</v>
      </c>
      <c r="CO808" s="411">
        <v>0</v>
      </c>
      <c r="CP808" s="411">
        <v>0</v>
      </c>
      <c r="CQ808" s="411">
        <v>0</v>
      </c>
      <c r="CR808" s="411">
        <v>0</v>
      </c>
      <c r="CS808" s="411">
        <v>0</v>
      </c>
      <c r="CT808" s="411">
        <v>0</v>
      </c>
      <c r="CU808" s="412">
        <v>0</v>
      </c>
      <c r="CV808" s="411">
        <f t="shared" si="250"/>
        <v>0</v>
      </c>
      <c r="CW808" s="411">
        <v>0</v>
      </c>
      <c r="CX808" s="411">
        <v>0</v>
      </c>
      <c r="CY808" s="411">
        <v>0</v>
      </c>
      <c r="CZ808" s="411">
        <v>0</v>
      </c>
      <c r="DA808" s="411">
        <v>0</v>
      </c>
      <c r="DB808" s="411">
        <v>0</v>
      </c>
      <c r="DC808" s="411">
        <v>0</v>
      </c>
      <c r="DD808" s="411">
        <v>0</v>
      </c>
      <c r="DE808" s="411">
        <v>0</v>
      </c>
      <c r="DF808" s="411">
        <v>0</v>
      </c>
      <c r="DG808" s="411">
        <v>0</v>
      </c>
      <c r="DH808" s="412">
        <v>0</v>
      </c>
      <c r="DI808" s="411">
        <f t="shared" si="251"/>
        <v>0</v>
      </c>
      <c r="DJ808" s="411">
        <v>0</v>
      </c>
      <c r="DK808" s="411">
        <v>0</v>
      </c>
      <c r="DL808" s="411">
        <v>0</v>
      </c>
      <c r="DM808" s="411">
        <v>0</v>
      </c>
      <c r="DN808" s="411">
        <v>0</v>
      </c>
      <c r="DO808" s="411">
        <v>0</v>
      </c>
      <c r="DP808" s="411">
        <v>0</v>
      </c>
      <c r="DQ808" s="411">
        <v>0</v>
      </c>
      <c r="DR808" s="411">
        <v>0</v>
      </c>
      <c r="DS808" s="411">
        <v>0</v>
      </c>
      <c r="DT808" s="411">
        <v>0</v>
      </c>
      <c r="DU808" s="412">
        <v>0</v>
      </c>
      <c r="DV808" s="411">
        <f t="shared" si="252"/>
        <v>0</v>
      </c>
      <c r="DW808" s="412">
        <v>0</v>
      </c>
      <c r="DX808" s="412">
        <v>0</v>
      </c>
      <c r="DY808" s="412">
        <v>0</v>
      </c>
      <c r="DZ808" s="412">
        <v>0</v>
      </c>
      <c r="EA808" s="412">
        <v>0</v>
      </c>
      <c r="EB808" s="412">
        <v>0</v>
      </c>
      <c r="EC808" s="412">
        <v>0</v>
      </c>
      <c r="ED808" s="412">
        <v>0</v>
      </c>
      <c r="EE808" s="412">
        <v>0</v>
      </c>
      <c r="EF808" s="412">
        <v>0</v>
      </c>
      <c r="EG808" s="412">
        <v>0</v>
      </c>
      <c r="EH808" s="412">
        <v>0</v>
      </c>
      <c r="EI808" s="411">
        <f t="shared" si="253"/>
        <v>0</v>
      </c>
      <c r="EK808" s="411">
        <f t="shared" si="254"/>
        <v>28</v>
      </c>
      <c r="EL808" s="7">
        <f t="shared" si="255"/>
        <v>-28</v>
      </c>
    </row>
    <row r="809" spans="1:142">
      <c r="A809" s="365" t="str">
        <f t="shared" si="237"/>
        <v xml:space="preserve"> 150</v>
      </c>
      <c r="B809" s="370" t="s">
        <v>964</v>
      </c>
      <c r="C809" s="370" t="s">
        <v>1187</v>
      </c>
      <c r="D809" s="411">
        <v>17812</v>
      </c>
      <c r="E809" s="411">
        <v>18159</v>
      </c>
      <c r="F809" s="411">
        <v>18529</v>
      </c>
      <c r="G809" s="411">
        <v>18937</v>
      </c>
      <c r="H809" s="411">
        <v>19316</v>
      </c>
      <c r="I809" s="411">
        <v>19563</v>
      </c>
      <c r="J809" s="411">
        <v>20064</v>
      </c>
      <c r="K809" s="411">
        <v>20568</v>
      </c>
      <c r="L809" s="411">
        <v>20800</v>
      </c>
      <c r="M809" s="411">
        <v>21448</v>
      </c>
      <c r="N809" s="411">
        <v>21432</v>
      </c>
      <c r="O809" s="412">
        <v>21730</v>
      </c>
      <c r="P809" s="411">
        <f t="shared" si="238"/>
        <v>238358</v>
      </c>
      <c r="Q809" s="411">
        <f t="shared" si="239"/>
        <v>131732.77419354839</v>
      </c>
      <c r="R809" s="411">
        <f t="shared" si="240"/>
        <v>36277.294771968853</v>
      </c>
      <c r="S809" s="411">
        <f t="shared" si="241"/>
        <v>70347.931034482754</v>
      </c>
      <c r="T809" s="411">
        <v>0</v>
      </c>
      <c r="U809" s="411">
        <v>0</v>
      </c>
      <c r="V809" s="411">
        <v>0</v>
      </c>
      <c r="W809" s="411">
        <v>0</v>
      </c>
      <c r="X809" s="411">
        <v>0</v>
      </c>
      <c r="Y809" s="411">
        <v>0</v>
      </c>
      <c r="Z809" s="411">
        <v>0</v>
      </c>
      <c r="AA809" s="411">
        <v>0</v>
      </c>
      <c r="AB809" s="411">
        <v>0</v>
      </c>
      <c r="AC809" s="411">
        <v>0</v>
      </c>
      <c r="AD809" s="411">
        <v>0</v>
      </c>
      <c r="AE809" s="412">
        <v>0</v>
      </c>
      <c r="AF809" s="411">
        <f t="shared" si="242"/>
        <v>0</v>
      </c>
      <c r="AG809" s="411">
        <v>0</v>
      </c>
      <c r="AH809" s="411">
        <v>0</v>
      </c>
      <c r="AI809" s="411">
        <v>0</v>
      </c>
      <c r="AJ809" s="411">
        <v>0</v>
      </c>
      <c r="AK809" s="411">
        <v>0</v>
      </c>
      <c r="AL809" s="411">
        <v>0</v>
      </c>
      <c r="AM809" s="411">
        <v>0</v>
      </c>
      <c r="AN809" s="411">
        <v>0</v>
      </c>
      <c r="AO809" s="411">
        <v>0</v>
      </c>
      <c r="AP809" s="411">
        <v>0</v>
      </c>
      <c r="AQ809" s="411">
        <v>0</v>
      </c>
      <c r="AR809" s="412">
        <v>0</v>
      </c>
      <c r="AS809" s="411">
        <f t="shared" si="243"/>
        <v>0</v>
      </c>
      <c r="AT809" s="411">
        <f t="shared" si="244"/>
        <v>0</v>
      </c>
      <c r="AU809" s="411">
        <f t="shared" si="245"/>
        <v>0</v>
      </c>
      <c r="AV809" s="411">
        <f t="shared" si="246"/>
        <v>0</v>
      </c>
      <c r="AW809" s="411">
        <v>0</v>
      </c>
      <c r="AX809" s="411">
        <v>0</v>
      </c>
      <c r="AY809" s="411">
        <v>0</v>
      </c>
      <c r="AZ809" s="411">
        <v>0</v>
      </c>
      <c r="BA809" s="411">
        <v>0</v>
      </c>
      <c r="BB809" s="411">
        <v>0</v>
      </c>
      <c r="BC809" s="411">
        <v>0</v>
      </c>
      <c r="BD809" s="411">
        <v>0</v>
      </c>
      <c r="BE809" s="411">
        <v>0</v>
      </c>
      <c r="BF809" s="411">
        <v>0</v>
      </c>
      <c r="BG809" s="411">
        <v>0</v>
      </c>
      <c r="BH809" s="412">
        <v>0</v>
      </c>
      <c r="BI809" s="411">
        <f t="shared" si="247"/>
        <v>0</v>
      </c>
      <c r="BJ809" s="411">
        <v>0</v>
      </c>
      <c r="BK809" s="411">
        <v>0</v>
      </c>
      <c r="BL809" s="411">
        <v>0</v>
      </c>
      <c r="BM809" s="411">
        <v>0</v>
      </c>
      <c r="BN809" s="411">
        <v>0</v>
      </c>
      <c r="BO809" s="411">
        <v>0</v>
      </c>
      <c r="BP809" s="411">
        <v>0</v>
      </c>
      <c r="BQ809" s="411">
        <v>0</v>
      </c>
      <c r="BR809" s="411">
        <v>0</v>
      </c>
      <c r="BS809" s="411">
        <v>0</v>
      </c>
      <c r="BT809" s="411">
        <v>0</v>
      </c>
      <c r="BU809" s="412">
        <v>0</v>
      </c>
      <c r="BV809" s="411">
        <f t="shared" si="248"/>
        <v>0</v>
      </c>
      <c r="BW809" s="411">
        <v>0</v>
      </c>
      <c r="BX809" s="411">
        <v>0</v>
      </c>
      <c r="BY809" s="411">
        <v>0</v>
      </c>
      <c r="BZ809" s="411">
        <v>0</v>
      </c>
      <c r="CA809" s="411">
        <v>0</v>
      </c>
      <c r="CB809" s="411">
        <v>0</v>
      </c>
      <c r="CC809" s="411">
        <v>0</v>
      </c>
      <c r="CD809" s="411">
        <v>0</v>
      </c>
      <c r="CE809" s="411">
        <v>0</v>
      </c>
      <c r="CF809" s="411">
        <v>0</v>
      </c>
      <c r="CG809" s="411">
        <v>0</v>
      </c>
      <c r="CH809" s="412">
        <v>0</v>
      </c>
      <c r="CI809" s="411">
        <f t="shared" si="249"/>
        <v>0</v>
      </c>
      <c r="CJ809" s="411">
        <v>0</v>
      </c>
      <c r="CK809" s="411">
        <v>0</v>
      </c>
      <c r="CL809" s="411">
        <v>0</v>
      </c>
      <c r="CM809" s="411">
        <v>0</v>
      </c>
      <c r="CN809" s="411">
        <v>0</v>
      </c>
      <c r="CO809" s="411">
        <v>0</v>
      </c>
      <c r="CP809" s="411">
        <v>0</v>
      </c>
      <c r="CQ809" s="411">
        <v>0</v>
      </c>
      <c r="CR809" s="411">
        <v>0</v>
      </c>
      <c r="CS809" s="411">
        <v>0</v>
      </c>
      <c r="CT809" s="411">
        <v>0</v>
      </c>
      <c r="CU809" s="412">
        <v>0</v>
      </c>
      <c r="CV809" s="411">
        <f t="shared" si="250"/>
        <v>0</v>
      </c>
      <c r="CW809" s="411">
        <v>0</v>
      </c>
      <c r="CX809" s="411">
        <v>0</v>
      </c>
      <c r="CY809" s="411">
        <v>0</v>
      </c>
      <c r="CZ809" s="411">
        <v>0</v>
      </c>
      <c r="DA809" s="411">
        <v>0</v>
      </c>
      <c r="DB809" s="411">
        <v>0</v>
      </c>
      <c r="DC809" s="411">
        <v>0</v>
      </c>
      <c r="DD809" s="411">
        <v>0</v>
      </c>
      <c r="DE809" s="411">
        <v>0</v>
      </c>
      <c r="DF809" s="411">
        <v>0</v>
      </c>
      <c r="DG809" s="411">
        <v>0</v>
      </c>
      <c r="DH809" s="412">
        <v>0</v>
      </c>
      <c r="DI809" s="411">
        <f t="shared" si="251"/>
        <v>0</v>
      </c>
      <c r="DJ809" s="411">
        <v>0</v>
      </c>
      <c r="DK809" s="411">
        <v>0</v>
      </c>
      <c r="DL809" s="411">
        <v>0</v>
      </c>
      <c r="DM809" s="411">
        <v>0</v>
      </c>
      <c r="DN809" s="411">
        <v>0</v>
      </c>
      <c r="DO809" s="411">
        <v>0</v>
      </c>
      <c r="DP809" s="411">
        <v>0</v>
      </c>
      <c r="DQ809" s="411">
        <v>0</v>
      </c>
      <c r="DR809" s="411">
        <v>0</v>
      </c>
      <c r="DS809" s="411">
        <v>0</v>
      </c>
      <c r="DT809" s="411">
        <v>0</v>
      </c>
      <c r="DU809" s="412">
        <v>0</v>
      </c>
      <c r="DV809" s="411">
        <f t="shared" si="252"/>
        <v>0</v>
      </c>
      <c r="DW809" s="412">
        <v>0</v>
      </c>
      <c r="DX809" s="412">
        <v>0</v>
      </c>
      <c r="DY809" s="412">
        <v>0</v>
      </c>
      <c r="DZ809" s="412">
        <v>0</v>
      </c>
      <c r="EA809" s="412">
        <v>0</v>
      </c>
      <c r="EB809" s="412">
        <v>0</v>
      </c>
      <c r="EC809" s="412">
        <v>0</v>
      </c>
      <c r="ED809" s="412">
        <v>0</v>
      </c>
      <c r="EE809" s="412">
        <v>0</v>
      </c>
      <c r="EF809" s="412">
        <v>0</v>
      </c>
      <c r="EG809" s="412">
        <v>0</v>
      </c>
      <c r="EH809" s="412">
        <v>0</v>
      </c>
      <c r="EI809" s="411">
        <f t="shared" si="253"/>
        <v>0</v>
      </c>
      <c r="EK809" s="411">
        <f t="shared" si="254"/>
        <v>238358</v>
      </c>
      <c r="EL809" s="7">
        <f t="shared" si="255"/>
        <v>-238358</v>
      </c>
    </row>
    <row r="810" spans="1:142">
      <c r="A810" s="365" t="str">
        <f t="shared" si="237"/>
        <v xml:space="preserve"> 150</v>
      </c>
      <c r="B810" s="370" t="s">
        <v>964</v>
      </c>
      <c r="C810" s="370" t="s">
        <v>1188</v>
      </c>
      <c r="D810" s="411">
        <v>1262</v>
      </c>
      <c r="E810" s="411">
        <v>477</v>
      </c>
      <c r="F810" s="411">
        <v>489</v>
      </c>
      <c r="G810" s="411">
        <v>494</v>
      </c>
      <c r="H810" s="411">
        <v>419</v>
      </c>
      <c r="I810" s="411">
        <v>577</v>
      </c>
      <c r="J810" s="411">
        <v>571</v>
      </c>
      <c r="K810" s="411">
        <v>426</v>
      </c>
      <c r="L810" s="411">
        <v>445</v>
      </c>
      <c r="M810" s="411">
        <v>397</v>
      </c>
      <c r="N810" s="411">
        <v>404</v>
      </c>
      <c r="O810" s="412">
        <v>482</v>
      </c>
      <c r="P810" s="411">
        <f t="shared" si="238"/>
        <v>6443</v>
      </c>
      <c r="Q810" s="411">
        <f t="shared" si="239"/>
        <v>4270.5806451612907</v>
      </c>
      <c r="R810" s="411">
        <f t="shared" si="240"/>
        <v>766.66073414905452</v>
      </c>
      <c r="S810" s="411">
        <f t="shared" si="241"/>
        <v>1405.7586206896551</v>
      </c>
      <c r="T810" s="411">
        <v>0</v>
      </c>
      <c r="U810" s="411">
        <v>0</v>
      </c>
      <c r="V810" s="411">
        <v>0</v>
      </c>
      <c r="W810" s="411">
        <v>0</v>
      </c>
      <c r="X810" s="411">
        <v>0</v>
      </c>
      <c r="Y810" s="411">
        <v>0</v>
      </c>
      <c r="Z810" s="411">
        <v>0</v>
      </c>
      <c r="AA810" s="411">
        <v>0</v>
      </c>
      <c r="AB810" s="411">
        <v>0</v>
      </c>
      <c r="AC810" s="411">
        <v>0</v>
      </c>
      <c r="AD810" s="411">
        <v>0</v>
      </c>
      <c r="AE810" s="412">
        <v>0</v>
      </c>
      <c r="AF810" s="411">
        <f t="shared" si="242"/>
        <v>0</v>
      </c>
      <c r="AG810" s="411">
        <v>0</v>
      </c>
      <c r="AH810" s="411">
        <v>0</v>
      </c>
      <c r="AI810" s="411">
        <v>0</v>
      </c>
      <c r="AJ810" s="411">
        <v>0</v>
      </c>
      <c r="AK810" s="411">
        <v>0</v>
      </c>
      <c r="AL810" s="411">
        <v>0</v>
      </c>
      <c r="AM810" s="411">
        <v>0</v>
      </c>
      <c r="AN810" s="411">
        <v>0</v>
      </c>
      <c r="AO810" s="411">
        <v>0</v>
      </c>
      <c r="AP810" s="411">
        <v>0</v>
      </c>
      <c r="AQ810" s="411">
        <v>0</v>
      </c>
      <c r="AR810" s="412">
        <v>0</v>
      </c>
      <c r="AS810" s="411">
        <f t="shared" si="243"/>
        <v>0</v>
      </c>
      <c r="AT810" s="411">
        <f t="shared" si="244"/>
        <v>0</v>
      </c>
      <c r="AU810" s="411">
        <f t="shared" si="245"/>
        <v>0</v>
      </c>
      <c r="AV810" s="411">
        <f t="shared" si="246"/>
        <v>0</v>
      </c>
      <c r="AW810" s="411">
        <v>0</v>
      </c>
      <c r="AX810" s="411">
        <v>0</v>
      </c>
      <c r="AY810" s="411">
        <v>0</v>
      </c>
      <c r="AZ810" s="411">
        <v>0</v>
      </c>
      <c r="BA810" s="411">
        <v>0</v>
      </c>
      <c r="BB810" s="411">
        <v>0</v>
      </c>
      <c r="BC810" s="411">
        <v>0</v>
      </c>
      <c r="BD810" s="411">
        <v>0</v>
      </c>
      <c r="BE810" s="411">
        <v>0</v>
      </c>
      <c r="BF810" s="411">
        <v>0</v>
      </c>
      <c r="BG810" s="411">
        <v>0</v>
      </c>
      <c r="BH810" s="412">
        <v>0</v>
      </c>
      <c r="BI810" s="411">
        <f t="shared" si="247"/>
        <v>0</v>
      </c>
      <c r="BJ810" s="411">
        <v>0</v>
      </c>
      <c r="BK810" s="411">
        <v>0</v>
      </c>
      <c r="BL810" s="411">
        <v>0</v>
      </c>
      <c r="BM810" s="411">
        <v>0</v>
      </c>
      <c r="BN810" s="411">
        <v>0</v>
      </c>
      <c r="BO810" s="411">
        <v>0</v>
      </c>
      <c r="BP810" s="411">
        <v>0</v>
      </c>
      <c r="BQ810" s="411">
        <v>0</v>
      </c>
      <c r="BR810" s="411">
        <v>0</v>
      </c>
      <c r="BS810" s="411">
        <v>0</v>
      </c>
      <c r="BT810" s="411">
        <v>0</v>
      </c>
      <c r="BU810" s="412">
        <v>0</v>
      </c>
      <c r="BV810" s="411">
        <f t="shared" si="248"/>
        <v>0</v>
      </c>
      <c r="BW810" s="411">
        <v>0</v>
      </c>
      <c r="BX810" s="411">
        <v>0</v>
      </c>
      <c r="BY810" s="411">
        <v>0</v>
      </c>
      <c r="BZ810" s="411">
        <v>0</v>
      </c>
      <c r="CA810" s="411">
        <v>0</v>
      </c>
      <c r="CB810" s="411">
        <v>0</v>
      </c>
      <c r="CC810" s="411">
        <v>0</v>
      </c>
      <c r="CD810" s="411">
        <v>0</v>
      </c>
      <c r="CE810" s="411">
        <v>0</v>
      </c>
      <c r="CF810" s="411">
        <v>0</v>
      </c>
      <c r="CG810" s="411">
        <v>0</v>
      </c>
      <c r="CH810" s="412">
        <v>0</v>
      </c>
      <c r="CI810" s="411">
        <f t="shared" si="249"/>
        <v>0</v>
      </c>
      <c r="CJ810" s="411">
        <v>0</v>
      </c>
      <c r="CK810" s="411">
        <v>0</v>
      </c>
      <c r="CL810" s="411">
        <v>0</v>
      </c>
      <c r="CM810" s="411">
        <v>0</v>
      </c>
      <c r="CN810" s="411">
        <v>0</v>
      </c>
      <c r="CO810" s="411">
        <v>0</v>
      </c>
      <c r="CP810" s="411">
        <v>0</v>
      </c>
      <c r="CQ810" s="411">
        <v>0</v>
      </c>
      <c r="CR810" s="411">
        <v>0</v>
      </c>
      <c r="CS810" s="411">
        <v>0</v>
      </c>
      <c r="CT810" s="411">
        <v>0</v>
      </c>
      <c r="CU810" s="412">
        <v>0</v>
      </c>
      <c r="CV810" s="411">
        <f t="shared" si="250"/>
        <v>0</v>
      </c>
      <c r="CW810" s="411">
        <v>0</v>
      </c>
      <c r="CX810" s="411">
        <v>0</v>
      </c>
      <c r="CY810" s="411">
        <v>0</v>
      </c>
      <c r="CZ810" s="411">
        <v>0</v>
      </c>
      <c r="DA810" s="411">
        <v>0</v>
      </c>
      <c r="DB810" s="411">
        <v>0</v>
      </c>
      <c r="DC810" s="411">
        <v>0</v>
      </c>
      <c r="DD810" s="411">
        <v>0</v>
      </c>
      <c r="DE810" s="411">
        <v>0</v>
      </c>
      <c r="DF810" s="411">
        <v>0</v>
      </c>
      <c r="DG810" s="411">
        <v>0</v>
      </c>
      <c r="DH810" s="412">
        <v>0</v>
      </c>
      <c r="DI810" s="411">
        <f t="shared" si="251"/>
        <v>0</v>
      </c>
      <c r="DJ810" s="411">
        <v>0</v>
      </c>
      <c r="DK810" s="411">
        <v>0</v>
      </c>
      <c r="DL810" s="411">
        <v>0</v>
      </c>
      <c r="DM810" s="411">
        <v>0</v>
      </c>
      <c r="DN810" s="411">
        <v>0</v>
      </c>
      <c r="DO810" s="411">
        <v>0</v>
      </c>
      <c r="DP810" s="411">
        <v>0</v>
      </c>
      <c r="DQ810" s="411">
        <v>0</v>
      </c>
      <c r="DR810" s="411">
        <v>0</v>
      </c>
      <c r="DS810" s="411">
        <v>0</v>
      </c>
      <c r="DT810" s="411">
        <v>0</v>
      </c>
      <c r="DU810" s="412">
        <v>0</v>
      </c>
      <c r="DV810" s="411">
        <f t="shared" si="252"/>
        <v>0</v>
      </c>
      <c r="DW810" s="412">
        <v>0</v>
      </c>
      <c r="DX810" s="412">
        <v>0</v>
      </c>
      <c r="DY810" s="412">
        <v>0</v>
      </c>
      <c r="DZ810" s="412">
        <v>0</v>
      </c>
      <c r="EA810" s="412">
        <v>0</v>
      </c>
      <c r="EB810" s="412">
        <v>0</v>
      </c>
      <c r="EC810" s="412">
        <v>0</v>
      </c>
      <c r="ED810" s="412">
        <v>0</v>
      </c>
      <c r="EE810" s="412">
        <v>0</v>
      </c>
      <c r="EF810" s="412">
        <v>0</v>
      </c>
      <c r="EG810" s="412">
        <v>0</v>
      </c>
      <c r="EH810" s="412">
        <v>0</v>
      </c>
      <c r="EI810" s="411">
        <f t="shared" si="253"/>
        <v>0</v>
      </c>
      <c r="EK810" s="411">
        <f t="shared" si="254"/>
        <v>6443</v>
      </c>
      <c r="EL810" s="7">
        <f t="shared" si="255"/>
        <v>-6443</v>
      </c>
    </row>
    <row r="811" spans="1:142">
      <c r="A811" s="365" t="str">
        <f t="shared" si="237"/>
        <v xml:space="preserve"> 150</v>
      </c>
      <c r="B811" s="370" t="s">
        <v>964</v>
      </c>
      <c r="C811" s="370" t="s">
        <v>1190</v>
      </c>
      <c r="D811" s="411">
        <v>375</v>
      </c>
      <c r="E811" s="411">
        <v>412</v>
      </c>
      <c r="F811" s="411">
        <v>419</v>
      </c>
      <c r="G811" s="411">
        <v>446</v>
      </c>
      <c r="H811" s="411">
        <v>357</v>
      </c>
      <c r="I811" s="411">
        <v>513</v>
      </c>
      <c r="J811" s="411">
        <v>492</v>
      </c>
      <c r="K811" s="411">
        <v>347</v>
      </c>
      <c r="L811" s="411">
        <v>396</v>
      </c>
      <c r="M811" s="411">
        <v>338</v>
      </c>
      <c r="N811" s="411">
        <v>343</v>
      </c>
      <c r="O811" s="412">
        <v>424</v>
      </c>
      <c r="P811" s="411">
        <f t="shared" si="238"/>
        <v>4862</v>
      </c>
      <c r="Q811" s="411">
        <f t="shared" si="239"/>
        <v>2998.1290322580644</v>
      </c>
      <c r="R811" s="411">
        <f t="shared" si="240"/>
        <v>649.62958843159072</v>
      </c>
      <c r="S811" s="411">
        <f t="shared" si="241"/>
        <v>1214.2413793103449</v>
      </c>
      <c r="T811" s="411">
        <v>0</v>
      </c>
      <c r="U811" s="411">
        <v>0</v>
      </c>
      <c r="V811" s="411">
        <v>0</v>
      </c>
      <c r="W811" s="411">
        <v>0</v>
      </c>
      <c r="X811" s="411">
        <v>0</v>
      </c>
      <c r="Y811" s="411">
        <v>0</v>
      </c>
      <c r="Z811" s="411">
        <v>0</v>
      </c>
      <c r="AA811" s="411">
        <v>0</v>
      </c>
      <c r="AB811" s="411">
        <v>0</v>
      </c>
      <c r="AC811" s="411">
        <v>0</v>
      </c>
      <c r="AD811" s="411">
        <v>0</v>
      </c>
      <c r="AE811" s="412">
        <v>0</v>
      </c>
      <c r="AF811" s="411">
        <f t="shared" si="242"/>
        <v>0</v>
      </c>
      <c r="AG811" s="411">
        <v>0</v>
      </c>
      <c r="AH811" s="411">
        <v>0</v>
      </c>
      <c r="AI811" s="411">
        <v>0</v>
      </c>
      <c r="AJ811" s="411">
        <v>0</v>
      </c>
      <c r="AK811" s="411">
        <v>0</v>
      </c>
      <c r="AL811" s="411">
        <v>0</v>
      </c>
      <c r="AM811" s="411">
        <v>0</v>
      </c>
      <c r="AN811" s="411">
        <v>0</v>
      </c>
      <c r="AO811" s="411">
        <v>0</v>
      </c>
      <c r="AP811" s="411">
        <v>0</v>
      </c>
      <c r="AQ811" s="411">
        <v>0</v>
      </c>
      <c r="AR811" s="412">
        <v>0</v>
      </c>
      <c r="AS811" s="411">
        <f t="shared" si="243"/>
        <v>0</v>
      </c>
      <c r="AT811" s="411">
        <f t="shared" si="244"/>
        <v>0</v>
      </c>
      <c r="AU811" s="411">
        <f t="shared" si="245"/>
        <v>0</v>
      </c>
      <c r="AV811" s="411">
        <f t="shared" si="246"/>
        <v>0</v>
      </c>
      <c r="AW811" s="411">
        <v>0</v>
      </c>
      <c r="AX811" s="411">
        <v>0</v>
      </c>
      <c r="AY811" s="411">
        <v>0</v>
      </c>
      <c r="AZ811" s="411">
        <v>0</v>
      </c>
      <c r="BA811" s="411">
        <v>0</v>
      </c>
      <c r="BB811" s="411">
        <v>0</v>
      </c>
      <c r="BC811" s="411">
        <v>0</v>
      </c>
      <c r="BD811" s="411">
        <v>0</v>
      </c>
      <c r="BE811" s="411">
        <v>0</v>
      </c>
      <c r="BF811" s="411">
        <v>0</v>
      </c>
      <c r="BG811" s="411">
        <v>0</v>
      </c>
      <c r="BH811" s="412">
        <v>0</v>
      </c>
      <c r="BI811" s="411">
        <f t="shared" si="247"/>
        <v>0</v>
      </c>
      <c r="BJ811" s="411">
        <v>0</v>
      </c>
      <c r="BK811" s="411">
        <v>0</v>
      </c>
      <c r="BL811" s="411">
        <v>0</v>
      </c>
      <c r="BM811" s="411">
        <v>0</v>
      </c>
      <c r="BN811" s="411">
        <v>0</v>
      </c>
      <c r="BO811" s="411">
        <v>0</v>
      </c>
      <c r="BP811" s="411">
        <v>0</v>
      </c>
      <c r="BQ811" s="411">
        <v>0</v>
      </c>
      <c r="BR811" s="411">
        <v>0</v>
      </c>
      <c r="BS811" s="411">
        <v>0</v>
      </c>
      <c r="BT811" s="411">
        <v>0</v>
      </c>
      <c r="BU811" s="412">
        <v>0</v>
      </c>
      <c r="BV811" s="411">
        <f t="shared" si="248"/>
        <v>0</v>
      </c>
      <c r="BW811" s="411">
        <v>0</v>
      </c>
      <c r="BX811" s="411">
        <v>0</v>
      </c>
      <c r="BY811" s="411">
        <v>0</v>
      </c>
      <c r="BZ811" s="411">
        <v>0</v>
      </c>
      <c r="CA811" s="411">
        <v>0</v>
      </c>
      <c r="CB811" s="411">
        <v>0</v>
      </c>
      <c r="CC811" s="411">
        <v>0</v>
      </c>
      <c r="CD811" s="411">
        <v>0</v>
      </c>
      <c r="CE811" s="411">
        <v>0</v>
      </c>
      <c r="CF811" s="411">
        <v>0</v>
      </c>
      <c r="CG811" s="411">
        <v>0</v>
      </c>
      <c r="CH811" s="412">
        <v>0</v>
      </c>
      <c r="CI811" s="411">
        <f t="shared" si="249"/>
        <v>0</v>
      </c>
      <c r="CJ811" s="411">
        <v>0</v>
      </c>
      <c r="CK811" s="411">
        <v>0</v>
      </c>
      <c r="CL811" s="411">
        <v>0</v>
      </c>
      <c r="CM811" s="411">
        <v>0</v>
      </c>
      <c r="CN811" s="411">
        <v>0</v>
      </c>
      <c r="CO811" s="411">
        <v>0</v>
      </c>
      <c r="CP811" s="411">
        <v>0</v>
      </c>
      <c r="CQ811" s="411">
        <v>0</v>
      </c>
      <c r="CR811" s="411">
        <v>0</v>
      </c>
      <c r="CS811" s="411">
        <v>0</v>
      </c>
      <c r="CT811" s="411">
        <v>0</v>
      </c>
      <c r="CU811" s="412">
        <v>0</v>
      </c>
      <c r="CV811" s="411">
        <f t="shared" si="250"/>
        <v>0</v>
      </c>
      <c r="CW811" s="411">
        <v>0</v>
      </c>
      <c r="CX811" s="411">
        <v>0</v>
      </c>
      <c r="CY811" s="411">
        <v>0</v>
      </c>
      <c r="CZ811" s="411">
        <v>0</v>
      </c>
      <c r="DA811" s="411">
        <v>0</v>
      </c>
      <c r="DB811" s="411">
        <v>0</v>
      </c>
      <c r="DC811" s="411">
        <v>0</v>
      </c>
      <c r="DD811" s="411">
        <v>0</v>
      </c>
      <c r="DE811" s="411">
        <v>0</v>
      </c>
      <c r="DF811" s="411">
        <v>0</v>
      </c>
      <c r="DG811" s="411">
        <v>0</v>
      </c>
      <c r="DH811" s="412">
        <v>0</v>
      </c>
      <c r="DI811" s="411">
        <f t="shared" si="251"/>
        <v>0</v>
      </c>
      <c r="DJ811" s="411">
        <v>0</v>
      </c>
      <c r="DK811" s="411">
        <v>0</v>
      </c>
      <c r="DL811" s="411">
        <v>0</v>
      </c>
      <c r="DM811" s="411">
        <v>0</v>
      </c>
      <c r="DN811" s="411">
        <v>0</v>
      </c>
      <c r="DO811" s="411">
        <v>0</v>
      </c>
      <c r="DP811" s="411">
        <v>0</v>
      </c>
      <c r="DQ811" s="411">
        <v>0</v>
      </c>
      <c r="DR811" s="411">
        <v>0</v>
      </c>
      <c r="DS811" s="411">
        <v>0</v>
      </c>
      <c r="DT811" s="411">
        <v>0</v>
      </c>
      <c r="DU811" s="412">
        <v>0</v>
      </c>
      <c r="DV811" s="411">
        <f t="shared" si="252"/>
        <v>0</v>
      </c>
      <c r="DW811" s="412">
        <v>0</v>
      </c>
      <c r="DX811" s="412">
        <v>0</v>
      </c>
      <c r="DY811" s="412">
        <v>0</v>
      </c>
      <c r="DZ811" s="412">
        <v>0</v>
      </c>
      <c r="EA811" s="412">
        <v>0</v>
      </c>
      <c r="EB811" s="412">
        <v>0</v>
      </c>
      <c r="EC811" s="412">
        <v>0</v>
      </c>
      <c r="ED811" s="412">
        <v>0</v>
      </c>
      <c r="EE811" s="412">
        <v>0</v>
      </c>
      <c r="EF811" s="412">
        <v>0</v>
      </c>
      <c r="EG811" s="412">
        <v>0</v>
      </c>
      <c r="EH811" s="412">
        <v>0</v>
      </c>
      <c r="EI811" s="411">
        <f t="shared" si="253"/>
        <v>0</v>
      </c>
      <c r="EK811" s="411">
        <f t="shared" si="254"/>
        <v>4862</v>
      </c>
      <c r="EL811" s="7">
        <f t="shared" si="255"/>
        <v>-4862</v>
      </c>
    </row>
    <row r="812" spans="1:142">
      <c r="A812" s="365" t="str">
        <f t="shared" si="237"/>
        <v xml:space="preserve"> 150</v>
      </c>
      <c r="B812" s="370" t="s">
        <v>964</v>
      </c>
      <c r="C812" s="370" t="s">
        <v>1192</v>
      </c>
      <c r="D812" s="411">
        <v>7</v>
      </c>
      <c r="E812" s="411">
        <v>4</v>
      </c>
      <c r="F812" s="411">
        <v>6</v>
      </c>
      <c r="G812" s="411">
        <v>2</v>
      </c>
      <c r="H812" s="411">
        <v>7</v>
      </c>
      <c r="I812" s="411">
        <v>11</v>
      </c>
      <c r="J812" s="411">
        <v>22</v>
      </c>
      <c r="K812" s="411">
        <v>76</v>
      </c>
      <c r="L812" s="411">
        <v>4</v>
      </c>
      <c r="M812" s="411">
        <v>11</v>
      </c>
      <c r="N812" s="411">
        <v>13</v>
      </c>
      <c r="O812" s="412">
        <v>5</v>
      </c>
      <c r="P812" s="411">
        <f t="shared" si="238"/>
        <v>168</v>
      </c>
      <c r="Q812" s="411">
        <f t="shared" si="239"/>
        <v>58.29032258064516</v>
      </c>
      <c r="R812" s="411">
        <f t="shared" si="240"/>
        <v>79.606229143492769</v>
      </c>
      <c r="S812" s="411">
        <f t="shared" si="241"/>
        <v>30.103448275862068</v>
      </c>
      <c r="T812" s="411">
        <v>0</v>
      </c>
      <c r="U812" s="411">
        <v>0</v>
      </c>
      <c r="V812" s="411">
        <v>0</v>
      </c>
      <c r="W812" s="411">
        <v>0</v>
      </c>
      <c r="X812" s="411">
        <v>0</v>
      </c>
      <c r="Y812" s="411">
        <v>0</v>
      </c>
      <c r="Z812" s="411">
        <v>0</v>
      </c>
      <c r="AA812" s="411">
        <v>0</v>
      </c>
      <c r="AB812" s="411">
        <v>0</v>
      </c>
      <c r="AC812" s="411">
        <v>0</v>
      </c>
      <c r="AD812" s="411">
        <v>0</v>
      </c>
      <c r="AE812" s="412">
        <v>0</v>
      </c>
      <c r="AF812" s="411">
        <f t="shared" si="242"/>
        <v>0</v>
      </c>
      <c r="AG812" s="411">
        <v>0</v>
      </c>
      <c r="AH812" s="411">
        <v>0</v>
      </c>
      <c r="AI812" s="411">
        <v>0</v>
      </c>
      <c r="AJ812" s="411">
        <v>0</v>
      </c>
      <c r="AK812" s="411">
        <v>0</v>
      </c>
      <c r="AL812" s="411">
        <v>0</v>
      </c>
      <c r="AM812" s="411">
        <v>0</v>
      </c>
      <c r="AN812" s="411">
        <v>0</v>
      </c>
      <c r="AO812" s="411">
        <v>0</v>
      </c>
      <c r="AP812" s="411">
        <v>0</v>
      </c>
      <c r="AQ812" s="411">
        <v>0</v>
      </c>
      <c r="AR812" s="412">
        <v>0</v>
      </c>
      <c r="AS812" s="411">
        <f t="shared" si="243"/>
        <v>0</v>
      </c>
      <c r="AT812" s="411">
        <f t="shared" si="244"/>
        <v>0</v>
      </c>
      <c r="AU812" s="411">
        <f t="shared" si="245"/>
        <v>0</v>
      </c>
      <c r="AV812" s="411">
        <f t="shared" si="246"/>
        <v>0</v>
      </c>
      <c r="AW812" s="411">
        <v>0</v>
      </c>
      <c r="AX812" s="411">
        <v>0</v>
      </c>
      <c r="AY812" s="411">
        <v>0</v>
      </c>
      <c r="AZ812" s="411">
        <v>0</v>
      </c>
      <c r="BA812" s="411">
        <v>0</v>
      </c>
      <c r="BB812" s="411">
        <v>0</v>
      </c>
      <c r="BC812" s="411">
        <v>0</v>
      </c>
      <c r="BD812" s="411">
        <v>0</v>
      </c>
      <c r="BE812" s="411">
        <v>0</v>
      </c>
      <c r="BF812" s="411">
        <v>0</v>
      </c>
      <c r="BG812" s="411">
        <v>0</v>
      </c>
      <c r="BH812" s="412">
        <v>0</v>
      </c>
      <c r="BI812" s="411">
        <f t="shared" si="247"/>
        <v>0</v>
      </c>
      <c r="BJ812" s="411">
        <v>0</v>
      </c>
      <c r="BK812" s="411">
        <v>0</v>
      </c>
      <c r="BL812" s="411">
        <v>0</v>
      </c>
      <c r="BM812" s="411">
        <v>0</v>
      </c>
      <c r="BN812" s="411">
        <v>0</v>
      </c>
      <c r="BO812" s="411">
        <v>0</v>
      </c>
      <c r="BP812" s="411">
        <v>0</v>
      </c>
      <c r="BQ812" s="411">
        <v>0</v>
      </c>
      <c r="BR812" s="411">
        <v>0</v>
      </c>
      <c r="BS812" s="411">
        <v>0</v>
      </c>
      <c r="BT812" s="411">
        <v>0</v>
      </c>
      <c r="BU812" s="412">
        <v>0</v>
      </c>
      <c r="BV812" s="411">
        <f t="shared" si="248"/>
        <v>0</v>
      </c>
      <c r="BW812" s="411">
        <v>0</v>
      </c>
      <c r="BX812" s="411">
        <v>0</v>
      </c>
      <c r="BY812" s="411">
        <v>0</v>
      </c>
      <c r="BZ812" s="411">
        <v>0</v>
      </c>
      <c r="CA812" s="411">
        <v>0</v>
      </c>
      <c r="CB812" s="411">
        <v>0</v>
      </c>
      <c r="CC812" s="411">
        <v>0</v>
      </c>
      <c r="CD812" s="411">
        <v>0</v>
      </c>
      <c r="CE812" s="411">
        <v>0</v>
      </c>
      <c r="CF812" s="411">
        <v>0</v>
      </c>
      <c r="CG812" s="411">
        <v>0</v>
      </c>
      <c r="CH812" s="412">
        <v>0</v>
      </c>
      <c r="CI812" s="411">
        <f t="shared" si="249"/>
        <v>0</v>
      </c>
      <c r="CJ812" s="411">
        <v>0</v>
      </c>
      <c r="CK812" s="411">
        <v>0</v>
      </c>
      <c r="CL812" s="411">
        <v>0</v>
      </c>
      <c r="CM812" s="411">
        <v>0</v>
      </c>
      <c r="CN812" s="411">
        <v>0</v>
      </c>
      <c r="CO812" s="411">
        <v>0</v>
      </c>
      <c r="CP812" s="411">
        <v>0</v>
      </c>
      <c r="CQ812" s="411">
        <v>0</v>
      </c>
      <c r="CR812" s="411">
        <v>0</v>
      </c>
      <c r="CS812" s="411">
        <v>0</v>
      </c>
      <c r="CT812" s="411">
        <v>0</v>
      </c>
      <c r="CU812" s="412">
        <v>0</v>
      </c>
      <c r="CV812" s="411">
        <f t="shared" si="250"/>
        <v>0</v>
      </c>
      <c r="CW812" s="411">
        <v>0</v>
      </c>
      <c r="CX812" s="411">
        <v>0</v>
      </c>
      <c r="CY812" s="411">
        <v>0</v>
      </c>
      <c r="CZ812" s="411">
        <v>0</v>
      </c>
      <c r="DA812" s="411">
        <v>0</v>
      </c>
      <c r="DB812" s="411">
        <v>0</v>
      </c>
      <c r="DC812" s="411">
        <v>0</v>
      </c>
      <c r="DD812" s="411">
        <v>0</v>
      </c>
      <c r="DE812" s="411">
        <v>0</v>
      </c>
      <c r="DF812" s="411">
        <v>0</v>
      </c>
      <c r="DG812" s="411">
        <v>0</v>
      </c>
      <c r="DH812" s="412">
        <v>0</v>
      </c>
      <c r="DI812" s="411">
        <f t="shared" si="251"/>
        <v>0</v>
      </c>
      <c r="DJ812" s="411">
        <v>0</v>
      </c>
      <c r="DK812" s="411">
        <v>0</v>
      </c>
      <c r="DL812" s="411">
        <v>0</v>
      </c>
      <c r="DM812" s="411">
        <v>0</v>
      </c>
      <c r="DN812" s="411">
        <v>0</v>
      </c>
      <c r="DO812" s="411">
        <v>0</v>
      </c>
      <c r="DP812" s="411">
        <v>0</v>
      </c>
      <c r="DQ812" s="411">
        <v>0</v>
      </c>
      <c r="DR812" s="411">
        <v>0</v>
      </c>
      <c r="DS812" s="411">
        <v>0</v>
      </c>
      <c r="DT812" s="411">
        <v>0</v>
      </c>
      <c r="DU812" s="412">
        <v>0</v>
      </c>
      <c r="DV812" s="411">
        <f t="shared" si="252"/>
        <v>0</v>
      </c>
      <c r="DW812" s="412">
        <v>0</v>
      </c>
      <c r="DX812" s="412">
        <v>0</v>
      </c>
      <c r="DY812" s="412">
        <v>0</v>
      </c>
      <c r="DZ812" s="412">
        <v>0</v>
      </c>
      <c r="EA812" s="412">
        <v>0</v>
      </c>
      <c r="EB812" s="412">
        <v>0</v>
      </c>
      <c r="EC812" s="412">
        <v>0</v>
      </c>
      <c r="ED812" s="412">
        <v>0</v>
      </c>
      <c r="EE812" s="412">
        <v>0</v>
      </c>
      <c r="EF812" s="412">
        <v>0</v>
      </c>
      <c r="EG812" s="412">
        <v>0</v>
      </c>
      <c r="EH812" s="412">
        <v>0</v>
      </c>
      <c r="EI812" s="411">
        <f t="shared" si="253"/>
        <v>0</v>
      </c>
      <c r="EK812" s="411">
        <f t="shared" si="254"/>
        <v>168</v>
      </c>
      <c r="EL812" s="7">
        <f t="shared" si="255"/>
        <v>-168</v>
      </c>
    </row>
    <row r="813" spans="1:142">
      <c r="A813" s="365" t="str">
        <f t="shared" si="237"/>
        <v xml:space="preserve"> 150</v>
      </c>
      <c r="B813" s="370" t="s">
        <v>964</v>
      </c>
      <c r="C813" s="370" t="s">
        <v>1193</v>
      </c>
      <c r="D813" s="411">
        <v>97</v>
      </c>
      <c r="E813" s="411">
        <v>114</v>
      </c>
      <c r="F813" s="411">
        <v>101</v>
      </c>
      <c r="G813" s="411">
        <v>112</v>
      </c>
      <c r="H813" s="411">
        <v>130</v>
      </c>
      <c r="I813" s="411">
        <v>113</v>
      </c>
      <c r="J813" s="411">
        <v>103</v>
      </c>
      <c r="K813" s="411">
        <v>94</v>
      </c>
      <c r="L813" s="411">
        <v>122</v>
      </c>
      <c r="M813" s="411">
        <v>122</v>
      </c>
      <c r="N813" s="411">
        <v>123</v>
      </c>
      <c r="O813" s="412">
        <v>223</v>
      </c>
      <c r="P813" s="411">
        <f t="shared" si="238"/>
        <v>1454</v>
      </c>
      <c r="Q813" s="411">
        <f t="shared" si="239"/>
        <v>766.67741935483878</v>
      </c>
      <c r="R813" s="411">
        <f t="shared" si="240"/>
        <v>185.6674082313682</v>
      </c>
      <c r="S813" s="411">
        <f t="shared" si="241"/>
        <v>501.65517241379308</v>
      </c>
      <c r="T813" s="411">
        <v>0</v>
      </c>
      <c r="U813" s="411">
        <v>0</v>
      </c>
      <c r="V813" s="411">
        <v>0</v>
      </c>
      <c r="W813" s="411">
        <v>0</v>
      </c>
      <c r="X813" s="411">
        <v>0</v>
      </c>
      <c r="Y813" s="411">
        <v>0</v>
      </c>
      <c r="Z813" s="411">
        <v>0</v>
      </c>
      <c r="AA813" s="411">
        <v>0</v>
      </c>
      <c r="AB813" s="411">
        <v>0</v>
      </c>
      <c r="AC813" s="411">
        <v>0</v>
      </c>
      <c r="AD813" s="411">
        <v>0</v>
      </c>
      <c r="AE813" s="412">
        <v>0</v>
      </c>
      <c r="AF813" s="411">
        <f t="shared" si="242"/>
        <v>0</v>
      </c>
      <c r="AG813" s="411">
        <v>0</v>
      </c>
      <c r="AH813" s="411">
        <v>0</v>
      </c>
      <c r="AI813" s="411">
        <v>0</v>
      </c>
      <c r="AJ813" s="411">
        <v>0</v>
      </c>
      <c r="AK813" s="411">
        <v>0</v>
      </c>
      <c r="AL813" s="411">
        <v>0</v>
      </c>
      <c r="AM813" s="411">
        <v>0</v>
      </c>
      <c r="AN813" s="411">
        <v>0</v>
      </c>
      <c r="AO813" s="411">
        <v>0</v>
      </c>
      <c r="AP813" s="411">
        <v>0</v>
      </c>
      <c r="AQ813" s="411">
        <v>0</v>
      </c>
      <c r="AR813" s="412">
        <v>0</v>
      </c>
      <c r="AS813" s="411">
        <f t="shared" si="243"/>
        <v>0</v>
      </c>
      <c r="AT813" s="411">
        <f t="shared" si="244"/>
        <v>0</v>
      </c>
      <c r="AU813" s="411">
        <f t="shared" si="245"/>
        <v>0</v>
      </c>
      <c r="AV813" s="411">
        <f t="shared" si="246"/>
        <v>0</v>
      </c>
      <c r="AW813" s="411">
        <v>0</v>
      </c>
      <c r="AX813" s="411">
        <v>0</v>
      </c>
      <c r="AY813" s="411">
        <v>0</v>
      </c>
      <c r="AZ813" s="411">
        <v>0</v>
      </c>
      <c r="BA813" s="411">
        <v>0</v>
      </c>
      <c r="BB813" s="411">
        <v>0</v>
      </c>
      <c r="BC813" s="411">
        <v>0</v>
      </c>
      <c r="BD813" s="411">
        <v>0</v>
      </c>
      <c r="BE813" s="411">
        <v>0</v>
      </c>
      <c r="BF813" s="411">
        <v>0</v>
      </c>
      <c r="BG813" s="411">
        <v>0</v>
      </c>
      <c r="BH813" s="412">
        <v>0</v>
      </c>
      <c r="BI813" s="411">
        <f t="shared" si="247"/>
        <v>0</v>
      </c>
      <c r="BJ813" s="411">
        <v>0</v>
      </c>
      <c r="BK813" s="411">
        <v>0</v>
      </c>
      <c r="BL813" s="411">
        <v>0</v>
      </c>
      <c r="BM813" s="411">
        <v>0</v>
      </c>
      <c r="BN813" s="411">
        <v>0</v>
      </c>
      <c r="BO813" s="411">
        <v>0</v>
      </c>
      <c r="BP813" s="411">
        <v>0</v>
      </c>
      <c r="BQ813" s="411">
        <v>0</v>
      </c>
      <c r="BR813" s="411">
        <v>0</v>
      </c>
      <c r="BS813" s="411">
        <v>0</v>
      </c>
      <c r="BT813" s="411">
        <v>0</v>
      </c>
      <c r="BU813" s="412">
        <v>0</v>
      </c>
      <c r="BV813" s="411">
        <f t="shared" si="248"/>
        <v>0</v>
      </c>
      <c r="BW813" s="411">
        <v>0</v>
      </c>
      <c r="BX813" s="411">
        <v>0</v>
      </c>
      <c r="BY813" s="411">
        <v>0</v>
      </c>
      <c r="BZ813" s="411">
        <v>0</v>
      </c>
      <c r="CA813" s="411">
        <v>0</v>
      </c>
      <c r="CB813" s="411">
        <v>0</v>
      </c>
      <c r="CC813" s="411">
        <v>0</v>
      </c>
      <c r="CD813" s="411">
        <v>0</v>
      </c>
      <c r="CE813" s="411">
        <v>0</v>
      </c>
      <c r="CF813" s="411">
        <v>0</v>
      </c>
      <c r="CG813" s="411">
        <v>0</v>
      </c>
      <c r="CH813" s="412">
        <v>0</v>
      </c>
      <c r="CI813" s="411">
        <f t="shared" si="249"/>
        <v>0</v>
      </c>
      <c r="CJ813" s="411">
        <v>0</v>
      </c>
      <c r="CK813" s="411">
        <v>0</v>
      </c>
      <c r="CL813" s="411">
        <v>0</v>
      </c>
      <c r="CM813" s="411">
        <v>0</v>
      </c>
      <c r="CN813" s="411">
        <v>0</v>
      </c>
      <c r="CO813" s="411">
        <v>0</v>
      </c>
      <c r="CP813" s="411">
        <v>0</v>
      </c>
      <c r="CQ813" s="411">
        <v>0</v>
      </c>
      <c r="CR813" s="411">
        <v>0</v>
      </c>
      <c r="CS813" s="411">
        <v>0</v>
      </c>
      <c r="CT813" s="411">
        <v>0</v>
      </c>
      <c r="CU813" s="412">
        <v>0</v>
      </c>
      <c r="CV813" s="411">
        <f t="shared" si="250"/>
        <v>0</v>
      </c>
      <c r="CW813" s="411">
        <v>0</v>
      </c>
      <c r="CX813" s="411">
        <v>0</v>
      </c>
      <c r="CY813" s="411">
        <v>0</v>
      </c>
      <c r="CZ813" s="411">
        <v>0</v>
      </c>
      <c r="DA813" s="411">
        <v>0</v>
      </c>
      <c r="DB813" s="411">
        <v>0</v>
      </c>
      <c r="DC813" s="411">
        <v>0</v>
      </c>
      <c r="DD813" s="411">
        <v>0</v>
      </c>
      <c r="DE813" s="411">
        <v>0</v>
      </c>
      <c r="DF813" s="411">
        <v>0</v>
      </c>
      <c r="DG813" s="411">
        <v>0</v>
      </c>
      <c r="DH813" s="412">
        <v>0</v>
      </c>
      <c r="DI813" s="411">
        <f t="shared" si="251"/>
        <v>0</v>
      </c>
      <c r="DJ813" s="411">
        <v>0</v>
      </c>
      <c r="DK813" s="411">
        <v>0</v>
      </c>
      <c r="DL813" s="411">
        <v>0</v>
      </c>
      <c r="DM813" s="411">
        <v>0</v>
      </c>
      <c r="DN813" s="411">
        <v>0</v>
      </c>
      <c r="DO813" s="411">
        <v>0</v>
      </c>
      <c r="DP813" s="411">
        <v>0</v>
      </c>
      <c r="DQ813" s="411">
        <v>0</v>
      </c>
      <c r="DR813" s="411">
        <v>0</v>
      </c>
      <c r="DS813" s="411">
        <v>0</v>
      </c>
      <c r="DT813" s="411">
        <v>0</v>
      </c>
      <c r="DU813" s="412">
        <v>0</v>
      </c>
      <c r="DV813" s="411">
        <f t="shared" si="252"/>
        <v>0</v>
      </c>
      <c r="DW813" s="412">
        <v>0</v>
      </c>
      <c r="DX813" s="412">
        <v>0</v>
      </c>
      <c r="DY813" s="412">
        <v>0</v>
      </c>
      <c r="DZ813" s="412">
        <v>0</v>
      </c>
      <c r="EA813" s="412">
        <v>0</v>
      </c>
      <c r="EB813" s="412">
        <v>0</v>
      </c>
      <c r="EC813" s="412">
        <v>0</v>
      </c>
      <c r="ED813" s="412">
        <v>0</v>
      </c>
      <c r="EE813" s="412">
        <v>0</v>
      </c>
      <c r="EF813" s="412">
        <v>0</v>
      </c>
      <c r="EG813" s="412">
        <v>0</v>
      </c>
      <c r="EH813" s="412">
        <v>0</v>
      </c>
      <c r="EI813" s="411">
        <f t="shared" si="253"/>
        <v>0</v>
      </c>
      <c r="EK813" s="411">
        <f t="shared" si="254"/>
        <v>1454</v>
      </c>
      <c r="EL813" s="7">
        <f t="shared" si="255"/>
        <v>-1454</v>
      </c>
    </row>
    <row r="814" spans="1:142">
      <c r="A814" s="365" t="str">
        <f t="shared" si="237"/>
        <v xml:space="preserve"> 150</v>
      </c>
      <c r="B814" s="370" t="s">
        <v>964</v>
      </c>
      <c r="C814" s="370" t="s">
        <v>1175</v>
      </c>
      <c r="D814" s="411">
        <v>332</v>
      </c>
      <c r="E814" s="411">
        <v>357</v>
      </c>
      <c r="F814" s="411">
        <v>369</v>
      </c>
      <c r="G814" s="411">
        <v>367</v>
      </c>
      <c r="H814" s="411">
        <v>275</v>
      </c>
      <c r="I814" s="411">
        <v>455</v>
      </c>
      <c r="J814" s="411">
        <v>425</v>
      </c>
      <c r="K814" s="411">
        <v>297</v>
      </c>
      <c r="L814" s="411">
        <v>381</v>
      </c>
      <c r="M814" s="411">
        <v>60</v>
      </c>
      <c r="N814" s="411">
        <v>300</v>
      </c>
      <c r="O814" s="412">
        <v>370</v>
      </c>
      <c r="P814" s="411">
        <f t="shared" si="238"/>
        <v>3988</v>
      </c>
      <c r="Q814" s="411">
        <f t="shared" si="239"/>
        <v>2566.2903225806454</v>
      </c>
      <c r="R814" s="411">
        <f t="shared" si="240"/>
        <v>586.60622914349278</v>
      </c>
      <c r="S814" s="411">
        <f t="shared" si="241"/>
        <v>835.10344827586209</v>
      </c>
      <c r="T814" s="411">
        <v>0</v>
      </c>
      <c r="U814" s="411">
        <v>0</v>
      </c>
      <c r="V814" s="411">
        <v>0</v>
      </c>
      <c r="W814" s="411">
        <v>0</v>
      </c>
      <c r="X814" s="411">
        <v>0</v>
      </c>
      <c r="Y814" s="411">
        <v>0</v>
      </c>
      <c r="Z814" s="411">
        <v>0</v>
      </c>
      <c r="AA814" s="411">
        <v>0</v>
      </c>
      <c r="AB814" s="411">
        <v>0</v>
      </c>
      <c r="AC814" s="411">
        <v>0</v>
      </c>
      <c r="AD814" s="411">
        <v>0</v>
      </c>
      <c r="AE814" s="412">
        <v>0</v>
      </c>
      <c r="AF814" s="411">
        <f t="shared" si="242"/>
        <v>0</v>
      </c>
      <c r="AG814" s="411">
        <v>0</v>
      </c>
      <c r="AH814" s="411">
        <v>0</v>
      </c>
      <c r="AI814" s="411">
        <v>0</v>
      </c>
      <c r="AJ814" s="411">
        <v>0</v>
      </c>
      <c r="AK814" s="411">
        <v>0</v>
      </c>
      <c r="AL814" s="411">
        <v>0</v>
      </c>
      <c r="AM814" s="411">
        <v>0</v>
      </c>
      <c r="AN814" s="411">
        <v>0</v>
      </c>
      <c r="AO814" s="411">
        <v>0</v>
      </c>
      <c r="AP814" s="411">
        <v>0</v>
      </c>
      <c r="AQ814" s="411">
        <v>0</v>
      </c>
      <c r="AR814" s="412">
        <v>0</v>
      </c>
      <c r="AS814" s="411">
        <f t="shared" si="243"/>
        <v>0</v>
      </c>
      <c r="AT814" s="411">
        <f t="shared" si="244"/>
        <v>0</v>
      </c>
      <c r="AU814" s="411">
        <f t="shared" si="245"/>
        <v>0</v>
      </c>
      <c r="AV814" s="411">
        <f t="shared" si="246"/>
        <v>0</v>
      </c>
      <c r="AW814" s="411">
        <v>0</v>
      </c>
      <c r="AX814" s="411">
        <v>0</v>
      </c>
      <c r="AY814" s="411">
        <v>0</v>
      </c>
      <c r="AZ814" s="411">
        <v>0</v>
      </c>
      <c r="BA814" s="411">
        <v>0</v>
      </c>
      <c r="BB814" s="411">
        <v>0</v>
      </c>
      <c r="BC814" s="411">
        <v>0</v>
      </c>
      <c r="BD814" s="411">
        <v>0</v>
      </c>
      <c r="BE814" s="411">
        <v>0</v>
      </c>
      <c r="BF814" s="411">
        <v>0</v>
      </c>
      <c r="BG814" s="411">
        <v>0</v>
      </c>
      <c r="BH814" s="412">
        <v>0</v>
      </c>
      <c r="BI814" s="411">
        <f t="shared" si="247"/>
        <v>0</v>
      </c>
      <c r="BJ814" s="411">
        <v>0</v>
      </c>
      <c r="BK814" s="411">
        <v>0</v>
      </c>
      <c r="BL814" s="411">
        <v>0</v>
      </c>
      <c r="BM814" s="411">
        <v>0</v>
      </c>
      <c r="BN814" s="411">
        <v>0</v>
      </c>
      <c r="BO814" s="411">
        <v>0</v>
      </c>
      <c r="BP814" s="411">
        <v>0</v>
      </c>
      <c r="BQ814" s="411">
        <v>0</v>
      </c>
      <c r="BR814" s="411">
        <v>0</v>
      </c>
      <c r="BS814" s="411">
        <v>0</v>
      </c>
      <c r="BT814" s="411">
        <v>0</v>
      </c>
      <c r="BU814" s="412">
        <v>0</v>
      </c>
      <c r="BV814" s="411">
        <f t="shared" si="248"/>
        <v>0</v>
      </c>
      <c r="BW814" s="411">
        <v>0</v>
      </c>
      <c r="BX814" s="411">
        <v>0</v>
      </c>
      <c r="BY814" s="411">
        <v>0</v>
      </c>
      <c r="BZ814" s="411">
        <v>0</v>
      </c>
      <c r="CA814" s="411">
        <v>0</v>
      </c>
      <c r="CB814" s="411">
        <v>0</v>
      </c>
      <c r="CC814" s="411">
        <v>0</v>
      </c>
      <c r="CD814" s="411">
        <v>0</v>
      </c>
      <c r="CE814" s="411">
        <v>0</v>
      </c>
      <c r="CF814" s="411">
        <v>0</v>
      </c>
      <c r="CG814" s="411">
        <v>0</v>
      </c>
      <c r="CH814" s="412">
        <v>0</v>
      </c>
      <c r="CI814" s="411">
        <f t="shared" si="249"/>
        <v>0</v>
      </c>
      <c r="CJ814" s="411">
        <v>0</v>
      </c>
      <c r="CK814" s="411">
        <v>0</v>
      </c>
      <c r="CL814" s="411">
        <v>0</v>
      </c>
      <c r="CM814" s="411">
        <v>0</v>
      </c>
      <c r="CN814" s="411">
        <v>0</v>
      </c>
      <c r="CO814" s="411">
        <v>0</v>
      </c>
      <c r="CP814" s="411">
        <v>0</v>
      </c>
      <c r="CQ814" s="411">
        <v>0</v>
      </c>
      <c r="CR814" s="411">
        <v>0</v>
      </c>
      <c r="CS814" s="411">
        <v>0</v>
      </c>
      <c r="CT814" s="411">
        <v>0</v>
      </c>
      <c r="CU814" s="412">
        <v>0</v>
      </c>
      <c r="CV814" s="411">
        <f t="shared" si="250"/>
        <v>0</v>
      </c>
      <c r="CW814" s="411">
        <v>0</v>
      </c>
      <c r="CX814" s="411">
        <v>0</v>
      </c>
      <c r="CY814" s="411">
        <v>0</v>
      </c>
      <c r="CZ814" s="411">
        <v>0</v>
      </c>
      <c r="DA814" s="411">
        <v>0</v>
      </c>
      <c r="DB814" s="411">
        <v>0</v>
      </c>
      <c r="DC814" s="411">
        <v>0</v>
      </c>
      <c r="DD814" s="411">
        <v>0</v>
      </c>
      <c r="DE814" s="411">
        <v>0</v>
      </c>
      <c r="DF814" s="411">
        <v>0</v>
      </c>
      <c r="DG814" s="411">
        <v>0</v>
      </c>
      <c r="DH814" s="412">
        <v>0</v>
      </c>
      <c r="DI814" s="411">
        <f t="shared" si="251"/>
        <v>0</v>
      </c>
      <c r="DJ814" s="411">
        <v>0</v>
      </c>
      <c r="DK814" s="411">
        <v>0</v>
      </c>
      <c r="DL814" s="411">
        <v>0</v>
      </c>
      <c r="DM814" s="411">
        <v>0</v>
      </c>
      <c r="DN814" s="411">
        <v>0</v>
      </c>
      <c r="DO814" s="411">
        <v>0</v>
      </c>
      <c r="DP814" s="411">
        <v>0</v>
      </c>
      <c r="DQ814" s="411">
        <v>0</v>
      </c>
      <c r="DR814" s="411">
        <v>0</v>
      </c>
      <c r="DS814" s="411">
        <v>0</v>
      </c>
      <c r="DT814" s="411">
        <v>0</v>
      </c>
      <c r="DU814" s="412">
        <v>0</v>
      </c>
      <c r="DV814" s="411">
        <f t="shared" si="252"/>
        <v>0</v>
      </c>
      <c r="DW814" s="412">
        <v>0</v>
      </c>
      <c r="DX814" s="412">
        <v>0</v>
      </c>
      <c r="DY814" s="412">
        <v>0</v>
      </c>
      <c r="DZ814" s="412">
        <v>0</v>
      </c>
      <c r="EA814" s="412">
        <v>0</v>
      </c>
      <c r="EB814" s="412">
        <v>0</v>
      </c>
      <c r="EC814" s="412">
        <v>0</v>
      </c>
      <c r="ED814" s="412">
        <v>0</v>
      </c>
      <c r="EE814" s="412">
        <v>0</v>
      </c>
      <c r="EF814" s="412">
        <v>0</v>
      </c>
      <c r="EG814" s="412">
        <v>0</v>
      </c>
      <c r="EH814" s="412">
        <v>0</v>
      </c>
      <c r="EI814" s="411">
        <f t="shared" si="253"/>
        <v>0</v>
      </c>
      <c r="EK814" s="411">
        <f t="shared" si="254"/>
        <v>3988</v>
      </c>
      <c r="EL814" s="7">
        <f t="shared" si="255"/>
        <v>-3988</v>
      </c>
    </row>
    <row r="815" spans="1:142">
      <c r="A815" s="365" t="str">
        <f t="shared" si="237"/>
        <v xml:space="preserve"> 150</v>
      </c>
      <c r="B815" s="370" t="s">
        <v>964</v>
      </c>
      <c r="C815" s="370" t="s">
        <v>1176</v>
      </c>
      <c r="D815" s="411">
        <v>7</v>
      </c>
      <c r="E815" s="411">
        <v>3</v>
      </c>
      <c r="F815" s="411">
        <v>5</v>
      </c>
      <c r="G815" s="411">
        <v>2</v>
      </c>
      <c r="H815" s="411">
        <v>7</v>
      </c>
      <c r="I815" s="411">
        <v>11</v>
      </c>
      <c r="J815" s="411">
        <v>14</v>
      </c>
      <c r="K815" s="411">
        <v>25</v>
      </c>
      <c r="L815" s="411">
        <v>4</v>
      </c>
      <c r="M815" s="411">
        <v>11</v>
      </c>
      <c r="N815" s="411">
        <v>13</v>
      </c>
      <c r="O815" s="412">
        <v>5</v>
      </c>
      <c r="P815" s="411">
        <f t="shared" si="238"/>
        <v>107</v>
      </c>
      <c r="Q815" s="411">
        <f t="shared" si="239"/>
        <v>48.548387096774192</v>
      </c>
      <c r="R815" s="411">
        <f t="shared" si="240"/>
        <v>28.34816462736374</v>
      </c>
      <c r="S815" s="411">
        <f t="shared" si="241"/>
        <v>30.103448275862068</v>
      </c>
      <c r="T815" s="411">
        <v>0</v>
      </c>
      <c r="U815" s="411">
        <v>0</v>
      </c>
      <c r="V815" s="411">
        <v>0</v>
      </c>
      <c r="W815" s="411">
        <v>0</v>
      </c>
      <c r="X815" s="411">
        <v>0</v>
      </c>
      <c r="Y815" s="411">
        <v>0</v>
      </c>
      <c r="Z815" s="411">
        <v>0</v>
      </c>
      <c r="AA815" s="411">
        <v>0</v>
      </c>
      <c r="AB815" s="411">
        <v>0</v>
      </c>
      <c r="AC815" s="411">
        <v>0</v>
      </c>
      <c r="AD815" s="411">
        <v>0</v>
      </c>
      <c r="AE815" s="412">
        <v>0</v>
      </c>
      <c r="AF815" s="411">
        <f t="shared" si="242"/>
        <v>0</v>
      </c>
      <c r="AG815" s="411">
        <v>0</v>
      </c>
      <c r="AH815" s="411">
        <v>0</v>
      </c>
      <c r="AI815" s="411">
        <v>0</v>
      </c>
      <c r="AJ815" s="411">
        <v>0</v>
      </c>
      <c r="AK815" s="411">
        <v>0</v>
      </c>
      <c r="AL815" s="411">
        <v>0</v>
      </c>
      <c r="AM815" s="411">
        <v>0</v>
      </c>
      <c r="AN815" s="411">
        <v>0</v>
      </c>
      <c r="AO815" s="411">
        <v>0</v>
      </c>
      <c r="AP815" s="411">
        <v>0</v>
      </c>
      <c r="AQ815" s="411">
        <v>0</v>
      </c>
      <c r="AR815" s="412">
        <v>0</v>
      </c>
      <c r="AS815" s="411">
        <f t="shared" si="243"/>
        <v>0</v>
      </c>
      <c r="AT815" s="411">
        <f t="shared" si="244"/>
        <v>0</v>
      </c>
      <c r="AU815" s="411">
        <f t="shared" si="245"/>
        <v>0</v>
      </c>
      <c r="AV815" s="411">
        <f t="shared" si="246"/>
        <v>0</v>
      </c>
      <c r="AW815" s="411">
        <v>0</v>
      </c>
      <c r="AX815" s="411">
        <v>0</v>
      </c>
      <c r="AY815" s="411">
        <v>0</v>
      </c>
      <c r="AZ815" s="411">
        <v>0</v>
      </c>
      <c r="BA815" s="411">
        <v>0</v>
      </c>
      <c r="BB815" s="411">
        <v>0</v>
      </c>
      <c r="BC815" s="411">
        <v>0</v>
      </c>
      <c r="BD815" s="411">
        <v>0</v>
      </c>
      <c r="BE815" s="411">
        <v>0</v>
      </c>
      <c r="BF815" s="411">
        <v>0</v>
      </c>
      <c r="BG815" s="411">
        <v>0</v>
      </c>
      <c r="BH815" s="412">
        <v>0</v>
      </c>
      <c r="BI815" s="411">
        <f t="shared" si="247"/>
        <v>0</v>
      </c>
      <c r="BJ815" s="411">
        <v>0</v>
      </c>
      <c r="BK815" s="411">
        <v>0</v>
      </c>
      <c r="BL815" s="411">
        <v>0</v>
      </c>
      <c r="BM815" s="411">
        <v>0</v>
      </c>
      <c r="BN815" s="411">
        <v>0</v>
      </c>
      <c r="BO815" s="411">
        <v>0</v>
      </c>
      <c r="BP815" s="411">
        <v>0</v>
      </c>
      <c r="BQ815" s="411">
        <v>0</v>
      </c>
      <c r="BR815" s="411">
        <v>0</v>
      </c>
      <c r="BS815" s="411">
        <v>0</v>
      </c>
      <c r="BT815" s="411">
        <v>0</v>
      </c>
      <c r="BU815" s="412">
        <v>0</v>
      </c>
      <c r="BV815" s="411">
        <f t="shared" si="248"/>
        <v>0</v>
      </c>
      <c r="BW815" s="411">
        <v>0</v>
      </c>
      <c r="BX815" s="411">
        <v>0</v>
      </c>
      <c r="BY815" s="411">
        <v>0</v>
      </c>
      <c r="BZ815" s="411">
        <v>0</v>
      </c>
      <c r="CA815" s="411">
        <v>0</v>
      </c>
      <c r="CB815" s="411">
        <v>0</v>
      </c>
      <c r="CC815" s="411">
        <v>0</v>
      </c>
      <c r="CD815" s="411">
        <v>0</v>
      </c>
      <c r="CE815" s="411">
        <v>0</v>
      </c>
      <c r="CF815" s="411">
        <v>0</v>
      </c>
      <c r="CG815" s="411">
        <v>0</v>
      </c>
      <c r="CH815" s="412">
        <v>0</v>
      </c>
      <c r="CI815" s="411">
        <f t="shared" si="249"/>
        <v>0</v>
      </c>
      <c r="CJ815" s="411">
        <v>0</v>
      </c>
      <c r="CK815" s="411">
        <v>0</v>
      </c>
      <c r="CL815" s="411">
        <v>0</v>
      </c>
      <c r="CM815" s="411">
        <v>0</v>
      </c>
      <c r="CN815" s="411">
        <v>0</v>
      </c>
      <c r="CO815" s="411">
        <v>0</v>
      </c>
      <c r="CP815" s="411">
        <v>0</v>
      </c>
      <c r="CQ815" s="411">
        <v>0</v>
      </c>
      <c r="CR815" s="411">
        <v>0</v>
      </c>
      <c r="CS815" s="411">
        <v>0</v>
      </c>
      <c r="CT815" s="411">
        <v>0</v>
      </c>
      <c r="CU815" s="412">
        <v>0</v>
      </c>
      <c r="CV815" s="411">
        <f t="shared" si="250"/>
        <v>0</v>
      </c>
      <c r="CW815" s="411">
        <v>0</v>
      </c>
      <c r="CX815" s="411">
        <v>0</v>
      </c>
      <c r="CY815" s="411">
        <v>0</v>
      </c>
      <c r="CZ815" s="411">
        <v>0</v>
      </c>
      <c r="DA815" s="411">
        <v>0</v>
      </c>
      <c r="DB815" s="411">
        <v>0</v>
      </c>
      <c r="DC815" s="411">
        <v>0</v>
      </c>
      <c r="DD815" s="411">
        <v>0</v>
      </c>
      <c r="DE815" s="411">
        <v>0</v>
      </c>
      <c r="DF815" s="411">
        <v>0</v>
      </c>
      <c r="DG815" s="411">
        <v>0</v>
      </c>
      <c r="DH815" s="412">
        <v>0</v>
      </c>
      <c r="DI815" s="411">
        <f t="shared" si="251"/>
        <v>0</v>
      </c>
      <c r="DJ815" s="411">
        <v>0</v>
      </c>
      <c r="DK815" s="411">
        <v>0</v>
      </c>
      <c r="DL815" s="411">
        <v>0</v>
      </c>
      <c r="DM815" s="411">
        <v>0</v>
      </c>
      <c r="DN815" s="411">
        <v>0</v>
      </c>
      <c r="DO815" s="411">
        <v>0</v>
      </c>
      <c r="DP815" s="411">
        <v>0</v>
      </c>
      <c r="DQ815" s="411">
        <v>0</v>
      </c>
      <c r="DR815" s="411">
        <v>0</v>
      </c>
      <c r="DS815" s="411">
        <v>0</v>
      </c>
      <c r="DT815" s="411">
        <v>0</v>
      </c>
      <c r="DU815" s="412">
        <v>0</v>
      </c>
      <c r="DV815" s="411">
        <f t="shared" si="252"/>
        <v>0</v>
      </c>
      <c r="DW815" s="412">
        <v>0</v>
      </c>
      <c r="DX815" s="412">
        <v>0</v>
      </c>
      <c r="DY815" s="412">
        <v>0</v>
      </c>
      <c r="DZ815" s="412">
        <v>0</v>
      </c>
      <c r="EA815" s="412">
        <v>0</v>
      </c>
      <c r="EB815" s="412">
        <v>0</v>
      </c>
      <c r="EC815" s="412">
        <v>0</v>
      </c>
      <c r="ED815" s="412">
        <v>0</v>
      </c>
      <c r="EE815" s="412">
        <v>0</v>
      </c>
      <c r="EF815" s="412">
        <v>0</v>
      </c>
      <c r="EG815" s="412">
        <v>0</v>
      </c>
      <c r="EH815" s="412">
        <v>0</v>
      </c>
      <c r="EI815" s="411">
        <f t="shared" si="253"/>
        <v>0</v>
      </c>
      <c r="EK815" s="411">
        <f t="shared" si="254"/>
        <v>107</v>
      </c>
      <c r="EL815" s="7">
        <f t="shared" si="255"/>
        <v>-107</v>
      </c>
    </row>
    <row r="816" spans="1:142">
      <c r="A816" s="365" t="str">
        <f t="shared" si="237"/>
        <v xml:space="preserve"> 150</v>
      </c>
      <c r="B816" s="370" t="s">
        <v>964</v>
      </c>
      <c r="C816" s="370" t="s">
        <v>1177</v>
      </c>
      <c r="D816" s="411">
        <v>88</v>
      </c>
      <c r="E816" s="411">
        <v>107</v>
      </c>
      <c r="F816" s="411">
        <v>97</v>
      </c>
      <c r="G816" s="411">
        <v>99</v>
      </c>
      <c r="H816" s="411">
        <v>114</v>
      </c>
      <c r="I816" s="411">
        <v>102</v>
      </c>
      <c r="J816" s="411">
        <v>93</v>
      </c>
      <c r="K816" s="411">
        <v>82</v>
      </c>
      <c r="L816" s="411">
        <v>111</v>
      </c>
      <c r="M816" s="411">
        <v>112</v>
      </c>
      <c r="N816" s="411">
        <v>110</v>
      </c>
      <c r="O816" s="412">
        <v>150</v>
      </c>
      <c r="P816" s="411">
        <f t="shared" si="238"/>
        <v>1265</v>
      </c>
      <c r="Q816" s="411">
        <f t="shared" si="239"/>
        <v>697</v>
      </c>
      <c r="R816" s="411">
        <f t="shared" si="240"/>
        <v>165.37931034482759</v>
      </c>
      <c r="S816" s="411">
        <f t="shared" si="241"/>
        <v>402.62068965517244</v>
      </c>
      <c r="T816" s="411">
        <v>0</v>
      </c>
      <c r="U816" s="411">
        <v>0</v>
      </c>
      <c r="V816" s="411">
        <v>0</v>
      </c>
      <c r="W816" s="411">
        <v>0</v>
      </c>
      <c r="X816" s="411">
        <v>0</v>
      </c>
      <c r="Y816" s="411">
        <v>0</v>
      </c>
      <c r="Z816" s="411">
        <v>0</v>
      </c>
      <c r="AA816" s="411">
        <v>0</v>
      </c>
      <c r="AB816" s="411">
        <v>0</v>
      </c>
      <c r="AC816" s="411">
        <v>0</v>
      </c>
      <c r="AD816" s="411">
        <v>0</v>
      </c>
      <c r="AE816" s="412">
        <v>0</v>
      </c>
      <c r="AF816" s="411">
        <f t="shared" si="242"/>
        <v>0</v>
      </c>
      <c r="AG816" s="411">
        <v>0</v>
      </c>
      <c r="AH816" s="411">
        <v>0</v>
      </c>
      <c r="AI816" s="411">
        <v>0</v>
      </c>
      <c r="AJ816" s="411">
        <v>0</v>
      </c>
      <c r="AK816" s="411">
        <v>0</v>
      </c>
      <c r="AL816" s="411">
        <v>0</v>
      </c>
      <c r="AM816" s="411">
        <v>0</v>
      </c>
      <c r="AN816" s="411">
        <v>0</v>
      </c>
      <c r="AO816" s="411">
        <v>0</v>
      </c>
      <c r="AP816" s="411">
        <v>0</v>
      </c>
      <c r="AQ816" s="411">
        <v>0</v>
      </c>
      <c r="AR816" s="412">
        <v>0</v>
      </c>
      <c r="AS816" s="411">
        <f t="shared" si="243"/>
        <v>0</v>
      </c>
      <c r="AT816" s="411">
        <f t="shared" si="244"/>
        <v>0</v>
      </c>
      <c r="AU816" s="411">
        <f t="shared" si="245"/>
        <v>0</v>
      </c>
      <c r="AV816" s="411">
        <f t="shared" si="246"/>
        <v>0</v>
      </c>
      <c r="AW816" s="411">
        <v>0</v>
      </c>
      <c r="AX816" s="411">
        <v>0</v>
      </c>
      <c r="AY816" s="411">
        <v>0</v>
      </c>
      <c r="AZ816" s="411">
        <v>0</v>
      </c>
      <c r="BA816" s="411">
        <v>0</v>
      </c>
      <c r="BB816" s="411">
        <v>0</v>
      </c>
      <c r="BC816" s="411">
        <v>0</v>
      </c>
      <c r="BD816" s="411">
        <v>0</v>
      </c>
      <c r="BE816" s="411">
        <v>0</v>
      </c>
      <c r="BF816" s="411">
        <v>0</v>
      </c>
      <c r="BG816" s="411">
        <v>0</v>
      </c>
      <c r="BH816" s="412">
        <v>0</v>
      </c>
      <c r="BI816" s="411">
        <f t="shared" si="247"/>
        <v>0</v>
      </c>
      <c r="BJ816" s="411">
        <v>0</v>
      </c>
      <c r="BK816" s="411">
        <v>0</v>
      </c>
      <c r="BL816" s="411">
        <v>0</v>
      </c>
      <c r="BM816" s="411">
        <v>0</v>
      </c>
      <c r="BN816" s="411">
        <v>0</v>
      </c>
      <c r="BO816" s="411">
        <v>0</v>
      </c>
      <c r="BP816" s="411">
        <v>0</v>
      </c>
      <c r="BQ816" s="411">
        <v>0</v>
      </c>
      <c r="BR816" s="411">
        <v>0</v>
      </c>
      <c r="BS816" s="411">
        <v>0</v>
      </c>
      <c r="BT816" s="411">
        <v>0</v>
      </c>
      <c r="BU816" s="412">
        <v>0</v>
      </c>
      <c r="BV816" s="411">
        <f t="shared" si="248"/>
        <v>0</v>
      </c>
      <c r="BW816" s="411">
        <v>0</v>
      </c>
      <c r="BX816" s="411">
        <v>0</v>
      </c>
      <c r="BY816" s="411">
        <v>0</v>
      </c>
      <c r="BZ816" s="411">
        <v>0</v>
      </c>
      <c r="CA816" s="411">
        <v>0</v>
      </c>
      <c r="CB816" s="411">
        <v>0</v>
      </c>
      <c r="CC816" s="411">
        <v>0</v>
      </c>
      <c r="CD816" s="411">
        <v>0</v>
      </c>
      <c r="CE816" s="411">
        <v>0</v>
      </c>
      <c r="CF816" s="411">
        <v>0</v>
      </c>
      <c r="CG816" s="411">
        <v>0</v>
      </c>
      <c r="CH816" s="412">
        <v>0</v>
      </c>
      <c r="CI816" s="411">
        <f t="shared" si="249"/>
        <v>0</v>
      </c>
      <c r="CJ816" s="411">
        <v>0</v>
      </c>
      <c r="CK816" s="411">
        <v>0</v>
      </c>
      <c r="CL816" s="411">
        <v>0</v>
      </c>
      <c r="CM816" s="411">
        <v>0</v>
      </c>
      <c r="CN816" s="411">
        <v>0</v>
      </c>
      <c r="CO816" s="411">
        <v>0</v>
      </c>
      <c r="CP816" s="411">
        <v>0</v>
      </c>
      <c r="CQ816" s="411">
        <v>0</v>
      </c>
      <c r="CR816" s="411">
        <v>0</v>
      </c>
      <c r="CS816" s="411">
        <v>0</v>
      </c>
      <c r="CT816" s="411">
        <v>0</v>
      </c>
      <c r="CU816" s="412">
        <v>0</v>
      </c>
      <c r="CV816" s="411">
        <f t="shared" si="250"/>
        <v>0</v>
      </c>
      <c r="CW816" s="411">
        <v>0</v>
      </c>
      <c r="CX816" s="411">
        <v>0</v>
      </c>
      <c r="CY816" s="411">
        <v>0</v>
      </c>
      <c r="CZ816" s="411">
        <v>0</v>
      </c>
      <c r="DA816" s="411">
        <v>0</v>
      </c>
      <c r="DB816" s="411">
        <v>0</v>
      </c>
      <c r="DC816" s="411">
        <v>0</v>
      </c>
      <c r="DD816" s="411">
        <v>0</v>
      </c>
      <c r="DE816" s="411">
        <v>0</v>
      </c>
      <c r="DF816" s="411">
        <v>0</v>
      </c>
      <c r="DG816" s="411">
        <v>0</v>
      </c>
      <c r="DH816" s="412">
        <v>0</v>
      </c>
      <c r="DI816" s="411">
        <f t="shared" si="251"/>
        <v>0</v>
      </c>
      <c r="DJ816" s="411">
        <v>0</v>
      </c>
      <c r="DK816" s="411">
        <v>0</v>
      </c>
      <c r="DL816" s="411">
        <v>0</v>
      </c>
      <c r="DM816" s="411">
        <v>0</v>
      </c>
      <c r="DN816" s="411">
        <v>0</v>
      </c>
      <c r="DO816" s="411">
        <v>0</v>
      </c>
      <c r="DP816" s="411">
        <v>0</v>
      </c>
      <c r="DQ816" s="411">
        <v>0</v>
      </c>
      <c r="DR816" s="411">
        <v>0</v>
      </c>
      <c r="DS816" s="411">
        <v>0</v>
      </c>
      <c r="DT816" s="411">
        <v>0</v>
      </c>
      <c r="DU816" s="412">
        <v>0</v>
      </c>
      <c r="DV816" s="411">
        <f t="shared" si="252"/>
        <v>0</v>
      </c>
      <c r="DW816" s="412">
        <v>0</v>
      </c>
      <c r="DX816" s="412">
        <v>0</v>
      </c>
      <c r="DY816" s="412">
        <v>0</v>
      </c>
      <c r="DZ816" s="412">
        <v>0</v>
      </c>
      <c r="EA816" s="412">
        <v>0</v>
      </c>
      <c r="EB816" s="412">
        <v>0</v>
      </c>
      <c r="EC816" s="412">
        <v>0</v>
      </c>
      <c r="ED816" s="412">
        <v>0</v>
      </c>
      <c r="EE816" s="412">
        <v>0</v>
      </c>
      <c r="EF816" s="412">
        <v>0</v>
      </c>
      <c r="EG816" s="412">
        <v>0</v>
      </c>
      <c r="EH816" s="412">
        <v>0</v>
      </c>
      <c r="EI816" s="411">
        <f t="shared" si="253"/>
        <v>0</v>
      </c>
      <c r="EK816" s="411">
        <f t="shared" si="254"/>
        <v>1265</v>
      </c>
      <c r="EL816" s="7">
        <f t="shared" si="255"/>
        <v>-1265</v>
      </c>
    </row>
    <row r="817" spans="1:142">
      <c r="A817" s="365" t="str">
        <f t="shared" si="237"/>
        <v xml:space="preserve"> 150</v>
      </c>
      <c r="B817" s="370" t="s">
        <v>964</v>
      </c>
      <c r="C817" s="370" t="s">
        <v>1179</v>
      </c>
      <c r="D817" s="411">
        <v>68</v>
      </c>
      <c r="E817" s="411">
        <v>80</v>
      </c>
      <c r="F817" s="411">
        <v>68</v>
      </c>
      <c r="G817" s="411">
        <v>67</v>
      </c>
      <c r="H817" s="411">
        <v>72</v>
      </c>
      <c r="I817" s="411">
        <v>67</v>
      </c>
      <c r="J817" s="411">
        <v>66</v>
      </c>
      <c r="K817" s="411">
        <v>59</v>
      </c>
      <c r="L817" s="411">
        <v>94</v>
      </c>
      <c r="M817" s="411">
        <v>36</v>
      </c>
      <c r="N817" s="411">
        <v>94</v>
      </c>
      <c r="O817" s="412">
        <v>97</v>
      </c>
      <c r="P817" s="411">
        <f t="shared" si="238"/>
        <v>868</v>
      </c>
      <c r="Q817" s="411">
        <f t="shared" si="239"/>
        <v>485.87096774193549</v>
      </c>
      <c r="R817" s="411">
        <f t="shared" si="240"/>
        <v>129.19799777530591</v>
      </c>
      <c r="S817" s="411">
        <f t="shared" si="241"/>
        <v>252.93103448275861</v>
      </c>
      <c r="T817" s="411">
        <v>0</v>
      </c>
      <c r="U817" s="411">
        <v>0</v>
      </c>
      <c r="V817" s="411">
        <v>0</v>
      </c>
      <c r="W817" s="411">
        <v>0</v>
      </c>
      <c r="X817" s="411">
        <v>0</v>
      </c>
      <c r="Y817" s="411">
        <v>0</v>
      </c>
      <c r="Z817" s="411">
        <v>0</v>
      </c>
      <c r="AA817" s="411">
        <v>0</v>
      </c>
      <c r="AB817" s="411">
        <v>0</v>
      </c>
      <c r="AC817" s="411">
        <v>0</v>
      </c>
      <c r="AD817" s="411">
        <v>0</v>
      </c>
      <c r="AE817" s="412">
        <v>0</v>
      </c>
      <c r="AF817" s="411">
        <f t="shared" si="242"/>
        <v>0</v>
      </c>
      <c r="AG817" s="411">
        <v>0</v>
      </c>
      <c r="AH817" s="411">
        <v>0</v>
      </c>
      <c r="AI817" s="411">
        <v>0</v>
      </c>
      <c r="AJ817" s="411">
        <v>0</v>
      </c>
      <c r="AK817" s="411">
        <v>0</v>
      </c>
      <c r="AL817" s="411">
        <v>0</v>
      </c>
      <c r="AM817" s="411">
        <v>0</v>
      </c>
      <c r="AN817" s="411">
        <v>0</v>
      </c>
      <c r="AO817" s="411">
        <v>0</v>
      </c>
      <c r="AP817" s="411">
        <v>0</v>
      </c>
      <c r="AQ817" s="411">
        <v>0</v>
      </c>
      <c r="AR817" s="412">
        <v>0</v>
      </c>
      <c r="AS817" s="411">
        <f t="shared" si="243"/>
        <v>0</v>
      </c>
      <c r="AT817" s="411">
        <f t="shared" si="244"/>
        <v>0</v>
      </c>
      <c r="AU817" s="411">
        <f t="shared" si="245"/>
        <v>0</v>
      </c>
      <c r="AV817" s="411">
        <f t="shared" si="246"/>
        <v>0</v>
      </c>
      <c r="AW817" s="411">
        <v>0</v>
      </c>
      <c r="AX817" s="411">
        <v>0</v>
      </c>
      <c r="AY817" s="411">
        <v>0</v>
      </c>
      <c r="AZ817" s="411">
        <v>0</v>
      </c>
      <c r="BA817" s="411">
        <v>0</v>
      </c>
      <c r="BB817" s="411">
        <v>0</v>
      </c>
      <c r="BC817" s="411">
        <v>0</v>
      </c>
      <c r="BD817" s="411">
        <v>0</v>
      </c>
      <c r="BE817" s="411">
        <v>0</v>
      </c>
      <c r="BF817" s="411">
        <v>0</v>
      </c>
      <c r="BG817" s="411">
        <v>0</v>
      </c>
      <c r="BH817" s="412">
        <v>0</v>
      </c>
      <c r="BI817" s="411">
        <f t="shared" si="247"/>
        <v>0</v>
      </c>
      <c r="BJ817" s="411">
        <v>0</v>
      </c>
      <c r="BK817" s="411">
        <v>0</v>
      </c>
      <c r="BL817" s="411">
        <v>0</v>
      </c>
      <c r="BM817" s="411">
        <v>0</v>
      </c>
      <c r="BN817" s="411">
        <v>0</v>
      </c>
      <c r="BO817" s="411">
        <v>0</v>
      </c>
      <c r="BP817" s="411">
        <v>0</v>
      </c>
      <c r="BQ817" s="411">
        <v>0</v>
      </c>
      <c r="BR817" s="411">
        <v>0</v>
      </c>
      <c r="BS817" s="411">
        <v>0</v>
      </c>
      <c r="BT817" s="411">
        <v>0</v>
      </c>
      <c r="BU817" s="412">
        <v>0</v>
      </c>
      <c r="BV817" s="411">
        <f t="shared" si="248"/>
        <v>0</v>
      </c>
      <c r="BW817" s="411">
        <v>0</v>
      </c>
      <c r="BX817" s="411">
        <v>0</v>
      </c>
      <c r="BY817" s="411">
        <v>0</v>
      </c>
      <c r="BZ817" s="411">
        <v>0</v>
      </c>
      <c r="CA817" s="411">
        <v>0</v>
      </c>
      <c r="CB817" s="411">
        <v>0</v>
      </c>
      <c r="CC817" s="411">
        <v>0</v>
      </c>
      <c r="CD817" s="411">
        <v>0</v>
      </c>
      <c r="CE817" s="411">
        <v>0</v>
      </c>
      <c r="CF817" s="411">
        <v>0</v>
      </c>
      <c r="CG817" s="411">
        <v>0</v>
      </c>
      <c r="CH817" s="412">
        <v>0</v>
      </c>
      <c r="CI817" s="411">
        <f t="shared" si="249"/>
        <v>0</v>
      </c>
      <c r="CJ817" s="411">
        <v>0</v>
      </c>
      <c r="CK817" s="411">
        <v>0</v>
      </c>
      <c r="CL817" s="411">
        <v>0</v>
      </c>
      <c r="CM817" s="411">
        <v>0</v>
      </c>
      <c r="CN817" s="411">
        <v>0</v>
      </c>
      <c r="CO817" s="411">
        <v>0</v>
      </c>
      <c r="CP817" s="411">
        <v>0</v>
      </c>
      <c r="CQ817" s="411">
        <v>0</v>
      </c>
      <c r="CR817" s="411">
        <v>0</v>
      </c>
      <c r="CS817" s="411">
        <v>0</v>
      </c>
      <c r="CT817" s="411">
        <v>0</v>
      </c>
      <c r="CU817" s="412">
        <v>0</v>
      </c>
      <c r="CV817" s="411">
        <f t="shared" si="250"/>
        <v>0</v>
      </c>
      <c r="CW817" s="411">
        <v>0</v>
      </c>
      <c r="CX817" s="411">
        <v>0</v>
      </c>
      <c r="CY817" s="411">
        <v>0</v>
      </c>
      <c r="CZ817" s="411">
        <v>0</v>
      </c>
      <c r="DA817" s="411">
        <v>0</v>
      </c>
      <c r="DB817" s="411">
        <v>0</v>
      </c>
      <c r="DC817" s="411">
        <v>0</v>
      </c>
      <c r="DD817" s="411">
        <v>0</v>
      </c>
      <c r="DE817" s="411">
        <v>0</v>
      </c>
      <c r="DF817" s="411">
        <v>0</v>
      </c>
      <c r="DG817" s="411">
        <v>0</v>
      </c>
      <c r="DH817" s="412">
        <v>0</v>
      </c>
      <c r="DI817" s="411">
        <f t="shared" si="251"/>
        <v>0</v>
      </c>
      <c r="DJ817" s="411">
        <v>0</v>
      </c>
      <c r="DK817" s="411">
        <v>0</v>
      </c>
      <c r="DL817" s="411">
        <v>0</v>
      </c>
      <c r="DM817" s="411">
        <v>0</v>
      </c>
      <c r="DN817" s="411">
        <v>0</v>
      </c>
      <c r="DO817" s="411">
        <v>0</v>
      </c>
      <c r="DP817" s="411">
        <v>0</v>
      </c>
      <c r="DQ817" s="411">
        <v>0</v>
      </c>
      <c r="DR817" s="411">
        <v>0</v>
      </c>
      <c r="DS817" s="411">
        <v>0</v>
      </c>
      <c r="DT817" s="411">
        <v>0</v>
      </c>
      <c r="DU817" s="412">
        <v>0</v>
      </c>
      <c r="DV817" s="411">
        <f t="shared" si="252"/>
        <v>0</v>
      </c>
      <c r="DW817" s="412">
        <v>0</v>
      </c>
      <c r="DX817" s="412">
        <v>0</v>
      </c>
      <c r="DY817" s="412">
        <v>0</v>
      </c>
      <c r="DZ817" s="412">
        <v>0</v>
      </c>
      <c r="EA817" s="412">
        <v>0</v>
      </c>
      <c r="EB817" s="412">
        <v>0</v>
      </c>
      <c r="EC817" s="412">
        <v>0</v>
      </c>
      <c r="ED817" s="412">
        <v>0</v>
      </c>
      <c r="EE817" s="412">
        <v>0</v>
      </c>
      <c r="EF817" s="412">
        <v>0</v>
      </c>
      <c r="EG817" s="412">
        <v>0</v>
      </c>
      <c r="EH817" s="412">
        <v>0</v>
      </c>
      <c r="EI817" s="411">
        <f t="shared" si="253"/>
        <v>0</v>
      </c>
      <c r="EK817" s="411">
        <f t="shared" si="254"/>
        <v>868</v>
      </c>
      <c r="EL817" s="7">
        <f t="shared" si="255"/>
        <v>-868</v>
      </c>
    </row>
    <row r="818" spans="1:142">
      <c r="A818" s="365" t="str">
        <f t="shared" si="237"/>
        <v xml:space="preserve"> 151</v>
      </c>
      <c r="B818" s="370" t="s">
        <v>965</v>
      </c>
      <c r="C818" s="370" t="s">
        <v>1167</v>
      </c>
      <c r="D818" s="411">
        <v>8</v>
      </c>
      <c r="E818" s="411">
        <v>9</v>
      </c>
      <c r="F818" s="411">
        <v>7</v>
      </c>
      <c r="G818" s="411">
        <v>7</v>
      </c>
      <c r="H818" s="411">
        <v>7</v>
      </c>
      <c r="I818" s="411">
        <v>7</v>
      </c>
      <c r="J818" s="411">
        <v>7</v>
      </c>
      <c r="K818" s="411">
        <v>7</v>
      </c>
      <c r="L818" s="411">
        <v>7</v>
      </c>
      <c r="M818" s="411">
        <v>8</v>
      </c>
      <c r="N818" s="411">
        <v>7</v>
      </c>
      <c r="O818" s="412">
        <v>7</v>
      </c>
      <c r="P818" s="411">
        <f t="shared" si="238"/>
        <v>88</v>
      </c>
      <c r="Q818" s="411">
        <f t="shared" si="239"/>
        <v>51.774193548387096</v>
      </c>
      <c r="R818" s="411">
        <f t="shared" si="240"/>
        <v>12.294771968854281</v>
      </c>
      <c r="S818" s="411">
        <f t="shared" si="241"/>
        <v>23.931034482758619</v>
      </c>
      <c r="T818" s="411">
        <v>0</v>
      </c>
      <c r="U818" s="411">
        <v>0</v>
      </c>
      <c r="V818" s="411">
        <v>0</v>
      </c>
      <c r="W818" s="411">
        <v>0</v>
      </c>
      <c r="X818" s="411">
        <v>0</v>
      </c>
      <c r="Y818" s="411">
        <v>0</v>
      </c>
      <c r="Z818" s="411">
        <v>0</v>
      </c>
      <c r="AA818" s="411">
        <v>0</v>
      </c>
      <c r="AB818" s="411">
        <v>0</v>
      </c>
      <c r="AC818" s="411">
        <v>0</v>
      </c>
      <c r="AD818" s="411">
        <v>0</v>
      </c>
      <c r="AE818" s="412">
        <v>0</v>
      </c>
      <c r="AF818" s="411">
        <f t="shared" si="242"/>
        <v>0</v>
      </c>
      <c r="AG818" s="411">
        <v>8</v>
      </c>
      <c r="AH818" s="411">
        <v>9</v>
      </c>
      <c r="AI818" s="411">
        <v>7</v>
      </c>
      <c r="AJ818" s="411">
        <v>7</v>
      </c>
      <c r="AK818" s="411">
        <v>7</v>
      </c>
      <c r="AL818" s="411">
        <v>7</v>
      </c>
      <c r="AM818" s="411">
        <v>7</v>
      </c>
      <c r="AN818" s="411">
        <v>7</v>
      </c>
      <c r="AO818" s="411">
        <v>7</v>
      </c>
      <c r="AP818" s="411">
        <v>8</v>
      </c>
      <c r="AQ818" s="411">
        <v>7</v>
      </c>
      <c r="AR818" s="412">
        <v>7</v>
      </c>
      <c r="AS818" s="411">
        <f t="shared" si="243"/>
        <v>88</v>
      </c>
      <c r="AT818" s="411">
        <f t="shared" si="244"/>
        <v>51.774193548387096</v>
      </c>
      <c r="AU818" s="411">
        <f t="shared" si="245"/>
        <v>12.294771968854281</v>
      </c>
      <c r="AV818" s="411">
        <f t="shared" si="246"/>
        <v>23.931034482758619</v>
      </c>
      <c r="AW818" s="411">
        <v>0</v>
      </c>
      <c r="AX818" s="411">
        <v>0</v>
      </c>
      <c r="AY818" s="411">
        <v>0</v>
      </c>
      <c r="AZ818" s="411">
        <v>0</v>
      </c>
      <c r="BA818" s="411">
        <v>0</v>
      </c>
      <c r="BB818" s="411">
        <v>0</v>
      </c>
      <c r="BC818" s="411">
        <v>0</v>
      </c>
      <c r="BD818" s="411">
        <v>0</v>
      </c>
      <c r="BE818" s="411">
        <v>0</v>
      </c>
      <c r="BF818" s="411">
        <v>0</v>
      </c>
      <c r="BG818" s="411">
        <v>0</v>
      </c>
      <c r="BH818" s="412">
        <v>0</v>
      </c>
      <c r="BI818" s="411">
        <f t="shared" si="247"/>
        <v>0</v>
      </c>
      <c r="BJ818" s="411">
        <v>8</v>
      </c>
      <c r="BK818" s="411">
        <v>9</v>
      </c>
      <c r="BL818" s="411">
        <v>7</v>
      </c>
      <c r="BM818" s="411">
        <v>7</v>
      </c>
      <c r="BN818" s="411">
        <v>7</v>
      </c>
      <c r="BO818" s="411">
        <v>7</v>
      </c>
      <c r="BP818" s="411">
        <v>7</v>
      </c>
      <c r="BQ818" s="411">
        <v>7</v>
      </c>
      <c r="BR818" s="411">
        <v>7</v>
      </c>
      <c r="BS818" s="411">
        <v>8</v>
      </c>
      <c r="BT818" s="411">
        <v>7</v>
      </c>
      <c r="BU818" s="412">
        <v>7</v>
      </c>
      <c r="BV818" s="411">
        <f t="shared" si="248"/>
        <v>88</v>
      </c>
      <c r="BW818" s="411">
        <v>0</v>
      </c>
      <c r="BX818" s="411">
        <v>0</v>
      </c>
      <c r="BY818" s="411">
        <v>0</v>
      </c>
      <c r="BZ818" s="411">
        <v>0</v>
      </c>
      <c r="CA818" s="411">
        <v>0</v>
      </c>
      <c r="CB818" s="411">
        <v>0</v>
      </c>
      <c r="CC818" s="411">
        <v>0</v>
      </c>
      <c r="CD818" s="411">
        <v>0</v>
      </c>
      <c r="CE818" s="411">
        <v>0</v>
      </c>
      <c r="CF818" s="411">
        <v>0</v>
      </c>
      <c r="CG818" s="411">
        <v>0</v>
      </c>
      <c r="CH818" s="412">
        <v>0</v>
      </c>
      <c r="CI818" s="411">
        <f t="shared" si="249"/>
        <v>0</v>
      </c>
      <c r="CJ818" s="411">
        <v>8</v>
      </c>
      <c r="CK818" s="411">
        <v>9</v>
      </c>
      <c r="CL818" s="411">
        <v>7</v>
      </c>
      <c r="CM818" s="411">
        <v>7</v>
      </c>
      <c r="CN818" s="411">
        <v>7</v>
      </c>
      <c r="CO818" s="411">
        <v>7</v>
      </c>
      <c r="CP818" s="411">
        <v>7</v>
      </c>
      <c r="CQ818" s="411">
        <v>7</v>
      </c>
      <c r="CR818" s="411">
        <v>7</v>
      </c>
      <c r="CS818" s="411">
        <v>8</v>
      </c>
      <c r="CT818" s="411">
        <v>7</v>
      </c>
      <c r="CU818" s="412">
        <v>7</v>
      </c>
      <c r="CV818" s="411">
        <f t="shared" si="250"/>
        <v>88</v>
      </c>
      <c r="CW818" s="411">
        <v>-1</v>
      </c>
      <c r="CX818" s="411">
        <v>-2</v>
      </c>
      <c r="CY818" s="411">
        <v>0</v>
      </c>
      <c r="CZ818" s="411">
        <v>0</v>
      </c>
      <c r="DA818" s="411">
        <v>0</v>
      </c>
      <c r="DB818" s="411">
        <v>0</v>
      </c>
      <c r="DC818" s="411">
        <v>0</v>
      </c>
      <c r="DD818" s="411">
        <v>0</v>
      </c>
      <c r="DE818" s="411">
        <v>0</v>
      </c>
      <c r="DF818" s="411">
        <v>-1</v>
      </c>
      <c r="DG818" s="411">
        <v>0</v>
      </c>
      <c r="DH818" s="412">
        <v>0</v>
      </c>
      <c r="DI818" s="411">
        <f t="shared" si="251"/>
        <v>-4</v>
      </c>
      <c r="DJ818" s="411">
        <v>7</v>
      </c>
      <c r="DK818" s="411">
        <v>7</v>
      </c>
      <c r="DL818" s="411">
        <v>7</v>
      </c>
      <c r="DM818" s="411">
        <v>7</v>
      </c>
      <c r="DN818" s="411">
        <v>7</v>
      </c>
      <c r="DO818" s="411">
        <v>7</v>
      </c>
      <c r="DP818" s="411">
        <v>7</v>
      </c>
      <c r="DQ818" s="411">
        <v>7</v>
      </c>
      <c r="DR818" s="411">
        <v>7</v>
      </c>
      <c r="DS818" s="411">
        <v>7</v>
      </c>
      <c r="DT818" s="411">
        <v>7</v>
      </c>
      <c r="DU818" s="412">
        <v>7</v>
      </c>
      <c r="DV818" s="411">
        <f t="shared" si="252"/>
        <v>84</v>
      </c>
      <c r="DW818" s="412">
        <v>7</v>
      </c>
      <c r="DX818" s="412">
        <v>7</v>
      </c>
      <c r="DY818" s="412">
        <v>7</v>
      </c>
      <c r="DZ818" s="412">
        <v>7</v>
      </c>
      <c r="EA818" s="412">
        <v>7</v>
      </c>
      <c r="EB818" s="412">
        <v>7</v>
      </c>
      <c r="EC818" s="412">
        <v>7</v>
      </c>
      <c r="ED818" s="412">
        <v>7</v>
      </c>
      <c r="EE818" s="412">
        <v>7</v>
      </c>
      <c r="EF818" s="412">
        <v>7</v>
      </c>
      <c r="EG818" s="412">
        <v>7</v>
      </c>
      <c r="EH818" s="412">
        <v>7</v>
      </c>
      <c r="EI818" s="411">
        <f t="shared" si="253"/>
        <v>84</v>
      </c>
      <c r="EK818" s="411">
        <f t="shared" si="254"/>
        <v>84</v>
      </c>
      <c r="EL818" s="7">
        <f t="shared" si="255"/>
        <v>0</v>
      </c>
    </row>
    <row r="819" spans="1:142">
      <c r="A819" s="365" t="str">
        <f t="shared" si="237"/>
        <v xml:space="preserve"> 151</v>
      </c>
      <c r="B819" s="370" t="s">
        <v>965</v>
      </c>
      <c r="C819" s="370" t="s">
        <v>1168</v>
      </c>
      <c r="D819" s="411">
        <v>216</v>
      </c>
      <c r="E819" s="411">
        <v>253</v>
      </c>
      <c r="F819" s="411">
        <v>231</v>
      </c>
      <c r="G819" s="411">
        <v>259</v>
      </c>
      <c r="H819" s="411">
        <v>301</v>
      </c>
      <c r="I819" s="411">
        <v>322</v>
      </c>
      <c r="J819" s="411">
        <v>350</v>
      </c>
      <c r="K819" s="411">
        <v>343</v>
      </c>
      <c r="L819" s="411">
        <v>280</v>
      </c>
      <c r="M819" s="411">
        <v>287</v>
      </c>
      <c r="N819" s="411">
        <v>238</v>
      </c>
      <c r="O819" s="412">
        <v>210</v>
      </c>
      <c r="P819" s="411">
        <f t="shared" si="238"/>
        <v>3290</v>
      </c>
      <c r="Q819" s="411">
        <f t="shared" si="239"/>
        <v>1920.7096774193549</v>
      </c>
      <c r="R819" s="411">
        <f t="shared" si="240"/>
        <v>557.04894327030036</v>
      </c>
      <c r="S819" s="411">
        <f t="shared" si="241"/>
        <v>812.24137931034488</v>
      </c>
      <c r="T819" s="411">
        <v>0</v>
      </c>
      <c r="U819" s="411">
        <v>0</v>
      </c>
      <c r="V819" s="411">
        <v>0</v>
      </c>
      <c r="W819" s="411">
        <v>0</v>
      </c>
      <c r="X819" s="411">
        <v>0</v>
      </c>
      <c r="Y819" s="411">
        <v>0</v>
      </c>
      <c r="Z819" s="411">
        <v>0</v>
      </c>
      <c r="AA819" s="411">
        <v>0</v>
      </c>
      <c r="AB819" s="411">
        <v>0</v>
      </c>
      <c r="AC819" s="411">
        <v>0</v>
      </c>
      <c r="AD819" s="411">
        <v>0</v>
      </c>
      <c r="AE819" s="412">
        <v>0</v>
      </c>
      <c r="AF819" s="411">
        <f t="shared" si="242"/>
        <v>0</v>
      </c>
      <c r="AG819" s="411">
        <v>216</v>
      </c>
      <c r="AH819" s="411">
        <v>253</v>
      </c>
      <c r="AI819" s="411">
        <v>231</v>
      </c>
      <c r="AJ819" s="411">
        <v>259</v>
      </c>
      <c r="AK819" s="411">
        <v>301</v>
      </c>
      <c r="AL819" s="411">
        <v>322</v>
      </c>
      <c r="AM819" s="411">
        <v>350</v>
      </c>
      <c r="AN819" s="411">
        <v>343</v>
      </c>
      <c r="AO819" s="411">
        <v>280</v>
      </c>
      <c r="AP819" s="411">
        <v>287</v>
      </c>
      <c r="AQ819" s="411">
        <v>238</v>
      </c>
      <c r="AR819" s="412">
        <v>210</v>
      </c>
      <c r="AS819" s="411">
        <f t="shared" si="243"/>
        <v>3290</v>
      </c>
      <c r="AT819" s="411">
        <f t="shared" si="244"/>
        <v>1920.7096774193549</v>
      </c>
      <c r="AU819" s="411">
        <f t="shared" si="245"/>
        <v>557.04894327030036</v>
      </c>
      <c r="AV819" s="411">
        <f t="shared" si="246"/>
        <v>812.24137931034488</v>
      </c>
      <c r="AW819" s="411">
        <v>0</v>
      </c>
      <c r="AX819" s="411">
        <v>0</v>
      </c>
      <c r="AY819" s="411">
        <v>0</v>
      </c>
      <c r="AZ819" s="411">
        <v>0</v>
      </c>
      <c r="BA819" s="411">
        <v>0</v>
      </c>
      <c r="BB819" s="411">
        <v>0</v>
      </c>
      <c r="BC819" s="411">
        <v>0</v>
      </c>
      <c r="BD819" s="411">
        <v>0</v>
      </c>
      <c r="BE819" s="411">
        <v>0</v>
      </c>
      <c r="BF819" s="411">
        <v>0</v>
      </c>
      <c r="BG819" s="411">
        <v>0</v>
      </c>
      <c r="BH819" s="412">
        <v>0</v>
      </c>
      <c r="BI819" s="411">
        <f t="shared" si="247"/>
        <v>0</v>
      </c>
      <c r="BJ819" s="411">
        <v>216</v>
      </c>
      <c r="BK819" s="411">
        <v>253</v>
      </c>
      <c r="BL819" s="411">
        <v>231</v>
      </c>
      <c r="BM819" s="411">
        <v>259</v>
      </c>
      <c r="BN819" s="411">
        <v>301</v>
      </c>
      <c r="BO819" s="411">
        <v>322</v>
      </c>
      <c r="BP819" s="411">
        <v>350</v>
      </c>
      <c r="BQ819" s="411">
        <v>343</v>
      </c>
      <c r="BR819" s="411">
        <v>280</v>
      </c>
      <c r="BS819" s="411">
        <v>287</v>
      </c>
      <c r="BT819" s="411">
        <v>238</v>
      </c>
      <c r="BU819" s="412">
        <v>210</v>
      </c>
      <c r="BV819" s="411">
        <f t="shared" si="248"/>
        <v>3290</v>
      </c>
      <c r="BW819" s="411">
        <v>0</v>
      </c>
      <c r="BX819" s="411">
        <v>0</v>
      </c>
      <c r="BY819" s="411">
        <v>0</v>
      </c>
      <c r="BZ819" s="411">
        <v>0</v>
      </c>
      <c r="CA819" s="411">
        <v>0</v>
      </c>
      <c r="CB819" s="411">
        <v>0</v>
      </c>
      <c r="CC819" s="411">
        <v>0</v>
      </c>
      <c r="CD819" s="411">
        <v>0</v>
      </c>
      <c r="CE819" s="411">
        <v>0</v>
      </c>
      <c r="CF819" s="411">
        <v>0</v>
      </c>
      <c r="CG819" s="411">
        <v>0</v>
      </c>
      <c r="CH819" s="412">
        <v>0</v>
      </c>
      <c r="CI819" s="411">
        <f t="shared" si="249"/>
        <v>0</v>
      </c>
      <c r="CJ819" s="411">
        <v>216</v>
      </c>
      <c r="CK819" s="411">
        <v>253</v>
      </c>
      <c r="CL819" s="411">
        <v>231</v>
      </c>
      <c r="CM819" s="411">
        <v>259</v>
      </c>
      <c r="CN819" s="411">
        <v>301</v>
      </c>
      <c r="CO819" s="411">
        <v>322</v>
      </c>
      <c r="CP819" s="411">
        <v>350</v>
      </c>
      <c r="CQ819" s="411">
        <v>343</v>
      </c>
      <c r="CR819" s="411">
        <v>280</v>
      </c>
      <c r="CS819" s="411">
        <v>287</v>
      </c>
      <c r="CT819" s="411">
        <v>238</v>
      </c>
      <c r="CU819" s="412">
        <v>210</v>
      </c>
      <c r="CV819" s="411">
        <f t="shared" si="250"/>
        <v>3290</v>
      </c>
      <c r="CW819" s="411">
        <v>-27</v>
      </c>
      <c r="CX819" s="411">
        <v>-60.75</v>
      </c>
      <c r="CY819" s="411">
        <v>0</v>
      </c>
      <c r="CZ819" s="411">
        <v>0</v>
      </c>
      <c r="DA819" s="411">
        <v>0</v>
      </c>
      <c r="DB819" s="411">
        <v>0</v>
      </c>
      <c r="DC819" s="411">
        <v>0</v>
      </c>
      <c r="DD819" s="411">
        <v>0</v>
      </c>
      <c r="DE819" s="411">
        <v>0</v>
      </c>
      <c r="DF819" s="411">
        <v>-7</v>
      </c>
      <c r="DG819" s="411">
        <v>0</v>
      </c>
      <c r="DH819" s="412">
        <v>0</v>
      </c>
      <c r="DI819" s="411">
        <f t="shared" si="251"/>
        <v>-94.75</v>
      </c>
      <c r="DJ819" s="411">
        <v>189</v>
      </c>
      <c r="DK819" s="411">
        <v>192.25</v>
      </c>
      <c r="DL819" s="411">
        <v>231</v>
      </c>
      <c r="DM819" s="411">
        <v>259</v>
      </c>
      <c r="DN819" s="411">
        <v>301</v>
      </c>
      <c r="DO819" s="411">
        <v>322</v>
      </c>
      <c r="DP819" s="411">
        <v>350</v>
      </c>
      <c r="DQ819" s="411">
        <v>343</v>
      </c>
      <c r="DR819" s="411">
        <v>280</v>
      </c>
      <c r="DS819" s="411">
        <v>280</v>
      </c>
      <c r="DT819" s="411">
        <v>238</v>
      </c>
      <c r="DU819" s="412">
        <v>210</v>
      </c>
      <c r="DV819" s="411">
        <f t="shared" si="252"/>
        <v>3195.25</v>
      </c>
      <c r="DW819" s="412">
        <v>189</v>
      </c>
      <c r="DX819" s="412">
        <v>192.25</v>
      </c>
      <c r="DY819" s="412">
        <v>231</v>
      </c>
      <c r="DZ819" s="412">
        <v>259</v>
      </c>
      <c r="EA819" s="412">
        <v>301</v>
      </c>
      <c r="EB819" s="412">
        <v>322</v>
      </c>
      <c r="EC819" s="412">
        <v>350</v>
      </c>
      <c r="ED819" s="412">
        <v>343</v>
      </c>
      <c r="EE819" s="412">
        <v>280</v>
      </c>
      <c r="EF819" s="412">
        <v>280</v>
      </c>
      <c r="EG819" s="412">
        <v>238</v>
      </c>
      <c r="EH819" s="412">
        <v>210</v>
      </c>
      <c r="EI819" s="411">
        <f t="shared" si="253"/>
        <v>3195.25</v>
      </c>
      <c r="EK819" s="411">
        <f t="shared" si="254"/>
        <v>3195.25</v>
      </c>
      <c r="EL819" s="7">
        <f t="shared" si="255"/>
        <v>0</v>
      </c>
    </row>
    <row r="820" spans="1:142">
      <c r="A820" s="365" t="str">
        <f t="shared" si="237"/>
        <v xml:space="preserve"> 151</v>
      </c>
      <c r="B820" s="370" t="s">
        <v>965</v>
      </c>
      <c r="C820" s="370" t="s">
        <v>1169</v>
      </c>
      <c r="D820" s="411">
        <v>216</v>
      </c>
      <c r="E820" s="411">
        <v>253</v>
      </c>
      <c r="F820" s="411">
        <v>231</v>
      </c>
      <c r="G820" s="411">
        <v>259</v>
      </c>
      <c r="H820" s="411">
        <v>301</v>
      </c>
      <c r="I820" s="411">
        <v>322</v>
      </c>
      <c r="J820" s="411">
        <v>350</v>
      </c>
      <c r="K820" s="411">
        <v>343</v>
      </c>
      <c r="L820" s="411">
        <v>280</v>
      </c>
      <c r="M820" s="411">
        <v>287</v>
      </c>
      <c r="N820" s="411">
        <v>238</v>
      </c>
      <c r="O820" s="412">
        <v>210</v>
      </c>
      <c r="P820" s="411">
        <f t="shared" si="238"/>
        <v>3290</v>
      </c>
      <c r="Q820" s="411">
        <f t="shared" si="239"/>
        <v>1920.7096774193549</v>
      </c>
      <c r="R820" s="411">
        <f t="shared" si="240"/>
        <v>557.04894327030036</v>
      </c>
      <c r="S820" s="411">
        <f t="shared" si="241"/>
        <v>812.24137931034488</v>
      </c>
      <c r="T820" s="411">
        <v>0</v>
      </c>
      <c r="U820" s="411">
        <v>0</v>
      </c>
      <c r="V820" s="411">
        <v>0</v>
      </c>
      <c r="W820" s="411">
        <v>0</v>
      </c>
      <c r="X820" s="411">
        <v>0</v>
      </c>
      <c r="Y820" s="411">
        <v>0</v>
      </c>
      <c r="Z820" s="411">
        <v>0</v>
      </c>
      <c r="AA820" s="411">
        <v>0</v>
      </c>
      <c r="AB820" s="411">
        <v>0</v>
      </c>
      <c r="AC820" s="411">
        <v>0</v>
      </c>
      <c r="AD820" s="411">
        <v>0</v>
      </c>
      <c r="AE820" s="412">
        <v>0</v>
      </c>
      <c r="AF820" s="411">
        <f t="shared" si="242"/>
        <v>0</v>
      </c>
      <c r="AG820" s="411">
        <v>216</v>
      </c>
      <c r="AH820" s="411">
        <v>253</v>
      </c>
      <c r="AI820" s="411">
        <v>231</v>
      </c>
      <c r="AJ820" s="411">
        <v>259</v>
      </c>
      <c r="AK820" s="411">
        <v>301</v>
      </c>
      <c r="AL820" s="411">
        <v>322</v>
      </c>
      <c r="AM820" s="411">
        <v>350</v>
      </c>
      <c r="AN820" s="411">
        <v>343</v>
      </c>
      <c r="AO820" s="411">
        <v>280</v>
      </c>
      <c r="AP820" s="411">
        <v>287</v>
      </c>
      <c r="AQ820" s="411">
        <v>238</v>
      </c>
      <c r="AR820" s="412">
        <v>210</v>
      </c>
      <c r="AS820" s="411">
        <f t="shared" si="243"/>
        <v>3290</v>
      </c>
      <c r="AT820" s="411">
        <f t="shared" si="244"/>
        <v>1920.7096774193549</v>
      </c>
      <c r="AU820" s="411">
        <f t="shared" si="245"/>
        <v>557.04894327030036</v>
      </c>
      <c r="AV820" s="411">
        <f t="shared" si="246"/>
        <v>812.24137931034488</v>
      </c>
      <c r="AW820" s="411">
        <v>0</v>
      </c>
      <c r="AX820" s="411">
        <v>0</v>
      </c>
      <c r="AY820" s="411">
        <v>0</v>
      </c>
      <c r="AZ820" s="411">
        <v>0</v>
      </c>
      <c r="BA820" s="411">
        <v>0</v>
      </c>
      <c r="BB820" s="411">
        <v>0</v>
      </c>
      <c r="BC820" s="411">
        <v>0</v>
      </c>
      <c r="BD820" s="411">
        <v>0</v>
      </c>
      <c r="BE820" s="411">
        <v>0</v>
      </c>
      <c r="BF820" s="411">
        <v>0</v>
      </c>
      <c r="BG820" s="411">
        <v>0</v>
      </c>
      <c r="BH820" s="412">
        <v>0</v>
      </c>
      <c r="BI820" s="411">
        <f t="shared" si="247"/>
        <v>0</v>
      </c>
      <c r="BJ820" s="411">
        <v>216</v>
      </c>
      <c r="BK820" s="411">
        <v>253</v>
      </c>
      <c r="BL820" s="411">
        <v>231</v>
      </c>
      <c r="BM820" s="411">
        <v>259</v>
      </c>
      <c r="BN820" s="411">
        <v>301</v>
      </c>
      <c r="BO820" s="411">
        <v>322</v>
      </c>
      <c r="BP820" s="411">
        <v>350</v>
      </c>
      <c r="BQ820" s="411">
        <v>343</v>
      </c>
      <c r="BR820" s="411">
        <v>280</v>
      </c>
      <c r="BS820" s="411">
        <v>287</v>
      </c>
      <c r="BT820" s="411">
        <v>238</v>
      </c>
      <c r="BU820" s="412">
        <v>210</v>
      </c>
      <c r="BV820" s="411">
        <f t="shared" si="248"/>
        <v>3290</v>
      </c>
      <c r="BW820" s="411">
        <v>0</v>
      </c>
      <c r="BX820" s="411">
        <v>0</v>
      </c>
      <c r="BY820" s="411">
        <v>0</v>
      </c>
      <c r="BZ820" s="411">
        <v>0</v>
      </c>
      <c r="CA820" s="411">
        <v>0</v>
      </c>
      <c r="CB820" s="411">
        <v>0</v>
      </c>
      <c r="CC820" s="411">
        <v>0</v>
      </c>
      <c r="CD820" s="411">
        <v>0</v>
      </c>
      <c r="CE820" s="411">
        <v>0</v>
      </c>
      <c r="CF820" s="411">
        <v>0</v>
      </c>
      <c r="CG820" s="411">
        <v>0</v>
      </c>
      <c r="CH820" s="412">
        <v>0</v>
      </c>
      <c r="CI820" s="411">
        <f t="shared" si="249"/>
        <v>0</v>
      </c>
      <c r="CJ820" s="411">
        <v>216</v>
      </c>
      <c r="CK820" s="411">
        <v>253</v>
      </c>
      <c r="CL820" s="411">
        <v>231</v>
      </c>
      <c r="CM820" s="411">
        <v>259</v>
      </c>
      <c r="CN820" s="411">
        <v>301</v>
      </c>
      <c r="CO820" s="411">
        <v>322</v>
      </c>
      <c r="CP820" s="411">
        <v>350</v>
      </c>
      <c r="CQ820" s="411">
        <v>343</v>
      </c>
      <c r="CR820" s="411">
        <v>280</v>
      </c>
      <c r="CS820" s="411">
        <v>287</v>
      </c>
      <c r="CT820" s="411">
        <v>238</v>
      </c>
      <c r="CU820" s="412">
        <v>210</v>
      </c>
      <c r="CV820" s="411">
        <f t="shared" si="250"/>
        <v>3290</v>
      </c>
      <c r="CW820" s="411">
        <v>-27</v>
      </c>
      <c r="CX820" s="411">
        <v>-60.75</v>
      </c>
      <c r="CY820" s="411">
        <v>0</v>
      </c>
      <c r="CZ820" s="411">
        <v>0</v>
      </c>
      <c r="DA820" s="411">
        <v>0</v>
      </c>
      <c r="DB820" s="411">
        <v>0</v>
      </c>
      <c r="DC820" s="411">
        <v>0</v>
      </c>
      <c r="DD820" s="411">
        <v>0</v>
      </c>
      <c r="DE820" s="411">
        <v>0</v>
      </c>
      <c r="DF820" s="411">
        <v>-7</v>
      </c>
      <c r="DG820" s="411">
        <v>0</v>
      </c>
      <c r="DH820" s="412">
        <v>0</v>
      </c>
      <c r="DI820" s="411">
        <f t="shared" si="251"/>
        <v>-94.75</v>
      </c>
      <c r="DJ820" s="411">
        <v>189</v>
      </c>
      <c r="DK820" s="411">
        <v>192.25</v>
      </c>
      <c r="DL820" s="411">
        <v>231</v>
      </c>
      <c r="DM820" s="411">
        <v>259</v>
      </c>
      <c r="DN820" s="411">
        <v>301</v>
      </c>
      <c r="DO820" s="411">
        <v>322</v>
      </c>
      <c r="DP820" s="411">
        <v>350</v>
      </c>
      <c r="DQ820" s="411">
        <v>343</v>
      </c>
      <c r="DR820" s="411">
        <v>280</v>
      </c>
      <c r="DS820" s="411">
        <v>280</v>
      </c>
      <c r="DT820" s="411">
        <v>238</v>
      </c>
      <c r="DU820" s="412">
        <v>210</v>
      </c>
      <c r="DV820" s="411">
        <f t="shared" si="252"/>
        <v>3195.25</v>
      </c>
      <c r="DW820" s="412">
        <v>189</v>
      </c>
      <c r="DX820" s="412">
        <v>192.25</v>
      </c>
      <c r="DY820" s="412">
        <v>231</v>
      </c>
      <c r="DZ820" s="412">
        <v>259</v>
      </c>
      <c r="EA820" s="412">
        <v>301</v>
      </c>
      <c r="EB820" s="412">
        <v>322</v>
      </c>
      <c r="EC820" s="412">
        <v>350</v>
      </c>
      <c r="ED820" s="412">
        <v>343</v>
      </c>
      <c r="EE820" s="412">
        <v>280</v>
      </c>
      <c r="EF820" s="412">
        <v>280</v>
      </c>
      <c r="EG820" s="412">
        <v>238</v>
      </c>
      <c r="EH820" s="412">
        <v>210</v>
      </c>
      <c r="EI820" s="411">
        <f t="shared" si="253"/>
        <v>3195.25</v>
      </c>
      <c r="EK820" s="411">
        <f t="shared" si="254"/>
        <v>3195.25</v>
      </c>
      <c r="EL820" s="7">
        <f t="shared" si="255"/>
        <v>0</v>
      </c>
    </row>
    <row r="821" spans="1:142">
      <c r="A821" s="365" t="str">
        <f t="shared" si="237"/>
        <v xml:space="preserve"> 151</v>
      </c>
      <c r="B821" s="370" t="s">
        <v>965</v>
      </c>
      <c r="C821" s="370" t="s">
        <v>1170</v>
      </c>
      <c r="D821" s="411">
        <v>216</v>
      </c>
      <c r="E821" s="411">
        <v>253</v>
      </c>
      <c r="F821" s="411">
        <v>231</v>
      </c>
      <c r="G821" s="411">
        <v>259</v>
      </c>
      <c r="H821" s="411">
        <v>301</v>
      </c>
      <c r="I821" s="411">
        <v>322</v>
      </c>
      <c r="J821" s="411">
        <v>350</v>
      </c>
      <c r="K821" s="411">
        <v>343</v>
      </c>
      <c r="L821" s="411">
        <v>280</v>
      </c>
      <c r="M821" s="411">
        <v>287</v>
      </c>
      <c r="N821" s="411">
        <v>238</v>
      </c>
      <c r="O821" s="412">
        <v>210</v>
      </c>
      <c r="P821" s="411">
        <f t="shared" si="238"/>
        <v>3290</v>
      </c>
      <c r="Q821" s="411">
        <f t="shared" si="239"/>
        <v>1920.7096774193549</v>
      </c>
      <c r="R821" s="411">
        <f t="shared" si="240"/>
        <v>557.04894327030036</v>
      </c>
      <c r="S821" s="411">
        <f t="shared" si="241"/>
        <v>812.24137931034488</v>
      </c>
      <c r="T821" s="411">
        <v>0</v>
      </c>
      <c r="U821" s="411">
        <v>0</v>
      </c>
      <c r="V821" s="411">
        <v>0</v>
      </c>
      <c r="W821" s="411">
        <v>0</v>
      </c>
      <c r="X821" s="411">
        <v>0</v>
      </c>
      <c r="Y821" s="411">
        <v>0</v>
      </c>
      <c r="Z821" s="411">
        <v>0</v>
      </c>
      <c r="AA821" s="411">
        <v>0</v>
      </c>
      <c r="AB821" s="411">
        <v>0</v>
      </c>
      <c r="AC821" s="411">
        <v>0</v>
      </c>
      <c r="AD821" s="411">
        <v>0</v>
      </c>
      <c r="AE821" s="412">
        <v>0</v>
      </c>
      <c r="AF821" s="411">
        <f t="shared" si="242"/>
        <v>0</v>
      </c>
      <c r="AG821" s="411">
        <v>216</v>
      </c>
      <c r="AH821" s="411">
        <v>253</v>
      </c>
      <c r="AI821" s="411">
        <v>231</v>
      </c>
      <c r="AJ821" s="411">
        <v>259</v>
      </c>
      <c r="AK821" s="411">
        <v>301</v>
      </c>
      <c r="AL821" s="411">
        <v>322</v>
      </c>
      <c r="AM821" s="411">
        <v>350</v>
      </c>
      <c r="AN821" s="411">
        <v>343</v>
      </c>
      <c r="AO821" s="411">
        <v>280</v>
      </c>
      <c r="AP821" s="411">
        <v>287</v>
      </c>
      <c r="AQ821" s="411">
        <v>238</v>
      </c>
      <c r="AR821" s="412">
        <v>210</v>
      </c>
      <c r="AS821" s="411">
        <f t="shared" si="243"/>
        <v>3290</v>
      </c>
      <c r="AT821" s="411">
        <f t="shared" si="244"/>
        <v>1920.7096774193549</v>
      </c>
      <c r="AU821" s="411">
        <f t="shared" si="245"/>
        <v>557.04894327030036</v>
      </c>
      <c r="AV821" s="411">
        <f t="shared" si="246"/>
        <v>812.24137931034488</v>
      </c>
      <c r="AW821" s="411">
        <v>0</v>
      </c>
      <c r="AX821" s="411">
        <v>0</v>
      </c>
      <c r="AY821" s="411">
        <v>0</v>
      </c>
      <c r="AZ821" s="411">
        <v>0</v>
      </c>
      <c r="BA821" s="411">
        <v>0</v>
      </c>
      <c r="BB821" s="411">
        <v>0</v>
      </c>
      <c r="BC821" s="411">
        <v>0</v>
      </c>
      <c r="BD821" s="411">
        <v>0</v>
      </c>
      <c r="BE821" s="411">
        <v>0</v>
      </c>
      <c r="BF821" s="411">
        <v>0</v>
      </c>
      <c r="BG821" s="411">
        <v>0</v>
      </c>
      <c r="BH821" s="412">
        <v>0</v>
      </c>
      <c r="BI821" s="411">
        <f t="shared" si="247"/>
        <v>0</v>
      </c>
      <c r="BJ821" s="411">
        <v>216</v>
      </c>
      <c r="BK821" s="411">
        <v>253</v>
      </c>
      <c r="BL821" s="411">
        <v>231</v>
      </c>
      <c r="BM821" s="411">
        <v>259</v>
      </c>
      <c r="BN821" s="411">
        <v>301</v>
      </c>
      <c r="BO821" s="411">
        <v>322</v>
      </c>
      <c r="BP821" s="411">
        <v>350</v>
      </c>
      <c r="BQ821" s="411">
        <v>343</v>
      </c>
      <c r="BR821" s="411">
        <v>280</v>
      </c>
      <c r="BS821" s="411">
        <v>287</v>
      </c>
      <c r="BT821" s="411">
        <v>238</v>
      </c>
      <c r="BU821" s="412">
        <v>210</v>
      </c>
      <c r="BV821" s="411">
        <f t="shared" si="248"/>
        <v>3290</v>
      </c>
      <c r="BW821" s="411">
        <v>0</v>
      </c>
      <c r="BX821" s="411">
        <v>0</v>
      </c>
      <c r="BY821" s="411">
        <v>0</v>
      </c>
      <c r="BZ821" s="411">
        <v>0</v>
      </c>
      <c r="CA821" s="411">
        <v>0</v>
      </c>
      <c r="CB821" s="411">
        <v>0</v>
      </c>
      <c r="CC821" s="411">
        <v>0</v>
      </c>
      <c r="CD821" s="411">
        <v>0</v>
      </c>
      <c r="CE821" s="411">
        <v>0</v>
      </c>
      <c r="CF821" s="411">
        <v>0</v>
      </c>
      <c r="CG821" s="411">
        <v>0</v>
      </c>
      <c r="CH821" s="412">
        <v>0</v>
      </c>
      <c r="CI821" s="411">
        <f t="shared" si="249"/>
        <v>0</v>
      </c>
      <c r="CJ821" s="411">
        <v>216</v>
      </c>
      <c r="CK821" s="411">
        <v>253</v>
      </c>
      <c r="CL821" s="411">
        <v>231</v>
      </c>
      <c r="CM821" s="411">
        <v>259</v>
      </c>
      <c r="CN821" s="411">
        <v>301</v>
      </c>
      <c r="CO821" s="411">
        <v>322</v>
      </c>
      <c r="CP821" s="411">
        <v>350</v>
      </c>
      <c r="CQ821" s="411">
        <v>343</v>
      </c>
      <c r="CR821" s="411">
        <v>280</v>
      </c>
      <c r="CS821" s="411">
        <v>287</v>
      </c>
      <c r="CT821" s="411">
        <v>238</v>
      </c>
      <c r="CU821" s="412">
        <v>210</v>
      </c>
      <c r="CV821" s="411">
        <f t="shared" si="250"/>
        <v>3290</v>
      </c>
      <c r="CW821" s="411">
        <v>-27</v>
      </c>
      <c r="CX821" s="411">
        <v>-60.75</v>
      </c>
      <c r="CY821" s="411">
        <v>0</v>
      </c>
      <c r="CZ821" s="411">
        <v>0</v>
      </c>
      <c r="DA821" s="411">
        <v>0</v>
      </c>
      <c r="DB821" s="411">
        <v>0</v>
      </c>
      <c r="DC821" s="411">
        <v>0</v>
      </c>
      <c r="DD821" s="411">
        <v>0</v>
      </c>
      <c r="DE821" s="411">
        <v>0</v>
      </c>
      <c r="DF821" s="411">
        <v>-7</v>
      </c>
      <c r="DG821" s="411">
        <v>0</v>
      </c>
      <c r="DH821" s="412">
        <v>0</v>
      </c>
      <c r="DI821" s="411">
        <f t="shared" si="251"/>
        <v>-94.75</v>
      </c>
      <c r="DJ821" s="411">
        <v>189</v>
      </c>
      <c r="DK821" s="411">
        <v>192.25</v>
      </c>
      <c r="DL821" s="411">
        <v>231</v>
      </c>
      <c r="DM821" s="411">
        <v>259</v>
      </c>
      <c r="DN821" s="411">
        <v>301</v>
      </c>
      <c r="DO821" s="411">
        <v>322</v>
      </c>
      <c r="DP821" s="411">
        <v>350</v>
      </c>
      <c r="DQ821" s="411">
        <v>343</v>
      </c>
      <c r="DR821" s="411">
        <v>280</v>
      </c>
      <c r="DS821" s="411">
        <v>280</v>
      </c>
      <c r="DT821" s="411">
        <v>238</v>
      </c>
      <c r="DU821" s="412">
        <v>210</v>
      </c>
      <c r="DV821" s="411">
        <f t="shared" si="252"/>
        <v>3195.25</v>
      </c>
      <c r="DW821" s="412">
        <v>189</v>
      </c>
      <c r="DX821" s="412">
        <v>192.25</v>
      </c>
      <c r="DY821" s="412">
        <v>231</v>
      </c>
      <c r="DZ821" s="412">
        <v>259</v>
      </c>
      <c r="EA821" s="412">
        <v>301</v>
      </c>
      <c r="EB821" s="412">
        <v>322</v>
      </c>
      <c r="EC821" s="412">
        <v>350</v>
      </c>
      <c r="ED821" s="412">
        <v>343</v>
      </c>
      <c r="EE821" s="412">
        <v>280</v>
      </c>
      <c r="EF821" s="412">
        <v>280</v>
      </c>
      <c r="EG821" s="412">
        <v>238</v>
      </c>
      <c r="EH821" s="412">
        <v>210</v>
      </c>
      <c r="EI821" s="411">
        <f t="shared" si="253"/>
        <v>3195.25</v>
      </c>
      <c r="EK821" s="411">
        <f t="shared" si="254"/>
        <v>3195.25</v>
      </c>
      <c r="EL821" s="7">
        <f t="shared" si="255"/>
        <v>0</v>
      </c>
    </row>
    <row r="822" spans="1:142">
      <c r="A822" s="365" t="str">
        <f t="shared" si="237"/>
        <v xml:space="preserve"> 151</v>
      </c>
      <c r="B822" s="370" t="s">
        <v>965</v>
      </c>
      <c r="C822" s="370" t="s">
        <v>1171</v>
      </c>
      <c r="D822" s="411">
        <v>216</v>
      </c>
      <c r="E822" s="411">
        <v>253</v>
      </c>
      <c r="F822" s="411">
        <v>231</v>
      </c>
      <c r="G822" s="411">
        <v>259</v>
      </c>
      <c r="H822" s="411">
        <v>301</v>
      </c>
      <c r="I822" s="411">
        <v>322</v>
      </c>
      <c r="J822" s="411">
        <v>350</v>
      </c>
      <c r="K822" s="411">
        <v>343</v>
      </c>
      <c r="L822" s="411">
        <v>280</v>
      </c>
      <c r="M822" s="411">
        <v>287</v>
      </c>
      <c r="N822" s="411">
        <v>238</v>
      </c>
      <c r="O822" s="412">
        <v>210</v>
      </c>
      <c r="P822" s="411">
        <f t="shared" si="238"/>
        <v>3290</v>
      </c>
      <c r="Q822" s="411">
        <f t="shared" si="239"/>
        <v>1920.7096774193549</v>
      </c>
      <c r="R822" s="411">
        <f t="shared" si="240"/>
        <v>557.04894327030036</v>
      </c>
      <c r="S822" s="411">
        <f t="shared" si="241"/>
        <v>812.24137931034488</v>
      </c>
      <c r="T822" s="411">
        <v>0</v>
      </c>
      <c r="U822" s="411">
        <v>0</v>
      </c>
      <c r="V822" s="411">
        <v>0</v>
      </c>
      <c r="W822" s="411">
        <v>0</v>
      </c>
      <c r="X822" s="411">
        <v>0</v>
      </c>
      <c r="Y822" s="411">
        <v>0</v>
      </c>
      <c r="Z822" s="411">
        <v>0</v>
      </c>
      <c r="AA822" s="411">
        <v>0</v>
      </c>
      <c r="AB822" s="411">
        <v>0</v>
      </c>
      <c r="AC822" s="411">
        <v>0</v>
      </c>
      <c r="AD822" s="411">
        <v>0</v>
      </c>
      <c r="AE822" s="412">
        <v>0</v>
      </c>
      <c r="AF822" s="411">
        <f t="shared" si="242"/>
        <v>0</v>
      </c>
      <c r="AG822" s="411">
        <v>216</v>
      </c>
      <c r="AH822" s="411">
        <v>253</v>
      </c>
      <c r="AI822" s="411">
        <v>231</v>
      </c>
      <c r="AJ822" s="411">
        <v>259</v>
      </c>
      <c r="AK822" s="411">
        <v>301</v>
      </c>
      <c r="AL822" s="411">
        <v>322</v>
      </c>
      <c r="AM822" s="411">
        <v>350</v>
      </c>
      <c r="AN822" s="411">
        <v>343</v>
      </c>
      <c r="AO822" s="411">
        <v>280</v>
      </c>
      <c r="AP822" s="411">
        <v>287</v>
      </c>
      <c r="AQ822" s="411">
        <v>238</v>
      </c>
      <c r="AR822" s="412">
        <v>210</v>
      </c>
      <c r="AS822" s="411">
        <f t="shared" si="243"/>
        <v>3290</v>
      </c>
      <c r="AT822" s="411">
        <f t="shared" si="244"/>
        <v>1920.7096774193549</v>
      </c>
      <c r="AU822" s="411">
        <f t="shared" si="245"/>
        <v>557.04894327030036</v>
      </c>
      <c r="AV822" s="411">
        <f t="shared" si="246"/>
        <v>812.24137931034488</v>
      </c>
      <c r="AW822" s="411">
        <v>0</v>
      </c>
      <c r="AX822" s="411">
        <v>0</v>
      </c>
      <c r="AY822" s="411">
        <v>0</v>
      </c>
      <c r="AZ822" s="411">
        <v>0</v>
      </c>
      <c r="BA822" s="411">
        <v>0</v>
      </c>
      <c r="BB822" s="411">
        <v>0</v>
      </c>
      <c r="BC822" s="411">
        <v>0</v>
      </c>
      <c r="BD822" s="411">
        <v>0</v>
      </c>
      <c r="BE822" s="411">
        <v>0</v>
      </c>
      <c r="BF822" s="411">
        <v>0</v>
      </c>
      <c r="BG822" s="411">
        <v>0</v>
      </c>
      <c r="BH822" s="412">
        <v>0</v>
      </c>
      <c r="BI822" s="411">
        <f t="shared" si="247"/>
        <v>0</v>
      </c>
      <c r="BJ822" s="411">
        <v>216</v>
      </c>
      <c r="BK822" s="411">
        <v>253</v>
      </c>
      <c r="BL822" s="411">
        <v>231</v>
      </c>
      <c r="BM822" s="411">
        <v>259</v>
      </c>
      <c r="BN822" s="411">
        <v>301</v>
      </c>
      <c r="BO822" s="411">
        <v>322</v>
      </c>
      <c r="BP822" s="411">
        <v>350</v>
      </c>
      <c r="BQ822" s="411">
        <v>343</v>
      </c>
      <c r="BR822" s="411">
        <v>280</v>
      </c>
      <c r="BS822" s="411">
        <v>287</v>
      </c>
      <c r="BT822" s="411">
        <v>238</v>
      </c>
      <c r="BU822" s="412">
        <v>210</v>
      </c>
      <c r="BV822" s="411">
        <f t="shared" si="248"/>
        <v>3290</v>
      </c>
      <c r="BW822" s="411">
        <v>0</v>
      </c>
      <c r="BX822" s="411">
        <v>0</v>
      </c>
      <c r="BY822" s="411">
        <v>0</v>
      </c>
      <c r="BZ822" s="411">
        <v>0</v>
      </c>
      <c r="CA822" s="411">
        <v>0</v>
      </c>
      <c r="CB822" s="411">
        <v>0</v>
      </c>
      <c r="CC822" s="411">
        <v>0</v>
      </c>
      <c r="CD822" s="411">
        <v>0</v>
      </c>
      <c r="CE822" s="411">
        <v>0</v>
      </c>
      <c r="CF822" s="411">
        <v>0</v>
      </c>
      <c r="CG822" s="411">
        <v>0</v>
      </c>
      <c r="CH822" s="412">
        <v>0</v>
      </c>
      <c r="CI822" s="411">
        <f t="shared" si="249"/>
        <v>0</v>
      </c>
      <c r="CJ822" s="411">
        <v>216</v>
      </c>
      <c r="CK822" s="411">
        <v>253</v>
      </c>
      <c r="CL822" s="411">
        <v>231</v>
      </c>
      <c r="CM822" s="411">
        <v>259</v>
      </c>
      <c r="CN822" s="411">
        <v>301</v>
      </c>
      <c r="CO822" s="411">
        <v>322</v>
      </c>
      <c r="CP822" s="411">
        <v>350</v>
      </c>
      <c r="CQ822" s="411">
        <v>343</v>
      </c>
      <c r="CR822" s="411">
        <v>280</v>
      </c>
      <c r="CS822" s="411">
        <v>287</v>
      </c>
      <c r="CT822" s="411">
        <v>238</v>
      </c>
      <c r="CU822" s="412">
        <v>210</v>
      </c>
      <c r="CV822" s="411">
        <f t="shared" si="250"/>
        <v>3290</v>
      </c>
      <c r="CW822" s="411">
        <v>-27</v>
      </c>
      <c r="CX822" s="411">
        <v>-60.75</v>
      </c>
      <c r="CY822" s="411">
        <v>0</v>
      </c>
      <c r="CZ822" s="411">
        <v>0</v>
      </c>
      <c r="DA822" s="411">
        <v>0</v>
      </c>
      <c r="DB822" s="411">
        <v>0</v>
      </c>
      <c r="DC822" s="411">
        <v>0</v>
      </c>
      <c r="DD822" s="411">
        <v>0</v>
      </c>
      <c r="DE822" s="411">
        <v>0</v>
      </c>
      <c r="DF822" s="411">
        <v>-7</v>
      </c>
      <c r="DG822" s="411">
        <v>0</v>
      </c>
      <c r="DH822" s="412">
        <v>0</v>
      </c>
      <c r="DI822" s="411">
        <f t="shared" si="251"/>
        <v>-94.75</v>
      </c>
      <c r="DJ822" s="411">
        <v>189</v>
      </c>
      <c r="DK822" s="411">
        <v>192.25</v>
      </c>
      <c r="DL822" s="411">
        <v>231</v>
      </c>
      <c r="DM822" s="411">
        <v>259</v>
      </c>
      <c r="DN822" s="411">
        <v>301</v>
      </c>
      <c r="DO822" s="411">
        <v>322</v>
      </c>
      <c r="DP822" s="411">
        <v>350</v>
      </c>
      <c r="DQ822" s="411">
        <v>343</v>
      </c>
      <c r="DR822" s="411">
        <v>280</v>
      </c>
      <c r="DS822" s="411">
        <v>280</v>
      </c>
      <c r="DT822" s="411">
        <v>238</v>
      </c>
      <c r="DU822" s="412">
        <v>210</v>
      </c>
      <c r="DV822" s="411">
        <f t="shared" si="252"/>
        <v>3195.25</v>
      </c>
      <c r="DW822" s="412">
        <v>189</v>
      </c>
      <c r="DX822" s="412">
        <v>192.25</v>
      </c>
      <c r="DY822" s="412">
        <v>231</v>
      </c>
      <c r="DZ822" s="412">
        <v>259</v>
      </c>
      <c r="EA822" s="412">
        <v>301</v>
      </c>
      <c r="EB822" s="412">
        <v>322</v>
      </c>
      <c r="EC822" s="412">
        <v>350</v>
      </c>
      <c r="ED822" s="412">
        <v>343</v>
      </c>
      <c r="EE822" s="412">
        <v>280</v>
      </c>
      <c r="EF822" s="412">
        <v>280</v>
      </c>
      <c r="EG822" s="412">
        <v>238</v>
      </c>
      <c r="EH822" s="412">
        <v>210</v>
      </c>
      <c r="EI822" s="411">
        <f t="shared" si="253"/>
        <v>3195.25</v>
      </c>
      <c r="EK822" s="411">
        <f t="shared" si="254"/>
        <v>3195.25</v>
      </c>
      <c r="EL822" s="7">
        <f t="shared" si="255"/>
        <v>0</v>
      </c>
    </row>
    <row r="823" spans="1:142">
      <c r="A823" s="365" t="str">
        <f t="shared" si="237"/>
        <v xml:space="preserve"> 151</v>
      </c>
      <c r="B823" s="370" t="s">
        <v>965</v>
      </c>
      <c r="C823" s="370" t="s">
        <v>1172</v>
      </c>
      <c r="D823" s="411">
        <v>216</v>
      </c>
      <c r="E823" s="411">
        <v>253</v>
      </c>
      <c r="F823" s="411">
        <v>231</v>
      </c>
      <c r="G823" s="411">
        <v>259</v>
      </c>
      <c r="H823" s="411">
        <v>301</v>
      </c>
      <c r="I823" s="411">
        <v>322</v>
      </c>
      <c r="J823" s="411">
        <v>350</v>
      </c>
      <c r="K823" s="411">
        <v>343</v>
      </c>
      <c r="L823" s="411">
        <v>280</v>
      </c>
      <c r="M823" s="411">
        <v>287</v>
      </c>
      <c r="N823" s="411">
        <v>238</v>
      </c>
      <c r="O823" s="412">
        <v>210</v>
      </c>
      <c r="P823" s="411">
        <f t="shared" si="238"/>
        <v>3290</v>
      </c>
      <c r="Q823" s="411">
        <f t="shared" si="239"/>
        <v>1920.7096774193549</v>
      </c>
      <c r="R823" s="411">
        <f t="shared" si="240"/>
        <v>557.04894327030036</v>
      </c>
      <c r="S823" s="411">
        <f t="shared" si="241"/>
        <v>812.24137931034488</v>
      </c>
      <c r="T823" s="411">
        <v>0</v>
      </c>
      <c r="U823" s="411">
        <v>0</v>
      </c>
      <c r="V823" s="411">
        <v>0</v>
      </c>
      <c r="W823" s="411">
        <v>0</v>
      </c>
      <c r="X823" s="411">
        <v>0</v>
      </c>
      <c r="Y823" s="411">
        <v>0</v>
      </c>
      <c r="Z823" s="411">
        <v>0</v>
      </c>
      <c r="AA823" s="411">
        <v>0</v>
      </c>
      <c r="AB823" s="411">
        <v>0</v>
      </c>
      <c r="AC823" s="411">
        <v>0</v>
      </c>
      <c r="AD823" s="411">
        <v>0</v>
      </c>
      <c r="AE823" s="412">
        <v>0</v>
      </c>
      <c r="AF823" s="411">
        <f t="shared" si="242"/>
        <v>0</v>
      </c>
      <c r="AG823" s="411">
        <v>216</v>
      </c>
      <c r="AH823" s="411">
        <v>253</v>
      </c>
      <c r="AI823" s="411">
        <v>231</v>
      </c>
      <c r="AJ823" s="411">
        <v>259</v>
      </c>
      <c r="AK823" s="411">
        <v>301</v>
      </c>
      <c r="AL823" s="411">
        <v>322</v>
      </c>
      <c r="AM823" s="411">
        <v>350</v>
      </c>
      <c r="AN823" s="411">
        <v>343</v>
      </c>
      <c r="AO823" s="411">
        <v>280</v>
      </c>
      <c r="AP823" s="411">
        <v>287</v>
      </c>
      <c r="AQ823" s="411">
        <v>238</v>
      </c>
      <c r="AR823" s="412">
        <v>210</v>
      </c>
      <c r="AS823" s="411">
        <f t="shared" si="243"/>
        <v>3290</v>
      </c>
      <c r="AT823" s="411">
        <f t="shared" si="244"/>
        <v>1920.7096774193549</v>
      </c>
      <c r="AU823" s="411">
        <f t="shared" si="245"/>
        <v>557.04894327030036</v>
      </c>
      <c r="AV823" s="411">
        <f t="shared" si="246"/>
        <v>812.24137931034488</v>
      </c>
      <c r="AW823" s="411">
        <v>0</v>
      </c>
      <c r="AX823" s="411">
        <v>0</v>
      </c>
      <c r="AY823" s="411">
        <v>0</v>
      </c>
      <c r="AZ823" s="411">
        <v>0</v>
      </c>
      <c r="BA823" s="411">
        <v>0</v>
      </c>
      <c r="BB823" s="411">
        <v>0</v>
      </c>
      <c r="BC823" s="411">
        <v>0</v>
      </c>
      <c r="BD823" s="411">
        <v>0</v>
      </c>
      <c r="BE823" s="411">
        <v>0</v>
      </c>
      <c r="BF823" s="411">
        <v>0</v>
      </c>
      <c r="BG823" s="411">
        <v>0</v>
      </c>
      <c r="BH823" s="412">
        <v>0</v>
      </c>
      <c r="BI823" s="411">
        <f t="shared" si="247"/>
        <v>0</v>
      </c>
      <c r="BJ823" s="411">
        <v>216</v>
      </c>
      <c r="BK823" s="411">
        <v>253</v>
      </c>
      <c r="BL823" s="411">
        <v>231</v>
      </c>
      <c r="BM823" s="411">
        <v>259</v>
      </c>
      <c r="BN823" s="411">
        <v>301</v>
      </c>
      <c r="BO823" s="411">
        <v>322</v>
      </c>
      <c r="BP823" s="411">
        <v>350</v>
      </c>
      <c r="BQ823" s="411">
        <v>343</v>
      </c>
      <c r="BR823" s="411">
        <v>280</v>
      </c>
      <c r="BS823" s="411">
        <v>287</v>
      </c>
      <c r="BT823" s="411">
        <v>238</v>
      </c>
      <c r="BU823" s="412">
        <v>210</v>
      </c>
      <c r="BV823" s="411">
        <f t="shared" si="248"/>
        <v>3290</v>
      </c>
      <c r="BW823" s="411">
        <v>0</v>
      </c>
      <c r="BX823" s="411">
        <v>0</v>
      </c>
      <c r="BY823" s="411">
        <v>0</v>
      </c>
      <c r="BZ823" s="411">
        <v>0</v>
      </c>
      <c r="CA823" s="411">
        <v>0</v>
      </c>
      <c r="CB823" s="411">
        <v>0</v>
      </c>
      <c r="CC823" s="411">
        <v>0</v>
      </c>
      <c r="CD823" s="411">
        <v>0</v>
      </c>
      <c r="CE823" s="411">
        <v>0</v>
      </c>
      <c r="CF823" s="411">
        <v>0</v>
      </c>
      <c r="CG823" s="411">
        <v>0</v>
      </c>
      <c r="CH823" s="412">
        <v>0</v>
      </c>
      <c r="CI823" s="411">
        <f t="shared" si="249"/>
        <v>0</v>
      </c>
      <c r="CJ823" s="411">
        <v>216</v>
      </c>
      <c r="CK823" s="411">
        <v>253</v>
      </c>
      <c r="CL823" s="411">
        <v>231</v>
      </c>
      <c r="CM823" s="411">
        <v>259</v>
      </c>
      <c r="CN823" s="411">
        <v>301</v>
      </c>
      <c r="CO823" s="411">
        <v>322</v>
      </c>
      <c r="CP823" s="411">
        <v>350</v>
      </c>
      <c r="CQ823" s="411">
        <v>343</v>
      </c>
      <c r="CR823" s="411">
        <v>280</v>
      </c>
      <c r="CS823" s="411">
        <v>287</v>
      </c>
      <c r="CT823" s="411">
        <v>238</v>
      </c>
      <c r="CU823" s="412">
        <v>210</v>
      </c>
      <c r="CV823" s="411">
        <f t="shared" si="250"/>
        <v>3290</v>
      </c>
      <c r="CW823" s="411">
        <v>-27</v>
      </c>
      <c r="CX823" s="411">
        <v>-60.75</v>
      </c>
      <c r="CY823" s="411">
        <v>0</v>
      </c>
      <c r="CZ823" s="411">
        <v>0</v>
      </c>
      <c r="DA823" s="411">
        <v>0</v>
      </c>
      <c r="DB823" s="411">
        <v>0</v>
      </c>
      <c r="DC823" s="411">
        <v>0</v>
      </c>
      <c r="DD823" s="411">
        <v>0</v>
      </c>
      <c r="DE823" s="411">
        <v>0</v>
      </c>
      <c r="DF823" s="411">
        <v>-7</v>
      </c>
      <c r="DG823" s="411">
        <v>0</v>
      </c>
      <c r="DH823" s="412">
        <v>0</v>
      </c>
      <c r="DI823" s="411">
        <f t="shared" si="251"/>
        <v>-94.75</v>
      </c>
      <c r="DJ823" s="411">
        <v>189</v>
      </c>
      <c r="DK823" s="411">
        <v>192.25</v>
      </c>
      <c r="DL823" s="411">
        <v>231</v>
      </c>
      <c r="DM823" s="411">
        <v>259</v>
      </c>
      <c r="DN823" s="411">
        <v>301</v>
      </c>
      <c r="DO823" s="411">
        <v>322</v>
      </c>
      <c r="DP823" s="411">
        <v>350</v>
      </c>
      <c r="DQ823" s="411">
        <v>343</v>
      </c>
      <c r="DR823" s="411">
        <v>280</v>
      </c>
      <c r="DS823" s="411">
        <v>280</v>
      </c>
      <c r="DT823" s="411">
        <v>238</v>
      </c>
      <c r="DU823" s="412">
        <v>210</v>
      </c>
      <c r="DV823" s="411">
        <f t="shared" si="252"/>
        <v>3195.25</v>
      </c>
      <c r="DW823" s="412">
        <v>189</v>
      </c>
      <c r="DX823" s="412">
        <v>192.25</v>
      </c>
      <c r="DY823" s="412">
        <v>231</v>
      </c>
      <c r="DZ823" s="412">
        <v>259</v>
      </c>
      <c r="EA823" s="412">
        <v>301</v>
      </c>
      <c r="EB823" s="412">
        <v>322</v>
      </c>
      <c r="EC823" s="412">
        <v>350</v>
      </c>
      <c r="ED823" s="412">
        <v>343</v>
      </c>
      <c r="EE823" s="412">
        <v>280</v>
      </c>
      <c r="EF823" s="412">
        <v>280</v>
      </c>
      <c r="EG823" s="412">
        <v>238</v>
      </c>
      <c r="EH823" s="412">
        <v>210</v>
      </c>
      <c r="EI823" s="411">
        <f t="shared" si="253"/>
        <v>3195.25</v>
      </c>
      <c r="EK823" s="411">
        <f t="shared" si="254"/>
        <v>3195.25</v>
      </c>
      <c r="EL823" s="7">
        <f t="shared" si="255"/>
        <v>0</v>
      </c>
    </row>
    <row r="824" spans="1:142">
      <c r="A824" s="365" t="str">
        <f t="shared" si="237"/>
        <v xml:space="preserve"> 151</v>
      </c>
      <c r="B824" s="370" t="s">
        <v>965</v>
      </c>
      <c r="C824" s="370" t="s">
        <v>920</v>
      </c>
      <c r="D824" s="411">
        <v>216</v>
      </c>
      <c r="E824" s="411">
        <v>253</v>
      </c>
      <c r="F824" s="411">
        <v>231</v>
      </c>
      <c r="G824" s="411">
        <v>259</v>
      </c>
      <c r="H824" s="411">
        <v>301</v>
      </c>
      <c r="I824" s="411">
        <v>322</v>
      </c>
      <c r="J824" s="411">
        <v>350</v>
      </c>
      <c r="K824" s="411">
        <v>343</v>
      </c>
      <c r="L824" s="411">
        <v>280</v>
      </c>
      <c r="M824" s="411">
        <v>287</v>
      </c>
      <c r="N824" s="411">
        <v>238</v>
      </c>
      <c r="O824" s="412">
        <v>210</v>
      </c>
      <c r="P824" s="411">
        <f t="shared" si="238"/>
        <v>3290</v>
      </c>
      <c r="Q824" s="411">
        <f t="shared" si="239"/>
        <v>1920.7096774193549</v>
      </c>
      <c r="R824" s="411">
        <f t="shared" si="240"/>
        <v>557.04894327030036</v>
      </c>
      <c r="S824" s="411">
        <f t="shared" si="241"/>
        <v>812.24137931034488</v>
      </c>
      <c r="T824" s="411">
        <v>0</v>
      </c>
      <c r="U824" s="411">
        <v>0</v>
      </c>
      <c r="V824" s="411">
        <v>0</v>
      </c>
      <c r="W824" s="411">
        <v>0</v>
      </c>
      <c r="X824" s="411">
        <v>0</v>
      </c>
      <c r="Y824" s="411">
        <v>0</v>
      </c>
      <c r="Z824" s="411">
        <v>0</v>
      </c>
      <c r="AA824" s="411">
        <v>0</v>
      </c>
      <c r="AB824" s="411">
        <v>0</v>
      </c>
      <c r="AC824" s="411">
        <v>0</v>
      </c>
      <c r="AD824" s="411">
        <v>0</v>
      </c>
      <c r="AE824" s="412">
        <v>0</v>
      </c>
      <c r="AF824" s="411">
        <f t="shared" si="242"/>
        <v>0</v>
      </c>
      <c r="AG824" s="411">
        <v>216</v>
      </c>
      <c r="AH824" s="411">
        <v>253</v>
      </c>
      <c r="AI824" s="411">
        <v>231</v>
      </c>
      <c r="AJ824" s="411">
        <v>259</v>
      </c>
      <c r="AK824" s="411">
        <v>301</v>
      </c>
      <c r="AL824" s="411">
        <v>322</v>
      </c>
      <c r="AM824" s="411">
        <v>350</v>
      </c>
      <c r="AN824" s="411">
        <v>343</v>
      </c>
      <c r="AO824" s="411">
        <v>280</v>
      </c>
      <c r="AP824" s="411">
        <v>287</v>
      </c>
      <c r="AQ824" s="411">
        <v>238</v>
      </c>
      <c r="AR824" s="412">
        <v>210</v>
      </c>
      <c r="AS824" s="411">
        <f t="shared" si="243"/>
        <v>3290</v>
      </c>
      <c r="AT824" s="411">
        <f t="shared" si="244"/>
        <v>1920.7096774193549</v>
      </c>
      <c r="AU824" s="411">
        <f t="shared" si="245"/>
        <v>557.04894327030036</v>
      </c>
      <c r="AV824" s="411">
        <f t="shared" si="246"/>
        <v>812.24137931034488</v>
      </c>
      <c r="AW824" s="411">
        <v>0</v>
      </c>
      <c r="AX824" s="411">
        <v>0</v>
      </c>
      <c r="AY824" s="411">
        <v>0</v>
      </c>
      <c r="AZ824" s="411">
        <v>0</v>
      </c>
      <c r="BA824" s="411">
        <v>0</v>
      </c>
      <c r="BB824" s="411">
        <v>0</v>
      </c>
      <c r="BC824" s="411">
        <v>0</v>
      </c>
      <c r="BD824" s="411">
        <v>0</v>
      </c>
      <c r="BE824" s="411">
        <v>0</v>
      </c>
      <c r="BF824" s="411">
        <v>0</v>
      </c>
      <c r="BG824" s="411">
        <v>0</v>
      </c>
      <c r="BH824" s="412">
        <v>0</v>
      </c>
      <c r="BI824" s="411">
        <f t="shared" si="247"/>
        <v>0</v>
      </c>
      <c r="BJ824" s="411">
        <v>216</v>
      </c>
      <c r="BK824" s="411">
        <v>253</v>
      </c>
      <c r="BL824" s="411">
        <v>231</v>
      </c>
      <c r="BM824" s="411">
        <v>259</v>
      </c>
      <c r="BN824" s="411">
        <v>301</v>
      </c>
      <c r="BO824" s="411">
        <v>322</v>
      </c>
      <c r="BP824" s="411">
        <v>350</v>
      </c>
      <c r="BQ824" s="411">
        <v>343</v>
      </c>
      <c r="BR824" s="411">
        <v>280</v>
      </c>
      <c r="BS824" s="411">
        <v>287</v>
      </c>
      <c r="BT824" s="411">
        <v>238</v>
      </c>
      <c r="BU824" s="412">
        <v>210</v>
      </c>
      <c r="BV824" s="411">
        <f t="shared" si="248"/>
        <v>3290</v>
      </c>
      <c r="BW824" s="411">
        <v>0</v>
      </c>
      <c r="BX824" s="411">
        <v>0</v>
      </c>
      <c r="BY824" s="411">
        <v>0</v>
      </c>
      <c r="BZ824" s="411">
        <v>0</v>
      </c>
      <c r="CA824" s="411">
        <v>0</v>
      </c>
      <c r="CB824" s="411">
        <v>0</v>
      </c>
      <c r="CC824" s="411">
        <v>0</v>
      </c>
      <c r="CD824" s="411">
        <v>0</v>
      </c>
      <c r="CE824" s="411">
        <v>0</v>
      </c>
      <c r="CF824" s="411">
        <v>0</v>
      </c>
      <c r="CG824" s="411">
        <v>0</v>
      </c>
      <c r="CH824" s="412">
        <v>0</v>
      </c>
      <c r="CI824" s="411">
        <f t="shared" si="249"/>
        <v>0</v>
      </c>
      <c r="CJ824" s="411">
        <v>216</v>
      </c>
      <c r="CK824" s="411">
        <v>253</v>
      </c>
      <c r="CL824" s="411">
        <v>231</v>
      </c>
      <c r="CM824" s="411">
        <v>259</v>
      </c>
      <c r="CN824" s="411">
        <v>301</v>
      </c>
      <c r="CO824" s="411">
        <v>322</v>
      </c>
      <c r="CP824" s="411">
        <v>350</v>
      </c>
      <c r="CQ824" s="411">
        <v>343</v>
      </c>
      <c r="CR824" s="411">
        <v>280</v>
      </c>
      <c r="CS824" s="411">
        <v>287</v>
      </c>
      <c r="CT824" s="411">
        <v>238</v>
      </c>
      <c r="CU824" s="412">
        <v>210</v>
      </c>
      <c r="CV824" s="411">
        <f t="shared" si="250"/>
        <v>3290</v>
      </c>
      <c r="CW824" s="411">
        <v>-27</v>
      </c>
      <c r="CX824" s="411">
        <v>-60.75</v>
      </c>
      <c r="CY824" s="411">
        <v>0</v>
      </c>
      <c r="CZ824" s="411">
        <v>0</v>
      </c>
      <c r="DA824" s="411">
        <v>0</v>
      </c>
      <c r="DB824" s="411">
        <v>0</v>
      </c>
      <c r="DC824" s="411">
        <v>0</v>
      </c>
      <c r="DD824" s="411">
        <v>0</v>
      </c>
      <c r="DE824" s="411">
        <v>0</v>
      </c>
      <c r="DF824" s="411">
        <v>-7</v>
      </c>
      <c r="DG824" s="411">
        <v>0</v>
      </c>
      <c r="DH824" s="412">
        <v>0</v>
      </c>
      <c r="DI824" s="411">
        <f t="shared" si="251"/>
        <v>-94.75</v>
      </c>
      <c r="DJ824" s="411">
        <v>189</v>
      </c>
      <c r="DK824" s="411">
        <v>192.25</v>
      </c>
      <c r="DL824" s="411">
        <v>231</v>
      </c>
      <c r="DM824" s="411">
        <v>259</v>
      </c>
      <c r="DN824" s="411">
        <v>301</v>
      </c>
      <c r="DO824" s="411">
        <v>322</v>
      </c>
      <c r="DP824" s="411">
        <v>350</v>
      </c>
      <c r="DQ824" s="411">
        <v>343</v>
      </c>
      <c r="DR824" s="411">
        <v>280</v>
      </c>
      <c r="DS824" s="411">
        <v>280</v>
      </c>
      <c r="DT824" s="411">
        <v>238</v>
      </c>
      <c r="DU824" s="412">
        <v>210</v>
      </c>
      <c r="DV824" s="411">
        <f t="shared" si="252"/>
        <v>3195.25</v>
      </c>
      <c r="DW824" s="412">
        <v>189</v>
      </c>
      <c r="DX824" s="412">
        <v>192.25</v>
      </c>
      <c r="DY824" s="412">
        <v>231</v>
      </c>
      <c r="DZ824" s="412">
        <v>259</v>
      </c>
      <c r="EA824" s="412">
        <v>301</v>
      </c>
      <c r="EB824" s="412">
        <v>322</v>
      </c>
      <c r="EC824" s="412">
        <v>350</v>
      </c>
      <c r="ED824" s="412">
        <v>343</v>
      </c>
      <c r="EE824" s="412">
        <v>280</v>
      </c>
      <c r="EF824" s="412">
        <v>280</v>
      </c>
      <c r="EG824" s="412">
        <v>238</v>
      </c>
      <c r="EH824" s="412">
        <v>210</v>
      </c>
      <c r="EI824" s="411">
        <f t="shared" si="253"/>
        <v>3195.25</v>
      </c>
      <c r="EK824" s="411">
        <f t="shared" si="254"/>
        <v>3195.25</v>
      </c>
      <c r="EL824" s="7">
        <f t="shared" si="255"/>
        <v>0</v>
      </c>
    </row>
    <row r="825" spans="1:142">
      <c r="A825" s="365" t="str">
        <f t="shared" si="237"/>
        <v xml:space="preserve"> 151</v>
      </c>
      <c r="B825" s="370" t="s">
        <v>965</v>
      </c>
      <c r="C825" s="370" t="s">
        <v>944</v>
      </c>
      <c r="D825" s="411">
        <v>8</v>
      </c>
      <c r="E825" s="411">
        <v>8.722999999999999</v>
      </c>
      <c r="F825" s="411">
        <v>7</v>
      </c>
      <c r="G825" s="411">
        <v>7</v>
      </c>
      <c r="H825" s="411">
        <v>7</v>
      </c>
      <c r="I825" s="411">
        <v>7</v>
      </c>
      <c r="J825" s="411">
        <v>7</v>
      </c>
      <c r="K825" s="411">
        <v>7</v>
      </c>
      <c r="L825" s="411">
        <v>7</v>
      </c>
      <c r="M825" s="411">
        <v>7.1666999999999996</v>
      </c>
      <c r="N825" s="411">
        <v>7</v>
      </c>
      <c r="O825" s="412">
        <v>7</v>
      </c>
      <c r="P825" s="411">
        <f t="shared" si="238"/>
        <v>86.889700000000005</v>
      </c>
      <c r="Q825" s="411">
        <f t="shared" si="239"/>
        <v>51.497193548387095</v>
      </c>
      <c r="R825" s="411">
        <f t="shared" si="240"/>
        <v>12.294771968854281</v>
      </c>
      <c r="S825" s="411">
        <f t="shared" si="241"/>
        <v>23.097734482758618</v>
      </c>
      <c r="T825" s="411">
        <v>0</v>
      </c>
      <c r="U825" s="411">
        <v>0</v>
      </c>
      <c r="V825" s="411">
        <v>0</v>
      </c>
      <c r="W825" s="411">
        <v>0</v>
      </c>
      <c r="X825" s="411">
        <v>0</v>
      </c>
      <c r="Y825" s="411">
        <v>0</v>
      </c>
      <c r="Z825" s="411">
        <v>0</v>
      </c>
      <c r="AA825" s="411">
        <v>0</v>
      </c>
      <c r="AB825" s="411">
        <v>0</v>
      </c>
      <c r="AC825" s="411">
        <v>0</v>
      </c>
      <c r="AD825" s="411">
        <v>0</v>
      </c>
      <c r="AE825" s="412">
        <v>0</v>
      </c>
      <c r="AF825" s="411">
        <f t="shared" si="242"/>
        <v>0</v>
      </c>
      <c r="AG825" s="411">
        <v>8</v>
      </c>
      <c r="AH825" s="411">
        <v>8.722999999999999</v>
      </c>
      <c r="AI825" s="411">
        <v>7</v>
      </c>
      <c r="AJ825" s="411">
        <v>7</v>
      </c>
      <c r="AK825" s="411">
        <v>7</v>
      </c>
      <c r="AL825" s="411">
        <v>7</v>
      </c>
      <c r="AM825" s="411">
        <v>7</v>
      </c>
      <c r="AN825" s="411">
        <v>7</v>
      </c>
      <c r="AO825" s="411">
        <v>7</v>
      </c>
      <c r="AP825" s="411">
        <v>7.1666999999999996</v>
      </c>
      <c r="AQ825" s="411">
        <v>7</v>
      </c>
      <c r="AR825" s="412">
        <v>7</v>
      </c>
      <c r="AS825" s="411">
        <f t="shared" si="243"/>
        <v>86.889700000000005</v>
      </c>
      <c r="AT825" s="411">
        <f t="shared" si="244"/>
        <v>51.497193548387095</v>
      </c>
      <c r="AU825" s="411">
        <f t="shared" si="245"/>
        <v>12.294771968854281</v>
      </c>
      <c r="AV825" s="411">
        <f t="shared" si="246"/>
        <v>23.097734482758618</v>
      </c>
      <c r="AW825" s="411">
        <v>0</v>
      </c>
      <c r="AX825" s="411">
        <v>0</v>
      </c>
      <c r="AY825" s="411">
        <v>0</v>
      </c>
      <c r="AZ825" s="411">
        <v>0</v>
      </c>
      <c r="BA825" s="411">
        <v>0</v>
      </c>
      <c r="BB825" s="411">
        <v>0</v>
      </c>
      <c r="BC825" s="411">
        <v>0</v>
      </c>
      <c r="BD825" s="411">
        <v>0</v>
      </c>
      <c r="BE825" s="411">
        <v>0</v>
      </c>
      <c r="BF825" s="411">
        <v>0</v>
      </c>
      <c r="BG825" s="411">
        <v>0</v>
      </c>
      <c r="BH825" s="412">
        <v>0</v>
      </c>
      <c r="BI825" s="411">
        <f t="shared" si="247"/>
        <v>0</v>
      </c>
      <c r="BJ825" s="411">
        <v>8</v>
      </c>
      <c r="BK825" s="411">
        <v>8.722999999999999</v>
      </c>
      <c r="BL825" s="411">
        <v>7</v>
      </c>
      <c r="BM825" s="411">
        <v>7</v>
      </c>
      <c r="BN825" s="411">
        <v>7</v>
      </c>
      <c r="BO825" s="411">
        <v>7</v>
      </c>
      <c r="BP825" s="411">
        <v>7</v>
      </c>
      <c r="BQ825" s="411">
        <v>7</v>
      </c>
      <c r="BR825" s="411">
        <v>7</v>
      </c>
      <c r="BS825" s="411">
        <v>7.1666999999999996</v>
      </c>
      <c r="BT825" s="411">
        <v>7</v>
      </c>
      <c r="BU825" s="412">
        <v>7</v>
      </c>
      <c r="BV825" s="411">
        <f t="shared" si="248"/>
        <v>86.889700000000005</v>
      </c>
      <c r="BW825" s="411">
        <v>0</v>
      </c>
      <c r="BX825" s="411">
        <v>0</v>
      </c>
      <c r="BY825" s="411">
        <v>0</v>
      </c>
      <c r="BZ825" s="411">
        <v>0</v>
      </c>
      <c r="CA825" s="411">
        <v>0</v>
      </c>
      <c r="CB825" s="411">
        <v>0</v>
      </c>
      <c r="CC825" s="411">
        <v>0</v>
      </c>
      <c r="CD825" s="411">
        <v>0</v>
      </c>
      <c r="CE825" s="411">
        <v>0</v>
      </c>
      <c r="CF825" s="411">
        <v>0</v>
      </c>
      <c r="CG825" s="411">
        <v>0</v>
      </c>
      <c r="CH825" s="412">
        <v>0</v>
      </c>
      <c r="CI825" s="411">
        <f t="shared" si="249"/>
        <v>0</v>
      </c>
      <c r="CJ825" s="411">
        <v>8</v>
      </c>
      <c r="CK825" s="411">
        <v>8.722999999999999</v>
      </c>
      <c r="CL825" s="411">
        <v>7</v>
      </c>
      <c r="CM825" s="411">
        <v>7</v>
      </c>
      <c r="CN825" s="411">
        <v>7</v>
      </c>
      <c r="CO825" s="411">
        <v>7</v>
      </c>
      <c r="CP825" s="411">
        <v>7</v>
      </c>
      <c r="CQ825" s="411">
        <v>7</v>
      </c>
      <c r="CR825" s="411">
        <v>7</v>
      </c>
      <c r="CS825" s="411">
        <v>7.1666999999999996</v>
      </c>
      <c r="CT825" s="411">
        <v>7</v>
      </c>
      <c r="CU825" s="412">
        <v>7</v>
      </c>
      <c r="CV825" s="411">
        <f t="shared" si="250"/>
        <v>86.889700000000005</v>
      </c>
      <c r="CW825" s="411">
        <v>-1</v>
      </c>
      <c r="CX825" s="411">
        <v>-2.0948250000000002</v>
      </c>
      <c r="CY825" s="411">
        <v>0</v>
      </c>
      <c r="CZ825" s="411">
        <v>0</v>
      </c>
      <c r="DA825" s="411">
        <v>0</v>
      </c>
      <c r="DB825" s="411">
        <v>0</v>
      </c>
      <c r="DC825" s="411">
        <v>0</v>
      </c>
      <c r="DD825" s="411">
        <v>0</v>
      </c>
      <c r="DE825" s="411">
        <v>0</v>
      </c>
      <c r="DF825" s="411">
        <v>-0.16669999999999999</v>
      </c>
      <c r="DG825" s="411">
        <v>0</v>
      </c>
      <c r="DH825" s="412">
        <v>0</v>
      </c>
      <c r="DI825" s="411">
        <f t="shared" si="251"/>
        <v>-3.2615250000000002</v>
      </c>
      <c r="DJ825" s="411">
        <v>7</v>
      </c>
      <c r="DK825" s="411">
        <v>6.6281749999999997</v>
      </c>
      <c r="DL825" s="411">
        <v>7</v>
      </c>
      <c r="DM825" s="411">
        <v>7</v>
      </c>
      <c r="DN825" s="411">
        <v>7</v>
      </c>
      <c r="DO825" s="411">
        <v>7</v>
      </c>
      <c r="DP825" s="411">
        <v>7</v>
      </c>
      <c r="DQ825" s="411">
        <v>7</v>
      </c>
      <c r="DR825" s="411">
        <v>7</v>
      </c>
      <c r="DS825" s="411">
        <v>7</v>
      </c>
      <c r="DT825" s="411">
        <v>7</v>
      </c>
      <c r="DU825" s="412">
        <v>7</v>
      </c>
      <c r="DV825" s="411">
        <f t="shared" si="252"/>
        <v>83.628174999999999</v>
      </c>
      <c r="DW825" s="412">
        <v>7</v>
      </c>
      <c r="DX825" s="412">
        <v>6.6281749999999997</v>
      </c>
      <c r="DY825" s="412">
        <v>7</v>
      </c>
      <c r="DZ825" s="412">
        <v>7</v>
      </c>
      <c r="EA825" s="412">
        <v>7</v>
      </c>
      <c r="EB825" s="412">
        <v>7</v>
      </c>
      <c r="EC825" s="412">
        <v>7</v>
      </c>
      <c r="ED825" s="412">
        <v>7</v>
      </c>
      <c r="EE825" s="412">
        <v>7</v>
      </c>
      <c r="EF825" s="412">
        <v>7</v>
      </c>
      <c r="EG825" s="412">
        <v>7</v>
      </c>
      <c r="EH825" s="412">
        <v>7</v>
      </c>
      <c r="EI825" s="411">
        <f t="shared" si="253"/>
        <v>83.628174999999999</v>
      </c>
      <c r="EK825" s="411">
        <f t="shared" si="254"/>
        <v>83.628174999999999</v>
      </c>
      <c r="EL825" s="7">
        <f t="shared" si="255"/>
        <v>0</v>
      </c>
    </row>
    <row r="826" spans="1:142">
      <c r="A826" s="365" t="str">
        <f t="shared" si="237"/>
        <v xml:space="preserve"> 151</v>
      </c>
      <c r="B826" s="370" t="s">
        <v>965</v>
      </c>
      <c r="C826" s="370" t="s">
        <v>945</v>
      </c>
      <c r="D826" s="411">
        <v>216</v>
      </c>
      <c r="E826" s="411">
        <v>253</v>
      </c>
      <c r="F826" s="411">
        <v>231</v>
      </c>
      <c r="G826" s="411">
        <v>259</v>
      </c>
      <c r="H826" s="411">
        <v>301</v>
      </c>
      <c r="I826" s="411">
        <v>322</v>
      </c>
      <c r="J826" s="411">
        <v>350</v>
      </c>
      <c r="K826" s="411">
        <v>343</v>
      </c>
      <c r="L826" s="411">
        <v>280</v>
      </c>
      <c r="M826" s="411">
        <v>287</v>
      </c>
      <c r="N826" s="411">
        <v>238</v>
      </c>
      <c r="O826" s="412">
        <v>210</v>
      </c>
      <c r="P826" s="411">
        <f t="shared" si="238"/>
        <v>3290</v>
      </c>
      <c r="Q826" s="411">
        <f t="shared" si="239"/>
        <v>1920.7096774193549</v>
      </c>
      <c r="R826" s="411">
        <f t="shared" si="240"/>
        <v>557.04894327030036</v>
      </c>
      <c r="S826" s="411">
        <f t="shared" si="241"/>
        <v>812.24137931034488</v>
      </c>
      <c r="T826" s="411">
        <v>0</v>
      </c>
      <c r="U826" s="411">
        <v>0</v>
      </c>
      <c r="V826" s="411">
        <v>0</v>
      </c>
      <c r="W826" s="411">
        <v>0</v>
      </c>
      <c r="X826" s="411">
        <v>0</v>
      </c>
      <c r="Y826" s="411">
        <v>0</v>
      </c>
      <c r="Z826" s="411">
        <v>0</v>
      </c>
      <c r="AA826" s="411">
        <v>0</v>
      </c>
      <c r="AB826" s="411">
        <v>0</v>
      </c>
      <c r="AC826" s="411">
        <v>0</v>
      </c>
      <c r="AD826" s="411">
        <v>0</v>
      </c>
      <c r="AE826" s="412">
        <v>0</v>
      </c>
      <c r="AF826" s="411">
        <f t="shared" si="242"/>
        <v>0</v>
      </c>
      <c r="AG826" s="411">
        <v>216</v>
      </c>
      <c r="AH826" s="411">
        <v>253</v>
      </c>
      <c r="AI826" s="411">
        <v>231</v>
      </c>
      <c r="AJ826" s="411">
        <v>259</v>
      </c>
      <c r="AK826" s="411">
        <v>301</v>
      </c>
      <c r="AL826" s="411">
        <v>322</v>
      </c>
      <c r="AM826" s="411">
        <v>350</v>
      </c>
      <c r="AN826" s="411">
        <v>343</v>
      </c>
      <c r="AO826" s="411">
        <v>280</v>
      </c>
      <c r="AP826" s="411">
        <v>287</v>
      </c>
      <c r="AQ826" s="411">
        <v>238</v>
      </c>
      <c r="AR826" s="412">
        <v>210</v>
      </c>
      <c r="AS826" s="411">
        <f t="shared" si="243"/>
        <v>3290</v>
      </c>
      <c r="AT826" s="411">
        <f t="shared" si="244"/>
        <v>1920.7096774193549</v>
      </c>
      <c r="AU826" s="411">
        <f t="shared" si="245"/>
        <v>557.04894327030036</v>
      </c>
      <c r="AV826" s="411">
        <f t="shared" si="246"/>
        <v>812.24137931034488</v>
      </c>
      <c r="AW826" s="411">
        <v>0</v>
      </c>
      <c r="AX826" s="411">
        <v>0</v>
      </c>
      <c r="AY826" s="411">
        <v>0</v>
      </c>
      <c r="AZ826" s="411">
        <v>0</v>
      </c>
      <c r="BA826" s="411">
        <v>0</v>
      </c>
      <c r="BB826" s="411">
        <v>0</v>
      </c>
      <c r="BC826" s="411">
        <v>0</v>
      </c>
      <c r="BD826" s="411">
        <v>0</v>
      </c>
      <c r="BE826" s="411">
        <v>0</v>
      </c>
      <c r="BF826" s="411">
        <v>0</v>
      </c>
      <c r="BG826" s="411">
        <v>0</v>
      </c>
      <c r="BH826" s="412">
        <v>0</v>
      </c>
      <c r="BI826" s="411">
        <f t="shared" si="247"/>
        <v>0</v>
      </c>
      <c r="BJ826" s="411">
        <v>216</v>
      </c>
      <c r="BK826" s="411">
        <v>253</v>
      </c>
      <c r="BL826" s="411">
        <v>231</v>
      </c>
      <c r="BM826" s="411">
        <v>259</v>
      </c>
      <c r="BN826" s="411">
        <v>301</v>
      </c>
      <c r="BO826" s="411">
        <v>322</v>
      </c>
      <c r="BP826" s="411">
        <v>350</v>
      </c>
      <c r="BQ826" s="411">
        <v>343</v>
      </c>
      <c r="BR826" s="411">
        <v>280</v>
      </c>
      <c r="BS826" s="411">
        <v>287</v>
      </c>
      <c r="BT826" s="411">
        <v>238</v>
      </c>
      <c r="BU826" s="412">
        <v>210</v>
      </c>
      <c r="BV826" s="411">
        <f t="shared" si="248"/>
        <v>3290</v>
      </c>
      <c r="BW826" s="411">
        <v>0</v>
      </c>
      <c r="BX826" s="411">
        <v>0</v>
      </c>
      <c r="BY826" s="411">
        <v>0</v>
      </c>
      <c r="BZ826" s="411">
        <v>0</v>
      </c>
      <c r="CA826" s="411">
        <v>0</v>
      </c>
      <c r="CB826" s="411">
        <v>0</v>
      </c>
      <c r="CC826" s="411">
        <v>0</v>
      </c>
      <c r="CD826" s="411">
        <v>0</v>
      </c>
      <c r="CE826" s="411">
        <v>0</v>
      </c>
      <c r="CF826" s="411">
        <v>0</v>
      </c>
      <c r="CG826" s="411">
        <v>0</v>
      </c>
      <c r="CH826" s="412">
        <v>0</v>
      </c>
      <c r="CI826" s="411">
        <f t="shared" si="249"/>
        <v>0</v>
      </c>
      <c r="CJ826" s="411">
        <v>216</v>
      </c>
      <c r="CK826" s="411">
        <v>253</v>
      </c>
      <c r="CL826" s="411">
        <v>231</v>
      </c>
      <c r="CM826" s="411">
        <v>259</v>
      </c>
      <c r="CN826" s="411">
        <v>301</v>
      </c>
      <c r="CO826" s="411">
        <v>322</v>
      </c>
      <c r="CP826" s="411">
        <v>350</v>
      </c>
      <c r="CQ826" s="411">
        <v>343</v>
      </c>
      <c r="CR826" s="411">
        <v>280</v>
      </c>
      <c r="CS826" s="411">
        <v>287</v>
      </c>
      <c r="CT826" s="411">
        <v>238</v>
      </c>
      <c r="CU826" s="412">
        <v>210</v>
      </c>
      <c r="CV826" s="411">
        <f t="shared" si="250"/>
        <v>3290</v>
      </c>
      <c r="CW826" s="411">
        <v>-27</v>
      </c>
      <c r="CX826" s="411">
        <v>-60.75</v>
      </c>
      <c r="CY826" s="411">
        <v>0</v>
      </c>
      <c r="CZ826" s="411">
        <v>0</v>
      </c>
      <c r="DA826" s="411">
        <v>0</v>
      </c>
      <c r="DB826" s="411">
        <v>0</v>
      </c>
      <c r="DC826" s="411">
        <v>0</v>
      </c>
      <c r="DD826" s="411">
        <v>0</v>
      </c>
      <c r="DE826" s="411">
        <v>0</v>
      </c>
      <c r="DF826" s="411">
        <v>-7</v>
      </c>
      <c r="DG826" s="411">
        <v>0</v>
      </c>
      <c r="DH826" s="412">
        <v>0</v>
      </c>
      <c r="DI826" s="411">
        <f t="shared" si="251"/>
        <v>-94.75</v>
      </c>
      <c r="DJ826" s="411">
        <v>189</v>
      </c>
      <c r="DK826" s="411">
        <v>192.25</v>
      </c>
      <c r="DL826" s="411">
        <v>231</v>
      </c>
      <c r="DM826" s="411">
        <v>259</v>
      </c>
      <c r="DN826" s="411">
        <v>301</v>
      </c>
      <c r="DO826" s="411">
        <v>322</v>
      </c>
      <c r="DP826" s="411">
        <v>350</v>
      </c>
      <c r="DQ826" s="411">
        <v>343</v>
      </c>
      <c r="DR826" s="411">
        <v>280</v>
      </c>
      <c r="DS826" s="411">
        <v>280</v>
      </c>
      <c r="DT826" s="411">
        <v>238</v>
      </c>
      <c r="DU826" s="412">
        <v>210</v>
      </c>
      <c r="DV826" s="411">
        <f t="shared" si="252"/>
        <v>3195.25</v>
      </c>
      <c r="DW826" s="412">
        <v>189</v>
      </c>
      <c r="DX826" s="412">
        <v>192.25</v>
      </c>
      <c r="DY826" s="412">
        <v>231</v>
      </c>
      <c r="DZ826" s="412">
        <v>259</v>
      </c>
      <c r="EA826" s="412">
        <v>301</v>
      </c>
      <c r="EB826" s="412">
        <v>322</v>
      </c>
      <c r="EC826" s="412">
        <v>350</v>
      </c>
      <c r="ED826" s="412">
        <v>343</v>
      </c>
      <c r="EE826" s="412">
        <v>280</v>
      </c>
      <c r="EF826" s="412">
        <v>280</v>
      </c>
      <c r="EG826" s="412">
        <v>238</v>
      </c>
      <c r="EH826" s="412">
        <v>210</v>
      </c>
      <c r="EI826" s="411">
        <f t="shared" si="253"/>
        <v>3195.25</v>
      </c>
      <c r="EK826" s="411">
        <f t="shared" si="254"/>
        <v>3195.25</v>
      </c>
      <c r="EL826" s="7">
        <f t="shared" si="255"/>
        <v>0</v>
      </c>
    </row>
    <row r="827" spans="1:142">
      <c r="A827" s="365" t="str">
        <f t="shared" si="237"/>
        <v xml:space="preserve"> 151</v>
      </c>
      <c r="B827" s="370" t="s">
        <v>965</v>
      </c>
      <c r="C827" s="370" t="s">
        <v>1173</v>
      </c>
      <c r="D827" s="411">
        <v>0</v>
      </c>
      <c r="E827" s="411">
        <v>0</v>
      </c>
      <c r="F827" s="411">
        <v>0</v>
      </c>
      <c r="G827" s="411">
        <v>0</v>
      </c>
      <c r="H827" s="411">
        <v>0</v>
      </c>
      <c r="I827" s="411">
        <v>0</v>
      </c>
      <c r="J827" s="411">
        <v>0</v>
      </c>
      <c r="K827" s="411">
        <v>1</v>
      </c>
      <c r="L827" s="411">
        <v>0</v>
      </c>
      <c r="M827" s="411">
        <v>0</v>
      </c>
      <c r="N827" s="411">
        <v>0</v>
      </c>
      <c r="O827" s="412">
        <v>0</v>
      </c>
      <c r="P827" s="411">
        <f t="shared" si="238"/>
        <v>1</v>
      </c>
      <c r="Q827" s="411">
        <f t="shared" si="239"/>
        <v>0</v>
      </c>
      <c r="R827" s="411">
        <f t="shared" si="240"/>
        <v>1</v>
      </c>
      <c r="S827" s="411">
        <f t="shared" si="241"/>
        <v>0</v>
      </c>
      <c r="T827" s="411">
        <v>0</v>
      </c>
      <c r="U827" s="411">
        <v>0</v>
      </c>
      <c r="V827" s="411">
        <v>0</v>
      </c>
      <c r="W827" s="411">
        <v>0</v>
      </c>
      <c r="X827" s="411">
        <v>0</v>
      </c>
      <c r="Y827" s="411">
        <v>0</v>
      </c>
      <c r="Z827" s="411">
        <v>0</v>
      </c>
      <c r="AA827" s="411">
        <v>0</v>
      </c>
      <c r="AB827" s="411">
        <v>0</v>
      </c>
      <c r="AC827" s="411">
        <v>0</v>
      </c>
      <c r="AD827" s="411">
        <v>0</v>
      </c>
      <c r="AE827" s="412">
        <v>0</v>
      </c>
      <c r="AF827" s="411">
        <f t="shared" si="242"/>
        <v>0</v>
      </c>
      <c r="AG827" s="411">
        <v>0</v>
      </c>
      <c r="AH827" s="411">
        <v>0</v>
      </c>
      <c r="AI827" s="411">
        <v>0</v>
      </c>
      <c r="AJ827" s="411">
        <v>0</v>
      </c>
      <c r="AK827" s="411">
        <v>0</v>
      </c>
      <c r="AL827" s="411">
        <v>0</v>
      </c>
      <c r="AM827" s="411">
        <v>0</v>
      </c>
      <c r="AN827" s="411">
        <v>0</v>
      </c>
      <c r="AO827" s="411">
        <v>0</v>
      </c>
      <c r="AP827" s="411">
        <v>0</v>
      </c>
      <c r="AQ827" s="411">
        <v>0</v>
      </c>
      <c r="AR827" s="412">
        <v>0</v>
      </c>
      <c r="AS827" s="411">
        <f t="shared" si="243"/>
        <v>0</v>
      </c>
      <c r="AT827" s="411">
        <f t="shared" si="244"/>
        <v>0</v>
      </c>
      <c r="AU827" s="411">
        <f t="shared" si="245"/>
        <v>0</v>
      </c>
      <c r="AV827" s="411">
        <f t="shared" si="246"/>
        <v>0</v>
      </c>
      <c r="AW827" s="411">
        <v>0</v>
      </c>
      <c r="AX827" s="411">
        <v>0</v>
      </c>
      <c r="AY827" s="411">
        <v>0</v>
      </c>
      <c r="AZ827" s="411">
        <v>0</v>
      </c>
      <c r="BA827" s="411">
        <v>0</v>
      </c>
      <c r="BB827" s="411">
        <v>0</v>
      </c>
      <c r="BC827" s="411">
        <v>0</v>
      </c>
      <c r="BD827" s="411">
        <v>0</v>
      </c>
      <c r="BE827" s="411">
        <v>0</v>
      </c>
      <c r="BF827" s="411">
        <v>0</v>
      </c>
      <c r="BG827" s="411">
        <v>0</v>
      </c>
      <c r="BH827" s="412">
        <v>0</v>
      </c>
      <c r="BI827" s="411">
        <f t="shared" si="247"/>
        <v>0</v>
      </c>
      <c r="BJ827" s="411">
        <v>0</v>
      </c>
      <c r="BK827" s="411">
        <v>0</v>
      </c>
      <c r="BL827" s="411">
        <v>0</v>
      </c>
      <c r="BM827" s="411">
        <v>0</v>
      </c>
      <c r="BN827" s="411">
        <v>0</v>
      </c>
      <c r="BO827" s="411">
        <v>0</v>
      </c>
      <c r="BP827" s="411">
        <v>0</v>
      </c>
      <c r="BQ827" s="411">
        <v>0</v>
      </c>
      <c r="BR827" s="411">
        <v>0</v>
      </c>
      <c r="BS827" s="411">
        <v>0</v>
      </c>
      <c r="BT827" s="411">
        <v>0</v>
      </c>
      <c r="BU827" s="412">
        <v>0</v>
      </c>
      <c r="BV827" s="411">
        <f t="shared" si="248"/>
        <v>0</v>
      </c>
      <c r="BW827" s="411">
        <v>0</v>
      </c>
      <c r="BX827" s="411">
        <v>0</v>
      </c>
      <c r="BY827" s="411">
        <v>0</v>
      </c>
      <c r="BZ827" s="411">
        <v>0</v>
      </c>
      <c r="CA827" s="411">
        <v>0</v>
      </c>
      <c r="CB827" s="411">
        <v>0</v>
      </c>
      <c r="CC827" s="411">
        <v>0</v>
      </c>
      <c r="CD827" s="411">
        <v>0</v>
      </c>
      <c r="CE827" s="411">
        <v>0</v>
      </c>
      <c r="CF827" s="411">
        <v>0</v>
      </c>
      <c r="CG827" s="411">
        <v>0</v>
      </c>
      <c r="CH827" s="412">
        <v>0</v>
      </c>
      <c r="CI827" s="411">
        <f t="shared" si="249"/>
        <v>0</v>
      </c>
      <c r="CJ827" s="411">
        <v>0</v>
      </c>
      <c r="CK827" s="411">
        <v>0</v>
      </c>
      <c r="CL827" s="411">
        <v>0</v>
      </c>
      <c r="CM827" s="411">
        <v>0</v>
      </c>
      <c r="CN827" s="411">
        <v>0</v>
      </c>
      <c r="CO827" s="411">
        <v>0</v>
      </c>
      <c r="CP827" s="411">
        <v>0</v>
      </c>
      <c r="CQ827" s="411">
        <v>0</v>
      </c>
      <c r="CR827" s="411">
        <v>0</v>
      </c>
      <c r="CS827" s="411">
        <v>0</v>
      </c>
      <c r="CT827" s="411">
        <v>0</v>
      </c>
      <c r="CU827" s="412">
        <v>0</v>
      </c>
      <c r="CV827" s="411">
        <f t="shared" si="250"/>
        <v>0</v>
      </c>
      <c r="CW827" s="411">
        <v>0</v>
      </c>
      <c r="CX827" s="411">
        <v>0</v>
      </c>
      <c r="CY827" s="411">
        <v>0</v>
      </c>
      <c r="CZ827" s="411">
        <v>0</v>
      </c>
      <c r="DA827" s="411">
        <v>0</v>
      </c>
      <c r="DB827" s="411">
        <v>0</v>
      </c>
      <c r="DC827" s="411">
        <v>0</v>
      </c>
      <c r="DD827" s="411">
        <v>0</v>
      </c>
      <c r="DE827" s="411">
        <v>0</v>
      </c>
      <c r="DF827" s="411">
        <v>0</v>
      </c>
      <c r="DG827" s="411">
        <v>0</v>
      </c>
      <c r="DH827" s="412">
        <v>0</v>
      </c>
      <c r="DI827" s="411">
        <f t="shared" si="251"/>
        <v>0</v>
      </c>
      <c r="DJ827" s="411">
        <v>0</v>
      </c>
      <c r="DK827" s="411">
        <v>0</v>
      </c>
      <c r="DL827" s="411">
        <v>0</v>
      </c>
      <c r="DM827" s="411">
        <v>0</v>
      </c>
      <c r="DN827" s="411">
        <v>0</v>
      </c>
      <c r="DO827" s="411">
        <v>0</v>
      </c>
      <c r="DP827" s="411">
        <v>0</v>
      </c>
      <c r="DQ827" s="411">
        <v>0</v>
      </c>
      <c r="DR827" s="411">
        <v>0</v>
      </c>
      <c r="DS827" s="411">
        <v>0</v>
      </c>
      <c r="DT827" s="411">
        <v>0</v>
      </c>
      <c r="DU827" s="412">
        <v>0</v>
      </c>
      <c r="DV827" s="411">
        <f t="shared" si="252"/>
        <v>0</v>
      </c>
      <c r="DW827" s="412">
        <v>0</v>
      </c>
      <c r="DX827" s="412">
        <v>0</v>
      </c>
      <c r="DY827" s="412">
        <v>0</v>
      </c>
      <c r="DZ827" s="412">
        <v>0</v>
      </c>
      <c r="EA827" s="412">
        <v>0</v>
      </c>
      <c r="EB827" s="412">
        <v>0</v>
      </c>
      <c r="EC827" s="412">
        <v>0</v>
      </c>
      <c r="ED827" s="412">
        <v>0</v>
      </c>
      <c r="EE827" s="412">
        <v>0</v>
      </c>
      <c r="EF827" s="412">
        <v>0</v>
      </c>
      <c r="EG827" s="412">
        <v>0</v>
      </c>
      <c r="EH827" s="412">
        <v>0</v>
      </c>
      <c r="EI827" s="411">
        <f t="shared" si="253"/>
        <v>0</v>
      </c>
      <c r="EK827" s="411">
        <f t="shared" si="254"/>
        <v>1</v>
      </c>
      <c r="EL827" s="7">
        <f t="shared" si="255"/>
        <v>-1</v>
      </c>
    </row>
    <row r="828" spans="1:142">
      <c r="A828" s="365" t="str">
        <f t="shared" si="237"/>
        <v xml:space="preserve"> 151</v>
      </c>
      <c r="B828" s="370" t="s">
        <v>965</v>
      </c>
      <c r="C828" s="370" t="s">
        <v>1214</v>
      </c>
      <c r="D828" s="411">
        <v>7</v>
      </c>
      <c r="E828" s="411">
        <v>6</v>
      </c>
      <c r="F828" s="411">
        <v>7</v>
      </c>
      <c r="G828" s="411">
        <v>7</v>
      </c>
      <c r="H828" s="411">
        <v>7</v>
      </c>
      <c r="I828" s="411">
        <v>7</v>
      </c>
      <c r="J828" s="411">
        <v>7</v>
      </c>
      <c r="K828" s="411">
        <v>6</v>
      </c>
      <c r="L828" s="411">
        <v>4</v>
      </c>
      <c r="M828" s="411">
        <v>4</v>
      </c>
      <c r="N828" s="411">
        <v>4</v>
      </c>
      <c r="O828" s="412">
        <v>4</v>
      </c>
      <c r="P828" s="411">
        <f t="shared" si="238"/>
        <v>70</v>
      </c>
      <c r="Q828" s="411">
        <f t="shared" si="239"/>
        <v>47.774193548387096</v>
      </c>
      <c r="R828" s="411">
        <f t="shared" si="240"/>
        <v>9.1223581757508345</v>
      </c>
      <c r="S828" s="411">
        <f t="shared" si="241"/>
        <v>13.103448275862069</v>
      </c>
      <c r="T828" s="411">
        <v>0</v>
      </c>
      <c r="U828" s="411">
        <v>0</v>
      </c>
      <c r="V828" s="411">
        <v>0</v>
      </c>
      <c r="W828" s="411">
        <v>0</v>
      </c>
      <c r="X828" s="411">
        <v>0</v>
      </c>
      <c r="Y828" s="411">
        <v>0</v>
      </c>
      <c r="Z828" s="411">
        <v>0</v>
      </c>
      <c r="AA828" s="411">
        <v>0</v>
      </c>
      <c r="AB828" s="411">
        <v>0</v>
      </c>
      <c r="AC828" s="411">
        <v>0</v>
      </c>
      <c r="AD828" s="411">
        <v>0</v>
      </c>
      <c r="AE828" s="412">
        <v>0</v>
      </c>
      <c r="AF828" s="411">
        <f t="shared" si="242"/>
        <v>0</v>
      </c>
      <c r="AG828" s="411">
        <v>0</v>
      </c>
      <c r="AH828" s="411">
        <v>0</v>
      </c>
      <c r="AI828" s="411">
        <v>0</v>
      </c>
      <c r="AJ828" s="411">
        <v>0</v>
      </c>
      <c r="AK828" s="411">
        <v>0</v>
      </c>
      <c r="AL828" s="411">
        <v>0</v>
      </c>
      <c r="AM828" s="411">
        <v>0</v>
      </c>
      <c r="AN828" s="411">
        <v>0</v>
      </c>
      <c r="AO828" s="411">
        <v>0</v>
      </c>
      <c r="AP828" s="411">
        <v>0</v>
      </c>
      <c r="AQ828" s="411">
        <v>0</v>
      </c>
      <c r="AR828" s="412">
        <v>0</v>
      </c>
      <c r="AS828" s="411">
        <f t="shared" si="243"/>
        <v>0</v>
      </c>
      <c r="AT828" s="411">
        <f t="shared" si="244"/>
        <v>0</v>
      </c>
      <c r="AU828" s="411">
        <f t="shared" si="245"/>
        <v>0</v>
      </c>
      <c r="AV828" s="411">
        <f t="shared" si="246"/>
        <v>0</v>
      </c>
      <c r="AW828" s="411">
        <v>0</v>
      </c>
      <c r="AX828" s="411">
        <v>0</v>
      </c>
      <c r="AY828" s="411">
        <v>0</v>
      </c>
      <c r="AZ828" s="411">
        <v>0</v>
      </c>
      <c r="BA828" s="411">
        <v>0</v>
      </c>
      <c r="BB828" s="411">
        <v>0</v>
      </c>
      <c r="BC828" s="411">
        <v>0</v>
      </c>
      <c r="BD828" s="411">
        <v>0</v>
      </c>
      <c r="BE828" s="411">
        <v>0</v>
      </c>
      <c r="BF828" s="411">
        <v>0</v>
      </c>
      <c r="BG828" s="411">
        <v>0</v>
      </c>
      <c r="BH828" s="412">
        <v>0</v>
      </c>
      <c r="BI828" s="411">
        <f t="shared" si="247"/>
        <v>0</v>
      </c>
      <c r="BJ828" s="411">
        <v>0</v>
      </c>
      <c r="BK828" s="411">
        <v>0</v>
      </c>
      <c r="BL828" s="411">
        <v>0</v>
      </c>
      <c r="BM828" s="411">
        <v>0</v>
      </c>
      <c r="BN828" s="411">
        <v>0</v>
      </c>
      <c r="BO828" s="411">
        <v>0</v>
      </c>
      <c r="BP828" s="411">
        <v>0</v>
      </c>
      <c r="BQ828" s="411">
        <v>0</v>
      </c>
      <c r="BR828" s="411">
        <v>0</v>
      </c>
      <c r="BS828" s="411">
        <v>0</v>
      </c>
      <c r="BT828" s="411">
        <v>0</v>
      </c>
      <c r="BU828" s="412">
        <v>0</v>
      </c>
      <c r="BV828" s="411">
        <f t="shared" si="248"/>
        <v>0</v>
      </c>
      <c r="BW828" s="411">
        <v>0</v>
      </c>
      <c r="BX828" s="411">
        <v>0</v>
      </c>
      <c r="BY828" s="411">
        <v>0</v>
      </c>
      <c r="BZ828" s="411">
        <v>0</v>
      </c>
      <c r="CA828" s="411">
        <v>0</v>
      </c>
      <c r="CB828" s="411">
        <v>0</v>
      </c>
      <c r="CC828" s="411">
        <v>0</v>
      </c>
      <c r="CD828" s="411">
        <v>0</v>
      </c>
      <c r="CE828" s="411">
        <v>0</v>
      </c>
      <c r="CF828" s="411">
        <v>0</v>
      </c>
      <c r="CG828" s="411">
        <v>0</v>
      </c>
      <c r="CH828" s="412">
        <v>0</v>
      </c>
      <c r="CI828" s="411">
        <f t="shared" si="249"/>
        <v>0</v>
      </c>
      <c r="CJ828" s="411">
        <v>0</v>
      </c>
      <c r="CK828" s="411">
        <v>0</v>
      </c>
      <c r="CL828" s="411">
        <v>0</v>
      </c>
      <c r="CM828" s="411">
        <v>0</v>
      </c>
      <c r="CN828" s="411">
        <v>0</v>
      </c>
      <c r="CO828" s="411">
        <v>0</v>
      </c>
      <c r="CP828" s="411">
        <v>0</v>
      </c>
      <c r="CQ828" s="411">
        <v>0</v>
      </c>
      <c r="CR828" s="411">
        <v>0</v>
      </c>
      <c r="CS828" s="411">
        <v>0</v>
      </c>
      <c r="CT828" s="411">
        <v>0</v>
      </c>
      <c r="CU828" s="412">
        <v>0</v>
      </c>
      <c r="CV828" s="411">
        <f t="shared" si="250"/>
        <v>0</v>
      </c>
      <c r="CW828" s="411">
        <v>0</v>
      </c>
      <c r="CX828" s="411">
        <v>0</v>
      </c>
      <c r="CY828" s="411">
        <v>0</v>
      </c>
      <c r="CZ828" s="411">
        <v>0</v>
      </c>
      <c r="DA828" s="411">
        <v>0</v>
      </c>
      <c r="DB828" s="411">
        <v>0</v>
      </c>
      <c r="DC828" s="411">
        <v>0</v>
      </c>
      <c r="DD828" s="411">
        <v>0</v>
      </c>
      <c r="DE828" s="411">
        <v>0</v>
      </c>
      <c r="DF828" s="411">
        <v>0</v>
      </c>
      <c r="DG828" s="411">
        <v>0</v>
      </c>
      <c r="DH828" s="412">
        <v>0</v>
      </c>
      <c r="DI828" s="411">
        <f t="shared" si="251"/>
        <v>0</v>
      </c>
      <c r="DJ828" s="411">
        <v>0</v>
      </c>
      <c r="DK828" s="411">
        <v>0</v>
      </c>
      <c r="DL828" s="411">
        <v>0</v>
      </c>
      <c r="DM828" s="411">
        <v>0</v>
      </c>
      <c r="DN828" s="411">
        <v>0</v>
      </c>
      <c r="DO828" s="411">
        <v>0</v>
      </c>
      <c r="DP828" s="411">
        <v>0</v>
      </c>
      <c r="DQ828" s="411">
        <v>0</v>
      </c>
      <c r="DR828" s="411">
        <v>0</v>
      </c>
      <c r="DS828" s="411">
        <v>0</v>
      </c>
      <c r="DT828" s="411">
        <v>0</v>
      </c>
      <c r="DU828" s="412">
        <v>0</v>
      </c>
      <c r="DV828" s="411">
        <f t="shared" si="252"/>
        <v>0</v>
      </c>
      <c r="DW828" s="412">
        <v>0</v>
      </c>
      <c r="DX828" s="412">
        <v>0</v>
      </c>
      <c r="DY828" s="412">
        <v>0</v>
      </c>
      <c r="DZ828" s="412">
        <v>0</v>
      </c>
      <c r="EA828" s="412">
        <v>0</v>
      </c>
      <c r="EB828" s="412">
        <v>0</v>
      </c>
      <c r="EC828" s="412">
        <v>0</v>
      </c>
      <c r="ED828" s="412">
        <v>0</v>
      </c>
      <c r="EE828" s="412">
        <v>0</v>
      </c>
      <c r="EF828" s="412">
        <v>0</v>
      </c>
      <c r="EG828" s="412">
        <v>0</v>
      </c>
      <c r="EH828" s="412">
        <v>0</v>
      </c>
      <c r="EI828" s="411">
        <f t="shared" si="253"/>
        <v>0</v>
      </c>
      <c r="EK828" s="411">
        <f t="shared" si="254"/>
        <v>70</v>
      </c>
      <c r="EL828" s="7">
        <f t="shared" si="255"/>
        <v>-70</v>
      </c>
    </row>
    <row r="829" spans="1:142">
      <c r="A829" s="365" t="str">
        <f t="shared" si="237"/>
        <v xml:space="preserve"> 151</v>
      </c>
      <c r="B829" s="370" t="s">
        <v>965</v>
      </c>
      <c r="C829" s="370" t="s">
        <v>1215</v>
      </c>
      <c r="D829" s="411">
        <v>7</v>
      </c>
      <c r="E829" s="411">
        <v>6</v>
      </c>
      <c r="F829" s="411">
        <v>7</v>
      </c>
      <c r="G829" s="411">
        <v>7</v>
      </c>
      <c r="H829" s="411">
        <v>7</v>
      </c>
      <c r="I829" s="411">
        <v>7</v>
      </c>
      <c r="J829" s="411">
        <v>7</v>
      </c>
      <c r="K829" s="411">
        <v>6</v>
      </c>
      <c r="L829" s="411">
        <v>0</v>
      </c>
      <c r="M829" s="411">
        <v>0</v>
      </c>
      <c r="N829" s="411">
        <v>0</v>
      </c>
      <c r="O829" s="412">
        <v>0</v>
      </c>
      <c r="P829" s="411">
        <f t="shared" si="238"/>
        <v>54</v>
      </c>
      <c r="Q829" s="411">
        <f t="shared" si="239"/>
        <v>47.774193548387096</v>
      </c>
      <c r="R829" s="411">
        <f t="shared" si="240"/>
        <v>6.225806451612903</v>
      </c>
      <c r="S829" s="411">
        <f t="shared" si="241"/>
        <v>0</v>
      </c>
      <c r="T829" s="411">
        <v>0</v>
      </c>
      <c r="U829" s="411">
        <v>0</v>
      </c>
      <c r="V829" s="411">
        <v>0</v>
      </c>
      <c r="W829" s="411">
        <v>0</v>
      </c>
      <c r="X829" s="411">
        <v>0</v>
      </c>
      <c r="Y829" s="411">
        <v>0</v>
      </c>
      <c r="Z829" s="411">
        <v>0</v>
      </c>
      <c r="AA829" s="411">
        <v>0</v>
      </c>
      <c r="AB829" s="411">
        <v>0</v>
      </c>
      <c r="AC829" s="411">
        <v>0</v>
      </c>
      <c r="AD829" s="411">
        <v>0</v>
      </c>
      <c r="AE829" s="412">
        <v>0</v>
      </c>
      <c r="AF829" s="411">
        <f t="shared" si="242"/>
        <v>0</v>
      </c>
      <c r="AG829" s="411">
        <v>0</v>
      </c>
      <c r="AH829" s="411">
        <v>0</v>
      </c>
      <c r="AI829" s="411">
        <v>0</v>
      </c>
      <c r="AJ829" s="411">
        <v>0</v>
      </c>
      <c r="AK829" s="411">
        <v>0</v>
      </c>
      <c r="AL829" s="411">
        <v>0</v>
      </c>
      <c r="AM829" s="411">
        <v>0</v>
      </c>
      <c r="AN829" s="411">
        <v>0</v>
      </c>
      <c r="AO829" s="411">
        <v>0</v>
      </c>
      <c r="AP829" s="411">
        <v>0</v>
      </c>
      <c r="AQ829" s="411">
        <v>0</v>
      </c>
      <c r="AR829" s="412">
        <v>0</v>
      </c>
      <c r="AS829" s="411">
        <f t="shared" si="243"/>
        <v>0</v>
      </c>
      <c r="AT829" s="411">
        <f t="shared" si="244"/>
        <v>0</v>
      </c>
      <c r="AU829" s="411">
        <f t="shared" si="245"/>
        <v>0</v>
      </c>
      <c r="AV829" s="411">
        <f t="shared" si="246"/>
        <v>0</v>
      </c>
      <c r="AW829" s="411">
        <v>0</v>
      </c>
      <c r="AX829" s="411">
        <v>0</v>
      </c>
      <c r="AY829" s="411">
        <v>0</v>
      </c>
      <c r="AZ829" s="411">
        <v>0</v>
      </c>
      <c r="BA829" s="411">
        <v>0</v>
      </c>
      <c r="BB829" s="411">
        <v>0</v>
      </c>
      <c r="BC829" s="411">
        <v>0</v>
      </c>
      <c r="BD829" s="411">
        <v>0</v>
      </c>
      <c r="BE829" s="411">
        <v>0</v>
      </c>
      <c r="BF829" s="411">
        <v>0</v>
      </c>
      <c r="BG829" s="411">
        <v>0</v>
      </c>
      <c r="BH829" s="412">
        <v>0</v>
      </c>
      <c r="BI829" s="411">
        <f t="shared" si="247"/>
        <v>0</v>
      </c>
      <c r="BJ829" s="411">
        <v>0</v>
      </c>
      <c r="BK829" s="411">
        <v>0</v>
      </c>
      <c r="BL829" s="411">
        <v>0</v>
      </c>
      <c r="BM829" s="411">
        <v>0</v>
      </c>
      <c r="BN829" s="411">
        <v>0</v>
      </c>
      <c r="BO829" s="411">
        <v>0</v>
      </c>
      <c r="BP829" s="411">
        <v>0</v>
      </c>
      <c r="BQ829" s="411">
        <v>0</v>
      </c>
      <c r="BR829" s="411">
        <v>0</v>
      </c>
      <c r="BS829" s="411">
        <v>0</v>
      </c>
      <c r="BT829" s="411">
        <v>0</v>
      </c>
      <c r="BU829" s="412">
        <v>0</v>
      </c>
      <c r="BV829" s="411">
        <f t="shared" si="248"/>
        <v>0</v>
      </c>
      <c r="BW829" s="411">
        <v>0</v>
      </c>
      <c r="BX829" s="411">
        <v>0</v>
      </c>
      <c r="BY829" s="411">
        <v>0</v>
      </c>
      <c r="BZ829" s="411">
        <v>0</v>
      </c>
      <c r="CA829" s="411">
        <v>0</v>
      </c>
      <c r="CB829" s="411">
        <v>0</v>
      </c>
      <c r="CC829" s="411">
        <v>0</v>
      </c>
      <c r="CD829" s="411">
        <v>0</v>
      </c>
      <c r="CE829" s="411">
        <v>0</v>
      </c>
      <c r="CF829" s="411">
        <v>0</v>
      </c>
      <c r="CG829" s="411">
        <v>0</v>
      </c>
      <c r="CH829" s="412">
        <v>0</v>
      </c>
      <c r="CI829" s="411">
        <f t="shared" si="249"/>
        <v>0</v>
      </c>
      <c r="CJ829" s="411">
        <v>0</v>
      </c>
      <c r="CK829" s="411">
        <v>0</v>
      </c>
      <c r="CL829" s="411">
        <v>0</v>
      </c>
      <c r="CM829" s="411">
        <v>0</v>
      </c>
      <c r="CN829" s="411">
        <v>0</v>
      </c>
      <c r="CO829" s="411">
        <v>0</v>
      </c>
      <c r="CP829" s="411">
        <v>0</v>
      </c>
      <c r="CQ829" s="411">
        <v>0</v>
      </c>
      <c r="CR829" s="411">
        <v>0</v>
      </c>
      <c r="CS829" s="411">
        <v>0</v>
      </c>
      <c r="CT829" s="411">
        <v>0</v>
      </c>
      <c r="CU829" s="412">
        <v>0</v>
      </c>
      <c r="CV829" s="411">
        <f t="shared" si="250"/>
        <v>0</v>
      </c>
      <c r="CW829" s="411">
        <v>0</v>
      </c>
      <c r="CX829" s="411">
        <v>0</v>
      </c>
      <c r="CY829" s="411">
        <v>0</v>
      </c>
      <c r="CZ829" s="411">
        <v>0</v>
      </c>
      <c r="DA829" s="411">
        <v>0</v>
      </c>
      <c r="DB829" s="411">
        <v>0</v>
      </c>
      <c r="DC829" s="411">
        <v>0</v>
      </c>
      <c r="DD829" s="411">
        <v>0</v>
      </c>
      <c r="DE829" s="411">
        <v>0</v>
      </c>
      <c r="DF829" s="411">
        <v>0</v>
      </c>
      <c r="DG829" s="411">
        <v>0</v>
      </c>
      <c r="DH829" s="412">
        <v>0</v>
      </c>
      <c r="DI829" s="411">
        <f t="shared" si="251"/>
        <v>0</v>
      </c>
      <c r="DJ829" s="411">
        <v>0</v>
      </c>
      <c r="DK829" s="411">
        <v>0</v>
      </c>
      <c r="DL829" s="411">
        <v>0</v>
      </c>
      <c r="DM829" s="411">
        <v>0</v>
      </c>
      <c r="DN829" s="411">
        <v>0</v>
      </c>
      <c r="DO829" s="411">
        <v>0</v>
      </c>
      <c r="DP829" s="411">
        <v>0</v>
      </c>
      <c r="DQ829" s="411">
        <v>0</v>
      </c>
      <c r="DR829" s="411">
        <v>0</v>
      </c>
      <c r="DS829" s="411">
        <v>0</v>
      </c>
      <c r="DT829" s="411">
        <v>0</v>
      </c>
      <c r="DU829" s="412">
        <v>0</v>
      </c>
      <c r="DV829" s="411">
        <f t="shared" si="252"/>
        <v>0</v>
      </c>
      <c r="DW829" s="412">
        <v>0</v>
      </c>
      <c r="DX829" s="412">
        <v>0</v>
      </c>
      <c r="DY829" s="412">
        <v>0</v>
      </c>
      <c r="DZ829" s="412">
        <v>0</v>
      </c>
      <c r="EA829" s="412">
        <v>0</v>
      </c>
      <c r="EB829" s="412">
        <v>0</v>
      </c>
      <c r="EC829" s="412">
        <v>0</v>
      </c>
      <c r="ED829" s="412">
        <v>0</v>
      </c>
      <c r="EE829" s="412">
        <v>0</v>
      </c>
      <c r="EF829" s="412">
        <v>0</v>
      </c>
      <c r="EG829" s="412">
        <v>0</v>
      </c>
      <c r="EH829" s="412">
        <v>0</v>
      </c>
      <c r="EI829" s="411">
        <f t="shared" si="253"/>
        <v>0</v>
      </c>
      <c r="EK829" s="411">
        <f t="shared" si="254"/>
        <v>54</v>
      </c>
      <c r="EL829" s="7">
        <f t="shared" si="255"/>
        <v>-54</v>
      </c>
    </row>
    <row r="830" spans="1:142">
      <c r="A830" s="365" t="str">
        <f t="shared" si="237"/>
        <v xml:space="preserve"> 151</v>
      </c>
      <c r="B830" s="370" t="s">
        <v>965</v>
      </c>
      <c r="C830" s="370" t="s">
        <v>1216</v>
      </c>
      <c r="D830" s="411">
        <v>8</v>
      </c>
      <c r="E830" s="411">
        <v>9</v>
      </c>
      <c r="F830" s="411">
        <v>7</v>
      </c>
      <c r="G830" s="411">
        <v>7</v>
      </c>
      <c r="H830" s="411">
        <v>7</v>
      </c>
      <c r="I830" s="411">
        <v>7</v>
      </c>
      <c r="J830" s="411">
        <v>7</v>
      </c>
      <c r="K830" s="411">
        <v>7</v>
      </c>
      <c r="L830" s="411">
        <v>7</v>
      </c>
      <c r="M830" s="411">
        <v>8</v>
      </c>
      <c r="N830" s="411">
        <v>7</v>
      </c>
      <c r="O830" s="412">
        <v>7</v>
      </c>
      <c r="P830" s="411">
        <f t="shared" si="238"/>
        <v>88</v>
      </c>
      <c r="Q830" s="411">
        <f t="shared" si="239"/>
        <v>51.774193548387096</v>
      </c>
      <c r="R830" s="411">
        <f t="shared" si="240"/>
        <v>12.294771968854281</v>
      </c>
      <c r="S830" s="411">
        <f t="shared" si="241"/>
        <v>23.931034482758619</v>
      </c>
      <c r="T830" s="411">
        <v>0</v>
      </c>
      <c r="U830" s="411">
        <v>0</v>
      </c>
      <c r="V830" s="411">
        <v>0</v>
      </c>
      <c r="W830" s="411">
        <v>0</v>
      </c>
      <c r="X830" s="411">
        <v>0</v>
      </c>
      <c r="Y830" s="411">
        <v>0</v>
      </c>
      <c r="Z830" s="411">
        <v>0</v>
      </c>
      <c r="AA830" s="411">
        <v>0</v>
      </c>
      <c r="AB830" s="411">
        <v>0</v>
      </c>
      <c r="AC830" s="411">
        <v>0</v>
      </c>
      <c r="AD830" s="411">
        <v>0</v>
      </c>
      <c r="AE830" s="412">
        <v>0</v>
      </c>
      <c r="AF830" s="411">
        <f t="shared" si="242"/>
        <v>0</v>
      </c>
      <c r="AG830" s="411">
        <v>0</v>
      </c>
      <c r="AH830" s="411">
        <v>0</v>
      </c>
      <c r="AI830" s="411">
        <v>0</v>
      </c>
      <c r="AJ830" s="411">
        <v>0</v>
      </c>
      <c r="AK830" s="411">
        <v>0</v>
      </c>
      <c r="AL830" s="411">
        <v>0</v>
      </c>
      <c r="AM830" s="411">
        <v>0</v>
      </c>
      <c r="AN830" s="411">
        <v>0</v>
      </c>
      <c r="AO830" s="411">
        <v>0</v>
      </c>
      <c r="AP830" s="411">
        <v>0</v>
      </c>
      <c r="AQ830" s="411">
        <v>0</v>
      </c>
      <c r="AR830" s="412">
        <v>0</v>
      </c>
      <c r="AS830" s="411">
        <f t="shared" si="243"/>
        <v>0</v>
      </c>
      <c r="AT830" s="411">
        <f t="shared" si="244"/>
        <v>0</v>
      </c>
      <c r="AU830" s="411">
        <f t="shared" si="245"/>
        <v>0</v>
      </c>
      <c r="AV830" s="411">
        <f t="shared" si="246"/>
        <v>0</v>
      </c>
      <c r="AW830" s="411">
        <v>0</v>
      </c>
      <c r="AX830" s="411">
        <v>0</v>
      </c>
      <c r="AY830" s="411">
        <v>0</v>
      </c>
      <c r="AZ830" s="411">
        <v>0</v>
      </c>
      <c r="BA830" s="411">
        <v>0</v>
      </c>
      <c r="BB830" s="411">
        <v>0</v>
      </c>
      <c r="BC830" s="411">
        <v>0</v>
      </c>
      <c r="BD830" s="411">
        <v>0</v>
      </c>
      <c r="BE830" s="411">
        <v>0</v>
      </c>
      <c r="BF830" s="411">
        <v>0</v>
      </c>
      <c r="BG830" s="411">
        <v>0</v>
      </c>
      <c r="BH830" s="412">
        <v>0</v>
      </c>
      <c r="BI830" s="411">
        <f t="shared" si="247"/>
        <v>0</v>
      </c>
      <c r="BJ830" s="411">
        <v>0</v>
      </c>
      <c r="BK830" s="411">
        <v>0</v>
      </c>
      <c r="BL830" s="411">
        <v>0</v>
      </c>
      <c r="BM830" s="411">
        <v>0</v>
      </c>
      <c r="BN830" s="411">
        <v>0</v>
      </c>
      <c r="BO830" s="411">
        <v>0</v>
      </c>
      <c r="BP830" s="411">
        <v>0</v>
      </c>
      <c r="BQ830" s="411">
        <v>0</v>
      </c>
      <c r="BR830" s="411">
        <v>0</v>
      </c>
      <c r="BS830" s="411">
        <v>0</v>
      </c>
      <c r="BT830" s="411">
        <v>0</v>
      </c>
      <c r="BU830" s="412">
        <v>0</v>
      </c>
      <c r="BV830" s="411">
        <f t="shared" si="248"/>
        <v>0</v>
      </c>
      <c r="BW830" s="411">
        <v>0</v>
      </c>
      <c r="BX830" s="411">
        <v>0</v>
      </c>
      <c r="BY830" s="411">
        <v>0</v>
      </c>
      <c r="BZ830" s="411">
        <v>0</v>
      </c>
      <c r="CA830" s="411">
        <v>0</v>
      </c>
      <c r="CB830" s="411">
        <v>0</v>
      </c>
      <c r="CC830" s="411">
        <v>0</v>
      </c>
      <c r="CD830" s="411">
        <v>0</v>
      </c>
      <c r="CE830" s="411">
        <v>0</v>
      </c>
      <c r="CF830" s="411">
        <v>0</v>
      </c>
      <c r="CG830" s="411">
        <v>0</v>
      </c>
      <c r="CH830" s="412">
        <v>0</v>
      </c>
      <c r="CI830" s="411">
        <f t="shared" si="249"/>
        <v>0</v>
      </c>
      <c r="CJ830" s="411">
        <v>0</v>
      </c>
      <c r="CK830" s="411">
        <v>0</v>
      </c>
      <c r="CL830" s="411">
        <v>0</v>
      </c>
      <c r="CM830" s="411">
        <v>0</v>
      </c>
      <c r="CN830" s="411">
        <v>0</v>
      </c>
      <c r="CO830" s="411">
        <v>0</v>
      </c>
      <c r="CP830" s="411">
        <v>0</v>
      </c>
      <c r="CQ830" s="411">
        <v>0</v>
      </c>
      <c r="CR830" s="411">
        <v>0</v>
      </c>
      <c r="CS830" s="411">
        <v>0</v>
      </c>
      <c r="CT830" s="411">
        <v>0</v>
      </c>
      <c r="CU830" s="412">
        <v>0</v>
      </c>
      <c r="CV830" s="411">
        <f t="shared" si="250"/>
        <v>0</v>
      </c>
      <c r="CW830" s="411">
        <v>0</v>
      </c>
      <c r="CX830" s="411">
        <v>0</v>
      </c>
      <c r="CY830" s="411">
        <v>0</v>
      </c>
      <c r="CZ830" s="411">
        <v>0</v>
      </c>
      <c r="DA830" s="411">
        <v>0</v>
      </c>
      <c r="DB830" s="411">
        <v>0</v>
      </c>
      <c r="DC830" s="411">
        <v>0</v>
      </c>
      <c r="DD830" s="411">
        <v>0</v>
      </c>
      <c r="DE830" s="411">
        <v>0</v>
      </c>
      <c r="DF830" s="411">
        <v>0</v>
      </c>
      <c r="DG830" s="411">
        <v>0</v>
      </c>
      <c r="DH830" s="412">
        <v>0</v>
      </c>
      <c r="DI830" s="411">
        <f t="shared" si="251"/>
        <v>0</v>
      </c>
      <c r="DJ830" s="411">
        <v>0</v>
      </c>
      <c r="DK830" s="411">
        <v>0</v>
      </c>
      <c r="DL830" s="411">
        <v>0</v>
      </c>
      <c r="DM830" s="411">
        <v>0</v>
      </c>
      <c r="DN830" s="411">
        <v>0</v>
      </c>
      <c r="DO830" s="411">
        <v>0</v>
      </c>
      <c r="DP830" s="411">
        <v>0</v>
      </c>
      <c r="DQ830" s="411">
        <v>0</v>
      </c>
      <c r="DR830" s="411">
        <v>0</v>
      </c>
      <c r="DS830" s="411">
        <v>0</v>
      </c>
      <c r="DT830" s="411">
        <v>0</v>
      </c>
      <c r="DU830" s="412">
        <v>0</v>
      </c>
      <c r="DV830" s="411">
        <f t="shared" si="252"/>
        <v>0</v>
      </c>
      <c r="DW830" s="412">
        <v>0</v>
      </c>
      <c r="DX830" s="412">
        <v>0</v>
      </c>
      <c r="DY830" s="412">
        <v>0</v>
      </c>
      <c r="DZ830" s="412">
        <v>0</v>
      </c>
      <c r="EA830" s="412">
        <v>0</v>
      </c>
      <c r="EB830" s="412">
        <v>0</v>
      </c>
      <c r="EC830" s="412">
        <v>0</v>
      </c>
      <c r="ED830" s="412">
        <v>0</v>
      </c>
      <c r="EE830" s="412">
        <v>0</v>
      </c>
      <c r="EF830" s="412">
        <v>0</v>
      </c>
      <c r="EG830" s="412">
        <v>0</v>
      </c>
      <c r="EH830" s="412">
        <v>0</v>
      </c>
      <c r="EI830" s="411">
        <f t="shared" si="253"/>
        <v>0</v>
      </c>
      <c r="EK830" s="411">
        <f t="shared" si="254"/>
        <v>88</v>
      </c>
      <c r="EL830" s="7">
        <f t="shared" si="255"/>
        <v>-88</v>
      </c>
    </row>
    <row r="831" spans="1:142">
      <c r="A831" s="365" t="str">
        <f t="shared" si="237"/>
        <v xml:space="preserve"> 151</v>
      </c>
      <c r="B831" s="370" t="s">
        <v>965</v>
      </c>
      <c r="C831" s="370" t="s">
        <v>1203</v>
      </c>
      <c r="D831" s="411">
        <v>0</v>
      </c>
      <c r="E831" s="411">
        <v>1</v>
      </c>
      <c r="F831" s="411">
        <v>0</v>
      </c>
      <c r="G831" s="411">
        <v>0</v>
      </c>
      <c r="H831" s="411">
        <v>0</v>
      </c>
      <c r="I831" s="411">
        <v>0</v>
      </c>
      <c r="J831" s="411">
        <v>0</v>
      </c>
      <c r="K831" s="411">
        <v>0</v>
      </c>
      <c r="L831" s="411">
        <v>0</v>
      </c>
      <c r="M831" s="411">
        <v>0</v>
      </c>
      <c r="N831" s="411">
        <v>0</v>
      </c>
      <c r="O831" s="412">
        <v>0</v>
      </c>
      <c r="P831" s="411">
        <f t="shared" si="238"/>
        <v>1</v>
      </c>
      <c r="Q831" s="411">
        <f t="shared" si="239"/>
        <v>1</v>
      </c>
      <c r="R831" s="411">
        <f t="shared" si="240"/>
        <v>0</v>
      </c>
      <c r="S831" s="411">
        <f t="shared" si="241"/>
        <v>0</v>
      </c>
      <c r="T831" s="411">
        <v>0</v>
      </c>
      <c r="U831" s="411">
        <v>0</v>
      </c>
      <c r="V831" s="411">
        <v>0</v>
      </c>
      <c r="W831" s="411">
        <v>0</v>
      </c>
      <c r="X831" s="411">
        <v>0</v>
      </c>
      <c r="Y831" s="411">
        <v>0</v>
      </c>
      <c r="Z831" s="411">
        <v>0</v>
      </c>
      <c r="AA831" s="411">
        <v>0</v>
      </c>
      <c r="AB831" s="411">
        <v>0</v>
      </c>
      <c r="AC831" s="411">
        <v>0</v>
      </c>
      <c r="AD831" s="411">
        <v>0</v>
      </c>
      <c r="AE831" s="412">
        <v>0</v>
      </c>
      <c r="AF831" s="411">
        <f t="shared" si="242"/>
        <v>0</v>
      </c>
      <c r="AG831" s="411">
        <v>0</v>
      </c>
      <c r="AH831" s="411">
        <v>0</v>
      </c>
      <c r="AI831" s="411">
        <v>0</v>
      </c>
      <c r="AJ831" s="411">
        <v>0</v>
      </c>
      <c r="AK831" s="411">
        <v>0</v>
      </c>
      <c r="AL831" s="411">
        <v>0</v>
      </c>
      <c r="AM831" s="411">
        <v>0</v>
      </c>
      <c r="AN831" s="411">
        <v>0</v>
      </c>
      <c r="AO831" s="411">
        <v>0</v>
      </c>
      <c r="AP831" s="411">
        <v>0</v>
      </c>
      <c r="AQ831" s="411">
        <v>0</v>
      </c>
      <c r="AR831" s="412">
        <v>0</v>
      </c>
      <c r="AS831" s="411">
        <f t="shared" si="243"/>
        <v>0</v>
      </c>
      <c r="AT831" s="411">
        <f t="shared" si="244"/>
        <v>0</v>
      </c>
      <c r="AU831" s="411">
        <f t="shared" si="245"/>
        <v>0</v>
      </c>
      <c r="AV831" s="411">
        <f t="shared" si="246"/>
        <v>0</v>
      </c>
      <c r="AW831" s="411">
        <v>0</v>
      </c>
      <c r="AX831" s="411">
        <v>0</v>
      </c>
      <c r="AY831" s="411">
        <v>0</v>
      </c>
      <c r="AZ831" s="411">
        <v>0</v>
      </c>
      <c r="BA831" s="411">
        <v>0</v>
      </c>
      <c r="BB831" s="411">
        <v>0</v>
      </c>
      <c r="BC831" s="411">
        <v>0</v>
      </c>
      <c r="BD831" s="411">
        <v>0</v>
      </c>
      <c r="BE831" s="411">
        <v>0</v>
      </c>
      <c r="BF831" s="411">
        <v>0</v>
      </c>
      <c r="BG831" s="411">
        <v>0</v>
      </c>
      <c r="BH831" s="412">
        <v>0</v>
      </c>
      <c r="BI831" s="411">
        <f t="shared" si="247"/>
        <v>0</v>
      </c>
      <c r="BJ831" s="411">
        <v>0</v>
      </c>
      <c r="BK831" s="411">
        <v>0</v>
      </c>
      <c r="BL831" s="411">
        <v>0</v>
      </c>
      <c r="BM831" s="411">
        <v>0</v>
      </c>
      <c r="BN831" s="411">
        <v>0</v>
      </c>
      <c r="BO831" s="411">
        <v>0</v>
      </c>
      <c r="BP831" s="411">
        <v>0</v>
      </c>
      <c r="BQ831" s="411">
        <v>0</v>
      </c>
      <c r="BR831" s="411">
        <v>0</v>
      </c>
      <c r="BS831" s="411">
        <v>0</v>
      </c>
      <c r="BT831" s="411">
        <v>0</v>
      </c>
      <c r="BU831" s="412">
        <v>0</v>
      </c>
      <c r="BV831" s="411">
        <f t="shared" si="248"/>
        <v>0</v>
      </c>
      <c r="BW831" s="411">
        <v>0</v>
      </c>
      <c r="BX831" s="411">
        <v>0</v>
      </c>
      <c r="BY831" s="411">
        <v>0</v>
      </c>
      <c r="BZ831" s="411">
        <v>0</v>
      </c>
      <c r="CA831" s="411">
        <v>0</v>
      </c>
      <c r="CB831" s="411">
        <v>0</v>
      </c>
      <c r="CC831" s="411">
        <v>0</v>
      </c>
      <c r="CD831" s="411">
        <v>0</v>
      </c>
      <c r="CE831" s="411">
        <v>0</v>
      </c>
      <c r="CF831" s="411">
        <v>0</v>
      </c>
      <c r="CG831" s="411">
        <v>0</v>
      </c>
      <c r="CH831" s="412">
        <v>0</v>
      </c>
      <c r="CI831" s="411">
        <f t="shared" si="249"/>
        <v>0</v>
      </c>
      <c r="CJ831" s="411">
        <v>0</v>
      </c>
      <c r="CK831" s="411">
        <v>0</v>
      </c>
      <c r="CL831" s="411">
        <v>0</v>
      </c>
      <c r="CM831" s="411">
        <v>0</v>
      </c>
      <c r="CN831" s="411">
        <v>0</v>
      </c>
      <c r="CO831" s="411">
        <v>0</v>
      </c>
      <c r="CP831" s="411">
        <v>0</v>
      </c>
      <c r="CQ831" s="411">
        <v>0</v>
      </c>
      <c r="CR831" s="411">
        <v>0</v>
      </c>
      <c r="CS831" s="411">
        <v>0</v>
      </c>
      <c r="CT831" s="411">
        <v>0</v>
      </c>
      <c r="CU831" s="412">
        <v>0</v>
      </c>
      <c r="CV831" s="411">
        <f t="shared" si="250"/>
        <v>0</v>
      </c>
      <c r="CW831" s="411">
        <v>0</v>
      </c>
      <c r="CX831" s="411">
        <v>0</v>
      </c>
      <c r="CY831" s="411">
        <v>0</v>
      </c>
      <c r="CZ831" s="411">
        <v>0</v>
      </c>
      <c r="DA831" s="411">
        <v>0</v>
      </c>
      <c r="DB831" s="411">
        <v>0</v>
      </c>
      <c r="DC831" s="411">
        <v>0</v>
      </c>
      <c r="DD831" s="411">
        <v>0</v>
      </c>
      <c r="DE831" s="411">
        <v>0</v>
      </c>
      <c r="DF831" s="411">
        <v>0</v>
      </c>
      <c r="DG831" s="411">
        <v>0</v>
      </c>
      <c r="DH831" s="412">
        <v>0</v>
      </c>
      <c r="DI831" s="411">
        <f t="shared" si="251"/>
        <v>0</v>
      </c>
      <c r="DJ831" s="411">
        <v>0</v>
      </c>
      <c r="DK831" s="411">
        <v>0</v>
      </c>
      <c r="DL831" s="411">
        <v>0</v>
      </c>
      <c r="DM831" s="411">
        <v>0</v>
      </c>
      <c r="DN831" s="411">
        <v>0</v>
      </c>
      <c r="DO831" s="411">
        <v>0</v>
      </c>
      <c r="DP831" s="411">
        <v>0</v>
      </c>
      <c r="DQ831" s="411">
        <v>0</v>
      </c>
      <c r="DR831" s="411">
        <v>0</v>
      </c>
      <c r="DS831" s="411">
        <v>0</v>
      </c>
      <c r="DT831" s="411">
        <v>0</v>
      </c>
      <c r="DU831" s="412">
        <v>0</v>
      </c>
      <c r="DV831" s="411">
        <f t="shared" si="252"/>
        <v>0</v>
      </c>
      <c r="DW831" s="412">
        <v>0</v>
      </c>
      <c r="DX831" s="412">
        <v>0</v>
      </c>
      <c r="DY831" s="412">
        <v>0</v>
      </c>
      <c r="DZ831" s="412">
        <v>0</v>
      </c>
      <c r="EA831" s="412">
        <v>0</v>
      </c>
      <c r="EB831" s="412">
        <v>0</v>
      </c>
      <c r="EC831" s="412">
        <v>0</v>
      </c>
      <c r="ED831" s="412">
        <v>0</v>
      </c>
      <c r="EE831" s="412">
        <v>0</v>
      </c>
      <c r="EF831" s="412">
        <v>0</v>
      </c>
      <c r="EG831" s="412">
        <v>0</v>
      </c>
      <c r="EH831" s="412">
        <v>0</v>
      </c>
      <c r="EI831" s="411">
        <f t="shared" si="253"/>
        <v>0</v>
      </c>
      <c r="EK831" s="411">
        <f t="shared" si="254"/>
        <v>1</v>
      </c>
      <c r="EL831" s="7">
        <f t="shared" si="255"/>
        <v>-1</v>
      </c>
    </row>
    <row r="832" spans="1:142">
      <c r="A832" s="365" t="str">
        <f t="shared" si="237"/>
        <v xml:space="preserve"> 151</v>
      </c>
      <c r="B832" s="370" t="s">
        <v>965</v>
      </c>
      <c r="C832" s="370" t="s">
        <v>1208</v>
      </c>
      <c r="D832" s="411">
        <v>0</v>
      </c>
      <c r="E832" s="411">
        <v>1</v>
      </c>
      <c r="F832" s="411">
        <v>0</v>
      </c>
      <c r="G832" s="411">
        <v>0</v>
      </c>
      <c r="H832" s="411">
        <v>0</v>
      </c>
      <c r="I832" s="411">
        <v>0</v>
      </c>
      <c r="J832" s="411">
        <v>0</v>
      </c>
      <c r="K832" s="411">
        <v>0</v>
      </c>
      <c r="L832" s="411">
        <v>0</v>
      </c>
      <c r="M832" s="411">
        <v>0</v>
      </c>
      <c r="N832" s="411">
        <v>0</v>
      </c>
      <c r="O832" s="412">
        <v>0</v>
      </c>
      <c r="P832" s="411">
        <f t="shared" si="238"/>
        <v>1</v>
      </c>
      <c r="Q832" s="411">
        <f t="shared" si="239"/>
        <v>1</v>
      </c>
      <c r="R832" s="411">
        <f t="shared" si="240"/>
        <v>0</v>
      </c>
      <c r="S832" s="411">
        <f t="shared" si="241"/>
        <v>0</v>
      </c>
      <c r="T832" s="411">
        <v>0</v>
      </c>
      <c r="U832" s="411">
        <v>0</v>
      </c>
      <c r="V832" s="411">
        <v>0</v>
      </c>
      <c r="W832" s="411">
        <v>0</v>
      </c>
      <c r="X832" s="411">
        <v>0</v>
      </c>
      <c r="Y832" s="411">
        <v>0</v>
      </c>
      <c r="Z832" s="411">
        <v>0</v>
      </c>
      <c r="AA832" s="411">
        <v>0</v>
      </c>
      <c r="AB832" s="411">
        <v>0</v>
      </c>
      <c r="AC832" s="411">
        <v>0</v>
      </c>
      <c r="AD832" s="411">
        <v>0</v>
      </c>
      <c r="AE832" s="412">
        <v>0</v>
      </c>
      <c r="AF832" s="411">
        <f t="shared" si="242"/>
        <v>0</v>
      </c>
      <c r="AG832" s="411">
        <v>0</v>
      </c>
      <c r="AH832" s="411">
        <v>0</v>
      </c>
      <c r="AI832" s="411">
        <v>0</v>
      </c>
      <c r="AJ832" s="411">
        <v>0</v>
      </c>
      <c r="AK832" s="411">
        <v>0</v>
      </c>
      <c r="AL832" s="411">
        <v>0</v>
      </c>
      <c r="AM832" s="411">
        <v>0</v>
      </c>
      <c r="AN832" s="411">
        <v>0</v>
      </c>
      <c r="AO832" s="411">
        <v>0</v>
      </c>
      <c r="AP832" s="411">
        <v>0</v>
      </c>
      <c r="AQ832" s="411">
        <v>0</v>
      </c>
      <c r="AR832" s="412">
        <v>0</v>
      </c>
      <c r="AS832" s="411">
        <f t="shared" si="243"/>
        <v>0</v>
      </c>
      <c r="AT832" s="411">
        <f t="shared" si="244"/>
        <v>0</v>
      </c>
      <c r="AU832" s="411">
        <f t="shared" si="245"/>
        <v>0</v>
      </c>
      <c r="AV832" s="411">
        <f t="shared" si="246"/>
        <v>0</v>
      </c>
      <c r="AW832" s="411">
        <v>0</v>
      </c>
      <c r="AX832" s="411">
        <v>0</v>
      </c>
      <c r="AY832" s="411">
        <v>0</v>
      </c>
      <c r="AZ832" s="411">
        <v>0</v>
      </c>
      <c r="BA832" s="411">
        <v>0</v>
      </c>
      <c r="BB832" s="411">
        <v>0</v>
      </c>
      <c r="BC832" s="411">
        <v>0</v>
      </c>
      <c r="BD832" s="411">
        <v>0</v>
      </c>
      <c r="BE832" s="411">
        <v>0</v>
      </c>
      <c r="BF832" s="411">
        <v>0</v>
      </c>
      <c r="BG832" s="411">
        <v>0</v>
      </c>
      <c r="BH832" s="412">
        <v>0</v>
      </c>
      <c r="BI832" s="411">
        <f t="shared" si="247"/>
        <v>0</v>
      </c>
      <c r="BJ832" s="411">
        <v>0</v>
      </c>
      <c r="BK832" s="411">
        <v>0</v>
      </c>
      <c r="BL832" s="411">
        <v>0</v>
      </c>
      <c r="BM832" s="411">
        <v>0</v>
      </c>
      <c r="BN832" s="411">
        <v>0</v>
      </c>
      <c r="BO832" s="411">
        <v>0</v>
      </c>
      <c r="BP832" s="411">
        <v>0</v>
      </c>
      <c r="BQ832" s="411">
        <v>0</v>
      </c>
      <c r="BR832" s="411">
        <v>0</v>
      </c>
      <c r="BS832" s="411">
        <v>0</v>
      </c>
      <c r="BT832" s="411">
        <v>0</v>
      </c>
      <c r="BU832" s="412">
        <v>0</v>
      </c>
      <c r="BV832" s="411">
        <f t="shared" si="248"/>
        <v>0</v>
      </c>
      <c r="BW832" s="411">
        <v>0</v>
      </c>
      <c r="BX832" s="411">
        <v>0</v>
      </c>
      <c r="BY832" s="411">
        <v>0</v>
      </c>
      <c r="BZ832" s="411">
        <v>0</v>
      </c>
      <c r="CA832" s="411">
        <v>0</v>
      </c>
      <c r="CB832" s="411">
        <v>0</v>
      </c>
      <c r="CC832" s="411">
        <v>0</v>
      </c>
      <c r="CD832" s="411">
        <v>0</v>
      </c>
      <c r="CE832" s="411">
        <v>0</v>
      </c>
      <c r="CF832" s="411">
        <v>0</v>
      </c>
      <c r="CG832" s="411">
        <v>0</v>
      </c>
      <c r="CH832" s="412">
        <v>0</v>
      </c>
      <c r="CI832" s="411">
        <f t="shared" si="249"/>
        <v>0</v>
      </c>
      <c r="CJ832" s="411">
        <v>0</v>
      </c>
      <c r="CK832" s="411">
        <v>0</v>
      </c>
      <c r="CL832" s="411">
        <v>0</v>
      </c>
      <c r="CM832" s="411">
        <v>0</v>
      </c>
      <c r="CN832" s="411">
        <v>0</v>
      </c>
      <c r="CO832" s="411">
        <v>0</v>
      </c>
      <c r="CP832" s="411">
        <v>0</v>
      </c>
      <c r="CQ832" s="411">
        <v>0</v>
      </c>
      <c r="CR832" s="411">
        <v>0</v>
      </c>
      <c r="CS832" s="411">
        <v>0</v>
      </c>
      <c r="CT832" s="411">
        <v>0</v>
      </c>
      <c r="CU832" s="412">
        <v>0</v>
      </c>
      <c r="CV832" s="411">
        <f t="shared" si="250"/>
        <v>0</v>
      </c>
      <c r="CW832" s="411">
        <v>0</v>
      </c>
      <c r="CX832" s="411">
        <v>0</v>
      </c>
      <c r="CY832" s="411">
        <v>0</v>
      </c>
      <c r="CZ832" s="411">
        <v>0</v>
      </c>
      <c r="DA832" s="411">
        <v>0</v>
      </c>
      <c r="DB832" s="411">
        <v>0</v>
      </c>
      <c r="DC832" s="411">
        <v>0</v>
      </c>
      <c r="DD832" s="411">
        <v>0</v>
      </c>
      <c r="DE832" s="411">
        <v>0</v>
      </c>
      <c r="DF832" s="411">
        <v>0</v>
      </c>
      <c r="DG832" s="411">
        <v>0</v>
      </c>
      <c r="DH832" s="412">
        <v>0</v>
      </c>
      <c r="DI832" s="411">
        <f t="shared" si="251"/>
        <v>0</v>
      </c>
      <c r="DJ832" s="411">
        <v>0</v>
      </c>
      <c r="DK832" s="411">
        <v>0</v>
      </c>
      <c r="DL832" s="411">
        <v>0</v>
      </c>
      <c r="DM832" s="411">
        <v>0</v>
      </c>
      <c r="DN832" s="411">
        <v>0</v>
      </c>
      <c r="DO832" s="411">
        <v>0</v>
      </c>
      <c r="DP832" s="411">
        <v>0</v>
      </c>
      <c r="DQ832" s="411">
        <v>0</v>
      </c>
      <c r="DR832" s="411">
        <v>0</v>
      </c>
      <c r="DS832" s="411">
        <v>0</v>
      </c>
      <c r="DT832" s="411">
        <v>0</v>
      </c>
      <c r="DU832" s="412">
        <v>0</v>
      </c>
      <c r="DV832" s="411">
        <f t="shared" si="252"/>
        <v>0</v>
      </c>
      <c r="DW832" s="412">
        <v>0</v>
      </c>
      <c r="DX832" s="412">
        <v>0</v>
      </c>
      <c r="DY832" s="412">
        <v>0</v>
      </c>
      <c r="DZ832" s="412">
        <v>0</v>
      </c>
      <c r="EA832" s="412">
        <v>0</v>
      </c>
      <c r="EB832" s="412">
        <v>0</v>
      </c>
      <c r="EC832" s="412">
        <v>0</v>
      </c>
      <c r="ED832" s="412">
        <v>0</v>
      </c>
      <c r="EE832" s="412">
        <v>0</v>
      </c>
      <c r="EF832" s="412">
        <v>0</v>
      </c>
      <c r="EG832" s="412">
        <v>0</v>
      </c>
      <c r="EH832" s="412">
        <v>0</v>
      </c>
      <c r="EI832" s="411">
        <f t="shared" si="253"/>
        <v>0</v>
      </c>
      <c r="EK832" s="411">
        <f t="shared" si="254"/>
        <v>1</v>
      </c>
      <c r="EL832" s="7">
        <f t="shared" si="255"/>
        <v>-1</v>
      </c>
    </row>
    <row r="833" spans="1:142">
      <c r="A833" s="365" t="str">
        <f t="shared" si="237"/>
        <v xml:space="preserve"> 151</v>
      </c>
      <c r="B833" s="370" t="s">
        <v>965</v>
      </c>
      <c r="C833" s="370" t="s">
        <v>1209</v>
      </c>
      <c r="D833" s="411">
        <v>0</v>
      </c>
      <c r="E833" s="411">
        <v>1</v>
      </c>
      <c r="F833" s="411">
        <v>0</v>
      </c>
      <c r="G833" s="411">
        <v>0</v>
      </c>
      <c r="H833" s="411">
        <v>0</v>
      </c>
      <c r="I833" s="411">
        <v>0</v>
      </c>
      <c r="J833" s="411">
        <v>0</v>
      </c>
      <c r="K833" s="411">
        <v>0</v>
      </c>
      <c r="L833" s="411">
        <v>0</v>
      </c>
      <c r="M833" s="411">
        <v>0</v>
      </c>
      <c r="N833" s="411">
        <v>0</v>
      </c>
      <c r="O833" s="412">
        <v>0</v>
      </c>
      <c r="P833" s="411">
        <f t="shared" si="238"/>
        <v>1</v>
      </c>
      <c r="Q833" s="411">
        <f t="shared" si="239"/>
        <v>1</v>
      </c>
      <c r="R833" s="411">
        <f t="shared" si="240"/>
        <v>0</v>
      </c>
      <c r="S833" s="411">
        <f t="shared" si="241"/>
        <v>0</v>
      </c>
      <c r="T833" s="411">
        <v>0</v>
      </c>
      <c r="U833" s="411">
        <v>0</v>
      </c>
      <c r="V833" s="411">
        <v>0</v>
      </c>
      <c r="W833" s="411">
        <v>0</v>
      </c>
      <c r="X833" s="411">
        <v>0</v>
      </c>
      <c r="Y833" s="411">
        <v>0</v>
      </c>
      <c r="Z833" s="411">
        <v>0</v>
      </c>
      <c r="AA833" s="411">
        <v>0</v>
      </c>
      <c r="AB833" s="411">
        <v>0</v>
      </c>
      <c r="AC833" s="411">
        <v>0</v>
      </c>
      <c r="AD833" s="411">
        <v>0</v>
      </c>
      <c r="AE833" s="412">
        <v>0</v>
      </c>
      <c r="AF833" s="411">
        <f t="shared" si="242"/>
        <v>0</v>
      </c>
      <c r="AG833" s="411">
        <v>0</v>
      </c>
      <c r="AH833" s="411">
        <v>0</v>
      </c>
      <c r="AI833" s="411">
        <v>0</v>
      </c>
      <c r="AJ833" s="411">
        <v>0</v>
      </c>
      <c r="AK833" s="411">
        <v>0</v>
      </c>
      <c r="AL833" s="411">
        <v>0</v>
      </c>
      <c r="AM833" s="411">
        <v>0</v>
      </c>
      <c r="AN833" s="411">
        <v>0</v>
      </c>
      <c r="AO833" s="411">
        <v>0</v>
      </c>
      <c r="AP833" s="411">
        <v>0</v>
      </c>
      <c r="AQ833" s="411">
        <v>0</v>
      </c>
      <c r="AR833" s="412">
        <v>0</v>
      </c>
      <c r="AS833" s="411">
        <f t="shared" si="243"/>
        <v>0</v>
      </c>
      <c r="AT833" s="411">
        <f t="shared" si="244"/>
        <v>0</v>
      </c>
      <c r="AU833" s="411">
        <f t="shared" si="245"/>
        <v>0</v>
      </c>
      <c r="AV833" s="411">
        <f t="shared" si="246"/>
        <v>0</v>
      </c>
      <c r="AW833" s="411">
        <v>0</v>
      </c>
      <c r="AX833" s="411">
        <v>0</v>
      </c>
      <c r="AY833" s="411">
        <v>0</v>
      </c>
      <c r="AZ833" s="411">
        <v>0</v>
      </c>
      <c r="BA833" s="411">
        <v>0</v>
      </c>
      <c r="BB833" s="411">
        <v>0</v>
      </c>
      <c r="BC833" s="411">
        <v>0</v>
      </c>
      <c r="BD833" s="411">
        <v>0</v>
      </c>
      <c r="BE833" s="411">
        <v>0</v>
      </c>
      <c r="BF833" s="411">
        <v>0</v>
      </c>
      <c r="BG833" s="411">
        <v>0</v>
      </c>
      <c r="BH833" s="412">
        <v>0</v>
      </c>
      <c r="BI833" s="411">
        <f t="shared" si="247"/>
        <v>0</v>
      </c>
      <c r="BJ833" s="411">
        <v>0</v>
      </c>
      <c r="BK833" s="411">
        <v>0</v>
      </c>
      <c r="BL833" s="411">
        <v>0</v>
      </c>
      <c r="BM833" s="411">
        <v>0</v>
      </c>
      <c r="BN833" s="411">
        <v>0</v>
      </c>
      <c r="BO833" s="411">
        <v>0</v>
      </c>
      <c r="BP833" s="411">
        <v>0</v>
      </c>
      <c r="BQ833" s="411">
        <v>0</v>
      </c>
      <c r="BR833" s="411">
        <v>0</v>
      </c>
      <c r="BS833" s="411">
        <v>0</v>
      </c>
      <c r="BT833" s="411">
        <v>0</v>
      </c>
      <c r="BU833" s="412">
        <v>0</v>
      </c>
      <c r="BV833" s="411">
        <f t="shared" si="248"/>
        <v>0</v>
      </c>
      <c r="BW833" s="411">
        <v>0</v>
      </c>
      <c r="BX833" s="411">
        <v>0</v>
      </c>
      <c r="BY833" s="411">
        <v>0</v>
      </c>
      <c r="BZ833" s="411">
        <v>0</v>
      </c>
      <c r="CA833" s="411">
        <v>0</v>
      </c>
      <c r="CB833" s="411">
        <v>0</v>
      </c>
      <c r="CC833" s="411">
        <v>0</v>
      </c>
      <c r="CD833" s="411">
        <v>0</v>
      </c>
      <c r="CE833" s="411">
        <v>0</v>
      </c>
      <c r="CF833" s="411">
        <v>0</v>
      </c>
      <c r="CG833" s="411">
        <v>0</v>
      </c>
      <c r="CH833" s="412">
        <v>0</v>
      </c>
      <c r="CI833" s="411">
        <f t="shared" si="249"/>
        <v>0</v>
      </c>
      <c r="CJ833" s="411">
        <v>0</v>
      </c>
      <c r="CK833" s="411">
        <v>0</v>
      </c>
      <c r="CL833" s="411">
        <v>0</v>
      </c>
      <c r="CM833" s="411">
        <v>0</v>
      </c>
      <c r="CN833" s="411">
        <v>0</v>
      </c>
      <c r="CO833" s="411">
        <v>0</v>
      </c>
      <c r="CP833" s="411">
        <v>0</v>
      </c>
      <c r="CQ833" s="411">
        <v>0</v>
      </c>
      <c r="CR833" s="411">
        <v>0</v>
      </c>
      <c r="CS833" s="411">
        <v>0</v>
      </c>
      <c r="CT833" s="411">
        <v>0</v>
      </c>
      <c r="CU833" s="412">
        <v>0</v>
      </c>
      <c r="CV833" s="411">
        <f t="shared" si="250"/>
        <v>0</v>
      </c>
      <c r="CW833" s="411">
        <v>0</v>
      </c>
      <c r="CX833" s="411">
        <v>0</v>
      </c>
      <c r="CY833" s="411">
        <v>0</v>
      </c>
      <c r="CZ833" s="411">
        <v>0</v>
      </c>
      <c r="DA833" s="411">
        <v>0</v>
      </c>
      <c r="DB833" s="411">
        <v>0</v>
      </c>
      <c r="DC833" s="411">
        <v>0</v>
      </c>
      <c r="DD833" s="411">
        <v>0</v>
      </c>
      <c r="DE833" s="411">
        <v>0</v>
      </c>
      <c r="DF833" s="411">
        <v>0</v>
      </c>
      <c r="DG833" s="411">
        <v>0</v>
      </c>
      <c r="DH833" s="412">
        <v>0</v>
      </c>
      <c r="DI833" s="411">
        <f t="shared" si="251"/>
        <v>0</v>
      </c>
      <c r="DJ833" s="411">
        <v>0</v>
      </c>
      <c r="DK833" s="411">
        <v>0</v>
      </c>
      <c r="DL833" s="411">
        <v>0</v>
      </c>
      <c r="DM833" s="411">
        <v>0</v>
      </c>
      <c r="DN833" s="411">
        <v>0</v>
      </c>
      <c r="DO833" s="411">
        <v>0</v>
      </c>
      <c r="DP833" s="411">
        <v>0</v>
      </c>
      <c r="DQ833" s="411">
        <v>0</v>
      </c>
      <c r="DR833" s="411">
        <v>0</v>
      </c>
      <c r="DS833" s="411">
        <v>0</v>
      </c>
      <c r="DT833" s="411">
        <v>0</v>
      </c>
      <c r="DU833" s="412">
        <v>0</v>
      </c>
      <c r="DV833" s="411">
        <f t="shared" si="252"/>
        <v>0</v>
      </c>
      <c r="DW833" s="412">
        <v>0</v>
      </c>
      <c r="DX833" s="412">
        <v>0</v>
      </c>
      <c r="DY833" s="412">
        <v>0</v>
      </c>
      <c r="DZ833" s="412">
        <v>0</v>
      </c>
      <c r="EA833" s="412">
        <v>0</v>
      </c>
      <c r="EB833" s="412">
        <v>0</v>
      </c>
      <c r="EC833" s="412">
        <v>0</v>
      </c>
      <c r="ED833" s="412">
        <v>0</v>
      </c>
      <c r="EE833" s="412">
        <v>0</v>
      </c>
      <c r="EF833" s="412">
        <v>0</v>
      </c>
      <c r="EG833" s="412">
        <v>0</v>
      </c>
      <c r="EH833" s="412">
        <v>0</v>
      </c>
      <c r="EI833" s="411">
        <f t="shared" si="253"/>
        <v>0</v>
      </c>
      <c r="EK833" s="411">
        <f t="shared" si="254"/>
        <v>1</v>
      </c>
      <c r="EL833" s="7">
        <f t="shared" si="255"/>
        <v>-1</v>
      </c>
    </row>
    <row r="834" spans="1:142">
      <c r="A834" s="365" t="str">
        <f t="shared" si="237"/>
        <v xml:space="preserve"> 151</v>
      </c>
      <c r="B834" s="370" t="s">
        <v>965</v>
      </c>
      <c r="C834" s="370" t="s">
        <v>1187</v>
      </c>
      <c r="D834" s="411">
        <v>0</v>
      </c>
      <c r="E834" s="411">
        <v>0</v>
      </c>
      <c r="F834" s="411">
        <v>0</v>
      </c>
      <c r="G834" s="411">
        <v>0</v>
      </c>
      <c r="H834" s="411">
        <v>0</v>
      </c>
      <c r="I834" s="411">
        <v>0</v>
      </c>
      <c r="J834" s="411">
        <v>0</v>
      </c>
      <c r="K834" s="411">
        <v>0</v>
      </c>
      <c r="L834" s="411">
        <v>7</v>
      </c>
      <c r="M834" s="411">
        <v>7</v>
      </c>
      <c r="N834" s="411">
        <v>7</v>
      </c>
      <c r="O834" s="412">
        <v>7</v>
      </c>
      <c r="P834" s="411">
        <f t="shared" si="238"/>
        <v>28</v>
      </c>
      <c r="Q834" s="411">
        <f t="shared" si="239"/>
        <v>0</v>
      </c>
      <c r="R834" s="411">
        <f t="shared" si="240"/>
        <v>5.068965517241379</v>
      </c>
      <c r="S834" s="411">
        <f t="shared" si="241"/>
        <v>22.931034482758619</v>
      </c>
      <c r="T834" s="411">
        <v>0</v>
      </c>
      <c r="U834" s="411">
        <v>0</v>
      </c>
      <c r="V834" s="411">
        <v>0</v>
      </c>
      <c r="W834" s="411">
        <v>0</v>
      </c>
      <c r="X834" s="411">
        <v>0</v>
      </c>
      <c r="Y834" s="411">
        <v>0</v>
      </c>
      <c r="Z834" s="411">
        <v>0</v>
      </c>
      <c r="AA834" s="411">
        <v>0</v>
      </c>
      <c r="AB834" s="411">
        <v>0</v>
      </c>
      <c r="AC834" s="411">
        <v>0</v>
      </c>
      <c r="AD834" s="411">
        <v>0</v>
      </c>
      <c r="AE834" s="412">
        <v>0</v>
      </c>
      <c r="AF834" s="411">
        <f t="shared" si="242"/>
        <v>0</v>
      </c>
      <c r="AG834" s="411">
        <v>0</v>
      </c>
      <c r="AH834" s="411">
        <v>0</v>
      </c>
      <c r="AI834" s="411">
        <v>0</v>
      </c>
      <c r="AJ834" s="411">
        <v>0</v>
      </c>
      <c r="AK834" s="411">
        <v>0</v>
      </c>
      <c r="AL834" s="411">
        <v>0</v>
      </c>
      <c r="AM834" s="411">
        <v>0</v>
      </c>
      <c r="AN834" s="411">
        <v>0</v>
      </c>
      <c r="AO834" s="411">
        <v>0</v>
      </c>
      <c r="AP834" s="411">
        <v>0</v>
      </c>
      <c r="AQ834" s="411">
        <v>0</v>
      </c>
      <c r="AR834" s="412">
        <v>0</v>
      </c>
      <c r="AS834" s="411">
        <f t="shared" si="243"/>
        <v>0</v>
      </c>
      <c r="AT834" s="411">
        <f t="shared" si="244"/>
        <v>0</v>
      </c>
      <c r="AU834" s="411">
        <f t="shared" si="245"/>
        <v>0</v>
      </c>
      <c r="AV834" s="411">
        <f t="shared" si="246"/>
        <v>0</v>
      </c>
      <c r="AW834" s="411">
        <v>0</v>
      </c>
      <c r="AX834" s="411">
        <v>0</v>
      </c>
      <c r="AY834" s="411">
        <v>0</v>
      </c>
      <c r="AZ834" s="411">
        <v>0</v>
      </c>
      <c r="BA834" s="411">
        <v>0</v>
      </c>
      <c r="BB834" s="411">
        <v>0</v>
      </c>
      <c r="BC834" s="411">
        <v>0</v>
      </c>
      <c r="BD834" s="411">
        <v>0</v>
      </c>
      <c r="BE834" s="411">
        <v>0</v>
      </c>
      <c r="BF834" s="411">
        <v>0</v>
      </c>
      <c r="BG834" s="411">
        <v>0</v>
      </c>
      <c r="BH834" s="412">
        <v>0</v>
      </c>
      <c r="BI834" s="411">
        <f t="shared" si="247"/>
        <v>0</v>
      </c>
      <c r="BJ834" s="411">
        <v>0</v>
      </c>
      <c r="BK834" s="411">
        <v>0</v>
      </c>
      <c r="BL834" s="411">
        <v>0</v>
      </c>
      <c r="BM834" s="411">
        <v>0</v>
      </c>
      <c r="BN834" s="411">
        <v>0</v>
      </c>
      <c r="BO834" s="411">
        <v>0</v>
      </c>
      <c r="BP834" s="411">
        <v>0</v>
      </c>
      <c r="BQ834" s="411">
        <v>0</v>
      </c>
      <c r="BR834" s="411">
        <v>0</v>
      </c>
      <c r="BS834" s="411">
        <v>0</v>
      </c>
      <c r="BT834" s="411">
        <v>0</v>
      </c>
      <c r="BU834" s="412">
        <v>0</v>
      </c>
      <c r="BV834" s="411">
        <f t="shared" si="248"/>
        <v>0</v>
      </c>
      <c r="BW834" s="411">
        <v>0</v>
      </c>
      <c r="BX834" s="411">
        <v>0</v>
      </c>
      <c r="BY834" s="411">
        <v>0</v>
      </c>
      <c r="BZ834" s="411">
        <v>0</v>
      </c>
      <c r="CA834" s="411">
        <v>0</v>
      </c>
      <c r="CB834" s="411">
        <v>0</v>
      </c>
      <c r="CC834" s="411">
        <v>0</v>
      </c>
      <c r="CD834" s="411">
        <v>0</v>
      </c>
      <c r="CE834" s="411">
        <v>0</v>
      </c>
      <c r="CF834" s="411">
        <v>0</v>
      </c>
      <c r="CG834" s="411">
        <v>0</v>
      </c>
      <c r="CH834" s="412">
        <v>0</v>
      </c>
      <c r="CI834" s="411">
        <f t="shared" si="249"/>
        <v>0</v>
      </c>
      <c r="CJ834" s="411">
        <v>0</v>
      </c>
      <c r="CK834" s="411">
        <v>0</v>
      </c>
      <c r="CL834" s="411">
        <v>0</v>
      </c>
      <c r="CM834" s="411">
        <v>0</v>
      </c>
      <c r="CN834" s="411">
        <v>0</v>
      </c>
      <c r="CO834" s="411">
        <v>0</v>
      </c>
      <c r="CP834" s="411">
        <v>0</v>
      </c>
      <c r="CQ834" s="411">
        <v>0</v>
      </c>
      <c r="CR834" s="411">
        <v>0</v>
      </c>
      <c r="CS834" s="411">
        <v>0</v>
      </c>
      <c r="CT834" s="411">
        <v>0</v>
      </c>
      <c r="CU834" s="412">
        <v>0</v>
      </c>
      <c r="CV834" s="411">
        <f t="shared" si="250"/>
        <v>0</v>
      </c>
      <c r="CW834" s="411">
        <v>0</v>
      </c>
      <c r="CX834" s="411">
        <v>0</v>
      </c>
      <c r="CY834" s="411">
        <v>0</v>
      </c>
      <c r="CZ834" s="411">
        <v>0</v>
      </c>
      <c r="DA834" s="411">
        <v>0</v>
      </c>
      <c r="DB834" s="411">
        <v>0</v>
      </c>
      <c r="DC834" s="411">
        <v>0</v>
      </c>
      <c r="DD834" s="411">
        <v>0</v>
      </c>
      <c r="DE834" s="411">
        <v>0</v>
      </c>
      <c r="DF834" s="411">
        <v>0</v>
      </c>
      <c r="DG834" s="411">
        <v>0</v>
      </c>
      <c r="DH834" s="412">
        <v>0</v>
      </c>
      <c r="DI834" s="411">
        <f t="shared" si="251"/>
        <v>0</v>
      </c>
      <c r="DJ834" s="411">
        <v>0</v>
      </c>
      <c r="DK834" s="411">
        <v>0</v>
      </c>
      <c r="DL834" s="411">
        <v>0</v>
      </c>
      <c r="DM834" s="411">
        <v>0</v>
      </c>
      <c r="DN834" s="411">
        <v>0</v>
      </c>
      <c r="DO834" s="411">
        <v>0</v>
      </c>
      <c r="DP834" s="411">
        <v>0</v>
      </c>
      <c r="DQ834" s="411">
        <v>0</v>
      </c>
      <c r="DR834" s="411">
        <v>0</v>
      </c>
      <c r="DS834" s="411">
        <v>0</v>
      </c>
      <c r="DT834" s="411">
        <v>0</v>
      </c>
      <c r="DU834" s="412">
        <v>0</v>
      </c>
      <c r="DV834" s="411">
        <f t="shared" si="252"/>
        <v>0</v>
      </c>
      <c r="DW834" s="412">
        <v>0</v>
      </c>
      <c r="DX834" s="412">
        <v>0</v>
      </c>
      <c r="DY834" s="412">
        <v>0</v>
      </c>
      <c r="DZ834" s="412">
        <v>0</v>
      </c>
      <c r="EA834" s="412">
        <v>0</v>
      </c>
      <c r="EB834" s="412">
        <v>0</v>
      </c>
      <c r="EC834" s="412">
        <v>0</v>
      </c>
      <c r="ED834" s="412">
        <v>0</v>
      </c>
      <c r="EE834" s="412">
        <v>0</v>
      </c>
      <c r="EF834" s="412">
        <v>0</v>
      </c>
      <c r="EG834" s="412">
        <v>0</v>
      </c>
      <c r="EH834" s="412">
        <v>0</v>
      </c>
      <c r="EI834" s="411">
        <f t="shared" si="253"/>
        <v>0</v>
      </c>
      <c r="EK834" s="411">
        <f t="shared" si="254"/>
        <v>28</v>
      </c>
      <c r="EL834" s="7">
        <f t="shared" si="255"/>
        <v>-28</v>
      </c>
    </row>
    <row r="835" spans="1:142">
      <c r="A835" s="365" t="str">
        <f t="shared" ref="A835:A898" si="256">MID(B835,FIND("-",B835) +1,4)</f>
        <v xml:space="preserve"> 151</v>
      </c>
      <c r="B835" s="370" t="s">
        <v>965</v>
      </c>
      <c r="C835" s="370" t="s">
        <v>1188</v>
      </c>
      <c r="D835" s="411">
        <v>1</v>
      </c>
      <c r="E835" s="411">
        <v>1</v>
      </c>
      <c r="F835" s="411">
        <v>0</v>
      </c>
      <c r="G835" s="411">
        <v>0</v>
      </c>
      <c r="H835" s="411">
        <v>0</v>
      </c>
      <c r="I835" s="411">
        <v>0</v>
      </c>
      <c r="J835" s="411">
        <v>0</v>
      </c>
      <c r="K835" s="411">
        <v>0</v>
      </c>
      <c r="L835" s="411">
        <v>0</v>
      </c>
      <c r="M835" s="411">
        <v>1</v>
      </c>
      <c r="N835" s="411">
        <v>0</v>
      </c>
      <c r="O835" s="412">
        <v>0</v>
      </c>
      <c r="P835" s="411">
        <f t="shared" si="238"/>
        <v>3</v>
      </c>
      <c r="Q835" s="411">
        <f t="shared" si="239"/>
        <v>2</v>
      </c>
      <c r="R835" s="411">
        <f t="shared" si="240"/>
        <v>0</v>
      </c>
      <c r="S835" s="411">
        <f t="shared" si="241"/>
        <v>1</v>
      </c>
      <c r="T835" s="411">
        <v>0</v>
      </c>
      <c r="U835" s="411">
        <v>0</v>
      </c>
      <c r="V835" s="411">
        <v>0</v>
      </c>
      <c r="W835" s="411">
        <v>0</v>
      </c>
      <c r="X835" s="411">
        <v>0</v>
      </c>
      <c r="Y835" s="411">
        <v>0</v>
      </c>
      <c r="Z835" s="411">
        <v>0</v>
      </c>
      <c r="AA835" s="411">
        <v>0</v>
      </c>
      <c r="AB835" s="411">
        <v>0</v>
      </c>
      <c r="AC835" s="411">
        <v>0</v>
      </c>
      <c r="AD835" s="411">
        <v>0</v>
      </c>
      <c r="AE835" s="412">
        <v>0</v>
      </c>
      <c r="AF835" s="411">
        <f t="shared" si="242"/>
        <v>0</v>
      </c>
      <c r="AG835" s="411">
        <v>0</v>
      </c>
      <c r="AH835" s="411">
        <v>0</v>
      </c>
      <c r="AI835" s="411">
        <v>0</v>
      </c>
      <c r="AJ835" s="411">
        <v>0</v>
      </c>
      <c r="AK835" s="411">
        <v>0</v>
      </c>
      <c r="AL835" s="411">
        <v>0</v>
      </c>
      <c r="AM835" s="411">
        <v>0</v>
      </c>
      <c r="AN835" s="411">
        <v>0</v>
      </c>
      <c r="AO835" s="411">
        <v>0</v>
      </c>
      <c r="AP835" s="411">
        <v>0</v>
      </c>
      <c r="AQ835" s="411">
        <v>0</v>
      </c>
      <c r="AR835" s="412">
        <v>0</v>
      </c>
      <c r="AS835" s="411">
        <f t="shared" si="243"/>
        <v>0</v>
      </c>
      <c r="AT835" s="411">
        <f t="shared" si="244"/>
        <v>0</v>
      </c>
      <c r="AU835" s="411">
        <f t="shared" si="245"/>
        <v>0</v>
      </c>
      <c r="AV835" s="411">
        <f t="shared" si="246"/>
        <v>0</v>
      </c>
      <c r="AW835" s="411">
        <v>0</v>
      </c>
      <c r="AX835" s="411">
        <v>0</v>
      </c>
      <c r="AY835" s="411">
        <v>0</v>
      </c>
      <c r="AZ835" s="411">
        <v>0</v>
      </c>
      <c r="BA835" s="411">
        <v>0</v>
      </c>
      <c r="BB835" s="411">
        <v>0</v>
      </c>
      <c r="BC835" s="411">
        <v>0</v>
      </c>
      <c r="BD835" s="411">
        <v>0</v>
      </c>
      <c r="BE835" s="411">
        <v>0</v>
      </c>
      <c r="BF835" s="411">
        <v>0</v>
      </c>
      <c r="BG835" s="411">
        <v>0</v>
      </c>
      <c r="BH835" s="412">
        <v>0</v>
      </c>
      <c r="BI835" s="411">
        <f t="shared" si="247"/>
        <v>0</v>
      </c>
      <c r="BJ835" s="411">
        <v>0</v>
      </c>
      <c r="BK835" s="411">
        <v>0</v>
      </c>
      <c r="BL835" s="411">
        <v>0</v>
      </c>
      <c r="BM835" s="411">
        <v>0</v>
      </c>
      <c r="BN835" s="411">
        <v>0</v>
      </c>
      <c r="BO835" s="411">
        <v>0</v>
      </c>
      <c r="BP835" s="411">
        <v>0</v>
      </c>
      <c r="BQ835" s="411">
        <v>0</v>
      </c>
      <c r="BR835" s="411">
        <v>0</v>
      </c>
      <c r="BS835" s="411">
        <v>0</v>
      </c>
      <c r="BT835" s="411">
        <v>0</v>
      </c>
      <c r="BU835" s="412">
        <v>0</v>
      </c>
      <c r="BV835" s="411">
        <f t="shared" si="248"/>
        <v>0</v>
      </c>
      <c r="BW835" s="411">
        <v>0</v>
      </c>
      <c r="BX835" s="411">
        <v>0</v>
      </c>
      <c r="BY835" s="411">
        <v>0</v>
      </c>
      <c r="BZ835" s="411">
        <v>0</v>
      </c>
      <c r="CA835" s="411">
        <v>0</v>
      </c>
      <c r="CB835" s="411">
        <v>0</v>
      </c>
      <c r="CC835" s="411">
        <v>0</v>
      </c>
      <c r="CD835" s="411">
        <v>0</v>
      </c>
      <c r="CE835" s="411">
        <v>0</v>
      </c>
      <c r="CF835" s="411">
        <v>0</v>
      </c>
      <c r="CG835" s="411">
        <v>0</v>
      </c>
      <c r="CH835" s="412">
        <v>0</v>
      </c>
      <c r="CI835" s="411">
        <f t="shared" si="249"/>
        <v>0</v>
      </c>
      <c r="CJ835" s="411">
        <v>0</v>
      </c>
      <c r="CK835" s="411">
        <v>0</v>
      </c>
      <c r="CL835" s="411">
        <v>0</v>
      </c>
      <c r="CM835" s="411">
        <v>0</v>
      </c>
      <c r="CN835" s="411">
        <v>0</v>
      </c>
      <c r="CO835" s="411">
        <v>0</v>
      </c>
      <c r="CP835" s="411">
        <v>0</v>
      </c>
      <c r="CQ835" s="411">
        <v>0</v>
      </c>
      <c r="CR835" s="411">
        <v>0</v>
      </c>
      <c r="CS835" s="411">
        <v>0</v>
      </c>
      <c r="CT835" s="411">
        <v>0</v>
      </c>
      <c r="CU835" s="412">
        <v>0</v>
      </c>
      <c r="CV835" s="411">
        <f t="shared" si="250"/>
        <v>0</v>
      </c>
      <c r="CW835" s="411">
        <v>0</v>
      </c>
      <c r="CX835" s="411">
        <v>0</v>
      </c>
      <c r="CY835" s="411">
        <v>0</v>
      </c>
      <c r="CZ835" s="411">
        <v>0</v>
      </c>
      <c r="DA835" s="411">
        <v>0</v>
      </c>
      <c r="DB835" s="411">
        <v>0</v>
      </c>
      <c r="DC835" s="411">
        <v>0</v>
      </c>
      <c r="DD835" s="411">
        <v>0</v>
      </c>
      <c r="DE835" s="411">
        <v>0</v>
      </c>
      <c r="DF835" s="411">
        <v>0</v>
      </c>
      <c r="DG835" s="411">
        <v>0</v>
      </c>
      <c r="DH835" s="412">
        <v>0</v>
      </c>
      <c r="DI835" s="411">
        <f t="shared" si="251"/>
        <v>0</v>
      </c>
      <c r="DJ835" s="411">
        <v>0</v>
      </c>
      <c r="DK835" s="411">
        <v>0</v>
      </c>
      <c r="DL835" s="411">
        <v>0</v>
      </c>
      <c r="DM835" s="411">
        <v>0</v>
      </c>
      <c r="DN835" s="411">
        <v>0</v>
      </c>
      <c r="DO835" s="411">
        <v>0</v>
      </c>
      <c r="DP835" s="411">
        <v>0</v>
      </c>
      <c r="DQ835" s="411">
        <v>0</v>
      </c>
      <c r="DR835" s="411">
        <v>0</v>
      </c>
      <c r="DS835" s="411">
        <v>0</v>
      </c>
      <c r="DT835" s="411">
        <v>0</v>
      </c>
      <c r="DU835" s="412">
        <v>0</v>
      </c>
      <c r="DV835" s="411">
        <f t="shared" si="252"/>
        <v>0</v>
      </c>
      <c r="DW835" s="412">
        <v>0</v>
      </c>
      <c r="DX835" s="412">
        <v>0</v>
      </c>
      <c r="DY835" s="412">
        <v>0</v>
      </c>
      <c r="DZ835" s="412">
        <v>0</v>
      </c>
      <c r="EA835" s="412">
        <v>0</v>
      </c>
      <c r="EB835" s="412">
        <v>0</v>
      </c>
      <c r="EC835" s="412">
        <v>0</v>
      </c>
      <c r="ED835" s="412">
        <v>0</v>
      </c>
      <c r="EE835" s="412">
        <v>0</v>
      </c>
      <c r="EF835" s="412">
        <v>0</v>
      </c>
      <c r="EG835" s="412">
        <v>0</v>
      </c>
      <c r="EH835" s="412">
        <v>0</v>
      </c>
      <c r="EI835" s="411">
        <f t="shared" si="253"/>
        <v>0</v>
      </c>
      <c r="EK835" s="411">
        <f t="shared" si="254"/>
        <v>3</v>
      </c>
      <c r="EL835" s="7">
        <f t="shared" si="255"/>
        <v>-3</v>
      </c>
    </row>
    <row r="836" spans="1:142">
      <c r="A836" s="365" t="str">
        <f t="shared" si="256"/>
        <v xml:space="preserve"> 151</v>
      </c>
      <c r="B836" s="370" t="s">
        <v>965</v>
      </c>
      <c r="C836" s="370" t="s">
        <v>1190</v>
      </c>
      <c r="D836" s="411">
        <v>1</v>
      </c>
      <c r="E836" s="411">
        <v>1</v>
      </c>
      <c r="F836" s="411">
        <v>0</v>
      </c>
      <c r="G836" s="411">
        <v>0</v>
      </c>
      <c r="H836" s="411">
        <v>0</v>
      </c>
      <c r="I836" s="411">
        <v>0</v>
      </c>
      <c r="J836" s="411">
        <v>0</v>
      </c>
      <c r="K836" s="411">
        <v>0</v>
      </c>
      <c r="L836" s="411">
        <v>0</v>
      </c>
      <c r="M836" s="411">
        <v>1</v>
      </c>
      <c r="N836" s="411">
        <v>0</v>
      </c>
      <c r="O836" s="412">
        <v>0</v>
      </c>
      <c r="P836" s="411">
        <f t="shared" ref="P836:P899" si="257">SUM(D836:O836)</f>
        <v>3</v>
      </c>
      <c r="Q836" s="411">
        <f t="shared" ref="Q836:Q899" si="258">SUM(D836:I836)+((30/31)*J836)</f>
        <v>2</v>
      </c>
      <c r="R836" s="411">
        <f t="shared" ref="R836:R899" si="259">((1/31)*J836)+K836+((21/29*L836))</f>
        <v>0</v>
      </c>
      <c r="S836" s="411">
        <f t="shared" ref="S836:S899" si="260">((8/29)*L836)+SUM(M836:O836)</f>
        <v>1</v>
      </c>
      <c r="T836" s="411">
        <v>0</v>
      </c>
      <c r="U836" s="411">
        <v>0</v>
      </c>
      <c r="V836" s="411">
        <v>0</v>
      </c>
      <c r="W836" s="411">
        <v>0</v>
      </c>
      <c r="X836" s="411">
        <v>0</v>
      </c>
      <c r="Y836" s="411">
        <v>0</v>
      </c>
      <c r="Z836" s="411">
        <v>0</v>
      </c>
      <c r="AA836" s="411">
        <v>0</v>
      </c>
      <c r="AB836" s="411">
        <v>0</v>
      </c>
      <c r="AC836" s="411">
        <v>0</v>
      </c>
      <c r="AD836" s="411">
        <v>0</v>
      </c>
      <c r="AE836" s="412">
        <v>0</v>
      </c>
      <c r="AF836" s="411">
        <f t="shared" ref="AF836:AF899" si="261">SUM(T836:AE836)</f>
        <v>0</v>
      </c>
      <c r="AG836" s="411">
        <v>0</v>
      </c>
      <c r="AH836" s="411">
        <v>0</v>
      </c>
      <c r="AI836" s="411">
        <v>0</v>
      </c>
      <c r="AJ836" s="411">
        <v>0</v>
      </c>
      <c r="AK836" s="411">
        <v>0</v>
      </c>
      <c r="AL836" s="411">
        <v>0</v>
      </c>
      <c r="AM836" s="411">
        <v>0</v>
      </c>
      <c r="AN836" s="411">
        <v>0</v>
      </c>
      <c r="AO836" s="411">
        <v>0</v>
      </c>
      <c r="AP836" s="411">
        <v>0</v>
      </c>
      <c r="AQ836" s="411">
        <v>0</v>
      </c>
      <c r="AR836" s="412">
        <v>0</v>
      </c>
      <c r="AS836" s="411">
        <f t="shared" ref="AS836:AS899" si="262">SUM(AG836:AR836)</f>
        <v>0</v>
      </c>
      <c r="AT836" s="411">
        <f t="shared" ref="AT836:AT899" si="263">SUM(AG836:AL836)+((30/31)*AM836)</f>
        <v>0</v>
      </c>
      <c r="AU836" s="411">
        <f t="shared" ref="AU836:AU899" si="264">((1/31)*AM836)+AN836+((21/29*AO836))</f>
        <v>0</v>
      </c>
      <c r="AV836" s="411">
        <f t="shared" ref="AV836:AV899" si="265">((8/29)*AO836)+SUM(AP836:AR836)</f>
        <v>0</v>
      </c>
      <c r="AW836" s="411">
        <v>0</v>
      </c>
      <c r="AX836" s="411">
        <v>0</v>
      </c>
      <c r="AY836" s="411">
        <v>0</v>
      </c>
      <c r="AZ836" s="411">
        <v>0</v>
      </c>
      <c r="BA836" s="411">
        <v>0</v>
      </c>
      <c r="BB836" s="411">
        <v>0</v>
      </c>
      <c r="BC836" s="411">
        <v>0</v>
      </c>
      <c r="BD836" s="411">
        <v>0</v>
      </c>
      <c r="BE836" s="411">
        <v>0</v>
      </c>
      <c r="BF836" s="411">
        <v>0</v>
      </c>
      <c r="BG836" s="411">
        <v>0</v>
      </c>
      <c r="BH836" s="412">
        <v>0</v>
      </c>
      <c r="BI836" s="411">
        <f t="shared" ref="BI836:BI899" si="266">SUM(AW836:BH836)</f>
        <v>0</v>
      </c>
      <c r="BJ836" s="411">
        <v>0</v>
      </c>
      <c r="BK836" s="411">
        <v>0</v>
      </c>
      <c r="BL836" s="411">
        <v>0</v>
      </c>
      <c r="BM836" s="411">
        <v>0</v>
      </c>
      <c r="BN836" s="411">
        <v>0</v>
      </c>
      <c r="BO836" s="411">
        <v>0</v>
      </c>
      <c r="BP836" s="411">
        <v>0</v>
      </c>
      <c r="BQ836" s="411">
        <v>0</v>
      </c>
      <c r="BR836" s="411">
        <v>0</v>
      </c>
      <c r="BS836" s="411">
        <v>0</v>
      </c>
      <c r="BT836" s="411">
        <v>0</v>
      </c>
      <c r="BU836" s="412">
        <v>0</v>
      </c>
      <c r="BV836" s="411">
        <f t="shared" ref="BV836:BV899" si="267">SUM(BJ836:BU836)</f>
        <v>0</v>
      </c>
      <c r="BW836" s="411">
        <v>0</v>
      </c>
      <c r="BX836" s="411">
        <v>0</v>
      </c>
      <c r="BY836" s="411">
        <v>0</v>
      </c>
      <c r="BZ836" s="411">
        <v>0</v>
      </c>
      <c r="CA836" s="411">
        <v>0</v>
      </c>
      <c r="CB836" s="411">
        <v>0</v>
      </c>
      <c r="CC836" s="411">
        <v>0</v>
      </c>
      <c r="CD836" s="411">
        <v>0</v>
      </c>
      <c r="CE836" s="411">
        <v>0</v>
      </c>
      <c r="CF836" s="411">
        <v>0</v>
      </c>
      <c r="CG836" s="411">
        <v>0</v>
      </c>
      <c r="CH836" s="412">
        <v>0</v>
      </c>
      <c r="CI836" s="411">
        <f t="shared" ref="CI836:CI899" si="268">SUM(BW836:CH836)</f>
        <v>0</v>
      </c>
      <c r="CJ836" s="411">
        <v>0</v>
      </c>
      <c r="CK836" s="411">
        <v>0</v>
      </c>
      <c r="CL836" s="411">
        <v>0</v>
      </c>
      <c r="CM836" s="411">
        <v>0</v>
      </c>
      <c r="CN836" s="411">
        <v>0</v>
      </c>
      <c r="CO836" s="411">
        <v>0</v>
      </c>
      <c r="CP836" s="411">
        <v>0</v>
      </c>
      <c r="CQ836" s="411">
        <v>0</v>
      </c>
      <c r="CR836" s="411">
        <v>0</v>
      </c>
      <c r="CS836" s="411">
        <v>0</v>
      </c>
      <c r="CT836" s="411">
        <v>0</v>
      </c>
      <c r="CU836" s="412">
        <v>0</v>
      </c>
      <c r="CV836" s="411">
        <f t="shared" ref="CV836:CV899" si="269">SUM(CJ836:CU836)</f>
        <v>0</v>
      </c>
      <c r="CW836" s="411">
        <v>0</v>
      </c>
      <c r="CX836" s="411">
        <v>0</v>
      </c>
      <c r="CY836" s="411">
        <v>0</v>
      </c>
      <c r="CZ836" s="411">
        <v>0</v>
      </c>
      <c r="DA836" s="411">
        <v>0</v>
      </c>
      <c r="DB836" s="411">
        <v>0</v>
      </c>
      <c r="DC836" s="411">
        <v>0</v>
      </c>
      <c r="DD836" s="411">
        <v>0</v>
      </c>
      <c r="DE836" s="411">
        <v>0</v>
      </c>
      <c r="DF836" s="411">
        <v>0</v>
      </c>
      <c r="DG836" s="411">
        <v>0</v>
      </c>
      <c r="DH836" s="412">
        <v>0</v>
      </c>
      <c r="DI836" s="411">
        <f t="shared" ref="DI836:DI899" si="270">SUM(CW836:DH836)</f>
        <v>0</v>
      </c>
      <c r="DJ836" s="411">
        <v>0</v>
      </c>
      <c r="DK836" s="411">
        <v>0</v>
      </c>
      <c r="DL836" s="411">
        <v>0</v>
      </c>
      <c r="DM836" s="411">
        <v>0</v>
      </c>
      <c r="DN836" s="411">
        <v>0</v>
      </c>
      <c r="DO836" s="411">
        <v>0</v>
      </c>
      <c r="DP836" s="411">
        <v>0</v>
      </c>
      <c r="DQ836" s="411">
        <v>0</v>
      </c>
      <c r="DR836" s="411">
        <v>0</v>
      </c>
      <c r="DS836" s="411">
        <v>0</v>
      </c>
      <c r="DT836" s="411">
        <v>0</v>
      </c>
      <c r="DU836" s="412">
        <v>0</v>
      </c>
      <c r="DV836" s="411">
        <f t="shared" ref="DV836:DV899" si="271">SUM(DJ836:DU836)</f>
        <v>0</v>
      </c>
      <c r="DW836" s="412">
        <v>0</v>
      </c>
      <c r="DX836" s="412">
        <v>0</v>
      </c>
      <c r="DY836" s="412">
        <v>0</v>
      </c>
      <c r="DZ836" s="412">
        <v>0</v>
      </c>
      <c r="EA836" s="412">
        <v>0</v>
      </c>
      <c r="EB836" s="412">
        <v>0</v>
      </c>
      <c r="EC836" s="412">
        <v>0</v>
      </c>
      <c r="ED836" s="412">
        <v>0</v>
      </c>
      <c r="EE836" s="412">
        <v>0</v>
      </c>
      <c r="EF836" s="412">
        <v>0</v>
      </c>
      <c r="EG836" s="412">
        <v>0</v>
      </c>
      <c r="EH836" s="412">
        <v>0</v>
      </c>
      <c r="EI836" s="411">
        <f t="shared" ref="EI836:EI899" si="272">SUM(DW836:EH836)</f>
        <v>0</v>
      </c>
      <c r="EK836" s="411">
        <f t="shared" ref="EK836:EK899" si="273">P836+AF836+BI836+CI836+DI836</f>
        <v>3</v>
      </c>
      <c r="EL836" s="7">
        <f t="shared" ref="EL836:EL899" si="274">EI836-EK836</f>
        <v>-3</v>
      </c>
    </row>
    <row r="837" spans="1:142">
      <c r="A837" s="365" t="str">
        <f t="shared" si="256"/>
        <v xml:space="preserve"> 151</v>
      </c>
      <c r="B837" s="370" t="s">
        <v>965</v>
      </c>
      <c r="C837" s="370" t="s">
        <v>1192</v>
      </c>
      <c r="D837" s="411">
        <v>0</v>
      </c>
      <c r="E837" s="411">
        <v>0</v>
      </c>
      <c r="F837" s="411">
        <v>0</v>
      </c>
      <c r="G837" s="411">
        <v>0</v>
      </c>
      <c r="H837" s="411">
        <v>0</v>
      </c>
      <c r="I837" s="411">
        <v>0</v>
      </c>
      <c r="J837" s="411">
        <v>0</v>
      </c>
      <c r="K837" s="411">
        <v>1</v>
      </c>
      <c r="L837" s="411">
        <v>0</v>
      </c>
      <c r="M837" s="411">
        <v>0</v>
      </c>
      <c r="N837" s="411">
        <v>0</v>
      </c>
      <c r="O837" s="412">
        <v>0</v>
      </c>
      <c r="P837" s="411">
        <f t="shared" si="257"/>
        <v>1</v>
      </c>
      <c r="Q837" s="411">
        <f t="shared" si="258"/>
        <v>0</v>
      </c>
      <c r="R837" s="411">
        <f t="shared" si="259"/>
        <v>1</v>
      </c>
      <c r="S837" s="411">
        <f t="shared" si="260"/>
        <v>0</v>
      </c>
      <c r="T837" s="411">
        <v>0</v>
      </c>
      <c r="U837" s="411">
        <v>0</v>
      </c>
      <c r="V837" s="411">
        <v>0</v>
      </c>
      <c r="W837" s="411">
        <v>0</v>
      </c>
      <c r="X837" s="411">
        <v>0</v>
      </c>
      <c r="Y837" s="411">
        <v>0</v>
      </c>
      <c r="Z837" s="411">
        <v>0</v>
      </c>
      <c r="AA837" s="411">
        <v>0</v>
      </c>
      <c r="AB837" s="411">
        <v>0</v>
      </c>
      <c r="AC837" s="411">
        <v>0</v>
      </c>
      <c r="AD837" s="411">
        <v>0</v>
      </c>
      <c r="AE837" s="412">
        <v>0</v>
      </c>
      <c r="AF837" s="411">
        <f t="shared" si="261"/>
        <v>0</v>
      </c>
      <c r="AG837" s="411">
        <v>0</v>
      </c>
      <c r="AH837" s="411">
        <v>0</v>
      </c>
      <c r="AI837" s="411">
        <v>0</v>
      </c>
      <c r="AJ837" s="411">
        <v>0</v>
      </c>
      <c r="AK837" s="411">
        <v>0</v>
      </c>
      <c r="AL837" s="411">
        <v>0</v>
      </c>
      <c r="AM837" s="411">
        <v>0</v>
      </c>
      <c r="AN837" s="411">
        <v>0</v>
      </c>
      <c r="AO837" s="411">
        <v>0</v>
      </c>
      <c r="AP837" s="411">
        <v>0</v>
      </c>
      <c r="AQ837" s="411">
        <v>0</v>
      </c>
      <c r="AR837" s="412">
        <v>0</v>
      </c>
      <c r="AS837" s="411">
        <f t="shared" si="262"/>
        <v>0</v>
      </c>
      <c r="AT837" s="411">
        <f t="shared" si="263"/>
        <v>0</v>
      </c>
      <c r="AU837" s="411">
        <f t="shared" si="264"/>
        <v>0</v>
      </c>
      <c r="AV837" s="411">
        <f t="shared" si="265"/>
        <v>0</v>
      </c>
      <c r="AW837" s="411">
        <v>0</v>
      </c>
      <c r="AX837" s="411">
        <v>0</v>
      </c>
      <c r="AY837" s="411">
        <v>0</v>
      </c>
      <c r="AZ837" s="411">
        <v>0</v>
      </c>
      <c r="BA837" s="411">
        <v>0</v>
      </c>
      <c r="BB837" s="411">
        <v>0</v>
      </c>
      <c r="BC837" s="411">
        <v>0</v>
      </c>
      <c r="BD837" s="411">
        <v>0</v>
      </c>
      <c r="BE837" s="411">
        <v>0</v>
      </c>
      <c r="BF837" s="411">
        <v>0</v>
      </c>
      <c r="BG837" s="411">
        <v>0</v>
      </c>
      <c r="BH837" s="412">
        <v>0</v>
      </c>
      <c r="BI837" s="411">
        <f t="shared" si="266"/>
        <v>0</v>
      </c>
      <c r="BJ837" s="411">
        <v>0</v>
      </c>
      <c r="BK837" s="411">
        <v>0</v>
      </c>
      <c r="BL837" s="411">
        <v>0</v>
      </c>
      <c r="BM837" s="411">
        <v>0</v>
      </c>
      <c r="BN837" s="411">
        <v>0</v>
      </c>
      <c r="BO837" s="411">
        <v>0</v>
      </c>
      <c r="BP837" s="411">
        <v>0</v>
      </c>
      <c r="BQ837" s="411">
        <v>0</v>
      </c>
      <c r="BR837" s="411">
        <v>0</v>
      </c>
      <c r="BS837" s="411">
        <v>0</v>
      </c>
      <c r="BT837" s="411">
        <v>0</v>
      </c>
      <c r="BU837" s="412">
        <v>0</v>
      </c>
      <c r="BV837" s="411">
        <f t="shared" si="267"/>
        <v>0</v>
      </c>
      <c r="BW837" s="411">
        <v>0</v>
      </c>
      <c r="BX837" s="411">
        <v>0</v>
      </c>
      <c r="BY837" s="411">
        <v>0</v>
      </c>
      <c r="BZ837" s="411">
        <v>0</v>
      </c>
      <c r="CA837" s="411">
        <v>0</v>
      </c>
      <c r="CB837" s="411">
        <v>0</v>
      </c>
      <c r="CC837" s="411">
        <v>0</v>
      </c>
      <c r="CD837" s="411">
        <v>0</v>
      </c>
      <c r="CE837" s="411">
        <v>0</v>
      </c>
      <c r="CF837" s="411">
        <v>0</v>
      </c>
      <c r="CG837" s="411">
        <v>0</v>
      </c>
      <c r="CH837" s="412">
        <v>0</v>
      </c>
      <c r="CI837" s="411">
        <f t="shared" si="268"/>
        <v>0</v>
      </c>
      <c r="CJ837" s="411">
        <v>0</v>
      </c>
      <c r="CK837" s="411">
        <v>0</v>
      </c>
      <c r="CL837" s="411">
        <v>0</v>
      </c>
      <c r="CM837" s="411">
        <v>0</v>
      </c>
      <c r="CN837" s="411">
        <v>0</v>
      </c>
      <c r="CO837" s="411">
        <v>0</v>
      </c>
      <c r="CP837" s="411">
        <v>0</v>
      </c>
      <c r="CQ837" s="411">
        <v>0</v>
      </c>
      <c r="CR837" s="411">
        <v>0</v>
      </c>
      <c r="CS837" s="411">
        <v>0</v>
      </c>
      <c r="CT837" s="411">
        <v>0</v>
      </c>
      <c r="CU837" s="412">
        <v>0</v>
      </c>
      <c r="CV837" s="411">
        <f t="shared" si="269"/>
        <v>0</v>
      </c>
      <c r="CW837" s="411">
        <v>0</v>
      </c>
      <c r="CX837" s="411">
        <v>0</v>
      </c>
      <c r="CY837" s="411">
        <v>0</v>
      </c>
      <c r="CZ837" s="411">
        <v>0</v>
      </c>
      <c r="DA837" s="411">
        <v>0</v>
      </c>
      <c r="DB837" s="411">
        <v>0</v>
      </c>
      <c r="DC837" s="411">
        <v>0</v>
      </c>
      <c r="DD837" s="411">
        <v>0</v>
      </c>
      <c r="DE837" s="411">
        <v>0</v>
      </c>
      <c r="DF837" s="411">
        <v>0</v>
      </c>
      <c r="DG837" s="411">
        <v>0</v>
      </c>
      <c r="DH837" s="412">
        <v>0</v>
      </c>
      <c r="DI837" s="411">
        <f t="shared" si="270"/>
        <v>0</v>
      </c>
      <c r="DJ837" s="411">
        <v>0</v>
      </c>
      <c r="DK837" s="411">
        <v>0</v>
      </c>
      <c r="DL837" s="411">
        <v>0</v>
      </c>
      <c r="DM837" s="411">
        <v>0</v>
      </c>
      <c r="DN837" s="411">
        <v>0</v>
      </c>
      <c r="DO837" s="411">
        <v>0</v>
      </c>
      <c r="DP837" s="411">
        <v>0</v>
      </c>
      <c r="DQ837" s="411">
        <v>0</v>
      </c>
      <c r="DR837" s="411">
        <v>0</v>
      </c>
      <c r="DS837" s="411">
        <v>0</v>
      </c>
      <c r="DT837" s="411">
        <v>0</v>
      </c>
      <c r="DU837" s="412">
        <v>0</v>
      </c>
      <c r="DV837" s="411">
        <f t="shared" si="271"/>
        <v>0</v>
      </c>
      <c r="DW837" s="412">
        <v>0</v>
      </c>
      <c r="DX837" s="412">
        <v>0</v>
      </c>
      <c r="DY837" s="412">
        <v>0</v>
      </c>
      <c r="DZ837" s="412">
        <v>0</v>
      </c>
      <c r="EA837" s="412">
        <v>0</v>
      </c>
      <c r="EB837" s="412">
        <v>0</v>
      </c>
      <c r="EC837" s="412">
        <v>0</v>
      </c>
      <c r="ED837" s="412">
        <v>0</v>
      </c>
      <c r="EE837" s="412">
        <v>0</v>
      </c>
      <c r="EF837" s="412">
        <v>0</v>
      </c>
      <c r="EG837" s="412">
        <v>0</v>
      </c>
      <c r="EH837" s="412">
        <v>0</v>
      </c>
      <c r="EI837" s="411">
        <f t="shared" si="272"/>
        <v>0</v>
      </c>
      <c r="EK837" s="411">
        <f t="shared" si="273"/>
        <v>1</v>
      </c>
      <c r="EL837" s="7">
        <f t="shared" si="274"/>
        <v>-1</v>
      </c>
    </row>
    <row r="838" spans="1:142">
      <c r="A838" s="365" t="str">
        <f t="shared" si="256"/>
        <v xml:space="preserve"> 151</v>
      </c>
      <c r="B838" s="370" t="s">
        <v>965</v>
      </c>
      <c r="C838" s="370" t="s">
        <v>1193</v>
      </c>
      <c r="D838" s="411">
        <v>0</v>
      </c>
      <c r="E838" s="411">
        <v>1</v>
      </c>
      <c r="F838" s="411">
        <v>0</v>
      </c>
      <c r="G838" s="411">
        <v>0</v>
      </c>
      <c r="H838" s="411">
        <v>0</v>
      </c>
      <c r="I838" s="411">
        <v>0</v>
      </c>
      <c r="J838" s="411">
        <v>0</v>
      </c>
      <c r="K838" s="411">
        <v>0</v>
      </c>
      <c r="L838" s="411">
        <v>0</v>
      </c>
      <c r="M838" s="411">
        <v>0</v>
      </c>
      <c r="N838" s="411">
        <v>0</v>
      </c>
      <c r="O838" s="412">
        <v>0</v>
      </c>
      <c r="P838" s="411">
        <f t="shared" si="257"/>
        <v>1</v>
      </c>
      <c r="Q838" s="411">
        <f t="shared" si="258"/>
        <v>1</v>
      </c>
      <c r="R838" s="411">
        <f t="shared" si="259"/>
        <v>0</v>
      </c>
      <c r="S838" s="411">
        <f t="shared" si="260"/>
        <v>0</v>
      </c>
      <c r="T838" s="411">
        <v>0</v>
      </c>
      <c r="U838" s="411">
        <v>0</v>
      </c>
      <c r="V838" s="411">
        <v>0</v>
      </c>
      <c r="W838" s="411">
        <v>0</v>
      </c>
      <c r="X838" s="411">
        <v>0</v>
      </c>
      <c r="Y838" s="411">
        <v>0</v>
      </c>
      <c r="Z838" s="411">
        <v>0</v>
      </c>
      <c r="AA838" s="411">
        <v>0</v>
      </c>
      <c r="AB838" s="411">
        <v>0</v>
      </c>
      <c r="AC838" s="411">
        <v>0</v>
      </c>
      <c r="AD838" s="411">
        <v>0</v>
      </c>
      <c r="AE838" s="412">
        <v>0</v>
      </c>
      <c r="AF838" s="411">
        <f t="shared" si="261"/>
        <v>0</v>
      </c>
      <c r="AG838" s="411">
        <v>0</v>
      </c>
      <c r="AH838" s="411">
        <v>0</v>
      </c>
      <c r="AI838" s="411">
        <v>0</v>
      </c>
      <c r="AJ838" s="411">
        <v>0</v>
      </c>
      <c r="AK838" s="411">
        <v>0</v>
      </c>
      <c r="AL838" s="411">
        <v>0</v>
      </c>
      <c r="AM838" s="411">
        <v>0</v>
      </c>
      <c r="AN838" s="411">
        <v>0</v>
      </c>
      <c r="AO838" s="411">
        <v>0</v>
      </c>
      <c r="AP838" s="411">
        <v>0</v>
      </c>
      <c r="AQ838" s="411">
        <v>0</v>
      </c>
      <c r="AR838" s="412">
        <v>0</v>
      </c>
      <c r="AS838" s="411">
        <f t="shared" si="262"/>
        <v>0</v>
      </c>
      <c r="AT838" s="411">
        <f t="shared" si="263"/>
        <v>0</v>
      </c>
      <c r="AU838" s="411">
        <f t="shared" si="264"/>
        <v>0</v>
      </c>
      <c r="AV838" s="411">
        <f t="shared" si="265"/>
        <v>0</v>
      </c>
      <c r="AW838" s="411">
        <v>0</v>
      </c>
      <c r="AX838" s="411">
        <v>0</v>
      </c>
      <c r="AY838" s="411">
        <v>0</v>
      </c>
      <c r="AZ838" s="411">
        <v>0</v>
      </c>
      <c r="BA838" s="411">
        <v>0</v>
      </c>
      <c r="BB838" s="411">
        <v>0</v>
      </c>
      <c r="BC838" s="411">
        <v>0</v>
      </c>
      <c r="BD838" s="411">
        <v>0</v>
      </c>
      <c r="BE838" s="411">
        <v>0</v>
      </c>
      <c r="BF838" s="411">
        <v>0</v>
      </c>
      <c r="BG838" s="411">
        <v>0</v>
      </c>
      <c r="BH838" s="412">
        <v>0</v>
      </c>
      <c r="BI838" s="411">
        <f t="shared" si="266"/>
        <v>0</v>
      </c>
      <c r="BJ838" s="411">
        <v>0</v>
      </c>
      <c r="BK838" s="411">
        <v>0</v>
      </c>
      <c r="BL838" s="411">
        <v>0</v>
      </c>
      <c r="BM838" s="411">
        <v>0</v>
      </c>
      <c r="BN838" s="411">
        <v>0</v>
      </c>
      <c r="BO838" s="411">
        <v>0</v>
      </c>
      <c r="BP838" s="411">
        <v>0</v>
      </c>
      <c r="BQ838" s="411">
        <v>0</v>
      </c>
      <c r="BR838" s="411">
        <v>0</v>
      </c>
      <c r="BS838" s="411">
        <v>0</v>
      </c>
      <c r="BT838" s="411">
        <v>0</v>
      </c>
      <c r="BU838" s="412">
        <v>0</v>
      </c>
      <c r="BV838" s="411">
        <f t="shared" si="267"/>
        <v>0</v>
      </c>
      <c r="BW838" s="411">
        <v>0</v>
      </c>
      <c r="BX838" s="411">
        <v>0</v>
      </c>
      <c r="BY838" s="411">
        <v>0</v>
      </c>
      <c r="BZ838" s="411">
        <v>0</v>
      </c>
      <c r="CA838" s="411">
        <v>0</v>
      </c>
      <c r="CB838" s="411">
        <v>0</v>
      </c>
      <c r="CC838" s="411">
        <v>0</v>
      </c>
      <c r="CD838" s="411">
        <v>0</v>
      </c>
      <c r="CE838" s="411">
        <v>0</v>
      </c>
      <c r="CF838" s="411">
        <v>0</v>
      </c>
      <c r="CG838" s="411">
        <v>0</v>
      </c>
      <c r="CH838" s="412">
        <v>0</v>
      </c>
      <c r="CI838" s="411">
        <f t="shared" si="268"/>
        <v>0</v>
      </c>
      <c r="CJ838" s="411">
        <v>0</v>
      </c>
      <c r="CK838" s="411">
        <v>0</v>
      </c>
      <c r="CL838" s="411">
        <v>0</v>
      </c>
      <c r="CM838" s="411">
        <v>0</v>
      </c>
      <c r="CN838" s="411">
        <v>0</v>
      </c>
      <c r="CO838" s="411">
        <v>0</v>
      </c>
      <c r="CP838" s="411">
        <v>0</v>
      </c>
      <c r="CQ838" s="411">
        <v>0</v>
      </c>
      <c r="CR838" s="411">
        <v>0</v>
      </c>
      <c r="CS838" s="411">
        <v>0</v>
      </c>
      <c r="CT838" s="411">
        <v>0</v>
      </c>
      <c r="CU838" s="412">
        <v>0</v>
      </c>
      <c r="CV838" s="411">
        <f t="shared" si="269"/>
        <v>0</v>
      </c>
      <c r="CW838" s="411">
        <v>0</v>
      </c>
      <c r="CX838" s="411">
        <v>0</v>
      </c>
      <c r="CY838" s="411">
        <v>0</v>
      </c>
      <c r="CZ838" s="411">
        <v>0</v>
      </c>
      <c r="DA838" s="411">
        <v>0</v>
      </c>
      <c r="DB838" s="411">
        <v>0</v>
      </c>
      <c r="DC838" s="411">
        <v>0</v>
      </c>
      <c r="DD838" s="411">
        <v>0</v>
      </c>
      <c r="DE838" s="411">
        <v>0</v>
      </c>
      <c r="DF838" s="411">
        <v>0</v>
      </c>
      <c r="DG838" s="411">
        <v>0</v>
      </c>
      <c r="DH838" s="412">
        <v>0</v>
      </c>
      <c r="DI838" s="411">
        <f t="shared" si="270"/>
        <v>0</v>
      </c>
      <c r="DJ838" s="411">
        <v>0</v>
      </c>
      <c r="DK838" s="411">
        <v>0</v>
      </c>
      <c r="DL838" s="411">
        <v>0</v>
      </c>
      <c r="DM838" s="411">
        <v>0</v>
      </c>
      <c r="DN838" s="411">
        <v>0</v>
      </c>
      <c r="DO838" s="411">
        <v>0</v>
      </c>
      <c r="DP838" s="411">
        <v>0</v>
      </c>
      <c r="DQ838" s="411">
        <v>0</v>
      </c>
      <c r="DR838" s="411">
        <v>0</v>
      </c>
      <c r="DS838" s="411">
        <v>0</v>
      </c>
      <c r="DT838" s="411">
        <v>0</v>
      </c>
      <c r="DU838" s="412">
        <v>0</v>
      </c>
      <c r="DV838" s="411">
        <f t="shared" si="271"/>
        <v>0</v>
      </c>
      <c r="DW838" s="412">
        <v>0</v>
      </c>
      <c r="DX838" s="412">
        <v>0</v>
      </c>
      <c r="DY838" s="412">
        <v>0</v>
      </c>
      <c r="DZ838" s="412">
        <v>0</v>
      </c>
      <c r="EA838" s="412">
        <v>0</v>
      </c>
      <c r="EB838" s="412">
        <v>0</v>
      </c>
      <c r="EC838" s="412">
        <v>0</v>
      </c>
      <c r="ED838" s="412">
        <v>0</v>
      </c>
      <c r="EE838" s="412">
        <v>0</v>
      </c>
      <c r="EF838" s="412">
        <v>0</v>
      </c>
      <c r="EG838" s="412">
        <v>0</v>
      </c>
      <c r="EH838" s="412">
        <v>0</v>
      </c>
      <c r="EI838" s="411">
        <f t="shared" si="272"/>
        <v>0</v>
      </c>
      <c r="EK838" s="411">
        <f t="shared" si="273"/>
        <v>1</v>
      </c>
      <c r="EL838" s="7">
        <f t="shared" si="274"/>
        <v>-1</v>
      </c>
    </row>
    <row r="839" spans="1:142">
      <c r="A839" s="365" t="str">
        <f t="shared" si="256"/>
        <v xml:space="preserve"> 151</v>
      </c>
      <c r="B839" s="370" t="s">
        <v>965</v>
      </c>
      <c r="C839" s="370" t="s">
        <v>1175</v>
      </c>
      <c r="D839" s="411">
        <v>1</v>
      </c>
      <c r="E839" s="411">
        <v>1</v>
      </c>
      <c r="F839" s="411">
        <v>0</v>
      </c>
      <c r="G839" s="411">
        <v>0</v>
      </c>
      <c r="H839" s="411">
        <v>0</v>
      </c>
      <c r="I839" s="411">
        <v>0</v>
      </c>
      <c r="J839" s="411">
        <v>0</v>
      </c>
      <c r="K839" s="411">
        <v>0</v>
      </c>
      <c r="L839" s="411">
        <v>0</v>
      </c>
      <c r="M839" s="411">
        <v>1</v>
      </c>
      <c r="N839" s="411">
        <v>0</v>
      </c>
      <c r="O839" s="412">
        <v>0</v>
      </c>
      <c r="P839" s="411">
        <f t="shared" si="257"/>
        <v>3</v>
      </c>
      <c r="Q839" s="411">
        <f t="shared" si="258"/>
        <v>2</v>
      </c>
      <c r="R839" s="411">
        <f t="shared" si="259"/>
        <v>0</v>
      </c>
      <c r="S839" s="411">
        <f t="shared" si="260"/>
        <v>1</v>
      </c>
      <c r="T839" s="411">
        <v>0</v>
      </c>
      <c r="U839" s="411">
        <v>0</v>
      </c>
      <c r="V839" s="411">
        <v>0</v>
      </c>
      <c r="W839" s="411">
        <v>0</v>
      </c>
      <c r="X839" s="411">
        <v>0</v>
      </c>
      <c r="Y839" s="411">
        <v>0</v>
      </c>
      <c r="Z839" s="411">
        <v>0</v>
      </c>
      <c r="AA839" s="411">
        <v>0</v>
      </c>
      <c r="AB839" s="411">
        <v>0</v>
      </c>
      <c r="AC839" s="411">
        <v>0</v>
      </c>
      <c r="AD839" s="411">
        <v>0</v>
      </c>
      <c r="AE839" s="412">
        <v>0</v>
      </c>
      <c r="AF839" s="411">
        <f t="shared" si="261"/>
        <v>0</v>
      </c>
      <c r="AG839" s="411">
        <v>0</v>
      </c>
      <c r="AH839" s="411">
        <v>0</v>
      </c>
      <c r="AI839" s="411">
        <v>0</v>
      </c>
      <c r="AJ839" s="411">
        <v>0</v>
      </c>
      <c r="AK839" s="411">
        <v>0</v>
      </c>
      <c r="AL839" s="411">
        <v>0</v>
      </c>
      <c r="AM839" s="411">
        <v>0</v>
      </c>
      <c r="AN839" s="411">
        <v>0</v>
      </c>
      <c r="AO839" s="411">
        <v>0</v>
      </c>
      <c r="AP839" s="411">
        <v>0</v>
      </c>
      <c r="AQ839" s="411">
        <v>0</v>
      </c>
      <c r="AR839" s="412">
        <v>0</v>
      </c>
      <c r="AS839" s="411">
        <f t="shared" si="262"/>
        <v>0</v>
      </c>
      <c r="AT839" s="411">
        <f t="shared" si="263"/>
        <v>0</v>
      </c>
      <c r="AU839" s="411">
        <f t="shared" si="264"/>
        <v>0</v>
      </c>
      <c r="AV839" s="411">
        <f t="shared" si="265"/>
        <v>0</v>
      </c>
      <c r="AW839" s="411">
        <v>0</v>
      </c>
      <c r="AX839" s="411">
        <v>0</v>
      </c>
      <c r="AY839" s="411">
        <v>0</v>
      </c>
      <c r="AZ839" s="411">
        <v>0</v>
      </c>
      <c r="BA839" s="411">
        <v>0</v>
      </c>
      <c r="BB839" s="411">
        <v>0</v>
      </c>
      <c r="BC839" s="411">
        <v>0</v>
      </c>
      <c r="BD839" s="411">
        <v>0</v>
      </c>
      <c r="BE839" s="411">
        <v>0</v>
      </c>
      <c r="BF839" s="411">
        <v>0</v>
      </c>
      <c r="BG839" s="411">
        <v>0</v>
      </c>
      <c r="BH839" s="412">
        <v>0</v>
      </c>
      <c r="BI839" s="411">
        <f t="shared" si="266"/>
        <v>0</v>
      </c>
      <c r="BJ839" s="411">
        <v>0</v>
      </c>
      <c r="BK839" s="411">
        <v>0</v>
      </c>
      <c r="BL839" s="411">
        <v>0</v>
      </c>
      <c r="BM839" s="411">
        <v>0</v>
      </c>
      <c r="BN839" s="411">
        <v>0</v>
      </c>
      <c r="BO839" s="411">
        <v>0</v>
      </c>
      <c r="BP839" s="411">
        <v>0</v>
      </c>
      <c r="BQ839" s="411">
        <v>0</v>
      </c>
      <c r="BR839" s="411">
        <v>0</v>
      </c>
      <c r="BS839" s="411">
        <v>0</v>
      </c>
      <c r="BT839" s="411">
        <v>0</v>
      </c>
      <c r="BU839" s="412">
        <v>0</v>
      </c>
      <c r="BV839" s="411">
        <f t="shared" si="267"/>
        <v>0</v>
      </c>
      <c r="BW839" s="411">
        <v>0</v>
      </c>
      <c r="BX839" s="411">
        <v>0</v>
      </c>
      <c r="BY839" s="411">
        <v>0</v>
      </c>
      <c r="BZ839" s="411">
        <v>0</v>
      </c>
      <c r="CA839" s="411">
        <v>0</v>
      </c>
      <c r="CB839" s="411">
        <v>0</v>
      </c>
      <c r="CC839" s="411">
        <v>0</v>
      </c>
      <c r="CD839" s="411">
        <v>0</v>
      </c>
      <c r="CE839" s="411">
        <v>0</v>
      </c>
      <c r="CF839" s="411">
        <v>0</v>
      </c>
      <c r="CG839" s="411">
        <v>0</v>
      </c>
      <c r="CH839" s="412">
        <v>0</v>
      </c>
      <c r="CI839" s="411">
        <f t="shared" si="268"/>
        <v>0</v>
      </c>
      <c r="CJ839" s="411">
        <v>0</v>
      </c>
      <c r="CK839" s="411">
        <v>0</v>
      </c>
      <c r="CL839" s="411">
        <v>0</v>
      </c>
      <c r="CM839" s="411">
        <v>0</v>
      </c>
      <c r="CN839" s="411">
        <v>0</v>
      </c>
      <c r="CO839" s="411">
        <v>0</v>
      </c>
      <c r="CP839" s="411">
        <v>0</v>
      </c>
      <c r="CQ839" s="411">
        <v>0</v>
      </c>
      <c r="CR839" s="411">
        <v>0</v>
      </c>
      <c r="CS839" s="411">
        <v>0</v>
      </c>
      <c r="CT839" s="411">
        <v>0</v>
      </c>
      <c r="CU839" s="412">
        <v>0</v>
      </c>
      <c r="CV839" s="411">
        <f t="shared" si="269"/>
        <v>0</v>
      </c>
      <c r="CW839" s="411">
        <v>0</v>
      </c>
      <c r="CX839" s="411">
        <v>0</v>
      </c>
      <c r="CY839" s="411">
        <v>0</v>
      </c>
      <c r="CZ839" s="411">
        <v>0</v>
      </c>
      <c r="DA839" s="411">
        <v>0</v>
      </c>
      <c r="DB839" s="411">
        <v>0</v>
      </c>
      <c r="DC839" s="411">
        <v>0</v>
      </c>
      <c r="DD839" s="411">
        <v>0</v>
      </c>
      <c r="DE839" s="411">
        <v>0</v>
      </c>
      <c r="DF839" s="411">
        <v>0</v>
      </c>
      <c r="DG839" s="411">
        <v>0</v>
      </c>
      <c r="DH839" s="412">
        <v>0</v>
      </c>
      <c r="DI839" s="411">
        <f t="shared" si="270"/>
        <v>0</v>
      </c>
      <c r="DJ839" s="411">
        <v>0</v>
      </c>
      <c r="DK839" s="411">
        <v>0</v>
      </c>
      <c r="DL839" s="411">
        <v>0</v>
      </c>
      <c r="DM839" s="411">
        <v>0</v>
      </c>
      <c r="DN839" s="411">
        <v>0</v>
      </c>
      <c r="DO839" s="411">
        <v>0</v>
      </c>
      <c r="DP839" s="411">
        <v>0</v>
      </c>
      <c r="DQ839" s="411">
        <v>0</v>
      </c>
      <c r="DR839" s="411">
        <v>0</v>
      </c>
      <c r="DS839" s="411">
        <v>0</v>
      </c>
      <c r="DT839" s="411">
        <v>0</v>
      </c>
      <c r="DU839" s="412">
        <v>0</v>
      </c>
      <c r="DV839" s="411">
        <f t="shared" si="271"/>
        <v>0</v>
      </c>
      <c r="DW839" s="412">
        <v>0</v>
      </c>
      <c r="DX839" s="412">
        <v>0</v>
      </c>
      <c r="DY839" s="412">
        <v>0</v>
      </c>
      <c r="DZ839" s="412">
        <v>0</v>
      </c>
      <c r="EA839" s="412">
        <v>0</v>
      </c>
      <c r="EB839" s="412">
        <v>0</v>
      </c>
      <c r="EC839" s="412">
        <v>0</v>
      </c>
      <c r="ED839" s="412">
        <v>0</v>
      </c>
      <c r="EE839" s="412">
        <v>0</v>
      </c>
      <c r="EF839" s="412">
        <v>0</v>
      </c>
      <c r="EG839" s="412">
        <v>0</v>
      </c>
      <c r="EH839" s="412">
        <v>0</v>
      </c>
      <c r="EI839" s="411">
        <f t="shared" si="272"/>
        <v>0</v>
      </c>
      <c r="EK839" s="411">
        <f t="shared" si="273"/>
        <v>3</v>
      </c>
      <c r="EL839" s="7">
        <f t="shared" si="274"/>
        <v>-3</v>
      </c>
    </row>
    <row r="840" spans="1:142">
      <c r="A840" s="365" t="str">
        <f t="shared" si="256"/>
        <v xml:space="preserve"> 151</v>
      </c>
      <c r="B840" s="370" t="s">
        <v>965</v>
      </c>
      <c r="C840" s="370" t="s">
        <v>1176</v>
      </c>
      <c r="D840" s="411">
        <v>0</v>
      </c>
      <c r="E840" s="411">
        <v>0</v>
      </c>
      <c r="F840" s="411">
        <v>0</v>
      </c>
      <c r="G840" s="411">
        <v>0</v>
      </c>
      <c r="H840" s="411">
        <v>0</v>
      </c>
      <c r="I840" s="411">
        <v>0</v>
      </c>
      <c r="J840" s="411">
        <v>0</v>
      </c>
      <c r="K840" s="411">
        <v>1</v>
      </c>
      <c r="L840" s="411">
        <v>0</v>
      </c>
      <c r="M840" s="411">
        <v>0</v>
      </c>
      <c r="N840" s="411">
        <v>0</v>
      </c>
      <c r="O840" s="412">
        <v>0</v>
      </c>
      <c r="P840" s="411">
        <f t="shared" si="257"/>
        <v>1</v>
      </c>
      <c r="Q840" s="411">
        <f t="shared" si="258"/>
        <v>0</v>
      </c>
      <c r="R840" s="411">
        <f t="shared" si="259"/>
        <v>1</v>
      </c>
      <c r="S840" s="411">
        <f t="shared" si="260"/>
        <v>0</v>
      </c>
      <c r="T840" s="411">
        <v>0</v>
      </c>
      <c r="U840" s="411">
        <v>0</v>
      </c>
      <c r="V840" s="411">
        <v>0</v>
      </c>
      <c r="W840" s="411">
        <v>0</v>
      </c>
      <c r="X840" s="411">
        <v>0</v>
      </c>
      <c r="Y840" s="411">
        <v>0</v>
      </c>
      <c r="Z840" s="411">
        <v>0</v>
      </c>
      <c r="AA840" s="411">
        <v>0</v>
      </c>
      <c r="AB840" s="411">
        <v>0</v>
      </c>
      <c r="AC840" s="411">
        <v>0</v>
      </c>
      <c r="AD840" s="411">
        <v>0</v>
      </c>
      <c r="AE840" s="412">
        <v>0</v>
      </c>
      <c r="AF840" s="411">
        <f t="shared" si="261"/>
        <v>0</v>
      </c>
      <c r="AG840" s="411">
        <v>0</v>
      </c>
      <c r="AH840" s="411">
        <v>0</v>
      </c>
      <c r="AI840" s="411">
        <v>0</v>
      </c>
      <c r="AJ840" s="411">
        <v>0</v>
      </c>
      <c r="AK840" s="411">
        <v>0</v>
      </c>
      <c r="AL840" s="411">
        <v>0</v>
      </c>
      <c r="AM840" s="411">
        <v>0</v>
      </c>
      <c r="AN840" s="411">
        <v>0</v>
      </c>
      <c r="AO840" s="411">
        <v>0</v>
      </c>
      <c r="AP840" s="411">
        <v>0</v>
      </c>
      <c r="AQ840" s="411">
        <v>0</v>
      </c>
      <c r="AR840" s="412">
        <v>0</v>
      </c>
      <c r="AS840" s="411">
        <f t="shared" si="262"/>
        <v>0</v>
      </c>
      <c r="AT840" s="411">
        <f t="shared" si="263"/>
        <v>0</v>
      </c>
      <c r="AU840" s="411">
        <f t="shared" si="264"/>
        <v>0</v>
      </c>
      <c r="AV840" s="411">
        <f t="shared" si="265"/>
        <v>0</v>
      </c>
      <c r="AW840" s="411">
        <v>0</v>
      </c>
      <c r="AX840" s="411">
        <v>0</v>
      </c>
      <c r="AY840" s="411">
        <v>0</v>
      </c>
      <c r="AZ840" s="411">
        <v>0</v>
      </c>
      <c r="BA840" s="411">
        <v>0</v>
      </c>
      <c r="BB840" s="411">
        <v>0</v>
      </c>
      <c r="BC840" s="411">
        <v>0</v>
      </c>
      <c r="BD840" s="411">
        <v>0</v>
      </c>
      <c r="BE840" s="411">
        <v>0</v>
      </c>
      <c r="BF840" s="411">
        <v>0</v>
      </c>
      <c r="BG840" s="411">
        <v>0</v>
      </c>
      <c r="BH840" s="412">
        <v>0</v>
      </c>
      <c r="BI840" s="411">
        <f t="shared" si="266"/>
        <v>0</v>
      </c>
      <c r="BJ840" s="411">
        <v>0</v>
      </c>
      <c r="BK840" s="411">
        <v>0</v>
      </c>
      <c r="BL840" s="411">
        <v>0</v>
      </c>
      <c r="BM840" s="411">
        <v>0</v>
      </c>
      <c r="BN840" s="411">
        <v>0</v>
      </c>
      <c r="BO840" s="411">
        <v>0</v>
      </c>
      <c r="BP840" s="411">
        <v>0</v>
      </c>
      <c r="BQ840" s="411">
        <v>0</v>
      </c>
      <c r="BR840" s="411">
        <v>0</v>
      </c>
      <c r="BS840" s="411">
        <v>0</v>
      </c>
      <c r="BT840" s="411">
        <v>0</v>
      </c>
      <c r="BU840" s="412">
        <v>0</v>
      </c>
      <c r="BV840" s="411">
        <f t="shared" si="267"/>
        <v>0</v>
      </c>
      <c r="BW840" s="411">
        <v>0</v>
      </c>
      <c r="BX840" s="411">
        <v>0</v>
      </c>
      <c r="BY840" s="411">
        <v>0</v>
      </c>
      <c r="BZ840" s="411">
        <v>0</v>
      </c>
      <c r="CA840" s="411">
        <v>0</v>
      </c>
      <c r="CB840" s="411">
        <v>0</v>
      </c>
      <c r="CC840" s="411">
        <v>0</v>
      </c>
      <c r="CD840" s="411">
        <v>0</v>
      </c>
      <c r="CE840" s="411">
        <v>0</v>
      </c>
      <c r="CF840" s="411">
        <v>0</v>
      </c>
      <c r="CG840" s="411">
        <v>0</v>
      </c>
      <c r="CH840" s="412">
        <v>0</v>
      </c>
      <c r="CI840" s="411">
        <f t="shared" si="268"/>
        <v>0</v>
      </c>
      <c r="CJ840" s="411">
        <v>0</v>
      </c>
      <c r="CK840" s="411">
        <v>0</v>
      </c>
      <c r="CL840" s="411">
        <v>0</v>
      </c>
      <c r="CM840" s="411">
        <v>0</v>
      </c>
      <c r="CN840" s="411">
        <v>0</v>
      </c>
      <c r="CO840" s="411">
        <v>0</v>
      </c>
      <c r="CP840" s="411">
        <v>0</v>
      </c>
      <c r="CQ840" s="411">
        <v>0</v>
      </c>
      <c r="CR840" s="411">
        <v>0</v>
      </c>
      <c r="CS840" s="411">
        <v>0</v>
      </c>
      <c r="CT840" s="411">
        <v>0</v>
      </c>
      <c r="CU840" s="412">
        <v>0</v>
      </c>
      <c r="CV840" s="411">
        <f t="shared" si="269"/>
        <v>0</v>
      </c>
      <c r="CW840" s="411">
        <v>0</v>
      </c>
      <c r="CX840" s="411">
        <v>0</v>
      </c>
      <c r="CY840" s="411">
        <v>0</v>
      </c>
      <c r="CZ840" s="411">
        <v>0</v>
      </c>
      <c r="DA840" s="411">
        <v>0</v>
      </c>
      <c r="DB840" s="411">
        <v>0</v>
      </c>
      <c r="DC840" s="411">
        <v>0</v>
      </c>
      <c r="DD840" s="411">
        <v>0</v>
      </c>
      <c r="DE840" s="411">
        <v>0</v>
      </c>
      <c r="DF840" s="411">
        <v>0</v>
      </c>
      <c r="DG840" s="411">
        <v>0</v>
      </c>
      <c r="DH840" s="412">
        <v>0</v>
      </c>
      <c r="DI840" s="411">
        <f t="shared" si="270"/>
        <v>0</v>
      </c>
      <c r="DJ840" s="411">
        <v>0</v>
      </c>
      <c r="DK840" s="411">
        <v>0</v>
      </c>
      <c r="DL840" s="411">
        <v>0</v>
      </c>
      <c r="DM840" s="411">
        <v>0</v>
      </c>
      <c r="DN840" s="411">
        <v>0</v>
      </c>
      <c r="DO840" s="411">
        <v>0</v>
      </c>
      <c r="DP840" s="411">
        <v>0</v>
      </c>
      <c r="DQ840" s="411">
        <v>0</v>
      </c>
      <c r="DR840" s="411">
        <v>0</v>
      </c>
      <c r="DS840" s="411">
        <v>0</v>
      </c>
      <c r="DT840" s="411">
        <v>0</v>
      </c>
      <c r="DU840" s="412">
        <v>0</v>
      </c>
      <c r="DV840" s="411">
        <f t="shared" si="271"/>
        <v>0</v>
      </c>
      <c r="DW840" s="412">
        <v>0</v>
      </c>
      <c r="DX840" s="412">
        <v>0</v>
      </c>
      <c r="DY840" s="412">
        <v>0</v>
      </c>
      <c r="DZ840" s="412">
        <v>0</v>
      </c>
      <c r="EA840" s="412">
        <v>0</v>
      </c>
      <c r="EB840" s="412">
        <v>0</v>
      </c>
      <c r="EC840" s="412">
        <v>0</v>
      </c>
      <c r="ED840" s="412">
        <v>0</v>
      </c>
      <c r="EE840" s="412">
        <v>0</v>
      </c>
      <c r="EF840" s="412">
        <v>0</v>
      </c>
      <c r="EG840" s="412">
        <v>0</v>
      </c>
      <c r="EH840" s="412">
        <v>0</v>
      </c>
      <c r="EI840" s="411">
        <f t="shared" si="272"/>
        <v>0</v>
      </c>
      <c r="EK840" s="411">
        <f t="shared" si="273"/>
        <v>1</v>
      </c>
      <c r="EL840" s="7">
        <f t="shared" si="274"/>
        <v>-1</v>
      </c>
    </row>
    <row r="841" spans="1:142">
      <c r="A841" s="365" t="str">
        <f t="shared" si="256"/>
        <v xml:space="preserve"> 151</v>
      </c>
      <c r="B841" s="370" t="s">
        <v>965</v>
      </c>
      <c r="C841" s="370" t="s">
        <v>1177</v>
      </c>
      <c r="D841" s="411">
        <v>0</v>
      </c>
      <c r="E841" s="411">
        <v>1</v>
      </c>
      <c r="F841" s="411">
        <v>0</v>
      </c>
      <c r="G841" s="411">
        <v>0</v>
      </c>
      <c r="H841" s="411">
        <v>0</v>
      </c>
      <c r="I841" s="411">
        <v>0</v>
      </c>
      <c r="J841" s="411">
        <v>0</v>
      </c>
      <c r="K841" s="411">
        <v>0</v>
      </c>
      <c r="L841" s="411">
        <v>0</v>
      </c>
      <c r="M841" s="411">
        <v>0</v>
      </c>
      <c r="N841" s="411">
        <v>0</v>
      </c>
      <c r="O841" s="412">
        <v>0</v>
      </c>
      <c r="P841" s="411">
        <f t="shared" si="257"/>
        <v>1</v>
      </c>
      <c r="Q841" s="411">
        <f t="shared" si="258"/>
        <v>1</v>
      </c>
      <c r="R841" s="411">
        <f t="shared" si="259"/>
        <v>0</v>
      </c>
      <c r="S841" s="411">
        <f t="shared" si="260"/>
        <v>0</v>
      </c>
      <c r="T841" s="411">
        <v>0</v>
      </c>
      <c r="U841" s="411">
        <v>0</v>
      </c>
      <c r="V841" s="411">
        <v>0</v>
      </c>
      <c r="W841" s="411">
        <v>0</v>
      </c>
      <c r="X841" s="411">
        <v>0</v>
      </c>
      <c r="Y841" s="411">
        <v>0</v>
      </c>
      <c r="Z841" s="411">
        <v>0</v>
      </c>
      <c r="AA841" s="411">
        <v>0</v>
      </c>
      <c r="AB841" s="411">
        <v>0</v>
      </c>
      <c r="AC841" s="411">
        <v>0</v>
      </c>
      <c r="AD841" s="411">
        <v>0</v>
      </c>
      <c r="AE841" s="412">
        <v>0</v>
      </c>
      <c r="AF841" s="411">
        <f t="shared" si="261"/>
        <v>0</v>
      </c>
      <c r="AG841" s="411">
        <v>0</v>
      </c>
      <c r="AH841" s="411">
        <v>0</v>
      </c>
      <c r="AI841" s="411">
        <v>0</v>
      </c>
      <c r="AJ841" s="411">
        <v>0</v>
      </c>
      <c r="AK841" s="411">
        <v>0</v>
      </c>
      <c r="AL841" s="411">
        <v>0</v>
      </c>
      <c r="AM841" s="411">
        <v>0</v>
      </c>
      <c r="AN841" s="411">
        <v>0</v>
      </c>
      <c r="AO841" s="411">
        <v>0</v>
      </c>
      <c r="AP841" s="411">
        <v>0</v>
      </c>
      <c r="AQ841" s="411">
        <v>0</v>
      </c>
      <c r="AR841" s="412">
        <v>0</v>
      </c>
      <c r="AS841" s="411">
        <f t="shared" si="262"/>
        <v>0</v>
      </c>
      <c r="AT841" s="411">
        <f t="shared" si="263"/>
        <v>0</v>
      </c>
      <c r="AU841" s="411">
        <f t="shared" si="264"/>
        <v>0</v>
      </c>
      <c r="AV841" s="411">
        <f t="shared" si="265"/>
        <v>0</v>
      </c>
      <c r="AW841" s="411">
        <v>0</v>
      </c>
      <c r="AX841" s="411">
        <v>0</v>
      </c>
      <c r="AY841" s="411">
        <v>0</v>
      </c>
      <c r="AZ841" s="411">
        <v>0</v>
      </c>
      <c r="BA841" s="411">
        <v>0</v>
      </c>
      <c r="BB841" s="411">
        <v>0</v>
      </c>
      <c r="BC841" s="411">
        <v>0</v>
      </c>
      <c r="BD841" s="411">
        <v>0</v>
      </c>
      <c r="BE841" s="411">
        <v>0</v>
      </c>
      <c r="BF841" s="411">
        <v>0</v>
      </c>
      <c r="BG841" s="411">
        <v>0</v>
      </c>
      <c r="BH841" s="412">
        <v>0</v>
      </c>
      <c r="BI841" s="411">
        <f t="shared" si="266"/>
        <v>0</v>
      </c>
      <c r="BJ841" s="411">
        <v>0</v>
      </c>
      <c r="BK841" s="411">
        <v>0</v>
      </c>
      <c r="BL841" s="411">
        <v>0</v>
      </c>
      <c r="BM841" s="411">
        <v>0</v>
      </c>
      <c r="BN841" s="411">
        <v>0</v>
      </c>
      <c r="BO841" s="411">
        <v>0</v>
      </c>
      <c r="BP841" s="411">
        <v>0</v>
      </c>
      <c r="BQ841" s="411">
        <v>0</v>
      </c>
      <c r="BR841" s="411">
        <v>0</v>
      </c>
      <c r="BS841" s="411">
        <v>0</v>
      </c>
      <c r="BT841" s="411">
        <v>0</v>
      </c>
      <c r="BU841" s="412">
        <v>0</v>
      </c>
      <c r="BV841" s="411">
        <f t="shared" si="267"/>
        <v>0</v>
      </c>
      <c r="BW841" s="411">
        <v>0</v>
      </c>
      <c r="BX841" s="411">
        <v>0</v>
      </c>
      <c r="BY841" s="411">
        <v>0</v>
      </c>
      <c r="BZ841" s="411">
        <v>0</v>
      </c>
      <c r="CA841" s="411">
        <v>0</v>
      </c>
      <c r="CB841" s="411">
        <v>0</v>
      </c>
      <c r="CC841" s="411">
        <v>0</v>
      </c>
      <c r="CD841" s="411">
        <v>0</v>
      </c>
      <c r="CE841" s="411">
        <v>0</v>
      </c>
      <c r="CF841" s="411">
        <v>0</v>
      </c>
      <c r="CG841" s="411">
        <v>0</v>
      </c>
      <c r="CH841" s="412">
        <v>0</v>
      </c>
      <c r="CI841" s="411">
        <f t="shared" si="268"/>
        <v>0</v>
      </c>
      <c r="CJ841" s="411">
        <v>0</v>
      </c>
      <c r="CK841" s="411">
        <v>0</v>
      </c>
      <c r="CL841" s="411">
        <v>0</v>
      </c>
      <c r="CM841" s="411">
        <v>0</v>
      </c>
      <c r="CN841" s="411">
        <v>0</v>
      </c>
      <c r="CO841" s="411">
        <v>0</v>
      </c>
      <c r="CP841" s="411">
        <v>0</v>
      </c>
      <c r="CQ841" s="411">
        <v>0</v>
      </c>
      <c r="CR841" s="411">
        <v>0</v>
      </c>
      <c r="CS841" s="411">
        <v>0</v>
      </c>
      <c r="CT841" s="411">
        <v>0</v>
      </c>
      <c r="CU841" s="412">
        <v>0</v>
      </c>
      <c r="CV841" s="411">
        <f t="shared" si="269"/>
        <v>0</v>
      </c>
      <c r="CW841" s="411">
        <v>0</v>
      </c>
      <c r="CX841" s="411">
        <v>0</v>
      </c>
      <c r="CY841" s="411">
        <v>0</v>
      </c>
      <c r="CZ841" s="411">
        <v>0</v>
      </c>
      <c r="DA841" s="411">
        <v>0</v>
      </c>
      <c r="DB841" s="411">
        <v>0</v>
      </c>
      <c r="DC841" s="411">
        <v>0</v>
      </c>
      <c r="DD841" s="411">
        <v>0</v>
      </c>
      <c r="DE841" s="411">
        <v>0</v>
      </c>
      <c r="DF841" s="411">
        <v>0</v>
      </c>
      <c r="DG841" s="411">
        <v>0</v>
      </c>
      <c r="DH841" s="412">
        <v>0</v>
      </c>
      <c r="DI841" s="411">
        <f t="shared" si="270"/>
        <v>0</v>
      </c>
      <c r="DJ841" s="411">
        <v>0</v>
      </c>
      <c r="DK841" s="411">
        <v>0</v>
      </c>
      <c r="DL841" s="411">
        <v>0</v>
      </c>
      <c r="DM841" s="411">
        <v>0</v>
      </c>
      <c r="DN841" s="411">
        <v>0</v>
      </c>
      <c r="DO841" s="411">
        <v>0</v>
      </c>
      <c r="DP841" s="411">
        <v>0</v>
      </c>
      <c r="DQ841" s="411">
        <v>0</v>
      </c>
      <c r="DR841" s="411">
        <v>0</v>
      </c>
      <c r="DS841" s="411">
        <v>0</v>
      </c>
      <c r="DT841" s="411">
        <v>0</v>
      </c>
      <c r="DU841" s="412">
        <v>0</v>
      </c>
      <c r="DV841" s="411">
        <f t="shared" si="271"/>
        <v>0</v>
      </c>
      <c r="DW841" s="412">
        <v>0</v>
      </c>
      <c r="DX841" s="412">
        <v>0</v>
      </c>
      <c r="DY841" s="412">
        <v>0</v>
      </c>
      <c r="DZ841" s="412">
        <v>0</v>
      </c>
      <c r="EA841" s="412">
        <v>0</v>
      </c>
      <c r="EB841" s="412">
        <v>0</v>
      </c>
      <c r="EC841" s="412">
        <v>0</v>
      </c>
      <c r="ED841" s="412">
        <v>0</v>
      </c>
      <c r="EE841" s="412">
        <v>0</v>
      </c>
      <c r="EF841" s="412">
        <v>0</v>
      </c>
      <c r="EG841" s="412">
        <v>0</v>
      </c>
      <c r="EH841" s="412">
        <v>0</v>
      </c>
      <c r="EI841" s="411">
        <f t="shared" si="272"/>
        <v>0</v>
      </c>
      <c r="EK841" s="411">
        <f t="shared" si="273"/>
        <v>1</v>
      </c>
      <c r="EL841" s="7">
        <f t="shared" si="274"/>
        <v>-1</v>
      </c>
    </row>
    <row r="842" spans="1:142">
      <c r="A842" s="365" t="str">
        <f t="shared" si="256"/>
        <v xml:space="preserve"> 151</v>
      </c>
      <c r="B842" s="370" t="s">
        <v>965</v>
      </c>
      <c r="C842" s="370" t="s">
        <v>1179</v>
      </c>
      <c r="D842" s="411">
        <v>0</v>
      </c>
      <c r="E842" s="411">
        <v>1</v>
      </c>
      <c r="F842" s="411">
        <v>0</v>
      </c>
      <c r="G842" s="411">
        <v>0</v>
      </c>
      <c r="H842" s="411">
        <v>0</v>
      </c>
      <c r="I842" s="411">
        <v>0</v>
      </c>
      <c r="J842" s="411">
        <v>0</v>
      </c>
      <c r="K842" s="411">
        <v>0</v>
      </c>
      <c r="L842" s="411">
        <v>0</v>
      </c>
      <c r="M842" s="411">
        <v>0</v>
      </c>
      <c r="N842" s="411">
        <v>0</v>
      </c>
      <c r="O842" s="412">
        <v>0</v>
      </c>
      <c r="P842" s="411">
        <f t="shared" si="257"/>
        <v>1</v>
      </c>
      <c r="Q842" s="411">
        <f t="shared" si="258"/>
        <v>1</v>
      </c>
      <c r="R842" s="411">
        <f t="shared" si="259"/>
        <v>0</v>
      </c>
      <c r="S842" s="411">
        <f t="shared" si="260"/>
        <v>0</v>
      </c>
      <c r="T842" s="411">
        <v>0</v>
      </c>
      <c r="U842" s="411">
        <v>0</v>
      </c>
      <c r="V842" s="411">
        <v>0</v>
      </c>
      <c r="W842" s="411">
        <v>0</v>
      </c>
      <c r="X842" s="411">
        <v>0</v>
      </c>
      <c r="Y842" s="411">
        <v>0</v>
      </c>
      <c r="Z842" s="411">
        <v>0</v>
      </c>
      <c r="AA842" s="411">
        <v>0</v>
      </c>
      <c r="AB842" s="411">
        <v>0</v>
      </c>
      <c r="AC842" s="411">
        <v>0</v>
      </c>
      <c r="AD842" s="411">
        <v>0</v>
      </c>
      <c r="AE842" s="412">
        <v>0</v>
      </c>
      <c r="AF842" s="411">
        <f t="shared" si="261"/>
        <v>0</v>
      </c>
      <c r="AG842" s="411">
        <v>0</v>
      </c>
      <c r="AH842" s="411">
        <v>0</v>
      </c>
      <c r="AI842" s="411">
        <v>0</v>
      </c>
      <c r="AJ842" s="411">
        <v>0</v>
      </c>
      <c r="AK842" s="411">
        <v>0</v>
      </c>
      <c r="AL842" s="411">
        <v>0</v>
      </c>
      <c r="AM842" s="411">
        <v>0</v>
      </c>
      <c r="AN842" s="411">
        <v>0</v>
      </c>
      <c r="AO842" s="411">
        <v>0</v>
      </c>
      <c r="AP842" s="411">
        <v>0</v>
      </c>
      <c r="AQ842" s="411">
        <v>0</v>
      </c>
      <c r="AR842" s="412">
        <v>0</v>
      </c>
      <c r="AS842" s="411">
        <f t="shared" si="262"/>
        <v>0</v>
      </c>
      <c r="AT842" s="411">
        <f t="shared" si="263"/>
        <v>0</v>
      </c>
      <c r="AU842" s="411">
        <f t="shared" si="264"/>
        <v>0</v>
      </c>
      <c r="AV842" s="411">
        <f t="shared" si="265"/>
        <v>0</v>
      </c>
      <c r="AW842" s="411">
        <v>0</v>
      </c>
      <c r="AX842" s="411">
        <v>0</v>
      </c>
      <c r="AY842" s="411">
        <v>0</v>
      </c>
      <c r="AZ842" s="411">
        <v>0</v>
      </c>
      <c r="BA842" s="411">
        <v>0</v>
      </c>
      <c r="BB842" s="411">
        <v>0</v>
      </c>
      <c r="BC842" s="411">
        <v>0</v>
      </c>
      <c r="BD842" s="411">
        <v>0</v>
      </c>
      <c r="BE842" s="411">
        <v>0</v>
      </c>
      <c r="BF842" s="411">
        <v>0</v>
      </c>
      <c r="BG842" s="411">
        <v>0</v>
      </c>
      <c r="BH842" s="412">
        <v>0</v>
      </c>
      <c r="BI842" s="411">
        <f t="shared" si="266"/>
        <v>0</v>
      </c>
      <c r="BJ842" s="411">
        <v>0</v>
      </c>
      <c r="BK842" s="411">
        <v>0</v>
      </c>
      <c r="BL842" s="411">
        <v>0</v>
      </c>
      <c r="BM842" s="411">
        <v>0</v>
      </c>
      <c r="BN842" s="411">
        <v>0</v>
      </c>
      <c r="BO842" s="411">
        <v>0</v>
      </c>
      <c r="BP842" s="411">
        <v>0</v>
      </c>
      <c r="BQ842" s="411">
        <v>0</v>
      </c>
      <c r="BR842" s="411">
        <v>0</v>
      </c>
      <c r="BS842" s="411">
        <v>0</v>
      </c>
      <c r="BT842" s="411">
        <v>0</v>
      </c>
      <c r="BU842" s="412">
        <v>0</v>
      </c>
      <c r="BV842" s="411">
        <f t="shared" si="267"/>
        <v>0</v>
      </c>
      <c r="BW842" s="411">
        <v>0</v>
      </c>
      <c r="BX842" s="411">
        <v>0</v>
      </c>
      <c r="BY842" s="411">
        <v>0</v>
      </c>
      <c r="BZ842" s="411">
        <v>0</v>
      </c>
      <c r="CA842" s="411">
        <v>0</v>
      </c>
      <c r="CB842" s="411">
        <v>0</v>
      </c>
      <c r="CC842" s="411">
        <v>0</v>
      </c>
      <c r="CD842" s="411">
        <v>0</v>
      </c>
      <c r="CE842" s="411">
        <v>0</v>
      </c>
      <c r="CF842" s="411">
        <v>0</v>
      </c>
      <c r="CG842" s="411">
        <v>0</v>
      </c>
      <c r="CH842" s="412">
        <v>0</v>
      </c>
      <c r="CI842" s="411">
        <f t="shared" si="268"/>
        <v>0</v>
      </c>
      <c r="CJ842" s="411">
        <v>0</v>
      </c>
      <c r="CK842" s="411">
        <v>0</v>
      </c>
      <c r="CL842" s="411">
        <v>0</v>
      </c>
      <c r="CM842" s="411">
        <v>0</v>
      </c>
      <c r="CN842" s="411">
        <v>0</v>
      </c>
      <c r="CO842" s="411">
        <v>0</v>
      </c>
      <c r="CP842" s="411">
        <v>0</v>
      </c>
      <c r="CQ842" s="411">
        <v>0</v>
      </c>
      <c r="CR842" s="411">
        <v>0</v>
      </c>
      <c r="CS842" s="411">
        <v>0</v>
      </c>
      <c r="CT842" s="411">
        <v>0</v>
      </c>
      <c r="CU842" s="412">
        <v>0</v>
      </c>
      <c r="CV842" s="411">
        <f t="shared" si="269"/>
        <v>0</v>
      </c>
      <c r="CW842" s="411">
        <v>0</v>
      </c>
      <c r="CX842" s="411">
        <v>0</v>
      </c>
      <c r="CY842" s="411">
        <v>0</v>
      </c>
      <c r="CZ842" s="411">
        <v>0</v>
      </c>
      <c r="DA842" s="411">
        <v>0</v>
      </c>
      <c r="DB842" s="411">
        <v>0</v>
      </c>
      <c r="DC842" s="411">
        <v>0</v>
      </c>
      <c r="DD842" s="411">
        <v>0</v>
      </c>
      <c r="DE842" s="411">
        <v>0</v>
      </c>
      <c r="DF842" s="411">
        <v>0</v>
      </c>
      <c r="DG842" s="411">
        <v>0</v>
      </c>
      <c r="DH842" s="412">
        <v>0</v>
      </c>
      <c r="DI842" s="411">
        <f t="shared" si="270"/>
        <v>0</v>
      </c>
      <c r="DJ842" s="411">
        <v>0</v>
      </c>
      <c r="DK842" s="411">
        <v>0</v>
      </c>
      <c r="DL842" s="411">
        <v>0</v>
      </c>
      <c r="DM842" s="411">
        <v>0</v>
      </c>
      <c r="DN842" s="411">
        <v>0</v>
      </c>
      <c r="DO842" s="411">
        <v>0</v>
      </c>
      <c r="DP842" s="411">
        <v>0</v>
      </c>
      <c r="DQ842" s="411">
        <v>0</v>
      </c>
      <c r="DR842" s="411">
        <v>0</v>
      </c>
      <c r="DS842" s="411">
        <v>0</v>
      </c>
      <c r="DT842" s="411">
        <v>0</v>
      </c>
      <c r="DU842" s="412">
        <v>0</v>
      </c>
      <c r="DV842" s="411">
        <f t="shared" si="271"/>
        <v>0</v>
      </c>
      <c r="DW842" s="412">
        <v>0</v>
      </c>
      <c r="DX842" s="412">
        <v>0</v>
      </c>
      <c r="DY842" s="412">
        <v>0</v>
      </c>
      <c r="DZ842" s="412">
        <v>0</v>
      </c>
      <c r="EA842" s="412">
        <v>0</v>
      </c>
      <c r="EB842" s="412">
        <v>0</v>
      </c>
      <c r="EC842" s="412">
        <v>0</v>
      </c>
      <c r="ED842" s="412">
        <v>0</v>
      </c>
      <c r="EE842" s="412">
        <v>0</v>
      </c>
      <c r="EF842" s="412">
        <v>0</v>
      </c>
      <c r="EG842" s="412">
        <v>0</v>
      </c>
      <c r="EH842" s="412">
        <v>0</v>
      </c>
      <c r="EI842" s="411">
        <f t="shared" si="272"/>
        <v>0</v>
      </c>
      <c r="EK842" s="411">
        <f t="shared" si="273"/>
        <v>1</v>
      </c>
      <c r="EL842" s="7">
        <f t="shared" si="274"/>
        <v>-1</v>
      </c>
    </row>
    <row r="843" spans="1:142">
      <c r="A843" s="365" t="str">
        <f t="shared" si="256"/>
        <v xml:space="preserve"> 152</v>
      </c>
      <c r="B843" s="370" t="s">
        <v>966</v>
      </c>
      <c r="C843" s="370" t="s">
        <v>1167</v>
      </c>
      <c r="D843" s="411">
        <v>19</v>
      </c>
      <c r="E843" s="411">
        <v>19</v>
      </c>
      <c r="F843" s="411">
        <v>18</v>
      </c>
      <c r="G843" s="411">
        <v>18</v>
      </c>
      <c r="H843" s="411">
        <v>18</v>
      </c>
      <c r="I843" s="411">
        <v>18</v>
      </c>
      <c r="J843" s="411">
        <v>17</v>
      </c>
      <c r="K843" s="411">
        <v>17</v>
      </c>
      <c r="L843" s="411">
        <v>17</v>
      </c>
      <c r="M843" s="411">
        <v>17</v>
      </c>
      <c r="N843" s="411">
        <v>17</v>
      </c>
      <c r="O843" s="412">
        <v>16</v>
      </c>
      <c r="P843" s="411">
        <f t="shared" si="257"/>
        <v>211</v>
      </c>
      <c r="Q843" s="411">
        <f t="shared" si="258"/>
        <v>126.45161290322581</v>
      </c>
      <c r="R843" s="411">
        <f t="shared" si="259"/>
        <v>29.858731924360399</v>
      </c>
      <c r="S843" s="411">
        <f t="shared" si="260"/>
        <v>54.689655172413794</v>
      </c>
      <c r="T843" s="411">
        <v>0</v>
      </c>
      <c r="U843" s="411">
        <v>0</v>
      </c>
      <c r="V843" s="411">
        <v>0</v>
      </c>
      <c r="W843" s="411">
        <v>0</v>
      </c>
      <c r="X843" s="411">
        <v>0</v>
      </c>
      <c r="Y843" s="411">
        <v>-1.0000000000000016</v>
      </c>
      <c r="Z843" s="411">
        <v>0</v>
      </c>
      <c r="AA843" s="411">
        <v>0</v>
      </c>
      <c r="AB843" s="411">
        <v>0</v>
      </c>
      <c r="AC843" s="411">
        <v>0</v>
      </c>
      <c r="AD843" s="411">
        <v>0.99999999999999978</v>
      </c>
      <c r="AE843" s="412">
        <v>0</v>
      </c>
      <c r="AF843" s="411">
        <f t="shared" si="261"/>
        <v>-1.7763568394002505E-15</v>
      </c>
      <c r="AG843" s="411">
        <v>19</v>
      </c>
      <c r="AH843" s="411">
        <v>19</v>
      </c>
      <c r="AI843" s="411">
        <v>18</v>
      </c>
      <c r="AJ843" s="411">
        <v>18</v>
      </c>
      <c r="AK843" s="411">
        <v>18</v>
      </c>
      <c r="AL843" s="411">
        <v>17</v>
      </c>
      <c r="AM843" s="411">
        <v>17</v>
      </c>
      <c r="AN843" s="411">
        <v>17</v>
      </c>
      <c r="AO843" s="411">
        <v>17</v>
      </c>
      <c r="AP843" s="411">
        <v>17</v>
      </c>
      <c r="AQ843" s="411">
        <v>18</v>
      </c>
      <c r="AR843" s="412">
        <v>16</v>
      </c>
      <c r="AS843" s="411">
        <f t="shared" si="262"/>
        <v>211</v>
      </c>
      <c r="AT843" s="411">
        <f t="shared" si="263"/>
        <v>125.45161290322581</v>
      </c>
      <c r="AU843" s="411">
        <f t="shared" si="264"/>
        <v>29.858731924360399</v>
      </c>
      <c r="AV843" s="411">
        <f t="shared" si="265"/>
        <v>55.689655172413794</v>
      </c>
      <c r="AW843" s="411">
        <v>0</v>
      </c>
      <c r="AX843" s="411">
        <v>0</v>
      </c>
      <c r="AY843" s="411">
        <v>0</v>
      </c>
      <c r="AZ843" s="411">
        <v>0</v>
      </c>
      <c r="BA843" s="411">
        <v>0</v>
      </c>
      <c r="BB843" s="411">
        <v>0</v>
      </c>
      <c r="BC843" s="411">
        <v>0</v>
      </c>
      <c r="BD843" s="411">
        <v>0</v>
      </c>
      <c r="BE843" s="411">
        <v>0</v>
      </c>
      <c r="BF843" s="411">
        <v>0</v>
      </c>
      <c r="BG843" s="411">
        <v>0</v>
      </c>
      <c r="BH843" s="412">
        <v>0</v>
      </c>
      <c r="BI843" s="411">
        <f t="shared" si="266"/>
        <v>0</v>
      </c>
      <c r="BJ843" s="411">
        <v>19</v>
      </c>
      <c r="BK843" s="411">
        <v>19</v>
      </c>
      <c r="BL843" s="411">
        <v>18</v>
      </c>
      <c r="BM843" s="411">
        <v>18</v>
      </c>
      <c r="BN843" s="411">
        <v>18</v>
      </c>
      <c r="BO843" s="411">
        <v>17</v>
      </c>
      <c r="BP843" s="411">
        <v>17</v>
      </c>
      <c r="BQ843" s="411">
        <v>17</v>
      </c>
      <c r="BR843" s="411">
        <v>17</v>
      </c>
      <c r="BS843" s="411">
        <v>17</v>
      </c>
      <c r="BT843" s="411">
        <v>18</v>
      </c>
      <c r="BU843" s="412">
        <v>16</v>
      </c>
      <c r="BV843" s="411">
        <f t="shared" si="267"/>
        <v>211</v>
      </c>
      <c r="BW843" s="411">
        <v>0</v>
      </c>
      <c r="BX843" s="411">
        <v>0</v>
      </c>
      <c r="BY843" s="411">
        <v>0</v>
      </c>
      <c r="BZ843" s="411">
        <v>0</v>
      </c>
      <c r="CA843" s="411">
        <v>0</v>
      </c>
      <c r="CB843" s="411">
        <v>0</v>
      </c>
      <c r="CC843" s="411">
        <v>0</v>
      </c>
      <c r="CD843" s="411">
        <v>0</v>
      </c>
      <c r="CE843" s="411">
        <v>0</v>
      </c>
      <c r="CF843" s="411">
        <v>0</v>
      </c>
      <c r="CG843" s="411">
        <v>0</v>
      </c>
      <c r="CH843" s="412">
        <v>0</v>
      </c>
      <c r="CI843" s="411">
        <f t="shared" si="268"/>
        <v>0</v>
      </c>
      <c r="CJ843" s="411">
        <v>19</v>
      </c>
      <c r="CK843" s="411">
        <v>19</v>
      </c>
      <c r="CL843" s="411">
        <v>18</v>
      </c>
      <c r="CM843" s="411">
        <v>18</v>
      </c>
      <c r="CN843" s="411">
        <v>18</v>
      </c>
      <c r="CO843" s="411">
        <v>17</v>
      </c>
      <c r="CP843" s="411">
        <v>17</v>
      </c>
      <c r="CQ843" s="411">
        <v>17</v>
      </c>
      <c r="CR843" s="411">
        <v>17</v>
      </c>
      <c r="CS843" s="411">
        <v>17</v>
      </c>
      <c r="CT843" s="411">
        <v>18</v>
      </c>
      <c r="CU843" s="412">
        <v>16</v>
      </c>
      <c r="CV843" s="411">
        <f t="shared" si="269"/>
        <v>211</v>
      </c>
      <c r="CW843" s="411">
        <v>-3</v>
      </c>
      <c r="CX843" s="411">
        <v>-3</v>
      </c>
      <c r="CY843" s="411">
        <v>-2</v>
      </c>
      <c r="CZ843" s="411">
        <v>-2</v>
      </c>
      <c r="DA843" s="411">
        <v>-2</v>
      </c>
      <c r="DB843" s="411">
        <v>-0.99999999999999889</v>
      </c>
      <c r="DC843" s="411">
        <v>-1</v>
      </c>
      <c r="DD843" s="411">
        <v>-1</v>
      </c>
      <c r="DE843" s="411">
        <v>-1</v>
      </c>
      <c r="DF843" s="411">
        <v>-1</v>
      </c>
      <c r="DG843" s="411">
        <v>-1.9999999999999998</v>
      </c>
      <c r="DH843" s="412">
        <v>0</v>
      </c>
      <c r="DI843" s="411">
        <f t="shared" si="270"/>
        <v>-19</v>
      </c>
      <c r="DJ843" s="411">
        <v>16</v>
      </c>
      <c r="DK843" s="411">
        <v>16</v>
      </c>
      <c r="DL843" s="411">
        <v>16</v>
      </c>
      <c r="DM843" s="411">
        <v>16</v>
      </c>
      <c r="DN843" s="411">
        <v>16</v>
      </c>
      <c r="DO843" s="411">
        <v>16</v>
      </c>
      <c r="DP843" s="411">
        <v>16</v>
      </c>
      <c r="DQ843" s="411">
        <v>16</v>
      </c>
      <c r="DR843" s="411">
        <v>16</v>
      </c>
      <c r="DS843" s="411">
        <v>16</v>
      </c>
      <c r="DT843" s="411">
        <v>16</v>
      </c>
      <c r="DU843" s="412">
        <v>16</v>
      </c>
      <c r="DV843" s="411">
        <f t="shared" si="271"/>
        <v>192</v>
      </c>
      <c r="DW843" s="412">
        <v>16</v>
      </c>
      <c r="DX843" s="412">
        <v>16</v>
      </c>
      <c r="DY843" s="412">
        <v>16</v>
      </c>
      <c r="DZ843" s="412">
        <v>16</v>
      </c>
      <c r="EA843" s="412">
        <v>16</v>
      </c>
      <c r="EB843" s="412">
        <v>16</v>
      </c>
      <c r="EC843" s="412">
        <v>16</v>
      </c>
      <c r="ED843" s="412">
        <v>16</v>
      </c>
      <c r="EE843" s="412">
        <v>16</v>
      </c>
      <c r="EF843" s="412">
        <v>16</v>
      </c>
      <c r="EG843" s="412">
        <v>16</v>
      </c>
      <c r="EH843" s="412">
        <v>16</v>
      </c>
      <c r="EI843" s="411">
        <f t="shared" si="272"/>
        <v>192</v>
      </c>
      <c r="EK843" s="411">
        <f t="shared" si="273"/>
        <v>192</v>
      </c>
      <c r="EL843" s="7">
        <f t="shared" si="274"/>
        <v>0</v>
      </c>
    </row>
    <row r="844" spans="1:142">
      <c r="A844" s="365" t="str">
        <f t="shared" si="256"/>
        <v xml:space="preserve"> 152</v>
      </c>
      <c r="B844" s="370" t="s">
        <v>966</v>
      </c>
      <c r="C844" s="370" t="s">
        <v>1168</v>
      </c>
      <c r="D844" s="411">
        <v>969</v>
      </c>
      <c r="E844" s="411">
        <v>1042</v>
      </c>
      <c r="F844" s="411">
        <v>1095</v>
      </c>
      <c r="G844" s="411">
        <v>1242</v>
      </c>
      <c r="H844" s="411">
        <v>1440</v>
      </c>
      <c r="I844" s="411">
        <v>1499</v>
      </c>
      <c r="J844" s="411">
        <v>1564</v>
      </c>
      <c r="K844" s="411">
        <v>1530</v>
      </c>
      <c r="L844" s="411">
        <v>1292</v>
      </c>
      <c r="M844" s="411">
        <v>1292</v>
      </c>
      <c r="N844" s="411">
        <v>1095</v>
      </c>
      <c r="O844" s="412">
        <v>912</v>
      </c>
      <c r="P844" s="411">
        <f t="shared" si="257"/>
        <v>14972</v>
      </c>
      <c r="Q844" s="411">
        <f t="shared" si="258"/>
        <v>8800.5483870967746</v>
      </c>
      <c r="R844" s="411">
        <f t="shared" si="259"/>
        <v>2516.0378197997775</v>
      </c>
      <c r="S844" s="411">
        <f t="shared" si="260"/>
        <v>3655.4137931034484</v>
      </c>
      <c r="T844" s="411">
        <v>0</v>
      </c>
      <c r="U844" s="411">
        <v>-42.000000000000007</v>
      </c>
      <c r="V844" s="411">
        <v>0</v>
      </c>
      <c r="W844" s="411">
        <v>0</v>
      </c>
      <c r="X844" s="411">
        <v>0</v>
      </c>
      <c r="Y844" s="411">
        <v>0</v>
      </c>
      <c r="Z844" s="411">
        <v>0</v>
      </c>
      <c r="AA844" s="411">
        <v>0</v>
      </c>
      <c r="AB844" s="411">
        <v>0</v>
      </c>
      <c r="AC844" s="411">
        <v>0</v>
      </c>
      <c r="AD844" s="411">
        <v>0</v>
      </c>
      <c r="AE844" s="412">
        <v>0</v>
      </c>
      <c r="AF844" s="411">
        <f t="shared" si="261"/>
        <v>-42.000000000000007</v>
      </c>
      <c r="AG844" s="411">
        <v>969</v>
      </c>
      <c r="AH844" s="411">
        <v>1000</v>
      </c>
      <c r="AI844" s="411">
        <v>1095</v>
      </c>
      <c r="AJ844" s="411">
        <v>1242</v>
      </c>
      <c r="AK844" s="411">
        <v>1440</v>
      </c>
      <c r="AL844" s="411">
        <v>1499</v>
      </c>
      <c r="AM844" s="411">
        <v>1564</v>
      </c>
      <c r="AN844" s="411">
        <v>1530</v>
      </c>
      <c r="AO844" s="411">
        <v>1292</v>
      </c>
      <c r="AP844" s="411">
        <v>1292</v>
      </c>
      <c r="AQ844" s="411">
        <v>1095</v>
      </c>
      <c r="AR844" s="412">
        <v>912</v>
      </c>
      <c r="AS844" s="411">
        <f t="shared" si="262"/>
        <v>14930</v>
      </c>
      <c r="AT844" s="411">
        <f t="shared" si="263"/>
        <v>8758.5483870967746</v>
      </c>
      <c r="AU844" s="411">
        <f t="shared" si="264"/>
        <v>2516.0378197997775</v>
      </c>
      <c r="AV844" s="411">
        <f t="shared" si="265"/>
        <v>3655.4137931034484</v>
      </c>
      <c r="AW844" s="411">
        <v>0</v>
      </c>
      <c r="AX844" s="411">
        <v>0</v>
      </c>
      <c r="AY844" s="411">
        <v>0</v>
      </c>
      <c r="AZ844" s="411">
        <v>0</v>
      </c>
      <c r="BA844" s="411">
        <v>0</v>
      </c>
      <c r="BB844" s="411">
        <v>0</v>
      </c>
      <c r="BC844" s="411">
        <v>0</v>
      </c>
      <c r="BD844" s="411">
        <v>0</v>
      </c>
      <c r="BE844" s="411">
        <v>0</v>
      </c>
      <c r="BF844" s="411">
        <v>0</v>
      </c>
      <c r="BG844" s="411">
        <v>0</v>
      </c>
      <c r="BH844" s="412">
        <v>0</v>
      </c>
      <c r="BI844" s="411">
        <f t="shared" si="266"/>
        <v>0</v>
      </c>
      <c r="BJ844" s="411">
        <v>969</v>
      </c>
      <c r="BK844" s="411">
        <v>1000</v>
      </c>
      <c r="BL844" s="411">
        <v>1095</v>
      </c>
      <c r="BM844" s="411">
        <v>1242</v>
      </c>
      <c r="BN844" s="411">
        <v>1440</v>
      </c>
      <c r="BO844" s="411">
        <v>1499</v>
      </c>
      <c r="BP844" s="411">
        <v>1564</v>
      </c>
      <c r="BQ844" s="411">
        <v>1530</v>
      </c>
      <c r="BR844" s="411">
        <v>1292</v>
      </c>
      <c r="BS844" s="411">
        <v>1292</v>
      </c>
      <c r="BT844" s="411">
        <v>1095</v>
      </c>
      <c r="BU844" s="412">
        <v>912</v>
      </c>
      <c r="BV844" s="411">
        <f t="shared" si="267"/>
        <v>14930</v>
      </c>
      <c r="BW844" s="411">
        <v>0</v>
      </c>
      <c r="BX844" s="411">
        <v>0</v>
      </c>
      <c r="BY844" s="411">
        <v>0</v>
      </c>
      <c r="BZ844" s="411">
        <v>0</v>
      </c>
      <c r="CA844" s="411">
        <v>0</v>
      </c>
      <c r="CB844" s="411">
        <v>0</v>
      </c>
      <c r="CC844" s="411">
        <v>0</v>
      </c>
      <c r="CD844" s="411">
        <v>0</v>
      </c>
      <c r="CE844" s="411">
        <v>0</v>
      </c>
      <c r="CF844" s="411">
        <v>0</v>
      </c>
      <c r="CG844" s="411">
        <v>0</v>
      </c>
      <c r="CH844" s="412">
        <v>0</v>
      </c>
      <c r="CI844" s="411">
        <f t="shared" si="268"/>
        <v>0</v>
      </c>
      <c r="CJ844" s="411">
        <v>969</v>
      </c>
      <c r="CK844" s="411">
        <v>1000</v>
      </c>
      <c r="CL844" s="411">
        <v>1095</v>
      </c>
      <c r="CM844" s="411">
        <v>1242</v>
      </c>
      <c r="CN844" s="411">
        <v>1440</v>
      </c>
      <c r="CO844" s="411">
        <v>1499</v>
      </c>
      <c r="CP844" s="411">
        <v>1564</v>
      </c>
      <c r="CQ844" s="411">
        <v>1530</v>
      </c>
      <c r="CR844" s="411">
        <v>1292</v>
      </c>
      <c r="CS844" s="411">
        <v>1292</v>
      </c>
      <c r="CT844" s="411">
        <v>1095</v>
      </c>
      <c r="CU844" s="412">
        <v>912</v>
      </c>
      <c r="CV844" s="411">
        <f t="shared" si="269"/>
        <v>14930</v>
      </c>
      <c r="CW844" s="411">
        <v>-153</v>
      </c>
      <c r="CX844" s="411">
        <v>-152.15494678066659</v>
      </c>
      <c r="CY844" s="411">
        <v>-120.5</v>
      </c>
      <c r="CZ844" s="411">
        <v>-138</v>
      </c>
      <c r="DA844" s="411">
        <v>-160</v>
      </c>
      <c r="DB844" s="411">
        <v>-86.352941176470495</v>
      </c>
      <c r="DC844" s="411">
        <v>-92</v>
      </c>
      <c r="DD844" s="411">
        <v>-90</v>
      </c>
      <c r="DE844" s="411">
        <v>-76</v>
      </c>
      <c r="DF844" s="411">
        <v>-76</v>
      </c>
      <c r="DG844" s="411">
        <v>-121.87878787878797</v>
      </c>
      <c r="DH844" s="412">
        <v>0</v>
      </c>
      <c r="DI844" s="411">
        <f t="shared" si="270"/>
        <v>-1265.886675835925</v>
      </c>
      <c r="DJ844" s="411">
        <v>816</v>
      </c>
      <c r="DK844" s="411">
        <v>847.84505321933341</v>
      </c>
      <c r="DL844" s="411">
        <v>974.5</v>
      </c>
      <c r="DM844" s="411">
        <v>1104</v>
      </c>
      <c r="DN844" s="411">
        <v>1280</v>
      </c>
      <c r="DO844" s="411">
        <v>1412.6470588235293</v>
      </c>
      <c r="DP844" s="411">
        <v>1472</v>
      </c>
      <c r="DQ844" s="411">
        <v>1440</v>
      </c>
      <c r="DR844" s="411">
        <v>1216</v>
      </c>
      <c r="DS844" s="411">
        <v>1216</v>
      </c>
      <c r="DT844" s="411">
        <v>973.12121212121201</v>
      </c>
      <c r="DU844" s="412">
        <v>912</v>
      </c>
      <c r="DV844" s="411">
        <f t="shared" si="271"/>
        <v>13664.113324164075</v>
      </c>
      <c r="DW844" s="412">
        <v>816</v>
      </c>
      <c r="DX844" s="412">
        <v>847.84505321933341</v>
      </c>
      <c r="DY844" s="412">
        <v>974.5</v>
      </c>
      <c r="DZ844" s="412">
        <v>1104</v>
      </c>
      <c r="EA844" s="412">
        <v>1280</v>
      </c>
      <c r="EB844" s="412">
        <v>1412.6470588235293</v>
      </c>
      <c r="EC844" s="412">
        <v>1472</v>
      </c>
      <c r="ED844" s="412">
        <v>1440</v>
      </c>
      <c r="EE844" s="412">
        <v>1216</v>
      </c>
      <c r="EF844" s="412">
        <v>1216</v>
      </c>
      <c r="EG844" s="412">
        <v>973.12121212121201</v>
      </c>
      <c r="EH844" s="412">
        <v>912</v>
      </c>
      <c r="EI844" s="411">
        <f t="shared" si="272"/>
        <v>13664.113324164075</v>
      </c>
      <c r="EK844" s="411">
        <f t="shared" si="273"/>
        <v>13664.113324164075</v>
      </c>
      <c r="EL844" s="7">
        <f t="shared" si="274"/>
        <v>0</v>
      </c>
    </row>
    <row r="845" spans="1:142">
      <c r="A845" s="365" t="str">
        <f t="shared" si="256"/>
        <v xml:space="preserve"> 152</v>
      </c>
      <c r="B845" s="370" t="s">
        <v>966</v>
      </c>
      <c r="C845" s="370" t="s">
        <v>1169</v>
      </c>
      <c r="D845" s="411">
        <v>969</v>
      </c>
      <c r="E845" s="411">
        <v>1042</v>
      </c>
      <c r="F845" s="411">
        <v>1095</v>
      </c>
      <c r="G845" s="411">
        <v>1242</v>
      </c>
      <c r="H845" s="411">
        <v>1440</v>
      </c>
      <c r="I845" s="411">
        <v>1499</v>
      </c>
      <c r="J845" s="411">
        <v>1564</v>
      </c>
      <c r="K845" s="411">
        <v>1530</v>
      </c>
      <c r="L845" s="411">
        <v>1292</v>
      </c>
      <c r="M845" s="411">
        <v>1292</v>
      </c>
      <c r="N845" s="411">
        <v>1095</v>
      </c>
      <c r="O845" s="412">
        <v>912</v>
      </c>
      <c r="P845" s="411">
        <f t="shared" si="257"/>
        <v>14972</v>
      </c>
      <c r="Q845" s="411">
        <f t="shared" si="258"/>
        <v>8800.5483870967746</v>
      </c>
      <c r="R845" s="411">
        <f t="shared" si="259"/>
        <v>2516.0378197997775</v>
      </c>
      <c r="S845" s="411">
        <f t="shared" si="260"/>
        <v>3655.4137931034484</v>
      </c>
      <c r="T845" s="411">
        <v>0</v>
      </c>
      <c r="U845" s="411">
        <v>-42.000000000000007</v>
      </c>
      <c r="V845" s="411">
        <v>0</v>
      </c>
      <c r="W845" s="411">
        <v>0</v>
      </c>
      <c r="X845" s="411">
        <v>0</v>
      </c>
      <c r="Y845" s="411">
        <v>0</v>
      </c>
      <c r="Z845" s="411">
        <v>0</v>
      </c>
      <c r="AA845" s="411">
        <v>0</v>
      </c>
      <c r="AB845" s="411">
        <v>0</v>
      </c>
      <c r="AC845" s="411">
        <v>0</v>
      </c>
      <c r="AD845" s="411">
        <v>0</v>
      </c>
      <c r="AE845" s="412">
        <v>0</v>
      </c>
      <c r="AF845" s="411">
        <f t="shared" si="261"/>
        <v>-42.000000000000007</v>
      </c>
      <c r="AG845" s="411">
        <v>969</v>
      </c>
      <c r="AH845" s="411">
        <v>1000</v>
      </c>
      <c r="AI845" s="411">
        <v>1095</v>
      </c>
      <c r="AJ845" s="411">
        <v>1242</v>
      </c>
      <c r="AK845" s="411">
        <v>1440</v>
      </c>
      <c r="AL845" s="411">
        <v>1499</v>
      </c>
      <c r="AM845" s="411">
        <v>1564</v>
      </c>
      <c r="AN845" s="411">
        <v>1530</v>
      </c>
      <c r="AO845" s="411">
        <v>1292</v>
      </c>
      <c r="AP845" s="411">
        <v>1292</v>
      </c>
      <c r="AQ845" s="411">
        <v>1095</v>
      </c>
      <c r="AR845" s="412">
        <v>912</v>
      </c>
      <c r="AS845" s="411">
        <f t="shared" si="262"/>
        <v>14930</v>
      </c>
      <c r="AT845" s="411">
        <f t="shared" si="263"/>
        <v>8758.5483870967746</v>
      </c>
      <c r="AU845" s="411">
        <f t="shared" si="264"/>
        <v>2516.0378197997775</v>
      </c>
      <c r="AV845" s="411">
        <f t="shared" si="265"/>
        <v>3655.4137931034484</v>
      </c>
      <c r="AW845" s="411">
        <v>0</v>
      </c>
      <c r="AX845" s="411">
        <v>0</v>
      </c>
      <c r="AY845" s="411">
        <v>0</v>
      </c>
      <c r="AZ845" s="411">
        <v>0</v>
      </c>
      <c r="BA845" s="411">
        <v>0</v>
      </c>
      <c r="BB845" s="411">
        <v>0</v>
      </c>
      <c r="BC845" s="411">
        <v>0</v>
      </c>
      <c r="BD845" s="411">
        <v>0</v>
      </c>
      <c r="BE845" s="411">
        <v>0</v>
      </c>
      <c r="BF845" s="411">
        <v>0</v>
      </c>
      <c r="BG845" s="411">
        <v>0</v>
      </c>
      <c r="BH845" s="412">
        <v>0</v>
      </c>
      <c r="BI845" s="411">
        <f t="shared" si="266"/>
        <v>0</v>
      </c>
      <c r="BJ845" s="411">
        <v>969</v>
      </c>
      <c r="BK845" s="411">
        <v>1000</v>
      </c>
      <c r="BL845" s="411">
        <v>1095</v>
      </c>
      <c r="BM845" s="411">
        <v>1242</v>
      </c>
      <c r="BN845" s="411">
        <v>1440</v>
      </c>
      <c r="BO845" s="411">
        <v>1499</v>
      </c>
      <c r="BP845" s="411">
        <v>1564</v>
      </c>
      <c r="BQ845" s="411">
        <v>1530</v>
      </c>
      <c r="BR845" s="411">
        <v>1292</v>
      </c>
      <c r="BS845" s="411">
        <v>1292</v>
      </c>
      <c r="BT845" s="411">
        <v>1095</v>
      </c>
      <c r="BU845" s="412">
        <v>912</v>
      </c>
      <c r="BV845" s="411">
        <f t="shared" si="267"/>
        <v>14930</v>
      </c>
      <c r="BW845" s="411">
        <v>0</v>
      </c>
      <c r="BX845" s="411">
        <v>0</v>
      </c>
      <c r="BY845" s="411">
        <v>0</v>
      </c>
      <c r="BZ845" s="411">
        <v>0</v>
      </c>
      <c r="CA845" s="411">
        <v>0</v>
      </c>
      <c r="CB845" s="411">
        <v>0</v>
      </c>
      <c r="CC845" s="411">
        <v>0</v>
      </c>
      <c r="CD845" s="411">
        <v>0</v>
      </c>
      <c r="CE845" s="411">
        <v>0</v>
      </c>
      <c r="CF845" s="411">
        <v>0</v>
      </c>
      <c r="CG845" s="411">
        <v>0</v>
      </c>
      <c r="CH845" s="412">
        <v>0</v>
      </c>
      <c r="CI845" s="411">
        <f t="shared" si="268"/>
        <v>0</v>
      </c>
      <c r="CJ845" s="411">
        <v>969</v>
      </c>
      <c r="CK845" s="411">
        <v>1000</v>
      </c>
      <c r="CL845" s="411">
        <v>1095</v>
      </c>
      <c r="CM845" s="411">
        <v>1242</v>
      </c>
      <c r="CN845" s="411">
        <v>1440</v>
      </c>
      <c r="CO845" s="411">
        <v>1499</v>
      </c>
      <c r="CP845" s="411">
        <v>1564</v>
      </c>
      <c r="CQ845" s="411">
        <v>1530</v>
      </c>
      <c r="CR845" s="411">
        <v>1292</v>
      </c>
      <c r="CS845" s="411">
        <v>1292</v>
      </c>
      <c r="CT845" s="411">
        <v>1095</v>
      </c>
      <c r="CU845" s="412">
        <v>912</v>
      </c>
      <c r="CV845" s="411">
        <f t="shared" si="269"/>
        <v>14930</v>
      </c>
      <c r="CW845" s="411">
        <v>-153</v>
      </c>
      <c r="CX845" s="411">
        <v>-152.15494678066659</v>
      </c>
      <c r="CY845" s="411">
        <v>-120.5</v>
      </c>
      <c r="CZ845" s="411">
        <v>-138</v>
      </c>
      <c r="DA845" s="411">
        <v>-160</v>
      </c>
      <c r="DB845" s="411">
        <v>-86.352941176470495</v>
      </c>
      <c r="DC845" s="411">
        <v>-92</v>
      </c>
      <c r="DD845" s="411">
        <v>-90</v>
      </c>
      <c r="DE845" s="411">
        <v>-76</v>
      </c>
      <c r="DF845" s="411">
        <v>-76</v>
      </c>
      <c r="DG845" s="411">
        <v>-121.87878787878797</v>
      </c>
      <c r="DH845" s="412">
        <v>0</v>
      </c>
      <c r="DI845" s="411">
        <f t="shared" si="270"/>
        <v>-1265.886675835925</v>
      </c>
      <c r="DJ845" s="411">
        <v>816</v>
      </c>
      <c r="DK845" s="411">
        <v>847.84505321933341</v>
      </c>
      <c r="DL845" s="411">
        <v>974.5</v>
      </c>
      <c r="DM845" s="411">
        <v>1104</v>
      </c>
      <c r="DN845" s="411">
        <v>1280</v>
      </c>
      <c r="DO845" s="411">
        <v>1412.6470588235293</v>
      </c>
      <c r="DP845" s="411">
        <v>1472</v>
      </c>
      <c r="DQ845" s="411">
        <v>1440</v>
      </c>
      <c r="DR845" s="411">
        <v>1216</v>
      </c>
      <c r="DS845" s="411">
        <v>1216</v>
      </c>
      <c r="DT845" s="411">
        <v>973.12121212121212</v>
      </c>
      <c r="DU845" s="412">
        <v>912</v>
      </c>
      <c r="DV845" s="411">
        <f t="shared" si="271"/>
        <v>13664.113324164075</v>
      </c>
      <c r="DW845" s="412">
        <v>816</v>
      </c>
      <c r="DX845" s="412">
        <v>847.84505321933341</v>
      </c>
      <c r="DY845" s="412">
        <v>974.5</v>
      </c>
      <c r="DZ845" s="412">
        <v>1104</v>
      </c>
      <c r="EA845" s="412">
        <v>1280</v>
      </c>
      <c r="EB845" s="412">
        <v>1412.6470588235293</v>
      </c>
      <c r="EC845" s="412">
        <v>1472</v>
      </c>
      <c r="ED845" s="412">
        <v>1440</v>
      </c>
      <c r="EE845" s="412">
        <v>1216</v>
      </c>
      <c r="EF845" s="412">
        <v>1216</v>
      </c>
      <c r="EG845" s="412">
        <v>973.12121212121212</v>
      </c>
      <c r="EH845" s="412">
        <v>912</v>
      </c>
      <c r="EI845" s="411">
        <f t="shared" si="272"/>
        <v>13664.113324164075</v>
      </c>
      <c r="EK845" s="411">
        <f t="shared" si="273"/>
        <v>13664.113324164075</v>
      </c>
      <c r="EL845" s="7">
        <f t="shared" si="274"/>
        <v>0</v>
      </c>
    </row>
    <row r="846" spans="1:142">
      <c r="A846" s="365" t="str">
        <f t="shared" si="256"/>
        <v xml:space="preserve"> 152</v>
      </c>
      <c r="B846" s="370" t="s">
        <v>966</v>
      </c>
      <c r="C846" s="370" t="s">
        <v>1170</v>
      </c>
      <c r="D846" s="411">
        <v>969</v>
      </c>
      <c r="E846" s="411">
        <v>1042</v>
      </c>
      <c r="F846" s="411">
        <v>1095</v>
      </c>
      <c r="G846" s="411">
        <v>1242</v>
      </c>
      <c r="H846" s="411">
        <v>1440</v>
      </c>
      <c r="I846" s="411">
        <v>1499</v>
      </c>
      <c r="J846" s="411">
        <v>1564</v>
      </c>
      <c r="K846" s="411">
        <v>1530</v>
      </c>
      <c r="L846" s="411">
        <v>1292</v>
      </c>
      <c r="M846" s="411">
        <v>1292</v>
      </c>
      <c r="N846" s="411">
        <v>1095</v>
      </c>
      <c r="O846" s="412">
        <v>912</v>
      </c>
      <c r="P846" s="411">
        <f t="shared" si="257"/>
        <v>14972</v>
      </c>
      <c r="Q846" s="411">
        <f t="shared" si="258"/>
        <v>8800.5483870967746</v>
      </c>
      <c r="R846" s="411">
        <f t="shared" si="259"/>
        <v>2516.0378197997775</v>
      </c>
      <c r="S846" s="411">
        <f t="shared" si="260"/>
        <v>3655.4137931034484</v>
      </c>
      <c r="T846" s="411">
        <v>0</v>
      </c>
      <c r="U846" s="411">
        <v>-42.000000000000007</v>
      </c>
      <c r="V846" s="411">
        <v>0</v>
      </c>
      <c r="W846" s="411">
        <v>0</v>
      </c>
      <c r="X846" s="411">
        <v>0</v>
      </c>
      <c r="Y846" s="411">
        <v>0</v>
      </c>
      <c r="Z846" s="411">
        <v>0</v>
      </c>
      <c r="AA846" s="411">
        <v>0</v>
      </c>
      <c r="AB846" s="411">
        <v>0</v>
      </c>
      <c r="AC846" s="411">
        <v>0</v>
      </c>
      <c r="AD846" s="411">
        <v>0</v>
      </c>
      <c r="AE846" s="412">
        <v>0</v>
      </c>
      <c r="AF846" s="411">
        <f t="shared" si="261"/>
        <v>-42.000000000000007</v>
      </c>
      <c r="AG846" s="411">
        <v>969</v>
      </c>
      <c r="AH846" s="411">
        <v>1000</v>
      </c>
      <c r="AI846" s="411">
        <v>1095</v>
      </c>
      <c r="AJ846" s="411">
        <v>1242</v>
      </c>
      <c r="AK846" s="411">
        <v>1440</v>
      </c>
      <c r="AL846" s="411">
        <v>1499</v>
      </c>
      <c r="AM846" s="411">
        <v>1564</v>
      </c>
      <c r="AN846" s="411">
        <v>1530</v>
      </c>
      <c r="AO846" s="411">
        <v>1292</v>
      </c>
      <c r="AP846" s="411">
        <v>1292</v>
      </c>
      <c r="AQ846" s="411">
        <v>1095</v>
      </c>
      <c r="AR846" s="412">
        <v>912</v>
      </c>
      <c r="AS846" s="411">
        <f t="shared" si="262"/>
        <v>14930</v>
      </c>
      <c r="AT846" s="411">
        <f t="shared" si="263"/>
        <v>8758.5483870967746</v>
      </c>
      <c r="AU846" s="411">
        <f t="shared" si="264"/>
        <v>2516.0378197997775</v>
      </c>
      <c r="AV846" s="411">
        <f t="shared" si="265"/>
        <v>3655.4137931034484</v>
      </c>
      <c r="AW846" s="411">
        <v>0</v>
      </c>
      <c r="AX846" s="411">
        <v>0</v>
      </c>
      <c r="AY846" s="411">
        <v>0</v>
      </c>
      <c r="AZ846" s="411">
        <v>0</v>
      </c>
      <c r="BA846" s="411">
        <v>0</v>
      </c>
      <c r="BB846" s="411">
        <v>0</v>
      </c>
      <c r="BC846" s="411">
        <v>0</v>
      </c>
      <c r="BD846" s="411">
        <v>0</v>
      </c>
      <c r="BE846" s="411">
        <v>0</v>
      </c>
      <c r="BF846" s="411">
        <v>0</v>
      </c>
      <c r="BG846" s="411">
        <v>0</v>
      </c>
      <c r="BH846" s="412">
        <v>0</v>
      </c>
      <c r="BI846" s="411">
        <f t="shared" si="266"/>
        <v>0</v>
      </c>
      <c r="BJ846" s="411">
        <v>969</v>
      </c>
      <c r="BK846" s="411">
        <v>1000</v>
      </c>
      <c r="BL846" s="411">
        <v>1095</v>
      </c>
      <c r="BM846" s="411">
        <v>1242</v>
      </c>
      <c r="BN846" s="411">
        <v>1440</v>
      </c>
      <c r="BO846" s="411">
        <v>1499</v>
      </c>
      <c r="BP846" s="411">
        <v>1564</v>
      </c>
      <c r="BQ846" s="411">
        <v>1530</v>
      </c>
      <c r="BR846" s="411">
        <v>1292</v>
      </c>
      <c r="BS846" s="411">
        <v>1292</v>
      </c>
      <c r="BT846" s="411">
        <v>1095</v>
      </c>
      <c r="BU846" s="412">
        <v>912</v>
      </c>
      <c r="BV846" s="411">
        <f t="shared" si="267"/>
        <v>14930</v>
      </c>
      <c r="BW846" s="411">
        <v>0</v>
      </c>
      <c r="BX846" s="411">
        <v>0</v>
      </c>
      <c r="BY846" s="411">
        <v>0</v>
      </c>
      <c r="BZ846" s="411">
        <v>0</v>
      </c>
      <c r="CA846" s="411">
        <v>0</v>
      </c>
      <c r="CB846" s="411">
        <v>0</v>
      </c>
      <c r="CC846" s="411">
        <v>0</v>
      </c>
      <c r="CD846" s="411">
        <v>0</v>
      </c>
      <c r="CE846" s="411">
        <v>0</v>
      </c>
      <c r="CF846" s="411">
        <v>0</v>
      </c>
      <c r="CG846" s="411">
        <v>0</v>
      </c>
      <c r="CH846" s="412">
        <v>0</v>
      </c>
      <c r="CI846" s="411">
        <f t="shared" si="268"/>
        <v>0</v>
      </c>
      <c r="CJ846" s="411">
        <v>969</v>
      </c>
      <c r="CK846" s="411">
        <v>1000</v>
      </c>
      <c r="CL846" s="411">
        <v>1095</v>
      </c>
      <c r="CM846" s="411">
        <v>1242</v>
      </c>
      <c r="CN846" s="411">
        <v>1440</v>
      </c>
      <c r="CO846" s="411">
        <v>1499</v>
      </c>
      <c r="CP846" s="411">
        <v>1564</v>
      </c>
      <c r="CQ846" s="411">
        <v>1530</v>
      </c>
      <c r="CR846" s="411">
        <v>1292</v>
      </c>
      <c r="CS846" s="411">
        <v>1292</v>
      </c>
      <c r="CT846" s="411">
        <v>1095</v>
      </c>
      <c r="CU846" s="412">
        <v>912</v>
      </c>
      <c r="CV846" s="411">
        <f t="shared" si="269"/>
        <v>14930</v>
      </c>
      <c r="CW846" s="411">
        <v>-153</v>
      </c>
      <c r="CX846" s="411">
        <v>-152.15494678066659</v>
      </c>
      <c r="CY846" s="411">
        <v>-120.5</v>
      </c>
      <c r="CZ846" s="411">
        <v>-138</v>
      </c>
      <c r="DA846" s="411">
        <v>-160</v>
      </c>
      <c r="DB846" s="411">
        <v>-86.352941176470495</v>
      </c>
      <c r="DC846" s="411">
        <v>-92</v>
      </c>
      <c r="DD846" s="411">
        <v>-90</v>
      </c>
      <c r="DE846" s="411">
        <v>-76</v>
      </c>
      <c r="DF846" s="411">
        <v>-76</v>
      </c>
      <c r="DG846" s="411">
        <v>-121.87878787878797</v>
      </c>
      <c r="DH846" s="412">
        <v>0</v>
      </c>
      <c r="DI846" s="411">
        <f t="shared" si="270"/>
        <v>-1265.886675835925</v>
      </c>
      <c r="DJ846" s="411">
        <v>816</v>
      </c>
      <c r="DK846" s="411">
        <v>847.84505321933341</v>
      </c>
      <c r="DL846" s="411">
        <v>974.5</v>
      </c>
      <c r="DM846" s="411">
        <v>1104</v>
      </c>
      <c r="DN846" s="411">
        <v>1280</v>
      </c>
      <c r="DO846" s="411">
        <v>1412.6470588235293</v>
      </c>
      <c r="DP846" s="411">
        <v>1472</v>
      </c>
      <c r="DQ846" s="411">
        <v>1440</v>
      </c>
      <c r="DR846" s="411">
        <v>1216</v>
      </c>
      <c r="DS846" s="411">
        <v>1216</v>
      </c>
      <c r="DT846" s="411">
        <v>973.12121212121201</v>
      </c>
      <c r="DU846" s="412">
        <v>912</v>
      </c>
      <c r="DV846" s="411">
        <f t="shared" si="271"/>
        <v>13664.113324164075</v>
      </c>
      <c r="DW846" s="412">
        <v>816</v>
      </c>
      <c r="DX846" s="412">
        <v>847.84505321933341</v>
      </c>
      <c r="DY846" s="412">
        <v>974.5</v>
      </c>
      <c r="DZ846" s="412">
        <v>1104</v>
      </c>
      <c r="EA846" s="412">
        <v>1280</v>
      </c>
      <c r="EB846" s="412">
        <v>1412.6470588235293</v>
      </c>
      <c r="EC846" s="412">
        <v>1472</v>
      </c>
      <c r="ED846" s="412">
        <v>1440</v>
      </c>
      <c r="EE846" s="412">
        <v>1216</v>
      </c>
      <c r="EF846" s="412">
        <v>1216</v>
      </c>
      <c r="EG846" s="412">
        <v>973.12121212121201</v>
      </c>
      <c r="EH846" s="412">
        <v>912</v>
      </c>
      <c r="EI846" s="411">
        <f t="shared" si="272"/>
        <v>13664.113324164075</v>
      </c>
      <c r="EK846" s="411">
        <f t="shared" si="273"/>
        <v>13664.113324164075</v>
      </c>
      <c r="EL846" s="7">
        <f t="shared" si="274"/>
        <v>0</v>
      </c>
    </row>
    <row r="847" spans="1:142">
      <c r="A847" s="365" t="str">
        <f t="shared" si="256"/>
        <v xml:space="preserve"> 152</v>
      </c>
      <c r="B847" s="370" t="s">
        <v>966</v>
      </c>
      <c r="C847" s="370" t="s">
        <v>1171</v>
      </c>
      <c r="D847" s="411">
        <v>969</v>
      </c>
      <c r="E847" s="411">
        <v>1042</v>
      </c>
      <c r="F847" s="411">
        <v>1095</v>
      </c>
      <c r="G847" s="411">
        <v>1242</v>
      </c>
      <c r="H847" s="411">
        <v>1440</v>
      </c>
      <c r="I847" s="411">
        <v>1499</v>
      </c>
      <c r="J847" s="411">
        <v>1564</v>
      </c>
      <c r="K847" s="411">
        <v>1530</v>
      </c>
      <c r="L847" s="411">
        <v>1292</v>
      </c>
      <c r="M847" s="411">
        <v>1292</v>
      </c>
      <c r="N847" s="411">
        <v>1095</v>
      </c>
      <c r="O847" s="412">
        <v>912</v>
      </c>
      <c r="P847" s="411">
        <f t="shared" si="257"/>
        <v>14972</v>
      </c>
      <c r="Q847" s="411">
        <f t="shared" si="258"/>
        <v>8800.5483870967746</v>
      </c>
      <c r="R847" s="411">
        <f t="shared" si="259"/>
        <v>2516.0378197997775</v>
      </c>
      <c r="S847" s="411">
        <f t="shared" si="260"/>
        <v>3655.4137931034484</v>
      </c>
      <c r="T847" s="411">
        <v>0</v>
      </c>
      <c r="U847" s="411">
        <v>-42.000000000000007</v>
      </c>
      <c r="V847" s="411">
        <v>0</v>
      </c>
      <c r="W847" s="411">
        <v>0</v>
      </c>
      <c r="X847" s="411">
        <v>0</v>
      </c>
      <c r="Y847" s="411">
        <v>0</v>
      </c>
      <c r="Z847" s="411">
        <v>0</v>
      </c>
      <c r="AA847" s="411">
        <v>0</v>
      </c>
      <c r="AB847" s="411">
        <v>0</v>
      </c>
      <c r="AC847" s="411">
        <v>0</v>
      </c>
      <c r="AD847" s="411">
        <v>0</v>
      </c>
      <c r="AE847" s="412">
        <v>0</v>
      </c>
      <c r="AF847" s="411">
        <f t="shared" si="261"/>
        <v>-42.000000000000007</v>
      </c>
      <c r="AG847" s="411">
        <v>969</v>
      </c>
      <c r="AH847" s="411">
        <v>1000</v>
      </c>
      <c r="AI847" s="411">
        <v>1095</v>
      </c>
      <c r="AJ847" s="411">
        <v>1242</v>
      </c>
      <c r="AK847" s="411">
        <v>1440</v>
      </c>
      <c r="AL847" s="411">
        <v>1499</v>
      </c>
      <c r="AM847" s="411">
        <v>1564</v>
      </c>
      <c r="AN847" s="411">
        <v>1530</v>
      </c>
      <c r="AO847" s="411">
        <v>1292</v>
      </c>
      <c r="AP847" s="411">
        <v>1292</v>
      </c>
      <c r="AQ847" s="411">
        <v>1095</v>
      </c>
      <c r="AR847" s="412">
        <v>912</v>
      </c>
      <c r="AS847" s="411">
        <f t="shared" si="262"/>
        <v>14930</v>
      </c>
      <c r="AT847" s="411">
        <f t="shared" si="263"/>
        <v>8758.5483870967746</v>
      </c>
      <c r="AU847" s="411">
        <f t="shared" si="264"/>
        <v>2516.0378197997775</v>
      </c>
      <c r="AV847" s="411">
        <f t="shared" si="265"/>
        <v>3655.4137931034484</v>
      </c>
      <c r="AW847" s="411">
        <v>0</v>
      </c>
      <c r="AX847" s="411">
        <v>0</v>
      </c>
      <c r="AY847" s="411">
        <v>0</v>
      </c>
      <c r="AZ847" s="411">
        <v>0</v>
      </c>
      <c r="BA847" s="411">
        <v>0</v>
      </c>
      <c r="BB847" s="411">
        <v>0</v>
      </c>
      <c r="BC847" s="411">
        <v>0</v>
      </c>
      <c r="BD847" s="411">
        <v>0</v>
      </c>
      <c r="BE847" s="411">
        <v>0</v>
      </c>
      <c r="BF847" s="411">
        <v>0</v>
      </c>
      <c r="BG847" s="411">
        <v>0</v>
      </c>
      <c r="BH847" s="412">
        <v>0</v>
      </c>
      <c r="BI847" s="411">
        <f t="shared" si="266"/>
        <v>0</v>
      </c>
      <c r="BJ847" s="411">
        <v>969</v>
      </c>
      <c r="BK847" s="411">
        <v>1000</v>
      </c>
      <c r="BL847" s="411">
        <v>1095</v>
      </c>
      <c r="BM847" s="411">
        <v>1242</v>
      </c>
      <c r="BN847" s="411">
        <v>1440</v>
      </c>
      <c r="BO847" s="411">
        <v>1499</v>
      </c>
      <c r="BP847" s="411">
        <v>1564</v>
      </c>
      <c r="BQ847" s="411">
        <v>1530</v>
      </c>
      <c r="BR847" s="411">
        <v>1292</v>
      </c>
      <c r="BS847" s="411">
        <v>1292</v>
      </c>
      <c r="BT847" s="411">
        <v>1095</v>
      </c>
      <c r="BU847" s="412">
        <v>912</v>
      </c>
      <c r="BV847" s="411">
        <f t="shared" si="267"/>
        <v>14930</v>
      </c>
      <c r="BW847" s="411">
        <v>0</v>
      </c>
      <c r="BX847" s="411">
        <v>0</v>
      </c>
      <c r="BY847" s="411">
        <v>0</v>
      </c>
      <c r="BZ847" s="411">
        <v>0</v>
      </c>
      <c r="CA847" s="411">
        <v>0</v>
      </c>
      <c r="CB847" s="411">
        <v>0</v>
      </c>
      <c r="CC847" s="411">
        <v>0</v>
      </c>
      <c r="CD847" s="411">
        <v>0</v>
      </c>
      <c r="CE847" s="411">
        <v>0</v>
      </c>
      <c r="CF847" s="411">
        <v>0</v>
      </c>
      <c r="CG847" s="411">
        <v>0</v>
      </c>
      <c r="CH847" s="412">
        <v>0</v>
      </c>
      <c r="CI847" s="411">
        <f t="shared" si="268"/>
        <v>0</v>
      </c>
      <c r="CJ847" s="411">
        <v>969</v>
      </c>
      <c r="CK847" s="411">
        <v>1000</v>
      </c>
      <c r="CL847" s="411">
        <v>1095</v>
      </c>
      <c r="CM847" s="411">
        <v>1242</v>
      </c>
      <c r="CN847" s="411">
        <v>1440</v>
      </c>
      <c r="CO847" s="411">
        <v>1499</v>
      </c>
      <c r="CP847" s="411">
        <v>1564</v>
      </c>
      <c r="CQ847" s="411">
        <v>1530</v>
      </c>
      <c r="CR847" s="411">
        <v>1292</v>
      </c>
      <c r="CS847" s="411">
        <v>1292</v>
      </c>
      <c r="CT847" s="411">
        <v>1095</v>
      </c>
      <c r="CU847" s="412">
        <v>912</v>
      </c>
      <c r="CV847" s="411">
        <f t="shared" si="269"/>
        <v>14930</v>
      </c>
      <c r="CW847" s="411">
        <v>-153</v>
      </c>
      <c r="CX847" s="411">
        <v>-152.15494678066659</v>
      </c>
      <c r="CY847" s="411">
        <v>-120.5</v>
      </c>
      <c r="CZ847" s="411">
        <v>-138</v>
      </c>
      <c r="DA847" s="411">
        <v>-160</v>
      </c>
      <c r="DB847" s="411">
        <v>-86.352941176470495</v>
      </c>
      <c r="DC847" s="411">
        <v>-92</v>
      </c>
      <c r="DD847" s="411">
        <v>-90</v>
      </c>
      <c r="DE847" s="411">
        <v>-76</v>
      </c>
      <c r="DF847" s="411">
        <v>-76</v>
      </c>
      <c r="DG847" s="411">
        <v>-121.87878787878797</v>
      </c>
      <c r="DH847" s="412">
        <v>0</v>
      </c>
      <c r="DI847" s="411">
        <f t="shared" si="270"/>
        <v>-1265.886675835925</v>
      </c>
      <c r="DJ847" s="411">
        <v>816</v>
      </c>
      <c r="DK847" s="411">
        <v>847.84505321933341</v>
      </c>
      <c r="DL847" s="411">
        <v>974.5</v>
      </c>
      <c r="DM847" s="411">
        <v>1104</v>
      </c>
      <c r="DN847" s="411">
        <v>1280</v>
      </c>
      <c r="DO847" s="411">
        <v>1412.6470588235293</v>
      </c>
      <c r="DP847" s="411">
        <v>1472</v>
      </c>
      <c r="DQ847" s="411">
        <v>1440</v>
      </c>
      <c r="DR847" s="411">
        <v>1216</v>
      </c>
      <c r="DS847" s="411">
        <v>1216</v>
      </c>
      <c r="DT847" s="411">
        <v>973.12121212121201</v>
      </c>
      <c r="DU847" s="412">
        <v>912</v>
      </c>
      <c r="DV847" s="411">
        <f t="shared" si="271"/>
        <v>13664.113324164075</v>
      </c>
      <c r="DW847" s="412">
        <v>816</v>
      </c>
      <c r="DX847" s="412">
        <v>847.84505321933341</v>
      </c>
      <c r="DY847" s="412">
        <v>974.5</v>
      </c>
      <c r="DZ847" s="412">
        <v>1104</v>
      </c>
      <c r="EA847" s="412">
        <v>1280</v>
      </c>
      <c r="EB847" s="412">
        <v>1412.6470588235293</v>
      </c>
      <c r="EC847" s="412">
        <v>1472</v>
      </c>
      <c r="ED847" s="412">
        <v>1440</v>
      </c>
      <c r="EE847" s="412">
        <v>1216</v>
      </c>
      <c r="EF847" s="412">
        <v>1216</v>
      </c>
      <c r="EG847" s="412">
        <v>973.12121212121201</v>
      </c>
      <c r="EH847" s="412">
        <v>912</v>
      </c>
      <c r="EI847" s="411">
        <f t="shared" si="272"/>
        <v>13664.113324164075</v>
      </c>
      <c r="EK847" s="411">
        <f t="shared" si="273"/>
        <v>13664.113324164075</v>
      </c>
      <c r="EL847" s="7">
        <f t="shared" si="274"/>
        <v>0</v>
      </c>
    </row>
    <row r="848" spans="1:142">
      <c r="A848" s="365" t="str">
        <f t="shared" si="256"/>
        <v xml:space="preserve"> 152</v>
      </c>
      <c r="B848" s="370" t="s">
        <v>966</v>
      </c>
      <c r="C848" s="370" t="s">
        <v>1172</v>
      </c>
      <c r="D848" s="411">
        <v>969</v>
      </c>
      <c r="E848" s="411">
        <v>1042</v>
      </c>
      <c r="F848" s="411">
        <v>1095</v>
      </c>
      <c r="G848" s="411">
        <v>1242</v>
      </c>
      <c r="H848" s="411">
        <v>1440</v>
      </c>
      <c r="I848" s="411">
        <v>1499</v>
      </c>
      <c r="J848" s="411">
        <v>1564</v>
      </c>
      <c r="K848" s="411">
        <v>1530</v>
      </c>
      <c r="L848" s="411">
        <v>1292</v>
      </c>
      <c r="M848" s="411">
        <v>1292</v>
      </c>
      <c r="N848" s="411">
        <v>1095</v>
      </c>
      <c r="O848" s="412">
        <v>912</v>
      </c>
      <c r="P848" s="411">
        <f t="shared" si="257"/>
        <v>14972</v>
      </c>
      <c r="Q848" s="411">
        <f t="shared" si="258"/>
        <v>8800.5483870967746</v>
      </c>
      <c r="R848" s="411">
        <f t="shared" si="259"/>
        <v>2516.0378197997775</v>
      </c>
      <c r="S848" s="411">
        <f t="shared" si="260"/>
        <v>3655.4137931034484</v>
      </c>
      <c r="T848" s="411">
        <v>0</v>
      </c>
      <c r="U848" s="411">
        <v>-42.000000000000007</v>
      </c>
      <c r="V848" s="411">
        <v>0</v>
      </c>
      <c r="W848" s="411">
        <v>0</v>
      </c>
      <c r="X848" s="411">
        <v>0</v>
      </c>
      <c r="Y848" s="411">
        <v>0</v>
      </c>
      <c r="Z848" s="411">
        <v>0</v>
      </c>
      <c r="AA848" s="411">
        <v>0</v>
      </c>
      <c r="AB848" s="411">
        <v>0</v>
      </c>
      <c r="AC848" s="411">
        <v>0</v>
      </c>
      <c r="AD848" s="411">
        <v>0</v>
      </c>
      <c r="AE848" s="412">
        <v>0</v>
      </c>
      <c r="AF848" s="411">
        <f t="shared" si="261"/>
        <v>-42.000000000000007</v>
      </c>
      <c r="AG848" s="411">
        <v>969</v>
      </c>
      <c r="AH848" s="411">
        <v>1000</v>
      </c>
      <c r="AI848" s="411">
        <v>1095</v>
      </c>
      <c r="AJ848" s="411">
        <v>1242</v>
      </c>
      <c r="AK848" s="411">
        <v>1440</v>
      </c>
      <c r="AL848" s="411">
        <v>1499</v>
      </c>
      <c r="AM848" s="411">
        <v>1564</v>
      </c>
      <c r="AN848" s="411">
        <v>1530</v>
      </c>
      <c r="AO848" s="411">
        <v>1292</v>
      </c>
      <c r="AP848" s="411">
        <v>1292</v>
      </c>
      <c r="AQ848" s="411">
        <v>1095</v>
      </c>
      <c r="AR848" s="412">
        <v>912</v>
      </c>
      <c r="AS848" s="411">
        <f t="shared" si="262"/>
        <v>14930</v>
      </c>
      <c r="AT848" s="411">
        <f t="shared" si="263"/>
        <v>8758.5483870967746</v>
      </c>
      <c r="AU848" s="411">
        <f t="shared" si="264"/>
        <v>2516.0378197997775</v>
      </c>
      <c r="AV848" s="411">
        <f t="shared" si="265"/>
        <v>3655.4137931034484</v>
      </c>
      <c r="AW848" s="411">
        <v>0</v>
      </c>
      <c r="AX848" s="411">
        <v>0</v>
      </c>
      <c r="AY848" s="411">
        <v>0</v>
      </c>
      <c r="AZ848" s="411">
        <v>0</v>
      </c>
      <c r="BA848" s="411">
        <v>0</v>
      </c>
      <c r="BB848" s="411">
        <v>0</v>
      </c>
      <c r="BC848" s="411">
        <v>0</v>
      </c>
      <c r="BD848" s="411">
        <v>0</v>
      </c>
      <c r="BE848" s="411">
        <v>0</v>
      </c>
      <c r="BF848" s="411">
        <v>0</v>
      </c>
      <c r="BG848" s="411">
        <v>0</v>
      </c>
      <c r="BH848" s="412">
        <v>0</v>
      </c>
      <c r="BI848" s="411">
        <f t="shared" si="266"/>
        <v>0</v>
      </c>
      <c r="BJ848" s="411">
        <v>969</v>
      </c>
      <c r="BK848" s="411">
        <v>1000</v>
      </c>
      <c r="BL848" s="411">
        <v>1095</v>
      </c>
      <c r="BM848" s="411">
        <v>1242</v>
      </c>
      <c r="BN848" s="411">
        <v>1440</v>
      </c>
      <c r="BO848" s="411">
        <v>1499</v>
      </c>
      <c r="BP848" s="411">
        <v>1564</v>
      </c>
      <c r="BQ848" s="411">
        <v>1530</v>
      </c>
      <c r="BR848" s="411">
        <v>1292</v>
      </c>
      <c r="BS848" s="411">
        <v>1292</v>
      </c>
      <c r="BT848" s="411">
        <v>1095</v>
      </c>
      <c r="BU848" s="412">
        <v>912</v>
      </c>
      <c r="BV848" s="411">
        <f t="shared" si="267"/>
        <v>14930</v>
      </c>
      <c r="BW848" s="411">
        <v>0</v>
      </c>
      <c r="BX848" s="411">
        <v>0</v>
      </c>
      <c r="BY848" s="411">
        <v>0</v>
      </c>
      <c r="BZ848" s="411">
        <v>0</v>
      </c>
      <c r="CA848" s="411">
        <v>0</v>
      </c>
      <c r="CB848" s="411">
        <v>0</v>
      </c>
      <c r="CC848" s="411">
        <v>0</v>
      </c>
      <c r="CD848" s="411">
        <v>0</v>
      </c>
      <c r="CE848" s="411">
        <v>0</v>
      </c>
      <c r="CF848" s="411">
        <v>0</v>
      </c>
      <c r="CG848" s="411">
        <v>0</v>
      </c>
      <c r="CH848" s="412">
        <v>0</v>
      </c>
      <c r="CI848" s="411">
        <f t="shared" si="268"/>
        <v>0</v>
      </c>
      <c r="CJ848" s="411">
        <v>969</v>
      </c>
      <c r="CK848" s="411">
        <v>1000</v>
      </c>
      <c r="CL848" s="411">
        <v>1095</v>
      </c>
      <c r="CM848" s="411">
        <v>1242</v>
      </c>
      <c r="CN848" s="411">
        <v>1440</v>
      </c>
      <c r="CO848" s="411">
        <v>1499</v>
      </c>
      <c r="CP848" s="411">
        <v>1564</v>
      </c>
      <c r="CQ848" s="411">
        <v>1530</v>
      </c>
      <c r="CR848" s="411">
        <v>1292</v>
      </c>
      <c r="CS848" s="411">
        <v>1292</v>
      </c>
      <c r="CT848" s="411">
        <v>1095</v>
      </c>
      <c r="CU848" s="412">
        <v>912</v>
      </c>
      <c r="CV848" s="411">
        <f t="shared" si="269"/>
        <v>14930</v>
      </c>
      <c r="CW848" s="411">
        <v>-153</v>
      </c>
      <c r="CX848" s="411">
        <v>-152.15494678066659</v>
      </c>
      <c r="CY848" s="411">
        <v>-120.5</v>
      </c>
      <c r="CZ848" s="411">
        <v>-138</v>
      </c>
      <c r="DA848" s="411">
        <v>-160</v>
      </c>
      <c r="DB848" s="411">
        <v>-86.352941176470495</v>
      </c>
      <c r="DC848" s="411">
        <v>-92</v>
      </c>
      <c r="DD848" s="411">
        <v>-90</v>
      </c>
      <c r="DE848" s="411">
        <v>-76</v>
      </c>
      <c r="DF848" s="411">
        <v>-76</v>
      </c>
      <c r="DG848" s="411">
        <v>-121.87878787878797</v>
      </c>
      <c r="DH848" s="412">
        <v>0</v>
      </c>
      <c r="DI848" s="411">
        <f t="shared" si="270"/>
        <v>-1265.886675835925</v>
      </c>
      <c r="DJ848" s="411">
        <v>816</v>
      </c>
      <c r="DK848" s="411">
        <v>847.84505321933341</v>
      </c>
      <c r="DL848" s="411">
        <v>974.5</v>
      </c>
      <c r="DM848" s="411">
        <v>1104</v>
      </c>
      <c r="DN848" s="411">
        <v>1280</v>
      </c>
      <c r="DO848" s="411">
        <v>1412.6470588235293</v>
      </c>
      <c r="DP848" s="411">
        <v>1472</v>
      </c>
      <c r="DQ848" s="411">
        <v>1440</v>
      </c>
      <c r="DR848" s="411">
        <v>1216</v>
      </c>
      <c r="DS848" s="411">
        <v>1216</v>
      </c>
      <c r="DT848" s="411">
        <v>973.12121212121212</v>
      </c>
      <c r="DU848" s="412">
        <v>912</v>
      </c>
      <c r="DV848" s="411">
        <f t="shared" si="271"/>
        <v>13664.113324164075</v>
      </c>
      <c r="DW848" s="412">
        <v>816</v>
      </c>
      <c r="DX848" s="412">
        <v>847.84505321933341</v>
      </c>
      <c r="DY848" s="412">
        <v>974.5</v>
      </c>
      <c r="DZ848" s="412">
        <v>1104</v>
      </c>
      <c r="EA848" s="412">
        <v>1280</v>
      </c>
      <c r="EB848" s="412">
        <v>1412.6470588235293</v>
      </c>
      <c r="EC848" s="412">
        <v>1472</v>
      </c>
      <c r="ED848" s="412">
        <v>1440</v>
      </c>
      <c r="EE848" s="412">
        <v>1216</v>
      </c>
      <c r="EF848" s="412">
        <v>1216</v>
      </c>
      <c r="EG848" s="412">
        <v>973.12121212121212</v>
      </c>
      <c r="EH848" s="412">
        <v>912</v>
      </c>
      <c r="EI848" s="411">
        <f t="shared" si="272"/>
        <v>13664.113324164075</v>
      </c>
      <c r="EK848" s="411">
        <f t="shared" si="273"/>
        <v>13664.113324164075</v>
      </c>
      <c r="EL848" s="7">
        <f t="shared" si="274"/>
        <v>0</v>
      </c>
    </row>
    <row r="849" spans="1:142">
      <c r="A849" s="365" t="str">
        <f t="shared" si="256"/>
        <v xml:space="preserve"> 152</v>
      </c>
      <c r="B849" s="370" t="s">
        <v>966</v>
      </c>
      <c r="C849" s="370" t="s">
        <v>920</v>
      </c>
      <c r="D849" s="411">
        <v>969</v>
      </c>
      <c r="E849" s="411">
        <v>1042</v>
      </c>
      <c r="F849" s="411">
        <v>1095</v>
      </c>
      <c r="G849" s="411">
        <v>1242</v>
      </c>
      <c r="H849" s="411">
        <v>1440</v>
      </c>
      <c r="I849" s="411">
        <v>1499</v>
      </c>
      <c r="J849" s="411">
        <v>1564</v>
      </c>
      <c r="K849" s="411">
        <v>1530</v>
      </c>
      <c r="L849" s="411">
        <v>1292</v>
      </c>
      <c r="M849" s="411">
        <v>1292</v>
      </c>
      <c r="N849" s="411">
        <v>1095</v>
      </c>
      <c r="O849" s="412">
        <v>912</v>
      </c>
      <c r="P849" s="411">
        <f t="shared" si="257"/>
        <v>14972</v>
      </c>
      <c r="Q849" s="411">
        <f t="shared" si="258"/>
        <v>8800.5483870967746</v>
      </c>
      <c r="R849" s="411">
        <f t="shared" si="259"/>
        <v>2516.0378197997775</v>
      </c>
      <c r="S849" s="411">
        <f t="shared" si="260"/>
        <v>3655.4137931034484</v>
      </c>
      <c r="T849" s="411">
        <v>0</v>
      </c>
      <c r="U849" s="411">
        <v>-42.000000000000007</v>
      </c>
      <c r="V849" s="411">
        <v>0</v>
      </c>
      <c r="W849" s="411">
        <v>0</v>
      </c>
      <c r="X849" s="411">
        <v>0</v>
      </c>
      <c r="Y849" s="411">
        <v>0</v>
      </c>
      <c r="Z849" s="411">
        <v>0</v>
      </c>
      <c r="AA849" s="411">
        <v>0</v>
      </c>
      <c r="AB849" s="411">
        <v>0</v>
      </c>
      <c r="AC849" s="411">
        <v>0</v>
      </c>
      <c r="AD849" s="411">
        <v>0</v>
      </c>
      <c r="AE849" s="412">
        <v>0</v>
      </c>
      <c r="AF849" s="411">
        <f t="shared" si="261"/>
        <v>-42.000000000000007</v>
      </c>
      <c r="AG849" s="411">
        <v>969</v>
      </c>
      <c r="AH849" s="411">
        <v>1000</v>
      </c>
      <c r="AI849" s="411">
        <v>1095</v>
      </c>
      <c r="AJ849" s="411">
        <v>1242</v>
      </c>
      <c r="AK849" s="411">
        <v>1440</v>
      </c>
      <c r="AL849" s="411">
        <v>1499</v>
      </c>
      <c r="AM849" s="411">
        <v>1564</v>
      </c>
      <c r="AN849" s="411">
        <v>1530</v>
      </c>
      <c r="AO849" s="411">
        <v>1292</v>
      </c>
      <c r="AP849" s="411">
        <v>1292</v>
      </c>
      <c r="AQ849" s="411">
        <v>1095</v>
      </c>
      <c r="AR849" s="412">
        <v>912</v>
      </c>
      <c r="AS849" s="411">
        <f t="shared" si="262"/>
        <v>14930</v>
      </c>
      <c r="AT849" s="411">
        <f t="shared" si="263"/>
        <v>8758.5483870967746</v>
      </c>
      <c r="AU849" s="411">
        <f t="shared" si="264"/>
        <v>2516.0378197997775</v>
      </c>
      <c r="AV849" s="411">
        <f t="shared" si="265"/>
        <v>3655.4137931034484</v>
      </c>
      <c r="AW849" s="411">
        <v>0</v>
      </c>
      <c r="AX849" s="411">
        <v>0</v>
      </c>
      <c r="AY849" s="411">
        <v>0</v>
      </c>
      <c r="AZ849" s="411">
        <v>0</v>
      </c>
      <c r="BA849" s="411">
        <v>0</v>
      </c>
      <c r="BB849" s="411">
        <v>0</v>
      </c>
      <c r="BC849" s="411">
        <v>0</v>
      </c>
      <c r="BD849" s="411">
        <v>0</v>
      </c>
      <c r="BE849" s="411">
        <v>0</v>
      </c>
      <c r="BF849" s="411">
        <v>0</v>
      </c>
      <c r="BG849" s="411">
        <v>0</v>
      </c>
      <c r="BH849" s="412">
        <v>0</v>
      </c>
      <c r="BI849" s="411">
        <f t="shared" si="266"/>
        <v>0</v>
      </c>
      <c r="BJ849" s="411">
        <v>969</v>
      </c>
      <c r="BK849" s="411">
        <v>1000</v>
      </c>
      <c r="BL849" s="411">
        <v>1095</v>
      </c>
      <c r="BM849" s="411">
        <v>1242</v>
      </c>
      <c r="BN849" s="411">
        <v>1440</v>
      </c>
      <c r="BO849" s="411">
        <v>1499</v>
      </c>
      <c r="BP849" s="411">
        <v>1564</v>
      </c>
      <c r="BQ849" s="411">
        <v>1530</v>
      </c>
      <c r="BR849" s="411">
        <v>1292</v>
      </c>
      <c r="BS849" s="411">
        <v>1292</v>
      </c>
      <c r="BT849" s="411">
        <v>1095</v>
      </c>
      <c r="BU849" s="412">
        <v>912</v>
      </c>
      <c r="BV849" s="411">
        <f t="shared" si="267"/>
        <v>14930</v>
      </c>
      <c r="BW849" s="411">
        <v>0</v>
      </c>
      <c r="BX849" s="411">
        <v>0</v>
      </c>
      <c r="BY849" s="411">
        <v>0</v>
      </c>
      <c r="BZ849" s="411">
        <v>0</v>
      </c>
      <c r="CA849" s="411">
        <v>0</v>
      </c>
      <c r="CB849" s="411">
        <v>0</v>
      </c>
      <c r="CC849" s="411">
        <v>0</v>
      </c>
      <c r="CD849" s="411">
        <v>0</v>
      </c>
      <c r="CE849" s="411">
        <v>0</v>
      </c>
      <c r="CF849" s="411">
        <v>0</v>
      </c>
      <c r="CG849" s="411">
        <v>0</v>
      </c>
      <c r="CH849" s="412">
        <v>0</v>
      </c>
      <c r="CI849" s="411">
        <f t="shared" si="268"/>
        <v>0</v>
      </c>
      <c r="CJ849" s="411">
        <v>969</v>
      </c>
      <c r="CK849" s="411">
        <v>1000</v>
      </c>
      <c r="CL849" s="411">
        <v>1095</v>
      </c>
      <c r="CM849" s="411">
        <v>1242</v>
      </c>
      <c r="CN849" s="411">
        <v>1440</v>
      </c>
      <c r="CO849" s="411">
        <v>1499</v>
      </c>
      <c r="CP849" s="411">
        <v>1564</v>
      </c>
      <c r="CQ849" s="411">
        <v>1530</v>
      </c>
      <c r="CR849" s="411">
        <v>1292</v>
      </c>
      <c r="CS849" s="411">
        <v>1292</v>
      </c>
      <c r="CT849" s="411">
        <v>1095</v>
      </c>
      <c r="CU849" s="412">
        <v>912</v>
      </c>
      <c r="CV849" s="411">
        <f t="shared" si="269"/>
        <v>14930</v>
      </c>
      <c r="CW849" s="411">
        <v>-153</v>
      </c>
      <c r="CX849" s="411">
        <v>-152.15494678066659</v>
      </c>
      <c r="CY849" s="411">
        <v>-120.5</v>
      </c>
      <c r="CZ849" s="411">
        <v>-138</v>
      </c>
      <c r="DA849" s="411">
        <v>-160</v>
      </c>
      <c r="DB849" s="411">
        <v>-86.352941176470495</v>
      </c>
      <c r="DC849" s="411">
        <v>-92</v>
      </c>
      <c r="DD849" s="411">
        <v>-90</v>
      </c>
      <c r="DE849" s="411">
        <v>-76</v>
      </c>
      <c r="DF849" s="411">
        <v>-76</v>
      </c>
      <c r="DG849" s="411">
        <v>-121.87878787878797</v>
      </c>
      <c r="DH849" s="412">
        <v>0</v>
      </c>
      <c r="DI849" s="411">
        <f t="shared" si="270"/>
        <v>-1265.886675835925</v>
      </c>
      <c r="DJ849" s="411">
        <v>816</v>
      </c>
      <c r="DK849" s="411">
        <v>847.84505321933341</v>
      </c>
      <c r="DL849" s="411">
        <v>974.5</v>
      </c>
      <c r="DM849" s="411">
        <v>1104</v>
      </c>
      <c r="DN849" s="411">
        <v>1280</v>
      </c>
      <c r="DO849" s="411">
        <v>1412.6470588235293</v>
      </c>
      <c r="DP849" s="411">
        <v>1472</v>
      </c>
      <c r="DQ849" s="411">
        <v>1440</v>
      </c>
      <c r="DR849" s="411">
        <v>1216</v>
      </c>
      <c r="DS849" s="411">
        <v>1216</v>
      </c>
      <c r="DT849" s="411">
        <v>973.12121212121212</v>
      </c>
      <c r="DU849" s="412">
        <v>912</v>
      </c>
      <c r="DV849" s="411">
        <f t="shared" si="271"/>
        <v>13664.113324164075</v>
      </c>
      <c r="DW849" s="412">
        <v>816</v>
      </c>
      <c r="DX849" s="412">
        <v>847.84505321933341</v>
      </c>
      <c r="DY849" s="412">
        <v>974.5</v>
      </c>
      <c r="DZ849" s="412">
        <v>1104</v>
      </c>
      <c r="EA849" s="412">
        <v>1280</v>
      </c>
      <c r="EB849" s="412">
        <v>1412.6470588235293</v>
      </c>
      <c r="EC849" s="412">
        <v>1472</v>
      </c>
      <c r="ED849" s="412">
        <v>1440</v>
      </c>
      <c r="EE849" s="412">
        <v>1216</v>
      </c>
      <c r="EF849" s="412">
        <v>1216</v>
      </c>
      <c r="EG849" s="412">
        <v>973.12121212121212</v>
      </c>
      <c r="EH849" s="412">
        <v>912</v>
      </c>
      <c r="EI849" s="411">
        <f t="shared" si="272"/>
        <v>13664.113324164075</v>
      </c>
      <c r="EK849" s="411">
        <f t="shared" si="273"/>
        <v>13664.113324164075</v>
      </c>
      <c r="EL849" s="7">
        <f t="shared" si="274"/>
        <v>0</v>
      </c>
    </row>
    <row r="850" spans="1:142">
      <c r="A850" s="365" t="str">
        <f t="shared" si="256"/>
        <v xml:space="preserve"> 152</v>
      </c>
      <c r="B850" s="370" t="s">
        <v>966</v>
      </c>
      <c r="C850" s="370" t="s">
        <v>944</v>
      </c>
      <c r="D850" s="411">
        <v>19</v>
      </c>
      <c r="E850" s="411">
        <v>18.941400000000002</v>
      </c>
      <c r="F850" s="411">
        <v>17.666699999999999</v>
      </c>
      <c r="G850" s="411">
        <v>18</v>
      </c>
      <c r="H850" s="411">
        <v>18</v>
      </c>
      <c r="I850" s="411">
        <v>17.633299999999998</v>
      </c>
      <c r="J850" s="411">
        <v>17</v>
      </c>
      <c r="K850" s="411">
        <v>17</v>
      </c>
      <c r="L850" s="411">
        <v>17</v>
      </c>
      <c r="M850" s="411">
        <v>17</v>
      </c>
      <c r="N850" s="411">
        <v>17.103400000000001</v>
      </c>
      <c r="O850" s="412">
        <v>16</v>
      </c>
      <c r="P850" s="411">
        <f t="shared" si="257"/>
        <v>210.34479999999999</v>
      </c>
      <c r="Q850" s="411">
        <f t="shared" si="258"/>
        <v>125.69301290322581</v>
      </c>
      <c r="R850" s="411">
        <f t="shared" si="259"/>
        <v>29.858731924360399</v>
      </c>
      <c r="S850" s="411">
        <f t="shared" si="260"/>
        <v>54.793055172413794</v>
      </c>
      <c r="T850" s="411">
        <v>0</v>
      </c>
      <c r="U850" s="411">
        <v>-0.7634729366602695</v>
      </c>
      <c r="V850" s="411">
        <v>0</v>
      </c>
      <c r="W850" s="411">
        <v>0</v>
      </c>
      <c r="X850" s="411">
        <v>0</v>
      </c>
      <c r="Y850" s="411">
        <v>0</v>
      </c>
      <c r="Z850" s="411">
        <v>0</v>
      </c>
      <c r="AA850" s="411">
        <v>0</v>
      </c>
      <c r="AB850" s="411">
        <v>0</v>
      </c>
      <c r="AC850" s="411">
        <v>0</v>
      </c>
      <c r="AD850" s="411">
        <v>0</v>
      </c>
      <c r="AE850" s="412">
        <v>0</v>
      </c>
      <c r="AF850" s="411">
        <f t="shared" si="261"/>
        <v>-0.7634729366602695</v>
      </c>
      <c r="AG850" s="411">
        <v>19</v>
      </c>
      <c r="AH850" s="411">
        <v>18.177927063339734</v>
      </c>
      <c r="AI850" s="411">
        <v>17.666699999999999</v>
      </c>
      <c r="AJ850" s="411">
        <v>18</v>
      </c>
      <c r="AK850" s="411">
        <v>18</v>
      </c>
      <c r="AL850" s="411">
        <v>17.633299999999998</v>
      </c>
      <c r="AM850" s="411">
        <v>17</v>
      </c>
      <c r="AN850" s="411">
        <v>17</v>
      </c>
      <c r="AO850" s="411">
        <v>17</v>
      </c>
      <c r="AP850" s="411">
        <v>17</v>
      </c>
      <c r="AQ850" s="411">
        <v>17.103400000000001</v>
      </c>
      <c r="AR850" s="412">
        <v>16</v>
      </c>
      <c r="AS850" s="411">
        <f t="shared" si="262"/>
        <v>209.58132706333973</v>
      </c>
      <c r="AT850" s="411">
        <f t="shared" si="263"/>
        <v>124.92953996656554</v>
      </c>
      <c r="AU850" s="411">
        <f t="shared" si="264"/>
        <v>29.858731924360399</v>
      </c>
      <c r="AV850" s="411">
        <f t="shared" si="265"/>
        <v>54.793055172413794</v>
      </c>
      <c r="AW850" s="411">
        <v>0</v>
      </c>
      <c r="AX850" s="411">
        <v>0</v>
      </c>
      <c r="AY850" s="411">
        <v>0</v>
      </c>
      <c r="AZ850" s="411">
        <v>0</v>
      </c>
      <c r="BA850" s="411">
        <v>0</v>
      </c>
      <c r="BB850" s="411">
        <v>0</v>
      </c>
      <c r="BC850" s="411">
        <v>0</v>
      </c>
      <c r="BD850" s="411">
        <v>0</v>
      </c>
      <c r="BE850" s="411">
        <v>0</v>
      </c>
      <c r="BF850" s="411">
        <v>0</v>
      </c>
      <c r="BG850" s="411">
        <v>0</v>
      </c>
      <c r="BH850" s="412">
        <v>0</v>
      </c>
      <c r="BI850" s="411">
        <f t="shared" si="266"/>
        <v>0</v>
      </c>
      <c r="BJ850" s="411">
        <v>19</v>
      </c>
      <c r="BK850" s="411">
        <v>18.177927063339734</v>
      </c>
      <c r="BL850" s="411">
        <v>17.666699999999999</v>
      </c>
      <c r="BM850" s="411">
        <v>18</v>
      </c>
      <c r="BN850" s="411">
        <v>18</v>
      </c>
      <c r="BO850" s="411">
        <v>17.633299999999998</v>
      </c>
      <c r="BP850" s="411">
        <v>17</v>
      </c>
      <c r="BQ850" s="411">
        <v>17</v>
      </c>
      <c r="BR850" s="411">
        <v>17</v>
      </c>
      <c r="BS850" s="411">
        <v>17</v>
      </c>
      <c r="BT850" s="411">
        <v>17.103400000000001</v>
      </c>
      <c r="BU850" s="412">
        <v>16</v>
      </c>
      <c r="BV850" s="411">
        <f t="shared" si="267"/>
        <v>209.58132706333973</v>
      </c>
      <c r="BW850" s="411">
        <v>0</v>
      </c>
      <c r="BX850" s="411">
        <v>0</v>
      </c>
      <c r="BY850" s="411">
        <v>0</v>
      </c>
      <c r="BZ850" s="411">
        <v>0</v>
      </c>
      <c r="CA850" s="411">
        <v>0</v>
      </c>
      <c r="CB850" s="411">
        <v>0</v>
      </c>
      <c r="CC850" s="411">
        <v>0</v>
      </c>
      <c r="CD850" s="411">
        <v>0</v>
      </c>
      <c r="CE850" s="411">
        <v>0</v>
      </c>
      <c r="CF850" s="411">
        <v>0</v>
      </c>
      <c r="CG850" s="411">
        <v>0</v>
      </c>
      <c r="CH850" s="412">
        <v>0</v>
      </c>
      <c r="CI850" s="411">
        <f t="shared" si="268"/>
        <v>0</v>
      </c>
      <c r="CJ850" s="411">
        <v>19</v>
      </c>
      <c r="CK850" s="411">
        <v>18.177927063339734</v>
      </c>
      <c r="CL850" s="411">
        <v>17.666699999999999</v>
      </c>
      <c r="CM850" s="411">
        <v>18</v>
      </c>
      <c r="CN850" s="411">
        <v>18</v>
      </c>
      <c r="CO850" s="411">
        <v>17.633299999999998</v>
      </c>
      <c r="CP850" s="411">
        <v>17</v>
      </c>
      <c r="CQ850" s="411">
        <v>17</v>
      </c>
      <c r="CR850" s="411">
        <v>17</v>
      </c>
      <c r="CS850" s="411">
        <v>17</v>
      </c>
      <c r="CT850" s="411">
        <v>17.103400000000001</v>
      </c>
      <c r="CU850" s="412">
        <v>16</v>
      </c>
      <c r="CV850" s="411">
        <f t="shared" si="269"/>
        <v>209.58132706333973</v>
      </c>
      <c r="CW850" s="411">
        <v>-3</v>
      </c>
      <c r="CX850" s="411">
        <v>-2.7675937881696036</v>
      </c>
      <c r="CY850" s="411">
        <v>-1.9444499999999998</v>
      </c>
      <c r="CZ850" s="411">
        <v>-2</v>
      </c>
      <c r="DA850" s="411">
        <v>-2</v>
      </c>
      <c r="DB850" s="411">
        <v>-1.0156823529411751</v>
      </c>
      <c r="DC850" s="411">
        <v>-1</v>
      </c>
      <c r="DD850" s="411">
        <v>-1</v>
      </c>
      <c r="DE850" s="411">
        <v>-1</v>
      </c>
      <c r="DF850" s="411">
        <v>-1</v>
      </c>
      <c r="DG850" s="411">
        <v>-1.9035111111111112</v>
      </c>
      <c r="DH850" s="412">
        <v>0</v>
      </c>
      <c r="DI850" s="411">
        <f t="shared" si="270"/>
        <v>-18.63123725222189</v>
      </c>
      <c r="DJ850" s="411">
        <v>16</v>
      </c>
      <c r="DK850" s="411">
        <v>15.410333275170128</v>
      </c>
      <c r="DL850" s="411">
        <v>15.722249999999999</v>
      </c>
      <c r="DM850" s="411">
        <v>16</v>
      </c>
      <c r="DN850" s="411">
        <v>16</v>
      </c>
      <c r="DO850" s="411">
        <v>16.617617647058822</v>
      </c>
      <c r="DP850" s="411">
        <v>16</v>
      </c>
      <c r="DQ850" s="411">
        <v>16</v>
      </c>
      <c r="DR850" s="411">
        <v>16</v>
      </c>
      <c r="DS850" s="411">
        <v>16</v>
      </c>
      <c r="DT850" s="411">
        <v>15.199888888888891</v>
      </c>
      <c r="DU850" s="412">
        <v>16</v>
      </c>
      <c r="DV850" s="411">
        <f t="shared" si="271"/>
        <v>190.95008981111783</v>
      </c>
      <c r="DW850" s="412">
        <v>16</v>
      </c>
      <c r="DX850" s="412">
        <v>15.410333275170128</v>
      </c>
      <c r="DY850" s="412">
        <v>15.722249999999999</v>
      </c>
      <c r="DZ850" s="412">
        <v>16</v>
      </c>
      <c r="EA850" s="412">
        <v>16</v>
      </c>
      <c r="EB850" s="412">
        <v>16.617617647058822</v>
      </c>
      <c r="EC850" s="412">
        <v>16</v>
      </c>
      <c r="ED850" s="412">
        <v>16</v>
      </c>
      <c r="EE850" s="412">
        <v>16</v>
      </c>
      <c r="EF850" s="412">
        <v>16</v>
      </c>
      <c r="EG850" s="412">
        <v>15.199888888888891</v>
      </c>
      <c r="EH850" s="412">
        <v>16</v>
      </c>
      <c r="EI850" s="411">
        <f t="shared" si="272"/>
        <v>190.95008981111783</v>
      </c>
      <c r="EK850" s="411">
        <f t="shared" si="273"/>
        <v>190.95008981111783</v>
      </c>
      <c r="EL850" s="7">
        <f t="shared" si="274"/>
        <v>0</v>
      </c>
    </row>
    <row r="851" spans="1:142">
      <c r="A851" s="365" t="str">
        <f t="shared" si="256"/>
        <v xml:space="preserve"> 152</v>
      </c>
      <c r="B851" s="370" t="s">
        <v>966</v>
      </c>
      <c r="C851" s="370" t="s">
        <v>945</v>
      </c>
      <c r="D851" s="411">
        <v>969</v>
      </c>
      <c r="E851" s="411">
        <v>1042</v>
      </c>
      <c r="F851" s="411">
        <v>1095</v>
      </c>
      <c r="G851" s="411">
        <v>1242</v>
      </c>
      <c r="H851" s="411">
        <v>1440</v>
      </c>
      <c r="I851" s="411">
        <v>1499</v>
      </c>
      <c r="J851" s="411">
        <v>1564</v>
      </c>
      <c r="K851" s="411">
        <v>1530</v>
      </c>
      <c r="L851" s="411">
        <v>1292</v>
      </c>
      <c r="M851" s="411">
        <v>1292</v>
      </c>
      <c r="N851" s="411">
        <v>1095</v>
      </c>
      <c r="O851" s="412">
        <v>912</v>
      </c>
      <c r="P851" s="411">
        <f t="shared" si="257"/>
        <v>14972</v>
      </c>
      <c r="Q851" s="411">
        <f t="shared" si="258"/>
        <v>8800.5483870967746</v>
      </c>
      <c r="R851" s="411">
        <f t="shared" si="259"/>
        <v>2516.0378197997775</v>
      </c>
      <c r="S851" s="411">
        <f t="shared" si="260"/>
        <v>3655.4137931034484</v>
      </c>
      <c r="T851" s="411">
        <v>0</v>
      </c>
      <c r="U851" s="411">
        <v>-42.000000000000007</v>
      </c>
      <c r="V851" s="411">
        <v>0</v>
      </c>
      <c r="W851" s="411">
        <v>0</v>
      </c>
      <c r="X851" s="411">
        <v>0</v>
      </c>
      <c r="Y851" s="411">
        <v>0</v>
      </c>
      <c r="Z851" s="411">
        <v>0</v>
      </c>
      <c r="AA851" s="411">
        <v>0</v>
      </c>
      <c r="AB851" s="411">
        <v>0</v>
      </c>
      <c r="AC851" s="411">
        <v>0</v>
      </c>
      <c r="AD851" s="411">
        <v>0</v>
      </c>
      <c r="AE851" s="412">
        <v>0</v>
      </c>
      <c r="AF851" s="411">
        <f t="shared" si="261"/>
        <v>-42.000000000000007</v>
      </c>
      <c r="AG851" s="411">
        <v>969</v>
      </c>
      <c r="AH851" s="411">
        <v>1000</v>
      </c>
      <c r="AI851" s="411">
        <v>1095</v>
      </c>
      <c r="AJ851" s="411">
        <v>1242</v>
      </c>
      <c r="AK851" s="411">
        <v>1440</v>
      </c>
      <c r="AL851" s="411">
        <v>1499</v>
      </c>
      <c r="AM851" s="411">
        <v>1564</v>
      </c>
      <c r="AN851" s="411">
        <v>1530</v>
      </c>
      <c r="AO851" s="411">
        <v>1292</v>
      </c>
      <c r="AP851" s="411">
        <v>1292</v>
      </c>
      <c r="AQ851" s="411">
        <v>1095</v>
      </c>
      <c r="AR851" s="412">
        <v>912</v>
      </c>
      <c r="AS851" s="411">
        <f t="shared" si="262"/>
        <v>14930</v>
      </c>
      <c r="AT851" s="411">
        <f t="shared" si="263"/>
        <v>8758.5483870967746</v>
      </c>
      <c r="AU851" s="411">
        <f t="shared" si="264"/>
        <v>2516.0378197997775</v>
      </c>
      <c r="AV851" s="411">
        <f t="shared" si="265"/>
        <v>3655.4137931034484</v>
      </c>
      <c r="AW851" s="411">
        <v>0</v>
      </c>
      <c r="AX851" s="411">
        <v>0</v>
      </c>
      <c r="AY851" s="411">
        <v>0</v>
      </c>
      <c r="AZ851" s="411">
        <v>0</v>
      </c>
      <c r="BA851" s="411">
        <v>0</v>
      </c>
      <c r="BB851" s="411">
        <v>0</v>
      </c>
      <c r="BC851" s="411">
        <v>0</v>
      </c>
      <c r="BD851" s="411">
        <v>0</v>
      </c>
      <c r="BE851" s="411">
        <v>0</v>
      </c>
      <c r="BF851" s="411">
        <v>0</v>
      </c>
      <c r="BG851" s="411">
        <v>0</v>
      </c>
      <c r="BH851" s="412">
        <v>0</v>
      </c>
      <c r="BI851" s="411">
        <f t="shared" si="266"/>
        <v>0</v>
      </c>
      <c r="BJ851" s="411">
        <v>969</v>
      </c>
      <c r="BK851" s="411">
        <v>1000</v>
      </c>
      <c r="BL851" s="411">
        <v>1095</v>
      </c>
      <c r="BM851" s="411">
        <v>1242</v>
      </c>
      <c r="BN851" s="411">
        <v>1440</v>
      </c>
      <c r="BO851" s="411">
        <v>1499</v>
      </c>
      <c r="BP851" s="411">
        <v>1564</v>
      </c>
      <c r="BQ851" s="411">
        <v>1530</v>
      </c>
      <c r="BR851" s="411">
        <v>1292</v>
      </c>
      <c r="BS851" s="411">
        <v>1292</v>
      </c>
      <c r="BT851" s="411">
        <v>1095</v>
      </c>
      <c r="BU851" s="412">
        <v>912</v>
      </c>
      <c r="BV851" s="411">
        <f t="shared" si="267"/>
        <v>14930</v>
      </c>
      <c r="BW851" s="411">
        <v>0</v>
      </c>
      <c r="BX851" s="411">
        <v>0</v>
      </c>
      <c r="BY851" s="411">
        <v>0</v>
      </c>
      <c r="BZ851" s="411">
        <v>0</v>
      </c>
      <c r="CA851" s="411">
        <v>0</v>
      </c>
      <c r="CB851" s="411">
        <v>0</v>
      </c>
      <c r="CC851" s="411">
        <v>0</v>
      </c>
      <c r="CD851" s="411">
        <v>0</v>
      </c>
      <c r="CE851" s="411">
        <v>0</v>
      </c>
      <c r="CF851" s="411">
        <v>0</v>
      </c>
      <c r="CG851" s="411">
        <v>0</v>
      </c>
      <c r="CH851" s="412">
        <v>0</v>
      </c>
      <c r="CI851" s="411">
        <f t="shared" si="268"/>
        <v>0</v>
      </c>
      <c r="CJ851" s="411">
        <v>969</v>
      </c>
      <c r="CK851" s="411">
        <v>1000</v>
      </c>
      <c r="CL851" s="411">
        <v>1095</v>
      </c>
      <c r="CM851" s="411">
        <v>1242</v>
      </c>
      <c r="CN851" s="411">
        <v>1440</v>
      </c>
      <c r="CO851" s="411">
        <v>1499</v>
      </c>
      <c r="CP851" s="411">
        <v>1564</v>
      </c>
      <c r="CQ851" s="411">
        <v>1530</v>
      </c>
      <c r="CR851" s="411">
        <v>1292</v>
      </c>
      <c r="CS851" s="411">
        <v>1292</v>
      </c>
      <c r="CT851" s="411">
        <v>1095</v>
      </c>
      <c r="CU851" s="412">
        <v>912</v>
      </c>
      <c r="CV851" s="411">
        <f t="shared" si="269"/>
        <v>14930</v>
      </c>
      <c r="CW851" s="411">
        <v>-153</v>
      </c>
      <c r="CX851" s="411">
        <v>-152.15494678066659</v>
      </c>
      <c r="CY851" s="411">
        <v>-120.5</v>
      </c>
      <c r="CZ851" s="411">
        <v>-138</v>
      </c>
      <c r="DA851" s="411">
        <v>-160</v>
      </c>
      <c r="DB851" s="411">
        <v>-86.352941176470495</v>
      </c>
      <c r="DC851" s="411">
        <v>-92</v>
      </c>
      <c r="DD851" s="411">
        <v>-90</v>
      </c>
      <c r="DE851" s="411">
        <v>-76</v>
      </c>
      <c r="DF851" s="411">
        <v>-76</v>
      </c>
      <c r="DG851" s="411">
        <v>-121.87878787878797</v>
      </c>
      <c r="DH851" s="412">
        <v>0</v>
      </c>
      <c r="DI851" s="411">
        <f t="shared" si="270"/>
        <v>-1265.886675835925</v>
      </c>
      <c r="DJ851" s="411">
        <v>816</v>
      </c>
      <c r="DK851" s="411">
        <v>847.84505321933352</v>
      </c>
      <c r="DL851" s="411">
        <v>974.5</v>
      </c>
      <c r="DM851" s="411">
        <v>1104</v>
      </c>
      <c r="DN851" s="411">
        <v>1280</v>
      </c>
      <c r="DO851" s="411">
        <v>1412.6470588235293</v>
      </c>
      <c r="DP851" s="411">
        <v>1472</v>
      </c>
      <c r="DQ851" s="411">
        <v>1440</v>
      </c>
      <c r="DR851" s="411">
        <v>1216</v>
      </c>
      <c r="DS851" s="411">
        <v>1216</v>
      </c>
      <c r="DT851" s="411">
        <v>973.12121212121201</v>
      </c>
      <c r="DU851" s="412">
        <v>912</v>
      </c>
      <c r="DV851" s="411">
        <f t="shared" si="271"/>
        <v>13664.113324164075</v>
      </c>
      <c r="DW851" s="412">
        <v>816</v>
      </c>
      <c r="DX851" s="412">
        <v>847.84505321933352</v>
      </c>
      <c r="DY851" s="412">
        <v>974.5</v>
      </c>
      <c r="DZ851" s="412">
        <v>1104</v>
      </c>
      <c r="EA851" s="412">
        <v>1280</v>
      </c>
      <c r="EB851" s="412">
        <v>1412.6470588235293</v>
      </c>
      <c r="EC851" s="412">
        <v>1472</v>
      </c>
      <c r="ED851" s="412">
        <v>1440</v>
      </c>
      <c r="EE851" s="412">
        <v>1216</v>
      </c>
      <c r="EF851" s="412">
        <v>1216</v>
      </c>
      <c r="EG851" s="412">
        <v>973.12121212121201</v>
      </c>
      <c r="EH851" s="412">
        <v>912</v>
      </c>
      <c r="EI851" s="411">
        <f t="shared" si="272"/>
        <v>13664.113324164075</v>
      </c>
      <c r="EK851" s="411">
        <f t="shared" si="273"/>
        <v>13664.113324164075</v>
      </c>
      <c r="EL851" s="7">
        <f t="shared" si="274"/>
        <v>0</v>
      </c>
    </row>
    <row r="852" spans="1:142">
      <c r="A852" s="365" t="str">
        <f t="shared" si="256"/>
        <v xml:space="preserve"> 152</v>
      </c>
      <c r="B852" s="370" t="s">
        <v>966</v>
      </c>
      <c r="C852" s="370" t="s">
        <v>1188</v>
      </c>
      <c r="D852" s="411">
        <v>0</v>
      </c>
      <c r="E852" s="411">
        <v>0</v>
      </c>
      <c r="F852" s="411">
        <v>2</v>
      </c>
      <c r="G852" s="411">
        <v>0</v>
      </c>
      <c r="H852" s="411">
        <v>0</v>
      </c>
      <c r="I852" s="411">
        <v>0</v>
      </c>
      <c r="J852" s="411">
        <v>0</v>
      </c>
      <c r="K852" s="411">
        <v>0</v>
      </c>
      <c r="L852" s="411">
        <v>0</v>
      </c>
      <c r="M852" s="411">
        <v>0</v>
      </c>
      <c r="N852" s="411">
        <v>0</v>
      </c>
      <c r="O852" s="412">
        <v>0</v>
      </c>
      <c r="P852" s="411">
        <f t="shared" si="257"/>
        <v>2</v>
      </c>
      <c r="Q852" s="411">
        <f t="shared" si="258"/>
        <v>2</v>
      </c>
      <c r="R852" s="411">
        <f t="shared" si="259"/>
        <v>0</v>
      </c>
      <c r="S852" s="411">
        <f t="shared" si="260"/>
        <v>0</v>
      </c>
      <c r="T852" s="411">
        <v>0</v>
      </c>
      <c r="U852" s="411">
        <v>0</v>
      </c>
      <c r="V852" s="411">
        <v>0</v>
      </c>
      <c r="W852" s="411">
        <v>0</v>
      </c>
      <c r="X852" s="411">
        <v>0</v>
      </c>
      <c r="Y852" s="411">
        <v>0</v>
      </c>
      <c r="Z852" s="411">
        <v>0</v>
      </c>
      <c r="AA852" s="411">
        <v>0</v>
      </c>
      <c r="AB852" s="411">
        <v>0</v>
      </c>
      <c r="AC852" s="411">
        <v>0</v>
      </c>
      <c r="AD852" s="411">
        <v>0</v>
      </c>
      <c r="AE852" s="412">
        <v>0</v>
      </c>
      <c r="AF852" s="411">
        <f t="shared" si="261"/>
        <v>0</v>
      </c>
      <c r="AG852" s="411">
        <v>0</v>
      </c>
      <c r="AH852" s="411">
        <v>0</v>
      </c>
      <c r="AI852" s="411">
        <v>0</v>
      </c>
      <c r="AJ852" s="411">
        <v>0</v>
      </c>
      <c r="AK852" s="411">
        <v>0</v>
      </c>
      <c r="AL852" s="411">
        <v>0</v>
      </c>
      <c r="AM852" s="411">
        <v>0</v>
      </c>
      <c r="AN852" s="411">
        <v>0</v>
      </c>
      <c r="AO852" s="411">
        <v>0</v>
      </c>
      <c r="AP852" s="411">
        <v>0</v>
      </c>
      <c r="AQ852" s="411">
        <v>0</v>
      </c>
      <c r="AR852" s="412">
        <v>0</v>
      </c>
      <c r="AS852" s="411">
        <f t="shared" si="262"/>
        <v>0</v>
      </c>
      <c r="AT852" s="411">
        <f t="shared" si="263"/>
        <v>0</v>
      </c>
      <c r="AU852" s="411">
        <f t="shared" si="264"/>
        <v>0</v>
      </c>
      <c r="AV852" s="411">
        <f t="shared" si="265"/>
        <v>0</v>
      </c>
      <c r="AW852" s="411">
        <v>0</v>
      </c>
      <c r="AX852" s="411">
        <v>0</v>
      </c>
      <c r="AY852" s="411">
        <v>0</v>
      </c>
      <c r="AZ852" s="411">
        <v>0</v>
      </c>
      <c r="BA852" s="411">
        <v>0</v>
      </c>
      <c r="BB852" s="411">
        <v>0</v>
      </c>
      <c r="BC852" s="411">
        <v>0</v>
      </c>
      <c r="BD852" s="411">
        <v>0</v>
      </c>
      <c r="BE852" s="411">
        <v>0</v>
      </c>
      <c r="BF852" s="411">
        <v>0</v>
      </c>
      <c r="BG852" s="411">
        <v>0</v>
      </c>
      <c r="BH852" s="412">
        <v>0</v>
      </c>
      <c r="BI852" s="411">
        <f t="shared" si="266"/>
        <v>0</v>
      </c>
      <c r="BJ852" s="411">
        <v>0</v>
      </c>
      <c r="BK852" s="411">
        <v>0</v>
      </c>
      <c r="BL852" s="411">
        <v>0</v>
      </c>
      <c r="BM852" s="411">
        <v>0</v>
      </c>
      <c r="BN852" s="411">
        <v>0</v>
      </c>
      <c r="BO852" s="411">
        <v>0</v>
      </c>
      <c r="BP852" s="411">
        <v>0</v>
      </c>
      <c r="BQ852" s="411">
        <v>0</v>
      </c>
      <c r="BR852" s="411">
        <v>0</v>
      </c>
      <c r="BS852" s="411">
        <v>0</v>
      </c>
      <c r="BT852" s="411">
        <v>0</v>
      </c>
      <c r="BU852" s="412">
        <v>0</v>
      </c>
      <c r="BV852" s="411">
        <f t="shared" si="267"/>
        <v>0</v>
      </c>
      <c r="BW852" s="411">
        <v>0</v>
      </c>
      <c r="BX852" s="411">
        <v>0</v>
      </c>
      <c r="BY852" s="411">
        <v>0</v>
      </c>
      <c r="BZ852" s="411">
        <v>0</v>
      </c>
      <c r="CA852" s="411">
        <v>0</v>
      </c>
      <c r="CB852" s="411">
        <v>0</v>
      </c>
      <c r="CC852" s="411">
        <v>0</v>
      </c>
      <c r="CD852" s="411">
        <v>0</v>
      </c>
      <c r="CE852" s="411">
        <v>0</v>
      </c>
      <c r="CF852" s="411">
        <v>0</v>
      </c>
      <c r="CG852" s="411">
        <v>0</v>
      </c>
      <c r="CH852" s="412">
        <v>0</v>
      </c>
      <c r="CI852" s="411">
        <f t="shared" si="268"/>
        <v>0</v>
      </c>
      <c r="CJ852" s="411">
        <v>0</v>
      </c>
      <c r="CK852" s="411">
        <v>0</v>
      </c>
      <c r="CL852" s="411">
        <v>0</v>
      </c>
      <c r="CM852" s="411">
        <v>0</v>
      </c>
      <c r="CN852" s="411">
        <v>0</v>
      </c>
      <c r="CO852" s="411">
        <v>0</v>
      </c>
      <c r="CP852" s="411">
        <v>0</v>
      </c>
      <c r="CQ852" s="411">
        <v>0</v>
      </c>
      <c r="CR852" s="411">
        <v>0</v>
      </c>
      <c r="CS852" s="411">
        <v>0</v>
      </c>
      <c r="CT852" s="411">
        <v>0</v>
      </c>
      <c r="CU852" s="412">
        <v>0</v>
      </c>
      <c r="CV852" s="411">
        <f t="shared" si="269"/>
        <v>0</v>
      </c>
      <c r="CW852" s="411">
        <v>0</v>
      </c>
      <c r="CX852" s="411">
        <v>0</v>
      </c>
      <c r="CY852" s="411">
        <v>0</v>
      </c>
      <c r="CZ852" s="411">
        <v>0</v>
      </c>
      <c r="DA852" s="411">
        <v>0</v>
      </c>
      <c r="DB852" s="411">
        <v>0</v>
      </c>
      <c r="DC852" s="411">
        <v>0</v>
      </c>
      <c r="DD852" s="411">
        <v>0</v>
      </c>
      <c r="DE852" s="411">
        <v>0</v>
      </c>
      <c r="DF852" s="411">
        <v>0</v>
      </c>
      <c r="DG852" s="411">
        <v>0</v>
      </c>
      <c r="DH852" s="412">
        <v>0</v>
      </c>
      <c r="DI852" s="411">
        <f t="shared" si="270"/>
        <v>0</v>
      </c>
      <c r="DJ852" s="411">
        <v>0</v>
      </c>
      <c r="DK852" s="411">
        <v>0</v>
      </c>
      <c r="DL852" s="411">
        <v>0</v>
      </c>
      <c r="DM852" s="411">
        <v>0</v>
      </c>
      <c r="DN852" s="411">
        <v>0</v>
      </c>
      <c r="DO852" s="411">
        <v>0</v>
      </c>
      <c r="DP852" s="411">
        <v>0</v>
      </c>
      <c r="DQ852" s="411">
        <v>0</v>
      </c>
      <c r="DR852" s="411">
        <v>0</v>
      </c>
      <c r="DS852" s="411">
        <v>0</v>
      </c>
      <c r="DT852" s="411">
        <v>0</v>
      </c>
      <c r="DU852" s="412">
        <v>0</v>
      </c>
      <c r="DV852" s="411">
        <f t="shared" si="271"/>
        <v>0</v>
      </c>
      <c r="DW852" s="412">
        <v>0</v>
      </c>
      <c r="DX852" s="412">
        <v>0</v>
      </c>
      <c r="DY852" s="412">
        <v>0</v>
      </c>
      <c r="DZ852" s="412">
        <v>0</v>
      </c>
      <c r="EA852" s="412">
        <v>0</v>
      </c>
      <c r="EB852" s="412">
        <v>0</v>
      </c>
      <c r="EC852" s="412">
        <v>0</v>
      </c>
      <c r="ED852" s="412">
        <v>0</v>
      </c>
      <c r="EE852" s="412">
        <v>0</v>
      </c>
      <c r="EF852" s="412">
        <v>0</v>
      </c>
      <c r="EG852" s="412">
        <v>0</v>
      </c>
      <c r="EH852" s="412">
        <v>0</v>
      </c>
      <c r="EI852" s="411">
        <f t="shared" si="272"/>
        <v>0</v>
      </c>
      <c r="EK852" s="411">
        <f t="shared" si="273"/>
        <v>2</v>
      </c>
      <c r="EL852" s="7">
        <f t="shared" si="274"/>
        <v>-2</v>
      </c>
    </row>
    <row r="853" spans="1:142">
      <c r="A853" s="365" t="str">
        <f t="shared" si="256"/>
        <v xml:space="preserve"> 152</v>
      </c>
      <c r="B853" s="370" t="s">
        <v>966</v>
      </c>
      <c r="C853" s="370" t="s">
        <v>1190</v>
      </c>
      <c r="D853" s="411">
        <v>0</v>
      </c>
      <c r="E853" s="411">
        <v>0</v>
      </c>
      <c r="F853" s="411">
        <v>2</v>
      </c>
      <c r="G853" s="411">
        <v>0</v>
      </c>
      <c r="H853" s="411">
        <v>0</v>
      </c>
      <c r="I853" s="411">
        <v>0</v>
      </c>
      <c r="J853" s="411">
        <v>0</v>
      </c>
      <c r="K853" s="411">
        <v>0</v>
      </c>
      <c r="L853" s="411">
        <v>0</v>
      </c>
      <c r="M853" s="411">
        <v>0</v>
      </c>
      <c r="N853" s="411">
        <v>0</v>
      </c>
      <c r="O853" s="412">
        <v>0</v>
      </c>
      <c r="P853" s="411">
        <f t="shared" si="257"/>
        <v>2</v>
      </c>
      <c r="Q853" s="411">
        <f t="shared" si="258"/>
        <v>2</v>
      </c>
      <c r="R853" s="411">
        <f t="shared" si="259"/>
        <v>0</v>
      </c>
      <c r="S853" s="411">
        <f t="shared" si="260"/>
        <v>0</v>
      </c>
      <c r="T853" s="411">
        <v>0</v>
      </c>
      <c r="U853" s="411">
        <v>0</v>
      </c>
      <c r="V853" s="411">
        <v>0</v>
      </c>
      <c r="W853" s="411">
        <v>0</v>
      </c>
      <c r="X853" s="411">
        <v>0</v>
      </c>
      <c r="Y853" s="411">
        <v>0</v>
      </c>
      <c r="Z853" s="411">
        <v>0</v>
      </c>
      <c r="AA853" s="411">
        <v>0</v>
      </c>
      <c r="AB853" s="411">
        <v>0</v>
      </c>
      <c r="AC853" s="411">
        <v>0</v>
      </c>
      <c r="AD853" s="411">
        <v>0</v>
      </c>
      <c r="AE853" s="412">
        <v>0</v>
      </c>
      <c r="AF853" s="411">
        <f t="shared" si="261"/>
        <v>0</v>
      </c>
      <c r="AG853" s="411">
        <v>0</v>
      </c>
      <c r="AH853" s="411">
        <v>0</v>
      </c>
      <c r="AI853" s="411">
        <v>0</v>
      </c>
      <c r="AJ853" s="411">
        <v>0</v>
      </c>
      <c r="AK853" s="411">
        <v>0</v>
      </c>
      <c r="AL853" s="411">
        <v>0</v>
      </c>
      <c r="AM853" s="411">
        <v>0</v>
      </c>
      <c r="AN853" s="411">
        <v>0</v>
      </c>
      <c r="AO853" s="411">
        <v>0</v>
      </c>
      <c r="AP853" s="411">
        <v>0</v>
      </c>
      <c r="AQ853" s="411">
        <v>0</v>
      </c>
      <c r="AR853" s="412">
        <v>0</v>
      </c>
      <c r="AS853" s="411">
        <f t="shared" si="262"/>
        <v>0</v>
      </c>
      <c r="AT853" s="411">
        <f t="shared" si="263"/>
        <v>0</v>
      </c>
      <c r="AU853" s="411">
        <f t="shared" si="264"/>
        <v>0</v>
      </c>
      <c r="AV853" s="411">
        <f t="shared" si="265"/>
        <v>0</v>
      </c>
      <c r="AW853" s="411">
        <v>0</v>
      </c>
      <c r="AX853" s="411">
        <v>0</v>
      </c>
      <c r="AY853" s="411">
        <v>0</v>
      </c>
      <c r="AZ853" s="411">
        <v>0</v>
      </c>
      <c r="BA853" s="411">
        <v>0</v>
      </c>
      <c r="BB853" s="411">
        <v>0</v>
      </c>
      <c r="BC853" s="411">
        <v>0</v>
      </c>
      <c r="BD853" s="411">
        <v>0</v>
      </c>
      <c r="BE853" s="411">
        <v>0</v>
      </c>
      <c r="BF853" s="411">
        <v>0</v>
      </c>
      <c r="BG853" s="411">
        <v>0</v>
      </c>
      <c r="BH853" s="412">
        <v>0</v>
      </c>
      <c r="BI853" s="411">
        <f t="shared" si="266"/>
        <v>0</v>
      </c>
      <c r="BJ853" s="411">
        <v>0</v>
      </c>
      <c r="BK853" s="411">
        <v>0</v>
      </c>
      <c r="BL853" s="411">
        <v>0</v>
      </c>
      <c r="BM853" s="411">
        <v>0</v>
      </c>
      <c r="BN853" s="411">
        <v>0</v>
      </c>
      <c r="BO853" s="411">
        <v>0</v>
      </c>
      <c r="BP853" s="411">
        <v>0</v>
      </c>
      <c r="BQ853" s="411">
        <v>0</v>
      </c>
      <c r="BR853" s="411">
        <v>0</v>
      </c>
      <c r="BS853" s="411">
        <v>0</v>
      </c>
      <c r="BT853" s="411">
        <v>0</v>
      </c>
      <c r="BU853" s="412">
        <v>0</v>
      </c>
      <c r="BV853" s="411">
        <f t="shared" si="267"/>
        <v>0</v>
      </c>
      <c r="BW853" s="411">
        <v>0</v>
      </c>
      <c r="BX853" s="411">
        <v>0</v>
      </c>
      <c r="BY853" s="411">
        <v>0</v>
      </c>
      <c r="BZ853" s="411">
        <v>0</v>
      </c>
      <c r="CA853" s="411">
        <v>0</v>
      </c>
      <c r="CB853" s="411">
        <v>0</v>
      </c>
      <c r="CC853" s="411">
        <v>0</v>
      </c>
      <c r="CD853" s="411">
        <v>0</v>
      </c>
      <c r="CE853" s="411">
        <v>0</v>
      </c>
      <c r="CF853" s="411">
        <v>0</v>
      </c>
      <c r="CG853" s="411">
        <v>0</v>
      </c>
      <c r="CH853" s="412">
        <v>0</v>
      </c>
      <c r="CI853" s="411">
        <f t="shared" si="268"/>
        <v>0</v>
      </c>
      <c r="CJ853" s="411">
        <v>0</v>
      </c>
      <c r="CK853" s="411">
        <v>0</v>
      </c>
      <c r="CL853" s="411">
        <v>0</v>
      </c>
      <c r="CM853" s="411">
        <v>0</v>
      </c>
      <c r="CN853" s="411">
        <v>0</v>
      </c>
      <c r="CO853" s="411">
        <v>0</v>
      </c>
      <c r="CP853" s="411">
        <v>0</v>
      </c>
      <c r="CQ853" s="411">
        <v>0</v>
      </c>
      <c r="CR853" s="411">
        <v>0</v>
      </c>
      <c r="CS853" s="411">
        <v>0</v>
      </c>
      <c r="CT853" s="411">
        <v>0</v>
      </c>
      <c r="CU853" s="412">
        <v>0</v>
      </c>
      <c r="CV853" s="411">
        <f t="shared" si="269"/>
        <v>0</v>
      </c>
      <c r="CW853" s="411">
        <v>0</v>
      </c>
      <c r="CX853" s="411">
        <v>0</v>
      </c>
      <c r="CY853" s="411">
        <v>0</v>
      </c>
      <c r="CZ853" s="411">
        <v>0</v>
      </c>
      <c r="DA853" s="411">
        <v>0</v>
      </c>
      <c r="DB853" s="411">
        <v>0</v>
      </c>
      <c r="DC853" s="411">
        <v>0</v>
      </c>
      <c r="DD853" s="411">
        <v>0</v>
      </c>
      <c r="DE853" s="411">
        <v>0</v>
      </c>
      <c r="DF853" s="411">
        <v>0</v>
      </c>
      <c r="DG853" s="411">
        <v>0</v>
      </c>
      <c r="DH853" s="412">
        <v>0</v>
      </c>
      <c r="DI853" s="411">
        <f t="shared" si="270"/>
        <v>0</v>
      </c>
      <c r="DJ853" s="411">
        <v>0</v>
      </c>
      <c r="DK853" s="411">
        <v>0</v>
      </c>
      <c r="DL853" s="411">
        <v>0</v>
      </c>
      <c r="DM853" s="411">
        <v>0</v>
      </c>
      <c r="DN853" s="411">
        <v>0</v>
      </c>
      <c r="DO853" s="411">
        <v>0</v>
      </c>
      <c r="DP853" s="411">
        <v>0</v>
      </c>
      <c r="DQ853" s="411">
        <v>0</v>
      </c>
      <c r="DR853" s="411">
        <v>0</v>
      </c>
      <c r="DS853" s="411">
        <v>0</v>
      </c>
      <c r="DT853" s="411">
        <v>0</v>
      </c>
      <c r="DU853" s="412">
        <v>0</v>
      </c>
      <c r="DV853" s="411">
        <f t="shared" si="271"/>
        <v>0</v>
      </c>
      <c r="DW853" s="412">
        <v>0</v>
      </c>
      <c r="DX853" s="412">
        <v>0</v>
      </c>
      <c r="DY853" s="412">
        <v>0</v>
      </c>
      <c r="DZ853" s="412">
        <v>0</v>
      </c>
      <c r="EA853" s="412">
        <v>0</v>
      </c>
      <c r="EB853" s="412">
        <v>0</v>
      </c>
      <c r="EC853" s="412">
        <v>0</v>
      </c>
      <c r="ED853" s="412">
        <v>0</v>
      </c>
      <c r="EE853" s="412">
        <v>0</v>
      </c>
      <c r="EF853" s="412">
        <v>0</v>
      </c>
      <c r="EG853" s="412">
        <v>0</v>
      </c>
      <c r="EH853" s="412">
        <v>0</v>
      </c>
      <c r="EI853" s="411">
        <f t="shared" si="272"/>
        <v>0</v>
      </c>
      <c r="EK853" s="411">
        <f t="shared" si="273"/>
        <v>2</v>
      </c>
      <c r="EL853" s="7">
        <f t="shared" si="274"/>
        <v>-2</v>
      </c>
    </row>
    <row r="854" spans="1:142">
      <c r="A854" s="365" t="str">
        <f t="shared" si="256"/>
        <v xml:space="preserve"> 152</v>
      </c>
      <c r="B854" s="370" t="s">
        <v>966</v>
      </c>
      <c r="C854" s="370" t="s">
        <v>1193</v>
      </c>
      <c r="D854" s="411">
        <v>0</v>
      </c>
      <c r="E854" s="411">
        <v>2</v>
      </c>
      <c r="F854" s="411">
        <v>0</v>
      </c>
      <c r="G854" s="411">
        <v>0</v>
      </c>
      <c r="H854" s="411">
        <v>0</v>
      </c>
      <c r="I854" s="411">
        <v>1</v>
      </c>
      <c r="J854" s="411">
        <v>0</v>
      </c>
      <c r="K854" s="411">
        <v>0</v>
      </c>
      <c r="L854" s="411">
        <v>0</v>
      </c>
      <c r="M854" s="411">
        <v>0</v>
      </c>
      <c r="N854" s="411">
        <v>0</v>
      </c>
      <c r="O854" s="412">
        <v>0</v>
      </c>
      <c r="P854" s="411">
        <f t="shared" si="257"/>
        <v>3</v>
      </c>
      <c r="Q854" s="411">
        <f t="shared" si="258"/>
        <v>3</v>
      </c>
      <c r="R854" s="411">
        <f t="shared" si="259"/>
        <v>0</v>
      </c>
      <c r="S854" s="411">
        <f t="shared" si="260"/>
        <v>0</v>
      </c>
      <c r="T854" s="411">
        <v>0</v>
      </c>
      <c r="U854" s="411">
        <v>0</v>
      </c>
      <c r="V854" s="411">
        <v>0</v>
      </c>
      <c r="W854" s="411">
        <v>0</v>
      </c>
      <c r="X854" s="411">
        <v>0</v>
      </c>
      <c r="Y854" s="411">
        <v>0</v>
      </c>
      <c r="Z854" s="411">
        <v>0</v>
      </c>
      <c r="AA854" s="411">
        <v>0</v>
      </c>
      <c r="AB854" s="411">
        <v>0</v>
      </c>
      <c r="AC854" s="411">
        <v>0</v>
      </c>
      <c r="AD854" s="411">
        <v>0</v>
      </c>
      <c r="AE854" s="412">
        <v>0</v>
      </c>
      <c r="AF854" s="411">
        <f t="shared" si="261"/>
        <v>0</v>
      </c>
      <c r="AG854" s="411">
        <v>0</v>
      </c>
      <c r="AH854" s="411">
        <v>0</v>
      </c>
      <c r="AI854" s="411">
        <v>0</v>
      </c>
      <c r="AJ854" s="411">
        <v>0</v>
      </c>
      <c r="AK854" s="411">
        <v>0</v>
      </c>
      <c r="AL854" s="411">
        <v>0</v>
      </c>
      <c r="AM854" s="411">
        <v>0</v>
      </c>
      <c r="AN854" s="411">
        <v>0</v>
      </c>
      <c r="AO854" s="411">
        <v>0</v>
      </c>
      <c r="AP854" s="411">
        <v>0</v>
      </c>
      <c r="AQ854" s="411">
        <v>0</v>
      </c>
      <c r="AR854" s="412">
        <v>0</v>
      </c>
      <c r="AS854" s="411">
        <f t="shared" si="262"/>
        <v>0</v>
      </c>
      <c r="AT854" s="411">
        <f t="shared" si="263"/>
        <v>0</v>
      </c>
      <c r="AU854" s="411">
        <f t="shared" si="264"/>
        <v>0</v>
      </c>
      <c r="AV854" s="411">
        <f t="shared" si="265"/>
        <v>0</v>
      </c>
      <c r="AW854" s="411">
        <v>0</v>
      </c>
      <c r="AX854" s="411">
        <v>0</v>
      </c>
      <c r="AY854" s="411">
        <v>0</v>
      </c>
      <c r="AZ854" s="411">
        <v>0</v>
      </c>
      <c r="BA854" s="411">
        <v>0</v>
      </c>
      <c r="BB854" s="411">
        <v>0</v>
      </c>
      <c r="BC854" s="411">
        <v>0</v>
      </c>
      <c r="BD854" s="411">
        <v>0</v>
      </c>
      <c r="BE854" s="411">
        <v>0</v>
      </c>
      <c r="BF854" s="411">
        <v>0</v>
      </c>
      <c r="BG854" s="411">
        <v>0</v>
      </c>
      <c r="BH854" s="412">
        <v>0</v>
      </c>
      <c r="BI854" s="411">
        <f t="shared" si="266"/>
        <v>0</v>
      </c>
      <c r="BJ854" s="411">
        <v>0</v>
      </c>
      <c r="BK854" s="411">
        <v>0</v>
      </c>
      <c r="BL854" s="411">
        <v>0</v>
      </c>
      <c r="BM854" s="411">
        <v>0</v>
      </c>
      <c r="BN854" s="411">
        <v>0</v>
      </c>
      <c r="BO854" s="411">
        <v>0</v>
      </c>
      <c r="BP854" s="411">
        <v>0</v>
      </c>
      <c r="BQ854" s="411">
        <v>0</v>
      </c>
      <c r="BR854" s="411">
        <v>0</v>
      </c>
      <c r="BS854" s="411">
        <v>0</v>
      </c>
      <c r="BT854" s="411">
        <v>0</v>
      </c>
      <c r="BU854" s="412">
        <v>0</v>
      </c>
      <c r="BV854" s="411">
        <f t="shared" si="267"/>
        <v>0</v>
      </c>
      <c r="BW854" s="411">
        <v>0</v>
      </c>
      <c r="BX854" s="411">
        <v>0</v>
      </c>
      <c r="BY854" s="411">
        <v>0</v>
      </c>
      <c r="BZ854" s="411">
        <v>0</v>
      </c>
      <c r="CA854" s="411">
        <v>0</v>
      </c>
      <c r="CB854" s="411">
        <v>0</v>
      </c>
      <c r="CC854" s="411">
        <v>0</v>
      </c>
      <c r="CD854" s="411">
        <v>0</v>
      </c>
      <c r="CE854" s="411">
        <v>0</v>
      </c>
      <c r="CF854" s="411">
        <v>0</v>
      </c>
      <c r="CG854" s="411">
        <v>0</v>
      </c>
      <c r="CH854" s="412">
        <v>0</v>
      </c>
      <c r="CI854" s="411">
        <f t="shared" si="268"/>
        <v>0</v>
      </c>
      <c r="CJ854" s="411">
        <v>0</v>
      </c>
      <c r="CK854" s="411">
        <v>0</v>
      </c>
      <c r="CL854" s="411">
        <v>0</v>
      </c>
      <c r="CM854" s="411">
        <v>0</v>
      </c>
      <c r="CN854" s="411">
        <v>0</v>
      </c>
      <c r="CO854" s="411">
        <v>0</v>
      </c>
      <c r="CP854" s="411">
        <v>0</v>
      </c>
      <c r="CQ854" s="411">
        <v>0</v>
      </c>
      <c r="CR854" s="411">
        <v>0</v>
      </c>
      <c r="CS854" s="411">
        <v>0</v>
      </c>
      <c r="CT854" s="411">
        <v>0</v>
      </c>
      <c r="CU854" s="412">
        <v>0</v>
      </c>
      <c r="CV854" s="411">
        <f t="shared" si="269"/>
        <v>0</v>
      </c>
      <c r="CW854" s="411">
        <v>0</v>
      </c>
      <c r="CX854" s="411">
        <v>0</v>
      </c>
      <c r="CY854" s="411">
        <v>0</v>
      </c>
      <c r="CZ854" s="411">
        <v>0</v>
      </c>
      <c r="DA854" s="411">
        <v>0</v>
      </c>
      <c r="DB854" s="411">
        <v>0</v>
      </c>
      <c r="DC854" s="411">
        <v>0</v>
      </c>
      <c r="DD854" s="411">
        <v>0</v>
      </c>
      <c r="DE854" s="411">
        <v>0</v>
      </c>
      <c r="DF854" s="411">
        <v>0</v>
      </c>
      <c r="DG854" s="411">
        <v>0</v>
      </c>
      <c r="DH854" s="412">
        <v>0</v>
      </c>
      <c r="DI854" s="411">
        <f t="shared" si="270"/>
        <v>0</v>
      </c>
      <c r="DJ854" s="411">
        <v>0</v>
      </c>
      <c r="DK854" s="411">
        <v>0</v>
      </c>
      <c r="DL854" s="411">
        <v>0</v>
      </c>
      <c r="DM854" s="411">
        <v>0</v>
      </c>
      <c r="DN854" s="411">
        <v>0</v>
      </c>
      <c r="DO854" s="411">
        <v>0</v>
      </c>
      <c r="DP854" s="411">
        <v>0</v>
      </c>
      <c r="DQ854" s="411">
        <v>0</v>
      </c>
      <c r="DR854" s="411">
        <v>0</v>
      </c>
      <c r="DS854" s="411">
        <v>0</v>
      </c>
      <c r="DT854" s="411">
        <v>0</v>
      </c>
      <c r="DU854" s="412">
        <v>0</v>
      </c>
      <c r="DV854" s="411">
        <f t="shared" si="271"/>
        <v>0</v>
      </c>
      <c r="DW854" s="412">
        <v>0</v>
      </c>
      <c r="DX854" s="412">
        <v>0</v>
      </c>
      <c r="DY854" s="412">
        <v>0</v>
      </c>
      <c r="DZ854" s="412">
        <v>0</v>
      </c>
      <c r="EA854" s="412">
        <v>0</v>
      </c>
      <c r="EB854" s="412">
        <v>0</v>
      </c>
      <c r="EC854" s="412">
        <v>0</v>
      </c>
      <c r="ED854" s="412">
        <v>0</v>
      </c>
      <c r="EE854" s="412">
        <v>0</v>
      </c>
      <c r="EF854" s="412">
        <v>0</v>
      </c>
      <c r="EG854" s="412">
        <v>0</v>
      </c>
      <c r="EH854" s="412">
        <v>0</v>
      </c>
      <c r="EI854" s="411">
        <f t="shared" si="272"/>
        <v>0</v>
      </c>
      <c r="EK854" s="411">
        <f t="shared" si="273"/>
        <v>3</v>
      </c>
      <c r="EL854" s="7">
        <f t="shared" si="274"/>
        <v>-3</v>
      </c>
    </row>
    <row r="855" spans="1:142">
      <c r="A855" s="365" t="str">
        <f t="shared" si="256"/>
        <v xml:space="preserve"> 152</v>
      </c>
      <c r="B855" s="370" t="s">
        <v>966</v>
      </c>
      <c r="C855" s="370" t="s">
        <v>1175</v>
      </c>
      <c r="D855" s="411">
        <v>0</v>
      </c>
      <c r="E855" s="411">
        <v>0</v>
      </c>
      <c r="F855" s="411">
        <v>2</v>
      </c>
      <c r="G855" s="411">
        <v>0</v>
      </c>
      <c r="H855" s="411">
        <v>0</v>
      </c>
      <c r="I855" s="411">
        <v>0</v>
      </c>
      <c r="J855" s="411">
        <v>0</v>
      </c>
      <c r="K855" s="411">
        <v>0</v>
      </c>
      <c r="L855" s="411">
        <v>0</v>
      </c>
      <c r="M855" s="411">
        <v>0</v>
      </c>
      <c r="N855" s="411">
        <v>0</v>
      </c>
      <c r="O855" s="412">
        <v>0</v>
      </c>
      <c r="P855" s="411">
        <f t="shared" si="257"/>
        <v>2</v>
      </c>
      <c r="Q855" s="411">
        <f t="shared" si="258"/>
        <v>2</v>
      </c>
      <c r="R855" s="411">
        <f t="shared" si="259"/>
        <v>0</v>
      </c>
      <c r="S855" s="411">
        <f t="shared" si="260"/>
        <v>0</v>
      </c>
      <c r="T855" s="411">
        <v>0</v>
      </c>
      <c r="U855" s="411">
        <v>0</v>
      </c>
      <c r="V855" s="411">
        <v>0</v>
      </c>
      <c r="W855" s="411">
        <v>0</v>
      </c>
      <c r="X855" s="411">
        <v>0</v>
      </c>
      <c r="Y855" s="411">
        <v>0</v>
      </c>
      <c r="Z855" s="411">
        <v>0</v>
      </c>
      <c r="AA855" s="411">
        <v>0</v>
      </c>
      <c r="AB855" s="411">
        <v>0</v>
      </c>
      <c r="AC855" s="411">
        <v>0</v>
      </c>
      <c r="AD855" s="411">
        <v>0</v>
      </c>
      <c r="AE855" s="412">
        <v>0</v>
      </c>
      <c r="AF855" s="411">
        <f t="shared" si="261"/>
        <v>0</v>
      </c>
      <c r="AG855" s="411">
        <v>0</v>
      </c>
      <c r="AH855" s="411">
        <v>0</v>
      </c>
      <c r="AI855" s="411">
        <v>0</v>
      </c>
      <c r="AJ855" s="411">
        <v>0</v>
      </c>
      <c r="AK855" s="411">
        <v>0</v>
      </c>
      <c r="AL855" s="411">
        <v>0</v>
      </c>
      <c r="AM855" s="411">
        <v>0</v>
      </c>
      <c r="AN855" s="411">
        <v>0</v>
      </c>
      <c r="AO855" s="411">
        <v>0</v>
      </c>
      <c r="AP855" s="411">
        <v>0</v>
      </c>
      <c r="AQ855" s="411">
        <v>0</v>
      </c>
      <c r="AR855" s="412">
        <v>0</v>
      </c>
      <c r="AS855" s="411">
        <f t="shared" si="262"/>
        <v>0</v>
      </c>
      <c r="AT855" s="411">
        <f t="shared" si="263"/>
        <v>0</v>
      </c>
      <c r="AU855" s="411">
        <f t="shared" si="264"/>
        <v>0</v>
      </c>
      <c r="AV855" s="411">
        <f t="shared" si="265"/>
        <v>0</v>
      </c>
      <c r="AW855" s="411">
        <v>0</v>
      </c>
      <c r="AX855" s="411">
        <v>0</v>
      </c>
      <c r="AY855" s="411">
        <v>0</v>
      </c>
      <c r="AZ855" s="411">
        <v>0</v>
      </c>
      <c r="BA855" s="411">
        <v>0</v>
      </c>
      <c r="BB855" s="411">
        <v>0</v>
      </c>
      <c r="BC855" s="411">
        <v>0</v>
      </c>
      <c r="BD855" s="411">
        <v>0</v>
      </c>
      <c r="BE855" s="411">
        <v>0</v>
      </c>
      <c r="BF855" s="411">
        <v>0</v>
      </c>
      <c r="BG855" s="411">
        <v>0</v>
      </c>
      <c r="BH855" s="412">
        <v>0</v>
      </c>
      <c r="BI855" s="411">
        <f t="shared" si="266"/>
        <v>0</v>
      </c>
      <c r="BJ855" s="411">
        <v>0</v>
      </c>
      <c r="BK855" s="411">
        <v>0</v>
      </c>
      <c r="BL855" s="411">
        <v>0</v>
      </c>
      <c r="BM855" s="411">
        <v>0</v>
      </c>
      <c r="BN855" s="411">
        <v>0</v>
      </c>
      <c r="BO855" s="411">
        <v>0</v>
      </c>
      <c r="BP855" s="411">
        <v>0</v>
      </c>
      <c r="BQ855" s="411">
        <v>0</v>
      </c>
      <c r="BR855" s="411">
        <v>0</v>
      </c>
      <c r="BS855" s="411">
        <v>0</v>
      </c>
      <c r="BT855" s="411">
        <v>0</v>
      </c>
      <c r="BU855" s="412">
        <v>0</v>
      </c>
      <c r="BV855" s="411">
        <f t="shared" si="267"/>
        <v>0</v>
      </c>
      <c r="BW855" s="411">
        <v>0</v>
      </c>
      <c r="BX855" s="411">
        <v>0</v>
      </c>
      <c r="BY855" s="411">
        <v>0</v>
      </c>
      <c r="BZ855" s="411">
        <v>0</v>
      </c>
      <c r="CA855" s="411">
        <v>0</v>
      </c>
      <c r="CB855" s="411">
        <v>0</v>
      </c>
      <c r="CC855" s="411">
        <v>0</v>
      </c>
      <c r="CD855" s="411">
        <v>0</v>
      </c>
      <c r="CE855" s="411">
        <v>0</v>
      </c>
      <c r="CF855" s="411">
        <v>0</v>
      </c>
      <c r="CG855" s="411">
        <v>0</v>
      </c>
      <c r="CH855" s="412">
        <v>0</v>
      </c>
      <c r="CI855" s="411">
        <f t="shared" si="268"/>
        <v>0</v>
      </c>
      <c r="CJ855" s="411">
        <v>0</v>
      </c>
      <c r="CK855" s="411">
        <v>0</v>
      </c>
      <c r="CL855" s="411">
        <v>0</v>
      </c>
      <c r="CM855" s="411">
        <v>0</v>
      </c>
      <c r="CN855" s="411">
        <v>0</v>
      </c>
      <c r="CO855" s="411">
        <v>0</v>
      </c>
      <c r="CP855" s="411">
        <v>0</v>
      </c>
      <c r="CQ855" s="411">
        <v>0</v>
      </c>
      <c r="CR855" s="411">
        <v>0</v>
      </c>
      <c r="CS855" s="411">
        <v>0</v>
      </c>
      <c r="CT855" s="411">
        <v>0</v>
      </c>
      <c r="CU855" s="412">
        <v>0</v>
      </c>
      <c r="CV855" s="411">
        <f t="shared" si="269"/>
        <v>0</v>
      </c>
      <c r="CW855" s="411">
        <v>0</v>
      </c>
      <c r="CX855" s="411">
        <v>0</v>
      </c>
      <c r="CY855" s="411">
        <v>0</v>
      </c>
      <c r="CZ855" s="411">
        <v>0</v>
      </c>
      <c r="DA855" s="411">
        <v>0</v>
      </c>
      <c r="DB855" s="411">
        <v>0</v>
      </c>
      <c r="DC855" s="411">
        <v>0</v>
      </c>
      <c r="DD855" s="411">
        <v>0</v>
      </c>
      <c r="DE855" s="411">
        <v>0</v>
      </c>
      <c r="DF855" s="411">
        <v>0</v>
      </c>
      <c r="DG855" s="411">
        <v>0</v>
      </c>
      <c r="DH855" s="412">
        <v>0</v>
      </c>
      <c r="DI855" s="411">
        <f t="shared" si="270"/>
        <v>0</v>
      </c>
      <c r="DJ855" s="411">
        <v>0</v>
      </c>
      <c r="DK855" s="411">
        <v>0</v>
      </c>
      <c r="DL855" s="411">
        <v>0</v>
      </c>
      <c r="DM855" s="411">
        <v>0</v>
      </c>
      <c r="DN855" s="411">
        <v>0</v>
      </c>
      <c r="DO855" s="411">
        <v>0</v>
      </c>
      <c r="DP855" s="411">
        <v>0</v>
      </c>
      <c r="DQ855" s="411">
        <v>0</v>
      </c>
      <c r="DR855" s="411">
        <v>0</v>
      </c>
      <c r="DS855" s="411">
        <v>0</v>
      </c>
      <c r="DT855" s="411">
        <v>0</v>
      </c>
      <c r="DU855" s="412">
        <v>0</v>
      </c>
      <c r="DV855" s="411">
        <f t="shared" si="271"/>
        <v>0</v>
      </c>
      <c r="DW855" s="412">
        <v>0</v>
      </c>
      <c r="DX855" s="412">
        <v>0</v>
      </c>
      <c r="DY855" s="412">
        <v>0</v>
      </c>
      <c r="DZ855" s="412">
        <v>0</v>
      </c>
      <c r="EA855" s="412">
        <v>0</v>
      </c>
      <c r="EB855" s="412">
        <v>0</v>
      </c>
      <c r="EC855" s="412">
        <v>0</v>
      </c>
      <c r="ED855" s="412">
        <v>0</v>
      </c>
      <c r="EE855" s="412">
        <v>0</v>
      </c>
      <c r="EF855" s="412">
        <v>0</v>
      </c>
      <c r="EG855" s="412">
        <v>0</v>
      </c>
      <c r="EH855" s="412">
        <v>0</v>
      </c>
      <c r="EI855" s="411">
        <f t="shared" si="272"/>
        <v>0</v>
      </c>
      <c r="EK855" s="411">
        <f t="shared" si="273"/>
        <v>2</v>
      </c>
      <c r="EL855" s="7">
        <f t="shared" si="274"/>
        <v>-2</v>
      </c>
    </row>
    <row r="856" spans="1:142">
      <c r="A856" s="365" t="str">
        <f t="shared" si="256"/>
        <v xml:space="preserve"> 152</v>
      </c>
      <c r="B856" s="370" t="s">
        <v>966</v>
      </c>
      <c r="C856" s="370" t="s">
        <v>1177</v>
      </c>
      <c r="D856" s="411">
        <v>0</v>
      </c>
      <c r="E856" s="411">
        <v>2</v>
      </c>
      <c r="F856" s="411">
        <v>0</v>
      </c>
      <c r="G856" s="411">
        <v>0</v>
      </c>
      <c r="H856" s="411">
        <v>0</v>
      </c>
      <c r="I856" s="411">
        <v>1</v>
      </c>
      <c r="J856" s="411">
        <v>0</v>
      </c>
      <c r="K856" s="411">
        <v>0</v>
      </c>
      <c r="L856" s="411">
        <v>0</v>
      </c>
      <c r="M856" s="411">
        <v>0</v>
      </c>
      <c r="N856" s="411">
        <v>0</v>
      </c>
      <c r="O856" s="412">
        <v>0</v>
      </c>
      <c r="P856" s="411">
        <f t="shared" si="257"/>
        <v>3</v>
      </c>
      <c r="Q856" s="411">
        <f t="shared" si="258"/>
        <v>3</v>
      </c>
      <c r="R856" s="411">
        <f t="shared" si="259"/>
        <v>0</v>
      </c>
      <c r="S856" s="411">
        <f t="shared" si="260"/>
        <v>0</v>
      </c>
      <c r="T856" s="411">
        <v>0</v>
      </c>
      <c r="U856" s="411">
        <v>0</v>
      </c>
      <c r="V856" s="411">
        <v>0</v>
      </c>
      <c r="W856" s="411">
        <v>0</v>
      </c>
      <c r="X856" s="411">
        <v>0</v>
      </c>
      <c r="Y856" s="411">
        <v>0</v>
      </c>
      <c r="Z856" s="411">
        <v>0</v>
      </c>
      <c r="AA856" s="411">
        <v>0</v>
      </c>
      <c r="AB856" s="411">
        <v>0</v>
      </c>
      <c r="AC856" s="411">
        <v>0</v>
      </c>
      <c r="AD856" s="411">
        <v>0</v>
      </c>
      <c r="AE856" s="412">
        <v>0</v>
      </c>
      <c r="AF856" s="411">
        <f t="shared" si="261"/>
        <v>0</v>
      </c>
      <c r="AG856" s="411">
        <v>0</v>
      </c>
      <c r="AH856" s="411">
        <v>0</v>
      </c>
      <c r="AI856" s="411">
        <v>0</v>
      </c>
      <c r="AJ856" s="411">
        <v>0</v>
      </c>
      <c r="AK856" s="411">
        <v>0</v>
      </c>
      <c r="AL856" s="411">
        <v>0</v>
      </c>
      <c r="AM856" s="411">
        <v>0</v>
      </c>
      <c r="AN856" s="411">
        <v>0</v>
      </c>
      <c r="AO856" s="411">
        <v>0</v>
      </c>
      <c r="AP856" s="411">
        <v>0</v>
      </c>
      <c r="AQ856" s="411">
        <v>0</v>
      </c>
      <c r="AR856" s="412">
        <v>0</v>
      </c>
      <c r="AS856" s="411">
        <f t="shared" si="262"/>
        <v>0</v>
      </c>
      <c r="AT856" s="411">
        <f t="shared" si="263"/>
        <v>0</v>
      </c>
      <c r="AU856" s="411">
        <f t="shared" si="264"/>
        <v>0</v>
      </c>
      <c r="AV856" s="411">
        <f t="shared" si="265"/>
        <v>0</v>
      </c>
      <c r="AW856" s="411">
        <v>0</v>
      </c>
      <c r="AX856" s="411">
        <v>0</v>
      </c>
      <c r="AY856" s="411">
        <v>0</v>
      </c>
      <c r="AZ856" s="411">
        <v>0</v>
      </c>
      <c r="BA856" s="411">
        <v>0</v>
      </c>
      <c r="BB856" s="411">
        <v>0</v>
      </c>
      <c r="BC856" s="411">
        <v>0</v>
      </c>
      <c r="BD856" s="411">
        <v>0</v>
      </c>
      <c r="BE856" s="411">
        <v>0</v>
      </c>
      <c r="BF856" s="411">
        <v>0</v>
      </c>
      <c r="BG856" s="411">
        <v>0</v>
      </c>
      <c r="BH856" s="412">
        <v>0</v>
      </c>
      <c r="BI856" s="411">
        <f t="shared" si="266"/>
        <v>0</v>
      </c>
      <c r="BJ856" s="411">
        <v>0</v>
      </c>
      <c r="BK856" s="411">
        <v>0</v>
      </c>
      <c r="BL856" s="411">
        <v>0</v>
      </c>
      <c r="BM856" s="411">
        <v>0</v>
      </c>
      <c r="BN856" s="411">
        <v>0</v>
      </c>
      <c r="BO856" s="411">
        <v>0</v>
      </c>
      <c r="BP856" s="411">
        <v>0</v>
      </c>
      <c r="BQ856" s="411">
        <v>0</v>
      </c>
      <c r="BR856" s="411">
        <v>0</v>
      </c>
      <c r="BS856" s="411">
        <v>0</v>
      </c>
      <c r="BT856" s="411">
        <v>0</v>
      </c>
      <c r="BU856" s="412">
        <v>0</v>
      </c>
      <c r="BV856" s="411">
        <f t="shared" si="267"/>
        <v>0</v>
      </c>
      <c r="BW856" s="411">
        <v>0</v>
      </c>
      <c r="BX856" s="411">
        <v>0</v>
      </c>
      <c r="BY856" s="411">
        <v>0</v>
      </c>
      <c r="BZ856" s="411">
        <v>0</v>
      </c>
      <c r="CA856" s="411">
        <v>0</v>
      </c>
      <c r="CB856" s="411">
        <v>0</v>
      </c>
      <c r="CC856" s="411">
        <v>0</v>
      </c>
      <c r="CD856" s="411">
        <v>0</v>
      </c>
      <c r="CE856" s="411">
        <v>0</v>
      </c>
      <c r="CF856" s="411">
        <v>0</v>
      </c>
      <c r="CG856" s="411">
        <v>0</v>
      </c>
      <c r="CH856" s="412">
        <v>0</v>
      </c>
      <c r="CI856" s="411">
        <f t="shared" si="268"/>
        <v>0</v>
      </c>
      <c r="CJ856" s="411">
        <v>0</v>
      </c>
      <c r="CK856" s="411">
        <v>0</v>
      </c>
      <c r="CL856" s="411">
        <v>0</v>
      </c>
      <c r="CM856" s="411">
        <v>0</v>
      </c>
      <c r="CN856" s="411">
        <v>0</v>
      </c>
      <c r="CO856" s="411">
        <v>0</v>
      </c>
      <c r="CP856" s="411">
        <v>0</v>
      </c>
      <c r="CQ856" s="411">
        <v>0</v>
      </c>
      <c r="CR856" s="411">
        <v>0</v>
      </c>
      <c r="CS856" s="411">
        <v>0</v>
      </c>
      <c r="CT856" s="411">
        <v>0</v>
      </c>
      <c r="CU856" s="412">
        <v>0</v>
      </c>
      <c r="CV856" s="411">
        <f t="shared" si="269"/>
        <v>0</v>
      </c>
      <c r="CW856" s="411">
        <v>0</v>
      </c>
      <c r="CX856" s="411">
        <v>0</v>
      </c>
      <c r="CY856" s="411">
        <v>0</v>
      </c>
      <c r="CZ856" s="411">
        <v>0</v>
      </c>
      <c r="DA856" s="411">
        <v>0</v>
      </c>
      <c r="DB856" s="411">
        <v>0</v>
      </c>
      <c r="DC856" s="411">
        <v>0</v>
      </c>
      <c r="DD856" s="411">
        <v>0</v>
      </c>
      <c r="DE856" s="411">
        <v>0</v>
      </c>
      <c r="DF856" s="411">
        <v>0</v>
      </c>
      <c r="DG856" s="411">
        <v>0</v>
      </c>
      <c r="DH856" s="412">
        <v>0</v>
      </c>
      <c r="DI856" s="411">
        <f t="shared" si="270"/>
        <v>0</v>
      </c>
      <c r="DJ856" s="411">
        <v>0</v>
      </c>
      <c r="DK856" s="411">
        <v>0</v>
      </c>
      <c r="DL856" s="411">
        <v>0</v>
      </c>
      <c r="DM856" s="411">
        <v>0</v>
      </c>
      <c r="DN856" s="411">
        <v>0</v>
      </c>
      <c r="DO856" s="411">
        <v>0</v>
      </c>
      <c r="DP856" s="411">
        <v>0</v>
      </c>
      <c r="DQ856" s="411">
        <v>0</v>
      </c>
      <c r="DR856" s="411">
        <v>0</v>
      </c>
      <c r="DS856" s="411">
        <v>0</v>
      </c>
      <c r="DT856" s="411">
        <v>0</v>
      </c>
      <c r="DU856" s="412">
        <v>0</v>
      </c>
      <c r="DV856" s="411">
        <f t="shared" si="271"/>
        <v>0</v>
      </c>
      <c r="DW856" s="412">
        <v>0</v>
      </c>
      <c r="DX856" s="412">
        <v>0</v>
      </c>
      <c r="DY856" s="412">
        <v>0</v>
      </c>
      <c r="DZ856" s="412">
        <v>0</v>
      </c>
      <c r="EA856" s="412">
        <v>0</v>
      </c>
      <c r="EB856" s="412">
        <v>0</v>
      </c>
      <c r="EC856" s="412">
        <v>0</v>
      </c>
      <c r="ED856" s="412">
        <v>0</v>
      </c>
      <c r="EE856" s="412">
        <v>0</v>
      </c>
      <c r="EF856" s="412">
        <v>0</v>
      </c>
      <c r="EG856" s="412">
        <v>0</v>
      </c>
      <c r="EH856" s="412">
        <v>0</v>
      </c>
      <c r="EI856" s="411">
        <f t="shared" si="272"/>
        <v>0</v>
      </c>
      <c r="EK856" s="411">
        <f t="shared" si="273"/>
        <v>3</v>
      </c>
      <c r="EL856" s="7">
        <f t="shared" si="274"/>
        <v>-3</v>
      </c>
    </row>
    <row r="857" spans="1:142">
      <c r="A857" s="365" t="str">
        <f t="shared" si="256"/>
        <v xml:space="preserve"> 152</v>
      </c>
      <c r="B857" s="370" t="s">
        <v>966</v>
      </c>
      <c r="C857" s="370" t="s">
        <v>1179</v>
      </c>
      <c r="D857" s="411">
        <v>0</v>
      </c>
      <c r="E857" s="411">
        <v>2</v>
      </c>
      <c r="F857" s="411">
        <v>0</v>
      </c>
      <c r="G857" s="411">
        <v>0</v>
      </c>
      <c r="H857" s="411">
        <v>0</v>
      </c>
      <c r="I857" s="411">
        <v>1</v>
      </c>
      <c r="J857" s="411">
        <v>0</v>
      </c>
      <c r="K857" s="411">
        <v>0</v>
      </c>
      <c r="L857" s="411">
        <v>0</v>
      </c>
      <c r="M857" s="411">
        <v>0</v>
      </c>
      <c r="N857" s="411">
        <v>0</v>
      </c>
      <c r="O857" s="412">
        <v>0</v>
      </c>
      <c r="P857" s="411">
        <f t="shared" si="257"/>
        <v>3</v>
      </c>
      <c r="Q857" s="411">
        <f t="shared" si="258"/>
        <v>3</v>
      </c>
      <c r="R857" s="411">
        <f t="shared" si="259"/>
        <v>0</v>
      </c>
      <c r="S857" s="411">
        <f t="shared" si="260"/>
        <v>0</v>
      </c>
      <c r="T857" s="411">
        <v>0</v>
      </c>
      <c r="U857" s="411">
        <v>0</v>
      </c>
      <c r="V857" s="411">
        <v>0</v>
      </c>
      <c r="W857" s="411">
        <v>0</v>
      </c>
      <c r="X857" s="411">
        <v>0</v>
      </c>
      <c r="Y857" s="411">
        <v>0</v>
      </c>
      <c r="Z857" s="411">
        <v>0</v>
      </c>
      <c r="AA857" s="411">
        <v>0</v>
      </c>
      <c r="AB857" s="411">
        <v>0</v>
      </c>
      <c r="AC857" s="411">
        <v>0</v>
      </c>
      <c r="AD857" s="411">
        <v>0</v>
      </c>
      <c r="AE857" s="412">
        <v>0</v>
      </c>
      <c r="AF857" s="411">
        <f t="shared" si="261"/>
        <v>0</v>
      </c>
      <c r="AG857" s="411">
        <v>0</v>
      </c>
      <c r="AH857" s="411">
        <v>0</v>
      </c>
      <c r="AI857" s="411">
        <v>0</v>
      </c>
      <c r="AJ857" s="411">
        <v>0</v>
      </c>
      <c r="AK857" s="411">
        <v>0</v>
      </c>
      <c r="AL857" s="411">
        <v>0</v>
      </c>
      <c r="AM857" s="411">
        <v>0</v>
      </c>
      <c r="AN857" s="411">
        <v>0</v>
      </c>
      <c r="AO857" s="411">
        <v>0</v>
      </c>
      <c r="AP857" s="411">
        <v>0</v>
      </c>
      <c r="AQ857" s="411">
        <v>0</v>
      </c>
      <c r="AR857" s="412">
        <v>0</v>
      </c>
      <c r="AS857" s="411">
        <f t="shared" si="262"/>
        <v>0</v>
      </c>
      <c r="AT857" s="411">
        <f t="shared" si="263"/>
        <v>0</v>
      </c>
      <c r="AU857" s="411">
        <f t="shared" si="264"/>
        <v>0</v>
      </c>
      <c r="AV857" s="411">
        <f t="shared" si="265"/>
        <v>0</v>
      </c>
      <c r="AW857" s="411">
        <v>0</v>
      </c>
      <c r="AX857" s="411">
        <v>0</v>
      </c>
      <c r="AY857" s="411">
        <v>0</v>
      </c>
      <c r="AZ857" s="411">
        <v>0</v>
      </c>
      <c r="BA857" s="411">
        <v>0</v>
      </c>
      <c r="BB857" s="411">
        <v>0</v>
      </c>
      <c r="BC857" s="411">
        <v>0</v>
      </c>
      <c r="BD857" s="411">
        <v>0</v>
      </c>
      <c r="BE857" s="411">
        <v>0</v>
      </c>
      <c r="BF857" s="411">
        <v>0</v>
      </c>
      <c r="BG857" s="411">
        <v>0</v>
      </c>
      <c r="BH857" s="412">
        <v>0</v>
      </c>
      <c r="BI857" s="411">
        <f t="shared" si="266"/>
        <v>0</v>
      </c>
      <c r="BJ857" s="411">
        <v>0</v>
      </c>
      <c r="BK857" s="411">
        <v>0</v>
      </c>
      <c r="BL857" s="411">
        <v>0</v>
      </c>
      <c r="BM857" s="411">
        <v>0</v>
      </c>
      <c r="BN857" s="411">
        <v>0</v>
      </c>
      <c r="BO857" s="411">
        <v>0</v>
      </c>
      <c r="BP857" s="411">
        <v>0</v>
      </c>
      <c r="BQ857" s="411">
        <v>0</v>
      </c>
      <c r="BR857" s="411">
        <v>0</v>
      </c>
      <c r="BS857" s="411">
        <v>0</v>
      </c>
      <c r="BT857" s="411">
        <v>0</v>
      </c>
      <c r="BU857" s="412">
        <v>0</v>
      </c>
      <c r="BV857" s="411">
        <f t="shared" si="267"/>
        <v>0</v>
      </c>
      <c r="BW857" s="411">
        <v>0</v>
      </c>
      <c r="BX857" s="411">
        <v>0</v>
      </c>
      <c r="BY857" s="411">
        <v>0</v>
      </c>
      <c r="BZ857" s="411">
        <v>0</v>
      </c>
      <c r="CA857" s="411">
        <v>0</v>
      </c>
      <c r="CB857" s="411">
        <v>0</v>
      </c>
      <c r="CC857" s="411">
        <v>0</v>
      </c>
      <c r="CD857" s="411">
        <v>0</v>
      </c>
      <c r="CE857" s="411">
        <v>0</v>
      </c>
      <c r="CF857" s="411">
        <v>0</v>
      </c>
      <c r="CG857" s="411">
        <v>0</v>
      </c>
      <c r="CH857" s="412">
        <v>0</v>
      </c>
      <c r="CI857" s="411">
        <f t="shared" si="268"/>
        <v>0</v>
      </c>
      <c r="CJ857" s="411">
        <v>0</v>
      </c>
      <c r="CK857" s="411">
        <v>0</v>
      </c>
      <c r="CL857" s="411">
        <v>0</v>
      </c>
      <c r="CM857" s="411">
        <v>0</v>
      </c>
      <c r="CN857" s="411">
        <v>0</v>
      </c>
      <c r="CO857" s="411">
        <v>0</v>
      </c>
      <c r="CP857" s="411">
        <v>0</v>
      </c>
      <c r="CQ857" s="411">
        <v>0</v>
      </c>
      <c r="CR857" s="411">
        <v>0</v>
      </c>
      <c r="CS857" s="411">
        <v>0</v>
      </c>
      <c r="CT857" s="411">
        <v>0</v>
      </c>
      <c r="CU857" s="412">
        <v>0</v>
      </c>
      <c r="CV857" s="411">
        <f t="shared" si="269"/>
        <v>0</v>
      </c>
      <c r="CW857" s="411">
        <v>0</v>
      </c>
      <c r="CX857" s="411">
        <v>0</v>
      </c>
      <c r="CY857" s="411">
        <v>0</v>
      </c>
      <c r="CZ857" s="411">
        <v>0</v>
      </c>
      <c r="DA857" s="411">
        <v>0</v>
      </c>
      <c r="DB857" s="411">
        <v>0</v>
      </c>
      <c r="DC857" s="411">
        <v>0</v>
      </c>
      <c r="DD857" s="411">
        <v>0</v>
      </c>
      <c r="DE857" s="411">
        <v>0</v>
      </c>
      <c r="DF857" s="411">
        <v>0</v>
      </c>
      <c r="DG857" s="411">
        <v>0</v>
      </c>
      <c r="DH857" s="412">
        <v>0</v>
      </c>
      <c r="DI857" s="411">
        <f t="shared" si="270"/>
        <v>0</v>
      </c>
      <c r="DJ857" s="411">
        <v>0</v>
      </c>
      <c r="DK857" s="411">
        <v>0</v>
      </c>
      <c r="DL857" s="411">
        <v>0</v>
      </c>
      <c r="DM857" s="411">
        <v>0</v>
      </c>
      <c r="DN857" s="411">
        <v>0</v>
      </c>
      <c r="DO857" s="411">
        <v>0</v>
      </c>
      <c r="DP857" s="411">
        <v>0</v>
      </c>
      <c r="DQ857" s="411">
        <v>0</v>
      </c>
      <c r="DR857" s="411">
        <v>0</v>
      </c>
      <c r="DS857" s="411">
        <v>0</v>
      </c>
      <c r="DT857" s="411">
        <v>0</v>
      </c>
      <c r="DU857" s="412">
        <v>0</v>
      </c>
      <c r="DV857" s="411">
        <f t="shared" si="271"/>
        <v>0</v>
      </c>
      <c r="DW857" s="412">
        <v>0</v>
      </c>
      <c r="DX857" s="412">
        <v>0</v>
      </c>
      <c r="DY857" s="412">
        <v>0</v>
      </c>
      <c r="DZ857" s="412">
        <v>0</v>
      </c>
      <c r="EA857" s="412">
        <v>0</v>
      </c>
      <c r="EB857" s="412">
        <v>0</v>
      </c>
      <c r="EC857" s="412">
        <v>0</v>
      </c>
      <c r="ED857" s="412">
        <v>0</v>
      </c>
      <c r="EE857" s="412">
        <v>0</v>
      </c>
      <c r="EF857" s="412">
        <v>0</v>
      </c>
      <c r="EG857" s="412">
        <v>0</v>
      </c>
      <c r="EH857" s="412">
        <v>0</v>
      </c>
      <c r="EI857" s="411">
        <f t="shared" si="272"/>
        <v>0</v>
      </c>
      <c r="EK857" s="411">
        <f t="shared" si="273"/>
        <v>3</v>
      </c>
      <c r="EL857" s="7">
        <f t="shared" si="274"/>
        <v>-3</v>
      </c>
    </row>
    <row r="858" spans="1:142">
      <c r="A858" s="365" t="str">
        <f t="shared" si="256"/>
        <v xml:space="preserve"> 152</v>
      </c>
      <c r="B858" s="370" t="s">
        <v>966</v>
      </c>
      <c r="C858" s="370" t="s">
        <v>1214</v>
      </c>
      <c r="D858" s="411">
        <v>19</v>
      </c>
      <c r="E858" s="411">
        <v>16</v>
      </c>
      <c r="F858" s="411">
        <v>16</v>
      </c>
      <c r="G858" s="411">
        <v>18</v>
      </c>
      <c r="H858" s="411">
        <v>18</v>
      </c>
      <c r="I858" s="411">
        <v>17</v>
      </c>
      <c r="J858" s="411">
        <v>17</v>
      </c>
      <c r="K858" s="411">
        <v>17</v>
      </c>
      <c r="L858" s="411">
        <v>3</v>
      </c>
      <c r="M858" s="411">
        <v>4</v>
      </c>
      <c r="N858" s="411">
        <v>3</v>
      </c>
      <c r="O858" s="412">
        <v>3</v>
      </c>
      <c r="P858" s="411">
        <f t="shared" si="257"/>
        <v>151</v>
      </c>
      <c r="Q858" s="411">
        <f t="shared" si="258"/>
        <v>120.45161290322581</v>
      </c>
      <c r="R858" s="411">
        <f t="shared" si="259"/>
        <v>19.720800889877641</v>
      </c>
      <c r="S858" s="411">
        <f t="shared" si="260"/>
        <v>10.827586206896552</v>
      </c>
      <c r="T858" s="411">
        <v>0</v>
      </c>
      <c r="U858" s="411">
        <v>0</v>
      </c>
      <c r="V858" s="411">
        <v>0</v>
      </c>
      <c r="W858" s="411">
        <v>0</v>
      </c>
      <c r="X858" s="411">
        <v>0</v>
      </c>
      <c r="Y858" s="411">
        <v>0</v>
      </c>
      <c r="Z858" s="411">
        <v>0</v>
      </c>
      <c r="AA858" s="411">
        <v>0</v>
      </c>
      <c r="AB858" s="411">
        <v>0</v>
      </c>
      <c r="AC858" s="411">
        <v>0</v>
      </c>
      <c r="AD858" s="411">
        <v>0</v>
      </c>
      <c r="AE858" s="412">
        <v>0</v>
      </c>
      <c r="AF858" s="411">
        <f t="shared" si="261"/>
        <v>0</v>
      </c>
      <c r="AG858" s="411">
        <v>0</v>
      </c>
      <c r="AH858" s="411">
        <v>0</v>
      </c>
      <c r="AI858" s="411">
        <v>0</v>
      </c>
      <c r="AJ858" s="411">
        <v>0</v>
      </c>
      <c r="AK858" s="411">
        <v>0</v>
      </c>
      <c r="AL858" s="411">
        <v>0</v>
      </c>
      <c r="AM858" s="411">
        <v>0</v>
      </c>
      <c r="AN858" s="411">
        <v>0</v>
      </c>
      <c r="AO858" s="411">
        <v>0</v>
      </c>
      <c r="AP858" s="411">
        <v>0</v>
      </c>
      <c r="AQ858" s="411">
        <v>0</v>
      </c>
      <c r="AR858" s="412">
        <v>0</v>
      </c>
      <c r="AS858" s="411">
        <f t="shared" si="262"/>
        <v>0</v>
      </c>
      <c r="AT858" s="411">
        <f t="shared" si="263"/>
        <v>0</v>
      </c>
      <c r="AU858" s="411">
        <f t="shared" si="264"/>
        <v>0</v>
      </c>
      <c r="AV858" s="411">
        <f t="shared" si="265"/>
        <v>0</v>
      </c>
      <c r="AW858" s="411">
        <v>0</v>
      </c>
      <c r="AX858" s="411">
        <v>0</v>
      </c>
      <c r="AY858" s="411">
        <v>0</v>
      </c>
      <c r="AZ858" s="411">
        <v>0</v>
      </c>
      <c r="BA858" s="411">
        <v>0</v>
      </c>
      <c r="BB858" s="411">
        <v>0</v>
      </c>
      <c r="BC858" s="411">
        <v>0</v>
      </c>
      <c r="BD858" s="411">
        <v>0</v>
      </c>
      <c r="BE858" s="411">
        <v>0</v>
      </c>
      <c r="BF858" s="411">
        <v>0</v>
      </c>
      <c r="BG858" s="411">
        <v>0</v>
      </c>
      <c r="BH858" s="412">
        <v>0</v>
      </c>
      <c r="BI858" s="411">
        <f t="shared" si="266"/>
        <v>0</v>
      </c>
      <c r="BJ858" s="411">
        <v>0</v>
      </c>
      <c r="BK858" s="411">
        <v>0</v>
      </c>
      <c r="BL858" s="411">
        <v>0</v>
      </c>
      <c r="BM858" s="411">
        <v>0</v>
      </c>
      <c r="BN858" s="411">
        <v>0</v>
      </c>
      <c r="BO858" s="411">
        <v>0</v>
      </c>
      <c r="BP858" s="411">
        <v>0</v>
      </c>
      <c r="BQ858" s="411">
        <v>0</v>
      </c>
      <c r="BR858" s="411">
        <v>0</v>
      </c>
      <c r="BS858" s="411">
        <v>0</v>
      </c>
      <c r="BT858" s="411">
        <v>0</v>
      </c>
      <c r="BU858" s="412">
        <v>0</v>
      </c>
      <c r="BV858" s="411">
        <f t="shared" si="267"/>
        <v>0</v>
      </c>
      <c r="BW858" s="411">
        <v>0</v>
      </c>
      <c r="BX858" s="411">
        <v>0</v>
      </c>
      <c r="BY858" s="411">
        <v>0</v>
      </c>
      <c r="BZ858" s="411">
        <v>0</v>
      </c>
      <c r="CA858" s="411">
        <v>0</v>
      </c>
      <c r="CB858" s="411">
        <v>0</v>
      </c>
      <c r="CC858" s="411">
        <v>0</v>
      </c>
      <c r="CD858" s="411">
        <v>0</v>
      </c>
      <c r="CE858" s="411">
        <v>0</v>
      </c>
      <c r="CF858" s="411">
        <v>0</v>
      </c>
      <c r="CG858" s="411">
        <v>0</v>
      </c>
      <c r="CH858" s="412">
        <v>0</v>
      </c>
      <c r="CI858" s="411">
        <f t="shared" si="268"/>
        <v>0</v>
      </c>
      <c r="CJ858" s="411">
        <v>0</v>
      </c>
      <c r="CK858" s="411">
        <v>0</v>
      </c>
      <c r="CL858" s="411">
        <v>0</v>
      </c>
      <c r="CM858" s="411">
        <v>0</v>
      </c>
      <c r="CN858" s="411">
        <v>0</v>
      </c>
      <c r="CO858" s="411">
        <v>0</v>
      </c>
      <c r="CP858" s="411">
        <v>0</v>
      </c>
      <c r="CQ858" s="411">
        <v>0</v>
      </c>
      <c r="CR858" s="411">
        <v>0</v>
      </c>
      <c r="CS858" s="411">
        <v>0</v>
      </c>
      <c r="CT858" s="411">
        <v>0</v>
      </c>
      <c r="CU858" s="412">
        <v>0</v>
      </c>
      <c r="CV858" s="411">
        <f t="shared" si="269"/>
        <v>0</v>
      </c>
      <c r="CW858" s="411">
        <v>0</v>
      </c>
      <c r="CX858" s="411">
        <v>0</v>
      </c>
      <c r="CY858" s="411">
        <v>0</v>
      </c>
      <c r="CZ858" s="411">
        <v>0</v>
      </c>
      <c r="DA858" s="411">
        <v>0</v>
      </c>
      <c r="DB858" s="411">
        <v>0</v>
      </c>
      <c r="DC858" s="411">
        <v>0</v>
      </c>
      <c r="DD858" s="411">
        <v>0</v>
      </c>
      <c r="DE858" s="411">
        <v>0</v>
      </c>
      <c r="DF858" s="411">
        <v>0</v>
      </c>
      <c r="DG858" s="411">
        <v>0</v>
      </c>
      <c r="DH858" s="412">
        <v>0</v>
      </c>
      <c r="DI858" s="411">
        <f t="shared" si="270"/>
        <v>0</v>
      </c>
      <c r="DJ858" s="411">
        <v>0</v>
      </c>
      <c r="DK858" s="411">
        <v>0</v>
      </c>
      <c r="DL858" s="411">
        <v>0</v>
      </c>
      <c r="DM858" s="411">
        <v>0</v>
      </c>
      <c r="DN858" s="411">
        <v>0</v>
      </c>
      <c r="DO858" s="411">
        <v>0</v>
      </c>
      <c r="DP858" s="411">
        <v>0</v>
      </c>
      <c r="DQ858" s="411">
        <v>0</v>
      </c>
      <c r="DR858" s="411">
        <v>0</v>
      </c>
      <c r="DS858" s="411">
        <v>0</v>
      </c>
      <c r="DT858" s="411">
        <v>0</v>
      </c>
      <c r="DU858" s="412">
        <v>0</v>
      </c>
      <c r="DV858" s="411">
        <f t="shared" si="271"/>
        <v>0</v>
      </c>
      <c r="DW858" s="412">
        <v>0</v>
      </c>
      <c r="DX858" s="412">
        <v>0</v>
      </c>
      <c r="DY858" s="412">
        <v>0</v>
      </c>
      <c r="DZ858" s="412">
        <v>0</v>
      </c>
      <c r="EA858" s="412">
        <v>0</v>
      </c>
      <c r="EB858" s="412">
        <v>0</v>
      </c>
      <c r="EC858" s="412">
        <v>0</v>
      </c>
      <c r="ED858" s="412">
        <v>0</v>
      </c>
      <c r="EE858" s="412">
        <v>0</v>
      </c>
      <c r="EF858" s="412">
        <v>0</v>
      </c>
      <c r="EG858" s="412">
        <v>0</v>
      </c>
      <c r="EH858" s="412">
        <v>0</v>
      </c>
      <c r="EI858" s="411">
        <f t="shared" si="272"/>
        <v>0</v>
      </c>
      <c r="EK858" s="411">
        <f t="shared" si="273"/>
        <v>151</v>
      </c>
      <c r="EL858" s="7">
        <f t="shared" si="274"/>
        <v>-151</v>
      </c>
    </row>
    <row r="859" spans="1:142">
      <c r="A859" s="365" t="str">
        <f t="shared" si="256"/>
        <v xml:space="preserve"> 152</v>
      </c>
      <c r="B859" s="370" t="s">
        <v>966</v>
      </c>
      <c r="C859" s="370" t="s">
        <v>1215</v>
      </c>
      <c r="D859" s="411">
        <v>19</v>
      </c>
      <c r="E859" s="411">
        <v>16</v>
      </c>
      <c r="F859" s="411">
        <v>16</v>
      </c>
      <c r="G859" s="411">
        <v>18</v>
      </c>
      <c r="H859" s="411">
        <v>18</v>
      </c>
      <c r="I859" s="411">
        <v>17</v>
      </c>
      <c r="J859" s="411">
        <v>17</v>
      </c>
      <c r="K859" s="411">
        <v>17</v>
      </c>
      <c r="L859" s="411">
        <v>0</v>
      </c>
      <c r="M859" s="411">
        <v>0</v>
      </c>
      <c r="N859" s="411">
        <v>0</v>
      </c>
      <c r="O859" s="412">
        <v>0</v>
      </c>
      <c r="P859" s="411">
        <f t="shared" si="257"/>
        <v>138</v>
      </c>
      <c r="Q859" s="411">
        <f t="shared" si="258"/>
        <v>120.45161290322581</v>
      </c>
      <c r="R859" s="411">
        <f t="shared" si="259"/>
        <v>17.548387096774192</v>
      </c>
      <c r="S859" s="411">
        <f t="shared" si="260"/>
        <v>0</v>
      </c>
      <c r="T859" s="411">
        <v>0</v>
      </c>
      <c r="U859" s="411">
        <v>0</v>
      </c>
      <c r="V859" s="411">
        <v>0</v>
      </c>
      <c r="W859" s="411">
        <v>0</v>
      </c>
      <c r="X859" s="411">
        <v>0</v>
      </c>
      <c r="Y859" s="411">
        <v>0</v>
      </c>
      <c r="Z859" s="411">
        <v>0</v>
      </c>
      <c r="AA859" s="411">
        <v>0</v>
      </c>
      <c r="AB859" s="411">
        <v>0</v>
      </c>
      <c r="AC859" s="411">
        <v>0</v>
      </c>
      <c r="AD859" s="411">
        <v>0</v>
      </c>
      <c r="AE859" s="412">
        <v>0</v>
      </c>
      <c r="AF859" s="411">
        <f t="shared" si="261"/>
        <v>0</v>
      </c>
      <c r="AG859" s="411">
        <v>0</v>
      </c>
      <c r="AH859" s="411">
        <v>0</v>
      </c>
      <c r="AI859" s="411">
        <v>0</v>
      </c>
      <c r="AJ859" s="411">
        <v>0</v>
      </c>
      <c r="AK859" s="411">
        <v>0</v>
      </c>
      <c r="AL859" s="411">
        <v>0</v>
      </c>
      <c r="AM859" s="411">
        <v>0</v>
      </c>
      <c r="AN859" s="411">
        <v>0</v>
      </c>
      <c r="AO859" s="411">
        <v>0</v>
      </c>
      <c r="AP859" s="411">
        <v>0</v>
      </c>
      <c r="AQ859" s="411">
        <v>0</v>
      </c>
      <c r="AR859" s="412">
        <v>0</v>
      </c>
      <c r="AS859" s="411">
        <f t="shared" si="262"/>
        <v>0</v>
      </c>
      <c r="AT859" s="411">
        <f t="shared" si="263"/>
        <v>0</v>
      </c>
      <c r="AU859" s="411">
        <f t="shared" si="264"/>
        <v>0</v>
      </c>
      <c r="AV859" s="411">
        <f t="shared" si="265"/>
        <v>0</v>
      </c>
      <c r="AW859" s="411">
        <v>0</v>
      </c>
      <c r="AX859" s="411">
        <v>0</v>
      </c>
      <c r="AY859" s="411">
        <v>0</v>
      </c>
      <c r="AZ859" s="411">
        <v>0</v>
      </c>
      <c r="BA859" s="411">
        <v>0</v>
      </c>
      <c r="BB859" s="411">
        <v>0</v>
      </c>
      <c r="BC859" s="411">
        <v>0</v>
      </c>
      <c r="BD859" s="411">
        <v>0</v>
      </c>
      <c r="BE859" s="411">
        <v>0</v>
      </c>
      <c r="BF859" s="411">
        <v>0</v>
      </c>
      <c r="BG859" s="411">
        <v>0</v>
      </c>
      <c r="BH859" s="412">
        <v>0</v>
      </c>
      <c r="BI859" s="411">
        <f t="shared" si="266"/>
        <v>0</v>
      </c>
      <c r="BJ859" s="411">
        <v>0</v>
      </c>
      <c r="BK859" s="411">
        <v>0</v>
      </c>
      <c r="BL859" s="411">
        <v>0</v>
      </c>
      <c r="BM859" s="411">
        <v>0</v>
      </c>
      <c r="BN859" s="411">
        <v>0</v>
      </c>
      <c r="BO859" s="411">
        <v>0</v>
      </c>
      <c r="BP859" s="411">
        <v>0</v>
      </c>
      <c r="BQ859" s="411">
        <v>0</v>
      </c>
      <c r="BR859" s="411">
        <v>0</v>
      </c>
      <c r="BS859" s="411">
        <v>0</v>
      </c>
      <c r="BT859" s="411">
        <v>0</v>
      </c>
      <c r="BU859" s="412">
        <v>0</v>
      </c>
      <c r="BV859" s="411">
        <f t="shared" si="267"/>
        <v>0</v>
      </c>
      <c r="BW859" s="411">
        <v>0</v>
      </c>
      <c r="BX859" s="411">
        <v>0</v>
      </c>
      <c r="BY859" s="411">
        <v>0</v>
      </c>
      <c r="BZ859" s="411">
        <v>0</v>
      </c>
      <c r="CA859" s="411">
        <v>0</v>
      </c>
      <c r="CB859" s="411">
        <v>0</v>
      </c>
      <c r="CC859" s="411">
        <v>0</v>
      </c>
      <c r="CD859" s="411">
        <v>0</v>
      </c>
      <c r="CE859" s="411">
        <v>0</v>
      </c>
      <c r="CF859" s="411">
        <v>0</v>
      </c>
      <c r="CG859" s="411">
        <v>0</v>
      </c>
      <c r="CH859" s="412">
        <v>0</v>
      </c>
      <c r="CI859" s="411">
        <f t="shared" si="268"/>
        <v>0</v>
      </c>
      <c r="CJ859" s="411">
        <v>0</v>
      </c>
      <c r="CK859" s="411">
        <v>0</v>
      </c>
      <c r="CL859" s="411">
        <v>0</v>
      </c>
      <c r="CM859" s="411">
        <v>0</v>
      </c>
      <c r="CN859" s="411">
        <v>0</v>
      </c>
      <c r="CO859" s="411">
        <v>0</v>
      </c>
      <c r="CP859" s="411">
        <v>0</v>
      </c>
      <c r="CQ859" s="411">
        <v>0</v>
      </c>
      <c r="CR859" s="411">
        <v>0</v>
      </c>
      <c r="CS859" s="411">
        <v>0</v>
      </c>
      <c r="CT859" s="411">
        <v>0</v>
      </c>
      <c r="CU859" s="412">
        <v>0</v>
      </c>
      <c r="CV859" s="411">
        <f t="shared" si="269"/>
        <v>0</v>
      </c>
      <c r="CW859" s="411">
        <v>0</v>
      </c>
      <c r="CX859" s="411">
        <v>0</v>
      </c>
      <c r="CY859" s="411">
        <v>0</v>
      </c>
      <c r="CZ859" s="411">
        <v>0</v>
      </c>
      <c r="DA859" s="411">
        <v>0</v>
      </c>
      <c r="DB859" s="411">
        <v>0</v>
      </c>
      <c r="DC859" s="411">
        <v>0</v>
      </c>
      <c r="DD859" s="411">
        <v>0</v>
      </c>
      <c r="DE859" s="411">
        <v>0</v>
      </c>
      <c r="DF859" s="411">
        <v>0</v>
      </c>
      <c r="DG859" s="411">
        <v>0</v>
      </c>
      <c r="DH859" s="412">
        <v>0</v>
      </c>
      <c r="DI859" s="411">
        <f t="shared" si="270"/>
        <v>0</v>
      </c>
      <c r="DJ859" s="411">
        <v>0</v>
      </c>
      <c r="DK859" s="411">
        <v>0</v>
      </c>
      <c r="DL859" s="411">
        <v>0</v>
      </c>
      <c r="DM859" s="411">
        <v>0</v>
      </c>
      <c r="DN859" s="411">
        <v>0</v>
      </c>
      <c r="DO859" s="411">
        <v>0</v>
      </c>
      <c r="DP859" s="411">
        <v>0</v>
      </c>
      <c r="DQ859" s="411">
        <v>0</v>
      </c>
      <c r="DR859" s="411">
        <v>0</v>
      </c>
      <c r="DS859" s="411">
        <v>0</v>
      </c>
      <c r="DT859" s="411">
        <v>0</v>
      </c>
      <c r="DU859" s="412">
        <v>0</v>
      </c>
      <c r="DV859" s="411">
        <f t="shared" si="271"/>
        <v>0</v>
      </c>
      <c r="DW859" s="412">
        <v>0</v>
      </c>
      <c r="DX859" s="412">
        <v>0</v>
      </c>
      <c r="DY859" s="412">
        <v>0</v>
      </c>
      <c r="DZ859" s="412">
        <v>0</v>
      </c>
      <c r="EA859" s="412">
        <v>0</v>
      </c>
      <c r="EB859" s="412">
        <v>0</v>
      </c>
      <c r="EC859" s="412">
        <v>0</v>
      </c>
      <c r="ED859" s="412">
        <v>0</v>
      </c>
      <c r="EE859" s="412">
        <v>0</v>
      </c>
      <c r="EF859" s="412">
        <v>0</v>
      </c>
      <c r="EG859" s="412">
        <v>0</v>
      </c>
      <c r="EH859" s="412">
        <v>0</v>
      </c>
      <c r="EI859" s="411">
        <f t="shared" si="272"/>
        <v>0</v>
      </c>
      <c r="EK859" s="411">
        <f t="shared" si="273"/>
        <v>138</v>
      </c>
      <c r="EL859" s="7">
        <f t="shared" si="274"/>
        <v>-138</v>
      </c>
    </row>
    <row r="860" spans="1:142">
      <c r="A860" s="365" t="str">
        <f t="shared" si="256"/>
        <v xml:space="preserve"> 152</v>
      </c>
      <c r="B860" s="370" t="s">
        <v>966</v>
      </c>
      <c r="C860" s="370" t="s">
        <v>1216</v>
      </c>
      <c r="D860" s="411">
        <v>19</v>
      </c>
      <c r="E860" s="411">
        <v>19</v>
      </c>
      <c r="F860" s="411">
        <v>18</v>
      </c>
      <c r="G860" s="411">
        <v>18</v>
      </c>
      <c r="H860" s="411">
        <v>18</v>
      </c>
      <c r="I860" s="411">
        <v>18</v>
      </c>
      <c r="J860" s="411">
        <v>17</v>
      </c>
      <c r="K860" s="411">
        <v>17</v>
      </c>
      <c r="L860" s="411">
        <v>17</v>
      </c>
      <c r="M860" s="411">
        <v>17</v>
      </c>
      <c r="N860" s="411">
        <v>17</v>
      </c>
      <c r="O860" s="412">
        <v>16</v>
      </c>
      <c r="P860" s="411">
        <f t="shared" si="257"/>
        <v>211</v>
      </c>
      <c r="Q860" s="411">
        <f t="shared" si="258"/>
        <v>126.45161290322581</v>
      </c>
      <c r="R860" s="411">
        <f t="shared" si="259"/>
        <v>29.858731924360399</v>
      </c>
      <c r="S860" s="411">
        <f t="shared" si="260"/>
        <v>54.689655172413794</v>
      </c>
      <c r="T860" s="411">
        <v>0</v>
      </c>
      <c r="U860" s="411">
        <v>0</v>
      </c>
      <c r="V860" s="411">
        <v>0</v>
      </c>
      <c r="W860" s="411">
        <v>0</v>
      </c>
      <c r="X860" s="411">
        <v>0</v>
      </c>
      <c r="Y860" s="411">
        <v>0</v>
      </c>
      <c r="Z860" s="411">
        <v>0</v>
      </c>
      <c r="AA860" s="411">
        <v>0</v>
      </c>
      <c r="AB860" s="411">
        <v>0</v>
      </c>
      <c r="AC860" s="411">
        <v>0</v>
      </c>
      <c r="AD860" s="411">
        <v>0</v>
      </c>
      <c r="AE860" s="412">
        <v>0</v>
      </c>
      <c r="AF860" s="411">
        <f t="shared" si="261"/>
        <v>0</v>
      </c>
      <c r="AG860" s="411">
        <v>0</v>
      </c>
      <c r="AH860" s="411">
        <v>0</v>
      </c>
      <c r="AI860" s="411">
        <v>0</v>
      </c>
      <c r="AJ860" s="411">
        <v>0</v>
      </c>
      <c r="AK860" s="411">
        <v>0</v>
      </c>
      <c r="AL860" s="411">
        <v>0</v>
      </c>
      <c r="AM860" s="411">
        <v>0</v>
      </c>
      <c r="AN860" s="411">
        <v>0</v>
      </c>
      <c r="AO860" s="411">
        <v>0</v>
      </c>
      <c r="AP860" s="411">
        <v>0</v>
      </c>
      <c r="AQ860" s="411">
        <v>0</v>
      </c>
      <c r="AR860" s="412">
        <v>0</v>
      </c>
      <c r="AS860" s="411">
        <f t="shared" si="262"/>
        <v>0</v>
      </c>
      <c r="AT860" s="411">
        <f t="shared" si="263"/>
        <v>0</v>
      </c>
      <c r="AU860" s="411">
        <f t="shared" si="264"/>
        <v>0</v>
      </c>
      <c r="AV860" s="411">
        <f t="shared" si="265"/>
        <v>0</v>
      </c>
      <c r="AW860" s="411">
        <v>0</v>
      </c>
      <c r="AX860" s="411">
        <v>0</v>
      </c>
      <c r="AY860" s="411">
        <v>0</v>
      </c>
      <c r="AZ860" s="411">
        <v>0</v>
      </c>
      <c r="BA860" s="411">
        <v>0</v>
      </c>
      <c r="BB860" s="411">
        <v>0</v>
      </c>
      <c r="BC860" s="411">
        <v>0</v>
      </c>
      <c r="BD860" s="411">
        <v>0</v>
      </c>
      <c r="BE860" s="411">
        <v>0</v>
      </c>
      <c r="BF860" s="411">
        <v>0</v>
      </c>
      <c r="BG860" s="411">
        <v>0</v>
      </c>
      <c r="BH860" s="412">
        <v>0</v>
      </c>
      <c r="BI860" s="411">
        <f t="shared" si="266"/>
        <v>0</v>
      </c>
      <c r="BJ860" s="411">
        <v>0</v>
      </c>
      <c r="BK860" s="411">
        <v>0</v>
      </c>
      <c r="BL860" s="411">
        <v>0</v>
      </c>
      <c r="BM860" s="411">
        <v>0</v>
      </c>
      <c r="BN860" s="411">
        <v>0</v>
      </c>
      <c r="BO860" s="411">
        <v>0</v>
      </c>
      <c r="BP860" s="411">
        <v>0</v>
      </c>
      <c r="BQ860" s="411">
        <v>0</v>
      </c>
      <c r="BR860" s="411">
        <v>0</v>
      </c>
      <c r="BS860" s="411">
        <v>0</v>
      </c>
      <c r="BT860" s="411">
        <v>0</v>
      </c>
      <c r="BU860" s="412">
        <v>0</v>
      </c>
      <c r="BV860" s="411">
        <f t="shared" si="267"/>
        <v>0</v>
      </c>
      <c r="BW860" s="411">
        <v>0</v>
      </c>
      <c r="BX860" s="411">
        <v>0</v>
      </c>
      <c r="BY860" s="411">
        <v>0</v>
      </c>
      <c r="BZ860" s="411">
        <v>0</v>
      </c>
      <c r="CA860" s="411">
        <v>0</v>
      </c>
      <c r="CB860" s="411">
        <v>0</v>
      </c>
      <c r="CC860" s="411">
        <v>0</v>
      </c>
      <c r="CD860" s="411">
        <v>0</v>
      </c>
      <c r="CE860" s="411">
        <v>0</v>
      </c>
      <c r="CF860" s="411">
        <v>0</v>
      </c>
      <c r="CG860" s="411">
        <v>0</v>
      </c>
      <c r="CH860" s="412">
        <v>0</v>
      </c>
      <c r="CI860" s="411">
        <f t="shared" si="268"/>
        <v>0</v>
      </c>
      <c r="CJ860" s="411">
        <v>0</v>
      </c>
      <c r="CK860" s="411">
        <v>0</v>
      </c>
      <c r="CL860" s="411">
        <v>0</v>
      </c>
      <c r="CM860" s="411">
        <v>0</v>
      </c>
      <c r="CN860" s="411">
        <v>0</v>
      </c>
      <c r="CO860" s="411">
        <v>0</v>
      </c>
      <c r="CP860" s="411">
        <v>0</v>
      </c>
      <c r="CQ860" s="411">
        <v>0</v>
      </c>
      <c r="CR860" s="411">
        <v>0</v>
      </c>
      <c r="CS860" s="411">
        <v>0</v>
      </c>
      <c r="CT860" s="411">
        <v>0</v>
      </c>
      <c r="CU860" s="412">
        <v>0</v>
      </c>
      <c r="CV860" s="411">
        <f t="shared" si="269"/>
        <v>0</v>
      </c>
      <c r="CW860" s="411">
        <v>0</v>
      </c>
      <c r="CX860" s="411">
        <v>0</v>
      </c>
      <c r="CY860" s="411">
        <v>0</v>
      </c>
      <c r="CZ860" s="411">
        <v>0</v>
      </c>
      <c r="DA860" s="411">
        <v>0</v>
      </c>
      <c r="DB860" s="411">
        <v>0</v>
      </c>
      <c r="DC860" s="411">
        <v>0</v>
      </c>
      <c r="DD860" s="411">
        <v>0</v>
      </c>
      <c r="DE860" s="411">
        <v>0</v>
      </c>
      <c r="DF860" s="411">
        <v>0</v>
      </c>
      <c r="DG860" s="411">
        <v>0</v>
      </c>
      <c r="DH860" s="412">
        <v>0</v>
      </c>
      <c r="DI860" s="411">
        <f t="shared" si="270"/>
        <v>0</v>
      </c>
      <c r="DJ860" s="411">
        <v>0</v>
      </c>
      <c r="DK860" s="411">
        <v>0</v>
      </c>
      <c r="DL860" s="411">
        <v>0</v>
      </c>
      <c r="DM860" s="411">
        <v>0</v>
      </c>
      <c r="DN860" s="411">
        <v>0</v>
      </c>
      <c r="DO860" s="411">
        <v>0</v>
      </c>
      <c r="DP860" s="411">
        <v>0</v>
      </c>
      <c r="DQ860" s="411">
        <v>0</v>
      </c>
      <c r="DR860" s="411">
        <v>0</v>
      </c>
      <c r="DS860" s="411">
        <v>0</v>
      </c>
      <c r="DT860" s="411">
        <v>0</v>
      </c>
      <c r="DU860" s="412">
        <v>0</v>
      </c>
      <c r="DV860" s="411">
        <f t="shared" si="271"/>
        <v>0</v>
      </c>
      <c r="DW860" s="412">
        <v>0</v>
      </c>
      <c r="DX860" s="412">
        <v>0</v>
      </c>
      <c r="DY860" s="412">
        <v>0</v>
      </c>
      <c r="DZ860" s="412">
        <v>0</v>
      </c>
      <c r="EA860" s="412">
        <v>0</v>
      </c>
      <c r="EB860" s="412">
        <v>0</v>
      </c>
      <c r="EC860" s="412">
        <v>0</v>
      </c>
      <c r="ED860" s="412">
        <v>0</v>
      </c>
      <c r="EE860" s="412">
        <v>0</v>
      </c>
      <c r="EF860" s="412">
        <v>0</v>
      </c>
      <c r="EG860" s="412">
        <v>0</v>
      </c>
      <c r="EH860" s="412">
        <v>0</v>
      </c>
      <c r="EI860" s="411">
        <f t="shared" si="272"/>
        <v>0</v>
      </c>
      <c r="EK860" s="411">
        <f t="shared" si="273"/>
        <v>211</v>
      </c>
      <c r="EL860" s="7">
        <f t="shared" si="274"/>
        <v>-211</v>
      </c>
    </row>
    <row r="861" spans="1:142">
      <c r="A861" s="365" t="str">
        <f t="shared" si="256"/>
        <v xml:space="preserve"> 152</v>
      </c>
      <c r="B861" s="370" t="s">
        <v>966</v>
      </c>
      <c r="C861" s="370" t="s">
        <v>1203</v>
      </c>
      <c r="D861" s="411">
        <v>0</v>
      </c>
      <c r="E861" s="411">
        <v>1</v>
      </c>
      <c r="F861" s="411">
        <v>0</v>
      </c>
      <c r="G861" s="411">
        <v>0</v>
      </c>
      <c r="H861" s="411">
        <v>0</v>
      </c>
      <c r="I861" s="411">
        <v>0</v>
      </c>
      <c r="J861" s="411">
        <v>0</v>
      </c>
      <c r="K861" s="411">
        <v>0</v>
      </c>
      <c r="L861" s="411">
        <v>0</v>
      </c>
      <c r="M861" s="411">
        <v>0</v>
      </c>
      <c r="N861" s="411">
        <v>1</v>
      </c>
      <c r="O861" s="412">
        <v>0</v>
      </c>
      <c r="P861" s="411">
        <f t="shared" si="257"/>
        <v>2</v>
      </c>
      <c r="Q861" s="411">
        <f t="shared" si="258"/>
        <v>1</v>
      </c>
      <c r="R861" s="411">
        <f t="shared" si="259"/>
        <v>0</v>
      </c>
      <c r="S861" s="411">
        <f t="shared" si="260"/>
        <v>1</v>
      </c>
      <c r="T861" s="411">
        <v>0</v>
      </c>
      <c r="U861" s="411">
        <v>0</v>
      </c>
      <c r="V861" s="411">
        <v>0</v>
      </c>
      <c r="W861" s="411">
        <v>0</v>
      </c>
      <c r="X861" s="411">
        <v>0</v>
      </c>
      <c r="Y861" s="411">
        <v>0</v>
      </c>
      <c r="Z861" s="411">
        <v>0</v>
      </c>
      <c r="AA861" s="411">
        <v>0</v>
      </c>
      <c r="AB861" s="411">
        <v>0</v>
      </c>
      <c r="AC861" s="411">
        <v>0</v>
      </c>
      <c r="AD861" s="411">
        <v>0</v>
      </c>
      <c r="AE861" s="412">
        <v>0</v>
      </c>
      <c r="AF861" s="411">
        <f t="shared" si="261"/>
        <v>0</v>
      </c>
      <c r="AG861" s="411">
        <v>0</v>
      </c>
      <c r="AH861" s="411">
        <v>0</v>
      </c>
      <c r="AI861" s="411">
        <v>0</v>
      </c>
      <c r="AJ861" s="411">
        <v>0</v>
      </c>
      <c r="AK861" s="411">
        <v>0</v>
      </c>
      <c r="AL861" s="411">
        <v>0</v>
      </c>
      <c r="AM861" s="411">
        <v>0</v>
      </c>
      <c r="AN861" s="411">
        <v>0</v>
      </c>
      <c r="AO861" s="411">
        <v>0</v>
      </c>
      <c r="AP861" s="411">
        <v>0</v>
      </c>
      <c r="AQ861" s="411">
        <v>0</v>
      </c>
      <c r="AR861" s="412">
        <v>0</v>
      </c>
      <c r="AS861" s="411">
        <f t="shared" si="262"/>
        <v>0</v>
      </c>
      <c r="AT861" s="411">
        <f t="shared" si="263"/>
        <v>0</v>
      </c>
      <c r="AU861" s="411">
        <f t="shared" si="264"/>
        <v>0</v>
      </c>
      <c r="AV861" s="411">
        <f t="shared" si="265"/>
        <v>0</v>
      </c>
      <c r="AW861" s="411">
        <v>0</v>
      </c>
      <c r="AX861" s="411">
        <v>0</v>
      </c>
      <c r="AY861" s="411">
        <v>0</v>
      </c>
      <c r="AZ861" s="411">
        <v>0</v>
      </c>
      <c r="BA861" s="411">
        <v>0</v>
      </c>
      <c r="BB861" s="411">
        <v>0</v>
      </c>
      <c r="BC861" s="411">
        <v>0</v>
      </c>
      <c r="BD861" s="411">
        <v>0</v>
      </c>
      <c r="BE861" s="411">
        <v>0</v>
      </c>
      <c r="BF861" s="411">
        <v>0</v>
      </c>
      <c r="BG861" s="411">
        <v>0</v>
      </c>
      <c r="BH861" s="412">
        <v>0</v>
      </c>
      <c r="BI861" s="411">
        <f t="shared" si="266"/>
        <v>0</v>
      </c>
      <c r="BJ861" s="411">
        <v>0</v>
      </c>
      <c r="BK861" s="411">
        <v>0</v>
      </c>
      <c r="BL861" s="411">
        <v>0</v>
      </c>
      <c r="BM861" s="411">
        <v>0</v>
      </c>
      <c r="BN861" s="411">
        <v>0</v>
      </c>
      <c r="BO861" s="411">
        <v>0</v>
      </c>
      <c r="BP861" s="411">
        <v>0</v>
      </c>
      <c r="BQ861" s="411">
        <v>0</v>
      </c>
      <c r="BR861" s="411">
        <v>0</v>
      </c>
      <c r="BS861" s="411">
        <v>0</v>
      </c>
      <c r="BT861" s="411">
        <v>0</v>
      </c>
      <c r="BU861" s="412">
        <v>0</v>
      </c>
      <c r="BV861" s="411">
        <f t="shared" si="267"/>
        <v>0</v>
      </c>
      <c r="BW861" s="411">
        <v>0</v>
      </c>
      <c r="BX861" s="411">
        <v>0</v>
      </c>
      <c r="BY861" s="411">
        <v>0</v>
      </c>
      <c r="BZ861" s="411">
        <v>0</v>
      </c>
      <c r="CA861" s="411">
        <v>0</v>
      </c>
      <c r="CB861" s="411">
        <v>0</v>
      </c>
      <c r="CC861" s="411">
        <v>0</v>
      </c>
      <c r="CD861" s="411">
        <v>0</v>
      </c>
      <c r="CE861" s="411">
        <v>0</v>
      </c>
      <c r="CF861" s="411">
        <v>0</v>
      </c>
      <c r="CG861" s="411">
        <v>0</v>
      </c>
      <c r="CH861" s="412">
        <v>0</v>
      </c>
      <c r="CI861" s="411">
        <f t="shared" si="268"/>
        <v>0</v>
      </c>
      <c r="CJ861" s="411">
        <v>0</v>
      </c>
      <c r="CK861" s="411">
        <v>0</v>
      </c>
      <c r="CL861" s="411">
        <v>0</v>
      </c>
      <c r="CM861" s="411">
        <v>0</v>
      </c>
      <c r="CN861" s="411">
        <v>0</v>
      </c>
      <c r="CO861" s="411">
        <v>0</v>
      </c>
      <c r="CP861" s="411">
        <v>0</v>
      </c>
      <c r="CQ861" s="411">
        <v>0</v>
      </c>
      <c r="CR861" s="411">
        <v>0</v>
      </c>
      <c r="CS861" s="411">
        <v>0</v>
      </c>
      <c r="CT861" s="411">
        <v>0</v>
      </c>
      <c r="CU861" s="412">
        <v>0</v>
      </c>
      <c r="CV861" s="411">
        <f t="shared" si="269"/>
        <v>0</v>
      </c>
      <c r="CW861" s="411">
        <v>0</v>
      </c>
      <c r="CX861" s="411">
        <v>0</v>
      </c>
      <c r="CY861" s="411">
        <v>0</v>
      </c>
      <c r="CZ861" s="411">
        <v>0</v>
      </c>
      <c r="DA861" s="411">
        <v>0</v>
      </c>
      <c r="DB861" s="411">
        <v>0</v>
      </c>
      <c r="DC861" s="411">
        <v>0</v>
      </c>
      <c r="DD861" s="411">
        <v>0</v>
      </c>
      <c r="DE861" s="411">
        <v>0</v>
      </c>
      <c r="DF861" s="411">
        <v>0</v>
      </c>
      <c r="DG861" s="411">
        <v>0</v>
      </c>
      <c r="DH861" s="412">
        <v>0</v>
      </c>
      <c r="DI861" s="411">
        <f t="shared" si="270"/>
        <v>0</v>
      </c>
      <c r="DJ861" s="411">
        <v>0</v>
      </c>
      <c r="DK861" s="411">
        <v>0</v>
      </c>
      <c r="DL861" s="411">
        <v>0</v>
      </c>
      <c r="DM861" s="411">
        <v>0</v>
      </c>
      <c r="DN861" s="411">
        <v>0</v>
      </c>
      <c r="DO861" s="411">
        <v>0</v>
      </c>
      <c r="DP861" s="411">
        <v>0</v>
      </c>
      <c r="DQ861" s="411">
        <v>0</v>
      </c>
      <c r="DR861" s="411">
        <v>0</v>
      </c>
      <c r="DS861" s="411">
        <v>0</v>
      </c>
      <c r="DT861" s="411">
        <v>0</v>
      </c>
      <c r="DU861" s="412">
        <v>0</v>
      </c>
      <c r="DV861" s="411">
        <f t="shared" si="271"/>
        <v>0</v>
      </c>
      <c r="DW861" s="412">
        <v>0</v>
      </c>
      <c r="DX861" s="412">
        <v>0</v>
      </c>
      <c r="DY861" s="412">
        <v>0</v>
      </c>
      <c r="DZ861" s="412">
        <v>0</v>
      </c>
      <c r="EA861" s="412">
        <v>0</v>
      </c>
      <c r="EB861" s="412">
        <v>0</v>
      </c>
      <c r="EC861" s="412">
        <v>0</v>
      </c>
      <c r="ED861" s="412">
        <v>0</v>
      </c>
      <c r="EE861" s="412">
        <v>0</v>
      </c>
      <c r="EF861" s="412">
        <v>0</v>
      </c>
      <c r="EG861" s="412">
        <v>0</v>
      </c>
      <c r="EH861" s="412">
        <v>0</v>
      </c>
      <c r="EI861" s="411">
        <f t="shared" si="272"/>
        <v>0</v>
      </c>
      <c r="EK861" s="411">
        <f t="shared" si="273"/>
        <v>2</v>
      </c>
      <c r="EL861" s="7">
        <f t="shared" si="274"/>
        <v>-2</v>
      </c>
    </row>
    <row r="862" spans="1:142">
      <c r="A862" s="365" t="str">
        <f t="shared" si="256"/>
        <v xml:space="preserve"> 152</v>
      </c>
      <c r="B862" s="370" t="s">
        <v>966</v>
      </c>
      <c r="C862" s="370" t="s">
        <v>1208</v>
      </c>
      <c r="D862" s="411">
        <v>0</v>
      </c>
      <c r="E862" s="411">
        <v>1</v>
      </c>
      <c r="F862" s="411">
        <v>0</v>
      </c>
      <c r="G862" s="411">
        <v>0</v>
      </c>
      <c r="H862" s="411">
        <v>0</v>
      </c>
      <c r="I862" s="411">
        <v>0</v>
      </c>
      <c r="J862" s="411">
        <v>0</v>
      </c>
      <c r="K862" s="411">
        <v>0</v>
      </c>
      <c r="L862" s="411">
        <v>0</v>
      </c>
      <c r="M862" s="411">
        <v>0</v>
      </c>
      <c r="N862" s="411">
        <v>1</v>
      </c>
      <c r="O862" s="412">
        <v>0</v>
      </c>
      <c r="P862" s="411">
        <f t="shared" si="257"/>
        <v>2</v>
      </c>
      <c r="Q862" s="411">
        <f t="shared" si="258"/>
        <v>1</v>
      </c>
      <c r="R862" s="411">
        <f t="shared" si="259"/>
        <v>0</v>
      </c>
      <c r="S862" s="411">
        <f t="shared" si="260"/>
        <v>1</v>
      </c>
      <c r="T862" s="411">
        <v>0</v>
      </c>
      <c r="U862" s="411">
        <v>0</v>
      </c>
      <c r="V862" s="411">
        <v>0</v>
      </c>
      <c r="W862" s="411">
        <v>0</v>
      </c>
      <c r="X862" s="411">
        <v>0</v>
      </c>
      <c r="Y862" s="411">
        <v>0</v>
      </c>
      <c r="Z862" s="411">
        <v>0</v>
      </c>
      <c r="AA862" s="411">
        <v>0</v>
      </c>
      <c r="AB862" s="411">
        <v>0</v>
      </c>
      <c r="AC862" s="411">
        <v>0</v>
      </c>
      <c r="AD862" s="411">
        <v>0</v>
      </c>
      <c r="AE862" s="412">
        <v>0</v>
      </c>
      <c r="AF862" s="411">
        <f t="shared" si="261"/>
        <v>0</v>
      </c>
      <c r="AG862" s="411">
        <v>0</v>
      </c>
      <c r="AH862" s="411">
        <v>0</v>
      </c>
      <c r="AI862" s="411">
        <v>0</v>
      </c>
      <c r="AJ862" s="411">
        <v>0</v>
      </c>
      <c r="AK862" s="411">
        <v>0</v>
      </c>
      <c r="AL862" s="411">
        <v>0</v>
      </c>
      <c r="AM862" s="411">
        <v>0</v>
      </c>
      <c r="AN862" s="411">
        <v>0</v>
      </c>
      <c r="AO862" s="411">
        <v>0</v>
      </c>
      <c r="AP862" s="411">
        <v>0</v>
      </c>
      <c r="AQ862" s="411">
        <v>0</v>
      </c>
      <c r="AR862" s="412">
        <v>0</v>
      </c>
      <c r="AS862" s="411">
        <f t="shared" si="262"/>
        <v>0</v>
      </c>
      <c r="AT862" s="411">
        <f t="shared" si="263"/>
        <v>0</v>
      </c>
      <c r="AU862" s="411">
        <f t="shared" si="264"/>
        <v>0</v>
      </c>
      <c r="AV862" s="411">
        <f t="shared" si="265"/>
        <v>0</v>
      </c>
      <c r="AW862" s="411">
        <v>0</v>
      </c>
      <c r="AX862" s="411">
        <v>0</v>
      </c>
      <c r="AY862" s="411">
        <v>0</v>
      </c>
      <c r="AZ862" s="411">
        <v>0</v>
      </c>
      <c r="BA862" s="411">
        <v>0</v>
      </c>
      <c r="BB862" s="411">
        <v>0</v>
      </c>
      <c r="BC862" s="411">
        <v>0</v>
      </c>
      <c r="BD862" s="411">
        <v>0</v>
      </c>
      <c r="BE862" s="411">
        <v>0</v>
      </c>
      <c r="BF862" s="411">
        <v>0</v>
      </c>
      <c r="BG862" s="411">
        <v>0</v>
      </c>
      <c r="BH862" s="412">
        <v>0</v>
      </c>
      <c r="BI862" s="411">
        <f t="shared" si="266"/>
        <v>0</v>
      </c>
      <c r="BJ862" s="411">
        <v>0</v>
      </c>
      <c r="BK862" s="411">
        <v>0</v>
      </c>
      <c r="BL862" s="411">
        <v>0</v>
      </c>
      <c r="BM862" s="411">
        <v>0</v>
      </c>
      <c r="BN862" s="411">
        <v>0</v>
      </c>
      <c r="BO862" s="411">
        <v>0</v>
      </c>
      <c r="BP862" s="411">
        <v>0</v>
      </c>
      <c r="BQ862" s="411">
        <v>0</v>
      </c>
      <c r="BR862" s="411">
        <v>0</v>
      </c>
      <c r="BS862" s="411">
        <v>0</v>
      </c>
      <c r="BT862" s="411">
        <v>0</v>
      </c>
      <c r="BU862" s="412">
        <v>0</v>
      </c>
      <c r="BV862" s="411">
        <f t="shared" si="267"/>
        <v>0</v>
      </c>
      <c r="BW862" s="411">
        <v>0</v>
      </c>
      <c r="BX862" s="411">
        <v>0</v>
      </c>
      <c r="BY862" s="411">
        <v>0</v>
      </c>
      <c r="BZ862" s="411">
        <v>0</v>
      </c>
      <c r="CA862" s="411">
        <v>0</v>
      </c>
      <c r="CB862" s="411">
        <v>0</v>
      </c>
      <c r="CC862" s="411">
        <v>0</v>
      </c>
      <c r="CD862" s="411">
        <v>0</v>
      </c>
      <c r="CE862" s="411">
        <v>0</v>
      </c>
      <c r="CF862" s="411">
        <v>0</v>
      </c>
      <c r="CG862" s="411">
        <v>0</v>
      </c>
      <c r="CH862" s="412">
        <v>0</v>
      </c>
      <c r="CI862" s="411">
        <f t="shared" si="268"/>
        <v>0</v>
      </c>
      <c r="CJ862" s="411">
        <v>0</v>
      </c>
      <c r="CK862" s="411">
        <v>0</v>
      </c>
      <c r="CL862" s="411">
        <v>0</v>
      </c>
      <c r="CM862" s="411">
        <v>0</v>
      </c>
      <c r="CN862" s="411">
        <v>0</v>
      </c>
      <c r="CO862" s="411">
        <v>0</v>
      </c>
      <c r="CP862" s="411">
        <v>0</v>
      </c>
      <c r="CQ862" s="411">
        <v>0</v>
      </c>
      <c r="CR862" s="411">
        <v>0</v>
      </c>
      <c r="CS862" s="411">
        <v>0</v>
      </c>
      <c r="CT862" s="411">
        <v>0</v>
      </c>
      <c r="CU862" s="412">
        <v>0</v>
      </c>
      <c r="CV862" s="411">
        <f t="shared" si="269"/>
        <v>0</v>
      </c>
      <c r="CW862" s="411">
        <v>0</v>
      </c>
      <c r="CX862" s="411">
        <v>0</v>
      </c>
      <c r="CY862" s="411">
        <v>0</v>
      </c>
      <c r="CZ862" s="411">
        <v>0</v>
      </c>
      <c r="DA862" s="411">
        <v>0</v>
      </c>
      <c r="DB862" s="411">
        <v>0</v>
      </c>
      <c r="DC862" s="411">
        <v>0</v>
      </c>
      <c r="DD862" s="411">
        <v>0</v>
      </c>
      <c r="DE862" s="411">
        <v>0</v>
      </c>
      <c r="DF862" s="411">
        <v>0</v>
      </c>
      <c r="DG862" s="411">
        <v>0</v>
      </c>
      <c r="DH862" s="412">
        <v>0</v>
      </c>
      <c r="DI862" s="411">
        <f t="shared" si="270"/>
        <v>0</v>
      </c>
      <c r="DJ862" s="411">
        <v>0</v>
      </c>
      <c r="DK862" s="411">
        <v>0</v>
      </c>
      <c r="DL862" s="411">
        <v>0</v>
      </c>
      <c r="DM862" s="411">
        <v>0</v>
      </c>
      <c r="DN862" s="411">
        <v>0</v>
      </c>
      <c r="DO862" s="411">
        <v>0</v>
      </c>
      <c r="DP862" s="411">
        <v>0</v>
      </c>
      <c r="DQ862" s="411">
        <v>0</v>
      </c>
      <c r="DR862" s="411">
        <v>0</v>
      </c>
      <c r="DS862" s="411">
        <v>0</v>
      </c>
      <c r="DT862" s="411">
        <v>0</v>
      </c>
      <c r="DU862" s="412">
        <v>0</v>
      </c>
      <c r="DV862" s="411">
        <f t="shared" si="271"/>
        <v>0</v>
      </c>
      <c r="DW862" s="412">
        <v>0</v>
      </c>
      <c r="DX862" s="412">
        <v>0</v>
      </c>
      <c r="DY862" s="412">
        <v>0</v>
      </c>
      <c r="DZ862" s="412">
        <v>0</v>
      </c>
      <c r="EA862" s="412">
        <v>0</v>
      </c>
      <c r="EB862" s="412">
        <v>0</v>
      </c>
      <c r="EC862" s="412">
        <v>0</v>
      </c>
      <c r="ED862" s="412">
        <v>0</v>
      </c>
      <c r="EE862" s="412">
        <v>0</v>
      </c>
      <c r="EF862" s="412">
        <v>0</v>
      </c>
      <c r="EG862" s="412">
        <v>0</v>
      </c>
      <c r="EH862" s="412">
        <v>0</v>
      </c>
      <c r="EI862" s="411">
        <f t="shared" si="272"/>
        <v>0</v>
      </c>
      <c r="EK862" s="411">
        <f t="shared" si="273"/>
        <v>2</v>
      </c>
      <c r="EL862" s="7">
        <f t="shared" si="274"/>
        <v>-2</v>
      </c>
    </row>
    <row r="863" spans="1:142">
      <c r="A863" s="365" t="str">
        <f t="shared" si="256"/>
        <v xml:space="preserve"> 152</v>
      </c>
      <c r="B863" s="370" t="s">
        <v>966</v>
      </c>
      <c r="C863" s="370" t="s">
        <v>1209</v>
      </c>
      <c r="D863" s="411">
        <v>0</v>
      </c>
      <c r="E863" s="411">
        <v>1</v>
      </c>
      <c r="F863" s="411">
        <v>0</v>
      </c>
      <c r="G863" s="411">
        <v>0</v>
      </c>
      <c r="H863" s="411">
        <v>0</v>
      </c>
      <c r="I863" s="411">
        <v>0</v>
      </c>
      <c r="J863" s="411">
        <v>0</v>
      </c>
      <c r="K863" s="411">
        <v>0</v>
      </c>
      <c r="L863" s="411">
        <v>0</v>
      </c>
      <c r="M863" s="411">
        <v>0</v>
      </c>
      <c r="N863" s="411">
        <v>1</v>
      </c>
      <c r="O863" s="412">
        <v>0</v>
      </c>
      <c r="P863" s="411">
        <f t="shared" si="257"/>
        <v>2</v>
      </c>
      <c r="Q863" s="411">
        <f t="shared" si="258"/>
        <v>1</v>
      </c>
      <c r="R863" s="411">
        <f t="shared" si="259"/>
        <v>0</v>
      </c>
      <c r="S863" s="411">
        <f t="shared" si="260"/>
        <v>1</v>
      </c>
      <c r="T863" s="411">
        <v>0</v>
      </c>
      <c r="U863" s="411">
        <v>0</v>
      </c>
      <c r="V863" s="411">
        <v>0</v>
      </c>
      <c r="W863" s="411">
        <v>0</v>
      </c>
      <c r="X863" s="411">
        <v>0</v>
      </c>
      <c r="Y863" s="411">
        <v>0</v>
      </c>
      <c r="Z863" s="411">
        <v>0</v>
      </c>
      <c r="AA863" s="411">
        <v>0</v>
      </c>
      <c r="AB863" s="411">
        <v>0</v>
      </c>
      <c r="AC863" s="411">
        <v>0</v>
      </c>
      <c r="AD863" s="411">
        <v>0</v>
      </c>
      <c r="AE863" s="412">
        <v>0</v>
      </c>
      <c r="AF863" s="411">
        <f t="shared" si="261"/>
        <v>0</v>
      </c>
      <c r="AG863" s="411">
        <v>0</v>
      </c>
      <c r="AH863" s="411">
        <v>0</v>
      </c>
      <c r="AI863" s="411">
        <v>0</v>
      </c>
      <c r="AJ863" s="411">
        <v>0</v>
      </c>
      <c r="AK863" s="411">
        <v>0</v>
      </c>
      <c r="AL863" s="411">
        <v>0</v>
      </c>
      <c r="AM863" s="411">
        <v>0</v>
      </c>
      <c r="AN863" s="411">
        <v>0</v>
      </c>
      <c r="AO863" s="411">
        <v>0</v>
      </c>
      <c r="AP863" s="411">
        <v>0</v>
      </c>
      <c r="AQ863" s="411">
        <v>0</v>
      </c>
      <c r="AR863" s="412">
        <v>0</v>
      </c>
      <c r="AS863" s="411">
        <f t="shared" si="262"/>
        <v>0</v>
      </c>
      <c r="AT863" s="411">
        <f t="shared" si="263"/>
        <v>0</v>
      </c>
      <c r="AU863" s="411">
        <f t="shared" si="264"/>
        <v>0</v>
      </c>
      <c r="AV863" s="411">
        <f t="shared" si="265"/>
        <v>0</v>
      </c>
      <c r="AW863" s="411">
        <v>0</v>
      </c>
      <c r="AX863" s="411">
        <v>0</v>
      </c>
      <c r="AY863" s="411">
        <v>0</v>
      </c>
      <c r="AZ863" s="411">
        <v>0</v>
      </c>
      <c r="BA863" s="411">
        <v>0</v>
      </c>
      <c r="BB863" s="411">
        <v>0</v>
      </c>
      <c r="BC863" s="411">
        <v>0</v>
      </c>
      <c r="BD863" s="411">
        <v>0</v>
      </c>
      <c r="BE863" s="411">
        <v>0</v>
      </c>
      <c r="BF863" s="411">
        <v>0</v>
      </c>
      <c r="BG863" s="411">
        <v>0</v>
      </c>
      <c r="BH863" s="412">
        <v>0</v>
      </c>
      <c r="BI863" s="411">
        <f t="shared" si="266"/>
        <v>0</v>
      </c>
      <c r="BJ863" s="411">
        <v>0</v>
      </c>
      <c r="BK863" s="411">
        <v>0</v>
      </c>
      <c r="BL863" s="411">
        <v>0</v>
      </c>
      <c r="BM863" s="411">
        <v>0</v>
      </c>
      <c r="BN863" s="411">
        <v>0</v>
      </c>
      <c r="BO863" s="411">
        <v>0</v>
      </c>
      <c r="BP863" s="411">
        <v>0</v>
      </c>
      <c r="BQ863" s="411">
        <v>0</v>
      </c>
      <c r="BR863" s="411">
        <v>0</v>
      </c>
      <c r="BS863" s="411">
        <v>0</v>
      </c>
      <c r="BT863" s="411">
        <v>0</v>
      </c>
      <c r="BU863" s="412">
        <v>0</v>
      </c>
      <c r="BV863" s="411">
        <f t="shared" si="267"/>
        <v>0</v>
      </c>
      <c r="BW863" s="411">
        <v>0</v>
      </c>
      <c r="BX863" s="411">
        <v>0</v>
      </c>
      <c r="BY863" s="411">
        <v>0</v>
      </c>
      <c r="BZ863" s="411">
        <v>0</v>
      </c>
      <c r="CA863" s="411">
        <v>0</v>
      </c>
      <c r="CB863" s="411">
        <v>0</v>
      </c>
      <c r="CC863" s="411">
        <v>0</v>
      </c>
      <c r="CD863" s="411">
        <v>0</v>
      </c>
      <c r="CE863" s="411">
        <v>0</v>
      </c>
      <c r="CF863" s="411">
        <v>0</v>
      </c>
      <c r="CG863" s="411">
        <v>0</v>
      </c>
      <c r="CH863" s="412">
        <v>0</v>
      </c>
      <c r="CI863" s="411">
        <f t="shared" si="268"/>
        <v>0</v>
      </c>
      <c r="CJ863" s="411">
        <v>0</v>
      </c>
      <c r="CK863" s="411">
        <v>0</v>
      </c>
      <c r="CL863" s="411">
        <v>0</v>
      </c>
      <c r="CM863" s="411">
        <v>0</v>
      </c>
      <c r="CN863" s="411">
        <v>0</v>
      </c>
      <c r="CO863" s="411">
        <v>0</v>
      </c>
      <c r="CP863" s="411">
        <v>0</v>
      </c>
      <c r="CQ863" s="411">
        <v>0</v>
      </c>
      <c r="CR863" s="411">
        <v>0</v>
      </c>
      <c r="CS863" s="411">
        <v>0</v>
      </c>
      <c r="CT863" s="411">
        <v>0</v>
      </c>
      <c r="CU863" s="412">
        <v>0</v>
      </c>
      <c r="CV863" s="411">
        <f t="shared" si="269"/>
        <v>0</v>
      </c>
      <c r="CW863" s="411">
        <v>0</v>
      </c>
      <c r="CX863" s="411">
        <v>0</v>
      </c>
      <c r="CY863" s="411">
        <v>0</v>
      </c>
      <c r="CZ863" s="411">
        <v>0</v>
      </c>
      <c r="DA863" s="411">
        <v>0</v>
      </c>
      <c r="DB863" s="411">
        <v>0</v>
      </c>
      <c r="DC863" s="411">
        <v>0</v>
      </c>
      <c r="DD863" s="411">
        <v>0</v>
      </c>
      <c r="DE863" s="411">
        <v>0</v>
      </c>
      <c r="DF863" s="411">
        <v>0</v>
      </c>
      <c r="DG863" s="411">
        <v>0</v>
      </c>
      <c r="DH863" s="412">
        <v>0</v>
      </c>
      <c r="DI863" s="411">
        <f t="shared" si="270"/>
        <v>0</v>
      </c>
      <c r="DJ863" s="411">
        <v>0</v>
      </c>
      <c r="DK863" s="411">
        <v>0</v>
      </c>
      <c r="DL863" s="411">
        <v>0</v>
      </c>
      <c r="DM863" s="411">
        <v>0</v>
      </c>
      <c r="DN863" s="411">
        <v>0</v>
      </c>
      <c r="DO863" s="411">
        <v>0</v>
      </c>
      <c r="DP863" s="411">
        <v>0</v>
      </c>
      <c r="DQ863" s="411">
        <v>0</v>
      </c>
      <c r="DR863" s="411">
        <v>0</v>
      </c>
      <c r="DS863" s="411">
        <v>0</v>
      </c>
      <c r="DT863" s="411">
        <v>0</v>
      </c>
      <c r="DU863" s="412">
        <v>0</v>
      </c>
      <c r="DV863" s="411">
        <f t="shared" si="271"/>
        <v>0</v>
      </c>
      <c r="DW863" s="412">
        <v>0</v>
      </c>
      <c r="DX863" s="412">
        <v>0</v>
      </c>
      <c r="DY863" s="412">
        <v>0</v>
      </c>
      <c r="DZ863" s="412">
        <v>0</v>
      </c>
      <c r="EA863" s="412">
        <v>0</v>
      </c>
      <c r="EB863" s="412">
        <v>0</v>
      </c>
      <c r="EC863" s="412">
        <v>0</v>
      </c>
      <c r="ED863" s="412">
        <v>0</v>
      </c>
      <c r="EE863" s="412">
        <v>0</v>
      </c>
      <c r="EF863" s="412">
        <v>0</v>
      </c>
      <c r="EG863" s="412">
        <v>0</v>
      </c>
      <c r="EH863" s="412">
        <v>0</v>
      </c>
      <c r="EI863" s="411">
        <f t="shared" si="272"/>
        <v>0</v>
      </c>
      <c r="EK863" s="411">
        <f t="shared" si="273"/>
        <v>2</v>
      </c>
      <c r="EL863" s="7">
        <f t="shared" si="274"/>
        <v>-2</v>
      </c>
    </row>
    <row r="864" spans="1:142">
      <c r="A864" s="365" t="str">
        <f t="shared" si="256"/>
        <v xml:space="preserve"> 152</v>
      </c>
      <c r="B864" s="370" t="s">
        <v>966</v>
      </c>
      <c r="C864" s="370" t="s">
        <v>1187</v>
      </c>
      <c r="D864" s="411">
        <v>0</v>
      </c>
      <c r="E864" s="411">
        <v>0</v>
      </c>
      <c r="F864" s="411">
        <v>0</v>
      </c>
      <c r="G864" s="411">
        <v>0</v>
      </c>
      <c r="H864" s="411">
        <v>0</v>
      </c>
      <c r="I864" s="411">
        <v>0</v>
      </c>
      <c r="J864" s="411">
        <v>0</v>
      </c>
      <c r="K864" s="411">
        <v>0</v>
      </c>
      <c r="L864" s="411">
        <v>17</v>
      </c>
      <c r="M864" s="411">
        <v>17</v>
      </c>
      <c r="N864" s="411">
        <v>16</v>
      </c>
      <c r="O864" s="412">
        <v>16</v>
      </c>
      <c r="P864" s="411">
        <f t="shared" si="257"/>
        <v>66</v>
      </c>
      <c r="Q864" s="411">
        <f t="shared" si="258"/>
        <v>0</v>
      </c>
      <c r="R864" s="411">
        <f t="shared" si="259"/>
        <v>12.310344827586206</v>
      </c>
      <c r="S864" s="411">
        <f t="shared" si="260"/>
        <v>53.689655172413794</v>
      </c>
      <c r="T864" s="411">
        <v>0</v>
      </c>
      <c r="U864" s="411">
        <v>0</v>
      </c>
      <c r="V864" s="411">
        <v>0</v>
      </c>
      <c r="W864" s="411">
        <v>0</v>
      </c>
      <c r="X864" s="411">
        <v>0</v>
      </c>
      <c r="Y864" s="411">
        <v>0</v>
      </c>
      <c r="Z864" s="411">
        <v>0</v>
      </c>
      <c r="AA864" s="411">
        <v>0</v>
      </c>
      <c r="AB864" s="411">
        <v>0</v>
      </c>
      <c r="AC864" s="411">
        <v>0</v>
      </c>
      <c r="AD864" s="411">
        <v>0</v>
      </c>
      <c r="AE864" s="412">
        <v>0</v>
      </c>
      <c r="AF864" s="411">
        <f t="shared" si="261"/>
        <v>0</v>
      </c>
      <c r="AG864" s="411">
        <v>0</v>
      </c>
      <c r="AH864" s="411">
        <v>0</v>
      </c>
      <c r="AI864" s="411">
        <v>0</v>
      </c>
      <c r="AJ864" s="411">
        <v>0</v>
      </c>
      <c r="AK864" s="411">
        <v>0</v>
      </c>
      <c r="AL864" s="411">
        <v>0</v>
      </c>
      <c r="AM864" s="411">
        <v>0</v>
      </c>
      <c r="AN864" s="411">
        <v>0</v>
      </c>
      <c r="AO864" s="411">
        <v>0</v>
      </c>
      <c r="AP864" s="411">
        <v>0</v>
      </c>
      <c r="AQ864" s="411">
        <v>0</v>
      </c>
      <c r="AR864" s="412">
        <v>0</v>
      </c>
      <c r="AS864" s="411">
        <f t="shared" si="262"/>
        <v>0</v>
      </c>
      <c r="AT864" s="411">
        <f t="shared" si="263"/>
        <v>0</v>
      </c>
      <c r="AU864" s="411">
        <f t="shared" si="264"/>
        <v>0</v>
      </c>
      <c r="AV864" s="411">
        <f t="shared" si="265"/>
        <v>0</v>
      </c>
      <c r="AW864" s="411">
        <v>0</v>
      </c>
      <c r="AX864" s="411">
        <v>0</v>
      </c>
      <c r="AY864" s="411">
        <v>0</v>
      </c>
      <c r="AZ864" s="411">
        <v>0</v>
      </c>
      <c r="BA864" s="411">
        <v>0</v>
      </c>
      <c r="BB864" s="411">
        <v>0</v>
      </c>
      <c r="BC864" s="411">
        <v>0</v>
      </c>
      <c r="BD864" s="411">
        <v>0</v>
      </c>
      <c r="BE864" s="411">
        <v>0</v>
      </c>
      <c r="BF864" s="411">
        <v>0</v>
      </c>
      <c r="BG864" s="411">
        <v>0</v>
      </c>
      <c r="BH864" s="412">
        <v>0</v>
      </c>
      <c r="BI864" s="411">
        <f t="shared" si="266"/>
        <v>0</v>
      </c>
      <c r="BJ864" s="411">
        <v>0</v>
      </c>
      <c r="BK864" s="411">
        <v>0</v>
      </c>
      <c r="BL864" s="411">
        <v>0</v>
      </c>
      <c r="BM864" s="411">
        <v>0</v>
      </c>
      <c r="BN864" s="411">
        <v>0</v>
      </c>
      <c r="BO864" s="411">
        <v>0</v>
      </c>
      <c r="BP864" s="411">
        <v>0</v>
      </c>
      <c r="BQ864" s="411">
        <v>0</v>
      </c>
      <c r="BR864" s="411">
        <v>0</v>
      </c>
      <c r="BS864" s="411">
        <v>0</v>
      </c>
      <c r="BT864" s="411">
        <v>0</v>
      </c>
      <c r="BU864" s="412">
        <v>0</v>
      </c>
      <c r="BV864" s="411">
        <f t="shared" si="267"/>
        <v>0</v>
      </c>
      <c r="BW864" s="411">
        <v>0</v>
      </c>
      <c r="BX864" s="411">
        <v>0</v>
      </c>
      <c r="BY864" s="411">
        <v>0</v>
      </c>
      <c r="BZ864" s="411">
        <v>0</v>
      </c>
      <c r="CA864" s="411">
        <v>0</v>
      </c>
      <c r="CB864" s="411">
        <v>0</v>
      </c>
      <c r="CC864" s="411">
        <v>0</v>
      </c>
      <c r="CD864" s="411">
        <v>0</v>
      </c>
      <c r="CE864" s="411">
        <v>0</v>
      </c>
      <c r="CF864" s="411">
        <v>0</v>
      </c>
      <c r="CG864" s="411">
        <v>0</v>
      </c>
      <c r="CH864" s="412">
        <v>0</v>
      </c>
      <c r="CI864" s="411">
        <f t="shared" si="268"/>
        <v>0</v>
      </c>
      <c r="CJ864" s="411">
        <v>0</v>
      </c>
      <c r="CK864" s="411">
        <v>0</v>
      </c>
      <c r="CL864" s="411">
        <v>0</v>
      </c>
      <c r="CM864" s="411">
        <v>0</v>
      </c>
      <c r="CN864" s="411">
        <v>0</v>
      </c>
      <c r="CO864" s="411">
        <v>0</v>
      </c>
      <c r="CP864" s="411">
        <v>0</v>
      </c>
      <c r="CQ864" s="411">
        <v>0</v>
      </c>
      <c r="CR864" s="411">
        <v>0</v>
      </c>
      <c r="CS864" s="411">
        <v>0</v>
      </c>
      <c r="CT864" s="411">
        <v>0</v>
      </c>
      <c r="CU864" s="412">
        <v>0</v>
      </c>
      <c r="CV864" s="411">
        <f t="shared" si="269"/>
        <v>0</v>
      </c>
      <c r="CW864" s="411">
        <v>0</v>
      </c>
      <c r="CX864" s="411">
        <v>0</v>
      </c>
      <c r="CY864" s="411">
        <v>0</v>
      </c>
      <c r="CZ864" s="411">
        <v>0</v>
      </c>
      <c r="DA864" s="411">
        <v>0</v>
      </c>
      <c r="DB864" s="411">
        <v>0</v>
      </c>
      <c r="DC864" s="411">
        <v>0</v>
      </c>
      <c r="DD864" s="411">
        <v>0</v>
      </c>
      <c r="DE864" s="411">
        <v>0</v>
      </c>
      <c r="DF864" s="411">
        <v>0</v>
      </c>
      <c r="DG864" s="411">
        <v>0</v>
      </c>
      <c r="DH864" s="412">
        <v>0</v>
      </c>
      <c r="DI864" s="411">
        <f t="shared" si="270"/>
        <v>0</v>
      </c>
      <c r="DJ864" s="411">
        <v>0</v>
      </c>
      <c r="DK864" s="411">
        <v>0</v>
      </c>
      <c r="DL864" s="411">
        <v>0</v>
      </c>
      <c r="DM864" s="411">
        <v>0</v>
      </c>
      <c r="DN864" s="411">
        <v>0</v>
      </c>
      <c r="DO864" s="411">
        <v>0</v>
      </c>
      <c r="DP864" s="411">
        <v>0</v>
      </c>
      <c r="DQ864" s="411">
        <v>0</v>
      </c>
      <c r="DR864" s="411">
        <v>0</v>
      </c>
      <c r="DS864" s="411">
        <v>0</v>
      </c>
      <c r="DT864" s="411">
        <v>0</v>
      </c>
      <c r="DU864" s="412">
        <v>0</v>
      </c>
      <c r="DV864" s="411">
        <f t="shared" si="271"/>
        <v>0</v>
      </c>
      <c r="DW864" s="412">
        <v>0</v>
      </c>
      <c r="DX864" s="412">
        <v>0</v>
      </c>
      <c r="DY864" s="412">
        <v>0</v>
      </c>
      <c r="DZ864" s="412">
        <v>0</v>
      </c>
      <c r="EA864" s="412">
        <v>0</v>
      </c>
      <c r="EB864" s="412">
        <v>0</v>
      </c>
      <c r="EC864" s="412">
        <v>0</v>
      </c>
      <c r="ED864" s="412">
        <v>0</v>
      </c>
      <c r="EE864" s="412">
        <v>0</v>
      </c>
      <c r="EF864" s="412">
        <v>0</v>
      </c>
      <c r="EG864" s="412">
        <v>0</v>
      </c>
      <c r="EH864" s="412">
        <v>0</v>
      </c>
      <c r="EI864" s="411">
        <f t="shared" si="272"/>
        <v>0</v>
      </c>
      <c r="EK864" s="411">
        <f t="shared" si="273"/>
        <v>66</v>
      </c>
      <c r="EL864" s="7">
        <f t="shared" si="274"/>
        <v>-66</v>
      </c>
    </row>
    <row r="865" spans="1:142">
      <c r="A865" s="365" t="str">
        <f t="shared" si="256"/>
        <v xml:space="preserve"> 153</v>
      </c>
      <c r="B865" s="370" t="s">
        <v>967</v>
      </c>
      <c r="C865" s="370" t="s">
        <v>1167</v>
      </c>
      <c r="D865" s="411">
        <v>8</v>
      </c>
      <c r="E865" s="411">
        <v>8</v>
      </c>
      <c r="F865" s="411">
        <v>8</v>
      </c>
      <c r="G865" s="411">
        <v>8</v>
      </c>
      <c r="H865" s="411">
        <v>8</v>
      </c>
      <c r="I865" s="411">
        <v>8</v>
      </c>
      <c r="J865" s="411">
        <v>8</v>
      </c>
      <c r="K865" s="411">
        <v>8</v>
      </c>
      <c r="L865" s="411">
        <v>8</v>
      </c>
      <c r="M865" s="411">
        <v>8</v>
      </c>
      <c r="N865" s="411">
        <v>8</v>
      </c>
      <c r="O865" s="412">
        <v>8</v>
      </c>
      <c r="P865" s="411">
        <f t="shared" si="257"/>
        <v>96</v>
      </c>
      <c r="Q865" s="411">
        <f t="shared" si="258"/>
        <v>55.741935483870968</v>
      </c>
      <c r="R865" s="411">
        <f t="shared" si="259"/>
        <v>14.051167964404893</v>
      </c>
      <c r="S865" s="411">
        <f t="shared" si="260"/>
        <v>26.206896551724139</v>
      </c>
      <c r="T865" s="411">
        <v>0</v>
      </c>
      <c r="U865" s="411">
        <v>0</v>
      </c>
      <c r="V865" s="411">
        <v>0</v>
      </c>
      <c r="W865" s="411">
        <v>0</v>
      </c>
      <c r="X865" s="411">
        <v>0</v>
      </c>
      <c r="Y865" s="411">
        <v>0</v>
      </c>
      <c r="Z865" s="411">
        <v>0</v>
      </c>
      <c r="AA865" s="411">
        <v>0</v>
      </c>
      <c r="AB865" s="411">
        <v>0</v>
      </c>
      <c r="AC865" s="411">
        <v>0</v>
      </c>
      <c r="AD865" s="411">
        <v>0</v>
      </c>
      <c r="AE865" s="412">
        <v>0</v>
      </c>
      <c r="AF865" s="411">
        <f t="shared" si="261"/>
        <v>0</v>
      </c>
      <c r="AG865" s="411">
        <v>8</v>
      </c>
      <c r="AH865" s="411">
        <v>8</v>
      </c>
      <c r="AI865" s="411">
        <v>8</v>
      </c>
      <c r="AJ865" s="411">
        <v>8</v>
      </c>
      <c r="AK865" s="411">
        <v>8</v>
      </c>
      <c r="AL865" s="411">
        <v>8</v>
      </c>
      <c r="AM865" s="411">
        <v>8</v>
      </c>
      <c r="AN865" s="411">
        <v>8</v>
      </c>
      <c r="AO865" s="411">
        <v>8</v>
      </c>
      <c r="AP865" s="411">
        <v>8</v>
      </c>
      <c r="AQ865" s="411">
        <v>8</v>
      </c>
      <c r="AR865" s="412">
        <v>8</v>
      </c>
      <c r="AS865" s="411">
        <f t="shared" si="262"/>
        <v>96</v>
      </c>
      <c r="AT865" s="411">
        <f t="shared" si="263"/>
        <v>55.741935483870968</v>
      </c>
      <c r="AU865" s="411">
        <f t="shared" si="264"/>
        <v>14.051167964404893</v>
      </c>
      <c r="AV865" s="411">
        <f t="shared" si="265"/>
        <v>26.206896551724139</v>
      </c>
      <c r="AW865" s="411">
        <v>0</v>
      </c>
      <c r="AX865" s="411">
        <v>0</v>
      </c>
      <c r="AY865" s="411">
        <v>0</v>
      </c>
      <c r="AZ865" s="411">
        <v>0</v>
      </c>
      <c r="BA865" s="411">
        <v>0</v>
      </c>
      <c r="BB865" s="411">
        <v>0</v>
      </c>
      <c r="BC865" s="411">
        <v>0</v>
      </c>
      <c r="BD865" s="411">
        <v>0</v>
      </c>
      <c r="BE865" s="411">
        <v>0</v>
      </c>
      <c r="BF865" s="411">
        <v>0</v>
      </c>
      <c r="BG865" s="411">
        <v>0</v>
      </c>
      <c r="BH865" s="412">
        <v>0</v>
      </c>
      <c r="BI865" s="411">
        <f t="shared" si="266"/>
        <v>0</v>
      </c>
      <c r="BJ865" s="411">
        <v>8</v>
      </c>
      <c r="BK865" s="411">
        <v>8</v>
      </c>
      <c r="BL865" s="411">
        <v>8</v>
      </c>
      <c r="BM865" s="411">
        <v>8</v>
      </c>
      <c r="BN865" s="411">
        <v>8</v>
      </c>
      <c r="BO865" s="411">
        <v>8</v>
      </c>
      <c r="BP865" s="411">
        <v>8</v>
      </c>
      <c r="BQ865" s="411">
        <v>8</v>
      </c>
      <c r="BR865" s="411">
        <v>8</v>
      </c>
      <c r="BS865" s="411">
        <v>8</v>
      </c>
      <c r="BT865" s="411">
        <v>8</v>
      </c>
      <c r="BU865" s="412">
        <v>8</v>
      </c>
      <c r="BV865" s="411">
        <f t="shared" si="267"/>
        <v>96</v>
      </c>
      <c r="BW865" s="411">
        <v>0</v>
      </c>
      <c r="BX865" s="411">
        <v>0</v>
      </c>
      <c r="BY865" s="411">
        <v>0</v>
      </c>
      <c r="BZ865" s="411">
        <v>0</v>
      </c>
      <c r="CA865" s="411">
        <v>0</v>
      </c>
      <c r="CB865" s="411">
        <v>0</v>
      </c>
      <c r="CC865" s="411">
        <v>0</v>
      </c>
      <c r="CD865" s="411">
        <v>0</v>
      </c>
      <c r="CE865" s="411">
        <v>0</v>
      </c>
      <c r="CF865" s="411">
        <v>0</v>
      </c>
      <c r="CG865" s="411">
        <v>0</v>
      </c>
      <c r="CH865" s="412">
        <v>0</v>
      </c>
      <c r="CI865" s="411">
        <f t="shared" si="268"/>
        <v>0</v>
      </c>
      <c r="CJ865" s="411">
        <v>8</v>
      </c>
      <c r="CK865" s="411">
        <v>8</v>
      </c>
      <c r="CL865" s="411">
        <v>8</v>
      </c>
      <c r="CM865" s="411">
        <v>8</v>
      </c>
      <c r="CN865" s="411">
        <v>8</v>
      </c>
      <c r="CO865" s="411">
        <v>8</v>
      </c>
      <c r="CP865" s="411">
        <v>8</v>
      </c>
      <c r="CQ865" s="411">
        <v>8</v>
      </c>
      <c r="CR865" s="411">
        <v>8</v>
      </c>
      <c r="CS865" s="411">
        <v>8</v>
      </c>
      <c r="CT865" s="411">
        <v>8</v>
      </c>
      <c r="CU865" s="412">
        <v>8</v>
      </c>
      <c r="CV865" s="411">
        <f t="shared" si="269"/>
        <v>96</v>
      </c>
      <c r="CW865" s="411">
        <v>0</v>
      </c>
      <c r="CX865" s="411">
        <v>0</v>
      </c>
      <c r="CY865" s="411">
        <v>0</v>
      </c>
      <c r="CZ865" s="411">
        <v>0</v>
      </c>
      <c r="DA865" s="411">
        <v>0</v>
      </c>
      <c r="DB865" s="411">
        <v>0</v>
      </c>
      <c r="DC865" s="411">
        <v>0</v>
      </c>
      <c r="DD865" s="411">
        <v>0</v>
      </c>
      <c r="DE865" s="411">
        <v>0</v>
      </c>
      <c r="DF865" s="411">
        <v>0</v>
      </c>
      <c r="DG865" s="411">
        <v>0</v>
      </c>
      <c r="DH865" s="412">
        <v>0</v>
      </c>
      <c r="DI865" s="411">
        <f t="shared" si="270"/>
        <v>0</v>
      </c>
      <c r="DJ865" s="411">
        <v>8</v>
      </c>
      <c r="DK865" s="411">
        <v>8</v>
      </c>
      <c r="DL865" s="411">
        <v>8</v>
      </c>
      <c r="DM865" s="411">
        <v>8</v>
      </c>
      <c r="DN865" s="411">
        <v>8</v>
      </c>
      <c r="DO865" s="411">
        <v>8</v>
      </c>
      <c r="DP865" s="411">
        <v>8</v>
      </c>
      <c r="DQ865" s="411">
        <v>8</v>
      </c>
      <c r="DR865" s="411">
        <v>8</v>
      </c>
      <c r="DS865" s="411">
        <v>8</v>
      </c>
      <c r="DT865" s="411">
        <v>8</v>
      </c>
      <c r="DU865" s="412">
        <v>8</v>
      </c>
      <c r="DV865" s="411">
        <f t="shared" si="271"/>
        <v>96</v>
      </c>
      <c r="DW865" s="412">
        <v>8</v>
      </c>
      <c r="DX865" s="412">
        <v>8</v>
      </c>
      <c r="DY865" s="412">
        <v>8</v>
      </c>
      <c r="DZ865" s="412">
        <v>8</v>
      </c>
      <c r="EA865" s="412">
        <v>8</v>
      </c>
      <c r="EB865" s="412">
        <v>8</v>
      </c>
      <c r="EC865" s="412">
        <v>8</v>
      </c>
      <c r="ED865" s="412">
        <v>8</v>
      </c>
      <c r="EE865" s="412">
        <v>8</v>
      </c>
      <c r="EF865" s="412">
        <v>8</v>
      </c>
      <c r="EG865" s="412">
        <v>8</v>
      </c>
      <c r="EH865" s="412">
        <v>8</v>
      </c>
      <c r="EI865" s="411">
        <f t="shared" si="272"/>
        <v>96</v>
      </c>
      <c r="EK865" s="411">
        <f t="shared" si="273"/>
        <v>96</v>
      </c>
      <c r="EL865" s="7">
        <f t="shared" si="274"/>
        <v>0</v>
      </c>
    </row>
    <row r="866" spans="1:142">
      <c r="A866" s="365" t="str">
        <f t="shared" si="256"/>
        <v xml:space="preserve"> 153</v>
      </c>
      <c r="B866" s="370" t="s">
        <v>967</v>
      </c>
      <c r="C866" s="370" t="s">
        <v>1168</v>
      </c>
      <c r="D866" s="411">
        <v>1144</v>
      </c>
      <c r="E866" s="411">
        <v>1222</v>
      </c>
      <c r="F866" s="411">
        <v>1378</v>
      </c>
      <c r="G866" s="411">
        <v>1534</v>
      </c>
      <c r="H866" s="411">
        <v>1781</v>
      </c>
      <c r="I866" s="411">
        <v>1898</v>
      </c>
      <c r="J866" s="411">
        <v>2054</v>
      </c>
      <c r="K866" s="411">
        <v>2015</v>
      </c>
      <c r="L866" s="411">
        <v>1690</v>
      </c>
      <c r="M866" s="411">
        <v>1690</v>
      </c>
      <c r="N866" s="411">
        <v>1417</v>
      </c>
      <c r="O866" s="412">
        <v>1261</v>
      </c>
      <c r="P866" s="411">
        <f t="shared" si="257"/>
        <v>19084</v>
      </c>
      <c r="Q866" s="411">
        <f t="shared" si="258"/>
        <v>10944.741935483871</v>
      </c>
      <c r="R866" s="411">
        <f t="shared" si="259"/>
        <v>3305.0511679644046</v>
      </c>
      <c r="S866" s="411">
        <f t="shared" si="260"/>
        <v>4834.2068965517237</v>
      </c>
      <c r="T866" s="411">
        <v>0</v>
      </c>
      <c r="U866" s="411">
        <v>0</v>
      </c>
      <c r="V866" s="411">
        <v>0</v>
      </c>
      <c r="W866" s="411">
        <v>0</v>
      </c>
      <c r="X866" s="411">
        <v>0</v>
      </c>
      <c r="Y866" s="411">
        <v>0</v>
      </c>
      <c r="Z866" s="411">
        <v>0</v>
      </c>
      <c r="AA866" s="411">
        <v>0</v>
      </c>
      <c r="AB866" s="411">
        <v>0</v>
      </c>
      <c r="AC866" s="411">
        <v>0</v>
      </c>
      <c r="AD866" s="411">
        <v>0</v>
      </c>
      <c r="AE866" s="412">
        <v>0</v>
      </c>
      <c r="AF866" s="411">
        <f t="shared" si="261"/>
        <v>0</v>
      </c>
      <c r="AG866" s="411">
        <v>1144</v>
      </c>
      <c r="AH866" s="411">
        <v>1222</v>
      </c>
      <c r="AI866" s="411">
        <v>1378</v>
      </c>
      <c r="AJ866" s="411">
        <v>1534</v>
      </c>
      <c r="AK866" s="411">
        <v>1781</v>
      </c>
      <c r="AL866" s="411">
        <v>1898</v>
      </c>
      <c r="AM866" s="411">
        <v>2054</v>
      </c>
      <c r="AN866" s="411">
        <v>2015</v>
      </c>
      <c r="AO866" s="411">
        <v>1690</v>
      </c>
      <c r="AP866" s="411">
        <v>1690</v>
      </c>
      <c r="AQ866" s="411">
        <v>1417</v>
      </c>
      <c r="AR866" s="412">
        <v>1261</v>
      </c>
      <c r="AS866" s="411">
        <f t="shared" si="262"/>
        <v>19084</v>
      </c>
      <c r="AT866" s="411">
        <f t="shared" si="263"/>
        <v>10944.741935483871</v>
      </c>
      <c r="AU866" s="411">
        <f t="shared" si="264"/>
        <v>3305.0511679644046</v>
      </c>
      <c r="AV866" s="411">
        <f t="shared" si="265"/>
        <v>4834.2068965517237</v>
      </c>
      <c r="AW866" s="411">
        <v>0</v>
      </c>
      <c r="AX866" s="411">
        <v>0</v>
      </c>
      <c r="AY866" s="411">
        <v>0</v>
      </c>
      <c r="AZ866" s="411">
        <v>0</v>
      </c>
      <c r="BA866" s="411">
        <v>0</v>
      </c>
      <c r="BB866" s="411">
        <v>0</v>
      </c>
      <c r="BC866" s="411">
        <v>0</v>
      </c>
      <c r="BD866" s="411">
        <v>0</v>
      </c>
      <c r="BE866" s="411">
        <v>0</v>
      </c>
      <c r="BF866" s="411">
        <v>0</v>
      </c>
      <c r="BG866" s="411">
        <v>0</v>
      </c>
      <c r="BH866" s="412">
        <v>0</v>
      </c>
      <c r="BI866" s="411">
        <f t="shared" si="266"/>
        <v>0</v>
      </c>
      <c r="BJ866" s="411">
        <v>1144</v>
      </c>
      <c r="BK866" s="411">
        <v>1222</v>
      </c>
      <c r="BL866" s="411">
        <v>1378</v>
      </c>
      <c r="BM866" s="411">
        <v>1534</v>
      </c>
      <c r="BN866" s="411">
        <v>1781</v>
      </c>
      <c r="BO866" s="411">
        <v>1898</v>
      </c>
      <c r="BP866" s="411">
        <v>2054</v>
      </c>
      <c r="BQ866" s="411">
        <v>2015</v>
      </c>
      <c r="BR866" s="411">
        <v>1690</v>
      </c>
      <c r="BS866" s="411">
        <v>1690</v>
      </c>
      <c r="BT866" s="411">
        <v>1417</v>
      </c>
      <c r="BU866" s="412">
        <v>1261</v>
      </c>
      <c r="BV866" s="411">
        <f t="shared" si="267"/>
        <v>19084</v>
      </c>
      <c r="BW866" s="411">
        <v>0</v>
      </c>
      <c r="BX866" s="411">
        <v>0</v>
      </c>
      <c r="BY866" s="411">
        <v>0</v>
      </c>
      <c r="BZ866" s="411">
        <v>0</v>
      </c>
      <c r="CA866" s="411">
        <v>0</v>
      </c>
      <c r="CB866" s="411">
        <v>0</v>
      </c>
      <c r="CC866" s="411">
        <v>0</v>
      </c>
      <c r="CD866" s="411">
        <v>0</v>
      </c>
      <c r="CE866" s="411">
        <v>0</v>
      </c>
      <c r="CF866" s="411">
        <v>0</v>
      </c>
      <c r="CG866" s="411">
        <v>0</v>
      </c>
      <c r="CH866" s="412">
        <v>0</v>
      </c>
      <c r="CI866" s="411">
        <f t="shared" si="268"/>
        <v>0</v>
      </c>
      <c r="CJ866" s="411">
        <v>1144</v>
      </c>
      <c r="CK866" s="411">
        <v>1222</v>
      </c>
      <c r="CL866" s="411">
        <v>1378</v>
      </c>
      <c r="CM866" s="411">
        <v>1534</v>
      </c>
      <c r="CN866" s="411">
        <v>1781</v>
      </c>
      <c r="CO866" s="411">
        <v>1898</v>
      </c>
      <c r="CP866" s="411">
        <v>2054</v>
      </c>
      <c r="CQ866" s="411">
        <v>2015</v>
      </c>
      <c r="CR866" s="411">
        <v>1690</v>
      </c>
      <c r="CS866" s="411">
        <v>1690</v>
      </c>
      <c r="CT866" s="411">
        <v>1417</v>
      </c>
      <c r="CU866" s="412">
        <v>1261</v>
      </c>
      <c r="CV866" s="411">
        <f t="shared" si="269"/>
        <v>19084</v>
      </c>
      <c r="CW866" s="411">
        <v>0</v>
      </c>
      <c r="CX866" s="411">
        <v>0</v>
      </c>
      <c r="CY866" s="411">
        <v>0</v>
      </c>
      <c r="CZ866" s="411">
        <v>0</v>
      </c>
      <c r="DA866" s="411">
        <v>0</v>
      </c>
      <c r="DB866" s="411">
        <v>0</v>
      </c>
      <c r="DC866" s="411">
        <v>0</v>
      </c>
      <c r="DD866" s="411">
        <v>0</v>
      </c>
      <c r="DE866" s="411">
        <v>0</v>
      </c>
      <c r="DF866" s="411">
        <v>0</v>
      </c>
      <c r="DG866" s="411">
        <v>0</v>
      </c>
      <c r="DH866" s="412">
        <v>0</v>
      </c>
      <c r="DI866" s="411">
        <f t="shared" si="270"/>
        <v>0</v>
      </c>
      <c r="DJ866" s="411">
        <v>1144</v>
      </c>
      <c r="DK866" s="411">
        <v>1222</v>
      </c>
      <c r="DL866" s="411">
        <v>1378</v>
      </c>
      <c r="DM866" s="411">
        <v>1534</v>
      </c>
      <c r="DN866" s="411">
        <v>1781</v>
      </c>
      <c r="DO866" s="411">
        <v>1898</v>
      </c>
      <c r="DP866" s="411">
        <v>2054</v>
      </c>
      <c r="DQ866" s="411">
        <v>2015</v>
      </c>
      <c r="DR866" s="411">
        <v>1690</v>
      </c>
      <c r="DS866" s="411">
        <v>1690</v>
      </c>
      <c r="DT866" s="411">
        <v>1417</v>
      </c>
      <c r="DU866" s="412">
        <v>1261</v>
      </c>
      <c r="DV866" s="411">
        <f t="shared" si="271"/>
        <v>19084</v>
      </c>
      <c r="DW866" s="412">
        <v>1144</v>
      </c>
      <c r="DX866" s="412">
        <v>1222</v>
      </c>
      <c r="DY866" s="412">
        <v>1378</v>
      </c>
      <c r="DZ866" s="412">
        <v>1534</v>
      </c>
      <c r="EA866" s="412">
        <v>1781</v>
      </c>
      <c r="EB866" s="412">
        <v>1898</v>
      </c>
      <c r="EC866" s="412">
        <v>2054</v>
      </c>
      <c r="ED866" s="412">
        <v>2015</v>
      </c>
      <c r="EE866" s="412">
        <v>1690</v>
      </c>
      <c r="EF866" s="412">
        <v>1690</v>
      </c>
      <c r="EG866" s="412">
        <v>1417</v>
      </c>
      <c r="EH866" s="412">
        <v>1261</v>
      </c>
      <c r="EI866" s="411">
        <f t="shared" si="272"/>
        <v>19084</v>
      </c>
      <c r="EK866" s="411">
        <f t="shared" si="273"/>
        <v>19084</v>
      </c>
      <c r="EL866" s="7">
        <f t="shared" si="274"/>
        <v>0</v>
      </c>
    </row>
    <row r="867" spans="1:142">
      <c r="A867" s="365" t="str">
        <f t="shared" si="256"/>
        <v xml:space="preserve"> 153</v>
      </c>
      <c r="B867" s="370" t="s">
        <v>967</v>
      </c>
      <c r="C867" s="370" t="s">
        <v>1169</v>
      </c>
      <c r="D867" s="411">
        <v>1144</v>
      </c>
      <c r="E867" s="411">
        <v>1222</v>
      </c>
      <c r="F867" s="411">
        <v>1378</v>
      </c>
      <c r="G867" s="411">
        <v>1534</v>
      </c>
      <c r="H867" s="411">
        <v>1781</v>
      </c>
      <c r="I867" s="411">
        <v>1898</v>
      </c>
      <c r="J867" s="411">
        <v>2054</v>
      </c>
      <c r="K867" s="411">
        <v>2015</v>
      </c>
      <c r="L867" s="411">
        <v>1690</v>
      </c>
      <c r="M867" s="411">
        <v>1690</v>
      </c>
      <c r="N867" s="411">
        <v>1417</v>
      </c>
      <c r="O867" s="412">
        <v>1261</v>
      </c>
      <c r="P867" s="411">
        <f t="shared" si="257"/>
        <v>19084</v>
      </c>
      <c r="Q867" s="411">
        <f t="shared" si="258"/>
        <v>10944.741935483871</v>
      </c>
      <c r="R867" s="411">
        <f t="shared" si="259"/>
        <v>3305.0511679644046</v>
      </c>
      <c r="S867" s="411">
        <f t="shared" si="260"/>
        <v>4834.2068965517237</v>
      </c>
      <c r="T867" s="411">
        <v>0</v>
      </c>
      <c r="U867" s="411">
        <v>0</v>
      </c>
      <c r="V867" s="411">
        <v>0</v>
      </c>
      <c r="W867" s="411">
        <v>0</v>
      </c>
      <c r="X867" s="411">
        <v>0</v>
      </c>
      <c r="Y867" s="411">
        <v>0</v>
      </c>
      <c r="Z867" s="411">
        <v>0</v>
      </c>
      <c r="AA867" s="411">
        <v>0</v>
      </c>
      <c r="AB867" s="411">
        <v>0</v>
      </c>
      <c r="AC867" s="411">
        <v>0</v>
      </c>
      <c r="AD867" s="411">
        <v>0</v>
      </c>
      <c r="AE867" s="412">
        <v>0</v>
      </c>
      <c r="AF867" s="411">
        <f t="shared" si="261"/>
        <v>0</v>
      </c>
      <c r="AG867" s="411">
        <v>1144</v>
      </c>
      <c r="AH867" s="411">
        <v>1222</v>
      </c>
      <c r="AI867" s="411">
        <v>1378</v>
      </c>
      <c r="AJ867" s="411">
        <v>1534</v>
      </c>
      <c r="AK867" s="411">
        <v>1781</v>
      </c>
      <c r="AL867" s="411">
        <v>1898</v>
      </c>
      <c r="AM867" s="411">
        <v>2054</v>
      </c>
      <c r="AN867" s="411">
        <v>2015</v>
      </c>
      <c r="AO867" s="411">
        <v>1690</v>
      </c>
      <c r="AP867" s="411">
        <v>1690</v>
      </c>
      <c r="AQ867" s="411">
        <v>1417</v>
      </c>
      <c r="AR867" s="412">
        <v>1261</v>
      </c>
      <c r="AS867" s="411">
        <f t="shared" si="262"/>
        <v>19084</v>
      </c>
      <c r="AT867" s="411">
        <f t="shared" si="263"/>
        <v>10944.741935483871</v>
      </c>
      <c r="AU867" s="411">
        <f t="shared" si="264"/>
        <v>3305.0511679644046</v>
      </c>
      <c r="AV867" s="411">
        <f t="shared" si="265"/>
        <v>4834.2068965517237</v>
      </c>
      <c r="AW867" s="411">
        <v>0</v>
      </c>
      <c r="AX867" s="411">
        <v>0</v>
      </c>
      <c r="AY867" s="411">
        <v>0</v>
      </c>
      <c r="AZ867" s="411">
        <v>0</v>
      </c>
      <c r="BA867" s="411">
        <v>0</v>
      </c>
      <c r="BB867" s="411">
        <v>0</v>
      </c>
      <c r="BC867" s="411">
        <v>0</v>
      </c>
      <c r="BD867" s="411">
        <v>0</v>
      </c>
      <c r="BE867" s="411">
        <v>0</v>
      </c>
      <c r="BF867" s="411">
        <v>0</v>
      </c>
      <c r="BG867" s="411">
        <v>0</v>
      </c>
      <c r="BH867" s="412">
        <v>0</v>
      </c>
      <c r="BI867" s="411">
        <f t="shared" si="266"/>
        <v>0</v>
      </c>
      <c r="BJ867" s="411">
        <v>1144</v>
      </c>
      <c r="BK867" s="411">
        <v>1222</v>
      </c>
      <c r="BL867" s="411">
        <v>1378</v>
      </c>
      <c r="BM867" s="411">
        <v>1534</v>
      </c>
      <c r="BN867" s="411">
        <v>1781</v>
      </c>
      <c r="BO867" s="411">
        <v>1898</v>
      </c>
      <c r="BP867" s="411">
        <v>2054</v>
      </c>
      <c r="BQ867" s="411">
        <v>2015</v>
      </c>
      <c r="BR867" s="411">
        <v>1690</v>
      </c>
      <c r="BS867" s="411">
        <v>1690</v>
      </c>
      <c r="BT867" s="411">
        <v>1417</v>
      </c>
      <c r="BU867" s="412">
        <v>1261</v>
      </c>
      <c r="BV867" s="411">
        <f t="shared" si="267"/>
        <v>19084</v>
      </c>
      <c r="BW867" s="411">
        <v>0</v>
      </c>
      <c r="BX867" s="411">
        <v>0</v>
      </c>
      <c r="BY867" s="411">
        <v>0</v>
      </c>
      <c r="BZ867" s="411">
        <v>0</v>
      </c>
      <c r="CA867" s="411">
        <v>0</v>
      </c>
      <c r="CB867" s="411">
        <v>0</v>
      </c>
      <c r="CC867" s="411">
        <v>0</v>
      </c>
      <c r="CD867" s="411">
        <v>0</v>
      </c>
      <c r="CE867" s="411">
        <v>0</v>
      </c>
      <c r="CF867" s="411">
        <v>0</v>
      </c>
      <c r="CG867" s="411">
        <v>0</v>
      </c>
      <c r="CH867" s="412">
        <v>0</v>
      </c>
      <c r="CI867" s="411">
        <f t="shared" si="268"/>
        <v>0</v>
      </c>
      <c r="CJ867" s="411">
        <v>1144</v>
      </c>
      <c r="CK867" s="411">
        <v>1222</v>
      </c>
      <c r="CL867" s="411">
        <v>1378</v>
      </c>
      <c r="CM867" s="411">
        <v>1534</v>
      </c>
      <c r="CN867" s="411">
        <v>1781</v>
      </c>
      <c r="CO867" s="411">
        <v>1898</v>
      </c>
      <c r="CP867" s="411">
        <v>2054</v>
      </c>
      <c r="CQ867" s="411">
        <v>2015</v>
      </c>
      <c r="CR867" s="411">
        <v>1690</v>
      </c>
      <c r="CS867" s="411">
        <v>1690</v>
      </c>
      <c r="CT867" s="411">
        <v>1417</v>
      </c>
      <c r="CU867" s="412">
        <v>1261</v>
      </c>
      <c r="CV867" s="411">
        <f t="shared" si="269"/>
        <v>19084</v>
      </c>
      <c r="CW867" s="411">
        <v>0</v>
      </c>
      <c r="CX867" s="411">
        <v>0</v>
      </c>
      <c r="CY867" s="411">
        <v>0</v>
      </c>
      <c r="CZ867" s="411">
        <v>0</v>
      </c>
      <c r="DA867" s="411">
        <v>0</v>
      </c>
      <c r="DB867" s="411">
        <v>0</v>
      </c>
      <c r="DC867" s="411">
        <v>0</v>
      </c>
      <c r="DD867" s="411">
        <v>0</v>
      </c>
      <c r="DE867" s="411">
        <v>0</v>
      </c>
      <c r="DF867" s="411">
        <v>0</v>
      </c>
      <c r="DG867" s="411">
        <v>0</v>
      </c>
      <c r="DH867" s="412">
        <v>0</v>
      </c>
      <c r="DI867" s="411">
        <f t="shared" si="270"/>
        <v>0</v>
      </c>
      <c r="DJ867" s="411">
        <v>1144</v>
      </c>
      <c r="DK867" s="411">
        <v>1222</v>
      </c>
      <c r="DL867" s="411">
        <v>1378</v>
      </c>
      <c r="DM867" s="411">
        <v>1534</v>
      </c>
      <c r="DN867" s="411">
        <v>1781</v>
      </c>
      <c r="DO867" s="411">
        <v>1898</v>
      </c>
      <c r="DP867" s="411">
        <v>2054</v>
      </c>
      <c r="DQ867" s="411">
        <v>2015</v>
      </c>
      <c r="DR867" s="411">
        <v>1690</v>
      </c>
      <c r="DS867" s="411">
        <v>1690</v>
      </c>
      <c r="DT867" s="411">
        <v>1417</v>
      </c>
      <c r="DU867" s="412">
        <v>1261</v>
      </c>
      <c r="DV867" s="411">
        <f t="shared" si="271"/>
        <v>19084</v>
      </c>
      <c r="DW867" s="412">
        <v>1144</v>
      </c>
      <c r="DX867" s="412">
        <v>1222</v>
      </c>
      <c r="DY867" s="412">
        <v>1378</v>
      </c>
      <c r="DZ867" s="412">
        <v>1534</v>
      </c>
      <c r="EA867" s="412">
        <v>1781</v>
      </c>
      <c r="EB867" s="412">
        <v>1898</v>
      </c>
      <c r="EC867" s="412">
        <v>2054</v>
      </c>
      <c r="ED867" s="412">
        <v>2015</v>
      </c>
      <c r="EE867" s="412">
        <v>1690</v>
      </c>
      <c r="EF867" s="412">
        <v>1690</v>
      </c>
      <c r="EG867" s="412">
        <v>1417</v>
      </c>
      <c r="EH867" s="412">
        <v>1261</v>
      </c>
      <c r="EI867" s="411">
        <f t="shared" si="272"/>
        <v>19084</v>
      </c>
      <c r="EK867" s="411">
        <f t="shared" si="273"/>
        <v>19084</v>
      </c>
      <c r="EL867" s="7">
        <f t="shared" si="274"/>
        <v>0</v>
      </c>
    </row>
    <row r="868" spans="1:142">
      <c r="A868" s="365" t="str">
        <f t="shared" si="256"/>
        <v xml:space="preserve"> 153</v>
      </c>
      <c r="B868" s="370" t="s">
        <v>967</v>
      </c>
      <c r="C868" s="370" t="s">
        <v>1170</v>
      </c>
      <c r="D868" s="411">
        <v>1144</v>
      </c>
      <c r="E868" s="411">
        <v>1222</v>
      </c>
      <c r="F868" s="411">
        <v>1378</v>
      </c>
      <c r="G868" s="411">
        <v>1534</v>
      </c>
      <c r="H868" s="411">
        <v>1781</v>
      </c>
      <c r="I868" s="411">
        <v>1898</v>
      </c>
      <c r="J868" s="411">
        <v>2054</v>
      </c>
      <c r="K868" s="411">
        <v>2015</v>
      </c>
      <c r="L868" s="411">
        <v>1690</v>
      </c>
      <c r="M868" s="411">
        <v>1690</v>
      </c>
      <c r="N868" s="411">
        <v>1417</v>
      </c>
      <c r="O868" s="412">
        <v>1261</v>
      </c>
      <c r="P868" s="411">
        <f t="shared" si="257"/>
        <v>19084</v>
      </c>
      <c r="Q868" s="411">
        <f t="shared" si="258"/>
        <v>10944.741935483871</v>
      </c>
      <c r="R868" s="411">
        <f t="shared" si="259"/>
        <v>3305.0511679644046</v>
      </c>
      <c r="S868" s="411">
        <f t="shared" si="260"/>
        <v>4834.2068965517237</v>
      </c>
      <c r="T868" s="411">
        <v>0</v>
      </c>
      <c r="U868" s="411">
        <v>0</v>
      </c>
      <c r="V868" s="411">
        <v>0</v>
      </c>
      <c r="W868" s="411">
        <v>0</v>
      </c>
      <c r="X868" s="411">
        <v>0</v>
      </c>
      <c r="Y868" s="411">
        <v>0</v>
      </c>
      <c r="Z868" s="411">
        <v>0</v>
      </c>
      <c r="AA868" s="411">
        <v>0</v>
      </c>
      <c r="AB868" s="411">
        <v>0</v>
      </c>
      <c r="AC868" s="411">
        <v>0</v>
      </c>
      <c r="AD868" s="411">
        <v>0</v>
      </c>
      <c r="AE868" s="412">
        <v>0</v>
      </c>
      <c r="AF868" s="411">
        <f t="shared" si="261"/>
        <v>0</v>
      </c>
      <c r="AG868" s="411">
        <v>1144</v>
      </c>
      <c r="AH868" s="411">
        <v>1222</v>
      </c>
      <c r="AI868" s="411">
        <v>1378</v>
      </c>
      <c r="AJ868" s="411">
        <v>1534</v>
      </c>
      <c r="AK868" s="411">
        <v>1781</v>
      </c>
      <c r="AL868" s="411">
        <v>1898</v>
      </c>
      <c r="AM868" s="411">
        <v>2054</v>
      </c>
      <c r="AN868" s="411">
        <v>2015</v>
      </c>
      <c r="AO868" s="411">
        <v>1690</v>
      </c>
      <c r="AP868" s="411">
        <v>1690</v>
      </c>
      <c r="AQ868" s="411">
        <v>1417</v>
      </c>
      <c r="AR868" s="412">
        <v>1261</v>
      </c>
      <c r="AS868" s="411">
        <f t="shared" si="262"/>
        <v>19084</v>
      </c>
      <c r="AT868" s="411">
        <f t="shared" si="263"/>
        <v>10944.741935483871</v>
      </c>
      <c r="AU868" s="411">
        <f t="shared" si="264"/>
        <v>3305.0511679644046</v>
      </c>
      <c r="AV868" s="411">
        <f t="shared" si="265"/>
        <v>4834.2068965517237</v>
      </c>
      <c r="AW868" s="411">
        <v>0</v>
      </c>
      <c r="AX868" s="411">
        <v>0</v>
      </c>
      <c r="AY868" s="411">
        <v>0</v>
      </c>
      <c r="AZ868" s="411">
        <v>0</v>
      </c>
      <c r="BA868" s="411">
        <v>0</v>
      </c>
      <c r="BB868" s="411">
        <v>0</v>
      </c>
      <c r="BC868" s="411">
        <v>0</v>
      </c>
      <c r="BD868" s="411">
        <v>0</v>
      </c>
      <c r="BE868" s="411">
        <v>0</v>
      </c>
      <c r="BF868" s="411">
        <v>0</v>
      </c>
      <c r="BG868" s="411">
        <v>0</v>
      </c>
      <c r="BH868" s="412">
        <v>0</v>
      </c>
      <c r="BI868" s="411">
        <f t="shared" si="266"/>
        <v>0</v>
      </c>
      <c r="BJ868" s="411">
        <v>1144</v>
      </c>
      <c r="BK868" s="411">
        <v>1222</v>
      </c>
      <c r="BL868" s="411">
        <v>1378</v>
      </c>
      <c r="BM868" s="411">
        <v>1534</v>
      </c>
      <c r="BN868" s="411">
        <v>1781</v>
      </c>
      <c r="BO868" s="411">
        <v>1898</v>
      </c>
      <c r="BP868" s="411">
        <v>2054</v>
      </c>
      <c r="BQ868" s="411">
        <v>2015</v>
      </c>
      <c r="BR868" s="411">
        <v>1690</v>
      </c>
      <c r="BS868" s="411">
        <v>1690</v>
      </c>
      <c r="BT868" s="411">
        <v>1417</v>
      </c>
      <c r="BU868" s="412">
        <v>1261</v>
      </c>
      <c r="BV868" s="411">
        <f t="shared" si="267"/>
        <v>19084</v>
      </c>
      <c r="BW868" s="411">
        <v>0</v>
      </c>
      <c r="BX868" s="411">
        <v>0</v>
      </c>
      <c r="BY868" s="411">
        <v>0</v>
      </c>
      <c r="BZ868" s="411">
        <v>0</v>
      </c>
      <c r="CA868" s="411">
        <v>0</v>
      </c>
      <c r="CB868" s="411">
        <v>0</v>
      </c>
      <c r="CC868" s="411">
        <v>0</v>
      </c>
      <c r="CD868" s="411">
        <v>0</v>
      </c>
      <c r="CE868" s="411">
        <v>0</v>
      </c>
      <c r="CF868" s="411">
        <v>0</v>
      </c>
      <c r="CG868" s="411">
        <v>0</v>
      </c>
      <c r="CH868" s="412">
        <v>0</v>
      </c>
      <c r="CI868" s="411">
        <f t="shared" si="268"/>
        <v>0</v>
      </c>
      <c r="CJ868" s="411">
        <v>1144</v>
      </c>
      <c r="CK868" s="411">
        <v>1222</v>
      </c>
      <c r="CL868" s="411">
        <v>1378</v>
      </c>
      <c r="CM868" s="411">
        <v>1534</v>
      </c>
      <c r="CN868" s="411">
        <v>1781</v>
      </c>
      <c r="CO868" s="411">
        <v>1898</v>
      </c>
      <c r="CP868" s="411">
        <v>2054</v>
      </c>
      <c r="CQ868" s="411">
        <v>2015</v>
      </c>
      <c r="CR868" s="411">
        <v>1690</v>
      </c>
      <c r="CS868" s="411">
        <v>1690</v>
      </c>
      <c r="CT868" s="411">
        <v>1417</v>
      </c>
      <c r="CU868" s="412">
        <v>1261</v>
      </c>
      <c r="CV868" s="411">
        <f t="shared" si="269"/>
        <v>19084</v>
      </c>
      <c r="CW868" s="411">
        <v>0</v>
      </c>
      <c r="CX868" s="411">
        <v>0</v>
      </c>
      <c r="CY868" s="411">
        <v>0</v>
      </c>
      <c r="CZ868" s="411">
        <v>0</v>
      </c>
      <c r="DA868" s="411">
        <v>0</v>
      </c>
      <c r="DB868" s="411">
        <v>0</v>
      </c>
      <c r="DC868" s="411">
        <v>0</v>
      </c>
      <c r="DD868" s="411">
        <v>0</v>
      </c>
      <c r="DE868" s="411">
        <v>0</v>
      </c>
      <c r="DF868" s="411">
        <v>0</v>
      </c>
      <c r="DG868" s="411">
        <v>0</v>
      </c>
      <c r="DH868" s="412">
        <v>0</v>
      </c>
      <c r="DI868" s="411">
        <f t="shared" si="270"/>
        <v>0</v>
      </c>
      <c r="DJ868" s="411">
        <v>1144</v>
      </c>
      <c r="DK868" s="411">
        <v>1222</v>
      </c>
      <c r="DL868" s="411">
        <v>1378</v>
      </c>
      <c r="DM868" s="411">
        <v>1534</v>
      </c>
      <c r="DN868" s="411">
        <v>1781</v>
      </c>
      <c r="DO868" s="411">
        <v>1898</v>
      </c>
      <c r="DP868" s="411">
        <v>2054</v>
      </c>
      <c r="DQ868" s="411">
        <v>2015</v>
      </c>
      <c r="DR868" s="411">
        <v>1690</v>
      </c>
      <c r="DS868" s="411">
        <v>1690</v>
      </c>
      <c r="DT868" s="411">
        <v>1417</v>
      </c>
      <c r="DU868" s="412">
        <v>1261</v>
      </c>
      <c r="DV868" s="411">
        <f t="shared" si="271"/>
        <v>19084</v>
      </c>
      <c r="DW868" s="412">
        <v>1144</v>
      </c>
      <c r="DX868" s="412">
        <v>1222</v>
      </c>
      <c r="DY868" s="412">
        <v>1378</v>
      </c>
      <c r="DZ868" s="412">
        <v>1534</v>
      </c>
      <c r="EA868" s="412">
        <v>1781</v>
      </c>
      <c r="EB868" s="412">
        <v>1898</v>
      </c>
      <c r="EC868" s="412">
        <v>2054</v>
      </c>
      <c r="ED868" s="412">
        <v>2015</v>
      </c>
      <c r="EE868" s="412">
        <v>1690</v>
      </c>
      <c r="EF868" s="412">
        <v>1690</v>
      </c>
      <c r="EG868" s="412">
        <v>1417</v>
      </c>
      <c r="EH868" s="412">
        <v>1261</v>
      </c>
      <c r="EI868" s="411">
        <f t="shared" si="272"/>
        <v>19084</v>
      </c>
      <c r="EK868" s="411">
        <f t="shared" si="273"/>
        <v>19084</v>
      </c>
      <c r="EL868" s="7">
        <f t="shared" si="274"/>
        <v>0</v>
      </c>
    </row>
    <row r="869" spans="1:142">
      <c r="A869" s="365" t="str">
        <f t="shared" si="256"/>
        <v xml:space="preserve"> 153</v>
      </c>
      <c r="B869" s="370" t="s">
        <v>967</v>
      </c>
      <c r="C869" s="370" t="s">
        <v>1171</v>
      </c>
      <c r="D869" s="411">
        <v>1144</v>
      </c>
      <c r="E869" s="411">
        <v>1222</v>
      </c>
      <c r="F869" s="411">
        <v>1378</v>
      </c>
      <c r="G869" s="411">
        <v>1534</v>
      </c>
      <c r="H869" s="411">
        <v>1781</v>
      </c>
      <c r="I869" s="411">
        <v>1898</v>
      </c>
      <c r="J869" s="411">
        <v>2054</v>
      </c>
      <c r="K869" s="411">
        <v>2015</v>
      </c>
      <c r="L869" s="411">
        <v>1690</v>
      </c>
      <c r="M869" s="411">
        <v>1690</v>
      </c>
      <c r="N869" s="411">
        <v>1417</v>
      </c>
      <c r="O869" s="412">
        <v>1261</v>
      </c>
      <c r="P869" s="411">
        <f t="shared" si="257"/>
        <v>19084</v>
      </c>
      <c r="Q869" s="411">
        <f t="shared" si="258"/>
        <v>10944.741935483871</v>
      </c>
      <c r="R869" s="411">
        <f t="shared" si="259"/>
        <v>3305.0511679644046</v>
      </c>
      <c r="S869" s="411">
        <f t="shared" si="260"/>
        <v>4834.2068965517237</v>
      </c>
      <c r="T869" s="411">
        <v>0</v>
      </c>
      <c r="U869" s="411">
        <v>0</v>
      </c>
      <c r="V869" s="411">
        <v>0</v>
      </c>
      <c r="W869" s="411">
        <v>0</v>
      </c>
      <c r="X869" s="411">
        <v>0</v>
      </c>
      <c r="Y869" s="411">
        <v>0</v>
      </c>
      <c r="Z869" s="411">
        <v>0</v>
      </c>
      <c r="AA869" s="411">
        <v>0</v>
      </c>
      <c r="AB869" s="411">
        <v>0</v>
      </c>
      <c r="AC869" s="411">
        <v>0</v>
      </c>
      <c r="AD869" s="411">
        <v>0</v>
      </c>
      <c r="AE869" s="412">
        <v>0</v>
      </c>
      <c r="AF869" s="411">
        <f t="shared" si="261"/>
        <v>0</v>
      </c>
      <c r="AG869" s="411">
        <v>1144</v>
      </c>
      <c r="AH869" s="411">
        <v>1222</v>
      </c>
      <c r="AI869" s="411">
        <v>1378</v>
      </c>
      <c r="AJ869" s="411">
        <v>1534</v>
      </c>
      <c r="AK869" s="411">
        <v>1781</v>
      </c>
      <c r="AL869" s="411">
        <v>1898</v>
      </c>
      <c r="AM869" s="411">
        <v>2054</v>
      </c>
      <c r="AN869" s="411">
        <v>2015</v>
      </c>
      <c r="AO869" s="411">
        <v>1690</v>
      </c>
      <c r="AP869" s="411">
        <v>1690</v>
      </c>
      <c r="AQ869" s="411">
        <v>1417</v>
      </c>
      <c r="AR869" s="412">
        <v>1261</v>
      </c>
      <c r="AS869" s="411">
        <f t="shared" si="262"/>
        <v>19084</v>
      </c>
      <c r="AT869" s="411">
        <f t="shared" si="263"/>
        <v>10944.741935483871</v>
      </c>
      <c r="AU869" s="411">
        <f t="shared" si="264"/>
        <v>3305.0511679644046</v>
      </c>
      <c r="AV869" s="411">
        <f t="shared" si="265"/>
        <v>4834.2068965517237</v>
      </c>
      <c r="AW869" s="411">
        <v>0</v>
      </c>
      <c r="AX869" s="411">
        <v>0</v>
      </c>
      <c r="AY869" s="411">
        <v>0</v>
      </c>
      <c r="AZ869" s="411">
        <v>0</v>
      </c>
      <c r="BA869" s="411">
        <v>0</v>
      </c>
      <c r="BB869" s="411">
        <v>0</v>
      </c>
      <c r="BC869" s="411">
        <v>0</v>
      </c>
      <c r="BD869" s="411">
        <v>0</v>
      </c>
      <c r="BE869" s="411">
        <v>0</v>
      </c>
      <c r="BF869" s="411">
        <v>0</v>
      </c>
      <c r="BG869" s="411">
        <v>0</v>
      </c>
      <c r="BH869" s="412">
        <v>0</v>
      </c>
      <c r="BI869" s="411">
        <f t="shared" si="266"/>
        <v>0</v>
      </c>
      <c r="BJ869" s="411">
        <v>1144</v>
      </c>
      <c r="BK869" s="411">
        <v>1222</v>
      </c>
      <c r="BL869" s="411">
        <v>1378</v>
      </c>
      <c r="BM869" s="411">
        <v>1534</v>
      </c>
      <c r="BN869" s="411">
        <v>1781</v>
      </c>
      <c r="BO869" s="411">
        <v>1898</v>
      </c>
      <c r="BP869" s="411">
        <v>2054</v>
      </c>
      <c r="BQ869" s="411">
        <v>2015</v>
      </c>
      <c r="BR869" s="411">
        <v>1690</v>
      </c>
      <c r="BS869" s="411">
        <v>1690</v>
      </c>
      <c r="BT869" s="411">
        <v>1417</v>
      </c>
      <c r="BU869" s="412">
        <v>1261</v>
      </c>
      <c r="BV869" s="411">
        <f t="shared" si="267"/>
        <v>19084</v>
      </c>
      <c r="BW869" s="411">
        <v>0</v>
      </c>
      <c r="BX869" s="411">
        <v>0</v>
      </c>
      <c r="BY869" s="411">
        <v>0</v>
      </c>
      <c r="BZ869" s="411">
        <v>0</v>
      </c>
      <c r="CA869" s="411">
        <v>0</v>
      </c>
      <c r="CB869" s="411">
        <v>0</v>
      </c>
      <c r="CC869" s="411">
        <v>0</v>
      </c>
      <c r="CD869" s="411">
        <v>0</v>
      </c>
      <c r="CE869" s="411">
        <v>0</v>
      </c>
      <c r="CF869" s="411">
        <v>0</v>
      </c>
      <c r="CG869" s="411">
        <v>0</v>
      </c>
      <c r="CH869" s="412">
        <v>0</v>
      </c>
      <c r="CI869" s="411">
        <f t="shared" si="268"/>
        <v>0</v>
      </c>
      <c r="CJ869" s="411">
        <v>1144</v>
      </c>
      <c r="CK869" s="411">
        <v>1222</v>
      </c>
      <c r="CL869" s="411">
        <v>1378</v>
      </c>
      <c r="CM869" s="411">
        <v>1534</v>
      </c>
      <c r="CN869" s="411">
        <v>1781</v>
      </c>
      <c r="CO869" s="411">
        <v>1898</v>
      </c>
      <c r="CP869" s="411">
        <v>2054</v>
      </c>
      <c r="CQ869" s="411">
        <v>2015</v>
      </c>
      <c r="CR869" s="411">
        <v>1690</v>
      </c>
      <c r="CS869" s="411">
        <v>1690</v>
      </c>
      <c r="CT869" s="411">
        <v>1417</v>
      </c>
      <c r="CU869" s="412">
        <v>1261</v>
      </c>
      <c r="CV869" s="411">
        <f t="shared" si="269"/>
        <v>19084</v>
      </c>
      <c r="CW869" s="411">
        <v>0</v>
      </c>
      <c r="CX869" s="411">
        <v>0</v>
      </c>
      <c r="CY869" s="411">
        <v>0</v>
      </c>
      <c r="CZ869" s="411">
        <v>0</v>
      </c>
      <c r="DA869" s="411">
        <v>0</v>
      </c>
      <c r="DB869" s="411">
        <v>0</v>
      </c>
      <c r="DC869" s="411">
        <v>0</v>
      </c>
      <c r="DD869" s="411">
        <v>0</v>
      </c>
      <c r="DE869" s="411">
        <v>0</v>
      </c>
      <c r="DF869" s="411">
        <v>0</v>
      </c>
      <c r="DG869" s="411">
        <v>0</v>
      </c>
      <c r="DH869" s="412">
        <v>0</v>
      </c>
      <c r="DI869" s="411">
        <f t="shared" si="270"/>
        <v>0</v>
      </c>
      <c r="DJ869" s="411">
        <v>1144</v>
      </c>
      <c r="DK869" s="411">
        <v>1222</v>
      </c>
      <c r="DL869" s="411">
        <v>1378</v>
      </c>
      <c r="DM869" s="411">
        <v>1534</v>
      </c>
      <c r="DN869" s="411">
        <v>1781</v>
      </c>
      <c r="DO869" s="411">
        <v>1898</v>
      </c>
      <c r="DP869" s="411">
        <v>2054</v>
      </c>
      <c r="DQ869" s="411">
        <v>2015</v>
      </c>
      <c r="DR869" s="411">
        <v>1690</v>
      </c>
      <c r="DS869" s="411">
        <v>1690</v>
      </c>
      <c r="DT869" s="411">
        <v>1417</v>
      </c>
      <c r="DU869" s="412">
        <v>1261</v>
      </c>
      <c r="DV869" s="411">
        <f t="shared" si="271"/>
        <v>19084</v>
      </c>
      <c r="DW869" s="412">
        <v>1144</v>
      </c>
      <c r="DX869" s="412">
        <v>1222</v>
      </c>
      <c r="DY869" s="412">
        <v>1378</v>
      </c>
      <c r="DZ869" s="412">
        <v>1534</v>
      </c>
      <c r="EA869" s="412">
        <v>1781</v>
      </c>
      <c r="EB869" s="412">
        <v>1898</v>
      </c>
      <c r="EC869" s="412">
        <v>2054</v>
      </c>
      <c r="ED869" s="412">
        <v>2015</v>
      </c>
      <c r="EE869" s="412">
        <v>1690</v>
      </c>
      <c r="EF869" s="412">
        <v>1690</v>
      </c>
      <c r="EG869" s="412">
        <v>1417</v>
      </c>
      <c r="EH869" s="412">
        <v>1261</v>
      </c>
      <c r="EI869" s="411">
        <f t="shared" si="272"/>
        <v>19084</v>
      </c>
      <c r="EK869" s="411">
        <f t="shared" si="273"/>
        <v>19084</v>
      </c>
      <c r="EL869" s="7">
        <f t="shared" si="274"/>
        <v>0</v>
      </c>
    </row>
    <row r="870" spans="1:142">
      <c r="A870" s="365" t="str">
        <f t="shared" si="256"/>
        <v xml:space="preserve"> 153</v>
      </c>
      <c r="B870" s="370" t="s">
        <v>967</v>
      </c>
      <c r="C870" s="370" t="s">
        <v>1172</v>
      </c>
      <c r="D870" s="411">
        <v>1144</v>
      </c>
      <c r="E870" s="411">
        <v>1222</v>
      </c>
      <c r="F870" s="411">
        <v>1378</v>
      </c>
      <c r="G870" s="411">
        <v>1534</v>
      </c>
      <c r="H870" s="411">
        <v>1781</v>
      </c>
      <c r="I870" s="411">
        <v>1898</v>
      </c>
      <c r="J870" s="411">
        <v>2054</v>
      </c>
      <c r="K870" s="411">
        <v>2015</v>
      </c>
      <c r="L870" s="411">
        <v>1690</v>
      </c>
      <c r="M870" s="411">
        <v>1690</v>
      </c>
      <c r="N870" s="411">
        <v>1417</v>
      </c>
      <c r="O870" s="412">
        <v>1261</v>
      </c>
      <c r="P870" s="411">
        <f t="shared" si="257"/>
        <v>19084</v>
      </c>
      <c r="Q870" s="411">
        <f t="shared" si="258"/>
        <v>10944.741935483871</v>
      </c>
      <c r="R870" s="411">
        <f t="shared" si="259"/>
        <v>3305.0511679644046</v>
      </c>
      <c r="S870" s="411">
        <f t="shared" si="260"/>
        <v>4834.2068965517237</v>
      </c>
      <c r="T870" s="411">
        <v>0</v>
      </c>
      <c r="U870" s="411">
        <v>0</v>
      </c>
      <c r="V870" s="411">
        <v>0</v>
      </c>
      <c r="W870" s="411">
        <v>0</v>
      </c>
      <c r="X870" s="411">
        <v>0</v>
      </c>
      <c r="Y870" s="411">
        <v>0</v>
      </c>
      <c r="Z870" s="411">
        <v>0</v>
      </c>
      <c r="AA870" s="411">
        <v>0</v>
      </c>
      <c r="AB870" s="411">
        <v>0</v>
      </c>
      <c r="AC870" s="411">
        <v>0</v>
      </c>
      <c r="AD870" s="411">
        <v>0</v>
      </c>
      <c r="AE870" s="412">
        <v>0</v>
      </c>
      <c r="AF870" s="411">
        <f t="shared" si="261"/>
        <v>0</v>
      </c>
      <c r="AG870" s="411">
        <v>1144</v>
      </c>
      <c r="AH870" s="411">
        <v>1222</v>
      </c>
      <c r="AI870" s="411">
        <v>1378</v>
      </c>
      <c r="AJ870" s="411">
        <v>1534</v>
      </c>
      <c r="AK870" s="411">
        <v>1781</v>
      </c>
      <c r="AL870" s="411">
        <v>1898</v>
      </c>
      <c r="AM870" s="411">
        <v>2054</v>
      </c>
      <c r="AN870" s="411">
        <v>2015</v>
      </c>
      <c r="AO870" s="411">
        <v>1690</v>
      </c>
      <c r="AP870" s="411">
        <v>1690</v>
      </c>
      <c r="AQ870" s="411">
        <v>1417</v>
      </c>
      <c r="AR870" s="412">
        <v>1261</v>
      </c>
      <c r="AS870" s="411">
        <f t="shared" si="262"/>
        <v>19084</v>
      </c>
      <c r="AT870" s="411">
        <f t="shared" si="263"/>
        <v>10944.741935483871</v>
      </c>
      <c r="AU870" s="411">
        <f t="shared" si="264"/>
        <v>3305.0511679644046</v>
      </c>
      <c r="AV870" s="411">
        <f t="shared" si="265"/>
        <v>4834.2068965517237</v>
      </c>
      <c r="AW870" s="411">
        <v>0</v>
      </c>
      <c r="AX870" s="411">
        <v>0</v>
      </c>
      <c r="AY870" s="411">
        <v>0</v>
      </c>
      <c r="AZ870" s="411">
        <v>0</v>
      </c>
      <c r="BA870" s="411">
        <v>0</v>
      </c>
      <c r="BB870" s="411">
        <v>0</v>
      </c>
      <c r="BC870" s="411">
        <v>0</v>
      </c>
      <c r="BD870" s="411">
        <v>0</v>
      </c>
      <c r="BE870" s="411">
        <v>0</v>
      </c>
      <c r="BF870" s="411">
        <v>0</v>
      </c>
      <c r="BG870" s="411">
        <v>0</v>
      </c>
      <c r="BH870" s="412">
        <v>0</v>
      </c>
      <c r="BI870" s="411">
        <f t="shared" si="266"/>
        <v>0</v>
      </c>
      <c r="BJ870" s="411">
        <v>1144</v>
      </c>
      <c r="BK870" s="411">
        <v>1222</v>
      </c>
      <c r="BL870" s="411">
        <v>1378</v>
      </c>
      <c r="BM870" s="411">
        <v>1534</v>
      </c>
      <c r="BN870" s="411">
        <v>1781</v>
      </c>
      <c r="BO870" s="411">
        <v>1898</v>
      </c>
      <c r="BP870" s="411">
        <v>2054</v>
      </c>
      <c r="BQ870" s="411">
        <v>2015</v>
      </c>
      <c r="BR870" s="411">
        <v>1690</v>
      </c>
      <c r="BS870" s="411">
        <v>1690</v>
      </c>
      <c r="BT870" s="411">
        <v>1417</v>
      </c>
      <c r="BU870" s="412">
        <v>1261</v>
      </c>
      <c r="BV870" s="411">
        <f t="shared" si="267"/>
        <v>19084</v>
      </c>
      <c r="BW870" s="411">
        <v>0</v>
      </c>
      <c r="BX870" s="411">
        <v>0</v>
      </c>
      <c r="BY870" s="411">
        <v>0</v>
      </c>
      <c r="BZ870" s="411">
        <v>0</v>
      </c>
      <c r="CA870" s="411">
        <v>0</v>
      </c>
      <c r="CB870" s="411">
        <v>0</v>
      </c>
      <c r="CC870" s="411">
        <v>0</v>
      </c>
      <c r="CD870" s="411">
        <v>0</v>
      </c>
      <c r="CE870" s="411">
        <v>0</v>
      </c>
      <c r="CF870" s="411">
        <v>0</v>
      </c>
      <c r="CG870" s="411">
        <v>0</v>
      </c>
      <c r="CH870" s="412">
        <v>0</v>
      </c>
      <c r="CI870" s="411">
        <f t="shared" si="268"/>
        <v>0</v>
      </c>
      <c r="CJ870" s="411">
        <v>1144</v>
      </c>
      <c r="CK870" s="411">
        <v>1222</v>
      </c>
      <c r="CL870" s="411">
        <v>1378</v>
      </c>
      <c r="CM870" s="411">
        <v>1534</v>
      </c>
      <c r="CN870" s="411">
        <v>1781</v>
      </c>
      <c r="CO870" s="411">
        <v>1898</v>
      </c>
      <c r="CP870" s="411">
        <v>2054</v>
      </c>
      <c r="CQ870" s="411">
        <v>2015</v>
      </c>
      <c r="CR870" s="411">
        <v>1690</v>
      </c>
      <c r="CS870" s="411">
        <v>1690</v>
      </c>
      <c r="CT870" s="411">
        <v>1417</v>
      </c>
      <c r="CU870" s="412">
        <v>1261</v>
      </c>
      <c r="CV870" s="411">
        <f t="shared" si="269"/>
        <v>19084</v>
      </c>
      <c r="CW870" s="411">
        <v>0</v>
      </c>
      <c r="CX870" s="411">
        <v>0</v>
      </c>
      <c r="CY870" s="411">
        <v>0</v>
      </c>
      <c r="CZ870" s="411">
        <v>0</v>
      </c>
      <c r="DA870" s="411">
        <v>0</v>
      </c>
      <c r="DB870" s="411">
        <v>0</v>
      </c>
      <c r="DC870" s="411">
        <v>0</v>
      </c>
      <c r="DD870" s="411">
        <v>0</v>
      </c>
      <c r="DE870" s="411">
        <v>0</v>
      </c>
      <c r="DF870" s="411">
        <v>0</v>
      </c>
      <c r="DG870" s="411">
        <v>0</v>
      </c>
      <c r="DH870" s="412">
        <v>0</v>
      </c>
      <c r="DI870" s="411">
        <f t="shared" si="270"/>
        <v>0</v>
      </c>
      <c r="DJ870" s="411">
        <v>1144</v>
      </c>
      <c r="DK870" s="411">
        <v>1222</v>
      </c>
      <c r="DL870" s="411">
        <v>1378</v>
      </c>
      <c r="DM870" s="411">
        <v>1534</v>
      </c>
      <c r="DN870" s="411">
        <v>1781</v>
      </c>
      <c r="DO870" s="411">
        <v>1898</v>
      </c>
      <c r="DP870" s="411">
        <v>2054</v>
      </c>
      <c r="DQ870" s="411">
        <v>2015</v>
      </c>
      <c r="DR870" s="411">
        <v>1690</v>
      </c>
      <c r="DS870" s="411">
        <v>1690</v>
      </c>
      <c r="DT870" s="411">
        <v>1417</v>
      </c>
      <c r="DU870" s="412">
        <v>1261</v>
      </c>
      <c r="DV870" s="411">
        <f t="shared" si="271"/>
        <v>19084</v>
      </c>
      <c r="DW870" s="412">
        <v>1144</v>
      </c>
      <c r="DX870" s="412">
        <v>1222</v>
      </c>
      <c r="DY870" s="412">
        <v>1378</v>
      </c>
      <c r="DZ870" s="412">
        <v>1534</v>
      </c>
      <c r="EA870" s="412">
        <v>1781</v>
      </c>
      <c r="EB870" s="412">
        <v>1898</v>
      </c>
      <c r="EC870" s="412">
        <v>2054</v>
      </c>
      <c r="ED870" s="412">
        <v>2015</v>
      </c>
      <c r="EE870" s="412">
        <v>1690</v>
      </c>
      <c r="EF870" s="412">
        <v>1690</v>
      </c>
      <c r="EG870" s="412">
        <v>1417</v>
      </c>
      <c r="EH870" s="412">
        <v>1261</v>
      </c>
      <c r="EI870" s="411">
        <f t="shared" si="272"/>
        <v>19084</v>
      </c>
      <c r="EK870" s="411">
        <f t="shared" si="273"/>
        <v>19084</v>
      </c>
      <c r="EL870" s="7">
        <f t="shared" si="274"/>
        <v>0</v>
      </c>
    </row>
    <row r="871" spans="1:142">
      <c r="A871" s="365" t="str">
        <f t="shared" si="256"/>
        <v xml:space="preserve"> 153</v>
      </c>
      <c r="B871" s="370" t="s">
        <v>967</v>
      </c>
      <c r="C871" s="370" t="s">
        <v>920</v>
      </c>
      <c r="D871" s="411">
        <v>1144</v>
      </c>
      <c r="E871" s="411">
        <v>1222</v>
      </c>
      <c r="F871" s="411">
        <v>1378</v>
      </c>
      <c r="G871" s="411">
        <v>1534</v>
      </c>
      <c r="H871" s="411">
        <v>1781</v>
      </c>
      <c r="I871" s="411">
        <v>1898</v>
      </c>
      <c r="J871" s="411">
        <v>2054</v>
      </c>
      <c r="K871" s="411">
        <v>2015</v>
      </c>
      <c r="L871" s="411">
        <v>1690</v>
      </c>
      <c r="M871" s="411">
        <v>1690</v>
      </c>
      <c r="N871" s="411">
        <v>1417</v>
      </c>
      <c r="O871" s="412">
        <v>1261</v>
      </c>
      <c r="P871" s="411">
        <f t="shared" si="257"/>
        <v>19084</v>
      </c>
      <c r="Q871" s="411">
        <f t="shared" si="258"/>
        <v>10944.741935483871</v>
      </c>
      <c r="R871" s="411">
        <f t="shared" si="259"/>
        <v>3305.0511679644046</v>
      </c>
      <c r="S871" s="411">
        <f t="shared" si="260"/>
        <v>4834.2068965517237</v>
      </c>
      <c r="T871" s="411">
        <v>0</v>
      </c>
      <c r="U871" s="411">
        <v>0</v>
      </c>
      <c r="V871" s="411">
        <v>0</v>
      </c>
      <c r="W871" s="411">
        <v>0</v>
      </c>
      <c r="X871" s="411">
        <v>0</v>
      </c>
      <c r="Y871" s="411">
        <v>0</v>
      </c>
      <c r="Z871" s="411">
        <v>0</v>
      </c>
      <c r="AA871" s="411">
        <v>0</v>
      </c>
      <c r="AB871" s="411">
        <v>0</v>
      </c>
      <c r="AC871" s="411">
        <v>0</v>
      </c>
      <c r="AD871" s="411">
        <v>0</v>
      </c>
      <c r="AE871" s="412">
        <v>0</v>
      </c>
      <c r="AF871" s="411">
        <f t="shared" si="261"/>
        <v>0</v>
      </c>
      <c r="AG871" s="411">
        <v>1144</v>
      </c>
      <c r="AH871" s="411">
        <v>1222</v>
      </c>
      <c r="AI871" s="411">
        <v>1378</v>
      </c>
      <c r="AJ871" s="411">
        <v>1534</v>
      </c>
      <c r="AK871" s="411">
        <v>1781</v>
      </c>
      <c r="AL871" s="411">
        <v>1898</v>
      </c>
      <c r="AM871" s="411">
        <v>2054</v>
      </c>
      <c r="AN871" s="411">
        <v>2015</v>
      </c>
      <c r="AO871" s="411">
        <v>1690</v>
      </c>
      <c r="AP871" s="411">
        <v>1690</v>
      </c>
      <c r="AQ871" s="411">
        <v>1417</v>
      </c>
      <c r="AR871" s="412">
        <v>1261</v>
      </c>
      <c r="AS871" s="411">
        <f t="shared" si="262"/>
        <v>19084</v>
      </c>
      <c r="AT871" s="411">
        <f t="shared" si="263"/>
        <v>10944.741935483871</v>
      </c>
      <c r="AU871" s="411">
        <f t="shared" si="264"/>
        <v>3305.0511679644046</v>
      </c>
      <c r="AV871" s="411">
        <f t="shared" si="265"/>
        <v>4834.2068965517237</v>
      </c>
      <c r="AW871" s="411">
        <v>0</v>
      </c>
      <c r="AX871" s="411">
        <v>0</v>
      </c>
      <c r="AY871" s="411">
        <v>0</v>
      </c>
      <c r="AZ871" s="411">
        <v>0</v>
      </c>
      <c r="BA871" s="411">
        <v>0</v>
      </c>
      <c r="BB871" s="411">
        <v>0</v>
      </c>
      <c r="BC871" s="411">
        <v>0</v>
      </c>
      <c r="BD871" s="411">
        <v>0</v>
      </c>
      <c r="BE871" s="411">
        <v>0</v>
      </c>
      <c r="BF871" s="411">
        <v>0</v>
      </c>
      <c r="BG871" s="411">
        <v>0</v>
      </c>
      <c r="BH871" s="412">
        <v>0</v>
      </c>
      <c r="BI871" s="411">
        <f t="shared" si="266"/>
        <v>0</v>
      </c>
      <c r="BJ871" s="411">
        <v>1144</v>
      </c>
      <c r="BK871" s="411">
        <v>1222</v>
      </c>
      <c r="BL871" s="411">
        <v>1378</v>
      </c>
      <c r="BM871" s="411">
        <v>1534</v>
      </c>
      <c r="BN871" s="411">
        <v>1781</v>
      </c>
      <c r="BO871" s="411">
        <v>1898</v>
      </c>
      <c r="BP871" s="411">
        <v>2054</v>
      </c>
      <c r="BQ871" s="411">
        <v>2015</v>
      </c>
      <c r="BR871" s="411">
        <v>1690</v>
      </c>
      <c r="BS871" s="411">
        <v>1690</v>
      </c>
      <c r="BT871" s="411">
        <v>1417</v>
      </c>
      <c r="BU871" s="412">
        <v>1261</v>
      </c>
      <c r="BV871" s="411">
        <f t="shared" si="267"/>
        <v>19084</v>
      </c>
      <c r="BW871" s="411">
        <v>0</v>
      </c>
      <c r="BX871" s="411">
        <v>0</v>
      </c>
      <c r="BY871" s="411">
        <v>0</v>
      </c>
      <c r="BZ871" s="411">
        <v>0</v>
      </c>
      <c r="CA871" s="411">
        <v>0</v>
      </c>
      <c r="CB871" s="411">
        <v>0</v>
      </c>
      <c r="CC871" s="411">
        <v>0</v>
      </c>
      <c r="CD871" s="411">
        <v>0</v>
      </c>
      <c r="CE871" s="411">
        <v>0</v>
      </c>
      <c r="CF871" s="411">
        <v>0</v>
      </c>
      <c r="CG871" s="411">
        <v>0</v>
      </c>
      <c r="CH871" s="412">
        <v>0</v>
      </c>
      <c r="CI871" s="411">
        <f t="shared" si="268"/>
        <v>0</v>
      </c>
      <c r="CJ871" s="411">
        <v>1144</v>
      </c>
      <c r="CK871" s="411">
        <v>1222</v>
      </c>
      <c r="CL871" s="411">
        <v>1378</v>
      </c>
      <c r="CM871" s="411">
        <v>1534</v>
      </c>
      <c r="CN871" s="411">
        <v>1781</v>
      </c>
      <c r="CO871" s="411">
        <v>1898</v>
      </c>
      <c r="CP871" s="411">
        <v>2054</v>
      </c>
      <c r="CQ871" s="411">
        <v>2015</v>
      </c>
      <c r="CR871" s="411">
        <v>1690</v>
      </c>
      <c r="CS871" s="411">
        <v>1690</v>
      </c>
      <c r="CT871" s="411">
        <v>1417</v>
      </c>
      <c r="CU871" s="412">
        <v>1261</v>
      </c>
      <c r="CV871" s="411">
        <f t="shared" si="269"/>
        <v>19084</v>
      </c>
      <c r="CW871" s="411">
        <v>0</v>
      </c>
      <c r="CX871" s="411">
        <v>0</v>
      </c>
      <c r="CY871" s="411">
        <v>0</v>
      </c>
      <c r="CZ871" s="411">
        <v>0</v>
      </c>
      <c r="DA871" s="411">
        <v>0</v>
      </c>
      <c r="DB871" s="411">
        <v>0</v>
      </c>
      <c r="DC871" s="411">
        <v>0</v>
      </c>
      <c r="DD871" s="411">
        <v>0</v>
      </c>
      <c r="DE871" s="411">
        <v>0</v>
      </c>
      <c r="DF871" s="411">
        <v>0</v>
      </c>
      <c r="DG871" s="411">
        <v>0</v>
      </c>
      <c r="DH871" s="412">
        <v>0</v>
      </c>
      <c r="DI871" s="411">
        <f t="shared" si="270"/>
        <v>0</v>
      </c>
      <c r="DJ871" s="411">
        <v>1144</v>
      </c>
      <c r="DK871" s="411">
        <v>1222</v>
      </c>
      <c r="DL871" s="411">
        <v>1378</v>
      </c>
      <c r="DM871" s="411">
        <v>1534</v>
      </c>
      <c r="DN871" s="411">
        <v>1781</v>
      </c>
      <c r="DO871" s="411">
        <v>1898</v>
      </c>
      <c r="DP871" s="411">
        <v>2054</v>
      </c>
      <c r="DQ871" s="411">
        <v>2015</v>
      </c>
      <c r="DR871" s="411">
        <v>1690</v>
      </c>
      <c r="DS871" s="411">
        <v>1690</v>
      </c>
      <c r="DT871" s="411">
        <v>1417</v>
      </c>
      <c r="DU871" s="412">
        <v>1261</v>
      </c>
      <c r="DV871" s="411">
        <f t="shared" si="271"/>
        <v>19084</v>
      </c>
      <c r="DW871" s="412">
        <v>1144</v>
      </c>
      <c r="DX871" s="412">
        <v>1222</v>
      </c>
      <c r="DY871" s="412">
        <v>1378</v>
      </c>
      <c r="DZ871" s="412">
        <v>1534</v>
      </c>
      <c r="EA871" s="412">
        <v>1781</v>
      </c>
      <c r="EB871" s="412">
        <v>1898</v>
      </c>
      <c r="EC871" s="412">
        <v>2054</v>
      </c>
      <c r="ED871" s="412">
        <v>2015</v>
      </c>
      <c r="EE871" s="412">
        <v>1690</v>
      </c>
      <c r="EF871" s="412">
        <v>1690</v>
      </c>
      <c r="EG871" s="412">
        <v>1417</v>
      </c>
      <c r="EH871" s="412">
        <v>1261</v>
      </c>
      <c r="EI871" s="411">
        <f t="shared" si="272"/>
        <v>19084</v>
      </c>
      <c r="EK871" s="411">
        <f t="shared" si="273"/>
        <v>19084</v>
      </c>
      <c r="EL871" s="7">
        <f t="shared" si="274"/>
        <v>0</v>
      </c>
    </row>
    <row r="872" spans="1:142">
      <c r="A872" s="365" t="str">
        <f t="shared" si="256"/>
        <v xml:space="preserve"> 153</v>
      </c>
      <c r="B872" s="370" t="s">
        <v>967</v>
      </c>
      <c r="C872" s="370" t="s">
        <v>944</v>
      </c>
      <c r="D872" s="411">
        <v>13</v>
      </c>
      <c r="E872" s="411">
        <v>13</v>
      </c>
      <c r="F872" s="411">
        <v>13</v>
      </c>
      <c r="G872" s="411">
        <v>13</v>
      </c>
      <c r="H872" s="411">
        <v>13</v>
      </c>
      <c r="I872" s="411">
        <v>13</v>
      </c>
      <c r="J872" s="411">
        <v>13</v>
      </c>
      <c r="K872" s="411">
        <v>13</v>
      </c>
      <c r="L872" s="411">
        <v>13</v>
      </c>
      <c r="M872" s="411">
        <v>13</v>
      </c>
      <c r="N872" s="411">
        <v>13</v>
      </c>
      <c r="O872" s="412">
        <v>13</v>
      </c>
      <c r="P872" s="411">
        <f t="shared" si="257"/>
        <v>156</v>
      </c>
      <c r="Q872" s="411">
        <f t="shared" si="258"/>
        <v>90.58064516129032</v>
      </c>
      <c r="R872" s="411">
        <f t="shared" si="259"/>
        <v>22.833147942157954</v>
      </c>
      <c r="S872" s="411">
        <f t="shared" si="260"/>
        <v>42.586206896551722</v>
      </c>
      <c r="T872" s="411">
        <v>0</v>
      </c>
      <c r="U872" s="411">
        <v>0</v>
      </c>
      <c r="V872" s="411">
        <v>0</v>
      </c>
      <c r="W872" s="411">
        <v>0</v>
      </c>
      <c r="X872" s="411">
        <v>0</v>
      </c>
      <c r="Y872" s="411">
        <v>0</v>
      </c>
      <c r="Z872" s="411">
        <v>0</v>
      </c>
      <c r="AA872" s="411">
        <v>0</v>
      </c>
      <c r="AB872" s="411">
        <v>0</v>
      </c>
      <c r="AC872" s="411">
        <v>0</v>
      </c>
      <c r="AD872" s="411">
        <v>0</v>
      </c>
      <c r="AE872" s="412">
        <v>0</v>
      </c>
      <c r="AF872" s="411">
        <f t="shared" si="261"/>
        <v>0</v>
      </c>
      <c r="AG872" s="411">
        <v>13</v>
      </c>
      <c r="AH872" s="411">
        <v>13</v>
      </c>
      <c r="AI872" s="411">
        <v>13</v>
      </c>
      <c r="AJ872" s="411">
        <v>13</v>
      </c>
      <c r="AK872" s="411">
        <v>13</v>
      </c>
      <c r="AL872" s="411">
        <v>13</v>
      </c>
      <c r="AM872" s="411">
        <v>13</v>
      </c>
      <c r="AN872" s="411">
        <v>13</v>
      </c>
      <c r="AO872" s="411">
        <v>13</v>
      </c>
      <c r="AP872" s="411">
        <v>13</v>
      </c>
      <c r="AQ872" s="411">
        <v>13</v>
      </c>
      <c r="AR872" s="412">
        <v>13</v>
      </c>
      <c r="AS872" s="411">
        <f t="shared" si="262"/>
        <v>156</v>
      </c>
      <c r="AT872" s="411">
        <f t="shared" si="263"/>
        <v>90.58064516129032</v>
      </c>
      <c r="AU872" s="411">
        <f t="shared" si="264"/>
        <v>22.833147942157954</v>
      </c>
      <c r="AV872" s="411">
        <f t="shared" si="265"/>
        <v>42.586206896551722</v>
      </c>
      <c r="AW872" s="411">
        <v>0</v>
      </c>
      <c r="AX872" s="411">
        <v>0</v>
      </c>
      <c r="AY872" s="411">
        <v>0</v>
      </c>
      <c r="AZ872" s="411">
        <v>0</v>
      </c>
      <c r="BA872" s="411">
        <v>0</v>
      </c>
      <c r="BB872" s="411">
        <v>0</v>
      </c>
      <c r="BC872" s="411">
        <v>0</v>
      </c>
      <c r="BD872" s="411">
        <v>0</v>
      </c>
      <c r="BE872" s="411">
        <v>0</v>
      </c>
      <c r="BF872" s="411">
        <v>0</v>
      </c>
      <c r="BG872" s="411">
        <v>0</v>
      </c>
      <c r="BH872" s="412">
        <v>0</v>
      </c>
      <c r="BI872" s="411">
        <f t="shared" si="266"/>
        <v>0</v>
      </c>
      <c r="BJ872" s="411">
        <v>13</v>
      </c>
      <c r="BK872" s="411">
        <v>13</v>
      </c>
      <c r="BL872" s="411">
        <v>13</v>
      </c>
      <c r="BM872" s="411">
        <v>13</v>
      </c>
      <c r="BN872" s="411">
        <v>13</v>
      </c>
      <c r="BO872" s="411">
        <v>13</v>
      </c>
      <c r="BP872" s="411">
        <v>13</v>
      </c>
      <c r="BQ872" s="411">
        <v>13</v>
      </c>
      <c r="BR872" s="411">
        <v>13</v>
      </c>
      <c r="BS872" s="411">
        <v>13</v>
      </c>
      <c r="BT872" s="411">
        <v>13</v>
      </c>
      <c r="BU872" s="412">
        <v>13</v>
      </c>
      <c r="BV872" s="411">
        <f t="shared" si="267"/>
        <v>156</v>
      </c>
      <c r="BW872" s="411">
        <v>0</v>
      </c>
      <c r="BX872" s="411">
        <v>0</v>
      </c>
      <c r="BY872" s="411">
        <v>0</v>
      </c>
      <c r="BZ872" s="411">
        <v>0</v>
      </c>
      <c r="CA872" s="411">
        <v>0</v>
      </c>
      <c r="CB872" s="411">
        <v>0</v>
      </c>
      <c r="CC872" s="411">
        <v>0</v>
      </c>
      <c r="CD872" s="411">
        <v>0</v>
      </c>
      <c r="CE872" s="411">
        <v>0</v>
      </c>
      <c r="CF872" s="411">
        <v>0</v>
      </c>
      <c r="CG872" s="411">
        <v>0</v>
      </c>
      <c r="CH872" s="412">
        <v>0</v>
      </c>
      <c r="CI872" s="411">
        <f t="shared" si="268"/>
        <v>0</v>
      </c>
      <c r="CJ872" s="411">
        <v>13</v>
      </c>
      <c r="CK872" s="411">
        <v>13</v>
      </c>
      <c r="CL872" s="411">
        <v>13</v>
      </c>
      <c r="CM872" s="411">
        <v>13</v>
      </c>
      <c r="CN872" s="411">
        <v>13</v>
      </c>
      <c r="CO872" s="411">
        <v>13</v>
      </c>
      <c r="CP872" s="411">
        <v>13</v>
      </c>
      <c r="CQ872" s="411">
        <v>13</v>
      </c>
      <c r="CR872" s="411">
        <v>13</v>
      </c>
      <c r="CS872" s="411">
        <v>13</v>
      </c>
      <c r="CT872" s="411">
        <v>13</v>
      </c>
      <c r="CU872" s="412">
        <v>13</v>
      </c>
      <c r="CV872" s="411">
        <f t="shared" si="269"/>
        <v>156</v>
      </c>
      <c r="CW872" s="411">
        <v>0</v>
      </c>
      <c r="CX872" s="411">
        <v>0</v>
      </c>
      <c r="CY872" s="411">
        <v>0</v>
      </c>
      <c r="CZ872" s="411">
        <v>0</v>
      </c>
      <c r="DA872" s="411">
        <v>0</v>
      </c>
      <c r="DB872" s="411">
        <v>0</v>
      </c>
      <c r="DC872" s="411">
        <v>0</v>
      </c>
      <c r="DD872" s="411">
        <v>0</v>
      </c>
      <c r="DE872" s="411">
        <v>0</v>
      </c>
      <c r="DF872" s="411">
        <v>0</v>
      </c>
      <c r="DG872" s="411">
        <v>0</v>
      </c>
      <c r="DH872" s="412">
        <v>0</v>
      </c>
      <c r="DI872" s="411">
        <f t="shared" si="270"/>
        <v>0</v>
      </c>
      <c r="DJ872" s="411">
        <v>13</v>
      </c>
      <c r="DK872" s="411">
        <v>13</v>
      </c>
      <c r="DL872" s="411">
        <v>13</v>
      </c>
      <c r="DM872" s="411">
        <v>13</v>
      </c>
      <c r="DN872" s="411">
        <v>13</v>
      </c>
      <c r="DO872" s="411">
        <v>13</v>
      </c>
      <c r="DP872" s="411">
        <v>13</v>
      </c>
      <c r="DQ872" s="411">
        <v>13</v>
      </c>
      <c r="DR872" s="411">
        <v>13</v>
      </c>
      <c r="DS872" s="411">
        <v>13</v>
      </c>
      <c r="DT872" s="411">
        <v>13</v>
      </c>
      <c r="DU872" s="412">
        <v>13</v>
      </c>
      <c r="DV872" s="411">
        <f t="shared" si="271"/>
        <v>156</v>
      </c>
      <c r="DW872" s="412">
        <v>13</v>
      </c>
      <c r="DX872" s="412">
        <v>13</v>
      </c>
      <c r="DY872" s="412">
        <v>13</v>
      </c>
      <c r="DZ872" s="412">
        <v>13</v>
      </c>
      <c r="EA872" s="412">
        <v>13</v>
      </c>
      <c r="EB872" s="412">
        <v>13</v>
      </c>
      <c r="EC872" s="412">
        <v>13</v>
      </c>
      <c r="ED872" s="412">
        <v>13</v>
      </c>
      <c r="EE872" s="412">
        <v>13</v>
      </c>
      <c r="EF872" s="412">
        <v>13</v>
      </c>
      <c r="EG872" s="412">
        <v>13</v>
      </c>
      <c r="EH872" s="412">
        <v>13</v>
      </c>
      <c r="EI872" s="411">
        <f t="shared" si="272"/>
        <v>156</v>
      </c>
      <c r="EK872" s="411">
        <f t="shared" si="273"/>
        <v>156</v>
      </c>
      <c r="EL872" s="7">
        <f t="shared" si="274"/>
        <v>0</v>
      </c>
    </row>
    <row r="873" spans="1:142">
      <c r="A873" s="365" t="str">
        <f t="shared" si="256"/>
        <v xml:space="preserve"> 153</v>
      </c>
      <c r="B873" s="370" t="s">
        <v>967</v>
      </c>
      <c r="C873" s="370" t="s">
        <v>945</v>
      </c>
      <c r="D873" s="411">
        <v>1144</v>
      </c>
      <c r="E873" s="411">
        <v>1222</v>
      </c>
      <c r="F873" s="411">
        <v>1378</v>
      </c>
      <c r="G873" s="411">
        <v>1534</v>
      </c>
      <c r="H873" s="411">
        <v>1781</v>
      </c>
      <c r="I873" s="411">
        <v>1898</v>
      </c>
      <c r="J873" s="411">
        <v>2054</v>
      </c>
      <c r="K873" s="411">
        <v>2015</v>
      </c>
      <c r="L873" s="411">
        <v>1690</v>
      </c>
      <c r="M873" s="411">
        <v>1690</v>
      </c>
      <c r="N873" s="411">
        <v>1417</v>
      </c>
      <c r="O873" s="412">
        <v>1261</v>
      </c>
      <c r="P873" s="411">
        <f t="shared" si="257"/>
        <v>19084</v>
      </c>
      <c r="Q873" s="411">
        <f t="shared" si="258"/>
        <v>10944.741935483871</v>
      </c>
      <c r="R873" s="411">
        <f t="shared" si="259"/>
        <v>3305.0511679644046</v>
      </c>
      <c r="S873" s="411">
        <f t="shared" si="260"/>
        <v>4834.2068965517237</v>
      </c>
      <c r="T873" s="411">
        <v>0</v>
      </c>
      <c r="U873" s="411">
        <v>0</v>
      </c>
      <c r="V873" s="411">
        <v>0</v>
      </c>
      <c r="W873" s="411">
        <v>0</v>
      </c>
      <c r="X873" s="411">
        <v>0</v>
      </c>
      <c r="Y873" s="411">
        <v>0</v>
      </c>
      <c r="Z873" s="411">
        <v>0</v>
      </c>
      <c r="AA873" s="411">
        <v>0</v>
      </c>
      <c r="AB873" s="411">
        <v>0</v>
      </c>
      <c r="AC873" s="411">
        <v>0</v>
      </c>
      <c r="AD873" s="411">
        <v>0</v>
      </c>
      <c r="AE873" s="412">
        <v>0</v>
      </c>
      <c r="AF873" s="411">
        <f t="shared" si="261"/>
        <v>0</v>
      </c>
      <c r="AG873" s="411">
        <v>1144</v>
      </c>
      <c r="AH873" s="411">
        <v>1222</v>
      </c>
      <c r="AI873" s="411">
        <v>1378</v>
      </c>
      <c r="AJ873" s="411">
        <v>1534</v>
      </c>
      <c r="AK873" s="411">
        <v>1781</v>
      </c>
      <c r="AL873" s="411">
        <v>1898</v>
      </c>
      <c r="AM873" s="411">
        <v>2054</v>
      </c>
      <c r="AN873" s="411">
        <v>2015</v>
      </c>
      <c r="AO873" s="411">
        <v>1690</v>
      </c>
      <c r="AP873" s="411">
        <v>1690</v>
      </c>
      <c r="AQ873" s="411">
        <v>1417</v>
      </c>
      <c r="AR873" s="412">
        <v>1261</v>
      </c>
      <c r="AS873" s="411">
        <f t="shared" si="262"/>
        <v>19084</v>
      </c>
      <c r="AT873" s="411">
        <f t="shared" si="263"/>
        <v>10944.741935483871</v>
      </c>
      <c r="AU873" s="411">
        <f t="shared" si="264"/>
        <v>3305.0511679644046</v>
      </c>
      <c r="AV873" s="411">
        <f t="shared" si="265"/>
        <v>4834.2068965517237</v>
      </c>
      <c r="AW873" s="411">
        <v>0</v>
      </c>
      <c r="AX873" s="411">
        <v>0</v>
      </c>
      <c r="AY873" s="411">
        <v>0</v>
      </c>
      <c r="AZ873" s="411">
        <v>0</v>
      </c>
      <c r="BA873" s="411">
        <v>0</v>
      </c>
      <c r="BB873" s="411">
        <v>0</v>
      </c>
      <c r="BC873" s="411">
        <v>0</v>
      </c>
      <c r="BD873" s="411">
        <v>0</v>
      </c>
      <c r="BE873" s="411">
        <v>0</v>
      </c>
      <c r="BF873" s="411">
        <v>0</v>
      </c>
      <c r="BG873" s="411">
        <v>0</v>
      </c>
      <c r="BH873" s="412">
        <v>0</v>
      </c>
      <c r="BI873" s="411">
        <f t="shared" si="266"/>
        <v>0</v>
      </c>
      <c r="BJ873" s="411">
        <v>1144</v>
      </c>
      <c r="BK873" s="411">
        <v>1222</v>
      </c>
      <c r="BL873" s="411">
        <v>1378</v>
      </c>
      <c r="BM873" s="411">
        <v>1534</v>
      </c>
      <c r="BN873" s="411">
        <v>1781</v>
      </c>
      <c r="BO873" s="411">
        <v>1898</v>
      </c>
      <c r="BP873" s="411">
        <v>2054</v>
      </c>
      <c r="BQ873" s="411">
        <v>2015</v>
      </c>
      <c r="BR873" s="411">
        <v>1690</v>
      </c>
      <c r="BS873" s="411">
        <v>1690</v>
      </c>
      <c r="BT873" s="411">
        <v>1417</v>
      </c>
      <c r="BU873" s="412">
        <v>1261</v>
      </c>
      <c r="BV873" s="411">
        <f t="shared" si="267"/>
        <v>19084</v>
      </c>
      <c r="BW873" s="411">
        <v>0</v>
      </c>
      <c r="BX873" s="411">
        <v>0</v>
      </c>
      <c r="BY873" s="411">
        <v>0</v>
      </c>
      <c r="BZ873" s="411">
        <v>0</v>
      </c>
      <c r="CA873" s="411">
        <v>0</v>
      </c>
      <c r="CB873" s="411">
        <v>0</v>
      </c>
      <c r="CC873" s="411">
        <v>0</v>
      </c>
      <c r="CD873" s="411">
        <v>0</v>
      </c>
      <c r="CE873" s="411">
        <v>0</v>
      </c>
      <c r="CF873" s="411">
        <v>0</v>
      </c>
      <c r="CG873" s="411">
        <v>0</v>
      </c>
      <c r="CH873" s="412">
        <v>0</v>
      </c>
      <c r="CI873" s="411">
        <f t="shared" si="268"/>
        <v>0</v>
      </c>
      <c r="CJ873" s="411">
        <v>1144</v>
      </c>
      <c r="CK873" s="411">
        <v>1222</v>
      </c>
      <c r="CL873" s="411">
        <v>1378</v>
      </c>
      <c r="CM873" s="411">
        <v>1534</v>
      </c>
      <c r="CN873" s="411">
        <v>1781</v>
      </c>
      <c r="CO873" s="411">
        <v>1898</v>
      </c>
      <c r="CP873" s="411">
        <v>2054</v>
      </c>
      <c r="CQ873" s="411">
        <v>2015</v>
      </c>
      <c r="CR873" s="411">
        <v>1690</v>
      </c>
      <c r="CS873" s="411">
        <v>1690</v>
      </c>
      <c r="CT873" s="411">
        <v>1417</v>
      </c>
      <c r="CU873" s="412">
        <v>1261</v>
      </c>
      <c r="CV873" s="411">
        <f t="shared" si="269"/>
        <v>19084</v>
      </c>
      <c r="CW873" s="411">
        <v>0</v>
      </c>
      <c r="CX873" s="411">
        <v>0</v>
      </c>
      <c r="CY873" s="411">
        <v>0</v>
      </c>
      <c r="CZ873" s="411">
        <v>0</v>
      </c>
      <c r="DA873" s="411">
        <v>0</v>
      </c>
      <c r="DB873" s="411">
        <v>0</v>
      </c>
      <c r="DC873" s="411">
        <v>0</v>
      </c>
      <c r="DD873" s="411">
        <v>0</v>
      </c>
      <c r="DE873" s="411">
        <v>0</v>
      </c>
      <c r="DF873" s="411">
        <v>0</v>
      </c>
      <c r="DG873" s="411">
        <v>0</v>
      </c>
      <c r="DH873" s="412">
        <v>0</v>
      </c>
      <c r="DI873" s="411">
        <f t="shared" si="270"/>
        <v>0</v>
      </c>
      <c r="DJ873" s="411">
        <v>1144</v>
      </c>
      <c r="DK873" s="411">
        <v>1222</v>
      </c>
      <c r="DL873" s="411">
        <v>1378</v>
      </c>
      <c r="DM873" s="411">
        <v>1534</v>
      </c>
      <c r="DN873" s="411">
        <v>1781</v>
      </c>
      <c r="DO873" s="411">
        <v>1898</v>
      </c>
      <c r="DP873" s="411">
        <v>2054</v>
      </c>
      <c r="DQ873" s="411">
        <v>2015</v>
      </c>
      <c r="DR873" s="411">
        <v>1690</v>
      </c>
      <c r="DS873" s="411">
        <v>1690</v>
      </c>
      <c r="DT873" s="411">
        <v>1417</v>
      </c>
      <c r="DU873" s="412">
        <v>1261</v>
      </c>
      <c r="DV873" s="411">
        <f t="shared" si="271"/>
        <v>19084</v>
      </c>
      <c r="DW873" s="412">
        <v>1144</v>
      </c>
      <c r="DX873" s="412">
        <v>1222</v>
      </c>
      <c r="DY873" s="412">
        <v>1378</v>
      </c>
      <c r="DZ873" s="412">
        <v>1534</v>
      </c>
      <c r="EA873" s="412">
        <v>1781</v>
      </c>
      <c r="EB873" s="412">
        <v>1898</v>
      </c>
      <c r="EC873" s="412">
        <v>2054</v>
      </c>
      <c r="ED873" s="412">
        <v>2015</v>
      </c>
      <c r="EE873" s="412">
        <v>1690</v>
      </c>
      <c r="EF873" s="412">
        <v>1690</v>
      </c>
      <c r="EG873" s="412">
        <v>1417</v>
      </c>
      <c r="EH873" s="412">
        <v>1261</v>
      </c>
      <c r="EI873" s="411">
        <f t="shared" si="272"/>
        <v>19084</v>
      </c>
      <c r="EK873" s="411">
        <f t="shared" si="273"/>
        <v>19084</v>
      </c>
      <c r="EL873" s="7">
        <f t="shared" si="274"/>
        <v>0</v>
      </c>
    </row>
    <row r="874" spans="1:142">
      <c r="A874" s="365" t="str">
        <f t="shared" si="256"/>
        <v xml:space="preserve"> 153</v>
      </c>
      <c r="B874" s="370" t="s">
        <v>967</v>
      </c>
      <c r="C874" s="370" t="s">
        <v>1173</v>
      </c>
      <c r="D874" s="411">
        <v>0</v>
      </c>
      <c r="E874" s="411">
        <v>0</v>
      </c>
      <c r="F874" s="411">
        <v>0</v>
      </c>
      <c r="G874" s="411">
        <v>0</v>
      </c>
      <c r="H874" s="411">
        <v>0</v>
      </c>
      <c r="I874" s="411">
        <v>0</v>
      </c>
      <c r="J874" s="411">
        <v>0</v>
      </c>
      <c r="K874" s="411">
        <v>1</v>
      </c>
      <c r="L874" s="411">
        <v>0</v>
      </c>
      <c r="M874" s="411">
        <v>0</v>
      </c>
      <c r="N874" s="411">
        <v>0</v>
      </c>
      <c r="O874" s="412">
        <v>0</v>
      </c>
      <c r="P874" s="411">
        <f t="shared" si="257"/>
        <v>1</v>
      </c>
      <c r="Q874" s="411">
        <f t="shared" si="258"/>
        <v>0</v>
      </c>
      <c r="R874" s="411">
        <f t="shared" si="259"/>
        <v>1</v>
      </c>
      <c r="S874" s="411">
        <f t="shared" si="260"/>
        <v>0</v>
      </c>
      <c r="T874" s="411">
        <v>0</v>
      </c>
      <c r="U874" s="411">
        <v>0</v>
      </c>
      <c r="V874" s="411">
        <v>0</v>
      </c>
      <c r="W874" s="411">
        <v>0</v>
      </c>
      <c r="X874" s="411">
        <v>0</v>
      </c>
      <c r="Y874" s="411">
        <v>0</v>
      </c>
      <c r="Z874" s="411">
        <v>0</v>
      </c>
      <c r="AA874" s="411">
        <v>0</v>
      </c>
      <c r="AB874" s="411">
        <v>0</v>
      </c>
      <c r="AC874" s="411">
        <v>0</v>
      </c>
      <c r="AD874" s="411">
        <v>0</v>
      </c>
      <c r="AE874" s="412">
        <v>0</v>
      </c>
      <c r="AF874" s="411">
        <f t="shared" si="261"/>
        <v>0</v>
      </c>
      <c r="AG874" s="411">
        <v>0</v>
      </c>
      <c r="AH874" s="411">
        <v>0</v>
      </c>
      <c r="AI874" s="411">
        <v>0</v>
      </c>
      <c r="AJ874" s="411">
        <v>0</v>
      </c>
      <c r="AK874" s="411">
        <v>0</v>
      </c>
      <c r="AL874" s="411">
        <v>0</v>
      </c>
      <c r="AM874" s="411">
        <v>0</v>
      </c>
      <c r="AN874" s="411">
        <v>0</v>
      </c>
      <c r="AO874" s="411">
        <v>0</v>
      </c>
      <c r="AP874" s="411">
        <v>0</v>
      </c>
      <c r="AQ874" s="411">
        <v>0</v>
      </c>
      <c r="AR874" s="412">
        <v>0</v>
      </c>
      <c r="AS874" s="411">
        <f t="shared" si="262"/>
        <v>0</v>
      </c>
      <c r="AT874" s="411">
        <f t="shared" si="263"/>
        <v>0</v>
      </c>
      <c r="AU874" s="411">
        <f t="shared" si="264"/>
        <v>0</v>
      </c>
      <c r="AV874" s="411">
        <f t="shared" si="265"/>
        <v>0</v>
      </c>
      <c r="AW874" s="411">
        <v>0</v>
      </c>
      <c r="AX874" s="411">
        <v>0</v>
      </c>
      <c r="AY874" s="411">
        <v>0</v>
      </c>
      <c r="AZ874" s="411">
        <v>0</v>
      </c>
      <c r="BA874" s="411">
        <v>0</v>
      </c>
      <c r="BB874" s="411">
        <v>0</v>
      </c>
      <c r="BC874" s="411">
        <v>0</v>
      </c>
      <c r="BD874" s="411">
        <v>0</v>
      </c>
      <c r="BE874" s="411">
        <v>0</v>
      </c>
      <c r="BF874" s="411">
        <v>0</v>
      </c>
      <c r="BG874" s="411">
        <v>0</v>
      </c>
      <c r="BH874" s="412">
        <v>0</v>
      </c>
      <c r="BI874" s="411">
        <f t="shared" si="266"/>
        <v>0</v>
      </c>
      <c r="BJ874" s="411">
        <v>0</v>
      </c>
      <c r="BK874" s="411">
        <v>0</v>
      </c>
      <c r="BL874" s="411">
        <v>0</v>
      </c>
      <c r="BM874" s="411">
        <v>0</v>
      </c>
      <c r="BN874" s="411">
        <v>0</v>
      </c>
      <c r="BO874" s="411">
        <v>0</v>
      </c>
      <c r="BP874" s="411">
        <v>0</v>
      </c>
      <c r="BQ874" s="411">
        <v>0</v>
      </c>
      <c r="BR874" s="411">
        <v>0</v>
      </c>
      <c r="BS874" s="411">
        <v>0</v>
      </c>
      <c r="BT874" s="411">
        <v>0</v>
      </c>
      <c r="BU874" s="412">
        <v>0</v>
      </c>
      <c r="BV874" s="411">
        <f t="shared" si="267"/>
        <v>0</v>
      </c>
      <c r="BW874" s="411">
        <v>0</v>
      </c>
      <c r="BX874" s="411">
        <v>0</v>
      </c>
      <c r="BY874" s="411">
        <v>0</v>
      </c>
      <c r="BZ874" s="411">
        <v>0</v>
      </c>
      <c r="CA874" s="411">
        <v>0</v>
      </c>
      <c r="CB874" s="411">
        <v>0</v>
      </c>
      <c r="CC874" s="411">
        <v>0</v>
      </c>
      <c r="CD874" s="411">
        <v>0</v>
      </c>
      <c r="CE874" s="411">
        <v>0</v>
      </c>
      <c r="CF874" s="411">
        <v>0</v>
      </c>
      <c r="CG874" s="411">
        <v>0</v>
      </c>
      <c r="CH874" s="412">
        <v>0</v>
      </c>
      <c r="CI874" s="411">
        <f t="shared" si="268"/>
        <v>0</v>
      </c>
      <c r="CJ874" s="411">
        <v>0</v>
      </c>
      <c r="CK874" s="411">
        <v>0</v>
      </c>
      <c r="CL874" s="411">
        <v>0</v>
      </c>
      <c r="CM874" s="411">
        <v>0</v>
      </c>
      <c r="CN874" s="411">
        <v>0</v>
      </c>
      <c r="CO874" s="411">
        <v>0</v>
      </c>
      <c r="CP874" s="411">
        <v>0</v>
      </c>
      <c r="CQ874" s="411">
        <v>0</v>
      </c>
      <c r="CR874" s="411">
        <v>0</v>
      </c>
      <c r="CS874" s="411">
        <v>0</v>
      </c>
      <c r="CT874" s="411">
        <v>0</v>
      </c>
      <c r="CU874" s="412">
        <v>0</v>
      </c>
      <c r="CV874" s="411">
        <f t="shared" si="269"/>
        <v>0</v>
      </c>
      <c r="CW874" s="411">
        <v>0</v>
      </c>
      <c r="CX874" s="411">
        <v>0</v>
      </c>
      <c r="CY874" s="411">
        <v>0</v>
      </c>
      <c r="CZ874" s="411">
        <v>0</v>
      </c>
      <c r="DA874" s="411">
        <v>0</v>
      </c>
      <c r="DB874" s="411">
        <v>0</v>
      </c>
      <c r="DC874" s="411">
        <v>0</v>
      </c>
      <c r="DD874" s="411">
        <v>0</v>
      </c>
      <c r="DE874" s="411">
        <v>0</v>
      </c>
      <c r="DF874" s="411">
        <v>0</v>
      </c>
      <c r="DG874" s="411">
        <v>0</v>
      </c>
      <c r="DH874" s="412">
        <v>0</v>
      </c>
      <c r="DI874" s="411">
        <f t="shared" si="270"/>
        <v>0</v>
      </c>
      <c r="DJ874" s="411">
        <v>0</v>
      </c>
      <c r="DK874" s="411">
        <v>0</v>
      </c>
      <c r="DL874" s="411">
        <v>0</v>
      </c>
      <c r="DM874" s="411">
        <v>0</v>
      </c>
      <c r="DN874" s="411">
        <v>0</v>
      </c>
      <c r="DO874" s="411">
        <v>0</v>
      </c>
      <c r="DP874" s="411">
        <v>0</v>
      </c>
      <c r="DQ874" s="411">
        <v>0</v>
      </c>
      <c r="DR874" s="411">
        <v>0</v>
      </c>
      <c r="DS874" s="411">
        <v>0</v>
      </c>
      <c r="DT874" s="411">
        <v>0</v>
      </c>
      <c r="DU874" s="412">
        <v>0</v>
      </c>
      <c r="DV874" s="411">
        <f t="shared" si="271"/>
        <v>0</v>
      </c>
      <c r="DW874" s="412">
        <v>0</v>
      </c>
      <c r="DX874" s="412">
        <v>0</v>
      </c>
      <c r="DY874" s="412">
        <v>0</v>
      </c>
      <c r="DZ874" s="412">
        <v>0</v>
      </c>
      <c r="EA874" s="412">
        <v>0</v>
      </c>
      <c r="EB874" s="412">
        <v>0</v>
      </c>
      <c r="EC874" s="412">
        <v>0</v>
      </c>
      <c r="ED874" s="412">
        <v>0</v>
      </c>
      <c r="EE874" s="412">
        <v>0</v>
      </c>
      <c r="EF874" s="412">
        <v>0</v>
      </c>
      <c r="EG874" s="412">
        <v>0</v>
      </c>
      <c r="EH874" s="412">
        <v>0</v>
      </c>
      <c r="EI874" s="411">
        <f t="shared" si="272"/>
        <v>0</v>
      </c>
      <c r="EK874" s="411">
        <f t="shared" si="273"/>
        <v>1</v>
      </c>
      <c r="EL874" s="7">
        <f t="shared" si="274"/>
        <v>-1</v>
      </c>
    </row>
    <row r="875" spans="1:142">
      <c r="A875" s="365" t="str">
        <f t="shared" si="256"/>
        <v xml:space="preserve"> 153</v>
      </c>
      <c r="B875" s="370" t="s">
        <v>967</v>
      </c>
      <c r="C875" s="370" t="s">
        <v>1214</v>
      </c>
      <c r="D875" s="411">
        <v>1</v>
      </c>
      <c r="E875" s="411">
        <v>1</v>
      </c>
      <c r="F875" s="411">
        <v>1</v>
      </c>
      <c r="G875" s="411">
        <v>1</v>
      </c>
      <c r="H875" s="411">
        <v>1</v>
      </c>
      <c r="I875" s="411">
        <v>0</v>
      </c>
      <c r="J875" s="411">
        <v>1</v>
      </c>
      <c r="K875" s="411">
        <v>0</v>
      </c>
      <c r="L875" s="411">
        <v>1</v>
      </c>
      <c r="M875" s="411">
        <v>1</v>
      </c>
      <c r="N875" s="411">
        <v>1</v>
      </c>
      <c r="O875" s="412">
        <v>1</v>
      </c>
      <c r="P875" s="411">
        <f t="shared" si="257"/>
        <v>10</v>
      </c>
      <c r="Q875" s="411">
        <f t="shared" si="258"/>
        <v>5.967741935483871</v>
      </c>
      <c r="R875" s="411">
        <f t="shared" si="259"/>
        <v>0.75639599555061177</v>
      </c>
      <c r="S875" s="411">
        <f t="shared" si="260"/>
        <v>3.2758620689655173</v>
      </c>
      <c r="T875" s="411">
        <v>0</v>
      </c>
      <c r="U875" s="411">
        <v>0</v>
      </c>
      <c r="V875" s="411">
        <v>0</v>
      </c>
      <c r="W875" s="411">
        <v>0</v>
      </c>
      <c r="X875" s="411">
        <v>0</v>
      </c>
      <c r="Y875" s="411">
        <v>0</v>
      </c>
      <c r="Z875" s="411">
        <v>0</v>
      </c>
      <c r="AA875" s="411">
        <v>0</v>
      </c>
      <c r="AB875" s="411">
        <v>0</v>
      </c>
      <c r="AC875" s="411">
        <v>0</v>
      </c>
      <c r="AD875" s="411">
        <v>0</v>
      </c>
      <c r="AE875" s="412">
        <v>0</v>
      </c>
      <c r="AF875" s="411">
        <f t="shared" si="261"/>
        <v>0</v>
      </c>
      <c r="AG875" s="411">
        <v>0</v>
      </c>
      <c r="AH875" s="411">
        <v>0</v>
      </c>
      <c r="AI875" s="411">
        <v>0</v>
      </c>
      <c r="AJ875" s="411">
        <v>0</v>
      </c>
      <c r="AK875" s="411">
        <v>0</v>
      </c>
      <c r="AL875" s="411">
        <v>0</v>
      </c>
      <c r="AM875" s="411">
        <v>0</v>
      </c>
      <c r="AN875" s="411">
        <v>0</v>
      </c>
      <c r="AO875" s="411">
        <v>0</v>
      </c>
      <c r="AP875" s="411">
        <v>0</v>
      </c>
      <c r="AQ875" s="411">
        <v>0</v>
      </c>
      <c r="AR875" s="412">
        <v>0</v>
      </c>
      <c r="AS875" s="411">
        <f t="shared" si="262"/>
        <v>0</v>
      </c>
      <c r="AT875" s="411">
        <f t="shared" si="263"/>
        <v>0</v>
      </c>
      <c r="AU875" s="411">
        <f t="shared" si="264"/>
        <v>0</v>
      </c>
      <c r="AV875" s="411">
        <f t="shared" si="265"/>
        <v>0</v>
      </c>
      <c r="AW875" s="411">
        <v>0</v>
      </c>
      <c r="AX875" s="411">
        <v>0</v>
      </c>
      <c r="AY875" s="411">
        <v>0</v>
      </c>
      <c r="AZ875" s="411">
        <v>0</v>
      </c>
      <c r="BA875" s="411">
        <v>0</v>
      </c>
      <c r="BB875" s="411">
        <v>0</v>
      </c>
      <c r="BC875" s="411">
        <v>0</v>
      </c>
      <c r="BD875" s="411">
        <v>0</v>
      </c>
      <c r="BE875" s="411">
        <v>0</v>
      </c>
      <c r="BF875" s="411">
        <v>0</v>
      </c>
      <c r="BG875" s="411">
        <v>0</v>
      </c>
      <c r="BH875" s="412">
        <v>0</v>
      </c>
      <c r="BI875" s="411">
        <f t="shared" si="266"/>
        <v>0</v>
      </c>
      <c r="BJ875" s="411">
        <v>0</v>
      </c>
      <c r="BK875" s="411">
        <v>0</v>
      </c>
      <c r="BL875" s="411">
        <v>0</v>
      </c>
      <c r="BM875" s="411">
        <v>0</v>
      </c>
      <c r="BN875" s="411">
        <v>0</v>
      </c>
      <c r="BO875" s="411">
        <v>0</v>
      </c>
      <c r="BP875" s="411">
        <v>0</v>
      </c>
      <c r="BQ875" s="411">
        <v>0</v>
      </c>
      <c r="BR875" s="411">
        <v>0</v>
      </c>
      <c r="BS875" s="411">
        <v>0</v>
      </c>
      <c r="BT875" s="411">
        <v>0</v>
      </c>
      <c r="BU875" s="412">
        <v>0</v>
      </c>
      <c r="BV875" s="411">
        <f t="shared" si="267"/>
        <v>0</v>
      </c>
      <c r="BW875" s="411">
        <v>0</v>
      </c>
      <c r="BX875" s="411">
        <v>0</v>
      </c>
      <c r="BY875" s="411">
        <v>0</v>
      </c>
      <c r="BZ875" s="411">
        <v>0</v>
      </c>
      <c r="CA875" s="411">
        <v>0</v>
      </c>
      <c r="CB875" s="411">
        <v>0</v>
      </c>
      <c r="CC875" s="411">
        <v>0</v>
      </c>
      <c r="CD875" s="411">
        <v>0</v>
      </c>
      <c r="CE875" s="411">
        <v>0</v>
      </c>
      <c r="CF875" s="411">
        <v>0</v>
      </c>
      <c r="CG875" s="411">
        <v>0</v>
      </c>
      <c r="CH875" s="412">
        <v>0</v>
      </c>
      <c r="CI875" s="411">
        <f t="shared" si="268"/>
        <v>0</v>
      </c>
      <c r="CJ875" s="411">
        <v>0</v>
      </c>
      <c r="CK875" s="411">
        <v>0</v>
      </c>
      <c r="CL875" s="411">
        <v>0</v>
      </c>
      <c r="CM875" s="411">
        <v>0</v>
      </c>
      <c r="CN875" s="411">
        <v>0</v>
      </c>
      <c r="CO875" s="411">
        <v>0</v>
      </c>
      <c r="CP875" s="411">
        <v>0</v>
      </c>
      <c r="CQ875" s="411">
        <v>0</v>
      </c>
      <c r="CR875" s="411">
        <v>0</v>
      </c>
      <c r="CS875" s="411">
        <v>0</v>
      </c>
      <c r="CT875" s="411">
        <v>0</v>
      </c>
      <c r="CU875" s="412">
        <v>0</v>
      </c>
      <c r="CV875" s="411">
        <f t="shared" si="269"/>
        <v>0</v>
      </c>
      <c r="CW875" s="411">
        <v>0</v>
      </c>
      <c r="CX875" s="411">
        <v>0</v>
      </c>
      <c r="CY875" s="411">
        <v>0</v>
      </c>
      <c r="CZ875" s="411">
        <v>0</v>
      </c>
      <c r="DA875" s="411">
        <v>0</v>
      </c>
      <c r="DB875" s="411">
        <v>0</v>
      </c>
      <c r="DC875" s="411">
        <v>0</v>
      </c>
      <c r="DD875" s="411">
        <v>0</v>
      </c>
      <c r="DE875" s="411">
        <v>0</v>
      </c>
      <c r="DF875" s="411">
        <v>0</v>
      </c>
      <c r="DG875" s="411">
        <v>0</v>
      </c>
      <c r="DH875" s="412">
        <v>0</v>
      </c>
      <c r="DI875" s="411">
        <f t="shared" si="270"/>
        <v>0</v>
      </c>
      <c r="DJ875" s="411">
        <v>0</v>
      </c>
      <c r="DK875" s="411">
        <v>0</v>
      </c>
      <c r="DL875" s="411">
        <v>0</v>
      </c>
      <c r="DM875" s="411">
        <v>0</v>
      </c>
      <c r="DN875" s="411">
        <v>0</v>
      </c>
      <c r="DO875" s="411">
        <v>0</v>
      </c>
      <c r="DP875" s="411">
        <v>0</v>
      </c>
      <c r="DQ875" s="411">
        <v>0</v>
      </c>
      <c r="DR875" s="411">
        <v>0</v>
      </c>
      <c r="DS875" s="411">
        <v>0</v>
      </c>
      <c r="DT875" s="411">
        <v>0</v>
      </c>
      <c r="DU875" s="412">
        <v>0</v>
      </c>
      <c r="DV875" s="411">
        <f t="shared" si="271"/>
        <v>0</v>
      </c>
      <c r="DW875" s="412">
        <v>0</v>
      </c>
      <c r="DX875" s="412">
        <v>0</v>
      </c>
      <c r="DY875" s="412">
        <v>0</v>
      </c>
      <c r="DZ875" s="412">
        <v>0</v>
      </c>
      <c r="EA875" s="412">
        <v>0</v>
      </c>
      <c r="EB875" s="412">
        <v>0</v>
      </c>
      <c r="EC875" s="412">
        <v>0</v>
      </c>
      <c r="ED875" s="412">
        <v>0</v>
      </c>
      <c r="EE875" s="412">
        <v>0</v>
      </c>
      <c r="EF875" s="412">
        <v>0</v>
      </c>
      <c r="EG875" s="412">
        <v>0</v>
      </c>
      <c r="EH875" s="412">
        <v>0</v>
      </c>
      <c r="EI875" s="411">
        <f t="shared" si="272"/>
        <v>0</v>
      </c>
      <c r="EK875" s="411">
        <f t="shared" si="273"/>
        <v>10</v>
      </c>
      <c r="EL875" s="7">
        <f t="shared" si="274"/>
        <v>-10</v>
      </c>
    </row>
    <row r="876" spans="1:142">
      <c r="A876" s="365" t="str">
        <f t="shared" si="256"/>
        <v xml:space="preserve"> 153</v>
      </c>
      <c r="B876" s="370" t="s">
        <v>967</v>
      </c>
      <c r="C876" s="370" t="s">
        <v>1216</v>
      </c>
      <c r="D876" s="411">
        <v>8</v>
      </c>
      <c r="E876" s="411">
        <v>8</v>
      </c>
      <c r="F876" s="411">
        <v>8</v>
      </c>
      <c r="G876" s="411">
        <v>8</v>
      </c>
      <c r="H876" s="411">
        <v>8</v>
      </c>
      <c r="I876" s="411">
        <v>8</v>
      </c>
      <c r="J876" s="411">
        <v>8</v>
      </c>
      <c r="K876" s="411">
        <v>8</v>
      </c>
      <c r="L876" s="411">
        <v>8</v>
      </c>
      <c r="M876" s="411">
        <v>8</v>
      </c>
      <c r="N876" s="411">
        <v>8</v>
      </c>
      <c r="O876" s="412">
        <v>8</v>
      </c>
      <c r="P876" s="411">
        <f t="shared" si="257"/>
        <v>96</v>
      </c>
      <c r="Q876" s="411">
        <f t="shared" si="258"/>
        <v>55.741935483870968</v>
      </c>
      <c r="R876" s="411">
        <f t="shared" si="259"/>
        <v>14.051167964404893</v>
      </c>
      <c r="S876" s="411">
        <f t="shared" si="260"/>
        <v>26.206896551724139</v>
      </c>
      <c r="T876" s="411">
        <v>0</v>
      </c>
      <c r="U876" s="411">
        <v>0</v>
      </c>
      <c r="V876" s="411">
        <v>0</v>
      </c>
      <c r="W876" s="411">
        <v>0</v>
      </c>
      <c r="X876" s="411">
        <v>0</v>
      </c>
      <c r="Y876" s="411">
        <v>0</v>
      </c>
      <c r="Z876" s="411">
        <v>0</v>
      </c>
      <c r="AA876" s="411">
        <v>0</v>
      </c>
      <c r="AB876" s="411">
        <v>0</v>
      </c>
      <c r="AC876" s="411">
        <v>0</v>
      </c>
      <c r="AD876" s="411">
        <v>0</v>
      </c>
      <c r="AE876" s="412">
        <v>0</v>
      </c>
      <c r="AF876" s="411">
        <f t="shared" si="261"/>
        <v>0</v>
      </c>
      <c r="AG876" s="411">
        <v>0</v>
      </c>
      <c r="AH876" s="411">
        <v>0</v>
      </c>
      <c r="AI876" s="411">
        <v>0</v>
      </c>
      <c r="AJ876" s="411">
        <v>0</v>
      </c>
      <c r="AK876" s="411">
        <v>0</v>
      </c>
      <c r="AL876" s="411">
        <v>0</v>
      </c>
      <c r="AM876" s="411">
        <v>0</v>
      </c>
      <c r="AN876" s="411">
        <v>0</v>
      </c>
      <c r="AO876" s="411">
        <v>0</v>
      </c>
      <c r="AP876" s="411">
        <v>0</v>
      </c>
      <c r="AQ876" s="411">
        <v>0</v>
      </c>
      <c r="AR876" s="412">
        <v>0</v>
      </c>
      <c r="AS876" s="411">
        <f t="shared" si="262"/>
        <v>0</v>
      </c>
      <c r="AT876" s="411">
        <f t="shared" si="263"/>
        <v>0</v>
      </c>
      <c r="AU876" s="411">
        <f t="shared" si="264"/>
        <v>0</v>
      </c>
      <c r="AV876" s="411">
        <f t="shared" si="265"/>
        <v>0</v>
      </c>
      <c r="AW876" s="411">
        <v>0</v>
      </c>
      <c r="AX876" s="411">
        <v>0</v>
      </c>
      <c r="AY876" s="411">
        <v>0</v>
      </c>
      <c r="AZ876" s="411">
        <v>0</v>
      </c>
      <c r="BA876" s="411">
        <v>0</v>
      </c>
      <c r="BB876" s="411">
        <v>0</v>
      </c>
      <c r="BC876" s="411">
        <v>0</v>
      </c>
      <c r="BD876" s="411">
        <v>0</v>
      </c>
      <c r="BE876" s="411">
        <v>0</v>
      </c>
      <c r="BF876" s="411">
        <v>0</v>
      </c>
      <c r="BG876" s="411">
        <v>0</v>
      </c>
      <c r="BH876" s="412">
        <v>0</v>
      </c>
      <c r="BI876" s="411">
        <f t="shared" si="266"/>
        <v>0</v>
      </c>
      <c r="BJ876" s="411">
        <v>0</v>
      </c>
      <c r="BK876" s="411">
        <v>0</v>
      </c>
      <c r="BL876" s="411">
        <v>0</v>
      </c>
      <c r="BM876" s="411">
        <v>0</v>
      </c>
      <c r="BN876" s="411">
        <v>0</v>
      </c>
      <c r="BO876" s="411">
        <v>0</v>
      </c>
      <c r="BP876" s="411">
        <v>0</v>
      </c>
      <c r="BQ876" s="411">
        <v>0</v>
      </c>
      <c r="BR876" s="411">
        <v>0</v>
      </c>
      <c r="BS876" s="411">
        <v>0</v>
      </c>
      <c r="BT876" s="411">
        <v>0</v>
      </c>
      <c r="BU876" s="412">
        <v>0</v>
      </c>
      <c r="BV876" s="411">
        <f t="shared" si="267"/>
        <v>0</v>
      </c>
      <c r="BW876" s="411">
        <v>0</v>
      </c>
      <c r="BX876" s="411">
        <v>0</v>
      </c>
      <c r="BY876" s="411">
        <v>0</v>
      </c>
      <c r="BZ876" s="411">
        <v>0</v>
      </c>
      <c r="CA876" s="411">
        <v>0</v>
      </c>
      <c r="CB876" s="411">
        <v>0</v>
      </c>
      <c r="CC876" s="411">
        <v>0</v>
      </c>
      <c r="CD876" s="411">
        <v>0</v>
      </c>
      <c r="CE876" s="411">
        <v>0</v>
      </c>
      <c r="CF876" s="411">
        <v>0</v>
      </c>
      <c r="CG876" s="411">
        <v>0</v>
      </c>
      <c r="CH876" s="412">
        <v>0</v>
      </c>
      <c r="CI876" s="411">
        <f t="shared" si="268"/>
        <v>0</v>
      </c>
      <c r="CJ876" s="411">
        <v>0</v>
      </c>
      <c r="CK876" s="411">
        <v>0</v>
      </c>
      <c r="CL876" s="411">
        <v>0</v>
      </c>
      <c r="CM876" s="411">
        <v>0</v>
      </c>
      <c r="CN876" s="411">
        <v>0</v>
      </c>
      <c r="CO876" s="411">
        <v>0</v>
      </c>
      <c r="CP876" s="411">
        <v>0</v>
      </c>
      <c r="CQ876" s="411">
        <v>0</v>
      </c>
      <c r="CR876" s="411">
        <v>0</v>
      </c>
      <c r="CS876" s="411">
        <v>0</v>
      </c>
      <c r="CT876" s="411">
        <v>0</v>
      </c>
      <c r="CU876" s="412">
        <v>0</v>
      </c>
      <c r="CV876" s="411">
        <f t="shared" si="269"/>
        <v>0</v>
      </c>
      <c r="CW876" s="411">
        <v>0</v>
      </c>
      <c r="CX876" s="411">
        <v>0</v>
      </c>
      <c r="CY876" s="411">
        <v>0</v>
      </c>
      <c r="CZ876" s="411">
        <v>0</v>
      </c>
      <c r="DA876" s="411">
        <v>0</v>
      </c>
      <c r="DB876" s="411">
        <v>0</v>
      </c>
      <c r="DC876" s="411">
        <v>0</v>
      </c>
      <c r="DD876" s="411">
        <v>0</v>
      </c>
      <c r="DE876" s="411">
        <v>0</v>
      </c>
      <c r="DF876" s="411">
        <v>0</v>
      </c>
      <c r="DG876" s="411">
        <v>0</v>
      </c>
      <c r="DH876" s="412">
        <v>0</v>
      </c>
      <c r="DI876" s="411">
        <f t="shared" si="270"/>
        <v>0</v>
      </c>
      <c r="DJ876" s="411">
        <v>0</v>
      </c>
      <c r="DK876" s="411">
        <v>0</v>
      </c>
      <c r="DL876" s="411">
        <v>0</v>
      </c>
      <c r="DM876" s="411">
        <v>0</v>
      </c>
      <c r="DN876" s="411">
        <v>0</v>
      </c>
      <c r="DO876" s="411">
        <v>0</v>
      </c>
      <c r="DP876" s="411">
        <v>0</v>
      </c>
      <c r="DQ876" s="411">
        <v>0</v>
      </c>
      <c r="DR876" s="411">
        <v>0</v>
      </c>
      <c r="DS876" s="411">
        <v>0</v>
      </c>
      <c r="DT876" s="411">
        <v>0</v>
      </c>
      <c r="DU876" s="412">
        <v>0</v>
      </c>
      <c r="DV876" s="411">
        <f t="shared" si="271"/>
        <v>0</v>
      </c>
      <c r="DW876" s="412">
        <v>0</v>
      </c>
      <c r="DX876" s="412">
        <v>0</v>
      </c>
      <c r="DY876" s="412">
        <v>0</v>
      </c>
      <c r="DZ876" s="412">
        <v>0</v>
      </c>
      <c r="EA876" s="412">
        <v>0</v>
      </c>
      <c r="EB876" s="412">
        <v>0</v>
      </c>
      <c r="EC876" s="412">
        <v>0</v>
      </c>
      <c r="ED876" s="412">
        <v>0</v>
      </c>
      <c r="EE876" s="412">
        <v>0</v>
      </c>
      <c r="EF876" s="412">
        <v>0</v>
      </c>
      <c r="EG876" s="412">
        <v>0</v>
      </c>
      <c r="EH876" s="412">
        <v>0</v>
      </c>
      <c r="EI876" s="411">
        <f t="shared" si="272"/>
        <v>0</v>
      </c>
      <c r="EK876" s="411">
        <f t="shared" si="273"/>
        <v>96</v>
      </c>
      <c r="EL876" s="7">
        <f t="shared" si="274"/>
        <v>-96</v>
      </c>
    </row>
    <row r="877" spans="1:142">
      <c r="A877" s="365" t="str">
        <f t="shared" si="256"/>
        <v xml:space="preserve"> 153</v>
      </c>
      <c r="B877" s="370" t="s">
        <v>967</v>
      </c>
      <c r="C877" s="370" t="s">
        <v>1187</v>
      </c>
      <c r="D877" s="411">
        <v>8</v>
      </c>
      <c r="E877" s="411">
        <v>8</v>
      </c>
      <c r="F877" s="411">
        <v>8</v>
      </c>
      <c r="G877" s="411">
        <v>8</v>
      </c>
      <c r="H877" s="411">
        <v>8</v>
      </c>
      <c r="I877" s="411">
        <v>8</v>
      </c>
      <c r="J877" s="411">
        <v>8</v>
      </c>
      <c r="K877" s="411">
        <v>8</v>
      </c>
      <c r="L877" s="411">
        <v>8</v>
      </c>
      <c r="M877" s="411">
        <v>8</v>
      </c>
      <c r="N877" s="411">
        <v>8</v>
      </c>
      <c r="O877" s="412">
        <v>8</v>
      </c>
      <c r="P877" s="411">
        <f t="shared" si="257"/>
        <v>96</v>
      </c>
      <c r="Q877" s="411">
        <f t="shared" si="258"/>
        <v>55.741935483870968</v>
      </c>
      <c r="R877" s="411">
        <f t="shared" si="259"/>
        <v>14.051167964404893</v>
      </c>
      <c r="S877" s="411">
        <f t="shared" si="260"/>
        <v>26.206896551724139</v>
      </c>
      <c r="T877" s="411">
        <v>0</v>
      </c>
      <c r="U877" s="411">
        <v>0</v>
      </c>
      <c r="V877" s="411">
        <v>0</v>
      </c>
      <c r="W877" s="411">
        <v>0</v>
      </c>
      <c r="X877" s="411">
        <v>0</v>
      </c>
      <c r="Y877" s="411">
        <v>0</v>
      </c>
      <c r="Z877" s="411">
        <v>0</v>
      </c>
      <c r="AA877" s="411">
        <v>0</v>
      </c>
      <c r="AB877" s="411">
        <v>0</v>
      </c>
      <c r="AC877" s="411">
        <v>0</v>
      </c>
      <c r="AD877" s="411">
        <v>0</v>
      </c>
      <c r="AE877" s="412">
        <v>0</v>
      </c>
      <c r="AF877" s="411">
        <f t="shared" si="261"/>
        <v>0</v>
      </c>
      <c r="AG877" s="411">
        <v>0</v>
      </c>
      <c r="AH877" s="411">
        <v>0</v>
      </c>
      <c r="AI877" s="411">
        <v>0</v>
      </c>
      <c r="AJ877" s="411">
        <v>0</v>
      </c>
      <c r="AK877" s="411">
        <v>0</v>
      </c>
      <c r="AL877" s="411">
        <v>0</v>
      </c>
      <c r="AM877" s="411">
        <v>0</v>
      </c>
      <c r="AN877" s="411">
        <v>0</v>
      </c>
      <c r="AO877" s="411">
        <v>0</v>
      </c>
      <c r="AP877" s="411">
        <v>0</v>
      </c>
      <c r="AQ877" s="411">
        <v>0</v>
      </c>
      <c r="AR877" s="412">
        <v>0</v>
      </c>
      <c r="AS877" s="411">
        <f t="shared" si="262"/>
        <v>0</v>
      </c>
      <c r="AT877" s="411">
        <f t="shared" si="263"/>
        <v>0</v>
      </c>
      <c r="AU877" s="411">
        <f t="shared" si="264"/>
        <v>0</v>
      </c>
      <c r="AV877" s="411">
        <f t="shared" si="265"/>
        <v>0</v>
      </c>
      <c r="AW877" s="411">
        <v>0</v>
      </c>
      <c r="AX877" s="411">
        <v>0</v>
      </c>
      <c r="AY877" s="411">
        <v>0</v>
      </c>
      <c r="AZ877" s="411">
        <v>0</v>
      </c>
      <c r="BA877" s="411">
        <v>0</v>
      </c>
      <c r="BB877" s="411">
        <v>0</v>
      </c>
      <c r="BC877" s="411">
        <v>0</v>
      </c>
      <c r="BD877" s="411">
        <v>0</v>
      </c>
      <c r="BE877" s="411">
        <v>0</v>
      </c>
      <c r="BF877" s="411">
        <v>0</v>
      </c>
      <c r="BG877" s="411">
        <v>0</v>
      </c>
      <c r="BH877" s="412">
        <v>0</v>
      </c>
      <c r="BI877" s="411">
        <f t="shared" si="266"/>
        <v>0</v>
      </c>
      <c r="BJ877" s="411">
        <v>0</v>
      </c>
      <c r="BK877" s="411">
        <v>0</v>
      </c>
      <c r="BL877" s="411">
        <v>0</v>
      </c>
      <c r="BM877" s="411">
        <v>0</v>
      </c>
      <c r="BN877" s="411">
        <v>0</v>
      </c>
      <c r="BO877" s="411">
        <v>0</v>
      </c>
      <c r="BP877" s="411">
        <v>0</v>
      </c>
      <c r="BQ877" s="411">
        <v>0</v>
      </c>
      <c r="BR877" s="411">
        <v>0</v>
      </c>
      <c r="BS877" s="411">
        <v>0</v>
      </c>
      <c r="BT877" s="411">
        <v>0</v>
      </c>
      <c r="BU877" s="412">
        <v>0</v>
      </c>
      <c r="BV877" s="411">
        <f t="shared" si="267"/>
        <v>0</v>
      </c>
      <c r="BW877" s="411">
        <v>0</v>
      </c>
      <c r="BX877" s="411">
        <v>0</v>
      </c>
      <c r="BY877" s="411">
        <v>0</v>
      </c>
      <c r="BZ877" s="411">
        <v>0</v>
      </c>
      <c r="CA877" s="411">
        <v>0</v>
      </c>
      <c r="CB877" s="411">
        <v>0</v>
      </c>
      <c r="CC877" s="411">
        <v>0</v>
      </c>
      <c r="CD877" s="411">
        <v>0</v>
      </c>
      <c r="CE877" s="411">
        <v>0</v>
      </c>
      <c r="CF877" s="411">
        <v>0</v>
      </c>
      <c r="CG877" s="411">
        <v>0</v>
      </c>
      <c r="CH877" s="412">
        <v>0</v>
      </c>
      <c r="CI877" s="411">
        <f t="shared" si="268"/>
        <v>0</v>
      </c>
      <c r="CJ877" s="411">
        <v>0</v>
      </c>
      <c r="CK877" s="411">
        <v>0</v>
      </c>
      <c r="CL877" s="411">
        <v>0</v>
      </c>
      <c r="CM877" s="411">
        <v>0</v>
      </c>
      <c r="CN877" s="411">
        <v>0</v>
      </c>
      <c r="CO877" s="411">
        <v>0</v>
      </c>
      <c r="CP877" s="411">
        <v>0</v>
      </c>
      <c r="CQ877" s="411">
        <v>0</v>
      </c>
      <c r="CR877" s="411">
        <v>0</v>
      </c>
      <c r="CS877" s="411">
        <v>0</v>
      </c>
      <c r="CT877" s="411">
        <v>0</v>
      </c>
      <c r="CU877" s="412">
        <v>0</v>
      </c>
      <c r="CV877" s="411">
        <f t="shared" si="269"/>
        <v>0</v>
      </c>
      <c r="CW877" s="411">
        <v>0</v>
      </c>
      <c r="CX877" s="411">
        <v>0</v>
      </c>
      <c r="CY877" s="411">
        <v>0</v>
      </c>
      <c r="CZ877" s="411">
        <v>0</v>
      </c>
      <c r="DA877" s="411">
        <v>0</v>
      </c>
      <c r="DB877" s="411">
        <v>0</v>
      </c>
      <c r="DC877" s="411">
        <v>0</v>
      </c>
      <c r="DD877" s="411">
        <v>0</v>
      </c>
      <c r="DE877" s="411">
        <v>0</v>
      </c>
      <c r="DF877" s="411">
        <v>0</v>
      </c>
      <c r="DG877" s="411">
        <v>0</v>
      </c>
      <c r="DH877" s="412">
        <v>0</v>
      </c>
      <c r="DI877" s="411">
        <f t="shared" si="270"/>
        <v>0</v>
      </c>
      <c r="DJ877" s="411">
        <v>0</v>
      </c>
      <c r="DK877" s="411">
        <v>0</v>
      </c>
      <c r="DL877" s="411">
        <v>0</v>
      </c>
      <c r="DM877" s="411">
        <v>0</v>
      </c>
      <c r="DN877" s="411">
        <v>0</v>
      </c>
      <c r="DO877" s="411">
        <v>0</v>
      </c>
      <c r="DP877" s="411">
        <v>0</v>
      </c>
      <c r="DQ877" s="411">
        <v>0</v>
      </c>
      <c r="DR877" s="411">
        <v>0</v>
      </c>
      <c r="DS877" s="411">
        <v>0</v>
      </c>
      <c r="DT877" s="411">
        <v>0</v>
      </c>
      <c r="DU877" s="412">
        <v>0</v>
      </c>
      <c r="DV877" s="411">
        <f t="shared" si="271"/>
        <v>0</v>
      </c>
      <c r="DW877" s="412">
        <v>0</v>
      </c>
      <c r="DX877" s="412">
        <v>0</v>
      </c>
      <c r="DY877" s="412">
        <v>0</v>
      </c>
      <c r="DZ877" s="412">
        <v>0</v>
      </c>
      <c r="EA877" s="412">
        <v>0</v>
      </c>
      <c r="EB877" s="412">
        <v>0</v>
      </c>
      <c r="EC877" s="412">
        <v>0</v>
      </c>
      <c r="ED877" s="412">
        <v>0</v>
      </c>
      <c r="EE877" s="412">
        <v>0</v>
      </c>
      <c r="EF877" s="412">
        <v>0</v>
      </c>
      <c r="EG877" s="412">
        <v>0</v>
      </c>
      <c r="EH877" s="412">
        <v>0</v>
      </c>
      <c r="EI877" s="411">
        <f t="shared" si="272"/>
        <v>0</v>
      </c>
      <c r="EK877" s="411">
        <f t="shared" si="273"/>
        <v>96</v>
      </c>
      <c r="EL877" s="7">
        <f t="shared" si="274"/>
        <v>-96</v>
      </c>
    </row>
    <row r="878" spans="1:142">
      <c r="A878" s="365" t="str">
        <f t="shared" si="256"/>
        <v xml:space="preserve"> 160</v>
      </c>
      <c r="B878" s="370" t="s">
        <v>968</v>
      </c>
      <c r="C878" s="370" t="s">
        <v>1167</v>
      </c>
      <c r="D878" s="411">
        <v>29</v>
      </c>
      <c r="E878" s="411">
        <v>32</v>
      </c>
      <c r="F878" s="411">
        <v>33</v>
      </c>
      <c r="G878" s="411">
        <v>33</v>
      </c>
      <c r="H878" s="411">
        <v>34</v>
      </c>
      <c r="I878" s="411">
        <v>36</v>
      </c>
      <c r="J878" s="411">
        <v>39</v>
      </c>
      <c r="K878" s="411">
        <v>41</v>
      </c>
      <c r="L878" s="411">
        <v>41</v>
      </c>
      <c r="M878" s="411">
        <v>41</v>
      </c>
      <c r="N878" s="411">
        <v>41</v>
      </c>
      <c r="O878" s="412">
        <v>41</v>
      </c>
      <c r="P878" s="411">
        <f t="shared" si="257"/>
        <v>441</v>
      </c>
      <c r="Q878" s="411">
        <f t="shared" si="258"/>
        <v>234.74193548387098</v>
      </c>
      <c r="R878" s="411">
        <f t="shared" si="259"/>
        <v>71.947719688542833</v>
      </c>
      <c r="S878" s="411">
        <f t="shared" si="260"/>
        <v>134.31034482758622</v>
      </c>
      <c r="T878" s="411">
        <v>0</v>
      </c>
      <c r="U878" s="411">
        <v>-1</v>
      </c>
      <c r="V878" s="411">
        <v>-0.99999999999999911</v>
      </c>
      <c r="W878" s="411">
        <v>0</v>
      </c>
      <c r="X878" s="411">
        <v>0</v>
      </c>
      <c r="Y878" s="411">
        <v>0</v>
      </c>
      <c r="Z878" s="411">
        <v>0</v>
      </c>
      <c r="AA878" s="411">
        <v>0</v>
      </c>
      <c r="AB878" s="411">
        <v>1.0000000000000009</v>
      </c>
      <c r="AC878" s="411">
        <v>1.0000000000000009</v>
      </c>
      <c r="AD878" s="411">
        <v>1.0000000000000009</v>
      </c>
      <c r="AE878" s="412">
        <v>-0.99999999999999911</v>
      </c>
      <c r="AF878" s="411">
        <f t="shared" si="261"/>
        <v>4.4408920985006262E-15</v>
      </c>
      <c r="AG878" s="411">
        <v>29</v>
      </c>
      <c r="AH878" s="411">
        <v>31</v>
      </c>
      <c r="AI878" s="411">
        <v>32</v>
      </c>
      <c r="AJ878" s="411">
        <v>33</v>
      </c>
      <c r="AK878" s="411">
        <v>34</v>
      </c>
      <c r="AL878" s="411">
        <v>36</v>
      </c>
      <c r="AM878" s="411">
        <v>39</v>
      </c>
      <c r="AN878" s="411">
        <v>41</v>
      </c>
      <c r="AO878" s="411">
        <v>42</v>
      </c>
      <c r="AP878" s="411">
        <v>42</v>
      </c>
      <c r="AQ878" s="411">
        <v>42</v>
      </c>
      <c r="AR878" s="412">
        <v>40</v>
      </c>
      <c r="AS878" s="411">
        <f t="shared" si="262"/>
        <v>441</v>
      </c>
      <c r="AT878" s="411">
        <f t="shared" si="263"/>
        <v>232.74193548387098</v>
      </c>
      <c r="AU878" s="411">
        <f t="shared" si="264"/>
        <v>72.67185761957731</v>
      </c>
      <c r="AV878" s="411">
        <f t="shared" si="265"/>
        <v>135.58620689655172</v>
      </c>
      <c r="AW878" s="411">
        <v>0</v>
      </c>
      <c r="AX878" s="411">
        <v>0</v>
      </c>
      <c r="AY878" s="411">
        <v>0</v>
      </c>
      <c r="AZ878" s="411">
        <v>0</v>
      </c>
      <c r="BA878" s="411">
        <v>0</v>
      </c>
      <c r="BB878" s="411">
        <v>0</v>
      </c>
      <c r="BC878" s="411">
        <v>0</v>
      </c>
      <c r="BD878" s="411">
        <v>0</v>
      </c>
      <c r="BE878" s="411">
        <v>0</v>
      </c>
      <c r="BF878" s="411">
        <v>0</v>
      </c>
      <c r="BG878" s="411">
        <v>0</v>
      </c>
      <c r="BH878" s="412">
        <v>0</v>
      </c>
      <c r="BI878" s="411">
        <f t="shared" si="266"/>
        <v>0</v>
      </c>
      <c r="BJ878" s="411">
        <v>29</v>
      </c>
      <c r="BK878" s="411">
        <v>31</v>
      </c>
      <c r="BL878" s="411">
        <v>32</v>
      </c>
      <c r="BM878" s="411">
        <v>33</v>
      </c>
      <c r="BN878" s="411">
        <v>34</v>
      </c>
      <c r="BO878" s="411">
        <v>36</v>
      </c>
      <c r="BP878" s="411">
        <v>39</v>
      </c>
      <c r="BQ878" s="411">
        <v>41</v>
      </c>
      <c r="BR878" s="411">
        <v>42</v>
      </c>
      <c r="BS878" s="411">
        <v>42</v>
      </c>
      <c r="BT878" s="411">
        <v>42</v>
      </c>
      <c r="BU878" s="412">
        <v>40</v>
      </c>
      <c r="BV878" s="411">
        <f t="shared" si="267"/>
        <v>441</v>
      </c>
      <c r="BW878" s="411">
        <v>0</v>
      </c>
      <c r="BX878" s="411">
        <v>0</v>
      </c>
      <c r="BY878" s="411">
        <v>0</v>
      </c>
      <c r="BZ878" s="411">
        <v>0</v>
      </c>
      <c r="CA878" s="411">
        <v>0</v>
      </c>
      <c r="CB878" s="411">
        <v>0</v>
      </c>
      <c r="CC878" s="411">
        <v>0</v>
      </c>
      <c r="CD878" s="411">
        <v>0</v>
      </c>
      <c r="CE878" s="411">
        <v>0</v>
      </c>
      <c r="CF878" s="411">
        <v>0</v>
      </c>
      <c r="CG878" s="411">
        <v>0</v>
      </c>
      <c r="CH878" s="412">
        <v>0</v>
      </c>
      <c r="CI878" s="411">
        <f t="shared" si="268"/>
        <v>0</v>
      </c>
      <c r="CJ878" s="411">
        <v>29</v>
      </c>
      <c r="CK878" s="411">
        <v>31</v>
      </c>
      <c r="CL878" s="411">
        <v>32</v>
      </c>
      <c r="CM878" s="411">
        <v>33</v>
      </c>
      <c r="CN878" s="411">
        <v>34</v>
      </c>
      <c r="CO878" s="411">
        <v>36</v>
      </c>
      <c r="CP878" s="411">
        <v>39</v>
      </c>
      <c r="CQ878" s="411">
        <v>41</v>
      </c>
      <c r="CR878" s="411">
        <v>42</v>
      </c>
      <c r="CS878" s="411">
        <v>42</v>
      </c>
      <c r="CT878" s="411">
        <v>42</v>
      </c>
      <c r="CU878" s="412">
        <v>40</v>
      </c>
      <c r="CV878" s="411">
        <f t="shared" si="269"/>
        <v>441</v>
      </c>
      <c r="CW878" s="411">
        <v>11</v>
      </c>
      <c r="CX878" s="411">
        <v>9</v>
      </c>
      <c r="CY878" s="411">
        <v>8</v>
      </c>
      <c r="CZ878" s="411">
        <v>6.9999999999999991</v>
      </c>
      <c r="DA878" s="411">
        <v>6.0000000000000009</v>
      </c>
      <c r="DB878" s="411">
        <v>4.0000000000000009</v>
      </c>
      <c r="DC878" s="411">
        <v>1.0000000000000009</v>
      </c>
      <c r="DD878" s="411">
        <v>-0.99999999999999911</v>
      </c>
      <c r="DE878" s="411">
        <v>-2</v>
      </c>
      <c r="DF878" s="411">
        <v>-2</v>
      </c>
      <c r="DG878" s="411">
        <v>-2</v>
      </c>
      <c r="DH878" s="412">
        <v>0</v>
      </c>
      <c r="DI878" s="411">
        <f t="shared" si="270"/>
        <v>39</v>
      </c>
      <c r="DJ878" s="411">
        <v>40</v>
      </c>
      <c r="DK878" s="411">
        <v>40</v>
      </c>
      <c r="DL878" s="411">
        <v>40</v>
      </c>
      <c r="DM878" s="411">
        <v>40</v>
      </c>
      <c r="DN878" s="411">
        <v>40</v>
      </c>
      <c r="DO878" s="411">
        <v>40</v>
      </c>
      <c r="DP878" s="411">
        <v>40</v>
      </c>
      <c r="DQ878" s="411">
        <v>40</v>
      </c>
      <c r="DR878" s="411">
        <v>40</v>
      </c>
      <c r="DS878" s="411">
        <v>40</v>
      </c>
      <c r="DT878" s="411">
        <v>40</v>
      </c>
      <c r="DU878" s="412">
        <v>40</v>
      </c>
      <c r="DV878" s="411">
        <f t="shared" si="271"/>
        <v>480</v>
      </c>
      <c r="DW878" s="412">
        <v>40</v>
      </c>
      <c r="DX878" s="412">
        <v>40</v>
      </c>
      <c r="DY878" s="412">
        <v>40</v>
      </c>
      <c r="DZ878" s="412">
        <v>40</v>
      </c>
      <c r="EA878" s="412">
        <v>40</v>
      </c>
      <c r="EB878" s="412">
        <v>40</v>
      </c>
      <c r="EC878" s="412">
        <v>40</v>
      </c>
      <c r="ED878" s="412">
        <v>40</v>
      </c>
      <c r="EE878" s="412">
        <v>40</v>
      </c>
      <c r="EF878" s="412">
        <v>40</v>
      </c>
      <c r="EG878" s="412">
        <v>40</v>
      </c>
      <c r="EH878" s="412">
        <v>40</v>
      </c>
      <c r="EI878" s="411">
        <f t="shared" si="272"/>
        <v>480</v>
      </c>
      <c r="EK878" s="411">
        <f t="shared" si="273"/>
        <v>480</v>
      </c>
      <c r="EL878" s="7">
        <f t="shared" si="274"/>
        <v>0</v>
      </c>
    </row>
    <row r="879" spans="1:142">
      <c r="A879" s="365" t="str">
        <f t="shared" si="256"/>
        <v xml:space="preserve"> 160</v>
      </c>
      <c r="B879" s="370" t="s">
        <v>968</v>
      </c>
      <c r="C879" s="370" t="s">
        <v>1168</v>
      </c>
      <c r="D879" s="411">
        <v>750</v>
      </c>
      <c r="E879" s="411">
        <v>978</v>
      </c>
      <c r="F879" s="411">
        <v>1138</v>
      </c>
      <c r="G879" s="411">
        <v>1321</v>
      </c>
      <c r="H879" s="411">
        <v>1679</v>
      </c>
      <c r="I879" s="411">
        <v>1834</v>
      </c>
      <c r="J879" s="411">
        <v>2009</v>
      </c>
      <c r="K879" s="411">
        <v>2084</v>
      </c>
      <c r="L879" s="411">
        <v>1774</v>
      </c>
      <c r="M879" s="411">
        <v>1680</v>
      </c>
      <c r="N879" s="411">
        <v>1440</v>
      </c>
      <c r="O879" s="412">
        <v>1295</v>
      </c>
      <c r="P879" s="411">
        <f t="shared" si="257"/>
        <v>17982</v>
      </c>
      <c r="Q879" s="411">
        <f t="shared" si="258"/>
        <v>9644.1935483870966</v>
      </c>
      <c r="R879" s="411">
        <f t="shared" si="259"/>
        <v>3433.4271412680755</v>
      </c>
      <c r="S879" s="411">
        <f t="shared" si="260"/>
        <v>4904.3793103448279</v>
      </c>
      <c r="T879" s="411">
        <v>18.999999999999936</v>
      </c>
      <c r="U879" s="411">
        <v>19.999999999999961</v>
      </c>
      <c r="V879" s="411">
        <v>23.00000000000005</v>
      </c>
      <c r="W879" s="411">
        <v>25.999999999999932</v>
      </c>
      <c r="X879" s="411">
        <v>19.000000000000114</v>
      </c>
      <c r="Y879" s="411">
        <v>31.999999999999957</v>
      </c>
      <c r="Z879" s="411">
        <v>32.999999999999829</v>
      </c>
      <c r="AA879" s="411">
        <v>35.999999999999858</v>
      </c>
      <c r="AB879" s="411">
        <v>56.000000000000036</v>
      </c>
      <c r="AC879" s="411">
        <v>36.99999999999995</v>
      </c>
      <c r="AD879" s="411">
        <v>37.999999999999957</v>
      </c>
      <c r="AE879" s="412">
        <v>-2.9999999999999645</v>
      </c>
      <c r="AF879" s="411">
        <f t="shared" si="261"/>
        <v>335.9999999999996</v>
      </c>
      <c r="AG879" s="411">
        <v>769</v>
      </c>
      <c r="AH879" s="411">
        <v>998</v>
      </c>
      <c r="AI879" s="411">
        <v>1161</v>
      </c>
      <c r="AJ879" s="411">
        <v>1347</v>
      </c>
      <c r="AK879" s="411">
        <v>1698.0000000000002</v>
      </c>
      <c r="AL879" s="411">
        <v>1866</v>
      </c>
      <c r="AM879" s="411">
        <v>2041.9999999999998</v>
      </c>
      <c r="AN879" s="411">
        <v>2120</v>
      </c>
      <c r="AO879" s="411">
        <v>1830</v>
      </c>
      <c r="AP879" s="411">
        <v>1717</v>
      </c>
      <c r="AQ879" s="411">
        <v>1478</v>
      </c>
      <c r="AR879" s="412">
        <v>1292</v>
      </c>
      <c r="AS879" s="411">
        <f t="shared" si="262"/>
        <v>18318</v>
      </c>
      <c r="AT879" s="411">
        <f t="shared" si="263"/>
        <v>9815.1290322580644</v>
      </c>
      <c r="AU879" s="411">
        <f t="shared" si="264"/>
        <v>3511.0433815350389</v>
      </c>
      <c r="AV879" s="411">
        <f t="shared" si="265"/>
        <v>4991.8275862068967</v>
      </c>
      <c r="AW879" s="411">
        <v>0</v>
      </c>
      <c r="AX879" s="411">
        <v>0</v>
      </c>
      <c r="AY879" s="411">
        <v>0</v>
      </c>
      <c r="AZ879" s="411">
        <v>0</v>
      </c>
      <c r="BA879" s="411">
        <v>0</v>
      </c>
      <c r="BB879" s="411">
        <v>0</v>
      </c>
      <c r="BC879" s="411">
        <v>0</v>
      </c>
      <c r="BD879" s="411">
        <v>0</v>
      </c>
      <c r="BE879" s="411">
        <v>0</v>
      </c>
      <c r="BF879" s="411">
        <v>0</v>
      </c>
      <c r="BG879" s="411">
        <v>0</v>
      </c>
      <c r="BH879" s="412">
        <v>0</v>
      </c>
      <c r="BI879" s="411">
        <f t="shared" si="266"/>
        <v>0</v>
      </c>
      <c r="BJ879" s="411">
        <v>769</v>
      </c>
      <c r="BK879" s="411">
        <v>998</v>
      </c>
      <c r="BL879" s="411">
        <v>1161</v>
      </c>
      <c r="BM879" s="411">
        <v>1347</v>
      </c>
      <c r="BN879" s="411">
        <v>1698.0000000000002</v>
      </c>
      <c r="BO879" s="411">
        <v>1866</v>
      </c>
      <c r="BP879" s="411">
        <v>2041.9999999999998</v>
      </c>
      <c r="BQ879" s="411">
        <v>2120</v>
      </c>
      <c r="BR879" s="411">
        <v>1830</v>
      </c>
      <c r="BS879" s="411">
        <v>1717</v>
      </c>
      <c r="BT879" s="411">
        <v>1478</v>
      </c>
      <c r="BU879" s="412">
        <v>1292</v>
      </c>
      <c r="BV879" s="411">
        <f t="shared" si="267"/>
        <v>18318</v>
      </c>
      <c r="BW879" s="411">
        <v>0</v>
      </c>
      <c r="BX879" s="411">
        <v>0</v>
      </c>
      <c r="BY879" s="411">
        <v>0</v>
      </c>
      <c r="BZ879" s="411">
        <v>0</v>
      </c>
      <c r="CA879" s="411">
        <v>0</v>
      </c>
      <c r="CB879" s="411">
        <v>0</v>
      </c>
      <c r="CC879" s="411">
        <v>0</v>
      </c>
      <c r="CD879" s="411">
        <v>0</v>
      </c>
      <c r="CE879" s="411">
        <v>0</v>
      </c>
      <c r="CF879" s="411">
        <v>0</v>
      </c>
      <c r="CG879" s="411">
        <v>0</v>
      </c>
      <c r="CH879" s="412">
        <v>0</v>
      </c>
      <c r="CI879" s="411">
        <f t="shared" si="268"/>
        <v>0</v>
      </c>
      <c r="CJ879" s="411">
        <v>769</v>
      </c>
      <c r="CK879" s="411">
        <v>998</v>
      </c>
      <c r="CL879" s="411">
        <v>1161</v>
      </c>
      <c r="CM879" s="411">
        <v>1347</v>
      </c>
      <c r="CN879" s="411">
        <v>1698.0000000000002</v>
      </c>
      <c r="CO879" s="411">
        <v>1866</v>
      </c>
      <c r="CP879" s="411">
        <v>2041.9999999999998</v>
      </c>
      <c r="CQ879" s="411">
        <v>2120</v>
      </c>
      <c r="CR879" s="411">
        <v>1830</v>
      </c>
      <c r="CS879" s="411">
        <v>1717</v>
      </c>
      <c r="CT879" s="411">
        <v>1478</v>
      </c>
      <c r="CU879" s="412">
        <v>1292</v>
      </c>
      <c r="CV879" s="411">
        <f t="shared" si="269"/>
        <v>18318</v>
      </c>
      <c r="CW879" s="411">
        <v>251.99859078590782</v>
      </c>
      <c r="CX879" s="411">
        <v>247.28200328039108</v>
      </c>
      <c r="CY879" s="411">
        <v>262.26973861472237</v>
      </c>
      <c r="CZ879" s="411">
        <v>209.78566812703917</v>
      </c>
      <c r="DA879" s="411">
        <v>237.38446852178902</v>
      </c>
      <c r="DB879" s="411">
        <v>168.89640130861508</v>
      </c>
      <c r="DC879" s="411">
        <v>32.203353203268264</v>
      </c>
      <c r="DD879" s="411">
        <v>-51.707317073170699</v>
      </c>
      <c r="DE879" s="411">
        <v>-87.142857142857196</v>
      </c>
      <c r="DF879" s="411">
        <v>-81.761904761904802</v>
      </c>
      <c r="DG879" s="411">
        <v>-70.380952380952408</v>
      </c>
      <c r="DH879" s="412">
        <v>0</v>
      </c>
      <c r="DI879" s="411">
        <f t="shared" si="270"/>
        <v>1118.8271924828477</v>
      </c>
      <c r="DJ879" s="411">
        <v>1020.9985907859077</v>
      </c>
      <c r="DK879" s="411">
        <v>1245.2820032803911</v>
      </c>
      <c r="DL879" s="411">
        <v>1423.2697386147224</v>
      </c>
      <c r="DM879" s="411">
        <v>1556.7856681270391</v>
      </c>
      <c r="DN879" s="411">
        <v>1935.3844685217891</v>
      </c>
      <c r="DO879" s="411">
        <v>2034.8964013086152</v>
      </c>
      <c r="DP879" s="411">
        <v>2074.2033532032679</v>
      </c>
      <c r="DQ879" s="411">
        <v>2068.292682926829</v>
      </c>
      <c r="DR879" s="411">
        <v>1742.8571428571427</v>
      </c>
      <c r="DS879" s="411">
        <v>1635.238095238095</v>
      </c>
      <c r="DT879" s="411">
        <v>1407.6190476190477</v>
      </c>
      <c r="DU879" s="412">
        <v>1292</v>
      </c>
      <c r="DV879" s="411">
        <f t="shared" si="271"/>
        <v>19436.827192482844</v>
      </c>
      <c r="DW879" s="412">
        <v>1020.9985907859077</v>
      </c>
      <c r="DX879" s="412">
        <v>1245.2820032803911</v>
      </c>
      <c r="DY879" s="412">
        <v>1423.2697386147224</v>
      </c>
      <c r="DZ879" s="412">
        <v>1556.7856681270391</v>
      </c>
      <c r="EA879" s="412">
        <v>1935.3844685217891</v>
      </c>
      <c r="EB879" s="412">
        <v>2034.8964013086152</v>
      </c>
      <c r="EC879" s="412">
        <v>2074.2033532032679</v>
      </c>
      <c r="ED879" s="412">
        <v>2068.292682926829</v>
      </c>
      <c r="EE879" s="412">
        <v>1742.8571428571427</v>
      </c>
      <c r="EF879" s="412">
        <v>1635.238095238095</v>
      </c>
      <c r="EG879" s="412">
        <v>1407.6190476190477</v>
      </c>
      <c r="EH879" s="412">
        <v>1292</v>
      </c>
      <c r="EI879" s="411">
        <f t="shared" si="272"/>
        <v>19436.827192482844</v>
      </c>
      <c r="EK879" s="411">
        <f t="shared" si="273"/>
        <v>19436.827192482848</v>
      </c>
      <c r="EL879" s="7">
        <f t="shared" si="274"/>
        <v>0</v>
      </c>
    </row>
    <row r="880" spans="1:142">
      <c r="A880" s="365" t="str">
        <f t="shared" si="256"/>
        <v xml:space="preserve"> 160</v>
      </c>
      <c r="B880" s="370" t="s">
        <v>968</v>
      </c>
      <c r="C880" s="370" t="s">
        <v>1169</v>
      </c>
      <c r="D880" s="411">
        <v>750</v>
      </c>
      <c r="E880" s="411">
        <v>978</v>
      </c>
      <c r="F880" s="411">
        <v>1138</v>
      </c>
      <c r="G880" s="411">
        <v>1321</v>
      </c>
      <c r="H880" s="411">
        <v>1679</v>
      </c>
      <c r="I880" s="411">
        <v>1834</v>
      </c>
      <c r="J880" s="411">
        <v>2009</v>
      </c>
      <c r="K880" s="411">
        <v>2084</v>
      </c>
      <c r="L880" s="411">
        <v>1774</v>
      </c>
      <c r="M880" s="411">
        <v>1680</v>
      </c>
      <c r="N880" s="411">
        <v>1440</v>
      </c>
      <c r="O880" s="412">
        <v>1295</v>
      </c>
      <c r="P880" s="411">
        <f t="shared" si="257"/>
        <v>17982</v>
      </c>
      <c r="Q880" s="411">
        <f t="shared" si="258"/>
        <v>9644.1935483870966</v>
      </c>
      <c r="R880" s="411">
        <f t="shared" si="259"/>
        <v>3433.4271412680755</v>
      </c>
      <c r="S880" s="411">
        <f t="shared" si="260"/>
        <v>4904.3793103448279</v>
      </c>
      <c r="T880" s="411">
        <v>18.999999999999936</v>
      </c>
      <c r="U880" s="411">
        <v>19.999999999999961</v>
      </c>
      <c r="V880" s="411">
        <v>23.00000000000005</v>
      </c>
      <c r="W880" s="411">
        <v>25.999999999999932</v>
      </c>
      <c r="X880" s="411">
        <v>19.000000000000114</v>
      </c>
      <c r="Y880" s="411">
        <v>31.999999999999957</v>
      </c>
      <c r="Z880" s="411">
        <v>32.999999999999829</v>
      </c>
      <c r="AA880" s="411">
        <v>35.999999999999858</v>
      </c>
      <c r="AB880" s="411">
        <v>56.000000000000036</v>
      </c>
      <c r="AC880" s="411">
        <v>36.99999999999995</v>
      </c>
      <c r="AD880" s="411">
        <v>37.999999999999957</v>
      </c>
      <c r="AE880" s="412">
        <v>-2.9999999999999645</v>
      </c>
      <c r="AF880" s="411">
        <f t="shared" si="261"/>
        <v>335.9999999999996</v>
      </c>
      <c r="AG880" s="411">
        <v>768.99999999999989</v>
      </c>
      <c r="AH880" s="411">
        <v>998</v>
      </c>
      <c r="AI880" s="411">
        <v>1161.0000000000002</v>
      </c>
      <c r="AJ880" s="411">
        <v>1347</v>
      </c>
      <c r="AK880" s="411">
        <v>1698</v>
      </c>
      <c r="AL880" s="411">
        <v>1866</v>
      </c>
      <c r="AM880" s="411">
        <v>2041.9999999999998</v>
      </c>
      <c r="AN880" s="411">
        <v>2120</v>
      </c>
      <c r="AO880" s="411">
        <v>1830</v>
      </c>
      <c r="AP880" s="411">
        <v>1717</v>
      </c>
      <c r="AQ880" s="411">
        <v>1477.9999999999998</v>
      </c>
      <c r="AR880" s="412">
        <v>1292</v>
      </c>
      <c r="AS880" s="411">
        <f t="shared" si="262"/>
        <v>18318</v>
      </c>
      <c r="AT880" s="411">
        <f t="shared" si="263"/>
        <v>9815.1290322580644</v>
      </c>
      <c r="AU880" s="411">
        <f t="shared" si="264"/>
        <v>3511.0433815350389</v>
      </c>
      <c r="AV880" s="411">
        <f t="shared" si="265"/>
        <v>4991.8275862068967</v>
      </c>
      <c r="AW880" s="411">
        <v>0</v>
      </c>
      <c r="AX880" s="411">
        <v>0</v>
      </c>
      <c r="AY880" s="411">
        <v>0</v>
      </c>
      <c r="AZ880" s="411">
        <v>0</v>
      </c>
      <c r="BA880" s="411">
        <v>0</v>
      </c>
      <c r="BB880" s="411">
        <v>0</v>
      </c>
      <c r="BC880" s="411">
        <v>0</v>
      </c>
      <c r="BD880" s="411">
        <v>0</v>
      </c>
      <c r="BE880" s="411">
        <v>0</v>
      </c>
      <c r="BF880" s="411">
        <v>0</v>
      </c>
      <c r="BG880" s="411">
        <v>0</v>
      </c>
      <c r="BH880" s="412">
        <v>0</v>
      </c>
      <c r="BI880" s="411">
        <f t="shared" si="266"/>
        <v>0</v>
      </c>
      <c r="BJ880" s="411">
        <v>768.99999999999989</v>
      </c>
      <c r="BK880" s="411">
        <v>998</v>
      </c>
      <c r="BL880" s="411">
        <v>1161.0000000000002</v>
      </c>
      <c r="BM880" s="411">
        <v>1347</v>
      </c>
      <c r="BN880" s="411">
        <v>1698</v>
      </c>
      <c r="BO880" s="411">
        <v>1866</v>
      </c>
      <c r="BP880" s="411">
        <v>2041.9999999999998</v>
      </c>
      <c r="BQ880" s="411">
        <v>2120</v>
      </c>
      <c r="BR880" s="411">
        <v>1830</v>
      </c>
      <c r="BS880" s="411">
        <v>1717</v>
      </c>
      <c r="BT880" s="411">
        <v>1477.9999999999998</v>
      </c>
      <c r="BU880" s="412">
        <v>1292</v>
      </c>
      <c r="BV880" s="411">
        <f t="shared" si="267"/>
        <v>18318</v>
      </c>
      <c r="BW880" s="411">
        <v>0</v>
      </c>
      <c r="BX880" s="411">
        <v>0</v>
      </c>
      <c r="BY880" s="411">
        <v>0</v>
      </c>
      <c r="BZ880" s="411">
        <v>0</v>
      </c>
      <c r="CA880" s="411">
        <v>0</v>
      </c>
      <c r="CB880" s="411">
        <v>0</v>
      </c>
      <c r="CC880" s="411">
        <v>0</v>
      </c>
      <c r="CD880" s="411">
        <v>0</v>
      </c>
      <c r="CE880" s="411">
        <v>0</v>
      </c>
      <c r="CF880" s="411">
        <v>0</v>
      </c>
      <c r="CG880" s="411">
        <v>0</v>
      </c>
      <c r="CH880" s="412">
        <v>0</v>
      </c>
      <c r="CI880" s="411">
        <f t="shared" si="268"/>
        <v>0</v>
      </c>
      <c r="CJ880" s="411">
        <v>768.99999999999989</v>
      </c>
      <c r="CK880" s="411">
        <v>998</v>
      </c>
      <c r="CL880" s="411">
        <v>1161.0000000000002</v>
      </c>
      <c r="CM880" s="411">
        <v>1347</v>
      </c>
      <c r="CN880" s="411">
        <v>1698</v>
      </c>
      <c r="CO880" s="411">
        <v>1866</v>
      </c>
      <c r="CP880" s="411">
        <v>2041.9999999999998</v>
      </c>
      <c r="CQ880" s="411">
        <v>2120</v>
      </c>
      <c r="CR880" s="411">
        <v>1830</v>
      </c>
      <c r="CS880" s="411">
        <v>1717</v>
      </c>
      <c r="CT880" s="411">
        <v>1477.9999999999998</v>
      </c>
      <c r="CU880" s="412">
        <v>1292</v>
      </c>
      <c r="CV880" s="411">
        <f t="shared" si="269"/>
        <v>18318</v>
      </c>
      <c r="CW880" s="411">
        <v>251.99859078590782</v>
      </c>
      <c r="CX880" s="411">
        <v>247.28200328039111</v>
      </c>
      <c r="CY880" s="411">
        <v>262.26973861472231</v>
      </c>
      <c r="CZ880" s="411">
        <v>209.7856681270392</v>
      </c>
      <c r="DA880" s="411">
        <v>237.38446852178902</v>
      </c>
      <c r="DB880" s="411">
        <v>168.89640130861508</v>
      </c>
      <c r="DC880" s="411">
        <v>32.203353203268264</v>
      </c>
      <c r="DD880" s="411">
        <v>-51.707317073170699</v>
      </c>
      <c r="DE880" s="411">
        <v>-87.142857142857196</v>
      </c>
      <c r="DF880" s="411">
        <v>-81.761904761904802</v>
      </c>
      <c r="DG880" s="411">
        <v>-70.380952380952408</v>
      </c>
      <c r="DH880" s="412">
        <v>0</v>
      </c>
      <c r="DI880" s="411">
        <f t="shared" si="270"/>
        <v>1118.8271924828477</v>
      </c>
      <c r="DJ880" s="411">
        <v>1020.9985907859077</v>
      </c>
      <c r="DK880" s="411">
        <v>1245.2820032803909</v>
      </c>
      <c r="DL880" s="411">
        <v>1423.2697386147224</v>
      </c>
      <c r="DM880" s="411">
        <v>1556.7856681270391</v>
      </c>
      <c r="DN880" s="411">
        <v>1935.3844685217891</v>
      </c>
      <c r="DO880" s="411">
        <v>2034.8964013086152</v>
      </c>
      <c r="DP880" s="411">
        <v>2074.2033532032679</v>
      </c>
      <c r="DQ880" s="411">
        <v>2068.292682926829</v>
      </c>
      <c r="DR880" s="411">
        <v>1742.8571428571429</v>
      </c>
      <c r="DS880" s="411">
        <v>1635.238095238095</v>
      </c>
      <c r="DT880" s="411">
        <v>1407.6190476190477</v>
      </c>
      <c r="DU880" s="412">
        <v>1292</v>
      </c>
      <c r="DV880" s="411">
        <f t="shared" si="271"/>
        <v>19436.827192482844</v>
      </c>
      <c r="DW880" s="412">
        <v>1020.9985907859077</v>
      </c>
      <c r="DX880" s="412">
        <v>1245.2820032803909</v>
      </c>
      <c r="DY880" s="412">
        <v>1423.2697386147224</v>
      </c>
      <c r="DZ880" s="412">
        <v>1556.7856681270391</v>
      </c>
      <c r="EA880" s="412">
        <v>1935.3844685217891</v>
      </c>
      <c r="EB880" s="412">
        <v>2034.8964013086152</v>
      </c>
      <c r="EC880" s="412">
        <v>2074.2033532032679</v>
      </c>
      <c r="ED880" s="412">
        <v>2068.292682926829</v>
      </c>
      <c r="EE880" s="412">
        <v>1742.8571428571429</v>
      </c>
      <c r="EF880" s="412">
        <v>1635.238095238095</v>
      </c>
      <c r="EG880" s="412">
        <v>1407.6190476190477</v>
      </c>
      <c r="EH880" s="412">
        <v>1292</v>
      </c>
      <c r="EI880" s="411">
        <f t="shared" si="272"/>
        <v>19436.827192482844</v>
      </c>
      <c r="EK880" s="411">
        <f t="shared" si="273"/>
        <v>19436.827192482848</v>
      </c>
      <c r="EL880" s="7">
        <f t="shared" si="274"/>
        <v>0</v>
      </c>
    </row>
    <row r="881" spans="1:142">
      <c r="A881" s="365" t="str">
        <f t="shared" si="256"/>
        <v xml:space="preserve"> 160</v>
      </c>
      <c r="B881" s="370" t="s">
        <v>968</v>
      </c>
      <c r="C881" s="370" t="s">
        <v>1170</v>
      </c>
      <c r="D881" s="411">
        <v>750</v>
      </c>
      <c r="E881" s="411">
        <v>978</v>
      </c>
      <c r="F881" s="411">
        <v>1138</v>
      </c>
      <c r="G881" s="411">
        <v>1321</v>
      </c>
      <c r="H881" s="411">
        <v>1679</v>
      </c>
      <c r="I881" s="411">
        <v>1834</v>
      </c>
      <c r="J881" s="411">
        <v>2009</v>
      </c>
      <c r="K881" s="411">
        <v>2084</v>
      </c>
      <c r="L881" s="411">
        <v>1774</v>
      </c>
      <c r="M881" s="411">
        <v>1680</v>
      </c>
      <c r="N881" s="411">
        <v>1440</v>
      </c>
      <c r="O881" s="412">
        <v>1295</v>
      </c>
      <c r="P881" s="411">
        <f t="shared" si="257"/>
        <v>17982</v>
      </c>
      <c r="Q881" s="411">
        <f t="shared" si="258"/>
        <v>9644.1935483870966</v>
      </c>
      <c r="R881" s="411">
        <f t="shared" si="259"/>
        <v>3433.4271412680755</v>
      </c>
      <c r="S881" s="411">
        <f t="shared" si="260"/>
        <v>4904.3793103448279</v>
      </c>
      <c r="T881" s="411">
        <v>18.999999999999936</v>
      </c>
      <c r="U881" s="411">
        <v>19.999999999999961</v>
      </c>
      <c r="V881" s="411">
        <v>23.00000000000005</v>
      </c>
      <c r="W881" s="411">
        <v>25.999999999999932</v>
      </c>
      <c r="X881" s="411">
        <v>19.000000000000114</v>
      </c>
      <c r="Y881" s="411">
        <v>31.999999999999957</v>
      </c>
      <c r="Z881" s="411">
        <v>32.999999999999829</v>
      </c>
      <c r="AA881" s="411">
        <v>35.999999999999858</v>
      </c>
      <c r="AB881" s="411">
        <v>56.000000000000036</v>
      </c>
      <c r="AC881" s="411">
        <v>36.99999999999995</v>
      </c>
      <c r="AD881" s="411">
        <v>37.999999999999957</v>
      </c>
      <c r="AE881" s="412">
        <v>-2.9999999999999645</v>
      </c>
      <c r="AF881" s="411">
        <f t="shared" si="261"/>
        <v>335.9999999999996</v>
      </c>
      <c r="AG881" s="411">
        <v>769</v>
      </c>
      <c r="AH881" s="411">
        <v>997.99999999999989</v>
      </c>
      <c r="AI881" s="411">
        <v>1161</v>
      </c>
      <c r="AJ881" s="411">
        <v>1347</v>
      </c>
      <c r="AK881" s="411">
        <v>1698.0000000000002</v>
      </c>
      <c r="AL881" s="411">
        <v>1866</v>
      </c>
      <c r="AM881" s="411">
        <v>2041.9999999999998</v>
      </c>
      <c r="AN881" s="411">
        <v>2120</v>
      </c>
      <c r="AO881" s="411">
        <v>1830</v>
      </c>
      <c r="AP881" s="411">
        <v>1717</v>
      </c>
      <c r="AQ881" s="411">
        <v>1478</v>
      </c>
      <c r="AR881" s="412">
        <v>1292</v>
      </c>
      <c r="AS881" s="411">
        <f t="shared" si="262"/>
        <v>18318</v>
      </c>
      <c r="AT881" s="411">
        <f t="shared" si="263"/>
        <v>9815.1290322580644</v>
      </c>
      <c r="AU881" s="411">
        <f t="shared" si="264"/>
        <v>3511.0433815350389</v>
      </c>
      <c r="AV881" s="411">
        <f t="shared" si="265"/>
        <v>4991.8275862068967</v>
      </c>
      <c r="AW881" s="411">
        <v>0</v>
      </c>
      <c r="AX881" s="411">
        <v>0</v>
      </c>
      <c r="AY881" s="411">
        <v>0</v>
      </c>
      <c r="AZ881" s="411">
        <v>0</v>
      </c>
      <c r="BA881" s="411">
        <v>0</v>
      </c>
      <c r="BB881" s="411">
        <v>0</v>
      </c>
      <c r="BC881" s="411">
        <v>0</v>
      </c>
      <c r="BD881" s="411">
        <v>0</v>
      </c>
      <c r="BE881" s="411">
        <v>0</v>
      </c>
      <c r="BF881" s="411">
        <v>0</v>
      </c>
      <c r="BG881" s="411">
        <v>0</v>
      </c>
      <c r="BH881" s="412">
        <v>0</v>
      </c>
      <c r="BI881" s="411">
        <f t="shared" si="266"/>
        <v>0</v>
      </c>
      <c r="BJ881" s="411">
        <v>769</v>
      </c>
      <c r="BK881" s="411">
        <v>997.99999999999989</v>
      </c>
      <c r="BL881" s="411">
        <v>1161</v>
      </c>
      <c r="BM881" s="411">
        <v>1347</v>
      </c>
      <c r="BN881" s="411">
        <v>1698.0000000000002</v>
      </c>
      <c r="BO881" s="411">
        <v>1866</v>
      </c>
      <c r="BP881" s="411">
        <v>2041.9999999999998</v>
      </c>
      <c r="BQ881" s="411">
        <v>2120</v>
      </c>
      <c r="BR881" s="411">
        <v>1830</v>
      </c>
      <c r="BS881" s="411">
        <v>1717</v>
      </c>
      <c r="BT881" s="411">
        <v>1478</v>
      </c>
      <c r="BU881" s="412">
        <v>1292</v>
      </c>
      <c r="BV881" s="411">
        <f t="shared" si="267"/>
        <v>18318</v>
      </c>
      <c r="BW881" s="411">
        <v>0</v>
      </c>
      <c r="BX881" s="411">
        <v>0</v>
      </c>
      <c r="BY881" s="411">
        <v>0</v>
      </c>
      <c r="BZ881" s="411">
        <v>0</v>
      </c>
      <c r="CA881" s="411">
        <v>0</v>
      </c>
      <c r="CB881" s="411">
        <v>0</v>
      </c>
      <c r="CC881" s="411">
        <v>0</v>
      </c>
      <c r="CD881" s="411">
        <v>0</v>
      </c>
      <c r="CE881" s="411">
        <v>0</v>
      </c>
      <c r="CF881" s="411">
        <v>0</v>
      </c>
      <c r="CG881" s="411">
        <v>0</v>
      </c>
      <c r="CH881" s="412">
        <v>0</v>
      </c>
      <c r="CI881" s="411">
        <f t="shared" si="268"/>
        <v>0</v>
      </c>
      <c r="CJ881" s="411">
        <v>769</v>
      </c>
      <c r="CK881" s="411">
        <v>997.99999999999989</v>
      </c>
      <c r="CL881" s="411">
        <v>1161</v>
      </c>
      <c r="CM881" s="411">
        <v>1347</v>
      </c>
      <c r="CN881" s="411">
        <v>1698.0000000000002</v>
      </c>
      <c r="CO881" s="411">
        <v>1866</v>
      </c>
      <c r="CP881" s="411">
        <v>2041.9999999999998</v>
      </c>
      <c r="CQ881" s="411">
        <v>2120</v>
      </c>
      <c r="CR881" s="411">
        <v>1830</v>
      </c>
      <c r="CS881" s="411">
        <v>1717</v>
      </c>
      <c r="CT881" s="411">
        <v>1478</v>
      </c>
      <c r="CU881" s="412">
        <v>1292</v>
      </c>
      <c r="CV881" s="411">
        <f t="shared" si="269"/>
        <v>18318</v>
      </c>
      <c r="CW881" s="411">
        <v>251.99859078590782</v>
      </c>
      <c r="CX881" s="411">
        <v>247.28200328039108</v>
      </c>
      <c r="CY881" s="411">
        <v>262.26973861472231</v>
      </c>
      <c r="CZ881" s="411">
        <v>209.7856681270392</v>
      </c>
      <c r="DA881" s="411">
        <v>237.38446852178902</v>
      </c>
      <c r="DB881" s="411">
        <v>168.89640130861508</v>
      </c>
      <c r="DC881" s="411">
        <v>32.203353203268264</v>
      </c>
      <c r="DD881" s="411">
        <v>-51.707317073170699</v>
      </c>
      <c r="DE881" s="411">
        <v>-87.142857142857196</v>
      </c>
      <c r="DF881" s="411">
        <v>-81.761904761904802</v>
      </c>
      <c r="DG881" s="411">
        <v>-70.380952380952408</v>
      </c>
      <c r="DH881" s="412">
        <v>0</v>
      </c>
      <c r="DI881" s="411">
        <f t="shared" si="270"/>
        <v>1118.8271924828477</v>
      </c>
      <c r="DJ881" s="411">
        <v>1020.9985907859077</v>
      </c>
      <c r="DK881" s="411">
        <v>1245.2820032803911</v>
      </c>
      <c r="DL881" s="411">
        <v>1423.2697386147224</v>
      </c>
      <c r="DM881" s="411">
        <v>1556.7856681270391</v>
      </c>
      <c r="DN881" s="411">
        <v>1935.3844685217891</v>
      </c>
      <c r="DO881" s="411">
        <v>2034.8964013086152</v>
      </c>
      <c r="DP881" s="411">
        <v>2074.2033532032683</v>
      </c>
      <c r="DQ881" s="411">
        <v>2068.292682926829</v>
      </c>
      <c r="DR881" s="411">
        <v>1742.8571428571427</v>
      </c>
      <c r="DS881" s="411">
        <v>1635.238095238095</v>
      </c>
      <c r="DT881" s="411">
        <v>1407.6190476190477</v>
      </c>
      <c r="DU881" s="412">
        <v>1292</v>
      </c>
      <c r="DV881" s="411">
        <f t="shared" si="271"/>
        <v>19436.827192482844</v>
      </c>
      <c r="DW881" s="412">
        <v>1020.9985907859077</v>
      </c>
      <c r="DX881" s="412">
        <v>1245.2820032803911</v>
      </c>
      <c r="DY881" s="412">
        <v>1423.2697386147224</v>
      </c>
      <c r="DZ881" s="412">
        <v>1556.7856681270391</v>
      </c>
      <c r="EA881" s="412">
        <v>1935.3844685217891</v>
      </c>
      <c r="EB881" s="412">
        <v>2034.8964013086152</v>
      </c>
      <c r="EC881" s="412">
        <v>2074.2033532032683</v>
      </c>
      <c r="ED881" s="412">
        <v>2068.292682926829</v>
      </c>
      <c r="EE881" s="412">
        <v>1742.8571428571427</v>
      </c>
      <c r="EF881" s="412">
        <v>1635.238095238095</v>
      </c>
      <c r="EG881" s="412">
        <v>1407.6190476190477</v>
      </c>
      <c r="EH881" s="412">
        <v>1292</v>
      </c>
      <c r="EI881" s="411">
        <f t="shared" si="272"/>
        <v>19436.827192482844</v>
      </c>
      <c r="EK881" s="411">
        <f t="shared" si="273"/>
        <v>19436.827192482848</v>
      </c>
      <c r="EL881" s="7">
        <f t="shared" si="274"/>
        <v>0</v>
      </c>
    </row>
    <row r="882" spans="1:142">
      <c r="A882" s="365" t="str">
        <f t="shared" si="256"/>
        <v xml:space="preserve"> 160</v>
      </c>
      <c r="B882" s="370" t="s">
        <v>968</v>
      </c>
      <c r="C882" s="370" t="s">
        <v>1171</v>
      </c>
      <c r="D882" s="411">
        <v>750</v>
      </c>
      <c r="E882" s="411">
        <v>978</v>
      </c>
      <c r="F882" s="411">
        <v>1138</v>
      </c>
      <c r="G882" s="411">
        <v>1321</v>
      </c>
      <c r="H882" s="411">
        <v>1679</v>
      </c>
      <c r="I882" s="411">
        <v>1834</v>
      </c>
      <c r="J882" s="411">
        <v>2009</v>
      </c>
      <c r="K882" s="411">
        <v>2084</v>
      </c>
      <c r="L882" s="411">
        <v>1774</v>
      </c>
      <c r="M882" s="411">
        <v>1680</v>
      </c>
      <c r="N882" s="411">
        <v>1440</v>
      </c>
      <c r="O882" s="412">
        <v>1295</v>
      </c>
      <c r="P882" s="411">
        <f t="shared" si="257"/>
        <v>17982</v>
      </c>
      <c r="Q882" s="411">
        <f t="shared" si="258"/>
        <v>9644.1935483870966</v>
      </c>
      <c r="R882" s="411">
        <f t="shared" si="259"/>
        <v>3433.4271412680755</v>
      </c>
      <c r="S882" s="411">
        <f t="shared" si="260"/>
        <v>4904.3793103448279</v>
      </c>
      <c r="T882" s="411">
        <v>18.999999999999936</v>
      </c>
      <c r="U882" s="411">
        <v>19.999999999999961</v>
      </c>
      <c r="V882" s="411">
        <v>23.00000000000005</v>
      </c>
      <c r="W882" s="411">
        <v>25.999999999999932</v>
      </c>
      <c r="X882" s="411">
        <v>19.000000000000114</v>
      </c>
      <c r="Y882" s="411">
        <v>31.999999999999957</v>
      </c>
      <c r="Z882" s="411">
        <v>32.999999999999829</v>
      </c>
      <c r="AA882" s="411">
        <v>35.999999999999858</v>
      </c>
      <c r="AB882" s="411">
        <v>56.000000000000036</v>
      </c>
      <c r="AC882" s="411">
        <v>36.99999999999995</v>
      </c>
      <c r="AD882" s="411">
        <v>37.999999999999957</v>
      </c>
      <c r="AE882" s="412">
        <v>-2.9999999999999645</v>
      </c>
      <c r="AF882" s="411">
        <f t="shared" si="261"/>
        <v>335.9999999999996</v>
      </c>
      <c r="AG882" s="411">
        <v>768.99999999999989</v>
      </c>
      <c r="AH882" s="411">
        <v>998</v>
      </c>
      <c r="AI882" s="411">
        <v>1161</v>
      </c>
      <c r="AJ882" s="411">
        <v>1347</v>
      </c>
      <c r="AK882" s="411">
        <v>1698.0000000000002</v>
      </c>
      <c r="AL882" s="411">
        <v>1866</v>
      </c>
      <c r="AM882" s="411">
        <v>2041.9999999999998</v>
      </c>
      <c r="AN882" s="411">
        <v>2119.9999999999995</v>
      </c>
      <c r="AO882" s="411">
        <v>1830.0000000000002</v>
      </c>
      <c r="AP882" s="411">
        <v>1717.0000000000002</v>
      </c>
      <c r="AQ882" s="411">
        <v>1477.9999999999998</v>
      </c>
      <c r="AR882" s="412">
        <v>1292</v>
      </c>
      <c r="AS882" s="411">
        <f t="shared" si="262"/>
        <v>18318</v>
      </c>
      <c r="AT882" s="411">
        <f t="shared" si="263"/>
        <v>9815.1290322580644</v>
      </c>
      <c r="AU882" s="411">
        <f t="shared" si="264"/>
        <v>3511.0433815350389</v>
      </c>
      <c r="AV882" s="411">
        <f t="shared" si="265"/>
        <v>4991.8275862068967</v>
      </c>
      <c r="AW882" s="411">
        <v>0</v>
      </c>
      <c r="AX882" s="411">
        <v>0</v>
      </c>
      <c r="AY882" s="411">
        <v>0</v>
      </c>
      <c r="AZ882" s="411">
        <v>0</v>
      </c>
      <c r="BA882" s="411">
        <v>0</v>
      </c>
      <c r="BB882" s="411">
        <v>0</v>
      </c>
      <c r="BC882" s="411">
        <v>0</v>
      </c>
      <c r="BD882" s="411">
        <v>0</v>
      </c>
      <c r="BE882" s="411">
        <v>0</v>
      </c>
      <c r="BF882" s="411">
        <v>0</v>
      </c>
      <c r="BG882" s="411">
        <v>0</v>
      </c>
      <c r="BH882" s="412">
        <v>0</v>
      </c>
      <c r="BI882" s="411">
        <f t="shared" si="266"/>
        <v>0</v>
      </c>
      <c r="BJ882" s="411">
        <v>768.99999999999989</v>
      </c>
      <c r="BK882" s="411">
        <v>998</v>
      </c>
      <c r="BL882" s="411">
        <v>1161</v>
      </c>
      <c r="BM882" s="411">
        <v>1347</v>
      </c>
      <c r="BN882" s="411">
        <v>1698.0000000000002</v>
      </c>
      <c r="BO882" s="411">
        <v>1866</v>
      </c>
      <c r="BP882" s="411">
        <v>2041.9999999999998</v>
      </c>
      <c r="BQ882" s="411">
        <v>2119.9999999999995</v>
      </c>
      <c r="BR882" s="411">
        <v>1830.0000000000002</v>
      </c>
      <c r="BS882" s="411">
        <v>1717.0000000000002</v>
      </c>
      <c r="BT882" s="411">
        <v>1477.9999999999998</v>
      </c>
      <c r="BU882" s="412">
        <v>1292</v>
      </c>
      <c r="BV882" s="411">
        <f t="shared" si="267"/>
        <v>18318</v>
      </c>
      <c r="BW882" s="411">
        <v>0</v>
      </c>
      <c r="BX882" s="411">
        <v>0</v>
      </c>
      <c r="BY882" s="411">
        <v>0</v>
      </c>
      <c r="BZ882" s="411">
        <v>0</v>
      </c>
      <c r="CA882" s="411">
        <v>0</v>
      </c>
      <c r="CB882" s="411">
        <v>0</v>
      </c>
      <c r="CC882" s="411">
        <v>0</v>
      </c>
      <c r="CD882" s="411">
        <v>0</v>
      </c>
      <c r="CE882" s="411">
        <v>0</v>
      </c>
      <c r="CF882" s="411">
        <v>0</v>
      </c>
      <c r="CG882" s="411">
        <v>0</v>
      </c>
      <c r="CH882" s="412">
        <v>0</v>
      </c>
      <c r="CI882" s="411">
        <f t="shared" si="268"/>
        <v>0</v>
      </c>
      <c r="CJ882" s="411">
        <v>768.99999999999989</v>
      </c>
      <c r="CK882" s="411">
        <v>998</v>
      </c>
      <c r="CL882" s="411">
        <v>1161</v>
      </c>
      <c r="CM882" s="411">
        <v>1347</v>
      </c>
      <c r="CN882" s="411">
        <v>1698.0000000000002</v>
      </c>
      <c r="CO882" s="411">
        <v>1866</v>
      </c>
      <c r="CP882" s="411">
        <v>2041.9999999999998</v>
      </c>
      <c r="CQ882" s="411">
        <v>2119.9999999999995</v>
      </c>
      <c r="CR882" s="411">
        <v>1830.0000000000002</v>
      </c>
      <c r="CS882" s="411">
        <v>1717.0000000000002</v>
      </c>
      <c r="CT882" s="411">
        <v>1477.9999999999998</v>
      </c>
      <c r="CU882" s="412">
        <v>1292</v>
      </c>
      <c r="CV882" s="411">
        <f t="shared" si="269"/>
        <v>18318</v>
      </c>
      <c r="CW882" s="411">
        <v>251.99859078590782</v>
      </c>
      <c r="CX882" s="411">
        <v>247.28200328039108</v>
      </c>
      <c r="CY882" s="411">
        <v>262.26973861472237</v>
      </c>
      <c r="CZ882" s="411">
        <v>209.7856681270392</v>
      </c>
      <c r="DA882" s="411">
        <v>237.38446852178902</v>
      </c>
      <c r="DB882" s="411">
        <v>168.89640130861508</v>
      </c>
      <c r="DC882" s="411">
        <v>32.203353203268264</v>
      </c>
      <c r="DD882" s="411">
        <v>-51.707317073170699</v>
      </c>
      <c r="DE882" s="411">
        <v>-87.142857142857196</v>
      </c>
      <c r="DF882" s="411">
        <v>-81.761904761904802</v>
      </c>
      <c r="DG882" s="411">
        <v>-70.380952380952408</v>
      </c>
      <c r="DH882" s="412">
        <v>0</v>
      </c>
      <c r="DI882" s="411">
        <f t="shared" si="270"/>
        <v>1118.8271924828477</v>
      </c>
      <c r="DJ882" s="411">
        <v>1020.9985907859077</v>
      </c>
      <c r="DK882" s="411">
        <v>1245.2820032803909</v>
      </c>
      <c r="DL882" s="411">
        <v>1423.2697386147222</v>
      </c>
      <c r="DM882" s="411">
        <v>1556.7856681270391</v>
      </c>
      <c r="DN882" s="411">
        <v>1935.3844685217894</v>
      </c>
      <c r="DO882" s="411">
        <v>2034.8964013086149</v>
      </c>
      <c r="DP882" s="411">
        <v>2074.2033532032679</v>
      </c>
      <c r="DQ882" s="411">
        <v>2068.2926829268295</v>
      </c>
      <c r="DR882" s="411">
        <v>1742.8571428571429</v>
      </c>
      <c r="DS882" s="411">
        <v>1635.238095238095</v>
      </c>
      <c r="DT882" s="411">
        <v>1407.6190476190475</v>
      </c>
      <c r="DU882" s="412">
        <v>1292</v>
      </c>
      <c r="DV882" s="411">
        <f t="shared" si="271"/>
        <v>19436.827192482844</v>
      </c>
      <c r="DW882" s="412">
        <v>1020.9985907859077</v>
      </c>
      <c r="DX882" s="412">
        <v>1245.2820032803909</v>
      </c>
      <c r="DY882" s="412">
        <v>1423.2697386147222</v>
      </c>
      <c r="DZ882" s="412">
        <v>1556.7856681270391</v>
      </c>
      <c r="EA882" s="412">
        <v>1935.3844685217894</v>
      </c>
      <c r="EB882" s="412">
        <v>2034.8964013086149</v>
      </c>
      <c r="EC882" s="412">
        <v>2074.2033532032679</v>
      </c>
      <c r="ED882" s="412">
        <v>2068.2926829268295</v>
      </c>
      <c r="EE882" s="412">
        <v>1742.8571428571429</v>
      </c>
      <c r="EF882" s="412">
        <v>1635.238095238095</v>
      </c>
      <c r="EG882" s="412">
        <v>1407.6190476190475</v>
      </c>
      <c r="EH882" s="412">
        <v>1292</v>
      </c>
      <c r="EI882" s="411">
        <f t="shared" si="272"/>
        <v>19436.827192482844</v>
      </c>
      <c r="EK882" s="411">
        <f t="shared" si="273"/>
        <v>19436.827192482848</v>
      </c>
      <c r="EL882" s="7">
        <f t="shared" si="274"/>
        <v>0</v>
      </c>
    </row>
    <row r="883" spans="1:142">
      <c r="A883" s="365" t="str">
        <f t="shared" si="256"/>
        <v xml:space="preserve"> 160</v>
      </c>
      <c r="B883" s="370" t="s">
        <v>968</v>
      </c>
      <c r="C883" s="370" t="s">
        <v>1172</v>
      </c>
      <c r="D883" s="411">
        <v>750</v>
      </c>
      <c r="E883" s="411">
        <v>978</v>
      </c>
      <c r="F883" s="411">
        <v>1138</v>
      </c>
      <c r="G883" s="411">
        <v>1321</v>
      </c>
      <c r="H883" s="411">
        <v>1679</v>
      </c>
      <c r="I883" s="411">
        <v>1834</v>
      </c>
      <c r="J883" s="411">
        <v>2009</v>
      </c>
      <c r="K883" s="411">
        <v>2084</v>
      </c>
      <c r="L883" s="411">
        <v>1774</v>
      </c>
      <c r="M883" s="411">
        <v>1680</v>
      </c>
      <c r="N883" s="411">
        <v>1440</v>
      </c>
      <c r="O883" s="412">
        <v>1295</v>
      </c>
      <c r="P883" s="411">
        <f t="shared" si="257"/>
        <v>17982</v>
      </c>
      <c r="Q883" s="411">
        <f t="shared" si="258"/>
        <v>9644.1935483870966</v>
      </c>
      <c r="R883" s="411">
        <f t="shared" si="259"/>
        <v>3433.4271412680755</v>
      </c>
      <c r="S883" s="411">
        <f t="shared" si="260"/>
        <v>4904.3793103448279</v>
      </c>
      <c r="T883" s="411">
        <v>18.999999999999936</v>
      </c>
      <c r="U883" s="411">
        <v>19.999999999999961</v>
      </c>
      <c r="V883" s="411">
        <v>23.00000000000005</v>
      </c>
      <c r="W883" s="411">
        <v>25.999999999999932</v>
      </c>
      <c r="X883" s="411">
        <v>19.000000000000114</v>
      </c>
      <c r="Y883" s="411">
        <v>31.999999999999957</v>
      </c>
      <c r="Z883" s="411">
        <v>32.999999999999829</v>
      </c>
      <c r="AA883" s="411">
        <v>35.999999999999858</v>
      </c>
      <c r="AB883" s="411">
        <v>56.000000000000036</v>
      </c>
      <c r="AC883" s="411">
        <v>36.99999999999995</v>
      </c>
      <c r="AD883" s="411">
        <v>37.999999999999957</v>
      </c>
      <c r="AE883" s="412">
        <v>-2.9999999999999645</v>
      </c>
      <c r="AF883" s="411">
        <f t="shared" si="261"/>
        <v>335.9999999999996</v>
      </c>
      <c r="AG883" s="411">
        <v>769</v>
      </c>
      <c r="AH883" s="411">
        <v>997.99999999999989</v>
      </c>
      <c r="AI883" s="411">
        <v>1161</v>
      </c>
      <c r="AJ883" s="411">
        <v>1347</v>
      </c>
      <c r="AK883" s="411">
        <v>1698</v>
      </c>
      <c r="AL883" s="411">
        <v>1866</v>
      </c>
      <c r="AM883" s="411">
        <v>2041.9999999999998</v>
      </c>
      <c r="AN883" s="411">
        <v>2120</v>
      </c>
      <c r="AO883" s="411">
        <v>1830</v>
      </c>
      <c r="AP883" s="411">
        <v>1717</v>
      </c>
      <c r="AQ883" s="411">
        <v>1478</v>
      </c>
      <c r="AR883" s="412">
        <v>1292</v>
      </c>
      <c r="AS883" s="411">
        <f t="shared" si="262"/>
        <v>18318</v>
      </c>
      <c r="AT883" s="411">
        <f t="shared" si="263"/>
        <v>9815.1290322580644</v>
      </c>
      <c r="AU883" s="411">
        <f t="shared" si="264"/>
        <v>3511.0433815350389</v>
      </c>
      <c r="AV883" s="411">
        <f t="shared" si="265"/>
        <v>4991.8275862068967</v>
      </c>
      <c r="AW883" s="411">
        <v>0</v>
      </c>
      <c r="AX883" s="411">
        <v>0</v>
      </c>
      <c r="AY883" s="411">
        <v>0</v>
      </c>
      <c r="AZ883" s="411">
        <v>0</v>
      </c>
      <c r="BA883" s="411">
        <v>0</v>
      </c>
      <c r="BB883" s="411">
        <v>0</v>
      </c>
      <c r="BC883" s="411">
        <v>0</v>
      </c>
      <c r="BD883" s="411">
        <v>0</v>
      </c>
      <c r="BE883" s="411">
        <v>0</v>
      </c>
      <c r="BF883" s="411">
        <v>0</v>
      </c>
      <c r="BG883" s="411">
        <v>0</v>
      </c>
      <c r="BH883" s="412">
        <v>0</v>
      </c>
      <c r="BI883" s="411">
        <f t="shared" si="266"/>
        <v>0</v>
      </c>
      <c r="BJ883" s="411">
        <v>769</v>
      </c>
      <c r="BK883" s="411">
        <v>997.99999999999989</v>
      </c>
      <c r="BL883" s="411">
        <v>1161</v>
      </c>
      <c r="BM883" s="411">
        <v>1347</v>
      </c>
      <c r="BN883" s="411">
        <v>1698</v>
      </c>
      <c r="BO883" s="411">
        <v>1866</v>
      </c>
      <c r="BP883" s="411">
        <v>2041.9999999999998</v>
      </c>
      <c r="BQ883" s="411">
        <v>2120</v>
      </c>
      <c r="BR883" s="411">
        <v>1830</v>
      </c>
      <c r="BS883" s="411">
        <v>1717</v>
      </c>
      <c r="BT883" s="411">
        <v>1478</v>
      </c>
      <c r="BU883" s="412">
        <v>1292</v>
      </c>
      <c r="BV883" s="411">
        <f t="shared" si="267"/>
        <v>18318</v>
      </c>
      <c r="BW883" s="411">
        <v>0</v>
      </c>
      <c r="BX883" s="411">
        <v>0</v>
      </c>
      <c r="BY883" s="411">
        <v>0</v>
      </c>
      <c r="BZ883" s="411">
        <v>0</v>
      </c>
      <c r="CA883" s="411">
        <v>0</v>
      </c>
      <c r="CB883" s="411">
        <v>0</v>
      </c>
      <c r="CC883" s="411">
        <v>0</v>
      </c>
      <c r="CD883" s="411">
        <v>0</v>
      </c>
      <c r="CE883" s="411">
        <v>0</v>
      </c>
      <c r="CF883" s="411">
        <v>0</v>
      </c>
      <c r="CG883" s="411">
        <v>0</v>
      </c>
      <c r="CH883" s="412">
        <v>0</v>
      </c>
      <c r="CI883" s="411">
        <f t="shared" si="268"/>
        <v>0</v>
      </c>
      <c r="CJ883" s="411">
        <v>769</v>
      </c>
      <c r="CK883" s="411">
        <v>997.99999999999989</v>
      </c>
      <c r="CL883" s="411">
        <v>1161</v>
      </c>
      <c r="CM883" s="411">
        <v>1347</v>
      </c>
      <c r="CN883" s="411">
        <v>1698</v>
      </c>
      <c r="CO883" s="411">
        <v>1866</v>
      </c>
      <c r="CP883" s="411">
        <v>2041.9999999999998</v>
      </c>
      <c r="CQ883" s="411">
        <v>2120</v>
      </c>
      <c r="CR883" s="411">
        <v>1830</v>
      </c>
      <c r="CS883" s="411">
        <v>1717</v>
      </c>
      <c r="CT883" s="411">
        <v>1478</v>
      </c>
      <c r="CU883" s="412">
        <v>1292</v>
      </c>
      <c r="CV883" s="411">
        <f t="shared" si="269"/>
        <v>18318</v>
      </c>
      <c r="CW883" s="411">
        <v>251.99859078590782</v>
      </c>
      <c r="CX883" s="411">
        <v>247.28200328039108</v>
      </c>
      <c r="CY883" s="411">
        <v>262.26973861472237</v>
      </c>
      <c r="CZ883" s="411">
        <v>209.78566812703917</v>
      </c>
      <c r="DA883" s="411">
        <v>237.38446852178902</v>
      </c>
      <c r="DB883" s="411">
        <v>168.89640130861508</v>
      </c>
      <c r="DC883" s="411">
        <v>32.203353203268264</v>
      </c>
      <c r="DD883" s="411">
        <v>-51.707317073170699</v>
      </c>
      <c r="DE883" s="411">
        <v>-87.142857142857196</v>
      </c>
      <c r="DF883" s="411">
        <v>-81.761904761904802</v>
      </c>
      <c r="DG883" s="411">
        <v>-70.380952380952408</v>
      </c>
      <c r="DH883" s="412">
        <v>0</v>
      </c>
      <c r="DI883" s="411">
        <f t="shared" si="270"/>
        <v>1118.8271924828477</v>
      </c>
      <c r="DJ883" s="411">
        <v>1020.9985907859077</v>
      </c>
      <c r="DK883" s="411">
        <v>1245.2820032803911</v>
      </c>
      <c r="DL883" s="411">
        <v>1423.2697386147224</v>
      </c>
      <c r="DM883" s="411">
        <v>1556.7856681270391</v>
      </c>
      <c r="DN883" s="411">
        <v>1935.3844685217891</v>
      </c>
      <c r="DO883" s="411">
        <v>2034.8964013086149</v>
      </c>
      <c r="DP883" s="411">
        <v>2074.2033532032679</v>
      </c>
      <c r="DQ883" s="411">
        <v>2068.292682926829</v>
      </c>
      <c r="DR883" s="411">
        <v>1742.8571428571431</v>
      </c>
      <c r="DS883" s="411">
        <v>1635.2380952380952</v>
      </c>
      <c r="DT883" s="411">
        <v>1407.6190476190475</v>
      </c>
      <c r="DU883" s="412">
        <v>1292</v>
      </c>
      <c r="DV883" s="411">
        <f t="shared" si="271"/>
        <v>19436.827192482844</v>
      </c>
      <c r="DW883" s="412">
        <v>1020.9985907859077</v>
      </c>
      <c r="DX883" s="412">
        <v>1245.2820032803911</v>
      </c>
      <c r="DY883" s="412">
        <v>1423.2697386147224</v>
      </c>
      <c r="DZ883" s="412">
        <v>1556.7856681270391</v>
      </c>
      <c r="EA883" s="412">
        <v>1935.3844685217891</v>
      </c>
      <c r="EB883" s="412">
        <v>2034.8964013086149</v>
      </c>
      <c r="EC883" s="412">
        <v>2074.2033532032679</v>
      </c>
      <c r="ED883" s="412">
        <v>2068.292682926829</v>
      </c>
      <c r="EE883" s="412">
        <v>1742.8571428571431</v>
      </c>
      <c r="EF883" s="412">
        <v>1635.2380952380952</v>
      </c>
      <c r="EG883" s="412">
        <v>1407.6190476190475</v>
      </c>
      <c r="EH883" s="412">
        <v>1292</v>
      </c>
      <c r="EI883" s="411">
        <f t="shared" si="272"/>
        <v>19436.827192482844</v>
      </c>
      <c r="EK883" s="411">
        <f t="shared" si="273"/>
        <v>19436.827192482848</v>
      </c>
      <c r="EL883" s="7">
        <f t="shared" si="274"/>
        <v>0</v>
      </c>
    </row>
    <row r="884" spans="1:142">
      <c r="A884" s="365" t="str">
        <f t="shared" si="256"/>
        <v xml:space="preserve"> 160</v>
      </c>
      <c r="B884" s="370" t="s">
        <v>968</v>
      </c>
      <c r="C884" s="370" t="s">
        <v>920</v>
      </c>
      <c r="D884" s="411">
        <v>750</v>
      </c>
      <c r="E884" s="411">
        <v>978</v>
      </c>
      <c r="F884" s="411">
        <v>1138</v>
      </c>
      <c r="G884" s="411">
        <v>1321</v>
      </c>
      <c r="H884" s="411">
        <v>1679</v>
      </c>
      <c r="I884" s="411">
        <v>1834</v>
      </c>
      <c r="J884" s="411">
        <v>2009</v>
      </c>
      <c r="K884" s="411">
        <v>2084</v>
      </c>
      <c r="L884" s="411">
        <v>1774</v>
      </c>
      <c r="M884" s="411">
        <v>1680</v>
      </c>
      <c r="N884" s="411">
        <v>1440</v>
      </c>
      <c r="O884" s="412">
        <v>1295</v>
      </c>
      <c r="P884" s="411">
        <f t="shared" si="257"/>
        <v>17982</v>
      </c>
      <c r="Q884" s="411">
        <f t="shared" si="258"/>
        <v>9644.1935483870966</v>
      </c>
      <c r="R884" s="411">
        <f t="shared" si="259"/>
        <v>3433.4271412680755</v>
      </c>
      <c r="S884" s="411">
        <f t="shared" si="260"/>
        <v>4904.3793103448279</v>
      </c>
      <c r="T884" s="411">
        <v>18.999999999999936</v>
      </c>
      <c r="U884" s="411">
        <v>19.999999999999961</v>
      </c>
      <c r="V884" s="411">
        <v>23.00000000000005</v>
      </c>
      <c r="W884" s="411">
        <v>25.999999999999932</v>
      </c>
      <c r="X884" s="411">
        <v>19.000000000000114</v>
      </c>
      <c r="Y884" s="411">
        <v>31.999999999999957</v>
      </c>
      <c r="Z884" s="411">
        <v>32.999999999999829</v>
      </c>
      <c r="AA884" s="411">
        <v>35.999999999999858</v>
      </c>
      <c r="AB884" s="411">
        <v>56.000000000000036</v>
      </c>
      <c r="AC884" s="411">
        <v>36.99999999999995</v>
      </c>
      <c r="AD884" s="411">
        <v>37.999999999999957</v>
      </c>
      <c r="AE884" s="412">
        <v>-2.9999999999999645</v>
      </c>
      <c r="AF884" s="411">
        <f t="shared" si="261"/>
        <v>335.9999999999996</v>
      </c>
      <c r="AG884" s="411">
        <v>769</v>
      </c>
      <c r="AH884" s="411">
        <v>998</v>
      </c>
      <c r="AI884" s="411">
        <v>1161</v>
      </c>
      <c r="AJ884" s="411">
        <v>1347</v>
      </c>
      <c r="AK884" s="411">
        <v>1698.0000000000005</v>
      </c>
      <c r="AL884" s="411">
        <v>1865.9999999999998</v>
      </c>
      <c r="AM884" s="411">
        <v>2041.9999999999998</v>
      </c>
      <c r="AN884" s="411">
        <v>2120</v>
      </c>
      <c r="AO884" s="411">
        <v>1830</v>
      </c>
      <c r="AP884" s="411">
        <v>1717</v>
      </c>
      <c r="AQ884" s="411">
        <v>1478</v>
      </c>
      <c r="AR884" s="412">
        <v>1292</v>
      </c>
      <c r="AS884" s="411">
        <f t="shared" si="262"/>
        <v>18318</v>
      </c>
      <c r="AT884" s="411">
        <f t="shared" si="263"/>
        <v>9815.1290322580644</v>
      </c>
      <c r="AU884" s="411">
        <f t="shared" si="264"/>
        <v>3511.0433815350389</v>
      </c>
      <c r="AV884" s="411">
        <f t="shared" si="265"/>
        <v>4991.8275862068967</v>
      </c>
      <c r="AW884" s="411">
        <v>0</v>
      </c>
      <c r="AX884" s="411">
        <v>0</v>
      </c>
      <c r="AY884" s="411">
        <v>0</v>
      </c>
      <c r="AZ884" s="411">
        <v>0</v>
      </c>
      <c r="BA884" s="411">
        <v>0</v>
      </c>
      <c r="BB884" s="411">
        <v>0</v>
      </c>
      <c r="BC884" s="411">
        <v>0</v>
      </c>
      <c r="BD884" s="411">
        <v>0</v>
      </c>
      <c r="BE884" s="411">
        <v>0</v>
      </c>
      <c r="BF884" s="411">
        <v>0</v>
      </c>
      <c r="BG884" s="411">
        <v>0</v>
      </c>
      <c r="BH884" s="412">
        <v>0</v>
      </c>
      <c r="BI884" s="411">
        <f t="shared" si="266"/>
        <v>0</v>
      </c>
      <c r="BJ884" s="411">
        <v>769</v>
      </c>
      <c r="BK884" s="411">
        <v>998</v>
      </c>
      <c r="BL884" s="411">
        <v>1161</v>
      </c>
      <c r="BM884" s="411">
        <v>1347</v>
      </c>
      <c r="BN884" s="411">
        <v>1698.0000000000005</v>
      </c>
      <c r="BO884" s="411">
        <v>1865.9999999999998</v>
      </c>
      <c r="BP884" s="411">
        <v>2041.9999999999998</v>
      </c>
      <c r="BQ884" s="411">
        <v>2120</v>
      </c>
      <c r="BR884" s="411">
        <v>1830</v>
      </c>
      <c r="BS884" s="411">
        <v>1717</v>
      </c>
      <c r="BT884" s="411">
        <v>1478</v>
      </c>
      <c r="BU884" s="412">
        <v>1292</v>
      </c>
      <c r="BV884" s="411">
        <f t="shared" si="267"/>
        <v>18318</v>
      </c>
      <c r="BW884" s="411">
        <v>0</v>
      </c>
      <c r="BX884" s="411">
        <v>0</v>
      </c>
      <c r="BY884" s="411">
        <v>0</v>
      </c>
      <c r="BZ884" s="411">
        <v>0</v>
      </c>
      <c r="CA884" s="411">
        <v>0</v>
      </c>
      <c r="CB884" s="411">
        <v>0</v>
      </c>
      <c r="CC884" s="411">
        <v>0</v>
      </c>
      <c r="CD884" s="411">
        <v>0</v>
      </c>
      <c r="CE884" s="411">
        <v>0</v>
      </c>
      <c r="CF884" s="411">
        <v>0</v>
      </c>
      <c r="CG884" s="411">
        <v>0</v>
      </c>
      <c r="CH884" s="412">
        <v>0</v>
      </c>
      <c r="CI884" s="411">
        <f t="shared" si="268"/>
        <v>0</v>
      </c>
      <c r="CJ884" s="411">
        <v>769</v>
      </c>
      <c r="CK884" s="411">
        <v>998</v>
      </c>
      <c r="CL884" s="411">
        <v>1161</v>
      </c>
      <c r="CM884" s="411">
        <v>1347</v>
      </c>
      <c r="CN884" s="411">
        <v>1698.0000000000005</v>
      </c>
      <c r="CO884" s="411">
        <v>1865.9999999999998</v>
      </c>
      <c r="CP884" s="411">
        <v>2041.9999999999998</v>
      </c>
      <c r="CQ884" s="411">
        <v>2120</v>
      </c>
      <c r="CR884" s="411">
        <v>1830</v>
      </c>
      <c r="CS884" s="411">
        <v>1717</v>
      </c>
      <c r="CT884" s="411">
        <v>1478</v>
      </c>
      <c r="CU884" s="412">
        <v>1292</v>
      </c>
      <c r="CV884" s="411">
        <f t="shared" si="269"/>
        <v>18318</v>
      </c>
      <c r="CW884" s="411">
        <v>251.99859078590779</v>
      </c>
      <c r="CX884" s="411">
        <v>247.28200328039111</v>
      </c>
      <c r="CY884" s="411">
        <v>262.26973861472237</v>
      </c>
      <c r="CZ884" s="411">
        <v>209.7856681270392</v>
      </c>
      <c r="DA884" s="411">
        <v>237.38446852178902</v>
      </c>
      <c r="DB884" s="411">
        <v>168.89640130861508</v>
      </c>
      <c r="DC884" s="411">
        <v>32.203353203268264</v>
      </c>
      <c r="DD884" s="411">
        <v>-51.707317073170699</v>
      </c>
      <c r="DE884" s="411">
        <v>-87.142857142857196</v>
      </c>
      <c r="DF884" s="411">
        <v>-81.761904761904802</v>
      </c>
      <c r="DG884" s="411">
        <v>-70.380952380952408</v>
      </c>
      <c r="DH884" s="412">
        <v>0</v>
      </c>
      <c r="DI884" s="411">
        <f t="shared" si="270"/>
        <v>1118.8271924828477</v>
      </c>
      <c r="DJ884" s="411">
        <v>1020.9985907859077</v>
      </c>
      <c r="DK884" s="411">
        <v>1245.2820032803909</v>
      </c>
      <c r="DL884" s="411">
        <v>1423.2697386147224</v>
      </c>
      <c r="DM884" s="411">
        <v>1556.7856681270391</v>
      </c>
      <c r="DN884" s="411">
        <v>1935.3844685217891</v>
      </c>
      <c r="DO884" s="411">
        <v>2034.8964013086149</v>
      </c>
      <c r="DP884" s="411">
        <v>2074.2033532032679</v>
      </c>
      <c r="DQ884" s="411">
        <v>2068.292682926829</v>
      </c>
      <c r="DR884" s="411">
        <v>1742.8571428571429</v>
      </c>
      <c r="DS884" s="411">
        <v>1635.238095238095</v>
      </c>
      <c r="DT884" s="411">
        <v>1407.6190476190475</v>
      </c>
      <c r="DU884" s="412">
        <v>1292</v>
      </c>
      <c r="DV884" s="411">
        <f t="shared" si="271"/>
        <v>19436.827192482844</v>
      </c>
      <c r="DW884" s="412">
        <v>1020.9985907859077</v>
      </c>
      <c r="DX884" s="412">
        <v>1245.2820032803909</v>
      </c>
      <c r="DY884" s="412">
        <v>1423.2697386147224</v>
      </c>
      <c r="DZ884" s="412">
        <v>1556.7856681270391</v>
      </c>
      <c r="EA884" s="412">
        <v>1935.3844685217891</v>
      </c>
      <c r="EB884" s="412">
        <v>2034.8964013086149</v>
      </c>
      <c r="EC884" s="412">
        <v>2074.2033532032679</v>
      </c>
      <c r="ED884" s="412">
        <v>2068.292682926829</v>
      </c>
      <c r="EE884" s="412">
        <v>1742.8571428571429</v>
      </c>
      <c r="EF884" s="412">
        <v>1635.238095238095</v>
      </c>
      <c r="EG884" s="412">
        <v>1407.6190476190475</v>
      </c>
      <c r="EH884" s="412">
        <v>1292</v>
      </c>
      <c r="EI884" s="411">
        <f t="shared" si="272"/>
        <v>19436.827192482844</v>
      </c>
      <c r="EK884" s="411">
        <f t="shared" si="273"/>
        <v>19436.827192482848</v>
      </c>
      <c r="EL884" s="7">
        <f t="shared" si="274"/>
        <v>0</v>
      </c>
    </row>
    <row r="885" spans="1:142">
      <c r="A885" s="365" t="str">
        <f t="shared" si="256"/>
        <v xml:space="preserve"> 160</v>
      </c>
      <c r="B885" s="370" t="s">
        <v>968</v>
      </c>
      <c r="C885" s="370" t="s">
        <v>944</v>
      </c>
      <c r="D885" s="411">
        <v>39.466700000000003</v>
      </c>
      <c r="E885" s="411">
        <v>48.9</v>
      </c>
      <c r="F885" s="411">
        <v>49.5</v>
      </c>
      <c r="G885" s="411">
        <v>50.8</v>
      </c>
      <c r="H885" s="411">
        <v>55.966700000000003</v>
      </c>
      <c r="I885" s="411">
        <v>57.299900000000001</v>
      </c>
      <c r="J885" s="411">
        <v>60.900000000000006</v>
      </c>
      <c r="K885" s="411">
        <v>63.133299999999998</v>
      </c>
      <c r="L885" s="411">
        <v>63.366600000000005</v>
      </c>
      <c r="M885" s="411">
        <v>60</v>
      </c>
      <c r="N885" s="411">
        <v>60</v>
      </c>
      <c r="O885" s="412">
        <v>61.6875</v>
      </c>
      <c r="P885" s="411">
        <f t="shared" si="257"/>
        <v>671.02070000000003</v>
      </c>
      <c r="Q885" s="411">
        <f t="shared" si="258"/>
        <v>360.86878387096772</v>
      </c>
      <c r="R885" s="411">
        <f t="shared" si="259"/>
        <v>110.98397474972191</v>
      </c>
      <c r="S885" s="411">
        <f t="shared" si="260"/>
        <v>199.16794137931035</v>
      </c>
      <c r="T885" s="411">
        <v>0.99982306666666165</v>
      </c>
      <c r="U885" s="411">
        <v>0.99999999999999623</v>
      </c>
      <c r="V885" s="411">
        <v>1.0004393673110752</v>
      </c>
      <c r="W885" s="411">
        <v>0.99984859954579619</v>
      </c>
      <c r="X885" s="411">
        <v>0.63333371054199361</v>
      </c>
      <c r="Y885" s="411">
        <v>0.99978015267175424</v>
      </c>
      <c r="Z885" s="411">
        <v>1.0003484320557439</v>
      </c>
      <c r="AA885" s="411">
        <v>1.0905944337811819</v>
      </c>
      <c r="AB885" s="411">
        <v>2.0002985343855713</v>
      </c>
      <c r="AC885" s="411">
        <v>1.3214285714285707</v>
      </c>
      <c r="AD885" s="411">
        <v>1.583333333333329</v>
      </c>
      <c r="AE885" s="412">
        <v>-0.14290540540539953</v>
      </c>
      <c r="AF885" s="411">
        <f t="shared" si="261"/>
        <v>12.486322796316275</v>
      </c>
      <c r="AG885" s="411">
        <v>40.466523066666667</v>
      </c>
      <c r="AH885" s="411">
        <v>49.9</v>
      </c>
      <c r="AI885" s="411">
        <v>50.500439367311067</v>
      </c>
      <c r="AJ885" s="411">
        <v>51.799848599545797</v>
      </c>
      <c r="AK885" s="411">
        <v>56.600033710541986</v>
      </c>
      <c r="AL885" s="411">
        <v>58.299680152671748</v>
      </c>
      <c r="AM885" s="411">
        <v>61.90034843205575</v>
      </c>
      <c r="AN885" s="411">
        <v>64.223894433781183</v>
      </c>
      <c r="AO885" s="411">
        <v>65.366898534385584</v>
      </c>
      <c r="AP885" s="411">
        <v>61.321428571428569</v>
      </c>
      <c r="AQ885" s="411">
        <v>61.583333333333329</v>
      </c>
      <c r="AR885" s="412">
        <v>61.544594594594599</v>
      </c>
      <c r="AS885" s="411">
        <f t="shared" si="262"/>
        <v>683.50702279631639</v>
      </c>
      <c r="AT885" s="411">
        <f t="shared" si="263"/>
        <v>367.47008789550085</v>
      </c>
      <c r="AU885" s="411">
        <f t="shared" si="264"/>
        <v>113.55533052990424</v>
      </c>
      <c r="AV885" s="411">
        <f t="shared" si="265"/>
        <v>202.48160437091116</v>
      </c>
      <c r="AW885" s="411">
        <v>0</v>
      </c>
      <c r="AX885" s="411">
        <v>0</v>
      </c>
      <c r="AY885" s="411">
        <v>0</v>
      </c>
      <c r="AZ885" s="411">
        <v>0</v>
      </c>
      <c r="BA885" s="411">
        <v>0</v>
      </c>
      <c r="BB885" s="411">
        <v>0</v>
      </c>
      <c r="BC885" s="411">
        <v>0</v>
      </c>
      <c r="BD885" s="411">
        <v>0</v>
      </c>
      <c r="BE885" s="411">
        <v>0</v>
      </c>
      <c r="BF885" s="411">
        <v>0</v>
      </c>
      <c r="BG885" s="411">
        <v>0</v>
      </c>
      <c r="BH885" s="412">
        <v>0</v>
      </c>
      <c r="BI885" s="411">
        <f t="shared" si="266"/>
        <v>0</v>
      </c>
      <c r="BJ885" s="411">
        <v>40.466523066666667</v>
      </c>
      <c r="BK885" s="411">
        <v>49.9</v>
      </c>
      <c r="BL885" s="411">
        <v>50.500439367311067</v>
      </c>
      <c r="BM885" s="411">
        <v>51.799848599545797</v>
      </c>
      <c r="BN885" s="411">
        <v>56.600033710541986</v>
      </c>
      <c r="BO885" s="411">
        <v>58.299680152671748</v>
      </c>
      <c r="BP885" s="411">
        <v>61.90034843205575</v>
      </c>
      <c r="BQ885" s="411">
        <v>64.223894433781183</v>
      </c>
      <c r="BR885" s="411">
        <v>65.366898534385584</v>
      </c>
      <c r="BS885" s="411">
        <v>61.321428571428569</v>
      </c>
      <c r="BT885" s="411">
        <v>61.583333333333329</v>
      </c>
      <c r="BU885" s="412">
        <v>61.544594594594599</v>
      </c>
      <c r="BV885" s="411">
        <f t="shared" si="267"/>
        <v>683.50702279631639</v>
      </c>
      <c r="BW885" s="411">
        <v>0</v>
      </c>
      <c r="BX885" s="411">
        <v>0</v>
      </c>
      <c r="BY885" s="411">
        <v>0</v>
      </c>
      <c r="BZ885" s="411">
        <v>0</v>
      </c>
      <c r="CA885" s="411">
        <v>0</v>
      </c>
      <c r="CB885" s="411">
        <v>0</v>
      </c>
      <c r="CC885" s="411">
        <v>0</v>
      </c>
      <c r="CD885" s="411">
        <v>0</v>
      </c>
      <c r="CE885" s="411">
        <v>0</v>
      </c>
      <c r="CF885" s="411">
        <v>0</v>
      </c>
      <c r="CG885" s="411">
        <v>0</v>
      </c>
      <c r="CH885" s="412">
        <v>0</v>
      </c>
      <c r="CI885" s="411">
        <f t="shared" si="268"/>
        <v>0</v>
      </c>
      <c r="CJ885" s="411">
        <v>40.466523066666667</v>
      </c>
      <c r="CK885" s="411">
        <v>49.9</v>
      </c>
      <c r="CL885" s="411">
        <v>50.500439367311067</v>
      </c>
      <c r="CM885" s="411">
        <v>51.799848599545797</v>
      </c>
      <c r="CN885" s="411">
        <v>56.600033710541986</v>
      </c>
      <c r="CO885" s="411">
        <v>58.299680152671748</v>
      </c>
      <c r="CP885" s="411">
        <v>61.90034843205575</v>
      </c>
      <c r="CQ885" s="411">
        <v>64.223894433781183</v>
      </c>
      <c r="CR885" s="411">
        <v>65.366898534385584</v>
      </c>
      <c r="CS885" s="411">
        <v>61.321428571428569</v>
      </c>
      <c r="CT885" s="411">
        <v>61.583333333333329</v>
      </c>
      <c r="CU885" s="412">
        <v>61.544594594594599</v>
      </c>
      <c r="CV885" s="411">
        <f t="shared" si="269"/>
        <v>683.50702279631639</v>
      </c>
      <c r="CW885" s="411">
        <v>13.260510125745256</v>
      </c>
      <c r="CX885" s="411">
        <v>12.364100164019558</v>
      </c>
      <c r="CY885" s="411">
        <v>11.403167348425933</v>
      </c>
      <c r="CZ885" s="411">
        <v>8.0688708533024567</v>
      </c>
      <c r="DA885" s="411">
        <v>7.912824191851378</v>
      </c>
      <c r="DB885" s="411">
        <v>5.2741685719605274</v>
      </c>
      <c r="DC885" s="411">
        <v>0.97593761730748363</v>
      </c>
      <c r="DD885" s="411">
        <v>-1.566436449604417</v>
      </c>
      <c r="DE885" s="411">
        <v>-3.1127094540183657</v>
      </c>
      <c r="DF885" s="411">
        <v>-2.9200680272108879</v>
      </c>
      <c r="DG885" s="411">
        <v>-2.9325396825396846</v>
      </c>
      <c r="DH885" s="412">
        <v>0</v>
      </c>
      <c r="DI885" s="411">
        <f t="shared" si="270"/>
        <v>48.727825259239246</v>
      </c>
      <c r="DJ885" s="411">
        <v>53.727033192411916</v>
      </c>
      <c r="DK885" s="411">
        <v>62.264100164019553</v>
      </c>
      <c r="DL885" s="411">
        <v>61.903606715737013</v>
      </c>
      <c r="DM885" s="411">
        <v>59.868719452848254</v>
      </c>
      <c r="DN885" s="411">
        <v>64.512857902393364</v>
      </c>
      <c r="DO885" s="411">
        <v>63.573848724632285</v>
      </c>
      <c r="DP885" s="411">
        <v>62.876286049363237</v>
      </c>
      <c r="DQ885" s="411">
        <v>62.657457984176773</v>
      </c>
      <c r="DR885" s="411">
        <v>62.254189080367212</v>
      </c>
      <c r="DS885" s="411">
        <v>58.401360544217688</v>
      </c>
      <c r="DT885" s="411">
        <v>58.650793650793652</v>
      </c>
      <c r="DU885" s="412">
        <v>61.544594594594599</v>
      </c>
      <c r="DV885" s="411">
        <f t="shared" si="271"/>
        <v>732.23484805555563</v>
      </c>
      <c r="DW885" s="412">
        <v>53.727033192411916</v>
      </c>
      <c r="DX885" s="412">
        <v>62.264100164019553</v>
      </c>
      <c r="DY885" s="412">
        <v>61.903606715737013</v>
      </c>
      <c r="DZ885" s="412">
        <v>59.868719452848254</v>
      </c>
      <c r="EA885" s="412">
        <v>64.512857902393364</v>
      </c>
      <c r="EB885" s="412">
        <v>63.573848724632285</v>
      </c>
      <c r="EC885" s="412">
        <v>62.876286049363237</v>
      </c>
      <c r="ED885" s="412">
        <v>62.657457984176773</v>
      </c>
      <c r="EE885" s="412">
        <v>62.254189080367212</v>
      </c>
      <c r="EF885" s="412">
        <v>58.401360544217688</v>
      </c>
      <c r="EG885" s="412">
        <v>58.650793650793652</v>
      </c>
      <c r="EH885" s="412">
        <v>61.544594594594599</v>
      </c>
      <c r="EI885" s="411">
        <f t="shared" si="272"/>
        <v>732.23484805555563</v>
      </c>
      <c r="EK885" s="411">
        <f t="shared" si="273"/>
        <v>732.23484805555552</v>
      </c>
      <c r="EL885" s="7">
        <f t="shared" si="274"/>
        <v>0</v>
      </c>
    </row>
    <row r="886" spans="1:142">
      <c r="A886" s="365" t="str">
        <f t="shared" si="256"/>
        <v xml:space="preserve"> 160</v>
      </c>
      <c r="B886" s="370" t="s">
        <v>968</v>
      </c>
      <c r="C886" s="370" t="s">
        <v>945</v>
      </c>
      <c r="D886" s="411">
        <v>750</v>
      </c>
      <c r="E886" s="411">
        <v>978</v>
      </c>
      <c r="F886" s="411">
        <v>1138</v>
      </c>
      <c r="G886" s="411">
        <v>1321</v>
      </c>
      <c r="H886" s="411">
        <v>1679</v>
      </c>
      <c r="I886" s="411">
        <v>1834</v>
      </c>
      <c r="J886" s="411">
        <v>2009</v>
      </c>
      <c r="K886" s="411">
        <v>2084</v>
      </c>
      <c r="L886" s="411">
        <v>1774</v>
      </c>
      <c r="M886" s="411">
        <v>1680</v>
      </c>
      <c r="N886" s="411">
        <v>1440</v>
      </c>
      <c r="O886" s="412">
        <v>1295</v>
      </c>
      <c r="P886" s="411">
        <f t="shared" si="257"/>
        <v>17982</v>
      </c>
      <c r="Q886" s="411">
        <f t="shared" si="258"/>
        <v>9644.1935483870966</v>
      </c>
      <c r="R886" s="411">
        <f t="shared" si="259"/>
        <v>3433.4271412680755</v>
      </c>
      <c r="S886" s="411">
        <f t="shared" si="260"/>
        <v>4904.3793103448279</v>
      </c>
      <c r="T886" s="411">
        <v>18.999999999999936</v>
      </c>
      <c r="U886" s="411">
        <v>19.999999999999961</v>
      </c>
      <c r="V886" s="411">
        <v>23.00000000000005</v>
      </c>
      <c r="W886" s="411">
        <v>25.999999999999932</v>
      </c>
      <c r="X886" s="411">
        <v>19.000000000000114</v>
      </c>
      <c r="Y886" s="411">
        <v>31.999999999999957</v>
      </c>
      <c r="Z886" s="411">
        <v>32.999999999999829</v>
      </c>
      <c r="AA886" s="411">
        <v>35.999999999999858</v>
      </c>
      <c r="AB886" s="411">
        <v>56.000000000000036</v>
      </c>
      <c r="AC886" s="411">
        <v>36.99999999999995</v>
      </c>
      <c r="AD886" s="411">
        <v>37.999999999999957</v>
      </c>
      <c r="AE886" s="412">
        <v>-2.9999999999999645</v>
      </c>
      <c r="AF886" s="411">
        <f t="shared" si="261"/>
        <v>335.9999999999996</v>
      </c>
      <c r="AG886" s="411">
        <v>769</v>
      </c>
      <c r="AH886" s="411">
        <v>998</v>
      </c>
      <c r="AI886" s="411">
        <v>1161</v>
      </c>
      <c r="AJ886" s="411">
        <v>1347</v>
      </c>
      <c r="AK886" s="411">
        <v>1698</v>
      </c>
      <c r="AL886" s="411">
        <v>1865.9999999999998</v>
      </c>
      <c r="AM886" s="411">
        <v>2041.9999999999998</v>
      </c>
      <c r="AN886" s="411">
        <v>2120</v>
      </c>
      <c r="AO886" s="411">
        <v>1830</v>
      </c>
      <c r="AP886" s="411">
        <v>1716.9999999999998</v>
      </c>
      <c r="AQ886" s="411">
        <v>1478</v>
      </c>
      <c r="AR886" s="412">
        <v>1292</v>
      </c>
      <c r="AS886" s="411">
        <f t="shared" si="262"/>
        <v>18318</v>
      </c>
      <c r="AT886" s="411">
        <f t="shared" si="263"/>
        <v>9815.1290322580644</v>
      </c>
      <c r="AU886" s="411">
        <f t="shared" si="264"/>
        <v>3511.0433815350389</v>
      </c>
      <c r="AV886" s="411">
        <f t="shared" si="265"/>
        <v>4991.8275862068967</v>
      </c>
      <c r="AW886" s="411">
        <v>0</v>
      </c>
      <c r="AX886" s="411">
        <v>0</v>
      </c>
      <c r="AY886" s="411">
        <v>0</v>
      </c>
      <c r="AZ886" s="411">
        <v>0</v>
      </c>
      <c r="BA886" s="411">
        <v>0</v>
      </c>
      <c r="BB886" s="411">
        <v>0</v>
      </c>
      <c r="BC886" s="411">
        <v>0</v>
      </c>
      <c r="BD886" s="411">
        <v>0</v>
      </c>
      <c r="BE886" s="411">
        <v>0</v>
      </c>
      <c r="BF886" s="411">
        <v>0</v>
      </c>
      <c r="BG886" s="411">
        <v>0</v>
      </c>
      <c r="BH886" s="412">
        <v>0</v>
      </c>
      <c r="BI886" s="411">
        <f t="shared" si="266"/>
        <v>0</v>
      </c>
      <c r="BJ886" s="411">
        <v>769</v>
      </c>
      <c r="BK886" s="411">
        <v>998</v>
      </c>
      <c r="BL886" s="411">
        <v>1161</v>
      </c>
      <c r="BM886" s="411">
        <v>1347</v>
      </c>
      <c r="BN886" s="411">
        <v>1698</v>
      </c>
      <c r="BO886" s="411">
        <v>1865.9999999999998</v>
      </c>
      <c r="BP886" s="411">
        <v>2041.9999999999998</v>
      </c>
      <c r="BQ886" s="411">
        <v>2120</v>
      </c>
      <c r="BR886" s="411">
        <v>1830</v>
      </c>
      <c r="BS886" s="411">
        <v>1716.9999999999998</v>
      </c>
      <c r="BT886" s="411">
        <v>1478</v>
      </c>
      <c r="BU886" s="412">
        <v>1292</v>
      </c>
      <c r="BV886" s="411">
        <f t="shared" si="267"/>
        <v>18318</v>
      </c>
      <c r="BW886" s="411">
        <v>0</v>
      </c>
      <c r="BX886" s="411">
        <v>0</v>
      </c>
      <c r="BY886" s="411">
        <v>0</v>
      </c>
      <c r="BZ886" s="411">
        <v>0</v>
      </c>
      <c r="CA886" s="411">
        <v>0</v>
      </c>
      <c r="CB886" s="411">
        <v>0</v>
      </c>
      <c r="CC886" s="411">
        <v>0</v>
      </c>
      <c r="CD886" s="411">
        <v>0</v>
      </c>
      <c r="CE886" s="411">
        <v>0</v>
      </c>
      <c r="CF886" s="411">
        <v>0</v>
      </c>
      <c r="CG886" s="411">
        <v>0</v>
      </c>
      <c r="CH886" s="412">
        <v>0</v>
      </c>
      <c r="CI886" s="411">
        <f t="shared" si="268"/>
        <v>0</v>
      </c>
      <c r="CJ886" s="411">
        <v>769</v>
      </c>
      <c r="CK886" s="411">
        <v>998</v>
      </c>
      <c r="CL886" s="411">
        <v>1161</v>
      </c>
      <c r="CM886" s="411">
        <v>1347</v>
      </c>
      <c r="CN886" s="411">
        <v>1698</v>
      </c>
      <c r="CO886" s="411">
        <v>1865.9999999999998</v>
      </c>
      <c r="CP886" s="411">
        <v>2041.9999999999998</v>
      </c>
      <c r="CQ886" s="411">
        <v>2120</v>
      </c>
      <c r="CR886" s="411">
        <v>1830</v>
      </c>
      <c r="CS886" s="411">
        <v>1716.9999999999998</v>
      </c>
      <c r="CT886" s="411">
        <v>1478</v>
      </c>
      <c r="CU886" s="412">
        <v>1292</v>
      </c>
      <c r="CV886" s="411">
        <f t="shared" si="269"/>
        <v>18318</v>
      </c>
      <c r="CW886" s="411">
        <v>251.99859078590779</v>
      </c>
      <c r="CX886" s="411">
        <v>247.28200328039108</v>
      </c>
      <c r="CY886" s="411">
        <v>262.26973861472237</v>
      </c>
      <c r="CZ886" s="411">
        <v>209.78566812703917</v>
      </c>
      <c r="DA886" s="411">
        <v>237.38446852178902</v>
      </c>
      <c r="DB886" s="411">
        <v>168.89640130861508</v>
      </c>
      <c r="DC886" s="411">
        <v>32.203353203268264</v>
      </c>
      <c r="DD886" s="411">
        <v>-51.707317073170699</v>
      </c>
      <c r="DE886" s="411">
        <v>-87.142857142857196</v>
      </c>
      <c r="DF886" s="411">
        <v>-81.761904761904802</v>
      </c>
      <c r="DG886" s="411">
        <v>-70.380952380952408</v>
      </c>
      <c r="DH886" s="412">
        <v>0</v>
      </c>
      <c r="DI886" s="411">
        <f t="shared" si="270"/>
        <v>1118.8271924828477</v>
      </c>
      <c r="DJ886" s="411">
        <v>1020.9985907859077</v>
      </c>
      <c r="DK886" s="411">
        <v>1245.2820032803911</v>
      </c>
      <c r="DL886" s="411">
        <v>1423.2697386147224</v>
      </c>
      <c r="DM886" s="411">
        <v>1556.7856681270391</v>
      </c>
      <c r="DN886" s="411">
        <v>1935.3844685217891</v>
      </c>
      <c r="DO886" s="411">
        <v>2034.8964013086149</v>
      </c>
      <c r="DP886" s="411">
        <v>2074.2033532032679</v>
      </c>
      <c r="DQ886" s="411">
        <v>2068.292682926829</v>
      </c>
      <c r="DR886" s="411">
        <v>1742.8571428571427</v>
      </c>
      <c r="DS886" s="411">
        <v>1635.238095238095</v>
      </c>
      <c r="DT886" s="411">
        <v>1407.6190476190475</v>
      </c>
      <c r="DU886" s="412">
        <v>1292</v>
      </c>
      <c r="DV886" s="411">
        <f t="shared" si="271"/>
        <v>19436.827192482844</v>
      </c>
      <c r="DW886" s="412">
        <v>1020.9985907859077</v>
      </c>
      <c r="DX886" s="412">
        <v>1245.2820032803911</v>
      </c>
      <c r="DY886" s="412">
        <v>1423.2697386147224</v>
      </c>
      <c r="DZ886" s="412">
        <v>1556.7856681270391</v>
      </c>
      <c r="EA886" s="412">
        <v>1935.3844685217891</v>
      </c>
      <c r="EB886" s="412">
        <v>2034.8964013086149</v>
      </c>
      <c r="EC886" s="412">
        <v>2074.2033532032679</v>
      </c>
      <c r="ED886" s="412">
        <v>2068.292682926829</v>
      </c>
      <c r="EE886" s="412">
        <v>1742.8571428571427</v>
      </c>
      <c r="EF886" s="412">
        <v>1635.238095238095</v>
      </c>
      <c r="EG886" s="412">
        <v>1407.6190476190475</v>
      </c>
      <c r="EH886" s="412">
        <v>1292</v>
      </c>
      <c r="EI886" s="411">
        <f t="shared" si="272"/>
        <v>19436.827192482844</v>
      </c>
      <c r="EK886" s="411">
        <f t="shared" si="273"/>
        <v>19436.827192482848</v>
      </c>
      <c r="EL886" s="7">
        <f t="shared" si="274"/>
        <v>0</v>
      </c>
    </row>
    <row r="887" spans="1:142">
      <c r="A887" s="365" t="str">
        <f t="shared" si="256"/>
        <v xml:space="preserve"> 160</v>
      </c>
      <c r="B887" s="370" t="s">
        <v>968</v>
      </c>
      <c r="C887" s="370" t="s">
        <v>1173</v>
      </c>
      <c r="D887" s="411">
        <v>0</v>
      </c>
      <c r="E887" s="411">
        <v>0</v>
      </c>
      <c r="F887" s="411">
        <v>0</v>
      </c>
      <c r="G887" s="411">
        <v>0</v>
      </c>
      <c r="H887" s="411">
        <v>0</v>
      </c>
      <c r="I887" s="411">
        <v>0</v>
      </c>
      <c r="J887" s="411">
        <v>0</v>
      </c>
      <c r="K887" s="411">
        <v>1</v>
      </c>
      <c r="L887" s="411">
        <v>0</v>
      </c>
      <c r="M887" s="411">
        <v>0</v>
      </c>
      <c r="N887" s="411">
        <v>0</v>
      </c>
      <c r="O887" s="412">
        <v>0</v>
      </c>
      <c r="P887" s="411">
        <f t="shared" si="257"/>
        <v>1</v>
      </c>
      <c r="Q887" s="411">
        <f t="shared" si="258"/>
        <v>0</v>
      </c>
      <c r="R887" s="411">
        <f t="shared" si="259"/>
        <v>1</v>
      </c>
      <c r="S887" s="411">
        <f t="shared" si="260"/>
        <v>0</v>
      </c>
      <c r="T887" s="411">
        <v>0</v>
      </c>
      <c r="U887" s="411">
        <v>0</v>
      </c>
      <c r="V887" s="411">
        <v>0</v>
      </c>
      <c r="W887" s="411">
        <v>0</v>
      </c>
      <c r="X887" s="411">
        <v>0</v>
      </c>
      <c r="Y887" s="411">
        <v>0</v>
      </c>
      <c r="Z887" s="411">
        <v>0</v>
      </c>
      <c r="AA887" s="411">
        <v>0</v>
      </c>
      <c r="AB887" s="411">
        <v>0</v>
      </c>
      <c r="AC887" s="411">
        <v>0</v>
      </c>
      <c r="AD887" s="411">
        <v>0</v>
      </c>
      <c r="AE887" s="412">
        <v>0</v>
      </c>
      <c r="AF887" s="411">
        <f t="shared" si="261"/>
        <v>0</v>
      </c>
      <c r="AG887" s="411">
        <v>0</v>
      </c>
      <c r="AH887" s="411">
        <v>0</v>
      </c>
      <c r="AI887" s="411">
        <v>0</v>
      </c>
      <c r="AJ887" s="411">
        <v>0</v>
      </c>
      <c r="AK887" s="411">
        <v>0</v>
      </c>
      <c r="AL887" s="411">
        <v>0</v>
      </c>
      <c r="AM887" s="411">
        <v>0</v>
      </c>
      <c r="AN887" s="411">
        <v>0</v>
      </c>
      <c r="AO887" s="411">
        <v>0</v>
      </c>
      <c r="AP887" s="411">
        <v>0</v>
      </c>
      <c r="AQ887" s="411">
        <v>0</v>
      </c>
      <c r="AR887" s="412">
        <v>0</v>
      </c>
      <c r="AS887" s="411">
        <f t="shared" si="262"/>
        <v>0</v>
      </c>
      <c r="AT887" s="411">
        <f t="shared" si="263"/>
        <v>0</v>
      </c>
      <c r="AU887" s="411">
        <f t="shared" si="264"/>
        <v>0</v>
      </c>
      <c r="AV887" s="411">
        <f t="shared" si="265"/>
        <v>0</v>
      </c>
      <c r="AW887" s="411">
        <v>0</v>
      </c>
      <c r="AX887" s="411">
        <v>0</v>
      </c>
      <c r="AY887" s="411">
        <v>0</v>
      </c>
      <c r="AZ887" s="411">
        <v>0</v>
      </c>
      <c r="BA887" s="411">
        <v>0</v>
      </c>
      <c r="BB887" s="411">
        <v>0</v>
      </c>
      <c r="BC887" s="411">
        <v>0</v>
      </c>
      <c r="BD887" s="411">
        <v>0</v>
      </c>
      <c r="BE887" s="411">
        <v>0</v>
      </c>
      <c r="BF887" s="411">
        <v>0</v>
      </c>
      <c r="BG887" s="411">
        <v>0</v>
      </c>
      <c r="BH887" s="412">
        <v>0</v>
      </c>
      <c r="BI887" s="411">
        <f t="shared" si="266"/>
        <v>0</v>
      </c>
      <c r="BJ887" s="411">
        <v>0</v>
      </c>
      <c r="BK887" s="411">
        <v>0</v>
      </c>
      <c r="BL887" s="411">
        <v>0</v>
      </c>
      <c r="BM887" s="411">
        <v>0</v>
      </c>
      <c r="BN887" s="411">
        <v>0</v>
      </c>
      <c r="BO887" s="411">
        <v>0</v>
      </c>
      <c r="BP887" s="411">
        <v>0</v>
      </c>
      <c r="BQ887" s="411">
        <v>0</v>
      </c>
      <c r="BR887" s="411">
        <v>0</v>
      </c>
      <c r="BS887" s="411">
        <v>0</v>
      </c>
      <c r="BT887" s="411">
        <v>0</v>
      </c>
      <c r="BU887" s="412">
        <v>0</v>
      </c>
      <c r="BV887" s="411">
        <f t="shared" si="267"/>
        <v>0</v>
      </c>
      <c r="BW887" s="411">
        <v>0</v>
      </c>
      <c r="BX887" s="411">
        <v>0</v>
      </c>
      <c r="BY887" s="411">
        <v>0</v>
      </c>
      <c r="BZ887" s="411">
        <v>0</v>
      </c>
      <c r="CA887" s="411">
        <v>0</v>
      </c>
      <c r="CB887" s="411">
        <v>0</v>
      </c>
      <c r="CC887" s="411">
        <v>0</v>
      </c>
      <c r="CD887" s="411">
        <v>0</v>
      </c>
      <c r="CE887" s="411">
        <v>0</v>
      </c>
      <c r="CF887" s="411">
        <v>0</v>
      </c>
      <c r="CG887" s="411">
        <v>0</v>
      </c>
      <c r="CH887" s="412">
        <v>0</v>
      </c>
      <c r="CI887" s="411">
        <f t="shared" si="268"/>
        <v>0</v>
      </c>
      <c r="CJ887" s="411">
        <v>0</v>
      </c>
      <c r="CK887" s="411">
        <v>0</v>
      </c>
      <c r="CL887" s="411">
        <v>0</v>
      </c>
      <c r="CM887" s="411">
        <v>0</v>
      </c>
      <c r="CN887" s="411">
        <v>0</v>
      </c>
      <c r="CO887" s="411">
        <v>0</v>
      </c>
      <c r="CP887" s="411">
        <v>0</v>
      </c>
      <c r="CQ887" s="411">
        <v>0</v>
      </c>
      <c r="CR887" s="411">
        <v>0</v>
      </c>
      <c r="CS887" s="411">
        <v>0</v>
      </c>
      <c r="CT887" s="411">
        <v>0</v>
      </c>
      <c r="CU887" s="412">
        <v>0</v>
      </c>
      <c r="CV887" s="411">
        <f t="shared" si="269"/>
        <v>0</v>
      </c>
      <c r="CW887" s="411">
        <v>0</v>
      </c>
      <c r="CX887" s="411">
        <v>0</v>
      </c>
      <c r="CY887" s="411">
        <v>0</v>
      </c>
      <c r="CZ887" s="411">
        <v>0</v>
      </c>
      <c r="DA887" s="411">
        <v>0</v>
      </c>
      <c r="DB887" s="411">
        <v>0</v>
      </c>
      <c r="DC887" s="411">
        <v>0</v>
      </c>
      <c r="DD887" s="411">
        <v>0</v>
      </c>
      <c r="DE887" s="411">
        <v>0</v>
      </c>
      <c r="DF887" s="411">
        <v>0</v>
      </c>
      <c r="DG887" s="411">
        <v>0</v>
      </c>
      <c r="DH887" s="412">
        <v>0</v>
      </c>
      <c r="DI887" s="411">
        <f t="shared" si="270"/>
        <v>0</v>
      </c>
      <c r="DJ887" s="411">
        <v>0</v>
      </c>
      <c r="DK887" s="411">
        <v>0</v>
      </c>
      <c r="DL887" s="411">
        <v>0</v>
      </c>
      <c r="DM887" s="411">
        <v>0</v>
      </c>
      <c r="DN887" s="411">
        <v>0</v>
      </c>
      <c r="DO887" s="411">
        <v>0</v>
      </c>
      <c r="DP887" s="411">
        <v>0</v>
      </c>
      <c r="DQ887" s="411">
        <v>0</v>
      </c>
      <c r="DR887" s="411">
        <v>0</v>
      </c>
      <c r="DS887" s="411">
        <v>0</v>
      </c>
      <c r="DT887" s="411">
        <v>0</v>
      </c>
      <c r="DU887" s="412">
        <v>0</v>
      </c>
      <c r="DV887" s="411">
        <f t="shared" si="271"/>
        <v>0</v>
      </c>
      <c r="DW887" s="412">
        <v>0</v>
      </c>
      <c r="DX887" s="412">
        <v>0</v>
      </c>
      <c r="DY887" s="412">
        <v>0</v>
      </c>
      <c r="DZ887" s="412">
        <v>0</v>
      </c>
      <c r="EA887" s="412">
        <v>0</v>
      </c>
      <c r="EB887" s="412">
        <v>0</v>
      </c>
      <c r="EC887" s="412">
        <v>0</v>
      </c>
      <c r="ED887" s="412">
        <v>0</v>
      </c>
      <c r="EE887" s="412">
        <v>0</v>
      </c>
      <c r="EF887" s="412">
        <v>0</v>
      </c>
      <c r="EG887" s="412">
        <v>0</v>
      </c>
      <c r="EH887" s="412">
        <v>0</v>
      </c>
      <c r="EI887" s="411">
        <f t="shared" si="272"/>
        <v>0</v>
      </c>
      <c r="EK887" s="411">
        <f t="shared" si="273"/>
        <v>1</v>
      </c>
      <c r="EL887" s="7">
        <f t="shared" si="274"/>
        <v>-1</v>
      </c>
    </row>
    <row r="888" spans="1:142">
      <c r="A888" s="365" t="str">
        <f t="shared" si="256"/>
        <v xml:space="preserve"> 160</v>
      </c>
      <c r="B888" s="370" t="s">
        <v>968</v>
      </c>
      <c r="C888" s="370" t="s">
        <v>1214</v>
      </c>
      <c r="D888" s="411">
        <v>24</v>
      </c>
      <c r="E888" s="411">
        <v>28</v>
      </c>
      <c r="F888" s="411">
        <v>30</v>
      </c>
      <c r="G888" s="411">
        <v>32</v>
      </c>
      <c r="H888" s="411">
        <v>32</v>
      </c>
      <c r="I888" s="411">
        <v>33</v>
      </c>
      <c r="J888" s="411">
        <v>36</v>
      </c>
      <c r="K888" s="411">
        <v>36</v>
      </c>
      <c r="L888" s="411">
        <v>21</v>
      </c>
      <c r="M888" s="411">
        <v>3</v>
      </c>
      <c r="N888" s="411">
        <v>6</v>
      </c>
      <c r="O888" s="412">
        <v>21</v>
      </c>
      <c r="P888" s="411">
        <f t="shared" si="257"/>
        <v>302</v>
      </c>
      <c r="Q888" s="411">
        <f t="shared" si="258"/>
        <v>213.83870967741936</v>
      </c>
      <c r="R888" s="411">
        <f t="shared" si="259"/>
        <v>52.368186874304783</v>
      </c>
      <c r="S888" s="411">
        <f t="shared" si="260"/>
        <v>35.793103448275865</v>
      </c>
      <c r="T888" s="411">
        <v>0</v>
      </c>
      <c r="U888" s="411">
        <v>0</v>
      </c>
      <c r="V888" s="411">
        <v>0</v>
      </c>
      <c r="W888" s="411">
        <v>0</v>
      </c>
      <c r="X888" s="411">
        <v>0</v>
      </c>
      <c r="Y888" s="411">
        <v>0</v>
      </c>
      <c r="Z888" s="411">
        <v>0</v>
      </c>
      <c r="AA888" s="411">
        <v>0</v>
      </c>
      <c r="AB888" s="411">
        <v>0</v>
      </c>
      <c r="AC888" s="411">
        <v>0</v>
      </c>
      <c r="AD888" s="411">
        <v>0</v>
      </c>
      <c r="AE888" s="412">
        <v>0</v>
      </c>
      <c r="AF888" s="411">
        <f t="shared" si="261"/>
        <v>0</v>
      </c>
      <c r="AG888" s="411">
        <v>0</v>
      </c>
      <c r="AH888" s="411">
        <v>0</v>
      </c>
      <c r="AI888" s="411">
        <v>0</v>
      </c>
      <c r="AJ888" s="411">
        <v>0</v>
      </c>
      <c r="AK888" s="411">
        <v>0</v>
      </c>
      <c r="AL888" s="411">
        <v>0</v>
      </c>
      <c r="AM888" s="411">
        <v>0</v>
      </c>
      <c r="AN888" s="411">
        <v>0</v>
      </c>
      <c r="AO888" s="411">
        <v>0</v>
      </c>
      <c r="AP888" s="411">
        <v>0</v>
      </c>
      <c r="AQ888" s="411">
        <v>0</v>
      </c>
      <c r="AR888" s="412">
        <v>0</v>
      </c>
      <c r="AS888" s="411">
        <f t="shared" si="262"/>
        <v>0</v>
      </c>
      <c r="AT888" s="411">
        <f t="shared" si="263"/>
        <v>0</v>
      </c>
      <c r="AU888" s="411">
        <f t="shared" si="264"/>
        <v>0</v>
      </c>
      <c r="AV888" s="411">
        <f t="shared" si="265"/>
        <v>0</v>
      </c>
      <c r="AW888" s="411">
        <v>0</v>
      </c>
      <c r="AX888" s="411">
        <v>0</v>
      </c>
      <c r="AY888" s="411">
        <v>0</v>
      </c>
      <c r="AZ888" s="411">
        <v>0</v>
      </c>
      <c r="BA888" s="411">
        <v>0</v>
      </c>
      <c r="BB888" s="411">
        <v>0</v>
      </c>
      <c r="BC888" s="411">
        <v>0</v>
      </c>
      <c r="BD888" s="411">
        <v>0</v>
      </c>
      <c r="BE888" s="411">
        <v>0</v>
      </c>
      <c r="BF888" s="411">
        <v>0</v>
      </c>
      <c r="BG888" s="411">
        <v>0</v>
      </c>
      <c r="BH888" s="412">
        <v>0</v>
      </c>
      <c r="BI888" s="411">
        <f t="shared" si="266"/>
        <v>0</v>
      </c>
      <c r="BJ888" s="411">
        <v>0</v>
      </c>
      <c r="BK888" s="411">
        <v>0</v>
      </c>
      <c r="BL888" s="411">
        <v>0</v>
      </c>
      <c r="BM888" s="411">
        <v>0</v>
      </c>
      <c r="BN888" s="411">
        <v>0</v>
      </c>
      <c r="BO888" s="411">
        <v>0</v>
      </c>
      <c r="BP888" s="411">
        <v>0</v>
      </c>
      <c r="BQ888" s="411">
        <v>0</v>
      </c>
      <c r="BR888" s="411">
        <v>0</v>
      </c>
      <c r="BS888" s="411">
        <v>0</v>
      </c>
      <c r="BT888" s="411">
        <v>0</v>
      </c>
      <c r="BU888" s="412">
        <v>0</v>
      </c>
      <c r="BV888" s="411">
        <f t="shared" si="267"/>
        <v>0</v>
      </c>
      <c r="BW888" s="411">
        <v>0</v>
      </c>
      <c r="BX888" s="411">
        <v>0</v>
      </c>
      <c r="BY888" s="411">
        <v>0</v>
      </c>
      <c r="BZ888" s="411">
        <v>0</v>
      </c>
      <c r="CA888" s="411">
        <v>0</v>
      </c>
      <c r="CB888" s="411">
        <v>0</v>
      </c>
      <c r="CC888" s="411">
        <v>0</v>
      </c>
      <c r="CD888" s="411">
        <v>0</v>
      </c>
      <c r="CE888" s="411">
        <v>0</v>
      </c>
      <c r="CF888" s="411">
        <v>0</v>
      </c>
      <c r="CG888" s="411">
        <v>0</v>
      </c>
      <c r="CH888" s="412">
        <v>0</v>
      </c>
      <c r="CI888" s="411">
        <f t="shared" si="268"/>
        <v>0</v>
      </c>
      <c r="CJ888" s="411">
        <v>0</v>
      </c>
      <c r="CK888" s="411">
        <v>0</v>
      </c>
      <c r="CL888" s="411">
        <v>0</v>
      </c>
      <c r="CM888" s="411">
        <v>0</v>
      </c>
      <c r="CN888" s="411">
        <v>0</v>
      </c>
      <c r="CO888" s="411">
        <v>0</v>
      </c>
      <c r="CP888" s="411">
        <v>0</v>
      </c>
      <c r="CQ888" s="411">
        <v>0</v>
      </c>
      <c r="CR888" s="411">
        <v>0</v>
      </c>
      <c r="CS888" s="411">
        <v>0</v>
      </c>
      <c r="CT888" s="411">
        <v>0</v>
      </c>
      <c r="CU888" s="412">
        <v>0</v>
      </c>
      <c r="CV888" s="411">
        <f t="shared" si="269"/>
        <v>0</v>
      </c>
      <c r="CW888" s="411">
        <v>0</v>
      </c>
      <c r="CX888" s="411">
        <v>0</v>
      </c>
      <c r="CY888" s="411">
        <v>0</v>
      </c>
      <c r="CZ888" s="411">
        <v>0</v>
      </c>
      <c r="DA888" s="411">
        <v>0</v>
      </c>
      <c r="DB888" s="411">
        <v>0</v>
      </c>
      <c r="DC888" s="411">
        <v>0</v>
      </c>
      <c r="DD888" s="411">
        <v>0</v>
      </c>
      <c r="DE888" s="411">
        <v>0</v>
      </c>
      <c r="DF888" s="411">
        <v>0</v>
      </c>
      <c r="DG888" s="411">
        <v>0</v>
      </c>
      <c r="DH888" s="412">
        <v>0</v>
      </c>
      <c r="DI888" s="411">
        <f t="shared" si="270"/>
        <v>0</v>
      </c>
      <c r="DJ888" s="411">
        <v>0</v>
      </c>
      <c r="DK888" s="411">
        <v>0</v>
      </c>
      <c r="DL888" s="411">
        <v>0</v>
      </c>
      <c r="DM888" s="411">
        <v>0</v>
      </c>
      <c r="DN888" s="411">
        <v>0</v>
      </c>
      <c r="DO888" s="411">
        <v>0</v>
      </c>
      <c r="DP888" s="411">
        <v>0</v>
      </c>
      <c r="DQ888" s="411">
        <v>0</v>
      </c>
      <c r="DR888" s="411">
        <v>0</v>
      </c>
      <c r="DS888" s="411">
        <v>0</v>
      </c>
      <c r="DT888" s="411">
        <v>0</v>
      </c>
      <c r="DU888" s="412">
        <v>0</v>
      </c>
      <c r="DV888" s="411">
        <f t="shared" si="271"/>
        <v>0</v>
      </c>
      <c r="DW888" s="412">
        <v>0</v>
      </c>
      <c r="DX888" s="412">
        <v>0</v>
      </c>
      <c r="DY888" s="412">
        <v>0</v>
      </c>
      <c r="DZ888" s="412">
        <v>0</v>
      </c>
      <c r="EA888" s="412">
        <v>0</v>
      </c>
      <c r="EB888" s="412">
        <v>0</v>
      </c>
      <c r="EC888" s="412">
        <v>0</v>
      </c>
      <c r="ED888" s="412">
        <v>0</v>
      </c>
      <c r="EE888" s="412">
        <v>0</v>
      </c>
      <c r="EF888" s="412">
        <v>0</v>
      </c>
      <c r="EG888" s="412">
        <v>0</v>
      </c>
      <c r="EH888" s="412">
        <v>0</v>
      </c>
      <c r="EI888" s="411">
        <f t="shared" si="272"/>
        <v>0</v>
      </c>
      <c r="EK888" s="411">
        <f t="shared" si="273"/>
        <v>302</v>
      </c>
      <c r="EL888" s="7">
        <f t="shared" si="274"/>
        <v>-302</v>
      </c>
    </row>
    <row r="889" spans="1:142">
      <c r="A889" s="365" t="str">
        <f t="shared" si="256"/>
        <v xml:space="preserve"> 160</v>
      </c>
      <c r="B889" s="370" t="s">
        <v>968</v>
      </c>
      <c r="C889" s="370" t="s">
        <v>1215</v>
      </c>
      <c r="D889" s="411">
        <v>24</v>
      </c>
      <c r="E889" s="411">
        <v>28</v>
      </c>
      <c r="F889" s="411">
        <v>30</v>
      </c>
      <c r="G889" s="411">
        <v>32</v>
      </c>
      <c r="H889" s="411">
        <v>32</v>
      </c>
      <c r="I889" s="411">
        <v>33</v>
      </c>
      <c r="J889" s="411">
        <v>36</v>
      </c>
      <c r="K889" s="411">
        <v>33</v>
      </c>
      <c r="L889" s="411">
        <v>1</v>
      </c>
      <c r="M889" s="411">
        <v>2</v>
      </c>
      <c r="N889" s="411">
        <v>1</v>
      </c>
      <c r="O889" s="412">
        <v>1</v>
      </c>
      <c r="P889" s="411">
        <f t="shared" si="257"/>
        <v>253</v>
      </c>
      <c r="Q889" s="411">
        <f t="shared" si="258"/>
        <v>213.83870967741936</v>
      </c>
      <c r="R889" s="411">
        <f t="shared" si="259"/>
        <v>34.885428253615132</v>
      </c>
      <c r="S889" s="411">
        <f t="shared" si="260"/>
        <v>4.2758620689655169</v>
      </c>
      <c r="T889" s="411">
        <v>0</v>
      </c>
      <c r="U889" s="411">
        <v>0</v>
      </c>
      <c r="V889" s="411">
        <v>0</v>
      </c>
      <c r="W889" s="411">
        <v>0</v>
      </c>
      <c r="X889" s="411">
        <v>0</v>
      </c>
      <c r="Y889" s="411">
        <v>0</v>
      </c>
      <c r="Z889" s="411">
        <v>0</v>
      </c>
      <c r="AA889" s="411">
        <v>0</v>
      </c>
      <c r="AB889" s="411">
        <v>0</v>
      </c>
      <c r="AC889" s="411">
        <v>0</v>
      </c>
      <c r="AD889" s="411">
        <v>0</v>
      </c>
      <c r="AE889" s="412">
        <v>0</v>
      </c>
      <c r="AF889" s="411">
        <f t="shared" si="261"/>
        <v>0</v>
      </c>
      <c r="AG889" s="411">
        <v>0</v>
      </c>
      <c r="AH889" s="411">
        <v>0</v>
      </c>
      <c r="AI889" s="411">
        <v>0</v>
      </c>
      <c r="AJ889" s="411">
        <v>0</v>
      </c>
      <c r="AK889" s="411">
        <v>0</v>
      </c>
      <c r="AL889" s="411">
        <v>0</v>
      </c>
      <c r="AM889" s="411">
        <v>0</v>
      </c>
      <c r="AN889" s="411">
        <v>0</v>
      </c>
      <c r="AO889" s="411">
        <v>0</v>
      </c>
      <c r="AP889" s="411">
        <v>0</v>
      </c>
      <c r="AQ889" s="411">
        <v>0</v>
      </c>
      <c r="AR889" s="412">
        <v>0</v>
      </c>
      <c r="AS889" s="411">
        <f t="shared" si="262"/>
        <v>0</v>
      </c>
      <c r="AT889" s="411">
        <f t="shared" si="263"/>
        <v>0</v>
      </c>
      <c r="AU889" s="411">
        <f t="shared" si="264"/>
        <v>0</v>
      </c>
      <c r="AV889" s="411">
        <f t="shared" si="265"/>
        <v>0</v>
      </c>
      <c r="AW889" s="411">
        <v>0</v>
      </c>
      <c r="AX889" s="411">
        <v>0</v>
      </c>
      <c r="AY889" s="411">
        <v>0</v>
      </c>
      <c r="AZ889" s="411">
        <v>0</v>
      </c>
      <c r="BA889" s="411">
        <v>0</v>
      </c>
      <c r="BB889" s="411">
        <v>0</v>
      </c>
      <c r="BC889" s="411">
        <v>0</v>
      </c>
      <c r="BD889" s="411">
        <v>0</v>
      </c>
      <c r="BE889" s="411">
        <v>0</v>
      </c>
      <c r="BF889" s="411">
        <v>0</v>
      </c>
      <c r="BG889" s="411">
        <v>0</v>
      </c>
      <c r="BH889" s="412">
        <v>0</v>
      </c>
      <c r="BI889" s="411">
        <f t="shared" si="266"/>
        <v>0</v>
      </c>
      <c r="BJ889" s="411">
        <v>0</v>
      </c>
      <c r="BK889" s="411">
        <v>0</v>
      </c>
      <c r="BL889" s="411">
        <v>0</v>
      </c>
      <c r="BM889" s="411">
        <v>0</v>
      </c>
      <c r="BN889" s="411">
        <v>0</v>
      </c>
      <c r="BO889" s="411">
        <v>0</v>
      </c>
      <c r="BP889" s="411">
        <v>0</v>
      </c>
      <c r="BQ889" s="411">
        <v>0</v>
      </c>
      <c r="BR889" s="411">
        <v>0</v>
      </c>
      <c r="BS889" s="411">
        <v>0</v>
      </c>
      <c r="BT889" s="411">
        <v>0</v>
      </c>
      <c r="BU889" s="412">
        <v>0</v>
      </c>
      <c r="BV889" s="411">
        <f t="shared" si="267"/>
        <v>0</v>
      </c>
      <c r="BW889" s="411">
        <v>0</v>
      </c>
      <c r="BX889" s="411">
        <v>0</v>
      </c>
      <c r="BY889" s="411">
        <v>0</v>
      </c>
      <c r="BZ889" s="411">
        <v>0</v>
      </c>
      <c r="CA889" s="411">
        <v>0</v>
      </c>
      <c r="CB889" s="411">
        <v>0</v>
      </c>
      <c r="CC889" s="411">
        <v>0</v>
      </c>
      <c r="CD889" s="411">
        <v>0</v>
      </c>
      <c r="CE889" s="411">
        <v>0</v>
      </c>
      <c r="CF889" s="411">
        <v>0</v>
      </c>
      <c r="CG889" s="411">
        <v>0</v>
      </c>
      <c r="CH889" s="412">
        <v>0</v>
      </c>
      <c r="CI889" s="411">
        <f t="shared" si="268"/>
        <v>0</v>
      </c>
      <c r="CJ889" s="411">
        <v>0</v>
      </c>
      <c r="CK889" s="411">
        <v>0</v>
      </c>
      <c r="CL889" s="411">
        <v>0</v>
      </c>
      <c r="CM889" s="411">
        <v>0</v>
      </c>
      <c r="CN889" s="411">
        <v>0</v>
      </c>
      <c r="CO889" s="411">
        <v>0</v>
      </c>
      <c r="CP889" s="411">
        <v>0</v>
      </c>
      <c r="CQ889" s="411">
        <v>0</v>
      </c>
      <c r="CR889" s="411">
        <v>0</v>
      </c>
      <c r="CS889" s="411">
        <v>0</v>
      </c>
      <c r="CT889" s="411">
        <v>0</v>
      </c>
      <c r="CU889" s="412">
        <v>0</v>
      </c>
      <c r="CV889" s="411">
        <f t="shared" si="269"/>
        <v>0</v>
      </c>
      <c r="CW889" s="411">
        <v>0</v>
      </c>
      <c r="CX889" s="411">
        <v>0</v>
      </c>
      <c r="CY889" s="411">
        <v>0</v>
      </c>
      <c r="CZ889" s="411">
        <v>0</v>
      </c>
      <c r="DA889" s="411">
        <v>0</v>
      </c>
      <c r="DB889" s="411">
        <v>0</v>
      </c>
      <c r="DC889" s="411">
        <v>0</v>
      </c>
      <c r="DD889" s="411">
        <v>0</v>
      </c>
      <c r="DE889" s="411">
        <v>0</v>
      </c>
      <c r="DF889" s="411">
        <v>0</v>
      </c>
      <c r="DG889" s="411">
        <v>0</v>
      </c>
      <c r="DH889" s="412">
        <v>0</v>
      </c>
      <c r="DI889" s="411">
        <f t="shared" si="270"/>
        <v>0</v>
      </c>
      <c r="DJ889" s="411">
        <v>0</v>
      </c>
      <c r="DK889" s="411">
        <v>0</v>
      </c>
      <c r="DL889" s="411">
        <v>0</v>
      </c>
      <c r="DM889" s="411">
        <v>0</v>
      </c>
      <c r="DN889" s="411">
        <v>0</v>
      </c>
      <c r="DO889" s="411">
        <v>0</v>
      </c>
      <c r="DP889" s="411">
        <v>0</v>
      </c>
      <c r="DQ889" s="411">
        <v>0</v>
      </c>
      <c r="DR889" s="411">
        <v>0</v>
      </c>
      <c r="DS889" s="411">
        <v>0</v>
      </c>
      <c r="DT889" s="411">
        <v>0</v>
      </c>
      <c r="DU889" s="412">
        <v>0</v>
      </c>
      <c r="DV889" s="411">
        <f t="shared" si="271"/>
        <v>0</v>
      </c>
      <c r="DW889" s="412">
        <v>0</v>
      </c>
      <c r="DX889" s="412">
        <v>0</v>
      </c>
      <c r="DY889" s="412">
        <v>0</v>
      </c>
      <c r="DZ889" s="412">
        <v>0</v>
      </c>
      <c r="EA889" s="412">
        <v>0</v>
      </c>
      <c r="EB889" s="412">
        <v>0</v>
      </c>
      <c r="EC889" s="412">
        <v>0</v>
      </c>
      <c r="ED889" s="412">
        <v>0</v>
      </c>
      <c r="EE889" s="412">
        <v>0</v>
      </c>
      <c r="EF889" s="412">
        <v>0</v>
      </c>
      <c r="EG889" s="412">
        <v>0</v>
      </c>
      <c r="EH889" s="412">
        <v>0</v>
      </c>
      <c r="EI889" s="411">
        <f t="shared" si="272"/>
        <v>0</v>
      </c>
      <c r="EK889" s="411">
        <f t="shared" si="273"/>
        <v>253</v>
      </c>
      <c r="EL889" s="7">
        <f t="shared" si="274"/>
        <v>-253</v>
      </c>
    </row>
    <row r="890" spans="1:142">
      <c r="A890" s="365" t="str">
        <f t="shared" si="256"/>
        <v xml:space="preserve"> 160</v>
      </c>
      <c r="B890" s="370" t="s">
        <v>968</v>
      </c>
      <c r="C890" s="370" t="s">
        <v>1216</v>
      </c>
      <c r="D890" s="411">
        <v>29</v>
      </c>
      <c r="E890" s="411">
        <v>32</v>
      </c>
      <c r="F890" s="411">
        <v>33</v>
      </c>
      <c r="G890" s="411">
        <v>33</v>
      </c>
      <c r="H890" s="411">
        <v>34</v>
      </c>
      <c r="I890" s="411">
        <v>36</v>
      </c>
      <c r="J890" s="411">
        <v>39</v>
      </c>
      <c r="K890" s="411">
        <v>41</v>
      </c>
      <c r="L890" s="411">
        <v>41</v>
      </c>
      <c r="M890" s="411">
        <v>41</v>
      </c>
      <c r="N890" s="411">
        <v>41</v>
      </c>
      <c r="O890" s="412">
        <v>41</v>
      </c>
      <c r="P890" s="411">
        <f t="shared" si="257"/>
        <v>441</v>
      </c>
      <c r="Q890" s="411">
        <f t="shared" si="258"/>
        <v>234.74193548387098</v>
      </c>
      <c r="R890" s="411">
        <f t="shared" si="259"/>
        <v>71.947719688542833</v>
      </c>
      <c r="S890" s="411">
        <f t="shared" si="260"/>
        <v>134.31034482758622</v>
      </c>
      <c r="T890" s="411">
        <v>0</v>
      </c>
      <c r="U890" s="411">
        <v>0</v>
      </c>
      <c r="V890" s="411">
        <v>0</v>
      </c>
      <c r="W890" s="411">
        <v>0</v>
      </c>
      <c r="X890" s="411">
        <v>0</v>
      </c>
      <c r="Y890" s="411">
        <v>0</v>
      </c>
      <c r="Z890" s="411">
        <v>0</v>
      </c>
      <c r="AA890" s="411">
        <v>0</v>
      </c>
      <c r="AB890" s="411">
        <v>0</v>
      </c>
      <c r="AC890" s="411">
        <v>0</v>
      </c>
      <c r="AD890" s="411">
        <v>0</v>
      </c>
      <c r="AE890" s="412">
        <v>0</v>
      </c>
      <c r="AF890" s="411">
        <f t="shared" si="261"/>
        <v>0</v>
      </c>
      <c r="AG890" s="411">
        <v>0</v>
      </c>
      <c r="AH890" s="411">
        <v>0</v>
      </c>
      <c r="AI890" s="411">
        <v>0</v>
      </c>
      <c r="AJ890" s="411">
        <v>0</v>
      </c>
      <c r="AK890" s="411">
        <v>0</v>
      </c>
      <c r="AL890" s="411">
        <v>0</v>
      </c>
      <c r="AM890" s="411">
        <v>0</v>
      </c>
      <c r="AN890" s="411">
        <v>0</v>
      </c>
      <c r="AO890" s="411">
        <v>0</v>
      </c>
      <c r="AP890" s="411">
        <v>0</v>
      </c>
      <c r="AQ890" s="411">
        <v>0</v>
      </c>
      <c r="AR890" s="412">
        <v>0</v>
      </c>
      <c r="AS890" s="411">
        <f t="shared" si="262"/>
        <v>0</v>
      </c>
      <c r="AT890" s="411">
        <f t="shared" si="263"/>
        <v>0</v>
      </c>
      <c r="AU890" s="411">
        <f t="shared" si="264"/>
        <v>0</v>
      </c>
      <c r="AV890" s="411">
        <f t="shared" si="265"/>
        <v>0</v>
      </c>
      <c r="AW890" s="411">
        <v>0</v>
      </c>
      <c r="AX890" s="411">
        <v>0</v>
      </c>
      <c r="AY890" s="411">
        <v>0</v>
      </c>
      <c r="AZ890" s="411">
        <v>0</v>
      </c>
      <c r="BA890" s="411">
        <v>0</v>
      </c>
      <c r="BB890" s="411">
        <v>0</v>
      </c>
      <c r="BC890" s="411">
        <v>0</v>
      </c>
      <c r="BD890" s="411">
        <v>0</v>
      </c>
      <c r="BE890" s="411">
        <v>0</v>
      </c>
      <c r="BF890" s="411">
        <v>0</v>
      </c>
      <c r="BG890" s="411">
        <v>0</v>
      </c>
      <c r="BH890" s="412">
        <v>0</v>
      </c>
      <c r="BI890" s="411">
        <f t="shared" si="266"/>
        <v>0</v>
      </c>
      <c r="BJ890" s="411">
        <v>0</v>
      </c>
      <c r="BK890" s="411">
        <v>0</v>
      </c>
      <c r="BL890" s="411">
        <v>0</v>
      </c>
      <c r="BM890" s="411">
        <v>0</v>
      </c>
      <c r="BN890" s="411">
        <v>0</v>
      </c>
      <c r="BO890" s="411">
        <v>0</v>
      </c>
      <c r="BP890" s="411">
        <v>0</v>
      </c>
      <c r="BQ890" s="411">
        <v>0</v>
      </c>
      <c r="BR890" s="411">
        <v>0</v>
      </c>
      <c r="BS890" s="411">
        <v>0</v>
      </c>
      <c r="BT890" s="411">
        <v>0</v>
      </c>
      <c r="BU890" s="412">
        <v>0</v>
      </c>
      <c r="BV890" s="411">
        <f t="shared" si="267"/>
        <v>0</v>
      </c>
      <c r="BW890" s="411">
        <v>0</v>
      </c>
      <c r="BX890" s="411">
        <v>0</v>
      </c>
      <c r="BY890" s="411">
        <v>0</v>
      </c>
      <c r="BZ890" s="411">
        <v>0</v>
      </c>
      <c r="CA890" s="411">
        <v>0</v>
      </c>
      <c r="CB890" s="411">
        <v>0</v>
      </c>
      <c r="CC890" s="411">
        <v>0</v>
      </c>
      <c r="CD890" s="411">
        <v>0</v>
      </c>
      <c r="CE890" s="411">
        <v>0</v>
      </c>
      <c r="CF890" s="411">
        <v>0</v>
      </c>
      <c r="CG890" s="411">
        <v>0</v>
      </c>
      <c r="CH890" s="412">
        <v>0</v>
      </c>
      <c r="CI890" s="411">
        <f t="shared" si="268"/>
        <v>0</v>
      </c>
      <c r="CJ890" s="411">
        <v>0</v>
      </c>
      <c r="CK890" s="411">
        <v>0</v>
      </c>
      <c r="CL890" s="411">
        <v>0</v>
      </c>
      <c r="CM890" s="411">
        <v>0</v>
      </c>
      <c r="CN890" s="411">
        <v>0</v>
      </c>
      <c r="CO890" s="411">
        <v>0</v>
      </c>
      <c r="CP890" s="411">
        <v>0</v>
      </c>
      <c r="CQ890" s="411">
        <v>0</v>
      </c>
      <c r="CR890" s="411">
        <v>0</v>
      </c>
      <c r="CS890" s="411">
        <v>0</v>
      </c>
      <c r="CT890" s="411">
        <v>0</v>
      </c>
      <c r="CU890" s="412">
        <v>0</v>
      </c>
      <c r="CV890" s="411">
        <f t="shared" si="269"/>
        <v>0</v>
      </c>
      <c r="CW890" s="411">
        <v>0</v>
      </c>
      <c r="CX890" s="411">
        <v>0</v>
      </c>
      <c r="CY890" s="411">
        <v>0</v>
      </c>
      <c r="CZ890" s="411">
        <v>0</v>
      </c>
      <c r="DA890" s="411">
        <v>0</v>
      </c>
      <c r="DB890" s="411">
        <v>0</v>
      </c>
      <c r="DC890" s="411">
        <v>0</v>
      </c>
      <c r="DD890" s="411">
        <v>0</v>
      </c>
      <c r="DE890" s="411">
        <v>0</v>
      </c>
      <c r="DF890" s="411">
        <v>0</v>
      </c>
      <c r="DG890" s="411">
        <v>0</v>
      </c>
      <c r="DH890" s="412">
        <v>0</v>
      </c>
      <c r="DI890" s="411">
        <f t="shared" si="270"/>
        <v>0</v>
      </c>
      <c r="DJ890" s="411">
        <v>0</v>
      </c>
      <c r="DK890" s="411">
        <v>0</v>
      </c>
      <c r="DL890" s="411">
        <v>0</v>
      </c>
      <c r="DM890" s="411">
        <v>0</v>
      </c>
      <c r="DN890" s="411">
        <v>0</v>
      </c>
      <c r="DO890" s="411">
        <v>0</v>
      </c>
      <c r="DP890" s="411">
        <v>0</v>
      </c>
      <c r="DQ890" s="411">
        <v>0</v>
      </c>
      <c r="DR890" s="411">
        <v>0</v>
      </c>
      <c r="DS890" s="411">
        <v>0</v>
      </c>
      <c r="DT890" s="411">
        <v>0</v>
      </c>
      <c r="DU890" s="412">
        <v>0</v>
      </c>
      <c r="DV890" s="411">
        <f t="shared" si="271"/>
        <v>0</v>
      </c>
      <c r="DW890" s="412">
        <v>0</v>
      </c>
      <c r="DX890" s="412">
        <v>0</v>
      </c>
      <c r="DY890" s="412">
        <v>0</v>
      </c>
      <c r="DZ890" s="412">
        <v>0</v>
      </c>
      <c r="EA890" s="412">
        <v>0</v>
      </c>
      <c r="EB890" s="412">
        <v>0</v>
      </c>
      <c r="EC890" s="412">
        <v>0</v>
      </c>
      <c r="ED890" s="412">
        <v>0</v>
      </c>
      <c r="EE890" s="412">
        <v>0</v>
      </c>
      <c r="EF890" s="412">
        <v>0</v>
      </c>
      <c r="EG890" s="412">
        <v>0</v>
      </c>
      <c r="EH890" s="412">
        <v>0</v>
      </c>
      <c r="EI890" s="411">
        <f t="shared" si="272"/>
        <v>0</v>
      </c>
      <c r="EK890" s="411">
        <f t="shared" si="273"/>
        <v>441</v>
      </c>
      <c r="EL890" s="7">
        <f t="shared" si="274"/>
        <v>-441</v>
      </c>
    </row>
    <row r="891" spans="1:142">
      <c r="A891" s="365" t="str">
        <f t="shared" si="256"/>
        <v xml:space="preserve"> 160</v>
      </c>
      <c r="B891" s="370" t="s">
        <v>968</v>
      </c>
      <c r="C891" s="370" t="s">
        <v>1202</v>
      </c>
      <c r="D891" s="411">
        <v>0</v>
      </c>
      <c r="E891" s="411">
        <v>0</v>
      </c>
      <c r="F891" s="411">
        <v>0</v>
      </c>
      <c r="G891" s="411">
        <v>0</v>
      </c>
      <c r="H891" s="411">
        <v>0</v>
      </c>
      <c r="I891" s="411">
        <v>0</v>
      </c>
      <c r="J891" s="411">
        <v>0</v>
      </c>
      <c r="K891" s="411">
        <v>0</v>
      </c>
      <c r="L891" s="411">
        <v>0</v>
      </c>
      <c r="M891" s="411">
        <v>0</v>
      </c>
      <c r="N891" s="411">
        <v>0</v>
      </c>
      <c r="O891" s="412">
        <v>3</v>
      </c>
      <c r="P891" s="411">
        <f t="shared" si="257"/>
        <v>3</v>
      </c>
      <c r="Q891" s="411">
        <f t="shared" si="258"/>
        <v>0</v>
      </c>
      <c r="R891" s="411">
        <f t="shared" si="259"/>
        <v>0</v>
      </c>
      <c r="S891" s="411">
        <f t="shared" si="260"/>
        <v>3</v>
      </c>
      <c r="T891" s="411">
        <v>0</v>
      </c>
      <c r="U891" s="411">
        <v>0</v>
      </c>
      <c r="V891" s="411">
        <v>0</v>
      </c>
      <c r="W891" s="411">
        <v>0</v>
      </c>
      <c r="X891" s="411">
        <v>0</v>
      </c>
      <c r="Y891" s="411">
        <v>0</v>
      </c>
      <c r="Z891" s="411">
        <v>0</v>
      </c>
      <c r="AA891" s="411">
        <v>0</v>
      </c>
      <c r="AB891" s="411">
        <v>0</v>
      </c>
      <c r="AC891" s="411">
        <v>0</v>
      </c>
      <c r="AD891" s="411">
        <v>0</v>
      </c>
      <c r="AE891" s="412">
        <v>0</v>
      </c>
      <c r="AF891" s="411">
        <f t="shared" si="261"/>
        <v>0</v>
      </c>
      <c r="AG891" s="411">
        <v>0</v>
      </c>
      <c r="AH891" s="411">
        <v>0</v>
      </c>
      <c r="AI891" s="411">
        <v>0</v>
      </c>
      <c r="AJ891" s="411">
        <v>0</v>
      </c>
      <c r="AK891" s="411">
        <v>0</v>
      </c>
      <c r="AL891" s="411">
        <v>0</v>
      </c>
      <c r="AM891" s="411">
        <v>0</v>
      </c>
      <c r="AN891" s="411">
        <v>0</v>
      </c>
      <c r="AO891" s="411">
        <v>0</v>
      </c>
      <c r="AP891" s="411">
        <v>0</v>
      </c>
      <c r="AQ891" s="411">
        <v>0</v>
      </c>
      <c r="AR891" s="412">
        <v>0</v>
      </c>
      <c r="AS891" s="411">
        <f t="shared" si="262"/>
        <v>0</v>
      </c>
      <c r="AT891" s="411">
        <f t="shared" si="263"/>
        <v>0</v>
      </c>
      <c r="AU891" s="411">
        <f t="shared" si="264"/>
        <v>0</v>
      </c>
      <c r="AV891" s="411">
        <f t="shared" si="265"/>
        <v>0</v>
      </c>
      <c r="AW891" s="411">
        <v>0</v>
      </c>
      <c r="AX891" s="411">
        <v>0</v>
      </c>
      <c r="AY891" s="411">
        <v>0</v>
      </c>
      <c r="AZ891" s="411">
        <v>0</v>
      </c>
      <c r="BA891" s="411">
        <v>0</v>
      </c>
      <c r="BB891" s="411">
        <v>0</v>
      </c>
      <c r="BC891" s="411">
        <v>0</v>
      </c>
      <c r="BD891" s="411">
        <v>0</v>
      </c>
      <c r="BE891" s="411">
        <v>0</v>
      </c>
      <c r="BF891" s="411">
        <v>0</v>
      </c>
      <c r="BG891" s="411">
        <v>0</v>
      </c>
      <c r="BH891" s="412">
        <v>0</v>
      </c>
      <c r="BI891" s="411">
        <f t="shared" si="266"/>
        <v>0</v>
      </c>
      <c r="BJ891" s="411">
        <v>0</v>
      </c>
      <c r="BK891" s="411">
        <v>0</v>
      </c>
      <c r="BL891" s="411">
        <v>0</v>
      </c>
      <c r="BM891" s="411">
        <v>0</v>
      </c>
      <c r="BN891" s="411">
        <v>0</v>
      </c>
      <c r="BO891" s="411">
        <v>0</v>
      </c>
      <c r="BP891" s="411">
        <v>0</v>
      </c>
      <c r="BQ891" s="411">
        <v>0</v>
      </c>
      <c r="BR891" s="411">
        <v>0</v>
      </c>
      <c r="BS891" s="411">
        <v>0</v>
      </c>
      <c r="BT891" s="411">
        <v>0</v>
      </c>
      <c r="BU891" s="412">
        <v>0</v>
      </c>
      <c r="BV891" s="411">
        <f t="shared" si="267"/>
        <v>0</v>
      </c>
      <c r="BW891" s="411">
        <v>0</v>
      </c>
      <c r="BX891" s="411">
        <v>0</v>
      </c>
      <c r="BY891" s="411">
        <v>0</v>
      </c>
      <c r="BZ891" s="411">
        <v>0</v>
      </c>
      <c r="CA891" s="411">
        <v>0</v>
      </c>
      <c r="CB891" s="411">
        <v>0</v>
      </c>
      <c r="CC891" s="411">
        <v>0</v>
      </c>
      <c r="CD891" s="411">
        <v>0</v>
      </c>
      <c r="CE891" s="411">
        <v>0</v>
      </c>
      <c r="CF891" s="411">
        <v>0</v>
      </c>
      <c r="CG891" s="411">
        <v>0</v>
      </c>
      <c r="CH891" s="412">
        <v>0</v>
      </c>
      <c r="CI891" s="411">
        <f t="shared" si="268"/>
        <v>0</v>
      </c>
      <c r="CJ891" s="411">
        <v>0</v>
      </c>
      <c r="CK891" s="411">
        <v>0</v>
      </c>
      <c r="CL891" s="411">
        <v>0</v>
      </c>
      <c r="CM891" s="411">
        <v>0</v>
      </c>
      <c r="CN891" s="411">
        <v>0</v>
      </c>
      <c r="CO891" s="411">
        <v>0</v>
      </c>
      <c r="CP891" s="411">
        <v>0</v>
      </c>
      <c r="CQ891" s="411">
        <v>0</v>
      </c>
      <c r="CR891" s="411">
        <v>0</v>
      </c>
      <c r="CS891" s="411">
        <v>0</v>
      </c>
      <c r="CT891" s="411">
        <v>0</v>
      </c>
      <c r="CU891" s="412">
        <v>0</v>
      </c>
      <c r="CV891" s="411">
        <f t="shared" si="269"/>
        <v>0</v>
      </c>
      <c r="CW891" s="411">
        <v>0</v>
      </c>
      <c r="CX891" s="411">
        <v>0</v>
      </c>
      <c r="CY891" s="411">
        <v>0</v>
      </c>
      <c r="CZ891" s="411">
        <v>0</v>
      </c>
      <c r="DA891" s="411">
        <v>0</v>
      </c>
      <c r="DB891" s="411">
        <v>0</v>
      </c>
      <c r="DC891" s="411">
        <v>0</v>
      </c>
      <c r="DD891" s="411">
        <v>0</v>
      </c>
      <c r="DE891" s="411">
        <v>0</v>
      </c>
      <c r="DF891" s="411">
        <v>0</v>
      </c>
      <c r="DG891" s="411">
        <v>0</v>
      </c>
      <c r="DH891" s="412">
        <v>0</v>
      </c>
      <c r="DI891" s="411">
        <f t="shared" si="270"/>
        <v>0</v>
      </c>
      <c r="DJ891" s="411">
        <v>0</v>
      </c>
      <c r="DK891" s="411">
        <v>0</v>
      </c>
      <c r="DL891" s="411">
        <v>0</v>
      </c>
      <c r="DM891" s="411">
        <v>0</v>
      </c>
      <c r="DN891" s="411">
        <v>0</v>
      </c>
      <c r="DO891" s="411">
        <v>0</v>
      </c>
      <c r="DP891" s="411">
        <v>0</v>
      </c>
      <c r="DQ891" s="411">
        <v>0</v>
      </c>
      <c r="DR891" s="411">
        <v>0</v>
      </c>
      <c r="DS891" s="411">
        <v>0</v>
      </c>
      <c r="DT891" s="411">
        <v>0</v>
      </c>
      <c r="DU891" s="412">
        <v>0</v>
      </c>
      <c r="DV891" s="411">
        <f t="shared" si="271"/>
        <v>0</v>
      </c>
      <c r="DW891" s="412">
        <v>0</v>
      </c>
      <c r="DX891" s="412">
        <v>0</v>
      </c>
      <c r="DY891" s="412">
        <v>0</v>
      </c>
      <c r="DZ891" s="412">
        <v>0</v>
      </c>
      <c r="EA891" s="412">
        <v>0</v>
      </c>
      <c r="EB891" s="412">
        <v>0</v>
      </c>
      <c r="EC891" s="412">
        <v>0</v>
      </c>
      <c r="ED891" s="412">
        <v>0</v>
      </c>
      <c r="EE891" s="412">
        <v>0</v>
      </c>
      <c r="EF891" s="412">
        <v>0</v>
      </c>
      <c r="EG891" s="412">
        <v>0</v>
      </c>
      <c r="EH891" s="412">
        <v>0</v>
      </c>
      <c r="EI891" s="411">
        <f t="shared" si="272"/>
        <v>0</v>
      </c>
      <c r="EK891" s="411">
        <f t="shared" si="273"/>
        <v>3</v>
      </c>
      <c r="EL891" s="7">
        <f t="shared" si="274"/>
        <v>-3</v>
      </c>
    </row>
    <row r="892" spans="1:142">
      <c r="A892" s="365" t="str">
        <f t="shared" si="256"/>
        <v xml:space="preserve"> 160</v>
      </c>
      <c r="B892" s="370" t="s">
        <v>968</v>
      </c>
      <c r="C892" s="370" t="s">
        <v>1205</v>
      </c>
      <c r="D892" s="411">
        <v>0</v>
      </c>
      <c r="E892" s="411">
        <v>0</v>
      </c>
      <c r="F892" s="411">
        <v>0</v>
      </c>
      <c r="G892" s="411">
        <v>0</v>
      </c>
      <c r="H892" s="411">
        <v>0</v>
      </c>
      <c r="I892" s="411">
        <v>0</v>
      </c>
      <c r="J892" s="411">
        <v>0</v>
      </c>
      <c r="K892" s="411">
        <v>0</v>
      </c>
      <c r="L892" s="411">
        <v>0</v>
      </c>
      <c r="M892" s="411">
        <v>0</v>
      </c>
      <c r="N892" s="411">
        <v>0</v>
      </c>
      <c r="O892" s="412">
        <v>3</v>
      </c>
      <c r="P892" s="411">
        <f t="shared" si="257"/>
        <v>3</v>
      </c>
      <c r="Q892" s="411">
        <f t="shared" si="258"/>
        <v>0</v>
      </c>
      <c r="R892" s="411">
        <f t="shared" si="259"/>
        <v>0</v>
      </c>
      <c r="S892" s="411">
        <f t="shared" si="260"/>
        <v>3</v>
      </c>
      <c r="T892" s="411">
        <v>0</v>
      </c>
      <c r="U892" s="411">
        <v>0</v>
      </c>
      <c r="V892" s="411">
        <v>0</v>
      </c>
      <c r="W892" s="411">
        <v>0</v>
      </c>
      <c r="X892" s="411">
        <v>0</v>
      </c>
      <c r="Y892" s="411">
        <v>0</v>
      </c>
      <c r="Z892" s="411">
        <v>0</v>
      </c>
      <c r="AA892" s="411">
        <v>0</v>
      </c>
      <c r="AB892" s="411">
        <v>0</v>
      </c>
      <c r="AC892" s="411">
        <v>0</v>
      </c>
      <c r="AD892" s="411">
        <v>0</v>
      </c>
      <c r="AE892" s="412">
        <v>0</v>
      </c>
      <c r="AF892" s="411">
        <f t="shared" si="261"/>
        <v>0</v>
      </c>
      <c r="AG892" s="411">
        <v>0</v>
      </c>
      <c r="AH892" s="411">
        <v>0</v>
      </c>
      <c r="AI892" s="411">
        <v>0</v>
      </c>
      <c r="AJ892" s="411">
        <v>0</v>
      </c>
      <c r="AK892" s="411">
        <v>0</v>
      </c>
      <c r="AL892" s="411">
        <v>0</v>
      </c>
      <c r="AM892" s="411">
        <v>0</v>
      </c>
      <c r="AN892" s="411">
        <v>0</v>
      </c>
      <c r="AO892" s="411">
        <v>0</v>
      </c>
      <c r="AP892" s="411">
        <v>0</v>
      </c>
      <c r="AQ892" s="411">
        <v>0</v>
      </c>
      <c r="AR892" s="412">
        <v>0</v>
      </c>
      <c r="AS892" s="411">
        <f t="shared" si="262"/>
        <v>0</v>
      </c>
      <c r="AT892" s="411">
        <f t="shared" si="263"/>
        <v>0</v>
      </c>
      <c r="AU892" s="411">
        <f t="shared" si="264"/>
        <v>0</v>
      </c>
      <c r="AV892" s="411">
        <f t="shared" si="265"/>
        <v>0</v>
      </c>
      <c r="AW892" s="411">
        <v>0</v>
      </c>
      <c r="AX892" s="411">
        <v>0</v>
      </c>
      <c r="AY892" s="411">
        <v>0</v>
      </c>
      <c r="AZ892" s="411">
        <v>0</v>
      </c>
      <c r="BA892" s="411">
        <v>0</v>
      </c>
      <c r="BB892" s="411">
        <v>0</v>
      </c>
      <c r="BC892" s="411">
        <v>0</v>
      </c>
      <c r="BD892" s="411">
        <v>0</v>
      </c>
      <c r="BE892" s="411">
        <v>0</v>
      </c>
      <c r="BF892" s="411">
        <v>0</v>
      </c>
      <c r="BG892" s="411">
        <v>0</v>
      </c>
      <c r="BH892" s="412">
        <v>0</v>
      </c>
      <c r="BI892" s="411">
        <f t="shared" si="266"/>
        <v>0</v>
      </c>
      <c r="BJ892" s="411">
        <v>0</v>
      </c>
      <c r="BK892" s="411">
        <v>0</v>
      </c>
      <c r="BL892" s="411">
        <v>0</v>
      </c>
      <c r="BM892" s="411">
        <v>0</v>
      </c>
      <c r="BN892" s="411">
        <v>0</v>
      </c>
      <c r="BO892" s="411">
        <v>0</v>
      </c>
      <c r="BP892" s="411">
        <v>0</v>
      </c>
      <c r="BQ892" s="411">
        <v>0</v>
      </c>
      <c r="BR892" s="411">
        <v>0</v>
      </c>
      <c r="BS892" s="411">
        <v>0</v>
      </c>
      <c r="BT892" s="411">
        <v>0</v>
      </c>
      <c r="BU892" s="412">
        <v>0</v>
      </c>
      <c r="BV892" s="411">
        <f t="shared" si="267"/>
        <v>0</v>
      </c>
      <c r="BW892" s="411">
        <v>0</v>
      </c>
      <c r="BX892" s="411">
        <v>0</v>
      </c>
      <c r="BY892" s="411">
        <v>0</v>
      </c>
      <c r="BZ892" s="411">
        <v>0</v>
      </c>
      <c r="CA892" s="411">
        <v>0</v>
      </c>
      <c r="CB892" s="411">
        <v>0</v>
      </c>
      <c r="CC892" s="411">
        <v>0</v>
      </c>
      <c r="CD892" s="411">
        <v>0</v>
      </c>
      <c r="CE892" s="411">
        <v>0</v>
      </c>
      <c r="CF892" s="411">
        <v>0</v>
      </c>
      <c r="CG892" s="411">
        <v>0</v>
      </c>
      <c r="CH892" s="412">
        <v>0</v>
      </c>
      <c r="CI892" s="411">
        <f t="shared" si="268"/>
        <v>0</v>
      </c>
      <c r="CJ892" s="411">
        <v>0</v>
      </c>
      <c r="CK892" s="411">
        <v>0</v>
      </c>
      <c r="CL892" s="411">
        <v>0</v>
      </c>
      <c r="CM892" s="411">
        <v>0</v>
      </c>
      <c r="CN892" s="411">
        <v>0</v>
      </c>
      <c r="CO892" s="411">
        <v>0</v>
      </c>
      <c r="CP892" s="411">
        <v>0</v>
      </c>
      <c r="CQ892" s="411">
        <v>0</v>
      </c>
      <c r="CR892" s="411">
        <v>0</v>
      </c>
      <c r="CS892" s="411">
        <v>0</v>
      </c>
      <c r="CT892" s="411">
        <v>0</v>
      </c>
      <c r="CU892" s="412">
        <v>0</v>
      </c>
      <c r="CV892" s="411">
        <f t="shared" si="269"/>
        <v>0</v>
      </c>
      <c r="CW892" s="411">
        <v>0</v>
      </c>
      <c r="CX892" s="411">
        <v>0</v>
      </c>
      <c r="CY892" s="411">
        <v>0</v>
      </c>
      <c r="CZ892" s="411">
        <v>0</v>
      </c>
      <c r="DA892" s="411">
        <v>0</v>
      </c>
      <c r="DB892" s="411">
        <v>0</v>
      </c>
      <c r="DC892" s="411">
        <v>0</v>
      </c>
      <c r="DD892" s="411">
        <v>0</v>
      </c>
      <c r="DE892" s="411">
        <v>0</v>
      </c>
      <c r="DF892" s="411">
        <v>0</v>
      </c>
      <c r="DG892" s="411">
        <v>0</v>
      </c>
      <c r="DH892" s="412">
        <v>0</v>
      </c>
      <c r="DI892" s="411">
        <f t="shared" si="270"/>
        <v>0</v>
      </c>
      <c r="DJ892" s="411">
        <v>0</v>
      </c>
      <c r="DK892" s="411">
        <v>0</v>
      </c>
      <c r="DL892" s="411">
        <v>0</v>
      </c>
      <c r="DM892" s="411">
        <v>0</v>
      </c>
      <c r="DN892" s="411">
        <v>0</v>
      </c>
      <c r="DO892" s="411">
        <v>0</v>
      </c>
      <c r="DP892" s="411">
        <v>0</v>
      </c>
      <c r="DQ892" s="411">
        <v>0</v>
      </c>
      <c r="DR892" s="411">
        <v>0</v>
      </c>
      <c r="DS892" s="411">
        <v>0</v>
      </c>
      <c r="DT892" s="411">
        <v>0</v>
      </c>
      <c r="DU892" s="412">
        <v>0</v>
      </c>
      <c r="DV892" s="411">
        <f t="shared" si="271"/>
        <v>0</v>
      </c>
      <c r="DW892" s="412">
        <v>0</v>
      </c>
      <c r="DX892" s="412">
        <v>0</v>
      </c>
      <c r="DY892" s="412">
        <v>0</v>
      </c>
      <c r="DZ892" s="412">
        <v>0</v>
      </c>
      <c r="EA892" s="412">
        <v>0</v>
      </c>
      <c r="EB892" s="412">
        <v>0</v>
      </c>
      <c r="EC892" s="412">
        <v>0</v>
      </c>
      <c r="ED892" s="412">
        <v>0</v>
      </c>
      <c r="EE892" s="412">
        <v>0</v>
      </c>
      <c r="EF892" s="412">
        <v>0</v>
      </c>
      <c r="EG892" s="412">
        <v>0</v>
      </c>
      <c r="EH892" s="412">
        <v>0</v>
      </c>
      <c r="EI892" s="411">
        <f t="shared" si="272"/>
        <v>0</v>
      </c>
      <c r="EK892" s="411">
        <f t="shared" si="273"/>
        <v>3</v>
      </c>
      <c r="EL892" s="7">
        <f t="shared" si="274"/>
        <v>-3</v>
      </c>
    </row>
    <row r="893" spans="1:142">
      <c r="A893" s="365" t="str">
        <f t="shared" si="256"/>
        <v xml:space="preserve"> 160</v>
      </c>
      <c r="B893" s="370" t="s">
        <v>968</v>
      </c>
      <c r="C893" s="370" t="s">
        <v>1207</v>
      </c>
      <c r="D893" s="411">
        <v>0</v>
      </c>
      <c r="E893" s="411">
        <v>0</v>
      </c>
      <c r="F893" s="411">
        <v>0</v>
      </c>
      <c r="G893" s="411">
        <v>0</v>
      </c>
      <c r="H893" s="411">
        <v>0</v>
      </c>
      <c r="I893" s="411">
        <v>0</v>
      </c>
      <c r="J893" s="411">
        <v>0</v>
      </c>
      <c r="K893" s="411">
        <v>0</v>
      </c>
      <c r="L893" s="411">
        <v>0</v>
      </c>
      <c r="M893" s="411">
        <v>0</v>
      </c>
      <c r="N893" s="411">
        <v>0</v>
      </c>
      <c r="O893" s="412">
        <v>3</v>
      </c>
      <c r="P893" s="411">
        <f t="shared" si="257"/>
        <v>3</v>
      </c>
      <c r="Q893" s="411">
        <f t="shared" si="258"/>
        <v>0</v>
      </c>
      <c r="R893" s="411">
        <f t="shared" si="259"/>
        <v>0</v>
      </c>
      <c r="S893" s="411">
        <f t="shared" si="260"/>
        <v>3</v>
      </c>
      <c r="T893" s="411">
        <v>0</v>
      </c>
      <c r="U893" s="411">
        <v>0</v>
      </c>
      <c r="V893" s="411">
        <v>0</v>
      </c>
      <c r="W893" s="411">
        <v>0</v>
      </c>
      <c r="X893" s="411">
        <v>0</v>
      </c>
      <c r="Y893" s="411">
        <v>0</v>
      </c>
      <c r="Z893" s="411">
        <v>0</v>
      </c>
      <c r="AA893" s="411">
        <v>0</v>
      </c>
      <c r="AB893" s="411">
        <v>0</v>
      </c>
      <c r="AC893" s="411">
        <v>0</v>
      </c>
      <c r="AD893" s="411">
        <v>0</v>
      </c>
      <c r="AE893" s="412">
        <v>0</v>
      </c>
      <c r="AF893" s="411">
        <f t="shared" si="261"/>
        <v>0</v>
      </c>
      <c r="AG893" s="411">
        <v>0</v>
      </c>
      <c r="AH893" s="411">
        <v>0</v>
      </c>
      <c r="AI893" s="411">
        <v>0</v>
      </c>
      <c r="AJ893" s="411">
        <v>0</v>
      </c>
      <c r="AK893" s="411">
        <v>0</v>
      </c>
      <c r="AL893" s="411">
        <v>0</v>
      </c>
      <c r="AM893" s="411">
        <v>0</v>
      </c>
      <c r="AN893" s="411">
        <v>0</v>
      </c>
      <c r="AO893" s="411">
        <v>0</v>
      </c>
      <c r="AP893" s="411">
        <v>0</v>
      </c>
      <c r="AQ893" s="411">
        <v>0</v>
      </c>
      <c r="AR893" s="412">
        <v>0</v>
      </c>
      <c r="AS893" s="411">
        <f t="shared" si="262"/>
        <v>0</v>
      </c>
      <c r="AT893" s="411">
        <f t="shared" si="263"/>
        <v>0</v>
      </c>
      <c r="AU893" s="411">
        <f t="shared" si="264"/>
        <v>0</v>
      </c>
      <c r="AV893" s="411">
        <f t="shared" si="265"/>
        <v>0</v>
      </c>
      <c r="AW893" s="411">
        <v>0</v>
      </c>
      <c r="AX893" s="411">
        <v>0</v>
      </c>
      <c r="AY893" s="411">
        <v>0</v>
      </c>
      <c r="AZ893" s="411">
        <v>0</v>
      </c>
      <c r="BA893" s="411">
        <v>0</v>
      </c>
      <c r="BB893" s="411">
        <v>0</v>
      </c>
      <c r="BC893" s="411">
        <v>0</v>
      </c>
      <c r="BD893" s="411">
        <v>0</v>
      </c>
      <c r="BE893" s="411">
        <v>0</v>
      </c>
      <c r="BF893" s="411">
        <v>0</v>
      </c>
      <c r="BG893" s="411">
        <v>0</v>
      </c>
      <c r="BH893" s="412">
        <v>0</v>
      </c>
      <c r="BI893" s="411">
        <f t="shared" si="266"/>
        <v>0</v>
      </c>
      <c r="BJ893" s="411">
        <v>0</v>
      </c>
      <c r="BK893" s="411">
        <v>0</v>
      </c>
      <c r="BL893" s="411">
        <v>0</v>
      </c>
      <c r="BM893" s="411">
        <v>0</v>
      </c>
      <c r="BN893" s="411">
        <v>0</v>
      </c>
      <c r="BO893" s="411">
        <v>0</v>
      </c>
      <c r="BP893" s="411">
        <v>0</v>
      </c>
      <c r="BQ893" s="411">
        <v>0</v>
      </c>
      <c r="BR893" s="411">
        <v>0</v>
      </c>
      <c r="BS893" s="411">
        <v>0</v>
      </c>
      <c r="BT893" s="411">
        <v>0</v>
      </c>
      <c r="BU893" s="412">
        <v>0</v>
      </c>
      <c r="BV893" s="411">
        <f t="shared" si="267"/>
        <v>0</v>
      </c>
      <c r="BW893" s="411">
        <v>0</v>
      </c>
      <c r="BX893" s="411">
        <v>0</v>
      </c>
      <c r="BY893" s="411">
        <v>0</v>
      </c>
      <c r="BZ893" s="411">
        <v>0</v>
      </c>
      <c r="CA893" s="411">
        <v>0</v>
      </c>
      <c r="CB893" s="411">
        <v>0</v>
      </c>
      <c r="CC893" s="411">
        <v>0</v>
      </c>
      <c r="CD893" s="411">
        <v>0</v>
      </c>
      <c r="CE893" s="411">
        <v>0</v>
      </c>
      <c r="CF893" s="411">
        <v>0</v>
      </c>
      <c r="CG893" s="411">
        <v>0</v>
      </c>
      <c r="CH893" s="412">
        <v>0</v>
      </c>
      <c r="CI893" s="411">
        <f t="shared" si="268"/>
        <v>0</v>
      </c>
      <c r="CJ893" s="411">
        <v>0</v>
      </c>
      <c r="CK893" s="411">
        <v>0</v>
      </c>
      <c r="CL893" s="411">
        <v>0</v>
      </c>
      <c r="CM893" s="411">
        <v>0</v>
      </c>
      <c r="CN893" s="411">
        <v>0</v>
      </c>
      <c r="CO893" s="411">
        <v>0</v>
      </c>
      <c r="CP893" s="411">
        <v>0</v>
      </c>
      <c r="CQ893" s="411">
        <v>0</v>
      </c>
      <c r="CR893" s="411">
        <v>0</v>
      </c>
      <c r="CS893" s="411">
        <v>0</v>
      </c>
      <c r="CT893" s="411">
        <v>0</v>
      </c>
      <c r="CU893" s="412">
        <v>0</v>
      </c>
      <c r="CV893" s="411">
        <f t="shared" si="269"/>
        <v>0</v>
      </c>
      <c r="CW893" s="411">
        <v>0</v>
      </c>
      <c r="CX893" s="411">
        <v>0</v>
      </c>
      <c r="CY893" s="411">
        <v>0</v>
      </c>
      <c r="CZ893" s="411">
        <v>0</v>
      </c>
      <c r="DA893" s="411">
        <v>0</v>
      </c>
      <c r="DB893" s="411">
        <v>0</v>
      </c>
      <c r="DC893" s="411">
        <v>0</v>
      </c>
      <c r="DD893" s="411">
        <v>0</v>
      </c>
      <c r="DE893" s="411">
        <v>0</v>
      </c>
      <c r="DF893" s="411">
        <v>0</v>
      </c>
      <c r="DG893" s="411">
        <v>0</v>
      </c>
      <c r="DH893" s="412">
        <v>0</v>
      </c>
      <c r="DI893" s="411">
        <f t="shared" si="270"/>
        <v>0</v>
      </c>
      <c r="DJ893" s="411">
        <v>0</v>
      </c>
      <c r="DK893" s="411">
        <v>0</v>
      </c>
      <c r="DL893" s="411">
        <v>0</v>
      </c>
      <c r="DM893" s="411">
        <v>0</v>
      </c>
      <c r="DN893" s="411">
        <v>0</v>
      </c>
      <c r="DO893" s="411">
        <v>0</v>
      </c>
      <c r="DP893" s="411">
        <v>0</v>
      </c>
      <c r="DQ893" s="411">
        <v>0</v>
      </c>
      <c r="DR893" s="411">
        <v>0</v>
      </c>
      <c r="DS893" s="411">
        <v>0</v>
      </c>
      <c r="DT893" s="411">
        <v>0</v>
      </c>
      <c r="DU893" s="412">
        <v>0</v>
      </c>
      <c r="DV893" s="411">
        <f t="shared" si="271"/>
        <v>0</v>
      </c>
      <c r="DW893" s="412">
        <v>0</v>
      </c>
      <c r="DX893" s="412">
        <v>0</v>
      </c>
      <c r="DY893" s="412">
        <v>0</v>
      </c>
      <c r="DZ893" s="412">
        <v>0</v>
      </c>
      <c r="EA893" s="412">
        <v>0</v>
      </c>
      <c r="EB893" s="412">
        <v>0</v>
      </c>
      <c r="EC893" s="412">
        <v>0</v>
      </c>
      <c r="ED893" s="412">
        <v>0</v>
      </c>
      <c r="EE893" s="412">
        <v>0</v>
      </c>
      <c r="EF893" s="412">
        <v>0</v>
      </c>
      <c r="EG893" s="412">
        <v>0</v>
      </c>
      <c r="EH893" s="412">
        <v>0</v>
      </c>
      <c r="EI893" s="411">
        <f t="shared" si="272"/>
        <v>0</v>
      </c>
      <c r="EK893" s="411">
        <f t="shared" si="273"/>
        <v>3</v>
      </c>
      <c r="EL893" s="7">
        <f t="shared" si="274"/>
        <v>-3</v>
      </c>
    </row>
    <row r="894" spans="1:142">
      <c r="A894" s="365" t="str">
        <f t="shared" si="256"/>
        <v xml:space="preserve"> 160</v>
      </c>
      <c r="B894" s="370" t="s">
        <v>968</v>
      </c>
      <c r="C894" s="370" t="s">
        <v>1187</v>
      </c>
      <c r="D894" s="411">
        <v>0</v>
      </c>
      <c r="E894" s="411">
        <v>0</v>
      </c>
      <c r="F894" s="411">
        <v>0</v>
      </c>
      <c r="G894" s="411">
        <v>0</v>
      </c>
      <c r="H894" s="411">
        <v>0</v>
      </c>
      <c r="I894" s="411">
        <v>0</v>
      </c>
      <c r="J894" s="411">
        <v>0</v>
      </c>
      <c r="K894" s="411">
        <v>4</v>
      </c>
      <c r="L894" s="411">
        <v>38</v>
      </c>
      <c r="M894" s="411">
        <v>39</v>
      </c>
      <c r="N894" s="411">
        <v>40</v>
      </c>
      <c r="O894" s="412">
        <v>37</v>
      </c>
      <c r="P894" s="411">
        <f t="shared" si="257"/>
        <v>158</v>
      </c>
      <c r="Q894" s="411">
        <f t="shared" si="258"/>
        <v>0</v>
      </c>
      <c r="R894" s="411">
        <f t="shared" si="259"/>
        <v>31.517241379310345</v>
      </c>
      <c r="S894" s="411">
        <f t="shared" si="260"/>
        <v>126.48275862068965</v>
      </c>
      <c r="T894" s="411">
        <v>0</v>
      </c>
      <c r="U894" s="411">
        <v>0</v>
      </c>
      <c r="V894" s="411">
        <v>0</v>
      </c>
      <c r="W894" s="411">
        <v>0</v>
      </c>
      <c r="X894" s="411">
        <v>0</v>
      </c>
      <c r="Y894" s="411">
        <v>0</v>
      </c>
      <c r="Z894" s="411">
        <v>0</v>
      </c>
      <c r="AA894" s="411">
        <v>0</v>
      </c>
      <c r="AB894" s="411">
        <v>0</v>
      </c>
      <c r="AC894" s="411">
        <v>0</v>
      </c>
      <c r="AD894" s="411">
        <v>0</v>
      </c>
      <c r="AE894" s="412">
        <v>0</v>
      </c>
      <c r="AF894" s="411">
        <f t="shared" si="261"/>
        <v>0</v>
      </c>
      <c r="AG894" s="411">
        <v>0</v>
      </c>
      <c r="AH894" s="411">
        <v>0</v>
      </c>
      <c r="AI894" s="411">
        <v>0</v>
      </c>
      <c r="AJ894" s="411">
        <v>0</v>
      </c>
      <c r="AK894" s="411">
        <v>0</v>
      </c>
      <c r="AL894" s="411">
        <v>0</v>
      </c>
      <c r="AM894" s="411">
        <v>0</v>
      </c>
      <c r="AN894" s="411">
        <v>0</v>
      </c>
      <c r="AO894" s="411">
        <v>0</v>
      </c>
      <c r="AP894" s="411">
        <v>0</v>
      </c>
      <c r="AQ894" s="411">
        <v>0</v>
      </c>
      <c r="AR894" s="412">
        <v>0</v>
      </c>
      <c r="AS894" s="411">
        <f t="shared" si="262"/>
        <v>0</v>
      </c>
      <c r="AT894" s="411">
        <f t="shared" si="263"/>
        <v>0</v>
      </c>
      <c r="AU894" s="411">
        <f t="shared" si="264"/>
        <v>0</v>
      </c>
      <c r="AV894" s="411">
        <f t="shared" si="265"/>
        <v>0</v>
      </c>
      <c r="AW894" s="411">
        <v>0</v>
      </c>
      <c r="AX894" s="411">
        <v>0</v>
      </c>
      <c r="AY894" s="411">
        <v>0</v>
      </c>
      <c r="AZ894" s="411">
        <v>0</v>
      </c>
      <c r="BA894" s="411">
        <v>0</v>
      </c>
      <c r="BB894" s="411">
        <v>0</v>
      </c>
      <c r="BC894" s="411">
        <v>0</v>
      </c>
      <c r="BD894" s="411">
        <v>0</v>
      </c>
      <c r="BE894" s="411">
        <v>0</v>
      </c>
      <c r="BF894" s="411">
        <v>0</v>
      </c>
      <c r="BG894" s="411">
        <v>0</v>
      </c>
      <c r="BH894" s="412">
        <v>0</v>
      </c>
      <c r="BI894" s="411">
        <f t="shared" si="266"/>
        <v>0</v>
      </c>
      <c r="BJ894" s="411">
        <v>0</v>
      </c>
      <c r="BK894" s="411">
        <v>0</v>
      </c>
      <c r="BL894" s="411">
        <v>0</v>
      </c>
      <c r="BM894" s="411">
        <v>0</v>
      </c>
      <c r="BN894" s="411">
        <v>0</v>
      </c>
      <c r="BO894" s="411">
        <v>0</v>
      </c>
      <c r="BP894" s="411">
        <v>0</v>
      </c>
      <c r="BQ894" s="411">
        <v>0</v>
      </c>
      <c r="BR894" s="411">
        <v>0</v>
      </c>
      <c r="BS894" s="411">
        <v>0</v>
      </c>
      <c r="BT894" s="411">
        <v>0</v>
      </c>
      <c r="BU894" s="412">
        <v>0</v>
      </c>
      <c r="BV894" s="411">
        <f t="shared" si="267"/>
        <v>0</v>
      </c>
      <c r="BW894" s="411">
        <v>0</v>
      </c>
      <c r="BX894" s="411">
        <v>0</v>
      </c>
      <c r="BY894" s="411">
        <v>0</v>
      </c>
      <c r="BZ894" s="411">
        <v>0</v>
      </c>
      <c r="CA894" s="411">
        <v>0</v>
      </c>
      <c r="CB894" s="411">
        <v>0</v>
      </c>
      <c r="CC894" s="411">
        <v>0</v>
      </c>
      <c r="CD894" s="411">
        <v>0</v>
      </c>
      <c r="CE894" s="411">
        <v>0</v>
      </c>
      <c r="CF894" s="411">
        <v>0</v>
      </c>
      <c r="CG894" s="411">
        <v>0</v>
      </c>
      <c r="CH894" s="412">
        <v>0</v>
      </c>
      <c r="CI894" s="411">
        <f t="shared" si="268"/>
        <v>0</v>
      </c>
      <c r="CJ894" s="411">
        <v>0</v>
      </c>
      <c r="CK894" s="411">
        <v>0</v>
      </c>
      <c r="CL894" s="411">
        <v>0</v>
      </c>
      <c r="CM894" s="411">
        <v>0</v>
      </c>
      <c r="CN894" s="411">
        <v>0</v>
      </c>
      <c r="CO894" s="411">
        <v>0</v>
      </c>
      <c r="CP894" s="411">
        <v>0</v>
      </c>
      <c r="CQ894" s="411">
        <v>0</v>
      </c>
      <c r="CR894" s="411">
        <v>0</v>
      </c>
      <c r="CS894" s="411">
        <v>0</v>
      </c>
      <c r="CT894" s="411">
        <v>0</v>
      </c>
      <c r="CU894" s="412">
        <v>0</v>
      </c>
      <c r="CV894" s="411">
        <f t="shared" si="269"/>
        <v>0</v>
      </c>
      <c r="CW894" s="411">
        <v>0</v>
      </c>
      <c r="CX894" s="411">
        <v>0</v>
      </c>
      <c r="CY894" s="411">
        <v>0</v>
      </c>
      <c r="CZ894" s="411">
        <v>0</v>
      </c>
      <c r="DA894" s="411">
        <v>0</v>
      </c>
      <c r="DB894" s="411">
        <v>0</v>
      </c>
      <c r="DC894" s="411">
        <v>0</v>
      </c>
      <c r="DD894" s="411">
        <v>0</v>
      </c>
      <c r="DE894" s="411">
        <v>0</v>
      </c>
      <c r="DF894" s="411">
        <v>0</v>
      </c>
      <c r="DG894" s="411">
        <v>0</v>
      </c>
      <c r="DH894" s="412">
        <v>0</v>
      </c>
      <c r="DI894" s="411">
        <f t="shared" si="270"/>
        <v>0</v>
      </c>
      <c r="DJ894" s="411">
        <v>0</v>
      </c>
      <c r="DK894" s="411">
        <v>0</v>
      </c>
      <c r="DL894" s="411">
        <v>0</v>
      </c>
      <c r="DM894" s="411">
        <v>0</v>
      </c>
      <c r="DN894" s="411">
        <v>0</v>
      </c>
      <c r="DO894" s="411">
        <v>0</v>
      </c>
      <c r="DP894" s="411">
        <v>0</v>
      </c>
      <c r="DQ894" s="411">
        <v>0</v>
      </c>
      <c r="DR894" s="411">
        <v>0</v>
      </c>
      <c r="DS894" s="411">
        <v>0</v>
      </c>
      <c r="DT894" s="411">
        <v>0</v>
      </c>
      <c r="DU894" s="412">
        <v>0</v>
      </c>
      <c r="DV894" s="411">
        <f t="shared" si="271"/>
        <v>0</v>
      </c>
      <c r="DW894" s="412">
        <v>0</v>
      </c>
      <c r="DX894" s="412">
        <v>0</v>
      </c>
      <c r="DY894" s="412">
        <v>0</v>
      </c>
      <c r="DZ894" s="412">
        <v>0</v>
      </c>
      <c r="EA894" s="412">
        <v>0</v>
      </c>
      <c r="EB894" s="412">
        <v>0</v>
      </c>
      <c r="EC894" s="412">
        <v>0</v>
      </c>
      <c r="ED894" s="412">
        <v>0</v>
      </c>
      <c r="EE894" s="412">
        <v>0</v>
      </c>
      <c r="EF894" s="412">
        <v>0</v>
      </c>
      <c r="EG894" s="412">
        <v>0</v>
      </c>
      <c r="EH894" s="412">
        <v>0</v>
      </c>
      <c r="EI894" s="411">
        <f t="shared" si="272"/>
        <v>0</v>
      </c>
      <c r="EK894" s="411">
        <f t="shared" si="273"/>
        <v>158</v>
      </c>
      <c r="EL894" s="7">
        <f t="shared" si="274"/>
        <v>-158</v>
      </c>
    </row>
    <row r="895" spans="1:142">
      <c r="A895" s="365" t="str">
        <f t="shared" si="256"/>
        <v xml:space="preserve"> 160</v>
      </c>
      <c r="B895" s="370" t="s">
        <v>968</v>
      </c>
      <c r="C895" s="370" t="s">
        <v>1188</v>
      </c>
      <c r="D895" s="411">
        <v>5</v>
      </c>
      <c r="E895" s="411">
        <v>3</v>
      </c>
      <c r="F895" s="411">
        <v>2</v>
      </c>
      <c r="G895" s="411">
        <v>1</v>
      </c>
      <c r="H895" s="411">
        <v>1</v>
      </c>
      <c r="I895" s="411">
        <v>3</v>
      </c>
      <c r="J895" s="411">
        <v>3</v>
      </c>
      <c r="K895" s="411">
        <v>2</v>
      </c>
      <c r="L895" s="411">
        <v>1</v>
      </c>
      <c r="M895" s="411">
        <v>1</v>
      </c>
      <c r="N895" s="411">
        <v>0</v>
      </c>
      <c r="O895" s="412">
        <v>0</v>
      </c>
      <c r="P895" s="411">
        <f t="shared" si="257"/>
        <v>22</v>
      </c>
      <c r="Q895" s="411">
        <f t="shared" si="258"/>
        <v>17.903225806451612</v>
      </c>
      <c r="R895" s="411">
        <f t="shared" si="259"/>
        <v>2.8209121245828697</v>
      </c>
      <c r="S895" s="411">
        <f t="shared" si="260"/>
        <v>1.2758620689655173</v>
      </c>
      <c r="T895" s="411">
        <v>0</v>
      </c>
      <c r="U895" s="411">
        <v>0</v>
      </c>
      <c r="V895" s="411">
        <v>0</v>
      </c>
      <c r="W895" s="411">
        <v>0</v>
      </c>
      <c r="X895" s="411">
        <v>0</v>
      </c>
      <c r="Y895" s="411">
        <v>0</v>
      </c>
      <c r="Z895" s="411">
        <v>0</v>
      </c>
      <c r="AA895" s="411">
        <v>0</v>
      </c>
      <c r="AB895" s="411">
        <v>0</v>
      </c>
      <c r="AC895" s="411">
        <v>0</v>
      </c>
      <c r="AD895" s="411">
        <v>0</v>
      </c>
      <c r="AE895" s="412">
        <v>0</v>
      </c>
      <c r="AF895" s="411">
        <f t="shared" si="261"/>
        <v>0</v>
      </c>
      <c r="AG895" s="411">
        <v>0</v>
      </c>
      <c r="AH895" s="411">
        <v>0</v>
      </c>
      <c r="AI895" s="411">
        <v>0</v>
      </c>
      <c r="AJ895" s="411">
        <v>0</v>
      </c>
      <c r="AK895" s="411">
        <v>0</v>
      </c>
      <c r="AL895" s="411">
        <v>0</v>
      </c>
      <c r="AM895" s="411">
        <v>0</v>
      </c>
      <c r="AN895" s="411">
        <v>0</v>
      </c>
      <c r="AO895" s="411">
        <v>0</v>
      </c>
      <c r="AP895" s="411">
        <v>0</v>
      </c>
      <c r="AQ895" s="411">
        <v>0</v>
      </c>
      <c r="AR895" s="412">
        <v>0</v>
      </c>
      <c r="AS895" s="411">
        <f t="shared" si="262"/>
        <v>0</v>
      </c>
      <c r="AT895" s="411">
        <f t="shared" si="263"/>
        <v>0</v>
      </c>
      <c r="AU895" s="411">
        <f t="shared" si="264"/>
        <v>0</v>
      </c>
      <c r="AV895" s="411">
        <f t="shared" si="265"/>
        <v>0</v>
      </c>
      <c r="AW895" s="411">
        <v>0</v>
      </c>
      <c r="AX895" s="411">
        <v>0</v>
      </c>
      <c r="AY895" s="411">
        <v>0</v>
      </c>
      <c r="AZ895" s="411">
        <v>0</v>
      </c>
      <c r="BA895" s="411">
        <v>0</v>
      </c>
      <c r="BB895" s="411">
        <v>0</v>
      </c>
      <c r="BC895" s="411">
        <v>0</v>
      </c>
      <c r="BD895" s="411">
        <v>0</v>
      </c>
      <c r="BE895" s="411">
        <v>0</v>
      </c>
      <c r="BF895" s="411">
        <v>0</v>
      </c>
      <c r="BG895" s="411">
        <v>0</v>
      </c>
      <c r="BH895" s="412">
        <v>0</v>
      </c>
      <c r="BI895" s="411">
        <f t="shared" si="266"/>
        <v>0</v>
      </c>
      <c r="BJ895" s="411">
        <v>0</v>
      </c>
      <c r="BK895" s="411">
        <v>0</v>
      </c>
      <c r="BL895" s="411">
        <v>0</v>
      </c>
      <c r="BM895" s="411">
        <v>0</v>
      </c>
      <c r="BN895" s="411">
        <v>0</v>
      </c>
      <c r="BO895" s="411">
        <v>0</v>
      </c>
      <c r="BP895" s="411">
        <v>0</v>
      </c>
      <c r="BQ895" s="411">
        <v>0</v>
      </c>
      <c r="BR895" s="411">
        <v>0</v>
      </c>
      <c r="BS895" s="411">
        <v>0</v>
      </c>
      <c r="BT895" s="411">
        <v>0</v>
      </c>
      <c r="BU895" s="412">
        <v>0</v>
      </c>
      <c r="BV895" s="411">
        <f t="shared" si="267"/>
        <v>0</v>
      </c>
      <c r="BW895" s="411">
        <v>0</v>
      </c>
      <c r="BX895" s="411">
        <v>0</v>
      </c>
      <c r="BY895" s="411">
        <v>0</v>
      </c>
      <c r="BZ895" s="411">
        <v>0</v>
      </c>
      <c r="CA895" s="411">
        <v>0</v>
      </c>
      <c r="CB895" s="411">
        <v>0</v>
      </c>
      <c r="CC895" s="411">
        <v>0</v>
      </c>
      <c r="CD895" s="411">
        <v>0</v>
      </c>
      <c r="CE895" s="411">
        <v>0</v>
      </c>
      <c r="CF895" s="411">
        <v>0</v>
      </c>
      <c r="CG895" s="411">
        <v>0</v>
      </c>
      <c r="CH895" s="412">
        <v>0</v>
      </c>
      <c r="CI895" s="411">
        <f t="shared" si="268"/>
        <v>0</v>
      </c>
      <c r="CJ895" s="411">
        <v>0</v>
      </c>
      <c r="CK895" s="411">
        <v>0</v>
      </c>
      <c r="CL895" s="411">
        <v>0</v>
      </c>
      <c r="CM895" s="411">
        <v>0</v>
      </c>
      <c r="CN895" s="411">
        <v>0</v>
      </c>
      <c r="CO895" s="411">
        <v>0</v>
      </c>
      <c r="CP895" s="411">
        <v>0</v>
      </c>
      <c r="CQ895" s="411">
        <v>0</v>
      </c>
      <c r="CR895" s="411">
        <v>0</v>
      </c>
      <c r="CS895" s="411">
        <v>0</v>
      </c>
      <c r="CT895" s="411">
        <v>0</v>
      </c>
      <c r="CU895" s="412">
        <v>0</v>
      </c>
      <c r="CV895" s="411">
        <f t="shared" si="269"/>
        <v>0</v>
      </c>
      <c r="CW895" s="411">
        <v>0</v>
      </c>
      <c r="CX895" s="411">
        <v>0</v>
      </c>
      <c r="CY895" s="411">
        <v>0</v>
      </c>
      <c r="CZ895" s="411">
        <v>0</v>
      </c>
      <c r="DA895" s="411">
        <v>0</v>
      </c>
      <c r="DB895" s="411">
        <v>0</v>
      </c>
      <c r="DC895" s="411">
        <v>0</v>
      </c>
      <c r="DD895" s="411">
        <v>0</v>
      </c>
      <c r="DE895" s="411">
        <v>0</v>
      </c>
      <c r="DF895" s="411">
        <v>0</v>
      </c>
      <c r="DG895" s="411">
        <v>0</v>
      </c>
      <c r="DH895" s="412">
        <v>0</v>
      </c>
      <c r="DI895" s="411">
        <f t="shared" si="270"/>
        <v>0</v>
      </c>
      <c r="DJ895" s="411">
        <v>0</v>
      </c>
      <c r="DK895" s="411">
        <v>0</v>
      </c>
      <c r="DL895" s="411">
        <v>0</v>
      </c>
      <c r="DM895" s="411">
        <v>0</v>
      </c>
      <c r="DN895" s="411">
        <v>0</v>
      </c>
      <c r="DO895" s="411">
        <v>0</v>
      </c>
      <c r="DP895" s="411">
        <v>0</v>
      </c>
      <c r="DQ895" s="411">
        <v>0</v>
      </c>
      <c r="DR895" s="411">
        <v>0</v>
      </c>
      <c r="DS895" s="411">
        <v>0</v>
      </c>
      <c r="DT895" s="411">
        <v>0</v>
      </c>
      <c r="DU895" s="412">
        <v>0</v>
      </c>
      <c r="DV895" s="411">
        <f t="shared" si="271"/>
        <v>0</v>
      </c>
      <c r="DW895" s="412">
        <v>0</v>
      </c>
      <c r="DX895" s="412">
        <v>0</v>
      </c>
      <c r="DY895" s="412">
        <v>0</v>
      </c>
      <c r="DZ895" s="412">
        <v>0</v>
      </c>
      <c r="EA895" s="412">
        <v>0</v>
      </c>
      <c r="EB895" s="412">
        <v>0</v>
      </c>
      <c r="EC895" s="412">
        <v>0</v>
      </c>
      <c r="ED895" s="412">
        <v>0</v>
      </c>
      <c r="EE895" s="412">
        <v>0</v>
      </c>
      <c r="EF895" s="412">
        <v>0</v>
      </c>
      <c r="EG895" s="412">
        <v>0</v>
      </c>
      <c r="EH895" s="412">
        <v>0</v>
      </c>
      <c r="EI895" s="411">
        <f t="shared" si="272"/>
        <v>0</v>
      </c>
      <c r="EK895" s="411">
        <f t="shared" si="273"/>
        <v>22</v>
      </c>
      <c r="EL895" s="7">
        <f t="shared" si="274"/>
        <v>-22</v>
      </c>
    </row>
    <row r="896" spans="1:142">
      <c r="A896" s="365" t="str">
        <f t="shared" si="256"/>
        <v xml:space="preserve"> 160</v>
      </c>
      <c r="B896" s="370" t="s">
        <v>968</v>
      </c>
      <c r="C896" s="370" t="s">
        <v>1190</v>
      </c>
      <c r="D896" s="411">
        <v>5</v>
      </c>
      <c r="E896" s="411">
        <v>3</v>
      </c>
      <c r="F896" s="411">
        <v>2</v>
      </c>
      <c r="G896" s="411">
        <v>1</v>
      </c>
      <c r="H896" s="411">
        <v>1</v>
      </c>
      <c r="I896" s="411">
        <v>3</v>
      </c>
      <c r="J896" s="411">
        <v>3</v>
      </c>
      <c r="K896" s="411">
        <v>2</v>
      </c>
      <c r="L896" s="411">
        <v>1</v>
      </c>
      <c r="M896" s="411">
        <v>0</v>
      </c>
      <c r="N896" s="411">
        <v>0</v>
      </c>
      <c r="O896" s="412">
        <v>0</v>
      </c>
      <c r="P896" s="411">
        <f t="shared" si="257"/>
        <v>21</v>
      </c>
      <c r="Q896" s="411">
        <f t="shared" si="258"/>
        <v>17.903225806451612</v>
      </c>
      <c r="R896" s="411">
        <f t="shared" si="259"/>
        <v>2.8209121245828697</v>
      </c>
      <c r="S896" s="411">
        <f t="shared" si="260"/>
        <v>0.27586206896551724</v>
      </c>
      <c r="T896" s="411">
        <v>0</v>
      </c>
      <c r="U896" s="411">
        <v>0</v>
      </c>
      <c r="V896" s="411">
        <v>0</v>
      </c>
      <c r="W896" s="411">
        <v>0</v>
      </c>
      <c r="X896" s="411">
        <v>0</v>
      </c>
      <c r="Y896" s="411">
        <v>0</v>
      </c>
      <c r="Z896" s="411">
        <v>0</v>
      </c>
      <c r="AA896" s="411">
        <v>0</v>
      </c>
      <c r="AB896" s="411">
        <v>0</v>
      </c>
      <c r="AC896" s="411">
        <v>0</v>
      </c>
      <c r="AD896" s="411">
        <v>0</v>
      </c>
      <c r="AE896" s="412">
        <v>0</v>
      </c>
      <c r="AF896" s="411">
        <f t="shared" si="261"/>
        <v>0</v>
      </c>
      <c r="AG896" s="411">
        <v>0</v>
      </c>
      <c r="AH896" s="411">
        <v>0</v>
      </c>
      <c r="AI896" s="411">
        <v>0</v>
      </c>
      <c r="AJ896" s="411">
        <v>0</v>
      </c>
      <c r="AK896" s="411">
        <v>0</v>
      </c>
      <c r="AL896" s="411">
        <v>0</v>
      </c>
      <c r="AM896" s="411">
        <v>0</v>
      </c>
      <c r="AN896" s="411">
        <v>0</v>
      </c>
      <c r="AO896" s="411">
        <v>0</v>
      </c>
      <c r="AP896" s="411">
        <v>0</v>
      </c>
      <c r="AQ896" s="411">
        <v>0</v>
      </c>
      <c r="AR896" s="412">
        <v>0</v>
      </c>
      <c r="AS896" s="411">
        <f t="shared" si="262"/>
        <v>0</v>
      </c>
      <c r="AT896" s="411">
        <f t="shared" si="263"/>
        <v>0</v>
      </c>
      <c r="AU896" s="411">
        <f t="shared" si="264"/>
        <v>0</v>
      </c>
      <c r="AV896" s="411">
        <f t="shared" si="265"/>
        <v>0</v>
      </c>
      <c r="AW896" s="411">
        <v>0</v>
      </c>
      <c r="AX896" s="411">
        <v>0</v>
      </c>
      <c r="AY896" s="411">
        <v>0</v>
      </c>
      <c r="AZ896" s="411">
        <v>0</v>
      </c>
      <c r="BA896" s="411">
        <v>0</v>
      </c>
      <c r="BB896" s="411">
        <v>0</v>
      </c>
      <c r="BC896" s="411">
        <v>0</v>
      </c>
      <c r="BD896" s="411">
        <v>0</v>
      </c>
      <c r="BE896" s="411">
        <v>0</v>
      </c>
      <c r="BF896" s="411">
        <v>0</v>
      </c>
      <c r="BG896" s="411">
        <v>0</v>
      </c>
      <c r="BH896" s="412">
        <v>0</v>
      </c>
      <c r="BI896" s="411">
        <f t="shared" si="266"/>
        <v>0</v>
      </c>
      <c r="BJ896" s="411">
        <v>0</v>
      </c>
      <c r="BK896" s="411">
        <v>0</v>
      </c>
      <c r="BL896" s="411">
        <v>0</v>
      </c>
      <c r="BM896" s="411">
        <v>0</v>
      </c>
      <c r="BN896" s="411">
        <v>0</v>
      </c>
      <c r="BO896" s="411">
        <v>0</v>
      </c>
      <c r="BP896" s="411">
        <v>0</v>
      </c>
      <c r="BQ896" s="411">
        <v>0</v>
      </c>
      <c r="BR896" s="411">
        <v>0</v>
      </c>
      <c r="BS896" s="411">
        <v>0</v>
      </c>
      <c r="BT896" s="411">
        <v>0</v>
      </c>
      <c r="BU896" s="412">
        <v>0</v>
      </c>
      <c r="BV896" s="411">
        <f t="shared" si="267"/>
        <v>0</v>
      </c>
      <c r="BW896" s="411">
        <v>0</v>
      </c>
      <c r="BX896" s="411">
        <v>0</v>
      </c>
      <c r="BY896" s="411">
        <v>0</v>
      </c>
      <c r="BZ896" s="411">
        <v>0</v>
      </c>
      <c r="CA896" s="411">
        <v>0</v>
      </c>
      <c r="CB896" s="411">
        <v>0</v>
      </c>
      <c r="CC896" s="411">
        <v>0</v>
      </c>
      <c r="CD896" s="411">
        <v>0</v>
      </c>
      <c r="CE896" s="411">
        <v>0</v>
      </c>
      <c r="CF896" s="411">
        <v>0</v>
      </c>
      <c r="CG896" s="411">
        <v>0</v>
      </c>
      <c r="CH896" s="412">
        <v>0</v>
      </c>
      <c r="CI896" s="411">
        <f t="shared" si="268"/>
        <v>0</v>
      </c>
      <c r="CJ896" s="411">
        <v>0</v>
      </c>
      <c r="CK896" s="411">
        <v>0</v>
      </c>
      <c r="CL896" s="411">
        <v>0</v>
      </c>
      <c r="CM896" s="411">
        <v>0</v>
      </c>
      <c r="CN896" s="411">
        <v>0</v>
      </c>
      <c r="CO896" s="411">
        <v>0</v>
      </c>
      <c r="CP896" s="411">
        <v>0</v>
      </c>
      <c r="CQ896" s="411">
        <v>0</v>
      </c>
      <c r="CR896" s="411">
        <v>0</v>
      </c>
      <c r="CS896" s="411">
        <v>0</v>
      </c>
      <c r="CT896" s="411">
        <v>0</v>
      </c>
      <c r="CU896" s="412">
        <v>0</v>
      </c>
      <c r="CV896" s="411">
        <f t="shared" si="269"/>
        <v>0</v>
      </c>
      <c r="CW896" s="411">
        <v>0</v>
      </c>
      <c r="CX896" s="411">
        <v>0</v>
      </c>
      <c r="CY896" s="411">
        <v>0</v>
      </c>
      <c r="CZ896" s="411">
        <v>0</v>
      </c>
      <c r="DA896" s="411">
        <v>0</v>
      </c>
      <c r="DB896" s="411">
        <v>0</v>
      </c>
      <c r="DC896" s="411">
        <v>0</v>
      </c>
      <c r="DD896" s="411">
        <v>0</v>
      </c>
      <c r="DE896" s="411">
        <v>0</v>
      </c>
      <c r="DF896" s="411">
        <v>0</v>
      </c>
      <c r="DG896" s="411">
        <v>0</v>
      </c>
      <c r="DH896" s="412">
        <v>0</v>
      </c>
      <c r="DI896" s="411">
        <f t="shared" si="270"/>
        <v>0</v>
      </c>
      <c r="DJ896" s="411">
        <v>0</v>
      </c>
      <c r="DK896" s="411">
        <v>0</v>
      </c>
      <c r="DL896" s="411">
        <v>0</v>
      </c>
      <c r="DM896" s="411">
        <v>0</v>
      </c>
      <c r="DN896" s="411">
        <v>0</v>
      </c>
      <c r="DO896" s="411">
        <v>0</v>
      </c>
      <c r="DP896" s="411">
        <v>0</v>
      </c>
      <c r="DQ896" s="411">
        <v>0</v>
      </c>
      <c r="DR896" s="411">
        <v>0</v>
      </c>
      <c r="DS896" s="411">
        <v>0</v>
      </c>
      <c r="DT896" s="411">
        <v>0</v>
      </c>
      <c r="DU896" s="412">
        <v>0</v>
      </c>
      <c r="DV896" s="411">
        <f t="shared" si="271"/>
        <v>0</v>
      </c>
      <c r="DW896" s="412">
        <v>0</v>
      </c>
      <c r="DX896" s="412">
        <v>0</v>
      </c>
      <c r="DY896" s="412">
        <v>0</v>
      </c>
      <c r="DZ896" s="412">
        <v>0</v>
      </c>
      <c r="EA896" s="412">
        <v>0</v>
      </c>
      <c r="EB896" s="412">
        <v>0</v>
      </c>
      <c r="EC896" s="412">
        <v>0</v>
      </c>
      <c r="ED896" s="412">
        <v>0</v>
      </c>
      <c r="EE896" s="412">
        <v>0</v>
      </c>
      <c r="EF896" s="412">
        <v>0</v>
      </c>
      <c r="EG896" s="412">
        <v>0</v>
      </c>
      <c r="EH896" s="412">
        <v>0</v>
      </c>
      <c r="EI896" s="411">
        <f t="shared" si="272"/>
        <v>0</v>
      </c>
      <c r="EK896" s="411">
        <f t="shared" si="273"/>
        <v>21</v>
      </c>
      <c r="EL896" s="7">
        <f t="shared" si="274"/>
        <v>-21</v>
      </c>
    </row>
    <row r="897" spans="1:142">
      <c r="A897" s="365" t="str">
        <f t="shared" si="256"/>
        <v xml:space="preserve"> 160</v>
      </c>
      <c r="B897" s="370" t="s">
        <v>968</v>
      </c>
      <c r="C897" s="370" t="s">
        <v>1192</v>
      </c>
      <c r="D897" s="411">
        <v>0</v>
      </c>
      <c r="E897" s="411">
        <v>0</v>
      </c>
      <c r="F897" s="411">
        <v>0</v>
      </c>
      <c r="G897" s="411">
        <v>0</v>
      </c>
      <c r="H897" s="411">
        <v>0</v>
      </c>
      <c r="I897" s="411">
        <v>0</v>
      </c>
      <c r="J897" s="411">
        <v>0</v>
      </c>
      <c r="K897" s="411">
        <v>1</v>
      </c>
      <c r="L897" s="411">
        <v>0</v>
      </c>
      <c r="M897" s="411">
        <v>0</v>
      </c>
      <c r="N897" s="411">
        <v>0</v>
      </c>
      <c r="O897" s="412">
        <v>0</v>
      </c>
      <c r="P897" s="411">
        <f t="shared" si="257"/>
        <v>1</v>
      </c>
      <c r="Q897" s="411">
        <f t="shared" si="258"/>
        <v>0</v>
      </c>
      <c r="R897" s="411">
        <f t="shared" si="259"/>
        <v>1</v>
      </c>
      <c r="S897" s="411">
        <f t="shared" si="260"/>
        <v>0</v>
      </c>
      <c r="T897" s="411">
        <v>0</v>
      </c>
      <c r="U897" s="411">
        <v>0</v>
      </c>
      <c r="V897" s="411">
        <v>0</v>
      </c>
      <c r="W897" s="411">
        <v>0</v>
      </c>
      <c r="X897" s="411">
        <v>0</v>
      </c>
      <c r="Y897" s="411">
        <v>0</v>
      </c>
      <c r="Z897" s="411">
        <v>0</v>
      </c>
      <c r="AA897" s="411">
        <v>0</v>
      </c>
      <c r="AB897" s="411">
        <v>0</v>
      </c>
      <c r="AC897" s="411">
        <v>0</v>
      </c>
      <c r="AD897" s="411">
        <v>0</v>
      </c>
      <c r="AE897" s="412">
        <v>0</v>
      </c>
      <c r="AF897" s="411">
        <f t="shared" si="261"/>
        <v>0</v>
      </c>
      <c r="AG897" s="411">
        <v>0</v>
      </c>
      <c r="AH897" s="411">
        <v>0</v>
      </c>
      <c r="AI897" s="411">
        <v>0</v>
      </c>
      <c r="AJ897" s="411">
        <v>0</v>
      </c>
      <c r="AK897" s="411">
        <v>0</v>
      </c>
      <c r="AL897" s="411">
        <v>0</v>
      </c>
      <c r="AM897" s="411">
        <v>0</v>
      </c>
      <c r="AN897" s="411">
        <v>0</v>
      </c>
      <c r="AO897" s="411">
        <v>0</v>
      </c>
      <c r="AP897" s="411">
        <v>0</v>
      </c>
      <c r="AQ897" s="411">
        <v>0</v>
      </c>
      <c r="AR897" s="412">
        <v>0</v>
      </c>
      <c r="AS897" s="411">
        <f t="shared" si="262"/>
        <v>0</v>
      </c>
      <c r="AT897" s="411">
        <f t="shared" si="263"/>
        <v>0</v>
      </c>
      <c r="AU897" s="411">
        <f t="shared" si="264"/>
        <v>0</v>
      </c>
      <c r="AV897" s="411">
        <f t="shared" si="265"/>
        <v>0</v>
      </c>
      <c r="AW897" s="411">
        <v>0</v>
      </c>
      <c r="AX897" s="411">
        <v>0</v>
      </c>
      <c r="AY897" s="411">
        <v>0</v>
      </c>
      <c r="AZ897" s="411">
        <v>0</v>
      </c>
      <c r="BA897" s="411">
        <v>0</v>
      </c>
      <c r="BB897" s="411">
        <v>0</v>
      </c>
      <c r="BC897" s="411">
        <v>0</v>
      </c>
      <c r="BD897" s="411">
        <v>0</v>
      </c>
      <c r="BE897" s="411">
        <v>0</v>
      </c>
      <c r="BF897" s="411">
        <v>0</v>
      </c>
      <c r="BG897" s="411">
        <v>0</v>
      </c>
      <c r="BH897" s="412">
        <v>0</v>
      </c>
      <c r="BI897" s="411">
        <f t="shared" si="266"/>
        <v>0</v>
      </c>
      <c r="BJ897" s="411">
        <v>0</v>
      </c>
      <c r="BK897" s="411">
        <v>0</v>
      </c>
      <c r="BL897" s="411">
        <v>0</v>
      </c>
      <c r="BM897" s="411">
        <v>0</v>
      </c>
      <c r="BN897" s="411">
        <v>0</v>
      </c>
      <c r="BO897" s="411">
        <v>0</v>
      </c>
      <c r="BP897" s="411">
        <v>0</v>
      </c>
      <c r="BQ897" s="411">
        <v>0</v>
      </c>
      <c r="BR897" s="411">
        <v>0</v>
      </c>
      <c r="BS897" s="411">
        <v>0</v>
      </c>
      <c r="BT897" s="411">
        <v>0</v>
      </c>
      <c r="BU897" s="412">
        <v>0</v>
      </c>
      <c r="BV897" s="411">
        <f t="shared" si="267"/>
        <v>0</v>
      </c>
      <c r="BW897" s="411">
        <v>0</v>
      </c>
      <c r="BX897" s="411">
        <v>0</v>
      </c>
      <c r="BY897" s="411">
        <v>0</v>
      </c>
      <c r="BZ897" s="411">
        <v>0</v>
      </c>
      <c r="CA897" s="411">
        <v>0</v>
      </c>
      <c r="CB897" s="411">
        <v>0</v>
      </c>
      <c r="CC897" s="411">
        <v>0</v>
      </c>
      <c r="CD897" s="411">
        <v>0</v>
      </c>
      <c r="CE897" s="411">
        <v>0</v>
      </c>
      <c r="CF897" s="411">
        <v>0</v>
      </c>
      <c r="CG897" s="411">
        <v>0</v>
      </c>
      <c r="CH897" s="412">
        <v>0</v>
      </c>
      <c r="CI897" s="411">
        <f t="shared" si="268"/>
        <v>0</v>
      </c>
      <c r="CJ897" s="411">
        <v>0</v>
      </c>
      <c r="CK897" s="411">
        <v>0</v>
      </c>
      <c r="CL897" s="411">
        <v>0</v>
      </c>
      <c r="CM897" s="411">
        <v>0</v>
      </c>
      <c r="CN897" s="411">
        <v>0</v>
      </c>
      <c r="CO897" s="411">
        <v>0</v>
      </c>
      <c r="CP897" s="411">
        <v>0</v>
      </c>
      <c r="CQ897" s="411">
        <v>0</v>
      </c>
      <c r="CR897" s="411">
        <v>0</v>
      </c>
      <c r="CS897" s="411">
        <v>0</v>
      </c>
      <c r="CT897" s="411">
        <v>0</v>
      </c>
      <c r="CU897" s="412">
        <v>0</v>
      </c>
      <c r="CV897" s="411">
        <f t="shared" si="269"/>
        <v>0</v>
      </c>
      <c r="CW897" s="411">
        <v>0</v>
      </c>
      <c r="CX897" s="411">
        <v>0</v>
      </c>
      <c r="CY897" s="411">
        <v>0</v>
      </c>
      <c r="CZ897" s="411">
        <v>0</v>
      </c>
      <c r="DA897" s="411">
        <v>0</v>
      </c>
      <c r="DB897" s="411">
        <v>0</v>
      </c>
      <c r="DC897" s="411">
        <v>0</v>
      </c>
      <c r="DD897" s="411">
        <v>0</v>
      </c>
      <c r="DE897" s="411">
        <v>0</v>
      </c>
      <c r="DF897" s="411">
        <v>0</v>
      </c>
      <c r="DG897" s="411">
        <v>0</v>
      </c>
      <c r="DH897" s="412">
        <v>0</v>
      </c>
      <c r="DI897" s="411">
        <f t="shared" si="270"/>
        <v>0</v>
      </c>
      <c r="DJ897" s="411">
        <v>0</v>
      </c>
      <c r="DK897" s="411">
        <v>0</v>
      </c>
      <c r="DL897" s="411">
        <v>0</v>
      </c>
      <c r="DM897" s="411">
        <v>0</v>
      </c>
      <c r="DN897" s="411">
        <v>0</v>
      </c>
      <c r="DO897" s="411">
        <v>0</v>
      </c>
      <c r="DP897" s="411">
        <v>0</v>
      </c>
      <c r="DQ897" s="411">
        <v>0</v>
      </c>
      <c r="DR897" s="411">
        <v>0</v>
      </c>
      <c r="DS897" s="411">
        <v>0</v>
      </c>
      <c r="DT897" s="411">
        <v>0</v>
      </c>
      <c r="DU897" s="412">
        <v>0</v>
      </c>
      <c r="DV897" s="411">
        <f t="shared" si="271"/>
        <v>0</v>
      </c>
      <c r="DW897" s="412">
        <v>0</v>
      </c>
      <c r="DX897" s="412">
        <v>0</v>
      </c>
      <c r="DY897" s="412">
        <v>0</v>
      </c>
      <c r="DZ897" s="412">
        <v>0</v>
      </c>
      <c r="EA897" s="412">
        <v>0</v>
      </c>
      <c r="EB897" s="412">
        <v>0</v>
      </c>
      <c r="EC897" s="412">
        <v>0</v>
      </c>
      <c r="ED897" s="412">
        <v>0</v>
      </c>
      <c r="EE897" s="412">
        <v>0</v>
      </c>
      <c r="EF897" s="412">
        <v>0</v>
      </c>
      <c r="EG897" s="412">
        <v>0</v>
      </c>
      <c r="EH897" s="412">
        <v>0</v>
      </c>
      <c r="EI897" s="411">
        <f t="shared" si="272"/>
        <v>0</v>
      </c>
      <c r="EK897" s="411">
        <f t="shared" si="273"/>
        <v>1</v>
      </c>
      <c r="EL897" s="7">
        <f t="shared" si="274"/>
        <v>-1</v>
      </c>
    </row>
    <row r="898" spans="1:142">
      <c r="A898" s="365" t="str">
        <f t="shared" si="256"/>
        <v xml:space="preserve"> 160</v>
      </c>
      <c r="B898" s="370" t="s">
        <v>968</v>
      </c>
      <c r="C898" s="370" t="s">
        <v>1193</v>
      </c>
      <c r="D898" s="411">
        <v>0</v>
      </c>
      <c r="E898" s="411">
        <v>1</v>
      </c>
      <c r="F898" s="411">
        <v>1</v>
      </c>
      <c r="G898" s="411">
        <v>0</v>
      </c>
      <c r="H898" s="411">
        <v>1</v>
      </c>
      <c r="I898" s="411">
        <v>0</v>
      </c>
      <c r="J898" s="411">
        <v>0</v>
      </c>
      <c r="K898" s="411">
        <v>1</v>
      </c>
      <c r="L898" s="411">
        <v>1</v>
      </c>
      <c r="M898" s="411">
        <v>0</v>
      </c>
      <c r="N898" s="411">
        <v>0</v>
      </c>
      <c r="O898" s="412">
        <v>0</v>
      </c>
      <c r="P898" s="411">
        <f t="shared" si="257"/>
        <v>5</v>
      </c>
      <c r="Q898" s="411">
        <f t="shared" si="258"/>
        <v>3</v>
      </c>
      <c r="R898" s="411">
        <f t="shared" si="259"/>
        <v>1.7241379310344827</v>
      </c>
      <c r="S898" s="411">
        <f t="shared" si="260"/>
        <v>0.27586206896551724</v>
      </c>
      <c r="T898" s="411">
        <v>0</v>
      </c>
      <c r="U898" s="411">
        <v>0</v>
      </c>
      <c r="V898" s="411">
        <v>0</v>
      </c>
      <c r="W898" s="411">
        <v>0</v>
      </c>
      <c r="X898" s="411">
        <v>0</v>
      </c>
      <c r="Y898" s="411">
        <v>0</v>
      </c>
      <c r="Z898" s="411">
        <v>0</v>
      </c>
      <c r="AA898" s="411">
        <v>0</v>
      </c>
      <c r="AB898" s="411">
        <v>0</v>
      </c>
      <c r="AC898" s="411">
        <v>0</v>
      </c>
      <c r="AD898" s="411">
        <v>0</v>
      </c>
      <c r="AE898" s="412">
        <v>0</v>
      </c>
      <c r="AF898" s="411">
        <f t="shared" si="261"/>
        <v>0</v>
      </c>
      <c r="AG898" s="411">
        <v>0</v>
      </c>
      <c r="AH898" s="411">
        <v>0</v>
      </c>
      <c r="AI898" s="411">
        <v>0</v>
      </c>
      <c r="AJ898" s="411">
        <v>0</v>
      </c>
      <c r="AK898" s="411">
        <v>0</v>
      </c>
      <c r="AL898" s="411">
        <v>0</v>
      </c>
      <c r="AM898" s="411">
        <v>0</v>
      </c>
      <c r="AN898" s="411">
        <v>0</v>
      </c>
      <c r="AO898" s="411">
        <v>0</v>
      </c>
      <c r="AP898" s="411">
        <v>0</v>
      </c>
      <c r="AQ898" s="411">
        <v>0</v>
      </c>
      <c r="AR898" s="412">
        <v>0</v>
      </c>
      <c r="AS898" s="411">
        <f t="shared" si="262"/>
        <v>0</v>
      </c>
      <c r="AT898" s="411">
        <f t="shared" si="263"/>
        <v>0</v>
      </c>
      <c r="AU898" s="411">
        <f t="shared" si="264"/>
        <v>0</v>
      </c>
      <c r="AV898" s="411">
        <f t="shared" si="265"/>
        <v>0</v>
      </c>
      <c r="AW898" s="411">
        <v>0</v>
      </c>
      <c r="AX898" s="411">
        <v>0</v>
      </c>
      <c r="AY898" s="411">
        <v>0</v>
      </c>
      <c r="AZ898" s="411">
        <v>0</v>
      </c>
      <c r="BA898" s="411">
        <v>0</v>
      </c>
      <c r="BB898" s="411">
        <v>0</v>
      </c>
      <c r="BC898" s="411">
        <v>0</v>
      </c>
      <c r="BD898" s="411">
        <v>0</v>
      </c>
      <c r="BE898" s="411">
        <v>0</v>
      </c>
      <c r="BF898" s="411">
        <v>0</v>
      </c>
      <c r="BG898" s="411">
        <v>0</v>
      </c>
      <c r="BH898" s="412">
        <v>0</v>
      </c>
      <c r="BI898" s="411">
        <f t="shared" si="266"/>
        <v>0</v>
      </c>
      <c r="BJ898" s="411">
        <v>0</v>
      </c>
      <c r="BK898" s="411">
        <v>0</v>
      </c>
      <c r="BL898" s="411">
        <v>0</v>
      </c>
      <c r="BM898" s="411">
        <v>0</v>
      </c>
      <c r="BN898" s="411">
        <v>0</v>
      </c>
      <c r="BO898" s="411">
        <v>0</v>
      </c>
      <c r="BP898" s="411">
        <v>0</v>
      </c>
      <c r="BQ898" s="411">
        <v>0</v>
      </c>
      <c r="BR898" s="411">
        <v>0</v>
      </c>
      <c r="BS898" s="411">
        <v>0</v>
      </c>
      <c r="BT898" s="411">
        <v>0</v>
      </c>
      <c r="BU898" s="412">
        <v>0</v>
      </c>
      <c r="BV898" s="411">
        <f t="shared" si="267"/>
        <v>0</v>
      </c>
      <c r="BW898" s="411">
        <v>0</v>
      </c>
      <c r="BX898" s="411">
        <v>0</v>
      </c>
      <c r="BY898" s="411">
        <v>0</v>
      </c>
      <c r="BZ898" s="411">
        <v>0</v>
      </c>
      <c r="CA898" s="411">
        <v>0</v>
      </c>
      <c r="CB898" s="411">
        <v>0</v>
      </c>
      <c r="CC898" s="411">
        <v>0</v>
      </c>
      <c r="CD898" s="411">
        <v>0</v>
      </c>
      <c r="CE898" s="411">
        <v>0</v>
      </c>
      <c r="CF898" s="411">
        <v>0</v>
      </c>
      <c r="CG898" s="411">
        <v>0</v>
      </c>
      <c r="CH898" s="412">
        <v>0</v>
      </c>
      <c r="CI898" s="411">
        <f t="shared" si="268"/>
        <v>0</v>
      </c>
      <c r="CJ898" s="411">
        <v>0</v>
      </c>
      <c r="CK898" s="411">
        <v>0</v>
      </c>
      <c r="CL898" s="411">
        <v>0</v>
      </c>
      <c r="CM898" s="411">
        <v>0</v>
      </c>
      <c r="CN898" s="411">
        <v>0</v>
      </c>
      <c r="CO898" s="411">
        <v>0</v>
      </c>
      <c r="CP898" s="411">
        <v>0</v>
      </c>
      <c r="CQ898" s="411">
        <v>0</v>
      </c>
      <c r="CR898" s="411">
        <v>0</v>
      </c>
      <c r="CS898" s="411">
        <v>0</v>
      </c>
      <c r="CT898" s="411">
        <v>0</v>
      </c>
      <c r="CU898" s="412">
        <v>0</v>
      </c>
      <c r="CV898" s="411">
        <f t="shared" si="269"/>
        <v>0</v>
      </c>
      <c r="CW898" s="411">
        <v>0</v>
      </c>
      <c r="CX898" s="411">
        <v>0</v>
      </c>
      <c r="CY898" s="411">
        <v>0</v>
      </c>
      <c r="CZ898" s="411">
        <v>0</v>
      </c>
      <c r="DA898" s="411">
        <v>0</v>
      </c>
      <c r="DB898" s="411">
        <v>0</v>
      </c>
      <c r="DC898" s="411">
        <v>0</v>
      </c>
      <c r="DD898" s="411">
        <v>0</v>
      </c>
      <c r="DE898" s="411">
        <v>0</v>
      </c>
      <c r="DF898" s="411">
        <v>0</v>
      </c>
      <c r="DG898" s="411">
        <v>0</v>
      </c>
      <c r="DH898" s="412">
        <v>0</v>
      </c>
      <c r="DI898" s="411">
        <f t="shared" si="270"/>
        <v>0</v>
      </c>
      <c r="DJ898" s="411">
        <v>0</v>
      </c>
      <c r="DK898" s="411">
        <v>0</v>
      </c>
      <c r="DL898" s="411">
        <v>0</v>
      </c>
      <c r="DM898" s="411">
        <v>0</v>
      </c>
      <c r="DN898" s="411">
        <v>0</v>
      </c>
      <c r="DO898" s="411">
        <v>0</v>
      </c>
      <c r="DP898" s="411">
        <v>0</v>
      </c>
      <c r="DQ898" s="411">
        <v>0</v>
      </c>
      <c r="DR898" s="411">
        <v>0</v>
      </c>
      <c r="DS898" s="411">
        <v>0</v>
      </c>
      <c r="DT898" s="411">
        <v>0</v>
      </c>
      <c r="DU898" s="412">
        <v>0</v>
      </c>
      <c r="DV898" s="411">
        <f t="shared" si="271"/>
        <v>0</v>
      </c>
      <c r="DW898" s="412">
        <v>0</v>
      </c>
      <c r="DX898" s="412">
        <v>0</v>
      </c>
      <c r="DY898" s="412">
        <v>0</v>
      </c>
      <c r="DZ898" s="412">
        <v>0</v>
      </c>
      <c r="EA898" s="412">
        <v>0</v>
      </c>
      <c r="EB898" s="412">
        <v>0</v>
      </c>
      <c r="EC898" s="412">
        <v>0</v>
      </c>
      <c r="ED898" s="412">
        <v>0</v>
      </c>
      <c r="EE898" s="412">
        <v>0</v>
      </c>
      <c r="EF898" s="412">
        <v>0</v>
      </c>
      <c r="EG898" s="412">
        <v>0</v>
      </c>
      <c r="EH898" s="412">
        <v>0</v>
      </c>
      <c r="EI898" s="411">
        <f t="shared" si="272"/>
        <v>0</v>
      </c>
      <c r="EK898" s="411">
        <f t="shared" si="273"/>
        <v>5</v>
      </c>
      <c r="EL898" s="7">
        <f t="shared" si="274"/>
        <v>-5</v>
      </c>
    </row>
    <row r="899" spans="1:142">
      <c r="A899" s="365" t="str">
        <f t="shared" ref="A899:A962" si="275">MID(B899,FIND("-",B899) +1,4)</f>
        <v xml:space="preserve"> 160</v>
      </c>
      <c r="B899" s="370" t="s">
        <v>968</v>
      </c>
      <c r="C899" s="370" t="s">
        <v>1175</v>
      </c>
      <c r="D899" s="411">
        <v>5</v>
      </c>
      <c r="E899" s="411">
        <v>3</v>
      </c>
      <c r="F899" s="411">
        <v>2</v>
      </c>
      <c r="G899" s="411">
        <v>1</v>
      </c>
      <c r="H899" s="411">
        <v>1</v>
      </c>
      <c r="I899" s="411">
        <v>3</v>
      </c>
      <c r="J899" s="411">
        <v>3</v>
      </c>
      <c r="K899" s="411">
        <v>2</v>
      </c>
      <c r="L899" s="411">
        <v>1</v>
      </c>
      <c r="M899" s="411">
        <v>0</v>
      </c>
      <c r="N899" s="411">
        <v>0</v>
      </c>
      <c r="O899" s="412">
        <v>0</v>
      </c>
      <c r="P899" s="411">
        <f t="shared" si="257"/>
        <v>21</v>
      </c>
      <c r="Q899" s="411">
        <f t="shared" si="258"/>
        <v>17.903225806451612</v>
      </c>
      <c r="R899" s="411">
        <f t="shared" si="259"/>
        <v>2.8209121245828697</v>
      </c>
      <c r="S899" s="411">
        <f t="shared" si="260"/>
        <v>0.27586206896551724</v>
      </c>
      <c r="T899" s="411">
        <v>0</v>
      </c>
      <c r="U899" s="411">
        <v>0</v>
      </c>
      <c r="V899" s="411">
        <v>0</v>
      </c>
      <c r="W899" s="411">
        <v>0</v>
      </c>
      <c r="X899" s="411">
        <v>0</v>
      </c>
      <c r="Y899" s="411">
        <v>0</v>
      </c>
      <c r="Z899" s="411">
        <v>0</v>
      </c>
      <c r="AA899" s="411">
        <v>0</v>
      </c>
      <c r="AB899" s="411">
        <v>0</v>
      </c>
      <c r="AC899" s="411">
        <v>0</v>
      </c>
      <c r="AD899" s="411">
        <v>0</v>
      </c>
      <c r="AE899" s="412">
        <v>0</v>
      </c>
      <c r="AF899" s="411">
        <f t="shared" si="261"/>
        <v>0</v>
      </c>
      <c r="AG899" s="411">
        <v>0</v>
      </c>
      <c r="AH899" s="411">
        <v>0</v>
      </c>
      <c r="AI899" s="411">
        <v>0</v>
      </c>
      <c r="AJ899" s="411">
        <v>0</v>
      </c>
      <c r="AK899" s="411">
        <v>0</v>
      </c>
      <c r="AL899" s="411">
        <v>0</v>
      </c>
      <c r="AM899" s="411">
        <v>0</v>
      </c>
      <c r="AN899" s="411">
        <v>0</v>
      </c>
      <c r="AO899" s="411">
        <v>0</v>
      </c>
      <c r="AP899" s="411">
        <v>0</v>
      </c>
      <c r="AQ899" s="411">
        <v>0</v>
      </c>
      <c r="AR899" s="412">
        <v>0</v>
      </c>
      <c r="AS899" s="411">
        <f t="shared" si="262"/>
        <v>0</v>
      </c>
      <c r="AT899" s="411">
        <f t="shared" si="263"/>
        <v>0</v>
      </c>
      <c r="AU899" s="411">
        <f t="shared" si="264"/>
        <v>0</v>
      </c>
      <c r="AV899" s="411">
        <f t="shared" si="265"/>
        <v>0</v>
      </c>
      <c r="AW899" s="411">
        <v>0</v>
      </c>
      <c r="AX899" s="411">
        <v>0</v>
      </c>
      <c r="AY899" s="411">
        <v>0</v>
      </c>
      <c r="AZ899" s="411">
        <v>0</v>
      </c>
      <c r="BA899" s="411">
        <v>0</v>
      </c>
      <c r="BB899" s="411">
        <v>0</v>
      </c>
      <c r="BC899" s="411">
        <v>0</v>
      </c>
      <c r="BD899" s="411">
        <v>0</v>
      </c>
      <c r="BE899" s="411">
        <v>0</v>
      </c>
      <c r="BF899" s="411">
        <v>0</v>
      </c>
      <c r="BG899" s="411">
        <v>0</v>
      </c>
      <c r="BH899" s="412">
        <v>0</v>
      </c>
      <c r="BI899" s="411">
        <f t="shared" si="266"/>
        <v>0</v>
      </c>
      <c r="BJ899" s="411">
        <v>0</v>
      </c>
      <c r="BK899" s="411">
        <v>0</v>
      </c>
      <c r="BL899" s="411">
        <v>0</v>
      </c>
      <c r="BM899" s="411">
        <v>0</v>
      </c>
      <c r="BN899" s="411">
        <v>0</v>
      </c>
      <c r="BO899" s="411">
        <v>0</v>
      </c>
      <c r="BP899" s="411">
        <v>0</v>
      </c>
      <c r="BQ899" s="411">
        <v>0</v>
      </c>
      <c r="BR899" s="411">
        <v>0</v>
      </c>
      <c r="BS899" s="411">
        <v>0</v>
      </c>
      <c r="BT899" s="411">
        <v>0</v>
      </c>
      <c r="BU899" s="412">
        <v>0</v>
      </c>
      <c r="BV899" s="411">
        <f t="shared" si="267"/>
        <v>0</v>
      </c>
      <c r="BW899" s="411">
        <v>0</v>
      </c>
      <c r="BX899" s="411">
        <v>0</v>
      </c>
      <c r="BY899" s="411">
        <v>0</v>
      </c>
      <c r="BZ899" s="411">
        <v>0</v>
      </c>
      <c r="CA899" s="411">
        <v>0</v>
      </c>
      <c r="CB899" s="411">
        <v>0</v>
      </c>
      <c r="CC899" s="411">
        <v>0</v>
      </c>
      <c r="CD899" s="411">
        <v>0</v>
      </c>
      <c r="CE899" s="411">
        <v>0</v>
      </c>
      <c r="CF899" s="411">
        <v>0</v>
      </c>
      <c r="CG899" s="411">
        <v>0</v>
      </c>
      <c r="CH899" s="412">
        <v>0</v>
      </c>
      <c r="CI899" s="411">
        <f t="shared" si="268"/>
        <v>0</v>
      </c>
      <c r="CJ899" s="411">
        <v>0</v>
      </c>
      <c r="CK899" s="411">
        <v>0</v>
      </c>
      <c r="CL899" s="411">
        <v>0</v>
      </c>
      <c r="CM899" s="411">
        <v>0</v>
      </c>
      <c r="CN899" s="411">
        <v>0</v>
      </c>
      <c r="CO899" s="411">
        <v>0</v>
      </c>
      <c r="CP899" s="411">
        <v>0</v>
      </c>
      <c r="CQ899" s="411">
        <v>0</v>
      </c>
      <c r="CR899" s="411">
        <v>0</v>
      </c>
      <c r="CS899" s="411">
        <v>0</v>
      </c>
      <c r="CT899" s="411">
        <v>0</v>
      </c>
      <c r="CU899" s="412">
        <v>0</v>
      </c>
      <c r="CV899" s="411">
        <f t="shared" si="269"/>
        <v>0</v>
      </c>
      <c r="CW899" s="411">
        <v>0</v>
      </c>
      <c r="CX899" s="411">
        <v>0</v>
      </c>
      <c r="CY899" s="411">
        <v>0</v>
      </c>
      <c r="CZ899" s="411">
        <v>0</v>
      </c>
      <c r="DA899" s="411">
        <v>0</v>
      </c>
      <c r="DB899" s="411">
        <v>0</v>
      </c>
      <c r="DC899" s="411">
        <v>0</v>
      </c>
      <c r="DD899" s="411">
        <v>0</v>
      </c>
      <c r="DE899" s="411">
        <v>0</v>
      </c>
      <c r="DF899" s="411">
        <v>0</v>
      </c>
      <c r="DG899" s="411">
        <v>0</v>
      </c>
      <c r="DH899" s="412">
        <v>0</v>
      </c>
      <c r="DI899" s="411">
        <f t="shared" si="270"/>
        <v>0</v>
      </c>
      <c r="DJ899" s="411">
        <v>0</v>
      </c>
      <c r="DK899" s="411">
        <v>0</v>
      </c>
      <c r="DL899" s="411">
        <v>0</v>
      </c>
      <c r="DM899" s="411">
        <v>0</v>
      </c>
      <c r="DN899" s="411">
        <v>0</v>
      </c>
      <c r="DO899" s="411">
        <v>0</v>
      </c>
      <c r="DP899" s="411">
        <v>0</v>
      </c>
      <c r="DQ899" s="411">
        <v>0</v>
      </c>
      <c r="DR899" s="411">
        <v>0</v>
      </c>
      <c r="DS899" s="411">
        <v>0</v>
      </c>
      <c r="DT899" s="411">
        <v>0</v>
      </c>
      <c r="DU899" s="412">
        <v>0</v>
      </c>
      <c r="DV899" s="411">
        <f t="shared" si="271"/>
        <v>0</v>
      </c>
      <c r="DW899" s="412">
        <v>0</v>
      </c>
      <c r="DX899" s="412">
        <v>0</v>
      </c>
      <c r="DY899" s="412">
        <v>0</v>
      </c>
      <c r="DZ899" s="412">
        <v>0</v>
      </c>
      <c r="EA899" s="412">
        <v>0</v>
      </c>
      <c r="EB899" s="412">
        <v>0</v>
      </c>
      <c r="EC899" s="412">
        <v>0</v>
      </c>
      <c r="ED899" s="412">
        <v>0</v>
      </c>
      <c r="EE899" s="412">
        <v>0</v>
      </c>
      <c r="EF899" s="412">
        <v>0</v>
      </c>
      <c r="EG899" s="412">
        <v>0</v>
      </c>
      <c r="EH899" s="412">
        <v>0</v>
      </c>
      <c r="EI899" s="411">
        <f t="shared" si="272"/>
        <v>0</v>
      </c>
      <c r="EK899" s="411">
        <f t="shared" si="273"/>
        <v>21</v>
      </c>
      <c r="EL899" s="7">
        <f t="shared" si="274"/>
        <v>-21</v>
      </c>
    </row>
    <row r="900" spans="1:142">
      <c r="A900" s="365" t="str">
        <f t="shared" si="275"/>
        <v xml:space="preserve"> 160</v>
      </c>
      <c r="B900" s="370" t="s">
        <v>968</v>
      </c>
      <c r="C900" s="370" t="s">
        <v>1176</v>
      </c>
      <c r="D900" s="411">
        <v>0</v>
      </c>
      <c r="E900" s="411">
        <v>0</v>
      </c>
      <c r="F900" s="411">
        <v>0</v>
      </c>
      <c r="G900" s="411">
        <v>0</v>
      </c>
      <c r="H900" s="411">
        <v>0</v>
      </c>
      <c r="I900" s="411">
        <v>0</v>
      </c>
      <c r="J900" s="411">
        <v>0</v>
      </c>
      <c r="K900" s="411">
        <v>1</v>
      </c>
      <c r="L900" s="411">
        <v>0</v>
      </c>
      <c r="M900" s="411">
        <v>0</v>
      </c>
      <c r="N900" s="411">
        <v>0</v>
      </c>
      <c r="O900" s="412">
        <v>0</v>
      </c>
      <c r="P900" s="411">
        <f t="shared" ref="P900:P963" si="276">SUM(D900:O900)</f>
        <v>1</v>
      </c>
      <c r="Q900" s="411">
        <f t="shared" ref="Q900:Q963" si="277">SUM(D900:I900)+((30/31)*J900)</f>
        <v>0</v>
      </c>
      <c r="R900" s="411">
        <f t="shared" ref="R900:R963" si="278">((1/31)*J900)+K900+((21/29*L900))</f>
        <v>1</v>
      </c>
      <c r="S900" s="411">
        <f t="shared" ref="S900:S963" si="279">((8/29)*L900)+SUM(M900:O900)</f>
        <v>0</v>
      </c>
      <c r="T900" s="411">
        <v>0</v>
      </c>
      <c r="U900" s="411">
        <v>0</v>
      </c>
      <c r="V900" s="411">
        <v>0</v>
      </c>
      <c r="W900" s="411">
        <v>0</v>
      </c>
      <c r="X900" s="411">
        <v>0</v>
      </c>
      <c r="Y900" s="411">
        <v>0</v>
      </c>
      <c r="Z900" s="411">
        <v>0</v>
      </c>
      <c r="AA900" s="411">
        <v>0</v>
      </c>
      <c r="AB900" s="411">
        <v>0</v>
      </c>
      <c r="AC900" s="411">
        <v>0</v>
      </c>
      <c r="AD900" s="411">
        <v>0</v>
      </c>
      <c r="AE900" s="412">
        <v>0</v>
      </c>
      <c r="AF900" s="411">
        <f t="shared" ref="AF900:AF963" si="280">SUM(T900:AE900)</f>
        <v>0</v>
      </c>
      <c r="AG900" s="411">
        <v>0</v>
      </c>
      <c r="AH900" s="411">
        <v>0</v>
      </c>
      <c r="AI900" s="411">
        <v>0</v>
      </c>
      <c r="AJ900" s="411">
        <v>0</v>
      </c>
      <c r="AK900" s="411">
        <v>0</v>
      </c>
      <c r="AL900" s="411">
        <v>0</v>
      </c>
      <c r="AM900" s="411">
        <v>0</v>
      </c>
      <c r="AN900" s="411">
        <v>0</v>
      </c>
      <c r="AO900" s="411">
        <v>0</v>
      </c>
      <c r="AP900" s="411">
        <v>0</v>
      </c>
      <c r="AQ900" s="411">
        <v>0</v>
      </c>
      <c r="AR900" s="412">
        <v>0</v>
      </c>
      <c r="AS900" s="411">
        <f t="shared" ref="AS900:AS963" si="281">SUM(AG900:AR900)</f>
        <v>0</v>
      </c>
      <c r="AT900" s="411">
        <f t="shared" ref="AT900:AT963" si="282">SUM(AG900:AL900)+((30/31)*AM900)</f>
        <v>0</v>
      </c>
      <c r="AU900" s="411">
        <f t="shared" ref="AU900:AU963" si="283">((1/31)*AM900)+AN900+((21/29*AO900))</f>
        <v>0</v>
      </c>
      <c r="AV900" s="411">
        <f t="shared" ref="AV900:AV963" si="284">((8/29)*AO900)+SUM(AP900:AR900)</f>
        <v>0</v>
      </c>
      <c r="AW900" s="411">
        <v>0</v>
      </c>
      <c r="AX900" s="411">
        <v>0</v>
      </c>
      <c r="AY900" s="411">
        <v>0</v>
      </c>
      <c r="AZ900" s="411">
        <v>0</v>
      </c>
      <c r="BA900" s="411">
        <v>0</v>
      </c>
      <c r="BB900" s="411">
        <v>0</v>
      </c>
      <c r="BC900" s="411">
        <v>0</v>
      </c>
      <c r="BD900" s="411">
        <v>0</v>
      </c>
      <c r="BE900" s="411">
        <v>0</v>
      </c>
      <c r="BF900" s="411">
        <v>0</v>
      </c>
      <c r="BG900" s="411">
        <v>0</v>
      </c>
      <c r="BH900" s="412">
        <v>0</v>
      </c>
      <c r="BI900" s="411">
        <f t="shared" ref="BI900:BI963" si="285">SUM(AW900:BH900)</f>
        <v>0</v>
      </c>
      <c r="BJ900" s="411">
        <v>0</v>
      </c>
      <c r="BK900" s="411">
        <v>0</v>
      </c>
      <c r="BL900" s="411">
        <v>0</v>
      </c>
      <c r="BM900" s="411">
        <v>0</v>
      </c>
      <c r="BN900" s="411">
        <v>0</v>
      </c>
      <c r="BO900" s="411">
        <v>0</v>
      </c>
      <c r="BP900" s="411">
        <v>0</v>
      </c>
      <c r="BQ900" s="411">
        <v>0</v>
      </c>
      <c r="BR900" s="411">
        <v>0</v>
      </c>
      <c r="BS900" s="411">
        <v>0</v>
      </c>
      <c r="BT900" s="411">
        <v>0</v>
      </c>
      <c r="BU900" s="412">
        <v>0</v>
      </c>
      <c r="BV900" s="411">
        <f t="shared" ref="BV900:BV963" si="286">SUM(BJ900:BU900)</f>
        <v>0</v>
      </c>
      <c r="BW900" s="411">
        <v>0</v>
      </c>
      <c r="BX900" s="411">
        <v>0</v>
      </c>
      <c r="BY900" s="411">
        <v>0</v>
      </c>
      <c r="BZ900" s="411">
        <v>0</v>
      </c>
      <c r="CA900" s="411">
        <v>0</v>
      </c>
      <c r="CB900" s="411">
        <v>0</v>
      </c>
      <c r="CC900" s="411">
        <v>0</v>
      </c>
      <c r="CD900" s="411">
        <v>0</v>
      </c>
      <c r="CE900" s="411">
        <v>0</v>
      </c>
      <c r="CF900" s="411">
        <v>0</v>
      </c>
      <c r="CG900" s="411">
        <v>0</v>
      </c>
      <c r="CH900" s="412">
        <v>0</v>
      </c>
      <c r="CI900" s="411">
        <f t="shared" ref="CI900:CI963" si="287">SUM(BW900:CH900)</f>
        <v>0</v>
      </c>
      <c r="CJ900" s="411">
        <v>0</v>
      </c>
      <c r="CK900" s="411">
        <v>0</v>
      </c>
      <c r="CL900" s="411">
        <v>0</v>
      </c>
      <c r="CM900" s="411">
        <v>0</v>
      </c>
      <c r="CN900" s="411">
        <v>0</v>
      </c>
      <c r="CO900" s="411">
        <v>0</v>
      </c>
      <c r="CP900" s="411">
        <v>0</v>
      </c>
      <c r="CQ900" s="411">
        <v>0</v>
      </c>
      <c r="CR900" s="411">
        <v>0</v>
      </c>
      <c r="CS900" s="411">
        <v>0</v>
      </c>
      <c r="CT900" s="411">
        <v>0</v>
      </c>
      <c r="CU900" s="412">
        <v>0</v>
      </c>
      <c r="CV900" s="411">
        <f t="shared" ref="CV900:CV963" si="288">SUM(CJ900:CU900)</f>
        <v>0</v>
      </c>
      <c r="CW900" s="411">
        <v>0</v>
      </c>
      <c r="CX900" s="411">
        <v>0</v>
      </c>
      <c r="CY900" s="411">
        <v>0</v>
      </c>
      <c r="CZ900" s="411">
        <v>0</v>
      </c>
      <c r="DA900" s="411">
        <v>0</v>
      </c>
      <c r="DB900" s="411">
        <v>0</v>
      </c>
      <c r="DC900" s="411">
        <v>0</v>
      </c>
      <c r="DD900" s="411">
        <v>0</v>
      </c>
      <c r="DE900" s="411">
        <v>0</v>
      </c>
      <c r="DF900" s="411">
        <v>0</v>
      </c>
      <c r="DG900" s="411">
        <v>0</v>
      </c>
      <c r="DH900" s="412">
        <v>0</v>
      </c>
      <c r="DI900" s="411">
        <f t="shared" ref="DI900:DI963" si="289">SUM(CW900:DH900)</f>
        <v>0</v>
      </c>
      <c r="DJ900" s="411">
        <v>0</v>
      </c>
      <c r="DK900" s="411">
        <v>0</v>
      </c>
      <c r="DL900" s="411">
        <v>0</v>
      </c>
      <c r="DM900" s="411">
        <v>0</v>
      </c>
      <c r="DN900" s="411">
        <v>0</v>
      </c>
      <c r="DO900" s="411">
        <v>0</v>
      </c>
      <c r="DP900" s="411">
        <v>0</v>
      </c>
      <c r="DQ900" s="411">
        <v>0</v>
      </c>
      <c r="DR900" s="411">
        <v>0</v>
      </c>
      <c r="DS900" s="411">
        <v>0</v>
      </c>
      <c r="DT900" s="411">
        <v>0</v>
      </c>
      <c r="DU900" s="412">
        <v>0</v>
      </c>
      <c r="DV900" s="411">
        <f t="shared" ref="DV900:DV963" si="290">SUM(DJ900:DU900)</f>
        <v>0</v>
      </c>
      <c r="DW900" s="412">
        <v>0</v>
      </c>
      <c r="DX900" s="412">
        <v>0</v>
      </c>
      <c r="DY900" s="412">
        <v>0</v>
      </c>
      <c r="DZ900" s="412">
        <v>0</v>
      </c>
      <c r="EA900" s="412">
        <v>0</v>
      </c>
      <c r="EB900" s="412">
        <v>0</v>
      </c>
      <c r="EC900" s="412">
        <v>0</v>
      </c>
      <c r="ED900" s="412">
        <v>0</v>
      </c>
      <c r="EE900" s="412">
        <v>0</v>
      </c>
      <c r="EF900" s="412">
        <v>0</v>
      </c>
      <c r="EG900" s="412">
        <v>0</v>
      </c>
      <c r="EH900" s="412">
        <v>0</v>
      </c>
      <c r="EI900" s="411">
        <f t="shared" ref="EI900:EI963" si="291">SUM(DW900:EH900)</f>
        <v>0</v>
      </c>
      <c r="EK900" s="411">
        <f t="shared" ref="EK900:EK963" si="292">P900+AF900+BI900+CI900+DI900</f>
        <v>1</v>
      </c>
      <c r="EL900" s="7">
        <f t="shared" ref="EL900:EL963" si="293">EI900-EK900</f>
        <v>-1</v>
      </c>
    </row>
    <row r="901" spans="1:142">
      <c r="A901" s="365" t="str">
        <f t="shared" si="275"/>
        <v xml:space="preserve"> 160</v>
      </c>
      <c r="B901" s="370" t="s">
        <v>968</v>
      </c>
      <c r="C901" s="370" t="s">
        <v>1177</v>
      </c>
      <c r="D901" s="411">
        <v>0</v>
      </c>
      <c r="E901" s="411">
        <v>1</v>
      </c>
      <c r="F901" s="411">
        <v>1</v>
      </c>
      <c r="G901" s="411">
        <v>0</v>
      </c>
      <c r="H901" s="411">
        <v>1</v>
      </c>
      <c r="I901" s="411">
        <v>0</v>
      </c>
      <c r="J901" s="411">
        <v>0</v>
      </c>
      <c r="K901" s="411">
        <v>1</v>
      </c>
      <c r="L901" s="411">
        <v>1</v>
      </c>
      <c r="M901" s="411">
        <v>0</v>
      </c>
      <c r="N901" s="411">
        <v>0</v>
      </c>
      <c r="O901" s="412">
        <v>0</v>
      </c>
      <c r="P901" s="411">
        <f t="shared" si="276"/>
        <v>5</v>
      </c>
      <c r="Q901" s="411">
        <f t="shared" si="277"/>
        <v>3</v>
      </c>
      <c r="R901" s="411">
        <f t="shared" si="278"/>
        <v>1.7241379310344827</v>
      </c>
      <c r="S901" s="411">
        <f t="shared" si="279"/>
        <v>0.27586206896551724</v>
      </c>
      <c r="T901" s="411">
        <v>0</v>
      </c>
      <c r="U901" s="411">
        <v>0</v>
      </c>
      <c r="V901" s="411">
        <v>0</v>
      </c>
      <c r="W901" s="411">
        <v>0</v>
      </c>
      <c r="X901" s="411">
        <v>0</v>
      </c>
      <c r="Y901" s="411">
        <v>0</v>
      </c>
      <c r="Z901" s="411">
        <v>0</v>
      </c>
      <c r="AA901" s="411">
        <v>0</v>
      </c>
      <c r="AB901" s="411">
        <v>0</v>
      </c>
      <c r="AC901" s="411">
        <v>0</v>
      </c>
      <c r="AD901" s="411">
        <v>0</v>
      </c>
      <c r="AE901" s="412">
        <v>0</v>
      </c>
      <c r="AF901" s="411">
        <f t="shared" si="280"/>
        <v>0</v>
      </c>
      <c r="AG901" s="411">
        <v>0</v>
      </c>
      <c r="AH901" s="411">
        <v>0</v>
      </c>
      <c r="AI901" s="411">
        <v>0</v>
      </c>
      <c r="AJ901" s="411">
        <v>0</v>
      </c>
      <c r="AK901" s="411">
        <v>0</v>
      </c>
      <c r="AL901" s="411">
        <v>0</v>
      </c>
      <c r="AM901" s="411">
        <v>0</v>
      </c>
      <c r="AN901" s="411">
        <v>0</v>
      </c>
      <c r="AO901" s="411">
        <v>0</v>
      </c>
      <c r="AP901" s="411">
        <v>0</v>
      </c>
      <c r="AQ901" s="411">
        <v>0</v>
      </c>
      <c r="AR901" s="412">
        <v>0</v>
      </c>
      <c r="AS901" s="411">
        <f t="shared" si="281"/>
        <v>0</v>
      </c>
      <c r="AT901" s="411">
        <f t="shared" si="282"/>
        <v>0</v>
      </c>
      <c r="AU901" s="411">
        <f t="shared" si="283"/>
        <v>0</v>
      </c>
      <c r="AV901" s="411">
        <f t="shared" si="284"/>
        <v>0</v>
      </c>
      <c r="AW901" s="411">
        <v>0</v>
      </c>
      <c r="AX901" s="411">
        <v>0</v>
      </c>
      <c r="AY901" s="411">
        <v>0</v>
      </c>
      <c r="AZ901" s="411">
        <v>0</v>
      </c>
      <c r="BA901" s="411">
        <v>0</v>
      </c>
      <c r="BB901" s="411">
        <v>0</v>
      </c>
      <c r="BC901" s="411">
        <v>0</v>
      </c>
      <c r="BD901" s="411">
        <v>0</v>
      </c>
      <c r="BE901" s="411">
        <v>0</v>
      </c>
      <c r="BF901" s="411">
        <v>0</v>
      </c>
      <c r="BG901" s="411">
        <v>0</v>
      </c>
      <c r="BH901" s="412">
        <v>0</v>
      </c>
      <c r="BI901" s="411">
        <f t="shared" si="285"/>
        <v>0</v>
      </c>
      <c r="BJ901" s="411">
        <v>0</v>
      </c>
      <c r="BK901" s="411">
        <v>0</v>
      </c>
      <c r="BL901" s="411">
        <v>0</v>
      </c>
      <c r="BM901" s="411">
        <v>0</v>
      </c>
      <c r="BN901" s="411">
        <v>0</v>
      </c>
      <c r="BO901" s="411">
        <v>0</v>
      </c>
      <c r="BP901" s="411">
        <v>0</v>
      </c>
      <c r="BQ901" s="411">
        <v>0</v>
      </c>
      <c r="BR901" s="411">
        <v>0</v>
      </c>
      <c r="BS901" s="411">
        <v>0</v>
      </c>
      <c r="BT901" s="411">
        <v>0</v>
      </c>
      <c r="BU901" s="412">
        <v>0</v>
      </c>
      <c r="BV901" s="411">
        <f t="shared" si="286"/>
        <v>0</v>
      </c>
      <c r="BW901" s="411">
        <v>0</v>
      </c>
      <c r="BX901" s="411">
        <v>0</v>
      </c>
      <c r="BY901" s="411">
        <v>0</v>
      </c>
      <c r="BZ901" s="411">
        <v>0</v>
      </c>
      <c r="CA901" s="411">
        <v>0</v>
      </c>
      <c r="CB901" s="411">
        <v>0</v>
      </c>
      <c r="CC901" s="411">
        <v>0</v>
      </c>
      <c r="CD901" s="411">
        <v>0</v>
      </c>
      <c r="CE901" s="411">
        <v>0</v>
      </c>
      <c r="CF901" s="411">
        <v>0</v>
      </c>
      <c r="CG901" s="411">
        <v>0</v>
      </c>
      <c r="CH901" s="412">
        <v>0</v>
      </c>
      <c r="CI901" s="411">
        <f t="shared" si="287"/>
        <v>0</v>
      </c>
      <c r="CJ901" s="411">
        <v>0</v>
      </c>
      <c r="CK901" s="411">
        <v>0</v>
      </c>
      <c r="CL901" s="411">
        <v>0</v>
      </c>
      <c r="CM901" s="411">
        <v>0</v>
      </c>
      <c r="CN901" s="411">
        <v>0</v>
      </c>
      <c r="CO901" s="411">
        <v>0</v>
      </c>
      <c r="CP901" s="411">
        <v>0</v>
      </c>
      <c r="CQ901" s="411">
        <v>0</v>
      </c>
      <c r="CR901" s="411">
        <v>0</v>
      </c>
      <c r="CS901" s="411">
        <v>0</v>
      </c>
      <c r="CT901" s="411">
        <v>0</v>
      </c>
      <c r="CU901" s="412">
        <v>0</v>
      </c>
      <c r="CV901" s="411">
        <f t="shared" si="288"/>
        <v>0</v>
      </c>
      <c r="CW901" s="411">
        <v>0</v>
      </c>
      <c r="CX901" s="411">
        <v>0</v>
      </c>
      <c r="CY901" s="411">
        <v>0</v>
      </c>
      <c r="CZ901" s="411">
        <v>0</v>
      </c>
      <c r="DA901" s="411">
        <v>0</v>
      </c>
      <c r="DB901" s="411">
        <v>0</v>
      </c>
      <c r="DC901" s="411">
        <v>0</v>
      </c>
      <c r="DD901" s="411">
        <v>0</v>
      </c>
      <c r="DE901" s="411">
        <v>0</v>
      </c>
      <c r="DF901" s="411">
        <v>0</v>
      </c>
      <c r="DG901" s="411">
        <v>0</v>
      </c>
      <c r="DH901" s="412">
        <v>0</v>
      </c>
      <c r="DI901" s="411">
        <f t="shared" si="289"/>
        <v>0</v>
      </c>
      <c r="DJ901" s="411">
        <v>0</v>
      </c>
      <c r="DK901" s="411">
        <v>0</v>
      </c>
      <c r="DL901" s="411">
        <v>0</v>
      </c>
      <c r="DM901" s="411">
        <v>0</v>
      </c>
      <c r="DN901" s="411">
        <v>0</v>
      </c>
      <c r="DO901" s="411">
        <v>0</v>
      </c>
      <c r="DP901" s="411">
        <v>0</v>
      </c>
      <c r="DQ901" s="411">
        <v>0</v>
      </c>
      <c r="DR901" s="411">
        <v>0</v>
      </c>
      <c r="DS901" s="411">
        <v>0</v>
      </c>
      <c r="DT901" s="411">
        <v>0</v>
      </c>
      <c r="DU901" s="412">
        <v>0</v>
      </c>
      <c r="DV901" s="411">
        <f t="shared" si="290"/>
        <v>0</v>
      </c>
      <c r="DW901" s="412">
        <v>0</v>
      </c>
      <c r="DX901" s="412">
        <v>0</v>
      </c>
      <c r="DY901" s="412">
        <v>0</v>
      </c>
      <c r="DZ901" s="412">
        <v>0</v>
      </c>
      <c r="EA901" s="412">
        <v>0</v>
      </c>
      <c r="EB901" s="412">
        <v>0</v>
      </c>
      <c r="EC901" s="412">
        <v>0</v>
      </c>
      <c r="ED901" s="412">
        <v>0</v>
      </c>
      <c r="EE901" s="412">
        <v>0</v>
      </c>
      <c r="EF901" s="412">
        <v>0</v>
      </c>
      <c r="EG901" s="412">
        <v>0</v>
      </c>
      <c r="EH901" s="412">
        <v>0</v>
      </c>
      <c r="EI901" s="411">
        <f t="shared" si="291"/>
        <v>0</v>
      </c>
      <c r="EK901" s="411">
        <f t="shared" si="292"/>
        <v>5</v>
      </c>
      <c r="EL901" s="7">
        <f t="shared" si="293"/>
        <v>-5</v>
      </c>
    </row>
    <row r="902" spans="1:142">
      <c r="A902" s="365" t="str">
        <f t="shared" si="275"/>
        <v xml:space="preserve"> 160</v>
      </c>
      <c r="B902" s="370" t="s">
        <v>968</v>
      </c>
      <c r="C902" s="370" t="s">
        <v>1179</v>
      </c>
      <c r="D902" s="411">
        <v>0</v>
      </c>
      <c r="E902" s="411">
        <v>1</v>
      </c>
      <c r="F902" s="411">
        <v>1</v>
      </c>
      <c r="G902" s="411">
        <v>0</v>
      </c>
      <c r="H902" s="411">
        <v>1</v>
      </c>
      <c r="I902" s="411">
        <v>0</v>
      </c>
      <c r="J902" s="411">
        <v>0</v>
      </c>
      <c r="K902" s="411">
        <v>1</v>
      </c>
      <c r="L902" s="411">
        <v>1</v>
      </c>
      <c r="M902" s="411">
        <v>0</v>
      </c>
      <c r="N902" s="411">
        <v>0</v>
      </c>
      <c r="O902" s="412">
        <v>0</v>
      </c>
      <c r="P902" s="411">
        <f t="shared" si="276"/>
        <v>5</v>
      </c>
      <c r="Q902" s="411">
        <f t="shared" si="277"/>
        <v>3</v>
      </c>
      <c r="R902" s="411">
        <f t="shared" si="278"/>
        <v>1.7241379310344827</v>
      </c>
      <c r="S902" s="411">
        <f t="shared" si="279"/>
        <v>0.27586206896551724</v>
      </c>
      <c r="T902" s="411">
        <v>0</v>
      </c>
      <c r="U902" s="411">
        <v>0</v>
      </c>
      <c r="V902" s="411">
        <v>0</v>
      </c>
      <c r="W902" s="411">
        <v>0</v>
      </c>
      <c r="X902" s="411">
        <v>0</v>
      </c>
      <c r="Y902" s="411">
        <v>0</v>
      </c>
      <c r="Z902" s="411">
        <v>0</v>
      </c>
      <c r="AA902" s="411">
        <v>0</v>
      </c>
      <c r="AB902" s="411">
        <v>0</v>
      </c>
      <c r="AC902" s="411">
        <v>0</v>
      </c>
      <c r="AD902" s="411">
        <v>0</v>
      </c>
      <c r="AE902" s="412">
        <v>0</v>
      </c>
      <c r="AF902" s="411">
        <f t="shared" si="280"/>
        <v>0</v>
      </c>
      <c r="AG902" s="411">
        <v>0</v>
      </c>
      <c r="AH902" s="411">
        <v>0</v>
      </c>
      <c r="AI902" s="411">
        <v>0</v>
      </c>
      <c r="AJ902" s="411">
        <v>0</v>
      </c>
      <c r="AK902" s="411">
        <v>0</v>
      </c>
      <c r="AL902" s="411">
        <v>0</v>
      </c>
      <c r="AM902" s="411">
        <v>0</v>
      </c>
      <c r="AN902" s="411">
        <v>0</v>
      </c>
      <c r="AO902" s="411">
        <v>0</v>
      </c>
      <c r="AP902" s="411">
        <v>0</v>
      </c>
      <c r="AQ902" s="411">
        <v>0</v>
      </c>
      <c r="AR902" s="412">
        <v>0</v>
      </c>
      <c r="AS902" s="411">
        <f t="shared" si="281"/>
        <v>0</v>
      </c>
      <c r="AT902" s="411">
        <f t="shared" si="282"/>
        <v>0</v>
      </c>
      <c r="AU902" s="411">
        <f t="shared" si="283"/>
        <v>0</v>
      </c>
      <c r="AV902" s="411">
        <f t="shared" si="284"/>
        <v>0</v>
      </c>
      <c r="AW902" s="411">
        <v>0</v>
      </c>
      <c r="AX902" s="411">
        <v>0</v>
      </c>
      <c r="AY902" s="411">
        <v>0</v>
      </c>
      <c r="AZ902" s="411">
        <v>0</v>
      </c>
      <c r="BA902" s="411">
        <v>0</v>
      </c>
      <c r="BB902" s="411">
        <v>0</v>
      </c>
      <c r="BC902" s="411">
        <v>0</v>
      </c>
      <c r="BD902" s="411">
        <v>0</v>
      </c>
      <c r="BE902" s="411">
        <v>0</v>
      </c>
      <c r="BF902" s="411">
        <v>0</v>
      </c>
      <c r="BG902" s="411">
        <v>0</v>
      </c>
      <c r="BH902" s="412">
        <v>0</v>
      </c>
      <c r="BI902" s="411">
        <f t="shared" si="285"/>
        <v>0</v>
      </c>
      <c r="BJ902" s="411">
        <v>0</v>
      </c>
      <c r="BK902" s="411">
        <v>0</v>
      </c>
      <c r="BL902" s="411">
        <v>0</v>
      </c>
      <c r="BM902" s="411">
        <v>0</v>
      </c>
      <c r="BN902" s="411">
        <v>0</v>
      </c>
      <c r="BO902" s="411">
        <v>0</v>
      </c>
      <c r="BP902" s="411">
        <v>0</v>
      </c>
      <c r="BQ902" s="411">
        <v>0</v>
      </c>
      <c r="BR902" s="411">
        <v>0</v>
      </c>
      <c r="BS902" s="411">
        <v>0</v>
      </c>
      <c r="BT902" s="411">
        <v>0</v>
      </c>
      <c r="BU902" s="412">
        <v>0</v>
      </c>
      <c r="BV902" s="411">
        <f t="shared" si="286"/>
        <v>0</v>
      </c>
      <c r="BW902" s="411">
        <v>0</v>
      </c>
      <c r="BX902" s="411">
        <v>0</v>
      </c>
      <c r="BY902" s="411">
        <v>0</v>
      </c>
      <c r="BZ902" s="411">
        <v>0</v>
      </c>
      <c r="CA902" s="411">
        <v>0</v>
      </c>
      <c r="CB902" s="411">
        <v>0</v>
      </c>
      <c r="CC902" s="411">
        <v>0</v>
      </c>
      <c r="CD902" s="411">
        <v>0</v>
      </c>
      <c r="CE902" s="411">
        <v>0</v>
      </c>
      <c r="CF902" s="411">
        <v>0</v>
      </c>
      <c r="CG902" s="411">
        <v>0</v>
      </c>
      <c r="CH902" s="412">
        <v>0</v>
      </c>
      <c r="CI902" s="411">
        <f t="shared" si="287"/>
        <v>0</v>
      </c>
      <c r="CJ902" s="411">
        <v>0</v>
      </c>
      <c r="CK902" s="411">
        <v>0</v>
      </c>
      <c r="CL902" s="411">
        <v>0</v>
      </c>
      <c r="CM902" s="411">
        <v>0</v>
      </c>
      <c r="CN902" s="411">
        <v>0</v>
      </c>
      <c r="CO902" s="411">
        <v>0</v>
      </c>
      <c r="CP902" s="411">
        <v>0</v>
      </c>
      <c r="CQ902" s="411">
        <v>0</v>
      </c>
      <c r="CR902" s="411">
        <v>0</v>
      </c>
      <c r="CS902" s="411">
        <v>0</v>
      </c>
      <c r="CT902" s="411">
        <v>0</v>
      </c>
      <c r="CU902" s="412">
        <v>0</v>
      </c>
      <c r="CV902" s="411">
        <f t="shared" si="288"/>
        <v>0</v>
      </c>
      <c r="CW902" s="411">
        <v>0</v>
      </c>
      <c r="CX902" s="411">
        <v>0</v>
      </c>
      <c r="CY902" s="411">
        <v>0</v>
      </c>
      <c r="CZ902" s="411">
        <v>0</v>
      </c>
      <c r="DA902" s="411">
        <v>0</v>
      </c>
      <c r="DB902" s="411">
        <v>0</v>
      </c>
      <c r="DC902" s="411">
        <v>0</v>
      </c>
      <c r="DD902" s="411">
        <v>0</v>
      </c>
      <c r="DE902" s="411">
        <v>0</v>
      </c>
      <c r="DF902" s="411">
        <v>0</v>
      </c>
      <c r="DG902" s="411">
        <v>0</v>
      </c>
      <c r="DH902" s="412">
        <v>0</v>
      </c>
      <c r="DI902" s="411">
        <f t="shared" si="289"/>
        <v>0</v>
      </c>
      <c r="DJ902" s="411">
        <v>0</v>
      </c>
      <c r="DK902" s="411">
        <v>0</v>
      </c>
      <c r="DL902" s="411">
        <v>0</v>
      </c>
      <c r="DM902" s="411">
        <v>0</v>
      </c>
      <c r="DN902" s="411">
        <v>0</v>
      </c>
      <c r="DO902" s="411">
        <v>0</v>
      </c>
      <c r="DP902" s="411">
        <v>0</v>
      </c>
      <c r="DQ902" s="411">
        <v>0</v>
      </c>
      <c r="DR902" s="411">
        <v>0</v>
      </c>
      <c r="DS902" s="411">
        <v>0</v>
      </c>
      <c r="DT902" s="411">
        <v>0</v>
      </c>
      <c r="DU902" s="412">
        <v>0</v>
      </c>
      <c r="DV902" s="411">
        <f t="shared" si="290"/>
        <v>0</v>
      </c>
      <c r="DW902" s="412">
        <v>0</v>
      </c>
      <c r="DX902" s="412">
        <v>0</v>
      </c>
      <c r="DY902" s="412">
        <v>0</v>
      </c>
      <c r="DZ902" s="412">
        <v>0</v>
      </c>
      <c r="EA902" s="412">
        <v>0</v>
      </c>
      <c r="EB902" s="412">
        <v>0</v>
      </c>
      <c r="EC902" s="412">
        <v>0</v>
      </c>
      <c r="ED902" s="412">
        <v>0</v>
      </c>
      <c r="EE902" s="412">
        <v>0</v>
      </c>
      <c r="EF902" s="412">
        <v>0</v>
      </c>
      <c r="EG902" s="412">
        <v>0</v>
      </c>
      <c r="EH902" s="412">
        <v>0</v>
      </c>
      <c r="EI902" s="411">
        <f t="shared" si="291"/>
        <v>0</v>
      </c>
      <c r="EK902" s="411">
        <f t="shared" si="292"/>
        <v>5</v>
      </c>
      <c r="EL902" s="7">
        <f t="shared" si="293"/>
        <v>-5</v>
      </c>
    </row>
    <row r="903" spans="1:142">
      <c r="A903" s="365" t="str">
        <f t="shared" si="275"/>
        <v xml:space="preserve"> 165</v>
      </c>
      <c r="B903" s="370" t="s">
        <v>969</v>
      </c>
      <c r="C903" s="370" t="s">
        <v>1167</v>
      </c>
      <c r="D903" s="411">
        <v>388</v>
      </c>
      <c r="E903" s="411">
        <v>403</v>
      </c>
      <c r="F903" s="411">
        <v>417</v>
      </c>
      <c r="G903" s="411">
        <v>442</v>
      </c>
      <c r="H903" s="411">
        <v>454</v>
      </c>
      <c r="I903" s="411">
        <v>490</v>
      </c>
      <c r="J903" s="411">
        <v>513</v>
      </c>
      <c r="K903" s="411">
        <v>538</v>
      </c>
      <c r="L903" s="411">
        <v>552</v>
      </c>
      <c r="M903" s="411">
        <v>564</v>
      </c>
      <c r="N903" s="411">
        <v>574</v>
      </c>
      <c r="O903" s="412">
        <v>586</v>
      </c>
      <c r="P903" s="411">
        <f t="shared" si="276"/>
        <v>5921</v>
      </c>
      <c r="Q903" s="411">
        <f t="shared" si="277"/>
        <v>3090.4516129032259</v>
      </c>
      <c r="R903" s="411">
        <f t="shared" si="278"/>
        <v>954.27252502780857</v>
      </c>
      <c r="S903" s="411">
        <f t="shared" si="279"/>
        <v>1876.2758620689656</v>
      </c>
      <c r="T903" s="411">
        <v>-1.0000000000000053</v>
      </c>
      <c r="U903" s="411">
        <v>-3.0000000000000044</v>
      </c>
      <c r="V903" s="411">
        <v>1.0000000000000311</v>
      </c>
      <c r="W903" s="411">
        <v>-1.0000000000000155</v>
      </c>
      <c r="X903" s="411">
        <v>-1.0000000000000115</v>
      </c>
      <c r="Y903" s="411">
        <v>2.0000000000000155</v>
      </c>
      <c r="Z903" s="411">
        <v>0.99999999999990763</v>
      </c>
      <c r="AA903" s="411">
        <v>1.0000000000000613</v>
      </c>
      <c r="AB903" s="411">
        <v>0</v>
      </c>
      <c r="AC903" s="411">
        <v>1.9999999999999716</v>
      </c>
      <c r="AD903" s="411">
        <v>0</v>
      </c>
      <c r="AE903" s="412">
        <v>-0.99999999999999589</v>
      </c>
      <c r="AF903" s="411">
        <f t="shared" si="280"/>
        <v>-4.5186077102243871E-14</v>
      </c>
      <c r="AG903" s="411">
        <v>386.99999999999994</v>
      </c>
      <c r="AH903" s="411">
        <v>400</v>
      </c>
      <c r="AI903" s="411">
        <v>418.00000000000006</v>
      </c>
      <c r="AJ903" s="411">
        <v>441</v>
      </c>
      <c r="AK903" s="411">
        <v>453</v>
      </c>
      <c r="AL903" s="411">
        <v>491.99999999999994</v>
      </c>
      <c r="AM903" s="411">
        <v>513.99999999999989</v>
      </c>
      <c r="AN903" s="411">
        <v>539</v>
      </c>
      <c r="AO903" s="411">
        <v>552</v>
      </c>
      <c r="AP903" s="411">
        <v>566</v>
      </c>
      <c r="AQ903" s="411">
        <v>574</v>
      </c>
      <c r="AR903" s="412">
        <v>585</v>
      </c>
      <c r="AS903" s="411">
        <f t="shared" si="281"/>
        <v>5921</v>
      </c>
      <c r="AT903" s="411">
        <f t="shared" si="282"/>
        <v>3088.4193548387098</v>
      </c>
      <c r="AU903" s="411">
        <f t="shared" si="283"/>
        <v>955.3047830923249</v>
      </c>
      <c r="AV903" s="411">
        <f t="shared" si="284"/>
        <v>1877.2758620689656</v>
      </c>
      <c r="AW903" s="411">
        <v>0</v>
      </c>
      <c r="AX903" s="411">
        <v>0</v>
      </c>
      <c r="AY903" s="411">
        <v>0</v>
      </c>
      <c r="AZ903" s="411">
        <v>0</v>
      </c>
      <c r="BA903" s="411">
        <v>0</v>
      </c>
      <c r="BB903" s="411">
        <v>0</v>
      </c>
      <c r="BC903" s="411">
        <v>0</v>
      </c>
      <c r="BD903" s="411">
        <v>0</v>
      </c>
      <c r="BE903" s="411">
        <v>0</v>
      </c>
      <c r="BF903" s="411">
        <v>0</v>
      </c>
      <c r="BG903" s="411">
        <v>0</v>
      </c>
      <c r="BH903" s="412">
        <v>0</v>
      </c>
      <c r="BI903" s="411">
        <f t="shared" si="285"/>
        <v>0</v>
      </c>
      <c r="BJ903" s="411">
        <v>386.99999999999994</v>
      </c>
      <c r="BK903" s="411">
        <v>400</v>
      </c>
      <c r="BL903" s="411">
        <v>418.00000000000006</v>
      </c>
      <c r="BM903" s="411">
        <v>441</v>
      </c>
      <c r="BN903" s="411">
        <v>453</v>
      </c>
      <c r="BO903" s="411">
        <v>491.99999999999994</v>
      </c>
      <c r="BP903" s="411">
        <v>513.99999999999989</v>
      </c>
      <c r="BQ903" s="411">
        <v>539</v>
      </c>
      <c r="BR903" s="411">
        <v>552</v>
      </c>
      <c r="BS903" s="411">
        <v>566</v>
      </c>
      <c r="BT903" s="411">
        <v>574</v>
      </c>
      <c r="BU903" s="412">
        <v>585</v>
      </c>
      <c r="BV903" s="411">
        <f t="shared" si="286"/>
        <v>5921</v>
      </c>
      <c r="BW903" s="411">
        <v>0</v>
      </c>
      <c r="BX903" s="411">
        <v>0</v>
      </c>
      <c r="BY903" s="411">
        <v>0</v>
      </c>
      <c r="BZ903" s="411">
        <v>0</v>
      </c>
      <c r="CA903" s="411">
        <v>0</v>
      </c>
      <c r="CB903" s="411">
        <v>0</v>
      </c>
      <c r="CC903" s="411">
        <v>0</v>
      </c>
      <c r="CD903" s="411">
        <v>0</v>
      </c>
      <c r="CE903" s="411">
        <v>0</v>
      </c>
      <c r="CF903" s="411">
        <v>0</v>
      </c>
      <c r="CG903" s="411">
        <v>0</v>
      </c>
      <c r="CH903" s="412">
        <v>0</v>
      </c>
      <c r="CI903" s="411">
        <f t="shared" si="287"/>
        <v>0</v>
      </c>
      <c r="CJ903" s="411">
        <v>386.99999999999994</v>
      </c>
      <c r="CK903" s="411">
        <v>400</v>
      </c>
      <c r="CL903" s="411">
        <v>418.00000000000006</v>
      </c>
      <c r="CM903" s="411">
        <v>441</v>
      </c>
      <c r="CN903" s="411">
        <v>453</v>
      </c>
      <c r="CO903" s="411">
        <v>491.99999999999994</v>
      </c>
      <c r="CP903" s="411">
        <v>513.99999999999989</v>
      </c>
      <c r="CQ903" s="411">
        <v>539</v>
      </c>
      <c r="CR903" s="411">
        <v>552</v>
      </c>
      <c r="CS903" s="411">
        <v>566</v>
      </c>
      <c r="CT903" s="411">
        <v>574</v>
      </c>
      <c r="CU903" s="412">
        <v>585</v>
      </c>
      <c r="CV903" s="411">
        <f t="shared" si="288"/>
        <v>5921</v>
      </c>
      <c r="CW903" s="411">
        <v>198</v>
      </c>
      <c r="CX903" s="411">
        <v>184.99999999999994</v>
      </c>
      <c r="CY903" s="411">
        <v>167</v>
      </c>
      <c r="CZ903" s="411">
        <v>144</v>
      </c>
      <c r="DA903" s="411">
        <v>132.00000000000003</v>
      </c>
      <c r="DB903" s="411">
        <v>92.999999999999986</v>
      </c>
      <c r="DC903" s="411">
        <v>71.000000000000099</v>
      </c>
      <c r="DD903" s="411">
        <v>45.999999999999957</v>
      </c>
      <c r="DE903" s="411">
        <v>32.999999999999972</v>
      </c>
      <c r="DF903" s="411">
        <v>19.000000000000053</v>
      </c>
      <c r="DG903" s="411">
        <v>11.000000000000025</v>
      </c>
      <c r="DH903" s="412">
        <v>0</v>
      </c>
      <c r="DI903" s="411">
        <f t="shared" si="289"/>
        <v>1099</v>
      </c>
      <c r="DJ903" s="411">
        <v>585</v>
      </c>
      <c r="DK903" s="411">
        <v>585</v>
      </c>
      <c r="DL903" s="411">
        <v>585</v>
      </c>
      <c r="DM903" s="411">
        <v>585</v>
      </c>
      <c r="DN903" s="411">
        <v>585</v>
      </c>
      <c r="DO903" s="411">
        <v>585</v>
      </c>
      <c r="DP903" s="411">
        <v>585</v>
      </c>
      <c r="DQ903" s="411">
        <v>585</v>
      </c>
      <c r="DR903" s="411">
        <v>585</v>
      </c>
      <c r="DS903" s="411">
        <v>585</v>
      </c>
      <c r="DT903" s="411">
        <v>585</v>
      </c>
      <c r="DU903" s="412">
        <v>585</v>
      </c>
      <c r="DV903" s="411">
        <f t="shared" si="290"/>
        <v>7020</v>
      </c>
      <c r="DW903" s="412">
        <v>585</v>
      </c>
      <c r="DX903" s="412">
        <v>585</v>
      </c>
      <c r="DY903" s="412">
        <v>585</v>
      </c>
      <c r="DZ903" s="412">
        <v>585</v>
      </c>
      <c r="EA903" s="412">
        <v>585</v>
      </c>
      <c r="EB903" s="412">
        <v>585</v>
      </c>
      <c r="EC903" s="412">
        <v>585</v>
      </c>
      <c r="ED903" s="412">
        <v>585</v>
      </c>
      <c r="EE903" s="412">
        <v>585</v>
      </c>
      <c r="EF903" s="412">
        <v>585</v>
      </c>
      <c r="EG903" s="412">
        <v>585</v>
      </c>
      <c r="EH903" s="412">
        <v>585</v>
      </c>
      <c r="EI903" s="411">
        <f t="shared" si="291"/>
        <v>7020</v>
      </c>
      <c r="EK903" s="411">
        <f t="shared" si="292"/>
        <v>7020</v>
      </c>
      <c r="EL903" s="7">
        <f t="shared" si="293"/>
        <v>0</v>
      </c>
    </row>
    <row r="904" spans="1:142">
      <c r="A904" s="365" t="str">
        <f t="shared" si="275"/>
        <v xml:space="preserve"> 165</v>
      </c>
      <c r="B904" s="370" t="s">
        <v>969</v>
      </c>
      <c r="C904" s="370" t="s">
        <v>1168</v>
      </c>
      <c r="D904" s="411">
        <v>34055</v>
      </c>
      <c r="E904" s="411">
        <v>37497</v>
      </c>
      <c r="F904" s="411">
        <v>43953</v>
      </c>
      <c r="G904" s="411">
        <v>51272</v>
      </c>
      <c r="H904" s="411">
        <v>60924</v>
      </c>
      <c r="I904" s="411">
        <v>68058</v>
      </c>
      <c r="J904" s="411">
        <v>77808</v>
      </c>
      <c r="K904" s="411">
        <v>80344</v>
      </c>
      <c r="L904" s="411">
        <v>69409</v>
      </c>
      <c r="M904" s="411">
        <v>72608</v>
      </c>
      <c r="N904" s="411">
        <v>62879</v>
      </c>
      <c r="O904" s="412">
        <v>58008</v>
      </c>
      <c r="P904" s="411">
        <f t="shared" si="276"/>
        <v>716815</v>
      </c>
      <c r="Q904" s="411">
        <f t="shared" si="277"/>
        <v>371057.06451612903</v>
      </c>
      <c r="R904" s="411">
        <f t="shared" si="278"/>
        <v>133115.62513904338</v>
      </c>
      <c r="S904" s="411">
        <f t="shared" si="279"/>
        <v>212642.31034482759</v>
      </c>
      <c r="T904" s="411">
        <v>37.999999999998977</v>
      </c>
      <c r="U904" s="411">
        <v>-166.9999999999992</v>
      </c>
      <c r="V904" s="411">
        <v>-60.999999999999318</v>
      </c>
      <c r="W904" s="411">
        <v>-102.99999999999773</v>
      </c>
      <c r="X904" s="411">
        <v>-110.00000000000387</v>
      </c>
      <c r="Y904" s="411">
        <v>20.000000000000156</v>
      </c>
      <c r="Z904" s="411">
        <v>-186.00000000000276</v>
      </c>
      <c r="AA904" s="411">
        <v>-752.00000000000011</v>
      </c>
      <c r="AB904" s="411">
        <v>-289.00000000000131</v>
      </c>
      <c r="AC904" s="411">
        <v>-331.00000000000011</v>
      </c>
      <c r="AD904" s="411">
        <v>-353.00000000000165</v>
      </c>
      <c r="AE904" s="412">
        <v>-141.00000000000196</v>
      </c>
      <c r="AF904" s="411">
        <f t="shared" si="280"/>
        <v>-2435.0000000000091</v>
      </c>
      <c r="AG904" s="411">
        <v>34093</v>
      </c>
      <c r="AH904" s="411">
        <v>37330</v>
      </c>
      <c r="AI904" s="411">
        <v>43892</v>
      </c>
      <c r="AJ904" s="411">
        <v>51169</v>
      </c>
      <c r="AK904" s="411">
        <v>60813.999999999985</v>
      </c>
      <c r="AL904" s="411">
        <v>68078</v>
      </c>
      <c r="AM904" s="411">
        <v>77622</v>
      </c>
      <c r="AN904" s="411">
        <v>79592</v>
      </c>
      <c r="AO904" s="411">
        <v>69120</v>
      </c>
      <c r="AP904" s="411">
        <v>72277</v>
      </c>
      <c r="AQ904" s="411">
        <v>62526</v>
      </c>
      <c r="AR904" s="412">
        <v>57866.999999999993</v>
      </c>
      <c r="AS904" s="411">
        <f t="shared" si="281"/>
        <v>714380</v>
      </c>
      <c r="AT904" s="411">
        <f t="shared" si="282"/>
        <v>370494.06451612903</v>
      </c>
      <c r="AU904" s="411">
        <f t="shared" si="283"/>
        <v>132148.34927697442</v>
      </c>
      <c r="AV904" s="411">
        <f t="shared" si="284"/>
        <v>211737.58620689655</v>
      </c>
      <c r="AW904" s="411">
        <v>0</v>
      </c>
      <c r="AX904" s="411">
        <v>0</v>
      </c>
      <c r="AY904" s="411">
        <v>0</v>
      </c>
      <c r="AZ904" s="411">
        <v>0</v>
      </c>
      <c r="BA904" s="411">
        <v>0</v>
      </c>
      <c r="BB904" s="411">
        <v>0</v>
      </c>
      <c r="BC904" s="411">
        <v>0</v>
      </c>
      <c r="BD904" s="411">
        <v>0</v>
      </c>
      <c r="BE904" s="411">
        <v>0</v>
      </c>
      <c r="BF904" s="411">
        <v>0</v>
      </c>
      <c r="BG904" s="411">
        <v>0</v>
      </c>
      <c r="BH904" s="412">
        <v>0</v>
      </c>
      <c r="BI904" s="411">
        <f t="shared" si="285"/>
        <v>0</v>
      </c>
      <c r="BJ904" s="411">
        <v>34093</v>
      </c>
      <c r="BK904" s="411">
        <v>37330</v>
      </c>
      <c r="BL904" s="411">
        <v>43892</v>
      </c>
      <c r="BM904" s="411">
        <v>51169</v>
      </c>
      <c r="BN904" s="411">
        <v>60813.999999999985</v>
      </c>
      <c r="BO904" s="411">
        <v>68078</v>
      </c>
      <c r="BP904" s="411">
        <v>77622</v>
      </c>
      <c r="BQ904" s="411">
        <v>79592</v>
      </c>
      <c r="BR904" s="411">
        <v>69120</v>
      </c>
      <c r="BS904" s="411">
        <v>72277</v>
      </c>
      <c r="BT904" s="411">
        <v>62526</v>
      </c>
      <c r="BU904" s="412">
        <v>57866.999999999993</v>
      </c>
      <c r="BV904" s="411">
        <f t="shared" si="286"/>
        <v>714380</v>
      </c>
      <c r="BW904" s="411">
        <v>0</v>
      </c>
      <c r="BX904" s="411">
        <v>0</v>
      </c>
      <c r="BY904" s="411">
        <v>0</v>
      </c>
      <c r="BZ904" s="411">
        <v>0</v>
      </c>
      <c r="CA904" s="411">
        <v>0</v>
      </c>
      <c r="CB904" s="411">
        <v>0</v>
      </c>
      <c r="CC904" s="411">
        <v>0</v>
      </c>
      <c r="CD904" s="411">
        <v>0</v>
      </c>
      <c r="CE904" s="411">
        <v>0</v>
      </c>
      <c r="CF904" s="411">
        <v>0</v>
      </c>
      <c r="CG904" s="411">
        <v>0</v>
      </c>
      <c r="CH904" s="412">
        <v>0</v>
      </c>
      <c r="CI904" s="411">
        <f t="shared" si="287"/>
        <v>0</v>
      </c>
      <c r="CJ904" s="411">
        <v>34093</v>
      </c>
      <c r="CK904" s="411">
        <v>37330</v>
      </c>
      <c r="CL904" s="411">
        <v>43892</v>
      </c>
      <c r="CM904" s="411">
        <v>51169</v>
      </c>
      <c r="CN904" s="411">
        <v>60813.999999999985</v>
      </c>
      <c r="CO904" s="411">
        <v>68078</v>
      </c>
      <c r="CP904" s="411">
        <v>77622</v>
      </c>
      <c r="CQ904" s="411">
        <v>79592</v>
      </c>
      <c r="CR904" s="411">
        <v>69120</v>
      </c>
      <c r="CS904" s="411">
        <v>72277</v>
      </c>
      <c r="CT904" s="411">
        <v>62526</v>
      </c>
      <c r="CU904" s="412">
        <v>57866.999999999993</v>
      </c>
      <c r="CV904" s="411">
        <f t="shared" si="288"/>
        <v>714380</v>
      </c>
      <c r="CW904" s="411">
        <v>16186.491175729823</v>
      </c>
      <c r="CX904" s="411">
        <v>16202.961898947198</v>
      </c>
      <c r="CY904" s="411">
        <v>16821.120724110428</v>
      </c>
      <c r="CZ904" s="411">
        <v>16032.007156435315</v>
      </c>
      <c r="DA904" s="411">
        <v>16884.678480517661</v>
      </c>
      <c r="DB904" s="411">
        <v>12384.873112246993</v>
      </c>
      <c r="DC904" s="411">
        <v>10078.751708799167</v>
      </c>
      <c r="DD904" s="411">
        <v>6354.6826216190639</v>
      </c>
      <c r="DE904" s="411">
        <v>4137.341339662561</v>
      </c>
      <c r="DF904" s="411">
        <v>2271.2235298011838</v>
      </c>
      <c r="DG904" s="411">
        <v>805.07876339150005</v>
      </c>
      <c r="DH904" s="412">
        <v>0</v>
      </c>
      <c r="DI904" s="411">
        <f t="shared" si="289"/>
        <v>118159.21051126088</v>
      </c>
      <c r="DJ904" s="411">
        <v>50279.491175729825</v>
      </c>
      <c r="DK904" s="411">
        <v>53532.9618989472</v>
      </c>
      <c r="DL904" s="411">
        <v>60713.120724110428</v>
      </c>
      <c r="DM904" s="411">
        <v>67201.007156435327</v>
      </c>
      <c r="DN904" s="411">
        <v>77698.678480517643</v>
      </c>
      <c r="DO904" s="411">
        <v>80462.873112246991</v>
      </c>
      <c r="DP904" s="411">
        <v>87700.751708799173</v>
      </c>
      <c r="DQ904" s="411">
        <v>85946.682621619068</v>
      </c>
      <c r="DR904" s="411">
        <v>73257.341339662569</v>
      </c>
      <c r="DS904" s="411">
        <v>74548.22352980118</v>
      </c>
      <c r="DT904" s="411">
        <v>63331.078763391502</v>
      </c>
      <c r="DU904" s="412">
        <v>57866.999999999993</v>
      </c>
      <c r="DV904" s="411">
        <f t="shared" si="290"/>
        <v>832539.21051126078</v>
      </c>
      <c r="DW904" s="412">
        <v>50279.491175729825</v>
      </c>
      <c r="DX904" s="412">
        <v>53532.9618989472</v>
      </c>
      <c r="DY904" s="412">
        <v>60713.120724110428</v>
      </c>
      <c r="DZ904" s="412">
        <v>67201.007156435327</v>
      </c>
      <c r="EA904" s="412">
        <v>77698.678480517643</v>
      </c>
      <c r="EB904" s="412">
        <v>80462.873112246991</v>
      </c>
      <c r="EC904" s="412">
        <v>87700.751708799173</v>
      </c>
      <c r="ED904" s="412">
        <v>85946.682621619068</v>
      </c>
      <c r="EE904" s="412">
        <v>73257.341339662569</v>
      </c>
      <c r="EF904" s="412">
        <v>74548.22352980118</v>
      </c>
      <c r="EG904" s="412">
        <v>63331.078763391502</v>
      </c>
      <c r="EH904" s="412">
        <v>57866.999999999993</v>
      </c>
      <c r="EI904" s="411">
        <f t="shared" si="291"/>
        <v>832539.21051126078</v>
      </c>
      <c r="EK904" s="411">
        <f t="shared" si="292"/>
        <v>832539.2105112609</v>
      </c>
      <c r="EL904" s="7">
        <f t="shared" si="293"/>
        <v>0</v>
      </c>
    </row>
    <row r="905" spans="1:142">
      <c r="A905" s="365" t="str">
        <f t="shared" si="275"/>
        <v xml:space="preserve"> 165</v>
      </c>
      <c r="B905" s="370" t="s">
        <v>969</v>
      </c>
      <c r="C905" s="370" t="s">
        <v>1169</v>
      </c>
      <c r="D905" s="411">
        <v>34055</v>
      </c>
      <c r="E905" s="411">
        <v>37497</v>
      </c>
      <c r="F905" s="411">
        <v>43953</v>
      </c>
      <c r="G905" s="411">
        <v>51272</v>
      </c>
      <c r="H905" s="411">
        <v>60924</v>
      </c>
      <c r="I905" s="411">
        <v>68058</v>
      </c>
      <c r="J905" s="411">
        <v>77808</v>
      </c>
      <c r="K905" s="411">
        <v>80344</v>
      </c>
      <c r="L905" s="411">
        <v>69409</v>
      </c>
      <c r="M905" s="411">
        <v>72608</v>
      </c>
      <c r="N905" s="411">
        <v>62879</v>
      </c>
      <c r="O905" s="412">
        <v>58008</v>
      </c>
      <c r="P905" s="411">
        <f t="shared" si="276"/>
        <v>716815</v>
      </c>
      <c r="Q905" s="411">
        <f t="shared" si="277"/>
        <v>371057.06451612903</v>
      </c>
      <c r="R905" s="411">
        <f t="shared" si="278"/>
        <v>133115.62513904338</v>
      </c>
      <c r="S905" s="411">
        <f t="shared" si="279"/>
        <v>212642.31034482759</v>
      </c>
      <c r="T905" s="411">
        <v>37.999999999998977</v>
      </c>
      <c r="U905" s="411">
        <v>-166.9999999999992</v>
      </c>
      <c r="V905" s="411">
        <v>-60.999999999999318</v>
      </c>
      <c r="W905" s="411">
        <v>-102.99999999999773</v>
      </c>
      <c r="X905" s="411">
        <v>-110.00000000000387</v>
      </c>
      <c r="Y905" s="411">
        <v>20.000000000000156</v>
      </c>
      <c r="Z905" s="411">
        <v>-186.00000000000276</v>
      </c>
      <c r="AA905" s="411">
        <v>-752.00000000000011</v>
      </c>
      <c r="AB905" s="411">
        <v>-289.00000000000131</v>
      </c>
      <c r="AC905" s="411">
        <v>-331.00000000000011</v>
      </c>
      <c r="AD905" s="411">
        <v>-353.00000000000165</v>
      </c>
      <c r="AE905" s="412">
        <v>-141.00000000000196</v>
      </c>
      <c r="AF905" s="411">
        <f t="shared" si="280"/>
        <v>-2435.0000000000091</v>
      </c>
      <c r="AG905" s="411">
        <v>34092.999999999993</v>
      </c>
      <c r="AH905" s="411">
        <v>37330</v>
      </c>
      <c r="AI905" s="411">
        <v>43892</v>
      </c>
      <c r="AJ905" s="411">
        <v>51169</v>
      </c>
      <c r="AK905" s="411">
        <v>60813.999999999993</v>
      </c>
      <c r="AL905" s="411">
        <v>68078</v>
      </c>
      <c r="AM905" s="411">
        <v>77622</v>
      </c>
      <c r="AN905" s="411">
        <v>79592</v>
      </c>
      <c r="AO905" s="411">
        <v>69119.999999999985</v>
      </c>
      <c r="AP905" s="411">
        <v>72277</v>
      </c>
      <c r="AQ905" s="411">
        <v>62526</v>
      </c>
      <c r="AR905" s="412">
        <v>57866.999999999993</v>
      </c>
      <c r="AS905" s="411">
        <f t="shared" si="281"/>
        <v>714380</v>
      </c>
      <c r="AT905" s="411">
        <f t="shared" si="282"/>
        <v>370494.06451612903</v>
      </c>
      <c r="AU905" s="411">
        <f t="shared" si="283"/>
        <v>132148.34927697439</v>
      </c>
      <c r="AV905" s="411">
        <f t="shared" si="284"/>
        <v>211737.58620689655</v>
      </c>
      <c r="AW905" s="411">
        <v>0</v>
      </c>
      <c r="AX905" s="411">
        <v>0</v>
      </c>
      <c r="AY905" s="411">
        <v>0</v>
      </c>
      <c r="AZ905" s="411">
        <v>0</v>
      </c>
      <c r="BA905" s="411">
        <v>0</v>
      </c>
      <c r="BB905" s="411">
        <v>0</v>
      </c>
      <c r="BC905" s="411">
        <v>0</v>
      </c>
      <c r="BD905" s="411">
        <v>0</v>
      </c>
      <c r="BE905" s="411">
        <v>0</v>
      </c>
      <c r="BF905" s="411">
        <v>0</v>
      </c>
      <c r="BG905" s="411">
        <v>0</v>
      </c>
      <c r="BH905" s="412">
        <v>0</v>
      </c>
      <c r="BI905" s="411">
        <f t="shared" si="285"/>
        <v>0</v>
      </c>
      <c r="BJ905" s="411">
        <v>34092.999999999993</v>
      </c>
      <c r="BK905" s="411">
        <v>37330</v>
      </c>
      <c r="BL905" s="411">
        <v>43892</v>
      </c>
      <c r="BM905" s="411">
        <v>51169</v>
      </c>
      <c r="BN905" s="411">
        <v>60813.999999999993</v>
      </c>
      <c r="BO905" s="411">
        <v>68078</v>
      </c>
      <c r="BP905" s="411">
        <v>77622</v>
      </c>
      <c r="BQ905" s="411">
        <v>79592</v>
      </c>
      <c r="BR905" s="411">
        <v>69119.999999999985</v>
      </c>
      <c r="BS905" s="411">
        <v>72277</v>
      </c>
      <c r="BT905" s="411">
        <v>62526</v>
      </c>
      <c r="BU905" s="412">
        <v>57866.999999999993</v>
      </c>
      <c r="BV905" s="411">
        <f t="shared" si="286"/>
        <v>714380</v>
      </c>
      <c r="BW905" s="411">
        <v>0</v>
      </c>
      <c r="BX905" s="411">
        <v>0</v>
      </c>
      <c r="BY905" s="411">
        <v>0</v>
      </c>
      <c r="BZ905" s="411">
        <v>0</v>
      </c>
      <c r="CA905" s="411">
        <v>0</v>
      </c>
      <c r="CB905" s="411">
        <v>0</v>
      </c>
      <c r="CC905" s="411">
        <v>0</v>
      </c>
      <c r="CD905" s="411">
        <v>0</v>
      </c>
      <c r="CE905" s="411">
        <v>0</v>
      </c>
      <c r="CF905" s="411">
        <v>0</v>
      </c>
      <c r="CG905" s="411">
        <v>0</v>
      </c>
      <c r="CH905" s="412">
        <v>0</v>
      </c>
      <c r="CI905" s="411">
        <f t="shared" si="287"/>
        <v>0</v>
      </c>
      <c r="CJ905" s="411">
        <v>34092.999999999993</v>
      </c>
      <c r="CK905" s="411">
        <v>37330</v>
      </c>
      <c r="CL905" s="411">
        <v>43892</v>
      </c>
      <c r="CM905" s="411">
        <v>51169</v>
      </c>
      <c r="CN905" s="411">
        <v>60813.999999999993</v>
      </c>
      <c r="CO905" s="411">
        <v>68078</v>
      </c>
      <c r="CP905" s="411">
        <v>77622</v>
      </c>
      <c r="CQ905" s="411">
        <v>79592</v>
      </c>
      <c r="CR905" s="411">
        <v>69119.999999999985</v>
      </c>
      <c r="CS905" s="411">
        <v>72277</v>
      </c>
      <c r="CT905" s="411">
        <v>62526</v>
      </c>
      <c r="CU905" s="412">
        <v>57866.999999999993</v>
      </c>
      <c r="CV905" s="411">
        <f t="shared" si="288"/>
        <v>714380</v>
      </c>
      <c r="CW905" s="411">
        <v>16186.491175729823</v>
      </c>
      <c r="CX905" s="411">
        <v>16202.961898947196</v>
      </c>
      <c r="CY905" s="411">
        <v>16821.120724110428</v>
      </c>
      <c r="CZ905" s="411">
        <v>16032.007156435317</v>
      </c>
      <c r="DA905" s="411">
        <v>16884.678480517661</v>
      </c>
      <c r="DB905" s="411">
        <v>12384.873112246991</v>
      </c>
      <c r="DC905" s="411">
        <v>10078.751708799169</v>
      </c>
      <c r="DD905" s="411">
        <v>6354.6826216190639</v>
      </c>
      <c r="DE905" s="411">
        <v>4137.341339662561</v>
      </c>
      <c r="DF905" s="411">
        <v>2271.2235298011838</v>
      </c>
      <c r="DG905" s="411">
        <v>805.07876339150005</v>
      </c>
      <c r="DH905" s="412">
        <v>0</v>
      </c>
      <c r="DI905" s="411">
        <f t="shared" si="289"/>
        <v>118159.21051126088</v>
      </c>
      <c r="DJ905" s="411">
        <v>50279.491175729825</v>
      </c>
      <c r="DK905" s="411">
        <v>53532.9618989472</v>
      </c>
      <c r="DL905" s="411">
        <v>60713.120724110435</v>
      </c>
      <c r="DM905" s="411">
        <v>67201.007156435327</v>
      </c>
      <c r="DN905" s="411">
        <v>77698.678480517672</v>
      </c>
      <c r="DO905" s="411">
        <v>80462.873112246976</v>
      </c>
      <c r="DP905" s="411">
        <v>87700.751708799173</v>
      </c>
      <c r="DQ905" s="411">
        <v>85946.682621619068</v>
      </c>
      <c r="DR905" s="411">
        <v>73257.341339662569</v>
      </c>
      <c r="DS905" s="411">
        <v>74548.22352980118</v>
      </c>
      <c r="DT905" s="411">
        <v>63331.07876339151</v>
      </c>
      <c r="DU905" s="412">
        <v>57866.999999999993</v>
      </c>
      <c r="DV905" s="411">
        <f t="shared" si="290"/>
        <v>832539.21051126078</v>
      </c>
      <c r="DW905" s="412">
        <v>50279.491175729825</v>
      </c>
      <c r="DX905" s="412">
        <v>53532.9618989472</v>
      </c>
      <c r="DY905" s="412">
        <v>60713.120724110435</v>
      </c>
      <c r="DZ905" s="412">
        <v>67201.007156435327</v>
      </c>
      <c r="EA905" s="412">
        <v>77698.678480517672</v>
      </c>
      <c r="EB905" s="412">
        <v>80462.873112246976</v>
      </c>
      <c r="EC905" s="412">
        <v>87700.751708799173</v>
      </c>
      <c r="ED905" s="412">
        <v>85946.682621619068</v>
      </c>
      <c r="EE905" s="412">
        <v>73257.341339662569</v>
      </c>
      <c r="EF905" s="412">
        <v>74548.22352980118</v>
      </c>
      <c r="EG905" s="412">
        <v>63331.07876339151</v>
      </c>
      <c r="EH905" s="412">
        <v>57866.999999999993</v>
      </c>
      <c r="EI905" s="411">
        <f t="shared" si="291"/>
        <v>832539.21051126078</v>
      </c>
      <c r="EK905" s="411">
        <f t="shared" si="292"/>
        <v>832539.2105112609</v>
      </c>
      <c r="EL905" s="7">
        <f t="shared" si="293"/>
        <v>0</v>
      </c>
    </row>
    <row r="906" spans="1:142">
      <c r="A906" s="365" t="str">
        <f t="shared" si="275"/>
        <v xml:space="preserve"> 165</v>
      </c>
      <c r="B906" s="370" t="s">
        <v>969</v>
      </c>
      <c r="C906" s="370" t="s">
        <v>1170</v>
      </c>
      <c r="D906" s="411">
        <v>34055</v>
      </c>
      <c r="E906" s="411">
        <v>37497</v>
      </c>
      <c r="F906" s="411">
        <v>43953</v>
      </c>
      <c r="G906" s="411">
        <v>51272</v>
      </c>
      <c r="H906" s="411">
        <v>60924</v>
      </c>
      <c r="I906" s="411">
        <v>68058</v>
      </c>
      <c r="J906" s="411">
        <v>77808</v>
      </c>
      <c r="K906" s="411">
        <v>80344</v>
      </c>
      <c r="L906" s="411">
        <v>69409</v>
      </c>
      <c r="M906" s="411">
        <v>72608</v>
      </c>
      <c r="N906" s="411">
        <v>62879</v>
      </c>
      <c r="O906" s="412">
        <v>58008</v>
      </c>
      <c r="P906" s="411">
        <f t="shared" si="276"/>
        <v>716815</v>
      </c>
      <c r="Q906" s="411">
        <f t="shared" si="277"/>
        <v>371057.06451612903</v>
      </c>
      <c r="R906" s="411">
        <f t="shared" si="278"/>
        <v>133115.62513904338</v>
      </c>
      <c r="S906" s="411">
        <f t="shared" si="279"/>
        <v>212642.31034482759</v>
      </c>
      <c r="T906" s="411">
        <v>37.999999999998977</v>
      </c>
      <c r="U906" s="411">
        <v>-166.9999999999992</v>
      </c>
      <c r="V906" s="411">
        <v>-60.999999999999318</v>
      </c>
      <c r="W906" s="411">
        <v>-102.99999999999773</v>
      </c>
      <c r="X906" s="411">
        <v>-110.00000000000387</v>
      </c>
      <c r="Y906" s="411">
        <v>20.000000000000156</v>
      </c>
      <c r="Z906" s="411">
        <v>-186.00000000000276</v>
      </c>
      <c r="AA906" s="411">
        <v>-752.00000000000011</v>
      </c>
      <c r="AB906" s="411">
        <v>-289.00000000000131</v>
      </c>
      <c r="AC906" s="411">
        <v>-331.00000000000011</v>
      </c>
      <c r="AD906" s="411">
        <v>-353.00000000000165</v>
      </c>
      <c r="AE906" s="412">
        <v>-141.00000000000196</v>
      </c>
      <c r="AF906" s="411">
        <f t="shared" si="280"/>
        <v>-2435.0000000000091</v>
      </c>
      <c r="AG906" s="411">
        <v>34093</v>
      </c>
      <c r="AH906" s="411">
        <v>37330</v>
      </c>
      <c r="AI906" s="411">
        <v>43892</v>
      </c>
      <c r="AJ906" s="411">
        <v>51168.999999999993</v>
      </c>
      <c r="AK906" s="411">
        <v>60813.999999999985</v>
      </c>
      <c r="AL906" s="411">
        <v>68078</v>
      </c>
      <c r="AM906" s="411">
        <v>77622</v>
      </c>
      <c r="AN906" s="411">
        <v>79592</v>
      </c>
      <c r="AO906" s="411">
        <v>69119.999999999985</v>
      </c>
      <c r="AP906" s="411">
        <v>72277</v>
      </c>
      <c r="AQ906" s="411">
        <v>62526</v>
      </c>
      <c r="AR906" s="412">
        <v>57866.999999999993</v>
      </c>
      <c r="AS906" s="411">
        <f t="shared" si="281"/>
        <v>714380</v>
      </c>
      <c r="AT906" s="411">
        <f t="shared" si="282"/>
        <v>370494.06451612903</v>
      </c>
      <c r="AU906" s="411">
        <f t="shared" si="283"/>
        <v>132148.34927697439</v>
      </c>
      <c r="AV906" s="411">
        <f t="shared" si="284"/>
        <v>211737.58620689655</v>
      </c>
      <c r="AW906" s="411">
        <v>0</v>
      </c>
      <c r="AX906" s="411">
        <v>0</v>
      </c>
      <c r="AY906" s="411">
        <v>0</v>
      </c>
      <c r="AZ906" s="411">
        <v>0</v>
      </c>
      <c r="BA906" s="411">
        <v>0</v>
      </c>
      <c r="BB906" s="411">
        <v>0</v>
      </c>
      <c r="BC906" s="411">
        <v>0</v>
      </c>
      <c r="BD906" s="411">
        <v>0</v>
      </c>
      <c r="BE906" s="411">
        <v>0</v>
      </c>
      <c r="BF906" s="411">
        <v>0</v>
      </c>
      <c r="BG906" s="411">
        <v>0</v>
      </c>
      <c r="BH906" s="412">
        <v>0</v>
      </c>
      <c r="BI906" s="411">
        <f t="shared" si="285"/>
        <v>0</v>
      </c>
      <c r="BJ906" s="411">
        <v>34093</v>
      </c>
      <c r="BK906" s="411">
        <v>37330</v>
      </c>
      <c r="BL906" s="411">
        <v>43892</v>
      </c>
      <c r="BM906" s="411">
        <v>51168.999999999993</v>
      </c>
      <c r="BN906" s="411">
        <v>60813.999999999985</v>
      </c>
      <c r="BO906" s="411">
        <v>68078</v>
      </c>
      <c r="BP906" s="411">
        <v>77622</v>
      </c>
      <c r="BQ906" s="411">
        <v>79592</v>
      </c>
      <c r="BR906" s="411">
        <v>69119.999999999985</v>
      </c>
      <c r="BS906" s="411">
        <v>72277</v>
      </c>
      <c r="BT906" s="411">
        <v>62526</v>
      </c>
      <c r="BU906" s="412">
        <v>57866.999999999993</v>
      </c>
      <c r="BV906" s="411">
        <f t="shared" si="286"/>
        <v>714380</v>
      </c>
      <c r="BW906" s="411">
        <v>0</v>
      </c>
      <c r="BX906" s="411">
        <v>0</v>
      </c>
      <c r="BY906" s="411">
        <v>0</v>
      </c>
      <c r="BZ906" s="411">
        <v>0</v>
      </c>
      <c r="CA906" s="411">
        <v>0</v>
      </c>
      <c r="CB906" s="411">
        <v>0</v>
      </c>
      <c r="CC906" s="411">
        <v>0</v>
      </c>
      <c r="CD906" s="411">
        <v>0</v>
      </c>
      <c r="CE906" s="411">
        <v>0</v>
      </c>
      <c r="CF906" s="411">
        <v>0</v>
      </c>
      <c r="CG906" s="411">
        <v>0</v>
      </c>
      <c r="CH906" s="412">
        <v>0</v>
      </c>
      <c r="CI906" s="411">
        <f t="shared" si="287"/>
        <v>0</v>
      </c>
      <c r="CJ906" s="411">
        <v>34093</v>
      </c>
      <c r="CK906" s="411">
        <v>37330</v>
      </c>
      <c r="CL906" s="411">
        <v>43892</v>
      </c>
      <c r="CM906" s="411">
        <v>51168.999999999993</v>
      </c>
      <c r="CN906" s="411">
        <v>60813.999999999985</v>
      </c>
      <c r="CO906" s="411">
        <v>68078</v>
      </c>
      <c r="CP906" s="411">
        <v>77622</v>
      </c>
      <c r="CQ906" s="411">
        <v>79592</v>
      </c>
      <c r="CR906" s="411">
        <v>69119.999999999985</v>
      </c>
      <c r="CS906" s="411">
        <v>72277</v>
      </c>
      <c r="CT906" s="411">
        <v>62526</v>
      </c>
      <c r="CU906" s="412">
        <v>57866.999999999993</v>
      </c>
      <c r="CV906" s="411">
        <f t="shared" si="288"/>
        <v>714380</v>
      </c>
      <c r="CW906" s="411">
        <v>16186.491175729825</v>
      </c>
      <c r="CX906" s="411">
        <v>16202.9618989472</v>
      </c>
      <c r="CY906" s="411">
        <v>16821.120724110428</v>
      </c>
      <c r="CZ906" s="411">
        <v>16032.007156435317</v>
      </c>
      <c r="DA906" s="411">
        <v>16884.678480517658</v>
      </c>
      <c r="DB906" s="411">
        <v>12384.873112246993</v>
      </c>
      <c r="DC906" s="411">
        <v>10078.751708799165</v>
      </c>
      <c r="DD906" s="411">
        <v>6354.682621619063</v>
      </c>
      <c r="DE906" s="411">
        <v>4137.341339662561</v>
      </c>
      <c r="DF906" s="411">
        <v>2271.2235298011838</v>
      </c>
      <c r="DG906" s="411">
        <v>805.07876339150005</v>
      </c>
      <c r="DH906" s="412">
        <v>0</v>
      </c>
      <c r="DI906" s="411">
        <f t="shared" si="289"/>
        <v>118159.21051126088</v>
      </c>
      <c r="DJ906" s="411">
        <v>50279.491175729825</v>
      </c>
      <c r="DK906" s="411">
        <v>53532.9618989472</v>
      </c>
      <c r="DL906" s="411">
        <v>60713.120724110428</v>
      </c>
      <c r="DM906" s="411">
        <v>67201.007156435327</v>
      </c>
      <c r="DN906" s="411">
        <v>77698.678480517672</v>
      </c>
      <c r="DO906" s="411">
        <v>80462.873112246991</v>
      </c>
      <c r="DP906" s="411">
        <v>87700.751708799158</v>
      </c>
      <c r="DQ906" s="411">
        <v>85946.682621619068</v>
      </c>
      <c r="DR906" s="411">
        <v>73257.341339662555</v>
      </c>
      <c r="DS906" s="411">
        <v>74548.22352980118</v>
      </c>
      <c r="DT906" s="411">
        <v>63331.078763391502</v>
      </c>
      <c r="DU906" s="412">
        <v>57866.999999999993</v>
      </c>
      <c r="DV906" s="411">
        <f t="shared" si="290"/>
        <v>832539.21051126078</v>
      </c>
      <c r="DW906" s="412">
        <v>50279.491175729825</v>
      </c>
      <c r="DX906" s="412">
        <v>53532.9618989472</v>
      </c>
      <c r="DY906" s="412">
        <v>60713.120724110428</v>
      </c>
      <c r="DZ906" s="412">
        <v>67201.007156435327</v>
      </c>
      <c r="EA906" s="412">
        <v>77698.678480517672</v>
      </c>
      <c r="EB906" s="412">
        <v>80462.873112246991</v>
      </c>
      <c r="EC906" s="412">
        <v>87700.751708799158</v>
      </c>
      <c r="ED906" s="412">
        <v>85946.682621619068</v>
      </c>
      <c r="EE906" s="412">
        <v>73257.341339662555</v>
      </c>
      <c r="EF906" s="412">
        <v>74548.22352980118</v>
      </c>
      <c r="EG906" s="412">
        <v>63331.078763391502</v>
      </c>
      <c r="EH906" s="412">
        <v>57866.999999999993</v>
      </c>
      <c r="EI906" s="411">
        <f t="shared" si="291"/>
        <v>832539.21051126078</v>
      </c>
      <c r="EK906" s="411">
        <f t="shared" si="292"/>
        <v>832539.2105112609</v>
      </c>
      <c r="EL906" s="7">
        <f t="shared" si="293"/>
        <v>0</v>
      </c>
    </row>
    <row r="907" spans="1:142">
      <c r="A907" s="365" t="str">
        <f t="shared" si="275"/>
        <v xml:space="preserve"> 165</v>
      </c>
      <c r="B907" s="370" t="s">
        <v>969</v>
      </c>
      <c r="C907" s="370" t="s">
        <v>1171</v>
      </c>
      <c r="D907" s="411">
        <v>34055</v>
      </c>
      <c r="E907" s="411">
        <v>37497</v>
      </c>
      <c r="F907" s="411">
        <v>43953</v>
      </c>
      <c r="G907" s="411">
        <v>51272</v>
      </c>
      <c r="H907" s="411">
        <v>60924</v>
      </c>
      <c r="I907" s="411">
        <v>68058</v>
      </c>
      <c r="J907" s="411">
        <v>77808</v>
      </c>
      <c r="K907" s="411">
        <v>80344</v>
      </c>
      <c r="L907" s="411">
        <v>69409</v>
      </c>
      <c r="M907" s="411">
        <v>72608</v>
      </c>
      <c r="N907" s="411">
        <v>62879</v>
      </c>
      <c r="O907" s="412">
        <v>58008</v>
      </c>
      <c r="P907" s="411">
        <f t="shared" si="276"/>
        <v>716815</v>
      </c>
      <c r="Q907" s="411">
        <f t="shared" si="277"/>
        <v>371057.06451612903</v>
      </c>
      <c r="R907" s="411">
        <f t="shared" si="278"/>
        <v>133115.62513904338</v>
      </c>
      <c r="S907" s="411">
        <f t="shared" si="279"/>
        <v>212642.31034482759</v>
      </c>
      <c r="T907" s="411">
        <v>37.999999999998977</v>
      </c>
      <c r="U907" s="411">
        <v>-166.9999999999992</v>
      </c>
      <c r="V907" s="411">
        <v>-60.999999999999318</v>
      </c>
      <c r="W907" s="411">
        <v>-102.99999999999773</v>
      </c>
      <c r="X907" s="411">
        <v>-110.00000000000387</v>
      </c>
      <c r="Y907" s="411">
        <v>20.000000000000156</v>
      </c>
      <c r="Z907" s="411">
        <v>-186.00000000000276</v>
      </c>
      <c r="AA907" s="411">
        <v>-752.00000000000011</v>
      </c>
      <c r="AB907" s="411">
        <v>-289.00000000000131</v>
      </c>
      <c r="AC907" s="411">
        <v>-331.00000000000011</v>
      </c>
      <c r="AD907" s="411">
        <v>-353.00000000000165</v>
      </c>
      <c r="AE907" s="412">
        <v>-141.00000000000196</v>
      </c>
      <c r="AF907" s="411">
        <f t="shared" si="280"/>
        <v>-2435.0000000000091</v>
      </c>
      <c r="AG907" s="411">
        <v>34093</v>
      </c>
      <c r="AH907" s="411">
        <v>37330</v>
      </c>
      <c r="AI907" s="411">
        <v>43892</v>
      </c>
      <c r="AJ907" s="411">
        <v>51169</v>
      </c>
      <c r="AK907" s="411">
        <v>60814</v>
      </c>
      <c r="AL907" s="411">
        <v>68078</v>
      </c>
      <c r="AM907" s="411">
        <v>77622</v>
      </c>
      <c r="AN907" s="411">
        <v>79592</v>
      </c>
      <c r="AO907" s="411">
        <v>69119.999999999985</v>
      </c>
      <c r="AP907" s="411">
        <v>72277</v>
      </c>
      <c r="AQ907" s="411">
        <v>62526</v>
      </c>
      <c r="AR907" s="412">
        <v>57866.999999999993</v>
      </c>
      <c r="AS907" s="411">
        <f t="shared" si="281"/>
        <v>714380</v>
      </c>
      <c r="AT907" s="411">
        <f t="shared" si="282"/>
        <v>370494.06451612903</v>
      </c>
      <c r="AU907" s="411">
        <f t="shared" si="283"/>
        <v>132148.34927697439</v>
      </c>
      <c r="AV907" s="411">
        <f t="shared" si="284"/>
        <v>211737.58620689655</v>
      </c>
      <c r="AW907" s="411">
        <v>0</v>
      </c>
      <c r="AX907" s="411">
        <v>0</v>
      </c>
      <c r="AY907" s="411">
        <v>0</v>
      </c>
      <c r="AZ907" s="411">
        <v>0</v>
      </c>
      <c r="BA907" s="411">
        <v>0</v>
      </c>
      <c r="BB907" s="411">
        <v>0</v>
      </c>
      <c r="BC907" s="411">
        <v>0</v>
      </c>
      <c r="BD907" s="411">
        <v>0</v>
      </c>
      <c r="BE907" s="411">
        <v>0</v>
      </c>
      <c r="BF907" s="411">
        <v>0</v>
      </c>
      <c r="BG907" s="411">
        <v>0</v>
      </c>
      <c r="BH907" s="412">
        <v>0</v>
      </c>
      <c r="BI907" s="411">
        <f t="shared" si="285"/>
        <v>0</v>
      </c>
      <c r="BJ907" s="411">
        <v>34093</v>
      </c>
      <c r="BK907" s="411">
        <v>37330</v>
      </c>
      <c r="BL907" s="411">
        <v>43892</v>
      </c>
      <c r="BM907" s="411">
        <v>51169</v>
      </c>
      <c r="BN907" s="411">
        <v>60814</v>
      </c>
      <c r="BO907" s="411">
        <v>68078</v>
      </c>
      <c r="BP907" s="411">
        <v>77622</v>
      </c>
      <c r="BQ907" s="411">
        <v>79592</v>
      </c>
      <c r="BR907" s="411">
        <v>69119.999999999985</v>
      </c>
      <c r="BS907" s="411">
        <v>72277</v>
      </c>
      <c r="BT907" s="411">
        <v>62526</v>
      </c>
      <c r="BU907" s="412">
        <v>57866.999999999993</v>
      </c>
      <c r="BV907" s="411">
        <f t="shared" si="286"/>
        <v>714380</v>
      </c>
      <c r="BW907" s="411">
        <v>0</v>
      </c>
      <c r="BX907" s="411">
        <v>0</v>
      </c>
      <c r="BY907" s="411">
        <v>0</v>
      </c>
      <c r="BZ907" s="411">
        <v>0</v>
      </c>
      <c r="CA907" s="411">
        <v>0</v>
      </c>
      <c r="CB907" s="411">
        <v>0</v>
      </c>
      <c r="CC907" s="411">
        <v>0</v>
      </c>
      <c r="CD907" s="411">
        <v>0</v>
      </c>
      <c r="CE907" s="411">
        <v>0</v>
      </c>
      <c r="CF907" s="411">
        <v>0</v>
      </c>
      <c r="CG907" s="411">
        <v>0</v>
      </c>
      <c r="CH907" s="412">
        <v>0</v>
      </c>
      <c r="CI907" s="411">
        <f t="shared" si="287"/>
        <v>0</v>
      </c>
      <c r="CJ907" s="411">
        <v>34093</v>
      </c>
      <c r="CK907" s="411">
        <v>37330</v>
      </c>
      <c r="CL907" s="411">
        <v>43892</v>
      </c>
      <c r="CM907" s="411">
        <v>51169</v>
      </c>
      <c r="CN907" s="411">
        <v>60814</v>
      </c>
      <c r="CO907" s="411">
        <v>68078</v>
      </c>
      <c r="CP907" s="411">
        <v>77622</v>
      </c>
      <c r="CQ907" s="411">
        <v>79592</v>
      </c>
      <c r="CR907" s="411">
        <v>69119.999999999985</v>
      </c>
      <c r="CS907" s="411">
        <v>72277</v>
      </c>
      <c r="CT907" s="411">
        <v>62526</v>
      </c>
      <c r="CU907" s="412">
        <v>57866.999999999993</v>
      </c>
      <c r="CV907" s="411">
        <f t="shared" si="288"/>
        <v>714380</v>
      </c>
      <c r="CW907" s="411">
        <v>16186.491175729825</v>
      </c>
      <c r="CX907" s="411">
        <v>16202.961898947196</v>
      </c>
      <c r="CY907" s="411">
        <v>16821.120724110428</v>
      </c>
      <c r="CZ907" s="411">
        <v>16032.007156435317</v>
      </c>
      <c r="DA907" s="411">
        <v>16884.678480517658</v>
      </c>
      <c r="DB907" s="411">
        <v>12384.873112246993</v>
      </c>
      <c r="DC907" s="411">
        <v>10078.751708799167</v>
      </c>
      <c r="DD907" s="411">
        <v>6354.6826216190639</v>
      </c>
      <c r="DE907" s="411">
        <v>4137.3413396625619</v>
      </c>
      <c r="DF907" s="411">
        <v>2271.2235298011838</v>
      </c>
      <c r="DG907" s="411">
        <v>805.07876339150005</v>
      </c>
      <c r="DH907" s="412">
        <v>0</v>
      </c>
      <c r="DI907" s="411">
        <f t="shared" si="289"/>
        <v>118159.2105112609</v>
      </c>
      <c r="DJ907" s="411">
        <v>50279.491175729825</v>
      </c>
      <c r="DK907" s="411">
        <v>53532.9618989472</v>
      </c>
      <c r="DL907" s="411">
        <v>60713.120724110435</v>
      </c>
      <c r="DM907" s="411">
        <v>67201.007156435327</v>
      </c>
      <c r="DN907" s="411">
        <v>77698.678480517672</v>
      </c>
      <c r="DO907" s="411">
        <v>80462.873112246991</v>
      </c>
      <c r="DP907" s="411">
        <v>87700.751708799173</v>
      </c>
      <c r="DQ907" s="411">
        <v>85946.682621619068</v>
      </c>
      <c r="DR907" s="411">
        <v>73257.341339662555</v>
      </c>
      <c r="DS907" s="411">
        <v>74548.22352980118</v>
      </c>
      <c r="DT907" s="411">
        <v>63331.078763391502</v>
      </c>
      <c r="DU907" s="412">
        <v>57866.999999999993</v>
      </c>
      <c r="DV907" s="411">
        <f t="shared" si="290"/>
        <v>832539.21051126078</v>
      </c>
      <c r="DW907" s="412">
        <v>50279.491175729825</v>
      </c>
      <c r="DX907" s="412">
        <v>53532.9618989472</v>
      </c>
      <c r="DY907" s="412">
        <v>60713.120724110435</v>
      </c>
      <c r="DZ907" s="412">
        <v>67201.007156435327</v>
      </c>
      <c r="EA907" s="412">
        <v>77698.678480517672</v>
      </c>
      <c r="EB907" s="412">
        <v>80462.873112246991</v>
      </c>
      <c r="EC907" s="412">
        <v>87700.751708799173</v>
      </c>
      <c r="ED907" s="412">
        <v>85946.682621619068</v>
      </c>
      <c r="EE907" s="412">
        <v>73257.341339662555</v>
      </c>
      <c r="EF907" s="412">
        <v>74548.22352980118</v>
      </c>
      <c r="EG907" s="412">
        <v>63331.078763391502</v>
      </c>
      <c r="EH907" s="412">
        <v>57866.999999999993</v>
      </c>
      <c r="EI907" s="411">
        <f t="shared" si="291"/>
        <v>832539.21051126078</v>
      </c>
      <c r="EK907" s="411">
        <f t="shared" si="292"/>
        <v>832539.2105112609</v>
      </c>
      <c r="EL907" s="7">
        <f t="shared" si="293"/>
        <v>0</v>
      </c>
    </row>
    <row r="908" spans="1:142">
      <c r="A908" s="365" t="str">
        <f t="shared" si="275"/>
        <v xml:space="preserve"> 165</v>
      </c>
      <c r="B908" s="370" t="s">
        <v>969</v>
      </c>
      <c r="C908" s="370" t="s">
        <v>1172</v>
      </c>
      <c r="D908" s="411">
        <v>34055</v>
      </c>
      <c r="E908" s="411">
        <v>37497</v>
      </c>
      <c r="F908" s="411">
        <v>43953</v>
      </c>
      <c r="G908" s="411">
        <v>51272</v>
      </c>
      <c r="H908" s="411">
        <v>60924</v>
      </c>
      <c r="I908" s="411">
        <v>68058</v>
      </c>
      <c r="J908" s="411">
        <v>77808</v>
      </c>
      <c r="K908" s="411">
        <v>80344</v>
      </c>
      <c r="L908" s="411">
        <v>69409</v>
      </c>
      <c r="M908" s="411">
        <v>72608</v>
      </c>
      <c r="N908" s="411">
        <v>62879</v>
      </c>
      <c r="O908" s="412">
        <v>58008</v>
      </c>
      <c r="P908" s="411">
        <f t="shared" si="276"/>
        <v>716815</v>
      </c>
      <c r="Q908" s="411">
        <f t="shared" si="277"/>
        <v>371057.06451612903</v>
      </c>
      <c r="R908" s="411">
        <f t="shared" si="278"/>
        <v>133115.62513904338</v>
      </c>
      <c r="S908" s="411">
        <f t="shared" si="279"/>
        <v>212642.31034482759</v>
      </c>
      <c r="T908" s="411">
        <v>37.999999999998977</v>
      </c>
      <c r="U908" s="411">
        <v>-166.9999999999992</v>
      </c>
      <c r="V908" s="411">
        <v>-60.999999999999318</v>
      </c>
      <c r="W908" s="411">
        <v>-102.99999999999773</v>
      </c>
      <c r="X908" s="411">
        <v>-110.00000000000387</v>
      </c>
      <c r="Y908" s="411">
        <v>20.000000000000156</v>
      </c>
      <c r="Z908" s="411">
        <v>-186.00000000000276</v>
      </c>
      <c r="AA908" s="411">
        <v>-752.00000000000011</v>
      </c>
      <c r="AB908" s="411">
        <v>-289.00000000000131</v>
      </c>
      <c r="AC908" s="411">
        <v>-331.00000000000011</v>
      </c>
      <c r="AD908" s="411">
        <v>-353.00000000000165</v>
      </c>
      <c r="AE908" s="412">
        <v>-141.00000000000196</v>
      </c>
      <c r="AF908" s="411">
        <f t="shared" si="280"/>
        <v>-2435.0000000000091</v>
      </c>
      <c r="AG908" s="411">
        <v>34093</v>
      </c>
      <c r="AH908" s="411">
        <v>37330</v>
      </c>
      <c r="AI908" s="411">
        <v>43892</v>
      </c>
      <c r="AJ908" s="411">
        <v>51169</v>
      </c>
      <c r="AK908" s="411">
        <v>60813.999999999985</v>
      </c>
      <c r="AL908" s="411">
        <v>68078</v>
      </c>
      <c r="AM908" s="411">
        <v>77622</v>
      </c>
      <c r="AN908" s="411">
        <v>79592</v>
      </c>
      <c r="AO908" s="411">
        <v>69119.999999999985</v>
      </c>
      <c r="AP908" s="411">
        <v>72277</v>
      </c>
      <c r="AQ908" s="411">
        <v>62525.999999999993</v>
      </c>
      <c r="AR908" s="412">
        <v>57866.999999999993</v>
      </c>
      <c r="AS908" s="411">
        <f t="shared" si="281"/>
        <v>714380</v>
      </c>
      <c r="AT908" s="411">
        <f t="shared" si="282"/>
        <v>370494.06451612903</v>
      </c>
      <c r="AU908" s="411">
        <f t="shared" si="283"/>
        <v>132148.34927697439</v>
      </c>
      <c r="AV908" s="411">
        <f t="shared" si="284"/>
        <v>211737.58620689655</v>
      </c>
      <c r="AW908" s="411">
        <v>0</v>
      </c>
      <c r="AX908" s="411">
        <v>0</v>
      </c>
      <c r="AY908" s="411">
        <v>0</v>
      </c>
      <c r="AZ908" s="411">
        <v>0</v>
      </c>
      <c r="BA908" s="411">
        <v>0</v>
      </c>
      <c r="BB908" s="411">
        <v>0</v>
      </c>
      <c r="BC908" s="411">
        <v>0</v>
      </c>
      <c r="BD908" s="411">
        <v>0</v>
      </c>
      <c r="BE908" s="411">
        <v>0</v>
      </c>
      <c r="BF908" s="411">
        <v>0</v>
      </c>
      <c r="BG908" s="411">
        <v>0</v>
      </c>
      <c r="BH908" s="412">
        <v>0</v>
      </c>
      <c r="BI908" s="411">
        <f t="shared" si="285"/>
        <v>0</v>
      </c>
      <c r="BJ908" s="411">
        <v>34093</v>
      </c>
      <c r="BK908" s="411">
        <v>37330</v>
      </c>
      <c r="BL908" s="411">
        <v>43892</v>
      </c>
      <c r="BM908" s="411">
        <v>51169</v>
      </c>
      <c r="BN908" s="411">
        <v>60813.999999999985</v>
      </c>
      <c r="BO908" s="411">
        <v>68078</v>
      </c>
      <c r="BP908" s="411">
        <v>77622</v>
      </c>
      <c r="BQ908" s="411">
        <v>79592</v>
      </c>
      <c r="BR908" s="411">
        <v>69119.999999999985</v>
      </c>
      <c r="BS908" s="411">
        <v>72277</v>
      </c>
      <c r="BT908" s="411">
        <v>62525.999999999993</v>
      </c>
      <c r="BU908" s="412">
        <v>57866.999999999993</v>
      </c>
      <c r="BV908" s="411">
        <f t="shared" si="286"/>
        <v>714380</v>
      </c>
      <c r="BW908" s="411">
        <v>0</v>
      </c>
      <c r="BX908" s="411">
        <v>0</v>
      </c>
      <c r="BY908" s="411">
        <v>0</v>
      </c>
      <c r="BZ908" s="411">
        <v>0</v>
      </c>
      <c r="CA908" s="411">
        <v>0</v>
      </c>
      <c r="CB908" s="411">
        <v>0</v>
      </c>
      <c r="CC908" s="411">
        <v>0</v>
      </c>
      <c r="CD908" s="411">
        <v>0</v>
      </c>
      <c r="CE908" s="411">
        <v>0</v>
      </c>
      <c r="CF908" s="411">
        <v>0</v>
      </c>
      <c r="CG908" s="411">
        <v>0</v>
      </c>
      <c r="CH908" s="412">
        <v>0</v>
      </c>
      <c r="CI908" s="411">
        <f t="shared" si="287"/>
        <v>0</v>
      </c>
      <c r="CJ908" s="411">
        <v>34093</v>
      </c>
      <c r="CK908" s="411">
        <v>37330</v>
      </c>
      <c r="CL908" s="411">
        <v>43892</v>
      </c>
      <c r="CM908" s="411">
        <v>51169</v>
      </c>
      <c r="CN908" s="411">
        <v>60813.999999999985</v>
      </c>
      <c r="CO908" s="411">
        <v>68078</v>
      </c>
      <c r="CP908" s="411">
        <v>77622</v>
      </c>
      <c r="CQ908" s="411">
        <v>79592</v>
      </c>
      <c r="CR908" s="411">
        <v>69119.999999999985</v>
      </c>
      <c r="CS908" s="411">
        <v>72277</v>
      </c>
      <c r="CT908" s="411">
        <v>62525.999999999993</v>
      </c>
      <c r="CU908" s="412">
        <v>57866.999999999993</v>
      </c>
      <c r="CV908" s="411">
        <f t="shared" si="288"/>
        <v>714380</v>
      </c>
      <c r="CW908" s="411">
        <v>16186.491175729823</v>
      </c>
      <c r="CX908" s="411">
        <v>16202.961898947196</v>
      </c>
      <c r="CY908" s="411">
        <v>16821.120724110428</v>
      </c>
      <c r="CZ908" s="411">
        <v>16032.007156435315</v>
      </c>
      <c r="DA908" s="411">
        <v>16884.678480517658</v>
      </c>
      <c r="DB908" s="411">
        <v>12384.873112246993</v>
      </c>
      <c r="DC908" s="411">
        <v>10078.751708799167</v>
      </c>
      <c r="DD908" s="411">
        <v>6354.6826216190639</v>
      </c>
      <c r="DE908" s="411">
        <v>4137.341339662561</v>
      </c>
      <c r="DF908" s="411">
        <v>2271.2235298011838</v>
      </c>
      <c r="DG908" s="411">
        <v>805.07876339150005</v>
      </c>
      <c r="DH908" s="412">
        <v>0</v>
      </c>
      <c r="DI908" s="411">
        <f t="shared" si="289"/>
        <v>118159.21051126088</v>
      </c>
      <c r="DJ908" s="411">
        <v>50279.491175729832</v>
      </c>
      <c r="DK908" s="411">
        <v>53532.9618989472</v>
      </c>
      <c r="DL908" s="411">
        <v>60713.120724110435</v>
      </c>
      <c r="DM908" s="411">
        <v>67201.007156435327</v>
      </c>
      <c r="DN908" s="411">
        <v>77698.678480517658</v>
      </c>
      <c r="DO908" s="411">
        <v>80462.873112246991</v>
      </c>
      <c r="DP908" s="411">
        <v>87700.751708799158</v>
      </c>
      <c r="DQ908" s="411">
        <v>85946.682621619068</v>
      </c>
      <c r="DR908" s="411">
        <v>73257.341339662569</v>
      </c>
      <c r="DS908" s="411">
        <v>74548.22352980118</v>
      </c>
      <c r="DT908" s="411">
        <v>63331.078763391502</v>
      </c>
      <c r="DU908" s="412">
        <v>57866.999999999993</v>
      </c>
      <c r="DV908" s="411">
        <f t="shared" si="290"/>
        <v>832539.21051126078</v>
      </c>
      <c r="DW908" s="412">
        <v>50279.491175729832</v>
      </c>
      <c r="DX908" s="412">
        <v>53532.9618989472</v>
      </c>
      <c r="DY908" s="412">
        <v>60713.120724110435</v>
      </c>
      <c r="DZ908" s="412">
        <v>67201.007156435327</v>
      </c>
      <c r="EA908" s="412">
        <v>77698.678480517658</v>
      </c>
      <c r="EB908" s="412">
        <v>80462.873112246991</v>
      </c>
      <c r="EC908" s="412">
        <v>87700.751708799158</v>
      </c>
      <c r="ED908" s="412">
        <v>85946.682621619068</v>
      </c>
      <c r="EE908" s="412">
        <v>73257.341339662569</v>
      </c>
      <c r="EF908" s="412">
        <v>74548.22352980118</v>
      </c>
      <c r="EG908" s="412">
        <v>63331.078763391502</v>
      </c>
      <c r="EH908" s="412">
        <v>57866.999999999993</v>
      </c>
      <c r="EI908" s="411">
        <f t="shared" si="291"/>
        <v>832539.21051126078</v>
      </c>
      <c r="EK908" s="411">
        <f t="shared" si="292"/>
        <v>832539.2105112609</v>
      </c>
      <c r="EL908" s="7">
        <f t="shared" si="293"/>
        <v>0</v>
      </c>
    </row>
    <row r="909" spans="1:142">
      <c r="A909" s="365" t="str">
        <f t="shared" si="275"/>
        <v xml:space="preserve"> 165</v>
      </c>
      <c r="B909" s="370" t="s">
        <v>969</v>
      </c>
      <c r="C909" s="370" t="s">
        <v>920</v>
      </c>
      <c r="D909" s="411">
        <v>34055</v>
      </c>
      <c r="E909" s="411">
        <v>37497</v>
      </c>
      <c r="F909" s="411">
        <v>43953</v>
      </c>
      <c r="G909" s="411">
        <v>51272</v>
      </c>
      <c r="H909" s="411">
        <v>60924</v>
      </c>
      <c r="I909" s="411">
        <v>68058</v>
      </c>
      <c r="J909" s="411">
        <v>77808</v>
      </c>
      <c r="K909" s="411">
        <v>80344</v>
      </c>
      <c r="L909" s="411">
        <v>69409</v>
      </c>
      <c r="M909" s="411">
        <v>72608</v>
      </c>
      <c r="N909" s="411">
        <v>62879</v>
      </c>
      <c r="O909" s="412">
        <v>58008</v>
      </c>
      <c r="P909" s="411">
        <f t="shared" si="276"/>
        <v>716815</v>
      </c>
      <c r="Q909" s="411">
        <f t="shared" si="277"/>
        <v>371057.06451612903</v>
      </c>
      <c r="R909" s="411">
        <f t="shared" si="278"/>
        <v>133115.62513904338</v>
      </c>
      <c r="S909" s="411">
        <f t="shared" si="279"/>
        <v>212642.31034482759</v>
      </c>
      <c r="T909" s="411">
        <v>37.999999999998977</v>
      </c>
      <c r="U909" s="411">
        <v>-166.9999999999992</v>
      </c>
      <c r="V909" s="411">
        <v>-60.999999999999318</v>
      </c>
      <c r="W909" s="411">
        <v>-102.99999999999773</v>
      </c>
      <c r="X909" s="411">
        <v>-110.00000000000387</v>
      </c>
      <c r="Y909" s="411">
        <v>20.000000000000156</v>
      </c>
      <c r="Z909" s="411">
        <v>-186.00000000000276</v>
      </c>
      <c r="AA909" s="411">
        <v>-752.00000000000011</v>
      </c>
      <c r="AB909" s="411">
        <v>-289.00000000000131</v>
      </c>
      <c r="AC909" s="411">
        <v>-331.00000000000011</v>
      </c>
      <c r="AD909" s="411">
        <v>-353.00000000000165</v>
      </c>
      <c r="AE909" s="412">
        <v>-141.00000000000196</v>
      </c>
      <c r="AF909" s="411">
        <f t="shared" si="280"/>
        <v>-2435.0000000000091</v>
      </c>
      <c r="AG909" s="411">
        <v>34092.999999999993</v>
      </c>
      <c r="AH909" s="411">
        <v>37330.000000000007</v>
      </c>
      <c r="AI909" s="411">
        <v>43892</v>
      </c>
      <c r="AJ909" s="411">
        <v>51169</v>
      </c>
      <c r="AK909" s="411">
        <v>60813.999999999993</v>
      </c>
      <c r="AL909" s="411">
        <v>68078</v>
      </c>
      <c r="AM909" s="411">
        <v>77622</v>
      </c>
      <c r="AN909" s="411">
        <v>79592</v>
      </c>
      <c r="AO909" s="411">
        <v>69120</v>
      </c>
      <c r="AP909" s="411">
        <v>72277</v>
      </c>
      <c r="AQ909" s="411">
        <v>62526</v>
      </c>
      <c r="AR909" s="412">
        <v>57866.999999999993</v>
      </c>
      <c r="AS909" s="411">
        <f t="shared" si="281"/>
        <v>714380</v>
      </c>
      <c r="AT909" s="411">
        <f t="shared" si="282"/>
        <v>370494.06451612903</v>
      </c>
      <c r="AU909" s="411">
        <f t="shared" si="283"/>
        <v>132148.34927697442</v>
      </c>
      <c r="AV909" s="411">
        <f t="shared" si="284"/>
        <v>211737.58620689655</v>
      </c>
      <c r="AW909" s="411">
        <v>0</v>
      </c>
      <c r="AX909" s="411">
        <v>0</v>
      </c>
      <c r="AY909" s="411">
        <v>0</v>
      </c>
      <c r="AZ909" s="411">
        <v>0</v>
      </c>
      <c r="BA909" s="411">
        <v>0</v>
      </c>
      <c r="BB909" s="411">
        <v>0</v>
      </c>
      <c r="BC909" s="411">
        <v>0</v>
      </c>
      <c r="BD909" s="411">
        <v>0</v>
      </c>
      <c r="BE909" s="411">
        <v>0</v>
      </c>
      <c r="BF909" s="411">
        <v>0</v>
      </c>
      <c r="BG909" s="411">
        <v>0</v>
      </c>
      <c r="BH909" s="412">
        <v>0</v>
      </c>
      <c r="BI909" s="411">
        <f t="shared" si="285"/>
        <v>0</v>
      </c>
      <c r="BJ909" s="411">
        <v>34092.999999999993</v>
      </c>
      <c r="BK909" s="411">
        <v>37330.000000000007</v>
      </c>
      <c r="BL909" s="411">
        <v>43892</v>
      </c>
      <c r="BM909" s="411">
        <v>51169</v>
      </c>
      <c r="BN909" s="411">
        <v>60813.999999999993</v>
      </c>
      <c r="BO909" s="411">
        <v>68078</v>
      </c>
      <c r="BP909" s="411">
        <v>77622</v>
      </c>
      <c r="BQ909" s="411">
        <v>79592</v>
      </c>
      <c r="BR909" s="411">
        <v>69120</v>
      </c>
      <c r="BS909" s="411">
        <v>72277</v>
      </c>
      <c r="BT909" s="411">
        <v>62526</v>
      </c>
      <c r="BU909" s="412">
        <v>57866.999999999993</v>
      </c>
      <c r="BV909" s="411">
        <f t="shared" si="286"/>
        <v>714380</v>
      </c>
      <c r="BW909" s="411">
        <v>0</v>
      </c>
      <c r="BX909" s="411">
        <v>0</v>
      </c>
      <c r="BY909" s="411">
        <v>0</v>
      </c>
      <c r="BZ909" s="411">
        <v>0</v>
      </c>
      <c r="CA909" s="411">
        <v>0</v>
      </c>
      <c r="CB909" s="411">
        <v>0</v>
      </c>
      <c r="CC909" s="411">
        <v>0</v>
      </c>
      <c r="CD909" s="411">
        <v>0</v>
      </c>
      <c r="CE909" s="411">
        <v>0</v>
      </c>
      <c r="CF909" s="411">
        <v>0</v>
      </c>
      <c r="CG909" s="411">
        <v>0</v>
      </c>
      <c r="CH909" s="412">
        <v>0</v>
      </c>
      <c r="CI909" s="411">
        <f t="shared" si="287"/>
        <v>0</v>
      </c>
      <c r="CJ909" s="411">
        <v>34092.999999999993</v>
      </c>
      <c r="CK909" s="411">
        <v>37330.000000000007</v>
      </c>
      <c r="CL909" s="411">
        <v>43892</v>
      </c>
      <c r="CM909" s="411">
        <v>51169</v>
      </c>
      <c r="CN909" s="411">
        <v>60813.999999999993</v>
      </c>
      <c r="CO909" s="411">
        <v>68078</v>
      </c>
      <c r="CP909" s="411">
        <v>77622</v>
      </c>
      <c r="CQ909" s="411">
        <v>79592</v>
      </c>
      <c r="CR909" s="411">
        <v>69120</v>
      </c>
      <c r="CS909" s="411">
        <v>72277</v>
      </c>
      <c r="CT909" s="411">
        <v>62526</v>
      </c>
      <c r="CU909" s="412">
        <v>57866.999999999993</v>
      </c>
      <c r="CV909" s="411">
        <f t="shared" si="288"/>
        <v>714380</v>
      </c>
      <c r="CW909" s="411">
        <v>16186.491175729823</v>
      </c>
      <c r="CX909" s="411">
        <v>16202.961898947196</v>
      </c>
      <c r="CY909" s="411">
        <v>16821.120724110428</v>
      </c>
      <c r="CZ909" s="411">
        <v>16032.007156435317</v>
      </c>
      <c r="DA909" s="411">
        <v>16884.678480517658</v>
      </c>
      <c r="DB909" s="411">
        <v>12384.873112246993</v>
      </c>
      <c r="DC909" s="411">
        <v>10078.751708799165</v>
      </c>
      <c r="DD909" s="411">
        <v>6354.682621619063</v>
      </c>
      <c r="DE909" s="411">
        <v>4137.341339662561</v>
      </c>
      <c r="DF909" s="411">
        <v>2271.2235298011838</v>
      </c>
      <c r="DG909" s="411">
        <v>805.07876339150005</v>
      </c>
      <c r="DH909" s="412">
        <v>0</v>
      </c>
      <c r="DI909" s="411">
        <f t="shared" si="289"/>
        <v>118159.21051126088</v>
      </c>
      <c r="DJ909" s="411">
        <v>50279.491175729825</v>
      </c>
      <c r="DK909" s="411">
        <v>53532.9618989472</v>
      </c>
      <c r="DL909" s="411">
        <v>60713.120724110428</v>
      </c>
      <c r="DM909" s="411">
        <v>67201.007156435327</v>
      </c>
      <c r="DN909" s="411">
        <v>77698.678480517658</v>
      </c>
      <c r="DO909" s="411">
        <v>80462.873112246991</v>
      </c>
      <c r="DP909" s="411">
        <v>87700.751708799173</v>
      </c>
      <c r="DQ909" s="411">
        <v>85946.682621619068</v>
      </c>
      <c r="DR909" s="411">
        <v>73257.341339662569</v>
      </c>
      <c r="DS909" s="411">
        <v>74548.22352980118</v>
      </c>
      <c r="DT909" s="411">
        <v>63331.078763391495</v>
      </c>
      <c r="DU909" s="412">
        <v>57866.999999999993</v>
      </c>
      <c r="DV909" s="411">
        <f t="shared" si="290"/>
        <v>832539.21051126078</v>
      </c>
      <c r="DW909" s="412">
        <v>50279.491175729825</v>
      </c>
      <c r="DX909" s="412">
        <v>53532.9618989472</v>
      </c>
      <c r="DY909" s="412">
        <v>60713.120724110428</v>
      </c>
      <c r="DZ909" s="412">
        <v>67201.007156435327</v>
      </c>
      <c r="EA909" s="412">
        <v>77698.678480517658</v>
      </c>
      <c r="EB909" s="412">
        <v>80462.873112246991</v>
      </c>
      <c r="EC909" s="412">
        <v>87700.751708799173</v>
      </c>
      <c r="ED909" s="412">
        <v>85946.682621619068</v>
      </c>
      <c r="EE909" s="412">
        <v>73257.341339662569</v>
      </c>
      <c r="EF909" s="412">
        <v>74548.22352980118</v>
      </c>
      <c r="EG909" s="412">
        <v>63331.078763391495</v>
      </c>
      <c r="EH909" s="412">
        <v>57866.999999999993</v>
      </c>
      <c r="EI909" s="411">
        <f t="shared" si="291"/>
        <v>832539.21051126078</v>
      </c>
      <c r="EK909" s="411">
        <f t="shared" si="292"/>
        <v>832539.2105112609</v>
      </c>
      <c r="EL909" s="7">
        <f t="shared" si="293"/>
        <v>0</v>
      </c>
    </row>
    <row r="910" spans="1:142">
      <c r="A910" s="365" t="str">
        <f t="shared" si="275"/>
        <v xml:space="preserve"> 165</v>
      </c>
      <c r="B910" s="370" t="s">
        <v>969</v>
      </c>
      <c r="C910" s="370" t="s">
        <v>944</v>
      </c>
      <c r="D910" s="411">
        <v>791.96429999999998</v>
      </c>
      <c r="E910" s="411">
        <v>815.2002</v>
      </c>
      <c r="F910" s="411">
        <v>845.22540000000004</v>
      </c>
      <c r="G910" s="411">
        <v>884.00009999999997</v>
      </c>
      <c r="H910" s="411">
        <v>908.8759</v>
      </c>
      <c r="I910" s="411">
        <v>958.51779999999985</v>
      </c>
      <c r="J910" s="411">
        <v>1010.4999</v>
      </c>
      <c r="K910" s="411">
        <v>1071.3661999999999</v>
      </c>
      <c r="L910" s="411">
        <v>1101.6903</v>
      </c>
      <c r="M910" s="411">
        <v>1152.47</v>
      </c>
      <c r="N910" s="411">
        <v>1186.3998999999999</v>
      </c>
      <c r="O910" s="412">
        <v>1208.4668999999999</v>
      </c>
      <c r="P910" s="411">
        <f t="shared" si="276"/>
        <v>11934.676899999999</v>
      </c>
      <c r="Q910" s="411">
        <f t="shared" si="277"/>
        <v>6181.6868290322582</v>
      </c>
      <c r="R910" s="411">
        <f t="shared" si="278"/>
        <v>1901.7387054505007</v>
      </c>
      <c r="S910" s="411">
        <f t="shared" si="279"/>
        <v>3851.2513655172411</v>
      </c>
      <c r="T910" s="411">
        <v>0.88370704448685444</v>
      </c>
      <c r="U910" s="411">
        <v>-3.6306486758940935</v>
      </c>
      <c r="V910" s="411">
        <v>-1.1730427820626694</v>
      </c>
      <c r="W910" s="411">
        <v>-1.7758622698548336</v>
      </c>
      <c r="X910" s="411">
        <v>-1.6410010669031116</v>
      </c>
      <c r="Y910" s="411">
        <v>0.2816767463046333</v>
      </c>
      <c r="Z910" s="411">
        <v>-2.4155996992597273</v>
      </c>
      <c r="AA910" s="411">
        <v>-10.027723070795545</v>
      </c>
      <c r="AB910" s="411">
        <v>-4.5871356265038026</v>
      </c>
      <c r="AC910" s="411">
        <v>-5.2537953118113387</v>
      </c>
      <c r="AD910" s="411">
        <v>-6.6603979818381838</v>
      </c>
      <c r="AE910" s="412">
        <v>-2.9374195438560005</v>
      </c>
      <c r="AF910" s="411">
        <f t="shared" si="280"/>
        <v>-38.937242237987824</v>
      </c>
      <c r="AG910" s="411">
        <v>792.84800704448685</v>
      </c>
      <c r="AH910" s="411">
        <v>811.56955132410587</v>
      </c>
      <c r="AI910" s="411">
        <v>844.05235721793724</v>
      </c>
      <c r="AJ910" s="411">
        <v>882.22423773014521</v>
      </c>
      <c r="AK910" s="411">
        <v>907.23489893309693</v>
      </c>
      <c r="AL910" s="411">
        <v>958.79947674630466</v>
      </c>
      <c r="AM910" s="411">
        <v>1008.0843003007403</v>
      </c>
      <c r="AN910" s="411">
        <v>1061.3384769292045</v>
      </c>
      <c r="AO910" s="411">
        <v>1097.1031643734962</v>
      </c>
      <c r="AP910" s="411">
        <v>1147.2162046881886</v>
      </c>
      <c r="AQ910" s="411">
        <v>1179.7395020181618</v>
      </c>
      <c r="AR910" s="412">
        <v>1205.529480456144</v>
      </c>
      <c r="AS910" s="411">
        <f t="shared" si="281"/>
        <v>11895.739657762011</v>
      </c>
      <c r="AT910" s="411">
        <f t="shared" si="282"/>
        <v>6172.2939809000191</v>
      </c>
      <c r="AU910" s="411">
        <f t="shared" si="283"/>
        <v>1888.3113409068101</v>
      </c>
      <c r="AV910" s="411">
        <f t="shared" si="284"/>
        <v>3835.1343359551834</v>
      </c>
      <c r="AW910" s="411">
        <v>0</v>
      </c>
      <c r="AX910" s="411">
        <v>0</v>
      </c>
      <c r="AY910" s="411">
        <v>0</v>
      </c>
      <c r="AZ910" s="411">
        <v>0</v>
      </c>
      <c r="BA910" s="411">
        <v>0</v>
      </c>
      <c r="BB910" s="411">
        <v>0</v>
      </c>
      <c r="BC910" s="411">
        <v>0</v>
      </c>
      <c r="BD910" s="411">
        <v>0</v>
      </c>
      <c r="BE910" s="411">
        <v>0</v>
      </c>
      <c r="BF910" s="411">
        <v>0</v>
      </c>
      <c r="BG910" s="411">
        <v>0</v>
      </c>
      <c r="BH910" s="412">
        <v>0</v>
      </c>
      <c r="BI910" s="411">
        <f t="shared" si="285"/>
        <v>0</v>
      </c>
      <c r="BJ910" s="411">
        <v>792.84800704448685</v>
      </c>
      <c r="BK910" s="411">
        <v>811.56955132410587</v>
      </c>
      <c r="BL910" s="411">
        <v>844.05235721793724</v>
      </c>
      <c r="BM910" s="411">
        <v>882.22423773014521</v>
      </c>
      <c r="BN910" s="411">
        <v>907.23489893309693</v>
      </c>
      <c r="BO910" s="411">
        <v>958.79947674630466</v>
      </c>
      <c r="BP910" s="411">
        <v>1008.0843003007403</v>
      </c>
      <c r="BQ910" s="411">
        <v>1061.3384769292045</v>
      </c>
      <c r="BR910" s="411">
        <v>1097.1031643734962</v>
      </c>
      <c r="BS910" s="411">
        <v>1147.2162046881886</v>
      </c>
      <c r="BT910" s="411">
        <v>1179.7395020181618</v>
      </c>
      <c r="BU910" s="412">
        <v>1205.529480456144</v>
      </c>
      <c r="BV910" s="411">
        <f t="shared" si="286"/>
        <v>11895.739657762011</v>
      </c>
      <c r="BW910" s="411">
        <v>0</v>
      </c>
      <c r="BX910" s="411">
        <v>0</v>
      </c>
      <c r="BY910" s="411">
        <v>0</v>
      </c>
      <c r="BZ910" s="411">
        <v>0</v>
      </c>
      <c r="CA910" s="411">
        <v>0</v>
      </c>
      <c r="CB910" s="411">
        <v>0</v>
      </c>
      <c r="CC910" s="411">
        <v>0</v>
      </c>
      <c r="CD910" s="411">
        <v>0</v>
      </c>
      <c r="CE910" s="411">
        <v>0</v>
      </c>
      <c r="CF910" s="411">
        <v>0</v>
      </c>
      <c r="CG910" s="411">
        <v>0</v>
      </c>
      <c r="CH910" s="412">
        <v>0</v>
      </c>
      <c r="CI910" s="411">
        <f t="shared" si="287"/>
        <v>0</v>
      </c>
      <c r="CJ910" s="411">
        <v>792.84800704448685</v>
      </c>
      <c r="CK910" s="411">
        <v>811.56955132410587</v>
      </c>
      <c r="CL910" s="411">
        <v>844.05235721793724</v>
      </c>
      <c r="CM910" s="411">
        <v>882.22423773014521</v>
      </c>
      <c r="CN910" s="411">
        <v>907.23489893309693</v>
      </c>
      <c r="CO910" s="411">
        <v>958.79947674630466</v>
      </c>
      <c r="CP910" s="411">
        <v>1008.0843003007403</v>
      </c>
      <c r="CQ910" s="411">
        <v>1061.3384769292045</v>
      </c>
      <c r="CR910" s="411">
        <v>1097.1031643734962</v>
      </c>
      <c r="CS910" s="411">
        <v>1147.2162046881886</v>
      </c>
      <c r="CT910" s="411">
        <v>1179.7395020181618</v>
      </c>
      <c r="CU910" s="412">
        <v>1205.529480456144</v>
      </c>
      <c r="CV910" s="411">
        <f t="shared" si="288"/>
        <v>11895.739657762011</v>
      </c>
      <c r="CW910" s="411">
        <v>376.42485802468013</v>
      </c>
      <c r="CX910" s="411">
        <v>352.24420637023894</v>
      </c>
      <c r="CY910" s="411">
        <v>323.47072852285419</v>
      </c>
      <c r="CZ910" s="411">
        <v>276.40875990609527</v>
      </c>
      <c r="DA910" s="411">
        <v>251.89951671957567</v>
      </c>
      <c r="DB910" s="411">
        <v>174.42609447395358</v>
      </c>
      <c r="DC910" s="411">
        <v>130.89313967227997</v>
      </c>
      <c r="DD910" s="411">
        <v>84.719615420512</v>
      </c>
      <c r="DE910" s="411">
        <v>65.663394187517284</v>
      </c>
      <c r="DF910" s="411">
        <v>36.051011788702731</v>
      </c>
      <c r="DG910" s="411">
        <v>15.191645934567996</v>
      </c>
      <c r="DH910" s="412">
        <v>0</v>
      </c>
      <c r="DI910" s="411">
        <f t="shared" si="289"/>
        <v>2087.3929710209782</v>
      </c>
      <c r="DJ910" s="411">
        <v>1169.272865069167</v>
      </c>
      <c r="DK910" s="411">
        <v>1163.8137576943448</v>
      </c>
      <c r="DL910" s="411">
        <v>1167.5230857407917</v>
      </c>
      <c r="DM910" s="411">
        <v>1158.6329976362404</v>
      </c>
      <c r="DN910" s="411">
        <v>1159.1344156526725</v>
      </c>
      <c r="DO910" s="411">
        <v>1133.2255712202582</v>
      </c>
      <c r="DP910" s="411">
        <v>1138.9774399730202</v>
      </c>
      <c r="DQ910" s="411">
        <v>1146.0580923497166</v>
      </c>
      <c r="DR910" s="411">
        <v>1162.7665585610134</v>
      </c>
      <c r="DS910" s="411">
        <v>1183.2672164768915</v>
      </c>
      <c r="DT910" s="411">
        <v>1194.93114795273</v>
      </c>
      <c r="DU910" s="412">
        <v>1205.529480456144</v>
      </c>
      <c r="DV910" s="411">
        <f t="shared" si="290"/>
        <v>13983.132628782991</v>
      </c>
      <c r="DW910" s="412">
        <v>1169.272865069167</v>
      </c>
      <c r="DX910" s="412">
        <v>1163.8137576943448</v>
      </c>
      <c r="DY910" s="412">
        <v>1167.5230857407917</v>
      </c>
      <c r="DZ910" s="412">
        <v>1158.6329976362404</v>
      </c>
      <c r="EA910" s="412">
        <v>1159.1344156526725</v>
      </c>
      <c r="EB910" s="412">
        <v>1133.2255712202582</v>
      </c>
      <c r="EC910" s="412">
        <v>1138.9774399730202</v>
      </c>
      <c r="ED910" s="412">
        <v>1146.0580923497166</v>
      </c>
      <c r="EE910" s="412">
        <v>1162.7665585610134</v>
      </c>
      <c r="EF910" s="412">
        <v>1183.2672164768915</v>
      </c>
      <c r="EG910" s="412">
        <v>1194.93114795273</v>
      </c>
      <c r="EH910" s="412">
        <v>1205.529480456144</v>
      </c>
      <c r="EI910" s="411">
        <f t="shared" si="291"/>
        <v>13983.132628782991</v>
      </c>
      <c r="EK910" s="411">
        <f t="shared" si="292"/>
        <v>13983.132628782989</v>
      </c>
      <c r="EL910" s="7">
        <f t="shared" si="293"/>
        <v>0</v>
      </c>
    </row>
    <row r="911" spans="1:142">
      <c r="A911" s="365" t="str">
        <f t="shared" si="275"/>
        <v xml:space="preserve"> 165</v>
      </c>
      <c r="B911" s="370" t="s">
        <v>969</v>
      </c>
      <c r="C911" s="370" t="s">
        <v>945</v>
      </c>
      <c r="D911" s="411">
        <v>34055</v>
      </c>
      <c r="E911" s="411">
        <v>37497</v>
      </c>
      <c r="F911" s="411">
        <v>43953</v>
      </c>
      <c r="G911" s="411">
        <v>51272</v>
      </c>
      <c r="H911" s="411">
        <v>60924</v>
      </c>
      <c r="I911" s="411">
        <v>68058</v>
      </c>
      <c r="J911" s="411">
        <v>77808</v>
      </c>
      <c r="K911" s="411">
        <v>80344</v>
      </c>
      <c r="L911" s="411">
        <v>69409</v>
      </c>
      <c r="M911" s="411">
        <v>72608</v>
      </c>
      <c r="N911" s="411">
        <v>62879</v>
      </c>
      <c r="O911" s="412">
        <v>58008</v>
      </c>
      <c r="P911" s="411">
        <f t="shared" si="276"/>
        <v>716815</v>
      </c>
      <c r="Q911" s="411">
        <f t="shared" si="277"/>
        <v>371057.06451612903</v>
      </c>
      <c r="R911" s="411">
        <f t="shared" si="278"/>
        <v>133115.62513904338</v>
      </c>
      <c r="S911" s="411">
        <f t="shared" si="279"/>
        <v>212642.31034482759</v>
      </c>
      <c r="T911" s="411">
        <v>37.999999999998977</v>
      </c>
      <c r="U911" s="411">
        <v>-166.9999999999992</v>
      </c>
      <c r="V911" s="411">
        <v>-60.999999999999318</v>
      </c>
      <c r="W911" s="411">
        <v>-102.99999999999773</v>
      </c>
      <c r="X911" s="411">
        <v>-110.00000000000387</v>
      </c>
      <c r="Y911" s="411">
        <v>20.000000000000156</v>
      </c>
      <c r="Z911" s="411">
        <v>-186.00000000000276</v>
      </c>
      <c r="AA911" s="411">
        <v>-752.00000000000011</v>
      </c>
      <c r="AB911" s="411">
        <v>-289.00000000000131</v>
      </c>
      <c r="AC911" s="411">
        <v>-331.00000000000011</v>
      </c>
      <c r="AD911" s="411">
        <v>-353.00000000000165</v>
      </c>
      <c r="AE911" s="412">
        <v>-141.00000000000196</v>
      </c>
      <c r="AF911" s="411">
        <f t="shared" si="280"/>
        <v>-2435.0000000000091</v>
      </c>
      <c r="AG911" s="411">
        <v>34093</v>
      </c>
      <c r="AH911" s="411">
        <v>37330</v>
      </c>
      <c r="AI911" s="411">
        <v>43892</v>
      </c>
      <c r="AJ911" s="411">
        <v>51169</v>
      </c>
      <c r="AK911" s="411">
        <v>60814</v>
      </c>
      <c r="AL911" s="411">
        <v>68078</v>
      </c>
      <c r="AM911" s="411">
        <v>77622</v>
      </c>
      <c r="AN911" s="411">
        <v>79592</v>
      </c>
      <c r="AO911" s="411">
        <v>69120</v>
      </c>
      <c r="AP911" s="411">
        <v>72277</v>
      </c>
      <c r="AQ911" s="411">
        <v>62526</v>
      </c>
      <c r="AR911" s="412">
        <v>57867</v>
      </c>
      <c r="AS911" s="411">
        <f t="shared" si="281"/>
        <v>714380</v>
      </c>
      <c r="AT911" s="411">
        <f t="shared" si="282"/>
        <v>370494.06451612903</v>
      </c>
      <c r="AU911" s="411">
        <f t="shared" si="283"/>
        <v>132148.34927697442</v>
      </c>
      <c r="AV911" s="411">
        <f t="shared" si="284"/>
        <v>211737.58620689655</v>
      </c>
      <c r="AW911" s="411">
        <v>0</v>
      </c>
      <c r="AX911" s="411">
        <v>0</v>
      </c>
      <c r="AY911" s="411">
        <v>0</v>
      </c>
      <c r="AZ911" s="411">
        <v>0</v>
      </c>
      <c r="BA911" s="411">
        <v>0</v>
      </c>
      <c r="BB911" s="411">
        <v>0</v>
      </c>
      <c r="BC911" s="411">
        <v>0</v>
      </c>
      <c r="BD911" s="411">
        <v>0</v>
      </c>
      <c r="BE911" s="411">
        <v>0</v>
      </c>
      <c r="BF911" s="411">
        <v>0</v>
      </c>
      <c r="BG911" s="411">
        <v>0</v>
      </c>
      <c r="BH911" s="412">
        <v>0</v>
      </c>
      <c r="BI911" s="411">
        <f t="shared" si="285"/>
        <v>0</v>
      </c>
      <c r="BJ911" s="411">
        <v>34093</v>
      </c>
      <c r="BK911" s="411">
        <v>37330</v>
      </c>
      <c r="BL911" s="411">
        <v>43892</v>
      </c>
      <c r="BM911" s="411">
        <v>51169</v>
      </c>
      <c r="BN911" s="411">
        <v>60814</v>
      </c>
      <c r="BO911" s="411">
        <v>68078</v>
      </c>
      <c r="BP911" s="411">
        <v>77622</v>
      </c>
      <c r="BQ911" s="411">
        <v>79592</v>
      </c>
      <c r="BR911" s="411">
        <v>69120</v>
      </c>
      <c r="BS911" s="411">
        <v>72277</v>
      </c>
      <c r="BT911" s="411">
        <v>62526</v>
      </c>
      <c r="BU911" s="412">
        <v>57867</v>
      </c>
      <c r="BV911" s="411">
        <f t="shared" si="286"/>
        <v>714380</v>
      </c>
      <c r="BW911" s="411">
        <v>0</v>
      </c>
      <c r="BX911" s="411">
        <v>0</v>
      </c>
      <c r="BY911" s="411">
        <v>0</v>
      </c>
      <c r="BZ911" s="411">
        <v>0</v>
      </c>
      <c r="CA911" s="411">
        <v>0</v>
      </c>
      <c r="CB911" s="411">
        <v>0</v>
      </c>
      <c r="CC911" s="411">
        <v>0</v>
      </c>
      <c r="CD911" s="411">
        <v>0</v>
      </c>
      <c r="CE911" s="411">
        <v>0</v>
      </c>
      <c r="CF911" s="411">
        <v>0</v>
      </c>
      <c r="CG911" s="411">
        <v>0</v>
      </c>
      <c r="CH911" s="412">
        <v>0</v>
      </c>
      <c r="CI911" s="411">
        <f t="shared" si="287"/>
        <v>0</v>
      </c>
      <c r="CJ911" s="411">
        <v>34093</v>
      </c>
      <c r="CK911" s="411">
        <v>37330</v>
      </c>
      <c r="CL911" s="411">
        <v>43892</v>
      </c>
      <c r="CM911" s="411">
        <v>51169</v>
      </c>
      <c r="CN911" s="411">
        <v>60814</v>
      </c>
      <c r="CO911" s="411">
        <v>68078</v>
      </c>
      <c r="CP911" s="411">
        <v>77622</v>
      </c>
      <c r="CQ911" s="411">
        <v>79592</v>
      </c>
      <c r="CR911" s="411">
        <v>69120</v>
      </c>
      <c r="CS911" s="411">
        <v>72277</v>
      </c>
      <c r="CT911" s="411">
        <v>62526</v>
      </c>
      <c r="CU911" s="412">
        <v>57867</v>
      </c>
      <c r="CV911" s="411">
        <f t="shared" si="288"/>
        <v>714380</v>
      </c>
      <c r="CW911" s="411">
        <v>16186.491175729825</v>
      </c>
      <c r="CX911" s="411">
        <v>16202.961898947198</v>
      </c>
      <c r="CY911" s="411">
        <v>16821.120724110428</v>
      </c>
      <c r="CZ911" s="411">
        <v>16032.007156435317</v>
      </c>
      <c r="DA911" s="411">
        <v>16884.678480517658</v>
      </c>
      <c r="DB911" s="411">
        <v>12384.873112246993</v>
      </c>
      <c r="DC911" s="411">
        <v>10078.751708799165</v>
      </c>
      <c r="DD911" s="411">
        <v>6354.6826216190639</v>
      </c>
      <c r="DE911" s="411">
        <v>4137.341339662561</v>
      </c>
      <c r="DF911" s="411">
        <v>2271.2235298011838</v>
      </c>
      <c r="DG911" s="411">
        <v>805.07876339150005</v>
      </c>
      <c r="DH911" s="412">
        <v>0</v>
      </c>
      <c r="DI911" s="411">
        <f t="shared" si="289"/>
        <v>118159.21051126088</v>
      </c>
      <c r="DJ911" s="411">
        <v>50279.491175729825</v>
      </c>
      <c r="DK911" s="411">
        <v>53532.961898947193</v>
      </c>
      <c r="DL911" s="411">
        <v>60713.120724110428</v>
      </c>
      <c r="DM911" s="411">
        <v>67201.007156435313</v>
      </c>
      <c r="DN911" s="411">
        <v>77698.678480517658</v>
      </c>
      <c r="DO911" s="411">
        <v>80462.873112247005</v>
      </c>
      <c r="DP911" s="411">
        <v>87700.751708799158</v>
      </c>
      <c r="DQ911" s="411">
        <v>85946.682621619068</v>
      </c>
      <c r="DR911" s="411">
        <v>73257.341339662555</v>
      </c>
      <c r="DS911" s="411">
        <v>74548.22352980118</v>
      </c>
      <c r="DT911" s="411">
        <v>63331.078763391502</v>
      </c>
      <c r="DU911" s="412">
        <v>57867</v>
      </c>
      <c r="DV911" s="411">
        <f t="shared" si="290"/>
        <v>832539.21051126078</v>
      </c>
      <c r="DW911" s="412">
        <v>50279.491175729825</v>
      </c>
      <c r="DX911" s="412">
        <v>53532.961898947193</v>
      </c>
      <c r="DY911" s="412">
        <v>60713.120724110428</v>
      </c>
      <c r="DZ911" s="412">
        <v>67201.007156435313</v>
      </c>
      <c r="EA911" s="412">
        <v>77698.678480517658</v>
      </c>
      <c r="EB911" s="412">
        <v>80462.873112247005</v>
      </c>
      <c r="EC911" s="412">
        <v>87700.751708799158</v>
      </c>
      <c r="ED911" s="412">
        <v>85946.682621619068</v>
      </c>
      <c r="EE911" s="412">
        <v>73257.341339662555</v>
      </c>
      <c r="EF911" s="412">
        <v>74548.22352980118</v>
      </c>
      <c r="EG911" s="412">
        <v>63331.078763391502</v>
      </c>
      <c r="EH911" s="412">
        <v>57867</v>
      </c>
      <c r="EI911" s="411">
        <f t="shared" si="291"/>
        <v>832539.21051126078</v>
      </c>
      <c r="EK911" s="411">
        <f t="shared" si="292"/>
        <v>832539.2105112609</v>
      </c>
      <c r="EL911" s="7">
        <f t="shared" si="293"/>
        <v>0</v>
      </c>
    </row>
    <row r="912" spans="1:142">
      <c r="A912" s="365" t="str">
        <f t="shared" si="275"/>
        <v xml:space="preserve"> 165</v>
      </c>
      <c r="B912" s="370" t="s">
        <v>969</v>
      </c>
      <c r="C912" s="370" t="s">
        <v>1173</v>
      </c>
      <c r="D912" s="411">
        <v>1</v>
      </c>
      <c r="E912" s="411">
        <v>0</v>
      </c>
      <c r="F912" s="411">
        <v>4</v>
      </c>
      <c r="G912" s="411">
        <v>0</v>
      </c>
      <c r="H912" s="411">
        <v>0</v>
      </c>
      <c r="I912" s="411">
        <v>0</v>
      </c>
      <c r="J912" s="411">
        <v>2</v>
      </c>
      <c r="K912" s="411">
        <v>21</v>
      </c>
      <c r="L912" s="411">
        <v>0</v>
      </c>
      <c r="M912" s="411">
        <v>1</v>
      </c>
      <c r="N912" s="411">
        <v>1</v>
      </c>
      <c r="O912" s="412">
        <v>1</v>
      </c>
      <c r="P912" s="411">
        <f t="shared" si="276"/>
        <v>31</v>
      </c>
      <c r="Q912" s="411">
        <f t="shared" si="277"/>
        <v>6.935483870967742</v>
      </c>
      <c r="R912" s="411">
        <f t="shared" si="278"/>
        <v>21.06451612903226</v>
      </c>
      <c r="S912" s="411">
        <f t="shared" si="279"/>
        <v>3</v>
      </c>
      <c r="T912" s="411">
        <v>0</v>
      </c>
      <c r="U912" s="411">
        <v>0</v>
      </c>
      <c r="V912" s="411">
        <v>0</v>
      </c>
      <c r="W912" s="411">
        <v>0</v>
      </c>
      <c r="X912" s="411">
        <v>0</v>
      </c>
      <c r="Y912" s="411">
        <v>0</v>
      </c>
      <c r="Z912" s="411">
        <v>0</v>
      </c>
      <c r="AA912" s="411">
        <v>0</v>
      </c>
      <c r="AB912" s="411">
        <v>0</v>
      </c>
      <c r="AC912" s="411">
        <v>0</v>
      </c>
      <c r="AD912" s="411">
        <v>0</v>
      </c>
      <c r="AE912" s="412">
        <v>0</v>
      </c>
      <c r="AF912" s="411">
        <f t="shared" si="280"/>
        <v>0</v>
      </c>
      <c r="AG912" s="411">
        <v>0</v>
      </c>
      <c r="AH912" s="411">
        <v>0</v>
      </c>
      <c r="AI912" s="411">
        <v>0</v>
      </c>
      <c r="AJ912" s="411">
        <v>0</v>
      </c>
      <c r="AK912" s="411">
        <v>0</v>
      </c>
      <c r="AL912" s="411">
        <v>0</v>
      </c>
      <c r="AM912" s="411">
        <v>0</v>
      </c>
      <c r="AN912" s="411">
        <v>0</v>
      </c>
      <c r="AO912" s="411">
        <v>0</v>
      </c>
      <c r="AP912" s="411">
        <v>0</v>
      </c>
      <c r="AQ912" s="411">
        <v>0</v>
      </c>
      <c r="AR912" s="412">
        <v>0</v>
      </c>
      <c r="AS912" s="411">
        <f t="shared" si="281"/>
        <v>0</v>
      </c>
      <c r="AT912" s="411">
        <f t="shared" si="282"/>
        <v>0</v>
      </c>
      <c r="AU912" s="411">
        <f t="shared" si="283"/>
        <v>0</v>
      </c>
      <c r="AV912" s="411">
        <f t="shared" si="284"/>
        <v>0</v>
      </c>
      <c r="AW912" s="411">
        <v>0</v>
      </c>
      <c r="AX912" s="411">
        <v>0</v>
      </c>
      <c r="AY912" s="411">
        <v>0</v>
      </c>
      <c r="AZ912" s="411">
        <v>0</v>
      </c>
      <c r="BA912" s="411">
        <v>0</v>
      </c>
      <c r="BB912" s="411">
        <v>0</v>
      </c>
      <c r="BC912" s="411">
        <v>0</v>
      </c>
      <c r="BD912" s="411">
        <v>0</v>
      </c>
      <c r="BE912" s="411">
        <v>0</v>
      </c>
      <c r="BF912" s="411">
        <v>0</v>
      </c>
      <c r="BG912" s="411">
        <v>0</v>
      </c>
      <c r="BH912" s="412">
        <v>0</v>
      </c>
      <c r="BI912" s="411">
        <f t="shared" si="285"/>
        <v>0</v>
      </c>
      <c r="BJ912" s="411">
        <v>0</v>
      </c>
      <c r="BK912" s="411">
        <v>0</v>
      </c>
      <c r="BL912" s="411">
        <v>0</v>
      </c>
      <c r="BM912" s="411">
        <v>0</v>
      </c>
      <c r="BN912" s="411">
        <v>0</v>
      </c>
      <c r="BO912" s="411">
        <v>0</v>
      </c>
      <c r="BP912" s="411">
        <v>0</v>
      </c>
      <c r="BQ912" s="411">
        <v>0</v>
      </c>
      <c r="BR912" s="411">
        <v>0</v>
      </c>
      <c r="BS912" s="411">
        <v>0</v>
      </c>
      <c r="BT912" s="411">
        <v>0</v>
      </c>
      <c r="BU912" s="412">
        <v>0</v>
      </c>
      <c r="BV912" s="411">
        <f t="shared" si="286"/>
        <v>0</v>
      </c>
      <c r="BW912" s="411">
        <v>0</v>
      </c>
      <c r="BX912" s="411">
        <v>0</v>
      </c>
      <c r="BY912" s="411">
        <v>0</v>
      </c>
      <c r="BZ912" s="411">
        <v>0</v>
      </c>
      <c r="CA912" s="411">
        <v>0</v>
      </c>
      <c r="CB912" s="411">
        <v>0</v>
      </c>
      <c r="CC912" s="411">
        <v>0</v>
      </c>
      <c r="CD912" s="411">
        <v>0</v>
      </c>
      <c r="CE912" s="411">
        <v>0</v>
      </c>
      <c r="CF912" s="411">
        <v>0</v>
      </c>
      <c r="CG912" s="411">
        <v>0</v>
      </c>
      <c r="CH912" s="412">
        <v>0</v>
      </c>
      <c r="CI912" s="411">
        <f t="shared" si="287"/>
        <v>0</v>
      </c>
      <c r="CJ912" s="411">
        <v>0</v>
      </c>
      <c r="CK912" s="411">
        <v>0</v>
      </c>
      <c r="CL912" s="411">
        <v>0</v>
      </c>
      <c r="CM912" s="411">
        <v>0</v>
      </c>
      <c r="CN912" s="411">
        <v>0</v>
      </c>
      <c r="CO912" s="411">
        <v>0</v>
      </c>
      <c r="CP912" s="411">
        <v>0</v>
      </c>
      <c r="CQ912" s="411">
        <v>0</v>
      </c>
      <c r="CR912" s="411">
        <v>0</v>
      </c>
      <c r="CS912" s="411">
        <v>0</v>
      </c>
      <c r="CT912" s="411">
        <v>0</v>
      </c>
      <c r="CU912" s="412">
        <v>0</v>
      </c>
      <c r="CV912" s="411">
        <f t="shared" si="288"/>
        <v>0</v>
      </c>
      <c r="CW912" s="411">
        <v>0</v>
      </c>
      <c r="CX912" s="411">
        <v>0</v>
      </c>
      <c r="CY912" s="411">
        <v>0</v>
      </c>
      <c r="CZ912" s="411">
        <v>0</v>
      </c>
      <c r="DA912" s="411">
        <v>0</v>
      </c>
      <c r="DB912" s="411">
        <v>0</v>
      </c>
      <c r="DC912" s="411">
        <v>0</v>
      </c>
      <c r="DD912" s="411">
        <v>0</v>
      </c>
      <c r="DE912" s="411">
        <v>0</v>
      </c>
      <c r="DF912" s="411">
        <v>0</v>
      </c>
      <c r="DG912" s="411">
        <v>0</v>
      </c>
      <c r="DH912" s="412">
        <v>0</v>
      </c>
      <c r="DI912" s="411">
        <f t="shared" si="289"/>
        <v>0</v>
      </c>
      <c r="DJ912" s="411">
        <v>0</v>
      </c>
      <c r="DK912" s="411">
        <v>0</v>
      </c>
      <c r="DL912" s="411">
        <v>0</v>
      </c>
      <c r="DM912" s="411">
        <v>0</v>
      </c>
      <c r="DN912" s="411">
        <v>0</v>
      </c>
      <c r="DO912" s="411">
        <v>0</v>
      </c>
      <c r="DP912" s="411">
        <v>0</v>
      </c>
      <c r="DQ912" s="411">
        <v>0</v>
      </c>
      <c r="DR912" s="411">
        <v>0</v>
      </c>
      <c r="DS912" s="411">
        <v>0</v>
      </c>
      <c r="DT912" s="411">
        <v>0</v>
      </c>
      <c r="DU912" s="412">
        <v>0</v>
      </c>
      <c r="DV912" s="411">
        <f t="shared" si="290"/>
        <v>0</v>
      </c>
      <c r="DW912" s="412">
        <v>0</v>
      </c>
      <c r="DX912" s="412">
        <v>0</v>
      </c>
      <c r="DY912" s="412">
        <v>0</v>
      </c>
      <c r="DZ912" s="412">
        <v>0</v>
      </c>
      <c r="EA912" s="412">
        <v>0</v>
      </c>
      <c r="EB912" s="412">
        <v>0</v>
      </c>
      <c r="EC912" s="412">
        <v>0</v>
      </c>
      <c r="ED912" s="412">
        <v>0</v>
      </c>
      <c r="EE912" s="412">
        <v>0</v>
      </c>
      <c r="EF912" s="412">
        <v>0</v>
      </c>
      <c r="EG912" s="412">
        <v>0</v>
      </c>
      <c r="EH912" s="412">
        <v>0</v>
      </c>
      <c r="EI912" s="411">
        <f t="shared" si="291"/>
        <v>0</v>
      </c>
      <c r="EK912" s="411">
        <f t="shared" si="292"/>
        <v>31</v>
      </c>
      <c r="EL912" s="7">
        <f t="shared" si="293"/>
        <v>-31</v>
      </c>
    </row>
    <row r="913" spans="1:142">
      <c r="A913" s="365" t="str">
        <f t="shared" si="275"/>
        <v xml:space="preserve"> 165</v>
      </c>
      <c r="B913" s="370" t="s">
        <v>969</v>
      </c>
      <c r="C913" s="370" t="s">
        <v>1214</v>
      </c>
      <c r="D913" s="411">
        <v>24</v>
      </c>
      <c r="E913" s="411">
        <v>170</v>
      </c>
      <c r="F913" s="411">
        <v>305</v>
      </c>
      <c r="G913" s="411">
        <v>114</v>
      </c>
      <c r="H913" s="411">
        <v>120</v>
      </c>
      <c r="I913" s="411">
        <v>177</v>
      </c>
      <c r="J913" s="411">
        <v>347</v>
      </c>
      <c r="K913" s="411">
        <v>190</v>
      </c>
      <c r="L913" s="411">
        <v>373</v>
      </c>
      <c r="M913" s="411">
        <v>107</v>
      </c>
      <c r="N913" s="411">
        <v>261</v>
      </c>
      <c r="O913" s="412">
        <v>263</v>
      </c>
      <c r="P913" s="411">
        <f t="shared" si="276"/>
        <v>2451</v>
      </c>
      <c r="Q913" s="411">
        <f t="shared" si="277"/>
        <v>1245.8064516129032</v>
      </c>
      <c r="R913" s="411">
        <f t="shared" si="278"/>
        <v>471.29699666295886</v>
      </c>
      <c r="S913" s="411">
        <f t="shared" si="279"/>
        <v>733.89655172413791</v>
      </c>
      <c r="T913" s="411">
        <v>0</v>
      </c>
      <c r="U913" s="411">
        <v>0</v>
      </c>
      <c r="V913" s="411">
        <v>0</v>
      </c>
      <c r="W913" s="411">
        <v>0</v>
      </c>
      <c r="X913" s="411">
        <v>0</v>
      </c>
      <c r="Y913" s="411">
        <v>0</v>
      </c>
      <c r="Z913" s="411">
        <v>0</v>
      </c>
      <c r="AA913" s="411">
        <v>0</v>
      </c>
      <c r="AB913" s="411">
        <v>0</v>
      </c>
      <c r="AC913" s="411">
        <v>0</v>
      </c>
      <c r="AD913" s="411">
        <v>0</v>
      </c>
      <c r="AE913" s="412">
        <v>0</v>
      </c>
      <c r="AF913" s="411">
        <f t="shared" si="280"/>
        <v>0</v>
      </c>
      <c r="AG913" s="411">
        <v>0</v>
      </c>
      <c r="AH913" s="411">
        <v>0</v>
      </c>
      <c r="AI913" s="411">
        <v>0</v>
      </c>
      <c r="AJ913" s="411">
        <v>0</v>
      </c>
      <c r="AK913" s="411">
        <v>0</v>
      </c>
      <c r="AL913" s="411">
        <v>0</v>
      </c>
      <c r="AM913" s="411">
        <v>0</v>
      </c>
      <c r="AN913" s="411">
        <v>0</v>
      </c>
      <c r="AO913" s="411">
        <v>0</v>
      </c>
      <c r="AP913" s="411">
        <v>0</v>
      </c>
      <c r="AQ913" s="411">
        <v>0</v>
      </c>
      <c r="AR913" s="412">
        <v>0</v>
      </c>
      <c r="AS913" s="411">
        <f t="shared" si="281"/>
        <v>0</v>
      </c>
      <c r="AT913" s="411">
        <f t="shared" si="282"/>
        <v>0</v>
      </c>
      <c r="AU913" s="411">
        <f t="shared" si="283"/>
        <v>0</v>
      </c>
      <c r="AV913" s="411">
        <f t="shared" si="284"/>
        <v>0</v>
      </c>
      <c r="AW913" s="411">
        <v>0</v>
      </c>
      <c r="AX913" s="411">
        <v>0</v>
      </c>
      <c r="AY913" s="411">
        <v>0</v>
      </c>
      <c r="AZ913" s="411">
        <v>0</v>
      </c>
      <c r="BA913" s="411">
        <v>0</v>
      </c>
      <c r="BB913" s="411">
        <v>0</v>
      </c>
      <c r="BC913" s="411">
        <v>0</v>
      </c>
      <c r="BD913" s="411">
        <v>0</v>
      </c>
      <c r="BE913" s="411">
        <v>0</v>
      </c>
      <c r="BF913" s="411">
        <v>0</v>
      </c>
      <c r="BG913" s="411">
        <v>0</v>
      </c>
      <c r="BH913" s="412">
        <v>0</v>
      </c>
      <c r="BI913" s="411">
        <f t="shared" si="285"/>
        <v>0</v>
      </c>
      <c r="BJ913" s="411">
        <v>0</v>
      </c>
      <c r="BK913" s="411">
        <v>0</v>
      </c>
      <c r="BL913" s="411">
        <v>0</v>
      </c>
      <c r="BM913" s="411">
        <v>0</v>
      </c>
      <c r="BN913" s="411">
        <v>0</v>
      </c>
      <c r="BO913" s="411">
        <v>0</v>
      </c>
      <c r="BP913" s="411">
        <v>0</v>
      </c>
      <c r="BQ913" s="411">
        <v>0</v>
      </c>
      <c r="BR913" s="411">
        <v>0</v>
      </c>
      <c r="BS913" s="411">
        <v>0</v>
      </c>
      <c r="BT913" s="411">
        <v>0</v>
      </c>
      <c r="BU913" s="412">
        <v>0</v>
      </c>
      <c r="BV913" s="411">
        <f t="shared" si="286"/>
        <v>0</v>
      </c>
      <c r="BW913" s="411">
        <v>0</v>
      </c>
      <c r="BX913" s="411">
        <v>0</v>
      </c>
      <c r="BY913" s="411">
        <v>0</v>
      </c>
      <c r="BZ913" s="411">
        <v>0</v>
      </c>
      <c r="CA913" s="411">
        <v>0</v>
      </c>
      <c r="CB913" s="411">
        <v>0</v>
      </c>
      <c r="CC913" s="411">
        <v>0</v>
      </c>
      <c r="CD913" s="411">
        <v>0</v>
      </c>
      <c r="CE913" s="411">
        <v>0</v>
      </c>
      <c r="CF913" s="411">
        <v>0</v>
      </c>
      <c r="CG913" s="411">
        <v>0</v>
      </c>
      <c r="CH913" s="412">
        <v>0</v>
      </c>
      <c r="CI913" s="411">
        <f t="shared" si="287"/>
        <v>0</v>
      </c>
      <c r="CJ913" s="411">
        <v>0</v>
      </c>
      <c r="CK913" s="411">
        <v>0</v>
      </c>
      <c r="CL913" s="411">
        <v>0</v>
      </c>
      <c r="CM913" s="411">
        <v>0</v>
      </c>
      <c r="CN913" s="411">
        <v>0</v>
      </c>
      <c r="CO913" s="411">
        <v>0</v>
      </c>
      <c r="CP913" s="411">
        <v>0</v>
      </c>
      <c r="CQ913" s="411">
        <v>0</v>
      </c>
      <c r="CR913" s="411">
        <v>0</v>
      </c>
      <c r="CS913" s="411">
        <v>0</v>
      </c>
      <c r="CT913" s="411">
        <v>0</v>
      </c>
      <c r="CU913" s="412">
        <v>0</v>
      </c>
      <c r="CV913" s="411">
        <f t="shared" si="288"/>
        <v>0</v>
      </c>
      <c r="CW913" s="411">
        <v>0</v>
      </c>
      <c r="CX913" s="411">
        <v>0</v>
      </c>
      <c r="CY913" s="411">
        <v>0</v>
      </c>
      <c r="CZ913" s="411">
        <v>0</v>
      </c>
      <c r="DA913" s="411">
        <v>0</v>
      </c>
      <c r="DB913" s="411">
        <v>0</v>
      </c>
      <c r="DC913" s="411">
        <v>0</v>
      </c>
      <c r="DD913" s="411">
        <v>0</v>
      </c>
      <c r="DE913" s="411">
        <v>0</v>
      </c>
      <c r="DF913" s="411">
        <v>0</v>
      </c>
      <c r="DG913" s="411">
        <v>0</v>
      </c>
      <c r="DH913" s="412">
        <v>0</v>
      </c>
      <c r="DI913" s="411">
        <f t="shared" si="289"/>
        <v>0</v>
      </c>
      <c r="DJ913" s="411">
        <v>0</v>
      </c>
      <c r="DK913" s="411">
        <v>0</v>
      </c>
      <c r="DL913" s="411">
        <v>0</v>
      </c>
      <c r="DM913" s="411">
        <v>0</v>
      </c>
      <c r="DN913" s="411">
        <v>0</v>
      </c>
      <c r="DO913" s="411">
        <v>0</v>
      </c>
      <c r="DP913" s="411">
        <v>0</v>
      </c>
      <c r="DQ913" s="411">
        <v>0</v>
      </c>
      <c r="DR913" s="411">
        <v>0</v>
      </c>
      <c r="DS913" s="411">
        <v>0</v>
      </c>
      <c r="DT913" s="411">
        <v>0</v>
      </c>
      <c r="DU913" s="412">
        <v>0</v>
      </c>
      <c r="DV913" s="411">
        <f t="shared" si="290"/>
        <v>0</v>
      </c>
      <c r="DW913" s="412">
        <v>0</v>
      </c>
      <c r="DX913" s="412">
        <v>0</v>
      </c>
      <c r="DY913" s="412">
        <v>0</v>
      </c>
      <c r="DZ913" s="412">
        <v>0</v>
      </c>
      <c r="EA913" s="412">
        <v>0</v>
      </c>
      <c r="EB913" s="412">
        <v>0</v>
      </c>
      <c r="EC913" s="412">
        <v>0</v>
      </c>
      <c r="ED913" s="412">
        <v>0</v>
      </c>
      <c r="EE913" s="412">
        <v>0</v>
      </c>
      <c r="EF913" s="412">
        <v>0</v>
      </c>
      <c r="EG913" s="412">
        <v>0</v>
      </c>
      <c r="EH913" s="412">
        <v>0</v>
      </c>
      <c r="EI913" s="411">
        <f t="shared" si="291"/>
        <v>0</v>
      </c>
      <c r="EK913" s="411">
        <f t="shared" si="292"/>
        <v>2451</v>
      </c>
      <c r="EL913" s="7">
        <f t="shared" si="293"/>
        <v>-2451</v>
      </c>
    </row>
    <row r="914" spans="1:142">
      <c r="A914" s="365" t="str">
        <f t="shared" si="275"/>
        <v xml:space="preserve"> 165</v>
      </c>
      <c r="B914" s="370" t="s">
        <v>969</v>
      </c>
      <c r="C914" s="370" t="s">
        <v>1215</v>
      </c>
      <c r="D914" s="411">
        <v>2</v>
      </c>
      <c r="E914" s="411">
        <v>6</v>
      </c>
      <c r="F914" s="411">
        <v>6</v>
      </c>
      <c r="G914" s="411">
        <v>5</v>
      </c>
      <c r="H914" s="411">
        <v>2</v>
      </c>
      <c r="I914" s="411">
        <v>4</v>
      </c>
      <c r="J914" s="411">
        <v>3</v>
      </c>
      <c r="K914" s="411">
        <v>6</v>
      </c>
      <c r="L914" s="411">
        <v>6</v>
      </c>
      <c r="M914" s="411">
        <v>3</v>
      </c>
      <c r="N914" s="411">
        <v>8</v>
      </c>
      <c r="O914" s="412">
        <v>5</v>
      </c>
      <c r="P914" s="411">
        <f t="shared" si="276"/>
        <v>56</v>
      </c>
      <c r="Q914" s="411">
        <f t="shared" si="277"/>
        <v>27.903225806451612</v>
      </c>
      <c r="R914" s="411">
        <f t="shared" si="278"/>
        <v>10.441601779755285</v>
      </c>
      <c r="S914" s="411">
        <f t="shared" si="279"/>
        <v>17.655172413793103</v>
      </c>
      <c r="T914" s="411">
        <v>0</v>
      </c>
      <c r="U914" s="411">
        <v>0</v>
      </c>
      <c r="V914" s="411">
        <v>0</v>
      </c>
      <c r="W914" s="411">
        <v>0</v>
      </c>
      <c r="X914" s="411">
        <v>0</v>
      </c>
      <c r="Y914" s="411">
        <v>0</v>
      </c>
      <c r="Z914" s="411">
        <v>0</v>
      </c>
      <c r="AA914" s="411">
        <v>0</v>
      </c>
      <c r="AB914" s="411">
        <v>0</v>
      </c>
      <c r="AC914" s="411">
        <v>0</v>
      </c>
      <c r="AD914" s="411">
        <v>0</v>
      </c>
      <c r="AE914" s="412">
        <v>0</v>
      </c>
      <c r="AF914" s="411">
        <f t="shared" si="280"/>
        <v>0</v>
      </c>
      <c r="AG914" s="411">
        <v>0</v>
      </c>
      <c r="AH914" s="411">
        <v>0</v>
      </c>
      <c r="AI914" s="411">
        <v>0</v>
      </c>
      <c r="AJ914" s="411">
        <v>0</v>
      </c>
      <c r="AK914" s="411">
        <v>0</v>
      </c>
      <c r="AL914" s="411">
        <v>0</v>
      </c>
      <c r="AM914" s="411">
        <v>0</v>
      </c>
      <c r="AN914" s="411">
        <v>0</v>
      </c>
      <c r="AO914" s="411">
        <v>0</v>
      </c>
      <c r="AP914" s="411">
        <v>0</v>
      </c>
      <c r="AQ914" s="411">
        <v>0</v>
      </c>
      <c r="AR914" s="412">
        <v>0</v>
      </c>
      <c r="AS914" s="411">
        <f t="shared" si="281"/>
        <v>0</v>
      </c>
      <c r="AT914" s="411">
        <f t="shared" si="282"/>
        <v>0</v>
      </c>
      <c r="AU914" s="411">
        <f t="shared" si="283"/>
        <v>0</v>
      </c>
      <c r="AV914" s="411">
        <f t="shared" si="284"/>
        <v>0</v>
      </c>
      <c r="AW914" s="411">
        <v>0</v>
      </c>
      <c r="AX914" s="411">
        <v>0</v>
      </c>
      <c r="AY914" s="411">
        <v>0</v>
      </c>
      <c r="AZ914" s="411">
        <v>0</v>
      </c>
      <c r="BA914" s="411">
        <v>0</v>
      </c>
      <c r="BB914" s="411">
        <v>0</v>
      </c>
      <c r="BC914" s="411">
        <v>0</v>
      </c>
      <c r="BD914" s="411">
        <v>0</v>
      </c>
      <c r="BE914" s="411">
        <v>0</v>
      </c>
      <c r="BF914" s="411">
        <v>0</v>
      </c>
      <c r="BG914" s="411">
        <v>0</v>
      </c>
      <c r="BH914" s="412">
        <v>0</v>
      </c>
      <c r="BI914" s="411">
        <f t="shared" si="285"/>
        <v>0</v>
      </c>
      <c r="BJ914" s="411">
        <v>0</v>
      </c>
      <c r="BK914" s="411">
        <v>0</v>
      </c>
      <c r="BL914" s="411">
        <v>0</v>
      </c>
      <c r="BM914" s="411">
        <v>0</v>
      </c>
      <c r="BN914" s="411">
        <v>0</v>
      </c>
      <c r="BO914" s="411">
        <v>0</v>
      </c>
      <c r="BP914" s="411">
        <v>0</v>
      </c>
      <c r="BQ914" s="411">
        <v>0</v>
      </c>
      <c r="BR914" s="411">
        <v>0</v>
      </c>
      <c r="BS914" s="411">
        <v>0</v>
      </c>
      <c r="BT914" s="411">
        <v>0</v>
      </c>
      <c r="BU914" s="412">
        <v>0</v>
      </c>
      <c r="BV914" s="411">
        <f t="shared" si="286"/>
        <v>0</v>
      </c>
      <c r="BW914" s="411">
        <v>0</v>
      </c>
      <c r="BX914" s="411">
        <v>0</v>
      </c>
      <c r="BY914" s="411">
        <v>0</v>
      </c>
      <c r="BZ914" s="411">
        <v>0</v>
      </c>
      <c r="CA914" s="411">
        <v>0</v>
      </c>
      <c r="CB914" s="411">
        <v>0</v>
      </c>
      <c r="CC914" s="411">
        <v>0</v>
      </c>
      <c r="CD914" s="411">
        <v>0</v>
      </c>
      <c r="CE914" s="411">
        <v>0</v>
      </c>
      <c r="CF914" s="411">
        <v>0</v>
      </c>
      <c r="CG914" s="411">
        <v>0</v>
      </c>
      <c r="CH914" s="412">
        <v>0</v>
      </c>
      <c r="CI914" s="411">
        <f t="shared" si="287"/>
        <v>0</v>
      </c>
      <c r="CJ914" s="411">
        <v>0</v>
      </c>
      <c r="CK914" s="411">
        <v>0</v>
      </c>
      <c r="CL914" s="411">
        <v>0</v>
      </c>
      <c r="CM914" s="411">
        <v>0</v>
      </c>
      <c r="CN914" s="411">
        <v>0</v>
      </c>
      <c r="CO914" s="411">
        <v>0</v>
      </c>
      <c r="CP914" s="411">
        <v>0</v>
      </c>
      <c r="CQ914" s="411">
        <v>0</v>
      </c>
      <c r="CR914" s="411">
        <v>0</v>
      </c>
      <c r="CS914" s="411">
        <v>0</v>
      </c>
      <c r="CT914" s="411">
        <v>0</v>
      </c>
      <c r="CU914" s="412">
        <v>0</v>
      </c>
      <c r="CV914" s="411">
        <f t="shared" si="288"/>
        <v>0</v>
      </c>
      <c r="CW914" s="411">
        <v>0</v>
      </c>
      <c r="CX914" s="411">
        <v>0</v>
      </c>
      <c r="CY914" s="411">
        <v>0</v>
      </c>
      <c r="CZ914" s="411">
        <v>0</v>
      </c>
      <c r="DA914" s="411">
        <v>0</v>
      </c>
      <c r="DB914" s="411">
        <v>0</v>
      </c>
      <c r="DC914" s="411">
        <v>0</v>
      </c>
      <c r="DD914" s="411">
        <v>0</v>
      </c>
      <c r="DE914" s="411">
        <v>0</v>
      </c>
      <c r="DF914" s="411">
        <v>0</v>
      </c>
      <c r="DG914" s="411">
        <v>0</v>
      </c>
      <c r="DH914" s="412">
        <v>0</v>
      </c>
      <c r="DI914" s="411">
        <f t="shared" si="289"/>
        <v>0</v>
      </c>
      <c r="DJ914" s="411">
        <v>0</v>
      </c>
      <c r="DK914" s="411">
        <v>0</v>
      </c>
      <c r="DL914" s="411">
        <v>0</v>
      </c>
      <c r="DM914" s="411">
        <v>0</v>
      </c>
      <c r="DN914" s="411">
        <v>0</v>
      </c>
      <c r="DO914" s="411">
        <v>0</v>
      </c>
      <c r="DP914" s="411">
        <v>0</v>
      </c>
      <c r="DQ914" s="411">
        <v>0</v>
      </c>
      <c r="DR914" s="411">
        <v>0</v>
      </c>
      <c r="DS914" s="411">
        <v>0</v>
      </c>
      <c r="DT914" s="411">
        <v>0</v>
      </c>
      <c r="DU914" s="412">
        <v>0</v>
      </c>
      <c r="DV914" s="411">
        <f t="shared" si="290"/>
        <v>0</v>
      </c>
      <c r="DW914" s="412">
        <v>0</v>
      </c>
      <c r="DX914" s="412">
        <v>0</v>
      </c>
      <c r="DY914" s="412">
        <v>0</v>
      </c>
      <c r="DZ914" s="412">
        <v>0</v>
      </c>
      <c r="EA914" s="412">
        <v>0</v>
      </c>
      <c r="EB914" s="412">
        <v>0</v>
      </c>
      <c r="EC914" s="412">
        <v>0</v>
      </c>
      <c r="ED914" s="412">
        <v>0</v>
      </c>
      <c r="EE914" s="412">
        <v>0</v>
      </c>
      <c r="EF914" s="412">
        <v>0</v>
      </c>
      <c r="EG914" s="412">
        <v>0</v>
      </c>
      <c r="EH914" s="412">
        <v>0</v>
      </c>
      <c r="EI914" s="411">
        <f t="shared" si="291"/>
        <v>0</v>
      </c>
      <c r="EK914" s="411">
        <f t="shared" si="292"/>
        <v>56</v>
      </c>
      <c r="EL914" s="7">
        <f t="shared" si="293"/>
        <v>-56</v>
      </c>
    </row>
    <row r="915" spans="1:142">
      <c r="A915" s="365" t="str">
        <f t="shared" si="275"/>
        <v xml:space="preserve"> 165</v>
      </c>
      <c r="B915" s="370" t="s">
        <v>969</v>
      </c>
      <c r="C915" s="370" t="s">
        <v>1216</v>
      </c>
      <c r="D915" s="411">
        <v>388</v>
      </c>
      <c r="E915" s="411">
        <v>403</v>
      </c>
      <c r="F915" s="411">
        <v>417</v>
      </c>
      <c r="G915" s="411">
        <v>442</v>
      </c>
      <c r="H915" s="411">
        <v>454</v>
      </c>
      <c r="I915" s="411">
        <v>490</v>
      </c>
      <c r="J915" s="411">
        <v>513</v>
      </c>
      <c r="K915" s="411">
        <v>538</v>
      </c>
      <c r="L915" s="411">
        <v>552</v>
      </c>
      <c r="M915" s="411">
        <v>564</v>
      </c>
      <c r="N915" s="411">
        <v>574</v>
      </c>
      <c r="O915" s="412">
        <v>586</v>
      </c>
      <c r="P915" s="411">
        <f t="shared" si="276"/>
        <v>5921</v>
      </c>
      <c r="Q915" s="411">
        <f t="shared" si="277"/>
        <v>3090.4516129032259</v>
      </c>
      <c r="R915" s="411">
        <f t="shared" si="278"/>
        <v>954.27252502780857</v>
      </c>
      <c r="S915" s="411">
        <f t="shared" si="279"/>
        <v>1876.2758620689656</v>
      </c>
      <c r="T915" s="411">
        <v>0</v>
      </c>
      <c r="U915" s="411">
        <v>0</v>
      </c>
      <c r="V915" s="411">
        <v>0</v>
      </c>
      <c r="W915" s="411">
        <v>0</v>
      </c>
      <c r="X915" s="411">
        <v>0</v>
      </c>
      <c r="Y915" s="411">
        <v>0</v>
      </c>
      <c r="Z915" s="411">
        <v>0</v>
      </c>
      <c r="AA915" s="411">
        <v>0</v>
      </c>
      <c r="AB915" s="411">
        <v>0</v>
      </c>
      <c r="AC915" s="411">
        <v>0</v>
      </c>
      <c r="AD915" s="411">
        <v>0</v>
      </c>
      <c r="AE915" s="412">
        <v>0</v>
      </c>
      <c r="AF915" s="411">
        <f t="shared" si="280"/>
        <v>0</v>
      </c>
      <c r="AG915" s="411">
        <v>0</v>
      </c>
      <c r="AH915" s="411">
        <v>0</v>
      </c>
      <c r="AI915" s="411">
        <v>0</v>
      </c>
      <c r="AJ915" s="411">
        <v>0</v>
      </c>
      <c r="AK915" s="411">
        <v>0</v>
      </c>
      <c r="AL915" s="411">
        <v>0</v>
      </c>
      <c r="AM915" s="411">
        <v>0</v>
      </c>
      <c r="AN915" s="411">
        <v>0</v>
      </c>
      <c r="AO915" s="411">
        <v>0</v>
      </c>
      <c r="AP915" s="411">
        <v>0</v>
      </c>
      <c r="AQ915" s="411">
        <v>0</v>
      </c>
      <c r="AR915" s="412">
        <v>0</v>
      </c>
      <c r="AS915" s="411">
        <f t="shared" si="281"/>
        <v>0</v>
      </c>
      <c r="AT915" s="411">
        <f t="shared" si="282"/>
        <v>0</v>
      </c>
      <c r="AU915" s="411">
        <f t="shared" si="283"/>
        <v>0</v>
      </c>
      <c r="AV915" s="411">
        <f t="shared" si="284"/>
        <v>0</v>
      </c>
      <c r="AW915" s="411">
        <v>0</v>
      </c>
      <c r="AX915" s="411">
        <v>0</v>
      </c>
      <c r="AY915" s="411">
        <v>0</v>
      </c>
      <c r="AZ915" s="411">
        <v>0</v>
      </c>
      <c r="BA915" s="411">
        <v>0</v>
      </c>
      <c r="BB915" s="411">
        <v>0</v>
      </c>
      <c r="BC915" s="411">
        <v>0</v>
      </c>
      <c r="BD915" s="411">
        <v>0</v>
      </c>
      <c r="BE915" s="411">
        <v>0</v>
      </c>
      <c r="BF915" s="411">
        <v>0</v>
      </c>
      <c r="BG915" s="411">
        <v>0</v>
      </c>
      <c r="BH915" s="412">
        <v>0</v>
      </c>
      <c r="BI915" s="411">
        <f t="shared" si="285"/>
        <v>0</v>
      </c>
      <c r="BJ915" s="411">
        <v>0</v>
      </c>
      <c r="BK915" s="411">
        <v>0</v>
      </c>
      <c r="BL915" s="411">
        <v>0</v>
      </c>
      <c r="BM915" s="411">
        <v>0</v>
      </c>
      <c r="BN915" s="411">
        <v>0</v>
      </c>
      <c r="BO915" s="411">
        <v>0</v>
      </c>
      <c r="BP915" s="411">
        <v>0</v>
      </c>
      <c r="BQ915" s="411">
        <v>0</v>
      </c>
      <c r="BR915" s="411">
        <v>0</v>
      </c>
      <c r="BS915" s="411">
        <v>0</v>
      </c>
      <c r="BT915" s="411">
        <v>0</v>
      </c>
      <c r="BU915" s="412">
        <v>0</v>
      </c>
      <c r="BV915" s="411">
        <f t="shared" si="286"/>
        <v>0</v>
      </c>
      <c r="BW915" s="411">
        <v>0</v>
      </c>
      <c r="BX915" s="411">
        <v>0</v>
      </c>
      <c r="BY915" s="411">
        <v>0</v>
      </c>
      <c r="BZ915" s="411">
        <v>0</v>
      </c>
      <c r="CA915" s="411">
        <v>0</v>
      </c>
      <c r="CB915" s="411">
        <v>0</v>
      </c>
      <c r="CC915" s="411">
        <v>0</v>
      </c>
      <c r="CD915" s="411">
        <v>0</v>
      </c>
      <c r="CE915" s="411">
        <v>0</v>
      </c>
      <c r="CF915" s="411">
        <v>0</v>
      </c>
      <c r="CG915" s="411">
        <v>0</v>
      </c>
      <c r="CH915" s="412">
        <v>0</v>
      </c>
      <c r="CI915" s="411">
        <f t="shared" si="287"/>
        <v>0</v>
      </c>
      <c r="CJ915" s="411">
        <v>0</v>
      </c>
      <c r="CK915" s="411">
        <v>0</v>
      </c>
      <c r="CL915" s="411">
        <v>0</v>
      </c>
      <c r="CM915" s="411">
        <v>0</v>
      </c>
      <c r="CN915" s="411">
        <v>0</v>
      </c>
      <c r="CO915" s="411">
        <v>0</v>
      </c>
      <c r="CP915" s="411">
        <v>0</v>
      </c>
      <c r="CQ915" s="411">
        <v>0</v>
      </c>
      <c r="CR915" s="411">
        <v>0</v>
      </c>
      <c r="CS915" s="411">
        <v>0</v>
      </c>
      <c r="CT915" s="411">
        <v>0</v>
      </c>
      <c r="CU915" s="412">
        <v>0</v>
      </c>
      <c r="CV915" s="411">
        <f t="shared" si="288"/>
        <v>0</v>
      </c>
      <c r="CW915" s="411">
        <v>0</v>
      </c>
      <c r="CX915" s="411">
        <v>0</v>
      </c>
      <c r="CY915" s="411">
        <v>0</v>
      </c>
      <c r="CZ915" s="411">
        <v>0</v>
      </c>
      <c r="DA915" s="411">
        <v>0</v>
      </c>
      <c r="DB915" s="411">
        <v>0</v>
      </c>
      <c r="DC915" s="411">
        <v>0</v>
      </c>
      <c r="DD915" s="411">
        <v>0</v>
      </c>
      <c r="DE915" s="411">
        <v>0</v>
      </c>
      <c r="DF915" s="411">
        <v>0</v>
      </c>
      <c r="DG915" s="411">
        <v>0</v>
      </c>
      <c r="DH915" s="412">
        <v>0</v>
      </c>
      <c r="DI915" s="411">
        <f t="shared" si="289"/>
        <v>0</v>
      </c>
      <c r="DJ915" s="411">
        <v>0</v>
      </c>
      <c r="DK915" s="411">
        <v>0</v>
      </c>
      <c r="DL915" s="411">
        <v>0</v>
      </c>
      <c r="DM915" s="411">
        <v>0</v>
      </c>
      <c r="DN915" s="411">
        <v>0</v>
      </c>
      <c r="DO915" s="411">
        <v>0</v>
      </c>
      <c r="DP915" s="411">
        <v>0</v>
      </c>
      <c r="DQ915" s="411">
        <v>0</v>
      </c>
      <c r="DR915" s="411">
        <v>0</v>
      </c>
      <c r="DS915" s="411">
        <v>0</v>
      </c>
      <c r="DT915" s="411">
        <v>0</v>
      </c>
      <c r="DU915" s="412">
        <v>0</v>
      </c>
      <c r="DV915" s="411">
        <f t="shared" si="290"/>
        <v>0</v>
      </c>
      <c r="DW915" s="412">
        <v>0</v>
      </c>
      <c r="DX915" s="412">
        <v>0</v>
      </c>
      <c r="DY915" s="412">
        <v>0</v>
      </c>
      <c r="DZ915" s="412">
        <v>0</v>
      </c>
      <c r="EA915" s="412">
        <v>0</v>
      </c>
      <c r="EB915" s="412">
        <v>0</v>
      </c>
      <c r="EC915" s="412">
        <v>0</v>
      </c>
      <c r="ED915" s="412">
        <v>0</v>
      </c>
      <c r="EE915" s="412">
        <v>0</v>
      </c>
      <c r="EF915" s="412">
        <v>0</v>
      </c>
      <c r="EG915" s="412">
        <v>0</v>
      </c>
      <c r="EH915" s="412">
        <v>0</v>
      </c>
      <c r="EI915" s="411">
        <f t="shared" si="291"/>
        <v>0</v>
      </c>
      <c r="EK915" s="411">
        <f t="shared" si="292"/>
        <v>5921</v>
      </c>
      <c r="EL915" s="7">
        <f t="shared" si="293"/>
        <v>-5921</v>
      </c>
    </row>
    <row r="916" spans="1:142">
      <c r="A916" s="365" t="str">
        <f t="shared" si="275"/>
        <v xml:space="preserve"> 165</v>
      </c>
      <c r="B916" s="370" t="s">
        <v>969</v>
      </c>
      <c r="C916" s="370" t="s">
        <v>1202</v>
      </c>
      <c r="D916" s="411">
        <v>1</v>
      </c>
      <c r="E916" s="411">
        <v>1</v>
      </c>
      <c r="F916" s="411">
        <v>0</v>
      </c>
      <c r="G916" s="411">
        <v>0</v>
      </c>
      <c r="H916" s="411">
        <v>0</v>
      </c>
      <c r="I916" s="411">
        <v>1</v>
      </c>
      <c r="J916" s="411">
        <v>0</v>
      </c>
      <c r="K916" s="411">
        <v>0</v>
      </c>
      <c r="L916" s="411">
        <v>1</v>
      </c>
      <c r="M916" s="411">
        <v>0</v>
      </c>
      <c r="N916" s="411">
        <v>0</v>
      </c>
      <c r="O916" s="412">
        <v>0</v>
      </c>
      <c r="P916" s="411">
        <f t="shared" si="276"/>
        <v>4</v>
      </c>
      <c r="Q916" s="411">
        <f t="shared" si="277"/>
        <v>3</v>
      </c>
      <c r="R916" s="411">
        <f t="shared" si="278"/>
        <v>0.72413793103448276</v>
      </c>
      <c r="S916" s="411">
        <f t="shared" si="279"/>
        <v>0.27586206896551724</v>
      </c>
      <c r="T916" s="411">
        <v>0</v>
      </c>
      <c r="U916" s="411">
        <v>0</v>
      </c>
      <c r="V916" s="411">
        <v>0</v>
      </c>
      <c r="W916" s="411">
        <v>0</v>
      </c>
      <c r="X916" s="411">
        <v>0</v>
      </c>
      <c r="Y916" s="411">
        <v>0</v>
      </c>
      <c r="Z916" s="411">
        <v>0</v>
      </c>
      <c r="AA916" s="411">
        <v>0</v>
      </c>
      <c r="AB916" s="411">
        <v>0</v>
      </c>
      <c r="AC916" s="411">
        <v>0</v>
      </c>
      <c r="AD916" s="411">
        <v>0</v>
      </c>
      <c r="AE916" s="412">
        <v>0</v>
      </c>
      <c r="AF916" s="411">
        <f t="shared" si="280"/>
        <v>0</v>
      </c>
      <c r="AG916" s="411">
        <v>0</v>
      </c>
      <c r="AH916" s="411">
        <v>0</v>
      </c>
      <c r="AI916" s="411">
        <v>0</v>
      </c>
      <c r="AJ916" s="411">
        <v>0</v>
      </c>
      <c r="AK916" s="411">
        <v>0</v>
      </c>
      <c r="AL916" s="411">
        <v>0</v>
      </c>
      <c r="AM916" s="411">
        <v>0</v>
      </c>
      <c r="AN916" s="411">
        <v>0</v>
      </c>
      <c r="AO916" s="411">
        <v>0</v>
      </c>
      <c r="AP916" s="411">
        <v>0</v>
      </c>
      <c r="AQ916" s="411">
        <v>0</v>
      </c>
      <c r="AR916" s="412">
        <v>0</v>
      </c>
      <c r="AS916" s="411">
        <f t="shared" si="281"/>
        <v>0</v>
      </c>
      <c r="AT916" s="411">
        <f t="shared" si="282"/>
        <v>0</v>
      </c>
      <c r="AU916" s="411">
        <f t="shared" si="283"/>
        <v>0</v>
      </c>
      <c r="AV916" s="411">
        <f t="shared" si="284"/>
        <v>0</v>
      </c>
      <c r="AW916" s="411">
        <v>0</v>
      </c>
      <c r="AX916" s="411">
        <v>0</v>
      </c>
      <c r="AY916" s="411">
        <v>0</v>
      </c>
      <c r="AZ916" s="411">
        <v>0</v>
      </c>
      <c r="BA916" s="411">
        <v>0</v>
      </c>
      <c r="BB916" s="411">
        <v>0</v>
      </c>
      <c r="BC916" s="411">
        <v>0</v>
      </c>
      <c r="BD916" s="411">
        <v>0</v>
      </c>
      <c r="BE916" s="411">
        <v>0</v>
      </c>
      <c r="BF916" s="411">
        <v>0</v>
      </c>
      <c r="BG916" s="411">
        <v>0</v>
      </c>
      <c r="BH916" s="412">
        <v>0</v>
      </c>
      <c r="BI916" s="411">
        <f t="shared" si="285"/>
        <v>0</v>
      </c>
      <c r="BJ916" s="411">
        <v>0</v>
      </c>
      <c r="BK916" s="411">
        <v>0</v>
      </c>
      <c r="BL916" s="411">
        <v>0</v>
      </c>
      <c r="BM916" s="411">
        <v>0</v>
      </c>
      <c r="BN916" s="411">
        <v>0</v>
      </c>
      <c r="BO916" s="411">
        <v>0</v>
      </c>
      <c r="BP916" s="411">
        <v>0</v>
      </c>
      <c r="BQ916" s="411">
        <v>0</v>
      </c>
      <c r="BR916" s="411">
        <v>0</v>
      </c>
      <c r="BS916" s="411">
        <v>0</v>
      </c>
      <c r="BT916" s="411">
        <v>0</v>
      </c>
      <c r="BU916" s="412">
        <v>0</v>
      </c>
      <c r="BV916" s="411">
        <f t="shared" si="286"/>
        <v>0</v>
      </c>
      <c r="BW916" s="411">
        <v>0</v>
      </c>
      <c r="BX916" s="411">
        <v>0</v>
      </c>
      <c r="BY916" s="411">
        <v>0</v>
      </c>
      <c r="BZ916" s="411">
        <v>0</v>
      </c>
      <c r="CA916" s="411">
        <v>0</v>
      </c>
      <c r="CB916" s="411">
        <v>0</v>
      </c>
      <c r="CC916" s="411">
        <v>0</v>
      </c>
      <c r="CD916" s="411">
        <v>0</v>
      </c>
      <c r="CE916" s="411">
        <v>0</v>
      </c>
      <c r="CF916" s="411">
        <v>0</v>
      </c>
      <c r="CG916" s="411">
        <v>0</v>
      </c>
      <c r="CH916" s="412">
        <v>0</v>
      </c>
      <c r="CI916" s="411">
        <f t="shared" si="287"/>
        <v>0</v>
      </c>
      <c r="CJ916" s="411">
        <v>0</v>
      </c>
      <c r="CK916" s="411">
        <v>0</v>
      </c>
      <c r="CL916" s="411">
        <v>0</v>
      </c>
      <c r="CM916" s="411">
        <v>0</v>
      </c>
      <c r="CN916" s="411">
        <v>0</v>
      </c>
      <c r="CO916" s="411">
        <v>0</v>
      </c>
      <c r="CP916" s="411">
        <v>0</v>
      </c>
      <c r="CQ916" s="411">
        <v>0</v>
      </c>
      <c r="CR916" s="411">
        <v>0</v>
      </c>
      <c r="CS916" s="411">
        <v>0</v>
      </c>
      <c r="CT916" s="411">
        <v>0</v>
      </c>
      <c r="CU916" s="412">
        <v>0</v>
      </c>
      <c r="CV916" s="411">
        <f t="shared" si="288"/>
        <v>0</v>
      </c>
      <c r="CW916" s="411">
        <v>0</v>
      </c>
      <c r="CX916" s="411">
        <v>0</v>
      </c>
      <c r="CY916" s="411">
        <v>0</v>
      </c>
      <c r="CZ916" s="411">
        <v>0</v>
      </c>
      <c r="DA916" s="411">
        <v>0</v>
      </c>
      <c r="DB916" s="411">
        <v>0</v>
      </c>
      <c r="DC916" s="411">
        <v>0</v>
      </c>
      <c r="DD916" s="411">
        <v>0</v>
      </c>
      <c r="DE916" s="411">
        <v>0</v>
      </c>
      <c r="DF916" s="411">
        <v>0</v>
      </c>
      <c r="DG916" s="411">
        <v>0</v>
      </c>
      <c r="DH916" s="412">
        <v>0</v>
      </c>
      <c r="DI916" s="411">
        <f t="shared" si="289"/>
        <v>0</v>
      </c>
      <c r="DJ916" s="411">
        <v>0</v>
      </c>
      <c r="DK916" s="411">
        <v>0</v>
      </c>
      <c r="DL916" s="411">
        <v>0</v>
      </c>
      <c r="DM916" s="411">
        <v>0</v>
      </c>
      <c r="DN916" s="411">
        <v>0</v>
      </c>
      <c r="DO916" s="411">
        <v>0</v>
      </c>
      <c r="DP916" s="411">
        <v>0</v>
      </c>
      <c r="DQ916" s="411">
        <v>0</v>
      </c>
      <c r="DR916" s="411">
        <v>0</v>
      </c>
      <c r="DS916" s="411">
        <v>0</v>
      </c>
      <c r="DT916" s="411">
        <v>0</v>
      </c>
      <c r="DU916" s="412">
        <v>0</v>
      </c>
      <c r="DV916" s="411">
        <f t="shared" si="290"/>
        <v>0</v>
      </c>
      <c r="DW916" s="412">
        <v>0</v>
      </c>
      <c r="DX916" s="412">
        <v>0</v>
      </c>
      <c r="DY916" s="412">
        <v>0</v>
      </c>
      <c r="DZ916" s="412">
        <v>0</v>
      </c>
      <c r="EA916" s="412">
        <v>0</v>
      </c>
      <c r="EB916" s="412">
        <v>0</v>
      </c>
      <c r="EC916" s="412">
        <v>0</v>
      </c>
      <c r="ED916" s="412">
        <v>0</v>
      </c>
      <c r="EE916" s="412">
        <v>0</v>
      </c>
      <c r="EF916" s="412">
        <v>0</v>
      </c>
      <c r="EG916" s="412">
        <v>0</v>
      </c>
      <c r="EH916" s="412">
        <v>0</v>
      </c>
      <c r="EI916" s="411">
        <f t="shared" si="291"/>
        <v>0</v>
      </c>
      <c r="EK916" s="411">
        <f t="shared" si="292"/>
        <v>4</v>
      </c>
      <c r="EL916" s="7">
        <f t="shared" si="293"/>
        <v>-4</v>
      </c>
    </row>
    <row r="917" spans="1:142">
      <c r="A917" s="365" t="str">
        <f t="shared" si="275"/>
        <v xml:space="preserve"> 165</v>
      </c>
      <c r="B917" s="370" t="s">
        <v>969</v>
      </c>
      <c r="C917" s="370" t="s">
        <v>1203</v>
      </c>
      <c r="D917" s="411">
        <v>0</v>
      </c>
      <c r="E917" s="411">
        <v>0</v>
      </c>
      <c r="F917" s="411">
        <v>1</v>
      </c>
      <c r="G917" s="411">
        <v>0</v>
      </c>
      <c r="H917" s="411">
        <v>2</v>
      </c>
      <c r="I917" s="411">
        <v>0</v>
      </c>
      <c r="J917" s="411">
        <v>0</v>
      </c>
      <c r="K917" s="411">
        <v>0</v>
      </c>
      <c r="L917" s="411">
        <v>0</v>
      </c>
      <c r="M917" s="411">
        <v>2</v>
      </c>
      <c r="N917" s="411">
        <v>0</v>
      </c>
      <c r="O917" s="412">
        <v>0</v>
      </c>
      <c r="P917" s="411">
        <f t="shared" si="276"/>
        <v>5</v>
      </c>
      <c r="Q917" s="411">
        <f t="shared" si="277"/>
        <v>3</v>
      </c>
      <c r="R917" s="411">
        <f t="shared" si="278"/>
        <v>0</v>
      </c>
      <c r="S917" s="411">
        <f t="shared" si="279"/>
        <v>2</v>
      </c>
      <c r="T917" s="411">
        <v>0</v>
      </c>
      <c r="U917" s="411">
        <v>0</v>
      </c>
      <c r="V917" s="411">
        <v>0</v>
      </c>
      <c r="W917" s="411">
        <v>0</v>
      </c>
      <c r="X917" s="411">
        <v>0</v>
      </c>
      <c r="Y917" s="411">
        <v>0</v>
      </c>
      <c r="Z917" s="411">
        <v>0</v>
      </c>
      <c r="AA917" s="411">
        <v>0</v>
      </c>
      <c r="AB917" s="411">
        <v>0</v>
      </c>
      <c r="AC917" s="411">
        <v>0</v>
      </c>
      <c r="AD917" s="411">
        <v>0</v>
      </c>
      <c r="AE917" s="412">
        <v>0</v>
      </c>
      <c r="AF917" s="411">
        <f t="shared" si="280"/>
        <v>0</v>
      </c>
      <c r="AG917" s="411">
        <v>0</v>
      </c>
      <c r="AH917" s="411">
        <v>0</v>
      </c>
      <c r="AI917" s="411">
        <v>0</v>
      </c>
      <c r="AJ917" s="411">
        <v>0</v>
      </c>
      <c r="AK917" s="411">
        <v>0</v>
      </c>
      <c r="AL917" s="411">
        <v>0</v>
      </c>
      <c r="AM917" s="411">
        <v>0</v>
      </c>
      <c r="AN917" s="411">
        <v>0</v>
      </c>
      <c r="AO917" s="411">
        <v>0</v>
      </c>
      <c r="AP917" s="411">
        <v>0</v>
      </c>
      <c r="AQ917" s="411">
        <v>0</v>
      </c>
      <c r="AR917" s="412">
        <v>0</v>
      </c>
      <c r="AS917" s="411">
        <f t="shared" si="281"/>
        <v>0</v>
      </c>
      <c r="AT917" s="411">
        <f t="shared" si="282"/>
        <v>0</v>
      </c>
      <c r="AU917" s="411">
        <f t="shared" si="283"/>
        <v>0</v>
      </c>
      <c r="AV917" s="411">
        <f t="shared" si="284"/>
        <v>0</v>
      </c>
      <c r="AW917" s="411">
        <v>0</v>
      </c>
      <c r="AX917" s="411">
        <v>0</v>
      </c>
      <c r="AY917" s="411">
        <v>0</v>
      </c>
      <c r="AZ917" s="411">
        <v>0</v>
      </c>
      <c r="BA917" s="411">
        <v>0</v>
      </c>
      <c r="BB917" s="411">
        <v>0</v>
      </c>
      <c r="BC917" s="411">
        <v>0</v>
      </c>
      <c r="BD917" s="411">
        <v>0</v>
      </c>
      <c r="BE917" s="411">
        <v>0</v>
      </c>
      <c r="BF917" s="411">
        <v>0</v>
      </c>
      <c r="BG917" s="411">
        <v>0</v>
      </c>
      <c r="BH917" s="412">
        <v>0</v>
      </c>
      <c r="BI917" s="411">
        <f t="shared" si="285"/>
        <v>0</v>
      </c>
      <c r="BJ917" s="411">
        <v>0</v>
      </c>
      <c r="BK917" s="411">
        <v>0</v>
      </c>
      <c r="BL917" s="411">
        <v>0</v>
      </c>
      <c r="BM917" s="411">
        <v>0</v>
      </c>
      <c r="BN917" s="411">
        <v>0</v>
      </c>
      <c r="BO917" s="411">
        <v>0</v>
      </c>
      <c r="BP917" s="411">
        <v>0</v>
      </c>
      <c r="BQ917" s="411">
        <v>0</v>
      </c>
      <c r="BR917" s="411">
        <v>0</v>
      </c>
      <c r="BS917" s="411">
        <v>0</v>
      </c>
      <c r="BT917" s="411">
        <v>0</v>
      </c>
      <c r="BU917" s="412">
        <v>0</v>
      </c>
      <c r="BV917" s="411">
        <f t="shared" si="286"/>
        <v>0</v>
      </c>
      <c r="BW917" s="411">
        <v>0</v>
      </c>
      <c r="BX917" s="411">
        <v>0</v>
      </c>
      <c r="BY917" s="411">
        <v>0</v>
      </c>
      <c r="BZ917" s="411">
        <v>0</v>
      </c>
      <c r="CA917" s="411">
        <v>0</v>
      </c>
      <c r="CB917" s="411">
        <v>0</v>
      </c>
      <c r="CC917" s="411">
        <v>0</v>
      </c>
      <c r="CD917" s="411">
        <v>0</v>
      </c>
      <c r="CE917" s="411">
        <v>0</v>
      </c>
      <c r="CF917" s="411">
        <v>0</v>
      </c>
      <c r="CG917" s="411">
        <v>0</v>
      </c>
      <c r="CH917" s="412">
        <v>0</v>
      </c>
      <c r="CI917" s="411">
        <f t="shared" si="287"/>
        <v>0</v>
      </c>
      <c r="CJ917" s="411">
        <v>0</v>
      </c>
      <c r="CK917" s="411">
        <v>0</v>
      </c>
      <c r="CL917" s="411">
        <v>0</v>
      </c>
      <c r="CM917" s="411">
        <v>0</v>
      </c>
      <c r="CN917" s="411">
        <v>0</v>
      </c>
      <c r="CO917" s="411">
        <v>0</v>
      </c>
      <c r="CP917" s="411">
        <v>0</v>
      </c>
      <c r="CQ917" s="411">
        <v>0</v>
      </c>
      <c r="CR917" s="411">
        <v>0</v>
      </c>
      <c r="CS917" s="411">
        <v>0</v>
      </c>
      <c r="CT917" s="411">
        <v>0</v>
      </c>
      <c r="CU917" s="412">
        <v>0</v>
      </c>
      <c r="CV917" s="411">
        <f t="shared" si="288"/>
        <v>0</v>
      </c>
      <c r="CW917" s="411">
        <v>0</v>
      </c>
      <c r="CX917" s="411">
        <v>0</v>
      </c>
      <c r="CY917" s="411">
        <v>0</v>
      </c>
      <c r="CZ917" s="411">
        <v>0</v>
      </c>
      <c r="DA917" s="411">
        <v>0</v>
      </c>
      <c r="DB917" s="411">
        <v>0</v>
      </c>
      <c r="DC917" s="411">
        <v>0</v>
      </c>
      <c r="DD917" s="411">
        <v>0</v>
      </c>
      <c r="DE917" s="411">
        <v>0</v>
      </c>
      <c r="DF917" s="411">
        <v>0</v>
      </c>
      <c r="DG917" s="411">
        <v>0</v>
      </c>
      <c r="DH917" s="412">
        <v>0</v>
      </c>
      <c r="DI917" s="411">
        <f t="shared" si="289"/>
        <v>0</v>
      </c>
      <c r="DJ917" s="411">
        <v>0</v>
      </c>
      <c r="DK917" s="411">
        <v>0</v>
      </c>
      <c r="DL917" s="411">
        <v>0</v>
      </c>
      <c r="DM917" s="411">
        <v>0</v>
      </c>
      <c r="DN917" s="411">
        <v>0</v>
      </c>
      <c r="DO917" s="411">
        <v>0</v>
      </c>
      <c r="DP917" s="411">
        <v>0</v>
      </c>
      <c r="DQ917" s="411">
        <v>0</v>
      </c>
      <c r="DR917" s="411">
        <v>0</v>
      </c>
      <c r="DS917" s="411">
        <v>0</v>
      </c>
      <c r="DT917" s="411">
        <v>0</v>
      </c>
      <c r="DU917" s="412">
        <v>0</v>
      </c>
      <c r="DV917" s="411">
        <f t="shared" si="290"/>
        <v>0</v>
      </c>
      <c r="DW917" s="412">
        <v>0</v>
      </c>
      <c r="DX917" s="412">
        <v>0</v>
      </c>
      <c r="DY917" s="412">
        <v>0</v>
      </c>
      <c r="DZ917" s="412">
        <v>0</v>
      </c>
      <c r="EA917" s="412">
        <v>0</v>
      </c>
      <c r="EB917" s="412">
        <v>0</v>
      </c>
      <c r="EC917" s="412">
        <v>0</v>
      </c>
      <c r="ED917" s="412">
        <v>0</v>
      </c>
      <c r="EE917" s="412">
        <v>0</v>
      </c>
      <c r="EF917" s="412">
        <v>0</v>
      </c>
      <c r="EG917" s="412">
        <v>0</v>
      </c>
      <c r="EH917" s="412">
        <v>0</v>
      </c>
      <c r="EI917" s="411">
        <f t="shared" si="291"/>
        <v>0</v>
      </c>
      <c r="EK917" s="411">
        <f t="shared" si="292"/>
        <v>5</v>
      </c>
      <c r="EL917" s="7">
        <f t="shared" si="293"/>
        <v>-5</v>
      </c>
    </row>
    <row r="918" spans="1:142">
      <c r="A918" s="365" t="str">
        <f t="shared" si="275"/>
        <v xml:space="preserve"> 165</v>
      </c>
      <c r="B918" s="370" t="s">
        <v>969</v>
      </c>
      <c r="C918" s="370" t="s">
        <v>1205</v>
      </c>
      <c r="D918" s="411">
        <v>1</v>
      </c>
      <c r="E918" s="411">
        <v>1</v>
      </c>
      <c r="F918" s="411">
        <v>0</v>
      </c>
      <c r="G918" s="411">
        <v>0</v>
      </c>
      <c r="H918" s="411">
        <v>0</v>
      </c>
      <c r="I918" s="411">
        <v>1</v>
      </c>
      <c r="J918" s="411">
        <v>0</v>
      </c>
      <c r="K918" s="411">
        <v>0</v>
      </c>
      <c r="L918" s="411">
        <v>1</v>
      </c>
      <c r="M918" s="411">
        <v>0</v>
      </c>
      <c r="N918" s="411">
        <v>0</v>
      </c>
      <c r="O918" s="412">
        <v>0</v>
      </c>
      <c r="P918" s="411">
        <f t="shared" si="276"/>
        <v>4</v>
      </c>
      <c r="Q918" s="411">
        <f t="shared" si="277"/>
        <v>3</v>
      </c>
      <c r="R918" s="411">
        <f t="shared" si="278"/>
        <v>0.72413793103448276</v>
      </c>
      <c r="S918" s="411">
        <f t="shared" si="279"/>
        <v>0.27586206896551724</v>
      </c>
      <c r="T918" s="411">
        <v>0</v>
      </c>
      <c r="U918" s="411">
        <v>0</v>
      </c>
      <c r="V918" s="411">
        <v>0</v>
      </c>
      <c r="W918" s="411">
        <v>0</v>
      </c>
      <c r="X918" s="411">
        <v>0</v>
      </c>
      <c r="Y918" s="411">
        <v>0</v>
      </c>
      <c r="Z918" s="411">
        <v>0</v>
      </c>
      <c r="AA918" s="411">
        <v>0</v>
      </c>
      <c r="AB918" s="411">
        <v>0</v>
      </c>
      <c r="AC918" s="411">
        <v>0</v>
      </c>
      <c r="AD918" s="411">
        <v>0</v>
      </c>
      <c r="AE918" s="412">
        <v>0</v>
      </c>
      <c r="AF918" s="411">
        <f t="shared" si="280"/>
        <v>0</v>
      </c>
      <c r="AG918" s="411">
        <v>0</v>
      </c>
      <c r="AH918" s="411">
        <v>0</v>
      </c>
      <c r="AI918" s="411">
        <v>0</v>
      </c>
      <c r="AJ918" s="411">
        <v>0</v>
      </c>
      <c r="AK918" s="411">
        <v>0</v>
      </c>
      <c r="AL918" s="411">
        <v>0</v>
      </c>
      <c r="AM918" s="411">
        <v>0</v>
      </c>
      <c r="AN918" s="411">
        <v>0</v>
      </c>
      <c r="AO918" s="411">
        <v>0</v>
      </c>
      <c r="AP918" s="411">
        <v>0</v>
      </c>
      <c r="AQ918" s="411">
        <v>0</v>
      </c>
      <c r="AR918" s="412">
        <v>0</v>
      </c>
      <c r="AS918" s="411">
        <f t="shared" si="281"/>
        <v>0</v>
      </c>
      <c r="AT918" s="411">
        <f t="shared" si="282"/>
        <v>0</v>
      </c>
      <c r="AU918" s="411">
        <f t="shared" si="283"/>
        <v>0</v>
      </c>
      <c r="AV918" s="411">
        <f t="shared" si="284"/>
        <v>0</v>
      </c>
      <c r="AW918" s="411">
        <v>0</v>
      </c>
      <c r="AX918" s="411">
        <v>0</v>
      </c>
      <c r="AY918" s="411">
        <v>0</v>
      </c>
      <c r="AZ918" s="411">
        <v>0</v>
      </c>
      <c r="BA918" s="411">
        <v>0</v>
      </c>
      <c r="BB918" s="411">
        <v>0</v>
      </c>
      <c r="BC918" s="411">
        <v>0</v>
      </c>
      <c r="BD918" s="411">
        <v>0</v>
      </c>
      <c r="BE918" s="411">
        <v>0</v>
      </c>
      <c r="BF918" s="411">
        <v>0</v>
      </c>
      <c r="BG918" s="411">
        <v>0</v>
      </c>
      <c r="BH918" s="412">
        <v>0</v>
      </c>
      <c r="BI918" s="411">
        <f t="shared" si="285"/>
        <v>0</v>
      </c>
      <c r="BJ918" s="411">
        <v>0</v>
      </c>
      <c r="BK918" s="411">
        <v>0</v>
      </c>
      <c r="BL918" s="411">
        <v>0</v>
      </c>
      <c r="BM918" s="411">
        <v>0</v>
      </c>
      <c r="BN918" s="411">
        <v>0</v>
      </c>
      <c r="BO918" s="411">
        <v>0</v>
      </c>
      <c r="BP918" s="411">
        <v>0</v>
      </c>
      <c r="BQ918" s="411">
        <v>0</v>
      </c>
      <c r="BR918" s="411">
        <v>0</v>
      </c>
      <c r="BS918" s="411">
        <v>0</v>
      </c>
      <c r="BT918" s="411">
        <v>0</v>
      </c>
      <c r="BU918" s="412">
        <v>0</v>
      </c>
      <c r="BV918" s="411">
        <f t="shared" si="286"/>
        <v>0</v>
      </c>
      <c r="BW918" s="411">
        <v>0</v>
      </c>
      <c r="BX918" s="411">
        <v>0</v>
      </c>
      <c r="BY918" s="411">
        <v>0</v>
      </c>
      <c r="BZ918" s="411">
        <v>0</v>
      </c>
      <c r="CA918" s="411">
        <v>0</v>
      </c>
      <c r="CB918" s="411">
        <v>0</v>
      </c>
      <c r="CC918" s="411">
        <v>0</v>
      </c>
      <c r="CD918" s="411">
        <v>0</v>
      </c>
      <c r="CE918" s="411">
        <v>0</v>
      </c>
      <c r="CF918" s="411">
        <v>0</v>
      </c>
      <c r="CG918" s="411">
        <v>0</v>
      </c>
      <c r="CH918" s="412">
        <v>0</v>
      </c>
      <c r="CI918" s="411">
        <f t="shared" si="287"/>
        <v>0</v>
      </c>
      <c r="CJ918" s="411">
        <v>0</v>
      </c>
      <c r="CK918" s="411">
        <v>0</v>
      </c>
      <c r="CL918" s="411">
        <v>0</v>
      </c>
      <c r="CM918" s="411">
        <v>0</v>
      </c>
      <c r="CN918" s="411">
        <v>0</v>
      </c>
      <c r="CO918" s="411">
        <v>0</v>
      </c>
      <c r="CP918" s="411">
        <v>0</v>
      </c>
      <c r="CQ918" s="411">
        <v>0</v>
      </c>
      <c r="CR918" s="411">
        <v>0</v>
      </c>
      <c r="CS918" s="411">
        <v>0</v>
      </c>
      <c r="CT918" s="411">
        <v>0</v>
      </c>
      <c r="CU918" s="412">
        <v>0</v>
      </c>
      <c r="CV918" s="411">
        <f t="shared" si="288"/>
        <v>0</v>
      </c>
      <c r="CW918" s="411">
        <v>0</v>
      </c>
      <c r="CX918" s="411">
        <v>0</v>
      </c>
      <c r="CY918" s="411">
        <v>0</v>
      </c>
      <c r="CZ918" s="411">
        <v>0</v>
      </c>
      <c r="DA918" s="411">
        <v>0</v>
      </c>
      <c r="DB918" s="411">
        <v>0</v>
      </c>
      <c r="DC918" s="411">
        <v>0</v>
      </c>
      <c r="DD918" s="411">
        <v>0</v>
      </c>
      <c r="DE918" s="411">
        <v>0</v>
      </c>
      <c r="DF918" s="411">
        <v>0</v>
      </c>
      <c r="DG918" s="411">
        <v>0</v>
      </c>
      <c r="DH918" s="412">
        <v>0</v>
      </c>
      <c r="DI918" s="411">
        <f t="shared" si="289"/>
        <v>0</v>
      </c>
      <c r="DJ918" s="411">
        <v>0</v>
      </c>
      <c r="DK918" s="411">
        <v>0</v>
      </c>
      <c r="DL918" s="411">
        <v>0</v>
      </c>
      <c r="DM918" s="411">
        <v>0</v>
      </c>
      <c r="DN918" s="411">
        <v>0</v>
      </c>
      <c r="DO918" s="411">
        <v>0</v>
      </c>
      <c r="DP918" s="411">
        <v>0</v>
      </c>
      <c r="DQ918" s="411">
        <v>0</v>
      </c>
      <c r="DR918" s="411">
        <v>0</v>
      </c>
      <c r="DS918" s="411">
        <v>0</v>
      </c>
      <c r="DT918" s="411">
        <v>0</v>
      </c>
      <c r="DU918" s="412">
        <v>0</v>
      </c>
      <c r="DV918" s="411">
        <f t="shared" si="290"/>
        <v>0</v>
      </c>
      <c r="DW918" s="412">
        <v>0</v>
      </c>
      <c r="DX918" s="412">
        <v>0</v>
      </c>
      <c r="DY918" s="412">
        <v>0</v>
      </c>
      <c r="DZ918" s="412">
        <v>0</v>
      </c>
      <c r="EA918" s="412">
        <v>0</v>
      </c>
      <c r="EB918" s="412">
        <v>0</v>
      </c>
      <c r="EC918" s="412">
        <v>0</v>
      </c>
      <c r="ED918" s="412">
        <v>0</v>
      </c>
      <c r="EE918" s="412">
        <v>0</v>
      </c>
      <c r="EF918" s="412">
        <v>0</v>
      </c>
      <c r="EG918" s="412">
        <v>0</v>
      </c>
      <c r="EH918" s="412">
        <v>0</v>
      </c>
      <c r="EI918" s="411">
        <f t="shared" si="291"/>
        <v>0</v>
      </c>
      <c r="EK918" s="411">
        <f t="shared" si="292"/>
        <v>4</v>
      </c>
      <c r="EL918" s="7">
        <f t="shared" si="293"/>
        <v>-4</v>
      </c>
    </row>
    <row r="919" spans="1:142">
      <c r="A919" s="365" t="str">
        <f t="shared" si="275"/>
        <v xml:space="preserve"> 165</v>
      </c>
      <c r="B919" s="370" t="s">
        <v>969</v>
      </c>
      <c r="C919" s="370" t="s">
        <v>1207</v>
      </c>
      <c r="D919" s="411">
        <v>1</v>
      </c>
      <c r="E919" s="411">
        <v>1</v>
      </c>
      <c r="F919" s="411">
        <v>0</v>
      </c>
      <c r="G919" s="411">
        <v>0</v>
      </c>
      <c r="H919" s="411">
        <v>0</v>
      </c>
      <c r="I919" s="411">
        <v>1</v>
      </c>
      <c r="J919" s="411">
        <v>0</v>
      </c>
      <c r="K919" s="411">
        <v>0</v>
      </c>
      <c r="L919" s="411">
        <v>1</v>
      </c>
      <c r="M919" s="411">
        <v>0</v>
      </c>
      <c r="N919" s="411">
        <v>0</v>
      </c>
      <c r="O919" s="412">
        <v>0</v>
      </c>
      <c r="P919" s="411">
        <f t="shared" si="276"/>
        <v>4</v>
      </c>
      <c r="Q919" s="411">
        <f t="shared" si="277"/>
        <v>3</v>
      </c>
      <c r="R919" s="411">
        <f t="shared" si="278"/>
        <v>0.72413793103448276</v>
      </c>
      <c r="S919" s="411">
        <f t="shared" si="279"/>
        <v>0.27586206896551724</v>
      </c>
      <c r="T919" s="411">
        <v>0</v>
      </c>
      <c r="U919" s="411">
        <v>0</v>
      </c>
      <c r="V919" s="411">
        <v>0</v>
      </c>
      <c r="W919" s="411">
        <v>0</v>
      </c>
      <c r="X919" s="411">
        <v>0</v>
      </c>
      <c r="Y919" s="411">
        <v>0</v>
      </c>
      <c r="Z919" s="411">
        <v>0</v>
      </c>
      <c r="AA919" s="411">
        <v>0</v>
      </c>
      <c r="AB919" s="411">
        <v>0</v>
      </c>
      <c r="AC919" s="411">
        <v>0</v>
      </c>
      <c r="AD919" s="411">
        <v>0</v>
      </c>
      <c r="AE919" s="412">
        <v>0</v>
      </c>
      <c r="AF919" s="411">
        <f t="shared" si="280"/>
        <v>0</v>
      </c>
      <c r="AG919" s="411">
        <v>0</v>
      </c>
      <c r="AH919" s="411">
        <v>0</v>
      </c>
      <c r="AI919" s="411">
        <v>0</v>
      </c>
      <c r="AJ919" s="411">
        <v>0</v>
      </c>
      <c r="AK919" s="411">
        <v>0</v>
      </c>
      <c r="AL919" s="411">
        <v>0</v>
      </c>
      <c r="AM919" s="411">
        <v>0</v>
      </c>
      <c r="AN919" s="411">
        <v>0</v>
      </c>
      <c r="AO919" s="411">
        <v>0</v>
      </c>
      <c r="AP919" s="411">
        <v>0</v>
      </c>
      <c r="AQ919" s="411">
        <v>0</v>
      </c>
      <c r="AR919" s="412">
        <v>0</v>
      </c>
      <c r="AS919" s="411">
        <f t="shared" si="281"/>
        <v>0</v>
      </c>
      <c r="AT919" s="411">
        <f t="shared" si="282"/>
        <v>0</v>
      </c>
      <c r="AU919" s="411">
        <f t="shared" si="283"/>
        <v>0</v>
      </c>
      <c r="AV919" s="411">
        <f t="shared" si="284"/>
        <v>0</v>
      </c>
      <c r="AW919" s="411">
        <v>0</v>
      </c>
      <c r="AX919" s="411">
        <v>0</v>
      </c>
      <c r="AY919" s="411">
        <v>0</v>
      </c>
      <c r="AZ919" s="411">
        <v>0</v>
      </c>
      <c r="BA919" s="411">
        <v>0</v>
      </c>
      <c r="BB919" s="411">
        <v>0</v>
      </c>
      <c r="BC919" s="411">
        <v>0</v>
      </c>
      <c r="BD919" s="411">
        <v>0</v>
      </c>
      <c r="BE919" s="411">
        <v>0</v>
      </c>
      <c r="BF919" s="411">
        <v>0</v>
      </c>
      <c r="BG919" s="411">
        <v>0</v>
      </c>
      <c r="BH919" s="412">
        <v>0</v>
      </c>
      <c r="BI919" s="411">
        <f t="shared" si="285"/>
        <v>0</v>
      </c>
      <c r="BJ919" s="411">
        <v>0</v>
      </c>
      <c r="BK919" s="411">
        <v>0</v>
      </c>
      <c r="BL919" s="411">
        <v>0</v>
      </c>
      <c r="BM919" s="411">
        <v>0</v>
      </c>
      <c r="BN919" s="411">
        <v>0</v>
      </c>
      <c r="BO919" s="411">
        <v>0</v>
      </c>
      <c r="BP919" s="411">
        <v>0</v>
      </c>
      <c r="BQ919" s="411">
        <v>0</v>
      </c>
      <c r="BR919" s="411">
        <v>0</v>
      </c>
      <c r="BS919" s="411">
        <v>0</v>
      </c>
      <c r="BT919" s="411">
        <v>0</v>
      </c>
      <c r="BU919" s="412">
        <v>0</v>
      </c>
      <c r="BV919" s="411">
        <f t="shared" si="286"/>
        <v>0</v>
      </c>
      <c r="BW919" s="411">
        <v>0</v>
      </c>
      <c r="BX919" s="411">
        <v>0</v>
      </c>
      <c r="BY919" s="411">
        <v>0</v>
      </c>
      <c r="BZ919" s="411">
        <v>0</v>
      </c>
      <c r="CA919" s="411">
        <v>0</v>
      </c>
      <c r="CB919" s="411">
        <v>0</v>
      </c>
      <c r="CC919" s="411">
        <v>0</v>
      </c>
      <c r="CD919" s="411">
        <v>0</v>
      </c>
      <c r="CE919" s="411">
        <v>0</v>
      </c>
      <c r="CF919" s="411">
        <v>0</v>
      </c>
      <c r="CG919" s="411">
        <v>0</v>
      </c>
      <c r="CH919" s="412">
        <v>0</v>
      </c>
      <c r="CI919" s="411">
        <f t="shared" si="287"/>
        <v>0</v>
      </c>
      <c r="CJ919" s="411">
        <v>0</v>
      </c>
      <c r="CK919" s="411">
        <v>0</v>
      </c>
      <c r="CL919" s="411">
        <v>0</v>
      </c>
      <c r="CM919" s="411">
        <v>0</v>
      </c>
      <c r="CN919" s="411">
        <v>0</v>
      </c>
      <c r="CO919" s="411">
        <v>0</v>
      </c>
      <c r="CP919" s="411">
        <v>0</v>
      </c>
      <c r="CQ919" s="411">
        <v>0</v>
      </c>
      <c r="CR919" s="411">
        <v>0</v>
      </c>
      <c r="CS919" s="411">
        <v>0</v>
      </c>
      <c r="CT919" s="411">
        <v>0</v>
      </c>
      <c r="CU919" s="412">
        <v>0</v>
      </c>
      <c r="CV919" s="411">
        <f t="shared" si="288"/>
        <v>0</v>
      </c>
      <c r="CW919" s="411">
        <v>0</v>
      </c>
      <c r="CX919" s="411">
        <v>0</v>
      </c>
      <c r="CY919" s="411">
        <v>0</v>
      </c>
      <c r="CZ919" s="411">
        <v>0</v>
      </c>
      <c r="DA919" s="411">
        <v>0</v>
      </c>
      <c r="DB919" s="411">
        <v>0</v>
      </c>
      <c r="DC919" s="411">
        <v>0</v>
      </c>
      <c r="DD919" s="411">
        <v>0</v>
      </c>
      <c r="DE919" s="411">
        <v>0</v>
      </c>
      <c r="DF919" s="411">
        <v>0</v>
      </c>
      <c r="DG919" s="411">
        <v>0</v>
      </c>
      <c r="DH919" s="412">
        <v>0</v>
      </c>
      <c r="DI919" s="411">
        <f t="shared" si="289"/>
        <v>0</v>
      </c>
      <c r="DJ919" s="411">
        <v>0</v>
      </c>
      <c r="DK919" s="411">
        <v>0</v>
      </c>
      <c r="DL919" s="411">
        <v>0</v>
      </c>
      <c r="DM919" s="411">
        <v>0</v>
      </c>
      <c r="DN919" s="411">
        <v>0</v>
      </c>
      <c r="DO919" s="411">
        <v>0</v>
      </c>
      <c r="DP919" s="411">
        <v>0</v>
      </c>
      <c r="DQ919" s="411">
        <v>0</v>
      </c>
      <c r="DR919" s="411">
        <v>0</v>
      </c>
      <c r="DS919" s="411">
        <v>0</v>
      </c>
      <c r="DT919" s="411">
        <v>0</v>
      </c>
      <c r="DU919" s="412">
        <v>0</v>
      </c>
      <c r="DV919" s="411">
        <f t="shared" si="290"/>
        <v>0</v>
      </c>
      <c r="DW919" s="412">
        <v>0</v>
      </c>
      <c r="DX919" s="412">
        <v>0</v>
      </c>
      <c r="DY919" s="412">
        <v>0</v>
      </c>
      <c r="DZ919" s="412">
        <v>0</v>
      </c>
      <c r="EA919" s="412">
        <v>0</v>
      </c>
      <c r="EB919" s="412">
        <v>0</v>
      </c>
      <c r="EC919" s="412">
        <v>0</v>
      </c>
      <c r="ED919" s="412">
        <v>0</v>
      </c>
      <c r="EE919" s="412">
        <v>0</v>
      </c>
      <c r="EF919" s="412">
        <v>0</v>
      </c>
      <c r="EG919" s="412">
        <v>0</v>
      </c>
      <c r="EH919" s="412">
        <v>0</v>
      </c>
      <c r="EI919" s="411">
        <f t="shared" si="291"/>
        <v>0</v>
      </c>
      <c r="EK919" s="411">
        <f t="shared" si="292"/>
        <v>4</v>
      </c>
      <c r="EL919" s="7">
        <f t="shared" si="293"/>
        <v>-4</v>
      </c>
    </row>
    <row r="920" spans="1:142">
      <c r="A920" s="365" t="str">
        <f t="shared" si="275"/>
        <v xml:space="preserve"> 165</v>
      </c>
      <c r="B920" s="370" t="s">
        <v>969</v>
      </c>
      <c r="C920" s="370" t="s">
        <v>1208</v>
      </c>
      <c r="D920" s="411">
        <v>0</v>
      </c>
      <c r="E920" s="411">
        <v>0</v>
      </c>
      <c r="F920" s="411">
        <v>1</v>
      </c>
      <c r="G920" s="411">
        <v>0</v>
      </c>
      <c r="H920" s="411">
        <v>2</v>
      </c>
      <c r="I920" s="411">
        <v>0</v>
      </c>
      <c r="J920" s="411">
        <v>0</v>
      </c>
      <c r="K920" s="411">
        <v>0</v>
      </c>
      <c r="L920" s="411">
        <v>0</v>
      </c>
      <c r="M920" s="411">
        <v>2</v>
      </c>
      <c r="N920" s="411">
        <v>0</v>
      </c>
      <c r="O920" s="412">
        <v>0</v>
      </c>
      <c r="P920" s="411">
        <f t="shared" si="276"/>
        <v>5</v>
      </c>
      <c r="Q920" s="411">
        <f t="shared" si="277"/>
        <v>3</v>
      </c>
      <c r="R920" s="411">
        <f t="shared" si="278"/>
        <v>0</v>
      </c>
      <c r="S920" s="411">
        <f t="shared" si="279"/>
        <v>2</v>
      </c>
      <c r="T920" s="411">
        <v>0</v>
      </c>
      <c r="U920" s="411">
        <v>0</v>
      </c>
      <c r="V920" s="411">
        <v>0</v>
      </c>
      <c r="W920" s="411">
        <v>0</v>
      </c>
      <c r="X920" s="411">
        <v>0</v>
      </c>
      <c r="Y920" s="411">
        <v>0</v>
      </c>
      <c r="Z920" s="411">
        <v>0</v>
      </c>
      <c r="AA920" s="411">
        <v>0</v>
      </c>
      <c r="AB920" s="411">
        <v>0</v>
      </c>
      <c r="AC920" s="411">
        <v>0</v>
      </c>
      <c r="AD920" s="411">
        <v>0</v>
      </c>
      <c r="AE920" s="412">
        <v>0</v>
      </c>
      <c r="AF920" s="411">
        <f t="shared" si="280"/>
        <v>0</v>
      </c>
      <c r="AG920" s="411">
        <v>0</v>
      </c>
      <c r="AH920" s="411">
        <v>0</v>
      </c>
      <c r="AI920" s="411">
        <v>0</v>
      </c>
      <c r="AJ920" s="411">
        <v>0</v>
      </c>
      <c r="AK920" s="411">
        <v>0</v>
      </c>
      <c r="AL920" s="411">
        <v>0</v>
      </c>
      <c r="AM920" s="411">
        <v>0</v>
      </c>
      <c r="AN920" s="411">
        <v>0</v>
      </c>
      <c r="AO920" s="411">
        <v>0</v>
      </c>
      <c r="AP920" s="411">
        <v>0</v>
      </c>
      <c r="AQ920" s="411">
        <v>0</v>
      </c>
      <c r="AR920" s="412">
        <v>0</v>
      </c>
      <c r="AS920" s="411">
        <f t="shared" si="281"/>
        <v>0</v>
      </c>
      <c r="AT920" s="411">
        <f t="shared" si="282"/>
        <v>0</v>
      </c>
      <c r="AU920" s="411">
        <f t="shared" si="283"/>
        <v>0</v>
      </c>
      <c r="AV920" s="411">
        <f t="shared" si="284"/>
        <v>0</v>
      </c>
      <c r="AW920" s="411">
        <v>0</v>
      </c>
      <c r="AX920" s="411">
        <v>0</v>
      </c>
      <c r="AY920" s="411">
        <v>0</v>
      </c>
      <c r="AZ920" s="411">
        <v>0</v>
      </c>
      <c r="BA920" s="411">
        <v>0</v>
      </c>
      <c r="BB920" s="411">
        <v>0</v>
      </c>
      <c r="BC920" s="411">
        <v>0</v>
      </c>
      <c r="BD920" s="411">
        <v>0</v>
      </c>
      <c r="BE920" s="411">
        <v>0</v>
      </c>
      <c r="BF920" s="411">
        <v>0</v>
      </c>
      <c r="BG920" s="411">
        <v>0</v>
      </c>
      <c r="BH920" s="412">
        <v>0</v>
      </c>
      <c r="BI920" s="411">
        <f t="shared" si="285"/>
        <v>0</v>
      </c>
      <c r="BJ920" s="411">
        <v>0</v>
      </c>
      <c r="BK920" s="411">
        <v>0</v>
      </c>
      <c r="BL920" s="411">
        <v>0</v>
      </c>
      <c r="BM920" s="411">
        <v>0</v>
      </c>
      <c r="BN920" s="411">
        <v>0</v>
      </c>
      <c r="BO920" s="411">
        <v>0</v>
      </c>
      <c r="BP920" s="411">
        <v>0</v>
      </c>
      <c r="BQ920" s="411">
        <v>0</v>
      </c>
      <c r="BR920" s="411">
        <v>0</v>
      </c>
      <c r="BS920" s="411">
        <v>0</v>
      </c>
      <c r="BT920" s="411">
        <v>0</v>
      </c>
      <c r="BU920" s="412">
        <v>0</v>
      </c>
      <c r="BV920" s="411">
        <f t="shared" si="286"/>
        <v>0</v>
      </c>
      <c r="BW920" s="411">
        <v>0</v>
      </c>
      <c r="BX920" s="411">
        <v>0</v>
      </c>
      <c r="BY920" s="411">
        <v>0</v>
      </c>
      <c r="BZ920" s="411">
        <v>0</v>
      </c>
      <c r="CA920" s="411">
        <v>0</v>
      </c>
      <c r="CB920" s="411">
        <v>0</v>
      </c>
      <c r="CC920" s="411">
        <v>0</v>
      </c>
      <c r="CD920" s="411">
        <v>0</v>
      </c>
      <c r="CE920" s="411">
        <v>0</v>
      </c>
      <c r="CF920" s="411">
        <v>0</v>
      </c>
      <c r="CG920" s="411">
        <v>0</v>
      </c>
      <c r="CH920" s="412">
        <v>0</v>
      </c>
      <c r="CI920" s="411">
        <f t="shared" si="287"/>
        <v>0</v>
      </c>
      <c r="CJ920" s="411">
        <v>0</v>
      </c>
      <c r="CK920" s="411">
        <v>0</v>
      </c>
      <c r="CL920" s="411">
        <v>0</v>
      </c>
      <c r="CM920" s="411">
        <v>0</v>
      </c>
      <c r="CN920" s="411">
        <v>0</v>
      </c>
      <c r="CO920" s="411">
        <v>0</v>
      </c>
      <c r="CP920" s="411">
        <v>0</v>
      </c>
      <c r="CQ920" s="411">
        <v>0</v>
      </c>
      <c r="CR920" s="411">
        <v>0</v>
      </c>
      <c r="CS920" s="411">
        <v>0</v>
      </c>
      <c r="CT920" s="411">
        <v>0</v>
      </c>
      <c r="CU920" s="412">
        <v>0</v>
      </c>
      <c r="CV920" s="411">
        <f t="shared" si="288"/>
        <v>0</v>
      </c>
      <c r="CW920" s="411">
        <v>0</v>
      </c>
      <c r="CX920" s="411">
        <v>0</v>
      </c>
      <c r="CY920" s="411">
        <v>0</v>
      </c>
      <c r="CZ920" s="411">
        <v>0</v>
      </c>
      <c r="DA920" s="411">
        <v>0</v>
      </c>
      <c r="DB920" s="411">
        <v>0</v>
      </c>
      <c r="DC920" s="411">
        <v>0</v>
      </c>
      <c r="DD920" s="411">
        <v>0</v>
      </c>
      <c r="DE920" s="411">
        <v>0</v>
      </c>
      <c r="DF920" s="411">
        <v>0</v>
      </c>
      <c r="DG920" s="411">
        <v>0</v>
      </c>
      <c r="DH920" s="412">
        <v>0</v>
      </c>
      <c r="DI920" s="411">
        <f t="shared" si="289"/>
        <v>0</v>
      </c>
      <c r="DJ920" s="411">
        <v>0</v>
      </c>
      <c r="DK920" s="411">
        <v>0</v>
      </c>
      <c r="DL920" s="411">
        <v>0</v>
      </c>
      <c r="DM920" s="411">
        <v>0</v>
      </c>
      <c r="DN920" s="411">
        <v>0</v>
      </c>
      <c r="DO920" s="411">
        <v>0</v>
      </c>
      <c r="DP920" s="411">
        <v>0</v>
      </c>
      <c r="DQ920" s="411">
        <v>0</v>
      </c>
      <c r="DR920" s="411">
        <v>0</v>
      </c>
      <c r="DS920" s="411">
        <v>0</v>
      </c>
      <c r="DT920" s="411">
        <v>0</v>
      </c>
      <c r="DU920" s="412">
        <v>0</v>
      </c>
      <c r="DV920" s="411">
        <f t="shared" si="290"/>
        <v>0</v>
      </c>
      <c r="DW920" s="412">
        <v>0</v>
      </c>
      <c r="DX920" s="412">
        <v>0</v>
      </c>
      <c r="DY920" s="412">
        <v>0</v>
      </c>
      <c r="DZ920" s="412">
        <v>0</v>
      </c>
      <c r="EA920" s="412">
        <v>0</v>
      </c>
      <c r="EB920" s="412">
        <v>0</v>
      </c>
      <c r="EC920" s="412">
        <v>0</v>
      </c>
      <c r="ED920" s="412">
        <v>0</v>
      </c>
      <c r="EE920" s="412">
        <v>0</v>
      </c>
      <c r="EF920" s="412">
        <v>0</v>
      </c>
      <c r="EG920" s="412">
        <v>0</v>
      </c>
      <c r="EH920" s="412">
        <v>0</v>
      </c>
      <c r="EI920" s="411">
        <f t="shared" si="291"/>
        <v>0</v>
      </c>
      <c r="EK920" s="411">
        <f t="shared" si="292"/>
        <v>5</v>
      </c>
      <c r="EL920" s="7">
        <f t="shared" si="293"/>
        <v>-5</v>
      </c>
    </row>
    <row r="921" spans="1:142">
      <c r="A921" s="365" t="str">
        <f t="shared" si="275"/>
        <v xml:space="preserve"> 165</v>
      </c>
      <c r="B921" s="370" t="s">
        <v>969</v>
      </c>
      <c r="C921" s="370" t="s">
        <v>1209</v>
      </c>
      <c r="D921" s="411">
        <v>0</v>
      </c>
      <c r="E921" s="411">
        <v>0</v>
      </c>
      <c r="F921" s="411">
        <v>1</v>
      </c>
      <c r="G921" s="411">
        <v>0</v>
      </c>
      <c r="H921" s="411">
        <v>1</v>
      </c>
      <c r="I921" s="411">
        <v>0</v>
      </c>
      <c r="J921" s="411">
        <v>0</v>
      </c>
      <c r="K921" s="411">
        <v>0</v>
      </c>
      <c r="L921" s="411">
        <v>0</v>
      </c>
      <c r="M921" s="411">
        <v>2</v>
      </c>
      <c r="N921" s="411">
        <v>0</v>
      </c>
      <c r="O921" s="412">
        <v>0</v>
      </c>
      <c r="P921" s="411">
        <f t="shared" si="276"/>
        <v>4</v>
      </c>
      <c r="Q921" s="411">
        <f t="shared" si="277"/>
        <v>2</v>
      </c>
      <c r="R921" s="411">
        <f t="shared" si="278"/>
        <v>0</v>
      </c>
      <c r="S921" s="411">
        <f t="shared" si="279"/>
        <v>2</v>
      </c>
      <c r="T921" s="411">
        <v>0</v>
      </c>
      <c r="U921" s="411">
        <v>0</v>
      </c>
      <c r="V921" s="411">
        <v>0</v>
      </c>
      <c r="W921" s="411">
        <v>0</v>
      </c>
      <c r="X921" s="411">
        <v>0</v>
      </c>
      <c r="Y921" s="411">
        <v>0</v>
      </c>
      <c r="Z921" s="411">
        <v>0</v>
      </c>
      <c r="AA921" s="411">
        <v>0</v>
      </c>
      <c r="AB921" s="411">
        <v>0</v>
      </c>
      <c r="AC921" s="411">
        <v>0</v>
      </c>
      <c r="AD921" s="411">
        <v>0</v>
      </c>
      <c r="AE921" s="412">
        <v>0</v>
      </c>
      <c r="AF921" s="411">
        <f t="shared" si="280"/>
        <v>0</v>
      </c>
      <c r="AG921" s="411">
        <v>0</v>
      </c>
      <c r="AH921" s="411">
        <v>0</v>
      </c>
      <c r="AI921" s="411">
        <v>0</v>
      </c>
      <c r="AJ921" s="411">
        <v>0</v>
      </c>
      <c r="AK921" s="411">
        <v>0</v>
      </c>
      <c r="AL921" s="411">
        <v>0</v>
      </c>
      <c r="AM921" s="411">
        <v>0</v>
      </c>
      <c r="AN921" s="411">
        <v>0</v>
      </c>
      <c r="AO921" s="411">
        <v>0</v>
      </c>
      <c r="AP921" s="411">
        <v>0</v>
      </c>
      <c r="AQ921" s="411">
        <v>0</v>
      </c>
      <c r="AR921" s="412">
        <v>0</v>
      </c>
      <c r="AS921" s="411">
        <f t="shared" si="281"/>
        <v>0</v>
      </c>
      <c r="AT921" s="411">
        <f t="shared" si="282"/>
        <v>0</v>
      </c>
      <c r="AU921" s="411">
        <f t="shared" si="283"/>
        <v>0</v>
      </c>
      <c r="AV921" s="411">
        <f t="shared" si="284"/>
        <v>0</v>
      </c>
      <c r="AW921" s="411">
        <v>0</v>
      </c>
      <c r="AX921" s="411">
        <v>0</v>
      </c>
      <c r="AY921" s="411">
        <v>0</v>
      </c>
      <c r="AZ921" s="411">
        <v>0</v>
      </c>
      <c r="BA921" s="411">
        <v>0</v>
      </c>
      <c r="BB921" s="411">
        <v>0</v>
      </c>
      <c r="BC921" s="411">
        <v>0</v>
      </c>
      <c r="BD921" s="411">
        <v>0</v>
      </c>
      <c r="BE921" s="411">
        <v>0</v>
      </c>
      <c r="BF921" s="411">
        <v>0</v>
      </c>
      <c r="BG921" s="411">
        <v>0</v>
      </c>
      <c r="BH921" s="412">
        <v>0</v>
      </c>
      <c r="BI921" s="411">
        <f t="shared" si="285"/>
        <v>0</v>
      </c>
      <c r="BJ921" s="411">
        <v>0</v>
      </c>
      <c r="BK921" s="411">
        <v>0</v>
      </c>
      <c r="BL921" s="411">
        <v>0</v>
      </c>
      <c r="BM921" s="411">
        <v>0</v>
      </c>
      <c r="BN921" s="411">
        <v>0</v>
      </c>
      <c r="BO921" s="411">
        <v>0</v>
      </c>
      <c r="BP921" s="411">
        <v>0</v>
      </c>
      <c r="BQ921" s="411">
        <v>0</v>
      </c>
      <c r="BR921" s="411">
        <v>0</v>
      </c>
      <c r="BS921" s="411">
        <v>0</v>
      </c>
      <c r="BT921" s="411">
        <v>0</v>
      </c>
      <c r="BU921" s="412">
        <v>0</v>
      </c>
      <c r="BV921" s="411">
        <f t="shared" si="286"/>
        <v>0</v>
      </c>
      <c r="BW921" s="411">
        <v>0</v>
      </c>
      <c r="BX921" s="411">
        <v>0</v>
      </c>
      <c r="BY921" s="411">
        <v>0</v>
      </c>
      <c r="BZ921" s="411">
        <v>0</v>
      </c>
      <c r="CA921" s="411">
        <v>0</v>
      </c>
      <c r="CB921" s="411">
        <v>0</v>
      </c>
      <c r="CC921" s="411">
        <v>0</v>
      </c>
      <c r="CD921" s="411">
        <v>0</v>
      </c>
      <c r="CE921" s="411">
        <v>0</v>
      </c>
      <c r="CF921" s="411">
        <v>0</v>
      </c>
      <c r="CG921" s="411">
        <v>0</v>
      </c>
      <c r="CH921" s="412">
        <v>0</v>
      </c>
      <c r="CI921" s="411">
        <f t="shared" si="287"/>
        <v>0</v>
      </c>
      <c r="CJ921" s="411">
        <v>0</v>
      </c>
      <c r="CK921" s="411">
        <v>0</v>
      </c>
      <c r="CL921" s="411">
        <v>0</v>
      </c>
      <c r="CM921" s="411">
        <v>0</v>
      </c>
      <c r="CN921" s="411">
        <v>0</v>
      </c>
      <c r="CO921" s="411">
        <v>0</v>
      </c>
      <c r="CP921" s="411">
        <v>0</v>
      </c>
      <c r="CQ921" s="411">
        <v>0</v>
      </c>
      <c r="CR921" s="411">
        <v>0</v>
      </c>
      <c r="CS921" s="411">
        <v>0</v>
      </c>
      <c r="CT921" s="411">
        <v>0</v>
      </c>
      <c r="CU921" s="412">
        <v>0</v>
      </c>
      <c r="CV921" s="411">
        <f t="shared" si="288"/>
        <v>0</v>
      </c>
      <c r="CW921" s="411">
        <v>0</v>
      </c>
      <c r="CX921" s="411">
        <v>0</v>
      </c>
      <c r="CY921" s="411">
        <v>0</v>
      </c>
      <c r="CZ921" s="411">
        <v>0</v>
      </c>
      <c r="DA921" s="411">
        <v>0</v>
      </c>
      <c r="DB921" s="411">
        <v>0</v>
      </c>
      <c r="DC921" s="411">
        <v>0</v>
      </c>
      <c r="DD921" s="411">
        <v>0</v>
      </c>
      <c r="DE921" s="411">
        <v>0</v>
      </c>
      <c r="DF921" s="411">
        <v>0</v>
      </c>
      <c r="DG921" s="411">
        <v>0</v>
      </c>
      <c r="DH921" s="412">
        <v>0</v>
      </c>
      <c r="DI921" s="411">
        <f t="shared" si="289"/>
        <v>0</v>
      </c>
      <c r="DJ921" s="411">
        <v>0</v>
      </c>
      <c r="DK921" s="411">
        <v>0</v>
      </c>
      <c r="DL921" s="411">
        <v>0</v>
      </c>
      <c r="DM921" s="411">
        <v>0</v>
      </c>
      <c r="DN921" s="411">
        <v>0</v>
      </c>
      <c r="DO921" s="411">
        <v>0</v>
      </c>
      <c r="DP921" s="411">
        <v>0</v>
      </c>
      <c r="DQ921" s="411">
        <v>0</v>
      </c>
      <c r="DR921" s="411">
        <v>0</v>
      </c>
      <c r="DS921" s="411">
        <v>0</v>
      </c>
      <c r="DT921" s="411">
        <v>0</v>
      </c>
      <c r="DU921" s="412">
        <v>0</v>
      </c>
      <c r="DV921" s="411">
        <f t="shared" si="290"/>
        <v>0</v>
      </c>
      <c r="DW921" s="412">
        <v>0</v>
      </c>
      <c r="DX921" s="412">
        <v>0</v>
      </c>
      <c r="DY921" s="412">
        <v>0</v>
      </c>
      <c r="DZ921" s="412">
        <v>0</v>
      </c>
      <c r="EA921" s="412">
        <v>0</v>
      </c>
      <c r="EB921" s="412">
        <v>0</v>
      </c>
      <c r="EC921" s="412">
        <v>0</v>
      </c>
      <c r="ED921" s="412">
        <v>0</v>
      </c>
      <c r="EE921" s="412">
        <v>0</v>
      </c>
      <c r="EF921" s="412">
        <v>0</v>
      </c>
      <c r="EG921" s="412">
        <v>0</v>
      </c>
      <c r="EH921" s="412">
        <v>0</v>
      </c>
      <c r="EI921" s="411">
        <f t="shared" si="291"/>
        <v>0</v>
      </c>
      <c r="EK921" s="411">
        <f t="shared" si="292"/>
        <v>4</v>
      </c>
      <c r="EL921" s="7">
        <f t="shared" si="293"/>
        <v>-4</v>
      </c>
    </row>
    <row r="922" spans="1:142">
      <c r="A922" s="365" t="str">
        <f t="shared" si="275"/>
        <v xml:space="preserve"> 165</v>
      </c>
      <c r="B922" s="370" t="s">
        <v>969</v>
      </c>
      <c r="C922" s="370" t="s">
        <v>1187</v>
      </c>
      <c r="D922" s="411">
        <v>377</v>
      </c>
      <c r="E922" s="411">
        <v>375</v>
      </c>
      <c r="F922" s="411">
        <v>394</v>
      </c>
      <c r="G922" s="411">
        <v>415</v>
      </c>
      <c r="H922" s="411">
        <v>438</v>
      </c>
      <c r="I922" s="411">
        <v>447</v>
      </c>
      <c r="J922" s="411">
        <v>488</v>
      </c>
      <c r="K922" s="411">
        <v>510</v>
      </c>
      <c r="L922" s="411">
        <v>529</v>
      </c>
      <c r="M922" s="411">
        <v>543</v>
      </c>
      <c r="N922" s="411">
        <v>552</v>
      </c>
      <c r="O922" s="412">
        <v>567</v>
      </c>
      <c r="P922" s="411">
        <f t="shared" si="276"/>
        <v>5635</v>
      </c>
      <c r="Q922" s="411">
        <f t="shared" si="277"/>
        <v>2918.2580645161288</v>
      </c>
      <c r="R922" s="411">
        <f t="shared" si="278"/>
        <v>908.81090100111237</v>
      </c>
      <c r="S922" s="411">
        <f t="shared" si="279"/>
        <v>1807.9310344827586</v>
      </c>
      <c r="T922" s="411">
        <v>0</v>
      </c>
      <c r="U922" s="411">
        <v>0</v>
      </c>
      <c r="V922" s="411">
        <v>0</v>
      </c>
      <c r="W922" s="411">
        <v>0</v>
      </c>
      <c r="X922" s="411">
        <v>0</v>
      </c>
      <c r="Y922" s="411">
        <v>0</v>
      </c>
      <c r="Z922" s="411">
        <v>0</v>
      </c>
      <c r="AA922" s="411">
        <v>0</v>
      </c>
      <c r="AB922" s="411">
        <v>0</v>
      </c>
      <c r="AC922" s="411">
        <v>0</v>
      </c>
      <c r="AD922" s="411">
        <v>0</v>
      </c>
      <c r="AE922" s="412">
        <v>0</v>
      </c>
      <c r="AF922" s="411">
        <f t="shared" si="280"/>
        <v>0</v>
      </c>
      <c r="AG922" s="411">
        <v>0</v>
      </c>
      <c r="AH922" s="411">
        <v>0</v>
      </c>
      <c r="AI922" s="411">
        <v>0</v>
      </c>
      <c r="AJ922" s="411">
        <v>0</v>
      </c>
      <c r="AK922" s="411">
        <v>0</v>
      </c>
      <c r="AL922" s="411">
        <v>0</v>
      </c>
      <c r="AM922" s="411">
        <v>0</v>
      </c>
      <c r="AN922" s="411">
        <v>0</v>
      </c>
      <c r="AO922" s="411">
        <v>0</v>
      </c>
      <c r="AP922" s="411">
        <v>0</v>
      </c>
      <c r="AQ922" s="411">
        <v>0</v>
      </c>
      <c r="AR922" s="412">
        <v>0</v>
      </c>
      <c r="AS922" s="411">
        <f t="shared" si="281"/>
        <v>0</v>
      </c>
      <c r="AT922" s="411">
        <f t="shared" si="282"/>
        <v>0</v>
      </c>
      <c r="AU922" s="411">
        <f t="shared" si="283"/>
        <v>0</v>
      </c>
      <c r="AV922" s="411">
        <f t="shared" si="284"/>
        <v>0</v>
      </c>
      <c r="AW922" s="411">
        <v>0</v>
      </c>
      <c r="AX922" s="411">
        <v>0</v>
      </c>
      <c r="AY922" s="411">
        <v>0</v>
      </c>
      <c r="AZ922" s="411">
        <v>0</v>
      </c>
      <c r="BA922" s="411">
        <v>0</v>
      </c>
      <c r="BB922" s="411">
        <v>0</v>
      </c>
      <c r="BC922" s="411">
        <v>0</v>
      </c>
      <c r="BD922" s="411">
        <v>0</v>
      </c>
      <c r="BE922" s="411">
        <v>0</v>
      </c>
      <c r="BF922" s="411">
        <v>0</v>
      </c>
      <c r="BG922" s="411">
        <v>0</v>
      </c>
      <c r="BH922" s="412">
        <v>0</v>
      </c>
      <c r="BI922" s="411">
        <f t="shared" si="285"/>
        <v>0</v>
      </c>
      <c r="BJ922" s="411">
        <v>0</v>
      </c>
      <c r="BK922" s="411">
        <v>0</v>
      </c>
      <c r="BL922" s="411">
        <v>0</v>
      </c>
      <c r="BM922" s="411">
        <v>0</v>
      </c>
      <c r="BN922" s="411">
        <v>0</v>
      </c>
      <c r="BO922" s="411">
        <v>0</v>
      </c>
      <c r="BP922" s="411">
        <v>0</v>
      </c>
      <c r="BQ922" s="411">
        <v>0</v>
      </c>
      <c r="BR922" s="411">
        <v>0</v>
      </c>
      <c r="BS922" s="411">
        <v>0</v>
      </c>
      <c r="BT922" s="411">
        <v>0</v>
      </c>
      <c r="BU922" s="412">
        <v>0</v>
      </c>
      <c r="BV922" s="411">
        <f t="shared" si="286"/>
        <v>0</v>
      </c>
      <c r="BW922" s="411">
        <v>0</v>
      </c>
      <c r="BX922" s="411">
        <v>0</v>
      </c>
      <c r="BY922" s="411">
        <v>0</v>
      </c>
      <c r="BZ922" s="411">
        <v>0</v>
      </c>
      <c r="CA922" s="411">
        <v>0</v>
      </c>
      <c r="CB922" s="411">
        <v>0</v>
      </c>
      <c r="CC922" s="411">
        <v>0</v>
      </c>
      <c r="CD922" s="411">
        <v>0</v>
      </c>
      <c r="CE922" s="411">
        <v>0</v>
      </c>
      <c r="CF922" s="411">
        <v>0</v>
      </c>
      <c r="CG922" s="411">
        <v>0</v>
      </c>
      <c r="CH922" s="412">
        <v>0</v>
      </c>
      <c r="CI922" s="411">
        <f t="shared" si="287"/>
        <v>0</v>
      </c>
      <c r="CJ922" s="411">
        <v>0</v>
      </c>
      <c r="CK922" s="411">
        <v>0</v>
      </c>
      <c r="CL922" s="411">
        <v>0</v>
      </c>
      <c r="CM922" s="411">
        <v>0</v>
      </c>
      <c r="CN922" s="411">
        <v>0</v>
      </c>
      <c r="CO922" s="411">
        <v>0</v>
      </c>
      <c r="CP922" s="411">
        <v>0</v>
      </c>
      <c r="CQ922" s="411">
        <v>0</v>
      </c>
      <c r="CR922" s="411">
        <v>0</v>
      </c>
      <c r="CS922" s="411">
        <v>0</v>
      </c>
      <c r="CT922" s="411">
        <v>0</v>
      </c>
      <c r="CU922" s="412">
        <v>0</v>
      </c>
      <c r="CV922" s="411">
        <f t="shared" si="288"/>
        <v>0</v>
      </c>
      <c r="CW922" s="411">
        <v>0</v>
      </c>
      <c r="CX922" s="411">
        <v>0</v>
      </c>
      <c r="CY922" s="411">
        <v>0</v>
      </c>
      <c r="CZ922" s="411">
        <v>0</v>
      </c>
      <c r="DA922" s="411">
        <v>0</v>
      </c>
      <c r="DB922" s="411">
        <v>0</v>
      </c>
      <c r="DC922" s="411">
        <v>0</v>
      </c>
      <c r="DD922" s="411">
        <v>0</v>
      </c>
      <c r="DE922" s="411">
        <v>0</v>
      </c>
      <c r="DF922" s="411">
        <v>0</v>
      </c>
      <c r="DG922" s="411">
        <v>0</v>
      </c>
      <c r="DH922" s="412">
        <v>0</v>
      </c>
      <c r="DI922" s="411">
        <f t="shared" si="289"/>
        <v>0</v>
      </c>
      <c r="DJ922" s="411">
        <v>0</v>
      </c>
      <c r="DK922" s="411">
        <v>0</v>
      </c>
      <c r="DL922" s="411">
        <v>0</v>
      </c>
      <c r="DM922" s="411">
        <v>0</v>
      </c>
      <c r="DN922" s="411">
        <v>0</v>
      </c>
      <c r="DO922" s="411">
        <v>0</v>
      </c>
      <c r="DP922" s="411">
        <v>0</v>
      </c>
      <c r="DQ922" s="411">
        <v>0</v>
      </c>
      <c r="DR922" s="411">
        <v>0</v>
      </c>
      <c r="DS922" s="411">
        <v>0</v>
      </c>
      <c r="DT922" s="411">
        <v>0</v>
      </c>
      <c r="DU922" s="412">
        <v>0</v>
      </c>
      <c r="DV922" s="411">
        <f t="shared" si="290"/>
        <v>0</v>
      </c>
      <c r="DW922" s="412">
        <v>0</v>
      </c>
      <c r="DX922" s="412">
        <v>0</v>
      </c>
      <c r="DY922" s="412">
        <v>0</v>
      </c>
      <c r="DZ922" s="412">
        <v>0</v>
      </c>
      <c r="EA922" s="412">
        <v>0</v>
      </c>
      <c r="EB922" s="412">
        <v>0</v>
      </c>
      <c r="EC922" s="412">
        <v>0</v>
      </c>
      <c r="ED922" s="412">
        <v>0</v>
      </c>
      <c r="EE922" s="412">
        <v>0</v>
      </c>
      <c r="EF922" s="412">
        <v>0</v>
      </c>
      <c r="EG922" s="412">
        <v>0</v>
      </c>
      <c r="EH922" s="412">
        <v>0</v>
      </c>
      <c r="EI922" s="411">
        <f t="shared" si="291"/>
        <v>0</v>
      </c>
      <c r="EK922" s="411">
        <f t="shared" si="292"/>
        <v>5635</v>
      </c>
      <c r="EL922" s="7">
        <f t="shared" si="293"/>
        <v>-5635</v>
      </c>
    </row>
    <row r="923" spans="1:142">
      <c r="A923" s="365" t="str">
        <f t="shared" si="275"/>
        <v xml:space="preserve"> 165</v>
      </c>
      <c r="B923" s="370" t="s">
        <v>969</v>
      </c>
      <c r="C923" s="370" t="s">
        <v>1188</v>
      </c>
      <c r="D923" s="411">
        <v>29</v>
      </c>
      <c r="E923" s="411">
        <v>17</v>
      </c>
      <c r="F923" s="411">
        <v>19</v>
      </c>
      <c r="G923" s="411">
        <v>26</v>
      </c>
      <c r="H923" s="411">
        <v>13</v>
      </c>
      <c r="I923" s="411">
        <v>40</v>
      </c>
      <c r="J923" s="411">
        <v>24</v>
      </c>
      <c r="K923" s="411">
        <v>24</v>
      </c>
      <c r="L923" s="411">
        <v>16</v>
      </c>
      <c r="M923" s="411">
        <v>14</v>
      </c>
      <c r="N923" s="411">
        <v>13</v>
      </c>
      <c r="O923" s="412">
        <v>12</v>
      </c>
      <c r="P923" s="411">
        <f t="shared" si="276"/>
        <v>247</v>
      </c>
      <c r="Q923" s="411">
        <f t="shared" si="277"/>
        <v>167.2258064516129</v>
      </c>
      <c r="R923" s="411">
        <f t="shared" si="278"/>
        <v>36.360400444938819</v>
      </c>
      <c r="S923" s="411">
        <f t="shared" si="279"/>
        <v>43.413793103448278</v>
      </c>
      <c r="T923" s="411">
        <v>0</v>
      </c>
      <c r="U923" s="411">
        <v>0</v>
      </c>
      <c r="V923" s="411">
        <v>0</v>
      </c>
      <c r="W923" s="411">
        <v>0</v>
      </c>
      <c r="X923" s="411">
        <v>0</v>
      </c>
      <c r="Y923" s="411">
        <v>0</v>
      </c>
      <c r="Z923" s="411">
        <v>0</v>
      </c>
      <c r="AA923" s="411">
        <v>0</v>
      </c>
      <c r="AB923" s="411">
        <v>0</v>
      </c>
      <c r="AC923" s="411">
        <v>0</v>
      </c>
      <c r="AD923" s="411">
        <v>0</v>
      </c>
      <c r="AE923" s="412">
        <v>0</v>
      </c>
      <c r="AF923" s="411">
        <f t="shared" si="280"/>
        <v>0</v>
      </c>
      <c r="AG923" s="411">
        <v>0</v>
      </c>
      <c r="AH923" s="411">
        <v>0</v>
      </c>
      <c r="AI923" s="411">
        <v>0</v>
      </c>
      <c r="AJ923" s="411">
        <v>0</v>
      </c>
      <c r="AK923" s="411">
        <v>0</v>
      </c>
      <c r="AL923" s="411">
        <v>0</v>
      </c>
      <c r="AM923" s="411">
        <v>0</v>
      </c>
      <c r="AN923" s="411">
        <v>0</v>
      </c>
      <c r="AO923" s="411">
        <v>0</v>
      </c>
      <c r="AP923" s="411">
        <v>0</v>
      </c>
      <c r="AQ923" s="411">
        <v>0</v>
      </c>
      <c r="AR923" s="412">
        <v>0</v>
      </c>
      <c r="AS923" s="411">
        <f t="shared" si="281"/>
        <v>0</v>
      </c>
      <c r="AT923" s="411">
        <f t="shared" si="282"/>
        <v>0</v>
      </c>
      <c r="AU923" s="411">
        <f t="shared" si="283"/>
        <v>0</v>
      </c>
      <c r="AV923" s="411">
        <f t="shared" si="284"/>
        <v>0</v>
      </c>
      <c r="AW923" s="411">
        <v>0</v>
      </c>
      <c r="AX923" s="411">
        <v>0</v>
      </c>
      <c r="AY923" s="411">
        <v>0</v>
      </c>
      <c r="AZ923" s="411">
        <v>0</v>
      </c>
      <c r="BA923" s="411">
        <v>0</v>
      </c>
      <c r="BB923" s="411">
        <v>0</v>
      </c>
      <c r="BC923" s="411">
        <v>0</v>
      </c>
      <c r="BD923" s="411">
        <v>0</v>
      </c>
      <c r="BE923" s="411">
        <v>0</v>
      </c>
      <c r="BF923" s="411">
        <v>0</v>
      </c>
      <c r="BG923" s="411">
        <v>0</v>
      </c>
      <c r="BH923" s="412">
        <v>0</v>
      </c>
      <c r="BI923" s="411">
        <f t="shared" si="285"/>
        <v>0</v>
      </c>
      <c r="BJ923" s="411">
        <v>0</v>
      </c>
      <c r="BK923" s="411">
        <v>0</v>
      </c>
      <c r="BL923" s="411">
        <v>0</v>
      </c>
      <c r="BM923" s="411">
        <v>0</v>
      </c>
      <c r="BN923" s="411">
        <v>0</v>
      </c>
      <c r="BO923" s="411">
        <v>0</v>
      </c>
      <c r="BP923" s="411">
        <v>0</v>
      </c>
      <c r="BQ923" s="411">
        <v>0</v>
      </c>
      <c r="BR923" s="411">
        <v>0</v>
      </c>
      <c r="BS923" s="411">
        <v>0</v>
      </c>
      <c r="BT923" s="411">
        <v>0</v>
      </c>
      <c r="BU923" s="412">
        <v>0</v>
      </c>
      <c r="BV923" s="411">
        <f t="shared" si="286"/>
        <v>0</v>
      </c>
      <c r="BW923" s="411">
        <v>0</v>
      </c>
      <c r="BX923" s="411">
        <v>0</v>
      </c>
      <c r="BY923" s="411">
        <v>0</v>
      </c>
      <c r="BZ923" s="411">
        <v>0</v>
      </c>
      <c r="CA923" s="411">
        <v>0</v>
      </c>
      <c r="CB923" s="411">
        <v>0</v>
      </c>
      <c r="CC923" s="411">
        <v>0</v>
      </c>
      <c r="CD923" s="411">
        <v>0</v>
      </c>
      <c r="CE923" s="411">
        <v>0</v>
      </c>
      <c r="CF923" s="411">
        <v>0</v>
      </c>
      <c r="CG923" s="411">
        <v>0</v>
      </c>
      <c r="CH923" s="412">
        <v>0</v>
      </c>
      <c r="CI923" s="411">
        <f t="shared" si="287"/>
        <v>0</v>
      </c>
      <c r="CJ923" s="411">
        <v>0</v>
      </c>
      <c r="CK923" s="411">
        <v>0</v>
      </c>
      <c r="CL923" s="411">
        <v>0</v>
      </c>
      <c r="CM923" s="411">
        <v>0</v>
      </c>
      <c r="CN923" s="411">
        <v>0</v>
      </c>
      <c r="CO923" s="411">
        <v>0</v>
      </c>
      <c r="CP923" s="411">
        <v>0</v>
      </c>
      <c r="CQ923" s="411">
        <v>0</v>
      </c>
      <c r="CR923" s="411">
        <v>0</v>
      </c>
      <c r="CS923" s="411">
        <v>0</v>
      </c>
      <c r="CT923" s="411">
        <v>0</v>
      </c>
      <c r="CU923" s="412">
        <v>0</v>
      </c>
      <c r="CV923" s="411">
        <f t="shared" si="288"/>
        <v>0</v>
      </c>
      <c r="CW923" s="411">
        <v>0</v>
      </c>
      <c r="CX923" s="411">
        <v>0</v>
      </c>
      <c r="CY923" s="411">
        <v>0</v>
      </c>
      <c r="CZ923" s="411">
        <v>0</v>
      </c>
      <c r="DA923" s="411">
        <v>0</v>
      </c>
      <c r="DB923" s="411">
        <v>0</v>
      </c>
      <c r="DC923" s="411">
        <v>0</v>
      </c>
      <c r="DD923" s="411">
        <v>0</v>
      </c>
      <c r="DE923" s="411">
        <v>0</v>
      </c>
      <c r="DF923" s="411">
        <v>0</v>
      </c>
      <c r="DG923" s="411">
        <v>0</v>
      </c>
      <c r="DH923" s="412">
        <v>0</v>
      </c>
      <c r="DI923" s="411">
        <f t="shared" si="289"/>
        <v>0</v>
      </c>
      <c r="DJ923" s="411">
        <v>0</v>
      </c>
      <c r="DK923" s="411">
        <v>0</v>
      </c>
      <c r="DL923" s="411">
        <v>0</v>
      </c>
      <c r="DM923" s="411">
        <v>0</v>
      </c>
      <c r="DN923" s="411">
        <v>0</v>
      </c>
      <c r="DO923" s="411">
        <v>0</v>
      </c>
      <c r="DP923" s="411">
        <v>0</v>
      </c>
      <c r="DQ923" s="411">
        <v>0</v>
      </c>
      <c r="DR923" s="411">
        <v>0</v>
      </c>
      <c r="DS923" s="411">
        <v>0</v>
      </c>
      <c r="DT923" s="411">
        <v>0</v>
      </c>
      <c r="DU923" s="412">
        <v>0</v>
      </c>
      <c r="DV923" s="411">
        <f t="shared" si="290"/>
        <v>0</v>
      </c>
      <c r="DW923" s="412">
        <v>0</v>
      </c>
      <c r="DX923" s="412">
        <v>0</v>
      </c>
      <c r="DY923" s="412">
        <v>0</v>
      </c>
      <c r="DZ923" s="412">
        <v>0</v>
      </c>
      <c r="EA923" s="412">
        <v>0</v>
      </c>
      <c r="EB923" s="412">
        <v>0</v>
      </c>
      <c r="EC923" s="412">
        <v>0</v>
      </c>
      <c r="ED923" s="412">
        <v>0</v>
      </c>
      <c r="EE923" s="412">
        <v>0</v>
      </c>
      <c r="EF923" s="412">
        <v>0</v>
      </c>
      <c r="EG923" s="412">
        <v>0</v>
      </c>
      <c r="EH923" s="412">
        <v>0</v>
      </c>
      <c r="EI923" s="411">
        <f t="shared" si="291"/>
        <v>0</v>
      </c>
      <c r="EK923" s="411">
        <f t="shared" si="292"/>
        <v>247</v>
      </c>
      <c r="EL923" s="7">
        <f t="shared" si="293"/>
        <v>-247</v>
      </c>
    </row>
    <row r="924" spans="1:142">
      <c r="A924" s="365" t="str">
        <f t="shared" si="275"/>
        <v xml:space="preserve"> 165</v>
      </c>
      <c r="B924" s="370" t="s">
        <v>969</v>
      </c>
      <c r="C924" s="370" t="s">
        <v>1190</v>
      </c>
      <c r="D924" s="411">
        <v>8</v>
      </c>
      <c r="E924" s="411">
        <v>17</v>
      </c>
      <c r="F924" s="411">
        <v>17</v>
      </c>
      <c r="G924" s="411">
        <v>24</v>
      </c>
      <c r="H924" s="411">
        <v>11</v>
      </c>
      <c r="I924" s="411">
        <v>38</v>
      </c>
      <c r="J924" s="411">
        <v>23</v>
      </c>
      <c r="K924" s="411">
        <v>21</v>
      </c>
      <c r="L924" s="411">
        <v>15</v>
      </c>
      <c r="M924" s="411">
        <v>14</v>
      </c>
      <c r="N924" s="411">
        <v>13</v>
      </c>
      <c r="O924" s="412">
        <v>12</v>
      </c>
      <c r="P924" s="411">
        <f t="shared" si="276"/>
        <v>213</v>
      </c>
      <c r="Q924" s="411">
        <f t="shared" si="277"/>
        <v>137.25806451612902</v>
      </c>
      <c r="R924" s="411">
        <f t="shared" si="278"/>
        <v>32.604004449388214</v>
      </c>
      <c r="S924" s="411">
        <f t="shared" si="279"/>
        <v>43.137931034482762</v>
      </c>
      <c r="T924" s="411">
        <v>0</v>
      </c>
      <c r="U924" s="411">
        <v>0</v>
      </c>
      <c r="V924" s="411">
        <v>0</v>
      </c>
      <c r="W924" s="411">
        <v>0</v>
      </c>
      <c r="X924" s="411">
        <v>0</v>
      </c>
      <c r="Y924" s="411">
        <v>0</v>
      </c>
      <c r="Z924" s="411">
        <v>0</v>
      </c>
      <c r="AA924" s="411">
        <v>0</v>
      </c>
      <c r="AB924" s="411">
        <v>0</v>
      </c>
      <c r="AC924" s="411">
        <v>0</v>
      </c>
      <c r="AD924" s="411">
        <v>0</v>
      </c>
      <c r="AE924" s="412">
        <v>0</v>
      </c>
      <c r="AF924" s="411">
        <f t="shared" si="280"/>
        <v>0</v>
      </c>
      <c r="AG924" s="411">
        <v>0</v>
      </c>
      <c r="AH924" s="411">
        <v>0</v>
      </c>
      <c r="AI924" s="411">
        <v>0</v>
      </c>
      <c r="AJ924" s="411">
        <v>0</v>
      </c>
      <c r="AK924" s="411">
        <v>0</v>
      </c>
      <c r="AL924" s="411">
        <v>0</v>
      </c>
      <c r="AM924" s="411">
        <v>0</v>
      </c>
      <c r="AN924" s="411">
        <v>0</v>
      </c>
      <c r="AO924" s="411">
        <v>0</v>
      </c>
      <c r="AP924" s="411">
        <v>0</v>
      </c>
      <c r="AQ924" s="411">
        <v>0</v>
      </c>
      <c r="AR924" s="412">
        <v>0</v>
      </c>
      <c r="AS924" s="411">
        <f t="shared" si="281"/>
        <v>0</v>
      </c>
      <c r="AT924" s="411">
        <f t="shared" si="282"/>
        <v>0</v>
      </c>
      <c r="AU924" s="411">
        <f t="shared" si="283"/>
        <v>0</v>
      </c>
      <c r="AV924" s="411">
        <f t="shared" si="284"/>
        <v>0</v>
      </c>
      <c r="AW924" s="411">
        <v>0</v>
      </c>
      <c r="AX924" s="411">
        <v>0</v>
      </c>
      <c r="AY924" s="411">
        <v>0</v>
      </c>
      <c r="AZ924" s="411">
        <v>0</v>
      </c>
      <c r="BA924" s="411">
        <v>0</v>
      </c>
      <c r="BB924" s="411">
        <v>0</v>
      </c>
      <c r="BC924" s="411">
        <v>0</v>
      </c>
      <c r="BD924" s="411">
        <v>0</v>
      </c>
      <c r="BE924" s="411">
        <v>0</v>
      </c>
      <c r="BF924" s="411">
        <v>0</v>
      </c>
      <c r="BG924" s="411">
        <v>0</v>
      </c>
      <c r="BH924" s="412">
        <v>0</v>
      </c>
      <c r="BI924" s="411">
        <f t="shared" si="285"/>
        <v>0</v>
      </c>
      <c r="BJ924" s="411">
        <v>0</v>
      </c>
      <c r="BK924" s="411">
        <v>0</v>
      </c>
      <c r="BL924" s="411">
        <v>0</v>
      </c>
      <c r="BM924" s="411">
        <v>0</v>
      </c>
      <c r="BN924" s="411">
        <v>0</v>
      </c>
      <c r="BO924" s="411">
        <v>0</v>
      </c>
      <c r="BP924" s="411">
        <v>0</v>
      </c>
      <c r="BQ924" s="411">
        <v>0</v>
      </c>
      <c r="BR924" s="411">
        <v>0</v>
      </c>
      <c r="BS924" s="411">
        <v>0</v>
      </c>
      <c r="BT924" s="411">
        <v>0</v>
      </c>
      <c r="BU924" s="412">
        <v>0</v>
      </c>
      <c r="BV924" s="411">
        <f t="shared" si="286"/>
        <v>0</v>
      </c>
      <c r="BW924" s="411">
        <v>0</v>
      </c>
      <c r="BX924" s="411">
        <v>0</v>
      </c>
      <c r="BY924" s="411">
        <v>0</v>
      </c>
      <c r="BZ924" s="411">
        <v>0</v>
      </c>
      <c r="CA924" s="411">
        <v>0</v>
      </c>
      <c r="CB924" s="411">
        <v>0</v>
      </c>
      <c r="CC924" s="411">
        <v>0</v>
      </c>
      <c r="CD924" s="411">
        <v>0</v>
      </c>
      <c r="CE924" s="411">
        <v>0</v>
      </c>
      <c r="CF924" s="411">
        <v>0</v>
      </c>
      <c r="CG924" s="411">
        <v>0</v>
      </c>
      <c r="CH924" s="412">
        <v>0</v>
      </c>
      <c r="CI924" s="411">
        <f t="shared" si="287"/>
        <v>0</v>
      </c>
      <c r="CJ924" s="411">
        <v>0</v>
      </c>
      <c r="CK924" s="411">
        <v>0</v>
      </c>
      <c r="CL924" s="411">
        <v>0</v>
      </c>
      <c r="CM924" s="411">
        <v>0</v>
      </c>
      <c r="CN924" s="411">
        <v>0</v>
      </c>
      <c r="CO924" s="411">
        <v>0</v>
      </c>
      <c r="CP924" s="411">
        <v>0</v>
      </c>
      <c r="CQ924" s="411">
        <v>0</v>
      </c>
      <c r="CR924" s="411">
        <v>0</v>
      </c>
      <c r="CS924" s="411">
        <v>0</v>
      </c>
      <c r="CT924" s="411">
        <v>0</v>
      </c>
      <c r="CU924" s="412">
        <v>0</v>
      </c>
      <c r="CV924" s="411">
        <f t="shared" si="288"/>
        <v>0</v>
      </c>
      <c r="CW924" s="411">
        <v>0</v>
      </c>
      <c r="CX924" s="411">
        <v>0</v>
      </c>
      <c r="CY924" s="411">
        <v>0</v>
      </c>
      <c r="CZ924" s="411">
        <v>0</v>
      </c>
      <c r="DA924" s="411">
        <v>0</v>
      </c>
      <c r="DB924" s="411">
        <v>0</v>
      </c>
      <c r="DC924" s="411">
        <v>0</v>
      </c>
      <c r="DD924" s="411">
        <v>0</v>
      </c>
      <c r="DE924" s="411">
        <v>0</v>
      </c>
      <c r="DF924" s="411">
        <v>0</v>
      </c>
      <c r="DG924" s="411">
        <v>0</v>
      </c>
      <c r="DH924" s="412">
        <v>0</v>
      </c>
      <c r="DI924" s="411">
        <f t="shared" si="289"/>
        <v>0</v>
      </c>
      <c r="DJ924" s="411">
        <v>0</v>
      </c>
      <c r="DK924" s="411">
        <v>0</v>
      </c>
      <c r="DL924" s="411">
        <v>0</v>
      </c>
      <c r="DM924" s="411">
        <v>0</v>
      </c>
      <c r="DN924" s="411">
        <v>0</v>
      </c>
      <c r="DO924" s="411">
        <v>0</v>
      </c>
      <c r="DP924" s="411">
        <v>0</v>
      </c>
      <c r="DQ924" s="411">
        <v>0</v>
      </c>
      <c r="DR924" s="411">
        <v>0</v>
      </c>
      <c r="DS924" s="411">
        <v>0</v>
      </c>
      <c r="DT924" s="411">
        <v>0</v>
      </c>
      <c r="DU924" s="412">
        <v>0</v>
      </c>
      <c r="DV924" s="411">
        <f t="shared" si="290"/>
        <v>0</v>
      </c>
      <c r="DW924" s="412">
        <v>0</v>
      </c>
      <c r="DX924" s="412">
        <v>0</v>
      </c>
      <c r="DY924" s="412">
        <v>0</v>
      </c>
      <c r="DZ924" s="412">
        <v>0</v>
      </c>
      <c r="EA924" s="412">
        <v>0</v>
      </c>
      <c r="EB924" s="412">
        <v>0</v>
      </c>
      <c r="EC924" s="412">
        <v>0</v>
      </c>
      <c r="ED924" s="412">
        <v>0</v>
      </c>
      <c r="EE924" s="412">
        <v>0</v>
      </c>
      <c r="EF924" s="412">
        <v>0</v>
      </c>
      <c r="EG924" s="412">
        <v>0</v>
      </c>
      <c r="EH924" s="412">
        <v>0</v>
      </c>
      <c r="EI924" s="411">
        <f t="shared" si="291"/>
        <v>0</v>
      </c>
      <c r="EK924" s="411">
        <f t="shared" si="292"/>
        <v>213</v>
      </c>
      <c r="EL924" s="7">
        <f t="shared" si="293"/>
        <v>-213</v>
      </c>
    </row>
    <row r="925" spans="1:142">
      <c r="A925" s="365" t="str">
        <f t="shared" si="275"/>
        <v xml:space="preserve"> 165</v>
      </c>
      <c r="B925" s="370" t="s">
        <v>969</v>
      </c>
      <c r="C925" s="370" t="s">
        <v>1192</v>
      </c>
      <c r="D925" s="411">
        <v>0</v>
      </c>
      <c r="E925" s="411">
        <v>0</v>
      </c>
      <c r="F925" s="411">
        <v>3</v>
      </c>
      <c r="G925" s="411">
        <v>0</v>
      </c>
      <c r="H925" s="411">
        <v>0</v>
      </c>
      <c r="I925" s="411">
        <v>0</v>
      </c>
      <c r="J925" s="411">
        <v>2</v>
      </c>
      <c r="K925" s="411">
        <v>11</v>
      </c>
      <c r="L925" s="411">
        <v>0</v>
      </c>
      <c r="M925" s="411">
        <v>1</v>
      </c>
      <c r="N925" s="411">
        <v>1</v>
      </c>
      <c r="O925" s="412">
        <v>1</v>
      </c>
      <c r="P925" s="411">
        <f t="shared" si="276"/>
        <v>19</v>
      </c>
      <c r="Q925" s="411">
        <f t="shared" si="277"/>
        <v>4.935483870967742</v>
      </c>
      <c r="R925" s="411">
        <f t="shared" si="278"/>
        <v>11.064516129032258</v>
      </c>
      <c r="S925" s="411">
        <f t="shared" si="279"/>
        <v>3</v>
      </c>
      <c r="T925" s="411">
        <v>0</v>
      </c>
      <c r="U925" s="411">
        <v>0</v>
      </c>
      <c r="V925" s="411">
        <v>0</v>
      </c>
      <c r="W925" s="411">
        <v>0</v>
      </c>
      <c r="X925" s="411">
        <v>0</v>
      </c>
      <c r="Y925" s="411">
        <v>0</v>
      </c>
      <c r="Z925" s="411">
        <v>0</v>
      </c>
      <c r="AA925" s="411">
        <v>0</v>
      </c>
      <c r="AB925" s="411">
        <v>0</v>
      </c>
      <c r="AC925" s="411">
        <v>0</v>
      </c>
      <c r="AD925" s="411">
        <v>0</v>
      </c>
      <c r="AE925" s="412">
        <v>0</v>
      </c>
      <c r="AF925" s="411">
        <f t="shared" si="280"/>
        <v>0</v>
      </c>
      <c r="AG925" s="411">
        <v>0</v>
      </c>
      <c r="AH925" s="411">
        <v>0</v>
      </c>
      <c r="AI925" s="411">
        <v>0</v>
      </c>
      <c r="AJ925" s="411">
        <v>0</v>
      </c>
      <c r="AK925" s="411">
        <v>0</v>
      </c>
      <c r="AL925" s="411">
        <v>0</v>
      </c>
      <c r="AM925" s="411">
        <v>0</v>
      </c>
      <c r="AN925" s="411">
        <v>0</v>
      </c>
      <c r="AO925" s="411">
        <v>0</v>
      </c>
      <c r="AP925" s="411">
        <v>0</v>
      </c>
      <c r="AQ925" s="411">
        <v>0</v>
      </c>
      <c r="AR925" s="412">
        <v>0</v>
      </c>
      <c r="AS925" s="411">
        <f t="shared" si="281"/>
        <v>0</v>
      </c>
      <c r="AT925" s="411">
        <f t="shared" si="282"/>
        <v>0</v>
      </c>
      <c r="AU925" s="411">
        <f t="shared" si="283"/>
        <v>0</v>
      </c>
      <c r="AV925" s="411">
        <f t="shared" si="284"/>
        <v>0</v>
      </c>
      <c r="AW925" s="411">
        <v>0</v>
      </c>
      <c r="AX925" s="411">
        <v>0</v>
      </c>
      <c r="AY925" s="411">
        <v>0</v>
      </c>
      <c r="AZ925" s="411">
        <v>0</v>
      </c>
      <c r="BA925" s="411">
        <v>0</v>
      </c>
      <c r="BB925" s="411">
        <v>0</v>
      </c>
      <c r="BC925" s="411">
        <v>0</v>
      </c>
      <c r="BD925" s="411">
        <v>0</v>
      </c>
      <c r="BE925" s="411">
        <v>0</v>
      </c>
      <c r="BF925" s="411">
        <v>0</v>
      </c>
      <c r="BG925" s="411">
        <v>0</v>
      </c>
      <c r="BH925" s="412">
        <v>0</v>
      </c>
      <c r="BI925" s="411">
        <f t="shared" si="285"/>
        <v>0</v>
      </c>
      <c r="BJ925" s="411">
        <v>0</v>
      </c>
      <c r="BK925" s="411">
        <v>0</v>
      </c>
      <c r="BL925" s="411">
        <v>0</v>
      </c>
      <c r="BM925" s="411">
        <v>0</v>
      </c>
      <c r="BN925" s="411">
        <v>0</v>
      </c>
      <c r="BO925" s="411">
        <v>0</v>
      </c>
      <c r="BP925" s="411">
        <v>0</v>
      </c>
      <c r="BQ925" s="411">
        <v>0</v>
      </c>
      <c r="BR925" s="411">
        <v>0</v>
      </c>
      <c r="BS925" s="411">
        <v>0</v>
      </c>
      <c r="BT925" s="411">
        <v>0</v>
      </c>
      <c r="BU925" s="412">
        <v>0</v>
      </c>
      <c r="BV925" s="411">
        <f t="shared" si="286"/>
        <v>0</v>
      </c>
      <c r="BW925" s="411">
        <v>0</v>
      </c>
      <c r="BX925" s="411">
        <v>0</v>
      </c>
      <c r="BY925" s="411">
        <v>0</v>
      </c>
      <c r="BZ925" s="411">
        <v>0</v>
      </c>
      <c r="CA925" s="411">
        <v>0</v>
      </c>
      <c r="CB925" s="411">
        <v>0</v>
      </c>
      <c r="CC925" s="411">
        <v>0</v>
      </c>
      <c r="CD925" s="411">
        <v>0</v>
      </c>
      <c r="CE925" s="411">
        <v>0</v>
      </c>
      <c r="CF925" s="411">
        <v>0</v>
      </c>
      <c r="CG925" s="411">
        <v>0</v>
      </c>
      <c r="CH925" s="412">
        <v>0</v>
      </c>
      <c r="CI925" s="411">
        <f t="shared" si="287"/>
        <v>0</v>
      </c>
      <c r="CJ925" s="411">
        <v>0</v>
      </c>
      <c r="CK925" s="411">
        <v>0</v>
      </c>
      <c r="CL925" s="411">
        <v>0</v>
      </c>
      <c r="CM925" s="411">
        <v>0</v>
      </c>
      <c r="CN925" s="411">
        <v>0</v>
      </c>
      <c r="CO925" s="411">
        <v>0</v>
      </c>
      <c r="CP925" s="411">
        <v>0</v>
      </c>
      <c r="CQ925" s="411">
        <v>0</v>
      </c>
      <c r="CR925" s="411">
        <v>0</v>
      </c>
      <c r="CS925" s="411">
        <v>0</v>
      </c>
      <c r="CT925" s="411">
        <v>0</v>
      </c>
      <c r="CU925" s="412">
        <v>0</v>
      </c>
      <c r="CV925" s="411">
        <f t="shared" si="288"/>
        <v>0</v>
      </c>
      <c r="CW925" s="411">
        <v>0</v>
      </c>
      <c r="CX925" s="411">
        <v>0</v>
      </c>
      <c r="CY925" s="411">
        <v>0</v>
      </c>
      <c r="CZ925" s="411">
        <v>0</v>
      </c>
      <c r="DA925" s="411">
        <v>0</v>
      </c>
      <c r="DB925" s="411">
        <v>0</v>
      </c>
      <c r="DC925" s="411">
        <v>0</v>
      </c>
      <c r="DD925" s="411">
        <v>0</v>
      </c>
      <c r="DE925" s="411">
        <v>0</v>
      </c>
      <c r="DF925" s="411">
        <v>0</v>
      </c>
      <c r="DG925" s="411">
        <v>0</v>
      </c>
      <c r="DH925" s="412">
        <v>0</v>
      </c>
      <c r="DI925" s="411">
        <f t="shared" si="289"/>
        <v>0</v>
      </c>
      <c r="DJ925" s="411">
        <v>0</v>
      </c>
      <c r="DK925" s="411">
        <v>0</v>
      </c>
      <c r="DL925" s="411">
        <v>0</v>
      </c>
      <c r="DM925" s="411">
        <v>0</v>
      </c>
      <c r="DN925" s="411">
        <v>0</v>
      </c>
      <c r="DO925" s="411">
        <v>0</v>
      </c>
      <c r="DP925" s="411">
        <v>0</v>
      </c>
      <c r="DQ925" s="411">
        <v>0</v>
      </c>
      <c r="DR925" s="411">
        <v>0</v>
      </c>
      <c r="DS925" s="411">
        <v>0</v>
      </c>
      <c r="DT925" s="411">
        <v>0</v>
      </c>
      <c r="DU925" s="412">
        <v>0</v>
      </c>
      <c r="DV925" s="411">
        <f t="shared" si="290"/>
        <v>0</v>
      </c>
      <c r="DW925" s="412">
        <v>0</v>
      </c>
      <c r="DX925" s="412">
        <v>0</v>
      </c>
      <c r="DY925" s="412">
        <v>0</v>
      </c>
      <c r="DZ925" s="412">
        <v>0</v>
      </c>
      <c r="EA925" s="412">
        <v>0</v>
      </c>
      <c r="EB925" s="412">
        <v>0</v>
      </c>
      <c r="EC925" s="412">
        <v>0</v>
      </c>
      <c r="ED925" s="412">
        <v>0</v>
      </c>
      <c r="EE925" s="412">
        <v>0</v>
      </c>
      <c r="EF925" s="412">
        <v>0</v>
      </c>
      <c r="EG925" s="412">
        <v>0</v>
      </c>
      <c r="EH925" s="412">
        <v>0</v>
      </c>
      <c r="EI925" s="411">
        <f t="shared" si="291"/>
        <v>0</v>
      </c>
      <c r="EK925" s="411">
        <f t="shared" si="292"/>
        <v>19</v>
      </c>
      <c r="EL925" s="7">
        <f t="shared" si="293"/>
        <v>-19</v>
      </c>
    </row>
    <row r="926" spans="1:142">
      <c r="A926" s="365" t="str">
        <f t="shared" si="275"/>
        <v xml:space="preserve"> 165</v>
      </c>
      <c r="B926" s="370" t="s">
        <v>969</v>
      </c>
      <c r="C926" s="370" t="s">
        <v>1193</v>
      </c>
      <c r="D926" s="411">
        <v>2</v>
      </c>
      <c r="E926" s="411">
        <v>4</v>
      </c>
      <c r="F926" s="411">
        <v>0</v>
      </c>
      <c r="G926" s="411">
        <v>1</v>
      </c>
      <c r="H926" s="411">
        <v>2</v>
      </c>
      <c r="I926" s="411">
        <v>0</v>
      </c>
      <c r="J926" s="411">
        <v>1</v>
      </c>
      <c r="K926" s="411">
        <v>2</v>
      </c>
      <c r="L926" s="411">
        <v>1</v>
      </c>
      <c r="M926" s="411">
        <v>1</v>
      </c>
      <c r="N926" s="411">
        <v>0</v>
      </c>
      <c r="O926" s="412">
        <v>2</v>
      </c>
      <c r="P926" s="411">
        <f t="shared" si="276"/>
        <v>16</v>
      </c>
      <c r="Q926" s="411">
        <f t="shared" si="277"/>
        <v>9.9677419354838719</v>
      </c>
      <c r="R926" s="411">
        <f t="shared" si="278"/>
        <v>2.7563959955506117</v>
      </c>
      <c r="S926" s="411">
        <f t="shared" si="279"/>
        <v>3.2758620689655173</v>
      </c>
      <c r="T926" s="411">
        <v>0</v>
      </c>
      <c r="U926" s="411">
        <v>0</v>
      </c>
      <c r="V926" s="411">
        <v>0</v>
      </c>
      <c r="W926" s="411">
        <v>0</v>
      </c>
      <c r="X926" s="411">
        <v>0</v>
      </c>
      <c r="Y926" s="411">
        <v>0</v>
      </c>
      <c r="Z926" s="411">
        <v>0</v>
      </c>
      <c r="AA926" s="411">
        <v>0</v>
      </c>
      <c r="AB926" s="411">
        <v>0</v>
      </c>
      <c r="AC926" s="411">
        <v>0</v>
      </c>
      <c r="AD926" s="411">
        <v>0</v>
      </c>
      <c r="AE926" s="412">
        <v>0</v>
      </c>
      <c r="AF926" s="411">
        <f t="shared" si="280"/>
        <v>0</v>
      </c>
      <c r="AG926" s="411">
        <v>0</v>
      </c>
      <c r="AH926" s="411">
        <v>0</v>
      </c>
      <c r="AI926" s="411">
        <v>0</v>
      </c>
      <c r="AJ926" s="411">
        <v>0</v>
      </c>
      <c r="AK926" s="411">
        <v>0</v>
      </c>
      <c r="AL926" s="411">
        <v>0</v>
      </c>
      <c r="AM926" s="411">
        <v>0</v>
      </c>
      <c r="AN926" s="411">
        <v>0</v>
      </c>
      <c r="AO926" s="411">
        <v>0</v>
      </c>
      <c r="AP926" s="411">
        <v>0</v>
      </c>
      <c r="AQ926" s="411">
        <v>0</v>
      </c>
      <c r="AR926" s="412">
        <v>0</v>
      </c>
      <c r="AS926" s="411">
        <f t="shared" si="281"/>
        <v>0</v>
      </c>
      <c r="AT926" s="411">
        <f t="shared" si="282"/>
        <v>0</v>
      </c>
      <c r="AU926" s="411">
        <f t="shared" si="283"/>
        <v>0</v>
      </c>
      <c r="AV926" s="411">
        <f t="shared" si="284"/>
        <v>0</v>
      </c>
      <c r="AW926" s="411">
        <v>0</v>
      </c>
      <c r="AX926" s="411">
        <v>0</v>
      </c>
      <c r="AY926" s="411">
        <v>0</v>
      </c>
      <c r="AZ926" s="411">
        <v>0</v>
      </c>
      <c r="BA926" s="411">
        <v>0</v>
      </c>
      <c r="BB926" s="411">
        <v>0</v>
      </c>
      <c r="BC926" s="411">
        <v>0</v>
      </c>
      <c r="BD926" s="411">
        <v>0</v>
      </c>
      <c r="BE926" s="411">
        <v>0</v>
      </c>
      <c r="BF926" s="411">
        <v>0</v>
      </c>
      <c r="BG926" s="411">
        <v>0</v>
      </c>
      <c r="BH926" s="412">
        <v>0</v>
      </c>
      <c r="BI926" s="411">
        <f t="shared" si="285"/>
        <v>0</v>
      </c>
      <c r="BJ926" s="411">
        <v>0</v>
      </c>
      <c r="BK926" s="411">
        <v>0</v>
      </c>
      <c r="BL926" s="411">
        <v>0</v>
      </c>
      <c r="BM926" s="411">
        <v>0</v>
      </c>
      <c r="BN926" s="411">
        <v>0</v>
      </c>
      <c r="BO926" s="411">
        <v>0</v>
      </c>
      <c r="BP926" s="411">
        <v>0</v>
      </c>
      <c r="BQ926" s="411">
        <v>0</v>
      </c>
      <c r="BR926" s="411">
        <v>0</v>
      </c>
      <c r="BS926" s="411">
        <v>0</v>
      </c>
      <c r="BT926" s="411">
        <v>0</v>
      </c>
      <c r="BU926" s="412">
        <v>0</v>
      </c>
      <c r="BV926" s="411">
        <f t="shared" si="286"/>
        <v>0</v>
      </c>
      <c r="BW926" s="411">
        <v>0</v>
      </c>
      <c r="BX926" s="411">
        <v>0</v>
      </c>
      <c r="BY926" s="411">
        <v>0</v>
      </c>
      <c r="BZ926" s="411">
        <v>0</v>
      </c>
      <c r="CA926" s="411">
        <v>0</v>
      </c>
      <c r="CB926" s="411">
        <v>0</v>
      </c>
      <c r="CC926" s="411">
        <v>0</v>
      </c>
      <c r="CD926" s="411">
        <v>0</v>
      </c>
      <c r="CE926" s="411">
        <v>0</v>
      </c>
      <c r="CF926" s="411">
        <v>0</v>
      </c>
      <c r="CG926" s="411">
        <v>0</v>
      </c>
      <c r="CH926" s="412">
        <v>0</v>
      </c>
      <c r="CI926" s="411">
        <f t="shared" si="287"/>
        <v>0</v>
      </c>
      <c r="CJ926" s="411">
        <v>0</v>
      </c>
      <c r="CK926" s="411">
        <v>0</v>
      </c>
      <c r="CL926" s="411">
        <v>0</v>
      </c>
      <c r="CM926" s="411">
        <v>0</v>
      </c>
      <c r="CN926" s="411">
        <v>0</v>
      </c>
      <c r="CO926" s="411">
        <v>0</v>
      </c>
      <c r="CP926" s="411">
        <v>0</v>
      </c>
      <c r="CQ926" s="411">
        <v>0</v>
      </c>
      <c r="CR926" s="411">
        <v>0</v>
      </c>
      <c r="CS926" s="411">
        <v>0</v>
      </c>
      <c r="CT926" s="411">
        <v>0</v>
      </c>
      <c r="CU926" s="412">
        <v>0</v>
      </c>
      <c r="CV926" s="411">
        <f t="shared" si="288"/>
        <v>0</v>
      </c>
      <c r="CW926" s="411">
        <v>0</v>
      </c>
      <c r="CX926" s="411">
        <v>0</v>
      </c>
      <c r="CY926" s="411">
        <v>0</v>
      </c>
      <c r="CZ926" s="411">
        <v>0</v>
      </c>
      <c r="DA926" s="411">
        <v>0</v>
      </c>
      <c r="DB926" s="411">
        <v>0</v>
      </c>
      <c r="DC926" s="411">
        <v>0</v>
      </c>
      <c r="DD926" s="411">
        <v>0</v>
      </c>
      <c r="DE926" s="411">
        <v>0</v>
      </c>
      <c r="DF926" s="411">
        <v>0</v>
      </c>
      <c r="DG926" s="411">
        <v>0</v>
      </c>
      <c r="DH926" s="412">
        <v>0</v>
      </c>
      <c r="DI926" s="411">
        <f t="shared" si="289"/>
        <v>0</v>
      </c>
      <c r="DJ926" s="411">
        <v>0</v>
      </c>
      <c r="DK926" s="411">
        <v>0</v>
      </c>
      <c r="DL926" s="411">
        <v>0</v>
      </c>
      <c r="DM926" s="411">
        <v>0</v>
      </c>
      <c r="DN926" s="411">
        <v>0</v>
      </c>
      <c r="DO926" s="411">
        <v>0</v>
      </c>
      <c r="DP926" s="411">
        <v>0</v>
      </c>
      <c r="DQ926" s="411">
        <v>0</v>
      </c>
      <c r="DR926" s="411">
        <v>0</v>
      </c>
      <c r="DS926" s="411">
        <v>0</v>
      </c>
      <c r="DT926" s="411">
        <v>0</v>
      </c>
      <c r="DU926" s="412">
        <v>0</v>
      </c>
      <c r="DV926" s="411">
        <f t="shared" si="290"/>
        <v>0</v>
      </c>
      <c r="DW926" s="412">
        <v>0</v>
      </c>
      <c r="DX926" s="412">
        <v>0</v>
      </c>
      <c r="DY926" s="412">
        <v>0</v>
      </c>
      <c r="DZ926" s="412">
        <v>0</v>
      </c>
      <c r="EA926" s="412">
        <v>0</v>
      </c>
      <c r="EB926" s="412">
        <v>0</v>
      </c>
      <c r="EC926" s="412">
        <v>0</v>
      </c>
      <c r="ED926" s="412">
        <v>0</v>
      </c>
      <c r="EE926" s="412">
        <v>0</v>
      </c>
      <c r="EF926" s="412">
        <v>0</v>
      </c>
      <c r="EG926" s="412">
        <v>0</v>
      </c>
      <c r="EH926" s="412">
        <v>0</v>
      </c>
      <c r="EI926" s="411">
        <f t="shared" si="291"/>
        <v>0</v>
      </c>
      <c r="EK926" s="411">
        <f t="shared" si="292"/>
        <v>16</v>
      </c>
      <c r="EL926" s="7">
        <f t="shared" si="293"/>
        <v>-16</v>
      </c>
    </row>
    <row r="927" spans="1:142">
      <c r="A927" s="365" t="str">
        <f t="shared" si="275"/>
        <v xml:space="preserve"> 165</v>
      </c>
      <c r="B927" s="370" t="s">
        <v>969</v>
      </c>
      <c r="C927" s="370" t="s">
        <v>1175</v>
      </c>
      <c r="D927" s="411">
        <v>6</v>
      </c>
      <c r="E927" s="411">
        <v>17</v>
      </c>
      <c r="F927" s="411">
        <v>16</v>
      </c>
      <c r="G927" s="411">
        <v>22</v>
      </c>
      <c r="H927" s="411">
        <v>11</v>
      </c>
      <c r="I927" s="411">
        <v>38</v>
      </c>
      <c r="J927" s="411">
        <v>21</v>
      </c>
      <c r="K927" s="411">
        <v>18</v>
      </c>
      <c r="L927" s="411">
        <v>15</v>
      </c>
      <c r="M927" s="411">
        <v>14</v>
      </c>
      <c r="N927" s="411">
        <v>13</v>
      </c>
      <c r="O927" s="412">
        <v>12</v>
      </c>
      <c r="P927" s="411">
        <f t="shared" si="276"/>
        <v>203</v>
      </c>
      <c r="Q927" s="411">
        <f t="shared" si="277"/>
        <v>130.32258064516128</v>
      </c>
      <c r="R927" s="411">
        <f t="shared" si="278"/>
        <v>29.53948832035595</v>
      </c>
      <c r="S927" s="411">
        <f t="shared" si="279"/>
        <v>43.137931034482762</v>
      </c>
      <c r="T927" s="411">
        <v>0</v>
      </c>
      <c r="U927" s="411">
        <v>0</v>
      </c>
      <c r="V927" s="411">
        <v>0</v>
      </c>
      <c r="W927" s="411">
        <v>0</v>
      </c>
      <c r="X927" s="411">
        <v>0</v>
      </c>
      <c r="Y927" s="411">
        <v>0</v>
      </c>
      <c r="Z927" s="411">
        <v>0</v>
      </c>
      <c r="AA927" s="411">
        <v>0</v>
      </c>
      <c r="AB927" s="411">
        <v>0</v>
      </c>
      <c r="AC927" s="411">
        <v>0</v>
      </c>
      <c r="AD927" s="411">
        <v>0</v>
      </c>
      <c r="AE927" s="412">
        <v>0</v>
      </c>
      <c r="AF927" s="411">
        <f t="shared" si="280"/>
        <v>0</v>
      </c>
      <c r="AG927" s="411">
        <v>0</v>
      </c>
      <c r="AH927" s="411">
        <v>0</v>
      </c>
      <c r="AI927" s="411">
        <v>0</v>
      </c>
      <c r="AJ927" s="411">
        <v>0</v>
      </c>
      <c r="AK927" s="411">
        <v>0</v>
      </c>
      <c r="AL927" s="411">
        <v>0</v>
      </c>
      <c r="AM927" s="411">
        <v>0</v>
      </c>
      <c r="AN927" s="411">
        <v>0</v>
      </c>
      <c r="AO927" s="411">
        <v>0</v>
      </c>
      <c r="AP927" s="411">
        <v>0</v>
      </c>
      <c r="AQ927" s="411">
        <v>0</v>
      </c>
      <c r="AR927" s="412">
        <v>0</v>
      </c>
      <c r="AS927" s="411">
        <f t="shared" si="281"/>
        <v>0</v>
      </c>
      <c r="AT927" s="411">
        <f t="shared" si="282"/>
        <v>0</v>
      </c>
      <c r="AU927" s="411">
        <f t="shared" si="283"/>
        <v>0</v>
      </c>
      <c r="AV927" s="411">
        <f t="shared" si="284"/>
        <v>0</v>
      </c>
      <c r="AW927" s="411">
        <v>0</v>
      </c>
      <c r="AX927" s="411">
        <v>0</v>
      </c>
      <c r="AY927" s="411">
        <v>0</v>
      </c>
      <c r="AZ927" s="411">
        <v>0</v>
      </c>
      <c r="BA927" s="411">
        <v>0</v>
      </c>
      <c r="BB927" s="411">
        <v>0</v>
      </c>
      <c r="BC927" s="411">
        <v>0</v>
      </c>
      <c r="BD927" s="411">
        <v>0</v>
      </c>
      <c r="BE927" s="411">
        <v>0</v>
      </c>
      <c r="BF927" s="411">
        <v>0</v>
      </c>
      <c r="BG927" s="411">
        <v>0</v>
      </c>
      <c r="BH927" s="412">
        <v>0</v>
      </c>
      <c r="BI927" s="411">
        <f t="shared" si="285"/>
        <v>0</v>
      </c>
      <c r="BJ927" s="411">
        <v>0</v>
      </c>
      <c r="BK927" s="411">
        <v>0</v>
      </c>
      <c r="BL927" s="411">
        <v>0</v>
      </c>
      <c r="BM927" s="411">
        <v>0</v>
      </c>
      <c r="BN927" s="411">
        <v>0</v>
      </c>
      <c r="BO927" s="411">
        <v>0</v>
      </c>
      <c r="BP927" s="411">
        <v>0</v>
      </c>
      <c r="BQ927" s="411">
        <v>0</v>
      </c>
      <c r="BR927" s="411">
        <v>0</v>
      </c>
      <c r="BS927" s="411">
        <v>0</v>
      </c>
      <c r="BT927" s="411">
        <v>0</v>
      </c>
      <c r="BU927" s="412">
        <v>0</v>
      </c>
      <c r="BV927" s="411">
        <f t="shared" si="286"/>
        <v>0</v>
      </c>
      <c r="BW927" s="411">
        <v>0</v>
      </c>
      <c r="BX927" s="411">
        <v>0</v>
      </c>
      <c r="BY927" s="411">
        <v>0</v>
      </c>
      <c r="BZ927" s="411">
        <v>0</v>
      </c>
      <c r="CA927" s="411">
        <v>0</v>
      </c>
      <c r="CB927" s="411">
        <v>0</v>
      </c>
      <c r="CC927" s="411">
        <v>0</v>
      </c>
      <c r="CD927" s="411">
        <v>0</v>
      </c>
      <c r="CE927" s="411">
        <v>0</v>
      </c>
      <c r="CF927" s="411">
        <v>0</v>
      </c>
      <c r="CG927" s="411">
        <v>0</v>
      </c>
      <c r="CH927" s="412">
        <v>0</v>
      </c>
      <c r="CI927" s="411">
        <f t="shared" si="287"/>
        <v>0</v>
      </c>
      <c r="CJ927" s="411">
        <v>0</v>
      </c>
      <c r="CK927" s="411">
        <v>0</v>
      </c>
      <c r="CL927" s="411">
        <v>0</v>
      </c>
      <c r="CM927" s="411">
        <v>0</v>
      </c>
      <c r="CN927" s="411">
        <v>0</v>
      </c>
      <c r="CO927" s="411">
        <v>0</v>
      </c>
      <c r="CP927" s="411">
        <v>0</v>
      </c>
      <c r="CQ927" s="411">
        <v>0</v>
      </c>
      <c r="CR927" s="411">
        <v>0</v>
      </c>
      <c r="CS927" s="411">
        <v>0</v>
      </c>
      <c r="CT927" s="411">
        <v>0</v>
      </c>
      <c r="CU927" s="412">
        <v>0</v>
      </c>
      <c r="CV927" s="411">
        <f t="shared" si="288"/>
        <v>0</v>
      </c>
      <c r="CW927" s="411">
        <v>0</v>
      </c>
      <c r="CX927" s="411">
        <v>0</v>
      </c>
      <c r="CY927" s="411">
        <v>0</v>
      </c>
      <c r="CZ927" s="411">
        <v>0</v>
      </c>
      <c r="DA927" s="411">
        <v>0</v>
      </c>
      <c r="DB927" s="411">
        <v>0</v>
      </c>
      <c r="DC927" s="411">
        <v>0</v>
      </c>
      <c r="DD927" s="411">
        <v>0</v>
      </c>
      <c r="DE927" s="411">
        <v>0</v>
      </c>
      <c r="DF927" s="411">
        <v>0</v>
      </c>
      <c r="DG927" s="411">
        <v>0</v>
      </c>
      <c r="DH927" s="412">
        <v>0</v>
      </c>
      <c r="DI927" s="411">
        <f t="shared" si="289"/>
        <v>0</v>
      </c>
      <c r="DJ927" s="411">
        <v>0</v>
      </c>
      <c r="DK927" s="411">
        <v>0</v>
      </c>
      <c r="DL927" s="411">
        <v>0</v>
      </c>
      <c r="DM927" s="411">
        <v>0</v>
      </c>
      <c r="DN927" s="411">
        <v>0</v>
      </c>
      <c r="DO927" s="411">
        <v>0</v>
      </c>
      <c r="DP927" s="411">
        <v>0</v>
      </c>
      <c r="DQ927" s="411">
        <v>0</v>
      </c>
      <c r="DR927" s="411">
        <v>0</v>
      </c>
      <c r="DS927" s="411">
        <v>0</v>
      </c>
      <c r="DT927" s="411">
        <v>0</v>
      </c>
      <c r="DU927" s="412">
        <v>0</v>
      </c>
      <c r="DV927" s="411">
        <f t="shared" si="290"/>
        <v>0</v>
      </c>
      <c r="DW927" s="412">
        <v>0</v>
      </c>
      <c r="DX927" s="412">
        <v>0</v>
      </c>
      <c r="DY927" s="412">
        <v>0</v>
      </c>
      <c r="DZ927" s="412">
        <v>0</v>
      </c>
      <c r="EA927" s="412">
        <v>0</v>
      </c>
      <c r="EB927" s="412">
        <v>0</v>
      </c>
      <c r="EC927" s="412">
        <v>0</v>
      </c>
      <c r="ED927" s="412">
        <v>0</v>
      </c>
      <c r="EE927" s="412">
        <v>0</v>
      </c>
      <c r="EF927" s="412">
        <v>0</v>
      </c>
      <c r="EG927" s="412">
        <v>0</v>
      </c>
      <c r="EH927" s="412">
        <v>0</v>
      </c>
      <c r="EI927" s="411">
        <f t="shared" si="291"/>
        <v>0</v>
      </c>
      <c r="EK927" s="411">
        <f t="shared" si="292"/>
        <v>203</v>
      </c>
      <c r="EL927" s="7">
        <f t="shared" si="293"/>
        <v>-203</v>
      </c>
    </row>
    <row r="928" spans="1:142">
      <c r="A928" s="365" t="str">
        <f t="shared" si="275"/>
        <v xml:space="preserve"> 165</v>
      </c>
      <c r="B928" s="370" t="s">
        <v>969</v>
      </c>
      <c r="C928" s="370" t="s">
        <v>1176</v>
      </c>
      <c r="D928" s="411">
        <v>0</v>
      </c>
      <c r="E928" s="411">
        <v>0</v>
      </c>
      <c r="F928" s="411">
        <v>0</v>
      </c>
      <c r="G928" s="411">
        <v>0</v>
      </c>
      <c r="H928" s="411">
        <v>0</v>
      </c>
      <c r="I928" s="411">
        <v>0</v>
      </c>
      <c r="J928" s="411">
        <v>0</v>
      </c>
      <c r="K928" s="411">
        <v>2</v>
      </c>
      <c r="L928" s="411">
        <v>0</v>
      </c>
      <c r="M928" s="411">
        <v>1</v>
      </c>
      <c r="N928" s="411">
        <v>1</v>
      </c>
      <c r="O928" s="412">
        <v>1</v>
      </c>
      <c r="P928" s="411">
        <f t="shared" si="276"/>
        <v>5</v>
      </c>
      <c r="Q928" s="411">
        <f t="shared" si="277"/>
        <v>0</v>
      </c>
      <c r="R928" s="411">
        <f t="shared" si="278"/>
        <v>2</v>
      </c>
      <c r="S928" s="411">
        <f t="shared" si="279"/>
        <v>3</v>
      </c>
      <c r="T928" s="411">
        <v>0</v>
      </c>
      <c r="U928" s="411">
        <v>0</v>
      </c>
      <c r="V928" s="411">
        <v>0</v>
      </c>
      <c r="W928" s="411">
        <v>0</v>
      </c>
      <c r="X928" s="411">
        <v>0</v>
      </c>
      <c r="Y928" s="411">
        <v>0</v>
      </c>
      <c r="Z928" s="411">
        <v>0</v>
      </c>
      <c r="AA928" s="411">
        <v>0</v>
      </c>
      <c r="AB928" s="411">
        <v>0</v>
      </c>
      <c r="AC928" s="411">
        <v>0</v>
      </c>
      <c r="AD928" s="411">
        <v>0</v>
      </c>
      <c r="AE928" s="412">
        <v>0</v>
      </c>
      <c r="AF928" s="411">
        <f t="shared" si="280"/>
        <v>0</v>
      </c>
      <c r="AG928" s="411">
        <v>0</v>
      </c>
      <c r="AH928" s="411">
        <v>0</v>
      </c>
      <c r="AI928" s="411">
        <v>0</v>
      </c>
      <c r="AJ928" s="411">
        <v>0</v>
      </c>
      <c r="AK928" s="411">
        <v>0</v>
      </c>
      <c r="AL928" s="411">
        <v>0</v>
      </c>
      <c r="AM928" s="411">
        <v>0</v>
      </c>
      <c r="AN928" s="411">
        <v>0</v>
      </c>
      <c r="AO928" s="411">
        <v>0</v>
      </c>
      <c r="AP928" s="411">
        <v>0</v>
      </c>
      <c r="AQ928" s="411">
        <v>0</v>
      </c>
      <c r="AR928" s="412">
        <v>0</v>
      </c>
      <c r="AS928" s="411">
        <f t="shared" si="281"/>
        <v>0</v>
      </c>
      <c r="AT928" s="411">
        <f t="shared" si="282"/>
        <v>0</v>
      </c>
      <c r="AU928" s="411">
        <f t="shared" si="283"/>
        <v>0</v>
      </c>
      <c r="AV928" s="411">
        <f t="shared" si="284"/>
        <v>0</v>
      </c>
      <c r="AW928" s="411">
        <v>0</v>
      </c>
      <c r="AX928" s="411">
        <v>0</v>
      </c>
      <c r="AY928" s="411">
        <v>0</v>
      </c>
      <c r="AZ928" s="411">
        <v>0</v>
      </c>
      <c r="BA928" s="411">
        <v>0</v>
      </c>
      <c r="BB928" s="411">
        <v>0</v>
      </c>
      <c r="BC928" s="411">
        <v>0</v>
      </c>
      <c r="BD928" s="411">
        <v>0</v>
      </c>
      <c r="BE928" s="411">
        <v>0</v>
      </c>
      <c r="BF928" s="411">
        <v>0</v>
      </c>
      <c r="BG928" s="411">
        <v>0</v>
      </c>
      <c r="BH928" s="412">
        <v>0</v>
      </c>
      <c r="BI928" s="411">
        <f t="shared" si="285"/>
        <v>0</v>
      </c>
      <c r="BJ928" s="411">
        <v>0</v>
      </c>
      <c r="BK928" s="411">
        <v>0</v>
      </c>
      <c r="BL928" s="411">
        <v>0</v>
      </c>
      <c r="BM928" s="411">
        <v>0</v>
      </c>
      <c r="BN928" s="411">
        <v>0</v>
      </c>
      <c r="BO928" s="411">
        <v>0</v>
      </c>
      <c r="BP928" s="411">
        <v>0</v>
      </c>
      <c r="BQ928" s="411">
        <v>0</v>
      </c>
      <c r="BR928" s="411">
        <v>0</v>
      </c>
      <c r="BS928" s="411">
        <v>0</v>
      </c>
      <c r="BT928" s="411">
        <v>0</v>
      </c>
      <c r="BU928" s="412">
        <v>0</v>
      </c>
      <c r="BV928" s="411">
        <f t="shared" si="286"/>
        <v>0</v>
      </c>
      <c r="BW928" s="411">
        <v>0</v>
      </c>
      <c r="BX928" s="411">
        <v>0</v>
      </c>
      <c r="BY928" s="411">
        <v>0</v>
      </c>
      <c r="BZ928" s="411">
        <v>0</v>
      </c>
      <c r="CA928" s="411">
        <v>0</v>
      </c>
      <c r="CB928" s="411">
        <v>0</v>
      </c>
      <c r="CC928" s="411">
        <v>0</v>
      </c>
      <c r="CD928" s="411">
        <v>0</v>
      </c>
      <c r="CE928" s="411">
        <v>0</v>
      </c>
      <c r="CF928" s="411">
        <v>0</v>
      </c>
      <c r="CG928" s="411">
        <v>0</v>
      </c>
      <c r="CH928" s="412">
        <v>0</v>
      </c>
      <c r="CI928" s="411">
        <f t="shared" si="287"/>
        <v>0</v>
      </c>
      <c r="CJ928" s="411">
        <v>0</v>
      </c>
      <c r="CK928" s="411">
        <v>0</v>
      </c>
      <c r="CL928" s="411">
        <v>0</v>
      </c>
      <c r="CM928" s="411">
        <v>0</v>
      </c>
      <c r="CN928" s="411">
        <v>0</v>
      </c>
      <c r="CO928" s="411">
        <v>0</v>
      </c>
      <c r="CP928" s="411">
        <v>0</v>
      </c>
      <c r="CQ928" s="411">
        <v>0</v>
      </c>
      <c r="CR928" s="411">
        <v>0</v>
      </c>
      <c r="CS928" s="411">
        <v>0</v>
      </c>
      <c r="CT928" s="411">
        <v>0</v>
      </c>
      <c r="CU928" s="412">
        <v>0</v>
      </c>
      <c r="CV928" s="411">
        <f t="shared" si="288"/>
        <v>0</v>
      </c>
      <c r="CW928" s="411">
        <v>0</v>
      </c>
      <c r="CX928" s="411">
        <v>0</v>
      </c>
      <c r="CY928" s="411">
        <v>0</v>
      </c>
      <c r="CZ928" s="411">
        <v>0</v>
      </c>
      <c r="DA928" s="411">
        <v>0</v>
      </c>
      <c r="DB928" s="411">
        <v>0</v>
      </c>
      <c r="DC928" s="411">
        <v>0</v>
      </c>
      <c r="DD928" s="411">
        <v>0</v>
      </c>
      <c r="DE928" s="411">
        <v>0</v>
      </c>
      <c r="DF928" s="411">
        <v>0</v>
      </c>
      <c r="DG928" s="411">
        <v>0</v>
      </c>
      <c r="DH928" s="412">
        <v>0</v>
      </c>
      <c r="DI928" s="411">
        <f t="shared" si="289"/>
        <v>0</v>
      </c>
      <c r="DJ928" s="411">
        <v>0</v>
      </c>
      <c r="DK928" s="411">
        <v>0</v>
      </c>
      <c r="DL928" s="411">
        <v>0</v>
      </c>
      <c r="DM928" s="411">
        <v>0</v>
      </c>
      <c r="DN928" s="411">
        <v>0</v>
      </c>
      <c r="DO928" s="411">
        <v>0</v>
      </c>
      <c r="DP928" s="411">
        <v>0</v>
      </c>
      <c r="DQ928" s="411">
        <v>0</v>
      </c>
      <c r="DR928" s="411">
        <v>0</v>
      </c>
      <c r="DS928" s="411">
        <v>0</v>
      </c>
      <c r="DT928" s="411">
        <v>0</v>
      </c>
      <c r="DU928" s="412">
        <v>0</v>
      </c>
      <c r="DV928" s="411">
        <f t="shared" si="290"/>
        <v>0</v>
      </c>
      <c r="DW928" s="412">
        <v>0</v>
      </c>
      <c r="DX928" s="412">
        <v>0</v>
      </c>
      <c r="DY928" s="412">
        <v>0</v>
      </c>
      <c r="DZ928" s="412">
        <v>0</v>
      </c>
      <c r="EA928" s="412">
        <v>0</v>
      </c>
      <c r="EB928" s="412">
        <v>0</v>
      </c>
      <c r="EC928" s="412">
        <v>0</v>
      </c>
      <c r="ED928" s="412">
        <v>0</v>
      </c>
      <c r="EE928" s="412">
        <v>0</v>
      </c>
      <c r="EF928" s="412">
        <v>0</v>
      </c>
      <c r="EG928" s="412">
        <v>0</v>
      </c>
      <c r="EH928" s="412">
        <v>0</v>
      </c>
      <c r="EI928" s="411">
        <f t="shared" si="291"/>
        <v>0</v>
      </c>
      <c r="EK928" s="411">
        <f t="shared" si="292"/>
        <v>5</v>
      </c>
      <c r="EL928" s="7">
        <f t="shared" si="293"/>
        <v>-5</v>
      </c>
    </row>
    <row r="929" spans="1:142">
      <c r="A929" s="365" t="str">
        <f t="shared" si="275"/>
        <v xml:space="preserve"> 165</v>
      </c>
      <c r="B929" s="370" t="s">
        <v>969</v>
      </c>
      <c r="C929" s="370" t="s">
        <v>1177</v>
      </c>
      <c r="D929" s="411">
        <v>2</v>
      </c>
      <c r="E929" s="411">
        <v>4</v>
      </c>
      <c r="F929" s="411">
        <v>0</v>
      </c>
      <c r="G929" s="411">
        <v>0</v>
      </c>
      <c r="H929" s="411">
        <v>2</v>
      </c>
      <c r="I929" s="411">
        <v>0</v>
      </c>
      <c r="J929" s="411">
        <v>1</v>
      </c>
      <c r="K929" s="411">
        <v>2</v>
      </c>
      <c r="L929" s="411">
        <v>1</v>
      </c>
      <c r="M929" s="411">
        <v>1</v>
      </c>
      <c r="N929" s="411">
        <v>0</v>
      </c>
      <c r="O929" s="412">
        <v>1</v>
      </c>
      <c r="P929" s="411">
        <f t="shared" si="276"/>
        <v>14</v>
      </c>
      <c r="Q929" s="411">
        <f t="shared" si="277"/>
        <v>8.9677419354838719</v>
      </c>
      <c r="R929" s="411">
        <f t="shared" si="278"/>
        <v>2.7563959955506117</v>
      </c>
      <c r="S929" s="411">
        <f t="shared" si="279"/>
        <v>2.2758620689655173</v>
      </c>
      <c r="T929" s="411">
        <v>0</v>
      </c>
      <c r="U929" s="411">
        <v>0</v>
      </c>
      <c r="V929" s="411">
        <v>0</v>
      </c>
      <c r="W929" s="411">
        <v>0</v>
      </c>
      <c r="X929" s="411">
        <v>0</v>
      </c>
      <c r="Y929" s="411">
        <v>0</v>
      </c>
      <c r="Z929" s="411">
        <v>0</v>
      </c>
      <c r="AA929" s="411">
        <v>0</v>
      </c>
      <c r="AB929" s="411">
        <v>0</v>
      </c>
      <c r="AC929" s="411">
        <v>0</v>
      </c>
      <c r="AD929" s="411">
        <v>0</v>
      </c>
      <c r="AE929" s="412">
        <v>0</v>
      </c>
      <c r="AF929" s="411">
        <f t="shared" si="280"/>
        <v>0</v>
      </c>
      <c r="AG929" s="411">
        <v>0</v>
      </c>
      <c r="AH929" s="411">
        <v>0</v>
      </c>
      <c r="AI929" s="411">
        <v>0</v>
      </c>
      <c r="AJ929" s="411">
        <v>0</v>
      </c>
      <c r="AK929" s="411">
        <v>0</v>
      </c>
      <c r="AL929" s="411">
        <v>0</v>
      </c>
      <c r="AM929" s="411">
        <v>0</v>
      </c>
      <c r="AN929" s="411">
        <v>0</v>
      </c>
      <c r="AO929" s="411">
        <v>0</v>
      </c>
      <c r="AP929" s="411">
        <v>0</v>
      </c>
      <c r="AQ929" s="411">
        <v>0</v>
      </c>
      <c r="AR929" s="412">
        <v>0</v>
      </c>
      <c r="AS929" s="411">
        <f t="shared" si="281"/>
        <v>0</v>
      </c>
      <c r="AT929" s="411">
        <f t="shared" si="282"/>
        <v>0</v>
      </c>
      <c r="AU929" s="411">
        <f t="shared" si="283"/>
        <v>0</v>
      </c>
      <c r="AV929" s="411">
        <f t="shared" si="284"/>
        <v>0</v>
      </c>
      <c r="AW929" s="411">
        <v>0</v>
      </c>
      <c r="AX929" s="411">
        <v>0</v>
      </c>
      <c r="AY929" s="411">
        <v>0</v>
      </c>
      <c r="AZ929" s="411">
        <v>0</v>
      </c>
      <c r="BA929" s="411">
        <v>0</v>
      </c>
      <c r="BB929" s="411">
        <v>0</v>
      </c>
      <c r="BC929" s="411">
        <v>0</v>
      </c>
      <c r="BD929" s="411">
        <v>0</v>
      </c>
      <c r="BE929" s="411">
        <v>0</v>
      </c>
      <c r="BF929" s="411">
        <v>0</v>
      </c>
      <c r="BG929" s="411">
        <v>0</v>
      </c>
      <c r="BH929" s="412">
        <v>0</v>
      </c>
      <c r="BI929" s="411">
        <f t="shared" si="285"/>
        <v>0</v>
      </c>
      <c r="BJ929" s="411">
        <v>0</v>
      </c>
      <c r="BK929" s="411">
        <v>0</v>
      </c>
      <c r="BL929" s="411">
        <v>0</v>
      </c>
      <c r="BM929" s="411">
        <v>0</v>
      </c>
      <c r="BN929" s="411">
        <v>0</v>
      </c>
      <c r="BO929" s="411">
        <v>0</v>
      </c>
      <c r="BP929" s="411">
        <v>0</v>
      </c>
      <c r="BQ929" s="411">
        <v>0</v>
      </c>
      <c r="BR929" s="411">
        <v>0</v>
      </c>
      <c r="BS929" s="411">
        <v>0</v>
      </c>
      <c r="BT929" s="411">
        <v>0</v>
      </c>
      <c r="BU929" s="412">
        <v>0</v>
      </c>
      <c r="BV929" s="411">
        <f t="shared" si="286"/>
        <v>0</v>
      </c>
      <c r="BW929" s="411">
        <v>0</v>
      </c>
      <c r="BX929" s="411">
        <v>0</v>
      </c>
      <c r="BY929" s="411">
        <v>0</v>
      </c>
      <c r="BZ929" s="411">
        <v>0</v>
      </c>
      <c r="CA929" s="411">
        <v>0</v>
      </c>
      <c r="CB929" s="411">
        <v>0</v>
      </c>
      <c r="CC929" s="411">
        <v>0</v>
      </c>
      <c r="CD929" s="411">
        <v>0</v>
      </c>
      <c r="CE929" s="411">
        <v>0</v>
      </c>
      <c r="CF929" s="411">
        <v>0</v>
      </c>
      <c r="CG929" s="411">
        <v>0</v>
      </c>
      <c r="CH929" s="412">
        <v>0</v>
      </c>
      <c r="CI929" s="411">
        <f t="shared" si="287"/>
        <v>0</v>
      </c>
      <c r="CJ929" s="411">
        <v>0</v>
      </c>
      <c r="CK929" s="411">
        <v>0</v>
      </c>
      <c r="CL929" s="411">
        <v>0</v>
      </c>
      <c r="CM929" s="411">
        <v>0</v>
      </c>
      <c r="CN929" s="411">
        <v>0</v>
      </c>
      <c r="CO929" s="411">
        <v>0</v>
      </c>
      <c r="CP929" s="411">
        <v>0</v>
      </c>
      <c r="CQ929" s="411">
        <v>0</v>
      </c>
      <c r="CR929" s="411">
        <v>0</v>
      </c>
      <c r="CS929" s="411">
        <v>0</v>
      </c>
      <c r="CT929" s="411">
        <v>0</v>
      </c>
      <c r="CU929" s="412">
        <v>0</v>
      </c>
      <c r="CV929" s="411">
        <f t="shared" si="288"/>
        <v>0</v>
      </c>
      <c r="CW929" s="411">
        <v>0</v>
      </c>
      <c r="CX929" s="411">
        <v>0</v>
      </c>
      <c r="CY929" s="411">
        <v>0</v>
      </c>
      <c r="CZ929" s="411">
        <v>0</v>
      </c>
      <c r="DA929" s="411">
        <v>0</v>
      </c>
      <c r="DB929" s="411">
        <v>0</v>
      </c>
      <c r="DC929" s="411">
        <v>0</v>
      </c>
      <c r="DD929" s="411">
        <v>0</v>
      </c>
      <c r="DE929" s="411">
        <v>0</v>
      </c>
      <c r="DF929" s="411">
        <v>0</v>
      </c>
      <c r="DG929" s="411">
        <v>0</v>
      </c>
      <c r="DH929" s="412">
        <v>0</v>
      </c>
      <c r="DI929" s="411">
        <f t="shared" si="289"/>
        <v>0</v>
      </c>
      <c r="DJ929" s="411">
        <v>0</v>
      </c>
      <c r="DK929" s="411">
        <v>0</v>
      </c>
      <c r="DL929" s="411">
        <v>0</v>
      </c>
      <c r="DM929" s="411">
        <v>0</v>
      </c>
      <c r="DN929" s="411">
        <v>0</v>
      </c>
      <c r="DO929" s="411">
        <v>0</v>
      </c>
      <c r="DP929" s="411">
        <v>0</v>
      </c>
      <c r="DQ929" s="411">
        <v>0</v>
      </c>
      <c r="DR929" s="411">
        <v>0</v>
      </c>
      <c r="DS929" s="411">
        <v>0</v>
      </c>
      <c r="DT929" s="411">
        <v>0</v>
      </c>
      <c r="DU929" s="412">
        <v>0</v>
      </c>
      <c r="DV929" s="411">
        <f t="shared" si="290"/>
        <v>0</v>
      </c>
      <c r="DW929" s="412">
        <v>0</v>
      </c>
      <c r="DX929" s="412">
        <v>0</v>
      </c>
      <c r="DY929" s="412">
        <v>0</v>
      </c>
      <c r="DZ929" s="412">
        <v>0</v>
      </c>
      <c r="EA929" s="412">
        <v>0</v>
      </c>
      <c r="EB929" s="412">
        <v>0</v>
      </c>
      <c r="EC929" s="412">
        <v>0</v>
      </c>
      <c r="ED929" s="412">
        <v>0</v>
      </c>
      <c r="EE929" s="412">
        <v>0</v>
      </c>
      <c r="EF929" s="412">
        <v>0</v>
      </c>
      <c r="EG929" s="412">
        <v>0</v>
      </c>
      <c r="EH929" s="412">
        <v>0</v>
      </c>
      <c r="EI929" s="411">
        <f t="shared" si="291"/>
        <v>0</v>
      </c>
      <c r="EK929" s="411">
        <f t="shared" si="292"/>
        <v>14</v>
      </c>
      <c r="EL929" s="7">
        <f t="shared" si="293"/>
        <v>-14</v>
      </c>
    </row>
    <row r="930" spans="1:142">
      <c r="A930" s="365" t="str">
        <f t="shared" si="275"/>
        <v xml:space="preserve"> 165</v>
      </c>
      <c r="B930" s="370" t="s">
        <v>969</v>
      </c>
      <c r="C930" s="370" t="s">
        <v>1179</v>
      </c>
      <c r="D930" s="411">
        <v>2</v>
      </c>
      <c r="E930" s="411">
        <v>4</v>
      </c>
      <c r="F930" s="411">
        <v>0</v>
      </c>
      <c r="G930" s="411">
        <v>0</v>
      </c>
      <c r="H930" s="411">
        <v>2</v>
      </c>
      <c r="I930" s="411">
        <v>0</v>
      </c>
      <c r="J930" s="411">
        <v>1</v>
      </c>
      <c r="K930" s="411">
        <v>2</v>
      </c>
      <c r="L930" s="411">
        <v>1</v>
      </c>
      <c r="M930" s="411">
        <v>1</v>
      </c>
      <c r="N930" s="411">
        <v>0</v>
      </c>
      <c r="O930" s="412">
        <v>1</v>
      </c>
      <c r="P930" s="411">
        <f t="shared" si="276"/>
        <v>14</v>
      </c>
      <c r="Q930" s="411">
        <f t="shared" si="277"/>
        <v>8.9677419354838719</v>
      </c>
      <c r="R930" s="411">
        <f t="shared" si="278"/>
        <v>2.7563959955506117</v>
      </c>
      <c r="S930" s="411">
        <f t="shared" si="279"/>
        <v>2.2758620689655173</v>
      </c>
      <c r="T930" s="411">
        <v>0</v>
      </c>
      <c r="U930" s="411">
        <v>0</v>
      </c>
      <c r="V930" s="411">
        <v>0</v>
      </c>
      <c r="W930" s="411">
        <v>0</v>
      </c>
      <c r="X930" s="411">
        <v>0</v>
      </c>
      <c r="Y930" s="411">
        <v>0</v>
      </c>
      <c r="Z930" s="411">
        <v>0</v>
      </c>
      <c r="AA930" s="411">
        <v>0</v>
      </c>
      <c r="AB930" s="411">
        <v>0</v>
      </c>
      <c r="AC930" s="411">
        <v>0</v>
      </c>
      <c r="AD930" s="411">
        <v>0</v>
      </c>
      <c r="AE930" s="412">
        <v>0</v>
      </c>
      <c r="AF930" s="411">
        <f t="shared" si="280"/>
        <v>0</v>
      </c>
      <c r="AG930" s="411">
        <v>0</v>
      </c>
      <c r="AH930" s="411">
        <v>0</v>
      </c>
      <c r="AI930" s="411">
        <v>0</v>
      </c>
      <c r="AJ930" s="411">
        <v>0</v>
      </c>
      <c r="AK930" s="411">
        <v>0</v>
      </c>
      <c r="AL930" s="411">
        <v>0</v>
      </c>
      <c r="AM930" s="411">
        <v>0</v>
      </c>
      <c r="AN930" s="411">
        <v>0</v>
      </c>
      <c r="AO930" s="411">
        <v>0</v>
      </c>
      <c r="AP930" s="411">
        <v>0</v>
      </c>
      <c r="AQ930" s="411">
        <v>0</v>
      </c>
      <c r="AR930" s="412">
        <v>0</v>
      </c>
      <c r="AS930" s="411">
        <f t="shared" si="281"/>
        <v>0</v>
      </c>
      <c r="AT930" s="411">
        <f t="shared" si="282"/>
        <v>0</v>
      </c>
      <c r="AU930" s="411">
        <f t="shared" si="283"/>
        <v>0</v>
      </c>
      <c r="AV930" s="411">
        <f t="shared" si="284"/>
        <v>0</v>
      </c>
      <c r="AW930" s="411">
        <v>0</v>
      </c>
      <c r="AX930" s="411">
        <v>0</v>
      </c>
      <c r="AY930" s="411">
        <v>0</v>
      </c>
      <c r="AZ930" s="411">
        <v>0</v>
      </c>
      <c r="BA930" s="411">
        <v>0</v>
      </c>
      <c r="BB930" s="411">
        <v>0</v>
      </c>
      <c r="BC930" s="411">
        <v>0</v>
      </c>
      <c r="BD930" s="411">
        <v>0</v>
      </c>
      <c r="BE930" s="411">
        <v>0</v>
      </c>
      <c r="BF930" s="411">
        <v>0</v>
      </c>
      <c r="BG930" s="411">
        <v>0</v>
      </c>
      <c r="BH930" s="412">
        <v>0</v>
      </c>
      <c r="BI930" s="411">
        <f t="shared" si="285"/>
        <v>0</v>
      </c>
      <c r="BJ930" s="411">
        <v>0</v>
      </c>
      <c r="BK930" s="411">
        <v>0</v>
      </c>
      <c r="BL930" s="411">
        <v>0</v>
      </c>
      <c r="BM930" s="411">
        <v>0</v>
      </c>
      <c r="BN930" s="411">
        <v>0</v>
      </c>
      <c r="BO930" s="411">
        <v>0</v>
      </c>
      <c r="BP930" s="411">
        <v>0</v>
      </c>
      <c r="BQ930" s="411">
        <v>0</v>
      </c>
      <c r="BR930" s="411">
        <v>0</v>
      </c>
      <c r="BS930" s="411">
        <v>0</v>
      </c>
      <c r="BT930" s="411">
        <v>0</v>
      </c>
      <c r="BU930" s="412">
        <v>0</v>
      </c>
      <c r="BV930" s="411">
        <f t="shared" si="286"/>
        <v>0</v>
      </c>
      <c r="BW930" s="411">
        <v>0</v>
      </c>
      <c r="BX930" s="411">
        <v>0</v>
      </c>
      <c r="BY930" s="411">
        <v>0</v>
      </c>
      <c r="BZ930" s="411">
        <v>0</v>
      </c>
      <c r="CA930" s="411">
        <v>0</v>
      </c>
      <c r="CB930" s="411">
        <v>0</v>
      </c>
      <c r="CC930" s="411">
        <v>0</v>
      </c>
      <c r="CD930" s="411">
        <v>0</v>
      </c>
      <c r="CE930" s="411">
        <v>0</v>
      </c>
      <c r="CF930" s="411">
        <v>0</v>
      </c>
      <c r="CG930" s="411">
        <v>0</v>
      </c>
      <c r="CH930" s="412">
        <v>0</v>
      </c>
      <c r="CI930" s="411">
        <f t="shared" si="287"/>
        <v>0</v>
      </c>
      <c r="CJ930" s="411">
        <v>0</v>
      </c>
      <c r="CK930" s="411">
        <v>0</v>
      </c>
      <c r="CL930" s="411">
        <v>0</v>
      </c>
      <c r="CM930" s="411">
        <v>0</v>
      </c>
      <c r="CN930" s="411">
        <v>0</v>
      </c>
      <c r="CO930" s="411">
        <v>0</v>
      </c>
      <c r="CP930" s="411">
        <v>0</v>
      </c>
      <c r="CQ930" s="411">
        <v>0</v>
      </c>
      <c r="CR930" s="411">
        <v>0</v>
      </c>
      <c r="CS930" s="411">
        <v>0</v>
      </c>
      <c r="CT930" s="411">
        <v>0</v>
      </c>
      <c r="CU930" s="412">
        <v>0</v>
      </c>
      <c r="CV930" s="411">
        <f t="shared" si="288"/>
        <v>0</v>
      </c>
      <c r="CW930" s="411">
        <v>0</v>
      </c>
      <c r="CX930" s="411">
        <v>0</v>
      </c>
      <c r="CY930" s="411">
        <v>0</v>
      </c>
      <c r="CZ930" s="411">
        <v>0</v>
      </c>
      <c r="DA930" s="411">
        <v>0</v>
      </c>
      <c r="DB930" s="411">
        <v>0</v>
      </c>
      <c r="DC930" s="411">
        <v>0</v>
      </c>
      <c r="DD930" s="411">
        <v>0</v>
      </c>
      <c r="DE930" s="411">
        <v>0</v>
      </c>
      <c r="DF930" s="411">
        <v>0</v>
      </c>
      <c r="DG930" s="411">
        <v>0</v>
      </c>
      <c r="DH930" s="412">
        <v>0</v>
      </c>
      <c r="DI930" s="411">
        <f t="shared" si="289"/>
        <v>0</v>
      </c>
      <c r="DJ930" s="411">
        <v>0</v>
      </c>
      <c r="DK930" s="411">
        <v>0</v>
      </c>
      <c r="DL930" s="411">
        <v>0</v>
      </c>
      <c r="DM930" s="411">
        <v>0</v>
      </c>
      <c r="DN930" s="411">
        <v>0</v>
      </c>
      <c r="DO930" s="411">
        <v>0</v>
      </c>
      <c r="DP930" s="411">
        <v>0</v>
      </c>
      <c r="DQ930" s="411">
        <v>0</v>
      </c>
      <c r="DR930" s="411">
        <v>0</v>
      </c>
      <c r="DS930" s="411">
        <v>0</v>
      </c>
      <c r="DT930" s="411">
        <v>0</v>
      </c>
      <c r="DU930" s="412">
        <v>0</v>
      </c>
      <c r="DV930" s="411">
        <f t="shared" si="290"/>
        <v>0</v>
      </c>
      <c r="DW930" s="412">
        <v>0</v>
      </c>
      <c r="DX930" s="412">
        <v>0</v>
      </c>
      <c r="DY930" s="412">
        <v>0</v>
      </c>
      <c r="DZ930" s="412">
        <v>0</v>
      </c>
      <c r="EA930" s="412">
        <v>0</v>
      </c>
      <c r="EB930" s="412">
        <v>0</v>
      </c>
      <c r="EC930" s="412">
        <v>0</v>
      </c>
      <c r="ED930" s="412">
        <v>0</v>
      </c>
      <c r="EE930" s="412">
        <v>0</v>
      </c>
      <c r="EF930" s="412">
        <v>0</v>
      </c>
      <c r="EG930" s="412">
        <v>0</v>
      </c>
      <c r="EH930" s="412">
        <v>0</v>
      </c>
      <c r="EI930" s="411">
        <f t="shared" si="291"/>
        <v>0</v>
      </c>
      <c r="EK930" s="411">
        <f t="shared" si="292"/>
        <v>14</v>
      </c>
      <c r="EL930" s="7">
        <f t="shared" si="293"/>
        <v>-14</v>
      </c>
    </row>
    <row r="931" spans="1:142">
      <c r="A931" s="365" t="str">
        <f t="shared" si="275"/>
        <v xml:space="preserve"> 166</v>
      </c>
      <c r="B931" s="370" t="s">
        <v>970</v>
      </c>
      <c r="C931" s="370" t="s">
        <v>1167</v>
      </c>
      <c r="D931" s="411">
        <v>77</v>
      </c>
      <c r="E931" s="411">
        <v>79</v>
      </c>
      <c r="F931" s="411">
        <v>81</v>
      </c>
      <c r="G931" s="411">
        <v>84</v>
      </c>
      <c r="H931" s="411">
        <v>84</v>
      </c>
      <c r="I931" s="411">
        <v>88</v>
      </c>
      <c r="J931" s="411">
        <v>94</v>
      </c>
      <c r="K931" s="411">
        <v>96</v>
      </c>
      <c r="L931" s="411">
        <v>97</v>
      </c>
      <c r="M931" s="411">
        <v>97</v>
      </c>
      <c r="N931" s="411">
        <v>97</v>
      </c>
      <c r="O931" s="412">
        <v>100</v>
      </c>
      <c r="P931" s="411">
        <f t="shared" si="276"/>
        <v>1074</v>
      </c>
      <c r="Q931" s="411">
        <f t="shared" si="277"/>
        <v>583.9677419354839</v>
      </c>
      <c r="R931" s="411">
        <f t="shared" si="278"/>
        <v>169.27363737486095</v>
      </c>
      <c r="S931" s="411">
        <f t="shared" si="279"/>
        <v>320.75862068965517</v>
      </c>
      <c r="T931" s="411">
        <v>1.9999999999999969</v>
      </c>
      <c r="U931" s="411">
        <v>1</v>
      </c>
      <c r="V931" s="411">
        <v>0.99999999999999467</v>
      </c>
      <c r="W931" s="411">
        <v>1.0000000000000036</v>
      </c>
      <c r="X931" s="411">
        <v>1</v>
      </c>
      <c r="Y931" s="411">
        <v>0</v>
      </c>
      <c r="Z931" s="411">
        <v>3.9999999999999991</v>
      </c>
      <c r="AA931" s="411">
        <v>1.0000000000000036</v>
      </c>
      <c r="AB931" s="411">
        <v>-0.99999999999999289</v>
      </c>
      <c r="AC931" s="411">
        <v>-1.9999999999999991</v>
      </c>
      <c r="AD931" s="411">
        <v>-0.99999999999999822</v>
      </c>
      <c r="AE931" s="412">
        <v>0</v>
      </c>
      <c r="AF931" s="411">
        <f t="shared" si="280"/>
        <v>7.0000000000000053</v>
      </c>
      <c r="AG931" s="411">
        <v>79</v>
      </c>
      <c r="AH931" s="411">
        <v>80</v>
      </c>
      <c r="AI931" s="411">
        <v>82</v>
      </c>
      <c r="AJ931" s="411">
        <v>85</v>
      </c>
      <c r="AK931" s="411">
        <v>85</v>
      </c>
      <c r="AL931" s="411">
        <v>88</v>
      </c>
      <c r="AM931" s="411">
        <v>97.999999999999986</v>
      </c>
      <c r="AN931" s="411">
        <v>97</v>
      </c>
      <c r="AO931" s="411">
        <v>96.000000000000014</v>
      </c>
      <c r="AP931" s="411">
        <v>95</v>
      </c>
      <c r="AQ931" s="411">
        <v>96</v>
      </c>
      <c r="AR931" s="412">
        <v>100</v>
      </c>
      <c r="AS931" s="411">
        <f t="shared" si="281"/>
        <v>1081</v>
      </c>
      <c r="AT931" s="411">
        <f t="shared" si="282"/>
        <v>593.83870967741939</v>
      </c>
      <c r="AU931" s="411">
        <f t="shared" si="283"/>
        <v>169.67853170189099</v>
      </c>
      <c r="AV931" s="411">
        <f t="shared" si="284"/>
        <v>317.48275862068965</v>
      </c>
      <c r="AW931" s="411">
        <v>0</v>
      </c>
      <c r="AX931" s="411">
        <v>0</v>
      </c>
      <c r="AY931" s="411">
        <v>0</v>
      </c>
      <c r="AZ931" s="411">
        <v>0</v>
      </c>
      <c r="BA931" s="411">
        <v>0</v>
      </c>
      <c r="BB931" s="411">
        <v>0</v>
      </c>
      <c r="BC931" s="411">
        <v>0</v>
      </c>
      <c r="BD931" s="411">
        <v>0</v>
      </c>
      <c r="BE931" s="411">
        <v>0</v>
      </c>
      <c r="BF931" s="411">
        <v>0</v>
      </c>
      <c r="BG931" s="411">
        <v>0</v>
      </c>
      <c r="BH931" s="412">
        <v>0</v>
      </c>
      <c r="BI931" s="411">
        <f t="shared" si="285"/>
        <v>0</v>
      </c>
      <c r="BJ931" s="411">
        <v>79</v>
      </c>
      <c r="BK931" s="411">
        <v>80</v>
      </c>
      <c r="BL931" s="411">
        <v>82</v>
      </c>
      <c r="BM931" s="411">
        <v>85</v>
      </c>
      <c r="BN931" s="411">
        <v>85</v>
      </c>
      <c r="BO931" s="411">
        <v>88</v>
      </c>
      <c r="BP931" s="411">
        <v>97.999999999999986</v>
      </c>
      <c r="BQ931" s="411">
        <v>97</v>
      </c>
      <c r="BR931" s="411">
        <v>96.000000000000014</v>
      </c>
      <c r="BS931" s="411">
        <v>95</v>
      </c>
      <c r="BT931" s="411">
        <v>96</v>
      </c>
      <c r="BU931" s="412">
        <v>100</v>
      </c>
      <c r="BV931" s="411">
        <f t="shared" si="286"/>
        <v>1081</v>
      </c>
      <c r="BW931" s="411">
        <v>0</v>
      </c>
      <c r="BX931" s="411">
        <v>0</v>
      </c>
      <c r="BY931" s="411">
        <v>0</v>
      </c>
      <c r="BZ931" s="411">
        <v>0</v>
      </c>
      <c r="CA931" s="411">
        <v>0</v>
      </c>
      <c r="CB931" s="411">
        <v>0</v>
      </c>
      <c r="CC931" s="411">
        <v>0</v>
      </c>
      <c r="CD931" s="411">
        <v>0</v>
      </c>
      <c r="CE931" s="411">
        <v>0</v>
      </c>
      <c r="CF931" s="411">
        <v>0</v>
      </c>
      <c r="CG931" s="411">
        <v>0</v>
      </c>
      <c r="CH931" s="412">
        <v>0</v>
      </c>
      <c r="CI931" s="411">
        <f t="shared" si="287"/>
        <v>0</v>
      </c>
      <c r="CJ931" s="411">
        <v>79</v>
      </c>
      <c r="CK931" s="411">
        <v>80</v>
      </c>
      <c r="CL931" s="411">
        <v>82</v>
      </c>
      <c r="CM931" s="411">
        <v>85</v>
      </c>
      <c r="CN931" s="411">
        <v>85</v>
      </c>
      <c r="CO931" s="411">
        <v>88</v>
      </c>
      <c r="CP931" s="411">
        <v>97.999999999999986</v>
      </c>
      <c r="CQ931" s="411">
        <v>97</v>
      </c>
      <c r="CR931" s="411">
        <v>96.000000000000014</v>
      </c>
      <c r="CS931" s="411">
        <v>95</v>
      </c>
      <c r="CT931" s="411">
        <v>96</v>
      </c>
      <c r="CU931" s="412">
        <v>100</v>
      </c>
      <c r="CV931" s="411">
        <f t="shared" si="288"/>
        <v>1081</v>
      </c>
      <c r="CW931" s="411">
        <v>21.000000000000014</v>
      </c>
      <c r="CX931" s="411">
        <v>20.000000000000007</v>
      </c>
      <c r="CY931" s="411">
        <v>18.000000000000014</v>
      </c>
      <c r="CZ931" s="411">
        <v>15.000000000000002</v>
      </c>
      <c r="DA931" s="411">
        <v>15.000000000000007</v>
      </c>
      <c r="DB931" s="411">
        <v>12.000000000000005</v>
      </c>
      <c r="DC931" s="411">
        <v>2.0000000000000062</v>
      </c>
      <c r="DD931" s="411">
        <v>3.0000000000000018</v>
      </c>
      <c r="DE931" s="411">
        <v>3.9999999999999991</v>
      </c>
      <c r="DF931" s="411">
        <v>5.0000000000000098</v>
      </c>
      <c r="DG931" s="411">
        <v>4</v>
      </c>
      <c r="DH931" s="412">
        <v>0</v>
      </c>
      <c r="DI931" s="411">
        <f t="shared" si="289"/>
        <v>119.00000000000007</v>
      </c>
      <c r="DJ931" s="411">
        <v>100</v>
      </c>
      <c r="DK931" s="411">
        <v>100</v>
      </c>
      <c r="DL931" s="411">
        <v>100</v>
      </c>
      <c r="DM931" s="411">
        <v>100</v>
      </c>
      <c r="DN931" s="411">
        <v>100</v>
      </c>
      <c r="DO931" s="411">
        <v>100</v>
      </c>
      <c r="DP931" s="411">
        <v>100</v>
      </c>
      <c r="DQ931" s="411">
        <v>100</v>
      </c>
      <c r="DR931" s="411">
        <v>100</v>
      </c>
      <c r="DS931" s="411">
        <v>100.00000000000001</v>
      </c>
      <c r="DT931" s="411">
        <v>100</v>
      </c>
      <c r="DU931" s="412">
        <v>100</v>
      </c>
      <c r="DV931" s="411">
        <f t="shared" si="290"/>
        <v>1200</v>
      </c>
      <c r="DW931" s="412">
        <v>100</v>
      </c>
      <c r="DX931" s="412">
        <v>100</v>
      </c>
      <c r="DY931" s="412">
        <v>100</v>
      </c>
      <c r="DZ931" s="412">
        <v>100</v>
      </c>
      <c r="EA931" s="412">
        <v>100</v>
      </c>
      <c r="EB931" s="412">
        <v>100</v>
      </c>
      <c r="EC931" s="412">
        <v>100</v>
      </c>
      <c r="ED931" s="412">
        <v>100</v>
      </c>
      <c r="EE931" s="412">
        <v>100</v>
      </c>
      <c r="EF931" s="412">
        <v>100.00000000000001</v>
      </c>
      <c r="EG931" s="412">
        <v>100</v>
      </c>
      <c r="EH931" s="412">
        <v>100</v>
      </c>
      <c r="EI931" s="411">
        <f t="shared" si="291"/>
        <v>1200</v>
      </c>
      <c r="EK931" s="411">
        <f t="shared" si="292"/>
        <v>1200</v>
      </c>
      <c r="EL931" s="7">
        <f t="shared" si="293"/>
        <v>0</v>
      </c>
    </row>
    <row r="932" spans="1:142">
      <c r="A932" s="365" t="str">
        <f t="shared" si="275"/>
        <v xml:space="preserve"> 166</v>
      </c>
      <c r="B932" s="370" t="s">
        <v>970</v>
      </c>
      <c r="C932" s="370" t="s">
        <v>1168</v>
      </c>
      <c r="D932" s="411">
        <v>16530</v>
      </c>
      <c r="E932" s="411">
        <v>18430</v>
      </c>
      <c r="F932" s="411">
        <v>22281</v>
      </c>
      <c r="G932" s="411">
        <v>25779</v>
      </c>
      <c r="H932" s="411">
        <v>29961</v>
      </c>
      <c r="I932" s="411">
        <v>32728</v>
      </c>
      <c r="J932" s="411">
        <v>36978</v>
      </c>
      <c r="K932" s="411">
        <v>37483</v>
      </c>
      <c r="L932" s="411">
        <v>32198</v>
      </c>
      <c r="M932" s="411">
        <v>32980</v>
      </c>
      <c r="N932" s="411">
        <v>28153</v>
      </c>
      <c r="O932" s="412">
        <v>25357</v>
      </c>
      <c r="P932" s="411">
        <f t="shared" si="276"/>
        <v>338858</v>
      </c>
      <c r="Q932" s="411">
        <f t="shared" si="277"/>
        <v>181494.16129032258</v>
      </c>
      <c r="R932" s="411">
        <f t="shared" si="278"/>
        <v>61991.631813125692</v>
      </c>
      <c r="S932" s="411">
        <f t="shared" si="279"/>
        <v>95372.206896551725</v>
      </c>
      <c r="T932" s="411">
        <v>161.0000000000008</v>
      </c>
      <c r="U932" s="411">
        <v>-111.99999999999966</v>
      </c>
      <c r="V932" s="411">
        <v>105.00000000000068</v>
      </c>
      <c r="W932" s="411">
        <v>82.000000000000682</v>
      </c>
      <c r="X932" s="411">
        <v>65.999999999998522</v>
      </c>
      <c r="Y932" s="411">
        <v>39.999999999998181</v>
      </c>
      <c r="Z932" s="411">
        <v>92.999999999998636</v>
      </c>
      <c r="AA932" s="411">
        <v>-2096.0000000000009</v>
      </c>
      <c r="AB932" s="411">
        <v>0</v>
      </c>
      <c r="AC932" s="411">
        <v>0</v>
      </c>
      <c r="AD932" s="411">
        <v>0</v>
      </c>
      <c r="AE932" s="412">
        <v>-25.999999999999773</v>
      </c>
      <c r="AF932" s="411">
        <f t="shared" si="280"/>
        <v>-1687.000000000003</v>
      </c>
      <c r="AG932" s="411">
        <v>16691</v>
      </c>
      <c r="AH932" s="411">
        <v>18318</v>
      </c>
      <c r="AI932" s="411">
        <v>22386</v>
      </c>
      <c r="AJ932" s="411">
        <v>25861</v>
      </c>
      <c r="AK932" s="411">
        <v>30026.999999999996</v>
      </c>
      <c r="AL932" s="411">
        <v>32768</v>
      </c>
      <c r="AM932" s="411">
        <v>37071</v>
      </c>
      <c r="AN932" s="411">
        <v>35387</v>
      </c>
      <c r="AO932" s="411">
        <v>32198</v>
      </c>
      <c r="AP932" s="411">
        <v>32980</v>
      </c>
      <c r="AQ932" s="411">
        <v>28153</v>
      </c>
      <c r="AR932" s="412">
        <v>25331</v>
      </c>
      <c r="AS932" s="411">
        <f t="shared" si="281"/>
        <v>337171</v>
      </c>
      <c r="AT932" s="411">
        <f t="shared" si="282"/>
        <v>181926.16129032258</v>
      </c>
      <c r="AU932" s="411">
        <f t="shared" si="283"/>
        <v>59898.631813125692</v>
      </c>
      <c r="AV932" s="411">
        <f t="shared" si="284"/>
        <v>95346.206896551725</v>
      </c>
      <c r="AW932" s="411">
        <v>0</v>
      </c>
      <c r="AX932" s="411">
        <v>0</v>
      </c>
      <c r="AY932" s="411">
        <v>0</v>
      </c>
      <c r="AZ932" s="411">
        <v>0</v>
      </c>
      <c r="BA932" s="411">
        <v>0</v>
      </c>
      <c r="BB932" s="411">
        <v>0</v>
      </c>
      <c r="BC932" s="411">
        <v>0</v>
      </c>
      <c r="BD932" s="411">
        <v>0</v>
      </c>
      <c r="BE932" s="411">
        <v>0</v>
      </c>
      <c r="BF932" s="411">
        <v>0</v>
      </c>
      <c r="BG932" s="411">
        <v>0</v>
      </c>
      <c r="BH932" s="412">
        <v>0</v>
      </c>
      <c r="BI932" s="411">
        <f t="shared" si="285"/>
        <v>0</v>
      </c>
      <c r="BJ932" s="411">
        <v>16691</v>
      </c>
      <c r="BK932" s="411">
        <v>18318</v>
      </c>
      <c r="BL932" s="411">
        <v>22386</v>
      </c>
      <c r="BM932" s="411">
        <v>25861</v>
      </c>
      <c r="BN932" s="411">
        <v>30026.999999999996</v>
      </c>
      <c r="BO932" s="411">
        <v>32768</v>
      </c>
      <c r="BP932" s="411">
        <v>37071</v>
      </c>
      <c r="BQ932" s="411">
        <v>35387</v>
      </c>
      <c r="BR932" s="411">
        <v>32198</v>
      </c>
      <c r="BS932" s="411">
        <v>32980</v>
      </c>
      <c r="BT932" s="411">
        <v>28153</v>
      </c>
      <c r="BU932" s="412">
        <v>25331</v>
      </c>
      <c r="BV932" s="411">
        <f t="shared" si="286"/>
        <v>337171</v>
      </c>
      <c r="BW932" s="411">
        <v>0</v>
      </c>
      <c r="BX932" s="411">
        <v>0</v>
      </c>
      <c r="BY932" s="411">
        <v>0</v>
      </c>
      <c r="BZ932" s="411">
        <v>0</v>
      </c>
      <c r="CA932" s="411">
        <v>0</v>
      </c>
      <c r="CB932" s="411">
        <v>0</v>
      </c>
      <c r="CC932" s="411">
        <v>0</v>
      </c>
      <c r="CD932" s="411">
        <v>0</v>
      </c>
      <c r="CE932" s="411">
        <v>0</v>
      </c>
      <c r="CF932" s="411">
        <v>0</v>
      </c>
      <c r="CG932" s="411">
        <v>0</v>
      </c>
      <c r="CH932" s="412">
        <v>0</v>
      </c>
      <c r="CI932" s="411">
        <f t="shared" si="287"/>
        <v>0</v>
      </c>
      <c r="CJ932" s="411">
        <v>16691</v>
      </c>
      <c r="CK932" s="411">
        <v>18318</v>
      </c>
      <c r="CL932" s="411">
        <v>22386</v>
      </c>
      <c r="CM932" s="411">
        <v>25861</v>
      </c>
      <c r="CN932" s="411">
        <v>30026.999999999996</v>
      </c>
      <c r="CO932" s="411">
        <v>32768</v>
      </c>
      <c r="CP932" s="411">
        <v>37071</v>
      </c>
      <c r="CQ932" s="411">
        <v>35387</v>
      </c>
      <c r="CR932" s="411">
        <v>32198</v>
      </c>
      <c r="CS932" s="411">
        <v>32980</v>
      </c>
      <c r="CT932" s="411">
        <v>28153</v>
      </c>
      <c r="CU932" s="412">
        <v>25331</v>
      </c>
      <c r="CV932" s="411">
        <f t="shared" si="288"/>
        <v>337171</v>
      </c>
      <c r="CW932" s="411">
        <v>3959.1548689762417</v>
      </c>
      <c r="CX932" s="411">
        <v>4069.8026073816677</v>
      </c>
      <c r="CY932" s="411">
        <v>4332.0968426013251</v>
      </c>
      <c r="CZ932" s="411">
        <v>4291.1687811556621</v>
      </c>
      <c r="DA932" s="411">
        <v>5174.4299803862705</v>
      </c>
      <c r="DB932" s="411">
        <v>4291.8610005367464</v>
      </c>
      <c r="DC932" s="411">
        <v>860.22078172714214</v>
      </c>
      <c r="DD932" s="411">
        <v>982.95216184601941</v>
      </c>
      <c r="DE932" s="411">
        <v>1354.9644255050503</v>
      </c>
      <c r="DF932" s="411">
        <v>1627.8078027235929</v>
      </c>
      <c r="DG932" s="411">
        <v>904.50932017543914</v>
      </c>
      <c r="DH932" s="412">
        <v>0</v>
      </c>
      <c r="DI932" s="411">
        <f t="shared" si="289"/>
        <v>31848.968573015161</v>
      </c>
      <c r="DJ932" s="411">
        <v>20650.154868976242</v>
      </c>
      <c r="DK932" s="411">
        <v>22387.802607381669</v>
      </c>
      <c r="DL932" s="411">
        <v>26718.096842601328</v>
      </c>
      <c r="DM932" s="411">
        <v>30152.168781155662</v>
      </c>
      <c r="DN932" s="411">
        <v>35201.429980386267</v>
      </c>
      <c r="DO932" s="411">
        <v>37059.861000536745</v>
      </c>
      <c r="DP932" s="411">
        <v>37931.220781727141</v>
      </c>
      <c r="DQ932" s="411">
        <v>36369.95216184602</v>
      </c>
      <c r="DR932" s="411">
        <v>33552.964425505052</v>
      </c>
      <c r="DS932" s="411">
        <v>34607.80780272359</v>
      </c>
      <c r="DT932" s="411">
        <v>29057.509320175443</v>
      </c>
      <c r="DU932" s="412">
        <v>25331</v>
      </c>
      <c r="DV932" s="411">
        <f t="shared" si="290"/>
        <v>369019.96857301518</v>
      </c>
      <c r="DW932" s="412">
        <v>20650.154868976242</v>
      </c>
      <c r="DX932" s="412">
        <v>22387.802607381669</v>
      </c>
      <c r="DY932" s="412">
        <v>26718.096842601328</v>
      </c>
      <c r="DZ932" s="412">
        <v>30152.168781155662</v>
      </c>
      <c r="EA932" s="412">
        <v>35201.429980386267</v>
      </c>
      <c r="EB932" s="412">
        <v>37059.861000536745</v>
      </c>
      <c r="EC932" s="412">
        <v>37931.220781727141</v>
      </c>
      <c r="ED932" s="412">
        <v>36369.95216184602</v>
      </c>
      <c r="EE932" s="412">
        <v>33552.964425505052</v>
      </c>
      <c r="EF932" s="412">
        <v>34607.80780272359</v>
      </c>
      <c r="EG932" s="412">
        <v>29057.509320175443</v>
      </c>
      <c r="EH932" s="412">
        <v>25331</v>
      </c>
      <c r="EI932" s="411">
        <f t="shared" si="291"/>
        <v>369019.96857301518</v>
      </c>
      <c r="EK932" s="411">
        <f t="shared" si="292"/>
        <v>369019.96857301518</v>
      </c>
      <c r="EL932" s="7">
        <f t="shared" si="293"/>
        <v>0</v>
      </c>
    </row>
    <row r="933" spans="1:142">
      <c r="A933" s="365" t="str">
        <f t="shared" si="275"/>
        <v xml:space="preserve"> 166</v>
      </c>
      <c r="B933" s="370" t="s">
        <v>970</v>
      </c>
      <c r="C933" s="370" t="s">
        <v>1169</v>
      </c>
      <c r="D933" s="411">
        <v>16530</v>
      </c>
      <c r="E933" s="411">
        <v>18430</v>
      </c>
      <c r="F933" s="411">
        <v>22281</v>
      </c>
      <c r="G933" s="411">
        <v>25779</v>
      </c>
      <c r="H933" s="411">
        <v>29961</v>
      </c>
      <c r="I933" s="411">
        <v>32728</v>
      </c>
      <c r="J933" s="411">
        <v>36978</v>
      </c>
      <c r="K933" s="411">
        <v>37483</v>
      </c>
      <c r="L933" s="411">
        <v>32198</v>
      </c>
      <c r="M933" s="411">
        <v>32980</v>
      </c>
      <c r="N933" s="411">
        <v>28153</v>
      </c>
      <c r="O933" s="412">
        <v>25357</v>
      </c>
      <c r="P933" s="411">
        <f t="shared" si="276"/>
        <v>338858</v>
      </c>
      <c r="Q933" s="411">
        <f t="shared" si="277"/>
        <v>181494.16129032258</v>
      </c>
      <c r="R933" s="411">
        <f t="shared" si="278"/>
        <v>61991.631813125692</v>
      </c>
      <c r="S933" s="411">
        <f t="shared" si="279"/>
        <v>95372.206896551725</v>
      </c>
      <c r="T933" s="411">
        <v>161.0000000000008</v>
      </c>
      <c r="U933" s="411">
        <v>-111.99999999999966</v>
      </c>
      <c r="V933" s="411">
        <v>105.00000000000068</v>
      </c>
      <c r="W933" s="411">
        <v>82.000000000000682</v>
      </c>
      <c r="X933" s="411">
        <v>65.999999999998522</v>
      </c>
      <c r="Y933" s="411">
        <v>39.999999999998181</v>
      </c>
      <c r="Z933" s="411">
        <v>92.999999999998636</v>
      </c>
      <c r="AA933" s="411">
        <v>-2096.0000000000009</v>
      </c>
      <c r="AB933" s="411">
        <v>0</v>
      </c>
      <c r="AC933" s="411">
        <v>0</v>
      </c>
      <c r="AD933" s="411">
        <v>0</v>
      </c>
      <c r="AE933" s="412">
        <v>-25.999999999999773</v>
      </c>
      <c r="AF933" s="411">
        <f t="shared" si="280"/>
        <v>-1687.000000000003</v>
      </c>
      <c r="AG933" s="411">
        <v>16691</v>
      </c>
      <c r="AH933" s="411">
        <v>18318</v>
      </c>
      <c r="AI933" s="411">
        <v>22386</v>
      </c>
      <c r="AJ933" s="411">
        <v>25861</v>
      </c>
      <c r="AK933" s="411">
        <v>30026.999999999996</v>
      </c>
      <c r="AL933" s="411">
        <v>32768</v>
      </c>
      <c r="AM933" s="411">
        <v>37071</v>
      </c>
      <c r="AN933" s="411">
        <v>35387</v>
      </c>
      <c r="AO933" s="411">
        <v>32198</v>
      </c>
      <c r="AP933" s="411">
        <v>32980</v>
      </c>
      <c r="AQ933" s="411">
        <v>28153</v>
      </c>
      <c r="AR933" s="412">
        <v>25331</v>
      </c>
      <c r="AS933" s="411">
        <f t="shared" si="281"/>
        <v>337171</v>
      </c>
      <c r="AT933" s="411">
        <f t="shared" si="282"/>
        <v>181926.16129032258</v>
      </c>
      <c r="AU933" s="411">
        <f t="shared" si="283"/>
        <v>59898.631813125692</v>
      </c>
      <c r="AV933" s="411">
        <f t="shared" si="284"/>
        <v>95346.206896551725</v>
      </c>
      <c r="AW933" s="411">
        <v>0</v>
      </c>
      <c r="AX933" s="411">
        <v>0</v>
      </c>
      <c r="AY933" s="411">
        <v>0</v>
      </c>
      <c r="AZ933" s="411">
        <v>0</v>
      </c>
      <c r="BA933" s="411">
        <v>0</v>
      </c>
      <c r="BB933" s="411">
        <v>0</v>
      </c>
      <c r="BC933" s="411">
        <v>0</v>
      </c>
      <c r="BD933" s="411">
        <v>0</v>
      </c>
      <c r="BE933" s="411">
        <v>0</v>
      </c>
      <c r="BF933" s="411">
        <v>0</v>
      </c>
      <c r="BG933" s="411">
        <v>0</v>
      </c>
      <c r="BH933" s="412">
        <v>0</v>
      </c>
      <c r="BI933" s="411">
        <f t="shared" si="285"/>
        <v>0</v>
      </c>
      <c r="BJ933" s="411">
        <v>16691</v>
      </c>
      <c r="BK933" s="411">
        <v>18318</v>
      </c>
      <c r="BL933" s="411">
        <v>22386</v>
      </c>
      <c r="BM933" s="411">
        <v>25861</v>
      </c>
      <c r="BN933" s="411">
        <v>30026.999999999996</v>
      </c>
      <c r="BO933" s="411">
        <v>32768</v>
      </c>
      <c r="BP933" s="411">
        <v>37071</v>
      </c>
      <c r="BQ933" s="411">
        <v>35387</v>
      </c>
      <c r="BR933" s="411">
        <v>32198</v>
      </c>
      <c r="BS933" s="411">
        <v>32980</v>
      </c>
      <c r="BT933" s="411">
        <v>28153</v>
      </c>
      <c r="BU933" s="412">
        <v>25331</v>
      </c>
      <c r="BV933" s="411">
        <f t="shared" si="286"/>
        <v>337171</v>
      </c>
      <c r="BW933" s="411">
        <v>0</v>
      </c>
      <c r="BX933" s="411">
        <v>0</v>
      </c>
      <c r="BY933" s="411">
        <v>0</v>
      </c>
      <c r="BZ933" s="411">
        <v>0</v>
      </c>
      <c r="CA933" s="411">
        <v>0</v>
      </c>
      <c r="CB933" s="411">
        <v>0</v>
      </c>
      <c r="CC933" s="411">
        <v>0</v>
      </c>
      <c r="CD933" s="411">
        <v>0</v>
      </c>
      <c r="CE933" s="411">
        <v>0</v>
      </c>
      <c r="CF933" s="411">
        <v>0</v>
      </c>
      <c r="CG933" s="411">
        <v>0</v>
      </c>
      <c r="CH933" s="412">
        <v>0</v>
      </c>
      <c r="CI933" s="411">
        <f t="shared" si="287"/>
        <v>0</v>
      </c>
      <c r="CJ933" s="411">
        <v>16691</v>
      </c>
      <c r="CK933" s="411">
        <v>18318</v>
      </c>
      <c r="CL933" s="411">
        <v>22386</v>
      </c>
      <c r="CM933" s="411">
        <v>25861</v>
      </c>
      <c r="CN933" s="411">
        <v>30026.999999999996</v>
      </c>
      <c r="CO933" s="411">
        <v>32768</v>
      </c>
      <c r="CP933" s="411">
        <v>37071</v>
      </c>
      <c r="CQ933" s="411">
        <v>35387</v>
      </c>
      <c r="CR933" s="411">
        <v>32198</v>
      </c>
      <c r="CS933" s="411">
        <v>32980</v>
      </c>
      <c r="CT933" s="411">
        <v>28153</v>
      </c>
      <c r="CU933" s="412">
        <v>25331</v>
      </c>
      <c r="CV933" s="411">
        <f t="shared" si="288"/>
        <v>337171</v>
      </c>
      <c r="CW933" s="411">
        <v>3959.1548689762412</v>
      </c>
      <c r="CX933" s="411">
        <v>4069.8026073816682</v>
      </c>
      <c r="CY933" s="411">
        <v>4332.0968426013251</v>
      </c>
      <c r="CZ933" s="411">
        <v>4291.1687811556621</v>
      </c>
      <c r="DA933" s="411">
        <v>5174.4299803862705</v>
      </c>
      <c r="DB933" s="411">
        <v>4291.8610005367464</v>
      </c>
      <c r="DC933" s="411">
        <v>860.22078172714214</v>
      </c>
      <c r="DD933" s="411">
        <v>982.95216184601941</v>
      </c>
      <c r="DE933" s="411">
        <v>1354.9644255050503</v>
      </c>
      <c r="DF933" s="411">
        <v>1627.8078027235929</v>
      </c>
      <c r="DG933" s="411">
        <v>904.50932017543914</v>
      </c>
      <c r="DH933" s="412">
        <v>0</v>
      </c>
      <c r="DI933" s="411">
        <f t="shared" si="289"/>
        <v>31848.968573015161</v>
      </c>
      <c r="DJ933" s="411">
        <v>20650.154868976242</v>
      </c>
      <c r="DK933" s="411">
        <v>22387.802607381669</v>
      </c>
      <c r="DL933" s="411">
        <v>26718.096842601328</v>
      </c>
      <c r="DM933" s="411">
        <v>30152.168781155662</v>
      </c>
      <c r="DN933" s="411">
        <v>35201.429980386267</v>
      </c>
      <c r="DO933" s="411">
        <v>37059.861000536745</v>
      </c>
      <c r="DP933" s="411">
        <v>37931.220781727141</v>
      </c>
      <c r="DQ933" s="411">
        <v>36369.95216184602</v>
      </c>
      <c r="DR933" s="411">
        <v>33552.964425505052</v>
      </c>
      <c r="DS933" s="411">
        <v>34607.80780272359</v>
      </c>
      <c r="DT933" s="411">
        <v>29057.509320175443</v>
      </c>
      <c r="DU933" s="412">
        <v>25331</v>
      </c>
      <c r="DV933" s="411">
        <f t="shared" si="290"/>
        <v>369019.96857301518</v>
      </c>
      <c r="DW933" s="412">
        <v>20650.154868976242</v>
      </c>
      <c r="DX933" s="412">
        <v>22387.802607381669</v>
      </c>
      <c r="DY933" s="412">
        <v>26718.096842601328</v>
      </c>
      <c r="DZ933" s="412">
        <v>30152.168781155662</v>
      </c>
      <c r="EA933" s="412">
        <v>35201.429980386267</v>
      </c>
      <c r="EB933" s="412">
        <v>37059.861000536745</v>
      </c>
      <c r="EC933" s="412">
        <v>37931.220781727141</v>
      </c>
      <c r="ED933" s="412">
        <v>36369.95216184602</v>
      </c>
      <c r="EE933" s="412">
        <v>33552.964425505052</v>
      </c>
      <c r="EF933" s="412">
        <v>34607.80780272359</v>
      </c>
      <c r="EG933" s="412">
        <v>29057.509320175443</v>
      </c>
      <c r="EH933" s="412">
        <v>25331</v>
      </c>
      <c r="EI933" s="411">
        <f t="shared" si="291"/>
        <v>369019.96857301518</v>
      </c>
      <c r="EK933" s="411">
        <f t="shared" si="292"/>
        <v>369019.96857301518</v>
      </c>
      <c r="EL933" s="7">
        <f t="shared" si="293"/>
        <v>0</v>
      </c>
    </row>
    <row r="934" spans="1:142">
      <c r="A934" s="365" t="str">
        <f t="shared" si="275"/>
        <v xml:space="preserve"> 166</v>
      </c>
      <c r="B934" s="370" t="s">
        <v>970</v>
      </c>
      <c r="C934" s="370" t="s">
        <v>1170</v>
      </c>
      <c r="D934" s="411">
        <v>16530</v>
      </c>
      <c r="E934" s="411">
        <v>18430</v>
      </c>
      <c r="F934" s="411">
        <v>22281</v>
      </c>
      <c r="G934" s="411">
        <v>25779</v>
      </c>
      <c r="H934" s="411">
        <v>29961</v>
      </c>
      <c r="I934" s="411">
        <v>32728</v>
      </c>
      <c r="J934" s="411">
        <v>36978</v>
      </c>
      <c r="K934" s="411">
        <v>37483</v>
      </c>
      <c r="L934" s="411">
        <v>32198</v>
      </c>
      <c r="M934" s="411">
        <v>32980</v>
      </c>
      <c r="N934" s="411">
        <v>28153</v>
      </c>
      <c r="O934" s="412">
        <v>25357</v>
      </c>
      <c r="P934" s="411">
        <f t="shared" si="276"/>
        <v>338858</v>
      </c>
      <c r="Q934" s="411">
        <f t="shared" si="277"/>
        <v>181494.16129032258</v>
      </c>
      <c r="R934" s="411">
        <f t="shared" si="278"/>
        <v>61991.631813125692</v>
      </c>
      <c r="S934" s="411">
        <f t="shared" si="279"/>
        <v>95372.206896551725</v>
      </c>
      <c r="T934" s="411">
        <v>161.0000000000008</v>
      </c>
      <c r="U934" s="411">
        <v>-111.99999999999966</v>
      </c>
      <c r="V934" s="411">
        <v>105.00000000000068</v>
      </c>
      <c r="W934" s="411">
        <v>82.000000000000682</v>
      </c>
      <c r="X934" s="411">
        <v>65.999999999998522</v>
      </c>
      <c r="Y934" s="411">
        <v>39.999999999998181</v>
      </c>
      <c r="Z934" s="411">
        <v>92.999999999998636</v>
      </c>
      <c r="AA934" s="411">
        <v>-2096.0000000000009</v>
      </c>
      <c r="AB934" s="411">
        <v>0</v>
      </c>
      <c r="AC934" s="411">
        <v>0</v>
      </c>
      <c r="AD934" s="411">
        <v>0</v>
      </c>
      <c r="AE934" s="412">
        <v>-25.999999999999773</v>
      </c>
      <c r="AF934" s="411">
        <f t="shared" si="280"/>
        <v>-1687.000000000003</v>
      </c>
      <c r="AG934" s="411">
        <v>16691</v>
      </c>
      <c r="AH934" s="411">
        <v>18318</v>
      </c>
      <c r="AI934" s="411">
        <v>22386</v>
      </c>
      <c r="AJ934" s="411">
        <v>25861.000000000004</v>
      </c>
      <c r="AK934" s="411">
        <v>30026.999999999996</v>
      </c>
      <c r="AL934" s="411">
        <v>32767.999999999993</v>
      </c>
      <c r="AM934" s="411">
        <v>37071</v>
      </c>
      <c r="AN934" s="411">
        <v>35387</v>
      </c>
      <c r="AO934" s="411">
        <v>32198</v>
      </c>
      <c r="AP934" s="411">
        <v>32980</v>
      </c>
      <c r="AQ934" s="411">
        <v>28153</v>
      </c>
      <c r="AR934" s="412">
        <v>25331</v>
      </c>
      <c r="AS934" s="411">
        <f t="shared" si="281"/>
        <v>337171</v>
      </c>
      <c r="AT934" s="411">
        <f t="shared" si="282"/>
        <v>181926.16129032258</v>
      </c>
      <c r="AU934" s="411">
        <f t="shared" si="283"/>
        <v>59898.631813125692</v>
      </c>
      <c r="AV934" s="411">
        <f t="shared" si="284"/>
        <v>95346.206896551725</v>
      </c>
      <c r="AW934" s="411">
        <v>0</v>
      </c>
      <c r="AX934" s="411">
        <v>0</v>
      </c>
      <c r="AY934" s="411">
        <v>0</v>
      </c>
      <c r="AZ934" s="411">
        <v>0</v>
      </c>
      <c r="BA934" s="411">
        <v>0</v>
      </c>
      <c r="BB934" s="411">
        <v>0</v>
      </c>
      <c r="BC934" s="411">
        <v>0</v>
      </c>
      <c r="BD934" s="411">
        <v>0</v>
      </c>
      <c r="BE934" s="411">
        <v>0</v>
      </c>
      <c r="BF934" s="411">
        <v>0</v>
      </c>
      <c r="BG934" s="411">
        <v>0</v>
      </c>
      <c r="BH934" s="412">
        <v>0</v>
      </c>
      <c r="BI934" s="411">
        <f t="shared" si="285"/>
        <v>0</v>
      </c>
      <c r="BJ934" s="411">
        <v>16691</v>
      </c>
      <c r="BK934" s="411">
        <v>18318</v>
      </c>
      <c r="BL934" s="411">
        <v>22386</v>
      </c>
      <c r="BM934" s="411">
        <v>25861.000000000004</v>
      </c>
      <c r="BN934" s="411">
        <v>30026.999999999996</v>
      </c>
      <c r="BO934" s="411">
        <v>32767.999999999993</v>
      </c>
      <c r="BP934" s="411">
        <v>37071</v>
      </c>
      <c r="BQ934" s="411">
        <v>35387</v>
      </c>
      <c r="BR934" s="411">
        <v>32198</v>
      </c>
      <c r="BS934" s="411">
        <v>32980</v>
      </c>
      <c r="BT934" s="411">
        <v>28153</v>
      </c>
      <c r="BU934" s="412">
        <v>25331</v>
      </c>
      <c r="BV934" s="411">
        <f t="shared" si="286"/>
        <v>337171</v>
      </c>
      <c r="BW934" s="411">
        <v>0</v>
      </c>
      <c r="BX934" s="411">
        <v>0</v>
      </c>
      <c r="BY934" s="411">
        <v>0</v>
      </c>
      <c r="BZ934" s="411">
        <v>0</v>
      </c>
      <c r="CA934" s="411">
        <v>0</v>
      </c>
      <c r="CB934" s="411">
        <v>0</v>
      </c>
      <c r="CC934" s="411">
        <v>0</v>
      </c>
      <c r="CD934" s="411">
        <v>0</v>
      </c>
      <c r="CE934" s="411">
        <v>0</v>
      </c>
      <c r="CF934" s="411">
        <v>0</v>
      </c>
      <c r="CG934" s="411">
        <v>0</v>
      </c>
      <c r="CH934" s="412">
        <v>0</v>
      </c>
      <c r="CI934" s="411">
        <f t="shared" si="287"/>
        <v>0</v>
      </c>
      <c r="CJ934" s="411">
        <v>16691</v>
      </c>
      <c r="CK934" s="411">
        <v>18318</v>
      </c>
      <c r="CL934" s="411">
        <v>22386</v>
      </c>
      <c r="CM934" s="411">
        <v>25861.000000000004</v>
      </c>
      <c r="CN934" s="411">
        <v>30026.999999999996</v>
      </c>
      <c r="CO934" s="411">
        <v>32767.999999999993</v>
      </c>
      <c r="CP934" s="411">
        <v>37071</v>
      </c>
      <c r="CQ934" s="411">
        <v>35387</v>
      </c>
      <c r="CR934" s="411">
        <v>32198</v>
      </c>
      <c r="CS934" s="411">
        <v>32980</v>
      </c>
      <c r="CT934" s="411">
        <v>28153</v>
      </c>
      <c r="CU934" s="412">
        <v>25331</v>
      </c>
      <c r="CV934" s="411">
        <f t="shared" si="288"/>
        <v>337171</v>
      </c>
      <c r="CW934" s="411">
        <v>3959.1548689762412</v>
      </c>
      <c r="CX934" s="411">
        <v>4069.8026073816682</v>
      </c>
      <c r="CY934" s="411">
        <v>4332.0968426013251</v>
      </c>
      <c r="CZ934" s="411">
        <v>4291.1687811556612</v>
      </c>
      <c r="DA934" s="411">
        <v>5174.4299803862705</v>
      </c>
      <c r="DB934" s="411">
        <v>4291.8610005367464</v>
      </c>
      <c r="DC934" s="411">
        <v>860.22078172714214</v>
      </c>
      <c r="DD934" s="411">
        <v>982.95216184601941</v>
      </c>
      <c r="DE934" s="411">
        <v>1354.9644255050503</v>
      </c>
      <c r="DF934" s="411">
        <v>1627.8078027235929</v>
      </c>
      <c r="DG934" s="411">
        <v>904.50932017543914</v>
      </c>
      <c r="DH934" s="412">
        <v>0</v>
      </c>
      <c r="DI934" s="411">
        <f t="shared" si="289"/>
        <v>31848.968573015161</v>
      </c>
      <c r="DJ934" s="411">
        <v>20650.154868976242</v>
      </c>
      <c r="DK934" s="411">
        <v>22387.802607381669</v>
      </c>
      <c r="DL934" s="411">
        <v>26718.096842601324</v>
      </c>
      <c r="DM934" s="411">
        <v>30152.168781155662</v>
      </c>
      <c r="DN934" s="411">
        <v>35201.429980386267</v>
      </c>
      <c r="DO934" s="411">
        <v>37059.861000536737</v>
      </c>
      <c r="DP934" s="411">
        <v>37931.220781727141</v>
      </c>
      <c r="DQ934" s="411">
        <v>36369.95216184602</v>
      </c>
      <c r="DR934" s="411">
        <v>33552.964425505052</v>
      </c>
      <c r="DS934" s="411">
        <v>34607.80780272359</v>
      </c>
      <c r="DT934" s="411">
        <v>29057.509320175439</v>
      </c>
      <c r="DU934" s="412">
        <v>25331</v>
      </c>
      <c r="DV934" s="411">
        <f t="shared" si="290"/>
        <v>369019.96857301518</v>
      </c>
      <c r="DW934" s="412">
        <v>20650.154868976242</v>
      </c>
      <c r="DX934" s="412">
        <v>22387.802607381669</v>
      </c>
      <c r="DY934" s="412">
        <v>26718.096842601324</v>
      </c>
      <c r="DZ934" s="412">
        <v>30152.168781155662</v>
      </c>
      <c r="EA934" s="412">
        <v>35201.429980386267</v>
      </c>
      <c r="EB934" s="412">
        <v>37059.861000536737</v>
      </c>
      <c r="EC934" s="412">
        <v>37931.220781727141</v>
      </c>
      <c r="ED934" s="412">
        <v>36369.95216184602</v>
      </c>
      <c r="EE934" s="412">
        <v>33552.964425505052</v>
      </c>
      <c r="EF934" s="412">
        <v>34607.80780272359</v>
      </c>
      <c r="EG934" s="412">
        <v>29057.509320175439</v>
      </c>
      <c r="EH934" s="412">
        <v>25331</v>
      </c>
      <c r="EI934" s="411">
        <f t="shared" si="291"/>
        <v>369019.96857301518</v>
      </c>
      <c r="EK934" s="411">
        <f t="shared" si="292"/>
        <v>369019.96857301518</v>
      </c>
      <c r="EL934" s="7">
        <f t="shared" si="293"/>
        <v>0</v>
      </c>
    </row>
    <row r="935" spans="1:142">
      <c r="A935" s="365" t="str">
        <f t="shared" si="275"/>
        <v xml:space="preserve"> 166</v>
      </c>
      <c r="B935" s="370" t="s">
        <v>970</v>
      </c>
      <c r="C935" s="370" t="s">
        <v>1171</v>
      </c>
      <c r="D935" s="411">
        <v>16530</v>
      </c>
      <c r="E935" s="411">
        <v>18430</v>
      </c>
      <c r="F935" s="411">
        <v>22281</v>
      </c>
      <c r="G935" s="411">
        <v>25779</v>
      </c>
      <c r="H935" s="411">
        <v>29961</v>
      </c>
      <c r="I935" s="411">
        <v>32728</v>
      </c>
      <c r="J935" s="411">
        <v>36978</v>
      </c>
      <c r="K935" s="411">
        <v>37483</v>
      </c>
      <c r="L935" s="411">
        <v>32198</v>
      </c>
      <c r="M935" s="411">
        <v>32980</v>
      </c>
      <c r="N935" s="411">
        <v>28153</v>
      </c>
      <c r="O935" s="412">
        <v>25357</v>
      </c>
      <c r="P935" s="411">
        <f t="shared" si="276"/>
        <v>338858</v>
      </c>
      <c r="Q935" s="411">
        <f t="shared" si="277"/>
        <v>181494.16129032258</v>
      </c>
      <c r="R935" s="411">
        <f t="shared" si="278"/>
        <v>61991.631813125692</v>
      </c>
      <c r="S935" s="411">
        <f t="shared" si="279"/>
        <v>95372.206896551725</v>
      </c>
      <c r="T935" s="411">
        <v>161.0000000000008</v>
      </c>
      <c r="U935" s="411">
        <v>-111.99999999999966</v>
      </c>
      <c r="V935" s="411">
        <v>105.00000000000068</v>
      </c>
      <c r="W935" s="411">
        <v>82.000000000000682</v>
      </c>
      <c r="X935" s="411">
        <v>65.999999999998522</v>
      </c>
      <c r="Y935" s="411">
        <v>39.999999999998181</v>
      </c>
      <c r="Z935" s="411">
        <v>92.999999999998636</v>
      </c>
      <c r="AA935" s="411">
        <v>-2096.0000000000009</v>
      </c>
      <c r="AB935" s="411">
        <v>0</v>
      </c>
      <c r="AC935" s="411">
        <v>0</v>
      </c>
      <c r="AD935" s="411">
        <v>0</v>
      </c>
      <c r="AE935" s="412">
        <v>-25.999999999999773</v>
      </c>
      <c r="AF935" s="411">
        <f t="shared" si="280"/>
        <v>-1687.000000000003</v>
      </c>
      <c r="AG935" s="411">
        <v>16691</v>
      </c>
      <c r="AH935" s="411">
        <v>18318</v>
      </c>
      <c r="AI935" s="411">
        <v>22386.000000000004</v>
      </c>
      <c r="AJ935" s="411">
        <v>25861</v>
      </c>
      <c r="AK935" s="411">
        <v>30026.999999999996</v>
      </c>
      <c r="AL935" s="411">
        <v>32768</v>
      </c>
      <c r="AM935" s="411">
        <v>37071</v>
      </c>
      <c r="AN935" s="411">
        <v>35387</v>
      </c>
      <c r="AO935" s="411">
        <v>32198</v>
      </c>
      <c r="AP935" s="411">
        <v>32980</v>
      </c>
      <c r="AQ935" s="411">
        <v>28153</v>
      </c>
      <c r="AR935" s="412">
        <v>25331</v>
      </c>
      <c r="AS935" s="411">
        <f t="shared" si="281"/>
        <v>337171</v>
      </c>
      <c r="AT935" s="411">
        <f t="shared" si="282"/>
        <v>181926.16129032258</v>
      </c>
      <c r="AU935" s="411">
        <f t="shared" si="283"/>
        <v>59898.631813125692</v>
      </c>
      <c r="AV935" s="411">
        <f t="shared" si="284"/>
        <v>95346.206896551725</v>
      </c>
      <c r="AW935" s="411">
        <v>0</v>
      </c>
      <c r="AX935" s="411">
        <v>0</v>
      </c>
      <c r="AY935" s="411">
        <v>0</v>
      </c>
      <c r="AZ935" s="411">
        <v>0</v>
      </c>
      <c r="BA935" s="411">
        <v>0</v>
      </c>
      <c r="BB935" s="411">
        <v>0</v>
      </c>
      <c r="BC935" s="411">
        <v>0</v>
      </c>
      <c r="BD935" s="411">
        <v>0</v>
      </c>
      <c r="BE935" s="411">
        <v>0</v>
      </c>
      <c r="BF935" s="411">
        <v>0</v>
      </c>
      <c r="BG935" s="411">
        <v>0</v>
      </c>
      <c r="BH935" s="412">
        <v>0</v>
      </c>
      <c r="BI935" s="411">
        <f t="shared" si="285"/>
        <v>0</v>
      </c>
      <c r="BJ935" s="411">
        <v>16691</v>
      </c>
      <c r="BK935" s="411">
        <v>18318</v>
      </c>
      <c r="BL935" s="411">
        <v>22386.000000000004</v>
      </c>
      <c r="BM935" s="411">
        <v>25861</v>
      </c>
      <c r="BN935" s="411">
        <v>30026.999999999996</v>
      </c>
      <c r="BO935" s="411">
        <v>32768</v>
      </c>
      <c r="BP935" s="411">
        <v>37071</v>
      </c>
      <c r="BQ935" s="411">
        <v>35387</v>
      </c>
      <c r="BR935" s="411">
        <v>32198</v>
      </c>
      <c r="BS935" s="411">
        <v>32980</v>
      </c>
      <c r="BT935" s="411">
        <v>28153</v>
      </c>
      <c r="BU935" s="412">
        <v>25331</v>
      </c>
      <c r="BV935" s="411">
        <f t="shared" si="286"/>
        <v>337171</v>
      </c>
      <c r="BW935" s="411">
        <v>0</v>
      </c>
      <c r="BX935" s="411">
        <v>0</v>
      </c>
      <c r="BY935" s="411">
        <v>0</v>
      </c>
      <c r="BZ935" s="411">
        <v>0</v>
      </c>
      <c r="CA935" s="411">
        <v>0</v>
      </c>
      <c r="CB935" s="411">
        <v>0</v>
      </c>
      <c r="CC935" s="411">
        <v>0</v>
      </c>
      <c r="CD935" s="411">
        <v>0</v>
      </c>
      <c r="CE935" s="411">
        <v>0</v>
      </c>
      <c r="CF935" s="411">
        <v>0</v>
      </c>
      <c r="CG935" s="411">
        <v>0</v>
      </c>
      <c r="CH935" s="412">
        <v>0</v>
      </c>
      <c r="CI935" s="411">
        <f t="shared" si="287"/>
        <v>0</v>
      </c>
      <c r="CJ935" s="411">
        <v>16691</v>
      </c>
      <c r="CK935" s="411">
        <v>18318</v>
      </c>
      <c r="CL935" s="411">
        <v>22386.000000000004</v>
      </c>
      <c r="CM935" s="411">
        <v>25861</v>
      </c>
      <c r="CN935" s="411">
        <v>30026.999999999996</v>
      </c>
      <c r="CO935" s="411">
        <v>32768</v>
      </c>
      <c r="CP935" s="411">
        <v>37071</v>
      </c>
      <c r="CQ935" s="411">
        <v>35387</v>
      </c>
      <c r="CR935" s="411">
        <v>32198</v>
      </c>
      <c r="CS935" s="411">
        <v>32980</v>
      </c>
      <c r="CT935" s="411">
        <v>28153</v>
      </c>
      <c r="CU935" s="412">
        <v>25331</v>
      </c>
      <c r="CV935" s="411">
        <f t="shared" si="288"/>
        <v>337171</v>
      </c>
      <c r="CW935" s="411">
        <v>3959.1548689762412</v>
      </c>
      <c r="CX935" s="411">
        <v>4069.8026073816677</v>
      </c>
      <c r="CY935" s="411">
        <v>4332.096842601326</v>
      </c>
      <c r="CZ935" s="411">
        <v>4291.1687811556612</v>
      </c>
      <c r="DA935" s="411">
        <v>5174.4299803862705</v>
      </c>
      <c r="DB935" s="411">
        <v>4291.8610005367455</v>
      </c>
      <c r="DC935" s="411">
        <v>860.22078172714214</v>
      </c>
      <c r="DD935" s="411">
        <v>982.95216184601941</v>
      </c>
      <c r="DE935" s="411">
        <v>1354.9644255050503</v>
      </c>
      <c r="DF935" s="411">
        <v>1627.8078027235929</v>
      </c>
      <c r="DG935" s="411">
        <v>904.50932017543914</v>
      </c>
      <c r="DH935" s="412">
        <v>0</v>
      </c>
      <c r="DI935" s="411">
        <f t="shared" si="289"/>
        <v>31848.968573015158</v>
      </c>
      <c r="DJ935" s="411">
        <v>20650.154868976239</v>
      </c>
      <c r="DK935" s="411">
        <v>22387.802607381669</v>
      </c>
      <c r="DL935" s="411">
        <v>26718.096842601324</v>
      </c>
      <c r="DM935" s="411">
        <v>30152.168781155662</v>
      </c>
      <c r="DN935" s="411">
        <v>35201.429980386267</v>
      </c>
      <c r="DO935" s="411">
        <v>37059.861000536737</v>
      </c>
      <c r="DP935" s="411">
        <v>37931.220781727141</v>
      </c>
      <c r="DQ935" s="411">
        <v>36369.952161846013</v>
      </c>
      <c r="DR935" s="411">
        <v>33552.964425505052</v>
      </c>
      <c r="DS935" s="411">
        <v>34607.80780272359</v>
      </c>
      <c r="DT935" s="411">
        <v>29057.509320175443</v>
      </c>
      <c r="DU935" s="412">
        <v>25331</v>
      </c>
      <c r="DV935" s="411">
        <f t="shared" si="290"/>
        <v>369019.96857301513</v>
      </c>
      <c r="DW935" s="412">
        <v>20650.154868976239</v>
      </c>
      <c r="DX935" s="412">
        <v>22387.802607381669</v>
      </c>
      <c r="DY935" s="412">
        <v>26718.096842601324</v>
      </c>
      <c r="DZ935" s="412">
        <v>30152.168781155662</v>
      </c>
      <c r="EA935" s="412">
        <v>35201.429980386267</v>
      </c>
      <c r="EB935" s="412">
        <v>37059.861000536737</v>
      </c>
      <c r="EC935" s="412">
        <v>37931.220781727141</v>
      </c>
      <c r="ED935" s="412">
        <v>36369.952161846013</v>
      </c>
      <c r="EE935" s="412">
        <v>33552.964425505052</v>
      </c>
      <c r="EF935" s="412">
        <v>34607.80780272359</v>
      </c>
      <c r="EG935" s="412">
        <v>29057.509320175443</v>
      </c>
      <c r="EH935" s="412">
        <v>25331</v>
      </c>
      <c r="EI935" s="411">
        <f t="shared" si="291"/>
        <v>369019.96857301513</v>
      </c>
      <c r="EK935" s="411">
        <f t="shared" si="292"/>
        <v>369019.96857301518</v>
      </c>
      <c r="EL935" s="7">
        <f t="shared" si="293"/>
        <v>0</v>
      </c>
    </row>
    <row r="936" spans="1:142">
      <c r="A936" s="365" t="str">
        <f t="shared" si="275"/>
        <v xml:space="preserve"> 166</v>
      </c>
      <c r="B936" s="370" t="s">
        <v>970</v>
      </c>
      <c r="C936" s="370" t="s">
        <v>1172</v>
      </c>
      <c r="D936" s="411">
        <v>16530</v>
      </c>
      <c r="E936" s="411">
        <v>18430</v>
      </c>
      <c r="F936" s="411">
        <v>22281</v>
      </c>
      <c r="G936" s="411">
        <v>25779</v>
      </c>
      <c r="H936" s="411">
        <v>29961</v>
      </c>
      <c r="I936" s="411">
        <v>32728</v>
      </c>
      <c r="J936" s="411">
        <v>36978</v>
      </c>
      <c r="K936" s="411">
        <v>37483</v>
      </c>
      <c r="L936" s="411">
        <v>32198</v>
      </c>
      <c r="M936" s="411">
        <v>32980</v>
      </c>
      <c r="N936" s="411">
        <v>28153</v>
      </c>
      <c r="O936" s="412">
        <v>25357</v>
      </c>
      <c r="P936" s="411">
        <f t="shared" si="276"/>
        <v>338858</v>
      </c>
      <c r="Q936" s="411">
        <f t="shared" si="277"/>
        <v>181494.16129032258</v>
      </c>
      <c r="R936" s="411">
        <f t="shared" si="278"/>
        <v>61991.631813125692</v>
      </c>
      <c r="S936" s="411">
        <f t="shared" si="279"/>
        <v>95372.206896551725</v>
      </c>
      <c r="T936" s="411">
        <v>161.0000000000008</v>
      </c>
      <c r="U936" s="411">
        <v>-111.99999999999966</v>
      </c>
      <c r="V936" s="411">
        <v>105.00000000000068</v>
      </c>
      <c r="W936" s="411">
        <v>82.000000000000682</v>
      </c>
      <c r="X936" s="411">
        <v>65.999999999998522</v>
      </c>
      <c r="Y936" s="411">
        <v>39.999999999998181</v>
      </c>
      <c r="Z936" s="411">
        <v>92.999999999998636</v>
      </c>
      <c r="AA936" s="411">
        <v>-2096.0000000000009</v>
      </c>
      <c r="AB936" s="411">
        <v>0</v>
      </c>
      <c r="AC936" s="411">
        <v>0</v>
      </c>
      <c r="AD936" s="411">
        <v>0</v>
      </c>
      <c r="AE936" s="412">
        <v>-25.999999999999773</v>
      </c>
      <c r="AF936" s="411">
        <f t="shared" si="280"/>
        <v>-1687.000000000003</v>
      </c>
      <c r="AG936" s="411">
        <v>16691.000000000004</v>
      </c>
      <c r="AH936" s="411">
        <v>18318</v>
      </c>
      <c r="AI936" s="411">
        <v>22386.000000000004</v>
      </c>
      <c r="AJ936" s="411">
        <v>25861.000000000004</v>
      </c>
      <c r="AK936" s="411">
        <v>30026.999999999996</v>
      </c>
      <c r="AL936" s="411">
        <v>32767.999999999996</v>
      </c>
      <c r="AM936" s="411">
        <v>37071</v>
      </c>
      <c r="AN936" s="411">
        <v>35387</v>
      </c>
      <c r="AO936" s="411">
        <v>32198</v>
      </c>
      <c r="AP936" s="411">
        <v>32980</v>
      </c>
      <c r="AQ936" s="411">
        <v>28153</v>
      </c>
      <c r="AR936" s="412">
        <v>25331</v>
      </c>
      <c r="AS936" s="411">
        <f t="shared" si="281"/>
        <v>337171</v>
      </c>
      <c r="AT936" s="411">
        <f t="shared" si="282"/>
        <v>181926.16129032258</v>
      </c>
      <c r="AU936" s="411">
        <f t="shared" si="283"/>
        <v>59898.631813125692</v>
      </c>
      <c r="AV936" s="411">
        <f t="shared" si="284"/>
        <v>95346.206896551725</v>
      </c>
      <c r="AW936" s="411">
        <v>0</v>
      </c>
      <c r="AX936" s="411">
        <v>0</v>
      </c>
      <c r="AY936" s="411">
        <v>0</v>
      </c>
      <c r="AZ936" s="411">
        <v>0</v>
      </c>
      <c r="BA936" s="411">
        <v>0</v>
      </c>
      <c r="BB936" s="411">
        <v>0</v>
      </c>
      <c r="BC936" s="411">
        <v>0</v>
      </c>
      <c r="BD936" s="411">
        <v>0</v>
      </c>
      <c r="BE936" s="411">
        <v>0</v>
      </c>
      <c r="BF936" s="411">
        <v>0</v>
      </c>
      <c r="BG936" s="411">
        <v>0</v>
      </c>
      <c r="BH936" s="412">
        <v>0</v>
      </c>
      <c r="BI936" s="411">
        <f t="shared" si="285"/>
        <v>0</v>
      </c>
      <c r="BJ936" s="411">
        <v>16691.000000000004</v>
      </c>
      <c r="BK936" s="411">
        <v>18318</v>
      </c>
      <c r="BL936" s="411">
        <v>22386.000000000004</v>
      </c>
      <c r="BM936" s="411">
        <v>25861.000000000004</v>
      </c>
      <c r="BN936" s="411">
        <v>30026.999999999996</v>
      </c>
      <c r="BO936" s="411">
        <v>32767.999999999996</v>
      </c>
      <c r="BP936" s="411">
        <v>37071</v>
      </c>
      <c r="BQ936" s="411">
        <v>35387</v>
      </c>
      <c r="BR936" s="411">
        <v>32198</v>
      </c>
      <c r="BS936" s="411">
        <v>32980</v>
      </c>
      <c r="BT936" s="411">
        <v>28153</v>
      </c>
      <c r="BU936" s="412">
        <v>25331</v>
      </c>
      <c r="BV936" s="411">
        <f t="shared" si="286"/>
        <v>337171</v>
      </c>
      <c r="BW936" s="411">
        <v>0</v>
      </c>
      <c r="BX936" s="411">
        <v>0</v>
      </c>
      <c r="BY936" s="411">
        <v>0</v>
      </c>
      <c r="BZ936" s="411">
        <v>0</v>
      </c>
      <c r="CA936" s="411">
        <v>0</v>
      </c>
      <c r="CB936" s="411">
        <v>0</v>
      </c>
      <c r="CC936" s="411">
        <v>0</v>
      </c>
      <c r="CD936" s="411">
        <v>0</v>
      </c>
      <c r="CE936" s="411">
        <v>0</v>
      </c>
      <c r="CF936" s="411">
        <v>0</v>
      </c>
      <c r="CG936" s="411">
        <v>0</v>
      </c>
      <c r="CH936" s="412">
        <v>0</v>
      </c>
      <c r="CI936" s="411">
        <f t="shared" si="287"/>
        <v>0</v>
      </c>
      <c r="CJ936" s="411">
        <v>16691.000000000004</v>
      </c>
      <c r="CK936" s="411">
        <v>18318</v>
      </c>
      <c r="CL936" s="411">
        <v>22386.000000000004</v>
      </c>
      <c r="CM936" s="411">
        <v>25861.000000000004</v>
      </c>
      <c r="CN936" s="411">
        <v>30026.999999999996</v>
      </c>
      <c r="CO936" s="411">
        <v>32767.999999999996</v>
      </c>
      <c r="CP936" s="411">
        <v>37071</v>
      </c>
      <c r="CQ936" s="411">
        <v>35387</v>
      </c>
      <c r="CR936" s="411">
        <v>32198</v>
      </c>
      <c r="CS936" s="411">
        <v>32980</v>
      </c>
      <c r="CT936" s="411">
        <v>28153</v>
      </c>
      <c r="CU936" s="412">
        <v>25331</v>
      </c>
      <c r="CV936" s="411">
        <f t="shared" si="288"/>
        <v>337171</v>
      </c>
      <c r="CW936" s="411">
        <v>3959.1548689762421</v>
      </c>
      <c r="CX936" s="411">
        <v>4069.8026073816682</v>
      </c>
      <c r="CY936" s="411">
        <v>4332.096842601326</v>
      </c>
      <c r="CZ936" s="411">
        <v>4291.1687811556621</v>
      </c>
      <c r="DA936" s="411">
        <v>5174.4299803862705</v>
      </c>
      <c r="DB936" s="411">
        <v>4291.8610005367464</v>
      </c>
      <c r="DC936" s="411">
        <v>860.22078172714214</v>
      </c>
      <c r="DD936" s="411">
        <v>982.95216184601941</v>
      </c>
      <c r="DE936" s="411">
        <v>1354.9644255050503</v>
      </c>
      <c r="DF936" s="411">
        <v>1627.8078027235929</v>
      </c>
      <c r="DG936" s="411">
        <v>904.50932017543914</v>
      </c>
      <c r="DH936" s="412">
        <v>0</v>
      </c>
      <c r="DI936" s="411">
        <f t="shared" si="289"/>
        <v>31848.968573015161</v>
      </c>
      <c r="DJ936" s="411">
        <v>20650.154868976242</v>
      </c>
      <c r="DK936" s="411">
        <v>22387.802607381669</v>
      </c>
      <c r="DL936" s="411">
        <v>26718.096842601328</v>
      </c>
      <c r="DM936" s="411">
        <v>30152.168781155659</v>
      </c>
      <c r="DN936" s="411">
        <v>35201.429980386267</v>
      </c>
      <c r="DO936" s="411">
        <v>37059.861000536745</v>
      </c>
      <c r="DP936" s="411">
        <v>37931.220781727141</v>
      </c>
      <c r="DQ936" s="411">
        <v>36369.95216184602</v>
      </c>
      <c r="DR936" s="411">
        <v>33552.964425505052</v>
      </c>
      <c r="DS936" s="411">
        <v>34607.80780272359</v>
      </c>
      <c r="DT936" s="411">
        <v>29057.509320175439</v>
      </c>
      <c r="DU936" s="412">
        <v>25331</v>
      </c>
      <c r="DV936" s="411">
        <f t="shared" si="290"/>
        <v>369019.96857301518</v>
      </c>
      <c r="DW936" s="412">
        <v>20650.154868976242</v>
      </c>
      <c r="DX936" s="412">
        <v>22387.802607381669</v>
      </c>
      <c r="DY936" s="412">
        <v>26718.096842601328</v>
      </c>
      <c r="DZ936" s="412">
        <v>30152.168781155659</v>
      </c>
      <c r="EA936" s="412">
        <v>35201.429980386267</v>
      </c>
      <c r="EB936" s="412">
        <v>37059.861000536745</v>
      </c>
      <c r="EC936" s="412">
        <v>37931.220781727141</v>
      </c>
      <c r="ED936" s="412">
        <v>36369.95216184602</v>
      </c>
      <c r="EE936" s="412">
        <v>33552.964425505052</v>
      </c>
      <c r="EF936" s="412">
        <v>34607.80780272359</v>
      </c>
      <c r="EG936" s="412">
        <v>29057.509320175439</v>
      </c>
      <c r="EH936" s="412">
        <v>25331</v>
      </c>
      <c r="EI936" s="411">
        <f t="shared" si="291"/>
        <v>369019.96857301518</v>
      </c>
      <c r="EK936" s="411">
        <f t="shared" si="292"/>
        <v>369019.96857301518</v>
      </c>
      <c r="EL936" s="7">
        <f t="shared" si="293"/>
        <v>0</v>
      </c>
    </row>
    <row r="937" spans="1:142">
      <c r="A937" s="365" t="str">
        <f t="shared" si="275"/>
        <v xml:space="preserve"> 166</v>
      </c>
      <c r="B937" s="370" t="s">
        <v>970</v>
      </c>
      <c r="C937" s="370" t="s">
        <v>920</v>
      </c>
      <c r="D937" s="411">
        <v>16530</v>
      </c>
      <c r="E937" s="411">
        <v>18430</v>
      </c>
      <c r="F937" s="411">
        <v>22281</v>
      </c>
      <c r="G937" s="411">
        <v>25779</v>
      </c>
      <c r="H937" s="411">
        <v>29961</v>
      </c>
      <c r="I937" s="411">
        <v>32728</v>
      </c>
      <c r="J937" s="411">
        <v>36978</v>
      </c>
      <c r="K937" s="411">
        <v>37483</v>
      </c>
      <c r="L937" s="411">
        <v>32198</v>
      </c>
      <c r="M937" s="411">
        <v>32980</v>
      </c>
      <c r="N937" s="411">
        <v>28153</v>
      </c>
      <c r="O937" s="412">
        <v>25357</v>
      </c>
      <c r="P937" s="411">
        <f t="shared" si="276"/>
        <v>338858</v>
      </c>
      <c r="Q937" s="411">
        <f t="shared" si="277"/>
        <v>181494.16129032258</v>
      </c>
      <c r="R937" s="411">
        <f t="shared" si="278"/>
        <v>61991.631813125692</v>
      </c>
      <c r="S937" s="411">
        <f t="shared" si="279"/>
        <v>95372.206896551725</v>
      </c>
      <c r="T937" s="411">
        <v>161.0000000000008</v>
      </c>
      <c r="U937" s="411">
        <v>-111.99999999999966</v>
      </c>
      <c r="V937" s="411">
        <v>105.00000000000068</v>
      </c>
      <c r="W937" s="411">
        <v>82.000000000000682</v>
      </c>
      <c r="X937" s="411">
        <v>65.999999999998522</v>
      </c>
      <c r="Y937" s="411">
        <v>39.999999999998181</v>
      </c>
      <c r="Z937" s="411">
        <v>92.999999999998636</v>
      </c>
      <c r="AA937" s="411">
        <v>-2096.0000000000009</v>
      </c>
      <c r="AB937" s="411">
        <v>0</v>
      </c>
      <c r="AC937" s="411">
        <v>0</v>
      </c>
      <c r="AD937" s="411">
        <v>0</v>
      </c>
      <c r="AE937" s="412">
        <v>-25.999999999999773</v>
      </c>
      <c r="AF937" s="411">
        <f t="shared" si="280"/>
        <v>-1687.000000000003</v>
      </c>
      <c r="AG937" s="411">
        <v>16691</v>
      </c>
      <c r="AH937" s="411">
        <v>18318</v>
      </c>
      <c r="AI937" s="411">
        <v>22386</v>
      </c>
      <c r="AJ937" s="411">
        <v>25861.000000000004</v>
      </c>
      <c r="AK937" s="411">
        <v>30026.999999999996</v>
      </c>
      <c r="AL937" s="411">
        <v>32768</v>
      </c>
      <c r="AM937" s="411">
        <v>37070.999999999993</v>
      </c>
      <c r="AN937" s="411">
        <v>35387</v>
      </c>
      <c r="AO937" s="411">
        <v>32198</v>
      </c>
      <c r="AP937" s="411">
        <v>32980</v>
      </c>
      <c r="AQ937" s="411">
        <v>28153</v>
      </c>
      <c r="AR937" s="412">
        <v>25331</v>
      </c>
      <c r="AS937" s="411">
        <f t="shared" si="281"/>
        <v>337171</v>
      </c>
      <c r="AT937" s="411">
        <f t="shared" si="282"/>
        <v>181926.16129032258</v>
      </c>
      <c r="AU937" s="411">
        <f t="shared" si="283"/>
        <v>59898.631813125692</v>
      </c>
      <c r="AV937" s="411">
        <f t="shared" si="284"/>
        <v>95346.206896551725</v>
      </c>
      <c r="AW937" s="411">
        <v>0</v>
      </c>
      <c r="AX937" s="411">
        <v>0</v>
      </c>
      <c r="AY937" s="411">
        <v>0</v>
      </c>
      <c r="AZ937" s="411">
        <v>0</v>
      </c>
      <c r="BA937" s="411">
        <v>0</v>
      </c>
      <c r="BB937" s="411">
        <v>0</v>
      </c>
      <c r="BC937" s="411">
        <v>0</v>
      </c>
      <c r="BD937" s="411">
        <v>0</v>
      </c>
      <c r="BE937" s="411">
        <v>0</v>
      </c>
      <c r="BF937" s="411">
        <v>0</v>
      </c>
      <c r="BG937" s="411">
        <v>0</v>
      </c>
      <c r="BH937" s="412">
        <v>0</v>
      </c>
      <c r="BI937" s="411">
        <f t="shared" si="285"/>
        <v>0</v>
      </c>
      <c r="BJ937" s="411">
        <v>16691</v>
      </c>
      <c r="BK937" s="411">
        <v>18318</v>
      </c>
      <c r="BL937" s="411">
        <v>22386</v>
      </c>
      <c r="BM937" s="411">
        <v>25861.000000000004</v>
      </c>
      <c r="BN937" s="411">
        <v>30026.999999999996</v>
      </c>
      <c r="BO937" s="411">
        <v>32768</v>
      </c>
      <c r="BP937" s="411">
        <v>37070.999999999993</v>
      </c>
      <c r="BQ937" s="411">
        <v>35387</v>
      </c>
      <c r="BR937" s="411">
        <v>32198</v>
      </c>
      <c r="BS937" s="411">
        <v>32980</v>
      </c>
      <c r="BT937" s="411">
        <v>28153</v>
      </c>
      <c r="BU937" s="412">
        <v>25331</v>
      </c>
      <c r="BV937" s="411">
        <f t="shared" si="286"/>
        <v>337171</v>
      </c>
      <c r="BW937" s="411">
        <v>0</v>
      </c>
      <c r="BX937" s="411">
        <v>0</v>
      </c>
      <c r="BY937" s="411">
        <v>0</v>
      </c>
      <c r="BZ937" s="411">
        <v>0</v>
      </c>
      <c r="CA937" s="411">
        <v>0</v>
      </c>
      <c r="CB937" s="411">
        <v>0</v>
      </c>
      <c r="CC937" s="411">
        <v>0</v>
      </c>
      <c r="CD937" s="411">
        <v>0</v>
      </c>
      <c r="CE937" s="411">
        <v>0</v>
      </c>
      <c r="CF937" s="411">
        <v>0</v>
      </c>
      <c r="CG937" s="411">
        <v>0</v>
      </c>
      <c r="CH937" s="412">
        <v>0</v>
      </c>
      <c r="CI937" s="411">
        <f t="shared" si="287"/>
        <v>0</v>
      </c>
      <c r="CJ937" s="411">
        <v>16691</v>
      </c>
      <c r="CK937" s="411">
        <v>18318</v>
      </c>
      <c r="CL937" s="411">
        <v>22386</v>
      </c>
      <c r="CM937" s="411">
        <v>25861.000000000004</v>
      </c>
      <c r="CN937" s="411">
        <v>30026.999999999996</v>
      </c>
      <c r="CO937" s="411">
        <v>32768</v>
      </c>
      <c r="CP937" s="411">
        <v>37070.999999999993</v>
      </c>
      <c r="CQ937" s="411">
        <v>35387</v>
      </c>
      <c r="CR937" s="411">
        <v>32198</v>
      </c>
      <c r="CS937" s="411">
        <v>32980</v>
      </c>
      <c r="CT937" s="411">
        <v>28153</v>
      </c>
      <c r="CU937" s="412">
        <v>25331</v>
      </c>
      <c r="CV937" s="411">
        <f t="shared" si="288"/>
        <v>337171</v>
      </c>
      <c r="CW937" s="411">
        <v>3959.1548689762412</v>
      </c>
      <c r="CX937" s="411">
        <v>4069.8026073816677</v>
      </c>
      <c r="CY937" s="411">
        <v>4332.0968426013251</v>
      </c>
      <c r="CZ937" s="411">
        <v>4291.1687811556621</v>
      </c>
      <c r="DA937" s="411">
        <v>5174.4299803862705</v>
      </c>
      <c r="DB937" s="411">
        <v>4291.8610005367464</v>
      </c>
      <c r="DC937" s="411">
        <v>860.22078172714214</v>
      </c>
      <c r="DD937" s="411">
        <v>982.95216184601941</v>
      </c>
      <c r="DE937" s="411">
        <v>1354.9644255050503</v>
      </c>
      <c r="DF937" s="411">
        <v>1627.8078027235929</v>
      </c>
      <c r="DG937" s="411">
        <v>904.50932017543914</v>
      </c>
      <c r="DH937" s="412">
        <v>0</v>
      </c>
      <c r="DI937" s="411">
        <f t="shared" si="289"/>
        <v>31848.968573015161</v>
      </c>
      <c r="DJ937" s="411">
        <v>20650.154868976242</v>
      </c>
      <c r="DK937" s="411">
        <v>22387.802607381669</v>
      </c>
      <c r="DL937" s="411">
        <v>26718.096842601328</v>
      </c>
      <c r="DM937" s="411">
        <v>30152.168781155659</v>
      </c>
      <c r="DN937" s="411">
        <v>35201.429980386267</v>
      </c>
      <c r="DO937" s="411">
        <v>37059.861000536745</v>
      </c>
      <c r="DP937" s="411">
        <v>37931.220781727141</v>
      </c>
      <c r="DQ937" s="411">
        <v>36369.95216184602</v>
      </c>
      <c r="DR937" s="411">
        <v>33552.964425505052</v>
      </c>
      <c r="DS937" s="411">
        <v>34607.80780272359</v>
      </c>
      <c r="DT937" s="411">
        <v>29057.509320175439</v>
      </c>
      <c r="DU937" s="412">
        <v>25331</v>
      </c>
      <c r="DV937" s="411">
        <f t="shared" si="290"/>
        <v>369019.96857301518</v>
      </c>
      <c r="DW937" s="412">
        <v>20650.154868976242</v>
      </c>
      <c r="DX937" s="412">
        <v>22387.802607381669</v>
      </c>
      <c r="DY937" s="412">
        <v>26718.096842601328</v>
      </c>
      <c r="DZ937" s="412">
        <v>30152.168781155659</v>
      </c>
      <c r="EA937" s="412">
        <v>35201.429980386267</v>
      </c>
      <c r="EB937" s="412">
        <v>37059.861000536745</v>
      </c>
      <c r="EC937" s="412">
        <v>37931.220781727141</v>
      </c>
      <c r="ED937" s="412">
        <v>36369.95216184602</v>
      </c>
      <c r="EE937" s="412">
        <v>33552.964425505052</v>
      </c>
      <c r="EF937" s="412">
        <v>34607.80780272359</v>
      </c>
      <c r="EG937" s="412">
        <v>29057.509320175439</v>
      </c>
      <c r="EH937" s="412">
        <v>25331</v>
      </c>
      <c r="EI937" s="411">
        <f t="shared" si="291"/>
        <v>369019.96857301518</v>
      </c>
      <c r="EK937" s="411">
        <f t="shared" si="292"/>
        <v>369019.96857301518</v>
      </c>
      <c r="EL937" s="7">
        <f t="shared" si="293"/>
        <v>0</v>
      </c>
    </row>
    <row r="938" spans="1:142">
      <c r="A938" s="365" t="str">
        <f t="shared" si="275"/>
        <v xml:space="preserve"> 166</v>
      </c>
      <c r="B938" s="370" t="s">
        <v>970</v>
      </c>
      <c r="C938" s="370" t="s">
        <v>944</v>
      </c>
      <c r="D938" s="411">
        <v>190</v>
      </c>
      <c r="E938" s="411">
        <v>198.16609999999997</v>
      </c>
      <c r="F938" s="411">
        <v>212.2</v>
      </c>
      <c r="G938" s="411">
        <v>218.4667</v>
      </c>
      <c r="H938" s="411">
        <v>220.29990000000001</v>
      </c>
      <c r="I938" s="411">
        <v>225.70009999999999</v>
      </c>
      <c r="J938" s="411">
        <v>237.03319999999999</v>
      </c>
      <c r="K938" s="411">
        <v>243.3999</v>
      </c>
      <c r="L938" s="411">
        <v>249.6199</v>
      </c>
      <c r="M938" s="411">
        <v>255.66660000000002</v>
      </c>
      <c r="N938" s="411">
        <v>258.3</v>
      </c>
      <c r="O938" s="412">
        <v>264.13330000000002</v>
      </c>
      <c r="P938" s="411">
        <f t="shared" si="276"/>
        <v>2772.9856999999997</v>
      </c>
      <c r="Q938" s="411">
        <f t="shared" si="277"/>
        <v>1494.2197677419354</v>
      </c>
      <c r="R938" s="411">
        <f t="shared" si="278"/>
        <v>431.80537018909899</v>
      </c>
      <c r="S938" s="411">
        <f t="shared" si="279"/>
        <v>846.96056206896549</v>
      </c>
      <c r="T938" s="411">
        <v>1.850574712643688</v>
      </c>
      <c r="U938" s="411">
        <v>-1.20426495930547</v>
      </c>
      <c r="V938" s="411">
        <v>1.0000000000000204</v>
      </c>
      <c r="W938" s="411">
        <v>0.6949171573761701</v>
      </c>
      <c r="X938" s="411">
        <v>0.48529065785520586</v>
      </c>
      <c r="Y938" s="411">
        <v>0.27584954778781334</v>
      </c>
      <c r="Z938" s="411">
        <v>0.59614061333766166</v>
      </c>
      <c r="AA938" s="411">
        <v>-13.61060188352053</v>
      </c>
      <c r="AB938" s="411">
        <v>0</v>
      </c>
      <c r="AC938" s="411">
        <v>0</v>
      </c>
      <c r="AD938" s="411">
        <v>0</v>
      </c>
      <c r="AE938" s="412">
        <v>-0.27083116299245802</v>
      </c>
      <c r="AF938" s="411">
        <f t="shared" si="280"/>
        <v>-10.182925316817899</v>
      </c>
      <c r="AG938" s="411">
        <v>191.85057471264366</v>
      </c>
      <c r="AH938" s="411">
        <v>196.96183504069452</v>
      </c>
      <c r="AI938" s="411">
        <v>213.2</v>
      </c>
      <c r="AJ938" s="411">
        <v>219.16161715737616</v>
      </c>
      <c r="AK938" s="411">
        <v>220.7851906578552</v>
      </c>
      <c r="AL938" s="411">
        <v>225.97594954778782</v>
      </c>
      <c r="AM938" s="411">
        <v>237.62934061333766</v>
      </c>
      <c r="AN938" s="411">
        <v>229.78929811647947</v>
      </c>
      <c r="AO938" s="411">
        <v>249.6199</v>
      </c>
      <c r="AP938" s="411">
        <v>255.66660000000002</v>
      </c>
      <c r="AQ938" s="411">
        <v>258.3</v>
      </c>
      <c r="AR938" s="412">
        <v>263.86246883700755</v>
      </c>
      <c r="AS938" s="411">
        <f t="shared" si="281"/>
        <v>2762.8027746831822</v>
      </c>
      <c r="AT938" s="411">
        <f t="shared" si="282"/>
        <v>1497.899045129265</v>
      </c>
      <c r="AU938" s="411">
        <f t="shared" si="283"/>
        <v>418.21399864794421</v>
      </c>
      <c r="AV938" s="411">
        <f t="shared" si="284"/>
        <v>846.68973090597308</v>
      </c>
      <c r="AW938" s="411">
        <v>0</v>
      </c>
      <c r="AX938" s="411">
        <v>0</v>
      </c>
      <c r="AY938" s="411">
        <v>0</v>
      </c>
      <c r="AZ938" s="411">
        <v>0</v>
      </c>
      <c r="BA938" s="411">
        <v>0</v>
      </c>
      <c r="BB938" s="411">
        <v>0</v>
      </c>
      <c r="BC938" s="411">
        <v>0</v>
      </c>
      <c r="BD938" s="411">
        <v>0</v>
      </c>
      <c r="BE938" s="411">
        <v>0</v>
      </c>
      <c r="BF938" s="411">
        <v>0</v>
      </c>
      <c r="BG938" s="411">
        <v>0</v>
      </c>
      <c r="BH938" s="412">
        <v>0</v>
      </c>
      <c r="BI938" s="411">
        <f t="shared" si="285"/>
        <v>0</v>
      </c>
      <c r="BJ938" s="411">
        <v>191.85057471264366</v>
      </c>
      <c r="BK938" s="411">
        <v>196.96183504069452</v>
      </c>
      <c r="BL938" s="411">
        <v>213.2</v>
      </c>
      <c r="BM938" s="411">
        <v>219.16161715737616</v>
      </c>
      <c r="BN938" s="411">
        <v>220.7851906578552</v>
      </c>
      <c r="BO938" s="411">
        <v>225.97594954778782</v>
      </c>
      <c r="BP938" s="411">
        <v>237.62934061333766</v>
      </c>
      <c r="BQ938" s="411">
        <v>229.78929811647947</v>
      </c>
      <c r="BR938" s="411">
        <v>249.6199</v>
      </c>
      <c r="BS938" s="411">
        <v>255.66660000000002</v>
      </c>
      <c r="BT938" s="411">
        <v>258.3</v>
      </c>
      <c r="BU938" s="412">
        <v>263.86246883700755</v>
      </c>
      <c r="BV938" s="411">
        <f t="shared" si="286"/>
        <v>2762.8027746831822</v>
      </c>
      <c r="BW938" s="411">
        <v>0</v>
      </c>
      <c r="BX938" s="411">
        <v>0</v>
      </c>
      <c r="BY938" s="411">
        <v>0</v>
      </c>
      <c r="BZ938" s="411">
        <v>0</v>
      </c>
      <c r="CA938" s="411">
        <v>0</v>
      </c>
      <c r="CB938" s="411">
        <v>0</v>
      </c>
      <c r="CC938" s="411">
        <v>0</v>
      </c>
      <c r="CD938" s="411">
        <v>0</v>
      </c>
      <c r="CE938" s="411">
        <v>0</v>
      </c>
      <c r="CF938" s="411">
        <v>0</v>
      </c>
      <c r="CG938" s="411">
        <v>0</v>
      </c>
      <c r="CH938" s="412">
        <v>0</v>
      </c>
      <c r="CI938" s="411">
        <f t="shared" si="287"/>
        <v>0</v>
      </c>
      <c r="CJ938" s="411">
        <v>191.85057471264366</v>
      </c>
      <c r="CK938" s="411">
        <v>196.96183504069452</v>
      </c>
      <c r="CL938" s="411">
        <v>213.2</v>
      </c>
      <c r="CM938" s="411">
        <v>219.16161715737616</v>
      </c>
      <c r="CN938" s="411">
        <v>220.7851906578552</v>
      </c>
      <c r="CO938" s="411">
        <v>225.97594954778782</v>
      </c>
      <c r="CP938" s="411">
        <v>237.62934061333766</v>
      </c>
      <c r="CQ938" s="411">
        <v>229.78929811647947</v>
      </c>
      <c r="CR938" s="411">
        <v>249.6199</v>
      </c>
      <c r="CS938" s="411">
        <v>255.66660000000002</v>
      </c>
      <c r="CT938" s="411">
        <v>258.3</v>
      </c>
      <c r="CU938" s="412">
        <v>263.86246883700755</v>
      </c>
      <c r="CV938" s="411">
        <f t="shared" si="288"/>
        <v>2762.8027746831822</v>
      </c>
      <c r="CW938" s="411">
        <v>45.507527229611959</v>
      </c>
      <c r="CX938" s="411">
        <v>43.75737247284043</v>
      </c>
      <c r="CY938" s="411">
        <v>41.258065167631656</v>
      </c>
      <c r="CZ938" s="411">
        <v>36.366067325944741</v>
      </c>
      <c r="DA938" s="411">
        <v>38.04729778575819</v>
      </c>
      <c r="DB938" s="411">
        <v>29.59826476100594</v>
      </c>
      <c r="DC938" s="411">
        <v>5.5147005469864148</v>
      </c>
      <c r="DD938" s="411">
        <v>6.3827692990444538</v>
      </c>
      <c r="DE938" s="411">
        <v>10.506620340909075</v>
      </c>
      <c r="DF938" s="411">
        <v>12.619308781744566</v>
      </c>
      <c r="DG938" s="411">
        <v>8.2984375000000039</v>
      </c>
      <c r="DH938" s="412">
        <v>0</v>
      </c>
      <c r="DI938" s="411">
        <f t="shared" si="289"/>
        <v>277.85643121147734</v>
      </c>
      <c r="DJ938" s="411">
        <v>237.35810194225564</v>
      </c>
      <c r="DK938" s="411">
        <v>240.71920751353497</v>
      </c>
      <c r="DL938" s="411">
        <v>254.45806516763167</v>
      </c>
      <c r="DM938" s="411">
        <v>255.52768448332091</v>
      </c>
      <c r="DN938" s="411">
        <v>258.83248844361339</v>
      </c>
      <c r="DO938" s="411">
        <v>255.57421430879376</v>
      </c>
      <c r="DP938" s="411">
        <v>243.14404116032406</v>
      </c>
      <c r="DQ938" s="411">
        <v>236.17206741552388</v>
      </c>
      <c r="DR938" s="411">
        <v>260.12652034090905</v>
      </c>
      <c r="DS938" s="411">
        <v>268.28590878174458</v>
      </c>
      <c r="DT938" s="411">
        <v>266.59843750000005</v>
      </c>
      <c r="DU938" s="412">
        <v>263.86246883700755</v>
      </c>
      <c r="DV938" s="411">
        <f t="shared" si="290"/>
        <v>3040.659205894659</v>
      </c>
      <c r="DW938" s="412">
        <v>237.35810194225564</v>
      </c>
      <c r="DX938" s="412">
        <v>240.71920751353497</v>
      </c>
      <c r="DY938" s="412">
        <v>254.45806516763167</v>
      </c>
      <c r="DZ938" s="412">
        <v>255.52768448332091</v>
      </c>
      <c r="EA938" s="412">
        <v>258.83248844361339</v>
      </c>
      <c r="EB938" s="412">
        <v>255.57421430879376</v>
      </c>
      <c r="EC938" s="412">
        <v>243.14404116032406</v>
      </c>
      <c r="ED938" s="412">
        <v>236.17206741552388</v>
      </c>
      <c r="EE938" s="412">
        <v>260.12652034090905</v>
      </c>
      <c r="EF938" s="412">
        <v>268.28590878174458</v>
      </c>
      <c r="EG938" s="412">
        <v>266.59843750000005</v>
      </c>
      <c r="EH938" s="412">
        <v>263.86246883700755</v>
      </c>
      <c r="EI938" s="411">
        <f t="shared" si="291"/>
        <v>3040.659205894659</v>
      </c>
      <c r="EK938" s="411">
        <f t="shared" si="292"/>
        <v>3040.659205894659</v>
      </c>
      <c r="EL938" s="7">
        <f t="shared" si="293"/>
        <v>0</v>
      </c>
    </row>
    <row r="939" spans="1:142">
      <c r="A939" s="365" t="str">
        <f t="shared" si="275"/>
        <v xml:space="preserve"> 166</v>
      </c>
      <c r="B939" s="370" t="s">
        <v>970</v>
      </c>
      <c r="C939" s="370" t="s">
        <v>945</v>
      </c>
      <c r="D939" s="411">
        <v>16530</v>
      </c>
      <c r="E939" s="411">
        <v>18430</v>
      </c>
      <c r="F939" s="411">
        <v>22281</v>
      </c>
      <c r="G939" s="411">
        <v>25779</v>
      </c>
      <c r="H939" s="411">
        <v>29961</v>
      </c>
      <c r="I939" s="411">
        <v>32728</v>
      </c>
      <c r="J939" s="411">
        <v>36978</v>
      </c>
      <c r="K939" s="411">
        <v>37483</v>
      </c>
      <c r="L939" s="411">
        <v>32198</v>
      </c>
      <c r="M939" s="411">
        <v>32980</v>
      </c>
      <c r="N939" s="411">
        <v>28153</v>
      </c>
      <c r="O939" s="412">
        <v>25357</v>
      </c>
      <c r="P939" s="411">
        <f t="shared" si="276"/>
        <v>338858</v>
      </c>
      <c r="Q939" s="411">
        <f t="shared" si="277"/>
        <v>181494.16129032258</v>
      </c>
      <c r="R939" s="411">
        <f t="shared" si="278"/>
        <v>61991.631813125692</v>
      </c>
      <c r="S939" s="411">
        <f t="shared" si="279"/>
        <v>95372.206896551725</v>
      </c>
      <c r="T939" s="411">
        <v>161.0000000000008</v>
      </c>
      <c r="U939" s="411">
        <v>-111.99999999999966</v>
      </c>
      <c r="V939" s="411">
        <v>105.00000000000068</v>
      </c>
      <c r="W939" s="411">
        <v>82.000000000000682</v>
      </c>
      <c r="X939" s="411">
        <v>65.999999999998522</v>
      </c>
      <c r="Y939" s="411">
        <v>39.999999999998181</v>
      </c>
      <c r="Z939" s="411">
        <v>92.999999999998636</v>
      </c>
      <c r="AA939" s="411">
        <v>-2096.0000000000009</v>
      </c>
      <c r="AB939" s="411">
        <v>0</v>
      </c>
      <c r="AC939" s="411">
        <v>0</v>
      </c>
      <c r="AD939" s="411">
        <v>0</v>
      </c>
      <c r="AE939" s="412">
        <v>-25.999999999999773</v>
      </c>
      <c r="AF939" s="411">
        <f t="shared" si="280"/>
        <v>-1687.000000000003</v>
      </c>
      <c r="AG939" s="411">
        <v>16691</v>
      </c>
      <c r="AH939" s="411">
        <v>18318</v>
      </c>
      <c r="AI939" s="411">
        <v>22386</v>
      </c>
      <c r="AJ939" s="411">
        <v>25861</v>
      </c>
      <c r="AK939" s="411">
        <v>30026.999999999996</v>
      </c>
      <c r="AL939" s="411">
        <v>32767.999999999996</v>
      </c>
      <c r="AM939" s="411">
        <v>37071</v>
      </c>
      <c r="AN939" s="411">
        <v>35387</v>
      </c>
      <c r="AO939" s="411">
        <v>32198</v>
      </c>
      <c r="AP939" s="411">
        <v>32980</v>
      </c>
      <c r="AQ939" s="411">
        <v>28153</v>
      </c>
      <c r="AR939" s="412">
        <v>25330.999999999996</v>
      </c>
      <c r="AS939" s="411">
        <f t="shared" si="281"/>
        <v>337171</v>
      </c>
      <c r="AT939" s="411">
        <f t="shared" si="282"/>
        <v>181926.16129032258</v>
      </c>
      <c r="AU939" s="411">
        <f t="shared" si="283"/>
        <v>59898.631813125692</v>
      </c>
      <c r="AV939" s="411">
        <f t="shared" si="284"/>
        <v>95346.206896551725</v>
      </c>
      <c r="AW939" s="411">
        <v>0</v>
      </c>
      <c r="AX939" s="411">
        <v>0</v>
      </c>
      <c r="AY939" s="411">
        <v>0</v>
      </c>
      <c r="AZ939" s="411">
        <v>0</v>
      </c>
      <c r="BA939" s="411">
        <v>0</v>
      </c>
      <c r="BB939" s="411">
        <v>0</v>
      </c>
      <c r="BC939" s="411">
        <v>0</v>
      </c>
      <c r="BD939" s="411">
        <v>0</v>
      </c>
      <c r="BE939" s="411">
        <v>0</v>
      </c>
      <c r="BF939" s="411">
        <v>0</v>
      </c>
      <c r="BG939" s="411">
        <v>0</v>
      </c>
      <c r="BH939" s="412">
        <v>0</v>
      </c>
      <c r="BI939" s="411">
        <f t="shared" si="285"/>
        <v>0</v>
      </c>
      <c r="BJ939" s="411">
        <v>16691</v>
      </c>
      <c r="BK939" s="411">
        <v>18318</v>
      </c>
      <c r="BL939" s="411">
        <v>22386</v>
      </c>
      <c r="BM939" s="411">
        <v>25861</v>
      </c>
      <c r="BN939" s="411">
        <v>30026.999999999996</v>
      </c>
      <c r="BO939" s="411">
        <v>32767.999999999996</v>
      </c>
      <c r="BP939" s="411">
        <v>37071</v>
      </c>
      <c r="BQ939" s="411">
        <v>35387</v>
      </c>
      <c r="BR939" s="411">
        <v>32198</v>
      </c>
      <c r="BS939" s="411">
        <v>32980</v>
      </c>
      <c r="BT939" s="411">
        <v>28153</v>
      </c>
      <c r="BU939" s="412">
        <v>25330.999999999996</v>
      </c>
      <c r="BV939" s="411">
        <f t="shared" si="286"/>
        <v>337171</v>
      </c>
      <c r="BW939" s="411">
        <v>0</v>
      </c>
      <c r="BX939" s="411">
        <v>0</v>
      </c>
      <c r="BY939" s="411">
        <v>0</v>
      </c>
      <c r="BZ939" s="411">
        <v>0</v>
      </c>
      <c r="CA939" s="411">
        <v>0</v>
      </c>
      <c r="CB939" s="411">
        <v>0</v>
      </c>
      <c r="CC939" s="411">
        <v>0</v>
      </c>
      <c r="CD939" s="411">
        <v>0</v>
      </c>
      <c r="CE939" s="411">
        <v>0</v>
      </c>
      <c r="CF939" s="411">
        <v>0</v>
      </c>
      <c r="CG939" s="411">
        <v>0</v>
      </c>
      <c r="CH939" s="412">
        <v>0</v>
      </c>
      <c r="CI939" s="411">
        <f t="shared" si="287"/>
        <v>0</v>
      </c>
      <c r="CJ939" s="411">
        <v>16691</v>
      </c>
      <c r="CK939" s="411">
        <v>18318</v>
      </c>
      <c r="CL939" s="411">
        <v>22386</v>
      </c>
      <c r="CM939" s="411">
        <v>25861</v>
      </c>
      <c r="CN939" s="411">
        <v>30026.999999999996</v>
      </c>
      <c r="CO939" s="411">
        <v>32767.999999999996</v>
      </c>
      <c r="CP939" s="411">
        <v>37071</v>
      </c>
      <c r="CQ939" s="411">
        <v>35387</v>
      </c>
      <c r="CR939" s="411">
        <v>32198</v>
      </c>
      <c r="CS939" s="411">
        <v>32980</v>
      </c>
      <c r="CT939" s="411">
        <v>28153</v>
      </c>
      <c r="CU939" s="412">
        <v>25330.999999999996</v>
      </c>
      <c r="CV939" s="411">
        <f t="shared" si="288"/>
        <v>337171</v>
      </c>
      <c r="CW939" s="411">
        <v>3959.1548689762412</v>
      </c>
      <c r="CX939" s="411">
        <v>4069.8026073816673</v>
      </c>
      <c r="CY939" s="411">
        <v>4332.096842601326</v>
      </c>
      <c r="CZ939" s="411">
        <v>4291.1687811556621</v>
      </c>
      <c r="DA939" s="411">
        <v>5174.4299803862705</v>
      </c>
      <c r="DB939" s="411">
        <v>4291.8610005367455</v>
      </c>
      <c r="DC939" s="411">
        <v>860.22078172714214</v>
      </c>
      <c r="DD939" s="411">
        <v>982.95216184601941</v>
      </c>
      <c r="DE939" s="411">
        <v>1354.9644255050503</v>
      </c>
      <c r="DF939" s="411">
        <v>1627.8078027235929</v>
      </c>
      <c r="DG939" s="411">
        <v>904.50932017543914</v>
      </c>
      <c r="DH939" s="412">
        <v>0</v>
      </c>
      <c r="DI939" s="411">
        <f t="shared" si="289"/>
        <v>31848.968573015158</v>
      </c>
      <c r="DJ939" s="411">
        <v>20650.154868976242</v>
      </c>
      <c r="DK939" s="411">
        <v>22387.802607381669</v>
      </c>
      <c r="DL939" s="411">
        <v>26718.096842601324</v>
      </c>
      <c r="DM939" s="411">
        <v>30152.168781155662</v>
      </c>
      <c r="DN939" s="411">
        <v>35201.429980386267</v>
      </c>
      <c r="DO939" s="411">
        <v>37059.861000536737</v>
      </c>
      <c r="DP939" s="411">
        <v>37931.220781727148</v>
      </c>
      <c r="DQ939" s="411">
        <v>36369.95216184602</v>
      </c>
      <c r="DR939" s="411">
        <v>33552.964425505044</v>
      </c>
      <c r="DS939" s="411">
        <v>34607.80780272359</v>
      </c>
      <c r="DT939" s="411">
        <v>29057.509320175443</v>
      </c>
      <c r="DU939" s="412">
        <v>25330.999999999996</v>
      </c>
      <c r="DV939" s="411">
        <f t="shared" si="290"/>
        <v>369019.96857301518</v>
      </c>
      <c r="DW939" s="412">
        <v>20650.154868976242</v>
      </c>
      <c r="DX939" s="412">
        <v>22387.802607381669</v>
      </c>
      <c r="DY939" s="412">
        <v>26718.096842601324</v>
      </c>
      <c r="DZ939" s="412">
        <v>30152.168781155662</v>
      </c>
      <c r="EA939" s="412">
        <v>35201.429980386267</v>
      </c>
      <c r="EB939" s="412">
        <v>37059.861000536737</v>
      </c>
      <c r="EC939" s="412">
        <v>37931.220781727148</v>
      </c>
      <c r="ED939" s="412">
        <v>36369.95216184602</v>
      </c>
      <c r="EE939" s="412">
        <v>33552.964425505044</v>
      </c>
      <c r="EF939" s="412">
        <v>34607.80780272359</v>
      </c>
      <c r="EG939" s="412">
        <v>29057.509320175443</v>
      </c>
      <c r="EH939" s="412">
        <v>25330.999999999996</v>
      </c>
      <c r="EI939" s="411">
        <f t="shared" si="291"/>
        <v>369019.96857301518</v>
      </c>
      <c r="EK939" s="411">
        <f t="shared" si="292"/>
        <v>369019.96857301518</v>
      </c>
      <c r="EL939" s="7">
        <f t="shared" si="293"/>
        <v>0</v>
      </c>
    </row>
    <row r="940" spans="1:142">
      <c r="A940" s="365" t="str">
        <f t="shared" si="275"/>
        <v xml:space="preserve"> 166</v>
      </c>
      <c r="B940" s="370" t="s">
        <v>970</v>
      </c>
      <c r="C940" s="370" t="s">
        <v>1173</v>
      </c>
      <c r="D940" s="411">
        <v>0</v>
      </c>
      <c r="E940" s="411">
        <v>0</v>
      </c>
      <c r="F940" s="411">
        <v>1</v>
      </c>
      <c r="G940" s="411">
        <v>0</v>
      </c>
      <c r="H940" s="411">
        <v>0</v>
      </c>
      <c r="I940" s="411">
        <v>0</v>
      </c>
      <c r="J940" s="411">
        <v>2</v>
      </c>
      <c r="K940" s="411">
        <v>5</v>
      </c>
      <c r="L940" s="411">
        <v>0</v>
      </c>
      <c r="M940" s="411">
        <v>0</v>
      </c>
      <c r="N940" s="411">
        <v>0</v>
      </c>
      <c r="O940" s="412">
        <v>0</v>
      </c>
      <c r="P940" s="411">
        <f t="shared" si="276"/>
        <v>8</v>
      </c>
      <c r="Q940" s="411">
        <f t="shared" si="277"/>
        <v>2.935483870967742</v>
      </c>
      <c r="R940" s="411">
        <f t="shared" si="278"/>
        <v>5.064516129032258</v>
      </c>
      <c r="S940" s="411">
        <f t="shared" si="279"/>
        <v>0</v>
      </c>
      <c r="T940" s="411">
        <v>0</v>
      </c>
      <c r="U940" s="411">
        <v>0</v>
      </c>
      <c r="V940" s="411">
        <v>0</v>
      </c>
      <c r="W940" s="411">
        <v>0</v>
      </c>
      <c r="X940" s="411">
        <v>0</v>
      </c>
      <c r="Y940" s="411">
        <v>0</v>
      </c>
      <c r="Z940" s="411">
        <v>0</v>
      </c>
      <c r="AA940" s="411">
        <v>0</v>
      </c>
      <c r="AB940" s="411">
        <v>0</v>
      </c>
      <c r="AC940" s="411">
        <v>0</v>
      </c>
      <c r="AD940" s="411">
        <v>0</v>
      </c>
      <c r="AE940" s="412">
        <v>0</v>
      </c>
      <c r="AF940" s="411">
        <f t="shared" si="280"/>
        <v>0</v>
      </c>
      <c r="AG940" s="411">
        <v>0</v>
      </c>
      <c r="AH940" s="411">
        <v>0</v>
      </c>
      <c r="AI940" s="411">
        <v>0</v>
      </c>
      <c r="AJ940" s="411">
        <v>0</v>
      </c>
      <c r="AK940" s="411">
        <v>0</v>
      </c>
      <c r="AL940" s="411">
        <v>0</v>
      </c>
      <c r="AM940" s="411">
        <v>0</v>
      </c>
      <c r="AN940" s="411">
        <v>0</v>
      </c>
      <c r="AO940" s="411">
        <v>0</v>
      </c>
      <c r="AP940" s="411">
        <v>0</v>
      </c>
      <c r="AQ940" s="411">
        <v>0</v>
      </c>
      <c r="AR940" s="412">
        <v>0</v>
      </c>
      <c r="AS940" s="411">
        <f t="shared" si="281"/>
        <v>0</v>
      </c>
      <c r="AT940" s="411">
        <f t="shared" si="282"/>
        <v>0</v>
      </c>
      <c r="AU940" s="411">
        <f t="shared" si="283"/>
        <v>0</v>
      </c>
      <c r="AV940" s="411">
        <f t="shared" si="284"/>
        <v>0</v>
      </c>
      <c r="AW940" s="411">
        <v>0</v>
      </c>
      <c r="AX940" s="411">
        <v>0</v>
      </c>
      <c r="AY940" s="411">
        <v>0</v>
      </c>
      <c r="AZ940" s="411">
        <v>0</v>
      </c>
      <c r="BA940" s="411">
        <v>0</v>
      </c>
      <c r="BB940" s="411">
        <v>0</v>
      </c>
      <c r="BC940" s="411">
        <v>0</v>
      </c>
      <c r="BD940" s="411">
        <v>0</v>
      </c>
      <c r="BE940" s="411">
        <v>0</v>
      </c>
      <c r="BF940" s="411">
        <v>0</v>
      </c>
      <c r="BG940" s="411">
        <v>0</v>
      </c>
      <c r="BH940" s="412">
        <v>0</v>
      </c>
      <c r="BI940" s="411">
        <f t="shared" si="285"/>
        <v>0</v>
      </c>
      <c r="BJ940" s="411">
        <v>0</v>
      </c>
      <c r="BK940" s="411">
        <v>0</v>
      </c>
      <c r="BL940" s="411">
        <v>0</v>
      </c>
      <c r="BM940" s="411">
        <v>0</v>
      </c>
      <c r="BN940" s="411">
        <v>0</v>
      </c>
      <c r="BO940" s="411">
        <v>0</v>
      </c>
      <c r="BP940" s="411">
        <v>0</v>
      </c>
      <c r="BQ940" s="411">
        <v>0</v>
      </c>
      <c r="BR940" s="411">
        <v>0</v>
      </c>
      <c r="BS940" s="411">
        <v>0</v>
      </c>
      <c r="BT940" s="411">
        <v>0</v>
      </c>
      <c r="BU940" s="412">
        <v>0</v>
      </c>
      <c r="BV940" s="411">
        <f t="shared" si="286"/>
        <v>0</v>
      </c>
      <c r="BW940" s="411">
        <v>0</v>
      </c>
      <c r="BX940" s="411">
        <v>0</v>
      </c>
      <c r="BY940" s="411">
        <v>0</v>
      </c>
      <c r="BZ940" s="411">
        <v>0</v>
      </c>
      <c r="CA940" s="411">
        <v>0</v>
      </c>
      <c r="CB940" s="411">
        <v>0</v>
      </c>
      <c r="CC940" s="411">
        <v>0</v>
      </c>
      <c r="CD940" s="411">
        <v>0</v>
      </c>
      <c r="CE940" s="411">
        <v>0</v>
      </c>
      <c r="CF940" s="411">
        <v>0</v>
      </c>
      <c r="CG940" s="411">
        <v>0</v>
      </c>
      <c r="CH940" s="412">
        <v>0</v>
      </c>
      <c r="CI940" s="411">
        <f t="shared" si="287"/>
        <v>0</v>
      </c>
      <c r="CJ940" s="411">
        <v>0</v>
      </c>
      <c r="CK940" s="411">
        <v>0</v>
      </c>
      <c r="CL940" s="411">
        <v>0</v>
      </c>
      <c r="CM940" s="411">
        <v>0</v>
      </c>
      <c r="CN940" s="411">
        <v>0</v>
      </c>
      <c r="CO940" s="411">
        <v>0</v>
      </c>
      <c r="CP940" s="411">
        <v>0</v>
      </c>
      <c r="CQ940" s="411">
        <v>0</v>
      </c>
      <c r="CR940" s="411">
        <v>0</v>
      </c>
      <c r="CS940" s="411">
        <v>0</v>
      </c>
      <c r="CT940" s="411">
        <v>0</v>
      </c>
      <c r="CU940" s="412">
        <v>0</v>
      </c>
      <c r="CV940" s="411">
        <f t="shared" si="288"/>
        <v>0</v>
      </c>
      <c r="CW940" s="411">
        <v>0</v>
      </c>
      <c r="CX940" s="411">
        <v>0</v>
      </c>
      <c r="CY940" s="411">
        <v>0</v>
      </c>
      <c r="CZ940" s="411">
        <v>0</v>
      </c>
      <c r="DA940" s="411">
        <v>0</v>
      </c>
      <c r="DB940" s="411">
        <v>0</v>
      </c>
      <c r="DC940" s="411">
        <v>0</v>
      </c>
      <c r="DD940" s="411">
        <v>0</v>
      </c>
      <c r="DE940" s="411">
        <v>0</v>
      </c>
      <c r="DF940" s="411">
        <v>0</v>
      </c>
      <c r="DG940" s="411">
        <v>0</v>
      </c>
      <c r="DH940" s="412">
        <v>0</v>
      </c>
      <c r="DI940" s="411">
        <f t="shared" si="289"/>
        <v>0</v>
      </c>
      <c r="DJ940" s="411">
        <v>0</v>
      </c>
      <c r="DK940" s="411">
        <v>0</v>
      </c>
      <c r="DL940" s="411">
        <v>0</v>
      </c>
      <c r="DM940" s="411">
        <v>0</v>
      </c>
      <c r="DN940" s="411">
        <v>0</v>
      </c>
      <c r="DO940" s="411">
        <v>0</v>
      </c>
      <c r="DP940" s="411">
        <v>0</v>
      </c>
      <c r="DQ940" s="411">
        <v>0</v>
      </c>
      <c r="DR940" s="411">
        <v>0</v>
      </c>
      <c r="DS940" s="411">
        <v>0</v>
      </c>
      <c r="DT940" s="411">
        <v>0</v>
      </c>
      <c r="DU940" s="412">
        <v>0</v>
      </c>
      <c r="DV940" s="411">
        <f t="shared" si="290"/>
        <v>0</v>
      </c>
      <c r="DW940" s="412">
        <v>0</v>
      </c>
      <c r="DX940" s="412">
        <v>0</v>
      </c>
      <c r="DY940" s="412">
        <v>0</v>
      </c>
      <c r="DZ940" s="412">
        <v>0</v>
      </c>
      <c r="EA940" s="412">
        <v>0</v>
      </c>
      <c r="EB940" s="412">
        <v>0</v>
      </c>
      <c r="EC940" s="412">
        <v>0</v>
      </c>
      <c r="ED940" s="412">
        <v>0</v>
      </c>
      <c r="EE940" s="412">
        <v>0</v>
      </c>
      <c r="EF940" s="412">
        <v>0</v>
      </c>
      <c r="EG940" s="412">
        <v>0</v>
      </c>
      <c r="EH940" s="412">
        <v>0</v>
      </c>
      <c r="EI940" s="411">
        <f t="shared" si="291"/>
        <v>0</v>
      </c>
      <c r="EK940" s="411">
        <f t="shared" si="292"/>
        <v>8</v>
      </c>
      <c r="EL940" s="7">
        <f t="shared" si="293"/>
        <v>-8</v>
      </c>
    </row>
    <row r="941" spans="1:142">
      <c r="A941" s="365" t="str">
        <f t="shared" si="275"/>
        <v xml:space="preserve"> 166</v>
      </c>
      <c r="B941" s="370" t="s">
        <v>970</v>
      </c>
      <c r="C941" s="370" t="s">
        <v>1214</v>
      </c>
      <c r="D941" s="411">
        <v>72</v>
      </c>
      <c r="E941" s="411">
        <v>77</v>
      </c>
      <c r="F941" s="411">
        <v>78</v>
      </c>
      <c r="G941" s="411">
        <v>80</v>
      </c>
      <c r="H941" s="411">
        <v>83</v>
      </c>
      <c r="I941" s="411">
        <v>84</v>
      </c>
      <c r="J941" s="411">
        <v>85</v>
      </c>
      <c r="K941" s="411">
        <v>87</v>
      </c>
      <c r="L941" s="411">
        <v>20</v>
      </c>
      <c r="M941" s="411">
        <v>41</v>
      </c>
      <c r="N941" s="411">
        <v>41</v>
      </c>
      <c r="O941" s="412">
        <v>72</v>
      </c>
      <c r="P941" s="411">
        <f t="shared" si="276"/>
        <v>820</v>
      </c>
      <c r="Q941" s="411">
        <f t="shared" si="277"/>
        <v>556.25806451612902</v>
      </c>
      <c r="R941" s="411">
        <f t="shared" si="278"/>
        <v>104.22469410456061</v>
      </c>
      <c r="S941" s="411">
        <f t="shared" si="279"/>
        <v>159.51724137931035</v>
      </c>
      <c r="T941" s="411">
        <v>0</v>
      </c>
      <c r="U941" s="411">
        <v>0</v>
      </c>
      <c r="V941" s="411">
        <v>0</v>
      </c>
      <c r="W941" s="411">
        <v>0</v>
      </c>
      <c r="X941" s="411">
        <v>0</v>
      </c>
      <c r="Y941" s="411">
        <v>0</v>
      </c>
      <c r="Z941" s="411">
        <v>0</v>
      </c>
      <c r="AA941" s="411">
        <v>0</v>
      </c>
      <c r="AB941" s="411">
        <v>0</v>
      </c>
      <c r="AC941" s="411">
        <v>0</v>
      </c>
      <c r="AD941" s="411">
        <v>0</v>
      </c>
      <c r="AE941" s="412">
        <v>0</v>
      </c>
      <c r="AF941" s="411">
        <f t="shared" si="280"/>
        <v>0</v>
      </c>
      <c r="AG941" s="411">
        <v>0</v>
      </c>
      <c r="AH941" s="411">
        <v>0</v>
      </c>
      <c r="AI941" s="411">
        <v>0</v>
      </c>
      <c r="AJ941" s="411">
        <v>0</v>
      </c>
      <c r="AK941" s="411">
        <v>0</v>
      </c>
      <c r="AL941" s="411">
        <v>0</v>
      </c>
      <c r="AM941" s="411">
        <v>0</v>
      </c>
      <c r="AN941" s="411">
        <v>0</v>
      </c>
      <c r="AO941" s="411">
        <v>0</v>
      </c>
      <c r="AP941" s="411">
        <v>0</v>
      </c>
      <c r="AQ941" s="411">
        <v>0</v>
      </c>
      <c r="AR941" s="412">
        <v>0</v>
      </c>
      <c r="AS941" s="411">
        <f t="shared" si="281"/>
        <v>0</v>
      </c>
      <c r="AT941" s="411">
        <f t="shared" si="282"/>
        <v>0</v>
      </c>
      <c r="AU941" s="411">
        <f t="shared" si="283"/>
        <v>0</v>
      </c>
      <c r="AV941" s="411">
        <f t="shared" si="284"/>
        <v>0</v>
      </c>
      <c r="AW941" s="411">
        <v>0</v>
      </c>
      <c r="AX941" s="411">
        <v>0</v>
      </c>
      <c r="AY941" s="411">
        <v>0</v>
      </c>
      <c r="AZ941" s="411">
        <v>0</v>
      </c>
      <c r="BA941" s="411">
        <v>0</v>
      </c>
      <c r="BB941" s="411">
        <v>0</v>
      </c>
      <c r="BC941" s="411">
        <v>0</v>
      </c>
      <c r="BD941" s="411">
        <v>0</v>
      </c>
      <c r="BE941" s="411">
        <v>0</v>
      </c>
      <c r="BF941" s="411">
        <v>0</v>
      </c>
      <c r="BG941" s="411">
        <v>0</v>
      </c>
      <c r="BH941" s="412">
        <v>0</v>
      </c>
      <c r="BI941" s="411">
        <f t="shared" si="285"/>
        <v>0</v>
      </c>
      <c r="BJ941" s="411">
        <v>0</v>
      </c>
      <c r="BK941" s="411">
        <v>0</v>
      </c>
      <c r="BL941" s="411">
        <v>0</v>
      </c>
      <c r="BM941" s="411">
        <v>0</v>
      </c>
      <c r="BN941" s="411">
        <v>0</v>
      </c>
      <c r="BO941" s="411">
        <v>0</v>
      </c>
      <c r="BP941" s="411">
        <v>0</v>
      </c>
      <c r="BQ941" s="411">
        <v>0</v>
      </c>
      <c r="BR941" s="411">
        <v>0</v>
      </c>
      <c r="BS941" s="411">
        <v>0</v>
      </c>
      <c r="BT941" s="411">
        <v>0</v>
      </c>
      <c r="BU941" s="412">
        <v>0</v>
      </c>
      <c r="BV941" s="411">
        <f t="shared" si="286"/>
        <v>0</v>
      </c>
      <c r="BW941" s="411">
        <v>0</v>
      </c>
      <c r="BX941" s="411">
        <v>0</v>
      </c>
      <c r="BY941" s="411">
        <v>0</v>
      </c>
      <c r="BZ941" s="411">
        <v>0</v>
      </c>
      <c r="CA941" s="411">
        <v>0</v>
      </c>
      <c r="CB941" s="411">
        <v>0</v>
      </c>
      <c r="CC941" s="411">
        <v>0</v>
      </c>
      <c r="CD941" s="411">
        <v>0</v>
      </c>
      <c r="CE941" s="411">
        <v>0</v>
      </c>
      <c r="CF941" s="411">
        <v>0</v>
      </c>
      <c r="CG941" s="411">
        <v>0</v>
      </c>
      <c r="CH941" s="412">
        <v>0</v>
      </c>
      <c r="CI941" s="411">
        <f t="shared" si="287"/>
        <v>0</v>
      </c>
      <c r="CJ941" s="411">
        <v>0</v>
      </c>
      <c r="CK941" s="411">
        <v>0</v>
      </c>
      <c r="CL941" s="411">
        <v>0</v>
      </c>
      <c r="CM941" s="411">
        <v>0</v>
      </c>
      <c r="CN941" s="411">
        <v>0</v>
      </c>
      <c r="CO941" s="411">
        <v>0</v>
      </c>
      <c r="CP941" s="411">
        <v>0</v>
      </c>
      <c r="CQ941" s="411">
        <v>0</v>
      </c>
      <c r="CR941" s="411">
        <v>0</v>
      </c>
      <c r="CS941" s="411">
        <v>0</v>
      </c>
      <c r="CT941" s="411">
        <v>0</v>
      </c>
      <c r="CU941" s="412">
        <v>0</v>
      </c>
      <c r="CV941" s="411">
        <f t="shared" si="288"/>
        <v>0</v>
      </c>
      <c r="CW941" s="411">
        <v>0</v>
      </c>
      <c r="CX941" s="411">
        <v>0</v>
      </c>
      <c r="CY941" s="411">
        <v>0</v>
      </c>
      <c r="CZ941" s="411">
        <v>0</v>
      </c>
      <c r="DA941" s="411">
        <v>0</v>
      </c>
      <c r="DB941" s="411">
        <v>0</v>
      </c>
      <c r="DC941" s="411">
        <v>0</v>
      </c>
      <c r="DD941" s="411">
        <v>0</v>
      </c>
      <c r="DE941" s="411">
        <v>0</v>
      </c>
      <c r="DF941" s="411">
        <v>0</v>
      </c>
      <c r="DG941" s="411">
        <v>0</v>
      </c>
      <c r="DH941" s="412">
        <v>0</v>
      </c>
      <c r="DI941" s="411">
        <f t="shared" si="289"/>
        <v>0</v>
      </c>
      <c r="DJ941" s="411">
        <v>0</v>
      </c>
      <c r="DK941" s="411">
        <v>0</v>
      </c>
      <c r="DL941" s="411">
        <v>0</v>
      </c>
      <c r="DM941" s="411">
        <v>0</v>
      </c>
      <c r="DN941" s="411">
        <v>0</v>
      </c>
      <c r="DO941" s="411">
        <v>0</v>
      </c>
      <c r="DP941" s="411">
        <v>0</v>
      </c>
      <c r="DQ941" s="411">
        <v>0</v>
      </c>
      <c r="DR941" s="411">
        <v>0</v>
      </c>
      <c r="DS941" s="411">
        <v>0</v>
      </c>
      <c r="DT941" s="411">
        <v>0</v>
      </c>
      <c r="DU941" s="412">
        <v>0</v>
      </c>
      <c r="DV941" s="411">
        <f t="shared" si="290"/>
        <v>0</v>
      </c>
      <c r="DW941" s="412">
        <v>0</v>
      </c>
      <c r="DX941" s="412">
        <v>0</v>
      </c>
      <c r="DY941" s="412">
        <v>0</v>
      </c>
      <c r="DZ941" s="412">
        <v>0</v>
      </c>
      <c r="EA941" s="412">
        <v>0</v>
      </c>
      <c r="EB941" s="412">
        <v>0</v>
      </c>
      <c r="EC941" s="412">
        <v>0</v>
      </c>
      <c r="ED941" s="412">
        <v>0</v>
      </c>
      <c r="EE941" s="412">
        <v>0</v>
      </c>
      <c r="EF941" s="412">
        <v>0</v>
      </c>
      <c r="EG941" s="412">
        <v>0</v>
      </c>
      <c r="EH941" s="412">
        <v>0</v>
      </c>
      <c r="EI941" s="411">
        <f t="shared" si="291"/>
        <v>0</v>
      </c>
      <c r="EK941" s="411">
        <f t="shared" si="292"/>
        <v>820</v>
      </c>
      <c r="EL941" s="7">
        <f t="shared" si="293"/>
        <v>-820</v>
      </c>
    </row>
    <row r="942" spans="1:142">
      <c r="A942" s="365" t="str">
        <f t="shared" si="275"/>
        <v xml:space="preserve"> 166</v>
      </c>
      <c r="B942" s="370" t="s">
        <v>970</v>
      </c>
      <c r="C942" s="370" t="s">
        <v>1215</v>
      </c>
      <c r="D942" s="411">
        <v>72</v>
      </c>
      <c r="E942" s="411">
        <v>77</v>
      </c>
      <c r="F942" s="411">
        <v>78</v>
      </c>
      <c r="G942" s="411">
        <v>80</v>
      </c>
      <c r="H942" s="411">
        <v>83</v>
      </c>
      <c r="I942" s="411">
        <v>84</v>
      </c>
      <c r="J942" s="411">
        <v>85</v>
      </c>
      <c r="K942" s="411">
        <v>85</v>
      </c>
      <c r="L942" s="411">
        <v>0</v>
      </c>
      <c r="M942" s="411">
        <v>0</v>
      </c>
      <c r="N942" s="411">
        <v>0</v>
      </c>
      <c r="O942" s="412">
        <v>2</v>
      </c>
      <c r="P942" s="411">
        <f t="shared" si="276"/>
        <v>646</v>
      </c>
      <c r="Q942" s="411">
        <f t="shared" si="277"/>
        <v>556.25806451612902</v>
      </c>
      <c r="R942" s="411">
        <f t="shared" si="278"/>
        <v>87.741935483870961</v>
      </c>
      <c r="S942" s="411">
        <f t="shared" si="279"/>
        <v>2</v>
      </c>
      <c r="T942" s="411">
        <v>0</v>
      </c>
      <c r="U942" s="411">
        <v>0</v>
      </c>
      <c r="V942" s="411">
        <v>0</v>
      </c>
      <c r="W942" s="411">
        <v>0</v>
      </c>
      <c r="X942" s="411">
        <v>0</v>
      </c>
      <c r="Y942" s="411">
        <v>0</v>
      </c>
      <c r="Z942" s="411">
        <v>0</v>
      </c>
      <c r="AA942" s="411">
        <v>0</v>
      </c>
      <c r="AB942" s="411">
        <v>0</v>
      </c>
      <c r="AC942" s="411">
        <v>0</v>
      </c>
      <c r="AD942" s="411">
        <v>0</v>
      </c>
      <c r="AE942" s="412">
        <v>0</v>
      </c>
      <c r="AF942" s="411">
        <f t="shared" si="280"/>
        <v>0</v>
      </c>
      <c r="AG942" s="411">
        <v>0</v>
      </c>
      <c r="AH942" s="411">
        <v>0</v>
      </c>
      <c r="AI942" s="411">
        <v>0</v>
      </c>
      <c r="AJ942" s="411">
        <v>0</v>
      </c>
      <c r="AK942" s="411">
        <v>0</v>
      </c>
      <c r="AL942" s="411">
        <v>0</v>
      </c>
      <c r="AM942" s="411">
        <v>0</v>
      </c>
      <c r="AN942" s="411">
        <v>0</v>
      </c>
      <c r="AO942" s="411">
        <v>0</v>
      </c>
      <c r="AP942" s="411">
        <v>0</v>
      </c>
      <c r="AQ942" s="411">
        <v>0</v>
      </c>
      <c r="AR942" s="412">
        <v>0</v>
      </c>
      <c r="AS942" s="411">
        <f t="shared" si="281"/>
        <v>0</v>
      </c>
      <c r="AT942" s="411">
        <f t="shared" si="282"/>
        <v>0</v>
      </c>
      <c r="AU942" s="411">
        <f t="shared" si="283"/>
        <v>0</v>
      </c>
      <c r="AV942" s="411">
        <f t="shared" si="284"/>
        <v>0</v>
      </c>
      <c r="AW942" s="411">
        <v>0</v>
      </c>
      <c r="AX942" s="411">
        <v>0</v>
      </c>
      <c r="AY942" s="411">
        <v>0</v>
      </c>
      <c r="AZ942" s="411">
        <v>0</v>
      </c>
      <c r="BA942" s="411">
        <v>0</v>
      </c>
      <c r="BB942" s="411">
        <v>0</v>
      </c>
      <c r="BC942" s="411">
        <v>0</v>
      </c>
      <c r="BD942" s="411">
        <v>0</v>
      </c>
      <c r="BE942" s="411">
        <v>0</v>
      </c>
      <c r="BF942" s="411">
        <v>0</v>
      </c>
      <c r="BG942" s="411">
        <v>0</v>
      </c>
      <c r="BH942" s="412">
        <v>0</v>
      </c>
      <c r="BI942" s="411">
        <f t="shared" si="285"/>
        <v>0</v>
      </c>
      <c r="BJ942" s="411">
        <v>0</v>
      </c>
      <c r="BK942" s="411">
        <v>0</v>
      </c>
      <c r="BL942" s="411">
        <v>0</v>
      </c>
      <c r="BM942" s="411">
        <v>0</v>
      </c>
      <c r="BN942" s="411">
        <v>0</v>
      </c>
      <c r="BO942" s="411">
        <v>0</v>
      </c>
      <c r="BP942" s="411">
        <v>0</v>
      </c>
      <c r="BQ942" s="411">
        <v>0</v>
      </c>
      <c r="BR942" s="411">
        <v>0</v>
      </c>
      <c r="BS942" s="411">
        <v>0</v>
      </c>
      <c r="BT942" s="411">
        <v>0</v>
      </c>
      <c r="BU942" s="412">
        <v>0</v>
      </c>
      <c r="BV942" s="411">
        <f t="shared" si="286"/>
        <v>0</v>
      </c>
      <c r="BW942" s="411">
        <v>0</v>
      </c>
      <c r="BX942" s="411">
        <v>0</v>
      </c>
      <c r="BY942" s="411">
        <v>0</v>
      </c>
      <c r="BZ942" s="411">
        <v>0</v>
      </c>
      <c r="CA942" s="411">
        <v>0</v>
      </c>
      <c r="CB942" s="411">
        <v>0</v>
      </c>
      <c r="CC942" s="411">
        <v>0</v>
      </c>
      <c r="CD942" s="411">
        <v>0</v>
      </c>
      <c r="CE942" s="411">
        <v>0</v>
      </c>
      <c r="CF942" s="411">
        <v>0</v>
      </c>
      <c r="CG942" s="411">
        <v>0</v>
      </c>
      <c r="CH942" s="412">
        <v>0</v>
      </c>
      <c r="CI942" s="411">
        <f t="shared" si="287"/>
        <v>0</v>
      </c>
      <c r="CJ942" s="411">
        <v>0</v>
      </c>
      <c r="CK942" s="411">
        <v>0</v>
      </c>
      <c r="CL942" s="411">
        <v>0</v>
      </c>
      <c r="CM942" s="411">
        <v>0</v>
      </c>
      <c r="CN942" s="411">
        <v>0</v>
      </c>
      <c r="CO942" s="411">
        <v>0</v>
      </c>
      <c r="CP942" s="411">
        <v>0</v>
      </c>
      <c r="CQ942" s="411">
        <v>0</v>
      </c>
      <c r="CR942" s="411">
        <v>0</v>
      </c>
      <c r="CS942" s="411">
        <v>0</v>
      </c>
      <c r="CT942" s="411">
        <v>0</v>
      </c>
      <c r="CU942" s="412">
        <v>0</v>
      </c>
      <c r="CV942" s="411">
        <f t="shared" si="288"/>
        <v>0</v>
      </c>
      <c r="CW942" s="411">
        <v>0</v>
      </c>
      <c r="CX942" s="411">
        <v>0</v>
      </c>
      <c r="CY942" s="411">
        <v>0</v>
      </c>
      <c r="CZ942" s="411">
        <v>0</v>
      </c>
      <c r="DA942" s="411">
        <v>0</v>
      </c>
      <c r="DB942" s="411">
        <v>0</v>
      </c>
      <c r="DC942" s="411">
        <v>0</v>
      </c>
      <c r="DD942" s="411">
        <v>0</v>
      </c>
      <c r="DE942" s="411">
        <v>0</v>
      </c>
      <c r="DF942" s="411">
        <v>0</v>
      </c>
      <c r="DG942" s="411">
        <v>0</v>
      </c>
      <c r="DH942" s="412">
        <v>0</v>
      </c>
      <c r="DI942" s="411">
        <f t="shared" si="289"/>
        <v>0</v>
      </c>
      <c r="DJ942" s="411">
        <v>0</v>
      </c>
      <c r="DK942" s="411">
        <v>0</v>
      </c>
      <c r="DL942" s="411">
        <v>0</v>
      </c>
      <c r="DM942" s="411">
        <v>0</v>
      </c>
      <c r="DN942" s="411">
        <v>0</v>
      </c>
      <c r="DO942" s="411">
        <v>0</v>
      </c>
      <c r="DP942" s="411">
        <v>0</v>
      </c>
      <c r="DQ942" s="411">
        <v>0</v>
      </c>
      <c r="DR942" s="411">
        <v>0</v>
      </c>
      <c r="DS942" s="411">
        <v>0</v>
      </c>
      <c r="DT942" s="411">
        <v>0</v>
      </c>
      <c r="DU942" s="412">
        <v>0</v>
      </c>
      <c r="DV942" s="411">
        <f t="shared" si="290"/>
        <v>0</v>
      </c>
      <c r="DW942" s="412">
        <v>0</v>
      </c>
      <c r="DX942" s="412">
        <v>0</v>
      </c>
      <c r="DY942" s="412">
        <v>0</v>
      </c>
      <c r="DZ942" s="412">
        <v>0</v>
      </c>
      <c r="EA942" s="412">
        <v>0</v>
      </c>
      <c r="EB942" s="412">
        <v>0</v>
      </c>
      <c r="EC942" s="412">
        <v>0</v>
      </c>
      <c r="ED942" s="412">
        <v>0</v>
      </c>
      <c r="EE942" s="412">
        <v>0</v>
      </c>
      <c r="EF942" s="412">
        <v>0</v>
      </c>
      <c r="EG942" s="412">
        <v>0</v>
      </c>
      <c r="EH942" s="412">
        <v>0</v>
      </c>
      <c r="EI942" s="411">
        <f t="shared" si="291"/>
        <v>0</v>
      </c>
      <c r="EK942" s="411">
        <f t="shared" si="292"/>
        <v>646</v>
      </c>
      <c r="EL942" s="7">
        <f t="shared" si="293"/>
        <v>-646</v>
      </c>
    </row>
    <row r="943" spans="1:142">
      <c r="A943" s="365" t="str">
        <f t="shared" si="275"/>
        <v xml:space="preserve"> 166</v>
      </c>
      <c r="B943" s="370" t="s">
        <v>970</v>
      </c>
      <c r="C943" s="370" t="s">
        <v>1216</v>
      </c>
      <c r="D943" s="411">
        <v>77</v>
      </c>
      <c r="E943" s="411">
        <v>79</v>
      </c>
      <c r="F943" s="411">
        <v>81</v>
      </c>
      <c r="G943" s="411">
        <v>84</v>
      </c>
      <c r="H943" s="411">
        <v>84</v>
      </c>
      <c r="I943" s="411">
        <v>88</v>
      </c>
      <c r="J943" s="411">
        <v>94</v>
      </c>
      <c r="K943" s="411">
        <v>96</v>
      </c>
      <c r="L943" s="411">
        <v>97</v>
      </c>
      <c r="M943" s="411">
        <v>97</v>
      </c>
      <c r="N943" s="411">
        <v>97</v>
      </c>
      <c r="O943" s="412">
        <v>100</v>
      </c>
      <c r="P943" s="411">
        <f t="shared" si="276"/>
        <v>1074</v>
      </c>
      <c r="Q943" s="411">
        <f t="shared" si="277"/>
        <v>583.9677419354839</v>
      </c>
      <c r="R943" s="411">
        <f t="shared" si="278"/>
        <v>169.27363737486095</v>
      </c>
      <c r="S943" s="411">
        <f t="shared" si="279"/>
        <v>320.75862068965517</v>
      </c>
      <c r="T943" s="411">
        <v>0</v>
      </c>
      <c r="U943" s="411">
        <v>0</v>
      </c>
      <c r="V943" s="411">
        <v>0</v>
      </c>
      <c r="W943" s="411">
        <v>0</v>
      </c>
      <c r="X943" s="411">
        <v>0</v>
      </c>
      <c r="Y943" s="411">
        <v>0</v>
      </c>
      <c r="Z943" s="411">
        <v>0</v>
      </c>
      <c r="AA943" s="411">
        <v>0</v>
      </c>
      <c r="AB943" s="411">
        <v>0</v>
      </c>
      <c r="AC943" s="411">
        <v>0</v>
      </c>
      <c r="AD943" s="411">
        <v>0</v>
      </c>
      <c r="AE943" s="412">
        <v>0</v>
      </c>
      <c r="AF943" s="411">
        <f t="shared" si="280"/>
        <v>0</v>
      </c>
      <c r="AG943" s="411">
        <v>0</v>
      </c>
      <c r="AH943" s="411">
        <v>0</v>
      </c>
      <c r="AI943" s="411">
        <v>0</v>
      </c>
      <c r="AJ943" s="411">
        <v>0</v>
      </c>
      <c r="AK943" s="411">
        <v>0</v>
      </c>
      <c r="AL943" s="411">
        <v>0</v>
      </c>
      <c r="AM943" s="411">
        <v>0</v>
      </c>
      <c r="AN943" s="411">
        <v>0</v>
      </c>
      <c r="AO943" s="411">
        <v>0</v>
      </c>
      <c r="AP943" s="411">
        <v>0</v>
      </c>
      <c r="AQ943" s="411">
        <v>0</v>
      </c>
      <c r="AR943" s="412">
        <v>0</v>
      </c>
      <c r="AS943" s="411">
        <f t="shared" si="281"/>
        <v>0</v>
      </c>
      <c r="AT943" s="411">
        <f t="shared" si="282"/>
        <v>0</v>
      </c>
      <c r="AU943" s="411">
        <f t="shared" si="283"/>
        <v>0</v>
      </c>
      <c r="AV943" s="411">
        <f t="shared" si="284"/>
        <v>0</v>
      </c>
      <c r="AW943" s="411">
        <v>0</v>
      </c>
      <c r="AX943" s="411">
        <v>0</v>
      </c>
      <c r="AY943" s="411">
        <v>0</v>
      </c>
      <c r="AZ943" s="411">
        <v>0</v>
      </c>
      <c r="BA943" s="411">
        <v>0</v>
      </c>
      <c r="BB943" s="411">
        <v>0</v>
      </c>
      <c r="BC943" s="411">
        <v>0</v>
      </c>
      <c r="BD943" s="411">
        <v>0</v>
      </c>
      <c r="BE943" s="411">
        <v>0</v>
      </c>
      <c r="BF943" s="411">
        <v>0</v>
      </c>
      <c r="BG943" s="411">
        <v>0</v>
      </c>
      <c r="BH943" s="412">
        <v>0</v>
      </c>
      <c r="BI943" s="411">
        <f t="shared" si="285"/>
        <v>0</v>
      </c>
      <c r="BJ943" s="411">
        <v>0</v>
      </c>
      <c r="BK943" s="411">
        <v>0</v>
      </c>
      <c r="BL943" s="411">
        <v>0</v>
      </c>
      <c r="BM943" s="411">
        <v>0</v>
      </c>
      <c r="BN943" s="411">
        <v>0</v>
      </c>
      <c r="BO943" s="411">
        <v>0</v>
      </c>
      <c r="BP943" s="411">
        <v>0</v>
      </c>
      <c r="BQ943" s="411">
        <v>0</v>
      </c>
      <c r="BR943" s="411">
        <v>0</v>
      </c>
      <c r="BS943" s="411">
        <v>0</v>
      </c>
      <c r="BT943" s="411">
        <v>0</v>
      </c>
      <c r="BU943" s="412">
        <v>0</v>
      </c>
      <c r="BV943" s="411">
        <f t="shared" si="286"/>
        <v>0</v>
      </c>
      <c r="BW943" s="411">
        <v>0</v>
      </c>
      <c r="BX943" s="411">
        <v>0</v>
      </c>
      <c r="BY943" s="411">
        <v>0</v>
      </c>
      <c r="BZ943" s="411">
        <v>0</v>
      </c>
      <c r="CA943" s="411">
        <v>0</v>
      </c>
      <c r="CB943" s="411">
        <v>0</v>
      </c>
      <c r="CC943" s="411">
        <v>0</v>
      </c>
      <c r="CD943" s="411">
        <v>0</v>
      </c>
      <c r="CE943" s="411">
        <v>0</v>
      </c>
      <c r="CF943" s="411">
        <v>0</v>
      </c>
      <c r="CG943" s="411">
        <v>0</v>
      </c>
      <c r="CH943" s="412">
        <v>0</v>
      </c>
      <c r="CI943" s="411">
        <f t="shared" si="287"/>
        <v>0</v>
      </c>
      <c r="CJ943" s="411">
        <v>0</v>
      </c>
      <c r="CK943" s="411">
        <v>0</v>
      </c>
      <c r="CL943" s="411">
        <v>0</v>
      </c>
      <c r="CM943" s="411">
        <v>0</v>
      </c>
      <c r="CN943" s="411">
        <v>0</v>
      </c>
      <c r="CO943" s="411">
        <v>0</v>
      </c>
      <c r="CP943" s="411">
        <v>0</v>
      </c>
      <c r="CQ943" s="411">
        <v>0</v>
      </c>
      <c r="CR943" s="411">
        <v>0</v>
      </c>
      <c r="CS943" s="411">
        <v>0</v>
      </c>
      <c r="CT943" s="411">
        <v>0</v>
      </c>
      <c r="CU943" s="412">
        <v>0</v>
      </c>
      <c r="CV943" s="411">
        <f t="shared" si="288"/>
        <v>0</v>
      </c>
      <c r="CW943" s="411">
        <v>0</v>
      </c>
      <c r="CX943" s="411">
        <v>0</v>
      </c>
      <c r="CY943" s="411">
        <v>0</v>
      </c>
      <c r="CZ943" s="411">
        <v>0</v>
      </c>
      <c r="DA943" s="411">
        <v>0</v>
      </c>
      <c r="DB943" s="411">
        <v>0</v>
      </c>
      <c r="DC943" s="411">
        <v>0</v>
      </c>
      <c r="DD943" s="411">
        <v>0</v>
      </c>
      <c r="DE943" s="411">
        <v>0</v>
      </c>
      <c r="DF943" s="411">
        <v>0</v>
      </c>
      <c r="DG943" s="411">
        <v>0</v>
      </c>
      <c r="DH943" s="412">
        <v>0</v>
      </c>
      <c r="DI943" s="411">
        <f t="shared" si="289"/>
        <v>0</v>
      </c>
      <c r="DJ943" s="411">
        <v>0</v>
      </c>
      <c r="DK943" s="411">
        <v>0</v>
      </c>
      <c r="DL943" s="411">
        <v>0</v>
      </c>
      <c r="DM943" s="411">
        <v>0</v>
      </c>
      <c r="DN943" s="411">
        <v>0</v>
      </c>
      <c r="DO943" s="411">
        <v>0</v>
      </c>
      <c r="DP943" s="411">
        <v>0</v>
      </c>
      <c r="DQ943" s="411">
        <v>0</v>
      </c>
      <c r="DR943" s="411">
        <v>0</v>
      </c>
      <c r="DS943" s="411">
        <v>0</v>
      </c>
      <c r="DT943" s="411">
        <v>0</v>
      </c>
      <c r="DU943" s="412">
        <v>0</v>
      </c>
      <c r="DV943" s="411">
        <f t="shared" si="290"/>
        <v>0</v>
      </c>
      <c r="DW943" s="412">
        <v>0</v>
      </c>
      <c r="DX943" s="412">
        <v>0</v>
      </c>
      <c r="DY943" s="412">
        <v>0</v>
      </c>
      <c r="DZ943" s="412">
        <v>0</v>
      </c>
      <c r="EA943" s="412">
        <v>0</v>
      </c>
      <c r="EB943" s="412">
        <v>0</v>
      </c>
      <c r="EC943" s="412">
        <v>0</v>
      </c>
      <c r="ED943" s="412">
        <v>0</v>
      </c>
      <c r="EE943" s="412">
        <v>0</v>
      </c>
      <c r="EF943" s="412">
        <v>0</v>
      </c>
      <c r="EG943" s="412">
        <v>0</v>
      </c>
      <c r="EH943" s="412">
        <v>0</v>
      </c>
      <c r="EI943" s="411">
        <f t="shared" si="291"/>
        <v>0</v>
      </c>
      <c r="EK943" s="411">
        <f t="shared" si="292"/>
        <v>1074</v>
      </c>
      <c r="EL943" s="7">
        <f t="shared" si="293"/>
        <v>-1074</v>
      </c>
    </row>
    <row r="944" spans="1:142">
      <c r="A944" s="365" t="str">
        <f t="shared" si="275"/>
        <v xml:space="preserve"> 166</v>
      </c>
      <c r="B944" s="370" t="s">
        <v>970</v>
      </c>
      <c r="C944" s="370" t="s">
        <v>1202</v>
      </c>
      <c r="D944" s="411">
        <v>0</v>
      </c>
      <c r="E944" s="411">
        <v>0</v>
      </c>
      <c r="F944" s="411">
        <v>0</v>
      </c>
      <c r="G944" s="411">
        <v>0</v>
      </c>
      <c r="H944" s="411">
        <v>0</v>
      </c>
      <c r="I944" s="411">
        <v>0</v>
      </c>
      <c r="J944" s="411">
        <v>1</v>
      </c>
      <c r="K944" s="411">
        <v>0</v>
      </c>
      <c r="L944" s="411">
        <v>1</v>
      </c>
      <c r="M944" s="411">
        <v>0</v>
      </c>
      <c r="N944" s="411">
        <v>0</v>
      </c>
      <c r="O944" s="412">
        <v>0</v>
      </c>
      <c r="P944" s="411">
        <f t="shared" si="276"/>
        <v>2</v>
      </c>
      <c r="Q944" s="411">
        <f t="shared" si="277"/>
        <v>0.967741935483871</v>
      </c>
      <c r="R944" s="411">
        <f t="shared" si="278"/>
        <v>0.75639599555061177</v>
      </c>
      <c r="S944" s="411">
        <f t="shared" si="279"/>
        <v>0.27586206896551724</v>
      </c>
      <c r="T944" s="411">
        <v>0</v>
      </c>
      <c r="U944" s="411">
        <v>0</v>
      </c>
      <c r="V944" s="411">
        <v>0</v>
      </c>
      <c r="W944" s="411">
        <v>0</v>
      </c>
      <c r="X944" s="411">
        <v>0</v>
      </c>
      <c r="Y944" s="411">
        <v>0</v>
      </c>
      <c r="Z944" s="411">
        <v>0</v>
      </c>
      <c r="AA944" s="411">
        <v>0</v>
      </c>
      <c r="AB944" s="411">
        <v>0</v>
      </c>
      <c r="AC944" s="411">
        <v>0</v>
      </c>
      <c r="AD944" s="411">
        <v>0</v>
      </c>
      <c r="AE944" s="412">
        <v>0</v>
      </c>
      <c r="AF944" s="411">
        <f t="shared" si="280"/>
        <v>0</v>
      </c>
      <c r="AG944" s="411">
        <v>0</v>
      </c>
      <c r="AH944" s="411">
        <v>0</v>
      </c>
      <c r="AI944" s="411">
        <v>0</v>
      </c>
      <c r="AJ944" s="411">
        <v>0</v>
      </c>
      <c r="AK944" s="411">
        <v>0</v>
      </c>
      <c r="AL944" s="411">
        <v>0</v>
      </c>
      <c r="AM944" s="411">
        <v>0</v>
      </c>
      <c r="AN944" s="411">
        <v>0</v>
      </c>
      <c r="AO944" s="411">
        <v>0</v>
      </c>
      <c r="AP944" s="411">
        <v>0</v>
      </c>
      <c r="AQ944" s="411">
        <v>0</v>
      </c>
      <c r="AR944" s="412">
        <v>0</v>
      </c>
      <c r="AS944" s="411">
        <f t="shared" si="281"/>
        <v>0</v>
      </c>
      <c r="AT944" s="411">
        <f t="shared" si="282"/>
        <v>0</v>
      </c>
      <c r="AU944" s="411">
        <f t="shared" si="283"/>
        <v>0</v>
      </c>
      <c r="AV944" s="411">
        <f t="shared" si="284"/>
        <v>0</v>
      </c>
      <c r="AW944" s="411">
        <v>0</v>
      </c>
      <c r="AX944" s="411">
        <v>0</v>
      </c>
      <c r="AY944" s="411">
        <v>0</v>
      </c>
      <c r="AZ944" s="411">
        <v>0</v>
      </c>
      <c r="BA944" s="411">
        <v>0</v>
      </c>
      <c r="BB944" s="411">
        <v>0</v>
      </c>
      <c r="BC944" s="411">
        <v>0</v>
      </c>
      <c r="BD944" s="411">
        <v>0</v>
      </c>
      <c r="BE944" s="411">
        <v>0</v>
      </c>
      <c r="BF944" s="411">
        <v>0</v>
      </c>
      <c r="BG944" s="411">
        <v>0</v>
      </c>
      <c r="BH944" s="412">
        <v>0</v>
      </c>
      <c r="BI944" s="411">
        <f t="shared" si="285"/>
        <v>0</v>
      </c>
      <c r="BJ944" s="411">
        <v>0</v>
      </c>
      <c r="BK944" s="411">
        <v>0</v>
      </c>
      <c r="BL944" s="411">
        <v>0</v>
      </c>
      <c r="BM944" s="411">
        <v>0</v>
      </c>
      <c r="BN944" s="411">
        <v>0</v>
      </c>
      <c r="BO944" s="411">
        <v>0</v>
      </c>
      <c r="BP944" s="411">
        <v>0</v>
      </c>
      <c r="BQ944" s="411">
        <v>0</v>
      </c>
      <c r="BR944" s="411">
        <v>0</v>
      </c>
      <c r="BS944" s="411">
        <v>0</v>
      </c>
      <c r="BT944" s="411">
        <v>0</v>
      </c>
      <c r="BU944" s="412">
        <v>0</v>
      </c>
      <c r="BV944" s="411">
        <f t="shared" si="286"/>
        <v>0</v>
      </c>
      <c r="BW944" s="411">
        <v>0</v>
      </c>
      <c r="BX944" s="411">
        <v>0</v>
      </c>
      <c r="BY944" s="411">
        <v>0</v>
      </c>
      <c r="BZ944" s="411">
        <v>0</v>
      </c>
      <c r="CA944" s="411">
        <v>0</v>
      </c>
      <c r="CB944" s="411">
        <v>0</v>
      </c>
      <c r="CC944" s="411">
        <v>0</v>
      </c>
      <c r="CD944" s="411">
        <v>0</v>
      </c>
      <c r="CE944" s="411">
        <v>0</v>
      </c>
      <c r="CF944" s="411">
        <v>0</v>
      </c>
      <c r="CG944" s="411">
        <v>0</v>
      </c>
      <c r="CH944" s="412">
        <v>0</v>
      </c>
      <c r="CI944" s="411">
        <f t="shared" si="287"/>
        <v>0</v>
      </c>
      <c r="CJ944" s="411">
        <v>0</v>
      </c>
      <c r="CK944" s="411">
        <v>0</v>
      </c>
      <c r="CL944" s="411">
        <v>0</v>
      </c>
      <c r="CM944" s="411">
        <v>0</v>
      </c>
      <c r="CN944" s="411">
        <v>0</v>
      </c>
      <c r="CO944" s="411">
        <v>0</v>
      </c>
      <c r="CP944" s="411">
        <v>0</v>
      </c>
      <c r="CQ944" s="411">
        <v>0</v>
      </c>
      <c r="CR944" s="411">
        <v>0</v>
      </c>
      <c r="CS944" s="411">
        <v>0</v>
      </c>
      <c r="CT944" s="411">
        <v>0</v>
      </c>
      <c r="CU944" s="412">
        <v>0</v>
      </c>
      <c r="CV944" s="411">
        <f t="shared" si="288"/>
        <v>0</v>
      </c>
      <c r="CW944" s="411">
        <v>0</v>
      </c>
      <c r="CX944" s="411">
        <v>0</v>
      </c>
      <c r="CY944" s="411">
        <v>0</v>
      </c>
      <c r="CZ944" s="411">
        <v>0</v>
      </c>
      <c r="DA944" s="411">
        <v>0</v>
      </c>
      <c r="DB944" s="411">
        <v>0</v>
      </c>
      <c r="DC944" s="411">
        <v>0</v>
      </c>
      <c r="DD944" s="411">
        <v>0</v>
      </c>
      <c r="DE944" s="411">
        <v>0</v>
      </c>
      <c r="DF944" s="411">
        <v>0</v>
      </c>
      <c r="DG944" s="411">
        <v>0</v>
      </c>
      <c r="DH944" s="412">
        <v>0</v>
      </c>
      <c r="DI944" s="411">
        <f t="shared" si="289"/>
        <v>0</v>
      </c>
      <c r="DJ944" s="411">
        <v>0</v>
      </c>
      <c r="DK944" s="411">
        <v>0</v>
      </c>
      <c r="DL944" s="411">
        <v>0</v>
      </c>
      <c r="DM944" s="411">
        <v>0</v>
      </c>
      <c r="DN944" s="411">
        <v>0</v>
      </c>
      <c r="DO944" s="411">
        <v>0</v>
      </c>
      <c r="DP944" s="411">
        <v>0</v>
      </c>
      <c r="DQ944" s="411">
        <v>0</v>
      </c>
      <c r="DR944" s="411">
        <v>0</v>
      </c>
      <c r="DS944" s="411">
        <v>0</v>
      </c>
      <c r="DT944" s="411">
        <v>0</v>
      </c>
      <c r="DU944" s="412">
        <v>0</v>
      </c>
      <c r="DV944" s="411">
        <f t="shared" si="290"/>
        <v>0</v>
      </c>
      <c r="DW944" s="412">
        <v>0</v>
      </c>
      <c r="DX944" s="412">
        <v>0</v>
      </c>
      <c r="DY944" s="412">
        <v>0</v>
      </c>
      <c r="DZ944" s="412">
        <v>0</v>
      </c>
      <c r="EA944" s="412">
        <v>0</v>
      </c>
      <c r="EB944" s="412">
        <v>0</v>
      </c>
      <c r="EC944" s="412">
        <v>0</v>
      </c>
      <c r="ED944" s="412">
        <v>0</v>
      </c>
      <c r="EE944" s="412">
        <v>0</v>
      </c>
      <c r="EF944" s="412">
        <v>0</v>
      </c>
      <c r="EG944" s="412">
        <v>0</v>
      </c>
      <c r="EH944" s="412">
        <v>0</v>
      </c>
      <c r="EI944" s="411">
        <f t="shared" si="291"/>
        <v>0</v>
      </c>
      <c r="EK944" s="411">
        <f t="shared" si="292"/>
        <v>2</v>
      </c>
      <c r="EL944" s="7">
        <f t="shared" si="293"/>
        <v>-2</v>
      </c>
    </row>
    <row r="945" spans="1:142">
      <c r="A945" s="365" t="str">
        <f t="shared" si="275"/>
        <v xml:space="preserve"> 166</v>
      </c>
      <c r="B945" s="370" t="s">
        <v>970</v>
      </c>
      <c r="C945" s="370" t="s">
        <v>1205</v>
      </c>
      <c r="D945" s="411">
        <v>0</v>
      </c>
      <c r="E945" s="411">
        <v>0</v>
      </c>
      <c r="F945" s="411">
        <v>0</v>
      </c>
      <c r="G945" s="411">
        <v>0</v>
      </c>
      <c r="H945" s="411">
        <v>0</v>
      </c>
      <c r="I945" s="411">
        <v>0</v>
      </c>
      <c r="J945" s="411">
        <v>1</v>
      </c>
      <c r="K945" s="411">
        <v>0</v>
      </c>
      <c r="L945" s="411">
        <v>1</v>
      </c>
      <c r="M945" s="411">
        <v>0</v>
      </c>
      <c r="N945" s="411">
        <v>0</v>
      </c>
      <c r="O945" s="412">
        <v>0</v>
      </c>
      <c r="P945" s="411">
        <f t="shared" si="276"/>
        <v>2</v>
      </c>
      <c r="Q945" s="411">
        <f t="shared" si="277"/>
        <v>0.967741935483871</v>
      </c>
      <c r="R945" s="411">
        <f t="shared" si="278"/>
        <v>0.75639599555061177</v>
      </c>
      <c r="S945" s="411">
        <f t="shared" si="279"/>
        <v>0.27586206896551724</v>
      </c>
      <c r="T945" s="411">
        <v>0</v>
      </c>
      <c r="U945" s="411">
        <v>0</v>
      </c>
      <c r="V945" s="411">
        <v>0</v>
      </c>
      <c r="W945" s="411">
        <v>0</v>
      </c>
      <c r="X945" s="411">
        <v>0</v>
      </c>
      <c r="Y945" s="411">
        <v>0</v>
      </c>
      <c r="Z945" s="411">
        <v>0</v>
      </c>
      <c r="AA945" s="411">
        <v>0</v>
      </c>
      <c r="AB945" s="411">
        <v>0</v>
      </c>
      <c r="AC945" s="411">
        <v>0</v>
      </c>
      <c r="AD945" s="411">
        <v>0</v>
      </c>
      <c r="AE945" s="412">
        <v>0</v>
      </c>
      <c r="AF945" s="411">
        <f t="shared" si="280"/>
        <v>0</v>
      </c>
      <c r="AG945" s="411">
        <v>0</v>
      </c>
      <c r="AH945" s="411">
        <v>0</v>
      </c>
      <c r="AI945" s="411">
        <v>0</v>
      </c>
      <c r="AJ945" s="411">
        <v>0</v>
      </c>
      <c r="AK945" s="411">
        <v>0</v>
      </c>
      <c r="AL945" s="411">
        <v>0</v>
      </c>
      <c r="AM945" s="411">
        <v>0</v>
      </c>
      <c r="AN945" s="411">
        <v>0</v>
      </c>
      <c r="AO945" s="411">
        <v>0</v>
      </c>
      <c r="AP945" s="411">
        <v>0</v>
      </c>
      <c r="AQ945" s="411">
        <v>0</v>
      </c>
      <c r="AR945" s="412">
        <v>0</v>
      </c>
      <c r="AS945" s="411">
        <f t="shared" si="281"/>
        <v>0</v>
      </c>
      <c r="AT945" s="411">
        <f t="shared" si="282"/>
        <v>0</v>
      </c>
      <c r="AU945" s="411">
        <f t="shared" si="283"/>
        <v>0</v>
      </c>
      <c r="AV945" s="411">
        <f t="shared" si="284"/>
        <v>0</v>
      </c>
      <c r="AW945" s="411">
        <v>0</v>
      </c>
      <c r="AX945" s="411">
        <v>0</v>
      </c>
      <c r="AY945" s="411">
        <v>0</v>
      </c>
      <c r="AZ945" s="411">
        <v>0</v>
      </c>
      <c r="BA945" s="411">
        <v>0</v>
      </c>
      <c r="BB945" s="411">
        <v>0</v>
      </c>
      <c r="BC945" s="411">
        <v>0</v>
      </c>
      <c r="BD945" s="411">
        <v>0</v>
      </c>
      <c r="BE945" s="411">
        <v>0</v>
      </c>
      <c r="BF945" s="411">
        <v>0</v>
      </c>
      <c r="BG945" s="411">
        <v>0</v>
      </c>
      <c r="BH945" s="412">
        <v>0</v>
      </c>
      <c r="BI945" s="411">
        <f t="shared" si="285"/>
        <v>0</v>
      </c>
      <c r="BJ945" s="411">
        <v>0</v>
      </c>
      <c r="BK945" s="411">
        <v>0</v>
      </c>
      <c r="BL945" s="411">
        <v>0</v>
      </c>
      <c r="BM945" s="411">
        <v>0</v>
      </c>
      <c r="BN945" s="411">
        <v>0</v>
      </c>
      <c r="BO945" s="411">
        <v>0</v>
      </c>
      <c r="BP945" s="411">
        <v>0</v>
      </c>
      <c r="BQ945" s="411">
        <v>0</v>
      </c>
      <c r="BR945" s="411">
        <v>0</v>
      </c>
      <c r="BS945" s="411">
        <v>0</v>
      </c>
      <c r="BT945" s="411">
        <v>0</v>
      </c>
      <c r="BU945" s="412">
        <v>0</v>
      </c>
      <c r="BV945" s="411">
        <f t="shared" si="286"/>
        <v>0</v>
      </c>
      <c r="BW945" s="411">
        <v>0</v>
      </c>
      <c r="BX945" s="411">
        <v>0</v>
      </c>
      <c r="BY945" s="411">
        <v>0</v>
      </c>
      <c r="BZ945" s="411">
        <v>0</v>
      </c>
      <c r="CA945" s="411">
        <v>0</v>
      </c>
      <c r="CB945" s="411">
        <v>0</v>
      </c>
      <c r="CC945" s="411">
        <v>0</v>
      </c>
      <c r="CD945" s="411">
        <v>0</v>
      </c>
      <c r="CE945" s="411">
        <v>0</v>
      </c>
      <c r="CF945" s="411">
        <v>0</v>
      </c>
      <c r="CG945" s="411">
        <v>0</v>
      </c>
      <c r="CH945" s="412">
        <v>0</v>
      </c>
      <c r="CI945" s="411">
        <f t="shared" si="287"/>
        <v>0</v>
      </c>
      <c r="CJ945" s="411">
        <v>0</v>
      </c>
      <c r="CK945" s="411">
        <v>0</v>
      </c>
      <c r="CL945" s="411">
        <v>0</v>
      </c>
      <c r="CM945" s="411">
        <v>0</v>
      </c>
      <c r="CN945" s="411">
        <v>0</v>
      </c>
      <c r="CO945" s="411">
        <v>0</v>
      </c>
      <c r="CP945" s="411">
        <v>0</v>
      </c>
      <c r="CQ945" s="411">
        <v>0</v>
      </c>
      <c r="CR945" s="411">
        <v>0</v>
      </c>
      <c r="CS945" s="411">
        <v>0</v>
      </c>
      <c r="CT945" s="411">
        <v>0</v>
      </c>
      <c r="CU945" s="412">
        <v>0</v>
      </c>
      <c r="CV945" s="411">
        <f t="shared" si="288"/>
        <v>0</v>
      </c>
      <c r="CW945" s="411">
        <v>0</v>
      </c>
      <c r="CX945" s="411">
        <v>0</v>
      </c>
      <c r="CY945" s="411">
        <v>0</v>
      </c>
      <c r="CZ945" s="411">
        <v>0</v>
      </c>
      <c r="DA945" s="411">
        <v>0</v>
      </c>
      <c r="DB945" s="411">
        <v>0</v>
      </c>
      <c r="DC945" s="411">
        <v>0</v>
      </c>
      <c r="DD945" s="411">
        <v>0</v>
      </c>
      <c r="DE945" s="411">
        <v>0</v>
      </c>
      <c r="DF945" s="411">
        <v>0</v>
      </c>
      <c r="DG945" s="411">
        <v>0</v>
      </c>
      <c r="DH945" s="412">
        <v>0</v>
      </c>
      <c r="DI945" s="411">
        <f t="shared" si="289"/>
        <v>0</v>
      </c>
      <c r="DJ945" s="411">
        <v>0</v>
      </c>
      <c r="DK945" s="411">
        <v>0</v>
      </c>
      <c r="DL945" s="411">
        <v>0</v>
      </c>
      <c r="DM945" s="411">
        <v>0</v>
      </c>
      <c r="DN945" s="411">
        <v>0</v>
      </c>
      <c r="DO945" s="411">
        <v>0</v>
      </c>
      <c r="DP945" s="411">
        <v>0</v>
      </c>
      <c r="DQ945" s="411">
        <v>0</v>
      </c>
      <c r="DR945" s="411">
        <v>0</v>
      </c>
      <c r="DS945" s="411">
        <v>0</v>
      </c>
      <c r="DT945" s="411">
        <v>0</v>
      </c>
      <c r="DU945" s="412">
        <v>0</v>
      </c>
      <c r="DV945" s="411">
        <f t="shared" si="290"/>
        <v>0</v>
      </c>
      <c r="DW945" s="412">
        <v>0</v>
      </c>
      <c r="DX945" s="412">
        <v>0</v>
      </c>
      <c r="DY945" s="412">
        <v>0</v>
      </c>
      <c r="DZ945" s="412">
        <v>0</v>
      </c>
      <c r="EA945" s="412">
        <v>0</v>
      </c>
      <c r="EB945" s="412">
        <v>0</v>
      </c>
      <c r="EC945" s="412">
        <v>0</v>
      </c>
      <c r="ED945" s="412">
        <v>0</v>
      </c>
      <c r="EE945" s="412">
        <v>0</v>
      </c>
      <c r="EF945" s="412">
        <v>0</v>
      </c>
      <c r="EG945" s="412">
        <v>0</v>
      </c>
      <c r="EH945" s="412">
        <v>0</v>
      </c>
      <c r="EI945" s="411">
        <f t="shared" si="291"/>
        <v>0</v>
      </c>
      <c r="EK945" s="411">
        <f t="shared" si="292"/>
        <v>2</v>
      </c>
      <c r="EL945" s="7">
        <f t="shared" si="293"/>
        <v>-2</v>
      </c>
    </row>
    <row r="946" spans="1:142">
      <c r="A946" s="365" t="str">
        <f t="shared" si="275"/>
        <v xml:space="preserve"> 166</v>
      </c>
      <c r="B946" s="370" t="s">
        <v>970</v>
      </c>
      <c r="C946" s="370" t="s">
        <v>1207</v>
      </c>
      <c r="D946" s="411">
        <v>0</v>
      </c>
      <c r="E946" s="411">
        <v>0</v>
      </c>
      <c r="F946" s="411">
        <v>0</v>
      </c>
      <c r="G946" s="411">
        <v>0</v>
      </c>
      <c r="H946" s="411">
        <v>0</v>
      </c>
      <c r="I946" s="411">
        <v>0</v>
      </c>
      <c r="J946" s="411">
        <v>1</v>
      </c>
      <c r="K946" s="411">
        <v>0</v>
      </c>
      <c r="L946" s="411">
        <v>1</v>
      </c>
      <c r="M946" s="411">
        <v>0</v>
      </c>
      <c r="N946" s="411">
        <v>0</v>
      </c>
      <c r="O946" s="412">
        <v>0</v>
      </c>
      <c r="P946" s="411">
        <f t="shared" si="276"/>
        <v>2</v>
      </c>
      <c r="Q946" s="411">
        <f t="shared" si="277"/>
        <v>0.967741935483871</v>
      </c>
      <c r="R946" s="411">
        <f t="shared" si="278"/>
        <v>0.75639599555061177</v>
      </c>
      <c r="S946" s="411">
        <f t="shared" si="279"/>
        <v>0.27586206896551724</v>
      </c>
      <c r="T946" s="411">
        <v>0</v>
      </c>
      <c r="U946" s="411">
        <v>0</v>
      </c>
      <c r="V946" s="411">
        <v>0</v>
      </c>
      <c r="W946" s="411">
        <v>0</v>
      </c>
      <c r="X946" s="411">
        <v>0</v>
      </c>
      <c r="Y946" s="411">
        <v>0</v>
      </c>
      <c r="Z946" s="411">
        <v>0</v>
      </c>
      <c r="AA946" s="411">
        <v>0</v>
      </c>
      <c r="AB946" s="411">
        <v>0</v>
      </c>
      <c r="AC946" s="411">
        <v>0</v>
      </c>
      <c r="AD946" s="411">
        <v>0</v>
      </c>
      <c r="AE946" s="412">
        <v>0</v>
      </c>
      <c r="AF946" s="411">
        <f t="shared" si="280"/>
        <v>0</v>
      </c>
      <c r="AG946" s="411">
        <v>0</v>
      </c>
      <c r="AH946" s="411">
        <v>0</v>
      </c>
      <c r="AI946" s="411">
        <v>0</v>
      </c>
      <c r="AJ946" s="411">
        <v>0</v>
      </c>
      <c r="AK946" s="411">
        <v>0</v>
      </c>
      <c r="AL946" s="411">
        <v>0</v>
      </c>
      <c r="AM946" s="411">
        <v>0</v>
      </c>
      <c r="AN946" s="411">
        <v>0</v>
      </c>
      <c r="AO946" s="411">
        <v>0</v>
      </c>
      <c r="AP946" s="411">
        <v>0</v>
      </c>
      <c r="AQ946" s="411">
        <v>0</v>
      </c>
      <c r="AR946" s="412">
        <v>0</v>
      </c>
      <c r="AS946" s="411">
        <f t="shared" si="281"/>
        <v>0</v>
      </c>
      <c r="AT946" s="411">
        <f t="shared" si="282"/>
        <v>0</v>
      </c>
      <c r="AU946" s="411">
        <f t="shared" si="283"/>
        <v>0</v>
      </c>
      <c r="AV946" s="411">
        <f t="shared" si="284"/>
        <v>0</v>
      </c>
      <c r="AW946" s="411">
        <v>0</v>
      </c>
      <c r="AX946" s="411">
        <v>0</v>
      </c>
      <c r="AY946" s="411">
        <v>0</v>
      </c>
      <c r="AZ946" s="411">
        <v>0</v>
      </c>
      <c r="BA946" s="411">
        <v>0</v>
      </c>
      <c r="BB946" s="411">
        <v>0</v>
      </c>
      <c r="BC946" s="411">
        <v>0</v>
      </c>
      <c r="BD946" s="411">
        <v>0</v>
      </c>
      <c r="BE946" s="411">
        <v>0</v>
      </c>
      <c r="BF946" s="411">
        <v>0</v>
      </c>
      <c r="BG946" s="411">
        <v>0</v>
      </c>
      <c r="BH946" s="412">
        <v>0</v>
      </c>
      <c r="BI946" s="411">
        <f t="shared" si="285"/>
        <v>0</v>
      </c>
      <c r="BJ946" s="411">
        <v>0</v>
      </c>
      <c r="BK946" s="411">
        <v>0</v>
      </c>
      <c r="BL946" s="411">
        <v>0</v>
      </c>
      <c r="BM946" s="411">
        <v>0</v>
      </c>
      <c r="BN946" s="411">
        <v>0</v>
      </c>
      <c r="BO946" s="411">
        <v>0</v>
      </c>
      <c r="BP946" s="411">
        <v>0</v>
      </c>
      <c r="BQ946" s="411">
        <v>0</v>
      </c>
      <c r="BR946" s="411">
        <v>0</v>
      </c>
      <c r="BS946" s="411">
        <v>0</v>
      </c>
      <c r="BT946" s="411">
        <v>0</v>
      </c>
      <c r="BU946" s="412">
        <v>0</v>
      </c>
      <c r="BV946" s="411">
        <f t="shared" si="286"/>
        <v>0</v>
      </c>
      <c r="BW946" s="411">
        <v>0</v>
      </c>
      <c r="BX946" s="411">
        <v>0</v>
      </c>
      <c r="BY946" s="411">
        <v>0</v>
      </c>
      <c r="BZ946" s="411">
        <v>0</v>
      </c>
      <c r="CA946" s="411">
        <v>0</v>
      </c>
      <c r="CB946" s="411">
        <v>0</v>
      </c>
      <c r="CC946" s="411">
        <v>0</v>
      </c>
      <c r="CD946" s="411">
        <v>0</v>
      </c>
      <c r="CE946" s="411">
        <v>0</v>
      </c>
      <c r="CF946" s="411">
        <v>0</v>
      </c>
      <c r="CG946" s="411">
        <v>0</v>
      </c>
      <c r="CH946" s="412">
        <v>0</v>
      </c>
      <c r="CI946" s="411">
        <f t="shared" si="287"/>
        <v>0</v>
      </c>
      <c r="CJ946" s="411">
        <v>0</v>
      </c>
      <c r="CK946" s="411">
        <v>0</v>
      </c>
      <c r="CL946" s="411">
        <v>0</v>
      </c>
      <c r="CM946" s="411">
        <v>0</v>
      </c>
      <c r="CN946" s="411">
        <v>0</v>
      </c>
      <c r="CO946" s="411">
        <v>0</v>
      </c>
      <c r="CP946" s="411">
        <v>0</v>
      </c>
      <c r="CQ946" s="411">
        <v>0</v>
      </c>
      <c r="CR946" s="411">
        <v>0</v>
      </c>
      <c r="CS946" s="411">
        <v>0</v>
      </c>
      <c r="CT946" s="411">
        <v>0</v>
      </c>
      <c r="CU946" s="412">
        <v>0</v>
      </c>
      <c r="CV946" s="411">
        <f t="shared" si="288"/>
        <v>0</v>
      </c>
      <c r="CW946" s="411">
        <v>0</v>
      </c>
      <c r="CX946" s="411">
        <v>0</v>
      </c>
      <c r="CY946" s="411">
        <v>0</v>
      </c>
      <c r="CZ946" s="411">
        <v>0</v>
      </c>
      <c r="DA946" s="411">
        <v>0</v>
      </c>
      <c r="DB946" s="411">
        <v>0</v>
      </c>
      <c r="DC946" s="411">
        <v>0</v>
      </c>
      <c r="DD946" s="411">
        <v>0</v>
      </c>
      <c r="DE946" s="411">
        <v>0</v>
      </c>
      <c r="DF946" s="411">
        <v>0</v>
      </c>
      <c r="DG946" s="411">
        <v>0</v>
      </c>
      <c r="DH946" s="412">
        <v>0</v>
      </c>
      <c r="DI946" s="411">
        <f t="shared" si="289"/>
        <v>0</v>
      </c>
      <c r="DJ946" s="411">
        <v>0</v>
      </c>
      <c r="DK946" s="411">
        <v>0</v>
      </c>
      <c r="DL946" s="411">
        <v>0</v>
      </c>
      <c r="DM946" s="411">
        <v>0</v>
      </c>
      <c r="DN946" s="411">
        <v>0</v>
      </c>
      <c r="DO946" s="411">
        <v>0</v>
      </c>
      <c r="DP946" s="411">
        <v>0</v>
      </c>
      <c r="DQ946" s="411">
        <v>0</v>
      </c>
      <c r="DR946" s="411">
        <v>0</v>
      </c>
      <c r="DS946" s="411">
        <v>0</v>
      </c>
      <c r="DT946" s="411">
        <v>0</v>
      </c>
      <c r="DU946" s="412">
        <v>0</v>
      </c>
      <c r="DV946" s="411">
        <f t="shared" si="290"/>
        <v>0</v>
      </c>
      <c r="DW946" s="412">
        <v>0</v>
      </c>
      <c r="DX946" s="412">
        <v>0</v>
      </c>
      <c r="DY946" s="412">
        <v>0</v>
      </c>
      <c r="DZ946" s="412">
        <v>0</v>
      </c>
      <c r="EA946" s="412">
        <v>0</v>
      </c>
      <c r="EB946" s="412">
        <v>0</v>
      </c>
      <c r="EC946" s="412">
        <v>0</v>
      </c>
      <c r="ED946" s="412">
        <v>0</v>
      </c>
      <c r="EE946" s="412">
        <v>0</v>
      </c>
      <c r="EF946" s="412">
        <v>0</v>
      </c>
      <c r="EG946" s="412">
        <v>0</v>
      </c>
      <c r="EH946" s="412">
        <v>0</v>
      </c>
      <c r="EI946" s="411">
        <f t="shared" si="291"/>
        <v>0</v>
      </c>
      <c r="EK946" s="411">
        <f t="shared" si="292"/>
        <v>2</v>
      </c>
      <c r="EL946" s="7">
        <f t="shared" si="293"/>
        <v>-2</v>
      </c>
    </row>
    <row r="947" spans="1:142">
      <c r="A947" s="365" t="str">
        <f t="shared" si="275"/>
        <v xml:space="preserve"> 166</v>
      </c>
      <c r="B947" s="370" t="s">
        <v>970</v>
      </c>
      <c r="C947" s="370" t="s">
        <v>1187</v>
      </c>
      <c r="D947" s="411">
        <v>0</v>
      </c>
      <c r="E947" s="411">
        <v>0</v>
      </c>
      <c r="F947" s="411">
        <v>0</v>
      </c>
      <c r="G947" s="411">
        <v>0</v>
      </c>
      <c r="H947" s="411">
        <v>0</v>
      </c>
      <c r="I947" s="411">
        <v>0</v>
      </c>
      <c r="J947" s="411">
        <v>0</v>
      </c>
      <c r="K947" s="411">
        <v>3</v>
      </c>
      <c r="L947" s="411">
        <v>95</v>
      </c>
      <c r="M947" s="411">
        <v>94</v>
      </c>
      <c r="N947" s="411">
        <v>94</v>
      </c>
      <c r="O947" s="412">
        <v>94</v>
      </c>
      <c r="P947" s="411">
        <f t="shared" si="276"/>
        <v>380</v>
      </c>
      <c r="Q947" s="411">
        <f t="shared" si="277"/>
        <v>0</v>
      </c>
      <c r="R947" s="411">
        <f t="shared" si="278"/>
        <v>71.793103448275858</v>
      </c>
      <c r="S947" s="411">
        <f t="shared" si="279"/>
        <v>308.20689655172413</v>
      </c>
      <c r="T947" s="411">
        <v>0</v>
      </c>
      <c r="U947" s="411">
        <v>0</v>
      </c>
      <c r="V947" s="411">
        <v>0</v>
      </c>
      <c r="W947" s="411">
        <v>0</v>
      </c>
      <c r="X947" s="411">
        <v>0</v>
      </c>
      <c r="Y947" s="411">
        <v>0</v>
      </c>
      <c r="Z947" s="411">
        <v>0</v>
      </c>
      <c r="AA947" s="411">
        <v>0</v>
      </c>
      <c r="AB947" s="411">
        <v>0</v>
      </c>
      <c r="AC947" s="411">
        <v>0</v>
      </c>
      <c r="AD947" s="411">
        <v>0</v>
      </c>
      <c r="AE947" s="412">
        <v>0</v>
      </c>
      <c r="AF947" s="411">
        <f t="shared" si="280"/>
        <v>0</v>
      </c>
      <c r="AG947" s="411">
        <v>0</v>
      </c>
      <c r="AH947" s="411">
        <v>0</v>
      </c>
      <c r="AI947" s="411">
        <v>0</v>
      </c>
      <c r="AJ947" s="411">
        <v>0</v>
      </c>
      <c r="AK947" s="411">
        <v>0</v>
      </c>
      <c r="AL947" s="411">
        <v>0</v>
      </c>
      <c r="AM947" s="411">
        <v>0</v>
      </c>
      <c r="AN947" s="411">
        <v>0</v>
      </c>
      <c r="AO947" s="411">
        <v>0</v>
      </c>
      <c r="AP947" s="411">
        <v>0</v>
      </c>
      <c r="AQ947" s="411">
        <v>0</v>
      </c>
      <c r="AR947" s="412">
        <v>0</v>
      </c>
      <c r="AS947" s="411">
        <f t="shared" si="281"/>
        <v>0</v>
      </c>
      <c r="AT947" s="411">
        <f t="shared" si="282"/>
        <v>0</v>
      </c>
      <c r="AU947" s="411">
        <f t="shared" si="283"/>
        <v>0</v>
      </c>
      <c r="AV947" s="411">
        <f t="shared" si="284"/>
        <v>0</v>
      </c>
      <c r="AW947" s="411">
        <v>0</v>
      </c>
      <c r="AX947" s="411">
        <v>0</v>
      </c>
      <c r="AY947" s="411">
        <v>0</v>
      </c>
      <c r="AZ947" s="411">
        <v>0</v>
      </c>
      <c r="BA947" s="411">
        <v>0</v>
      </c>
      <c r="BB947" s="411">
        <v>0</v>
      </c>
      <c r="BC947" s="411">
        <v>0</v>
      </c>
      <c r="BD947" s="411">
        <v>0</v>
      </c>
      <c r="BE947" s="411">
        <v>0</v>
      </c>
      <c r="BF947" s="411">
        <v>0</v>
      </c>
      <c r="BG947" s="411">
        <v>0</v>
      </c>
      <c r="BH947" s="412">
        <v>0</v>
      </c>
      <c r="BI947" s="411">
        <f t="shared" si="285"/>
        <v>0</v>
      </c>
      <c r="BJ947" s="411">
        <v>0</v>
      </c>
      <c r="BK947" s="411">
        <v>0</v>
      </c>
      <c r="BL947" s="411">
        <v>0</v>
      </c>
      <c r="BM947" s="411">
        <v>0</v>
      </c>
      <c r="BN947" s="411">
        <v>0</v>
      </c>
      <c r="BO947" s="411">
        <v>0</v>
      </c>
      <c r="BP947" s="411">
        <v>0</v>
      </c>
      <c r="BQ947" s="411">
        <v>0</v>
      </c>
      <c r="BR947" s="411">
        <v>0</v>
      </c>
      <c r="BS947" s="411">
        <v>0</v>
      </c>
      <c r="BT947" s="411">
        <v>0</v>
      </c>
      <c r="BU947" s="412">
        <v>0</v>
      </c>
      <c r="BV947" s="411">
        <f t="shared" si="286"/>
        <v>0</v>
      </c>
      <c r="BW947" s="411">
        <v>0</v>
      </c>
      <c r="BX947" s="411">
        <v>0</v>
      </c>
      <c r="BY947" s="411">
        <v>0</v>
      </c>
      <c r="BZ947" s="411">
        <v>0</v>
      </c>
      <c r="CA947" s="411">
        <v>0</v>
      </c>
      <c r="CB947" s="411">
        <v>0</v>
      </c>
      <c r="CC947" s="411">
        <v>0</v>
      </c>
      <c r="CD947" s="411">
        <v>0</v>
      </c>
      <c r="CE947" s="411">
        <v>0</v>
      </c>
      <c r="CF947" s="411">
        <v>0</v>
      </c>
      <c r="CG947" s="411">
        <v>0</v>
      </c>
      <c r="CH947" s="412">
        <v>0</v>
      </c>
      <c r="CI947" s="411">
        <f t="shared" si="287"/>
        <v>0</v>
      </c>
      <c r="CJ947" s="411">
        <v>0</v>
      </c>
      <c r="CK947" s="411">
        <v>0</v>
      </c>
      <c r="CL947" s="411">
        <v>0</v>
      </c>
      <c r="CM947" s="411">
        <v>0</v>
      </c>
      <c r="CN947" s="411">
        <v>0</v>
      </c>
      <c r="CO947" s="411">
        <v>0</v>
      </c>
      <c r="CP947" s="411">
        <v>0</v>
      </c>
      <c r="CQ947" s="411">
        <v>0</v>
      </c>
      <c r="CR947" s="411">
        <v>0</v>
      </c>
      <c r="CS947" s="411">
        <v>0</v>
      </c>
      <c r="CT947" s="411">
        <v>0</v>
      </c>
      <c r="CU947" s="412">
        <v>0</v>
      </c>
      <c r="CV947" s="411">
        <f t="shared" si="288"/>
        <v>0</v>
      </c>
      <c r="CW947" s="411">
        <v>0</v>
      </c>
      <c r="CX947" s="411">
        <v>0</v>
      </c>
      <c r="CY947" s="411">
        <v>0</v>
      </c>
      <c r="CZ947" s="411">
        <v>0</v>
      </c>
      <c r="DA947" s="411">
        <v>0</v>
      </c>
      <c r="DB947" s="411">
        <v>0</v>
      </c>
      <c r="DC947" s="411">
        <v>0</v>
      </c>
      <c r="DD947" s="411">
        <v>0</v>
      </c>
      <c r="DE947" s="411">
        <v>0</v>
      </c>
      <c r="DF947" s="411">
        <v>0</v>
      </c>
      <c r="DG947" s="411">
        <v>0</v>
      </c>
      <c r="DH947" s="412">
        <v>0</v>
      </c>
      <c r="DI947" s="411">
        <f t="shared" si="289"/>
        <v>0</v>
      </c>
      <c r="DJ947" s="411">
        <v>0</v>
      </c>
      <c r="DK947" s="411">
        <v>0</v>
      </c>
      <c r="DL947" s="411">
        <v>0</v>
      </c>
      <c r="DM947" s="411">
        <v>0</v>
      </c>
      <c r="DN947" s="411">
        <v>0</v>
      </c>
      <c r="DO947" s="411">
        <v>0</v>
      </c>
      <c r="DP947" s="411">
        <v>0</v>
      </c>
      <c r="DQ947" s="411">
        <v>0</v>
      </c>
      <c r="DR947" s="411">
        <v>0</v>
      </c>
      <c r="DS947" s="411">
        <v>0</v>
      </c>
      <c r="DT947" s="411">
        <v>0</v>
      </c>
      <c r="DU947" s="412">
        <v>0</v>
      </c>
      <c r="DV947" s="411">
        <f t="shared" si="290"/>
        <v>0</v>
      </c>
      <c r="DW947" s="412">
        <v>0</v>
      </c>
      <c r="DX947" s="412">
        <v>0</v>
      </c>
      <c r="DY947" s="412">
        <v>0</v>
      </c>
      <c r="DZ947" s="412">
        <v>0</v>
      </c>
      <c r="EA947" s="412">
        <v>0</v>
      </c>
      <c r="EB947" s="412">
        <v>0</v>
      </c>
      <c r="EC947" s="412">
        <v>0</v>
      </c>
      <c r="ED947" s="412">
        <v>0</v>
      </c>
      <c r="EE947" s="412">
        <v>0</v>
      </c>
      <c r="EF947" s="412">
        <v>0</v>
      </c>
      <c r="EG947" s="412">
        <v>0</v>
      </c>
      <c r="EH947" s="412">
        <v>0</v>
      </c>
      <c r="EI947" s="411">
        <f t="shared" si="291"/>
        <v>0</v>
      </c>
      <c r="EK947" s="411">
        <f t="shared" si="292"/>
        <v>380</v>
      </c>
      <c r="EL947" s="7">
        <f t="shared" si="293"/>
        <v>-380</v>
      </c>
    </row>
    <row r="948" spans="1:142">
      <c r="A948" s="365" t="str">
        <f t="shared" si="275"/>
        <v xml:space="preserve"> 166</v>
      </c>
      <c r="B948" s="370" t="s">
        <v>970</v>
      </c>
      <c r="C948" s="370" t="s">
        <v>1188</v>
      </c>
      <c r="D948" s="411">
        <v>5</v>
      </c>
      <c r="E948" s="411">
        <v>2</v>
      </c>
      <c r="F948" s="411">
        <v>2</v>
      </c>
      <c r="G948" s="411">
        <v>3</v>
      </c>
      <c r="H948" s="411">
        <v>1</v>
      </c>
      <c r="I948" s="411">
        <v>4</v>
      </c>
      <c r="J948" s="411">
        <v>6</v>
      </c>
      <c r="K948" s="411">
        <v>3</v>
      </c>
      <c r="L948" s="411">
        <v>1</v>
      </c>
      <c r="M948" s="411">
        <v>2</v>
      </c>
      <c r="N948" s="411">
        <v>2</v>
      </c>
      <c r="O948" s="412">
        <v>4</v>
      </c>
      <c r="P948" s="411">
        <f t="shared" si="276"/>
        <v>35</v>
      </c>
      <c r="Q948" s="411">
        <f t="shared" si="277"/>
        <v>22.806451612903224</v>
      </c>
      <c r="R948" s="411">
        <f t="shared" si="278"/>
        <v>3.9176863181312567</v>
      </c>
      <c r="S948" s="411">
        <f t="shared" si="279"/>
        <v>8.2758620689655178</v>
      </c>
      <c r="T948" s="411">
        <v>0</v>
      </c>
      <c r="U948" s="411">
        <v>0</v>
      </c>
      <c r="V948" s="411">
        <v>0</v>
      </c>
      <c r="W948" s="411">
        <v>0</v>
      </c>
      <c r="X948" s="411">
        <v>0</v>
      </c>
      <c r="Y948" s="411">
        <v>0</v>
      </c>
      <c r="Z948" s="411">
        <v>0</v>
      </c>
      <c r="AA948" s="411">
        <v>0</v>
      </c>
      <c r="AB948" s="411">
        <v>0</v>
      </c>
      <c r="AC948" s="411">
        <v>0</v>
      </c>
      <c r="AD948" s="411">
        <v>0</v>
      </c>
      <c r="AE948" s="412">
        <v>0</v>
      </c>
      <c r="AF948" s="411">
        <f t="shared" si="280"/>
        <v>0</v>
      </c>
      <c r="AG948" s="411">
        <v>0</v>
      </c>
      <c r="AH948" s="411">
        <v>0</v>
      </c>
      <c r="AI948" s="411">
        <v>0</v>
      </c>
      <c r="AJ948" s="411">
        <v>0</v>
      </c>
      <c r="AK948" s="411">
        <v>0</v>
      </c>
      <c r="AL948" s="411">
        <v>0</v>
      </c>
      <c r="AM948" s="411">
        <v>0</v>
      </c>
      <c r="AN948" s="411">
        <v>0</v>
      </c>
      <c r="AO948" s="411">
        <v>0</v>
      </c>
      <c r="AP948" s="411">
        <v>0</v>
      </c>
      <c r="AQ948" s="411">
        <v>0</v>
      </c>
      <c r="AR948" s="412">
        <v>0</v>
      </c>
      <c r="AS948" s="411">
        <f t="shared" si="281"/>
        <v>0</v>
      </c>
      <c r="AT948" s="411">
        <f t="shared" si="282"/>
        <v>0</v>
      </c>
      <c r="AU948" s="411">
        <f t="shared" si="283"/>
        <v>0</v>
      </c>
      <c r="AV948" s="411">
        <f t="shared" si="284"/>
        <v>0</v>
      </c>
      <c r="AW948" s="411">
        <v>0</v>
      </c>
      <c r="AX948" s="411">
        <v>0</v>
      </c>
      <c r="AY948" s="411">
        <v>0</v>
      </c>
      <c r="AZ948" s="411">
        <v>0</v>
      </c>
      <c r="BA948" s="411">
        <v>0</v>
      </c>
      <c r="BB948" s="411">
        <v>0</v>
      </c>
      <c r="BC948" s="411">
        <v>0</v>
      </c>
      <c r="BD948" s="411">
        <v>0</v>
      </c>
      <c r="BE948" s="411">
        <v>0</v>
      </c>
      <c r="BF948" s="411">
        <v>0</v>
      </c>
      <c r="BG948" s="411">
        <v>0</v>
      </c>
      <c r="BH948" s="412">
        <v>0</v>
      </c>
      <c r="BI948" s="411">
        <f t="shared" si="285"/>
        <v>0</v>
      </c>
      <c r="BJ948" s="411">
        <v>0</v>
      </c>
      <c r="BK948" s="411">
        <v>0</v>
      </c>
      <c r="BL948" s="411">
        <v>0</v>
      </c>
      <c r="BM948" s="411">
        <v>0</v>
      </c>
      <c r="BN948" s="411">
        <v>0</v>
      </c>
      <c r="BO948" s="411">
        <v>0</v>
      </c>
      <c r="BP948" s="411">
        <v>0</v>
      </c>
      <c r="BQ948" s="411">
        <v>0</v>
      </c>
      <c r="BR948" s="411">
        <v>0</v>
      </c>
      <c r="BS948" s="411">
        <v>0</v>
      </c>
      <c r="BT948" s="411">
        <v>0</v>
      </c>
      <c r="BU948" s="412">
        <v>0</v>
      </c>
      <c r="BV948" s="411">
        <f t="shared" si="286"/>
        <v>0</v>
      </c>
      <c r="BW948" s="411">
        <v>0</v>
      </c>
      <c r="BX948" s="411">
        <v>0</v>
      </c>
      <c r="BY948" s="411">
        <v>0</v>
      </c>
      <c r="BZ948" s="411">
        <v>0</v>
      </c>
      <c r="CA948" s="411">
        <v>0</v>
      </c>
      <c r="CB948" s="411">
        <v>0</v>
      </c>
      <c r="CC948" s="411">
        <v>0</v>
      </c>
      <c r="CD948" s="411">
        <v>0</v>
      </c>
      <c r="CE948" s="411">
        <v>0</v>
      </c>
      <c r="CF948" s="411">
        <v>0</v>
      </c>
      <c r="CG948" s="411">
        <v>0</v>
      </c>
      <c r="CH948" s="412">
        <v>0</v>
      </c>
      <c r="CI948" s="411">
        <f t="shared" si="287"/>
        <v>0</v>
      </c>
      <c r="CJ948" s="411">
        <v>0</v>
      </c>
      <c r="CK948" s="411">
        <v>0</v>
      </c>
      <c r="CL948" s="411">
        <v>0</v>
      </c>
      <c r="CM948" s="411">
        <v>0</v>
      </c>
      <c r="CN948" s="411">
        <v>0</v>
      </c>
      <c r="CO948" s="411">
        <v>0</v>
      </c>
      <c r="CP948" s="411">
        <v>0</v>
      </c>
      <c r="CQ948" s="411">
        <v>0</v>
      </c>
      <c r="CR948" s="411">
        <v>0</v>
      </c>
      <c r="CS948" s="411">
        <v>0</v>
      </c>
      <c r="CT948" s="411">
        <v>0</v>
      </c>
      <c r="CU948" s="412">
        <v>0</v>
      </c>
      <c r="CV948" s="411">
        <f t="shared" si="288"/>
        <v>0</v>
      </c>
      <c r="CW948" s="411">
        <v>0</v>
      </c>
      <c r="CX948" s="411">
        <v>0</v>
      </c>
      <c r="CY948" s="411">
        <v>0</v>
      </c>
      <c r="CZ948" s="411">
        <v>0</v>
      </c>
      <c r="DA948" s="411">
        <v>0</v>
      </c>
      <c r="DB948" s="411">
        <v>0</v>
      </c>
      <c r="DC948" s="411">
        <v>0</v>
      </c>
      <c r="DD948" s="411">
        <v>0</v>
      </c>
      <c r="DE948" s="411">
        <v>0</v>
      </c>
      <c r="DF948" s="411">
        <v>0</v>
      </c>
      <c r="DG948" s="411">
        <v>0</v>
      </c>
      <c r="DH948" s="412">
        <v>0</v>
      </c>
      <c r="DI948" s="411">
        <f t="shared" si="289"/>
        <v>0</v>
      </c>
      <c r="DJ948" s="411">
        <v>0</v>
      </c>
      <c r="DK948" s="411">
        <v>0</v>
      </c>
      <c r="DL948" s="411">
        <v>0</v>
      </c>
      <c r="DM948" s="411">
        <v>0</v>
      </c>
      <c r="DN948" s="411">
        <v>0</v>
      </c>
      <c r="DO948" s="411">
        <v>0</v>
      </c>
      <c r="DP948" s="411">
        <v>0</v>
      </c>
      <c r="DQ948" s="411">
        <v>0</v>
      </c>
      <c r="DR948" s="411">
        <v>0</v>
      </c>
      <c r="DS948" s="411">
        <v>0</v>
      </c>
      <c r="DT948" s="411">
        <v>0</v>
      </c>
      <c r="DU948" s="412">
        <v>0</v>
      </c>
      <c r="DV948" s="411">
        <f t="shared" si="290"/>
        <v>0</v>
      </c>
      <c r="DW948" s="412">
        <v>0</v>
      </c>
      <c r="DX948" s="412">
        <v>0</v>
      </c>
      <c r="DY948" s="412">
        <v>0</v>
      </c>
      <c r="DZ948" s="412">
        <v>0</v>
      </c>
      <c r="EA948" s="412">
        <v>0</v>
      </c>
      <c r="EB948" s="412">
        <v>0</v>
      </c>
      <c r="EC948" s="412">
        <v>0</v>
      </c>
      <c r="ED948" s="412">
        <v>0</v>
      </c>
      <c r="EE948" s="412">
        <v>0</v>
      </c>
      <c r="EF948" s="412">
        <v>0</v>
      </c>
      <c r="EG948" s="412">
        <v>0</v>
      </c>
      <c r="EH948" s="412">
        <v>0</v>
      </c>
      <c r="EI948" s="411">
        <f t="shared" si="291"/>
        <v>0</v>
      </c>
      <c r="EK948" s="411">
        <f t="shared" si="292"/>
        <v>35</v>
      </c>
      <c r="EL948" s="7">
        <f t="shared" si="293"/>
        <v>-35</v>
      </c>
    </row>
    <row r="949" spans="1:142">
      <c r="A949" s="365" t="str">
        <f t="shared" si="275"/>
        <v xml:space="preserve"> 166</v>
      </c>
      <c r="B949" s="370" t="s">
        <v>970</v>
      </c>
      <c r="C949" s="370" t="s">
        <v>1190</v>
      </c>
      <c r="D949" s="411">
        <v>5</v>
      </c>
      <c r="E949" s="411">
        <v>2</v>
      </c>
      <c r="F949" s="411">
        <v>2</v>
      </c>
      <c r="G949" s="411">
        <v>3</v>
      </c>
      <c r="H949" s="411">
        <v>1</v>
      </c>
      <c r="I949" s="411">
        <v>4</v>
      </c>
      <c r="J949" s="411">
        <v>6</v>
      </c>
      <c r="K949" s="411">
        <v>3</v>
      </c>
      <c r="L949" s="411">
        <v>1</v>
      </c>
      <c r="M949" s="411">
        <v>2</v>
      </c>
      <c r="N949" s="411">
        <v>2</v>
      </c>
      <c r="O949" s="412">
        <v>4</v>
      </c>
      <c r="P949" s="411">
        <f t="shared" si="276"/>
        <v>35</v>
      </c>
      <c r="Q949" s="411">
        <f t="shared" si="277"/>
        <v>22.806451612903224</v>
      </c>
      <c r="R949" s="411">
        <f t="shared" si="278"/>
        <v>3.9176863181312567</v>
      </c>
      <c r="S949" s="411">
        <f t="shared" si="279"/>
        <v>8.2758620689655178</v>
      </c>
      <c r="T949" s="411">
        <v>0</v>
      </c>
      <c r="U949" s="411">
        <v>0</v>
      </c>
      <c r="V949" s="411">
        <v>0</v>
      </c>
      <c r="W949" s="411">
        <v>0</v>
      </c>
      <c r="X949" s="411">
        <v>0</v>
      </c>
      <c r="Y949" s="411">
        <v>0</v>
      </c>
      <c r="Z949" s="411">
        <v>0</v>
      </c>
      <c r="AA949" s="411">
        <v>0</v>
      </c>
      <c r="AB949" s="411">
        <v>0</v>
      </c>
      <c r="AC949" s="411">
        <v>0</v>
      </c>
      <c r="AD949" s="411">
        <v>0</v>
      </c>
      <c r="AE949" s="412">
        <v>0</v>
      </c>
      <c r="AF949" s="411">
        <f t="shared" si="280"/>
        <v>0</v>
      </c>
      <c r="AG949" s="411">
        <v>0</v>
      </c>
      <c r="AH949" s="411">
        <v>0</v>
      </c>
      <c r="AI949" s="411">
        <v>0</v>
      </c>
      <c r="AJ949" s="411">
        <v>0</v>
      </c>
      <c r="AK949" s="411">
        <v>0</v>
      </c>
      <c r="AL949" s="411">
        <v>0</v>
      </c>
      <c r="AM949" s="411">
        <v>0</v>
      </c>
      <c r="AN949" s="411">
        <v>0</v>
      </c>
      <c r="AO949" s="411">
        <v>0</v>
      </c>
      <c r="AP949" s="411">
        <v>0</v>
      </c>
      <c r="AQ949" s="411">
        <v>0</v>
      </c>
      <c r="AR949" s="412">
        <v>0</v>
      </c>
      <c r="AS949" s="411">
        <f t="shared" si="281"/>
        <v>0</v>
      </c>
      <c r="AT949" s="411">
        <f t="shared" si="282"/>
        <v>0</v>
      </c>
      <c r="AU949" s="411">
        <f t="shared" si="283"/>
        <v>0</v>
      </c>
      <c r="AV949" s="411">
        <f t="shared" si="284"/>
        <v>0</v>
      </c>
      <c r="AW949" s="411">
        <v>0</v>
      </c>
      <c r="AX949" s="411">
        <v>0</v>
      </c>
      <c r="AY949" s="411">
        <v>0</v>
      </c>
      <c r="AZ949" s="411">
        <v>0</v>
      </c>
      <c r="BA949" s="411">
        <v>0</v>
      </c>
      <c r="BB949" s="411">
        <v>0</v>
      </c>
      <c r="BC949" s="411">
        <v>0</v>
      </c>
      <c r="BD949" s="411">
        <v>0</v>
      </c>
      <c r="BE949" s="411">
        <v>0</v>
      </c>
      <c r="BF949" s="411">
        <v>0</v>
      </c>
      <c r="BG949" s="411">
        <v>0</v>
      </c>
      <c r="BH949" s="412">
        <v>0</v>
      </c>
      <c r="BI949" s="411">
        <f t="shared" si="285"/>
        <v>0</v>
      </c>
      <c r="BJ949" s="411">
        <v>0</v>
      </c>
      <c r="BK949" s="411">
        <v>0</v>
      </c>
      <c r="BL949" s="411">
        <v>0</v>
      </c>
      <c r="BM949" s="411">
        <v>0</v>
      </c>
      <c r="BN949" s="411">
        <v>0</v>
      </c>
      <c r="BO949" s="411">
        <v>0</v>
      </c>
      <c r="BP949" s="411">
        <v>0</v>
      </c>
      <c r="BQ949" s="411">
        <v>0</v>
      </c>
      <c r="BR949" s="411">
        <v>0</v>
      </c>
      <c r="BS949" s="411">
        <v>0</v>
      </c>
      <c r="BT949" s="411">
        <v>0</v>
      </c>
      <c r="BU949" s="412">
        <v>0</v>
      </c>
      <c r="BV949" s="411">
        <f t="shared" si="286"/>
        <v>0</v>
      </c>
      <c r="BW949" s="411">
        <v>0</v>
      </c>
      <c r="BX949" s="411">
        <v>0</v>
      </c>
      <c r="BY949" s="411">
        <v>0</v>
      </c>
      <c r="BZ949" s="411">
        <v>0</v>
      </c>
      <c r="CA949" s="411">
        <v>0</v>
      </c>
      <c r="CB949" s="411">
        <v>0</v>
      </c>
      <c r="CC949" s="411">
        <v>0</v>
      </c>
      <c r="CD949" s="411">
        <v>0</v>
      </c>
      <c r="CE949" s="411">
        <v>0</v>
      </c>
      <c r="CF949" s="411">
        <v>0</v>
      </c>
      <c r="CG949" s="411">
        <v>0</v>
      </c>
      <c r="CH949" s="412">
        <v>0</v>
      </c>
      <c r="CI949" s="411">
        <f t="shared" si="287"/>
        <v>0</v>
      </c>
      <c r="CJ949" s="411">
        <v>0</v>
      </c>
      <c r="CK949" s="411">
        <v>0</v>
      </c>
      <c r="CL949" s="411">
        <v>0</v>
      </c>
      <c r="CM949" s="411">
        <v>0</v>
      </c>
      <c r="CN949" s="411">
        <v>0</v>
      </c>
      <c r="CO949" s="411">
        <v>0</v>
      </c>
      <c r="CP949" s="411">
        <v>0</v>
      </c>
      <c r="CQ949" s="411">
        <v>0</v>
      </c>
      <c r="CR949" s="411">
        <v>0</v>
      </c>
      <c r="CS949" s="411">
        <v>0</v>
      </c>
      <c r="CT949" s="411">
        <v>0</v>
      </c>
      <c r="CU949" s="412">
        <v>0</v>
      </c>
      <c r="CV949" s="411">
        <f t="shared" si="288"/>
        <v>0</v>
      </c>
      <c r="CW949" s="411">
        <v>0</v>
      </c>
      <c r="CX949" s="411">
        <v>0</v>
      </c>
      <c r="CY949" s="411">
        <v>0</v>
      </c>
      <c r="CZ949" s="411">
        <v>0</v>
      </c>
      <c r="DA949" s="411">
        <v>0</v>
      </c>
      <c r="DB949" s="411">
        <v>0</v>
      </c>
      <c r="DC949" s="411">
        <v>0</v>
      </c>
      <c r="DD949" s="411">
        <v>0</v>
      </c>
      <c r="DE949" s="411">
        <v>0</v>
      </c>
      <c r="DF949" s="411">
        <v>0</v>
      </c>
      <c r="DG949" s="411">
        <v>0</v>
      </c>
      <c r="DH949" s="412">
        <v>0</v>
      </c>
      <c r="DI949" s="411">
        <f t="shared" si="289"/>
        <v>0</v>
      </c>
      <c r="DJ949" s="411">
        <v>0</v>
      </c>
      <c r="DK949" s="411">
        <v>0</v>
      </c>
      <c r="DL949" s="411">
        <v>0</v>
      </c>
      <c r="DM949" s="411">
        <v>0</v>
      </c>
      <c r="DN949" s="411">
        <v>0</v>
      </c>
      <c r="DO949" s="411">
        <v>0</v>
      </c>
      <c r="DP949" s="411">
        <v>0</v>
      </c>
      <c r="DQ949" s="411">
        <v>0</v>
      </c>
      <c r="DR949" s="411">
        <v>0</v>
      </c>
      <c r="DS949" s="411">
        <v>0</v>
      </c>
      <c r="DT949" s="411">
        <v>0</v>
      </c>
      <c r="DU949" s="412">
        <v>0</v>
      </c>
      <c r="DV949" s="411">
        <f t="shared" si="290"/>
        <v>0</v>
      </c>
      <c r="DW949" s="412">
        <v>0</v>
      </c>
      <c r="DX949" s="412">
        <v>0</v>
      </c>
      <c r="DY949" s="412">
        <v>0</v>
      </c>
      <c r="DZ949" s="412">
        <v>0</v>
      </c>
      <c r="EA949" s="412">
        <v>0</v>
      </c>
      <c r="EB949" s="412">
        <v>0</v>
      </c>
      <c r="EC949" s="412">
        <v>0</v>
      </c>
      <c r="ED949" s="412">
        <v>0</v>
      </c>
      <c r="EE949" s="412">
        <v>0</v>
      </c>
      <c r="EF949" s="412">
        <v>0</v>
      </c>
      <c r="EG949" s="412">
        <v>0</v>
      </c>
      <c r="EH949" s="412">
        <v>0</v>
      </c>
      <c r="EI949" s="411">
        <f t="shared" si="291"/>
        <v>0</v>
      </c>
      <c r="EK949" s="411">
        <f t="shared" si="292"/>
        <v>35</v>
      </c>
      <c r="EL949" s="7">
        <f t="shared" si="293"/>
        <v>-35</v>
      </c>
    </row>
    <row r="950" spans="1:142">
      <c r="A950" s="365" t="str">
        <f t="shared" si="275"/>
        <v xml:space="preserve"> 166</v>
      </c>
      <c r="B950" s="370" t="s">
        <v>970</v>
      </c>
      <c r="C950" s="370" t="s">
        <v>1192</v>
      </c>
      <c r="D950" s="411">
        <v>0</v>
      </c>
      <c r="E950" s="411">
        <v>0</v>
      </c>
      <c r="F950" s="411">
        <v>1</v>
      </c>
      <c r="G950" s="411">
        <v>0</v>
      </c>
      <c r="H950" s="411">
        <v>0</v>
      </c>
      <c r="I950" s="411">
        <v>0</v>
      </c>
      <c r="J950" s="411">
        <v>2</v>
      </c>
      <c r="K950" s="411">
        <v>5</v>
      </c>
      <c r="L950" s="411">
        <v>0</v>
      </c>
      <c r="M950" s="411">
        <v>0</v>
      </c>
      <c r="N950" s="411">
        <v>0</v>
      </c>
      <c r="O950" s="412">
        <v>0</v>
      </c>
      <c r="P950" s="411">
        <f t="shared" si="276"/>
        <v>8</v>
      </c>
      <c r="Q950" s="411">
        <f t="shared" si="277"/>
        <v>2.935483870967742</v>
      </c>
      <c r="R950" s="411">
        <f t="shared" si="278"/>
        <v>5.064516129032258</v>
      </c>
      <c r="S950" s="411">
        <f t="shared" si="279"/>
        <v>0</v>
      </c>
      <c r="T950" s="411">
        <v>0</v>
      </c>
      <c r="U950" s="411">
        <v>0</v>
      </c>
      <c r="V950" s="411">
        <v>0</v>
      </c>
      <c r="W950" s="411">
        <v>0</v>
      </c>
      <c r="X950" s="411">
        <v>0</v>
      </c>
      <c r="Y950" s="411">
        <v>0</v>
      </c>
      <c r="Z950" s="411">
        <v>0</v>
      </c>
      <c r="AA950" s="411">
        <v>0</v>
      </c>
      <c r="AB950" s="411">
        <v>0</v>
      </c>
      <c r="AC950" s="411">
        <v>0</v>
      </c>
      <c r="AD950" s="411">
        <v>0</v>
      </c>
      <c r="AE950" s="412">
        <v>0</v>
      </c>
      <c r="AF950" s="411">
        <f t="shared" si="280"/>
        <v>0</v>
      </c>
      <c r="AG950" s="411">
        <v>0</v>
      </c>
      <c r="AH950" s="411">
        <v>0</v>
      </c>
      <c r="AI950" s="411">
        <v>0</v>
      </c>
      <c r="AJ950" s="411">
        <v>0</v>
      </c>
      <c r="AK950" s="411">
        <v>0</v>
      </c>
      <c r="AL950" s="411">
        <v>0</v>
      </c>
      <c r="AM950" s="411">
        <v>0</v>
      </c>
      <c r="AN950" s="411">
        <v>0</v>
      </c>
      <c r="AO950" s="411">
        <v>0</v>
      </c>
      <c r="AP950" s="411">
        <v>0</v>
      </c>
      <c r="AQ950" s="411">
        <v>0</v>
      </c>
      <c r="AR950" s="412">
        <v>0</v>
      </c>
      <c r="AS950" s="411">
        <f t="shared" si="281"/>
        <v>0</v>
      </c>
      <c r="AT950" s="411">
        <f t="shared" si="282"/>
        <v>0</v>
      </c>
      <c r="AU950" s="411">
        <f t="shared" si="283"/>
        <v>0</v>
      </c>
      <c r="AV950" s="411">
        <f t="shared" si="284"/>
        <v>0</v>
      </c>
      <c r="AW950" s="411">
        <v>0</v>
      </c>
      <c r="AX950" s="411">
        <v>0</v>
      </c>
      <c r="AY950" s="411">
        <v>0</v>
      </c>
      <c r="AZ950" s="411">
        <v>0</v>
      </c>
      <c r="BA950" s="411">
        <v>0</v>
      </c>
      <c r="BB950" s="411">
        <v>0</v>
      </c>
      <c r="BC950" s="411">
        <v>0</v>
      </c>
      <c r="BD950" s="411">
        <v>0</v>
      </c>
      <c r="BE950" s="411">
        <v>0</v>
      </c>
      <c r="BF950" s="411">
        <v>0</v>
      </c>
      <c r="BG950" s="411">
        <v>0</v>
      </c>
      <c r="BH950" s="412">
        <v>0</v>
      </c>
      <c r="BI950" s="411">
        <f t="shared" si="285"/>
        <v>0</v>
      </c>
      <c r="BJ950" s="411">
        <v>0</v>
      </c>
      <c r="BK950" s="411">
        <v>0</v>
      </c>
      <c r="BL950" s="411">
        <v>0</v>
      </c>
      <c r="BM950" s="411">
        <v>0</v>
      </c>
      <c r="BN950" s="411">
        <v>0</v>
      </c>
      <c r="BO950" s="411">
        <v>0</v>
      </c>
      <c r="BP950" s="411">
        <v>0</v>
      </c>
      <c r="BQ950" s="411">
        <v>0</v>
      </c>
      <c r="BR950" s="411">
        <v>0</v>
      </c>
      <c r="BS950" s="411">
        <v>0</v>
      </c>
      <c r="BT950" s="411">
        <v>0</v>
      </c>
      <c r="BU950" s="412">
        <v>0</v>
      </c>
      <c r="BV950" s="411">
        <f t="shared" si="286"/>
        <v>0</v>
      </c>
      <c r="BW950" s="411">
        <v>0</v>
      </c>
      <c r="BX950" s="411">
        <v>0</v>
      </c>
      <c r="BY950" s="411">
        <v>0</v>
      </c>
      <c r="BZ950" s="411">
        <v>0</v>
      </c>
      <c r="CA950" s="411">
        <v>0</v>
      </c>
      <c r="CB950" s="411">
        <v>0</v>
      </c>
      <c r="CC950" s="411">
        <v>0</v>
      </c>
      <c r="CD950" s="411">
        <v>0</v>
      </c>
      <c r="CE950" s="411">
        <v>0</v>
      </c>
      <c r="CF950" s="411">
        <v>0</v>
      </c>
      <c r="CG950" s="411">
        <v>0</v>
      </c>
      <c r="CH950" s="412">
        <v>0</v>
      </c>
      <c r="CI950" s="411">
        <f t="shared" si="287"/>
        <v>0</v>
      </c>
      <c r="CJ950" s="411">
        <v>0</v>
      </c>
      <c r="CK950" s="411">
        <v>0</v>
      </c>
      <c r="CL950" s="411">
        <v>0</v>
      </c>
      <c r="CM950" s="411">
        <v>0</v>
      </c>
      <c r="CN950" s="411">
        <v>0</v>
      </c>
      <c r="CO950" s="411">
        <v>0</v>
      </c>
      <c r="CP950" s="411">
        <v>0</v>
      </c>
      <c r="CQ950" s="411">
        <v>0</v>
      </c>
      <c r="CR950" s="411">
        <v>0</v>
      </c>
      <c r="CS950" s="411">
        <v>0</v>
      </c>
      <c r="CT950" s="411">
        <v>0</v>
      </c>
      <c r="CU950" s="412">
        <v>0</v>
      </c>
      <c r="CV950" s="411">
        <f t="shared" si="288"/>
        <v>0</v>
      </c>
      <c r="CW950" s="411">
        <v>0</v>
      </c>
      <c r="CX950" s="411">
        <v>0</v>
      </c>
      <c r="CY950" s="411">
        <v>0</v>
      </c>
      <c r="CZ950" s="411">
        <v>0</v>
      </c>
      <c r="DA950" s="411">
        <v>0</v>
      </c>
      <c r="DB950" s="411">
        <v>0</v>
      </c>
      <c r="DC950" s="411">
        <v>0</v>
      </c>
      <c r="DD950" s="411">
        <v>0</v>
      </c>
      <c r="DE950" s="411">
        <v>0</v>
      </c>
      <c r="DF950" s="411">
        <v>0</v>
      </c>
      <c r="DG950" s="411">
        <v>0</v>
      </c>
      <c r="DH950" s="412">
        <v>0</v>
      </c>
      <c r="DI950" s="411">
        <f t="shared" si="289"/>
        <v>0</v>
      </c>
      <c r="DJ950" s="411">
        <v>0</v>
      </c>
      <c r="DK950" s="411">
        <v>0</v>
      </c>
      <c r="DL950" s="411">
        <v>0</v>
      </c>
      <c r="DM950" s="411">
        <v>0</v>
      </c>
      <c r="DN950" s="411">
        <v>0</v>
      </c>
      <c r="DO950" s="411">
        <v>0</v>
      </c>
      <c r="DP950" s="411">
        <v>0</v>
      </c>
      <c r="DQ950" s="411">
        <v>0</v>
      </c>
      <c r="DR950" s="411">
        <v>0</v>
      </c>
      <c r="DS950" s="411">
        <v>0</v>
      </c>
      <c r="DT950" s="411">
        <v>0</v>
      </c>
      <c r="DU950" s="412">
        <v>0</v>
      </c>
      <c r="DV950" s="411">
        <f t="shared" si="290"/>
        <v>0</v>
      </c>
      <c r="DW950" s="412">
        <v>0</v>
      </c>
      <c r="DX950" s="412">
        <v>0</v>
      </c>
      <c r="DY950" s="412">
        <v>0</v>
      </c>
      <c r="DZ950" s="412">
        <v>0</v>
      </c>
      <c r="EA950" s="412">
        <v>0</v>
      </c>
      <c r="EB950" s="412">
        <v>0</v>
      </c>
      <c r="EC950" s="412">
        <v>0</v>
      </c>
      <c r="ED950" s="412">
        <v>0</v>
      </c>
      <c r="EE950" s="412">
        <v>0</v>
      </c>
      <c r="EF950" s="412">
        <v>0</v>
      </c>
      <c r="EG950" s="412">
        <v>0</v>
      </c>
      <c r="EH950" s="412">
        <v>0</v>
      </c>
      <c r="EI950" s="411">
        <f t="shared" si="291"/>
        <v>0</v>
      </c>
      <c r="EK950" s="411">
        <f t="shared" si="292"/>
        <v>8</v>
      </c>
      <c r="EL950" s="7">
        <f t="shared" si="293"/>
        <v>-8</v>
      </c>
    </row>
    <row r="951" spans="1:142">
      <c r="A951" s="365" t="str">
        <f t="shared" si="275"/>
        <v xml:space="preserve"> 166</v>
      </c>
      <c r="B951" s="370" t="s">
        <v>970</v>
      </c>
      <c r="C951" s="370" t="s">
        <v>1193</v>
      </c>
      <c r="D951" s="411">
        <v>0</v>
      </c>
      <c r="E951" s="411">
        <v>0</v>
      </c>
      <c r="F951" s="411">
        <v>0</v>
      </c>
      <c r="G951" s="411">
        <v>1</v>
      </c>
      <c r="H951" s="411">
        <v>0</v>
      </c>
      <c r="I951" s="411">
        <v>0</v>
      </c>
      <c r="J951" s="411">
        <v>0</v>
      </c>
      <c r="K951" s="411">
        <v>0</v>
      </c>
      <c r="L951" s="411">
        <v>1</v>
      </c>
      <c r="M951" s="411">
        <v>2</v>
      </c>
      <c r="N951" s="411">
        <v>1</v>
      </c>
      <c r="O951" s="412">
        <v>0</v>
      </c>
      <c r="P951" s="411">
        <f t="shared" si="276"/>
        <v>5</v>
      </c>
      <c r="Q951" s="411">
        <f t="shared" si="277"/>
        <v>1</v>
      </c>
      <c r="R951" s="411">
        <f t="shared" si="278"/>
        <v>0.72413793103448276</v>
      </c>
      <c r="S951" s="411">
        <f t="shared" si="279"/>
        <v>3.2758620689655173</v>
      </c>
      <c r="T951" s="411">
        <v>0</v>
      </c>
      <c r="U951" s="411">
        <v>0</v>
      </c>
      <c r="V951" s="411">
        <v>0</v>
      </c>
      <c r="W951" s="411">
        <v>0</v>
      </c>
      <c r="X951" s="411">
        <v>0</v>
      </c>
      <c r="Y951" s="411">
        <v>0</v>
      </c>
      <c r="Z951" s="411">
        <v>0</v>
      </c>
      <c r="AA951" s="411">
        <v>0</v>
      </c>
      <c r="AB951" s="411">
        <v>0</v>
      </c>
      <c r="AC951" s="411">
        <v>0</v>
      </c>
      <c r="AD951" s="411">
        <v>0</v>
      </c>
      <c r="AE951" s="412">
        <v>0</v>
      </c>
      <c r="AF951" s="411">
        <f t="shared" si="280"/>
        <v>0</v>
      </c>
      <c r="AG951" s="411">
        <v>0</v>
      </c>
      <c r="AH951" s="411">
        <v>0</v>
      </c>
      <c r="AI951" s="411">
        <v>0</v>
      </c>
      <c r="AJ951" s="411">
        <v>0</v>
      </c>
      <c r="AK951" s="411">
        <v>0</v>
      </c>
      <c r="AL951" s="411">
        <v>0</v>
      </c>
      <c r="AM951" s="411">
        <v>0</v>
      </c>
      <c r="AN951" s="411">
        <v>0</v>
      </c>
      <c r="AO951" s="411">
        <v>0</v>
      </c>
      <c r="AP951" s="411">
        <v>0</v>
      </c>
      <c r="AQ951" s="411">
        <v>0</v>
      </c>
      <c r="AR951" s="412">
        <v>0</v>
      </c>
      <c r="AS951" s="411">
        <f t="shared" si="281"/>
        <v>0</v>
      </c>
      <c r="AT951" s="411">
        <f t="shared" si="282"/>
        <v>0</v>
      </c>
      <c r="AU951" s="411">
        <f t="shared" si="283"/>
        <v>0</v>
      </c>
      <c r="AV951" s="411">
        <f t="shared" si="284"/>
        <v>0</v>
      </c>
      <c r="AW951" s="411">
        <v>0</v>
      </c>
      <c r="AX951" s="411">
        <v>0</v>
      </c>
      <c r="AY951" s="411">
        <v>0</v>
      </c>
      <c r="AZ951" s="411">
        <v>0</v>
      </c>
      <c r="BA951" s="411">
        <v>0</v>
      </c>
      <c r="BB951" s="411">
        <v>0</v>
      </c>
      <c r="BC951" s="411">
        <v>0</v>
      </c>
      <c r="BD951" s="411">
        <v>0</v>
      </c>
      <c r="BE951" s="411">
        <v>0</v>
      </c>
      <c r="BF951" s="411">
        <v>0</v>
      </c>
      <c r="BG951" s="411">
        <v>0</v>
      </c>
      <c r="BH951" s="412">
        <v>0</v>
      </c>
      <c r="BI951" s="411">
        <f t="shared" si="285"/>
        <v>0</v>
      </c>
      <c r="BJ951" s="411">
        <v>0</v>
      </c>
      <c r="BK951" s="411">
        <v>0</v>
      </c>
      <c r="BL951" s="411">
        <v>0</v>
      </c>
      <c r="BM951" s="411">
        <v>0</v>
      </c>
      <c r="BN951" s="411">
        <v>0</v>
      </c>
      <c r="BO951" s="411">
        <v>0</v>
      </c>
      <c r="BP951" s="411">
        <v>0</v>
      </c>
      <c r="BQ951" s="411">
        <v>0</v>
      </c>
      <c r="BR951" s="411">
        <v>0</v>
      </c>
      <c r="BS951" s="411">
        <v>0</v>
      </c>
      <c r="BT951" s="411">
        <v>0</v>
      </c>
      <c r="BU951" s="412">
        <v>0</v>
      </c>
      <c r="BV951" s="411">
        <f t="shared" si="286"/>
        <v>0</v>
      </c>
      <c r="BW951" s="411">
        <v>0</v>
      </c>
      <c r="BX951" s="411">
        <v>0</v>
      </c>
      <c r="BY951" s="411">
        <v>0</v>
      </c>
      <c r="BZ951" s="411">
        <v>0</v>
      </c>
      <c r="CA951" s="411">
        <v>0</v>
      </c>
      <c r="CB951" s="411">
        <v>0</v>
      </c>
      <c r="CC951" s="411">
        <v>0</v>
      </c>
      <c r="CD951" s="411">
        <v>0</v>
      </c>
      <c r="CE951" s="411">
        <v>0</v>
      </c>
      <c r="CF951" s="411">
        <v>0</v>
      </c>
      <c r="CG951" s="411">
        <v>0</v>
      </c>
      <c r="CH951" s="412">
        <v>0</v>
      </c>
      <c r="CI951" s="411">
        <f t="shared" si="287"/>
        <v>0</v>
      </c>
      <c r="CJ951" s="411">
        <v>0</v>
      </c>
      <c r="CK951" s="411">
        <v>0</v>
      </c>
      <c r="CL951" s="411">
        <v>0</v>
      </c>
      <c r="CM951" s="411">
        <v>0</v>
      </c>
      <c r="CN951" s="411">
        <v>0</v>
      </c>
      <c r="CO951" s="411">
        <v>0</v>
      </c>
      <c r="CP951" s="411">
        <v>0</v>
      </c>
      <c r="CQ951" s="411">
        <v>0</v>
      </c>
      <c r="CR951" s="411">
        <v>0</v>
      </c>
      <c r="CS951" s="411">
        <v>0</v>
      </c>
      <c r="CT951" s="411">
        <v>0</v>
      </c>
      <c r="CU951" s="412">
        <v>0</v>
      </c>
      <c r="CV951" s="411">
        <f t="shared" si="288"/>
        <v>0</v>
      </c>
      <c r="CW951" s="411">
        <v>0</v>
      </c>
      <c r="CX951" s="411">
        <v>0</v>
      </c>
      <c r="CY951" s="411">
        <v>0</v>
      </c>
      <c r="CZ951" s="411">
        <v>0</v>
      </c>
      <c r="DA951" s="411">
        <v>0</v>
      </c>
      <c r="DB951" s="411">
        <v>0</v>
      </c>
      <c r="DC951" s="411">
        <v>0</v>
      </c>
      <c r="DD951" s="411">
        <v>0</v>
      </c>
      <c r="DE951" s="411">
        <v>0</v>
      </c>
      <c r="DF951" s="411">
        <v>0</v>
      </c>
      <c r="DG951" s="411">
        <v>0</v>
      </c>
      <c r="DH951" s="412">
        <v>0</v>
      </c>
      <c r="DI951" s="411">
        <f t="shared" si="289"/>
        <v>0</v>
      </c>
      <c r="DJ951" s="411">
        <v>0</v>
      </c>
      <c r="DK951" s="411">
        <v>0</v>
      </c>
      <c r="DL951" s="411">
        <v>0</v>
      </c>
      <c r="DM951" s="411">
        <v>0</v>
      </c>
      <c r="DN951" s="411">
        <v>0</v>
      </c>
      <c r="DO951" s="411">
        <v>0</v>
      </c>
      <c r="DP951" s="411">
        <v>0</v>
      </c>
      <c r="DQ951" s="411">
        <v>0</v>
      </c>
      <c r="DR951" s="411">
        <v>0</v>
      </c>
      <c r="DS951" s="411">
        <v>0</v>
      </c>
      <c r="DT951" s="411">
        <v>0</v>
      </c>
      <c r="DU951" s="412">
        <v>0</v>
      </c>
      <c r="DV951" s="411">
        <f t="shared" si="290"/>
        <v>0</v>
      </c>
      <c r="DW951" s="412">
        <v>0</v>
      </c>
      <c r="DX951" s="412">
        <v>0</v>
      </c>
      <c r="DY951" s="412">
        <v>0</v>
      </c>
      <c r="DZ951" s="412">
        <v>0</v>
      </c>
      <c r="EA951" s="412">
        <v>0</v>
      </c>
      <c r="EB951" s="412">
        <v>0</v>
      </c>
      <c r="EC951" s="412">
        <v>0</v>
      </c>
      <c r="ED951" s="412">
        <v>0</v>
      </c>
      <c r="EE951" s="412">
        <v>0</v>
      </c>
      <c r="EF951" s="412">
        <v>0</v>
      </c>
      <c r="EG951" s="412">
        <v>0</v>
      </c>
      <c r="EH951" s="412">
        <v>0</v>
      </c>
      <c r="EI951" s="411">
        <f t="shared" si="291"/>
        <v>0</v>
      </c>
      <c r="EK951" s="411">
        <f t="shared" si="292"/>
        <v>5</v>
      </c>
      <c r="EL951" s="7">
        <f t="shared" si="293"/>
        <v>-5</v>
      </c>
    </row>
    <row r="952" spans="1:142">
      <c r="A952" s="365" t="str">
        <f t="shared" si="275"/>
        <v xml:space="preserve"> 166</v>
      </c>
      <c r="B952" s="370" t="s">
        <v>970</v>
      </c>
      <c r="C952" s="370" t="s">
        <v>1175</v>
      </c>
      <c r="D952" s="411">
        <v>5</v>
      </c>
      <c r="E952" s="411">
        <v>2</v>
      </c>
      <c r="F952" s="411">
        <v>2</v>
      </c>
      <c r="G952" s="411">
        <v>3</v>
      </c>
      <c r="H952" s="411">
        <v>1</v>
      </c>
      <c r="I952" s="411">
        <v>4</v>
      </c>
      <c r="J952" s="411">
        <v>6</v>
      </c>
      <c r="K952" s="411">
        <v>3</v>
      </c>
      <c r="L952" s="411">
        <v>1</v>
      </c>
      <c r="M952" s="411">
        <v>2</v>
      </c>
      <c r="N952" s="411">
        <v>2</v>
      </c>
      <c r="O952" s="412">
        <v>4</v>
      </c>
      <c r="P952" s="411">
        <f t="shared" si="276"/>
        <v>35</v>
      </c>
      <c r="Q952" s="411">
        <f t="shared" si="277"/>
        <v>22.806451612903224</v>
      </c>
      <c r="R952" s="411">
        <f t="shared" si="278"/>
        <v>3.9176863181312567</v>
      </c>
      <c r="S952" s="411">
        <f t="shared" si="279"/>
        <v>8.2758620689655178</v>
      </c>
      <c r="T952" s="411">
        <v>0</v>
      </c>
      <c r="U952" s="411">
        <v>0</v>
      </c>
      <c r="V952" s="411">
        <v>0</v>
      </c>
      <c r="W952" s="411">
        <v>0</v>
      </c>
      <c r="X952" s="411">
        <v>0</v>
      </c>
      <c r="Y952" s="411">
        <v>0</v>
      </c>
      <c r="Z952" s="411">
        <v>0</v>
      </c>
      <c r="AA952" s="411">
        <v>0</v>
      </c>
      <c r="AB952" s="411">
        <v>0</v>
      </c>
      <c r="AC952" s="411">
        <v>0</v>
      </c>
      <c r="AD952" s="411">
        <v>0</v>
      </c>
      <c r="AE952" s="412">
        <v>0</v>
      </c>
      <c r="AF952" s="411">
        <f t="shared" si="280"/>
        <v>0</v>
      </c>
      <c r="AG952" s="411">
        <v>0</v>
      </c>
      <c r="AH952" s="411">
        <v>0</v>
      </c>
      <c r="AI952" s="411">
        <v>0</v>
      </c>
      <c r="AJ952" s="411">
        <v>0</v>
      </c>
      <c r="AK952" s="411">
        <v>0</v>
      </c>
      <c r="AL952" s="411">
        <v>0</v>
      </c>
      <c r="AM952" s="411">
        <v>0</v>
      </c>
      <c r="AN952" s="411">
        <v>0</v>
      </c>
      <c r="AO952" s="411">
        <v>0</v>
      </c>
      <c r="AP952" s="411">
        <v>0</v>
      </c>
      <c r="AQ952" s="411">
        <v>0</v>
      </c>
      <c r="AR952" s="412">
        <v>0</v>
      </c>
      <c r="AS952" s="411">
        <f t="shared" si="281"/>
        <v>0</v>
      </c>
      <c r="AT952" s="411">
        <f t="shared" si="282"/>
        <v>0</v>
      </c>
      <c r="AU952" s="411">
        <f t="shared" si="283"/>
        <v>0</v>
      </c>
      <c r="AV952" s="411">
        <f t="shared" si="284"/>
        <v>0</v>
      </c>
      <c r="AW952" s="411">
        <v>0</v>
      </c>
      <c r="AX952" s="411">
        <v>0</v>
      </c>
      <c r="AY952" s="411">
        <v>0</v>
      </c>
      <c r="AZ952" s="411">
        <v>0</v>
      </c>
      <c r="BA952" s="411">
        <v>0</v>
      </c>
      <c r="BB952" s="411">
        <v>0</v>
      </c>
      <c r="BC952" s="411">
        <v>0</v>
      </c>
      <c r="BD952" s="411">
        <v>0</v>
      </c>
      <c r="BE952" s="411">
        <v>0</v>
      </c>
      <c r="BF952" s="411">
        <v>0</v>
      </c>
      <c r="BG952" s="411">
        <v>0</v>
      </c>
      <c r="BH952" s="412">
        <v>0</v>
      </c>
      <c r="BI952" s="411">
        <f t="shared" si="285"/>
        <v>0</v>
      </c>
      <c r="BJ952" s="411">
        <v>0</v>
      </c>
      <c r="BK952" s="411">
        <v>0</v>
      </c>
      <c r="BL952" s="411">
        <v>0</v>
      </c>
      <c r="BM952" s="411">
        <v>0</v>
      </c>
      <c r="BN952" s="411">
        <v>0</v>
      </c>
      <c r="BO952" s="411">
        <v>0</v>
      </c>
      <c r="BP952" s="411">
        <v>0</v>
      </c>
      <c r="BQ952" s="411">
        <v>0</v>
      </c>
      <c r="BR952" s="411">
        <v>0</v>
      </c>
      <c r="BS952" s="411">
        <v>0</v>
      </c>
      <c r="BT952" s="411">
        <v>0</v>
      </c>
      <c r="BU952" s="412">
        <v>0</v>
      </c>
      <c r="BV952" s="411">
        <f t="shared" si="286"/>
        <v>0</v>
      </c>
      <c r="BW952" s="411">
        <v>0</v>
      </c>
      <c r="BX952" s="411">
        <v>0</v>
      </c>
      <c r="BY952" s="411">
        <v>0</v>
      </c>
      <c r="BZ952" s="411">
        <v>0</v>
      </c>
      <c r="CA952" s="411">
        <v>0</v>
      </c>
      <c r="CB952" s="411">
        <v>0</v>
      </c>
      <c r="CC952" s="411">
        <v>0</v>
      </c>
      <c r="CD952" s="411">
        <v>0</v>
      </c>
      <c r="CE952" s="411">
        <v>0</v>
      </c>
      <c r="CF952" s="411">
        <v>0</v>
      </c>
      <c r="CG952" s="411">
        <v>0</v>
      </c>
      <c r="CH952" s="412">
        <v>0</v>
      </c>
      <c r="CI952" s="411">
        <f t="shared" si="287"/>
        <v>0</v>
      </c>
      <c r="CJ952" s="411">
        <v>0</v>
      </c>
      <c r="CK952" s="411">
        <v>0</v>
      </c>
      <c r="CL952" s="411">
        <v>0</v>
      </c>
      <c r="CM952" s="411">
        <v>0</v>
      </c>
      <c r="CN952" s="411">
        <v>0</v>
      </c>
      <c r="CO952" s="411">
        <v>0</v>
      </c>
      <c r="CP952" s="411">
        <v>0</v>
      </c>
      <c r="CQ952" s="411">
        <v>0</v>
      </c>
      <c r="CR952" s="411">
        <v>0</v>
      </c>
      <c r="CS952" s="411">
        <v>0</v>
      </c>
      <c r="CT952" s="411">
        <v>0</v>
      </c>
      <c r="CU952" s="412">
        <v>0</v>
      </c>
      <c r="CV952" s="411">
        <f t="shared" si="288"/>
        <v>0</v>
      </c>
      <c r="CW952" s="411">
        <v>0</v>
      </c>
      <c r="CX952" s="411">
        <v>0</v>
      </c>
      <c r="CY952" s="411">
        <v>0</v>
      </c>
      <c r="CZ952" s="411">
        <v>0</v>
      </c>
      <c r="DA952" s="411">
        <v>0</v>
      </c>
      <c r="DB952" s="411">
        <v>0</v>
      </c>
      <c r="DC952" s="411">
        <v>0</v>
      </c>
      <c r="DD952" s="411">
        <v>0</v>
      </c>
      <c r="DE952" s="411">
        <v>0</v>
      </c>
      <c r="DF952" s="411">
        <v>0</v>
      </c>
      <c r="DG952" s="411">
        <v>0</v>
      </c>
      <c r="DH952" s="412">
        <v>0</v>
      </c>
      <c r="DI952" s="411">
        <f t="shared" si="289"/>
        <v>0</v>
      </c>
      <c r="DJ952" s="411">
        <v>0</v>
      </c>
      <c r="DK952" s="411">
        <v>0</v>
      </c>
      <c r="DL952" s="411">
        <v>0</v>
      </c>
      <c r="DM952" s="411">
        <v>0</v>
      </c>
      <c r="DN952" s="411">
        <v>0</v>
      </c>
      <c r="DO952" s="411">
        <v>0</v>
      </c>
      <c r="DP952" s="411">
        <v>0</v>
      </c>
      <c r="DQ952" s="411">
        <v>0</v>
      </c>
      <c r="DR952" s="411">
        <v>0</v>
      </c>
      <c r="DS952" s="411">
        <v>0</v>
      </c>
      <c r="DT952" s="411">
        <v>0</v>
      </c>
      <c r="DU952" s="412">
        <v>0</v>
      </c>
      <c r="DV952" s="411">
        <f t="shared" si="290"/>
        <v>0</v>
      </c>
      <c r="DW952" s="412">
        <v>0</v>
      </c>
      <c r="DX952" s="412">
        <v>0</v>
      </c>
      <c r="DY952" s="412">
        <v>0</v>
      </c>
      <c r="DZ952" s="412">
        <v>0</v>
      </c>
      <c r="EA952" s="412">
        <v>0</v>
      </c>
      <c r="EB952" s="412">
        <v>0</v>
      </c>
      <c r="EC952" s="412">
        <v>0</v>
      </c>
      <c r="ED952" s="412">
        <v>0</v>
      </c>
      <c r="EE952" s="412">
        <v>0</v>
      </c>
      <c r="EF952" s="412">
        <v>0</v>
      </c>
      <c r="EG952" s="412">
        <v>0</v>
      </c>
      <c r="EH952" s="412">
        <v>0</v>
      </c>
      <c r="EI952" s="411">
        <f t="shared" si="291"/>
        <v>0</v>
      </c>
      <c r="EK952" s="411">
        <f t="shared" si="292"/>
        <v>35</v>
      </c>
      <c r="EL952" s="7">
        <f t="shared" si="293"/>
        <v>-35</v>
      </c>
    </row>
    <row r="953" spans="1:142">
      <c r="A953" s="365" t="str">
        <f t="shared" si="275"/>
        <v xml:space="preserve"> 166</v>
      </c>
      <c r="B953" s="370" t="s">
        <v>970</v>
      </c>
      <c r="C953" s="370" t="s">
        <v>1176</v>
      </c>
      <c r="D953" s="411">
        <v>0</v>
      </c>
      <c r="E953" s="411">
        <v>0</v>
      </c>
      <c r="F953" s="411">
        <v>1</v>
      </c>
      <c r="G953" s="411">
        <v>0</v>
      </c>
      <c r="H953" s="411">
        <v>0</v>
      </c>
      <c r="I953" s="411">
        <v>0</v>
      </c>
      <c r="J953" s="411">
        <v>2</v>
      </c>
      <c r="K953" s="411">
        <v>5</v>
      </c>
      <c r="L953" s="411">
        <v>0</v>
      </c>
      <c r="M953" s="411">
        <v>0</v>
      </c>
      <c r="N953" s="411">
        <v>0</v>
      </c>
      <c r="O953" s="412">
        <v>0</v>
      </c>
      <c r="P953" s="411">
        <f t="shared" si="276"/>
        <v>8</v>
      </c>
      <c r="Q953" s="411">
        <f t="shared" si="277"/>
        <v>2.935483870967742</v>
      </c>
      <c r="R953" s="411">
        <f t="shared" si="278"/>
        <v>5.064516129032258</v>
      </c>
      <c r="S953" s="411">
        <f t="shared" si="279"/>
        <v>0</v>
      </c>
      <c r="T953" s="411">
        <v>0</v>
      </c>
      <c r="U953" s="411">
        <v>0</v>
      </c>
      <c r="V953" s="411">
        <v>0</v>
      </c>
      <c r="W953" s="411">
        <v>0</v>
      </c>
      <c r="X953" s="411">
        <v>0</v>
      </c>
      <c r="Y953" s="411">
        <v>0</v>
      </c>
      <c r="Z953" s="411">
        <v>0</v>
      </c>
      <c r="AA953" s="411">
        <v>0</v>
      </c>
      <c r="AB953" s="411">
        <v>0</v>
      </c>
      <c r="AC953" s="411">
        <v>0</v>
      </c>
      <c r="AD953" s="411">
        <v>0</v>
      </c>
      <c r="AE953" s="412">
        <v>0</v>
      </c>
      <c r="AF953" s="411">
        <f t="shared" si="280"/>
        <v>0</v>
      </c>
      <c r="AG953" s="411">
        <v>0</v>
      </c>
      <c r="AH953" s="411">
        <v>0</v>
      </c>
      <c r="AI953" s="411">
        <v>0</v>
      </c>
      <c r="AJ953" s="411">
        <v>0</v>
      </c>
      <c r="AK953" s="411">
        <v>0</v>
      </c>
      <c r="AL953" s="411">
        <v>0</v>
      </c>
      <c r="AM953" s="411">
        <v>0</v>
      </c>
      <c r="AN953" s="411">
        <v>0</v>
      </c>
      <c r="AO953" s="411">
        <v>0</v>
      </c>
      <c r="AP953" s="411">
        <v>0</v>
      </c>
      <c r="AQ953" s="411">
        <v>0</v>
      </c>
      <c r="AR953" s="412">
        <v>0</v>
      </c>
      <c r="AS953" s="411">
        <f t="shared" si="281"/>
        <v>0</v>
      </c>
      <c r="AT953" s="411">
        <f t="shared" si="282"/>
        <v>0</v>
      </c>
      <c r="AU953" s="411">
        <f t="shared" si="283"/>
        <v>0</v>
      </c>
      <c r="AV953" s="411">
        <f t="shared" si="284"/>
        <v>0</v>
      </c>
      <c r="AW953" s="411">
        <v>0</v>
      </c>
      <c r="AX953" s="411">
        <v>0</v>
      </c>
      <c r="AY953" s="411">
        <v>0</v>
      </c>
      <c r="AZ953" s="411">
        <v>0</v>
      </c>
      <c r="BA953" s="411">
        <v>0</v>
      </c>
      <c r="BB953" s="411">
        <v>0</v>
      </c>
      <c r="BC953" s="411">
        <v>0</v>
      </c>
      <c r="BD953" s="411">
        <v>0</v>
      </c>
      <c r="BE953" s="411">
        <v>0</v>
      </c>
      <c r="BF953" s="411">
        <v>0</v>
      </c>
      <c r="BG953" s="411">
        <v>0</v>
      </c>
      <c r="BH953" s="412">
        <v>0</v>
      </c>
      <c r="BI953" s="411">
        <f t="shared" si="285"/>
        <v>0</v>
      </c>
      <c r="BJ953" s="411">
        <v>0</v>
      </c>
      <c r="BK953" s="411">
        <v>0</v>
      </c>
      <c r="BL953" s="411">
        <v>0</v>
      </c>
      <c r="BM953" s="411">
        <v>0</v>
      </c>
      <c r="BN953" s="411">
        <v>0</v>
      </c>
      <c r="BO953" s="411">
        <v>0</v>
      </c>
      <c r="BP953" s="411">
        <v>0</v>
      </c>
      <c r="BQ953" s="411">
        <v>0</v>
      </c>
      <c r="BR953" s="411">
        <v>0</v>
      </c>
      <c r="BS953" s="411">
        <v>0</v>
      </c>
      <c r="BT953" s="411">
        <v>0</v>
      </c>
      <c r="BU953" s="412">
        <v>0</v>
      </c>
      <c r="BV953" s="411">
        <f t="shared" si="286"/>
        <v>0</v>
      </c>
      <c r="BW953" s="411">
        <v>0</v>
      </c>
      <c r="BX953" s="411">
        <v>0</v>
      </c>
      <c r="BY953" s="411">
        <v>0</v>
      </c>
      <c r="BZ953" s="411">
        <v>0</v>
      </c>
      <c r="CA953" s="411">
        <v>0</v>
      </c>
      <c r="CB953" s="411">
        <v>0</v>
      </c>
      <c r="CC953" s="411">
        <v>0</v>
      </c>
      <c r="CD953" s="411">
        <v>0</v>
      </c>
      <c r="CE953" s="411">
        <v>0</v>
      </c>
      <c r="CF953" s="411">
        <v>0</v>
      </c>
      <c r="CG953" s="411">
        <v>0</v>
      </c>
      <c r="CH953" s="412">
        <v>0</v>
      </c>
      <c r="CI953" s="411">
        <f t="shared" si="287"/>
        <v>0</v>
      </c>
      <c r="CJ953" s="411">
        <v>0</v>
      </c>
      <c r="CK953" s="411">
        <v>0</v>
      </c>
      <c r="CL953" s="411">
        <v>0</v>
      </c>
      <c r="CM953" s="411">
        <v>0</v>
      </c>
      <c r="CN953" s="411">
        <v>0</v>
      </c>
      <c r="CO953" s="411">
        <v>0</v>
      </c>
      <c r="CP953" s="411">
        <v>0</v>
      </c>
      <c r="CQ953" s="411">
        <v>0</v>
      </c>
      <c r="CR953" s="411">
        <v>0</v>
      </c>
      <c r="CS953" s="411">
        <v>0</v>
      </c>
      <c r="CT953" s="411">
        <v>0</v>
      </c>
      <c r="CU953" s="412">
        <v>0</v>
      </c>
      <c r="CV953" s="411">
        <f t="shared" si="288"/>
        <v>0</v>
      </c>
      <c r="CW953" s="411">
        <v>0</v>
      </c>
      <c r="CX953" s="411">
        <v>0</v>
      </c>
      <c r="CY953" s="411">
        <v>0</v>
      </c>
      <c r="CZ953" s="411">
        <v>0</v>
      </c>
      <c r="DA953" s="411">
        <v>0</v>
      </c>
      <c r="DB953" s="411">
        <v>0</v>
      </c>
      <c r="DC953" s="411">
        <v>0</v>
      </c>
      <c r="DD953" s="411">
        <v>0</v>
      </c>
      <c r="DE953" s="411">
        <v>0</v>
      </c>
      <c r="DF953" s="411">
        <v>0</v>
      </c>
      <c r="DG953" s="411">
        <v>0</v>
      </c>
      <c r="DH953" s="412">
        <v>0</v>
      </c>
      <c r="DI953" s="411">
        <f t="shared" si="289"/>
        <v>0</v>
      </c>
      <c r="DJ953" s="411">
        <v>0</v>
      </c>
      <c r="DK953" s="411">
        <v>0</v>
      </c>
      <c r="DL953" s="411">
        <v>0</v>
      </c>
      <c r="DM953" s="411">
        <v>0</v>
      </c>
      <c r="DN953" s="411">
        <v>0</v>
      </c>
      <c r="DO953" s="411">
        <v>0</v>
      </c>
      <c r="DP953" s="411">
        <v>0</v>
      </c>
      <c r="DQ953" s="411">
        <v>0</v>
      </c>
      <c r="DR953" s="411">
        <v>0</v>
      </c>
      <c r="DS953" s="411">
        <v>0</v>
      </c>
      <c r="DT953" s="411">
        <v>0</v>
      </c>
      <c r="DU953" s="412">
        <v>0</v>
      </c>
      <c r="DV953" s="411">
        <f t="shared" si="290"/>
        <v>0</v>
      </c>
      <c r="DW953" s="412">
        <v>0</v>
      </c>
      <c r="DX953" s="412">
        <v>0</v>
      </c>
      <c r="DY953" s="412">
        <v>0</v>
      </c>
      <c r="DZ953" s="412">
        <v>0</v>
      </c>
      <c r="EA953" s="412">
        <v>0</v>
      </c>
      <c r="EB953" s="412">
        <v>0</v>
      </c>
      <c r="EC953" s="412">
        <v>0</v>
      </c>
      <c r="ED953" s="412">
        <v>0</v>
      </c>
      <c r="EE953" s="412">
        <v>0</v>
      </c>
      <c r="EF953" s="412">
        <v>0</v>
      </c>
      <c r="EG953" s="412">
        <v>0</v>
      </c>
      <c r="EH953" s="412">
        <v>0</v>
      </c>
      <c r="EI953" s="411">
        <f t="shared" si="291"/>
        <v>0</v>
      </c>
      <c r="EK953" s="411">
        <f t="shared" si="292"/>
        <v>8</v>
      </c>
      <c r="EL953" s="7">
        <f t="shared" si="293"/>
        <v>-8</v>
      </c>
    </row>
    <row r="954" spans="1:142">
      <c r="A954" s="365" t="str">
        <f t="shared" si="275"/>
        <v xml:space="preserve"> 166</v>
      </c>
      <c r="B954" s="370" t="s">
        <v>970</v>
      </c>
      <c r="C954" s="370" t="s">
        <v>1177</v>
      </c>
      <c r="D954" s="411">
        <v>0</v>
      </c>
      <c r="E954" s="411">
        <v>0</v>
      </c>
      <c r="F954" s="411">
        <v>0</v>
      </c>
      <c r="G954" s="411">
        <v>1</v>
      </c>
      <c r="H954" s="411">
        <v>0</v>
      </c>
      <c r="I954" s="411">
        <v>0</v>
      </c>
      <c r="J954" s="411">
        <v>0</v>
      </c>
      <c r="K954" s="411">
        <v>0</v>
      </c>
      <c r="L954" s="411">
        <v>0</v>
      </c>
      <c r="M954" s="411">
        <v>1</v>
      </c>
      <c r="N954" s="411">
        <v>1</v>
      </c>
      <c r="O954" s="412">
        <v>0</v>
      </c>
      <c r="P954" s="411">
        <f t="shared" si="276"/>
        <v>3</v>
      </c>
      <c r="Q954" s="411">
        <f t="shared" si="277"/>
        <v>1</v>
      </c>
      <c r="R954" s="411">
        <f t="shared" si="278"/>
        <v>0</v>
      </c>
      <c r="S954" s="411">
        <f t="shared" si="279"/>
        <v>2</v>
      </c>
      <c r="T954" s="411">
        <v>0</v>
      </c>
      <c r="U954" s="411">
        <v>0</v>
      </c>
      <c r="V954" s="411">
        <v>0</v>
      </c>
      <c r="W954" s="411">
        <v>0</v>
      </c>
      <c r="X954" s="411">
        <v>0</v>
      </c>
      <c r="Y954" s="411">
        <v>0</v>
      </c>
      <c r="Z954" s="411">
        <v>0</v>
      </c>
      <c r="AA954" s="411">
        <v>0</v>
      </c>
      <c r="AB954" s="411">
        <v>0</v>
      </c>
      <c r="AC954" s="411">
        <v>0</v>
      </c>
      <c r="AD954" s="411">
        <v>0</v>
      </c>
      <c r="AE954" s="412">
        <v>0</v>
      </c>
      <c r="AF954" s="411">
        <f t="shared" si="280"/>
        <v>0</v>
      </c>
      <c r="AG954" s="411">
        <v>0</v>
      </c>
      <c r="AH954" s="411">
        <v>0</v>
      </c>
      <c r="AI954" s="411">
        <v>0</v>
      </c>
      <c r="AJ954" s="411">
        <v>0</v>
      </c>
      <c r="AK954" s="411">
        <v>0</v>
      </c>
      <c r="AL954" s="411">
        <v>0</v>
      </c>
      <c r="AM954" s="411">
        <v>0</v>
      </c>
      <c r="AN954" s="411">
        <v>0</v>
      </c>
      <c r="AO954" s="411">
        <v>0</v>
      </c>
      <c r="AP954" s="411">
        <v>0</v>
      </c>
      <c r="AQ954" s="411">
        <v>0</v>
      </c>
      <c r="AR954" s="412">
        <v>0</v>
      </c>
      <c r="AS954" s="411">
        <f t="shared" si="281"/>
        <v>0</v>
      </c>
      <c r="AT954" s="411">
        <f t="shared" si="282"/>
        <v>0</v>
      </c>
      <c r="AU954" s="411">
        <f t="shared" si="283"/>
        <v>0</v>
      </c>
      <c r="AV954" s="411">
        <f t="shared" si="284"/>
        <v>0</v>
      </c>
      <c r="AW954" s="411">
        <v>0</v>
      </c>
      <c r="AX954" s="411">
        <v>0</v>
      </c>
      <c r="AY954" s="411">
        <v>0</v>
      </c>
      <c r="AZ954" s="411">
        <v>0</v>
      </c>
      <c r="BA954" s="411">
        <v>0</v>
      </c>
      <c r="BB954" s="411">
        <v>0</v>
      </c>
      <c r="BC954" s="411">
        <v>0</v>
      </c>
      <c r="BD954" s="411">
        <v>0</v>
      </c>
      <c r="BE954" s="411">
        <v>0</v>
      </c>
      <c r="BF954" s="411">
        <v>0</v>
      </c>
      <c r="BG954" s="411">
        <v>0</v>
      </c>
      <c r="BH954" s="412">
        <v>0</v>
      </c>
      <c r="BI954" s="411">
        <f t="shared" si="285"/>
        <v>0</v>
      </c>
      <c r="BJ954" s="411">
        <v>0</v>
      </c>
      <c r="BK954" s="411">
        <v>0</v>
      </c>
      <c r="BL954" s="411">
        <v>0</v>
      </c>
      <c r="BM954" s="411">
        <v>0</v>
      </c>
      <c r="BN954" s="411">
        <v>0</v>
      </c>
      <c r="BO954" s="411">
        <v>0</v>
      </c>
      <c r="BP954" s="411">
        <v>0</v>
      </c>
      <c r="BQ954" s="411">
        <v>0</v>
      </c>
      <c r="BR954" s="411">
        <v>0</v>
      </c>
      <c r="BS954" s="411">
        <v>0</v>
      </c>
      <c r="BT954" s="411">
        <v>0</v>
      </c>
      <c r="BU954" s="412">
        <v>0</v>
      </c>
      <c r="BV954" s="411">
        <f t="shared" si="286"/>
        <v>0</v>
      </c>
      <c r="BW954" s="411">
        <v>0</v>
      </c>
      <c r="BX954" s="411">
        <v>0</v>
      </c>
      <c r="BY954" s="411">
        <v>0</v>
      </c>
      <c r="BZ954" s="411">
        <v>0</v>
      </c>
      <c r="CA954" s="411">
        <v>0</v>
      </c>
      <c r="CB954" s="411">
        <v>0</v>
      </c>
      <c r="CC954" s="411">
        <v>0</v>
      </c>
      <c r="CD954" s="411">
        <v>0</v>
      </c>
      <c r="CE954" s="411">
        <v>0</v>
      </c>
      <c r="CF954" s="411">
        <v>0</v>
      </c>
      <c r="CG954" s="411">
        <v>0</v>
      </c>
      <c r="CH954" s="412">
        <v>0</v>
      </c>
      <c r="CI954" s="411">
        <f t="shared" si="287"/>
        <v>0</v>
      </c>
      <c r="CJ954" s="411">
        <v>0</v>
      </c>
      <c r="CK954" s="411">
        <v>0</v>
      </c>
      <c r="CL954" s="411">
        <v>0</v>
      </c>
      <c r="CM954" s="411">
        <v>0</v>
      </c>
      <c r="CN954" s="411">
        <v>0</v>
      </c>
      <c r="CO954" s="411">
        <v>0</v>
      </c>
      <c r="CP954" s="411">
        <v>0</v>
      </c>
      <c r="CQ954" s="411">
        <v>0</v>
      </c>
      <c r="CR954" s="411">
        <v>0</v>
      </c>
      <c r="CS954" s="411">
        <v>0</v>
      </c>
      <c r="CT954" s="411">
        <v>0</v>
      </c>
      <c r="CU954" s="412">
        <v>0</v>
      </c>
      <c r="CV954" s="411">
        <f t="shared" si="288"/>
        <v>0</v>
      </c>
      <c r="CW954" s="411">
        <v>0</v>
      </c>
      <c r="CX954" s="411">
        <v>0</v>
      </c>
      <c r="CY954" s="411">
        <v>0</v>
      </c>
      <c r="CZ954" s="411">
        <v>0</v>
      </c>
      <c r="DA954" s="411">
        <v>0</v>
      </c>
      <c r="DB954" s="411">
        <v>0</v>
      </c>
      <c r="DC954" s="411">
        <v>0</v>
      </c>
      <c r="DD954" s="411">
        <v>0</v>
      </c>
      <c r="DE954" s="411">
        <v>0</v>
      </c>
      <c r="DF954" s="411">
        <v>0</v>
      </c>
      <c r="DG954" s="411">
        <v>0</v>
      </c>
      <c r="DH954" s="412">
        <v>0</v>
      </c>
      <c r="DI954" s="411">
        <f t="shared" si="289"/>
        <v>0</v>
      </c>
      <c r="DJ954" s="411">
        <v>0</v>
      </c>
      <c r="DK954" s="411">
        <v>0</v>
      </c>
      <c r="DL954" s="411">
        <v>0</v>
      </c>
      <c r="DM954" s="411">
        <v>0</v>
      </c>
      <c r="DN954" s="411">
        <v>0</v>
      </c>
      <c r="DO954" s="411">
        <v>0</v>
      </c>
      <c r="DP954" s="411">
        <v>0</v>
      </c>
      <c r="DQ954" s="411">
        <v>0</v>
      </c>
      <c r="DR954" s="411">
        <v>0</v>
      </c>
      <c r="DS954" s="411">
        <v>0</v>
      </c>
      <c r="DT954" s="411">
        <v>0</v>
      </c>
      <c r="DU954" s="412">
        <v>0</v>
      </c>
      <c r="DV954" s="411">
        <f t="shared" si="290"/>
        <v>0</v>
      </c>
      <c r="DW954" s="412">
        <v>0</v>
      </c>
      <c r="DX954" s="412">
        <v>0</v>
      </c>
      <c r="DY954" s="412">
        <v>0</v>
      </c>
      <c r="DZ954" s="412">
        <v>0</v>
      </c>
      <c r="EA954" s="412">
        <v>0</v>
      </c>
      <c r="EB954" s="412">
        <v>0</v>
      </c>
      <c r="EC954" s="412">
        <v>0</v>
      </c>
      <c r="ED954" s="412">
        <v>0</v>
      </c>
      <c r="EE954" s="412">
        <v>0</v>
      </c>
      <c r="EF954" s="412">
        <v>0</v>
      </c>
      <c r="EG954" s="412">
        <v>0</v>
      </c>
      <c r="EH954" s="412">
        <v>0</v>
      </c>
      <c r="EI954" s="411">
        <f t="shared" si="291"/>
        <v>0</v>
      </c>
      <c r="EK954" s="411">
        <f t="shared" si="292"/>
        <v>3</v>
      </c>
      <c r="EL954" s="7">
        <f t="shared" si="293"/>
        <v>-3</v>
      </c>
    </row>
    <row r="955" spans="1:142">
      <c r="A955" s="365" t="str">
        <f t="shared" si="275"/>
        <v xml:space="preserve"> 166</v>
      </c>
      <c r="B955" s="370" t="s">
        <v>970</v>
      </c>
      <c r="C955" s="370" t="s">
        <v>1179</v>
      </c>
      <c r="D955" s="411">
        <v>0</v>
      </c>
      <c r="E955" s="411">
        <v>0</v>
      </c>
      <c r="F955" s="411">
        <v>0</v>
      </c>
      <c r="G955" s="411">
        <v>1</v>
      </c>
      <c r="H955" s="411">
        <v>0</v>
      </c>
      <c r="I955" s="411">
        <v>0</v>
      </c>
      <c r="J955" s="411">
        <v>0</v>
      </c>
      <c r="K955" s="411">
        <v>0</v>
      </c>
      <c r="L955" s="411">
        <v>0</v>
      </c>
      <c r="M955" s="411">
        <v>1</v>
      </c>
      <c r="N955" s="411">
        <v>1</v>
      </c>
      <c r="O955" s="412">
        <v>0</v>
      </c>
      <c r="P955" s="411">
        <f t="shared" si="276"/>
        <v>3</v>
      </c>
      <c r="Q955" s="411">
        <f t="shared" si="277"/>
        <v>1</v>
      </c>
      <c r="R955" s="411">
        <f t="shared" si="278"/>
        <v>0</v>
      </c>
      <c r="S955" s="411">
        <f t="shared" si="279"/>
        <v>2</v>
      </c>
      <c r="T955" s="411">
        <v>0</v>
      </c>
      <c r="U955" s="411">
        <v>0</v>
      </c>
      <c r="V955" s="411">
        <v>0</v>
      </c>
      <c r="W955" s="411">
        <v>0</v>
      </c>
      <c r="X955" s="411">
        <v>0</v>
      </c>
      <c r="Y955" s="411">
        <v>0</v>
      </c>
      <c r="Z955" s="411">
        <v>0</v>
      </c>
      <c r="AA955" s="411">
        <v>0</v>
      </c>
      <c r="AB955" s="411">
        <v>0</v>
      </c>
      <c r="AC955" s="411">
        <v>0</v>
      </c>
      <c r="AD955" s="411">
        <v>0</v>
      </c>
      <c r="AE955" s="412">
        <v>0</v>
      </c>
      <c r="AF955" s="411">
        <f t="shared" si="280"/>
        <v>0</v>
      </c>
      <c r="AG955" s="411">
        <v>0</v>
      </c>
      <c r="AH955" s="411">
        <v>0</v>
      </c>
      <c r="AI955" s="411">
        <v>0</v>
      </c>
      <c r="AJ955" s="411">
        <v>0</v>
      </c>
      <c r="AK955" s="411">
        <v>0</v>
      </c>
      <c r="AL955" s="411">
        <v>0</v>
      </c>
      <c r="AM955" s="411">
        <v>0</v>
      </c>
      <c r="AN955" s="411">
        <v>0</v>
      </c>
      <c r="AO955" s="411">
        <v>0</v>
      </c>
      <c r="AP955" s="411">
        <v>0</v>
      </c>
      <c r="AQ955" s="411">
        <v>0</v>
      </c>
      <c r="AR955" s="412">
        <v>0</v>
      </c>
      <c r="AS955" s="411">
        <f t="shared" si="281"/>
        <v>0</v>
      </c>
      <c r="AT955" s="411">
        <f t="shared" si="282"/>
        <v>0</v>
      </c>
      <c r="AU955" s="411">
        <f t="shared" si="283"/>
        <v>0</v>
      </c>
      <c r="AV955" s="411">
        <f t="shared" si="284"/>
        <v>0</v>
      </c>
      <c r="AW955" s="411">
        <v>0</v>
      </c>
      <c r="AX955" s="411">
        <v>0</v>
      </c>
      <c r="AY955" s="411">
        <v>0</v>
      </c>
      <c r="AZ955" s="411">
        <v>0</v>
      </c>
      <c r="BA955" s="411">
        <v>0</v>
      </c>
      <c r="BB955" s="411">
        <v>0</v>
      </c>
      <c r="BC955" s="411">
        <v>0</v>
      </c>
      <c r="BD955" s="411">
        <v>0</v>
      </c>
      <c r="BE955" s="411">
        <v>0</v>
      </c>
      <c r="BF955" s="411">
        <v>0</v>
      </c>
      <c r="BG955" s="411">
        <v>0</v>
      </c>
      <c r="BH955" s="412">
        <v>0</v>
      </c>
      <c r="BI955" s="411">
        <f t="shared" si="285"/>
        <v>0</v>
      </c>
      <c r="BJ955" s="411">
        <v>0</v>
      </c>
      <c r="BK955" s="411">
        <v>0</v>
      </c>
      <c r="BL955" s="411">
        <v>0</v>
      </c>
      <c r="BM955" s="411">
        <v>0</v>
      </c>
      <c r="BN955" s="411">
        <v>0</v>
      </c>
      <c r="BO955" s="411">
        <v>0</v>
      </c>
      <c r="BP955" s="411">
        <v>0</v>
      </c>
      <c r="BQ955" s="411">
        <v>0</v>
      </c>
      <c r="BR955" s="411">
        <v>0</v>
      </c>
      <c r="BS955" s="411">
        <v>0</v>
      </c>
      <c r="BT955" s="411">
        <v>0</v>
      </c>
      <c r="BU955" s="412">
        <v>0</v>
      </c>
      <c r="BV955" s="411">
        <f t="shared" si="286"/>
        <v>0</v>
      </c>
      <c r="BW955" s="411">
        <v>0</v>
      </c>
      <c r="BX955" s="411">
        <v>0</v>
      </c>
      <c r="BY955" s="411">
        <v>0</v>
      </c>
      <c r="BZ955" s="411">
        <v>0</v>
      </c>
      <c r="CA955" s="411">
        <v>0</v>
      </c>
      <c r="CB955" s="411">
        <v>0</v>
      </c>
      <c r="CC955" s="411">
        <v>0</v>
      </c>
      <c r="CD955" s="411">
        <v>0</v>
      </c>
      <c r="CE955" s="411">
        <v>0</v>
      </c>
      <c r="CF955" s="411">
        <v>0</v>
      </c>
      <c r="CG955" s="411">
        <v>0</v>
      </c>
      <c r="CH955" s="412">
        <v>0</v>
      </c>
      <c r="CI955" s="411">
        <f t="shared" si="287"/>
        <v>0</v>
      </c>
      <c r="CJ955" s="411">
        <v>0</v>
      </c>
      <c r="CK955" s="411">
        <v>0</v>
      </c>
      <c r="CL955" s="411">
        <v>0</v>
      </c>
      <c r="CM955" s="411">
        <v>0</v>
      </c>
      <c r="CN955" s="411">
        <v>0</v>
      </c>
      <c r="CO955" s="411">
        <v>0</v>
      </c>
      <c r="CP955" s="411">
        <v>0</v>
      </c>
      <c r="CQ955" s="411">
        <v>0</v>
      </c>
      <c r="CR955" s="411">
        <v>0</v>
      </c>
      <c r="CS955" s="411">
        <v>0</v>
      </c>
      <c r="CT955" s="411">
        <v>0</v>
      </c>
      <c r="CU955" s="412">
        <v>0</v>
      </c>
      <c r="CV955" s="411">
        <f t="shared" si="288"/>
        <v>0</v>
      </c>
      <c r="CW955" s="411">
        <v>0</v>
      </c>
      <c r="CX955" s="411">
        <v>0</v>
      </c>
      <c r="CY955" s="411">
        <v>0</v>
      </c>
      <c r="CZ955" s="411">
        <v>0</v>
      </c>
      <c r="DA955" s="411">
        <v>0</v>
      </c>
      <c r="DB955" s="411">
        <v>0</v>
      </c>
      <c r="DC955" s="411">
        <v>0</v>
      </c>
      <c r="DD955" s="411">
        <v>0</v>
      </c>
      <c r="DE955" s="411">
        <v>0</v>
      </c>
      <c r="DF955" s="411">
        <v>0</v>
      </c>
      <c r="DG955" s="411">
        <v>0</v>
      </c>
      <c r="DH955" s="412">
        <v>0</v>
      </c>
      <c r="DI955" s="411">
        <f t="shared" si="289"/>
        <v>0</v>
      </c>
      <c r="DJ955" s="411">
        <v>0</v>
      </c>
      <c r="DK955" s="411">
        <v>0</v>
      </c>
      <c r="DL955" s="411">
        <v>0</v>
      </c>
      <c r="DM955" s="411">
        <v>0</v>
      </c>
      <c r="DN955" s="411">
        <v>0</v>
      </c>
      <c r="DO955" s="411">
        <v>0</v>
      </c>
      <c r="DP955" s="411">
        <v>0</v>
      </c>
      <c r="DQ955" s="411">
        <v>0</v>
      </c>
      <c r="DR955" s="411">
        <v>0</v>
      </c>
      <c r="DS955" s="411">
        <v>0</v>
      </c>
      <c r="DT955" s="411">
        <v>0</v>
      </c>
      <c r="DU955" s="412">
        <v>0</v>
      </c>
      <c r="DV955" s="411">
        <f t="shared" si="290"/>
        <v>0</v>
      </c>
      <c r="DW955" s="412">
        <v>0</v>
      </c>
      <c r="DX955" s="412">
        <v>0</v>
      </c>
      <c r="DY955" s="412">
        <v>0</v>
      </c>
      <c r="DZ955" s="412">
        <v>0</v>
      </c>
      <c r="EA955" s="412">
        <v>0</v>
      </c>
      <c r="EB955" s="412">
        <v>0</v>
      </c>
      <c r="EC955" s="412">
        <v>0</v>
      </c>
      <c r="ED955" s="412">
        <v>0</v>
      </c>
      <c r="EE955" s="412">
        <v>0</v>
      </c>
      <c r="EF955" s="412">
        <v>0</v>
      </c>
      <c r="EG955" s="412">
        <v>0</v>
      </c>
      <c r="EH955" s="412">
        <v>0</v>
      </c>
      <c r="EI955" s="411">
        <f t="shared" si="291"/>
        <v>0</v>
      </c>
      <c r="EK955" s="411">
        <f t="shared" si="292"/>
        <v>3</v>
      </c>
      <c r="EL955" s="7">
        <f t="shared" si="293"/>
        <v>-3</v>
      </c>
    </row>
    <row r="956" spans="1:142">
      <c r="A956" s="365" t="str">
        <f t="shared" si="275"/>
        <v xml:space="preserve"> 204</v>
      </c>
      <c r="B956" s="370" t="s">
        <v>971</v>
      </c>
      <c r="C956" s="370" t="s">
        <v>1167</v>
      </c>
      <c r="D956" s="411">
        <v>35</v>
      </c>
      <c r="E956" s="411">
        <v>35</v>
      </c>
      <c r="F956" s="411">
        <v>35</v>
      </c>
      <c r="G956" s="411">
        <v>35</v>
      </c>
      <c r="H956" s="411">
        <v>38</v>
      </c>
      <c r="I956" s="411">
        <v>38</v>
      </c>
      <c r="J956" s="411">
        <v>35</v>
      </c>
      <c r="K956" s="411">
        <v>35</v>
      </c>
      <c r="L956" s="411">
        <v>34</v>
      </c>
      <c r="M956" s="411">
        <v>34</v>
      </c>
      <c r="N956" s="411">
        <v>34</v>
      </c>
      <c r="O956" s="412">
        <v>36</v>
      </c>
      <c r="P956" s="411">
        <f t="shared" si="276"/>
        <v>424</v>
      </c>
      <c r="Q956" s="411">
        <f t="shared" si="277"/>
        <v>249.87096774193549</v>
      </c>
      <c r="R956" s="411">
        <f t="shared" si="278"/>
        <v>60.749721913236925</v>
      </c>
      <c r="S956" s="411">
        <f t="shared" si="279"/>
        <v>113.37931034482759</v>
      </c>
      <c r="T956" s="411">
        <v>300</v>
      </c>
      <c r="U956" s="411">
        <v>300</v>
      </c>
      <c r="V956" s="411">
        <v>300</v>
      </c>
      <c r="W956" s="411">
        <v>300</v>
      </c>
      <c r="X956" s="411">
        <v>342</v>
      </c>
      <c r="Y956" s="411">
        <v>297</v>
      </c>
      <c r="Z956" s="411">
        <v>300</v>
      </c>
      <c r="AA956" s="411">
        <v>299</v>
      </c>
      <c r="AB956" s="411">
        <v>301</v>
      </c>
      <c r="AC956" s="411">
        <v>300</v>
      </c>
      <c r="AD956" s="411">
        <v>300</v>
      </c>
      <c r="AE956" s="412">
        <v>298.00000000000006</v>
      </c>
      <c r="AF956" s="411">
        <f t="shared" si="280"/>
        <v>3637</v>
      </c>
      <c r="AG956" s="411">
        <v>335</v>
      </c>
      <c r="AH956" s="411">
        <v>335</v>
      </c>
      <c r="AI956" s="411">
        <v>335</v>
      </c>
      <c r="AJ956" s="411">
        <v>335</v>
      </c>
      <c r="AK956" s="411">
        <v>380</v>
      </c>
      <c r="AL956" s="411">
        <v>335</v>
      </c>
      <c r="AM956" s="411">
        <v>335</v>
      </c>
      <c r="AN956" s="411">
        <v>334</v>
      </c>
      <c r="AO956" s="411">
        <v>335</v>
      </c>
      <c r="AP956" s="411">
        <v>334</v>
      </c>
      <c r="AQ956" s="411">
        <v>334</v>
      </c>
      <c r="AR956" s="412">
        <v>334.00000000000006</v>
      </c>
      <c r="AS956" s="411">
        <f t="shared" si="281"/>
        <v>4061</v>
      </c>
      <c r="AT956" s="411">
        <f t="shared" si="282"/>
        <v>2379.1935483870966</v>
      </c>
      <c r="AU956" s="411">
        <f t="shared" si="283"/>
        <v>587.39265850945492</v>
      </c>
      <c r="AV956" s="411">
        <f t="shared" si="284"/>
        <v>1094.4137931034484</v>
      </c>
      <c r="AW956" s="411">
        <v>0</v>
      </c>
      <c r="AX956" s="411">
        <v>0</v>
      </c>
      <c r="AY956" s="411">
        <v>0</v>
      </c>
      <c r="AZ956" s="411">
        <v>0</v>
      </c>
      <c r="BA956" s="411">
        <v>0</v>
      </c>
      <c r="BB956" s="411">
        <v>0</v>
      </c>
      <c r="BC956" s="411">
        <v>0</v>
      </c>
      <c r="BD956" s="411">
        <v>0</v>
      </c>
      <c r="BE956" s="411">
        <v>0</v>
      </c>
      <c r="BF956" s="411">
        <v>0</v>
      </c>
      <c r="BG956" s="411">
        <v>0</v>
      </c>
      <c r="BH956" s="412">
        <v>0</v>
      </c>
      <c r="BI956" s="411">
        <f t="shared" si="285"/>
        <v>0</v>
      </c>
      <c r="BJ956" s="411">
        <v>335</v>
      </c>
      <c r="BK956" s="411">
        <v>335</v>
      </c>
      <c r="BL956" s="411">
        <v>335</v>
      </c>
      <c r="BM956" s="411">
        <v>335</v>
      </c>
      <c r="BN956" s="411">
        <v>380</v>
      </c>
      <c r="BO956" s="411">
        <v>335</v>
      </c>
      <c r="BP956" s="411">
        <v>335</v>
      </c>
      <c r="BQ956" s="411">
        <v>334</v>
      </c>
      <c r="BR956" s="411">
        <v>335</v>
      </c>
      <c r="BS956" s="411">
        <v>334</v>
      </c>
      <c r="BT956" s="411">
        <v>334</v>
      </c>
      <c r="BU956" s="412">
        <v>334.00000000000006</v>
      </c>
      <c r="BV956" s="411">
        <f t="shared" si="286"/>
        <v>4061</v>
      </c>
      <c r="BW956" s="411">
        <v>0</v>
      </c>
      <c r="BX956" s="411">
        <v>0</v>
      </c>
      <c r="BY956" s="411">
        <v>0</v>
      </c>
      <c r="BZ956" s="411">
        <v>0</v>
      </c>
      <c r="CA956" s="411">
        <v>0</v>
      </c>
      <c r="CB956" s="411">
        <v>0</v>
      </c>
      <c r="CC956" s="411">
        <v>0</v>
      </c>
      <c r="CD956" s="411">
        <v>0</v>
      </c>
      <c r="CE956" s="411">
        <v>0</v>
      </c>
      <c r="CF956" s="411">
        <v>0</v>
      </c>
      <c r="CG956" s="411">
        <v>0</v>
      </c>
      <c r="CH956" s="412">
        <v>0</v>
      </c>
      <c r="CI956" s="411">
        <f t="shared" si="287"/>
        <v>0</v>
      </c>
      <c r="CJ956" s="411">
        <v>335</v>
      </c>
      <c r="CK956" s="411">
        <v>335</v>
      </c>
      <c r="CL956" s="411">
        <v>335</v>
      </c>
      <c r="CM956" s="411">
        <v>335</v>
      </c>
      <c r="CN956" s="411">
        <v>380</v>
      </c>
      <c r="CO956" s="411">
        <v>335</v>
      </c>
      <c r="CP956" s="411">
        <v>335</v>
      </c>
      <c r="CQ956" s="411">
        <v>334</v>
      </c>
      <c r="CR956" s="411">
        <v>335</v>
      </c>
      <c r="CS956" s="411">
        <v>334</v>
      </c>
      <c r="CT956" s="411">
        <v>334</v>
      </c>
      <c r="CU956" s="412">
        <v>334.00000000000006</v>
      </c>
      <c r="CV956" s="411">
        <f t="shared" si="288"/>
        <v>4061</v>
      </c>
      <c r="CW956" s="411">
        <v>-0.99999999999994671</v>
      </c>
      <c r="CX956" s="411">
        <v>-0.99999999999994671</v>
      </c>
      <c r="CY956" s="411">
        <v>-0.99999999999994671</v>
      </c>
      <c r="CZ956" s="411">
        <v>-0.99999999999994671</v>
      </c>
      <c r="DA956" s="411">
        <v>-45.999999999999957</v>
      </c>
      <c r="DB956" s="411">
        <v>-0.99999999999995737</v>
      </c>
      <c r="DC956" s="411">
        <v>-0.99999999999994671</v>
      </c>
      <c r="DD956" s="411">
        <v>0</v>
      </c>
      <c r="DE956" s="411">
        <v>-0.99999999999995381</v>
      </c>
      <c r="DF956" s="411">
        <v>0</v>
      </c>
      <c r="DG956" s="411">
        <v>0</v>
      </c>
      <c r="DH956" s="412">
        <v>0</v>
      </c>
      <c r="DI956" s="411">
        <f t="shared" si="289"/>
        <v>-52.999999999999602</v>
      </c>
      <c r="DJ956" s="411">
        <v>334.00000000000006</v>
      </c>
      <c r="DK956" s="411">
        <v>334.00000000000006</v>
      </c>
      <c r="DL956" s="411">
        <v>334.00000000000006</v>
      </c>
      <c r="DM956" s="411">
        <v>334.00000000000006</v>
      </c>
      <c r="DN956" s="411">
        <v>334.00000000000006</v>
      </c>
      <c r="DO956" s="411">
        <v>334</v>
      </c>
      <c r="DP956" s="411">
        <v>334.00000000000006</v>
      </c>
      <c r="DQ956" s="411">
        <v>334.00000000000006</v>
      </c>
      <c r="DR956" s="411">
        <v>334.00000000000006</v>
      </c>
      <c r="DS956" s="411">
        <v>334.00000000000006</v>
      </c>
      <c r="DT956" s="411">
        <v>334.00000000000006</v>
      </c>
      <c r="DU956" s="412">
        <v>334.00000000000006</v>
      </c>
      <c r="DV956" s="411">
        <f t="shared" si="290"/>
        <v>4008.0000000000005</v>
      </c>
      <c r="DW956" s="412">
        <v>334.00000000000006</v>
      </c>
      <c r="DX956" s="412">
        <v>334.00000000000006</v>
      </c>
      <c r="DY956" s="412">
        <v>334.00000000000006</v>
      </c>
      <c r="DZ956" s="412">
        <v>334.00000000000006</v>
      </c>
      <c r="EA956" s="412">
        <v>334.00000000000006</v>
      </c>
      <c r="EB956" s="412">
        <v>334</v>
      </c>
      <c r="EC956" s="412">
        <v>334.00000000000006</v>
      </c>
      <c r="ED956" s="412">
        <v>334.00000000000006</v>
      </c>
      <c r="EE956" s="412">
        <v>334.00000000000006</v>
      </c>
      <c r="EF956" s="412">
        <v>334.00000000000006</v>
      </c>
      <c r="EG956" s="412">
        <v>334.00000000000006</v>
      </c>
      <c r="EH956" s="412">
        <v>334.00000000000006</v>
      </c>
      <c r="EI956" s="411">
        <f t="shared" si="291"/>
        <v>4008.0000000000005</v>
      </c>
      <c r="EK956" s="411">
        <f t="shared" si="292"/>
        <v>4008.0000000000005</v>
      </c>
      <c r="EL956" s="7">
        <f t="shared" si="293"/>
        <v>0</v>
      </c>
    </row>
    <row r="957" spans="1:142">
      <c r="A957" s="365" t="str">
        <f t="shared" si="275"/>
        <v xml:space="preserve"> 204</v>
      </c>
      <c r="B957" s="370" t="s">
        <v>971</v>
      </c>
      <c r="C957" s="370" t="s">
        <v>1168</v>
      </c>
      <c r="D957" s="411">
        <v>50491</v>
      </c>
      <c r="E957" s="411">
        <v>48429</v>
      </c>
      <c r="F957" s="411">
        <v>49021</v>
      </c>
      <c r="G957" s="411">
        <v>48541</v>
      </c>
      <c r="H957" s="411">
        <v>52063</v>
      </c>
      <c r="I957" s="411">
        <v>47304</v>
      </c>
      <c r="J957" s="411">
        <v>57326</v>
      </c>
      <c r="K957" s="411">
        <v>50386</v>
      </c>
      <c r="L957" s="411">
        <v>46161</v>
      </c>
      <c r="M957" s="411">
        <v>45416</v>
      </c>
      <c r="N957" s="411">
        <v>48832</v>
      </c>
      <c r="O957" s="412">
        <v>49831</v>
      </c>
      <c r="P957" s="411">
        <f t="shared" si="276"/>
        <v>593801</v>
      </c>
      <c r="Q957" s="411">
        <f t="shared" si="277"/>
        <v>351325.77419354836</v>
      </c>
      <c r="R957" s="411">
        <f t="shared" si="278"/>
        <v>85662.156840934374</v>
      </c>
      <c r="S957" s="411">
        <f t="shared" si="279"/>
        <v>156813.06896551725</v>
      </c>
      <c r="T957" s="411">
        <v>0</v>
      </c>
      <c r="U957" s="411">
        <v>0</v>
      </c>
      <c r="V957" s="411">
        <v>0</v>
      </c>
      <c r="W957" s="411">
        <v>0</v>
      </c>
      <c r="X957" s="411">
        <v>0</v>
      </c>
      <c r="Y957" s="411">
        <v>0</v>
      </c>
      <c r="Z957" s="411">
        <v>0</v>
      </c>
      <c r="AA957" s="411">
        <v>0</v>
      </c>
      <c r="AB957" s="411">
        <v>0</v>
      </c>
      <c r="AC957" s="411">
        <v>0</v>
      </c>
      <c r="AD957" s="411">
        <v>251.00000000000219</v>
      </c>
      <c r="AE957" s="412">
        <v>-250.99999999999704</v>
      </c>
      <c r="AF957" s="411">
        <f t="shared" si="280"/>
        <v>5.1443294069031253E-12</v>
      </c>
      <c r="AG957" s="411">
        <v>50491</v>
      </c>
      <c r="AH957" s="411">
        <v>48429</v>
      </c>
      <c r="AI957" s="411">
        <v>49021</v>
      </c>
      <c r="AJ957" s="411">
        <v>48541</v>
      </c>
      <c r="AK957" s="411">
        <v>52063</v>
      </c>
      <c r="AL957" s="411">
        <v>47304</v>
      </c>
      <c r="AM957" s="411">
        <v>57326</v>
      </c>
      <c r="AN957" s="411">
        <v>50386</v>
      </c>
      <c r="AO957" s="411">
        <v>46161</v>
      </c>
      <c r="AP957" s="411">
        <v>45416</v>
      </c>
      <c r="AQ957" s="411">
        <v>49083</v>
      </c>
      <c r="AR957" s="412">
        <v>49580</v>
      </c>
      <c r="AS957" s="411">
        <f t="shared" si="281"/>
        <v>593801</v>
      </c>
      <c r="AT957" s="411">
        <f t="shared" si="282"/>
        <v>351325.77419354836</v>
      </c>
      <c r="AU957" s="411">
        <f t="shared" si="283"/>
        <v>85662.156840934374</v>
      </c>
      <c r="AV957" s="411">
        <f t="shared" si="284"/>
        <v>156813.06896551725</v>
      </c>
      <c r="AW957" s="411">
        <v>0</v>
      </c>
      <c r="AX957" s="411">
        <v>0</v>
      </c>
      <c r="AY957" s="411">
        <v>0</v>
      </c>
      <c r="AZ957" s="411">
        <v>0</v>
      </c>
      <c r="BA957" s="411">
        <v>0</v>
      </c>
      <c r="BB957" s="411">
        <v>0</v>
      </c>
      <c r="BC957" s="411">
        <v>0</v>
      </c>
      <c r="BD957" s="411">
        <v>0</v>
      </c>
      <c r="BE957" s="411">
        <v>0</v>
      </c>
      <c r="BF957" s="411">
        <v>0</v>
      </c>
      <c r="BG957" s="411">
        <v>0</v>
      </c>
      <c r="BH957" s="412">
        <v>0</v>
      </c>
      <c r="BI957" s="411">
        <f t="shared" si="285"/>
        <v>0</v>
      </c>
      <c r="BJ957" s="411">
        <v>50491</v>
      </c>
      <c r="BK957" s="411">
        <v>48429</v>
      </c>
      <c r="BL957" s="411">
        <v>49021</v>
      </c>
      <c r="BM957" s="411">
        <v>48541</v>
      </c>
      <c r="BN957" s="411">
        <v>52063</v>
      </c>
      <c r="BO957" s="411">
        <v>47304</v>
      </c>
      <c r="BP957" s="411">
        <v>57326</v>
      </c>
      <c r="BQ957" s="411">
        <v>50386</v>
      </c>
      <c r="BR957" s="411">
        <v>46161</v>
      </c>
      <c r="BS957" s="411">
        <v>45416</v>
      </c>
      <c r="BT957" s="411">
        <v>49083</v>
      </c>
      <c r="BU957" s="412">
        <v>49580</v>
      </c>
      <c r="BV957" s="411">
        <f t="shared" si="286"/>
        <v>593801</v>
      </c>
      <c r="BW957" s="411">
        <v>-2113.6007720310049</v>
      </c>
      <c r="BX957" s="411">
        <v>-2089.1440526940023</v>
      </c>
      <c r="BY957" s="411">
        <v>-1644.4298867569983</v>
      </c>
      <c r="BZ957" s="411">
        <v>-1709.1913735129997</v>
      </c>
      <c r="CA957" s="411">
        <v>732.80338515999711</v>
      </c>
      <c r="CB957" s="411">
        <v>2123.7058897919983</v>
      </c>
      <c r="CC957" s="411">
        <v>1828.5279379339968</v>
      </c>
      <c r="CD957" s="411">
        <v>-2601.4986622939982</v>
      </c>
      <c r="CE957" s="411">
        <v>922.08240831599676</v>
      </c>
      <c r="CF957" s="411">
        <v>1483.6366265279971</v>
      </c>
      <c r="CG957" s="411">
        <v>-756.79904616300075</v>
      </c>
      <c r="CH957" s="412">
        <v>1931.6798850200066</v>
      </c>
      <c r="CI957" s="411">
        <f t="shared" si="287"/>
        <v>-1892.2276607020108</v>
      </c>
      <c r="CJ957" s="411">
        <v>48377.399227968992</v>
      </c>
      <c r="CK957" s="411">
        <v>46339.855947305994</v>
      </c>
      <c r="CL957" s="411">
        <v>47376.570113243004</v>
      </c>
      <c r="CM957" s="411">
        <v>46831.808626487</v>
      </c>
      <c r="CN957" s="411">
        <v>52795.803385159998</v>
      </c>
      <c r="CO957" s="411">
        <v>49427.705889792</v>
      </c>
      <c r="CP957" s="411">
        <v>59154.527937933999</v>
      </c>
      <c r="CQ957" s="411">
        <v>47784.501337706002</v>
      </c>
      <c r="CR957" s="411">
        <v>47083.082408315997</v>
      </c>
      <c r="CS957" s="411">
        <v>46899.636626527994</v>
      </c>
      <c r="CT957" s="411">
        <v>48326.200953837004</v>
      </c>
      <c r="CU957" s="412">
        <v>51511.679885020007</v>
      </c>
      <c r="CV957" s="411">
        <f t="shared" si="288"/>
        <v>591908.77233929792</v>
      </c>
      <c r="CW957" s="411">
        <v>-3373.5621688472283</v>
      </c>
      <c r="CX957" s="411">
        <v>-3210.9330444467623</v>
      </c>
      <c r="CY957" s="411">
        <v>-3307.6755958643507</v>
      </c>
      <c r="CZ957" s="411">
        <v>-3223.5771197086005</v>
      </c>
      <c r="DA957" s="411">
        <v>-7607.6592472233851</v>
      </c>
      <c r="DB957" s="411">
        <v>-1601.4495690530828</v>
      </c>
      <c r="DC957" s="411">
        <v>-2355.6525964681346</v>
      </c>
      <c r="DD957" s="411">
        <v>-2993.0233698759107</v>
      </c>
      <c r="DE957" s="411">
        <v>-2554.670835082743</v>
      </c>
      <c r="DF957" s="411">
        <v>-2429.3316595939245</v>
      </c>
      <c r="DG957" s="411">
        <v>-2513.018846978996</v>
      </c>
      <c r="DH957" s="412">
        <v>0</v>
      </c>
      <c r="DI957" s="411">
        <f t="shared" si="289"/>
        <v>-35170.554053143118</v>
      </c>
      <c r="DJ957" s="411">
        <v>45003.837059121768</v>
      </c>
      <c r="DK957" s="411">
        <v>43128.922902859238</v>
      </c>
      <c r="DL957" s="411">
        <v>44068.894517378649</v>
      </c>
      <c r="DM957" s="411">
        <v>43608.2315067784</v>
      </c>
      <c r="DN957" s="411">
        <v>45188.144137936615</v>
      </c>
      <c r="DO957" s="411">
        <v>47826.256320738918</v>
      </c>
      <c r="DP957" s="411">
        <v>56798.875341465864</v>
      </c>
      <c r="DQ957" s="411">
        <v>44791.477967830091</v>
      </c>
      <c r="DR957" s="411">
        <v>44528.411573233258</v>
      </c>
      <c r="DS957" s="411">
        <v>44470.304966934076</v>
      </c>
      <c r="DT957" s="411">
        <v>45813.182106858003</v>
      </c>
      <c r="DU957" s="412">
        <v>51511.679885020007</v>
      </c>
      <c r="DV957" s="411">
        <f t="shared" si="290"/>
        <v>556738.21828615491</v>
      </c>
      <c r="DW957" s="412">
        <v>45003.837059121768</v>
      </c>
      <c r="DX957" s="412">
        <v>43128.922902859238</v>
      </c>
      <c r="DY957" s="412">
        <v>44068.894517378649</v>
      </c>
      <c r="DZ957" s="412">
        <v>43608.2315067784</v>
      </c>
      <c r="EA957" s="412">
        <v>45188.144137936615</v>
      </c>
      <c r="EB957" s="412">
        <v>47826.256320738918</v>
      </c>
      <c r="EC957" s="412">
        <v>56798.875341465864</v>
      </c>
      <c r="ED957" s="412">
        <v>44791.477967830091</v>
      </c>
      <c r="EE957" s="412">
        <v>44528.411573233258</v>
      </c>
      <c r="EF957" s="412">
        <v>44470.304966934076</v>
      </c>
      <c r="EG957" s="412">
        <v>45813.182106858003</v>
      </c>
      <c r="EH957" s="412">
        <v>51511.679885020007</v>
      </c>
      <c r="EI957" s="411">
        <f t="shared" si="291"/>
        <v>556738.21828615491</v>
      </c>
      <c r="EK957" s="411">
        <f t="shared" si="292"/>
        <v>556738.21828615491</v>
      </c>
      <c r="EL957" s="7">
        <f t="shared" si="293"/>
        <v>0</v>
      </c>
    </row>
    <row r="958" spans="1:142">
      <c r="A958" s="365" t="str">
        <f t="shared" si="275"/>
        <v xml:space="preserve"> 204</v>
      </c>
      <c r="B958" s="370" t="s">
        <v>971</v>
      </c>
      <c r="C958" s="370" t="s">
        <v>1169</v>
      </c>
      <c r="D958" s="411">
        <v>50491</v>
      </c>
      <c r="E958" s="411">
        <v>48429</v>
      </c>
      <c r="F958" s="411">
        <v>49021</v>
      </c>
      <c r="G958" s="411">
        <v>48541</v>
      </c>
      <c r="H958" s="411">
        <v>52063</v>
      </c>
      <c r="I958" s="411">
        <v>47304</v>
      </c>
      <c r="J958" s="411">
        <v>57326</v>
      </c>
      <c r="K958" s="411">
        <v>50386</v>
      </c>
      <c r="L958" s="411">
        <v>46161</v>
      </c>
      <c r="M958" s="411">
        <v>45416</v>
      </c>
      <c r="N958" s="411">
        <v>48832</v>
      </c>
      <c r="O958" s="412">
        <v>49831</v>
      </c>
      <c r="P958" s="411">
        <f t="shared" si="276"/>
        <v>593801</v>
      </c>
      <c r="Q958" s="411">
        <f t="shared" si="277"/>
        <v>351325.77419354836</v>
      </c>
      <c r="R958" s="411">
        <f t="shared" si="278"/>
        <v>85662.156840934374</v>
      </c>
      <c r="S958" s="411">
        <f t="shared" si="279"/>
        <v>156813.06896551725</v>
      </c>
      <c r="T958" s="411">
        <v>0</v>
      </c>
      <c r="U958" s="411">
        <v>0</v>
      </c>
      <c r="V958" s="411">
        <v>0</v>
      </c>
      <c r="W958" s="411">
        <v>0</v>
      </c>
      <c r="X958" s="411">
        <v>0</v>
      </c>
      <c r="Y958" s="411">
        <v>0</v>
      </c>
      <c r="Z958" s="411">
        <v>0</v>
      </c>
      <c r="AA958" s="411">
        <v>0</v>
      </c>
      <c r="AB958" s="411">
        <v>0</v>
      </c>
      <c r="AC958" s="411">
        <v>0</v>
      </c>
      <c r="AD958" s="411">
        <v>251.00000000000219</v>
      </c>
      <c r="AE958" s="412">
        <v>-250.99999999999704</v>
      </c>
      <c r="AF958" s="411">
        <f t="shared" si="280"/>
        <v>5.1443294069031253E-12</v>
      </c>
      <c r="AG958" s="411">
        <v>50491</v>
      </c>
      <c r="AH958" s="411">
        <v>48429</v>
      </c>
      <c r="AI958" s="411">
        <v>49021</v>
      </c>
      <c r="AJ958" s="411">
        <v>48541</v>
      </c>
      <c r="AK958" s="411">
        <v>52063</v>
      </c>
      <c r="AL958" s="411">
        <v>47304</v>
      </c>
      <c r="AM958" s="411">
        <v>57326</v>
      </c>
      <c r="AN958" s="411">
        <v>50386</v>
      </c>
      <c r="AO958" s="411">
        <v>46161</v>
      </c>
      <c r="AP958" s="411">
        <v>45416</v>
      </c>
      <c r="AQ958" s="411">
        <v>49083.000000000007</v>
      </c>
      <c r="AR958" s="412">
        <v>49580.000000000007</v>
      </c>
      <c r="AS958" s="411">
        <f t="shared" si="281"/>
        <v>593801</v>
      </c>
      <c r="AT958" s="411">
        <f t="shared" si="282"/>
        <v>351325.77419354836</v>
      </c>
      <c r="AU958" s="411">
        <f t="shared" si="283"/>
        <v>85662.156840934374</v>
      </c>
      <c r="AV958" s="411">
        <f t="shared" si="284"/>
        <v>156813.06896551725</v>
      </c>
      <c r="AW958" s="411">
        <v>0</v>
      </c>
      <c r="AX958" s="411">
        <v>0</v>
      </c>
      <c r="AY958" s="411">
        <v>0</v>
      </c>
      <c r="AZ958" s="411">
        <v>0</v>
      </c>
      <c r="BA958" s="411">
        <v>0</v>
      </c>
      <c r="BB958" s="411">
        <v>0</v>
      </c>
      <c r="BC958" s="411">
        <v>0</v>
      </c>
      <c r="BD958" s="411">
        <v>0</v>
      </c>
      <c r="BE958" s="411">
        <v>0</v>
      </c>
      <c r="BF958" s="411">
        <v>0</v>
      </c>
      <c r="BG958" s="411">
        <v>0</v>
      </c>
      <c r="BH958" s="412">
        <v>0</v>
      </c>
      <c r="BI958" s="411">
        <f t="shared" si="285"/>
        <v>0</v>
      </c>
      <c r="BJ958" s="411">
        <v>50491</v>
      </c>
      <c r="BK958" s="411">
        <v>48429</v>
      </c>
      <c r="BL958" s="411">
        <v>49021</v>
      </c>
      <c r="BM958" s="411">
        <v>48541</v>
      </c>
      <c r="BN958" s="411">
        <v>52063</v>
      </c>
      <c r="BO958" s="411">
        <v>47304</v>
      </c>
      <c r="BP958" s="411">
        <v>57326</v>
      </c>
      <c r="BQ958" s="411">
        <v>50386</v>
      </c>
      <c r="BR958" s="411">
        <v>46161</v>
      </c>
      <c r="BS958" s="411">
        <v>45416</v>
      </c>
      <c r="BT958" s="411">
        <v>49083.000000000007</v>
      </c>
      <c r="BU958" s="412">
        <v>49580.000000000007</v>
      </c>
      <c r="BV958" s="411">
        <f t="shared" si="286"/>
        <v>593801</v>
      </c>
      <c r="BW958" s="411">
        <v>-2113.6007720310049</v>
      </c>
      <c r="BX958" s="411">
        <v>-2089.1440526940023</v>
      </c>
      <c r="BY958" s="411">
        <v>-1644.4298867569983</v>
      </c>
      <c r="BZ958" s="411">
        <v>-1709.1913735129997</v>
      </c>
      <c r="CA958" s="411">
        <v>732.80338515999711</v>
      </c>
      <c r="CB958" s="411">
        <v>2123.7058897919987</v>
      </c>
      <c r="CC958" s="411">
        <v>1828.5279379339968</v>
      </c>
      <c r="CD958" s="411">
        <v>-2601.4986622939978</v>
      </c>
      <c r="CE958" s="411">
        <v>922.08240831599676</v>
      </c>
      <c r="CF958" s="411">
        <v>1483.6366265279971</v>
      </c>
      <c r="CG958" s="411">
        <v>-756.79904616300075</v>
      </c>
      <c r="CH958" s="412">
        <v>1931.6798850200066</v>
      </c>
      <c r="CI958" s="411">
        <f t="shared" si="287"/>
        <v>-1892.2276607020099</v>
      </c>
      <c r="CJ958" s="411">
        <v>48377.399227968992</v>
      </c>
      <c r="CK958" s="411">
        <v>46339.855947305994</v>
      </c>
      <c r="CL958" s="411">
        <v>47376.570113243004</v>
      </c>
      <c r="CM958" s="411">
        <v>46831.808626487</v>
      </c>
      <c r="CN958" s="411">
        <v>52795.803385159998</v>
      </c>
      <c r="CO958" s="411">
        <v>49427.705889792</v>
      </c>
      <c r="CP958" s="411">
        <v>59154.527937933999</v>
      </c>
      <c r="CQ958" s="411">
        <v>47784.501337706002</v>
      </c>
      <c r="CR958" s="411">
        <v>47083.082408316004</v>
      </c>
      <c r="CS958" s="411">
        <v>46899.636626527994</v>
      </c>
      <c r="CT958" s="411">
        <v>48326.200953837004</v>
      </c>
      <c r="CU958" s="412">
        <v>51511.679885020007</v>
      </c>
      <c r="CV958" s="411">
        <f t="shared" si="288"/>
        <v>591908.77233929792</v>
      </c>
      <c r="CW958" s="411">
        <v>-3373.5621688472288</v>
      </c>
      <c r="CX958" s="411">
        <v>-3210.9330444467623</v>
      </c>
      <c r="CY958" s="411">
        <v>-3307.6755958643507</v>
      </c>
      <c r="CZ958" s="411">
        <v>-3223.5771197086005</v>
      </c>
      <c r="DA958" s="411">
        <v>-7607.6592472233851</v>
      </c>
      <c r="DB958" s="411">
        <v>-1601.4495690530828</v>
      </c>
      <c r="DC958" s="411">
        <v>-2355.6525964681346</v>
      </c>
      <c r="DD958" s="411">
        <v>-2993.0233698759107</v>
      </c>
      <c r="DE958" s="411">
        <v>-2554.670835082743</v>
      </c>
      <c r="DF958" s="411">
        <v>-2429.3316595939245</v>
      </c>
      <c r="DG958" s="411">
        <v>-2513.0188469789964</v>
      </c>
      <c r="DH958" s="412">
        <v>0</v>
      </c>
      <c r="DI958" s="411">
        <f t="shared" si="289"/>
        <v>-35170.554053143118</v>
      </c>
      <c r="DJ958" s="411">
        <v>45003.837059121768</v>
      </c>
      <c r="DK958" s="411">
        <v>43128.922902859238</v>
      </c>
      <c r="DL958" s="411">
        <v>44068.894517378649</v>
      </c>
      <c r="DM958" s="411">
        <v>43608.231506778393</v>
      </c>
      <c r="DN958" s="411">
        <v>45188.144137936608</v>
      </c>
      <c r="DO958" s="411">
        <v>47826.25632073891</v>
      </c>
      <c r="DP958" s="411">
        <v>56798.875341465864</v>
      </c>
      <c r="DQ958" s="411">
        <v>44791.477967830098</v>
      </c>
      <c r="DR958" s="411">
        <v>44528.411573233258</v>
      </c>
      <c r="DS958" s="411">
        <v>44470.304966934069</v>
      </c>
      <c r="DT958" s="411">
        <v>45813.182106858003</v>
      </c>
      <c r="DU958" s="412">
        <v>51511.679885020007</v>
      </c>
      <c r="DV958" s="411">
        <f t="shared" si="290"/>
        <v>556738.21828615491</v>
      </c>
      <c r="DW958" s="412">
        <v>45003.837059121768</v>
      </c>
      <c r="DX958" s="412">
        <v>43128.922902859238</v>
      </c>
      <c r="DY958" s="412">
        <v>44068.894517378649</v>
      </c>
      <c r="DZ958" s="412">
        <v>43608.231506778393</v>
      </c>
      <c r="EA958" s="412">
        <v>45188.144137936608</v>
      </c>
      <c r="EB958" s="412">
        <v>47826.25632073891</v>
      </c>
      <c r="EC958" s="412">
        <v>56798.875341465864</v>
      </c>
      <c r="ED958" s="412">
        <v>44791.477967830098</v>
      </c>
      <c r="EE958" s="412">
        <v>44528.411573233258</v>
      </c>
      <c r="EF958" s="412">
        <v>44470.304966934069</v>
      </c>
      <c r="EG958" s="412">
        <v>45813.182106858003</v>
      </c>
      <c r="EH958" s="412">
        <v>51511.679885020007</v>
      </c>
      <c r="EI958" s="411">
        <f t="shared" si="291"/>
        <v>556738.21828615491</v>
      </c>
      <c r="EK958" s="411">
        <f t="shared" si="292"/>
        <v>556738.21828615491</v>
      </c>
      <c r="EL958" s="7">
        <f t="shared" si="293"/>
        <v>0</v>
      </c>
    </row>
    <row r="959" spans="1:142">
      <c r="A959" s="365" t="str">
        <f t="shared" si="275"/>
        <v xml:space="preserve"> 204</v>
      </c>
      <c r="B959" s="370" t="s">
        <v>971</v>
      </c>
      <c r="C959" s="370" t="s">
        <v>1170</v>
      </c>
      <c r="D959" s="411">
        <v>50491</v>
      </c>
      <c r="E959" s="411">
        <v>48429</v>
      </c>
      <c r="F959" s="411">
        <v>49021</v>
      </c>
      <c r="G959" s="411">
        <v>48541</v>
      </c>
      <c r="H959" s="411">
        <v>52063</v>
      </c>
      <c r="I959" s="411">
        <v>47304</v>
      </c>
      <c r="J959" s="411">
        <v>57326</v>
      </c>
      <c r="K959" s="411">
        <v>50386</v>
      </c>
      <c r="L959" s="411">
        <v>46161</v>
      </c>
      <c r="M959" s="411">
        <v>45416</v>
      </c>
      <c r="N959" s="411">
        <v>48832</v>
      </c>
      <c r="O959" s="412">
        <v>49831</v>
      </c>
      <c r="P959" s="411">
        <f t="shared" si="276"/>
        <v>593801</v>
      </c>
      <c r="Q959" s="411">
        <f t="shared" si="277"/>
        <v>351325.77419354836</v>
      </c>
      <c r="R959" s="411">
        <f t="shared" si="278"/>
        <v>85662.156840934374</v>
      </c>
      <c r="S959" s="411">
        <f t="shared" si="279"/>
        <v>156813.06896551725</v>
      </c>
      <c r="T959" s="411">
        <v>0</v>
      </c>
      <c r="U959" s="411">
        <v>0</v>
      </c>
      <c r="V959" s="411">
        <v>0</v>
      </c>
      <c r="W959" s="411">
        <v>0</v>
      </c>
      <c r="X959" s="411">
        <v>0</v>
      </c>
      <c r="Y959" s="411">
        <v>0</v>
      </c>
      <c r="Z959" s="411">
        <v>0</v>
      </c>
      <c r="AA959" s="411">
        <v>0</v>
      </c>
      <c r="AB959" s="411">
        <v>0</v>
      </c>
      <c r="AC959" s="411">
        <v>0</v>
      </c>
      <c r="AD959" s="411">
        <v>251.00000000000219</v>
      </c>
      <c r="AE959" s="412">
        <v>-250.99999999999704</v>
      </c>
      <c r="AF959" s="411">
        <f t="shared" si="280"/>
        <v>5.1443294069031253E-12</v>
      </c>
      <c r="AG959" s="411">
        <v>50491</v>
      </c>
      <c r="AH959" s="411">
        <v>48429</v>
      </c>
      <c r="AI959" s="411">
        <v>49021</v>
      </c>
      <c r="AJ959" s="411">
        <v>48541</v>
      </c>
      <c r="AK959" s="411">
        <v>52063</v>
      </c>
      <c r="AL959" s="411">
        <v>47304</v>
      </c>
      <c r="AM959" s="411">
        <v>57326</v>
      </c>
      <c r="AN959" s="411">
        <v>50386</v>
      </c>
      <c r="AO959" s="411">
        <v>46161</v>
      </c>
      <c r="AP959" s="411">
        <v>45416</v>
      </c>
      <c r="AQ959" s="411">
        <v>49083.000000000007</v>
      </c>
      <c r="AR959" s="412">
        <v>49580.000000000007</v>
      </c>
      <c r="AS959" s="411">
        <f t="shared" si="281"/>
        <v>593801</v>
      </c>
      <c r="AT959" s="411">
        <f t="shared" si="282"/>
        <v>351325.77419354836</v>
      </c>
      <c r="AU959" s="411">
        <f t="shared" si="283"/>
        <v>85662.156840934374</v>
      </c>
      <c r="AV959" s="411">
        <f t="shared" si="284"/>
        <v>156813.06896551725</v>
      </c>
      <c r="AW959" s="411">
        <v>0</v>
      </c>
      <c r="AX959" s="411">
        <v>0</v>
      </c>
      <c r="AY959" s="411">
        <v>0</v>
      </c>
      <c r="AZ959" s="411">
        <v>0</v>
      </c>
      <c r="BA959" s="411">
        <v>0</v>
      </c>
      <c r="BB959" s="411">
        <v>0</v>
      </c>
      <c r="BC959" s="411">
        <v>0</v>
      </c>
      <c r="BD959" s="411">
        <v>0</v>
      </c>
      <c r="BE959" s="411">
        <v>0</v>
      </c>
      <c r="BF959" s="411">
        <v>0</v>
      </c>
      <c r="BG959" s="411">
        <v>0</v>
      </c>
      <c r="BH959" s="412">
        <v>0</v>
      </c>
      <c r="BI959" s="411">
        <f t="shared" si="285"/>
        <v>0</v>
      </c>
      <c r="BJ959" s="411">
        <v>50491</v>
      </c>
      <c r="BK959" s="411">
        <v>48429</v>
      </c>
      <c r="BL959" s="411">
        <v>49021</v>
      </c>
      <c r="BM959" s="411">
        <v>48541</v>
      </c>
      <c r="BN959" s="411">
        <v>52063</v>
      </c>
      <c r="BO959" s="411">
        <v>47304</v>
      </c>
      <c r="BP959" s="411">
        <v>57326</v>
      </c>
      <c r="BQ959" s="411">
        <v>50386</v>
      </c>
      <c r="BR959" s="411">
        <v>46161</v>
      </c>
      <c r="BS959" s="411">
        <v>45416</v>
      </c>
      <c r="BT959" s="411">
        <v>49083.000000000007</v>
      </c>
      <c r="BU959" s="412">
        <v>49580.000000000007</v>
      </c>
      <c r="BV959" s="411">
        <f t="shared" si="286"/>
        <v>593801</v>
      </c>
      <c r="BW959" s="411">
        <v>-2113.6007720310054</v>
      </c>
      <c r="BX959" s="411">
        <v>-2089.1440526940023</v>
      </c>
      <c r="BY959" s="411">
        <v>-1644.4298867569983</v>
      </c>
      <c r="BZ959" s="411">
        <v>-1709.1913735129997</v>
      </c>
      <c r="CA959" s="411">
        <v>732.80338515999711</v>
      </c>
      <c r="CB959" s="411">
        <v>2123.7058897919987</v>
      </c>
      <c r="CC959" s="411">
        <v>1828.5279379339968</v>
      </c>
      <c r="CD959" s="411">
        <v>-2601.4986622939978</v>
      </c>
      <c r="CE959" s="411">
        <v>922.08240831599676</v>
      </c>
      <c r="CF959" s="411">
        <v>1483.6366265279971</v>
      </c>
      <c r="CG959" s="411">
        <v>-756.79904616300075</v>
      </c>
      <c r="CH959" s="412">
        <v>1931.6798850200066</v>
      </c>
      <c r="CI959" s="411">
        <f t="shared" si="287"/>
        <v>-1892.2276607020117</v>
      </c>
      <c r="CJ959" s="411">
        <v>48377.399227968992</v>
      </c>
      <c r="CK959" s="411">
        <v>46339.855947305994</v>
      </c>
      <c r="CL959" s="411">
        <v>47376.570113243004</v>
      </c>
      <c r="CM959" s="411">
        <v>46831.808626487</v>
      </c>
      <c r="CN959" s="411">
        <v>52795.803385159998</v>
      </c>
      <c r="CO959" s="411">
        <v>49427.705889792</v>
      </c>
      <c r="CP959" s="411">
        <v>59154.527937933999</v>
      </c>
      <c r="CQ959" s="411">
        <v>47784.501337706002</v>
      </c>
      <c r="CR959" s="411">
        <v>47083.082408316004</v>
      </c>
      <c r="CS959" s="411">
        <v>46899.636626527994</v>
      </c>
      <c r="CT959" s="411">
        <v>48326.200953837004</v>
      </c>
      <c r="CU959" s="412">
        <v>51511.679885020007</v>
      </c>
      <c r="CV959" s="411">
        <f t="shared" si="288"/>
        <v>591908.77233929792</v>
      </c>
      <c r="CW959" s="411">
        <v>-3373.5621688472288</v>
      </c>
      <c r="CX959" s="411">
        <v>-3210.9330444467623</v>
      </c>
      <c r="CY959" s="411">
        <v>-3307.6755958643507</v>
      </c>
      <c r="CZ959" s="411">
        <v>-3223.5771197086005</v>
      </c>
      <c r="DA959" s="411">
        <v>-7607.6592472233842</v>
      </c>
      <c r="DB959" s="411">
        <v>-1601.4495690530828</v>
      </c>
      <c r="DC959" s="411">
        <v>-2355.6525964681346</v>
      </c>
      <c r="DD959" s="411">
        <v>-2993.0233698759102</v>
      </c>
      <c r="DE959" s="411">
        <v>-2554.6708350827435</v>
      </c>
      <c r="DF959" s="411">
        <v>-2429.3316595939245</v>
      </c>
      <c r="DG959" s="411">
        <v>-2513.0188469789964</v>
      </c>
      <c r="DH959" s="412">
        <v>0</v>
      </c>
      <c r="DI959" s="411">
        <f t="shared" si="289"/>
        <v>-35170.554053143118</v>
      </c>
      <c r="DJ959" s="411">
        <v>45003.837059121768</v>
      </c>
      <c r="DK959" s="411">
        <v>43128.922902859238</v>
      </c>
      <c r="DL959" s="411">
        <v>44068.894517378649</v>
      </c>
      <c r="DM959" s="411">
        <v>43608.231506778393</v>
      </c>
      <c r="DN959" s="411">
        <v>45188.144137936608</v>
      </c>
      <c r="DO959" s="411">
        <v>47826.25632073891</v>
      </c>
      <c r="DP959" s="411">
        <v>56798.875341465864</v>
      </c>
      <c r="DQ959" s="411">
        <v>44791.477967830098</v>
      </c>
      <c r="DR959" s="411">
        <v>44528.411573233258</v>
      </c>
      <c r="DS959" s="411">
        <v>44470.304966934069</v>
      </c>
      <c r="DT959" s="411">
        <v>45813.182106858003</v>
      </c>
      <c r="DU959" s="412">
        <v>51511.679885020007</v>
      </c>
      <c r="DV959" s="411">
        <f t="shared" si="290"/>
        <v>556738.21828615491</v>
      </c>
      <c r="DW959" s="412">
        <v>45003.837059121768</v>
      </c>
      <c r="DX959" s="412">
        <v>43128.922902859238</v>
      </c>
      <c r="DY959" s="412">
        <v>44068.894517378649</v>
      </c>
      <c r="DZ959" s="412">
        <v>43608.231506778393</v>
      </c>
      <c r="EA959" s="412">
        <v>45188.144137936608</v>
      </c>
      <c r="EB959" s="412">
        <v>47826.25632073891</v>
      </c>
      <c r="EC959" s="412">
        <v>56798.875341465864</v>
      </c>
      <c r="ED959" s="412">
        <v>44791.477967830098</v>
      </c>
      <c r="EE959" s="412">
        <v>44528.411573233258</v>
      </c>
      <c r="EF959" s="412">
        <v>44470.304966934069</v>
      </c>
      <c r="EG959" s="412">
        <v>45813.182106858003</v>
      </c>
      <c r="EH959" s="412">
        <v>51511.679885020007</v>
      </c>
      <c r="EI959" s="411">
        <f t="shared" si="291"/>
        <v>556738.21828615491</v>
      </c>
      <c r="EK959" s="411">
        <f t="shared" si="292"/>
        <v>556738.21828615491</v>
      </c>
      <c r="EL959" s="7">
        <f t="shared" si="293"/>
        <v>0</v>
      </c>
    </row>
    <row r="960" spans="1:142">
      <c r="A960" s="365" t="str">
        <f t="shared" si="275"/>
        <v xml:space="preserve"> 204</v>
      </c>
      <c r="B960" s="370" t="s">
        <v>971</v>
      </c>
      <c r="C960" s="370" t="s">
        <v>1171</v>
      </c>
      <c r="D960" s="411">
        <v>50491</v>
      </c>
      <c r="E960" s="411">
        <v>48429</v>
      </c>
      <c r="F960" s="411">
        <v>49021</v>
      </c>
      <c r="G960" s="411">
        <v>48541</v>
      </c>
      <c r="H960" s="411">
        <v>52063</v>
      </c>
      <c r="I960" s="411">
        <v>47304</v>
      </c>
      <c r="J960" s="411">
        <v>57326</v>
      </c>
      <c r="K960" s="411">
        <v>50386</v>
      </c>
      <c r="L960" s="411">
        <v>46161</v>
      </c>
      <c r="M960" s="411">
        <v>45416</v>
      </c>
      <c r="N960" s="411">
        <v>48832</v>
      </c>
      <c r="O960" s="412">
        <v>49831</v>
      </c>
      <c r="P960" s="411">
        <f t="shared" si="276"/>
        <v>593801</v>
      </c>
      <c r="Q960" s="411">
        <f t="shared" si="277"/>
        <v>351325.77419354836</v>
      </c>
      <c r="R960" s="411">
        <f t="shared" si="278"/>
        <v>85662.156840934374</v>
      </c>
      <c r="S960" s="411">
        <f t="shared" si="279"/>
        <v>156813.06896551725</v>
      </c>
      <c r="T960" s="411">
        <v>0</v>
      </c>
      <c r="U960" s="411">
        <v>0</v>
      </c>
      <c r="V960" s="411">
        <v>0</v>
      </c>
      <c r="W960" s="411">
        <v>0</v>
      </c>
      <c r="X960" s="411">
        <v>0</v>
      </c>
      <c r="Y960" s="411">
        <v>0</v>
      </c>
      <c r="Z960" s="411">
        <v>0</v>
      </c>
      <c r="AA960" s="411">
        <v>0</v>
      </c>
      <c r="AB960" s="411">
        <v>0</v>
      </c>
      <c r="AC960" s="411">
        <v>0</v>
      </c>
      <c r="AD960" s="411">
        <v>251.00000000000219</v>
      </c>
      <c r="AE960" s="412">
        <v>-250.99999999999704</v>
      </c>
      <c r="AF960" s="411">
        <f t="shared" si="280"/>
        <v>5.1443294069031253E-12</v>
      </c>
      <c r="AG960" s="411">
        <v>50491</v>
      </c>
      <c r="AH960" s="411">
        <v>48429</v>
      </c>
      <c r="AI960" s="411">
        <v>49021</v>
      </c>
      <c r="AJ960" s="411">
        <v>48541</v>
      </c>
      <c r="AK960" s="411">
        <v>52063</v>
      </c>
      <c r="AL960" s="411">
        <v>47304</v>
      </c>
      <c r="AM960" s="411">
        <v>57326</v>
      </c>
      <c r="AN960" s="411">
        <v>50386</v>
      </c>
      <c r="AO960" s="411">
        <v>46161</v>
      </c>
      <c r="AP960" s="411">
        <v>45416</v>
      </c>
      <c r="AQ960" s="411">
        <v>49083.000000000007</v>
      </c>
      <c r="AR960" s="412">
        <v>49580.000000000007</v>
      </c>
      <c r="AS960" s="411">
        <f t="shared" si="281"/>
        <v>593801</v>
      </c>
      <c r="AT960" s="411">
        <f t="shared" si="282"/>
        <v>351325.77419354836</v>
      </c>
      <c r="AU960" s="411">
        <f t="shared" si="283"/>
        <v>85662.156840934374</v>
      </c>
      <c r="AV960" s="411">
        <f t="shared" si="284"/>
        <v>156813.06896551725</v>
      </c>
      <c r="AW960" s="411">
        <v>0</v>
      </c>
      <c r="AX960" s="411">
        <v>0</v>
      </c>
      <c r="AY960" s="411">
        <v>0</v>
      </c>
      <c r="AZ960" s="411">
        <v>0</v>
      </c>
      <c r="BA960" s="411">
        <v>0</v>
      </c>
      <c r="BB960" s="411">
        <v>0</v>
      </c>
      <c r="BC960" s="411">
        <v>0</v>
      </c>
      <c r="BD960" s="411">
        <v>0</v>
      </c>
      <c r="BE960" s="411">
        <v>0</v>
      </c>
      <c r="BF960" s="411">
        <v>0</v>
      </c>
      <c r="BG960" s="411">
        <v>0</v>
      </c>
      <c r="BH960" s="412">
        <v>0</v>
      </c>
      <c r="BI960" s="411">
        <f t="shared" si="285"/>
        <v>0</v>
      </c>
      <c r="BJ960" s="411">
        <v>50491</v>
      </c>
      <c r="BK960" s="411">
        <v>48429</v>
      </c>
      <c r="BL960" s="411">
        <v>49021</v>
      </c>
      <c r="BM960" s="411">
        <v>48541</v>
      </c>
      <c r="BN960" s="411">
        <v>52063</v>
      </c>
      <c r="BO960" s="411">
        <v>47304</v>
      </c>
      <c r="BP960" s="411">
        <v>57326</v>
      </c>
      <c r="BQ960" s="411">
        <v>50386</v>
      </c>
      <c r="BR960" s="411">
        <v>46161</v>
      </c>
      <c r="BS960" s="411">
        <v>45416</v>
      </c>
      <c r="BT960" s="411">
        <v>49083.000000000007</v>
      </c>
      <c r="BU960" s="412">
        <v>49580.000000000007</v>
      </c>
      <c r="BV960" s="411">
        <f t="shared" si="286"/>
        <v>593801</v>
      </c>
      <c r="BW960" s="411">
        <v>-2113.6007720310049</v>
      </c>
      <c r="BX960" s="411">
        <v>-2089.1440526940023</v>
      </c>
      <c r="BY960" s="411">
        <v>-1644.4298867569983</v>
      </c>
      <c r="BZ960" s="411">
        <v>-1709.1913735129997</v>
      </c>
      <c r="CA960" s="411">
        <v>732.80338515999711</v>
      </c>
      <c r="CB960" s="411">
        <v>2123.7058897919987</v>
      </c>
      <c r="CC960" s="411">
        <v>1828.5279379339968</v>
      </c>
      <c r="CD960" s="411">
        <v>-2601.4986622939978</v>
      </c>
      <c r="CE960" s="411">
        <v>922.08240831599676</v>
      </c>
      <c r="CF960" s="411">
        <v>1483.6366265279971</v>
      </c>
      <c r="CG960" s="411">
        <v>-756.79904616300075</v>
      </c>
      <c r="CH960" s="412">
        <v>1931.6798850200066</v>
      </c>
      <c r="CI960" s="411">
        <f t="shared" si="287"/>
        <v>-1892.2276607020099</v>
      </c>
      <c r="CJ960" s="411">
        <v>48377.399227968992</v>
      </c>
      <c r="CK960" s="411">
        <v>46339.855947305994</v>
      </c>
      <c r="CL960" s="411">
        <v>47376.570113243004</v>
      </c>
      <c r="CM960" s="411">
        <v>46831.808626487</v>
      </c>
      <c r="CN960" s="411">
        <v>52795.803385159998</v>
      </c>
      <c r="CO960" s="411">
        <v>49427.705889792</v>
      </c>
      <c r="CP960" s="411">
        <v>59154.527937933999</v>
      </c>
      <c r="CQ960" s="411">
        <v>47784.501337706002</v>
      </c>
      <c r="CR960" s="411">
        <v>47083.082408316004</v>
      </c>
      <c r="CS960" s="411">
        <v>46899.636626527994</v>
      </c>
      <c r="CT960" s="411">
        <v>48326.200953837004</v>
      </c>
      <c r="CU960" s="412">
        <v>51511.679885020007</v>
      </c>
      <c r="CV960" s="411">
        <f t="shared" si="288"/>
        <v>591908.77233929792</v>
      </c>
      <c r="CW960" s="411">
        <v>-3373.5621688472288</v>
      </c>
      <c r="CX960" s="411">
        <v>-3210.9330444467623</v>
      </c>
      <c r="CY960" s="411">
        <v>-3307.6755958643507</v>
      </c>
      <c r="CZ960" s="411">
        <v>-3223.5771197086005</v>
      </c>
      <c r="DA960" s="411">
        <v>-7607.6592472233851</v>
      </c>
      <c r="DB960" s="411">
        <v>-1601.4495690530828</v>
      </c>
      <c r="DC960" s="411">
        <v>-2355.6525964681346</v>
      </c>
      <c r="DD960" s="411">
        <v>-2993.0233698759107</v>
      </c>
      <c r="DE960" s="411">
        <v>-2554.670835082743</v>
      </c>
      <c r="DF960" s="411">
        <v>-2429.3316595939245</v>
      </c>
      <c r="DG960" s="411">
        <v>-2513.0188469789964</v>
      </c>
      <c r="DH960" s="412">
        <v>0</v>
      </c>
      <c r="DI960" s="411">
        <f t="shared" si="289"/>
        <v>-35170.554053143118</v>
      </c>
      <c r="DJ960" s="411">
        <v>45003.837059121768</v>
      </c>
      <c r="DK960" s="411">
        <v>43128.922902859238</v>
      </c>
      <c r="DL960" s="411">
        <v>44068.894517378649</v>
      </c>
      <c r="DM960" s="411">
        <v>43608.231506778393</v>
      </c>
      <c r="DN960" s="411">
        <v>45188.144137936608</v>
      </c>
      <c r="DO960" s="411">
        <v>47826.25632073891</v>
      </c>
      <c r="DP960" s="411">
        <v>56798.875341465864</v>
      </c>
      <c r="DQ960" s="411">
        <v>44791.477967830098</v>
      </c>
      <c r="DR960" s="411">
        <v>44528.411573233258</v>
      </c>
      <c r="DS960" s="411">
        <v>44470.304966934069</v>
      </c>
      <c r="DT960" s="411">
        <v>45813.182106858003</v>
      </c>
      <c r="DU960" s="412">
        <v>51511.679885020007</v>
      </c>
      <c r="DV960" s="411">
        <f t="shared" si="290"/>
        <v>556738.21828615491</v>
      </c>
      <c r="DW960" s="412">
        <v>45003.837059121768</v>
      </c>
      <c r="DX960" s="412">
        <v>43128.922902859238</v>
      </c>
      <c r="DY960" s="412">
        <v>44068.894517378649</v>
      </c>
      <c r="DZ960" s="412">
        <v>43608.231506778393</v>
      </c>
      <c r="EA960" s="412">
        <v>45188.144137936608</v>
      </c>
      <c r="EB960" s="412">
        <v>47826.25632073891</v>
      </c>
      <c r="EC960" s="412">
        <v>56798.875341465864</v>
      </c>
      <c r="ED960" s="412">
        <v>44791.477967830098</v>
      </c>
      <c r="EE960" s="412">
        <v>44528.411573233258</v>
      </c>
      <c r="EF960" s="412">
        <v>44470.304966934069</v>
      </c>
      <c r="EG960" s="412">
        <v>45813.182106858003</v>
      </c>
      <c r="EH960" s="412">
        <v>51511.679885020007</v>
      </c>
      <c r="EI960" s="411">
        <f t="shared" si="291"/>
        <v>556738.21828615491</v>
      </c>
      <c r="EK960" s="411">
        <f t="shared" si="292"/>
        <v>556738.21828615491</v>
      </c>
      <c r="EL960" s="7">
        <f t="shared" si="293"/>
        <v>0</v>
      </c>
    </row>
    <row r="961" spans="1:142">
      <c r="A961" s="365" t="str">
        <f t="shared" si="275"/>
        <v xml:space="preserve"> 204</v>
      </c>
      <c r="B961" s="370" t="s">
        <v>971</v>
      </c>
      <c r="C961" s="370" t="s">
        <v>1172</v>
      </c>
      <c r="D961" s="411">
        <v>50491</v>
      </c>
      <c r="E961" s="411">
        <v>48429</v>
      </c>
      <c r="F961" s="411">
        <v>49021</v>
      </c>
      <c r="G961" s="411">
        <v>48541</v>
      </c>
      <c r="H961" s="411">
        <v>52063</v>
      </c>
      <c r="I961" s="411">
        <v>47304</v>
      </c>
      <c r="J961" s="411">
        <v>57326</v>
      </c>
      <c r="K961" s="411">
        <v>50386</v>
      </c>
      <c r="L961" s="411">
        <v>46161</v>
      </c>
      <c r="M961" s="411">
        <v>45416</v>
      </c>
      <c r="N961" s="411">
        <v>48832</v>
      </c>
      <c r="O961" s="412">
        <v>49831</v>
      </c>
      <c r="P961" s="411">
        <f t="shared" si="276"/>
        <v>593801</v>
      </c>
      <c r="Q961" s="411">
        <f t="shared" si="277"/>
        <v>351325.77419354836</v>
      </c>
      <c r="R961" s="411">
        <f t="shared" si="278"/>
        <v>85662.156840934374</v>
      </c>
      <c r="S961" s="411">
        <f t="shared" si="279"/>
        <v>156813.06896551725</v>
      </c>
      <c r="T961" s="411">
        <v>0</v>
      </c>
      <c r="U961" s="411">
        <v>0</v>
      </c>
      <c r="V961" s="411">
        <v>0</v>
      </c>
      <c r="W961" s="411">
        <v>0</v>
      </c>
      <c r="X961" s="411">
        <v>0</v>
      </c>
      <c r="Y961" s="411">
        <v>0</v>
      </c>
      <c r="Z961" s="411">
        <v>0</v>
      </c>
      <c r="AA961" s="411">
        <v>0</v>
      </c>
      <c r="AB961" s="411">
        <v>0</v>
      </c>
      <c r="AC961" s="411">
        <v>0</v>
      </c>
      <c r="AD961" s="411">
        <v>251.00000000000219</v>
      </c>
      <c r="AE961" s="412">
        <v>-250.99999999999704</v>
      </c>
      <c r="AF961" s="411">
        <f t="shared" si="280"/>
        <v>5.1443294069031253E-12</v>
      </c>
      <c r="AG961" s="411">
        <v>50491</v>
      </c>
      <c r="AH961" s="411">
        <v>48429</v>
      </c>
      <c r="AI961" s="411">
        <v>49021</v>
      </c>
      <c r="AJ961" s="411">
        <v>48541</v>
      </c>
      <c r="AK961" s="411">
        <v>52063</v>
      </c>
      <c r="AL961" s="411">
        <v>47304</v>
      </c>
      <c r="AM961" s="411">
        <v>57326</v>
      </c>
      <c r="AN961" s="411">
        <v>50386</v>
      </c>
      <c r="AO961" s="411">
        <v>46161</v>
      </c>
      <c r="AP961" s="411">
        <v>45416</v>
      </c>
      <c r="AQ961" s="411">
        <v>49083</v>
      </c>
      <c r="AR961" s="412">
        <v>49580</v>
      </c>
      <c r="AS961" s="411">
        <f t="shared" si="281"/>
        <v>593801</v>
      </c>
      <c r="AT961" s="411">
        <f t="shared" si="282"/>
        <v>351325.77419354836</v>
      </c>
      <c r="AU961" s="411">
        <f t="shared" si="283"/>
        <v>85662.156840934374</v>
      </c>
      <c r="AV961" s="411">
        <f t="shared" si="284"/>
        <v>156813.06896551725</v>
      </c>
      <c r="AW961" s="411">
        <v>0</v>
      </c>
      <c r="AX961" s="411">
        <v>0</v>
      </c>
      <c r="AY961" s="411">
        <v>0</v>
      </c>
      <c r="AZ961" s="411">
        <v>0</v>
      </c>
      <c r="BA961" s="411">
        <v>0</v>
      </c>
      <c r="BB961" s="411">
        <v>0</v>
      </c>
      <c r="BC961" s="411">
        <v>0</v>
      </c>
      <c r="BD961" s="411">
        <v>0</v>
      </c>
      <c r="BE961" s="411">
        <v>0</v>
      </c>
      <c r="BF961" s="411">
        <v>0</v>
      </c>
      <c r="BG961" s="411">
        <v>0</v>
      </c>
      <c r="BH961" s="412">
        <v>0</v>
      </c>
      <c r="BI961" s="411">
        <f t="shared" si="285"/>
        <v>0</v>
      </c>
      <c r="BJ961" s="411">
        <v>50491</v>
      </c>
      <c r="BK961" s="411">
        <v>48429</v>
      </c>
      <c r="BL961" s="411">
        <v>49021</v>
      </c>
      <c r="BM961" s="411">
        <v>48541</v>
      </c>
      <c r="BN961" s="411">
        <v>52063</v>
      </c>
      <c r="BO961" s="411">
        <v>47304</v>
      </c>
      <c r="BP961" s="411">
        <v>57326</v>
      </c>
      <c r="BQ961" s="411">
        <v>50386</v>
      </c>
      <c r="BR961" s="411">
        <v>46161</v>
      </c>
      <c r="BS961" s="411">
        <v>45416</v>
      </c>
      <c r="BT961" s="411">
        <v>49083</v>
      </c>
      <c r="BU961" s="412">
        <v>49580</v>
      </c>
      <c r="BV961" s="411">
        <f t="shared" si="286"/>
        <v>593801</v>
      </c>
      <c r="BW961" s="411">
        <v>-2113.6007720310049</v>
      </c>
      <c r="BX961" s="411">
        <v>-2089.1440526940023</v>
      </c>
      <c r="BY961" s="411">
        <v>-1644.4298867569983</v>
      </c>
      <c r="BZ961" s="411">
        <v>-1709.1913735129997</v>
      </c>
      <c r="CA961" s="411">
        <v>732.80338515999711</v>
      </c>
      <c r="CB961" s="411">
        <v>2123.7058897919983</v>
      </c>
      <c r="CC961" s="411">
        <v>1828.5279379339968</v>
      </c>
      <c r="CD961" s="411">
        <v>-2601.4986622939982</v>
      </c>
      <c r="CE961" s="411">
        <v>922.08240831599676</v>
      </c>
      <c r="CF961" s="411">
        <v>1483.6366265279971</v>
      </c>
      <c r="CG961" s="411">
        <v>-756.79904616300075</v>
      </c>
      <c r="CH961" s="412">
        <v>1931.6798850200066</v>
      </c>
      <c r="CI961" s="411">
        <f t="shared" si="287"/>
        <v>-1892.2276607020108</v>
      </c>
      <c r="CJ961" s="411">
        <v>48377.399227968992</v>
      </c>
      <c r="CK961" s="411">
        <v>46339.855947305994</v>
      </c>
      <c r="CL961" s="411">
        <v>47376.570113243004</v>
      </c>
      <c r="CM961" s="411">
        <v>46831.808626487</v>
      </c>
      <c r="CN961" s="411">
        <v>52795.803385159998</v>
      </c>
      <c r="CO961" s="411">
        <v>49427.705889792</v>
      </c>
      <c r="CP961" s="411">
        <v>59154.527937933999</v>
      </c>
      <c r="CQ961" s="411">
        <v>47784.501337706002</v>
      </c>
      <c r="CR961" s="411">
        <v>47083.082408315997</v>
      </c>
      <c r="CS961" s="411">
        <v>46899.636626527994</v>
      </c>
      <c r="CT961" s="411">
        <v>48326.200953837004</v>
      </c>
      <c r="CU961" s="412">
        <v>51511.679885020007</v>
      </c>
      <c r="CV961" s="411">
        <f t="shared" si="288"/>
        <v>591908.77233929792</v>
      </c>
      <c r="CW961" s="411">
        <v>-3373.5621688472283</v>
      </c>
      <c r="CX961" s="411">
        <v>-3210.9330444467623</v>
      </c>
      <c r="CY961" s="411">
        <v>-3307.6755958643507</v>
      </c>
      <c r="CZ961" s="411">
        <v>-3223.5771197086005</v>
      </c>
      <c r="DA961" s="411">
        <v>-7607.6592472233851</v>
      </c>
      <c r="DB961" s="411">
        <v>-1601.4495690530828</v>
      </c>
      <c r="DC961" s="411">
        <v>-2355.6525964681346</v>
      </c>
      <c r="DD961" s="411">
        <v>-2993.0233698759107</v>
      </c>
      <c r="DE961" s="411">
        <v>-2554.670835082743</v>
      </c>
      <c r="DF961" s="411">
        <v>-2429.3316595939245</v>
      </c>
      <c r="DG961" s="411">
        <v>-2513.018846978996</v>
      </c>
      <c r="DH961" s="412">
        <v>0</v>
      </c>
      <c r="DI961" s="411">
        <f t="shared" si="289"/>
        <v>-35170.554053143118</v>
      </c>
      <c r="DJ961" s="411">
        <v>45003.837059121768</v>
      </c>
      <c r="DK961" s="411">
        <v>43128.922902859238</v>
      </c>
      <c r="DL961" s="411">
        <v>44068.894517378649</v>
      </c>
      <c r="DM961" s="411">
        <v>43608.2315067784</v>
      </c>
      <c r="DN961" s="411">
        <v>45188.144137936615</v>
      </c>
      <c r="DO961" s="411">
        <v>47826.256320738918</v>
      </c>
      <c r="DP961" s="411">
        <v>56798.875341465864</v>
      </c>
      <c r="DQ961" s="411">
        <v>44791.477967830091</v>
      </c>
      <c r="DR961" s="411">
        <v>44528.411573233258</v>
      </c>
      <c r="DS961" s="411">
        <v>44470.304966934076</v>
      </c>
      <c r="DT961" s="411">
        <v>45813.182106858003</v>
      </c>
      <c r="DU961" s="412">
        <v>51511.679885020007</v>
      </c>
      <c r="DV961" s="411">
        <f t="shared" si="290"/>
        <v>556738.21828615491</v>
      </c>
      <c r="DW961" s="412">
        <v>45003.837059121768</v>
      </c>
      <c r="DX961" s="412">
        <v>43128.922902859238</v>
      </c>
      <c r="DY961" s="412">
        <v>44068.894517378649</v>
      </c>
      <c r="DZ961" s="412">
        <v>43608.2315067784</v>
      </c>
      <c r="EA961" s="412">
        <v>45188.144137936615</v>
      </c>
      <c r="EB961" s="412">
        <v>47826.256320738918</v>
      </c>
      <c r="EC961" s="412">
        <v>56798.875341465864</v>
      </c>
      <c r="ED961" s="412">
        <v>44791.477967830091</v>
      </c>
      <c r="EE961" s="412">
        <v>44528.411573233258</v>
      </c>
      <c r="EF961" s="412">
        <v>44470.304966934076</v>
      </c>
      <c r="EG961" s="412">
        <v>45813.182106858003</v>
      </c>
      <c r="EH961" s="412">
        <v>51511.679885020007</v>
      </c>
      <c r="EI961" s="411">
        <f t="shared" si="291"/>
        <v>556738.21828615491</v>
      </c>
      <c r="EK961" s="411">
        <f t="shared" si="292"/>
        <v>556738.21828615491</v>
      </c>
      <c r="EL961" s="7">
        <f t="shared" si="293"/>
        <v>0</v>
      </c>
    </row>
    <row r="962" spans="1:142">
      <c r="A962" s="365" t="str">
        <f t="shared" si="275"/>
        <v xml:space="preserve"> 204</v>
      </c>
      <c r="B962" s="370" t="s">
        <v>971</v>
      </c>
      <c r="C962" s="370" t="s">
        <v>919</v>
      </c>
      <c r="D962" s="411">
        <v>335</v>
      </c>
      <c r="E962" s="411">
        <v>335</v>
      </c>
      <c r="F962" s="411">
        <v>335</v>
      </c>
      <c r="G962" s="411">
        <v>335</v>
      </c>
      <c r="H962" s="411">
        <v>380</v>
      </c>
      <c r="I962" s="411">
        <v>353</v>
      </c>
      <c r="J962" s="411">
        <v>335</v>
      </c>
      <c r="K962" s="411">
        <v>334.73333333333335</v>
      </c>
      <c r="L962" s="411">
        <v>334</v>
      </c>
      <c r="M962" s="411">
        <v>334</v>
      </c>
      <c r="N962" s="411">
        <v>334</v>
      </c>
      <c r="O962" s="412">
        <v>336.56666666666666</v>
      </c>
      <c r="P962" s="411">
        <f t="shared" si="276"/>
        <v>4081.3</v>
      </c>
      <c r="Q962" s="411">
        <f t="shared" si="277"/>
        <v>2397.1935483870966</v>
      </c>
      <c r="R962" s="411">
        <f t="shared" si="278"/>
        <v>587.40185391175385</v>
      </c>
      <c r="S962" s="411">
        <f t="shared" si="279"/>
        <v>1096.7045977011494</v>
      </c>
      <c r="T962" s="411">
        <v>2871.4285714285711</v>
      </c>
      <c r="U962" s="411">
        <v>2871.4285714285711</v>
      </c>
      <c r="V962" s="411">
        <v>2871.4285714285711</v>
      </c>
      <c r="W962" s="411">
        <v>2871.4285714285711</v>
      </c>
      <c r="X962" s="411">
        <v>3420</v>
      </c>
      <c r="Y962" s="411">
        <v>2758.9736842105262</v>
      </c>
      <c r="Z962" s="411">
        <v>2871.4285714285711</v>
      </c>
      <c r="AA962" s="411">
        <v>2859.5790476190477</v>
      </c>
      <c r="AB962" s="411">
        <v>2956.8823529411766</v>
      </c>
      <c r="AC962" s="411">
        <v>2947.0588235294122</v>
      </c>
      <c r="AD962" s="411">
        <v>2947.0588235294122</v>
      </c>
      <c r="AE962" s="412">
        <v>2786.0240740740746</v>
      </c>
      <c r="AF962" s="411">
        <f t="shared" si="280"/>
        <v>35032.719663046511</v>
      </c>
      <c r="AG962" s="411">
        <v>3206.4285714285711</v>
      </c>
      <c r="AH962" s="411">
        <v>3206.4285714285711</v>
      </c>
      <c r="AI962" s="411">
        <v>3206.4285714285711</v>
      </c>
      <c r="AJ962" s="411">
        <v>3206.4285714285711</v>
      </c>
      <c r="AK962" s="411">
        <v>3800</v>
      </c>
      <c r="AL962" s="411">
        <v>3111.9736842105262</v>
      </c>
      <c r="AM962" s="411">
        <v>3206.4285714285711</v>
      </c>
      <c r="AN962" s="411">
        <v>3194.3123809523813</v>
      </c>
      <c r="AO962" s="411">
        <v>3290.8823529411766</v>
      </c>
      <c r="AP962" s="411">
        <v>3281.0588235294122</v>
      </c>
      <c r="AQ962" s="411">
        <v>3281.0588235294122</v>
      </c>
      <c r="AR962" s="412">
        <v>3122.5907407407412</v>
      </c>
      <c r="AS962" s="411">
        <f t="shared" si="281"/>
        <v>39114.019663046507</v>
      </c>
      <c r="AT962" s="411">
        <f t="shared" si="282"/>
        <v>22840.683361629879</v>
      </c>
      <c r="AU962" s="411">
        <f t="shared" si="283"/>
        <v>5680.7982990125975</v>
      </c>
      <c r="AV962" s="411">
        <f t="shared" si="284"/>
        <v>10592.538002404028</v>
      </c>
      <c r="AW962" s="411">
        <v>0</v>
      </c>
      <c r="AX962" s="411">
        <v>0</v>
      </c>
      <c r="AY962" s="411">
        <v>0</v>
      </c>
      <c r="AZ962" s="411">
        <v>0</v>
      </c>
      <c r="BA962" s="411">
        <v>0</v>
      </c>
      <c r="BB962" s="411">
        <v>0</v>
      </c>
      <c r="BC962" s="411">
        <v>0</v>
      </c>
      <c r="BD962" s="411">
        <v>0</v>
      </c>
      <c r="BE962" s="411">
        <v>0</v>
      </c>
      <c r="BF962" s="411">
        <v>0</v>
      </c>
      <c r="BG962" s="411">
        <v>0</v>
      </c>
      <c r="BH962" s="412">
        <v>0</v>
      </c>
      <c r="BI962" s="411">
        <f t="shared" si="285"/>
        <v>0</v>
      </c>
      <c r="BJ962" s="411">
        <v>3206.4285714285711</v>
      </c>
      <c r="BK962" s="411">
        <v>3206.4285714285711</v>
      </c>
      <c r="BL962" s="411">
        <v>3206.4285714285711</v>
      </c>
      <c r="BM962" s="411">
        <v>3206.4285714285711</v>
      </c>
      <c r="BN962" s="411">
        <v>3800</v>
      </c>
      <c r="BO962" s="411">
        <v>3111.9736842105262</v>
      </c>
      <c r="BP962" s="411">
        <v>3206.4285714285711</v>
      </c>
      <c r="BQ962" s="411">
        <v>3194.3123809523813</v>
      </c>
      <c r="BR962" s="411">
        <v>3290.8823529411766</v>
      </c>
      <c r="BS962" s="411">
        <v>3281.0588235294122</v>
      </c>
      <c r="BT962" s="411">
        <v>3281.0588235294122</v>
      </c>
      <c r="BU962" s="412">
        <v>3122.5907407407412</v>
      </c>
      <c r="BV962" s="411">
        <f t="shared" si="286"/>
        <v>39114.019663046507</v>
      </c>
      <c r="BW962" s="411">
        <v>0</v>
      </c>
      <c r="BX962" s="411">
        <v>0</v>
      </c>
      <c r="BY962" s="411">
        <v>0</v>
      </c>
      <c r="BZ962" s="411">
        <v>0</v>
      </c>
      <c r="CA962" s="411">
        <v>0</v>
      </c>
      <c r="CB962" s="411">
        <v>0</v>
      </c>
      <c r="CC962" s="411">
        <v>0</v>
      </c>
      <c r="CD962" s="411">
        <v>0</v>
      </c>
      <c r="CE962" s="411">
        <v>0</v>
      </c>
      <c r="CF962" s="411">
        <v>0</v>
      </c>
      <c r="CG962" s="411">
        <v>0</v>
      </c>
      <c r="CH962" s="412">
        <v>0</v>
      </c>
      <c r="CI962" s="411">
        <f t="shared" si="287"/>
        <v>0</v>
      </c>
      <c r="CJ962" s="411">
        <v>3206.4285714285711</v>
      </c>
      <c r="CK962" s="411">
        <v>3206.4285714285711</v>
      </c>
      <c r="CL962" s="411">
        <v>3206.4285714285711</v>
      </c>
      <c r="CM962" s="411">
        <v>3206.4285714285711</v>
      </c>
      <c r="CN962" s="411">
        <v>3800</v>
      </c>
      <c r="CO962" s="411">
        <v>3111.9736842105262</v>
      </c>
      <c r="CP962" s="411">
        <v>3206.4285714285711</v>
      </c>
      <c r="CQ962" s="411">
        <v>3194.3123809523813</v>
      </c>
      <c r="CR962" s="411">
        <v>3290.8823529411766</v>
      </c>
      <c r="CS962" s="411">
        <v>3281.0588235294122</v>
      </c>
      <c r="CT962" s="411">
        <v>3281.0588235294122</v>
      </c>
      <c r="CU962" s="412">
        <v>3122.5907407407412</v>
      </c>
      <c r="CV962" s="411">
        <f t="shared" si="288"/>
        <v>39114.019663046507</v>
      </c>
      <c r="CW962" s="411">
        <v>-115.67360631853353</v>
      </c>
      <c r="CX962" s="411">
        <v>-115.67360631853353</v>
      </c>
      <c r="CY962" s="411">
        <v>-115.67360631853353</v>
      </c>
      <c r="CZ962" s="411">
        <v>-115.67360631853353</v>
      </c>
      <c r="DA962" s="411">
        <v>-500.97685185185151</v>
      </c>
      <c r="DB962" s="411">
        <v>-56.492202729044394</v>
      </c>
      <c r="DC962" s="411">
        <v>-115.67360631853353</v>
      </c>
      <c r="DD962" s="411">
        <v>-105.92392147841369</v>
      </c>
      <c r="DE962" s="411">
        <v>-97.265068990558873</v>
      </c>
      <c r="DF962" s="411">
        <v>-87.441539578794391</v>
      </c>
      <c r="DG962" s="411">
        <v>-87.441539578794391</v>
      </c>
      <c r="DH962" s="412">
        <v>0</v>
      </c>
      <c r="DI962" s="411">
        <f t="shared" si="289"/>
        <v>-1513.9091558001246</v>
      </c>
      <c r="DJ962" s="411">
        <v>3090.7549651100376</v>
      </c>
      <c r="DK962" s="411">
        <v>3090.7549651100376</v>
      </c>
      <c r="DL962" s="411">
        <v>3090.7549651100376</v>
      </c>
      <c r="DM962" s="411">
        <v>3090.7549651100376</v>
      </c>
      <c r="DN962" s="411">
        <v>3299.0231481481487</v>
      </c>
      <c r="DO962" s="411">
        <v>3055.4814814814822</v>
      </c>
      <c r="DP962" s="411">
        <v>3090.7549651100376</v>
      </c>
      <c r="DQ962" s="411">
        <v>3088.3884594739679</v>
      </c>
      <c r="DR962" s="411">
        <v>3193.617283950618</v>
      </c>
      <c r="DS962" s="411">
        <v>3193.6172839506175</v>
      </c>
      <c r="DT962" s="411">
        <v>3193.6172839506175</v>
      </c>
      <c r="DU962" s="412">
        <v>3122.5907407407412</v>
      </c>
      <c r="DV962" s="411">
        <f t="shared" si="290"/>
        <v>37600.110507246383</v>
      </c>
      <c r="DW962" s="412">
        <v>3090.7549651100376</v>
      </c>
      <c r="DX962" s="412">
        <v>3090.7549651100376</v>
      </c>
      <c r="DY962" s="412">
        <v>3090.7549651100376</v>
      </c>
      <c r="DZ962" s="412">
        <v>3090.7549651100376</v>
      </c>
      <c r="EA962" s="412">
        <v>3299.0231481481487</v>
      </c>
      <c r="EB962" s="412">
        <v>3055.4814814814822</v>
      </c>
      <c r="EC962" s="412">
        <v>3090.7549651100376</v>
      </c>
      <c r="ED962" s="412">
        <v>3088.3884594739679</v>
      </c>
      <c r="EE962" s="412">
        <v>3193.617283950618</v>
      </c>
      <c r="EF962" s="412">
        <v>3193.6172839506175</v>
      </c>
      <c r="EG962" s="412">
        <v>3193.6172839506175</v>
      </c>
      <c r="EH962" s="412">
        <v>3122.5907407407412</v>
      </c>
      <c r="EI962" s="411">
        <f t="shared" si="291"/>
        <v>37600.110507246383</v>
      </c>
      <c r="EK962" s="411">
        <f t="shared" si="292"/>
        <v>37600.110507246391</v>
      </c>
      <c r="EL962" s="7">
        <f t="shared" si="293"/>
        <v>0</v>
      </c>
    </row>
    <row r="963" spans="1:142">
      <c r="A963" s="365" t="str">
        <f t="shared" ref="A963:A1026" si="294">MID(B963,FIND("-",B963) +1,4)</f>
        <v xml:space="preserve"> 204</v>
      </c>
      <c r="B963" s="370" t="s">
        <v>971</v>
      </c>
      <c r="C963" s="370" t="s">
        <v>920</v>
      </c>
      <c r="D963" s="411">
        <v>50491</v>
      </c>
      <c r="E963" s="411">
        <v>48429</v>
      </c>
      <c r="F963" s="411">
        <v>49021</v>
      </c>
      <c r="G963" s="411">
        <v>48541</v>
      </c>
      <c r="H963" s="411">
        <v>52063</v>
      </c>
      <c r="I963" s="411">
        <v>47304</v>
      </c>
      <c r="J963" s="411">
        <v>57326</v>
      </c>
      <c r="K963" s="411">
        <v>50386</v>
      </c>
      <c r="L963" s="411">
        <v>46161</v>
      </c>
      <c r="M963" s="411">
        <v>45416</v>
      </c>
      <c r="N963" s="411">
        <v>48832</v>
      </c>
      <c r="O963" s="412">
        <v>49831</v>
      </c>
      <c r="P963" s="411">
        <f t="shared" si="276"/>
        <v>593801</v>
      </c>
      <c r="Q963" s="411">
        <f t="shared" si="277"/>
        <v>351325.77419354836</v>
      </c>
      <c r="R963" s="411">
        <f t="shared" si="278"/>
        <v>85662.156840934374</v>
      </c>
      <c r="S963" s="411">
        <f t="shared" si="279"/>
        <v>156813.06896551725</v>
      </c>
      <c r="T963" s="411">
        <v>0</v>
      </c>
      <c r="U963" s="411">
        <v>0</v>
      </c>
      <c r="V963" s="411">
        <v>0</v>
      </c>
      <c r="W963" s="411">
        <v>0</v>
      </c>
      <c r="X963" s="411">
        <v>0</v>
      </c>
      <c r="Y963" s="411">
        <v>0</v>
      </c>
      <c r="Z963" s="411">
        <v>0</v>
      </c>
      <c r="AA963" s="411">
        <v>0</v>
      </c>
      <c r="AB963" s="411">
        <v>0</v>
      </c>
      <c r="AC963" s="411">
        <v>0</v>
      </c>
      <c r="AD963" s="411">
        <v>251.00000000000219</v>
      </c>
      <c r="AE963" s="412">
        <v>-250.99999999999704</v>
      </c>
      <c r="AF963" s="411">
        <f t="shared" si="280"/>
        <v>5.1443294069031253E-12</v>
      </c>
      <c r="AG963" s="411">
        <v>50491</v>
      </c>
      <c r="AH963" s="411">
        <v>48429</v>
      </c>
      <c r="AI963" s="411">
        <v>49021</v>
      </c>
      <c r="AJ963" s="411">
        <v>48541</v>
      </c>
      <c r="AK963" s="411">
        <v>52063</v>
      </c>
      <c r="AL963" s="411">
        <v>47304</v>
      </c>
      <c r="AM963" s="411">
        <v>57326</v>
      </c>
      <c r="AN963" s="411">
        <v>50386</v>
      </c>
      <c r="AO963" s="411">
        <v>46161</v>
      </c>
      <c r="AP963" s="411">
        <v>45416</v>
      </c>
      <c r="AQ963" s="411">
        <v>49083</v>
      </c>
      <c r="AR963" s="412">
        <v>49580</v>
      </c>
      <c r="AS963" s="411">
        <f t="shared" si="281"/>
        <v>593801</v>
      </c>
      <c r="AT963" s="411">
        <f t="shared" si="282"/>
        <v>351325.77419354836</v>
      </c>
      <c r="AU963" s="411">
        <f t="shared" si="283"/>
        <v>85662.156840934374</v>
      </c>
      <c r="AV963" s="411">
        <f t="shared" si="284"/>
        <v>156813.06896551725</v>
      </c>
      <c r="AW963" s="411">
        <v>0</v>
      </c>
      <c r="AX963" s="411">
        <v>0</v>
      </c>
      <c r="AY963" s="411">
        <v>0</v>
      </c>
      <c r="AZ963" s="411">
        <v>0</v>
      </c>
      <c r="BA963" s="411">
        <v>0</v>
      </c>
      <c r="BB963" s="411">
        <v>0</v>
      </c>
      <c r="BC963" s="411">
        <v>0</v>
      </c>
      <c r="BD963" s="411">
        <v>0</v>
      </c>
      <c r="BE963" s="411">
        <v>0</v>
      </c>
      <c r="BF963" s="411">
        <v>0</v>
      </c>
      <c r="BG963" s="411">
        <v>0</v>
      </c>
      <c r="BH963" s="412">
        <v>0</v>
      </c>
      <c r="BI963" s="411">
        <f t="shared" si="285"/>
        <v>0</v>
      </c>
      <c r="BJ963" s="411">
        <v>50491</v>
      </c>
      <c r="BK963" s="411">
        <v>48429</v>
      </c>
      <c r="BL963" s="411">
        <v>49021</v>
      </c>
      <c r="BM963" s="411">
        <v>48541</v>
      </c>
      <c r="BN963" s="411">
        <v>52063</v>
      </c>
      <c r="BO963" s="411">
        <v>47304</v>
      </c>
      <c r="BP963" s="411">
        <v>57326</v>
      </c>
      <c r="BQ963" s="411">
        <v>50386</v>
      </c>
      <c r="BR963" s="411">
        <v>46161</v>
      </c>
      <c r="BS963" s="411">
        <v>45416</v>
      </c>
      <c r="BT963" s="411">
        <v>49083</v>
      </c>
      <c r="BU963" s="412">
        <v>49580</v>
      </c>
      <c r="BV963" s="411">
        <f t="shared" si="286"/>
        <v>593801</v>
      </c>
      <c r="BW963" s="411">
        <v>-2113.6007720310049</v>
      </c>
      <c r="BX963" s="411">
        <v>-2089.1440526940023</v>
      </c>
      <c r="BY963" s="411">
        <v>-1644.4298867569983</v>
      </c>
      <c r="BZ963" s="411">
        <v>-1709.1913735129997</v>
      </c>
      <c r="CA963" s="411">
        <v>732.80338515999711</v>
      </c>
      <c r="CB963" s="411">
        <v>2123.7058897919983</v>
      </c>
      <c r="CC963" s="411">
        <v>1828.5279379339968</v>
      </c>
      <c r="CD963" s="411">
        <v>-2601.4986622939982</v>
      </c>
      <c r="CE963" s="411">
        <v>922.08240831599676</v>
      </c>
      <c r="CF963" s="411">
        <v>1483.6366265279971</v>
      </c>
      <c r="CG963" s="411">
        <v>-756.79904616300075</v>
      </c>
      <c r="CH963" s="412">
        <v>1931.6798850200066</v>
      </c>
      <c r="CI963" s="411">
        <f t="shared" si="287"/>
        <v>-1892.2276607020108</v>
      </c>
      <c r="CJ963" s="411">
        <v>48377.399227968992</v>
      </c>
      <c r="CK963" s="411">
        <v>46339.855947305994</v>
      </c>
      <c r="CL963" s="411">
        <v>47376.570113243004</v>
      </c>
      <c r="CM963" s="411">
        <v>46831.808626487</v>
      </c>
      <c r="CN963" s="411">
        <v>52795.803385159998</v>
      </c>
      <c r="CO963" s="411">
        <v>49427.705889792</v>
      </c>
      <c r="CP963" s="411">
        <v>59154.527937933999</v>
      </c>
      <c r="CQ963" s="411">
        <v>47784.501337706002</v>
      </c>
      <c r="CR963" s="411">
        <v>47083.082408315997</v>
      </c>
      <c r="CS963" s="411">
        <v>46899.636626527994</v>
      </c>
      <c r="CT963" s="411">
        <v>48326.200953837004</v>
      </c>
      <c r="CU963" s="412">
        <v>51511.679885020007</v>
      </c>
      <c r="CV963" s="411">
        <f t="shared" si="288"/>
        <v>591908.77233929792</v>
      </c>
      <c r="CW963" s="411">
        <v>-3373.5621688472283</v>
      </c>
      <c r="CX963" s="411">
        <v>-3210.9330444467623</v>
      </c>
      <c r="CY963" s="411">
        <v>-3307.6755958643507</v>
      </c>
      <c r="CZ963" s="411">
        <v>-3223.5771197086005</v>
      </c>
      <c r="DA963" s="411">
        <v>-7607.6592472233851</v>
      </c>
      <c r="DB963" s="411">
        <v>-1601.4495690530828</v>
      </c>
      <c r="DC963" s="411">
        <v>-2355.6525964681346</v>
      </c>
      <c r="DD963" s="411">
        <v>-2993.0233698759107</v>
      </c>
      <c r="DE963" s="411">
        <v>-2554.670835082743</v>
      </c>
      <c r="DF963" s="411">
        <v>-2429.3316595939245</v>
      </c>
      <c r="DG963" s="411">
        <v>-2513.018846978996</v>
      </c>
      <c r="DH963" s="412">
        <v>0</v>
      </c>
      <c r="DI963" s="411">
        <f t="shared" si="289"/>
        <v>-35170.554053143118</v>
      </c>
      <c r="DJ963" s="411">
        <v>45003.837059121768</v>
      </c>
      <c r="DK963" s="411">
        <v>43128.922902859238</v>
      </c>
      <c r="DL963" s="411">
        <v>44068.894517378649</v>
      </c>
      <c r="DM963" s="411">
        <v>43608.2315067784</v>
      </c>
      <c r="DN963" s="411">
        <v>45188.144137936615</v>
      </c>
      <c r="DO963" s="411">
        <v>47826.256320738918</v>
      </c>
      <c r="DP963" s="411">
        <v>56798.875341465864</v>
      </c>
      <c r="DQ963" s="411">
        <v>44791.477967830091</v>
      </c>
      <c r="DR963" s="411">
        <v>44528.411573233258</v>
      </c>
      <c r="DS963" s="411">
        <v>44470.304966934076</v>
      </c>
      <c r="DT963" s="411">
        <v>45813.182106858003</v>
      </c>
      <c r="DU963" s="412">
        <v>51511.679885020007</v>
      </c>
      <c r="DV963" s="411">
        <f t="shared" si="290"/>
        <v>556738.21828615491</v>
      </c>
      <c r="DW963" s="412">
        <v>45003.837059121768</v>
      </c>
      <c r="DX963" s="412">
        <v>43128.922902859238</v>
      </c>
      <c r="DY963" s="412">
        <v>44068.894517378649</v>
      </c>
      <c r="DZ963" s="412">
        <v>43608.2315067784</v>
      </c>
      <c r="EA963" s="412">
        <v>45188.144137936615</v>
      </c>
      <c r="EB963" s="412">
        <v>47826.256320738918</v>
      </c>
      <c r="EC963" s="412">
        <v>56798.875341465864</v>
      </c>
      <c r="ED963" s="412">
        <v>44791.477967830091</v>
      </c>
      <c r="EE963" s="412">
        <v>44528.411573233258</v>
      </c>
      <c r="EF963" s="412">
        <v>44470.304966934076</v>
      </c>
      <c r="EG963" s="412">
        <v>45813.182106858003</v>
      </c>
      <c r="EH963" s="412">
        <v>51511.679885020007</v>
      </c>
      <c r="EI963" s="411">
        <f t="shared" si="291"/>
        <v>556738.21828615491</v>
      </c>
      <c r="EK963" s="411">
        <f t="shared" si="292"/>
        <v>556738.21828615491</v>
      </c>
      <c r="EL963" s="7">
        <f t="shared" si="293"/>
        <v>0</v>
      </c>
    </row>
    <row r="964" spans="1:142">
      <c r="A964" s="365" t="str">
        <f t="shared" si="294"/>
        <v xml:space="preserve"> 204</v>
      </c>
      <c r="B964" s="370" t="s">
        <v>971</v>
      </c>
      <c r="C964" s="370" t="s">
        <v>921</v>
      </c>
      <c r="D964" s="411">
        <v>50491</v>
      </c>
      <c r="E964" s="411">
        <v>48429</v>
      </c>
      <c r="F964" s="411">
        <v>49021</v>
      </c>
      <c r="G964" s="411">
        <v>48541</v>
      </c>
      <c r="H964" s="411">
        <v>52063</v>
      </c>
      <c r="I964" s="411">
        <v>47304</v>
      </c>
      <c r="J964" s="411">
        <v>57326</v>
      </c>
      <c r="K964" s="411">
        <v>50386</v>
      </c>
      <c r="L964" s="411">
        <v>46161</v>
      </c>
      <c r="M964" s="411">
        <v>45416</v>
      </c>
      <c r="N964" s="411">
        <v>48832</v>
      </c>
      <c r="O964" s="412">
        <v>49831</v>
      </c>
      <c r="P964" s="411">
        <f t="shared" ref="P964:P1027" si="295">SUM(D964:O964)</f>
        <v>593801</v>
      </c>
      <c r="Q964" s="411">
        <f t="shared" ref="Q964:Q1027" si="296">SUM(D964:I964)+((30/31)*J964)</f>
        <v>351325.77419354836</v>
      </c>
      <c r="R964" s="411">
        <f t="shared" ref="R964:R1027" si="297">((1/31)*J964)+K964+((21/29*L964))</f>
        <v>85662.156840934374</v>
      </c>
      <c r="S964" s="411">
        <f t="shared" ref="S964:S1027" si="298">((8/29)*L964)+SUM(M964:O964)</f>
        <v>156813.06896551725</v>
      </c>
      <c r="T964" s="411">
        <v>0</v>
      </c>
      <c r="U964" s="411">
        <v>0</v>
      </c>
      <c r="V964" s="411">
        <v>0</v>
      </c>
      <c r="W964" s="411">
        <v>0</v>
      </c>
      <c r="X964" s="411">
        <v>0</v>
      </c>
      <c r="Y964" s="411">
        <v>0</v>
      </c>
      <c r="Z964" s="411">
        <v>0</v>
      </c>
      <c r="AA964" s="411">
        <v>0</v>
      </c>
      <c r="AB964" s="411">
        <v>0</v>
      </c>
      <c r="AC964" s="411">
        <v>0</v>
      </c>
      <c r="AD964" s="411">
        <v>251.00000000000219</v>
      </c>
      <c r="AE964" s="412">
        <v>-250.99999999999704</v>
      </c>
      <c r="AF964" s="411">
        <f t="shared" ref="AF964:AF1027" si="299">SUM(T964:AE964)</f>
        <v>5.1443294069031253E-12</v>
      </c>
      <c r="AG964" s="411">
        <v>50491</v>
      </c>
      <c r="AH964" s="411">
        <v>48429</v>
      </c>
      <c r="AI964" s="411">
        <v>49021</v>
      </c>
      <c r="AJ964" s="411">
        <v>48541</v>
      </c>
      <c r="AK964" s="411">
        <v>52063</v>
      </c>
      <c r="AL964" s="411">
        <v>47304</v>
      </c>
      <c r="AM964" s="411">
        <v>57326</v>
      </c>
      <c r="AN964" s="411">
        <v>50386</v>
      </c>
      <c r="AO964" s="411">
        <v>46161</v>
      </c>
      <c r="AP964" s="411">
        <v>45416</v>
      </c>
      <c r="AQ964" s="411">
        <v>49083.000000000007</v>
      </c>
      <c r="AR964" s="412">
        <v>49580.000000000007</v>
      </c>
      <c r="AS964" s="411">
        <f t="shared" ref="AS964:AS1027" si="300">SUM(AG964:AR964)</f>
        <v>593801</v>
      </c>
      <c r="AT964" s="411">
        <f t="shared" ref="AT964:AT1027" si="301">SUM(AG964:AL964)+((30/31)*AM964)</f>
        <v>351325.77419354836</v>
      </c>
      <c r="AU964" s="411">
        <f t="shared" ref="AU964:AU1027" si="302">((1/31)*AM964)+AN964+((21/29*AO964))</f>
        <v>85662.156840934374</v>
      </c>
      <c r="AV964" s="411">
        <f t="shared" ref="AV964:AV1027" si="303">((8/29)*AO964)+SUM(AP964:AR964)</f>
        <v>156813.06896551725</v>
      </c>
      <c r="AW964" s="411">
        <v>0</v>
      </c>
      <c r="AX964" s="411">
        <v>0</v>
      </c>
      <c r="AY964" s="411">
        <v>0</v>
      </c>
      <c r="AZ964" s="411">
        <v>0</v>
      </c>
      <c r="BA964" s="411">
        <v>0</v>
      </c>
      <c r="BB964" s="411">
        <v>0</v>
      </c>
      <c r="BC964" s="411">
        <v>0</v>
      </c>
      <c r="BD964" s="411">
        <v>0</v>
      </c>
      <c r="BE964" s="411">
        <v>0</v>
      </c>
      <c r="BF964" s="411">
        <v>0</v>
      </c>
      <c r="BG964" s="411">
        <v>0</v>
      </c>
      <c r="BH964" s="412">
        <v>0</v>
      </c>
      <c r="BI964" s="411">
        <f t="shared" ref="BI964:BI1027" si="304">SUM(AW964:BH964)</f>
        <v>0</v>
      </c>
      <c r="BJ964" s="411">
        <v>50491</v>
      </c>
      <c r="BK964" s="411">
        <v>48429</v>
      </c>
      <c r="BL964" s="411">
        <v>49021</v>
      </c>
      <c r="BM964" s="411">
        <v>48541</v>
      </c>
      <c r="BN964" s="411">
        <v>52063</v>
      </c>
      <c r="BO964" s="411">
        <v>47304</v>
      </c>
      <c r="BP964" s="411">
        <v>57326</v>
      </c>
      <c r="BQ964" s="411">
        <v>50386</v>
      </c>
      <c r="BR964" s="411">
        <v>46161</v>
      </c>
      <c r="BS964" s="411">
        <v>45416</v>
      </c>
      <c r="BT964" s="411">
        <v>49083.000000000007</v>
      </c>
      <c r="BU964" s="412">
        <v>49580.000000000007</v>
      </c>
      <c r="BV964" s="411">
        <f t="shared" ref="BV964:BV1027" si="305">SUM(BJ964:BU964)</f>
        <v>593801</v>
      </c>
      <c r="BW964" s="411">
        <v>-2113.6007720310049</v>
      </c>
      <c r="BX964" s="411">
        <v>-2089.1440526940023</v>
      </c>
      <c r="BY964" s="411">
        <v>-1644.4298867569983</v>
      </c>
      <c r="BZ964" s="411">
        <v>-1709.1913735129997</v>
      </c>
      <c r="CA964" s="411">
        <v>732.80338515999711</v>
      </c>
      <c r="CB964" s="411">
        <v>2123.7058897919987</v>
      </c>
      <c r="CC964" s="411">
        <v>1828.5279379339968</v>
      </c>
      <c r="CD964" s="411">
        <v>-2601.4986622939978</v>
      </c>
      <c r="CE964" s="411">
        <v>922.08240831599676</v>
      </c>
      <c r="CF964" s="411">
        <v>1483.6366265279971</v>
      </c>
      <c r="CG964" s="411">
        <v>-756.79904616300075</v>
      </c>
      <c r="CH964" s="412">
        <v>1931.6798850200066</v>
      </c>
      <c r="CI964" s="411">
        <f t="shared" ref="CI964:CI1027" si="306">SUM(BW964:CH964)</f>
        <v>-1892.2276607020099</v>
      </c>
      <c r="CJ964" s="411">
        <v>48377.399227968992</v>
      </c>
      <c r="CK964" s="411">
        <v>46339.855947305994</v>
      </c>
      <c r="CL964" s="411">
        <v>47376.570113243004</v>
      </c>
      <c r="CM964" s="411">
        <v>46831.808626487</v>
      </c>
      <c r="CN964" s="411">
        <v>52795.803385159998</v>
      </c>
      <c r="CO964" s="411">
        <v>49427.705889792</v>
      </c>
      <c r="CP964" s="411">
        <v>59154.527937933999</v>
      </c>
      <c r="CQ964" s="411">
        <v>47784.501337706002</v>
      </c>
      <c r="CR964" s="411">
        <v>47083.082408316004</v>
      </c>
      <c r="CS964" s="411">
        <v>46899.636626527994</v>
      </c>
      <c r="CT964" s="411">
        <v>48326.200953837004</v>
      </c>
      <c r="CU964" s="412">
        <v>51511.679885020007</v>
      </c>
      <c r="CV964" s="411">
        <f t="shared" ref="CV964:CV1027" si="307">SUM(CJ964:CU964)</f>
        <v>591908.77233929792</v>
      </c>
      <c r="CW964" s="411">
        <v>-3373.5621688472288</v>
      </c>
      <c r="CX964" s="411">
        <v>-3210.9330444467623</v>
      </c>
      <c r="CY964" s="411">
        <v>-3307.6755958643507</v>
      </c>
      <c r="CZ964" s="411">
        <v>-3223.5771197086005</v>
      </c>
      <c r="DA964" s="411">
        <v>-7607.6592472233851</v>
      </c>
      <c r="DB964" s="411">
        <v>-1601.4495690530828</v>
      </c>
      <c r="DC964" s="411">
        <v>-2355.6525964681346</v>
      </c>
      <c r="DD964" s="411">
        <v>-2993.0233698759107</v>
      </c>
      <c r="DE964" s="411">
        <v>-2554.670835082743</v>
      </c>
      <c r="DF964" s="411">
        <v>-2429.3316595939245</v>
      </c>
      <c r="DG964" s="411">
        <v>-2513.0188469789964</v>
      </c>
      <c r="DH964" s="412">
        <v>0</v>
      </c>
      <c r="DI964" s="411">
        <f t="shared" ref="DI964:DI1027" si="308">SUM(CW964:DH964)</f>
        <v>-35170.554053143118</v>
      </c>
      <c r="DJ964" s="411">
        <v>45003.837059121768</v>
      </c>
      <c r="DK964" s="411">
        <v>43128.922902859238</v>
      </c>
      <c r="DL964" s="411">
        <v>44068.894517378649</v>
      </c>
      <c r="DM964" s="411">
        <v>43608.231506778393</v>
      </c>
      <c r="DN964" s="411">
        <v>45188.144137936608</v>
      </c>
      <c r="DO964" s="411">
        <v>47826.25632073891</v>
      </c>
      <c r="DP964" s="411">
        <v>56798.875341465864</v>
      </c>
      <c r="DQ964" s="411">
        <v>44791.477967830098</v>
      </c>
      <c r="DR964" s="411">
        <v>44528.411573233258</v>
      </c>
      <c r="DS964" s="411">
        <v>44470.304966934069</v>
      </c>
      <c r="DT964" s="411">
        <v>45813.182106858003</v>
      </c>
      <c r="DU964" s="412">
        <v>51511.679885020007</v>
      </c>
      <c r="DV964" s="411">
        <f t="shared" ref="DV964:DV1027" si="309">SUM(DJ964:DU964)</f>
        <v>556738.21828615491</v>
      </c>
      <c r="DW964" s="412">
        <v>45003.837059121768</v>
      </c>
      <c r="DX964" s="412">
        <v>43128.922902859238</v>
      </c>
      <c r="DY964" s="412">
        <v>44068.894517378649</v>
      </c>
      <c r="DZ964" s="412">
        <v>43608.231506778393</v>
      </c>
      <c r="EA964" s="412">
        <v>45188.144137936608</v>
      </c>
      <c r="EB964" s="412">
        <v>47826.25632073891</v>
      </c>
      <c r="EC964" s="412">
        <v>56798.875341465864</v>
      </c>
      <c r="ED964" s="412">
        <v>44791.477967830098</v>
      </c>
      <c r="EE964" s="412">
        <v>44528.411573233258</v>
      </c>
      <c r="EF964" s="412">
        <v>44470.304966934069</v>
      </c>
      <c r="EG964" s="412">
        <v>45813.182106858003</v>
      </c>
      <c r="EH964" s="412">
        <v>51511.679885020007</v>
      </c>
      <c r="EI964" s="411">
        <f t="shared" ref="EI964:EI1027" si="310">SUM(DW964:EH964)</f>
        <v>556738.21828615491</v>
      </c>
      <c r="EK964" s="411">
        <f t="shared" ref="EK964:EK1027" si="311">P964+AF964+BI964+CI964+DI964</f>
        <v>556738.21828615491</v>
      </c>
      <c r="EL964" s="7">
        <f t="shared" ref="EL964:EL1027" si="312">EI964-EK964</f>
        <v>0</v>
      </c>
    </row>
    <row r="965" spans="1:142">
      <c r="A965" s="365" t="str">
        <f t="shared" si="294"/>
        <v xml:space="preserve"> 204</v>
      </c>
      <c r="B965" s="370" t="s">
        <v>971</v>
      </c>
      <c r="C965" s="370" t="s">
        <v>1173</v>
      </c>
      <c r="D965" s="411">
        <v>0</v>
      </c>
      <c r="E965" s="411">
        <v>0</v>
      </c>
      <c r="F965" s="411">
        <v>1</v>
      </c>
      <c r="G965" s="411">
        <v>0</v>
      </c>
      <c r="H965" s="411">
        <v>0</v>
      </c>
      <c r="I965" s="411">
        <v>0</v>
      </c>
      <c r="J965" s="411">
        <v>1</v>
      </c>
      <c r="K965" s="411">
        <v>3</v>
      </c>
      <c r="L965" s="411">
        <v>0</v>
      </c>
      <c r="M965" s="411">
        <v>2</v>
      </c>
      <c r="N965" s="411">
        <v>0</v>
      </c>
      <c r="O965" s="412">
        <v>0</v>
      </c>
      <c r="P965" s="411">
        <f t="shared" si="295"/>
        <v>7</v>
      </c>
      <c r="Q965" s="411">
        <f t="shared" si="296"/>
        <v>1.967741935483871</v>
      </c>
      <c r="R965" s="411">
        <f t="shared" si="297"/>
        <v>3.032258064516129</v>
      </c>
      <c r="S965" s="411">
        <f t="shared" si="298"/>
        <v>2</v>
      </c>
      <c r="T965" s="411">
        <v>0</v>
      </c>
      <c r="U965" s="411">
        <v>0</v>
      </c>
      <c r="V965" s="411">
        <v>0</v>
      </c>
      <c r="W965" s="411">
        <v>0</v>
      </c>
      <c r="X965" s="411">
        <v>0</v>
      </c>
      <c r="Y965" s="411">
        <v>0</v>
      </c>
      <c r="Z965" s="411">
        <v>0</v>
      </c>
      <c r="AA965" s="411">
        <v>0</v>
      </c>
      <c r="AB965" s="411">
        <v>0</v>
      </c>
      <c r="AC965" s="411">
        <v>0</v>
      </c>
      <c r="AD965" s="411">
        <v>0</v>
      </c>
      <c r="AE965" s="412">
        <v>0</v>
      </c>
      <c r="AF965" s="411">
        <f t="shared" si="299"/>
        <v>0</v>
      </c>
      <c r="AG965" s="411">
        <v>0</v>
      </c>
      <c r="AH965" s="411">
        <v>0</v>
      </c>
      <c r="AI965" s="411">
        <v>0</v>
      </c>
      <c r="AJ965" s="411">
        <v>0</v>
      </c>
      <c r="AK965" s="411">
        <v>0</v>
      </c>
      <c r="AL965" s="411">
        <v>0</v>
      </c>
      <c r="AM965" s="411">
        <v>0</v>
      </c>
      <c r="AN965" s="411">
        <v>0</v>
      </c>
      <c r="AO965" s="411">
        <v>0</v>
      </c>
      <c r="AP965" s="411">
        <v>0</v>
      </c>
      <c r="AQ965" s="411">
        <v>0</v>
      </c>
      <c r="AR965" s="412">
        <v>0</v>
      </c>
      <c r="AS965" s="411">
        <f t="shared" si="300"/>
        <v>0</v>
      </c>
      <c r="AT965" s="411">
        <f t="shared" si="301"/>
        <v>0</v>
      </c>
      <c r="AU965" s="411">
        <f t="shared" si="302"/>
        <v>0</v>
      </c>
      <c r="AV965" s="411">
        <f t="shared" si="303"/>
        <v>0</v>
      </c>
      <c r="AW965" s="411">
        <v>0</v>
      </c>
      <c r="AX965" s="411">
        <v>0</v>
      </c>
      <c r="AY965" s="411">
        <v>0</v>
      </c>
      <c r="AZ965" s="411">
        <v>0</v>
      </c>
      <c r="BA965" s="411">
        <v>0</v>
      </c>
      <c r="BB965" s="411">
        <v>0</v>
      </c>
      <c r="BC965" s="411">
        <v>0</v>
      </c>
      <c r="BD965" s="411">
        <v>0</v>
      </c>
      <c r="BE965" s="411">
        <v>0</v>
      </c>
      <c r="BF965" s="411">
        <v>0</v>
      </c>
      <c r="BG965" s="411">
        <v>0</v>
      </c>
      <c r="BH965" s="412">
        <v>0</v>
      </c>
      <c r="BI965" s="411">
        <f t="shared" si="304"/>
        <v>0</v>
      </c>
      <c r="BJ965" s="411">
        <v>0</v>
      </c>
      <c r="BK965" s="411">
        <v>0</v>
      </c>
      <c r="BL965" s="411">
        <v>0</v>
      </c>
      <c r="BM965" s="411">
        <v>0</v>
      </c>
      <c r="BN965" s="411">
        <v>0</v>
      </c>
      <c r="BO965" s="411">
        <v>0</v>
      </c>
      <c r="BP965" s="411">
        <v>0</v>
      </c>
      <c r="BQ965" s="411">
        <v>0</v>
      </c>
      <c r="BR965" s="411">
        <v>0</v>
      </c>
      <c r="BS965" s="411">
        <v>0</v>
      </c>
      <c r="BT965" s="411">
        <v>0</v>
      </c>
      <c r="BU965" s="412">
        <v>0</v>
      </c>
      <c r="BV965" s="411">
        <f t="shared" si="305"/>
        <v>0</v>
      </c>
      <c r="BW965" s="411">
        <v>0</v>
      </c>
      <c r="BX965" s="411">
        <v>0</v>
      </c>
      <c r="BY965" s="411">
        <v>0</v>
      </c>
      <c r="BZ965" s="411">
        <v>0</v>
      </c>
      <c r="CA965" s="411">
        <v>0</v>
      </c>
      <c r="CB965" s="411">
        <v>0</v>
      </c>
      <c r="CC965" s="411">
        <v>0</v>
      </c>
      <c r="CD965" s="411">
        <v>0</v>
      </c>
      <c r="CE965" s="411">
        <v>0</v>
      </c>
      <c r="CF965" s="411">
        <v>0</v>
      </c>
      <c r="CG965" s="411">
        <v>0</v>
      </c>
      <c r="CH965" s="412">
        <v>0</v>
      </c>
      <c r="CI965" s="411">
        <f t="shared" si="306"/>
        <v>0</v>
      </c>
      <c r="CJ965" s="411">
        <v>0</v>
      </c>
      <c r="CK965" s="411">
        <v>0</v>
      </c>
      <c r="CL965" s="411">
        <v>0</v>
      </c>
      <c r="CM965" s="411">
        <v>0</v>
      </c>
      <c r="CN965" s="411">
        <v>0</v>
      </c>
      <c r="CO965" s="411">
        <v>0</v>
      </c>
      <c r="CP965" s="411">
        <v>0</v>
      </c>
      <c r="CQ965" s="411">
        <v>0</v>
      </c>
      <c r="CR965" s="411">
        <v>0</v>
      </c>
      <c r="CS965" s="411">
        <v>0</v>
      </c>
      <c r="CT965" s="411">
        <v>0</v>
      </c>
      <c r="CU965" s="412">
        <v>0</v>
      </c>
      <c r="CV965" s="411">
        <f t="shared" si="307"/>
        <v>0</v>
      </c>
      <c r="CW965" s="411">
        <v>0</v>
      </c>
      <c r="CX965" s="411">
        <v>0</v>
      </c>
      <c r="CY965" s="411">
        <v>0</v>
      </c>
      <c r="CZ965" s="411">
        <v>0</v>
      </c>
      <c r="DA965" s="411">
        <v>0</v>
      </c>
      <c r="DB965" s="411">
        <v>0</v>
      </c>
      <c r="DC965" s="411">
        <v>0</v>
      </c>
      <c r="DD965" s="411">
        <v>0</v>
      </c>
      <c r="DE965" s="411">
        <v>0</v>
      </c>
      <c r="DF965" s="411">
        <v>0</v>
      </c>
      <c r="DG965" s="411">
        <v>0</v>
      </c>
      <c r="DH965" s="412">
        <v>0</v>
      </c>
      <c r="DI965" s="411">
        <f t="shared" si="308"/>
        <v>0</v>
      </c>
      <c r="DJ965" s="411">
        <v>0</v>
      </c>
      <c r="DK965" s="411">
        <v>0</v>
      </c>
      <c r="DL965" s="411">
        <v>0</v>
      </c>
      <c r="DM965" s="411">
        <v>0</v>
      </c>
      <c r="DN965" s="411">
        <v>0</v>
      </c>
      <c r="DO965" s="411">
        <v>0</v>
      </c>
      <c r="DP965" s="411">
        <v>0</v>
      </c>
      <c r="DQ965" s="411">
        <v>0</v>
      </c>
      <c r="DR965" s="411">
        <v>0</v>
      </c>
      <c r="DS965" s="411">
        <v>0</v>
      </c>
      <c r="DT965" s="411">
        <v>0</v>
      </c>
      <c r="DU965" s="412">
        <v>0</v>
      </c>
      <c r="DV965" s="411">
        <f t="shared" si="309"/>
        <v>0</v>
      </c>
      <c r="DW965" s="412">
        <v>0</v>
      </c>
      <c r="DX965" s="412">
        <v>0</v>
      </c>
      <c r="DY965" s="412">
        <v>0</v>
      </c>
      <c r="DZ965" s="412">
        <v>0</v>
      </c>
      <c r="EA965" s="412">
        <v>0</v>
      </c>
      <c r="EB965" s="412">
        <v>0</v>
      </c>
      <c r="EC965" s="412">
        <v>0</v>
      </c>
      <c r="ED965" s="412">
        <v>0</v>
      </c>
      <c r="EE965" s="412">
        <v>0</v>
      </c>
      <c r="EF965" s="412">
        <v>0</v>
      </c>
      <c r="EG965" s="412">
        <v>0</v>
      </c>
      <c r="EH965" s="412">
        <v>0</v>
      </c>
      <c r="EI965" s="411">
        <f t="shared" si="310"/>
        <v>0</v>
      </c>
      <c r="EK965" s="411">
        <f t="shared" si="311"/>
        <v>7</v>
      </c>
      <c r="EL965" s="7">
        <f t="shared" si="312"/>
        <v>-7</v>
      </c>
    </row>
    <row r="966" spans="1:142">
      <c r="A966" s="365" t="str">
        <f t="shared" si="294"/>
        <v xml:space="preserve"> 204</v>
      </c>
      <c r="B966" s="370" t="s">
        <v>971</v>
      </c>
      <c r="C966" s="370" t="s">
        <v>1188</v>
      </c>
      <c r="D966" s="411">
        <v>0</v>
      </c>
      <c r="E966" s="411">
        <v>0</v>
      </c>
      <c r="F966" s="411">
        <v>0</v>
      </c>
      <c r="G966" s="411">
        <v>0</v>
      </c>
      <c r="H966" s="411">
        <v>3</v>
      </c>
      <c r="I966" s="411">
        <v>0</v>
      </c>
      <c r="J966" s="411">
        <v>0</v>
      </c>
      <c r="K966" s="411">
        <v>0</v>
      </c>
      <c r="L966" s="411">
        <v>0</v>
      </c>
      <c r="M966" s="411">
        <v>0</v>
      </c>
      <c r="N966" s="411">
        <v>0</v>
      </c>
      <c r="O966" s="412">
        <v>0</v>
      </c>
      <c r="P966" s="411">
        <f t="shared" si="295"/>
        <v>3</v>
      </c>
      <c r="Q966" s="411">
        <f t="shared" si="296"/>
        <v>3</v>
      </c>
      <c r="R966" s="411">
        <f t="shared" si="297"/>
        <v>0</v>
      </c>
      <c r="S966" s="411">
        <f t="shared" si="298"/>
        <v>0</v>
      </c>
      <c r="T966" s="411">
        <v>0</v>
      </c>
      <c r="U966" s="411">
        <v>0</v>
      </c>
      <c r="V966" s="411">
        <v>0</v>
      </c>
      <c r="W966" s="411">
        <v>0</v>
      </c>
      <c r="X966" s="411">
        <v>0</v>
      </c>
      <c r="Y966" s="411">
        <v>0</v>
      </c>
      <c r="Z966" s="411">
        <v>0</v>
      </c>
      <c r="AA966" s="411">
        <v>0</v>
      </c>
      <c r="AB966" s="411">
        <v>0</v>
      </c>
      <c r="AC966" s="411">
        <v>0</v>
      </c>
      <c r="AD966" s="411">
        <v>0</v>
      </c>
      <c r="AE966" s="412">
        <v>0</v>
      </c>
      <c r="AF966" s="411">
        <f t="shared" si="299"/>
        <v>0</v>
      </c>
      <c r="AG966" s="411">
        <v>0</v>
      </c>
      <c r="AH966" s="411">
        <v>0</v>
      </c>
      <c r="AI966" s="411">
        <v>0</v>
      </c>
      <c r="AJ966" s="411">
        <v>0</v>
      </c>
      <c r="AK966" s="411">
        <v>0</v>
      </c>
      <c r="AL966" s="411">
        <v>0</v>
      </c>
      <c r="AM966" s="411">
        <v>0</v>
      </c>
      <c r="AN966" s="411">
        <v>0</v>
      </c>
      <c r="AO966" s="411">
        <v>0</v>
      </c>
      <c r="AP966" s="411">
        <v>0</v>
      </c>
      <c r="AQ966" s="411">
        <v>0</v>
      </c>
      <c r="AR966" s="412">
        <v>0</v>
      </c>
      <c r="AS966" s="411">
        <f t="shared" si="300"/>
        <v>0</v>
      </c>
      <c r="AT966" s="411">
        <f t="shared" si="301"/>
        <v>0</v>
      </c>
      <c r="AU966" s="411">
        <f t="shared" si="302"/>
        <v>0</v>
      </c>
      <c r="AV966" s="411">
        <f t="shared" si="303"/>
        <v>0</v>
      </c>
      <c r="AW966" s="411">
        <v>0</v>
      </c>
      <c r="AX966" s="411">
        <v>0</v>
      </c>
      <c r="AY966" s="411">
        <v>0</v>
      </c>
      <c r="AZ966" s="411">
        <v>0</v>
      </c>
      <c r="BA966" s="411">
        <v>0</v>
      </c>
      <c r="BB966" s="411">
        <v>0</v>
      </c>
      <c r="BC966" s="411">
        <v>0</v>
      </c>
      <c r="BD966" s="411">
        <v>0</v>
      </c>
      <c r="BE966" s="411">
        <v>0</v>
      </c>
      <c r="BF966" s="411">
        <v>0</v>
      </c>
      <c r="BG966" s="411">
        <v>0</v>
      </c>
      <c r="BH966" s="412">
        <v>0</v>
      </c>
      <c r="BI966" s="411">
        <f t="shared" si="304"/>
        <v>0</v>
      </c>
      <c r="BJ966" s="411">
        <v>0</v>
      </c>
      <c r="BK966" s="411">
        <v>0</v>
      </c>
      <c r="BL966" s="411">
        <v>0</v>
      </c>
      <c r="BM966" s="411">
        <v>0</v>
      </c>
      <c r="BN966" s="411">
        <v>0</v>
      </c>
      <c r="BO966" s="411">
        <v>0</v>
      </c>
      <c r="BP966" s="411">
        <v>0</v>
      </c>
      <c r="BQ966" s="411">
        <v>0</v>
      </c>
      <c r="BR966" s="411">
        <v>0</v>
      </c>
      <c r="BS966" s="411">
        <v>0</v>
      </c>
      <c r="BT966" s="411">
        <v>0</v>
      </c>
      <c r="BU966" s="412">
        <v>0</v>
      </c>
      <c r="BV966" s="411">
        <f t="shared" si="305"/>
        <v>0</v>
      </c>
      <c r="BW966" s="411">
        <v>0</v>
      </c>
      <c r="BX966" s="411">
        <v>0</v>
      </c>
      <c r="BY966" s="411">
        <v>0</v>
      </c>
      <c r="BZ966" s="411">
        <v>0</v>
      </c>
      <c r="CA966" s="411">
        <v>0</v>
      </c>
      <c r="CB966" s="411">
        <v>0</v>
      </c>
      <c r="CC966" s="411">
        <v>0</v>
      </c>
      <c r="CD966" s="411">
        <v>0</v>
      </c>
      <c r="CE966" s="411">
        <v>0</v>
      </c>
      <c r="CF966" s="411">
        <v>0</v>
      </c>
      <c r="CG966" s="411">
        <v>0</v>
      </c>
      <c r="CH966" s="412">
        <v>0</v>
      </c>
      <c r="CI966" s="411">
        <f t="shared" si="306"/>
        <v>0</v>
      </c>
      <c r="CJ966" s="411">
        <v>0</v>
      </c>
      <c r="CK966" s="411">
        <v>0</v>
      </c>
      <c r="CL966" s="411">
        <v>0</v>
      </c>
      <c r="CM966" s="411">
        <v>0</v>
      </c>
      <c r="CN966" s="411">
        <v>0</v>
      </c>
      <c r="CO966" s="411">
        <v>0</v>
      </c>
      <c r="CP966" s="411">
        <v>0</v>
      </c>
      <c r="CQ966" s="411">
        <v>0</v>
      </c>
      <c r="CR966" s="411">
        <v>0</v>
      </c>
      <c r="CS966" s="411">
        <v>0</v>
      </c>
      <c r="CT966" s="411">
        <v>0</v>
      </c>
      <c r="CU966" s="412">
        <v>0</v>
      </c>
      <c r="CV966" s="411">
        <f t="shared" si="307"/>
        <v>0</v>
      </c>
      <c r="CW966" s="411">
        <v>0</v>
      </c>
      <c r="CX966" s="411">
        <v>0</v>
      </c>
      <c r="CY966" s="411">
        <v>0</v>
      </c>
      <c r="CZ966" s="411">
        <v>0</v>
      </c>
      <c r="DA966" s="411">
        <v>0</v>
      </c>
      <c r="DB966" s="411">
        <v>0</v>
      </c>
      <c r="DC966" s="411">
        <v>0</v>
      </c>
      <c r="DD966" s="411">
        <v>0</v>
      </c>
      <c r="DE966" s="411">
        <v>0</v>
      </c>
      <c r="DF966" s="411">
        <v>0</v>
      </c>
      <c r="DG966" s="411">
        <v>0</v>
      </c>
      <c r="DH966" s="412">
        <v>0</v>
      </c>
      <c r="DI966" s="411">
        <f t="shared" si="308"/>
        <v>0</v>
      </c>
      <c r="DJ966" s="411">
        <v>0</v>
      </c>
      <c r="DK966" s="411">
        <v>0</v>
      </c>
      <c r="DL966" s="411">
        <v>0</v>
      </c>
      <c r="DM966" s="411">
        <v>0</v>
      </c>
      <c r="DN966" s="411">
        <v>0</v>
      </c>
      <c r="DO966" s="411">
        <v>0</v>
      </c>
      <c r="DP966" s="411">
        <v>0</v>
      </c>
      <c r="DQ966" s="411">
        <v>0</v>
      </c>
      <c r="DR966" s="411">
        <v>0</v>
      </c>
      <c r="DS966" s="411">
        <v>0</v>
      </c>
      <c r="DT966" s="411">
        <v>0</v>
      </c>
      <c r="DU966" s="412">
        <v>0</v>
      </c>
      <c r="DV966" s="411">
        <f t="shared" si="309"/>
        <v>0</v>
      </c>
      <c r="DW966" s="412">
        <v>0</v>
      </c>
      <c r="DX966" s="412">
        <v>0</v>
      </c>
      <c r="DY966" s="412">
        <v>0</v>
      </c>
      <c r="DZ966" s="412">
        <v>0</v>
      </c>
      <c r="EA966" s="412">
        <v>0</v>
      </c>
      <c r="EB966" s="412">
        <v>0</v>
      </c>
      <c r="EC966" s="412">
        <v>0</v>
      </c>
      <c r="ED966" s="412">
        <v>0</v>
      </c>
      <c r="EE966" s="412">
        <v>0</v>
      </c>
      <c r="EF966" s="412">
        <v>0</v>
      </c>
      <c r="EG966" s="412">
        <v>0</v>
      </c>
      <c r="EH966" s="412">
        <v>0</v>
      </c>
      <c r="EI966" s="411">
        <f t="shared" si="310"/>
        <v>0</v>
      </c>
      <c r="EK966" s="411">
        <f t="shared" si="311"/>
        <v>3</v>
      </c>
      <c r="EL966" s="7">
        <f t="shared" si="312"/>
        <v>-3</v>
      </c>
    </row>
    <row r="967" spans="1:142">
      <c r="A967" s="365" t="str">
        <f t="shared" si="294"/>
        <v xml:space="preserve"> 204</v>
      </c>
      <c r="B967" s="370" t="s">
        <v>971</v>
      </c>
      <c r="C967" s="370" t="s">
        <v>1193</v>
      </c>
      <c r="D967" s="411">
        <v>0</v>
      </c>
      <c r="E967" s="411">
        <v>0</v>
      </c>
      <c r="F967" s="411">
        <v>0</v>
      </c>
      <c r="G967" s="411">
        <v>0</v>
      </c>
      <c r="H967" s="411">
        <v>0</v>
      </c>
      <c r="I967" s="411">
        <v>3</v>
      </c>
      <c r="J967" s="411">
        <v>0</v>
      </c>
      <c r="K967" s="411">
        <v>1</v>
      </c>
      <c r="L967" s="411">
        <v>0</v>
      </c>
      <c r="M967" s="411">
        <v>0</v>
      </c>
      <c r="N967" s="411">
        <v>0</v>
      </c>
      <c r="O967" s="412">
        <v>2</v>
      </c>
      <c r="P967" s="411">
        <f t="shared" si="295"/>
        <v>6</v>
      </c>
      <c r="Q967" s="411">
        <f t="shared" si="296"/>
        <v>3</v>
      </c>
      <c r="R967" s="411">
        <f t="shared" si="297"/>
        <v>1</v>
      </c>
      <c r="S967" s="411">
        <f t="shared" si="298"/>
        <v>2</v>
      </c>
      <c r="T967" s="411">
        <v>0</v>
      </c>
      <c r="U967" s="411">
        <v>0</v>
      </c>
      <c r="V967" s="411">
        <v>0</v>
      </c>
      <c r="W967" s="411">
        <v>0</v>
      </c>
      <c r="X967" s="411">
        <v>0</v>
      </c>
      <c r="Y967" s="411">
        <v>0</v>
      </c>
      <c r="Z967" s="411">
        <v>0</v>
      </c>
      <c r="AA967" s="411">
        <v>0</v>
      </c>
      <c r="AB967" s="411">
        <v>0</v>
      </c>
      <c r="AC967" s="411">
        <v>0</v>
      </c>
      <c r="AD967" s="411">
        <v>0</v>
      </c>
      <c r="AE967" s="412">
        <v>0</v>
      </c>
      <c r="AF967" s="411">
        <f t="shared" si="299"/>
        <v>0</v>
      </c>
      <c r="AG967" s="411">
        <v>0</v>
      </c>
      <c r="AH967" s="411">
        <v>0</v>
      </c>
      <c r="AI967" s="411">
        <v>0</v>
      </c>
      <c r="AJ967" s="411">
        <v>0</v>
      </c>
      <c r="AK967" s="411">
        <v>0</v>
      </c>
      <c r="AL967" s="411">
        <v>0</v>
      </c>
      <c r="AM967" s="411">
        <v>0</v>
      </c>
      <c r="AN967" s="411">
        <v>0</v>
      </c>
      <c r="AO967" s="411">
        <v>0</v>
      </c>
      <c r="AP967" s="411">
        <v>0</v>
      </c>
      <c r="AQ967" s="411">
        <v>0</v>
      </c>
      <c r="AR967" s="412">
        <v>0</v>
      </c>
      <c r="AS967" s="411">
        <f t="shared" si="300"/>
        <v>0</v>
      </c>
      <c r="AT967" s="411">
        <f t="shared" si="301"/>
        <v>0</v>
      </c>
      <c r="AU967" s="411">
        <f t="shared" si="302"/>
        <v>0</v>
      </c>
      <c r="AV967" s="411">
        <f t="shared" si="303"/>
        <v>0</v>
      </c>
      <c r="AW967" s="411">
        <v>0</v>
      </c>
      <c r="AX967" s="411">
        <v>0</v>
      </c>
      <c r="AY967" s="411">
        <v>0</v>
      </c>
      <c r="AZ967" s="411">
        <v>0</v>
      </c>
      <c r="BA967" s="411">
        <v>0</v>
      </c>
      <c r="BB967" s="411">
        <v>0</v>
      </c>
      <c r="BC967" s="411">
        <v>0</v>
      </c>
      <c r="BD967" s="411">
        <v>0</v>
      </c>
      <c r="BE967" s="411">
        <v>0</v>
      </c>
      <c r="BF967" s="411">
        <v>0</v>
      </c>
      <c r="BG967" s="411">
        <v>0</v>
      </c>
      <c r="BH967" s="412">
        <v>0</v>
      </c>
      <c r="BI967" s="411">
        <f t="shared" si="304"/>
        <v>0</v>
      </c>
      <c r="BJ967" s="411">
        <v>0</v>
      </c>
      <c r="BK967" s="411">
        <v>0</v>
      </c>
      <c r="BL967" s="411">
        <v>0</v>
      </c>
      <c r="BM967" s="411">
        <v>0</v>
      </c>
      <c r="BN967" s="411">
        <v>0</v>
      </c>
      <c r="BO967" s="411">
        <v>0</v>
      </c>
      <c r="BP967" s="411">
        <v>0</v>
      </c>
      <c r="BQ967" s="411">
        <v>0</v>
      </c>
      <c r="BR967" s="411">
        <v>0</v>
      </c>
      <c r="BS967" s="411">
        <v>0</v>
      </c>
      <c r="BT967" s="411">
        <v>0</v>
      </c>
      <c r="BU967" s="412">
        <v>0</v>
      </c>
      <c r="BV967" s="411">
        <f t="shared" si="305"/>
        <v>0</v>
      </c>
      <c r="BW967" s="411">
        <v>0</v>
      </c>
      <c r="BX967" s="411">
        <v>0</v>
      </c>
      <c r="BY967" s="411">
        <v>0</v>
      </c>
      <c r="BZ967" s="411">
        <v>0</v>
      </c>
      <c r="CA967" s="411">
        <v>0</v>
      </c>
      <c r="CB967" s="411">
        <v>0</v>
      </c>
      <c r="CC967" s="411">
        <v>0</v>
      </c>
      <c r="CD967" s="411">
        <v>0</v>
      </c>
      <c r="CE967" s="411">
        <v>0</v>
      </c>
      <c r="CF967" s="411">
        <v>0</v>
      </c>
      <c r="CG967" s="411">
        <v>0</v>
      </c>
      <c r="CH967" s="412">
        <v>0</v>
      </c>
      <c r="CI967" s="411">
        <f t="shared" si="306"/>
        <v>0</v>
      </c>
      <c r="CJ967" s="411">
        <v>0</v>
      </c>
      <c r="CK967" s="411">
        <v>0</v>
      </c>
      <c r="CL967" s="411">
        <v>0</v>
      </c>
      <c r="CM967" s="411">
        <v>0</v>
      </c>
      <c r="CN967" s="411">
        <v>0</v>
      </c>
      <c r="CO967" s="411">
        <v>0</v>
      </c>
      <c r="CP967" s="411">
        <v>0</v>
      </c>
      <c r="CQ967" s="411">
        <v>0</v>
      </c>
      <c r="CR967" s="411">
        <v>0</v>
      </c>
      <c r="CS967" s="411">
        <v>0</v>
      </c>
      <c r="CT967" s="411">
        <v>0</v>
      </c>
      <c r="CU967" s="412">
        <v>0</v>
      </c>
      <c r="CV967" s="411">
        <f t="shared" si="307"/>
        <v>0</v>
      </c>
      <c r="CW967" s="411">
        <v>0</v>
      </c>
      <c r="CX967" s="411">
        <v>0</v>
      </c>
      <c r="CY967" s="411">
        <v>0</v>
      </c>
      <c r="CZ967" s="411">
        <v>0</v>
      </c>
      <c r="DA967" s="411">
        <v>0</v>
      </c>
      <c r="DB967" s="411">
        <v>0</v>
      </c>
      <c r="DC967" s="411">
        <v>0</v>
      </c>
      <c r="DD967" s="411">
        <v>0</v>
      </c>
      <c r="DE967" s="411">
        <v>0</v>
      </c>
      <c r="DF967" s="411">
        <v>0</v>
      </c>
      <c r="DG967" s="411">
        <v>0</v>
      </c>
      <c r="DH967" s="412">
        <v>0</v>
      </c>
      <c r="DI967" s="411">
        <f t="shared" si="308"/>
        <v>0</v>
      </c>
      <c r="DJ967" s="411">
        <v>0</v>
      </c>
      <c r="DK967" s="411">
        <v>0</v>
      </c>
      <c r="DL967" s="411">
        <v>0</v>
      </c>
      <c r="DM967" s="411">
        <v>0</v>
      </c>
      <c r="DN967" s="411">
        <v>0</v>
      </c>
      <c r="DO967" s="411">
        <v>0</v>
      </c>
      <c r="DP967" s="411">
        <v>0</v>
      </c>
      <c r="DQ967" s="411">
        <v>0</v>
      </c>
      <c r="DR967" s="411">
        <v>0</v>
      </c>
      <c r="DS967" s="411">
        <v>0</v>
      </c>
      <c r="DT967" s="411">
        <v>0</v>
      </c>
      <c r="DU967" s="412">
        <v>0</v>
      </c>
      <c r="DV967" s="411">
        <f t="shared" si="309"/>
        <v>0</v>
      </c>
      <c r="DW967" s="412">
        <v>0</v>
      </c>
      <c r="DX967" s="412">
        <v>0</v>
      </c>
      <c r="DY967" s="412">
        <v>0</v>
      </c>
      <c r="DZ967" s="412">
        <v>0</v>
      </c>
      <c r="EA967" s="412">
        <v>0</v>
      </c>
      <c r="EB967" s="412">
        <v>0</v>
      </c>
      <c r="EC967" s="412">
        <v>0</v>
      </c>
      <c r="ED967" s="412">
        <v>0</v>
      </c>
      <c r="EE967" s="412">
        <v>0</v>
      </c>
      <c r="EF967" s="412">
        <v>0</v>
      </c>
      <c r="EG967" s="412">
        <v>0</v>
      </c>
      <c r="EH967" s="412">
        <v>0</v>
      </c>
      <c r="EI967" s="411">
        <f t="shared" si="310"/>
        <v>0</v>
      </c>
      <c r="EK967" s="411">
        <f t="shared" si="311"/>
        <v>6</v>
      </c>
      <c r="EL967" s="7">
        <f t="shared" si="312"/>
        <v>-6</v>
      </c>
    </row>
    <row r="968" spans="1:142">
      <c r="A968" s="365" t="str">
        <f t="shared" si="294"/>
        <v xml:space="preserve"> 204</v>
      </c>
      <c r="B968" s="370" t="s">
        <v>971</v>
      </c>
      <c r="C968" s="370" t="s">
        <v>1177</v>
      </c>
      <c r="D968" s="411">
        <v>0</v>
      </c>
      <c r="E968" s="411">
        <v>0</v>
      </c>
      <c r="F968" s="411">
        <v>0</v>
      </c>
      <c r="G968" s="411">
        <v>0</v>
      </c>
      <c r="H968" s="411">
        <v>0</v>
      </c>
      <c r="I968" s="411">
        <v>0</v>
      </c>
      <c r="J968" s="411">
        <v>0</v>
      </c>
      <c r="K968" s="411">
        <v>1</v>
      </c>
      <c r="L968" s="411">
        <v>0</v>
      </c>
      <c r="M968" s="411">
        <v>0</v>
      </c>
      <c r="N968" s="411">
        <v>0</v>
      </c>
      <c r="O968" s="412">
        <v>2</v>
      </c>
      <c r="P968" s="411">
        <f t="shared" si="295"/>
        <v>3</v>
      </c>
      <c r="Q968" s="411">
        <f t="shared" si="296"/>
        <v>0</v>
      </c>
      <c r="R968" s="411">
        <f t="shared" si="297"/>
        <v>1</v>
      </c>
      <c r="S968" s="411">
        <f t="shared" si="298"/>
        <v>2</v>
      </c>
      <c r="T968" s="411">
        <v>0</v>
      </c>
      <c r="U968" s="411">
        <v>0</v>
      </c>
      <c r="V968" s="411">
        <v>0</v>
      </c>
      <c r="W968" s="411">
        <v>0</v>
      </c>
      <c r="X968" s="411">
        <v>0</v>
      </c>
      <c r="Y968" s="411">
        <v>0</v>
      </c>
      <c r="Z968" s="411">
        <v>0</v>
      </c>
      <c r="AA968" s="411">
        <v>0</v>
      </c>
      <c r="AB968" s="411">
        <v>0</v>
      </c>
      <c r="AC968" s="411">
        <v>0</v>
      </c>
      <c r="AD968" s="411">
        <v>0</v>
      </c>
      <c r="AE968" s="412">
        <v>0</v>
      </c>
      <c r="AF968" s="411">
        <f t="shared" si="299"/>
        <v>0</v>
      </c>
      <c r="AG968" s="411">
        <v>0</v>
      </c>
      <c r="AH968" s="411">
        <v>0</v>
      </c>
      <c r="AI968" s="411">
        <v>0</v>
      </c>
      <c r="AJ968" s="411">
        <v>0</v>
      </c>
      <c r="AK968" s="411">
        <v>0</v>
      </c>
      <c r="AL968" s="411">
        <v>0</v>
      </c>
      <c r="AM968" s="411">
        <v>0</v>
      </c>
      <c r="AN968" s="411">
        <v>0</v>
      </c>
      <c r="AO968" s="411">
        <v>0</v>
      </c>
      <c r="AP968" s="411">
        <v>0</v>
      </c>
      <c r="AQ968" s="411">
        <v>0</v>
      </c>
      <c r="AR968" s="412">
        <v>0</v>
      </c>
      <c r="AS968" s="411">
        <f t="shared" si="300"/>
        <v>0</v>
      </c>
      <c r="AT968" s="411">
        <f t="shared" si="301"/>
        <v>0</v>
      </c>
      <c r="AU968" s="411">
        <f t="shared" si="302"/>
        <v>0</v>
      </c>
      <c r="AV968" s="411">
        <f t="shared" si="303"/>
        <v>0</v>
      </c>
      <c r="AW968" s="411">
        <v>0</v>
      </c>
      <c r="AX968" s="411">
        <v>0</v>
      </c>
      <c r="AY968" s="411">
        <v>0</v>
      </c>
      <c r="AZ968" s="411">
        <v>0</v>
      </c>
      <c r="BA968" s="411">
        <v>0</v>
      </c>
      <c r="BB968" s="411">
        <v>0</v>
      </c>
      <c r="BC968" s="411">
        <v>0</v>
      </c>
      <c r="BD968" s="411">
        <v>0</v>
      </c>
      <c r="BE968" s="411">
        <v>0</v>
      </c>
      <c r="BF968" s="411">
        <v>0</v>
      </c>
      <c r="BG968" s="411">
        <v>0</v>
      </c>
      <c r="BH968" s="412">
        <v>0</v>
      </c>
      <c r="BI968" s="411">
        <f t="shared" si="304"/>
        <v>0</v>
      </c>
      <c r="BJ968" s="411">
        <v>0</v>
      </c>
      <c r="BK968" s="411">
        <v>0</v>
      </c>
      <c r="BL968" s="411">
        <v>0</v>
      </c>
      <c r="BM968" s="411">
        <v>0</v>
      </c>
      <c r="BN968" s="411">
        <v>0</v>
      </c>
      <c r="BO968" s="411">
        <v>0</v>
      </c>
      <c r="BP968" s="411">
        <v>0</v>
      </c>
      <c r="BQ968" s="411">
        <v>0</v>
      </c>
      <c r="BR968" s="411">
        <v>0</v>
      </c>
      <c r="BS968" s="411">
        <v>0</v>
      </c>
      <c r="BT968" s="411">
        <v>0</v>
      </c>
      <c r="BU968" s="412">
        <v>0</v>
      </c>
      <c r="BV968" s="411">
        <f t="shared" si="305"/>
        <v>0</v>
      </c>
      <c r="BW968" s="411">
        <v>0</v>
      </c>
      <c r="BX968" s="411">
        <v>0</v>
      </c>
      <c r="BY968" s="411">
        <v>0</v>
      </c>
      <c r="BZ968" s="411">
        <v>0</v>
      </c>
      <c r="CA968" s="411">
        <v>0</v>
      </c>
      <c r="CB968" s="411">
        <v>0</v>
      </c>
      <c r="CC968" s="411">
        <v>0</v>
      </c>
      <c r="CD968" s="411">
        <v>0</v>
      </c>
      <c r="CE968" s="411">
        <v>0</v>
      </c>
      <c r="CF968" s="411">
        <v>0</v>
      </c>
      <c r="CG968" s="411">
        <v>0</v>
      </c>
      <c r="CH968" s="412">
        <v>0</v>
      </c>
      <c r="CI968" s="411">
        <f t="shared" si="306"/>
        <v>0</v>
      </c>
      <c r="CJ968" s="411">
        <v>0</v>
      </c>
      <c r="CK968" s="411">
        <v>0</v>
      </c>
      <c r="CL968" s="411">
        <v>0</v>
      </c>
      <c r="CM968" s="411">
        <v>0</v>
      </c>
      <c r="CN968" s="411">
        <v>0</v>
      </c>
      <c r="CO968" s="411">
        <v>0</v>
      </c>
      <c r="CP968" s="411">
        <v>0</v>
      </c>
      <c r="CQ968" s="411">
        <v>0</v>
      </c>
      <c r="CR968" s="411">
        <v>0</v>
      </c>
      <c r="CS968" s="411">
        <v>0</v>
      </c>
      <c r="CT968" s="411">
        <v>0</v>
      </c>
      <c r="CU968" s="412">
        <v>0</v>
      </c>
      <c r="CV968" s="411">
        <f t="shared" si="307"/>
        <v>0</v>
      </c>
      <c r="CW968" s="411">
        <v>0</v>
      </c>
      <c r="CX968" s="411">
        <v>0</v>
      </c>
      <c r="CY968" s="411">
        <v>0</v>
      </c>
      <c r="CZ968" s="411">
        <v>0</v>
      </c>
      <c r="DA968" s="411">
        <v>0</v>
      </c>
      <c r="DB968" s="411">
        <v>0</v>
      </c>
      <c r="DC968" s="411">
        <v>0</v>
      </c>
      <c r="DD968" s="411">
        <v>0</v>
      </c>
      <c r="DE968" s="411">
        <v>0</v>
      </c>
      <c r="DF968" s="411">
        <v>0</v>
      </c>
      <c r="DG968" s="411">
        <v>0</v>
      </c>
      <c r="DH968" s="412">
        <v>0</v>
      </c>
      <c r="DI968" s="411">
        <f t="shared" si="308"/>
        <v>0</v>
      </c>
      <c r="DJ968" s="411">
        <v>0</v>
      </c>
      <c r="DK968" s="411">
        <v>0</v>
      </c>
      <c r="DL968" s="411">
        <v>0</v>
      </c>
      <c r="DM968" s="411">
        <v>0</v>
      </c>
      <c r="DN968" s="411">
        <v>0</v>
      </c>
      <c r="DO968" s="411">
        <v>0</v>
      </c>
      <c r="DP968" s="411">
        <v>0</v>
      </c>
      <c r="DQ968" s="411">
        <v>0</v>
      </c>
      <c r="DR968" s="411">
        <v>0</v>
      </c>
      <c r="DS968" s="411">
        <v>0</v>
      </c>
      <c r="DT968" s="411">
        <v>0</v>
      </c>
      <c r="DU968" s="412">
        <v>0</v>
      </c>
      <c r="DV968" s="411">
        <f t="shared" si="309"/>
        <v>0</v>
      </c>
      <c r="DW968" s="412">
        <v>0</v>
      </c>
      <c r="DX968" s="412">
        <v>0</v>
      </c>
      <c r="DY968" s="412">
        <v>0</v>
      </c>
      <c r="DZ968" s="412">
        <v>0</v>
      </c>
      <c r="EA968" s="412">
        <v>0</v>
      </c>
      <c r="EB968" s="412">
        <v>0</v>
      </c>
      <c r="EC968" s="412">
        <v>0</v>
      </c>
      <c r="ED968" s="412">
        <v>0</v>
      </c>
      <c r="EE968" s="412">
        <v>0</v>
      </c>
      <c r="EF968" s="412">
        <v>0</v>
      </c>
      <c r="EG968" s="412">
        <v>0</v>
      </c>
      <c r="EH968" s="412">
        <v>0</v>
      </c>
      <c r="EI968" s="411">
        <f t="shared" si="310"/>
        <v>0</v>
      </c>
      <c r="EK968" s="411">
        <f t="shared" si="311"/>
        <v>3</v>
      </c>
      <c r="EL968" s="7">
        <f t="shared" si="312"/>
        <v>-3</v>
      </c>
    </row>
    <row r="969" spans="1:142">
      <c r="A969" s="365" t="str">
        <f t="shared" si="294"/>
        <v xml:space="preserve"> 204</v>
      </c>
      <c r="B969" s="370" t="s">
        <v>971</v>
      </c>
      <c r="C969" s="370" t="s">
        <v>1178</v>
      </c>
      <c r="D969" s="411">
        <v>0</v>
      </c>
      <c r="E969" s="411">
        <v>0</v>
      </c>
      <c r="F969" s="411">
        <v>0</v>
      </c>
      <c r="G969" s="411">
        <v>0</v>
      </c>
      <c r="H969" s="411">
        <v>0</v>
      </c>
      <c r="I969" s="411">
        <v>0</v>
      </c>
      <c r="J969" s="411">
        <v>0</v>
      </c>
      <c r="K969" s="411">
        <v>0</v>
      </c>
      <c r="L969" s="411">
        <v>0</v>
      </c>
      <c r="M969" s="411">
        <v>2</v>
      </c>
      <c r="N969" s="411">
        <v>0</v>
      </c>
      <c r="O969" s="412">
        <v>1</v>
      </c>
      <c r="P969" s="411">
        <f t="shared" si="295"/>
        <v>3</v>
      </c>
      <c r="Q969" s="411">
        <f t="shared" si="296"/>
        <v>0</v>
      </c>
      <c r="R969" s="411">
        <f t="shared" si="297"/>
        <v>0</v>
      </c>
      <c r="S969" s="411">
        <f t="shared" si="298"/>
        <v>3</v>
      </c>
      <c r="T969" s="411">
        <v>0</v>
      </c>
      <c r="U969" s="411">
        <v>0</v>
      </c>
      <c r="V969" s="411">
        <v>0</v>
      </c>
      <c r="W969" s="411">
        <v>0</v>
      </c>
      <c r="X969" s="411">
        <v>0</v>
      </c>
      <c r="Y969" s="411">
        <v>0</v>
      </c>
      <c r="Z969" s="411">
        <v>0</v>
      </c>
      <c r="AA969" s="411">
        <v>0</v>
      </c>
      <c r="AB969" s="411">
        <v>0</v>
      </c>
      <c r="AC969" s="411">
        <v>0</v>
      </c>
      <c r="AD969" s="411">
        <v>0</v>
      </c>
      <c r="AE969" s="412">
        <v>0</v>
      </c>
      <c r="AF969" s="411">
        <f t="shared" si="299"/>
        <v>0</v>
      </c>
      <c r="AG969" s="411">
        <v>0</v>
      </c>
      <c r="AH969" s="411">
        <v>0</v>
      </c>
      <c r="AI969" s="411">
        <v>0</v>
      </c>
      <c r="AJ969" s="411">
        <v>0</v>
      </c>
      <c r="AK969" s="411">
        <v>0</v>
      </c>
      <c r="AL969" s="411">
        <v>0</v>
      </c>
      <c r="AM969" s="411">
        <v>0</v>
      </c>
      <c r="AN969" s="411">
        <v>0</v>
      </c>
      <c r="AO969" s="411">
        <v>0</v>
      </c>
      <c r="AP969" s="411">
        <v>0</v>
      </c>
      <c r="AQ969" s="411">
        <v>0</v>
      </c>
      <c r="AR969" s="412">
        <v>0</v>
      </c>
      <c r="AS969" s="411">
        <f t="shared" si="300"/>
        <v>0</v>
      </c>
      <c r="AT969" s="411">
        <f t="shared" si="301"/>
        <v>0</v>
      </c>
      <c r="AU969" s="411">
        <f t="shared" si="302"/>
        <v>0</v>
      </c>
      <c r="AV969" s="411">
        <f t="shared" si="303"/>
        <v>0</v>
      </c>
      <c r="AW969" s="411">
        <v>0</v>
      </c>
      <c r="AX969" s="411">
        <v>0</v>
      </c>
      <c r="AY969" s="411">
        <v>0</v>
      </c>
      <c r="AZ969" s="411">
        <v>0</v>
      </c>
      <c r="BA969" s="411">
        <v>0</v>
      </c>
      <c r="BB969" s="411">
        <v>0</v>
      </c>
      <c r="BC969" s="411">
        <v>0</v>
      </c>
      <c r="BD969" s="411">
        <v>0</v>
      </c>
      <c r="BE969" s="411">
        <v>0</v>
      </c>
      <c r="BF969" s="411">
        <v>0</v>
      </c>
      <c r="BG969" s="411">
        <v>0</v>
      </c>
      <c r="BH969" s="412">
        <v>0</v>
      </c>
      <c r="BI969" s="411">
        <f t="shared" si="304"/>
        <v>0</v>
      </c>
      <c r="BJ969" s="411">
        <v>0</v>
      </c>
      <c r="BK969" s="411">
        <v>0</v>
      </c>
      <c r="BL969" s="411">
        <v>0</v>
      </c>
      <c r="BM969" s="411">
        <v>0</v>
      </c>
      <c r="BN969" s="411">
        <v>0</v>
      </c>
      <c r="BO969" s="411">
        <v>0</v>
      </c>
      <c r="BP969" s="411">
        <v>0</v>
      </c>
      <c r="BQ969" s="411">
        <v>0</v>
      </c>
      <c r="BR969" s="411">
        <v>0</v>
      </c>
      <c r="BS969" s="411">
        <v>0</v>
      </c>
      <c r="BT969" s="411">
        <v>0</v>
      </c>
      <c r="BU969" s="412">
        <v>0</v>
      </c>
      <c r="BV969" s="411">
        <f t="shared" si="305"/>
        <v>0</v>
      </c>
      <c r="BW969" s="411">
        <v>0</v>
      </c>
      <c r="BX969" s="411">
        <v>0</v>
      </c>
      <c r="BY969" s="411">
        <v>0</v>
      </c>
      <c r="BZ969" s="411">
        <v>0</v>
      </c>
      <c r="CA969" s="411">
        <v>0</v>
      </c>
      <c r="CB969" s="411">
        <v>0</v>
      </c>
      <c r="CC969" s="411">
        <v>0</v>
      </c>
      <c r="CD969" s="411">
        <v>0</v>
      </c>
      <c r="CE969" s="411">
        <v>0</v>
      </c>
      <c r="CF969" s="411">
        <v>0</v>
      </c>
      <c r="CG969" s="411">
        <v>0</v>
      </c>
      <c r="CH969" s="412">
        <v>0</v>
      </c>
      <c r="CI969" s="411">
        <f t="shared" si="306"/>
        <v>0</v>
      </c>
      <c r="CJ969" s="411">
        <v>0</v>
      </c>
      <c r="CK969" s="411">
        <v>0</v>
      </c>
      <c r="CL969" s="411">
        <v>0</v>
      </c>
      <c r="CM969" s="411">
        <v>0</v>
      </c>
      <c r="CN969" s="411">
        <v>0</v>
      </c>
      <c r="CO969" s="411">
        <v>0</v>
      </c>
      <c r="CP969" s="411">
        <v>0</v>
      </c>
      <c r="CQ969" s="411">
        <v>0</v>
      </c>
      <c r="CR969" s="411">
        <v>0</v>
      </c>
      <c r="CS969" s="411">
        <v>0</v>
      </c>
      <c r="CT969" s="411">
        <v>0</v>
      </c>
      <c r="CU969" s="412">
        <v>0</v>
      </c>
      <c r="CV969" s="411">
        <f t="shared" si="307"/>
        <v>0</v>
      </c>
      <c r="CW969" s="411">
        <v>0</v>
      </c>
      <c r="CX969" s="411">
        <v>0</v>
      </c>
      <c r="CY969" s="411">
        <v>0</v>
      </c>
      <c r="CZ969" s="411">
        <v>0</v>
      </c>
      <c r="DA969" s="411">
        <v>0</v>
      </c>
      <c r="DB969" s="411">
        <v>0</v>
      </c>
      <c r="DC969" s="411">
        <v>0</v>
      </c>
      <c r="DD969" s="411">
        <v>0</v>
      </c>
      <c r="DE969" s="411">
        <v>0</v>
      </c>
      <c r="DF969" s="411">
        <v>0</v>
      </c>
      <c r="DG969" s="411">
        <v>0</v>
      </c>
      <c r="DH969" s="412">
        <v>0</v>
      </c>
      <c r="DI969" s="411">
        <f t="shared" si="308"/>
        <v>0</v>
      </c>
      <c r="DJ969" s="411">
        <v>0</v>
      </c>
      <c r="DK969" s="411">
        <v>0</v>
      </c>
      <c r="DL969" s="411">
        <v>0</v>
      </c>
      <c r="DM969" s="411">
        <v>0</v>
      </c>
      <c r="DN969" s="411">
        <v>0</v>
      </c>
      <c r="DO969" s="411">
        <v>0</v>
      </c>
      <c r="DP969" s="411">
        <v>0</v>
      </c>
      <c r="DQ969" s="411">
        <v>0</v>
      </c>
      <c r="DR969" s="411">
        <v>0</v>
      </c>
      <c r="DS969" s="411">
        <v>0</v>
      </c>
      <c r="DT969" s="411">
        <v>0</v>
      </c>
      <c r="DU969" s="412">
        <v>0</v>
      </c>
      <c r="DV969" s="411">
        <f t="shared" si="309"/>
        <v>0</v>
      </c>
      <c r="DW969" s="412">
        <v>0</v>
      </c>
      <c r="DX969" s="412">
        <v>0</v>
      </c>
      <c r="DY969" s="412">
        <v>0</v>
      </c>
      <c r="DZ969" s="412">
        <v>0</v>
      </c>
      <c r="EA969" s="412">
        <v>0</v>
      </c>
      <c r="EB969" s="412">
        <v>0</v>
      </c>
      <c r="EC969" s="412">
        <v>0</v>
      </c>
      <c r="ED969" s="412">
        <v>0</v>
      </c>
      <c r="EE969" s="412">
        <v>0</v>
      </c>
      <c r="EF969" s="412">
        <v>0</v>
      </c>
      <c r="EG969" s="412">
        <v>0</v>
      </c>
      <c r="EH969" s="412">
        <v>0</v>
      </c>
      <c r="EI969" s="411">
        <f t="shared" si="310"/>
        <v>0</v>
      </c>
      <c r="EK969" s="411">
        <f t="shared" si="311"/>
        <v>3</v>
      </c>
      <c r="EL969" s="7">
        <f t="shared" si="312"/>
        <v>-3</v>
      </c>
    </row>
    <row r="970" spans="1:142">
      <c r="A970" s="365" t="str">
        <f t="shared" si="294"/>
        <v xml:space="preserve"> 204</v>
      </c>
      <c r="B970" s="370" t="s">
        <v>971</v>
      </c>
      <c r="C970" s="370" t="s">
        <v>1179</v>
      </c>
      <c r="D970" s="411">
        <v>0</v>
      </c>
      <c r="E970" s="411">
        <v>0</v>
      </c>
      <c r="F970" s="411">
        <v>0</v>
      </c>
      <c r="G970" s="411">
        <v>0</v>
      </c>
      <c r="H970" s="411">
        <v>0</v>
      </c>
      <c r="I970" s="411">
        <v>0</v>
      </c>
      <c r="J970" s="411">
        <v>0</v>
      </c>
      <c r="K970" s="411">
        <v>0</v>
      </c>
      <c r="L970" s="411">
        <v>0</v>
      </c>
      <c r="M970" s="411">
        <v>0</v>
      </c>
      <c r="N970" s="411">
        <v>0</v>
      </c>
      <c r="O970" s="412">
        <v>2</v>
      </c>
      <c r="P970" s="411">
        <f t="shared" si="295"/>
        <v>2</v>
      </c>
      <c r="Q970" s="411">
        <f t="shared" si="296"/>
        <v>0</v>
      </c>
      <c r="R970" s="411">
        <f t="shared" si="297"/>
        <v>0</v>
      </c>
      <c r="S970" s="411">
        <f t="shared" si="298"/>
        <v>2</v>
      </c>
      <c r="T970" s="411">
        <v>0</v>
      </c>
      <c r="U970" s="411">
        <v>0</v>
      </c>
      <c r="V970" s="411">
        <v>0</v>
      </c>
      <c r="W970" s="411">
        <v>0</v>
      </c>
      <c r="X970" s="411">
        <v>0</v>
      </c>
      <c r="Y970" s="411">
        <v>0</v>
      </c>
      <c r="Z970" s="411">
        <v>0</v>
      </c>
      <c r="AA970" s="411">
        <v>0</v>
      </c>
      <c r="AB970" s="411">
        <v>0</v>
      </c>
      <c r="AC970" s="411">
        <v>0</v>
      </c>
      <c r="AD970" s="411">
        <v>0</v>
      </c>
      <c r="AE970" s="412">
        <v>0</v>
      </c>
      <c r="AF970" s="411">
        <f t="shared" si="299"/>
        <v>0</v>
      </c>
      <c r="AG970" s="411">
        <v>0</v>
      </c>
      <c r="AH970" s="411">
        <v>0</v>
      </c>
      <c r="AI970" s="411">
        <v>0</v>
      </c>
      <c r="AJ970" s="411">
        <v>0</v>
      </c>
      <c r="AK970" s="411">
        <v>0</v>
      </c>
      <c r="AL970" s="411">
        <v>0</v>
      </c>
      <c r="AM970" s="411">
        <v>0</v>
      </c>
      <c r="AN970" s="411">
        <v>0</v>
      </c>
      <c r="AO970" s="411">
        <v>0</v>
      </c>
      <c r="AP970" s="411">
        <v>0</v>
      </c>
      <c r="AQ970" s="411">
        <v>0</v>
      </c>
      <c r="AR970" s="412">
        <v>0</v>
      </c>
      <c r="AS970" s="411">
        <f t="shared" si="300"/>
        <v>0</v>
      </c>
      <c r="AT970" s="411">
        <f t="shared" si="301"/>
        <v>0</v>
      </c>
      <c r="AU970" s="411">
        <f t="shared" si="302"/>
        <v>0</v>
      </c>
      <c r="AV970" s="411">
        <f t="shared" si="303"/>
        <v>0</v>
      </c>
      <c r="AW970" s="411">
        <v>0</v>
      </c>
      <c r="AX970" s="411">
        <v>0</v>
      </c>
      <c r="AY970" s="411">
        <v>0</v>
      </c>
      <c r="AZ970" s="411">
        <v>0</v>
      </c>
      <c r="BA970" s="411">
        <v>0</v>
      </c>
      <c r="BB970" s="411">
        <v>0</v>
      </c>
      <c r="BC970" s="411">
        <v>0</v>
      </c>
      <c r="BD970" s="411">
        <v>0</v>
      </c>
      <c r="BE970" s="411">
        <v>0</v>
      </c>
      <c r="BF970" s="411">
        <v>0</v>
      </c>
      <c r="BG970" s="411">
        <v>0</v>
      </c>
      <c r="BH970" s="412">
        <v>0</v>
      </c>
      <c r="BI970" s="411">
        <f t="shared" si="304"/>
        <v>0</v>
      </c>
      <c r="BJ970" s="411">
        <v>0</v>
      </c>
      <c r="BK970" s="411">
        <v>0</v>
      </c>
      <c r="BL970" s="411">
        <v>0</v>
      </c>
      <c r="BM970" s="411">
        <v>0</v>
      </c>
      <c r="BN970" s="411">
        <v>0</v>
      </c>
      <c r="BO970" s="411">
        <v>0</v>
      </c>
      <c r="BP970" s="411">
        <v>0</v>
      </c>
      <c r="BQ970" s="411">
        <v>0</v>
      </c>
      <c r="BR970" s="411">
        <v>0</v>
      </c>
      <c r="BS970" s="411">
        <v>0</v>
      </c>
      <c r="BT970" s="411">
        <v>0</v>
      </c>
      <c r="BU970" s="412">
        <v>0</v>
      </c>
      <c r="BV970" s="411">
        <f t="shared" si="305"/>
        <v>0</v>
      </c>
      <c r="BW970" s="411">
        <v>0</v>
      </c>
      <c r="BX970" s="411">
        <v>0</v>
      </c>
      <c r="BY970" s="411">
        <v>0</v>
      </c>
      <c r="BZ970" s="411">
        <v>0</v>
      </c>
      <c r="CA970" s="411">
        <v>0</v>
      </c>
      <c r="CB970" s="411">
        <v>0</v>
      </c>
      <c r="CC970" s="411">
        <v>0</v>
      </c>
      <c r="CD970" s="411">
        <v>0</v>
      </c>
      <c r="CE970" s="411">
        <v>0</v>
      </c>
      <c r="CF970" s="411">
        <v>0</v>
      </c>
      <c r="CG970" s="411">
        <v>0</v>
      </c>
      <c r="CH970" s="412">
        <v>0</v>
      </c>
      <c r="CI970" s="411">
        <f t="shared" si="306"/>
        <v>0</v>
      </c>
      <c r="CJ970" s="411">
        <v>0</v>
      </c>
      <c r="CK970" s="411">
        <v>0</v>
      </c>
      <c r="CL970" s="411">
        <v>0</v>
      </c>
      <c r="CM970" s="411">
        <v>0</v>
      </c>
      <c r="CN970" s="411">
        <v>0</v>
      </c>
      <c r="CO970" s="411">
        <v>0</v>
      </c>
      <c r="CP970" s="411">
        <v>0</v>
      </c>
      <c r="CQ970" s="411">
        <v>0</v>
      </c>
      <c r="CR970" s="411">
        <v>0</v>
      </c>
      <c r="CS970" s="411">
        <v>0</v>
      </c>
      <c r="CT970" s="411">
        <v>0</v>
      </c>
      <c r="CU970" s="412">
        <v>0</v>
      </c>
      <c r="CV970" s="411">
        <f t="shared" si="307"/>
        <v>0</v>
      </c>
      <c r="CW970" s="411">
        <v>0</v>
      </c>
      <c r="CX970" s="411">
        <v>0</v>
      </c>
      <c r="CY970" s="411">
        <v>0</v>
      </c>
      <c r="CZ970" s="411">
        <v>0</v>
      </c>
      <c r="DA970" s="411">
        <v>0</v>
      </c>
      <c r="DB970" s="411">
        <v>0</v>
      </c>
      <c r="DC970" s="411">
        <v>0</v>
      </c>
      <c r="DD970" s="411">
        <v>0</v>
      </c>
      <c r="DE970" s="411">
        <v>0</v>
      </c>
      <c r="DF970" s="411">
        <v>0</v>
      </c>
      <c r="DG970" s="411">
        <v>0</v>
      </c>
      <c r="DH970" s="412">
        <v>0</v>
      </c>
      <c r="DI970" s="411">
        <f t="shared" si="308"/>
        <v>0</v>
      </c>
      <c r="DJ970" s="411">
        <v>0</v>
      </c>
      <c r="DK970" s="411">
        <v>0</v>
      </c>
      <c r="DL970" s="411">
        <v>0</v>
      </c>
      <c r="DM970" s="411">
        <v>0</v>
      </c>
      <c r="DN970" s="411">
        <v>0</v>
      </c>
      <c r="DO970" s="411">
        <v>0</v>
      </c>
      <c r="DP970" s="411">
        <v>0</v>
      </c>
      <c r="DQ970" s="411">
        <v>0</v>
      </c>
      <c r="DR970" s="411">
        <v>0</v>
      </c>
      <c r="DS970" s="411">
        <v>0</v>
      </c>
      <c r="DT970" s="411">
        <v>0</v>
      </c>
      <c r="DU970" s="412">
        <v>0</v>
      </c>
      <c r="DV970" s="411">
        <f t="shared" si="309"/>
        <v>0</v>
      </c>
      <c r="DW970" s="412">
        <v>0</v>
      </c>
      <c r="DX970" s="412">
        <v>0</v>
      </c>
      <c r="DY970" s="412">
        <v>0</v>
      </c>
      <c r="DZ970" s="412">
        <v>0</v>
      </c>
      <c r="EA970" s="412">
        <v>0</v>
      </c>
      <c r="EB970" s="412">
        <v>0</v>
      </c>
      <c r="EC970" s="412">
        <v>0</v>
      </c>
      <c r="ED970" s="412">
        <v>0</v>
      </c>
      <c r="EE970" s="412">
        <v>0</v>
      </c>
      <c r="EF970" s="412">
        <v>0</v>
      </c>
      <c r="EG970" s="412">
        <v>0</v>
      </c>
      <c r="EH970" s="412">
        <v>0</v>
      </c>
      <c r="EI970" s="411">
        <f t="shared" si="310"/>
        <v>0</v>
      </c>
      <c r="EK970" s="411">
        <f t="shared" si="311"/>
        <v>2</v>
      </c>
      <c r="EL970" s="7">
        <f t="shared" si="312"/>
        <v>-2</v>
      </c>
    </row>
    <row r="971" spans="1:142">
      <c r="A971" s="365" t="str">
        <f t="shared" si="294"/>
        <v xml:space="preserve"> 204</v>
      </c>
      <c r="B971" s="370" t="s">
        <v>971</v>
      </c>
      <c r="C971" s="370" t="s">
        <v>1180</v>
      </c>
      <c r="D971" s="411">
        <v>0</v>
      </c>
      <c r="E971" s="411">
        <v>0</v>
      </c>
      <c r="F971" s="411">
        <v>0</v>
      </c>
      <c r="G971" s="411">
        <v>0</v>
      </c>
      <c r="H971" s="411">
        <v>0</v>
      </c>
      <c r="I971" s="411">
        <v>0</v>
      </c>
      <c r="J971" s="411">
        <v>0</v>
      </c>
      <c r="K971" s="411">
        <v>0</v>
      </c>
      <c r="L971" s="411">
        <v>0</v>
      </c>
      <c r="M971" s="411">
        <v>1</v>
      </c>
      <c r="N971" s="411">
        <v>0</v>
      </c>
      <c r="O971" s="412">
        <v>0</v>
      </c>
      <c r="P971" s="411">
        <f t="shared" si="295"/>
        <v>1</v>
      </c>
      <c r="Q971" s="411">
        <f t="shared" si="296"/>
        <v>0</v>
      </c>
      <c r="R971" s="411">
        <f t="shared" si="297"/>
        <v>0</v>
      </c>
      <c r="S971" s="411">
        <f t="shared" si="298"/>
        <v>1</v>
      </c>
      <c r="T971" s="411">
        <v>0</v>
      </c>
      <c r="U971" s="411">
        <v>0</v>
      </c>
      <c r="V971" s="411">
        <v>0</v>
      </c>
      <c r="W971" s="411">
        <v>0</v>
      </c>
      <c r="X971" s="411">
        <v>0</v>
      </c>
      <c r="Y971" s="411">
        <v>0</v>
      </c>
      <c r="Z971" s="411">
        <v>0</v>
      </c>
      <c r="AA971" s="411">
        <v>0</v>
      </c>
      <c r="AB971" s="411">
        <v>0</v>
      </c>
      <c r="AC971" s="411">
        <v>0</v>
      </c>
      <c r="AD971" s="411">
        <v>0</v>
      </c>
      <c r="AE971" s="412">
        <v>0</v>
      </c>
      <c r="AF971" s="411">
        <f t="shared" si="299"/>
        <v>0</v>
      </c>
      <c r="AG971" s="411">
        <v>0</v>
      </c>
      <c r="AH971" s="411">
        <v>0</v>
      </c>
      <c r="AI971" s="411">
        <v>0</v>
      </c>
      <c r="AJ971" s="411">
        <v>0</v>
      </c>
      <c r="AK971" s="411">
        <v>0</v>
      </c>
      <c r="AL971" s="411">
        <v>0</v>
      </c>
      <c r="AM971" s="411">
        <v>0</v>
      </c>
      <c r="AN971" s="411">
        <v>0</v>
      </c>
      <c r="AO971" s="411">
        <v>0</v>
      </c>
      <c r="AP971" s="411">
        <v>0</v>
      </c>
      <c r="AQ971" s="411">
        <v>0</v>
      </c>
      <c r="AR971" s="412">
        <v>0</v>
      </c>
      <c r="AS971" s="411">
        <f t="shared" si="300"/>
        <v>0</v>
      </c>
      <c r="AT971" s="411">
        <f t="shared" si="301"/>
        <v>0</v>
      </c>
      <c r="AU971" s="411">
        <f t="shared" si="302"/>
        <v>0</v>
      </c>
      <c r="AV971" s="411">
        <f t="shared" si="303"/>
        <v>0</v>
      </c>
      <c r="AW971" s="411">
        <v>0</v>
      </c>
      <c r="AX971" s="411">
        <v>0</v>
      </c>
      <c r="AY971" s="411">
        <v>0</v>
      </c>
      <c r="AZ971" s="411">
        <v>0</v>
      </c>
      <c r="BA971" s="411">
        <v>0</v>
      </c>
      <c r="BB971" s="411">
        <v>0</v>
      </c>
      <c r="BC971" s="411">
        <v>0</v>
      </c>
      <c r="BD971" s="411">
        <v>0</v>
      </c>
      <c r="BE971" s="411">
        <v>0</v>
      </c>
      <c r="BF971" s="411">
        <v>0</v>
      </c>
      <c r="BG971" s="411">
        <v>0</v>
      </c>
      <c r="BH971" s="412">
        <v>0</v>
      </c>
      <c r="BI971" s="411">
        <f t="shared" si="304"/>
        <v>0</v>
      </c>
      <c r="BJ971" s="411">
        <v>0</v>
      </c>
      <c r="BK971" s="411">
        <v>0</v>
      </c>
      <c r="BL971" s="411">
        <v>0</v>
      </c>
      <c r="BM971" s="411">
        <v>0</v>
      </c>
      <c r="BN971" s="411">
        <v>0</v>
      </c>
      <c r="BO971" s="411">
        <v>0</v>
      </c>
      <c r="BP971" s="411">
        <v>0</v>
      </c>
      <c r="BQ971" s="411">
        <v>0</v>
      </c>
      <c r="BR971" s="411">
        <v>0</v>
      </c>
      <c r="BS971" s="411">
        <v>0</v>
      </c>
      <c r="BT971" s="411">
        <v>0</v>
      </c>
      <c r="BU971" s="412">
        <v>0</v>
      </c>
      <c r="BV971" s="411">
        <f t="shared" si="305"/>
        <v>0</v>
      </c>
      <c r="BW971" s="411">
        <v>0</v>
      </c>
      <c r="BX971" s="411">
        <v>0</v>
      </c>
      <c r="BY971" s="411">
        <v>0</v>
      </c>
      <c r="BZ971" s="411">
        <v>0</v>
      </c>
      <c r="CA971" s="411">
        <v>0</v>
      </c>
      <c r="CB971" s="411">
        <v>0</v>
      </c>
      <c r="CC971" s="411">
        <v>0</v>
      </c>
      <c r="CD971" s="411">
        <v>0</v>
      </c>
      <c r="CE971" s="411">
        <v>0</v>
      </c>
      <c r="CF971" s="411">
        <v>0</v>
      </c>
      <c r="CG971" s="411">
        <v>0</v>
      </c>
      <c r="CH971" s="412">
        <v>0</v>
      </c>
      <c r="CI971" s="411">
        <f t="shared" si="306"/>
        <v>0</v>
      </c>
      <c r="CJ971" s="411">
        <v>0</v>
      </c>
      <c r="CK971" s="411">
        <v>0</v>
      </c>
      <c r="CL971" s="411">
        <v>0</v>
      </c>
      <c r="CM971" s="411">
        <v>0</v>
      </c>
      <c r="CN971" s="411">
        <v>0</v>
      </c>
      <c r="CO971" s="411">
        <v>0</v>
      </c>
      <c r="CP971" s="411">
        <v>0</v>
      </c>
      <c r="CQ971" s="411">
        <v>0</v>
      </c>
      <c r="CR971" s="411">
        <v>0</v>
      </c>
      <c r="CS971" s="411">
        <v>0</v>
      </c>
      <c r="CT971" s="411">
        <v>0</v>
      </c>
      <c r="CU971" s="412">
        <v>0</v>
      </c>
      <c r="CV971" s="411">
        <f t="shared" si="307"/>
        <v>0</v>
      </c>
      <c r="CW971" s="411">
        <v>0</v>
      </c>
      <c r="CX971" s="411">
        <v>0</v>
      </c>
      <c r="CY971" s="411">
        <v>0</v>
      </c>
      <c r="CZ971" s="411">
        <v>0</v>
      </c>
      <c r="DA971" s="411">
        <v>0</v>
      </c>
      <c r="DB971" s="411">
        <v>0</v>
      </c>
      <c r="DC971" s="411">
        <v>0</v>
      </c>
      <c r="DD971" s="411">
        <v>0</v>
      </c>
      <c r="DE971" s="411">
        <v>0</v>
      </c>
      <c r="DF971" s="411">
        <v>0</v>
      </c>
      <c r="DG971" s="411">
        <v>0</v>
      </c>
      <c r="DH971" s="412">
        <v>0</v>
      </c>
      <c r="DI971" s="411">
        <f t="shared" si="308"/>
        <v>0</v>
      </c>
      <c r="DJ971" s="411">
        <v>0</v>
      </c>
      <c r="DK971" s="411">
        <v>0</v>
      </c>
      <c r="DL971" s="411">
        <v>0</v>
      </c>
      <c r="DM971" s="411">
        <v>0</v>
      </c>
      <c r="DN971" s="411">
        <v>0</v>
      </c>
      <c r="DO971" s="411">
        <v>0</v>
      </c>
      <c r="DP971" s="411">
        <v>0</v>
      </c>
      <c r="DQ971" s="411">
        <v>0</v>
      </c>
      <c r="DR971" s="411">
        <v>0</v>
      </c>
      <c r="DS971" s="411">
        <v>0</v>
      </c>
      <c r="DT971" s="411">
        <v>0</v>
      </c>
      <c r="DU971" s="412">
        <v>0</v>
      </c>
      <c r="DV971" s="411">
        <f t="shared" si="309"/>
        <v>0</v>
      </c>
      <c r="DW971" s="412">
        <v>0</v>
      </c>
      <c r="DX971" s="412">
        <v>0</v>
      </c>
      <c r="DY971" s="412">
        <v>0</v>
      </c>
      <c r="DZ971" s="412">
        <v>0</v>
      </c>
      <c r="EA971" s="412">
        <v>0</v>
      </c>
      <c r="EB971" s="412">
        <v>0</v>
      </c>
      <c r="EC971" s="412">
        <v>0</v>
      </c>
      <c r="ED971" s="412">
        <v>0</v>
      </c>
      <c r="EE971" s="412">
        <v>0</v>
      </c>
      <c r="EF971" s="412">
        <v>0</v>
      </c>
      <c r="EG971" s="412">
        <v>0</v>
      </c>
      <c r="EH971" s="412">
        <v>0</v>
      </c>
      <c r="EI971" s="411">
        <f t="shared" si="310"/>
        <v>0</v>
      </c>
      <c r="EK971" s="411">
        <f t="shared" si="311"/>
        <v>1</v>
      </c>
      <c r="EL971" s="7">
        <f t="shared" si="312"/>
        <v>-1</v>
      </c>
    </row>
    <row r="972" spans="1:142">
      <c r="A972" s="365" t="str">
        <f t="shared" si="294"/>
        <v xml:space="preserve"> 204</v>
      </c>
      <c r="B972" s="370" t="s">
        <v>971</v>
      </c>
      <c r="C972" s="370" t="s">
        <v>1187</v>
      </c>
      <c r="D972" s="411">
        <v>35</v>
      </c>
      <c r="E972" s="411">
        <v>35</v>
      </c>
      <c r="F972" s="411">
        <v>35</v>
      </c>
      <c r="G972" s="411">
        <v>35</v>
      </c>
      <c r="H972" s="411">
        <v>38</v>
      </c>
      <c r="I972" s="411">
        <v>38</v>
      </c>
      <c r="J972" s="411">
        <v>35</v>
      </c>
      <c r="K972" s="411">
        <v>35</v>
      </c>
      <c r="L972" s="411">
        <v>34</v>
      </c>
      <c r="M972" s="411">
        <v>33</v>
      </c>
      <c r="N972" s="411">
        <v>34</v>
      </c>
      <c r="O972" s="412">
        <v>34</v>
      </c>
      <c r="P972" s="411">
        <f t="shared" si="295"/>
        <v>421</v>
      </c>
      <c r="Q972" s="411">
        <f t="shared" si="296"/>
        <v>249.87096774193549</v>
      </c>
      <c r="R972" s="411">
        <f t="shared" si="297"/>
        <v>60.749721913236925</v>
      </c>
      <c r="S972" s="411">
        <f t="shared" si="298"/>
        <v>110.37931034482759</v>
      </c>
      <c r="T972" s="411">
        <v>0</v>
      </c>
      <c r="U972" s="411">
        <v>0</v>
      </c>
      <c r="V972" s="411">
        <v>0</v>
      </c>
      <c r="W972" s="411">
        <v>0</v>
      </c>
      <c r="X972" s="411">
        <v>0</v>
      </c>
      <c r="Y972" s="411">
        <v>0</v>
      </c>
      <c r="Z972" s="411">
        <v>0</v>
      </c>
      <c r="AA972" s="411">
        <v>0</v>
      </c>
      <c r="AB972" s="411">
        <v>0</v>
      </c>
      <c r="AC972" s="411">
        <v>0</v>
      </c>
      <c r="AD972" s="411">
        <v>0</v>
      </c>
      <c r="AE972" s="412">
        <v>0</v>
      </c>
      <c r="AF972" s="411">
        <f t="shared" si="299"/>
        <v>0</v>
      </c>
      <c r="AG972" s="411">
        <v>0</v>
      </c>
      <c r="AH972" s="411">
        <v>0</v>
      </c>
      <c r="AI972" s="411">
        <v>0</v>
      </c>
      <c r="AJ972" s="411">
        <v>0</v>
      </c>
      <c r="AK972" s="411">
        <v>0</v>
      </c>
      <c r="AL972" s="411">
        <v>0</v>
      </c>
      <c r="AM972" s="411">
        <v>0</v>
      </c>
      <c r="AN972" s="411">
        <v>0</v>
      </c>
      <c r="AO972" s="411">
        <v>0</v>
      </c>
      <c r="AP972" s="411">
        <v>0</v>
      </c>
      <c r="AQ972" s="411">
        <v>0</v>
      </c>
      <c r="AR972" s="412">
        <v>0</v>
      </c>
      <c r="AS972" s="411">
        <f t="shared" si="300"/>
        <v>0</v>
      </c>
      <c r="AT972" s="411">
        <f t="shared" si="301"/>
        <v>0</v>
      </c>
      <c r="AU972" s="411">
        <f t="shared" si="302"/>
        <v>0</v>
      </c>
      <c r="AV972" s="411">
        <f t="shared" si="303"/>
        <v>0</v>
      </c>
      <c r="AW972" s="411">
        <v>0</v>
      </c>
      <c r="AX972" s="411">
        <v>0</v>
      </c>
      <c r="AY972" s="411">
        <v>0</v>
      </c>
      <c r="AZ972" s="411">
        <v>0</v>
      </c>
      <c r="BA972" s="411">
        <v>0</v>
      </c>
      <c r="BB972" s="411">
        <v>0</v>
      </c>
      <c r="BC972" s="411">
        <v>0</v>
      </c>
      <c r="BD972" s="411">
        <v>0</v>
      </c>
      <c r="BE972" s="411">
        <v>0</v>
      </c>
      <c r="BF972" s="411">
        <v>0</v>
      </c>
      <c r="BG972" s="411">
        <v>0</v>
      </c>
      <c r="BH972" s="412">
        <v>0</v>
      </c>
      <c r="BI972" s="411">
        <f t="shared" si="304"/>
        <v>0</v>
      </c>
      <c r="BJ972" s="411">
        <v>0</v>
      </c>
      <c r="BK972" s="411">
        <v>0</v>
      </c>
      <c r="BL972" s="411">
        <v>0</v>
      </c>
      <c r="BM972" s="411">
        <v>0</v>
      </c>
      <c r="BN972" s="411">
        <v>0</v>
      </c>
      <c r="BO972" s="411">
        <v>0</v>
      </c>
      <c r="BP972" s="411">
        <v>0</v>
      </c>
      <c r="BQ972" s="411">
        <v>0</v>
      </c>
      <c r="BR972" s="411">
        <v>0</v>
      </c>
      <c r="BS972" s="411">
        <v>0</v>
      </c>
      <c r="BT972" s="411">
        <v>0</v>
      </c>
      <c r="BU972" s="412">
        <v>0</v>
      </c>
      <c r="BV972" s="411">
        <f t="shared" si="305"/>
        <v>0</v>
      </c>
      <c r="BW972" s="411">
        <v>0</v>
      </c>
      <c r="BX972" s="411">
        <v>0</v>
      </c>
      <c r="BY972" s="411">
        <v>0</v>
      </c>
      <c r="BZ972" s="411">
        <v>0</v>
      </c>
      <c r="CA972" s="411">
        <v>0</v>
      </c>
      <c r="CB972" s="411">
        <v>0</v>
      </c>
      <c r="CC972" s="411">
        <v>0</v>
      </c>
      <c r="CD972" s="411">
        <v>0</v>
      </c>
      <c r="CE972" s="411">
        <v>0</v>
      </c>
      <c r="CF972" s="411">
        <v>0</v>
      </c>
      <c r="CG972" s="411">
        <v>0</v>
      </c>
      <c r="CH972" s="412">
        <v>0</v>
      </c>
      <c r="CI972" s="411">
        <f t="shared" si="306"/>
        <v>0</v>
      </c>
      <c r="CJ972" s="411">
        <v>0</v>
      </c>
      <c r="CK972" s="411">
        <v>0</v>
      </c>
      <c r="CL972" s="411">
        <v>0</v>
      </c>
      <c r="CM972" s="411">
        <v>0</v>
      </c>
      <c r="CN972" s="411">
        <v>0</v>
      </c>
      <c r="CO972" s="411">
        <v>0</v>
      </c>
      <c r="CP972" s="411">
        <v>0</v>
      </c>
      <c r="CQ972" s="411">
        <v>0</v>
      </c>
      <c r="CR972" s="411">
        <v>0</v>
      </c>
      <c r="CS972" s="411">
        <v>0</v>
      </c>
      <c r="CT972" s="411">
        <v>0</v>
      </c>
      <c r="CU972" s="412">
        <v>0</v>
      </c>
      <c r="CV972" s="411">
        <f t="shared" si="307"/>
        <v>0</v>
      </c>
      <c r="CW972" s="411">
        <v>0</v>
      </c>
      <c r="CX972" s="411">
        <v>0</v>
      </c>
      <c r="CY972" s="411">
        <v>0</v>
      </c>
      <c r="CZ972" s="411">
        <v>0</v>
      </c>
      <c r="DA972" s="411">
        <v>0</v>
      </c>
      <c r="DB972" s="411">
        <v>0</v>
      </c>
      <c r="DC972" s="411">
        <v>0</v>
      </c>
      <c r="DD972" s="411">
        <v>0</v>
      </c>
      <c r="DE972" s="411">
        <v>0</v>
      </c>
      <c r="DF972" s="411">
        <v>0</v>
      </c>
      <c r="DG972" s="411">
        <v>0</v>
      </c>
      <c r="DH972" s="412">
        <v>0</v>
      </c>
      <c r="DI972" s="411">
        <f t="shared" si="308"/>
        <v>0</v>
      </c>
      <c r="DJ972" s="411">
        <v>0</v>
      </c>
      <c r="DK972" s="411">
        <v>0</v>
      </c>
      <c r="DL972" s="411">
        <v>0</v>
      </c>
      <c r="DM972" s="411">
        <v>0</v>
      </c>
      <c r="DN972" s="411">
        <v>0</v>
      </c>
      <c r="DO972" s="411">
        <v>0</v>
      </c>
      <c r="DP972" s="411">
        <v>0</v>
      </c>
      <c r="DQ972" s="411">
        <v>0</v>
      </c>
      <c r="DR972" s="411">
        <v>0</v>
      </c>
      <c r="DS972" s="411">
        <v>0</v>
      </c>
      <c r="DT972" s="411">
        <v>0</v>
      </c>
      <c r="DU972" s="412">
        <v>0</v>
      </c>
      <c r="DV972" s="411">
        <f t="shared" si="309"/>
        <v>0</v>
      </c>
      <c r="DW972" s="412">
        <v>0</v>
      </c>
      <c r="DX972" s="412">
        <v>0</v>
      </c>
      <c r="DY972" s="412">
        <v>0</v>
      </c>
      <c r="DZ972" s="412">
        <v>0</v>
      </c>
      <c r="EA972" s="412">
        <v>0</v>
      </c>
      <c r="EB972" s="412">
        <v>0</v>
      </c>
      <c r="EC972" s="412">
        <v>0</v>
      </c>
      <c r="ED972" s="412">
        <v>0</v>
      </c>
      <c r="EE972" s="412">
        <v>0</v>
      </c>
      <c r="EF972" s="412">
        <v>0</v>
      </c>
      <c r="EG972" s="412">
        <v>0</v>
      </c>
      <c r="EH972" s="412">
        <v>0</v>
      </c>
      <c r="EI972" s="411">
        <f t="shared" si="310"/>
        <v>0</v>
      </c>
      <c r="EK972" s="411">
        <f t="shared" si="311"/>
        <v>421</v>
      </c>
      <c r="EL972" s="7">
        <f t="shared" si="312"/>
        <v>-421</v>
      </c>
    </row>
    <row r="973" spans="1:142">
      <c r="A973" s="365" t="str">
        <f t="shared" si="294"/>
        <v xml:space="preserve"> 211</v>
      </c>
      <c r="B973" s="370" t="s">
        <v>972</v>
      </c>
      <c r="C973" s="370" t="s">
        <v>1167</v>
      </c>
      <c r="D973" s="411">
        <v>27417</v>
      </c>
      <c r="E973" s="411">
        <v>27427</v>
      </c>
      <c r="F973" s="411">
        <v>27454</v>
      </c>
      <c r="G973" s="411">
        <v>27478</v>
      </c>
      <c r="H973" s="411">
        <v>27435</v>
      </c>
      <c r="I973" s="411">
        <v>27467</v>
      </c>
      <c r="J973" s="411">
        <v>27422</v>
      </c>
      <c r="K973" s="411">
        <v>27422</v>
      </c>
      <c r="L973" s="411">
        <v>27383</v>
      </c>
      <c r="M973" s="411">
        <v>27367</v>
      </c>
      <c r="N973" s="411">
        <v>27414</v>
      </c>
      <c r="O973" s="412">
        <v>27384</v>
      </c>
      <c r="P973" s="411">
        <f t="shared" si="295"/>
        <v>329070</v>
      </c>
      <c r="Q973" s="411">
        <f t="shared" si="296"/>
        <v>191215.41935483873</v>
      </c>
      <c r="R973" s="411">
        <f t="shared" si="297"/>
        <v>48135.649610678534</v>
      </c>
      <c r="S973" s="411">
        <f t="shared" si="298"/>
        <v>89718.931034482754</v>
      </c>
      <c r="T973" s="411">
        <v>-54.00000000000162</v>
      </c>
      <c r="U973" s="411">
        <v>-27.000000000000352</v>
      </c>
      <c r="V973" s="411">
        <v>-77.999999999998806</v>
      </c>
      <c r="W973" s="411">
        <v>-61.999999999998565</v>
      </c>
      <c r="X973" s="411">
        <v>-36.999999999999758</v>
      </c>
      <c r="Y973" s="411">
        <v>-48.99999999999725</v>
      </c>
      <c r="Z973" s="411">
        <v>-48.000000000000817</v>
      </c>
      <c r="AA973" s="411">
        <v>-86.999999999999758</v>
      </c>
      <c r="AB973" s="411">
        <v>-48.999999999999005</v>
      </c>
      <c r="AC973" s="411">
        <v>-68.000000000000853</v>
      </c>
      <c r="AD973" s="411">
        <v>-61.999999999999801</v>
      </c>
      <c r="AE973" s="412">
        <v>-94.000000000001606</v>
      </c>
      <c r="AF973" s="411">
        <f t="shared" si="299"/>
        <v>-714.99999999999818</v>
      </c>
      <c r="AG973" s="411">
        <v>27363</v>
      </c>
      <c r="AH973" s="411">
        <v>27400.000000000004</v>
      </c>
      <c r="AI973" s="411">
        <v>27376</v>
      </c>
      <c r="AJ973" s="411">
        <v>27416</v>
      </c>
      <c r="AK973" s="411">
        <v>27398</v>
      </c>
      <c r="AL973" s="411">
        <v>27418.000000000004</v>
      </c>
      <c r="AM973" s="411">
        <v>27373.999999999996</v>
      </c>
      <c r="AN973" s="411">
        <v>27335.000000000004</v>
      </c>
      <c r="AO973" s="411">
        <v>27334</v>
      </c>
      <c r="AP973" s="411">
        <v>27299</v>
      </c>
      <c r="AQ973" s="411">
        <v>27351.999999999996</v>
      </c>
      <c r="AR973" s="412">
        <v>27290</v>
      </c>
      <c r="AS973" s="411">
        <f t="shared" si="300"/>
        <v>328355</v>
      </c>
      <c r="AT973" s="411">
        <f t="shared" si="301"/>
        <v>190861.96774193548</v>
      </c>
      <c r="AU973" s="411">
        <f t="shared" si="302"/>
        <v>48011.618464961066</v>
      </c>
      <c r="AV973" s="411">
        <f t="shared" si="303"/>
        <v>89481.413793103449</v>
      </c>
      <c r="AW973" s="411">
        <v>0</v>
      </c>
      <c r="AX973" s="411">
        <v>0</v>
      </c>
      <c r="AY973" s="411">
        <v>0</v>
      </c>
      <c r="AZ973" s="411">
        <v>0</v>
      </c>
      <c r="BA973" s="411">
        <v>0</v>
      </c>
      <c r="BB973" s="411">
        <v>0</v>
      </c>
      <c r="BC973" s="411">
        <v>0</v>
      </c>
      <c r="BD973" s="411">
        <v>0</v>
      </c>
      <c r="BE973" s="411">
        <v>0</v>
      </c>
      <c r="BF973" s="411">
        <v>0</v>
      </c>
      <c r="BG973" s="411">
        <v>0</v>
      </c>
      <c r="BH973" s="412">
        <v>0</v>
      </c>
      <c r="BI973" s="411">
        <f t="shared" si="304"/>
        <v>0</v>
      </c>
      <c r="BJ973" s="411">
        <v>27363</v>
      </c>
      <c r="BK973" s="411">
        <v>27400.000000000004</v>
      </c>
      <c r="BL973" s="411">
        <v>27376</v>
      </c>
      <c r="BM973" s="411">
        <v>27416</v>
      </c>
      <c r="BN973" s="411">
        <v>27398</v>
      </c>
      <c r="BO973" s="411">
        <v>27418.000000000004</v>
      </c>
      <c r="BP973" s="411">
        <v>27373.999999999996</v>
      </c>
      <c r="BQ973" s="411">
        <v>27335.000000000004</v>
      </c>
      <c r="BR973" s="411">
        <v>27334</v>
      </c>
      <c r="BS973" s="411">
        <v>27299</v>
      </c>
      <c r="BT973" s="411">
        <v>27351.999999999996</v>
      </c>
      <c r="BU973" s="412">
        <v>27290</v>
      </c>
      <c r="BV973" s="411">
        <f t="shared" si="305"/>
        <v>328355</v>
      </c>
      <c r="BW973" s="411">
        <v>0</v>
      </c>
      <c r="BX973" s="411">
        <v>0</v>
      </c>
      <c r="BY973" s="411">
        <v>0</v>
      </c>
      <c r="BZ973" s="411">
        <v>0</v>
      </c>
      <c r="CA973" s="411">
        <v>0</v>
      </c>
      <c r="CB973" s="411">
        <v>0</v>
      </c>
      <c r="CC973" s="411">
        <v>0</v>
      </c>
      <c r="CD973" s="411">
        <v>0</v>
      </c>
      <c r="CE973" s="411">
        <v>0</v>
      </c>
      <c r="CF973" s="411">
        <v>0</v>
      </c>
      <c r="CG973" s="411">
        <v>0</v>
      </c>
      <c r="CH973" s="412">
        <v>0</v>
      </c>
      <c r="CI973" s="411">
        <f t="shared" si="306"/>
        <v>0</v>
      </c>
      <c r="CJ973" s="411">
        <v>27363</v>
      </c>
      <c r="CK973" s="411">
        <v>27400.000000000004</v>
      </c>
      <c r="CL973" s="411">
        <v>27376</v>
      </c>
      <c r="CM973" s="411">
        <v>27416</v>
      </c>
      <c r="CN973" s="411">
        <v>27398</v>
      </c>
      <c r="CO973" s="411">
        <v>27418.000000000004</v>
      </c>
      <c r="CP973" s="411">
        <v>27373.999999999996</v>
      </c>
      <c r="CQ973" s="411">
        <v>27335.000000000004</v>
      </c>
      <c r="CR973" s="411">
        <v>27334</v>
      </c>
      <c r="CS973" s="411">
        <v>27299</v>
      </c>
      <c r="CT973" s="411">
        <v>27351.999999999996</v>
      </c>
      <c r="CU973" s="412">
        <v>27290</v>
      </c>
      <c r="CV973" s="411">
        <f t="shared" si="307"/>
        <v>328355</v>
      </c>
      <c r="CW973" s="411">
        <v>-72.999999999999986</v>
      </c>
      <c r="CX973" s="411">
        <v>-110.00000000000081</v>
      </c>
      <c r="CY973" s="411">
        <v>-86.0000000000028</v>
      </c>
      <c r="CZ973" s="411">
        <v>-126.00000000000304</v>
      </c>
      <c r="DA973" s="411">
        <v>-108.00000000000186</v>
      </c>
      <c r="DB973" s="411">
        <v>-128.00000000000438</v>
      </c>
      <c r="DC973" s="411">
        <v>-84.000000000000796</v>
      </c>
      <c r="DD973" s="411">
        <v>-45.000000000001862</v>
      </c>
      <c r="DE973" s="411">
        <v>-44.000000000002636</v>
      </c>
      <c r="DF973" s="411">
        <v>-9.0000000000007212</v>
      </c>
      <c r="DG973" s="411">
        <v>-62.000000000001783</v>
      </c>
      <c r="DH973" s="412">
        <v>0</v>
      </c>
      <c r="DI973" s="411">
        <f t="shared" si="308"/>
        <v>-875.00000000002058</v>
      </c>
      <c r="DJ973" s="411">
        <v>27290</v>
      </c>
      <c r="DK973" s="411">
        <v>27290</v>
      </c>
      <c r="DL973" s="411">
        <v>27290</v>
      </c>
      <c r="DM973" s="411">
        <v>27290</v>
      </c>
      <c r="DN973" s="411">
        <v>27290</v>
      </c>
      <c r="DO973" s="411">
        <v>27290</v>
      </c>
      <c r="DP973" s="411">
        <v>27290</v>
      </c>
      <c r="DQ973" s="411">
        <v>27290</v>
      </c>
      <c r="DR973" s="411">
        <v>27290</v>
      </c>
      <c r="DS973" s="411">
        <v>27290</v>
      </c>
      <c r="DT973" s="411">
        <v>27290</v>
      </c>
      <c r="DU973" s="412">
        <v>27290</v>
      </c>
      <c r="DV973" s="411">
        <f t="shared" si="309"/>
        <v>327480</v>
      </c>
      <c r="DW973" s="412">
        <v>27290</v>
      </c>
      <c r="DX973" s="412">
        <v>27290</v>
      </c>
      <c r="DY973" s="412">
        <v>27290</v>
      </c>
      <c r="DZ973" s="412">
        <v>27290</v>
      </c>
      <c r="EA973" s="412">
        <v>27290</v>
      </c>
      <c r="EB973" s="412">
        <v>27290</v>
      </c>
      <c r="EC973" s="412">
        <v>27290</v>
      </c>
      <c r="ED973" s="412">
        <v>27290</v>
      </c>
      <c r="EE973" s="412">
        <v>27290</v>
      </c>
      <c r="EF973" s="412">
        <v>27290</v>
      </c>
      <c r="EG973" s="412">
        <v>27290</v>
      </c>
      <c r="EH973" s="412">
        <v>27290</v>
      </c>
      <c r="EI973" s="411">
        <f t="shared" si="310"/>
        <v>327480</v>
      </c>
      <c r="EK973" s="411">
        <f t="shared" si="311"/>
        <v>327480</v>
      </c>
      <c r="EL973" s="7">
        <f t="shared" si="312"/>
        <v>0</v>
      </c>
    </row>
    <row r="974" spans="1:142">
      <c r="A974" s="365" t="str">
        <f t="shared" si="294"/>
        <v xml:space="preserve"> 211</v>
      </c>
      <c r="B974" s="370" t="s">
        <v>972</v>
      </c>
      <c r="C974" s="370" t="s">
        <v>1168</v>
      </c>
      <c r="D974" s="411">
        <v>36827392</v>
      </c>
      <c r="E974" s="411">
        <v>43492153</v>
      </c>
      <c r="F974" s="411">
        <v>42733596</v>
      </c>
      <c r="G974" s="411">
        <v>39565472</v>
      </c>
      <c r="H974" s="411">
        <v>34508475</v>
      </c>
      <c r="I974" s="411">
        <v>31083686</v>
      </c>
      <c r="J974" s="411">
        <v>41371035</v>
      </c>
      <c r="K974" s="411">
        <v>49458021</v>
      </c>
      <c r="L974" s="411">
        <v>48227227</v>
      </c>
      <c r="M974" s="411">
        <v>40983232</v>
      </c>
      <c r="N974" s="411">
        <v>33341519</v>
      </c>
      <c r="O974" s="412">
        <v>32205180</v>
      </c>
      <c r="P974" s="901">
        <f t="shared" si="295"/>
        <v>473796988</v>
      </c>
      <c r="Q974" s="411">
        <f t="shared" si="296"/>
        <v>268247259.48387098</v>
      </c>
      <c r="R974" s="411">
        <f t="shared" si="297"/>
        <v>85715734.895439386</v>
      </c>
      <c r="S974" s="411">
        <f t="shared" si="298"/>
        <v>119833993.62068966</v>
      </c>
      <c r="T974" s="411">
        <v>-15281.999999999567</v>
      </c>
      <c r="U974" s="411">
        <v>48063.999999998559</v>
      </c>
      <c r="V974" s="411">
        <v>-5964.9999999990014</v>
      </c>
      <c r="W974" s="411">
        <v>2953.9999999971569</v>
      </c>
      <c r="X974" s="411">
        <v>-47604.000000001761</v>
      </c>
      <c r="Y974" s="411">
        <v>126245.00000000275</v>
      </c>
      <c r="Z974" s="411">
        <v>-61818.999999999389</v>
      </c>
      <c r="AA974" s="411">
        <v>16293.00000000315</v>
      </c>
      <c r="AB974" s="411">
        <v>-73225.999999999112</v>
      </c>
      <c r="AC974" s="411">
        <v>74940.000000002387</v>
      </c>
      <c r="AD974" s="411">
        <v>738.99999999719239</v>
      </c>
      <c r="AE974" s="412">
        <v>-52424.000000000509</v>
      </c>
      <c r="AF974" s="411">
        <f t="shared" si="299"/>
        <v>12915.000000001855</v>
      </c>
      <c r="AG974" s="411">
        <v>36812110</v>
      </c>
      <c r="AH974" s="411">
        <v>43540217</v>
      </c>
      <c r="AI974" s="411">
        <v>42727631</v>
      </c>
      <c r="AJ974" s="411">
        <v>39568426</v>
      </c>
      <c r="AK974" s="411">
        <v>34460871</v>
      </c>
      <c r="AL974" s="411">
        <v>31209931.000000004</v>
      </c>
      <c r="AM974" s="411">
        <v>41309216</v>
      </c>
      <c r="AN974" s="411">
        <v>49474314</v>
      </c>
      <c r="AO974" s="411">
        <v>48154001</v>
      </c>
      <c r="AP974" s="411">
        <v>41058172</v>
      </c>
      <c r="AQ974" s="411">
        <v>33342258</v>
      </c>
      <c r="AR974" s="412">
        <v>32152756</v>
      </c>
      <c r="AS974" s="411">
        <f t="shared" si="300"/>
        <v>473809903</v>
      </c>
      <c r="AT974" s="411">
        <f t="shared" si="301"/>
        <v>268295846.6451613</v>
      </c>
      <c r="AU974" s="411">
        <f t="shared" si="302"/>
        <v>85677008.010011122</v>
      </c>
      <c r="AV974" s="411">
        <f t="shared" si="303"/>
        <v>119837048.34482759</v>
      </c>
      <c r="AW974" s="411">
        <v>0</v>
      </c>
      <c r="AX974" s="411">
        <v>0</v>
      </c>
      <c r="AY974" s="411">
        <v>0</v>
      </c>
      <c r="AZ974" s="411">
        <v>0</v>
      </c>
      <c r="BA974" s="411">
        <v>0</v>
      </c>
      <c r="BB974" s="411">
        <v>0</v>
      </c>
      <c r="BC974" s="411">
        <v>0</v>
      </c>
      <c r="BD974" s="411">
        <v>0</v>
      </c>
      <c r="BE974" s="411">
        <v>0</v>
      </c>
      <c r="BF974" s="411">
        <v>0</v>
      </c>
      <c r="BG974" s="411">
        <v>0</v>
      </c>
      <c r="BH974" s="412">
        <v>0</v>
      </c>
      <c r="BI974" s="411">
        <f t="shared" si="304"/>
        <v>0</v>
      </c>
      <c r="BJ974" s="411">
        <v>36812110</v>
      </c>
      <c r="BK974" s="411">
        <v>43540217</v>
      </c>
      <c r="BL974" s="411">
        <v>42727631</v>
      </c>
      <c r="BM974" s="411">
        <v>39568426</v>
      </c>
      <c r="BN974" s="411">
        <v>34460871</v>
      </c>
      <c r="BO974" s="411">
        <v>31209931.000000004</v>
      </c>
      <c r="BP974" s="411">
        <v>41309216</v>
      </c>
      <c r="BQ974" s="411">
        <v>49474314</v>
      </c>
      <c r="BR974" s="411">
        <v>48154001</v>
      </c>
      <c r="BS974" s="411">
        <v>41058172</v>
      </c>
      <c r="BT974" s="411">
        <v>33342258</v>
      </c>
      <c r="BU974" s="412">
        <v>32152756</v>
      </c>
      <c r="BV974" s="411">
        <f t="shared" si="305"/>
        <v>473809903</v>
      </c>
      <c r="BW974" s="411">
        <v>-1540989.5647955099</v>
      </c>
      <c r="BX974" s="411">
        <v>-1878250.3334480622</v>
      </c>
      <c r="BY974" s="411">
        <v>-1433316.1993171282</v>
      </c>
      <c r="BZ974" s="411">
        <v>-1393255.4414348202</v>
      </c>
      <c r="CA974" s="411">
        <v>485047.78680371458</v>
      </c>
      <c r="CB974" s="411">
        <v>1401165.108335488</v>
      </c>
      <c r="CC974" s="411">
        <v>1317640.4345349416</v>
      </c>
      <c r="CD974" s="411">
        <v>-2554427.0568990074</v>
      </c>
      <c r="CE974" s="411">
        <v>961893.3127993556</v>
      </c>
      <c r="CF974" s="411">
        <v>1341276.3739097735</v>
      </c>
      <c r="CG974" s="411">
        <v>-514096.30730233557</v>
      </c>
      <c r="CH974" s="412">
        <v>1252699.3145049659</v>
      </c>
      <c r="CI974" s="411">
        <f t="shared" si="306"/>
        <v>-2554612.5723086232</v>
      </c>
      <c r="CJ974" s="411">
        <v>35271120.435204491</v>
      </c>
      <c r="CK974" s="411">
        <v>41661966.666551933</v>
      </c>
      <c r="CL974" s="411">
        <v>41294314.800682873</v>
      </c>
      <c r="CM974" s="411">
        <v>38175170.558565177</v>
      </c>
      <c r="CN974" s="411">
        <v>34945918.786803715</v>
      </c>
      <c r="CO974" s="411">
        <v>32611096.108335488</v>
      </c>
      <c r="CP974" s="411">
        <v>42626856.434534945</v>
      </c>
      <c r="CQ974" s="411">
        <v>46919886.943100996</v>
      </c>
      <c r="CR974" s="411">
        <v>49115894.312799364</v>
      </c>
      <c r="CS974" s="411">
        <v>42399448.373909779</v>
      </c>
      <c r="CT974" s="411">
        <v>32828161.692697663</v>
      </c>
      <c r="CU974" s="412">
        <v>33405455.314504966</v>
      </c>
      <c r="CV974" s="411">
        <f t="shared" si="307"/>
        <v>471255290.4276914</v>
      </c>
      <c r="CW974" s="411">
        <v>-92646.835327239314</v>
      </c>
      <c r="CX974" s="411">
        <v>-165272.13049891143</v>
      </c>
      <c r="CY974" s="411">
        <v>-117790.45389130716</v>
      </c>
      <c r="CZ974" s="411">
        <v>-147756.28273169725</v>
      </c>
      <c r="DA974" s="411">
        <v>-128778.44164502855</v>
      </c>
      <c r="DB974" s="411">
        <v>-135587.77233804087</v>
      </c>
      <c r="DC974" s="411">
        <v>-153943.04447529197</v>
      </c>
      <c r="DD974" s="411">
        <v>-112448.07154795388</v>
      </c>
      <c r="DE974" s="411">
        <v>-106206.14742745746</v>
      </c>
      <c r="DF974" s="411">
        <v>-35390.127201196665</v>
      </c>
      <c r="DG974" s="411">
        <v>-63188.961277998838</v>
      </c>
      <c r="DH974" s="412">
        <v>0</v>
      </c>
      <c r="DI974" s="411">
        <f t="shared" si="308"/>
        <v>-1259008.2683621233</v>
      </c>
      <c r="DJ974" s="411">
        <v>35178473.599877253</v>
      </c>
      <c r="DK974" s="411">
        <v>41496694.536053032</v>
      </c>
      <c r="DL974" s="411">
        <v>41176524.346791565</v>
      </c>
      <c r="DM974" s="411">
        <v>38027414.27583348</v>
      </c>
      <c r="DN974" s="411">
        <v>34817140.345158681</v>
      </c>
      <c r="DO974" s="411">
        <v>32475508.335997447</v>
      </c>
      <c r="DP974" s="411">
        <v>42472913.39005965</v>
      </c>
      <c r="DQ974" s="411">
        <v>46807438.871553048</v>
      </c>
      <c r="DR974" s="411">
        <v>49009688.165371895</v>
      </c>
      <c r="DS974" s="411">
        <v>42364058.246708579</v>
      </c>
      <c r="DT974" s="411">
        <v>32764972.73141966</v>
      </c>
      <c r="DU974" s="412">
        <v>33405455.314504966</v>
      </c>
      <c r="DV974" s="411">
        <f t="shared" si="309"/>
        <v>469996282.1593293</v>
      </c>
      <c r="DW974" s="412">
        <v>35178473.599877253</v>
      </c>
      <c r="DX974" s="412">
        <v>41496694.536053032</v>
      </c>
      <c r="DY974" s="412">
        <v>41176524.346791565</v>
      </c>
      <c r="DZ974" s="412">
        <v>38027414.27583348</v>
      </c>
      <c r="EA974" s="412">
        <v>34817140.345158681</v>
      </c>
      <c r="EB974" s="412">
        <v>32475508.335997447</v>
      </c>
      <c r="EC974" s="412">
        <v>42472913.39005965</v>
      </c>
      <c r="ED974" s="412">
        <v>46807438.871553048</v>
      </c>
      <c r="EE974" s="412">
        <v>49009688.165371895</v>
      </c>
      <c r="EF974" s="412">
        <v>42364058.246708579</v>
      </c>
      <c r="EG974" s="412">
        <v>32764972.73141966</v>
      </c>
      <c r="EH974" s="412">
        <v>33405455.314504966</v>
      </c>
      <c r="EI974" s="411">
        <f t="shared" si="310"/>
        <v>469996282.1593293</v>
      </c>
      <c r="EK974" s="411">
        <f t="shared" si="311"/>
        <v>469996282.1593293</v>
      </c>
      <c r="EL974" s="7">
        <f t="shared" si="312"/>
        <v>0</v>
      </c>
    </row>
    <row r="975" spans="1:142">
      <c r="A975" s="365" t="str">
        <f t="shared" si="294"/>
        <v xml:space="preserve"> 211</v>
      </c>
      <c r="B975" s="370" t="s">
        <v>972</v>
      </c>
      <c r="C975" s="370" t="s">
        <v>1169</v>
      </c>
      <c r="D975" s="411">
        <v>36827392</v>
      </c>
      <c r="E975" s="411">
        <v>43492153</v>
      </c>
      <c r="F975" s="411">
        <v>42733596</v>
      </c>
      <c r="G975" s="411">
        <v>39565472</v>
      </c>
      <c r="H975" s="411">
        <v>34508475</v>
      </c>
      <c r="I975" s="411">
        <v>31083686</v>
      </c>
      <c r="J975" s="411">
        <v>41371035</v>
      </c>
      <c r="K975" s="411">
        <v>49458021</v>
      </c>
      <c r="L975" s="411">
        <v>48227227</v>
      </c>
      <c r="M975" s="411">
        <v>40983232</v>
      </c>
      <c r="N975" s="411">
        <v>33341519</v>
      </c>
      <c r="O975" s="412">
        <v>32205180</v>
      </c>
      <c r="P975" s="901">
        <f t="shared" si="295"/>
        <v>473796988</v>
      </c>
      <c r="Q975" s="411">
        <f t="shared" si="296"/>
        <v>268247259.48387098</v>
      </c>
      <c r="R975" s="411">
        <f t="shared" si="297"/>
        <v>85715734.895439386</v>
      </c>
      <c r="S975" s="411">
        <f t="shared" si="298"/>
        <v>119833993.62068966</v>
      </c>
      <c r="T975" s="411">
        <v>-15281.999999999567</v>
      </c>
      <c r="U975" s="411">
        <v>48063.999999998559</v>
      </c>
      <c r="V975" s="411">
        <v>-5964.9999999990014</v>
      </c>
      <c r="W975" s="411">
        <v>2953.9999999971569</v>
      </c>
      <c r="X975" s="411">
        <v>-47604.000000001761</v>
      </c>
      <c r="Y975" s="411">
        <v>126245.00000000276</v>
      </c>
      <c r="Z975" s="411">
        <v>-61818.999999999389</v>
      </c>
      <c r="AA975" s="411">
        <v>16293.00000000315</v>
      </c>
      <c r="AB975" s="411">
        <v>-73225.999999999112</v>
      </c>
      <c r="AC975" s="411">
        <v>74940.000000002401</v>
      </c>
      <c r="AD975" s="411">
        <v>738.99999999719239</v>
      </c>
      <c r="AE975" s="412">
        <v>-52424.000000000509</v>
      </c>
      <c r="AF975" s="411">
        <f t="shared" si="299"/>
        <v>12915.000000001884</v>
      </c>
      <c r="AG975" s="411">
        <v>36812110</v>
      </c>
      <c r="AH975" s="411">
        <v>43540217</v>
      </c>
      <c r="AI975" s="411">
        <v>42727631</v>
      </c>
      <c r="AJ975" s="411">
        <v>39568426</v>
      </c>
      <c r="AK975" s="411">
        <v>34460870.999999993</v>
      </c>
      <c r="AL975" s="411">
        <v>31209931</v>
      </c>
      <c r="AM975" s="411">
        <v>41309216.000000007</v>
      </c>
      <c r="AN975" s="411">
        <v>49474314</v>
      </c>
      <c r="AO975" s="411">
        <v>48154001</v>
      </c>
      <c r="AP975" s="411">
        <v>41058172</v>
      </c>
      <c r="AQ975" s="411">
        <v>33342257.999999993</v>
      </c>
      <c r="AR975" s="412">
        <v>32152756.000000004</v>
      </c>
      <c r="AS975" s="411">
        <f t="shared" si="300"/>
        <v>473809903</v>
      </c>
      <c r="AT975" s="411">
        <f t="shared" si="301"/>
        <v>268295846.6451613</v>
      </c>
      <c r="AU975" s="411">
        <f t="shared" si="302"/>
        <v>85677008.010011122</v>
      </c>
      <c r="AV975" s="411">
        <f t="shared" si="303"/>
        <v>119837048.34482759</v>
      </c>
      <c r="AW975" s="411">
        <v>0</v>
      </c>
      <c r="AX975" s="411">
        <v>0</v>
      </c>
      <c r="AY975" s="411">
        <v>0</v>
      </c>
      <c r="AZ975" s="411">
        <v>0</v>
      </c>
      <c r="BA975" s="411">
        <v>0</v>
      </c>
      <c r="BB975" s="411">
        <v>0</v>
      </c>
      <c r="BC975" s="411">
        <v>0</v>
      </c>
      <c r="BD975" s="411">
        <v>0</v>
      </c>
      <c r="BE975" s="411">
        <v>0</v>
      </c>
      <c r="BF975" s="411">
        <v>0</v>
      </c>
      <c r="BG975" s="411">
        <v>0</v>
      </c>
      <c r="BH975" s="412">
        <v>0</v>
      </c>
      <c r="BI975" s="411">
        <f t="shared" si="304"/>
        <v>0</v>
      </c>
      <c r="BJ975" s="411">
        <v>36812110</v>
      </c>
      <c r="BK975" s="411">
        <v>43540217</v>
      </c>
      <c r="BL975" s="411">
        <v>42727631</v>
      </c>
      <c r="BM975" s="411">
        <v>39568426</v>
      </c>
      <c r="BN975" s="411">
        <v>34460870.999999993</v>
      </c>
      <c r="BO975" s="411">
        <v>31209931</v>
      </c>
      <c r="BP975" s="411">
        <v>41309216.000000007</v>
      </c>
      <c r="BQ975" s="411">
        <v>49474314</v>
      </c>
      <c r="BR975" s="411">
        <v>48154001</v>
      </c>
      <c r="BS975" s="411">
        <v>41058172</v>
      </c>
      <c r="BT975" s="411">
        <v>33342257.999999993</v>
      </c>
      <c r="BU975" s="412">
        <v>32152756.000000004</v>
      </c>
      <c r="BV975" s="411">
        <f t="shared" si="305"/>
        <v>473809903</v>
      </c>
      <c r="BW975" s="411">
        <v>-1540989.5647955099</v>
      </c>
      <c r="BX975" s="411">
        <v>-1878250.333448062</v>
      </c>
      <c r="BY975" s="411">
        <v>-1433316.1993171282</v>
      </c>
      <c r="BZ975" s="411">
        <v>-1393255.4414348202</v>
      </c>
      <c r="CA975" s="411">
        <v>485047.78680371458</v>
      </c>
      <c r="CB975" s="411">
        <v>1401165.1083354882</v>
      </c>
      <c r="CC975" s="411">
        <v>1317640.4345349413</v>
      </c>
      <c r="CD975" s="411">
        <v>-2554427.0568990074</v>
      </c>
      <c r="CE975" s="411">
        <v>961893.31279935548</v>
      </c>
      <c r="CF975" s="411">
        <v>1341276.3739097733</v>
      </c>
      <c r="CG975" s="411">
        <v>-514096.30730233551</v>
      </c>
      <c r="CH975" s="412">
        <v>1252699.3145049661</v>
      </c>
      <c r="CI975" s="411">
        <f t="shared" si="306"/>
        <v>-2554612.5723086242</v>
      </c>
      <c r="CJ975" s="411">
        <v>35271120.435204491</v>
      </c>
      <c r="CK975" s="411">
        <v>41661966.666551933</v>
      </c>
      <c r="CL975" s="411">
        <v>41294314.80068288</v>
      </c>
      <c r="CM975" s="411">
        <v>38175170.558565177</v>
      </c>
      <c r="CN975" s="411">
        <v>34945918.786803715</v>
      </c>
      <c r="CO975" s="411">
        <v>32611096.108335488</v>
      </c>
      <c r="CP975" s="411">
        <v>42626856.434534945</v>
      </c>
      <c r="CQ975" s="411">
        <v>46919886.943100989</v>
      </c>
      <c r="CR975" s="411">
        <v>49115894.312799349</v>
      </c>
      <c r="CS975" s="411">
        <v>42399448.373909779</v>
      </c>
      <c r="CT975" s="411">
        <v>32828161.692697663</v>
      </c>
      <c r="CU975" s="412">
        <v>33405455.314504966</v>
      </c>
      <c r="CV975" s="411">
        <f t="shared" si="307"/>
        <v>471255290.42769134</v>
      </c>
      <c r="CW975" s="411">
        <v>-92646.8353272393</v>
      </c>
      <c r="CX975" s="411">
        <v>-165272.13049891146</v>
      </c>
      <c r="CY975" s="411">
        <v>-117790.45389130717</v>
      </c>
      <c r="CZ975" s="411">
        <v>-147756.28273169725</v>
      </c>
      <c r="DA975" s="411">
        <v>-128778.44164502855</v>
      </c>
      <c r="DB975" s="411">
        <v>-135587.77233804087</v>
      </c>
      <c r="DC975" s="411">
        <v>-153943.04447529197</v>
      </c>
      <c r="DD975" s="411">
        <v>-112448.07154795388</v>
      </c>
      <c r="DE975" s="411">
        <v>-106206.14742745746</v>
      </c>
      <c r="DF975" s="411">
        <v>-35390.127201196665</v>
      </c>
      <c r="DG975" s="411">
        <v>-63188.961277998838</v>
      </c>
      <c r="DH975" s="412">
        <v>0</v>
      </c>
      <c r="DI975" s="411">
        <f t="shared" si="308"/>
        <v>-1259008.2683621233</v>
      </c>
      <c r="DJ975" s="411">
        <v>35178473.599877246</v>
      </c>
      <c r="DK975" s="411">
        <v>41496694.536053032</v>
      </c>
      <c r="DL975" s="411">
        <v>41176524.346791565</v>
      </c>
      <c r="DM975" s="411">
        <v>38027414.27583348</v>
      </c>
      <c r="DN975" s="411">
        <v>34817140.345158689</v>
      </c>
      <c r="DO975" s="411">
        <v>32475508.335997451</v>
      </c>
      <c r="DP975" s="411">
        <v>42472913.39005965</v>
      </c>
      <c r="DQ975" s="411">
        <v>46807438.871553041</v>
      </c>
      <c r="DR975" s="411">
        <v>49009688.165371902</v>
      </c>
      <c r="DS975" s="411">
        <v>42364058.246708579</v>
      </c>
      <c r="DT975" s="411">
        <v>32764972.731419664</v>
      </c>
      <c r="DU975" s="412">
        <v>33405455.314504966</v>
      </c>
      <c r="DV975" s="411">
        <f t="shared" si="309"/>
        <v>469996282.1593293</v>
      </c>
      <c r="DW975" s="412">
        <v>35178473.599877246</v>
      </c>
      <c r="DX975" s="412">
        <v>41496694.536053032</v>
      </c>
      <c r="DY975" s="412">
        <v>41176524.346791565</v>
      </c>
      <c r="DZ975" s="412">
        <v>38027414.27583348</v>
      </c>
      <c r="EA975" s="412">
        <v>34817140.345158689</v>
      </c>
      <c r="EB975" s="412">
        <v>32475508.335997451</v>
      </c>
      <c r="EC975" s="412">
        <v>42472913.39005965</v>
      </c>
      <c r="ED975" s="412">
        <v>46807438.871553041</v>
      </c>
      <c r="EE975" s="412">
        <v>49009688.165371902</v>
      </c>
      <c r="EF975" s="412">
        <v>42364058.246708579</v>
      </c>
      <c r="EG975" s="412">
        <v>32764972.731419664</v>
      </c>
      <c r="EH975" s="412">
        <v>33405455.314504966</v>
      </c>
      <c r="EI975" s="411">
        <f t="shared" si="310"/>
        <v>469996282.1593293</v>
      </c>
      <c r="EK975" s="411">
        <f t="shared" si="311"/>
        <v>469996282.1593293</v>
      </c>
      <c r="EL975" s="7">
        <f t="shared" si="312"/>
        <v>0</v>
      </c>
    </row>
    <row r="976" spans="1:142">
      <c r="A976" s="365" t="str">
        <f t="shared" si="294"/>
        <v xml:space="preserve"> 211</v>
      </c>
      <c r="B976" s="370" t="s">
        <v>972</v>
      </c>
      <c r="C976" s="370" t="s">
        <v>1217</v>
      </c>
      <c r="D976" s="411">
        <v>62341.79800000001</v>
      </c>
      <c r="E976" s="411">
        <v>67053.268000000025</v>
      </c>
      <c r="F976" s="411">
        <v>66109.79899999997</v>
      </c>
      <c r="G976" s="411">
        <v>65983.800000000017</v>
      </c>
      <c r="H976" s="411">
        <v>63014.269000000044</v>
      </c>
      <c r="I976" s="411">
        <v>66059.601000000068</v>
      </c>
      <c r="J976" s="411">
        <v>79097.399999999921</v>
      </c>
      <c r="K976" s="411">
        <v>83190.762999999977</v>
      </c>
      <c r="L976" s="411">
        <v>88905.037999999957</v>
      </c>
      <c r="M976" s="411">
        <v>84202.297999999966</v>
      </c>
      <c r="N976" s="411">
        <v>73076.700000000041</v>
      </c>
      <c r="O976" s="412">
        <v>65056.232000000055</v>
      </c>
      <c r="P976" s="901">
        <f t="shared" si="295"/>
        <v>864090.96600000013</v>
      </c>
      <c r="Q976" s="411">
        <f t="shared" si="296"/>
        <v>467108.40596774203</v>
      </c>
      <c r="R976" s="411">
        <f t="shared" si="297"/>
        <v>150121.80230812007</v>
      </c>
      <c r="S976" s="411">
        <f t="shared" si="298"/>
        <v>246860.75772413798</v>
      </c>
      <c r="T976" s="411">
        <v>-25.869530946855395</v>
      </c>
      <c r="U976" s="411">
        <v>74.10183333881028</v>
      </c>
      <c r="V976" s="411">
        <v>-9.2279842547028395</v>
      </c>
      <c r="W976" s="411">
        <v>4.9264203192063949</v>
      </c>
      <c r="X976" s="411">
        <v>-86.927378317242884</v>
      </c>
      <c r="Y976" s="411">
        <v>268.29811394456726</v>
      </c>
      <c r="Z976" s="411">
        <v>-118.19192269663569</v>
      </c>
      <c r="AA976" s="411">
        <v>27.405607304005784</v>
      </c>
      <c r="AB976" s="411">
        <v>-134.98931449215934</v>
      </c>
      <c r="AC976" s="411">
        <v>153.96834032318526</v>
      </c>
      <c r="AD976" s="411">
        <v>1.6197126861517175</v>
      </c>
      <c r="AE976" s="412">
        <v>-105.89935862392075</v>
      </c>
      <c r="AF976" s="411">
        <f t="shared" si="299"/>
        <v>49.214538584409823</v>
      </c>
      <c r="AG976" s="411">
        <v>62315.928469053157</v>
      </c>
      <c r="AH976" s="411">
        <v>67127.369833338831</v>
      </c>
      <c r="AI976" s="411">
        <v>66100.571015745285</v>
      </c>
      <c r="AJ976" s="411">
        <v>65988.726420319217</v>
      </c>
      <c r="AK976" s="411">
        <v>62927.341621682797</v>
      </c>
      <c r="AL976" s="411">
        <v>66327.899113944644</v>
      </c>
      <c r="AM976" s="411">
        <v>78979.208077303294</v>
      </c>
      <c r="AN976" s="411">
        <v>83218.168607303975</v>
      </c>
      <c r="AO976" s="411">
        <v>88770.048685507791</v>
      </c>
      <c r="AP976" s="411">
        <v>84356.266340323171</v>
      </c>
      <c r="AQ976" s="411">
        <v>73078.319712686178</v>
      </c>
      <c r="AR976" s="412">
        <v>64950.332641376132</v>
      </c>
      <c r="AS976" s="411">
        <f t="shared" si="300"/>
        <v>864140.18053858448</v>
      </c>
      <c r="AT976" s="411">
        <f t="shared" si="301"/>
        <v>467219.32816179679</v>
      </c>
      <c r="AU976" s="411">
        <f t="shared" si="302"/>
        <v>150047.64438984831</v>
      </c>
      <c r="AV976" s="411">
        <f t="shared" si="303"/>
        <v>246873.20798693935</v>
      </c>
      <c r="AW976" s="411">
        <v>0</v>
      </c>
      <c r="AX976" s="411">
        <v>0</v>
      </c>
      <c r="AY976" s="411">
        <v>0</v>
      </c>
      <c r="AZ976" s="411">
        <v>0</v>
      </c>
      <c r="BA976" s="411">
        <v>0</v>
      </c>
      <c r="BB976" s="411">
        <v>0</v>
      </c>
      <c r="BC976" s="411">
        <v>0</v>
      </c>
      <c r="BD976" s="411">
        <v>0</v>
      </c>
      <c r="BE976" s="411">
        <v>0</v>
      </c>
      <c r="BF976" s="411">
        <v>0</v>
      </c>
      <c r="BG976" s="411">
        <v>0</v>
      </c>
      <c r="BH976" s="412">
        <v>0</v>
      </c>
      <c r="BI976" s="411">
        <f t="shared" si="304"/>
        <v>0</v>
      </c>
      <c r="BJ976" s="411">
        <v>62315.928469053157</v>
      </c>
      <c r="BK976" s="411">
        <v>67127.369833338831</v>
      </c>
      <c r="BL976" s="411">
        <v>66100.571015745285</v>
      </c>
      <c r="BM976" s="411">
        <v>65988.726420319217</v>
      </c>
      <c r="BN976" s="411">
        <v>62927.341621682797</v>
      </c>
      <c r="BO976" s="411">
        <v>66327.899113944644</v>
      </c>
      <c r="BP976" s="411">
        <v>78979.208077303294</v>
      </c>
      <c r="BQ976" s="411">
        <v>83218.168607303975</v>
      </c>
      <c r="BR976" s="411">
        <v>88770.048685507791</v>
      </c>
      <c r="BS976" s="411">
        <v>84356.266340323171</v>
      </c>
      <c r="BT976" s="411">
        <v>73078.319712686178</v>
      </c>
      <c r="BU976" s="412">
        <v>64950.332641376132</v>
      </c>
      <c r="BV976" s="411">
        <f t="shared" si="305"/>
        <v>864140.18053858448</v>
      </c>
      <c r="BW976" s="411">
        <v>-2608.6034050032595</v>
      </c>
      <c r="BX976" s="411">
        <v>-2895.7596782983442</v>
      </c>
      <c r="BY976" s="411">
        <v>-2217.371218661292</v>
      </c>
      <c r="BZ976" s="411">
        <v>-2323.5483806827024</v>
      </c>
      <c r="CA976" s="411">
        <v>885.72247007449619</v>
      </c>
      <c r="CB976" s="411">
        <v>2977.7809488798766</v>
      </c>
      <c r="CC976" s="411">
        <v>2519.2005108546091</v>
      </c>
      <c r="CD976" s="411">
        <v>-4296.6688030496189</v>
      </c>
      <c r="CE976" s="411">
        <v>1773.2133246303497</v>
      </c>
      <c r="CF976" s="411">
        <v>2755.7258767759013</v>
      </c>
      <c r="CG976" s="411">
        <v>-1126.777145931492</v>
      </c>
      <c r="CH976" s="412">
        <v>2530.521401547082</v>
      </c>
      <c r="CI976" s="411">
        <f t="shared" si="306"/>
        <v>-2026.5640988643927</v>
      </c>
      <c r="CJ976" s="411">
        <v>59707.32506404991</v>
      </c>
      <c r="CK976" s="411">
        <v>64231.6101550405</v>
      </c>
      <c r="CL976" s="411">
        <v>63883.19979708398</v>
      </c>
      <c r="CM976" s="411">
        <v>63665.178039636521</v>
      </c>
      <c r="CN976" s="411">
        <v>63813.064091757296</v>
      </c>
      <c r="CO976" s="411">
        <v>69305.680062824511</v>
      </c>
      <c r="CP976" s="411">
        <v>81498.408588157894</v>
      </c>
      <c r="CQ976" s="411">
        <v>78921.499804254359</v>
      </c>
      <c r="CR976" s="411">
        <v>90543.262010138147</v>
      </c>
      <c r="CS976" s="411">
        <v>87111.992217099047</v>
      </c>
      <c r="CT976" s="411">
        <v>71951.542566754681</v>
      </c>
      <c r="CU976" s="412">
        <v>67480.854042923209</v>
      </c>
      <c r="CV976" s="411">
        <f t="shared" si="307"/>
        <v>862113.61643972003</v>
      </c>
      <c r="CW976" s="411">
        <v>-163.88227353559645</v>
      </c>
      <c r="CX976" s="411">
        <v>-246.74353690210029</v>
      </c>
      <c r="CY976" s="411">
        <v>-158.75004087536533</v>
      </c>
      <c r="CZ976" s="411">
        <v>-225.62711791049753</v>
      </c>
      <c r="DA976" s="411">
        <v>-231.37815007227601</v>
      </c>
      <c r="DB976" s="411">
        <v>-268.75878299725633</v>
      </c>
      <c r="DC976" s="411">
        <v>-298.56323830273834</v>
      </c>
      <c r="DD976" s="411">
        <v>-206.0083403823443</v>
      </c>
      <c r="DE976" s="411">
        <v>-213.02844741983378</v>
      </c>
      <c r="DF976" s="411">
        <v>-84.722382153183219</v>
      </c>
      <c r="DG976" s="411">
        <v>-120.01316530656246</v>
      </c>
      <c r="DH976" s="412">
        <v>0</v>
      </c>
      <c r="DI976" s="411">
        <f t="shared" si="308"/>
        <v>-2217.4754758577537</v>
      </c>
      <c r="DJ976" s="411">
        <v>59543.442790514309</v>
      </c>
      <c r="DK976" s="411">
        <v>63984.866618138396</v>
      </c>
      <c r="DL976" s="411">
        <v>63724.449756208611</v>
      </c>
      <c r="DM976" s="411">
        <v>63439.550921726019</v>
      </c>
      <c r="DN976" s="411">
        <v>63581.685941685028</v>
      </c>
      <c r="DO976" s="411">
        <v>69036.921279827264</v>
      </c>
      <c r="DP976" s="411">
        <v>81199.845349855153</v>
      </c>
      <c r="DQ976" s="411">
        <v>78715.491463872022</v>
      </c>
      <c r="DR976" s="411">
        <v>90330.233562718291</v>
      </c>
      <c r="DS976" s="411">
        <v>87027.269834945866</v>
      </c>
      <c r="DT976" s="411">
        <v>71831.529401448119</v>
      </c>
      <c r="DU976" s="412">
        <v>67480.854042923209</v>
      </c>
      <c r="DV976" s="411">
        <f t="shared" si="309"/>
        <v>859896.14096386218</v>
      </c>
      <c r="DW976" s="412">
        <v>59543.442790514309</v>
      </c>
      <c r="DX976" s="412">
        <v>63984.866618138396</v>
      </c>
      <c r="DY976" s="412">
        <v>63724.449756208611</v>
      </c>
      <c r="DZ976" s="412">
        <v>63439.550921726019</v>
      </c>
      <c r="EA976" s="412">
        <v>63581.685941685028</v>
      </c>
      <c r="EB976" s="412">
        <v>69036.921279827264</v>
      </c>
      <c r="EC976" s="412">
        <v>81199.845349855153</v>
      </c>
      <c r="ED976" s="412">
        <v>78715.491463872022</v>
      </c>
      <c r="EE976" s="412">
        <v>90330.233562718291</v>
      </c>
      <c r="EF976" s="412">
        <v>87027.269834945866</v>
      </c>
      <c r="EG976" s="412">
        <v>71831.529401448119</v>
      </c>
      <c r="EH976" s="412">
        <v>67480.854042923209</v>
      </c>
      <c r="EI976" s="411">
        <f t="shared" si="310"/>
        <v>859896.14096386218</v>
      </c>
      <c r="EK976" s="411">
        <f t="shared" si="311"/>
        <v>859896.14096386242</v>
      </c>
      <c r="EL976" s="7">
        <f t="shared" si="312"/>
        <v>0</v>
      </c>
    </row>
    <row r="977" spans="1:142">
      <c r="A977" s="365" t="str">
        <f t="shared" si="294"/>
        <v xml:space="preserve"> 211</v>
      </c>
      <c r="B977" s="370" t="s">
        <v>972</v>
      </c>
      <c r="C977" s="370" t="s">
        <v>1170</v>
      </c>
      <c r="D977" s="411">
        <v>36827392</v>
      </c>
      <c r="E977" s="411">
        <v>43492153</v>
      </c>
      <c r="F977" s="411">
        <v>42733596</v>
      </c>
      <c r="G977" s="411">
        <v>39565472</v>
      </c>
      <c r="H977" s="411">
        <v>34508475</v>
      </c>
      <c r="I977" s="411">
        <v>31083686</v>
      </c>
      <c r="J977" s="411">
        <v>41371035</v>
      </c>
      <c r="K977" s="411">
        <v>49458021</v>
      </c>
      <c r="L977" s="411">
        <v>48227227</v>
      </c>
      <c r="M977" s="411">
        <v>40983232</v>
      </c>
      <c r="N977" s="411">
        <v>33341519</v>
      </c>
      <c r="O977" s="412">
        <v>32205180</v>
      </c>
      <c r="P977" s="901">
        <f t="shared" si="295"/>
        <v>473796988</v>
      </c>
      <c r="Q977" s="411">
        <f t="shared" si="296"/>
        <v>268247259.48387098</v>
      </c>
      <c r="R977" s="411">
        <f t="shared" si="297"/>
        <v>85715734.895439386</v>
      </c>
      <c r="S977" s="411">
        <f t="shared" si="298"/>
        <v>119833993.62068966</v>
      </c>
      <c r="T977" s="411">
        <v>-15281.999999999567</v>
      </c>
      <c r="U977" s="411">
        <v>48063.999999998559</v>
      </c>
      <c r="V977" s="411">
        <v>-5964.9999999990014</v>
      </c>
      <c r="W977" s="411">
        <v>2953.9999999971569</v>
      </c>
      <c r="X977" s="411">
        <v>-47604.000000001761</v>
      </c>
      <c r="Y977" s="411">
        <v>126245.00000000276</v>
      </c>
      <c r="Z977" s="411">
        <v>-61818.999999999389</v>
      </c>
      <c r="AA977" s="411">
        <v>16293.00000000315</v>
      </c>
      <c r="AB977" s="411">
        <v>-73225.999999999112</v>
      </c>
      <c r="AC977" s="411">
        <v>74940.000000002401</v>
      </c>
      <c r="AD977" s="411">
        <v>738.99999999719239</v>
      </c>
      <c r="AE977" s="412">
        <v>-52424.000000000509</v>
      </c>
      <c r="AF977" s="411">
        <f t="shared" si="299"/>
        <v>12915.000000001884</v>
      </c>
      <c r="AG977" s="411">
        <v>36812109.999999993</v>
      </c>
      <c r="AH977" s="411">
        <v>43540217.000000007</v>
      </c>
      <c r="AI977" s="411">
        <v>42727631</v>
      </c>
      <c r="AJ977" s="411">
        <v>39568426</v>
      </c>
      <c r="AK977" s="411">
        <v>34460870.999999993</v>
      </c>
      <c r="AL977" s="411">
        <v>31209930.999999996</v>
      </c>
      <c r="AM977" s="411">
        <v>41309215.999999993</v>
      </c>
      <c r="AN977" s="411">
        <v>49474314.000000007</v>
      </c>
      <c r="AO977" s="411">
        <v>48154000.999999993</v>
      </c>
      <c r="AP977" s="411">
        <v>41058172</v>
      </c>
      <c r="AQ977" s="411">
        <v>33342257.999999996</v>
      </c>
      <c r="AR977" s="412">
        <v>32152756.000000004</v>
      </c>
      <c r="AS977" s="411">
        <f t="shared" si="300"/>
        <v>473809903</v>
      </c>
      <c r="AT977" s="411">
        <f t="shared" si="301"/>
        <v>268295846.64516127</v>
      </c>
      <c r="AU977" s="411">
        <f t="shared" si="302"/>
        <v>85677008.010011122</v>
      </c>
      <c r="AV977" s="411">
        <f t="shared" si="303"/>
        <v>119837048.34482758</v>
      </c>
      <c r="AW977" s="411">
        <v>0</v>
      </c>
      <c r="AX977" s="411">
        <v>0</v>
      </c>
      <c r="AY977" s="411">
        <v>0</v>
      </c>
      <c r="AZ977" s="411">
        <v>0</v>
      </c>
      <c r="BA977" s="411">
        <v>0</v>
      </c>
      <c r="BB977" s="411">
        <v>0</v>
      </c>
      <c r="BC977" s="411">
        <v>0</v>
      </c>
      <c r="BD977" s="411">
        <v>0</v>
      </c>
      <c r="BE977" s="411">
        <v>0</v>
      </c>
      <c r="BF977" s="411">
        <v>0</v>
      </c>
      <c r="BG977" s="411">
        <v>0</v>
      </c>
      <c r="BH977" s="412">
        <v>0</v>
      </c>
      <c r="BI977" s="411">
        <f t="shared" si="304"/>
        <v>0</v>
      </c>
      <c r="BJ977" s="411">
        <v>36812109.999999993</v>
      </c>
      <c r="BK977" s="411">
        <v>43540217.000000007</v>
      </c>
      <c r="BL977" s="411">
        <v>42727631</v>
      </c>
      <c r="BM977" s="411">
        <v>39568426</v>
      </c>
      <c r="BN977" s="411">
        <v>34460870.999999993</v>
      </c>
      <c r="BO977" s="411">
        <v>31209930.999999996</v>
      </c>
      <c r="BP977" s="411">
        <v>41309215.999999993</v>
      </c>
      <c r="BQ977" s="411">
        <v>49474314.000000007</v>
      </c>
      <c r="BR977" s="411">
        <v>48154000.999999993</v>
      </c>
      <c r="BS977" s="411">
        <v>41058172</v>
      </c>
      <c r="BT977" s="411">
        <v>33342257.999999996</v>
      </c>
      <c r="BU977" s="412">
        <v>32152756.000000004</v>
      </c>
      <c r="BV977" s="411">
        <f t="shared" si="305"/>
        <v>473809903</v>
      </c>
      <c r="BW977" s="411">
        <v>-1540989.5647955099</v>
      </c>
      <c r="BX977" s="411">
        <v>-1878250.3334480622</v>
      </c>
      <c r="BY977" s="411">
        <v>-1433316.1993171282</v>
      </c>
      <c r="BZ977" s="411">
        <v>-1393255.4414348202</v>
      </c>
      <c r="CA977" s="411">
        <v>485047.78680371458</v>
      </c>
      <c r="CB977" s="411">
        <v>1401165.108335488</v>
      </c>
      <c r="CC977" s="411">
        <v>1317640.4345349418</v>
      </c>
      <c r="CD977" s="411">
        <v>-2554427.0568990079</v>
      </c>
      <c r="CE977" s="411">
        <v>961893.31279935548</v>
      </c>
      <c r="CF977" s="411">
        <v>1341276.3739097733</v>
      </c>
      <c r="CG977" s="411">
        <v>-514096.30730233551</v>
      </c>
      <c r="CH977" s="412">
        <v>1252699.3145049659</v>
      </c>
      <c r="CI977" s="411">
        <f t="shared" si="306"/>
        <v>-2554612.5723086242</v>
      </c>
      <c r="CJ977" s="411">
        <v>35271120.435204491</v>
      </c>
      <c r="CK977" s="411">
        <v>41661966.666551933</v>
      </c>
      <c r="CL977" s="411">
        <v>41294314.80068288</v>
      </c>
      <c r="CM977" s="411">
        <v>38175170.558565177</v>
      </c>
      <c r="CN977" s="411">
        <v>34945918.786803707</v>
      </c>
      <c r="CO977" s="411">
        <v>32611096.108335491</v>
      </c>
      <c r="CP977" s="411">
        <v>42626856.434534952</v>
      </c>
      <c r="CQ977" s="411">
        <v>46919886.943100989</v>
      </c>
      <c r="CR977" s="411">
        <v>49115894.312799357</v>
      </c>
      <c r="CS977" s="411">
        <v>42399448.373909779</v>
      </c>
      <c r="CT977" s="411">
        <v>32828161.692697663</v>
      </c>
      <c r="CU977" s="412">
        <v>33405455.314504962</v>
      </c>
      <c r="CV977" s="411">
        <f t="shared" si="307"/>
        <v>471255290.42769134</v>
      </c>
      <c r="CW977" s="411">
        <v>-92646.8353272393</v>
      </c>
      <c r="CX977" s="411">
        <v>-165272.13049891143</v>
      </c>
      <c r="CY977" s="411">
        <v>-117790.45389130717</v>
      </c>
      <c r="CZ977" s="411">
        <v>-147756.28273169723</v>
      </c>
      <c r="DA977" s="411">
        <v>-128778.44164502855</v>
      </c>
      <c r="DB977" s="411">
        <v>-135587.77233804087</v>
      </c>
      <c r="DC977" s="411">
        <v>-153943.04447529197</v>
      </c>
      <c r="DD977" s="411">
        <v>-112448.07154795386</v>
      </c>
      <c r="DE977" s="411">
        <v>-106206.14742745747</v>
      </c>
      <c r="DF977" s="411">
        <v>-35390.127201196665</v>
      </c>
      <c r="DG977" s="411">
        <v>-63188.961277998838</v>
      </c>
      <c r="DH977" s="412">
        <v>0</v>
      </c>
      <c r="DI977" s="411">
        <f t="shared" si="308"/>
        <v>-1259008.2683621233</v>
      </c>
      <c r="DJ977" s="411">
        <v>35178473.599877253</v>
      </c>
      <c r="DK977" s="411">
        <v>41496694.536053024</v>
      </c>
      <c r="DL977" s="411">
        <v>41176524.346791565</v>
      </c>
      <c r="DM977" s="411">
        <v>38027414.275833488</v>
      </c>
      <c r="DN977" s="411">
        <v>34817140.345158689</v>
      </c>
      <c r="DO977" s="411">
        <v>32475508.335997451</v>
      </c>
      <c r="DP977" s="411">
        <v>42472913.390059657</v>
      </c>
      <c r="DQ977" s="411">
        <v>46807438.871553034</v>
      </c>
      <c r="DR977" s="411">
        <v>49009688.165371895</v>
      </c>
      <c r="DS977" s="411">
        <v>42364058.246708572</v>
      </c>
      <c r="DT977" s="411">
        <v>32764972.73141966</v>
      </c>
      <c r="DU977" s="412">
        <v>33405455.314504962</v>
      </c>
      <c r="DV977" s="411">
        <f t="shared" si="309"/>
        <v>469996282.1593293</v>
      </c>
      <c r="DW977" s="412">
        <v>35178473.599877253</v>
      </c>
      <c r="DX977" s="412">
        <v>41496694.536053024</v>
      </c>
      <c r="DY977" s="412">
        <v>41176524.346791565</v>
      </c>
      <c r="DZ977" s="412">
        <v>38027414.275833488</v>
      </c>
      <c r="EA977" s="412">
        <v>34817140.345158689</v>
      </c>
      <c r="EB977" s="412">
        <v>32475508.335997451</v>
      </c>
      <c r="EC977" s="412">
        <v>42472913.390059657</v>
      </c>
      <c r="ED977" s="412">
        <v>46807438.871553034</v>
      </c>
      <c r="EE977" s="412">
        <v>49009688.165371895</v>
      </c>
      <c r="EF977" s="412">
        <v>42364058.246708572</v>
      </c>
      <c r="EG977" s="412">
        <v>32764972.73141966</v>
      </c>
      <c r="EH977" s="412">
        <v>33405455.314504962</v>
      </c>
      <c r="EI977" s="411">
        <f t="shared" si="310"/>
        <v>469996282.1593293</v>
      </c>
      <c r="EK977" s="411">
        <f t="shared" si="311"/>
        <v>469996282.1593293</v>
      </c>
      <c r="EL977" s="7">
        <f t="shared" si="312"/>
        <v>0</v>
      </c>
    </row>
    <row r="978" spans="1:142">
      <c r="A978" s="365" t="str">
        <f t="shared" si="294"/>
        <v xml:space="preserve"> 211</v>
      </c>
      <c r="B978" s="370" t="s">
        <v>972</v>
      </c>
      <c r="C978" s="370" t="s">
        <v>1171</v>
      </c>
      <c r="D978" s="411">
        <v>36827392</v>
      </c>
      <c r="E978" s="411">
        <v>43492153</v>
      </c>
      <c r="F978" s="411">
        <v>42733596</v>
      </c>
      <c r="G978" s="411">
        <v>39565472</v>
      </c>
      <c r="H978" s="411">
        <v>34508475</v>
      </c>
      <c r="I978" s="411">
        <v>31083686</v>
      </c>
      <c r="J978" s="411">
        <v>41371035</v>
      </c>
      <c r="K978" s="411">
        <v>49458021</v>
      </c>
      <c r="L978" s="411">
        <v>48227227</v>
      </c>
      <c r="M978" s="411">
        <v>40983232</v>
      </c>
      <c r="N978" s="411">
        <v>33341519</v>
      </c>
      <c r="O978" s="412">
        <v>32205180</v>
      </c>
      <c r="P978" s="411">
        <f t="shared" si="295"/>
        <v>473796988</v>
      </c>
      <c r="Q978" s="411">
        <f t="shared" si="296"/>
        <v>268247259.48387098</v>
      </c>
      <c r="R978" s="411">
        <f t="shared" si="297"/>
        <v>85715734.895439386</v>
      </c>
      <c r="S978" s="411">
        <f t="shared" si="298"/>
        <v>119833993.62068966</v>
      </c>
      <c r="T978" s="411">
        <v>-15281.999999999567</v>
      </c>
      <c r="U978" s="411">
        <v>48063.999999998559</v>
      </c>
      <c r="V978" s="411">
        <v>-5964.9999999990014</v>
      </c>
      <c r="W978" s="411">
        <v>2953.9999999971569</v>
      </c>
      <c r="X978" s="411">
        <v>-47604.000000001761</v>
      </c>
      <c r="Y978" s="411">
        <v>126245.00000000276</v>
      </c>
      <c r="Z978" s="411">
        <v>-61818.999999999389</v>
      </c>
      <c r="AA978" s="411">
        <v>16293.00000000315</v>
      </c>
      <c r="AB978" s="411">
        <v>-73225.999999999112</v>
      </c>
      <c r="AC978" s="411">
        <v>74940.000000002401</v>
      </c>
      <c r="AD978" s="411">
        <v>738.99999999719239</v>
      </c>
      <c r="AE978" s="412">
        <v>-52424.000000000509</v>
      </c>
      <c r="AF978" s="411">
        <f t="shared" si="299"/>
        <v>12915.000000001884</v>
      </c>
      <c r="AG978" s="411">
        <v>36812110</v>
      </c>
      <c r="AH978" s="411">
        <v>43540217.000000007</v>
      </c>
      <c r="AI978" s="411">
        <v>42727631</v>
      </c>
      <c r="AJ978" s="411">
        <v>39568425.999999993</v>
      </c>
      <c r="AK978" s="411">
        <v>34460870.999999993</v>
      </c>
      <c r="AL978" s="411">
        <v>31209931</v>
      </c>
      <c r="AM978" s="411">
        <v>41309215.999999993</v>
      </c>
      <c r="AN978" s="411">
        <v>49474314.000000007</v>
      </c>
      <c r="AO978" s="411">
        <v>48154000.999999993</v>
      </c>
      <c r="AP978" s="411">
        <v>41058172</v>
      </c>
      <c r="AQ978" s="411">
        <v>33342257.999999996</v>
      </c>
      <c r="AR978" s="412">
        <v>32152756.000000004</v>
      </c>
      <c r="AS978" s="411">
        <f t="shared" si="300"/>
        <v>473809903</v>
      </c>
      <c r="AT978" s="411">
        <f t="shared" si="301"/>
        <v>268295846.64516127</v>
      </c>
      <c r="AU978" s="411">
        <f t="shared" si="302"/>
        <v>85677008.010011122</v>
      </c>
      <c r="AV978" s="411">
        <f t="shared" si="303"/>
        <v>119837048.34482758</v>
      </c>
      <c r="AW978" s="411">
        <v>0</v>
      </c>
      <c r="AX978" s="411">
        <v>0</v>
      </c>
      <c r="AY978" s="411">
        <v>0</v>
      </c>
      <c r="AZ978" s="411">
        <v>0</v>
      </c>
      <c r="BA978" s="411">
        <v>0</v>
      </c>
      <c r="BB978" s="411">
        <v>0</v>
      </c>
      <c r="BC978" s="411">
        <v>0</v>
      </c>
      <c r="BD978" s="411">
        <v>0</v>
      </c>
      <c r="BE978" s="411">
        <v>0</v>
      </c>
      <c r="BF978" s="411">
        <v>0</v>
      </c>
      <c r="BG978" s="411">
        <v>0</v>
      </c>
      <c r="BH978" s="412">
        <v>0</v>
      </c>
      <c r="BI978" s="411">
        <f t="shared" si="304"/>
        <v>0</v>
      </c>
      <c r="BJ978" s="411">
        <v>36812110</v>
      </c>
      <c r="BK978" s="411">
        <v>43540217.000000007</v>
      </c>
      <c r="BL978" s="411">
        <v>42727631</v>
      </c>
      <c r="BM978" s="411">
        <v>39568425.999999993</v>
      </c>
      <c r="BN978" s="411">
        <v>34460870.999999993</v>
      </c>
      <c r="BO978" s="411">
        <v>31209931</v>
      </c>
      <c r="BP978" s="411">
        <v>41309215.999999993</v>
      </c>
      <c r="BQ978" s="411">
        <v>49474314.000000007</v>
      </c>
      <c r="BR978" s="411">
        <v>48154000.999999993</v>
      </c>
      <c r="BS978" s="411">
        <v>41058172</v>
      </c>
      <c r="BT978" s="411">
        <v>33342257.999999996</v>
      </c>
      <c r="BU978" s="412">
        <v>32152756.000000004</v>
      </c>
      <c r="BV978" s="411">
        <f t="shared" si="305"/>
        <v>473809903</v>
      </c>
      <c r="BW978" s="411">
        <v>-1540989.5647955097</v>
      </c>
      <c r="BX978" s="411">
        <v>-1878250.333448062</v>
      </c>
      <c r="BY978" s="411">
        <v>-1433316.1993171279</v>
      </c>
      <c r="BZ978" s="411">
        <v>-1393255.4414348202</v>
      </c>
      <c r="CA978" s="411">
        <v>485047.78680371452</v>
      </c>
      <c r="CB978" s="411">
        <v>1401165.1083354882</v>
      </c>
      <c r="CC978" s="411">
        <v>1317640.4345349416</v>
      </c>
      <c r="CD978" s="411">
        <v>-2554427.0568990079</v>
      </c>
      <c r="CE978" s="411">
        <v>961893.3127993556</v>
      </c>
      <c r="CF978" s="411">
        <v>1341276.3739097735</v>
      </c>
      <c r="CG978" s="411">
        <v>-514096.30730233551</v>
      </c>
      <c r="CH978" s="412">
        <v>1252699.3145049659</v>
      </c>
      <c r="CI978" s="411">
        <f t="shared" si="306"/>
        <v>-2554612.5723086232</v>
      </c>
      <c r="CJ978" s="411">
        <v>35271120.435204491</v>
      </c>
      <c r="CK978" s="411">
        <v>41661966.666551933</v>
      </c>
      <c r="CL978" s="411">
        <v>41294314.80068288</v>
      </c>
      <c r="CM978" s="411">
        <v>38175170.558565184</v>
      </c>
      <c r="CN978" s="411">
        <v>34945918.786803707</v>
      </c>
      <c r="CO978" s="411">
        <v>32611096.108335491</v>
      </c>
      <c r="CP978" s="411">
        <v>42626856.434534945</v>
      </c>
      <c r="CQ978" s="411">
        <v>46919886.943100981</v>
      </c>
      <c r="CR978" s="411">
        <v>49115894.312799364</v>
      </c>
      <c r="CS978" s="411">
        <v>42399448.373909771</v>
      </c>
      <c r="CT978" s="411">
        <v>32828161.692697663</v>
      </c>
      <c r="CU978" s="412">
        <v>33405455.314504966</v>
      </c>
      <c r="CV978" s="411">
        <f t="shared" si="307"/>
        <v>471255290.4276914</v>
      </c>
      <c r="CW978" s="411">
        <v>-92646.835327239314</v>
      </c>
      <c r="CX978" s="411">
        <v>-165272.1304989114</v>
      </c>
      <c r="CY978" s="411">
        <v>-117790.45389130716</v>
      </c>
      <c r="CZ978" s="411">
        <v>-147756.28273169723</v>
      </c>
      <c r="DA978" s="411">
        <v>-128778.44164502855</v>
      </c>
      <c r="DB978" s="411">
        <v>-135587.77233804087</v>
      </c>
      <c r="DC978" s="411">
        <v>-153943.04447529197</v>
      </c>
      <c r="DD978" s="411">
        <v>-112448.07154795388</v>
      </c>
      <c r="DE978" s="411">
        <v>-106206.14742745747</v>
      </c>
      <c r="DF978" s="411">
        <v>-35390.127201196665</v>
      </c>
      <c r="DG978" s="411">
        <v>-63188.961277998838</v>
      </c>
      <c r="DH978" s="412">
        <v>0</v>
      </c>
      <c r="DI978" s="411">
        <f t="shared" si="308"/>
        <v>-1259008.2683621233</v>
      </c>
      <c r="DJ978" s="411">
        <v>35178473.599877253</v>
      </c>
      <c r="DK978" s="411">
        <v>41496694.536053024</v>
      </c>
      <c r="DL978" s="411">
        <v>41176524.346791565</v>
      </c>
      <c r="DM978" s="411">
        <v>38027414.27583348</v>
      </c>
      <c r="DN978" s="411">
        <v>34817140.345158681</v>
      </c>
      <c r="DO978" s="411">
        <v>32475508.335997451</v>
      </c>
      <c r="DP978" s="411">
        <v>42472913.390059657</v>
      </c>
      <c r="DQ978" s="411">
        <v>46807438.871553034</v>
      </c>
      <c r="DR978" s="411">
        <v>49009688.165371895</v>
      </c>
      <c r="DS978" s="411">
        <v>42364058.246708572</v>
      </c>
      <c r="DT978" s="411">
        <v>32764972.731419656</v>
      </c>
      <c r="DU978" s="412">
        <v>33405455.314504966</v>
      </c>
      <c r="DV978" s="411">
        <f t="shared" si="309"/>
        <v>469996282.15932924</v>
      </c>
      <c r="DW978" s="412">
        <v>35178473.599877253</v>
      </c>
      <c r="DX978" s="412">
        <v>41496694.536053024</v>
      </c>
      <c r="DY978" s="412">
        <v>41176524.346791565</v>
      </c>
      <c r="DZ978" s="412">
        <v>38027414.27583348</v>
      </c>
      <c r="EA978" s="412">
        <v>34817140.345158681</v>
      </c>
      <c r="EB978" s="412">
        <v>32475508.335997451</v>
      </c>
      <c r="EC978" s="412">
        <v>42472913.390059657</v>
      </c>
      <c r="ED978" s="412">
        <v>46807438.871553034</v>
      </c>
      <c r="EE978" s="412">
        <v>49009688.165371895</v>
      </c>
      <c r="EF978" s="412">
        <v>42364058.246708572</v>
      </c>
      <c r="EG978" s="412">
        <v>32764972.731419656</v>
      </c>
      <c r="EH978" s="412">
        <v>33405455.314504966</v>
      </c>
      <c r="EI978" s="411">
        <f t="shared" si="310"/>
        <v>469996282.15932924</v>
      </c>
      <c r="EK978" s="411">
        <f t="shared" si="311"/>
        <v>469996282.1593293</v>
      </c>
      <c r="EL978" s="7">
        <f t="shared" si="312"/>
        <v>0</v>
      </c>
    </row>
    <row r="979" spans="1:142">
      <c r="A979" s="365" t="str">
        <f t="shared" si="294"/>
        <v xml:space="preserve"> 211</v>
      </c>
      <c r="B979" s="370" t="s">
        <v>972</v>
      </c>
      <c r="C979" s="370" t="s">
        <v>1172</v>
      </c>
      <c r="D979" s="411">
        <v>36827392</v>
      </c>
      <c r="E979" s="411">
        <v>43492153</v>
      </c>
      <c r="F979" s="411">
        <v>42733596</v>
      </c>
      <c r="G979" s="411">
        <v>39565472</v>
      </c>
      <c r="H979" s="411">
        <v>34508475</v>
      </c>
      <c r="I979" s="411">
        <v>31083686</v>
      </c>
      <c r="J979" s="411">
        <v>41371035</v>
      </c>
      <c r="K979" s="411">
        <v>49458021</v>
      </c>
      <c r="L979" s="411">
        <v>48227227</v>
      </c>
      <c r="M979" s="411">
        <v>40983232</v>
      </c>
      <c r="N979" s="411">
        <v>33341519</v>
      </c>
      <c r="O979" s="412">
        <v>32205180</v>
      </c>
      <c r="P979" s="411">
        <f t="shared" si="295"/>
        <v>473796988</v>
      </c>
      <c r="Q979" s="411">
        <f t="shared" si="296"/>
        <v>268247259.48387098</v>
      </c>
      <c r="R979" s="411">
        <f t="shared" si="297"/>
        <v>85715734.895439386</v>
      </c>
      <c r="S979" s="411">
        <f t="shared" si="298"/>
        <v>119833993.62068966</v>
      </c>
      <c r="T979" s="411">
        <v>-15281.999999999567</v>
      </c>
      <c r="U979" s="411">
        <v>48063.999999998559</v>
      </c>
      <c r="V979" s="411">
        <v>-5964.9999999990014</v>
      </c>
      <c r="W979" s="411">
        <v>2953.9999999971569</v>
      </c>
      <c r="X979" s="411">
        <v>-47604.000000001761</v>
      </c>
      <c r="Y979" s="411">
        <v>126245.00000000275</v>
      </c>
      <c r="Z979" s="411">
        <v>-61818.999999999389</v>
      </c>
      <c r="AA979" s="411">
        <v>16293.00000000315</v>
      </c>
      <c r="AB979" s="411">
        <v>-73225.999999999112</v>
      </c>
      <c r="AC979" s="411">
        <v>74940.000000002387</v>
      </c>
      <c r="AD979" s="411">
        <v>738.99999999719239</v>
      </c>
      <c r="AE979" s="412">
        <v>-52424.000000000509</v>
      </c>
      <c r="AF979" s="411">
        <f t="shared" si="299"/>
        <v>12915.000000001855</v>
      </c>
      <c r="AG979" s="411">
        <v>36812109.999999993</v>
      </c>
      <c r="AH979" s="411">
        <v>43540216.999999993</v>
      </c>
      <c r="AI979" s="411">
        <v>42727631</v>
      </c>
      <c r="AJ979" s="411">
        <v>39568426</v>
      </c>
      <c r="AK979" s="411">
        <v>34460871</v>
      </c>
      <c r="AL979" s="411">
        <v>31209931.000000004</v>
      </c>
      <c r="AM979" s="411">
        <v>41309216</v>
      </c>
      <c r="AN979" s="411">
        <v>49474314.000000007</v>
      </c>
      <c r="AO979" s="411">
        <v>48154001</v>
      </c>
      <c r="AP979" s="411">
        <v>41058171.999999993</v>
      </c>
      <c r="AQ979" s="411">
        <v>33342257.999999996</v>
      </c>
      <c r="AR979" s="412">
        <v>32152756</v>
      </c>
      <c r="AS979" s="411">
        <f t="shared" si="300"/>
        <v>473809903</v>
      </c>
      <c r="AT979" s="411">
        <f t="shared" si="301"/>
        <v>268295846.6451613</v>
      </c>
      <c r="AU979" s="411">
        <f t="shared" si="302"/>
        <v>85677008.010011137</v>
      </c>
      <c r="AV979" s="411">
        <f t="shared" si="303"/>
        <v>119837048.34482758</v>
      </c>
      <c r="AW979" s="411">
        <v>0</v>
      </c>
      <c r="AX979" s="411">
        <v>0</v>
      </c>
      <c r="AY979" s="411">
        <v>0</v>
      </c>
      <c r="AZ979" s="411">
        <v>0</v>
      </c>
      <c r="BA979" s="411">
        <v>0</v>
      </c>
      <c r="BB979" s="411">
        <v>0</v>
      </c>
      <c r="BC979" s="411">
        <v>0</v>
      </c>
      <c r="BD979" s="411">
        <v>0</v>
      </c>
      <c r="BE979" s="411">
        <v>0</v>
      </c>
      <c r="BF979" s="411">
        <v>0</v>
      </c>
      <c r="BG979" s="411">
        <v>0</v>
      </c>
      <c r="BH979" s="412">
        <v>0</v>
      </c>
      <c r="BI979" s="411">
        <f t="shared" si="304"/>
        <v>0</v>
      </c>
      <c r="BJ979" s="411">
        <v>36812109.999999993</v>
      </c>
      <c r="BK979" s="411">
        <v>43540216.999999993</v>
      </c>
      <c r="BL979" s="411">
        <v>42727631</v>
      </c>
      <c r="BM979" s="411">
        <v>39568426</v>
      </c>
      <c r="BN979" s="411">
        <v>34460871</v>
      </c>
      <c r="BO979" s="411">
        <v>31209931.000000004</v>
      </c>
      <c r="BP979" s="411">
        <v>41309216</v>
      </c>
      <c r="BQ979" s="411">
        <v>49474314.000000007</v>
      </c>
      <c r="BR979" s="411">
        <v>48154001</v>
      </c>
      <c r="BS979" s="411">
        <v>41058171.999999993</v>
      </c>
      <c r="BT979" s="411">
        <v>33342257.999999996</v>
      </c>
      <c r="BU979" s="412">
        <v>32152756</v>
      </c>
      <c r="BV979" s="411">
        <f t="shared" si="305"/>
        <v>473809903</v>
      </c>
      <c r="BW979" s="411">
        <v>-1540989.5647955099</v>
      </c>
      <c r="BX979" s="411">
        <v>-1878250.3334480622</v>
      </c>
      <c r="BY979" s="411">
        <v>-1433316.1993171279</v>
      </c>
      <c r="BZ979" s="411">
        <v>-1393255.4414348202</v>
      </c>
      <c r="CA979" s="411">
        <v>485047.78680371452</v>
      </c>
      <c r="CB979" s="411">
        <v>1401165.108335488</v>
      </c>
      <c r="CC979" s="411">
        <v>1317640.4345349416</v>
      </c>
      <c r="CD979" s="411">
        <v>-2554427.0568990079</v>
      </c>
      <c r="CE979" s="411">
        <v>961893.31279935548</v>
      </c>
      <c r="CF979" s="411">
        <v>1341276.3739097735</v>
      </c>
      <c r="CG979" s="411">
        <v>-514096.30730233557</v>
      </c>
      <c r="CH979" s="412">
        <v>1252699.3145049661</v>
      </c>
      <c r="CI979" s="411">
        <f t="shared" si="306"/>
        <v>-2554612.5723086246</v>
      </c>
      <c r="CJ979" s="411">
        <v>35271120.435204491</v>
      </c>
      <c r="CK979" s="411">
        <v>41661966.666551933</v>
      </c>
      <c r="CL979" s="411">
        <v>41294314.800682865</v>
      </c>
      <c r="CM979" s="411">
        <v>38175170.55856517</v>
      </c>
      <c r="CN979" s="411">
        <v>34945918.786803707</v>
      </c>
      <c r="CO979" s="411">
        <v>32611096.108335491</v>
      </c>
      <c r="CP979" s="411">
        <v>42626856.434534945</v>
      </c>
      <c r="CQ979" s="411">
        <v>46919886.943100989</v>
      </c>
      <c r="CR979" s="411">
        <v>49115894.312799349</v>
      </c>
      <c r="CS979" s="411">
        <v>42399448.373909771</v>
      </c>
      <c r="CT979" s="411">
        <v>32828161.692697663</v>
      </c>
      <c r="CU979" s="412">
        <v>33405455.314504966</v>
      </c>
      <c r="CV979" s="411">
        <f t="shared" si="307"/>
        <v>471255290.42769128</v>
      </c>
      <c r="CW979" s="411">
        <v>-92646.835327239314</v>
      </c>
      <c r="CX979" s="411">
        <v>-165272.13049891143</v>
      </c>
      <c r="CY979" s="411">
        <v>-117790.45389130716</v>
      </c>
      <c r="CZ979" s="411">
        <v>-147756.28273169728</v>
      </c>
      <c r="DA979" s="411">
        <v>-128778.44164502854</v>
      </c>
      <c r="DB979" s="411">
        <v>-135587.77233804084</v>
      </c>
      <c r="DC979" s="411">
        <v>-153943.04447529197</v>
      </c>
      <c r="DD979" s="411">
        <v>-112448.07154795388</v>
      </c>
      <c r="DE979" s="411">
        <v>-106206.14742745746</v>
      </c>
      <c r="DF979" s="411">
        <v>-35390.127201196665</v>
      </c>
      <c r="DG979" s="411">
        <v>-63188.961277998838</v>
      </c>
      <c r="DH979" s="412">
        <v>0</v>
      </c>
      <c r="DI979" s="411">
        <f t="shared" si="308"/>
        <v>-1259008.2683621233</v>
      </c>
      <c r="DJ979" s="411">
        <v>35178473.599877253</v>
      </c>
      <c r="DK979" s="411">
        <v>41496694.536053024</v>
      </c>
      <c r="DL979" s="411">
        <v>41176524.346791565</v>
      </c>
      <c r="DM979" s="411">
        <v>38027414.27583348</v>
      </c>
      <c r="DN979" s="411">
        <v>34817140.345158681</v>
      </c>
      <c r="DO979" s="411">
        <v>32475508.335997447</v>
      </c>
      <c r="DP979" s="411">
        <v>42472913.390059657</v>
      </c>
      <c r="DQ979" s="411">
        <v>46807438.871553041</v>
      </c>
      <c r="DR979" s="411">
        <v>49009688.165371902</v>
      </c>
      <c r="DS979" s="411">
        <v>42364058.246708587</v>
      </c>
      <c r="DT979" s="411">
        <v>32764972.73141966</v>
      </c>
      <c r="DU979" s="412">
        <v>33405455.314504966</v>
      </c>
      <c r="DV979" s="411">
        <f t="shared" si="309"/>
        <v>469996282.1593293</v>
      </c>
      <c r="DW979" s="412">
        <v>35178473.599877253</v>
      </c>
      <c r="DX979" s="412">
        <v>41496694.536053024</v>
      </c>
      <c r="DY979" s="412">
        <v>41176524.346791565</v>
      </c>
      <c r="DZ979" s="412">
        <v>38027414.27583348</v>
      </c>
      <c r="EA979" s="412">
        <v>34817140.345158681</v>
      </c>
      <c r="EB979" s="412">
        <v>32475508.335997447</v>
      </c>
      <c r="EC979" s="412">
        <v>42472913.390059657</v>
      </c>
      <c r="ED979" s="412">
        <v>46807438.871553041</v>
      </c>
      <c r="EE979" s="412">
        <v>49009688.165371902</v>
      </c>
      <c r="EF979" s="412">
        <v>42364058.246708587</v>
      </c>
      <c r="EG979" s="412">
        <v>32764972.73141966</v>
      </c>
      <c r="EH979" s="412">
        <v>33405455.314504966</v>
      </c>
      <c r="EI979" s="411">
        <f t="shared" si="310"/>
        <v>469996282.1593293</v>
      </c>
      <c r="EK979" s="411">
        <f t="shared" si="311"/>
        <v>469996282.1593293</v>
      </c>
      <c r="EL979" s="7">
        <f t="shared" si="312"/>
        <v>0</v>
      </c>
    </row>
    <row r="980" spans="1:142">
      <c r="A980" s="365" t="str">
        <f t="shared" si="294"/>
        <v xml:space="preserve"> 211</v>
      </c>
      <c r="B980" s="370" t="s">
        <v>972</v>
      </c>
      <c r="C980" s="370" t="s">
        <v>1199</v>
      </c>
      <c r="D980" s="411">
        <v>114640.84299999996</v>
      </c>
      <c r="E980" s="411">
        <v>119987.30099999986</v>
      </c>
      <c r="F980" s="411">
        <v>118986.17899999986</v>
      </c>
      <c r="G980" s="411">
        <v>118805.85800000001</v>
      </c>
      <c r="H980" s="411">
        <v>115794.81000000016</v>
      </c>
      <c r="I980" s="411">
        <v>119382.52000000014</v>
      </c>
      <c r="J980" s="411">
        <v>134066.27499999994</v>
      </c>
      <c r="K980" s="411">
        <v>138209.00900000011</v>
      </c>
      <c r="L980" s="411">
        <v>144545.7600000001</v>
      </c>
      <c r="M980" s="411">
        <v>139987.25199999986</v>
      </c>
      <c r="N980" s="411">
        <v>127679.33</v>
      </c>
      <c r="O980" s="412">
        <v>118301.65400000001</v>
      </c>
      <c r="P980" s="411">
        <f t="shared" si="295"/>
        <v>1510386.791</v>
      </c>
      <c r="Q980" s="411">
        <f t="shared" si="296"/>
        <v>837339.06745161279</v>
      </c>
      <c r="R980" s="411">
        <f t="shared" si="297"/>
        <v>247204.79513459414</v>
      </c>
      <c r="S980" s="411">
        <f t="shared" si="298"/>
        <v>425842.92841379304</v>
      </c>
      <c r="T980" s="411">
        <v>-47.571692362199073</v>
      </c>
      <c r="U980" s="411">
        <v>132.6002333171254</v>
      </c>
      <c r="V980" s="411">
        <v>-16.60877211772441</v>
      </c>
      <c r="W980" s="411">
        <v>8.8701710555018938</v>
      </c>
      <c r="X980" s="411">
        <v>-159.73745971794773</v>
      </c>
      <c r="Y980" s="411">
        <v>484.86676378729101</v>
      </c>
      <c r="Z980" s="411">
        <v>-200.32960389375489</v>
      </c>
      <c r="AA980" s="411">
        <v>45.530317188329363</v>
      </c>
      <c r="AB980" s="411">
        <v>-219.47162381448732</v>
      </c>
      <c r="AC980" s="411">
        <v>255.97406922128593</v>
      </c>
      <c r="AD980" s="411">
        <v>2.8299557938403908</v>
      </c>
      <c r="AE980" s="412">
        <v>-192.57293110288202</v>
      </c>
      <c r="AF980" s="411">
        <f t="shared" si="299"/>
        <v>94.379427354378549</v>
      </c>
      <c r="AG980" s="411">
        <v>114593.27130763775</v>
      </c>
      <c r="AH980" s="411">
        <v>120119.901233317</v>
      </c>
      <c r="AI980" s="411">
        <v>118969.57022788214</v>
      </c>
      <c r="AJ980" s="411">
        <v>118814.7281710555</v>
      </c>
      <c r="AK980" s="411">
        <v>115635.07254028224</v>
      </c>
      <c r="AL980" s="411">
        <v>119867.38676378742</v>
      </c>
      <c r="AM980" s="411">
        <v>133865.94539610617</v>
      </c>
      <c r="AN980" s="411">
        <v>138254.53931718846</v>
      </c>
      <c r="AO980" s="411">
        <v>144326.28837618558</v>
      </c>
      <c r="AP980" s="411">
        <v>140243.22606922119</v>
      </c>
      <c r="AQ980" s="411">
        <v>127682.15995579383</v>
      </c>
      <c r="AR980" s="412">
        <v>118109.08106889713</v>
      </c>
      <c r="AS980" s="411">
        <f t="shared" si="300"/>
        <v>1510481.1704273543</v>
      </c>
      <c r="AT980" s="411">
        <f t="shared" si="301"/>
        <v>837547.61933696794</v>
      </c>
      <c r="AU980" s="411">
        <f t="shared" si="302"/>
        <v>247084.9354789058</v>
      </c>
      <c r="AV980" s="411">
        <f t="shared" si="303"/>
        <v>425848.61561148061</v>
      </c>
      <c r="AW980" s="411">
        <v>0</v>
      </c>
      <c r="AX980" s="411">
        <v>0</v>
      </c>
      <c r="AY980" s="411">
        <v>0</v>
      </c>
      <c r="AZ980" s="411">
        <v>0</v>
      </c>
      <c r="BA980" s="411">
        <v>0</v>
      </c>
      <c r="BB980" s="411">
        <v>0</v>
      </c>
      <c r="BC980" s="411">
        <v>0</v>
      </c>
      <c r="BD980" s="411">
        <v>0</v>
      </c>
      <c r="BE980" s="411">
        <v>0</v>
      </c>
      <c r="BF980" s="411">
        <v>0</v>
      </c>
      <c r="BG980" s="411">
        <v>0</v>
      </c>
      <c r="BH980" s="412">
        <v>0</v>
      </c>
      <c r="BI980" s="411">
        <f t="shared" si="304"/>
        <v>0</v>
      </c>
      <c r="BJ980" s="411">
        <v>114593.27130763775</v>
      </c>
      <c r="BK980" s="411">
        <v>120119.901233317</v>
      </c>
      <c r="BL980" s="411">
        <v>118969.57022788214</v>
      </c>
      <c r="BM980" s="411">
        <v>118814.7281710555</v>
      </c>
      <c r="BN980" s="411">
        <v>115635.07254028224</v>
      </c>
      <c r="BO980" s="411">
        <v>119867.38676378742</v>
      </c>
      <c r="BP980" s="411">
        <v>133865.94539610617</v>
      </c>
      <c r="BQ980" s="411">
        <v>138254.53931718846</v>
      </c>
      <c r="BR980" s="411">
        <v>144326.28837618558</v>
      </c>
      <c r="BS980" s="411">
        <v>140243.22606922119</v>
      </c>
      <c r="BT980" s="411">
        <v>127682.15995579383</v>
      </c>
      <c r="BU980" s="412">
        <v>118109.08106889713</v>
      </c>
      <c r="BV980" s="411">
        <f t="shared" si="305"/>
        <v>1510481.1704273543</v>
      </c>
      <c r="BW980" s="411">
        <v>-4796.9821692060168</v>
      </c>
      <c r="BX980" s="411">
        <v>-5181.7666536945881</v>
      </c>
      <c r="BY980" s="411">
        <v>-3990.8838436050946</v>
      </c>
      <c r="BZ980" s="411">
        <v>-4183.620206346397</v>
      </c>
      <c r="CA980" s="411">
        <v>1627.6006492276701</v>
      </c>
      <c r="CB980" s="411">
        <v>5381.4281089174438</v>
      </c>
      <c r="CC980" s="411">
        <v>4269.9232650931017</v>
      </c>
      <c r="CD980" s="411">
        <v>-7138.2725179561685</v>
      </c>
      <c r="CE980" s="411">
        <v>2882.9689904729694</v>
      </c>
      <c r="CF980" s="411">
        <v>4581.4247582073031</v>
      </c>
      <c r="CG980" s="411">
        <v>-1968.7007083221499</v>
      </c>
      <c r="CH980" s="412">
        <v>4601.6324352356851</v>
      </c>
      <c r="CI980" s="411">
        <f t="shared" si="306"/>
        <v>-3915.2478919762425</v>
      </c>
      <c r="CJ980" s="411">
        <v>109796.28913843175</v>
      </c>
      <c r="CK980" s="411">
        <v>114938.13457962242</v>
      </c>
      <c r="CL980" s="411">
        <v>114978.68638427704</v>
      </c>
      <c r="CM980" s="411">
        <v>114631.10796470911</v>
      </c>
      <c r="CN980" s="411">
        <v>117262.67318950989</v>
      </c>
      <c r="CO980" s="411">
        <v>125248.81487270488</v>
      </c>
      <c r="CP980" s="411">
        <v>138135.86866119926</v>
      </c>
      <c r="CQ980" s="411">
        <v>131116.26679923228</v>
      </c>
      <c r="CR980" s="411">
        <v>147209.25736665857</v>
      </c>
      <c r="CS980" s="411">
        <v>144824.65082742847</v>
      </c>
      <c r="CT980" s="411">
        <v>125713.45924747169</v>
      </c>
      <c r="CU980" s="412">
        <v>122710.7135041328</v>
      </c>
      <c r="CV980" s="411">
        <f t="shared" si="307"/>
        <v>1506565.9225353785</v>
      </c>
      <c r="CW980" s="411">
        <v>-311.97925883624782</v>
      </c>
      <c r="CX980" s="411">
        <v>-463.28898057603669</v>
      </c>
      <c r="CY980" s="411">
        <v>-319.03478082348317</v>
      </c>
      <c r="CZ980" s="411">
        <v>-434.30394667148641</v>
      </c>
      <c r="DA980" s="411">
        <v>-440.03972690558635</v>
      </c>
      <c r="DB980" s="411">
        <v>-502.40159105203026</v>
      </c>
      <c r="DC980" s="411">
        <v>-507.7433969286671</v>
      </c>
      <c r="DD980" s="411">
        <v>-338.03017475868097</v>
      </c>
      <c r="DE980" s="411">
        <v>-339.28961380082364</v>
      </c>
      <c r="DF980" s="411">
        <v>-136.88172274951287</v>
      </c>
      <c r="DG980" s="411">
        <v>-221.25908878274475</v>
      </c>
      <c r="DH980" s="412">
        <v>0</v>
      </c>
      <c r="DI980" s="411">
        <f t="shared" si="308"/>
        <v>-4014.2522818852999</v>
      </c>
      <c r="DJ980" s="411">
        <v>109484.3098795955</v>
      </c>
      <c r="DK980" s="411">
        <v>114474.84559904637</v>
      </c>
      <c r="DL980" s="411">
        <v>114659.65160345356</v>
      </c>
      <c r="DM980" s="411">
        <v>114196.80401803763</v>
      </c>
      <c r="DN980" s="411">
        <v>116822.63346260432</v>
      </c>
      <c r="DO980" s="411">
        <v>124746.41328165286</v>
      </c>
      <c r="DP980" s="411">
        <v>137628.12526427058</v>
      </c>
      <c r="DQ980" s="411">
        <v>130778.2366244736</v>
      </c>
      <c r="DR980" s="411">
        <v>146869.96775285772</v>
      </c>
      <c r="DS980" s="411">
        <v>144687.76910467891</v>
      </c>
      <c r="DT980" s="411">
        <v>125492.20015868892</v>
      </c>
      <c r="DU980" s="412">
        <v>122710.7135041328</v>
      </c>
      <c r="DV980" s="411">
        <f t="shared" si="309"/>
        <v>1502551.6702534929</v>
      </c>
      <c r="DW980" s="412">
        <v>109484.3098795955</v>
      </c>
      <c r="DX980" s="412">
        <v>114474.84559904637</v>
      </c>
      <c r="DY980" s="412">
        <v>114659.65160345356</v>
      </c>
      <c r="DZ980" s="412">
        <v>114196.80401803763</v>
      </c>
      <c r="EA980" s="412">
        <v>116822.63346260432</v>
      </c>
      <c r="EB980" s="412">
        <v>124746.41328165286</v>
      </c>
      <c r="EC980" s="412">
        <v>137628.12526427058</v>
      </c>
      <c r="ED980" s="412">
        <v>130778.2366244736</v>
      </c>
      <c r="EE980" s="412">
        <v>146869.96775285772</v>
      </c>
      <c r="EF980" s="412">
        <v>144687.76910467891</v>
      </c>
      <c r="EG980" s="412">
        <v>125492.20015868892</v>
      </c>
      <c r="EH980" s="412">
        <v>122710.7135041328</v>
      </c>
      <c r="EI980" s="411">
        <f t="shared" si="310"/>
        <v>1502551.6702534929</v>
      </c>
      <c r="EK980" s="411">
        <f t="shared" si="311"/>
        <v>1502551.6702534927</v>
      </c>
      <c r="EL980" s="7">
        <f t="shared" si="312"/>
        <v>0</v>
      </c>
    </row>
    <row r="981" spans="1:142">
      <c r="A981" s="365" t="str">
        <f t="shared" si="294"/>
        <v xml:space="preserve"> 211</v>
      </c>
      <c r="B981" s="370" t="s">
        <v>972</v>
      </c>
      <c r="C981" s="370" t="s">
        <v>1218</v>
      </c>
      <c r="D981" s="411">
        <v>62341.798000000017</v>
      </c>
      <c r="E981" s="411">
        <v>67053.26800000004</v>
      </c>
      <c r="F981" s="411">
        <v>66109.798999999985</v>
      </c>
      <c r="G981" s="411">
        <v>65983.800000000017</v>
      </c>
      <c r="H981" s="411">
        <v>63014.269000000044</v>
      </c>
      <c r="I981" s="411">
        <v>66059.601000000068</v>
      </c>
      <c r="J981" s="411">
        <v>79097.399999999921</v>
      </c>
      <c r="K981" s="411">
        <v>83190.762999999977</v>
      </c>
      <c r="L981" s="411">
        <v>88905.037999999957</v>
      </c>
      <c r="M981" s="411">
        <v>84202.297999999952</v>
      </c>
      <c r="N981" s="411">
        <v>73076.700000000026</v>
      </c>
      <c r="O981" s="412">
        <v>65056.232000000047</v>
      </c>
      <c r="P981" s="411">
        <f t="shared" si="295"/>
        <v>864090.96600000013</v>
      </c>
      <c r="Q981" s="411">
        <f t="shared" si="296"/>
        <v>467108.40596774209</v>
      </c>
      <c r="R981" s="411">
        <f t="shared" si="297"/>
        <v>150121.80230812007</v>
      </c>
      <c r="S981" s="411">
        <f t="shared" si="298"/>
        <v>246860.75772413792</v>
      </c>
      <c r="T981" s="411">
        <v>-25.869530946855395</v>
      </c>
      <c r="U981" s="411">
        <v>74.101833338810295</v>
      </c>
      <c r="V981" s="411">
        <v>-9.2279842547028395</v>
      </c>
      <c r="W981" s="411">
        <v>4.9264203192063949</v>
      </c>
      <c r="X981" s="411">
        <v>-86.927378317242898</v>
      </c>
      <c r="Y981" s="411">
        <v>268.29811394456726</v>
      </c>
      <c r="Z981" s="411">
        <v>-118.19192269663569</v>
      </c>
      <c r="AA981" s="411">
        <v>27.405607304005784</v>
      </c>
      <c r="AB981" s="411">
        <v>-134.98931449215934</v>
      </c>
      <c r="AC981" s="411">
        <v>153.96834032318529</v>
      </c>
      <c r="AD981" s="411">
        <v>1.6197126861517175</v>
      </c>
      <c r="AE981" s="412">
        <v>-105.89935862392075</v>
      </c>
      <c r="AF981" s="411">
        <f t="shared" si="299"/>
        <v>49.214538584409851</v>
      </c>
      <c r="AG981" s="411">
        <v>62315.928469053164</v>
      </c>
      <c r="AH981" s="411">
        <v>67127.369833338846</v>
      </c>
      <c r="AI981" s="411">
        <v>66100.571015745285</v>
      </c>
      <c r="AJ981" s="411">
        <v>65988.726420319217</v>
      </c>
      <c r="AK981" s="411">
        <v>62927.34162168279</v>
      </c>
      <c r="AL981" s="411">
        <v>66327.89911394463</v>
      </c>
      <c r="AM981" s="411">
        <v>78979.208077303294</v>
      </c>
      <c r="AN981" s="411">
        <v>83218.168607303989</v>
      </c>
      <c r="AO981" s="411">
        <v>88770.048685507791</v>
      </c>
      <c r="AP981" s="411">
        <v>84356.266340323156</v>
      </c>
      <c r="AQ981" s="411">
        <v>73078.319712686178</v>
      </c>
      <c r="AR981" s="412">
        <v>64950.332641376124</v>
      </c>
      <c r="AS981" s="411">
        <f t="shared" si="300"/>
        <v>864140.18053858471</v>
      </c>
      <c r="AT981" s="411">
        <f t="shared" si="301"/>
        <v>467219.32816179679</v>
      </c>
      <c r="AU981" s="411">
        <f t="shared" si="302"/>
        <v>150047.64438984834</v>
      </c>
      <c r="AV981" s="411">
        <f t="shared" si="303"/>
        <v>246873.20798693932</v>
      </c>
      <c r="AW981" s="411">
        <v>0</v>
      </c>
      <c r="AX981" s="411">
        <v>0</v>
      </c>
      <c r="AY981" s="411">
        <v>0</v>
      </c>
      <c r="AZ981" s="411">
        <v>0</v>
      </c>
      <c r="BA981" s="411">
        <v>0</v>
      </c>
      <c r="BB981" s="411">
        <v>0</v>
      </c>
      <c r="BC981" s="411">
        <v>0</v>
      </c>
      <c r="BD981" s="411">
        <v>0</v>
      </c>
      <c r="BE981" s="411">
        <v>0</v>
      </c>
      <c r="BF981" s="411">
        <v>0</v>
      </c>
      <c r="BG981" s="411">
        <v>0</v>
      </c>
      <c r="BH981" s="412">
        <v>0</v>
      </c>
      <c r="BI981" s="411">
        <f t="shared" si="304"/>
        <v>0</v>
      </c>
      <c r="BJ981" s="411">
        <v>62315.928469053164</v>
      </c>
      <c r="BK981" s="411">
        <v>67127.369833338846</v>
      </c>
      <c r="BL981" s="411">
        <v>66100.571015745285</v>
      </c>
      <c r="BM981" s="411">
        <v>65988.726420319217</v>
      </c>
      <c r="BN981" s="411">
        <v>62927.34162168279</v>
      </c>
      <c r="BO981" s="411">
        <v>66327.89911394463</v>
      </c>
      <c r="BP981" s="411">
        <v>78979.208077303294</v>
      </c>
      <c r="BQ981" s="411">
        <v>83218.168607303989</v>
      </c>
      <c r="BR981" s="411">
        <v>88770.048685507791</v>
      </c>
      <c r="BS981" s="411">
        <v>84356.266340323156</v>
      </c>
      <c r="BT981" s="411">
        <v>73078.319712686178</v>
      </c>
      <c r="BU981" s="412">
        <v>64950.332641376124</v>
      </c>
      <c r="BV981" s="411">
        <f t="shared" si="305"/>
        <v>864140.18053858471</v>
      </c>
      <c r="BW981" s="411">
        <v>-2608.6034050032595</v>
      </c>
      <c r="BX981" s="411">
        <v>-2895.7596782983446</v>
      </c>
      <c r="BY981" s="411">
        <v>-2217.371218661292</v>
      </c>
      <c r="BZ981" s="411">
        <v>-2323.5483806827028</v>
      </c>
      <c r="CA981" s="411">
        <v>885.72247007449619</v>
      </c>
      <c r="CB981" s="411">
        <v>2977.7809488798775</v>
      </c>
      <c r="CC981" s="411">
        <v>2519.2005108546091</v>
      </c>
      <c r="CD981" s="411">
        <v>-4296.6688030496189</v>
      </c>
      <c r="CE981" s="411">
        <v>1773.2133246303495</v>
      </c>
      <c r="CF981" s="411">
        <v>2755.7258767759013</v>
      </c>
      <c r="CG981" s="411">
        <v>-1126.7771459314922</v>
      </c>
      <c r="CH981" s="412">
        <v>2530.521401547082</v>
      </c>
      <c r="CI981" s="411">
        <f t="shared" si="306"/>
        <v>-2026.5640988643945</v>
      </c>
      <c r="CJ981" s="411">
        <v>59707.325064049903</v>
      </c>
      <c r="CK981" s="411">
        <v>64231.6101550405</v>
      </c>
      <c r="CL981" s="411">
        <v>63883.199797083988</v>
      </c>
      <c r="CM981" s="411">
        <v>63665.178039636514</v>
      </c>
      <c r="CN981" s="411">
        <v>63813.064091757289</v>
      </c>
      <c r="CO981" s="411">
        <v>69305.680062824511</v>
      </c>
      <c r="CP981" s="411">
        <v>81498.408588157894</v>
      </c>
      <c r="CQ981" s="411">
        <v>78921.499804254359</v>
      </c>
      <c r="CR981" s="411">
        <v>90543.262010138162</v>
      </c>
      <c r="CS981" s="411">
        <v>87111.992217099061</v>
      </c>
      <c r="CT981" s="411">
        <v>71951.542566754681</v>
      </c>
      <c r="CU981" s="412">
        <v>67480.854042923209</v>
      </c>
      <c r="CV981" s="411">
        <f t="shared" si="307"/>
        <v>862113.61643972003</v>
      </c>
      <c r="CW981" s="411">
        <v>-163.88227353559645</v>
      </c>
      <c r="CX981" s="411">
        <v>-246.74353690210029</v>
      </c>
      <c r="CY981" s="411">
        <v>-158.75004087536533</v>
      </c>
      <c r="CZ981" s="411">
        <v>-225.62711791049753</v>
      </c>
      <c r="DA981" s="411">
        <v>-231.37815007227601</v>
      </c>
      <c r="DB981" s="411">
        <v>-268.75878299725633</v>
      </c>
      <c r="DC981" s="411">
        <v>-298.56323830273834</v>
      </c>
      <c r="DD981" s="411">
        <v>-206.0083403823443</v>
      </c>
      <c r="DE981" s="411">
        <v>-213.02844741983378</v>
      </c>
      <c r="DF981" s="411">
        <v>-84.722382153183219</v>
      </c>
      <c r="DG981" s="411">
        <v>-120.01316530656246</v>
      </c>
      <c r="DH981" s="412">
        <v>0</v>
      </c>
      <c r="DI981" s="411">
        <f t="shared" si="308"/>
        <v>-2217.4754758577537</v>
      </c>
      <c r="DJ981" s="411">
        <v>59543.442790514302</v>
      </c>
      <c r="DK981" s="411">
        <v>63984.866618138396</v>
      </c>
      <c r="DL981" s="411">
        <v>63724.449756208625</v>
      </c>
      <c r="DM981" s="411">
        <v>63439.550921726019</v>
      </c>
      <c r="DN981" s="411">
        <v>63581.68594168502</v>
      </c>
      <c r="DO981" s="411">
        <v>69036.921279827264</v>
      </c>
      <c r="DP981" s="411">
        <v>81199.845349855153</v>
      </c>
      <c r="DQ981" s="411">
        <v>78715.491463872022</v>
      </c>
      <c r="DR981" s="411">
        <v>90330.233562718306</v>
      </c>
      <c r="DS981" s="411">
        <v>87027.269834945866</v>
      </c>
      <c r="DT981" s="411">
        <v>71831.529401448119</v>
      </c>
      <c r="DU981" s="412">
        <v>67480.854042923209</v>
      </c>
      <c r="DV981" s="411">
        <f t="shared" si="309"/>
        <v>859896.14096386218</v>
      </c>
      <c r="DW981" s="412">
        <v>59543.442790514302</v>
      </c>
      <c r="DX981" s="412">
        <v>63984.866618138396</v>
      </c>
      <c r="DY981" s="412">
        <v>63724.449756208625</v>
      </c>
      <c r="DZ981" s="412">
        <v>63439.550921726019</v>
      </c>
      <c r="EA981" s="412">
        <v>63581.68594168502</v>
      </c>
      <c r="EB981" s="412">
        <v>69036.921279827264</v>
      </c>
      <c r="EC981" s="412">
        <v>81199.845349855153</v>
      </c>
      <c r="ED981" s="412">
        <v>78715.491463872022</v>
      </c>
      <c r="EE981" s="412">
        <v>90330.233562718306</v>
      </c>
      <c r="EF981" s="412">
        <v>87027.269834945866</v>
      </c>
      <c r="EG981" s="412">
        <v>71831.529401448119</v>
      </c>
      <c r="EH981" s="412">
        <v>67480.854042923209</v>
      </c>
      <c r="EI981" s="411">
        <f t="shared" si="310"/>
        <v>859896.14096386218</v>
      </c>
      <c r="EK981" s="411">
        <f t="shared" si="311"/>
        <v>859896.14096386242</v>
      </c>
      <c r="EL981" s="7">
        <f t="shared" si="312"/>
        <v>0</v>
      </c>
    </row>
    <row r="982" spans="1:142">
      <c r="A982" s="365" t="str">
        <f t="shared" si="294"/>
        <v xml:space="preserve"> 211</v>
      </c>
      <c r="B982" s="370" t="s">
        <v>972</v>
      </c>
      <c r="C982" s="370" t="s">
        <v>1219</v>
      </c>
      <c r="D982" s="411">
        <v>2329265</v>
      </c>
      <c r="E982" s="411">
        <v>2669329</v>
      </c>
      <c r="F982" s="411">
        <v>2711779</v>
      </c>
      <c r="G982" s="411">
        <v>2480043</v>
      </c>
      <c r="H982" s="411">
        <v>2215922</v>
      </c>
      <c r="I982" s="411">
        <v>1833119</v>
      </c>
      <c r="J982" s="411">
        <v>1903029</v>
      </c>
      <c r="K982" s="411">
        <v>1869076</v>
      </c>
      <c r="L982" s="411">
        <v>1682195</v>
      </c>
      <c r="M982" s="411">
        <v>1571454</v>
      </c>
      <c r="N982" s="411">
        <v>1594519</v>
      </c>
      <c r="O982" s="412">
        <v>1737398</v>
      </c>
      <c r="P982" s="411">
        <f t="shared" si="295"/>
        <v>24597128</v>
      </c>
      <c r="Q982" s="411">
        <f t="shared" si="296"/>
        <v>16081097.967741936</v>
      </c>
      <c r="R982" s="411">
        <f t="shared" si="297"/>
        <v>3148605.2391546164</v>
      </c>
      <c r="S982" s="411">
        <f t="shared" si="298"/>
        <v>5367424.7931034481</v>
      </c>
      <c r="T982" s="411">
        <v>-966.55847174846485</v>
      </c>
      <c r="U982" s="411">
        <v>2949.9259109109057</v>
      </c>
      <c r="V982" s="411">
        <v>-378.52563905454076</v>
      </c>
      <c r="W982" s="411">
        <v>185.16263427868074</v>
      </c>
      <c r="X982" s="411">
        <v>-3056.836063836553</v>
      </c>
      <c r="Y982" s="411">
        <v>7445.1308044677462</v>
      </c>
      <c r="Z982" s="411">
        <v>-2843.616306698535</v>
      </c>
      <c r="AA982" s="411">
        <v>615.7313748562965</v>
      </c>
      <c r="AB982" s="411">
        <v>-2554.1674015385356</v>
      </c>
      <c r="AC982" s="411">
        <v>2873.4864727115719</v>
      </c>
      <c r="AD982" s="411">
        <v>35.34180734230705</v>
      </c>
      <c r="AE982" s="412">
        <v>-2828.1584748787968</v>
      </c>
      <c r="AF982" s="411">
        <f t="shared" si="299"/>
        <v>1476.9166468120825</v>
      </c>
      <c r="AG982" s="411">
        <v>2328298.4415282514</v>
      </c>
      <c r="AH982" s="411">
        <v>2672278.9259109106</v>
      </c>
      <c r="AI982" s="411">
        <v>2711400.4743609456</v>
      </c>
      <c r="AJ982" s="411">
        <v>2480228.1626342791</v>
      </c>
      <c r="AK982" s="411">
        <v>2212865.1639361633</v>
      </c>
      <c r="AL982" s="411">
        <v>1840564.1308044677</v>
      </c>
      <c r="AM982" s="411">
        <v>1900185.3836933014</v>
      </c>
      <c r="AN982" s="411">
        <v>1869691.7313748566</v>
      </c>
      <c r="AO982" s="411">
        <v>1679640.8325984615</v>
      </c>
      <c r="AP982" s="411">
        <v>1574327.4864727114</v>
      </c>
      <c r="AQ982" s="411">
        <v>1594554.3418073424</v>
      </c>
      <c r="AR982" s="412">
        <v>1734569.8415251211</v>
      </c>
      <c r="AS982" s="411">
        <f t="shared" si="300"/>
        <v>24598604.916646816</v>
      </c>
      <c r="AT982" s="411">
        <f t="shared" si="301"/>
        <v>16084524.380168535</v>
      </c>
      <c r="AU982" s="411">
        <f t="shared" si="302"/>
        <v>3147279.6714735264</v>
      </c>
      <c r="AV982" s="411">
        <f t="shared" si="303"/>
        <v>5366800.86500475</v>
      </c>
      <c r="AW982" s="411">
        <v>0</v>
      </c>
      <c r="AX982" s="411">
        <v>0</v>
      </c>
      <c r="AY982" s="411">
        <v>0</v>
      </c>
      <c r="AZ982" s="411">
        <v>0</v>
      </c>
      <c r="BA982" s="411">
        <v>0</v>
      </c>
      <c r="BB982" s="411">
        <v>0</v>
      </c>
      <c r="BC982" s="411">
        <v>0</v>
      </c>
      <c r="BD982" s="411">
        <v>0</v>
      </c>
      <c r="BE982" s="411">
        <v>0</v>
      </c>
      <c r="BF982" s="411">
        <v>0</v>
      </c>
      <c r="BG982" s="411">
        <v>0</v>
      </c>
      <c r="BH982" s="412">
        <v>0</v>
      </c>
      <c r="BI982" s="411">
        <f t="shared" si="304"/>
        <v>0</v>
      </c>
      <c r="BJ982" s="411">
        <v>2328298.4415282514</v>
      </c>
      <c r="BK982" s="411">
        <v>2672278.9259109106</v>
      </c>
      <c r="BL982" s="411">
        <v>2711400.4743609456</v>
      </c>
      <c r="BM982" s="411">
        <v>2480228.1626342791</v>
      </c>
      <c r="BN982" s="411">
        <v>2212865.1639361633</v>
      </c>
      <c r="BO982" s="411">
        <v>1840564.1308044677</v>
      </c>
      <c r="BP982" s="411">
        <v>1900185.3836933014</v>
      </c>
      <c r="BQ982" s="411">
        <v>1869691.7313748566</v>
      </c>
      <c r="BR982" s="411">
        <v>1679640.8325984615</v>
      </c>
      <c r="BS982" s="411">
        <v>1574327.4864727114</v>
      </c>
      <c r="BT982" s="411">
        <v>1594554.3418073424</v>
      </c>
      <c r="BU982" s="412">
        <v>1734569.8415251211</v>
      </c>
      <c r="BV982" s="411">
        <f t="shared" si="305"/>
        <v>24598604.916646816</v>
      </c>
      <c r="BW982" s="411">
        <v>-97464.763691206215</v>
      </c>
      <c r="BX982" s="411">
        <v>-115277.53257771781</v>
      </c>
      <c r="BY982" s="411">
        <v>-90955.059566435797</v>
      </c>
      <c r="BZ982" s="411">
        <v>-87332.040541367183</v>
      </c>
      <c r="CA982" s="411">
        <v>31146.785299253694</v>
      </c>
      <c r="CB982" s="411">
        <v>82631.846886718646</v>
      </c>
      <c r="CC982" s="411">
        <v>60610.230285333499</v>
      </c>
      <c r="CD982" s="411">
        <v>-96534.762395781465</v>
      </c>
      <c r="CE982" s="411">
        <v>33551.423583290663</v>
      </c>
      <c r="CF982" s="411">
        <v>51429.670624464503</v>
      </c>
      <c r="CG982" s="411">
        <v>-24586.052297839648</v>
      </c>
      <c r="CH982" s="412">
        <v>67580.348367011073</v>
      </c>
      <c r="CI982" s="411">
        <f t="shared" si="306"/>
        <v>-185199.90602427605</v>
      </c>
      <c r="CJ982" s="411">
        <v>2230833.6778370454</v>
      </c>
      <c r="CK982" s="411">
        <v>2557001.3933331934</v>
      </c>
      <c r="CL982" s="411">
        <v>2620445.4147945098</v>
      </c>
      <c r="CM982" s="411">
        <v>2392896.1220929115</v>
      </c>
      <c r="CN982" s="411">
        <v>2244011.9492354169</v>
      </c>
      <c r="CO982" s="411">
        <v>1923195.9776911861</v>
      </c>
      <c r="CP982" s="411">
        <v>1960795.6139786348</v>
      </c>
      <c r="CQ982" s="411">
        <v>1773156.9689790749</v>
      </c>
      <c r="CR982" s="411">
        <v>1713192.2561817523</v>
      </c>
      <c r="CS982" s="411">
        <v>1625757.157097176</v>
      </c>
      <c r="CT982" s="411">
        <v>1569968.2895095027</v>
      </c>
      <c r="CU982" s="412">
        <v>1802150.1898921323</v>
      </c>
      <c r="CV982" s="411">
        <f t="shared" si="307"/>
        <v>24413405.010622539</v>
      </c>
      <c r="CW982" s="411">
        <v>-12190.052150328487</v>
      </c>
      <c r="CX982" s="411">
        <v>-15509.438401754982</v>
      </c>
      <c r="CY982" s="411">
        <v>-9165.3976778228061</v>
      </c>
      <c r="CZ982" s="411">
        <v>-10287.694563425048</v>
      </c>
      <c r="DA982" s="411">
        <v>-11344.561491396666</v>
      </c>
      <c r="DB982" s="411">
        <v>-8120.0941620702233</v>
      </c>
      <c r="DC982" s="411">
        <v>-8231.633724795236</v>
      </c>
      <c r="DD982" s="411">
        <v>-3515.9111062660909</v>
      </c>
      <c r="DE982" s="411">
        <v>-2609.1764404394357</v>
      </c>
      <c r="DF982" s="411">
        <v>-1378.5582318897596</v>
      </c>
      <c r="DG982" s="411">
        <v>-1830.3126967369567</v>
      </c>
      <c r="DH982" s="412">
        <v>0</v>
      </c>
      <c r="DI982" s="411">
        <f t="shared" si="308"/>
        <v>-84182.830646925708</v>
      </c>
      <c r="DJ982" s="411">
        <v>2218643.6256867168</v>
      </c>
      <c r="DK982" s="411">
        <v>2541491.954931438</v>
      </c>
      <c r="DL982" s="411">
        <v>2611280.0171166868</v>
      </c>
      <c r="DM982" s="411">
        <v>2382608.4275294864</v>
      </c>
      <c r="DN982" s="411">
        <v>2232667.3877440207</v>
      </c>
      <c r="DO982" s="411">
        <v>1915075.8835291164</v>
      </c>
      <c r="DP982" s="411">
        <v>1952563.9802538401</v>
      </c>
      <c r="DQ982" s="411">
        <v>1769641.0578728088</v>
      </c>
      <c r="DR982" s="411">
        <v>1710583.0797413124</v>
      </c>
      <c r="DS982" s="411">
        <v>1624378.5988652862</v>
      </c>
      <c r="DT982" s="411">
        <v>1568137.9768127655</v>
      </c>
      <c r="DU982" s="412">
        <v>1802150.1898921323</v>
      </c>
      <c r="DV982" s="411">
        <f t="shared" si="309"/>
        <v>24329222.179975607</v>
      </c>
      <c r="DW982" s="412">
        <v>2218643.6256867168</v>
      </c>
      <c r="DX982" s="412">
        <v>2541491.954931438</v>
      </c>
      <c r="DY982" s="412">
        <v>2611280.0171166868</v>
      </c>
      <c r="DZ982" s="412">
        <v>2382608.4275294864</v>
      </c>
      <c r="EA982" s="412">
        <v>2232667.3877440207</v>
      </c>
      <c r="EB982" s="412">
        <v>1915075.8835291164</v>
      </c>
      <c r="EC982" s="412">
        <v>1952563.9802538401</v>
      </c>
      <c r="ED982" s="412">
        <v>1769641.0578728088</v>
      </c>
      <c r="EE982" s="412">
        <v>1710583.0797413124</v>
      </c>
      <c r="EF982" s="412">
        <v>1624378.5988652862</v>
      </c>
      <c r="EG982" s="412">
        <v>1568137.9768127655</v>
      </c>
      <c r="EH982" s="412">
        <v>1802150.1898921323</v>
      </c>
      <c r="EI982" s="411">
        <f t="shared" si="310"/>
        <v>24329222.179975607</v>
      </c>
      <c r="EK982" s="411">
        <f t="shared" si="311"/>
        <v>24329222.17997561</v>
      </c>
      <c r="EL982" s="7">
        <f t="shared" si="312"/>
        <v>0</v>
      </c>
    </row>
    <row r="983" spans="1:142">
      <c r="A983" s="365" t="str">
        <f t="shared" si="294"/>
        <v xml:space="preserve"> 211</v>
      </c>
      <c r="B983" s="370" t="s">
        <v>972</v>
      </c>
      <c r="C983" s="370" t="s">
        <v>919</v>
      </c>
      <c r="D983" s="411">
        <v>27353.8</v>
      </c>
      <c r="E983" s="411">
        <v>27344.284400000015</v>
      </c>
      <c r="F983" s="411">
        <v>27374.932499999992</v>
      </c>
      <c r="G983" s="411">
        <v>27390.185900000015</v>
      </c>
      <c r="H983" s="411">
        <v>27397.477900000002</v>
      </c>
      <c r="I983" s="411">
        <v>27405.696199999991</v>
      </c>
      <c r="J983" s="411">
        <v>27377.336699999989</v>
      </c>
      <c r="K983" s="411">
        <v>27364.321300000018</v>
      </c>
      <c r="L983" s="411">
        <v>27308.582699999995</v>
      </c>
      <c r="M983" s="411">
        <v>27304.13389999999</v>
      </c>
      <c r="N983" s="411">
        <v>27292.212400000011</v>
      </c>
      <c r="O983" s="412">
        <v>27305.256199999989</v>
      </c>
      <c r="P983" s="411">
        <f t="shared" si="295"/>
        <v>328218.22010000004</v>
      </c>
      <c r="Q983" s="411">
        <f t="shared" si="296"/>
        <v>190760.57370645163</v>
      </c>
      <c r="R983" s="411">
        <f t="shared" si="297"/>
        <v>48022.641769410475</v>
      </c>
      <c r="S983" s="411">
        <f t="shared" si="298"/>
        <v>89435.004624137917</v>
      </c>
      <c r="T983" s="411">
        <v>-53.875522486050684</v>
      </c>
      <c r="U983" s="411">
        <v>-26.918572166116249</v>
      </c>
      <c r="V983" s="411">
        <v>-77.775360056823274</v>
      </c>
      <c r="W983" s="411">
        <v>-61.801860608484752</v>
      </c>
      <c r="X983" s="411">
        <v>-36.949396110806575</v>
      </c>
      <c r="Y983" s="411">
        <v>-48.890636538391242</v>
      </c>
      <c r="Z983" s="411">
        <v>-47.921820494493495</v>
      </c>
      <c r="AA983" s="411">
        <v>-86.817006531252403</v>
      </c>
      <c r="AB983" s="411">
        <v>-48.866835346746278</v>
      </c>
      <c r="AC983" s="411">
        <v>-67.843793810065051</v>
      </c>
      <c r="AD983" s="411">
        <v>-61.724562953233914</v>
      </c>
      <c r="AE983" s="412">
        <v>-93.729699196610937</v>
      </c>
      <c r="AF983" s="411">
        <f t="shared" si="299"/>
        <v>-713.11506629907478</v>
      </c>
      <c r="AG983" s="411">
        <v>27299.924477513945</v>
      </c>
      <c r="AH983" s="411">
        <v>27317.365827833903</v>
      </c>
      <c r="AI983" s="411">
        <v>27297.157139943174</v>
      </c>
      <c r="AJ983" s="411">
        <v>27328.384039391531</v>
      </c>
      <c r="AK983" s="411">
        <v>27360.528503889189</v>
      </c>
      <c r="AL983" s="411">
        <v>27356.805563461599</v>
      </c>
      <c r="AM983" s="411">
        <v>27329.414879505497</v>
      </c>
      <c r="AN983" s="411">
        <v>27277.504293468766</v>
      </c>
      <c r="AO983" s="411">
        <v>27259.715864653248</v>
      </c>
      <c r="AP983" s="411">
        <v>27236.290106189925</v>
      </c>
      <c r="AQ983" s="411">
        <v>27230.487837046778</v>
      </c>
      <c r="AR983" s="412">
        <v>27211.526500803375</v>
      </c>
      <c r="AS983" s="411">
        <f t="shared" si="300"/>
        <v>327505.10503370088</v>
      </c>
      <c r="AT983" s="411">
        <f t="shared" si="301"/>
        <v>190407.98640316766</v>
      </c>
      <c r="AU983" s="411">
        <f t="shared" si="302"/>
        <v>47898.892568657786</v>
      </c>
      <c r="AV983" s="411">
        <f t="shared" si="303"/>
        <v>89198.226061875466</v>
      </c>
      <c r="AW983" s="411">
        <v>0</v>
      </c>
      <c r="AX983" s="411">
        <v>0</v>
      </c>
      <c r="AY983" s="411">
        <v>0</v>
      </c>
      <c r="AZ983" s="411">
        <v>0</v>
      </c>
      <c r="BA983" s="411">
        <v>0</v>
      </c>
      <c r="BB983" s="411">
        <v>0</v>
      </c>
      <c r="BC983" s="411">
        <v>0</v>
      </c>
      <c r="BD983" s="411">
        <v>0</v>
      </c>
      <c r="BE983" s="411">
        <v>0</v>
      </c>
      <c r="BF983" s="411">
        <v>0</v>
      </c>
      <c r="BG983" s="411">
        <v>0</v>
      </c>
      <c r="BH983" s="412">
        <v>0</v>
      </c>
      <c r="BI983" s="411">
        <f t="shared" si="304"/>
        <v>0</v>
      </c>
      <c r="BJ983" s="411">
        <v>27299.924477513945</v>
      </c>
      <c r="BK983" s="411">
        <v>27317.365827833903</v>
      </c>
      <c r="BL983" s="411">
        <v>27297.157139943174</v>
      </c>
      <c r="BM983" s="411">
        <v>27328.384039391531</v>
      </c>
      <c r="BN983" s="411">
        <v>27360.528503889189</v>
      </c>
      <c r="BO983" s="411">
        <v>27356.805563461599</v>
      </c>
      <c r="BP983" s="411">
        <v>27329.414879505497</v>
      </c>
      <c r="BQ983" s="411">
        <v>27277.504293468766</v>
      </c>
      <c r="BR983" s="411">
        <v>27259.715864653248</v>
      </c>
      <c r="BS983" s="411">
        <v>27236.290106189925</v>
      </c>
      <c r="BT983" s="411">
        <v>27230.487837046778</v>
      </c>
      <c r="BU983" s="412">
        <v>27211.526500803375</v>
      </c>
      <c r="BV983" s="411">
        <f t="shared" si="305"/>
        <v>327505.10503370088</v>
      </c>
      <c r="BW983" s="411">
        <v>0</v>
      </c>
      <c r="BX983" s="411">
        <v>0</v>
      </c>
      <c r="BY983" s="411">
        <v>0</v>
      </c>
      <c r="BZ983" s="411">
        <v>0</v>
      </c>
      <c r="CA983" s="411">
        <v>0</v>
      </c>
      <c r="CB983" s="411">
        <v>0</v>
      </c>
      <c r="CC983" s="411">
        <v>0</v>
      </c>
      <c r="CD983" s="411">
        <v>0</v>
      </c>
      <c r="CE983" s="411">
        <v>0</v>
      </c>
      <c r="CF983" s="411">
        <v>0</v>
      </c>
      <c r="CG983" s="411">
        <v>0</v>
      </c>
      <c r="CH983" s="412">
        <v>0</v>
      </c>
      <c r="CI983" s="411">
        <f t="shared" si="306"/>
        <v>0</v>
      </c>
      <c r="CJ983" s="411">
        <v>27299.924477513945</v>
      </c>
      <c r="CK983" s="411">
        <v>27317.365827833903</v>
      </c>
      <c r="CL983" s="411">
        <v>27297.157139943174</v>
      </c>
      <c r="CM983" s="411">
        <v>27328.384039391531</v>
      </c>
      <c r="CN983" s="411">
        <v>27360.528503889189</v>
      </c>
      <c r="CO983" s="411">
        <v>27356.805563461599</v>
      </c>
      <c r="CP983" s="411">
        <v>27329.414879505497</v>
      </c>
      <c r="CQ983" s="411">
        <v>27277.504293468766</v>
      </c>
      <c r="CR983" s="411">
        <v>27259.715864653248</v>
      </c>
      <c r="CS983" s="411">
        <v>27236.290106189925</v>
      </c>
      <c r="CT983" s="411">
        <v>27230.487837046778</v>
      </c>
      <c r="CU983" s="412">
        <v>27211.526500803375</v>
      </c>
      <c r="CV983" s="411">
        <f t="shared" si="307"/>
        <v>327505.10503370088</v>
      </c>
      <c r="CW983" s="411">
        <v>-72.639848982573028</v>
      </c>
      <c r="CX983" s="411">
        <v>-108.52805372122535</v>
      </c>
      <c r="CY983" s="411">
        <v>-85.179673597922033</v>
      </c>
      <c r="CZ983" s="411">
        <v>-125.56599277361224</v>
      </c>
      <c r="DA983" s="411">
        <v>-107.56484496224658</v>
      </c>
      <c r="DB983" s="411">
        <v>-127.79585688905863</v>
      </c>
      <c r="DC983" s="411">
        <v>-83.895081013979762</v>
      </c>
      <c r="DD983" s="411">
        <v>-44.837592712153132</v>
      </c>
      <c r="DE983" s="411">
        <v>-43.88762926511518</v>
      </c>
      <c r="DF983" s="411">
        <v>-8.504129278907433</v>
      </c>
      <c r="DG983" s="411">
        <v>-60.907411354043695</v>
      </c>
      <c r="DH983" s="412">
        <v>0</v>
      </c>
      <c r="DI983" s="411">
        <f t="shared" si="308"/>
        <v>-869.30611455083692</v>
      </c>
      <c r="DJ983" s="411">
        <v>27227.284628531372</v>
      </c>
      <c r="DK983" s="411">
        <v>27208.837774112679</v>
      </c>
      <c r="DL983" s="411">
        <v>27211.977466345248</v>
      </c>
      <c r="DM983" s="411">
        <v>27202.818046617918</v>
      </c>
      <c r="DN983" s="411">
        <v>27252.963658926943</v>
      </c>
      <c r="DO983" s="411">
        <v>27229.009706572539</v>
      </c>
      <c r="DP983" s="411">
        <v>27245.519798491518</v>
      </c>
      <c r="DQ983" s="411">
        <v>27232.666700756614</v>
      </c>
      <c r="DR983" s="411">
        <v>27215.828235388133</v>
      </c>
      <c r="DS983" s="411">
        <v>27227.785976911018</v>
      </c>
      <c r="DT983" s="411">
        <v>27169.580425692737</v>
      </c>
      <c r="DU983" s="412">
        <v>27211.526500803375</v>
      </c>
      <c r="DV983" s="411">
        <f t="shared" si="309"/>
        <v>326635.79891915002</v>
      </c>
      <c r="DW983" s="412">
        <v>27227.284628531372</v>
      </c>
      <c r="DX983" s="412">
        <v>27208.837774112679</v>
      </c>
      <c r="DY983" s="412">
        <v>27211.977466345248</v>
      </c>
      <c r="DZ983" s="412">
        <v>27202.818046617918</v>
      </c>
      <c r="EA983" s="412">
        <v>27252.963658926943</v>
      </c>
      <c r="EB983" s="412">
        <v>27229.009706572539</v>
      </c>
      <c r="EC983" s="412">
        <v>27245.519798491518</v>
      </c>
      <c r="ED983" s="412">
        <v>27232.666700756614</v>
      </c>
      <c r="EE983" s="412">
        <v>27215.828235388133</v>
      </c>
      <c r="EF983" s="412">
        <v>27227.785976911018</v>
      </c>
      <c r="EG983" s="412">
        <v>27169.580425692737</v>
      </c>
      <c r="EH983" s="412">
        <v>27211.526500803375</v>
      </c>
      <c r="EI983" s="411">
        <f t="shared" si="310"/>
        <v>326635.79891915002</v>
      </c>
      <c r="EK983" s="411">
        <f t="shared" si="311"/>
        <v>326635.79891915008</v>
      </c>
      <c r="EL983" s="7">
        <f t="shared" si="312"/>
        <v>0</v>
      </c>
    </row>
    <row r="984" spans="1:142">
      <c r="A984" s="365" t="str">
        <f t="shared" si="294"/>
        <v xml:space="preserve"> 211</v>
      </c>
      <c r="B984" s="370" t="s">
        <v>972</v>
      </c>
      <c r="C984" s="370" t="s">
        <v>973</v>
      </c>
      <c r="D984" s="411">
        <v>62341.79800000001</v>
      </c>
      <c r="E984" s="411">
        <v>67053.26800000004</v>
      </c>
      <c r="F984" s="411">
        <v>66109.798999999985</v>
      </c>
      <c r="G984" s="411">
        <v>65983.800000000017</v>
      </c>
      <c r="H984" s="411">
        <v>63014.269000000044</v>
      </c>
      <c r="I984" s="411">
        <v>66059.601000000068</v>
      </c>
      <c r="J984" s="411">
        <v>79097.399999999921</v>
      </c>
      <c r="K984" s="411">
        <v>83190.762999999992</v>
      </c>
      <c r="L984" s="411">
        <v>88905.037999999971</v>
      </c>
      <c r="M984" s="411">
        <v>84202.297999999966</v>
      </c>
      <c r="N984" s="411">
        <v>73076.700000000026</v>
      </c>
      <c r="O984" s="412">
        <v>65056.232000000047</v>
      </c>
      <c r="P984" s="411">
        <f t="shared" si="295"/>
        <v>864090.96600000013</v>
      </c>
      <c r="Q984" s="411">
        <f t="shared" si="296"/>
        <v>467108.40596774209</v>
      </c>
      <c r="R984" s="411">
        <f t="shared" si="297"/>
        <v>150121.8023081201</v>
      </c>
      <c r="S984" s="411">
        <f t="shared" si="298"/>
        <v>246860.75772413798</v>
      </c>
      <c r="T984" s="411">
        <v>-25.869530946855395</v>
      </c>
      <c r="U984" s="411">
        <v>74.101833338810295</v>
      </c>
      <c r="V984" s="411">
        <v>-9.2279842547028395</v>
      </c>
      <c r="W984" s="411">
        <v>4.9264203192063949</v>
      </c>
      <c r="X984" s="411">
        <v>-86.927378317242898</v>
      </c>
      <c r="Y984" s="411">
        <v>268.29811394456726</v>
      </c>
      <c r="Z984" s="411">
        <v>-118.19192269663569</v>
      </c>
      <c r="AA984" s="411">
        <v>27.405607304005784</v>
      </c>
      <c r="AB984" s="411">
        <v>-134.98931449215934</v>
      </c>
      <c r="AC984" s="411">
        <v>153.96834032318526</v>
      </c>
      <c r="AD984" s="411">
        <v>1.6197126861517175</v>
      </c>
      <c r="AE984" s="412">
        <v>-105.89935862392075</v>
      </c>
      <c r="AF984" s="411">
        <f t="shared" si="299"/>
        <v>49.214538584409823</v>
      </c>
      <c r="AG984" s="411">
        <v>62315.928469053164</v>
      </c>
      <c r="AH984" s="411">
        <v>67127.369833338846</v>
      </c>
      <c r="AI984" s="411">
        <v>66100.571015745285</v>
      </c>
      <c r="AJ984" s="411">
        <v>65988.726420319217</v>
      </c>
      <c r="AK984" s="411">
        <v>62927.341621682805</v>
      </c>
      <c r="AL984" s="411">
        <v>66327.899113944644</v>
      </c>
      <c r="AM984" s="411">
        <v>78979.208077303279</v>
      </c>
      <c r="AN984" s="411">
        <v>83218.168607303989</v>
      </c>
      <c r="AO984" s="411">
        <v>88770.048685507805</v>
      </c>
      <c r="AP984" s="411">
        <v>84356.266340323142</v>
      </c>
      <c r="AQ984" s="411">
        <v>73078.319712686178</v>
      </c>
      <c r="AR984" s="412">
        <v>64950.332641376124</v>
      </c>
      <c r="AS984" s="411">
        <f t="shared" si="300"/>
        <v>864140.18053858448</v>
      </c>
      <c r="AT984" s="411">
        <f t="shared" si="301"/>
        <v>467219.32816179679</v>
      </c>
      <c r="AU984" s="411">
        <f t="shared" si="302"/>
        <v>150047.64438984834</v>
      </c>
      <c r="AV984" s="411">
        <f t="shared" si="303"/>
        <v>246873.20798693932</v>
      </c>
      <c r="AW984" s="411">
        <v>0</v>
      </c>
      <c r="AX984" s="411">
        <v>0</v>
      </c>
      <c r="AY984" s="411">
        <v>0</v>
      </c>
      <c r="AZ984" s="411">
        <v>0</v>
      </c>
      <c r="BA984" s="411">
        <v>0</v>
      </c>
      <c r="BB984" s="411">
        <v>0</v>
      </c>
      <c r="BC984" s="411">
        <v>0</v>
      </c>
      <c r="BD984" s="411">
        <v>0</v>
      </c>
      <c r="BE984" s="411">
        <v>0</v>
      </c>
      <c r="BF984" s="411">
        <v>0</v>
      </c>
      <c r="BG984" s="411">
        <v>0</v>
      </c>
      <c r="BH984" s="412">
        <v>0</v>
      </c>
      <c r="BI984" s="411">
        <f t="shared" si="304"/>
        <v>0</v>
      </c>
      <c r="BJ984" s="411">
        <v>62315.928469053164</v>
      </c>
      <c r="BK984" s="411">
        <v>67127.369833338846</v>
      </c>
      <c r="BL984" s="411">
        <v>66100.571015745285</v>
      </c>
      <c r="BM984" s="411">
        <v>65988.726420319217</v>
      </c>
      <c r="BN984" s="411">
        <v>62927.341621682805</v>
      </c>
      <c r="BO984" s="411">
        <v>66327.899113944644</v>
      </c>
      <c r="BP984" s="411">
        <v>78979.208077303279</v>
      </c>
      <c r="BQ984" s="411">
        <v>83218.168607303989</v>
      </c>
      <c r="BR984" s="411">
        <v>88770.048685507805</v>
      </c>
      <c r="BS984" s="411">
        <v>84356.266340323142</v>
      </c>
      <c r="BT984" s="411">
        <v>73078.319712686178</v>
      </c>
      <c r="BU984" s="412">
        <v>64950.332641376124</v>
      </c>
      <c r="BV984" s="411">
        <f t="shared" si="305"/>
        <v>864140.18053858448</v>
      </c>
      <c r="BW984" s="411">
        <v>-2608.6034050032595</v>
      </c>
      <c r="BX984" s="411">
        <v>-2895.7596782983446</v>
      </c>
      <c r="BY984" s="411">
        <v>-2217.371218661292</v>
      </c>
      <c r="BZ984" s="411">
        <v>-2323.5483806827028</v>
      </c>
      <c r="CA984" s="411">
        <v>885.72247007449619</v>
      </c>
      <c r="CB984" s="411">
        <v>2977.7809488798771</v>
      </c>
      <c r="CC984" s="411">
        <v>2519.2005108546091</v>
      </c>
      <c r="CD984" s="411">
        <v>-4296.6688030496198</v>
      </c>
      <c r="CE984" s="411">
        <v>1773.2133246303497</v>
      </c>
      <c r="CF984" s="411">
        <v>2755.7258767759013</v>
      </c>
      <c r="CG984" s="411">
        <v>-1126.777145931492</v>
      </c>
      <c r="CH984" s="412">
        <v>2530.521401547082</v>
      </c>
      <c r="CI984" s="411">
        <f t="shared" si="306"/>
        <v>-2026.5640988643945</v>
      </c>
      <c r="CJ984" s="411">
        <v>59707.32506404991</v>
      </c>
      <c r="CK984" s="411">
        <v>64231.6101550405</v>
      </c>
      <c r="CL984" s="411">
        <v>63883.199797083988</v>
      </c>
      <c r="CM984" s="411">
        <v>63665.178039636514</v>
      </c>
      <c r="CN984" s="411">
        <v>63813.064091757296</v>
      </c>
      <c r="CO984" s="411">
        <v>69305.680062824511</v>
      </c>
      <c r="CP984" s="411">
        <v>81498.408588157894</v>
      </c>
      <c r="CQ984" s="411">
        <v>78921.499804254359</v>
      </c>
      <c r="CR984" s="411">
        <v>90543.262010138147</v>
      </c>
      <c r="CS984" s="411">
        <v>87111.992217099061</v>
      </c>
      <c r="CT984" s="411">
        <v>71951.542566754681</v>
      </c>
      <c r="CU984" s="412">
        <v>67480.854042923209</v>
      </c>
      <c r="CV984" s="411">
        <f t="shared" si="307"/>
        <v>862113.61643972003</v>
      </c>
      <c r="CW984" s="411">
        <v>-163.88227353559645</v>
      </c>
      <c r="CX984" s="411">
        <v>-246.74353690210029</v>
      </c>
      <c r="CY984" s="411">
        <v>-158.7500408753653</v>
      </c>
      <c r="CZ984" s="411">
        <v>-225.62711791049753</v>
      </c>
      <c r="DA984" s="411">
        <v>-231.37815007227601</v>
      </c>
      <c r="DB984" s="411">
        <v>-268.75878299725633</v>
      </c>
      <c r="DC984" s="411">
        <v>-298.56323830273834</v>
      </c>
      <c r="DD984" s="411">
        <v>-206.0083403823443</v>
      </c>
      <c r="DE984" s="411">
        <v>-213.02844741983378</v>
      </c>
      <c r="DF984" s="411">
        <v>-84.722382153183219</v>
      </c>
      <c r="DG984" s="411">
        <v>-120.01316530656246</v>
      </c>
      <c r="DH984" s="412">
        <v>0</v>
      </c>
      <c r="DI984" s="411">
        <f t="shared" si="308"/>
        <v>-2217.4754758577537</v>
      </c>
      <c r="DJ984" s="411">
        <v>59543.442790514309</v>
      </c>
      <c r="DK984" s="411">
        <v>63984.866618138389</v>
      </c>
      <c r="DL984" s="411">
        <v>63724.449756208618</v>
      </c>
      <c r="DM984" s="411">
        <v>63439.550921726011</v>
      </c>
      <c r="DN984" s="411">
        <v>63581.68594168502</v>
      </c>
      <c r="DO984" s="411">
        <v>69036.921279827249</v>
      </c>
      <c r="DP984" s="411">
        <v>81199.845349855153</v>
      </c>
      <c r="DQ984" s="411">
        <v>78715.491463872007</v>
      </c>
      <c r="DR984" s="411">
        <v>90330.23356271832</v>
      </c>
      <c r="DS984" s="411">
        <v>87027.269834945866</v>
      </c>
      <c r="DT984" s="411">
        <v>71831.529401448119</v>
      </c>
      <c r="DU984" s="412">
        <v>67480.854042923209</v>
      </c>
      <c r="DV984" s="411">
        <f t="shared" si="309"/>
        <v>859896.1409638623</v>
      </c>
      <c r="DW984" s="412">
        <v>59543.442790514309</v>
      </c>
      <c r="DX984" s="412">
        <v>63984.866618138389</v>
      </c>
      <c r="DY984" s="412">
        <v>63724.449756208618</v>
      </c>
      <c r="DZ984" s="412">
        <v>63439.550921726011</v>
      </c>
      <c r="EA984" s="412">
        <v>63581.68594168502</v>
      </c>
      <c r="EB984" s="412">
        <v>69036.921279827249</v>
      </c>
      <c r="EC984" s="412">
        <v>81199.845349855153</v>
      </c>
      <c r="ED984" s="412">
        <v>78715.491463872007</v>
      </c>
      <c r="EE984" s="412">
        <v>90330.23356271832</v>
      </c>
      <c r="EF984" s="412">
        <v>87027.269834945866</v>
      </c>
      <c r="EG984" s="412">
        <v>71831.529401448119</v>
      </c>
      <c r="EH984" s="412">
        <v>67480.854042923209</v>
      </c>
      <c r="EI984" s="411">
        <f t="shared" si="310"/>
        <v>859896.1409638623</v>
      </c>
      <c r="EK984" s="411">
        <f t="shared" si="311"/>
        <v>859896.14096386242</v>
      </c>
      <c r="EL984" s="7">
        <f t="shared" si="312"/>
        <v>0</v>
      </c>
    </row>
    <row r="985" spans="1:142">
      <c r="A985" s="365" t="str">
        <f t="shared" si="294"/>
        <v xml:space="preserve"> 211</v>
      </c>
      <c r="B985" s="370" t="s">
        <v>972</v>
      </c>
      <c r="C985" s="370" t="s">
        <v>928</v>
      </c>
      <c r="D985" s="411">
        <v>-6472</v>
      </c>
      <c r="E985" s="411">
        <v>-6316</v>
      </c>
      <c r="F985" s="411">
        <v>-4072</v>
      </c>
      <c r="G985" s="411">
        <v>-5674</v>
      </c>
      <c r="H985" s="411">
        <v>-4350</v>
      </c>
      <c r="I985" s="411">
        <v>-2509</v>
      </c>
      <c r="J985" s="411">
        <v>0</v>
      </c>
      <c r="K985" s="411">
        <v>0</v>
      </c>
      <c r="L985" s="411">
        <v>0</v>
      </c>
      <c r="M985" s="411">
        <v>0</v>
      </c>
      <c r="N985" s="411">
        <v>-1159</v>
      </c>
      <c r="O985" s="412">
        <v>-5741</v>
      </c>
      <c r="P985" s="411">
        <f t="shared" si="295"/>
        <v>-36293</v>
      </c>
      <c r="Q985" s="411">
        <f t="shared" si="296"/>
        <v>-29393</v>
      </c>
      <c r="R985" s="411">
        <f t="shared" si="297"/>
        <v>0</v>
      </c>
      <c r="S985" s="411">
        <f t="shared" si="298"/>
        <v>-6900</v>
      </c>
      <c r="T985" s="411">
        <v>0</v>
      </c>
      <c r="U985" s="411">
        <v>0</v>
      </c>
      <c r="V985" s="411">
        <v>0</v>
      </c>
      <c r="W985" s="411">
        <v>0</v>
      </c>
      <c r="X985" s="411">
        <v>0</v>
      </c>
      <c r="Y985" s="411">
        <v>0</v>
      </c>
      <c r="Z985" s="411">
        <v>0</v>
      </c>
      <c r="AA985" s="411">
        <v>0</v>
      </c>
      <c r="AB985" s="411">
        <v>0</v>
      </c>
      <c r="AC985" s="411">
        <v>0</v>
      </c>
      <c r="AD985" s="411">
        <v>0</v>
      </c>
      <c r="AE985" s="412">
        <v>0</v>
      </c>
      <c r="AF985" s="411">
        <f t="shared" si="299"/>
        <v>0</v>
      </c>
      <c r="AG985" s="411">
        <v>0</v>
      </c>
      <c r="AH985" s="411">
        <v>0</v>
      </c>
      <c r="AI985" s="411">
        <v>0</v>
      </c>
      <c r="AJ985" s="411">
        <v>0</v>
      </c>
      <c r="AK985" s="411">
        <v>0</v>
      </c>
      <c r="AL985" s="411">
        <v>0</v>
      </c>
      <c r="AM985" s="411">
        <v>0</v>
      </c>
      <c r="AN985" s="411">
        <v>0</v>
      </c>
      <c r="AO985" s="411">
        <v>0</v>
      </c>
      <c r="AP985" s="411">
        <v>0</v>
      </c>
      <c r="AQ985" s="411">
        <v>0</v>
      </c>
      <c r="AR985" s="412">
        <v>0</v>
      </c>
      <c r="AS985" s="411">
        <f t="shared" si="300"/>
        <v>0</v>
      </c>
      <c r="AT985" s="411">
        <f t="shared" si="301"/>
        <v>0</v>
      </c>
      <c r="AU985" s="411">
        <f t="shared" si="302"/>
        <v>0</v>
      </c>
      <c r="AV985" s="411">
        <f t="shared" si="303"/>
        <v>0</v>
      </c>
      <c r="AW985" s="411">
        <v>0</v>
      </c>
      <c r="AX985" s="411">
        <v>0</v>
      </c>
      <c r="AY985" s="411">
        <v>0</v>
      </c>
      <c r="AZ985" s="411">
        <v>0</v>
      </c>
      <c r="BA985" s="411">
        <v>0</v>
      </c>
      <c r="BB985" s="411">
        <v>0</v>
      </c>
      <c r="BC985" s="411">
        <v>0</v>
      </c>
      <c r="BD985" s="411">
        <v>0</v>
      </c>
      <c r="BE985" s="411">
        <v>0</v>
      </c>
      <c r="BF985" s="411">
        <v>0</v>
      </c>
      <c r="BG985" s="411">
        <v>0</v>
      </c>
      <c r="BH985" s="412">
        <v>0</v>
      </c>
      <c r="BI985" s="411">
        <f t="shared" si="304"/>
        <v>0</v>
      </c>
      <c r="BJ985" s="411">
        <v>0</v>
      </c>
      <c r="BK985" s="411">
        <v>0</v>
      </c>
      <c r="BL985" s="411">
        <v>0</v>
      </c>
      <c r="BM985" s="411">
        <v>0</v>
      </c>
      <c r="BN985" s="411">
        <v>0</v>
      </c>
      <c r="BO985" s="411">
        <v>0</v>
      </c>
      <c r="BP985" s="411">
        <v>0</v>
      </c>
      <c r="BQ985" s="411">
        <v>0</v>
      </c>
      <c r="BR985" s="411">
        <v>0</v>
      </c>
      <c r="BS985" s="411">
        <v>0</v>
      </c>
      <c r="BT985" s="411">
        <v>0</v>
      </c>
      <c r="BU985" s="412">
        <v>0</v>
      </c>
      <c r="BV985" s="411">
        <f t="shared" si="305"/>
        <v>0</v>
      </c>
      <c r="BW985" s="411">
        <v>0</v>
      </c>
      <c r="BX985" s="411">
        <v>0</v>
      </c>
      <c r="BY985" s="411">
        <v>0</v>
      </c>
      <c r="BZ985" s="411">
        <v>0</v>
      </c>
      <c r="CA985" s="411">
        <v>0</v>
      </c>
      <c r="CB985" s="411">
        <v>0</v>
      </c>
      <c r="CC985" s="411">
        <v>0</v>
      </c>
      <c r="CD985" s="411">
        <v>0</v>
      </c>
      <c r="CE985" s="411">
        <v>0</v>
      </c>
      <c r="CF985" s="411">
        <v>0</v>
      </c>
      <c r="CG985" s="411">
        <v>0</v>
      </c>
      <c r="CH985" s="412">
        <v>0</v>
      </c>
      <c r="CI985" s="411">
        <f t="shared" si="306"/>
        <v>0</v>
      </c>
      <c r="CJ985" s="411">
        <v>0</v>
      </c>
      <c r="CK985" s="411">
        <v>0</v>
      </c>
      <c r="CL985" s="411">
        <v>0</v>
      </c>
      <c r="CM985" s="411">
        <v>0</v>
      </c>
      <c r="CN985" s="411">
        <v>0</v>
      </c>
      <c r="CO985" s="411">
        <v>0</v>
      </c>
      <c r="CP985" s="411">
        <v>0</v>
      </c>
      <c r="CQ985" s="411">
        <v>0</v>
      </c>
      <c r="CR985" s="411">
        <v>0</v>
      </c>
      <c r="CS985" s="411">
        <v>0</v>
      </c>
      <c r="CT985" s="411">
        <v>0</v>
      </c>
      <c r="CU985" s="412">
        <v>0</v>
      </c>
      <c r="CV985" s="411">
        <f t="shared" si="307"/>
        <v>0</v>
      </c>
      <c r="CW985" s="411">
        <v>0</v>
      </c>
      <c r="CX985" s="411">
        <v>0</v>
      </c>
      <c r="CY985" s="411">
        <v>0</v>
      </c>
      <c r="CZ985" s="411">
        <v>0</v>
      </c>
      <c r="DA985" s="411">
        <v>0</v>
      </c>
      <c r="DB985" s="411">
        <v>0</v>
      </c>
      <c r="DC985" s="411">
        <v>0</v>
      </c>
      <c r="DD985" s="411">
        <v>0</v>
      </c>
      <c r="DE985" s="411">
        <v>0</v>
      </c>
      <c r="DF985" s="411">
        <v>0</v>
      </c>
      <c r="DG985" s="411">
        <v>0</v>
      </c>
      <c r="DH985" s="412">
        <v>0</v>
      </c>
      <c r="DI985" s="411">
        <f t="shared" si="308"/>
        <v>0</v>
      </c>
      <c r="DJ985" s="411">
        <v>0</v>
      </c>
      <c r="DK985" s="411">
        <v>0</v>
      </c>
      <c r="DL985" s="411">
        <v>0</v>
      </c>
      <c r="DM985" s="411">
        <v>0</v>
      </c>
      <c r="DN985" s="411">
        <v>0</v>
      </c>
      <c r="DO985" s="411">
        <v>0</v>
      </c>
      <c r="DP985" s="411">
        <v>0</v>
      </c>
      <c r="DQ985" s="411">
        <v>0</v>
      </c>
      <c r="DR985" s="411">
        <v>0</v>
      </c>
      <c r="DS985" s="411">
        <v>0</v>
      </c>
      <c r="DT985" s="411">
        <v>0</v>
      </c>
      <c r="DU985" s="412">
        <v>0</v>
      </c>
      <c r="DV985" s="411">
        <f t="shared" si="309"/>
        <v>0</v>
      </c>
      <c r="DW985" s="412">
        <v>0</v>
      </c>
      <c r="DX985" s="412">
        <v>0</v>
      </c>
      <c r="DY985" s="412">
        <v>0</v>
      </c>
      <c r="DZ985" s="412">
        <v>0</v>
      </c>
      <c r="EA985" s="412">
        <v>0</v>
      </c>
      <c r="EB985" s="412">
        <v>0</v>
      </c>
      <c r="EC985" s="412">
        <v>0</v>
      </c>
      <c r="ED985" s="412">
        <v>0</v>
      </c>
      <c r="EE985" s="412">
        <v>0</v>
      </c>
      <c r="EF985" s="412">
        <v>0</v>
      </c>
      <c r="EG985" s="412">
        <v>0</v>
      </c>
      <c r="EH985" s="412">
        <v>0</v>
      </c>
      <c r="EI985" s="411">
        <f t="shared" si="310"/>
        <v>0</v>
      </c>
      <c r="EK985" s="411">
        <f t="shared" si="311"/>
        <v>-36293</v>
      </c>
      <c r="EL985" s="7">
        <f t="shared" si="312"/>
        <v>36293</v>
      </c>
    </row>
    <row r="986" spans="1:142">
      <c r="A986" s="365" t="str">
        <f t="shared" si="294"/>
        <v xml:space="preserve"> 211</v>
      </c>
      <c r="B986" s="370" t="s">
        <v>972</v>
      </c>
      <c r="C986" s="370" t="s">
        <v>920</v>
      </c>
      <c r="D986" s="411">
        <v>36827392</v>
      </c>
      <c r="E986" s="411">
        <v>43492153</v>
      </c>
      <c r="F986" s="411">
        <v>42733596</v>
      </c>
      <c r="G986" s="411">
        <v>39565472</v>
      </c>
      <c r="H986" s="411">
        <v>34508475</v>
      </c>
      <c r="I986" s="411">
        <v>31083686</v>
      </c>
      <c r="J986" s="411">
        <v>41371035</v>
      </c>
      <c r="K986" s="411">
        <v>49458021</v>
      </c>
      <c r="L986" s="411">
        <v>48227227</v>
      </c>
      <c r="M986" s="411">
        <v>40983232</v>
      </c>
      <c r="N986" s="411">
        <v>33341519</v>
      </c>
      <c r="O986" s="412">
        <v>32205180</v>
      </c>
      <c r="P986" s="411">
        <f t="shared" si="295"/>
        <v>473796988</v>
      </c>
      <c r="Q986" s="411">
        <f t="shared" si="296"/>
        <v>268247259.48387098</v>
      </c>
      <c r="R986" s="411">
        <f t="shared" si="297"/>
        <v>85715734.895439386</v>
      </c>
      <c r="S986" s="411">
        <f t="shared" si="298"/>
        <v>119833993.62068966</v>
      </c>
      <c r="T986" s="411">
        <v>-15281.999999999567</v>
      </c>
      <c r="U986" s="411">
        <v>48063.999999998559</v>
      </c>
      <c r="V986" s="411">
        <v>-5964.9999999990014</v>
      </c>
      <c r="W986" s="411">
        <v>2953.9999999971569</v>
      </c>
      <c r="X986" s="411">
        <v>-47604.000000001761</v>
      </c>
      <c r="Y986" s="411">
        <v>126245.00000000275</v>
      </c>
      <c r="Z986" s="411">
        <v>-61818.999999999389</v>
      </c>
      <c r="AA986" s="411">
        <v>16293.00000000315</v>
      </c>
      <c r="AB986" s="411">
        <v>-73225.999999999112</v>
      </c>
      <c r="AC986" s="411">
        <v>74940.000000002387</v>
      </c>
      <c r="AD986" s="411">
        <v>738.99999999719239</v>
      </c>
      <c r="AE986" s="412">
        <v>-52424.000000000509</v>
      </c>
      <c r="AF986" s="411">
        <f t="shared" si="299"/>
        <v>12915.000000001855</v>
      </c>
      <c r="AG986" s="411">
        <v>36812110</v>
      </c>
      <c r="AH986" s="411">
        <v>43540217</v>
      </c>
      <c r="AI986" s="411">
        <v>42727631</v>
      </c>
      <c r="AJ986" s="411">
        <v>39568426</v>
      </c>
      <c r="AK986" s="411">
        <v>34460871</v>
      </c>
      <c r="AL986" s="411">
        <v>31209931</v>
      </c>
      <c r="AM986" s="411">
        <v>41309216</v>
      </c>
      <c r="AN986" s="411">
        <v>49474314</v>
      </c>
      <c r="AO986" s="411">
        <v>48154001</v>
      </c>
      <c r="AP986" s="411">
        <v>41058172</v>
      </c>
      <c r="AQ986" s="411">
        <v>33342257.999999996</v>
      </c>
      <c r="AR986" s="412">
        <v>32152756</v>
      </c>
      <c r="AS986" s="411">
        <f t="shared" si="300"/>
        <v>473809903</v>
      </c>
      <c r="AT986" s="411">
        <f t="shared" si="301"/>
        <v>268295846.6451613</v>
      </c>
      <c r="AU986" s="411">
        <f t="shared" si="302"/>
        <v>85677008.010011122</v>
      </c>
      <c r="AV986" s="411">
        <f t="shared" si="303"/>
        <v>119837048.34482759</v>
      </c>
      <c r="AW986" s="411">
        <v>0</v>
      </c>
      <c r="AX986" s="411">
        <v>0</v>
      </c>
      <c r="AY986" s="411">
        <v>0</v>
      </c>
      <c r="AZ986" s="411">
        <v>0</v>
      </c>
      <c r="BA986" s="411">
        <v>0</v>
      </c>
      <c r="BB986" s="411">
        <v>0</v>
      </c>
      <c r="BC986" s="411">
        <v>0</v>
      </c>
      <c r="BD986" s="411">
        <v>0</v>
      </c>
      <c r="BE986" s="411">
        <v>0</v>
      </c>
      <c r="BF986" s="411">
        <v>0</v>
      </c>
      <c r="BG986" s="411">
        <v>0</v>
      </c>
      <c r="BH986" s="412">
        <v>0</v>
      </c>
      <c r="BI986" s="411">
        <f t="shared" si="304"/>
        <v>0</v>
      </c>
      <c r="BJ986" s="411">
        <v>36812110</v>
      </c>
      <c r="BK986" s="411">
        <v>43540217</v>
      </c>
      <c r="BL986" s="411">
        <v>42727631</v>
      </c>
      <c r="BM986" s="411">
        <v>39568426</v>
      </c>
      <c r="BN986" s="411">
        <v>34460871</v>
      </c>
      <c r="BO986" s="411">
        <v>31209931</v>
      </c>
      <c r="BP986" s="411">
        <v>41309216</v>
      </c>
      <c r="BQ986" s="411">
        <v>49474314</v>
      </c>
      <c r="BR986" s="411">
        <v>48154001</v>
      </c>
      <c r="BS986" s="411">
        <v>41058172</v>
      </c>
      <c r="BT986" s="411">
        <v>33342257.999999996</v>
      </c>
      <c r="BU986" s="412">
        <v>32152756</v>
      </c>
      <c r="BV986" s="411">
        <f t="shared" si="305"/>
        <v>473809903</v>
      </c>
      <c r="BW986" s="411">
        <v>-1540989.5647955099</v>
      </c>
      <c r="BX986" s="411">
        <v>-1878250.3334480622</v>
      </c>
      <c r="BY986" s="411">
        <v>-1433316.1993171282</v>
      </c>
      <c r="BZ986" s="411">
        <v>-1393255.4414348202</v>
      </c>
      <c r="CA986" s="411">
        <v>485047.78680371458</v>
      </c>
      <c r="CB986" s="411">
        <v>1401165.108335488</v>
      </c>
      <c r="CC986" s="411">
        <v>1317640.4345349416</v>
      </c>
      <c r="CD986" s="411">
        <v>-2554427.0568990074</v>
      </c>
      <c r="CE986" s="411">
        <v>961893.3127993556</v>
      </c>
      <c r="CF986" s="411">
        <v>1341276.3739097735</v>
      </c>
      <c r="CG986" s="411">
        <v>-514096.30730233557</v>
      </c>
      <c r="CH986" s="412">
        <v>1252699.3145049659</v>
      </c>
      <c r="CI986" s="411">
        <f t="shared" si="306"/>
        <v>-2554612.5723086232</v>
      </c>
      <c r="CJ986" s="411">
        <v>35271120.435204491</v>
      </c>
      <c r="CK986" s="411">
        <v>41661966.666551933</v>
      </c>
      <c r="CL986" s="411">
        <v>41294314.800682873</v>
      </c>
      <c r="CM986" s="411">
        <v>38175170.55856517</v>
      </c>
      <c r="CN986" s="411">
        <v>34945918.786803715</v>
      </c>
      <c r="CO986" s="411">
        <v>32611096.108335491</v>
      </c>
      <c r="CP986" s="411">
        <v>42626856.434534937</v>
      </c>
      <c r="CQ986" s="411">
        <v>46919886.943100996</v>
      </c>
      <c r="CR986" s="411">
        <v>49115894.312799357</v>
      </c>
      <c r="CS986" s="411">
        <v>42399448.373909771</v>
      </c>
      <c r="CT986" s="411">
        <v>32828161.692697663</v>
      </c>
      <c r="CU986" s="412">
        <v>33405455.314504966</v>
      </c>
      <c r="CV986" s="411">
        <f t="shared" si="307"/>
        <v>471255290.42769134</v>
      </c>
      <c r="CW986" s="411">
        <v>-92646.8353272393</v>
      </c>
      <c r="CX986" s="411">
        <v>-165272.13049891143</v>
      </c>
      <c r="CY986" s="411">
        <v>-117790.45389130716</v>
      </c>
      <c r="CZ986" s="411">
        <v>-147756.28273169725</v>
      </c>
      <c r="DA986" s="411">
        <v>-128778.44164502856</v>
      </c>
      <c r="DB986" s="411">
        <v>-135587.77233804087</v>
      </c>
      <c r="DC986" s="411">
        <v>-153943.04447529197</v>
      </c>
      <c r="DD986" s="411">
        <v>-112448.07154795388</v>
      </c>
      <c r="DE986" s="411">
        <v>-106206.14742745746</v>
      </c>
      <c r="DF986" s="411">
        <v>-35390.127201196665</v>
      </c>
      <c r="DG986" s="411">
        <v>-63188.961277998838</v>
      </c>
      <c r="DH986" s="412">
        <v>0</v>
      </c>
      <c r="DI986" s="411">
        <f t="shared" si="308"/>
        <v>-1259008.2683621233</v>
      </c>
      <c r="DJ986" s="411">
        <v>35178473.599877253</v>
      </c>
      <c r="DK986" s="411">
        <v>41496694.536053024</v>
      </c>
      <c r="DL986" s="411">
        <v>41176524.346791565</v>
      </c>
      <c r="DM986" s="411">
        <v>38027414.27583348</v>
      </c>
      <c r="DN986" s="411">
        <v>34817140.345158681</v>
      </c>
      <c r="DO986" s="411">
        <v>32475508.335997447</v>
      </c>
      <c r="DP986" s="411">
        <v>42472913.39005965</v>
      </c>
      <c r="DQ986" s="411">
        <v>46807438.871553041</v>
      </c>
      <c r="DR986" s="411">
        <v>49009688.165371895</v>
      </c>
      <c r="DS986" s="411">
        <v>42364058.246708579</v>
      </c>
      <c r="DT986" s="411">
        <v>32764972.73141966</v>
      </c>
      <c r="DU986" s="412">
        <v>33405455.314504966</v>
      </c>
      <c r="DV986" s="411">
        <f t="shared" si="309"/>
        <v>469996282.1593293</v>
      </c>
      <c r="DW986" s="412">
        <v>35178473.599877253</v>
      </c>
      <c r="DX986" s="412">
        <v>41496694.536053024</v>
      </c>
      <c r="DY986" s="412">
        <v>41176524.346791565</v>
      </c>
      <c r="DZ986" s="412">
        <v>38027414.27583348</v>
      </c>
      <c r="EA986" s="412">
        <v>34817140.345158681</v>
      </c>
      <c r="EB986" s="412">
        <v>32475508.335997447</v>
      </c>
      <c r="EC986" s="412">
        <v>42472913.39005965</v>
      </c>
      <c r="ED986" s="412">
        <v>46807438.871553041</v>
      </c>
      <c r="EE986" s="412">
        <v>49009688.165371895</v>
      </c>
      <c r="EF986" s="412">
        <v>42364058.246708579</v>
      </c>
      <c r="EG986" s="412">
        <v>32764972.73141966</v>
      </c>
      <c r="EH986" s="412">
        <v>33405455.314504966</v>
      </c>
      <c r="EI986" s="411">
        <f t="shared" si="310"/>
        <v>469996282.1593293</v>
      </c>
      <c r="EK986" s="411">
        <f t="shared" si="311"/>
        <v>469996282.1593293</v>
      </c>
      <c r="EL986" s="7">
        <f t="shared" si="312"/>
        <v>0</v>
      </c>
    </row>
    <row r="987" spans="1:142">
      <c r="A987" s="365" t="str">
        <f t="shared" si="294"/>
        <v xml:space="preserve"> 211</v>
      </c>
      <c r="B987" s="370" t="s">
        <v>972</v>
      </c>
      <c r="C987" s="370" t="s">
        <v>921</v>
      </c>
      <c r="D987" s="411">
        <v>21855312.260000002</v>
      </c>
      <c r="E987" s="411">
        <v>25145558</v>
      </c>
      <c r="F987" s="411">
        <v>24752455.074999999</v>
      </c>
      <c r="G987" s="411">
        <v>23366255</v>
      </c>
      <c r="H987" s="411">
        <v>20889388.185000002</v>
      </c>
      <c r="I987" s="411">
        <v>19619651.370000001</v>
      </c>
      <c r="J987" s="411">
        <v>25613576</v>
      </c>
      <c r="K987" s="411">
        <v>29644123.52</v>
      </c>
      <c r="L987" s="411">
        <v>29275325.219999999</v>
      </c>
      <c r="M987" s="411">
        <v>25897493.814999998</v>
      </c>
      <c r="N987" s="411">
        <v>21387726.815000001</v>
      </c>
      <c r="O987" s="412">
        <v>20074935.075000003</v>
      </c>
      <c r="P987" s="411">
        <f t="shared" si="295"/>
        <v>287521800.33500004</v>
      </c>
      <c r="Q987" s="411">
        <f t="shared" si="296"/>
        <v>160415951.50290325</v>
      </c>
      <c r="R987" s="411">
        <f t="shared" si="297"/>
        <v>51669741.342269182</v>
      </c>
      <c r="S987" s="411">
        <f t="shared" si="298"/>
        <v>75436107.489827588</v>
      </c>
      <c r="T987" s="411">
        <v>-9069.1429346210971</v>
      </c>
      <c r="U987" s="411">
        <v>27788.831233808829</v>
      </c>
      <c r="V987" s="411">
        <v>-3455.0893990369423</v>
      </c>
      <c r="W987" s="411">
        <v>1744.5493199200155</v>
      </c>
      <c r="X987" s="411">
        <v>-28816.643887009835</v>
      </c>
      <c r="Y987" s="411">
        <v>79684.336252968642</v>
      </c>
      <c r="Z987" s="411">
        <v>-38273.290836064029</v>
      </c>
      <c r="AA987" s="411">
        <v>9765.6900689868125</v>
      </c>
      <c r="AB987" s="411">
        <v>-44450.305313213903</v>
      </c>
      <c r="AC987" s="411">
        <v>47354.932536704197</v>
      </c>
      <c r="AD987" s="411">
        <v>474.04949115237923</v>
      </c>
      <c r="AE987" s="412">
        <v>-32678.233637315127</v>
      </c>
      <c r="AF987" s="411">
        <f t="shared" si="299"/>
        <v>10069.682896279934</v>
      </c>
      <c r="AG987" s="411">
        <v>21846243.117065385</v>
      </c>
      <c r="AH987" s="411">
        <v>25173346.831233807</v>
      </c>
      <c r="AI987" s="411">
        <v>24748999.98560096</v>
      </c>
      <c r="AJ987" s="411">
        <v>23367999.549319919</v>
      </c>
      <c r="AK987" s="411">
        <v>20860571.541112989</v>
      </c>
      <c r="AL987" s="411">
        <v>19699335.70625297</v>
      </c>
      <c r="AM987" s="411">
        <v>25575302.709163938</v>
      </c>
      <c r="AN987" s="411">
        <v>29653889.210068986</v>
      </c>
      <c r="AO987" s="411">
        <v>29230874.914686784</v>
      </c>
      <c r="AP987" s="411">
        <v>25944848.747536704</v>
      </c>
      <c r="AQ987" s="411">
        <v>21388200.864491154</v>
      </c>
      <c r="AR987" s="412">
        <v>20042256.841362689</v>
      </c>
      <c r="AS987" s="411">
        <f t="shared" si="300"/>
        <v>287531870.01789635</v>
      </c>
      <c r="AT987" s="411">
        <f t="shared" si="301"/>
        <v>160446789.67493823</v>
      </c>
      <c r="AU987" s="411">
        <f t="shared" si="302"/>
        <v>51646084.257929772</v>
      </c>
      <c r="AV987" s="411">
        <f t="shared" si="303"/>
        <v>75438996.085028276</v>
      </c>
      <c r="AW987" s="411">
        <v>0</v>
      </c>
      <c r="AX987" s="411">
        <v>0</v>
      </c>
      <c r="AY987" s="411">
        <v>0</v>
      </c>
      <c r="AZ987" s="411">
        <v>0</v>
      </c>
      <c r="BA987" s="411">
        <v>0</v>
      </c>
      <c r="BB987" s="411">
        <v>0</v>
      </c>
      <c r="BC987" s="411">
        <v>0</v>
      </c>
      <c r="BD987" s="411">
        <v>0</v>
      </c>
      <c r="BE987" s="411">
        <v>0</v>
      </c>
      <c r="BF987" s="411">
        <v>0</v>
      </c>
      <c r="BG987" s="411">
        <v>0</v>
      </c>
      <c r="BH987" s="412">
        <v>0</v>
      </c>
      <c r="BI987" s="411">
        <f t="shared" si="304"/>
        <v>0</v>
      </c>
      <c r="BJ987" s="411">
        <v>21846243.117065385</v>
      </c>
      <c r="BK987" s="411">
        <v>25173346.831233807</v>
      </c>
      <c r="BL987" s="411">
        <v>24748999.98560096</v>
      </c>
      <c r="BM987" s="411">
        <v>23367999.549319919</v>
      </c>
      <c r="BN987" s="411">
        <v>20860571.541112989</v>
      </c>
      <c r="BO987" s="411">
        <v>19699335.70625297</v>
      </c>
      <c r="BP987" s="411">
        <v>25575302.709163938</v>
      </c>
      <c r="BQ987" s="411">
        <v>29653889.210068986</v>
      </c>
      <c r="BR987" s="411">
        <v>29230874.914686784</v>
      </c>
      <c r="BS987" s="411">
        <v>25944848.747536704</v>
      </c>
      <c r="BT987" s="411">
        <v>21388200.864491154</v>
      </c>
      <c r="BU987" s="412">
        <v>20042256.841362689</v>
      </c>
      <c r="BV987" s="411">
        <f t="shared" si="305"/>
        <v>287531870.01789635</v>
      </c>
      <c r="BW987" s="411">
        <v>-914504.29419513117</v>
      </c>
      <c r="BX987" s="411">
        <v>-1085935.0351829587</v>
      </c>
      <c r="BY987" s="411">
        <v>-830215.52484998014</v>
      </c>
      <c r="BZ987" s="411">
        <v>-822817.47895497247</v>
      </c>
      <c r="CA987" s="411">
        <v>293619.21982405602</v>
      </c>
      <c r="CB987" s="411">
        <v>884398.68223319913</v>
      </c>
      <c r="CC987" s="411">
        <v>815775.66069192556</v>
      </c>
      <c r="CD987" s="411">
        <v>-1531071.1926290828</v>
      </c>
      <c r="CE987" s="411">
        <v>583897.13261233887</v>
      </c>
      <c r="CF987" s="411">
        <v>847558.74298869295</v>
      </c>
      <c r="CG987" s="411">
        <v>-329779.55734958069</v>
      </c>
      <c r="CH987" s="412">
        <v>780863.7432606864</v>
      </c>
      <c r="CI987" s="411">
        <f t="shared" si="306"/>
        <v>-1308209.9015508075</v>
      </c>
      <c r="CJ987" s="411">
        <v>20931738.822870251</v>
      </c>
      <c r="CK987" s="411">
        <v>24087411.79605085</v>
      </c>
      <c r="CL987" s="411">
        <v>23918784.460750986</v>
      </c>
      <c r="CM987" s="411">
        <v>22545182.070364948</v>
      </c>
      <c r="CN987" s="411">
        <v>21154190.760937046</v>
      </c>
      <c r="CO987" s="411">
        <v>20583734.388486173</v>
      </c>
      <c r="CP987" s="411">
        <v>26391078.369855862</v>
      </c>
      <c r="CQ987" s="411">
        <v>28122818.017439902</v>
      </c>
      <c r="CR987" s="411">
        <v>29814772.047299124</v>
      </c>
      <c r="CS987" s="411">
        <v>26792407.490525395</v>
      </c>
      <c r="CT987" s="411">
        <v>21058421.307141572</v>
      </c>
      <c r="CU987" s="412">
        <v>20823120.584623374</v>
      </c>
      <c r="CV987" s="411">
        <f t="shared" si="307"/>
        <v>286223660.11634547</v>
      </c>
      <c r="CW987" s="411">
        <v>-58458.862248172387</v>
      </c>
      <c r="CX987" s="411">
        <v>-101201.53637170111</v>
      </c>
      <c r="CY987" s="411">
        <v>-77007.349663467801</v>
      </c>
      <c r="CZ987" s="411">
        <v>-95979.595990960719</v>
      </c>
      <c r="DA987" s="411">
        <v>-81951.203032821504</v>
      </c>
      <c r="DB987" s="411">
        <v>-93469.25825113547</v>
      </c>
      <c r="DC987" s="411">
        <v>-101429.37989721968</v>
      </c>
      <c r="DD987" s="411">
        <v>-74165.865413628169</v>
      </c>
      <c r="DE987" s="411">
        <v>-72082.196914433269</v>
      </c>
      <c r="DF987" s="411">
        <v>-24729.632195282629</v>
      </c>
      <c r="DG987" s="411">
        <v>-43940.493479837307</v>
      </c>
      <c r="DH987" s="412">
        <v>0</v>
      </c>
      <c r="DI987" s="411">
        <f t="shared" si="308"/>
        <v>-824415.37345866009</v>
      </c>
      <c r="DJ987" s="411">
        <v>20873279.960622076</v>
      </c>
      <c r="DK987" s="411">
        <v>23986210.25967915</v>
      </c>
      <c r="DL987" s="411">
        <v>23841777.111087512</v>
      </c>
      <c r="DM987" s="411">
        <v>22449202.474373985</v>
      </c>
      <c r="DN987" s="411">
        <v>21072239.557904225</v>
      </c>
      <c r="DO987" s="411">
        <v>20490265.130235035</v>
      </c>
      <c r="DP987" s="411">
        <v>26289648.989958644</v>
      </c>
      <c r="DQ987" s="411">
        <v>28048652.152026273</v>
      </c>
      <c r="DR987" s="411">
        <v>29742689.850384697</v>
      </c>
      <c r="DS987" s="411">
        <v>26767677.858330116</v>
      </c>
      <c r="DT987" s="411">
        <v>21014480.813661736</v>
      </c>
      <c r="DU987" s="412">
        <v>20823120.584623374</v>
      </c>
      <c r="DV987" s="411">
        <f t="shared" si="309"/>
        <v>285399244.74288678</v>
      </c>
      <c r="DW987" s="412">
        <v>20873279.960622076</v>
      </c>
      <c r="DX987" s="412">
        <v>23986210.25967915</v>
      </c>
      <c r="DY987" s="412">
        <v>23841777.111087512</v>
      </c>
      <c r="DZ987" s="412">
        <v>22449202.474373985</v>
      </c>
      <c r="EA987" s="412">
        <v>21072239.557904225</v>
      </c>
      <c r="EB987" s="412">
        <v>20490265.130235035</v>
      </c>
      <c r="EC987" s="412">
        <v>26289648.989958644</v>
      </c>
      <c r="ED987" s="412">
        <v>28048652.152026273</v>
      </c>
      <c r="EE987" s="412">
        <v>29742689.850384697</v>
      </c>
      <c r="EF987" s="412">
        <v>26767677.858330116</v>
      </c>
      <c r="EG987" s="412">
        <v>21014480.813661736</v>
      </c>
      <c r="EH987" s="412">
        <v>20823120.584623374</v>
      </c>
      <c r="EI987" s="411">
        <f t="shared" si="310"/>
        <v>285399244.74288678</v>
      </c>
      <c r="EK987" s="411">
        <f t="shared" si="311"/>
        <v>285399244.74288678</v>
      </c>
      <c r="EL987" s="7">
        <f t="shared" si="312"/>
        <v>0</v>
      </c>
    </row>
    <row r="988" spans="1:142">
      <c r="A988" s="365" t="str">
        <f t="shared" si="294"/>
        <v xml:space="preserve"> 211</v>
      </c>
      <c r="B988" s="370" t="s">
        <v>972</v>
      </c>
      <c r="C988" s="370" t="s">
        <v>974</v>
      </c>
      <c r="D988" s="411">
        <v>14972079.74</v>
      </c>
      <c r="E988" s="411">
        <v>18346595</v>
      </c>
      <c r="F988" s="411">
        <v>17981140.925000001</v>
      </c>
      <c r="G988" s="411">
        <v>16199217</v>
      </c>
      <c r="H988" s="411">
        <v>13619086.814999998</v>
      </c>
      <c r="I988" s="411">
        <v>11464034.630000001</v>
      </c>
      <c r="J988" s="411">
        <v>15757459</v>
      </c>
      <c r="K988" s="411">
        <v>19813897.48</v>
      </c>
      <c r="L988" s="411">
        <v>18951901.779999997</v>
      </c>
      <c r="M988" s="411">
        <v>15085738.185000002</v>
      </c>
      <c r="N988" s="411">
        <v>11953792.184999999</v>
      </c>
      <c r="O988" s="412">
        <v>12130244.924999999</v>
      </c>
      <c r="P988" s="411">
        <f t="shared" si="295"/>
        <v>186275187.66500002</v>
      </c>
      <c r="Q988" s="411">
        <f t="shared" si="296"/>
        <v>107831307.98096775</v>
      </c>
      <c r="R988" s="411">
        <f t="shared" si="297"/>
        <v>34045993.553170189</v>
      </c>
      <c r="S988" s="411">
        <f t="shared" si="298"/>
        <v>44397886.130862072</v>
      </c>
      <c r="T988" s="411">
        <v>-6212.8570653788847</v>
      </c>
      <c r="U988" s="411">
        <v>20275.168766192186</v>
      </c>
      <c r="V988" s="411">
        <v>-2509.9106009619372</v>
      </c>
      <c r="W988" s="411">
        <v>1209.450680076794</v>
      </c>
      <c r="X988" s="411">
        <v>-18787.356112992053</v>
      </c>
      <c r="Y988" s="411">
        <v>46560.663747033192</v>
      </c>
      <c r="Z988" s="411">
        <v>-23545.709163935353</v>
      </c>
      <c r="AA988" s="411">
        <v>6527.3099310158022</v>
      </c>
      <c r="AB988" s="411">
        <v>-28775.694686785147</v>
      </c>
      <c r="AC988" s="411">
        <v>27585.067463295716</v>
      </c>
      <c r="AD988" s="411">
        <v>264.95050884382181</v>
      </c>
      <c r="AE988" s="412">
        <v>-19745.766362684924</v>
      </c>
      <c r="AF988" s="411">
        <f t="shared" si="299"/>
        <v>2845.3171037192151</v>
      </c>
      <c r="AG988" s="411">
        <v>14965866.882934622</v>
      </c>
      <c r="AH988" s="411">
        <v>18366870.168766193</v>
      </c>
      <c r="AI988" s="411">
        <v>17978631.014399037</v>
      </c>
      <c r="AJ988" s="411">
        <v>16200426.450680077</v>
      </c>
      <c r="AK988" s="411">
        <v>13600299.458887009</v>
      </c>
      <c r="AL988" s="411">
        <v>11510595.293747032</v>
      </c>
      <c r="AM988" s="411">
        <v>15733913.290836066</v>
      </c>
      <c r="AN988" s="411">
        <v>19820424.789931014</v>
      </c>
      <c r="AO988" s="411">
        <v>18923126.085313216</v>
      </c>
      <c r="AP988" s="411">
        <v>15113323.252463296</v>
      </c>
      <c r="AQ988" s="411">
        <v>11954057.135508843</v>
      </c>
      <c r="AR988" s="412">
        <v>12110499.158637315</v>
      </c>
      <c r="AS988" s="411">
        <f t="shared" si="300"/>
        <v>186278032.98210374</v>
      </c>
      <c r="AT988" s="411">
        <f t="shared" si="301"/>
        <v>107849056.97022307</v>
      </c>
      <c r="AU988" s="411">
        <f t="shared" si="302"/>
        <v>34030923.752081349</v>
      </c>
      <c r="AV988" s="411">
        <f t="shared" si="303"/>
        <v>44398052.259799309</v>
      </c>
      <c r="AW988" s="411">
        <v>0</v>
      </c>
      <c r="AX988" s="411">
        <v>0</v>
      </c>
      <c r="AY988" s="411">
        <v>0</v>
      </c>
      <c r="AZ988" s="411">
        <v>0</v>
      </c>
      <c r="BA988" s="411">
        <v>0</v>
      </c>
      <c r="BB988" s="411">
        <v>0</v>
      </c>
      <c r="BC988" s="411">
        <v>0</v>
      </c>
      <c r="BD988" s="411">
        <v>0</v>
      </c>
      <c r="BE988" s="411">
        <v>0</v>
      </c>
      <c r="BF988" s="411">
        <v>0</v>
      </c>
      <c r="BG988" s="411">
        <v>0</v>
      </c>
      <c r="BH988" s="412">
        <v>0</v>
      </c>
      <c r="BI988" s="411">
        <f t="shared" si="304"/>
        <v>0</v>
      </c>
      <c r="BJ988" s="411">
        <v>14965866.882934622</v>
      </c>
      <c r="BK988" s="411">
        <v>18366870.168766193</v>
      </c>
      <c r="BL988" s="411">
        <v>17978631.014399037</v>
      </c>
      <c r="BM988" s="411">
        <v>16200426.450680077</v>
      </c>
      <c r="BN988" s="411">
        <v>13600299.458887009</v>
      </c>
      <c r="BO988" s="411">
        <v>11510595.293747032</v>
      </c>
      <c r="BP988" s="411">
        <v>15733913.290836066</v>
      </c>
      <c r="BQ988" s="411">
        <v>19820424.789931014</v>
      </c>
      <c r="BR988" s="411">
        <v>18923126.085313216</v>
      </c>
      <c r="BS988" s="411">
        <v>15113323.252463296</v>
      </c>
      <c r="BT988" s="411">
        <v>11954057.135508843</v>
      </c>
      <c r="BU988" s="412">
        <v>12110499.158637315</v>
      </c>
      <c r="BV988" s="411">
        <f t="shared" si="305"/>
        <v>186278032.98210374</v>
      </c>
      <c r="BW988" s="411">
        <v>-626485.27060038084</v>
      </c>
      <c r="BX988" s="411">
        <v>-792315.29826510465</v>
      </c>
      <c r="BY988" s="411">
        <v>-603100.67446714919</v>
      </c>
      <c r="BZ988" s="411">
        <v>-570437.96247984713</v>
      </c>
      <c r="CA988" s="411">
        <v>191428.5669796599</v>
      </c>
      <c r="CB988" s="411">
        <v>516766.42610228871</v>
      </c>
      <c r="CC988" s="411">
        <v>501864.77384301636</v>
      </c>
      <c r="CD988" s="411">
        <v>-1023355.8642699245</v>
      </c>
      <c r="CE988" s="411">
        <v>377996.1801870183</v>
      </c>
      <c r="CF988" s="411">
        <v>493717.63092108048</v>
      </c>
      <c r="CG988" s="411">
        <v>-184316.74995275511</v>
      </c>
      <c r="CH988" s="412">
        <v>471835.57124427904</v>
      </c>
      <c r="CI988" s="411">
        <f t="shared" si="306"/>
        <v>-1246402.6707578185</v>
      </c>
      <c r="CJ988" s="411">
        <v>14339381.61233424</v>
      </c>
      <c r="CK988" s="411">
        <v>17574554.870501086</v>
      </c>
      <c r="CL988" s="411">
        <v>17375530.33993189</v>
      </c>
      <c r="CM988" s="411">
        <v>15629988.488200227</v>
      </c>
      <c r="CN988" s="411">
        <v>13791728.025866667</v>
      </c>
      <c r="CO988" s="411">
        <v>12027361.719849324</v>
      </c>
      <c r="CP988" s="411">
        <v>16235778.064679079</v>
      </c>
      <c r="CQ988" s="411">
        <v>18797068.925661087</v>
      </c>
      <c r="CR988" s="411">
        <v>19301122.265500229</v>
      </c>
      <c r="CS988" s="411">
        <v>15607040.883384379</v>
      </c>
      <c r="CT988" s="411">
        <v>11769740.385556089</v>
      </c>
      <c r="CU988" s="412">
        <v>12582334.729881596</v>
      </c>
      <c r="CV988" s="411">
        <f t="shared" si="307"/>
        <v>185031630.31134588</v>
      </c>
      <c r="CW988" s="411">
        <v>-34187.973079066389</v>
      </c>
      <c r="CX988" s="411">
        <v>-64070.594127208882</v>
      </c>
      <c r="CY988" s="411">
        <v>-40783.104227840158</v>
      </c>
      <c r="CZ988" s="411">
        <v>-51776.686740738405</v>
      </c>
      <c r="DA988" s="411">
        <v>-46827.23861220423</v>
      </c>
      <c r="DB988" s="411">
        <v>-42118.514086905787</v>
      </c>
      <c r="DC988" s="411">
        <v>-52513.664578071635</v>
      </c>
      <c r="DD988" s="411">
        <v>-38282.206134325723</v>
      </c>
      <c r="DE988" s="411">
        <v>-34123.950513024422</v>
      </c>
      <c r="DF988" s="411">
        <v>-10660.495005914148</v>
      </c>
      <c r="DG988" s="411">
        <v>-19248.46779816247</v>
      </c>
      <c r="DH988" s="412">
        <v>0</v>
      </c>
      <c r="DI988" s="411">
        <f t="shared" si="308"/>
        <v>-434592.89490346221</v>
      </c>
      <c r="DJ988" s="411">
        <v>14305193.639255174</v>
      </c>
      <c r="DK988" s="411">
        <v>17510484.276373882</v>
      </c>
      <c r="DL988" s="411">
        <v>17334747.235704049</v>
      </c>
      <c r="DM988" s="411">
        <v>15578211.801459489</v>
      </c>
      <c r="DN988" s="411">
        <v>13744900.787254466</v>
      </c>
      <c r="DO988" s="411">
        <v>11985243.205762416</v>
      </c>
      <c r="DP988" s="411">
        <v>16183264.40010101</v>
      </c>
      <c r="DQ988" s="411">
        <v>18758786.719526764</v>
      </c>
      <c r="DR988" s="411">
        <v>19266998.314987209</v>
      </c>
      <c r="DS988" s="411">
        <v>15596380.388378464</v>
      </c>
      <c r="DT988" s="411">
        <v>11750491.917757927</v>
      </c>
      <c r="DU988" s="412">
        <v>12582334.729881596</v>
      </c>
      <c r="DV988" s="411">
        <f t="shared" si="309"/>
        <v>184597037.41644245</v>
      </c>
      <c r="DW988" s="412">
        <v>14305193.639255174</v>
      </c>
      <c r="DX988" s="412">
        <v>17510484.276373882</v>
      </c>
      <c r="DY988" s="412">
        <v>17334747.235704049</v>
      </c>
      <c r="DZ988" s="412">
        <v>15578211.801459489</v>
      </c>
      <c r="EA988" s="412">
        <v>13744900.787254466</v>
      </c>
      <c r="EB988" s="412">
        <v>11985243.205762416</v>
      </c>
      <c r="EC988" s="412">
        <v>16183264.40010101</v>
      </c>
      <c r="ED988" s="412">
        <v>18758786.719526764</v>
      </c>
      <c r="EE988" s="412">
        <v>19266998.314987209</v>
      </c>
      <c r="EF988" s="412">
        <v>15596380.388378464</v>
      </c>
      <c r="EG988" s="412">
        <v>11750491.917757927</v>
      </c>
      <c r="EH988" s="412">
        <v>12582334.729881596</v>
      </c>
      <c r="EI988" s="411">
        <f t="shared" si="310"/>
        <v>184597037.41644245</v>
      </c>
      <c r="EK988" s="411">
        <f t="shared" si="311"/>
        <v>184597037.41644245</v>
      </c>
      <c r="EL988" s="7">
        <f t="shared" si="312"/>
        <v>0</v>
      </c>
    </row>
    <row r="989" spans="1:142">
      <c r="A989" s="365" t="str">
        <f t="shared" si="294"/>
        <v xml:space="preserve"> 211</v>
      </c>
      <c r="B989" s="370" t="s">
        <v>972</v>
      </c>
      <c r="C989" s="370" t="s">
        <v>1173</v>
      </c>
      <c r="D989" s="411">
        <v>140</v>
      </c>
      <c r="E989" s="411">
        <v>117</v>
      </c>
      <c r="F989" s="411">
        <v>2718</v>
      </c>
      <c r="G989" s="411">
        <v>273</v>
      </c>
      <c r="H989" s="411">
        <v>94</v>
      </c>
      <c r="I989" s="411">
        <v>94</v>
      </c>
      <c r="J989" s="411">
        <v>1733</v>
      </c>
      <c r="K989" s="411">
        <v>4518</v>
      </c>
      <c r="L989" s="411">
        <v>366</v>
      </c>
      <c r="M989" s="411">
        <v>1749</v>
      </c>
      <c r="N989" s="411">
        <v>85</v>
      </c>
      <c r="O989" s="412">
        <v>64</v>
      </c>
      <c r="P989" s="411">
        <f t="shared" si="295"/>
        <v>11951</v>
      </c>
      <c r="Q989" s="411">
        <f t="shared" si="296"/>
        <v>5113.0967741935483</v>
      </c>
      <c r="R989" s="411">
        <f t="shared" si="297"/>
        <v>4838.9377085650722</v>
      </c>
      <c r="S989" s="411">
        <f t="shared" si="298"/>
        <v>1998.9655172413793</v>
      </c>
      <c r="T989" s="411">
        <v>0</v>
      </c>
      <c r="U989" s="411">
        <v>0</v>
      </c>
      <c r="V989" s="411">
        <v>0</v>
      </c>
      <c r="W989" s="411">
        <v>0</v>
      </c>
      <c r="X989" s="411">
        <v>0</v>
      </c>
      <c r="Y989" s="411">
        <v>0</v>
      </c>
      <c r="Z989" s="411">
        <v>0</v>
      </c>
      <c r="AA989" s="411">
        <v>0</v>
      </c>
      <c r="AB989" s="411">
        <v>0</v>
      </c>
      <c r="AC989" s="411">
        <v>0</v>
      </c>
      <c r="AD989" s="411">
        <v>0</v>
      </c>
      <c r="AE989" s="412">
        <v>0</v>
      </c>
      <c r="AF989" s="411">
        <f t="shared" si="299"/>
        <v>0</v>
      </c>
      <c r="AG989" s="411">
        <v>0</v>
      </c>
      <c r="AH989" s="411">
        <v>0</v>
      </c>
      <c r="AI989" s="411">
        <v>0</v>
      </c>
      <c r="AJ989" s="411">
        <v>0</v>
      </c>
      <c r="AK989" s="411">
        <v>0</v>
      </c>
      <c r="AL989" s="411">
        <v>0</v>
      </c>
      <c r="AM989" s="411">
        <v>0</v>
      </c>
      <c r="AN989" s="411">
        <v>0</v>
      </c>
      <c r="AO989" s="411">
        <v>0</v>
      </c>
      <c r="AP989" s="411">
        <v>0</v>
      </c>
      <c r="AQ989" s="411">
        <v>0</v>
      </c>
      <c r="AR989" s="412">
        <v>0</v>
      </c>
      <c r="AS989" s="411">
        <f t="shared" si="300"/>
        <v>0</v>
      </c>
      <c r="AT989" s="411">
        <f t="shared" si="301"/>
        <v>0</v>
      </c>
      <c r="AU989" s="411">
        <f t="shared" si="302"/>
        <v>0</v>
      </c>
      <c r="AV989" s="411">
        <f t="shared" si="303"/>
        <v>0</v>
      </c>
      <c r="AW989" s="411">
        <v>0</v>
      </c>
      <c r="AX989" s="411">
        <v>0</v>
      </c>
      <c r="AY989" s="411">
        <v>0</v>
      </c>
      <c r="AZ989" s="411">
        <v>0</v>
      </c>
      <c r="BA989" s="411">
        <v>0</v>
      </c>
      <c r="BB989" s="411">
        <v>0</v>
      </c>
      <c r="BC989" s="411">
        <v>0</v>
      </c>
      <c r="BD989" s="411">
        <v>0</v>
      </c>
      <c r="BE989" s="411">
        <v>0</v>
      </c>
      <c r="BF989" s="411">
        <v>0</v>
      </c>
      <c r="BG989" s="411">
        <v>0</v>
      </c>
      <c r="BH989" s="412">
        <v>0</v>
      </c>
      <c r="BI989" s="411">
        <f t="shared" si="304"/>
        <v>0</v>
      </c>
      <c r="BJ989" s="411">
        <v>0</v>
      </c>
      <c r="BK989" s="411">
        <v>0</v>
      </c>
      <c r="BL989" s="411">
        <v>0</v>
      </c>
      <c r="BM989" s="411">
        <v>0</v>
      </c>
      <c r="BN989" s="411">
        <v>0</v>
      </c>
      <c r="BO989" s="411">
        <v>0</v>
      </c>
      <c r="BP989" s="411">
        <v>0</v>
      </c>
      <c r="BQ989" s="411">
        <v>0</v>
      </c>
      <c r="BR989" s="411">
        <v>0</v>
      </c>
      <c r="BS989" s="411">
        <v>0</v>
      </c>
      <c r="BT989" s="411">
        <v>0</v>
      </c>
      <c r="BU989" s="412">
        <v>0</v>
      </c>
      <c r="BV989" s="411">
        <f t="shared" si="305"/>
        <v>0</v>
      </c>
      <c r="BW989" s="411">
        <v>0</v>
      </c>
      <c r="BX989" s="411">
        <v>0</v>
      </c>
      <c r="BY989" s="411">
        <v>0</v>
      </c>
      <c r="BZ989" s="411">
        <v>0</v>
      </c>
      <c r="CA989" s="411">
        <v>0</v>
      </c>
      <c r="CB989" s="411">
        <v>0</v>
      </c>
      <c r="CC989" s="411">
        <v>0</v>
      </c>
      <c r="CD989" s="411">
        <v>0</v>
      </c>
      <c r="CE989" s="411">
        <v>0</v>
      </c>
      <c r="CF989" s="411">
        <v>0</v>
      </c>
      <c r="CG989" s="411">
        <v>0</v>
      </c>
      <c r="CH989" s="412">
        <v>0</v>
      </c>
      <c r="CI989" s="411">
        <f t="shared" si="306"/>
        <v>0</v>
      </c>
      <c r="CJ989" s="411">
        <v>0</v>
      </c>
      <c r="CK989" s="411">
        <v>0</v>
      </c>
      <c r="CL989" s="411">
        <v>0</v>
      </c>
      <c r="CM989" s="411">
        <v>0</v>
      </c>
      <c r="CN989" s="411">
        <v>0</v>
      </c>
      <c r="CO989" s="411">
        <v>0</v>
      </c>
      <c r="CP989" s="411">
        <v>0</v>
      </c>
      <c r="CQ989" s="411">
        <v>0</v>
      </c>
      <c r="CR989" s="411">
        <v>0</v>
      </c>
      <c r="CS989" s="411">
        <v>0</v>
      </c>
      <c r="CT989" s="411">
        <v>0</v>
      </c>
      <c r="CU989" s="412">
        <v>0</v>
      </c>
      <c r="CV989" s="411">
        <f t="shared" si="307"/>
        <v>0</v>
      </c>
      <c r="CW989" s="411">
        <v>0</v>
      </c>
      <c r="CX989" s="411">
        <v>0</v>
      </c>
      <c r="CY989" s="411">
        <v>0</v>
      </c>
      <c r="CZ989" s="411">
        <v>0</v>
      </c>
      <c r="DA989" s="411">
        <v>0</v>
      </c>
      <c r="DB989" s="411">
        <v>0</v>
      </c>
      <c r="DC989" s="411">
        <v>0</v>
      </c>
      <c r="DD989" s="411">
        <v>0</v>
      </c>
      <c r="DE989" s="411">
        <v>0</v>
      </c>
      <c r="DF989" s="411">
        <v>0</v>
      </c>
      <c r="DG989" s="411">
        <v>0</v>
      </c>
      <c r="DH989" s="412">
        <v>0</v>
      </c>
      <c r="DI989" s="411">
        <f t="shared" si="308"/>
        <v>0</v>
      </c>
      <c r="DJ989" s="411">
        <v>0</v>
      </c>
      <c r="DK989" s="411">
        <v>0</v>
      </c>
      <c r="DL989" s="411">
        <v>0</v>
      </c>
      <c r="DM989" s="411">
        <v>0</v>
      </c>
      <c r="DN989" s="411">
        <v>0</v>
      </c>
      <c r="DO989" s="411">
        <v>0</v>
      </c>
      <c r="DP989" s="411">
        <v>0</v>
      </c>
      <c r="DQ989" s="411">
        <v>0</v>
      </c>
      <c r="DR989" s="411">
        <v>0</v>
      </c>
      <c r="DS989" s="411">
        <v>0</v>
      </c>
      <c r="DT989" s="411">
        <v>0</v>
      </c>
      <c r="DU989" s="412">
        <v>0</v>
      </c>
      <c r="DV989" s="411">
        <f t="shared" si="309"/>
        <v>0</v>
      </c>
      <c r="DW989" s="412">
        <v>0</v>
      </c>
      <c r="DX989" s="412">
        <v>0</v>
      </c>
      <c r="DY989" s="412">
        <v>0</v>
      </c>
      <c r="DZ989" s="412">
        <v>0</v>
      </c>
      <c r="EA989" s="412">
        <v>0</v>
      </c>
      <c r="EB989" s="412">
        <v>0</v>
      </c>
      <c r="EC989" s="412">
        <v>0</v>
      </c>
      <c r="ED989" s="412">
        <v>0</v>
      </c>
      <c r="EE989" s="412">
        <v>0</v>
      </c>
      <c r="EF989" s="412">
        <v>0</v>
      </c>
      <c r="EG989" s="412">
        <v>0</v>
      </c>
      <c r="EH989" s="412">
        <v>0</v>
      </c>
      <c r="EI989" s="411">
        <f t="shared" si="310"/>
        <v>0</v>
      </c>
      <c r="EK989" s="411">
        <f t="shared" si="311"/>
        <v>11951</v>
      </c>
      <c r="EL989" s="7">
        <f t="shared" si="312"/>
        <v>-11951</v>
      </c>
    </row>
    <row r="990" spans="1:142">
      <c r="A990" s="365" t="str">
        <f t="shared" si="294"/>
        <v xml:space="preserve"> 211</v>
      </c>
      <c r="B990" s="370" t="s">
        <v>972</v>
      </c>
      <c r="C990" s="370" t="s">
        <v>1174</v>
      </c>
      <c r="D990" s="411">
        <v>38</v>
      </c>
      <c r="E990" s="411">
        <v>42</v>
      </c>
      <c r="F990" s="411">
        <v>41</v>
      </c>
      <c r="G990" s="411">
        <v>44</v>
      </c>
      <c r="H990" s="411">
        <v>43</v>
      </c>
      <c r="I990" s="411">
        <v>42</v>
      </c>
      <c r="J990" s="411">
        <v>38</v>
      </c>
      <c r="K990" s="411">
        <v>18</v>
      </c>
      <c r="L990" s="411">
        <v>16</v>
      </c>
      <c r="M990" s="411">
        <v>767</v>
      </c>
      <c r="N990" s="411">
        <v>68</v>
      </c>
      <c r="O990" s="412">
        <v>18</v>
      </c>
      <c r="P990" s="411">
        <f t="shared" si="295"/>
        <v>1175</v>
      </c>
      <c r="Q990" s="411">
        <f t="shared" si="296"/>
        <v>286.77419354838707</v>
      </c>
      <c r="R990" s="411">
        <f t="shared" si="297"/>
        <v>30.812013348164626</v>
      </c>
      <c r="S990" s="411">
        <f t="shared" si="298"/>
        <v>857.41379310344826</v>
      </c>
      <c r="T990" s="411">
        <v>0</v>
      </c>
      <c r="U990" s="411">
        <v>0</v>
      </c>
      <c r="V990" s="411">
        <v>0</v>
      </c>
      <c r="W990" s="411">
        <v>0</v>
      </c>
      <c r="X990" s="411">
        <v>0</v>
      </c>
      <c r="Y990" s="411">
        <v>0</v>
      </c>
      <c r="Z990" s="411">
        <v>0</v>
      </c>
      <c r="AA990" s="411">
        <v>0</v>
      </c>
      <c r="AB990" s="411">
        <v>0</v>
      </c>
      <c r="AC990" s="411">
        <v>0</v>
      </c>
      <c r="AD990" s="411">
        <v>0</v>
      </c>
      <c r="AE990" s="412">
        <v>0</v>
      </c>
      <c r="AF990" s="411">
        <f t="shared" si="299"/>
        <v>0</v>
      </c>
      <c r="AG990" s="411">
        <v>0</v>
      </c>
      <c r="AH990" s="411">
        <v>0</v>
      </c>
      <c r="AI990" s="411">
        <v>0</v>
      </c>
      <c r="AJ990" s="411">
        <v>0</v>
      </c>
      <c r="AK990" s="411">
        <v>0</v>
      </c>
      <c r="AL990" s="411">
        <v>0</v>
      </c>
      <c r="AM990" s="411">
        <v>0</v>
      </c>
      <c r="AN990" s="411">
        <v>0</v>
      </c>
      <c r="AO990" s="411">
        <v>0</v>
      </c>
      <c r="AP990" s="411">
        <v>0</v>
      </c>
      <c r="AQ990" s="411">
        <v>0</v>
      </c>
      <c r="AR990" s="412">
        <v>0</v>
      </c>
      <c r="AS990" s="411">
        <f t="shared" si="300"/>
        <v>0</v>
      </c>
      <c r="AT990" s="411">
        <f t="shared" si="301"/>
        <v>0</v>
      </c>
      <c r="AU990" s="411">
        <f t="shared" si="302"/>
        <v>0</v>
      </c>
      <c r="AV990" s="411">
        <f t="shared" si="303"/>
        <v>0</v>
      </c>
      <c r="AW990" s="411">
        <v>0</v>
      </c>
      <c r="AX990" s="411">
        <v>0</v>
      </c>
      <c r="AY990" s="411">
        <v>0</v>
      </c>
      <c r="AZ990" s="411">
        <v>0</v>
      </c>
      <c r="BA990" s="411">
        <v>0</v>
      </c>
      <c r="BB990" s="411">
        <v>0</v>
      </c>
      <c r="BC990" s="411">
        <v>0</v>
      </c>
      <c r="BD990" s="411">
        <v>0</v>
      </c>
      <c r="BE990" s="411">
        <v>0</v>
      </c>
      <c r="BF990" s="411">
        <v>0</v>
      </c>
      <c r="BG990" s="411">
        <v>0</v>
      </c>
      <c r="BH990" s="412">
        <v>0</v>
      </c>
      <c r="BI990" s="411">
        <f t="shared" si="304"/>
        <v>0</v>
      </c>
      <c r="BJ990" s="411">
        <v>0</v>
      </c>
      <c r="BK990" s="411">
        <v>0</v>
      </c>
      <c r="BL990" s="411">
        <v>0</v>
      </c>
      <c r="BM990" s="411">
        <v>0</v>
      </c>
      <c r="BN990" s="411">
        <v>0</v>
      </c>
      <c r="BO990" s="411">
        <v>0</v>
      </c>
      <c r="BP990" s="411">
        <v>0</v>
      </c>
      <c r="BQ990" s="411">
        <v>0</v>
      </c>
      <c r="BR990" s="411">
        <v>0</v>
      </c>
      <c r="BS990" s="411">
        <v>0</v>
      </c>
      <c r="BT990" s="411">
        <v>0</v>
      </c>
      <c r="BU990" s="412">
        <v>0</v>
      </c>
      <c r="BV990" s="411">
        <f t="shared" si="305"/>
        <v>0</v>
      </c>
      <c r="BW990" s="411">
        <v>0</v>
      </c>
      <c r="BX990" s="411">
        <v>0</v>
      </c>
      <c r="BY990" s="411">
        <v>0</v>
      </c>
      <c r="BZ990" s="411">
        <v>0</v>
      </c>
      <c r="CA990" s="411">
        <v>0</v>
      </c>
      <c r="CB990" s="411">
        <v>0</v>
      </c>
      <c r="CC990" s="411">
        <v>0</v>
      </c>
      <c r="CD990" s="411">
        <v>0</v>
      </c>
      <c r="CE990" s="411">
        <v>0</v>
      </c>
      <c r="CF990" s="411">
        <v>0</v>
      </c>
      <c r="CG990" s="411">
        <v>0</v>
      </c>
      <c r="CH990" s="412">
        <v>0</v>
      </c>
      <c r="CI990" s="411">
        <f t="shared" si="306"/>
        <v>0</v>
      </c>
      <c r="CJ990" s="411">
        <v>0</v>
      </c>
      <c r="CK990" s="411">
        <v>0</v>
      </c>
      <c r="CL990" s="411">
        <v>0</v>
      </c>
      <c r="CM990" s="411">
        <v>0</v>
      </c>
      <c r="CN990" s="411">
        <v>0</v>
      </c>
      <c r="CO990" s="411">
        <v>0</v>
      </c>
      <c r="CP990" s="411">
        <v>0</v>
      </c>
      <c r="CQ990" s="411">
        <v>0</v>
      </c>
      <c r="CR990" s="411">
        <v>0</v>
      </c>
      <c r="CS990" s="411">
        <v>0</v>
      </c>
      <c r="CT990" s="411">
        <v>0</v>
      </c>
      <c r="CU990" s="412">
        <v>0</v>
      </c>
      <c r="CV990" s="411">
        <f t="shared" si="307"/>
        <v>0</v>
      </c>
      <c r="CW990" s="411">
        <v>0</v>
      </c>
      <c r="CX990" s="411">
        <v>0</v>
      </c>
      <c r="CY990" s="411">
        <v>0</v>
      </c>
      <c r="CZ990" s="411">
        <v>0</v>
      </c>
      <c r="DA990" s="411">
        <v>0</v>
      </c>
      <c r="DB990" s="411">
        <v>0</v>
      </c>
      <c r="DC990" s="411">
        <v>0</v>
      </c>
      <c r="DD990" s="411">
        <v>0</v>
      </c>
      <c r="DE990" s="411">
        <v>0</v>
      </c>
      <c r="DF990" s="411">
        <v>0</v>
      </c>
      <c r="DG990" s="411">
        <v>0</v>
      </c>
      <c r="DH990" s="412">
        <v>0</v>
      </c>
      <c r="DI990" s="411">
        <f t="shared" si="308"/>
        <v>0</v>
      </c>
      <c r="DJ990" s="411">
        <v>0</v>
      </c>
      <c r="DK990" s="411">
        <v>0</v>
      </c>
      <c r="DL990" s="411">
        <v>0</v>
      </c>
      <c r="DM990" s="411">
        <v>0</v>
      </c>
      <c r="DN990" s="411">
        <v>0</v>
      </c>
      <c r="DO990" s="411">
        <v>0</v>
      </c>
      <c r="DP990" s="411">
        <v>0</v>
      </c>
      <c r="DQ990" s="411">
        <v>0</v>
      </c>
      <c r="DR990" s="411">
        <v>0</v>
      </c>
      <c r="DS990" s="411">
        <v>0</v>
      </c>
      <c r="DT990" s="411">
        <v>0</v>
      </c>
      <c r="DU990" s="412">
        <v>0</v>
      </c>
      <c r="DV990" s="411">
        <f t="shared" si="309"/>
        <v>0</v>
      </c>
      <c r="DW990" s="412">
        <v>0</v>
      </c>
      <c r="DX990" s="412">
        <v>0</v>
      </c>
      <c r="DY990" s="412">
        <v>0</v>
      </c>
      <c r="DZ990" s="412">
        <v>0</v>
      </c>
      <c r="EA990" s="412">
        <v>0</v>
      </c>
      <c r="EB990" s="412">
        <v>0</v>
      </c>
      <c r="EC990" s="412">
        <v>0</v>
      </c>
      <c r="ED990" s="412">
        <v>0</v>
      </c>
      <c r="EE990" s="412">
        <v>0</v>
      </c>
      <c r="EF990" s="412">
        <v>0</v>
      </c>
      <c r="EG990" s="412">
        <v>0</v>
      </c>
      <c r="EH990" s="412">
        <v>0</v>
      </c>
      <c r="EI990" s="411">
        <f t="shared" si="310"/>
        <v>0</v>
      </c>
      <c r="EK990" s="411">
        <f t="shared" si="311"/>
        <v>1175</v>
      </c>
      <c r="EL990" s="7">
        <f t="shared" si="312"/>
        <v>-1175</v>
      </c>
    </row>
    <row r="991" spans="1:142">
      <c r="A991" s="365" t="str">
        <f t="shared" si="294"/>
        <v xml:space="preserve"> 211</v>
      </c>
      <c r="B991" s="370" t="s">
        <v>972</v>
      </c>
      <c r="C991" s="370" t="s">
        <v>1195</v>
      </c>
      <c r="D991" s="411">
        <v>3</v>
      </c>
      <c r="E991" s="411">
        <v>3</v>
      </c>
      <c r="F991" s="411">
        <v>3</v>
      </c>
      <c r="G991" s="411">
        <v>4</v>
      </c>
      <c r="H991" s="411">
        <v>3</v>
      </c>
      <c r="I991" s="411">
        <v>3</v>
      </c>
      <c r="J991" s="411">
        <v>0</v>
      </c>
      <c r="K991" s="411">
        <v>0</v>
      </c>
      <c r="L991" s="411">
        <v>0</v>
      </c>
      <c r="M991" s="411">
        <v>0</v>
      </c>
      <c r="N991" s="411">
        <v>2</v>
      </c>
      <c r="O991" s="412">
        <v>9</v>
      </c>
      <c r="P991" s="411">
        <f t="shared" si="295"/>
        <v>30</v>
      </c>
      <c r="Q991" s="411">
        <f t="shared" si="296"/>
        <v>19</v>
      </c>
      <c r="R991" s="411">
        <f t="shared" si="297"/>
        <v>0</v>
      </c>
      <c r="S991" s="411">
        <f t="shared" si="298"/>
        <v>11</v>
      </c>
      <c r="T991" s="411">
        <v>0</v>
      </c>
      <c r="U991" s="411">
        <v>0</v>
      </c>
      <c r="V991" s="411">
        <v>0</v>
      </c>
      <c r="W991" s="411">
        <v>0</v>
      </c>
      <c r="X991" s="411">
        <v>0</v>
      </c>
      <c r="Y991" s="411">
        <v>0</v>
      </c>
      <c r="Z991" s="411">
        <v>0</v>
      </c>
      <c r="AA991" s="411">
        <v>0</v>
      </c>
      <c r="AB991" s="411">
        <v>0</v>
      </c>
      <c r="AC991" s="411">
        <v>0</v>
      </c>
      <c r="AD991" s="411">
        <v>0</v>
      </c>
      <c r="AE991" s="412">
        <v>0</v>
      </c>
      <c r="AF991" s="411">
        <f t="shared" si="299"/>
        <v>0</v>
      </c>
      <c r="AG991" s="411">
        <v>0</v>
      </c>
      <c r="AH991" s="411">
        <v>0</v>
      </c>
      <c r="AI991" s="411">
        <v>0</v>
      </c>
      <c r="AJ991" s="411">
        <v>0</v>
      </c>
      <c r="AK991" s="411">
        <v>0</v>
      </c>
      <c r="AL991" s="411">
        <v>0</v>
      </c>
      <c r="AM991" s="411">
        <v>0</v>
      </c>
      <c r="AN991" s="411">
        <v>0</v>
      </c>
      <c r="AO991" s="411">
        <v>0</v>
      </c>
      <c r="AP991" s="411">
        <v>0</v>
      </c>
      <c r="AQ991" s="411">
        <v>0</v>
      </c>
      <c r="AR991" s="412">
        <v>0</v>
      </c>
      <c r="AS991" s="411">
        <f t="shared" si="300"/>
        <v>0</v>
      </c>
      <c r="AT991" s="411">
        <f t="shared" si="301"/>
        <v>0</v>
      </c>
      <c r="AU991" s="411">
        <f t="shared" si="302"/>
        <v>0</v>
      </c>
      <c r="AV991" s="411">
        <f t="shared" si="303"/>
        <v>0</v>
      </c>
      <c r="AW991" s="411">
        <v>0</v>
      </c>
      <c r="AX991" s="411">
        <v>0</v>
      </c>
      <c r="AY991" s="411">
        <v>0</v>
      </c>
      <c r="AZ991" s="411">
        <v>0</v>
      </c>
      <c r="BA991" s="411">
        <v>0</v>
      </c>
      <c r="BB991" s="411">
        <v>0</v>
      </c>
      <c r="BC991" s="411">
        <v>0</v>
      </c>
      <c r="BD991" s="411">
        <v>0</v>
      </c>
      <c r="BE991" s="411">
        <v>0</v>
      </c>
      <c r="BF991" s="411">
        <v>0</v>
      </c>
      <c r="BG991" s="411">
        <v>0</v>
      </c>
      <c r="BH991" s="412">
        <v>0</v>
      </c>
      <c r="BI991" s="411">
        <f t="shared" si="304"/>
        <v>0</v>
      </c>
      <c r="BJ991" s="411">
        <v>0</v>
      </c>
      <c r="BK991" s="411">
        <v>0</v>
      </c>
      <c r="BL991" s="411">
        <v>0</v>
      </c>
      <c r="BM991" s="411">
        <v>0</v>
      </c>
      <c r="BN991" s="411">
        <v>0</v>
      </c>
      <c r="BO991" s="411">
        <v>0</v>
      </c>
      <c r="BP991" s="411">
        <v>0</v>
      </c>
      <c r="BQ991" s="411">
        <v>0</v>
      </c>
      <c r="BR991" s="411">
        <v>0</v>
      </c>
      <c r="BS991" s="411">
        <v>0</v>
      </c>
      <c r="BT991" s="411">
        <v>0</v>
      </c>
      <c r="BU991" s="412">
        <v>0</v>
      </c>
      <c r="BV991" s="411">
        <f t="shared" si="305"/>
        <v>0</v>
      </c>
      <c r="BW991" s="411">
        <v>0</v>
      </c>
      <c r="BX991" s="411">
        <v>0</v>
      </c>
      <c r="BY991" s="411">
        <v>0</v>
      </c>
      <c r="BZ991" s="411">
        <v>0</v>
      </c>
      <c r="CA991" s="411">
        <v>0</v>
      </c>
      <c r="CB991" s="411">
        <v>0</v>
      </c>
      <c r="CC991" s="411">
        <v>0</v>
      </c>
      <c r="CD991" s="411">
        <v>0</v>
      </c>
      <c r="CE991" s="411">
        <v>0</v>
      </c>
      <c r="CF991" s="411">
        <v>0</v>
      </c>
      <c r="CG991" s="411">
        <v>0</v>
      </c>
      <c r="CH991" s="412">
        <v>0</v>
      </c>
      <c r="CI991" s="411">
        <f t="shared" si="306"/>
        <v>0</v>
      </c>
      <c r="CJ991" s="411">
        <v>0</v>
      </c>
      <c r="CK991" s="411">
        <v>0</v>
      </c>
      <c r="CL991" s="411">
        <v>0</v>
      </c>
      <c r="CM991" s="411">
        <v>0</v>
      </c>
      <c r="CN991" s="411">
        <v>0</v>
      </c>
      <c r="CO991" s="411">
        <v>0</v>
      </c>
      <c r="CP991" s="411">
        <v>0</v>
      </c>
      <c r="CQ991" s="411">
        <v>0</v>
      </c>
      <c r="CR991" s="411">
        <v>0</v>
      </c>
      <c r="CS991" s="411">
        <v>0</v>
      </c>
      <c r="CT991" s="411">
        <v>0</v>
      </c>
      <c r="CU991" s="412">
        <v>0</v>
      </c>
      <c r="CV991" s="411">
        <f t="shared" si="307"/>
        <v>0</v>
      </c>
      <c r="CW991" s="411">
        <v>0</v>
      </c>
      <c r="CX991" s="411">
        <v>0</v>
      </c>
      <c r="CY991" s="411">
        <v>0</v>
      </c>
      <c r="CZ991" s="411">
        <v>0</v>
      </c>
      <c r="DA991" s="411">
        <v>0</v>
      </c>
      <c r="DB991" s="411">
        <v>0</v>
      </c>
      <c r="DC991" s="411">
        <v>0</v>
      </c>
      <c r="DD991" s="411">
        <v>0</v>
      </c>
      <c r="DE991" s="411">
        <v>0</v>
      </c>
      <c r="DF991" s="411">
        <v>0</v>
      </c>
      <c r="DG991" s="411">
        <v>0</v>
      </c>
      <c r="DH991" s="412">
        <v>0</v>
      </c>
      <c r="DI991" s="411">
        <f t="shared" si="308"/>
        <v>0</v>
      </c>
      <c r="DJ991" s="411">
        <v>0</v>
      </c>
      <c r="DK991" s="411">
        <v>0</v>
      </c>
      <c r="DL991" s="411">
        <v>0</v>
      </c>
      <c r="DM991" s="411">
        <v>0</v>
      </c>
      <c r="DN991" s="411">
        <v>0</v>
      </c>
      <c r="DO991" s="411">
        <v>0</v>
      </c>
      <c r="DP991" s="411">
        <v>0</v>
      </c>
      <c r="DQ991" s="411">
        <v>0</v>
      </c>
      <c r="DR991" s="411">
        <v>0</v>
      </c>
      <c r="DS991" s="411">
        <v>0</v>
      </c>
      <c r="DT991" s="411">
        <v>0</v>
      </c>
      <c r="DU991" s="412">
        <v>0</v>
      </c>
      <c r="DV991" s="411">
        <f t="shared" si="309"/>
        <v>0</v>
      </c>
      <c r="DW991" s="412">
        <v>0</v>
      </c>
      <c r="DX991" s="412">
        <v>0</v>
      </c>
      <c r="DY991" s="412">
        <v>0</v>
      </c>
      <c r="DZ991" s="412">
        <v>0</v>
      </c>
      <c r="EA991" s="412">
        <v>0</v>
      </c>
      <c r="EB991" s="412">
        <v>0</v>
      </c>
      <c r="EC991" s="412">
        <v>0</v>
      </c>
      <c r="ED991" s="412">
        <v>0</v>
      </c>
      <c r="EE991" s="412">
        <v>0</v>
      </c>
      <c r="EF991" s="412">
        <v>0</v>
      </c>
      <c r="EG991" s="412">
        <v>0</v>
      </c>
      <c r="EH991" s="412">
        <v>0</v>
      </c>
      <c r="EI991" s="411">
        <f t="shared" si="310"/>
        <v>0</v>
      </c>
      <c r="EK991" s="411">
        <f t="shared" si="311"/>
        <v>30</v>
      </c>
      <c r="EL991" s="7">
        <f t="shared" si="312"/>
        <v>-30</v>
      </c>
    </row>
    <row r="992" spans="1:142">
      <c r="A992" s="365" t="str">
        <f t="shared" si="294"/>
        <v xml:space="preserve"> 211</v>
      </c>
      <c r="B992" s="370" t="s">
        <v>972</v>
      </c>
      <c r="C992" s="370" t="s">
        <v>1178</v>
      </c>
      <c r="D992" s="411">
        <v>246</v>
      </c>
      <c r="E992" s="411">
        <v>302</v>
      </c>
      <c r="F992" s="411">
        <v>239</v>
      </c>
      <c r="G992" s="411">
        <v>363</v>
      </c>
      <c r="H992" s="411">
        <v>350</v>
      </c>
      <c r="I992" s="411">
        <v>216</v>
      </c>
      <c r="J992" s="411">
        <v>297</v>
      </c>
      <c r="K992" s="411">
        <v>418</v>
      </c>
      <c r="L992" s="411">
        <v>253</v>
      </c>
      <c r="M992" s="411">
        <v>1491</v>
      </c>
      <c r="N992" s="411">
        <v>305</v>
      </c>
      <c r="O992" s="412">
        <v>125</v>
      </c>
      <c r="P992" s="411">
        <f t="shared" si="295"/>
        <v>4605</v>
      </c>
      <c r="Q992" s="411">
        <f t="shared" si="296"/>
        <v>2003.4193548387098</v>
      </c>
      <c r="R992" s="411">
        <f t="shared" si="297"/>
        <v>610.78754171301443</v>
      </c>
      <c r="S992" s="411">
        <f t="shared" si="298"/>
        <v>1990.7931034482758</v>
      </c>
      <c r="T992" s="411">
        <v>0</v>
      </c>
      <c r="U992" s="411">
        <v>0</v>
      </c>
      <c r="V992" s="411">
        <v>0</v>
      </c>
      <c r="W992" s="411">
        <v>0</v>
      </c>
      <c r="X992" s="411">
        <v>0</v>
      </c>
      <c r="Y992" s="411">
        <v>0</v>
      </c>
      <c r="Z992" s="411">
        <v>0</v>
      </c>
      <c r="AA992" s="411">
        <v>0</v>
      </c>
      <c r="AB992" s="411">
        <v>0</v>
      </c>
      <c r="AC992" s="411">
        <v>0</v>
      </c>
      <c r="AD992" s="411">
        <v>0</v>
      </c>
      <c r="AE992" s="412">
        <v>0</v>
      </c>
      <c r="AF992" s="411">
        <f t="shared" si="299"/>
        <v>0</v>
      </c>
      <c r="AG992" s="411">
        <v>0</v>
      </c>
      <c r="AH992" s="411">
        <v>0</v>
      </c>
      <c r="AI992" s="411">
        <v>0</v>
      </c>
      <c r="AJ992" s="411">
        <v>0</v>
      </c>
      <c r="AK992" s="411">
        <v>0</v>
      </c>
      <c r="AL992" s="411">
        <v>0</v>
      </c>
      <c r="AM992" s="411">
        <v>0</v>
      </c>
      <c r="AN992" s="411">
        <v>0</v>
      </c>
      <c r="AO992" s="411">
        <v>0</v>
      </c>
      <c r="AP992" s="411">
        <v>0</v>
      </c>
      <c r="AQ992" s="411">
        <v>0</v>
      </c>
      <c r="AR992" s="412">
        <v>0</v>
      </c>
      <c r="AS992" s="411">
        <f t="shared" si="300"/>
        <v>0</v>
      </c>
      <c r="AT992" s="411">
        <f t="shared" si="301"/>
        <v>0</v>
      </c>
      <c r="AU992" s="411">
        <f t="shared" si="302"/>
        <v>0</v>
      </c>
      <c r="AV992" s="411">
        <f t="shared" si="303"/>
        <v>0</v>
      </c>
      <c r="AW992" s="411">
        <v>0</v>
      </c>
      <c r="AX992" s="411">
        <v>0</v>
      </c>
      <c r="AY992" s="411">
        <v>0</v>
      </c>
      <c r="AZ992" s="411">
        <v>0</v>
      </c>
      <c r="BA992" s="411">
        <v>0</v>
      </c>
      <c r="BB992" s="411">
        <v>0</v>
      </c>
      <c r="BC992" s="411">
        <v>0</v>
      </c>
      <c r="BD992" s="411">
        <v>0</v>
      </c>
      <c r="BE992" s="411">
        <v>0</v>
      </c>
      <c r="BF992" s="411">
        <v>0</v>
      </c>
      <c r="BG992" s="411">
        <v>0</v>
      </c>
      <c r="BH992" s="412">
        <v>0</v>
      </c>
      <c r="BI992" s="411">
        <f t="shared" si="304"/>
        <v>0</v>
      </c>
      <c r="BJ992" s="411">
        <v>0</v>
      </c>
      <c r="BK992" s="411">
        <v>0</v>
      </c>
      <c r="BL992" s="411">
        <v>0</v>
      </c>
      <c r="BM992" s="411">
        <v>0</v>
      </c>
      <c r="BN992" s="411">
        <v>0</v>
      </c>
      <c r="BO992" s="411">
        <v>0</v>
      </c>
      <c r="BP992" s="411">
        <v>0</v>
      </c>
      <c r="BQ992" s="411">
        <v>0</v>
      </c>
      <c r="BR992" s="411">
        <v>0</v>
      </c>
      <c r="BS992" s="411">
        <v>0</v>
      </c>
      <c r="BT992" s="411">
        <v>0</v>
      </c>
      <c r="BU992" s="412">
        <v>0</v>
      </c>
      <c r="BV992" s="411">
        <f t="shared" si="305"/>
        <v>0</v>
      </c>
      <c r="BW992" s="411">
        <v>0</v>
      </c>
      <c r="BX992" s="411">
        <v>0</v>
      </c>
      <c r="BY992" s="411">
        <v>0</v>
      </c>
      <c r="BZ992" s="411">
        <v>0</v>
      </c>
      <c r="CA992" s="411">
        <v>0</v>
      </c>
      <c r="CB992" s="411">
        <v>0</v>
      </c>
      <c r="CC992" s="411">
        <v>0</v>
      </c>
      <c r="CD992" s="411">
        <v>0</v>
      </c>
      <c r="CE992" s="411">
        <v>0</v>
      </c>
      <c r="CF992" s="411">
        <v>0</v>
      </c>
      <c r="CG992" s="411">
        <v>0</v>
      </c>
      <c r="CH992" s="412">
        <v>0</v>
      </c>
      <c r="CI992" s="411">
        <f t="shared" si="306"/>
        <v>0</v>
      </c>
      <c r="CJ992" s="411">
        <v>0</v>
      </c>
      <c r="CK992" s="411">
        <v>0</v>
      </c>
      <c r="CL992" s="411">
        <v>0</v>
      </c>
      <c r="CM992" s="411">
        <v>0</v>
      </c>
      <c r="CN992" s="411">
        <v>0</v>
      </c>
      <c r="CO992" s="411">
        <v>0</v>
      </c>
      <c r="CP992" s="411">
        <v>0</v>
      </c>
      <c r="CQ992" s="411">
        <v>0</v>
      </c>
      <c r="CR992" s="411">
        <v>0</v>
      </c>
      <c r="CS992" s="411">
        <v>0</v>
      </c>
      <c r="CT992" s="411">
        <v>0</v>
      </c>
      <c r="CU992" s="412">
        <v>0</v>
      </c>
      <c r="CV992" s="411">
        <f t="shared" si="307"/>
        <v>0</v>
      </c>
      <c r="CW992" s="411">
        <v>0</v>
      </c>
      <c r="CX992" s="411">
        <v>0</v>
      </c>
      <c r="CY992" s="411">
        <v>0</v>
      </c>
      <c r="CZ992" s="411">
        <v>0</v>
      </c>
      <c r="DA992" s="411">
        <v>0</v>
      </c>
      <c r="DB992" s="411">
        <v>0</v>
      </c>
      <c r="DC992" s="411">
        <v>0</v>
      </c>
      <c r="DD992" s="411">
        <v>0</v>
      </c>
      <c r="DE992" s="411">
        <v>0</v>
      </c>
      <c r="DF992" s="411">
        <v>0</v>
      </c>
      <c r="DG992" s="411">
        <v>0</v>
      </c>
      <c r="DH992" s="412">
        <v>0</v>
      </c>
      <c r="DI992" s="411">
        <f t="shared" si="308"/>
        <v>0</v>
      </c>
      <c r="DJ992" s="411">
        <v>0</v>
      </c>
      <c r="DK992" s="411">
        <v>0</v>
      </c>
      <c r="DL992" s="411">
        <v>0</v>
      </c>
      <c r="DM992" s="411">
        <v>0</v>
      </c>
      <c r="DN992" s="411">
        <v>0</v>
      </c>
      <c r="DO992" s="411">
        <v>0</v>
      </c>
      <c r="DP992" s="411">
        <v>0</v>
      </c>
      <c r="DQ992" s="411">
        <v>0</v>
      </c>
      <c r="DR992" s="411">
        <v>0</v>
      </c>
      <c r="DS992" s="411">
        <v>0</v>
      </c>
      <c r="DT992" s="411">
        <v>0</v>
      </c>
      <c r="DU992" s="412">
        <v>0</v>
      </c>
      <c r="DV992" s="411">
        <f t="shared" si="309"/>
        <v>0</v>
      </c>
      <c r="DW992" s="412">
        <v>0</v>
      </c>
      <c r="DX992" s="412">
        <v>0</v>
      </c>
      <c r="DY992" s="412">
        <v>0</v>
      </c>
      <c r="DZ992" s="412">
        <v>0</v>
      </c>
      <c r="EA992" s="412">
        <v>0</v>
      </c>
      <c r="EB992" s="412">
        <v>0</v>
      </c>
      <c r="EC992" s="412">
        <v>0</v>
      </c>
      <c r="ED992" s="412">
        <v>0</v>
      </c>
      <c r="EE992" s="412">
        <v>0</v>
      </c>
      <c r="EF992" s="412">
        <v>0</v>
      </c>
      <c r="EG992" s="412">
        <v>0</v>
      </c>
      <c r="EH992" s="412">
        <v>0</v>
      </c>
      <c r="EI992" s="411">
        <f t="shared" si="310"/>
        <v>0</v>
      </c>
      <c r="EK992" s="411">
        <f t="shared" si="311"/>
        <v>4605</v>
      </c>
      <c r="EL992" s="7">
        <f t="shared" si="312"/>
        <v>-4605</v>
      </c>
    </row>
    <row r="993" spans="1:142">
      <c r="A993" s="365" t="str">
        <f t="shared" si="294"/>
        <v xml:space="preserve"> 211</v>
      </c>
      <c r="B993" s="370" t="s">
        <v>972</v>
      </c>
      <c r="C993" s="370" t="s">
        <v>1179</v>
      </c>
      <c r="D993" s="411">
        <v>24</v>
      </c>
      <c r="E993" s="411">
        <v>30</v>
      </c>
      <c r="F993" s="411">
        <v>35</v>
      </c>
      <c r="G993" s="411">
        <v>26</v>
      </c>
      <c r="H993" s="411">
        <v>40</v>
      </c>
      <c r="I993" s="411">
        <v>29</v>
      </c>
      <c r="J993" s="411">
        <v>30</v>
      </c>
      <c r="K993" s="411">
        <v>46</v>
      </c>
      <c r="L993" s="411">
        <v>50</v>
      </c>
      <c r="M993" s="411">
        <v>96</v>
      </c>
      <c r="N993" s="411">
        <v>49</v>
      </c>
      <c r="O993" s="412">
        <v>59</v>
      </c>
      <c r="P993" s="411">
        <f t="shared" si="295"/>
        <v>514</v>
      </c>
      <c r="Q993" s="411">
        <f t="shared" si="296"/>
        <v>213.03225806451613</v>
      </c>
      <c r="R993" s="411">
        <f t="shared" si="297"/>
        <v>83.174638487208</v>
      </c>
      <c r="S993" s="411">
        <f t="shared" si="298"/>
        <v>217.79310344827587</v>
      </c>
      <c r="T993" s="411">
        <v>0</v>
      </c>
      <c r="U993" s="411">
        <v>0</v>
      </c>
      <c r="V993" s="411">
        <v>0</v>
      </c>
      <c r="W993" s="411">
        <v>0</v>
      </c>
      <c r="X993" s="411">
        <v>0</v>
      </c>
      <c r="Y993" s="411">
        <v>0</v>
      </c>
      <c r="Z993" s="411">
        <v>0</v>
      </c>
      <c r="AA993" s="411">
        <v>0</v>
      </c>
      <c r="AB993" s="411">
        <v>0</v>
      </c>
      <c r="AC993" s="411">
        <v>0</v>
      </c>
      <c r="AD993" s="411">
        <v>0</v>
      </c>
      <c r="AE993" s="412">
        <v>0</v>
      </c>
      <c r="AF993" s="411">
        <f t="shared" si="299"/>
        <v>0</v>
      </c>
      <c r="AG993" s="411">
        <v>0</v>
      </c>
      <c r="AH993" s="411">
        <v>0</v>
      </c>
      <c r="AI993" s="411">
        <v>0</v>
      </c>
      <c r="AJ993" s="411">
        <v>0</v>
      </c>
      <c r="AK993" s="411">
        <v>0</v>
      </c>
      <c r="AL993" s="411">
        <v>0</v>
      </c>
      <c r="AM993" s="411">
        <v>0</v>
      </c>
      <c r="AN993" s="411">
        <v>0</v>
      </c>
      <c r="AO993" s="411">
        <v>0</v>
      </c>
      <c r="AP993" s="411">
        <v>0</v>
      </c>
      <c r="AQ993" s="411">
        <v>0</v>
      </c>
      <c r="AR993" s="412">
        <v>0</v>
      </c>
      <c r="AS993" s="411">
        <f t="shared" si="300"/>
        <v>0</v>
      </c>
      <c r="AT993" s="411">
        <f t="shared" si="301"/>
        <v>0</v>
      </c>
      <c r="AU993" s="411">
        <f t="shared" si="302"/>
        <v>0</v>
      </c>
      <c r="AV993" s="411">
        <f t="shared" si="303"/>
        <v>0</v>
      </c>
      <c r="AW993" s="411">
        <v>0</v>
      </c>
      <c r="AX993" s="411">
        <v>0</v>
      </c>
      <c r="AY993" s="411">
        <v>0</v>
      </c>
      <c r="AZ993" s="411">
        <v>0</v>
      </c>
      <c r="BA993" s="411">
        <v>0</v>
      </c>
      <c r="BB993" s="411">
        <v>0</v>
      </c>
      <c r="BC993" s="411">
        <v>0</v>
      </c>
      <c r="BD993" s="411">
        <v>0</v>
      </c>
      <c r="BE993" s="411">
        <v>0</v>
      </c>
      <c r="BF993" s="411">
        <v>0</v>
      </c>
      <c r="BG993" s="411">
        <v>0</v>
      </c>
      <c r="BH993" s="412">
        <v>0</v>
      </c>
      <c r="BI993" s="411">
        <f t="shared" si="304"/>
        <v>0</v>
      </c>
      <c r="BJ993" s="411">
        <v>0</v>
      </c>
      <c r="BK993" s="411">
        <v>0</v>
      </c>
      <c r="BL993" s="411">
        <v>0</v>
      </c>
      <c r="BM993" s="411">
        <v>0</v>
      </c>
      <c r="BN993" s="411">
        <v>0</v>
      </c>
      <c r="BO993" s="411">
        <v>0</v>
      </c>
      <c r="BP993" s="411">
        <v>0</v>
      </c>
      <c r="BQ993" s="411">
        <v>0</v>
      </c>
      <c r="BR993" s="411">
        <v>0</v>
      </c>
      <c r="BS993" s="411">
        <v>0</v>
      </c>
      <c r="BT993" s="411">
        <v>0</v>
      </c>
      <c r="BU993" s="412">
        <v>0</v>
      </c>
      <c r="BV993" s="411">
        <f t="shared" si="305"/>
        <v>0</v>
      </c>
      <c r="BW993" s="411">
        <v>0</v>
      </c>
      <c r="BX993" s="411">
        <v>0</v>
      </c>
      <c r="BY993" s="411">
        <v>0</v>
      </c>
      <c r="BZ993" s="411">
        <v>0</v>
      </c>
      <c r="CA993" s="411">
        <v>0</v>
      </c>
      <c r="CB993" s="411">
        <v>0</v>
      </c>
      <c r="CC993" s="411">
        <v>0</v>
      </c>
      <c r="CD993" s="411">
        <v>0</v>
      </c>
      <c r="CE993" s="411">
        <v>0</v>
      </c>
      <c r="CF993" s="411">
        <v>0</v>
      </c>
      <c r="CG993" s="411">
        <v>0</v>
      </c>
      <c r="CH993" s="412">
        <v>0</v>
      </c>
      <c r="CI993" s="411">
        <f t="shared" si="306"/>
        <v>0</v>
      </c>
      <c r="CJ993" s="411">
        <v>0</v>
      </c>
      <c r="CK993" s="411">
        <v>0</v>
      </c>
      <c r="CL993" s="411">
        <v>0</v>
      </c>
      <c r="CM993" s="411">
        <v>0</v>
      </c>
      <c r="CN993" s="411">
        <v>0</v>
      </c>
      <c r="CO993" s="411">
        <v>0</v>
      </c>
      <c r="CP993" s="411">
        <v>0</v>
      </c>
      <c r="CQ993" s="411">
        <v>0</v>
      </c>
      <c r="CR993" s="411">
        <v>0</v>
      </c>
      <c r="CS993" s="411">
        <v>0</v>
      </c>
      <c r="CT993" s="411">
        <v>0</v>
      </c>
      <c r="CU993" s="412">
        <v>0</v>
      </c>
      <c r="CV993" s="411">
        <f t="shared" si="307"/>
        <v>0</v>
      </c>
      <c r="CW993" s="411">
        <v>0</v>
      </c>
      <c r="CX993" s="411">
        <v>0</v>
      </c>
      <c r="CY993" s="411">
        <v>0</v>
      </c>
      <c r="CZ993" s="411">
        <v>0</v>
      </c>
      <c r="DA993" s="411">
        <v>0</v>
      </c>
      <c r="DB993" s="411">
        <v>0</v>
      </c>
      <c r="DC993" s="411">
        <v>0</v>
      </c>
      <c r="DD993" s="411">
        <v>0</v>
      </c>
      <c r="DE993" s="411">
        <v>0</v>
      </c>
      <c r="DF993" s="411">
        <v>0</v>
      </c>
      <c r="DG993" s="411">
        <v>0</v>
      </c>
      <c r="DH993" s="412">
        <v>0</v>
      </c>
      <c r="DI993" s="411">
        <f t="shared" si="308"/>
        <v>0</v>
      </c>
      <c r="DJ993" s="411">
        <v>0</v>
      </c>
      <c r="DK993" s="411">
        <v>0</v>
      </c>
      <c r="DL993" s="411">
        <v>0</v>
      </c>
      <c r="DM993" s="411">
        <v>0</v>
      </c>
      <c r="DN993" s="411">
        <v>0</v>
      </c>
      <c r="DO993" s="411">
        <v>0</v>
      </c>
      <c r="DP993" s="411">
        <v>0</v>
      </c>
      <c r="DQ993" s="411">
        <v>0</v>
      </c>
      <c r="DR993" s="411">
        <v>0</v>
      </c>
      <c r="DS993" s="411">
        <v>0</v>
      </c>
      <c r="DT993" s="411">
        <v>0</v>
      </c>
      <c r="DU993" s="412">
        <v>0</v>
      </c>
      <c r="DV993" s="411">
        <f t="shared" si="309"/>
        <v>0</v>
      </c>
      <c r="DW993" s="412">
        <v>0</v>
      </c>
      <c r="DX993" s="412">
        <v>0</v>
      </c>
      <c r="DY993" s="412">
        <v>0</v>
      </c>
      <c r="DZ993" s="412">
        <v>0</v>
      </c>
      <c r="EA993" s="412">
        <v>0</v>
      </c>
      <c r="EB993" s="412">
        <v>0</v>
      </c>
      <c r="EC993" s="412">
        <v>0</v>
      </c>
      <c r="ED993" s="412">
        <v>0</v>
      </c>
      <c r="EE993" s="412">
        <v>0</v>
      </c>
      <c r="EF993" s="412">
        <v>0</v>
      </c>
      <c r="EG993" s="412">
        <v>0</v>
      </c>
      <c r="EH993" s="412">
        <v>0</v>
      </c>
      <c r="EI993" s="411">
        <f t="shared" si="310"/>
        <v>0</v>
      </c>
      <c r="EK993" s="411">
        <f t="shared" si="311"/>
        <v>514</v>
      </c>
      <c r="EL993" s="7">
        <f t="shared" si="312"/>
        <v>-514</v>
      </c>
    </row>
    <row r="994" spans="1:142">
      <c r="A994" s="365" t="str">
        <f t="shared" si="294"/>
        <v xml:space="preserve"> 211</v>
      </c>
      <c r="B994" s="370" t="s">
        <v>972</v>
      </c>
      <c r="C994" s="370" t="s">
        <v>1180</v>
      </c>
      <c r="D994" s="411">
        <v>15</v>
      </c>
      <c r="E994" s="411">
        <v>11</v>
      </c>
      <c r="F994" s="411">
        <v>5</v>
      </c>
      <c r="G994" s="411">
        <v>1</v>
      </c>
      <c r="H994" s="411">
        <v>0</v>
      </c>
      <c r="I994" s="411">
        <v>1</v>
      </c>
      <c r="J994" s="411">
        <v>1</v>
      </c>
      <c r="K994" s="411">
        <v>11</v>
      </c>
      <c r="L994" s="411">
        <v>14</v>
      </c>
      <c r="M994" s="411">
        <v>9</v>
      </c>
      <c r="N994" s="411">
        <v>3</v>
      </c>
      <c r="O994" s="412">
        <v>0</v>
      </c>
      <c r="P994" s="411">
        <f t="shared" si="295"/>
        <v>71</v>
      </c>
      <c r="Q994" s="411">
        <f t="shared" si="296"/>
        <v>33.967741935483872</v>
      </c>
      <c r="R994" s="411">
        <f t="shared" si="297"/>
        <v>21.17018909899889</v>
      </c>
      <c r="S994" s="411">
        <f t="shared" si="298"/>
        <v>15.862068965517242</v>
      </c>
      <c r="T994" s="411">
        <v>0</v>
      </c>
      <c r="U994" s="411">
        <v>0</v>
      </c>
      <c r="V994" s="411">
        <v>0</v>
      </c>
      <c r="W994" s="411">
        <v>0</v>
      </c>
      <c r="X994" s="411">
        <v>0</v>
      </c>
      <c r="Y994" s="411">
        <v>0</v>
      </c>
      <c r="Z994" s="411">
        <v>0</v>
      </c>
      <c r="AA994" s="411">
        <v>0</v>
      </c>
      <c r="AB994" s="411">
        <v>0</v>
      </c>
      <c r="AC994" s="411">
        <v>0</v>
      </c>
      <c r="AD994" s="411">
        <v>0</v>
      </c>
      <c r="AE994" s="412">
        <v>0</v>
      </c>
      <c r="AF994" s="411">
        <f t="shared" si="299"/>
        <v>0</v>
      </c>
      <c r="AG994" s="411">
        <v>0</v>
      </c>
      <c r="AH994" s="411">
        <v>0</v>
      </c>
      <c r="AI994" s="411">
        <v>0</v>
      </c>
      <c r="AJ994" s="411">
        <v>0</v>
      </c>
      <c r="AK994" s="411">
        <v>0</v>
      </c>
      <c r="AL994" s="411">
        <v>0</v>
      </c>
      <c r="AM994" s="411">
        <v>0</v>
      </c>
      <c r="AN994" s="411">
        <v>0</v>
      </c>
      <c r="AO994" s="411">
        <v>0</v>
      </c>
      <c r="AP994" s="411">
        <v>0</v>
      </c>
      <c r="AQ994" s="411">
        <v>0</v>
      </c>
      <c r="AR994" s="412">
        <v>0</v>
      </c>
      <c r="AS994" s="411">
        <f t="shared" si="300"/>
        <v>0</v>
      </c>
      <c r="AT994" s="411">
        <f t="shared" si="301"/>
        <v>0</v>
      </c>
      <c r="AU994" s="411">
        <f t="shared" si="302"/>
        <v>0</v>
      </c>
      <c r="AV994" s="411">
        <f t="shared" si="303"/>
        <v>0</v>
      </c>
      <c r="AW994" s="411">
        <v>0</v>
      </c>
      <c r="AX994" s="411">
        <v>0</v>
      </c>
      <c r="AY994" s="411">
        <v>0</v>
      </c>
      <c r="AZ994" s="411">
        <v>0</v>
      </c>
      <c r="BA994" s="411">
        <v>0</v>
      </c>
      <c r="BB994" s="411">
        <v>0</v>
      </c>
      <c r="BC994" s="411">
        <v>0</v>
      </c>
      <c r="BD994" s="411">
        <v>0</v>
      </c>
      <c r="BE994" s="411">
        <v>0</v>
      </c>
      <c r="BF994" s="411">
        <v>0</v>
      </c>
      <c r="BG994" s="411">
        <v>0</v>
      </c>
      <c r="BH994" s="412">
        <v>0</v>
      </c>
      <c r="BI994" s="411">
        <f t="shared" si="304"/>
        <v>0</v>
      </c>
      <c r="BJ994" s="411">
        <v>0</v>
      </c>
      <c r="BK994" s="411">
        <v>0</v>
      </c>
      <c r="BL994" s="411">
        <v>0</v>
      </c>
      <c r="BM994" s="411">
        <v>0</v>
      </c>
      <c r="BN994" s="411">
        <v>0</v>
      </c>
      <c r="BO994" s="411">
        <v>0</v>
      </c>
      <c r="BP994" s="411">
        <v>0</v>
      </c>
      <c r="BQ994" s="411">
        <v>0</v>
      </c>
      <c r="BR994" s="411">
        <v>0</v>
      </c>
      <c r="BS994" s="411">
        <v>0</v>
      </c>
      <c r="BT994" s="411">
        <v>0</v>
      </c>
      <c r="BU994" s="412">
        <v>0</v>
      </c>
      <c r="BV994" s="411">
        <f t="shared" si="305"/>
        <v>0</v>
      </c>
      <c r="BW994" s="411">
        <v>0</v>
      </c>
      <c r="BX994" s="411">
        <v>0</v>
      </c>
      <c r="BY994" s="411">
        <v>0</v>
      </c>
      <c r="BZ994" s="411">
        <v>0</v>
      </c>
      <c r="CA994" s="411">
        <v>0</v>
      </c>
      <c r="CB994" s="411">
        <v>0</v>
      </c>
      <c r="CC994" s="411">
        <v>0</v>
      </c>
      <c r="CD994" s="411">
        <v>0</v>
      </c>
      <c r="CE994" s="411">
        <v>0</v>
      </c>
      <c r="CF994" s="411">
        <v>0</v>
      </c>
      <c r="CG994" s="411">
        <v>0</v>
      </c>
      <c r="CH994" s="412">
        <v>0</v>
      </c>
      <c r="CI994" s="411">
        <f t="shared" si="306"/>
        <v>0</v>
      </c>
      <c r="CJ994" s="411">
        <v>0</v>
      </c>
      <c r="CK994" s="411">
        <v>0</v>
      </c>
      <c r="CL994" s="411">
        <v>0</v>
      </c>
      <c r="CM994" s="411">
        <v>0</v>
      </c>
      <c r="CN994" s="411">
        <v>0</v>
      </c>
      <c r="CO994" s="411">
        <v>0</v>
      </c>
      <c r="CP994" s="411">
        <v>0</v>
      </c>
      <c r="CQ994" s="411">
        <v>0</v>
      </c>
      <c r="CR994" s="411">
        <v>0</v>
      </c>
      <c r="CS994" s="411">
        <v>0</v>
      </c>
      <c r="CT994" s="411">
        <v>0</v>
      </c>
      <c r="CU994" s="412">
        <v>0</v>
      </c>
      <c r="CV994" s="411">
        <f t="shared" si="307"/>
        <v>0</v>
      </c>
      <c r="CW994" s="411">
        <v>0</v>
      </c>
      <c r="CX994" s="411">
        <v>0</v>
      </c>
      <c r="CY994" s="411">
        <v>0</v>
      </c>
      <c r="CZ994" s="411">
        <v>0</v>
      </c>
      <c r="DA994" s="411">
        <v>0</v>
      </c>
      <c r="DB994" s="411">
        <v>0</v>
      </c>
      <c r="DC994" s="411">
        <v>0</v>
      </c>
      <c r="DD994" s="411">
        <v>0</v>
      </c>
      <c r="DE994" s="411">
        <v>0</v>
      </c>
      <c r="DF994" s="411">
        <v>0</v>
      </c>
      <c r="DG994" s="411">
        <v>0</v>
      </c>
      <c r="DH994" s="412">
        <v>0</v>
      </c>
      <c r="DI994" s="411">
        <f t="shared" si="308"/>
        <v>0</v>
      </c>
      <c r="DJ994" s="411">
        <v>0</v>
      </c>
      <c r="DK994" s="411">
        <v>0</v>
      </c>
      <c r="DL994" s="411">
        <v>0</v>
      </c>
      <c r="DM994" s="411">
        <v>0</v>
      </c>
      <c r="DN994" s="411">
        <v>0</v>
      </c>
      <c r="DO994" s="411">
        <v>0</v>
      </c>
      <c r="DP994" s="411">
        <v>0</v>
      </c>
      <c r="DQ994" s="411">
        <v>0</v>
      </c>
      <c r="DR994" s="411">
        <v>0</v>
      </c>
      <c r="DS994" s="411">
        <v>0</v>
      </c>
      <c r="DT994" s="411">
        <v>0</v>
      </c>
      <c r="DU994" s="412">
        <v>0</v>
      </c>
      <c r="DV994" s="411">
        <f t="shared" si="309"/>
        <v>0</v>
      </c>
      <c r="DW994" s="412">
        <v>0</v>
      </c>
      <c r="DX994" s="412">
        <v>0</v>
      </c>
      <c r="DY994" s="412">
        <v>0</v>
      </c>
      <c r="DZ994" s="412">
        <v>0</v>
      </c>
      <c r="EA994" s="412">
        <v>0</v>
      </c>
      <c r="EB994" s="412">
        <v>0</v>
      </c>
      <c r="EC994" s="412">
        <v>0</v>
      </c>
      <c r="ED994" s="412">
        <v>0</v>
      </c>
      <c r="EE994" s="412">
        <v>0</v>
      </c>
      <c r="EF994" s="412">
        <v>0</v>
      </c>
      <c r="EG994" s="412">
        <v>0</v>
      </c>
      <c r="EH994" s="412">
        <v>0</v>
      </c>
      <c r="EI994" s="411">
        <f t="shared" si="310"/>
        <v>0</v>
      </c>
      <c r="EK994" s="411">
        <f t="shared" si="311"/>
        <v>71</v>
      </c>
      <c r="EL994" s="7">
        <f t="shared" si="312"/>
        <v>-71</v>
      </c>
    </row>
    <row r="995" spans="1:142">
      <c r="A995" s="365" t="str">
        <f t="shared" si="294"/>
        <v xml:space="preserve"> 211</v>
      </c>
      <c r="B995" s="370" t="s">
        <v>972</v>
      </c>
      <c r="C995" s="370" t="s">
        <v>1220</v>
      </c>
      <c r="D995" s="411">
        <v>0</v>
      </c>
      <c r="E995" s="411">
        <v>0</v>
      </c>
      <c r="F995" s="411">
        <v>0</v>
      </c>
      <c r="G995" s="411">
        <v>0</v>
      </c>
      <c r="H995" s="411">
        <v>0</v>
      </c>
      <c r="I995" s="411">
        <v>0</v>
      </c>
      <c r="J995" s="411">
        <v>0</v>
      </c>
      <c r="K995" s="411">
        <v>0</v>
      </c>
      <c r="L995" s="411">
        <v>0</v>
      </c>
      <c r="M995" s="411">
        <v>735</v>
      </c>
      <c r="N995" s="411">
        <v>0</v>
      </c>
      <c r="O995" s="412">
        <v>0</v>
      </c>
      <c r="P995" s="411">
        <f t="shared" si="295"/>
        <v>735</v>
      </c>
      <c r="Q995" s="411">
        <f t="shared" si="296"/>
        <v>0</v>
      </c>
      <c r="R995" s="411">
        <f t="shared" si="297"/>
        <v>0</v>
      </c>
      <c r="S995" s="411">
        <f t="shared" si="298"/>
        <v>735</v>
      </c>
      <c r="T995" s="411">
        <v>0</v>
      </c>
      <c r="U995" s="411">
        <v>0</v>
      </c>
      <c r="V995" s="411">
        <v>0</v>
      </c>
      <c r="W995" s="411">
        <v>0</v>
      </c>
      <c r="X995" s="411">
        <v>0</v>
      </c>
      <c r="Y995" s="411">
        <v>0</v>
      </c>
      <c r="Z995" s="411">
        <v>0</v>
      </c>
      <c r="AA995" s="411">
        <v>0</v>
      </c>
      <c r="AB995" s="411">
        <v>0</v>
      </c>
      <c r="AC995" s="411">
        <v>0</v>
      </c>
      <c r="AD995" s="411">
        <v>0</v>
      </c>
      <c r="AE995" s="412">
        <v>0</v>
      </c>
      <c r="AF995" s="411">
        <f t="shared" si="299"/>
        <v>0</v>
      </c>
      <c r="AG995" s="411">
        <v>0</v>
      </c>
      <c r="AH995" s="411">
        <v>0</v>
      </c>
      <c r="AI995" s="411">
        <v>0</v>
      </c>
      <c r="AJ995" s="411">
        <v>0</v>
      </c>
      <c r="AK995" s="411">
        <v>0</v>
      </c>
      <c r="AL995" s="411">
        <v>0</v>
      </c>
      <c r="AM995" s="411">
        <v>0</v>
      </c>
      <c r="AN995" s="411">
        <v>0</v>
      </c>
      <c r="AO995" s="411">
        <v>0</v>
      </c>
      <c r="AP995" s="411">
        <v>0</v>
      </c>
      <c r="AQ995" s="411">
        <v>0</v>
      </c>
      <c r="AR995" s="412">
        <v>0</v>
      </c>
      <c r="AS995" s="411">
        <f t="shared" si="300"/>
        <v>0</v>
      </c>
      <c r="AT995" s="411">
        <f t="shared" si="301"/>
        <v>0</v>
      </c>
      <c r="AU995" s="411">
        <f t="shared" si="302"/>
        <v>0</v>
      </c>
      <c r="AV995" s="411">
        <f t="shared" si="303"/>
        <v>0</v>
      </c>
      <c r="AW995" s="411">
        <v>0</v>
      </c>
      <c r="AX995" s="411">
        <v>0</v>
      </c>
      <c r="AY995" s="411">
        <v>0</v>
      </c>
      <c r="AZ995" s="411">
        <v>0</v>
      </c>
      <c r="BA995" s="411">
        <v>0</v>
      </c>
      <c r="BB995" s="411">
        <v>0</v>
      </c>
      <c r="BC995" s="411">
        <v>0</v>
      </c>
      <c r="BD995" s="411">
        <v>0</v>
      </c>
      <c r="BE995" s="411">
        <v>0</v>
      </c>
      <c r="BF995" s="411">
        <v>0</v>
      </c>
      <c r="BG995" s="411">
        <v>0</v>
      </c>
      <c r="BH995" s="412">
        <v>0</v>
      </c>
      <c r="BI995" s="411">
        <f t="shared" si="304"/>
        <v>0</v>
      </c>
      <c r="BJ995" s="411">
        <v>0</v>
      </c>
      <c r="BK995" s="411">
        <v>0</v>
      </c>
      <c r="BL995" s="411">
        <v>0</v>
      </c>
      <c r="BM995" s="411">
        <v>0</v>
      </c>
      <c r="BN995" s="411">
        <v>0</v>
      </c>
      <c r="BO995" s="411">
        <v>0</v>
      </c>
      <c r="BP995" s="411">
        <v>0</v>
      </c>
      <c r="BQ995" s="411">
        <v>0</v>
      </c>
      <c r="BR995" s="411">
        <v>0</v>
      </c>
      <c r="BS995" s="411">
        <v>0</v>
      </c>
      <c r="BT995" s="411">
        <v>0</v>
      </c>
      <c r="BU995" s="412">
        <v>0</v>
      </c>
      <c r="BV995" s="411">
        <f t="shared" si="305"/>
        <v>0</v>
      </c>
      <c r="BW995" s="411">
        <v>0</v>
      </c>
      <c r="BX995" s="411">
        <v>0</v>
      </c>
      <c r="BY995" s="411">
        <v>0</v>
      </c>
      <c r="BZ995" s="411">
        <v>0</v>
      </c>
      <c r="CA995" s="411">
        <v>0</v>
      </c>
      <c r="CB995" s="411">
        <v>0</v>
      </c>
      <c r="CC995" s="411">
        <v>0</v>
      </c>
      <c r="CD995" s="411">
        <v>0</v>
      </c>
      <c r="CE995" s="411">
        <v>0</v>
      </c>
      <c r="CF995" s="411">
        <v>0</v>
      </c>
      <c r="CG995" s="411">
        <v>0</v>
      </c>
      <c r="CH995" s="412">
        <v>0</v>
      </c>
      <c r="CI995" s="411">
        <f t="shared" si="306"/>
        <v>0</v>
      </c>
      <c r="CJ995" s="411">
        <v>0</v>
      </c>
      <c r="CK995" s="411">
        <v>0</v>
      </c>
      <c r="CL995" s="411">
        <v>0</v>
      </c>
      <c r="CM995" s="411">
        <v>0</v>
      </c>
      <c r="CN995" s="411">
        <v>0</v>
      </c>
      <c r="CO995" s="411">
        <v>0</v>
      </c>
      <c r="CP995" s="411">
        <v>0</v>
      </c>
      <c r="CQ995" s="411">
        <v>0</v>
      </c>
      <c r="CR995" s="411">
        <v>0</v>
      </c>
      <c r="CS995" s="411">
        <v>0</v>
      </c>
      <c r="CT995" s="411">
        <v>0</v>
      </c>
      <c r="CU995" s="412">
        <v>0</v>
      </c>
      <c r="CV995" s="411">
        <f t="shared" si="307"/>
        <v>0</v>
      </c>
      <c r="CW995" s="411">
        <v>0</v>
      </c>
      <c r="CX995" s="411">
        <v>0</v>
      </c>
      <c r="CY995" s="411">
        <v>0</v>
      </c>
      <c r="CZ995" s="411">
        <v>0</v>
      </c>
      <c r="DA995" s="411">
        <v>0</v>
      </c>
      <c r="DB995" s="411">
        <v>0</v>
      </c>
      <c r="DC995" s="411">
        <v>0</v>
      </c>
      <c r="DD995" s="411">
        <v>0</v>
      </c>
      <c r="DE995" s="411">
        <v>0</v>
      </c>
      <c r="DF995" s="411">
        <v>0</v>
      </c>
      <c r="DG995" s="411">
        <v>0</v>
      </c>
      <c r="DH995" s="412">
        <v>0</v>
      </c>
      <c r="DI995" s="411">
        <f t="shared" si="308"/>
        <v>0</v>
      </c>
      <c r="DJ995" s="411">
        <v>0</v>
      </c>
      <c r="DK995" s="411">
        <v>0</v>
      </c>
      <c r="DL995" s="411">
        <v>0</v>
      </c>
      <c r="DM995" s="411">
        <v>0</v>
      </c>
      <c r="DN995" s="411">
        <v>0</v>
      </c>
      <c r="DO995" s="411">
        <v>0</v>
      </c>
      <c r="DP995" s="411">
        <v>0</v>
      </c>
      <c r="DQ995" s="411">
        <v>0</v>
      </c>
      <c r="DR995" s="411">
        <v>0</v>
      </c>
      <c r="DS995" s="411">
        <v>0</v>
      </c>
      <c r="DT995" s="411">
        <v>0</v>
      </c>
      <c r="DU995" s="412">
        <v>0</v>
      </c>
      <c r="DV995" s="411">
        <f t="shared" si="309"/>
        <v>0</v>
      </c>
      <c r="DW995" s="412">
        <v>0</v>
      </c>
      <c r="DX995" s="412">
        <v>0</v>
      </c>
      <c r="DY995" s="412">
        <v>0</v>
      </c>
      <c r="DZ995" s="412">
        <v>0</v>
      </c>
      <c r="EA995" s="412">
        <v>0</v>
      </c>
      <c r="EB995" s="412">
        <v>0</v>
      </c>
      <c r="EC995" s="412">
        <v>0</v>
      </c>
      <c r="ED995" s="412">
        <v>0</v>
      </c>
      <c r="EE995" s="412">
        <v>0</v>
      </c>
      <c r="EF995" s="412">
        <v>0</v>
      </c>
      <c r="EG995" s="412">
        <v>0</v>
      </c>
      <c r="EH995" s="412">
        <v>0</v>
      </c>
      <c r="EI995" s="411">
        <f t="shared" si="310"/>
        <v>0</v>
      </c>
      <c r="EK995" s="411">
        <f t="shared" si="311"/>
        <v>735</v>
      </c>
      <c r="EL995" s="7">
        <f t="shared" si="312"/>
        <v>-735</v>
      </c>
    </row>
    <row r="996" spans="1:142">
      <c r="A996" s="365" t="str">
        <f t="shared" si="294"/>
        <v xml:space="preserve"> 211</v>
      </c>
      <c r="B996" s="370" t="s">
        <v>972</v>
      </c>
      <c r="C996" s="370" t="s">
        <v>1221</v>
      </c>
      <c r="D996" s="411">
        <v>0</v>
      </c>
      <c r="E996" s="411">
        <v>0</v>
      </c>
      <c r="F996" s="411">
        <v>0</v>
      </c>
      <c r="G996" s="411">
        <v>0</v>
      </c>
      <c r="H996" s="411">
        <v>0</v>
      </c>
      <c r="I996" s="411">
        <v>0</v>
      </c>
      <c r="J996" s="411">
        <v>0</v>
      </c>
      <c r="K996" s="411">
        <v>0</v>
      </c>
      <c r="L996" s="411">
        <v>0</v>
      </c>
      <c r="M996" s="411">
        <v>735</v>
      </c>
      <c r="N996" s="411">
        <v>0</v>
      </c>
      <c r="O996" s="412">
        <v>0</v>
      </c>
      <c r="P996" s="411">
        <f t="shared" si="295"/>
        <v>735</v>
      </c>
      <c r="Q996" s="411">
        <f t="shared" si="296"/>
        <v>0</v>
      </c>
      <c r="R996" s="411">
        <f t="shared" si="297"/>
        <v>0</v>
      </c>
      <c r="S996" s="411">
        <f t="shared" si="298"/>
        <v>735</v>
      </c>
      <c r="T996" s="411">
        <v>0</v>
      </c>
      <c r="U996" s="411">
        <v>0</v>
      </c>
      <c r="V996" s="411">
        <v>0</v>
      </c>
      <c r="W996" s="411">
        <v>0</v>
      </c>
      <c r="X996" s="411">
        <v>0</v>
      </c>
      <c r="Y996" s="411">
        <v>0</v>
      </c>
      <c r="Z996" s="411">
        <v>0</v>
      </c>
      <c r="AA996" s="411">
        <v>0</v>
      </c>
      <c r="AB996" s="411">
        <v>0</v>
      </c>
      <c r="AC996" s="411">
        <v>0</v>
      </c>
      <c r="AD996" s="411">
        <v>0</v>
      </c>
      <c r="AE996" s="412">
        <v>0</v>
      </c>
      <c r="AF996" s="411">
        <f t="shared" si="299"/>
        <v>0</v>
      </c>
      <c r="AG996" s="411">
        <v>0</v>
      </c>
      <c r="AH996" s="411">
        <v>0</v>
      </c>
      <c r="AI996" s="411">
        <v>0</v>
      </c>
      <c r="AJ996" s="411">
        <v>0</v>
      </c>
      <c r="AK996" s="411">
        <v>0</v>
      </c>
      <c r="AL996" s="411">
        <v>0</v>
      </c>
      <c r="AM996" s="411">
        <v>0</v>
      </c>
      <c r="AN996" s="411">
        <v>0</v>
      </c>
      <c r="AO996" s="411">
        <v>0</v>
      </c>
      <c r="AP996" s="411">
        <v>0</v>
      </c>
      <c r="AQ996" s="411">
        <v>0</v>
      </c>
      <c r="AR996" s="412">
        <v>0</v>
      </c>
      <c r="AS996" s="411">
        <f t="shared" si="300"/>
        <v>0</v>
      </c>
      <c r="AT996" s="411">
        <f t="shared" si="301"/>
        <v>0</v>
      </c>
      <c r="AU996" s="411">
        <f t="shared" si="302"/>
        <v>0</v>
      </c>
      <c r="AV996" s="411">
        <f t="shared" si="303"/>
        <v>0</v>
      </c>
      <c r="AW996" s="411">
        <v>0</v>
      </c>
      <c r="AX996" s="411">
        <v>0</v>
      </c>
      <c r="AY996" s="411">
        <v>0</v>
      </c>
      <c r="AZ996" s="411">
        <v>0</v>
      </c>
      <c r="BA996" s="411">
        <v>0</v>
      </c>
      <c r="BB996" s="411">
        <v>0</v>
      </c>
      <c r="BC996" s="411">
        <v>0</v>
      </c>
      <c r="BD996" s="411">
        <v>0</v>
      </c>
      <c r="BE996" s="411">
        <v>0</v>
      </c>
      <c r="BF996" s="411">
        <v>0</v>
      </c>
      <c r="BG996" s="411">
        <v>0</v>
      </c>
      <c r="BH996" s="412">
        <v>0</v>
      </c>
      <c r="BI996" s="411">
        <f t="shared" si="304"/>
        <v>0</v>
      </c>
      <c r="BJ996" s="411">
        <v>0</v>
      </c>
      <c r="BK996" s="411">
        <v>0</v>
      </c>
      <c r="BL996" s="411">
        <v>0</v>
      </c>
      <c r="BM996" s="411">
        <v>0</v>
      </c>
      <c r="BN996" s="411">
        <v>0</v>
      </c>
      <c r="BO996" s="411">
        <v>0</v>
      </c>
      <c r="BP996" s="411">
        <v>0</v>
      </c>
      <c r="BQ996" s="411">
        <v>0</v>
      </c>
      <c r="BR996" s="411">
        <v>0</v>
      </c>
      <c r="BS996" s="411">
        <v>0</v>
      </c>
      <c r="BT996" s="411">
        <v>0</v>
      </c>
      <c r="BU996" s="412">
        <v>0</v>
      </c>
      <c r="BV996" s="411">
        <f t="shared" si="305"/>
        <v>0</v>
      </c>
      <c r="BW996" s="411">
        <v>0</v>
      </c>
      <c r="BX996" s="411">
        <v>0</v>
      </c>
      <c r="BY996" s="411">
        <v>0</v>
      </c>
      <c r="BZ996" s="411">
        <v>0</v>
      </c>
      <c r="CA996" s="411">
        <v>0</v>
      </c>
      <c r="CB996" s="411">
        <v>0</v>
      </c>
      <c r="CC996" s="411">
        <v>0</v>
      </c>
      <c r="CD996" s="411">
        <v>0</v>
      </c>
      <c r="CE996" s="411">
        <v>0</v>
      </c>
      <c r="CF996" s="411">
        <v>0</v>
      </c>
      <c r="CG996" s="411">
        <v>0</v>
      </c>
      <c r="CH996" s="412">
        <v>0</v>
      </c>
      <c r="CI996" s="411">
        <f t="shared" si="306"/>
        <v>0</v>
      </c>
      <c r="CJ996" s="411">
        <v>0</v>
      </c>
      <c r="CK996" s="411">
        <v>0</v>
      </c>
      <c r="CL996" s="411">
        <v>0</v>
      </c>
      <c r="CM996" s="411">
        <v>0</v>
      </c>
      <c r="CN996" s="411">
        <v>0</v>
      </c>
      <c r="CO996" s="411">
        <v>0</v>
      </c>
      <c r="CP996" s="411">
        <v>0</v>
      </c>
      <c r="CQ996" s="411">
        <v>0</v>
      </c>
      <c r="CR996" s="411">
        <v>0</v>
      </c>
      <c r="CS996" s="411">
        <v>0</v>
      </c>
      <c r="CT996" s="411">
        <v>0</v>
      </c>
      <c r="CU996" s="412">
        <v>0</v>
      </c>
      <c r="CV996" s="411">
        <f t="shared" si="307"/>
        <v>0</v>
      </c>
      <c r="CW996" s="411">
        <v>0</v>
      </c>
      <c r="CX996" s="411">
        <v>0</v>
      </c>
      <c r="CY996" s="411">
        <v>0</v>
      </c>
      <c r="CZ996" s="411">
        <v>0</v>
      </c>
      <c r="DA996" s="411">
        <v>0</v>
      </c>
      <c r="DB996" s="411">
        <v>0</v>
      </c>
      <c r="DC996" s="411">
        <v>0</v>
      </c>
      <c r="DD996" s="411">
        <v>0</v>
      </c>
      <c r="DE996" s="411">
        <v>0</v>
      </c>
      <c r="DF996" s="411">
        <v>0</v>
      </c>
      <c r="DG996" s="411">
        <v>0</v>
      </c>
      <c r="DH996" s="412">
        <v>0</v>
      </c>
      <c r="DI996" s="411">
        <f t="shared" si="308"/>
        <v>0</v>
      </c>
      <c r="DJ996" s="411">
        <v>0</v>
      </c>
      <c r="DK996" s="411">
        <v>0</v>
      </c>
      <c r="DL996" s="411">
        <v>0</v>
      </c>
      <c r="DM996" s="411">
        <v>0</v>
      </c>
      <c r="DN996" s="411">
        <v>0</v>
      </c>
      <c r="DO996" s="411">
        <v>0</v>
      </c>
      <c r="DP996" s="411">
        <v>0</v>
      </c>
      <c r="DQ996" s="411">
        <v>0</v>
      </c>
      <c r="DR996" s="411">
        <v>0</v>
      </c>
      <c r="DS996" s="411">
        <v>0</v>
      </c>
      <c r="DT996" s="411">
        <v>0</v>
      </c>
      <c r="DU996" s="412">
        <v>0</v>
      </c>
      <c r="DV996" s="411">
        <f t="shared" si="309"/>
        <v>0</v>
      </c>
      <c r="DW996" s="412">
        <v>0</v>
      </c>
      <c r="DX996" s="412">
        <v>0</v>
      </c>
      <c r="DY996" s="412">
        <v>0</v>
      </c>
      <c r="DZ996" s="412">
        <v>0</v>
      </c>
      <c r="EA996" s="412">
        <v>0</v>
      </c>
      <c r="EB996" s="412">
        <v>0</v>
      </c>
      <c r="EC996" s="412">
        <v>0</v>
      </c>
      <c r="ED996" s="412">
        <v>0</v>
      </c>
      <c r="EE996" s="412">
        <v>0</v>
      </c>
      <c r="EF996" s="412">
        <v>0</v>
      </c>
      <c r="EG996" s="412">
        <v>0</v>
      </c>
      <c r="EH996" s="412">
        <v>0</v>
      </c>
      <c r="EI996" s="411">
        <f t="shared" si="310"/>
        <v>0</v>
      </c>
      <c r="EK996" s="411">
        <f t="shared" si="311"/>
        <v>735</v>
      </c>
      <c r="EL996" s="7">
        <f t="shared" si="312"/>
        <v>-735</v>
      </c>
    </row>
    <row r="997" spans="1:142">
      <c r="A997" s="365" t="str">
        <f t="shared" si="294"/>
        <v xml:space="preserve"> 211</v>
      </c>
      <c r="B997" s="370" t="s">
        <v>972</v>
      </c>
      <c r="C997" s="370" t="s">
        <v>1222</v>
      </c>
      <c r="D997" s="411">
        <v>8</v>
      </c>
      <c r="E997" s="411">
        <v>8</v>
      </c>
      <c r="F997" s="411">
        <v>6</v>
      </c>
      <c r="G997" s="411">
        <v>8</v>
      </c>
      <c r="H997" s="411">
        <v>8</v>
      </c>
      <c r="I997" s="411">
        <v>8</v>
      </c>
      <c r="J997" s="411">
        <v>8</v>
      </c>
      <c r="K997" s="411">
        <v>5</v>
      </c>
      <c r="L997" s="411">
        <v>7</v>
      </c>
      <c r="M997" s="411">
        <v>7</v>
      </c>
      <c r="N997" s="411">
        <v>7</v>
      </c>
      <c r="O997" s="412">
        <v>7</v>
      </c>
      <c r="P997" s="411">
        <f t="shared" si="295"/>
        <v>87</v>
      </c>
      <c r="Q997" s="411">
        <f t="shared" si="296"/>
        <v>53.741935483870968</v>
      </c>
      <c r="R997" s="411">
        <f t="shared" si="297"/>
        <v>10.327030033370411</v>
      </c>
      <c r="S997" s="411">
        <f t="shared" si="298"/>
        <v>22.931034482758619</v>
      </c>
      <c r="T997" s="411">
        <v>0</v>
      </c>
      <c r="U997" s="411">
        <v>0</v>
      </c>
      <c r="V997" s="411">
        <v>0</v>
      </c>
      <c r="W997" s="411">
        <v>0</v>
      </c>
      <c r="X997" s="411">
        <v>0</v>
      </c>
      <c r="Y997" s="411">
        <v>0</v>
      </c>
      <c r="Z997" s="411">
        <v>0</v>
      </c>
      <c r="AA997" s="411">
        <v>0</v>
      </c>
      <c r="AB997" s="411">
        <v>0</v>
      </c>
      <c r="AC997" s="411">
        <v>0</v>
      </c>
      <c r="AD997" s="411">
        <v>0</v>
      </c>
      <c r="AE997" s="412">
        <v>0</v>
      </c>
      <c r="AF997" s="411">
        <f t="shared" si="299"/>
        <v>0</v>
      </c>
      <c r="AG997" s="411">
        <v>0</v>
      </c>
      <c r="AH997" s="411">
        <v>0</v>
      </c>
      <c r="AI997" s="411">
        <v>0</v>
      </c>
      <c r="AJ997" s="411">
        <v>0</v>
      </c>
      <c r="AK997" s="411">
        <v>0</v>
      </c>
      <c r="AL997" s="411">
        <v>0</v>
      </c>
      <c r="AM997" s="411">
        <v>0</v>
      </c>
      <c r="AN997" s="411">
        <v>0</v>
      </c>
      <c r="AO997" s="411">
        <v>0</v>
      </c>
      <c r="AP997" s="411">
        <v>0</v>
      </c>
      <c r="AQ997" s="411">
        <v>0</v>
      </c>
      <c r="AR997" s="412">
        <v>0</v>
      </c>
      <c r="AS997" s="411">
        <f t="shared" si="300"/>
        <v>0</v>
      </c>
      <c r="AT997" s="411">
        <f t="shared" si="301"/>
        <v>0</v>
      </c>
      <c r="AU997" s="411">
        <f t="shared" si="302"/>
        <v>0</v>
      </c>
      <c r="AV997" s="411">
        <f t="shared" si="303"/>
        <v>0</v>
      </c>
      <c r="AW997" s="411">
        <v>0</v>
      </c>
      <c r="AX997" s="411">
        <v>0</v>
      </c>
      <c r="AY997" s="411">
        <v>0</v>
      </c>
      <c r="AZ997" s="411">
        <v>0</v>
      </c>
      <c r="BA997" s="411">
        <v>0</v>
      </c>
      <c r="BB997" s="411">
        <v>0</v>
      </c>
      <c r="BC997" s="411">
        <v>0</v>
      </c>
      <c r="BD997" s="411">
        <v>0</v>
      </c>
      <c r="BE997" s="411">
        <v>0</v>
      </c>
      <c r="BF997" s="411">
        <v>0</v>
      </c>
      <c r="BG997" s="411">
        <v>0</v>
      </c>
      <c r="BH997" s="412">
        <v>0</v>
      </c>
      <c r="BI997" s="411">
        <f t="shared" si="304"/>
        <v>0</v>
      </c>
      <c r="BJ997" s="411">
        <v>0</v>
      </c>
      <c r="BK997" s="411">
        <v>0</v>
      </c>
      <c r="BL997" s="411">
        <v>0</v>
      </c>
      <c r="BM997" s="411">
        <v>0</v>
      </c>
      <c r="BN997" s="411">
        <v>0</v>
      </c>
      <c r="BO997" s="411">
        <v>0</v>
      </c>
      <c r="BP997" s="411">
        <v>0</v>
      </c>
      <c r="BQ997" s="411">
        <v>0</v>
      </c>
      <c r="BR997" s="411">
        <v>0</v>
      </c>
      <c r="BS997" s="411">
        <v>0</v>
      </c>
      <c r="BT997" s="411">
        <v>0</v>
      </c>
      <c r="BU997" s="412">
        <v>0</v>
      </c>
      <c r="BV997" s="411">
        <f t="shared" si="305"/>
        <v>0</v>
      </c>
      <c r="BW997" s="411">
        <v>0</v>
      </c>
      <c r="BX997" s="411">
        <v>0</v>
      </c>
      <c r="BY997" s="411">
        <v>0</v>
      </c>
      <c r="BZ997" s="411">
        <v>0</v>
      </c>
      <c r="CA997" s="411">
        <v>0</v>
      </c>
      <c r="CB997" s="411">
        <v>0</v>
      </c>
      <c r="CC997" s="411">
        <v>0</v>
      </c>
      <c r="CD997" s="411">
        <v>0</v>
      </c>
      <c r="CE997" s="411">
        <v>0</v>
      </c>
      <c r="CF997" s="411">
        <v>0</v>
      </c>
      <c r="CG997" s="411">
        <v>0</v>
      </c>
      <c r="CH997" s="412">
        <v>0</v>
      </c>
      <c r="CI997" s="411">
        <f t="shared" si="306"/>
        <v>0</v>
      </c>
      <c r="CJ997" s="411">
        <v>0</v>
      </c>
      <c r="CK997" s="411">
        <v>0</v>
      </c>
      <c r="CL997" s="411">
        <v>0</v>
      </c>
      <c r="CM997" s="411">
        <v>0</v>
      </c>
      <c r="CN997" s="411">
        <v>0</v>
      </c>
      <c r="CO997" s="411">
        <v>0</v>
      </c>
      <c r="CP997" s="411">
        <v>0</v>
      </c>
      <c r="CQ997" s="411">
        <v>0</v>
      </c>
      <c r="CR997" s="411">
        <v>0</v>
      </c>
      <c r="CS997" s="411">
        <v>0</v>
      </c>
      <c r="CT997" s="411">
        <v>0</v>
      </c>
      <c r="CU997" s="412">
        <v>0</v>
      </c>
      <c r="CV997" s="411">
        <f t="shared" si="307"/>
        <v>0</v>
      </c>
      <c r="CW997" s="411">
        <v>0</v>
      </c>
      <c r="CX997" s="411">
        <v>0</v>
      </c>
      <c r="CY997" s="411">
        <v>0</v>
      </c>
      <c r="CZ997" s="411">
        <v>0</v>
      </c>
      <c r="DA997" s="411">
        <v>0</v>
      </c>
      <c r="DB997" s="411">
        <v>0</v>
      </c>
      <c r="DC997" s="411">
        <v>0</v>
      </c>
      <c r="DD997" s="411">
        <v>0</v>
      </c>
      <c r="DE997" s="411">
        <v>0</v>
      </c>
      <c r="DF997" s="411">
        <v>0</v>
      </c>
      <c r="DG997" s="411">
        <v>0</v>
      </c>
      <c r="DH997" s="412">
        <v>0</v>
      </c>
      <c r="DI997" s="411">
        <f t="shared" si="308"/>
        <v>0</v>
      </c>
      <c r="DJ997" s="411">
        <v>0</v>
      </c>
      <c r="DK997" s="411">
        <v>0</v>
      </c>
      <c r="DL997" s="411">
        <v>0</v>
      </c>
      <c r="DM997" s="411">
        <v>0</v>
      </c>
      <c r="DN997" s="411">
        <v>0</v>
      </c>
      <c r="DO997" s="411">
        <v>0</v>
      </c>
      <c r="DP997" s="411">
        <v>0</v>
      </c>
      <c r="DQ997" s="411">
        <v>0</v>
      </c>
      <c r="DR997" s="411">
        <v>0</v>
      </c>
      <c r="DS997" s="411">
        <v>0</v>
      </c>
      <c r="DT997" s="411">
        <v>0</v>
      </c>
      <c r="DU997" s="412">
        <v>0</v>
      </c>
      <c r="DV997" s="411">
        <f t="shared" si="309"/>
        <v>0</v>
      </c>
      <c r="DW997" s="412">
        <v>0</v>
      </c>
      <c r="DX997" s="412">
        <v>0</v>
      </c>
      <c r="DY997" s="412">
        <v>0</v>
      </c>
      <c r="DZ997" s="412">
        <v>0</v>
      </c>
      <c r="EA997" s="412">
        <v>0</v>
      </c>
      <c r="EB997" s="412">
        <v>0</v>
      </c>
      <c r="EC997" s="412">
        <v>0</v>
      </c>
      <c r="ED997" s="412">
        <v>0</v>
      </c>
      <c r="EE997" s="412">
        <v>0</v>
      </c>
      <c r="EF997" s="412">
        <v>0</v>
      </c>
      <c r="EG997" s="412">
        <v>0</v>
      </c>
      <c r="EH997" s="412">
        <v>0</v>
      </c>
      <c r="EI997" s="411">
        <f t="shared" si="310"/>
        <v>0</v>
      </c>
      <c r="EK997" s="411">
        <f t="shared" si="311"/>
        <v>87</v>
      </c>
      <c r="EL997" s="7">
        <f t="shared" si="312"/>
        <v>-87</v>
      </c>
    </row>
    <row r="998" spans="1:142">
      <c r="A998" s="365" t="str">
        <f t="shared" si="294"/>
        <v xml:space="preserve"> 211</v>
      </c>
      <c r="B998" s="370" t="s">
        <v>972</v>
      </c>
      <c r="C998" s="370" t="s">
        <v>1223</v>
      </c>
      <c r="D998" s="411">
        <v>0</v>
      </c>
      <c r="E998" s="411">
        <v>0</v>
      </c>
      <c r="F998" s="411">
        <v>0</v>
      </c>
      <c r="G998" s="411">
        <v>0</v>
      </c>
      <c r="H998" s="411">
        <v>0</v>
      </c>
      <c r="I998" s="411">
        <v>0</v>
      </c>
      <c r="J998" s="411">
        <v>0</v>
      </c>
      <c r="K998" s="411">
        <v>0</v>
      </c>
      <c r="L998" s="411">
        <v>0</v>
      </c>
      <c r="M998" s="411">
        <v>755</v>
      </c>
      <c r="N998" s="411">
        <v>0</v>
      </c>
      <c r="O998" s="412">
        <v>0</v>
      </c>
      <c r="P998" s="411">
        <f t="shared" si="295"/>
        <v>755</v>
      </c>
      <c r="Q998" s="411">
        <f t="shared" si="296"/>
        <v>0</v>
      </c>
      <c r="R998" s="411">
        <f t="shared" si="297"/>
        <v>0</v>
      </c>
      <c r="S998" s="411">
        <f t="shared" si="298"/>
        <v>755</v>
      </c>
      <c r="T998" s="411">
        <v>0</v>
      </c>
      <c r="U998" s="411">
        <v>0</v>
      </c>
      <c r="V998" s="411">
        <v>0</v>
      </c>
      <c r="W998" s="411">
        <v>0</v>
      </c>
      <c r="X998" s="411">
        <v>0</v>
      </c>
      <c r="Y998" s="411">
        <v>0</v>
      </c>
      <c r="Z998" s="411">
        <v>0</v>
      </c>
      <c r="AA998" s="411">
        <v>0</v>
      </c>
      <c r="AB998" s="411">
        <v>0</v>
      </c>
      <c r="AC998" s="411">
        <v>0</v>
      </c>
      <c r="AD998" s="411">
        <v>0</v>
      </c>
      <c r="AE998" s="412">
        <v>0</v>
      </c>
      <c r="AF998" s="411">
        <f t="shared" si="299"/>
        <v>0</v>
      </c>
      <c r="AG998" s="411">
        <v>0</v>
      </c>
      <c r="AH998" s="411">
        <v>0</v>
      </c>
      <c r="AI998" s="411">
        <v>0</v>
      </c>
      <c r="AJ998" s="411">
        <v>0</v>
      </c>
      <c r="AK998" s="411">
        <v>0</v>
      </c>
      <c r="AL998" s="411">
        <v>0</v>
      </c>
      <c r="AM998" s="411">
        <v>0</v>
      </c>
      <c r="AN998" s="411">
        <v>0</v>
      </c>
      <c r="AO998" s="411">
        <v>0</v>
      </c>
      <c r="AP998" s="411">
        <v>0</v>
      </c>
      <c r="AQ998" s="411">
        <v>0</v>
      </c>
      <c r="AR998" s="412">
        <v>0</v>
      </c>
      <c r="AS998" s="411">
        <f t="shared" si="300"/>
        <v>0</v>
      </c>
      <c r="AT998" s="411">
        <f t="shared" si="301"/>
        <v>0</v>
      </c>
      <c r="AU998" s="411">
        <f t="shared" si="302"/>
        <v>0</v>
      </c>
      <c r="AV998" s="411">
        <f t="shared" si="303"/>
        <v>0</v>
      </c>
      <c r="AW998" s="411">
        <v>0</v>
      </c>
      <c r="AX998" s="411">
        <v>0</v>
      </c>
      <c r="AY998" s="411">
        <v>0</v>
      </c>
      <c r="AZ998" s="411">
        <v>0</v>
      </c>
      <c r="BA998" s="411">
        <v>0</v>
      </c>
      <c r="BB998" s="411">
        <v>0</v>
      </c>
      <c r="BC998" s="411">
        <v>0</v>
      </c>
      <c r="BD998" s="411">
        <v>0</v>
      </c>
      <c r="BE998" s="411">
        <v>0</v>
      </c>
      <c r="BF998" s="411">
        <v>0</v>
      </c>
      <c r="BG998" s="411">
        <v>0</v>
      </c>
      <c r="BH998" s="412">
        <v>0</v>
      </c>
      <c r="BI998" s="411">
        <f t="shared" si="304"/>
        <v>0</v>
      </c>
      <c r="BJ998" s="411">
        <v>0</v>
      </c>
      <c r="BK998" s="411">
        <v>0</v>
      </c>
      <c r="BL998" s="411">
        <v>0</v>
      </c>
      <c r="BM998" s="411">
        <v>0</v>
      </c>
      <c r="BN998" s="411">
        <v>0</v>
      </c>
      <c r="BO998" s="411">
        <v>0</v>
      </c>
      <c r="BP998" s="411">
        <v>0</v>
      </c>
      <c r="BQ998" s="411">
        <v>0</v>
      </c>
      <c r="BR998" s="411">
        <v>0</v>
      </c>
      <c r="BS998" s="411">
        <v>0</v>
      </c>
      <c r="BT998" s="411">
        <v>0</v>
      </c>
      <c r="BU998" s="412">
        <v>0</v>
      </c>
      <c r="BV998" s="411">
        <f t="shared" si="305"/>
        <v>0</v>
      </c>
      <c r="BW998" s="411">
        <v>0</v>
      </c>
      <c r="BX998" s="411">
        <v>0</v>
      </c>
      <c r="BY998" s="411">
        <v>0</v>
      </c>
      <c r="BZ998" s="411">
        <v>0</v>
      </c>
      <c r="CA998" s="411">
        <v>0</v>
      </c>
      <c r="CB998" s="411">
        <v>0</v>
      </c>
      <c r="CC998" s="411">
        <v>0</v>
      </c>
      <c r="CD998" s="411">
        <v>0</v>
      </c>
      <c r="CE998" s="411">
        <v>0</v>
      </c>
      <c r="CF998" s="411">
        <v>0</v>
      </c>
      <c r="CG998" s="411">
        <v>0</v>
      </c>
      <c r="CH998" s="412">
        <v>0</v>
      </c>
      <c r="CI998" s="411">
        <f t="shared" si="306"/>
        <v>0</v>
      </c>
      <c r="CJ998" s="411">
        <v>0</v>
      </c>
      <c r="CK998" s="411">
        <v>0</v>
      </c>
      <c r="CL998" s="411">
        <v>0</v>
      </c>
      <c r="CM998" s="411">
        <v>0</v>
      </c>
      <c r="CN998" s="411">
        <v>0</v>
      </c>
      <c r="CO998" s="411">
        <v>0</v>
      </c>
      <c r="CP998" s="411">
        <v>0</v>
      </c>
      <c r="CQ998" s="411">
        <v>0</v>
      </c>
      <c r="CR998" s="411">
        <v>0</v>
      </c>
      <c r="CS998" s="411">
        <v>0</v>
      </c>
      <c r="CT998" s="411">
        <v>0</v>
      </c>
      <c r="CU998" s="412">
        <v>0</v>
      </c>
      <c r="CV998" s="411">
        <f t="shared" si="307"/>
        <v>0</v>
      </c>
      <c r="CW998" s="411">
        <v>0</v>
      </c>
      <c r="CX998" s="411">
        <v>0</v>
      </c>
      <c r="CY998" s="411">
        <v>0</v>
      </c>
      <c r="CZ998" s="411">
        <v>0</v>
      </c>
      <c r="DA998" s="411">
        <v>0</v>
      </c>
      <c r="DB998" s="411">
        <v>0</v>
      </c>
      <c r="DC998" s="411">
        <v>0</v>
      </c>
      <c r="DD998" s="411">
        <v>0</v>
      </c>
      <c r="DE998" s="411">
        <v>0</v>
      </c>
      <c r="DF998" s="411">
        <v>0</v>
      </c>
      <c r="DG998" s="411">
        <v>0</v>
      </c>
      <c r="DH998" s="412">
        <v>0</v>
      </c>
      <c r="DI998" s="411">
        <f t="shared" si="308"/>
        <v>0</v>
      </c>
      <c r="DJ998" s="411">
        <v>0</v>
      </c>
      <c r="DK998" s="411">
        <v>0</v>
      </c>
      <c r="DL998" s="411">
        <v>0</v>
      </c>
      <c r="DM998" s="411">
        <v>0</v>
      </c>
      <c r="DN998" s="411">
        <v>0</v>
      </c>
      <c r="DO998" s="411">
        <v>0</v>
      </c>
      <c r="DP998" s="411">
        <v>0</v>
      </c>
      <c r="DQ998" s="411">
        <v>0</v>
      </c>
      <c r="DR998" s="411">
        <v>0</v>
      </c>
      <c r="DS998" s="411">
        <v>0</v>
      </c>
      <c r="DT998" s="411">
        <v>0</v>
      </c>
      <c r="DU998" s="412">
        <v>0</v>
      </c>
      <c r="DV998" s="411">
        <f t="shared" si="309"/>
        <v>0</v>
      </c>
      <c r="DW998" s="412">
        <v>0</v>
      </c>
      <c r="DX998" s="412">
        <v>0</v>
      </c>
      <c r="DY998" s="412">
        <v>0</v>
      </c>
      <c r="DZ998" s="412">
        <v>0</v>
      </c>
      <c r="EA998" s="412">
        <v>0</v>
      </c>
      <c r="EB998" s="412">
        <v>0</v>
      </c>
      <c r="EC998" s="412">
        <v>0</v>
      </c>
      <c r="ED998" s="412">
        <v>0</v>
      </c>
      <c r="EE998" s="412">
        <v>0</v>
      </c>
      <c r="EF998" s="412">
        <v>0</v>
      </c>
      <c r="EG998" s="412">
        <v>0</v>
      </c>
      <c r="EH998" s="412">
        <v>0</v>
      </c>
      <c r="EI998" s="411">
        <f t="shared" si="310"/>
        <v>0</v>
      </c>
      <c r="EK998" s="411">
        <f t="shared" si="311"/>
        <v>755</v>
      </c>
      <c r="EL998" s="7">
        <f t="shared" si="312"/>
        <v>-755</v>
      </c>
    </row>
    <row r="999" spans="1:142">
      <c r="A999" s="365" t="str">
        <f t="shared" si="294"/>
        <v xml:space="preserve"> 211</v>
      </c>
      <c r="B999" s="370" t="s">
        <v>972</v>
      </c>
      <c r="C999" s="370" t="s">
        <v>1224</v>
      </c>
      <c r="D999" s="411">
        <v>7</v>
      </c>
      <c r="E999" s="411">
        <v>7</v>
      </c>
      <c r="F999" s="411">
        <v>6</v>
      </c>
      <c r="G999" s="411">
        <v>7</v>
      </c>
      <c r="H999" s="411">
        <v>8</v>
      </c>
      <c r="I999" s="411">
        <v>7</v>
      </c>
      <c r="J999" s="411">
        <v>7</v>
      </c>
      <c r="K999" s="411">
        <v>5</v>
      </c>
      <c r="L999" s="411">
        <v>6</v>
      </c>
      <c r="M999" s="411">
        <v>7</v>
      </c>
      <c r="N999" s="411">
        <v>7</v>
      </c>
      <c r="O999" s="412">
        <v>7</v>
      </c>
      <c r="P999" s="411">
        <f t="shared" si="295"/>
        <v>81</v>
      </c>
      <c r="Q999" s="411">
        <f t="shared" si="296"/>
        <v>48.774193548387096</v>
      </c>
      <c r="R999" s="411">
        <f t="shared" si="297"/>
        <v>9.5706340378198007</v>
      </c>
      <c r="S999" s="411">
        <f t="shared" si="298"/>
        <v>22.655172413793103</v>
      </c>
      <c r="T999" s="411">
        <v>0</v>
      </c>
      <c r="U999" s="411">
        <v>0</v>
      </c>
      <c r="V999" s="411">
        <v>0</v>
      </c>
      <c r="W999" s="411">
        <v>0</v>
      </c>
      <c r="X999" s="411">
        <v>0</v>
      </c>
      <c r="Y999" s="411">
        <v>0</v>
      </c>
      <c r="Z999" s="411">
        <v>0</v>
      </c>
      <c r="AA999" s="411">
        <v>0</v>
      </c>
      <c r="AB999" s="411">
        <v>0</v>
      </c>
      <c r="AC999" s="411">
        <v>0</v>
      </c>
      <c r="AD999" s="411">
        <v>0</v>
      </c>
      <c r="AE999" s="412">
        <v>0</v>
      </c>
      <c r="AF999" s="411">
        <f t="shared" si="299"/>
        <v>0</v>
      </c>
      <c r="AG999" s="411">
        <v>0</v>
      </c>
      <c r="AH999" s="411">
        <v>0</v>
      </c>
      <c r="AI999" s="411">
        <v>0</v>
      </c>
      <c r="AJ999" s="411">
        <v>0</v>
      </c>
      <c r="AK999" s="411">
        <v>0</v>
      </c>
      <c r="AL999" s="411">
        <v>0</v>
      </c>
      <c r="AM999" s="411">
        <v>0</v>
      </c>
      <c r="AN999" s="411">
        <v>0</v>
      </c>
      <c r="AO999" s="411">
        <v>0</v>
      </c>
      <c r="AP999" s="411">
        <v>0</v>
      </c>
      <c r="AQ999" s="411">
        <v>0</v>
      </c>
      <c r="AR999" s="412">
        <v>0</v>
      </c>
      <c r="AS999" s="411">
        <f t="shared" si="300"/>
        <v>0</v>
      </c>
      <c r="AT999" s="411">
        <f t="shared" si="301"/>
        <v>0</v>
      </c>
      <c r="AU999" s="411">
        <f t="shared" si="302"/>
        <v>0</v>
      </c>
      <c r="AV999" s="411">
        <f t="shared" si="303"/>
        <v>0</v>
      </c>
      <c r="AW999" s="411">
        <v>0</v>
      </c>
      <c r="AX999" s="411">
        <v>0</v>
      </c>
      <c r="AY999" s="411">
        <v>0</v>
      </c>
      <c r="AZ999" s="411">
        <v>0</v>
      </c>
      <c r="BA999" s="411">
        <v>0</v>
      </c>
      <c r="BB999" s="411">
        <v>0</v>
      </c>
      <c r="BC999" s="411">
        <v>0</v>
      </c>
      <c r="BD999" s="411">
        <v>0</v>
      </c>
      <c r="BE999" s="411">
        <v>0</v>
      </c>
      <c r="BF999" s="411">
        <v>0</v>
      </c>
      <c r="BG999" s="411">
        <v>0</v>
      </c>
      <c r="BH999" s="412">
        <v>0</v>
      </c>
      <c r="BI999" s="411">
        <f t="shared" si="304"/>
        <v>0</v>
      </c>
      <c r="BJ999" s="411">
        <v>0</v>
      </c>
      <c r="BK999" s="411">
        <v>0</v>
      </c>
      <c r="BL999" s="411">
        <v>0</v>
      </c>
      <c r="BM999" s="411">
        <v>0</v>
      </c>
      <c r="BN999" s="411">
        <v>0</v>
      </c>
      <c r="BO999" s="411">
        <v>0</v>
      </c>
      <c r="BP999" s="411">
        <v>0</v>
      </c>
      <c r="BQ999" s="411">
        <v>0</v>
      </c>
      <c r="BR999" s="411">
        <v>0</v>
      </c>
      <c r="BS999" s="411">
        <v>0</v>
      </c>
      <c r="BT999" s="411">
        <v>0</v>
      </c>
      <c r="BU999" s="412">
        <v>0</v>
      </c>
      <c r="BV999" s="411">
        <f t="shared" si="305"/>
        <v>0</v>
      </c>
      <c r="BW999" s="411">
        <v>0</v>
      </c>
      <c r="BX999" s="411">
        <v>0</v>
      </c>
      <c r="BY999" s="411">
        <v>0</v>
      </c>
      <c r="BZ999" s="411">
        <v>0</v>
      </c>
      <c r="CA999" s="411">
        <v>0</v>
      </c>
      <c r="CB999" s="411">
        <v>0</v>
      </c>
      <c r="CC999" s="411">
        <v>0</v>
      </c>
      <c r="CD999" s="411">
        <v>0</v>
      </c>
      <c r="CE999" s="411">
        <v>0</v>
      </c>
      <c r="CF999" s="411">
        <v>0</v>
      </c>
      <c r="CG999" s="411">
        <v>0</v>
      </c>
      <c r="CH999" s="412">
        <v>0</v>
      </c>
      <c r="CI999" s="411">
        <f t="shared" si="306"/>
        <v>0</v>
      </c>
      <c r="CJ999" s="411">
        <v>0</v>
      </c>
      <c r="CK999" s="411">
        <v>0</v>
      </c>
      <c r="CL999" s="411">
        <v>0</v>
      </c>
      <c r="CM999" s="411">
        <v>0</v>
      </c>
      <c r="CN999" s="411">
        <v>0</v>
      </c>
      <c r="CO999" s="411">
        <v>0</v>
      </c>
      <c r="CP999" s="411">
        <v>0</v>
      </c>
      <c r="CQ999" s="411">
        <v>0</v>
      </c>
      <c r="CR999" s="411">
        <v>0</v>
      </c>
      <c r="CS999" s="411">
        <v>0</v>
      </c>
      <c r="CT999" s="411">
        <v>0</v>
      </c>
      <c r="CU999" s="412">
        <v>0</v>
      </c>
      <c r="CV999" s="411">
        <f t="shared" si="307"/>
        <v>0</v>
      </c>
      <c r="CW999" s="411">
        <v>0</v>
      </c>
      <c r="CX999" s="411">
        <v>0</v>
      </c>
      <c r="CY999" s="411">
        <v>0</v>
      </c>
      <c r="CZ999" s="411">
        <v>0</v>
      </c>
      <c r="DA999" s="411">
        <v>0</v>
      </c>
      <c r="DB999" s="411">
        <v>0</v>
      </c>
      <c r="DC999" s="411">
        <v>0</v>
      </c>
      <c r="DD999" s="411">
        <v>0</v>
      </c>
      <c r="DE999" s="411">
        <v>0</v>
      </c>
      <c r="DF999" s="411">
        <v>0</v>
      </c>
      <c r="DG999" s="411">
        <v>0</v>
      </c>
      <c r="DH999" s="412">
        <v>0</v>
      </c>
      <c r="DI999" s="411">
        <f t="shared" si="308"/>
        <v>0</v>
      </c>
      <c r="DJ999" s="411">
        <v>0</v>
      </c>
      <c r="DK999" s="411">
        <v>0</v>
      </c>
      <c r="DL999" s="411">
        <v>0</v>
      </c>
      <c r="DM999" s="411">
        <v>0</v>
      </c>
      <c r="DN999" s="411">
        <v>0</v>
      </c>
      <c r="DO999" s="411">
        <v>0</v>
      </c>
      <c r="DP999" s="411">
        <v>0</v>
      </c>
      <c r="DQ999" s="411">
        <v>0</v>
      </c>
      <c r="DR999" s="411">
        <v>0</v>
      </c>
      <c r="DS999" s="411">
        <v>0</v>
      </c>
      <c r="DT999" s="411">
        <v>0</v>
      </c>
      <c r="DU999" s="412">
        <v>0</v>
      </c>
      <c r="DV999" s="411">
        <f t="shared" si="309"/>
        <v>0</v>
      </c>
      <c r="DW999" s="412">
        <v>0</v>
      </c>
      <c r="DX999" s="412">
        <v>0</v>
      </c>
      <c r="DY999" s="412">
        <v>0</v>
      </c>
      <c r="DZ999" s="412">
        <v>0</v>
      </c>
      <c r="EA999" s="412">
        <v>0</v>
      </c>
      <c r="EB999" s="412">
        <v>0</v>
      </c>
      <c r="EC999" s="412">
        <v>0</v>
      </c>
      <c r="ED999" s="412">
        <v>0</v>
      </c>
      <c r="EE999" s="412">
        <v>0</v>
      </c>
      <c r="EF999" s="412">
        <v>0</v>
      </c>
      <c r="EG999" s="412">
        <v>0</v>
      </c>
      <c r="EH999" s="412">
        <v>0</v>
      </c>
      <c r="EI999" s="411">
        <f t="shared" si="310"/>
        <v>0</v>
      </c>
      <c r="EK999" s="411">
        <f t="shared" si="311"/>
        <v>81</v>
      </c>
      <c r="EL999" s="7">
        <f t="shared" si="312"/>
        <v>-81</v>
      </c>
    </row>
    <row r="1000" spans="1:142">
      <c r="A1000" s="365" t="str">
        <f t="shared" si="294"/>
        <v xml:space="preserve"> 211</v>
      </c>
      <c r="B1000" s="370" t="s">
        <v>972</v>
      </c>
      <c r="C1000" s="370" t="s">
        <v>1225</v>
      </c>
      <c r="D1000" s="411">
        <v>13</v>
      </c>
      <c r="E1000" s="411">
        <v>13</v>
      </c>
      <c r="F1000" s="411">
        <v>11</v>
      </c>
      <c r="G1000" s="411">
        <v>13</v>
      </c>
      <c r="H1000" s="411">
        <v>13</v>
      </c>
      <c r="I1000" s="411">
        <v>13</v>
      </c>
      <c r="J1000" s="411">
        <v>13</v>
      </c>
      <c r="K1000" s="411">
        <v>10</v>
      </c>
      <c r="L1000" s="411">
        <v>8</v>
      </c>
      <c r="M1000" s="411">
        <v>8</v>
      </c>
      <c r="N1000" s="411">
        <v>8</v>
      </c>
      <c r="O1000" s="412">
        <v>8</v>
      </c>
      <c r="P1000" s="411">
        <f t="shared" si="295"/>
        <v>131</v>
      </c>
      <c r="Q1000" s="411">
        <f t="shared" si="296"/>
        <v>88.58064516129032</v>
      </c>
      <c r="R1000" s="411">
        <f t="shared" si="297"/>
        <v>16.212458286985541</v>
      </c>
      <c r="S1000" s="411">
        <f t="shared" si="298"/>
        <v>26.206896551724139</v>
      </c>
      <c r="T1000" s="411">
        <v>0</v>
      </c>
      <c r="U1000" s="411">
        <v>0</v>
      </c>
      <c r="V1000" s="411">
        <v>0</v>
      </c>
      <c r="W1000" s="411">
        <v>0</v>
      </c>
      <c r="X1000" s="411">
        <v>0</v>
      </c>
      <c r="Y1000" s="411">
        <v>0</v>
      </c>
      <c r="Z1000" s="411">
        <v>0</v>
      </c>
      <c r="AA1000" s="411">
        <v>0</v>
      </c>
      <c r="AB1000" s="411">
        <v>0</v>
      </c>
      <c r="AC1000" s="411">
        <v>0</v>
      </c>
      <c r="AD1000" s="411">
        <v>0</v>
      </c>
      <c r="AE1000" s="412">
        <v>0</v>
      </c>
      <c r="AF1000" s="411">
        <f t="shared" si="299"/>
        <v>0</v>
      </c>
      <c r="AG1000" s="411">
        <v>0</v>
      </c>
      <c r="AH1000" s="411">
        <v>0</v>
      </c>
      <c r="AI1000" s="411">
        <v>0</v>
      </c>
      <c r="AJ1000" s="411">
        <v>0</v>
      </c>
      <c r="AK1000" s="411">
        <v>0</v>
      </c>
      <c r="AL1000" s="411">
        <v>0</v>
      </c>
      <c r="AM1000" s="411">
        <v>0</v>
      </c>
      <c r="AN1000" s="411">
        <v>0</v>
      </c>
      <c r="AO1000" s="411">
        <v>0</v>
      </c>
      <c r="AP1000" s="411">
        <v>0</v>
      </c>
      <c r="AQ1000" s="411">
        <v>0</v>
      </c>
      <c r="AR1000" s="412">
        <v>0</v>
      </c>
      <c r="AS1000" s="411">
        <f t="shared" si="300"/>
        <v>0</v>
      </c>
      <c r="AT1000" s="411">
        <f t="shared" si="301"/>
        <v>0</v>
      </c>
      <c r="AU1000" s="411">
        <f t="shared" si="302"/>
        <v>0</v>
      </c>
      <c r="AV1000" s="411">
        <f t="shared" si="303"/>
        <v>0</v>
      </c>
      <c r="AW1000" s="411">
        <v>0</v>
      </c>
      <c r="AX1000" s="411">
        <v>0</v>
      </c>
      <c r="AY1000" s="411">
        <v>0</v>
      </c>
      <c r="AZ1000" s="411">
        <v>0</v>
      </c>
      <c r="BA1000" s="411">
        <v>0</v>
      </c>
      <c r="BB1000" s="411">
        <v>0</v>
      </c>
      <c r="BC1000" s="411">
        <v>0</v>
      </c>
      <c r="BD1000" s="411">
        <v>0</v>
      </c>
      <c r="BE1000" s="411">
        <v>0</v>
      </c>
      <c r="BF1000" s="411">
        <v>0</v>
      </c>
      <c r="BG1000" s="411">
        <v>0</v>
      </c>
      <c r="BH1000" s="412">
        <v>0</v>
      </c>
      <c r="BI1000" s="411">
        <f t="shared" si="304"/>
        <v>0</v>
      </c>
      <c r="BJ1000" s="411">
        <v>0</v>
      </c>
      <c r="BK1000" s="411">
        <v>0</v>
      </c>
      <c r="BL1000" s="411">
        <v>0</v>
      </c>
      <c r="BM1000" s="411">
        <v>0</v>
      </c>
      <c r="BN1000" s="411">
        <v>0</v>
      </c>
      <c r="BO1000" s="411">
        <v>0</v>
      </c>
      <c r="BP1000" s="411">
        <v>0</v>
      </c>
      <c r="BQ1000" s="411">
        <v>0</v>
      </c>
      <c r="BR1000" s="411">
        <v>0</v>
      </c>
      <c r="BS1000" s="411">
        <v>0</v>
      </c>
      <c r="BT1000" s="411">
        <v>0</v>
      </c>
      <c r="BU1000" s="412">
        <v>0</v>
      </c>
      <c r="BV1000" s="411">
        <f t="shared" si="305"/>
        <v>0</v>
      </c>
      <c r="BW1000" s="411">
        <v>0</v>
      </c>
      <c r="BX1000" s="411">
        <v>0</v>
      </c>
      <c r="BY1000" s="411">
        <v>0</v>
      </c>
      <c r="BZ1000" s="411">
        <v>0</v>
      </c>
      <c r="CA1000" s="411">
        <v>0</v>
      </c>
      <c r="CB1000" s="411">
        <v>0</v>
      </c>
      <c r="CC1000" s="411">
        <v>0</v>
      </c>
      <c r="CD1000" s="411">
        <v>0</v>
      </c>
      <c r="CE1000" s="411">
        <v>0</v>
      </c>
      <c r="CF1000" s="411">
        <v>0</v>
      </c>
      <c r="CG1000" s="411">
        <v>0</v>
      </c>
      <c r="CH1000" s="412">
        <v>0</v>
      </c>
      <c r="CI1000" s="411">
        <f t="shared" si="306"/>
        <v>0</v>
      </c>
      <c r="CJ1000" s="411">
        <v>0</v>
      </c>
      <c r="CK1000" s="411">
        <v>0</v>
      </c>
      <c r="CL1000" s="411">
        <v>0</v>
      </c>
      <c r="CM1000" s="411">
        <v>0</v>
      </c>
      <c r="CN1000" s="411">
        <v>0</v>
      </c>
      <c r="CO1000" s="411">
        <v>0</v>
      </c>
      <c r="CP1000" s="411">
        <v>0</v>
      </c>
      <c r="CQ1000" s="411">
        <v>0</v>
      </c>
      <c r="CR1000" s="411">
        <v>0</v>
      </c>
      <c r="CS1000" s="411">
        <v>0</v>
      </c>
      <c r="CT1000" s="411">
        <v>0</v>
      </c>
      <c r="CU1000" s="412">
        <v>0</v>
      </c>
      <c r="CV1000" s="411">
        <f t="shared" si="307"/>
        <v>0</v>
      </c>
      <c r="CW1000" s="411">
        <v>0</v>
      </c>
      <c r="CX1000" s="411">
        <v>0</v>
      </c>
      <c r="CY1000" s="411">
        <v>0</v>
      </c>
      <c r="CZ1000" s="411">
        <v>0</v>
      </c>
      <c r="DA1000" s="411">
        <v>0</v>
      </c>
      <c r="DB1000" s="411">
        <v>0</v>
      </c>
      <c r="DC1000" s="411">
        <v>0</v>
      </c>
      <c r="DD1000" s="411">
        <v>0</v>
      </c>
      <c r="DE1000" s="411">
        <v>0</v>
      </c>
      <c r="DF1000" s="411">
        <v>0</v>
      </c>
      <c r="DG1000" s="411">
        <v>0</v>
      </c>
      <c r="DH1000" s="412">
        <v>0</v>
      </c>
      <c r="DI1000" s="411">
        <f t="shared" si="308"/>
        <v>0</v>
      </c>
      <c r="DJ1000" s="411">
        <v>0</v>
      </c>
      <c r="DK1000" s="411">
        <v>0</v>
      </c>
      <c r="DL1000" s="411">
        <v>0</v>
      </c>
      <c r="DM1000" s="411">
        <v>0</v>
      </c>
      <c r="DN1000" s="411">
        <v>0</v>
      </c>
      <c r="DO1000" s="411">
        <v>0</v>
      </c>
      <c r="DP1000" s="411">
        <v>0</v>
      </c>
      <c r="DQ1000" s="411">
        <v>0</v>
      </c>
      <c r="DR1000" s="411">
        <v>0</v>
      </c>
      <c r="DS1000" s="411">
        <v>0</v>
      </c>
      <c r="DT1000" s="411">
        <v>0</v>
      </c>
      <c r="DU1000" s="412">
        <v>0</v>
      </c>
      <c r="DV1000" s="411">
        <f t="shared" si="309"/>
        <v>0</v>
      </c>
      <c r="DW1000" s="412">
        <v>0</v>
      </c>
      <c r="DX1000" s="412">
        <v>0</v>
      </c>
      <c r="DY1000" s="412">
        <v>0</v>
      </c>
      <c r="DZ1000" s="412">
        <v>0</v>
      </c>
      <c r="EA1000" s="412">
        <v>0</v>
      </c>
      <c r="EB1000" s="412">
        <v>0</v>
      </c>
      <c r="EC1000" s="412">
        <v>0</v>
      </c>
      <c r="ED1000" s="412">
        <v>0</v>
      </c>
      <c r="EE1000" s="412">
        <v>0</v>
      </c>
      <c r="EF1000" s="412">
        <v>0</v>
      </c>
      <c r="EG1000" s="412">
        <v>0</v>
      </c>
      <c r="EH1000" s="412">
        <v>0</v>
      </c>
      <c r="EI1000" s="411">
        <f t="shared" si="310"/>
        <v>0</v>
      </c>
      <c r="EK1000" s="411">
        <f t="shared" si="311"/>
        <v>131</v>
      </c>
      <c r="EL1000" s="7">
        <f t="shared" si="312"/>
        <v>-131</v>
      </c>
    </row>
    <row r="1001" spans="1:142">
      <c r="A1001" s="365" t="str">
        <f t="shared" si="294"/>
        <v xml:space="preserve"> 211</v>
      </c>
      <c r="B1001" s="370" t="s">
        <v>972</v>
      </c>
      <c r="C1001" s="370" t="s">
        <v>1226</v>
      </c>
      <c r="D1001" s="411">
        <v>2</v>
      </c>
      <c r="E1001" s="411">
        <v>2</v>
      </c>
      <c r="F1001" s="411">
        <v>1</v>
      </c>
      <c r="G1001" s="411">
        <v>1</v>
      </c>
      <c r="H1001" s="411">
        <v>1</v>
      </c>
      <c r="I1001" s="411">
        <v>1</v>
      </c>
      <c r="J1001" s="411">
        <v>1</v>
      </c>
      <c r="K1001" s="411">
        <v>1</v>
      </c>
      <c r="L1001" s="411">
        <v>1</v>
      </c>
      <c r="M1001" s="411">
        <v>1</v>
      </c>
      <c r="N1001" s="411">
        <v>1</v>
      </c>
      <c r="O1001" s="412">
        <v>1</v>
      </c>
      <c r="P1001" s="411">
        <f t="shared" si="295"/>
        <v>14</v>
      </c>
      <c r="Q1001" s="411">
        <f t="shared" si="296"/>
        <v>8.9677419354838719</v>
      </c>
      <c r="R1001" s="411">
        <f t="shared" si="297"/>
        <v>1.7563959955506117</v>
      </c>
      <c r="S1001" s="411">
        <f t="shared" si="298"/>
        <v>3.2758620689655173</v>
      </c>
      <c r="T1001" s="411">
        <v>0</v>
      </c>
      <c r="U1001" s="411">
        <v>0</v>
      </c>
      <c r="V1001" s="411">
        <v>0</v>
      </c>
      <c r="W1001" s="411">
        <v>0</v>
      </c>
      <c r="X1001" s="411">
        <v>0</v>
      </c>
      <c r="Y1001" s="411">
        <v>0</v>
      </c>
      <c r="Z1001" s="411">
        <v>0</v>
      </c>
      <c r="AA1001" s="411">
        <v>0</v>
      </c>
      <c r="AB1001" s="411">
        <v>0</v>
      </c>
      <c r="AC1001" s="411">
        <v>0</v>
      </c>
      <c r="AD1001" s="411">
        <v>0</v>
      </c>
      <c r="AE1001" s="412">
        <v>0</v>
      </c>
      <c r="AF1001" s="411">
        <f t="shared" si="299"/>
        <v>0</v>
      </c>
      <c r="AG1001" s="411">
        <v>0</v>
      </c>
      <c r="AH1001" s="411">
        <v>0</v>
      </c>
      <c r="AI1001" s="411">
        <v>0</v>
      </c>
      <c r="AJ1001" s="411">
        <v>0</v>
      </c>
      <c r="AK1001" s="411">
        <v>0</v>
      </c>
      <c r="AL1001" s="411">
        <v>0</v>
      </c>
      <c r="AM1001" s="411">
        <v>0</v>
      </c>
      <c r="AN1001" s="411">
        <v>0</v>
      </c>
      <c r="AO1001" s="411">
        <v>0</v>
      </c>
      <c r="AP1001" s="411">
        <v>0</v>
      </c>
      <c r="AQ1001" s="411">
        <v>0</v>
      </c>
      <c r="AR1001" s="412">
        <v>0</v>
      </c>
      <c r="AS1001" s="411">
        <f t="shared" si="300"/>
        <v>0</v>
      </c>
      <c r="AT1001" s="411">
        <f t="shared" si="301"/>
        <v>0</v>
      </c>
      <c r="AU1001" s="411">
        <f t="shared" si="302"/>
        <v>0</v>
      </c>
      <c r="AV1001" s="411">
        <f t="shared" si="303"/>
        <v>0</v>
      </c>
      <c r="AW1001" s="411">
        <v>0</v>
      </c>
      <c r="AX1001" s="411">
        <v>0</v>
      </c>
      <c r="AY1001" s="411">
        <v>0</v>
      </c>
      <c r="AZ1001" s="411">
        <v>0</v>
      </c>
      <c r="BA1001" s="411">
        <v>0</v>
      </c>
      <c r="BB1001" s="411">
        <v>0</v>
      </c>
      <c r="BC1001" s="411">
        <v>0</v>
      </c>
      <c r="BD1001" s="411">
        <v>0</v>
      </c>
      <c r="BE1001" s="411">
        <v>0</v>
      </c>
      <c r="BF1001" s="411">
        <v>0</v>
      </c>
      <c r="BG1001" s="411">
        <v>0</v>
      </c>
      <c r="BH1001" s="412">
        <v>0</v>
      </c>
      <c r="BI1001" s="411">
        <f t="shared" si="304"/>
        <v>0</v>
      </c>
      <c r="BJ1001" s="411">
        <v>0</v>
      </c>
      <c r="BK1001" s="411">
        <v>0</v>
      </c>
      <c r="BL1001" s="411">
        <v>0</v>
      </c>
      <c r="BM1001" s="411">
        <v>0</v>
      </c>
      <c r="BN1001" s="411">
        <v>0</v>
      </c>
      <c r="BO1001" s="411">
        <v>0</v>
      </c>
      <c r="BP1001" s="411">
        <v>0</v>
      </c>
      <c r="BQ1001" s="411">
        <v>0</v>
      </c>
      <c r="BR1001" s="411">
        <v>0</v>
      </c>
      <c r="BS1001" s="411">
        <v>0</v>
      </c>
      <c r="BT1001" s="411">
        <v>0</v>
      </c>
      <c r="BU1001" s="412">
        <v>0</v>
      </c>
      <c r="BV1001" s="411">
        <f t="shared" si="305"/>
        <v>0</v>
      </c>
      <c r="BW1001" s="411">
        <v>0</v>
      </c>
      <c r="BX1001" s="411">
        <v>0</v>
      </c>
      <c r="BY1001" s="411">
        <v>0</v>
      </c>
      <c r="BZ1001" s="411">
        <v>0</v>
      </c>
      <c r="CA1001" s="411">
        <v>0</v>
      </c>
      <c r="CB1001" s="411">
        <v>0</v>
      </c>
      <c r="CC1001" s="411">
        <v>0</v>
      </c>
      <c r="CD1001" s="411">
        <v>0</v>
      </c>
      <c r="CE1001" s="411">
        <v>0</v>
      </c>
      <c r="CF1001" s="411">
        <v>0</v>
      </c>
      <c r="CG1001" s="411">
        <v>0</v>
      </c>
      <c r="CH1001" s="412">
        <v>0</v>
      </c>
      <c r="CI1001" s="411">
        <f t="shared" si="306"/>
        <v>0</v>
      </c>
      <c r="CJ1001" s="411">
        <v>0</v>
      </c>
      <c r="CK1001" s="411">
        <v>0</v>
      </c>
      <c r="CL1001" s="411">
        <v>0</v>
      </c>
      <c r="CM1001" s="411">
        <v>0</v>
      </c>
      <c r="CN1001" s="411">
        <v>0</v>
      </c>
      <c r="CO1001" s="411">
        <v>0</v>
      </c>
      <c r="CP1001" s="411">
        <v>0</v>
      </c>
      <c r="CQ1001" s="411">
        <v>0</v>
      </c>
      <c r="CR1001" s="411">
        <v>0</v>
      </c>
      <c r="CS1001" s="411">
        <v>0</v>
      </c>
      <c r="CT1001" s="411">
        <v>0</v>
      </c>
      <c r="CU1001" s="412">
        <v>0</v>
      </c>
      <c r="CV1001" s="411">
        <f t="shared" si="307"/>
        <v>0</v>
      </c>
      <c r="CW1001" s="411">
        <v>0</v>
      </c>
      <c r="CX1001" s="411">
        <v>0</v>
      </c>
      <c r="CY1001" s="411">
        <v>0</v>
      </c>
      <c r="CZ1001" s="411">
        <v>0</v>
      </c>
      <c r="DA1001" s="411">
        <v>0</v>
      </c>
      <c r="DB1001" s="411">
        <v>0</v>
      </c>
      <c r="DC1001" s="411">
        <v>0</v>
      </c>
      <c r="DD1001" s="411">
        <v>0</v>
      </c>
      <c r="DE1001" s="411">
        <v>0</v>
      </c>
      <c r="DF1001" s="411">
        <v>0</v>
      </c>
      <c r="DG1001" s="411">
        <v>0</v>
      </c>
      <c r="DH1001" s="412">
        <v>0</v>
      </c>
      <c r="DI1001" s="411">
        <f t="shared" si="308"/>
        <v>0</v>
      </c>
      <c r="DJ1001" s="411">
        <v>0</v>
      </c>
      <c r="DK1001" s="411">
        <v>0</v>
      </c>
      <c r="DL1001" s="411">
        <v>0</v>
      </c>
      <c r="DM1001" s="411">
        <v>0</v>
      </c>
      <c r="DN1001" s="411">
        <v>0</v>
      </c>
      <c r="DO1001" s="411">
        <v>0</v>
      </c>
      <c r="DP1001" s="411">
        <v>0</v>
      </c>
      <c r="DQ1001" s="411">
        <v>0</v>
      </c>
      <c r="DR1001" s="411">
        <v>0</v>
      </c>
      <c r="DS1001" s="411">
        <v>0</v>
      </c>
      <c r="DT1001" s="411">
        <v>0</v>
      </c>
      <c r="DU1001" s="412">
        <v>0</v>
      </c>
      <c r="DV1001" s="411">
        <f t="shared" si="309"/>
        <v>0</v>
      </c>
      <c r="DW1001" s="412">
        <v>0</v>
      </c>
      <c r="DX1001" s="412">
        <v>0</v>
      </c>
      <c r="DY1001" s="412">
        <v>0</v>
      </c>
      <c r="DZ1001" s="412">
        <v>0</v>
      </c>
      <c r="EA1001" s="412">
        <v>0</v>
      </c>
      <c r="EB1001" s="412">
        <v>0</v>
      </c>
      <c r="EC1001" s="412">
        <v>0</v>
      </c>
      <c r="ED1001" s="412">
        <v>0</v>
      </c>
      <c r="EE1001" s="412">
        <v>0</v>
      </c>
      <c r="EF1001" s="412">
        <v>0</v>
      </c>
      <c r="EG1001" s="412">
        <v>0</v>
      </c>
      <c r="EH1001" s="412">
        <v>0</v>
      </c>
      <c r="EI1001" s="411">
        <f t="shared" si="310"/>
        <v>0</v>
      </c>
      <c r="EK1001" s="411">
        <f t="shared" si="311"/>
        <v>14</v>
      </c>
      <c r="EL1001" s="7">
        <f t="shared" si="312"/>
        <v>-14</v>
      </c>
    </row>
    <row r="1002" spans="1:142">
      <c r="A1002" s="365" t="str">
        <f t="shared" si="294"/>
        <v xml:space="preserve"> 211</v>
      </c>
      <c r="B1002" s="370" t="s">
        <v>972</v>
      </c>
      <c r="C1002" s="370" t="s">
        <v>1227</v>
      </c>
      <c r="D1002" s="411">
        <v>2</v>
      </c>
      <c r="E1002" s="411">
        <v>2</v>
      </c>
      <c r="F1002" s="411">
        <v>1</v>
      </c>
      <c r="G1002" s="411">
        <v>1</v>
      </c>
      <c r="H1002" s="411">
        <v>1</v>
      </c>
      <c r="I1002" s="411">
        <v>1</v>
      </c>
      <c r="J1002" s="411">
        <v>1</v>
      </c>
      <c r="K1002" s="411">
        <v>1</v>
      </c>
      <c r="L1002" s="411">
        <v>1</v>
      </c>
      <c r="M1002" s="411">
        <v>1</v>
      </c>
      <c r="N1002" s="411">
        <v>1</v>
      </c>
      <c r="O1002" s="412">
        <v>1</v>
      </c>
      <c r="P1002" s="411">
        <f t="shared" si="295"/>
        <v>14</v>
      </c>
      <c r="Q1002" s="411">
        <f t="shared" si="296"/>
        <v>8.9677419354838719</v>
      </c>
      <c r="R1002" s="411">
        <f t="shared" si="297"/>
        <v>1.7563959955506117</v>
      </c>
      <c r="S1002" s="411">
        <f t="shared" si="298"/>
        <v>3.2758620689655173</v>
      </c>
      <c r="T1002" s="411">
        <v>0</v>
      </c>
      <c r="U1002" s="411">
        <v>0</v>
      </c>
      <c r="V1002" s="411">
        <v>0</v>
      </c>
      <c r="W1002" s="411">
        <v>0</v>
      </c>
      <c r="X1002" s="411">
        <v>0</v>
      </c>
      <c r="Y1002" s="411">
        <v>0</v>
      </c>
      <c r="Z1002" s="411">
        <v>0</v>
      </c>
      <c r="AA1002" s="411">
        <v>0</v>
      </c>
      <c r="AB1002" s="411">
        <v>0</v>
      </c>
      <c r="AC1002" s="411">
        <v>0</v>
      </c>
      <c r="AD1002" s="411">
        <v>0</v>
      </c>
      <c r="AE1002" s="412">
        <v>0</v>
      </c>
      <c r="AF1002" s="411">
        <f t="shared" si="299"/>
        <v>0</v>
      </c>
      <c r="AG1002" s="411">
        <v>0</v>
      </c>
      <c r="AH1002" s="411">
        <v>0</v>
      </c>
      <c r="AI1002" s="411">
        <v>0</v>
      </c>
      <c r="AJ1002" s="411">
        <v>0</v>
      </c>
      <c r="AK1002" s="411">
        <v>0</v>
      </c>
      <c r="AL1002" s="411">
        <v>0</v>
      </c>
      <c r="AM1002" s="411">
        <v>0</v>
      </c>
      <c r="AN1002" s="411">
        <v>0</v>
      </c>
      <c r="AO1002" s="411">
        <v>0</v>
      </c>
      <c r="AP1002" s="411">
        <v>0</v>
      </c>
      <c r="AQ1002" s="411">
        <v>0</v>
      </c>
      <c r="AR1002" s="412">
        <v>0</v>
      </c>
      <c r="AS1002" s="411">
        <f t="shared" si="300"/>
        <v>0</v>
      </c>
      <c r="AT1002" s="411">
        <f t="shared" si="301"/>
        <v>0</v>
      </c>
      <c r="AU1002" s="411">
        <f t="shared" si="302"/>
        <v>0</v>
      </c>
      <c r="AV1002" s="411">
        <f t="shared" si="303"/>
        <v>0</v>
      </c>
      <c r="AW1002" s="411">
        <v>0</v>
      </c>
      <c r="AX1002" s="411">
        <v>0</v>
      </c>
      <c r="AY1002" s="411">
        <v>0</v>
      </c>
      <c r="AZ1002" s="411">
        <v>0</v>
      </c>
      <c r="BA1002" s="411">
        <v>0</v>
      </c>
      <c r="BB1002" s="411">
        <v>0</v>
      </c>
      <c r="BC1002" s="411">
        <v>0</v>
      </c>
      <c r="BD1002" s="411">
        <v>0</v>
      </c>
      <c r="BE1002" s="411">
        <v>0</v>
      </c>
      <c r="BF1002" s="411">
        <v>0</v>
      </c>
      <c r="BG1002" s="411">
        <v>0</v>
      </c>
      <c r="BH1002" s="412">
        <v>0</v>
      </c>
      <c r="BI1002" s="411">
        <f t="shared" si="304"/>
        <v>0</v>
      </c>
      <c r="BJ1002" s="411">
        <v>0</v>
      </c>
      <c r="BK1002" s="411">
        <v>0</v>
      </c>
      <c r="BL1002" s="411">
        <v>0</v>
      </c>
      <c r="BM1002" s="411">
        <v>0</v>
      </c>
      <c r="BN1002" s="411">
        <v>0</v>
      </c>
      <c r="BO1002" s="411">
        <v>0</v>
      </c>
      <c r="BP1002" s="411">
        <v>0</v>
      </c>
      <c r="BQ1002" s="411">
        <v>0</v>
      </c>
      <c r="BR1002" s="411">
        <v>0</v>
      </c>
      <c r="BS1002" s="411">
        <v>0</v>
      </c>
      <c r="BT1002" s="411">
        <v>0</v>
      </c>
      <c r="BU1002" s="412">
        <v>0</v>
      </c>
      <c r="BV1002" s="411">
        <f t="shared" si="305"/>
        <v>0</v>
      </c>
      <c r="BW1002" s="411">
        <v>0</v>
      </c>
      <c r="BX1002" s="411">
        <v>0</v>
      </c>
      <c r="BY1002" s="411">
        <v>0</v>
      </c>
      <c r="BZ1002" s="411">
        <v>0</v>
      </c>
      <c r="CA1002" s="411">
        <v>0</v>
      </c>
      <c r="CB1002" s="411">
        <v>0</v>
      </c>
      <c r="CC1002" s="411">
        <v>0</v>
      </c>
      <c r="CD1002" s="411">
        <v>0</v>
      </c>
      <c r="CE1002" s="411">
        <v>0</v>
      </c>
      <c r="CF1002" s="411">
        <v>0</v>
      </c>
      <c r="CG1002" s="411">
        <v>0</v>
      </c>
      <c r="CH1002" s="412">
        <v>0</v>
      </c>
      <c r="CI1002" s="411">
        <f t="shared" si="306"/>
        <v>0</v>
      </c>
      <c r="CJ1002" s="411">
        <v>0</v>
      </c>
      <c r="CK1002" s="411">
        <v>0</v>
      </c>
      <c r="CL1002" s="411">
        <v>0</v>
      </c>
      <c r="CM1002" s="411">
        <v>0</v>
      </c>
      <c r="CN1002" s="411">
        <v>0</v>
      </c>
      <c r="CO1002" s="411">
        <v>0</v>
      </c>
      <c r="CP1002" s="411">
        <v>0</v>
      </c>
      <c r="CQ1002" s="411">
        <v>0</v>
      </c>
      <c r="CR1002" s="411">
        <v>0</v>
      </c>
      <c r="CS1002" s="411">
        <v>0</v>
      </c>
      <c r="CT1002" s="411">
        <v>0</v>
      </c>
      <c r="CU1002" s="412">
        <v>0</v>
      </c>
      <c r="CV1002" s="411">
        <f t="shared" si="307"/>
        <v>0</v>
      </c>
      <c r="CW1002" s="411">
        <v>0</v>
      </c>
      <c r="CX1002" s="411">
        <v>0</v>
      </c>
      <c r="CY1002" s="411">
        <v>0</v>
      </c>
      <c r="CZ1002" s="411">
        <v>0</v>
      </c>
      <c r="DA1002" s="411">
        <v>0</v>
      </c>
      <c r="DB1002" s="411">
        <v>0</v>
      </c>
      <c r="DC1002" s="411">
        <v>0</v>
      </c>
      <c r="DD1002" s="411">
        <v>0</v>
      </c>
      <c r="DE1002" s="411">
        <v>0</v>
      </c>
      <c r="DF1002" s="411">
        <v>0</v>
      </c>
      <c r="DG1002" s="411">
        <v>0</v>
      </c>
      <c r="DH1002" s="412">
        <v>0</v>
      </c>
      <c r="DI1002" s="411">
        <f t="shared" si="308"/>
        <v>0</v>
      </c>
      <c r="DJ1002" s="411">
        <v>0</v>
      </c>
      <c r="DK1002" s="411">
        <v>0</v>
      </c>
      <c r="DL1002" s="411">
        <v>0</v>
      </c>
      <c r="DM1002" s="411">
        <v>0</v>
      </c>
      <c r="DN1002" s="411">
        <v>0</v>
      </c>
      <c r="DO1002" s="411">
        <v>0</v>
      </c>
      <c r="DP1002" s="411">
        <v>0</v>
      </c>
      <c r="DQ1002" s="411">
        <v>0</v>
      </c>
      <c r="DR1002" s="411">
        <v>0</v>
      </c>
      <c r="DS1002" s="411">
        <v>0</v>
      </c>
      <c r="DT1002" s="411">
        <v>0</v>
      </c>
      <c r="DU1002" s="412">
        <v>0</v>
      </c>
      <c r="DV1002" s="411">
        <f t="shared" si="309"/>
        <v>0</v>
      </c>
      <c r="DW1002" s="412">
        <v>0</v>
      </c>
      <c r="DX1002" s="412">
        <v>0</v>
      </c>
      <c r="DY1002" s="412">
        <v>0</v>
      </c>
      <c r="DZ1002" s="412">
        <v>0</v>
      </c>
      <c r="EA1002" s="412">
        <v>0</v>
      </c>
      <c r="EB1002" s="412">
        <v>0</v>
      </c>
      <c r="EC1002" s="412">
        <v>0</v>
      </c>
      <c r="ED1002" s="412">
        <v>0</v>
      </c>
      <c r="EE1002" s="412">
        <v>0</v>
      </c>
      <c r="EF1002" s="412">
        <v>0</v>
      </c>
      <c r="EG1002" s="412">
        <v>0</v>
      </c>
      <c r="EH1002" s="412">
        <v>0</v>
      </c>
      <c r="EI1002" s="411">
        <f t="shared" si="310"/>
        <v>0</v>
      </c>
      <c r="EK1002" s="411">
        <f t="shared" si="311"/>
        <v>14</v>
      </c>
      <c r="EL1002" s="7">
        <f t="shared" si="312"/>
        <v>-14</v>
      </c>
    </row>
    <row r="1003" spans="1:142">
      <c r="A1003" s="365" t="str">
        <f t="shared" si="294"/>
        <v xml:space="preserve"> 211</v>
      </c>
      <c r="B1003" s="370" t="s">
        <v>972</v>
      </c>
      <c r="C1003" s="370" t="s">
        <v>1228</v>
      </c>
      <c r="D1003" s="411">
        <v>2</v>
      </c>
      <c r="E1003" s="411">
        <v>2</v>
      </c>
      <c r="F1003" s="411">
        <v>1</v>
      </c>
      <c r="G1003" s="411">
        <v>1</v>
      </c>
      <c r="H1003" s="411">
        <v>1</v>
      </c>
      <c r="I1003" s="411">
        <v>1</v>
      </c>
      <c r="J1003" s="411">
        <v>1</v>
      </c>
      <c r="K1003" s="411">
        <v>1</v>
      </c>
      <c r="L1003" s="411">
        <v>1</v>
      </c>
      <c r="M1003" s="411">
        <v>1</v>
      </c>
      <c r="N1003" s="411">
        <v>1</v>
      </c>
      <c r="O1003" s="412">
        <v>1</v>
      </c>
      <c r="P1003" s="411">
        <f t="shared" si="295"/>
        <v>14</v>
      </c>
      <c r="Q1003" s="411">
        <f t="shared" si="296"/>
        <v>8.9677419354838719</v>
      </c>
      <c r="R1003" s="411">
        <f t="shared" si="297"/>
        <v>1.7563959955506117</v>
      </c>
      <c r="S1003" s="411">
        <f t="shared" si="298"/>
        <v>3.2758620689655173</v>
      </c>
      <c r="T1003" s="411">
        <v>0</v>
      </c>
      <c r="U1003" s="411">
        <v>0</v>
      </c>
      <c r="V1003" s="411">
        <v>0</v>
      </c>
      <c r="W1003" s="411">
        <v>0</v>
      </c>
      <c r="X1003" s="411">
        <v>0</v>
      </c>
      <c r="Y1003" s="411">
        <v>0</v>
      </c>
      <c r="Z1003" s="411">
        <v>0</v>
      </c>
      <c r="AA1003" s="411">
        <v>0</v>
      </c>
      <c r="AB1003" s="411">
        <v>0</v>
      </c>
      <c r="AC1003" s="411">
        <v>0</v>
      </c>
      <c r="AD1003" s="411">
        <v>0</v>
      </c>
      <c r="AE1003" s="412">
        <v>0</v>
      </c>
      <c r="AF1003" s="411">
        <f t="shared" si="299"/>
        <v>0</v>
      </c>
      <c r="AG1003" s="411">
        <v>0</v>
      </c>
      <c r="AH1003" s="411">
        <v>0</v>
      </c>
      <c r="AI1003" s="411">
        <v>0</v>
      </c>
      <c r="AJ1003" s="411">
        <v>0</v>
      </c>
      <c r="AK1003" s="411">
        <v>0</v>
      </c>
      <c r="AL1003" s="411">
        <v>0</v>
      </c>
      <c r="AM1003" s="411">
        <v>0</v>
      </c>
      <c r="AN1003" s="411">
        <v>0</v>
      </c>
      <c r="AO1003" s="411">
        <v>0</v>
      </c>
      <c r="AP1003" s="411">
        <v>0</v>
      </c>
      <c r="AQ1003" s="411">
        <v>0</v>
      </c>
      <c r="AR1003" s="412">
        <v>0</v>
      </c>
      <c r="AS1003" s="411">
        <f t="shared" si="300"/>
        <v>0</v>
      </c>
      <c r="AT1003" s="411">
        <f t="shared" si="301"/>
        <v>0</v>
      </c>
      <c r="AU1003" s="411">
        <f t="shared" si="302"/>
        <v>0</v>
      </c>
      <c r="AV1003" s="411">
        <f t="shared" si="303"/>
        <v>0</v>
      </c>
      <c r="AW1003" s="411">
        <v>0</v>
      </c>
      <c r="AX1003" s="411">
        <v>0</v>
      </c>
      <c r="AY1003" s="411">
        <v>0</v>
      </c>
      <c r="AZ1003" s="411">
        <v>0</v>
      </c>
      <c r="BA1003" s="411">
        <v>0</v>
      </c>
      <c r="BB1003" s="411">
        <v>0</v>
      </c>
      <c r="BC1003" s="411">
        <v>0</v>
      </c>
      <c r="BD1003" s="411">
        <v>0</v>
      </c>
      <c r="BE1003" s="411">
        <v>0</v>
      </c>
      <c r="BF1003" s="411">
        <v>0</v>
      </c>
      <c r="BG1003" s="411">
        <v>0</v>
      </c>
      <c r="BH1003" s="412">
        <v>0</v>
      </c>
      <c r="BI1003" s="411">
        <f t="shared" si="304"/>
        <v>0</v>
      </c>
      <c r="BJ1003" s="411">
        <v>0</v>
      </c>
      <c r="BK1003" s="411">
        <v>0</v>
      </c>
      <c r="BL1003" s="411">
        <v>0</v>
      </c>
      <c r="BM1003" s="411">
        <v>0</v>
      </c>
      <c r="BN1003" s="411">
        <v>0</v>
      </c>
      <c r="BO1003" s="411">
        <v>0</v>
      </c>
      <c r="BP1003" s="411">
        <v>0</v>
      </c>
      <c r="BQ1003" s="411">
        <v>0</v>
      </c>
      <c r="BR1003" s="411">
        <v>0</v>
      </c>
      <c r="BS1003" s="411">
        <v>0</v>
      </c>
      <c r="BT1003" s="411">
        <v>0</v>
      </c>
      <c r="BU1003" s="412">
        <v>0</v>
      </c>
      <c r="BV1003" s="411">
        <f t="shared" si="305"/>
        <v>0</v>
      </c>
      <c r="BW1003" s="411">
        <v>0</v>
      </c>
      <c r="BX1003" s="411">
        <v>0</v>
      </c>
      <c r="BY1003" s="411">
        <v>0</v>
      </c>
      <c r="BZ1003" s="411">
        <v>0</v>
      </c>
      <c r="CA1003" s="411">
        <v>0</v>
      </c>
      <c r="CB1003" s="411">
        <v>0</v>
      </c>
      <c r="CC1003" s="411">
        <v>0</v>
      </c>
      <c r="CD1003" s="411">
        <v>0</v>
      </c>
      <c r="CE1003" s="411">
        <v>0</v>
      </c>
      <c r="CF1003" s="411">
        <v>0</v>
      </c>
      <c r="CG1003" s="411">
        <v>0</v>
      </c>
      <c r="CH1003" s="412">
        <v>0</v>
      </c>
      <c r="CI1003" s="411">
        <f t="shared" si="306"/>
        <v>0</v>
      </c>
      <c r="CJ1003" s="411">
        <v>0</v>
      </c>
      <c r="CK1003" s="411">
        <v>0</v>
      </c>
      <c r="CL1003" s="411">
        <v>0</v>
      </c>
      <c r="CM1003" s="411">
        <v>0</v>
      </c>
      <c r="CN1003" s="411">
        <v>0</v>
      </c>
      <c r="CO1003" s="411">
        <v>0</v>
      </c>
      <c r="CP1003" s="411">
        <v>0</v>
      </c>
      <c r="CQ1003" s="411">
        <v>0</v>
      </c>
      <c r="CR1003" s="411">
        <v>0</v>
      </c>
      <c r="CS1003" s="411">
        <v>0</v>
      </c>
      <c r="CT1003" s="411">
        <v>0</v>
      </c>
      <c r="CU1003" s="412">
        <v>0</v>
      </c>
      <c r="CV1003" s="411">
        <f t="shared" si="307"/>
        <v>0</v>
      </c>
      <c r="CW1003" s="411">
        <v>0</v>
      </c>
      <c r="CX1003" s="411">
        <v>0</v>
      </c>
      <c r="CY1003" s="411">
        <v>0</v>
      </c>
      <c r="CZ1003" s="411">
        <v>0</v>
      </c>
      <c r="DA1003" s="411">
        <v>0</v>
      </c>
      <c r="DB1003" s="411">
        <v>0</v>
      </c>
      <c r="DC1003" s="411">
        <v>0</v>
      </c>
      <c r="DD1003" s="411">
        <v>0</v>
      </c>
      <c r="DE1003" s="411">
        <v>0</v>
      </c>
      <c r="DF1003" s="411">
        <v>0</v>
      </c>
      <c r="DG1003" s="411">
        <v>0</v>
      </c>
      <c r="DH1003" s="412">
        <v>0</v>
      </c>
      <c r="DI1003" s="411">
        <f t="shared" si="308"/>
        <v>0</v>
      </c>
      <c r="DJ1003" s="411">
        <v>0</v>
      </c>
      <c r="DK1003" s="411">
        <v>0</v>
      </c>
      <c r="DL1003" s="411">
        <v>0</v>
      </c>
      <c r="DM1003" s="411">
        <v>0</v>
      </c>
      <c r="DN1003" s="411">
        <v>0</v>
      </c>
      <c r="DO1003" s="411">
        <v>0</v>
      </c>
      <c r="DP1003" s="411">
        <v>0</v>
      </c>
      <c r="DQ1003" s="411">
        <v>0</v>
      </c>
      <c r="DR1003" s="411">
        <v>0</v>
      </c>
      <c r="DS1003" s="411">
        <v>0</v>
      </c>
      <c r="DT1003" s="411">
        <v>0</v>
      </c>
      <c r="DU1003" s="412">
        <v>0</v>
      </c>
      <c r="DV1003" s="411">
        <f t="shared" si="309"/>
        <v>0</v>
      </c>
      <c r="DW1003" s="412">
        <v>0</v>
      </c>
      <c r="DX1003" s="412">
        <v>0</v>
      </c>
      <c r="DY1003" s="412">
        <v>0</v>
      </c>
      <c r="DZ1003" s="412">
        <v>0</v>
      </c>
      <c r="EA1003" s="412">
        <v>0</v>
      </c>
      <c r="EB1003" s="412">
        <v>0</v>
      </c>
      <c r="EC1003" s="412">
        <v>0</v>
      </c>
      <c r="ED1003" s="412">
        <v>0</v>
      </c>
      <c r="EE1003" s="412">
        <v>0</v>
      </c>
      <c r="EF1003" s="412">
        <v>0</v>
      </c>
      <c r="EG1003" s="412">
        <v>0</v>
      </c>
      <c r="EH1003" s="412">
        <v>0</v>
      </c>
      <c r="EI1003" s="411">
        <f t="shared" si="310"/>
        <v>0</v>
      </c>
      <c r="EK1003" s="411">
        <f t="shared" si="311"/>
        <v>14</v>
      </c>
      <c r="EL1003" s="7">
        <f t="shared" si="312"/>
        <v>-14</v>
      </c>
    </row>
    <row r="1004" spans="1:142">
      <c r="A1004" s="365" t="str">
        <f t="shared" si="294"/>
        <v xml:space="preserve"> 211</v>
      </c>
      <c r="B1004" s="370" t="s">
        <v>972</v>
      </c>
      <c r="C1004" s="370" t="s">
        <v>1184</v>
      </c>
      <c r="D1004" s="411">
        <v>0</v>
      </c>
      <c r="E1004" s="411">
        <v>0</v>
      </c>
      <c r="F1004" s="411">
        <v>2</v>
      </c>
      <c r="G1004" s="411">
        <v>0</v>
      </c>
      <c r="H1004" s="411">
        <v>0</v>
      </c>
      <c r="I1004" s="411">
        <v>0</v>
      </c>
      <c r="J1004" s="411">
        <v>0</v>
      </c>
      <c r="K1004" s="411">
        <v>0</v>
      </c>
      <c r="L1004" s="411">
        <v>0</v>
      </c>
      <c r="M1004" s="411">
        <v>0</v>
      </c>
      <c r="N1004" s="411">
        <v>0</v>
      </c>
      <c r="O1004" s="412">
        <v>0</v>
      </c>
      <c r="P1004" s="411">
        <f t="shared" si="295"/>
        <v>2</v>
      </c>
      <c r="Q1004" s="411">
        <f t="shared" si="296"/>
        <v>2</v>
      </c>
      <c r="R1004" s="411">
        <f t="shared" si="297"/>
        <v>0</v>
      </c>
      <c r="S1004" s="411">
        <f t="shared" si="298"/>
        <v>0</v>
      </c>
      <c r="T1004" s="411">
        <v>0</v>
      </c>
      <c r="U1004" s="411">
        <v>0</v>
      </c>
      <c r="V1004" s="411">
        <v>0</v>
      </c>
      <c r="W1004" s="411">
        <v>0</v>
      </c>
      <c r="X1004" s="411">
        <v>0</v>
      </c>
      <c r="Y1004" s="411">
        <v>0</v>
      </c>
      <c r="Z1004" s="411">
        <v>0</v>
      </c>
      <c r="AA1004" s="411">
        <v>0</v>
      </c>
      <c r="AB1004" s="411">
        <v>0</v>
      </c>
      <c r="AC1004" s="411">
        <v>0</v>
      </c>
      <c r="AD1004" s="411">
        <v>0</v>
      </c>
      <c r="AE1004" s="412">
        <v>0</v>
      </c>
      <c r="AF1004" s="411">
        <f t="shared" si="299"/>
        <v>0</v>
      </c>
      <c r="AG1004" s="411">
        <v>0</v>
      </c>
      <c r="AH1004" s="411">
        <v>0</v>
      </c>
      <c r="AI1004" s="411">
        <v>0</v>
      </c>
      <c r="AJ1004" s="411">
        <v>0</v>
      </c>
      <c r="AK1004" s="411">
        <v>0</v>
      </c>
      <c r="AL1004" s="411">
        <v>0</v>
      </c>
      <c r="AM1004" s="411">
        <v>0</v>
      </c>
      <c r="AN1004" s="411">
        <v>0</v>
      </c>
      <c r="AO1004" s="411">
        <v>0</v>
      </c>
      <c r="AP1004" s="411">
        <v>0</v>
      </c>
      <c r="AQ1004" s="411">
        <v>0</v>
      </c>
      <c r="AR1004" s="412">
        <v>0</v>
      </c>
      <c r="AS1004" s="411">
        <f t="shared" si="300"/>
        <v>0</v>
      </c>
      <c r="AT1004" s="411">
        <f t="shared" si="301"/>
        <v>0</v>
      </c>
      <c r="AU1004" s="411">
        <f t="shared" si="302"/>
        <v>0</v>
      </c>
      <c r="AV1004" s="411">
        <f t="shared" si="303"/>
        <v>0</v>
      </c>
      <c r="AW1004" s="411">
        <v>0</v>
      </c>
      <c r="AX1004" s="411">
        <v>0</v>
      </c>
      <c r="AY1004" s="411">
        <v>0</v>
      </c>
      <c r="AZ1004" s="411">
        <v>0</v>
      </c>
      <c r="BA1004" s="411">
        <v>0</v>
      </c>
      <c r="BB1004" s="411">
        <v>0</v>
      </c>
      <c r="BC1004" s="411">
        <v>0</v>
      </c>
      <c r="BD1004" s="411">
        <v>0</v>
      </c>
      <c r="BE1004" s="411">
        <v>0</v>
      </c>
      <c r="BF1004" s="411">
        <v>0</v>
      </c>
      <c r="BG1004" s="411">
        <v>0</v>
      </c>
      <c r="BH1004" s="412">
        <v>0</v>
      </c>
      <c r="BI1004" s="411">
        <f t="shared" si="304"/>
        <v>0</v>
      </c>
      <c r="BJ1004" s="411">
        <v>0</v>
      </c>
      <c r="BK1004" s="411">
        <v>0</v>
      </c>
      <c r="BL1004" s="411">
        <v>0</v>
      </c>
      <c r="BM1004" s="411">
        <v>0</v>
      </c>
      <c r="BN1004" s="411">
        <v>0</v>
      </c>
      <c r="BO1004" s="411">
        <v>0</v>
      </c>
      <c r="BP1004" s="411">
        <v>0</v>
      </c>
      <c r="BQ1004" s="411">
        <v>0</v>
      </c>
      <c r="BR1004" s="411">
        <v>0</v>
      </c>
      <c r="BS1004" s="411">
        <v>0</v>
      </c>
      <c r="BT1004" s="411">
        <v>0</v>
      </c>
      <c r="BU1004" s="412">
        <v>0</v>
      </c>
      <c r="BV1004" s="411">
        <f t="shared" si="305"/>
        <v>0</v>
      </c>
      <c r="BW1004" s="411">
        <v>0</v>
      </c>
      <c r="BX1004" s="411">
        <v>0</v>
      </c>
      <c r="BY1004" s="411">
        <v>0</v>
      </c>
      <c r="BZ1004" s="411">
        <v>0</v>
      </c>
      <c r="CA1004" s="411">
        <v>0</v>
      </c>
      <c r="CB1004" s="411">
        <v>0</v>
      </c>
      <c r="CC1004" s="411">
        <v>0</v>
      </c>
      <c r="CD1004" s="411">
        <v>0</v>
      </c>
      <c r="CE1004" s="411">
        <v>0</v>
      </c>
      <c r="CF1004" s="411">
        <v>0</v>
      </c>
      <c r="CG1004" s="411">
        <v>0</v>
      </c>
      <c r="CH1004" s="412">
        <v>0</v>
      </c>
      <c r="CI1004" s="411">
        <f t="shared" si="306"/>
        <v>0</v>
      </c>
      <c r="CJ1004" s="411">
        <v>0</v>
      </c>
      <c r="CK1004" s="411">
        <v>0</v>
      </c>
      <c r="CL1004" s="411">
        <v>0</v>
      </c>
      <c r="CM1004" s="411">
        <v>0</v>
      </c>
      <c r="CN1004" s="411">
        <v>0</v>
      </c>
      <c r="CO1004" s="411">
        <v>0</v>
      </c>
      <c r="CP1004" s="411">
        <v>0</v>
      </c>
      <c r="CQ1004" s="411">
        <v>0</v>
      </c>
      <c r="CR1004" s="411">
        <v>0</v>
      </c>
      <c r="CS1004" s="411">
        <v>0</v>
      </c>
      <c r="CT1004" s="411">
        <v>0</v>
      </c>
      <c r="CU1004" s="412">
        <v>0</v>
      </c>
      <c r="CV1004" s="411">
        <f t="shared" si="307"/>
        <v>0</v>
      </c>
      <c r="CW1004" s="411">
        <v>0</v>
      </c>
      <c r="CX1004" s="411">
        <v>0</v>
      </c>
      <c r="CY1004" s="411">
        <v>0</v>
      </c>
      <c r="CZ1004" s="411">
        <v>0</v>
      </c>
      <c r="DA1004" s="411">
        <v>0</v>
      </c>
      <c r="DB1004" s="411">
        <v>0</v>
      </c>
      <c r="DC1004" s="411">
        <v>0</v>
      </c>
      <c r="DD1004" s="411">
        <v>0</v>
      </c>
      <c r="DE1004" s="411">
        <v>0</v>
      </c>
      <c r="DF1004" s="411">
        <v>0</v>
      </c>
      <c r="DG1004" s="411">
        <v>0</v>
      </c>
      <c r="DH1004" s="412">
        <v>0</v>
      </c>
      <c r="DI1004" s="411">
        <f t="shared" si="308"/>
        <v>0</v>
      </c>
      <c r="DJ1004" s="411">
        <v>0</v>
      </c>
      <c r="DK1004" s="411">
        <v>0</v>
      </c>
      <c r="DL1004" s="411">
        <v>0</v>
      </c>
      <c r="DM1004" s="411">
        <v>0</v>
      </c>
      <c r="DN1004" s="411">
        <v>0</v>
      </c>
      <c r="DO1004" s="411">
        <v>0</v>
      </c>
      <c r="DP1004" s="411">
        <v>0</v>
      </c>
      <c r="DQ1004" s="411">
        <v>0</v>
      </c>
      <c r="DR1004" s="411">
        <v>0</v>
      </c>
      <c r="DS1004" s="411">
        <v>0</v>
      </c>
      <c r="DT1004" s="411">
        <v>0</v>
      </c>
      <c r="DU1004" s="412">
        <v>0</v>
      </c>
      <c r="DV1004" s="411">
        <f t="shared" si="309"/>
        <v>0</v>
      </c>
      <c r="DW1004" s="412">
        <v>0</v>
      </c>
      <c r="DX1004" s="412">
        <v>0</v>
      </c>
      <c r="DY1004" s="412">
        <v>0</v>
      </c>
      <c r="DZ1004" s="412">
        <v>0</v>
      </c>
      <c r="EA1004" s="412">
        <v>0</v>
      </c>
      <c r="EB1004" s="412">
        <v>0</v>
      </c>
      <c r="EC1004" s="412">
        <v>0</v>
      </c>
      <c r="ED1004" s="412">
        <v>0</v>
      </c>
      <c r="EE1004" s="412">
        <v>0</v>
      </c>
      <c r="EF1004" s="412">
        <v>0</v>
      </c>
      <c r="EG1004" s="412">
        <v>0</v>
      </c>
      <c r="EH1004" s="412">
        <v>0</v>
      </c>
      <c r="EI1004" s="411">
        <f t="shared" si="310"/>
        <v>0</v>
      </c>
      <c r="EK1004" s="411">
        <f t="shared" si="311"/>
        <v>2</v>
      </c>
      <c r="EL1004" s="7">
        <f t="shared" si="312"/>
        <v>-2</v>
      </c>
    </row>
    <row r="1005" spans="1:142">
      <c r="A1005" s="365" t="str">
        <f t="shared" si="294"/>
        <v xml:space="preserve"> 211</v>
      </c>
      <c r="B1005" s="370" t="s">
        <v>972</v>
      </c>
      <c r="C1005" s="370" t="s">
        <v>1185</v>
      </c>
      <c r="D1005" s="411">
        <v>0</v>
      </c>
      <c r="E1005" s="411">
        <v>0</v>
      </c>
      <c r="F1005" s="411">
        <v>2</v>
      </c>
      <c r="G1005" s="411">
        <v>0</v>
      </c>
      <c r="H1005" s="411">
        <v>0</v>
      </c>
      <c r="I1005" s="411">
        <v>0</v>
      </c>
      <c r="J1005" s="411">
        <v>0</v>
      </c>
      <c r="K1005" s="411">
        <v>0</v>
      </c>
      <c r="L1005" s="411">
        <v>0</v>
      </c>
      <c r="M1005" s="411">
        <v>0</v>
      </c>
      <c r="N1005" s="411">
        <v>0</v>
      </c>
      <c r="O1005" s="412">
        <v>0</v>
      </c>
      <c r="P1005" s="411">
        <f t="shared" si="295"/>
        <v>2</v>
      </c>
      <c r="Q1005" s="411">
        <f t="shared" si="296"/>
        <v>2</v>
      </c>
      <c r="R1005" s="411">
        <f t="shared" si="297"/>
        <v>0</v>
      </c>
      <c r="S1005" s="411">
        <f t="shared" si="298"/>
        <v>0</v>
      </c>
      <c r="T1005" s="411">
        <v>0</v>
      </c>
      <c r="U1005" s="411">
        <v>0</v>
      </c>
      <c r="V1005" s="411">
        <v>0</v>
      </c>
      <c r="W1005" s="411">
        <v>0</v>
      </c>
      <c r="X1005" s="411">
        <v>0</v>
      </c>
      <c r="Y1005" s="411">
        <v>0</v>
      </c>
      <c r="Z1005" s="411">
        <v>0</v>
      </c>
      <c r="AA1005" s="411">
        <v>0</v>
      </c>
      <c r="AB1005" s="411">
        <v>0</v>
      </c>
      <c r="AC1005" s="411">
        <v>0</v>
      </c>
      <c r="AD1005" s="411">
        <v>0</v>
      </c>
      <c r="AE1005" s="412">
        <v>0</v>
      </c>
      <c r="AF1005" s="411">
        <f t="shared" si="299"/>
        <v>0</v>
      </c>
      <c r="AG1005" s="411">
        <v>0</v>
      </c>
      <c r="AH1005" s="411">
        <v>0</v>
      </c>
      <c r="AI1005" s="411">
        <v>0</v>
      </c>
      <c r="AJ1005" s="411">
        <v>0</v>
      </c>
      <c r="AK1005" s="411">
        <v>0</v>
      </c>
      <c r="AL1005" s="411">
        <v>0</v>
      </c>
      <c r="AM1005" s="411">
        <v>0</v>
      </c>
      <c r="AN1005" s="411">
        <v>0</v>
      </c>
      <c r="AO1005" s="411">
        <v>0</v>
      </c>
      <c r="AP1005" s="411">
        <v>0</v>
      </c>
      <c r="AQ1005" s="411">
        <v>0</v>
      </c>
      <c r="AR1005" s="412">
        <v>0</v>
      </c>
      <c r="AS1005" s="411">
        <f t="shared" si="300"/>
        <v>0</v>
      </c>
      <c r="AT1005" s="411">
        <f t="shared" si="301"/>
        <v>0</v>
      </c>
      <c r="AU1005" s="411">
        <f t="shared" si="302"/>
        <v>0</v>
      </c>
      <c r="AV1005" s="411">
        <f t="shared" si="303"/>
        <v>0</v>
      </c>
      <c r="AW1005" s="411">
        <v>0</v>
      </c>
      <c r="AX1005" s="411">
        <v>0</v>
      </c>
      <c r="AY1005" s="411">
        <v>0</v>
      </c>
      <c r="AZ1005" s="411">
        <v>0</v>
      </c>
      <c r="BA1005" s="411">
        <v>0</v>
      </c>
      <c r="BB1005" s="411">
        <v>0</v>
      </c>
      <c r="BC1005" s="411">
        <v>0</v>
      </c>
      <c r="BD1005" s="411">
        <v>0</v>
      </c>
      <c r="BE1005" s="411">
        <v>0</v>
      </c>
      <c r="BF1005" s="411">
        <v>0</v>
      </c>
      <c r="BG1005" s="411">
        <v>0</v>
      </c>
      <c r="BH1005" s="412">
        <v>0</v>
      </c>
      <c r="BI1005" s="411">
        <f t="shared" si="304"/>
        <v>0</v>
      </c>
      <c r="BJ1005" s="411">
        <v>0</v>
      </c>
      <c r="BK1005" s="411">
        <v>0</v>
      </c>
      <c r="BL1005" s="411">
        <v>0</v>
      </c>
      <c r="BM1005" s="411">
        <v>0</v>
      </c>
      <c r="BN1005" s="411">
        <v>0</v>
      </c>
      <c r="BO1005" s="411">
        <v>0</v>
      </c>
      <c r="BP1005" s="411">
        <v>0</v>
      </c>
      <c r="BQ1005" s="411">
        <v>0</v>
      </c>
      <c r="BR1005" s="411">
        <v>0</v>
      </c>
      <c r="BS1005" s="411">
        <v>0</v>
      </c>
      <c r="BT1005" s="411">
        <v>0</v>
      </c>
      <c r="BU1005" s="412">
        <v>0</v>
      </c>
      <c r="BV1005" s="411">
        <f t="shared" si="305"/>
        <v>0</v>
      </c>
      <c r="BW1005" s="411">
        <v>0</v>
      </c>
      <c r="BX1005" s="411">
        <v>0</v>
      </c>
      <c r="BY1005" s="411">
        <v>0</v>
      </c>
      <c r="BZ1005" s="411">
        <v>0</v>
      </c>
      <c r="CA1005" s="411">
        <v>0</v>
      </c>
      <c r="CB1005" s="411">
        <v>0</v>
      </c>
      <c r="CC1005" s="411">
        <v>0</v>
      </c>
      <c r="CD1005" s="411">
        <v>0</v>
      </c>
      <c r="CE1005" s="411">
        <v>0</v>
      </c>
      <c r="CF1005" s="411">
        <v>0</v>
      </c>
      <c r="CG1005" s="411">
        <v>0</v>
      </c>
      <c r="CH1005" s="412">
        <v>0</v>
      </c>
      <c r="CI1005" s="411">
        <f t="shared" si="306"/>
        <v>0</v>
      </c>
      <c r="CJ1005" s="411">
        <v>0</v>
      </c>
      <c r="CK1005" s="411">
        <v>0</v>
      </c>
      <c r="CL1005" s="411">
        <v>0</v>
      </c>
      <c r="CM1005" s="411">
        <v>0</v>
      </c>
      <c r="CN1005" s="411">
        <v>0</v>
      </c>
      <c r="CO1005" s="411">
        <v>0</v>
      </c>
      <c r="CP1005" s="411">
        <v>0</v>
      </c>
      <c r="CQ1005" s="411">
        <v>0</v>
      </c>
      <c r="CR1005" s="411">
        <v>0</v>
      </c>
      <c r="CS1005" s="411">
        <v>0</v>
      </c>
      <c r="CT1005" s="411">
        <v>0</v>
      </c>
      <c r="CU1005" s="412">
        <v>0</v>
      </c>
      <c r="CV1005" s="411">
        <f t="shared" si="307"/>
        <v>0</v>
      </c>
      <c r="CW1005" s="411">
        <v>0</v>
      </c>
      <c r="CX1005" s="411">
        <v>0</v>
      </c>
      <c r="CY1005" s="411">
        <v>0</v>
      </c>
      <c r="CZ1005" s="411">
        <v>0</v>
      </c>
      <c r="DA1005" s="411">
        <v>0</v>
      </c>
      <c r="DB1005" s="411">
        <v>0</v>
      </c>
      <c r="DC1005" s="411">
        <v>0</v>
      </c>
      <c r="DD1005" s="411">
        <v>0</v>
      </c>
      <c r="DE1005" s="411">
        <v>0</v>
      </c>
      <c r="DF1005" s="411">
        <v>0</v>
      </c>
      <c r="DG1005" s="411">
        <v>0</v>
      </c>
      <c r="DH1005" s="412">
        <v>0</v>
      </c>
      <c r="DI1005" s="411">
        <f t="shared" si="308"/>
        <v>0</v>
      </c>
      <c r="DJ1005" s="411">
        <v>0</v>
      </c>
      <c r="DK1005" s="411">
        <v>0</v>
      </c>
      <c r="DL1005" s="411">
        <v>0</v>
      </c>
      <c r="DM1005" s="411">
        <v>0</v>
      </c>
      <c r="DN1005" s="411">
        <v>0</v>
      </c>
      <c r="DO1005" s="411">
        <v>0</v>
      </c>
      <c r="DP1005" s="411">
        <v>0</v>
      </c>
      <c r="DQ1005" s="411">
        <v>0</v>
      </c>
      <c r="DR1005" s="411">
        <v>0</v>
      </c>
      <c r="DS1005" s="411">
        <v>0</v>
      </c>
      <c r="DT1005" s="411">
        <v>0</v>
      </c>
      <c r="DU1005" s="412">
        <v>0</v>
      </c>
      <c r="DV1005" s="411">
        <f t="shared" si="309"/>
        <v>0</v>
      </c>
      <c r="DW1005" s="412">
        <v>0</v>
      </c>
      <c r="DX1005" s="412">
        <v>0</v>
      </c>
      <c r="DY1005" s="412">
        <v>0</v>
      </c>
      <c r="DZ1005" s="412">
        <v>0</v>
      </c>
      <c r="EA1005" s="412">
        <v>0</v>
      </c>
      <c r="EB1005" s="412">
        <v>0</v>
      </c>
      <c r="EC1005" s="412">
        <v>0</v>
      </c>
      <c r="ED1005" s="412">
        <v>0</v>
      </c>
      <c r="EE1005" s="412">
        <v>0</v>
      </c>
      <c r="EF1005" s="412">
        <v>0</v>
      </c>
      <c r="EG1005" s="412">
        <v>0</v>
      </c>
      <c r="EH1005" s="412">
        <v>0</v>
      </c>
      <c r="EI1005" s="411">
        <f t="shared" si="310"/>
        <v>0</v>
      </c>
      <c r="EK1005" s="411">
        <f t="shared" si="311"/>
        <v>2</v>
      </c>
      <c r="EL1005" s="7">
        <f t="shared" si="312"/>
        <v>-2</v>
      </c>
    </row>
    <row r="1006" spans="1:142">
      <c r="A1006" s="365" t="str">
        <f t="shared" si="294"/>
        <v xml:space="preserve"> 211</v>
      </c>
      <c r="B1006" s="370" t="s">
        <v>972</v>
      </c>
      <c r="C1006" s="370" t="s">
        <v>1186</v>
      </c>
      <c r="D1006" s="411">
        <v>0</v>
      </c>
      <c r="E1006" s="411">
        <v>0</v>
      </c>
      <c r="F1006" s="411">
        <v>2</v>
      </c>
      <c r="G1006" s="411">
        <v>0</v>
      </c>
      <c r="H1006" s="411">
        <v>0</v>
      </c>
      <c r="I1006" s="411">
        <v>0</v>
      </c>
      <c r="J1006" s="411">
        <v>0</v>
      </c>
      <c r="K1006" s="411">
        <v>0</v>
      </c>
      <c r="L1006" s="411">
        <v>0</v>
      </c>
      <c r="M1006" s="411">
        <v>0</v>
      </c>
      <c r="N1006" s="411">
        <v>0</v>
      </c>
      <c r="O1006" s="412">
        <v>0</v>
      </c>
      <c r="P1006" s="411">
        <f t="shared" si="295"/>
        <v>2</v>
      </c>
      <c r="Q1006" s="411">
        <f t="shared" si="296"/>
        <v>2</v>
      </c>
      <c r="R1006" s="411">
        <f t="shared" si="297"/>
        <v>0</v>
      </c>
      <c r="S1006" s="411">
        <f t="shared" si="298"/>
        <v>0</v>
      </c>
      <c r="T1006" s="411">
        <v>0</v>
      </c>
      <c r="U1006" s="411">
        <v>0</v>
      </c>
      <c r="V1006" s="411">
        <v>0</v>
      </c>
      <c r="W1006" s="411">
        <v>0</v>
      </c>
      <c r="X1006" s="411">
        <v>0</v>
      </c>
      <c r="Y1006" s="411">
        <v>0</v>
      </c>
      <c r="Z1006" s="411">
        <v>0</v>
      </c>
      <c r="AA1006" s="411">
        <v>0</v>
      </c>
      <c r="AB1006" s="411">
        <v>0</v>
      </c>
      <c r="AC1006" s="411">
        <v>0</v>
      </c>
      <c r="AD1006" s="411">
        <v>0</v>
      </c>
      <c r="AE1006" s="412">
        <v>0</v>
      </c>
      <c r="AF1006" s="411">
        <f t="shared" si="299"/>
        <v>0</v>
      </c>
      <c r="AG1006" s="411">
        <v>0</v>
      </c>
      <c r="AH1006" s="411">
        <v>0</v>
      </c>
      <c r="AI1006" s="411">
        <v>0</v>
      </c>
      <c r="AJ1006" s="411">
        <v>0</v>
      </c>
      <c r="AK1006" s="411">
        <v>0</v>
      </c>
      <c r="AL1006" s="411">
        <v>0</v>
      </c>
      <c r="AM1006" s="411">
        <v>0</v>
      </c>
      <c r="AN1006" s="411">
        <v>0</v>
      </c>
      <c r="AO1006" s="411">
        <v>0</v>
      </c>
      <c r="AP1006" s="411">
        <v>0</v>
      </c>
      <c r="AQ1006" s="411">
        <v>0</v>
      </c>
      <c r="AR1006" s="412">
        <v>0</v>
      </c>
      <c r="AS1006" s="411">
        <f t="shared" si="300"/>
        <v>0</v>
      </c>
      <c r="AT1006" s="411">
        <f t="shared" si="301"/>
        <v>0</v>
      </c>
      <c r="AU1006" s="411">
        <f t="shared" si="302"/>
        <v>0</v>
      </c>
      <c r="AV1006" s="411">
        <f t="shared" si="303"/>
        <v>0</v>
      </c>
      <c r="AW1006" s="411">
        <v>0</v>
      </c>
      <c r="AX1006" s="411">
        <v>0</v>
      </c>
      <c r="AY1006" s="411">
        <v>0</v>
      </c>
      <c r="AZ1006" s="411">
        <v>0</v>
      </c>
      <c r="BA1006" s="411">
        <v>0</v>
      </c>
      <c r="BB1006" s="411">
        <v>0</v>
      </c>
      <c r="BC1006" s="411">
        <v>0</v>
      </c>
      <c r="BD1006" s="411">
        <v>0</v>
      </c>
      <c r="BE1006" s="411">
        <v>0</v>
      </c>
      <c r="BF1006" s="411">
        <v>0</v>
      </c>
      <c r="BG1006" s="411">
        <v>0</v>
      </c>
      <c r="BH1006" s="412">
        <v>0</v>
      </c>
      <c r="BI1006" s="411">
        <f t="shared" si="304"/>
        <v>0</v>
      </c>
      <c r="BJ1006" s="411">
        <v>0</v>
      </c>
      <c r="BK1006" s="411">
        <v>0</v>
      </c>
      <c r="BL1006" s="411">
        <v>0</v>
      </c>
      <c r="BM1006" s="411">
        <v>0</v>
      </c>
      <c r="BN1006" s="411">
        <v>0</v>
      </c>
      <c r="BO1006" s="411">
        <v>0</v>
      </c>
      <c r="BP1006" s="411">
        <v>0</v>
      </c>
      <c r="BQ1006" s="411">
        <v>0</v>
      </c>
      <c r="BR1006" s="411">
        <v>0</v>
      </c>
      <c r="BS1006" s="411">
        <v>0</v>
      </c>
      <c r="BT1006" s="411">
        <v>0</v>
      </c>
      <c r="BU1006" s="412">
        <v>0</v>
      </c>
      <c r="BV1006" s="411">
        <f t="shared" si="305"/>
        <v>0</v>
      </c>
      <c r="BW1006" s="411">
        <v>0</v>
      </c>
      <c r="BX1006" s="411">
        <v>0</v>
      </c>
      <c r="BY1006" s="411">
        <v>0</v>
      </c>
      <c r="BZ1006" s="411">
        <v>0</v>
      </c>
      <c r="CA1006" s="411">
        <v>0</v>
      </c>
      <c r="CB1006" s="411">
        <v>0</v>
      </c>
      <c r="CC1006" s="411">
        <v>0</v>
      </c>
      <c r="CD1006" s="411">
        <v>0</v>
      </c>
      <c r="CE1006" s="411">
        <v>0</v>
      </c>
      <c r="CF1006" s="411">
        <v>0</v>
      </c>
      <c r="CG1006" s="411">
        <v>0</v>
      </c>
      <c r="CH1006" s="412">
        <v>0</v>
      </c>
      <c r="CI1006" s="411">
        <f t="shared" si="306"/>
        <v>0</v>
      </c>
      <c r="CJ1006" s="411">
        <v>0</v>
      </c>
      <c r="CK1006" s="411">
        <v>0</v>
      </c>
      <c r="CL1006" s="411">
        <v>0</v>
      </c>
      <c r="CM1006" s="411">
        <v>0</v>
      </c>
      <c r="CN1006" s="411">
        <v>0</v>
      </c>
      <c r="CO1006" s="411">
        <v>0</v>
      </c>
      <c r="CP1006" s="411">
        <v>0</v>
      </c>
      <c r="CQ1006" s="411">
        <v>0</v>
      </c>
      <c r="CR1006" s="411">
        <v>0</v>
      </c>
      <c r="CS1006" s="411">
        <v>0</v>
      </c>
      <c r="CT1006" s="411">
        <v>0</v>
      </c>
      <c r="CU1006" s="412">
        <v>0</v>
      </c>
      <c r="CV1006" s="411">
        <f t="shared" si="307"/>
        <v>0</v>
      </c>
      <c r="CW1006" s="411">
        <v>0</v>
      </c>
      <c r="CX1006" s="411">
        <v>0</v>
      </c>
      <c r="CY1006" s="411">
        <v>0</v>
      </c>
      <c r="CZ1006" s="411">
        <v>0</v>
      </c>
      <c r="DA1006" s="411">
        <v>0</v>
      </c>
      <c r="DB1006" s="411">
        <v>0</v>
      </c>
      <c r="DC1006" s="411">
        <v>0</v>
      </c>
      <c r="DD1006" s="411">
        <v>0</v>
      </c>
      <c r="DE1006" s="411">
        <v>0</v>
      </c>
      <c r="DF1006" s="411">
        <v>0</v>
      </c>
      <c r="DG1006" s="411">
        <v>0</v>
      </c>
      <c r="DH1006" s="412">
        <v>0</v>
      </c>
      <c r="DI1006" s="411">
        <f t="shared" si="308"/>
        <v>0</v>
      </c>
      <c r="DJ1006" s="411">
        <v>0</v>
      </c>
      <c r="DK1006" s="411">
        <v>0</v>
      </c>
      <c r="DL1006" s="411">
        <v>0</v>
      </c>
      <c r="DM1006" s="411">
        <v>0</v>
      </c>
      <c r="DN1006" s="411">
        <v>0</v>
      </c>
      <c r="DO1006" s="411">
        <v>0</v>
      </c>
      <c r="DP1006" s="411">
        <v>0</v>
      </c>
      <c r="DQ1006" s="411">
        <v>0</v>
      </c>
      <c r="DR1006" s="411">
        <v>0</v>
      </c>
      <c r="DS1006" s="411">
        <v>0</v>
      </c>
      <c r="DT1006" s="411">
        <v>0</v>
      </c>
      <c r="DU1006" s="412">
        <v>0</v>
      </c>
      <c r="DV1006" s="411">
        <f t="shared" si="309"/>
        <v>0</v>
      </c>
      <c r="DW1006" s="412">
        <v>0</v>
      </c>
      <c r="DX1006" s="412">
        <v>0</v>
      </c>
      <c r="DY1006" s="412">
        <v>0</v>
      </c>
      <c r="DZ1006" s="412">
        <v>0</v>
      </c>
      <c r="EA1006" s="412">
        <v>0</v>
      </c>
      <c r="EB1006" s="412">
        <v>0</v>
      </c>
      <c r="EC1006" s="412">
        <v>0</v>
      </c>
      <c r="ED1006" s="412">
        <v>0</v>
      </c>
      <c r="EE1006" s="412">
        <v>0</v>
      </c>
      <c r="EF1006" s="412">
        <v>0</v>
      </c>
      <c r="EG1006" s="412">
        <v>0</v>
      </c>
      <c r="EH1006" s="412">
        <v>0</v>
      </c>
      <c r="EI1006" s="411">
        <f t="shared" si="310"/>
        <v>0</v>
      </c>
      <c r="EK1006" s="411">
        <f t="shared" si="311"/>
        <v>2</v>
      </c>
      <c r="EL1006" s="7">
        <f t="shared" si="312"/>
        <v>-2</v>
      </c>
    </row>
    <row r="1007" spans="1:142">
      <c r="A1007" s="365" t="str">
        <f t="shared" si="294"/>
        <v xml:space="preserve"> 211</v>
      </c>
      <c r="B1007" s="370" t="s">
        <v>972</v>
      </c>
      <c r="C1007" s="370" t="s">
        <v>1196</v>
      </c>
      <c r="D1007" s="411">
        <v>21</v>
      </c>
      <c r="E1007" s="411">
        <v>21</v>
      </c>
      <c r="F1007" s="411">
        <v>18</v>
      </c>
      <c r="G1007" s="411">
        <v>22</v>
      </c>
      <c r="H1007" s="411">
        <v>23</v>
      </c>
      <c r="I1007" s="411">
        <v>24</v>
      </c>
      <c r="J1007" s="411">
        <v>24</v>
      </c>
      <c r="K1007" s="411">
        <v>24</v>
      </c>
      <c r="L1007" s="411">
        <v>29</v>
      </c>
      <c r="M1007" s="411">
        <v>26</v>
      </c>
      <c r="N1007" s="411">
        <v>28</v>
      </c>
      <c r="O1007" s="412">
        <v>26</v>
      </c>
      <c r="P1007" s="411">
        <f t="shared" si="295"/>
        <v>286</v>
      </c>
      <c r="Q1007" s="411">
        <f t="shared" si="296"/>
        <v>152.2258064516129</v>
      </c>
      <c r="R1007" s="411">
        <f t="shared" si="297"/>
        <v>45.774193548387096</v>
      </c>
      <c r="S1007" s="411">
        <f t="shared" si="298"/>
        <v>88</v>
      </c>
      <c r="T1007" s="411">
        <v>0</v>
      </c>
      <c r="U1007" s="411">
        <v>0</v>
      </c>
      <c r="V1007" s="411">
        <v>0</v>
      </c>
      <c r="W1007" s="411">
        <v>0</v>
      </c>
      <c r="X1007" s="411">
        <v>0</v>
      </c>
      <c r="Y1007" s="411">
        <v>0</v>
      </c>
      <c r="Z1007" s="411">
        <v>0</v>
      </c>
      <c r="AA1007" s="411">
        <v>0</v>
      </c>
      <c r="AB1007" s="411">
        <v>0</v>
      </c>
      <c r="AC1007" s="411">
        <v>0</v>
      </c>
      <c r="AD1007" s="411">
        <v>0</v>
      </c>
      <c r="AE1007" s="412">
        <v>0</v>
      </c>
      <c r="AF1007" s="411">
        <f t="shared" si="299"/>
        <v>0</v>
      </c>
      <c r="AG1007" s="411">
        <v>0</v>
      </c>
      <c r="AH1007" s="411">
        <v>0</v>
      </c>
      <c r="AI1007" s="411">
        <v>0</v>
      </c>
      <c r="AJ1007" s="411">
        <v>0</v>
      </c>
      <c r="AK1007" s="411">
        <v>0</v>
      </c>
      <c r="AL1007" s="411">
        <v>0</v>
      </c>
      <c r="AM1007" s="411">
        <v>0</v>
      </c>
      <c r="AN1007" s="411">
        <v>0</v>
      </c>
      <c r="AO1007" s="411">
        <v>0</v>
      </c>
      <c r="AP1007" s="411">
        <v>0</v>
      </c>
      <c r="AQ1007" s="411">
        <v>0</v>
      </c>
      <c r="AR1007" s="412">
        <v>0</v>
      </c>
      <c r="AS1007" s="411">
        <f t="shared" si="300"/>
        <v>0</v>
      </c>
      <c r="AT1007" s="411">
        <f t="shared" si="301"/>
        <v>0</v>
      </c>
      <c r="AU1007" s="411">
        <f t="shared" si="302"/>
        <v>0</v>
      </c>
      <c r="AV1007" s="411">
        <f t="shared" si="303"/>
        <v>0</v>
      </c>
      <c r="AW1007" s="411">
        <v>0</v>
      </c>
      <c r="AX1007" s="411">
        <v>0</v>
      </c>
      <c r="AY1007" s="411">
        <v>0</v>
      </c>
      <c r="AZ1007" s="411">
        <v>0</v>
      </c>
      <c r="BA1007" s="411">
        <v>0</v>
      </c>
      <c r="BB1007" s="411">
        <v>0</v>
      </c>
      <c r="BC1007" s="411">
        <v>0</v>
      </c>
      <c r="BD1007" s="411">
        <v>0</v>
      </c>
      <c r="BE1007" s="411">
        <v>0</v>
      </c>
      <c r="BF1007" s="411">
        <v>0</v>
      </c>
      <c r="BG1007" s="411">
        <v>0</v>
      </c>
      <c r="BH1007" s="412">
        <v>0</v>
      </c>
      <c r="BI1007" s="411">
        <f t="shared" si="304"/>
        <v>0</v>
      </c>
      <c r="BJ1007" s="411">
        <v>0</v>
      </c>
      <c r="BK1007" s="411">
        <v>0</v>
      </c>
      <c r="BL1007" s="411">
        <v>0</v>
      </c>
      <c r="BM1007" s="411">
        <v>0</v>
      </c>
      <c r="BN1007" s="411">
        <v>0</v>
      </c>
      <c r="BO1007" s="411">
        <v>0</v>
      </c>
      <c r="BP1007" s="411">
        <v>0</v>
      </c>
      <c r="BQ1007" s="411">
        <v>0</v>
      </c>
      <c r="BR1007" s="411">
        <v>0</v>
      </c>
      <c r="BS1007" s="411">
        <v>0</v>
      </c>
      <c r="BT1007" s="411">
        <v>0</v>
      </c>
      <c r="BU1007" s="412">
        <v>0</v>
      </c>
      <c r="BV1007" s="411">
        <f t="shared" si="305"/>
        <v>0</v>
      </c>
      <c r="BW1007" s="411">
        <v>0</v>
      </c>
      <c r="BX1007" s="411">
        <v>0</v>
      </c>
      <c r="BY1007" s="411">
        <v>0</v>
      </c>
      <c r="BZ1007" s="411">
        <v>0</v>
      </c>
      <c r="CA1007" s="411">
        <v>0</v>
      </c>
      <c r="CB1007" s="411">
        <v>0</v>
      </c>
      <c r="CC1007" s="411">
        <v>0</v>
      </c>
      <c r="CD1007" s="411">
        <v>0</v>
      </c>
      <c r="CE1007" s="411">
        <v>0</v>
      </c>
      <c r="CF1007" s="411">
        <v>0</v>
      </c>
      <c r="CG1007" s="411">
        <v>0</v>
      </c>
      <c r="CH1007" s="412">
        <v>0</v>
      </c>
      <c r="CI1007" s="411">
        <f t="shared" si="306"/>
        <v>0</v>
      </c>
      <c r="CJ1007" s="411">
        <v>0</v>
      </c>
      <c r="CK1007" s="411">
        <v>0</v>
      </c>
      <c r="CL1007" s="411">
        <v>0</v>
      </c>
      <c r="CM1007" s="411">
        <v>0</v>
      </c>
      <c r="CN1007" s="411">
        <v>0</v>
      </c>
      <c r="CO1007" s="411">
        <v>0</v>
      </c>
      <c r="CP1007" s="411">
        <v>0</v>
      </c>
      <c r="CQ1007" s="411">
        <v>0</v>
      </c>
      <c r="CR1007" s="411">
        <v>0</v>
      </c>
      <c r="CS1007" s="411">
        <v>0</v>
      </c>
      <c r="CT1007" s="411">
        <v>0</v>
      </c>
      <c r="CU1007" s="412">
        <v>0</v>
      </c>
      <c r="CV1007" s="411">
        <f t="shared" si="307"/>
        <v>0</v>
      </c>
      <c r="CW1007" s="411">
        <v>0</v>
      </c>
      <c r="CX1007" s="411">
        <v>0</v>
      </c>
      <c r="CY1007" s="411">
        <v>0</v>
      </c>
      <c r="CZ1007" s="411">
        <v>0</v>
      </c>
      <c r="DA1007" s="411">
        <v>0</v>
      </c>
      <c r="DB1007" s="411">
        <v>0</v>
      </c>
      <c r="DC1007" s="411">
        <v>0</v>
      </c>
      <c r="DD1007" s="411">
        <v>0</v>
      </c>
      <c r="DE1007" s="411">
        <v>0</v>
      </c>
      <c r="DF1007" s="411">
        <v>0</v>
      </c>
      <c r="DG1007" s="411">
        <v>0</v>
      </c>
      <c r="DH1007" s="412">
        <v>0</v>
      </c>
      <c r="DI1007" s="411">
        <f t="shared" si="308"/>
        <v>0</v>
      </c>
      <c r="DJ1007" s="411">
        <v>0</v>
      </c>
      <c r="DK1007" s="411">
        <v>0</v>
      </c>
      <c r="DL1007" s="411">
        <v>0</v>
      </c>
      <c r="DM1007" s="411">
        <v>0</v>
      </c>
      <c r="DN1007" s="411">
        <v>0</v>
      </c>
      <c r="DO1007" s="411">
        <v>0</v>
      </c>
      <c r="DP1007" s="411">
        <v>0</v>
      </c>
      <c r="DQ1007" s="411">
        <v>0</v>
      </c>
      <c r="DR1007" s="411">
        <v>0</v>
      </c>
      <c r="DS1007" s="411">
        <v>0</v>
      </c>
      <c r="DT1007" s="411">
        <v>0</v>
      </c>
      <c r="DU1007" s="412">
        <v>0</v>
      </c>
      <c r="DV1007" s="411">
        <f t="shared" si="309"/>
        <v>0</v>
      </c>
      <c r="DW1007" s="412">
        <v>0</v>
      </c>
      <c r="DX1007" s="412">
        <v>0</v>
      </c>
      <c r="DY1007" s="412">
        <v>0</v>
      </c>
      <c r="DZ1007" s="412">
        <v>0</v>
      </c>
      <c r="EA1007" s="412">
        <v>0</v>
      </c>
      <c r="EB1007" s="412">
        <v>0</v>
      </c>
      <c r="EC1007" s="412">
        <v>0</v>
      </c>
      <c r="ED1007" s="412">
        <v>0</v>
      </c>
      <c r="EE1007" s="412">
        <v>0</v>
      </c>
      <c r="EF1007" s="412">
        <v>0</v>
      </c>
      <c r="EG1007" s="412">
        <v>0</v>
      </c>
      <c r="EH1007" s="412">
        <v>0</v>
      </c>
      <c r="EI1007" s="411">
        <f t="shared" si="310"/>
        <v>0</v>
      </c>
      <c r="EK1007" s="411">
        <f t="shared" si="311"/>
        <v>286</v>
      </c>
      <c r="EL1007" s="7">
        <f t="shared" si="312"/>
        <v>-286</v>
      </c>
    </row>
    <row r="1008" spans="1:142">
      <c r="A1008" s="365" t="str">
        <f t="shared" si="294"/>
        <v xml:space="preserve"> 211</v>
      </c>
      <c r="B1008" s="370" t="s">
        <v>972</v>
      </c>
      <c r="C1008" s="370" t="s">
        <v>1197</v>
      </c>
      <c r="D1008" s="411">
        <v>0</v>
      </c>
      <c r="E1008" s="411">
        <v>2</v>
      </c>
      <c r="F1008" s="411">
        <v>1</v>
      </c>
      <c r="G1008" s="411">
        <v>0</v>
      </c>
      <c r="H1008" s="411">
        <v>2</v>
      </c>
      <c r="I1008" s="411">
        <v>0</v>
      </c>
      <c r="J1008" s="411">
        <v>3</v>
      </c>
      <c r="K1008" s="411">
        <v>3</v>
      </c>
      <c r="L1008" s="411">
        <v>3</v>
      </c>
      <c r="M1008" s="411">
        <v>5</v>
      </c>
      <c r="N1008" s="411">
        <v>0</v>
      </c>
      <c r="O1008" s="412">
        <v>1</v>
      </c>
      <c r="P1008" s="411">
        <f t="shared" si="295"/>
        <v>20</v>
      </c>
      <c r="Q1008" s="411">
        <f t="shared" si="296"/>
        <v>7.903225806451613</v>
      </c>
      <c r="R1008" s="411">
        <f t="shared" si="297"/>
        <v>5.2691879866518354</v>
      </c>
      <c r="S1008" s="411">
        <f t="shared" si="298"/>
        <v>6.8275862068965516</v>
      </c>
      <c r="T1008" s="411">
        <v>0</v>
      </c>
      <c r="U1008" s="411">
        <v>0</v>
      </c>
      <c r="V1008" s="411">
        <v>0</v>
      </c>
      <c r="W1008" s="411">
        <v>0</v>
      </c>
      <c r="X1008" s="411">
        <v>0</v>
      </c>
      <c r="Y1008" s="411">
        <v>0</v>
      </c>
      <c r="Z1008" s="411">
        <v>0</v>
      </c>
      <c r="AA1008" s="411">
        <v>0</v>
      </c>
      <c r="AB1008" s="411">
        <v>0</v>
      </c>
      <c r="AC1008" s="411">
        <v>0</v>
      </c>
      <c r="AD1008" s="411">
        <v>0</v>
      </c>
      <c r="AE1008" s="412">
        <v>0</v>
      </c>
      <c r="AF1008" s="411">
        <f t="shared" si="299"/>
        <v>0</v>
      </c>
      <c r="AG1008" s="411">
        <v>0</v>
      </c>
      <c r="AH1008" s="411">
        <v>0</v>
      </c>
      <c r="AI1008" s="411">
        <v>0</v>
      </c>
      <c r="AJ1008" s="411">
        <v>0</v>
      </c>
      <c r="AK1008" s="411">
        <v>0</v>
      </c>
      <c r="AL1008" s="411">
        <v>0</v>
      </c>
      <c r="AM1008" s="411">
        <v>0</v>
      </c>
      <c r="AN1008" s="411">
        <v>0</v>
      </c>
      <c r="AO1008" s="411">
        <v>0</v>
      </c>
      <c r="AP1008" s="411">
        <v>0</v>
      </c>
      <c r="AQ1008" s="411">
        <v>0</v>
      </c>
      <c r="AR1008" s="412">
        <v>0</v>
      </c>
      <c r="AS1008" s="411">
        <f t="shared" si="300"/>
        <v>0</v>
      </c>
      <c r="AT1008" s="411">
        <f t="shared" si="301"/>
        <v>0</v>
      </c>
      <c r="AU1008" s="411">
        <f t="shared" si="302"/>
        <v>0</v>
      </c>
      <c r="AV1008" s="411">
        <f t="shared" si="303"/>
        <v>0</v>
      </c>
      <c r="AW1008" s="411">
        <v>0</v>
      </c>
      <c r="AX1008" s="411">
        <v>0</v>
      </c>
      <c r="AY1008" s="411">
        <v>0</v>
      </c>
      <c r="AZ1008" s="411">
        <v>0</v>
      </c>
      <c r="BA1008" s="411">
        <v>0</v>
      </c>
      <c r="BB1008" s="411">
        <v>0</v>
      </c>
      <c r="BC1008" s="411">
        <v>0</v>
      </c>
      <c r="BD1008" s="411">
        <v>0</v>
      </c>
      <c r="BE1008" s="411">
        <v>0</v>
      </c>
      <c r="BF1008" s="411">
        <v>0</v>
      </c>
      <c r="BG1008" s="411">
        <v>0</v>
      </c>
      <c r="BH1008" s="412">
        <v>0</v>
      </c>
      <c r="BI1008" s="411">
        <f t="shared" si="304"/>
        <v>0</v>
      </c>
      <c r="BJ1008" s="411">
        <v>0</v>
      </c>
      <c r="BK1008" s="411">
        <v>0</v>
      </c>
      <c r="BL1008" s="411">
        <v>0</v>
      </c>
      <c r="BM1008" s="411">
        <v>0</v>
      </c>
      <c r="BN1008" s="411">
        <v>0</v>
      </c>
      <c r="BO1008" s="411">
        <v>0</v>
      </c>
      <c r="BP1008" s="411">
        <v>0</v>
      </c>
      <c r="BQ1008" s="411">
        <v>0</v>
      </c>
      <c r="BR1008" s="411">
        <v>0</v>
      </c>
      <c r="BS1008" s="411">
        <v>0</v>
      </c>
      <c r="BT1008" s="411">
        <v>0</v>
      </c>
      <c r="BU1008" s="412">
        <v>0</v>
      </c>
      <c r="BV1008" s="411">
        <f t="shared" si="305"/>
        <v>0</v>
      </c>
      <c r="BW1008" s="411">
        <v>0</v>
      </c>
      <c r="BX1008" s="411">
        <v>0</v>
      </c>
      <c r="BY1008" s="411">
        <v>0</v>
      </c>
      <c r="BZ1008" s="411">
        <v>0</v>
      </c>
      <c r="CA1008" s="411">
        <v>0</v>
      </c>
      <c r="CB1008" s="411">
        <v>0</v>
      </c>
      <c r="CC1008" s="411">
        <v>0</v>
      </c>
      <c r="CD1008" s="411">
        <v>0</v>
      </c>
      <c r="CE1008" s="411">
        <v>0</v>
      </c>
      <c r="CF1008" s="411">
        <v>0</v>
      </c>
      <c r="CG1008" s="411">
        <v>0</v>
      </c>
      <c r="CH1008" s="412">
        <v>0</v>
      </c>
      <c r="CI1008" s="411">
        <f t="shared" si="306"/>
        <v>0</v>
      </c>
      <c r="CJ1008" s="411">
        <v>0</v>
      </c>
      <c r="CK1008" s="411">
        <v>0</v>
      </c>
      <c r="CL1008" s="411">
        <v>0</v>
      </c>
      <c r="CM1008" s="411">
        <v>0</v>
      </c>
      <c r="CN1008" s="411">
        <v>0</v>
      </c>
      <c r="CO1008" s="411">
        <v>0</v>
      </c>
      <c r="CP1008" s="411">
        <v>0</v>
      </c>
      <c r="CQ1008" s="411">
        <v>0</v>
      </c>
      <c r="CR1008" s="411">
        <v>0</v>
      </c>
      <c r="CS1008" s="411">
        <v>0</v>
      </c>
      <c r="CT1008" s="411">
        <v>0</v>
      </c>
      <c r="CU1008" s="412">
        <v>0</v>
      </c>
      <c r="CV1008" s="411">
        <f t="shared" si="307"/>
        <v>0</v>
      </c>
      <c r="CW1008" s="411">
        <v>0</v>
      </c>
      <c r="CX1008" s="411">
        <v>0</v>
      </c>
      <c r="CY1008" s="411">
        <v>0</v>
      </c>
      <c r="CZ1008" s="411">
        <v>0</v>
      </c>
      <c r="DA1008" s="411">
        <v>0</v>
      </c>
      <c r="DB1008" s="411">
        <v>0</v>
      </c>
      <c r="DC1008" s="411">
        <v>0</v>
      </c>
      <c r="DD1008" s="411">
        <v>0</v>
      </c>
      <c r="DE1008" s="411">
        <v>0</v>
      </c>
      <c r="DF1008" s="411">
        <v>0</v>
      </c>
      <c r="DG1008" s="411">
        <v>0</v>
      </c>
      <c r="DH1008" s="412">
        <v>0</v>
      </c>
      <c r="DI1008" s="411">
        <f t="shared" si="308"/>
        <v>0</v>
      </c>
      <c r="DJ1008" s="411">
        <v>0</v>
      </c>
      <c r="DK1008" s="411">
        <v>0</v>
      </c>
      <c r="DL1008" s="411">
        <v>0</v>
      </c>
      <c r="DM1008" s="411">
        <v>0</v>
      </c>
      <c r="DN1008" s="411">
        <v>0</v>
      </c>
      <c r="DO1008" s="411">
        <v>0</v>
      </c>
      <c r="DP1008" s="411">
        <v>0</v>
      </c>
      <c r="DQ1008" s="411">
        <v>0</v>
      </c>
      <c r="DR1008" s="411">
        <v>0</v>
      </c>
      <c r="DS1008" s="411">
        <v>0</v>
      </c>
      <c r="DT1008" s="411">
        <v>0</v>
      </c>
      <c r="DU1008" s="412">
        <v>0</v>
      </c>
      <c r="DV1008" s="411">
        <f t="shared" si="309"/>
        <v>0</v>
      </c>
      <c r="DW1008" s="412">
        <v>0</v>
      </c>
      <c r="DX1008" s="412">
        <v>0</v>
      </c>
      <c r="DY1008" s="412">
        <v>0</v>
      </c>
      <c r="DZ1008" s="412">
        <v>0</v>
      </c>
      <c r="EA1008" s="412">
        <v>0</v>
      </c>
      <c r="EB1008" s="412">
        <v>0</v>
      </c>
      <c r="EC1008" s="412">
        <v>0</v>
      </c>
      <c r="ED1008" s="412">
        <v>0</v>
      </c>
      <c r="EE1008" s="412">
        <v>0</v>
      </c>
      <c r="EF1008" s="412">
        <v>0</v>
      </c>
      <c r="EG1008" s="412">
        <v>0</v>
      </c>
      <c r="EH1008" s="412">
        <v>0</v>
      </c>
      <c r="EI1008" s="411">
        <f t="shared" si="310"/>
        <v>0</v>
      </c>
      <c r="EK1008" s="411">
        <f t="shared" si="311"/>
        <v>20</v>
      </c>
      <c r="EL1008" s="7">
        <f t="shared" si="312"/>
        <v>-20</v>
      </c>
    </row>
    <row r="1009" spans="1:142">
      <c r="A1009" s="365" t="str">
        <f t="shared" si="294"/>
        <v xml:space="preserve"> 211</v>
      </c>
      <c r="B1009" s="370" t="s">
        <v>972</v>
      </c>
      <c r="C1009" s="370" t="s">
        <v>1198</v>
      </c>
      <c r="D1009" s="411">
        <v>0</v>
      </c>
      <c r="E1009" s="411">
        <v>2</v>
      </c>
      <c r="F1009" s="411">
        <v>1</v>
      </c>
      <c r="G1009" s="411">
        <v>0</v>
      </c>
      <c r="H1009" s="411">
        <v>2</v>
      </c>
      <c r="I1009" s="411">
        <v>0</v>
      </c>
      <c r="J1009" s="411">
        <v>2</v>
      </c>
      <c r="K1009" s="411">
        <v>3</v>
      </c>
      <c r="L1009" s="411">
        <v>3</v>
      </c>
      <c r="M1009" s="411">
        <v>4</v>
      </c>
      <c r="N1009" s="411">
        <v>0</v>
      </c>
      <c r="O1009" s="412">
        <v>1</v>
      </c>
      <c r="P1009" s="411">
        <f t="shared" si="295"/>
        <v>18</v>
      </c>
      <c r="Q1009" s="411">
        <f t="shared" si="296"/>
        <v>6.935483870967742</v>
      </c>
      <c r="R1009" s="411">
        <f t="shared" si="297"/>
        <v>5.2369299221357064</v>
      </c>
      <c r="S1009" s="411">
        <f t="shared" si="298"/>
        <v>5.8275862068965516</v>
      </c>
      <c r="T1009" s="411">
        <v>0</v>
      </c>
      <c r="U1009" s="411">
        <v>0</v>
      </c>
      <c r="V1009" s="411">
        <v>0</v>
      </c>
      <c r="W1009" s="411">
        <v>0</v>
      </c>
      <c r="X1009" s="411">
        <v>0</v>
      </c>
      <c r="Y1009" s="411">
        <v>0</v>
      </c>
      <c r="Z1009" s="411">
        <v>0</v>
      </c>
      <c r="AA1009" s="411">
        <v>0</v>
      </c>
      <c r="AB1009" s="411">
        <v>0</v>
      </c>
      <c r="AC1009" s="411">
        <v>0</v>
      </c>
      <c r="AD1009" s="411">
        <v>0</v>
      </c>
      <c r="AE1009" s="412">
        <v>0</v>
      </c>
      <c r="AF1009" s="411">
        <f t="shared" si="299"/>
        <v>0</v>
      </c>
      <c r="AG1009" s="411">
        <v>0</v>
      </c>
      <c r="AH1009" s="411">
        <v>0</v>
      </c>
      <c r="AI1009" s="411">
        <v>0</v>
      </c>
      <c r="AJ1009" s="411">
        <v>0</v>
      </c>
      <c r="AK1009" s="411">
        <v>0</v>
      </c>
      <c r="AL1009" s="411">
        <v>0</v>
      </c>
      <c r="AM1009" s="411">
        <v>0</v>
      </c>
      <c r="AN1009" s="411">
        <v>0</v>
      </c>
      <c r="AO1009" s="411">
        <v>0</v>
      </c>
      <c r="AP1009" s="411">
        <v>0</v>
      </c>
      <c r="AQ1009" s="411">
        <v>0</v>
      </c>
      <c r="AR1009" s="412">
        <v>0</v>
      </c>
      <c r="AS1009" s="411">
        <f t="shared" si="300"/>
        <v>0</v>
      </c>
      <c r="AT1009" s="411">
        <f t="shared" si="301"/>
        <v>0</v>
      </c>
      <c r="AU1009" s="411">
        <f t="shared" si="302"/>
        <v>0</v>
      </c>
      <c r="AV1009" s="411">
        <f t="shared" si="303"/>
        <v>0</v>
      </c>
      <c r="AW1009" s="411">
        <v>0</v>
      </c>
      <c r="AX1009" s="411">
        <v>0</v>
      </c>
      <c r="AY1009" s="411">
        <v>0</v>
      </c>
      <c r="AZ1009" s="411">
        <v>0</v>
      </c>
      <c r="BA1009" s="411">
        <v>0</v>
      </c>
      <c r="BB1009" s="411">
        <v>0</v>
      </c>
      <c r="BC1009" s="411">
        <v>0</v>
      </c>
      <c r="BD1009" s="411">
        <v>0</v>
      </c>
      <c r="BE1009" s="411">
        <v>0</v>
      </c>
      <c r="BF1009" s="411">
        <v>0</v>
      </c>
      <c r="BG1009" s="411">
        <v>0</v>
      </c>
      <c r="BH1009" s="412">
        <v>0</v>
      </c>
      <c r="BI1009" s="411">
        <f t="shared" si="304"/>
        <v>0</v>
      </c>
      <c r="BJ1009" s="411">
        <v>0</v>
      </c>
      <c r="BK1009" s="411">
        <v>0</v>
      </c>
      <c r="BL1009" s="411">
        <v>0</v>
      </c>
      <c r="BM1009" s="411">
        <v>0</v>
      </c>
      <c r="BN1009" s="411">
        <v>0</v>
      </c>
      <c r="BO1009" s="411">
        <v>0</v>
      </c>
      <c r="BP1009" s="411">
        <v>0</v>
      </c>
      <c r="BQ1009" s="411">
        <v>0</v>
      </c>
      <c r="BR1009" s="411">
        <v>0</v>
      </c>
      <c r="BS1009" s="411">
        <v>0</v>
      </c>
      <c r="BT1009" s="411">
        <v>0</v>
      </c>
      <c r="BU1009" s="412">
        <v>0</v>
      </c>
      <c r="BV1009" s="411">
        <f t="shared" si="305"/>
        <v>0</v>
      </c>
      <c r="BW1009" s="411">
        <v>0</v>
      </c>
      <c r="BX1009" s="411">
        <v>0</v>
      </c>
      <c r="BY1009" s="411">
        <v>0</v>
      </c>
      <c r="BZ1009" s="411">
        <v>0</v>
      </c>
      <c r="CA1009" s="411">
        <v>0</v>
      </c>
      <c r="CB1009" s="411">
        <v>0</v>
      </c>
      <c r="CC1009" s="411">
        <v>0</v>
      </c>
      <c r="CD1009" s="411">
        <v>0</v>
      </c>
      <c r="CE1009" s="411">
        <v>0</v>
      </c>
      <c r="CF1009" s="411">
        <v>0</v>
      </c>
      <c r="CG1009" s="411">
        <v>0</v>
      </c>
      <c r="CH1009" s="412">
        <v>0</v>
      </c>
      <c r="CI1009" s="411">
        <f t="shared" si="306"/>
        <v>0</v>
      </c>
      <c r="CJ1009" s="411">
        <v>0</v>
      </c>
      <c r="CK1009" s="411">
        <v>0</v>
      </c>
      <c r="CL1009" s="411">
        <v>0</v>
      </c>
      <c r="CM1009" s="411">
        <v>0</v>
      </c>
      <c r="CN1009" s="411">
        <v>0</v>
      </c>
      <c r="CO1009" s="411">
        <v>0</v>
      </c>
      <c r="CP1009" s="411">
        <v>0</v>
      </c>
      <c r="CQ1009" s="411">
        <v>0</v>
      </c>
      <c r="CR1009" s="411">
        <v>0</v>
      </c>
      <c r="CS1009" s="411">
        <v>0</v>
      </c>
      <c r="CT1009" s="411">
        <v>0</v>
      </c>
      <c r="CU1009" s="412">
        <v>0</v>
      </c>
      <c r="CV1009" s="411">
        <f t="shared" si="307"/>
        <v>0</v>
      </c>
      <c r="CW1009" s="411">
        <v>0</v>
      </c>
      <c r="CX1009" s="411">
        <v>0</v>
      </c>
      <c r="CY1009" s="411">
        <v>0</v>
      </c>
      <c r="CZ1009" s="411">
        <v>0</v>
      </c>
      <c r="DA1009" s="411">
        <v>0</v>
      </c>
      <c r="DB1009" s="411">
        <v>0</v>
      </c>
      <c r="DC1009" s="411">
        <v>0</v>
      </c>
      <c r="DD1009" s="411">
        <v>0</v>
      </c>
      <c r="DE1009" s="411">
        <v>0</v>
      </c>
      <c r="DF1009" s="411">
        <v>0</v>
      </c>
      <c r="DG1009" s="411">
        <v>0</v>
      </c>
      <c r="DH1009" s="412">
        <v>0</v>
      </c>
      <c r="DI1009" s="411">
        <f t="shared" si="308"/>
        <v>0</v>
      </c>
      <c r="DJ1009" s="411">
        <v>0</v>
      </c>
      <c r="DK1009" s="411">
        <v>0</v>
      </c>
      <c r="DL1009" s="411">
        <v>0</v>
      </c>
      <c r="DM1009" s="411">
        <v>0</v>
      </c>
      <c r="DN1009" s="411">
        <v>0</v>
      </c>
      <c r="DO1009" s="411">
        <v>0</v>
      </c>
      <c r="DP1009" s="411">
        <v>0</v>
      </c>
      <c r="DQ1009" s="411">
        <v>0</v>
      </c>
      <c r="DR1009" s="411">
        <v>0</v>
      </c>
      <c r="DS1009" s="411">
        <v>0</v>
      </c>
      <c r="DT1009" s="411">
        <v>0</v>
      </c>
      <c r="DU1009" s="412">
        <v>0</v>
      </c>
      <c r="DV1009" s="411">
        <f t="shared" si="309"/>
        <v>0</v>
      </c>
      <c r="DW1009" s="412">
        <v>0</v>
      </c>
      <c r="DX1009" s="412">
        <v>0</v>
      </c>
      <c r="DY1009" s="412">
        <v>0</v>
      </c>
      <c r="DZ1009" s="412">
        <v>0</v>
      </c>
      <c r="EA1009" s="412">
        <v>0</v>
      </c>
      <c r="EB1009" s="412">
        <v>0</v>
      </c>
      <c r="EC1009" s="412">
        <v>0</v>
      </c>
      <c r="ED1009" s="412">
        <v>0</v>
      </c>
      <c r="EE1009" s="412">
        <v>0</v>
      </c>
      <c r="EF1009" s="412">
        <v>0</v>
      </c>
      <c r="EG1009" s="412">
        <v>0</v>
      </c>
      <c r="EH1009" s="412">
        <v>0</v>
      </c>
      <c r="EI1009" s="411">
        <f t="shared" si="310"/>
        <v>0</v>
      </c>
      <c r="EK1009" s="411">
        <f t="shared" si="311"/>
        <v>18</v>
      </c>
      <c r="EL1009" s="7">
        <f t="shared" si="312"/>
        <v>-18</v>
      </c>
    </row>
    <row r="1010" spans="1:142">
      <c r="A1010" s="365" t="str">
        <f t="shared" si="294"/>
        <v xml:space="preserve"> 211</v>
      </c>
      <c r="B1010" s="370" t="s">
        <v>972</v>
      </c>
      <c r="C1010" s="370" t="s">
        <v>1202</v>
      </c>
      <c r="D1010" s="411">
        <v>0</v>
      </c>
      <c r="E1010" s="411">
        <v>0</v>
      </c>
      <c r="F1010" s="411">
        <v>1</v>
      </c>
      <c r="G1010" s="411">
        <v>0</v>
      </c>
      <c r="H1010" s="411">
        <v>0</v>
      </c>
      <c r="I1010" s="411">
        <v>1</v>
      </c>
      <c r="J1010" s="411">
        <v>0</v>
      </c>
      <c r="K1010" s="411">
        <v>0</v>
      </c>
      <c r="L1010" s="411">
        <v>0</v>
      </c>
      <c r="M1010" s="411">
        <v>3</v>
      </c>
      <c r="N1010" s="411">
        <v>0</v>
      </c>
      <c r="O1010" s="412">
        <v>1</v>
      </c>
      <c r="P1010" s="411">
        <f t="shared" si="295"/>
        <v>6</v>
      </c>
      <c r="Q1010" s="411">
        <f t="shared" si="296"/>
        <v>2</v>
      </c>
      <c r="R1010" s="411">
        <f t="shared" si="297"/>
        <v>0</v>
      </c>
      <c r="S1010" s="411">
        <f t="shared" si="298"/>
        <v>4</v>
      </c>
      <c r="T1010" s="411">
        <v>0</v>
      </c>
      <c r="U1010" s="411">
        <v>0</v>
      </c>
      <c r="V1010" s="411">
        <v>0</v>
      </c>
      <c r="W1010" s="411">
        <v>0</v>
      </c>
      <c r="X1010" s="411">
        <v>0</v>
      </c>
      <c r="Y1010" s="411">
        <v>0</v>
      </c>
      <c r="Z1010" s="411">
        <v>0</v>
      </c>
      <c r="AA1010" s="411">
        <v>0</v>
      </c>
      <c r="AB1010" s="411">
        <v>0</v>
      </c>
      <c r="AC1010" s="411">
        <v>0</v>
      </c>
      <c r="AD1010" s="411">
        <v>0</v>
      </c>
      <c r="AE1010" s="412">
        <v>0</v>
      </c>
      <c r="AF1010" s="411">
        <f t="shared" si="299"/>
        <v>0</v>
      </c>
      <c r="AG1010" s="411">
        <v>0</v>
      </c>
      <c r="AH1010" s="411">
        <v>0</v>
      </c>
      <c r="AI1010" s="411">
        <v>0</v>
      </c>
      <c r="AJ1010" s="411">
        <v>0</v>
      </c>
      <c r="AK1010" s="411">
        <v>0</v>
      </c>
      <c r="AL1010" s="411">
        <v>0</v>
      </c>
      <c r="AM1010" s="411">
        <v>0</v>
      </c>
      <c r="AN1010" s="411">
        <v>0</v>
      </c>
      <c r="AO1010" s="411">
        <v>0</v>
      </c>
      <c r="AP1010" s="411">
        <v>0</v>
      </c>
      <c r="AQ1010" s="411">
        <v>0</v>
      </c>
      <c r="AR1010" s="412">
        <v>0</v>
      </c>
      <c r="AS1010" s="411">
        <f t="shared" si="300"/>
        <v>0</v>
      </c>
      <c r="AT1010" s="411">
        <f t="shared" si="301"/>
        <v>0</v>
      </c>
      <c r="AU1010" s="411">
        <f t="shared" si="302"/>
        <v>0</v>
      </c>
      <c r="AV1010" s="411">
        <f t="shared" si="303"/>
        <v>0</v>
      </c>
      <c r="AW1010" s="411">
        <v>0</v>
      </c>
      <c r="AX1010" s="411">
        <v>0</v>
      </c>
      <c r="AY1010" s="411">
        <v>0</v>
      </c>
      <c r="AZ1010" s="411">
        <v>0</v>
      </c>
      <c r="BA1010" s="411">
        <v>0</v>
      </c>
      <c r="BB1010" s="411">
        <v>0</v>
      </c>
      <c r="BC1010" s="411">
        <v>0</v>
      </c>
      <c r="BD1010" s="411">
        <v>0</v>
      </c>
      <c r="BE1010" s="411">
        <v>0</v>
      </c>
      <c r="BF1010" s="411">
        <v>0</v>
      </c>
      <c r="BG1010" s="411">
        <v>0</v>
      </c>
      <c r="BH1010" s="412">
        <v>0</v>
      </c>
      <c r="BI1010" s="411">
        <f t="shared" si="304"/>
        <v>0</v>
      </c>
      <c r="BJ1010" s="411">
        <v>0</v>
      </c>
      <c r="BK1010" s="411">
        <v>0</v>
      </c>
      <c r="BL1010" s="411">
        <v>0</v>
      </c>
      <c r="BM1010" s="411">
        <v>0</v>
      </c>
      <c r="BN1010" s="411">
        <v>0</v>
      </c>
      <c r="BO1010" s="411">
        <v>0</v>
      </c>
      <c r="BP1010" s="411">
        <v>0</v>
      </c>
      <c r="BQ1010" s="411">
        <v>0</v>
      </c>
      <c r="BR1010" s="411">
        <v>0</v>
      </c>
      <c r="BS1010" s="411">
        <v>0</v>
      </c>
      <c r="BT1010" s="411">
        <v>0</v>
      </c>
      <c r="BU1010" s="412">
        <v>0</v>
      </c>
      <c r="BV1010" s="411">
        <f t="shared" si="305"/>
        <v>0</v>
      </c>
      <c r="BW1010" s="411">
        <v>0</v>
      </c>
      <c r="BX1010" s="411">
        <v>0</v>
      </c>
      <c r="BY1010" s="411">
        <v>0</v>
      </c>
      <c r="BZ1010" s="411">
        <v>0</v>
      </c>
      <c r="CA1010" s="411">
        <v>0</v>
      </c>
      <c r="CB1010" s="411">
        <v>0</v>
      </c>
      <c r="CC1010" s="411">
        <v>0</v>
      </c>
      <c r="CD1010" s="411">
        <v>0</v>
      </c>
      <c r="CE1010" s="411">
        <v>0</v>
      </c>
      <c r="CF1010" s="411">
        <v>0</v>
      </c>
      <c r="CG1010" s="411">
        <v>0</v>
      </c>
      <c r="CH1010" s="412">
        <v>0</v>
      </c>
      <c r="CI1010" s="411">
        <f t="shared" si="306"/>
        <v>0</v>
      </c>
      <c r="CJ1010" s="411">
        <v>0</v>
      </c>
      <c r="CK1010" s="411">
        <v>0</v>
      </c>
      <c r="CL1010" s="411">
        <v>0</v>
      </c>
      <c r="CM1010" s="411">
        <v>0</v>
      </c>
      <c r="CN1010" s="411">
        <v>0</v>
      </c>
      <c r="CO1010" s="411">
        <v>0</v>
      </c>
      <c r="CP1010" s="411">
        <v>0</v>
      </c>
      <c r="CQ1010" s="411">
        <v>0</v>
      </c>
      <c r="CR1010" s="411">
        <v>0</v>
      </c>
      <c r="CS1010" s="411">
        <v>0</v>
      </c>
      <c r="CT1010" s="411">
        <v>0</v>
      </c>
      <c r="CU1010" s="412">
        <v>0</v>
      </c>
      <c r="CV1010" s="411">
        <f t="shared" si="307"/>
        <v>0</v>
      </c>
      <c r="CW1010" s="411">
        <v>0</v>
      </c>
      <c r="CX1010" s="411">
        <v>0</v>
      </c>
      <c r="CY1010" s="411">
        <v>0</v>
      </c>
      <c r="CZ1010" s="411">
        <v>0</v>
      </c>
      <c r="DA1010" s="411">
        <v>0</v>
      </c>
      <c r="DB1010" s="411">
        <v>0</v>
      </c>
      <c r="DC1010" s="411">
        <v>0</v>
      </c>
      <c r="DD1010" s="411">
        <v>0</v>
      </c>
      <c r="DE1010" s="411">
        <v>0</v>
      </c>
      <c r="DF1010" s="411">
        <v>0</v>
      </c>
      <c r="DG1010" s="411">
        <v>0</v>
      </c>
      <c r="DH1010" s="412">
        <v>0</v>
      </c>
      <c r="DI1010" s="411">
        <f t="shared" si="308"/>
        <v>0</v>
      </c>
      <c r="DJ1010" s="411">
        <v>0</v>
      </c>
      <c r="DK1010" s="411">
        <v>0</v>
      </c>
      <c r="DL1010" s="411">
        <v>0</v>
      </c>
      <c r="DM1010" s="411">
        <v>0</v>
      </c>
      <c r="DN1010" s="411">
        <v>0</v>
      </c>
      <c r="DO1010" s="411">
        <v>0</v>
      </c>
      <c r="DP1010" s="411">
        <v>0</v>
      </c>
      <c r="DQ1010" s="411">
        <v>0</v>
      </c>
      <c r="DR1010" s="411">
        <v>0</v>
      </c>
      <c r="DS1010" s="411">
        <v>0</v>
      </c>
      <c r="DT1010" s="411">
        <v>0</v>
      </c>
      <c r="DU1010" s="412">
        <v>0</v>
      </c>
      <c r="DV1010" s="411">
        <f t="shared" si="309"/>
        <v>0</v>
      </c>
      <c r="DW1010" s="412">
        <v>0</v>
      </c>
      <c r="DX1010" s="412">
        <v>0</v>
      </c>
      <c r="DY1010" s="412">
        <v>0</v>
      </c>
      <c r="DZ1010" s="412">
        <v>0</v>
      </c>
      <c r="EA1010" s="412">
        <v>0</v>
      </c>
      <c r="EB1010" s="412">
        <v>0</v>
      </c>
      <c r="EC1010" s="412">
        <v>0</v>
      </c>
      <c r="ED1010" s="412">
        <v>0</v>
      </c>
      <c r="EE1010" s="412">
        <v>0</v>
      </c>
      <c r="EF1010" s="412">
        <v>0</v>
      </c>
      <c r="EG1010" s="412">
        <v>0</v>
      </c>
      <c r="EH1010" s="412">
        <v>0</v>
      </c>
      <c r="EI1010" s="411">
        <f t="shared" si="310"/>
        <v>0</v>
      </c>
      <c r="EK1010" s="411">
        <f t="shared" si="311"/>
        <v>6</v>
      </c>
      <c r="EL1010" s="7">
        <f t="shared" si="312"/>
        <v>-6</v>
      </c>
    </row>
    <row r="1011" spans="1:142">
      <c r="A1011" s="365" t="str">
        <f t="shared" si="294"/>
        <v xml:space="preserve"> 211</v>
      </c>
      <c r="B1011" s="370" t="s">
        <v>972</v>
      </c>
      <c r="C1011" s="370" t="s">
        <v>1201</v>
      </c>
      <c r="D1011" s="411">
        <v>21</v>
      </c>
      <c r="E1011" s="411">
        <v>27</v>
      </c>
      <c r="F1011" s="411">
        <v>27</v>
      </c>
      <c r="G1011" s="411">
        <v>29</v>
      </c>
      <c r="H1011" s="411">
        <v>29</v>
      </c>
      <c r="I1011" s="411">
        <v>28</v>
      </c>
      <c r="J1011" s="411">
        <v>24</v>
      </c>
      <c r="K1011" s="411">
        <v>7</v>
      </c>
      <c r="L1011" s="411">
        <v>7</v>
      </c>
      <c r="M1011" s="411">
        <v>3</v>
      </c>
      <c r="N1011" s="411">
        <v>10</v>
      </c>
      <c r="O1011" s="412">
        <v>6</v>
      </c>
      <c r="P1011" s="411">
        <f t="shared" si="295"/>
        <v>218</v>
      </c>
      <c r="Q1011" s="411">
        <f t="shared" si="296"/>
        <v>184.2258064516129</v>
      </c>
      <c r="R1011" s="411">
        <f t="shared" si="297"/>
        <v>12.843159065628477</v>
      </c>
      <c r="S1011" s="411">
        <f t="shared" si="298"/>
        <v>20.931034482758619</v>
      </c>
      <c r="T1011" s="411">
        <v>0</v>
      </c>
      <c r="U1011" s="411">
        <v>0</v>
      </c>
      <c r="V1011" s="411">
        <v>0</v>
      </c>
      <c r="W1011" s="411">
        <v>0</v>
      </c>
      <c r="X1011" s="411">
        <v>0</v>
      </c>
      <c r="Y1011" s="411">
        <v>0</v>
      </c>
      <c r="Z1011" s="411">
        <v>0</v>
      </c>
      <c r="AA1011" s="411">
        <v>0</v>
      </c>
      <c r="AB1011" s="411">
        <v>0</v>
      </c>
      <c r="AC1011" s="411">
        <v>0</v>
      </c>
      <c r="AD1011" s="411">
        <v>0</v>
      </c>
      <c r="AE1011" s="412">
        <v>0</v>
      </c>
      <c r="AF1011" s="411">
        <f t="shared" si="299"/>
        <v>0</v>
      </c>
      <c r="AG1011" s="411">
        <v>0</v>
      </c>
      <c r="AH1011" s="411">
        <v>0</v>
      </c>
      <c r="AI1011" s="411">
        <v>0</v>
      </c>
      <c r="AJ1011" s="411">
        <v>0</v>
      </c>
      <c r="AK1011" s="411">
        <v>0</v>
      </c>
      <c r="AL1011" s="411">
        <v>0</v>
      </c>
      <c r="AM1011" s="411">
        <v>0</v>
      </c>
      <c r="AN1011" s="411">
        <v>0</v>
      </c>
      <c r="AO1011" s="411">
        <v>0</v>
      </c>
      <c r="AP1011" s="411">
        <v>0</v>
      </c>
      <c r="AQ1011" s="411">
        <v>0</v>
      </c>
      <c r="AR1011" s="412">
        <v>0</v>
      </c>
      <c r="AS1011" s="411">
        <f t="shared" si="300"/>
        <v>0</v>
      </c>
      <c r="AT1011" s="411">
        <f t="shared" si="301"/>
        <v>0</v>
      </c>
      <c r="AU1011" s="411">
        <f t="shared" si="302"/>
        <v>0</v>
      </c>
      <c r="AV1011" s="411">
        <f t="shared" si="303"/>
        <v>0</v>
      </c>
      <c r="AW1011" s="411">
        <v>0</v>
      </c>
      <c r="AX1011" s="411">
        <v>0</v>
      </c>
      <c r="AY1011" s="411">
        <v>0</v>
      </c>
      <c r="AZ1011" s="411">
        <v>0</v>
      </c>
      <c r="BA1011" s="411">
        <v>0</v>
      </c>
      <c r="BB1011" s="411">
        <v>0</v>
      </c>
      <c r="BC1011" s="411">
        <v>0</v>
      </c>
      <c r="BD1011" s="411">
        <v>0</v>
      </c>
      <c r="BE1011" s="411">
        <v>0</v>
      </c>
      <c r="BF1011" s="411">
        <v>0</v>
      </c>
      <c r="BG1011" s="411">
        <v>0</v>
      </c>
      <c r="BH1011" s="412">
        <v>0</v>
      </c>
      <c r="BI1011" s="411">
        <f t="shared" si="304"/>
        <v>0</v>
      </c>
      <c r="BJ1011" s="411">
        <v>0</v>
      </c>
      <c r="BK1011" s="411">
        <v>0</v>
      </c>
      <c r="BL1011" s="411">
        <v>0</v>
      </c>
      <c r="BM1011" s="411">
        <v>0</v>
      </c>
      <c r="BN1011" s="411">
        <v>0</v>
      </c>
      <c r="BO1011" s="411">
        <v>0</v>
      </c>
      <c r="BP1011" s="411">
        <v>0</v>
      </c>
      <c r="BQ1011" s="411">
        <v>0</v>
      </c>
      <c r="BR1011" s="411">
        <v>0</v>
      </c>
      <c r="BS1011" s="411">
        <v>0</v>
      </c>
      <c r="BT1011" s="411">
        <v>0</v>
      </c>
      <c r="BU1011" s="412">
        <v>0</v>
      </c>
      <c r="BV1011" s="411">
        <f t="shared" si="305"/>
        <v>0</v>
      </c>
      <c r="BW1011" s="411">
        <v>0</v>
      </c>
      <c r="BX1011" s="411">
        <v>0</v>
      </c>
      <c r="BY1011" s="411">
        <v>0</v>
      </c>
      <c r="BZ1011" s="411">
        <v>0</v>
      </c>
      <c r="CA1011" s="411">
        <v>0</v>
      </c>
      <c r="CB1011" s="411">
        <v>0</v>
      </c>
      <c r="CC1011" s="411">
        <v>0</v>
      </c>
      <c r="CD1011" s="411">
        <v>0</v>
      </c>
      <c r="CE1011" s="411">
        <v>0</v>
      </c>
      <c r="CF1011" s="411">
        <v>0</v>
      </c>
      <c r="CG1011" s="411">
        <v>0</v>
      </c>
      <c r="CH1011" s="412">
        <v>0</v>
      </c>
      <c r="CI1011" s="411">
        <f t="shared" si="306"/>
        <v>0</v>
      </c>
      <c r="CJ1011" s="411">
        <v>0</v>
      </c>
      <c r="CK1011" s="411">
        <v>0</v>
      </c>
      <c r="CL1011" s="411">
        <v>0</v>
      </c>
      <c r="CM1011" s="411">
        <v>0</v>
      </c>
      <c r="CN1011" s="411">
        <v>0</v>
      </c>
      <c r="CO1011" s="411">
        <v>0</v>
      </c>
      <c r="CP1011" s="411">
        <v>0</v>
      </c>
      <c r="CQ1011" s="411">
        <v>0</v>
      </c>
      <c r="CR1011" s="411">
        <v>0</v>
      </c>
      <c r="CS1011" s="411">
        <v>0</v>
      </c>
      <c r="CT1011" s="411">
        <v>0</v>
      </c>
      <c r="CU1011" s="412">
        <v>0</v>
      </c>
      <c r="CV1011" s="411">
        <f t="shared" si="307"/>
        <v>0</v>
      </c>
      <c r="CW1011" s="411">
        <v>0</v>
      </c>
      <c r="CX1011" s="411">
        <v>0</v>
      </c>
      <c r="CY1011" s="411">
        <v>0</v>
      </c>
      <c r="CZ1011" s="411">
        <v>0</v>
      </c>
      <c r="DA1011" s="411">
        <v>0</v>
      </c>
      <c r="DB1011" s="411">
        <v>0</v>
      </c>
      <c r="DC1011" s="411">
        <v>0</v>
      </c>
      <c r="DD1011" s="411">
        <v>0</v>
      </c>
      <c r="DE1011" s="411">
        <v>0</v>
      </c>
      <c r="DF1011" s="411">
        <v>0</v>
      </c>
      <c r="DG1011" s="411">
        <v>0</v>
      </c>
      <c r="DH1011" s="412">
        <v>0</v>
      </c>
      <c r="DI1011" s="411">
        <f t="shared" si="308"/>
        <v>0</v>
      </c>
      <c r="DJ1011" s="411">
        <v>0</v>
      </c>
      <c r="DK1011" s="411">
        <v>0</v>
      </c>
      <c r="DL1011" s="411">
        <v>0</v>
      </c>
      <c r="DM1011" s="411">
        <v>0</v>
      </c>
      <c r="DN1011" s="411">
        <v>0</v>
      </c>
      <c r="DO1011" s="411">
        <v>0</v>
      </c>
      <c r="DP1011" s="411">
        <v>0</v>
      </c>
      <c r="DQ1011" s="411">
        <v>0</v>
      </c>
      <c r="DR1011" s="411">
        <v>0</v>
      </c>
      <c r="DS1011" s="411">
        <v>0</v>
      </c>
      <c r="DT1011" s="411">
        <v>0</v>
      </c>
      <c r="DU1011" s="412">
        <v>0</v>
      </c>
      <c r="DV1011" s="411">
        <f t="shared" si="309"/>
        <v>0</v>
      </c>
      <c r="DW1011" s="412">
        <v>0</v>
      </c>
      <c r="DX1011" s="412">
        <v>0</v>
      </c>
      <c r="DY1011" s="412">
        <v>0</v>
      </c>
      <c r="DZ1011" s="412">
        <v>0</v>
      </c>
      <c r="EA1011" s="412">
        <v>0</v>
      </c>
      <c r="EB1011" s="412">
        <v>0</v>
      </c>
      <c r="EC1011" s="412">
        <v>0</v>
      </c>
      <c r="ED1011" s="412">
        <v>0</v>
      </c>
      <c r="EE1011" s="412">
        <v>0</v>
      </c>
      <c r="EF1011" s="412">
        <v>0</v>
      </c>
      <c r="EG1011" s="412">
        <v>0</v>
      </c>
      <c r="EH1011" s="412">
        <v>0</v>
      </c>
      <c r="EI1011" s="411">
        <f t="shared" si="310"/>
        <v>0</v>
      </c>
      <c r="EK1011" s="411">
        <f t="shared" si="311"/>
        <v>218</v>
      </c>
      <c r="EL1011" s="7">
        <f t="shared" si="312"/>
        <v>-218</v>
      </c>
    </row>
    <row r="1012" spans="1:142">
      <c r="A1012" s="365" t="str">
        <f t="shared" si="294"/>
        <v xml:space="preserve"> 211</v>
      </c>
      <c r="B1012" s="370" t="s">
        <v>972</v>
      </c>
      <c r="C1012" s="370" t="s">
        <v>1203</v>
      </c>
      <c r="D1012" s="411">
        <v>1</v>
      </c>
      <c r="E1012" s="411">
        <v>1</v>
      </c>
      <c r="F1012" s="411">
        <v>1</v>
      </c>
      <c r="G1012" s="411">
        <v>2</v>
      </c>
      <c r="H1012" s="411">
        <v>2</v>
      </c>
      <c r="I1012" s="411">
        <v>1</v>
      </c>
      <c r="J1012" s="411">
        <v>0</v>
      </c>
      <c r="K1012" s="411">
        <v>2</v>
      </c>
      <c r="L1012" s="411">
        <v>1</v>
      </c>
      <c r="M1012" s="411">
        <v>2</v>
      </c>
      <c r="N1012" s="411">
        <v>1</v>
      </c>
      <c r="O1012" s="412">
        <v>1</v>
      </c>
      <c r="P1012" s="411">
        <f t="shared" si="295"/>
        <v>15</v>
      </c>
      <c r="Q1012" s="411">
        <f t="shared" si="296"/>
        <v>8</v>
      </c>
      <c r="R1012" s="411">
        <f t="shared" si="297"/>
        <v>2.7241379310344827</v>
      </c>
      <c r="S1012" s="411">
        <f t="shared" si="298"/>
        <v>4.2758620689655169</v>
      </c>
      <c r="T1012" s="411">
        <v>0</v>
      </c>
      <c r="U1012" s="411">
        <v>0</v>
      </c>
      <c r="V1012" s="411">
        <v>0</v>
      </c>
      <c r="W1012" s="411">
        <v>0</v>
      </c>
      <c r="X1012" s="411">
        <v>0</v>
      </c>
      <c r="Y1012" s="411">
        <v>0</v>
      </c>
      <c r="Z1012" s="411">
        <v>0</v>
      </c>
      <c r="AA1012" s="411">
        <v>0</v>
      </c>
      <c r="AB1012" s="411">
        <v>0</v>
      </c>
      <c r="AC1012" s="411">
        <v>0</v>
      </c>
      <c r="AD1012" s="411">
        <v>0</v>
      </c>
      <c r="AE1012" s="412">
        <v>0</v>
      </c>
      <c r="AF1012" s="411">
        <f t="shared" si="299"/>
        <v>0</v>
      </c>
      <c r="AG1012" s="411">
        <v>0</v>
      </c>
      <c r="AH1012" s="411">
        <v>0</v>
      </c>
      <c r="AI1012" s="411">
        <v>0</v>
      </c>
      <c r="AJ1012" s="411">
        <v>0</v>
      </c>
      <c r="AK1012" s="411">
        <v>0</v>
      </c>
      <c r="AL1012" s="411">
        <v>0</v>
      </c>
      <c r="AM1012" s="411">
        <v>0</v>
      </c>
      <c r="AN1012" s="411">
        <v>0</v>
      </c>
      <c r="AO1012" s="411">
        <v>0</v>
      </c>
      <c r="AP1012" s="411">
        <v>0</v>
      </c>
      <c r="AQ1012" s="411">
        <v>0</v>
      </c>
      <c r="AR1012" s="412">
        <v>0</v>
      </c>
      <c r="AS1012" s="411">
        <f t="shared" si="300"/>
        <v>0</v>
      </c>
      <c r="AT1012" s="411">
        <f t="shared" si="301"/>
        <v>0</v>
      </c>
      <c r="AU1012" s="411">
        <f t="shared" si="302"/>
        <v>0</v>
      </c>
      <c r="AV1012" s="411">
        <f t="shared" si="303"/>
        <v>0</v>
      </c>
      <c r="AW1012" s="411">
        <v>0</v>
      </c>
      <c r="AX1012" s="411">
        <v>0</v>
      </c>
      <c r="AY1012" s="411">
        <v>0</v>
      </c>
      <c r="AZ1012" s="411">
        <v>0</v>
      </c>
      <c r="BA1012" s="411">
        <v>0</v>
      </c>
      <c r="BB1012" s="411">
        <v>0</v>
      </c>
      <c r="BC1012" s="411">
        <v>0</v>
      </c>
      <c r="BD1012" s="411">
        <v>0</v>
      </c>
      <c r="BE1012" s="411">
        <v>0</v>
      </c>
      <c r="BF1012" s="411">
        <v>0</v>
      </c>
      <c r="BG1012" s="411">
        <v>0</v>
      </c>
      <c r="BH1012" s="412">
        <v>0</v>
      </c>
      <c r="BI1012" s="411">
        <f t="shared" si="304"/>
        <v>0</v>
      </c>
      <c r="BJ1012" s="411">
        <v>0</v>
      </c>
      <c r="BK1012" s="411">
        <v>0</v>
      </c>
      <c r="BL1012" s="411">
        <v>0</v>
      </c>
      <c r="BM1012" s="411">
        <v>0</v>
      </c>
      <c r="BN1012" s="411">
        <v>0</v>
      </c>
      <c r="BO1012" s="411">
        <v>0</v>
      </c>
      <c r="BP1012" s="411">
        <v>0</v>
      </c>
      <c r="BQ1012" s="411">
        <v>0</v>
      </c>
      <c r="BR1012" s="411">
        <v>0</v>
      </c>
      <c r="BS1012" s="411">
        <v>0</v>
      </c>
      <c r="BT1012" s="411">
        <v>0</v>
      </c>
      <c r="BU1012" s="412">
        <v>0</v>
      </c>
      <c r="BV1012" s="411">
        <f t="shared" si="305"/>
        <v>0</v>
      </c>
      <c r="BW1012" s="411">
        <v>0</v>
      </c>
      <c r="BX1012" s="411">
        <v>0</v>
      </c>
      <c r="BY1012" s="411">
        <v>0</v>
      </c>
      <c r="BZ1012" s="411">
        <v>0</v>
      </c>
      <c r="CA1012" s="411">
        <v>0</v>
      </c>
      <c r="CB1012" s="411">
        <v>0</v>
      </c>
      <c r="CC1012" s="411">
        <v>0</v>
      </c>
      <c r="CD1012" s="411">
        <v>0</v>
      </c>
      <c r="CE1012" s="411">
        <v>0</v>
      </c>
      <c r="CF1012" s="411">
        <v>0</v>
      </c>
      <c r="CG1012" s="411">
        <v>0</v>
      </c>
      <c r="CH1012" s="412">
        <v>0</v>
      </c>
      <c r="CI1012" s="411">
        <f t="shared" si="306"/>
        <v>0</v>
      </c>
      <c r="CJ1012" s="411">
        <v>0</v>
      </c>
      <c r="CK1012" s="411">
        <v>0</v>
      </c>
      <c r="CL1012" s="411">
        <v>0</v>
      </c>
      <c r="CM1012" s="411">
        <v>0</v>
      </c>
      <c r="CN1012" s="411">
        <v>0</v>
      </c>
      <c r="CO1012" s="411">
        <v>0</v>
      </c>
      <c r="CP1012" s="411">
        <v>0</v>
      </c>
      <c r="CQ1012" s="411">
        <v>0</v>
      </c>
      <c r="CR1012" s="411">
        <v>0</v>
      </c>
      <c r="CS1012" s="411">
        <v>0</v>
      </c>
      <c r="CT1012" s="411">
        <v>0</v>
      </c>
      <c r="CU1012" s="412">
        <v>0</v>
      </c>
      <c r="CV1012" s="411">
        <f t="shared" si="307"/>
        <v>0</v>
      </c>
      <c r="CW1012" s="411">
        <v>0</v>
      </c>
      <c r="CX1012" s="411">
        <v>0</v>
      </c>
      <c r="CY1012" s="411">
        <v>0</v>
      </c>
      <c r="CZ1012" s="411">
        <v>0</v>
      </c>
      <c r="DA1012" s="411">
        <v>0</v>
      </c>
      <c r="DB1012" s="411">
        <v>0</v>
      </c>
      <c r="DC1012" s="411">
        <v>0</v>
      </c>
      <c r="DD1012" s="411">
        <v>0</v>
      </c>
      <c r="DE1012" s="411">
        <v>0</v>
      </c>
      <c r="DF1012" s="411">
        <v>0</v>
      </c>
      <c r="DG1012" s="411">
        <v>0</v>
      </c>
      <c r="DH1012" s="412">
        <v>0</v>
      </c>
      <c r="DI1012" s="411">
        <f t="shared" si="308"/>
        <v>0</v>
      </c>
      <c r="DJ1012" s="411">
        <v>0</v>
      </c>
      <c r="DK1012" s="411">
        <v>0</v>
      </c>
      <c r="DL1012" s="411">
        <v>0</v>
      </c>
      <c r="DM1012" s="411">
        <v>0</v>
      </c>
      <c r="DN1012" s="411">
        <v>0</v>
      </c>
      <c r="DO1012" s="411">
        <v>0</v>
      </c>
      <c r="DP1012" s="411">
        <v>0</v>
      </c>
      <c r="DQ1012" s="411">
        <v>0</v>
      </c>
      <c r="DR1012" s="411">
        <v>0</v>
      </c>
      <c r="DS1012" s="411">
        <v>0</v>
      </c>
      <c r="DT1012" s="411">
        <v>0</v>
      </c>
      <c r="DU1012" s="412">
        <v>0</v>
      </c>
      <c r="DV1012" s="411">
        <f t="shared" si="309"/>
        <v>0</v>
      </c>
      <c r="DW1012" s="412">
        <v>0</v>
      </c>
      <c r="DX1012" s="412">
        <v>0</v>
      </c>
      <c r="DY1012" s="412">
        <v>0</v>
      </c>
      <c r="DZ1012" s="412">
        <v>0</v>
      </c>
      <c r="EA1012" s="412">
        <v>0</v>
      </c>
      <c r="EB1012" s="412">
        <v>0</v>
      </c>
      <c r="EC1012" s="412">
        <v>0</v>
      </c>
      <c r="ED1012" s="412">
        <v>0</v>
      </c>
      <c r="EE1012" s="412">
        <v>0</v>
      </c>
      <c r="EF1012" s="412">
        <v>0</v>
      </c>
      <c r="EG1012" s="412">
        <v>0</v>
      </c>
      <c r="EH1012" s="412">
        <v>0</v>
      </c>
      <c r="EI1012" s="411">
        <f t="shared" si="310"/>
        <v>0</v>
      </c>
      <c r="EK1012" s="411">
        <f t="shared" si="311"/>
        <v>15</v>
      </c>
      <c r="EL1012" s="7">
        <f t="shared" si="312"/>
        <v>-15</v>
      </c>
    </row>
    <row r="1013" spans="1:142">
      <c r="A1013" s="365" t="str">
        <f t="shared" si="294"/>
        <v xml:space="preserve"> 211</v>
      </c>
      <c r="B1013" s="370" t="s">
        <v>972</v>
      </c>
      <c r="C1013" s="370" t="s">
        <v>1204</v>
      </c>
      <c r="D1013" s="411">
        <v>21</v>
      </c>
      <c r="E1013" s="411">
        <v>27</v>
      </c>
      <c r="F1013" s="411">
        <v>27</v>
      </c>
      <c r="G1013" s="411">
        <v>29</v>
      </c>
      <c r="H1013" s="411">
        <v>29</v>
      </c>
      <c r="I1013" s="411">
        <v>28</v>
      </c>
      <c r="J1013" s="411">
        <v>24</v>
      </c>
      <c r="K1013" s="411">
        <v>7</v>
      </c>
      <c r="L1013" s="411">
        <v>7</v>
      </c>
      <c r="M1013" s="411">
        <v>3</v>
      </c>
      <c r="N1013" s="411">
        <v>59</v>
      </c>
      <c r="O1013" s="412">
        <v>6</v>
      </c>
      <c r="P1013" s="411">
        <f t="shared" si="295"/>
        <v>267</v>
      </c>
      <c r="Q1013" s="411">
        <f t="shared" si="296"/>
        <v>184.2258064516129</v>
      </c>
      <c r="R1013" s="411">
        <f t="shared" si="297"/>
        <v>12.843159065628477</v>
      </c>
      <c r="S1013" s="411">
        <f t="shared" si="298"/>
        <v>69.931034482758619</v>
      </c>
      <c r="T1013" s="411">
        <v>0</v>
      </c>
      <c r="U1013" s="411">
        <v>0</v>
      </c>
      <c r="V1013" s="411">
        <v>0</v>
      </c>
      <c r="W1013" s="411">
        <v>0</v>
      </c>
      <c r="X1013" s="411">
        <v>0</v>
      </c>
      <c r="Y1013" s="411">
        <v>0</v>
      </c>
      <c r="Z1013" s="411">
        <v>0</v>
      </c>
      <c r="AA1013" s="411">
        <v>0</v>
      </c>
      <c r="AB1013" s="411">
        <v>0</v>
      </c>
      <c r="AC1013" s="411">
        <v>0</v>
      </c>
      <c r="AD1013" s="411">
        <v>0</v>
      </c>
      <c r="AE1013" s="412">
        <v>0</v>
      </c>
      <c r="AF1013" s="411">
        <f t="shared" si="299"/>
        <v>0</v>
      </c>
      <c r="AG1013" s="411">
        <v>0</v>
      </c>
      <c r="AH1013" s="411">
        <v>0</v>
      </c>
      <c r="AI1013" s="411">
        <v>0</v>
      </c>
      <c r="AJ1013" s="411">
        <v>0</v>
      </c>
      <c r="AK1013" s="411">
        <v>0</v>
      </c>
      <c r="AL1013" s="411">
        <v>0</v>
      </c>
      <c r="AM1013" s="411">
        <v>0</v>
      </c>
      <c r="AN1013" s="411">
        <v>0</v>
      </c>
      <c r="AO1013" s="411">
        <v>0</v>
      </c>
      <c r="AP1013" s="411">
        <v>0</v>
      </c>
      <c r="AQ1013" s="411">
        <v>0</v>
      </c>
      <c r="AR1013" s="412">
        <v>0</v>
      </c>
      <c r="AS1013" s="411">
        <f t="shared" si="300"/>
        <v>0</v>
      </c>
      <c r="AT1013" s="411">
        <f t="shared" si="301"/>
        <v>0</v>
      </c>
      <c r="AU1013" s="411">
        <f t="shared" si="302"/>
        <v>0</v>
      </c>
      <c r="AV1013" s="411">
        <f t="shared" si="303"/>
        <v>0</v>
      </c>
      <c r="AW1013" s="411">
        <v>0</v>
      </c>
      <c r="AX1013" s="411">
        <v>0</v>
      </c>
      <c r="AY1013" s="411">
        <v>0</v>
      </c>
      <c r="AZ1013" s="411">
        <v>0</v>
      </c>
      <c r="BA1013" s="411">
        <v>0</v>
      </c>
      <c r="BB1013" s="411">
        <v>0</v>
      </c>
      <c r="BC1013" s="411">
        <v>0</v>
      </c>
      <c r="BD1013" s="411">
        <v>0</v>
      </c>
      <c r="BE1013" s="411">
        <v>0</v>
      </c>
      <c r="BF1013" s="411">
        <v>0</v>
      </c>
      <c r="BG1013" s="411">
        <v>0</v>
      </c>
      <c r="BH1013" s="412">
        <v>0</v>
      </c>
      <c r="BI1013" s="411">
        <f t="shared" si="304"/>
        <v>0</v>
      </c>
      <c r="BJ1013" s="411">
        <v>0</v>
      </c>
      <c r="BK1013" s="411">
        <v>0</v>
      </c>
      <c r="BL1013" s="411">
        <v>0</v>
      </c>
      <c r="BM1013" s="411">
        <v>0</v>
      </c>
      <c r="BN1013" s="411">
        <v>0</v>
      </c>
      <c r="BO1013" s="411">
        <v>0</v>
      </c>
      <c r="BP1013" s="411">
        <v>0</v>
      </c>
      <c r="BQ1013" s="411">
        <v>0</v>
      </c>
      <c r="BR1013" s="411">
        <v>0</v>
      </c>
      <c r="BS1013" s="411">
        <v>0</v>
      </c>
      <c r="BT1013" s="411">
        <v>0</v>
      </c>
      <c r="BU1013" s="412">
        <v>0</v>
      </c>
      <c r="BV1013" s="411">
        <f t="shared" si="305"/>
        <v>0</v>
      </c>
      <c r="BW1013" s="411">
        <v>0</v>
      </c>
      <c r="BX1013" s="411">
        <v>0</v>
      </c>
      <c r="BY1013" s="411">
        <v>0</v>
      </c>
      <c r="BZ1013" s="411">
        <v>0</v>
      </c>
      <c r="CA1013" s="411">
        <v>0</v>
      </c>
      <c r="CB1013" s="411">
        <v>0</v>
      </c>
      <c r="CC1013" s="411">
        <v>0</v>
      </c>
      <c r="CD1013" s="411">
        <v>0</v>
      </c>
      <c r="CE1013" s="411">
        <v>0</v>
      </c>
      <c r="CF1013" s="411">
        <v>0</v>
      </c>
      <c r="CG1013" s="411">
        <v>0</v>
      </c>
      <c r="CH1013" s="412">
        <v>0</v>
      </c>
      <c r="CI1013" s="411">
        <f t="shared" si="306"/>
        <v>0</v>
      </c>
      <c r="CJ1013" s="411">
        <v>0</v>
      </c>
      <c r="CK1013" s="411">
        <v>0</v>
      </c>
      <c r="CL1013" s="411">
        <v>0</v>
      </c>
      <c r="CM1013" s="411">
        <v>0</v>
      </c>
      <c r="CN1013" s="411">
        <v>0</v>
      </c>
      <c r="CO1013" s="411">
        <v>0</v>
      </c>
      <c r="CP1013" s="411">
        <v>0</v>
      </c>
      <c r="CQ1013" s="411">
        <v>0</v>
      </c>
      <c r="CR1013" s="411">
        <v>0</v>
      </c>
      <c r="CS1013" s="411">
        <v>0</v>
      </c>
      <c r="CT1013" s="411">
        <v>0</v>
      </c>
      <c r="CU1013" s="412">
        <v>0</v>
      </c>
      <c r="CV1013" s="411">
        <f t="shared" si="307"/>
        <v>0</v>
      </c>
      <c r="CW1013" s="411">
        <v>0</v>
      </c>
      <c r="CX1013" s="411">
        <v>0</v>
      </c>
      <c r="CY1013" s="411">
        <v>0</v>
      </c>
      <c r="CZ1013" s="411">
        <v>0</v>
      </c>
      <c r="DA1013" s="411">
        <v>0</v>
      </c>
      <c r="DB1013" s="411">
        <v>0</v>
      </c>
      <c r="DC1013" s="411">
        <v>0</v>
      </c>
      <c r="DD1013" s="411">
        <v>0</v>
      </c>
      <c r="DE1013" s="411">
        <v>0</v>
      </c>
      <c r="DF1013" s="411">
        <v>0</v>
      </c>
      <c r="DG1013" s="411">
        <v>0</v>
      </c>
      <c r="DH1013" s="412">
        <v>0</v>
      </c>
      <c r="DI1013" s="411">
        <f t="shared" si="308"/>
        <v>0</v>
      </c>
      <c r="DJ1013" s="411">
        <v>0</v>
      </c>
      <c r="DK1013" s="411">
        <v>0</v>
      </c>
      <c r="DL1013" s="411">
        <v>0</v>
      </c>
      <c r="DM1013" s="411">
        <v>0</v>
      </c>
      <c r="DN1013" s="411">
        <v>0</v>
      </c>
      <c r="DO1013" s="411">
        <v>0</v>
      </c>
      <c r="DP1013" s="411">
        <v>0</v>
      </c>
      <c r="DQ1013" s="411">
        <v>0</v>
      </c>
      <c r="DR1013" s="411">
        <v>0</v>
      </c>
      <c r="DS1013" s="411">
        <v>0</v>
      </c>
      <c r="DT1013" s="411">
        <v>0</v>
      </c>
      <c r="DU1013" s="412">
        <v>0</v>
      </c>
      <c r="DV1013" s="411">
        <f t="shared" si="309"/>
        <v>0</v>
      </c>
      <c r="DW1013" s="412">
        <v>0</v>
      </c>
      <c r="DX1013" s="412">
        <v>0</v>
      </c>
      <c r="DY1013" s="412">
        <v>0</v>
      </c>
      <c r="DZ1013" s="412">
        <v>0</v>
      </c>
      <c r="EA1013" s="412">
        <v>0</v>
      </c>
      <c r="EB1013" s="412">
        <v>0</v>
      </c>
      <c r="EC1013" s="412">
        <v>0</v>
      </c>
      <c r="ED1013" s="412">
        <v>0</v>
      </c>
      <c r="EE1013" s="412">
        <v>0</v>
      </c>
      <c r="EF1013" s="412">
        <v>0</v>
      </c>
      <c r="EG1013" s="412">
        <v>0</v>
      </c>
      <c r="EH1013" s="412">
        <v>0</v>
      </c>
      <c r="EI1013" s="411">
        <f t="shared" si="310"/>
        <v>0</v>
      </c>
      <c r="EK1013" s="411">
        <f t="shared" si="311"/>
        <v>267</v>
      </c>
      <c r="EL1013" s="7">
        <f t="shared" si="312"/>
        <v>-267</v>
      </c>
    </row>
    <row r="1014" spans="1:142">
      <c r="A1014" s="365" t="str">
        <f t="shared" si="294"/>
        <v xml:space="preserve"> 211</v>
      </c>
      <c r="B1014" s="370" t="s">
        <v>972</v>
      </c>
      <c r="C1014" s="370" t="s">
        <v>1206</v>
      </c>
      <c r="D1014" s="411">
        <v>21</v>
      </c>
      <c r="E1014" s="411">
        <v>27</v>
      </c>
      <c r="F1014" s="411">
        <v>27</v>
      </c>
      <c r="G1014" s="411">
        <v>29</v>
      </c>
      <c r="H1014" s="411">
        <v>29</v>
      </c>
      <c r="I1014" s="411">
        <v>28</v>
      </c>
      <c r="J1014" s="411">
        <v>24</v>
      </c>
      <c r="K1014" s="411">
        <v>7</v>
      </c>
      <c r="L1014" s="411">
        <v>7</v>
      </c>
      <c r="M1014" s="411">
        <v>3</v>
      </c>
      <c r="N1014" s="411">
        <v>10</v>
      </c>
      <c r="O1014" s="412">
        <v>6</v>
      </c>
      <c r="P1014" s="411">
        <f t="shared" si="295"/>
        <v>218</v>
      </c>
      <c r="Q1014" s="411">
        <f t="shared" si="296"/>
        <v>184.2258064516129</v>
      </c>
      <c r="R1014" s="411">
        <f t="shared" si="297"/>
        <v>12.843159065628477</v>
      </c>
      <c r="S1014" s="411">
        <f t="shared" si="298"/>
        <v>20.931034482758619</v>
      </c>
      <c r="T1014" s="411">
        <v>0</v>
      </c>
      <c r="U1014" s="411">
        <v>0</v>
      </c>
      <c r="V1014" s="411">
        <v>0</v>
      </c>
      <c r="W1014" s="411">
        <v>0</v>
      </c>
      <c r="X1014" s="411">
        <v>0</v>
      </c>
      <c r="Y1014" s="411">
        <v>0</v>
      </c>
      <c r="Z1014" s="411">
        <v>0</v>
      </c>
      <c r="AA1014" s="411">
        <v>0</v>
      </c>
      <c r="AB1014" s="411">
        <v>0</v>
      </c>
      <c r="AC1014" s="411">
        <v>0</v>
      </c>
      <c r="AD1014" s="411">
        <v>0</v>
      </c>
      <c r="AE1014" s="412">
        <v>0</v>
      </c>
      <c r="AF1014" s="411">
        <f t="shared" si="299"/>
        <v>0</v>
      </c>
      <c r="AG1014" s="411">
        <v>0</v>
      </c>
      <c r="AH1014" s="411">
        <v>0</v>
      </c>
      <c r="AI1014" s="411">
        <v>0</v>
      </c>
      <c r="AJ1014" s="411">
        <v>0</v>
      </c>
      <c r="AK1014" s="411">
        <v>0</v>
      </c>
      <c r="AL1014" s="411">
        <v>0</v>
      </c>
      <c r="AM1014" s="411">
        <v>0</v>
      </c>
      <c r="AN1014" s="411">
        <v>0</v>
      </c>
      <c r="AO1014" s="411">
        <v>0</v>
      </c>
      <c r="AP1014" s="411">
        <v>0</v>
      </c>
      <c r="AQ1014" s="411">
        <v>0</v>
      </c>
      <c r="AR1014" s="412">
        <v>0</v>
      </c>
      <c r="AS1014" s="411">
        <f t="shared" si="300"/>
        <v>0</v>
      </c>
      <c r="AT1014" s="411">
        <f t="shared" si="301"/>
        <v>0</v>
      </c>
      <c r="AU1014" s="411">
        <f t="shared" si="302"/>
        <v>0</v>
      </c>
      <c r="AV1014" s="411">
        <f t="shared" si="303"/>
        <v>0</v>
      </c>
      <c r="AW1014" s="411">
        <v>0</v>
      </c>
      <c r="AX1014" s="411">
        <v>0</v>
      </c>
      <c r="AY1014" s="411">
        <v>0</v>
      </c>
      <c r="AZ1014" s="411">
        <v>0</v>
      </c>
      <c r="BA1014" s="411">
        <v>0</v>
      </c>
      <c r="BB1014" s="411">
        <v>0</v>
      </c>
      <c r="BC1014" s="411">
        <v>0</v>
      </c>
      <c r="BD1014" s="411">
        <v>0</v>
      </c>
      <c r="BE1014" s="411">
        <v>0</v>
      </c>
      <c r="BF1014" s="411">
        <v>0</v>
      </c>
      <c r="BG1014" s="411">
        <v>0</v>
      </c>
      <c r="BH1014" s="412">
        <v>0</v>
      </c>
      <c r="BI1014" s="411">
        <f t="shared" si="304"/>
        <v>0</v>
      </c>
      <c r="BJ1014" s="411">
        <v>0</v>
      </c>
      <c r="BK1014" s="411">
        <v>0</v>
      </c>
      <c r="BL1014" s="411">
        <v>0</v>
      </c>
      <c r="BM1014" s="411">
        <v>0</v>
      </c>
      <c r="BN1014" s="411">
        <v>0</v>
      </c>
      <c r="BO1014" s="411">
        <v>0</v>
      </c>
      <c r="BP1014" s="411">
        <v>0</v>
      </c>
      <c r="BQ1014" s="411">
        <v>0</v>
      </c>
      <c r="BR1014" s="411">
        <v>0</v>
      </c>
      <c r="BS1014" s="411">
        <v>0</v>
      </c>
      <c r="BT1014" s="411">
        <v>0</v>
      </c>
      <c r="BU1014" s="412">
        <v>0</v>
      </c>
      <c r="BV1014" s="411">
        <f t="shared" si="305"/>
        <v>0</v>
      </c>
      <c r="BW1014" s="411">
        <v>0</v>
      </c>
      <c r="BX1014" s="411">
        <v>0</v>
      </c>
      <c r="BY1014" s="411">
        <v>0</v>
      </c>
      <c r="BZ1014" s="411">
        <v>0</v>
      </c>
      <c r="CA1014" s="411">
        <v>0</v>
      </c>
      <c r="CB1014" s="411">
        <v>0</v>
      </c>
      <c r="CC1014" s="411">
        <v>0</v>
      </c>
      <c r="CD1014" s="411">
        <v>0</v>
      </c>
      <c r="CE1014" s="411">
        <v>0</v>
      </c>
      <c r="CF1014" s="411">
        <v>0</v>
      </c>
      <c r="CG1014" s="411">
        <v>0</v>
      </c>
      <c r="CH1014" s="412">
        <v>0</v>
      </c>
      <c r="CI1014" s="411">
        <f t="shared" si="306"/>
        <v>0</v>
      </c>
      <c r="CJ1014" s="411">
        <v>0</v>
      </c>
      <c r="CK1014" s="411">
        <v>0</v>
      </c>
      <c r="CL1014" s="411">
        <v>0</v>
      </c>
      <c r="CM1014" s="411">
        <v>0</v>
      </c>
      <c r="CN1014" s="411">
        <v>0</v>
      </c>
      <c r="CO1014" s="411">
        <v>0</v>
      </c>
      <c r="CP1014" s="411">
        <v>0</v>
      </c>
      <c r="CQ1014" s="411">
        <v>0</v>
      </c>
      <c r="CR1014" s="411">
        <v>0</v>
      </c>
      <c r="CS1014" s="411">
        <v>0</v>
      </c>
      <c r="CT1014" s="411">
        <v>0</v>
      </c>
      <c r="CU1014" s="412">
        <v>0</v>
      </c>
      <c r="CV1014" s="411">
        <f t="shared" si="307"/>
        <v>0</v>
      </c>
      <c r="CW1014" s="411">
        <v>0</v>
      </c>
      <c r="CX1014" s="411">
        <v>0</v>
      </c>
      <c r="CY1014" s="411">
        <v>0</v>
      </c>
      <c r="CZ1014" s="411">
        <v>0</v>
      </c>
      <c r="DA1014" s="411">
        <v>0</v>
      </c>
      <c r="DB1014" s="411">
        <v>0</v>
      </c>
      <c r="DC1014" s="411">
        <v>0</v>
      </c>
      <c r="DD1014" s="411">
        <v>0</v>
      </c>
      <c r="DE1014" s="411">
        <v>0</v>
      </c>
      <c r="DF1014" s="411">
        <v>0</v>
      </c>
      <c r="DG1014" s="411">
        <v>0</v>
      </c>
      <c r="DH1014" s="412">
        <v>0</v>
      </c>
      <c r="DI1014" s="411">
        <f t="shared" si="308"/>
        <v>0</v>
      </c>
      <c r="DJ1014" s="411">
        <v>0</v>
      </c>
      <c r="DK1014" s="411">
        <v>0</v>
      </c>
      <c r="DL1014" s="411">
        <v>0</v>
      </c>
      <c r="DM1014" s="411">
        <v>0</v>
      </c>
      <c r="DN1014" s="411">
        <v>0</v>
      </c>
      <c r="DO1014" s="411">
        <v>0</v>
      </c>
      <c r="DP1014" s="411">
        <v>0</v>
      </c>
      <c r="DQ1014" s="411">
        <v>0</v>
      </c>
      <c r="DR1014" s="411">
        <v>0</v>
      </c>
      <c r="DS1014" s="411">
        <v>0</v>
      </c>
      <c r="DT1014" s="411">
        <v>0</v>
      </c>
      <c r="DU1014" s="412">
        <v>0</v>
      </c>
      <c r="DV1014" s="411">
        <f t="shared" si="309"/>
        <v>0</v>
      </c>
      <c r="DW1014" s="412">
        <v>0</v>
      </c>
      <c r="DX1014" s="412">
        <v>0</v>
      </c>
      <c r="DY1014" s="412">
        <v>0</v>
      </c>
      <c r="DZ1014" s="412">
        <v>0</v>
      </c>
      <c r="EA1014" s="412">
        <v>0</v>
      </c>
      <c r="EB1014" s="412">
        <v>0</v>
      </c>
      <c r="EC1014" s="412">
        <v>0</v>
      </c>
      <c r="ED1014" s="412">
        <v>0</v>
      </c>
      <c r="EE1014" s="412">
        <v>0</v>
      </c>
      <c r="EF1014" s="412">
        <v>0</v>
      </c>
      <c r="EG1014" s="412">
        <v>0</v>
      </c>
      <c r="EH1014" s="412">
        <v>0</v>
      </c>
      <c r="EI1014" s="411">
        <f t="shared" si="310"/>
        <v>0</v>
      </c>
      <c r="EK1014" s="411">
        <f t="shared" si="311"/>
        <v>218</v>
      </c>
      <c r="EL1014" s="7">
        <f t="shared" si="312"/>
        <v>-218</v>
      </c>
    </row>
    <row r="1015" spans="1:142">
      <c r="A1015" s="365" t="str">
        <f t="shared" si="294"/>
        <v xml:space="preserve"> 211</v>
      </c>
      <c r="B1015" s="370" t="s">
        <v>972</v>
      </c>
      <c r="C1015" s="370" t="s">
        <v>1205</v>
      </c>
      <c r="D1015" s="411">
        <v>0</v>
      </c>
      <c r="E1015" s="411">
        <v>0</v>
      </c>
      <c r="F1015" s="411">
        <v>1</v>
      </c>
      <c r="G1015" s="411">
        <v>1</v>
      </c>
      <c r="H1015" s="411">
        <v>0</v>
      </c>
      <c r="I1015" s="411">
        <v>1</v>
      </c>
      <c r="J1015" s="411">
        <v>1</v>
      </c>
      <c r="K1015" s="411">
        <v>0</v>
      </c>
      <c r="L1015" s="411">
        <v>3</v>
      </c>
      <c r="M1015" s="411">
        <v>3</v>
      </c>
      <c r="N1015" s="411">
        <v>1</v>
      </c>
      <c r="O1015" s="412">
        <v>2</v>
      </c>
      <c r="P1015" s="411">
        <f t="shared" si="295"/>
        <v>13</v>
      </c>
      <c r="Q1015" s="411">
        <f t="shared" si="296"/>
        <v>3.967741935483871</v>
      </c>
      <c r="R1015" s="411">
        <f t="shared" si="297"/>
        <v>2.2046718576195774</v>
      </c>
      <c r="S1015" s="411">
        <f t="shared" si="298"/>
        <v>6.8275862068965516</v>
      </c>
      <c r="T1015" s="411">
        <v>0</v>
      </c>
      <c r="U1015" s="411">
        <v>0</v>
      </c>
      <c r="V1015" s="411">
        <v>0</v>
      </c>
      <c r="W1015" s="411">
        <v>0</v>
      </c>
      <c r="X1015" s="411">
        <v>0</v>
      </c>
      <c r="Y1015" s="411">
        <v>0</v>
      </c>
      <c r="Z1015" s="411">
        <v>0</v>
      </c>
      <c r="AA1015" s="411">
        <v>0</v>
      </c>
      <c r="AB1015" s="411">
        <v>0</v>
      </c>
      <c r="AC1015" s="411">
        <v>0</v>
      </c>
      <c r="AD1015" s="411">
        <v>0</v>
      </c>
      <c r="AE1015" s="412">
        <v>0</v>
      </c>
      <c r="AF1015" s="411">
        <f t="shared" si="299"/>
        <v>0</v>
      </c>
      <c r="AG1015" s="411">
        <v>0</v>
      </c>
      <c r="AH1015" s="411">
        <v>0</v>
      </c>
      <c r="AI1015" s="411">
        <v>0</v>
      </c>
      <c r="AJ1015" s="411">
        <v>0</v>
      </c>
      <c r="AK1015" s="411">
        <v>0</v>
      </c>
      <c r="AL1015" s="411">
        <v>0</v>
      </c>
      <c r="AM1015" s="411">
        <v>0</v>
      </c>
      <c r="AN1015" s="411">
        <v>0</v>
      </c>
      <c r="AO1015" s="411">
        <v>0</v>
      </c>
      <c r="AP1015" s="411">
        <v>0</v>
      </c>
      <c r="AQ1015" s="411">
        <v>0</v>
      </c>
      <c r="AR1015" s="412">
        <v>0</v>
      </c>
      <c r="AS1015" s="411">
        <f t="shared" si="300"/>
        <v>0</v>
      </c>
      <c r="AT1015" s="411">
        <f t="shared" si="301"/>
        <v>0</v>
      </c>
      <c r="AU1015" s="411">
        <f t="shared" si="302"/>
        <v>0</v>
      </c>
      <c r="AV1015" s="411">
        <f t="shared" si="303"/>
        <v>0</v>
      </c>
      <c r="AW1015" s="411">
        <v>0</v>
      </c>
      <c r="AX1015" s="411">
        <v>0</v>
      </c>
      <c r="AY1015" s="411">
        <v>0</v>
      </c>
      <c r="AZ1015" s="411">
        <v>0</v>
      </c>
      <c r="BA1015" s="411">
        <v>0</v>
      </c>
      <c r="BB1015" s="411">
        <v>0</v>
      </c>
      <c r="BC1015" s="411">
        <v>0</v>
      </c>
      <c r="BD1015" s="411">
        <v>0</v>
      </c>
      <c r="BE1015" s="411">
        <v>0</v>
      </c>
      <c r="BF1015" s="411">
        <v>0</v>
      </c>
      <c r="BG1015" s="411">
        <v>0</v>
      </c>
      <c r="BH1015" s="412">
        <v>0</v>
      </c>
      <c r="BI1015" s="411">
        <f t="shared" si="304"/>
        <v>0</v>
      </c>
      <c r="BJ1015" s="411">
        <v>0</v>
      </c>
      <c r="BK1015" s="411">
        <v>0</v>
      </c>
      <c r="BL1015" s="411">
        <v>0</v>
      </c>
      <c r="BM1015" s="411">
        <v>0</v>
      </c>
      <c r="BN1015" s="411">
        <v>0</v>
      </c>
      <c r="BO1015" s="411">
        <v>0</v>
      </c>
      <c r="BP1015" s="411">
        <v>0</v>
      </c>
      <c r="BQ1015" s="411">
        <v>0</v>
      </c>
      <c r="BR1015" s="411">
        <v>0</v>
      </c>
      <c r="BS1015" s="411">
        <v>0</v>
      </c>
      <c r="BT1015" s="411">
        <v>0</v>
      </c>
      <c r="BU1015" s="412">
        <v>0</v>
      </c>
      <c r="BV1015" s="411">
        <f t="shared" si="305"/>
        <v>0</v>
      </c>
      <c r="BW1015" s="411">
        <v>0</v>
      </c>
      <c r="BX1015" s="411">
        <v>0</v>
      </c>
      <c r="BY1015" s="411">
        <v>0</v>
      </c>
      <c r="BZ1015" s="411">
        <v>0</v>
      </c>
      <c r="CA1015" s="411">
        <v>0</v>
      </c>
      <c r="CB1015" s="411">
        <v>0</v>
      </c>
      <c r="CC1015" s="411">
        <v>0</v>
      </c>
      <c r="CD1015" s="411">
        <v>0</v>
      </c>
      <c r="CE1015" s="411">
        <v>0</v>
      </c>
      <c r="CF1015" s="411">
        <v>0</v>
      </c>
      <c r="CG1015" s="411">
        <v>0</v>
      </c>
      <c r="CH1015" s="412">
        <v>0</v>
      </c>
      <c r="CI1015" s="411">
        <f t="shared" si="306"/>
        <v>0</v>
      </c>
      <c r="CJ1015" s="411">
        <v>0</v>
      </c>
      <c r="CK1015" s="411">
        <v>0</v>
      </c>
      <c r="CL1015" s="411">
        <v>0</v>
      </c>
      <c r="CM1015" s="411">
        <v>0</v>
      </c>
      <c r="CN1015" s="411">
        <v>0</v>
      </c>
      <c r="CO1015" s="411">
        <v>0</v>
      </c>
      <c r="CP1015" s="411">
        <v>0</v>
      </c>
      <c r="CQ1015" s="411">
        <v>0</v>
      </c>
      <c r="CR1015" s="411">
        <v>0</v>
      </c>
      <c r="CS1015" s="411">
        <v>0</v>
      </c>
      <c r="CT1015" s="411">
        <v>0</v>
      </c>
      <c r="CU1015" s="412">
        <v>0</v>
      </c>
      <c r="CV1015" s="411">
        <f t="shared" si="307"/>
        <v>0</v>
      </c>
      <c r="CW1015" s="411">
        <v>0</v>
      </c>
      <c r="CX1015" s="411">
        <v>0</v>
      </c>
      <c r="CY1015" s="411">
        <v>0</v>
      </c>
      <c r="CZ1015" s="411">
        <v>0</v>
      </c>
      <c r="DA1015" s="411">
        <v>0</v>
      </c>
      <c r="DB1015" s="411">
        <v>0</v>
      </c>
      <c r="DC1015" s="411">
        <v>0</v>
      </c>
      <c r="DD1015" s="411">
        <v>0</v>
      </c>
      <c r="DE1015" s="411">
        <v>0</v>
      </c>
      <c r="DF1015" s="411">
        <v>0</v>
      </c>
      <c r="DG1015" s="411">
        <v>0</v>
      </c>
      <c r="DH1015" s="412">
        <v>0</v>
      </c>
      <c r="DI1015" s="411">
        <f t="shared" si="308"/>
        <v>0</v>
      </c>
      <c r="DJ1015" s="411">
        <v>0</v>
      </c>
      <c r="DK1015" s="411">
        <v>0</v>
      </c>
      <c r="DL1015" s="411">
        <v>0</v>
      </c>
      <c r="DM1015" s="411">
        <v>0</v>
      </c>
      <c r="DN1015" s="411">
        <v>0</v>
      </c>
      <c r="DO1015" s="411">
        <v>0</v>
      </c>
      <c r="DP1015" s="411">
        <v>0</v>
      </c>
      <c r="DQ1015" s="411">
        <v>0</v>
      </c>
      <c r="DR1015" s="411">
        <v>0</v>
      </c>
      <c r="DS1015" s="411">
        <v>0</v>
      </c>
      <c r="DT1015" s="411">
        <v>0</v>
      </c>
      <c r="DU1015" s="412">
        <v>0</v>
      </c>
      <c r="DV1015" s="411">
        <f t="shared" si="309"/>
        <v>0</v>
      </c>
      <c r="DW1015" s="412">
        <v>0</v>
      </c>
      <c r="DX1015" s="412">
        <v>0</v>
      </c>
      <c r="DY1015" s="412">
        <v>0</v>
      </c>
      <c r="DZ1015" s="412">
        <v>0</v>
      </c>
      <c r="EA1015" s="412">
        <v>0</v>
      </c>
      <c r="EB1015" s="412">
        <v>0</v>
      </c>
      <c r="EC1015" s="412">
        <v>0</v>
      </c>
      <c r="ED1015" s="412">
        <v>0</v>
      </c>
      <c r="EE1015" s="412">
        <v>0</v>
      </c>
      <c r="EF1015" s="412">
        <v>0</v>
      </c>
      <c r="EG1015" s="412">
        <v>0</v>
      </c>
      <c r="EH1015" s="412">
        <v>0</v>
      </c>
      <c r="EI1015" s="411">
        <f t="shared" si="310"/>
        <v>0</v>
      </c>
      <c r="EK1015" s="411">
        <f t="shared" si="311"/>
        <v>13</v>
      </c>
      <c r="EL1015" s="7">
        <f t="shared" si="312"/>
        <v>-13</v>
      </c>
    </row>
    <row r="1016" spans="1:142">
      <c r="A1016" s="365" t="str">
        <f t="shared" si="294"/>
        <v xml:space="preserve"> 211</v>
      </c>
      <c r="B1016" s="370" t="s">
        <v>972</v>
      </c>
      <c r="C1016" s="370" t="s">
        <v>1211</v>
      </c>
      <c r="D1016" s="411">
        <v>0</v>
      </c>
      <c r="E1016" s="411">
        <v>0</v>
      </c>
      <c r="F1016" s="411">
        <v>0</v>
      </c>
      <c r="G1016" s="411">
        <v>0</v>
      </c>
      <c r="H1016" s="411">
        <v>0</v>
      </c>
      <c r="I1016" s="411">
        <v>0</v>
      </c>
      <c r="J1016" s="411">
        <v>0</v>
      </c>
      <c r="K1016" s="411">
        <v>0</v>
      </c>
      <c r="L1016" s="411">
        <v>0</v>
      </c>
      <c r="M1016" s="411">
        <v>0</v>
      </c>
      <c r="N1016" s="411">
        <v>0</v>
      </c>
      <c r="O1016" s="412">
        <v>3</v>
      </c>
      <c r="P1016" s="411">
        <f t="shared" si="295"/>
        <v>3</v>
      </c>
      <c r="Q1016" s="411">
        <f t="shared" si="296"/>
        <v>0</v>
      </c>
      <c r="R1016" s="411">
        <f t="shared" si="297"/>
        <v>0</v>
      </c>
      <c r="S1016" s="411">
        <f t="shared" si="298"/>
        <v>3</v>
      </c>
      <c r="T1016" s="411">
        <v>0</v>
      </c>
      <c r="U1016" s="411">
        <v>0</v>
      </c>
      <c r="V1016" s="411">
        <v>0</v>
      </c>
      <c r="W1016" s="411">
        <v>0</v>
      </c>
      <c r="X1016" s="411">
        <v>0</v>
      </c>
      <c r="Y1016" s="411">
        <v>0</v>
      </c>
      <c r="Z1016" s="411">
        <v>0</v>
      </c>
      <c r="AA1016" s="411">
        <v>0</v>
      </c>
      <c r="AB1016" s="411">
        <v>0</v>
      </c>
      <c r="AC1016" s="411">
        <v>0</v>
      </c>
      <c r="AD1016" s="411">
        <v>0</v>
      </c>
      <c r="AE1016" s="412">
        <v>0</v>
      </c>
      <c r="AF1016" s="411">
        <f t="shared" si="299"/>
        <v>0</v>
      </c>
      <c r="AG1016" s="411">
        <v>0</v>
      </c>
      <c r="AH1016" s="411">
        <v>0</v>
      </c>
      <c r="AI1016" s="411">
        <v>0</v>
      </c>
      <c r="AJ1016" s="411">
        <v>0</v>
      </c>
      <c r="AK1016" s="411">
        <v>0</v>
      </c>
      <c r="AL1016" s="411">
        <v>0</v>
      </c>
      <c r="AM1016" s="411">
        <v>0</v>
      </c>
      <c r="AN1016" s="411">
        <v>0</v>
      </c>
      <c r="AO1016" s="411">
        <v>0</v>
      </c>
      <c r="AP1016" s="411">
        <v>0</v>
      </c>
      <c r="AQ1016" s="411">
        <v>0</v>
      </c>
      <c r="AR1016" s="412">
        <v>0</v>
      </c>
      <c r="AS1016" s="411">
        <f t="shared" si="300"/>
        <v>0</v>
      </c>
      <c r="AT1016" s="411">
        <f t="shared" si="301"/>
        <v>0</v>
      </c>
      <c r="AU1016" s="411">
        <f t="shared" si="302"/>
        <v>0</v>
      </c>
      <c r="AV1016" s="411">
        <f t="shared" si="303"/>
        <v>0</v>
      </c>
      <c r="AW1016" s="411">
        <v>0</v>
      </c>
      <c r="AX1016" s="411">
        <v>0</v>
      </c>
      <c r="AY1016" s="411">
        <v>0</v>
      </c>
      <c r="AZ1016" s="411">
        <v>0</v>
      </c>
      <c r="BA1016" s="411">
        <v>0</v>
      </c>
      <c r="BB1016" s="411">
        <v>0</v>
      </c>
      <c r="BC1016" s="411">
        <v>0</v>
      </c>
      <c r="BD1016" s="411">
        <v>0</v>
      </c>
      <c r="BE1016" s="411">
        <v>0</v>
      </c>
      <c r="BF1016" s="411">
        <v>0</v>
      </c>
      <c r="BG1016" s="411">
        <v>0</v>
      </c>
      <c r="BH1016" s="412">
        <v>0</v>
      </c>
      <c r="BI1016" s="411">
        <f t="shared" si="304"/>
        <v>0</v>
      </c>
      <c r="BJ1016" s="411">
        <v>0</v>
      </c>
      <c r="BK1016" s="411">
        <v>0</v>
      </c>
      <c r="BL1016" s="411">
        <v>0</v>
      </c>
      <c r="BM1016" s="411">
        <v>0</v>
      </c>
      <c r="BN1016" s="411">
        <v>0</v>
      </c>
      <c r="BO1016" s="411">
        <v>0</v>
      </c>
      <c r="BP1016" s="411">
        <v>0</v>
      </c>
      <c r="BQ1016" s="411">
        <v>0</v>
      </c>
      <c r="BR1016" s="411">
        <v>0</v>
      </c>
      <c r="BS1016" s="411">
        <v>0</v>
      </c>
      <c r="BT1016" s="411">
        <v>0</v>
      </c>
      <c r="BU1016" s="412">
        <v>0</v>
      </c>
      <c r="BV1016" s="411">
        <f t="shared" si="305"/>
        <v>0</v>
      </c>
      <c r="BW1016" s="411">
        <v>0</v>
      </c>
      <c r="BX1016" s="411">
        <v>0</v>
      </c>
      <c r="BY1016" s="411">
        <v>0</v>
      </c>
      <c r="BZ1016" s="411">
        <v>0</v>
      </c>
      <c r="CA1016" s="411">
        <v>0</v>
      </c>
      <c r="CB1016" s="411">
        <v>0</v>
      </c>
      <c r="CC1016" s="411">
        <v>0</v>
      </c>
      <c r="CD1016" s="411">
        <v>0</v>
      </c>
      <c r="CE1016" s="411">
        <v>0</v>
      </c>
      <c r="CF1016" s="411">
        <v>0</v>
      </c>
      <c r="CG1016" s="411">
        <v>0</v>
      </c>
      <c r="CH1016" s="412">
        <v>0</v>
      </c>
      <c r="CI1016" s="411">
        <f t="shared" si="306"/>
        <v>0</v>
      </c>
      <c r="CJ1016" s="411">
        <v>0</v>
      </c>
      <c r="CK1016" s="411">
        <v>0</v>
      </c>
      <c r="CL1016" s="411">
        <v>0</v>
      </c>
      <c r="CM1016" s="411">
        <v>0</v>
      </c>
      <c r="CN1016" s="411">
        <v>0</v>
      </c>
      <c r="CO1016" s="411">
        <v>0</v>
      </c>
      <c r="CP1016" s="411">
        <v>0</v>
      </c>
      <c r="CQ1016" s="411">
        <v>0</v>
      </c>
      <c r="CR1016" s="411">
        <v>0</v>
      </c>
      <c r="CS1016" s="411">
        <v>0</v>
      </c>
      <c r="CT1016" s="411">
        <v>0</v>
      </c>
      <c r="CU1016" s="412">
        <v>0</v>
      </c>
      <c r="CV1016" s="411">
        <f t="shared" si="307"/>
        <v>0</v>
      </c>
      <c r="CW1016" s="411">
        <v>0</v>
      </c>
      <c r="CX1016" s="411">
        <v>0</v>
      </c>
      <c r="CY1016" s="411">
        <v>0</v>
      </c>
      <c r="CZ1016" s="411">
        <v>0</v>
      </c>
      <c r="DA1016" s="411">
        <v>0</v>
      </c>
      <c r="DB1016" s="411">
        <v>0</v>
      </c>
      <c r="DC1016" s="411">
        <v>0</v>
      </c>
      <c r="DD1016" s="411">
        <v>0</v>
      </c>
      <c r="DE1016" s="411">
        <v>0</v>
      </c>
      <c r="DF1016" s="411">
        <v>0</v>
      </c>
      <c r="DG1016" s="411">
        <v>0</v>
      </c>
      <c r="DH1016" s="412">
        <v>0</v>
      </c>
      <c r="DI1016" s="411">
        <f t="shared" si="308"/>
        <v>0</v>
      </c>
      <c r="DJ1016" s="411">
        <v>0</v>
      </c>
      <c r="DK1016" s="411">
        <v>0</v>
      </c>
      <c r="DL1016" s="411">
        <v>0</v>
      </c>
      <c r="DM1016" s="411">
        <v>0</v>
      </c>
      <c r="DN1016" s="411">
        <v>0</v>
      </c>
      <c r="DO1016" s="411">
        <v>0</v>
      </c>
      <c r="DP1016" s="411">
        <v>0</v>
      </c>
      <c r="DQ1016" s="411">
        <v>0</v>
      </c>
      <c r="DR1016" s="411">
        <v>0</v>
      </c>
      <c r="DS1016" s="411">
        <v>0</v>
      </c>
      <c r="DT1016" s="411">
        <v>0</v>
      </c>
      <c r="DU1016" s="412">
        <v>0</v>
      </c>
      <c r="DV1016" s="411">
        <f t="shared" si="309"/>
        <v>0</v>
      </c>
      <c r="DW1016" s="412">
        <v>0</v>
      </c>
      <c r="DX1016" s="412">
        <v>0</v>
      </c>
      <c r="DY1016" s="412">
        <v>0</v>
      </c>
      <c r="DZ1016" s="412">
        <v>0</v>
      </c>
      <c r="EA1016" s="412">
        <v>0</v>
      </c>
      <c r="EB1016" s="412">
        <v>0</v>
      </c>
      <c r="EC1016" s="412">
        <v>0</v>
      </c>
      <c r="ED1016" s="412">
        <v>0</v>
      </c>
      <c r="EE1016" s="412">
        <v>0</v>
      </c>
      <c r="EF1016" s="412">
        <v>0</v>
      </c>
      <c r="EG1016" s="412">
        <v>0</v>
      </c>
      <c r="EH1016" s="412">
        <v>0</v>
      </c>
      <c r="EI1016" s="411">
        <f t="shared" si="310"/>
        <v>0</v>
      </c>
      <c r="EK1016" s="411">
        <f t="shared" si="311"/>
        <v>3</v>
      </c>
      <c r="EL1016" s="7">
        <f t="shared" si="312"/>
        <v>-3</v>
      </c>
    </row>
    <row r="1017" spans="1:142">
      <c r="A1017" s="365" t="str">
        <f t="shared" si="294"/>
        <v xml:space="preserve"> 211</v>
      </c>
      <c r="B1017" s="370" t="s">
        <v>972</v>
      </c>
      <c r="C1017" s="370" t="s">
        <v>1207</v>
      </c>
      <c r="D1017" s="411">
        <v>0</v>
      </c>
      <c r="E1017" s="411">
        <v>0</v>
      </c>
      <c r="F1017" s="411">
        <v>1</v>
      </c>
      <c r="G1017" s="411">
        <v>1</v>
      </c>
      <c r="H1017" s="411">
        <v>0</v>
      </c>
      <c r="I1017" s="411">
        <v>1</v>
      </c>
      <c r="J1017" s="411">
        <v>0</v>
      </c>
      <c r="K1017" s="411">
        <v>0</v>
      </c>
      <c r="L1017" s="411">
        <v>2</v>
      </c>
      <c r="M1017" s="411">
        <v>3</v>
      </c>
      <c r="N1017" s="411">
        <v>1</v>
      </c>
      <c r="O1017" s="412">
        <v>1</v>
      </c>
      <c r="P1017" s="411">
        <f t="shared" si="295"/>
        <v>10</v>
      </c>
      <c r="Q1017" s="411">
        <f t="shared" si="296"/>
        <v>3</v>
      </c>
      <c r="R1017" s="411">
        <f t="shared" si="297"/>
        <v>1.4482758620689655</v>
      </c>
      <c r="S1017" s="411">
        <f t="shared" si="298"/>
        <v>5.5517241379310347</v>
      </c>
      <c r="T1017" s="411">
        <v>0</v>
      </c>
      <c r="U1017" s="411">
        <v>0</v>
      </c>
      <c r="V1017" s="411">
        <v>0</v>
      </c>
      <c r="W1017" s="411">
        <v>0</v>
      </c>
      <c r="X1017" s="411">
        <v>0</v>
      </c>
      <c r="Y1017" s="411">
        <v>0</v>
      </c>
      <c r="Z1017" s="411">
        <v>0</v>
      </c>
      <c r="AA1017" s="411">
        <v>0</v>
      </c>
      <c r="AB1017" s="411">
        <v>0</v>
      </c>
      <c r="AC1017" s="411">
        <v>0</v>
      </c>
      <c r="AD1017" s="411">
        <v>0</v>
      </c>
      <c r="AE1017" s="412">
        <v>0</v>
      </c>
      <c r="AF1017" s="411">
        <f t="shared" si="299"/>
        <v>0</v>
      </c>
      <c r="AG1017" s="411">
        <v>0</v>
      </c>
      <c r="AH1017" s="411">
        <v>0</v>
      </c>
      <c r="AI1017" s="411">
        <v>0</v>
      </c>
      <c r="AJ1017" s="411">
        <v>0</v>
      </c>
      <c r="AK1017" s="411">
        <v>0</v>
      </c>
      <c r="AL1017" s="411">
        <v>0</v>
      </c>
      <c r="AM1017" s="411">
        <v>0</v>
      </c>
      <c r="AN1017" s="411">
        <v>0</v>
      </c>
      <c r="AO1017" s="411">
        <v>0</v>
      </c>
      <c r="AP1017" s="411">
        <v>0</v>
      </c>
      <c r="AQ1017" s="411">
        <v>0</v>
      </c>
      <c r="AR1017" s="412">
        <v>0</v>
      </c>
      <c r="AS1017" s="411">
        <f t="shared" si="300"/>
        <v>0</v>
      </c>
      <c r="AT1017" s="411">
        <f t="shared" si="301"/>
        <v>0</v>
      </c>
      <c r="AU1017" s="411">
        <f t="shared" si="302"/>
        <v>0</v>
      </c>
      <c r="AV1017" s="411">
        <f t="shared" si="303"/>
        <v>0</v>
      </c>
      <c r="AW1017" s="411">
        <v>0</v>
      </c>
      <c r="AX1017" s="411">
        <v>0</v>
      </c>
      <c r="AY1017" s="411">
        <v>0</v>
      </c>
      <c r="AZ1017" s="411">
        <v>0</v>
      </c>
      <c r="BA1017" s="411">
        <v>0</v>
      </c>
      <c r="BB1017" s="411">
        <v>0</v>
      </c>
      <c r="BC1017" s="411">
        <v>0</v>
      </c>
      <c r="BD1017" s="411">
        <v>0</v>
      </c>
      <c r="BE1017" s="411">
        <v>0</v>
      </c>
      <c r="BF1017" s="411">
        <v>0</v>
      </c>
      <c r="BG1017" s="411">
        <v>0</v>
      </c>
      <c r="BH1017" s="412">
        <v>0</v>
      </c>
      <c r="BI1017" s="411">
        <f t="shared" si="304"/>
        <v>0</v>
      </c>
      <c r="BJ1017" s="411">
        <v>0</v>
      </c>
      <c r="BK1017" s="411">
        <v>0</v>
      </c>
      <c r="BL1017" s="411">
        <v>0</v>
      </c>
      <c r="BM1017" s="411">
        <v>0</v>
      </c>
      <c r="BN1017" s="411">
        <v>0</v>
      </c>
      <c r="BO1017" s="411">
        <v>0</v>
      </c>
      <c r="BP1017" s="411">
        <v>0</v>
      </c>
      <c r="BQ1017" s="411">
        <v>0</v>
      </c>
      <c r="BR1017" s="411">
        <v>0</v>
      </c>
      <c r="BS1017" s="411">
        <v>0</v>
      </c>
      <c r="BT1017" s="411">
        <v>0</v>
      </c>
      <c r="BU1017" s="412">
        <v>0</v>
      </c>
      <c r="BV1017" s="411">
        <f t="shared" si="305"/>
        <v>0</v>
      </c>
      <c r="BW1017" s="411">
        <v>0</v>
      </c>
      <c r="BX1017" s="411">
        <v>0</v>
      </c>
      <c r="BY1017" s="411">
        <v>0</v>
      </c>
      <c r="BZ1017" s="411">
        <v>0</v>
      </c>
      <c r="CA1017" s="411">
        <v>0</v>
      </c>
      <c r="CB1017" s="411">
        <v>0</v>
      </c>
      <c r="CC1017" s="411">
        <v>0</v>
      </c>
      <c r="CD1017" s="411">
        <v>0</v>
      </c>
      <c r="CE1017" s="411">
        <v>0</v>
      </c>
      <c r="CF1017" s="411">
        <v>0</v>
      </c>
      <c r="CG1017" s="411">
        <v>0</v>
      </c>
      <c r="CH1017" s="412">
        <v>0</v>
      </c>
      <c r="CI1017" s="411">
        <f t="shared" si="306"/>
        <v>0</v>
      </c>
      <c r="CJ1017" s="411">
        <v>0</v>
      </c>
      <c r="CK1017" s="411">
        <v>0</v>
      </c>
      <c r="CL1017" s="411">
        <v>0</v>
      </c>
      <c r="CM1017" s="411">
        <v>0</v>
      </c>
      <c r="CN1017" s="411">
        <v>0</v>
      </c>
      <c r="CO1017" s="411">
        <v>0</v>
      </c>
      <c r="CP1017" s="411">
        <v>0</v>
      </c>
      <c r="CQ1017" s="411">
        <v>0</v>
      </c>
      <c r="CR1017" s="411">
        <v>0</v>
      </c>
      <c r="CS1017" s="411">
        <v>0</v>
      </c>
      <c r="CT1017" s="411">
        <v>0</v>
      </c>
      <c r="CU1017" s="412">
        <v>0</v>
      </c>
      <c r="CV1017" s="411">
        <f t="shared" si="307"/>
        <v>0</v>
      </c>
      <c r="CW1017" s="411">
        <v>0</v>
      </c>
      <c r="CX1017" s="411">
        <v>0</v>
      </c>
      <c r="CY1017" s="411">
        <v>0</v>
      </c>
      <c r="CZ1017" s="411">
        <v>0</v>
      </c>
      <c r="DA1017" s="411">
        <v>0</v>
      </c>
      <c r="DB1017" s="411">
        <v>0</v>
      </c>
      <c r="DC1017" s="411">
        <v>0</v>
      </c>
      <c r="DD1017" s="411">
        <v>0</v>
      </c>
      <c r="DE1017" s="411">
        <v>0</v>
      </c>
      <c r="DF1017" s="411">
        <v>0</v>
      </c>
      <c r="DG1017" s="411">
        <v>0</v>
      </c>
      <c r="DH1017" s="412">
        <v>0</v>
      </c>
      <c r="DI1017" s="411">
        <f t="shared" si="308"/>
        <v>0</v>
      </c>
      <c r="DJ1017" s="411">
        <v>0</v>
      </c>
      <c r="DK1017" s="411">
        <v>0</v>
      </c>
      <c r="DL1017" s="411">
        <v>0</v>
      </c>
      <c r="DM1017" s="411">
        <v>0</v>
      </c>
      <c r="DN1017" s="411">
        <v>0</v>
      </c>
      <c r="DO1017" s="411">
        <v>0</v>
      </c>
      <c r="DP1017" s="411">
        <v>0</v>
      </c>
      <c r="DQ1017" s="411">
        <v>0</v>
      </c>
      <c r="DR1017" s="411">
        <v>0</v>
      </c>
      <c r="DS1017" s="411">
        <v>0</v>
      </c>
      <c r="DT1017" s="411">
        <v>0</v>
      </c>
      <c r="DU1017" s="412">
        <v>0</v>
      </c>
      <c r="DV1017" s="411">
        <f t="shared" si="309"/>
        <v>0</v>
      </c>
      <c r="DW1017" s="412">
        <v>0</v>
      </c>
      <c r="DX1017" s="412">
        <v>0</v>
      </c>
      <c r="DY1017" s="412">
        <v>0</v>
      </c>
      <c r="DZ1017" s="412">
        <v>0</v>
      </c>
      <c r="EA1017" s="412">
        <v>0</v>
      </c>
      <c r="EB1017" s="412">
        <v>0</v>
      </c>
      <c r="EC1017" s="412">
        <v>0</v>
      </c>
      <c r="ED1017" s="412">
        <v>0</v>
      </c>
      <c r="EE1017" s="412">
        <v>0</v>
      </c>
      <c r="EF1017" s="412">
        <v>0</v>
      </c>
      <c r="EG1017" s="412">
        <v>0</v>
      </c>
      <c r="EH1017" s="412">
        <v>0</v>
      </c>
      <c r="EI1017" s="411">
        <f t="shared" si="310"/>
        <v>0</v>
      </c>
      <c r="EK1017" s="411">
        <f t="shared" si="311"/>
        <v>10</v>
      </c>
      <c r="EL1017" s="7">
        <f t="shared" si="312"/>
        <v>-10</v>
      </c>
    </row>
    <row r="1018" spans="1:142">
      <c r="A1018" s="365" t="str">
        <f t="shared" si="294"/>
        <v xml:space="preserve"> 211</v>
      </c>
      <c r="B1018" s="370" t="s">
        <v>972</v>
      </c>
      <c r="C1018" s="370" t="s">
        <v>1208</v>
      </c>
      <c r="D1018" s="411">
        <v>1</v>
      </c>
      <c r="E1018" s="411">
        <v>0</v>
      </c>
      <c r="F1018" s="411">
        <v>0</v>
      </c>
      <c r="G1018" s="411">
        <v>1</v>
      </c>
      <c r="H1018" s="411">
        <v>2</v>
      </c>
      <c r="I1018" s="411">
        <v>1</v>
      </c>
      <c r="J1018" s="411">
        <v>0</v>
      </c>
      <c r="K1018" s="411">
        <v>2</v>
      </c>
      <c r="L1018" s="411">
        <v>1</v>
      </c>
      <c r="M1018" s="411">
        <v>2</v>
      </c>
      <c r="N1018" s="411">
        <v>1</v>
      </c>
      <c r="O1018" s="412">
        <v>0</v>
      </c>
      <c r="P1018" s="411">
        <f t="shared" si="295"/>
        <v>11</v>
      </c>
      <c r="Q1018" s="411">
        <f t="shared" si="296"/>
        <v>5</v>
      </c>
      <c r="R1018" s="411">
        <f t="shared" si="297"/>
        <v>2.7241379310344827</v>
      </c>
      <c r="S1018" s="411">
        <f t="shared" si="298"/>
        <v>3.2758620689655173</v>
      </c>
      <c r="T1018" s="411">
        <v>0</v>
      </c>
      <c r="U1018" s="411">
        <v>0</v>
      </c>
      <c r="V1018" s="411">
        <v>0</v>
      </c>
      <c r="W1018" s="411">
        <v>0</v>
      </c>
      <c r="X1018" s="411">
        <v>0</v>
      </c>
      <c r="Y1018" s="411">
        <v>0</v>
      </c>
      <c r="Z1018" s="411">
        <v>0</v>
      </c>
      <c r="AA1018" s="411">
        <v>0</v>
      </c>
      <c r="AB1018" s="411">
        <v>0</v>
      </c>
      <c r="AC1018" s="411">
        <v>0</v>
      </c>
      <c r="AD1018" s="411">
        <v>0</v>
      </c>
      <c r="AE1018" s="412">
        <v>0</v>
      </c>
      <c r="AF1018" s="411">
        <f t="shared" si="299"/>
        <v>0</v>
      </c>
      <c r="AG1018" s="411">
        <v>0</v>
      </c>
      <c r="AH1018" s="411">
        <v>0</v>
      </c>
      <c r="AI1018" s="411">
        <v>0</v>
      </c>
      <c r="AJ1018" s="411">
        <v>0</v>
      </c>
      <c r="AK1018" s="411">
        <v>0</v>
      </c>
      <c r="AL1018" s="411">
        <v>0</v>
      </c>
      <c r="AM1018" s="411">
        <v>0</v>
      </c>
      <c r="AN1018" s="411">
        <v>0</v>
      </c>
      <c r="AO1018" s="411">
        <v>0</v>
      </c>
      <c r="AP1018" s="411">
        <v>0</v>
      </c>
      <c r="AQ1018" s="411">
        <v>0</v>
      </c>
      <c r="AR1018" s="412">
        <v>0</v>
      </c>
      <c r="AS1018" s="411">
        <f t="shared" si="300"/>
        <v>0</v>
      </c>
      <c r="AT1018" s="411">
        <f t="shared" si="301"/>
        <v>0</v>
      </c>
      <c r="AU1018" s="411">
        <f t="shared" si="302"/>
        <v>0</v>
      </c>
      <c r="AV1018" s="411">
        <f t="shared" si="303"/>
        <v>0</v>
      </c>
      <c r="AW1018" s="411">
        <v>0</v>
      </c>
      <c r="AX1018" s="411">
        <v>0</v>
      </c>
      <c r="AY1018" s="411">
        <v>0</v>
      </c>
      <c r="AZ1018" s="411">
        <v>0</v>
      </c>
      <c r="BA1018" s="411">
        <v>0</v>
      </c>
      <c r="BB1018" s="411">
        <v>0</v>
      </c>
      <c r="BC1018" s="411">
        <v>0</v>
      </c>
      <c r="BD1018" s="411">
        <v>0</v>
      </c>
      <c r="BE1018" s="411">
        <v>0</v>
      </c>
      <c r="BF1018" s="411">
        <v>0</v>
      </c>
      <c r="BG1018" s="411">
        <v>0</v>
      </c>
      <c r="BH1018" s="412">
        <v>0</v>
      </c>
      <c r="BI1018" s="411">
        <f t="shared" si="304"/>
        <v>0</v>
      </c>
      <c r="BJ1018" s="411">
        <v>0</v>
      </c>
      <c r="BK1018" s="411">
        <v>0</v>
      </c>
      <c r="BL1018" s="411">
        <v>0</v>
      </c>
      <c r="BM1018" s="411">
        <v>0</v>
      </c>
      <c r="BN1018" s="411">
        <v>0</v>
      </c>
      <c r="BO1018" s="411">
        <v>0</v>
      </c>
      <c r="BP1018" s="411">
        <v>0</v>
      </c>
      <c r="BQ1018" s="411">
        <v>0</v>
      </c>
      <c r="BR1018" s="411">
        <v>0</v>
      </c>
      <c r="BS1018" s="411">
        <v>0</v>
      </c>
      <c r="BT1018" s="411">
        <v>0</v>
      </c>
      <c r="BU1018" s="412">
        <v>0</v>
      </c>
      <c r="BV1018" s="411">
        <f t="shared" si="305"/>
        <v>0</v>
      </c>
      <c r="BW1018" s="411">
        <v>0</v>
      </c>
      <c r="BX1018" s="411">
        <v>0</v>
      </c>
      <c r="BY1018" s="411">
        <v>0</v>
      </c>
      <c r="BZ1018" s="411">
        <v>0</v>
      </c>
      <c r="CA1018" s="411">
        <v>0</v>
      </c>
      <c r="CB1018" s="411">
        <v>0</v>
      </c>
      <c r="CC1018" s="411">
        <v>0</v>
      </c>
      <c r="CD1018" s="411">
        <v>0</v>
      </c>
      <c r="CE1018" s="411">
        <v>0</v>
      </c>
      <c r="CF1018" s="411">
        <v>0</v>
      </c>
      <c r="CG1018" s="411">
        <v>0</v>
      </c>
      <c r="CH1018" s="412">
        <v>0</v>
      </c>
      <c r="CI1018" s="411">
        <f t="shared" si="306"/>
        <v>0</v>
      </c>
      <c r="CJ1018" s="411">
        <v>0</v>
      </c>
      <c r="CK1018" s="411">
        <v>0</v>
      </c>
      <c r="CL1018" s="411">
        <v>0</v>
      </c>
      <c r="CM1018" s="411">
        <v>0</v>
      </c>
      <c r="CN1018" s="411">
        <v>0</v>
      </c>
      <c r="CO1018" s="411">
        <v>0</v>
      </c>
      <c r="CP1018" s="411">
        <v>0</v>
      </c>
      <c r="CQ1018" s="411">
        <v>0</v>
      </c>
      <c r="CR1018" s="411">
        <v>0</v>
      </c>
      <c r="CS1018" s="411">
        <v>0</v>
      </c>
      <c r="CT1018" s="411">
        <v>0</v>
      </c>
      <c r="CU1018" s="412">
        <v>0</v>
      </c>
      <c r="CV1018" s="411">
        <f t="shared" si="307"/>
        <v>0</v>
      </c>
      <c r="CW1018" s="411">
        <v>0</v>
      </c>
      <c r="CX1018" s="411">
        <v>0</v>
      </c>
      <c r="CY1018" s="411">
        <v>0</v>
      </c>
      <c r="CZ1018" s="411">
        <v>0</v>
      </c>
      <c r="DA1018" s="411">
        <v>0</v>
      </c>
      <c r="DB1018" s="411">
        <v>0</v>
      </c>
      <c r="DC1018" s="411">
        <v>0</v>
      </c>
      <c r="DD1018" s="411">
        <v>0</v>
      </c>
      <c r="DE1018" s="411">
        <v>0</v>
      </c>
      <c r="DF1018" s="411">
        <v>0</v>
      </c>
      <c r="DG1018" s="411">
        <v>0</v>
      </c>
      <c r="DH1018" s="412">
        <v>0</v>
      </c>
      <c r="DI1018" s="411">
        <f t="shared" si="308"/>
        <v>0</v>
      </c>
      <c r="DJ1018" s="411">
        <v>0</v>
      </c>
      <c r="DK1018" s="411">
        <v>0</v>
      </c>
      <c r="DL1018" s="411">
        <v>0</v>
      </c>
      <c r="DM1018" s="411">
        <v>0</v>
      </c>
      <c r="DN1018" s="411">
        <v>0</v>
      </c>
      <c r="DO1018" s="411">
        <v>0</v>
      </c>
      <c r="DP1018" s="411">
        <v>0</v>
      </c>
      <c r="DQ1018" s="411">
        <v>0</v>
      </c>
      <c r="DR1018" s="411">
        <v>0</v>
      </c>
      <c r="DS1018" s="411">
        <v>0</v>
      </c>
      <c r="DT1018" s="411">
        <v>0</v>
      </c>
      <c r="DU1018" s="412">
        <v>0</v>
      </c>
      <c r="DV1018" s="411">
        <f t="shared" si="309"/>
        <v>0</v>
      </c>
      <c r="DW1018" s="412">
        <v>0</v>
      </c>
      <c r="DX1018" s="412">
        <v>0</v>
      </c>
      <c r="DY1018" s="412">
        <v>0</v>
      </c>
      <c r="DZ1018" s="412">
        <v>0</v>
      </c>
      <c r="EA1018" s="412">
        <v>0</v>
      </c>
      <c r="EB1018" s="412">
        <v>0</v>
      </c>
      <c r="EC1018" s="412">
        <v>0</v>
      </c>
      <c r="ED1018" s="412">
        <v>0</v>
      </c>
      <c r="EE1018" s="412">
        <v>0</v>
      </c>
      <c r="EF1018" s="412">
        <v>0</v>
      </c>
      <c r="EG1018" s="412">
        <v>0</v>
      </c>
      <c r="EH1018" s="412">
        <v>0</v>
      </c>
      <c r="EI1018" s="411">
        <f t="shared" si="310"/>
        <v>0</v>
      </c>
      <c r="EK1018" s="411">
        <f t="shared" si="311"/>
        <v>11</v>
      </c>
      <c r="EL1018" s="7">
        <f t="shared" si="312"/>
        <v>-11</v>
      </c>
    </row>
    <row r="1019" spans="1:142">
      <c r="A1019" s="365" t="str">
        <f t="shared" si="294"/>
        <v xml:space="preserve"> 211</v>
      </c>
      <c r="B1019" s="370" t="s">
        <v>972</v>
      </c>
      <c r="C1019" s="370" t="s">
        <v>1212</v>
      </c>
      <c r="D1019" s="411">
        <v>0</v>
      </c>
      <c r="E1019" s="411">
        <v>0</v>
      </c>
      <c r="F1019" s="411">
        <v>0</v>
      </c>
      <c r="G1019" s="411">
        <v>0</v>
      </c>
      <c r="H1019" s="411">
        <v>0</v>
      </c>
      <c r="I1019" s="411">
        <v>0</v>
      </c>
      <c r="J1019" s="411">
        <v>0</v>
      </c>
      <c r="K1019" s="411">
        <v>0</v>
      </c>
      <c r="L1019" s="411">
        <v>0</v>
      </c>
      <c r="M1019" s="411">
        <v>0</v>
      </c>
      <c r="N1019" s="411">
        <v>0</v>
      </c>
      <c r="O1019" s="412">
        <v>3</v>
      </c>
      <c r="P1019" s="411">
        <f t="shared" si="295"/>
        <v>3</v>
      </c>
      <c r="Q1019" s="411">
        <f t="shared" si="296"/>
        <v>0</v>
      </c>
      <c r="R1019" s="411">
        <f t="shared" si="297"/>
        <v>0</v>
      </c>
      <c r="S1019" s="411">
        <f t="shared" si="298"/>
        <v>3</v>
      </c>
      <c r="T1019" s="411">
        <v>0</v>
      </c>
      <c r="U1019" s="411">
        <v>0</v>
      </c>
      <c r="V1019" s="411">
        <v>0</v>
      </c>
      <c r="W1019" s="411">
        <v>0</v>
      </c>
      <c r="X1019" s="411">
        <v>0</v>
      </c>
      <c r="Y1019" s="411">
        <v>0</v>
      </c>
      <c r="Z1019" s="411">
        <v>0</v>
      </c>
      <c r="AA1019" s="411">
        <v>0</v>
      </c>
      <c r="AB1019" s="411">
        <v>0</v>
      </c>
      <c r="AC1019" s="411">
        <v>0</v>
      </c>
      <c r="AD1019" s="411">
        <v>0</v>
      </c>
      <c r="AE1019" s="412">
        <v>0</v>
      </c>
      <c r="AF1019" s="411">
        <f t="shared" si="299"/>
        <v>0</v>
      </c>
      <c r="AG1019" s="411">
        <v>0</v>
      </c>
      <c r="AH1019" s="411">
        <v>0</v>
      </c>
      <c r="AI1019" s="411">
        <v>0</v>
      </c>
      <c r="AJ1019" s="411">
        <v>0</v>
      </c>
      <c r="AK1019" s="411">
        <v>0</v>
      </c>
      <c r="AL1019" s="411">
        <v>0</v>
      </c>
      <c r="AM1019" s="411">
        <v>0</v>
      </c>
      <c r="AN1019" s="411">
        <v>0</v>
      </c>
      <c r="AO1019" s="411">
        <v>0</v>
      </c>
      <c r="AP1019" s="411">
        <v>0</v>
      </c>
      <c r="AQ1019" s="411">
        <v>0</v>
      </c>
      <c r="AR1019" s="412">
        <v>0</v>
      </c>
      <c r="AS1019" s="411">
        <f t="shared" si="300"/>
        <v>0</v>
      </c>
      <c r="AT1019" s="411">
        <f t="shared" si="301"/>
        <v>0</v>
      </c>
      <c r="AU1019" s="411">
        <f t="shared" si="302"/>
        <v>0</v>
      </c>
      <c r="AV1019" s="411">
        <f t="shared" si="303"/>
        <v>0</v>
      </c>
      <c r="AW1019" s="411">
        <v>0</v>
      </c>
      <c r="AX1019" s="411">
        <v>0</v>
      </c>
      <c r="AY1019" s="411">
        <v>0</v>
      </c>
      <c r="AZ1019" s="411">
        <v>0</v>
      </c>
      <c r="BA1019" s="411">
        <v>0</v>
      </c>
      <c r="BB1019" s="411">
        <v>0</v>
      </c>
      <c r="BC1019" s="411">
        <v>0</v>
      </c>
      <c r="BD1019" s="411">
        <v>0</v>
      </c>
      <c r="BE1019" s="411">
        <v>0</v>
      </c>
      <c r="BF1019" s="411">
        <v>0</v>
      </c>
      <c r="BG1019" s="411">
        <v>0</v>
      </c>
      <c r="BH1019" s="412">
        <v>0</v>
      </c>
      <c r="BI1019" s="411">
        <f t="shared" si="304"/>
        <v>0</v>
      </c>
      <c r="BJ1019" s="411">
        <v>0</v>
      </c>
      <c r="BK1019" s="411">
        <v>0</v>
      </c>
      <c r="BL1019" s="411">
        <v>0</v>
      </c>
      <c r="BM1019" s="411">
        <v>0</v>
      </c>
      <c r="BN1019" s="411">
        <v>0</v>
      </c>
      <c r="BO1019" s="411">
        <v>0</v>
      </c>
      <c r="BP1019" s="411">
        <v>0</v>
      </c>
      <c r="BQ1019" s="411">
        <v>0</v>
      </c>
      <c r="BR1019" s="411">
        <v>0</v>
      </c>
      <c r="BS1019" s="411">
        <v>0</v>
      </c>
      <c r="BT1019" s="411">
        <v>0</v>
      </c>
      <c r="BU1019" s="412">
        <v>0</v>
      </c>
      <c r="BV1019" s="411">
        <f t="shared" si="305"/>
        <v>0</v>
      </c>
      <c r="BW1019" s="411">
        <v>0</v>
      </c>
      <c r="BX1019" s="411">
        <v>0</v>
      </c>
      <c r="BY1019" s="411">
        <v>0</v>
      </c>
      <c r="BZ1019" s="411">
        <v>0</v>
      </c>
      <c r="CA1019" s="411">
        <v>0</v>
      </c>
      <c r="CB1019" s="411">
        <v>0</v>
      </c>
      <c r="CC1019" s="411">
        <v>0</v>
      </c>
      <c r="CD1019" s="411">
        <v>0</v>
      </c>
      <c r="CE1019" s="411">
        <v>0</v>
      </c>
      <c r="CF1019" s="411">
        <v>0</v>
      </c>
      <c r="CG1019" s="411">
        <v>0</v>
      </c>
      <c r="CH1019" s="412">
        <v>0</v>
      </c>
      <c r="CI1019" s="411">
        <f t="shared" si="306"/>
        <v>0</v>
      </c>
      <c r="CJ1019" s="411">
        <v>0</v>
      </c>
      <c r="CK1019" s="411">
        <v>0</v>
      </c>
      <c r="CL1019" s="411">
        <v>0</v>
      </c>
      <c r="CM1019" s="411">
        <v>0</v>
      </c>
      <c r="CN1019" s="411">
        <v>0</v>
      </c>
      <c r="CO1019" s="411">
        <v>0</v>
      </c>
      <c r="CP1019" s="411">
        <v>0</v>
      </c>
      <c r="CQ1019" s="411">
        <v>0</v>
      </c>
      <c r="CR1019" s="411">
        <v>0</v>
      </c>
      <c r="CS1019" s="411">
        <v>0</v>
      </c>
      <c r="CT1019" s="411">
        <v>0</v>
      </c>
      <c r="CU1019" s="412">
        <v>0</v>
      </c>
      <c r="CV1019" s="411">
        <f t="shared" si="307"/>
        <v>0</v>
      </c>
      <c r="CW1019" s="411">
        <v>0</v>
      </c>
      <c r="CX1019" s="411">
        <v>0</v>
      </c>
      <c r="CY1019" s="411">
        <v>0</v>
      </c>
      <c r="CZ1019" s="411">
        <v>0</v>
      </c>
      <c r="DA1019" s="411">
        <v>0</v>
      </c>
      <c r="DB1019" s="411">
        <v>0</v>
      </c>
      <c r="DC1019" s="411">
        <v>0</v>
      </c>
      <c r="DD1019" s="411">
        <v>0</v>
      </c>
      <c r="DE1019" s="411">
        <v>0</v>
      </c>
      <c r="DF1019" s="411">
        <v>0</v>
      </c>
      <c r="DG1019" s="411">
        <v>0</v>
      </c>
      <c r="DH1019" s="412">
        <v>0</v>
      </c>
      <c r="DI1019" s="411">
        <f t="shared" si="308"/>
        <v>0</v>
      </c>
      <c r="DJ1019" s="411">
        <v>0</v>
      </c>
      <c r="DK1019" s="411">
        <v>0</v>
      </c>
      <c r="DL1019" s="411">
        <v>0</v>
      </c>
      <c r="DM1019" s="411">
        <v>0</v>
      </c>
      <c r="DN1019" s="411">
        <v>0</v>
      </c>
      <c r="DO1019" s="411">
        <v>0</v>
      </c>
      <c r="DP1019" s="411">
        <v>0</v>
      </c>
      <c r="DQ1019" s="411">
        <v>0</v>
      </c>
      <c r="DR1019" s="411">
        <v>0</v>
      </c>
      <c r="DS1019" s="411">
        <v>0</v>
      </c>
      <c r="DT1019" s="411">
        <v>0</v>
      </c>
      <c r="DU1019" s="412">
        <v>0</v>
      </c>
      <c r="DV1019" s="411">
        <f t="shared" si="309"/>
        <v>0</v>
      </c>
      <c r="DW1019" s="412">
        <v>0</v>
      </c>
      <c r="DX1019" s="412">
        <v>0</v>
      </c>
      <c r="DY1019" s="412">
        <v>0</v>
      </c>
      <c r="DZ1019" s="412">
        <v>0</v>
      </c>
      <c r="EA1019" s="412">
        <v>0</v>
      </c>
      <c r="EB1019" s="412">
        <v>0</v>
      </c>
      <c r="EC1019" s="412">
        <v>0</v>
      </c>
      <c r="ED1019" s="412">
        <v>0</v>
      </c>
      <c r="EE1019" s="412">
        <v>0</v>
      </c>
      <c r="EF1019" s="412">
        <v>0</v>
      </c>
      <c r="EG1019" s="412">
        <v>0</v>
      </c>
      <c r="EH1019" s="412">
        <v>0</v>
      </c>
      <c r="EI1019" s="411">
        <f t="shared" si="310"/>
        <v>0</v>
      </c>
      <c r="EK1019" s="411">
        <f t="shared" si="311"/>
        <v>3</v>
      </c>
      <c r="EL1019" s="7">
        <f t="shared" si="312"/>
        <v>-3</v>
      </c>
    </row>
    <row r="1020" spans="1:142">
      <c r="A1020" s="365" t="str">
        <f t="shared" si="294"/>
        <v xml:space="preserve"> 211</v>
      </c>
      <c r="B1020" s="370" t="s">
        <v>972</v>
      </c>
      <c r="C1020" s="370" t="s">
        <v>1213</v>
      </c>
      <c r="D1020" s="411">
        <v>0</v>
      </c>
      <c r="E1020" s="411">
        <v>0</v>
      </c>
      <c r="F1020" s="411">
        <v>0</v>
      </c>
      <c r="G1020" s="411">
        <v>0</v>
      </c>
      <c r="H1020" s="411">
        <v>0</v>
      </c>
      <c r="I1020" s="411">
        <v>0</v>
      </c>
      <c r="J1020" s="411">
        <v>0</v>
      </c>
      <c r="K1020" s="411">
        <v>0</v>
      </c>
      <c r="L1020" s="411">
        <v>0</v>
      </c>
      <c r="M1020" s="411">
        <v>0</v>
      </c>
      <c r="N1020" s="411">
        <v>0</v>
      </c>
      <c r="O1020" s="412">
        <v>3</v>
      </c>
      <c r="P1020" s="411">
        <f t="shared" si="295"/>
        <v>3</v>
      </c>
      <c r="Q1020" s="411">
        <f t="shared" si="296"/>
        <v>0</v>
      </c>
      <c r="R1020" s="411">
        <f t="shared" si="297"/>
        <v>0</v>
      </c>
      <c r="S1020" s="411">
        <f t="shared" si="298"/>
        <v>3</v>
      </c>
      <c r="T1020" s="411">
        <v>0</v>
      </c>
      <c r="U1020" s="411">
        <v>0</v>
      </c>
      <c r="V1020" s="411">
        <v>0</v>
      </c>
      <c r="W1020" s="411">
        <v>0</v>
      </c>
      <c r="X1020" s="411">
        <v>0</v>
      </c>
      <c r="Y1020" s="411">
        <v>0</v>
      </c>
      <c r="Z1020" s="411">
        <v>0</v>
      </c>
      <c r="AA1020" s="411">
        <v>0</v>
      </c>
      <c r="AB1020" s="411">
        <v>0</v>
      </c>
      <c r="AC1020" s="411">
        <v>0</v>
      </c>
      <c r="AD1020" s="411">
        <v>0</v>
      </c>
      <c r="AE1020" s="412">
        <v>0</v>
      </c>
      <c r="AF1020" s="411">
        <f t="shared" si="299"/>
        <v>0</v>
      </c>
      <c r="AG1020" s="411">
        <v>0</v>
      </c>
      <c r="AH1020" s="411">
        <v>0</v>
      </c>
      <c r="AI1020" s="411">
        <v>0</v>
      </c>
      <c r="AJ1020" s="411">
        <v>0</v>
      </c>
      <c r="AK1020" s="411">
        <v>0</v>
      </c>
      <c r="AL1020" s="411">
        <v>0</v>
      </c>
      <c r="AM1020" s="411">
        <v>0</v>
      </c>
      <c r="AN1020" s="411">
        <v>0</v>
      </c>
      <c r="AO1020" s="411">
        <v>0</v>
      </c>
      <c r="AP1020" s="411">
        <v>0</v>
      </c>
      <c r="AQ1020" s="411">
        <v>0</v>
      </c>
      <c r="AR1020" s="412">
        <v>0</v>
      </c>
      <c r="AS1020" s="411">
        <f t="shared" si="300"/>
        <v>0</v>
      </c>
      <c r="AT1020" s="411">
        <f t="shared" si="301"/>
        <v>0</v>
      </c>
      <c r="AU1020" s="411">
        <f t="shared" si="302"/>
        <v>0</v>
      </c>
      <c r="AV1020" s="411">
        <f t="shared" si="303"/>
        <v>0</v>
      </c>
      <c r="AW1020" s="411">
        <v>0</v>
      </c>
      <c r="AX1020" s="411">
        <v>0</v>
      </c>
      <c r="AY1020" s="411">
        <v>0</v>
      </c>
      <c r="AZ1020" s="411">
        <v>0</v>
      </c>
      <c r="BA1020" s="411">
        <v>0</v>
      </c>
      <c r="BB1020" s="411">
        <v>0</v>
      </c>
      <c r="BC1020" s="411">
        <v>0</v>
      </c>
      <c r="BD1020" s="411">
        <v>0</v>
      </c>
      <c r="BE1020" s="411">
        <v>0</v>
      </c>
      <c r="BF1020" s="411">
        <v>0</v>
      </c>
      <c r="BG1020" s="411">
        <v>0</v>
      </c>
      <c r="BH1020" s="412">
        <v>0</v>
      </c>
      <c r="BI1020" s="411">
        <f t="shared" si="304"/>
        <v>0</v>
      </c>
      <c r="BJ1020" s="411">
        <v>0</v>
      </c>
      <c r="BK1020" s="411">
        <v>0</v>
      </c>
      <c r="BL1020" s="411">
        <v>0</v>
      </c>
      <c r="BM1020" s="411">
        <v>0</v>
      </c>
      <c r="BN1020" s="411">
        <v>0</v>
      </c>
      <c r="BO1020" s="411">
        <v>0</v>
      </c>
      <c r="BP1020" s="411">
        <v>0</v>
      </c>
      <c r="BQ1020" s="411">
        <v>0</v>
      </c>
      <c r="BR1020" s="411">
        <v>0</v>
      </c>
      <c r="BS1020" s="411">
        <v>0</v>
      </c>
      <c r="BT1020" s="411">
        <v>0</v>
      </c>
      <c r="BU1020" s="412">
        <v>0</v>
      </c>
      <c r="BV1020" s="411">
        <f t="shared" si="305"/>
        <v>0</v>
      </c>
      <c r="BW1020" s="411">
        <v>0</v>
      </c>
      <c r="BX1020" s="411">
        <v>0</v>
      </c>
      <c r="BY1020" s="411">
        <v>0</v>
      </c>
      <c r="BZ1020" s="411">
        <v>0</v>
      </c>
      <c r="CA1020" s="411">
        <v>0</v>
      </c>
      <c r="CB1020" s="411">
        <v>0</v>
      </c>
      <c r="CC1020" s="411">
        <v>0</v>
      </c>
      <c r="CD1020" s="411">
        <v>0</v>
      </c>
      <c r="CE1020" s="411">
        <v>0</v>
      </c>
      <c r="CF1020" s="411">
        <v>0</v>
      </c>
      <c r="CG1020" s="411">
        <v>0</v>
      </c>
      <c r="CH1020" s="412">
        <v>0</v>
      </c>
      <c r="CI1020" s="411">
        <f t="shared" si="306"/>
        <v>0</v>
      </c>
      <c r="CJ1020" s="411">
        <v>0</v>
      </c>
      <c r="CK1020" s="411">
        <v>0</v>
      </c>
      <c r="CL1020" s="411">
        <v>0</v>
      </c>
      <c r="CM1020" s="411">
        <v>0</v>
      </c>
      <c r="CN1020" s="411">
        <v>0</v>
      </c>
      <c r="CO1020" s="411">
        <v>0</v>
      </c>
      <c r="CP1020" s="411">
        <v>0</v>
      </c>
      <c r="CQ1020" s="411">
        <v>0</v>
      </c>
      <c r="CR1020" s="411">
        <v>0</v>
      </c>
      <c r="CS1020" s="411">
        <v>0</v>
      </c>
      <c r="CT1020" s="411">
        <v>0</v>
      </c>
      <c r="CU1020" s="412">
        <v>0</v>
      </c>
      <c r="CV1020" s="411">
        <f t="shared" si="307"/>
        <v>0</v>
      </c>
      <c r="CW1020" s="411">
        <v>0</v>
      </c>
      <c r="CX1020" s="411">
        <v>0</v>
      </c>
      <c r="CY1020" s="411">
        <v>0</v>
      </c>
      <c r="CZ1020" s="411">
        <v>0</v>
      </c>
      <c r="DA1020" s="411">
        <v>0</v>
      </c>
      <c r="DB1020" s="411">
        <v>0</v>
      </c>
      <c r="DC1020" s="411">
        <v>0</v>
      </c>
      <c r="DD1020" s="411">
        <v>0</v>
      </c>
      <c r="DE1020" s="411">
        <v>0</v>
      </c>
      <c r="DF1020" s="411">
        <v>0</v>
      </c>
      <c r="DG1020" s="411">
        <v>0</v>
      </c>
      <c r="DH1020" s="412">
        <v>0</v>
      </c>
      <c r="DI1020" s="411">
        <f t="shared" si="308"/>
        <v>0</v>
      </c>
      <c r="DJ1020" s="411">
        <v>0</v>
      </c>
      <c r="DK1020" s="411">
        <v>0</v>
      </c>
      <c r="DL1020" s="411">
        <v>0</v>
      </c>
      <c r="DM1020" s="411">
        <v>0</v>
      </c>
      <c r="DN1020" s="411">
        <v>0</v>
      </c>
      <c r="DO1020" s="411">
        <v>0</v>
      </c>
      <c r="DP1020" s="411">
        <v>0</v>
      </c>
      <c r="DQ1020" s="411">
        <v>0</v>
      </c>
      <c r="DR1020" s="411">
        <v>0</v>
      </c>
      <c r="DS1020" s="411">
        <v>0</v>
      </c>
      <c r="DT1020" s="411">
        <v>0</v>
      </c>
      <c r="DU1020" s="412">
        <v>0</v>
      </c>
      <c r="DV1020" s="411">
        <f t="shared" si="309"/>
        <v>0</v>
      </c>
      <c r="DW1020" s="412">
        <v>0</v>
      </c>
      <c r="DX1020" s="412">
        <v>0</v>
      </c>
      <c r="DY1020" s="412">
        <v>0</v>
      </c>
      <c r="DZ1020" s="412">
        <v>0</v>
      </c>
      <c r="EA1020" s="412">
        <v>0</v>
      </c>
      <c r="EB1020" s="412">
        <v>0</v>
      </c>
      <c r="EC1020" s="412">
        <v>0</v>
      </c>
      <c r="ED1020" s="412">
        <v>0</v>
      </c>
      <c r="EE1020" s="412">
        <v>0</v>
      </c>
      <c r="EF1020" s="412">
        <v>0</v>
      </c>
      <c r="EG1020" s="412">
        <v>0</v>
      </c>
      <c r="EH1020" s="412">
        <v>0</v>
      </c>
      <c r="EI1020" s="411">
        <f t="shared" si="310"/>
        <v>0</v>
      </c>
      <c r="EK1020" s="411">
        <f t="shared" si="311"/>
        <v>3</v>
      </c>
      <c r="EL1020" s="7">
        <f t="shared" si="312"/>
        <v>-3</v>
      </c>
    </row>
    <row r="1021" spans="1:142">
      <c r="A1021" s="365" t="str">
        <f t="shared" si="294"/>
        <v xml:space="preserve"> 211</v>
      </c>
      <c r="B1021" s="370" t="s">
        <v>972</v>
      </c>
      <c r="C1021" s="370" t="s">
        <v>1209</v>
      </c>
      <c r="D1021" s="411">
        <v>0</v>
      </c>
      <c r="E1021" s="411">
        <v>0</v>
      </c>
      <c r="F1021" s="411">
        <v>0</v>
      </c>
      <c r="G1021" s="411">
        <v>1</v>
      </c>
      <c r="H1021" s="411">
        <v>0</v>
      </c>
      <c r="I1021" s="411">
        <v>0</v>
      </c>
      <c r="J1021" s="411">
        <v>0</v>
      </c>
      <c r="K1021" s="411">
        <v>1</v>
      </c>
      <c r="L1021" s="411">
        <v>0</v>
      </c>
      <c r="M1021" s="411">
        <v>1</v>
      </c>
      <c r="N1021" s="411">
        <v>1</v>
      </c>
      <c r="O1021" s="412">
        <v>0</v>
      </c>
      <c r="P1021" s="411">
        <f t="shared" si="295"/>
        <v>4</v>
      </c>
      <c r="Q1021" s="411">
        <f t="shared" si="296"/>
        <v>1</v>
      </c>
      <c r="R1021" s="411">
        <f t="shared" si="297"/>
        <v>1</v>
      </c>
      <c r="S1021" s="411">
        <f t="shared" si="298"/>
        <v>2</v>
      </c>
      <c r="T1021" s="411">
        <v>0</v>
      </c>
      <c r="U1021" s="411">
        <v>0</v>
      </c>
      <c r="V1021" s="411">
        <v>0</v>
      </c>
      <c r="W1021" s="411">
        <v>0</v>
      </c>
      <c r="X1021" s="411">
        <v>0</v>
      </c>
      <c r="Y1021" s="411">
        <v>0</v>
      </c>
      <c r="Z1021" s="411">
        <v>0</v>
      </c>
      <c r="AA1021" s="411">
        <v>0</v>
      </c>
      <c r="AB1021" s="411">
        <v>0</v>
      </c>
      <c r="AC1021" s="411">
        <v>0</v>
      </c>
      <c r="AD1021" s="411">
        <v>0</v>
      </c>
      <c r="AE1021" s="412">
        <v>0</v>
      </c>
      <c r="AF1021" s="411">
        <f t="shared" si="299"/>
        <v>0</v>
      </c>
      <c r="AG1021" s="411">
        <v>0</v>
      </c>
      <c r="AH1021" s="411">
        <v>0</v>
      </c>
      <c r="AI1021" s="411">
        <v>0</v>
      </c>
      <c r="AJ1021" s="411">
        <v>0</v>
      </c>
      <c r="AK1021" s="411">
        <v>0</v>
      </c>
      <c r="AL1021" s="411">
        <v>0</v>
      </c>
      <c r="AM1021" s="411">
        <v>0</v>
      </c>
      <c r="AN1021" s="411">
        <v>0</v>
      </c>
      <c r="AO1021" s="411">
        <v>0</v>
      </c>
      <c r="AP1021" s="411">
        <v>0</v>
      </c>
      <c r="AQ1021" s="411">
        <v>0</v>
      </c>
      <c r="AR1021" s="412">
        <v>0</v>
      </c>
      <c r="AS1021" s="411">
        <f t="shared" si="300"/>
        <v>0</v>
      </c>
      <c r="AT1021" s="411">
        <f t="shared" si="301"/>
        <v>0</v>
      </c>
      <c r="AU1021" s="411">
        <f t="shared" si="302"/>
        <v>0</v>
      </c>
      <c r="AV1021" s="411">
        <f t="shared" si="303"/>
        <v>0</v>
      </c>
      <c r="AW1021" s="411">
        <v>0</v>
      </c>
      <c r="AX1021" s="411">
        <v>0</v>
      </c>
      <c r="AY1021" s="411">
        <v>0</v>
      </c>
      <c r="AZ1021" s="411">
        <v>0</v>
      </c>
      <c r="BA1021" s="411">
        <v>0</v>
      </c>
      <c r="BB1021" s="411">
        <v>0</v>
      </c>
      <c r="BC1021" s="411">
        <v>0</v>
      </c>
      <c r="BD1021" s="411">
        <v>0</v>
      </c>
      <c r="BE1021" s="411">
        <v>0</v>
      </c>
      <c r="BF1021" s="411">
        <v>0</v>
      </c>
      <c r="BG1021" s="411">
        <v>0</v>
      </c>
      <c r="BH1021" s="412">
        <v>0</v>
      </c>
      <c r="BI1021" s="411">
        <f t="shared" si="304"/>
        <v>0</v>
      </c>
      <c r="BJ1021" s="411">
        <v>0</v>
      </c>
      <c r="BK1021" s="411">
        <v>0</v>
      </c>
      <c r="BL1021" s="411">
        <v>0</v>
      </c>
      <c r="BM1021" s="411">
        <v>0</v>
      </c>
      <c r="BN1021" s="411">
        <v>0</v>
      </c>
      <c r="BO1021" s="411">
        <v>0</v>
      </c>
      <c r="BP1021" s="411">
        <v>0</v>
      </c>
      <c r="BQ1021" s="411">
        <v>0</v>
      </c>
      <c r="BR1021" s="411">
        <v>0</v>
      </c>
      <c r="BS1021" s="411">
        <v>0</v>
      </c>
      <c r="BT1021" s="411">
        <v>0</v>
      </c>
      <c r="BU1021" s="412">
        <v>0</v>
      </c>
      <c r="BV1021" s="411">
        <f t="shared" si="305"/>
        <v>0</v>
      </c>
      <c r="BW1021" s="411">
        <v>0</v>
      </c>
      <c r="BX1021" s="411">
        <v>0</v>
      </c>
      <c r="BY1021" s="411">
        <v>0</v>
      </c>
      <c r="BZ1021" s="411">
        <v>0</v>
      </c>
      <c r="CA1021" s="411">
        <v>0</v>
      </c>
      <c r="CB1021" s="411">
        <v>0</v>
      </c>
      <c r="CC1021" s="411">
        <v>0</v>
      </c>
      <c r="CD1021" s="411">
        <v>0</v>
      </c>
      <c r="CE1021" s="411">
        <v>0</v>
      </c>
      <c r="CF1021" s="411">
        <v>0</v>
      </c>
      <c r="CG1021" s="411">
        <v>0</v>
      </c>
      <c r="CH1021" s="412">
        <v>0</v>
      </c>
      <c r="CI1021" s="411">
        <f t="shared" si="306"/>
        <v>0</v>
      </c>
      <c r="CJ1021" s="411">
        <v>0</v>
      </c>
      <c r="CK1021" s="411">
        <v>0</v>
      </c>
      <c r="CL1021" s="411">
        <v>0</v>
      </c>
      <c r="CM1021" s="411">
        <v>0</v>
      </c>
      <c r="CN1021" s="411">
        <v>0</v>
      </c>
      <c r="CO1021" s="411">
        <v>0</v>
      </c>
      <c r="CP1021" s="411">
        <v>0</v>
      </c>
      <c r="CQ1021" s="411">
        <v>0</v>
      </c>
      <c r="CR1021" s="411">
        <v>0</v>
      </c>
      <c r="CS1021" s="411">
        <v>0</v>
      </c>
      <c r="CT1021" s="411">
        <v>0</v>
      </c>
      <c r="CU1021" s="412">
        <v>0</v>
      </c>
      <c r="CV1021" s="411">
        <f t="shared" si="307"/>
        <v>0</v>
      </c>
      <c r="CW1021" s="411">
        <v>0</v>
      </c>
      <c r="CX1021" s="411">
        <v>0</v>
      </c>
      <c r="CY1021" s="411">
        <v>0</v>
      </c>
      <c r="CZ1021" s="411">
        <v>0</v>
      </c>
      <c r="DA1021" s="411">
        <v>0</v>
      </c>
      <c r="DB1021" s="411">
        <v>0</v>
      </c>
      <c r="DC1021" s="411">
        <v>0</v>
      </c>
      <c r="DD1021" s="411">
        <v>0</v>
      </c>
      <c r="DE1021" s="411">
        <v>0</v>
      </c>
      <c r="DF1021" s="411">
        <v>0</v>
      </c>
      <c r="DG1021" s="411">
        <v>0</v>
      </c>
      <c r="DH1021" s="412">
        <v>0</v>
      </c>
      <c r="DI1021" s="411">
        <f t="shared" si="308"/>
        <v>0</v>
      </c>
      <c r="DJ1021" s="411">
        <v>0</v>
      </c>
      <c r="DK1021" s="411">
        <v>0</v>
      </c>
      <c r="DL1021" s="411">
        <v>0</v>
      </c>
      <c r="DM1021" s="411">
        <v>0</v>
      </c>
      <c r="DN1021" s="411">
        <v>0</v>
      </c>
      <c r="DO1021" s="411">
        <v>0</v>
      </c>
      <c r="DP1021" s="411">
        <v>0</v>
      </c>
      <c r="DQ1021" s="411">
        <v>0</v>
      </c>
      <c r="DR1021" s="411">
        <v>0</v>
      </c>
      <c r="DS1021" s="411">
        <v>0</v>
      </c>
      <c r="DT1021" s="411">
        <v>0</v>
      </c>
      <c r="DU1021" s="412">
        <v>0</v>
      </c>
      <c r="DV1021" s="411">
        <f t="shared" si="309"/>
        <v>0</v>
      </c>
      <c r="DW1021" s="412">
        <v>0</v>
      </c>
      <c r="DX1021" s="412">
        <v>0</v>
      </c>
      <c r="DY1021" s="412">
        <v>0</v>
      </c>
      <c r="DZ1021" s="412">
        <v>0</v>
      </c>
      <c r="EA1021" s="412">
        <v>0</v>
      </c>
      <c r="EB1021" s="412">
        <v>0</v>
      </c>
      <c r="EC1021" s="412">
        <v>0</v>
      </c>
      <c r="ED1021" s="412">
        <v>0</v>
      </c>
      <c r="EE1021" s="412">
        <v>0</v>
      </c>
      <c r="EF1021" s="412">
        <v>0</v>
      </c>
      <c r="EG1021" s="412">
        <v>0</v>
      </c>
      <c r="EH1021" s="412">
        <v>0</v>
      </c>
      <c r="EI1021" s="411">
        <f t="shared" si="310"/>
        <v>0</v>
      </c>
      <c r="EK1021" s="411">
        <f t="shared" si="311"/>
        <v>4</v>
      </c>
      <c r="EL1021" s="7">
        <f t="shared" si="312"/>
        <v>-4</v>
      </c>
    </row>
    <row r="1022" spans="1:142">
      <c r="A1022" s="365" t="str">
        <f t="shared" si="294"/>
        <v xml:space="preserve"> 211</v>
      </c>
      <c r="B1022" s="370" t="s">
        <v>972</v>
      </c>
      <c r="C1022" s="370" t="s">
        <v>1187</v>
      </c>
      <c r="D1022" s="411">
        <v>27315</v>
      </c>
      <c r="E1022" s="411">
        <v>27318</v>
      </c>
      <c r="F1022" s="411">
        <v>27335</v>
      </c>
      <c r="G1022" s="411">
        <v>27384</v>
      </c>
      <c r="H1022" s="411">
        <v>27333</v>
      </c>
      <c r="I1022" s="411">
        <v>27384</v>
      </c>
      <c r="J1022" s="411">
        <v>27333</v>
      </c>
      <c r="K1022" s="411">
        <v>27303</v>
      </c>
      <c r="L1022" s="411">
        <v>27277</v>
      </c>
      <c r="M1022" s="411">
        <v>26450</v>
      </c>
      <c r="N1022" s="411">
        <v>27322</v>
      </c>
      <c r="O1022" s="412">
        <v>27273</v>
      </c>
      <c r="P1022" s="411">
        <f t="shared" si="295"/>
        <v>327027</v>
      </c>
      <c r="Q1022" s="411">
        <f t="shared" si="296"/>
        <v>190520.29032258064</v>
      </c>
      <c r="R1022" s="411">
        <f t="shared" si="297"/>
        <v>47937.020022246943</v>
      </c>
      <c r="S1022" s="411">
        <f t="shared" si="298"/>
        <v>88569.68965517242</v>
      </c>
      <c r="T1022" s="411">
        <v>0</v>
      </c>
      <c r="U1022" s="411">
        <v>0</v>
      </c>
      <c r="V1022" s="411">
        <v>0</v>
      </c>
      <c r="W1022" s="411">
        <v>0</v>
      </c>
      <c r="X1022" s="411">
        <v>0</v>
      </c>
      <c r="Y1022" s="411">
        <v>0</v>
      </c>
      <c r="Z1022" s="411">
        <v>0</v>
      </c>
      <c r="AA1022" s="411">
        <v>0</v>
      </c>
      <c r="AB1022" s="411">
        <v>0</v>
      </c>
      <c r="AC1022" s="411">
        <v>0</v>
      </c>
      <c r="AD1022" s="411">
        <v>0</v>
      </c>
      <c r="AE1022" s="412">
        <v>0</v>
      </c>
      <c r="AF1022" s="411">
        <f t="shared" si="299"/>
        <v>0</v>
      </c>
      <c r="AG1022" s="411">
        <v>0</v>
      </c>
      <c r="AH1022" s="411">
        <v>0</v>
      </c>
      <c r="AI1022" s="411">
        <v>0</v>
      </c>
      <c r="AJ1022" s="411">
        <v>0</v>
      </c>
      <c r="AK1022" s="411">
        <v>0</v>
      </c>
      <c r="AL1022" s="411">
        <v>0</v>
      </c>
      <c r="AM1022" s="411">
        <v>0</v>
      </c>
      <c r="AN1022" s="411">
        <v>0</v>
      </c>
      <c r="AO1022" s="411">
        <v>0</v>
      </c>
      <c r="AP1022" s="411">
        <v>0</v>
      </c>
      <c r="AQ1022" s="411">
        <v>0</v>
      </c>
      <c r="AR1022" s="412">
        <v>0</v>
      </c>
      <c r="AS1022" s="411">
        <f t="shared" si="300"/>
        <v>0</v>
      </c>
      <c r="AT1022" s="411">
        <f t="shared" si="301"/>
        <v>0</v>
      </c>
      <c r="AU1022" s="411">
        <f t="shared" si="302"/>
        <v>0</v>
      </c>
      <c r="AV1022" s="411">
        <f t="shared" si="303"/>
        <v>0</v>
      </c>
      <c r="AW1022" s="411">
        <v>0</v>
      </c>
      <c r="AX1022" s="411">
        <v>0</v>
      </c>
      <c r="AY1022" s="411">
        <v>0</v>
      </c>
      <c r="AZ1022" s="411">
        <v>0</v>
      </c>
      <c r="BA1022" s="411">
        <v>0</v>
      </c>
      <c r="BB1022" s="411">
        <v>0</v>
      </c>
      <c r="BC1022" s="411">
        <v>0</v>
      </c>
      <c r="BD1022" s="411">
        <v>0</v>
      </c>
      <c r="BE1022" s="411">
        <v>0</v>
      </c>
      <c r="BF1022" s="411">
        <v>0</v>
      </c>
      <c r="BG1022" s="411">
        <v>0</v>
      </c>
      <c r="BH1022" s="412">
        <v>0</v>
      </c>
      <c r="BI1022" s="411">
        <f t="shared" si="304"/>
        <v>0</v>
      </c>
      <c r="BJ1022" s="411">
        <v>0</v>
      </c>
      <c r="BK1022" s="411">
        <v>0</v>
      </c>
      <c r="BL1022" s="411">
        <v>0</v>
      </c>
      <c r="BM1022" s="411">
        <v>0</v>
      </c>
      <c r="BN1022" s="411">
        <v>0</v>
      </c>
      <c r="BO1022" s="411">
        <v>0</v>
      </c>
      <c r="BP1022" s="411">
        <v>0</v>
      </c>
      <c r="BQ1022" s="411">
        <v>0</v>
      </c>
      <c r="BR1022" s="411">
        <v>0</v>
      </c>
      <c r="BS1022" s="411">
        <v>0</v>
      </c>
      <c r="BT1022" s="411">
        <v>0</v>
      </c>
      <c r="BU1022" s="412">
        <v>0</v>
      </c>
      <c r="BV1022" s="411">
        <f t="shared" si="305"/>
        <v>0</v>
      </c>
      <c r="BW1022" s="411">
        <v>0</v>
      </c>
      <c r="BX1022" s="411">
        <v>0</v>
      </c>
      <c r="BY1022" s="411">
        <v>0</v>
      </c>
      <c r="BZ1022" s="411">
        <v>0</v>
      </c>
      <c r="CA1022" s="411">
        <v>0</v>
      </c>
      <c r="CB1022" s="411">
        <v>0</v>
      </c>
      <c r="CC1022" s="411">
        <v>0</v>
      </c>
      <c r="CD1022" s="411">
        <v>0</v>
      </c>
      <c r="CE1022" s="411">
        <v>0</v>
      </c>
      <c r="CF1022" s="411">
        <v>0</v>
      </c>
      <c r="CG1022" s="411">
        <v>0</v>
      </c>
      <c r="CH1022" s="412">
        <v>0</v>
      </c>
      <c r="CI1022" s="411">
        <f t="shared" si="306"/>
        <v>0</v>
      </c>
      <c r="CJ1022" s="411">
        <v>0</v>
      </c>
      <c r="CK1022" s="411">
        <v>0</v>
      </c>
      <c r="CL1022" s="411">
        <v>0</v>
      </c>
      <c r="CM1022" s="411">
        <v>0</v>
      </c>
      <c r="CN1022" s="411">
        <v>0</v>
      </c>
      <c r="CO1022" s="411">
        <v>0</v>
      </c>
      <c r="CP1022" s="411">
        <v>0</v>
      </c>
      <c r="CQ1022" s="411">
        <v>0</v>
      </c>
      <c r="CR1022" s="411">
        <v>0</v>
      </c>
      <c r="CS1022" s="411">
        <v>0</v>
      </c>
      <c r="CT1022" s="411">
        <v>0</v>
      </c>
      <c r="CU1022" s="412">
        <v>0</v>
      </c>
      <c r="CV1022" s="411">
        <f t="shared" si="307"/>
        <v>0</v>
      </c>
      <c r="CW1022" s="411">
        <v>0</v>
      </c>
      <c r="CX1022" s="411">
        <v>0</v>
      </c>
      <c r="CY1022" s="411">
        <v>0</v>
      </c>
      <c r="CZ1022" s="411">
        <v>0</v>
      </c>
      <c r="DA1022" s="411">
        <v>0</v>
      </c>
      <c r="DB1022" s="411">
        <v>0</v>
      </c>
      <c r="DC1022" s="411">
        <v>0</v>
      </c>
      <c r="DD1022" s="411">
        <v>0</v>
      </c>
      <c r="DE1022" s="411">
        <v>0</v>
      </c>
      <c r="DF1022" s="411">
        <v>0</v>
      </c>
      <c r="DG1022" s="411">
        <v>0</v>
      </c>
      <c r="DH1022" s="412">
        <v>0</v>
      </c>
      <c r="DI1022" s="411">
        <f t="shared" si="308"/>
        <v>0</v>
      </c>
      <c r="DJ1022" s="411">
        <v>0</v>
      </c>
      <c r="DK1022" s="411">
        <v>0</v>
      </c>
      <c r="DL1022" s="411">
        <v>0</v>
      </c>
      <c r="DM1022" s="411">
        <v>0</v>
      </c>
      <c r="DN1022" s="411">
        <v>0</v>
      </c>
      <c r="DO1022" s="411">
        <v>0</v>
      </c>
      <c r="DP1022" s="411">
        <v>0</v>
      </c>
      <c r="DQ1022" s="411">
        <v>0</v>
      </c>
      <c r="DR1022" s="411">
        <v>0</v>
      </c>
      <c r="DS1022" s="411">
        <v>0</v>
      </c>
      <c r="DT1022" s="411">
        <v>0</v>
      </c>
      <c r="DU1022" s="412">
        <v>0</v>
      </c>
      <c r="DV1022" s="411">
        <f t="shared" si="309"/>
        <v>0</v>
      </c>
      <c r="DW1022" s="412">
        <v>0</v>
      </c>
      <c r="DX1022" s="412">
        <v>0</v>
      </c>
      <c r="DY1022" s="412">
        <v>0</v>
      </c>
      <c r="DZ1022" s="412">
        <v>0</v>
      </c>
      <c r="EA1022" s="412">
        <v>0</v>
      </c>
      <c r="EB1022" s="412">
        <v>0</v>
      </c>
      <c r="EC1022" s="412">
        <v>0</v>
      </c>
      <c r="ED1022" s="412">
        <v>0</v>
      </c>
      <c r="EE1022" s="412">
        <v>0</v>
      </c>
      <c r="EF1022" s="412">
        <v>0</v>
      </c>
      <c r="EG1022" s="412">
        <v>0</v>
      </c>
      <c r="EH1022" s="412">
        <v>0</v>
      </c>
      <c r="EI1022" s="411">
        <f t="shared" si="310"/>
        <v>0</v>
      </c>
      <c r="EK1022" s="411">
        <f t="shared" si="311"/>
        <v>327027</v>
      </c>
      <c r="EL1022" s="7">
        <f t="shared" si="312"/>
        <v>-327027</v>
      </c>
    </row>
    <row r="1023" spans="1:142">
      <c r="A1023" s="365" t="str">
        <f t="shared" si="294"/>
        <v xml:space="preserve"> 211</v>
      </c>
      <c r="B1023" s="370" t="s">
        <v>972</v>
      </c>
      <c r="C1023" s="370" t="s">
        <v>1210</v>
      </c>
      <c r="D1023" s="411">
        <v>2</v>
      </c>
      <c r="E1023" s="411">
        <v>1</v>
      </c>
      <c r="F1023" s="411">
        <v>3</v>
      </c>
      <c r="G1023" s="411">
        <v>3</v>
      </c>
      <c r="H1023" s="411">
        <v>2</v>
      </c>
      <c r="I1023" s="411">
        <v>2</v>
      </c>
      <c r="J1023" s="411">
        <v>0</v>
      </c>
      <c r="K1023" s="411">
        <v>0</v>
      </c>
      <c r="L1023" s="411">
        <v>0</v>
      </c>
      <c r="M1023" s="411">
        <v>0</v>
      </c>
      <c r="N1023" s="411">
        <v>2</v>
      </c>
      <c r="O1023" s="412">
        <v>6</v>
      </c>
      <c r="P1023" s="411">
        <f t="shared" si="295"/>
        <v>21</v>
      </c>
      <c r="Q1023" s="411">
        <f t="shared" si="296"/>
        <v>13</v>
      </c>
      <c r="R1023" s="411">
        <f t="shared" si="297"/>
        <v>0</v>
      </c>
      <c r="S1023" s="411">
        <f t="shared" si="298"/>
        <v>8</v>
      </c>
      <c r="T1023" s="411">
        <v>0</v>
      </c>
      <c r="U1023" s="411">
        <v>0</v>
      </c>
      <c r="V1023" s="411">
        <v>0</v>
      </c>
      <c r="W1023" s="411">
        <v>0</v>
      </c>
      <c r="X1023" s="411">
        <v>0</v>
      </c>
      <c r="Y1023" s="411">
        <v>0</v>
      </c>
      <c r="Z1023" s="411">
        <v>0</v>
      </c>
      <c r="AA1023" s="411">
        <v>0</v>
      </c>
      <c r="AB1023" s="411">
        <v>0</v>
      </c>
      <c r="AC1023" s="411">
        <v>0</v>
      </c>
      <c r="AD1023" s="411">
        <v>0</v>
      </c>
      <c r="AE1023" s="412">
        <v>0</v>
      </c>
      <c r="AF1023" s="411">
        <f t="shared" si="299"/>
        <v>0</v>
      </c>
      <c r="AG1023" s="411">
        <v>0</v>
      </c>
      <c r="AH1023" s="411">
        <v>0</v>
      </c>
      <c r="AI1023" s="411">
        <v>0</v>
      </c>
      <c r="AJ1023" s="411">
        <v>0</v>
      </c>
      <c r="AK1023" s="411">
        <v>0</v>
      </c>
      <c r="AL1023" s="411">
        <v>0</v>
      </c>
      <c r="AM1023" s="411">
        <v>0</v>
      </c>
      <c r="AN1023" s="411">
        <v>0</v>
      </c>
      <c r="AO1023" s="411">
        <v>0</v>
      </c>
      <c r="AP1023" s="411">
        <v>0</v>
      </c>
      <c r="AQ1023" s="411">
        <v>0</v>
      </c>
      <c r="AR1023" s="412">
        <v>0</v>
      </c>
      <c r="AS1023" s="411">
        <f t="shared" si="300"/>
        <v>0</v>
      </c>
      <c r="AT1023" s="411">
        <f t="shared" si="301"/>
        <v>0</v>
      </c>
      <c r="AU1023" s="411">
        <f t="shared" si="302"/>
        <v>0</v>
      </c>
      <c r="AV1023" s="411">
        <f t="shared" si="303"/>
        <v>0</v>
      </c>
      <c r="AW1023" s="411">
        <v>0</v>
      </c>
      <c r="AX1023" s="411">
        <v>0</v>
      </c>
      <c r="AY1023" s="411">
        <v>0</v>
      </c>
      <c r="AZ1023" s="411">
        <v>0</v>
      </c>
      <c r="BA1023" s="411">
        <v>0</v>
      </c>
      <c r="BB1023" s="411">
        <v>0</v>
      </c>
      <c r="BC1023" s="411">
        <v>0</v>
      </c>
      <c r="BD1023" s="411">
        <v>0</v>
      </c>
      <c r="BE1023" s="411">
        <v>0</v>
      </c>
      <c r="BF1023" s="411">
        <v>0</v>
      </c>
      <c r="BG1023" s="411">
        <v>0</v>
      </c>
      <c r="BH1023" s="412">
        <v>0</v>
      </c>
      <c r="BI1023" s="411">
        <f t="shared" si="304"/>
        <v>0</v>
      </c>
      <c r="BJ1023" s="411">
        <v>0</v>
      </c>
      <c r="BK1023" s="411">
        <v>0</v>
      </c>
      <c r="BL1023" s="411">
        <v>0</v>
      </c>
      <c r="BM1023" s="411">
        <v>0</v>
      </c>
      <c r="BN1023" s="411">
        <v>0</v>
      </c>
      <c r="BO1023" s="411">
        <v>0</v>
      </c>
      <c r="BP1023" s="411">
        <v>0</v>
      </c>
      <c r="BQ1023" s="411">
        <v>0</v>
      </c>
      <c r="BR1023" s="411">
        <v>0</v>
      </c>
      <c r="BS1023" s="411">
        <v>0</v>
      </c>
      <c r="BT1023" s="411">
        <v>0</v>
      </c>
      <c r="BU1023" s="412">
        <v>0</v>
      </c>
      <c r="BV1023" s="411">
        <f t="shared" si="305"/>
        <v>0</v>
      </c>
      <c r="BW1023" s="411">
        <v>0</v>
      </c>
      <c r="BX1023" s="411">
        <v>0</v>
      </c>
      <c r="BY1023" s="411">
        <v>0</v>
      </c>
      <c r="BZ1023" s="411">
        <v>0</v>
      </c>
      <c r="CA1023" s="411">
        <v>0</v>
      </c>
      <c r="CB1023" s="411">
        <v>0</v>
      </c>
      <c r="CC1023" s="411">
        <v>0</v>
      </c>
      <c r="CD1023" s="411">
        <v>0</v>
      </c>
      <c r="CE1023" s="411">
        <v>0</v>
      </c>
      <c r="CF1023" s="411">
        <v>0</v>
      </c>
      <c r="CG1023" s="411">
        <v>0</v>
      </c>
      <c r="CH1023" s="412">
        <v>0</v>
      </c>
      <c r="CI1023" s="411">
        <f t="shared" si="306"/>
        <v>0</v>
      </c>
      <c r="CJ1023" s="411">
        <v>0</v>
      </c>
      <c r="CK1023" s="411">
        <v>0</v>
      </c>
      <c r="CL1023" s="411">
        <v>0</v>
      </c>
      <c r="CM1023" s="411">
        <v>0</v>
      </c>
      <c r="CN1023" s="411">
        <v>0</v>
      </c>
      <c r="CO1023" s="411">
        <v>0</v>
      </c>
      <c r="CP1023" s="411">
        <v>0</v>
      </c>
      <c r="CQ1023" s="411">
        <v>0</v>
      </c>
      <c r="CR1023" s="411">
        <v>0</v>
      </c>
      <c r="CS1023" s="411">
        <v>0</v>
      </c>
      <c r="CT1023" s="411">
        <v>0</v>
      </c>
      <c r="CU1023" s="412">
        <v>0</v>
      </c>
      <c r="CV1023" s="411">
        <f t="shared" si="307"/>
        <v>0</v>
      </c>
      <c r="CW1023" s="411">
        <v>0</v>
      </c>
      <c r="CX1023" s="411">
        <v>0</v>
      </c>
      <c r="CY1023" s="411">
        <v>0</v>
      </c>
      <c r="CZ1023" s="411">
        <v>0</v>
      </c>
      <c r="DA1023" s="411">
        <v>0</v>
      </c>
      <c r="DB1023" s="411">
        <v>0</v>
      </c>
      <c r="DC1023" s="411">
        <v>0</v>
      </c>
      <c r="DD1023" s="411">
        <v>0</v>
      </c>
      <c r="DE1023" s="411">
        <v>0</v>
      </c>
      <c r="DF1023" s="411">
        <v>0</v>
      </c>
      <c r="DG1023" s="411">
        <v>0</v>
      </c>
      <c r="DH1023" s="412">
        <v>0</v>
      </c>
      <c r="DI1023" s="411">
        <f t="shared" si="308"/>
        <v>0</v>
      </c>
      <c r="DJ1023" s="411">
        <v>0</v>
      </c>
      <c r="DK1023" s="411">
        <v>0</v>
      </c>
      <c r="DL1023" s="411">
        <v>0</v>
      </c>
      <c r="DM1023" s="411">
        <v>0</v>
      </c>
      <c r="DN1023" s="411">
        <v>0</v>
      </c>
      <c r="DO1023" s="411">
        <v>0</v>
      </c>
      <c r="DP1023" s="411">
        <v>0</v>
      </c>
      <c r="DQ1023" s="411">
        <v>0</v>
      </c>
      <c r="DR1023" s="411">
        <v>0</v>
      </c>
      <c r="DS1023" s="411">
        <v>0</v>
      </c>
      <c r="DT1023" s="411">
        <v>0</v>
      </c>
      <c r="DU1023" s="412">
        <v>0</v>
      </c>
      <c r="DV1023" s="411">
        <f t="shared" si="309"/>
        <v>0</v>
      </c>
      <c r="DW1023" s="412">
        <v>0</v>
      </c>
      <c r="DX1023" s="412">
        <v>0</v>
      </c>
      <c r="DY1023" s="412">
        <v>0</v>
      </c>
      <c r="DZ1023" s="412">
        <v>0</v>
      </c>
      <c r="EA1023" s="412">
        <v>0</v>
      </c>
      <c r="EB1023" s="412">
        <v>0</v>
      </c>
      <c r="EC1023" s="412">
        <v>0</v>
      </c>
      <c r="ED1023" s="412">
        <v>0</v>
      </c>
      <c r="EE1023" s="412">
        <v>0</v>
      </c>
      <c r="EF1023" s="412">
        <v>0</v>
      </c>
      <c r="EG1023" s="412">
        <v>0</v>
      </c>
      <c r="EH1023" s="412">
        <v>0</v>
      </c>
      <c r="EI1023" s="411">
        <f t="shared" si="310"/>
        <v>0</v>
      </c>
      <c r="EK1023" s="411">
        <f t="shared" si="311"/>
        <v>21</v>
      </c>
      <c r="EL1023" s="7">
        <f t="shared" si="312"/>
        <v>-21</v>
      </c>
    </row>
    <row r="1024" spans="1:142">
      <c r="A1024" s="365" t="str">
        <f t="shared" si="294"/>
        <v xml:space="preserve"> 211</v>
      </c>
      <c r="B1024" s="370" t="s">
        <v>972</v>
      </c>
      <c r="C1024" s="370" t="s">
        <v>1188</v>
      </c>
      <c r="D1024" s="411">
        <v>173</v>
      </c>
      <c r="E1024" s="411">
        <v>177</v>
      </c>
      <c r="F1024" s="411">
        <v>168</v>
      </c>
      <c r="G1024" s="411">
        <v>179</v>
      </c>
      <c r="H1024" s="411">
        <v>141</v>
      </c>
      <c r="I1024" s="411">
        <v>203</v>
      </c>
      <c r="J1024" s="411">
        <v>141</v>
      </c>
      <c r="K1024" s="411">
        <v>122</v>
      </c>
      <c r="L1024" s="411">
        <v>146</v>
      </c>
      <c r="M1024" s="411">
        <v>131</v>
      </c>
      <c r="N1024" s="411">
        <v>228</v>
      </c>
      <c r="O1024" s="412">
        <v>152</v>
      </c>
      <c r="P1024" s="411">
        <f t="shared" si="295"/>
        <v>1961</v>
      </c>
      <c r="Q1024" s="411">
        <f t="shared" si="296"/>
        <v>1177.4516129032259</v>
      </c>
      <c r="R1024" s="411">
        <f t="shared" si="297"/>
        <v>232.27252502780868</v>
      </c>
      <c r="S1024" s="411">
        <f t="shared" si="298"/>
        <v>551.27586206896547</v>
      </c>
      <c r="T1024" s="411">
        <v>0</v>
      </c>
      <c r="U1024" s="411">
        <v>0</v>
      </c>
      <c r="V1024" s="411">
        <v>0</v>
      </c>
      <c r="W1024" s="411">
        <v>0</v>
      </c>
      <c r="X1024" s="411">
        <v>0</v>
      </c>
      <c r="Y1024" s="411">
        <v>0</v>
      </c>
      <c r="Z1024" s="411">
        <v>0</v>
      </c>
      <c r="AA1024" s="411">
        <v>0</v>
      </c>
      <c r="AB1024" s="411">
        <v>0</v>
      </c>
      <c r="AC1024" s="411">
        <v>0</v>
      </c>
      <c r="AD1024" s="411">
        <v>0</v>
      </c>
      <c r="AE1024" s="412">
        <v>0</v>
      </c>
      <c r="AF1024" s="411">
        <f t="shared" si="299"/>
        <v>0</v>
      </c>
      <c r="AG1024" s="411">
        <v>0</v>
      </c>
      <c r="AH1024" s="411">
        <v>0</v>
      </c>
      <c r="AI1024" s="411">
        <v>0</v>
      </c>
      <c r="AJ1024" s="411">
        <v>0</v>
      </c>
      <c r="AK1024" s="411">
        <v>0</v>
      </c>
      <c r="AL1024" s="411">
        <v>0</v>
      </c>
      <c r="AM1024" s="411">
        <v>0</v>
      </c>
      <c r="AN1024" s="411">
        <v>0</v>
      </c>
      <c r="AO1024" s="411">
        <v>0</v>
      </c>
      <c r="AP1024" s="411">
        <v>0</v>
      </c>
      <c r="AQ1024" s="411">
        <v>0</v>
      </c>
      <c r="AR1024" s="412">
        <v>0</v>
      </c>
      <c r="AS1024" s="411">
        <f t="shared" si="300"/>
        <v>0</v>
      </c>
      <c r="AT1024" s="411">
        <f t="shared" si="301"/>
        <v>0</v>
      </c>
      <c r="AU1024" s="411">
        <f t="shared" si="302"/>
        <v>0</v>
      </c>
      <c r="AV1024" s="411">
        <f t="shared" si="303"/>
        <v>0</v>
      </c>
      <c r="AW1024" s="411">
        <v>0</v>
      </c>
      <c r="AX1024" s="411">
        <v>0</v>
      </c>
      <c r="AY1024" s="411">
        <v>0</v>
      </c>
      <c r="AZ1024" s="411">
        <v>0</v>
      </c>
      <c r="BA1024" s="411">
        <v>0</v>
      </c>
      <c r="BB1024" s="411">
        <v>0</v>
      </c>
      <c r="BC1024" s="411">
        <v>0</v>
      </c>
      <c r="BD1024" s="411">
        <v>0</v>
      </c>
      <c r="BE1024" s="411">
        <v>0</v>
      </c>
      <c r="BF1024" s="411">
        <v>0</v>
      </c>
      <c r="BG1024" s="411">
        <v>0</v>
      </c>
      <c r="BH1024" s="412">
        <v>0</v>
      </c>
      <c r="BI1024" s="411">
        <f t="shared" si="304"/>
        <v>0</v>
      </c>
      <c r="BJ1024" s="411">
        <v>0</v>
      </c>
      <c r="BK1024" s="411">
        <v>0</v>
      </c>
      <c r="BL1024" s="411">
        <v>0</v>
      </c>
      <c r="BM1024" s="411">
        <v>0</v>
      </c>
      <c r="BN1024" s="411">
        <v>0</v>
      </c>
      <c r="BO1024" s="411">
        <v>0</v>
      </c>
      <c r="BP1024" s="411">
        <v>0</v>
      </c>
      <c r="BQ1024" s="411">
        <v>0</v>
      </c>
      <c r="BR1024" s="411">
        <v>0</v>
      </c>
      <c r="BS1024" s="411">
        <v>0</v>
      </c>
      <c r="BT1024" s="411">
        <v>0</v>
      </c>
      <c r="BU1024" s="412">
        <v>0</v>
      </c>
      <c r="BV1024" s="411">
        <f t="shared" si="305"/>
        <v>0</v>
      </c>
      <c r="BW1024" s="411">
        <v>0</v>
      </c>
      <c r="BX1024" s="411">
        <v>0</v>
      </c>
      <c r="BY1024" s="411">
        <v>0</v>
      </c>
      <c r="BZ1024" s="411">
        <v>0</v>
      </c>
      <c r="CA1024" s="411">
        <v>0</v>
      </c>
      <c r="CB1024" s="411">
        <v>0</v>
      </c>
      <c r="CC1024" s="411">
        <v>0</v>
      </c>
      <c r="CD1024" s="411">
        <v>0</v>
      </c>
      <c r="CE1024" s="411">
        <v>0</v>
      </c>
      <c r="CF1024" s="411">
        <v>0</v>
      </c>
      <c r="CG1024" s="411">
        <v>0</v>
      </c>
      <c r="CH1024" s="412">
        <v>0</v>
      </c>
      <c r="CI1024" s="411">
        <f t="shared" si="306"/>
        <v>0</v>
      </c>
      <c r="CJ1024" s="411">
        <v>0</v>
      </c>
      <c r="CK1024" s="411">
        <v>0</v>
      </c>
      <c r="CL1024" s="411">
        <v>0</v>
      </c>
      <c r="CM1024" s="411">
        <v>0</v>
      </c>
      <c r="CN1024" s="411">
        <v>0</v>
      </c>
      <c r="CO1024" s="411">
        <v>0</v>
      </c>
      <c r="CP1024" s="411">
        <v>0</v>
      </c>
      <c r="CQ1024" s="411">
        <v>0</v>
      </c>
      <c r="CR1024" s="411">
        <v>0</v>
      </c>
      <c r="CS1024" s="411">
        <v>0</v>
      </c>
      <c r="CT1024" s="411">
        <v>0</v>
      </c>
      <c r="CU1024" s="412">
        <v>0</v>
      </c>
      <c r="CV1024" s="411">
        <f t="shared" si="307"/>
        <v>0</v>
      </c>
      <c r="CW1024" s="411">
        <v>0</v>
      </c>
      <c r="CX1024" s="411">
        <v>0</v>
      </c>
      <c r="CY1024" s="411">
        <v>0</v>
      </c>
      <c r="CZ1024" s="411">
        <v>0</v>
      </c>
      <c r="DA1024" s="411">
        <v>0</v>
      </c>
      <c r="DB1024" s="411">
        <v>0</v>
      </c>
      <c r="DC1024" s="411">
        <v>0</v>
      </c>
      <c r="DD1024" s="411">
        <v>0</v>
      </c>
      <c r="DE1024" s="411">
        <v>0</v>
      </c>
      <c r="DF1024" s="411">
        <v>0</v>
      </c>
      <c r="DG1024" s="411">
        <v>0</v>
      </c>
      <c r="DH1024" s="412">
        <v>0</v>
      </c>
      <c r="DI1024" s="411">
        <f t="shared" si="308"/>
        <v>0</v>
      </c>
      <c r="DJ1024" s="411">
        <v>0</v>
      </c>
      <c r="DK1024" s="411">
        <v>0</v>
      </c>
      <c r="DL1024" s="411">
        <v>0</v>
      </c>
      <c r="DM1024" s="411">
        <v>0</v>
      </c>
      <c r="DN1024" s="411">
        <v>0</v>
      </c>
      <c r="DO1024" s="411">
        <v>0</v>
      </c>
      <c r="DP1024" s="411">
        <v>0</v>
      </c>
      <c r="DQ1024" s="411">
        <v>0</v>
      </c>
      <c r="DR1024" s="411">
        <v>0</v>
      </c>
      <c r="DS1024" s="411">
        <v>0</v>
      </c>
      <c r="DT1024" s="411">
        <v>0</v>
      </c>
      <c r="DU1024" s="412">
        <v>0</v>
      </c>
      <c r="DV1024" s="411">
        <f t="shared" si="309"/>
        <v>0</v>
      </c>
      <c r="DW1024" s="412">
        <v>0</v>
      </c>
      <c r="DX1024" s="412">
        <v>0</v>
      </c>
      <c r="DY1024" s="412">
        <v>0</v>
      </c>
      <c r="DZ1024" s="412">
        <v>0</v>
      </c>
      <c r="EA1024" s="412">
        <v>0</v>
      </c>
      <c r="EB1024" s="412">
        <v>0</v>
      </c>
      <c r="EC1024" s="412">
        <v>0</v>
      </c>
      <c r="ED1024" s="412">
        <v>0</v>
      </c>
      <c r="EE1024" s="412">
        <v>0</v>
      </c>
      <c r="EF1024" s="412">
        <v>0</v>
      </c>
      <c r="EG1024" s="412">
        <v>0</v>
      </c>
      <c r="EH1024" s="412">
        <v>0</v>
      </c>
      <c r="EI1024" s="411">
        <f t="shared" si="310"/>
        <v>0</v>
      </c>
      <c r="EK1024" s="411">
        <f t="shared" si="311"/>
        <v>1961</v>
      </c>
      <c r="EL1024" s="7">
        <f t="shared" si="312"/>
        <v>-1961</v>
      </c>
    </row>
    <row r="1025" spans="1:142">
      <c r="A1025" s="365" t="str">
        <f t="shared" si="294"/>
        <v xml:space="preserve"> 211</v>
      </c>
      <c r="B1025" s="370" t="s">
        <v>972</v>
      </c>
      <c r="C1025" s="370" t="s">
        <v>1189</v>
      </c>
      <c r="D1025" s="411">
        <v>2</v>
      </c>
      <c r="E1025" s="411">
        <v>0</v>
      </c>
      <c r="F1025" s="411">
        <v>0</v>
      </c>
      <c r="G1025" s="411">
        <v>1</v>
      </c>
      <c r="H1025" s="411">
        <v>0</v>
      </c>
      <c r="I1025" s="411">
        <v>0</v>
      </c>
      <c r="J1025" s="411">
        <v>0</v>
      </c>
      <c r="K1025" s="411">
        <v>0</v>
      </c>
      <c r="L1025" s="411">
        <v>0</v>
      </c>
      <c r="M1025" s="411">
        <v>0</v>
      </c>
      <c r="N1025" s="411">
        <v>0</v>
      </c>
      <c r="O1025" s="412">
        <v>0</v>
      </c>
      <c r="P1025" s="411">
        <f t="shared" si="295"/>
        <v>3</v>
      </c>
      <c r="Q1025" s="411">
        <f t="shared" si="296"/>
        <v>3</v>
      </c>
      <c r="R1025" s="411">
        <f t="shared" si="297"/>
        <v>0</v>
      </c>
      <c r="S1025" s="411">
        <f t="shared" si="298"/>
        <v>0</v>
      </c>
      <c r="T1025" s="411">
        <v>0</v>
      </c>
      <c r="U1025" s="411">
        <v>0</v>
      </c>
      <c r="V1025" s="411">
        <v>0</v>
      </c>
      <c r="W1025" s="411">
        <v>0</v>
      </c>
      <c r="X1025" s="411">
        <v>0</v>
      </c>
      <c r="Y1025" s="411">
        <v>0</v>
      </c>
      <c r="Z1025" s="411">
        <v>0</v>
      </c>
      <c r="AA1025" s="411">
        <v>0</v>
      </c>
      <c r="AB1025" s="411">
        <v>0</v>
      </c>
      <c r="AC1025" s="411">
        <v>0</v>
      </c>
      <c r="AD1025" s="411">
        <v>0</v>
      </c>
      <c r="AE1025" s="412">
        <v>0</v>
      </c>
      <c r="AF1025" s="411">
        <f t="shared" si="299"/>
        <v>0</v>
      </c>
      <c r="AG1025" s="411">
        <v>0</v>
      </c>
      <c r="AH1025" s="411">
        <v>0</v>
      </c>
      <c r="AI1025" s="411">
        <v>0</v>
      </c>
      <c r="AJ1025" s="411">
        <v>0</v>
      </c>
      <c r="AK1025" s="411">
        <v>0</v>
      </c>
      <c r="AL1025" s="411">
        <v>0</v>
      </c>
      <c r="AM1025" s="411">
        <v>0</v>
      </c>
      <c r="AN1025" s="411">
        <v>0</v>
      </c>
      <c r="AO1025" s="411">
        <v>0</v>
      </c>
      <c r="AP1025" s="411">
        <v>0</v>
      </c>
      <c r="AQ1025" s="411">
        <v>0</v>
      </c>
      <c r="AR1025" s="412">
        <v>0</v>
      </c>
      <c r="AS1025" s="411">
        <f t="shared" si="300"/>
        <v>0</v>
      </c>
      <c r="AT1025" s="411">
        <f t="shared" si="301"/>
        <v>0</v>
      </c>
      <c r="AU1025" s="411">
        <f t="shared" si="302"/>
        <v>0</v>
      </c>
      <c r="AV1025" s="411">
        <f t="shared" si="303"/>
        <v>0</v>
      </c>
      <c r="AW1025" s="411">
        <v>0</v>
      </c>
      <c r="AX1025" s="411">
        <v>0</v>
      </c>
      <c r="AY1025" s="411">
        <v>0</v>
      </c>
      <c r="AZ1025" s="411">
        <v>0</v>
      </c>
      <c r="BA1025" s="411">
        <v>0</v>
      </c>
      <c r="BB1025" s="411">
        <v>0</v>
      </c>
      <c r="BC1025" s="411">
        <v>0</v>
      </c>
      <c r="BD1025" s="411">
        <v>0</v>
      </c>
      <c r="BE1025" s="411">
        <v>0</v>
      </c>
      <c r="BF1025" s="411">
        <v>0</v>
      </c>
      <c r="BG1025" s="411">
        <v>0</v>
      </c>
      <c r="BH1025" s="412">
        <v>0</v>
      </c>
      <c r="BI1025" s="411">
        <f t="shared" si="304"/>
        <v>0</v>
      </c>
      <c r="BJ1025" s="411">
        <v>0</v>
      </c>
      <c r="BK1025" s="411">
        <v>0</v>
      </c>
      <c r="BL1025" s="411">
        <v>0</v>
      </c>
      <c r="BM1025" s="411">
        <v>0</v>
      </c>
      <c r="BN1025" s="411">
        <v>0</v>
      </c>
      <c r="BO1025" s="411">
        <v>0</v>
      </c>
      <c r="BP1025" s="411">
        <v>0</v>
      </c>
      <c r="BQ1025" s="411">
        <v>0</v>
      </c>
      <c r="BR1025" s="411">
        <v>0</v>
      </c>
      <c r="BS1025" s="411">
        <v>0</v>
      </c>
      <c r="BT1025" s="411">
        <v>0</v>
      </c>
      <c r="BU1025" s="412">
        <v>0</v>
      </c>
      <c r="BV1025" s="411">
        <f t="shared" si="305"/>
        <v>0</v>
      </c>
      <c r="BW1025" s="411">
        <v>0</v>
      </c>
      <c r="BX1025" s="411">
        <v>0</v>
      </c>
      <c r="BY1025" s="411">
        <v>0</v>
      </c>
      <c r="BZ1025" s="411">
        <v>0</v>
      </c>
      <c r="CA1025" s="411">
        <v>0</v>
      </c>
      <c r="CB1025" s="411">
        <v>0</v>
      </c>
      <c r="CC1025" s="411">
        <v>0</v>
      </c>
      <c r="CD1025" s="411">
        <v>0</v>
      </c>
      <c r="CE1025" s="411">
        <v>0</v>
      </c>
      <c r="CF1025" s="411">
        <v>0</v>
      </c>
      <c r="CG1025" s="411">
        <v>0</v>
      </c>
      <c r="CH1025" s="412">
        <v>0</v>
      </c>
      <c r="CI1025" s="411">
        <f t="shared" si="306"/>
        <v>0</v>
      </c>
      <c r="CJ1025" s="411">
        <v>0</v>
      </c>
      <c r="CK1025" s="411">
        <v>0</v>
      </c>
      <c r="CL1025" s="411">
        <v>0</v>
      </c>
      <c r="CM1025" s="411">
        <v>0</v>
      </c>
      <c r="CN1025" s="411">
        <v>0</v>
      </c>
      <c r="CO1025" s="411">
        <v>0</v>
      </c>
      <c r="CP1025" s="411">
        <v>0</v>
      </c>
      <c r="CQ1025" s="411">
        <v>0</v>
      </c>
      <c r="CR1025" s="411">
        <v>0</v>
      </c>
      <c r="CS1025" s="411">
        <v>0</v>
      </c>
      <c r="CT1025" s="411">
        <v>0</v>
      </c>
      <c r="CU1025" s="412">
        <v>0</v>
      </c>
      <c r="CV1025" s="411">
        <f t="shared" si="307"/>
        <v>0</v>
      </c>
      <c r="CW1025" s="411">
        <v>0</v>
      </c>
      <c r="CX1025" s="411">
        <v>0</v>
      </c>
      <c r="CY1025" s="411">
        <v>0</v>
      </c>
      <c r="CZ1025" s="411">
        <v>0</v>
      </c>
      <c r="DA1025" s="411">
        <v>0</v>
      </c>
      <c r="DB1025" s="411">
        <v>0</v>
      </c>
      <c r="DC1025" s="411">
        <v>0</v>
      </c>
      <c r="DD1025" s="411">
        <v>0</v>
      </c>
      <c r="DE1025" s="411">
        <v>0</v>
      </c>
      <c r="DF1025" s="411">
        <v>0</v>
      </c>
      <c r="DG1025" s="411">
        <v>0</v>
      </c>
      <c r="DH1025" s="412">
        <v>0</v>
      </c>
      <c r="DI1025" s="411">
        <f t="shared" si="308"/>
        <v>0</v>
      </c>
      <c r="DJ1025" s="411">
        <v>0</v>
      </c>
      <c r="DK1025" s="411">
        <v>0</v>
      </c>
      <c r="DL1025" s="411">
        <v>0</v>
      </c>
      <c r="DM1025" s="411">
        <v>0</v>
      </c>
      <c r="DN1025" s="411">
        <v>0</v>
      </c>
      <c r="DO1025" s="411">
        <v>0</v>
      </c>
      <c r="DP1025" s="411">
        <v>0</v>
      </c>
      <c r="DQ1025" s="411">
        <v>0</v>
      </c>
      <c r="DR1025" s="411">
        <v>0</v>
      </c>
      <c r="DS1025" s="411">
        <v>0</v>
      </c>
      <c r="DT1025" s="411">
        <v>0</v>
      </c>
      <c r="DU1025" s="412">
        <v>0</v>
      </c>
      <c r="DV1025" s="411">
        <f t="shared" si="309"/>
        <v>0</v>
      </c>
      <c r="DW1025" s="412">
        <v>0</v>
      </c>
      <c r="DX1025" s="412">
        <v>0</v>
      </c>
      <c r="DY1025" s="412">
        <v>0</v>
      </c>
      <c r="DZ1025" s="412">
        <v>0</v>
      </c>
      <c r="EA1025" s="412">
        <v>0</v>
      </c>
      <c r="EB1025" s="412">
        <v>0</v>
      </c>
      <c r="EC1025" s="412">
        <v>0</v>
      </c>
      <c r="ED1025" s="412">
        <v>0</v>
      </c>
      <c r="EE1025" s="412">
        <v>0</v>
      </c>
      <c r="EF1025" s="412">
        <v>0</v>
      </c>
      <c r="EG1025" s="412">
        <v>0</v>
      </c>
      <c r="EH1025" s="412">
        <v>0</v>
      </c>
      <c r="EI1025" s="411">
        <f t="shared" si="310"/>
        <v>0</v>
      </c>
      <c r="EK1025" s="411">
        <f t="shared" si="311"/>
        <v>3</v>
      </c>
      <c r="EL1025" s="7">
        <f t="shared" si="312"/>
        <v>-3</v>
      </c>
    </row>
    <row r="1026" spans="1:142">
      <c r="A1026" s="365" t="str">
        <f t="shared" si="294"/>
        <v xml:space="preserve"> 211</v>
      </c>
      <c r="B1026" s="370" t="s">
        <v>972</v>
      </c>
      <c r="C1026" s="370" t="s">
        <v>1190</v>
      </c>
      <c r="D1026" s="411">
        <v>100</v>
      </c>
      <c r="E1026" s="411">
        <v>115</v>
      </c>
      <c r="F1026" s="411">
        <v>79</v>
      </c>
      <c r="G1026" s="411">
        <v>92</v>
      </c>
      <c r="H1026" s="411">
        <v>68</v>
      </c>
      <c r="I1026" s="411">
        <v>128</v>
      </c>
      <c r="J1026" s="411">
        <v>79</v>
      </c>
      <c r="K1026" s="411">
        <v>74</v>
      </c>
      <c r="L1026" s="411">
        <v>91</v>
      </c>
      <c r="M1026" s="411">
        <v>75</v>
      </c>
      <c r="N1026" s="411">
        <v>101</v>
      </c>
      <c r="O1026" s="412">
        <v>88</v>
      </c>
      <c r="P1026" s="411">
        <f t="shared" si="295"/>
        <v>1090</v>
      </c>
      <c r="Q1026" s="411">
        <f t="shared" si="296"/>
        <v>658.45161290322585</v>
      </c>
      <c r="R1026" s="411">
        <f t="shared" si="297"/>
        <v>142.44493882091211</v>
      </c>
      <c r="S1026" s="411">
        <f t="shared" si="298"/>
        <v>289.10344827586209</v>
      </c>
      <c r="T1026" s="411">
        <v>0</v>
      </c>
      <c r="U1026" s="411">
        <v>0</v>
      </c>
      <c r="V1026" s="411">
        <v>0</v>
      </c>
      <c r="W1026" s="411">
        <v>0</v>
      </c>
      <c r="X1026" s="411">
        <v>0</v>
      </c>
      <c r="Y1026" s="411">
        <v>0</v>
      </c>
      <c r="Z1026" s="411">
        <v>0</v>
      </c>
      <c r="AA1026" s="411">
        <v>0</v>
      </c>
      <c r="AB1026" s="411">
        <v>0</v>
      </c>
      <c r="AC1026" s="411">
        <v>0</v>
      </c>
      <c r="AD1026" s="411">
        <v>0</v>
      </c>
      <c r="AE1026" s="412">
        <v>0</v>
      </c>
      <c r="AF1026" s="411">
        <f t="shared" si="299"/>
        <v>0</v>
      </c>
      <c r="AG1026" s="411">
        <v>0</v>
      </c>
      <c r="AH1026" s="411">
        <v>0</v>
      </c>
      <c r="AI1026" s="411">
        <v>0</v>
      </c>
      <c r="AJ1026" s="411">
        <v>0</v>
      </c>
      <c r="AK1026" s="411">
        <v>0</v>
      </c>
      <c r="AL1026" s="411">
        <v>0</v>
      </c>
      <c r="AM1026" s="411">
        <v>0</v>
      </c>
      <c r="AN1026" s="411">
        <v>0</v>
      </c>
      <c r="AO1026" s="411">
        <v>0</v>
      </c>
      <c r="AP1026" s="411">
        <v>0</v>
      </c>
      <c r="AQ1026" s="411">
        <v>0</v>
      </c>
      <c r="AR1026" s="412">
        <v>0</v>
      </c>
      <c r="AS1026" s="411">
        <f t="shared" si="300"/>
        <v>0</v>
      </c>
      <c r="AT1026" s="411">
        <f t="shared" si="301"/>
        <v>0</v>
      </c>
      <c r="AU1026" s="411">
        <f t="shared" si="302"/>
        <v>0</v>
      </c>
      <c r="AV1026" s="411">
        <f t="shared" si="303"/>
        <v>0</v>
      </c>
      <c r="AW1026" s="411">
        <v>0</v>
      </c>
      <c r="AX1026" s="411">
        <v>0</v>
      </c>
      <c r="AY1026" s="411">
        <v>0</v>
      </c>
      <c r="AZ1026" s="411">
        <v>0</v>
      </c>
      <c r="BA1026" s="411">
        <v>0</v>
      </c>
      <c r="BB1026" s="411">
        <v>0</v>
      </c>
      <c r="BC1026" s="411">
        <v>0</v>
      </c>
      <c r="BD1026" s="411">
        <v>0</v>
      </c>
      <c r="BE1026" s="411">
        <v>0</v>
      </c>
      <c r="BF1026" s="411">
        <v>0</v>
      </c>
      <c r="BG1026" s="411">
        <v>0</v>
      </c>
      <c r="BH1026" s="412">
        <v>0</v>
      </c>
      <c r="BI1026" s="411">
        <f t="shared" si="304"/>
        <v>0</v>
      </c>
      <c r="BJ1026" s="411">
        <v>0</v>
      </c>
      <c r="BK1026" s="411">
        <v>0</v>
      </c>
      <c r="BL1026" s="411">
        <v>0</v>
      </c>
      <c r="BM1026" s="411">
        <v>0</v>
      </c>
      <c r="BN1026" s="411">
        <v>0</v>
      </c>
      <c r="BO1026" s="411">
        <v>0</v>
      </c>
      <c r="BP1026" s="411">
        <v>0</v>
      </c>
      <c r="BQ1026" s="411">
        <v>0</v>
      </c>
      <c r="BR1026" s="411">
        <v>0</v>
      </c>
      <c r="BS1026" s="411">
        <v>0</v>
      </c>
      <c r="BT1026" s="411">
        <v>0</v>
      </c>
      <c r="BU1026" s="412">
        <v>0</v>
      </c>
      <c r="BV1026" s="411">
        <f t="shared" si="305"/>
        <v>0</v>
      </c>
      <c r="BW1026" s="411">
        <v>0</v>
      </c>
      <c r="BX1026" s="411">
        <v>0</v>
      </c>
      <c r="BY1026" s="411">
        <v>0</v>
      </c>
      <c r="BZ1026" s="411">
        <v>0</v>
      </c>
      <c r="CA1026" s="411">
        <v>0</v>
      </c>
      <c r="CB1026" s="411">
        <v>0</v>
      </c>
      <c r="CC1026" s="411">
        <v>0</v>
      </c>
      <c r="CD1026" s="411">
        <v>0</v>
      </c>
      <c r="CE1026" s="411">
        <v>0</v>
      </c>
      <c r="CF1026" s="411">
        <v>0</v>
      </c>
      <c r="CG1026" s="411">
        <v>0</v>
      </c>
      <c r="CH1026" s="412">
        <v>0</v>
      </c>
      <c r="CI1026" s="411">
        <f t="shared" si="306"/>
        <v>0</v>
      </c>
      <c r="CJ1026" s="411">
        <v>0</v>
      </c>
      <c r="CK1026" s="411">
        <v>0</v>
      </c>
      <c r="CL1026" s="411">
        <v>0</v>
      </c>
      <c r="CM1026" s="411">
        <v>0</v>
      </c>
      <c r="CN1026" s="411">
        <v>0</v>
      </c>
      <c r="CO1026" s="411">
        <v>0</v>
      </c>
      <c r="CP1026" s="411">
        <v>0</v>
      </c>
      <c r="CQ1026" s="411">
        <v>0</v>
      </c>
      <c r="CR1026" s="411">
        <v>0</v>
      </c>
      <c r="CS1026" s="411">
        <v>0</v>
      </c>
      <c r="CT1026" s="411">
        <v>0</v>
      </c>
      <c r="CU1026" s="412">
        <v>0</v>
      </c>
      <c r="CV1026" s="411">
        <f t="shared" si="307"/>
        <v>0</v>
      </c>
      <c r="CW1026" s="411">
        <v>0</v>
      </c>
      <c r="CX1026" s="411">
        <v>0</v>
      </c>
      <c r="CY1026" s="411">
        <v>0</v>
      </c>
      <c r="CZ1026" s="411">
        <v>0</v>
      </c>
      <c r="DA1026" s="411">
        <v>0</v>
      </c>
      <c r="DB1026" s="411">
        <v>0</v>
      </c>
      <c r="DC1026" s="411">
        <v>0</v>
      </c>
      <c r="DD1026" s="411">
        <v>0</v>
      </c>
      <c r="DE1026" s="411">
        <v>0</v>
      </c>
      <c r="DF1026" s="411">
        <v>0</v>
      </c>
      <c r="DG1026" s="411">
        <v>0</v>
      </c>
      <c r="DH1026" s="412">
        <v>0</v>
      </c>
      <c r="DI1026" s="411">
        <f t="shared" si="308"/>
        <v>0</v>
      </c>
      <c r="DJ1026" s="411">
        <v>0</v>
      </c>
      <c r="DK1026" s="411">
        <v>0</v>
      </c>
      <c r="DL1026" s="411">
        <v>0</v>
      </c>
      <c r="DM1026" s="411">
        <v>0</v>
      </c>
      <c r="DN1026" s="411">
        <v>0</v>
      </c>
      <c r="DO1026" s="411">
        <v>0</v>
      </c>
      <c r="DP1026" s="411">
        <v>0</v>
      </c>
      <c r="DQ1026" s="411">
        <v>0</v>
      </c>
      <c r="DR1026" s="411">
        <v>0</v>
      </c>
      <c r="DS1026" s="411">
        <v>0</v>
      </c>
      <c r="DT1026" s="411">
        <v>0</v>
      </c>
      <c r="DU1026" s="412">
        <v>0</v>
      </c>
      <c r="DV1026" s="411">
        <f t="shared" si="309"/>
        <v>0</v>
      </c>
      <c r="DW1026" s="412">
        <v>0</v>
      </c>
      <c r="DX1026" s="412">
        <v>0</v>
      </c>
      <c r="DY1026" s="412">
        <v>0</v>
      </c>
      <c r="DZ1026" s="412">
        <v>0</v>
      </c>
      <c r="EA1026" s="412">
        <v>0</v>
      </c>
      <c r="EB1026" s="412">
        <v>0</v>
      </c>
      <c r="EC1026" s="412">
        <v>0</v>
      </c>
      <c r="ED1026" s="412">
        <v>0</v>
      </c>
      <c r="EE1026" s="412">
        <v>0</v>
      </c>
      <c r="EF1026" s="412">
        <v>0</v>
      </c>
      <c r="EG1026" s="412">
        <v>0</v>
      </c>
      <c r="EH1026" s="412">
        <v>0</v>
      </c>
      <c r="EI1026" s="411">
        <f t="shared" si="310"/>
        <v>0</v>
      </c>
      <c r="EK1026" s="411">
        <f t="shared" si="311"/>
        <v>1090</v>
      </c>
      <c r="EL1026" s="7">
        <f t="shared" si="312"/>
        <v>-1090</v>
      </c>
    </row>
    <row r="1027" spans="1:142">
      <c r="A1027" s="365" t="str">
        <f t="shared" ref="A1027:A1090" si="313">MID(B1027,FIND("-",B1027) +1,4)</f>
        <v xml:space="preserve"> 211</v>
      </c>
      <c r="B1027" s="370" t="s">
        <v>972</v>
      </c>
      <c r="C1027" s="370" t="s">
        <v>1191</v>
      </c>
      <c r="D1027" s="411">
        <v>2</v>
      </c>
      <c r="E1027" s="411">
        <v>0</v>
      </c>
      <c r="F1027" s="411">
        <v>0</v>
      </c>
      <c r="G1027" s="411">
        <v>1</v>
      </c>
      <c r="H1027" s="411">
        <v>0</v>
      </c>
      <c r="I1027" s="411">
        <v>0</v>
      </c>
      <c r="J1027" s="411">
        <v>0</v>
      </c>
      <c r="K1027" s="411">
        <v>0</v>
      </c>
      <c r="L1027" s="411">
        <v>0</v>
      </c>
      <c r="M1027" s="411">
        <v>0</v>
      </c>
      <c r="N1027" s="411">
        <v>0</v>
      </c>
      <c r="O1027" s="412">
        <v>0</v>
      </c>
      <c r="P1027" s="411">
        <f t="shared" si="295"/>
        <v>3</v>
      </c>
      <c r="Q1027" s="411">
        <f t="shared" si="296"/>
        <v>3</v>
      </c>
      <c r="R1027" s="411">
        <f t="shared" si="297"/>
        <v>0</v>
      </c>
      <c r="S1027" s="411">
        <f t="shared" si="298"/>
        <v>0</v>
      </c>
      <c r="T1027" s="411">
        <v>0</v>
      </c>
      <c r="U1027" s="411">
        <v>0</v>
      </c>
      <c r="V1027" s="411">
        <v>0</v>
      </c>
      <c r="W1027" s="411">
        <v>0</v>
      </c>
      <c r="X1027" s="411">
        <v>0</v>
      </c>
      <c r="Y1027" s="411">
        <v>0</v>
      </c>
      <c r="Z1027" s="411">
        <v>0</v>
      </c>
      <c r="AA1027" s="411">
        <v>0</v>
      </c>
      <c r="AB1027" s="411">
        <v>0</v>
      </c>
      <c r="AC1027" s="411">
        <v>0</v>
      </c>
      <c r="AD1027" s="411">
        <v>0</v>
      </c>
      <c r="AE1027" s="412">
        <v>0</v>
      </c>
      <c r="AF1027" s="411">
        <f t="shared" si="299"/>
        <v>0</v>
      </c>
      <c r="AG1027" s="411">
        <v>0</v>
      </c>
      <c r="AH1027" s="411">
        <v>0</v>
      </c>
      <c r="AI1027" s="411">
        <v>0</v>
      </c>
      <c r="AJ1027" s="411">
        <v>0</v>
      </c>
      <c r="AK1027" s="411">
        <v>0</v>
      </c>
      <c r="AL1027" s="411">
        <v>0</v>
      </c>
      <c r="AM1027" s="411">
        <v>0</v>
      </c>
      <c r="AN1027" s="411">
        <v>0</v>
      </c>
      <c r="AO1027" s="411">
        <v>0</v>
      </c>
      <c r="AP1027" s="411">
        <v>0</v>
      </c>
      <c r="AQ1027" s="411">
        <v>0</v>
      </c>
      <c r="AR1027" s="412">
        <v>0</v>
      </c>
      <c r="AS1027" s="411">
        <f t="shared" si="300"/>
        <v>0</v>
      </c>
      <c r="AT1027" s="411">
        <f t="shared" si="301"/>
        <v>0</v>
      </c>
      <c r="AU1027" s="411">
        <f t="shared" si="302"/>
        <v>0</v>
      </c>
      <c r="AV1027" s="411">
        <f t="shared" si="303"/>
        <v>0</v>
      </c>
      <c r="AW1027" s="411">
        <v>0</v>
      </c>
      <c r="AX1027" s="411">
        <v>0</v>
      </c>
      <c r="AY1027" s="411">
        <v>0</v>
      </c>
      <c r="AZ1027" s="411">
        <v>0</v>
      </c>
      <c r="BA1027" s="411">
        <v>0</v>
      </c>
      <c r="BB1027" s="411">
        <v>0</v>
      </c>
      <c r="BC1027" s="411">
        <v>0</v>
      </c>
      <c r="BD1027" s="411">
        <v>0</v>
      </c>
      <c r="BE1027" s="411">
        <v>0</v>
      </c>
      <c r="BF1027" s="411">
        <v>0</v>
      </c>
      <c r="BG1027" s="411">
        <v>0</v>
      </c>
      <c r="BH1027" s="412">
        <v>0</v>
      </c>
      <c r="BI1027" s="411">
        <f t="shared" si="304"/>
        <v>0</v>
      </c>
      <c r="BJ1027" s="411">
        <v>0</v>
      </c>
      <c r="BK1027" s="411">
        <v>0</v>
      </c>
      <c r="BL1027" s="411">
        <v>0</v>
      </c>
      <c r="BM1027" s="411">
        <v>0</v>
      </c>
      <c r="BN1027" s="411">
        <v>0</v>
      </c>
      <c r="BO1027" s="411">
        <v>0</v>
      </c>
      <c r="BP1027" s="411">
        <v>0</v>
      </c>
      <c r="BQ1027" s="411">
        <v>0</v>
      </c>
      <c r="BR1027" s="411">
        <v>0</v>
      </c>
      <c r="BS1027" s="411">
        <v>0</v>
      </c>
      <c r="BT1027" s="411">
        <v>0</v>
      </c>
      <c r="BU1027" s="412">
        <v>0</v>
      </c>
      <c r="BV1027" s="411">
        <f t="shared" si="305"/>
        <v>0</v>
      </c>
      <c r="BW1027" s="411">
        <v>0</v>
      </c>
      <c r="BX1027" s="411">
        <v>0</v>
      </c>
      <c r="BY1027" s="411">
        <v>0</v>
      </c>
      <c r="BZ1027" s="411">
        <v>0</v>
      </c>
      <c r="CA1027" s="411">
        <v>0</v>
      </c>
      <c r="CB1027" s="411">
        <v>0</v>
      </c>
      <c r="CC1027" s="411">
        <v>0</v>
      </c>
      <c r="CD1027" s="411">
        <v>0</v>
      </c>
      <c r="CE1027" s="411">
        <v>0</v>
      </c>
      <c r="CF1027" s="411">
        <v>0</v>
      </c>
      <c r="CG1027" s="411">
        <v>0</v>
      </c>
      <c r="CH1027" s="412">
        <v>0</v>
      </c>
      <c r="CI1027" s="411">
        <f t="shared" si="306"/>
        <v>0</v>
      </c>
      <c r="CJ1027" s="411">
        <v>0</v>
      </c>
      <c r="CK1027" s="411">
        <v>0</v>
      </c>
      <c r="CL1027" s="411">
        <v>0</v>
      </c>
      <c r="CM1027" s="411">
        <v>0</v>
      </c>
      <c r="CN1027" s="411">
        <v>0</v>
      </c>
      <c r="CO1027" s="411">
        <v>0</v>
      </c>
      <c r="CP1027" s="411">
        <v>0</v>
      </c>
      <c r="CQ1027" s="411">
        <v>0</v>
      </c>
      <c r="CR1027" s="411">
        <v>0</v>
      </c>
      <c r="CS1027" s="411">
        <v>0</v>
      </c>
      <c r="CT1027" s="411">
        <v>0</v>
      </c>
      <c r="CU1027" s="412">
        <v>0</v>
      </c>
      <c r="CV1027" s="411">
        <f t="shared" si="307"/>
        <v>0</v>
      </c>
      <c r="CW1027" s="411">
        <v>0</v>
      </c>
      <c r="CX1027" s="411">
        <v>0</v>
      </c>
      <c r="CY1027" s="411">
        <v>0</v>
      </c>
      <c r="CZ1027" s="411">
        <v>0</v>
      </c>
      <c r="DA1027" s="411">
        <v>0</v>
      </c>
      <c r="DB1027" s="411">
        <v>0</v>
      </c>
      <c r="DC1027" s="411">
        <v>0</v>
      </c>
      <c r="DD1027" s="411">
        <v>0</v>
      </c>
      <c r="DE1027" s="411">
        <v>0</v>
      </c>
      <c r="DF1027" s="411">
        <v>0</v>
      </c>
      <c r="DG1027" s="411">
        <v>0</v>
      </c>
      <c r="DH1027" s="412">
        <v>0</v>
      </c>
      <c r="DI1027" s="411">
        <f t="shared" si="308"/>
        <v>0</v>
      </c>
      <c r="DJ1027" s="411">
        <v>0</v>
      </c>
      <c r="DK1027" s="411">
        <v>0</v>
      </c>
      <c r="DL1027" s="411">
        <v>0</v>
      </c>
      <c r="DM1027" s="411">
        <v>0</v>
      </c>
      <c r="DN1027" s="411">
        <v>0</v>
      </c>
      <c r="DO1027" s="411">
        <v>0</v>
      </c>
      <c r="DP1027" s="411">
        <v>0</v>
      </c>
      <c r="DQ1027" s="411">
        <v>0</v>
      </c>
      <c r="DR1027" s="411">
        <v>0</v>
      </c>
      <c r="DS1027" s="411">
        <v>0</v>
      </c>
      <c r="DT1027" s="411">
        <v>0</v>
      </c>
      <c r="DU1027" s="412">
        <v>0</v>
      </c>
      <c r="DV1027" s="411">
        <f t="shared" si="309"/>
        <v>0</v>
      </c>
      <c r="DW1027" s="412">
        <v>0</v>
      </c>
      <c r="DX1027" s="412">
        <v>0</v>
      </c>
      <c r="DY1027" s="412">
        <v>0</v>
      </c>
      <c r="DZ1027" s="412">
        <v>0</v>
      </c>
      <c r="EA1027" s="412">
        <v>0</v>
      </c>
      <c r="EB1027" s="412">
        <v>0</v>
      </c>
      <c r="EC1027" s="412">
        <v>0</v>
      </c>
      <c r="ED1027" s="412">
        <v>0</v>
      </c>
      <c r="EE1027" s="412">
        <v>0</v>
      </c>
      <c r="EF1027" s="412">
        <v>0</v>
      </c>
      <c r="EG1027" s="412">
        <v>0</v>
      </c>
      <c r="EH1027" s="412">
        <v>0</v>
      </c>
      <c r="EI1027" s="411">
        <f t="shared" si="310"/>
        <v>0</v>
      </c>
      <c r="EK1027" s="411">
        <f t="shared" si="311"/>
        <v>3</v>
      </c>
      <c r="EL1027" s="7">
        <f t="shared" si="312"/>
        <v>-3</v>
      </c>
    </row>
    <row r="1028" spans="1:142">
      <c r="A1028" s="365" t="str">
        <f t="shared" si="313"/>
        <v xml:space="preserve"> 211</v>
      </c>
      <c r="B1028" s="370" t="s">
        <v>972</v>
      </c>
      <c r="C1028" s="370" t="s">
        <v>1192</v>
      </c>
      <c r="D1028" s="411">
        <v>14</v>
      </c>
      <c r="E1028" s="411">
        <v>25</v>
      </c>
      <c r="F1028" s="411">
        <v>72</v>
      </c>
      <c r="G1028" s="411">
        <v>30</v>
      </c>
      <c r="H1028" s="411">
        <v>18</v>
      </c>
      <c r="I1028" s="411">
        <v>29</v>
      </c>
      <c r="J1028" s="411">
        <v>59</v>
      </c>
      <c r="K1028" s="411">
        <v>133</v>
      </c>
      <c r="L1028" s="411">
        <v>21</v>
      </c>
      <c r="M1028" s="411">
        <v>52</v>
      </c>
      <c r="N1028" s="411">
        <v>22</v>
      </c>
      <c r="O1028" s="412">
        <v>14</v>
      </c>
      <c r="P1028" s="411">
        <f t="shared" ref="P1028:P1091" si="314">SUM(D1028:O1028)</f>
        <v>489</v>
      </c>
      <c r="Q1028" s="411">
        <f t="shared" ref="Q1028:Q1091" si="315">SUM(D1028:I1028)+((30/31)*J1028)</f>
        <v>245.09677419354838</v>
      </c>
      <c r="R1028" s="411">
        <f t="shared" ref="R1028:R1091" si="316">((1/31)*J1028)+K1028+((21/29*L1028))</f>
        <v>150.11012235817574</v>
      </c>
      <c r="S1028" s="411">
        <f t="shared" ref="S1028:S1091" si="317">((8/29)*L1028)+SUM(M1028:O1028)</f>
        <v>93.793103448275858</v>
      </c>
      <c r="T1028" s="411">
        <v>0</v>
      </c>
      <c r="U1028" s="411">
        <v>0</v>
      </c>
      <c r="V1028" s="411">
        <v>0</v>
      </c>
      <c r="W1028" s="411">
        <v>0</v>
      </c>
      <c r="X1028" s="411">
        <v>0</v>
      </c>
      <c r="Y1028" s="411">
        <v>0</v>
      </c>
      <c r="Z1028" s="411">
        <v>0</v>
      </c>
      <c r="AA1028" s="411">
        <v>0</v>
      </c>
      <c r="AB1028" s="411">
        <v>0</v>
      </c>
      <c r="AC1028" s="411">
        <v>0</v>
      </c>
      <c r="AD1028" s="411">
        <v>0</v>
      </c>
      <c r="AE1028" s="412">
        <v>0</v>
      </c>
      <c r="AF1028" s="411">
        <f t="shared" ref="AF1028:AF1091" si="318">SUM(T1028:AE1028)</f>
        <v>0</v>
      </c>
      <c r="AG1028" s="411">
        <v>0</v>
      </c>
      <c r="AH1028" s="411">
        <v>0</v>
      </c>
      <c r="AI1028" s="411">
        <v>0</v>
      </c>
      <c r="AJ1028" s="411">
        <v>0</v>
      </c>
      <c r="AK1028" s="411">
        <v>0</v>
      </c>
      <c r="AL1028" s="411">
        <v>0</v>
      </c>
      <c r="AM1028" s="411">
        <v>0</v>
      </c>
      <c r="AN1028" s="411">
        <v>0</v>
      </c>
      <c r="AO1028" s="411">
        <v>0</v>
      </c>
      <c r="AP1028" s="411">
        <v>0</v>
      </c>
      <c r="AQ1028" s="411">
        <v>0</v>
      </c>
      <c r="AR1028" s="412">
        <v>0</v>
      </c>
      <c r="AS1028" s="411">
        <f t="shared" ref="AS1028:AS1091" si="319">SUM(AG1028:AR1028)</f>
        <v>0</v>
      </c>
      <c r="AT1028" s="411">
        <f t="shared" ref="AT1028:AT1091" si="320">SUM(AG1028:AL1028)+((30/31)*AM1028)</f>
        <v>0</v>
      </c>
      <c r="AU1028" s="411">
        <f t="shared" ref="AU1028:AU1091" si="321">((1/31)*AM1028)+AN1028+((21/29*AO1028))</f>
        <v>0</v>
      </c>
      <c r="AV1028" s="411">
        <f t="shared" ref="AV1028:AV1091" si="322">((8/29)*AO1028)+SUM(AP1028:AR1028)</f>
        <v>0</v>
      </c>
      <c r="AW1028" s="411">
        <v>0</v>
      </c>
      <c r="AX1028" s="411">
        <v>0</v>
      </c>
      <c r="AY1028" s="411">
        <v>0</v>
      </c>
      <c r="AZ1028" s="411">
        <v>0</v>
      </c>
      <c r="BA1028" s="411">
        <v>0</v>
      </c>
      <c r="BB1028" s="411">
        <v>0</v>
      </c>
      <c r="BC1028" s="411">
        <v>0</v>
      </c>
      <c r="BD1028" s="411">
        <v>0</v>
      </c>
      <c r="BE1028" s="411">
        <v>0</v>
      </c>
      <c r="BF1028" s="411">
        <v>0</v>
      </c>
      <c r="BG1028" s="411">
        <v>0</v>
      </c>
      <c r="BH1028" s="412">
        <v>0</v>
      </c>
      <c r="BI1028" s="411">
        <f t="shared" ref="BI1028:BI1091" si="323">SUM(AW1028:BH1028)</f>
        <v>0</v>
      </c>
      <c r="BJ1028" s="411">
        <v>0</v>
      </c>
      <c r="BK1028" s="411">
        <v>0</v>
      </c>
      <c r="BL1028" s="411">
        <v>0</v>
      </c>
      <c r="BM1028" s="411">
        <v>0</v>
      </c>
      <c r="BN1028" s="411">
        <v>0</v>
      </c>
      <c r="BO1028" s="411">
        <v>0</v>
      </c>
      <c r="BP1028" s="411">
        <v>0</v>
      </c>
      <c r="BQ1028" s="411">
        <v>0</v>
      </c>
      <c r="BR1028" s="411">
        <v>0</v>
      </c>
      <c r="BS1028" s="411">
        <v>0</v>
      </c>
      <c r="BT1028" s="411">
        <v>0</v>
      </c>
      <c r="BU1028" s="412">
        <v>0</v>
      </c>
      <c r="BV1028" s="411">
        <f t="shared" ref="BV1028:BV1091" si="324">SUM(BJ1028:BU1028)</f>
        <v>0</v>
      </c>
      <c r="BW1028" s="411">
        <v>0</v>
      </c>
      <c r="BX1028" s="411">
        <v>0</v>
      </c>
      <c r="BY1028" s="411">
        <v>0</v>
      </c>
      <c r="BZ1028" s="411">
        <v>0</v>
      </c>
      <c r="CA1028" s="411">
        <v>0</v>
      </c>
      <c r="CB1028" s="411">
        <v>0</v>
      </c>
      <c r="CC1028" s="411">
        <v>0</v>
      </c>
      <c r="CD1028" s="411">
        <v>0</v>
      </c>
      <c r="CE1028" s="411">
        <v>0</v>
      </c>
      <c r="CF1028" s="411">
        <v>0</v>
      </c>
      <c r="CG1028" s="411">
        <v>0</v>
      </c>
      <c r="CH1028" s="412">
        <v>0</v>
      </c>
      <c r="CI1028" s="411">
        <f t="shared" ref="CI1028:CI1091" si="325">SUM(BW1028:CH1028)</f>
        <v>0</v>
      </c>
      <c r="CJ1028" s="411">
        <v>0</v>
      </c>
      <c r="CK1028" s="411">
        <v>0</v>
      </c>
      <c r="CL1028" s="411">
        <v>0</v>
      </c>
      <c r="CM1028" s="411">
        <v>0</v>
      </c>
      <c r="CN1028" s="411">
        <v>0</v>
      </c>
      <c r="CO1028" s="411">
        <v>0</v>
      </c>
      <c r="CP1028" s="411">
        <v>0</v>
      </c>
      <c r="CQ1028" s="411">
        <v>0</v>
      </c>
      <c r="CR1028" s="411">
        <v>0</v>
      </c>
      <c r="CS1028" s="411">
        <v>0</v>
      </c>
      <c r="CT1028" s="411">
        <v>0</v>
      </c>
      <c r="CU1028" s="412">
        <v>0</v>
      </c>
      <c r="CV1028" s="411">
        <f t="shared" ref="CV1028:CV1091" si="326">SUM(CJ1028:CU1028)</f>
        <v>0</v>
      </c>
      <c r="CW1028" s="411">
        <v>0</v>
      </c>
      <c r="CX1028" s="411">
        <v>0</v>
      </c>
      <c r="CY1028" s="411">
        <v>0</v>
      </c>
      <c r="CZ1028" s="411">
        <v>0</v>
      </c>
      <c r="DA1028" s="411">
        <v>0</v>
      </c>
      <c r="DB1028" s="411">
        <v>0</v>
      </c>
      <c r="DC1028" s="411">
        <v>0</v>
      </c>
      <c r="DD1028" s="411">
        <v>0</v>
      </c>
      <c r="DE1028" s="411">
        <v>0</v>
      </c>
      <c r="DF1028" s="411">
        <v>0</v>
      </c>
      <c r="DG1028" s="411">
        <v>0</v>
      </c>
      <c r="DH1028" s="412">
        <v>0</v>
      </c>
      <c r="DI1028" s="411">
        <f t="shared" ref="DI1028:DI1091" si="327">SUM(CW1028:DH1028)</f>
        <v>0</v>
      </c>
      <c r="DJ1028" s="411">
        <v>0</v>
      </c>
      <c r="DK1028" s="411">
        <v>0</v>
      </c>
      <c r="DL1028" s="411">
        <v>0</v>
      </c>
      <c r="DM1028" s="411">
        <v>0</v>
      </c>
      <c r="DN1028" s="411">
        <v>0</v>
      </c>
      <c r="DO1028" s="411">
        <v>0</v>
      </c>
      <c r="DP1028" s="411">
        <v>0</v>
      </c>
      <c r="DQ1028" s="411">
        <v>0</v>
      </c>
      <c r="DR1028" s="411">
        <v>0</v>
      </c>
      <c r="DS1028" s="411">
        <v>0</v>
      </c>
      <c r="DT1028" s="411">
        <v>0</v>
      </c>
      <c r="DU1028" s="412">
        <v>0</v>
      </c>
      <c r="DV1028" s="411">
        <f t="shared" ref="DV1028:DV1091" si="328">SUM(DJ1028:DU1028)</f>
        <v>0</v>
      </c>
      <c r="DW1028" s="412">
        <v>0</v>
      </c>
      <c r="DX1028" s="412">
        <v>0</v>
      </c>
      <c r="DY1028" s="412">
        <v>0</v>
      </c>
      <c r="DZ1028" s="412">
        <v>0</v>
      </c>
      <c r="EA1028" s="412">
        <v>0</v>
      </c>
      <c r="EB1028" s="412">
        <v>0</v>
      </c>
      <c r="EC1028" s="412">
        <v>0</v>
      </c>
      <c r="ED1028" s="412">
        <v>0</v>
      </c>
      <c r="EE1028" s="412">
        <v>0</v>
      </c>
      <c r="EF1028" s="412">
        <v>0</v>
      </c>
      <c r="EG1028" s="412">
        <v>0</v>
      </c>
      <c r="EH1028" s="412">
        <v>0</v>
      </c>
      <c r="EI1028" s="411">
        <f t="shared" ref="EI1028:EI1091" si="329">SUM(DW1028:EH1028)</f>
        <v>0</v>
      </c>
      <c r="EK1028" s="411">
        <f t="shared" ref="EK1028:EK1091" si="330">P1028+AF1028+BI1028+CI1028+DI1028</f>
        <v>489</v>
      </c>
      <c r="EL1028" s="7">
        <f t="shared" ref="EL1028:EL1091" si="331">EI1028-EK1028</f>
        <v>-489</v>
      </c>
    </row>
    <row r="1029" spans="1:142">
      <c r="A1029" s="365" t="str">
        <f t="shared" si="313"/>
        <v xml:space="preserve"> 211</v>
      </c>
      <c r="B1029" s="370" t="s">
        <v>972</v>
      </c>
      <c r="C1029" s="370" t="s">
        <v>1194</v>
      </c>
      <c r="D1029" s="411">
        <v>2</v>
      </c>
      <c r="E1029" s="411">
        <v>0</v>
      </c>
      <c r="F1029" s="411">
        <v>0</v>
      </c>
      <c r="G1029" s="411">
        <v>1</v>
      </c>
      <c r="H1029" s="411">
        <v>0</v>
      </c>
      <c r="I1029" s="411">
        <v>0</v>
      </c>
      <c r="J1029" s="411">
        <v>0</v>
      </c>
      <c r="K1029" s="411">
        <v>0</v>
      </c>
      <c r="L1029" s="411">
        <v>0</v>
      </c>
      <c r="M1029" s="411">
        <v>0</v>
      </c>
      <c r="N1029" s="411">
        <v>0</v>
      </c>
      <c r="O1029" s="412">
        <v>0</v>
      </c>
      <c r="P1029" s="411">
        <f t="shared" si="314"/>
        <v>3</v>
      </c>
      <c r="Q1029" s="411">
        <f t="shared" si="315"/>
        <v>3</v>
      </c>
      <c r="R1029" s="411">
        <f t="shared" si="316"/>
        <v>0</v>
      </c>
      <c r="S1029" s="411">
        <f t="shared" si="317"/>
        <v>0</v>
      </c>
      <c r="T1029" s="411">
        <v>0</v>
      </c>
      <c r="U1029" s="411">
        <v>0</v>
      </c>
      <c r="V1029" s="411">
        <v>0</v>
      </c>
      <c r="W1029" s="411">
        <v>0</v>
      </c>
      <c r="X1029" s="411">
        <v>0</v>
      </c>
      <c r="Y1029" s="411">
        <v>0</v>
      </c>
      <c r="Z1029" s="411">
        <v>0</v>
      </c>
      <c r="AA1029" s="411">
        <v>0</v>
      </c>
      <c r="AB1029" s="411">
        <v>0</v>
      </c>
      <c r="AC1029" s="411">
        <v>0</v>
      </c>
      <c r="AD1029" s="411">
        <v>0</v>
      </c>
      <c r="AE1029" s="412">
        <v>0</v>
      </c>
      <c r="AF1029" s="411">
        <f t="shared" si="318"/>
        <v>0</v>
      </c>
      <c r="AG1029" s="411">
        <v>0</v>
      </c>
      <c r="AH1029" s="411">
        <v>0</v>
      </c>
      <c r="AI1029" s="411">
        <v>0</v>
      </c>
      <c r="AJ1029" s="411">
        <v>0</v>
      </c>
      <c r="AK1029" s="411">
        <v>0</v>
      </c>
      <c r="AL1029" s="411">
        <v>0</v>
      </c>
      <c r="AM1029" s="411">
        <v>0</v>
      </c>
      <c r="AN1029" s="411">
        <v>0</v>
      </c>
      <c r="AO1029" s="411">
        <v>0</v>
      </c>
      <c r="AP1029" s="411">
        <v>0</v>
      </c>
      <c r="AQ1029" s="411">
        <v>0</v>
      </c>
      <c r="AR1029" s="412">
        <v>0</v>
      </c>
      <c r="AS1029" s="411">
        <f t="shared" si="319"/>
        <v>0</v>
      </c>
      <c r="AT1029" s="411">
        <f t="shared" si="320"/>
        <v>0</v>
      </c>
      <c r="AU1029" s="411">
        <f t="shared" si="321"/>
        <v>0</v>
      </c>
      <c r="AV1029" s="411">
        <f t="shared" si="322"/>
        <v>0</v>
      </c>
      <c r="AW1029" s="411">
        <v>0</v>
      </c>
      <c r="AX1029" s="411">
        <v>0</v>
      </c>
      <c r="AY1029" s="411">
        <v>0</v>
      </c>
      <c r="AZ1029" s="411">
        <v>0</v>
      </c>
      <c r="BA1029" s="411">
        <v>0</v>
      </c>
      <c r="BB1029" s="411">
        <v>0</v>
      </c>
      <c r="BC1029" s="411">
        <v>0</v>
      </c>
      <c r="BD1029" s="411">
        <v>0</v>
      </c>
      <c r="BE1029" s="411">
        <v>0</v>
      </c>
      <c r="BF1029" s="411">
        <v>0</v>
      </c>
      <c r="BG1029" s="411">
        <v>0</v>
      </c>
      <c r="BH1029" s="412">
        <v>0</v>
      </c>
      <c r="BI1029" s="411">
        <f t="shared" si="323"/>
        <v>0</v>
      </c>
      <c r="BJ1029" s="411">
        <v>0</v>
      </c>
      <c r="BK1029" s="411">
        <v>0</v>
      </c>
      <c r="BL1029" s="411">
        <v>0</v>
      </c>
      <c r="BM1029" s="411">
        <v>0</v>
      </c>
      <c r="BN1029" s="411">
        <v>0</v>
      </c>
      <c r="BO1029" s="411">
        <v>0</v>
      </c>
      <c r="BP1029" s="411">
        <v>0</v>
      </c>
      <c r="BQ1029" s="411">
        <v>0</v>
      </c>
      <c r="BR1029" s="411">
        <v>0</v>
      </c>
      <c r="BS1029" s="411">
        <v>0</v>
      </c>
      <c r="BT1029" s="411">
        <v>0</v>
      </c>
      <c r="BU1029" s="412">
        <v>0</v>
      </c>
      <c r="BV1029" s="411">
        <f t="shared" si="324"/>
        <v>0</v>
      </c>
      <c r="BW1029" s="411">
        <v>0</v>
      </c>
      <c r="BX1029" s="411">
        <v>0</v>
      </c>
      <c r="BY1029" s="411">
        <v>0</v>
      </c>
      <c r="BZ1029" s="411">
        <v>0</v>
      </c>
      <c r="CA1029" s="411">
        <v>0</v>
      </c>
      <c r="CB1029" s="411">
        <v>0</v>
      </c>
      <c r="CC1029" s="411">
        <v>0</v>
      </c>
      <c r="CD1029" s="411">
        <v>0</v>
      </c>
      <c r="CE1029" s="411">
        <v>0</v>
      </c>
      <c r="CF1029" s="411">
        <v>0</v>
      </c>
      <c r="CG1029" s="411">
        <v>0</v>
      </c>
      <c r="CH1029" s="412">
        <v>0</v>
      </c>
      <c r="CI1029" s="411">
        <f t="shared" si="325"/>
        <v>0</v>
      </c>
      <c r="CJ1029" s="411">
        <v>0</v>
      </c>
      <c r="CK1029" s="411">
        <v>0</v>
      </c>
      <c r="CL1029" s="411">
        <v>0</v>
      </c>
      <c r="CM1029" s="411">
        <v>0</v>
      </c>
      <c r="CN1029" s="411">
        <v>0</v>
      </c>
      <c r="CO1029" s="411">
        <v>0</v>
      </c>
      <c r="CP1029" s="411">
        <v>0</v>
      </c>
      <c r="CQ1029" s="411">
        <v>0</v>
      </c>
      <c r="CR1029" s="411">
        <v>0</v>
      </c>
      <c r="CS1029" s="411">
        <v>0</v>
      </c>
      <c r="CT1029" s="411">
        <v>0</v>
      </c>
      <c r="CU1029" s="412">
        <v>0</v>
      </c>
      <c r="CV1029" s="411">
        <f t="shared" si="326"/>
        <v>0</v>
      </c>
      <c r="CW1029" s="411">
        <v>0</v>
      </c>
      <c r="CX1029" s="411">
        <v>0</v>
      </c>
      <c r="CY1029" s="411">
        <v>0</v>
      </c>
      <c r="CZ1029" s="411">
        <v>0</v>
      </c>
      <c r="DA1029" s="411">
        <v>0</v>
      </c>
      <c r="DB1029" s="411">
        <v>0</v>
      </c>
      <c r="DC1029" s="411">
        <v>0</v>
      </c>
      <c r="DD1029" s="411">
        <v>0</v>
      </c>
      <c r="DE1029" s="411">
        <v>0</v>
      </c>
      <c r="DF1029" s="411">
        <v>0</v>
      </c>
      <c r="DG1029" s="411">
        <v>0</v>
      </c>
      <c r="DH1029" s="412">
        <v>0</v>
      </c>
      <c r="DI1029" s="411">
        <f t="shared" si="327"/>
        <v>0</v>
      </c>
      <c r="DJ1029" s="411">
        <v>0</v>
      </c>
      <c r="DK1029" s="411">
        <v>0</v>
      </c>
      <c r="DL1029" s="411">
        <v>0</v>
      </c>
      <c r="DM1029" s="411">
        <v>0</v>
      </c>
      <c r="DN1029" s="411">
        <v>0</v>
      </c>
      <c r="DO1029" s="411">
        <v>0</v>
      </c>
      <c r="DP1029" s="411">
        <v>0</v>
      </c>
      <c r="DQ1029" s="411">
        <v>0</v>
      </c>
      <c r="DR1029" s="411">
        <v>0</v>
      </c>
      <c r="DS1029" s="411">
        <v>0</v>
      </c>
      <c r="DT1029" s="411">
        <v>0</v>
      </c>
      <c r="DU1029" s="412">
        <v>0</v>
      </c>
      <c r="DV1029" s="411">
        <f t="shared" si="328"/>
        <v>0</v>
      </c>
      <c r="DW1029" s="412">
        <v>0</v>
      </c>
      <c r="DX1029" s="412">
        <v>0</v>
      </c>
      <c r="DY1029" s="412">
        <v>0</v>
      </c>
      <c r="DZ1029" s="412">
        <v>0</v>
      </c>
      <c r="EA1029" s="412">
        <v>0</v>
      </c>
      <c r="EB1029" s="412">
        <v>0</v>
      </c>
      <c r="EC1029" s="412">
        <v>0</v>
      </c>
      <c r="ED1029" s="412">
        <v>0</v>
      </c>
      <c r="EE1029" s="412">
        <v>0</v>
      </c>
      <c r="EF1029" s="412">
        <v>0</v>
      </c>
      <c r="EG1029" s="412">
        <v>0</v>
      </c>
      <c r="EH1029" s="412">
        <v>0</v>
      </c>
      <c r="EI1029" s="411">
        <f t="shared" si="329"/>
        <v>0</v>
      </c>
      <c r="EK1029" s="411">
        <f t="shared" si="330"/>
        <v>3</v>
      </c>
      <c r="EL1029" s="7">
        <f t="shared" si="331"/>
        <v>-3</v>
      </c>
    </row>
    <row r="1030" spans="1:142">
      <c r="A1030" s="365" t="str">
        <f t="shared" si="313"/>
        <v xml:space="preserve"> 211</v>
      </c>
      <c r="B1030" s="370" t="s">
        <v>972</v>
      </c>
      <c r="C1030" s="370" t="s">
        <v>1193</v>
      </c>
      <c r="D1030" s="411">
        <v>147</v>
      </c>
      <c r="E1030" s="411">
        <v>145</v>
      </c>
      <c r="F1030" s="411">
        <v>158</v>
      </c>
      <c r="G1030" s="411">
        <v>169</v>
      </c>
      <c r="H1030" s="411">
        <v>152</v>
      </c>
      <c r="I1030" s="411">
        <v>176</v>
      </c>
      <c r="J1030" s="411">
        <v>114</v>
      </c>
      <c r="K1030" s="411">
        <v>174</v>
      </c>
      <c r="L1030" s="411">
        <v>139</v>
      </c>
      <c r="M1030" s="411">
        <v>164</v>
      </c>
      <c r="N1030" s="411">
        <v>167</v>
      </c>
      <c r="O1030" s="412">
        <v>260</v>
      </c>
      <c r="P1030" s="411">
        <f t="shared" si="314"/>
        <v>1965</v>
      </c>
      <c r="Q1030" s="411">
        <f t="shared" si="315"/>
        <v>1057.3225806451612</v>
      </c>
      <c r="R1030" s="411">
        <f t="shared" si="316"/>
        <v>278.3325917686318</v>
      </c>
      <c r="S1030" s="411">
        <f t="shared" si="317"/>
        <v>629.34482758620686</v>
      </c>
      <c r="T1030" s="411">
        <v>0</v>
      </c>
      <c r="U1030" s="411">
        <v>0</v>
      </c>
      <c r="V1030" s="411">
        <v>0</v>
      </c>
      <c r="W1030" s="411">
        <v>0</v>
      </c>
      <c r="X1030" s="411">
        <v>0</v>
      </c>
      <c r="Y1030" s="411">
        <v>0</v>
      </c>
      <c r="Z1030" s="411">
        <v>0</v>
      </c>
      <c r="AA1030" s="411">
        <v>0</v>
      </c>
      <c r="AB1030" s="411">
        <v>0</v>
      </c>
      <c r="AC1030" s="411">
        <v>0</v>
      </c>
      <c r="AD1030" s="411">
        <v>0</v>
      </c>
      <c r="AE1030" s="412">
        <v>0</v>
      </c>
      <c r="AF1030" s="411">
        <f t="shared" si="318"/>
        <v>0</v>
      </c>
      <c r="AG1030" s="411">
        <v>0</v>
      </c>
      <c r="AH1030" s="411">
        <v>0</v>
      </c>
      <c r="AI1030" s="411">
        <v>0</v>
      </c>
      <c r="AJ1030" s="411">
        <v>0</v>
      </c>
      <c r="AK1030" s="411">
        <v>0</v>
      </c>
      <c r="AL1030" s="411">
        <v>0</v>
      </c>
      <c r="AM1030" s="411">
        <v>0</v>
      </c>
      <c r="AN1030" s="411">
        <v>0</v>
      </c>
      <c r="AO1030" s="411">
        <v>0</v>
      </c>
      <c r="AP1030" s="411">
        <v>0</v>
      </c>
      <c r="AQ1030" s="411">
        <v>0</v>
      </c>
      <c r="AR1030" s="412">
        <v>0</v>
      </c>
      <c r="AS1030" s="411">
        <f t="shared" si="319"/>
        <v>0</v>
      </c>
      <c r="AT1030" s="411">
        <f t="shared" si="320"/>
        <v>0</v>
      </c>
      <c r="AU1030" s="411">
        <f t="shared" si="321"/>
        <v>0</v>
      </c>
      <c r="AV1030" s="411">
        <f t="shared" si="322"/>
        <v>0</v>
      </c>
      <c r="AW1030" s="411">
        <v>0</v>
      </c>
      <c r="AX1030" s="411">
        <v>0</v>
      </c>
      <c r="AY1030" s="411">
        <v>0</v>
      </c>
      <c r="AZ1030" s="411">
        <v>0</v>
      </c>
      <c r="BA1030" s="411">
        <v>0</v>
      </c>
      <c r="BB1030" s="411">
        <v>0</v>
      </c>
      <c r="BC1030" s="411">
        <v>0</v>
      </c>
      <c r="BD1030" s="411">
        <v>0</v>
      </c>
      <c r="BE1030" s="411">
        <v>0</v>
      </c>
      <c r="BF1030" s="411">
        <v>0</v>
      </c>
      <c r="BG1030" s="411">
        <v>0</v>
      </c>
      <c r="BH1030" s="412">
        <v>0</v>
      </c>
      <c r="BI1030" s="411">
        <f t="shared" si="323"/>
        <v>0</v>
      </c>
      <c r="BJ1030" s="411">
        <v>0</v>
      </c>
      <c r="BK1030" s="411">
        <v>0</v>
      </c>
      <c r="BL1030" s="411">
        <v>0</v>
      </c>
      <c r="BM1030" s="411">
        <v>0</v>
      </c>
      <c r="BN1030" s="411">
        <v>0</v>
      </c>
      <c r="BO1030" s="411">
        <v>0</v>
      </c>
      <c r="BP1030" s="411">
        <v>0</v>
      </c>
      <c r="BQ1030" s="411">
        <v>0</v>
      </c>
      <c r="BR1030" s="411">
        <v>0</v>
      </c>
      <c r="BS1030" s="411">
        <v>0</v>
      </c>
      <c r="BT1030" s="411">
        <v>0</v>
      </c>
      <c r="BU1030" s="412">
        <v>0</v>
      </c>
      <c r="BV1030" s="411">
        <f t="shared" si="324"/>
        <v>0</v>
      </c>
      <c r="BW1030" s="411">
        <v>0</v>
      </c>
      <c r="BX1030" s="411">
        <v>0</v>
      </c>
      <c r="BY1030" s="411">
        <v>0</v>
      </c>
      <c r="BZ1030" s="411">
        <v>0</v>
      </c>
      <c r="CA1030" s="411">
        <v>0</v>
      </c>
      <c r="CB1030" s="411">
        <v>0</v>
      </c>
      <c r="CC1030" s="411">
        <v>0</v>
      </c>
      <c r="CD1030" s="411">
        <v>0</v>
      </c>
      <c r="CE1030" s="411">
        <v>0</v>
      </c>
      <c r="CF1030" s="411">
        <v>0</v>
      </c>
      <c r="CG1030" s="411">
        <v>0</v>
      </c>
      <c r="CH1030" s="412">
        <v>0</v>
      </c>
      <c r="CI1030" s="411">
        <f t="shared" si="325"/>
        <v>0</v>
      </c>
      <c r="CJ1030" s="411">
        <v>0</v>
      </c>
      <c r="CK1030" s="411">
        <v>0</v>
      </c>
      <c r="CL1030" s="411">
        <v>0</v>
      </c>
      <c r="CM1030" s="411">
        <v>0</v>
      </c>
      <c r="CN1030" s="411">
        <v>0</v>
      </c>
      <c r="CO1030" s="411">
        <v>0</v>
      </c>
      <c r="CP1030" s="411">
        <v>0</v>
      </c>
      <c r="CQ1030" s="411">
        <v>0</v>
      </c>
      <c r="CR1030" s="411">
        <v>0</v>
      </c>
      <c r="CS1030" s="411">
        <v>0</v>
      </c>
      <c r="CT1030" s="411">
        <v>0</v>
      </c>
      <c r="CU1030" s="412">
        <v>0</v>
      </c>
      <c r="CV1030" s="411">
        <f t="shared" si="326"/>
        <v>0</v>
      </c>
      <c r="CW1030" s="411">
        <v>0</v>
      </c>
      <c r="CX1030" s="411">
        <v>0</v>
      </c>
      <c r="CY1030" s="411">
        <v>0</v>
      </c>
      <c r="CZ1030" s="411">
        <v>0</v>
      </c>
      <c r="DA1030" s="411">
        <v>0</v>
      </c>
      <c r="DB1030" s="411">
        <v>0</v>
      </c>
      <c r="DC1030" s="411">
        <v>0</v>
      </c>
      <c r="DD1030" s="411">
        <v>0</v>
      </c>
      <c r="DE1030" s="411">
        <v>0</v>
      </c>
      <c r="DF1030" s="411">
        <v>0</v>
      </c>
      <c r="DG1030" s="411">
        <v>0</v>
      </c>
      <c r="DH1030" s="412">
        <v>0</v>
      </c>
      <c r="DI1030" s="411">
        <f t="shared" si="327"/>
        <v>0</v>
      </c>
      <c r="DJ1030" s="411">
        <v>0</v>
      </c>
      <c r="DK1030" s="411">
        <v>0</v>
      </c>
      <c r="DL1030" s="411">
        <v>0</v>
      </c>
      <c r="DM1030" s="411">
        <v>0</v>
      </c>
      <c r="DN1030" s="411">
        <v>0</v>
      </c>
      <c r="DO1030" s="411">
        <v>0</v>
      </c>
      <c r="DP1030" s="411">
        <v>0</v>
      </c>
      <c r="DQ1030" s="411">
        <v>0</v>
      </c>
      <c r="DR1030" s="411">
        <v>0</v>
      </c>
      <c r="DS1030" s="411">
        <v>0</v>
      </c>
      <c r="DT1030" s="411">
        <v>0</v>
      </c>
      <c r="DU1030" s="412">
        <v>0</v>
      </c>
      <c r="DV1030" s="411">
        <f t="shared" si="328"/>
        <v>0</v>
      </c>
      <c r="DW1030" s="412">
        <v>0</v>
      </c>
      <c r="DX1030" s="412">
        <v>0</v>
      </c>
      <c r="DY1030" s="412">
        <v>0</v>
      </c>
      <c r="DZ1030" s="412">
        <v>0</v>
      </c>
      <c r="EA1030" s="412">
        <v>0</v>
      </c>
      <c r="EB1030" s="412">
        <v>0</v>
      </c>
      <c r="EC1030" s="412">
        <v>0</v>
      </c>
      <c r="ED1030" s="412">
        <v>0</v>
      </c>
      <c r="EE1030" s="412">
        <v>0</v>
      </c>
      <c r="EF1030" s="412">
        <v>0</v>
      </c>
      <c r="EG1030" s="412">
        <v>0</v>
      </c>
      <c r="EH1030" s="412">
        <v>0</v>
      </c>
      <c r="EI1030" s="411">
        <f t="shared" si="329"/>
        <v>0</v>
      </c>
      <c r="EK1030" s="411">
        <f t="shared" si="330"/>
        <v>1965</v>
      </c>
      <c r="EL1030" s="7">
        <f t="shared" si="331"/>
        <v>-1965</v>
      </c>
    </row>
    <row r="1031" spans="1:142">
      <c r="A1031" s="365" t="str">
        <f t="shared" si="313"/>
        <v xml:space="preserve"> 211</v>
      </c>
      <c r="B1031" s="370" t="s">
        <v>972</v>
      </c>
      <c r="C1031" s="370" t="s">
        <v>1200</v>
      </c>
      <c r="D1031" s="411">
        <v>0</v>
      </c>
      <c r="E1031" s="411">
        <v>0</v>
      </c>
      <c r="F1031" s="411">
        <v>2</v>
      </c>
      <c r="G1031" s="411">
        <v>2</v>
      </c>
      <c r="H1031" s="411">
        <v>1</v>
      </c>
      <c r="I1031" s="411">
        <v>1</v>
      </c>
      <c r="J1031" s="411">
        <v>0</v>
      </c>
      <c r="K1031" s="411">
        <v>0</v>
      </c>
      <c r="L1031" s="411">
        <v>0</v>
      </c>
      <c r="M1031" s="411">
        <v>0</v>
      </c>
      <c r="N1031" s="411">
        <v>1</v>
      </c>
      <c r="O1031" s="412">
        <v>3</v>
      </c>
      <c r="P1031" s="411">
        <f t="shared" si="314"/>
        <v>10</v>
      </c>
      <c r="Q1031" s="411">
        <f t="shared" si="315"/>
        <v>6</v>
      </c>
      <c r="R1031" s="411">
        <f t="shared" si="316"/>
        <v>0</v>
      </c>
      <c r="S1031" s="411">
        <f t="shared" si="317"/>
        <v>4</v>
      </c>
      <c r="T1031" s="411">
        <v>0</v>
      </c>
      <c r="U1031" s="411">
        <v>0</v>
      </c>
      <c r="V1031" s="411">
        <v>0</v>
      </c>
      <c r="W1031" s="411">
        <v>0</v>
      </c>
      <c r="X1031" s="411">
        <v>0</v>
      </c>
      <c r="Y1031" s="411">
        <v>0</v>
      </c>
      <c r="Z1031" s="411">
        <v>0</v>
      </c>
      <c r="AA1031" s="411">
        <v>0</v>
      </c>
      <c r="AB1031" s="411">
        <v>0</v>
      </c>
      <c r="AC1031" s="411">
        <v>0</v>
      </c>
      <c r="AD1031" s="411">
        <v>0</v>
      </c>
      <c r="AE1031" s="412">
        <v>0</v>
      </c>
      <c r="AF1031" s="411">
        <f t="shared" si="318"/>
        <v>0</v>
      </c>
      <c r="AG1031" s="411">
        <v>0</v>
      </c>
      <c r="AH1031" s="411">
        <v>0</v>
      </c>
      <c r="AI1031" s="411">
        <v>0</v>
      </c>
      <c r="AJ1031" s="411">
        <v>0</v>
      </c>
      <c r="AK1031" s="411">
        <v>0</v>
      </c>
      <c r="AL1031" s="411">
        <v>0</v>
      </c>
      <c r="AM1031" s="411">
        <v>0</v>
      </c>
      <c r="AN1031" s="411">
        <v>0</v>
      </c>
      <c r="AO1031" s="411">
        <v>0</v>
      </c>
      <c r="AP1031" s="411">
        <v>0</v>
      </c>
      <c r="AQ1031" s="411">
        <v>0</v>
      </c>
      <c r="AR1031" s="412">
        <v>0</v>
      </c>
      <c r="AS1031" s="411">
        <f t="shared" si="319"/>
        <v>0</v>
      </c>
      <c r="AT1031" s="411">
        <f t="shared" si="320"/>
        <v>0</v>
      </c>
      <c r="AU1031" s="411">
        <f t="shared" si="321"/>
        <v>0</v>
      </c>
      <c r="AV1031" s="411">
        <f t="shared" si="322"/>
        <v>0</v>
      </c>
      <c r="AW1031" s="411">
        <v>0</v>
      </c>
      <c r="AX1031" s="411">
        <v>0</v>
      </c>
      <c r="AY1031" s="411">
        <v>0</v>
      </c>
      <c r="AZ1031" s="411">
        <v>0</v>
      </c>
      <c r="BA1031" s="411">
        <v>0</v>
      </c>
      <c r="BB1031" s="411">
        <v>0</v>
      </c>
      <c r="BC1031" s="411">
        <v>0</v>
      </c>
      <c r="BD1031" s="411">
        <v>0</v>
      </c>
      <c r="BE1031" s="411">
        <v>0</v>
      </c>
      <c r="BF1031" s="411">
        <v>0</v>
      </c>
      <c r="BG1031" s="411">
        <v>0</v>
      </c>
      <c r="BH1031" s="412">
        <v>0</v>
      </c>
      <c r="BI1031" s="411">
        <f t="shared" si="323"/>
        <v>0</v>
      </c>
      <c r="BJ1031" s="411">
        <v>0</v>
      </c>
      <c r="BK1031" s="411">
        <v>0</v>
      </c>
      <c r="BL1031" s="411">
        <v>0</v>
      </c>
      <c r="BM1031" s="411">
        <v>0</v>
      </c>
      <c r="BN1031" s="411">
        <v>0</v>
      </c>
      <c r="BO1031" s="411">
        <v>0</v>
      </c>
      <c r="BP1031" s="411">
        <v>0</v>
      </c>
      <c r="BQ1031" s="411">
        <v>0</v>
      </c>
      <c r="BR1031" s="411">
        <v>0</v>
      </c>
      <c r="BS1031" s="411">
        <v>0</v>
      </c>
      <c r="BT1031" s="411">
        <v>0</v>
      </c>
      <c r="BU1031" s="412">
        <v>0</v>
      </c>
      <c r="BV1031" s="411">
        <f t="shared" si="324"/>
        <v>0</v>
      </c>
      <c r="BW1031" s="411">
        <v>0</v>
      </c>
      <c r="BX1031" s="411">
        <v>0</v>
      </c>
      <c r="BY1031" s="411">
        <v>0</v>
      </c>
      <c r="BZ1031" s="411">
        <v>0</v>
      </c>
      <c r="CA1031" s="411">
        <v>0</v>
      </c>
      <c r="CB1031" s="411">
        <v>0</v>
      </c>
      <c r="CC1031" s="411">
        <v>0</v>
      </c>
      <c r="CD1031" s="411">
        <v>0</v>
      </c>
      <c r="CE1031" s="411">
        <v>0</v>
      </c>
      <c r="CF1031" s="411">
        <v>0</v>
      </c>
      <c r="CG1031" s="411">
        <v>0</v>
      </c>
      <c r="CH1031" s="412">
        <v>0</v>
      </c>
      <c r="CI1031" s="411">
        <f t="shared" si="325"/>
        <v>0</v>
      </c>
      <c r="CJ1031" s="411">
        <v>0</v>
      </c>
      <c r="CK1031" s="411">
        <v>0</v>
      </c>
      <c r="CL1031" s="411">
        <v>0</v>
      </c>
      <c r="CM1031" s="411">
        <v>0</v>
      </c>
      <c r="CN1031" s="411">
        <v>0</v>
      </c>
      <c r="CO1031" s="411">
        <v>0</v>
      </c>
      <c r="CP1031" s="411">
        <v>0</v>
      </c>
      <c r="CQ1031" s="411">
        <v>0</v>
      </c>
      <c r="CR1031" s="411">
        <v>0</v>
      </c>
      <c r="CS1031" s="411">
        <v>0</v>
      </c>
      <c r="CT1031" s="411">
        <v>0</v>
      </c>
      <c r="CU1031" s="412">
        <v>0</v>
      </c>
      <c r="CV1031" s="411">
        <f t="shared" si="326"/>
        <v>0</v>
      </c>
      <c r="CW1031" s="411">
        <v>0</v>
      </c>
      <c r="CX1031" s="411">
        <v>0</v>
      </c>
      <c r="CY1031" s="411">
        <v>0</v>
      </c>
      <c r="CZ1031" s="411">
        <v>0</v>
      </c>
      <c r="DA1031" s="411">
        <v>0</v>
      </c>
      <c r="DB1031" s="411">
        <v>0</v>
      </c>
      <c r="DC1031" s="411">
        <v>0</v>
      </c>
      <c r="DD1031" s="411">
        <v>0</v>
      </c>
      <c r="DE1031" s="411">
        <v>0</v>
      </c>
      <c r="DF1031" s="411">
        <v>0</v>
      </c>
      <c r="DG1031" s="411">
        <v>0</v>
      </c>
      <c r="DH1031" s="412">
        <v>0</v>
      </c>
      <c r="DI1031" s="411">
        <f t="shared" si="327"/>
        <v>0</v>
      </c>
      <c r="DJ1031" s="411">
        <v>0</v>
      </c>
      <c r="DK1031" s="411">
        <v>0</v>
      </c>
      <c r="DL1031" s="411">
        <v>0</v>
      </c>
      <c r="DM1031" s="411">
        <v>0</v>
      </c>
      <c r="DN1031" s="411">
        <v>0</v>
      </c>
      <c r="DO1031" s="411">
        <v>0</v>
      </c>
      <c r="DP1031" s="411">
        <v>0</v>
      </c>
      <c r="DQ1031" s="411">
        <v>0</v>
      </c>
      <c r="DR1031" s="411">
        <v>0</v>
      </c>
      <c r="DS1031" s="411">
        <v>0</v>
      </c>
      <c r="DT1031" s="411">
        <v>0</v>
      </c>
      <c r="DU1031" s="412">
        <v>0</v>
      </c>
      <c r="DV1031" s="411">
        <f t="shared" si="328"/>
        <v>0</v>
      </c>
      <c r="DW1031" s="412">
        <v>0</v>
      </c>
      <c r="DX1031" s="412">
        <v>0</v>
      </c>
      <c r="DY1031" s="412">
        <v>0</v>
      </c>
      <c r="DZ1031" s="412">
        <v>0</v>
      </c>
      <c r="EA1031" s="412">
        <v>0</v>
      </c>
      <c r="EB1031" s="412">
        <v>0</v>
      </c>
      <c r="EC1031" s="412">
        <v>0</v>
      </c>
      <c r="ED1031" s="412">
        <v>0</v>
      </c>
      <c r="EE1031" s="412">
        <v>0</v>
      </c>
      <c r="EF1031" s="412">
        <v>0</v>
      </c>
      <c r="EG1031" s="412">
        <v>0</v>
      </c>
      <c r="EH1031" s="412">
        <v>0</v>
      </c>
      <c r="EI1031" s="411">
        <f t="shared" si="329"/>
        <v>0</v>
      </c>
      <c r="EK1031" s="411">
        <f t="shared" si="330"/>
        <v>10</v>
      </c>
      <c r="EL1031" s="7">
        <f t="shared" si="331"/>
        <v>-10</v>
      </c>
    </row>
    <row r="1032" spans="1:142">
      <c r="A1032" s="365" t="str">
        <f t="shared" si="313"/>
        <v xml:space="preserve"> 211</v>
      </c>
      <c r="B1032" s="370" t="s">
        <v>972</v>
      </c>
      <c r="C1032" s="370" t="s">
        <v>1175</v>
      </c>
      <c r="D1032" s="411">
        <v>26</v>
      </c>
      <c r="E1032" s="411">
        <v>22</v>
      </c>
      <c r="F1032" s="411">
        <v>18</v>
      </c>
      <c r="G1032" s="411">
        <v>15</v>
      </c>
      <c r="H1032" s="411">
        <v>12</v>
      </c>
      <c r="I1032" s="411">
        <v>9</v>
      </c>
      <c r="J1032" s="411">
        <v>13</v>
      </c>
      <c r="K1032" s="411">
        <v>22</v>
      </c>
      <c r="L1032" s="411">
        <v>21</v>
      </c>
      <c r="M1032" s="411">
        <v>32</v>
      </c>
      <c r="N1032" s="411">
        <v>13</v>
      </c>
      <c r="O1032" s="412">
        <v>26</v>
      </c>
      <c r="P1032" s="411">
        <f t="shared" si="314"/>
        <v>229</v>
      </c>
      <c r="Q1032" s="411">
        <f t="shared" si="315"/>
        <v>114.58064516129032</v>
      </c>
      <c r="R1032" s="411">
        <f t="shared" si="316"/>
        <v>37.626251390433815</v>
      </c>
      <c r="S1032" s="411">
        <f t="shared" si="317"/>
        <v>76.793103448275858</v>
      </c>
      <c r="T1032" s="411">
        <v>0</v>
      </c>
      <c r="U1032" s="411">
        <v>0</v>
      </c>
      <c r="V1032" s="411">
        <v>0</v>
      </c>
      <c r="W1032" s="411">
        <v>0</v>
      </c>
      <c r="X1032" s="411">
        <v>0</v>
      </c>
      <c r="Y1032" s="411">
        <v>0</v>
      </c>
      <c r="Z1032" s="411">
        <v>0</v>
      </c>
      <c r="AA1032" s="411">
        <v>0</v>
      </c>
      <c r="AB1032" s="411">
        <v>0</v>
      </c>
      <c r="AC1032" s="411">
        <v>0</v>
      </c>
      <c r="AD1032" s="411">
        <v>0</v>
      </c>
      <c r="AE1032" s="412">
        <v>0</v>
      </c>
      <c r="AF1032" s="411">
        <f t="shared" si="318"/>
        <v>0</v>
      </c>
      <c r="AG1032" s="411">
        <v>0</v>
      </c>
      <c r="AH1032" s="411">
        <v>0</v>
      </c>
      <c r="AI1032" s="411">
        <v>0</v>
      </c>
      <c r="AJ1032" s="411">
        <v>0</v>
      </c>
      <c r="AK1032" s="411">
        <v>0</v>
      </c>
      <c r="AL1032" s="411">
        <v>0</v>
      </c>
      <c r="AM1032" s="411">
        <v>0</v>
      </c>
      <c r="AN1032" s="411">
        <v>0</v>
      </c>
      <c r="AO1032" s="411">
        <v>0</v>
      </c>
      <c r="AP1032" s="411">
        <v>0</v>
      </c>
      <c r="AQ1032" s="411">
        <v>0</v>
      </c>
      <c r="AR1032" s="412">
        <v>0</v>
      </c>
      <c r="AS1032" s="411">
        <f t="shared" si="319"/>
        <v>0</v>
      </c>
      <c r="AT1032" s="411">
        <f t="shared" si="320"/>
        <v>0</v>
      </c>
      <c r="AU1032" s="411">
        <f t="shared" si="321"/>
        <v>0</v>
      </c>
      <c r="AV1032" s="411">
        <f t="shared" si="322"/>
        <v>0</v>
      </c>
      <c r="AW1032" s="411">
        <v>0</v>
      </c>
      <c r="AX1032" s="411">
        <v>0</v>
      </c>
      <c r="AY1032" s="411">
        <v>0</v>
      </c>
      <c r="AZ1032" s="411">
        <v>0</v>
      </c>
      <c r="BA1032" s="411">
        <v>0</v>
      </c>
      <c r="BB1032" s="411">
        <v>0</v>
      </c>
      <c r="BC1032" s="411">
        <v>0</v>
      </c>
      <c r="BD1032" s="411">
        <v>0</v>
      </c>
      <c r="BE1032" s="411">
        <v>0</v>
      </c>
      <c r="BF1032" s="411">
        <v>0</v>
      </c>
      <c r="BG1032" s="411">
        <v>0</v>
      </c>
      <c r="BH1032" s="412">
        <v>0</v>
      </c>
      <c r="BI1032" s="411">
        <f t="shared" si="323"/>
        <v>0</v>
      </c>
      <c r="BJ1032" s="411">
        <v>0</v>
      </c>
      <c r="BK1032" s="411">
        <v>0</v>
      </c>
      <c r="BL1032" s="411">
        <v>0</v>
      </c>
      <c r="BM1032" s="411">
        <v>0</v>
      </c>
      <c r="BN1032" s="411">
        <v>0</v>
      </c>
      <c r="BO1032" s="411">
        <v>0</v>
      </c>
      <c r="BP1032" s="411">
        <v>0</v>
      </c>
      <c r="BQ1032" s="411">
        <v>0</v>
      </c>
      <c r="BR1032" s="411">
        <v>0</v>
      </c>
      <c r="BS1032" s="411">
        <v>0</v>
      </c>
      <c r="BT1032" s="411">
        <v>0</v>
      </c>
      <c r="BU1032" s="412">
        <v>0</v>
      </c>
      <c r="BV1032" s="411">
        <f t="shared" si="324"/>
        <v>0</v>
      </c>
      <c r="BW1032" s="411">
        <v>0</v>
      </c>
      <c r="BX1032" s="411">
        <v>0</v>
      </c>
      <c r="BY1032" s="411">
        <v>0</v>
      </c>
      <c r="BZ1032" s="411">
        <v>0</v>
      </c>
      <c r="CA1032" s="411">
        <v>0</v>
      </c>
      <c r="CB1032" s="411">
        <v>0</v>
      </c>
      <c r="CC1032" s="411">
        <v>0</v>
      </c>
      <c r="CD1032" s="411">
        <v>0</v>
      </c>
      <c r="CE1032" s="411">
        <v>0</v>
      </c>
      <c r="CF1032" s="411">
        <v>0</v>
      </c>
      <c r="CG1032" s="411">
        <v>0</v>
      </c>
      <c r="CH1032" s="412">
        <v>0</v>
      </c>
      <c r="CI1032" s="411">
        <f t="shared" si="325"/>
        <v>0</v>
      </c>
      <c r="CJ1032" s="411">
        <v>0</v>
      </c>
      <c r="CK1032" s="411">
        <v>0</v>
      </c>
      <c r="CL1032" s="411">
        <v>0</v>
      </c>
      <c r="CM1032" s="411">
        <v>0</v>
      </c>
      <c r="CN1032" s="411">
        <v>0</v>
      </c>
      <c r="CO1032" s="411">
        <v>0</v>
      </c>
      <c r="CP1032" s="411">
        <v>0</v>
      </c>
      <c r="CQ1032" s="411">
        <v>0</v>
      </c>
      <c r="CR1032" s="411">
        <v>0</v>
      </c>
      <c r="CS1032" s="411">
        <v>0</v>
      </c>
      <c r="CT1032" s="411">
        <v>0</v>
      </c>
      <c r="CU1032" s="412">
        <v>0</v>
      </c>
      <c r="CV1032" s="411">
        <f t="shared" si="326"/>
        <v>0</v>
      </c>
      <c r="CW1032" s="411">
        <v>0</v>
      </c>
      <c r="CX1032" s="411">
        <v>0</v>
      </c>
      <c r="CY1032" s="411">
        <v>0</v>
      </c>
      <c r="CZ1032" s="411">
        <v>0</v>
      </c>
      <c r="DA1032" s="411">
        <v>0</v>
      </c>
      <c r="DB1032" s="411">
        <v>0</v>
      </c>
      <c r="DC1032" s="411">
        <v>0</v>
      </c>
      <c r="DD1032" s="411">
        <v>0</v>
      </c>
      <c r="DE1032" s="411">
        <v>0</v>
      </c>
      <c r="DF1032" s="411">
        <v>0</v>
      </c>
      <c r="DG1032" s="411">
        <v>0</v>
      </c>
      <c r="DH1032" s="412">
        <v>0</v>
      </c>
      <c r="DI1032" s="411">
        <f t="shared" si="327"/>
        <v>0</v>
      </c>
      <c r="DJ1032" s="411">
        <v>0</v>
      </c>
      <c r="DK1032" s="411">
        <v>0</v>
      </c>
      <c r="DL1032" s="411">
        <v>0</v>
      </c>
      <c r="DM1032" s="411">
        <v>0</v>
      </c>
      <c r="DN1032" s="411">
        <v>0</v>
      </c>
      <c r="DO1032" s="411">
        <v>0</v>
      </c>
      <c r="DP1032" s="411">
        <v>0</v>
      </c>
      <c r="DQ1032" s="411">
        <v>0</v>
      </c>
      <c r="DR1032" s="411">
        <v>0</v>
      </c>
      <c r="DS1032" s="411">
        <v>0</v>
      </c>
      <c r="DT1032" s="411">
        <v>0</v>
      </c>
      <c r="DU1032" s="412">
        <v>0</v>
      </c>
      <c r="DV1032" s="411">
        <f t="shared" si="328"/>
        <v>0</v>
      </c>
      <c r="DW1032" s="412">
        <v>0</v>
      </c>
      <c r="DX1032" s="412">
        <v>0</v>
      </c>
      <c r="DY1032" s="412">
        <v>0</v>
      </c>
      <c r="DZ1032" s="412">
        <v>0</v>
      </c>
      <c r="EA1032" s="412">
        <v>0</v>
      </c>
      <c r="EB1032" s="412">
        <v>0</v>
      </c>
      <c r="EC1032" s="412">
        <v>0</v>
      </c>
      <c r="ED1032" s="412">
        <v>0</v>
      </c>
      <c r="EE1032" s="412">
        <v>0</v>
      </c>
      <c r="EF1032" s="412">
        <v>0</v>
      </c>
      <c r="EG1032" s="412">
        <v>0</v>
      </c>
      <c r="EH1032" s="412">
        <v>0</v>
      </c>
      <c r="EI1032" s="411">
        <f t="shared" si="329"/>
        <v>0</v>
      </c>
      <c r="EK1032" s="411">
        <f t="shared" si="330"/>
        <v>229</v>
      </c>
      <c r="EL1032" s="7">
        <f t="shared" si="331"/>
        <v>-229</v>
      </c>
    </row>
    <row r="1033" spans="1:142">
      <c r="A1033" s="365" t="str">
        <f t="shared" si="313"/>
        <v xml:space="preserve"> 211</v>
      </c>
      <c r="B1033" s="370" t="s">
        <v>972</v>
      </c>
      <c r="C1033" s="370" t="s">
        <v>1176</v>
      </c>
      <c r="D1033" s="411">
        <v>5</v>
      </c>
      <c r="E1033" s="411">
        <v>8</v>
      </c>
      <c r="F1033" s="411">
        <v>21</v>
      </c>
      <c r="G1033" s="411">
        <v>11</v>
      </c>
      <c r="H1033" s="411">
        <v>9</v>
      </c>
      <c r="I1033" s="411">
        <v>6</v>
      </c>
      <c r="J1033" s="411">
        <v>11</v>
      </c>
      <c r="K1033" s="411">
        <v>23</v>
      </c>
      <c r="L1033" s="411">
        <v>4</v>
      </c>
      <c r="M1033" s="411">
        <v>26</v>
      </c>
      <c r="N1033" s="411">
        <v>7</v>
      </c>
      <c r="O1033" s="412">
        <v>4</v>
      </c>
      <c r="P1033" s="411">
        <f t="shared" si="314"/>
        <v>135</v>
      </c>
      <c r="Q1033" s="411">
        <f t="shared" si="315"/>
        <v>70.645161290322577</v>
      </c>
      <c r="R1033" s="411">
        <f t="shared" si="316"/>
        <v>26.251390433815352</v>
      </c>
      <c r="S1033" s="411">
        <f t="shared" si="317"/>
        <v>38.103448275862071</v>
      </c>
      <c r="T1033" s="411">
        <v>0</v>
      </c>
      <c r="U1033" s="411">
        <v>0</v>
      </c>
      <c r="V1033" s="411">
        <v>0</v>
      </c>
      <c r="W1033" s="411">
        <v>0</v>
      </c>
      <c r="X1033" s="411">
        <v>0</v>
      </c>
      <c r="Y1033" s="411">
        <v>0</v>
      </c>
      <c r="Z1033" s="411">
        <v>0</v>
      </c>
      <c r="AA1033" s="411">
        <v>0</v>
      </c>
      <c r="AB1033" s="411">
        <v>0</v>
      </c>
      <c r="AC1033" s="411">
        <v>0</v>
      </c>
      <c r="AD1033" s="411">
        <v>0</v>
      </c>
      <c r="AE1033" s="412">
        <v>0</v>
      </c>
      <c r="AF1033" s="411">
        <f t="shared" si="318"/>
        <v>0</v>
      </c>
      <c r="AG1033" s="411">
        <v>0</v>
      </c>
      <c r="AH1033" s="411">
        <v>0</v>
      </c>
      <c r="AI1033" s="411">
        <v>0</v>
      </c>
      <c r="AJ1033" s="411">
        <v>0</v>
      </c>
      <c r="AK1033" s="411">
        <v>0</v>
      </c>
      <c r="AL1033" s="411">
        <v>0</v>
      </c>
      <c r="AM1033" s="411">
        <v>0</v>
      </c>
      <c r="AN1033" s="411">
        <v>0</v>
      </c>
      <c r="AO1033" s="411">
        <v>0</v>
      </c>
      <c r="AP1033" s="411">
        <v>0</v>
      </c>
      <c r="AQ1033" s="411">
        <v>0</v>
      </c>
      <c r="AR1033" s="412">
        <v>0</v>
      </c>
      <c r="AS1033" s="411">
        <f t="shared" si="319"/>
        <v>0</v>
      </c>
      <c r="AT1033" s="411">
        <f t="shared" si="320"/>
        <v>0</v>
      </c>
      <c r="AU1033" s="411">
        <f t="shared" si="321"/>
        <v>0</v>
      </c>
      <c r="AV1033" s="411">
        <f t="shared" si="322"/>
        <v>0</v>
      </c>
      <c r="AW1033" s="411">
        <v>0</v>
      </c>
      <c r="AX1033" s="411">
        <v>0</v>
      </c>
      <c r="AY1033" s="411">
        <v>0</v>
      </c>
      <c r="AZ1033" s="411">
        <v>0</v>
      </c>
      <c r="BA1033" s="411">
        <v>0</v>
      </c>
      <c r="BB1033" s="411">
        <v>0</v>
      </c>
      <c r="BC1033" s="411">
        <v>0</v>
      </c>
      <c r="BD1033" s="411">
        <v>0</v>
      </c>
      <c r="BE1033" s="411">
        <v>0</v>
      </c>
      <c r="BF1033" s="411">
        <v>0</v>
      </c>
      <c r="BG1033" s="411">
        <v>0</v>
      </c>
      <c r="BH1033" s="412">
        <v>0</v>
      </c>
      <c r="BI1033" s="411">
        <f t="shared" si="323"/>
        <v>0</v>
      </c>
      <c r="BJ1033" s="411">
        <v>0</v>
      </c>
      <c r="BK1033" s="411">
        <v>0</v>
      </c>
      <c r="BL1033" s="411">
        <v>0</v>
      </c>
      <c r="BM1033" s="411">
        <v>0</v>
      </c>
      <c r="BN1033" s="411">
        <v>0</v>
      </c>
      <c r="BO1033" s="411">
        <v>0</v>
      </c>
      <c r="BP1033" s="411">
        <v>0</v>
      </c>
      <c r="BQ1033" s="411">
        <v>0</v>
      </c>
      <c r="BR1033" s="411">
        <v>0</v>
      </c>
      <c r="BS1033" s="411">
        <v>0</v>
      </c>
      <c r="BT1033" s="411">
        <v>0</v>
      </c>
      <c r="BU1033" s="412">
        <v>0</v>
      </c>
      <c r="BV1033" s="411">
        <f t="shared" si="324"/>
        <v>0</v>
      </c>
      <c r="BW1033" s="411">
        <v>0</v>
      </c>
      <c r="BX1033" s="411">
        <v>0</v>
      </c>
      <c r="BY1033" s="411">
        <v>0</v>
      </c>
      <c r="BZ1033" s="411">
        <v>0</v>
      </c>
      <c r="CA1033" s="411">
        <v>0</v>
      </c>
      <c r="CB1033" s="411">
        <v>0</v>
      </c>
      <c r="CC1033" s="411">
        <v>0</v>
      </c>
      <c r="CD1033" s="411">
        <v>0</v>
      </c>
      <c r="CE1033" s="411">
        <v>0</v>
      </c>
      <c r="CF1033" s="411">
        <v>0</v>
      </c>
      <c r="CG1033" s="411">
        <v>0</v>
      </c>
      <c r="CH1033" s="412">
        <v>0</v>
      </c>
      <c r="CI1033" s="411">
        <f t="shared" si="325"/>
        <v>0</v>
      </c>
      <c r="CJ1033" s="411">
        <v>0</v>
      </c>
      <c r="CK1033" s="411">
        <v>0</v>
      </c>
      <c r="CL1033" s="411">
        <v>0</v>
      </c>
      <c r="CM1033" s="411">
        <v>0</v>
      </c>
      <c r="CN1033" s="411">
        <v>0</v>
      </c>
      <c r="CO1033" s="411">
        <v>0</v>
      </c>
      <c r="CP1033" s="411">
        <v>0</v>
      </c>
      <c r="CQ1033" s="411">
        <v>0</v>
      </c>
      <c r="CR1033" s="411">
        <v>0</v>
      </c>
      <c r="CS1033" s="411">
        <v>0</v>
      </c>
      <c r="CT1033" s="411">
        <v>0</v>
      </c>
      <c r="CU1033" s="412">
        <v>0</v>
      </c>
      <c r="CV1033" s="411">
        <f t="shared" si="326"/>
        <v>0</v>
      </c>
      <c r="CW1033" s="411">
        <v>0</v>
      </c>
      <c r="CX1033" s="411">
        <v>0</v>
      </c>
      <c r="CY1033" s="411">
        <v>0</v>
      </c>
      <c r="CZ1033" s="411">
        <v>0</v>
      </c>
      <c r="DA1033" s="411">
        <v>0</v>
      </c>
      <c r="DB1033" s="411">
        <v>0</v>
      </c>
      <c r="DC1033" s="411">
        <v>0</v>
      </c>
      <c r="DD1033" s="411">
        <v>0</v>
      </c>
      <c r="DE1033" s="411">
        <v>0</v>
      </c>
      <c r="DF1033" s="411">
        <v>0</v>
      </c>
      <c r="DG1033" s="411">
        <v>0</v>
      </c>
      <c r="DH1033" s="412">
        <v>0</v>
      </c>
      <c r="DI1033" s="411">
        <f t="shared" si="327"/>
        <v>0</v>
      </c>
      <c r="DJ1033" s="411">
        <v>0</v>
      </c>
      <c r="DK1033" s="411">
        <v>0</v>
      </c>
      <c r="DL1033" s="411">
        <v>0</v>
      </c>
      <c r="DM1033" s="411">
        <v>0</v>
      </c>
      <c r="DN1033" s="411">
        <v>0</v>
      </c>
      <c r="DO1033" s="411">
        <v>0</v>
      </c>
      <c r="DP1033" s="411">
        <v>0</v>
      </c>
      <c r="DQ1033" s="411">
        <v>0</v>
      </c>
      <c r="DR1033" s="411">
        <v>0</v>
      </c>
      <c r="DS1033" s="411">
        <v>0</v>
      </c>
      <c r="DT1033" s="411">
        <v>0</v>
      </c>
      <c r="DU1033" s="412">
        <v>0</v>
      </c>
      <c r="DV1033" s="411">
        <f t="shared" si="328"/>
        <v>0</v>
      </c>
      <c r="DW1033" s="412">
        <v>0</v>
      </c>
      <c r="DX1033" s="412">
        <v>0</v>
      </c>
      <c r="DY1033" s="412">
        <v>0</v>
      </c>
      <c r="DZ1033" s="412">
        <v>0</v>
      </c>
      <c r="EA1033" s="412">
        <v>0</v>
      </c>
      <c r="EB1033" s="412">
        <v>0</v>
      </c>
      <c r="EC1033" s="412">
        <v>0</v>
      </c>
      <c r="ED1033" s="412">
        <v>0</v>
      </c>
      <c r="EE1033" s="412">
        <v>0</v>
      </c>
      <c r="EF1033" s="412">
        <v>0</v>
      </c>
      <c r="EG1033" s="412">
        <v>0</v>
      </c>
      <c r="EH1033" s="412">
        <v>0</v>
      </c>
      <c r="EI1033" s="411">
        <f t="shared" si="329"/>
        <v>0</v>
      </c>
      <c r="EK1033" s="411">
        <f t="shared" si="330"/>
        <v>135</v>
      </c>
      <c r="EL1033" s="7">
        <f t="shared" si="331"/>
        <v>-135</v>
      </c>
    </row>
    <row r="1034" spans="1:142">
      <c r="A1034" s="365" t="str">
        <f t="shared" si="313"/>
        <v xml:space="preserve"> 211</v>
      </c>
      <c r="B1034" s="370" t="s">
        <v>972</v>
      </c>
      <c r="C1034" s="370" t="s">
        <v>1177</v>
      </c>
      <c r="D1034" s="411">
        <v>100</v>
      </c>
      <c r="E1034" s="411">
        <v>97</v>
      </c>
      <c r="F1034" s="411">
        <v>122</v>
      </c>
      <c r="G1034" s="411">
        <v>113</v>
      </c>
      <c r="H1034" s="411">
        <v>121</v>
      </c>
      <c r="I1034" s="411">
        <v>121</v>
      </c>
      <c r="J1034" s="411">
        <v>84</v>
      </c>
      <c r="K1034" s="411">
        <v>135</v>
      </c>
      <c r="L1034" s="411">
        <v>108</v>
      </c>
      <c r="M1034" s="411">
        <v>124</v>
      </c>
      <c r="N1034" s="411">
        <v>132</v>
      </c>
      <c r="O1034" s="412">
        <v>146</v>
      </c>
      <c r="P1034" s="411">
        <f t="shared" si="314"/>
        <v>1403</v>
      </c>
      <c r="Q1034" s="411">
        <f t="shared" si="315"/>
        <v>755.29032258064512</v>
      </c>
      <c r="R1034" s="411">
        <f t="shared" si="316"/>
        <v>215.916573971079</v>
      </c>
      <c r="S1034" s="411">
        <f t="shared" si="317"/>
        <v>431.79310344827587</v>
      </c>
      <c r="T1034" s="411">
        <v>0</v>
      </c>
      <c r="U1034" s="411">
        <v>0</v>
      </c>
      <c r="V1034" s="411">
        <v>0</v>
      </c>
      <c r="W1034" s="411">
        <v>0</v>
      </c>
      <c r="X1034" s="411">
        <v>0</v>
      </c>
      <c r="Y1034" s="411">
        <v>0</v>
      </c>
      <c r="Z1034" s="411">
        <v>0</v>
      </c>
      <c r="AA1034" s="411">
        <v>0</v>
      </c>
      <c r="AB1034" s="411">
        <v>0</v>
      </c>
      <c r="AC1034" s="411">
        <v>0</v>
      </c>
      <c r="AD1034" s="411">
        <v>0</v>
      </c>
      <c r="AE1034" s="412">
        <v>0</v>
      </c>
      <c r="AF1034" s="411">
        <f t="shared" si="318"/>
        <v>0</v>
      </c>
      <c r="AG1034" s="411">
        <v>0</v>
      </c>
      <c r="AH1034" s="411">
        <v>0</v>
      </c>
      <c r="AI1034" s="411">
        <v>0</v>
      </c>
      <c r="AJ1034" s="411">
        <v>0</v>
      </c>
      <c r="AK1034" s="411">
        <v>0</v>
      </c>
      <c r="AL1034" s="411">
        <v>0</v>
      </c>
      <c r="AM1034" s="411">
        <v>0</v>
      </c>
      <c r="AN1034" s="411">
        <v>0</v>
      </c>
      <c r="AO1034" s="411">
        <v>0</v>
      </c>
      <c r="AP1034" s="411">
        <v>0</v>
      </c>
      <c r="AQ1034" s="411">
        <v>0</v>
      </c>
      <c r="AR1034" s="412">
        <v>0</v>
      </c>
      <c r="AS1034" s="411">
        <f t="shared" si="319"/>
        <v>0</v>
      </c>
      <c r="AT1034" s="411">
        <f t="shared" si="320"/>
        <v>0</v>
      </c>
      <c r="AU1034" s="411">
        <f t="shared" si="321"/>
        <v>0</v>
      </c>
      <c r="AV1034" s="411">
        <f t="shared" si="322"/>
        <v>0</v>
      </c>
      <c r="AW1034" s="411">
        <v>0</v>
      </c>
      <c r="AX1034" s="411">
        <v>0</v>
      </c>
      <c r="AY1034" s="411">
        <v>0</v>
      </c>
      <c r="AZ1034" s="411">
        <v>0</v>
      </c>
      <c r="BA1034" s="411">
        <v>0</v>
      </c>
      <c r="BB1034" s="411">
        <v>0</v>
      </c>
      <c r="BC1034" s="411">
        <v>0</v>
      </c>
      <c r="BD1034" s="411">
        <v>0</v>
      </c>
      <c r="BE1034" s="411">
        <v>0</v>
      </c>
      <c r="BF1034" s="411">
        <v>0</v>
      </c>
      <c r="BG1034" s="411">
        <v>0</v>
      </c>
      <c r="BH1034" s="412">
        <v>0</v>
      </c>
      <c r="BI1034" s="411">
        <f t="shared" si="323"/>
        <v>0</v>
      </c>
      <c r="BJ1034" s="411">
        <v>0</v>
      </c>
      <c r="BK1034" s="411">
        <v>0</v>
      </c>
      <c r="BL1034" s="411">
        <v>0</v>
      </c>
      <c r="BM1034" s="411">
        <v>0</v>
      </c>
      <c r="BN1034" s="411">
        <v>0</v>
      </c>
      <c r="BO1034" s="411">
        <v>0</v>
      </c>
      <c r="BP1034" s="411">
        <v>0</v>
      </c>
      <c r="BQ1034" s="411">
        <v>0</v>
      </c>
      <c r="BR1034" s="411">
        <v>0</v>
      </c>
      <c r="BS1034" s="411">
        <v>0</v>
      </c>
      <c r="BT1034" s="411">
        <v>0</v>
      </c>
      <c r="BU1034" s="412">
        <v>0</v>
      </c>
      <c r="BV1034" s="411">
        <f t="shared" si="324"/>
        <v>0</v>
      </c>
      <c r="BW1034" s="411">
        <v>0</v>
      </c>
      <c r="BX1034" s="411">
        <v>0</v>
      </c>
      <c r="BY1034" s="411">
        <v>0</v>
      </c>
      <c r="BZ1034" s="411">
        <v>0</v>
      </c>
      <c r="CA1034" s="411">
        <v>0</v>
      </c>
      <c r="CB1034" s="411">
        <v>0</v>
      </c>
      <c r="CC1034" s="411">
        <v>0</v>
      </c>
      <c r="CD1034" s="411">
        <v>0</v>
      </c>
      <c r="CE1034" s="411">
        <v>0</v>
      </c>
      <c r="CF1034" s="411">
        <v>0</v>
      </c>
      <c r="CG1034" s="411">
        <v>0</v>
      </c>
      <c r="CH1034" s="412">
        <v>0</v>
      </c>
      <c r="CI1034" s="411">
        <f t="shared" si="325"/>
        <v>0</v>
      </c>
      <c r="CJ1034" s="411">
        <v>0</v>
      </c>
      <c r="CK1034" s="411">
        <v>0</v>
      </c>
      <c r="CL1034" s="411">
        <v>0</v>
      </c>
      <c r="CM1034" s="411">
        <v>0</v>
      </c>
      <c r="CN1034" s="411">
        <v>0</v>
      </c>
      <c r="CO1034" s="411">
        <v>0</v>
      </c>
      <c r="CP1034" s="411">
        <v>0</v>
      </c>
      <c r="CQ1034" s="411">
        <v>0</v>
      </c>
      <c r="CR1034" s="411">
        <v>0</v>
      </c>
      <c r="CS1034" s="411">
        <v>0</v>
      </c>
      <c r="CT1034" s="411">
        <v>0</v>
      </c>
      <c r="CU1034" s="412">
        <v>0</v>
      </c>
      <c r="CV1034" s="411">
        <f t="shared" si="326"/>
        <v>0</v>
      </c>
      <c r="CW1034" s="411">
        <v>0</v>
      </c>
      <c r="CX1034" s="411">
        <v>0</v>
      </c>
      <c r="CY1034" s="411">
        <v>0</v>
      </c>
      <c r="CZ1034" s="411">
        <v>0</v>
      </c>
      <c r="DA1034" s="411">
        <v>0</v>
      </c>
      <c r="DB1034" s="411">
        <v>0</v>
      </c>
      <c r="DC1034" s="411">
        <v>0</v>
      </c>
      <c r="DD1034" s="411">
        <v>0</v>
      </c>
      <c r="DE1034" s="411">
        <v>0</v>
      </c>
      <c r="DF1034" s="411">
        <v>0</v>
      </c>
      <c r="DG1034" s="411">
        <v>0</v>
      </c>
      <c r="DH1034" s="412">
        <v>0</v>
      </c>
      <c r="DI1034" s="411">
        <f t="shared" si="327"/>
        <v>0</v>
      </c>
      <c r="DJ1034" s="411">
        <v>0</v>
      </c>
      <c r="DK1034" s="411">
        <v>0</v>
      </c>
      <c r="DL1034" s="411">
        <v>0</v>
      </c>
      <c r="DM1034" s="411">
        <v>0</v>
      </c>
      <c r="DN1034" s="411">
        <v>0</v>
      </c>
      <c r="DO1034" s="411">
        <v>0</v>
      </c>
      <c r="DP1034" s="411">
        <v>0</v>
      </c>
      <c r="DQ1034" s="411">
        <v>0</v>
      </c>
      <c r="DR1034" s="411">
        <v>0</v>
      </c>
      <c r="DS1034" s="411">
        <v>0</v>
      </c>
      <c r="DT1034" s="411">
        <v>0</v>
      </c>
      <c r="DU1034" s="412">
        <v>0</v>
      </c>
      <c r="DV1034" s="411">
        <f t="shared" si="328"/>
        <v>0</v>
      </c>
      <c r="DW1034" s="412">
        <v>0</v>
      </c>
      <c r="DX1034" s="412">
        <v>0</v>
      </c>
      <c r="DY1034" s="412">
        <v>0</v>
      </c>
      <c r="DZ1034" s="412">
        <v>0</v>
      </c>
      <c r="EA1034" s="412">
        <v>0</v>
      </c>
      <c r="EB1034" s="412">
        <v>0</v>
      </c>
      <c r="EC1034" s="412">
        <v>0</v>
      </c>
      <c r="ED1034" s="412">
        <v>0</v>
      </c>
      <c r="EE1034" s="412">
        <v>0</v>
      </c>
      <c r="EF1034" s="412">
        <v>0</v>
      </c>
      <c r="EG1034" s="412">
        <v>0</v>
      </c>
      <c r="EH1034" s="412">
        <v>0</v>
      </c>
      <c r="EI1034" s="411">
        <f t="shared" si="329"/>
        <v>0</v>
      </c>
      <c r="EK1034" s="411">
        <f t="shared" si="330"/>
        <v>1403</v>
      </c>
      <c r="EL1034" s="7">
        <f t="shared" si="331"/>
        <v>-1403</v>
      </c>
    </row>
    <row r="1035" spans="1:142">
      <c r="A1035" s="365" t="str">
        <f t="shared" si="313"/>
        <v xml:space="preserve"> 213</v>
      </c>
      <c r="B1035" s="370" t="s">
        <v>975</v>
      </c>
      <c r="C1035" s="370" t="s">
        <v>1167</v>
      </c>
      <c r="D1035" s="411">
        <v>439</v>
      </c>
      <c r="E1035" s="411">
        <v>445</v>
      </c>
      <c r="F1035" s="411">
        <v>440</v>
      </c>
      <c r="G1035" s="411">
        <v>440</v>
      </c>
      <c r="H1035" s="411">
        <v>440</v>
      </c>
      <c r="I1035" s="411">
        <v>440</v>
      </c>
      <c r="J1035" s="411">
        <v>457</v>
      </c>
      <c r="K1035" s="411">
        <v>455</v>
      </c>
      <c r="L1035" s="411">
        <v>440</v>
      </c>
      <c r="M1035" s="411">
        <v>440</v>
      </c>
      <c r="N1035" s="411">
        <v>440</v>
      </c>
      <c r="O1035" s="412">
        <v>440</v>
      </c>
      <c r="P1035" s="411">
        <f t="shared" si="314"/>
        <v>5316</v>
      </c>
      <c r="Q1035" s="411">
        <f t="shared" si="315"/>
        <v>3086.2580645161288</v>
      </c>
      <c r="R1035" s="411">
        <f t="shared" si="316"/>
        <v>788.36262513904342</v>
      </c>
      <c r="S1035" s="411">
        <f t="shared" si="317"/>
        <v>1441.3793103448277</v>
      </c>
      <c r="T1035" s="411">
        <v>111.00000000000004</v>
      </c>
      <c r="U1035" s="411">
        <v>129.99999999999994</v>
      </c>
      <c r="V1035" s="411">
        <v>135.00000000000003</v>
      </c>
      <c r="W1035" s="411">
        <v>135.00000000000003</v>
      </c>
      <c r="X1035" s="411">
        <v>135.00000000000003</v>
      </c>
      <c r="Y1035" s="411">
        <v>135.00000000000003</v>
      </c>
      <c r="Z1035" s="411">
        <v>119.00000000000003</v>
      </c>
      <c r="AA1035" s="411">
        <v>144</v>
      </c>
      <c r="AB1035" s="411">
        <v>139</v>
      </c>
      <c r="AC1035" s="411">
        <v>145.00000000000003</v>
      </c>
      <c r="AD1035" s="411">
        <v>135.00000000000003</v>
      </c>
      <c r="AE1035" s="412">
        <v>135.00000000000003</v>
      </c>
      <c r="AF1035" s="411">
        <f t="shared" si="318"/>
        <v>1598</v>
      </c>
      <c r="AG1035" s="411">
        <v>550</v>
      </c>
      <c r="AH1035" s="411">
        <v>575</v>
      </c>
      <c r="AI1035" s="411">
        <v>575</v>
      </c>
      <c r="AJ1035" s="411">
        <v>575</v>
      </c>
      <c r="AK1035" s="411">
        <v>575</v>
      </c>
      <c r="AL1035" s="411">
        <v>575</v>
      </c>
      <c r="AM1035" s="411">
        <v>576</v>
      </c>
      <c r="AN1035" s="411">
        <v>599</v>
      </c>
      <c r="AO1035" s="411">
        <v>579</v>
      </c>
      <c r="AP1035" s="411">
        <v>585</v>
      </c>
      <c r="AQ1035" s="411">
        <v>575</v>
      </c>
      <c r="AR1035" s="412">
        <v>575</v>
      </c>
      <c r="AS1035" s="411">
        <f t="shared" si="319"/>
        <v>6914</v>
      </c>
      <c r="AT1035" s="411">
        <f t="shared" si="320"/>
        <v>3982.4193548387098</v>
      </c>
      <c r="AU1035" s="411">
        <f t="shared" si="321"/>
        <v>1036.8565072302558</v>
      </c>
      <c r="AV1035" s="411">
        <f t="shared" si="322"/>
        <v>1894.7241379310344</v>
      </c>
      <c r="AW1035" s="411">
        <v>0</v>
      </c>
      <c r="AX1035" s="411">
        <v>0</v>
      </c>
      <c r="AY1035" s="411">
        <v>0</v>
      </c>
      <c r="AZ1035" s="411">
        <v>0</v>
      </c>
      <c r="BA1035" s="411">
        <v>0</v>
      </c>
      <c r="BB1035" s="411">
        <v>0</v>
      </c>
      <c r="BC1035" s="411">
        <v>0</v>
      </c>
      <c r="BD1035" s="411">
        <v>0</v>
      </c>
      <c r="BE1035" s="411">
        <v>0</v>
      </c>
      <c r="BF1035" s="411">
        <v>0</v>
      </c>
      <c r="BG1035" s="411">
        <v>0</v>
      </c>
      <c r="BH1035" s="412">
        <v>0</v>
      </c>
      <c r="BI1035" s="411">
        <f t="shared" si="323"/>
        <v>0</v>
      </c>
      <c r="BJ1035" s="411">
        <v>550</v>
      </c>
      <c r="BK1035" s="411">
        <v>575</v>
      </c>
      <c r="BL1035" s="411">
        <v>575</v>
      </c>
      <c r="BM1035" s="411">
        <v>575</v>
      </c>
      <c r="BN1035" s="411">
        <v>575</v>
      </c>
      <c r="BO1035" s="411">
        <v>575</v>
      </c>
      <c r="BP1035" s="411">
        <v>576</v>
      </c>
      <c r="BQ1035" s="411">
        <v>599</v>
      </c>
      <c r="BR1035" s="411">
        <v>579</v>
      </c>
      <c r="BS1035" s="411">
        <v>585</v>
      </c>
      <c r="BT1035" s="411">
        <v>575</v>
      </c>
      <c r="BU1035" s="412">
        <v>575</v>
      </c>
      <c r="BV1035" s="411">
        <f t="shared" si="324"/>
        <v>6914</v>
      </c>
      <c r="BW1035" s="411">
        <v>0</v>
      </c>
      <c r="BX1035" s="411">
        <v>0</v>
      </c>
      <c r="BY1035" s="411">
        <v>0</v>
      </c>
      <c r="BZ1035" s="411">
        <v>0</v>
      </c>
      <c r="CA1035" s="411">
        <v>0</v>
      </c>
      <c r="CB1035" s="411">
        <v>0</v>
      </c>
      <c r="CC1035" s="411">
        <v>0</v>
      </c>
      <c r="CD1035" s="411">
        <v>0</v>
      </c>
      <c r="CE1035" s="411">
        <v>0</v>
      </c>
      <c r="CF1035" s="411">
        <v>0</v>
      </c>
      <c r="CG1035" s="411">
        <v>0</v>
      </c>
      <c r="CH1035" s="412">
        <v>0</v>
      </c>
      <c r="CI1035" s="411">
        <f t="shared" si="325"/>
        <v>0</v>
      </c>
      <c r="CJ1035" s="411">
        <v>550</v>
      </c>
      <c r="CK1035" s="411">
        <v>575</v>
      </c>
      <c r="CL1035" s="411">
        <v>575</v>
      </c>
      <c r="CM1035" s="411">
        <v>575</v>
      </c>
      <c r="CN1035" s="411">
        <v>575</v>
      </c>
      <c r="CO1035" s="411">
        <v>575</v>
      </c>
      <c r="CP1035" s="411">
        <v>576</v>
      </c>
      <c r="CQ1035" s="411">
        <v>599</v>
      </c>
      <c r="CR1035" s="411">
        <v>579</v>
      </c>
      <c r="CS1035" s="411">
        <v>585</v>
      </c>
      <c r="CT1035" s="411">
        <v>575</v>
      </c>
      <c r="CU1035" s="412">
        <v>575</v>
      </c>
      <c r="CV1035" s="411">
        <f t="shared" si="326"/>
        <v>6914</v>
      </c>
      <c r="CW1035" s="411">
        <v>24.999999999999982</v>
      </c>
      <c r="CX1035" s="411">
        <v>0</v>
      </c>
      <c r="CY1035" s="411">
        <v>0</v>
      </c>
      <c r="CZ1035" s="411">
        <v>0</v>
      </c>
      <c r="DA1035" s="411">
        <v>0</v>
      </c>
      <c r="DB1035" s="411">
        <v>0</v>
      </c>
      <c r="DC1035" s="411">
        <v>-1.0000000000000107</v>
      </c>
      <c r="DD1035" s="411">
        <v>-23.999999999999979</v>
      </c>
      <c r="DE1035" s="411">
        <v>-3.9999999999999729</v>
      </c>
      <c r="DF1035" s="411">
        <v>-9.9999999999999929</v>
      </c>
      <c r="DG1035" s="411">
        <v>0</v>
      </c>
      <c r="DH1035" s="412">
        <v>0</v>
      </c>
      <c r="DI1035" s="411">
        <f t="shared" si="327"/>
        <v>-13.999999999999973</v>
      </c>
      <c r="DJ1035" s="411">
        <v>575</v>
      </c>
      <c r="DK1035" s="411">
        <v>575</v>
      </c>
      <c r="DL1035" s="411">
        <v>575</v>
      </c>
      <c r="DM1035" s="411">
        <v>575</v>
      </c>
      <c r="DN1035" s="411">
        <v>575</v>
      </c>
      <c r="DO1035" s="411">
        <v>575</v>
      </c>
      <c r="DP1035" s="411">
        <v>575</v>
      </c>
      <c r="DQ1035" s="411">
        <v>575</v>
      </c>
      <c r="DR1035" s="411">
        <v>575</v>
      </c>
      <c r="DS1035" s="411">
        <v>575</v>
      </c>
      <c r="DT1035" s="411">
        <v>575</v>
      </c>
      <c r="DU1035" s="412">
        <v>575</v>
      </c>
      <c r="DV1035" s="411">
        <f t="shared" si="328"/>
        <v>6900</v>
      </c>
      <c r="DW1035" s="412">
        <v>575</v>
      </c>
      <c r="DX1035" s="412">
        <v>575</v>
      </c>
      <c r="DY1035" s="412">
        <v>575</v>
      </c>
      <c r="DZ1035" s="412">
        <v>575</v>
      </c>
      <c r="EA1035" s="412">
        <v>575</v>
      </c>
      <c r="EB1035" s="412">
        <v>575</v>
      </c>
      <c r="EC1035" s="412">
        <v>575</v>
      </c>
      <c r="ED1035" s="412">
        <v>575</v>
      </c>
      <c r="EE1035" s="412">
        <v>575</v>
      </c>
      <c r="EF1035" s="412">
        <v>575</v>
      </c>
      <c r="EG1035" s="412">
        <v>575</v>
      </c>
      <c r="EH1035" s="412">
        <v>575</v>
      </c>
      <c r="EI1035" s="411">
        <f t="shared" si="329"/>
        <v>6900</v>
      </c>
      <c r="EK1035" s="411">
        <f t="shared" si="330"/>
        <v>6900</v>
      </c>
      <c r="EL1035" s="7">
        <f t="shared" si="331"/>
        <v>0</v>
      </c>
    </row>
    <row r="1036" spans="1:142">
      <c r="A1036" s="365" t="str">
        <f t="shared" si="313"/>
        <v xml:space="preserve"> 213</v>
      </c>
      <c r="B1036" s="370" t="s">
        <v>975</v>
      </c>
      <c r="C1036" s="370" t="s">
        <v>1168</v>
      </c>
      <c r="D1036" s="411">
        <v>159426</v>
      </c>
      <c r="E1036" s="411">
        <v>163494</v>
      </c>
      <c r="F1036" s="411">
        <v>163968</v>
      </c>
      <c r="G1036" s="411">
        <v>163968</v>
      </c>
      <c r="H1036" s="411">
        <v>163968</v>
      </c>
      <c r="I1036" s="411">
        <v>163968</v>
      </c>
      <c r="J1036" s="411">
        <v>213220</v>
      </c>
      <c r="K1036" s="411">
        <v>238597</v>
      </c>
      <c r="L1036" s="411">
        <v>163968</v>
      </c>
      <c r="M1036" s="411">
        <v>163968</v>
      </c>
      <c r="N1036" s="411">
        <v>163968</v>
      </c>
      <c r="O1036" s="412">
        <v>163968</v>
      </c>
      <c r="P1036" s="411">
        <f t="shared" si="314"/>
        <v>2086481</v>
      </c>
      <c r="Q1036" s="411">
        <f t="shared" si="315"/>
        <v>1185133.935483871</v>
      </c>
      <c r="R1036" s="411">
        <f t="shared" si="316"/>
        <v>364210.51279199112</v>
      </c>
      <c r="S1036" s="411">
        <f t="shared" si="317"/>
        <v>537136.55172413797</v>
      </c>
      <c r="T1036" s="411">
        <v>1681.9999999999975</v>
      </c>
      <c r="U1036" s="411">
        <v>696.99999999998624</v>
      </c>
      <c r="V1036" s="411">
        <v>0</v>
      </c>
      <c r="W1036" s="411">
        <v>0</v>
      </c>
      <c r="X1036" s="411">
        <v>0</v>
      </c>
      <c r="Y1036" s="411">
        <v>0</v>
      </c>
      <c r="Z1036" s="411">
        <v>-44036</v>
      </c>
      <c r="AA1036" s="411">
        <v>55975.000000000029</v>
      </c>
      <c r="AB1036" s="411">
        <v>21961.000000000018</v>
      </c>
      <c r="AC1036" s="411">
        <v>-15841.000000000004</v>
      </c>
      <c r="AD1036" s="411">
        <v>0</v>
      </c>
      <c r="AE1036" s="412">
        <v>0</v>
      </c>
      <c r="AF1036" s="411">
        <f t="shared" si="318"/>
        <v>20438.000000000025</v>
      </c>
      <c r="AG1036" s="411">
        <v>161108</v>
      </c>
      <c r="AH1036" s="411">
        <v>164191</v>
      </c>
      <c r="AI1036" s="411">
        <v>163968</v>
      </c>
      <c r="AJ1036" s="411">
        <v>163968</v>
      </c>
      <c r="AK1036" s="411">
        <v>163968</v>
      </c>
      <c r="AL1036" s="411">
        <v>163968</v>
      </c>
      <c r="AM1036" s="411">
        <v>169184</v>
      </c>
      <c r="AN1036" s="411">
        <v>294572</v>
      </c>
      <c r="AO1036" s="411">
        <v>185929.00000000003</v>
      </c>
      <c r="AP1036" s="411">
        <v>148127</v>
      </c>
      <c r="AQ1036" s="411">
        <v>163968</v>
      </c>
      <c r="AR1036" s="412">
        <v>163968</v>
      </c>
      <c r="AS1036" s="411">
        <f t="shared" si="319"/>
        <v>2106919</v>
      </c>
      <c r="AT1036" s="411">
        <f t="shared" si="320"/>
        <v>1144897.4516129033</v>
      </c>
      <c r="AU1036" s="411">
        <f t="shared" si="321"/>
        <v>434667.78976640716</v>
      </c>
      <c r="AV1036" s="411">
        <f t="shared" si="322"/>
        <v>527353.75862068962</v>
      </c>
      <c r="AW1036" s="411">
        <v>0</v>
      </c>
      <c r="AX1036" s="411">
        <v>0</v>
      </c>
      <c r="AY1036" s="411">
        <v>0</v>
      </c>
      <c r="AZ1036" s="411">
        <v>0</v>
      </c>
      <c r="BA1036" s="411">
        <v>0</v>
      </c>
      <c r="BB1036" s="411">
        <v>0</v>
      </c>
      <c r="BC1036" s="411">
        <v>0</v>
      </c>
      <c r="BD1036" s="411">
        <v>0</v>
      </c>
      <c r="BE1036" s="411">
        <v>0</v>
      </c>
      <c r="BF1036" s="411">
        <v>0</v>
      </c>
      <c r="BG1036" s="411">
        <v>0</v>
      </c>
      <c r="BH1036" s="412">
        <v>0</v>
      </c>
      <c r="BI1036" s="411">
        <f t="shared" si="323"/>
        <v>0</v>
      </c>
      <c r="BJ1036" s="411">
        <v>161108</v>
      </c>
      <c r="BK1036" s="411">
        <v>164191</v>
      </c>
      <c r="BL1036" s="411">
        <v>163968</v>
      </c>
      <c r="BM1036" s="411">
        <v>163968</v>
      </c>
      <c r="BN1036" s="411">
        <v>163968</v>
      </c>
      <c r="BO1036" s="411">
        <v>163968</v>
      </c>
      <c r="BP1036" s="411">
        <v>169184</v>
      </c>
      <c r="BQ1036" s="411">
        <v>294572</v>
      </c>
      <c r="BR1036" s="411">
        <v>185929.00000000003</v>
      </c>
      <c r="BS1036" s="411">
        <v>148127</v>
      </c>
      <c r="BT1036" s="411">
        <v>163968</v>
      </c>
      <c r="BU1036" s="412">
        <v>163968</v>
      </c>
      <c r="BV1036" s="411">
        <f t="shared" si="324"/>
        <v>2106919</v>
      </c>
      <c r="BW1036" s="411">
        <v>0</v>
      </c>
      <c r="BX1036" s="411">
        <v>0</v>
      </c>
      <c r="BY1036" s="411">
        <v>0</v>
      </c>
      <c r="BZ1036" s="411">
        <v>0</v>
      </c>
      <c r="CA1036" s="411">
        <v>0</v>
      </c>
      <c r="CB1036" s="411">
        <v>0</v>
      </c>
      <c r="CC1036" s="411">
        <v>0</v>
      </c>
      <c r="CD1036" s="411">
        <v>0</v>
      </c>
      <c r="CE1036" s="411">
        <v>0</v>
      </c>
      <c r="CF1036" s="411">
        <v>0</v>
      </c>
      <c r="CG1036" s="411">
        <v>0</v>
      </c>
      <c r="CH1036" s="412">
        <v>0</v>
      </c>
      <c r="CI1036" s="411">
        <f t="shared" si="325"/>
        <v>0</v>
      </c>
      <c r="CJ1036" s="411">
        <v>161108</v>
      </c>
      <c r="CK1036" s="411">
        <v>164191</v>
      </c>
      <c r="CL1036" s="411">
        <v>163968</v>
      </c>
      <c r="CM1036" s="411">
        <v>163968</v>
      </c>
      <c r="CN1036" s="411">
        <v>163968</v>
      </c>
      <c r="CO1036" s="411">
        <v>163968</v>
      </c>
      <c r="CP1036" s="411">
        <v>169184</v>
      </c>
      <c r="CQ1036" s="411">
        <v>294572</v>
      </c>
      <c r="CR1036" s="411">
        <v>185929.00000000003</v>
      </c>
      <c r="CS1036" s="411">
        <v>148127</v>
      </c>
      <c r="CT1036" s="411">
        <v>163968</v>
      </c>
      <c r="CU1036" s="412">
        <v>163968</v>
      </c>
      <c r="CV1036" s="411">
        <f t="shared" si="326"/>
        <v>2106919</v>
      </c>
      <c r="CW1036" s="411">
        <v>7577.9548448748101</v>
      </c>
      <c r="CX1036" s="411">
        <v>150.72563842785269</v>
      </c>
      <c r="CY1036" s="411">
        <v>0</v>
      </c>
      <c r="CZ1036" s="411">
        <v>0</v>
      </c>
      <c r="DA1036" s="411">
        <v>0</v>
      </c>
      <c r="DB1036" s="411">
        <v>0</v>
      </c>
      <c r="DC1036" s="411">
        <v>-13341.367177227203</v>
      </c>
      <c r="DD1036" s="411">
        <v>-37850.186468673463</v>
      </c>
      <c r="DE1036" s="411">
        <v>-1284.4835924006868</v>
      </c>
      <c r="DF1036" s="411">
        <v>-2532.0854700854611</v>
      </c>
      <c r="DG1036" s="411">
        <v>0</v>
      </c>
      <c r="DH1036" s="412">
        <v>0</v>
      </c>
      <c r="DI1036" s="411">
        <f t="shared" si="327"/>
        <v>-47279.442225084145</v>
      </c>
      <c r="DJ1036" s="411">
        <v>168685.9548448748</v>
      </c>
      <c r="DK1036" s="411">
        <v>164341.72563842783</v>
      </c>
      <c r="DL1036" s="411">
        <v>163968</v>
      </c>
      <c r="DM1036" s="411">
        <v>163968</v>
      </c>
      <c r="DN1036" s="411">
        <v>163968</v>
      </c>
      <c r="DO1036" s="411">
        <v>163968</v>
      </c>
      <c r="DP1036" s="411">
        <v>155842.63282277281</v>
      </c>
      <c r="DQ1036" s="411">
        <v>256721.81353132657</v>
      </c>
      <c r="DR1036" s="411">
        <v>184644.51640759932</v>
      </c>
      <c r="DS1036" s="411">
        <v>145594.91452991453</v>
      </c>
      <c r="DT1036" s="411">
        <v>163968</v>
      </c>
      <c r="DU1036" s="412">
        <v>163968</v>
      </c>
      <c r="DV1036" s="411">
        <f t="shared" si="328"/>
        <v>2059639.5577749158</v>
      </c>
      <c r="DW1036" s="412">
        <v>168685.9548448748</v>
      </c>
      <c r="DX1036" s="412">
        <v>164341.72563842783</v>
      </c>
      <c r="DY1036" s="412">
        <v>163968</v>
      </c>
      <c r="DZ1036" s="412">
        <v>163968</v>
      </c>
      <c r="EA1036" s="412">
        <v>163968</v>
      </c>
      <c r="EB1036" s="412">
        <v>163968</v>
      </c>
      <c r="EC1036" s="412">
        <v>155842.63282277281</v>
      </c>
      <c r="ED1036" s="412">
        <v>256721.81353132657</v>
      </c>
      <c r="EE1036" s="412">
        <v>184644.51640759932</v>
      </c>
      <c r="EF1036" s="412">
        <v>145594.91452991453</v>
      </c>
      <c r="EG1036" s="412">
        <v>163968</v>
      </c>
      <c r="EH1036" s="412">
        <v>163968</v>
      </c>
      <c r="EI1036" s="411">
        <f t="shared" si="329"/>
        <v>2059639.5577749158</v>
      </c>
      <c r="EK1036" s="411">
        <f t="shared" si="330"/>
        <v>2059639.5577749158</v>
      </c>
      <c r="EL1036" s="7">
        <f t="shared" si="331"/>
        <v>0</v>
      </c>
    </row>
    <row r="1037" spans="1:142">
      <c r="A1037" s="365" t="str">
        <f t="shared" si="313"/>
        <v xml:space="preserve"> 213</v>
      </c>
      <c r="B1037" s="370" t="s">
        <v>975</v>
      </c>
      <c r="C1037" s="370" t="s">
        <v>1169</v>
      </c>
      <c r="D1037" s="411">
        <v>159426</v>
      </c>
      <c r="E1037" s="411">
        <v>163494</v>
      </c>
      <c r="F1037" s="411">
        <v>163968</v>
      </c>
      <c r="G1037" s="411">
        <v>163968</v>
      </c>
      <c r="H1037" s="411">
        <v>163968</v>
      </c>
      <c r="I1037" s="411">
        <v>163968</v>
      </c>
      <c r="J1037" s="411">
        <v>213220</v>
      </c>
      <c r="K1037" s="411">
        <v>238597</v>
      </c>
      <c r="L1037" s="411">
        <v>163968</v>
      </c>
      <c r="M1037" s="411">
        <v>163968</v>
      </c>
      <c r="N1037" s="411">
        <v>163968</v>
      </c>
      <c r="O1037" s="412">
        <v>163968</v>
      </c>
      <c r="P1037" s="411">
        <f t="shared" si="314"/>
        <v>2086481</v>
      </c>
      <c r="Q1037" s="411">
        <f t="shared" si="315"/>
        <v>1185133.935483871</v>
      </c>
      <c r="R1037" s="411">
        <f t="shared" si="316"/>
        <v>364210.51279199112</v>
      </c>
      <c r="S1037" s="411">
        <f t="shared" si="317"/>
        <v>537136.55172413797</v>
      </c>
      <c r="T1037" s="411">
        <v>1681.9999999999975</v>
      </c>
      <c r="U1037" s="411">
        <v>696.99999999998624</v>
      </c>
      <c r="V1037" s="411">
        <v>0</v>
      </c>
      <c r="W1037" s="411">
        <v>0</v>
      </c>
      <c r="X1037" s="411">
        <v>0</v>
      </c>
      <c r="Y1037" s="411">
        <v>0</v>
      </c>
      <c r="Z1037" s="411">
        <v>-44035.999999999993</v>
      </c>
      <c r="AA1037" s="411">
        <v>55975.000000000029</v>
      </c>
      <c r="AB1037" s="411">
        <v>21961.000000000018</v>
      </c>
      <c r="AC1037" s="411">
        <v>-15841.000000000004</v>
      </c>
      <c r="AD1037" s="411">
        <v>0</v>
      </c>
      <c r="AE1037" s="412">
        <v>0</v>
      </c>
      <c r="AF1037" s="411">
        <f t="shared" si="318"/>
        <v>20438.00000000004</v>
      </c>
      <c r="AG1037" s="411">
        <v>161108</v>
      </c>
      <c r="AH1037" s="411">
        <v>164190.99999999997</v>
      </c>
      <c r="AI1037" s="411">
        <v>163968</v>
      </c>
      <c r="AJ1037" s="411">
        <v>163968</v>
      </c>
      <c r="AK1037" s="411">
        <v>163968</v>
      </c>
      <c r="AL1037" s="411">
        <v>163968</v>
      </c>
      <c r="AM1037" s="411">
        <v>169184</v>
      </c>
      <c r="AN1037" s="411">
        <v>294572</v>
      </c>
      <c r="AO1037" s="411">
        <v>185929.00000000003</v>
      </c>
      <c r="AP1037" s="411">
        <v>148127</v>
      </c>
      <c r="AQ1037" s="411">
        <v>163968</v>
      </c>
      <c r="AR1037" s="412">
        <v>163968</v>
      </c>
      <c r="AS1037" s="411">
        <f t="shared" si="319"/>
        <v>2106919</v>
      </c>
      <c r="AT1037" s="411">
        <f t="shared" si="320"/>
        <v>1144897.4516129033</v>
      </c>
      <c r="AU1037" s="411">
        <f t="shared" si="321"/>
        <v>434667.78976640716</v>
      </c>
      <c r="AV1037" s="411">
        <f t="shared" si="322"/>
        <v>527353.75862068962</v>
      </c>
      <c r="AW1037" s="411">
        <v>0</v>
      </c>
      <c r="AX1037" s="411">
        <v>0</v>
      </c>
      <c r="AY1037" s="411">
        <v>0</v>
      </c>
      <c r="AZ1037" s="411">
        <v>0</v>
      </c>
      <c r="BA1037" s="411">
        <v>0</v>
      </c>
      <c r="BB1037" s="411">
        <v>0</v>
      </c>
      <c r="BC1037" s="411">
        <v>0</v>
      </c>
      <c r="BD1037" s="411">
        <v>0</v>
      </c>
      <c r="BE1037" s="411">
        <v>0</v>
      </c>
      <c r="BF1037" s="411">
        <v>0</v>
      </c>
      <c r="BG1037" s="411">
        <v>0</v>
      </c>
      <c r="BH1037" s="412">
        <v>0</v>
      </c>
      <c r="BI1037" s="411">
        <f t="shared" si="323"/>
        <v>0</v>
      </c>
      <c r="BJ1037" s="411">
        <v>161108</v>
      </c>
      <c r="BK1037" s="411">
        <v>164190.99999999997</v>
      </c>
      <c r="BL1037" s="411">
        <v>163968</v>
      </c>
      <c r="BM1037" s="411">
        <v>163968</v>
      </c>
      <c r="BN1037" s="411">
        <v>163968</v>
      </c>
      <c r="BO1037" s="411">
        <v>163968</v>
      </c>
      <c r="BP1037" s="411">
        <v>169184</v>
      </c>
      <c r="BQ1037" s="411">
        <v>294572</v>
      </c>
      <c r="BR1037" s="411">
        <v>185929.00000000003</v>
      </c>
      <c r="BS1037" s="411">
        <v>148127</v>
      </c>
      <c r="BT1037" s="411">
        <v>163968</v>
      </c>
      <c r="BU1037" s="412">
        <v>163968</v>
      </c>
      <c r="BV1037" s="411">
        <f t="shared" si="324"/>
        <v>2106919</v>
      </c>
      <c r="BW1037" s="411">
        <v>0</v>
      </c>
      <c r="BX1037" s="411">
        <v>0</v>
      </c>
      <c r="BY1037" s="411">
        <v>0</v>
      </c>
      <c r="BZ1037" s="411">
        <v>0</v>
      </c>
      <c r="CA1037" s="411">
        <v>0</v>
      </c>
      <c r="CB1037" s="411">
        <v>0</v>
      </c>
      <c r="CC1037" s="411">
        <v>0</v>
      </c>
      <c r="CD1037" s="411">
        <v>0</v>
      </c>
      <c r="CE1037" s="411">
        <v>0</v>
      </c>
      <c r="CF1037" s="411">
        <v>0</v>
      </c>
      <c r="CG1037" s="411">
        <v>0</v>
      </c>
      <c r="CH1037" s="412">
        <v>0</v>
      </c>
      <c r="CI1037" s="411">
        <f t="shared" si="325"/>
        <v>0</v>
      </c>
      <c r="CJ1037" s="411">
        <v>161108</v>
      </c>
      <c r="CK1037" s="411">
        <v>164190.99999999997</v>
      </c>
      <c r="CL1037" s="411">
        <v>163968</v>
      </c>
      <c r="CM1037" s="411">
        <v>163968</v>
      </c>
      <c r="CN1037" s="411">
        <v>163968</v>
      </c>
      <c r="CO1037" s="411">
        <v>163968</v>
      </c>
      <c r="CP1037" s="411">
        <v>169184</v>
      </c>
      <c r="CQ1037" s="411">
        <v>294572</v>
      </c>
      <c r="CR1037" s="411">
        <v>185929.00000000003</v>
      </c>
      <c r="CS1037" s="411">
        <v>148127</v>
      </c>
      <c r="CT1037" s="411">
        <v>163968</v>
      </c>
      <c r="CU1037" s="412">
        <v>163968</v>
      </c>
      <c r="CV1037" s="411">
        <f t="shared" si="326"/>
        <v>2106919</v>
      </c>
      <c r="CW1037" s="411">
        <v>7577.9548448748101</v>
      </c>
      <c r="CX1037" s="411">
        <v>150.72563842785272</v>
      </c>
      <c r="CY1037" s="411">
        <v>0</v>
      </c>
      <c r="CZ1037" s="411">
        <v>0</v>
      </c>
      <c r="DA1037" s="411">
        <v>0</v>
      </c>
      <c r="DB1037" s="411">
        <v>0</v>
      </c>
      <c r="DC1037" s="411">
        <v>-13341.367177227205</v>
      </c>
      <c r="DD1037" s="411">
        <v>-37850.186468673463</v>
      </c>
      <c r="DE1037" s="411">
        <v>-1284.4835924006868</v>
      </c>
      <c r="DF1037" s="411">
        <v>-2532.0854700854611</v>
      </c>
      <c r="DG1037" s="411">
        <v>0</v>
      </c>
      <c r="DH1037" s="412">
        <v>0</v>
      </c>
      <c r="DI1037" s="411">
        <f t="shared" si="327"/>
        <v>-47279.442225084153</v>
      </c>
      <c r="DJ1037" s="411">
        <v>168685.9548448748</v>
      </c>
      <c r="DK1037" s="411">
        <v>164341.72563842786</v>
      </c>
      <c r="DL1037" s="411">
        <v>163968</v>
      </c>
      <c r="DM1037" s="411">
        <v>163968</v>
      </c>
      <c r="DN1037" s="411">
        <v>163968</v>
      </c>
      <c r="DO1037" s="411">
        <v>163968</v>
      </c>
      <c r="DP1037" s="411">
        <v>155842.63282277281</v>
      </c>
      <c r="DQ1037" s="411">
        <v>256721.81353132657</v>
      </c>
      <c r="DR1037" s="411">
        <v>184644.51640759932</v>
      </c>
      <c r="DS1037" s="411">
        <v>145594.91452991453</v>
      </c>
      <c r="DT1037" s="411">
        <v>163968</v>
      </c>
      <c r="DU1037" s="412">
        <v>163968</v>
      </c>
      <c r="DV1037" s="411">
        <f t="shared" si="328"/>
        <v>2059639.5577749158</v>
      </c>
      <c r="DW1037" s="412">
        <v>168685.9548448748</v>
      </c>
      <c r="DX1037" s="412">
        <v>164341.72563842786</v>
      </c>
      <c r="DY1037" s="412">
        <v>163968</v>
      </c>
      <c r="DZ1037" s="412">
        <v>163968</v>
      </c>
      <c r="EA1037" s="412">
        <v>163968</v>
      </c>
      <c r="EB1037" s="412">
        <v>163968</v>
      </c>
      <c r="EC1037" s="412">
        <v>155842.63282277281</v>
      </c>
      <c r="ED1037" s="412">
        <v>256721.81353132657</v>
      </c>
      <c r="EE1037" s="412">
        <v>184644.51640759932</v>
      </c>
      <c r="EF1037" s="412">
        <v>145594.91452991453</v>
      </c>
      <c r="EG1037" s="412">
        <v>163968</v>
      </c>
      <c r="EH1037" s="412">
        <v>163968</v>
      </c>
      <c r="EI1037" s="411">
        <f t="shared" si="329"/>
        <v>2059639.5577749158</v>
      </c>
      <c r="EK1037" s="411">
        <f t="shared" si="330"/>
        <v>2059639.5577749158</v>
      </c>
      <c r="EL1037" s="7">
        <f t="shared" si="331"/>
        <v>0</v>
      </c>
    </row>
    <row r="1038" spans="1:142">
      <c r="A1038" s="365" t="str">
        <f t="shared" si="313"/>
        <v xml:space="preserve"> 213</v>
      </c>
      <c r="B1038" s="370" t="s">
        <v>975</v>
      </c>
      <c r="C1038" s="370" t="s">
        <v>1170</v>
      </c>
      <c r="D1038" s="411">
        <v>159426</v>
      </c>
      <c r="E1038" s="411">
        <v>163494</v>
      </c>
      <c r="F1038" s="411">
        <v>163968</v>
      </c>
      <c r="G1038" s="411">
        <v>163968</v>
      </c>
      <c r="H1038" s="411">
        <v>163968</v>
      </c>
      <c r="I1038" s="411">
        <v>163968</v>
      </c>
      <c r="J1038" s="411">
        <v>213220</v>
      </c>
      <c r="K1038" s="411">
        <v>238597</v>
      </c>
      <c r="L1038" s="411">
        <v>163968</v>
      </c>
      <c r="M1038" s="411">
        <v>163968</v>
      </c>
      <c r="N1038" s="411">
        <v>163968</v>
      </c>
      <c r="O1038" s="412">
        <v>163968</v>
      </c>
      <c r="P1038" s="411">
        <f t="shared" si="314"/>
        <v>2086481</v>
      </c>
      <c r="Q1038" s="411">
        <f t="shared" si="315"/>
        <v>1185133.935483871</v>
      </c>
      <c r="R1038" s="411">
        <f t="shared" si="316"/>
        <v>364210.51279199112</v>
      </c>
      <c r="S1038" s="411">
        <f t="shared" si="317"/>
        <v>537136.55172413797</v>
      </c>
      <c r="T1038" s="411">
        <v>1681.9999999999975</v>
      </c>
      <c r="U1038" s="411">
        <v>696.99999999998624</v>
      </c>
      <c r="V1038" s="411">
        <v>0</v>
      </c>
      <c r="W1038" s="411">
        <v>0</v>
      </c>
      <c r="X1038" s="411">
        <v>0</v>
      </c>
      <c r="Y1038" s="411">
        <v>0</v>
      </c>
      <c r="Z1038" s="411">
        <v>-44035.999999999993</v>
      </c>
      <c r="AA1038" s="411">
        <v>55975.000000000029</v>
      </c>
      <c r="AB1038" s="411">
        <v>21961.000000000018</v>
      </c>
      <c r="AC1038" s="411">
        <v>-15841.000000000004</v>
      </c>
      <c r="AD1038" s="411">
        <v>0</v>
      </c>
      <c r="AE1038" s="412">
        <v>0</v>
      </c>
      <c r="AF1038" s="411">
        <f t="shared" si="318"/>
        <v>20438.00000000004</v>
      </c>
      <c r="AG1038" s="411">
        <v>161108</v>
      </c>
      <c r="AH1038" s="411">
        <v>164190.99999999997</v>
      </c>
      <c r="AI1038" s="411">
        <v>163968</v>
      </c>
      <c r="AJ1038" s="411">
        <v>163968</v>
      </c>
      <c r="AK1038" s="411">
        <v>163968</v>
      </c>
      <c r="AL1038" s="411">
        <v>163968</v>
      </c>
      <c r="AM1038" s="411">
        <v>169184</v>
      </c>
      <c r="AN1038" s="411">
        <v>294572</v>
      </c>
      <c r="AO1038" s="411">
        <v>185929.00000000003</v>
      </c>
      <c r="AP1038" s="411">
        <v>148127</v>
      </c>
      <c r="AQ1038" s="411">
        <v>163968</v>
      </c>
      <c r="AR1038" s="412">
        <v>163968</v>
      </c>
      <c r="AS1038" s="411">
        <f t="shared" si="319"/>
        <v>2106919</v>
      </c>
      <c r="AT1038" s="411">
        <f t="shared" si="320"/>
        <v>1144897.4516129033</v>
      </c>
      <c r="AU1038" s="411">
        <f t="shared" si="321"/>
        <v>434667.78976640716</v>
      </c>
      <c r="AV1038" s="411">
        <f t="shared" si="322"/>
        <v>527353.75862068962</v>
      </c>
      <c r="AW1038" s="411">
        <v>0</v>
      </c>
      <c r="AX1038" s="411">
        <v>0</v>
      </c>
      <c r="AY1038" s="411">
        <v>0</v>
      </c>
      <c r="AZ1038" s="411">
        <v>0</v>
      </c>
      <c r="BA1038" s="411">
        <v>0</v>
      </c>
      <c r="BB1038" s="411">
        <v>0</v>
      </c>
      <c r="BC1038" s="411">
        <v>0</v>
      </c>
      <c r="BD1038" s="411">
        <v>0</v>
      </c>
      <c r="BE1038" s="411">
        <v>0</v>
      </c>
      <c r="BF1038" s="411">
        <v>0</v>
      </c>
      <c r="BG1038" s="411">
        <v>0</v>
      </c>
      <c r="BH1038" s="412">
        <v>0</v>
      </c>
      <c r="BI1038" s="411">
        <f t="shared" si="323"/>
        <v>0</v>
      </c>
      <c r="BJ1038" s="411">
        <v>161108</v>
      </c>
      <c r="BK1038" s="411">
        <v>164190.99999999997</v>
      </c>
      <c r="BL1038" s="411">
        <v>163968</v>
      </c>
      <c r="BM1038" s="411">
        <v>163968</v>
      </c>
      <c r="BN1038" s="411">
        <v>163968</v>
      </c>
      <c r="BO1038" s="411">
        <v>163968</v>
      </c>
      <c r="BP1038" s="411">
        <v>169184</v>
      </c>
      <c r="BQ1038" s="411">
        <v>294572</v>
      </c>
      <c r="BR1038" s="411">
        <v>185929.00000000003</v>
      </c>
      <c r="BS1038" s="411">
        <v>148127</v>
      </c>
      <c r="BT1038" s="411">
        <v>163968</v>
      </c>
      <c r="BU1038" s="412">
        <v>163968</v>
      </c>
      <c r="BV1038" s="411">
        <f t="shared" si="324"/>
        <v>2106919</v>
      </c>
      <c r="BW1038" s="411">
        <v>0</v>
      </c>
      <c r="BX1038" s="411">
        <v>0</v>
      </c>
      <c r="BY1038" s="411">
        <v>0</v>
      </c>
      <c r="BZ1038" s="411">
        <v>0</v>
      </c>
      <c r="CA1038" s="411">
        <v>0</v>
      </c>
      <c r="CB1038" s="411">
        <v>0</v>
      </c>
      <c r="CC1038" s="411">
        <v>0</v>
      </c>
      <c r="CD1038" s="411">
        <v>0</v>
      </c>
      <c r="CE1038" s="411">
        <v>0</v>
      </c>
      <c r="CF1038" s="411">
        <v>0</v>
      </c>
      <c r="CG1038" s="411">
        <v>0</v>
      </c>
      <c r="CH1038" s="412">
        <v>0</v>
      </c>
      <c r="CI1038" s="411">
        <f t="shared" si="325"/>
        <v>0</v>
      </c>
      <c r="CJ1038" s="411">
        <v>161108</v>
      </c>
      <c r="CK1038" s="411">
        <v>164190.99999999997</v>
      </c>
      <c r="CL1038" s="411">
        <v>163968</v>
      </c>
      <c r="CM1038" s="411">
        <v>163968</v>
      </c>
      <c r="CN1038" s="411">
        <v>163968</v>
      </c>
      <c r="CO1038" s="411">
        <v>163968</v>
      </c>
      <c r="CP1038" s="411">
        <v>169184</v>
      </c>
      <c r="CQ1038" s="411">
        <v>294572</v>
      </c>
      <c r="CR1038" s="411">
        <v>185929.00000000003</v>
      </c>
      <c r="CS1038" s="411">
        <v>148127</v>
      </c>
      <c r="CT1038" s="411">
        <v>163968</v>
      </c>
      <c r="CU1038" s="412">
        <v>163968</v>
      </c>
      <c r="CV1038" s="411">
        <f t="shared" si="326"/>
        <v>2106919</v>
      </c>
      <c r="CW1038" s="411">
        <v>7577.9548448748101</v>
      </c>
      <c r="CX1038" s="411">
        <v>150.72563842785272</v>
      </c>
      <c r="CY1038" s="411">
        <v>0</v>
      </c>
      <c r="CZ1038" s="411">
        <v>0</v>
      </c>
      <c r="DA1038" s="411">
        <v>0</v>
      </c>
      <c r="DB1038" s="411">
        <v>0</v>
      </c>
      <c r="DC1038" s="411">
        <v>-13341.367177227205</v>
      </c>
      <c r="DD1038" s="411">
        <v>-37850.186468673463</v>
      </c>
      <c r="DE1038" s="411">
        <v>-1284.4835924006868</v>
      </c>
      <c r="DF1038" s="411">
        <v>-2532.0854700854611</v>
      </c>
      <c r="DG1038" s="411">
        <v>0</v>
      </c>
      <c r="DH1038" s="412">
        <v>0</v>
      </c>
      <c r="DI1038" s="411">
        <f t="shared" si="327"/>
        <v>-47279.442225084153</v>
      </c>
      <c r="DJ1038" s="411">
        <v>168685.9548448748</v>
      </c>
      <c r="DK1038" s="411">
        <v>164341.72563842786</v>
      </c>
      <c r="DL1038" s="411">
        <v>163968</v>
      </c>
      <c r="DM1038" s="411">
        <v>163968</v>
      </c>
      <c r="DN1038" s="411">
        <v>163968</v>
      </c>
      <c r="DO1038" s="411">
        <v>163968</v>
      </c>
      <c r="DP1038" s="411">
        <v>155842.63282277281</v>
      </c>
      <c r="DQ1038" s="411">
        <v>256721.81353132657</v>
      </c>
      <c r="DR1038" s="411">
        <v>184644.51640759932</v>
      </c>
      <c r="DS1038" s="411">
        <v>145594.91452991453</v>
      </c>
      <c r="DT1038" s="411">
        <v>163968</v>
      </c>
      <c r="DU1038" s="412">
        <v>163968</v>
      </c>
      <c r="DV1038" s="411">
        <f t="shared" si="328"/>
        <v>2059639.5577749158</v>
      </c>
      <c r="DW1038" s="412">
        <v>168685.9548448748</v>
      </c>
      <c r="DX1038" s="412">
        <v>164341.72563842786</v>
      </c>
      <c r="DY1038" s="412">
        <v>163968</v>
      </c>
      <c r="DZ1038" s="412">
        <v>163968</v>
      </c>
      <c r="EA1038" s="412">
        <v>163968</v>
      </c>
      <c r="EB1038" s="412">
        <v>163968</v>
      </c>
      <c r="EC1038" s="412">
        <v>155842.63282277281</v>
      </c>
      <c r="ED1038" s="412">
        <v>256721.81353132657</v>
      </c>
      <c r="EE1038" s="412">
        <v>184644.51640759932</v>
      </c>
      <c r="EF1038" s="412">
        <v>145594.91452991453</v>
      </c>
      <c r="EG1038" s="412">
        <v>163968</v>
      </c>
      <c r="EH1038" s="412">
        <v>163968</v>
      </c>
      <c r="EI1038" s="411">
        <f t="shared" si="329"/>
        <v>2059639.5577749158</v>
      </c>
      <c r="EK1038" s="411">
        <f t="shared" si="330"/>
        <v>2059639.5577749158</v>
      </c>
      <c r="EL1038" s="7">
        <f t="shared" si="331"/>
        <v>0</v>
      </c>
    </row>
    <row r="1039" spans="1:142">
      <c r="A1039" s="365" t="str">
        <f t="shared" si="313"/>
        <v xml:space="preserve"> 213</v>
      </c>
      <c r="B1039" s="370" t="s">
        <v>975</v>
      </c>
      <c r="C1039" s="370" t="s">
        <v>1171</v>
      </c>
      <c r="D1039" s="411">
        <v>159426</v>
      </c>
      <c r="E1039" s="411">
        <v>163494</v>
      </c>
      <c r="F1039" s="411">
        <v>163968</v>
      </c>
      <c r="G1039" s="411">
        <v>163968</v>
      </c>
      <c r="H1039" s="411">
        <v>163968</v>
      </c>
      <c r="I1039" s="411">
        <v>163968</v>
      </c>
      <c r="J1039" s="411">
        <v>213220</v>
      </c>
      <c r="K1039" s="411">
        <v>238597</v>
      </c>
      <c r="L1039" s="411">
        <v>163968</v>
      </c>
      <c r="M1039" s="411">
        <v>163968</v>
      </c>
      <c r="N1039" s="411">
        <v>163968</v>
      </c>
      <c r="O1039" s="412">
        <v>163968</v>
      </c>
      <c r="P1039" s="411">
        <f t="shared" si="314"/>
        <v>2086481</v>
      </c>
      <c r="Q1039" s="411">
        <f t="shared" si="315"/>
        <v>1185133.935483871</v>
      </c>
      <c r="R1039" s="411">
        <f t="shared" si="316"/>
        <v>364210.51279199112</v>
      </c>
      <c r="S1039" s="411">
        <f t="shared" si="317"/>
        <v>537136.55172413797</v>
      </c>
      <c r="T1039" s="411">
        <v>1681.9999999999975</v>
      </c>
      <c r="U1039" s="411">
        <v>696.99999999998624</v>
      </c>
      <c r="V1039" s="411">
        <v>0</v>
      </c>
      <c r="W1039" s="411">
        <v>0</v>
      </c>
      <c r="X1039" s="411">
        <v>0</v>
      </c>
      <c r="Y1039" s="411">
        <v>0</v>
      </c>
      <c r="Z1039" s="411">
        <v>-44035.999999999993</v>
      </c>
      <c r="AA1039" s="411">
        <v>55975.000000000029</v>
      </c>
      <c r="AB1039" s="411">
        <v>21961.000000000018</v>
      </c>
      <c r="AC1039" s="411">
        <v>-15841.000000000004</v>
      </c>
      <c r="AD1039" s="411">
        <v>0</v>
      </c>
      <c r="AE1039" s="412">
        <v>0</v>
      </c>
      <c r="AF1039" s="411">
        <f t="shared" si="318"/>
        <v>20438.00000000004</v>
      </c>
      <c r="AG1039" s="411">
        <v>161108</v>
      </c>
      <c r="AH1039" s="411">
        <v>164190.99999999997</v>
      </c>
      <c r="AI1039" s="411">
        <v>163968</v>
      </c>
      <c r="AJ1039" s="411">
        <v>163968</v>
      </c>
      <c r="AK1039" s="411">
        <v>163968</v>
      </c>
      <c r="AL1039" s="411">
        <v>163968</v>
      </c>
      <c r="AM1039" s="411">
        <v>169184</v>
      </c>
      <c r="AN1039" s="411">
        <v>294572</v>
      </c>
      <c r="AO1039" s="411">
        <v>185929.00000000003</v>
      </c>
      <c r="AP1039" s="411">
        <v>148127</v>
      </c>
      <c r="AQ1039" s="411">
        <v>163968</v>
      </c>
      <c r="AR1039" s="412">
        <v>163968</v>
      </c>
      <c r="AS1039" s="411">
        <f t="shared" si="319"/>
        <v>2106919</v>
      </c>
      <c r="AT1039" s="411">
        <f t="shared" si="320"/>
        <v>1144897.4516129033</v>
      </c>
      <c r="AU1039" s="411">
        <f t="shared" si="321"/>
        <v>434667.78976640716</v>
      </c>
      <c r="AV1039" s="411">
        <f t="shared" si="322"/>
        <v>527353.75862068962</v>
      </c>
      <c r="AW1039" s="411">
        <v>0</v>
      </c>
      <c r="AX1039" s="411">
        <v>0</v>
      </c>
      <c r="AY1039" s="411">
        <v>0</v>
      </c>
      <c r="AZ1039" s="411">
        <v>0</v>
      </c>
      <c r="BA1039" s="411">
        <v>0</v>
      </c>
      <c r="BB1039" s="411">
        <v>0</v>
      </c>
      <c r="BC1039" s="411">
        <v>0</v>
      </c>
      <c r="BD1039" s="411">
        <v>0</v>
      </c>
      <c r="BE1039" s="411">
        <v>0</v>
      </c>
      <c r="BF1039" s="411">
        <v>0</v>
      </c>
      <c r="BG1039" s="411">
        <v>0</v>
      </c>
      <c r="BH1039" s="412">
        <v>0</v>
      </c>
      <c r="BI1039" s="411">
        <f t="shared" si="323"/>
        <v>0</v>
      </c>
      <c r="BJ1039" s="411">
        <v>161108</v>
      </c>
      <c r="BK1039" s="411">
        <v>164190.99999999997</v>
      </c>
      <c r="BL1039" s="411">
        <v>163968</v>
      </c>
      <c r="BM1039" s="411">
        <v>163968</v>
      </c>
      <c r="BN1039" s="411">
        <v>163968</v>
      </c>
      <c r="BO1039" s="411">
        <v>163968</v>
      </c>
      <c r="BP1039" s="411">
        <v>169184</v>
      </c>
      <c r="BQ1039" s="411">
        <v>294572</v>
      </c>
      <c r="BR1039" s="411">
        <v>185929.00000000003</v>
      </c>
      <c r="BS1039" s="411">
        <v>148127</v>
      </c>
      <c r="BT1039" s="411">
        <v>163968</v>
      </c>
      <c r="BU1039" s="412">
        <v>163968</v>
      </c>
      <c r="BV1039" s="411">
        <f t="shared" si="324"/>
        <v>2106919</v>
      </c>
      <c r="BW1039" s="411">
        <v>0</v>
      </c>
      <c r="BX1039" s="411">
        <v>0</v>
      </c>
      <c r="BY1039" s="411">
        <v>0</v>
      </c>
      <c r="BZ1039" s="411">
        <v>0</v>
      </c>
      <c r="CA1039" s="411">
        <v>0</v>
      </c>
      <c r="CB1039" s="411">
        <v>0</v>
      </c>
      <c r="CC1039" s="411">
        <v>0</v>
      </c>
      <c r="CD1039" s="411">
        <v>0</v>
      </c>
      <c r="CE1039" s="411">
        <v>0</v>
      </c>
      <c r="CF1039" s="411">
        <v>0</v>
      </c>
      <c r="CG1039" s="411">
        <v>0</v>
      </c>
      <c r="CH1039" s="412">
        <v>0</v>
      </c>
      <c r="CI1039" s="411">
        <f t="shared" si="325"/>
        <v>0</v>
      </c>
      <c r="CJ1039" s="411">
        <v>161108</v>
      </c>
      <c r="CK1039" s="411">
        <v>164190.99999999997</v>
      </c>
      <c r="CL1039" s="411">
        <v>163968</v>
      </c>
      <c r="CM1039" s="411">
        <v>163968</v>
      </c>
      <c r="CN1039" s="411">
        <v>163968</v>
      </c>
      <c r="CO1039" s="411">
        <v>163968</v>
      </c>
      <c r="CP1039" s="411">
        <v>169184</v>
      </c>
      <c r="CQ1039" s="411">
        <v>294572</v>
      </c>
      <c r="CR1039" s="411">
        <v>185929.00000000003</v>
      </c>
      <c r="CS1039" s="411">
        <v>148127</v>
      </c>
      <c r="CT1039" s="411">
        <v>163968</v>
      </c>
      <c r="CU1039" s="412">
        <v>163968</v>
      </c>
      <c r="CV1039" s="411">
        <f t="shared" si="326"/>
        <v>2106919</v>
      </c>
      <c r="CW1039" s="411">
        <v>7577.9548448748101</v>
      </c>
      <c r="CX1039" s="411">
        <v>150.72563842785272</v>
      </c>
      <c r="CY1039" s="411">
        <v>0</v>
      </c>
      <c r="CZ1039" s="411">
        <v>0</v>
      </c>
      <c r="DA1039" s="411">
        <v>0</v>
      </c>
      <c r="DB1039" s="411">
        <v>0</v>
      </c>
      <c r="DC1039" s="411">
        <v>-13341.367177227205</v>
      </c>
      <c r="DD1039" s="411">
        <v>-37850.186468673463</v>
      </c>
      <c r="DE1039" s="411">
        <v>-1284.4835924006868</v>
      </c>
      <c r="DF1039" s="411">
        <v>-2532.0854700854611</v>
      </c>
      <c r="DG1039" s="411">
        <v>0</v>
      </c>
      <c r="DH1039" s="412">
        <v>0</v>
      </c>
      <c r="DI1039" s="411">
        <f t="shared" si="327"/>
        <v>-47279.442225084153</v>
      </c>
      <c r="DJ1039" s="411">
        <v>168685.9548448748</v>
      </c>
      <c r="DK1039" s="411">
        <v>164341.72563842786</v>
      </c>
      <c r="DL1039" s="411">
        <v>163968</v>
      </c>
      <c r="DM1039" s="411">
        <v>163968</v>
      </c>
      <c r="DN1039" s="411">
        <v>163968</v>
      </c>
      <c r="DO1039" s="411">
        <v>163968</v>
      </c>
      <c r="DP1039" s="411">
        <v>155842.63282277281</v>
      </c>
      <c r="DQ1039" s="411">
        <v>256721.81353132657</v>
      </c>
      <c r="DR1039" s="411">
        <v>184644.51640759932</v>
      </c>
      <c r="DS1039" s="411">
        <v>145594.91452991453</v>
      </c>
      <c r="DT1039" s="411">
        <v>163968</v>
      </c>
      <c r="DU1039" s="412">
        <v>163968</v>
      </c>
      <c r="DV1039" s="411">
        <f t="shared" si="328"/>
        <v>2059639.5577749158</v>
      </c>
      <c r="DW1039" s="412">
        <v>168685.9548448748</v>
      </c>
      <c r="DX1039" s="412">
        <v>164341.72563842786</v>
      </c>
      <c r="DY1039" s="412">
        <v>163968</v>
      </c>
      <c r="DZ1039" s="412">
        <v>163968</v>
      </c>
      <c r="EA1039" s="412">
        <v>163968</v>
      </c>
      <c r="EB1039" s="412">
        <v>163968</v>
      </c>
      <c r="EC1039" s="412">
        <v>155842.63282277281</v>
      </c>
      <c r="ED1039" s="412">
        <v>256721.81353132657</v>
      </c>
      <c r="EE1039" s="412">
        <v>184644.51640759932</v>
      </c>
      <c r="EF1039" s="412">
        <v>145594.91452991453</v>
      </c>
      <c r="EG1039" s="412">
        <v>163968</v>
      </c>
      <c r="EH1039" s="412">
        <v>163968</v>
      </c>
      <c r="EI1039" s="411">
        <f t="shared" si="329"/>
        <v>2059639.5577749158</v>
      </c>
      <c r="EK1039" s="411">
        <f t="shared" si="330"/>
        <v>2059639.5577749158</v>
      </c>
      <c r="EL1039" s="7">
        <f t="shared" si="331"/>
        <v>0</v>
      </c>
    </row>
    <row r="1040" spans="1:142">
      <c r="A1040" s="365" t="str">
        <f t="shared" si="313"/>
        <v xml:space="preserve"> 213</v>
      </c>
      <c r="B1040" s="370" t="s">
        <v>975</v>
      </c>
      <c r="C1040" s="370" t="s">
        <v>1172</v>
      </c>
      <c r="D1040" s="411">
        <v>159426</v>
      </c>
      <c r="E1040" s="411">
        <v>163494</v>
      </c>
      <c r="F1040" s="411">
        <v>163968</v>
      </c>
      <c r="G1040" s="411">
        <v>163968</v>
      </c>
      <c r="H1040" s="411">
        <v>163968</v>
      </c>
      <c r="I1040" s="411">
        <v>163968</v>
      </c>
      <c r="J1040" s="411">
        <v>213220</v>
      </c>
      <c r="K1040" s="411">
        <v>238597</v>
      </c>
      <c r="L1040" s="411">
        <v>163968</v>
      </c>
      <c r="M1040" s="411">
        <v>163968</v>
      </c>
      <c r="N1040" s="411">
        <v>163968</v>
      </c>
      <c r="O1040" s="412">
        <v>163968</v>
      </c>
      <c r="P1040" s="411">
        <f t="shared" si="314"/>
        <v>2086481</v>
      </c>
      <c r="Q1040" s="411">
        <f t="shared" si="315"/>
        <v>1185133.935483871</v>
      </c>
      <c r="R1040" s="411">
        <f t="shared" si="316"/>
        <v>364210.51279199112</v>
      </c>
      <c r="S1040" s="411">
        <f t="shared" si="317"/>
        <v>537136.55172413797</v>
      </c>
      <c r="T1040" s="411">
        <v>1681.9999999999975</v>
      </c>
      <c r="U1040" s="411">
        <v>696.99999999998624</v>
      </c>
      <c r="V1040" s="411">
        <v>0</v>
      </c>
      <c r="W1040" s="411">
        <v>0</v>
      </c>
      <c r="X1040" s="411">
        <v>0</v>
      </c>
      <c r="Y1040" s="411">
        <v>0</v>
      </c>
      <c r="Z1040" s="411">
        <v>-44036</v>
      </c>
      <c r="AA1040" s="411">
        <v>55975.000000000029</v>
      </c>
      <c r="AB1040" s="411">
        <v>21961.000000000018</v>
      </c>
      <c r="AC1040" s="411">
        <v>-15841.000000000004</v>
      </c>
      <c r="AD1040" s="411">
        <v>0</v>
      </c>
      <c r="AE1040" s="412">
        <v>0</v>
      </c>
      <c r="AF1040" s="411">
        <f t="shared" si="318"/>
        <v>20438.000000000025</v>
      </c>
      <c r="AG1040" s="411">
        <v>161108</v>
      </c>
      <c r="AH1040" s="411">
        <v>164191</v>
      </c>
      <c r="AI1040" s="411">
        <v>163968</v>
      </c>
      <c r="AJ1040" s="411">
        <v>163968</v>
      </c>
      <c r="AK1040" s="411">
        <v>163968</v>
      </c>
      <c r="AL1040" s="411">
        <v>163968</v>
      </c>
      <c r="AM1040" s="411">
        <v>169184</v>
      </c>
      <c r="AN1040" s="411">
        <v>294572</v>
      </c>
      <c r="AO1040" s="411">
        <v>185929.00000000003</v>
      </c>
      <c r="AP1040" s="411">
        <v>148127</v>
      </c>
      <c r="AQ1040" s="411">
        <v>163968</v>
      </c>
      <c r="AR1040" s="412">
        <v>163968</v>
      </c>
      <c r="AS1040" s="411">
        <f t="shared" si="319"/>
        <v>2106919</v>
      </c>
      <c r="AT1040" s="411">
        <f t="shared" si="320"/>
        <v>1144897.4516129033</v>
      </c>
      <c r="AU1040" s="411">
        <f t="shared" si="321"/>
        <v>434667.78976640716</v>
      </c>
      <c r="AV1040" s="411">
        <f t="shared" si="322"/>
        <v>527353.75862068962</v>
      </c>
      <c r="AW1040" s="411">
        <v>0</v>
      </c>
      <c r="AX1040" s="411">
        <v>0</v>
      </c>
      <c r="AY1040" s="411">
        <v>0</v>
      </c>
      <c r="AZ1040" s="411">
        <v>0</v>
      </c>
      <c r="BA1040" s="411">
        <v>0</v>
      </c>
      <c r="BB1040" s="411">
        <v>0</v>
      </c>
      <c r="BC1040" s="411">
        <v>0</v>
      </c>
      <c r="BD1040" s="411">
        <v>0</v>
      </c>
      <c r="BE1040" s="411">
        <v>0</v>
      </c>
      <c r="BF1040" s="411">
        <v>0</v>
      </c>
      <c r="BG1040" s="411">
        <v>0</v>
      </c>
      <c r="BH1040" s="412">
        <v>0</v>
      </c>
      <c r="BI1040" s="411">
        <f t="shared" si="323"/>
        <v>0</v>
      </c>
      <c r="BJ1040" s="411">
        <v>161108</v>
      </c>
      <c r="BK1040" s="411">
        <v>164191</v>
      </c>
      <c r="BL1040" s="411">
        <v>163968</v>
      </c>
      <c r="BM1040" s="411">
        <v>163968</v>
      </c>
      <c r="BN1040" s="411">
        <v>163968</v>
      </c>
      <c r="BO1040" s="411">
        <v>163968</v>
      </c>
      <c r="BP1040" s="411">
        <v>169184</v>
      </c>
      <c r="BQ1040" s="411">
        <v>294572</v>
      </c>
      <c r="BR1040" s="411">
        <v>185929.00000000003</v>
      </c>
      <c r="BS1040" s="411">
        <v>148127</v>
      </c>
      <c r="BT1040" s="411">
        <v>163968</v>
      </c>
      <c r="BU1040" s="412">
        <v>163968</v>
      </c>
      <c r="BV1040" s="411">
        <f t="shared" si="324"/>
        <v>2106919</v>
      </c>
      <c r="BW1040" s="411">
        <v>0</v>
      </c>
      <c r="BX1040" s="411">
        <v>0</v>
      </c>
      <c r="BY1040" s="411">
        <v>0</v>
      </c>
      <c r="BZ1040" s="411">
        <v>0</v>
      </c>
      <c r="CA1040" s="411">
        <v>0</v>
      </c>
      <c r="CB1040" s="411">
        <v>0</v>
      </c>
      <c r="CC1040" s="411">
        <v>0</v>
      </c>
      <c r="CD1040" s="411">
        <v>0</v>
      </c>
      <c r="CE1040" s="411">
        <v>0</v>
      </c>
      <c r="CF1040" s="411">
        <v>0</v>
      </c>
      <c r="CG1040" s="411">
        <v>0</v>
      </c>
      <c r="CH1040" s="412">
        <v>0</v>
      </c>
      <c r="CI1040" s="411">
        <f t="shared" si="325"/>
        <v>0</v>
      </c>
      <c r="CJ1040" s="411">
        <v>161108</v>
      </c>
      <c r="CK1040" s="411">
        <v>164191</v>
      </c>
      <c r="CL1040" s="411">
        <v>163968</v>
      </c>
      <c r="CM1040" s="411">
        <v>163968</v>
      </c>
      <c r="CN1040" s="411">
        <v>163968</v>
      </c>
      <c r="CO1040" s="411">
        <v>163968</v>
      </c>
      <c r="CP1040" s="411">
        <v>169184</v>
      </c>
      <c r="CQ1040" s="411">
        <v>294572</v>
      </c>
      <c r="CR1040" s="411">
        <v>185929.00000000003</v>
      </c>
      <c r="CS1040" s="411">
        <v>148127</v>
      </c>
      <c r="CT1040" s="411">
        <v>163968</v>
      </c>
      <c r="CU1040" s="412">
        <v>163968</v>
      </c>
      <c r="CV1040" s="411">
        <f t="shared" si="326"/>
        <v>2106919</v>
      </c>
      <c r="CW1040" s="411">
        <v>7577.9548448748101</v>
      </c>
      <c r="CX1040" s="411">
        <v>150.72563842785269</v>
      </c>
      <c r="CY1040" s="411">
        <v>0</v>
      </c>
      <c r="CZ1040" s="411">
        <v>0</v>
      </c>
      <c r="DA1040" s="411">
        <v>0</v>
      </c>
      <c r="DB1040" s="411">
        <v>0</v>
      </c>
      <c r="DC1040" s="411">
        <v>-13341.367177227203</v>
      </c>
      <c r="DD1040" s="411">
        <v>-37850.186468673463</v>
      </c>
      <c r="DE1040" s="411">
        <v>-1284.4835924006868</v>
      </c>
      <c r="DF1040" s="411">
        <v>-2532.0854700854611</v>
      </c>
      <c r="DG1040" s="411">
        <v>0</v>
      </c>
      <c r="DH1040" s="412">
        <v>0</v>
      </c>
      <c r="DI1040" s="411">
        <f t="shared" si="327"/>
        <v>-47279.442225084145</v>
      </c>
      <c r="DJ1040" s="411">
        <v>168685.9548448748</v>
      </c>
      <c r="DK1040" s="411">
        <v>164341.72563842783</v>
      </c>
      <c r="DL1040" s="411">
        <v>163968</v>
      </c>
      <c r="DM1040" s="411">
        <v>163968</v>
      </c>
      <c r="DN1040" s="411">
        <v>163968</v>
      </c>
      <c r="DO1040" s="411">
        <v>163968</v>
      </c>
      <c r="DP1040" s="411">
        <v>155842.63282277281</v>
      </c>
      <c r="DQ1040" s="411">
        <v>256721.81353132657</v>
      </c>
      <c r="DR1040" s="411">
        <v>184644.51640759932</v>
      </c>
      <c r="DS1040" s="411">
        <v>145594.91452991453</v>
      </c>
      <c r="DT1040" s="411">
        <v>163968</v>
      </c>
      <c r="DU1040" s="412">
        <v>163968</v>
      </c>
      <c r="DV1040" s="411">
        <f t="shared" si="328"/>
        <v>2059639.5577749158</v>
      </c>
      <c r="DW1040" s="412">
        <v>168685.9548448748</v>
      </c>
      <c r="DX1040" s="412">
        <v>164341.72563842783</v>
      </c>
      <c r="DY1040" s="412">
        <v>163968</v>
      </c>
      <c r="DZ1040" s="412">
        <v>163968</v>
      </c>
      <c r="EA1040" s="412">
        <v>163968</v>
      </c>
      <c r="EB1040" s="412">
        <v>163968</v>
      </c>
      <c r="EC1040" s="412">
        <v>155842.63282277281</v>
      </c>
      <c r="ED1040" s="412">
        <v>256721.81353132657</v>
      </c>
      <c r="EE1040" s="412">
        <v>184644.51640759932</v>
      </c>
      <c r="EF1040" s="412">
        <v>145594.91452991453</v>
      </c>
      <c r="EG1040" s="412">
        <v>163968</v>
      </c>
      <c r="EH1040" s="412">
        <v>163968</v>
      </c>
      <c r="EI1040" s="411">
        <f t="shared" si="329"/>
        <v>2059639.5577749158</v>
      </c>
      <c r="EK1040" s="411">
        <f t="shared" si="330"/>
        <v>2059639.5577749158</v>
      </c>
      <c r="EL1040" s="7">
        <f t="shared" si="331"/>
        <v>0</v>
      </c>
    </row>
    <row r="1041" spans="1:142">
      <c r="A1041" s="365" t="str">
        <f t="shared" si="313"/>
        <v xml:space="preserve"> 213</v>
      </c>
      <c r="B1041" s="370" t="s">
        <v>975</v>
      </c>
      <c r="C1041" s="370" t="s">
        <v>919</v>
      </c>
      <c r="D1041" s="411">
        <v>863.6</v>
      </c>
      <c r="E1041" s="411">
        <v>901.80169999999998</v>
      </c>
      <c r="F1041" s="411">
        <v>892</v>
      </c>
      <c r="G1041" s="411">
        <v>892</v>
      </c>
      <c r="H1041" s="411">
        <v>892</v>
      </c>
      <c r="I1041" s="411">
        <v>892</v>
      </c>
      <c r="J1041" s="411">
        <v>900.40009999999995</v>
      </c>
      <c r="K1041" s="411">
        <v>905.96669999999995</v>
      </c>
      <c r="L1041" s="411">
        <v>892</v>
      </c>
      <c r="M1041" s="411">
        <v>892</v>
      </c>
      <c r="N1041" s="411">
        <v>892</v>
      </c>
      <c r="O1041" s="412">
        <v>892</v>
      </c>
      <c r="P1041" s="411">
        <f t="shared" si="314"/>
        <v>10707.7685</v>
      </c>
      <c r="Q1041" s="411">
        <f t="shared" si="315"/>
        <v>6204.7566354838709</v>
      </c>
      <c r="R1041" s="411">
        <f t="shared" si="316"/>
        <v>1580.9428989988876</v>
      </c>
      <c r="S1041" s="411">
        <f t="shared" si="317"/>
        <v>2922.0689655172414</v>
      </c>
      <c r="T1041" s="411">
        <v>218.35899772209578</v>
      </c>
      <c r="U1041" s="411">
        <v>263.44768764044926</v>
      </c>
      <c r="V1041" s="411">
        <v>273.68181818181824</v>
      </c>
      <c r="W1041" s="411">
        <v>273.68181818181824</v>
      </c>
      <c r="X1041" s="411">
        <v>273.68181818181824</v>
      </c>
      <c r="Y1041" s="411">
        <v>273.68181818181824</v>
      </c>
      <c r="Z1041" s="411">
        <v>234.45866936542683</v>
      </c>
      <c r="AA1041" s="411">
        <v>286.72352703296707</v>
      </c>
      <c r="AB1041" s="411">
        <v>281.79090909090905</v>
      </c>
      <c r="AC1041" s="411">
        <v>293.9545454545455</v>
      </c>
      <c r="AD1041" s="411">
        <v>273.68181818181824</v>
      </c>
      <c r="AE1041" s="412">
        <v>273.68181818181824</v>
      </c>
      <c r="AF1041" s="411">
        <f t="shared" si="318"/>
        <v>3220.8252453973028</v>
      </c>
      <c r="AG1041" s="411">
        <v>1081.9589977220958</v>
      </c>
      <c r="AH1041" s="411">
        <v>1165.2493876404492</v>
      </c>
      <c r="AI1041" s="411">
        <v>1165.6818181818182</v>
      </c>
      <c r="AJ1041" s="411">
        <v>1165.6818181818182</v>
      </c>
      <c r="AK1041" s="411">
        <v>1165.6818181818182</v>
      </c>
      <c r="AL1041" s="411">
        <v>1165.6818181818182</v>
      </c>
      <c r="AM1041" s="411">
        <v>1134.8587693654267</v>
      </c>
      <c r="AN1041" s="411">
        <v>1192.690227032967</v>
      </c>
      <c r="AO1041" s="411">
        <v>1173.7909090909091</v>
      </c>
      <c r="AP1041" s="411">
        <v>1185.9545454545455</v>
      </c>
      <c r="AQ1041" s="411">
        <v>1165.6818181818182</v>
      </c>
      <c r="AR1041" s="412">
        <v>1165.6818181818182</v>
      </c>
      <c r="AS1041" s="411">
        <f t="shared" si="319"/>
        <v>13928.593745397302</v>
      </c>
      <c r="AT1041" s="411">
        <f t="shared" si="320"/>
        <v>8008.1860800563591</v>
      </c>
      <c r="AU1041" s="411">
        <f t="shared" si="321"/>
        <v>2079.2850948080272</v>
      </c>
      <c r="AV1041" s="411">
        <f t="shared" si="322"/>
        <v>3841.1225705329157</v>
      </c>
      <c r="AW1041" s="411">
        <v>0</v>
      </c>
      <c r="AX1041" s="411">
        <v>0</v>
      </c>
      <c r="AY1041" s="411">
        <v>0</v>
      </c>
      <c r="AZ1041" s="411">
        <v>0</v>
      </c>
      <c r="BA1041" s="411">
        <v>0</v>
      </c>
      <c r="BB1041" s="411">
        <v>0</v>
      </c>
      <c r="BC1041" s="411">
        <v>0</v>
      </c>
      <c r="BD1041" s="411">
        <v>0</v>
      </c>
      <c r="BE1041" s="411">
        <v>0</v>
      </c>
      <c r="BF1041" s="411">
        <v>0</v>
      </c>
      <c r="BG1041" s="411">
        <v>0</v>
      </c>
      <c r="BH1041" s="412">
        <v>0</v>
      </c>
      <c r="BI1041" s="411">
        <f t="shared" si="323"/>
        <v>0</v>
      </c>
      <c r="BJ1041" s="411">
        <v>1081.9589977220958</v>
      </c>
      <c r="BK1041" s="411">
        <v>1165.2493876404492</v>
      </c>
      <c r="BL1041" s="411">
        <v>1165.6818181818182</v>
      </c>
      <c r="BM1041" s="411">
        <v>1165.6818181818182</v>
      </c>
      <c r="BN1041" s="411">
        <v>1165.6818181818182</v>
      </c>
      <c r="BO1041" s="411">
        <v>1165.6818181818182</v>
      </c>
      <c r="BP1041" s="411">
        <v>1134.8587693654267</v>
      </c>
      <c r="BQ1041" s="411">
        <v>1192.690227032967</v>
      </c>
      <c r="BR1041" s="411">
        <v>1173.7909090909091</v>
      </c>
      <c r="BS1041" s="411">
        <v>1185.9545454545455</v>
      </c>
      <c r="BT1041" s="411">
        <v>1165.6818181818182</v>
      </c>
      <c r="BU1041" s="412">
        <v>1165.6818181818182</v>
      </c>
      <c r="BV1041" s="411">
        <f t="shared" si="324"/>
        <v>13928.593745397302</v>
      </c>
      <c r="BW1041" s="411">
        <v>0</v>
      </c>
      <c r="BX1041" s="411">
        <v>0</v>
      </c>
      <c r="BY1041" s="411">
        <v>0</v>
      </c>
      <c r="BZ1041" s="411">
        <v>0</v>
      </c>
      <c r="CA1041" s="411">
        <v>0</v>
      </c>
      <c r="CB1041" s="411">
        <v>0</v>
      </c>
      <c r="CC1041" s="411">
        <v>0</v>
      </c>
      <c r="CD1041" s="411">
        <v>0</v>
      </c>
      <c r="CE1041" s="411">
        <v>0</v>
      </c>
      <c r="CF1041" s="411">
        <v>0</v>
      </c>
      <c r="CG1041" s="411">
        <v>0</v>
      </c>
      <c r="CH1041" s="412">
        <v>0</v>
      </c>
      <c r="CI1041" s="411">
        <f t="shared" si="325"/>
        <v>0</v>
      </c>
      <c r="CJ1041" s="411">
        <v>1081.9589977220958</v>
      </c>
      <c r="CK1041" s="411">
        <v>1165.2493876404492</v>
      </c>
      <c r="CL1041" s="411">
        <v>1165.6818181818182</v>
      </c>
      <c r="CM1041" s="411">
        <v>1165.6818181818182</v>
      </c>
      <c r="CN1041" s="411">
        <v>1165.6818181818182</v>
      </c>
      <c r="CO1041" s="411">
        <v>1165.6818181818182</v>
      </c>
      <c r="CP1041" s="411">
        <v>1134.8587693654267</v>
      </c>
      <c r="CQ1041" s="411">
        <v>1192.690227032967</v>
      </c>
      <c r="CR1041" s="411">
        <v>1173.7909090909091</v>
      </c>
      <c r="CS1041" s="411">
        <v>1185.9545454545455</v>
      </c>
      <c r="CT1041" s="411">
        <v>1165.6818181818182</v>
      </c>
      <c r="CU1041" s="412">
        <v>1165.6818181818182</v>
      </c>
      <c r="CV1041" s="411">
        <f t="shared" si="326"/>
        <v>13928.593745397302</v>
      </c>
      <c r="CW1041" s="411">
        <v>53.745863389015369</v>
      </c>
      <c r="CX1041" s="411">
        <v>2.549321553765572</v>
      </c>
      <c r="CY1041" s="411">
        <v>0</v>
      </c>
      <c r="CZ1041" s="411">
        <v>0</v>
      </c>
      <c r="DA1041" s="411">
        <v>0</v>
      </c>
      <c r="DB1041" s="411">
        <v>0</v>
      </c>
      <c r="DC1041" s="411">
        <v>-54.221684874685934</v>
      </c>
      <c r="DD1041" s="411">
        <v>-98.838979546078946</v>
      </c>
      <c r="DE1041" s="411">
        <v>-8.1090909090908756</v>
      </c>
      <c r="DF1041" s="411">
        <v>-20.272727272727273</v>
      </c>
      <c r="DG1041" s="411">
        <v>0</v>
      </c>
      <c r="DH1041" s="412">
        <v>0</v>
      </c>
      <c r="DI1041" s="411">
        <f t="shared" si="327"/>
        <v>-125.14729765980209</v>
      </c>
      <c r="DJ1041" s="411">
        <v>1135.7048611111111</v>
      </c>
      <c r="DK1041" s="411">
        <v>1167.7987091942148</v>
      </c>
      <c r="DL1041" s="411">
        <v>1165.6818181818182</v>
      </c>
      <c r="DM1041" s="411">
        <v>1165.6818181818182</v>
      </c>
      <c r="DN1041" s="411">
        <v>1165.6818181818182</v>
      </c>
      <c r="DO1041" s="411">
        <v>1165.6818181818182</v>
      </c>
      <c r="DP1041" s="411">
        <v>1080.6370844907408</v>
      </c>
      <c r="DQ1041" s="411">
        <v>1093.851247486888</v>
      </c>
      <c r="DR1041" s="411">
        <v>1165.6818181818182</v>
      </c>
      <c r="DS1041" s="411">
        <v>1165.6818181818182</v>
      </c>
      <c r="DT1041" s="411">
        <v>1165.6818181818182</v>
      </c>
      <c r="DU1041" s="412">
        <v>1165.6818181818182</v>
      </c>
      <c r="DV1041" s="411">
        <f t="shared" si="328"/>
        <v>13803.446447737499</v>
      </c>
      <c r="DW1041" s="412">
        <v>1135.7048611111111</v>
      </c>
      <c r="DX1041" s="412">
        <v>1167.7987091942148</v>
      </c>
      <c r="DY1041" s="412">
        <v>1165.6818181818182</v>
      </c>
      <c r="DZ1041" s="412">
        <v>1165.6818181818182</v>
      </c>
      <c r="EA1041" s="412">
        <v>1165.6818181818182</v>
      </c>
      <c r="EB1041" s="412">
        <v>1165.6818181818182</v>
      </c>
      <c r="EC1041" s="412">
        <v>1080.6370844907408</v>
      </c>
      <c r="ED1041" s="412">
        <v>1093.851247486888</v>
      </c>
      <c r="EE1041" s="412">
        <v>1165.6818181818182</v>
      </c>
      <c r="EF1041" s="412">
        <v>1165.6818181818182</v>
      </c>
      <c r="EG1041" s="412">
        <v>1165.6818181818182</v>
      </c>
      <c r="EH1041" s="412">
        <v>1165.6818181818182</v>
      </c>
      <c r="EI1041" s="411">
        <f t="shared" si="329"/>
        <v>13803.446447737499</v>
      </c>
      <c r="EK1041" s="411">
        <f t="shared" si="330"/>
        <v>13803.4464477375</v>
      </c>
      <c r="EL1041" s="7">
        <f t="shared" si="331"/>
        <v>0</v>
      </c>
    </row>
    <row r="1042" spans="1:142">
      <c r="A1042" s="365" t="str">
        <f t="shared" si="313"/>
        <v xml:space="preserve"> 213</v>
      </c>
      <c r="B1042" s="370" t="s">
        <v>975</v>
      </c>
      <c r="C1042" s="370" t="s">
        <v>920</v>
      </c>
      <c r="D1042" s="411">
        <v>159426</v>
      </c>
      <c r="E1042" s="411">
        <v>163494</v>
      </c>
      <c r="F1042" s="411">
        <v>163968</v>
      </c>
      <c r="G1042" s="411">
        <v>163968</v>
      </c>
      <c r="H1042" s="411">
        <v>163968</v>
      </c>
      <c r="I1042" s="411">
        <v>163968</v>
      </c>
      <c r="J1042" s="411">
        <v>213220</v>
      </c>
      <c r="K1042" s="411">
        <v>238597</v>
      </c>
      <c r="L1042" s="411">
        <v>163968</v>
      </c>
      <c r="M1042" s="411">
        <v>163968</v>
      </c>
      <c r="N1042" s="411">
        <v>163968</v>
      </c>
      <c r="O1042" s="412">
        <v>163968</v>
      </c>
      <c r="P1042" s="411">
        <f t="shared" si="314"/>
        <v>2086481</v>
      </c>
      <c r="Q1042" s="411">
        <f t="shared" si="315"/>
        <v>1185133.935483871</v>
      </c>
      <c r="R1042" s="411">
        <f t="shared" si="316"/>
        <v>364210.51279199112</v>
      </c>
      <c r="S1042" s="411">
        <f t="shared" si="317"/>
        <v>537136.55172413797</v>
      </c>
      <c r="T1042" s="411">
        <v>1681.9999999999975</v>
      </c>
      <c r="U1042" s="411">
        <v>696.99999999998624</v>
      </c>
      <c r="V1042" s="411">
        <v>0</v>
      </c>
      <c r="W1042" s="411">
        <v>0</v>
      </c>
      <c r="X1042" s="411">
        <v>0</v>
      </c>
      <c r="Y1042" s="411">
        <v>0</v>
      </c>
      <c r="Z1042" s="411">
        <v>-44036</v>
      </c>
      <c r="AA1042" s="411">
        <v>55975.000000000029</v>
      </c>
      <c r="AB1042" s="411">
        <v>21961.000000000018</v>
      </c>
      <c r="AC1042" s="411">
        <v>-15841.000000000004</v>
      </c>
      <c r="AD1042" s="411">
        <v>0</v>
      </c>
      <c r="AE1042" s="412">
        <v>0</v>
      </c>
      <c r="AF1042" s="411">
        <f t="shared" si="318"/>
        <v>20438.000000000025</v>
      </c>
      <c r="AG1042" s="411">
        <v>161108</v>
      </c>
      <c r="AH1042" s="411">
        <v>164191</v>
      </c>
      <c r="AI1042" s="411">
        <v>163968</v>
      </c>
      <c r="AJ1042" s="411">
        <v>163968</v>
      </c>
      <c r="AK1042" s="411">
        <v>163968</v>
      </c>
      <c r="AL1042" s="411">
        <v>163968</v>
      </c>
      <c r="AM1042" s="411">
        <v>169184</v>
      </c>
      <c r="AN1042" s="411">
        <v>294572</v>
      </c>
      <c r="AO1042" s="411">
        <v>185929.00000000003</v>
      </c>
      <c r="AP1042" s="411">
        <v>148127</v>
      </c>
      <c r="AQ1042" s="411">
        <v>163968</v>
      </c>
      <c r="AR1042" s="412">
        <v>163968</v>
      </c>
      <c r="AS1042" s="411">
        <f t="shared" si="319"/>
        <v>2106919</v>
      </c>
      <c r="AT1042" s="411">
        <f t="shared" si="320"/>
        <v>1144897.4516129033</v>
      </c>
      <c r="AU1042" s="411">
        <f t="shared" si="321"/>
        <v>434667.78976640716</v>
      </c>
      <c r="AV1042" s="411">
        <f t="shared" si="322"/>
        <v>527353.75862068962</v>
      </c>
      <c r="AW1042" s="411">
        <v>0</v>
      </c>
      <c r="AX1042" s="411">
        <v>0</v>
      </c>
      <c r="AY1042" s="411">
        <v>0</v>
      </c>
      <c r="AZ1042" s="411">
        <v>0</v>
      </c>
      <c r="BA1042" s="411">
        <v>0</v>
      </c>
      <c r="BB1042" s="411">
        <v>0</v>
      </c>
      <c r="BC1042" s="411">
        <v>0</v>
      </c>
      <c r="BD1042" s="411">
        <v>0</v>
      </c>
      <c r="BE1042" s="411">
        <v>0</v>
      </c>
      <c r="BF1042" s="411">
        <v>0</v>
      </c>
      <c r="BG1042" s="411">
        <v>0</v>
      </c>
      <c r="BH1042" s="412">
        <v>0</v>
      </c>
      <c r="BI1042" s="411">
        <f t="shared" si="323"/>
        <v>0</v>
      </c>
      <c r="BJ1042" s="411">
        <v>161108</v>
      </c>
      <c r="BK1042" s="411">
        <v>164191</v>
      </c>
      <c r="BL1042" s="411">
        <v>163968</v>
      </c>
      <c r="BM1042" s="411">
        <v>163968</v>
      </c>
      <c r="BN1042" s="411">
        <v>163968</v>
      </c>
      <c r="BO1042" s="411">
        <v>163968</v>
      </c>
      <c r="BP1042" s="411">
        <v>169184</v>
      </c>
      <c r="BQ1042" s="411">
        <v>294572</v>
      </c>
      <c r="BR1042" s="411">
        <v>185929.00000000003</v>
      </c>
      <c r="BS1042" s="411">
        <v>148127</v>
      </c>
      <c r="BT1042" s="411">
        <v>163968</v>
      </c>
      <c r="BU1042" s="412">
        <v>163968</v>
      </c>
      <c r="BV1042" s="411">
        <f t="shared" si="324"/>
        <v>2106919</v>
      </c>
      <c r="BW1042" s="411">
        <v>0</v>
      </c>
      <c r="BX1042" s="411">
        <v>0</v>
      </c>
      <c r="BY1042" s="411">
        <v>0</v>
      </c>
      <c r="BZ1042" s="411">
        <v>0</v>
      </c>
      <c r="CA1042" s="411">
        <v>0</v>
      </c>
      <c r="CB1042" s="411">
        <v>0</v>
      </c>
      <c r="CC1042" s="411">
        <v>0</v>
      </c>
      <c r="CD1042" s="411">
        <v>0</v>
      </c>
      <c r="CE1042" s="411">
        <v>0</v>
      </c>
      <c r="CF1042" s="411">
        <v>0</v>
      </c>
      <c r="CG1042" s="411">
        <v>0</v>
      </c>
      <c r="CH1042" s="412">
        <v>0</v>
      </c>
      <c r="CI1042" s="411">
        <f t="shared" si="325"/>
        <v>0</v>
      </c>
      <c r="CJ1042" s="411">
        <v>161108</v>
      </c>
      <c r="CK1042" s="411">
        <v>164191</v>
      </c>
      <c r="CL1042" s="411">
        <v>163968</v>
      </c>
      <c r="CM1042" s="411">
        <v>163968</v>
      </c>
      <c r="CN1042" s="411">
        <v>163968</v>
      </c>
      <c r="CO1042" s="411">
        <v>163968</v>
      </c>
      <c r="CP1042" s="411">
        <v>169184</v>
      </c>
      <c r="CQ1042" s="411">
        <v>294572</v>
      </c>
      <c r="CR1042" s="411">
        <v>185929.00000000003</v>
      </c>
      <c r="CS1042" s="411">
        <v>148127</v>
      </c>
      <c r="CT1042" s="411">
        <v>163968</v>
      </c>
      <c r="CU1042" s="412">
        <v>163968</v>
      </c>
      <c r="CV1042" s="411">
        <f t="shared" si="326"/>
        <v>2106919</v>
      </c>
      <c r="CW1042" s="411">
        <v>7577.9548448748101</v>
      </c>
      <c r="CX1042" s="411">
        <v>150.72563842785269</v>
      </c>
      <c r="CY1042" s="411">
        <v>0</v>
      </c>
      <c r="CZ1042" s="411">
        <v>0</v>
      </c>
      <c r="DA1042" s="411">
        <v>0</v>
      </c>
      <c r="DB1042" s="411">
        <v>0</v>
      </c>
      <c r="DC1042" s="411">
        <v>-13341.367177227203</v>
      </c>
      <c r="DD1042" s="411">
        <v>-37850.186468673463</v>
      </c>
      <c r="DE1042" s="411">
        <v>-1284.4835924006868</v>
      </c>
      <c r="DF1042" s="411">
        <v>-2532.0854700854611</v>
      </c>
      <c r="DG1042" s="411">
        <v>0</v>
      </c>
      <c r="DH1042" s="412">
        <v>0</v>
      </c>
      <c r="DI1042" s="411">
        <f t="shared" si="327"/>
        <v>-47279.442225084145</v>
      </c>
      <c r="DJ1042" s="411">
        <v>168685.9548448748</v>
      </c>
      <c r="DK1042" s="411">
        <v>164341.72563842783</v>
      </c>
      <c r="DL1042" s="411">
        <v>163968</v>
      </c>
      <c r="DM1042" s="411">
        <v>163968</v>
      </c>
      <c r="DN1042" s="411">
        <v>163968</v>
      </c>
      <c r="DO1042" s="411">
        <v>163968</v>
      </c>
      <c r="DP1042" s="411">
        <v>155842.63282277281</v>
      </c>
      <c r="DQ1042" s="411">
        <v>256721.81353132657</v>
      </c>
      <c r="DR1042" s="411">
        <v>184644.51640759932</v>
      </c>
      <c r="DS1042" s="411">
        <v>145594.91452991453</v>
      </c>
      <c r="DT1042" s="411">
        <v>163968</v>
      </c>
      <c r="DU1042" s="412">
        <v>163968</v>
      </c>
      <c r="DV1042" s="411">
        <f t="shared" si="328"/>
        <v>2059639.5577749158</v>
      </c>
      <c r="DW1042" s="412">
        <v>168685.9548448748</v>
      </c>
      <c r="DX1042" s="412">
        <v>164341.72563842783</v>
      </c>
      <c r="DY1042" s="412">
        <v>163968</v>
      </c>
      <c r="DZ1042" s="412">
        <v>163968</v>
      </c>
      <c r="EA1042" s="412">
        <v>163968</v>
      </c>
      <c r="EB1042" s="412">
        <v>163968</v>
      </c>
      <c r="EC1042" s="412">
        <v>155842.63282277281</v>
      </c>
      <c r="ED1042" s="412">
        <v>256721.81353132657</v>
      </c>
      <c r="EE1042" s="412">
        <v>184644.51640759932</v>
      </c>
      <c r="EF1042" s="412">
        <v>145594.91452991453</v>
      </c>
      <c r="EG1042" s="412">
        <v>163968</v>
      </c>
      <c r="EH1042" s="412">
        <v>163968</v>
      </c>
      <c r="EI1042" s="411">
        <f t="shared" si="329"/>
        <v>2059639.5577749158</v>
      </c>
      <c r="EK1042" s="411">
        <f t="shared" si="330"/>
        <v>2059639.5577749158</v>
      </c>
      <c r="EL1042" s="7">
        <f t="shared" si="331"/>
        <v>0</v>
      </c>
    </row>
    <row r="1043" spans="1:142">
      <c r="A1043" s="365" t="str">
        <f t="shared" si="313"/>
        <v xml:space="preserve"> 213</v>
      </c>
      <c r="B1043" s="370" t="s">
        <v>975</v>
      </c>
      <c r="C1043" s="370" t="s">
        <v>921</v>
      </c>
      <c r="D1043" s="411">
        <v>159426</v>
      </c>
      <c r="E1043" s="411">
        <v>163494</v>
      </c>
      <c r="F1043" s="411">
        <v>163968</v>
      </c>
      <c r="G1043" s="411">
        <v>163968</v>
      </c>
      <c r="H1043" s="411">
        <v>163968</v>
      </c>
      <c r="I1043" s="411">
        <v>163968</v>
      </c>
      <c r="J1043" s="411">
        <v>185499.63</v>
      </c>
      <c r="K1043" s="411">
        <v>196017</v>
      </c>
      <c r="L1043" s="411">
        <v>163968</v>
      </c>
      <c r="M1043" s="411">
        <v>163968</v>
      </c>
      <c r="N1043" s="411">
        <v>163968</v>
      </c>
      <c r="O1043" s="412">
        <v>163968</v>
      </c>
      <c r="P1043" s="411">
        <f t="shared" si="314"/>
        <v>2016180.63</v>
      </c>
      <c r="Q1043" s="411">
        <f t="shared" si="315"/>
        <v>1158307.770967742</v>
      </c>
      <c r="R1043" s="411">
        <f t="shared" si="316"/>
        <v>320736.30730812013</v>
      </c>
      <c r="S1043" s="411">
        <f t="shared" si="317"/>
        <v>537136.55172413797</v>
      </c>
      <c r="T1043" s="411">
        <v>1681.9999999999975</v>
      </c>
      <c r="U1043" s="411">
        <v>696.99999999998624</v>
      </c>
      <c r="V1043" s="411">
        <v>0</v>
      </c>
      <c r="W1043" s="411">
        <v>0</v>
      </c>
      <c r="X1043" s="411">
        <v>0</v>
      </c>
      <c r="Y1043" s="411">
        <v>0</v>
      </c>
      <c r="Z1043" s="411">
        <v>-38310.95444461119</v>
      </c>
      <c r="AA1043" s="411">
        <v>45985.706337464449</v>
      </c>
      <c r="AB1043" s="411">
        <v>21961.000000000018</v>
      </c>
      <c r="AC1043" s="411">
        <v>-15841.000000000004</v>
      </c>
      <c r="AD1043" s="411">
        <v>0</v>
      </c>
      <c r="AE1043" s="412">
        <v>0</v>
      </c>
      <c r="AF1043" s="411">
        <f t="shared" si="318"/>
        <v>16173.751892853259</v>
      </c>
      <c r="AG1043" s="411">
        <v>161108</v>
      </c>
      <c r="AH1043" s="411">
        <v>164190.99999999997</v>
      </c>
      <c r="AI1043" s="411">
        <v>163968</v>
      </c>
      <c r="AJ1043" s="411">
        <v>163968</v>
      </c>
      <c r="AK1043" s="411">
        <v>163968</v>
      </c>
      <c r="AL1043" s="411">
        <v>163968</v>
      </c>
      <c r="AM1043" s="411">
        <v>147188.67555538882</v>
      </c>
      <c r="AN1043" s="411">
        <v>242002.70633746445</v>
      </c>
      <c r="AO1043" s="411">
        <v>185929.00000000003</v>
      </c>
      <c r="AP1043" s="411">
        <v>148127</v>
      </c>
      <c r="AQ1043" s="411">
        <v>163968</v>
      </c>
      <c r="AR1043" s="412">
        <v>163968</v>
      </c>
      <c r="AS1043" s="411">
        <f t="shared" si="319"/>
        <v>2032354.3818928534</v>
      </c>
      <c r="AT1043" s="411">
        <f t="shared" si="320"/>
        <v>1123611.6537632796</v>
      </c>
      <c r="AU1043" s="411">
        <f t="shared" si="321"/>
        <v>381388.96950888413</v>
      </c>
      <c r="AV1043" s="411">
        <f t="shared" si="322"/>
        <v>527353.75862068962</v>
      </c>
      <c r="AW1043" s="411">
        <v>0</v>
      </c>
      <c r="AX1043" s="411">
        <v>0</v>
      </c>
      <c r="AY1043" s="411">
        <v>0</v>
      </c>
      <c r="AZ1043" s="411">
        <v>0</v>
      </c>
      <c r="BA1043" s="411">
        <v>0</v>
      </c>
      <c r="BB1043" s="411">
        <v>0</v>
      </c>
      <c r="BC1043" s="411">
        <v>0</v>
      </c>
      <c r="BD1043" s="411">
        <v>0</v>
      </c>
      <c r="BE1043" s="411">
        <v>0</v>
      </c>
      <c r="BF1043" s="411">
        <v>0</v>
      </c>
      <c r="BG1043" s="411">
        <v>0</v>
      </c>
      <c r="BH1043" s="412">
        <v>0</v>
      </c>
      <c r="BI1043" s="411">
        <f t="shared" si="323"/>
        <v>0</v>
      </c>
      <c r="BJ1043" s="411">
        <v>161108</v>
      </c>
      <c r="BK1043" s="411">
        <v>164190.99999999997</v>
      </c>
      <c r="BL1043" s="411">
        <v>163968</v>
      </c>
      <c r="BM1043" s="411">
        <v>163968</v>
      </c>
      <c r="BN1043" s="411">
        <v>163968</v>
      </c>
      <c r="BO1043" s="411">
        <v>163968</v>
      </c>
      <c r="BP1043" s="411">
        <v>147188.67555538882</v>
      </c>
      <c r="BQ1043" s="411">
        <v>242002.70633746445</v>
      </c>
      <c r="BR1043" s="411">
        <v>185929.00000000003</v>
      </c>
      <c r="BS1043" s="411">
        <v>148127</v>
      </c>
      <c r="BT1043" s="411">
        <v>163968</v>
      </c>
      <c r="BU1043" s="412">
        <v>163968</v>
      </c>
      <c r="BV1043" s="411">
        <f t="shared" si="324"/>
        <v>2032354.3818928534</v>
      </c>
      <c r="BW1043" s="411">
        <v>0</v>
      </c>
      <c r="BX1043" s="411">
        <v>0</v>
      </c>
      <c r="BY1043" s="411">
        <v>0</v>
      </c>
      <c r="BZ1043" s="411">
        <v>0</v>
      </c>
      <c r="CA1043" s="411">
        <v>0</v>
      </c>
      <c r="CB1043" s="411">
        <v>0</v>
      </c>
      <c r="CC1043" s="411">
        <v>0</v>
      </c>
      <c r="CD1043" s="411">
        <v>0</v>
      </c>
      <c r="CE1043" s="411">
        <v>0</v>
      </c>
      <c r="CF1043" s="411">
        <v>0</v>
      </c>
      <c r="CG1043" s="411">
        <v>0</v>
      </c>
      <c r="CH1043" s="412">
        <v>0</v>
      </c>
      <c r="CI1043" s="411">
        <f t="shared" si="325"/>
        <v>0</v>
      </c>
      <c r="CJ1043" s="411">
        <v>161108</v>
      </c>
      <c r="CK1043" s="411">
        <v>164190.99999999997</v>
      </c>
      <c r="CL1043" s="411">
        <v>163968</v>
      </c>
      <c r="CM1043" s="411">
        <v>163968</v>
      </c>
      <c r="CN1043" s="411">
        <v>163968</v>
      </c>
      <c r="CO1043" s="411">
        <v>163968</v>
      </c>
      <c r="CP1043" s="411">
        <v>147188.67555538882</v>
      </c>
      <c r="CQ1043" s="411">
        <v>242002.70633746445</v>
      </c>
      <c r="CR1043" s="411">
        <v>185929.00000000003</v>
      </c>
      <c r="CS1043" s="411">
        <v>148127</v>
      </c>
      <c r="CT1043" s="411">
        <v>163968</v>
      </c>
      <c r="CU1043" s="412">
        <v>163968</v>
      </c>
      <c r="CV1043" s="411">
        <f t="shared" si="326"/>
        <v>2032354.3818928534</v>
      </c>
      <c r="CW1043" s="411">
        <v>7577.9548448748101</v>
      </c>
      <c r="CX1043" s="411">
        <v>150.72563842785272</v>
      </c>
      <c r="CY1043" s="411">
        <v>0</v>
      </c>
      <c r="CZ1043" s="411">
        <v>0</v>
      </c>
      <c r="DA1043" s="411">
        <v>0</v>
      </c>
      <c r="DB1043" s="411">
        <v>0</v>
      </c>
      <c r="DC1043" s="411">
        <v>-6972.0212018066204</v>
      </c>
      <c r="DD1043" s="411">
        <v>-22411.347250539115</v>
      </c>
      <c r="DE1043" s="411">
        <v>-1284.4835924006868</v>
      </c>
      <c r="DF1043" s="411">
        <v>-2532.0854700854611</v>
      </c>
      <c r="DG1043" s="411">
        <v>0</v>
      </c>
      <c r="DH1043" s="412">
        <v>0</v>
      </c>
      <c r="DI1043" s="411">
        <f t="shared" si="327"/>
        <v>-25471.257031529221</v>
      </c>
      <c r="DJ1043" s="411">
        <v>168685.9548448748</v>
      </c>
      <c r="DK1043" s="411">
        <v>164341.72563842786</v>
      </c>
      <c r="DL1043" s="411">
        <v>163968</v>
      </c>
      <c r="DM1043" s="411">
        <v>163968</v>
      </c>
      <c r="DN1043" s="411">
        <v>163968</v>
      </c>
      <c r="DO1043" s="411">
        <v>163968</v>
      </c>
      <c r="DP1043" s="411">
        <v>140216.65435358218</v>
      </c>
      <c r="DQ1043" s="411">
        <v>219591.35908692534</v>
      </c>
      <c r="DR1043" s="411">
        <v>184644.51640759932</v>
      </c>
      <c r="DS1043" s="411">
        <v>145594.91452991453</v>
      </c>
      <c r="DT1043" s="411">
        <v>163968</v>
      </c>
      <c r="DU1043" s="412">
        <v>163968</v>
      </c>
      <c r="DV1043" s="411">
        <f t="shared" si="328"/>
        <v>2006883.1248613242</v>
      </c>
      <c r="DW1043" s="412">
        <v>168685.9548448748</v>
      </c>
      <c r="DX1043" s="412">
        <v>164341.72563842786</v>
      </c>
      <c r="DY1043" s="412">
        <v>163968</v>
      </c>
      <c r="DZ1043" s="412">
        <v>163968</v>
      </c>
      <c r="EA1043" s="412">
        <v>163968</v>
      </c>
      <c r="EB1043" s="412">
        <v>163968</v>
      </c>
      <c r="EC1043" s="412">
        <v>140216.65435358218</v>
      </c>
      <c r="ED1043" s="412">
        <v>219591.35908692534</v>
      </c>
      <c r="EE1043" s="412">
        <v>184644.51640759932</v>
      </c>
      <c r="EF1043" s="412">
        <v>145594.91452991453</v>
      </c>
      <c r="EG1043" s="412">
        <v>163968</v>
      </c>
      <c r="EH1043" s="412">
        <v>163968</v>
      </c>
      <c r="EI1043" s="411">
        <f t="shared" si="329"/>
        <v>2006883.1248613242</v>
      </c>
      <c r="EK1043" s="411">
        <f t="shared" si="330"/>
        <v>2006883.124861324</v>
      </c>
      <c r="EL1043" s="7">
        <f t="shared" si="331"/>
        <v>0</v>
      </c>
    </row>
    <row r="1044" spans="1:142">
      <c r="A1044" s="365" t="str">
        <f t="shared" si="313"/>
        <v xml:space="preserve"> 213</v>
      </c>
      <c r="B1044" s="370" t="s">
        <v>975</v>
      </c>
      <c r="C1044" s="370" t="s">
        <v>974</v>
      </c>
      <c r="D1044" s="411">
        <v>0</v>
      </c>
      <c r="E1044" s="411">
        <v>0</v>
      </c>
      <c r="F1044" s="411">
        <v>0</v>
      </c>
      <c r="G1044" s="411">
        <v>0</v>
      </c>
      <c r="H1044" s="411">
        <v>0</v>
      </c>
      <c r="I1044" s="411">
        <v>0</v>
      </c>
      <c r="J1044" s="411">
        <v>27720.370000000003</v>
      </c>
      <c r="K1044" s="411">
        <v>42580</v>
      </c>
      <c r="L1044" s="411">
        <v>0</v>
      </c>
      <c r="M1044" s="411">
        <v>0</v>
      </c>
      <c r="N1044" s="411">
        <v>0</v>
      </c>
      <c r="O1044" s="412">
        <v>0</v>
      </c>
      <c r="P1044" s="411">
        <f t="shared" si="314"/>
        <v>70300.37</v>
      </c>
      <c r="Q1044" s="411">
        <f t="shared" si="315"/>
        <v>26826.164516129036</v>
      </c>
      <c r="R1044" s="411">
        <f t="shared" si="316"/>
        <v>43474.205483870966</v>
      </c>
      <c r="S1044" s="411">
        <f t="shared" si="317"/>
        <v>0</v>
      </c>
      <c r="T1044" s="411">
        <v>0</v>
      </c>
      <c r="U1044" s="411">
        <v>0</v>
      </c>
      <c r="V1044" s="411">
        <v>0</v>
      </c>
      <c r="W1044" s="411">
        <v>0</v>
      </c>
      <c r="X1044" s="411">
        <v>0</v>
      </c>
      <c r="Y1044" s="411">
        <v>0</v>
      </c>
      <c r="Z1044" s="411">
        <v>-5725.0455553888023</v>
      </c>
      <c r="AA1044" s="411">
        <v>9989.2936625355796</v>
      </c>
      <c r="AB1044" s="411">
        <v>0</v>
      </c>
      <c r="AC1044" s="411">
        <v>0</v>
      </c>
      <c r="AD1044" s="411">
        <v>0</v>
      </c>
      <c r="AE1044" s="412">
        <v>0</v>
      </c>
      <c r="AF1044" s="411">
        <f t="shared" si="318"/>
        <v>4264.2481071467773</v>
      </c>
      <c r="AG1044" s="411">
        <v>0</v>
      </c>
      <c r="AH1044" s="411">
        <v>0</v>
      </c>
      <c r="AI1044" s="411">
        <v>0</v>
      </c>
      <c r="AJ1044" s="411">
        <v>0</v>
      </c>
      <c r="AK1044" s="411">
        <v>0</v>
      </c>
      <c r="AL1044" s="411">
        <v>0</v>
      </c>
      <c r="AM1044" s="411">
        <v>21995.3244446112</v>
      </c>
      <c r="AN1044" s="411">
        <v>52569.29366253558</v>
      </c>
      <c r="AO1044" s="411">
        <v>0</v>
      </c>
      <c r="AP1044" s="411">
        <v>0</v>
      </c>
      <c r="AQ1044" s="411">
        <v>0</v>
      </c>
      <c r="AR1044" s="412">
        <v>0</v>
      </c>
      <c r="AS1044" s="411">
        <f t="shared" si="319"/>
        <v>74564.618107146787</v>
      </c>
      <c r="AT1044" s="411">
        <f t="shared" si="320"/>
        <v>21285.797849623741</v>
      </c>
      <c r="AU1044" s="411">
        <f t="shared" si="321"/>
        <v>53278.820257523039</v>
      </c>
      <c r="AV1044" s="411">
        <f t="shared" si="322"/>
        <v>0</v>
      </c>
      <c r="AW1044" s="411">
        <v>0</v>
      </c>
      <c r="AX1044" s="411">
        <v>0</v>
      </c>
      <c r="AY1044" s="411">
        <v>0</v>
      </c>
      <c r="AZ1044" s="411">
        <v>0</v>
      </c>
      <c r="BA1044" s="411">
        <v>0</v>
      </c>
      <c r="BB1044" s="411">
        <v>0</v>
      </c>
      <c r="BC1044" s="411">
        <v>0</v>
      </c>
      <c r="BD1044" s="411">
        <v>0</v>
      </c>
      <c r="BE1044" s="411">
        <v>0</v>
      </c>
      <c r="BF1044" s="411">
        <v>0</v>
      </c>
      <c r="BG1044" s="411">
        <v>0</v>
      </c>
      <c r="BH1044" s="412">
        <v>0</v>
      </c>
      <c r="BI1044" s="411">
        <f t="shared" si="323"/>
        <v>0</v>
      </c>
      <c r="BJ1044" s="411">
        <v>0</v>
      </c>
      <c r="BK1044" s="411">
        <v>0</v>
      </c>
      <c r="BL1044" s="411">
        <v>0</v>
      </c>
      <c r="BM1044" s="411">
        <v>0</v>
      </c>
      <c r="BN1044" s="411">
        <v>0</v>
      </c>
      <c r="BO1044" s="411">
        <v>0</v>
      </c>
      <c r="BP1044" s="411">
        <v>21995.3244446112</v>
      </c>
      <c r="BQ1044" s="411">
        <v>52569.29366253558</v>
      </c>
      <c r="BR1044" s="411">
        <v>0</v>
      </c>
      <c r="BS1044" s="411">
        <v>0</v>
      </c>
      <c r="BT1044" s="411">
        <v>0</v>
      </c>
      <c r="BU1044" s="412">
        <v>0</v>
      </c>
      <c r="BV1044" s="411">
        <f t="shared" si="324"/>
        <v>74564.618107146787</v>
      </c>
      <c r="BW1044" s="411">
        <v>0</v>
      </c>
      <c r="BX1044" s="411">
        <v>0</v>
      </c>
      <c r="BY1044" s="411">
        <v>0</v>
      </c>
      <c r="BZ1044" s="411">
        <v>0</v>
      </c>
      <c r="CA1044" s="411">
        <v>0</v>
      </c>
      <c r="CB1044" s="411">
        <v>0</v>
      </c>
      <c r="CC1044" s="411">
        <v>0</v>
      </c>
      <c r="CD1044" s="411">
        <v>0</v>
      </c>
      <c r="CE1044" s="411">
        <v>0</v>
      </c>
      <c r="CF1044" s="411">
        <v>0</v>
      </c>
      <c r="CG1044" s="411">
        <v>0</v>
      </c>
      <c r="CH1044" s="412">
        <v>0</v>
      </c>
      <c r="CI1044" s="411">
        <f t="shared" si="325"/>
        <v>0</v>
      </c>
      <c r="CJ1044" s="411">
        <v>0</v>
      </c>
      <c r="CK1044" s="411">
        <v>0</v>
      </c>
      <c r="CL1044" s="411">
        <v>0</v>
      </c>
      <c r="CM1044" s="411">
        <v>0</v>
      </c>
      <c r="CN1044" s="411">
        <v>0</v>
      </c>
      <c r="CO1044" s="411">
        <v>0</v>
      </c>
      <c r="CP1044" s="411">
        <v>21995.3244446112</v>
      </c>
      <c r="CQ1044" s="411">
        <v>52569.29366253558</v>
      </c>
      <c r="CR1044" s="411">
        <v>0</v>
      </c>
      <c r="CS1044" s="411">
        <v>0</v>
      </c>
      <c r="CT1044" s="411">
        <v>0</v>
      </c>
      <c r="CU1044" s="412">
        <v>0</v>
      </c>
      <c r="CV1044" s="411">
        <f t="shared" si="326"/>
        <v>74564.618107146787</v>
      </c>
      <c r="CW1044" s="411">
        <v>0</v>
      </c>
      <c r="CX1044" s="411">
        <v>0</v>
      </c>
      <c r="CY1044" s="411">
        <v>0</v>
      </c>
      <c r="CZ1044" s="411">
        <v>0</v>
      </c>
      <c r="DA1044" s="411">
        <v>0</v>
      </c>
      <c r="DB1044" s="411">
        <v>0</v>
      </c>
      <c r="DC1044" s="411">
        <v>-6369.3459754205851</v>
      </c>
      <c r="DD1044" s="411">
        <v>-15438.839218134352</v>
      </c>
      <c r="DE1044" s="411">
        <v>0</v>
      </c>
      <c r="DF1044" s="411">
        <v>0</v>
      </c>
      <c r="DG1044" s="411">
        <v>0</v>
      </c>
      <c r="DH1044" s="412">
        <v>0</v>
      </c>
      <c r="DI1044" s="411">
        <f t="shared" si="327"/>
        <v>-21808.185193554935</v>
      </c>
      <c r="DJ1044" s="411">
        <v>0</v>
      </c>
      <c r="DK1044" s="411">
        <v>0</v>
      </c>
      <c r="DL1044" s="411">
        <v>0</v>
      </c>
      <c r="DM1044" s="411">
        <v>0</v>
      </c>
      <c r="DN1044" s="411">
        <v>0</v>
      </c>
      <c r="DO1044" s="411">
        <v>0</v>
      </c>
      <c r="DP1044" s="411">
        <v>15625.978469190615</v>
      </c>
      <c r="DQ1044" s="411">
        <v>37130.454444401228</v>
      </c>
      <c r="DR1044" s="411">
        <v>0</v>
      </c>
      <c r="DS1044" s="411">
        <v>0</v>
      </c>
      <c r="DT1044" s="411">
        <v>0</v>
      </c>
      <c r="DU1044" s="412">
        <v>0</v>
      </c>
      <c r="DV1044" s="411">
        <f t="shared" si="328"/>
        <v>52756.432913591845</v>
      </c>
      <c r="DW1044" s="412">
        <v>0</v>
      </c>
      <c r="DX1044" s="412">
        <v>0</v>
      </c>
      <c r="DY1044" s="412">
        <v>0</v>
      </c>
      <c r="DZ1044" s="412">
        <v>0</v>
      </c>
      <c r="EA1044" s="412">
        <v>0</v>
      </c>
      <c r="EB1044" s="412">
        <v>0</v>
      </c>
      <c r="EC1044" s="412">
        <v>15625.978469190615</v>
      </c>
      <c r="ED1044" s="412">
        <v>37130.454444401228</v>
      </c>
      <c r="EE1044" s="412">
        <v>0</v>
      </c>
      <c r="EF1044" s="412">
        <v>0</v>
      </c>
      <c r="EG1044" s="412">
        <v>0</v>
      </c>
      <c r="EH1044" s="412">
        <v>0</v>
      </c>
      <c r="EI1044" s="411">
        <f t="shared" si="329"/>
        <v>52756.432913591845</v>
      </c>
      <c r="EK1044" s="411">
        <f t="shared" si="330"/>
        <v>52756.432913591838</v>
      </c>
      <c r="EL1044" s="7">
        <f t="shared" si="331"/>
        <v>0</v>
      </c>
    </row>
    <row r="1045" spans="1:142">
      <c r="A1045" s="365" t="str">
        <f t="shared" si="313"/>
        <v xml:space="preserve"> 213</v>
      </c>
      <c r="B1045" s="370" t="s">
        <v>975</v>
      </c>
      <c r="C1045" s="370" t="s">
        <v>1173</v>
      </c>
      <c r="D1045" s="411">
        <v>0</v>
      </c>
      <c r="E1045" s="411">
        <v>0</v>
      </c>
      <c r="F1045" s="411">
        <v>3</v>
      </c>
      <c r="G1045" s="411">
        <v>0</v>
      </c>
      <c r="H1045" s="411">
        <v>0</v>
      </c>
      <c r="I1045" s="411">
        <v>0</v>
      </c>
      <c r="J1045" s="411">
        <v>23</v>
      </c>
      <c r="K1045" s="411">
        <v>116</v>
      </c>
      <c r="L1045" s="411">
        <v>0</v>
      </c>
      <c r="M1045" s="411">
        <v>56</v>
      </c>
      <c r="N1045" s="411">
        <v>0</v>
      </c>
      <c r="O1045" s="412">
        <v>0</v>
      </c>
      <c r="P1045" s="411">
        <f t="shared" si="314"/>
        <v>198</v>
      </c>
      <c r="Q1045" s="411">
        <f t="shared" si="315"/>
        <v>25.258064516129032</v>
      </c>
      <c r="R1045" s="411">
        <f t="shared" si="316"/>
        <v>116.74193548387096</v>
      </c>
      <c r="S1045" s="411">
        <f t="shared" si="317"/>
        <v>56</v>
      </c>
      <c r="T1045" s="411">
        <v>0</v>
      </c>
      <c r="U1045" s="411">
        <v>0</v>
      </c>
      <c r="V1045" s="411">
        <v>0</v>
      </c>
      <c r="W1045" s="411">
        <v>0</v>
      </c>
      <c r="X1045" s="411">
        <v>0</v>
      </c>
      <c r="Y1045" s="411">
        <v>0</v>
      </c>
      <c r="Z1045" s="411">
        <v>0</v>
      </c>
      <c r="AA1045" s="411">
        <v>0</v>
      </c>
      <c r="AB1045" s="411">
        <v>0</v>
      </c>
      <c r="AC1045" s="411">
        <v>0</v>
      </c>
      <c r="AD1045" s="411">
        <v>0</v>
      </c>
      <c r="AE1045" s="412">
        <v>0</v>
      </c>
      <c r="AF1045" s="411">
        <f t="shared" si="318"/>
        <v>0</v>
      </c>
      <c r="AG1045" s="411">
        <v>0</v>
      </c>
      <c r="AH1045" s="411">
        <v>0</v>
      </c>
      <c r="AI1045" s="411">
        <v>0</v>
      </c>
      <c r="AJ1045" s="411">
        <v>0</v>
      </c>
      <c r="AK1045" s="411">
        <v>0</v>
      </c>
      <c r="AL1045" s="411">
        <v>0</v>
      </c>
      <c r="AM1045" s="411">
        <v>0</v>
      </c>
      <c r="AN1045" s="411">
        <v>0</v>
      </c>
      <c r="AO1045" s="411">
        <v>0</v>
      </c>
      <c r="AP1045" s="411">
        <v>0</v>
      </c>
      <c r="AQ1045" s="411">
        <v>0</v>
      </c>
      <c r="AR1045" s="412">
        <v>0</v>
      </c>
      <c r="AS1045" s="411">
        <f t="shared" si="319"/>
        <v>0</v>
      </c>
      <c r="AT1045" s="411">
        <f t="shared" si="320"/>
        <v>0</v>
      </c>
      <c r="AU1045" s="411">
        <f t="shared" si="321"/>
        <v>0</v>
      </c>
      <c r="AV1045" s="411">
        <f t="shared" si="322"/>
        <v>0</v>
      </c>
      <c r="AW1045" s="411">
        <v>0</v>
      </c>
      <c r="AX1045" s="411">
        <v>0</v>
      </c>
      <c r="AY1045" s="411">
        <v>0</v>
      </c>
      <c r="AZ1045" s="411">
        <v>0</v>
      </c>
      <c r="BA1045" s="411">
        <v>0</v>
      </c>
      <c r="BB1045" s="411">
        <v>0</v>
      </c>
      <c r="BC1045" s="411">
        <v>0</v>
      </c>
      <c r="BD1045" s="411">
        <v>0</v>
      </c>
      <c r="BE1045" s="411">
        <v>0</v>
      </c>
      <c r="BF1045" s="411">
        <v>0</v>
      </c>
      <c r="BG1045" s="411">
        <v>0</v>
      </c>
      <c r="BH1045" s="412">
        <v>0</v>
      </c>
      <c r="BI1045" s="411">
        <f t="shared" si="323"/>
        <v>0</v>
      </c>
      <c r="BJ1045" s="411">
        <v>0</v>
      </c>
      <c r="BK1045" s="411">
        <v>0</v>
      </c>
      <c r="BL1045" s="411">
        <v>0</v>
      </c>
      <c r="BM1045" s="411">
        <v>0</v>
      </c>
      <c r="BN1045" s="411">
        <v>0</v>
      </c>
      <c r="BO1045" s="411">
        <v>0</v>
      </c>
      <c r="BP1045" s="411">
        <v>0</v>
      </c>
      <c r="BQ1045" s="411">
        <v>0</v>
      </c>
      <c r="BR1045" s="411">
        <v>0</v>
      </c>
      <c r="BS1045" s="411">
        <v>0</v>
      </c>
      <c r="BT1045" s="411">
        <v>0</v>
      </c>
      <c r="BU1045" s="412">
        <v>0</v>
      </c>
      <c r="BV1045" s="411">
        <f t="shared" si="324"/>
        <v>0</v>
      </c>
      <c r="BW1045" s="411">
        <v>0</v>
      </c>
      <c r="BX1045" s="411">
        <v>0</v>
      </c>
      <c r="BY1045" s="411">
        <v>0</v>
      </c>
      <c r="BZ1045" s="411">
        <v>0</v>
      </c>
      <c r="CA1045" s="411">
        <v>0</v>
      </c>
      <c r="CB1045" s="411">
        <v>0</v>
      </c>
      <c r="CC1045" s="411">
        <v>0</v>
      </c>
      <c r="CD1045" s="411">
        <v>0</v>
      </c>
      <c r="CE1045" s="411">
        <v>0</v>
      </c>
      <c r="CF1045" s="411">
        <v>0</v>
      </c>
      <c r="CG1045" s="411">
        <v>0</v>
      </c>
      <c r="CH1045" s="412">
        <v>0</v>
      </c>
      <c r="CI1045" s="411">
        <f t="shared" si="325"/>
        <v>0</v>
      </c>
      <c r="CJ1045" s="411">
        <v>0</v>
      </c>
      <c r="CK1045" s="411">
        <v>0</v>
      </c>
      <c r="CL1045" s="411">
        <v>0</v>
      </c>
      <c r="CM1045" s="411">
        <v>0</v>
      </c>
      <c r="CN1045" s="411">
        <v>0</v>
      </c>
      <c r="CO1045" s="411">
        <v>0</v>
      </c>
      <c r="CP1045" s="411">
        <v>0</v>
      </c>
      <c r="CQ1045" s="411">
        <v>0</v>
      </c>
      <c r="CR1045" s="411">
        <v>0</v>
      </c>
      <c r="CS1045" s="411">
        <v>0</v>
      </c>
      <c r="CT1045" s="411">
        <v>0</v>
      </c>
      <c r="CU1045" s="412">
        <v>0</v>
      </c>
      <c r="CV1045" s="411">
        <f t="shared" si="326"/>
        <v>0</v>
      </c>
      <c r="CW1045" s="411">
        <v>0</v>
      </c>
      <c r="CX1045" s="411">
        <v>0</v>
      </c>
      <c r="CY1045" s="411">
        <v>0</v>
      </c>
      <c r="CZ1045" s="411">
        <v>0</v>
      </c>
      <c r="DA1045" s="411">
        <v>0</v>
      </c>
      <c r="DB1045" s="411">
        <v>0</v>
      </c>
      <c r="DC1045" s="411">
        <v>0</v>
      </c>
      <c r="DD1045" s="411">
        <v>0</v>
      </c>
      <c r="DE1045" s="411">
        <v>0</v>
      </c>
      <c r="DF1045" s="411">
        <v>0</v>
      </c>
      <c r="DG1045" s="411">
        <v>0</v>
      </c>
      <c r="DH1045" s="412">
        <v>0</v>
      </c>
      <c r="DI1045" s="411">
        <f t="shared" si="327"/>
        <v>0</v>
      </c>
      <c r="DJ1045" s="411">
        <v>0</v>
      </c>
      <c r="DK1045" s="411">
        <v>0</v>
      </c>
      <c r="DL1045" s="411">
        <v>0</v>
      </c>
      <c r="DM1045" s="411">
        <v>0</v>
      </c>
      <c r="DN1045" s="411">
        <v>0</v>
      </c>
      <c r="DO1045" s="411">
        <v>0</v>
      </c>
      <c r="DP1045" s="411">
        <v>0</v>
      </c>
      <c r="DQ1045" s="411">
        <v>0</v>
      </c>
      <c r="DR1045" s="411">
        <v>0</v>
      </c>
      <c r="DS1045" s="411">
        <v>0</v>
      </c>
      <c r="DT1045" s="411">
        <v>0</v>
      </c>
      <c r="DU1045" s="412">
        <v>0</v>
      </c>
      <c r="DV1045" s="411">
        <f t="shared" si="328"/>
        <v>0</v>
      </c>
      <c r="DW1045" s="412">
        <v>0</v>
      </c>
      <c r="DX1045" s="412">
        <v>0</v>
      </c>
      <c r="DY1045" s="412">
        <v>0</v>
      </c>
      <c r="DZ1045" s="412">
        <v>0</v>
      </c>
      <c r="EA1045" s="412">
        <v>0</v>
      </c>
      <c r="EB1045" s="412">
        <v>0</v>
      </c>
      <c r="EC1045" s="412">
        <v>0</v>
      </c>
      <c r="ED1045" s="412">
        <v>0</v>
      </c>
      <c r="EE1045" s="412">
        <v>0</v>
      </c>
      <c r="EF1045" s="412">
        <v>0</v>
      </c>
      <c r="EG1045" s="412">
        <v>0</v>
      </c>
      <c r="EH1045" s="412">
        <v>0</v>
      </c>
      <c r="EI1045" s="411">
        <f t="shared" si="329"/>
        <v>0</v>
      </c>
      <c r="EK1045" s="411">
        <f t="shared" si="330"/>
        <v>198</v>
      </c>
      <c r="EL1045" s="7">
        <f t="shared" si="331"/>
        <v>-198</v>
      </c>
    </row>
    <row r="1046" spans="1:142">
      <c r="A1046" s="365" t="str">
        <f t="shared" si="313"/>
        <v xml:space="preserve"> 213</v>
      </c>
      <c r="B1046" s="370" t="s">
        <v>975</v>
      </c>
      <c r="C1046" s="370" t="s">
        <v>1174</v>
      </c>
      <c r="D1046" s="411">
        <v>0</v>
      </c>
      <c r="E1046" s="411">
        <v>0</v>
      </c>
      <c r="F1046" s="411">
        <v>0</v>
      </c>
      <c r="G1046" s="411">
        <v>0</v>
      </c>
      <c r="H1046" s="411">
        <v>0</v>
      </c>
      <c r="I1046" s="411">
        <v>0</v>
      </c>
      <c r="J1046" s="411">
        <v>3</v>
      </c>
      <c r="K1046" s="411">
        <v>3</v>
      </c>
      <c r="L1046" s="411">
        <v>3</v>
      </c>
      <c r="M1046" s="411">
        <v>3</v>
      </c>
      <c r="N1046" s="411">
        <v>3</v>
      </c>
      <c r="O1046" s="412">
        <v>3</v>
      </c>
      <c r="P1046" s="411">
        <f t="shared" si="314"/>
        <v>18</v>
      </c>
      <c r="Q1046" s="411">
        <f t="shared" si="315"/>
        <v>2.903225806451613</v>
      </c>
      <c r="R1046" s="411">
        <f t="shared" si="316"/>
        <v>5.2691879866518354</v>
      </c>
      <c r="S1046" s="411">
        <f t="shared" si="317"/>
        <v>9.8275862068965516</v>
      </c>
      <c r="T1046" s="411">
        <v>0</v>
      </c>
      <c r="U1046" s="411">
        <v>0</v>
      </c>
      <c r="V1046" s="411">
        <v>0</v>
      </c>
      <c r="W1046" s="411">
        <v>0</v>
      </c>
      <c r="X1046" s="411">
        <v>0</v>
      </c>
      <c r="Y1046" s="411">
        <v>0</v>
      </c>
      <c r="Z1046" s="411">
        <v>0</v>
      </c>
      <c r="AA1046" s="411">
        <v>0</v>
      </c>
      <c r="AB1046" s="411">
        <v>0</v>
      </c>
      <c r="AC1046" s="411">
        <v>0</v>
      </c>
      <c r="AD1046" s="411">
        <v>0</v>
      </c>
      <c r="AE1046" s="412">
        <v>0</v>
      </c>
      <c r="AF1046" s="411">
        <f t="shared" si="318"/>
        <v>0</v>
      </c>
      <c r="AG1046" s="411">
        <v>0</v>
      </c>
      <c r="AH1046" s="411">
        <v>0</v>
      </c>
      <c r="AI1046" s="411">
        <v>0</v>
      </c>
      <c r="AJ1046" s="411">
        <v>0</v>
      </c>
      <c r="AK1046" s="411">
        <v>0</v>
      </c>
      <c r="AL1046" s="411">
        <v>0</v>
      </c>
      <c r="AM1046" s="411">
        <v>0</v>
      </c>
      <c r="AN1046" s="411">
        <v>0</v>
      </c>
      <c r="AO1046" s="411">
        <v>0</v>
      </c>
      <c r="AP1046" s="411">
        <v>0</v>
      </c>
      <c r="AQ1046" s="411">
        <v>0</v>
      </c>
      <c r="AR1046" s="412">
        <v>0</v>
      </c>
      <c r="AS1046" s="411">
        <f t="shared" si="319"/>
        <v>0</v>
      </c>
      <c r="AT1046" s="411">
        <f t="shared" si="320"/>
        <v>0</v>
      </c>
      <c r="AU1046" s="411">
        <f t="shared" si="321"/>
        <v>0</v>
      </c>
      <c r="AV1046" s="411">
        <f t="shared" si="322"/>
        <v>0</v>
      </c>
      <c r="AW1046" s="411">
        <v>0</v>
      </c>
      <c r="AX1046" s="411">
        <v>0</v>
      </c>
      <c r="AY1046" s="411">
        <v>0</v>
      </c>
      <c r="AZ1046" s="411">
        <v>0</v>
      </c>
      <c r="BA1046" s="411">
        <v>0</v>
      </c>
      <c r="BB1046" s="411">
        <v>0</v>
      </c>
      <c r="BC1046" s="411">
        <v>0</v>
      </c>
      <c r="BD1046" s="411">
        <v>0</v>
      </c>
      <c r="BE1046" s="411">
        <v>0</v>
      </c>
      <c r="BF1046" s="411">
        <v>0</v>
      </c>
      <c r="BG1046" s="411">
        <v>0</v>
      </c>
      <c r="BH1046" s="412">
        <v>0</v>
      </c>
      <c r="BI1046" s="411">
        <f t="shared" si="323"/>
        <v>0</v>
      </c>
      <c r="BJ1046" s="411">
        <v>0</v>
      </c>
      <c r="BK1046" s="411">
        <v>0</v>
      </c>
      <c r="BL1046" s="411">
        <v>0</v>
      </c>
      <c r="BM1046" s="411">
        <v>0</v>
      </c>
      <c r="BN1046" s="411">
        <v>0</v>
      </c>
      <c r="BO1046" s="411">
        <v>0</v>
      </c>
      <c r="BP1046" s="411">
        <v>0</v>
      </c>
      <c r="BQ1046" s="411">
        <v>0</v>
      </c>
      <c r="BR1046" s="411">
        <v>0</v>
      </c>
      <c r="BS1046" s="411">
        <v>0</v>
      </c>
      <c r="BT1046" s="411">
        <v>0</v>
      </c>
      <c r="BU1046" s="412">
        <v>0</v>
      </c>
      <c r="BV1046" s="411">
        <f t="shared" si="324"/>
        <v>0</v>
      </c>
      <c r="BW1046" s="411">
        <v>0</v>
      </c>
      <c r="BX1046" s="411">
        <v>0</v>
      </c>
      <c r="BY1046" s="411">
        <v>0</v>
      </c>
      <c r="BZ1046" s="411">
        <v>0</v>
      </c>
      <c r="CA1046" s="411">
        <v>0</v>
      </c>
      <c r="CB1046" s="411">
        <v>0</v>
      </c>
      <c r="CC1046" s="411">
        <v>0</v>
      </c>
      <c r="CD1046" s="411">
        <v>0</v>
      </c>
      <c r="CE1046" s="411">
        <v>0</v>
      </c>
      <c r="CF1046" s="411">
        <v>0</v>
      </c>
      <c r="CG1046" s="411">
        <v>0</v>
      </c>
      <c r="CH1046" s="412">
        <v>0</v>
      </c>
      <c r="CI1046" s="411">
        <f t="shared" si="325"/>
        <v>0</v>
      </c>
      <c r="CJ1046" s="411">
        <v>0</v>
      </c>
      <c r="CK1046" s="411">
        <v>0</v>
      </c>
      <c r="CL1046" s="411">
        <v>0</v>
      </c>
      <c r="CM1046" s="411">
        <v>0</v>
      </c>
      <c r="CN1046" s="411">
        <v>0</v>
      </c>
      <c r="CO1046" s="411">
        <v>0</v>
      </c>
      <c r="CP1046" s="411">
        <v>0</v>
      </c>
      <c r="CQ1046" s="411">
        <v>0</v>
      </c>
      <c r="CR1046" s="411">
        <v>0</v>
      </c>
      <c r="CS1046" s="411">
        <v>0</v>
      </c>
      <c r="CT1046" s="411">
        <v>0</v>
      </c>
      <c r="CU1046" s="412">
        <v>0</v>
      </c>
      <c r="CV1046" s="411">
        <f t="shared" si="326"/>
        <v>0</v>
      </c>
      <c r="CW1046" s="411">
        <v>0</v>
      </c>
      <c r="CX1046" s="411">
        <v>0</v>
      </c>
      <c r="CY1046" s="411">
        <v>0</v>
      </c>
      <c r="CZ1046" s="411">
        <v>0</v>
      </c>
      <c r="DA1046" s="411">
        <v>0</v>
      </c>
      <c r="DB1046" s="411">
        <v>0</v>
      </c>
      <c r="DC1046" s="411">
        <v>0</v>
      </c>
      <c r="DD1046" s="411">
        <v>0</v>
      </c>
      <c r="DE1046" s="411">
        <v>0</v>
      </c>
      <c r="DF1046" s="411">
        <v>0</v>
      </c>
      <c r="DG1046" s="411">
        <v>0</v>
      </c>
      <c r="DH1046" s="412">
        <v>0</v>
      </c>
      <c r="DI1046" s="411">
        <f t="shared" si="327"/>
        <v>0</v>
      </c>
      <c r="DJ1046" s="411">
        <v>0</v>
      </c>
      <c r="DK1046" s="411">
        <v>0</v>
      </c>
      <c r="DL1046" s="411">
        <v>0</v>
      </c>
      <c r="DM1046" s="411">
        <v>0</v>
      </c>
      <c r="DN1046" s="411">
        <v>0</v>
      </c>
      <c r="DO1046" s="411">
        <v>0</v>
      </c>
      <c r="DP1046" s="411">
        <v>0</v>
      </c>
      <c r="DQ1046" s="411">
        <v>0</v>
      </c>
      <c r="DR1046" s="411">
        <v>0</v>
      </c>
      <c r="DS1046" s="411">
        <v>0</v>
      </c>
      <c r="DT1046" s="411">
        <v>0</v>
      </c>
      <c r="DU1046" s="412">
        <v>0</v>
      </c>
      <c r="DV1046" s="411">
        <f t="shared" si="328"/>
        <v>0</v>
      </c>
      <c r="DW1046" s="412">
        <v>0</v>
      </c>
      <c r="DX1046" s="412">
        <v>0</v>
      </c>
      <c r="DY1046" s="412">
        <v>0</v>
      </c>
      <c r="DZ1046" s="412">
        <v>0</v>
      </c>
      <c r="EA1046" s="412">
        <v>0</v>
      </c>
      <c r="EB1046" s="412">
        <v>0</v>
      </c>
      <c r="EC1046" s="412">
        <v>0</v>
      </c>
      <c r="ED1046" s="412">
        <v>0</v>
      </c>
      <c r="EE1046" s="412">
        <v>0</v>
      </c>
      <c r="EF1046" s="412">
        <v>0</v>
      </c>
      <c r="EG1046" s="412">
        <v>0</v>
      </c>
      <c r="EH1046" s="412">
        <v>0</v>
      </c>
      <c r="EI1046" s="411">
        <f t="shared" si="329"/>
        <v>0</v>
      </c>
      <c r="EK1046" s="411">
        <f t="shared" si="330"/>
        <v>18</v>
      </c>
      <c r="EL1046" s="7">
        <f t="shared" si="331"/>
        <v>-18</v>
      </c>
    </row>
    <row r="1047" spans="1:142">
      <c r="A1047" s="365" t="str">
        <f t="shared" si="313"/>
        <v xml:space="preserve"> 213</v>
      </c>
      <c r="B1047" s="370" t="s">
        <v>975</v>
      </c>
      <c r="C1047" s="370" t="s">
        <v>1202</v>
      </c>
      <c r="D1047" s="411">
        <v>1</v>
      </c>
      <c r="E1047" s="411">
        <v>1</v>
      </c>
      <c r="F1047" s="411">
        <v>0</v>
      </c>
      <c r="G1047" s="411">
        <v>0</v>
      </c>
      <c r="H1047" s="411">
        <v>0</v>
      </c>
      <c r="I1047" s="411">
        <v>0</v>
      </c>
      <c r="J1047" s="411">
        <v>0</v>
      </c>
      <c r="K1047" s="411">
        <v>0</v>
      </c>
      <c r="L1047" s="411">
        <v>0</v>
      </c>
      <c r="M1047" s="411">
        <v>0</v>
      </c>
      <c r="N1047" s="411">
        <v>0</v>
      </c>
      <c r="O1047" s="412">
        <v>0</v>
      </c>
      <c r="P1047" s="411">
        <f t="shared" si="314"/>
        <v>2</v>
      </c>
      <c r="Q1047" s="411">
        <f t="shared" si="315"/>
        <v>2</v>
      </c>
      <c r="R1047" s="411">
        <f t="shared" si="316"/>
        <v>0</v>
      </c>
      <c r="S1047" s="411">
        <f t="shared" si="317"/>
        <v>0</v>
      </c>
      <c r="T1047" s="411">
        <v>0</v>
      </c>
      <c r="U1047" s="411">
        <v>0</v>
      </c>
      <c r="V1047" s="411">
        <v>0</v>
      </c>
      <c r="W1047" s="411">
        <v>0</v>
      </c>
      <c r="X1047" s="411">
        <v>0</v>
      </c>
      <c r="Y1047" s="411">
        <v>0</v>
      </c>
      <c r="Z1047" s="411">
        <v>0</v>
      </c>
      <c r="AA1047" s="411">
        <v>0</v>
      </c>
      <c r="AB1047" s="411">
        <v>0</v>
      </c>
      <c r="AC1047" s="411">
        <v>0</v>
      </c>
      <c r="AD1047" s="411">
        <v>0</v>
      </c>
      <c r="AE1047" s="412">
        <v>0</v>
      </c>
      <c r="AF1047" s="411">
        <f t="shared" si="318"/>
        <v>0</v>
      </c>
      <c r="AG1047" s="411">
        <v>0</v>
      </c>
      <c r="AH1047" s="411">
        <v>0</v>
      </c>
      <c r="AI1047" s="411">
        <v>0</v>
      </c>
      <c r="AJ1047" s="411">
        <v>0</v>
      </c>
      <c r="AK1047" s="411">
        <v>0</v>
      </c>
      <c r="AL1047" s="411">
        <v>0</v>
      </c>
      <c r="AM1047" s="411">
        <v>0</v>
      </c>
      <c r="AN1047" s="411">
        <v>0</v>
      </c>
      <c r="AO1047" s="411">
        <v>0</v>
      </c>
      <c r="AP1047" s="411">
        <v>0</v>
      </c>
      <c r="AQ1047" s="411">
        <v>0</v>
      </c>
      <c r="AR1047" s="412">
        <v>0</v>
      </c>
      <c r="AS1047" s="411">
        <f t="shared" si="319"/>
        <v>0</v>
      </c>
      <c r="AT1047" s="411">
        <f t="shared" si="320"/>
        <v>0</v>
      </c>
      <c r="AU1047" s="411">
        <f t="shared" si="321"/>
        <v>0</v>
      </c>
      <c r="AV1047" s="411">
        <f t="shared" si="322"/>
        <v>0</v>
      </c>
      <c r="AW1047" s="411">
        <v>0</v>
      </c>
      <c r="AX1047" s="411">
        <v>0</v>
      </c>
      <c r="AY1047" s="411">
        <v>0</v>
      </c>
      <c r="AZ1047" s="411">
        <v>0</v>
      </c>
      <c r="BA1047" s="411">
        <v>0</v>
      </c>
      <c r="BB1047" s="411">
        <v>0</v>
      </c>
      <c r="BC1047" s="411">
        <v>0</v>
      </c>
      <c r="BD1047" s="411">
        <v>0</v>
      </c>
      <c r="BE1047" s="411">
        <v>0</v>
      </c>
      <c r="BF1047" s="411">
        <v>0</v>
      </c>
      <c r="BG1047" s="411">
        <v>0</v>
      </c>
      <c r="BH1047" s="412">
        <v>0</v>
      </c>
      <c r="BI1047" s="411">
        <f t="shared" si="323"/>
        <v>0</v>
      </c>
      <c r="BJ1047" s="411">
        <v>0</v>
      </c>
      <c r="BK1047" s="411">
        <v>0</v>
      </c>
      <c r="BL1047" s="411">
        <v>0</v>
      </c>
      <c r="BM1047" s="411">
        <v>0</v>
      </c>
      <c r="BN1047" s="411">
        <v>0</v>
      </c>
      <c r="BO1047" s="411">
        <v>0</v>
      </c>
      <c r="BP1047" s="411">
        <v>0</v>
      </c>
      <c r="BQ1047" s="411">
        <v>0</v>
      </c>
      <c r="BR1047" s="411">
        <v>0</v>
      </c>
      <c r="BS1047" s="411">
        <v>0</v>
      </c>
      <c r="BT1047" s="411">
        <v>0</v>
      </c>
      <c r="BU1047" s="412">
        <v>0</v>
      </c>
      <c r="BV1047" s="411">
        <f t="shared" si="324"/>
        <v>0</v>
      </c>
      <c r="BW1047" s="411">
        <v>0</v>
      </c>
      <c r="BX1047" s="411">
        <v>0</v>
      </c>
      <c r="BY1047" s="411">
        <v>0</v>
      </c>
      <c r="BZ1047" s="411">
        <v>0</v>
      </c>
      <c r="CA1047" s="411">
        <v>0</v>
      </c>
      <c r="CB1047" s="411">
        <v>0</v>
      </c>
      <c r="CC1047" s="411">
        <v>0</v>
      </c>
      <c r="CD1047" s="411">
        <v>0</v>
      </c>
      <c r="CE1047" s="411">
        <v>0</v>
      </c>
      <c r="CF1047" s="411">
        <v>0</v>
      </c>
      <c r="CG1047" s="411">
        <v>0</v>
      </c>
      <c r="CH1047" s="412">
        <v>0</v>
      </c>
      <c r="CI1047" s="411">
        <f t="shared" si="325"/>
        <v>0</v>
      </c>
      <c r="CJ1047" s="411">
        <v>0</v>
      </c>
      <c r="CK1047" s="411">
        <v>0</v>
      </c>
      <c r="CL1047" s="411">
        <v>0</v>
      </c>
      <c r="CM1047" s="411">
        <v>0</v>
      </c>
      <c r="CN1047" s="411">
        <v>0</v>
      </c>
      <c r="CO1047" s="411">
        <v>0</v>
      </c>
      <c r="CP1047" s="411">
        <v>0</v>
      </c>
      <c r="CQ1047" s="411">
        <v>0</v>
      </c>
      <c r="CR1047" s="411">
        <v>0</v>
      </c>
      <c r="CS1047" s="411">
        <v>0</v>
      </c>
      <c r="CT1047" s="411">
        <v>0</v>
      </c>
      <c r="CU1047" s="412">
        <v>0</v>
      </c>
      <c r="CV1047" s="411">
        <f t="shared" si="326"/>
        <v>0</v>
      </c>
      <c r="CW1047" s="411">
        <v>0</v>
      </c>
      <c r="CX1047" s="411">
        <v>0</v>
      </c>
      <c r="CY1047" s="411">
        <v>0</v>
      </c>
      <c r="CZ1047" s="411">
        <v>0</v>
      </c>
      <c r="DA1047" s="411">
        <v>0</v>
      </c>
      <c r="DB1047" s="411">
        <v>0</v>
      </c>
      <c r="DC1047" s="411">
        <v>0</v>
      </c>
      <c r="DD1047" s="411">
        <v>0</v>
      </c>
      <c r="DE1047" s="411">
        <v>0</v>
      </c>
      <c r="DF1047" s="411">
        <v>0</v>
      </c>
      <c r="DG1047" s="411">
        <v>0</v>
      </c>
      <c r="DH1047" s="412">
        <v>0</v>
      </c>
      <c r="DI1047" s="411">
        <f t="shared" si="327"/>
        <v>0</v>
      </c>
      <c r="DJ1047" s="411">
        <v>0</v>
      </c>
      <c r="DK1047" s="411">
        <v>0</v>
      </c>
      <c r="DL1047" s="411">
        <v>0</v>
      </c>
      <c r="DM1047" s="411">
        <v>0</v>
      </c>
      <c r="DN1047" s="411">
        <v>0</v>
      </c>
      <c r="DO1047" s="411">
        <v>0</v>
      </c>
      <c r="DP1047" s="411">
        <v>0</v>
      </c>
      <c r="DQ1047" s="411">
        <v>0</v>
      </c>
      <c r="DR1047" s="411">
        <v>0</v>
      </c>
      <c r="DS1047" s="411">
        <v>0</v>
      </c>
      <c r="DT1047" s="411">
        <v>0</v>
      </c>
      <c r="DU1047" s="412">
        <v>0</v>
      </c>
      <c r="DV1047" s="411">
        <f t="shared" si="328"/>
        <v>0</v>
      </c>
      <c r="DW1047" s="412">
        <v>0</v>
      </c>
      <c r="DX1047" s="412">
        <v>0</v>
      </c>
      <c r="DY1047" s="412">
        <v>0</v>
      </c>
      <c r="DZ1047" s="412">
        <v>0</v>
      </c>
      <c r="EA1047" s="412">
        <v>0</v>
      </c>
      <c r="EB1047" s="412">
        <v>0</v>
      </c>
      <c r="EC1047" s="412">
        <v>0</v>
      </c>
      <c r="ED1047" s="412">
        <v>0</v>
      </c>
      <c r="EE1047" s="412">
        <v>0</v>
      </c>
      <c r="EF1047" s="412">
        <v>0</v>
      </c>
      <c r="EG1047" s="412">
        <v>0</v>
      </c>
      <c r="EH1047" s="412">
        <v>0</v>
      </c>
      <c r="EI1047" s="411">
        <f t="shared" si="329"/>
        <v>0</v>
      </c>
      <c r="EK1047" s="411">
        <f t="shared" si="330"/>
        <v>2</v>
      </c>
      <c r="EL1047" s="7">
        <f t="shared" si="331"/>
        <v>-2</v>
      </c>
    </row>
    <row r="1048" spans="1:142">
      <c r="A1048" s="365" t="str">
        <f t="shared" si="313"/>
        <v xml:space="preserve"> 213</v>
      </c>
      <c r="B1048" s="370" t="s">
        <v>975</v>
      </c>
      <c r="C1048" s="370" t="s">
        <v>1205</v>
      </c>
      <c r="D1048" s="411">
        <v>1</v>
      </c>
      <c r="E1048" s="411">
        <v>1</v>
      </c>
      <c r="F1048" s="411">
        <v>0</v>
      </c>
      <c r="G1048" s="411">
        <v>0</v>
      </c>
      <c r="H1048" s="411">
        <v>0</v>
      </c>
      <c r="I1048" s="411">
        <v>0</v>
      </c>
      <c r="J1048" s="411">
        <v>0</v>
      </c>
      <c r="K1048" s="411">
        <v>0</v>
      </c>
      <c r="L1048" s="411">
        <v>0</v>
      </c>
      <c r="M1048" s="411">
        <v>0</v>
      </c>
      <c r="N1048" s="411">
        <v>0</v>
      </c>
      <c r="O1048" s="412">
        <v>0</v>
      </c>
      <c r="P1048" s="411">
        <f t="shared" si="314"/>
        <v>2</v>
      </c>
      <c r="Q1048" s="411">
        <f t="shared" si="315"/>
        <v>2</v>
      </c>
      <c r="R1048" s="411">
        <f t="shared" si="316"/>
        <v>0</v>
      </c>
      <c r="S1048" s="411">
        <f t="shared" si="317"/>
        <v>0</v>
      </c>
      <c r="T1048" s="411">
        <v>0</v>
      </c>
      <c r="U1048" s="411">
        <v>0</v>
      </c>
      <c r="V1048" s="411">
        <v>0</v>
      </c>
      <c r="W1048" s="411">
        <v>0</v>
      </c>
      <c r="X1048" s="411">
        <v>0</v>
      </c>
      <c r="Y1048" s="411">
        <v>0</v>
      </c>
      <c r="Z1048" s="411">
        <v>0</v>
      </c>
      <c r="AA1048" s="411">
        <v>0</v>
      </c>
      <c r="AB1048" s="411">
        <v>0</v>
      </c>
      <c r="AC1048" s="411">
        <v>0</v>
      </c>
      <c r="AD1048" s="411">
        <v>0</v>
      </c>
      <c r="AE1048" s="412">
        <v>0</v>
      </c>
      <c r="AF1048" s="411">
        <f t="shared" si="318"/>
        <v>0</v>
      </c>
      <c r="AG1048" s="411">
        <v>0</v>
      </c>
      <c r="AH1048" s="411">
        <v>0</v>
      </c>
      <c r="AI1048" s="411">
        <v>0</v>
      </c>
      <c r="AJ1048" s="411">
        <v>0</v>
      </c>
      <c r="AK1048" s="411">
        <v>0</v>
      </c>
      <c r="AL1048" s="411">
        <v>0</v>
      </c>
      <c r="AM1048" s="411">
        <v>0</v>
      </c>
      <c r="AN1048" s="411">
        <v>0</v>
      </c>
      <c r="AO1048" s="411">
        <v>0</v>
      </c>
      <c r="AP1048" s="411">
        <v>0</v>
      </c>
      <c r="AQ1048" s="411">
        <v>0</v>
      </c>
      <c r="AR1048" s="412">
        <v>0</v>
      </c>
      <c r="AS1048" s="411">
        <f t="shared" si="319"/>
        <v>0</v>
      </c>
      <c r="AT1048" s="411">
        <f t="shared" si="320"/>
        <v>0</v>
      </c>
      <c r="AU1048" s="411">
        <f t="shared" si="321"/>
        <v>0</v>
      </c>
      <c r="AV1048" s="411">
        <f t="shared" si="322"/>
        <v>0</v>
      </c>
      <c r="AW1048" s="411">
        <v>0</v>
      </c>
      <c r="AX1048" s="411">
        <v>0</v>
      </c>
      <c r="AY1048" s="411">
        <v>0</v>
      </c>
      <c r="AZ1048" s="411">
        <v>0</v>
      </c>
      <c r="BA1048" s="411">
        <v>0</v>
      </c>
      <c r="BB1048" s="411">
        <v>0</v>
      </c>
      <c r="BC1048" s="411">
        <v>0</v>
      </c>
      <c r="BD1048" s="411">
        <v>0</v>
      </c>
      <c r="BE1048" s="411">
        <v>0</v>
      </c>
      <c r="BF1048" s="411">
        <v>0</v>
      </c>
      <c r="BG1048" s="411">
        <v>0</v>
      </c>
      <c r="BH1048" s="412">
        <v>0</v>
      </c>
      <c r="BI1048" s="411">
        <f t="shared" si="323"/>
        <v>0</v>
      </c>
      <c r="BJ1048" s="411">
        <v>0</v>
      </c>
      <c r="BK1048" s="411">
        <v>0</v>
      </c>
      <c r="BL1048" s="411">
        <v>0</v>
      </c>
      <c r="BM1048" s="411">
        <v>0</v>
      </c>
      <c r="BN1048" s="411">
        <v>0</v>
      </c>
      <c r="BO1048" s="411">
        <v>0</v>
      </c>
      <c r="BP1048" s="411">
        <v>0</v>
      </c>
      <c r="BQ1048" s="411">
        <v>0</v>
      </c>
      <c r="BR1048" s="411">
        <v>0</v>
      </c>
      <c r="BS1048" s="411">
        <v>0</v>
      </c>
      <c r="BT1048" s="411">
        <v>0</v>
      </c>
      <c r="BU1048" s="412">
        <v>0</v>
      </c>
      <c r="BV1048" s="411">
        <f t="shared" si="324"/>
        <v>0</v>
      </c>
      <c r="BW1048" s="411">
        <v>0</v>
      </c>
      <c r="BX1048" s="411">
        <v>0</v>
      </c>
      <c r="BY1048" s="411">
        <v>0</v>
      </c>
      <c r="BZ1048" s="411">
        <v>0</v>
      </c>
      <c r="CA1048" s="411">
        <v>0</v>
      </c>
      <c r="CB1048" s="411">
        <v>0</v>
      </c>
      <c r="CC1048" s="411">
        <v>0</v>
      </c>
      <c r="CD1048" s="411">
        <v>0</v>
      </c>
      <c r="CE1048" s="411">
        <v>0</v>
      </c>
      <c r="CF1048" s="411">
        <v>0</v>
      </c>
      <c r="CG1048" s="411">
        <v>0</v>
      </c>
      <c r="CH1048" s="412">
        <v>0</v>
      </c>
      <c r="CI1048" s="411">
        <f t="shared" si="325"/>
        <v>0</v>
      </c>
      <c r="CJ1048" s="411">
        <v>0</v>
      </c>
      <c r="CK1048" s="411">
        <v>0</v>
      </c>
      <c r="CL1048" s="411">
        <v>0</v>
      </c>
      <c r="CM1048" s="411">
        <v>0</v>
      </c>
      <c r="CN1048" s="411">
        <v>0</v>
      </c>
      <c r="CO1048" s="411">
        <v>0</v>
      </c>
      <c r="CP1048" s="411">
        <v>0</v>
      </c>
      <c r="CQ1048" s="411">
        <v>0</v>
      </c>
      <c r="CR1048" s="411">
        <v>0</v>
      </c>
      <c r="CS1048" s="411">
        <v>0</v>
      </c>
      <c r="CT1048" s="411">
        <v>0</v>
      </c>
      <c r="CU1048" s="412">
        <v>0</v>
      </c>
      <c r="CV1048" s="411">
        <f t="shared" si="326"/>
        <v>0</v>
      </c>
      <c r="CW1048" s="411">
        <v>0</v>
      </c>
      <c r="CX1048" s="411">
        <v>0</v>
      </c>
      <c r="CY1048" s="411">
        <v>0</v>
      </c>
      <c r="CZ1048" s="411">
        <v>0</v>
      </c>
      <c r="DA1048" s="411">
        <v>0</v>
      </c>
      <c r="DB1048" s="411">
        <v>0</v>
      </c>
      <c r="DC1048" s="411">
        <v>0</v>
      </c>
      <c r="DD1048" s="411">
        <v>0</v>
      </c>
      <c r="DE1048" s="411">
        <v>0</v>
      </c>
      <c r="DF1048" s="411">
        <v>0</v>
      </c>
      <c r="DG1048" s="411">
        <v>0</v>
      </c>
      <c r="DH1048" s="412">
        <v>0</v>
      </c>
      <c r="DI1048" s="411">
        <f t="shared" si="327"/>
        <v>0</v>
      </c>
      <c r="DJ1048" s="411">
        <v>0</v>
      </c>
      <c r="DK1048" s="411">
        <v>0</v>
      </c>
      <c r="DL1048" s="411">
        <v>0</v>
      </c>
      <c r="DM1048" s="411">
        <v>0</v>
      </c>
      <c r="DN1048" s="411">
        <v>0</v>
      </c>
      <c r="DO1048" s="411">
        <v>0</v>
      </c>
      <c r="DP1048" s="411">
        <v>0</v>
      </c>
      <c r="DQ1048" s="411">
        <v>0</v>
      </c>
      <c r="DR1048" s="411">
        <v>0</v>
      </c>
      <c r="DS1048" s="411">
        <v>0</v>
      </c>
      <c r="DT1048" s="411">
        <v>0</v>
      </c>
      <c r="DU1048" s="412">
        <v>0</v>
      </c>
      <c r="DV1048" s="411">
        <f t="shared" si="328"/>
        <v>0</v>
      </c>
      <c r="DW1048" s="412">
        <v>0</v>
      </c>
      <c r="DX1048" s="412">
        <v>0</v>
      </c>
      <c r="DY1048" s="412">
        <v>0</v>
      </c>
      <c r="DZ1048" s="412">
        <v>0</v>
      </c>
      <c r="EA1048" s="412">
        <v>0</v>
      </c>
      <c r="EB1048" s="412">
        <v>0</v>
      </c>
      <c r="EC1048" s="412">
        <v>0</v>
      </c>
      <c r="ED1048" s="412">
        <v>0</v>
      </c>
      <c r="EE1048" s="412">
        <v>0</v>
      </c>
      <c r="EF1048" s="412">
        <v>0</v>
      </c>
      <c r="EG1048" s="412">
        <v>0</v>
      </c>
      <c r="EH1048" s="412">
        <v>0</v>
      </c>
      <c r="EI1048" s="411">
        <f t="shared" si="329"/>
        <v>0</v>
      </c>
      <c r="EK1048" s="411">
        <f t="shared" si="330"/>
        <v>2</v>
      </c>
      <c r="EL1048" s="7">
        <f t="shared" si="331"/>
        <v>-2</v>
      </c>
    </row>
    <row r="1049" spans="1:142">
      <c r="A1049" s="365" t="str">
        <f t="shared" si="313"/>
        <v xml:space="preserve"> 213</v>
      </c>
      <c r="B1049" s="370" t="s">
        <v>975</v>
      </c>
      <c r="C1049" s="370" t="s">
        <v>1207</v>
      </c>
      <c r="D1049" s="411">
        <v>1</v>
      </c>
      <c r="E1049" s="411">
        <v>1</v>
      </c>
      <c r="F1049" s="411">
        <v>0</v>
      </c>
      <c r="G1049" s="411">
        <v>0</v>
      </c>
      <c r="H1049" s="411">
        <v>0</v>
      </c>
      <c r="I1049" s="411">
        <v>0</v>
      </c>
      <c r="J1049" s="411">
        <v>0</v>
      </c>
      <c r="K1049" s="411">
        <v>0</v>
      </c>
      <c r="L1049" s="411">
        <v>0</v>
      </c>
      <c r="M1049" s="411">
        <v>0</v>
      </c>
      <c r="N1049" s="411">
        <v>0</v>
      </c>
      <c r="O1049" s="412">
        <v>0</v>
      </c>
      <c r="P1049" s="411">
        <f t="shared" si="314"/>
        <v>2</v>
      </c>
      <c r="Q1049" s="411">
        <f t="shared" si="315"/>
        <v>2</v>
      </c>
      <c r="R1049" s="411">
        <f t="shared" si="316"/>
        <v>0</v>
      </c>
      <c r="S1049" s="411">
        <f t="shared" si="317"/>
        <v>0</v>
      </c>
      <c r="T1049" s="411">
        <v>0</v>
      </c>
      <c r="U1049" s="411">
        <v>0</v>
      </c>
      <c r="V1049" s="411">
        <v>0</v>
      </c>
      <c r="W1049" s="411">
        <v>0</v>
      </c>
      <c r="X1049" s="411">
        <v>0</v>
      </c>
      <c r="Y1049" s="411">
        <v>0</v>
      </c>
      <c r="Z1049" s="411">
        <v>0</v>
      </c>
      <c r="AA1049" s="411">
        <v>0</v>
      </c>
      <c r="AB1049" s="411">
        <v>0</v>
      </c>
      <c r="AC1049" s="411">
        <v>0</v>
      </c>
      <c r="AD1049" s="411">
        <v>0</v>
      </c>
      <c r="AE1049" s="412">
        <v>0</v>
      </c>
      <c r="AF1049" s="411">
        <f t="shared" si="318"/>
        <v>0</v>
      </c>
      <c r="AG1049" s="411">
        <v>0</v>
      </c>
      <c r="AH1049" s="411">
        <v>0</v>
      </c>
      <c r="AI1049" s="411">
        <v>0</v>
      </c>
      <c r="AJ1049" s="411">
        <v>0</v>
      </c>
      <c r="AK1049" s="411">
        <v>0</v>
      </c>
      <c r="AL1049" s="411">
        <v>0</v>
      </c>
      <c r="AM1049" s="411">
        <v>0</v>
      </c>
      <c r="AN1049" s="411">
        <v>0</v>
      </c>
      <c r="AO1049" s="411">
        <v>0</v>
      </c>
      <c r="AP1049" s="411">
        <v>0</v>
      </c>
      <c r="AQ1049" s="411">
        <v>0</v>
      </c>
      <c r="AR1049" s="412">
        <v>0</v>
      </c>
      <c r="AS1049" s="411">
        <f t="shared" si="319"/>
        <v>0</v>
      </c>
      <c r="AT1049" s="411">
        <f t="shared" si="320"/>
        <v>0</v>
      </c>
      <c r="AU1049" s="411">
        <f t="shared" si="321"/>
        <v>0</v>
      </c>
      <c r="AV1049" s="411">
        <f t="shared" si="322"/>
        <v>0</v>
      </c>
      <c r="AW1049" s="411">
        <v>0</v>
      </c>
      <c r="AX1049" s="411">
        <v>0</v>
      </c>
      <c r="AY1049" s="411">
        <v>0</v>
      </c>
      <c r="AZ1049" s="411">
        <v>0</v>
      </c>
      <c r="BA1049" s="411">
        <v>0</v>
      </c>
      <c r="BB1049" s="411">
        <v>0</v>
      </c>
      <c r="BC1049" s="411">
        <v>0</v>
      </c>
      <c r="BD1049" s="411">
        <v>0</v>
      </c>
      <c r="BE1049" s="411">
        <v>0</v>
      </c>
      <c r="BF1049" s="411">
        <v>0</v>
      </c>
      <c r="BG1049" s="411">
        <v>0</v>
      </c>
      <c r="BH1049" s="412">
        <v>0</v>
      </c>
      <c r="BI1049" s="411">
        <f t="shared" si="323"/>
        <v>0</v>
      </c>
      <c r="BJ1049" s="411">
        <v>0</v>
      </c>
      <c r="BK1049" s="411">
        <v>0</v>
      </c>
      <c r="BL1049" s="411">
        <v>0</v>
      </c>
      <c r="BM1049" s="411">
        <v>0</v>
      </c>
      <c r="BN1049" s="411">
        <v>0</v>
      </c>
      <c r="BO1049" s="411">
        <v>0</v>
      </c>
      <c r="BP1049" s="411">
        <v>0</v>
      </c>
      <c r="BQ1049" s="411">
        <v>0</v>
      </c>
      <c r="BR1049" s="411">
        <v>0</v>
      </c>
      <c r="BS1049" s="411">
        <v>0</v>
      </c>
      <c r="BT1049" s="411">
        <v>0</v>
      </c>
      <c r="BU1049" s="412">
        <v>0</v>
      </c>
      <c r="BV1049" s="411">
        <f t="shared" si="324"/>
        <v>0</v>
      </c>
      <c r="BW1049" s="411">
        <v>0</v>
      </c>
      <c r="BX1049" s="411">
        <v>0</v>
      </c>
      <c r="BY1049" s="411">
        <v>0</v>
      </c>
      <c r="BZ1049" s="411">
        <v>0</v>
      </c>
      <c r="CA1049" s="411">
        <v>0</v>
      </c>
      <c r="CB1049" s="411">
        <v>0</v>
      </c>
      <c r="CC1049" s="411">
        <v>0</v>
      </c>
      <c r="CD1049" s="411">
        <v>0</v>
      </c>
      <c r="CE1049" s="411">
        <v>0</v>
      </c>
      <c r="CF1049" s="411">
        <v>0</v>
      </c>
      <c r="CG1049" s="411">
        <v>0</v>
      </c>
      <c r="CH1049" s="412">
        <v>0</v>
      </c>
      <c r="CI1049" s="411">
        <f t="shared" si="325"/>
        <v>0</v>
      </c>
      <c r="CJ1049" s="411">
        <v>0</v>
      </c>
      <c r="CK1049" s="411">
        <v>0</v>
      </c>
      <c r="CL1049" s="411">
        <v>0</v>
      </c>
      <c r="CM1049" s="411">
        <v>0</v>
      </c>
      <c r="CN1049" s="411">
        <v>0</v>
      </c>
      <c r="CO1049" s="411">
        <v>0</v>
      </c>
      <c r="CP1049" s="411">
        <v>0</v>
      </c>
      <c r="CQ1049" s="411">
        <v>0</v>
      </c>
      <c r="CR1049" s="411">
        <v>0</v>
      </c>
      <c r="CS1049" s="411">
        <v>0</v>
      </c>
      <c r="CT1049" s="411">
        <v>0</v>
      </c>
      <c r="CU1049" s="412">
        <v>0</v>
      </c>
      <c r="CV1049" s="411">
        <f t="shared" si="326"/>
        <v>0</v>
      </c>
      <c r="CW1049" s="411">
        <v>0</v>
      </c>
      <c r="CX1049" s="411">
        <v>0</v>
      </c>
      <c r="CY1049" s="411">
        <v>0</v>
      </c>
      <c r="CZ1049" s="411">
        <v>0</v>
      </c>
      <c r="DA1049" s="411">
        <v>0</v>
      </c>
      <c r="DB1049" s="411">
        <v>0</v>
      </c>
      <c r="DC1049" s="411">
        <v>0</v>
      </c>
      <c r="DD1049" s="411">
        <v>0</v>
      </c>
      <c r="DE1049" s="411">
        <v>0</v>
      </c>
      <c r="DF1049" s="411">
        <v>0</v>
      </c>
      <c r="DG1049" s="411">
        <v>0</v>
      </c>
      <c r="DH1049" s="412">
        <v>0</v>
      </c>
      <c r="DI1049" s="411">
        <f t="shared" si="327"/>
        <v>0</v>
      </c>
      <c r="DJ1049" s="411">
        <v>0</v>
      </c>
      <c r="DK1049" s="411">
        <v>0</v>
      </c>
      <c r="DL1049" s="411">
        <v>0</v>
      </c>
      <c r="DM1049" s="411">
        <v>0</v>
      </c>
      <c r="DN1049" s="411">
        <v>0</v>
      </c>
      <c r="DO1049" s="411">
        <v>0</v>
      </c>
      <c r="DP1049" s="411">
        <v>0</v>
      </c>
      <c r="DQ1049" s="411">
        <v>0</v>
      </c>
      <c r="DR1049" s="411">
        <v>0</v>
      </c>
      <c r="DS1049" s="411">
        <v>0</v>
      </c>
      <c r="DT1049" s="411">
        <v>0</v>
      </c>
      <c r="DU1049" s="412">
        <v>0</v>
      </c>
      <c r="DV1049" s="411">
        <f t="shared" si="328"/>
        <v>0</v>
      </c>
      <c r="DW1049" s="412">
        <v>0</v>
      </c>
      <c r="DX1049" s="412">
        <v>0</v>
      </c>
      <c r="DY1049" s="412">
        <v>0</v>
      </c>
      <c r="DZ1049" s="412">
        <v>0</v>
      </c>
      <c r="EA1049" s="412">
        <v>0</v>
      </c>
      <c r="EB1049" s="412">
        <v>0</v>
      </c>
      <c r="EC1049" s="412">
        <v>0</v>
      </c>
      <c r="ED1049" s="412">
        <v>0</v>
      </c>
      <c r="EE1049" s="412">
        <v>0</v>
      </c>
      <c r="EF1049" s="412">
        <v>0</v>
      </c>
      <c r="EG1049" s="412">
        <v>0</v>
      </c>
      <c r="EH1049" s="412">
        <v>0</v>
      </c>
      <c r="EI1049" s="411">
        <f t="shared" si="329"/>
        <v>0</v>
      </c>
      <c r="EK1049" s="411">
        <f t="shared" si="330"/>
        <v>2</v>
      </c>
      <c r="EL1049" s="7">
        <f t="shared" si="331"/>
        <v>-2</v>
      </c>
    </row>
    <row r="1050" spans="1:142">
      <c r="A1050" s="365" t="str">
        <f t="shared" si="313"/>
        <v xml:space="preserve"> 213</v>
      </c>
      <c r="B1050" s="370" t="s">
        <v>975</v>
      </c>
      <c r="C1050" s="370" t="s">
        <v>1211</v>
      </c>
      <c r="D1050" s="411">
        <v>0</v>
      </c>
      <c r="E1050" s="411">
        <v>0</v>
      </c>
      <c r="F1050" s="411">
        <v>0</v>
      </c>
      <c r="G1050" s="411">
        <v>0</v>
      </c>
      <c r="H1050" s="411">
        <v>0</v>
      </c>
      <c r="I1050" s="411">
        <v>0</v>
      </c>
      <c r="J1050" s="411">
        <v>3</v>
      </c>
      <c r="K1050" s="411">
        <v>3</v>
      </c>
      <c r="L1050" s="411">
        <v>3</v>
      </c>
      <c r="M1050" s="411">
        <v>3</v>
      </c>
      <c r="N1050" s="411">
        <v>3</v>
      </c>
      <c r="O1050" s="412">
        <v>3</v>
      </c>
      <c r="P1050" s="411">
        <f t="shared" si="314"/>
        <v>18</v>
      </c>
      <c r="Q1050" s="411">
        <f t="shared" si="315"/>
        <v>2.903225806451613</v>
      </c>
      <c r="R1050" s="411">
        <f t="shared" si="316"/>
        <v>5.2691879866518354</v>
      </c>
      <c r="S1050" s="411">
        <f t="shared" si="317"/>
        <v>9.8275862068965516</v>
      </c>
      <c r="T1050" s="411">
        <v>0</v>
      </c>
      <c r="U1050" s="411">
        <v>0</v>
      </c>
      <c r="V1050" s="411">
        <v>0</v>
      </c>
      <c r="W1050" s="411">
        <v>0</v>
      </c>
      <c r="X1050" s="411">
        <v>0</v>
      </c>
      <c r="Y1050" s="411">
        <v>0</v>
      </c>
      <c r="Z1050" s="411">
        <v>0</v>
      </c>
      <c r="AA1050" s="411">
        <v>0</v>
      </c>
      <c r="AB1050" s="411">
        <v>0</v>
      </c>
      <c r="AC1050" s="411">
        <v>0</v>
      </c>
      <c r="AD1050" s="411">
        <v>0</v>
      </c>
      <c r="AE1050" s="412">
        <v>0</v>
      </c>
      <c r="AF1050" s="411">
        <f t="shared" si="318"/>
        <v>0</v>
      </c>
      <c r="AG1050" s="411">
        <v>0</v>
      </c>
      <c r="AH1050" s="411">
        <v>0</v>
      </c>
      <c r="AI1050" s="411">
        <v>0</v>
      </c>
      <c r="AJ1050" s="411">
        <v>0</v>
      </c>
      <c r="AK1050" s="411">
        <v>0</v>
      </c>
      <c r="AL1050" s="411">
        <v>0</v>
      </c>
      <c r="AM1050" s="411">
        <v>0</v>
      </c>
      <c r="AN1050" s="411">
        <v>0</v>
      </c>
      <c r="AO1050" s="411">
        <v>0</v>
      </c>
      <c r="AP1050" s="411">
        <v>0</v>
      </c>
      <c r="AQ1050" s="411">
        <v>0</v>
      </c>
      <c r="AR1050" s="412">
        <v>0</v>
      </c>
      <c r="AS1050" s="411">
        <f t="shared" si="319"/>
        <v>0</v>
      </c>
      <c r="AT1050" s="411">
        <f t="shared" si="320"/>
        <v>0</v>
      </c>
      <c r="AU1050" s="411">
        <f t="shared" si="321"/>
        <v>0</v>
      </c>
      <c r="AV1050" s="411">
        <f t="shared" si="322"/>
        <v>0</v>
      </c>
      <c r="AW1050" s="411">
        <v>0</v>
      </c>
      <c r="AX1050" s="411">
        <v>0</v>
      </c>
      <c r="AY1050" s="411">
        <v>0</v>
      </c>
      <c r="AZ1050" s="411">
        <v>0</v>
      </c>
      <c r="BA1050" s="411">
        <v>0</v>
      </c>
      <c r="BB1050" s="411">
        <v>0</v>
      </c>
      <c r="BC1050" s="411">
        <v>0</v>
      </c>
      <c r="BD1050" s="411">
        <v>0</v>
      </c>
      <c r="BE1050" s="411">
        <v>0</v>
      </c>
      <c r="BF1050" s="411">
        <v>0</v>
      </c>
      <c r="BG1050" s="411">
        <v>0</v>
      </c>
      <c r="BH1050" s="412">
        <v>0</v>
      </c>
      <c r="BI1050" s="411">
        <f t="shared" si="323"/>
        <v>0</v>
      </c>
      <c r="BJ1050" s="411">
        <v>0</v>
      </c>
      <c r="BK1050" s="411">
        <v>0</v>
      </c>
      <c r="BL1050" s="411">
        <v>0</v>
      </c>
      <c r="BM1050" s="411">
        <v>0</v>
      </c>
      <c r="BN1050" s="411">
        <v>0</v>
      </c>
      <c r="BO1050" s="411">
        <v>0</v>
      </c>
      <c r="BP1050" s="411">
        <v>0</v>
      </c>
      <c r="BQ1050" s="411">
        <v>0</v>
      </c>
      <c r="BR1050" s="411">
        <v>0</v>
      </c>
      <c r="BS1050" s="411">
        <v>0</v>
      </c>
      <c r="BT1050" s="411">
        <v>0</v>
      </c>
      <c r="BU1050" s="412">
        <v>0</v>
      </c>
      <c r="BV1050" s="411">
        <f t="shared" si="324"/>
        <v>0</v>
      </c>
      <c r="BW1050" s="411">
        <v>0</v>
      </c>
      <c r="BX1050" s="411">
        <v>0</v>
      </c>
      <c r="BY1050" s="411">
        <v>0</v>
      </c>
      <c r="BZ1050" s="411">
        <v>0</v>
      </c>
      <c r="CA1050" s="411">
        <v>0</v>
      </c>
      <c r="CB1050" s="411">
        <v>0</v>
      </c>
      <c r="CC1050" s="411">
        <v>0</v>
      </c>
      <c r="CD1050" s="411">
        <v>0</v>
      </c>
      <c r="CE1050" s="411">
        <v>0</v>
      </c>
      <c r="CF1050" s="411">
        <v>0</v>
      </c>
      <c r="CG1050" s="411">
        <v>0</v>
      </c>
      <c r="CH1050" s="412">
        <v>0</v>
      </c>
      <c r="CI1050" s="411">
        <f t="shared" si="325"/>
        <v>0</v>
      </c>
      <c r="CJ1050" s="411">
        <v>0</v>
      </c>
      <c r="CK1050" s="411">
        <v>0</v>
      </c>
      <c r="CL1050" s="411">
        <v>0</v>
      </c>
      <c r="CM1050" s="411">
        <v>0</v>
      </c>
      <c r="CN1050" s="411">
        <v>0</v>
      </c>
      <c r="CO1050" s="411">
        <v>0</v>
      </c>
      <c r="CP1050" s="411">
        <v>0</v>
      </c>
      <c r="CQ1050" s="411">
        <v>0</v>
      </c>
      <c r="CR1050" s="411">
        <v>0</v>
      </c>
      <c r="CS1050" s="411">
        <v>0</v>
      </c>
      <c r="CT1050" s="411">
        <v>0</v>
      </c>
      <c r="CU1050" s="412">
        <v>0</v>
      </c>
      <c r="CV1050" s="411">
        <f t="shared" si="326"/>
        <v>0</v>
      </c>
      <c r="CW1050" s="411">
        <v>0</v>
      </c>
      <c r="CX1050" s="411">
        <v>0</v>
      </c>
      <c r="CY1050" s="411">
        <v>0</v>
      </c>
      <c r="CZ1050" s="411">
        <v>0</v>
      </c>
      <c r="DA1050" s="411">
        <v>0</v>
      </c>
      <c r="DB1050" s="411">
        <v>0</v>
      </c>
      <c r="DC1050" s="411">
        <v>0</v>
      </c>
      <c r="DD1050" s="411">
        <v>0</v>
      </c>
      <c r="DE1050" s="411">
        <v>0</v>
      </c>
      <c r="DF1050" s="411">
        <v>0</v>
      </c>
      <c r="DG1050" s="411">
        <v>0</v>
      </c>
      <c r="DH1050" s="412">
        <v>0</v>
      </c>
      <c r="DI1050" s="411">
        <f t="shared" si="327"/>
        <v>0</v>
      </c>
      <c r="DJ1050" s="411">
        <v>0</v>
      </c>
      <c r="DK1050" s="411">
        <v>0</v>
      </c>
      <c r="DL1050" s="411">
        <v>0</v>
      </c>
      <c r="DM1050" s="411">
        <v>0</v>
      </c>
      <c r="DN1050" s="411">
        <v>0</v>
      </c>
      <c r="DO1050" s="411">
        <v>0</v>
      </c>
      <c r="DP1050" s="411">
        <v>0</v>
      </c>
      <c r="DQ1050" s="411">
        <v>0</v>
      </c>
      <c r="DR1050" s="411">
        <v>0</v>
      </c>
      <c r="DS1050" s="411">
        <v>0</v>
      </c>
      <c r="DT1050" s="411">
        <v>0</v>
      </c>
      <c r="DU1050" s="412">
        <v>0</v>
      </c>
      <c r="DV1050" s="411">
        <f t="shared" si="328"/>
        <v>0</v>
      </c>
      <c r="DW1050" s="412">
        <v>0</v>
      </c>
      <c r="DX1050" s="412">
        <v>0</v>
      </c>
      <c r="DY1050" s="412">
        <v>0</v>
      </c>
      <c r="DZ1050" s="412">
        <v>0</v>
      </c>
      <c r="EA1050" s="412">
        <v>0</v>
      </c>
      <c r="EB1050" s="412">
        <v>0</v>
      </c>
      <c r="EC1050" s="412">
        <v>0</v>
      </c>
      <c r="ED1050" s="412">
        <v>0</v>
      </c>
      <c r="EE1050" s="412">
        <v>0</v>
      </c>
      <c r="EF1050" s="412">
        <v>0</v>
      </c>
      <c r="EG1050" s="412">
        <v>0</v>
      </c>
      <c r="EH1050" s="412">
        <v>0</v>
      </c>
      <c r="EI1050" s="411">
        <f t="shared" si="329"/>
        <v>0</v>
      </c>
      <c r="EK1050" s="411">
        <f t="shared" si="330"/>
        <v>18</v>
      </c>
      <c r="EL1050" s="7">
        <f t="shared" si="331"/>
        <v>-18</v>
      </c>
    </row>
    <row r="1051" spans="1:142">
      <c r="A1051" s="365" t="str">
        <f t="shared" si="313"/>
        <v xml:space="preserve"> 213</v>
      </c>
      <c r="B1051" s="370" t="s">
        <v>975</v>
      </c>
      <c r="C1051" s="370" t="s">
        <v>1212</v>
      </c>
      <c r="D1051" s="411">
        <v>0</v>
      </c>
      <c r="E1051" s="411">
        <v>0</v>
      </c>
      <c r="F1051" s="411">
        <v>0</v>
      </c>
      <c r="G1051" s="411">
        <v>0</v>
      </c>
      <c r="H1051" s="411">
        <v>0</v>
      </c>
      <c r="I1051" s="411">
        <v>0</v>
      </c>
      <c r="J1051" s="411">
        <v>3</v>
      </c>
      <c r="K1051" s="411">
        <v>3</v>
      </c>
      <c r="L1051" s="411">
        <v>3</v>
      </c>
      <c r="M1051" s="411">
        <v>3</v>
      </c>
      <c r="N1051" s="411">
        <v>3</v>
      </c>
      <c r="O1051" s="412">
        <v>3</v>
      </c>
      <c r="P1051" s="411">
        <f t="shared" si="314"/>
        <v>18</v>
      </c>
      <c r="Q1051" s="411">
        <f t="shared" si="315"/>
        <v>2.903225806451613</v>
      </c>
      <c r="R1051" s="411">
        <f t="shared" si="316"/>
        <v>5.2691879866518354</v>
      </c>
      <c r="S1051" s="411">
        <f t="shared" si="317"/>
        <v>9.8275862068965516</v>
      </c>
      <c r="T1051" s="411">
        <v>0</v>
      </c>
      <c r="U1051" s="411">
        <v>0</v>
      </c>
      <c r="V1051" s="411">
        <v>0</v>
      </c>
      <c r="W1051" s="411">
        <v>0</v>
      </c>
      <c r="X1051" s="411">
        <v>0</v>
      </c>
      <c r="Y1051" s="411">
        <v>0</v>
      </c>
      <c r="Z1051" s="411">
        <v>0</v>
      </c>
      <c r="AA1051" s="411">
        <v>0</v>
      </c>
      <c r="AB1051" s="411">
        <v>0</v>
      </c>
      <c r="AC1051" s="411">
        <v>0</v>
      </c>
      <c r="AD1051" s="411">
        <v>0</v>
      </c>
      <c r="AE1051" s="412">
        <v>0</v>
      </c>
      <c r="AF1051" s="411">
        <f t="shared" si="318"/>
        <v>0</v>
      </c>
      <c r="AG1051" s="411">
        <v>0</v>
      </c>
      <c r="AH1051" s="411">
        <v>0</v>
      </c>
      <c r="AI1051" s="411">
        <v>0</v>
      </c>
      <c r="AJ1051" s="411">
        <v>0</v>
      </c>
      <c r="AK1051" s="411">
        <v>0</v>
      </c>
      <c r="AL1051" s="411">
        <v>0</v>
      </c>
      <c r="AM1051" s="411">
        <v>0</v>
      </c>
      <c r="AN1051" s="411">
        <v>0</v>
      </c>
      <c r="AO1051" s="411">
        <v>0</v>
      </c>
      <c r="AP1051" s="411">
        <v>0</v>
      </c>
      <c r="AQ1051" s="411">
        <v>0</v>
      </c>
      <c r="AR1051" s="412">
        <v>0</v>
      </c>
      <c r="AS1051" s="411">
        <f t="shared" si="319"/>
        <v>0</v>
      </c>
      <c r="AT1051" s="411">
        <f t="shared" si="320"/>
        <v>0</v>
      </c>
      <c r="AU1051" s="411">
        <f t="shared" si="321"/>
        <v>0</v>
      </c>
      <c r="AV1051" s="411">
        <f t="shared" si="322"/>
        <v>0</v>
      </c>
      <c r="AW1051" s="411">
        <v>0</v>
      </c>
      <c r="AX1051" s="411">
        <v>0</v>
      </c>
      <c r="AY1051" s="411">
        <v>0</v>
      </c>
      <c r="AZ1051" s="411">
        <v>0</v>
      </c>
      <c r="BA1051" s="411">
        <v>0</v>
      </c>
      <c r="BB1051" s="411">
        <v>0</v>
      </c>
      <c r="BC1051" s="411">
        <v>0</v>
      </c>
      <c r="BD1051" s="411">
        <v>0</v>
      </c>
      <c r="BE1051" s="411">
        <v>0</v>
      </c>
      <c r="BF1051" s="411">
        <v>0</v>
      </c>
      <c r="BG1051" s="411">
        <v>0</v>
      </c>
      <c r="BH1051" s="412">
        <v>0</v>
      </c>
      <c r="BI1051" s="411">
        <f t="shared" si="323"/>
        <v>0</v>
      </c>
      <c r="BJ1051" s="411">
        <v>0</v>
      </c>
      <c r="BK1051" s="411">
        <v>0</v>
      </c>
      <c r="BL1051" s="411">
        <v>0</v>
      </c>
      <c r="BM1051" s="411">
        <v>0</v>
      </c>
      <c r="BN1051" s="411">
        <v>0</v>
      </c>
      <c r="BO1051" s="411">
        <v>0</v>
      </c>
      <c r="BP1051" s="411">
        <v>0</v>
      </c>
      <c r="BQ1051" s="411">
        <v>0</v>
      </c>
      <c r="BR1051" s="411">
        <v>0</v>
      </c>
      <c r="BS1051" s="411">
        <v>0</v>
      </c>
      <c r="BT1051" s="411">
        <v>0</v>
      </c>
      <c r="BU1051" s="412">
        <v>0</v>
      </c>
      <c r="BV1051" s="411">
        <f t="shared" si="324"/>
        <v>0</v>
      </c>
      <c r="BW1051" s="411">
        <v>0</v>
      </c>
      <c r="BX1051" s="411">
        <v>0</v>
      </c>
      <c r="BY1051" s="411">
        <v>0</v>
      </c>
      <c r="BZ1051" s="411">
        <v>0</v>
      </c>
      <c r="CA1051" s="411">
        <v>0</v>
      </c>
      <c r="CB1051" s="411">
        <v>0</v>
      </c>
      <c r="CC1051" s="411">
        <v>0</v>
      </c>
      <c r="CD1051" s="411">
        <v>0</v>
      </c>
      <c r="CE1051" s="411">
        <v>0</v>
      </c>
      <c r="CF1051" s="411">
        <v>0</v>
      </c>
      <c r="CG1051" s="411">
        <v>0</v>
      </c>
      <c r="CH1051" s="412">
        <v>0</v>
      </c>
      <c r="CI1051" s="411">
        <f t="shared" si="325"/>
        <v>0</v>
      </c>
      <c r="CJ1051" s="411">
        <v>0</v>
      </c>
      <c r="CK1051" s="411">
        <v>0</v>
      </c>
      <c r="CL1051" s="411">
        <v>0</v>
      </c>
      <c r="CM1051" s="411">
        <v>0</v>
      </c>
      <c r="CN1051" s="411">
        <v>0</v>
      </c>
      <c r="CO1051" s="411">
        <v>0</v>
      </c>
      <c r="CP1051" s="411">
        <v>0</v>
      </c>
      <c r="CQ1051" s="411">
        <v>0</v>
      </c>
      <c r="CR1051" s="411">
        <v>0</v>
      </c>
      <c r="CS1051" s="411">
        <v>0</v>
      </c>
      <c r="CT1051" s="411">
        <v>0</v>
      </c>
      <c r="CU1051" s="412">
        <v>0</v>
      </c>
      <c r="CV1051" s="411">
        <f t="shared" si="326"/>
        <v>0</v>
      </c>
      <c r="CW1051" s="411">
        <v>0</v>
      </c>
      <c r="CX1051" s="411">
        <v>0</v>
      </c>
      <c r="CY1051" s="411">
        <v>0</v>
      </c>
      <c r="CZ1051" s="411">
        <v>0</v>
      </c>
      <c r="DA1051" s="411">
        <v>0</v>
      </c>
      <c r="DB1051" s="411">
        <v>0</v>
      </c>
      <c r="DC1051" s="411">
        <v>0</v>
      </c>
      <c r="DD1051" s="411">
        <v>0</v>
      </c>
      <c r="DE1051" s="411">
        <v>0</v>
      </c>
      <c r="DF1051" s="411">
        <v>0</v>
      </c>
      <c r="DG1051" s="411">
        <v>0</v>
      </c>
      <c r="DH1051" s="412">
        <v>0</v>
      </c>
      <c r="DI1051" s="411">
        <f t="shared" si="327"/>
        <v>0</v>
      </c>
      <c r="DJ1051" s="411">
        <v>0</v>
      </c>
      <c r="DK1051" s="411">
        <v>0</v>
      </c>
      <c r="DL1051" s="411">
        <v>0</v>
      </c>
      <c r="DM1051" s="411">
        <v>0</v>
      </c>
      <c r="DN1051" s="411">
        <v>0</v>
      </c>
      <c r="DO1051" s="411">
        <v>0</v>
      </c>
      <c r="DP1051" s="411">
        <v>0</v>
      </c>
      <c r="DQ1051" s="411">
        <v>0</v>
      </c>
      <c r="DR1051" s="411">
        <v>0</v>
      </c>
      <c r="DS1051" s="411">
        <v>0</v>
      </c>
      <c r="DT1051" s="411">
        <v>0</v>
      </c>
      <c r="DU1051" s="412">
        <v>0</v>
      </c>
      <c r="DV1051" s="411">
        <f t="shared" si="328"/>
        <v>0</v>
      </c>
      <c r="DW1051" s="412">
        <v>0</v>
      </c>
      <c r="DX1051" s="412">
        <v>0</v>
      </c>
      <c r="DY1051" s="412">
        <v>0</v>
      </c>
      <c r="DZ1051" s="412">
        <v>0</v>
      </c>
      <c r="EA1051" s="412">
        <v>0</v>
      </c>
      <c r="EB1051" s="412">
        <v>0</v>
      </c>
      <c r="EC1051" s="412">
        <v>0</v>
      </c>
      <c r="ED1051" s="412">
        <v>0</v>
      </c>
      <c r="EE1051" s="412">
        <v>0</v>
      </c>
      <c r="EF1051" s="412">
        <v>0</v>
      </c>
      <c r="EG1051" s="412">
        <v>0</v>
      </c>
      <c r="EH1051" s="412">
        <v>0</v>
      </c>
      <c r="EI1051" s="411">
        <f t="shared" si="329"/>
        <v>0</v>
      </c>
      <c r="EK1051" s="411">
        <f t="shared" si="330"/>
        <v>18</v>
      </c>
      <c r="EL1051" s="7">
        <f t="shared" si="331"/>
        <v>-18</v>
      </c>
    </row>
    <row r="1052" spans="1:142">
      <c r="A1052" s="365" t="str">
        <f t="shared" si="313"/>
        <v xml:space="preserve"> 213</v>
      </c>
      <c r="B1052" s="370" t="s">
        <v>975</v>
      </c>
      <c r="C1052" s="370" t="s">
        <v>1213</v>
      </c>
      <c r="D1052" s="411">
        <v>0</v>
      </c>
      <c r="E1052" s="411">
        <v>0</v>
      </c>
      <c r="F1052" s="411">
        <v>0</v>
      </c>
      <c r="G1052" s="411">
        <v>0</v>
      </c>
      <c r="H1052" s="411">
        <v>0</v>
      </c>
      <c r="I1052" s="411">
        <v>0</v>
      </c>
      <c r="J1052" s="411">
        <v>3</v>
      </c>
      <c r="K1052" s="411">
        <v>3</v>
      </c>
      <c r="L1052" s="411">
        <v>3</v>
      </c>
      <c r="M1052" s="411">
        <v>3</v>
      </c>
      <c r="N1052" s="411">
        <v>3</v>
      </c>
      <c r="O1052" s="412">
        <v>3</v>
      </c>
      <c r="P1052" s="411">
        <f t="shared" si="314"/>
        <v>18</v>
      </c>
      <c r="Q1052" s="411">
        <f t="shared" si="315"/>
        <v>2.903225806451613</v>
      </c>
      <c r="R1052" s="411">
        <f t="shared" si="316"/>
        <v>5.2691879866518354</v>
      </c>
      <c r="S1052" s="411">
        <f t="shared" si="317"/>
        <v>9.8275862068965516</v>
      </c>
      <c r="T1052" s="411">
        <v>0</v>
      </c>
      <c r="U1052" s="411">
        <v>0</v>
      </c>
      <c r="V1052" s="411">
        <v>0</v>
      </c>
      <c r="W1052" s="411">
        <v>0</v>
      </c>
      <c r="X1052" s="411">
        <v>0</v>
      </c>
      <c r="Y1052" s="411">
        <v>0</v>
      </c>
      <c r="Z1052" s="411">
        <v>0</v>
      </c>
      <c r="AA1052" s="411">
        <v>0</v>
      </c>
      <c r="AB1052" s="411">
        <v>0</v>
      </c>
      <c r="AC1052" s="411">
        <v>0</v>
      </c>
      <c r="AD1052" s="411">
        <v>0</v>
      </c>
      <c r="AE1052" s="412">
        <v>0</v>
      </c>
      <c r="AF1052" s="411">
        <f t="shared" si="318"/>
        <v>0</v>
      </c>
      <c r="AG1052" s="411">
        <v>0</v>
      </c>
      <c r="AH1052" s="411">
        <v>0</v>
      </c>
      <c r="AI1052" s="411">
        <v>0</v>
      </c>
      <c r="AJ1052" s="411">
        <v>0</v>
      </c>
      <c r="AK1052" s="411">
        <v>0</v>
      </c>
      <c r="AL1052" s="411">
        <v>0</v>
      </c>
      <c r="AM1052" s="411">
        <v>0</v>
      </c>
      <c r="AN1052" s="411">
        <v>0</v>
      </c>
      <c r="AO1052" s="411">
        <v>0</v>
      </c>
      <c r="AP1052" s="411">
        <v>0</v>
      </c>
      <c r="AQ1052" s="411">
        <v>0</v>
      </c>
      <c r="AR1052" s="412">
        <v>0</v>
      </c>
      <c r="AS1052" s="411">
        <f t="shared" si="319"/>
        <v>0</v>
      </c>
      <c r="AT1052" s="411">
        <f t="shared" si="320"/>
        <v>0</v>
      </c>
      <c r="AU1052" s="411">
        <f t="shared" si="321"/>
        <v>0</v>
      </c>
      <c r="AV1052" s="411">
        <f t="shared" si="322"/>
        <v>0</v>
      </c>
      <c r="AW1052" s="411">
        <v>0</v>
      </c>
      <c r="AX1052" s="411">
        <v>0</v>
      </c>
      <c r="AY1052" s="411">
        <v>0</v>
      </c>
      <c r="AZ1052" s="411">
        <v>0</v>
      </c>
      <c r="BA1052" s="411">
        <v>0</v>
      </c>
      <c r="BB1052" s="411">
        <v>0</v>
      </c>
      <c r="BC1052" s="411">
        <v>0</v>
      </c>
      <c r="BD1052" s="411">
        <v>0</v>
      </c>
      <c r="BE1052" s="411">
        <v>0</v>
      </c>
      <c r="BF1052" s="411">
        <v>0</v>
      </c>
      <c r="BG1052" s="411">
        <v>0</v>
      </c>
      <c r="BH1052" s="412">
        <v>0</v>
      </c>
      <c r="BI1052" s="411">
        <f t="shared" si="323"/>
        <v>0</v>
      </c>
      <c r="BJ1052" s="411">
        <v>0</v>
      </c>
      <c r="BK1052" s="411">
        <v>0</v>
      </c>
      <c r="BL1052" s="411">
        <v>0</v>
      </c>
      <c r="BM1052" s="411">
        <v>0</v>
      </c>
      <c r="BN1052" s="411">
        <v>0</v>
      </c>
      <c r="BO1052" s="411">
        <v>0</v>
      </c>
      <c r="BP1052" s="411">
        <v>0</v>
      </c>
      <c r="BQ1052" s="411">
        <v>0</v>
      </c>
      <c r="BR1052" s="411">
        <v>0</v>
      </c>
      <c r="BS1052" s="411">
        <v>0</v>
      </c>
      <c r="BT1052" s="411">
        <v>0</v>
      </c>
      <c r="BU1052" s="412">
        <v>0</v>
      </c>
      <c r="BV1052" s="411">
        <f t="shared" si="324"/>
        <v>0</v>
      </c>
      <c r="BW1052" s="411">
        <v>0</v>
      </c>
      <c r="BX1052" s="411">
        <v>0</v>
      </c>
      <c r="BY1052" s="411">
        <v>0</v>
      </c>
      <c r="BZ1052" s="411">
        <v>0</v>
      </c>
      <c r="CA1052" s="411">
        <v>0</v>
      </c>
      <c r="CB1052" s="411">
        <v>0</v>
      </c>
      <c r="CC1052" s="411">
        <v>0</v>
      </c>
      <c r="CD1052" s="411">
        <v>0</v>
      </c>
      <c r="CE1052" s="411">
        <v>0</v>
      </c>
      <c r="CF1052" s="411">
        <v>0</v>
      </c>
      <c r="CG1052" s="411">
        <v>0</v>
      </c>
      <c r="CH1052" s="412">
        <v>0</v>
      </c>
      <c r="CI1052" s="411">
        <f t="shared" si="325"/>
        <v>0</v>
      </c>
      <c r="CJ1052" s="411">
        <v>0</v>
      </c>
      <c r="CK1052" s="411">
        <v>0</v>
      </c>
      <c r="CL1052" s="411">
        <v>0</v>
      </c>
      <c r="CM1052" s="411">
        <v>0</v>
      </c>
      <c r="CN1052" s="411">
        <v>0</v>
      </c>
      <c r="CO1052" s="411">
        <v>0</v>
      </c>
      <c r="CP1052" s="411">
        <v>0</v>
      </c>
      <c r="CQ1052" s="411">
        <v>0</v>
      </c>
      <c r="CR1052" s="411">
        <v>0</v>
      </c>
      <c r="CS1052" s="411">
        <v>0</v>
      </c>
      <c r="CT1052" s="411">
        <v>0</v>
      </c>
      <c r="CU1052" s="412">
        <v>0</v>
      </c>
      <c r="CV1052" s="411">
        <f t="shared" si="326"/>
        <v>0</v>
      </c>
      <c r="CW1052" s="411">
        <v>0</v>
      </c>
      <c r="CX1052" s="411">
        <v>0</v>
      </c>
      <c r="CY1052" s="411">
        <v>0</v>
      </c>
      <c r="CZ1052" s="411">
        <v>0</v>
      </c>
      <c r="DA1052" s="411">
        <v>0</v>
      </c>
      <c r="DB1052" s="411">
        <v>0</v>
      </c>
      <c r="DC1052" s="411">
        <v>0</v>
      </c>
      <c r="DD1052" s="411">
        <v>0</v>
      </c>
      <c r="DE1052" s="411">
        <v>0</v>
      </c>
      <c r="DF1052" s="411">
        <v>0</v>
      </c>
      <c r="DG1052" s="411">
        <v>0</v>
      </c>
      <c r="DH1052" s="412">
        <v>0</v>
      </c>
      <c r="DI1052" s="411">
        <f t="shared" si="327"/>
        <v>0</v>
      </c>
      <c r="DJ1052" s="411">
        <v>0</v>
      </c>
      <c r="DK1052" s="411">
        <v>0</v>
      </c>
      <c r="DL1052" s="411">
        <v>0</v>
      </c>
      <c r="DM1052" s="411">
        <v>0</v>
      </c>
      <c r="DN1052" s="411">
        <v>0</v>
      </c>
      <c r="DO1052" s="411">
        <v>0</v>
      </c>
      <c r="DP1052" s="411">
        <v>0</v>
      </c>
      <c r="DQ1052" s="411">
        <v>0</v>
      </c>
      <c r="DR1052" s="411">
        <v>0</v>
      </c>
      <c r="DS1052" s="411">
        <v>0</v>
      </c>
      <c r="DT1052" s="411">
        <v>0</v>
      </c>
      <c r="DU1052" s="412">
        <v>0</v>
      </c>
      <c r="DV1052" s="411">
        <f t="shared" si="328"/>
        <v>0</v>
      </c>
      <c r="DW1052" s="412">
        <v>0</v>
      </c>
      <c r="DX1052" s="412">
        <v>0</v>
      </c>
      <c r="DY1052" s="412">
        <v>0</v>
      </c>
      <c r="DZ1052" s="412">
        <v>0</v>
      </c>
      <c r="EA1052" s="412">
        <v>0</v>
      </c>
      <c r="EB1052" s="412">
        <v>0</v>
      </c>
      <c r="EC1052" s="412">
        <v>0</v>
      </c>
      <c r="ED1052" s="412">
        <v>0</v>
      </c>
      <c r="EE1052" s="412">
        <v>0</v>
      </c>
      <c r="EF1052" s="412">
        <v>0</v>
      </c>
      <c r="EG1052" s="412">
        <v>0</v>
      </c>
      <c r="EH1052" s="412">
        <v>0</v>
      </c>
      <c r="EI1052" s="411">
        <f t="shared" si="329"/>
        <v>0</v>
      </c>
      <c r="EK1052" s="411">
        <f t="shared" si="330"/>
        <v>18</v>
      </c>
      <c r="EL1052" s="7">
        <f t="shared" si="331"/>
        <v>-18</v>
      </c>
    </row>
    <row r="1053" spans="1:142">
      <c r="A1053" s="365" t="str">
        <f t="shared" si="313"/>
        <v xml:space="preserve"> 213</v>
      </c>
      <c r="B1053" s="370" t="s">
        <v>975</v>
      </c>
      <c r="C1053" s="370" t="s">
        <v>1187</v>
      </c>
      <c r="D1053" s="411">
        <v>435</v>
      </c>
      <c r="E1053" s="411">
        <v>430</v>
      </c>
      <c r="F1053" s="411">
        <v>437</v>
      </c>
      <c r="G1053" s="411">
        <v>437</v>
      </c>
      <c r="H1053" s="411">
        <v>437</v>
      </c>
      <c r="I1053" s="411">
        <v>437</v>
      </c>
      <c r="J1053" s="411">
        <v>438</v>
      </c>
      <c r="K1053" s="411">
        <v>441</v>
      </c>
      <c r="L1053" s="411">
        <v>437</v>
      </c>
      <c r="M1053" s="411">
        <v>436</v>
      </c>
      <c r="N1053" s="411">
        <v>437</v>
      </c>
      <c r="O1053" s="412">
        <v>437</v>
      </c>
      <c r="P1053" s="411">
        <f t="shared" si="314"/>
        <v>5239</v>
      </c>
      <c r="Q1053" s="411">
        <f t="shared" si="315"/>
        <v>3036.8709677419356</v>
      </c>
      <c r="R1053" s="411">
        <f t="shared" si="316"/>
        <v>771.57730812013347</v>
      </c>
      <c r="S1053" s="411">
        <f t="shared" si="317"/>
        <v>1430.5517241379309</v>
      </c>
      <c r="T1053" s="411">
        <v>0</v>
      </c>
      <c r="U1053" s="411">
        <v>0</v>
      </c>
      <c r="V1053" s="411">
        <v>0</v>
      </c>
      <c r="W1053" s="411">
        <v>0</v>
      </c>
      <c r="X1053" s="411">
        <v>0</v>
      </c>
      <c r="Y1053" s="411">
        <v>0</v>
      </c>
      <c r="Z1053" s="411">
        <v>0</v>
      </c>
      <c r="AA1053" s="411">
        <v>0</v>
      </c>
      <c r="AB1053" s="411">
        <v>0</v>
      </c>
      <c r="AC1053" s="411">
        <v>0</v>
      </c>
      <c r="AD1053" s="411">
        <v>0</v>
      </c>
      <c r="AE1053" s="412">
        <v>0</v>
      </c>
      <c r="AF1053" s="411">
        <f t="shared" si="318"/>
        <v>0</v>
      </c>
      <c r="AG1053" s="411">
        <v>0</v>
      </c>
      <c r="AH1053" s="411">
        <v>0</v>
      </c>
      <c r="AI1053" s="411">
        <v>0</v>
      </c>
      <c r="AJ1053" s="411">
        <v>0</v>
      </c>
      <c r="AK1053" s="411">
        <v>0</v>
      </c>
      <c r="AL1053" s="411">
        <v>0</v>
      </c>
      <c r="AM1053" s="411">
        <v>0</v>
      </c>
      <c r="AN1053" s="411">
        <v>0</v>
      </c>
      <c r="AO1053" s="411">
        <v>0</v>
      </c>
      <c r="AP1053" s="411">
        <v>0</v>
      </c>
      <c r="AQ1053" s="411">
        <v>0</v>
      </c>
      <c r="AR1053" s="412">
        <v>0</v>
      </c>
      <c r="AS1053" s="411">
        <f t="shared" si="319"/>
        <v>0</v>
      </c>
      <c r="AT1053" s="411">
        <f t="shared" si="320"/>
        <v>0</v>
      </c>
      <c r="AU1053" s="411">
        <f t="shared" si="321"/>
        <v>0</v>
      </c>
      <c r="AV1053" s="411">
        <f t="shared" si="322"/>
        <v>0</v>
      </c>
      <c r="AW1053" s="411">
        <v>0</v>
      </c>
      <c r="AX1053" s="411">
        <v>0</v>
      </c>
      <c r="AY1053" s="411">
        <v>0</v>
      </c>
      <c r="AZ1053" s="411">
        <v>0</v>
      </c>
      <c r="BA1053" s="411">
        <v>0</v>
      </c>
      <c r="BB1053" s="411">
        <v>0</v>
      </c>
      <c r="BC1053" s="411">
        <v>0</v>
      </c>
      <c r="BD1053" s="411">
        <v>0</v>
      </c>
      <c r="BE1053" s="411">
        <v>0</v>
      </c>
      <c r="BF1053" s="411">
        <v>0</v>
      </c>
      <c r="BG1053" s="411">
        <v>0</v>
      </c>
      <c r="BH1053" s="412">
        <v>0</v>
      </c>
      <c r="BI1053" s="411">
        <f t="shared" si="323"/>
        <v>0</v>
      </c>
      <c r="BJ1053" s="411">
        <v>0</v>
      </c>
      <c r="BK1053" s="411">
        <v>0</v>
      </c>
      <c r="BL1053" s="411">
        <v>0</v>
      </c>
      <c r="BM1053" s="411">
        <v>0</v>
      </c>
      <c r="BN1053" s="411">
        <v>0</v>
      </c>
      <c r="BO1053" s="411">
        <v>0</v>
      </c>
      <c r="BP1053" s="411">
        <v>0</v>
      </c>
      <c r="BQ1053" s="411">
        <v>0</v>
      </c>
      <c r="BR1053" s="411">
        <v>0</v>
      </c>
      <c r="BS1053" s="411">
        <v>0</v>
      </c>
      <c r="BT1053" s="411">
        <v>0</v>
      </c>
      <c r="BU1053" s="412">
        <v>0</v>
      </c>
      <c r="BV1053" s="411">
        <f t="shared" si="324"/>
        <v>0</v>
      </c>
      <c r="BW1053" s="411">
        <v>0</v>
      </c>
      <c r="BX1053" s="411">
        <v>0</v>
      </c>
      <c r="BY1053" s="411">
        <v>0</v>
      </c>
      <c r="BZ1053" s="411">
        <v>0</v>
      </c>
      <c r="CA1053" s="411">
        <v>0</v>
      </c>
      <c r="CB1053" s="411">
        <v>0</v>
      </c>
      <c r="CC1053" s="411">
        <v>0</v>
      </c>
      <c r="CD1053" s="411">
        <v>0</v>
      </c>
      <c r="CE1053" s="411">
        <v>0</v>
      </c>
      <c r="CF1053" s="411">
        <v>0</v>
      </c>
      <c r="CG1053" s="411">
        <v>0</v>
      </c>
      <c r="CH1053" s="412">
        <v>0</v>
      </c>
      <c r="CI1053" s="411">
        <f t="shared" si="325"/>
        <v>0</v>
      </c>
      <c r="CJ1053" s="411">
        <v>0</v>
      </c>
      <c r="CK1053" s="411">
        <v>0</v>
      </c>
      <c r="CL1053" s="411">
        <v>0</v>
      </c>
      <c r="CM1053" s="411">
        <v>0</v>
      </c>
      <c r="CN1053" s="411">
        <v>0</v>
      </c>
      <c r="CO1053" s="411">
        <v>0</v>
      </c>
      <c r="CP1053" s="411">
        <v>0</v>
      </c>
      <c r="CQ1053" s="411">
        <v>0</v>
      </c>
      <c r="CR1053" s="411">
        <v>0</v>
      </c>
      <c r="CS1053" s="411">
        <v>0</v>
      </c>
      <c r="CT1053" s="411">
        <v>0</v>
      </c>
      <c r="CU1053" s="412">
        <v>0</v>
      </c>
      <c r="CV1053" s="411">
        <f t="shared" si="326"/>
        <v>0</v>
      </c>
      <c r="CW1053" s="411">
        <v>0</v>
      </c>
      <c r="CX1053" s="411">
        <v>0</v>
      </c>
      <c r="CY1053" s="411">
        <v>0</v>
      </c>
      <c r="CZ1053" s="411">
        <v>0</v>
      </c>
      <c r="DA1053" s="411">
        <v>0</v>
      </c>
      <c r="DB1053" s="411">
        <v>0</v>
      </c>
      <c r="DC1053" s="411">
        <v>0</v>
      </c>
      <c r="DD1053" s="411">
        <v>0</v>
      </c>
      <c r="DE1053" s="411">
        <v>0</v>
      </c>
      <c r="DF1053" s="411">
        <v>0</v>
      </c>
      <c r="DG1053" s="411">
        <v>0</v>
      </c>
      <c r="DH1053" s="412">
        <v>0</v>
      </c>
      <c r="DI1053" s="411">
        <f t="shared" si="327"/>
        <v>0</v>
      </c>
      <c r="DJ1053" s="411">
        <v>0</v>
      </c>
      <c r="DK1053" s="411">
        <v>0</v>
      </c>
      <c r="DL1053" s="411">
        <v>0</v>
      </c>
      <c r="DM1053" s="411">
        <v>0</v>
      </c>
      <c r="DN1053" s="411">
        <v>0</v>
      </c>
      <c r="DO1053" s="411">
        <v>0</v>
      </c>
      <c r="DP1053" s="411">
        <v>0</v>
      </c>
      <c r="DQ1053" s="411">
        <v>0</v>
      </c>
      <c r="DR1053" s="411">
        <v>0</v>
      </c>
      <c r="DS1053" s="411">
        <v>0</v>
      </c>
      <c r="DT1053" s="411">
        <v>0</v>
      </c>
      <c r="DU1053" s="412">
        <v>0</v>
      </c>
      <c r="DV1053" s="411">
        <f t="shared" si="328"/>
        <v>0</v>
      </c>
      <c r="DW1053" s="412">
        <v>0</v>
      </c>
      <c r="DX1053" s="412">
        <v>0</v>
      </c>
      <c r="DY1053" s="412">
        <v>0</v>
      </c>
      <c r="DZ1053" s="412">
        <v>0</v>
      </c>
      <c r="EA1053" s="412">
        <v>0</v>
      </c>
      <c r="EB1053" s="412">
        <v>0</v>
      </c>
      <c r="EC1053" s="412">
        <v>0</v>
      </c>
      <c r="ED1053" s="412">
        <v>0</v>
      </c>
      <c r="EE1053" s="412">
        <v>0</v>
      </c>
      <c r="EF1053" s="412">
        <v>0</v>
      </c>
      <c r="EG1053" s="412">
        <v>0</v>
      </c>
      <c r="EH1053" s="412">
        <v>0</v>
      </c>
      <c r="EI1053" s="411">
        <f t="shared" si="329"/>
        <v>0</v>
      </c>
      <c r="EK1053" s="411">
        <f t="shared" si="330"/>
        <v>5239</v>
      </c>
      <c r="EL1053" s="7">
        <f t="shared" si="331"/>
        <v>-5239</v>
      </c>
    </row>
    <row r="1054" spans="1:142">
      <c r="A1054" s="365" t="str">
        <f t="shared" si="313"/>
        <v xml:space="preserve"> 213</v>
      </c>
      <c r="B1054" s="370" t="s">
        <v>975</v>
      </c>
      <c r="C1054" s="370" t="s">
        <v>1188</v>
      </c>
      <c r="D1054" s="411">
        <v>23</v>
      </c>
      <c r="E1054" s="411">
        <v>6</v>
      </c>
      <c r="F1054" s="411">
        <v>0</v>
      </c>
      <c r="G1054" s="411">
        <v>0</v>
      </c>
      <c r="H1054" s="411">
        <v>0</v>
      </c>
      <c r="I1054" s="411">
        <v>0</v>
      </c>
      <c r="J1054" s="411">
        <v>15</v>
      </c>
      <c r="K1054" s="411">
        <v>0</v>
      </c>
      <c r="L1054" s="411">
        <v>0</v>
      </c>
      <c r="M1054" s="411">
        <v>0</v>
      </c>
      <c r="N1054" s="411">
        <v>0</v>
      </c>
      <c r="O1054" s="412">
        <v>0</v>
      </c>
      <c r="P1054" s="411">
        <f t="shared" si="314"/>
        <v>44</v>
      </c>
      <c r="Q1054" s="411">
        <f t="shared" si="315"/>
        <v>43.516129032258064</v>
      </c>
      <c r="R1054" s="411">
        <f t="shared" si="316"/>
        <v>0.4838709677419355</v>
      </c>
      <c r="S1054" s="411">
        <f t="shared" si="317"/>
        <v>0</v>
      </c>
      <c r="T1054" s="411">
        <v>0</v>
      </c>
      <c r="U1054" s="411">
        <v>0</v>
      </c>
      <c r="V1054" s="411">
        <v>0</v>
      </c>
      <c r="W1054" s="411">
        <v>0</v>
      </c>
      <c r="X1054" s="411">
        <v>0</v>
      </c>
      <c r="Y1054" s="411">
        <v>0</v>
      </c>
      <c r="Z1054" s="411">
        <v>0</v>
      </c>
      <c r="AA1054" s="411">
        <v>0</v>
      </c>
      <c r="AB1054" s="411">
        <v>0</v>
      </c>
      <c r="AC1054" s="411">
        <v>0</v>
      </c>
      <c r="AD1054" s="411">
        <v>0</v>
      </c>
      <c r="AE1054" s="412">
        <v>0</v>
      </c>
      <c r="AF1054" s="411">
        <f t="shared" si="318"/>
        <v>0</v>
      </c>
      <c r="AG1054" s="411">
        <v>0</v>
      </c>
      <c r="AH1054" s="411">
        <v>0</v>
      </c>
      <c r="AI1054" s="411">
        <v>0</v>
      </c>
      <c r="AJ1054" s="411">
        <v>0</v>
      </c>
      <c r="AK1054" s="411">
        <v>0</v>
      </c>
      <c r="AL1054" s="411">
        <v>0</v>
      </c>
      <c r="AM1054" s="411">
        <v>0</v>
      </c>
      <c r="AN1054" s="411">
        <v>0</v>
      </c>
      <c r="AO1054" s="411">
        <v>0</v>
      </c>
      <c r="AP1054" s="411">
        <v>0</v>
      </c>
      <c r="AQ1054" s="411">
        <v>0</v>
      </c>
      <c r="AR1054" s="412">
        <v>0</v>
      </c>
      <c r="AS1054" s="411">
        <f t="shared" si="319"/>
        <v>0</v>
      </c>
      <c r="AT1054" s="411">
        <f t="shared" si="320"/>
        <v>0</v>
      </c>
      <c r="AU1054" s="411">
        <f t="shared" si="321"/>
        <v>0</v>
      </c>
      <c r="AV1054" s="411">
        <f t="shared" si="322"/>
        <v>0</v>
      </c>
      <c r="AW1054" s="411">
        <v>0</v>
      </c>
      <c r="AX1054" s="411">
        <v>0</v>
      </c>
      <c r="AY1054" s="411">
        <v>0</v>
      </c>
      <c r="AZ1054" s="411">
        <v>0</v>
      </c>
      <c r="BA1054" s="411">
        <v>0</v>
      </c>
      <c r="BB1054" s="411">
        <v>0</v>
      </c>
      <c r="BC1054" s="411">
        <v>0</v>
      </c>
      <c r="BD1054" s="411">
        <v>0</v>
      </c>
      <c r="BE1054" s="411">
        <v>0</v>
      </c>
      <c r="BF1054" s="411">
        <v>0</v>
      </c>
      <c r="BG1054" s="411">
        <v>0</v>
      </c>
      <c r="BH1054" s="412">
        <v>0</v>
      </c>
      <c r="BI1054" s="411">
        <f t="shared" si="323"/>
        <v>0</v>
      </c>
      <c r="BJ1054" s="411">
        <v>0</v>
      </c>
      <c r="BK1054" s="411">
        <v>0</v>
      </c>
      <c r="BL1054" s="411">
        <v>0</v>
      </c>
      <c r="BM1054" s="411">
        <v>0</v>
      </c>
      <c r="BN1054" s="411">
        <v>0</v>
      </c>
      <c r="BO1054" s="411">
        <v>0</v>
      </c>
      <c r="BP1054" s="411">
        <v>0</v>
      </c>
      <c r="BQ1054" s="411">
        <v>0</v>
      </c>
      <c r="BR1054" s="411">
        <v>0</v>
      </c>
      <c r="BS1054" s="411">
        <v>0</v>
      </c>
      <c r="BT1054" s="411">
        <v>0</v>
      </c>
      <c r="BU1054" s="412">
        <v>0</v>
      </c>
      <c r="BV1054" s="411">
        <f t="shared" si="324"/>
        <v>0</v>
      </c>
      <c r="BW1054" s="411">
        <v>0</v>
      </c>
      <c r="BX1054" s="411">
        <v>0</v>
      </c>
      <c r="BY1054" s="411">
        <v>0</v>
      </c>
      <c r="BZ1054" s="411">
        <v>0</v>
      </c>
      <c r="CA1054" s="411">
        <v>0</v>
      </c>
      <c r="CB1054" s="411">
        <v>0</v>
      </c>
      <c r="CC1054" s="411">
        <v>0</v>
      </c>
      <c r="CD1054" s="411">
        <v>0</v>
      </c>
      <c r="CE1054" s="411">
        <v>0</v>
      </c>
      <c r="CF1054" s="411">
        <v>0</v>
      </c>
      <c r="CG1054" s="411">
        <v>0</v>
      </c>
      <c r="CH1054" s="412">
        <v>0</v>
      </c>
      <c r="CI1054" s="411">
        <f t="shared" si="325"/>
        <v>0</v>
      </c>
      <c r="CJ1054" s="411">
        <v>0</v>
      </c>
      <c r="CK1054" s="411">
        <v>0</v>
      </c>
      <c r="CL1054" s="411">
        <v>0</v>
      </c>
      <c r="CM1054" s="411">
        <v>0</v>
      </c>
      <c r="CN1054" s="411">
        <v>0</v>
      </c>
      <c r="CO1054" s="411">
        <v>0</v>
      </c>
      <c r="CP1054" s="411">
        <v>0</v>
      </c>
      <c r="CQ1054" s="411">
        <v>0</v>
      </c>
      <c r="CR1054" s="411">
        <v>0</v>
      </c>
      <c r="CS1054" s="411">
        <v>0</v>
      </c>
      <c r="CT1054" s="411">
        <v>0</v>
      </c>
      <c r="CU1054" s="412">
        <v>0</v>
      </c>
      <c r="CV1054" s="411">
        <f t="shared" si="326"/>
        <v>0</v>
      </c>
      <c r="CW1054" s="411">
        <v>0</v>
      </c>
      <c r="CX1054" s="411">
        <v>0</v>
      </c>
      <c r="CY1054" s="411">
        <v>0</v>
      </c>
      <c r="CZ1054" s="411">
        <v>0</v>
      </c>
      <c r="DA1054" s="411">
        <v>0</v>
      </c>
      <c r="DB1054" s="411">
        <v>0</v>
      </c>
      <c r="DC1054" s="411">
        <v>0</v>
      </c>
      <c r="DD1054" s="411">
        <v>0</v>
      </c>
      <c r="DE1054" s="411">
        <v>0</v>
      </c>
      <c r="DF1054" s="411">
        <v>0</v>
      </c>
      <c r="DG1054" s="411">
        <v>0</v>
      </c>
      <c r="DH1054" s="412">
        <v>0</v>
      </c>
      <c r="DI1054" s="411">
        <f t="shared" si="327"/>
        <v>0</v>
      </c>
      <c r="DJ1054" s="411">
        <v>0</v>
      </c>
      <c r="DK1054" s="411">
        <v>0</v>
      </c>
      <c r="DL1054" s="411">
        <v>0</v>
      </c>
      <c r="DM1054" s="411">
        <v>0</v>
      </c>
      <c r="DN1054" s="411">
        <v>0</v>
      </c>
      <c r="DO1054" s="411">
        <v>0</v>
      </c>
      <c r="DP1054" s="411">
        <v>0</v>
      </c>
      <c r="DQ1054" s="411">
        <v>0</v>
      </c>
      <c r="DR1054" s="411">
        <v>0</v>
      </c>
      <c r="DS1054" s="411">
        <v>0</v>
      </c>
      <c r="DT1054" s="411">
        <v>0</v>
      </c>
      <c r="DU1054" s="412">
        <v>0</v>
      </c>
      <c r="DV1054" s="411">
        <f t="shared" si="328"/>
        <v>0</v>
      </c>
      <c r="DW1054" s="412">
        <v>0</v>
      </c>
      <c r="DX1054" s="412">
        <v>0</v>
      </c>
      <c r="DY1054" s="412">
        <v>0</v>
      </c>
      <c r="DZ1054" s="412">
        <v>0</v>
      </c>
      <c r="EA1054" s="412">
        <v>0</v>
      </c>
      <c r="EB1054" s="412">
        <v>0</v>
      </c>
      <c r="EC1054" s="412">
        <v>0</v>
      </c>
      <c r="ED1054" s="412">
        <v>0</v>
      </c>
      <c r="EE1054" s="412">
        <v>0</v>
      </c>
      <c r="EF1054" s="412">
        <v>0</v>
      </c>
      <c r="EG1054" s="412">
        <v>0</v>
      </c>
      <c r="EH1054" s="412">
        <v>0</v>
      </c>
      <c r="EI1054" s="411">
        <f t="shared" si="329"/>
        <v>0</v>
      </c>
      <c r="EK1054" s="411">
        <f t="shared" si="330"/>
        <v>44</v>
      </c>
      <c r="EL1054" s="7">
        <f t="shared" si="331"/>
        <v>-44</v>
      </c>
    </row>
    <row r="1055" spans="1:142">
      <c r="A1055" s="365" t="str">
        <f t="shared" si="313"/>
        <v xml:space="preserve"> 213</v>
      </c>
      <c r="B1055" s="370" t="s">
        <v>975</v>
      </c>
      <c r="C1055" s="370" t="s">
        <v>1190</v>
      </c>
      <c r="D1055" s="411">
        <v>2</v>
      </c>
      <c r="E1055" s="411">
        <v>6</v>
      </c>
      <c r="F1055" s="411">
        <v>0</v>
      </c>
      <c r="G1055" s="411">
        <v>0</v>
      </c>
      <c r="H1055" s="411">
        <v>0</v>
      </c>
      <c r="I1055" s="411">
        <v>0</v>
      </c>
      <c r="J1055" s="411">
        <v>14</v>
      </c>
      <c r="K1055" s="411">
        <v>0</v>
      </c>
      <c r="L1055" s="411">
        <v>0</v>
      </c>
      <c r="M1055" s="411">
        <v>0</v>
      </c>
      <c r="N1055" s="411">
        <v>0</v>
      </c>
      <c r="O1055" s="412">
        <v>0</v>
      </c>
      <c r="P1055" s="411">
        <f t="shared" si="314"/>
        <v>22</v>
      </c>
      <c r="Q1055" s="411">
        <f t="shared" si="315"/>
        <v>21.548387096774192</v>
      </c>
      <c r="R1055" s="411">
        <f t="shared" si="316"/>
        <v>0.45161290322580644</v>
      </c>
      <c r="S1055" s="411">
        <f t="shared" si="317"/>
        <v>0</v>
      </c>
      <c r="T1055" s="411">
        <v>0</v>
      </c>
      <c r="U1055" s="411">
        <v>0</v>
      </c>
      <c r="V1055" s="411">
        <v>0</v>
      </c>
      <c r="W1055" s="411">
        <v>0</v>
      </c>
      <c r="X1055" s="411">
        <v>0</v>
      </c>
      <c r="Y1055" s="411">
        <v>0</v>
      </c>
      <c r="Z1055" s="411">
        <v>0</v>
      </c>
      <c r="AA1055" s="411">
        <v>0</v>
      </c>
      <c r="AB1055" s="411">
        <v>0</v>
      </c>
      <c r="AC1055" s="411">
        <v>0</v>
      </c>
      <c r="AD1055" s="411">
        <v>0</v>
      </c>
      <c r="AE1055" s="412">
        <v>0</v>
      </c>
      <c r="AF1055" s="411">
        <f t="shared" si="318"/>
        <v>0</v>
      </c>
      <c r="AG1055" s="411">
        <v>0</v>
      </c>
      <c r="AH1055" s="411">
        <v>0</v>
      </c>
      <c r="AI1055" s="411">
        <v>0</v>
      </c>
      <c r="AJ1055" s="411">
        <v>0</v>
      </c>
      <c r="AK1055" s="411">
        <v>0</v>
      </c>
      <c r="AL1055" s="411">
        <v>0</v>
      </c>
      <c r="AM1055" s="411">
        <v>0</v>
      </c>
      <c r="AN1055" s="411">
        <v>0</v>
      </c>
      <c r="AO1055" s="411">
        <v>0</v>
      </c>
      <c r="AP1055" s="411">
        <v>0</v>
      </c>
      <c r="AQ1055" s="411">
        <v>0</v>
      </c>
      <c r="AR1055" s="412">
        <v>0</v>
      </c>
      <c r="AS1055" s="411">
        <f t="shared" si="319"/>
        <v>0</v>
      </c>
      <c r="AT1055" s="411">
        <f t="shared" si="320"/>
        <v>0</v>
      </c>
      <c r="AU1055" s="411">
        <f t="shared" si="321"/>
        <v>0</v>
      </c>
      <c r="AV1055" s="411">
        <f t="shared" si="322"/>
        <v>0</v>
      </c>
      <c r="AW1055" s="411">
        <v>0</v>
      </c>
      <c r="AX1055" s="411">
        <v>0</v>
      </c>
      <c r="AY1055" s="411">
        <v>0</v>
      </c>
      <c r="AZ1055" s="411">
        <v>0</v>
      </c>
      <c r="BA1055" s="411">
        <v>0</v>
      </c>
      <c r="BB1055" s="411">
        <v>0</v>
      </c>
      <c r="BC1055" s="411">
        <v>0</v>
      </c>
      <c r="BD1055" s="411">
        <v>0</v>
      </c>
      <c r="BE1055" s="411">
        <v>0</v>
      </c>
      <c r="BF1055" s="411">
        <v>0</v>
      </c>
      <c r="BG1055" s="411">
        <v>0</v>
      </c>
      <c r="BH1055" s="412">
        <v>0</v>
      </c>
      <c r="BI1055" s="411">
        <f t="shared" si="323"/>
        <v>0</v>
      </c>
      <c r="BJ1055" s="411">
        <v>0</v>
      </c>
      <c r="BK1055" s="411">
        <v>0</v>
      </c>
      <c r="BL1055" s="411">
        <v>0</v>
      </c>
      <c r="BM1055" s="411">
        <v>0</v>
      </c>
      <c r="BN1055" s="411">
        <v>0</v>
      </c>
      <c r="BO1055" s="411">
        <v>0</v>
      </c>
      <c r="BP1055" s="411">
        <v>0</v>
      </c>
      <c r="BQ1055" s="411">
        <v>0</v>
      </c>
      <c r="BR1055" s="411">
        <v>0</v>
      </c>
      <c r="BS1055" s="411">
        <v>0</v>
      </c>
      <c r="BT1055" s="411">
        <v>0</v>
      </c>
      <c r="BU1055" s="412">
        <v>0</v>
      </c>
      <c r="BV1055" s="411">
        <f t="shared" si="324"/>
        <v>0</v>
      </c>
      <c r="BW1055" s="411">
        <v>0</v>
      </c>
      <c r="BX1055" s="411">
        <v>0</v>
      </c>
      <c r="BY1055" s="411">
        <v>0</v>
      </c>
      <c r="BZ1055" s="411">
        <v>0</v>
      </c>
      <c r="CA1055" s="411">
        <v>0</v>
      </c>
      <c r="CB1055" s="411">
        <v>0</v>
      </c>
      <c r="CC1055" s="411">
        <v>0</v>
      </c>
      <c r="CD1055" s="411">
        <v>0</v>
      </c>
      <c r="CE1055" s="411">
        <v>0</v>
      </c>
      <c r="CF1055" s="411">
        <v>0</v>
      </c>
      <c r="CG1055" s="411">
        <v>0</v>
      </c>
      <c r="CH1055" s="412">
        <v>0</v>
      </c>
      <c r="CI1055" s="411">
        <f t="shared" si="325"/>
        <v>0</v>
      </c>
      <c r="CJ1055" s="411">
        <v>0</v>
      </c>
      <c r="CK1055" s="411">
        <v>0</v>
      </c>
      <c r="CL1055" s="411">
        <v>0</v>
      </c>
      <c r="CM1055" s="411">
        <v>0</v>
      </c>
      <c r="CN1055" s="411">
        <v>0</v>
      </c>
      <c r="CO1055" s="411">
        <v>0</v>
      </c>
      <c r="CP1055" s="411">
        <v>0</v>
      </c>
      <c r="CQ1055" s="411">
        <v>0</v>
      </c>
      <c r="CR1055" s="411">
        <v>0</v>
      </c>
      <c r="CS1055" s="411">
        <v>0</v>
      </c>
      <c r="CT1055" s="411">
        <v>0</v>
      </c>
      <c r="CU1055" s="412">
        <v>0</v>
      </c>
      <c r="CV1055" s="411">
        <f t="shared" si="326"/>
        <v>0</v>
      </c>
      <c r="CW1055" s="411">
        <v>0</v>
      </c>
      <c r="CX1055" s="411">
        <v>0</v>
      </c>
      <c r="CY1055" s="411">
        <v>0</v>
      </c>
      <c r="CZ1055" s="411">
        <v>0</v>
      </c>
      <c r="DA1055" s="411">
        <v>0</v>
      </c>
      <c r="DB1055" s="411">
        <v>0</v>
      </c>
      <c r="DC1055" s="411">
        <v>0</v>
      </c>
      <c r="DD1055" s="411">
        <v>0</v>
      </c>
      <c r="DE1055" s="411">
        <v>0</v>
      </c>
      <c r="DF1055" s="411">
        <v>0</v>
      </c>
      <c r="DG1055" s="411">
        <v>0</v>
      </c>
      <c r="DH1055" s="412">
        <v>0</v>
      </c>
      <c r="DI1055" s="411">
        <f t="shared" si="327"/>
        <v>0</v>
      </c>
      <c r="DJ1055" s="411">
        <v>0</v>
      </c>
      <c r="DK1055" s="411">
        <v>0</v>
      </c>
      <c r="DL1055" s="411">
        <v>0</v>
      </c>
      <c r="DM1055" s="411">
        <v>0</v>
      </c>
      <c r="DN1055" s="411">
        <v>0</v>
      </c>
      <c r="DO1055" s="411">
        <v>0</v>
      </c>
      <c r="DP1055" s="411">
        <v>0</v>
      </c>
      <c r="DQ1055" s="411">
        <v>0</v>
      </c>
      <c r="DR1055" s="411">
        <v>0</v>
      </c>
      <c r="DS1055" s="411">
        <v>0</v>
      </c>
      <c r="DT1055" s="411">
        <v>0</v>
      </c>
      <c r="DU1055" s="412">
        <v>0</v>
      </c>
      <c r="DV1055" s="411">
        <f t="shared" si="328"/>
        <v>0</v>
      </c>
      <c r="DW1055" s="412">
        <v>0</v>
      </c>
      <c r="DX1055" s="412">
        <v>0</v>
      </c>
      <c r="DY1055" s="412">
        <v>0</v>
      </c>
      <c r="DZ1055" s="412">
        <v>0</v>
      </c>
      <c r="EA1055" s="412">
        <v>0</v>
      </c>
      <c r="EB1055" s="412">
        <v>0</v>
      </c>
      <c r="EC1055" s="412">
        <v>0</v>
      </c>
      <c r="ED1055" s="412">
        <v>0</v>
      </c>
      <c r="EE1055" s="412">
        <v>0</v>
      </c>
      <c r="EF1055" s="412">
        <v>0</v>
      </c>
      <c r="EG1055" s="412">
        <v>0</v>
      </c>
      <c r="EH1055" s="412">
        <v>0</v>
      </c>
      <c r="EI1055" s="411">
        <f t="shared" si="329"/>
        <v>0</v>
      </c>
      <c r="EK1055" s="411">
        <f t="shared" si="330"/>
        <v>22</v>
      </c>
      <c r="EL1055" s="7">
        <f t="shared" si="331"/>
        <v>-22</v>
      </c>
    </row>
    <row r="1056" spans="1:142">
      <c r="A1056" s="365" t="str">
        <f t="shared" si="313"/>
        <v xml:space="preserve"> 213</v>
      </c>
      <c r="B1056" s="370" t="s">
        <v>975</v>
      </c>
      <c r="C1056" s="370" t="s">
        <v>1192</v>
      </c>
      <c r="D1056" s="411">
        <v>0</v>
      </c>
      <c r="E1056" s="411">
        <v>0</v>
      </c>
      <c r="F1056" s="411">
        <v>2</v>
      </c>
      <c r="G1056" s="411">
        <v>0</v>
      </c>
      <c r="H1056" s="411">
        <v>0</v>
      </c>
      <c r="I1056" s="411">
        <v>0</v>
      </c>
      <c r="J1056" s="411">
        <v>2</v>
      </c>
      <c r="K1056" s="411">
        <v>19</v>
      </c>
      <c r="L1056" s="411">
        <v>0</v>
      </c>
      <c r="M1056" s="411">
        <v>4</v>
      </c>
      <c r="N1056" s="411">
        <v>0</v>
      </c>
      <c r="O1056" s="412">
        <v>0</v>
      </c>
      <c r="P1056" s="411">
        <f t="shared" si="314"/>
        <v>27</v>
      </c>
      <c r="Q1056" s="411">
        <f t="shared" si="315"/>
        <v>3.935483870967742</v>
      </c>
      <c r="R1056" s="411">
        <f t="shared" si="316"/>
        <v>19.06451612903226</v>
      </c>
      <c r="S1056" s="411">
        <f t="shared" si="317"/>
        <v>4</v>
      </c>
      <c r="T1056" s="411">
        <v>0</v>
      </c>
      <c r="U1056" s="411">
        <v>0</v>
      </c>
      <c r="V1056" s="411">
        <v>0</v>
      </c>
      <c r="W1056" s="411">
        <v>0</v>
      </c>
      <c r="X1056" s="411">
        <v>0</v>
      </c>
      <c r="Y1056" s="411">
        <v>0</v>
      </c>
      <c r="Z1056" s="411">
        <v>0</v>
      </c>
      <c r="AA1056" s="411">
        <v>0</v>
      </c>
      <c r="AB1056" s="411">
        <v>0</v>
      </c>
      <c r="AC1056" s="411">
        <v>0</v>
      </c>
      <c r="AD1056" s="411">
        <v>0</v>
      </c>
      <c r="AE1056" s="412">
        <v>0</v>
      </c>
      <c r="AF1056" s="411">
        <f t="shared" si="318"/>
        <v>0</v>
      </c>
      <c r="AG1056" s="411">
        <v>0</v>
      </c>
      <c r="AH1056" s="411">
        <v>0</v>
      </c>
      <c r="AI1056" s="411">
        <v>0</v>
      </c>
      <c r="AJ1056" s="411">
        <v>0</v>
      </c>
      <c r="AK1056" s="411">
        <v>0</v>
      </c>
      <c r="AL1056" s="411">
        <v>0</v>
      </c>
      <c r="AM1056" s="411">
        <v>0</v>
      </c>
      <c r="AN1056" s="411">
        <v>0</v>
      </c>
      <c r="AO1056" s="411">
        <v>0</v>
      </c>
      <c r="AP1056" s="411">
        <v>0</v>
      </c>
      <c r="AQ1056" s="411">
        <v>0</v>
      </c>
      <c r="AR1056" s="412">
        <v>0</v>
      </c>
      <c r="AS1056" s="411">
        <f t="shared" si="319"/>
        <v>0</v>
      </c>
      <c r="AT1056" s="411">
        <f t="shared" si="320"/>
        <v>0</v>
      </c>
      <c r="AU1056" s="411">
        <f t="shared" si="321"/>
        <v>0</v>
      </c>
      <c r="AV1056" s="411">
        <f t="shared" si="322"/>
        <v>0</v>
      </c>
      <c r="AW1056" s="411">
        <v>0</v>
      </c>
      <c r="AX1056" s="411">
        <v>0</v>
      </c>
      <c r="AY1056" s="411">
        <v>0</v>
      </c>
      <c r="AZ1056" s="411">
        <v>0</v>
      </c>
      <c r="BA1056" s="411">
        <v>0</v>
      </c>
      <c r="BB1056" s="411">
        <v>0</v>
      </c>
      <c r="BC1056" s="411">
        <v>0</v>
      </c>
      <c r="BD1056" s="411">
        <v>0</v>
      </c>
      <c r="BE1056" s="411">
        <v>0</v>
      </c>
      <c r="BF1056" s="411">
        <v>0</v>
      </c>
      <c r="BG1056" s="411">
        <v>0</v>
      </c>
      <c r="BH1056" s="412">
        <v>0</v>
      </c>
      <c r="BI1056" s="411">
        <f t="shared" si="323"/>
        <v>0</v>
      </c>
      <c r="BJ1056" s="411">
        <v>0</v>
      </c>
      <c r="BK1056" s="411">
        <v>0</v>
      </c>
      <c r="BL1056" s="411">
        <v>0</v>
      </c>
      <c r="BM1056" s="411">
        <v>0</v>
      </c>
      <c r="BN1056" s="411">
        <v>0</v>
      </c>
      <c r="BO1056" s="411">
        <v>0</v>
      </c>
      <c r="BP1056" s="411">
        <v>0</v>
      </c>
      <c r="BQ1056" s="411">
        <v>0</v>
      </c>
      <c r="BR1056" s="411">
        <v>0</v>
      </c>
      <c r="BS1056" s="411">
        <v>0</v>
      </c>
      <c r="BT1056" s="411">
        <v>0</v>
      </c>
      <c r="BU1056" s="412">
        <v>0</v>
      </c>
      <c r="BV1056" s="411">
        <f t="shared" si="324"/>
        <v>0</v>
      </c>
      <c r="BW1056" s="411">
        <v>0</v>
      </c>
      <c r="BX1056" s="411">
        <v>0</v>
      </c>
      <c r="BY1056" s="411">
        <v>0</v>
      </c>
      <c r="BZ1056" s="411">
        <v>0</v>
      </c>
      <c r="CA1056" s="411">
        <v>0</v>
      </c>
      <c r="CB1056" s="411">
        <v>0</v>
      </c>
      <c r="CC1056" s="411">
        <v>0</v>
      </c>
      <c r="CD1056" s="411">
        <v>0</v>
      </c>
      <c r="CE1056" s="411">
        <v>0</v>
      </c>
      <c r="CF1056" s="411">
        <v>0</v>
      </c>
      <c r="CG1056" s="411">
        <v>0</v>
      </c>
      <c r="CH1056" s="412">
        <v>0</v>
      </c>
      <c r="CI1056" s="411">
        <f t="shared" si="325"/>
        <v>0</v>
      </c>
      <c r="CJ1056" s="411">
        <v>0</v>
      </c>
      <c r="CK1056" s="411">
        <v>0</v>
      </c>
      <c r="CL1056" s="411">
        <v>0</v>
      </c>
      <c r="CM1056" s="411">
        <v>0</v>
      </c>
      <c r="CN1056" s="411">
        <v>0</v>
      </c>
      <c r="CO1056" s="411">
        <v>0</v>
      </c>
      <c r="CP1056" s="411">
        <v>0</v>
      </c>
      <c r="CQ1056" s="411">
        <v>0</v>
      </c>
      <c r="CR1056" s="411">
        <v>0</v>
      </c>
      <c r="CS1056" s="411">
        <v>0</v>
      </c>
      <c r="CT1056" s="411">
        <v>0</v>
      </c>
      <c r="CU1056" s="412">
        <v>0</v>
      </c>
      <c r="CV1056" s="411">
        <f t="shared" si="326"/>
        <v>0</v>
      </c>
      <c r="CW1056" s="411">
        <v>0</v>
      </c>
      <c r="CX1056" s="411">
        <v>0</v>
      </c>
      <c r="CY1056" s="411">
        <v>0</v>
      </c>
      <c r="CZ1056" s="411">
        <v>0</v>
      </c>
      <c r="DA1056" s="411">
        <v>0</v>
      </c>
      <c r="DB1056" s="411">
        <v>0</v>
      </c>
      <c r="DC1056" s="411">
        <v>0</v>
      </c>
      <c r="DD1056" s="411">
        <v>0</v>
      </c>
      <c r="DE1056" s="411">
        <v>0</v>
      </c>
      <c r="DF1056" s="411">
        <v>0</v>
      </c>
      <c r="DG1056" s="411">
        <v>0</v>
      </c>
      <c r="DH1056" s="412">
        <v>0</v>
      </c>
      <c r="DI1056" s="411">
        <f t="shared" si="327"/>
        <v>0</v>
      </c>
      <c r="DJ1056" s="411">
        <v>0</v>
      </c>
      <c r="DK1056" s="411">
        <v>0</v>
      </c>
      <c r="DL1056" s="411">
        <v>0</v>
      </c>
      <c r="DM1056" s="411">
        <v>0</v>
      </c>
      <c r="DN1056" s="411">
        <v>0</v>
      </c>
      <c r="DO1056" s="411">
        <v>0</v>
      </c>
      <c r="DP1056" s="411">
        <v>0</v>
      </c>
      <c r="DQ1056" s="411">
        <v>0</v>
      </c>
      <c r="DR1056" s="411">
        <v>0</v>
      </c>
      <c r="DS1056" s="411">
        <v>0</v>
      </c>
      <c r="DT1056" s="411">
        <v>0</v>
      </c>
      <c r="DU1056" s="412">
        <v>0</v>
      </c>
      <c r="DV1056" s="411">
        <f t="shared" si="328"/>
        <v>0</v>
      </c>
      <c r="DW1056" s="412">
        <v>0</v>
      </c>
      <c r="DX1056" s="412">
        <v>0</v>
      </c>
      <c r="DY1056" s="412">
        <v>0</v>
      </c>
      <c r="DZ1056" s="412">
        <v>0</v>
      </c>
      <c r="EA1056" s="412">
        <v>0</v>
      </c>
      <c r="EB1056" s="412">
        <v>0</v>
      </c>
      <c r="EC1056" s="412">
        <v>0</v>
      </c>
      <c r="ED1056" s="412">
        <v>0</v>
      </c>
      <c r="EE1056" s="412">
        <v>0</v>
      </c>
      <c r="EF1056" s="412">
        <v>0</v>
      </c>
      <c r="EG1056" s="412">
        <v>0</v>
      </c>
      <c r="EH1056" s="412">
        <v>0</v>
      </c>
      <c r="EI1056" s="411">
        <f t="shared" si="329"/>
        <v>0</v>
      </c>
      <c r="EK1056" s="411">
        <f t="shared" si="330"/>
        <v>27</v>
      </c>
      <c r="EL1056" s="7">
        <f t="shared" si="331"/>
        <v>-27</v>
      </c>
    </row>
    <row r="1057" spans="1:142">
      <c r="A1057" s="365" t="str">
        <f t="shared" si="313"/>
        <v xml:space="preserve"> 213</v>
      </c>
      <c r="B1057" s="370" t="s">
        <v>975</v>
      </c>
      <c r="C1057" s="370" t="s">
        <v>1193</v>
      </c>
      <c r="D1057" s="411">
        <v>0</v>
      </c>
      <c r="E1057" s="411">
        <v>5</v>
      </c>
      <c r="F1057" s="411">
        <v>0</v>
      </c>
      <c r="G1057" s="411">
        <v>0</v>
      </c>
      <c r="H1057" s="411">
        <v>0</v>
      </c>
      <c r="I1057" s="411">
        <v>0</v>
      </c>
      <c r="J1057" s="411">
        <v>2</v>
      </c>
      <c r="K1057" s="411">
        <v>15</v>
      </c>
      <c r="L1057" s="411">
        <v>0</v>
      </c>
      <c r="M1057" s="411">
        <v>0</v>
      </c>
      <c r="N1057" s="411">
        <v>0</v>
      </c>
      <c r="O1057" s="412">
        <v>1</v>
      </c>
      <c r="P1057" s="411">
        <f t="shared" si="314"/>
        <v>23</v>
      </c>
      <c r="Q1057" s="411">
        <f t="shared" si="315"/>
        <v>6.935483870967742</v>
      </c>
      <c r="R1057" s="411">
        <f t="shared" si="316"/>
        <v>15.064516129032258</v>
      </c>
      <c r="S1057" s="411">
        <f t="shared" si="317"/>
        <v>1</v>
      </c>
      <c r="T1057" s="411">
        <v>0</v>
      </c>
      <c r="U1057" s="411">
        <v>0</v>
      </c>
      <c r="V1057" s="411">
        <v>0</v>
      </c>
      <c r="W1057" s="411">
        <v>0</v>
      </c>
      <c r="X1057" s="411">
        <v>0</v>
      </c>
      <c r="Y1057" s="411">
        <v>0</v>
      </c>
      <c r="Z1057" s="411">
        <v>0</v>
      </c>
      <c r="AA1057" s="411">
        <v>0</v>
      </c>
      <c r="AB1057" s="411">
        <v>0</v>
      </c>
      <c r="AC1057" s="411">
        <v>0</v>
      </c>
      <c r="AD1057" s="411">
        <v>0</v>
      </c>
      <c r="AE1057" s="412">
        <v>0</v>
      </c>
      <c r="AF1057" s="411">
        <f t="shared" si="318"/>
        <v>0</v>
      </c>
      <c r="AG1057" s="411">
        <v>0</v>
      </c>
      <c r="AH1057" s="411">
        <v>0</v>
      </c>
      <c r="AI1057" s="411">
        <v>0</v>
      </c>
      <c r="AJ1057" s="411">
        <v>0</v>
      </c>
      <c r="AK1057" s="411">
        <v>0</v>
      </c>
      <c r="AL1057" s="411">
        <v>0</v>
      </c>
      <c r="AM1057" s="411">
        <v>0</v>
      </c>
      <c r="AN1057" s="411">
        <v>0</v>
      </c>
      <c r="AO1057" s="411">
        <v>0</v>
      </c>
      <c r="AP1057" s="411">
        <v>0</v>
      </c>
      <c r="AQ1057" s="411">
        <v>0</v>
      </c>
      <c r="AR1057" s="412">
        <v>0</v>
      </c>
      <c r="AS1057" s="411">
        <f t="shared" si="319"/>
        <v>0</v>
      </c>
      <c r="AT1057" s="411">
        <f t="shared" si="320"/>
        <v>0</v>
      </c>
      <c r="AU1057" s="411">
        <f t="shared" si="321"/>
        <v>0</v>
      </c>
      <c r="AV1057" s="411">
        <f t="shared" si="322"/>
        <v>0</v>
      </c>
      <c r="AW1057" s="411">
        <v>0</v>
      </c>
      <c r="AX1057" s="411">
        <v>0</v>
      </c>
      <c r="AY1057" s="411">
        <v>0</v>
      </c>
      <c r="AZ1057" s="411">
        <v>0</v>
      </c>
      <c r="BA1057" s="411">
        <v>0</v>
      </c>
      <c r="BB1057" s="411">
        <v>0</v>
      </c>
      <c r="BC1057" s="411">
        <v>0</v>
      </c>
      <c r="BD1057" s="411">
        <v>0</v>
      </c>
      <c r="BE1057" s="411">
        <v>0</v>
      </c>
      <c r="BF1057" s="411">
        <v>0</v>
      </c>
      <c r="BG1057" s="411">
        <v>0</v>
      </c>
      <c r="BH1057" s="412">
        <v>0</v>
      </c>
      <c r="BI1057" s="411">
        <f t="shared" si="323"/>
        <v>0</v>
      </c>
      <c r="BJ1057" s="411">
        <v>0</v>
      </c>
      <c r="BK1057" s="411">
        <v>0</v>
      </c>
      <c r="BL1057" s="411">
        <v>0</v>
      </c>
      <c r="BM1057" s="411">
        <v>0</v>
      </c>
      <c r="BN1057" s="411">
        <v>0</v>
      </c>
      <c r="BO1057" s="411">
        <v>0</v>
      </c>
      <c r="BP1057" s="411">
        <v>0</v>
      </c>
      <c r="BQ1057" s="411">
        <v>0</v>
      </c>
      <c r="BR1057" s="411">
        <v>0</v>
      </c>
      <c r="BS1057" s="411">
        <v>0</v>
      </c>
      <c r="BT1057" s="411">
        <v>0</v>
      </c>
      <c r="BU1057" s="412">
        <v>0</v>
      </c>
      <c r="BV1057" s="411">
        <f t="shared" si="324"/>
        <v>0</v>
      </c>
      <c r="BW1057" s="411">
        <v>0</v>
      </c>
      <c r="BX1057" s="411">
        <v>0</v>
      </c>
      <c r="BY1057" s="411">
        <v>0</v>
      </c>
      <c r="BZ1057" s="411">
        <v>0</v>
      </c>
      <c r="CA1057" s="411">
        <v>0</v>
      </c>
      <c r="CB1057" s="411">
        <v>0</v>
      </c>
      <c r="CC1057" s="411">
        <v>0</v>
      </c>
      <c r="CD1057" s="411">
        <v>0</v>
      </c>
      <c r="CE1057" s="411">
        <v>0</v>
      </c>
      <c r="CF1057" s="411">
        <v>0</v>
      </c>
      <c r="CG1057" s="411">
        <v>0</v>
      </c>
      <c r="CH1057" s="412">
        <v>0</v>
      </c>
      <c r="CI1057" s="411">
        <f t="shared" si="325"/>
        <v>0</v>
      </c>
      <c r="CJ1057" s="411">
        <v>0</v>
      </c>
      <c r="CK1057" s="411">
        <v>0</v>
      </c>
      <c r="CL1057" s="411">
        <v>0</v>
      </c>
      <c r="CM1057" s="411">
        <v>0</v>
      </c>
      <c r="CN1057" s="411">
        <v>0</v>
      </c>
      <c r="CO1057" s="411">
        <v>0</v>
      </c>
      <c r="CP1057" s="411">
        <v>0</v>
      </c>
      <c r="CQ1057" s="411">
        <v>0</v>
      </c>
      <c r="CR1057" s="411">
        <v>0</v>
      </c>
      <c r="CS1057" s="411">
        <v>0</v>
      </c>
      <c r="CT1057" s="411">
        <v>0</v>
      </c>
      <c r="CU1057" s="412">
        <v>0</v>
      </c>
      <c r="CV1057" s="411">
        <f t="shared" si="326"/>
        <v>0</v>
      </c>
      <c r="CW1057" s="411">
        <v>0</v>
      </c>
      <c r="CX1057" s="411">
        <v>0</v>
      </c>
      <c r="CY1057" s="411">
        <v>0</v>
      </c>
      <c r="CZ1057" s="411">
        <v>0</v>
      </c>
      <c r="DA1057" s="411">
        <v>0</v>
      </c>
      <c r="DB1057" s="411">
        <v>0</v>
      </c>
      <c r="DC1057" s="411">
        <v>0</v>
      </c>
      <c r="DD1057" s="411">
        <v>0</v>
      </c>
      <c r="DE1057" s="411">
        <v>0</v>
      </c>
      <c r="DF1057" s="411">
        <v>0</v>
      </c>
      <c r="DG1057" s="411">
        <v>0</v>
      </c>
      <c r="DH1057" s="412">
        <v>0</v>
      </c>
      <c r="DI1057" s="411">
        <f t="shared" si="327"/>
        <v>0</v>
      </c>
      <c r="DJ1057" s="411">
        <v>0</v>
      </c>
      <c r="DK1057" s="411">
        <v>0</v>
      </c>
      <c r="DL1057" s="411">
        <v>0</v>
      </c>
      <c r="DM1057" s="411">
        <v>0</v>
      </c>
      <c r="DN1057" s="411">
        <v>0</v>
      </c>
      <c r="DO1057" s="411">
        <v>0</v>
      </c>
      <c r="DP1057" s="411">
        <v>0</v>
      </c>
      <c r="DQ1057" s="411">
        <v>0</v>
      </c>
      <c r="DR1057" s="411">
        <v>0</v>
      </c>
      <c r="DS1057" s="411">
        <v>0</v>
      </c>
      <c r="DT1057" s="411">
        <v>0</v>
      </c>
      <c r="DU1057" s="412">
        <v>0</v>
      </c>
      <c r="DV1057" s="411">
        <f t="shared" si="328"/>
        <v>0</v>
      </c>
      <c r="DW1057" s="412">
        <v>0</v>
      </c>
      <c r="DX1057" s="412">
        <v>0</v>
      </c>
      <c r="DY1057" s="412">
        <v>0</v>
      </c>
      <c r="DZ1057" s="412">
        <v>0</v>
      </c>
      <c r="EA1057" s="412">
        <v>0</v>
      </c>
      <c r="EB1057" s="412">
        <v>0</v>
      </c>
      <c r="EC1057" s="412">
        <v>0</v>
      </c>
      <c r="ED1057" s="412">
        <v>0</v>
      </c>
      <c r="EE1057" s="412">
        <v>0</v>
      </c>
      <c r="EF1057" s="412">
        <v>0</v>
      </c>
      <c r="EG1057" s="412">
        <v>0</v>
      </c>
      <c r="EH1057" s="412">
        <v>0</v>
      </c>
      <c r="EI1057" s="411">
        <f t="shared" si="329"/>
        <v>0</v>
      </c>
      <c r="EK1057" s="411">
        <f t="shared" si="330"/>
        <v>23</v>
      </c>
      <c r="EL1057" s="7">
        <f t="shared" si="331"/>
        <v>-23</v>
      </c>
    </row>
    <row r="1058" spans="1:142">
      <c r="A1058" s="365" t="str">
        <f t="shared" si="313"/>
        <v xml:space="preserve"> 213</v>
      </c>
      <c r="B1058" s="370" t="s">
        <v>975</v>
      </c>
      <c r="C1058" s="370" t="s">
        <v>1175</v>
      </c>
      <c r="D1058" s="411">
        <v>0</v>
      </c>
      <c r="E1058" s="411">
        <v>6</v>
      </c>
      <c r="F1058" s="411">
        <v>0</v>
      </c>
      <c r="G1058" s="411">
        <v>0</v>
      </c>
      <c r="H1058" s="411">
        <v>0</v>
      </c>
      <c r="I1058" s="411">
        <v>0</v>
      </c>
      <c r="J1058" s="411">
        <v>14</v>
      </c>
      <c r="K1058" s="411">
        <v>0</v>
      </c>
      <c r="L1058" s="411">
        <v>0</v>
      </c>
      <c r="M1058" s="411">
        <v>0</v>
      </c>
      <c r="N1058" s="411">
        <v>0</v>
      </c>
      <c r="O1058" s="412">
        <v>0</v>
      </c>
      <c r="P1058" s="411">
        <f t="shared" si="314"/>
        <v>20</v>
      </c>
      <c r="Q1058" s="411">
        <f t="shared" si="315"/>
        <v>19.548387096774192</v>
      </c>
      <c r="R1058" s="411">
        <f t="shared" si="316"/>
        <v>0.45161290322580644</v>
      </c>
      <c r="S1058" s="411">
        <f t="shared" si="317"/>
        <v>0</v>
      </c>
      <c r="T1058" s="411">
        <v>0</v>
      </c>
      <c r="U1058" s="411">
        <v>0</v>
      </c>
      <c r="V1058" s="411">
        <v>0</v>
      </c>
      <c r="W1058" s="411">
        <v>0</v>
      </c>
      <c r="X1058" s="411">
        <v>0</v>
      </c>
      <c r="Y1058" s="411">
        <v>0</v>
      </c>
      <c r="Z1058" s="411">
        <v>0</v>
      </c>
      <c r="AA1058" s="411">
        <v>0</v>
      </c>
      <c r="AB1058" s="411">
        <v>0</v>
      </c>
      <c r="AC1058" s="411">
        <v>0</v>
      </c>
      <c r="AD1058" s="411">
        <v>0</v>
      </c>
      <c r="AE1058" s="412">
        <v>0</v>
      </c>
      <c r="AF1058" s="411">
        <f t="shared" si="318"/>
        <v>0</v>
      </c>
      <c r="AG1058" s="411">
        <v>0</v>
      </c>
      <c r="AH1058" s="411">
        <v>0</v>
      </c>
      <c r="AI1058" s="411">
        <v>0</v>
      </c>
      <c r="AJ1058" s="411">
        <v>0</v>
      </c>
      <c r="AK1058" s="411">
        <v>0</v>
      </c>
      <c r="AL1058" s="411">
        <v>0</v>
      </c>
      <c r="AM1058" s="411">
        <v>0</v>
      </c>
      <c r="AN1058" s="411">
        <v>0</v>
      </c>
      <c r="AO1058" s="411">
        <v>0</v>
      </c>
      <c r="AP1058" s="411">
        <v>0</v>
      </c>
      <c r="AQ1058" s="411">
        <v>0</v>
      </c>
      <c r="AR1058" s="412">
        <v>0</v>
      </c>
      <c r="AS1058" s="411">
        <f t="shared" si="319"/>
        <v>0</v>
      </c>
      <c r="AT1058" s="411">
        <f t="shared" si="320"/>
        <v>0</v>
      </c>
      <c r="AU1058" s="411">
        <f t="shared" si="321"/>
        <v>0</v>
      </c>
      <c r="AV1058" s="411">
        <f t="shared" si="322"/>
        <v>0</v>
      </c>
      <c r="AW1058" s="411">
        <v>0</v>
      </c>
      <c r="AX1058" s="411">
        <v>0</v>
      </c>
      <c r="AY1058" s="411">
        <v>0</v>
      </c>
      <c r="AZ1058" s="411">
        <v>0</v>
      </c>
      <c r="BA1058" s="411">
        <v>0</v>
      </c>
      <c r="BB1058" s="411">
        <v>0</v>
      </c>
      <c r="BC1058" s="411">
        <v>0</v>
      </c>
      <c r="BD1058" s="411">
        <v>0</v>
      </c>
      <c r="BE1058" s="411">
        <v>0</v>
      </c>
      <c r="BF1058" s="411">
        <v>0</v>
      </c>
      <c r="BG1058" s="411">
        <v>0</v>
      </c>
      <c r="BH1058" s="412">
        <v>0</v>
      </c>
      <c r="BI1058" s="411">
        <f t="shared" si="323"/>
        <v>0</v>
      </c>
      <c r="BJ1058" s="411">
        <v>0</v>
      </c>
      <c r="BK1058" s="411">
        <v>0</v>
      </c>
      <c r="BL1058" s="411">
        <v>0</v>
      </c>
      <c r="BM1058" s="411">
        <v>0</v>
      </c>
      <c r="BN1058" s="411">
        <v>0</v>
      </c>
      <c r="BO1058" s="411">
        <v>0</v>
      </c>
      <c r="BP1058" s="411">
        <v>0</v>
      </c>
      <c r="BQ1058" s="411">
        <v>0</v>
      </c>
      <c r="BR1058" s="411">
        <v>0</v>
      </c>
      <c r="BS1058" s="411">
        <v>0</v>
      </c>
      <c r="BT1058" s="411">
        <v>0</v>
      </c>
      <c r="BU1058" s="412">
        <v>0</v>
      </c>
      <c r="BV1058" s="411">
        <f t="shared" si="324"/>
        <v>0</v>
      </c>
      <c r="BW1058" s="411">
        <v>0</v>
      </c>
      <c r="BX1058" s="411">
        <v>0</v>
      </c>
      <c r="BY1058" s="411">
        <v>0</v>
      </c>
      <c r="BZ1058" s="411">
        <v>0</v>
      </c>
      <c r="CA1058" s="411">
        <v>0</v>
      </c>
      <c r="CB1058" s="411">
        <v>0</v>
      </c>
      <c r="CC1058" s="411">
        <v>0</v>
      </c>
      <c r="CD1058" s="411">
        <v>0</v>
      </c>
      <c r="CE1058" s="411">
        <v>0</v>
      </c>
      <c r="CF1058" s="411">
        <v>0</v>
      </c>
      <c r="CG1058" s="411">
        <v>0</v>
      </c>
      <c r="CH1058" s="412">
        <v>0</v>
      </c>
      <c r="CI1058" s="411">
        <f t="shared" si="325"/>
        <v>0</v>
      </c>
      <c r="CJ1058" s="411">
        <v>0</v>
      </c>
      <c r="CK1058" s="411">
        <v>0</v>
      </c>
      <c r="CL1058" s="411">
        <v>0</v>
      </c>
      <c r="CM1058" s="411">
        <v>0</v>
      </c>
      <c r="CN1058" s="411">
        <v>0</v>
      </c>
      <c r="CO1058" s="411">
        <v>0</v>
      </c>
      <c r="CP1058" s="411">
        <v>0</v>
      </c>
      <c r="CQ1058" s="411">
        <v>0</v>
      </c>
      <c r="CR1058" s="411">
        <v>0</v>
      </c>
      <c r="CS1058" s="411">
        <v>0</v>
      </c>
      <c r="CT1058" s="411">
        <v>0</v>
      </c>
      <c r="CU1058" s="412">
        <v>0</v>
      </c>
      <c r="CV1058" s="411">
        <f t="shared" si="326"/>
        <v>0</v>
      </c>
      <c r="CW1058" s="411">
        <v>0</v>
      </c>
      <c r="CX1058" s="411">
        <v>0</v>
      </c>
      <c r="CY1058" s="411">
        <v>0</v>
      </c>
      <c r="CZ1058" s="411">
        <v>0</v>
      </c>
      <c r="DA1058" s="411">
        <v>0</v>
      </c>
      <c r="DB1058" s="411">
        <v>0</v>
      </c>
      <c r="DC1058" s="411">
        <v>0</v>
      </c>
      <c r="DD1058" s="411">
        <v>0</v>
      </c>
      <c r="DE1058" s="411">
        <v>0</v>
      </c>
      <c r="DF1058" s="411">
        <v>0</v>
      </c>
      <c r="DG1058" s="411">
        <v>0</v>
      </c>
      <c r="DH1058" s="412">
        <v>0</v>
      </c>
      <c r="DI1058" s="411">
        <f t="shared" si="327"/>
        <v>0</v>
      </c>
      <c r="DJ1058" s="411">
        <v>0</v>
      </c>
      <c r="DK1058" s="411">
        <v>0</v>
      </c>
      <c r="DL1058" s="411">
        <v>0</v>
      </c>
      <c r="DM1058" s="411">
        <v>0</v>
      </c>
      <c r="DN1058" s="411">
        <v>0</v>
      </c>
      <c r="DO1058" s="411">
        <v>0</v>
      </c>
      <c r="DP1058" s="411">
        <v>0</v>
      </c>
      <c r="DQ1058" s="411">
        <v>0</v>
      </c>
      <c r="DR1058" s="411">
        <v>0</v>
      </c>
      <c r="DS1058" s="411">
        <v>0</v>
      </c>
      <c r="DT1058" s="411">
        <v>0</v>
      </c>
      <c r="DU1058" s="412">
        <v>0</v>
      </c>
      <c r="DV1058" s="411">
        <f t="shared" si="328"/>
        <v>0</v>
      </c>
      <c r="DW1058" s="412">
        <v>0</v>
      </c>
      <c r="DX1058" s="412">
        <v>0</v>
      </c>
      <c r="DY1058" s="412">
        <v>0</v>
      </c>
      <c r="DZ1058" s="412">
        <v>0</v>
      </c>
      <c r="EA1058" s="412">
        <v>0</v>
      </c>
      <c r="EB1058" s="412">
        <v>0</v>
      </c>
      <c r="EC1058" s="412">
        <v>0</v>
      </c>
      <c r="ED1058" s="412">
        <v>0</v>
      </c>
      <c r="EE1058" s="412">
        <v>0</v>
      </c>
      <c r="EF1058" s="412">
        <v>0</v>
      </c>
      <c r="EG1058" s="412">
        <v>0</v>
      </c>
      <c r="EH1058" s="412">
        <v>0</v>
      </c>
      <c r="EI1058" s="411">
        <f t="shared" si="329"/>
        <v>0</v>
      </c>
      <c r="EK1058" s="411">
        <f t="shared" si="330"/>
        <v>20</v>
      </c>
      <c r="EL1058" s="7">
        <f t="shared" si="331"/>
        <v>-20</v>
      </c>
    </row>
    <row r="1059" spans="1:142">
      <c r="A1059" s="365" t="str">
        <f t="shared" si="313"/>
        <v xml:space="preserve"> 213</v>
      </c>
      <c r="B1059" s="370" t="s">
        <v>975</v>
      </c>
      <c r="C1059" s="370" t="s">
        <v>1177</v>
      </c>
      <c r="D1059" s="411">
        <v>0</v>
      </c>
      <c r="E1059" s="411">
        <v>5</v>
      </c>
      <c r="F1059" s="411">
        <v>0</v>
      </c>
      <c r="G1059" s="411">
        <v>0</v>
      </c>
      <c r="H1059" s="411">
        <v>0</v>
      </c>
      <c r="I1059" s="411">
        <v>0</v>
      </c>
      <c r="J1059" s="411">
        <v>2</v>
      </c>
      <c r="K1059" s="411">
        <v>12</v>
      </c>
      <c r="L1059" s="411">
        <v>0</v>
      </c>
      <c r="M1059" s="411">
        <v>0</v>
      </c>
      <c r="N1059" s="411">
        <v>0</v>
      </c>
      <c r="O1059" s="412">
        <v>0</v>
      </c>
      <c r="P1059" s="411">
        <f t="shared" si="314"/>
        <v>19</v>
      </c>
      <c r="Q1059" s="411">
        <f t="shared" si="315"/>
        <v>6.935483870967742</v>
      </c>
      <c r="R1059" s="411">
        <f t="shared" si="316"/>
        <v>12.064516129032258</v>
      </c>
      <c r="S1059" s="411">
        <f t="shared" si="317"/>
        <v>0</v>
      </c>
      <c r="T1059" s="411">
        <v>0</v>
      </c>
      <c r="U1059" s="411">
        <v>0</v>
      </c>
      <c r="V1059" s="411">
        <v>0</v>
      </c>
      <c r="W1059" s="411">
        <v>0</v>
      </c>
      <c r="X1059" s="411">
        <v>0</v>
      </c>
      <c r="Y1059" s="411">
        <v>0</v>
      </c>
      <c r="Z1059" s="411">
        <v>0</v>
      </c>
      <c r="AA1059" s="411">
        <v>0</v>
      </c>
      <c r="AB1059" s="411">
        <v>0</v>
      </c>
      <c r="AC1059" s="411">
        <v>0</v>
      </c>
      <c r="AD1059" s="411">
        <v>0</v>
      </c>
      <c r="AE1059" s="412">
        <v>0</v>
      </c>
      <c r="AF1059" s="411">
        <f t="shared" si="318"/>
        <v>0</v>
      </c>
      <c r="AG1059" s="411">
        <v>0</v>
      </c>
      <c r="AH1059" s="411">
        <v>0</v>
      </c>
      <c r="AI1059" s="411">
        <v>0</v>
      </c>
      <c r="AJ1059" s="411">
        <v>0</v>
      </c>
      <c r="AK1059" s="411">
        <v>0</v>
      </c>
      <c r="AL1059" s="411">
        <v>0</v>
      </c>
      <c r="AM1059" s="411">
        <v>0</v>
      </c>
      <c r="AN1059" s="411">
        <v>0</v>
      </c>
      <c r="AO1059" s="411">
        <v>0</v>
      </c>
      <c r="AP1059" s="411">
        <v>0</v>
      </c>
      <c r="AQ1059" s="411">
        <v>0</v>
      </c>
      <c r="AR1059" s="412">
        <v>0</v>
      </c>
      <c r="AS1059" s="411">
        <f t="shared" si="319"/>
        <v>0</v>
      </c>
      <c r="AT1059" s="411">
        <f t="shared" si="320"/>
        <v>0</v>
      </c>
      <c r="AU1059" s="411">
        <f t="shared" si="321"/>
        <v>0</v>
      </c>
      <c r="AV1059" s="411">
        <f t="shared" si="322"/>
        <v>0</v>
      </c>
      <c r="AW1059" s="411">
        <v>0</v>
      </c>
      <c r="AX1059" s="411">
        <v>0</v>
      </c>
      <c r="AY1059" s="411">
        <v>0</v>
      </c>
      <c r="AZ1059" s="411">
        <v>0</v>
      </c>
      <c r="BA1059" s="411">
        <v>0</v>
      </c>
      <c r="BB1059" s="411">
        <v>0</v>
      </c>
      <c r="BC1059" s="411">
        <v>0</v>
      </c>
      <c r="BD1059" s="411">
        <v>0</v>
      </c>
      <c r="BE1059" s="411">
        <v>0</v>
      </c>
      <c r="BF1059" s="411">
        <v>0</v>
      </c>
      <c r="BG1059" s="411">
        <v>0</v>
      </c>
      <c r="BH1059" s="412">
        <v>0</v>
      </c>
      <c r="BI1059" s="411">
        <f t="shared" si="323"/>
        <v>0</v>
      </c>
      <c r="BJ1059" s="411">
        <v>0</v>
      </c>
      <c r="BK1059" s="411">
        <v>0</v>
      </c>
      <c r="BL1059" s="411">
        <v>0</v>
      </c>
      <c r="BM1059" s="411">
        <v>0</v>
      </c>
      <c r="BN1059" s="411">
        <v>0</v>
      </c>
      <c r="BO1059" s="411">
        <v>0</v>
      </c>
      <c r="BP1059" s="411">
        <v>0</v>
      </c>
      <c r="BQ1059" s="411">
        <v>0</v>
      </c>
      <c r="BR1059" s="411">
        <v>0</v>
      </c>
      <c r="BS1059" s="411">
        <v>0</v>
      </c>
      <c r="BT1059" s="411">
        <v>0</v>
      </c>
      <c r="BU1059" s="412">
        <v>0</v>
      </c>
      <c r="BV1059" s="411">
        <f t="shared" si="324"/>
        <v>0</v>
      </c>
      <c r="BW1059" s="411">
        <v>0</v>
      </c>
      <c r="BX1059" s="411">
        <v>0</v>
      </c>
      <c r="BY1059" s="411">
        <v>0</v>
      </c>
      <c r="BZ1059" s="411">
        <v>0</v>
      </c>
      <c r="CA1059" s="411">
        <v>0</v>
      </c>
      <c r="CB1059" s="411">
        <v>0</v>
      </c>
      <c r="CC1059" s="411">
        <v>0</v>
      </c>
      <c r="CD1059" s="411">
        <v>0</v>
      </c>
      <c r="CE1059" s="411">
        <v>0</v>
      </c>
      <c r="CF1059" s="411">
        <v>0</v>
      </c>
      <c r="CG1059" s="411">
        <v>0</v>
      </c>
      <c r="CH1059" s="412">
        <v>0</v>
      </c>
      <c r="CI1059" s="411">
        <f t="shared" si="325"/>
        <v>0</v>
      </c>
      <c r="CJ1059" s="411">
        <v>0</v>
      </c>
      <c r="CK1059" s="411">
        <v>0</v>
      </c>
      <c r="CL1059" s="411">
        <v>0</v>
      </c>
      <c r="CM1059" s="411">
        <v>0</v>
      </c>
      <c r="CN1059" s="411">
        <v>0</v>
      </c>
      <c r="CO1059" s="411">
        <v>0</v>
      </c>
      <c r="CP1059" s="411">
        <v>0</v>
      </c>
      <c r="CQ1059" s="411">
        <v>0</v>
      </c>
      <c r="CR1059" s="411">
        <v>0</v>
      </c>
      <c r="CS1059" s="411">
        <v>0</v>
      </c>
      <c r="CT1059" s="411">
        <v>0</v>
      </c>
      <c r="CU1059" s="412">
        <v>0</v>
      </c>
      <c r="CV1059" s="411">
        <f t="shared" si="326"/>
        <v>0</v>
      </c>
      <c r="CW1059" s="411">
        <v>0</v>
      </c>
      <c r="CX1059" s="411">
        <v>0</v>
      </c>
      <c r="CY1059" s="411">
        <v>0</v>
      </c>
      <c r="CZ1059" s="411">
        <v>0</v>
      </c>
      <c r="DA1059" s="411">
        <v>0</v>
      </c>
      <c r="DB1059" s="411">
        <v>0</v>
      </c>
      <c r="DC1059" s="411">
        <v>0</v>
      </c>
      <c r="DD1059" s="411">
        <v>0</v>
      </c>
      <c r="DE1059" s="411">
        <v>0</v>
      </c>
      <c r="DF1059" s="411">
        <v>0</v>
      </c>
      <c r="DG1059" s="411">
        <v>0</v>
      </c>
      <c r="DH1059" s="412">
        <v>0</v>
      </c>
      <c r="DI1059" s="411">
        <f t="shared" si="327"/>
        <v>0</v>
      </c>
      <c r="DJ1059" s="411">
        <v>0</v>
      </c>
      <c r="DK1059" s="411">
        <v>0</v>
      </c>
      <c r="DL1059" s="411">
        <v>0</v>
      </c>
      <c r="DM1059" s="411">
        <v>0</v>
      </c>
      <c r="DN1059" s="411">
        <v>0</v>
      </c>
      <c r="DO1059" s="411">
        <v>0</v>
      </c>
      <c r="DP1059" s="411">
        <v>0</v>
      </c>
      <c r="DQ1059" s="411">
        <v>0</v>
      </c>
      <c r="DR1059" s="411">
        <v>0</v>
      </c>
      <c r="DS1059" s="411">
        <v>0</v>
      </c>
      <c r="DT1059" s="411">
        <v>0</v>
      </c>
      <c r="DU1059" s="412">
        <v>0</v>
      </c>
      <c r="DV1059" s="411">
        <f t="shared" si="328"/>
        <v>0</v>
      </c>
      <c r="DW1059" s="412">
        <v>0</v>
      </c>
      <c r="DX1059" s="412">
        <v>0</v>
      </c>
      <c r="DY1059" s="412">
        <v>0</v>
      </c>
      <c r="DZ1059" s="412">
        <v>0</v>
      </c>
      <c r="EA1059" s="412">
        <v>0</v>
      </c>
      <c r="EB1059" s="412">
        <v>0</v>
      </c>
      <c r="EC1059" s="412">
        <v>0</v>
      </c>
      <c r="ED1059" s="412">
        <v>0</v>
      </c>
      <c r="EE1059" s="412">
        <v>0</v>
      </c>
      <c r="EF1059" s="412">
        <v>0</v>
      </c>
      <c r="EG1059" s="412">
        <v>0</v>
      </c>
      <c r="EH1059" s="412">
        <v>0</v>
      </c>
      <c r="EI1059" s="411">
        <f t="shared" si="329"/>
        <v>0</v>
      </c>
      <c r="EK1059" s="411">
        <f t="shared" si="330"/>
        <v>19</v>
      </c>
      <c r="EL1059" s="7">
        <f t="shared" si="331"/>
        <v>-19</v>
      </c>
    </row>
    <row r="1060" spans="1:142">
      <c r="A1060" s="365" t="str">
        <f t="shared" si="313"/>
        <v xml:space="preserve"> 213</v>
      </c>
      <c r="B1060" s="370" t="s">
        <v>975</v>
      </c>
      <c r="C1060" s="370" t="s">
        <v>1178</v>
      </c>
      <c r="D1060" s="411">
        <v>39</v>
      </c>
      <c r="E1060" s="411">
        <v>107</v>
      </c>
      <c r="F1060" s="411">
        <v>51</v>
      </c>
      <c r="G1060" s="411">
        <v>36</v>
      </c>
      <c r="H1060" s="411">
        <v>127</v>
      </c>
      <c r="I1060" s="411">
        <v>246</v>
      </c>
      <c r="J1060" s="411">
        <v>47</v>
      </c>
      <c r="K1060" s="411">
        <v>24</v>
      </c>
      <c r="L1060" s="411">
        <v>251</v>
      </c>
      <c r="M1060" s="411">
        <v>75</v>
      </c>
      <c r="N1060" s="411">
        <v>118</v>
      </c>
      <c r="O1060" s="412">
        <v>58</v>
      </c>
      <c r="P1060" s="411">
        <f t="shared" si="314"/>
        <v>1179</v>
      </c>
      <c r="Q1060" s="411">
        <f t="shared" si="315"/>
        <v>651.48387096774195</v>
      </c>
      <c r="R1060" s="411">
        <f t="shared" si="316"/>
        <v>207.27474972191322</v>
      </c>
      <c r="S1060" s="411">
        <f t="shared" si="317"/>
        <v>320.24137931034483</v>
      </c>
      <c r="T1060" s="411">
        <v>0</v>
      </c>
      <c r="U1060" s="411">
        <v>0</v>
      </c>
      <c r="V1060" s="411">
        <v>0</v>
      </c>
      <c r="W1060" s="411">
        <v>0</v>
      </c>
      <c r="X1060" s="411">
        <v>0</v>
      </c>
      <c r="Y1060" s="411">
        <v>0</v>
      </c>
      <c r="Z1060" s="411">
        <v>0</v>
      </c>
      <c r="AA1060" s="411">
        <v>0</v>
      </c>
      <c r="AB1060" s="411">
        <v>0</v>
      </c>
      <c r="AC1060" s="411">
        <v>0</v>
      </c>
      <c r="AD1060" s="411">
        <v>0</v>
      </c>
      <c r="AE1060" s="412">
        <v>0</v>
      </c>
      <c r="AF1060" s="411">
        <f t="shared" si="318"/>
        <v>0</v>
      </c>
      <c r="AG1060" s="411">
        <v>0</v>
      </c>
      <c r="AH1060" s="411">
        <v>0</v>
      </c>
      <c r="AI1060" s="411">
        <v>0</v>
      </c>
      <c r="AJ1060" s="411">
        <v>0</v>
      </c>
      <c r="AK1060" s="411">
        <v>0</v>
      </c>
      <c r="AL1060" s="411">
        <v>0</v>
      </c>
      <c r="AM1060" s="411">
        <v>0</v>
      </c>
      <c r="AN1060" s="411">
        <v>0</v>
      </c>
      <c r="AO1060" s="411">
        <v>0</v>
      </c>
      <c r="AP1060" s="411">
        <v>0</v>
      </c>
      <c r="AQ1060" s="411">
        <v>0</v>
      </c>
      <c r="AR1060" s="412">
        <v>0</v>
      </c>
      <c r="AS1060" s="411">
        <f t="shared" si="319"/>
        <v>0</v>
      </c>
      <c r="AT1060" s="411">
        <f t="shared" si="320"/>
        <v>0</v>
      </c>
      <c r="AU1060" s="411">
        <f t="shared" si="321"/>
        <v>0</v>
      </c>
      <c r="AV1060" s="411">
        <f t="shared" si="322"/>
        <v>0</v>
      </c>
      <c r="AW1060" s="411">
        <v>0</v>
      </c>
      <c r="AX1060" s="411">
        <v>0</v>
      </c>
      <c r="AY1060" s="411">
        <v>0</v>
      </c>
      <c r="AZ1060" s="411">
        <v>0</v>
      </c>
      <c r="BA1060" s="411">
        <v>0</v>
      </c>
      <c r="BB1060" s="411">
        <v>0</v>
      </c>
      <c r="BC1060" s="411">
        <v>0</v>
      </c>
      <c r="BD1060" s="411">
        <v>0</v>
      </c>
      <c r="BE1060" s="411">
        <v>0</v>
      </c>
      <c r="BF1060" s="411">
        <v>0</v>
      </c>
      <c r="BG1060" s="411">
        <v>0</v>
      </c>
      <c r="BH1060" s="412">
        <v>0</v>
      </c>
      <c r="BI1060" s="411">
        <f t="shared" si="323"/>
        <v>0</v>
      </c>
      <c r="BJ1060" s="411">
        <v>0</v>
      </c>
      <c r="BK1060" s="411">
        <v>0</v>
      </c>
      <c r="BL1060" s="411">
        <v>0</v>
      </c>
      <c r="BM1060" s="411">
        <v>0</v>
      </c>
      <c r="BN1060" s="411">
        <v>0</v>
      </c>
      <c r="BO1060" s="411">
        <v>0</v>
      </c>
      <c r="BP1060" s="411">
        <v>0</v>
      </c>
      <c r="BQ1060" s="411">
        <v>0</v>
      </c>
      <c r="BR1060" s="411">
        <v>0</v>
      </c>
      <c r="BS1060" s="411">
        <v>0</v>
      </c>
      <c r="BT1060" s="411">
        <v>0</v>
      </c>
      <c r="BU1060" s="412">
        <v>0</v>
      </c>
      <c r="BV1060" s="411">
        <f t="shared" si="324"/>
        <v>0</v>
      </c>
      <c r="BW1060" s="411">
        <v>0</v>
      </c>
      <c r="BX1060" s="411">
        <v>0</v>
      </c>
      <c r="BY1060" s="411">
        <v>0</v>
      </c>
      <c r="BZ1060" s="411">
        <v>0</v>
      </c>
      <c r="CA1060" s="411">
        <v>0</v>
      </c>
      <c r="CB1060" s="411">
        <v>0</v>
      </c>
      <c r="CC1060" s="411">
        <v>0</v>
      </c>
      <c r="CD1060" s="411">
        <v>0</v>
      </c>
      <c r="CE1060" s="411">
        <v>0</v>
      </c>
      <c r="CF1060" s="411">
        <v>0</v>
      </c>
      <c r="CG1060" s="411">
        <v>0</v>
      </c>
      <c r="CH1060" s="412">
        <v>0</v>
      </c>
      <c r="CI1060" s="411">
        <f t="shared" si="325"/>
        <v>0</v>
      </c>
      <c r="CJ1060" s="411">
        <v>0</v>
      </c>
      <c r="CK1060" s="411">
        <v>0</v>
      </c>
      <c r="CL1060" s="411">
        <v>0</v>
      </c>
      <c r="CM1060" s="411">
        <v>0</v>
      </c>
      <c r="CN1060" s="411">
        <v>0</v>
      </c>
      <c r="CO1060" s="411">
        <v>0</v>
      </c>
      <c r="CP1060" s="411">
        <v>0</v>
      </c>
      <c r="CQ1060" s="411">
        <v>0</v>
      </c>
      <c r="CR1060" s="411">
        <v>0</v>
      </c>
      <c r="CS1060" s="411">
        <v>0</v>
      </c>
      <c r="CT1060" s="411">
        <v>0</v>
      </c>
      <c r="CU1060" s="412">
        <v>0</v>
      </c>
      <c r="CV1060" s="411">
        <f t="shared" si="326"/>
        <v>0</v>
      </c>
      <c r="CW1060" s="411">
        <v>0</v>
      </c>
      <c r="CX1060" s="411">
        <v>0</v>
      </c>
      <c r="CY1060" s="411">
        <v>0</v>
      </c>
      <c r="CZ1060" s="411">
        <v>0</v>
      </c>
      <c r="DA1060" s="411">
        <v>0</v>
      </c>
      <c r="DB1060" s="411">
        <v>0</v>
      </c>
      <c r="DC1060" s="411">
        <v>0</v>
      </c>
      <c r="DD1060" s="411">
        <v>0</v>
      </c>
      <c r="DE1060" s="411">
        <v>0</v>
      </c>
      <c r="DF1060" s="411">
        <v>0</v>
      </c>
      <c r="DG1060" s="411">
        <v>0</v>
      </c>
      <c r="DH1060" s="412">
        <v>0</v>
      </c>
      <c r="DI1060" s="411">
        <f t="shared" si="327"/>
        <v>0</v>
      </c>
      <c r="DJ1060" s="411">
        <v>0</v>
      </c>
      <c r="DK1060" s="411">
        <v>0</v>
      </c>
      <c r="DL1060" s="411">
        <v>0</v>
      </c>
      <c r="DM1060" s="411">
        <v>0</v>
      </c>
      <c r="DN1060" s="411">
        <v>0</v>
      </c>
      <c r="DO1060" s="411">
        <v>0</v>
      </c>
      <c r="DP1060" s="411">
        <v>0</v>
      </c>
      <c r="DQ1060" s="411">
        <v>0</v>
      </c>
      <c r="DR1060" s="411">
        <v>0</v>
      </c>
      <c r="DS1060" s="411">
        <v>0</v>
      </c>
      <c r="DT1060" s="411">
        <v>0</v>
      </c>
      <c r="DU1060" s="412">
        <v>0</v>
      </c>
      <c r="DV1060" s="411">
        <f t="shared" si="328"/>
        <v>0</v>
      </c>
      <c r="DW1060" s="412">
        <v>0</v>
      </c>
      <c r="DX1060" s="412">
        <v>0</v>
      </c>
      <c r="DY1060" s="412">
        <v>0</v>
      </c>
      <c r="DZ1060" s="412">
        <v>0</v>
      </c>
      <c r="EA1060" s="412">
        <v>0</v>
      </c>
      <c r="EB1060" s="412">
        <v>0</v>
      </c>
      <c r="EC1060" s="412">
        <v>0</v>
      </c>
      <c r="ED1060" s="412">
        <v>0</v>
      </c>
      <c r="EE1060" s="412">
        <v>0</v>
      </c>
      <c r="EF1060" s="412">
        <v>0</v>
      </c>
      <c r="EG1060" s="412">
        <v>0</v>
      </c>
      <c r="EH1060" s="412">
        <v>0</v>
      </c>
      <c r="EI1060" s="411">
        <f t="shared" si="329"/>
        <v>0</v>
      </c>
      <c r="EK1060" s="411">
        <f t="shared" si="330"/>
        <v>1179</v>
      </c>
      <c r="EL1060" s="7">
        <f t="shared" si="331"/>
        <v>-1179</v>
      </c>
    </row>
    <row r="1061" spans="1:142">
      <c r="A1061" s="365" t="str">
        <f t="shared" si="313"/>
        <v xml:space="preserve"> 213</v>
      </c>
      <c r="B1061" s="370" t="s">
        <v>975</v>
      </c>
      <c r="C1061" s="370" t="s">
        <v>1179</v>
      </c>
      <c r="D1061" s="411">
        <v>0</v>
      </c>
      <c r="E1061" s="411">
        <v>5</v>
      </c>
      <c r="F1061" s="411">
        <v>0</v>
      </c>
      <c r="G1061" s="411">
        <v>0</v>
      </c>
      <c r="H1061" s="411">
        <v>0</v>
      </c>
      <c r="I1061" s="411">
        <v>0</v>
      </c>
      <c r="J1061" s="411">
        <v>2</v>
      </c>
      <c r="K1061" s="411">
        <v>11</v>
      </c>
      <c r="L1061" s="411">
        <v>0</v>
      </c>
      <c r="M1061" s="411">
        <v>0</v>
      </c>
      <c r="N1061" s="411">
        <v>0</v>
      </c>
      <c r="O1061" s="412">
        <v>0</v>
      </c>
      <c r="P1061" s="411">
        <f t="shared" si="314"/>
        <v>18</v>
      </c>
      <c r="Q1061" s="411">
        <f t="shared" si="315"/>
        <v>6.935483870967742</v>
      </c>
      <c r="R1061" s="411">
        <f t="shared" si="316"/>
        <v>11.064516129032258</v>
      </c>
      <c r="S1061" s="411">
        <f t="shared" si="317"/>
        <v>0</v>
      </c>
      <c r="T1061" s="411">
        <v>0</v>
      </c>
      <c r="U1061" s="411">
        <v>0</v>
      </c>
      <c r="V1061" s="411">
        <v>0</v>
      </c>
      <c r="W1061" s="411">
        <v>0</v>
      </c>
      <c r="X1061" s="411">
        <v>0</v>
      </c>
      <c r="Y1061" s="411">
        <v>0</v>
      </c>
      <c r="Z1061" s="411">
        <v>0</v>
      </c>
      <c r="AA1061" s="411">
        <v>0</v>
      </c>
      <c r="AB1061" s="411">
        <v>0</v>
      </c>
      <c r="AC1061" s="411">
        <v>0</v>
      </c>
      <c r="AD1061" s="411">
        <v>0</v>
      </c>
      <c r="AE1061" s="412">
        <v>0</v>
      </c>
      <c r="AF1061" s="411">
        <f t="shared" si="318"/>
        <v>0</v>
      </c>
      <c r="AG1061" s="411">
        <v>0</v>
      </c>
      <c r="AH1061" s="411">
        <v>0</v>
      </c>
      <c r="AI1061" s="411">
        <v>0</v>
      </c>
      <c r="AJ1061" s="411">
        <v>0</v>
      </c>
      <c r="AK1061" s="411">
        <v>0</v>
      </c>
      <c r="AL1061" s="411">
        <v>0</v>
      </c>
      <c r="AM1061" s="411">
        <v>0</v>
      </c>
      <c r="AN1061" s="411">
        <v>0</v>
      </c>
      <c r="AO1061" s="411">
        <v>0</v>
      </c>
      <c r="AP1061" s="411">
        <v>0</v>
      </c>
      <c r="AQ1061" s="411">
        <v>0</v>
      </c>
      <c r="AR1061" s="412">
        <v>0</v>
      </c>
      <c r="AS1061" s="411">
        <f t="shared" si="319"/>
        <v>0</v>
      </c>
      <c r="AT1061" s="411">
        <f t="shared" si="320"/>
        <v>0</v>
      </c>
      <c r="AU1061" s="411">
        <f t="shared" si="321"/>
        <v>0</v>
      </c>
      <c r="AV1061" s="411">
        <f t="shared" si="322"/>
        <v>0</v>
      </c>
      <c r="AW1061" s="411">
        <v>0</v>
      </c>
      <c r="AX1061" s="411">
        <v>0</v>
      </c>
      <c r="AY1061" s="411">
        <v>0</v>
      </c>
      <c r="AZ1061" s="411">
        <v>0</v>
      </c>
      <c r="BA1061" s="411">
        <v>0</v>
      </c>
      <c r="BB1061" s="411">
        <v>0</v>
      </c>
      <c r="BC1061" s="411">
        <v>0</v>
      </c>
      <c r="BD1061" s="411">
        <v>0</v>
      </c>
      <c r="BE1061" s="411">
        <v>0</v>
      </c>
      <c r="BF1061" s="411">
        <v>0</v>
      </c>
      <c r="BG1061" s="411">
        <v>0</v>
      </c>
      <c r="BH1061" s="412">
        <v>0</v>
      </c>
      <c r="BI1061" s="411">
        <f t="shared" si="323"/>
        <v>0</v>
      </c>
      <c r="BJ1061" s="411">
        <v>0</v>
      </c>
      <c r="BK1061" s="411">
        <v>0</v>
      </c>
      <c r="BL1061" s="411">
        <v>0</v>
      </c>
      <c r="BM1061" s="411">
        <v>0</v>
      </c>
      <c r="BN1061" s="411">
        <v>0</v>
      </c>
      <c r="BO1061" s="411">
        <v>0</v>
      </c>
      <c r="BP1061" s="411">
        <v>0</v>
      </c>
      <c r="BQ1061" s="411">
        <v>0</v>
      </c>
      <c r="BR1061" s="411">
        <v>0</v>
      </c>
      <c r="BS1061" s="411">
        <v>0</v>
      </c>
      <c r="BT1061" s="411">
        <v>0</v>
      </c>
      <c r="BU1061" s="412">
        <v>0</v>
      </c>
      <c r="BV1061" s="411">
        <f t="shared" si="324"/>
        <v>0</v>
      </c>
      <c r="BW1061" s="411">
        <v>0</v>
      </c>
      <c r="BX1061" s="411">
        <v>0</v>
      </c>
      <c r="BY1061" s="411">
        <v>0</v>
      </c>
      <c r="BZ1061" s="411">
        <v>0</v>
      </c>
      <c r="CA1061" s="411">
        <v>0</v>
      </c>
      <c r="CB1061" s="411">
        <v>0</v>
      </c>
      <c r="CC1061" s="411">
        <v>0</v>
      </c>
      <c r="CD1061" s="411">
        <v>0</v>
      </c>
      <c r="CE1061" s="411">
        <v>0</v>
      </c>
      <c r="CF1061" s="411">
        <v>0</v>
      </c>
      <c r="CG1061" s="411">
        <v>0</v>
      </c>
      <c r="CH1061" s="412">
        <v>0</v>
      </c>
      <c r="CI1061" s="411">
        <f t="shared" si="325"/>
        <v>0</v>
      </c>
      <c r="CJ1061" s="411">
        <v>0</v>
      </c>
      <c r="CK1061" s="411">
        <v>0</v>
      </c>
      <c r="CL1061" s="411">
        <v>0</v>
      </c>
      <c r="CM1061" s="411">
        <v>0</v>
      </c>
      <c r="CN1061" s="411">
        <v>0</v>
      </c>
      <c r="CO1061" s="411">
        <v>0</v>
      </c>
      <c r="CP1061" s="411">
        <v>0</v>
      </c>
      <c r="CQ1061" s="411">
        <v>0</v>
      </c>
      <c r="CR1061" s="411">
        <v>0</v>
      </c>
      <c r="CS1061" s="411">
        <v>0</v>
      </c>
      <c r="CT1061" s="411">
        <v>0</v>
      </c>
      <c r="CU1061" s="412">
        <v>0</v>
      </c>
      <c r="CV1061" s="411">
        <f t="shared" si="326"/>
        <v>0</v>
      </c>
      <c r="CW1061" s="411">
        <v>0</v>
      </c>
      <c r="CX1061" s="411">
        <v>0</v>
      </c>
      <c r="CY1061" s="411">
        <v>0</v>
      </c>
      <c r="CZ1061" s="411">
        <v>0</v>
      </c>
      <c r="DA1061" s="411">
        <v>0</v>
      </c>
      <c r="DB1061" s="411">
        <v>0</v>
      </c>
      <c r="DC1061" s="411">
        <v>0</v>
      </c>
      <c r="DD1061" s="411">
        <v>0</v>
      </c>
      <c r="DE1061" s="411">
        <v>0</v>
      </c>
      <c r="DF1061" s="411">
        <v>0</v>
      </c>
      <c r="DG1061" s="411">
        <v>0</v>
      </c>
      <c r="DH1061" s="412">
        <v>0</v>
      </c>
      <c r="DI1061" s="411">
        <f t="shared" si="327"/>
        <v>0</v>
      </c>
      <c r="DJ1061" s="411">
        <v>0</v>
      </c>
      <c r="DK1061" s="411">
        <v>0</v>
      </c>
      <c r="DL1061" s="411">
        <v>0</v>
      </c>
      <c r="DM1061" s="411">
        <v>0</v>
      </c>
      <c r="DN1061" s="411">
        <v>0</v>
      </c>
      <c r="DO1061" s="411">
        <v>0</v>
      </c>
      <c r="DP1061" s="411">
        <v>0</v>
      </c>
      <c r="DQ1061" s="411">
        <v>0</v>
      </c>
      <c r="DR1061" s="411">
        <v>0</v>
      </c>
      <c r="DS1061" s="411">
        <v>0</v>
      </c>
      <c r="DT1061" s="411">
        <v>0</v>
      </c>
      <c r="DU1061" s="412">
        <v>0</v>
      </c>
      <c r="DV1061" s="411">
        <f t="shared" si="328"/>
        <v>0</v>
      </c>
      <c r="DW1061" s="412">
        <v>0</v>
      </c>
      <c r="DX1061" s="412">
        <v>0</v>
      </c>
      <c r="DY1061" s="412">
        <v>0</v>
      </c>
      <c r="DZ1061" s="412">
        <v>0</v>
      </c>
      <c r="EA1061" s="412">
        <v>0</v>
      </c>
      <c r="EB1061" s="412">
        <v>0</v>
      </c>
      <c r="EC1061" s="412">
        <v>0</v>
      </c>
      <c r="ED1061" s="412">
        <v>0</v>
      </c>
      <c r="EE1061" s="412">
        <v>0</v>
      </c>
      <c r="EF1061" s="412">
        <v>0</v>
      </c>
      <c r="EG1061" s="412">
        <v>0</v>
      </c>
      <c r="EH1061" s="412">
        <v>0</v>
      </c>
      <c r="EI1061" s="411">
        <f t="shared" si="329"/>
        <v>0</v>
      </c>
      <c r="EK1061" s="411">
        <f t="shared" si="330"/>
        <v>18</v>
      </c>
      <c r="EL1061" s="7">
        <f t="shared" si="331"/>
        <v>-18</v>
      </c>
    </row>
    <row r="1062" spans="1:142">
      <c r="A1062" s="365" t="str">
        <f t="shared" si="313"/>
        <v xml:space="preserve"> 213</v>
      </c>
      <c r="B1062" s="370" t="s">
        <v>975</v>
      </c>
      <c r="C1062" s="370" t="s">
        <v>1180</v>
      </c>
      <c r="D1062" s="411">
        <v>3</v>
      </c>
      <c r="E1062" s="411">
        <v>3</v>
      </c>
      <c r="F1062" s="411">
        <v>3</v>
      </c>
      <c r="G1062" s="411">
        <v>3</v>
      </c>
      <c r="H1062" s="411">
        <v>3</v>
      </c>
      <c r="I1062" s="411">
        <v>3</v>
      </c>
      <c r="J1062" s="411">
        <v>0</v>
      </c>
      <c r="K1062" s="411">
        <v>0</v>
      </c>
      <c r="L1062" s="411">
        <v>0</v>
      </c>
      <c r="M1062" s="411">
        <v>1</v>
      </c>
      <c r="N1062" s="411">
        <v>0</v>
      </c>
      <c r="O1062" s="412">
        <v>0</v>
      </c>
      <c r="P1062" s="411">
        <f t="shared" si="314"/>
        <v>19</v>
      </c>
      <c r="Q1062" s="411">
        <f t="shared" si="315"/>
        <v>18</v>
      </c>
      <c r="R1062" s="411">
        <f t="shared" si="316"/>
        <v>0</v>
      </c>
      <c r="S1062" s="411">
        <f t="shared" si="317"/>
        <v>1</v>
      </c>
      <c r="T1062" s="411">
        <v>0</v>
      </c>
      <c r="U1062" s="411">
        <v>0</v>
      </c>
      <c r="V1062" s="411">
        <v>0</v>
      </c>
      <c r="W1062" s="411">
        <v>0</v>
      </c>
      <c r="X1062" s="411">
        <v>0</v>
      </c>
      <c r="Y1062" s="411">
        <v>0</v>
      </c>
      <c r="Z1062" s="411">
        <v>0</v>
      </c>
      <c r="AA1062" s="411">
        <v>0</v>
      </c>
      <c r="AB1062" s="411">
        <v>0</v>
      </c>
      <c r="AC1062" s="411">
        <v>0</v>
      </c>
      <c r="AD1062" s="411">
        <v>0</v>
      </c>
      <c r="AE1062" s="412">
        <v>0</v>
      </c>
      <c r="AF1062" s="411">
        <f t="shared" si="318"/>
        <v>0</v>
      </c>
      <c r="AG1062" s="411">
        <v>0</v>
      </c>
      <c r="AH1062" s="411">
        <v>0</v>
      </c>
      <c r="AI1062" s="411">
        <v>0</v>
      </c>
      <c r="AJ1062" s="411">
        <v>0</v>
      </c>
      <c r="AK1062" s="411">
        <v>0</v>
      </c>
      <c r="AL1062" s="411">
        <v>0</v>
      </c>
      <c r="AM1062" s="411">
        <v>0</v>
      </c>
      <c r="AN1062" s="411">
        <v>0</v>
      </c>
      <c r="AO1062" s="411">
        <v>0</v>
      </c>
      <c r="AP1062" s="411">
        <v>0</v>
      </c>
      <c r="AQ1062" s="411">
        <v>0</v>
      </c>
      <c r="AR1062" s="412">
        <v>0</v>
      </c>
      <c r="AS1062" s="411">
        <f t="shared" si="319"/>
        <v>0</v>
      </c>
      <c r="AT1062" s="411">
        <f t="shared" si="320"/>
        <v>0</v>
      </c>
      <c r="AU1062" s="411">
        <f t="shared" si="321"/>
        <v>0</v>
      </c>
      <c r="AV1062" s="411">
        <f t="shared" si="322"/>
        <v>0</v>
      </c>
      <c r="AW1062" s="411">
        <v>0</v>
      </c>
      <c r="AX1062" s="411">
        <v>0</v>
      </c>
      <c r="AY1062" s="411">
        <v>0</v>
      </c>
      <c r="AZ1062" s="411">
        <v>0</v>
      </c>
      <c r="BA1062" s="411">
        <v>0</v>
      </c>
      <c r="BB1062" s="411">
        <v>0</v>
      </c>
      <c r="BC1062" s="411">
        <v>0</v>
      </c>
      <c r="BD1062" s="411">
        <v>0</v>
      </c>
      <c r="BE1062" s="411">
        <v>0</v>
      </c>
      <c r="BF1062" s="411">
        <v>0</v>
      </c>
      <c r="BG1062" s="411">
        <v>0</v>
      </c>
      <c r="BH1062" s="412">
        <v>0</v>
      </c>
      <c r="BI1062" s="411">
        <f t="shared" si="323"/>
        <v>0</v>
      </c>
      <c r="BJ1062" s="411">
        <v>0</v>
      </c>
      <c r="BK1062" s="411">
        <v>0</v>
      </c>
      <c r="BL1062" s="411">
        <v>0</v>
      </c>
      <c r="BM1062" s="411">
        <v>0</v>
      </c>
      <c r="BN1062" s="411">
        <v>0</v>
      </c>
      <c r="BO1062" s="411">
        <v>0</v>
      </c>
      <c r="BP1062" s="411">
        <v>0</v>
      </c>
      <c r="BQ1062" s="411">
        <v>0</v>
      </c>
      <c r="BR1062" s="411">
        <v>0</v>
      </c>
      <c r="BS1062" s="411">
        <v>0</v>
      </c>
      <c r="BT1062" s="411">
        <v>0</v>
      </c>
      <c r="BU1062" s="412">
        <v>0</v>
      </c>
      <c r="BV1062" s="411">
        <f t="shared" si="324"/>
        <v>0</v>
      </c>
      <c r="BW1062" s="411">
        <v>0</v>
      </c>
      <c r="BX1062" s="411">
        <v>0</v>
      </c>
      <c r="BY1062" s="411">
        <v>0</v>
      </c>
      <c r="BZ1062" s="411">
        <v>0</v>
      </c>
      <c r="CA1062" s="411">
        <v>0</v>
      </c>
      <c r="CB1062" s="411">
        <v>0</v>
      </c>
      <c r="CC1062" s="411">
        <v>0</v>
      </c>
      <c r="CD1062" s="411">
        <v>0</v>
      </c>
      <c r="CE1062" s="411">
        <v>0</v>
      </c>
      <c r="CF1062" s="411">
        <v>0</v>
      </c>
      <c r="CG1062" s="411">
        <v>0</v>
      </c>
      <c r="CH1062" s="412">
        <v>0</v>
      </c>
      <c r="CI1062" s="411">
        <f t="shared" si="325"/>
        <v>0</v>
      </c>
      <c r="CJ1062" s="411">
        <v>0</v>
      </c>
      <c r="CK1062" s="411">
        <v>0</v>
      </c>
      <c r="CL1062" s="411">
        <v>0</v>
      </c>
      <c r="CM1062" s="411">
        <v>0</v>
      </c>
      <c r="CN1062" s="411">
        <v>0</v>
      </c>
      <c r="CO1062" s="411">
        <v>0</v>
      </c>
      <c r="CP1062" s="411">
        <v>0</v>
      </c>
      <c r="CQ1062" s="411">
        <v>0</v>
      </c>
      <c r="CR1062" s="411">
        <v>0</v>
      </c>
      <c r="CS1062" s="411">
        <v>0</v>
      </c>
      <c r="CT1062" s="411">
        <v>0</v>
      </c>
      <c r="CU1062" s="412">
        <v>0</v>
      </c>
      <c r="CV1062" s="411">
        <f t="shared" si="326"/>
        <v>0</v>
      </c>
      <c r="CW1062" s="411">
        <v>0</v>
      </c>
      <c r="CX1062" s="411">
        <v>0</v>
      </c>
      <c r="CY1062" s="411">
        <v>0</v>
      </c>
      <c r="CZ1062" s="411">
        <v>0</v>
      </c>
      <c r="DA1062" s="411">
        <v>0</v>
      </c>
      <c r="DB1062" s="411">
        <v>0</v>
      </c>
      <c r="DC1062" s="411">
        <v>0</v>
      </c>
      <c r="DD1062" s="411">
        <v>0</v>
      </c>
      <c r="DE1062" s="411">
        <v>0</v>
      </c>
      <c r="DF1062" s="411">
        <v>0</v>
      </c>
      <c r="DG1062" s="411">
        <v>0</v>
      </c>
      <c r="DH1062" s="412">
        <v>0</v>
      </c>
      <c r="DI1062" s="411">
        <f t="shared" si="327"/>
        <v>0</v>
      </c>
      <c r="DJ1062" s="411">
        <v>0</v>
      </c>
      <c r="DK1062" s="411">
        <v>0</v>
      </c>
      <c r="DL1062" s="411">
        <v>0</v>
      </c>
      <c r="DM1062" s="411">
        <v>0</v>
      </c>
      <c r="DN1062" s="411">
        <v>0</v>
      </c>
      <c r="DO1062" s="411">
        <v>0</v>
      </c>
      <c r="DP1062" s="411">
        <v>0</v>
      </c>
      <c r="DQ1062" s="411">
        <v>0</v>
      </c>
      <c r="DR1062" s="411">
        <v>0</v>
      </c>
      <c r="DS1062" s="411">
        <v>0</v>
      </c>
      <c r="DT1062" s="411">
        <v>0</v>
      </c>
      <c r="DU1062" s="412">
        <v>0</v>
      </c>
      <c r="DV1062" s="411">
        <f t="shared" si="328"/>
        <v>0</v>
      </c>
      <c r="DW1062" s="412">
        <v>0</v>
      </c>
      <c r="DX1062" s="412">
        <v>0</v>
      </c>
      <c r="DY1062" s="412">
        <v>0</v>
      </c>
      <c r="DZ1062" s="412">
        <v>0</v>
      </c>
      <c r="EA1062" s="412">
        <v>0</v>
      </c>
      <c r="EB1062" s="412">
        <v>0</v>
      </c>
      <c r="EC1062" s="412">
        <v>0</v>
      </c>
      <c r="ED1062" s="412">
        <v>0</v>
      </c>
      <c r="EE1062" s="412">
        <v>0</v>
      </c>
      <c r="EF1062" s="412">
        <v>0</v>
      </c>
      <c r="EG1062" s="412">
        <v>0</v>
      </c>
      <c r="EH1062" s="412">
        <v>0</v>
      </c>
      <c r="EI1062" s="411">
        <f t="shared" si="329"/>
        <v>0</v>
      </c>
      <c r="EK1062" s="411">
        <f t="shared" si="330"/>
        <v>19</v>
      </c>
      <c r="EL1062" s="7">
        <f t="shared" si="331"/>
        <v>-19</v>
      </c>
    </row>
    <row r="1063" spans="1:142">
      <c r="A1063" s="365" t="str">
        <f t="shared" si="313"/>
        <v xml:space="preserve"> 214</v>
      </c>
      <c r="B1063" s="370" t="s">
        <v>976</v>
      </c>
      <c r="C1063" s="370" t="s">
        <v>1167</v>
      </c>
      <c r="D1063" s="411">
        <v>88</v>
      </c>
      <c r="E1063" s="411">
        <v>88</v>
      </c>
      <c r="F1063" s="411">
        <v>88</v>
      </c>
      <c r="G1063" s="411">
        <v>88</v>
      </c>
      <c r="H1063" s="411">
        <v>88</v>
      </c>
      <c r="I1063" s="411">
        <v>87</v>
      </c>
      <c r="J1063" s="411">
        <v>87</v>
      </c>
      <c r="K1063" s="411">
        <v>87</v>
      </c>
      <c r="L1063" s="411">
        <v>87</v>
      </c>
      <c r="M1063" s="411">
        <v>87</v>
      </c>
      <c r="N1063" s="411">
        <v>89</v>
      </c>
      <c r="O1063" s="412">
        <v>89</v>
      </c>
      <c r="P1063" s="411">
        <f t="shared" si="314"/>
        <v>1053</v>
      </c>
      <c r="Q1063" s="411">
        <f t="shared" si="315"/>
        <v>611.19354838709683</v>
      </c>
      <c r="R1063" s="411">
        <f t="shared" si="316"/>
        <v>152.80645161290323</v>
      </c>
      <c r="S1063" s="411">
        <f t="shared" si="317"/>
        <v>289</v>
      </c>
      <c r="T1063" s="411">
        <v>0</v>
      </c>
      <c r="U1063" s="411">
        <v>0</v>
      </c>
      <c r="V1063" s="411">
        <v>0</v>
      </c>
      <c r="W1063" s="411">
        <v>0</v>
      </c>
      <c r="X1063" s="411">
        <v>-1.0000000000000053</v>
      </c>
      <c r="Y1063" s="411">
        <v>0</v>
      </c>
      <c r="Z1063" s="411">
        <v>0</v>
      </c>
      <c r="AA1063" s="411">
        <v>-1.0000000000000009</v>
      </c>
      <c r="AB1063" s="411">
        <v>0</v>
      </c>
      <c r="AC1063" s="411">
        <v>0.99999999999999822</v>
      </c>
      <c r="AD1063" s="411">
        <v>0</v>
      </c>
      <c r="AE1063" s="412">
        <v>0</v>
      </c>
      <c r="AF1063" s="411">
        <f t="shared" si="318"/>
        <v>-1.000000000000008</v>
      </c>
      <c r="AG1063" s="411">
        <v>88</v>
      </c>
      <c r="AH1063" s="411">
        <v>88</v>
      </c>
      <c r="AI1063" s="411">
        <v>88</v>
      </c>
      <c r="AJ1063" s="411">
        <v>88</v>
      </c>
      <c r="AK1063" s="411">
        <v>87</v>
      </c>
      <c r="AL1063" s="411">
        <v>87</v>
      </c>
      <c r="AM1063" s="411">
        <v>87</v>
      </c>
      <c r="AN1063" s="411">
        <v>86</v>
      </c>
      <c r="AO1063" s="411">
        <v>87</v>
      </c>
      <c r="AP1063" s="411">
        <v>88</v>
      </c>
      <c r="AQ1063" s="411">
        <v>89</v>
      </c>
      <c r="AR1063" s="412">
        <v>89</v>
      </c>
      <c r="AS1063" s="411">
        <f t="shared" si="319"/>
        <v>1052</v>
      </c>
      <c r="AT1063" s="411">
        <f t="shared" si="320"/>
        <v>610.19354838709683</v>
      </c>
      <c r="AU1063" s="411">
        <f t="shared" si="321"/>
        <v>151.80645161290323</v>
      </c>
      <c r="AV1063" s="411">
        <f t="shared" si="322"/>
        <v>290</v>
      </c>
      <c r="AW1063" s="411">
        <v>0</v>
      </c>
      <c r="AX1063" s="411">
        <v>0</v>
      </c>
      <c r="AY1063" s="411">
        <v>0</v>
      </c>
      <c r="AZ1063" s="411">
        <v>0</v>
      </c>
      <c r="BA1063" s="411">
        <v>0</v>
      </c>
      <c r="BB1063" s="411">
        <v>0</v>
      </c>
      <c r="BC1063" s="411">
        <v>0</v>
      </c>
      <c r="BD1063" s="411">
        <v>0</v>
      </c>
      <c r="BE1063" s="411">
        <v>0</v>
      </c>
      <c r="BF1063" s="411">
        <v>0</v>
      </c>
      <c r="BG1063" s="411">
        <v>0</v>
      </c>
      <c r="BH1063" s="412">
        <v>0</v>
      </c>
      <c r="BI1063" s="411">
        <f t="shared" si="323"/>
        <v>0</v>
      </c>
      <c r="BJ1063" s="411">
        <v>88</v>
      </c>
      <c r="BK1063" s="411">
        <v>88</v>
      </c>
      <c r="BL1063" s="411">
        <v>88</v>
      </c>
      <c r="BM1063" s="411">
        <v>88</v>
      </c>
      <c r="BN1063" s="411">
        <v>87</v>
      </c>
      <c r="BO1063" s="411">
        <v>87</v>
      </c>
      <c r="BP1063" s="411">
        <v>87</v>
      </c>
      <c r="BQ1063" s="411">
        <v>86</v>
      </c>
      <c r="BR1063" s="411">
        <v>87</v>
      </c>
      <c r="BS1063" s="411">
        <v>88</v>
      </c>
      <c r="BT1063" s="411">
        <v>89</v>
      </c>
      <c r="BU1063" s="412">
        <v>89</v>
      </c>
      <c r="BV1063" s="411">
        <f t="shared" si="324"/>
        <v>1052</v>
      </c>
      <c r="BW1063" s="411">
        <v>0</v>
      </c>
      <c r="BX1063" s="411">
        <v>0</v>
      </c>
      <c r="BY1063" s="411">
        <v>0</v>
      </c>
      <c r="BZ1063" s="411">
        <v>0</v>
      </c>
      <c r="CA1063" s="411">
        <v>0</v>
      </c>
      <c r="CB1063" s="411">
        <v>0</v>
      </c>
      <c r="CC1063" s="411">
        <v>0</v>
      </c>
      <c r="CD1063" s="411">
        <v>0</v>
      </c>
      <c r="CE1063" s="411">
        <v>0</v>
      </c>
      <c r="CF1063" s="411">
        <v>0</v>
      </c>
      <c r="CG1063" s="411">
        <v>0</v>
      </c>
      <c r="CH1063" s="412">
        <v>0</v>
      </c>
      <c r="CI1063" s="411">
        <f t="shared" si="325"/>
        <v>0</v>
      </c>
      <c r="CJ1063" s="411">
        <v>88</v>
      </c>
      <c r="CK1063" s="411">
        <v>88</v>
      </c>
      <c r="CL1063" s="411">
        <v>88</v>
      </c>
      <c r="CM1063" s="411">
        <v>88</v>
      </c>
      <c r="CN1063" s="411">
        <v>87</v>
      </c>
      <c r="CO1063" s="411">
        <v>87</v>
      </c>
      <c r="CP1063" s="411">
        <v>87</v>
      </c>
      <c r="CQ1063" s="411">
        <v>86</v>
      </c>
      <c r="CR1063" s="411">
        <v>87</v>
      </c>
      <c r="CS1063" s="411">
        <v>88</v>
      </c>
      <c r="CT1063" s="411">
        <v>89</v>
      </c>
      <c r="CU1063" s="412">
        <v>89</v>
      </c>
      <c r="CV1063" s="411">
        <f t="shared" si="326"/>
        <v>1052</v>
      </c>
      <c r="CW1063" s="411">
        <v>1</v>
      </c>
      <c r="CX1063" s="411">
        <v>1</v>
      </c>
      <c r="CY1063" s="411">
        <v>1</v>
      </c>
      <c r="CZ1063" s="411">
        <v>1</v>
      </c>
      <c r="DA1063" s="411">
        <v>1.9999999999999947</v>
      </c>
      <c r="DB1063" s="411">
        <v>2</v>
      </c>
      <c r="DC1063" s="411">
        <v>2</v>
      </c>
      <c r="DD1063" s="411">
        <v>2.9999999999999973</v>
      </c>
      <c r="DE1063" s="411">
        <v>2</v>
      </c>
      <c r="DF1063" s="411">
        <v>0.99999999999999467</v>
      </c>
      <c r="DG1063" s="411">
        <v>0</v>
      </c>
      <c r="DH1063" s="412">
        <v>0</v>
      </c>
      <c r="DI1063" s="411">
        <f t="shared" si="327"/>
        <v>15.999999999999988</v>
      </c>
      <c r="DJ1063" s="411">
        <v>89</v>
      </c>
      <c r="DK1063" s="411">
        <v>89</v>
      </c>
      <c r="DL1063" s="411">
        <v>89</v>
      </c>
      <c r="DM1063" s="411">
        <v>89</v>
      </c>
      <c r="DN1063" s="411">
        <v>88.999999999999986</v>
      </c>
      <c r="DO1063" s="411">
        <v>89</v>
      </c>
      <c r="DP1063" s="411">
        <v>89</v>
      </c>
      <c r="DQ1063" s="411">
        <v>89</v>
      </c>
      <c r="DR1063" s="411">
        <v>89</v>
      </c>
      <c r="DS1063" s="411">
        <v>89</v>
      </c>
      <c r="DT1063" s="411">
        <v>89</v>
      </c>
      <c r="DU1063" s="412">
        <v>89</v>
      </c>
      <c r="DV1063" s="411">
        <f t="shared" si="328"/>
        <v>1068</v>
      </c>
      <c r="DW1063" s="412">
        <v>89</v>
      </c>
      <c r="DX1063" s="412">
        <v>89</v>
      </c>
      <c r="DY1063" s="412">
        <v>89</v>
      </c>
      <c r="DZ1063" s="412">
        <v>89</v>
      </c>
      <c r="EA1063" s="412">
        <v>88.999999999999986</v>
      </c>
      <c r="EB1063" s="412">
        <v>89</v>
      </c>
      <c r="EC1063" s="412">
        <v>89</v>
      </c>
      <c r="ED1063" s="412">
        <v>89</v>
      </c>
      <c r="EE1063" s="412">
        <v>89</v>
      </c>
      <c r="EF1063" s="412">
        <v>89</v>
      </c>
      <c r="EG1063" s="412">
        <v>89</v>
      </c>
      <c r="EH1063" s="412">
        <v>89</v>
      </c>
      <c r="EI1063" s="411">
        <f t="shared" si="329"/>
        <v>1068</v>
      </c>
      <c r="EK1063" s="411">
        <f t="shared" si="330"/>
        <v>1068</v>
      </c>
      <c r="EL1063" s="7">
        <f t="shared" si="331"/>
        <v>0</v>
      </c>
    </row>
    <row r="1064" spans="1:142">
      <c r="A1064" s="365" t="str">
        <f t="shared" si="313"/>
        <v xml:space="preserve"> 214</v>
      </c>
      <c r="B1064" s="370" t="s">
        <v>976</v>
      </c>
      <c r="C1064" s="370" t="s">
        <v>1168</v>
      </c>
      <c r="D1064" s="411">
        <v>81798</v>
      </c>
      <c r="E1064" s="411">
        <v>68820</v>
      </c>
      <c r="F1064" s="411">
        <v>71222</v>
      </c>
      <c r="G1064" s="411">
        <v>110576</v>
      </c>
      <c r="H1064" s="411">
        <v>100512</v>
      </c>
      <c r="I1064" s="411">
        <v>92949</v>
      </c>
      <c r="J1064" s="411">
        <v>123024</v>
      </c>
      <c r="K1064" s="411">
        <v>136705</v>
      </c>
      <c r="L1064" s="411">
        <v>120968</v>
      </c>
      <c r="M1064" s="411">
        <v>124698</v>
      </c>
      <c r="N1064" s="411">
        <v>138929</v>
      </c>
      <c r="O1064" s="412">
        <v>127006</v>
      </c>
      <c r="P1064" s="411">
        <f t="shared" si="314"/>
        <v>1297207</v>
      </c>
      <c r="Q1064" s="411">
        <f t="shared" si="315"/>
        <v>644932.48387096776</v>
      </c>
      <c r="R1064" s="411">
        <f t="shared" si="316"/>
        <v>228271.03337041158</v>
      </c>
      <c r="S1064" s="411">
        <f t="shared" si="317"/>
        <v>424003.4827586207</v>
      </c>
      <c r="T1064" s="411">
        <v>0</v>
      </c>
      <c r="U1064" s="411">
        <v>0</v>
      </c>
      <c r="V1064" s="411">
        <v>0</v>
      </c>
      <c r="W1064" s="411">
        <v>0</v>
      </c>
      <c r="X1064" s="411">
        <v>0</v>
      </c>
      <c r="Y1064" s="411">
        <v>0</v>
      </c>
      <c r="Z1064" s="411">
        <v>0</v>
      </c>
      <c r="AA1064" s="411">
        <v>0</v>
      </c>
      <c r="AB1064" s="411">
        <v>-280.00000000001103</v>
      </c>
      <c r="AC1064" s="411">
        <v>279.99999999999864</v>
      </c>
      <c r="AD1064" s="411">
        <v>0</v>
      </c>
      <c r="AE1064" s="412">
        <v>0</v>
      </c>
      <c r="AF1064" s="411">
        <f t="shared" si="318"/>
        <v>-1.2391865311656147E-11</v>
      </c>
      <c r="AG1064" s="411">
        <v>81798</v>
      </c>
      <c r="AH1064" s="411">
        <v>68820</v>
      </c>
      <c r="AI1064" s="411">
        <v>71222</v>
      </c>
      <c r="AJ1064" s="411">
        <v>110576</v>
      </c>
      <c r="AK1064" s="411">
        <v>100512</v>
      </c>
      <c r="AL1064" s="411">
        <v>92949</v>
      </c>
      <c r="AM1064" s="411">
        <v>123024</v>
      </c>
      <c r="AN1064" s="411">
        <v>136705</v>
      </c>
      <c r="AO1064" s="411">
        <v>120687.99999999999</v>
      </c>
      <c r="AP1064" s="411">
        <v>124978</v>
      </c>
      <c r="AQ1064" s="411">
        <v>138929</v>
      </c>
      <c r="AR1064" s="412">
        <v>127006</v>
      </c>
      <c r="AS1064" s="411">
        <f t="shared" si="319"/>
        <v>1297207</v>
      </c>
      <c r="AT1064" s="411">
        <f t="shared" si="320"/>
        <v>644932.48387096776</v>
      </c>
      <c r="AU1064" s="411">
        <f t="shared" si="321"/>
        <v>228068.27474972192</v>
      </c>
      <c r="AV1064" s="411">
        <f t="shared" si="322"/>
        <v>424206.24137931032</v>
      </c>
      <c r="AW1064" s="411">
        <v>0</v>
      </c>
      <c r="AX1064" s="411">
        <v>0</v>
      </c>
      <c r="AY1064" s="411">
        <v>0</v>
      </c>
      <c r="AZ1064" s="411">
        <v>0</v>
      </c>
      <c r="BA1064" s="411">
        <v>0</v>
      </c>
      <c r="BB1064" s="411">
        <v>0</v>
      </c>
      <c r="BC1064" s="411">
        <v>0</v>
      </c>
      <c r="BD1064" s="411">
        <v>0</v>
      </c>
      <c r="BE1064" s="411">
        <v>0</v>
      </c>
      <c r="BF1064" s="411">
        <v>0</v>
      </c>
      <c r="BG1064" s="411">
        <v>0</v>
      </c>
      <c r="BH1064" s="412">
        <v>0</v>
      </c>
      <c r="BI1064" s="411">
        <f t="shared" si="323"/>
        <v>0</v>
      </c>
      <c r="BJ1064" s="411">
        <v>81798</v>
      </c>
      <c r="BK1064" s="411">
        <v>68820</v>
      </c>
      <c r="BL1064" s="411">
        <v>71222</v>
      </c>
      <c r="BM1064" s="411">
        <v>110576</v>
      </c>
      <c r="BN1064" s="411">
        <v>100512</v>
      </c>
      <c r="BO1064" s="411">
        <v>92949</v>
      </c>
      <c r="BP1064" s="411">
        <v>123024</v>
      </c>
      <c r="BQ1064" s="411">
        <v>136705</v>
      </c>
      <c r="BR1064" s="411">
        <v>120687.99999999999</v>
      </c>
      <c r="BS1064" s="411">
        <v>124978</v>
      </c>
      <c r="BT1064" s="411">
        <v>138929</v>
      </c>
      <c r="BU1064" s="412">
        <v>127006</v>
      </c>
      <c r="BV1064" s="411">
        <f t="shared" si="324"/>
        <v>1297207</v>
      </c>
      <c r="BW1064" s="411">
        <v>0</v>
      </c>
      <c r="BX1064" s="411">
        <v>0</v>
      </c>
      <c r="BY1064" s="411">
        <v>0</v>
      </c>
      <c r="BZ1064" s="411">
        <v>0</v>
      </c>
      <c r="CA1064" s="411">
        <v>0</v>
      </c>
      <c r="CB1064" s="411">
        <v>0</v>
      </c>
      <c r="CC1064" s="411">
        <v>0</v>
      </c>
      <c r="CD1064" s="411">
        <v>0</v>
      </c>
      <c r="CE1064" s="411">
        <v>0</v>
      </c>
      <c r="CF1064" s="411">
        <v>0</v>
      </c>
      <c r="CG1064" s="411">
        <v>0</v>
      </c>
      <c r="CH1064" s="412">
        <v>0</v>
      </c>
      <c r="CI1064" s="411">
        <f t="shared" si="325"/>
        <v>0</v>
      </c>
      <c r="CJ1064" s="411">
        <v>81798</v>
      </c>
      <c r="CK1064" s="411">
        <v>68820</v>
      </c>
      <c r="CL1064" s="411">
        <v>71222</v>
      </c>
      <c r="CM1064" s="411">
        <v>110576</v>
      </c>
      <c r="CN1064" s="411">
        <v>100512</v>
      </c>
      <c r="CO1064" s="411">
        <v>92949</v>
      </c>
      <c r="CP1064" s="411">
        <v>123024</v>
      </c>
      <c r="CQ1064" s="411">
        <v>136705</v>
      </c>
      <c r="CR1064" s="411">
        <v>120687.99999999999</v>
      </c>
      <c r="CS1064" s="411">
        <v>124978</v>
      </c>
      <c r="CT1064" s="411">
        <v>138929</v>
      </c>
      <c r="CU1064" s="412">
        <v>127006</v>
      </c>
      <c r="CV1064" s="411">
        <f t="shared" si="326"/>
        <v>1297207</v>
      </c>
      <c r="CW1064" s="411">
        <v>506.10476190476038</v>
      </c>
      <c r="CX1064" s="411">
        <v>147.34285714285397</v>
      </c>
      <c r="CY1064" s="411">
        <v>-472.03809523809582</v>
      </c>
      <c r="CZ1064" s="411">
        <v>-1216.5142857142887</v>
      </c>
      <c r="DA1064" s="411">
        <v>527.04718117131824</v>
      </c>
      <c r="DB1064" s="411">
        <v>1457.9999999999991</v>
      </c>
      <c r="DC1064" s="411">
        <v>630.85714285714266</v>
      </c>
      <c r="DD1064" s="411">
        <v>1719.0813953488266</v>
      </c>
      <c r="DE1064" s="411">
        <v>82.095250692036586</v>
      </c>
      <c r="DF1064" s="411">
        <v>-1013.6703719823524</v>
      </c>
      <c r="DG1064" s="411">
        <v>0</v>
      </c>
      <c r="DH1064" s="412">
        <v>0</v>
      </c>
      <c r="DI1064" s="411">
        <f t="shared" si="327"/>
        <v>2368.3058361822004</v>
      </c>
      <c r="DJ1064" s="411">
        <v>82304.104761904746</v>
      </c>
      <c r="DK1064" s="411">
        <v>68967.342857142852</v>
      </c>
      <c r="DL1064" s="411">
        <v>70749.961904761891</v>
      </c>
      <c r="DM1064" s="411">
        <v>109359.48571428571</v>
      </c>
      <c r="DN1064" s="411">
        <v>101039.04718117132</v>
      </c>
      <c r="DO1064" s="411">
        <v>94407</v>
      </c>
      <c r="DP1064" s="411">
        <v>123654.85714285714</v>
      </c>
      <c r="DQ1064" s="411">
        <v>138424.0813953488</v>
      </c>
      <c r="DR1064" s="411">
        <v>120770.09525069203</v>
      </c>
      <c r="DS1064" s="411">
        <v>123964.32962801764</v>
      </c>
      <c r="DT1064" s="411">
        <v>138929</v>
      </c>
      <c r="DU1064" s="412">
        <v>127006</v>
      </c>
      <c r="DV1064" s="411">
        <f t="shared" si="328"/>
        <v>1299575.3058361821</v>
      </c>
      <c r="DW1064" s="412">
        <v>82304.104761904746</v>
      </c>
      <c r="DX1064" s="412">
        <v>68967.342857142852</v>
      </c>
      <c r="DY1064" s="412">
        <v>70749.961904761891</v>
      </c>
      <c r="DZ1064" s="412">
        <v>109359.48571428571</v>
      </c>
      <c r="EA1064" s="412">
        <v>101039.04718117132</v>
      </c>
      <c r="EB1064" s="412">
        <v>94407</v>
      </c>
      <c r="EC1064" s="412">
        <v>123654.85714285714</v>
      </c>
      <c r="ED1064" s="412">
        <v>138424.0813953488</v>
      </c>
      <c r="EE1064" s="412">
        <v>120770.09525069203</v>
      </c>
      <c r="EF1064" s="412">
        <v>123964.32962801764</v>
      </c>
      <c r="EG1064" s="412">
        <v>138929</v>
      </c>
      <c r="EH1064" s="412">
        <v>127006</v>
      </c>
      <c r="EI1064" s="411">
        <f t="shared" si="329"/>
        <v>1299575.3058361821</v>
      </c>
      <c r="EK1064" s="411">
        <f t="shared" si="330"/>
        <v>1299575.3058361821</v>
      </c>
      <c r="EL1064" s="7">
        <f t="shared" si="331"/>
        <v>0</v>
      </c>
    </row>
    <row r="1065" spans="1:142">
      <c r="A1065" s="365" t="str">
        <f t="shared" si="313"/>
        <v xml:space="preserve"> 214</v>
      </c>
      <c r="B1065" s="370" t="s">
        <v>976</v>
      </c>
      <c r="C1065" s="370" t="s">
        <v>1169</v>
      </c>
      <c r="D1065" s="411">
        <v>81798</v>
      </c>
      <c r="E1065" s="411">
        <v>68820</v>
      </c>
      <c r="F1065" s="411">
        <v>71222</v>
      </c>
      <c r="G1065" s="411">
        <v>110576</v>
      </c>
      <c r="H1065" s="411">
        <v>100512</v>
      </c>
      <c r="I1065" s="411">
        <v>92949</v>
      </c>
      <c r="J1065" s="411">
        <v>123024</v>
      </c>
      <c r="K1065" s="411">
        <v>136705</v>
      </c>
      <c r="L1065" s="411">
        <v>120968</v>
      </c>
      <c r="M1065" s="411">
        <v>124698</v>
      </c>
      <c r="N1065" s="411">
        <v>138929</v>
      </c>
      <c r="O1065" s="412">
        <v>127006</v>
      </c>
      <c r="P1065" s="411">
        <f t="shared" si="314"/>
        <v>1297207</v>
      </c>
      <c r="Q1065" s="411">
        <f t="shared" si="315"/>
        <v>644932.48387096776</v>
      </c>
      <c r="R1065" s="411">
        <f t="shared" si="316"/>
        <v>228271.03337041158</v>
      </c>
      <c r="S1065" s="411">
        <f t="shared" si="317"/>
        <v>424003.4827586207</v>
      </c>
      <c r="T1065" s="411">
        <v>0</v>
      </c>
      <c r="U1065" s="411">
        <v>0</v>
      </c>
      <c r="V1065" s="411">
        <v>0</v>
      </c>
      <c r="W1065" s="411">
        <v>0</v>
      </c>
      <c r="X1065" s="411">
        <v>0</v>
      </c>
      <c r="Y1065" s="411">
        <v>0</v>
      </c>
      <c r="Z1065" s="411">
        <v>0</v>
      </c>
      <c r="AA1065" s="411">
        <v>0</v>
      </c>
      <c r="AB1065" s="411">
        <v>-280.00000000001103</v>
      </c>
      <c r="AC1065" s="411">
        <v>279.99999999999864</v>
      </c>
      <c r="AD1065" s="411">
        <v>0</v>
      </c>
      <c r="AE1065" s="412">
        <v>0</v>
      </c>
      <c r="AF1065" s="411">
        <f t="shared" si="318"/>
        <v>-1.2391865311656147E-11</v>
      </c>
      <c r="AG1065" s="411">
        <v>81798</v>
      </c>
      <c r="AH1065" s="411">
        <v>68820</v>
      </c>
      <c r="AI1065" s="411">
        <v>71222</v>
      </c>
      <c r="AJ1065" s="411">
        <v>110576</v>
      </c>
      <c r="AK1065" s="411">
        <v>100512</v>
      </c>
      <c r="AL1065" s="411">
        <v>92949</v>
      </c>
      <c r="AM1065" s="411">
        <v>123024</v>
      </c>
      <c r="AN1065" s="411">
        <v>136705</v>
      </c>
      <c r="AO1065" s="411">
        <v>120687.99999999999</v>
      </c>
      <c r="AP1065" s="411">
        <v>124978</v>
      </c>
      <c r="AQ1065" s="411">
        <v>138929</v>
      </c>
      <c r="AR1065" s="412">
        <v>127006</v>
      </c>
      <c r="AS1065" s="411">
        <f t="shared" si="319"/>
        <v>1297207</v>
      </c>
      <c r="AT1065" s="411">
        <f t="shared" si="320"/>
        <v>644932.48387096776</v>
      </c>
      <c r="AU1065" s="411">
        <f t="shared" si="321"/>
        <v>228068.27474972192</v>
      </c>
      <c r="AV1065" s="411">
        <f t="shared" si="322"/>
        <v>424206.24137931032</v>
      </c>
      <c r="AW1065" s="411">
        <v>0</v>
      </c>
      <c r="AX1065" s="411">
        <v>0</v>
      </c>
      <c r="AY1065" s="411">
        <v>0</v>
      </c>
      <c r="AZ1065" s="411">
        <v>0</v>
      </c>
      <c r="BA1065" s="411">
        <v>0</v>
      </c>
      <c r="BB1065" s="411">
        <v>0</v>
      </c>
      <c r="BC1065" s="411">
        <v>0</v>
      </c>
      <c r="BD1065" s="411">
        <v>0</v>
      </c>
      <c r="BE1065" s="411">
        <v>0</v>
      </c>
      <c r="BF1065" s="411">
        <v>0</v>
      </c>
      <c r="BG1065" s="411">
        <v>0</v>
      </c>
      <c r="BH1065" s="412">
        <v>0</v>
      </c>
      <c r="BI1065" s="411">
        <f t="shared" si="323"/>
        <v>0</v>
      </c>
      <c r="BJ1065" s="411">
        <v>81798</v>
      </c>
      <c r="BK1065" s="411">
        <v>68820</v>
      </c>
      <c r="BL1065" s="411">
        <v>71222</v>
      </c>
      <c r="BM1065" s="411">
        <v>110576</v>
      </c>
      <c r="BN1065" s="411">
        <v>100512</v>
      </c>
      <c r="BO1065" s="411">
        <v>92949</v>
      </c>
      <c r="BP1065" s="411">
        <v>123024</v>
      </c>
      <c r="BQ1065" s="411">
        <v>136705</v>
      </c>
      <c r="BR1065" s="411">
        <v>120687.99999999999</v>
      </c>
      <c r="BS1065" s="411">
        <v>124978</v>
      </c>
      <c r="BT1065" s="411">
        <v>138929</v>
      </c>
      <c r="BU1065" s="412">
        <v>127006</v>
      </c>
      <c r="BV1065" s="411">
        <f t="shared" si="324"/>
        <v>1297207</v>
      </c>
      <c r="BW1065" s="411">
        <v>0</v>
      </c>
      <c r="BX1065" s="411">
        <v>0</v>
      </c>
      <c r="BY1065" s="411">
        <v>0</v>
      </c>
      <c r="BZ1065" s="411">
        <v>0</v>
      </c>
      <c r="CA1065" s="411">
        <v>0</v>
      </c>
      <c r="CB1065" s="411">
        <v>0</v>
      </c>
      <c r="CC1065" s="411">
        <v>0</v>
      </c>
      <c r="CD1065" s="411">
        <v>0</v>
      </c>
      <c r="CE1065" s="411">
        <v>0</v>
      </c>
      <c r="CF1065" s="411">
        <v>0</v>
      </c>
      <c r="CG1065" s="411">
        <v>0</v>
      </c>
      <c r="CH1065" s="412">
        <v>0</v>
      </c>
      <c r="CI1065" s="411">
        <f t="shared" si="325"/>
        <v>0</v>
      </c>
      <c r="CJ1065" s="411">
        <v>81798</v>
      </c>
      <c r="CK1065" s="411">
        <v>68820</v>
      </c>
      <c r="CL1065" s="411">
        <v>71222</v>
      </c>
      <c r="CM1065" s="411">
        <v>110576</v>
      </c>
      <c r="CN1065" s="411">
        <v>100512</v>
      </c>
      <c r="CO1065" s="411">
        <v>92949</v>
      </c>
      <c r="CP1065" s="411">
        <v>123024</v>
      </c>
      <c r="CQ1065" s="411">
        <v>136705</v>
      </c>
      <c r="CR1065" s="411">
        <v>120687.99999999999</v>
      </c>
      <c r="CS1065" s="411">
        <v>124978</v>
      </c>
      <c r="CT1065" s="411">
        <v>138929</v>
      </c>
      <c r="CU1065" s="412">
        <v>127006</v>
      </c>
      <c r="CV1065" s="411">
        <f t="shared" si="326"/>
        <v>1297207</v>
      </c>
      <c r="CW1065" s="411">
        <v>506.10476190476038</v>
      </c>
      <c r="CX1065" s="411">
        <v>147.34285714285397</v>
      </c>
      <c r="CY1065" s="411">
        <v>-472.03809523809582</v>
      </c>
      <c r="CZ1065" s="411">
        <v>-1216.5142857142887</v>
      </c>
      <c r="DA1065" s="411">
        <v>527.04718117131824</v>
      </c>
      <c r="DB1065" s="411">
        <v>1457.9999999999991</v>
      </c>
      <c r="DC1065" s="411">
        <v>630.85714285714266</v>
      </c>
      <c r="DD1065" s="411">
        <v>1719.0813953488266</v>
      </c>
      <c r="DE1065" s="411">
        <v>82.095250692036586</v>
      </c>
      <c r="DF1065" s="411">
        <v>-1013.6703719823524</v>
      </c>
      <c r="DG1065" s="411">
        <v>0</v>
      </c>
      <c r="DH1065" s="412">
        <v>0</v>
      </c>
      <c r="DI1065" s="411">
        <f t="shared" si="327"/>
        <v>2368.3058361822004</v>
      </c>
      <c r="DJ1065" s="411">
        <v>82304.104761904746</v>
      </c>
      <c r="DK1065" s="411">
        <v>68967.342857142852</v>
      </c>
      <c r="DL1065" s="411">
        <v>70749.961904761905</v>
      </c>
      <c r="DM1065" s="411">
        <v>109359.48571428571</v>
      </c>
      <c r="DN1065" s="411">
        <v>101039.04718117132</v>
      </c>
      <c r="DO1065" s="411">
        <v>94407</v>
      </c>
      <c r="DP1065" s="411">
        <v>123654.85714285714</v>
      </c>
      <c r="DQ1065" s="411">
        <v>138424.08139534883</v>
      </c>
      <c r="DR1065" s="411">
        <v>120770.09525069203</v>
      </c>
      <c r="DS1065" s="411">
        <v>123964.32962801764</v>
      </c>
      <c r="DT1065" s="411">
        <v>138929</v>
      </c>
      <c r="DU1065" s="412">
        <v>127006</v>
      </c>
      <c r="DV1065" s="411">
        <f t="shared" si="328"/>
        <v>1299575.3058361821</v>
      </c>
      <c r="DW1065" s="412">
        <v>82304.104761904746</v>
      </c>
      <c r="DX1065" s="412">
        <v>68967.342857142852</v>
      </c>
      <c r="DY1065" s="412">
        <v>70749.961904761905</v>
      </c>
      <c r="DZ1065" s="412">
        <v>109359.48571428571</v>
      </c>
      <c r="EA1065" s="412">
        <v>101039.04718117132</v>
      </c>
      <c r="EB1065" s="412">
        <v>94407</v>
      </c>
      <c r="EC1065" s="412">
        <v>123654.85714285714</v>
      </c>
      <c r="ED1065" s="412">
        <v>138424.08139534883</v>
      </c>
      <c r="EE1065" s="412">
        <v>120770.09525069203</v>
      </c>
      <c r="EF1065" s="412">
        <v>123964.32962801764</v>
      </c>
      <c r="EG1065" s="412">
        <v>138929</v>
      </c>
      <c r="EH1065" s="412">
        <v>127006</v>
      </c>
      <c r="EI1065" s="411">
        <f t="shared" si="329"/>
        <v>1299575.3058361821</v>
      </c>
      <c r="EK1065" s="411">
        <f t="shared" si="330"/>
        <v>1299575.3058361821</v>
      </c>
      <c r="EL1065" s="7">
        <f t="shared" si="331"/>
        <v>0</v>
      </c>
    </row>
    <row r="1066" spans="1:142">
      <c r="A1066" s="365" t="str">
        <f t="shared" si="313"/>
        <v xml:space="preserve"> 214</v>
      </c>
      <c r="B1066" s="370" t="s">
        <v>976</v>
      </c>
      <c r="C1066" s="370" t="s">
        <v>1217</v>
      </c>
      <c r="D1066" s="411">
        <v>2902.3</v>
      </c>
      <c r="E1066" s="411">
        <v>2062.2999999999997</v>
      </c>
      <c r="F1066" s="411">
        <v>2750.0999999999995</v>
      </c>
      <c r="G1066" s="411">
        <v>3330.5999999999995</v>
      </c>
      <c r="H1066" s="411">
        <v>3254.9000000000005</v>
      </c>
      <c r="I1066" s="411">
        <v>2868.5</v>
      </c>
      <c r="J1066" s="411">
        <v>1983.3999999999999</v>
      </c>
      <c r="K1066" s="411">
        <v>946.0999999999998</v>
      </c>
      <c r="L1066" s="411">
        <v>1875.1</v>
      </c>
      <c r="M1066" s="411">
        <v>3173.3</v>
      </c>
      <c r="N1066" s="411">
        <v>3666.4000000000005</v>
      </c>
      <c r="O1066" s="412">
        <v>3575</v>
      </c>
      <c r="P1066" s="411">
        <f t="shared" si="314"/>
        <v>32388</v>
      </c>
      <c r="Q1066" s="411">
        <f t="shared" si="315"/>
        <v>19088.119354838709</v>
      </c>
      <c r="R1066" s="411">
        <f t="shared" si="316"/>
        <v>2367.9116796440485</v>
      </c>
      <c r="S1066" s="411">
        <f t="shared" si="317"/>
        <v>10931.968965517242</v>
      </c>
      <c r="T1066" s="411">
        <v>0</v>
      </c>
      <c r="U1066" s="411">
        <v>0</v>
      </c>
      <c r="V1066" s="411">
        <v>0</v>
      </c>
      <c r="W1066" s="411">
        <v>0</v>
      </c>
      <c r="X1066" s="411">
        <v>0</v>
      </c>
      <c r="Y1066" s="411">
        <v>0</v>
      </c>
      <c r="Z1066" s="411">
        <v>0</v>
      </c>
      <c r="AA1066" s="411">
        <v>0</v>
      </c>
      <c r="AB1066" s="411">
        <v>-4.3402222075260966</v>
      </c>
      <c r="AC1066" s="411">
        <v>7.1254069832717732</v>
      </c>
      <c r="AD1066" s="411">
        <v>0</v>
      </c>
      <c r="AE1066" s="412">
        <v>0</v>
      </c>
      <c r="AF1066" s="411">
        <f t="shared" si="318"/>
        <v>2.7851847757456767</v>
      </c>
      <c r="AG1066" s="411">
        <v>2902.3</v>
      </c>
      <c r="AH1066" s="411">
        <v>2062.2999999999997</v>
      </c>
      <c r="AI1066" s="411">
        <v>2750.0999999999995</v>
      </c>
      <c r="AJ1066" s="411">
        <v>3330.5999999999995</v>
      </c>
      <c r="AK1066" s="411">
        <v>3254.9000000000005</v>
      </c>
      <c r="AL1066" s="411">
        <v>2868.5</v>
      </c>
      <c r="AM1066" s="411">
        <v>1983.3999999999996</v>
      </c>
      <c r="AN1066" s="411">
        <v>946.09999999999968</v>
      </c>
      <c r="AO1066" s="411">
        <v>1870.7597777924739</v>
      </c>
      <c r="AP1066" s="411">
        <v>3180.4254069832714</v>
      </c>
      <c r="AQ1066" s="411">
        <v>3666.3999999999996</v>
      </c>
      <c r="AR1066" s="412">
        <v>3575</v>
      </c>
      <c r="AS1066" s="411">
        <f t="shared" si="319"/>
        <v>32390.785184775741</v>
      </c>
      <c r="AT1066" s="411">
        <f t="shared" si="320"/>
        <v>19088.119354838709</v>
      </c>
      <c r="AU1066" s="411">
        <f t="shared" si="321"/>
        <v>2364.7687601144607</v>
      </c>
      <c r="AV1066" s="411">
        <f t="shared" si="322"/>
        <v>10937.897069822575</v>
      </c>
      <c r="AW1066" s="411">
        <v>0</v>
      </c>
      <c r="AX1066" s="411">
        <v>0</v>
      </c>
      <c r="AY1066" s="411">
        <v>0</v>
      </c>
      <c r="AZ1066" s="411">
        <v>0</v>
      </c>
      <c r="BA1066" s="411">
        <v>0</v>
      </c>
      <c r="BB1066" s="411">
        <v>0</v>
      </c>
      <c r="BC1066" s="411">
        <v>0</v>
      </c>
      <c r="BD1066" s="411">
        <v>0</v>
      </c>
      <c r="BE1066" s="411">
        <v>0</v>
      </c>
      <c r="BF1066" s="411">
        <v>0</v>
      </c>
      <c r="BG1066" s="411">
        <v>0</v>
      </c>
      <c r="BH1066" s="412">
        <v>0</v>
      </c>
      <c r="BI1066" s="411">
        <f t="shared" si="323"/>
        <v>0</v>
      </c>
      <c r="BJ1066" s="411">
        <v>2902.3</v>
      </c>
      <c r="BK1066" s="411">
        <v>2062.2999999999997</v>
      </c>
      <c r="BL1066" s="411">
        <v>2750.0999999999995</v>
      </c>
      <c r="BM1066" s="411">
        <v>3330.5999999999995</v>
      </c>
      <c r="BN1066" s="411">
        <v>3254.9000000000005</v>
      </c>
      <c r="BO1066" s="411">
        <v>2868.5</v>
      </c>
      <c r="BP1066" s="411">
        <v>1983.3999999999996</v>
      </c>
      <c r="BQ1066" s="411">
        <v>946.09999999999968</v>
      </c>
      <c r="BR1066" s="411">
        <v>1870.7597777924739</v>
      </c>
      <c r="BS1066" s="411">
        <v>3180.4254069832714</v>
      </c>
      <c r="BT1066" s="411">
        <v>3666.3999999999996</v>
      </c>
      <c r="BU1066" s="412">
        <v>3575</v>
      </c>
      <c r="BV1066" s="411">
        <f t="shared" si="324"/>
        <v>32390.785184775741</v>
      </c>
      <c r="BW1066" s="411">
        <v>0</v>
      </c>
      <c r="BX1066" s="411">
        <v>0</v>
      </c>
      <c r="BY1066" s="411">
        <v>0</v>
      </c>
      <c r="BZ1066" s="411">
        <v>0</v>
      </c>
      <c r="CA1066" s="411">
        <v>0</v>
      </c>
      <c r="CB1066" s="411">
        <v>0</v>
      </c>
      <c r="CC1066" s="411">
        <v>0</v>
      </c>
      <c r="CD1066" s="411">
        <v>0</v>
      </c>
      <c r="CE1066" s="411">
        <v>0</v>
      </c>
      <c r="CF1066" s="411">
        <v>0</v>
      </c>
      <c r="CG1066" s="411">
        <v>0</v>
      </c>
      <c r="CH1066" s="412">
        <v>0</v>
      </c>
      <c r="CI1066" s="411">
        <f t="shared" si="325"/>
        <v>0</v>
      </c>
      <c r="CJ1066" s="411">
        <v>2902.3</v>
      </c>
      <c r="CK1066" s="411">
        <v>2062.2999999999997</v>
      </c>
      <c r="CL1066" s="411">
        <v>2750.0999999999995</v>
      </c>
      <c r="CM1066" s="411">
        <v>3330.5999999999995</v>
      </c>
      <c r="CN1066" s="411">
        <v>3254.9000000000005</v>
      </c>
      <c r="CO1066" s="411">
        <v>2868.5</v>
      </c>
      <c r="CP1066" s="411">
        <v>1983.3999999999996</v>
      </c>
      <c r="CQ1066" s="411">
        <v>946.09999999999968</v>
      </c>
      <c r="CR1066" s="411">
        <v>1870.7597777924739</v>
      </c>
      <c r="CS1066" s="411">
        <v>3180.4254069832714</v>
      </c>
      <c r="CT1066" s="411">
        <v>3666.3999999999996</v>
      </c>
      <c r="CU1066" s="412">
        <v>3575</v>
      </c>
      <c r="CV1066" s="411">
        <f t="shared" si="326"/>
        <v>32390.785184775741</v>
      </c>
      <c r="CW1066" s="411">
        <v>55.155952380952158</v>
      </c>
      <c r="CX1066" s="411">
        <v>52.10285714285709</v>
      </c>
      <c r="CY1066" s="411">
        <v>34.799999999999841</v>
      </c>
      <c r="CZ1066" s="411">
        <v>-4.6504761904761978</v>
      </c>
      <c r="DA1066" s="411">
        <v>96.847805145046493</v>
      </c>
      <c r="DB1066" s="411">
        <v>97.171428571428521</v>
      </c>
      <c r="DC1066" s="411">
        <v>25.771428571428558</v>
      </c>
      <c r="DD1066" s="411">
        <v>14.122757475082995</v>
      </c>
      <c r="DE1066" s="411">
        <v>33.921301501223439</v>
      </c>
      <c r="DF1066" s="411">
        <v>42.108137533006754</v>
      </c>
      <c r="DG1066" s="411">
        <v>0</v>
      </c>
      <c r="DH1066" s="412">
        <v>0</v>
      </c>
      <c r="DI1066" s="411">
        <f t="shared" si="327"/>
        <v>447.35119213054969</v>
      </c>
      <c r="DJ1066" s="411">
        <v>2957.4559523809521</v>
      </c>
      <c r="DK1066" s="411">
        <v>2114.4028571428566</v>
      </c>
      <c r="DL1066" s="411">
        <v>2784.8999999999996</v>
      </c>
      <c r="DM1066" s="411">
        <v>3325.9495238095233</v>
      </c>
      <c r="DN1066" s="411">
        <v>3351.7478051450466</v>
      </c>
      <c r="DO1066" s="411">
        <v>2965.6714285714279</v>
      </c>
      <c r="DP1066" s="411">
        <v>2009.1714285714284</v>
      </c>
      <c r="DQ1066" s="411">
        <v>960.22275747508274</v>
      </c>
      <c r="DR1066" s="411">
        <v>1904.6810792936972</v>
      </c>
      <c r="DS1066" s="411">
        <v>3222.5335445162782</v>
      </c>
      <c r="DT1066" s="411">
        <v>3666.3999999999996</v>
      </c>
      <c r="DU1066" s="412">
        <v>3575</v>
      </c>
      <c r="DV1066" s="411">
        <f t="shared" si="328"/>
        <v>32838.136376906295</v>
      </c>
      <c r="DW1066" s="412">
        <v>2957.4559523809521</v>
      </c>
      <c r="DX1066" s="412">
        <v>2114.4028571428566</v>
      </c>
      <c r="DY1066" s="412">
        <v>2784.8999999999996</v>
      </c>
      <c r="DZ1066" s="412">
        <v>3325.9495238095233</v>
      </c>
      <c r="EA1066" s="412">
        <v>3351.7478051450466</v>
      </c>
      <c r="EB1066" s="412">
        <v>2965.6714285714279</v>
      </c>
      <c r="EC1066" s="412">
        <v>2009.1714285714284</v>
      </c>
      <c r="ED1066" s="412">
        <v>960.22275747508274</v>
      </c>
      <c r="EE1066" s="412">
        <v>1904.6810792936972</v>
      </c>
      <c r="EF1066" s="412">
        <v>3222.5335445162782</v>
      </c>
      <c r="EG1066" s="412">
        <v>3666.3999999999996</v>
      </c>
      <c r="EH1066" s="412">
        <v>3575</v>
      </c>
      <c r="EI1066" s="411">
        <f t="shared" si="329"/>
        <v>32838.136376906295</v>
      </c>
      <c r="EK1066" s="411">
        <f t="shared" si="330"/>
        <v>32838.136376906295</v>
      </c>
      <c r="EL1066" s="7">
        <f t="shared" si="331"/>
        <v>0</v>
      </c>
    </row>
    <row r="1067" spans="1:142">
      <c r="A1067" s="365" t="str">
        <f t="shared" si="313"/>
        <v xml:space="preserve"> 214</v>
      </c>
      <c r="B1067" s="370" t="s">
        <v>976</v>
      </c>
      <c r="C1067" s="370" t="s">
        <v>1170</v>
      </c>
      <c r="D1067" s="411">
        <v>81798</v>
      </c>
      <c r="E1067" s="411">
        <v>68820</v>
      </c>
      <c r="F1067" s="411">
        <v>71222</v>
      </c>
      <c r="G1067" s="411">
        <v>110576</v>
      </c>
      <c r="H1067" s="411">
        <v>100512</v>
      </c>
      <c r="I1067" s="411">
        <v>92949</v>
      </c>
      <c r="J1067" s="411">
        <v>123024</v>
      </c>
      <c r="K1067" s="411">
        <v>136705</v>
      </c>
      <c r="L1067" s="411">
        <v>120968</v>
      </c>
      <c r="M1067" s="411">
        <v>124698</v>
      </c>
      <c r="N1067" s="411">
        <v>138929</v>
      </c>
      <c r="O1067" s="412">
        <v>127006</v>
      </c>
      <c r="P1067" s="411">
        <f t="shared" si="314"/>
        <v>1297207</v>
      </c>
      <c r="Q1067" s="411">
        <f t="shared" si="315"/>
        <v>644932.48387096776</v>
      </c>
      <c r="R1067" s="411">
        <f t="shared" si="316"/>
        <v>228271.03337041158</v>
      </c>
      <c r="S1067" s="411">
        <f t="shared" si="317"/>
        <v>424003.4827586207</v>
      </c>
      <c r="T1067" s="411">
        <v>0</v>
      </c>
      <c r="U1067" s="411">
        <v>0</v>
      </c>
      <c r="V1067" s="411">
        <v>0</v>
      </c>
      <c r="W1067" s="411">
        <v>0</v>
      </c>
      <c r="X1067" s="411">
        <v>0</v>
      </c>
      <c r="Y1067" s="411">
        <v>0</v>
      </c>
      <c r="Z1067" s="411">
        <v>0</v>
      </c>
      <c r="AA1067" s="411">
        <v>0</v>
      </c>
      <c r="AB1067" s="411">
        <v>-280.00000000001103</v>
      </c>
      <c r="AC1067" s="411">
        <v>279.99999999999864</v>
      </c>
      <c r="AD1067" s="411">
        <v>0</v>
      </c>
      <c r="AE1067" s="412">
        <v>0</v>
      </c>
      <c r="AF1067" s="411">
        <f t="shared" si="318"/>
        <v>-1.2391865311656147E-11</v>
      </c>
      <c r="AG1067" s="411">
        <v>81798</v>
      </c>
      <c r="AH1067" s="411">
        <v>68820</v>
      </c>
      <c r="AI1067" s="411">
        <v>71222</v>
      </c>
      <c r="AJ1067" s="411">
        <v>110576</v>
      </c>
      <c r="AK1067" s="411">
        <v>100512</v>
      </c>
      <c r="AL1067" s="411">
        <v>92949</v>
      </c>
      <c r="AM1067" s="411">
        <v>123024</v>
      </c>
      <c r="AN1067" s="411">
        <v>136705</v>
      </c>
      <c r="AO1067" s="411">
        <v>120687.99999999999</v>
      </c>
      <c r="AP1067" s="411">
        <v>124978</v>
      </c>
      <c r="AQ1067" s="411">
        <v>138929</v>
      </c>
      <c r="AR1067" s="412">
        <v>127006</v>
      </c>
      <c r="AS1067" s="411">
        <f t="shared" si="319"/>
        <v>1297207</v>
      </c>
      <c r="AT1067" s="411">
        <f t="shared" si="320"/>
        <v>644932.48387096776</v>
      </c>
      <c r="AU1067" s="411">
        <f t="shared" si="321"/>
        <v>228068.27474972192</v>
      </c>
      <c r="AV1067" s="411">
        <f t="shared" si="322"/>
        <v>424206.24137931032</v>
      </c>
      <c r="AW1067" s="411">
        <v>0</v>
      </c>
      <c r="AX1067" s="411">
        <v>0</v>
      </c>
      <c r="AY1067" s="411">
        <v>0</v>
      </c>
      <c r="AZ1067" s="411">
        <v>0</v>
      </c>
      <c r="BA1067" s="411">
        <v>0</v>
      </c>
      <c r="BB1067" s="411">
        <v>0</v>
      </c>
      <c r="BC1067" s="411">
        <v>0</v>
      </c>
      <c r="BD1067" s="411">
        <v>0</v>
      </c>
      <c r="BE1067" s="411">
        <v>0</v>
      </c>
      <c r="BF1067" s="411">
        <v>0</v>
      </c>
      <c r="BG1067" s="411">
        <v>0</v>
      </c>
      <c r="BH1067" s="412">
        <v>0</v>
      </c>
      <c r="BI1067" s="411">
        <f t="shared" si="323"/>
        <v>0</v>
      </c>
      <c r="BJ1067" s="411">
        <v>81798</v>
      </c>
      <c r="BK1067" s="411">
        <v>68820</v>
      </c>
      <c r="BL1067" s="411">
        <v>71222</v>
      </c>
      <c r="BM1067" s="411">
        <v>110576</v>
      </c>
      <c r="BN1067" s="411">
        <v>100512</v>
      </c>
      <c r="BO1067" s="411">
        <v>92949</v>
      </c>
      <c r="BP1067" s="411">
        <v>123024</v>
      </c>
      <c r="BQ1067" s="411">
        <v>136705</v>
      </c>
      <c r="BR1067" s="411">
        <v>120687.99999999999</v>
      </c>
      <c r="BS1067" s="411">
        <v>124978</v>
      </c>
      <c r="BT1067" s="411">
        <v>138929</v>
      </c>
      <c r="BU1067" s="412">
        <v>127006</v>
      </c>
      <c r="BV1067" s="411">
        <f t="shared" si="324"/>
        <v>1297207</v>
      </c>
      <c r="BW1067" s="411">
        <v>0</v>
      </c>
      <c r="BX1067" s="411">
        <v>0</v>
      </c>
      <c r="BY1067" s="411">
        <v>0</v>
      </c>
      <c r="BZ1067" s="411">
        <v>0</v>
      </c>
      <c r="CA1067" s="411">
        <v>0</v>
      </c>
      <c r="CB1067" s="411">
        <v>0</v>
      </c>
      <c r="CC1067" s="411">
        <v>0</v>
      </c>
      <c r="CD1067" s="411">
        <v>0</v>
      </c>
      <c r="CE1067" s="411">
        <v>0</v>
      </c>
      <c r="CF1067" s="411">
        <v>0</v>
      </c>
      <c r="CG1067" s="411">
        <v>0</v>
      </c>
      <c r="CH1067" s="412">
        <v>0</v>
      </c>
      <c r="CI1067" s="411">
        <f t="shared" si="325"/>
        <v>0</v>
      </c>
      <c r="CJ1067" s="411">
        <v>81798</v>
      </c>
      <c r="CK1067" s="411">
        <v>68820</v>
      </c>
      <c r="CL1067" s="411">
        <v>71222</v>
      </c>
      <c r="CM1067" s="411">
        <v>110576</v>
      </c>
      <c r="CN1067" s="411">
        <v>100512</v>
      </c>
      <c r="CO1067" s="411">
        <v>92949</v>
      </c>
      <c r="CP1067" s="411">
        <v>123024</v>
      </c>
      <c r="CQ1067" s="411">
        <v>136705</v>
      </c>
      <c r="CR1067" s="411">
        <v>120687.99999999999</v>
      </c>
      <c r="CS1067" s="411">
        <v>124978</v>
      </c>
      <c r="CT1067" s="411">
        <v>138929</v>
      </c>
      <c r="CU1067" s="412">
        <v>127006</v>
      </c>
      <c r="CV1067" s="411">
        <f t="shared" si="326"/>
        <v>1297207</v>
      </c>
      <c r="CW1067" s="411">
        <v>506.10476190476038</v>
      </c>
      <c r="CX1067" s="411">
        <v>147.34285714285397</v>
      </c>
      <c r="CY1067" s="411">
        <v>-472.03809523809582</v>
      </c>
      <c r="CZ1067" s="411">
        <v>-1216.5142857142887</v>
      </c>
      <c r="DA1067" s="411">
        <v>527.04718117131824</v>
      </c>
      <c r="DB1067" s="411">
        <v>1457.9999999999991</v>
      </c>
      <c r="DC1067" s="411">
        <v>630.85714285714266</v>
      </c>
      <c r="DD1067" s="411">
        <v>1719.0813953488266</v>
      </c>
      <c r="DE1067" s="411">
        <v>82.095250692036586</v>
      </c>
      <c r="DF1067" s="411">
        <v>-1013.6703719823524</v>
      </c>
      <c r="DG1067" s="411">
        <v>0</v>
      </c>
      <c r="DH1067" s="412">
        <v>0</v>
      </c>
      <c r="DI1067" s="411">
        <f t="shared" si="327"/>
        <v>2368.3058361822004</v>
      </c>
      <c r="DJ1067" s="411">
        <v>82304.104761904746</v>
      </c>
      <c r="DK1067" s="411">
        <v>68967.342857142852</v>
      </c>
      <c r="DL1067" s="411">
        <v>70749.961904761905</v>
      </c>
      <c r="DM1067" s="411">
        <v>109359.48571428571</v>
      </c>
      <c r="DN1067" s="411">
        <v>101039.04718117132</v>
      </c>
      <c r="DO1067" s="411">
        <v>94407</v>
      </c>
      <c r="DP1067" s="411">
        <v>123654.85714285713</v>
      </c>
      <c r="DQ1067" s="411">
        <v>138424.08139534883</v>
      </c>
      <c r="DR1067" s="411">
        <v>120770.09525069203</v>
      </c>
      <c r="DS1067" s="411">
        <v>123964.32962801764</v>
      </c>
      <c r="DT1067" s="411">
        <v>138929</v>
      </c>
      <c r="DU1067" s="412">
        <v>127006</v>
      </c>
      <c r="DV1067" s="411">
        <f t="shared" si="328"/>
        <v>1299575.3058361821</v>
      </c>
      <c r="DW1067" s="412">
        <v>82304.104761904746</v>
      </c>
      <c r="DX1067" s="412">
        <v>68967.342857142852</v>
      </c>
      <c r="DY1067" s="412">
        <v>70749.961904761905</v>
      </c>
      <c r="DZ1067" s="412">
        <v>109359.48571428571</v>
      </c>
      <c r="EA1067" s="412">
        <v>101039.04718117132</v>
      </c>
      <c r="EB1067" s="412">
        <v>94407</v>
      </c>
      <c r="EC1067" s="412">
        <v>123654.85714285713</v>
      </c>
      <c r="ED1067" s="412">
        <v>138424.08139534883</v>
      </c>
      <c r="EE1067" s="412">
        <v>120770.09525069203</v>
      </c>
      <c r="EF1067" s="412">
        <v>123964.32962801764</v>
      </c>
      <c r="EG1067" s="412">
        <v>138929</v>
      </c>
      <c r="EH1067" s="412">
        <v>127006</v>
      </c>
      <c r="EI1067" s="411">
        <f t="shared" si="329"/>
        <v>1299575.3058361821</v>
      </c>
      <c r="EK1067" s="411">
        <f t="shared" si="330"/>
        <v>1299575.3058361821</v>
      </c>
      <c r="EL1067" s="7">
        <f t="shared" si="331"/>
        <v>0</v>
      </c>
    </row>
    <row r="1068" spans="1:142">
      <c r="A1068" s="365" t="str">
        <f t="shared" si="313"/>
        <v xml:space="preserve"> 214</v>
      </c>
      <c r="B1068" s="370" t="s">
        <v>976</v>
      </c>
      <c r="C1068" s="370" t="s">
        <v>1171</v>
      </c>
      <c r="D1068" s="411">
        <v>81798</v>
      </c>
      <c r="E1068" s="411">
        <v>68820</v>
      </c>
      <c r="F1068" s="411">
        <v>71222</v>
      </c>
      <c r="G1068" s="411">
        <v>110576</v>
      </c>
      <c r="H1068" s="411">
        <v>100512</v>
      </c>
      <c r="I1068" s="411">
        <v>92949</v>
      </c>
      <c r="J1068" s="411">
        <v>123024</v>
      </c>
      <c r="K1068" s="411">
        <v>136705</v>
      </c>
      <c r="L1068" s="411">
        <v>120968</v>
      </c>
      <c r="M1068" s="411">
        <v>124698</v>
      </c>
      <c r="N1068" s="411">
        <v>138929</v>
      </c>
      <c r="O1068" s="412">
        <v>127006</v>
      </c>
      <c r="P1068" s="411">
        <f t="shared" si="314"/>
        <v>1297207</v>
      </c>
      <c r="Q1068" s="411">
        <f t="shared" si="315"/>
        <v>644932.48387096776</v>
      </c>
      <c r="R1068" s="411">
        <f t="shared" si="316"/>
        <v>228271.03337041158</v>
      </c>
      <c r="S1068" s="411">
        <f t="shared" si="317"/>
        <v>424003.4827586207</v>
      </c>
      <c r="T1068" s="411">
        <v>0</v>
      </c>
      <c r="U1068" s="411">
        <v>0</v>
      </c>
      <c r="V1068" s="411">
        <v>0</v>
      </c>
      <c r="W1068" s="411">
        <v>0</v>
      </c>
      <c r="X1068" s="411">
        <v>0</v>
      </c>
      <c r="Y1068" s="411">
        <v>0</v>
      </c>
      <c r="Z1068" s="411">
        <v>0</v>
      </c>
      <c r="AA1068" s="411">
        <v>0</v>
      </c>
      <c r="AB1068" s="411">
        <v>-280.00000000001103</v>
      </c>
      <c r="AC1068" s="411">
        <v>279.99999999999864</v>
      </c>
      <c r="AD1068" s="411">
        <v>0</v>
      </c>
      <c r="AE1068" s="412">
        <v>0</v>
      </c>
      <c r="AF1068" s="411">
        <f t="shared" si="318"/>
        <v>-1.2391865311656147E-11</v>
      </c>
      <c r="AG1068" s="411">
        <v>81798</v>
      </c>
      <c r="AH1068" s="411">
        <v>68820</v>
      </c>
      <c r="AI1068" s="411">
        <v>71222</v>
      </c>
      <c r="AJ1068" s="411">
        <v>110576</v>
      </c>
      <c r="AK1068" s="411">
        <v>100512</v>
      </c>
      <c r="AL1068" s="411">
        <v>92949</v>
      </c>
      <c r="AM1068" s="411">
        <v>123024</v>
      </c>
      <c r="AN1068" s="411">
        <v>136705</v>
      </c>
      <c r="AO1068" s="411">
        <v>120687.99999999999</v>
      </c>
      <c r="AP1068" s="411">
        <v>124978</v>
      </c>
      <c r="AQ1068" s="411">
        <v>138929</v>
      </c>
      <c r="AR1068" s="412">
        <v>127006</v>
      </c>
      <c r="AS1068" s="411">
        <f t="shared" si="319"/>
        <v>1297207</v>
      </c>
      <c r="AT1068" s="411">
        <f t="shared" si="320"/>
        <v>644932.48387096776</v>
      </c>
      <c r="AU1068" s="411">
        <f t="shared" si="321"/>
        <v>228068.27474972192</v>
      </c>
      <c r="AV1068" s="411">
        <f t="shared" si="322"/>
        <v>424206.24137931032</v>
      </c>
      <c r="AW1068" s="411">
        <v>0</v>
      </c>
      <c r="AX1068" s="411">
        <v>0</v>
      </c>
      <c r="AY1068" s="411">
        <v>0</v>
      </c>
      <c r="AZ1068" s="411">
        <v>0</v>
      </c>
      <c r="BA1068" s="411">
        <v>0</v>
      </c>
      <c r="BB1068" s="411">
        <v>0</v>
      </c>
      <c r="BC1068" s="411">
        <v>0</v>
      </c>
      <c r="BD1068" s="411">
        <v>0</v>
      </c>
      <c r="BE1068" s="411">
        <v>0</v>
      </c>
      <c r="BF1068" s="411">
        <v>0</v>
      </c>
      <c r="BG1068" s="411">
        <v>0</v>
      </c>
      <c r="BH1068" s="412">
        <v>0</v>
      </c>
      <c r="BI1068" s="411">
        <f t="shared" si="323"/>
        <v>0</v>
      </c>
      <c r="BJ1068" s="411">
        <v>81798</v>
      </c>
      <c r="BK1068" s="411">
        <v>68820</v>
      </c>
      <c r="BL1068" s="411">
        <v>71222</v>
      </c>
      <c r="BM1068" s="411">
        <v>110576</v>
      </c>
      <c r="BN1068" s="411">
        <v>100512</v>
      </c>
      <c r="BO1068" s="411">
        <v>92949</v>
      </c>
      <c r="BP1068" s="411">
        <v>123024</v>
      </c>
      <c r="BQ1068" s="411">
        <v>136705</v>
      </c>
      <c r="BR1068" s="411">
        <v>120687.99999999999</v>
      </c>
      <c r="BS1068" s="411">
        <v>124978</v>
      </c>
      <c r="BT1068" s="411">
        <v>138929</v>
      </c>
      <c r="BU1068" s="412">
        <v>127006</v>
      </c>
      <c r="BV1068" s="411">
        <f t="shared" si="324"/>
        <v>1297207</v>
      </c>
      <c r="BW1068" s="411">
        <v>0</v>
      </c>
      <c r="BX1068" s="411">
        <v>0</v>
      </c>
      <c r="BY1068" s="411">
        <v>0</v>
      </c>
      <c r="BZ1068" s="411">
        <v>0</v>
      </c>
      <c r="CA1068" s="411">
        <v>0</v>
      </c>
      <c r="CB1068" s="411">
        <v>0</v>
      </c>
      <c r="CC1068" s="411">
        <v>0</v>
      </c>
      <c r="CD1068" s="411">
        <v>0</v>
      </c>
      <c r="CE1068" s="411">
        <v>0</v>
      </c>
      <c r="CF1068" s="411">
        <v>0</v>
      </c>
      <c r="CG1068" s="411">
        <v>0</v>
      </c>
      <c r="CH1068" s="412">
        <v>0</v>
      </c>
      <c r="CI1068" s="411">
        <f t="shared" si="325"/>
        <v>0</v>
      </c>
      <c r="CJ1068" s="411">
        <v>81798</v>
      </c>
      <c r="CK1068" s="411">
        <v>68820</v>
      </c>
      <c r="CL1068" s="411">
        <v>71222</v>
      </c>
      <c r="CM1068" s="411">
        <v>110576</v>
      </c>
      <c r="CN1068" s="411">
        <v>100512</v>
      </c>
      <c r="CO1068" s="411">
        <v>92949</v>
      </c>
      <c r="CP1068" s="411">
        <v>123024</v>
      </c>
      <c r="CQ1068" s="411">
        <v>136705</v>
      </c>
      <c r="CR1068" s="411">
        <v>120687.99999999999</v>
      </c>
      <c r="CS1068" s="411">
        <v>124978</v>
      </c>
      <c r="CT1068" s="411">
        <v>138929</v>
      </c>
      <c r="CU1068" s="412">
        <v>127006</v>
      </c>
      <c r="CV1068" s="411">
        <f t="shared" si="326"/>
        <v>1297207</v>
      </c>
      <c r="CW1068" s="411">
        <v>506.10476190476038</v>
      </c>
      <c r="CX1068" s="411">
        <v>147.34285714285397</v>
      </c>
      <c r="CY1068" s="411">
        <v>-472.03809523809582</v>
      </c>
      <c r="CZ1068" s="411">
        <v>-1216.5142857142887</v>
      </c>
      <c r="DA1068" s="411">
        <v>527.04718117131824</v>
      </c>
      <c r="DB1068" s="411">
        <v>1457.9999999999991</v>
      </c>
      <c r="DC1068" s="411">
        <v>630.85714285714266</v>
      </c>
      <c r="DD1068" s="411">
        <v>1719.0813953488266</v>
      </c>
      <c r="DE1068" s="411">
        <v>82.095250692036586</v>
      </c>
      <c r="DF1068" s="411">
        <v>-1013.6703719823524</v>
      </c>
      <c r="DG1068" s="411">
        <v>0</v>
      </c>
      <c r="DH1068" s="412">
        <v>0</v>
      </c>
      <c r="DI1068" s="411">
        <f t="shared" si="327"/>
        <v>2368.3058361822004</v>
      </c>
      <c r="DJ1068" s="411">
        <v>82304.104761904746</v>
      </c>
      <c r="DK1068" s="411">
        <v>68967.342857142852</v>
      </c>
      <c r="DL1068" s="411">
        <v>70749.961904761905</v>
      </c>
      <c r="DM1068" s="411">
        <v>109359.48571428571</v>
      </c>
      <c r="DN1068" s="411">
        <v>101039.04718117132</v>
      </c>
      <c r="DO1068" s="411">
        <v>94407</v>
      </c>
      <c r="DP1068" s="411">
        <v>123654.85714285714</v>
      </c>
      <c r="DQ1068" s="411">
        <v>138424.08139534883</v>
      </c>
      <c r="DR1068" s="411">
        <v>120770.09525069203</v>
      </c>
      <c r="DS1068" s="411">
        <v>123964.32962801764</v>
      </c>
      <c r="DT1068" s="411">
        <v>138929</v>
      </c>
      <c r="DU1068" s="412">
        <v>127006</v>
      </c>
      <c r="DV1068" s="411">
        <f t="shared" si="328"/>
        <v>1299575.3058361821</v>
      </c>
      <c r="DW1068" s="412">
        <v>82304.104761904746</v>
      </c>
      <c r="DX1068" s="412">
        <v>68967.342857142852</v>
      </c>
      <c r="DY1068" s="412">
        <v>70749.961904761905</v>
      </c>
      <c r="DZ1068" s="412">
        <v>109359.48571428571</v>
      </c>
      <c r="EA1068" s="412">
        <v>101039.04718117132</v>
      </c>
      <c r="EB1068" s="412">
        <v>94407</v>
      </c>
      <c r="EC1068" s="412">
        <v>123654.85714285714</v>
      </c>
      <c r="ED1068" s="412">
        <v>138424.08139534883</v>
      </c>
      <c r="EE1068" s="412">
        <v>120770.09525069203</v>
      </c>
      <c r="EF1068" s="412">
        <v>123964.32962801764</v>
      </c>
      <c r="EG1068" s="412">
        <v>138929</v>
      </c>
      <c r="EH1068" s="412">
        <v>127006</v>
      </c>
      <c r="EI1068" s="411">
        <f t="shared" si="329"/>
        <v>1299575.3058361821</v>
      </c>
      <c r="EK1068" s="411">
        <f t="shared" si="330"/>
        <v>1299575.3058361821</v>
      </c>
      <c r="EL1068" s="7">
        <f t="shared" si="331"/>
        <v>0</v>
      </c>
    </row>
    <row r="1069" spans="1:142">
      <c r="A1069" s="365" t="str">
        <f t="shared" si="313"/>
        <v xml:space="preserve"> 214</v>
      </c>
      <c r="B1069" s="370" t="s">
        <v>976</v>
      </c>
      <c r="C1069" s="370" t="s">
        <v>1172</v>
      </c>
      <c r="D1069" s="411">
        <v>81798</v>
      </c>
      <c r="E1069" s="411">
        <v>68820</v>
      </c>
      <c r="F1069" s="411">
        <v>71222</v>
      </c>
      <c r="G1069" s="411">
        <v>110576</v>
      </c>
      <c r="H1069" s="411">
        <v>100512</v>
      </c>
      <c r="I1069" s="411">
        <v>92949</v>
      </c>
      <c r="J1069" s="411">
        <v>123024</v>
      </c>
      <c r="K1069" s="411">
        <v>136705</v>
      </c>
      <c r="L1069" s="411">
        <v>120968</v>
      </c>
      <c r="M1069" s="411">
        <v>124698</v>
      </c>
      <c r="N1069" s="411">
        <v>138929</v>
      </c>
      <c r="O1069" s="412">
        <v>127006</v>
      </c>
      <c r="P1069" s="411">
        <f t="shared" si="314"/>
        <v>1297207</v>
      </c>
      <c r="Q1069" s="411">
        <f t="shared" si="315"/>
        <v>644932.48387096776</v>
      </c>
      <c r="R1069" s="411">
        <f t="shared" si="316"/>
        <v>228271.03337041158</v>
      </c>
      <c r="S1069" s="411">
        <f t="shared" si="317"/>
        <v>424003.4827586207</v>
      </c>
      <c r="T1069" s="411">
        <v>0</v>
      </c>
      <c r="U1069" s="411">
        <v>0</v>
      </c>
      <c r="V1069" s="411">
        <v>0</v>
      </c>
      <c r="W1069" s="411">
        <v>0</v>
      </c>
      <c r="X1069" s="411">
        <v>0</v>
      </c>
      <c r="Y1069" s="411">
        <v>0</v>
      </c>
      <c r="Z1069" s="411">
        <v>0</v>
      </c>
      <c r="AA1069" s="411">
        <v>0</v>
      </c>
      <c r="AB1069" s="411">
        <v>-280.00000000001103</v>
      </c>
      <c r="AC1069" s="411">
        <v>279.99999999999864</v>
      </c>
      <c r="AD1069" s="411">
        <v>0</v>
      </c>
      <c r="AE1069" s="412">
        <v>0</v>
      </c>
      <c r="AF1069" s="411">
        <f t="shared" si="318"/>
        <v>-1.2391865311656147E-11</v>
      </c>
      <c r="AG1069" s="411">
        <v>81798</v>
      </c>
      <c r="AH1069" s="411">
        <v>68820</v>
      </c>
      <c r="AI1069" s="411">
        <v>71222</v>
      </c>
      <c r="AJ1069" s="411">
        <v>110576</v>
      </c>
      <c r="AK1069" s="411">
        <v>100512</v>
      </c>
      <c r="AL1069" s="411">
        <v>92949</v>
      </c>
      <c r="AM1069" s="411">
        <v>123024</v>
      </c>
      <c r="AN1069" s="411">
        <v>136705</v>
      </c>
      <c r="AO1069" s="411">
        <v>120687.99999999999</v>
      </c>
      <c r="AP1069" s="411">
        <v>124978</v>
      </c>
      <c r="AQ1069" s="411">
        <v>138929</v>
      </c>
      <c r="AR1069" s="412">
        <v>127006</v>
      </c>
      <c r="AS1069" s="411">
        <f t="shared" si="319"/>
        <v>1297207</v>
      </c>
      <c r="AT1069" s="411">
        <f t="shared" si="320"/>
        <v>644932.48387096776</v>
      </c>
      <c r="AU1069" s="411">
        <f t="shared" si="321"/>
        <v>228068.27474972192</v>
      </c>
      <c r="AV1069" s="411">
        <f t="shared" si="322"/>
        <v>424206.24137931032</v>
      </c>
      <c r="AW1069" s="411">
        <v>0</v>
      </c>
      <c r="AX1069" s="411">
        <v>0</v>
      </c>
      <c r="AY1069" s="411">
        <v>0</v>
      </c>
      <c r="AZ1069" s="411">
        <v>0</v>
      </c>
      <c r="BA1069" s="411">
        <v>0</v>
      </c>
      <c r="BB1069" s="411">
        <v>0</v>
      </c>
      <c r="BC1069" s="411">
        <v>0</v>
      </c>
      <c r="BD1069" s="411">
        <v>0</v>
      </c>
      <c r="BE1069" s="411">
        <v>0</v>
      </c>
      <c r="BF1069" s="411">
        <v>0</v>
      </c>
      <c r="BG1069" s="411">
        <v>0</v>
      </c>
      <c r="BH1069" s="412">
        <v>0</v>
      </c>
      <c r="BI1069" s="411">
        <f t="shared" si="323"/>
        <v>0</v>
      </c>
      <c r="BJ1069" s="411">
        <v>81798</v>
      </c>
      <c r="BK1069" s="411">
        <v>68820</v>
      </c>
      <c r="BL1069" s="411">
        <v>71222</v>
      </c>
      <c r="BM1069" s="411">
        <v>110576</v>
      </c>
      <c r="BN1069" s="411">
        <v>100512</v>
      </c>
      <c r="BO1069" s="411">
        <v>92949</v>
      </c>
      <c r="BP1069" s="411">
        <v>123024</v>
      </c>
      <c r="BQ1069" s="411">
        <v>136705</v>
      </c>
      <c r="BR1069" s="411">
        <v>120687.99999999999</v>
      </c>
      <c r="BS1069" s="411">
        <v>124978</v>
      </c>
      <c r="BT1069" s="411">
        <v>138929</v>
      </c>
      <c r="BU1069" s="412">
        <v>127006</v>
      </c>
      <c r="BV1069" s="411">
        <f t="shared" si="324"/>
        <v>1297207</v>
      </c>
      <c r="BW1069" s="411">
        <v>0</v>
      </c>
      <c r="BX1069" s="411">
        <v>0</v>
      </c>
      <c r="BY1069" s="411">
        <v>0</v>
      </c>
      <c r="BZ1069" s="411">
        <v>0</v>
      </c>
      <c r="CA1069" s="411">
        <v>0</v>
      </c>
      <c r="CB1069" s="411">
        <v>0</v>
      </c>
      <c r="CC1069" s="411">
        <v>0</v>
      </c>
      <c r="CD1069" s="411">
        <v>0</v>
      </c>
      <c r="CE1069" s="411">
        <v>0</v>
      </c>
      <c r="CF1069" s="411">
        <v>0</v>
      </c>
      <c r="CG1069" s="411">
        <v>0</v>
      </c>
      <c r="CH1069" s="412">
        <v>0</v>
      </c>
      <c r="CI1069" s="411">
        <f t="shared" si="325"/>
        <v>0</v>
      </c>
      <c r="CJ1069" s="411">
        <v>81798</v>
      </c>
      <c r="CK1069" s="411">
        <v>68820</v>
      </c>
      <c r="CL1069" s="411">
        <v>71222</v>
      </c>
      <c r="CM1069" s="411">
        <v>110576</v>
      </c>
      <c r="CN1069" s="411">
        <v>100512</v>
      </c>
      <c r="CO1069" s="411">
        <v>92949</v>
      </c>
      <c r="CP1069" s="411">
        <v>123024</v>
      </c>
      <c r="CQ1069" s="411">
        <v>136705</v>
      </c>
      <c r="CR1069" s="411">
        <v>120687.99999999999</v>
      </c>
      <c r="CS1069" s="411">
        <v>124978</v>
      </c>
      <c r="CT1069" s="411">
        <v>138929</v>
      </c>
      <c r="CU1069" s="412">
        <v>127006</v>
      </c>
      <c r="CV1069" s="411">
        <f t="shared" si="326"/>
        <v>1297207</v>
      </c>
      <c r="CW1069" s="411">
        <v>506.10476190476038</v>
      </c>
      <c r="CX1069" s="411">
        <v>147.34285714285397</v>
      </c>
      <c r="CY1069" s="411">
        <v>-472.03809523809582</v>
      </c>
      <c r="CZ1069" s="411">
        <v>-1216.5142857142887</v>
      </c>
      <c r="DA1069" s="411">
        <v>527.04718117131824</v>
      </c>
      <c r="DB1069" s="411">
        <v>1457.9999999999991</v>
      </c>
      <c r="DC1069" s="411">
        <v>630.85714285714266</v>
      </c>
      <c r="DD1069" s="411">
        <v>1719.0813953488266</v>
      </c>
      <c r="DE1069" s="411">
        <v>82.095250692036586</v>
      </c>
      <c r="DF1069" s="411">
        <v>-1013.6703719823524</v>
      </c>
      <c r="DG1069" s="411">
        <v>0</v>
      </c>
      <c r="DH1069" s="412">
        <v>0</v>
      </c>
      <c r="DI1069" s="411">
        <f t="shared" si="327"/>
        <v>2368.3058361822004</v>
      </c>
      <c r="DJ1069" s="411">
        <v>82304.104761904746</v>
      </c>
      <c r="DK1069" s="411">
        <v>68967.342857142852</v>
      </c>
      <c r="DL1069" s="411">
        <v>70749.961904761905</v>
      </c>
      <c r="DM1069" s="411">
        <v>109359.48571428571</v>
      </c>
      <c r="DN1069" s="411">
        <v>101039.04718117132</v>
      </c>
      <c r="DO1069" s="411">
        <v>94407</v>
      </c>
      <c r="DP1069" s="411">
        <v>123654.85714285713</v>
      </c>
      <c r="DQ1069" s="411">
        <v>138424.08139534883</v>
      </c>
      <c r="DR1069" s="411">
        <v>120770.09525069203</v>
      </c>
      <c r="DS1069" s="411">
        <v>123964.32962801764</v>
      </c>
      <c r="DT1069" s="411">
        <v>138929</v>
      </c>
      <c r="DU1069" s="412">
        <v>127006</v>
      </c>
      <c r="DV1069" s="411">
        <f t="shared" si="328"/>
        <v>1299575.3058361821</v>
      </c>
      <c r="DW1069" s="412">
        <v>82304.104761904746</v>
      </c>
      <c r="DX1069" s="412">
        <v>68967.342857142852</v>
      </c>
      <c r="DY1069" s="412">
        <v>70749.961904761905</v>
      </c>
      <c r="DZ1069" s="412">
        <v>109359.48571428571</v>
      </c>
      <c r="EA1069" s="412">
        <v>101039.04718117132</v>
      </c>
      <c r="EB1069" s="412">
        <v>94407</v>
      </c>
      <c r="EC1069" s="412">
        <v>123654.85714285713</v>
      </c>
      <c r="ED1069" s="412">
        <v>138424.08139534883</v>
      </c>
      <c r="EE1069" s="412">
        <v>120770.09525069203</v>
      </c>
      <c r="EF1069" s="412">
        <v>123964.32962801764</v>
      </c>
      <c r="EG1069" s="412">
        <v>138929</v>
      </c>
      <c r="EH1069" s="412">
        <v>127006</v>
      </c>
      <c r="EI1069" s="411">
        <f t="shared" si="329"/>
        <v>1299575.3058361821</v>
      </c>
      <c r="EK1069" s="411">
        <f t="shared" si="330"/>
        <v>1299575.3058361821</v>
      </c>
      <c r="EL1069" s="7">
        <f t="shared" si="331"/>
        <v>0</v>
      </c>
    </row>
    <row r="1070" spans="1:142">
      <c r="A1070" s="365" t="str">
        <f t="shared" si="313"/>
        <v xml:space="preserve"> 214</v>
      </c>
      <c r="B1070" s="370" t="s">
        <v>976</v>
      </c>
      <c r="C1070" s="370" t="s">
        <v>1199</v>
      </c>
      <c r="D1070" s="411">
        <v>2863.24</v>
      </c>
      <c r="E1070" s="411">
        <v>1931.12</v>
      </c>
      <c r="F1070" s="411">
        <v>2686.1599999999994</v>
      </c>
      <c r="G1070" s="411">
        <v>3277.5200000000004</v>
      </c>
      <c r="H1070" s="411">
        <v>3185.5400000000009</v>
      </c>
      <c r="I1070" s="411">
        <v>2779.92</v>
      </c>
      <c r="J1070" s="411">
        <v>1917.1199999999994</v>
      </c>
      <c r="K1070" s="411">
        <v>813.68</v>
      </c>
      <c r="L1070" s="411">
        <v>1820.8799999999999</v>
      </c>
      <c r="M1070" s="411">
        <v>3126.52</v>
      </c>
      <c r="N1070" s="411">
        <v>3616.4799999999996</v>
      </c>
      <c r="O1070" s="412">
        <v>3570.26</v>
      </c>
      <c r="P1070" s="411">
        <f t="shared" si="314"/>
        <v>31588.440000000002</v>
      </c>
      <c r="Q1070" s="411">
        <f t="shared" si="315"/>
        <v>18578.777419354839</v>
      </c>
      <c r="R1070" s="411">
        <f t="shared" si="316"/>
        <v>2194.0908565072305</v>
      </c>
      <c r="S1070" s="411">
        <f t="shared" si="317"/>
        <v>10815.571724137932</v>
      </c>
      <c r="T1070" s="411">
        <v>0</v>
      </c>
      <c r="U1070" s="411">
        <v>0</v>
      </c>
      <c r="V1070" s="411">
        <v>0</v>
      </c>
      <c r="W1070" s="411">
        <v>0</v>
      </c>
      <c r="X1070" s="411">
        <v>0</v>
      </c>
      <c r="Y1070" s="411">
        <v>0</v>
      </c>
      <c r="Z1070" s="411">
        <v>0</v>
      </c>
      <c r="AA1070" s="411">
        <v>0</v>
      </c>
      <c r="AB1070" s="411">
        <v>-4.214721248594941</v>
      </c>
      <c r="AC1070" s="411">
        <v>7.0203660042664637</v>
      </c>
      <c r="AD1070" s="411">
        <v>0</v>
      </c>
      <c r="AE1070" s="412">
        <v>0</v>
      </c>
      <c r="AF1070" s="411">
        <f t="shared" si="318"/>
        <v>2.8056447556715227</v>
      </c>
      <c r="AG1070" s="411">
        <v>2863.24</v>
      </c>
      <c r="AH1070" s="411">
        <v>1931.12</v>
      </c>
      <c r="AI1070" s="411">
        <v>2686.1599999999994</v>
      </c>
      <c r="AJ1070" s="411">
        <v>3277.5200000000004</v>
      </c>
      <c r="AK1070" s="411">
        <v>3185.5400000000009</v>
      </c>
      <c r="AL1070" s="411">
        <v>2779.92</v>
      </c>
      <c r="AM1070" s="411">
        <v>1917.1199999999994</v>
      </c>
      <c r="AN1070" s="411">
        <v>813.67999999999984</v>
      </c>
      <c r="AO1070" s="411">
        <v>1816.6652787514049</v>
      </c>
      <c r="AP1070" s="411">
        <v>3133.5403660042666</v>
      </c>
      <c r="AQ1070" s="411">
        <v>3616.4799999999996</v>
      </c>
      <c r="AR1070" s="412">
        <v>3570.26</v>
      </c>
      <c r="AS1070" s="411">
        <f t="shared" si="319"/>
        <v>31591.245644755669</v>
      </c>
      <c r="AT1070" s="411">
        <f t="shared" si="320"/>
        <v>18578.777419354839</v>
      </c>
      <c r="AU1070" s="411">
        <f t="shared" si="321"/>
        <v>2191.0388169823855</v>
      </c>
      <c r="AV1070" s="411">
        <f t="shared" si="322"/>
        <v>10821.429408418448</v>
      </c>
      <c r="AW1070" s="411">
        <v>0</v>
      </c>
      <c r="AX1070" s="411">
        <v>0</v>
      </c>
      <c r="AY1070" s="411">
        <v>0</v>
      </c>
      <c r="AZ1070" s="411">
        <v>0</v>
      </c>
      <c r="BA1070" s="411">
        <v>0</v>
      </c>
      <c r="BB1070" s="411">
        <v>0</v>
      </c>
      <c r="BC1070" s="411">
        <v>0</v>
      </c>
      <c r="BD1070" s="411">
        <v>0</v>
      </c>
      <c r="BE1070" s="411">
        <v>0</v>
      </c>
      <c r="BF1070" s="411">
        <v>0</v>
      </c>
      <c r="BG1070" s="411">
        <v>0</v>
      </c>
      <c r="BH1070" s="412">
        <v>0</v>
      </c>
      <c r="BI1070" s="411">
        <f t="shared" si="323"/>
        <v>0</v>
      </c>
      <c r="BJ1070" s="411">
        <v>2863.24</v>
      </c>
      <c r="BK1070" s="411">
        <v>1931.12</v>
      </c>
      <c r="BL1070" s="411">
        <v>2686.1599999999994</v>
      </c>
      <c r="BM1070" s="411">
        <v>3277.5200000000004</v>
      </c>
      <c r="BN1070" s="411">
        <v>3185.5400000000009</v>
      </c>
      <c r="BO1070" s="411">
        <v>2779.92</v>
      </c>
      <c r="BP1070" s="411">
        <v>1917.1199999999994</v>
      </c>
      <c r="BQ1070" s="411">
        <v>813.67999999999984</v>
      </c>
      <c r="BR1070" s="411">
        <v>1816.6652787514049</v>
      </c>
      <c r="BS1070" s="411">
        <v>3133.5403660042666</v>
      </c>
      <c r="BT1070" s="411">
        <v>3616.4799999999996</v>
      </c>
      <c r="BU1070" s="412">
        <v>3570.26</v>
      </c>
      <c r="BV1070" s="411">
        <f t="shared" si="324"/>
        <v>31591.245644755669</v>
      </c>
      <c r="BW1070" s="411">
        <v>0</v>
      </c>
      <c r="BX1070" s="411">
        <v>0</v>
      </c>
      <c r="BY1070" s="411">
        <v>0</v>
      </c>
      <c r="BZ1070" s="411">
        <v>0</v>
      </c>
      <c r="CA1070" s="411">
        <v>0</v>
      </c>
      <c r="CB1070" s="411">
        <v>0</v>
      </c>
      <c r="CC1070" s="411">
        <v>0</v>
      </c>
      <c r="CD1070" s="411">
        <v>0</v>
      </c>
      <c r="CE1070" s="411">
        <v>0</v>
      </c>
      <c r="CF1070" s="411">
        <v>0</v>
      </c>
      <c r="CG1070" s="411">
        <v>0</v>
      </c>
      <c r="CH1070" s="412">
        <v>0</v>
      </c>
      <c r="CI1070" s="411">
        <f t="shared" si="325"/>
        <v>0</v>
      </c>
      <c r="CJ1070" s="411">
        <v>2863.24</v>
      </c>
      <c r="CK1070" s="411">
        <v>1931.12</v>
      </c>
      <c r="CL1070" s="411">
        <v>2686.1599999999994</v>
      </c>
      <c r="CM1070" s="411">
        <v>3277.5200000000004</v>
      </c>
      <c r="CN1070" s="411">
        <v>3185.5400000000009</v>
      </c>
      <c r="CO1070" s="411">
        <v>2779.92</v>
      </c>
      <c r="CP1070" s="411">
        <v>1917.1199999999994</v>
      </c>
      <c r="CQ1070" s="411">
        <v>813.67999999999984</v>
      </c>
      <c r="CR1070" s="411">
        <v>1816.6652787514049</v>
      </c>
      <c r="CS1070" s="411">
        <v>3133.5403660042666</v>
      </c>
      <c r="CT1070" s="411">
        <v>3616.4799999999996</v>
      </c>
      <c r="CU1070" s="412">
        <v>3570.26</v>
      </c>
      <c r="CV1070" s="411">
        <f t="shared" si="326"/>
        <v>31591.245644755669</v>
      </c>
      <c r="CW1070" s="411">
        <v>55.81366666666645</v>
      </c>
      <c r="CX1070" s="411">
        <v>54.289190476190413</v>
      </c>
      <c r="CY1070" s="411">
        <v>35.866999999999848</v>
      </c>
      <c r="CZ1070" s="411">
        <v>-3.7648095238096317</v>
      </c>
      <c r="DA1070" s="411">
        <v>97.226642583470039</v>
      </c>
      <c r="DB1070" s="411">
        <v>97.177142857142826</v>
      </c>
      <c r="DC1070" s="411">
        <v>25.782857142857125</v>
      </c>
      <c r="DD1070" s="411">
        <v>9.4613953488371578</v>
      </c>
      <c r="DE1070" s="411">
        <v>33.932703619375118</v>
      </c>
      <c r="DF1070" s="411">
        <v>42.618273946217244</v>
      </c>
      <c r="DG1070" s="411">
        <v>0</v>
      </c>
      <c r="DH1070" s="412">
        <v>0</v>
      </c>
      <c r="DI1070" s="411">
        <f t="shared" si="327"/>
        <v>448.40406311694665</v>
      </c>
      <c r="DJ1070" s="411">
        <v>2919.0536666666667</v>
      </c>
      <c r="DK1070" s="411">
        <v>1985.4091904761904</v>
      </c>
      <c r="DL1070" s="411">
        <v>2722.0269999999991</v>
      </c>
      <c r="DM1070" s="411">
        <v>3273.7551904761904</v>
      </c>
      <c r="DN1070" s="411">
        <v>3282.7666425834709</v>
      </c>
      <c r="DO1070" s="411">
        <v>2877.0971428571429</v>
      </c>
      <c r="DP1070" s="411">
        <v>1942.9028571428566</v>
      </c>
      <c r="DQ1070" s="411">
        <v>823.14139534883702</v>
      </c>
      <c r="DR1070" s="411">
        <v>1850.5979823707803</v>
      </c>
      <c r="DS1070" s="411">
        <v>3176.1586399504836</v>
      </c>
      <c r="DT1070" s="411">
        <v>3616.4799999999996</v>
      </c>
      <c r="DU1070" s="412">
        <v>3570.26</v>
      </c>
      <c r="DV1070" s="411">
        <f t="shared" si="328"/>
        <v>32039.649707872624</v>
      </c>
      <c r="DW1070" s="412">
        <v>2919.0536666666667</v>
      </c>
      <c r="DX1070" s="412">
        <v>1985.4091904761904</v>
      </c>
      <c r="DY1070" s="412">
        <v>2722.0269999999991</v>
      </c>
      <c r="DZ1070" s="412">
        <v>3273.7551904761904</v>
      </c>
      <c r="EA1070" s="412">
        <v>3282.7666425834709</v>
      </c>
      <c r="EB1070" s="412">
        <v>2877.0971428571429</v>
      </c>
      <c r="EC1070" s="412">
        <v>1942.9028571428566</v>
      </c>
      <c r="ED1070" s="412">
        <v>823.14139534883702</v>
      </c>
      <c r="EE1070" s="412">
        <v>1850.5979823707803</v>
      </c>
      <c r="EF1070" s="412">
        <v>3176.1586399504836</v>
      </c>
      <c r="EG1070" s="412">
        <v>3616.4799999999996</v>
      </c>
      <c r="EH1070" s="412">
        <v>3570.26</v>
      </c>
      <c r="EI1070" s="411">
        <f t="shared" si="329"/>
        <v>32039.649707872624</v>
      </c>
      <c r="EK1070" s="411">
        <f t="shared" si="330"/>
        <v>32039.649707872621</v>
      </c>
      <c r="EL1070" s="7">
        <f t="shared" si="331"/>
        <v>0</v>
      </c>
    </row>
    <row r="1071" spans="1:142">
      <c r="A1071" s="365" t="str">
        <f t="shared" si="313"/>
        <v xml:space="preserve"> 214</v>
      </c>
      <c r="B1071" s="370" t="s">
        <v>976</v>
      </c>
      <c r="C1071" s="370" t="s">
        <v>1218</v>
      </c>
      <c r="D1071" s="411">
        <v>2902.2999999999997</v>
      </c>
      <c r="E1071" s="411">
        <v>2062.2999999999997</v>
      </c>
      <c r="F1071" s="411">
        <v>2750.1</v>
      </c>
      <c r="G1071" s="411">
        <v>3330.5999999999995</v>
      </c>
      <c r="H1071" s="411">
        <v>3254.9000000000005</v>
      </c>
      <c r="I1071" s="411">
        <v>2868.4999999999995</v>
      </c>
      <c r="J1071" s="411">
        <v>1983.3999999999999</v>
      </c>
      <c r="K1071" s="411">
        <v>946.0999999999998</v>
      </c>
      <c r="L1071" s="411">
        <v>1875.1</v>
      </c>
      <c r="M1071" s="411">
        <v>3173.2999999999997</v>
      </c>
      <c r="N1071" s="411">
        <v>3666.4000000000005</v>
      </c>
      <c r="O1071" s="412">
        <v>3575</v>
      </c>
      <c r="P1071" s="411">
        <f t="shared" si="314"/>
        <v>32388</v>
      </c>
      <c r="Q1071" s="411">
        <f t="shared" si="315"/>
        <v>19088.119354838709</v>
      </c>
      <c r="R1071" s="411">
        <f t="shared" si="316"/>
        <v>2367.9116796440485</v>
      </c>
      <c r="S1071" s="411">
        <f t="shared" si="317"/>
        <v>10931.968965517242</v>
      </c>
      <c r="T1071" s="411">
        <v>0</v>
      </c>
      <c r="U1071" s="411">
        <v>0</v>
      </c>
      <c r="V1071" s="411">
        <v>0</v>
      </c>
      <c r="W1071" s="411">
        <v>0</v>
      </c>
      <c r="X1071" s="411">
        <v>0</v>
      </c>
      <c r="Y1071" s="411">
        <v>0</v>
      </c>
      <c r="Z1071" s="411">
        <v>0</v>
      </c>
      <c r="AA1071" s="411">
        <v>0</v>
      </c>
      <c r="AB1071" s="411">
        <v>-4.3402222075260966</v>
      </c>
      <c r="AC1071" s="411">
        <v>7.1254069832717732</v>
      </c>
      <c r="AD1071" s="411">
        <v>0</v>
      </c>
      <c r="AE1071" s="412">
        <v>0</v>
      </c>
      <c r="AF1071" s="411">
        <f t="shared" si="318"/>
        <v>2.7851847757456767</v>
      </c>
      <c r="AG1071" s="411">
        <v>2902.2999999999997</v>
      </c>
      <c r="AH1071" s="411">
        <v>2062.2999999999997</v>
      </c>
      <c r="AI1071" s="411">
        <v>2750.1</v>
      </c>
      <c r="AJ1071" s="411">
        <v>3330.5999999999995</v>
      </c>
      <c r="AK1071" s="411">
        <v>3254.9000000000005</v>
      </c>
      <c r="AL1071" s="411">
        <v>2868.4999999999995</v>
      </c>
      <c r="AM1071" s="411">
        <v>1983.3999999999999</v>
      </c>
      <c r="AN1071" s="411">
        <v>946.09999999999968</v>
      </c>
      <c r="AO1071" s="411">
        <v>1870.7597777924739</v>
      </c>
      <c r="AP1071" s="411">
        <v>3180.4254069832714</v>
      </c>
      <c r="AQ1071" s="411">
        <v>3666.3999999999996</v>
      </c>
      <c r="AR1071" s="412">
        <v>3575</v>
      </c>
      <c r="AS1071" s="411">
        <f t="shared" si="319"/>
        <v>32390.785184775748</v>
      </c>
      <c r="AT1071" s="411">
        <f t="shared" si="320"/>
        <v>19088.119354838709</v>
      </c>
      <c r="AU1071" s="411">
        <f t="shared" si="321"/>
        <v>2364.7687601144607</v>
      </c>
      <c r="AV1071" s="411">
        <f t="shared" si="322"/>
        <v>10937.897069822575</v>
      </c>
      <c r="AW1071" s="411">
        <v>0</v>
      </c>
      <c r="AX1071" s="411">
        <v>0</v>
      </c>
      <c r="AY1071" s="411">
        <v>0</v>
      </c>
      <c r="AZ1071" s="411">
        <v>0</v>
      </c>
      <c r="BA1071" s="411">
        <v>0</v>
      </c>
      <c r="BB1071" s="411">
        <v>0</v>
      </c>
      <c r="BC1071" s="411">
        <v>0</v>
      </c>
      <c r="BD1071" s="411">
        <v>0</v>
      </c>
      <c r="BE1071" s="411">
        <v>0</v>
      </c>
      <c r="BF1071" s="411">
        <v>0</v>
      </c>
      <c r="BG1071" s="411">
        <v>0</v>
      </c>
      <c r="BH1071" s="412">
        <v>0</v>
      </c>
      <c r="BI1071" s="411">
        <f t="shared" si="323"/>
        <v>0</v>
      </c>
      <c r="BJ1071" s="411">
        <v>2902.2999999999997</v>
      </c>
      <c r="BK1071" s="411">
        <v>2062.2999999999997</v>
      </c>
      <c r="BL1071" s="411">
        <v>2750.1</v>
      </c>
      <c r="BM1071" s="411">
        <v>3330.5999999999995</v>
      </c>
      <c r="BN1071" s="411">
        <v>3254.9000000000005</v>
      </c>
      <c r="BO1071" s="411">
        <v>2868.4999999999995</v>
      </c>
      <c r="BP1071" s="411">
        <v>1983.3999999999999</v>
      </c>
      <c r="BQ1071" s="411">
        <v>946.09999999999968</v>
      </c>
      <c r="BR1071" s="411">
        <v>1870.7597777924739</v>
      </c>
      <c r="BS1071" s="411">
        <v>3180.4254069832714</v>
      </c>
      <c r="BT1071" s="411">
        <v>3666.3999999999996</v>
      </c>
      <c r="BU1071" s="412">
        <v>3575</v>
      </c>
      <c r="BV1071" s="411">
        <f t="shared" si="324"/>
        <v>32390.785184775748</v>
      </c>
      <c r="BW1071" s="411">
        <v>0</v>
      </c>
      <c r="BX1071" s="411">
        <v>0</v>
      </c>
      <c r="BY1071" s="411">
        <v>0</v>
      </c>
      <c r="BZ1071" s="411">
        <v>0</v>
      </c>
      <c r="CA1071" s="411">
        <v>0</v>
      </c>
      <c r="CB1071" s="411">
        <v>0</v>
      </c>
      <c r="CC1071" s="411">
        <v>0</v>
      </c>
      <c r="CD1071" s="411">
        <v>0</v>
      </c>
      <c r="CE1071" s="411">
        <v>0</v>
      </c>
      <c r="CF1071" s="411">
        <v>0</v>
      </c>
      <c r="CG1071" s="411">
        <v>0</v>
      </c>
      <c r="CH1071" s="412">
        <v>0</v>
      </c>
      <c r="CI1071" s="411">
        <f t="shared" si="325"/>
        <v>0</v>
      </c>
      <c r="CJ1071" s="411">
        <v>2902.2999999999997</v>
      </c>
      <c r="CK1071" s="411">
        <v>2062.2999999999997</v>
      </c>
      <c r="CL1071" s="411">
        <v>2750.1</v>
      </c>
      <c r="CM1071" s="411">
        <v>3330.5999999999995</v>
      </c>
      <c r="CN1071" s="411">
        <v>3254.9000000000005</v>
      </c>
      <c r="CO1071" s="411">
        <v>2868.4999999999995</v>
      </c>
      <c r="CP1071" s="411">
        <v>1983.3999999999999</v>
      </c>
      <c r="CQ1071" s="411">
        <v>946.09999999999968</v>
      </c>
      <c r="CR1071" s="411">
        <v>1870.7597777924739</v>
      </c>
      <c r="CS1071" s="411">
        <v>3180.4254069832714</v>
      </c>
      <c r="CT1071" s="411">
        <v>3666.3999999999996</v>
      </c>
      <c r="CU1071" s="412">
        <v>3575</v>
      </c>
      <c r="CV1071" s="411">
        <f t="shared" si="326"/>
        <v>32390.785184775748</v>
      </c>
      <c r="CW1071" s="411">
        <v>55.155952380952158</v>
      </c>
      <c r="CX1071" s="411">
        <v>52.10285714285709</v>
      </c>
      <c r="CY1071" s="411">
        <v>34.799999999999841</v>
      </c>
      <c r="CZ1071" s="411">
        <v>-4.6504761904761978</v>
      </c>
      <c r="DA1071" s="411">
        <v>96.847805145046493</v>
      </c>
      <c r="DB1071" s="411">
        <v>97.171428571428521</v>
      </c>
      <c r="DC1071" s="411">
        <v>25.771428571428558</v>
      </c>
      <c r="DD1071" s="411">
        <v>14.122757475082995</v>
      </c>
      <c r="DE1071" s="411">
        <v>33.921301501223439</v>
      </c>
      <c r="DF1071" s="411">
        <v>42.108137533006754</v>
      </c>
      <c r="DG1071" s="411">
        <v>0</v>
      </c>
      <c r="DH1071" s="412">
        <v>0</v>
      </c>
      <c r="DI1071" s="411">
        <f t="shared" si="327"/>
        <v>447.35119213054969</v>
      </c>
      <c r="DJ1071" s="411">
        <v>2957.4559523809517</v>
      </c>
      <c r="DK1071" s="411">
        <v>2114.4028571428566</v>
      </c>
      <c r="DL1071" s="411">
        <v>2784.8999999999996</v>
      </c>
      <c r="DM1071" s="411">
        <v>3325.9495238095237</v>
      </c>
      <c r="DN1071" s="411">
        <v>3351.7478051450471</v>
      </c>
      <c r="DO1071" s="411">
        <v>2965.6714285714284</v>
      </c>
      <c r="DP1071" s="411">
        <v>2009.1714285714284</v>
      </c>
      <c r="DQ1071" s="411">
        <v>960.22275747508274</v>
      </c>
      <c r="DR1071" s="411">
        <v>1904.6810792936972</v>
      </c>
      <c r="DS1071" s="411">
        <v>3222.5335445162782</v>
      </c>
      <c r="DT1071" s="411">
        <v>3666.3999999999996</v>
      </c>
      <c r="DU1071" s="412">
        <v>3575</v>
      </c>
      <c r="DV1071" s="411">
        <f t="shared" si="328"/>
        <v>32838.136376906295</v>
      </c>
      <c r="DW1071" s="412">
        <v>2957.4559523809517</v>
      </c>
      <c r="DX1071" s="412">
        <v>2114.4028571428566</v>
      </c>
      <c r="DY1071" s="412">
        <v>2784.8999999999996</v>
      </c>
      <c r="DZ1071" s="412">
        <v>3325.9495238095237</v>
      </c>
      <c r="EA1071" s="412">
        <v>3351.7478051450471</v>
      </c>
      <c r="EB1071" s="412">
        <v>2965.6714285714284</v>
      </c>
      <c r="EC1071" s="412">
        <v>2009.1714285714284</v>
      </c>
      <c r="ED1071" s="412">
        <v>960.22275747508274</v>
      </c>
      <c r="EE1071" s="412">
        <v>1904.6810792936972</v>
      </c>
      <c r="EF1071" s="412">
        <v>3222.5335445162782</v>
      </c>
      <c r="EG1071" s="412">
        <v>3666.3999999999996</v>
      </c>
      <c r="EH1071" s="412">
        <v>3575</v>
      </c>
      <c r="EI1071" s="411">
        <f t="shared" si="329"/>
        <v>32838.136376906295</v>
      </c>
      <c r="EK1071" s="411">
        <f t="shared" si="330"/>
        <v>32838.136376906295</v>
      </c>
      <c r="EL1071" s="7">
        <f t="shared" si="331"/>
        <v>0</v>
      </c>
    </row>
    <row r="1072" spans="1:142">
      <c r="A1072" s="365" t="str">
        <f t="shared" si="313"/>
        <v xml:space="preserve"> 214</v>
      </c>
      <c r="B1072" s="370" t="s">
        <v>976</v>
      </c>
      <c r="C1072" s="370" t="s">
        <v>1219</v>
      </c>
      <c r="D1072" s="411">
        <v>1576</v>
      </c>
      <c r="E1072" s="411">
        <v>1520</v>
      </c>
      <c r="F1072" s="411">
        <v>1792</v>
      </c>
      <c r="G1072" s="411">
        <v>1552</v>
      </c>
      <c r="H1072" s="411">
        <v>1336</v>
      </c>
      <c r="I1072" s="411">
        <v>1656</v>
      </c>
      <c r="J1072" s="411">
        <v>1952</v>
      </c>
      <c r="K1072" s="411">
        <v>1656</v>
      </c>
      <c r="L1072" s="411">
        <v>1696</v>
      </c>
      <c r="M1072" s="411">
        <v>1712</v>
      </c>
      <c r="N1072" s="411">
        <v>1856</v>
      </c>
      <c r="O1072" s="412">
        <v>1848</v>
      </c>
      <c r="P1072" s="411">
        <f t="shared" si="314"/>
        <v>20152</v>
      </c>
      <c r="Q1072" s="411">
        <f t="shared" si="315"/>
        <v>11321.032258064515</v>
      </c>
      <c r="R1072" s="411">
        <f t="shared" si="316"/>
        <v>2947.1056729699667</v>
      </c>
      <c r="S1072" s="411">
        <f t="shared" si="317"/>
        <v>5883.8620689655172</v>
      </c>
      <c r="T1072" s="411">
        <v>0</v>
      </c>
      <c r="U1072" s="411">
        <v>0</v>
      </c>
      <c r="V1072" s="411">
        <v>0</v>
      </c>
      <c r="W1072" s="411">
        <v>0</v>
      </c>
      <c r="X1072" s="411">
        <v>0</v>
      </c>
      <c r="Y1072" s="411">
        <v>0</v>
      </c>
      <c r="Z1072" s="411">
        <v>0</v>
      </c>
      <c r="AA1072" s="411">
        <v>0</v>
      </c>
      <c r="AB1072" s="411">
        <v>-3.9256662919119663</v>
      </c>
      <c r="AC1072" s="411">
        <v>3.8441675087010481</v>
      </c>
      <c r="AD1072" s="411">
        <v>0</v>
      </c>
      <c r="AE1072" s="412">
        <v>0</v>
      </c>
      <c r="AF1072" s="411">
        <f t="shared" si="318"/>
        <v>-8.1498783210918191E-2</v>
      </c>
      <c r="AG1072" s="411">
        <v>1575.9999999999998</v>
      </c>
      <c r="AH1072" s="411">
        <v>1520</v>
      </c>
      <c r="AI1072" s="411">
        <v>1792</v>
      </c>
      <c r="AJ1072" s="411">
        <v>1552</v>
      </c>
      <c r="AK1072" s="411">
        <v>1336</v>
      </c>
      <c r="AL1072" s="411">
        <v>1656</v>
      </c>
      <c r="AM1072" s="411">
        <v>1952</v>
      </c>
      <c r="AN1072" s="411">
        <v>1655.9999999999998</v>
      </c>
      <c r="AO1072" s="411">
        <v>1692.074333708088</v>
      </c>
      <c r="AP1072" s="411">
        <v>1715.844167508701</v>
      </c>
      <c r="AQ1072" s="411">
        <v>1855.9999999999998</v>
      </c>
      <c r="AR1072" s="412">
        <v>1848</v>
      </c>
      <c r="AS1072" s="411">
        <f t="shared" si="319"/>
        <v>20151.918501216787</v>
      </c>
      <c r="AT1072" s="411">
        <f t="shared" si="320"/>
        <v>11321.032258064515</v>
      </c>
      <c r="AU1072" s="411">
        <f t="shared" si="321"/>
        <v>2944.2629491034095</v>
      </c>
      <c r="AV1072" s="411">
        <f t="shared" si="322"/>
        <v>5886.6232940488626</v>
      </c>
      <c r="AW1072" s="411">
        <v>0</v>
      </c>
      <c r="AX1072" s="411">
        <v>0</v>
      </c>
      <c r="AY1072" s="411">
        <v>0</v>
      </c>
      <c r="AZ1072" s="411">
        <v>0</v>
      </c>
      <c r="BA1072" s="411">
        <v>0</v>
      </c>
      <c r="BB1072" s="411">
        <v>0</v>
      </c>
      <c r="BC1072" s="411">
        <v>0</v>
      </c>
      <c r="BD1072" s="411">
        <v>0</v>
      </c>
      <c r="BE1072" s="411">
        <v>0</v>
      </c>
      <c r="BF1072" s="411">
        <v>0</v>
      </c>
      <c r="BG1072" s="411">
        <v>0</v>
      </c>
      <c r="BH1072" s="412">
        <v>0</v>
      </c>
      <c r="BI1072" s="411">
        <f t="shared" si="323"/>
        <v>0</v>
      </c>
      <c r="BJ1072" s="411">
        <v>1575.9999999999998</v>
      </c>
      <c r="BK1072" s="411">
        <v>1520</v>
      </c>
      <c r="BL1072" s="411">
        <v>1792</v>
      </c>
      <c r="BM1072" s="411">
        <v>1552</v>
      </c>
      <c r="BN1072" s="411">
        <v>1336</v>
      </c>
      <c r="BO1072" s="411">
        <v>1656</v>
      </c>
      <c r="BP1072" s="411">
        <v>1952</v>
      </c>
      <c r="BQ1072" s="411">
        <v>1655.9999999999998</v>
      </c>
      <c r="BR1072" s="411">
        <v>1692.074333708088</v>
      </c>
      <c r="BS1072" s="411">
        <v>1715.844167508701</v>
      </c>
      <c r="BT1072" s="411">
        <v>1855.9999999999998</v>
      </c>
      <c r="BU1072" s="412">
        <v>1848</v>
      </c>
      <c r="BV1072" s="411">
        <f t="shared" si="324"/>
        <v>20151.918501216787</v>
      </c>
      <c r="BW1072" s="411">
        <v>0</v>
      </c>
      <c r="BX1072" s="411">
        <v>0</v>
      </c>
      <c r="BY1072" s="411">
        <v>0</v>
      </c>
      <c r="BZ1072" s="411">
        <v>0</v>
      </c>
      <c r="CA1072" s="411">
        <v>0</v>
      </c>
      <c r="CB1072" s="411">
        <v>0</v>
      </c>
      <c r="CC1072" s="411">
        <v>0</v>
      </c>
      <c r="CD1072" s="411">
        <v>0</v>
      </c>
      <c r="CE1072" s="411">
        <v>0</v>
      </c>
      <c r="CF1072" s="411">
        <v>0</v>
      </c>
      <c r="CG1072" s="411">
        <v>0</v>
      </c>
      <c r="CH1072" s="412">
        <v>0</v>
      </c>
      <c r="CI1072" s="411">
        <f t="shared" si="325"/>
        <v>0</v>
      </c>
      <c r="CJ1072" s="411">
        <v>1575.9999999999998</v>
      </c>
      <c r="CK1072" s="411">
        <v>1520</v>
      </c>
      <c r="CL1072" s="411">
        <v>1792</v>
      </c>
      <c r="CM1072" s="411">
        <v>1552</v>
      </c>
      <c r="CN1072" s="411">
        <v>1336</v>
      </c>
      <c r="CO1072" s="411">
        <v>1656</v>
      </c>
      <c r="CP1072" s="411">
        <v>1952</v>
      </c>
      <c r="CQ1072" s="411">
        <v>1655.9999999999998</v>
      </c>
      <c r="CR1072" s="411">
        <v>1692.074333708088</v>
      </c>
      <c r="CS1072" s="411">
        <v>1715.844167508701</v>
      </c>
      <c r="CT1072" s="411">
        <v>1855.9999999999998</v>
      </c>
      <c r="CU1072" s="412">
        <v>1848</v>
      </c>
      <c r="CV1072" s="411">
        <f t="shared" si="326"/>
        <v>20151.918501216787</v>
      </c>
      <c r="CW1072" s="411">
        <v>-26.266666666666652</v>
      </c>
      <c r="CX1072" s="411">
        <v>-25.333333333333485</v>
      </c>
      <c r="CY1072" s="411">
        <v>-29.866666666666788</v>
      </c>
      <c r="CZ1072" s="411">
        <v>-25.866666666666788</v>
      </c>
      <c r="DA1072" s="411">
        <v>-7.1662835249042018</v>
      </c>
      <c r="DB1072" s="411">
        <v>0</v>
      </c>
      <c r="DC1072" s="411">
        <v>0</v>
      </c>
      <c r="DD1072" s="411">
        <v>19.255813953488314</v>
      </c>
      <c r="DE1072" s="411">
        <v>0</v>
      </c>
      <c r="DF1072" s="411">
        <v>-19.498229176235327</v>
      </c>
      <c r="DG1072" s="411">
        <v>0</v>
      </c>
      <c r="DH1072" s="412">
        <v>0</v>
      </c>
      <c r="DI1072" s="411">
        <f t="shared" si="327"/>
        <v>-114.74203208098493</v>
      </c>
      <c r="DJ1072" s="411">
        <v>1549.7333333333331</v>
      </c>
      <c r="DK1072" s="411">
        <v>1494.6666666666665</v>
      </c>
      <c r="DL1072" s="411">
        <v>1762.1333333333332</v>
      </c>
      <c r="DM1072" s="411">
        <v>1526.1333333333332</v>
      </c>
      <c r="DN1072" s="411">
        <v>1328.8337164750958</v>
      </c>
      <c r="DO1072" s="411">
        <v>1656</v>
      </c>
      <c r="DP1072" s="411">
        <v>1952</v>
      </c>
      <c r="DQ1072" s="411">
        <v>1675.2558139534881</v>
      </c>
      <c r="DR1072" s="411">
        <v>1692.074333708088</v>
      </c>
      <c r="DS1072" s="411">
        <v>1696.3459383324657</v>
      </c>
      <c r="DT1072" s="411">
        <v>1855.9999999999998</v>
      </c>
      <c r="DU1072" s="412">
        <v>1848</v>
      </c>
      <c r="DV1072" s="411">
        <f t="shared" si="328"/>
        <v>20037.176469135804</v>
      </c>
      <c r="DW1072" s="412">
        <v>1549.7333333333331</v>
      </c>
      <c r="DX1072" s="412">
        <v>1494.6666666666665</v>
      </c>
      <c r="DY1072" s="412">
        <v>1762.1333333333332</v>
      </c>
      <c r="DZ1072" s="412">
        <v>1526.1333333333332</v>
      </c>
      <c r="EA1072" s="412">
        <v>1328.8337164750958</v>
      </c>
      <c r="EB1072" s="412">
        <v>1656</v>
      </c>
      <c r="EC1072" s="412">
        <v>1952</v>
      </c>
      <c r="ED1072" s="412">
        <v>1675.2558139534881</v>
      </c>
      <c r="EE1072" s="412">
        <v>1692.074333708088</v>
      </c>
      <c r="EF1072" s="412">
        <v>1696.3459383324657</v>
      </c>
      <c r="EG1072" s="412">
        <v>1855.9999999999998</v>
      </c>
      <c r="EH1072" s="412">
        <v>1848</v>
      </c>
      <c r="EI1072" s="411">
        <f t="shared" si="329"/>
        <v>20037.176469135804</v>
      </c>
      <c r="EK1072" s="411">
        <f t="shared" si="330"/>
        <v>20037.176469135804</v>
      </c>
      <c r="EL1072" s="7">
        <f t="shared" si="331"/>
        <v>0</v>
      </c>
    </row>
    <row r="1073" spans="1:142">
      <c r="A1073" s="365" t="str">
        <f t="shared" si="313"/>
        <v xml:space="preserve"> 214</v>
      </c>
      <c r="B1073" s="370" t="s">
        <v>976</v>
      </c>
      <c r="C1073" s="370" t="s">
        <v>919</v>
      </c>
      <c r="D1073" s="411">
        <v>88</v>
      </c>
      <c r="E1073" s="411">
        <v>88</v>
      </c>
      <c r="F1073" s="411">
        <v>88</v>
      </c>
      <c r="G1073" s="411">
        <v>88</v>
      </c>
      <c r="H1073" s="411">
        <v>87.6</v>
      </c>
      <c r="I1073" s="411">
        <v>87</v>
      </c>
      <c r="J1073" s="411">
        <v>87</v>
      </c>
      <c r="K1073" s="411">
        <v>87</v>
      </c>
      <c r="L1073" s="411">
        <v>87</v>
      </c>
      <c r="M1073" s="411">
        <v>87</v>
      </c>
      <c r="N1073" s="411">
        <v>87.549400000000006</v>
      </c>
      <c r="O1073" s="412">
        <v>89</v>
      </c>
      <c r="P1073" s="411">
        <f t="shared" si="314"/>
        <v>1051.1494</v>
      </c>
      <c r="Q1073" s="411">
        <f t="shared" si="315"/>
        <v>610.79354838709685</v>
      </c>
      <c r="R1073" s="411">
        <f t="shared" si="316"/>
        <v>152.80645161290323</v>
      </c>
      <c r="S1073" s="411">
        <f t="shared" si="317"/>
        <v>287.54939999999999</v>
      </c>
      <c r="T1073" s="411">
        <v>0</v>
      </c>
      <c r="U1073" s="411">
        <v>0</v>
      </c>
      <c r="V1073" s="411">
        <v>0</v>
      </c>
      <c r="W1073" s="411">
        <v>0</v>
      </c>
      <c r="X1073" s="411">
        <v>-0.99545454545455492</v>
      </c>
      <c r="Y1073" s="411">
        <v>0</v>
      </c>
      <c r="Z1073" s="411">
        <v>0</v>
      </c>
      <c r="AA1073" s="411">
        <v>-1.0000000000000009</v>
      </c>
      <c r="AB1073" s="411">
        <v>0</v>
      </c>
      <c r="AC1073" s="411">
        <v>0.99999999999999822</v>
      </c>
      <c r="AD1073" s="411">
        <v>0</v>
      </c>
      <c r="AE1073" s="412">
        <v>0</v>
      </c>
      <c r="AF1073" s="411">
        <f t="shared" si="318"/>
        <v>-0.99545454545455758</v>
      </c>
      <c r="AG1073" s="411">
        <v>88</v>
      </c>
      <c r="AH1073" s="411">
        <v>88</v>
      </c>
      <c r="AI1073" s="411">
        <v>88</v>
      </c>
      <c r="AJ1073" s="411">
        <v>88</v>
      </c>
      <c r="AK1073" s="411">
        <v>86.604545454545445</v>
      </c>
      <c r="AL1073" s="411">
        <v>87</v>
      </c>
      <c r="AM1073" s="411">
        <v>87</v>
      </c>
      <c r="AN1073" s="411">
        <v>86</v>
      </c>
      <c r="AO1073" s="411">
        <v>87</v>
      </c>
      <c r="AP1073" s="411">
        <v>88</v>
      </c>
      <c r="AQ1073" s="411">
        <v>87.549400000000006</v>
      </c>
      <c r="AR1073" s="412">
        <v>89</v>
      </c>
      <c r="AS1073" s="411">
        <f t="shared" si="319"/>
        <v>1050.1539454545455</v>
      </c>
      <c r="AT1073" s="411">
        <f t="shared" si="320"/>
        <v>609.7980938416423</v>
      </c>
      <c r="AU1073" s="411">
        <f t="shared" si="321"/>
        <v>151.80645161290323</v>
      </c>
      <c r="AV1073" s="411">
        <f t="shared" si="322"/>
        <v>288.54939999999999</v>
      </c>
      <c r="AW1073" s="411">
        <v>0</v>
      </c>
      <c r="AX1073" s="411">
        <v>0</v>
      </c>
      <c r="AY1073" s="411">
        <v>0</v>
      </c>
      <c r="AZ1073" s="411">
        <v>0</v>
      </c>
      <c r="BA1073" s="411">
        <v>0</v>
      </c>
      <c r="BB1073" s="411">
        <v>0</v>
      </c>
      <c r="BC1073" s="411">
        <v>0</v>
      </c>
      <c r="BD1073" s="411">
        <v>0</v>
      </c>
      <c r="BE1073" s="411">
        <v>0</v>
      </c>
      <c r="BF1073" s="411">
        <v>0</v>
      </c>
      <c r="BG1073" s="411">
        <v>0</v>
      </c>
      <c r="BH1073" s="412">
        <v>0</v>
      </c>
      <c r="BI1073" s="411">
        <f t="shared" si="323"/>
        <v>0</v>
      </c>
      <c r="BJ1073" s="411">
        <v>88</v>
      </c>
      <c r="BK1073" s="411">
        <v>88</v>
      </c>
      <c r="BL1073" s="411">
        <v>88</v>
      </c>
      <c r="BM1073" s="411">
        <v>88</v>
      </c>
      <c r="BN1073" s="411">
        <v>86.604545454545445</v>
      </c>
      <c r="BO1073" s="411">
        <v>87</v>
      </c>
      <c r="BP1073" s="411">
        <v>87</v>
      </c>
      <c r="BQ1073" s="411">
        <v>86</v>
      </c>
      <c r="BR1073" s="411">
        <v>87</v>
      </c>
      <c r="BS1073" s="411">
        <v>88</v>
      </c>
      <c r="BT1073" s="411">
        <v>87.549400000000006</v>
      </c>
      <c r="BU1073" s="412">
        <v>89</v>
      </c>
      <c r="BV1073" s="411">
        <f t="shared" si="324"/>
        <v>1050.1539454545455</v>
      </c>
      <c r="BW1073" s="411">
        <v>0</v>
      </c>
      <c r="BX1073" s="411">
        <v>0</v>
      </c>
      <c r="BY1073" s="411">
        <v>0</v>
      </c>
      <c r="BZ1073" s="411">
        <v>0</v>
      </c>
      <c r="CA1073" s="411">
        <v>0</v>
      </c>
      <c r="CB1073" s="411">
        <v>0</v>
      </c>
      <c r="CC1073" s="411">
        <v>0</v>
      </c>
      <c r="CD1073" s="411">
        <v>0</v>
      </c>
      <c r="CE1073" s="411">
        <v>0</v>
      </c>
      <c r="CF1073" s="411">
        <v>0</v>
      </c>
      <c r="CG1073" s="411">
        <v>0</v>
      </c>
      <c r="CH1073" s="412">
        <v>0</v>
      </c>
      <c r="CI1073" s="411">
        <f t="shared" si="325"/>
        <v>0</v>
      </c>
      <c r="CJ1073" s="411">
        <v>88</v>
      </c>
      <c r="CK1073" s="411">
        <v>88</v>
      </c>
      <c r="CL1073" s="411">
        <v>88</v>
      </c>
      <c r="CM1073" s="411">
        <v>88</v>
      </c>
      <c r="CN1073" s="411">
        <v>86.604545454545445</v>
      </c>
      <c r="CO1073" s="411">
        <v>87</v>
      </c>
      <c r="CP1073" s="411">
        <v>87</v>
      </c>
      <c r="CQ1073" s="411">
        <v>86</v>
      </c>
      <c r="CR1073" s="411">
        <v>87</v>
      </c>
      <c r="CS1073" s="411">
        <v>88</v>
      </c>
      <c r="CT1073" s="411">
        <v>87.549400000000006</v>
      </c>
      <c r="CU1073" s="412">
        <v>89</v>
      </c>
      <c r="CV1073" s="411">
        <f t="shared" si="326"/>
        <v>1050.1539454545455</v>
      </c>
      <c r="CW1073" s="411">
        <v>1</v>
      </c>
      <c r="CX1073" s="411">
        <v>1</v>
      </c>
      <c r="CY1073" s="411">
        <v>1</v>
      </c>
      <c r="CZ1073" s="411">
        <v>1</v>
      </c>
      <c r="DA1073" s="411">
        <v>2.0021212121212049</v>
      </c>
      <c r="DB1073" s="411">
        <v>2</v>
      </c>
      <c r="DC1073" s="411">
        <v>2</v>
      </c>
      <c r="DD1073" s="411">
        <v>2.9999999999999973</v>
      </c>
      <c r="DE1073" s="411">
        <v>2</v>
      </c>
      <c r="DF1073" s="411">
        <v>0.99999999999999467</v>
      </c>
      <c r="DG1073" s="411">
        <v>0</v>
      </c>
      <c r="DH1073" s="412">
        <v>0</v>
      </c>
      <c r="DI1073" s="411">
        <f t="shared" si="327"/>
        <v>16.002121212121196</v>
      </c>
      <c r="DJ1073" s="411">
        <v>89</v>
      </c>
      <c r="DK1073" s="411">
        <v>89</v>
      </c>
      <c r="DL1073" s="411">
        <v>89</v>
      </c>
      <c r="DM1073" s="411">
        <v>89</v>
      </c>
      <c r="DN1073" s="411">
        <v>88.606666666666655</v>
      </c>
      <c r="DO1073" s="411">
        <v>89</v>
      </c>
      <c r="DP1073" s="411">
        <v>89</v>
      </c>
      <c r="DQ1073" s="411">
        <v>89</v>
      </c>
      <c r="DR1073" s="411">
        <v>89</v>
      </c>
      <c r="DS1073" s="411">
        <v>89</v>
      </c>
      <c r="DT1073" s="411">
        <v>87.549400000000006</v>
      </c>
      <c r="DU1073" s="412">
        <v>89</v>
      </c>
      <c r="DV1073" s="411">
        <f t="shared" si="328"/>
        <v>1066.1560666666667</v>
      </c>
      <c r="DW1073" s="412">
        <v>89</v>
      </c>
      <c r="DX1073" s="412">
        <v>89</v>
      </c>
      <c r="DY1073" s="412">
        <v>89</v>
      </c>
      <c r="DZ1073" s="412">
        <v>89</v>
      </c>
      <c r="EA1073" s="412">
        <v>88.606666666666655</v>
      </c>
      <c r="EB1073" s="412">
        <v>89</v>
      </c>
      <c r="EC1073" s="412">
        <v>89</v>
      </c>
      <c r="ED1073" s="412">
        <v>89</v>
      </c>
      <c r="EE1073" s="412">
        <v>89</v>
      </c>
      <c r="EF1073" s="412">
        <v>89</v>
      </c>
      <c r="EG1073" s="412">
        <v>87.549400000000006</v>
      </c>
      <c r="EH1073" s="412">
        <v>89</v>
      </c>
      <c r="EI1073" s="411">
        <f t="shared" si="329"/>
        <v>1066.1560666666667</v>
      </c>
      <c r="EK1073" s="411">
        <f t="shared" si="330"/>
        <v>1066.1560666666667</v>
      </c>
      <c r="EL1073" s="7">
        <f t="shared" si="331"/>
        <v>0</v>
      </c>
    </row>
    <row r="1074" spans="1:142">
      <c r="A1074" s="365" t="str">
        <f t="shared" si="313"/>
        <v xml:space="preserve"> 214</v>
      </c>
      <c r="B1074" s="370" t="s">
        <v>976</v>
      </c>
      <c r="C1074" s="370" t="s">
        <v>973</v>
      </c>
      <c r="D1074" s="411">
        <v>2902.3</v>
      </c>
      <c r="E1074" s="411">
        <v>2062.2999999999997</v>
      </c>
      <c r="F1074" s="411">
        <v>2750.0999999999995</v>
      </c>
      <c r="G1074" s="411">
        <v>3330.5999999999995</v>
      </c>
      <c r="H1074" s="411">
        <v>3254.9000000000005</v>
      </c>
      <c r="I1074" s="411">
        <v>2868.5</v>
      </c>
      <c r="J1074" s="411">
        <v>1983.3999999999999</v>
      </c>
      <c r="K1074" s="411">
        <v>946.0999999999998</v>
      </c>
      <c r="L1074" s="411">
        <v>1875.1</v>
      </c>
      <c r="M1074" s="411">
        <v>3173.3</v>
      </c>
      <c r="N1074" s="411">
        <v>3666.4000000000005</v>
      </c>
      <c r="O1074" s="412">
        <v>3575</v>
      </c>
      <c r="P1074" s="411">
        <f t="shared" si="314"/>
        <v>32388</v>
      </c>
      <c r="Q1074" s="411">
        <f t="shared" si="315"/>
        <v>19088.119354838709</v>
      </c>
      <c r="R1074" s="411">
        <f t="shared" si="316"/>
        <v>2367.9116796440485</v>
      </c>
      <c r="S1074" s="411">
        <f t="shared" si="317"/>
        <v>10931.968965517242</v>
      </c>
      <c r="T1074" s="411">
        <v>0</v>
      </c>
      <c r="U1074" s="411">
        <v>0</v>
      </c>
      <c r="V1074" s="411">
        <v>0</v>
      </c>
      <c r="W1074" s="411">
        <v>0</v>
      </c>
      <c r="X1074" s="411">
        <v>0</v>
      </c>
      <c r="Y1074" s="411">
        <v>0</v>
      </c>
      <c r="Z1074" s="411">
        <v>0</v>
      </c>
      <c r="AA1074" s="411">
        <v>0</v>
      </c>
      <c r="AB1074" s="411">
        <v>-4.3402222075260966</v>
      </c>
      <c r="AC1074" s="411">
        <v>7.1254069832717732</v>
      </c>
      <c r="AD1074" s="411">
        <v>0</v>
      </c>
      <c r="AE1074" s="412">
        <v>0</v>
      </c>
      <c r="AF1074" s="411">
        <f t="shared" si="318"/>
        <v>2.7851847757456767</v>
      </c>
      <c r="AG1074" s="411">
        <v>2902.3</v>
      </c>
      <c r="AH1074" s="411">
        <v>2062.2999999999997</v>
      </c>
      <c r="AI1074" s="411">
        <v>2750.0999999999995</v>
      </c>
      <c r="AJ1074" s="411">
        <v>3330.5999999999995</v>
      </c>
      <c r="AK1074" s="411">
        <v>3254.9000000000005</v>
      </c>
      <c r="AL1074" s="411">
        <v>2868.5</v>
      </c>
      <c r="AM1074" s="411">
        <v>1983.3999999999996</v>
      </c>
      <c r="AN1074" s="411">
        <v>946.09999999999968</v>
      </c>
      <c r="AO1074" s="411">
        <v>1870.7597777924739</v>
      </c>
      <c r="AP1074" s="411">
        <v>3180.4254069832714</v>
      </c>
      <c r="AQ1074" s="411">
        <v>3666.3999999999996</v>
      </c>
      <c r="AR1074" s="412">
        <v>3575</v>
      </c>
      <c r="AS1074" s="411">
        <f t="shared" si="319"/>
        <v>32390.785184775741</v>
      </c>
      <c r="AT1074" s="411">
        <f t="shared" si="320"/>
        <v>19088.119354838709</v>
      </c>
      <c r="AU1074" s="411">
        <f t="shared" si="321"/>
        <v>2364.7687601144607</v>
      </c>
      <c r="AV1074" s="411">
        <f t="shared" si="322"/>
        <v>10937.897069822575</v>
      </c>
      <c r="AW1074" s="411">
        <v>0</v>
      </c>
      <c r="AX1074" s="411">
        <v>0</v>
      </c>
      <c r="AY1074" s="411">
        <v>0</v>
      </c>
      <c r="AZ1074" s="411">
        <v>0</v>
      </c>
      <c r="BA1074" s="411">
        <v>0</v>
      </c>
      <c r="BB1074" s="411">
        <v>0</v>
      </c>
      <c r="BC1074" s="411">
        <v>0</v>
      </c>
      <c r="BD1074" s="411">
        <v>0</v>
      </c>
      <c r="BE1074" s="411">
        <v>0</v>
      </c>
      <c r="BF1074" s="411">
        <v>0</v>
      </c>
      <c r="BG1074" s="411">
        <v>0</v>
      </c>
      <c r="BH1074" s="412">
        <v>0</v>
      </c>
      <c r="BI1074" s="411">
        <f t="shared" si="323"/>
        <v>0</v>
      </c>
      <c r="BJ1074" s="411">
        <v>2902.3</v>
      </c>
      <c r="BK1074" s="411">
        <v>2062.2999999999997</v>
      </c>
      <c r="BL1074" s="411">
        <v>2750.0999999999995</v>
      </c>
      <c r="BM1074" s="411">
        <v>3330.5999999999995</v>
      </c>
      <c r="BN1074" s="411">
        <v>3254.9000000000005</v>
      </c>
      <c r="BO1074" s="411">
        <v>2868.5</v>
      </c>
      <c r="BP1074" s="411">
        <v>1983.3999999999996</v>
      </c>
      <c r="BQ1074" s="411">
        <v>946.09999999999968</v>
      </c>
      <c r="BR1074" s="411">
        <v>1870.7597777924739</v>
      </c>
      <c r="BS1074" s="411">
        <v>3180.4254069832714</v>
      </c>
      <c r="BT1074" s="411">
        <v>3666.3999999999996</v>
      </c>
      <c r="BU1074" s="412">
        <v>3575</v>
      </c>
      <c r="BV1074" s="411">
        <f t="shared" si="324"/>
        <v>32390.785184775741</v>
      </c>
      <c r="BW1074" s="411">
        <v>0</v>
      </c>
      <c r="BX1074" s="411">
        <v>0</v>
      </c>
      <c r="BY1074" s="411">
        <v>0</v>
      </c>
      <c r="BZ1074" s="411">
        <v>0</v>
      </c>
      <c r="CA1074" s="411">
        <v>0</v>
      </c>
      <c r="CB1074" s="411">
        <v>0</v>
      </c>
      <c r="CC1074" s="411">
        <v>0</v>
      </c>
      <c r="CD1074" s="411">
        <v>0</v>
      </c>
      <c r="CE1074" s="411">
        <v>0</v>
      </c>
      <c r="CF1074" s="411">
        <v>0</v>
      </c>
      <c r="CG1074" s="411">
        <v>0</v>
      </c>
      <c r="CH1074" s="412">
        <v>0</v>
      </c>
      <c r="CI1074" s="411">
        <f t="shared" si="325"/>
        <v>0</v>
      </c>
      <c r="CJ1074" s="411">
        <v>2902.3</v>
      </c>
      <c r="CK1074" s="411">
        <v>2062.2999999999997</v>
      </c>
      <c r="CL1074" s="411">
        <v>2750.0999999999995</v>
      </c>
      <c r="CM1074" s="411">
        <v>3330.5999999999995</v>
      </c>
      <c r="CN1074" s="411">
        <v>3254.9000000000005</v>
      </c>
      <c r="CO1074" s="411">
        <v>2868.5</v>
      </c>
      <c r="CP1074" s="411">
        <v>1983.3999999999996</v>
      </c>
      <c r="CQ1074" s="411">
        <v>946.09999999999968</v>
      </c>
      <c r="CR1074" s="411">
        <v>1870.7597777924739</v>
      </c>
      <c r="CS1074" s="411">
        <v>3180.4254069832714</v>
      </c>
      <c r="CT1074" s="411">
        <v>3666.3999999999996</v>
      </c>
      <c r="CU1074" s="412">
        <v>3575</v>
      </c>
      <c r="CV1074" s="411">
        <f t="shared" si="326"/>
        <v>32390.785184775741</v>
      </c>
      <c r="CW1074" s="411">
        <v>55.155952380952158</v>
      </c>
      <c r="CX1074" s="411">
        <v>52.10285714285709</v>
      </c>
      <c r="CY1074" s="411">
        <v>34.799999999999841</v>
      </c>
      <c r="CZ1074" s="411">
        <v>-4.6504761904761978</v>
      </c>
      <c r="DA1074" s="411">
        <v>96.847805145046493</v>
      </c>
      <c r="DB1074" s="411">
        <v>97.171428571428521</v>
      </c>
      <c r="DC1074" s="411">
        <v>25.771428571428558</v>
      </c>
      <c r="DD1074" s="411">
        <v>14.122757475082995</v>
      </c>
      <c r="DE1074" s="411">
        <v>33.921301501223439</v>
      </c>
      <c r="DF1074" s="411">
        <v>42.108137533006754</v>
      </c>
      <c r="DG1074" s="411">
        <v>0</v>
      </c>
      <c r="DH1074" s="412">
        <v>0</v>
      </c>
      <c r="DI1074" s="411">
        <f t="shared" si="327"/>
        <v>447.35119213054969</v>
      </c>
      <c r="DJ1074" s="411">
        <v>2957.4559523809521</v>
      </c>
      <c r="DK1074" s="411">
        <v>2114.4028571428566</v>
      </c>
      <c r="DL1074" s="411">
        <v>2784.8999999999996</v>
      </c>
      <c r="DM1074" s="411">
        <v>3325.9495238095233</v>
      </c>
      <c r="DN1074" s="411">
        <v>3351.7478051450466</v>
      </c>
      <c r="DO1074" s="411">
        <v>2965.6714285714279</v>
      </c>
      <c r="DP1074" s="411">
        <v>2009.1714285714284</v>
      </c>
      <c r="DQ1074" s="411">
        <v>960.22275747508274</v>
      </c>
      <c r="DR1074" s="411">
        <v>1904.6810792936972</v>
      </c>
      <c r="DS1074" s="411">
        <v>3222.5335445162782</v>
      </c>
      <c r="DT1074" s="411">
        <v>3666.3999999999996</v>
      </c>
      <c r="DU1074" s="412">
        <v>3575</v>
      </c>
      <c r="DV1074" s="411">
        <f t="shared" si="328"/>
        <v>32838.136376906295</v>
      </c>
      <c r="DW1074" s="412">
        <v>2957.4559523809521</v>
      </c>
      <c r="DX1074" s="412">
        <v>2114.4028571428566</v>
      </c>
      <c r="DY1074" s="412">
        <v>2784.8999999999996</v>
      </c>
      <c r="DZ1074" s="412">
        <v>3325.9495238095233</v>
      </c>
      <c r="EA1074" s="412">
        <v>3351.7478051450466</v>
      </c>
      <c r="EB1074" s="412">
        <v>2965.6714285714279</v>
      </c>
      <c r="EC1074" s="412">
        <v>2009.1714285714284</v>
      </c>
      <c r="ED1074" s="412">
        <v>960.22275747508274</v>
      </c>
      <c r="EE1074" s="412">
        <v>1904.6810792936972</v>
      </c>
      <c r="EF1074" s="412">
        <v>3222.5335445162782</v>
      </c>
      <c r="EG1074" s="412">
        <v>3666.3999999999996</v>
      </c>
      <c r="EH1074" s="412">
        <v>3575</v>
      </c>
      <c r="EI1074" s="411">
        <f t="shared" si="329"/>
        <v>32838.136376906295</v>
      </c>
      <c r="EK1074" s="411">
        <f t="shared" si="330"/>
        <v>32838.136376906295</v>
      </c>
      <c r="EL1074" s="7">
        <f t="shared" si="331"/>
        <v>0</v>
      </c>
    </row>
    <row r="1075" spans="1:142">
      <c r="A1075" s="365" t="str">
        <f t="shared" si="313"/>
        <v xml:space="preserve"> 214</v>
      </c>
      <c r="B1075" s="370" t="s">
        <v>976</v>
      </c>
      <c r="C1075" s="370" t="s">
        <v>920</v>
      </c>
      <c r="D1075" s="411">
        <v>81798</v>
      </c>
      <c r="E1075" s="411">
        <v>68820</v>
      </c>
      <c r="F1075" s="411">
        <v>71222</v>
      </c>
      <c r="G1075" s="411">
        <v>110576</v>
      </c>
      <c r="H1075" s="411">
        <v>100512</v>
      </c>
      <c r="I1075" s="411">
        <v>92949</v>
      </c>
      <c r="J1075" s="411">
        <v>123024</v>
      </c>
      <c r="K1075" s="411">
        <v>136705</v>
      </c>
      <c r="L1075" s="411">
        <v>120968</v>
      </c>
      <c r="M1075" s="411">
        <v>124698</v>
      </c>
      <c r="N1075" s="411">
        <v>138929</v>
      </c>
      <c r="O1075" s="412">
        <v>127006</v>
      </c>
      <c r="P1075" s="411">
        <f t="shared" si="314"/>
        <v>1297207</v>
      </c>
      <c r="Q1075" s="411">
        <f t="shared" si="315"/>
        <v>644932.48387096776</v>
      </c>
      <c r="R1075" s="411">
        <f t="shared" si="316"/>
        <v>228271.03337041158</v>
      </c>
      <c r="S1075" s="411">
        <f t="shared" si="317"/>
        <v>424003.4827586207</v>
      </c>
      <c r="T1075" s="411">
        <v>0</v>
      </c>
      <c r="U1075" s="411">
        <v>0</v>
      </c>
      <c r="V1075" s="411">
        <v>0</v>
      </c>
      <c r="W1075" s="411">
        <v>0</v>
      </c>
      <c r="X1075" s="411">
        <v>0</v>
      </c>
      <c r="Y1075" s="411">
        <v>0</v>
      </c>
      <c r="Z1075" s="411">
        <v>0</v>
      </c>
      <c r="AA1075" s="411">
        <v>0</v>
      </c>
      <c r="AB1075" s="411">
        <v>-280.00000000001103</v>
      </c>
      <c r="AC1075" s="411">
        <v>279.99999999999864</v>
      </c>
      <c r="AD1075" s="411">
        <v>0</v>
      </c>
      <c r="AE1075" s="412">
        <v>0</v>
      </c>
      <c r="AF1075" s="411">
        <f t="shared" si="318"/>
        <v>-1.2391865311656147E-11</v>
      </c>
      <c r="AG1075" s="411">
        <v>81798</v>
      </c>
      <c r="AH1075" s="411">
        <v>68820</v>
      </c>
      <c r="AI1075" s="411">
        <v>71222</v>
      </c>
      <c r="AJ1075" s="411">
        <v>110576</v>
      </c>
      <c r="AK1075" s="411">
        <v>100512</v>
      </c>
      <c r="AL1075" s="411">
        <v>92949</v>
      </c>
      <c r="AM1075" s="411">
        <v>123024</v>
      </c>
      <c r="AN1075" s="411">
        <v>136705</v>
      </c>
      <c r="AO1075" s="411">
        <v>120687.99999999999</v>
      </c>
      <c r="AP1075" s="411">
        <v>124978</v>
      </c>
      <c r="AQ1075" s="411">
        <v>138929</v>
      </c>
      <c r="AR1075" s="412">
        <v>127006</v>
      </c>
      <c r="AS1075" s="411">
        <f t="shared" si="319"/>
        <v>1297207</v>
      </c>
      <c r="AT1075" s="411">
        <f t="shared" si="320"/>
        <v>644932.48387096776</v>
      </c>
      <c r="AU1075" s="411">
        <f t="shared" si="321"/>
        <v>228068.27474972192</v>
      </c>
      <c r="AV1075" s="411">
        <f t="shared" si="322"/>
        <v>424206.24137931032</v>
      </c>
      <c r="AW1075" s="411">
        <v>0</v>
      </c>
      <c r="AX1075" s="411">
        <v>0</v>
      </c>
      <c r="AY1075" s="411">
        <v>0</v>
      </c>
      <c r="AZ1075" s="411">
        <v>0</v>
      </c>
      <c r="BA1075" s="411">
        <v>0</v>
      </c>
      <c r="BB1075" s="411">
        <v>0</v>
      </c>
      <c r="BC1075" s="411">
        <v>0</v>
      </c>
      <c r="BD1075" s="411">
        <v>0</v>
      </c>
      <c r="BE1075" s="411">
        <v>0</v>
      </c>
      <c r="BF1075" s="411">
        <v>0</v>
      </c>
      <c r="BG1075" s="411">
        <v>0</v>
      </c>
      <c r="BH1075" s="412">
        <v>0</v>
      </c>
      <c r="BI1075" s="411">
        <f t="shared" si="323"/>
        <v>0</v>
      </c>
      <c r="BJ1075" s="411">
        <v>81798</v>
      </c>
      <c r="BK1075" s="411">
        <v>68820</v>
      </c>
      <c r="BL1075" s="411">
        <v>71222</v>
      </c>
      <c r="BM1075" s="411">
        <v>110576</v>
      </c>
      <c r="BN1075" s="411">
        <v>100512</v>
      </c>
      <c r="BO1075" s="411">
        <v>92949</v>
      </c>
      <c r="BP1075" s="411">
        <v>123024</v>
      </c>
      <c r="BQ1075" s="411">
        <v>136705</v>
      </c>
      <c r="BR1075" s="411">
        <v>120687.99999999999</v>
      </c>
      <c r="BS1075" s="411">
        <v>124978</v>
      </c>
      <c r="BT1075" s="411">
        <v>138929</v>
      </c>
      <c r="BU1075" s="412">
        <v>127006</v>
      </c>
      <c r="BV1075" s="411">
        <f t="shared" si="324"/>
        <v>1297207</v>
      </c>
      <c r="BW1075" s="411">
        <v>0</v>
      </c>
      <c r="BX1075" s="411">
        <v>0</v>
      </c>
      <c r="BY1075" s="411">
        <v>0</v>
      </c>
      <c r="BZ1075" s="411">
        <v>0</v>
      </c>
      <c r="CA1075" s="411">
        <v>0</v>
      </c>
      <c r="CB1075" s="411">
        <v>0</v>
      </c>
      <c r="CC1075" s="411">
        <v>0</v>
      </c>
      <c r="CD1075" s="411">
        <v>0</v>
      </c>
      <c r="CE1075" s="411">
        <v>0</v>
      </c>
      <c r="CF1075" s="411">
        <v>0</v>
      </c>
      <c r="CG1075" s="411">
        <v>0</v>
      </c>
      <c r="CH1075" s="412">
        <v>0</v>
      </c>
      <c r="CI1075" s="411">
        <f t="shared" si="325"/>
        <v>0</v>
      </c>
      <c r="CJ1075" s="411">
        <v>81798</v>
      </c>
      <c r="CK1075" s="411">
        <v>68820</v>
      </c>
      <c r="CL1075" s="411">
        <v>71222</v>
      </c>
      <c r="CM1075" s="411">
        <v>110576</v>
      </c>
      <c r="CN1075" s="411">
        <v>100512</v>
      </c>
      <c r="CO1075" s="411">
        <v>92949</v>
      </c>
      <c r="CP1075" s="411">
        <v>123024</v>
      </c>
      <c r="CQ1075" s="411">
        <v>136705</v>
      </c>
      <c r="CR1075" s="411">
        <v>120687.99999999999</v>
      </c>
      <c r="CS1075" s="411">
        <v>124978</v>
      </c>
      <c r="CT1075" s="411">
        <v>138929</v>
      </c>
      <c r="CU1075" s="412">
        <v>127006</v>
      </c>
      <c r="CV1075" s="411">
        <f t="shared" si="326"/>
        <v>1297207</v>
      </c>
      <c r="CW1075" s="411">
        <v>506.10476190476038</v>
      </c>
      <c r="CX1075" s="411">
        <v>147.34285714285397</v>
      </c>
      <c r="CY1075" s="411">
        <v>-472.03809523809582</v>
      </c>
      <c r="CZ1075" s="411">
        <v>-1216.5142857142887</v>
      </c>
      <c r="DA1075" s="411">
        <v>527.04718117131824</v>
      </c>
      <c r="DB1075" s="411">
        <v>1457.9999999999991</v>
      </c>
      <c r="DC1075" s="411">
        <v>630.85714285714266</v>
      </c>
      <c r="DD1075" s="411">
        <v>1719.0813953488266</v>
      </c>
      <c r="DE1075" s="411">
        <v>82.095250692036586</v>
      </c>
      <c r="DF1075" s="411">
        <v>-1013.6703719823524</v>
      </c>
      <c r="DG1075" s="411">
        <v>0</v>
      </c>
      <c r="DH1075" s="412">
        <v>0</v>
      </c>
      <c r="DI1075" s="411">
        <f t="shared" si="327"/>
        <v>2368.3058361822004</v>
      </c>
      <c r="DJ1075" s="411">
        <v>82304.104761904746</v>
      </c>
      <c r="DK1075" s="411">
        <v>68967.342857142852</v>
      </c>
      <c r="DL1075" s="411">
        <v>70749.961904761891</v>
      </c>
      <c r="DM1075" s="411">
        <v>109359.48571428571</v>
      </c>
      <c r="DN1075" s="411">
        <v>101039.04718117132</v>
      </c>
      <c r="DO1075" s="411">
        <v>94407</v>
      </c>
      <c r="DP1075" s="411">
        <v>123654.85714285714</v>
      </c>
      <c r="DQ1075" s="411">
        <v>138424.0813953488</v>
      </c>
      <c r="DR1075" s="411">
        <v>120770.09525069203</v>
      </c>
      <c r="DS1075" s="411">
        <v>123964.32962801764</v>
      </c>
      <c r="DT1075" s="411">
        <v>138929</v>
      </c>
      <c r="DU1075" s="412">
        <v>127006</v>
      </c>
      <c r="DV1075" s="411">
        <f t="shared" si="328"/>
        <v>1299575.3058361821</v>
      </c>
      <c r="DW1075" s="412">
        <v>82304.104761904746</v>
      </c>
      <c r="DX1075" s="412">
        <v>68967.342857142852</v>
      </c>
      <c r="DY1075" s="412">
        <v>70749.961904761891</v>
      </c>
      <c r="DZ1075" s="412">
        <v>109359.48571428571</v>
      </c>
      <c r="EA1075" s="412">
        <v>101039.04718117132</v>
      </c>
      <c r="EB1075" s="412">
        <v>94407</v>
      </c>
      <c r="EC1075" s="412">
        <v>123654.85714285714</v>
      </c>
      <c r="ED1075" s="412">
        <v>138424.0813953488</v>
      </c>
      <c r="EE1075" s="412">
        <v>120770.09525069203</v>
      </c>
      <c r="EF1075" s="412">
        <v>123964.32962801764</v>
      </c>
      <c r="EG1075" s="412">
        <v>138929</v>
      </c>
      <c r="EH1075" s="412">
        <v>127006</v>
      </c>
      <c r="EI1075" s="411">
        <f t="shared" si="329"/>
        <v>1299575.3058361821</v>
      </c>
      <c r="EK1075" s="411">
        <f t="shared" si="330"/>
        <v>1299575.3058361821</v>
      </c>
      <c r="EL1075" s="7">
        <f t="shared" si="331"/>
        <v>0</v>
      </c>
    </row>
    <row r="1076" spans="1:142">
      <c r="A1076" s="365" t="str">
        <f t="shared" si="313"/>
        <v xml:space="preserve"> 214</v>
      </c>
      <c r="B1076" s="370" t="s">
        <v>976</v>
      </c>
      <c r="C1076" s="370" t="s">
        <v>927</v>
      </c>
      <c r="D1076" s="411">
        <v>81798</v>
      </c>
      <c r="E1076" s="411">
        <v>68820</v>
      </c>
      <c r="F1076" s="411">
        <v>71222</v>
      </c>
      <c r="G1076" s="411">
        <v>110576</v>
      </c>
      <c r="H1076" s="411">
        <v>100512</v>
      </c>
      <c r="I1076" s="411">
        <v>92949</v>
      </c>
      <c r="J1076" s="411">
        <v>123024</v>
      </c>
      <c r="K1076" s="411">
        <v>136705</v>
      </c>
      <c r="L1076" s="411">
        <v>120968</v>
      </c>
      <c r="M1076" s="411">
        <v>124698</v>
      </c>
      <c r="N1076" s="411">
        <v>138929</v>
      </c>
      <c r="O1076" s="412">
        <v>127006</v>
      </c>
      <c r="P1076" s="411">
        <f t="shared" si="314"/>
        <v>1297207</v>
      </c>
      <c r="Q1076" s="411">
        <f t="shared" si="315"/>
        <v>644932.48387096776</v>
      </c>
      <c r="R1076" s="411">
        <f t="shared" si="316"/>
        <v>228271.03337041158</v>
      </c>
      <c r="S1076" s="411">
        <f t="shared" si="317"/>
        <v>424003.4827586207</v>
      </c>
      <c r="T1076" s="411">
        <v>0</v>
      </c>
      <c r="U1076" s="411">
        <v>0</v>
      </c>
      <c r="V1076" s="411">
        <v>0</v>
      </c>
      <c r="W1076" s="411">
        <v>0</v>
      </c>
      <c r="X1076" s="411">
        <v>0</v>
      </c>
      <c r="Y1076" s="411">
        <v>0</v>
      </c>
      <c r="Z1076" s="411">
        <v>0</v>
      </c>
      <c r="AA1076" s="411">
        <v>0</v>
      </c>
      <c r="AB1076" s="411">
        <v>-280.00000000001103</v>
      </c>
      <c r="AC1076" s="411">
        <v>279.99999999999864</v>
      </c>
      <c r="AD1076" s="411">
        <v>0</v>
      </c>
      <c r="AE1076" s="412">
        <v>0</v>
      </c>
      <c r="AF1076" s="411">
        <f t="shared" si="318"/>
        <v>-1.2391865311656147E-11</v>
      </c>
      <c r="AG1076" s="411">
        <v>81798</v>
      </c>
      <c r="AH1076" s="411">
        <v>68820</v>
      </c>
      <c r="AI1076" s="411">
        <v>71222</v>
      </c>
      <c r="AJ1076" s="411">
        <v>110576</v>
      </c>
      <c r="AK1076" s="411">
        <v>100512</v>
      </c>
      <c r="AL1076" s="411">
        <v>92949</v>
      </c>
      <c r="AM1076" s="411">
        <v>123024</v>
      </c>
      <c r="AN1076" s="411">
        <v>136705</v>
      </c>
      <c r="AO1076" s="411">
        <v>120687.99999999999</v>
      </c>
      <c r="AP1076" s="411">
        <v>124978</v>
      </c>
      <c r="AQ1076" s="411">
        <v>138929</v>
      </c>
      <c r="AR1076" s="412">
        <v>127006</v>
      </c>
      <c r="AS1076" s="411">
        <f t="shared" si="319"/>
        <v>1297207</v>
      </c>
      <c r="AT1076" s="411">
        <f t="shared" si="320"/>
        <v>644932.48387096776</v>
      </c>
      <c r="AU1076" s="411">
        <f t="shared" si="321"/>
        <v>228068.27474972192</v>
      </c>
      <c r="AV1076" s="411">
        <f t="shared" si="322"/>
        <v>424206.24137931032</v>
      </c>
      <c r="AW1076" s="411">
        <v>0</v>
      </c>
      <c r="AX1076" s="411">
        <v>0</v>
      </c>
      <c r="AY1076" s="411">
        <v>0</v>
      </c>
      <c r="AZ1076" s="411">
        <v>0</v>
      </c>
      <c r="BA1076" s="411">
        <v>0</v>
      </c>
      <c r="BB1076" s="411">
        <v>0</v>
      </c>
      <c r="BC1076" s="411">
        <v>0</v>
      </c>
      <c r="BD1076" s="411">
        <v>0</v>
      </c>
      <c r="BE1076" s="411">
        <v>0</v>
      </c>
      <c r="BF1076" s="411">
        <v>0</v>
      </c>
      <c r="BG1076" s="411">
        <v>0</v>
      </c>
      <c r="BH1076" s="412">
        <v>0</v>
      </c>
      <c r="BI1076" s="411">
        <f t="shared" si="323"/>
        <v>0</v>
      </c>
      <c r="BJ1076" s="411">
        <v>81798</v>
      </c>
      <c r="BK1076" s="411">
        <v>68820</v>
      </c>
      <c r="BL1076" s="411">
        <v>71222</v>
      </c>
      <c r="BM1076" s="411">
        <v>110576</v>
      </c>
      <c r="BN1076" s="411">
        <v>100512</v>
      </c>
      <c r="BO1076" s="411">
        <v>92949</v>
      </c>
      <c r="BP1076" s="411">
        <v>123024</v>
      </c>
      <c r="BQ1076" s="411">
        <v>136705</v>
      </c>
      <c r="BR1076" s="411">
        <v>120687.99999999999</v>
      </c>
      <c r="BS1076" s="411">
        <v>124978</v>
      </c>
      <c r="BT1076" s="411">
        <v>138929</v>
      </c>
      <c r="BU1076" s="412">
        <v>127006</v>
      </c>
      <c r="BV1076" s="411">
        <f t="shared" si="324"/>
        <v>1297207</v>
      </c>
      <c r="BW1076" s="411">
        <v>0</v>
      </c>
      <c r="BX1076" s="411">
        <v>0</v>
      </c>
      <c r="BY1076" s="411">
        <v>0</v>
      </c>
      <c r="BZ1076" s="411">
        <v>0</v>
      </c>
      <c r="CA1076" s="411">
        <v>0</v>
      </c>
      <c r="CB1076" s="411">
        <v>0</v>
      </c>
      <c r="CC1076" s="411">
        <v>0</v>
      </c>
      <c r="CD1076" s="411">
        <v>0</v>
      </c>
      <c r="CE1076" s="411">
        <v>0</v>
      </c>
      <c r="CF1076" s="411">
        <v>0</v>
      </c>
      <c r="CG1076" s="411">
        <v>0</v>
      </c>
      <c r="CH1076" s="412">
        <v>0</v>
      </c>
      <c r="CI1076" s="411">
        <f t="shared" si="325"/>
        <v>0</v>
      </c>
      <c r="CJ1076" s="411">
        <v>81798</v>
      </c>
      <c r="CK1076" s="411">
        <v>68820</v>
      </c>
      <c r="CL1076" s="411">
        <v>71222</v>
      </c>
      <c r="CM1076" s="411">
        <v>110576</v>
      </c>
      <c r="CN1076" s="411">
        <v>100512</v>
      </c>
      <c r="CO1076" s="411">
        <v>92949</v>
      </c>
      <c r="CP1076" s="411">
        <v>123024</v>
      </c>
      <c r="CQ1076" s="411">
        <v>136705</v>
      </c>
      <c r="CR1076" s="411">
        <v>120687.99999999999</v>
      </c>
      <c r="CS1076" s="411">
        <v>124978</v>
      </c>
      <c r="CT1076" s="411">
        <v>138929</v>
      </c>
      <c r="CU1076" s="412">
        <v>127006</v>
      </c>
      <c r="CV1076" s="411">
        <f t="shared" si="326"/>
        <v>1297207</v>
      </c>
      <c r="CW1076" s="411">
        <v>506.10476190476038</v>
      </c>
      <c r="CX1076" s="411">
        <v>147.34285714285397</v>
      </c>
      <c r="CY1076" s="411">
        <v>-472.03809523809582</v>
      </c>
      <c r="CZ1076" s="411">
        <v>-1216.5142857142887</v>
      </c>
      <c r="DA1076" s="411">
        <v>527.04718117131824</v>
      </c>
      <c r="DB1076" s="411">
        <v>1457.9999999999991</v>
      </c>
      <c r="DC1076" s="411">
        <v>630.85714285714266</v>
      </c>
      <c r="DD1076" s="411">
        <v>1719.0813953488266</v>
      </c>
      <c r="DE1076" s="411">
        <v>82.095250692036586</v>
      </c>
      <c r="DF1076" s="411">
        <v>-1013.6703719823524</v>
      </c>
      <c r="DG1076" s="411">
        <v>0</v>
      </c>
      <c r="DH1076" s="412">
        <v>0</v>
      </c>
      <c r="DI1076" s="411">
        <f t="shared" si="327"/>
        <v>2368.3058361822004</v>
      </c>
      <c r="DJ1076" s="411">
        <v>82304.104761904746</v>
      </c>
      <c r="DK1076" s="411">
        <v>68967.342857142852</v>
      </c>
      <c r="DL1076" s="411">
        <v>70749.961904761891</v>
      </c>
      <c r="DM1076" s="411">
        <v>109359.48571428571</v>
      </c>
      <c r="DN1076" s="411">
        <v>101039.04718117132</v>
      </c>
      <c r="DO1076" s="411">
        <v>94407</v>
      </c>
      <c r="DP1076" s="411">
        <v>123654.85714285714</v>
      </c>
      <c r="DQ1076" s="411">
        <v>138424.0813953488</v>
      </c>
      <c r="DR1076" s="411">
        <v>120770.09525069203</v>
      </c>
      <c r="DS1076" s="411">
        <v>123964.32962801764</v>
      </c>
      <c r="DT1076" s="411">
        <v>138929</v>
      </c>
      <c r="DU1076" s="412">
        <v>127006</v>
      </c>
      <c r="DV1076" s="411">
        <f t="shared" si="328"/>
        <v>1299575.3058361821</v>
      </c>
      <c r="DW1076" s="412">
        <v>82304.104761904746</v>
      </c>
      <c r="DX1076" s="412">
        <v>68967.342857142852</v>
      </c>
      <c r="DY1076" s="412">
        <v>70749.961904761891</v>
      </c>
      <c r="DZ1076" s="412">
        <v>109359.48571428571</v>
      </c>
      <c r="EA1076" s="412">
        <v>101039.04718117132</v>
      </c>
      <c r="EB1076" s="412">
        <v>94407</v>
      </c>
      <c r="EC1076" s="412">
        <v>123654.85714285714</v>
      </c>
      <c r="ED1076" s="412">
        <v>138424.0813953488</v>
      </c>
      <c r="EE1076" s="412">
        <v>120770.09525069203</v>
      </c>
      <c r="EF1076" s="412">
        <v>123964.32962801764</v>
      </c>
      <c r="EG1076" s="412">
        <v>138929</v>
      </c>
      <c r="EH1076" s="412">
        <v>127006</v>
      </c>
      <c r="EI1076" s="411">
        <f t="shared" si="329"/>
        <v>1299575.3058361821</v>
      </c>
      <c r="EK1076" s="411">
        <f t="shared" si="330"/>
        <v>1299575.3058361821</v>
      </c>
      <c r="EL1076" s="7">
        <f t="shared" si="331"/>
        <v>0</v>
      </c>
    </row>
    <row r="1077" spans="1:142">
      <c r="A1077" s="365" t="str">
        <f t="shared" si="313"/>
        <v xml:space="preserve"> 214</v>
      </c>
      <c r="B1077" s="370" t="s">
        <v>976</v>
      </c>
      <c r="C1077" s="370" t="s">
        <v>1173</v>
      </c>
      <c r="D1077" s="411">
        <v>1</v>
      </c>
      <c r="E1077" s="411">
        <v>0</v>
      </c>
      <c r="F1077" s="411">
        <v>2</v>
      </c>
      <c r="G1077" s="411">
        <v>1</v>
      </c>
      <c r="H1077" s="411">
        <v>0</v>
      </c>
      <c r="I1077" s="411">
        <v>0</v>
      </c>
      <c r="J1077" s="411">
        <v>2</v>
      </c>
      <c r="K1077" s="411">
        <v>5</v>
      </c>
      <c r="L1077" s="411">
        <v>0</v>
      </c>
      <c r="M1077" s="411">
        <v>2</v>
      </c>
      <c r="N1077" s="411">
        <v>0</v>
      </c>
      <c r="O1077" s="412">
        <v>0</v>
      </c>
      <c r="P1077" s="411">
        <f t="shared" si="314"/>
        <v>13</v>
      </c>
      <c r="Q1077" s="411">
        <f t="shared" si="315"/>
        <v>5.935483870967742</v>
      </c>
      <c r="R1077" s="411">
        <f t="shared" si="316"/>
        <v>5.064516129032258</v>
      </c>
      <c r="S1077" s="411">
        <f t="shared" si="317"/>
        <v>2</v>
      </c>
      <c r="T1077" s="411">
        <v>0</v>
      </c>
      <c r="U1077" s="411">
        <v>0</v>
      </c>
      <c r="V1077" s="411">
        <v>0</v>
      </c>
      <c r="W1077" s="411">
        <v>0</v>
      </c>
      <c r="X1077" s="411">
        <v>0</v>
      </c>
      <c r="Y1077" s="411">
        <v>0</v>
      </c>
      <c r="Z1077" s="411">
        <v>0</v>
      </c>
      <c r="AA1077" s="411">
        <v>0</v>
      </c>
      <c r="AB1077" s="411">
        <v>0</v>
      </c>
      <c r="AC1077" s="411">
        <v>0</v>
      </c>
      <c r="AD1077" s="411">
        <v>0</v>
      </c>
      <c r="AE1077" s="412">
        <v>0</v>
      </c>
      <c r="AF1077" s="411">
        <f t="shared" si="318"/>
        <v>0</v>
      </c>
      <c r="AG1077" s="411">
        <v>0</v>
      </c>
      <c r="AH1077" s="411">
        <v>0</v>
      </c>
      <c r="AI1077" s="411">
        <v>0</v>
      </c>
      <c r="AJ1077" s="411">
        <v>0</v>
      </c>
      <c r="AK1077" s="411">
        <v>0</v>
      </c>
      <c r="AL1077" s="411">
        <v>0</v>
      </c>
      <c r="AM1077" s="411">
        <v>0</v>
      </c>
      <c r="AN1077" s="411">
        <v>0</v>
      </c>
      <c r="AO1077" s="411">
        <v>0</v>
      </c>
      <c r="AP1077" s="411">
        <v>0</v>
      </c>
      <c r="AQ1077" s="411">
        <v>0</v>
      </c>
      <c r="AR1077" s="412">
        <v>0</v>
      </c>
      <c r="AS1077" s="411">
        <f t="shared" si="319"/>
        <v>0</v>
      </c>
      <c r="AT1077" s="411">
        <f t="shared" si="320"/>
        <v>0</v>
      </c>
      <c r="AU1077" s="411">
        <f t="shared" si="321"/>
        <v>0</v>
      </c>
      <c r="AV1077" s="411">
        <f t="shared" si="322"/>
        <v>0</v>
      </c>
      <c r="AW1077" s="411">
        <v>0</v>
      </c>
      <c r="AX1077" s="411">
        <v>0</v>
      </c>
      <c r="AY1077" s="411">
        <v>0</v>
      </c>
      <c r="AZ1077" s="411">
        <v>0</v>
      </c>
      <c r="BA1077" s="411">
        <v>0</v>
      </c>
      <c r="BB1077" s="411">
        <v>0</v>
      </c>
      <c r="BC1077" s="411">
        <v>0</v>
      </c>
      <c r="BD1077" s="411">
        <v>0</v>
      </c>
      <c r="BE1077" s="411">
        <v>0</v>
      </c>
      <c r="BF1077" s="411">
        <v>0</v>
      </c>
      <c r="BG1077" s="411">
        <v>0</v>
      </c>
      <c r="BH1077" s="412">
        <v>0</v>
      </c>
      <c r="BI1077" s="411">
        <f t="shared" si="323"/>
        <v>0</v>
      </c>
      <c r="BJ1077" s="411">
        <v>0</v>
      </c>
      <c r="BK1077" s="411">
        <v>0</v>
      </c>
      <c r="BL1077" s="411">
        <v>0</v>
      </c>
      <c r="BM1077" s="411">
        <v>0</v>
      </c>
      <c r="BN1077" s="411">
        <v>0</v>
      </c>
      <c r="BO1077" s="411">
        <v>0</v>
      </c>
      <c r="BP1077" s="411">
        <v>0</v>
      </c>
      <c r="BQ1077" s="411">
        <v>0</v>
      </c>
      <c r="BR1077" s="411">
        <v>0</v>
      </c>
      <c r="BS1077" s="411">
        <v>0</v>
      </c>
      <c r="BT1077" s="411">
        <v>0</v>
      </c>
      <c r="BU1077" s="412">
        <v>0</v>
      </c>
      <c r="BV1077" s="411">
        <f t="shared" si="324"/>
        <v>0</v>
      </c>
      <c r="BW1077" s="411">
        <v>0</v>
      </c>
      <c r="BX1077" s="411">
        <v>0</v>
      </c>
      <c r="BY1077" s="411">
        <v>0</v>
      </c>
      <c r="BZ1077" s="411">
        <v>0</v>
      </c>
      <c r="CA1077" s="411">
        <v>0</v>
      </c>
      <c r="CB1077" s="411">
        <v>0</v>
      </c>
      <c r="CC1077" s="411">
        <v>0</v>
      </c>
      <c r="CD1077" s="411">
        <v>0</v>
      </c>
      <c r="CE1077" s="411">
        <v>0</v>
      </c>
      <c r="CF1077" s="411">
        <v>0</v>
      </c>
      <c r="CG1077" s="411">
        <v>0</v>
      </c>
      <c r="CH1077" s="412">
        <v>0</v>
      </c>
      <c r="CI1077" s="411">
        <f t="shared" si="325"/>
        <v>0</v>
      </c>
      <c r="CJ1077" s="411">
        <v>0</v>
      </c>
      <c r="CK1077" s="411">
        <v>0</v>
      </c>
      <c r="CL1077" s="411">
        <v>0</v>
      </c>
      <c r="CM1077" s="411">
        <v>0</v>
      </c>
      <c r="CN1077" s="411">
        <v>0</v>
      </c>
      <c r="CO1077" s="411">
        <v>0</v>
      </c>
      <c r="CP1077" s="411">
        <v>0</v>
      </c>
      <c r="CQ1077" s="411">
        <v>0</v>
      </c>
      <c r="CR1077" s="411">
        <v>0</v>
      </c>
      <c r="CS1077" s="411">
        <v>0</v>
      </c>
      <c r="CT1077" s="411">
        <v>0</v>
      </c>
      <c r="CU1077" s="412">
        <v>0</v>
      </c>
      <c r="CV1077" s="411">
        <f t="shared" si="326"/>
        <v>0</v>
      </c>
      <c r="CW1077" s="411">
        <v>0</v>
      </c>
      <c r="CX1077" s="411">
        <v>0</v>
      </c>
      <c r="CY1077" s="411">
        <v>0</v>
      </c>
      <c r="CZ1077" s="411">
        <v>0</v>
      </c>
      <c r="DA1077" s="411">
        <v>0</v>
      </c>
      <c r="DB1077" s="411">
        <v>0</v>
      </c>
      <c r="DC1077" s="411">
        <v>0</v>
      </c>
      <c r="DD1077" s="411">
        <v>0</v>
      </c>
      <c r="DE1077" s="411">
        <v>0</v>
      </c>
      <c r="DF1077" s="411">
        <v>0</v>
      </c>
      <c r="DG1077" s="411">
        <v>0</v>
      </c>
      <c r="DH1077" s="412">
        <v>0</v>
      </c>
      <c r="DI1077" s="411">
        <f t="shared" si="327"/>
        <v>0</v>
      </c>
      <c r="DJ1077" s="411">
        <v>0</v>
      </c>
      <c r="DK1077" s="411">
        <v>0</v>
      </c>
      <c r="DL1077" s="411">
        <v>0</v>
      </c>
      <c r="DM1077" s="411">
        <v>0</v>
      </c>
      <c r="DN1077" s="411">
        <v>0</v>
      </c>
      <c r="DO1077" s="411">
        <v>0</v>
      </c>
      <c r="DP1077" s="411">
        <v>0</v>
      </c>
      <c r="DQ1077" s="411">
        <v>0</v>
      </c>
      <c r="DR1077" s="411">
        <v>0</v>
      </c>
      <c r="DS1077" s="411">
        <v>0</v>
      </c>
      <c r="DT1077" s="411">
        <v>0</v>
      </c>
      <c r="DU1077" s="412">
        <v>0</v>
      </c>
      <c r="DV1077" s="411">
        <f t="shared" si="328"/>
        <v>0</v>
      </c>
      <c r="DW1077" s="412">
        <v>0</v>
      </c>
      <c r="DX1077" s="412">
        <v>0</v>
      </c>
      <c r="DY1077" s="412">
        <v>0</v>
      </c>
      <c r="DZ1077" s="412">
        <v>0</v>
      </c>
      <c r="EA1077" s="412">
        <v>0</v>
      </c>
      <c r="EB1077" s="412">
        <v>0</v>
      </c>
      <c r="EC1077" s="412">
        <v>0</v>
      </c>
      <c r="ED1077" s="412">
        <v>0</v>
      </c>
      <c r="EE1077" s="412">
        <v>0</v>
      </c>
      <c r="EF1077" s="412">
        <v>0</v>
      </c>
      <c r="EG1077" s="412">
        <v>0</v>
      </c>
      <c r="EH1077" s="412">
        <v>0</v>
      </c>
      <c r="EI1077" s="411">
        <f t="shared" si="329"/>
        <v>0</v>
      </c>
      <c r="EK1077" s="411">
        <f t="shared" si="330"/>
        <v>13</v>
      </c>
      <c r="EL1077" s="7">
        <f t="shared" si="331"/>
        <v>-13</v>
      </c>
    </row>
    <row r="1078" spans="1:142">
      <c r="A1078" s="365" t="str">
        <f t="shared" si="313"/>
        <v xml:space="preserve"> 214</v>
      </c>
      <c r="B1078" s="370" t="s">
        <v>976</v>
      </c>
      <c r="C1078" s="370" t="s">
        <v>1174</v>
      </c>
      <c r="D1078" s="411">
        <v>0</v>
      </c>
      <c r="E1078" s="411">
        <v>0</v>
      </c>
      <c r="F1078" s="411">
        <v>0</v>
      </c>
      <c r="G1078" s="411">
        <v>0</v>
      </c>
      <c r="H1078" s="411">
        <v>0</v>
      </c>
      <c r="I1078" s="411">
        <v>0</v>
      </c>
      <c r="J1078" s="411">
        <v>0</v>
      </c>
      <c r="K1078" s="411">
        <v>0</v>
      </c>
      <c r="L1078" s="411">
        <v>0</v>
      </c>
      <c r="M1078" s="411">
        <v>2</v>
      </c>
      <c r="N1078" s="411">
        <v>0</v>
      </c>
      <c r="O1078" s="412">
        <v>0</v>
      </c>
      <c r="P1078" s="411">
        <f t="shared" si="314"/>
        <v>2</v>
      </c>
      <c r="Q1078" s="411">
        <f t="shared" si="315"/>
        <v>0</v>
      </c>
      <c r="R1078" s="411">
        <f t="shared" si="316"/>
        <v>0</v>
      </c>
      <c r="S1078" s="411">
        <f t="shared" si="317"/>
        <v>2</v>
      </c>
      <c r="T1078" s="411">
        <v>0</v>
      </c>
      <c r="U1078" s="411">
        <v>0</v>
      </c>
      <c r="V1078" s="411">
        <v>0</v>
      </c>
      <c r="W1078" s="411">
        <v>0</v>
      </c>
      <c r="X1078" s="411">
        <v>0</v>
      </c>
      <c r="Y1078" s="411">
        <v>0</v>
      </c>
      <c r="Z1078" s="411">
        <v>0</v>
      </c>
      <c r="AA1078" s="411">
        <v>0</v>
      </c>
      <c r="AB1078" s="411">
        <v>0</v>
      </c>
      <c r="AC1078" s="411">
        <v>0</v>
      </c>
      <c r="AD1078" s="411">
        <v>0</v>
      </c>
      <c r="AE1078" s="412">
        <v>0</v>
      </c>
      <c r="AF1078" s="411">
        <f t="shared" si="318"/>
        <v>0</v>
      </c>
      <c r="AG1078" s="411">
        <v>0</v>
      </c>
      <c r="AH1078" s="411">
        <v>0</v>
      </c>
      <c r="AI1078" s="411">
        <v>0</v>
      </c>
      <c r="AJ1078" s="411">
        <v>0</v>
      </c>
      <c r="AK1078" s="411">
        <v>0</v>
      </c>
      <c r="AL1078" s="411">
        <v>0</v>
      </c>
      <c r="AM1078" s="411">
        <v>0</v>
      </c>
      <c r="AN1078" s="411">
        <v>0</v>
      </c>
      <c r="AO1078" s="411">
        <v>0</v>
      </c>
      <c r="AP1078" s="411">
        <v>0</v>
      </c>
      <c r="AQ1078" s="411">
        <v>0</v>
      </c>
      <c r="AR1078" s="412">
        <v>0</v>
      </c>
      <c r="AS1078" s="411">
        <f t="shared" si="319"/>
        <v>0</v>
      </c>
      <c r="AT1078" s="411">
        <f t="shared" si="320"/>
        <v>0</v>
      </c>
      <c r="AU1078" s="411">
        <f t="shared" si="321"/>
        <v>0</v>
      </c>
      <c r="AV1078" s="411">
        <f t="shared" si="322"/>
        <v>0</v>
      </c>
      <c r="AW1078" s="411">
        <v>0</v>
      </c>
      <c r="AX1078" s="411">
        <v>0</v>
      </c>
      <c r="AY1078" s="411">
        <v>0</v>
      </c>
      <c r="AZ1078" s="411">
        <v>0</v>
      </c>
      <c r="BA1078" s="411">
        <v>0</v>
      </c>
      <c r="BB1078" s="411">
        <v>0</v>
      </c>
      <c r="BC1078" s="411">
        <v>0</v>
      </c>
      <c r="BD1078" s="411">
        <v>0</v>
      </c>
      <c r="BE1078" s="411">
        <v>0</v>
      </c>
      <c r="BF1078" s="411">
        <v>0</v>
      </c>
      <c r="BG1078" s="411">
        <v>0</v>
      </c>
      <c r="BH1078" s="412">
        <v>0</v>
      </c>
      <c r="BI1078" s="411">
        <f t="shared" si="323"/>
        <v>0</v>
      </c>
      <c r="BJ1078" s="411">
        <v>0</v>
      </c>
      <c r="BK1078" s="411">
        <v>0</v>
      </c>
      <c r="BL1078" s="411">
        <v>0</v>
      </c>
      <c r="BM1078" s="411">
        <v>0</v>
      </c>
      <c r="BN1078" s="411">
        <v>0</v>
      </c>
      <c r="BO1078" s="411">
        <v>0</v>
      </c>
      <c r="BP1078" s="411">
        <v>0</v>
      </c>
      <c r="BQ1078" s="411">
        <v>0</v>
      </c>
      <c r="BR1078" s="411">
        <v>0</v>
      </c>
      <c r="BS1078" s="411">
        <v>0</v>
      </c>
      <c r="BT1078" s="411">
        <v>0</v>
      </c>
      <c r="BU1078" s="412">
        <v>0</v>
      </c>
      <c r="BV1078" s="411">
        <f t="shared" si="324"/>
        <v>0</v>
      </c>
      <c r="BW1078" s="411">
        <v>0</v>
      </c>
      <c r="BX1078" s="411">
        <v>0</v>
      </c>
      <c r="BY1078" s="411">
        <v>0</v>
      </c>
      <c r="BZ1078" s="411">
        <v>0</v>
      </c>
      <c r="CA1078" s="411">
        <v>0</v>
      </c>
      <c r="CB1078" s="411">
        <v>0</v>
      </c>
      <c r="CC1078" s="411">
        <v>0</v>
      </c>
      <c r="CD1078" s="411">
        <v>0</v>
      </c>
      <c r="CE1078" s="411">
        <v>0</v>
      </c>
      <c r="CF1078" s="411">
        <v>0</v>
      </c>
      <c r="CG1078" s="411">
        <v>0</v>
      </c>
      <c r="CH1078" s="412">
        <v>0</v>
      </c>
      <c r="CI1078" s="411">
        <f t="shared" si="325"/>
        <v>0</v>
      </c>
      <c r="CJ1078" s="411">
        <v>0</v>
      </c>
      <c r="CK1078" s="411">
        <v>0</v>
      </c>
      <c r="CL1078" s="411">
        <v>0</v>
      </c>
      <c r="CM1078" s="411">
        <v>0</v>
      </c>
      <c r="CN1078" s="411">
        <v>0</v>
      </c>
      <c r="CO1078" s="411">
        <v>0</v>
      </c>
      <c r="CP1078" s="411">
        <v>0</v>
      </c>
      <c r="CQ1078" s="411">
        <v>0</v>
      </c>
      <c r="CR1078" s="411">
        <v>0</v>
      </c>
      <c r="CS1078" s="411">
        <v>0</v>
      </c>
      <c r="CT1078" s="411">
        <v>0</v>
      </c>
      <c r="CU1078" s="412">
        <v>0</v>
      </c>
      <c r="CV1078" s="411">
        <f t="shared" si="326"/>
        <v>0</v>
      </c>
      <c r="CW1078" s="411">
        <v>0</v>
      </c>
      <c r="CX1078" s="411">
        <v>0</v>
      </c>
      <c r="CY1078" s="411">
        <v>0</v>
      </c>
      <c r="CZ1078" s="411">
        <v>0</v>
      </c>
      <c r="DA1078" s="411">
        <v>0</v>
      </c>
      <c r="DB1078" s="411">
        <v>0</v>
      </c>
      <c r="DC1078" s="411">
        <v>0</v>
      </c>
      <c r="DD1078" s="411">
        <v>0</v>
      </c>
      <c r="DE1078" s="411">
        <v>0</v>
      </c>
      <c r="DF1078" s="411">
        <v>0</v>
      </c>
      <c r="DG1078" s="411">
        <v>0</v>
      </c>
      <c r="DH1078" s="412">
        <v>0</v>
      </c>
      <c r="DI1078" s="411">
        <f t="shared" si="327"/>
        <v>0</v>
      </c>
      <c r="DJ1078" s="411">
        <v>0</v>
      </c>
      <c r="DK1078" s="411">
        <v>0</v>
      </c>
      <c r="DL1078" s="411">
        <v>0</v>
      </c>
      <c r="DM1078" s="411">
        <v>0</v>
      </c>
      <c r="DN1078" s="411">
        <v>0</v>
      </c>
      <c r="DO1078" s="411">
        <v>0</v>
      </c>
      <c r="DP1078" s="411">
        <v>0</v>
      </c>
      <c r="DQ1078" s="411">
        <v>0</v>
      </c>
      <c r="DR1078" s="411">
        <v>0</v>
      </c>
      <c r="DS1078" s="411">
        <v>0</v>
      </c>
      <c r="DT1078" s="411">
        <v>0</v>
      </c>
      <c r="DU1078" s="412">
        <v>0</v>
      </c>
      <c r="DV1078" s="411">
        <f t="shared" si="328"/>
        <v>0</v>
      </c>
      <c r="DW1078" s="412">
        <v>0</v>
      </c>
      <c r="DX1078" s="412">
        <v>0</v>
      </c>
      <c r="DY1078" s="412">
        <v>0</v>
      </c>
      <c r="DZ1078" s="412">
        <v>0</v>
      </c>
      <c r="EA1078" s="412">
        <v>0</v>
      </c>
      <c r="EB1078" s="412">
        <v>0</v>
      </c>
      <c r="EC1078" s="412">
        <v>0</v>
      </c>
      <c r="ED1078" s="412">
        <v>0</v>
      </c>
      <c r="EE1078" s="412">
        <v>0</v>
      </c>
      <c r="EF1078" s="412">
        <v>0</v>
      </c>
      <c r="EG1078" s="412">
        <v>0</v>
      </c>
      <c r="EH1078" s="412">
        <v>0</v>
      </c>
      <c r="EI1078" s="411">
        <f t="shared" si="329"/>
        <v>0</v>
      </c>
      <c r="EK1078" s="411">
        <f t="shared" si="330"/>
        <v>2</v>
      </c>
      <c r="EL1078" s="7">
        <f t="shared" si="331"/>
        <v>-2</v>
      </c>
    </row>
    <row r="1079" spans="1:142">
      <c r="A1079" s="365" t="str">
        <f t="shared" si="313"/>
        <v xml:space="preserve"> 214</v>
      </c>
      <c r="B1079" s="370" t="s">
        <v>976</v>
      </c>
      <c r="C1079" s="370" t="s">
        <v>1187</v>
      </c>
      <c r="D1079" s="411">
        <v>88</v>
      </c>
      <c r="E1079" s="411">
        <v>88</v>
      </c>
      <c r="F1079" s="411">
        <v>88</v>
      </c>
      <c r="G1079" s="411">
        <v>88</v>
      </c>
      <c r="H1079" s="411">
        <v>88</v>
      </c>
      <c r="I1079" s="411">
        <v>87</v>
      </c>
      <c r="J1079" s="411">
        <v>87</v>
      </c>
      <c r="K1079" s="411">
        <v>87</v>
      </c>
      <c r="L1079" s="411">
        <v>87</v>
      </c>
      <c r="M1079" s="411">
        <v>85</v>
      </c>
      <c r="N1079" s="411">
        <v>89</v>
      </c>
      <c r="O1079" s="412">
        <v>89</v>
      </c>
      <c r="P1079" s="411">
        <f t="shared" si="314"/>
        <v>1051</v>
      </c>
      <c r="Q1079" s="411">
        <f t="shared" si="315"/>
        <v>611.19354838709683</v>
      </c>
      <c r="R1079" s="411">
        <f t="shared" si="316"/>
        <v>152.80645161290323</v>
      </c>
      <c r="S1079" s="411">
        <f t="shared" si="317"/>
        <v>287</v>
      </c>
      <c r="T1079" s="411">
        <v>0</v>
      </c>
      <c r="U1079" s="411">
        <v>0</v>
      </c>
      <c r="V1079" s="411">
        <v>0</v>
      </c>
      <c r="W1079" s="411">
        <v>0</v>
      </c>
      <c r="X1079" s="411">
        <v>0</v>
      </c>
      <c r="Y1079" s="411">
        <v>0</v>
      </c>
      <c r="Z1079" s="411">
        <v>0</v>
      </c>
      <c r="AA1079" s="411">
        <v>0</v>
      </c>
      <c r="AB1079" s="411">
        <v>0</v>
      </c>
      <c r="AC1079" s="411">
        <v>0</v>
      </c>
      <c r="AD1079" s="411">
        <v>0</v>
      </c>
      <c r="AE1079" s="412">
        <v>0</v>
      </c>
      <c r="AF1079" s="411">
        <f t="shared" si="318"/>
        <v>0</v>
      </c>
      <c r="AG1079" s="411">
        <v>0</v>
      </c>
      <c r="AH1079" s="411">
        <v>0</v>
      </c>
      <c r="AI1079" s="411">
        <v>0</v>
      </c>
      <c r="AJ1079" s="411">
        <v>0</v>
      </c>
      <c r="AK1079" s="411">
        <v>0</v>
      </c>
      <c r="AL1079" s="411">
        <v>0</v>
      </c>
      <c r="AM1079" s="411">
        <v>0</v>
      </c>
      <c r="AN1079" s="411">
        <v>0</v>
      </c>
      <c r="AO1079" s="411">
        <v>0</v>
      </c>
      <c r="AP1079" s="411">
        <v>0</v>
      </c>
      <c r="AQ1079" s="411">
        <v>0</v>
      </c>
      <c r="AR1079" s="412">
        <v>0</v>
      </c>
      <c r="AS1079" s="411">
        <f t="shared" si="319"/>
        <v>0</v>
      </c>
      <c r="AT1079" s="411">
        <f t="shared" si="320"/>
        <v>0</v>
      </c>
      <c r="AU1079" s="411">
        <f t="shared" si="321"/>
        <v>0</v>
      </c>
      <c r="AV1079" s="411">
        <f t="shared" si="322"/>
        <v>0</v>
      </c>
      <c r="AW1079" s="411">
        <v>0</v>
      </c>
      <c r="AX1079" s="411">
        <v>0</v>
      </c>
      <c r="AY1079" s="411">
        <v>0</v>
      </c>
      <c r="AZ1079" s="411">
        <v>0</v>
      </c>
      <c r="BA1079" s="411">
        <v>0</v>
      </c>
      <c r="BB1079" s="411">
        <v>0</v>
      </c>
      <c r="BC1079" s="411">
        <v>0</v>
      </c>
      <c r="BD1079" s="411">
        <v>0</v>
      </c>
      <c r="BE1079" s="411">
        <v>0</v>
      </c>
      <c r="BF1079" s="411">
        <v>0</v>
      </c>
      <c r="BG1079" s="411">
        <v>0</v>
      </c>
      <c r="BH1079" s="412">
        <v>0</v>
      </c>
      <c r="BI1079" s="411">
        <f t="shared" si="323"/>
        <v>0</v>
      </c>
      <c r="BJ1079" s="411">
        <v>0</v>
      </c>
      <c r="BK1079" s="411">
        <v>0</v>
      </c>
      <c r="BL1079" s="411">
        <v>0</v>
      </c>
      <c r="BM1079" s="411">
        <v>0</v>
      </c>
      <c r="BN1079" s="411">
        <v>0</v>
      </c>
      <c r="BO1079" s="411">
        <v>0</v>
      </c>
      <c r="BP1079" s="411">
        <v>0</v>
      </c>
      <c r="BQ1079" s="411">
        <v>0</v>
      </c>
      <c r="BR1079" s="411">
        <v>0</v>
      </c>
      <c r="BS1079" s="411">
        <v>0</v>
      </c>
      <c r="BT1079" s="411">
        <v>0</v>
      </c>
      <c r="BU1079" s="412">
        <v>0</v>
      </c>
      <c r="BV1079" s="411">
        <f t="shared" si="324"/>
        <v>0</v>
      </c>
      <c r="BW1079" s="411">
        <v>0</v>
      </c>
      <c r="BX1079" s="411">
        <v>0</v>
      </c>
      <c r="BY1079" s="411">
        <v>0</v>
      </c>
      <c r="BZ1079" s="411">
        <v>0</v>
      </c>
      <c r="CA1079" s="411">
        <v>0</v>
      </c>
      <c r="CB1079" s="411">
        <v>0</v>
      </c>
      <c r="CC1079" s="411">
        <v>0</v>
      </c>
      <c r="CD1079" s="411">
        <v>0</v>
      </c>
      <c r="CE1079" s="411">
        <v>0</v>
      </c>
      <c r="CF1079" s="411">
        <v>0</v>
      </c>
      <c r="CG1079" s="411">
        <v>0</v>
      </c>
      <c r="CH1079" s="412">
        <v>0</v>
      </c>
      <c r="CI1079" s="411">
        <f t="shared" si="325"/>
        <v>0</v>
      </c>
      <c r="CJ1079" s="411">
        <v>0</v>
      </c>
      <c r="CK1079" s="411">
        <v>0</v>
      </c>
      <c r="CL1079" s="411">
        <v>0</v>
      </c>
      <c r="CM1079" s="411">
        <v>0</v>
      </c>
      <c r="CN1079" s="411">
        <v>0</v>
      </c>
      <c r="CO1079" s="411">
        <v>0</v>
      </c>
      <c r="CP1079" s="411">
        <v>0</v>
      </c>
      <c r="CQ1079" s="411">
        <v>0</v>
      </c>
      <c r="CR1079" s="411">
        <v>0</v>
      </c>
      <c r="CS1079" s="411">
        <v>0</v>
      </c>
      <c r="CT1079" s="411">
        <v>0</v>
      </c>
      <c r="CU1079" s="412">
        <v>0</v>
      </c>
      <c r="CV1079" s="411">
        <f t="shared" si="326"/>
        <v>0</v>
      </c>
      <c r="CW1079" s="411">
        <v>0</v>
      </c>
      <c r="CX1079" s="411">
        <v>0</v>
      </c>
      <c r="CY1079" s="411">
        <v>0</v>
      </c>
      <c r="CZ1079" s="411">
        <v>0</v>
      </c>
      <c r="DA1079" s="411">
        <v>0</v>
      </c>
      <c r="DB1079" s="411">
        <v>0</v>
      </c>
      <c r="DC1079" s="411">
        <v>0</v>
      </c>
      <c r="DD1079" s="411">
        <v>0</v>
      </c>
      <c r="DE1079" s="411">
        <v>0</v>
      </c>
      <c r="DF1079" s="411">
        <v>0</v>
      </c>
      <c r="DG1079" s="411">
        <v>0</v>
      </c>
      <c r="DH1079" s="412">
        <v>0</v>
      </c>
      <c r="DI1079" s="411">
        <f t="shared" si="327"/>
        <v>0</v>
      </c>
      <c r="DJ1079" s="411">
        <v>0</v>
      </c>
      <c r="DK1079" s="411">
        <v>0</v>
      </c>
      <c r="DL1079" s="411">
        <v>0</v>
      </c>
      <c r="DM1079" s="411">
        <v>0</v>
      </c>
      <c r="DN1079" s="411">
        <v>0</v>
      </c>
      <c r="DO1079" s="411">
        <v>0</v>
      </c>
      <c r="DP1079" s="411">
        <v>0</v>
      </c>
      <c r="DQ1079" s="411">
        <v>0</v>
      </c>
      <c r="DR1079" s="411">
        <v>0</v>
      </c>
      <c r="DS1079" s="411">
        <v>0</v>
      </c>
      <c r="DT1079" s="411">
        <v>0</v>
      </c>
      <c r="DU1079" s="412">
        <v>0</v>
      </c>
      <c r="DV1079" s="411">
        <f t="shared" si="328"/>
        <v>0</v>
      </c>
      <c r="DW1079" s="412">
        <v>0</v>
      </c>
      <c r="DX1079" s="412">
        <v>0</v>
      </c>
      <c r="DY1079" s="412">
        <v>0</v>
      </c>
      <c r="DZ1079" s="412">
        <v>0</v>
      </c>
      <c r="EA1079" s="412">
        <v>0</v>
      </c>
      <c r="EB1079" s="412">
        <v>0</v>
      </c>
      <c r="EC1079" s="412">
        <v>0</v>
      </c>
      <c r="ED1079" s="412">
        <v>0</v>
      </c>
      <c r="EE1079" s="412">
        <v>0</v>
      </c>
      <c r="EF1079" s="412">
        <v>0</v>
      </c>
      <c r="EG1079" s="412">
        <v>0</v>
      </c>
      <c r="EH1079" s="412">
        <v>0</v>
      </c>
      <c r="EI1079" s="411">
        <f t="shared" si="329"/>
        <v>0</v>
      </c>
      <c r="EK1079" s="411">
        <f t="shared" si="330"/>
        <v>1051</v>
      </c>
      <c r="EL1079" s="7">
        <f t="shared" si="331"/>
        <v>-1051</v>
      </c>
    </row>
    <row r="1080" spans="1:142">
      <c r="A1080" s="365" t="str">
        <f t="shared" si="313"/>
        <v xml:space="preserve"> 214</v>
      </c>
      <c r="B1080" s="370" t="s">
        <v>976</v>
      </c>
      <c r="C1080" s="370" t="s">
        <v>1188</v>
      </c>
      <c r="D1080" s="411">
        <v>0</v>
      </c>
      <c r="E1080" s="411">
        <v>0</v>
      </c>
      <c r="F1080" s="411">
        <v>0</v>
      </c>
      <c r="G1080" s="411">
        <v>0</v>
      </c>
      <c r="H1080" s="411">
        <v>0</v>
      </c>
      <c r="I1080" s="411">
        <v>0</v>
      </c>
      <c r="J1080" s="411">
        <v>0</v>
      </c>
      <c r="K1080" s="411">
        <v>0</v>
      </c>
      <c r="L1080" s="411">
        <v>0</v>
      </c>
      <c r="M1080" s="411">
        <v>0</v>
      </c>
      <c r="N1080" s="411">
        <v>2</v>
      </c>
      <c r="O1080" s="412">
        <v>0</v>
      </c>
      <c r="P1080" s="411">
        <f t="shared" si="314"/>
        <v>2</v>
      </c>
      <c r="Q1080" s="411">
        <f t="shared" si="315"/>
        <v>0</v>
      </c>
      <c r="R1080" s="411">
        <f t="shared" si="316"/>
        <v>0</v>
      </c>
      <c r="S1080" s="411">
        <f t="shared" si="317"/>
        <v>2</v>
      </c>
      <c r="T1080" s="411">
        <v>0</v>
      </c>
      <c r="U1080" s="411">
        <v>0</v>
      </c>
      <c r="V1080" s="411">
        <v>0</v>
      </c>
      <c r="W1080" s="411">
        <v>0</v>
      </c>
      <c r="X1080" s="411">
        <v>0</v>
      </c>
      <c r="Y1080" s="411">
        <v>0</v>
      </c>
      <c r="Z1080" s="411">
        <v>0</v>
      </c>
      <c r="AA1080" s="411">
        <v>0</v>
      </c>
      <c r="AB1080" s="411">
        <v>0</v>
      </c>
      <c r="AC1080" s="411">
        <v>0</v>
      </c>
      <c r="AD1080" s="411">
        <v>0</v>
      </c>
      <c r="AE1080" s="412">
        <v>0</v>
      </c>
      <c r="AF1080" s="411">
        <f t="shared" si="318"/>
        <v>0</v>
      </c>
      <c r="AG1080" s="411">
        <v>0</v>
      </c>
      <c r="AH1080" s="411">
        <v>0</v>
      </c>
      <c r="AI1080" s="411">
        <v>0</v>
      </c>
      <c r="AJ1080" s="411">
        <v>0</v>
      </c>
      <c r="AK1080" s="411">
        <v>0</v>
      </c>
      <c r="AL1080" s="411">
        <v>0</v>
      </c>
      <c r="AM1080" s="411">
        <v>0</v>
      </c>
      <c r="AN1080" s="411">
        <v>0</v>
      </c>
      <c r="AO1080" s="411">
        <v>0</v>
      </c>
      <c r="AP1080" s="411">
        <v>0</v>
      </c>
      <c r="AQ1080" s="411">
        <v>0</v>
      </c>
      <c r="AR1080" s="412">
        <v>0</v>
      </c>
      <c r="AS1080" s="411">
        <f t="shared" si="319"/>
        <v>0</v>
      </c>
      <c r="AT1080" s="411">
        <f t="shared" si="320"/>
        <v>0</v>
      </c>
      <c r="AU1080" s="411">
        <f t="shared" si="321"/>
        <v>0</v>
      </c>
      <c r="AV1080" s="411">
        <f t="shared" si="322"/>
        <v>0</v>
      </c>
      <c r="AW1080" s="411">
        <v>0</v>
      </c>
      <c r="AX1080" s="411">
        <v>0</v>
      </c>
      <c r="AY1080" s="411">
        <v>0</v>
      </c>
      <c r="AZ1080" s="411">
        <v>0</v>
      </c>
      <c r="BA1080" s="411">
        <v>0</v>
      </c>
      <c r="BB1080" s="411">
        <v>0</v>
      </c>
      <c r="BC1080" s="411">
        <v>0</v>
      </c>
      <c r="BD1080" s="411">
        <v>0</v>
      </c>
      <c r="BE1080" s="411">
        <v>0</v>
      </c>
      <c r="BF1080" s="411">
        <v>0</v>
      </c>
      <c r="BG1080" s="411">
        <v>0</v>
      </c>
      <c r="BH1080" s="412">
        <v>0</v>
      </c>
      <c r="BI1080" s="411">
        <f t="shared" si="323"/>
        <v>0</v>
      </c>
      <c r="BJ1080" s="411">
        <v>0</v>
      </c>
      <c r="BK1080" s="411">
        <v>0</v>
      </c>
      <c r="BL1080" s="411">
        <v>0</v>
      </c>
      <c r="BM1080" s="411">
        <v>0</v>
      </c>
      <c r="BN1080" s="411">
        <v>0</v>
      </c>
      <c r="BO1080" s="411">
        <v>0</v>
      </c>
      <c r="BP1080" s="411">
        <v>0</v>
      </c>
      <c r="BQ1080" s="411">
        <v>0</v>
      </c>
      <c r="BR1080" s="411">
        <v>0</v>
      </c>
      <c r="BS1080" s="411">
        <v>0</v>
      </c>
      <c r="BT1080" s="411">
        <v>0</v>
      </c>
      <c r="BU1080" s="412">
        <v>0</v>
      </c>
      <c r="BV1080" s="411">
        <f t="shared" si="324"/>
        <v>0</v>
      </c>
      <c r="BW1080" s="411">
        <v>0</v>
      </c>
      <c r="BX1080" s="411">
        <v>0</v>
      </c>
      <c r="BY1080" s="411">
        <v>0</v>
      </c>
      <c r="BZ1080" s="411">
        <v>0</v>
      </c>
      <c r="CA1080" s="411">
        <v>0</v>
      </c>
      <c r="CB1080" s="411">
        <v>0</v>
      </c>
      <c r="CC1080" s="411">
        <v>0</v>
      </c>
      <c r="CD1080" s="411">
        <v>0</v>
      </c>
      <c r="CE1080" s="411">
        <v>0</v>
      </c>
      <c r="CF1080" s="411">
        <v>0</v>
      </c>
      <c r="CG1080" s="411">
        <v>0</v>
      </c>
      <c r="CH1080" s="412">
        <v>0</v>
      </c>
      <c r="CI1080" s="411">
        <f t="shared" si="325"/>
        <v>0</v>
      </c>
      <c r="CJ1080" s="411">
        <v>0</v>
      </c>
      <c r="CK1080" s="411">
        <v>0</v>
      </c>
      <c r="CL1080" s="411">
        <v>0</v>
      </c>
      <c r="CM1080" s="411">
        <v>0</v>
      </c>
      <c r="CN1080" s="411">
        <v>0</v>
      </c>
      <c r="CO1080" s="411">
        <v>0</v>
      </c>
      <c r="CP1080" s="411">
        <v>0</v>
      </c>
      <c r="CQ1080" s="411">
        <v>0</v>
      </c>
      <c r="CR1080" s="411">
        <v>0</v>
      </c>
      <c r="CS1080" s="411">
        <v>0</v>
      </c>
      <c r="CT1080" s="411">
        <v>0</v>
      </c>
      <c r="CU1080" s="412">
        <v>0</v>
      </c>
      <c r="CV1080" s="411">
        <f t="shared" si="326"/>
        <v>0</v>
      </c>
      <c r="CW1080" s="411">
        <v>0</v>
      </c>
      <c r="CX1080" s="411">
        <v>0</v>
      </c>
      <c r="CY1080" s="411">
        <v>0</v>
      </c>
      <c r="CZ1080" s="411">
        <v>0</v>
      </c>
      <c r="DA1080" s="411">
        <v>0</v>
      </c>
      <c r="DB1080" s="411">
        <v>0</v>
      </c>
      <c r="DC1080" s="411">
        <v>0</v>
      </c>
      <c r="DD1080" s="411">
        <v>0</v>
      </c>
      <c r="DE1080" s="411">
        <v>0</v>
      </c>
      <c r="DF1080" s="411">
        <v>0</v>
      </c>
      <c r="DG1080" s="411">
        <v>0</v>
      </c>
      <c r="DH1080" s="412">
        <v>0</v>
      </c>
      <c r="DI1080" s="411">
        <f t="shared" si="327"/>
        <v>0</v>
      </c>
      <c r="DJ1080" s="411">
        <v>0</v>
      </c>
      <c r="DK1080" s="411">
        <v>0</v>
      </c>
      <c r="DL1080" s="411">
        <v>0</v>
      </c>
      <c r="DM1080" s="411">
        <v>0</v>
      </c>
      <c r="DN1080" s="411">
        <v>0</v>
      </c>
      <c r="DO1080" s="411">
        <v>0</v>
      </c>
      <c r="DP1080" s="411">
        <v>0</v>
      </c>
      <c r="DQ1080" s="411">
        <v>0</v>
      </c>
      <c r="DR1080" s="411">
        <v>0</v>
      </c>
      <c r="DS1080" s="411">
        <v>0</v>
      </c>
      <c r="DT1080" s="411">
        <v>0</v>
      </c>
      <c r="DU1080" s="412">
        <v>0</v>
      </c>
      <c r="DV1080" s="411">
        <f t="shared" si="328"/>
        <v>0</v>
      </c>
      <c r="DW1080" s="412">
        <v>0</v>
      </c>
      <c r="DX1080" s="412">
        <v>0</v>
      </c>
      <c r="DY1080" s="412">
        <v>0</v>
      </c>
      <c r="DZ1080" s="412">
        <v>0</v>
      </c>
      <c r="EA1080" s="412">
        <v>0</v>
      </c>
      <c r="EB1080" s="412">
        <v>0</v>
      </c>
      <c r="EC1080" s="412">
        <v>0</v>
      </c>
      <c r="ED1080" s="412">
        <v>0</v>
      </c>
      <c r="EE1080" s="412">
        <v>0</v>
      </c>
      <c r="EF1080" s="412">
        <v>0</v>
      </c>
      <c r="EG1080" s="412">
        <v>0</v>
      </c>
      <c r="EH1080" s="412">
        <v>0</v>
      </c>
      <c r="EI1080" s="411">
        <f t="shared" si="329"/>
        <v>0</v>
      </c>
      <c r="EK1080" s="411">
        <f t="shared" si="330"/>
        <v>2</v>
      </c>
      <c r="EL1080" s="7">
        <f t="shared" si="331"/>
        <v>-2</v>
      </c>
    </row>
    <row r="1081" spans="1:142">
      <c r="A1081" s="365" t="str">
        <f t="shared" si="313"/>
        <v xml:space="preserve"> 214</v>
      </c>
      <c r="B1081" s="370" t="s">
        <v>976</v>
      </c>
      <c r="C1081" s="370" t="s">
        <v>1193</v>
      </c>
      <c r="D1081" s="411">
        <v>0</v>
      </c>
      <c r="E1081" s="411">
        <v>0</v>
      </c>
      <c r="F1081" s="411">
        <v>0</v>
      </c>
      <c r="G1081" s="411">
        <v>0</v>
      </c>
      <c r="H1081" s="411">
        <v>1</v>
      </c>
      <c r="I1081" s="411">
        <v>0</v>
      </c>
      <c r="J1081" s="411">
        <v>0</v>
      </c>
      <c r="K1081" s="411">
        <v>0</v>
      </c>
      <c r="L1081" s="411">
        <v>0</v>
      </c>
      <c r="M1081" s="411">
        <v>0</v>
      </c>
      <c r="N1081" s="411">
        <v>0</v>
      </c>
      <c r="O1081" s="412">
        <v>0</v>
      </c>
      <c r="P1081" s="411">
        <f t="shared" si="314"/>
        <v>1</v>
      </c>
      <c r="Q1081" s="411">
        <f t="shared" si="315"/>
        <v>1</v>
      </c>
      <c r="R1081" s="411">
        <f t="shared" si="316"/>
        <v>0</v>
      </c>
      <c r="S1081" s="411">
        <f t="shared" si="317"/>
        <v>0</v>
      </c>
      <c r="T1081" s="411">
        <v>0</v>
      </c>
      <c r="U1081" s="411">
        <v>0</v>
      </c>
      <c r="V1081" s="411">
        <v>0</v>
      </c>
      <c r="W1081" s="411">
        <v>0</v>
      </c>
      <c r="X1081" s="411">
        <v>0</v>
      </c>
      <c r="Y1081" s="411">
        <v>0</v>
      </c>
      <c r="Z1081" s="411">
        <v>0</v>
      </c>
      <c r="AA1081" s="411">
        <v>0</v>
      </c>
      <c r="AB1081" s="411">
        <v>0</v>
      </c>
      <c r="AC1081" s="411">
        <v>0</v>
      </c>
      <c r="AD1081" s="411">
        <v>0</v>
      </c>
      <c r="AE1081" s="412">
        <v>0</v>
      </c>
      <c r="AF1081" s="411">
        <f t="shared" si="318"/>
        <v>0</v>
      </c>
      <c r="AG1081" s="411">
        <v>0</v>
      </c>
      <c r="AH1081" s="411">
        <v>0</v>
      </c>
      <c r="AI1081" s="411">
        <v>0</v>
      </c>
      <c r="AJ1081" s="411">
        <v>0</v>
      </c>
      <c r="AK1081" s="411">
        <v>0</v>
      </c>
      <c r="AL1081" s="411">
        <v>0</v>
      </c>
      <c r="AM1081" s="411">
        <v>0</v>
      </c>
      <c r="AN1081" s="411">
        <v>0</v>
      </c>
      <c r="AO1081" s="411">
        <v>0</v>
      </c>
      <c r="AP1081" s="411">
        <v>0</v>
      </c>
      <c r="AQ1081" s="411">
        <v>0</v>
      </c>
      <c r="AR1081" s="412">
        <v>0</v>
      </c>
      <c r="AS1081" s="411">
        <f t="shared" si="319"/>
        <v>0</v>
      </c>
      <c r="AT1081" s="411">
        <f t="shared" si="320"/>
        <v>0</v>
      </c>
      <c r="AU1081" s="411">
        <f t="shared" si="321"/>
        <v>0</v>
      </c>
      <c r="AV1081" s="411">
        <f t="shared" si="322"/>
        <v>0</v>
      </c>
      <c r="AW1081" s="411">
        <v>0</v>
      </c>
      <c r="AX1081" s="411">
        <v>0</v>
      </c>
      <c r="AY1081" s="411">
        <v>0</v>
      </c>
      <c r="AZ1081" s="411">
        <v>0</v>
      </c>
      <c r="BA1081" s="411">
        <v>0</v>
      </c>
      <c r="BB1081" s="411">
        <v>0</v>
      </c>
      <c r="BC1081" s="411">
        <v>0</v>
      </c>
      <c r="BD1081" s="411">
        <v>0</v>
      </c>
      <c r="BE1081" s="411">
        <v>0</v>
      </c>
      <c r="BF1081" s="411">
        <v>0</v>
      </c>
      <c r="BG1081" s="411">
        <v>0</v>
      </c>
      <c r="BH1081" s="412">
        <v>0</v>
      </c>
      <c r="BI1081" s="411">
        <f t="shared" si="323"/>
        <v>0</v>
      </c>
      <c r="BJ1081" s="411">
        <v>0</v>
      </c>
      <c r="BK1081" s="411">
        <v>0</v>
      </c>
      <c r="BL1081" s="411">
        <v>0</v>
      </c>
      <c r="BM1081" s="411">
        <v>0</v>
      </c>
      <c r="BN1081" s="411">
        <v>0</v>
      </c>
      <c r="BO1081" s="411">
        <v>0</v>
      </c>
      <c r="BP1081" s="411">
        <v>0</v>
      </c>
      <c r="BQ1081" s="411">
        <v>0</v>
      </c>
      <c r="BR1081" s="411">
        <v>0</v>
      </c>
      <c r="BS1081" s="411">
        <v>0</v>
      </c>
      <c r="BT1081" s="411">
        <v>0</v>
      </c>
      <c r="BU1081" s="412">
        <v>0</v>
      </c>
      <c r="BV1081" s="411">
        <f t="shared" si="324"/>
        <v>0</v>
      </c>
      <c r="BW1081" s="411">
        <v>0</v>
      </c>
      <c r="BX1081" s="411">
        <v>0</v>
      </c>
      <c r="BY1081" s="411">
        <v>0</v>
      </c>
      <c r="BZ1081" s="411">
        <v>0</v>
      </c>
      <c r="CA1081" s="411">
        <v>0</v>
      </c>
      <c r="CB1081" s="411">
        <v>0</v>
      </c>
      <c r="CC1081" s="411">
        <v>0</v>
      </c>
      <c r="CD1081" s="411">
        <v>0</v>
      </c>
      <c r="CE1081" s="411">
        <v>0</v>
      </c>
      <c r="CF1081" s="411">
        <v>0</v>
      </c>
      <c r="CG1081" s="411">
        <v>0</v>
      </c>
      <c r="CH1081" s="412">
        <v>0</v>
      </c>
      <c r="CI1081" s="411">
        <f t="shared" si="325"/>
        <v>0</v>
      </c>
      <c r="CJ1081" s="411">
        <v>0</v>
      </c>
      <c r="CK1081" s="411">
        <v>0</v>
      </c>
      <c r="CL1081" s="411">
        <v>0</v>
      </c>
      <c r="CM1081" s="411">
        <v>0</v>
      </c>
      <c r="CN1081" s="411">
        <v>0</v>
      </c>
      <c r="CO1081" s="411">
        <v>0</v>
      </c>
      <c r="CP1081" s="411">
        <v>0</v>
      </c>
      <c r="CQ1081" s="411">
        <v>0</v>
      </c>
      <c r="CR1081" s="411">
        <v>0</v>
      </c>
      <c r="CS1081" s="411">
        <v>0</v>
      </c>
      <c r="CT1081" s="411">
        <v>0</v>
      </c>
      <c r="CU1081" s="412">
        <v>0</v>
      </c>
      <c r="CV1081" s="411">
        <f t="shared" si="326"/>
        <v>0</v>
      </c>
      <c r="CW1081" s="411">
        <v>0</v>
      </c>
      <c r="CX1081" s="411">
        <v>0</v>
      </c>
      <c r="CY1081" s="411">
        <v>0</v>
      </c>
      <c r="CZ1081" s="411">
        <v>0</v>
      </c>
      <c r="DA1081" s="411">
        <v>0</v>
      </c>
      <c r="DB1081" s="411">
        <v>0</v>
      </c>
      <c r="DC1081" s="411">
        <v>0</v>
      </c>
      <c r="DD1081" s="411">
        <v>0</v>
      </c>
      <c r="DE1081" s="411">
        <v>0</v>
      </c>
      <c r="DF1081" s="411">
        <v>0</v>
      </c>
      <c r="DG1081" s="411">
        <v>0</v>
      </c>
      <c r="DH1081" s="412">
        <v>0</v>
      </c>
      <c r="DI1081" s="411">
        <f t="shared" si="327"/>
        <v>0</v>
      </c>
      <c r="DJ1081" s="411">
        <v>0</v>
      </c>
      <c r="DK1081" s="411">
        <v>0</v>
      </c>
      <c r="DL1081" s="411">
        <v>0</v>
      </c>
      <c r="DM1081" s="411">
        <v>0</v>
      </c>
      <c r="DN1081" s="411">
        <v>0</v>
      </c>
      <c r="DO1081" s="411">
        <v>0</v>
      </c>
      <c r="DP1081" s="411">
        <v>0</v>
      </c>
      <c r="DQ1081" s="411">
        <v>0</v>
      </c>
      <c r="DR1081" s="411">
        <v>0</v>
      </c>
      <c r="DS1081" s="411">
        <v>0</v>
      </c>
      <c r="DT1081" s="411">
        <v>0</v>
      </c>
      <c r="DU1081" s="412">
        <v>0</v>
      </c>
      <c r="DV1081" s="411">
        <f t="shared" si="328"/>
        <v>0</v>
      </c>
      <c r="DW1081" s="412">
        <v>0</v>
      </c>
      <c r="DX1081" s="412">
        <v>0</v>
      </c>
      <c r="DY1081" s="412">
        <v>0</v>
      </c>
      <c r="DZ1081" s="412">
        <v>0</v>
      </c>
      <c r="EA1081" s="412">
        <v>0</v>
      </c>
      <c r="EB1081" s="412">
        <v>0</v>
      </c>
      <c r="EC1081" s="412">
        <v>0</v>
      </c>
      <c r="ED1081" s="412">
        <v>0</v>
      </c>
      <c r="EE1081" s="412">
        <v>0</v>
      </c>
      <c r="EF1081" s="412">
        <v>0</v>
      </c>
      <c r="EG1081" s="412">
        <v>0</v>
      </c>
      <c r="EH1081" s="412">
        <v>0</v>
      </c>
      <c r="EI1081" s="411">
        <f t="shared" si="329"/>
        <v>0</v>
      </c>
      <c r="EK1081" s="411">
        <f t="shared" si="330"/>
        <v>1</v>
      </c>
      <c r="EL1081" s="7">
        <f t="shared" si="331"/>
        <v>-1</v>
      </c>
    </row>
    <row r="1082" spans="1:142">
      <c r="A1082" s="365" t="str">
        <f t="shared" si="313"/>
        <v xml:space="preserve"> 214</v>
      </c>
      <c r="B1082" s="370" t="s">
        <v>976</v>
      </c>
      <c r="C1082" s="370" t="s">
        <v>1177</v>
      </c>
      <c r="D1082" s="411">
        <v>0</v>
      </c>
      <c r="E1082" s="411">
        <v>0</v>
      </c>
      <c r="F1082" s="411">
        <v>0</v>
      </c>
      <c r="G1082" s="411">
        <v>0</v>
      </c>
      <c r="H1082" s="411">
        <v>1</v>
      </c>
      <c r="I1082" s="411">
        <v>0</v>
      </c>
      <c r="J1082" s="411">
        <v>0</v>
      </c>
      <c r="K1082" s="411">
        <v>0</v>
      </c>
      <c r="L1082" s="411">
        <v>0</v>
      </c>
      <c r="M1082" s="411">
        <v>0</v>
      </c>
      <c r="N1082" s="411">
        <v>0</v>
      </c>
      <c r="O1082" s="412">
        <v>0</v>
      </c>
      <c r="P1082" s="411">
        <f t="shared" si="314"/>
        <v>1</v>
      </c>
      <c r="Q1082" s="411">
        <f t="shared" si="315"/>
        <v>1</v>
      </c>
      <c r="R1082" s="411">
        <f t="shared" si="316"/>
        <v>0</v>
      </c>
      <c r="S1082" s="411">
        <f t="shared" si="317"/>
        <v>0</v>
      </c>
      <c r="T1082" s="411">
        <v>0</v>
      </c>
      <c r="U1082" s="411">
        <v>0</v>
      </c>
      <c r="V1082" s="411">
        <v>0</v>
      </c>
      <c r="W1082" s="411">
        <v>0</v>
      </c>
      <c r="X1082" s="411">
        <v>0</v>
      </c>
      <c r="Y1082" s="411">
        <v>0</v>
      </c>
      <c r="Z1082" s="411">
        <v>0</v>
      </c>
      <c r="AA1082" s="411">
        <v>0</v>
      </c>
      <c r="AB1082" s="411">
        <v>0</v>
      </c>
      <c r="AC1082" s="411">
        <v>0</v>
      </c>
      <c r="AD1082" s="411">
        <v>0</v>
      </c>
      <c r="AE1082" s="412">
        <v>0</v>
      </c>
      <c r="AF1082" s="411">
        <f t="shared" si="318"/>
        <v>0</v>
      </c>
      <c r="AG1082" s="411">
        <v>0</v>
      </c>
      <c r="AH1082" s="411">
        <v>0</v>
      </c>
      <c r="AI1082" s="411">
        <v>0</v>
      </c>
      <c r="AJ1082" s="411">
        <v>0</v>
      </c>
      <c r="AK1082" s="411">
        <v>0</v>
      </c>
      <c r="AL1082" s="411">
        <v>0</v>
      </c>
      <c r="AM1082" s="411">
        <v>0</v>
      </c>
      <c r="AN1082" s="411">
        <v>0</v>
      </c>
      <c r="AO1082" s="411">
        <v>0</v>
      </c>
      <c r="AP1082" s="411">
        <v>0</v>
      </c>
      <c r="AQ1082" s="411">
        <v>0</v>
      </c>
      <c r="AR1082" s="412">
        <v>0</v>
      </c>
      <c r="AS1082" s="411">
        <f t="shared" si="319"/>
        <v>0</v>
      </c>
      <c r="AT1082" s="411">
        <f t="shared" si="320"/>
        <v>0</v>
      </c>
      <c r="AU1082" s="411">
        <f t="shared" si="321"/>
        <v>0</v>
      </c>
      <c r="AV1082" s="411">
        <f t="shared" si="322"/>
        <v>0</v>
      </c>
      <c r="AW1082" s="411">
        <v>0</v>
      </c>
      <c r="AX1082" s="411">
        <v>0</v>
      </c>
      <c r="AY1082" s="411">
        <v>0</v>
      </c>
      <c r="AZ1082" s="411">
        <v>0</v>
      </c>
      <c r="BA1082" s="411">
        <v>0</v>
      </c>
      <c r="BB1082" s="411">
        <v>0</v>
      </c>
      <c r="BC1082" s="411">
        <v>0</v>
      </c>
      <c r="BD1082" s="411">
        <v>0</v>
      </c>
      <c r="BE1082" s="411">
        <v>0</v>
      </c>
      <c r="BF1082" s="411">
        <v>0</v>
      </c>
      <c r="BG1082" s="411">
        <v>0</v>
      </c>
      <c r="BH1082" s="412">
        <v>0</v>
      </c>
      <c r="BI1082" s="411">
        <f t="shared" si="323"/>
        <v>0</v>
      </c>
      <c r="BJ1082" s="411">
        <v>0</v>
      </c>
      <c r="BK1082" s="411">
        <v>0</v>
      </c>
      <c r="BL1082" s="411">
        <v>0</v>
      </c>
      <c r="BM1082" s="411">
        <v>0</v>
      </c>
      <c r="BN1082" s="411">
        <v>0</v>
      </c>
      <c r="BO1082" s="411">
        <v>0</v>
      </c>
      <c r="BP1082" s="411">
        <v>0</v>
      </c>
      <c r="BQ1082" s="411">
        <v>0</v>
      </c>
      <c r="BR1082" s="411">
        <v>0</v>
      </c>
      <c r="BS1082" s="411">
        <v>0</v>
      </c>
      <c r="BT1082" s="411">
        <v>0</v>
      </c>
      <c r="BU1082" s="412">
        <v>0</v>
      </c>
      <c r="BV1082" s="411">
        <f t="shared" si="324"/>
        <v>0</v>
      </c>
      <c r="BW1082" s="411">
        <v>0</v>
      </c>
      <c r="BX1082" s="411">
        <v>0</v>
      </c>
      <c r="BY1082" s="411">
        <v>0</v>
      </c>
      <c r="BZ1082" s="411">
        <v>0</v>
      </c>
      <c r="CA1082" s="411">
        <v>0</v>
      </c>
      <c r="CB1082" s="411">
        <v>0</v>
      </c>
      <c r="CC1082" s="411">
        <v>0</v>
      </c>
      <c r="CD1082" s="411">
        <v>0</v>
      </c>
      <c r="CE1082" s="411">
        <v>0</v>
      </c>
      <c r="CF1082" s="411">
        <v>0</v>
      </c>
      <c r="CG1082" s="411">
        <v>0</v>
      </c>
      <c r="CH1082" s="412">
        <v>0</v>
      </c>
      <c r="CI1082" s="411">
        <f t="shared" si="325"/>
        <v>0</v>
      </c>
      <c r="CJ1082" s="411">
        <v>0</v>
      </c>
      <c r="CK1082" s="411">
        <v>0</v>
      </c>
      <c r="CL1082" s="411">
        <v>0</v>
      </c>
      <c r="CM1082" s="411">
        <v>0</v>
      </c>
      <c r="CN1082" s="411">
        <v>0</v>
      </c>
      <c r="CO1082" s="411">
        <v>0</v>
      </c>
      <c r="CP1082" s="411">
        <v>0</v>
      </c>
      <c r="CQ1082" s="411">
        <v>0</v>
      </c>
      <c r="CR1082" s="411">
        <v>0</v>
      </c>
      <c r="CS1082" s="411">
        <v>0</v>
      </c>
      <c r="CT1082" s="411">
        <v>0</v>
      </c>
      <c r="CU1082" s="412">
        <v>0</v>
      </c>
      <c r="CV1082" s="411">
        <f t="shared" si="326"/>
        <v>0</v>
      </c>
      <c r="CW1082" s="411">
        <v>0</v>
      </c>
      <c r="CX1082" s="411">
        <v>0</v>
      </c>
      <c r="CY1082" s="411">
        <v>0</v>
      </c>
      <c r="CZ1082" s="411">
        <v>0</v>
      </c>
      <c r="DA1082" s="411">
        <v>0</v>
      </c>
      <c r="DB1082" s="411">
        <v>0</v>
      </c>
      <c r="DC1082" s="411">
        <v>0</v>
      </c>
      <c r="DD1082" s="411">
        <v>0</v>
      </c>
      <c r="DE1082" s="411">
        <v>0</v>
      </c>
      <c r="DF1082" s="411">
        <v>0</v>
      </c>
      <c r="DG1082" s="411">
        <v>0</v>
      </c>
      <c r="DH1082" s="412">
        <v>0</v>
      </c>
      <c r="DI1082" s="411">
        <f t="shared" si="327"/>
        <v>0</v>
      </c>
      <c r="DJ1082" s="411">
        <v>0</v>
      </c>
      <c r="DK1082" s="411">
        <v>0</v>
      </c>
      <c r="DL1082" s="411">
        <v>0</v>
      </c>
      <c r="DM1082" s="411">
        <v>0</v>
      </c>
      <c r="DN1082" s="411">
        <v>0</v>
      </c>
      <c r="DO1082" s="411">
        <v>0</v>
      </c>
      <c r="DP1082" s="411">
        <v>0</v>
      </c>
      <c r="DQ1082" s="411">
        <v>0</v>
      </c>
      <c r="DR1082" s="411">
        <v>0</v>
      </c>
      <c r="DS1082" s="411">
        <v>0</v>
      </c>
      <c r="DT1082" s="411">
        <v>0</v>
      </c>
      <c r="DU1082" s="412">
        <v>0</v>
      </c>
      <c r="DV1082" s="411">
        <f t="shared" si="328"/>
        <v>0</v>
      </c>
      <c r="DW1082" s="412">
        <v>0</v>
      </c>
      <c r="DX1082" s="412">
        <v>0</v>
      </c>
      <c r="DY1082" s="412">
        <v>0</v>
      </c>
      <c r="DZ1082" s="412">
        <v>0</v>
      </c>
      <c r="EA1082" s="412">
        <v>0</v>
      </c>
      <c r="EB1082" s="412">
        <v>0</v>
      </c>
      <c r="EC1082" s="412">
        <v>0</v>
      </c>
      <c r="ED1082" s="412">
        <v>0</v>
      </c>
      <c r="EE1082" s="412">
        <v>0</v>
      </c>
      <c r="EF1082" s="412">
        <v>0</v>
      </c>
      <c r="EG1082" s="412">
        <v>0</v>
      </c>
      <c r="EH1082" s="412">
        <v>0</v>
      </c>
      <c r="EI1082" s="411">
        <f t="shared" si="329"/>
        <v>0</v>
      </c>
      <c r="EK1082" s="411">
        <f t="shared" si="330"/>
        <v>1</v>
      </c>
      <c r="EL1082" s="7">
        <f t="shared" si="331"/>
        <v>-1</v>
      </c>
    </row>
    <row r="1083" spans="1:142">
      <c r="A1083" s="365" t="str">
        <f t="shared" si="313"/>
        <v xml:space="preserve"> 214</v>
      </c>
      <c r="B1083" s="370" t="s">
        <v>976</v>
      </c>
      <c r="C1083" s="370" t="s">
        <v>1178</v>
      </c>
      <c r="D1083" s="411">
        <v>1</v>
      </c>
      <c r="E1083" s="411">
        <v>1</v>
      </c>
      <c r="F1083" s="411">
        <v>2</v>
      </c>
      <c r="G1083" s="411">
        <v>1</v>
      </c>
      <c r="H1083" s="411">
        <v>3</v>
      </c>
      <c r="I1083" s="411">
        <v>3</v>
      </c>
      <c r="J1083" s="411">
        <v>2</v>
      </c>
      <c r="K1083" s="411">
        <v>2</v>
      </c>
      <c r="L1083" s="411">
        <v>2</v>
      </c>
      <c r="M1083" s="411">
        <v>3</v>
      </c>
      <c r="N1083" s="411">
        <v>2</v>
      </c>
      <c r="O1083" s="412">
        <v>1</v>
      </c>
      <c r="P1083" s="411">
        <f t="shared" si="314"/>
        <v>23</v>
      </c>
      <c r="Q1083" s="411">
        <f t="shared" si="315"/>
        <v>12.935483870967742</v>
      </c>
      <c r="R1083" s="411">
        <f t="shared" si="316"/>
        <v>3.5127919911012233</v>
      </c>
      <c r="S1083" s="411">
        <f t="shared" si="317"/>
        <v>6.5517241379310347</v>
      </c>
      <c r="T1083" s="411">
        <v>0</v>
      </c>
      <c r="U1083" s="411">
        <v>0</v>
      </c>
      <c r="V1083" s="411">
        <v>0</v>
      </c>
      <c r="W1083" s="411">
        <v>0</v>
      </c>
      <c r="X1083" s="411">
        <v>0</v>
      </c>
      <c r="Y1083" s="411">
        <v>0</v>
      </c>
      <c r="Z1083" s="411">
        <v>0</v>
      </c>
      <c r="AA1083" s="411">
        <v>0</v>
      </c>
      <c r="AB1083" s="411">
        <v>0</v>
      </c>
      <c r="AC1083" s="411">
        <v>0</v>
      </c>
      <c r="AD1083" s="411">
        <v>0</v>
      </c>
      <c r="AE1083" s="412">
        <v>0</v>
      </c>
      <c r="AF1083" s="411">
        <f t="shared" si="318"/>
        <v>0</v>
      </c>
      <c r="AG1083" s="411">
        <v>0</v>
      </c>
      <c r="AH1083" s="411">
        <v>0</v>
      </c>
      <c r="AI1083" s="411">
        <v>0</v>
      </c>
      <c r="AJ1083" s="411">
        <v>0</v>
      </c>
      <c r="AK1083" s="411">
        <v>0</v>
      </c>
      <c r="AL1083" s="411">
        <v>0</v>
      </c>
      <c r="AM1083" s="411">
        <v>0</v>
      </c>
      <c r="AN1083" s="411">
        <v>0</v>
      </c>
      <c r="AO1083" s="411">
        <v>0</v>
      </c>
      <c r="AP1083" s="411">
        <v>0</v>
      </c>
      <c r="AQ1083" s="411">
        <v>0</v>
      </c>
      <c r="AR1083" s="412">
        <v>0</v>
      </c>
      <c r="AS1083" s="411">
        <f t="shared" si="319"/>
        <v>0</v>
      </c>
      <c r="AT1083" s="411">
        <f t="shared" si="320"/>
        <v>0</v>
      </c>
      <c r="AU1083" s="411">
        <f t="shared" si="321"/>
        <v>0</v>
      </c>
      <c r="AV1083" s="411">
        <f t="shared" si="322"/>
        <v>0</v>
      </c>
      <c r="AW1083" s="411">
        <v>0</v>
      </c>
      <c r="AX1083" s="411">
        <v>0</v>
      </c>
      <c r="AY1083" s="411">
        <v>0</v>
      </c>
      <c r="AZ1083" s="411">
        <v>0</v>
      </c>
      <c r="BA1083" s="411">
        <v>0</v>
      </c>
      <c r="BB1083" s="411">
        <v>0</v>
      </c>
      <c r="BC1083" s="411">
        <v>0</v>
      </c>
      <c r="BD1083" s="411">
        <v>0</v>
      </c>
      <c r="BE1083" s="411">
        <v>0</v>
      </c>
      <c r="BF1083" s="411">
        <v>0</v>
      </c>
      <c r="BG1083" s="411">
        <v>0</v>
      </c>
      <c r="BH1083" s="412">
        <v>0</v>
      </c>
      <c r="BI1083" s="411">
        <f t="shared" si="323"/>
        <v>0</v>
      </c>
      <c r="BJ1083" s="411">
        <v>0</v>
      </c>
      <c r="BK1083" s="411">
        <v>0</v>
      </c>
      <c r="BL1083" s="411">
        <v>0</v>
      </c>
      <c r="BM1083" s="411">
        <v>0</v>
      </c>
      <c r="BN1083" s="411">
        <v>0</v>
      </c>
      <c r="BO1083" s="411">
        <v>0</v>
      </c>
      <c r="BP1083" s="411">
        <v>0</v>
      </c>
      <c r="BQ1083" s="411">
        <v>0</v>
      </c>
      <c r="BR1083" s="411">
        <v>0</v>
      </c>
      <c r="BS1083" s="411">
        <v>0</v>
      </c>
      <c r="BT1083" s="411">
        <v>0</v>
      </c>
      <c r="BU1083" s="412">
        <v>0</v>
      </c>
      <c r="BV1083" s="411">
        <f t="shared" si="324"/>
        <v>0</v>
      </c>
      <c r="BW1083" s="411">
        <v>0</v>
      </c>
      <c r="BX1083" s="411">
        <v>0</v>
      </c>
      <c r="BY1083" s="411">
        <v>0</v>
      </c>
      <c r="BZ1083" s="411">
        <v>0</v>
      </c>
      <c r="CA1083" s="411">
        <v>0</v>
      </c>
      <c r="CB1083" s="411">
        <v>0</v>
      </c>
      <c r="CC1083" s="411">
        <v>0</v>
      </c>
      <c r="CD1083" s="411">
        <v>0</v>
      </c>
      <c r="CE1083" s="411">
        <v>0</v>
      </c>
      <c r="CF1083" s="411">
        <v>0</v>
      </c>
      <c r="CG1083" s="411">
        <v>0</v>
      </c>
      <c r="CH1083" s="412">
        <v>0</v>
      </c>
      <c r="CI1083" s="411">
        <f t="shared" si="325"/>
        <v>0</v>
      </c>
      <c r="CJ1083" s="411">
        <v>0</v>
      </c>
      <c r="CK1083" s="411">
        <v>0</v>
      </c>
      <c r="CL1083" s="411">
        <v>0</v>
      </c>
      <c r="CM1083" s="411">
        <v>0</v>
      </c>
      <c r="CN1083" s="411">
        <v>0</v>
      </c>
      <c r="CO1083" s="411">
        <v>0</v>
      </c>
      <c r="CP1083" s="411">
        <v>0</v>
      </c>
      <c r="CQ1083" s="411">
        <v>0</v>
      </c>
      <c r="CR1083" s="411">
        <v>0</v>
      </c>
      <c r="CS1083" s="411">
        <v>0</v>
      </c>
      <c r="CT1083" s="411">
        <v>0</v>
      </c>
      <c r="CU1083" s="412">
        <v>0</v>
      </c>
      <c r="CV1083" s="411">
        <f t="shared" si="326"/>
        <v>0</v>
      </c>
      <c r="CW1083" s="411">
        <v>0</v>
      </c>
      <c r="CX1083" s="411">
        <v>0</v>
      </c>
      <c r="CY1083" s="411">
        <v>0</v>
      </c>
      <c r="CZ1083" s="411">
        <v>0</v>
      </c>
      <c r="DA1083" s="411">
        <v>0</v>
      </c>
      <c r="DB1083" s="411">
        <v>0</v>
      </c>
      <c r="DC1083" s="411">
        <v>0</v>
      </c>
      <c r="DD1083" s="411">
        <v>0</v>
      </c>
      <c r="DE1083" s="411">
        <v>0</v>
      </c>
      <c r="DF1083" s="411">
        <v>0</v>
      </c>
      <c r="DG1083" s="411">
        <v>0</v>
      </c>
      <c r="DH1083" s="412">
        <v>0</v>
      </c>
      <c r="DI1083" s="411">
        <f t="shared" si="327"/>
        <v>0</v>
      </c>
      <c r="DJ1083" s="411">
        <v>0</v>
      </c>
      <c r="DK1083" s="411">
        <v>0</v>
      </c>
      <c r="DL1083" s="411">
        <v>0</v>
      </c>
      <c r="DM1083" s="411">
        <v>0</v>
      </c>
      <c r="DN1083" s="411">
        <v>0</v>
      </c>
      <c r="DO1083" s="411">
        <v>0</v>
      </c>
      <c r="DP1083" s="411">
        <v>0</v>
      </c>
      <c r="DQ1083" s="411">
        <v>0</v>
      </c>
      <c r="DR1083" s="411">
        <v>0</v>
      </c>
      <c r="DS1083" s="411">
        <v>0</v>
      </c>
      <c r="DT1083" s="411">
        <v>0</v>
      </c>
      <c r="DU1083" s="412">
        <v>0</v>
      </c>
      <c r="DV1083" s="411">
        <f t="shared" si="328"/>
        <v>0</v>
      </c>
      <c r="DW1083" s="412">
        <v>0</v>
      </c>
      <c r="DX1083" s="412">
        <v>0</v>
      </c>
      <c r="DY1083" s="412">
        <v>0</v>
      </c>
      <c r="DZ1083" s="412">
        <v>0</v>
      </c>
      <c r="EA1083" s="412">
        <v>0</v>
      </c>
      <c r="EB1083" s="412">
        <v>0</v>
      </c>
      <c r="EC1083" s="412">
        <v>0</v>
      </c>
      <c r="ED1083" s="412">
        <v>0</v>
      </c>
      <c r="EE1083" s="412">
        <v>0</v>
      </c>
      <c r="EF1083" s="412">
        <v>0</v>
      </c>
      <c r="EG1083" s="412">
        <v>0</v>
      </c>
      <c r="EH1083" s="412">
        <v>0</v>
      </c>
      <c r="EI1083" s="411">
        <f t="shared" si="329"/>
        <v>0</v>
      </c>
      <c r="EK1083" s="411">
        <f t="shared" si="330"/>
        <v>23</v>
      </c>
      <c r="EL1083" s="7">
        <f t="shared" si="331"/>
        <v>-23</v>
      </c>
    </row>
    <row r="1084" spans="1:142">
      <c r="A1084" s="365" t="str">
        <f t="shared" si="313"/>
        <v xml:space="preserve"> 214</v>
      </c>
      <c r="B1084" s="370" t="s">
        <v>976</v>
      </c>
      <c r="C1084" s="370" t="s">
        <v>1220</v>
      </c>
      <c r="D1084" s="411">
        <v>0</v>
      </c>
      <c r="E1084" s="411">
        <v>0</v>
      </c>
      <c r="F1084" s="411">
        <v>0</v>
      </c>
      <c r="G1084" s="411">
        <v>0</v>
      </c>
      <c r="H1084" s="411">
        <v>0</v>
      </c>
      <c r="I1084" s="411">
        <v>0</v>
      </c>
      <c r="J1084" s="411">
        <v>0</v>
      </c>
      <c r="K1084" s="411">
        <v>0</v>
      </c>
      <c r="L1084" s="411">
        <v>0</v>
      </c>
      <c r="M1084" s="411">
        <v>2</v>
      </c>
      <c r="N1084" s="411">
        <v>0</v>
      </c>
      <c r="O1084" s="412">
        <v>0</v>
      </c>
      <c r="P1084" s="411">
        <f t="shared" si="314"/>
        <v>2</v>
      </c>
      <c r="Q1084" s="411">
        <f t="shared" si="315"/>
        <v>0</v>
      </c>
      <c r="R1084" s="411">
        <f t="shared" si="316"/>
        <v>0</v>
      </c>
      <c r="S1084" s="411">
        <f t="shared" si="317"/>
        <v>2</v>
      </c>
      <c r="T1084" s="411">
        <v>0</v>
      </c>
      <c r="U1084" s="411">
        <v>0</v>
      </c>
      <c r="V1084" s="411">
        <v>0</v>
      </c>
      <c r="W1084" s="411">
        <v>0</v>
      </c>
      <c r="X1084" s="411">
        <v>0</v>
      </c>
      <c r="Y1084" s="411">
        <v>0</v>
      </c>
      <c r="Z1084" s="411">
        <v>0</v>
      </c>
      <c r="AA1084" s="411">
        <v>0</v>
      </c>
      <c r="AB1084" s="411">
        <v>0</v>
      </c>
      <c r="AC1084" s="411">
        <v>0</v>
      </c>
      <c r="AD1084" s="411">
        <v>0</v>
      </c>
      <c r="AE1084" s="412">
        <v>0</v>
      </c>
      <c r="AF1084" s="411">
        <f t="shared" si="318"/>
        <v>0</v>
      </c>
      <c r="AG1084" s="411">
        <v>0</v>
      </c>
      <c r="AH1084" s="411">
        <v>0</v>
      </c>
      <c r="AI1084" s="411">
        <v>0</v>
      </c>
      <c r="AJ1084" s="411">
        <v>0</v>
      </c>
      <c r="AK1084" s="411">
        <v>0</v>
      </c>
      <c r="AL1084" s="411">
        <v>0</v>
      </c>
      <c r="AM1084" s="411">
        <v>0</v>
      </c>
      <c r="AN1084" s="411">
        <v>0</v>
      </c>
      <c r="AO1084" s="411">
        <v>0</v>
      </c>
      <c r="AP1084" s="411">
        <v>0</v>
      </c>
      <c r="AQ1084" s="411">
        <v>0</v>
      </c>
      <c r="AR1084" s="412">
        <v>0</v>
      </c>
      <c r="AS1084" s="411">
        <f t="shared" si="319"/>
        <v>0</v>
      </c>
      <c r="AT1084" s="411">
        <f t="shared" si="320"/>
        <v>0</v>
      </c>
      <c r="AU1084" s="411">
        <f t="shared" si="321"/>
        <v>0</v>
      </c>
      <c r="AV1084" s="411">
        <f t="shared" si="322"/>
        <v>0</v>
      </c>
      <c r="AW1084" s="411">
        <v>0</v>
      </c>
      <c r="AX1084" s="411">
        <v>0</v>
      </c>
      <c r="AY1084" s="411">
        <v>0</v>
      </c>
      <c r="AZ1084" s="411">
        <v>0</v>
      </c>
      <c r="BA1084" s="411">
        <v>0</v>
      </c>
      <c r="BB1084" s="411">
        <v>0</v>
      </c>
      <c r="BC1084" s="411">
        <v>0</v>
      </c>
      <c r="BD1084" s="411">
        <v>0</v>
      </c>
      <c r="BE1084" s="411">
        <v>0</v>
      </c>
      <c r="BF1084" s="411">
        <v>0</v>
      </c>
      <c r="BG1084" s="411">
        <v>0</v>
      </c>
      <c r="BH1084" s="412">
        <v>0</v>
      </c>
      <c r="BI1084" s="411">
        <f t="shared" si="323"/>
        <v>0</v>
      </c>
      <c r="BJ1084" s="411">
        <v>0</v>
      </c>
      <c r="BK1084" s="411">
        <v>0</v>
      </c>
      <c r="BL1084" s="411">
        <v>0</v>
      </c>
      <c r="BM1084" s="411">
        <v>0</v>
      </c>
      <c r="BN1084" s="411">
        <v>0</v>
      </c>
      <c r="BO1084" s="411">
        <v>0</v>
      </c>
      <c r="BP1084" s="411">
        <v>0</v>
      </c>
      <c r="BQ1084" s="411">
        <v>0</v>
      </c>
      <c r="BR1084" s="411">
        <v>0</v>
      </c>
      <c r="BS1084" s="411">
        <v>0</v>
      </c>
      <c r="BT1084" s="411">
        <v>0</v>
      </c>
      <c r="BU1084" s="412">
        <v>0</v>
      </c>
      <c r="BV1084" s="411">
        <f t="shared" si="324"/>
        <v>0</v>
      </c>
      <c r="BW1084" s="411">
        <v>0</v>
      </c>
      <c r="BX1084" s="411">
        <v>0</v>
      </c>
      <c r="BY1084" s="411">
        <v>0</v>
      </c>
      <c r="BZ1084" s="411">
        <v>0</v>
      </c>
      <c r="CA1084" s="411">
        <v>0</v>
      </c>
      <c r="CB1084" s="411">
        <v>0</v>
      </c>
      <c r="CC1084" s="411">
        <v>0</v>
      </c>
      <c r="CD1084" s="411">
        <v>0</v>
      </c>
      <c r="CE1084" s="411">
        <v>0</v>
      </c>
      <c r="CF1084" s="411">
        <v>0</v>
      </c>
      <c r="CG1084" s="411">
        <v>0</v>
      </c>
      <c r="CH1084" s="412">
        <v>0</v>
      </c>
      <c r="CI1084" s="411">
        <f t="shared" si="325"/>
        <v>0</v>
      </c>
      <c r="CJ1084" s="411">
        <v>0</v>
      </c>
      <c r="CK1084" s="411">
        <v>0</v>
      </c>
      <c r="CL1084" s="411">
        <v>0</v>
      </c>
      <c r="CM1084" s="411">
        <v>0</v>
      </c>
      <c r="CN1084" s="411">
        <v>0</v>
      </c>
      <c r="CO1084" s="411">
        <v>0</v>
      </c>
      <c r="CP1084" s="411">
        <v>0</v>
      </c>
      <c r="CQ1084" s="411">
        <v>0</v>
      </c>
      <c r="CR1084" s="411">
        <v>0</v>
      </c>
      <c r="CS1084" s="411">
        <v>0</v>
      </c>
      <c r="CT1084" s="411">
        <v>0</v>
      </c>
      <c r="CU1084" s="412">
        <v>0</v>
      </c>
      <c r="CV1084" s="411">
        <f t="shared" si="326"/>
        <v>0</v>
      </c>
      <c r="CW1084" s="411">
        <v>0</v>
      </c>
      <c r="CX1084" s="411">
        <v>0</v>
      </c>
      <c r="CY1084" s="411">
        <v>0</v>
      </c>
      <c r="CZ1084" s="411">
        <v>0</v>
      </c>
      <c r="DA1084" s="411">
        <v>0</v>
      </c>
      <c r="DB1084" s="411">
        <v>0</v>
      </c>
      <c r="DC1084" s="411">
        <v>0</v>
      </c>
      <c r="DD1084" s="411">
        <v>0</v>
      </c>
      <c r="DE1084" s="411">
        <v>0</v>
      </c>
      <c r="DF1084" s="411">
        <v>0</v>
      </c>
      <c r="DG1084" s="411">
        <v>0</v>
      </c>
      <c r="DH1084" s="412">
        <v>0</v>
      </c>
      <c r="DI1084" s="411">
        <f t="shared" si="327"/>
        <v>0</v>
      </c>
      <c r="DJ1084" s="411">
        <v>0</v>
      </c>
      <c r="DK1084" s="411">
        <v>0</v>
      </c>
      <c r="DL1084" s="411">
        <v>0</v>
      </c>
      <c r="DM1084" s="411">
        <v>0</v>
      </c>
      <c r="DN1084" s="411">
        <v>0</v>
      </c>
      <c r="DO1084" s="411">
        <v>0</v>
      </c>
      <c r="DP1084" s="411">
        <v>0</v>
      </c>
      <c r="DQ1084" s="411">
        <v>0</v>
      </c>
      <c r="DR1084" s="411">
        <v>0</v>
      </c>
      <c r="DS1084" s="411">
        <v>0</v>
      </c>
      <c r="DT1084" s="411">
        <v>0</v>
      </c>
      <c r="DU1084" s="412">
        <v>0</v>
      </c>
      <c r="DV1084" s="411">
        <f t="shared" si="328"/>
        <v>0</v>
      </c>
      <c r="DW1084" s="412">
        <v>0</v>
      </c>
      <c r="DX1084" s="412">
        <v>0</v>
      </c>
      <c r="DY1084" s="412">
        <v>0</v>
      </c>
      <c r="DZ1084" s="412">
        <v>0</v>
      </c>
      <c r="EA1084" s="412">
        <v>0</v>
      </c>
      <c r="EB1084" s="412">
        <v>0</v>
      </c>
      <c r="EC1084" s="412">
        <v>0</v>
      </c>
      <c r="ED1084" s="412">
        <v>0</v>
      </c>
      <c r="EE1084" s="412">
        <v>0</v>
      </c>
      <c r="EF1084" s="412">
        <v>0</v>
      </c>
      <c r="EG1084" s="412">
        <v>0</v>
      </c>
      <c r="EH1084" s="412">
        <v>0</v>
      </c>
      <c r="EI1084" s="411">
        <f t="shared" si="329"/>
        <v>0</v>
      </c>
      <c r="EK1084" s="411">
        <f t="shared" si="330"/>
        <v>2</v>
      </c>
      <c r="EL1084" s="7">
        <f t="shared" si="331"/>
        <v>-2</v>
      </c>
    </row>
    <row r="1085" spans="1:142">
      <c r="A1085" s="365" t="str">
        <f t="shared" si="313"/>
        <v xml:space="preserve"> 214</v>
      </c>
      <c r="B1085" s="370" t="s">
        <v>976</v>
      </c>
      <c r="C1085" s="370" t="s">
        <v>1221</v>
      </c>
      <c r="D1085" s="411">
        <v>0</v>
      </c>
      <c r="E1085" s="411">
        <v>0</v>
      </c>
      <c r="F1085" s="411">
        <v>0</v>
      </c>
      <c r="G1085" s="411">
        <v>0</v>
      </c>
      <c r="H1085" s="411">
        <v>0</v>
      </c>
      <c r="I1085" s="411">
        <v>0</v>
      </c>
      <c r="J1085" s="411">
        <v>0</v>
      </c>
      <c r="K1085" s="411">
        <v>0</v>
      </c>
      <c r="L1085" s="411">
        <v>0</v>
      </c>
      <c r="M1085" s="411">
        <v>2</v>
      </c>
      <c r="N1085" s="411">
        <v>0</v>
      </c>
      <c r="O1085" s="412">
        <v>0</v>
      </c>
      <c r="P1085" s="411">
        <f t="shared" si="314"/>
        <v>2</v>
      </c>
      <c r="Q1085" s="411">
        <f t="shared" si="315"/>
        <v>0</v>
      </c>
      <c r="R1085" s="411">
        <f t="shared" si="316"/>
        <v>0</v>
      </c>
      <c r="S1085" s="411">
        <f t="shared" si="317"/>
        <v>2</v>
      </c>
      <c r="T1085" s="411">
        <v>0</v>
      </c>
      <c r="U1085" s="411">
        <v>0</v>
      </c>
      <c r="V1085" s="411">
        <v>0</v>
      </c>
      <c r="W1085" s="411">
        <v>0</v>
      </c>
      <c r="X1085" s="411">
        <v>0</v>
      </c>
      <c r="Y1085" s="411">
        <v>0</v>
      </c>
      <c r="Z1085" s="411">
        <v>0</v>
      </c>
      <c r="AA1085" s="411">
        <v>0</v>
      </c>
      <c r="AB1085" s="411">
        <v>0</v>
      </c>
      <c r="AC1085" s="411">
        <v>0</v>
      </c>
      <c r="AD1085" s="411">
        <v>0</v>
      </c>
      <c r="AE1085" s="412">
        <v>0</v>
      </c>
      <c r="AF1085" s="411">
        <f t="shared" si="318"/>
        <v>0</v>
      </c>
      <c r="AG1085" s="411">
        <v>0</v>
      </c>
      <c r="AH1085" s="411">
        <v>0</v>
      </c>
      <c r="AI1085" s="411">
        <v>0</v>
      </c>
      <c r="AJ1085" s="411">
        <v>0</v>
      </c>
      <c r="AK1085" s="411">
        <v>0</v>
      </c>
      <c r="AL1085" s="411">
        <v>0</v>
      </c>
      <c r="AM1085" s="411">
        <v>0</v>
      </c>
      <c r="AN1085" s="411">
        <v>0</v>
      </c>
      <c r="AO1085" s="411">
        <v>0</v>
      </c>
      <c r="AP1085" s="411">
        <v>0</v>
      </c>
      <c r="AQ1085" s="411">
        <v>0</v>
      </c>
      <c r="AR1085" s="412">
        <v>0</v>
      </c>
      <c r="AS1085" s="411">
        <f t="shared" si="319"/>
        <v>0</v>
      </c>
      <c r="AT1085" s="411">
        <f t="shared" si="320"/>
        <v>0</v>
      </c>
      <c r="AU1085" s="411">
        <f t="shared" si="321"/>
        <v>0</v>
      </c>
      <c r="AV1085" s="411">
        <f t="shared" si="322"/>
        <v>0</v>
      </c>
      <c r="AW1085" s="411">
        <v>0</v>
      </c>
      <c r="AX1085" s="411">
        <v>0</v>
      </c>
      <c r="AY1085" s="411">
        <v>0</v>
      </c>
      <c r="AZ1085" s="411">
        <v>0</v>
      </c>
      <c r="BA1085" s="411">
        <v>0</v>
      </c>
      <c r="BB1085" s="411">
        <v>0</v>
      </c>
      <c r="BC1085" s="411">
        <v>0</v>
      </c>
      <c r="BD1085" s="411">
        <v>0</v>
      </c>
      <c r="BE1085" s="411">
        <v>0</v>
      </c>
      <c r="BF1085" s="411">
        <v>0</v>
      </c>
      <c r="BG1085" s="411">
        <v>0</v>
      </c>
      <c r="BH1085" s="412">
        <v>0</v>
      </c>
      <c r="BI1085" s="411">
        <f t="shared" si="323"/>
        <v>0</v>
      </c>
      <c r="BJ1085" s="411">
        <v>0</v>
      </c>
      <c r="BK1085" s="411">
        <v>0</v>
      </c>
      <c r="BL1085" s="411">
        <v>0</v>
      </c>
      <c r="BM1085" s="411">
        <v>0</v>
      </c>
      <c r="BN1085" s="411">
        <v>0</v>
      </c>
      <c r="BO1085" s="411">
        <v>0</v>
      </c>
      <c r="BP1085" s="411">
        <v>0</v>
      </c>
      <c r="BQ1085" s="411">
        <v>0</v>
      </c>
      <c r="BR1085" s="411">
        <v>0</v>
      </c>
      <c r="BS1085" s="411">
        <v>0</v>
      </c>
      <c r="BT1085" s="411">
        <v>0</v>
      </c>
      <c r="BU1085" s="412">
        <v>0</v>
      </c>
      <c r="BV1085" s="411">
        <f t="shared" si="324"/>
        <v>0</v>
      </c>
      <c r="BW1085" s="411">
        <v>0</v>
      </c>
      <c r="BX1085" s="411">
        <v>0</v>
      </c>
      <c r="BY1085" s="411">
        <v>0</v>
      </c>
      <c r="BZ1085" s="411">
        <v>0</v>
      </c>
      <c r="CA1085" s="411">
        <v>0</v>
      </c>
      <c r="CB1085" s="411">
        <v>0</v>
      </c>
      <c r="CC1085" s="411">
        <v>0</v>
      </c>
      <c r="CD1085" s="411">
        <v>0</v>
      </c>
      <c r="CE1085" s="411">
        <v>0</v>
      </c>
      <c r="CF1085" s="411">
        <v>0</v>
      </c>
      <c r="CG1085" s="411">
        <v>0</v>
      </c>
      <c r="CH1085" s="412">
        <v>0</v>
      </c>
      <c r="CI1085" s="411">
        <f t="shared" si="325"/>
        <v>0</v>
      </c>
      <c r="CJ1085" s="411">
        <v>0</v>
      </c>
      <c r="CK1085" s="411">
        <v>0</v>
      </c>
      <c r="CL1085" s="411">
        <v>0</v>
      </c>
      <c r="CM1085" s="411">
        <v>0</v>
      </c>
      <c r="CN1085" s="411">
        <v>0</v>
      </c>
      <c r="CO1085" s="411">
        <v>0</v>
      </c>
      <c r="CP1085" s="411">
        <v>0</v>
      </c>
      <c r="CQ1085" s="411">
        <v>0</v>
      </c>
      <c r="CR1085" s="411">
        <v>0</v>
      </c>
      <c r="CS1085" s="411">
        <v>0</v>
      </c>
      <c r="CT1085" s="411">
        <v>0</v>
      </c>
      <c r="CU1085" s="412">
        <v>0</v>
      </c>
      <c r="CV1085" s="411">
        <f t="shared" si="326"/>
        <v>0</v>
      </c>
      <c r="CW1085" s="411">
        <v>0</v>
      </c>
      <c r="CX1085" s="411">
        <v>0</v>
      </c>
      <c r="CY1085" s="411">
        <v>0</v>
      </c>
      <c r="CZ1085" s="411">
        <v>0</v>
      </c>
      <c r="DA1085" s="411">
        <v>0</v>
      </c>
      <c r="DB1085" s="411">
        <v>0</v>
      </c>
      <c r="DC1085" s="411">
        <v>0</v>
      </c>
      <c r="DD1085" s="411">
        <v>0</v>
      </c>
      <c r="DE1085" s="411">
        <v>0</v>
      </c>
      <c r="DF1085" s="411">
        <v>0</v>
      </c>
      <c r="DG1085" s="411">
        <v>0</v>
      </c>
      <c r="DH1085" s="412">
        <v>0</v>
      </c>
      <c r="DI1085" s="411">
        <f t="shared" si="327"/>
        <v>0</v>
      </c>
      <c r="DJ1085" s="411">
        <v>0</v>
      </c>
      <c r="DK1085" s="411">
        <v>0</v>
      </c>
      <c r="DL1085" s="411">
        <v>0</v>
      </c>
      <c r="DM1085" s="411">
        <v>0</v>
      </c>
      <c r="DN1085" s="411">
        <v>0</v>
      </c>
      <c r="DO1085" s="411">
        <v>0</v>
      </c>
      <c r="DP1085" s="411">
        <v>0</v>
      </c>
      <c r="DQ1085" s="411">
        <v>0</v>
      </c>
      <c r="DR1085" s="411">
        <v>0</v>
      </c>
      <c r="DS1085" s="411">
        <v>0</v>
      </c>
      <c r="DT1085" s="411">
        <v>0</v>
      </c>
      <c r="DU1085" s="412">
        <v>0</v>
      </c>
      <c r="DV1085" s="411">
        <f t="shared" si="328"/>
        <v>0</v>
      </c>
      <c r="DW1085" s="412">
        <v>0</v>
      </c>
      <c r="DX1085" s="412">
        <v>0</v>
      </c>
      <c r="DY1085" s="412">
        <v>0</v>
      </c>
      <c r="DZ1085" s="412">
        <v>0</v>
      </c>
      <c r="EA1085" s="412">
        <v>0</v>
      </c>
      <c r="EB1085" s="412">
        <v>0</v>
      </c>
      <c r="EC1085" s="412">
        <v>0</v>
      </c>
      <c r="ED1085" s="412">
        <v>0</v>
      </c>
      <c r="EE1085" s="412">
        <v>0</v>
      </c>
      <c r="EF1085" s="412">
        <v>0</v>
      </c>
      <c r="EG1085" s="412">
        <v>0</v>
      </c>
      <c r="EH1085" s="412">
        <v>0</v>
      </c>
      <c r="EI1085" s="411">
        <f t="shared" si="329"/>
        <v>0</v>
      </c>
      <c r="EK1085" s="411">
        <f t="shared" si="330"/>
        <v>2</v>
      </c>
      <c r="EL1085" s="7">
        <f t="shared" si="331"/>
        <v>-2</v>
      </c>
    </row>
    <row r="1086" spans="1:142">
      <c r="A1086" s="365" t="str">
        <f t="shared" si="313"/>
        <v xml:space="preserve"> 214</v>
      </c>
      <c r="B1086" s="370" t="s">
        <v>976</v>
      </c>
      <c r="C1086" s="370" t="s">
        <v>1223</v>
      </c>
      <c r="D1086" s="411">
        <v>0</v>
      </c>
      <c r="E1086" s="411">
        <v>0</v>
      </c>
      <c r="F1086" s="411">
        <v>0</v>
      </c>
      <c r="G1086" s="411">
        <v>0</v>
      </c>
      <c r="H1086" s="411">
        <v>0</v>
      </c>
      <c r="I1086" s="411">
        <v>0</v>
      </c>
      <c r="J1086" s="411">
        <v>0</v>
      </c>
      <c r="K1086" s="411">
        <v>0</v>
      </c>
      <c r="L1086" s="411">
        <v>0</v>
      </c>
      <c r="M1086" s="411">
        <v>2</v>
      </c>
      <c r="N1086" s="411">
        <v>0</v>
      </c>
      <c r="O1086" s="412">
        <v>0</v>
      </c>
      <c r="P1086" s="411">
        <f t="shared" si="314"/>
        <v>2</v>
      </c>
      <c r="Q1086" s="411">
        <f t="shared" si="315"/>
        <v>0</v>
      </c>
      <c r="R1086" s="411">
        <f t="shared" si="316"/>
        <v>0</v>
      </c>
      <c r="S1086" s="411">
        <f t="shared" si="317"/>
        <v>2</v>
      </c>
      <c r="T1086" s="411">
        <v>0</v>
      </c>
      <c r="U1086" s="411">
        <v>0</v>
      </c>
      <c r="V1086" s="411">
        <v>0</v>
      </c>
      <c r="W1086" s="411">
        <v>0</v>
      </c>
      <c r="X1086" s="411">
        <v>0</v>
      </c>
      <c r="Y1086" s="411">
        <v>0</v>
      </c>
      <c r="Z1086" s="411">
        <v>0</v>
      </c>
      <c r="AA1086" s="411">
        <v>0</v>
      </c>
      <c r="AB1086" s="411">
        <v>0</v>
      </c>
      <c r="AC1086" s="411">
        <v>0</v>
      </c>
      <c r="AD1086" s="411">
        <v>0</v>
      </c>
      <c r="AE1086" s="412">
        <v>0</v>
      </c>
      <c r="AF1086" s="411">
        <f t="shared" si="318"/>
        <v>0</v>
      </c>
      <c r="AG1086" s="411">
        <v>0</v>
      </c>
      <c r="AH1086" s="411">
        <v>0</v>
      </c>
      <c r="AI1086" s="411">
        <v>0</v>
      </c>
      <c r="AJ1086" s="411">
        <v>0</v>
      </c>
      <c r="AK1086" s="411">
        <v>0</v>
      </c>
      <c r="AL1086" s="411">
        <v>0</v>
      </c>
      <c r="AM1086" s="411">
        <v>0</v>
      </c>
      <c r="AN1086" s="411">
        <v>0</v>
      </c>
      <c r="AO1086" s="411">
        <v>0</v>
      </c>
      <c r="AP1086" s="411">
        <v>0</v>
      </c>
      <c r="AQ1086" s="411">
        <v>0</v>
      </c>
      <c r="AR1086" s="412">
        <v>0</v>
      </c>
      <c r="AS1086" s="411">
        <f t="shared" si="319"/>
        <v>0</v>
      </c>
      <c r="AT1086" s="411">
        <f t="shared" si="320"/>
        <v>0</v>
      </c>
      <c r="AU1086" s="411">
        <f t="shared" si="321"/>
        <v>0</v>
      </c>
      <c r="AV1086" s="411">
        <f t="shared" si="322"/>
        <v>0</v>
      </c>
      <c r="AW1086" s="411">
        <v>0</v>
      </c>
      <c r="AX1086" s="411">
        <v>0</v>
      </c>
      <c r="AY1086" s="411">
        <v>0</v>
      </c>
      <c r="AZ1086" s="411">
        <v>0</v>
      </c>
      <c r="BA1086" s="411">
        <v>0</v>
      </c>
      <c r="BB1086" s="411">
        <v>0</v>
      </c>
      <c r="BC1086" s="411">
        <v>0</v>
      </c>
      <c r="BD1086" s="411">
        <v>0</v>
      </c>
      <c r="BE1086" s="411">
        <v>0</v>
      </c>
      <c r="BF1086" s="411">
        <v>0</v>
      </c>
      <c r="BG1086" s="411">
        <v>0</v>
      </c>
      <c r="BH1086" s="412">
        <v>0</v>
      </c>
      <c r="BI1086" s="411">
        <f t="shared" si="323"/>
        <v>0</v>
      </c>
      <c r="BJ1086" s="411">
        <v>0</v>
      </c>
      <c r="BK1086" s="411">
        <v>0</v>
      </c>
      <c r="BL1086" s="411">
        <v>0</v>
      </c>
      <c r="BM1086" s="411">
        <v>0</v>
      </c>
      <c r="BN1086" s="411">
        <v>0</v>
      </c>
      <c r="BO1086" s="411">
        <v>0</v>
      </c>
      <c r="BP1086" s="411">
        <v>0</v>
      </c>
      <c r="BQ1086" s="411">
        <v>0</v>
      </c>
      <c r="BR1086" s="411">
        <v>0</v>
      </c>
      <c r="BS1086" s="411">
        <v>0</v>
      </c>
      <c r="BT1086" s="411">
        <v>0</v>
      </c>
      <c r="BU1086" s="412">
        <v>0</v>
      </c>
      <c r="BV1086" s="411">
        <f t="shared" si="324"/>
        <v>0</v>
      </c>
      <c r="BW1086" s="411">
        <v>0</v>
      </c>
      <c r="BX1086" s="411">
        <v>0</v>
      </c>
      <c r="BY1086" s="411">
        <v>0</v>
      </c>
      <c r="BZ1086" s="411">
        <v>0</v>
      </c>
      <c r="CA1086" s="411">
        <v>0</v>
      </c>
      <c r="CB1086" s="411">
        <v>0</v>
      </c>
      <c r="CC1086" s="411">
        <v>0</v>
      </c>
      <c r="CD1086" s="411">
        <v>0</v>
      </c>
      <c r="CE1086" s="411">
        <v>0</v>
      </c>
      <c r="CF1086" s="411">
        <v>0</v>
      </c>
      <c r="CG1086" s="411">
        <v>0</v>
      </c>
      <c r="CH1086" s="412">
        <v>0</v>
      </c>
      <c r="CI1086" s="411">
        <f t="shared" si="325"/>
        <v>0</v>
      </c>
      <c r="CJ1086" s="411">
        <v>0</v>
      </c>
      <c r="CK1086" s="411">
        <v>0</v>
      </c>
      <c r="CL1086" s="411">
        <v>0</v>
      </c>
      <c r="CM1086" s="411">
        <v>0</v>
      </c>
      <c r="CN1086" s="411">
        <v>0</v>
      </c>
      <c r="CO1086" s="411">
        <v>0</v>
      </c>
      <c r="CP1086" s="411">
        <v>0</v>
      </c>
      <c r="CQ1086" s="411">
        <v>0</v>
      </c>
      <c r="CR1086" s="411">
        <v>0</v>
      </c>
      <c r="CS1086" s="411">
        <v>0</v>
      </c>
      <c r="CT1086" s="411">
        <v>0</v>
      </c>
      <c r="CU1086" s="412">
        <v>0</v>
      </c>
      <c r="CV1086" s="411">
        <f t="shared" si="326"/>
        <v>0</v>
      </c>
      <c r="CW1086" s="411">
        <v>0</v>
      </c>
      <c r="CX1086" s="411">
        <v>0</v>
      </c>
      <c r="CY1086" s="411">
        <v>0</v>
      </c>
      <c r="CZ1086" s="411">
        <v>0</v>
      </c>
      <c r="DA1086" s="411">
        <v>0</v>
      </c>
      <c r="DB1086" s="411">
        <v>0</v>
      </c>
      <c r="DC1086" s="411">
        <v>0</v>
      </c>
      <c r="DD1086" s="411">
        <v>0</v>
      </c>
      <c r="DE1086" s="411">
        <v>0</v>
      </c>
      <c r="DF1086" s="411">
        <v>0</v>
      </c>
      <c r="DG1086" s="411">
        <v>0</v>
      </c>
      <c r="DH1086" s="412">
        <v>0</v>
      </c>
      <c r="DI1086" s="411">
        <f t="shared" si="327"/>
        <v>0</v>
      </c>
      <c r="DJ1086" s="411">
        <v>0</v>
      </c>
      <c r="DK1086" s="411">
        <v>0</v>
      </c>
      <c r="DL1086" s="411">
        <v>0</v>
      </c>
      <c r="DM1086" s="411">
        <v>0</v>
      </c>
      <c r="DN1086" s="411">
        <v>0</v>
      </c>
      <c r="DO1086" s="411">
        <v>0</v>
      </c>
      <c r="DP1086" s="411">
        <v>0</v>
      </c>
      <c r="DQ1086" s="411">
        <v>0</v>
      </c>
      <c r="DR1086" s="411">
        <v>0</v>
      </c>
      <c r="DS1086" s="411">
        <v>0</v>
      </c>
      <c r="DT1086" s="411">
        <v>0</v>
      </c>
      <c r="DU1086" s="412">
        <v>0</v>
      </c>
      <c r="DV1086" s="411">
        <f t="shared" si="328"/>
        <v>0</v>
      </c>
      <c r="DW1086" s="412">
        <v>0</v>
      </c>
      <c r="DX1086" s="412">
        <v>0</v>
      </c>
      <c r="DY1086" s="412">
        <v>0</v>
      </c>
      <c r="DZ1086" s="412">
        <v>0</v>
      </c>
      <c r="EA1086" s="412">
        <v>0</v>
      </c>
      <c r="EB1086" s="412">
        <v>0</v>
      </c>
      <c r="EC1086" s="412">
        <v>0</v>
      </c>
      <c r="ED1086" s="412">
        <v>0</v>
      </c>
      <c r="EE1086" s="412">
        <v>0</v>
      </c>
      <c r="EF1086" s="412">
        <v>0</v>
      </c>
      <c r="EG1086" s="412">
        <v>0</v>
      </c>
      <c r="EH1086" s="412">
        <v>0</v>
      </c>
      <c r="EI1086" s="411">
        <f t="shared" si="329"/>
        <v>0</v>
      </c>
      <c r="EK1086" s="411">
        <f t="shared" si="330"/>
        <v>2</v>
      </c>
      <c r="EL1086" s="7">
        <f t="shared" si="331"/>
        <v>-2</v>
      </c>
    </row>
    <row r="1087" spans="1:142">
      <c r="A1087" s="365" t="str">
        <f t="shared" si="313"/>
        <v xml:space="preserve"> 215</v>
      </c>
      <c r="B1087" s="370" t="s">
        <v>977</v>
      </c>
      <c r="C1087" s="370" t="s">
        <v>1167</v>
      </c>
      <c r="D1087" s="411">
        <v>1832</v>
      </c>
      <c r="E1087" s="411">
        <v>1832</v>
      </c>
      <c r="F1087" s="411">
        <v>1832</v>
      </c>
      <c r="G1087" s="411">
        <v>1834</v>
      </c>
      <c r="H1087" s="411">
        <v>1830</v>
      </c>
      <c r="I1087" s="411">
        <v>1838</v>
      </c>
      <c r="J1087" s="411">
        <v>1841</v>
      </c>
      <c r="K1087" s="411">
        <v>1841</v>
      </c>
      <c r="L1087" s="411">
        <v>1841</v>
      </c>
      <c r="M1087" s="411">
        <v>1840</v>
      </c>
      <c r="N1087" s="411">
        <v>1826</v>
      </c>
      <c r="O1087" s="412">
        <v>1826</v>
      </c>
      <c r="P1087" s="411">
        <f t="shared" si="314"/>
        <v>22013</v>
      </c>
      <c r="Q1087" s="411">
        <f t="shared" si="315"/>
        <v>12779.612903225807</v>
      </c>
      <c r="R1087" s="411">
        <f t="shared" si="316"/>
        <v>3233.5250278086764</v>
      </c>
      <c r="S1087" s="411">
        <f t="shared" si="317"/>
        <v>5999.8620689655172</v>
      </c>
      <c r="T1087" s="411">
        <v>-9.0000000000000515</v>
      </c>
      <c r="U1087" s="411">
        <v>2.0000000000000533</v>
      </c>
      <c r="V1087" s="411">
        <v>-4.0000000000000906</v>
      </c>
      <c r="W1087" s="411">
        <v>-7.0000000000001048</v>
      </c>
      <c r="X1087" s="411">
        <v>-0.99999999999997691</v>
      </c>
      <c r="Y1087" s="411">
        <v>-7.000000000000103</v>
      </c>
      <c r="Z1087" s="411">
        <v>-7.0000000000000515</v>
      </c>
      <c r="AA1087" s="411">
        <v>-7.9999999999999307</v>
      </c>
      <c r="AB1087" s="411">
        <v>6.0000000000000782</v>
      </c>
      <c r="AC1087" s="411">
        <v>-14.000000000000023</v>
      </c>
      <c r="AD1087" s="411">
        <v>-1.9999999999999645</v>
      </c>
      <c r="AE1087" s="412">
        <v>-1.0000000000000391</v>
      </c>
      <c r="AF1087" s="411">
        <f t="shared" si="318"/>
        <v>-52.000000000000199</v>
      </c>
      <c r="AG1087" s="411">
        <v>1823</v>
      </c>
      <c r="AH1087" s="411">
        <v>1834</v>
      </c>
      <c r="AI1087" s="411">
        <v>1828</v>
      </c>
      <c r="AJ1087" s="411">
        <v>1827</v>
      </c>
      <c r="AK1087" s="411">
        <v>1829</v>
      </c>
      <c r="AL1087" s="411">
        <v>1831</v>
      </c>
      <c r="AM1087" s="411">
        <v>1834</v>
      </c>
      <c r="AN1087" s="411">
        <v>1833</v>
      </c>
      <c r="AO1087" s="411">
        <v>1847</v>
      </c>
      <c r="AP1087" s="411">
        <v>1826</v>
      </c>
      <c r="AQ1087" s="411">
        <v>1824</v>
      </c>
      <c r="AR1087" s="412">
        <v>1825</v>
      </c>
      <c r="AS1087" s="411">
        <f t="shared" si="319"/>
        <v>21961</v>
      </c>
      <c r="AT1087" s="411">
        <f t="shared" si="320"/>
        <v>12746.83870967742</v>
      </c>
      <c r="AU1087" s="411">
        <f t="shared" si="321"/>
        <v>3229.6440489432707</v>
      </c>
      <c r="AV1087" s="411">
        <f t="shared" si="322"/>
        <v>5984.5172413793107</v>
      </c>
      <c r="AW1087" s="411">
        <v>0</v>
      </c>
      <c r="AX1087" s="411">
        <v>0</v>
      </c>
      <c r="AY1087" s="411">
        <v>0</v>
      </c>
      <c r="AZ1087" s="411">
        <v>0</v>
      </c>
      <c r="BA1087" s="411">
        <v>0</v>
      </c>
      <c r="BB1087" s="411">
        <v>0</v>
      </c>
      <c r="BC1087" s="411">
        <v>0</v>
      </c>
      <c r="BD1087" s="411">
        <v>0</v>
      </c>
      <c r="BE1087" s="411">
        <v>0</v>
      </c>
      <c r="BF1087" s="411">
        <v>0</v>
      </c>
      <c r="BG1087" s="411">
        <v>0</v>
      </c>
      <c r="BH1087" s="412">
        <v>0</v>
      </c>
      <c r="BI1087" s="411">
        <f t="shared" si="323"/>
        <v>0</v>
      </c>
      <c r="BJ1087" s="411">
        <v>1823</v>
      </c>
      <c r="BK1087" s="411">
        <v>1834</v>
      </c>
      <c r="BL1087" s="411">
        <v>1828</v>
      </c>
      <c r="BM1087" s="411">
        <v>1827</v>
      </c>
      <c r="BN1087" s="411">
        <v>1829</v>
      </c>
      <c r="BO1087" s="411">
        <v>1831</v>
      </c>
      <c r="BP1087" s="411">
        <v>1834</v>
      </c>
      <c r="BQ1087" s="411">
        <v>1833</v>
      </c>
      <c r="BR1087" s="411">
        <v>1847</v>
      </c>
      <c r="BS1087" s="411">
        <v>1826</v>
      </c>
      <c r="BT1087" s="411">
        <v>1824</v>
      </c>
      <c r="BU1087" s="412">
        <v>1825</v>
      </c>
      <c r="BV1087" s="411">
        <f t="shared" si="324"/>
        <v>21961</v>
      </c>
      <c r="BW1087" s="411">
        <v>0</v>
      </c>
      <c r="BX1087" s="411">
        <v>0</v>
      </c>
      <c r="BY1087" s="411">
        <v>0</v>
      </c>
      <c r="BZ1087" s="411">
        <v>0</v>
      </c>
      <c r="CA1087" s="411">
        <v>0</v>
      </c>
      <c r="CB1087" s="411">
        <v>0</v>
      </c>
      <c r="CC1087" s="411">
        <v>0</v>
      </c>
      <c r="CD1087" s="411">
        <v>0</v>
      </c>
      <c r="CE1087" s="411">
        <v>0</v>
      </c>
      <c r="CF1087" s="411">
        <v>0</v>
      </c>
      <c r="CG1087" s="411">
        <v>0</v>
      </c>
      <c r="CH1087" s="412">
        <v>0</v>
      </c>
      <c r="CI1087" s="411">
        <f t="shared" si="325"/>
        <v>0</v>
      </c>
      <c r="CJ1087" s="411">
        <v>1823</v>
      </c>
      <c r="CK1087" s="411">
        <v>1834</v>
      </c>
      <c r="CL1087" s="411">
        <v>1828</v>
      </c>
      <c r="CM1087" s="411">
        <v>1827</v>
      </c>
      <c r="CN1087" s="411">
        <v>1829</v>
      </c>
      <c r="CO1087" s="411">
        <v>1831</v>
      </c>
      <c r="CP1087" s="411">
        <v>1834</v>
      </c>
      <c r="CQ1087" s="411">
        <v>1833</v>
      </c>
      <c r="CR1087" s="411">
        <v>1847</v>
      </c>
      <c r="CS1087" s="411">
        <v>1826</v>
      </c>
      <c r="CT1087" s="411">
        <v>1824</v>
      </c>
      <c r="CU1087" s="412">
        <v>1825</v>
      </c>
      <c r="CV1087" s="411">
        <f t="shared" si="326"/>
        <v>21961</v>
      </c>
      <c r="CW1087" s="411">
        <v>2.0000000000000249</v>
      </c>
      <c r="CX1087" s="411">
        <v>-9.0000000000000924</v>
      </c>
      <c r="CY1087" s="411">
        <v>-2.9999999999999485</v>
      </c>
      <c r="CZ1087" s="411">
        <v>-1.9999999999999378</v>
      </c>
      <c r="DA1087" s="411">
        <v>-4.0000000000000764</v>
      </c>
      <c r="DB1087" s="411">
        <v>-5.9999999999999325</v>
      </c>
      <c r="DC1087" s="411">
        <v>-9.0000000000000018</v>
      </c>
      <c r="DD1087" s="411">
        <v>-8.0000000000001066</v>
      </c>
      <c r="DE1087" s="411">
        <v>-22.000000000000117</v>
      </c>
      <c r="DF1087" s="411">
        <v>-1.0000000000000142</v>
      </c>
      <c r="DG1087" s="411">
        <v>0.99999999999981171</v>
      </c>
      <c r="DH1087" s="412">
        <v>0</v>
      </c>
      <c r="DI1087" s="411">
        <f t="shared" si="327"/>
        <v>-61.000000000000384</v>
      </c>
      <c r="DJ1087" s="411">
        <v>1825</v>
      </c>
      <c r="DK1087" s="411">
        <v>1825</v>
      </c>
      <c r="DL1087" s="411">
        <v>1825</v>
      </c>
      <c r="DM1087" s="411">
        <v>1825</v>
      </c>
      <c r="DN1087" s="411">
        <v>1825</v>
      </c>
      <c r="DO1087" s="411">
        <v>1825</v>
      </c>
      <c r="DP1087" s="411">
        <v>1825</v>
      </c>
      <c r="DQ1087" s="411">
        <v>1825</v>
      </c>
      <c r="DR1087" s="411">
        <v>1825</v>
      </c>
      <c r="DS1087" s="411">
        <v>1825</v>
      </c>
      <c r="DT1087" s="411">
        <v>1825</v>
      </c>
      <c r="DU1087" s="412">
        <v>1825</v>
      </c>
      <c r="DV1087" s="411">
        <f t="shared" si="328"/>
        <v>21900</v>
      </c>
      <c r="DW1087" s="412">
        <v>1825</v>
      </c>
      <c r="DX1087" s="412">
        <v>1825</v>
      </c>
      <c r="DY1087" s="412">
        <v>1825</v>
      </c>
      <c r="DZ1087" s="412">
        <v>1825</v>
      </c>
      <c r="EA1087" s="412">
        <v>1825</v>
      </c>
      <c r="EB1087" s="412">
        <v>1825</v>
      </c>
      <c r="EC1087" s="412">
        <v>1825</v>
      </c>
      <c r="ED1087" s="412">
        <v>1825</v>
      </c>
      <c r="EE1087" s="412">
        <v>1825</v>
      </c>
      <c r="EF1087" s="412">
        <v>1825</v>
      </c>
      <c r="EG1087" s="412">
        <v>1825</v>
      </c>
      <c r="EH1087" s="412">
        <v>1825</v>
      </c>
      <c r="EI1087" s="411">
        <f t="shared" si="329"/>
        <v>21900</v>
      </c>
      <c r="EK1087" s="411">
        <f t="shared" si="330"/>
        <v>21900</v>
      </c>
      <c r="EL1087" s="7">
        <f t="shared" si="331"/>
        <v>0</v>
      </c>
    </row>
    <row r="1088" spans="1:142">
      <c r="A1088" s="365" t="str">
        <f t="shared" si="313"/>
        <v xml:space="preserve"> 215</v>
      </c>
      <c r="B1088" s="370" t="s">
        <v>977</v>
      </c>
      <c r="C1088" s="370" t="s">
        <v>1168</v>
      </c>
      <c r="D1088" s="411">
        <v>9365904</v>
      </c>
      <c r="E1088" s="411">
        <v>11009980</v>
      </c>
      <c r="F1088" s="411">
        <v>10864748</v>
      </c>
      <c r="G1088" s="411">
        <v>10062704</v>
      </c>
      <c r="H1088" s="411">
        <v>8821590</v>
      </c>
      <c r="I1088" s="411">
        <v>7993167</v>
      </c>
      <c r="J1088" s="411">
        <v>10234031</v>
      </c>
      <c r="K1088" s="411">
        <v>11884969</v>
      </c>
      <c r="L1088" s="411">
        <v>11603322</v>
      </c>
      <c r="M1088" s="411">
        <v>10136211</v>
      </c>
      <c r="N1088" s="411">
        <v>8451790</v>
      </c>
      <c r="O1088" s="412">
        <v>8451558</v>
      </c>
      <c r="P1088" s="411">
        <f t="shared" si="314"/>
        <v>118879974</v>
      </c>
      <c r="Q1088" s="411">
        <f t="shared" si="315"/>
        <v>68021993.967741936</v>
      </c>
      <c r="R1088" s="411">
        <f t="shared" si="316"/>
        <v>20617504.618464962</v>
      </c>
      <c r="S1088" s="411">
        <f t="shared" si="317"/>
        <v>30240475.413793102</v>
      </c>
      <c r="T1088" s="411">
        <v>761519.00000000012</v>
      </c>
      <c r="U1088" s="411">
        <v>12961.999999999753</v>
      </c>
      <c r="V1088" s="411">
        <v>14377.999999998807</v>
      </c>
      <c r="W1088" s="411">
        <v>-166508.00000000067</v>
      </c>
      <c r="X1088" s="411">
        <v>-30.99999999994543</v>
      </c>
      <c r="Y1088" s="411">
        <v>-24047.000000000357</v>
      </c>
      <c r="Z1088" s="411">
        <v>11848.999999999032</v>
      </c>
      <c r="AA1088" s="411">
        <v>29728.000000002008</v>
      </c>
      <c r="AB1088" s="411">
        <v>25404.999999999956</v>
      </c>
      <c r="AC1088" s="411">
        <v>5012.0000000002619</v>
      </c>
      <c r="AD1088" s="411">
        <v>26571.999999999796</v>
      </c>
      <c r="AE1088" s="412">
        <v>-50171.000000000218</v>
      </c>
      <c r="AF1088" s="411">
        <f t="shared" si="318"/>
        <v>646667.99999999849</v>
      </c>
      <c r="AG1088" s="411">
        <v>10127423</v>
      </c>
      <c r="AH1088" s="411">
        <v>11022942</v>
      </c>
      <c r="AI1088" s="411">
        <v>10879126</v>
      </c>
      <c r="AJ1088" s="411">
        <v>9896196</v>
      </c>
      <c r="AK1088" s="411">
        <v>8821559</v>
      </c>
      <c r="AL1088" s="411">
        <v>7969120</v>
      </c>
      <c r="AM1088" s="411">
        <v>10245880</v>
      </c>
      <c r="AN1088" s="411">
        <v>11914697.000000002</v>
      </c>
      <c r="AO1088" s="411">
        <v>11628727</v>
      </c>
      <c r="AP1088" s="411">
        <v>10141223</v>
      </c>
      <c r="AQ1088" s="411">
        <v>8478362</v>
      </c>
      <c r="AR1088" s="412">
        <v>8401387</v>
      </c>
      <c r="AS1088" s="411">
        <f t="shared" si="319"/>
        <v>119526642</v>
      </c>
      <c r="AT1088" s="411">
        <f t="shared" si="320"/>
        <v>68631733.741935492</v>
      </c>
      <c r="AU1088" s="411">
        <f t="shared" si="321"/>
        <v>20666011.568409346</v>
      </c>
      <c r="AV1088" s="411">
        <f t="shared" si="322"/>
        <v>30228896.689655174</v>
      </c>
      <c r="AW1088" s="411">
        <v>0</v>
      </c>
      <c r="AX1088" s="411">
        <v>0</v>
      </c>
      <c r="AY1088" s="411">
        <v>0</v>
      </c>
      <c r="AZ1088" s="411">
        <v>0</v>
      </c>
      <c r="BA1088" s="411">
        <v>0</v>
      </c>
      <c r="BB1088" s="411">
        <v>0</v>
      </c>
      <c r="BC1088" s="411">
        <v>0</v>
      </c>
      <c r="BD1088" s="411">
        <v>0</v>
      </c>
      <c r="BE1088" s="411">
        <v>0</v>
      </c>
      <c r="BF1088" s="411">
        <v>0</v>
      </c>
      <c r="BG1088" s="411">
        <v>0</v>
      </c>
      <c r="BH1088" s="412">
        <v>0</v>
      </c>
      <c r="BI1088" s="411">
        <f t="shared" si="323"/>
        <v>0</v>
      </c>
      <c r="BJ1088" s="411">
        <v>10127423</v>
      </c>
      <c r="BK1088" s="411">
        <v>11022942</v>
      </c>
      <c r="BL1088" s="411">
        <v>10879126</v>
      </c>
      <c r="BM1088" s="411">
        <v>9896196</v>
      </c>
      <c r="BN1088" s="411">
        <v>8821559</v>
      </c>
      <c r="BO1088" s="411">
        <v>7969120</v>
      </c>
      <c r="BP1088" s="411">
        <v>10245880</v>
      </c>
      <c r="BQ1088" s="411">
        <v>11914697.000000002</v>
      </c>
      <c r="BR1088" s="411">
        <v>11628727</v>
      </c>
      <c r="BS1088" s="411">
        <v>10141223</v>
      </c>
      <c r="BT1088" s="411">
        <v>8478362</v>
      </c>
      <c r="BU1088" s="412">
        <v>8401387</v>
      </c>
      <c r="BV1088" s="411">
        <f t="shared" si="324"/>
        <v>119526642</v>
      </c>
      <c r="BW1088" s="411">
        <v>-423943.45668504329</v>
      </c>
      <c r="BX1088" s="411">
        <v>-475510.82455741195</v>
      </c>
      <c r="BY1088" s="411">
        <v>-364944.81826554262</v>
      </c>
      <c r="BZ1088" s="411">
        <v>-348457.85694142815</v>
      </c>
      <c r="CA1088" s="411">
        <v>124166.26582387921</v>
      </c>
      <c r="CB1088" s="411">
        <v>357772.43109376013</v>
      </c>
      <c r="CC1088" s="411">
        <v>326812.92657291907</v>
      </c>
      <c r="CD1088" s="411">
        <v>-615172.2364771635</v>
      </c>
      <c r="CE1088" s="411">
        <v>232287.96165181161</v>
      </c>
      <c r="CF1088" s="411">
        <v>331290.51172688365</v>
      </c>
      <c r="CG1088" s="411">
        <v>-130725.83734948168</v>
      </c>
      <c r="CH1088" s="412">
        <v>327325.33832530311</v>
      </c>
      <c r="CI1088" s="411">
        <f t="shared" si="325"/>
        <v>-659099.59508151421</v>
      </c>
      <c r="CJ1088" s="411">
        <v>9703479.5433149561</v>
      </c>
      <c r="CK1088" s="411">
        <v>10547431.175442588</v>
      </c>
      <c r="CL1088" s="411">
        <v>10514181.181734456</v>
      </c>
      <c r="CM1088" s="411">
        <v>9547738.143058572</v>
      </c>
      <c r="CN1088" s="411">
        <v>8945725.2658238783</v>
      </c>
      <c r="CO1088" s="411">
        <v>8326892.4310937598</v>
      </c>
      <c r="CP1088" s="411">
        <v>10572692.926572919</v>
      </c>
      <c r="CQ1088" s="411">
        <v>11299524.763522839</v>
      </c>
      <c r="CR1088" s="411">
        <v>11861014.961651811</v>
      </c>
      <c r="CS1088" s="411">
        <v>10472513.511726886</v>
      </c>
      <c r="CT1088" s="411">
        <v>8347636.1626505181</v>
      </c>
      <c r="CU1088" s="412">
        <v>8728712.338325303</v>
      </c>
      <c r="CV1088" s="411">
        <f t="shared" si="326"/>
        <v>118867542.40491848</v>
      </c>
      <c r="CW1088" s="411">
        <v>27901.384837982449</v>
      </c>
      <c r="CX1088" s="411">
        <v>-36213.200730708537</v>
      </c>
      <c r="CY1088" s="411">
        <v>439.67576972016832</v>
      </c>
      <c r="CZ1088" s="411">
        <v>9007.509820184845</v>
      </c>
      <c r="DA1088" s="411">
        <v>-6029.0642468593578</v>
      </c>
      <c r="DB1088" s="411">
        <v>-11701.462574654113</v>
      </c>
      <c r="DC1088" s="411">
        <v>-41699.034597685808</v>
      </c>
      <c r="DD1088" s="411">
        <v>-40116.952036107767</v>
      </c>
      <c r="DE1088" s="411">
        <v>-144130.76479393156</v>
      </c>
      <c r="DF1088" s="411">
        <v>-5328.9099632829602</v>
      </c>
      <c r="DG1088" s="411">
        <v>5274.1483994625669</v>
      </c>
      <c r="DH1088" s="412">
        <v>0</v>
      </c>
      <c r="DI1088" s="411">
        <f t="shared" si="327"/>
        <v>-242596.67011588006</v>
      </c>
      <c r="DJ1088" s="411">
        <v>9731380.9281529393</v>
      </c>
      <c r="DK1088" s="411">
        <v>10511217.97471188</v>
      </c>
      <c r="DL1088" s="411">
        <v>10514620.857504178</v>
      </c>
      <c r="DM1088" s="411">
        <v>9556745.6528787576</v>
      </c>
      <c r="DN1088" s="411">
        <v>8939696.2015770208</v>
      </c>
      <c r="DO1088" s="411">
        <v>8315190.9685191056</v>
      </c>
      <c r="DP1088" s="411">
        <v>10530993.891975231</v>
      </c>
      <c r="DQ1088" s="411">
        <v>11259407.81148673</v>
      </c>
      <c r="DR1088" s="411">
        <v>11716884.196857881</v>
      </c>
      <c r="DS1088" s="411">
        <v>10467184.6017636</v>
      </c>
      <c r="DT1088" s="411">
        <v>8352910.311049981</v>
      </c>
      <c r="DU1088" s="412">
        <v>8728712.338325303</v>
      </c>
      <c r="DV1088" s="411">
        <f t="shared" si="328"/>
        <v>118624945.73480263</v>
      </c>
      <c r="DW1088" s="412">
        <v>9731380.9281529393</v>
      </c>
      <c r="DX1088" s="412">
        <v>10511217.97471188</v>
      </c>
      <c r="DY1088" s="412">
        <v>10514620.857504178</v>
      </c>
      <c r="DZ1088" s="412">
        <v>9556745.6528787576</v>
      </c>
      <c r="EA1088" s="412">
        <v>8939696.2015770208</v>
      </c>
      <c r="EB1088" s="412">
        <v>8315190.9685191056</v>
      </c>
      <c r="EC1088" s="412">
        <v>10530993.891975231</v>
      </c>
      <c r="ED1088" s="412">
        <v>11259407.81148673</v>
      </c>
      <c r="EE1088" s="412">
        <v>11716884.196857881</v>
      </c>
      <c r="EF1088" s="412">
        <v>10467184.6017636</v>
      </c>
      <c r="EG1088" s="412">
        <v>8352910.311049981</v>
      </c>
      <c r="EH1088" s="412">
        <v>8728712.338325303</v>
      </c>
      <c r="EI1088" s="411">
        <f t="shared" si="329"/>
        <v>118624945.73480263</v>
      </c>
      <c r="EK1088" s="411">
        <f t="shared" si="330"/>
        <v>118624945.73480262</v>
      </c>
      <c r="EL1088" s="7">
        <f t="shared" si="331"/>
        <v>0</v>
      </c>
    </row>
    <row r="1089" spans="1:142">
      <c r="A1089" s="365" t="str">
        <f t="shared" si="313"/>
        <v xml:space="preserve"> 215</v>
      </c>
      <c r="B1089" s="370" t="s">
        <v>977</v>
      </c>
      <c r="C1089" s="370" t="s">
        <v>1169</v>
      </c>
      <c r="D1089" s="411">
        <v>9365904</v>
      </c>
      <c r="E1089" s="411">
        <v>11009980</v>
      </c>
      <c r="F1089" s="411">
        <v>10864748</v>
      </c>
      <c r="G1089" s="411">
        <v>10062704</v>
      </c>
      <c r="H1089" s="411">
        <v>8821590</v>
      </c>
      <c r="I1089" s="411">
        <v>7993167</v>
      </c>
      <c r="J1089" s="411">
        <v>10234031</v>
      </c>
      <c r="K1089" s="411">
        <v>11884969</v>
      </c>
      <c r="L1089" s="411">
        <v>11603322</v>
      </c>
      <c r="M1089" s="411">
        <v>10136211</v>
      </c>
      <c r="N1089" s="411">
        <v>8451790</v>
      </c>
      <c r="O1089" s="412">
        <v>8451558</v>
      </c>
      <c r="P1089" s="411">
        <f t="shared" si="314"/>
        <v>118879974</v>
      </c>
      <c r="Q1089" s="411">
        <f t="shared" si="315"/>
        <v>68021993.967741936</v>
      </c>
      <c r="R1089" s="411">
        <f t="shared" si="316"/>
        <v>20617504.618464962</v>
      </c>
      <c r="S1089" s="411">
        <f t="shared" si="317"/>
        <v>30240475.413793102</v>
      </c>
      <c r="T1089" s="411">
        <v>761519.00000000023</v>
      </c>
      <c r="U1089" s="411">
        <v>12961.999999999753</v>
      </c>
      <c r="V1089" s="411">
        <v>14377.999999998807</v>
      </c>
      <c r="W1089" s="411">
        <v>-166508.00000000067</v>
      </c>
      <c r="X1089" s="411">
        <v>-30.99999999994543</v>
      </c>
      <c r="Y1089" s="411">
        <v>-24047.000000000357</v>
      </c>
      <c r="Z1089" s="411">
        <v>11848.999999999032</v>
      </c>
      <c r="AA1089" s="411">
        <v>29728.000000002008</v>
      </c>
      <c r="AB1089" s="411">
        <v>25404.999999999956</v>
      </c>
      <c r="AC1089" s="411">
        <v>5012.0000000002619</v>
      </c>
      <c r="AD1089" s="411">
        <v>26571.999999999796</v>
      </c>
      <c r="AE1089" s="412">
        <v>-50171.000000000211</v>
      </c>
      <c r="AF1089" s="411">
        <f t="shared" si="318"/>
        <v>646667.9999999986</v>
      </c>
      <c r="AG1089" s="411">
        <v>10127423</v>
      </c>
      <c r="AH1089" s="411">
        <v>11022942</v>
      </c>
      <c r="AI1089" s="411">
        <v>10879126</v>
      </c>
      <c r="AJ1089" s="411">
        <v>9896196</v>
      </c>
      <c r="AK1089" s="411">
        <v>8821559</v>
      </c>
      <c r="AL1089" s="411">
        <v>7969120</v>
      </c>
      <c r="AM1089" s="411">
        <v>10245880</v>
      </c>
      <c r="AN1089" s="411">
        <v>11914697.000000002</v>
      </c>
      <c r="AO1089" s="411">
        <v>11628727</v>
      </c>
      <c r="AP1089" s="411">
        <v>10141223</v>
      </c>
      <c r="AQ1089" s="411">
        <v>8478362</v>
      </c>
      <c r="AR1089" s="412">
        <v>8401387</v>
      </c>
      <c r="AS1089" s="411">
        <f t="shared" si="319"/>
        <v>119526642</v>
      </c>
      <c r="AT1089" s="411">
        <f t="shared" si="320"/>
        <v>68631733.741935492</v>
      </c>
      <c r="AU1089" s="411">
        <f t="shared" si="321"/>
        <v>20666011.568409346</v>
      </c>
      <c r="AV1089" s="411">
        <f t="shared" si="322"/>
        <v>30228896.689655174</v>
      </c>
      <c r="AW1089" s="411">
        <v>0</v>
      </c>
      <c r="AX1089" s="411">
        <v>0</v>
      </c>
      <c r="AY1089" s="411">
        <v>0</v>
      </c>
      <c r="AZ1089" s="411">
        <v>0</v>
      </c>
      <c r="BA1089" s="411">
        <v>0</v>
      </c>
      <c r="BB1089" s="411">
        <v>0</v>
      </c>
      <c r="BC1089" s="411">
        <v>0</v>
      </c>
      <c r="BD1089" s="411">
        <v>0</v>
      </c>
      <c r="BE1089" s="411">
        <v>0</v>
      </c>
      <c r="BF1089" s="411">
        <v>0</v>
      </c>
      <c r="BG1089" s="411">
        <v>0</v>
      </c>
      <c r="BH1089" s="412">
        <v>0</v>
      </c>
      <c r="BI1089" s="411">
        <f t="shared" si="323"/>
        <v>0</v>
      </c>
      <c r="BJ1089" s="411">
        <v>10127423</v>
      </c>
      <c r="BK1089" s="411">
        <v>11022942</v>
      </c>
      <c r="BL1089" s="411">
        <v>10879126</v>
      </c>
      <c r="BM1089" s="411">
        <v>9896196</v>
      </c>
      <c r="BN1089" s="411">
        <v>8821559</v>
      </c>
      <c r="BO1089" s="411">
        <v>7969120</v>
      </c>
      <c r="BP1089" s="411">
        <v>10245880</v>
      </c>
      <c r="BQ1089" s="411">
        <v>11914697.000000002</v>
      </c>
      <c r="BR1089" s="411">
        <v>11628727</v>
      </c>
      <c r="BS1089" s="411">
        <v>10141223</v>
      </c>
      <c r="BT1089" s="411">
        <v>8478362</v>
      </c>
      <c r="BU1089" s="412">
        <v>8401387</v>
      </c>
      <c r="BV1089" s="411">
        <f t="shared" si="324"/>
        <v>119526642</v>
      </c>
      <c r="BW1089" s="411">
        <v>-423943.45668504323</v>
      </c>
      <c r="BX1089" s="411">
        <v>-475510.82455741189</v>
      </c>
      <c r="BY1089" s="411">
        <v>-364944.81826554268</v>
      </c>
      <c r="BZ1089" s="411">
        <v>-348457.85694142815</v>
      </c>
      <c r="CA1089" s="411">
        <v>124166.26582387921</v>
      </c>
      <c r="CB1089" s="411">
        <v>357772.43109376013</v>
      </c>
      <c r="CC1089" s="411">
        <v>326812.92657291907</v>
      </c>
      <c r="CD1089" s="411">
        <v>-615172.2364771635</v>
      </c>
      <c r="CE1089" s="411">
        <v>232287.96165181161</v>
      </c>
      <c r="CF1089" s="411">
        <v>331290.51172688365</v>
      </c>
      <c r="CG1089" s="411">
        <v>-130725.83734948168</v>
      </c>
      <c r="CH1089" s="412">
        <v>327325.33832530311</v>
      </c>
      <c r="CI1089" s="411">
        <f t="shared" si="325"/>
        <v>-659099.59508151421</v>
      </c>
      <c r="CJ1089" s="411">
        <v>9703479.5433149561</v>
      </c>
      <c r="CK1089" s="411">
        <v>10547431.175442588</v>
      </c>
      <c r="CL1089" s="411">
        <v>10514181.181734456</v>
      </c>
      <c r="CM1089" s="411">
        <v>9547738.1430585701</v>
      </c>
      <c r="CN1089" s="411">
        <v>8945725.2658238783</v>
      </c>
      <c r="CO1089" s="411">
        <v>8326892.4310937598</v>
      </c>
      <c r="CP1089" s="411">
        <v>10572692.926572919</v>
      </c>
      <c r="CQ1089" s="411">
        <v>11299524.763522839</v>
      </c>
      <c r="CR1089" s="411">
        <v>11861014.961651811</v>
      </c>
      <c r="CS1089" s="411">
        <v>10472513.511726884</v>
      </c>
      <c r="CT1089" s="411">
        <v>8347636.1626505172</v>
      </c>
      <c r="CU1089" s="412">
        <v>8728712.338325303</v>
      </c>
      <c r="CV1089" s="411">
        <f t="shared" si="326"/>
        <v>118867542.40491848</v>
      </c>
      <c r="CW1089" s="411">
        <v>27901.384837982449</v>
      </c>
      <c r="CX1089" s="411">
        <v>-36213.200730708537</v>
      </c>
      <c r="CY1089" s="411">
        <v>439.67576972016832</v>
      </c>
      <c r="CZ1089" s="411">
        <v>9007.509820184845</v>
      </c>
      <c r="DA1089" s="411">
        <v>-6029.0642468593578</v>
      </c>
      <c r="DB1089" s="411">
        <v>-11701.462574654113</v>
      </c>
      <c r="DC1089" s="411">
        <v>-41699.034597685808</v>
      </c>
      <c r="DD1089" s="411">
        <v>-40116.952036107767</v>
      </c>
      <c r="DE1089" s="411">
        <v>-144130.76479393156</v>
      </c>
      <c r="DF1089" s="411">
        <v>-5328.9099632829602</v>
      </c>
      <c r="DG1089" s="411">
        <v>5274.1483994625669</v>
      </c>
      <c r="DH1089" s="412">
        <v>0</v>
      </c>
      <c r="DI1089" s="411">
        <f t="shared" si="327"/>
        <v>-242596.67011588006</v>
      </c>
      <c r="DJ1089" s="411">
        <v>9731380.9281529393</v>
      </c>
      <c r="DK1089" s="411">
        <v>10511217.974711878</v>
      </c>
      <c r="DL1089" s="411">
        <v>10514620.857504178</v>
      </c>
      <c r="DM1089" s="411">
        <v>9556745.6528787557</v>
      </c>
      <c r="DN1089" s="411">
        <v>8939696.2015770208</v>
      </c>
      <c r="DO1089" s="411">
        <v>8315190.9685191065</v>
      </c>
      <c r="DP1089" s="411">
        <v>10530993.891975231</v>
      </c>
      <c r="DQ1089" s="411">
        <v>11259407.811486732</v>
      </c>
      <c r="DR1089" s="411">
        <v>11716884.196857881</v>
      </c>
      <c r="DS1089" s="411">
        <v>10467184.6017636</v>
      </c>
      <c r="DT1089" s="411">
        <v>8352910.311049981</v>
      </c>
      <c r="DU1089" s="412">
        <v>8728712.338325303</v>
      </c>
      <c r="DV1089" s="411">
        <f t="shared" si="328"/>
        <v>118624945.73480263</v>
      </c>
      <c r="DW1089" s="412">
        <v>9731380.9281529393</v>
      </c>
      <c r="DX1089" s="412">
        <v>10511217.974711878</v>
      </c>
      <c r="DY1089" s="412">
        <v>10514620.857504178</v>
      </c>
      <c r="DZ1089" s="412">
        <v>9556745.6528787557</v>
      </c>
      <c r="EA1089" s="412">
        <v>8939696.2015770208</v>
      </c>
      <c r="EB1089" s="412">
        <v>8315190.9685191065</v>
      </c>
      <c r="EC1089" s="412">
        <v>10530993.891975231</v>
      </c>
      <c r="ED1089" s="412">
        <v>11259407.811486732</v>
      </c>
      <c r="EE1089" s="412">
        <v>11716884.196857881</v>
      </c>
      <c r="EF1089" s="412">
        <v>10467184.6017636</v>
      </c>
      <c r="EG1089" s="412">
        <v>8352910.311049981</v>
      </c>
      <c r="EH1089" s="412">
        <v>8728712.338325303</v>
      </c>
      <c r="EI1089" s="411">
        <f t="shared" si="329"/>
        <v>118624945.73480263</v>
      </c>
      <c r="EK1089" s="411">
        <f t="shared" si="330"/>
        <v>118624945.73480262</v>
      </c>
      <c r="EL1089" s="7">
        <f t="shared" si="331"/>
        <v>0</v>
      </c>
    </row>
    <row r="1090" spans="1:142">
      <c r="A1090" s="365" t="str">
        <f t="shared" si="313"/>
        <v xml:space="preserve"> 215</v>
      </c>
      <c r="B1090" s="370" t="s">
        <v>977</v>
      </c>
      <c r="C1090" s="370" t="s">
        <v>1217</v>
      </c>
      <c r="D1090" s="411">
        <v>19211.766999999996</v>
      </c>
      <c r="E1090" s="411">
        <v>20834.499999999996</v>
      </c>
      <c r="F1090" s="411">
        <v>20944.899999999991</v>
      </c>
      <c r="G1090" s="411">
        <v>20371.56900000001</v>
      </c>
      <c r="H1090" s="411">
        <v>19705.265999999989</v>
      </c>
      <c r="I1090" s="411">
        <v>21531.098999999995</v>
      </c>
      <c r="J1090" s="411">
        <v>26003.365999999995</v>
      </c>
      <c r="K1090" s="411">
        <v>27214.967999999979</v>
      </c>
      <c r="L1090" s="411">
        <v>29339.369000000006</v>
      </c>
      <c r="M1090" s="411">
        <v>27780.968000000004</v>
      </c>
      <c r="N1090" s="411">
        <v>24157.365999999998</v>
      </c>
      <c r="O1090" s="412">
        <v>21294.632999999987</v>
      </c>
      <c r="P1090" s="411">
        <f t="shared" si="314"/>
        <v>278389.77100000001</v>
      </c>
      <c r="Q1090" s="411">
        <f t="shared" si="315"/>
        <v>147763.64874193547</v>
      </c>
      <c r="R1090" s="411">
        <f t="shared" si="316"/>
        <v>49299.536223581745</v>
      </c>
      <c r="S1090" s="411">
        <f t="shared" si="317"/>
        <v>81326.586034482752</v>
      </c>
      <c r="T1090" s="411">
        <v>1562.0623053656127</v>
      </c>
      <c r="U1090" s="411">
        <v>24.528363266781767</v>
      </c>
      <c r="V1090" s="411">
        <v>27.717695081375275</v>
      </c>
      <c r="W1090" s="411">
        <v>-337.08923675505457</v>
      </c>
      <c r="X1090" s="411">
        <v>-6.9246388236166467E-2</v>
      </c>
      <c r="Y1090" s="411">
        <v>-64.775118254504633</v>
      </c>
      <c r="Z1090" s="411">
        <v>30.106796015567312</v>
      </c>
      <c r="AA1090" s="411">
        <v>68.073090363467855</v>
      </c>
      <c r="AB1090" s="411">
        <v>64.23735111763736</v>
      </c>
      <c r="AC1090" s="411">
        <v>13.736712033323812</v>
      </c>
      <c r="AD1090" s="411">
        <v>75.94953605709722</v>
      </c>
      <c r="AE1090" s="412">
        <v>-126.41137080796416</v>
      </c>
      <c r="AF1090" s="411">
        <f t="shared" si="318"/>
        <v>1338.0668770951038</v>
      </c>
      <c r="AG1090" s="411">
        <v>20773.829305365609</v>
      </c>
      <c r="AH1090" s="411">
        <v>20859.028363266778</v>
      </c>
      <c r="AI1090" s="411">
        <v>20972.617695081364</v>
      </c>
      <c r="AJ1090" s="411">
        <v>20034.479763244955</v>
      </c>
      <c r="AK1090" s="411">
        <v>19705.196753611748</v>
      </c>
      <c r="AL1090" s="411">
        <v>21466.323881745491</v>
      </c>
      <c r="AM1090" s="411">
        <v>26033.472796015565</v>
      </c>
      <c r="AN1090" s="411">
        <v>27283.041090363451</v>
      </c>
      <c r="AO1090" s="411">
        <v>29403.606351117643</v>
      </c>
      <c r="AP1090" s="411">
        <v>27794.70471203333</v>
      </c>
      <c r="AQ1090" s="411">
        <v>24233.315536057104</v>
      </c>
      <c r="AR1090" s="412">
        <v>21168.221629192023</v>
      </c>
      <c r="AS1090" s="411">
        <f t="shared" si="319"/>
        <v>279727.83787709504</v>
      </c>
      <c r="AT1090" s="411">
        <f t="shared" si="320"/>
        <v>149005.15911329875</v>
      </c>
      <c r="AU1090" s="411">
        <f t="shared" si="321"/>
        <v>49415.097203446916</v>
      </c>
      <c r="AV1090" s="411">
        <f t="shared" si="322"/>
        <v>81307.581560349397</v>
      </c>
      <c r="AW1090" s="411">
        <v>0</v>
      </c>
      <c r="AX1090" s="411">
        <v>0</v>
      </c>
      <c r="AY1090" s="411">
        <v>0</v>
      </c>
      <c r="AZ1090" s="411">
        <v>0</v>
      </c>
      <c r="BA1090" s="411">
        <v>0</v>
      </c>
      <c r="BB1090" s="411">
        <v>0</v>
      </c>
      <c r="BC1090" s="411">
        <v>0</v>
      </c>
      <c r="BD1090" s="411">
        <v>0</v>
      </c>
      <c r="BE1090" s="411">
        <v>0</v>
      </c>
      <c r="BF1090" s="411">
        <v>0</v>
      </c>
      <c r="BG1090" s="411">
        <v>0</v>
      </c>
      <c r="BH1090" s="412">
        <v>0</v>
      </c>
      <c r="BI1090" s="411">
        <f t="shared" si="323"/>
        <v>0</v>
      </c>
      <c r="BJ1090" s="411">
        <v>20773.829305365609</v>
      </c>
      <c r="BK1090" s="411">
        <v>20859.028363266778</v>
      </c>
      <c r="BL1090" s="411">
        <v>20972.617695081364</v>
      </c>
      <c r="BM1090" s="411">
        <v>20034.479763244955</v>
      </c>
      <c r="BN1090" s="411">
        <v>19705.196753611748</v>
      </c>
      <c r="BO1090" s="411">
        <v>21466.323881745491</v>
      </c>
      <c r="BP1090" s="411">
        <v>26033.472796015565</v>
      </c>
      <c r="BQ1090" s="411">
        <v>27283.041090363451</v>
      </c>
      <c r="BR1090" s="411">
        <v>29403.606351117643</v>
      </c>
      <c r="BS1090" s="411">
        <v>27794.70471203333</v>
      </c>
      <c r="BT1090" s="411">
        <v>24233.315536057104</v>
      </c>
      <c r="BU1090" s="412">
        <v>21168.221629192023</v>
      </c>
      <c r="BV1090" s="411">
        <f t="shared" si="324"/>
        <v>279727.83787709504</v>
      </c>
      <c r="BW1090" s="411">
        <v>-869.61204289598265</v>
      </c>
      <c r="BX1090" s="411">
        <v>-899.82273121671528</v>
      </c>
      <c r="BY1090" s="411">
        <v>-703.53520616308367</v>
      </c>
      <c r="BZ1090" s="411">
        <v>-705.4399370461897</v>
      </c>
      <c r="CA1090" s="411">
        <v>277.35694997004464</v>
      </c>
      <c r="CB1090" s="411">
        <v>963.72734778973427</v>
      </c>
      <c r="CC1090" s="411">
        <v>830.38991607576293</v>
      </c>
      <c r="CD1090" s="411">
        <v>-1408.6610348091303</v>
      </c>
      <c r="CE1090" s="411">
        <v>587.34750454743551</v>
      </c>
      <c r="CF1090" s="411">
        <v>907.98929747892703</v>
      </c>
      <c r="CG1090" s="411">
        <v>-373.6477004880503</v>
      </c>
      <c r="CH1090" s="412">
        <v>824.73230985791849</v>
      </c>
      <c r="CI1090" s="411">
        <f t="shared" si="325"/>
        <v>-569.17532689932921</v>
      </c>
      <c r="CJ1090" s="411">
        <v>19904.217262469625</v>
      </c>
      <c r="CK1090" s="411">
        <v>19959.20563205006</v>
      </c>
      <c r="CL1090" s="411">
        <v>20269.08248891828</v>
      </c>
      <c r="CM1090" s="411">
        <v>19329.039826198765</v>
      </c>
      <c r="CN1090" s="411">
        <v>19982.553703581798</v>
      </c>
      <c r="CO1090" s="411">
        <v>22430.051229535224</v>
      </c>
      <c r="CP1090" s="411">
        <v>26863.862712091326</v>
      </c>
      <c r="CQ1090" s="411">
        <v>25874.38005555432</v>
      </c>
      <c r="CR1090" s="411">
        <v>29990.95385566508</v>
      </c>
      <c r="CS1090" s="411">
        <v>28702.694009512259</v>
      </c>
      <c r="CT1090" s="411">
        <v>23859.667835569049</v>
      </c>
      <c r="CU1090" s="412">
        <v>21992.953939049941</v>
      </c>
      <c r="CV1090" s="411">
        <f t="shared" si="326"/>
        <v>279158.6625501957</v>
      </c>
      <c r="CW1090" s="411">
        <v>88.149881465412946</v>
      </c>
      <c r="CX1090" s="411">
        <v>-21.643418368228538</v>
      </c>
      <c r="CY1090" s="411">
        <v>76.557273473122478</v>
      </c>
      <c r="CZ1090" s="411">
        <v>95.616237992088855</v>
      </c>
      <c r="DA1090" s="411">
        <v>56.381974089852662</v>
      </c>
      <c r="DB1090" s="411">
        <v>-23.117999677405834</v>
      </c>
      <c r="DC1090" s="411">
        <v>-118.19389227385295</v>
      </c>
      <c r="DD1090" s="411">
        <v>-96.247101107080624</v>
      </c>
      <c r="DE1090" s="411">
        <v>-383.47318728118665</v>
      </c>
      <c r="DF1090" s="411">
        <v>-16.618295090542773</v>
      </c>
      <c r="DG1090" s="411">
        <v>11.940616998519843</v>
      </c>
      <c r="DH1090" s="412">
        <v>0</v>
      </c>
      <c r="DI1090" s="411">
        <f t="shared" si="327"/>
        <v>-330.64790977930062</v>
      </c>
      <c r="DJ1090" s="411">
        <v>19992.36714393504</v>
      </c>
      <c r="DK1090" s="411">
        <v>19937.562213681835</v>
      </c>
      <c r="DL1090" s="411">
        <v>20345.639762391405</v>
      </c>
      <c r="DM1090" s="411">
        <v>19424.656064190855</v>
      </c>
      <c r="DN1090" s="411">
        <v>20038.935677671649</v>
      </c>
      <c r="DO1090" s="411">
        <v>22406.933229857819</v>
      </c>
      <c r="DP1090" s="411">
        <v>26745.668819817471</v>
      </c>
      <c r="DQ1090" s="411">
        <v>25778.132954447239</v>
      </c>
      <c r="DR1090" s="411">
        <v>29607.480668383894</v>
      </c>
      <c r="DS1090" s="411">
        <v>28686.075714421713</v>
      </c>
      <c r="DT1090" s="411">
        <v>23871.608452567572</v>
      </c>
      <c r="DU1090" s="412">
        <v>21992.953939049941</v>
      </c>
      <c r="DV1090" s="411">
        <f t="shared" si="328"/>
        <v>278828.01464041643</v>
      </c>
      <c r="DW1090" s="412">
        <v>19992.36714393504</v>
      </c>
      <c r="DX1090" s="412">
        <v>19937.562213681835</v>
      </c>
      <c r="DY1090" s="412">
        <v>20345.639762391405</v>
      </c>
      <c r="DZ1090" s="412">
        <v>19424.656064190855</v>
      </c>
      <c r="EA1090" s="412">
        <v>20038.935677671649</v>
      </c>
      <c r="EB1090" s="412">
        <v>22406.933229857819</v>
      </c>
      <c r="EC1090" s="412">
        <v>26745.668819817471</v>
      </c>
      <c r="ED1090" s="412">
        <v>25778.132954447239</v>
      </c>
      <c r="EE1090" s="412">
        <v>29607.480668383894</v>
      </c>
      <c r="EF1090" s="412">
        <v>28686.075714421713</v>
      </c>
      <c r="EG1090" s="412">
        <v>23871.608452567572</v>
      </c>
      <c r="EH1090" s="412">
        <v>21992.953939049941</v>
      </c>
      <c r="EI1090" s="411">
        <f t="shared" si="329"/>
        <v>278828.01464041643</v>
      </c>
      <c r="EK1090" s="411">
        <f t="shared" si="330"/>
        <v>278828.01464041648</v>
      </c>
      <c r="EL1090" s="7">
        <f t="shared" si="331"/>
        <v>0</v>
      </c>
    </row>
    <row r="1091" spans="1:142">
      <c r="A1091" s="365" t="str">
        <f t="shared" ref="A1091:A1154" si="332">MID(B1091,FIND("-",B1091) +1,4)</f>
        <v xml:space="preserve"> 215</v>
      </c>
      <c r="B1091" s="370" t="s">
        <v>977</v>
      </c>
      <c r="C1091" s="370" t="s">
        <v>1170</v>
      </c>
      <c r="D1091" s="411">
        <v>9365904</v>
      </c>
      <c r="E1091" s="411">
        <v>11009980</v>
      </c>
      <c r="F1091" s="411">
        <v>10864748</v>
      </c>
      <c r="G1091" s="411">
        <v>10062704</v>
      </c>
      <c r="H1091" s="411">
        <v>8821590</v>
      </c>
      <c r="I1091" s="411">
        <v>7993167</v>
      </c>
      <c r="J1091" s="411">
        <v>10234031</v>
      </c>
      <c r="K1091" s="411">
        <v>11884969</v>
      </c>
      <c r="L1091" s="411">
        <v>11603322</v>
      </c>
      <c r="M1091" s="411">
        <v>10136211</v>
      </c>
      <c r="N1091" s="411">
        <v>8451790</v>
      </c>
      <c r="O1091" s="412">
        <v>8451558</v>
      </c>
      <c r="P1091" s="411">
        <f t="shared" si="314"/>
        <v>118879974</v>
      </c>
      <c r="Q1091" s="411">
        <f t="shared" si="315"/>
        <v>68021993.967741936</v>
      </c>
      <c r="R1091" s="411">
        <f t="shared" si="316"/>
        <v>20617504.618464962</v>
      </c>
      <c r="S1091" s="411">
        <f t="shared" si="317"/>
        <v>30240475.413793102</v>
      </c>
      <c r="T1091" s="411">
        <v>761519.00000000023</v>
      </c>
      <c r="U1091" s="411">
        <v>12961.999999999753</v>
      </c>
      <c r="V1091" s="411">
        <v>14377.999999998807</v>
      </c>
      <c r="W1091" s="411">
        <v>-166508.0000000007</v>
      </c>
      <c r="X1091" s="411">
        <v>-30.99999999994543</v>
      </c>
      <c r="Y1091" s="411">
        <v>-24047.000000000357</v>
      </c>
      <c r="Z1091" s="411">
        <v>11848.999999999032</v>
      </c>
      <c r="AA1091" s="411">
        <v>29728.000000002008</v>
      </c>
      <c r="AB1091" s="411">
        <v>25404.999999999956</v>
      </c>
      <c r="AC1091" s="411">
        <v>5012.0000000002619</v>
      </c>
      <c r="AD1091" s="411">
        <v>26571.999999999796</v>
      </c>
      <c r="AE1091" s="412">
        <v>-50171.000000000218</v>
      </c>
      <c r="AF1091" s="411">
        <f t="shared" si="318"/>
        <v>646667.9999999986</v>
      </c>
      <c r="AG1091" s="411">
        <v>10127423</v>
      </c>
      <c r="AH1091" s="411">
        <v>11022941.999999998</v>
      </c>
      <c r="AI1091" s="411">
        <v>10879125.999999996</v>
      </c>
      <c r="AJ1091" s="411">
        <v>9896196</v>
      </c>
      <c r="AK1091" s="411">
        <v>8821558.9999999981</v>
      </c>
      <c r="AL1091" s="411">
        <v>7969120.0000000009</v>
      </c>
      <c r="AM1091" s="411">
        <v>10245880</v>
      </c>
      <c r="AN1091" s="411">
        <v>11914697.000000004</v>
      </c>
      <c r="AO1091" s="411">
        <v>11628727.000000002</v>
      </c>
      <c r="AP1091" s="411">
        <v>10141223</v>
      </c>
      <c r="AQ1091" s="411">
        <v>8478362</v>
      </c>
      <c r="AR1091" s="412">
        <v>8401386.9999999981</v>
      </c>
      <c r="AS1091" s="411">
        <f t="shared" si="319"/>
        <v>119526642</v>
      </c>
      <c r="AT1091" s="411">
        <f t="shared" si="320"/>
        <v>68631733.741935492</v>
      </c>
      <c r="AU1091" s="411">
        <f t="shared" si="321"/>
        <v>20666011.568409346</v>
      </c>
      <c r="AV1091" s="411">
        <f t="shared" si="322"/>
        <v>30228896.689655174</v>
      </c>
      <c r="AW1091" s="411">
        <v>0</v>
      </c>
      <c r="AX1091" s="411">
        <v>0</v>
      </c>
      <c r="AY1091" s="411">
        <v>0</v>
      </c>
      <c r="AZ1091" s="411">
        <v>0</v>
      </c>
      <c r="BA1091" s="411">
        <v>0</v>
      </c>
      <c r="BB1091" s="411">
        <v>0</v>
      </c>
      <c r="BC1091" s="411">
        <v>0</v>
      </c>
      <c r="BD1091" s="411">
        <v>0</v>
      </c>
      <c r="BE1091" s="411">
        <v>0</v>
      </c>
      <c r="BF1091" s="411">
        <v>0</v>
      </c>
      <c r="BG1091" s="411">
        <v>0</v>
      </c>
      <c r="BH1091" s="412">
        <v>0</v>
      </c>
      <c r="BI1091" s="411">
        <f t="shared" si="323"/>
        <v>0</v>
      </c>
      <c r="BJ1091" s="411">
        <v>10127423</v>
      </c>
      <c r="BK1091" s="411">
        <v>11022941.999999998</v>
      </c>
      <c r="BL1091" s="411">
        <v>10879125.999999996</v>
      </c>
      <c r="BM1091" s="411">
        <v>9896196</v>
      </c>
      <c r="BN1091" s="411">
        <v>8821558.9999999981</v>
      </c>
      <c r="BO1091" s="411">
        <v>7969120.0000000009</v>
      </c>
      <c r="BP1091" s="411">
        <v>10245880</v>
      </c>
      <c r="BQ1091" s="411">
        <v>11914697.000000004</v>
      </c>
      <c r="BR1091" s="411">
        <v>11628727.000000002</v>
      </c>
      <c r="BS1091" s="411">
        <v>10141223</v>
      </c>
      <c r="BT1091" s="411">
        <v>8478362</v>
      </c>
      <c r="BU1091" s="412">
        <v>8401386.9999999981</v>
      </c>
      <c r="BV1091" s="411">
        <f t="shared" si="324"/>
        <v>119526642</v>
      </c>
      <c r="BW1091" s="411">
        <v>-423943.45668504329</v>
      </c>
      <c r="BX1091" s="411">
        <v>-475510.82455741195</v>
      </c>
      <c r="BY1091" s="411">
        <v>-364944.81826554268</v>
      </c>
      <c r="BZ1091" s="411">
        <v>-348457.85694142815</v>
      </c>
      <c r="CA1091" s="411">
        <v>124166.26582387921</v>
      </c>
      <c r="CB1091" s="411">
        <v>357772.43109376018</v>
      </c>
      <c r="CC1091" s="411">
        <v>326812.92657291901</v>
      </c>
      <c r="CD1091" s="411">
        <v>-615172.23647716362</v>
      </c>
      <c r="CE1091" s="411">
        <v>232287.96165181161</v>
      </c>
      <c r="CF1091" s="411">
        <v>331290.51172688365</v>
      </c>
      <c r="CG1091" s="411">
        <v>-130725.83734948166</v>
      </c>
      <c r="CH1091" s="412">
        <v>327325.33832530311</v>
      </c>
      <c r="CI1091" s="411">
        <f t="shared" si="325"/>
        <v>-659099.59508151468</v>
      </c>
      <c r="CJ1091" s="411">
        <v>9703479.5433149561</v>
      </c>
      <c r="CK1091" s="411">
        <v>10547431.175442588</v>
      </c>
      <c r="CL1091" s="411">
        <v>10514181.181734456</v>
      </c>
      <c r="CM1091" s="411">
        <v>9547738.143058572</v>
      </c>
      <c r="CN1091" s="411">
        <v>8945725.2658238783</v>
      </c>
      <c r="CO1091" s="411">
        <v>8326892.4310937598</v>
      </c>
      <c r="CP1091" s="411">
        <v>10572692.926572919</v>
      </c>
      <c r="CQ1091" s="411">
        <v>11299524.763522839</v>
      </c>
      <c r="CR1091" s="411">
        <v>11861014.961651811</v>
      </c>
      <c r="CS1091" s="411">
        <v>10472513.511726884</v>
      </c>
      <c r="CT1091" s="411">
        <v>8347636.1626505181</v>
      </c>
      <c r="CU1091" s="412">
        <v>8728712.338325303</v>
      </c>
      <c r="CV1091" s="411">
        <f t="shared" si="326"/>
        <v>118867542.40491848</v>
      </c>
      <c r="CW1091" s="411">
        <v>27901.384837982441</v>
      </c>
      <c r="CX1091" s="411">
        <v>-36213.200730708544</v>
      </c>
      <c r="CY1091" s="411">
        <v>439.67576972016832</v>
      </c>
      <c r="CZ1091" s="411">
        <v>9007.509820184845</v>
      </c>
      <c r="DA1091" s="411">
        <v>-6029.0642468593578</v>
      </c>
      <c r="DB1091" s="411">
        <v>-11701.462574654113</v>
      </c>
      <c r="DC1091" s="411">
        <v>-41699.034597685808</v>
      </c>
      <c r="DD1091" s="411">
        <v>-40116.952036107767</v>
      </c>
      <c r="DE1091" s="411">
        <v>-144130.76479393156</v>
      </c>
      <c r="DF1091" s="411">
        <v>-5328.9099632829602</v>
      </c>
      <c r="DG1091" s="411">
        <v>5274.1483994625669</v>
      </c>
      <c r="DH1091" s="412">
        <v>0</v>
      </c>
      <c r="DI1091" s="411">
        <f t="shared" si="327"/>
        <v>-242596.67011588009</v>
      </c>
      <c r="DJ1091" s="411">
        <v>9731380.9281529393</v>
      </c>
      <c r="DK1091" s="411">
        <v>10511217.974711878</v>
      </c>
      <c r="DL1091" s="411">
        <v>10514620.857504176</v>
      </c>
      <c r="DM1091" s="411">
        <v>9556745.6528787576</v>
      </c>
      <c r="DN1091" s="411">
        <v>8939696.2015770208</v>
      </c>
      <c r="DO1091" s="411">
        <v>8315190.9685191065</v>
      </c>
      <c r="DP1091" s="411">
        <v>10530993.891975231</v>
      </c>
      <c r="DQ1091" s="411">
        <v>11259407.811486732</v>
      </c>
      <c r="DR1091" s="411">
        <v>11716884.196857881</v>
      </c>
      <c r="DS1091" s="411">
        <v>10467184.601763602</v>
      </c>
      <c r="DT1091" s="411">
        <v>8352910.311049981</v>
      </c>
      <c r="DU1091" s="412">
        <v>8728712.338325303</v>
      </c>
      <c r="DV1091" s="411">
        <f t="shared" si="328"/>
        <v>118624945.73480263</v>
      </c>
      <c r="DW1091" s="412">
        <v>9731380.9281529393</v>
      </c>
      <c r="DX1091" s="412">
        <v>10511217.974711878</v>
      </c>
      <c r="DY1091" s="412">
        <v>10514620.857504176</v>
      </c>
      <c r="DZ1091" s="412">
        <v>9556745.6528787576</v>
      </c>
      <c r="EA1091" s="412">
        <v>8939696.2015770208</v>
      </c>
      <c r="EB1091" s="412">
        <v>8315190.9685191065</v>
      </c>
      <c r="EC1091" s="412">
        <v>10530993.891975231</v>
      </c>
      <c r="ED1091" s="412">
        <v>11259407.811486732</v>
      </c>
      <c r="EE1091" s="412">
        <v>11716884.196857881</v>
      </c>
      <c r="EF1091" s="412">
        <v>10467184.601763602</v>
      </c>
      <c r="EG1091" s="412">
        <v>8352910.311049981</v>
      </c>
      <c r="EH1091" s="412">
        <v>8728712.338325303</v>
      </c>
      <c r="EI1091" s="411">
        <f t="shared" si="329"/>
        <v>118624945.73480263</v>
      </c>
      <c r="EK1091" s="411">
        <f t="shared" si="330"/>
        <v>118624945.73480262</v>
      </c>
      <c r="EL1091" s="7">
        <f t="shared" si="331"/>
        <v>0</v>
      </c>
    </row>
    <row r="1092" spans="1:142">
      <c r="A1092" s="365" t="str">
        <f t="shared" si="332"/>
        <v xml:space="preserve"> 215</v>
      </c>
      <c r="B1092" s="370" t="s">
        <v>977</v>
      </c>
      <c r="C1092" s="370" t="s">
        <v>1171</v>
      </c>
      <c r="D1092" s="411">
        <v>9365904</v>
      </c>
      <c r="E1092" s="411">
        <v>11009980</v>
      </c>
      <c r="F1092" s="411">
        <v>10864748</v>
      </c>
      <c r="G1092" s="411">
        <v>10062704</v>
      </c>
      <c r="H1092" s="411">
        <v>8821590</v>
      </c>
      <c r="I1092" s="411">
        <v>7993167</v>
      </c>
      <c r="J1092" s="411">
        <v>10234031</v>
      </c>
      <c r="K1092" s="411">
        <v>11884969</v>
      </c>
      <c r="L1092" s="411">
        <v>11603322</v>
      </c>
      <c r="M1092" s="411">
        <v>10136211</v>
      </c>
      <c r="N1092" s="411">
        <v>8451790</v>
      </c>
      <c r="O1092" s="412">
        <v>8451558</v>
      </c>
      <c r="P1092" s="411">
        <f t="shared" ref="P1092:P1155" si="333">SUM(D1092:O1092)</f>
        <v>118879974</v>
      </c>
      <c r="Q1092" s="411">
        <f t="shared" ref="Q1092:Q1155" si="334">SUM(D1092:I1092)+((30/31)*J1092)</f>
        <v>68021993.967741936</v>
      </c>
      <c r="R1092" s="411">
        <f t="shared" ref="R1092:R1155" si="335">((1/31)*J1092)+K1092+((21/29*L1092))</f>
        <v>20617504.618464962</v>
      </c>
      <c r="S1092" s="411">
        <f t="shared" ref="S1092:S1155" si="336">((8/29)*L1092)+SUM(M1092:O1092)</f>
        <v>30240475.413793102</v>
      </c>
      <c r="T1092" s="411">
        <v>761519.00000000023</v>
      </c>
      <c r="U1092" s="411">
        <v>12961.999999999753</v>
      </c>
      <c r="V1092" s="411">
        <v>14377.999999998807</v>
      </c>
      <c r="W1092" s="411">
        <v>-166508.0000000007</v>
      </c>
      <c r="X1092" s="411">
        <v>-30.99999999994543</v>
      </c>
      <c r="Y1092" s="411">
        <v>-24047.000000000357</v>
      </c>
      <c r="Z1092" s="411">
        <v>11848.999999999032</v>
      </c>
      <c r="AA1092" s="411">
        <v>29728.000000002008</v>
      </c>
      <c r="AB1092" s="411">
        <v>25404.999999999956</v>
      </c>
      <c r="AC1092" s="411">
        <v>5012.0000000002619</v>
      </c>
      <c r="AD1092" s="411">
        <v>26571.999999999796</v>
      </c>
      <c r="AE1092" s="412">
        <v>-50171.000000000218</v>
      </c>
      <c r="AF1092" s="411">
        <f t="shared" ref="AF1092:AF1155" si="337">SUM(T1092:AE1092)</f>
        <v>646667.9999999986</v>
      </c>
      <c r="AG1092" s="411">
        <v>10127423</v>
      </c>
      <c r="AH1092" s="411">
        <v>11022942</v>
      </c>
      <c r="AI1092" s="411">
        <v>10879125.999999996</v>
      </c>
      <c r="AJ1092" s="411">
        <v>9896196</v>
      </c>
      <c r="AK1092" s="411">
        <v>8821559</v>
      </c>
      <c r="AL1092" s="411">
        <v>7969120.0000000009</v>
      </c>
      <c r="AM1092" s="411">
        <v>10245880</v>
      </c>
      <c r="AN1092" s="411">
        <v>11914697.000000002</v>
      </c>
      <c r="AO1092" s="411">
        <v>11628727</v>
      </c>
      <c r="AP1092" s="411">
        <v>10141223.000000002</v>
      </c>
      <c r="AQ1092" s="411">
        <v>8478362</v>
      </c>
      <c r="AR1092" s="412">
        <v>8401386.9999999981</v>
      </c>
      <c r="AS1092" s="411">
        <f t="shared" ref="AS1092:AS1155" si="338">SUM(AG1092:AR1092)</f>
        <v>119526642</v>
      </c>
      <c r="AT1092" s="411">
        <f t="shared" ref="AT1092:AT1155" si="339">SUM(AG1092:AL1092)+((30/31)*AM1092)</f>
        <v>68631733.741935492</v>
      </c>
      <c r="AU1092" s="411">
        <f t="shared" ref="AU1092:AU1155" si="340">((1/31)*AM1092)+AN1092+((21/29*AO1092))</f>
        <v>20666011.568409346</v>
      </c>
      <c r="AV1092" s="411">
        <f t="shared" ref="AV1092:AV1155" si="341">((8/29)*AO1092)+SUM(AP1092:AR1092)</f>
        <v>30228896.689655174</v>
      </c>
      <c r="AW1092" s="411">
        <v>0</v>
      </c>
      <c r="AX1092" s="411">
        <v>0</v>
      </c>
      <c r="AY1092" s="411">
        <v>0</v>
      </c>
      <c r="AZ1092" s="411">
        <v>0</v>
      </c>
      <c r="BA1092" s="411">
        <v>0</v>
      </c>
      <c r="BB1092" s="411">
        <v>0</v>
      </c>
      <c r="BC1092" s="411">
        <v>0</v>
      </c>
      <c r="BD1092" s="411">
        <v>0</v>
      </c>
      <c r="BE1092" s="411">
        <v>0</v>
      </c>
      <c r="BF1092" s="411">
        <v>0</v>
      </c>
      <c r="BG1092" s="411">
        <v>0</v>
      </c>
      <c r="BH1092" s="412">
        <v>0</v>
      </c>
      <c r="BI1092" s="411">
        <f t="shared" ref="BI1092:BI1155" si="342">SUM(AW1092:BH1092)</f>
        <v>0</v>
      </c>
      <c r="BJ1092" s="411">
        <v>10127423</v>
      </c>
      <c r="BK1092" s="411">
        <v>11022942</v>
      </c>
      <c r="BL1092" s="411">
        <v>10879125.999999996</v>
      </c>
      <c r="BM1092" s="411">
        <v>9896196</v>
      </c>
      <c r="BN1092" s="411">
        <v>8821559</v>
      </c>
      <c r="BO1092" s="411">
        <v>7969120.0000000009</v>
      </c>
      <c r="BP1092" s="411">
        <v>10245880</v>
      </c>
      <c r="BQ1092" s="411">
        <v>11914697.000000002</v>
      </c>
      <c r="BR1092" s="411">
        <v>11628727</v>
      </c>
      <c r="BS1092" s="411">
        <v>10141223.000000002</v>
      </c>
      <c r="BT1092" s="411">
        <v>8478362</v>
      </c>
      <c r="BU1092" s="412">
        <v>8401386.9999999981</v>
      </c>
      <c r="BV1092" s="411">
        <f t="shared" ref="BV1092:BV1155" si="343">SUM(BJ1092:BU1092)</f>
        <v>119526642</v>
      </c>
      <c r="BW1092" s="411">
        <v>-423943.45668504329</v>
      </c>
      <c r="BX1092" s="411">
        <v>-475510.82455741189</v>
      </c>
      <c r="BY1092" s="411">
        <v>-364944.81826554274</v>
      </c>
      <c r="BZ1092" s="411">
        <v>-348457.85694142815</v>
      </c>
      <c r="CA1092" s="411">
        <v>124166.26582387921</v>
      </c>
      <c r="CB1092" s="411">
        <v>357772.43109376007</v>
      </c>
      <c r="CC1092" s="411">
        <v>326812.92657291901</v>
      </c>
      <c r="CD1092" s="411">
        <v>-615172.2364771635</v>
      </c>
      <c r="CE1092" s="411">
        <v>232287.96165181161</v>
      </c>
      <c r="CF1092" s="411">
        <v>331290.51172688365</v>
      </c>
      <c r="CG1092" s="411">
        <v>-130725.83734948166</v>
      </c>
      <c r="CH1092" s="412">
        <v>327325.33832530316</v>
      </c>
      <c r="CI1092" s="411">
        <f t="shared" ref="CI1092:CI1155" si="344">SUM(BW1092:CH1092)</f>
        <v>-659099.5950815141</v>
      </c>
      <c r="CJ1092" s="411">
        <v>9703479.5433149561</v>
      </c>
      <c r="CK1092" s="411">
        <v>10547431.175442588</v>
      </c>
      <c r="CL1092" s="411">
        <v>10514181.181734456</v>
      </c>
      <c r="CM1092" s="411">
        <v>9547738.1430585701</v>
      </c>
      <c r="CN1092" s="411">
        <v>8945725.2658238802</v>
      </c>
      <c r="CO1092" s="411">
        <v>8326892.4310937589</v>
      </c>
      <c r="CP1092" s="411">
        <v>10572692.926572917</v>
      </c>
      <c r="CQ1092" s="411">
        <v>11299524.763522839</v>
      </c>
      <c r="CR1092" s="411">
        <v>11861014.961651811</v>
      </c>
      <c r="CS1092" s="411">
        <v>10472513.511726886</v>
      </c>
      <c r="CT1092" s="411">
        <v>8347636.1626505172</v>
      </c>
      <c r="CU1092" s="412">
        <v>8728712.338325303</v>
      </c>
      <c r="CV1092" s="411">
        <f t="shared" ref="CV1092:CV1155" si="345">SUM(CJ1092:CU1092)</f>
        <v>118867542.40491848</v>
      </c>
      <c r="CW1092" s="411">
        <v>27901.384837982449</v>
      </c>
      <c r="CX1092" s="411">
        <v>-36213.200730708544</v>
      </c>
      <c r="CY1092" s="411">
        <v>439.67576972016832</v>
      </c>
      <c r="CZ1092" s="411">
        <v>9007.5098201848523</v>
      </c>
      <c r="DA1092" s="411">
        <v>-6029.0642468593578</v>
      </c>
      <c r="DB1092" s="411">
        <v>-11701.462574654113</v>
      </c>
      <c r="DC1092" s="411">
        <v>-41699.034597685808</v>
      </c>
      <c r="DD1092" s="411">
        <v>-40116.952036107767</v>
      </c>
      <c r="DE1092" s="411">
        <v>-144130.76479393156</v>
      </c>
      <c r="DF1092" s="411">
        <v>-5328.9099632829602</v>
      </c>
      <c r="DG1092" s="411">
        <v>5274.1483994625669</v>
      </c>
      <c r="DH1092" s="412">
        <v>0</v>
      </c>
      <c r="DI1092" s="411">
        <f t="shared" ref="DI1092:DI1155" si="346">SUM(CW1092:DH1092)</f>
        <v>-242596.67011588006</v>
      </c>
      <c r="DJ1092" s="411">
        <v>9731380.9281529393</v>
      </c>
      <c r="DK1092" s="411">
        <v>10511217.97471188</v>
      </c>
      <c r="DL1092" s="411">
        <v>10514620.857504176</v>
      </c>
      <c r="DM1092" s="411">
        <v>9556745.6528787557</v>
      </c>
      <c r="DN1092" s="411">
        <v>8939696.2015770189</v>
      </c>
      <c r="DO1092" s="411">
        <v>8315190.9685191056</v>
      </c>
      <c r="DP1092" s="411">
        <v>10530993.891975233</v>
      </c>
      <c r="DQ1092" s="411">
        <v>11259407.81148673</v>
      </c>
      <c r="DR1092" s="411">
        <v>11716884.196857881</v>
      </c>
      <c r="DS1092" s="411">
        <v>10467184.601763602</v>
      </c>
      <c r="DT1092" s="411">
        <v>8352910.311049982</v>
      </c>
      <c r="DU1092" s="412">
        <v>8728712.338325303</v>
      </c>
      <c r="DV1092" s="411">
        <f t="shared" ref="DV1092:DV1155" si="347">SUM(DJ1092:DU1092)</f>
        <v>118624945.73480263</v>
      </c>
      <c r="DW1092" s="412">
        <v>9731380.9281529393</v>
      </c>
      <c r="DX1092" s="412">
        <v>10511217.97471188</v>
      </c>
      <c r="DY1092" s="412">
        <v>10514620.857504176</v>
      </c>
      <c r="DZ1092" s="412">
        <v>9556745.6528787557</v>
      </c>
      <c r="EA1092" s="412">
        <v>8939696.2015770189</v>
      </c>
      <c r="EB1092" s="412">
        <v>8315190.9685191056</v>
      </c>
      <c r="EC1092" s="412">
        <v>10530993.891975233</v>
      </c>
      <c r="ED1092" s="412">
        <v>11259407.81148673</v>
      </c>
      <c r="EE1092" s="412">
        <v>11716884.196857881</v>
      </c>
      <c r="EF1092" s="412">
        <v>10467184.601763602</v>
      </c>
      <c r="EG1092" s="412">
        <v>8352910.311049982</v>
      </c>
      <c r="EH1092" s="412">
        <v>8728712.338325303</v>
      </c>
      <c r="EI1092" s="411">
        <f t="shared" ref="EI1092:EI1155" si="348">SUM(DW1092:EH1092)</f>
        <v>118624945.73480263</v>
      </c>
      <c r="EK1092" s="411">
        <f t="shared" ref="EK1092:EK1155" si="349">P1092+AF1092+BI1092+CI1092+DI1092</f>
        <v>118624945.73480262</v>
      </c>
      <c r="EL1092" s="7">
        <f t="shared" ref="EL1092:EL1155" si="350">EI1092-EK1092</f>
        <v>0</v>
      </c>
    </row>
    <row r="1093" spans="1:142">
      <c r="A1093" s="365" t="str">
        <f t="shared" si="332"/>
        <v xml:space="preserve"> 215</v>
      </c>
      <c r="B1093" s="370" t="s">
        <v>977</v>
      </c>
      <c r="C1093" s="370" t="s">
        <v>1172</v>
      </c>
      <c r="D1093" s="411">
        <v>9365904</v>
      </c>
      <c r="E1093" s="411">
        <v>11009980</v>
      </c>
      <c r="F1093" s="411">
        <v>10864748</v>
      </c>
      <c r="G1093" s="411">
        <v>10062704</v>
      </c>
      <c r="H1093" s="411">
        <v>8821590</v>
      </c>
      <c r="I1093" s="411">
        <v>7993167</v>
      </c>
      <c r="J1093" s="411">
        <v>10234031</v>
      </c>
      <c r="K1093" s="411">
        <v>11884969</v>
      </c>
      <c r="L1093" s="411">
        <v>11603322</v>
      </c>
      <c r="M1093" s="411">
        <v>10136211</v>
      </c>
      <c r="N1093" s="411">
        <v>8451790</v>
      </c>
      <c r="O1093" s="412">
        <v>8451558</v>
      </c>
      <c r="P1093" s="411">
        <f t="shared" si="333"/>
        <v>118879974</v>
      </c>
      <c r="Q1093" s="411">
        <f t="shared" si="334"/>
        <v>68021993.967741936</v>
      </c>
      <c r="R1093" s="411">
        <f t="shared" si="335"/>
        <v>20617504.618464962</v>
      </c>
      <c r="S1093" s="411">
        <f t="shared" si="336"/>
        <v>30240475.413793102</v>
      </c>
      <c r="T1093" s="411">
        <v>761519.00000000012</v>
      </c>
      <c r="U1093" s="411">
        <v>12961.999999999753</v>
      </c>
      <c r="V1093" s="411">
        <v>14377.999999998807</v>
      </c>
      <c r="W1093" s="411">
        <v>-166508.0000000007</v>
      </c>
      <c r="X1093" s="411">
        <v>-30.99999999994543</v>
      </c>
      <c r="Y1093" s="411">
        <v>-24047.000000000357</v>
      </c>
      <c r="Z1093" s="411">
        <v>11848.999999999032</v>
      </c>
      <c r="AA1093" s="411">
        <v>29728.000000002008</v>
      </c>
      <c r="AB1093" s="411">
        <v>25404.999999999956</v>
      </c>
      <c r="AC1093" s="411">
        <v>5012.0000000002619</v>
      </c>
      <c r="AD1093" s="411">
        <v>26571.999999999796</v>
      </c>
      <c r="AE1093" s="412">
        <v>-50171.000000000218</v>
      </c>
      <c r="AF1093" s="411">
        <f t="shared" si="337"/>
        <v>646667.99999999849</v>
      </c>
      <c r="AG1093" s="411">
        <v>10127423</v>
      </c>
      <c r="AH1093" s="411">
        <v>11022941.999999998</v>
      </c>
      <c r="AI1093" s="411">
        <v>10879125.999999998</v>
      </c>
      <c r="AJ1093" s="411">
        <v>9896196</v>
      </c>
      <c r="AK1093" s="411">
        <v>8821559</v>
      </c>
      <c r="AL1093" s="411">
        <v>7969120.0000000009</v>
      </c>
      <c r="AM1093" s="411">
        <v>10245880</v>
      </c>
      <c r="AN1093" s="411">
        <v>11914697.000000002</v>
      </c>
      <c r="AO1093" s="411">
        <v>11628727</v>
      </c>
      <c r="AP1093" s="411">
        <v>10141223.000000002</v>
      </c>
      <c r="AQ1093" s="411">
        <v>8478362</v>
      </c>
      <c r="AR1093" s="412">
        <v>8401387</v>
      </c>
      <c r="AS1093" s="411">
        <f t="shared" si="338"/>
        <v>119526642</v>
      </c>
      <c r="AT1093" s="411">
        <f t="shared" si="339"/>
        <v>68631733.741935492</v>
      </c>
      <c r="AU1093" s="411">
        <f t="shared" si="340"/>
        <v>20666011.568409346</v>
      </c>
      <c r="AV1093" s="411">
        <f t="shared" si="341"/>
        <v>30228896.689655174</v>
      </c>
      <c r="AW1093" s="411">
        <v>0</v>
      </c>
      <c r="AX1093" s="411">
        <v>0</v>
      </c>
      <c r="AY1093" s="411">
        <v>0</v>
      </c>
      <c r="AZ1093" s="411">
        <v>0</v>
      </c>
      <c r="BA1093" s="411">
        <v>0</v>
      </c>
      <c r="BB1093" s="411">
        <v>0</v>
      </c>
      <c r="BC1093" s="411">
        <v>0</v>
      </c>
      <c r="BD1093" s="411">
        <v>0</v>
      </c>
      <c r="BE1093" s="411">
        <v>0</v>
      </c>
      <c r="BF1093" s="411">
        <v>0</v>
      </c>
      <c r="BG1093" s="411">
        <v>0</v>
      </c>
      <c r="BH1093" s="412">
        <v>0</v>
      </c>
      <c r="BI1093" s="411">
        <f t="shared" si="342"/>
        <v>0</v>
      </c>
      <c r="BJ1093" s="411">
        <v>10127423</v>
      </c>
      <c r="BK1093" s="411">
        <v>11022941.999999998</v>
      </c>
      <c r="BL1093" s="411">
        <v>10879125.999999998</v>
      </c>
      <c r="BM1093" s="411">
        <v>9896196</v>
      </c>
      <c r="BN1093" s="411">
        <v>8821559</v>
      </c>
      <c r="BO1093" s="411">
        <v>7969120.0000000009</v>
      </c>
      <c r="BP1093" s="411">
        <v>10245880</v>
      </c>
      <c r="BQ1093" s="411">
        <v>11914697.000000002</v>
      </c>
      <c r="BR1093" s="411">
        <v>11628727</v>
      </c>
      <c r="BS1093" s="411">
        <v>10141223.000000002</v>
      </c>
      <c r="BT1093" s="411">
        <v>8478362</v>
      </c>
      <c r="BU1093" s="412">
        <v>8401387</v>
      </c>
      <c r="BV1093" s="411">
        <f t="shared" si="343"/>
        <v>119526642</v>
      </c>
      <c r="BW1093" s="411">
        <v>-423943.45668504323</v>
      </c>
      <c r="BX1093" s="411">
        <v>-475510.82455741195</v>
      </c>
      <c r="BY1093" s="411">
        <v>-364944.81826554274</v>
      </c>
      <c r="BZ1093" s="411">
        <v>-348457.85694142815</v>
      </c>
      <c r="CA1093" s="411">
        <v>124166.26582387921</v>
      </c>
      <c r="CB1093" s="411">
        <v>357772.43109376013</v>
      </c>
      <c r="CC1093" s="411">
        <v>326812.92657291901</v>
      </c>
      <c r="CD1093" s="411">
        <v>-615172.2364771635</v>
      </c>
      <c r="CE1093" s="411">
        <v>232287.96165181161</v>
      </c>
      <c r="CF1093" s="411">
        <v>331290.51172688365</v>
      </c>
      <c r="CG1093" s="411">
        <v>-130725.83734948166</v>
      </c>
      <c r="CH1093" s="412">
        <v>327325.33832530305</v>
      </c>
      <c r="CI1093" s="411">
        <f t="shared" si="344"/>
        <v>-659099.59508151421</v>
      </c>
      <c r="CJ1093" s="411">
        <v>9703479.543314958</v>
      </c>
      <c r="CK1093" s="411">
        <v>10547431.175442589</v>
      </c>
      <c r="CL1093" s="411">
        <v>10514181.181734458</v>
      </c>
      <c r="CM1093" s="411">
        <v>9547738.1430585701</v>
      </c>
      <c r="CN1093" s="411">
        <v>8945725.2658238783</v>
      </c>
      <c r="CO1093" s="411">
        <v>8326892.4310937598</v>
      </c>
      <c r="CP1093" s="411">
        <v>10572692.926572919</v>
      </c>
      <c r="CQ1093" s="411">
        <v>11299524.763522837</v>
      </c>
      <c r="CR1093" s="411">
        <v>11861014.96165181</v>
      </c>
      <c r="CS1093" s="411">
        <v>10472513.511726886</v>
      </c>
      <c r="CT1093" s="411">
        <v>8347636.1626505172</v>
      </c>
      <c r="CU1093" s="412">
        <v>8728712.3383253012</v>
      </c>
      <c r="CV1093" s="411">
        <f t="shared" si="345"/>
        <v>118867542.40491846</v>
      </c>
      <c r="CW1093" s="411">
        <v>27901.384837982449</v>
      </c>
      <c r="CX1093" s="411">
        <v>-36213.200730708544</v>
      </c>
      <c r="CY1093" s="411">
        <v>439.67576972016832</v>
      </c>
      <c r="CZ1093" s="411">
        <v>9007.509820184845</v>
      </c>
      <c r="DA1093" s="411">
        <v>-6029.0642468593578</v>
      </c>
      <c r="DB1093" s="411">
        <v>-11701.462574654113</v>
      </c>
      <c r="DC1093" s="411">
        <v>-41699.034597685808</v>
      </c>
      <c r="DD1093" s="411">
        <v>-40116.952036107767</v>
      </c>
      <c r="DE1093" s="411">
        <v>-144130.76479393156</v>
      </c>
      <c r="DF1093" s="411">
        <v>-5328.9099632829602</v>
      </c>
      <c r="DG1093" s="411">
        <v>5274.1483994625669</v>
      </c>
      <c r="DH1093" s="412">
        <v>0</v>
      </c>
      <c r="DI1093" s="411">
        <f t="shared" si="346"/>
        <v>-242596.67011588009</v>
      </c>
      <c r="DJ1093" s="411">
        <v>9731380.9281529393</v>
      </c>
      <c r="DK1093" s="411">
        <v>10511217.974711878</v>
      </c>
      <c r="DL1093" s="411">
        <v>10514620.857504176</v>
      </c>
      <c r="DM1093" s="411">
        <v>9556745.6528787576</v>
      </c>
      <c r="DN1093" s="411">
        <v>8939696.2015770208</v>
      </c>
      <c r="DO1093" s="411">
        <v>8315190.9685191065</v>
      </c>
      <c r="DP1093" s="411">
        <v>10530993.891975231</v>
      </c>
      <c r="DQ1093" s="411">
        <v>11259407.81148673</v>
      </c>
      <c r="DR1093" s="411">
        <v>11716884.196857879</v>
      </c>
      <c r="DS1093" s="411">
        <v>10467184.601763602</v>
      </c>
      <c r="DT1093" s="411">
        <v>8352910.311049982</v>
      </c>
      <c r="DU1093" s="412">
        <v>8728712.3383253012</v>
      </c>
      <c r="DV1093" s="411">
        <f t="shared" si="347"/>
        <v>118624945.73480263</v>
      </c>
      <c r="DW1093" s="412">
        <v>9731380.9281529393</v>
      </c>
      <c r="DX1093" s="412">
        <v>10511217.974711878</v>
      </c>
      <c r="DY1093" s="412">
        <v>10514620.857504176</v>
      </c>
      <c r="DZ1093" s="412">
        <v>9556745.6528787576</v>
      </c>
      <c r="EA1093" s="412">
        <v>8939696.2015770208</v>
      </c>
      <c r="EB1093" s="412">
        <v>8315190.9685191065</v>
      </c>
      <c r="EC1093" s="412">
        <v>10530993.891975231</v>
      </c>
      <c r="ED1093" s="412">
        <v>11259407.81148673</v>
      </c>
      <c r="EE1093" s="412">
        <v>11716884.196857879</v>
      </c>
      <c r="EF1093" s="412">
        <v>10467184.601763602</v>
      </c>
      <c r="EG1093" s="412">
        <v>8352910.311049982</v>
      </c>
      <c r="EH1093" s="412">
        <v>8728712.3383253012</v>
      </c>
      <c r="EI1093" s="411">
        <f t="shared" si="348"/>
        <v>118624945.73480263</v>
      </c>
      <c r="EK1093" s="411">
        <f t="shared" si="349"/>
        <v>118624945.73480262</v>
      </c>
      <c r="EL1093" s="7">
        <f t="shared" si="350"/>
        <v>0</v>
      </c>
    </row>
    <row r="1094" spans="1:142">
      <c r="A1094" s="365" t="str">
        <f t="shared" si="332"/>
        <v xml:space="preserve"> 215</v>
      </c>
      <c r="B1094" s="370" t="s">
        <v>977</v>
      </c>
      <c r="C1094" s="370" t="s">
        <v>1199</v>
      </c>
      <c r="D1094" s="411">
        <v>35659.647000000019</v>
      </c>
      <c r="E1094" s="411">
        <v>37267.258999999976</v>
      </c>
      <c r="F1094" s="411">
        <v>37380.834999999985</v>
      </c>
      <c r="G1094" s="411">
        <v>36839.924999999996</v>
      </c>
      <c r="H1094" s="411">
        <v>36135.188999999977</v>
      </c>
      <c r="I1094" s="411">
        <v>38245.485999999997</v>
      </c>
      <c r="J1094" s="411">
        <v>43063.636999999981</v>
      </c>
      <c r="K1094" s="411">
        <v>44125.658999999992</v>
      </c>
      <c r="L1094" s="411">
        <v>46380.402999999998</v>
      </c>
      <c r="M1094" s="411">
        <v>44795.065999999984</v>
      </c>
      <c r="N1094" s="411">
        <v>40767.940999999992</v>
      </c>
      <c r="O1094" s="412">
        <v>37651.173999999985</v>
      </c>
      <c r="P1094" s="411">
        <f t="shared" si="333"/>
        <v>478312.2209999999</v>
      </c>
      <c r="Q1094" s="411">
        <f t="shared" si="334"/>
        <v>263202.8284193548</v>
      </c>
      <c r="R1094" s="411">
        <f t="shared" si="335"/>
        <v>79100.617649610678</v>
      </c>
      <c r="S1094" s="411">
        <f t="shared" si="336"/>
        <v>136008.77493103445</v>
      </c>
      <c r="T1094" s="411">
        <v>2899.3996440485644</v>
      </c>
      <c r="U1094" s="411">
        <v>43.874576625751985</v>
      </c>
      <c r="V1094" s="411">
        <v>49.468394999127582</v>
      </c>
      <c r="W1094" s="411">
        <v>-609.59183852571471</v>
      </c>
      <c r="X1094" s="411">
        <v>-0.12698287485360993</v>
      </c>
      <c r="Y1094" s="411">
        <v>-115.0594253619395</v>
      </c>
      <c r="Z1094" s="411">
        <v>49.859242639868967</v>
      </c>
      <c r="AA1094" s="411">
        <v>110.3719825228016</v>
      </c>
      <c r="AB1094" s="411">
        <v>101.54799963450193</v>
      </c>
      <c r="AC1094" s="411">
        <v>22.149585362027437</v>
      </c>
      <c r="AD1094" s="411">
        <v>128.17234316659506</v>
      </c>
      <c r="AE1094" s="412">
        <v>-223.50873658490278</v>
      </c>
      <c r="AF1094" s="411">
        <f t="shared" si="337"/>
        <v>2456.5567856518287</v>
      </c>
      <c r="AG1094" s="411">
        <v>38559.046644048583</v>
      </c>
      <c r="AH1094" s="411">
        <v>37311.133576625725</v>
      </c>
      <c r="AI1094" s="411">
        <v>37430.303394999115</v>
      </c>
      <c r="AJ1094" s="411">
        <v>36230.333161474286</v>
      </c>
      <c r="AK1094" s="411">
        <v>36135.062017125128</v>
      </c>
      <c r="AL1094" s="411">
        <v>38130.426574638062</v>
      </c>
      <c r="AM1094" s="411">
        <v>43113.496242639849</v>
      </c>
      <c r="AN1094" s="411">
        <v>44236.030982522796</v>
      </c>
      <c r="AO1094" s="411">
        <v>46481.9509996345</v>
      </c>
      <c r="AP1094" s="411">
        <v>44817.215585362021</v>
      </c>
      <c r="AQ1094" s="411">
        <v>40896.113343166588</v>
      </c>
      <c r="AR1094" s="412">
        <v>37427.665263415081</v>
      </c>
      <c r="AS1094" s="411">
        <f t="shared" si="338"/>
        <v>480768.77778565179</v>
      </c>
      <c r="AT1094" s="411">
        <f t="shared" si="339"/>
        <v>265519.04366823978</v>
      </c>
      <c r="AU1094" s="411">
        <f t="shared" si="340"/>
        <v>79286.132753155296</v>
      </c>
      <c r="AV1094" s="411">
        <f t="shared" si="341"/>
        <v>135963.60136425667</v>
      </c>
      <c r="AW1094" s="411">
        <v>0</v>
      </c>
      <c r="AX1094" s="411">
        <v>0</v>
      </c>
      <c r="AY1094" s="411">
        <v>0</v>
      </c>
      <c r="AZ1094" s="411">
        <v>0</v>
      </c>
      <c r="BA1094" s="411">
        <v>0</v>
      </c>
      <c r="BB1094" s="411">
        <v>0</v>
      </c>
      <c r="BC1094" s="411">
        <v>0</v>
      </c>
      <c r="BD1094" s="411">
        <v>0</v>
      </c>
      <c r="BE1094" s="411">
        <v>0</v>
      </c>
      <c r="BF1094" s="411">
        <v>0</v>
      </c>
      <c r="BG1094" s="411">
        <v>0</v>
      </c>
      <c r="BH1094" s="412">
        <v>0</v>
      </c>
      <c r="BI1094" s="411">
        <f t="shared" si="342"/>
        <v>0</v>
      </c>
      <c r="BJ1094" s="411">
        <v>38559.046644048583</v>
      </c>
      <c r="BK1094" s="411">
        <v>37311.133576625725</v>
      </c>
      <c r="BL1094" s="411">
        <v>37430.303394999115</v>
      </c>
      <c r="BM1094" s="411">
        <v>36230.333161474286</v>
      </c>
      <c r="BN1094" s="411">
        <v>36135.062017125128</v>
      </c>
      <c r="BO1094" s="411">
        <v>38130.426574638062</v>
      </c>
      <c r="BP1094" s="411">
        <v>43113.496242639849</v>
      </c>
      <c r="BQ1094" s="411">
        <v>44236.030982522796</v>
      </c>
      <c r="BR1094" s="411">
        <v>46481.9509996345</v>
      </c>
      <c r="BS1094" s="411">
        <v>44817.215585362021</v>
      </c>
      <c r="BT1094" s="411">
        <v>40896.113343166588</v>
      </c>
      <c r="BU1094" s="412">
        <v>37427.665263415081</v>
      </c>
      <c r="BV1094" s="411">
        <f t="shared" si="343"/>
        <v>480768.77778565179</v>
      </c>
      <c r="BW1094" s="411">
        <v>-1614.117976582766</v>
      </c>
      <c r="BX1094" s="411">
        <v>-1609.5383512126821</v>
      </c>
      <c r="BY1094" s="411">
        <v>-1255.6151358217614</v>
      </c>
      <c r="BZ1094" s="411">
        <v>-1275.7168764362871</v>
      </c>
      <c r="CA1094" s="411">
        <v>508.61256111087636</v>
      </c>
      <c r="CB1094" s="411">
        <v>1711.8597052435357</v>
      </c>
      <c r="CC1094" s="411">
        <v>1375.1915776729452</v>
      </c>
      <c r="CD1094" s="411">
        <v>-2283.9672811143778</v>
      </c>
      <c r="CE1094" s="411">
        <v>928.4935187922556</v>
      </c>
      <c r="CF1094" s="411">
        <v>1464.075712115651</v>
      </c>
      <c r="CG1094" s="411">
        <v>-630.56739746719404</v>
      </c>
      <c r="CH1094" s="412">
        <v>1458.2143633037672</v>
      </c>
      <c r="CI1094" s="411">
        <f t="shared" si="344"/>
        <v>-1223.0755803960374</v>
      </c>
      <c r="CJ1094" s="411">
        <v>36944.928667465807</v>
      </c>
      <c r="CK1094" s="411">
        <v>35701.595225413039</v>
      </c>
      <c r="CL1094" s="411">
        <v>36174.688259177346</v>
      </c>
      <c r="CM1094" s="411">
        <v>34954.616285037999</v>
      </c>
      <c r="CN1094" s="411">
        <v>36643.674578235994</v>
      </c>
      <c r="CO1094" s="411">
        <v>39842.286279881599</v>
      </c>
      <c r="CP1094" s="411">
        <v>44488.6878203128</v>
      </c>
      <c r="CQ1094" s="411">
        <v>41952.063701408413</v>
      </c>
      <c r="CR1094" s="411">
        <v>47410.444518426746</v>
      </c>
      <c r="CS1094" s="411">
        <v>46281.291297477677</v>
      </c>
      <c r="CT1094" s="411">
        <v>40265.545945699385</v>
      </c>
      <c r="CU1094" s="412">
        <v>38885.879626718845</v>
      </c>
      <c r="CV1094" s="411">
        <f t="shared" si="345"/>
        <v>479545.70220525563</v>
      </c>
      <c r="CW1094" s="411">
        <v>104.9055603235241</v>
      </c>
      <c r="CX1094" s="411">
        <v>-100.64369002722427</v>
      </c>
      <c r="CY1094" s="411">
        <v>48.763978670951246</v>
      </c>
      <c r="CZ1094" s="411">
        <v>81.217670496858972</v>
      </c>
      <c r="DA1094" s="411">
        <v>19.404626266191002</v>
      </c>
      <c r="DB1094" s="411">
        <v>-84.921671171784766</v>
      </c>
      <c r="DC1094" s="411">
        <v>-211.55705090952344</v>
      </c>
      <c r="DD1094" s="411">
        <v>-171.68474557278302</v>
      </c>
      <c r="DE1094" s="411">
        <v>-594.71251481026786</v>
      </c>
      <c r="DF1094" s="411">
        <v>-27.000499098213481</v>
      </c>
      <c r="DG1094" s="411">
        <v>20.677515619658067</v>
      </c>
      <c r="DH1094" s="412">
        <v>0</v>
      </c>
      <c r="DI1094" s="411">
        <f t="shared" si="346"/>
        <v>-915.55082021261342</v>
      </c>
      <c r="DJ1094" s="411">
        <v>37049.834227789339</v>
      </c>
      <c r="DK1094" s="411">
        <v>35600.951535385815</v>
      </c>
      <c r="DL1094" s="411">
        <v>36223.452237848309</v>
      </c>
      <c r="DM1094" s="411">
        <v>35035.833955534858</v>
      </c>
      <c r="DN1094" s="411">
        <v>36663.079204502188</v>
      </c>
      <c r="DO1094" s="411">
        <v>39757.36460870981</v>
      </c>
      <c r="DP1094" s="411">
        <v>44277.130769403273</v>
      </c>
      <c r="DQ1094" s="411">
        <v>41780.378955835629</v>
      </c>
      <c r="DR1094" s="411">
        <v>46815.732003616489</v>
      </c>
      <c r="DS1094" s="411">
        <v>46254.290798379458</v>
      </c>
      <c r="DT1094" s="411">
        <v>40286.223461319045</v>
      </c>
      <c r="DU1094" s="412">
        <v>38885.879626718845</v>
      </c>
      <c r="DV1094" s="411">
        <f t="shared" si="347"/>
        <v>478630.15138504317</v>
      </c>
      <c r="DW1094" s="412">
        <v>37049.834227789339</v>
      </c>
      <c r="DX1094" s="412">
        <v>35600.951535385815</v>
      </c>
      <c r="DY1094" s="412">
        <v>36223.452237848309</v>
      </c>
      <c r="DZ1094" s="412">
        <v>35035.833955534858</v>
      </c>
      <c r="EA1094" s="412">
        <v>36663.079204502188</v>
      </c>
      <c r="EB1094" s="412">
        <v>39757.36460870981</v>
      </c>
      <c r="EC1094" s="412">
        <v>44277.130769403273</v>
      </c>
      <c r="ED1094" s="412">
        <v>41780.378955835629</v>
      </c>
      <c r="EE1094" s="412">
        <v>46815.732003616489</v>
      </c>
      <c r="EF1094" s="412">
        <v>46254.290798379458</v>
      </c>
      <c r="EG1094" s="412">
        <v>40286.223461319045</v>
      </c>
      <c r="EH1094" s="412">
        <v>38885.879626718845</v>
      </c>
      <c r="EI1094" s="411">
        <f t="shared" si="348"/>
        <v>478630.15138504317</v>
      </c>
      <c r="EK1094" s="411">
        <f t="shared" si="349"/>
        <v>478630.15138504305</v>
      </c>
      <c r="EL1094" s="7">
        <f t="shared" si="350"/>
        <v>0</v>
      </c>
    </row>
    <row r="1095" spans="1:142">
      <c r="A1095" s="365" t="str">
        <f t="shared" si="332"/>
        <v xml:space="preserve"> 215</v>
      </c>
      <c r="B1095" s="370" t="s">
        <v>977</v>
      </c>
      <c r="C1095" s="370" t="s">
        <v>1218</v>
      </c>
      <c r="D1095" s="411">
        <v>19211.766999999996</v>
      </c>
      <c r="E1095" s="411">
        <v>20834.499999999996</v>
      </c>
      <c r="F1095" s="411">
        <v>20944.899999999994</v>
      </c>
      <c r="G1095" s="411">
        <v>20371.56900000001</v>
      </c>
      <c r="H1095" s="411">
        <v>19705.265999999989</v>
      </c>
      <c r="I1095" s="411">
        <v>21531.098999999995</v>
      </c>
      <c r="J1095" s="411">
        <v>26003.365999999995</v>
      </c>
      <c r="K1095" s="411">
        <v>27214.967999999983</v>
      </c>
      <c r="L1095" s="411">
        <v>29339.369000000006</v>
      </c>
      <c r="M1095" s="411">
        <v>27780.968000000008</v>
      </c>
      <c r="N1095" s="411">
        <v>24157.366000000002</v>
      </c>
      <c r="O1095" s="412">
        <v>21294.632999999987</v>
      </c>
      <c r="P1095" s="411">
        <f t="shared" si="333"/>
        <v>278389.77100000001</v>
      </c>
      <c r="Q1095" s="411">
        <f t="shared" si="334"/>
        <v>147763.64874193547</v>
      </c>
      <c r="R1095" s="411">
        <f t="shared" si="335"/>
        <v>49299.536223581745</v>
      </c>
      <c r="S1095" s="411">
        <f t="shared" si="336"/>
        <v>81326.586034482767</v>
      </c>
      <c r="T1095" s="411">
        <v>1562.0623053656127</v>
      </c>
      <c r="U1095" s="411">
        <v>24.528363266781767</v>
      </c>
      <c r="V1095" s="411">
        <v>27.717695081375275</v>
      </c>
      <c r="W1095" s="411">
        <v>-337.08923675505457</v>
      </c>
      <c r="X1095" s="411">
        <v>-6.9246388236166467E-2</v>
      </c>
      <c r="Y1095" s="411">
        <v>-64.775118254504633</v>
      </c>
      <c r="Z1095" s="411">
        <v>30.106796015567312</v>
      </c>
      <c r="AA1095" s="411">
        <v>68.073090363467855</v>
      </c>
      <c r="AB1095" s="411">
        <v>64.23735111763736</v>
      </c>
      <c r="AC1095" s="411">
        <v>13.736712033323812</v>
      </c>
      <c r="AD1095" s="411">
        <v>75.94953605709722</v>
      </c>
      <c r="AE1095" s="412">
        <v>-126.41137080796416</v>
      </c>
      <c r="AF1095" s="411">
        <f t="shared" si="337"/>
        <v>1338.0668770951038</v>
      </c>
      <c r="AG1095" s="411">
        <v>20773.829305365609</v>
      </c>
      <c r="AH1095" s="411">
        <v>20859.028363266778</v>
      </c>
      <c r="AI1095" s="411">
        <v>20972.617695081368</v>
      </c>
      <c r="AJ1095" s="411">
        <v>20034.479763244955</v>
      </c>
      <c r="AK1095" s="411">
        <v>19705.196753611752</v>
      </c>
      <c r="AL1095" s="411">
        <v>21466.323881745491</v>
      </c>
      <c r="AM1095" s="411">
        <v>26033.472796015561</v>
      </c>
      <c r="AN1095" s="411">
        <v>27283.041090363451</v>
      </c>
      <c r="AO1095" s="411">
        <v>29403.60635111764</v>
      </c>
      <c r="AP1095" s="411">
        <v>27794.70471203333</v>
      </c>
      <c r="AQ1095" s="411">
        <v>24233.315536057096</v>
      </c>
      <c r="AR1095" s="412">
        <v>21168.221629192023</v>
      </c>
      <c r="AS1095" s="411">
        <f t="shared" si="338"/>
        <v>279727.83787709504</v>
      </c>
      <c r="AT1095" s="411">
        <f t="shared" si="339"/>
        <v>149005.15911329875</v>
      </c>
      <c r="AU1095" s="411">
        <f t="shared" si="340"/>
        <v>49415.097203446916</v>
      </c>
      <c r="AV1095" s="411">
        <f t="shared" si="341"/>
        <v>81307.581560349383</v>
      </c>
      <c r="AW1095" s="411">
        <v>0</v>
      </c>
      <c r="AX1095" s="411">
        <v>0</v>
      </c>
      <c r="AY1095" s="411">
        <v>0</v>
      </c>
      <c r="AZ1095" s="411">
        <v>0</v>
      </c>
      <c r="BA1095" s="411">
        <v>0</v>
      </c>
      <c r="BB1095" s="411">
        <v>0</v>
      </c>
      <c r="BC1095" s="411">
        <v>0</v>
      </c>
      <c r="BD1095" s="411">
        <v>0</v>
      </c>
      <c r="BE1095" s="411">
        <v>0</v>
      </c>
      <c r="BF1095" s="411">
        <v>0</v>
      </c>
      <c r="BG1095" s="411">
        <v>0</v>
      </c>
      <c r="BH1095" s="412">
        <v>0</v>
      </c>
      <c r="BI1095" s="411">
        <f t="shared" si="342"/>
        <v>0</v>
      </c>
      <c r="BJ1095" s="411">
        <v>20773.829305365609</v>
      </c>
      <c r="BK1095" s="411">
        <v>20859.028363266778</v>
      </c>
      <c r="BL1095" s="411">
        <v>20972.617695081368</v>
      </c>
      <c r="BM1095" s="411">
        <v>20034.479763244955</v>
      </c>
      <c r="BN1095" s="411">
        <v>19705.196753611752</v>
      </c>
      <c r="BO1095" s="411">
        <v>21466.323881745491</v>
      </c>
      <c r="BP1095" s="411">
        <v>26033.472796015561</v>
      </c>
      <c r="BQ1095" s="411">
        <v>27283.041090363451</v>
      </c>
      <c r="BR1095" s="411">
        <v>29403.60635111764</v>
      </c>
      <c r="BS1095" s="411">
        <v>27794.70471203333</v>
      </c>
      <c r="BT1095" s="411">
        <v>24233.315536057096</v>
      </c>
      <c r="BU1095" s="412">
        <v>21168.221629192023</v>
      </c>
      <c r="BV1095" s="411">
        <f t="shared" si="343"/>
        <v>279727.83787709504</v>
      </c>
      <c r="BW1095" s="411">
        <v>-869.61204289598265</v>
      </c>
      <c r="BX1095" s="411">
        <v>-899.82273121671528</v>
      </c>
      <c r="BY1095" s="411">
        <v>-703.53520616308379</v>
      </c>
      <c r="BZ1095" s="411">
        <v>-705.4399370461897</v>
      </c>
      <c r="CA1095" s="411">
        <v>277.3569499700447</v>
      </c>
      <c r="CB1095" s="411">
        <v>963.72734778973427</v>
      </c>
      <c r="CC1095" s="411">
        <v>830.38991607576281</v>
      </c>
      <c r="CD1095" s="411">
        <v>-1408.6610348091303</v>
      </c>
      <c r="CE1095" s="411">
        <v>587.34750454743551</v>
      </c>
      <c r="CF1095" s="411">
        <v>907.98929747892703</v>
      </c>
      <c r="CG1095" s="411">
        <v>-373.6477004880503</v>
      </c>
      <c r="CH1095" s="412">
        <v>824.73230985791861</v>
      </c>
      <c r="CI1095" s="411">
        <f t="shared" si="344"/>
        <v>-569.17532689932909</v>
      </c>
      <c r="CJ1095" s="411">
        <v>19904.217262469625</v>
      </c>
      <c r="CK1095" s="411">
        <v>19959.205632050063</v>
      </c>
      <c r="CL1095" s="411">
        <v>20269.082488918284</v>
      </c>
      <c r="CM1095" s="411">
        <v>19329.039826198765</v>
      </c>
      <c r="CN1095" s="411">
        <v>19982.553703581798</v>
      </c>
      <c r="CO1095" s="411">
        <v>22430.051229535224</v>
      </c>
      <c r="CP1095" s="411">
        <v>26863.862712091322</v>
      </c>
      <c r="CQ1095" s="411">
        <v>25874.38005555432</v>
      </c>
      <c r="CR1095" s="411">
        <v>29990.95385566508</v>
      </c>
      <c r="CS1095" s="411">
        <v>28702.694009512259</v>
      </c>
      <c r="CT1095" s="411">
        <v>23859.667835569049</v>
      </c>
      <c r="CU1095" s="412">
        <v>21992.953939049941</v>
      </c>
      <c r="CV1095" s="411">
        <f t="shared" si="345"/>
        <v>279158.6625501957</v>
      </c>
      <c r="CW1095" s="411">
        <v>88.14988146541296</v>
      </c>
      <c r="CX1095" s="411">
        <v>-21.643418368228538</v>
      </c>
      <c r="CY1095" s="411">
        <v>76.557273473122478</v>
      </c>
      <c r="CZ1095" s="411">
        <v>95.616237992088855</v>
      </c>
      <c r="DA1095" s="411">
        <v>56.381974089852662</v>
      </c>
      <c r="DB1095" s="411">
        <v>-23.117999677405834</v>
      </c>
      <c r="DC1095" s="411">
        <v>-118.19389227385295</v>
      </c>
      <c r="DD1095" s="411">
        <v>-96.247101107080624</v>
      </c>
      <c r="DE1095" s="411">
        <v>-383.47318728118671</v>
      </c>
      <c r="DF1095" s="411">
        <v>-16.618295090542773</v>
      </c>
      <c r="DG1095" s="411">
        <v>11.940616998519843</v>
      </c>
      <c r="DH1095" s="412">
        <v>0</v>
      </c>
      <c r="DI1095" s="411">
        <f t="shared" si="346"/>
        <v>-330.64790977930073</v>
      </c>
      <c r="DJ1095" s="411">
        <v>19992.36714393504</v>
      </c>
      <c r="DK1095" s="411">
        <v>19937.562213681835</v>
      </c>
      <c r="DL1095" s="411">
        <v>20345.639762391405</v>
      </c>
      <c r="DM1095" s="411">
        <v>19424.656064190855</v>
      </c>
      <c r="DN1095" s="411">
        <v>20038.935677671649</v>
      </c>
      <c r="DO1095" s="411">
        <v>22406.933229857819</v>
      </c>
      <c r="DP1095" s="411">
        <v>26745.668819817474</v>
      </c>
      <c r="DQ1095" s="411">
        <v>25778.132954447239</v>
      </c>
      <c r="DR1095" s="411">
        <v>29607.480668383894</v>
      </c>
      <c r="DS1095" s="411">
        <v>28686.075714421713</v>
      </c>
      <c r="DT1095" s="411">
        <v>23871.608452567569</v>
      </c>
      <c r="DU1095" s="412">
        <v>21992.953939049941</v>
      </c>
      <c r="DV1095" s="411">
        <f t="shared" si="347"/>
        <v>278828.01464041643</v>
      </c>
      <c r="DW1095" s="412">
        <v>19992.36714393504</v>
      </c>
      <c r="DX1095" s="412">
        <v>19937.562213681835</v>
      </c>
      <c r="DY1095" s="412">
        <v>20345.639762391405</v>
      </c>
      <c r="DZ1095" s="412">
        <v>19424.656064190855</v>
      </c>
      <c r="EA1095" s="412">
        <v>20038.935677671649</v>
      </c>
      <c r="EB1095" s="412">
        <v>22406.933229857819</v>
      </c>
      <c r="EC1095" s="412">
        <v>26745.668819817474</v>
      </c>
      <c r="ED1095" s="412">
        <v>25778.132954447239</v>
      </c>
      <c r="EE1095" s="412">
        <v>29607.480668383894</v>
      </c>
      <c r="EF1095" s="412">
        <v>28686.075714421713</v>
      </c>
      <c r="EG1095" s="412">
        <v>23871.608452567569</v>
      </c>
      <c r="EH1095" s="412">
        <v>21992.953939049941</v>
      </c>
      <c r="EI1095" s="411">
        <f t="shared" si="348"/>
        <v>278828.01464041643</v>
      </c>
      <c r="EK1095" s="411">
        <f t="shared" si="349"/>
        <v>278828.01464041648</v>
      </c>
      <c r="EL1095" s="7">
        <f t="shared" si="350"/>
        <v>0</v>
      </c>
    </row>
    <row r="1096" spans="1:142">
      <c r="A1096" s="365" t="str">
        <f t="shared" si="332"/>
        <v xml:space="preserve"> 215</v>
      </c>
      <c r="B1096" s="370" t="s">
        <v>977</v>
      </c>
      <c r="C1096" s="370" t="s">
        <v>1219</v>
      </c>
      <c r="D1096" s="411">
        <v>102552</v>
      </c>
      <c r="E1096" s="411">
        <v>127880</v>
      </c>
      <c r="F1096" s="411">
        <v>139200</v>
      </c>
      <c r="G1096" s="411">
        <v>108172</v>
      </c>
      <c r="H1096" s="411">
        <v>105072</v>
      </c>
      <c r="I1096" s="411">
        <v>121960</v>
      </c>
      <c r="J1096" s="411">
        <v>189466</v>
      </c>
      <c r="K1096" s="411">
        <v>185257</v>
      </c>
      <c r="L1096" s="411">
        <v>165928</v>
      </c>
      <c r="M1096" s="411">
        <v>160029</v>
      </c>
      <c r="N1096" s="411">
        <v>193989</v>
      </c>
      <c r="O1096" s="412">
        <v>201367</v>
      </c>
      <c r="P1096" s="411">
        <f t="shared" si="333"/>
        <v>1800872</v>
      </c>
      <c r="Q1096" s="411">
        <f t="shared" si="334"/>
        <v>888190.19354838715</v>
      </c>
      <c r="R1096" s="411">
        <f t="shared" si="335"/>
        <v>311523.56507230259</v>
      </c>
      <c r="S1096" s="411">
        <f t="shared" si="336"/>
        <v>601158.24137931038</v>
      </c>
      <c r="T1096" s="411">
        <v>8338.2550673165169</v>
      </c>
      <c r="U1096" s="411">
        <v>150.55254959590388</v>
      </c>
      <c r="V1096" s="411">
        <v>184.21205903716353</v>
      </c>
      <c r="W1096" s="411">
        <v>-1789.9267807142242</v>
      </c>
      <c r="X1096" s="411">
        <v>-0.36923411765565106</v>
      </c>
      <c r="Y1096" s="411">
        <v>-366.90990191998361</v>
      </c>
      <c r="Z1096" s="411">
        <v>219.36445512036516</v>
      </c>
      <c r="AA1096" s="411">
        <v>463.38531434116885</v>
      </c>
      <c r="AB1096" s="411">
        <v>363.29258465807652</v>
      </c>
      <c r="AC1096" s="411">
        <v>79.128714664688232</v>
      </c>
      <c r="AD1096" s="411">
        <v>609.89159787454264</v>
      </c>
      <c r="AE1096" s="412">
        <v>-1195.3753091441831</v>
      </c>
      <c r="AF1096" s="411">
        <f t="shared" si="337"/>
        <v>7055.5011167123794</v>
      </c>
      <c r="AG1096" s="411">
        <v>110890.25506731652</v>
      </c>
      <c r="AH1096" s="411">
        <v>128030.55254959592</v>
      </c>
      <c r="AI1096" s="411">
        <v>139384.21205903715</v>
      </c>
      <c r="AJ1096" s="411">
        <v>106382.07321928578</v>
      </c>
      <c r="AK1096" s="411">
        <v>105071.63076588234</v>
      </c>
      <c r="AL1096" s="411">
        <v>121593.09009808001</v>
      </c>
      <c r="AM1096" s="411">
        <v>189685.36445512038</v>
      </c>
      <c r="AN1096" s="411">
        <v>185720.38531434117</v>
      </c>
      <c r="AO1096" s="411">
        <v>166291.29258465808</v>
      </c>
      <c r="AP1096" s="411">
        <v>160108.12871466469</v>
      </c>
      <c r="AQ1096" s="411">
        <v>194598.89159787455</v>
      </c>
      <c r="AR1096" s="412">
        <v>200171.62469085585</v>
      </c>
      <c r="AS1096" s="411">
        <f t="shared" si="338"/>
        <v>1807927.5011167123</v>
      </c>
      <c r="AT1096" s="411">
        <f t="shared" si="339"/>
        <v>894918.29548995942</v>
      </c>
      <c r="AU1096" s="411">
        <f t="shared" si="340"/>
        <v>312257.10060000402</v>
      </c>
      <c r="AV1096" s="411">
        <f t="shared" si="341"/>
        <v>600752.10502674908</v>
      </c>
      <c r="AW1096" s="411">
        <v>0</v>
      </c>
      <c r="AX1096" s="411">
        <v>0</v>
      </c>
      <c r="AY1096" s="411">
        <v>0</v>
      </c>
      <c r="AZ1096" s="411">
        <v>0</v>
      </c>
      <c r="BA1096" s="411">
        <v>0</v>
      </c>
      <c r="BB1096" s="411">
        <v>0</v>
      </c>
      <c r="BC1096" s="411">
        <v>0</v>
      </c>
      <c r="BD1096" s="411">
        <v>0</v>
      </c>
      <c r="BE1096" s="411">
        <v>0</v>
      </c>
      <c r="BF1096" s="411">
        <v>0</v>
      </c>
      <c r="BG1096" s="411">
        <v>0</v>
      </c>
      <c r="BH1096" s="412">
        <v>0</v>
      </c>
      <c r="BI1096" s="411">
        <f t="shared" si="342"/>
        <v>0</v>
      </c>
      <c r="BJ1096" s="411">
        <v>110890.25506731652</v>
      </c>
      <c r="BK1096" s="411">
        <v>128030.55254959592</v>
      </c>
      <c r="BL1096" s="411">
        <v>139384.21205903715</v>
      </c>
      <c r="BM1096" s="411">
        <v>106382.07321928578</v>
      </c>
      <c r="BN1096" s="411">
        <v>105071.63076588234</v>
      </c>
      <c r="BO1096" s="411">
        <v>121593.09009808001</v>
      </c>
      <c r="BP1096" s="411">
        <v>189685.36445512038</v>
      </c>
      <c r="BQ1096" s="411">
        <v>185720.38531434117</v>
      </c>
      <c r="BR1096" s="411">
        <v>166291.29258465808</v>
      </c>
      <c r="BS1096" s="411">
        <v>160108.12871466469</v>
      </c>
      <c r="BT1096" s="411">
        <v>194598.89159787455</v>
      </c>
      <c r="BU1096" s="412">
        <v>200171.62469085585</v>
      </c>
      <c r="BV1096" s="411">
        <f t="shared" si="343"/>
        <v>1807927.5011167123</v>
      </c>
      <c r="BW1096" s="411">
        <v>-4641.9704248478947</v>
      </c>
      <c r="BX1096" s="411">
        <v>-5523.0185926225031</v>
      </c>
      <c r="BY1096" s="411">
        <v>-4675.701516736839</v>
      </c>
      <c r="BZ1096" s="411">
        <v>-3745.850350071727</v>
      </c>
      <c r="CA1096" s="411">
        <v>1478.9168259516337</v>
      </c>
      <c r="CB1096" s="411">
        <v>5458.9032978036048</v>
      </c>
      <c r="CC1096" s="411">
        <v>6050.3957771932364</v>
      </c>
      <c r="CD1096" s="411">
        <v>-9588.9996021907937</v>
      </c>
      <c r="CE1096" s="411">
        <v>3321.7277690787014</v>
      </c>
      <c r="CF1096" s="411">
        <v>5230.3655972770775</v>
      </c>
      <c r="CG1096" s="411">
        <v>-3000.4738004125284</v>
      </c>
      <c r="CH1096" s="412">
        <v>7798.860447097617</v>
      </c>
      <c r="CI1096" s="411">
        <f t="shared" si="344"/>
        <v>-1836.8445724804133</v>
      </c>
      <c r="CJ1096" s="411">
        <v>106248.28464246861</v>
      </c>
      <c r="CK1096" s="411">
        <v>122507.53395697341</v>
      </c>
      <c r="CL1096" s="411">
        <v>134708.51054230033</v>
      </c>
      <c r="CM1096" s="411">
        <v>102636.22286921405</v>
      </c>
      <c r="CN1096" s="411">
        <v>106550.54759183397</v>
      </c>
      <c r="CO1096" s="411">
        <v>127051.9933958836</v>
      </c>
      <c r="CP1096" s="411">
        <v>195735.76023231359</v>
      </c>
      <c r="CQ1096" s="411">
        <v>176131.3857121504</v>
      </c>
      <c r="CR1096" s="411">
        <v>169613.02035373676</v>
      </c>
      <c r="CS1096" s="411">
        <v>165338.49431194176</v>
      </c>
      <c r="CT1096" s="411">
        <v>191598.41779746203</v>
      </c>
      <c r="CU1096" s="412">
        <v>207970.48513795342</v>
      </c>
      <c r="CV1096" s="411">
        <f t="shared" si="345"/>
        <v>1806090.656544232</v>
      </c>
      <c r="CW1096" s="411">
        <v>488.30756509450748</v>
      </c>
      <c r="CX1096" s="411">
        <v>-53.506435724765083</v>
      </c>
      <c r="CY1096" s="411">
        <v>2221.0004869187223</v>
      </c>
      <c r="CZ1096" s="411">
        <v>2378.5635374795329</v>
      </c>
      <c r="DA1096" s="411">
        <v>1310.1709848615719</v>
      </c>
      <c r="DB1096" s="411">
        <v>3221.7516670819118</v>
      </c>
      <c r="DC1096" s="411">
        <v>2799.599053947386</v>
      </c>
      <c r="DD1096" s="411">
        <v>2223.4192942580521</v>
      </c>
      <c r="DE1096" s="411">
        <v>-1947.7595650768199</v>
      </c>
      <c r="DF1096" s="411">
        <v>63.336436431092807</v>
      </c>
      <c r="DG1096" s="411">
        <v>101.80593626945483</v>
      </c>
      <c r="DH1096" s="412">
        <v>0</v>
      </c>
      <c r="DI1096" s="411">
        <f t="shared" si="346"/>
        <v>12806.688961540647</v>
      </c>
      <c r="DJ1096" s="411">
        <v>106736.59220756312</v>
      </c>
      <c r="DK1096" s="411">
        <v>122454.02752124864</v>
      </c>
      <c r="DL1096" s="411">
        <v>136929.51102921905</v>
      </c>
      <c r="DM1096" s="411">
        <v>105014.78640669359</v>
      </c>
      <c r="DN1096" s="411">
        <v>107860.71857669555</v>
      </c>
      <c r="DO1096" s="411">
        <v>130273.74506296554</v>
      </c>
      <c r="DP1096" s="411">
        <v>198535.35928626097</v>
      </c>
      <c r="DQ1096" s="411">
        <v>178354.80500640842</v>
      </c>
      <c r="DR1096" s="411">
        <v>167665.26078865994</v>
      </c>
      <c r="DS1096" s="411">
        <v>165401.83074837286</v>
      </c>
      <c r="DT1096" s="411">
        <v>191700.22373373149</v>
      </c>
      <c r="DU1096" s="412">
        <v>207970.48513795342</v>
      </c>
      <c r="DV1096" s="411">
        <f t="shared" si="347"/>
        <v>1818897.3455057729</v>
      </c>
      <c r="DW1096" s="412">
        <v>106736.59220756312</v>
      </c>
      <c r="DX1096" s="412">
        <v>122454.02752124864</v>
      </c>
      <c r="DY1096" s="412">
        <v>136929.51102921905</v>
      </c>
      <c r="DZ1096" s="412">
        <v>105014.78640669359</v>
      </c>
      <c r="EA1096" s="412">
        <v>107860.71857669555</v>
      </c>
      <c r="EB1096" s="412">
        <v>130273.74506296554</v>
      </c>
      <c r="EC1096" s="412">
        <v>198535.35928626097</v>
      </c>
      <c r="ED1096" s="412">
        <v>178354.80500640842</v>
      </c>
      <c r="EE1096" s="412">
        <v>167665.26078865994</v>
      </c>
      <c r="EF1096" s="412">
        <v>165401.83074837286</v>
      </c>
      <c r="EG1096" s="412">
        <v>191700.22373373149</v>
      </c>
      <c r="EH1096" s="412">
        <v>207970.48513795342</v>
      </c>
      <c r="EI1096" s="411">
        <f t="shared" si="348"/>
        <v>1818897.3455057729</v>
      </c>
      <c r="EK1096" s="411">
        <f t="shared" si="349"/>
        <v>1818897.3455057726</v>
      </c>
      <c r="EL1096" s="7">
        <f t="shared" si="350"/>
        <v>0</v>
      </c>
    </row>
    <row r="1097" spans="1:142">
      <c r="A1097" s="365" t="str">
        <f t="shared" si="332"/>
        <v xml:space="preserve"> 215</v>
      </c>
      <c r="B1097" s="370" t="s">
        <v>977</v>
      </c>
      <c r="C1097" s="370" t="s">
        <v>919</v>
      </c>
      <c r="D1097" s="411">
        <v>1824.4404999999997</v>
      </c>
      <c r="E1097" s="411">
        <v>1826.0999000000002</v>
      </c>
      <c r="F1097" s="411">
        <v>1828.2</v>
      </c>
      <c r="G1097" s="411">
        <v>1829.4089000000001</v>
      </c>
      <c r="H1097" s="411">
        <v>1827.4333999999999</v>
      </c>
      <c r="I1097" s="411">
        <v>1833.6667</v>
      </c>
      <c r="J1097" s="411">
        <v>1840.1999999999998</v>
      </c>
      <c r="K1097" s="411">
        <v>1833.5078999999996</v>
      </c>
      <c r="L1097" s="411">
        <v>1834.1998000000001</v>
      </c>
      <c r="M1097" s="411">
        <v>1833.3997999999999</v>
      </c>
      <c r="N1097" s="411">
        <v>1823.2333999999998</v>
      </c>
      <c r="O1097" s="412">
        <v>1825.4002</v>
      </c>
      <c r="P1097" s="411">
        <f t="shared" si="333"/>
        <v>21959.190499999997</v>
      </c>
      <c r="Q1097" s="411">
        <f t="shared" si="334"/>
        <v>12750.088109677417</v>
      </c>
      <c r="R1097" s="411">
        <f t="shared" si="335"/>
        <v>3221.0828385984423</v>
      </c>
      <c r="S1097" s="411">
        <f t="shared" si="336"/>
        <v>5988.0195517241382</v>
      </c>
      <c r="T1097" s="411">
        <v>-8.9628627183406433</v>
      </c>
      <c r="U1097" s="411">
        <v>1.9935588427947195</v>
      </c>
      <c r="V1097" s="411">
        <v>-3.9917030567686194</v>
      </c>
      <c r="W1097" s="411">
        <v>-6.9824767175573879</v>
      </c>
      <c r="X1097" s="411">
        <v>-0.99859748633880763</v>
      </c>
      <c r="Y1097" s="411">
        <v>-6.9834966811752004</v>
      </c>
      <c r="Z1097" s="411">
        <v>-6.9969581749049166</v>
      </c>
      <c r="AA1097" s="411">
        <v>-7.9674433460075296</v>
      </c>
      <c r="AB1097" s="411">
        <v>5.9778374796306295</v>
      </c>
      <c r="AC1097" s="411">
        <v>-13.949781086956643</v>
      </c>
      <c r="AD1097" s="411">
        <v>-1.9969697699890148</v>
      </c>
      <c r="AE1097" s="412">
        <v>-0.99967152245350732</v>
      </c>
      <c r="AF1097" s="411">
        <f t="shared" si="337"/>
        <v>-51.858564238066919</v>
      </c>
      <c r="AG1097" s="411">
        <v>1815.4776372816591</v>
      </c>
      <c r="AH1097" s="411">
        <v>1828.0934588427949</v>
      </c>
      <c r="AI1097" s="411">
        <v>1824.2082969432313</v>
      </c>
      <c r="AJ1097" s="411">
        <v>1822.4264232824428</v>
      </c>
      <c r="AK1097" s="411">
        <v>1826.4348025136612</v>
      </c>
      <c r="AL1097" s="411">
        <v>1826.6832033188248</v>
      </c>
      <c r="AM1097" s="411">
        <v>1833.2030418250947</v>
      </c>
      <c r="AN1097" s="411">
        <v>1825.5404566539926</v>
      </c>
      <c r="AO1097" s="411">
        <v>1840.1776374796309</v>
      </c>
      <c r="AP1097" s="411">
        <v>1819.4500189130431</v>
      </c>
      <c r="AQ1097" s="411">
        <v>1821.2364302300109</v>
      </c>
      <c r="AR1097" s="412">
        <v>1824.4005284775465</v>
      </c>
      <c r="AS1097" s="411">
        <f t="shared" si="338"/>
        <v>21907.331935761929</v>
      </c>
      <c r="AT1097" s="411">
        <f t="shared" si="339"/>
        <v>12717.391282013352</v>
      </c>
      <c r="AU1097" s="411">
        <f t="shared" si="340"/>
        <v>3217.2184657887728</v>
      </c>
      <c r="AV1097" s="411">
        <f t="shared" si="341"/>
        <v>5972.7221879598092</v>
      </c>
      <c r="AW1097" s="411">
        <v>0</v>
      </c>
      <c r="AX1097" s="411">
        <v>0</v>
      </c>
      <c r="AY1097" s="411">
        <v>0</v>
      </c>
      <c r="AZ1097" s="411">
        <v>0</v>
      </c>
      <c r="BA1097" s="411">
        <v>0</v>
      </c>
      <c r="BB1097" s="411">
        <v>0</v>
      </c>
      <c r="BC1097" s="411">
        <v>0</v>
      </c>
      <c r="BD1097" s="411">
        <v>0</v>
      </c>
      <c r="BE1097" s="411">
        <v>0</v>
      </c>
      <c r="BF1097" s="411">
        <v>0</v>
      </c>
      <c r="BG1097" s="411">
        <v>0</v>
      </c>
      <c r="BH1097" s="412">
        <v>0</v>
      </c>
      <c r="BI1097" s="411">
        <f t="shared" si="342"/>
        <v>0</v>
      </c>
      <c r="BJ1097" s="411">
        <v>1815.4776372816591</v>
      </c>
      <c r="BK1097" s="411">
        <v>1828.0934588427949</v>
      </c>
      <c r="BL1097" s="411">
        <v>1824.2082969432313</v>
      </c>
      <c r="BM1097" s="411">
        <v>1822.4264232824428</v>
      </c>
      <c r="BN1097" s="411">
        <v>1826.4348025136612</v>
      </c>
      <c r="BO1097" s="411">
        <v>1826.6832033188248</v>
      </c>
      <c r="BP1097" s="411">
        <v>1833.2030418250947</v>
      </c>
      <c r="BQ1097" s="411">
        <v>1825.5404566539926</v>
      </c>
      <c r="BR1097" s="411">
        <v>1840.1776374796309</v>
      </c>
      <c r="BS1097" s="411">
        <v>1819.4500189130431</v>
      </c>
      <c r="BT1097" s="411">
        <v>1821.2364302300109</v>
      </c>
      <c r="BU1097" s="412">
        <v>1824.4005284775465</v>
      </c>
      <c r="BV1097" s="411">
        <f t="shared" si="343"/>
        <v>21907.331935761929</v>
      </c>
      <c r="BW1097" s="411">
        <v>0</v>
      </c>
      <c r="BX1097" s="411">
        <v>0</v>
      </c>
      <c r="BY1097" s="411">
        <v>0</v>
      </c>
      <c r="BZ1097" s="411">
        <v>0</v>
      </c>
      <c r="CA1097" s="411">
        <v>0</v>
      </c>
      <c r="CB1097" s="411">
        <v>0</v>
      </c>
      <c r="CC1097" s="411">
        <v>0</v>
      </c>
      <c r="CD1097" s="411">
        <v>0</v>
      </c>
      <c r="CE1097" s="411">
        <v>0</v>
      </c>
      <c r="CF1097" s="411">
        <v>0</v>
      </c>
      <c r="CG1097" s="411">
        <v>0</v>
      </c>
      <c r="CH1097" s="412">
        <v>0</v>
      </c>
      <c r="CI1097" s="411">
        <f t="shared" si="344"/>
        <v>0</v>
      </c>
      <c r="CJ1097" s="411">
        <v>1815.4776372816591</v>
      </c>
      <c r="CK1097" s="411">
        <v>1828.0934588427949</v>
      </c>
      <c r="CL1097" s="411">
        <v>1824.2082969432313</v>
      </c>
      <c r="CM1097" s="411">
        <v>1822.4264232824428</v>
      </c>
      <c r="CN1097" s="411">
        <v>1826.4348025136612</v>
      </c>
      <c r="CO1097" s="411">
        <v>1826.6832033188248</v>
      </c>
      <c r="CP1097" s="411">
        <v>1833.2030418250947</v>
      </c>
      <c r="CQ1097" s="411">
        <v>1825.5404566539926</v>
      </c>
      <c r="CR1097" s="411">
        <v>1840.1776374796309</v>
      </c>
      <c r="CS1097" s="411">
        <v>1819.4500189130431</v>
      </c>
      <c r="CT1097" s="411">
        <v>1821.2364302300109</v>
      </c>
      <c r="CU1097" s="412">
        <v>1824.4005284775465</v>
      </c>
      <c r="CV1097" s="411">
        <f t="shared" si="345"/>
        <v>21907.331935761929</v>
      </c>
      <c r="CW1097" s="411">
        <v>1.8890160130681259</v>
      </c>
      <c r="CX1097" s="411">
        <v>-8.9368899913765532</v>
      </c>
      <c r="CY1097" s="411">
        <v>-2.9147311202329238</v>
      </c>
      <c r="CZ1097" s="411">
        <v>-2.026358409659645</v>
      </c>
      <c r="DA1097" s="411">
        <v>-4.0462148574522647</v>
      </c>
      <c r="DB1097" s="411">
        <v>-5.9716237136872685</v>
      </c>
      <c r="DC1097" s="411">
        <v>-9.0794382883976379</v>
      </c>
      <c r="DD1097" s="411">
        <v>-7.9325869622886032</v>
      </c>
      <c r="DE1097" s="411">
        <v>-21.922291772691366</v>
      </c>
      <c r="DF1097" s="411">
        <v>-1.0056636832974419</v>
      </c>
      <c r="DG1097" s="411">
        <v>0.99994375448447315</v>
      </c>
      <c r="DH1097" s="412">
        <v>0</v>
      </c>
      <c r="DI1097" s="411">
        <f t="shared" si="346"/>
        <v>-60.946839031531098</v>
      </c>
      <c r="DJ1097" s="411">
        <v>1817.3666532947273</v>
      </c>
      <c r="DK1097" s="411">
        <v>1819.1565688514183</v>
      </c>
      <c r="DL1097" s="411">
        <v>1821.2935658229983</v>
      </c>
      <c r="DM1097" s="411">
        <v>1820.4000648727829</v>
      </c>
      <c r="DN1097" s="411">
        <v>1822.388587656209</v>
      </c>
      <c r="DO1097" s="411">
        <v>1820.7115796051376</v>
      </c>
      <c r="DP1097" s="411">
        <v>1824.1236035366974</v>
      </c>
      <c r="DQ1097" s="411">
        <v>1817.6078696917036</v>
      </c>
      <c r="DR1097" s="411">
        <v>1818.2553457069394</v>
      </c>
      <c r="DS1097" s="411">
        <v>1818.444355229746</v>
      </c>
      <c r="DT1097" s="411">
        <v>1822.2363739844957</v>
      </c>
      <c r="DU1097" s="412">
        <v>1824.4005284775465</v>
      </c>
      <c r="DV1097" s="411">
        <f t="shared" si="347"/>
        <v>21846.385096730399</v>
      </c>
      <c r="DW1097" s="412">
        <v>1817.3666532947273</v>
      </c>
      <c r="DX1097" s="412">
        <v>1819.1565688514183</v>
      </c>
      <c r="DY1097" s="412">
        <v>1821.2935658229983</v>
      </c>
      <c r="DZ1097" s="412">
        <v>1820.4000648727829</v>
      </c>
      <c r="EA1097" s="412">
        <v>1822.388587656209</v>
      </c>
      <c r="EB1097" s="412">
        <v>1820.7115796051376</v>
      </c>
      <c r="EC1097" s="412">
        <v>1824.1236035366974</v>
      </c>
      <c r="ED1097" s="412">
        <v>1817.6078696917036</v>
      </c>
      <c r="EE1097" s="412">
        <v>1818.2553457069394</v>
      </c>
      <c r="EF1097" s="412">
        <v>1818.444355229746</v>
      </c>
      <c r="EG1097" s="412">
        <v>1822.2363739844957</v>
      </c>
      <c r="EH1097" s="412">
        <v>1824.4005284775465</v>
      </c>
      <c r="EI1097" s="411">
        <f t="shared" si="348"/>
        <v>21846.385096730399</v>
      </c>
      <c r="EK1097" s="411">
        <f t="shared" si="349"/>
        <v>21846.385096730399</v>
      </c>
      <c r="EL1097" s="7">
        <f t="shared" si="350"/>
        <v>0</v>
      </c>
    </row>
    <row r="1098" spans="1:142">
      <c r="A1098" s="365" t="str">
        <f t="shared" si="332"/>
        <v xml:space="preserve"> 215</v>
      </c>
      <c r="B1098" s="370" t="s">
        <v>977</v>
      </c>
      <c r="C1098" s="370" t="s">
        <v>973</v>
      </c>
      <c r="D1098" s="411">
        <v>19211.766999999996</v>
      </c>
      <c r="E1098" s="411">
        <v>20834.499999999993</v>
      </c>
      <c r="F1098" s="411">
        <v>20944.899999999991</v>
      </c>
      <c r="G1098" s="411">
        <v>20371.56900000001</v>
      </c>
      <c r="H1098" s="411">
        <v>19705.265999999989</v>
      </c>
      <c r="I1098" s="411">
        <v>21531.098999999995</v>
      </c>
      <c r="J1098" s="411">
        <v>26003.365999999995</v>
      </c>
      <c r="K1098" s="411">
        <v>27214.967999999986</v>
      </c>
      <c r="L1098" s="411">
        <v>29339.369000000006</v>
      </c>
      <c r="M1098" s="411">
        <v>27780.968000000008</v>
      </c>
      <c r="N1098" s="411">
        <v>24157.366000000002</v>
      </c>
      <c r="O1098" s="412">
        <v>21294.632999999987</v>
      </c>
      <c r="P1098" s="411">
        <f t="shared" si="333"/>
        <v>278389.77100000001</v>
      </c>
      <c r="Q1098" s="411">
        <f t="shared" si="334"/>
        <v>147763.64874193547</v>
      </c>
      <c r="R1098" s="411">
        <f t="shared" si="335"/>
        <v>49299.536223581745</v>
      </c>
      <c r="S1098" s="411">
        <f t="shared" si="336"/>
        <v>81326.586034482767</v>
      </c>
      <c r="T1098" s="411">
        <v>1562.0623053656127</v>
      </c>
      <c r="U1098" s="411">
        <v>24.528363266781767</v>
      </c>
      <c r="V1098" s="411">
        <v>27.717695081375275</v>
      </c>
      <c r="W1098" s="411">
        <v>-337.08923675505457</v>
      </c>
      <c r="X1098" s="411">
        <v>-6.9246388236166467E-2</v>
      </c>
      <c r="Y1098" s="411">
        <v>-64.775118254504633</v>
      </c>
      <c r="Z1098" s="411">
        <v>30.106796015567312</v>
      </c>
      <c r="AA1098" s="411">
        <v>68.073090363467855</v>
      </c>
      <c r="AB1098" s="411">
        <v>64.23735111763736</v>
      </c>
      <c r="AC1098" s="411">
        <v>13.736712033323812</v>
      </c>
      <c r="AD1098" s="411">
        <v>75.94953605709722</v>
      </c>
      <c r="AE1098" s="412">
        <v>-126.41137080796416</v>
      </c>
      <c r="AF1098" s="411">
        <f t="shared" si="337"/>
        <v>1338.0668770951038</v>
      </c>
      <c r="AG1098" s="411">
        <v>20773.829305365609</v>
      </c>
      <c r="AH1098" s="411">
        <v>20859.028363266778</v>
      </c>
      <c r="AI1098" s="411">
        <v>20972.617695081368</v>
      </c>
      <c r="AJ1098" s="411">
        <v>20034.479763244955</v>
      </c>
      <c r="AK1098" s="411">
        <v>19705.196753611752</v>
      </c>
      <c r="AL1098" s="411">
        <v>21466.323881745491</v>
      </c>
      <c r="AM1098" s="411">
        <v>26033.472796015561</v>
      </c>
      <c r="AN1098" s="411">
        <v>27283.041090363447</v>
      </c>
      <c r="AO1098" s="411">
        <v>29403.606351117643</v>
      </c>
      <c r="AP1098" s="411">
        <v>27794.70471203333</v>
      </c>
      <c r="AQ1098" s="411">
        <v>24233.3155360571</v>
      </c>
      <c r="AR1098" s="412">
        <v>21168.221629192023</v>
      </c>
      <c r="AS1098" s="411">
        <f t="shared" si="338"/>
        <v>279727.83787709504</v>
      </c>
      <c r="AT1098" s="411">
        <f t="shared" si="339"/>
        <v>149005.15911329875</v>
      </c>
      <c r="AU1098" s="411">
        <f t="shared" si="340"/>
        <v>49415.097203446916</v>
      </c>
      <c r="AV1098" s="411">
        <f t="shared" si="341"/>
        <v>81307.581560349383</v>
      </c>
      <c r="AW1098" s="411">
        <v>0</v>
      </c>
      <c r="AX1098" s="411">
        <v>0</v>
      </c>
      <c r="AY1098" s="411">
        <v>0</v>
      </c>
      <c r="AZ1098" s="411">
        <v>0</v>
      </c>
      <c r="BA1098" s="411">
        <v>0</v>
      </c>
      <c r="BB1098" s="411">
        <v>0</v>
      </c>
      <c r="BC1098" s="411">
        <v>0</v>
      </c>
      <c r="BD1098" s="411">
        <v>0</v>
      </c>
      <c r="BE1098" s="411">
        <v>0</v>
      </c>
      <c r="BF1098" s="411">
        <v>0</v>
      </c>
      <c r="BG1098" s="411">
        <v>0</v>
      </c>
      <c r="BH1098" s="412">
        <v>0</v>
      </c>
      <c r="BI1098" s="411">
        <f t="shared" si="342"/>
        <v>0</v>
      </c>
      <c r="BJ1098" s="411">
        <v>20773.829305365609</v>
      </c>
      <c r="BK1098" s="411">
        <v>20859.028363266778</v>
      </c>
      <c r="BL1098" s="411">
        <v>20972.617695081368</v>
      </c>
      <c r="BM1098" s="411">
        <v>20034.479763244955</v>
      </c>
      <c r="BN1098" s="411">
        <v>19705.196753611752</v>
      </c>
      <c r="BO1098" s="411">
        <v>21466.323881745491</v>
      </c>
      <c r="BP1098" s="411">
        <v>26033.472796015561</v>
      </c>
      <c r="BQ1098" s="411">
        <v>27283.041090363447</v>
      </c>
      <c r="BR1098" s="411">
        <v>29403.606351117643</v>
      </c>
      <c r="BS1098" s="411">
        <v>27794.70471203333</v>
      </c>
      <c r="BT1098" s="411">
        <v>24233.3155360571</v>
      </c>
      <c r="BU1098" s="412">
        <v>21168.221629192023</v>
      </c>
      <c r="BV1098" s="411">
        <f t="shared" si="343"/>
        <v>279727.83787709504</v>
      </c>
      <c r="BW1098" s="411">
        <v>-869.61204289598265</v>
      </c>
      <c r="BX1098" s="411">
        <v>-899.8227312167154</v>
      </c>
      <c r="BY1098" s="411">
        <v>-703.53520616308379</v>
      </c>
      <c r="BZ1098" s="411">
        <v>-705.4399370461897</v>
      </c>
      <c r="CA1098" s="411">
        <v>277.3569499700447</v>
      </c>
      <c r="CB1098" s="411">
        <v>963.72734778973449</v>
      </c>
      <c r="CC1098" s="411">
        <v>830.38991607576281</v>
      </c>
      <c r="CD1098" s="411">
        <v>-1408.6610348091303</v>
      </c>
      <c r="CE1098" s="411">
        <v>587.34750454743551</v>
      </c>
      <c r="CF1098" s="411">
        <v>907.98929747892703</v>
      </c>
      <c r="CG1098" s="411">
        <v>-373.6477004880503</v>
      </c>
      <c r="CH1098" s="412">
        <v>824.73230985791861</v>
      </c>
      <c r="CI1098" s="411">
        <f t="shared" si="344"/>
        <v>-569.17532689932864</v>
      </c>
      <c r="CJ1098" s="411">
        <v>19904.217262469625</v>
      </c>
      <c r="CK1098" s="411">
        <v>19959.205632050063</v>
      </c>
      <c r="CL1098" s="411">
        <v>20269.08248891828</v>
      </c>
      <c r="CM1098" s="411">
        <v>19329.039826198765</v>
      </c>
      <c r="CN1098" s="411">
        <v>19982.553703581798</v>
      </c>
      <c r="CO1098" s="411">
        <v>22430.051229535224</v>
      </c>
      <c r="CP1098" s="411">
        <v>26863.862712091326</v>
      </c>
      <c r="CQ1098" s="411">
        <v>25874.38005555432</v>
      </c>
      <c r="CR1098" s="411">
        <v>29990.95385566508</v>
      </c>
      <c r="CS1098" s="411">
        <v>28702.694009512255</v>
      </c>
      <c r="CT1098" s="411">
        <v>23859.667835569046</v>
      </c>
      <c r="CU1098" s="412">
        <v>21992.953939049941</v>
      </c>
      <c r="CV1098" s="411">
        <f t="shared" si="345"/>
        <v>279158.6625501957</v>
      </c>
      <c r="CW1098" s="411">
        <v>88.149881465412932</v>
      </c>
      <c r="CX1098" s="411">
        <v>-21.643418368228538</v>
      </c>
      <c r="CY1098" s="411">
        <v>76.557273473122478</v>
      </c>
      <c r="CZ1098" s="411">
        <v>95.616237992088855</v>
      </c>
      <c r="DA1098" s="411">
        <v>56.381974089852662</v>
      </c>
      <c r="DB1098" s="411">
        <v>-23.117999677405834</v>
      </c>
      <c r="DC1098" s="411">
        <v>-118.19389227385295</v>
      </c>
      <c r="DD1098" s="411">
        <v>-96.247101107080624</v>
      </c>
      <c r="DE1098" s="411">
        <v>-383.47318728118671</v>
      </c>
      <c r="DF1098" s="411">
        <v>-16.618295090542773</v>
      </c>
      <c r="DG1098" s="411">
        <v>11.940616998519843</v>
      </c>
      <c r="DH1098" s="412">
        <v>0</v>
      </c>
      <c r="DI1098" s="411">
        <f t="shared" si="346"/>
        <v>-330.64790977930073</v>
      </c>
      <c r="DJ1098" s="411">
        <v>19992.36714393504</v>
      </c>
      <c r="DK1098" s="411">
        <v>19937.562213681835</v>
      </c>
      <c r="DL1098" s="411">
        <v>20345.639762391405</v>
      </c>
      <c r="DM1098" s="411">
        <v>19424.656064190858</v>
      </c>
      <c r="DN1098" s="411">
        <v>20038.935677671649</v>
      </c>
      <c r="DO1098" s="411">
        <v>22406.933229857823</v>
      </c>
      <c r="DP1098" s="411">
        <v>26745.668819817474</v>
      </c>
      <c r="DQ1098" s="411">
        <v>25778.132954447239</v>
      </c>
      <c r="DR1098" s="411">
        <v>29607.480668383891</v>
      </c>
      <c r="DS1098" s="411">
        <v>28686.075714421713</v>
      </c>
      <c r="DT1098" s="411">
        <v>23871.608452567569</v>
      </c>
      <c r="DU1098" s="412">
        <v>21992.953939049941</v>
      </c>
      <c r="DV1098" s="411">
        <f t="shared" si="347"/>
        <v>278828.01464041643</v>
      </c>
      <c r="DW1098" s="412">
        <v>19992.36714393504</v>
      </c>
      <c r="DX1098" s="412">
        <v>19937.562213681835</v>
      </c>
      <c r="DY1098" s="412">
        <v>20345.639762391405</v>
      </c>
      <c r="DZ1098" s="412">
        <v>19424.656064190858</v>
      </c>
      <c r="EA1098" s="412">
        <v>20038.935677671649</v>
      </c>
      <c r="EB1098" s="412">
        <v>22406.933229857823</v>
      </c>
      <c r="EC1098" s="412">
        <v>26745.668819817474</v>
      </c>
      <c r="ED1098" s="412">
        <v>25778.132954447239</v>
      </c>
      <c r="EE1098" s="412">
        <v>29607.480668383891</v>
      </c>
      <c r="EF1098" s="412">
        <v>28686.075714421713</v>
      </c>
      <c r="EG1098" s="412">
        <v>23871.608452567569</v>
      </c>
      <c r="EH1098" s="412">
        <v>21992.953939049941</v>
      </c>
      <c r="EI1098" s="411">
        <f t="shared" si="348"/>
        <v>278828.01464041643</v>
      </c>
      <c r="EK1098" s="411">
        <f t="shared" si="349"/>
        <v>278828.01464041648</v>
      </c>
      <c r="EL1098" s="7">
        <f t="shared" si="350"/>
        <v>0</v>
      </c>
    </row>
    <row r="1099" spans="1:142">
      <c r="A1099" s="365" t="str">
        <f t="shared" si="332"/>
        <v xml:space="preserve"> 215</v>
      </c>
      <c r="B1099" s="370" t="s">
        <v>977</v>
      </c>
      <c r="C1099" s="370" t="s">
        <v>920</v>
      </c>
      <c r="D1099" s="411">
        <v>9365904</v>
      </c>
      <c r="E1099" s="411">
        <v>11009980</v>
      </c>
      <c r="F1099" s="411">
        <v>10864748</v>
      </c>
      <c r="G1099" s="411">
        <v>10062704</v>
      </c>
      <c r="H1099" s="411">
        <v>8821590</v>
      </c>
      <c r="I1099" s="411">
        <v>7993167</v>
      </c>
      <c r="J1099" s="411">
        <v>10234031</v>
      </c>
      <c r="K1099" s="411">
        <v>11884969</v>
      </c>
      <c r="L1099" s="411">
        <v>11603322</v>
      </c>
      <c r="M1099" s="411">
        <v>10136211</v>
      </c>
      <c r="N1099" s="411">
        <v>8451790</v>
      </c>
      <c r="O1099" s="412">
        <v>8451558</v>
      </c>
      <c r="P1099" s="411">
        <f t="shared" si="333"/>
        <v>118879974</v>
      </c>
      <c r="Q1099" s="411">
        <f t="shared" si="334"/>
        <v>68021993.967741936</v>
      </c>
      <c r="R1099" s="411">
        <f t="shared" si="335"/>
        <v>20617504.618464962</v>
      </c>
      <c r="S1099" s="411">
        <f t="shared" si="336"/>
        <v>30240475.413793102</v>
      </c>
      <c r="T1099" s="411">
        <v>761519.00000000023</v>
      </c>
      <c r="U1099" s="411">
        <v>12961.999999999753</v>
      </c>
      <c r="V1099" s="411">
        <v>14377.999999998807</v>
      </c>
      <c r="W1099" s="411">
        <v>-166508.0000000007</v>
      </c>
      <c r="X1099" s="411">
        <v>-30.99999999994543</v>
      </c>
      <c r="Y1099" s="411">
        <v>-24047.000000000357</v>
      </c>
      <c r="Z1099" s="411">
        <v>11848.999999999032</v>
      </c>
      <c r="AA1099" s="411">
        <v>29728.000000002008</v>
      </c>
      <c r="AB1099" s="411">
        <v>25404.999999999956</v>
      </c>
      <c r="AC1099" s="411">
        <v>5012.0000000002619</v>
      </c>
      <c r="AD1099" s="411">
        <v>26571.999999999796</v>
      </c>
      <c r="AE1099" s="412">
        <v>-50171.000000000218</v>
      </c>
      <c r="AF1099" s="411">
        <f t="shared" si="337"/>
        <v>646667.9999999986</v>
      </c>
      <c r="AG1099" s="411">
        <v>10127423</v>
      </c>
      <c r="AH1099" s="411">
        <v>11022942</v>
      </c>
      <c r="AI1099" s="411">
        <v>10879126</v>
      </c>
      <c r="AJ1099" s="411">
        <v>9896196</v>
      </c>
      <c r="AK1099" s="411">
        <v>8821559</v>
      </c>
      <c r="AL1099" s="411">
        <v>7969120</v>
      </c>
      <c r="AM1099" s="411">
        <v>10245880</v>
      </c>
      <c r="AN1099" s="411">
        <v>11914697.000000002</v>
      </c>
      <c r="AO1099" s="411">
        <v>11628727</v>
      </c>
      <c r="AP1099" s="411">
        <v>10141223</v>
      </c>
      <c r="AQ1099" s="411">
        <v>8478362</v>
      </c>
      <c r="AR1099" s="412">
        <v>8401387</v>
      </c>
      <c r="AS1099" s="411">
        <f t="shared" si="338"/>
        <v>119526642</v>
      </c>
      <c r="AT1099" s="411">
        <f t="shared" si="339"/>
        <v>68631733.741935492</v>
      </c>
      <c r="AU1099" s="411">
        <f t="shared" si="340"/>
        <v>20666011.568409346</v>
      </c>
      <c r="AV1099" s="411">
        <f t="shared" si="341"/>
        <v>30228896.689655174</v>
      </c>
      <c r="AW1099" s="411">
        <v>0</v>
      </c>
      <c r="AX1099" s="411">
        <v>0</v>
      </c>
      <c r="AY1099" s="411">
        <v>0</v>
      </c>
      <c r="AZ1099" s="411">
        <v>0</v>
      </c>
      <c r="BA1099" s="411">
        <v>0</v>
      </c>
      <c r="BB1099" s="411">
        <v>0</v>
      </c>
      <c r="BC1099" s="411">
        <v>0</v>
      </c>
      <c r="BD1099" s="411">
        <v>0</v>
      </c>
      <c r="BE1099" s="411">
        <v>0</v>
      </c>
      <c r="BF1099" s="411">
        <v>0</v>
      </c>
      <c r="BG1099" s="411">
        <v>0</v>
      </c>
      <c r="BH1099" s="412">
        <v>0</v>
      </c>
      <c r="BI1099" s="411">
        <f t="shared" si="342"/>
        <v>0</v>
      </c>
      <c r="BJ1099" s="411">
        <v>10127423</v>
      </c>
      <c r="BK1099" s="411">
        <v>11022942</v>
      </c>
      <c r="BL1099" s="411">
        <v>10879126</v>
      </c>
      <c r="BM1099" s="411">
        <v>9896196</v>
      </c>
      <c r="BN1099" s="411">
        <v>8821559</v>
      </c>
      <c r="BO1099" s="411">
        <v>7969120</v>
      </c>
      <c r="BP1099" s="411">
        <v>10245880</v>
      </c>
      <c r="BQ1099" s="411">
        <v>11914697.000000002</v>
      </c>
      <c r="BR1099" s="411">
        <v>11628727</v>
      </c>
      <c r="BS1099" s="411">
        <v>10141223</v>
      </c>
      <c r="BT1099" s="411">
        <v>8478362</v>
      </c>
      <c r="BU1099" s="412">
        <v>8401387</v>
      </c>
      <c r="BV1099" s="411">
        <f t="shared" si="343"/>
        <v>119526642</v>
      </c>
      <c r="BW1099" s="411">
        <v>-423943.45668504329</v>
      </c>
      <c r="BX1099" s="411">
        <v>-475510.82455741195</v>
      </c>
      <c r="BY1099" s="411">
        <v>-364944.81826554268</v>
      </c>
      <c r="BZ1099" s="411">
        <v>-348457.85694142815</v>
      </c>
      <c r="CA1099" s="411">
        <v>124166.26582387921</v>
      </c>
      <c r="CB1099" s="411">
        <v>357772.43109376013</v>
      </c>
      <c r="CC1099" s="411">
        <v>326812.92657291901</v>
      </c>
      <c r="CD1099" s="411">
        <v>-615172.2364771635</v>
      </c>
      <c r="CE1099" s="411">
        <v>232287.96165181161</v>
      </c>
      <c r="CF1099" s="411">
        <v>331290.51172688371</v>
      </c>
      <c r="CG1099" s="411">
        <v>-130725.83734948168</v>
      </c>
      <c r="CH1099" s="412">
        <v>327325.33832530311</v>
      </c>
      <c r="CI1099" s="411">
        <f t="shared" si="344"/>
        <v>-659099.59508151468</v>
      </c>
      <c r="CJ1099" s="411">
        <v>9703479.5433149561</v>
      </c>
      <c r="CK1099" s="411">
        <v>10547431.175442588</v>
      </c>
      <c r="CL1099" s="411">
        <v>10514181.181734456</v>
      </c>
      <c r="CM1099" s="411">
        <v>9547738.143058572</v>
      </c>
      <c r="CN1099" s="411">
        <v>8945725.2658238783</v>
      </c>
      <c r="CO1099" s="411">
        <v>8326892.4310937598</v>
      </c>
      <c r="CP1099" s="411">
        <v>10572692.926572919</v>
      </c>
      <c r="CQ1099" s="411">
        <v>11299524.763522837</v>
      </c>
      <c r="CR1099" s="411">
        <v>11861014.961651811</v>
      </c>
      <c r="CS1099" s="411">
        <v>10472513.511726884</v>
      </c>
      <c r="CT1099" s="411">
        <v>8347636.1626505181</v>
      </c>
      <c r="CU1099" s="412">
        <v>8728712.338325303</v>
      </c>
      <c r="CV1099" s="411">
        <f t="shared" si="345"/>
        <v>118867542.40491848</v>
      </c>
      <c r="CW1099" s="411">
        <v>27901.384837982449</v>
      </c>
      <c r="CX1099" s="411">
        <v>-36213.200730708537</v>
      </c>
      <c r="CY1099" s="411">
        <v>439.67576972016832</v>
      </c>
      <c r="CZ1099" s="411">
        <v>9007.509820184845</v>
      </c>
      <c r="DA1099" s="411">
        <v>-6029.0642468593578</v>
      </c>
      <c r="DB1099" s="411">
        <v>-11701.462574654113</v>
      </c>
      <c r="DC1099" s="411">
        <v>-41699.034597685808</v>
      </c>
      <c r="DD1099" s="411">
        <v>-40116.952036107767</v>
      </c>
      <c r="DE1099" s="411">
        <v>-144130.76479393156</v>
      </c>
      <c r="DF1099" s="411">
        <v>-5328.9099632829602</v>
      </c>
      <c r="DG1099" s="411">
        <v>5274.1483994625669</v>
      </c>
      <c r="DH1099" s="412">
        <v>0</v>
      </c>
      <c r="DI1099" s="411">
        <f t="shared" si="346"/>
        <v>-242596.67011588006</v>
      </c>
      <c r="DJ1099" s="411">
        <v>9731380.9281529393</v>
      </c>
      <c r="DK1099" s="411">
        <v>10511217.97471188</v>
      </c>
      <c r="DL1099" s="411">
        <v>10514620.857504176</v>
      </c>
      <c r="DM1099" s="411">
        <v>9556745.6528787557</v>
      </c>
      <c r="DN1099" s="411">
        <v>8939696.2015770189</v>
      </c>
      <c r="DO1099" s="411">
        <v>8315190.9685191056</v>
      </c>
      <c r="DP1099" s="411">
        <v>10530993.891975231</v>
      </c>
      <c r="DQ1099" s="411">
        <v>11259407.811486732</v>
      </c>
      <c r="DR1099" s="411">
        <v>11716884.196857881</v>
      </c>
      <c r="DS1099" s="411">
        <v>10467184.6017636</v>
      </c>
      <c r="DT1099" s="411">
        <v>8352910.311049981</v>
      </c>
      <c r="DU1099" s="412">
        <v>8728712.338325303</v>
      </c>
      <c r="DV1099" s="411">
        <f t="shared" si="347"/>
        <v>118624945.73480263</v>
      </c>
      <c r="DW1099" s="412">
        <v>9731380.9281529393</v>
      </c>
      <c r="DX1099" s="412">
        <v>10511217.97471188</v>
      </c>
      <c r="DY1099" s="412">
        <v>10514620.857504176</v>
      </c>
      <c r="DZ1099" s="412">
        <v>9556745.6528787557</v>
      </c>
      <c r="EA1099" s="412">
        <v>8939696.2015770189</v>
      </c>
      <c r="EB1099" s="412">
        <v>8315190.9685191056</v>
      </c>
      <c r="EC1099" s="412">
        <v>10530993.891975231</v>
      </c>
      <c r="ED1099" s="412">
        <v>11259407.811486732</v>
      </c>
      <c r="EE1099" s="412">
        <v>11716884.196857881</v>
      </c>
      <c r="EF1099" s="412">
        <v>10467184.6017636</v>
      </c>
      <c r="EG1099" s="412">
        <v>8352910.311049981</v>
      </c>
      <c r="EH1099" s="412">
        <v>8728712.338325303</v>
      </c>
      <c r="EI1099" s="411">
        <f t="shared" si="348"/>
        <v>118624945.73480263</v>
      </c>
      <c r="EK1099" s="411">
        <f t="shared" si="349"/>
        <v>118624945.73480262</v>
      </c>
      <c r="EL1099" s="7">
        <f t="shared" si="350"/>
        <v>0</v>
      </c>
    </row>
    <row r="1100" spans="1:142">
      <c r="A1100" s="365" t="str">
        <f t="shared" si="332"/>
        <v xml:space="preserve"> 215</v>
      </c>
      <c r="B1100" s="370" t="s">
        <v>977</v>
      </c>
      <c r="C1100" s="370" t="s">
        <v>921</v>
      </c>
      <c r="D1100" s="411">
        <v>5066571.26</v>
      </c>
      <c r="E1100" s="411">
        <v>5608591.3700000001</v>
      </c>
      <c r="F1100" s="411">
        <v>5572812</v>
      </c>
      <c r="G1100" s="411">
        <v>5301983.1850000005</v>
      </c>
      <c r="H1100" s="411">
        <v>4917983.8149999995</v>
      </c>
      <c r="I1100" s="411">
        <v>4668131.8149999995</v>
      </c>
      <c r="J1100" s="411">
        <v>5608572</v>
      </c>
      <c r="K1100" s="411">
        <v>6085815</v>
      </c>
      <c r="L1100" s="411">
        <v>6090150.1850000005</v>
      </c>
      <c r="M1100" s="411">
        <v>5692387.3700000001</v>
      </c>
      <c r="N1100" s="411">
        <v>4898347.8149999995</v>
      </c>
      <c r="O1100" s="412">
        <v>4678919.8149999995</v>
      </c>
      <c r="P1100" s="411">
        <f t="shared" si="333"/>
        <v>64190265.629999988</v>
      </c>
      <c r="Q1100" s="411">
        <f t="shared" si="334"/>
        <v>36563723.767580636</v>
      </c>
      <c r="R1100" s="411">
        <f t="shared" si="335"/>
        <v>10676845.432074528</v>
      </c>
      <c r="S1100" s="411">
        <f t="shared" si="336"/>
        <v>16949696.430344827</v>
      </c>
      <c r="T1100" s="411">
        <v>411950.65413268626</v>
      </c>
      <c r="U1100" s="411">
        <v>6602.9694275503025</v>
      </c>
      <c r="V1100" s="411">
        <v>7374.8503818032186</v>
      </c>
      <c r="W1100" s="411">
        <v>-87732.145968716402</v>
      </c>
      <c r="X1100" s="411">
        <v>-17.282315122491127</v>
      </c>
      <c r="Y1100" s="411">
        <v>-14043.815893663315</v>
      </c>
      <c r="Z1100" s="411">
        <v>6493.6259845214372</v>
      </c>
      <c r="AA1100" s="411">
        <v>15222.5141117327</v>
      </c>
      <c r="AB1100" s="411">
        <v>13334.135297626468</v>
      </c>
      <c r="AC1100" s="411">
        <v>2814.6854380241857</v>
      </c>
      <c r="AD1100" s="411">
        <v>15400.157616337274</v>
      </c>
      <c r="AE1100" s="412">
        <v>-27775.480691059147</v>
      </c>
      <c r="AF1100" s="411">
        <f t="shared" si="337"/>
        <v>349624.86752172053</v>
      </c>
      <c r="AG1100" s="411">
        <v>5478521.9141326863</v>
      </c>
      <c r="AH1100" s="411">
        <v>5615194.3394275503</v>
      </c>
      <c r="AI1100" s="411">
        <v>5580186.8503818037</v>
      </c>
      <c r="AJ1100" s="411">
        <v>5214251.0390312839</v>
      </c>
      <c r="AK1100" s="411">
        <v>4917966.5326848775</v>
      </c>
      <c r="AL1100" s="411">
        <v>4654087.9991063364</v>
      </c>
      <c r="AM1100" s="411">
        <v>5615065.6259845207</v>
      </c>
      <c r="AN1100" s="411">
        <v>6101037.5141117331</v>
      </c>
      <c r="AO1100" s="411">
        <v>6103484.3202976268</v>
      </c>
      <c r="AP1100" s="411">
        <v>5695202.055438024</v>
      </c>
      <c r="AQ1100" s="411">
        <v>4913747.9726163372</v>
      </c>
      <c r="AR1100" s="412">
        <v>4651144.33430894</v>
      </c>
      <c r="AS1100" s="411">
        <f t="shared" si="338"/>
        <v>64539890.497521728</v>
      </c>
      <c r="AT1100" s="411">
        <f t="shared" si="339"/>
        <v>36894143.151523754</v>
      </c>
      <c r="AU1100" s="411">
        <f t="shared" si="340"/>
        <v>10701933.171138771</v>
      </c>
      <c r="AV1100" s="411">
        <f t="shared" si="341"/>
        <v>16943814.1748592</v>
      </c>
      <c r="AW1100" s="411">
        <v>0</v>
      </c>
      <c r="AX1100" s="411">
        <v>0</v>
      </c>
      <c r="AY1100" s="411">
        <v>0</v>
      </c>
      <c r="AZ1100" s="411">
        <v>0</v>
      </c>
      <c r="BA1100" s="411">
        <v>0</v>
      </c>
      <c r="BB1100" s="411">
        <v>0</v>
      </c>
      <c r="BC1100" s="411">
        <v>0</v>
      </c>
      <c r="BD1100" s="411">
        <v>0</v>
      </c>
      <c r="BE1100" s="411">
        <v>0</v>
      </c>
      <c r="BF1100" s="411">
        <v>0</v>
      </c>
      <c r="BG1100" s="411">
        <v>0</v>
      </c>
      <c r="BH1100" s="412">
        <v>0</v>
      </c>
      <c r="BI1100" s="411">
        <f t="shared" si="342"/>
        <v>0</v>
      </c>
      <c r="BJ1100" s="411">
        <v>5478521.9141326863</v>
      </c>
      <c r="BK1100" s="411">
        <v>5615194.3394275503</v>
      </c>
      <c r="BL1100" s="411">
        <v>5580186.8503818037</v>
      </c>
      <c r="BM1100" s="411">
        <v>5214251.0390312839</v>
      </c>
      <c r="BN1100" s="411">
        <v>4917966.5326848775</v>
      </c>
      <c r="BO1100" s="411">
        <v>4654087.9991063364</v>
      </c>
      <c r="BP1100" s="411">
        <v>5615065.6259845207</v>
      </c>
      <c r="BQ1100" s="411">
        <v>6101037.5141117331</v>
      </c>
      <c r="BR1100" s="411">
        <v>6103484.3202976268</v>
      </c>
      <c r="BS1100" s="411">
        <v>5695202.055438024</v>
      </c>
      <c r="BT1100" s="411">
        <v>4913747.9726163372</v>
      </c>
      <c r="BU1100" s="412">
        <v>4651144.33430894</v>
      </c>
      <c r="BV1100" s="411">
        <f t="shared" si="343"/>
        <v>64539890.497521728</v>
      </c>
      <c r="BW1100" s="411">
        <v>-229336.08261471571</v>
      </c>
      <c r="BX1100" s="411">
        <v>-242229.85935980701</v>
      </c>
      <c r="BY1100" s="411">
        <v>-187189.69483397409</v>
      </c>
      <c r="BZ1100" s="411">
        <v>-183600.52111088514</v>
      </c>
      <c r="CA1100" s="411">
        <v>69221.952696829292</v>
      </c>
      <c r="CB1100" s="411">
        <v>208944.57329850315</v>
      </c>
      <c r="CC1100" s="411">
        <v>179103.79880761812</v>
      </c>
      <c r="CD1100" s="411">
        <v>-315004.98018432094</v>
      </c>
      <c r="CE1100" s="411">
        <v>121919.27213836287</v>
      </c>
      <c r="CF1100" s="411">
        <v>186049.19774804881</v>
      </c>
      <c r="CG1100" s="411">
        <v>-75763.905604005442</v>
      </c>
      <c r="CH1100" s="412">
        <v>181212.62510910304</v>
      </c>
      <c r="CI1100" s="411">
        <f t="shared" si="344"/>
        <v>-286673.62390924303</v>
      </c>
      <c r="CJ1100" s="411">
        <v>5249185.8315179711</v>
      </c>
      <c r="CK1100" s="411">
        <v>5372964.480067743</v>
      </c>
      <c r="CL1100" s="411">
        <v>5392997.1555478293</v>
      </c>
      <c r="CM1100" s="411">
        <v>5030650.5179203982</v>
      </c>
      <c r="CN1100" s="411">
        <v>4987188.4853817066</v>
      </c>
      <c r="CO1100" s="411">
        <v>4863032.57240484</v>
      </c>
      <c r="CP1100" s="411">
        <v>5794169.4247921389</v>
      </c>
      <c r="CQ1100" s="411">
        <v>5786032.5339274118</v>
      </c>
      <c r="CR1100" s="411">
        <v>6225403.5924359886</v>
      </c>
      <c r="CS1100" s="411">
        <v>5881251.2531860732</v>
      </c>
      <c r="CT1100" s="411">
        <v>4837984.0670123324</v>
      </c>
      <c r="CU1100" s="412">
        <v>4832356.9594180444</v>
      </c>
      <c r="CV1100" s="411">
        <f t="shared" si="345"/>
        <v>64253216.873612471</v>
      </c>
      <c r="CW1100" s="411">
        <v>8971.3845621848086</v>
      </c>
      <c r="CX1100" s="411">
        <v>-24650.058710318233</v>
      </c>
      <c r="CY1100" s="411">
        <v>-6873.3933915365997</v>
      </c>
      <c r="CZ1100" s="411">
        <v>-2390.8652062980291</v>
      </c>
      <c r="DA1100" s="411">
        <v>-8353.9487811383406</v>
      </c>
      <c r="DB1100" s="411">
        <v>-13682.432393699877</v>
      </c>
      <c r="DC1100" s="411">
        <v>-29555.927704043592</v>
      </c>
      <c r="DD1100" s="411">
        <v>-28088.735775800073</v>
      </c>
      <c r="DE1100" s="411">
        <v>-76575.075920105999</v>
      </c>
      <c r="DF1100" s="411">
        <v>-3567.3398796529582</v>
      </c>
      <c r="DG1100" s="411">
        <v>2772.2633691970877</v>
      </c>
      <c r="DH1100" s="412">
        <v>0</v>
      </c>
      <c r="DI1100" s="411">
        <f t="shared" si="346"/>
        <v>-181994.12983121182</v>
      </c>
      <c r="DJ1100" s="411">
        <v>5258157.2160801552</v>
      </c>
      <c r="DK1100" s="411">
        <v>5348314.4213574249</v>
      </c>
      <c r="DL1100" s="411">
        <v>5386123.7621562928</v>
      </c>
      <c r="DM1100" s="411">
        <v>5028259.6527140997</v>
      </c>
      <c r="DN1100" s="411">
        <v>4978834.5366005683</v>
      </c>
      <c r="DO1100" s="411">
        <v>4849350.1400111401</v>
      </c>
      <c r="DP1100" s="411">
        <v>5764613.4970880961</v>
      </c>
      <c r="DQ1100" s="411">
        <v>5757943.7981516114</v>
      </c>
      <c r="DR1100" s="411">
        <v>6148828.5165158836</v>
      </c>
      <c r="DS1100" s="411">
        <v>5877683.9133064207</v>
      </c>
      <c r="DT1100" s="411">
        <v>4840756.3303815285</v>
      </c>
      <c r="DU1100" s="412">
        <v>4832356.9594180444</v>
      </c>
      <c r="DV1100" s="411">
        <f t="shared" si="347"/>
        <v>64071222.743781261</v>
      </c>
      <c r="DW1100" s="412">
        <v>5258157.2160801552</v>
      </c>
      <c r="DX1100" s="412">
        <v>5348314.4213574249</v>
      </c>
      <c r="DY1100" s="412">
        <v>5386123.7621562928</v>
      </c>
      <c r="DZ1100" s="412">
        <v>5028259.6527140997</v>
      </c>
      <c r="EA1100" s="412">
        <v>4978834.5366005683</v>
      </c>
      <c r="EB1100" s="412">
        <v>4849350.1400111401</v>
      </c>
      <c r="EC1100" s="412">
        <v>5764613.4970880961</v>
      </c>
      <c r="ED1100" s="412">
        <v>5757943.7981516114</v>
      </c>
      <c r="EE1100" s="412">
        <v>6148828.5165158836</v>
      </c>
      <c r="EF1100" s="412">
        <v>5877683.9133064207</v>
      </c>
      <c r="EG1100" s="412">
        <v>4840756.3303815285</v>
      </c>
      <c r="EH1100" s="412">
        <v>4832356.9594180444</v>
      </c>
      <c r="EI1100" s="411">
        <f t="shared" si="348"/>
        <v>64071222.743781261</v>
      </c>
      <c r="EK1100" s="411">
        <f t="shared" si="349"/>
        <v>64071222.743781254</v>
      </c>
      <c r="EL1100" s="7">
        <f t="shared" si="350"/>
        <v>0</v>
      </c>
    </row>
    <row r="1101" spans="1:142">
      <c r="A1101" s="365" t="str">
        <f t="shared" si="332"/>
        <v xml:space="preserve"> 215</v>
      </c>
      <c r="B1101" s="370" t="s">
        <v>977</v>
      </c>
      <c r="C1101" s="370" t="s">
        <v>974</v>
      </c>
      <c r="D1101" s="411">
        <v>4299332.74</v>
      </c>
      <c r="E1101" s="411">
        <v>5401388.6299999999</v>
      </c>
      <c r="F1101" s="411">
        <v>5291936</v>
      </c>
      <c r="G1101" s="411">
        <v>4760720.8149999995</v>
      </c>
      <c r="H1101" s="411">
        <v>3903606.1850000001</v>
      </c>
      <c r="I1101" s="411">
        <v>3325035.1850000001</v>
      </c>
      <c r="J1101" s="411">
        <v>4625459</v>
      </c>
      <c r="K1101" s="411">
        <v>5799154</v>
      </c>
      <c r="L1101" s="411">
        <v>5513171.8149999995</v>
      </c>
      <c r="M1101" s="411">
        <v>4443823.63</v>
      </c>
      <c r="N1101" s="411">
        <v>3553442.1850000001</v>
      </c>
      <c r="O1101" s="412">
        <v>3772638.1850000001</v>
      </c>
      <c r="P1101" s="411">
        <f t="shared" si="333"/>
        <v>54689708.370000005</v>
      </c>
      <c r="Q1101" s="411">
        <f t="shared" si="334"/>
        <v>31458270.200161289</v>
      </c>
      <c r="R1101" s="411">
        <f t="shared" si="335"/>
        <v>9940659.1863904335</v>
      </c>
      <c r="S1101" s="411">
        <f t="shared" si="336"/>
        <v>13290778.983448276</v>
      </c>
      <c r="T1101" s="411">
        <v>349568.3458673142</v>
      </c>
      <c r="U1101" s="411">
        <v>6359.030572449481</v>
      </c>
      <c r="V1101" s="411">
        <v>7003.1496181958282</v>
      </c>
      <c r="W1101" s="411">
        <v>-78775.854031284965</v>
      </c>
      <c r="X1101" s="411">
        <v>-13.717684877146894</v>
      </c>
      <c r="Y1101" s="411">
        <v>-10003.184106336668</v>
      </c>
      <c r="Z1101" s="411">
        <v>5355.3740154778789</v>
      </c>
      <c r="AA1101" s="411">
        <v>14505.485888268355</v>
      </c>
      <c r="AB1101" s="411">
        <v>12070.864702373485</v>
      </c>
      <c r="AC1101" s="411">
        <v>2197.3145619756833</v>
      </c>
      <c r="AD1101" s="411">
        <v>11171.842383663286</v>
      </c>
      <c r="AE1101" s="412">
        <v>-22395.519308941275</v>
      </c>
      <c r="AF1101" s="411">
        <f t="shared" si="337"/>
        <v>297043.13247827819</v>
      </c>
      <c r="AG1101" s="411">
        <v>4648901.0858673137</v>
      </c>
      <c r="AH1101" s="411">
        <v>5407747.6605724487</v>
      </c>
      <c r="AI1101" s="411">
        <v>5298939.1496181963</v>
      </c>
      <c r="AJ1101" s="411">
        <v>4681944.9609687161</v>
      </c>
      <c r="AK1101" s="411">
        <v>3903592.4673151225</v>
      </c>
      <c r="AL1101" s="411">
        <v>3315032.0008936636</v>
      </c>
      <c r="AM1101" s="411">
        <v>4630814.3740154784</v>
      </c>
      <c r="AN1101" s="411">
        <v>5813659.4858882679</v>
      </c>
      <c r="AO1101" s="411">
        <v>5525242.6797023732</v>
      </c>
      <c r="AP1101" s="411">
        <v>4446020.9445619751</v>
      </c>
      <c r="AQ1101" s="411">
        <v>3564614.0273836632</v>
      </c>
      <c r="AR1101" s="412">
        <v>3750242.6656910586</v>
      </c>
      <c r="AS1101" s="411">
        <f t="shared" si="338"/>
        <v>54986751.502478264</v>
      </c>
      <c r="AT1101" s="411">
        <f t="shared" si="339"/>
        <v>31737590.59041173</v>
      </c>
      <c r="AU1101" s="411">
        <f t="shared" si="340"/>
        <v>9964078.3972705752</v>
      </c>
      <c r="AV1101" s="411">
        <f t="shared" si="341"/>
        <v>13285082.514795972</v>
      </c>
      <c r="AW1101" s="411">
        <v>0</v>
      </c>
      <c r="AX1101" s="411">
        <v>0</v>
      </c>
      <c r="AY1101" s="411">
        <v>0</v>
      </c>
      <c r="AZ1101" s="411">
        <v>0</v>
      </c>
      <c r="BA1101" s="411">
        <v>0</v>
      </c>
      <c r="BB1101" s="411">
        <v>0</v>
      </c>
      <c r="BC1101" s="411">
        <v>0</v>
      </c>
      <c r="BD1101" s="411">
        <v>0</v>
      </c>
      <c r="BE1101" s="411">
        <v>0</v>
      </c>
      <c r="BF1101" s="411">
        <v>0</v>
      </c>
      <c r="BG1101" s="411">
        <v>0</v>
      </c>
      <c r="BH1101" s="412">
        <v>0</v>
      </c>
      <c r="BI1101" s="411">
        <f t="shared" si="342"/>
        <v>0</v>
      </c>
      <c r="BJ1101" s="411">
        <v>4648901.0858673137</v>
      </c>
      <c r="BK1101" s="411">
        <v>5407747.6605724487</v>
      </c>
      <c r="BL1101" s="411">
        <v>5298939.1496181963</v>
      </c>
      <c r="BM1101" s="411">
        <v>4681944.9609687161</v>
      </c>
      <c r="BN1101" s="411">
        <v>3903592.4673151225</v>
      </c>
      <c r="BO1101" s="411">
        <v>3315032.0008936636</v>
      </c>
      <c r="BP1101" s="411">
        <v>4630814.3740154784</v>
      </c>
      <c r="BQ1101" s="411">
        <v>5813659.4858882679</v>
      </c>
      <c r="BR1101" s="411">
        <v>5525242.6797023732</v>
      </c>
      <c r="BS1101" s="411">
        <v>4446020.9445619751</v>
      </c>
      <c r="BT1101" s="411">
        <v>3564614.0273836632</v>
      </c>
      <c r="BU1101" s="412">
        <v>3750242.6656910586</v>
      </c>
      <c r="BV1101" s="411">
        <f t="shared" si="343"/>
        <v>54986751.502478264</v>
      </c>
      <c r="BW1101" s="411">
        <v>-194607.37407032802</v>
      </c>
      <c r="BX1101" s="411">
        <v>-233280.96519760534</v>
      </c>
      <c r="BY1101" s="411">
        <v>-177755.12343156786</v>
      </c>
      <c r="BZ1101" s="411">
        <v>-164857.33583054316</v>
      </c>
      <c r="CA1101" s="411">
        <v>54944.313127049725</v>
      </c>
      <c r="CB1101" s="411">
        <v>148827.85779525683</v>
      </c>
      <c r="CC1101" s="411">
        <v>147709.12776530068</v>
      </c>
      <c r="CD1101" s="411">
        <v>-300167.25629284244</v>
      </c>
      <c r="CE1101" s="411">
        <v>110368.68951344883</v>
      </c>
      <c r="CF1101" s="411">
        <v>145241.31397883466</v>
      </c>
      <c r="CG1101" s="411">
        <v>-54961.931745475995</v>
      </c>
      <c r="CH1101" s="412">
        <v>146112.7132162003</v>
      </c>
      <c r="CI1101" s="411">
        <f t="shared" si="344"/>
        <v>-372425.97117227182</v>
      </c>
      <c r="CJ1101" s="411">
        <v>4454293.7117969859</v>
      </c>
      <c r="CK1101" s="411">
        <v>5174466.6953748446</v>
      </c>
      <c r="CL1101" s="411">
        <v>5121184.0261866283</v>
      </c>
      <c r="CM1101" s="411">
        <v>4517087.625138171</v>
      </c>
      <c r="CN1101" s="411">
        <v>3958536.7804421727</v>
      </c>
      <c r="CO1101" s="411">
        <v>3463859.8586889207</v>
      </c>
      <c r="CP1101" s="411">
        <v>4778523.5017807791</v>
      </c>
      <c r="CQ1101" s="411">
        <v>5513492.2295954265</v>
      </c>
      <c r="CR1101" s="411">
        <v>5635611.3692158209</v>
      </c>
      <c r="CS1101" s="411">
        <v>4591262.258540811</v>
      </c>
      <c r="CT1101" s="411">
        <v>3509652.0956381876</v>
      </c>
      <c r="CU1101" s="412">
        <v>3896355.3789072596</v>
      </c>
      <c r="CV1101" s="411">
        <f t="shared" si="345"/>
        <v>54614325.531305999</v>
      </c>
      <c r="CW1101" s="411">
        <v>18930.000275797192</v>
      </c>
      <c r="CX1101" s="411">
        <v>-11563.142020390234</v>
      </c>
      <c r="CY1101" s="411">
        <v>7313.0691612572809</v>
      </c>
      <c r="CZ1101" s="411">
        <v>11398.375026482845</v>
      </c>
      <c r="DA1101" s="411">
        <v>2324.8845342792647</v>
      </c>
      <c r="DB1101" s="411">
        <v>1980.9698190462368</v>
      </c>
      <c r="DC1101" s="411">
        <v>-12143.106893642871</v>
      </c>
      <c r="DD1101" s="411">
        <v>-12028.216260306785</v>
      </c>
      <c r="DE1101" s="411">
        <v>-67555.688873825493</v>
      </c>
      <c r="DF1101" s="411">
        <v>-1761.5700836295109</v>
      </c>
      <c r="DG1101" s="411">
        <v>2501.8850302653082</v>
      </c>
      <c r="DH1101" s="412">
        <v>0</v>
      </c>
      <c r="DI1101" s="411">
        <f t="shared" si="346"/>
        <v>-60602.540284666764</v>
      </c>
      <c r="DJ1101" s="411">
        <v>4473223.7120727831</v>
      </c>
      <c r="DK1101" s="411">
        <v>5162903.5533544542</v>
      </c>
      <c r="DL1101" s="411">
        <v>5128497.095347885</v>
      </c>
      <c r="DM1101" s="411">
        <v>4528486.0001646541</v>
      </c>
      <c r="DN1101" s="411">
        <v>3960861.6649764515</v>
      </c>
      <c r="DO1101" s="411">
        <v>3465840.8285079668</v>
      </c>
      <c r="DP1101" s="411">
        <v>4766380.3948871354</v>
      </c>
      <c r="DQ1101" s="411">
        <v>5501464.013335119</v>
      </c>
      <c r="DR1101" s="411">
        <v>5568055.6803419963</v>
      </c>
      <c r="DS1101" s="411">
        <v>4589500.6884571807</v>
      </c>
      <c r="DT1101" s="411">
        <v>3512153.9806684521</v>
      </c>
      <c r="DU1101" s="412">
        <v>3896355.3789072596</v>
      </c>
      <c r="DV1101" s="411">
        <f t="shared" si="347"/>
        <v>54553722.99102135</v>
      </c>
      <c r="DW1101" s="412">
        <v>4473223.7120727831</v>
      </c>
      <c r="DX1101" s="412">
        <v>5162903.5533544542</v>
      </c>
      <c r="DY1101" s="412">
        <v>5128497.095347885</v>
      </c>
      <c r="DZ1101" s="412">
        <v>4528486.0001646541</v>
      </c>
      <c r="EA1101" s="412">
        <v>3960861.6649764515</v>
      </c>
      <c r="EB1101" s="412">
        <v>3465840.8285079668</v>
      </c>
      <c r="EC1101" s="412">
        <v>4766380.3948871354</v>
      </c>
      <c r="ED1101" s="412">
        <v>5501464.013335119</v>
      </c>
      <c r="EE1101" s="412">
        <v>5568055.6803419963</v>
      </c>
      <c r="EF1101" s="412">
        <v>4589500.6884571807</v>
      </c>
      <c r="EG1101" s="412">
        <v>3512153.9806684521</v>
      </c>
      <c r="EH1101" s="412">
        <v>3896355.3789072596</v>
      </c>
      <c r="EI1101" s="411">
        <f t="shared" si="348"/>
        <v>54553722.99102135</v>
      </c>
      <c r="EK1101" s="411">
        <f t="shared" si="349"/>
        <v>54553722.99102135</v>
      </c>
      <c r="EL1101" s="7">
        <f t="shared" si="350"/>
        <v>0</v>
      </c>
    </row>
    <row r="1102" spans="1:142">
      <c r="A1102" s="365" t="str">
        <f t="shared" si="332"/>
        <v xml:space="preserve"> 215</v>
      </c>
      <c r="B1102" s="370" t="s">
        <v>977</v>
      </c>
      <c r="C1102" s="370" t="s">
        <v>1173</v>
      </c>
      <c r="D1102" s="411">
        <v>10</v>
      </c>
      <c r="E1102" s="411">
        <v>19</v>
      </c>
      <c r="F1102" s="411">
        <v>152</v>
      </c>
      <c r="G1102" s="411">
        <v>23</v>
      </c>
      <c r="H1102" s="411">
        <v>7</v>
      </c>
      <c r="I1102" s="411">
        <v>7</v>
      </c>
      <c r="J1102" s="411">
        <v>148</v>
      </c>
      <c r="K1102" s="411">
        <v>310</v>
      </c>
      <c r="L1102" s="411">
        <v>46</v>
      </c>
      <c r="M1102" s="411">
        <v>185</v>
      </c>
      <c r="N1102" s="411">
        <v>16</v>
      </c>
      <c r="O1102" s="412">
        <v>5</v>
      </c>
      <c r="P1102" s="411">
        <f t="shared" si="333"/>
        <v>928</v>
      </c>
      <c r="Q1102" s="411">
        <f t="shared" si="334"/>
        <v>361.22580645161293</v>
      </c>
      <c r="R1102" s="411">
        <f t="shared" si="335"/>
        <v>348.0845383759733</v>
      </c>
      <c r="S1102" s="411">
        <f t="shared" si="336"/>
        <v>218.68965517241378</v>
      </c>
      <c r="T1102" s="411">
        <v>0</v>
      </c>
      <c r="U1102" s="411">
        <v>0</v>
      </c>
      <c r="V1102" s="411">
        <v>0</v>
      </c>
      <c r="W1102" s="411">
        <v>0</v>
      </c>
      <c r="X1102" s="411">
        <v>0</v>
      </c>
      <c r="Y1102" s="411">
        <v>0</v>
      </c>
      <c r="Z1102" s="411">
        <v>0</v>
      </c>
      <c r="AA1102" s="411">
        <v>0</v>
      </c>
      <c r="AB1102" s="411">
        <v>0</v>
      </c>
      <c r="AC1102" s="411">
        <v>0</v>
      </c>
      <c r="AD1102" s="411">
        <v>0</v>
      </c>
      <c r="AE1102" s="412">
        <v>0</v>
      </c>
      <c r="AF1102" s="411">
        <f t="shared" si="337"/>
        <v>0</v>
      </c>
      <c r="AG1102" s="411">
        <v>0</v>
      </c>
      <c r="AH1102" s="411">
        <v>0</v>
      </c>
      <c r="AI1102" s="411">
        <v>0</v>
      </c>
      <c r="AJ1102" s="411">
        <v>0</v>
      </c>
      <c r="AK1102" s="411">
        <v>0</v>
      </c>
      <c r="AL1102" s="411">
        <v>0</v>
      </c>
      <c r="AM1102" s="411">
        <v>0</v>
      </c>
      <c r="AN1102" s="411">
        <v>0</v>
      </c>
      <c r="AO1102" s="411">
        <v>0</v>
      </c>
      <c r="AP1102" s="411">
        <v>0</v>
      </c>
      <c r="AQ1102" s="411">
        <v>0</v>
      </c>
      <c r="AR1102" s="412">
        <v>0</v>
      </c>
      <c r="AS1102" s="411">
        <f t="shared" si="338"/>
        <v>0</v>
      </c>
      <c r="AT1102" s="411">
        <f t="shared" si="339"/>
        <v>0</v>
      </c>
      <c r="AU1102" s="411">
        <f t="shared" si="340"/>
        <v>0</v>
      </c>
      <c r="AV1102" s="411">
        <f t="shared" si="341"/>
        <v>0</v>
      </c>
      <c r="AW1102" s="411">
        <v>0</v>
      </c>
      <c r="AX1102" s="411">
        <v>0</v>
      </c>
      <c r="AY1102" s="411">
        <v>0</v>
      </c>
      <c r="AZ1102" s="411">
        <v>0</v>
      </c>
      <c r="BA1102" s="411">
        <v>0</v>
      </c>
      <c r="BB1102" s="411">
        <v>0</v>
      </c>
      <c r="BC1102" s="411">
        <v>0</v>
      </c>
      <c r="BD1102" s="411">
        <v>0</v>
      </c>
      <c r="BE1102" s="411">
        <v>0</v>
      </c>
      <c r="BF1102" s="411">
        <v>0</v>
      </c>
      <c r="BG1102" s="411">
        <v>0</v>
      </c>
      <c r="BH1102" s="412">
        <v>0</v>
      </c>
      <c r="BI1102" s="411">
        <f t="shared" si="342"/>
        <v>0</v>
      </c>
      <c r="BJ1102" s="411">
        <v>0</v>
      </c>
      <c r="BK1102" s="411">
        <v>0</v>
      </c>
      <c r="BL1102" s="411">
        <v>0</v>
      </c>
      <c r="BM1102" s="411">
        <v>0</v>
      </c>
      <c r="BN1102" s="411">
        <v>0</v>
      </c>
      <c r="BO1102" s="411">
        <v>0</v>
      </c>
      <c r="BP1102" s="411">
        <v>0</v>
      </c>
      <c r="BQ1102" s="411">
        <v>0</v>
      </c>
      <c r="BR1102" s="411">
        <v>0</v>
      </c>
      <c r="BS1102" s="411">
        <v>0</v>
      </c>
      <c r="BT1102" s="411">
        <v>0</v>
      </c>
      <c r="BU1102" s="412">
        <v>0</v>
      </c>
      <c r="BV1102" s="411">
        <f t="shared" si="343"/>
        <v>0</v>
      </c>
      <c r="BW1102" s="411">
        <v>0</v>
      </c>
      <c r="BX1102" s="411">
        <v>0</v>
      </c>
      <c r="BY1102" s="411">
        <v>0</v>
      </c>
      <c r="BZ1102" s="411">
        <v>0</v>
      </c>
      <c r="CA1102" s="411">
        <v>0</v>
      </c>
      <c r="CB1102" s="411">
        <v>0</v>
      </c>
      <c r="CC1102" s="411">
        <v>0</v>
      </c>
      <c r="CD1102" s="411">
        <v>0</v>
      </c>
      <c r="CE1102" s="411">
        <v>0</v>
      </c>
      <c r="CF1102" s="411">
        <v>0</v>
      </c>
      <c r="CG1102" s="411">
        <v>0</v>
      </c>
      <c r="CH1102" s="412">
        <v>0</v>
      </c>
      <c r="CI1102" s="411">
        <f t="shared" si="344"/>
        <v>0</v>
      </c>
      <c r="CJ1102" s="411">
        <v>0</v>
      </c>
      <c r="CK1102" s="411">
        <v>0</v>
      </c>
      <c r="CL1102" s="411">
        <v>0</v>
      </c>
      <c r="CM1102" s="411">
        <v>0</v>
      </c>
      <c r="CN1102" s="411">
        <v>0</v>
      </c>
      <c r="CO1102" s="411">
        <v>0</v>
      </c>
      <c r="CP1102" s="411">
        <v>0</v>
      </c>
      <c r="CQ1102" s="411">
        <v>0</v>
      </c>
      <c r="CR1102" s="411">
        <v>0</v>
      </c>
      <c r="CS1102" s="411">
        <v>0</v>
      </c>
      <c r="CT1102" s="411">
        <v>0</v>
      </c>
      <c r="CU1102" s="412">
        <v>0</v>
      </c>
      <c r="CV1102" s="411">
        <f t="shared" si="345"/>
        <v>0</v>
      </c>
      <c r="CW1102" s="411">
        <v>0</v>
      </c>
      <c r="CX1102" s="411">
        <v>0</v>
      </c>
      <c r="CY1102" s="411">
        <v>0</v>
      </c>
      <c r="CZ1102" s="411">
        <v>0</v>
      </c>
      <c r="DA1102" s="411">
        <v>0</v>
      </c>
      <c r="DB1102" s="411">
        <v>0</v>
      </c>
      <c r="DC1102" s="411">
        <v>0</v>
      </c>
      <c r="DD1102" s="411">
        <v>0</v>
      </c>
      <c r="DE1102" s="411">
        <v>0</v>
      </c>
      <c r="DF1102" s="411">
        <v>0</v>
      </c>
      <c r="DG1102" s="411">
        <v>0</v>
      </c>
      <c r="DH1102" s="412">
        <v>0</v>
      </c>
      <c r="DI1102" s="411">
        <f t="shared" si="346"/>
        <v>0</v>
      </c>
      <c r="DJ1102" s="411">
        <v>0</v>
      </c>
      <c r="DK1102" s="411">
        <v>0</v>
      </c>
      <c r="DL1102" s="411">
        <v>0</v>
      </c>
      <c r="DM1102" s="411">
        <v>0</v>
      </c>
      <c r="DN1102" s="411">
        <v>0</v>
      </c>
      <c r="DO1102" s="411">
        <v>0</v>
      </c>
      <c r="DP1102" s="411">
        <v>0</v>
      </c>
      <c r="DQ1102" s="411">
        <v>0</v>
      </c>
      <c r="DR1102" s="411">
        <v>0</v>
      </c>
      <c r="DS1102" s="411">
        <v>0</v>
      </c>
      <c r="DT1102" s="411">
        <v>0</v>
      </c>
      <c r="DU1102" s="412">
        <v>0</v>
      </c>
      <c r="DV1102" s="411">
        <f t="shared" si="347"/>
        <v>0</v>
      </c>
      <c r="DW1102" s="412">
        <v>0</v>
      </c>
      <c r="DX1102" s="412">
        <v>0</v>
      </c>
      <c r="DY1102" s="412">
        <v>0</v>
      </c>
      <c r="DZ1102" s="412">
        <v>0</v>
      </c>
      <c r="EA1102" s="412">
        <v>0</v>
      </c>
      <c r="EB1102" s="412">
        <v>0</v>
      </c>
      <c r="EC1102" s="412">
        <v>0</v>
      </c>
      <c r="ED1102" s="412">
        <v>0</v>
      </c>
      <c r="EE1102" s="412">
        <v>0</v>
      </c>
      <c r="EF1102" s="412">
        <v>0</v>
      </c>
      <c r="EG1102" s="412">
        <v>0</v>
      </c>
      <c r="EH1102" s="412">
        <v>0</v>
      </c>
      <c r="EI1102" s="411">
        <f t="shared" si="348"/>
        <v>0</v>
      </c>
      <c r="EK1102" s="411">
        <f t="shared" si="349"/>
        <v>928</v>
      </c>
      <c r="EL1102" s="7">
        <f t="shared" si="350"/>
        <v>-928</v>
      </c>
    </row>
    <row r="1103" spans="1:142">
      <c r="A1103" s="365" t="str">
        <f t="shared" si="332"/>
        <v xml:space="preserve"> 215</v>
      </c>
      <c r="B1103" s="370" t="s">
        <v>977</v>
      </c>
      <c r="C1103" s="370" t="s">
        <v>1174</v>
      </c>
      <c r="D1103" s="411">
        <v>2</v>
      </c>
      <c r="E1103" s="411">
        <v>1</v>
      </c>
      <c r="F1103" s="411">
        <v>2</v>
      </c>
      <c r="G1103" s="411">
        <v>1</v>
      </c>
      <c r="H1103" s="411">
        <v>1</v>
      </c>
      <c r="I1103" s="411">
        <v>1</v>
      </c>
      <c r="J1103" s="411">
        <v>0</v>
      </c>
      <c r="K1103" s="411">
        <v>1</v>
      </c>
      <c r="L1103" s="411">
        <v>0</v>
      </c>
      <c r="M1103" s="411">
        <v>126</v>
      </c>
      <c r="N1103" s="411">
        <v>1</v>
      </c>
      <c r="O1103" s="412">
        <v>1</v>
      </c>
      <c r="P1103" s="411">
        <f t="shared" si="333"/>
        <v>137</v>
      </c>
      <c r="Q1103" s="411">
        <f t="shared" si="334"/>
        <v>8</v>
      </c>
      <c r="R1103" s="411">
        <f t="shared" si="335"/>
        <v>1</v>
      </c>
      <c r="S1103" s="411">
        <f t="shared" si="336"/>
        <v>128</v>
      </c>
      <c r="T1103" s="411">
        <v>0</v>
      </c>
      <c r="U1103" s="411">
        <v>0</v>
      </c>
      <c r="V1103" s="411">
        <v>0</v>
      </c>
      <c r="W1103" s="411">
        <v>0</v>
      </c>
      <c r="X1103" s="411">
        <v>0</v>
      </c>
      <c r="Y1103" s="411">
        <v>0</v>
      </c>
      <c r="Z1103" s="411">
        <v>0</v>
      </c>
      <c r="AA1103" s="411">
        <v>0</v>
      </c>
      <c r="AB1103" s="411">
        <v>0</v>
      </c>
      <c r="AC1103" s="411">
        <v>0</v>
      </c>
      <c r="AD1103" s="411">
        <v>0</v>
      </c>
      <c r="AE1103" s="412">
        <v>0</v>
      </c>
      <c r="AF1103" s="411">
        <f t="shared" si="337"/>
        <v>0</v>
      </c>
      <c r="AG1103" s="411">
        <v>0</v>
      </c>
      <c r="AH1103" s="411">
        <v>0</v>
      </c>
      <c r="AI1103" s="411">
        <v>0</v>
      </c>
      <c r="AJ1103" s="411">
        <v>0</v>
      </c>
      <c r="AK1103" s="411">
        <v>0</v>
      </c>
      <c r="AL1103" s="411">
        <v>0</v>
      </c>
      <c r="AM1103" s="411">
        <v>0</v>
      </c>
      <c r="AN1103" s="411">
        <v>0</v>
      </c>
      <c r="AO1103" s="411">
        <v>0</v>
      </c>
      <c r="AP1103" s="411">
        <v>0</v>
      </c>
      <c r="AQ1103" s="411">
        <v>0</v>
      </c>
      <c r="AR1103" s="412">
        <v>0</v>
      </c>
      <c r="AS1103" s="411">
        <f t="shared" si="338"/>
        <v>0</v>
      </c>
      <c r="AT1103" s="411">
        <f t="shared" si="339"/>
        <v>0</v>
      </c>
      <c r="AU1103" s="411">
        <f t="shared" si="340"/>
        <v>0</v>
      </c>
      <c r="AV1103" s="411">
        <f t="shared" si="341"/>
        <v>0</v>
      </c>
      <c r="AW1103" s="411">
        <v>0</v>
      </c>
      <c r="AX1103" s="411">
        <v>0</v>
      </c>
      <c r="AY1103" s="411">
        <v>0</v>
      </c>
      <c r="AZ1103" s="411">
        <v>0</v>
      </c>
      <c r="BA1103" s="411">
        <v>0</v>
      </c>
      <c r="BB1103" s="411">
        <v>0</v>
      </c>
      <c r="BC1103" s="411">
        <v>0</v>
      </c>
      <c r="BD1103" s="411">
        <v>0</v>
      </c>
      <c r="BE1103" s="411">
        <v>0</v>
      </c>
      <c r="BF1103" s="411">
        <v>0</v>
      </c>
      <c r="BG1103" s="411">
        <v>0</v>
      </c>
      <c r="BH1103" s="412">
        <v>0</v>
      </c>
      <c r="BI1103" s="411">
        <f t="shared" si="342"/>
        <v>0</v>
      </c>
      <c r="BJ1103" s="411">
        <v>0</v>
      </c>
      <c r="BK1103" s="411">
        <v>0</v>
      </c>
      <c r="BL1103" s="411">
        <v>0</v>
      </c>
      <c r="BM1103" s="411">
        <v>0</v>
      </c>
      <c r="BN1103" s="411">
        <v>0</v>
      </c>
      <c r="BO1103" s="411">
        <v>0</v>
      </c>
      <c r="BP1103" s="411">
        <v>0</v>
      </c>
      <c r="BQ1103" s="411">
        <v>0</v>
      </c>
      <c r="BR1103" s="411">
        <v>0</v>
      </c>
      <c r="BS1103" s="411">
        <v>0</v>
      </c>
      <c r="BT1103" s="411">
        <v>0</v>
      </c>
      <c r="BU1103" s="412">
        <v>0</v>
      </c>
      <c r="BV1103" s="411">
        <f t="shared" si="343"/>
        <v>0</v>
      </c>
      <c r="BW1103" s="411">
        <v>0</v>
      </c>
      <c r="BX1103" s="411">
        <v>0</v>
      </c>
      <c r="BY1103" s="411">
        <v>0</v>
      </c>
      <c r="BZ1103" s="411">
        <v>0</v>
      </c>
      <c r="CA1103" s="411">
        <v>0</v>
      </c>
      <c r="CB1103" s="411">
        <v>0</v>
      </c>
      <c r="CC1103" s="411">
        <v>0</v>
      </c>
      <c r="CD1103" s="411">
        <v>0</v>
      </c>
      <c r="CE1103" s="411">
        <v>0</v>
      </c>
      <c r="CF1103" s="411">
        <v>0</v>
      </c>
      <c r="CG1103" s="411">
        <v>0</v>
      </c>
      <c r="CH1103" s="412">
        <v>0</v>
      </c>
      <c r="CI1103" s="411">
        <f t="shared" si="344"/>
        <v>0</v>
      </c>
      <c r="CJ1103" s="411">
        <v>0</v>
      </c>
      <c r="CK1103" s="411">
        <v>0</v>
      </c>
      <c r="CL1103" s="411">
        <v>0</v>
      </c>
      <c r="CM1103" s="411">
        <v>0</v>
      </c>
      <c r="CN1103" s="411">
        <v>0</v>
      </c>
      <c r="CO1103" s="411">
        <v>0</v>
      </c>
      <c r="CP1103" s="411">
        <v>0</v>
      </c>
      <c r="CQ1103" s="411">
        <v>0</v>
      </c>
      <c r="CR1103" s="411">
        <v>0</v>
      </c>
      <c r="CS1103" s="411">
        <v>0</v>
      </c>
      <c r="CT1103" s="411">
        <v>0</v>
      </c>
      <c r="CU1103" s="412">
        <v>0</v>
      </c>
      <c r="CV1103" s="411">
        <f t="shared" si="345"/>
        <v>0</v>
      </c>
      <c r="CW1103" s="411">
        <v>0</v>
      </c>
      <c r="CX1103" s="411">
        <v>0</v>
      </c>
      <c r="CY1103" s="411">
        <v>0</v>
      </c>
      <c r="CZ1103" s="411">
        <v>0</v>
      </c>
      <c r="DA1103" s="411">
        <v>0</v>
      </c>
      <c r="DB1103" s="411">
        <v>0</v>
      </c>
      <c r="DC1103" s="411">
        <v>0</v>
      </c>
      <c r="DD1103" s="411">
        <v>0</v>
      </c>
      <c r="DE1103" s="411">
        <v>0</v>
      </c>
      <c r="DF1103" s="411">
        <v>0</v>
      </c>
      <c r="DG1103" s="411">
        <v>0</v>
      </c>
      <c r="DH1103" s="412">
        <v>0</v>
      </c>
      <c r="DI1103" s="411">
        <f t="shared" si="346"/>
        <v>0</v>
      </c>
      <c r="DJ1103" s="411">
        <v>0</v>
      </c>
      <c r="DK1103" s="411">
        <v>0</v>
      </c>
      <c r="DL1103" s="411">
        <v>0</v>
      </c>
      <c r="DM1103" s="411">
        <v>0</v>
      </c>
      <c r="DN1103" s="411">
        <v>0</v>
      </c>
      <c r="DO1103" s="411">
        <v>0</v>
      </c>
      <c r="DP1103" s="411">
        <v>0</v>
      </c>
      <c r="DQ1103" s="411">
        <v>0</v>
      </c>
      <c r="DR1103" s="411">
        <v>0</v>
      </c>
      <c r="DS1103" s="411">
        <v>0</v>
      </c>
      <c r="DT1103" s="411">
        <v>0</v>
      </c>
      <c r="DU1103" s="412">
        <v>0</v>
      </c>
      <c r="DV1103" s="411">
        <f t="shared" si="347"/>
        <v>0</v>
      </c>
      <c r="DW1103" s="412">
        <v>0</v>
      </c>
      <c r="DX1103" s="412">
        <v>0</v>
      </c>
      <c r="DY1103" s="412">
        <v>0</v>
      </c>
      <c r="DZ1103" s="412">
        <v>0</v>
      </c>
      <c r="EA1103" s="412">
        <v>0</v>
      </c>
      <c r="EB1103" s="412">
        <v>0</v>
      </c>
      <c r="EC1103" s="412">
        <v>0</v>
      </c>
      <c r="ED1103" s="412">
        <v>0</v>
      </c>
      <c r="EE1103" s="412">
        <v>0</v>
      </c>
      <c r="EF1103" s="412">
        <v>0</v>
      </c>
      <c r="EG1103" s="412">
        <v>0</v>
      </c>
      <c r="EH1103" s="412">
        <v>0</v>
      </c>
      <c r="EI1103" s="411">
        <f t="shared" si="348"/>
        <v>0</v>
      </c>
      <c r="EK1103" s="411">
        <f t="shared" si="349"/>
        <v>137</v>
      </c>
      <c r="EL1103" s="7">
        <f t="shared" si="350"/>
        <v>-137</v>
      </c>
    </row>
    <row r="1104" spans="1:142">
      <c r="A1104" s="365" t="str">
        <f t="shared" si="332"/>
        <v xml:space="preserve"> 215</v>
      </c>
      <c r="B1104" s="370" t="s">
        <v>977</v>
      </c>
      <c r="C1104" s="370" t="s">
        <v>1192</v>
      </c>
      <c r="D1104" s="411">
        <v>2</v>
      </c>
      <c r="E1104" s="411">
        <v>2</v>
      </c>
      <c r="F1104" s="411">
        <v>2</v>
      </c>
      <c r="G1104" s="411">
        <v>5</v>
      </c>
      <c r="H1104" s="411">
        <v>1</v>
      </c>
      <c r="I1104" s="411">
        <v>4</v>
      </c>
      <c r="J1104" s="411">
        <v>8</v>
      </c>
      <c r="K1104" s="411">
        <v>17</v>
      </c>
      <c r="L1104" s="411">
        <v>1</v>
      </c>
      <c r="M1104" s="411">
        <v>12</v>
      </c>
      <c r="N1104" s="411">
        <v>1</v>
      </c>
      <c r="O1104" s="412">
        <v>0</v>
      </c>
      <c r="P1104" s="411">
        <f t="shared" si="333"/>
        <v>55</v>
      </c>
      <c r="Q1104" s="411">
        <f t="shared" si="334"/>
        <v>23.741935483870968</v>
      </c>
      <c r="R1104" s="411">
        <f t="shared" si="335"/>
        <v>17.982202447163516</v>
      </c>
      <c r="S1104" s="411">
        <f t="shared" si="336"/>
        <v>13.275862068965518</v>
      </c>
      <c r="T1104" s="411">
        <v>0</v>
      </c>
      <c r="U1104" s="411">
        <v>0</v>
      </c>
      <c r="V1104" s="411">
        <v>0</v>
      </c>
      <c r="W1104" s="411">
        <v>0</v>
      </c>
      <c r="X1104" s="411">
        <v>0</v>
      </c>
      <c r="Y1104" s="411">
        <v>0</v>
      </c>
      <c r="Z1104" s="411">
        <v>0</v>
      </c>
      <c r="AA1104" s="411">
        <v>0</v>
      </c>
      <c r="AB1104" s="411">
        <v>0</v>
      </c>
      <c r="AC1104" s="411">
        <v>0</v>
      </c>
      <c r="AD1104" s="411">
        <v>0</v>
      </c>
      <c r="AE1104" s="412">
        <v>0</v>
      </c>
      <c r="AF1104" s="411">
        <f t="shared" si="337"/>
        <v>0</v>
      </c>
      <c r="AG1104" s="411">
        <v>0</v>
      </c>
      <c r="AH1104" s="411">
        <v>0</v>
      </c>
      <c r="AI1104" s="411">
        <v>0</v>
      </c>
      <c r="AJ1104" s="411">
        <v>0</v>
      </c>
      <c r="AK1104" s="411">
        <v>0</v>
      </c>
      <c r="AL1104" s="411">
        <v>0</v>
      </c>
      <c r="AM1104" s="411">
        <v>0</v>
      </c>
      <c r="AN1104" s="411">
        <v>0</v>
      </c>
      <c r="AO1104" s="411">
        <v>0</v>
      </c>
      <c r="AP1104" s="411">
        <v>0</v>
      </c>
      <c r="AQ1104" s="411">
        <v>0</v>
      </c>
      <c r="AR1104" s="412">
        <v>0</v>
      </c>
      <c r="AS1104" s="411">
        <f t="shared" si="338"/>
        <v>0</v>
      </c>
      <c r="AT1104" s="411">
        <f t="shared" si="339"/>
        <v>0</v>
      </c>
      <c r="AU1104" s="411">
        <f t="shared" si="340"/>
        <v>0</v>
      </c>
      <c r="AV1104" s="411">
        <f t="shared" si="341"/>
        <v>0</v>
      </c>
      <c r="AW1104" s="411">
        <v>0</v>
      </c>
      <c r="AX1104" s="411">
        <v>0</v>
      </c>
      <c r="AY1104" s="411">
        <v>0</v>
      </c>
      <c r="AZ1104" s="411">
        <v>0</v>
      </c>
      <c r="BA1104" s="411">
        <v>0</v>
      </c>
      <c r="BB1104" s="411">
        <v>0</v>
      </c>
      <c r="BC1104" s="411">
        <v>0</v>
      </c>
      <c r="BD1104" s="411">
        <v>0</v>
      </c>
      <c r="BE1104" s="411">
        <v>0</v>
      </c>
      <c r="BF1104" s="411">
        <v>0</v>
      </c>
      <c r="BG1104" s="411">
        <v>0</v>
      </c>
      <c r="BH1104" s="412">
        <v>0</v>
      </c>
      <c r="BI1104" s="411">
        <f t="shared" si="342"/>
        <v>0</v>
      </c>
      <c r="BJ1104" s="411">
        <v>0</v>
      </c>
      <c r="BK1104" s="411">
        <v>0</v>
      </c>
      <c r="BL1104" s="411">
        <v>0</v>
      </c>
      <c r="BM1104" s="411">
        <v>0</v>
      </c>
      <c r="BN1104" s="411">
        <v>0</v>
      </c>
      <c r="BO1104" s="411">
        <v>0</v>
      </c>
      <c r="BP1104" s="411">
        <v>0</v>
      </c>
      <c r="BQ1104" s="411">
        <v>0</v>
      </c>
      <c r="BR1104" s="411">
        <v>0</v>
      </c>
      <c r="BS1104" s="411">
        <v>0</v>
      </c>
      <c r="BT1104" s="411">
        <v>0</v>
      </c>
      <c r="BU1104" s="412">
        <v>0</v>
      </c>
      <c r="BV1104" s="411">
        <f t="shared" si="343"/>
        <v>0</v>
      </c>
      <c r="BW1104" s="411">
        <v>0</v>
      </c>
      <c r="BX1104" s="411">
        <v>0</v>
      </c>
      <c r="BY1104" s="411">
        <v>0</v>
      </c>
      <c r="BZ1104" s="411">
        <v>0</v>
      </c>
      <c r="CA1104" s="411">
        <v>0</v>
      </c>
      <c r="CB1104" s="411">
        <v>0</v>
      </c>
      <c r="CC1104" s="411">
        <v>0</v>
      </c>
      <c r="CD1104" s="411">
        <v>0</v>
      </c>
      <c r="CE1104" s="411">
        <v>0</v>
      </c>
      <c r="CF1104" s="411">
        <v>0</v>
      </c>
      <c r="CG1104" s="411">
        <v>0</v>
      </c>
      <c r="CH1104" s="412">
        <v>0</v>
      </c>
      <c r="CI1104" s="411">
        <f t="shared" si="344"/>
        <v>0</v>
      </c>
      <c r="CJ1104" s="411">
        <v>0</v>
      </c>
      <c r="CK1104" s="411">
        <v>0</v>
      </c>
      <c r="CL1104" s="411">
        <v>0</v>
      </c>
      <c r="CM1104" s="411">
        <v>0</v>
      </c>
      <c r="CN1104" s="411">
        <v>0</v>
      </c>
      <c r="CO1104" s="411">
        <v>0</v>
      </c>
      <c r="CP1104" s="411">
        <v>0</v>
      </c>
      <c r="CQ1104" s="411">
        <v>0</v>
      </c>
      <c r="CR1104" s="411">
        <v>0</v>
      </c>
      <c r="CS1104" s="411">
        <v>0</v>
      </c>
      <c r="CT1104" s="411">
        <v>0</v>
      </c>
      <c r="CU1104" s="412">
        <v>0</v>
      </c>
      <c r="CV1104" s="411">
        <f t="shared" si="345"/>
        <v>0</v>
      </c>
      <c r="CW1104" s="411">
        <v>0</v>
      </c>
      <c r="CX1104" s="411">
        <v>0</v>
      </c>
      <c r="CY1104" s="411">
        <v>0</v>
      </c>
      <c r="CZ1104" s="411">
        <v>0</v>
      </c>
      <c r="DA1104" s="411">
        <v>0</v>
      </c>
      <c r="DB1104" s="411">
        <v>0</v>
      </c>
      <c r="DC1104" s="411">
        <v>0</v>
      </c>
      <c r="DD1104" s="411">
        <v>0</v>
      </c>
      <c r="DE1104" s="411">
        <v>0</v>
      </c>
      <c r="DF1104" s="411">
        <v>0</v>
      </c>
      <c r="DG1104" s="411">
        <v>0</v>
      </c>
      <c r="DH1104" s="412">
        <v>0</v>
      </c>
      <c r="DI1104" s="411">
        <f t="shared" si="346"/>
        <v>0</v>
      </c>
      <c r="DJ1104" s="411">
        <v>0</v>
      </c>
      <c r="DK1104" s="411">
        <v>0</v>
      </c>
      <c r="DL1104" s="411">
        <v>0</v>
      </c>
      <c r="DM1104" s="411">
        <v>0</v>
      </c>
      <c r="DN1104" s="411">
        <v>0</v>
      </c>
      <c r="DO1104" s="411">
        <v>0</v>
      </c>
      <c r="DP1104" s="411">
        <v>0</v>
      </c>
      <c r="DQ1104" s="411">
        <v>0</v>
      </c>
      <c r="DR1104" s="411">
        <v>0</v>
      </c>
      <c r="DS1104" s="411">
        <v>0</v>
      </c>
      <c r="DT1104" s="411">
        <v>0</v>
      </c>
      <c r="DU1104" s="412">
        <v>0</v>
      </c>
      <c r="DV1104" s="411">
        <f t="shared" si="347"/>
        <v>0</v>
      </c>
      <c r="DW1104" s="412">
        <v>0</v>
      </c>
      <c r="DX1104" s="412">
        <v>0</v>
      </c>
      <c r="DY1104" s="412">
        <v>0</v>
      </c>
      <c r="DZ1104" s="412">
        <v>0</v>
      </c>
      <c r="EA1104" s="412">
        <v>0</v>
      </c>
      <c r="EB1104" s="412">
        <v>0</v>
      </c>
      <c r="EC1104" s="412">
        <v>0</v>
      </c>
      <c r="ED1104" s="412">
        <v>0</v>
      </c>
      <c r="EE1104" s="412">
        <v>0</v>
      </c>
      <c r="EF1104" s="412">
        <v>0</v>
      </c>
      <c r="EG1104" s="412">
        <v>0</v>
      </c>
      <c r="EH1104" s="412">
        <v>0</v>
      </c>
      <c r="EI1104" s="411">
        <f t="shared" si="348"/>
        <v>0</v>
      </c>
      <c r="EK1104" s="411">
        <f t="shared" si="349"/>
        <v>55</v>
      </c>
      <c r="EL1104" s="7">
        <f t="shared" si="350"/>
        <v>-55</v>
      </c>
    </row>
    <row r="1105" spans="1:142">
      <c r="A1105" s="365" t="str">
        <f t="shared" si="332"/>
        <v xml:space="preserve"> 215</v>
      </c>
      <c r="B1105" s="370" t="s">
        <v>977</v>
      </c>
      <c r="C1105" s="370" t="s">
        <v>1193</v>
      </c>
      <c r="D1105" s="411">
        <v>13</v>
      </c>
      <c r="E1105" s="411">
        <v>10</v>
      </c>
      <c r="F1105" s="411">
        <v>10</v>
      </c>
      <c r="G1105" s="411">
        <v>17</v>
      </c>
      <c r="H1105" s="411">
        <v>5</v>
      </c>
      <c r="I1105" s="411">
        <v>8</v>
      </c>
      <c r="J1105" s="411">
        <v>12</v>
      </c>
      <c r="K1105" s="411">
        <v>13</v>
      </c>
      <c r="L1105" s="411">
        <v>13</v>
      </c>
      <c r="M1105" s="411">
        <v>19</v>
      </c>
      <c r="N1105" s="411">
        <v>4</v>
      </c>
      <c r="O1105" s="412">
        <v>10</v>
      </c>
      <c r="P1105" s="411">
        <f t="shared" si="333"/>
        <v>134</v>
      </c>
      <c r="Q1105" s="411">
        <f t="shared" si="334"/>
        <v>74.612903225806448</v>
      </c>
      <c r="R1105" s="411">
        <f t="shared" si="335"/>
        <v>22.800889877641822</v>
      </c>
      <c r="S1105" s="411">
        <f t="shared" si="336"/>
        <v>36.586206896551722</v>
      </c>
      <c r="T1105" s="411">
        <v>0</v>
      </c>
      <c r="U1105" s="411">
        <v>0</v>
      </c>
      <c r="V1105" s="411">
        <v>0</v>
      </c>
      <c r="W1105" s="411">
        <v>0</v>
      </c>
      <c r="X1105" s="411">
        <v>0</v>
      </c>
      <c r="Y1105" s="411">
        <v>0</v>
      </c>
      <c r="Z1105" s="411">
        <v>0</v>
      </c>
      <c r="AA1105" s="411">
        <v>0</v>
      </c>
      <c r="AB1105" s="411">
        <v>0</v>
      </c>
      <c r="AC1105" s="411">
        <v>0</v>
      </c>
      <c r="AD1105" s="411">
        <v>0</v>
      </c>
      <c r="AE1105" s="412">
        <v>0</v>
      </c>
      <c r="AF1105" s="411">
        <f t="shared" si="337"/>
        <v>0</v>
      </c>
      <c r="AG1105" s="411">
        <v>0</v>
      </c>
      <c r="AH1105" s="411">
        <v>0</v>
      </c>
      <c r="AI1105" s="411">
        <v>0</v>
      </c>
      <c r="AJ1105" s="411">
        <v>0</v>
      </c>
      <c r="AK1105" s="411">
        <v>0</v>
      </c>
      <c r="AL1105" s="411">
        <v>0</v>
      </c>
      <c r="AM1105" s="411">
        <v>0</v>
      </c>
      <c r="AN1105" s="411">
        <v>0</v>
      </c>
      <c r="AO1105" s="411">
        <v>0</v>
      </c>
      <c r="AP1105" s="411">
        <v>0</v>
      </c>
      <c r="AQ1105" s="411">
        <v>0</v>
      </c>
      <c r="AR1105" s="412">
        <v>0</v>
      </c>
      <c r="AS1105" s="411">
        <f t="shared" si="338"/>
        <v>0</v>
      </c>
      <c r="AT1105" s="411">
        <f t="shared" si="339"/>
        <v>0</v>
      </c>
      <c r="AU1105" s="411">
        <f t="shared" si="340"/>
        <v>0</v>
      </c>
      <c r="AV1105" s="411">
        <f t="shared" si="341"/>
        <v>0</v>
      </c>
      <c r="AW1105" s="411">
        <v>0</v>
      </c>
      <c r="AX1105" s="411">
        <v>0</v>
      </c>
      <c r="AY1105" s="411">
        <v>0</v>
      </c>
      <c r="AZ1105" s="411">
        <v>0</v>
      </c>
      <c r="BA1105" s="411">
        <v>0</v>
      </c>
      <c r="BB1105" s="411">
        <v>0</v>
      </c>
      <c r="BC1105" s="411">
        <v>0</v>
      </c>
      <c r="BD1105" s="411">
        <v>0</v>
      </c>
      <c r="BE1105" s="411">
        <v>0</v>
      </c>
      <c r="BF1105" s="411">
        <v>0</v>
      </c>
      <c r="BG1105" s="411">
        <v>0</v>
      </c>
      <c r="BH1105" s="412">
        <v>0</v>
      </c>
      <c r="BI1105" s="411">
        <f t="shared" si="342"/>
        <v>0</v>
      </c>
      <c r="BJ1105" s="411">
        <v>0</v>
      </c>
      <c r="BK1105" s="411">
        <v>0</v>
      </c>
      <c r="BL1105" s="411">
        <v>0</v>
      </c>
      <c r="BM1105" s="411">
        <v>0</v>
      </c>
      <c r="BN1105" s="411">
        <v>0</v>
      </c>
      <c r="BO1105" s="411">
        <v>0</v>
      </c>
      <c r="BP1105" s="411">
        <v>0</v>
      </c>
      <c r="BQ1105" s="411">
        <v>0</v>
      </c>
      <c r="BR1105" s="411">
        <v>0</v>
      </c>
      <c r="BS1105" s="411">
        <v>0</v>
      </c>
      <c r="BT1105" s="411">
        <v>0</v>
      </c>
      <c r="BU1105" s="412">
        <v>0</v>
      </c>
      <c r="BV1105" s="411">
        <f t="shared" si="343"/>
        <v>0</v>
      </c>
      <c r="BW1105" s="411">
        <v>0</v>
      </c>
      <c r="BX1105" s="411">
        <v>0</v>
      </c>
      <c r="BY1105" s="411">
        <v>0</v>
      </c>
      <c r="BZ1105" s="411">
        <v>0</v>
      </c>
      <c r="CA1105" s="411">
        <v>0</v>
      </c>
      <c r="CB1105" s="411">
        <v>0</v>
      </c>
      <c r="CC1105" s="411">
        <v>0</v>
      </c>
      <c r="CD1105" s="411">
        <v>0</v>
      </c>
      <c r="CE1105" s="411">
        <v>0</v>
      </c>
      <c r="CF1105" s="411">
        <v>0</v>
      </c>
      <c r="CG1105" s="411">
        <v>0</v>
      </c>
      <c r="CH1105" s="412">
        <v>0</v>
      </c>
      <c r="CI1105" s="411">
        <f t="shared" si="344"/>
        <v>0</v>
      </c>
      <c r="CJ1105" s="411">
        <v>0</v>
      </c>
      <c r="CK1105" s="411">
        <v>0</v>
      </c>
      <c r="CL1105" s="411">
        <v>0</v>
      </c>
      <c r="CM1105" s="411">
        <v>0</v>
      </c>
      <c r="CN1105" s="411">
        <v>0</v>
      </c>
      <c r="CO1105" s="411">
        <v>0</v>
      </c>
      <c r="CP1105" s="411">
        <v>0</v>
      </c>
      <c r="CQ1105" s="411">
        <v>0</v>
      </c>
      <c r="CR1105" s="411">
        <v>0</v>
      </c>
      <c r="CS1105" s="411">
        <v>0</v>
      </c>
      <c r="CT1105" s="411">
        <v>0</v>
      </c>
      <c r="CU1105" s="412">
        <v>0</v>
      </c>
      <c r="CV1105" s="411">
        <f t="shared" si="345"/>
        <v>0</v>
      </c>
      <c r="CW1105" s="411">
        <v>0</v>
      </c>
      <c r="CX1105" s="411">
        <v>0</v>
      </c>
      <c r="CY1105" s="411">
        <v>0</v>
      </c>
      <c r="CZ1105" s="411">
        <v>0</v>
      </c>
      <c r="DA1105" s="411">
        <v>0</v>
      </c>
      <c r="DB1105" s="411">
        <v>0</v>
      </c>
      <c r="DC1105" s="411">
        <v>0</v>
      </c>
      <c r="DD1105" s="411">
        <v>0</v>
      </c>
      <c r="DE1105" s="411">
        <v>0</v>
      </c>
      <c r="DF1105" s="411">
        <v>0</v>
      </c>
      <c r="DG1105" s="411">
        <v>0</v>
      </c>
      <c r="DH1105" s="412">
        <v>0</v>
      </c>
      <c r="DI1105" s="411">
        <f t="shared" si="346"/>
        <v>0</v>
      </c>
      <c r="DJ1105" s="411">
        <v>0</v>
      </c>
      <c r="DK1105" s="411">
        <v>0</v>
      </c>
      <c r="DL1105" s="411">
        <v>0</v>
      </c>
      <c r="DM1105" s="411">
        <v>0</v>
      </c>
      <c r="DN1105" s="411">
        <v>0</v>
      </c>
      <c r="DO1105" s="411">
        <v>0</v>
      </c>
      <c r="DP1105" s="411">
        <v>0</v>
      </c>
      <c r="DQ1105" s="411">
        <v>0</v>
      </c>
      <c r="DR1105" s="411">
        <v>0</v>
      </c>
      <c r="DS1105" s="411">
        <v>0</v>
      </c>
      <c r="DT1105" s="411">
        <v>0</v>
      </c>
      <c r="DU1105" s="412">
        <v>0</v>
      </c>
      <c r="DV1105" s="411">
        <f t="shared" si="347"/>
        <v>0</v>
      </c>
      <c r="DW1105" s="412">
        <v>0</v>
      </c>
      <c r="DX1105" s="412">
        <v>0</v>
      </c>
      <c r="DY1105" s="412">
        <v>0</v>
      </c>
      <c r="DZ1105" s="412">
        <v>0</v>
      </c>
      <c r="EA1105" s="412">
        <v>0</v>
      </c>
      <c r="EB1105" s="412">
        <v>0</v>
      </c>
      <c r="EC1105" s="412">
        <v>0</v>
      </c>
      <c r="ED1105" s="412">
        <v>0</v>
      </c>
      <c r="EE1105" s="412">
        <v>0</v>
      </c>
      <c r="EF1105" s="412">
        <v>0</v>
      </c>
      <c r="EG1105" s="412">
        <v>0</v>
      </c>
      <c r="EH1105" s="412">
        <v>0</v>
      </c>
      <c r="EI1105" s="411">
        <f t="shared" si="348"/>
        <v>0</v>
      </c>
      <c r="EK1105" s="411">
        <f t="shared" si="349"/>
        <v>134</v>
      </c>
      <c r="EL1105" s="7">
        <f t="shared" si="350"/>
        <v>-134</v>
      </c>
    </row>
    <row r="1106" spans="1:142">
      <c r="A1106" s="365" t="str">
        <f t="shared" si="332"/>
        <v xml:space="preserve"> 215</v>
      </c>
      <c r="B1106" s="370" t="s">
        <v>977</v>
      </c>
      <c r="C1106" s="370" t="s">
        <v>1175</v>
      </c>
      <c r="D1106" s="411">
        <v>5</v>
      </c>
      <c r="E1106" s="411">
        <v>5</v>
      </c>
      <c r="F1106" s="411">
        <v>6</v>
      </c>
      <c r="G1106" s="411">
        <v>5</v>
      </c>
      <c r="H1106" s="411">
        <v>3</v>
      </c>
      <c r="I1106" s="411">
        <v>4</v>
      </c>
      <c r="J1106" s="411">
        <v>4</v>
      </c>
      <c r="K1106" s="411">
        <v>8</v>
      </c>
      <c r="L1106" s="411">
        <v>11</v>
      </c>
      <c r="M1106" s="411">
        <v>6</v>
      </c>
      <c r="N1106" s="411">
        <v>3</v>
      </c>
      <c r="O1106" s="412">
        <v>0</v>
      </c>
      <c r="P1106" s="411">
        <f t="shared" si="333"/>
        <v>60</v>
      </c>
      <c r="Q1106" s="411">
        <f t="shared" si="334"/>
        <v>31.870967741935484</v>
      </c>
      <c r="R1106" s="411">
        <f t="shared" si="335"/>
        <v>16.094549499443826</v>
      </c>
      <c r="S1106" s="411">
        <f t="shared" si="336"/>
        <v>12.03448275862069</v>
      </c>
      <c r="T1106" s="411">
        <v>0</v>
      </c>
      <c r="U1106" s="411">
        <v>0</v>
      </c>
      <c r="V1106" s="411">
        <v>0</v>
      </c>
      <c r="W1106" s="411">
        <v>0</v>
      </c>
      <c r="X1106" s="411">
        <v>0</v>
      </c>
      <c r="Y1106" s="411">
        <v>0</v>
      </c>
      <c r="Z1106" s="411">
        <v>0</v>
      </c>
      <c r="AA1106" s="411">
        <v>0</v>
      </c>
      <c r="AB1106" s="411">
        <v>0</v>
      </c>
      <c r="AC1106" s="411">
        <v>0</v>
      </c>
      <c r="AD1106" s="411">
        <v>0</v>
      </c>
      <c r="AE1106" s="412">
        <v>0</v>
      </c>
      <c r="AF1106" s="411">
        <f t="shared" si="337"/>
        <v>0</v>
      </c>
      <c r="AG1106" s="411">
        <v>0</v>
      </c>
      <c r="AH1106" s="411">
        <v>0</v>
      </c>
      <c r="AI1106" s="411">
        <v>0</v>
      </c>
      <c r="AJ1106" s="411">
        <v>0</v>
      </c>
      <c r="AK1106" s="411">
        <v>0</v>
      </c>
      <c r="AL1106" s="411">
        <v>0</v>
      </c>
      <c r="AM1106" s="411">
        <v>0</v>
      </c>
      <c r="AN1106" s="411">
        <v>0</v>
      </c>
      <c r="AO1106" s="411">
        <v>0</v>
      </c>
      <c r="AP1106" s="411">
        <v>0</v>
      </c>
      <c r="AQ1106" s="411">
        <v>0</v>
      </c>
      <c r="AR1106" s="412">
        <v>0</v>
      </c>
      <c r="AS1106" s="411">
        <f t="shared" si="338"/>
        <v>0</v>
      </c>
      <c r="AT1106" s="411">
        <f t="shared" si="339"/>
        <v>0</v>
      </c>
      <c r="AU1106" s="411">
        <f t="shared" si="340"/>
        <v>0</v>
      </c>
      <c r="AV1106" s="411">
        <f t="shared" si="341"/>
        <v>0</v>
      </c>
      <c r="AW1106" s="411">
        <v>0</v>
      </c>
      <c r="AX1106" s="411">
        <v>0</v>
      </c>
      <c r="AY1106" s="411">
        <v>0</v>
      </c>
      <c r="AZ1106" s="411">
        <v>0</v>
      </c>
      <c r="BA1106" s="411">
        <v>0</v>
      </c>
      <c r="BB1106" s="411">
        <v>0</v>
      </c>
      <c r="BC1106" s="411">
        <v>0</v>
      </c>
      <c r="BD1106" s="411">
        <v>0</v>
      </c>
      <c r="BE1106" s="411">
        <v>0</v>
      </c>
      <c r="BF1106" s="411">
        <v>0</v>
      </c>
      <c r="BG1106" s="411">
        <v>0</v>
      </c>
      <c r="BH1106" s="412">
        <v>0</v>
      </c>
      <c r="BI1106" s="411">
        <f t="shared" si="342"/>
        <v>0</v>
      </c>
      <c r="BJ1106" s="411">
        <v>0</v>
      </c>
      <c r="BK1106" s="411">
        <v>0</v>
      </c>
      <c r="BL1106" s="411">
        <v>0</v>
      </c>
      <c r="BM1106" s="411">
        <v>0</v>
      </c>
      <c r="BN1106" s="411">
        <v>0</v>
      </c>
      <c r="BO1106" s="411">
        <v>0</v>
      </c>
      <c r="BP1106" s="411">
        <v>0</v>
      </c>
      <c r="BQ1106" s="411">
        <v>0</v>
      </c>
      <c r="BR1106" s="411">
        <v>0</v>
      </c>
      <c r="BS1106" s="411">
        <v>0</v>
      </c>
      <c r="BT1106" s="411">
        <v>0</v>
      </c>
      <c r="BU1106" s="412">
        <v>0</v>
      </c>
      <c r="BV1106" s="411">
        <f t="shared" si="343"/>
        <v>0</v>
      </c>
      <c r="BW1106" s="411">
        <v>0</v>
      </c>
      <c r="BX1106" s="411">
        <v>0</v>
      </c>
      <c r="BY1106" s="411">
        <v>0</v>
      </c>
      <c r="BZ1106" s="411">
        <v>0</v>
      </c>
      <c r="CA1106" s="411">
        <v>0</v>
      </c>
      <c r="CB1106" s="411">
        <v>0</v>
      </c>
      <c r="CC1106" s="411">
        <v>0</v>
      </c>
      <c r="CD1106" s="411">
        <v>0</v>
      </c>
      <c r="CE1106" s="411">
        <v>0</v>
      </c>
      <c r="CF1106" s="411">
        <v>0</v>
      </c>
      <c r="CG1106" s="411">
        <v>0</v>
      </c>
      <c r="CH1106" s="412">
        <v>0</v>
      </c>
      <c r="CI1106" s="411">
        <f t="shared" si="344"/>
        <v>0</v>
      </c>
      <c r="CJ1106" s="411">
        <v>0</v>
      </c>
      <c r="CK1106" s="411">
        <v>0</v>
      </c>
      <c r="CL1106" s="411">
        <v>0</v>
      </c>
      <c r="CM1106" s="411">
        <v>0</v>
      </c>
      <c r="CN1106" s="411">
        <v>0</v>
      </c>
      <c r="CO1106" s="411">
        <v>0</v>
      </c>
      <c r="CP1106" s="411">
        <v>0</v>
      </c>
      <c r="CQ1106" s="411">
        <v>0</v>
      </c>
      <c r="CR1106" s="411">
        <v>0</v>
      </c>
      <c r="CS1106" s="411">
        <v>0</v>
      </c>
      <c r="CT1106" s="411">
        <v>0</v>
      </c>
      <c r="CU1106" s="412">
        <v>0</v>
      </c>
      <c r="CV1106" s="411">
        <f t="shared" si="345"/>
        <v>0</v>
      </c>
      <c r="CW1106" s="411">
        <v>0</v>
      </c>
      <c r="CX1106" s="411">
        <v>0</v>
      </c>
      <c r="CY1106" s="411">
        <v>0</v>
      </c>
      <c r="CZ1106" s="411">
        <v>0</v>
      </c>
      <c r="DA1106" s="411">
        <v>0</v>
      </c>
      <c r="DB1106" s="411">
        <v>0</v>
      </c>
      <c r="DC1106" s="411">
        <v>0</v>
      </c>
      <c r="DD1106" s="411">
        <v>0</v>
      </c>
      <c r="DE1106" s="411">
        <v>0</v>
      </c>
      <c r="DF1106" s="411">
        <v>0</v>
      </c>
      <c r="DG1106" s="411">
        <v>0</v>
      </c>
      <c r="DH1106" s="412">
        <v>0</v>
      </c>
      <c r="DI1106" s="411">
        <f t="shared" si="346"/>
        <v>0</v>
      </c>
      <c r="DJ1106" s="411">
        <v>0</v>
      </c>
      <c r="DK1106" s="411">
        <v>0</v>
      </c>
      <c r="DL1106" s="411">
        <v>0</v>
      </c>
      <c r="DM1106" s="411">
        <v>0</v>
      </c>
      <c r="DN1106" s="411">
        <v>0</v>
      </c>
      <c r="DO1106" s="411">
        <v>0</v>
      </c>
      <c r="DP1106" s="411">
        <v>0</v>
      </c>
      <c r="DQ1106" s="411">
        <v>0</v>
      </c>
      <c r="DR1106" s="411">
        <v>0</v>
      </c>
      <c r="DS1106" s="411">
        <v>0</v>
      </c>
      <c r="DT1106" s="411">
        <v>0</v>
      </c>
      <c r="DU1106" s="412">
        <v>0</v>
      </c>
      <c r="DV1106" s="411">
        <f t="shared" si="347"/>
        <v>0</v>
      </c>
      <c r="DW1106" s="412">
        <v>0</v>
      </c>
      <c r="DX1106" s="412">
        <v>0</v>
      </c>
      <c r="DY1106" s="412">
        <v>0</v>
      </c>
      <c r="DZ1106" s="412">
        <v>0</v>
      </c>
      <c r="EA1106" s="412">
        <v>0</v>
      </c>
      <c r="EB1106" s="412">
        <v>0</v>
      </c>
      <c r="EC1106" s="412">
        <v>0</v>
      </c>
      <c r="ED1106" s="412">
        <v>0</v>
      </c>
      <c r="EE1106" s="412">
        <v>0</v>
      </c>
      <c r="EF1106" s="412">
        <v>0</v>
      </c>
      <c r="EG1106" s="412">
        <v>0</v>
      </c>
      <c r="EH1106" s="412">
        <v>0</v>
      </c>
      <c r="EI1106" s="411">
        <f t="shared" si="348"/>
        <v>0</v>
      </c>
      <c r="EK1106" s="411">
        <f t="shared" si="349"/>
        <v>60</v>
      </c>
      <c r="EL1106" s="7">
        <f t="shared" si="350"/>
        <v>-60</v>
      </c>
    </row>
    <row r="1107" spans="1:142">
      <c r="A1107" s="365" t="str">
        <f t="shared" si="332"/>
        <v xml:space="preserve"> 215</v>
      </c>
      <c r="B1107" s="370" t="s">
        <v>977</v>
      </c>
      <c r="C1107" s="370" t="s">
        <v>1176</v>
      </c>
      <c r="D1107" s="411">
        <v>2</v>
      </c>
      <c r="E1107" s="411">
        <v>2</v>
      </c>
      <c r="F1107" s="411">
        <v>1</v>
      </c>
      <c r="G1107" s="411">
        <v>5</v>
      </c>
      <c r="H1107" s="411">
        <v>0</v>
      </c>
      <c r="I1107" s="411">
        <v>3</v>
      </c>
      <c r="J1107" s="411">
        <v>1</v>
      </c>
      <c r="K1107" s="411">
        <v>4</v>
      </c>
      <c r="L1107" s="411">
        <v>1</v>
      </c>
      <c r="M1107" s="411">
        <v>3</v>
      </c>
      <c r="N1107" s="411">
        <v>1</v>
      </c>
      <c r="O1107" s="412">
        <v>0</v>
      </c>
      <c r="P1107" s="411">
        <f t="shared" si="333"/>
        <v>23</v>
      </c>
      <c r="Q1107" s="411">
        <f t="shared" si="334"/>
        <v>13.967741935483872</v>
      </c>
      <c r="R1107" s="411">
        <f t="shared" si="335"/>
        <v>4.7563959955506121</v>
      </c>
      <c r="S1107" s="411">
        <f t="shared" si="336"/>
        <v>4.2758620689655169</v>
      </c>
      <c r="T1107" s="411">
        <v>0</v>
      </c>
      <c r="U1107" s="411">
        <v>0</v>
      </c>
      <c r="V1107" s="411">
        <v>0</v>
      </c>
      <c r="W1107" s="411">
        <v>0</v>
      </c>
      <c r="X1107" s="411">
        <v>0</v>
      </c>
      <c r="Y1107" s="411">
        <v>0</v>
      </c>
      <c r="Z1107" s="411">
        <v>0</v>
      </c>
      <c r="AA1107" s="411">
        <v>0</v>
      </c>
      <c r="AB1107" s="411">
        <v>0</v>
      </c>
      <c r="AC1107" s="411">
        <v>0</v>
      </c>
      <c r="AD1107" s="411">
        <v>0</v>
      </c>
      <c r="AE1107" s="412">
        <v>0</v>
      </c>
      <c r="AF1107" s="411">
        <f t="shared" si="337"/>
        <v>0</v>
      </c>
      <c r="AG1107" s="411">
        <v>0</v>
      </c>
      <c r="AH1107" s="411">
        <v>0</v>
      </c>
      <c r="AI1107" s="411">
        <v>0</v>
      </c>
      <c r="AJ1107" s="411">
        <v>0</v>
      </c>
      <c r="AK1107" s="411">
        <v>0</v>
      </c>
      <c r="AL1107" s="411">
        <v>0</v>
      </c>
      <c r="AM1107" s="411">
        <v>0</v>
      </c>
      <c r="AN1107" s="411">
        <v>0</v>
      </c>
      <c r="AO1107" s="411">
        <v>0</v>
      </c>
      <c r="AP1107" s="411">
        <v>0</v>
      </c>
      <c r="AQ1107" s="411">
        <v>0</v>
      </c>
      <c r="AR1107" s="412">
        <v>0</v>
      </c>
      <c r="AS1107" s="411">
        <f t="shared" si="338"/>
        <v>0</v>
      </c>
      <c r="AT1107" s="411">
        <f t="shared" si="339"/>
        <v>0</v>
      </c>
      <c r="AU1107" s="411">
        <f t="shared" si="340"/>
        <v>0</v>
      </c>
      <c r="AV1107" s="411">
        <f t="shared" si="341"/>
        <v>0</v>
      </c>
      <c r="AW1107" s="411">
        <v>0</v>
      </c>
      <c r="AX1107" s="411">
        <v>0</v>
      </c>
      <c r="AY1107" s="411">
        <v>0</v>
      </c>
      <c r="AZ1107" s="411">
        <v>0</v>
      </c>
      <c r="BA1107" s="411">
        <v>0</v>
      </c>
      <c r="BB1107" s="411">
        <v>0</v>
      </c>
      <c r="BC1107" s="411">
        <v>0</v>
      </c>
      <c r="BD1107" s="411">
        <v>0</v>
      </c>
      <c r="BE1107" s="411">
        <v>0</v>
      </c>
      <c r="BF1107" s="411">
        <v>0</v>
      </c>
      <c r="BG1107" s="411">
        <v>0</v>
      </c>
      <c r="BH1107" s="412">
        <v>0</v>
      </c>
      <c r="BI1107" s="411">
        <f t="shared" si="342"/>
        <v>0</v>
      </c>
      <c r="BJ1107" s="411">
        <v>0</v>
      </c>
      <c r="BK1107" s="411">
        <v>0</v>
      </c>
      <c r="BL1107" s="411">
        <v>0</v>
      </c>
      <c r="BM1107" s="411">
        <v>0</v>
      </c>
      <c r="BN1107" s="411">
        <v>0</v>
      </c>
      <c r="BO1107" s="411">
        <v>0</v>
      </c>
      <c r="BP1107" s="411">
        <v>0</v>
      </c>
      <c r="BQ1107" s="411">
        <v>0</v>
      </c>
      <c r="BR1107" s="411">
        <v>0</v>
      </c>
      <c r="BS1107" s="411">
        <v>0</v>
      </c>
      <c r="BT1107" s="411">
        <v>0</v>
      </c>
      <c r="BU1107" s="412">
        <v>0</v>
      </c>
      <c r="BV1107" s="411">
        <f t="shared" si="343"/>
        <v>0</v>
      </c>
      <c r="BW1107" s="411">
        <v>0</v>
      </c>
      <c r="BX1107" s="411">
        <v>0</v>
      </c>
      <c r="BY1107" s="411">
        <v>0</v>
      </c>
      <c r="BZ1107" s="411">
        <v>0</v>
      </c>
      <c r="CA1107" s="411">
        <v>0</v>
      </c>
      <c r="CB1107" s="411">
        <v>0</v>
      </c>
      <c r="CC1107" s="411">
        <v>0</v>
      </c>
      <c r="CD1107" s="411">
        <v>0</v>
      </c>
      <c r="CE1107" s="411">
        <v>0</v>
      </c>
      <c r="CF1107" s="411">
        <v>0</v>
      </c>
      <c r="CG1107" s="411">
        <v>0</v>
      </c>
      <c r="CH1107" s="412">
        <v>0</v>
      </c>
      <c r="CI1107" s="411">
        <f t="shared" si="344"/>
        <v>0</v>
      </c>
      <c r="CJ1107" s="411">
        <v>0</v>
      </c>
      <c r="CK1107" s="411">
        <v>0</v>
      </c>
      <c r="CL1107" s="411">
        <v>0</v>
      </c>
      <c r="CM1107" s="411">
        <v>0</v>
      </c>
      <c r="CN1107" s="411">
        <v>0</v>
      </c>
      <c r="CO1107" s="411">
        <v>0</v>
      </c>
      <c r="CP1107" s="411">
        <v>0</v>
      </c>
      <c r="CQ1107" s="411">
        <v>0</v>
      </c>
      <c r="CR1107" s="411">
        <v>0</v>
      </c>
      <c r="CS1107" s="411">
        <v>0</v>
      </c>
      <c r="CT1107" s="411">
        <v>0</v>
      </c>
      <c r="CU1107" s="412">
        <v>0</v>
      </c>
      <c r="CV1107" s="411">
        <f t="shared" si="345"/>
        <v>0</v>
      </c>
      <c r="CW1107" s="411">
        <v>0</v>
      </c>
      <c r="CX1107" s="411">
        <v>0</v>
      </c>
      <c r="CY1107" s="411">
        <v>0</v>
      </c>
      <c r="CZ1107" s="411">
        <v>0</v>
      </c>
      <c r="DA1107" s="411">
        <v>0</v>
      </c>
      <c r="DB1107" s="411">
        <v>0</v>
      </c>
      <c r="DC1107" s="411">
        <v>0</v>
      </c>
      <c r="DD1107" s="411">
        <v>0</v>
      </c>
      <c r="DE1107" s="411">
        <v>0</v>
      </c>
      <c r="DF1107" s="411">
        <v>0</v>
      </c>
      <c r="DG1107" s="411">
        <v>0</v>
      </c>
      <c r="DH1107" s="412">
        <v>0</v>
      </c>
      <c r="DI1107" s="411">
        <f t="shared" si="346"/>
        <v>0</v>
      </c>
      <c r="DJ1107" s="411">
        <v>0</v>
      </c>
      <c r="DK1107" s="411">
        <v>0</v>
      </c>
      <c r="DL1107" s="411">
        <v>0</v>
      </c>
      <c r="DM1107" s="411">
        <v>0</v>
      </c>
      <c r="DN1107" s="411">
        <v>0</v>
      </c>
      <c r="DO1107" s="411">
        <v>0</v>
      </c>
      <c r="DP1107" s="411">
        <v>0</v>
      </c>
      <c r="DQ1107" s="411">
        <v>0</v>
      </c>
      <c r="DR1107" s="411">
        <v>0</v>
      </c>
      <c r="DS1107" s="411">
        <v>0</v>
      </c>
      <c r="DT1107" s="411">
        <v>0</v>
      </c>
      <c r="DU1107" s="412">
        <v>0</v>
      </c>
      <c r="DV1107" s="411">
        <f t="shared" si="347"/>
        <v>0</v>
      </c>
      <c r="DW1107" s="412">
        <v>0</v>
      </c>
      <c r="DX1107" s="412">
        <v>0</v>
      </c>
      <c r="DY1107" s="412">
        <v>0</v>
      </c>
      <c r="DZ1107" s="412">
        <v>0</v>
      </c>
      <c r="EA1107" s="412">
        <v>0</v>
      </c>
      <c r="EB1107" s="412">
        <v>0</v>
      </c>
      <c r="EC1107" s="412">
        <v>0</v>
      </c>
      <c r="ED1107" s="412">
        <v>0</v>
      </c>
      <c r="EE1107" s="412">
        <v>0</v>
      </c>
      <c r="EF1107" s="412">
        <v>0</v>
      </c>
      <c r="EG1107" s="412">
        <v>0</v>
      </c>
      <c r="EH1107" s="412">
        <v>0</v>
      </c>
      <c r="EI1107" s="411">
        <f t="shared" si="348"/>
        <v>0</v>
      </c>
      <c r="EK1107" s="411">
        <f t="shared" si="349"/>
        <v>23</v>
      </c>
      <c r="EL1107" s="7">
        <f t="shared" si="350"/>
        <v>-23</v>
      </c>
    </row>
    <row r="1108" spans="1:142">
      <c r="A1108" s="365" t="str">
        <f t="shared" si="332"/>
        <v xml:space="preserve"> 215</v>
      </c>
      <c r="B1108" s="370" t="s">
        <v>977</v>
      </c>
      <c r="C1108" s="370" t="s">
        <v>1177</v>
      </c>
      <c r="D1108" s="411">
        <v>11</v>
      </c>
      <c r="E1108" s="411">
        <v>8</v>
      </c>
      <c r="F1108" s="411">
        <v>9</v>
      </c>
      <c r="G1108" s="411">
        <v>16</v>
      </c>
      <c r="H1108" s="411">
        <v>5</v>
      </c>
      <c r="I1108" s="411">
        <v>7</v>
      </c>
      <c r="J1108" s="411">
        <v>11</v>
      </c>
      <c r="K1108" s="411">
        <v>11</v>
      </c>
      <c r="L1108" s="411">
        <v>9</v>
      </c>
      <c r="M1108" s="411">
        <v>18</v>
      </c>
      <c r="N1108" s="411">
        <v>4</v>
      </c>
      <c r="O1108" s="412">
        <v>5</v>
      </c>
      <c r="P1108" s="411">
        <f t="shared" si="333"/>
        <v>114</v>
      </c>
      <c r="Q1108" s="411">
        <f t="shared" si="334"/>
        <v>66.645161290322577</v>
      </c>
      <c r="R1108" s="411">
        <f t="shared" si="335"/>
        <v>17.872080088987765</v>
      </c>
      <c r="S1108" s="411">
        <f t="shared" si="336"/>
        <v>29.482758620689655</v>
      </c>
      <c r="T1108" s="411">
        <v>0</v>
      </c>
      <c r="U1108" s="411">
        <v>0</v>
      </c>
      <c r="V1108" s="411">
        <v>0</v>
      </c>
      <c r="W1108" s="411">
        <v>0</v>
      </c>
      <c r="X1108" s="411">
        <v>0</v>
      </c>
      <c r="Y1108" s="411">
        <v>0</v>
      </c>
      <c r="Z1108" s="411">
        <v>0</v>
      </c>
      <c r="AA1108" s="411">
        <v>0</v>
      </c>
      <c r="AB1108" s="411">
        <v>0</v>
      </c>
      <c r="AC1108" s="411">
        <v>0</v>
      </c>
      <c r="AD1108" s="411">
        <v>0</v>
      </c>
      <c r="AE1108" s="412">
        <v>0</v>
      </c>
      <c r="AF1108" s="411">
        <f t="shared" si="337"/>
        <v>0</v>
      </c>
      <c r="AG1108" s="411">
        <v>0</v>
      </c>
      <c r="AH1108" s="411">
        <v>0</v>
      </c>
      <c r="AI1108" s="411">
        <v>0</v>
      </c>
      <c r="AJ1108" s="411">
        <v>0</v>
      </c>
      <c r="AK1108" s="411">
        <v>0</v>
      </c>
      <c r="AL1108" s="411">
        <v>0</v>
      </c>
      <c r="AM1108" s="411">
        <v>0</v>
      </c>
      <c r="AN1108" s="411">
        <v>0</v>
      </c>
      <c r="AO1108" s="411">
        <v>0</v>
      </c>
      <c r="AP1108" s="411">
        <v>0</v>
      </c>
      <c r="AQ1108" s="411">
        <v>0</v>
      </c>
      <c r="AR1108" s="412">
        <v>0</v>
      </c>
      <c r="AS1108" s="411">
        <f t="shared" si="338"/>
        <v>0</v>
      </c>
      <c r="AT1108" s="411">
        <f t="shared" si="339"/>
        <v>0</v>
      </c>
      <c r="AU1108" s="411">
        <f t="shared" si="340"/>
        <v>0</v>
      </c>
      <c r="AV1108" s="411">
        <f t="shared" si="341"/>
        <v>0</v>
      </c>
      <c r="AW1108" s="411">
        <v>0</v>
      </c>
      <c r="AX1108" s="411">
        <v>0</v>
      </c>
      <c r="AY1108" s="411">
        <v>0</v>
      </c>
      <c r="AZ1108" s="411">
        <v>0</v>
      </c>
      <c r="BA1108" s="411">
        <v>0</v>
      </c>
      <c r="BB1108" s="411">
        <v>0</v>
      </c>
      <c r="BC1108" s="411">
        <v>0</v>
      </c>
      <c r="BD1108" s="411">
        <v>0</v>
      </c>
      <c r="BE1108" s="411">
        <v>0</v>
      </c>
      <c r="BF1108" s="411">
        <v>0</v>
      </c>
      <c r="BG1108" s="411">
        <v>0</v>
      </c>
      <c r="BH1108" s="412">
        <v>0</v>
      </c>
      <c r="BI1108" s="411">
        <f t="shared" si="342"/>
        <v>0</v>
      </c>
      <c r="BJ1108" s="411">
        <v>0</v>
      </c>
      <c r="BK1108" s="411">
        <v>0</v>
      </c>
      <c r="BL1108" s="411">
        <v>0</v>
      </c>
      <c r="BM1108" s="411">
        <v>0</v>
      </c>
      <c r="BN1108" s="411">
        <v>0</v>
      </c>
      <c r="BO1108" s="411">
        <v>0</v>
      </c>
      <c r="BP1108" s="411">
        <v>0</v>
      </c>
      <c r="BQ1108" s="411">
        <v>0</v>
      </c>
      <c r="BR1108" s="411">
        <v>0</v>
      </c>
      <c r="BS1108" s="411">
        <v>0</v>
      </c>
      <c r="BT1108" s="411">
        <v>0</v>
      </c>
      <c r="BU1108" s="412">
        <v>0</v>
      </c>
      <c r="BV1108" s="411">
        <f t="shared" si="343"/>
        <v>0</v>
      </c>
      <c r="BW1108" s="411">
        <v>0</v>
      </c>
      <c r="BX1108" s="411">
        <v>0</v>
      </c>
      <c r="BY1108" s="411">
        <v>0</v>
      </c>
      <c r="BZ1108" s="411">
        <v>0</v>
      </c>
      <c r="CA1108" s="411">
        <v>0</v>
      </c>
      <c r="CB1108" s="411">
        <v>0</v>
      </c>
      <c r="CC1108" s="411">
        <v>0</v>
      </c>
      <c r="CD1108" s="411">
        <v>0</v>
      </c>
      <c r="CE1108" s="411">
        <v>0</v>
      </c>
      <c r="CF1108" s="411">
        <v>0</v>
      </c>
      <c r="CG1108" s="411">
        <v>0</v>
      </c>
      <c r="CH1108" s="412">
        <v>0</v>
      </c>
      <c r="CI1108" s="411">
        <f t="shared" si="344"/>
        <v>0</v>
      </c>
      <c r="CJ1108" s="411">
        <v>0</v>
      </c>
      <c r="CK1108" s="411">
        <v>0</v>
      </c>
      <c r="CL1108" s="411">
        <v>0</v>
      </c>
      <c r="CM1108" s="411">
        <v>0</v>
      </c>
      <c r="CN1108" s="411">
        <v>0</v>
      </c>
      <c r="CO1108" s="411">
        <v>0</v>
      </c>
      <c r="CP1108" s="411">
        <v>0</v>
      </c>
      <c r="CQ1108" s="411">
        <v>0</v>
      </c>
      <c r="CR1108" s="411">
        <v>0</v>
      </c>
      <c r="CS1108" s="411">
        <v>0</v>
      </c>
      <c r="CT1108" s="411">
        <v>0</v>
      </c>
      <c r="CU1108" s="412">
        <v>0</v>
      </c>
      <c r="CV1108" s="411">
        <f t="shared" si="345"/>
        <v>0</v>
      </c>
      <c r="CW1108" s="411">
        <v>0</v>
      </c>
      <c r="CX1108" s="411">
        <v>0</v>
      </c>
      <c r="CY1108" s="411">
        <v>0</v>
      </c>
      <c r="CZ1108" s="411">
        <v>0</v>
      </c>
      <c r="DA1108" s="411">
        <v>0</v>
      </c>
      <c r="DB1108" s="411">
        <v>0</v>
      </c>
      <c r="DC1108" s="411">
        <v>0</v>
      </c>
      <c r="DD1108" s="411">
        <v>0</v>
      </c>
      <c r="DE1108" s="411">
        <v>0</v>
      </c>
      <c r="DF1108" s="411">
        <v>0</v>
      </c>
      <c r="DG1108" s="411">
        <v>0</v>
      </c>
      <c r="DH1108" s="412">
        <v>0</v>
      </c>
      <c r="DI1108" s="411">
        <f t="shared" si="346"/>
        <v>0</v>
      </c>
      <c r="DJ1108" s="411">
        <v>0</v>
      </c>
      <c r="DK1108" s="411">
        <v>0</v>
      </c>
      <c r="DL1108" s="411">
        <v>0</v>
      </c>
      <c r="DM1108" s="411">
        <v>0</v>
      </c>
      <c r="DN1108" s="411">
        <v>0</v>
      </c>
      <c r="DO1108" s="411">
        <v>0</v>
      </c>
      <c r="DP1108" s="411">
        <v>0</v>
      </c>
      <c r="DQ1108" s="411">
        <v>0</v>
      </c>
      <c r="DR1108" s="411">
        <v>0</v>
      </c>
      <c r="DS1108" s="411">
        <v>0</v>
      </c>
      <c r="DT1108" s="411">
        <v>0</v>
      </c>
      <c r="DU1108" s="412">
        <v>0</v>
      </c>
      <c r="DV1108" s="411">
        <f t="shared" si="347"/>
        <v>0</v>
      </c>
      <c r="DW1108" s="412">
        <v>0</v>
      </c>
      <c r="DX1108" s="412">
        <v>0</v>
      </c>
      <c r="DY1108" s="412">
        <v>0</v>
      </c>
      <c r="DZ1108" s="412">
        <v>0</v>
      </c>
      <c r="EA1108" s="412">
        <v>0</v>
      </c>
      <c r="EB1108" s="412">
        <v>0</v>
      </c>
      <c r="EC1108" s="412">
        <v>0</v>
      </c>
      <c r="ED1108" s="412">
        <v>0</v>
      </c>
      <c r="EE1108" s="412">
        <v>0</v>
      </c>
      <c r="EF1108" s="412">
        <v>0</v>
      </c>
      <c r="EG1108" s="412">
        <v>0</v>
      </c>
      <c r="EH1108" s="412">
        <v>0</v>
      </c>
      <c r="EI1108" s="411">
        <f t="shared" si="348"/>
        <v>0</v>
      </c>
      <c r="EK1108" s="411">
        <f t="shared" si="349"/>
        <v>114</v>
      </c>
      <c r="EL1108" s="7">
        <f t="shared" si="350"/>
        <v>-114</v>
      </c>
    </row>
    <row r="1109" spans="1:142">
      <c r="A1109" s="365" t="str">
        <f t="shared" si="332"/>
        <v xml:space="preserve"> 215</v>
      </c>
      <c r="B1109" s="370" t="s">
        <v>977</v>
      </c>
      <c r="C1109" s="370" t="s">
        <v>1178</v>
      </c>
      <c r="D1109" s="411">
        <v>26</v>
      </c>
      <c r="E1109" s="411">
        <v>23</v>
      </c>
      <c r="F1109" s="411">
        <v>10</v>
      </c>
      <c r="G1109" s="411">
        <v>18</v>
      </c>
      <c r="H1109" s="411">
        <v>60</v>
      </c>
      <c r="I1109" s="411">
        <v>22</v>
      </c>
      <c r="J1109" s="411">
        <v>53</v>
      </c>
      <c r="K1109" s="411">
        <v>65</v>
      </c>
      <c r="L1109" s="411">
        <v>11</v>
      </c>
      <c r="M1109" s="411">
        <v>64</v>
      </c>
      <c r="N1109" s="411">
        <v>18</v>
      </c>
      <c r="O1109" s="412">
        <v>10</v>
      </c>
      <c r="P1109" s="411">
        <f t="shared" si="333"/>
        <v>380</v>
      </c>
      <c r="Q1109" s="411">
        <f t="shared" si="334"/>
        <v>210.29032258064515</v>
      </c>
      <c r="R1109" s="411">
        <f t="shared" si="335"/>
        <v>74.675194660734149</v>
      </c>
      <c r="S1109" s="411">
        <f t="shared" si="336"/>
        <v>95.034482758620683</v>
      </c>
      <c r="T1109" s="411">
        <v>0</v>
      </c>
      <c r="U1109" s="411">
        <v>0</v>
      </c>
      <c r="V1109" s="411">
        <v>0</v>
      </c>
      <c r="W1109" s="411">
        <v>0</v>
      </c>
      <c r="X1109" s="411">
        <v>0</v>
      </c>
      <c r="Y1109" s="411">
        <v>0</v>
      </c>
      <c r="Z1109" s="411">
        <v>0</v>
      </c>
      <c r="AA1109" s="411">
        <v>0</v>
      </c>
      <c r="AB1109" s="411">
        <v>0</v>
      </c>
      <c r="AC1109" s="411">
        <v>0</v>
      </c>
      <c r="AD1109" s="411">
        <v>0</v>
      </c>
      <c r="AE1109" s="412">
        <v>0</v>
      </c>
      <c r="AF1109" s="411">
        <f t="shared" si="337"/>
        <v>0</v>
      </c>
      <c r="AG1109" s="411">
        <v>0</v>
      </c>
      <c r="AH1109" s="411">
        <v>0</v>
      </c>
      <c r="AI1109" s="411">
        <v>0</v>
      </c>
      <c r="AJ1109" s="411">
        <v>0</v>
      </c>
      <c r="AK1109" s="411">
        <v>0</v>
      </c>
      <c r="AL1109" s="411">
        <v>0</v>
      </c>
      <c r="AM1109" s="411">
        <v>0</v>
      </c>
      <c r="AN1109" s="411">
        <v>0</v>
      </c>
      <c r="AO1109" s="411">
        <v>0</v>
      </c>
      <c r="AP1109" s="411">
        <v>0</v>
      </c>
      <c r="AQ1109" s="411">
        <v>0</v>
      </c>
      <c r="AR1109" s="412">
        <v>0</v>
      </c>
      <c r="AS1109" s="411">
        <f t="shared" si="338"/>
        <v>0</v>
      </c>
      <c r="AT1109" s="411">
        <f t="shared" si="339"/>
        <v>0</v>
      </c>
      <c r="AU1109" s="411">
        <f t="shared" si="340"/>
        <v>0</v>
      </c>
      <c r="AV1109" s="411">
        <f t="shared" si="341"/>
        <v>0</v>
      </c>
      <c r="AW1109" s="411">
        <v>0</v>
      </c>
      <c r="AX1109" s="411">
        <v>0</v>
      </c>
      <c r="AY1109" s="411">
        <v>0</v>
      </c>
      <c r="AZ1109" s="411">
        <v>0</v>
      </c>
      <c r="BA1109" s="411">
        <v>0</v>
      </c>
      <c r="BB1109" s="411">
        <v>0</v>
      </c>
      <c r="BC1109" s="411">
        <v>0</v>
      </c>
      <c r="BD1109" s="411">
        <v>0</v>
      </c>
      <c r="BE1109" s="411">
        <v>0</v>
      </c>
      <c r="BF1109" s="411">
        <v>0</v>
      </c>
      <c r="BG1109" s="411">
        <v>0</v>
      </c>
      <c r="BH1109" s="412">
        <v>0</v>
      </c>
      <c r="BI1109" s="411">
        <f t="shared" si="342"/>
        <v>0</v>
      </c>
      <c r="BJ1109" s="411">
        <v>0</v>
      </c>
      <c r="BK1109" s="411">
        <v>0</v>
      </c>
      <c r="BL1109" s="411">
        <v>0</v>
      </c>
      <c r="BM1109" s="411">
        <v>0</v>
      </c>
      <c r="BN1109" s="411">
        <v>0</v>
      </c>
      <c r="BO1109" s="411">
        <v>0</v>
      </c>
      <c r="BP1109" s="411">
        <v>0</v>
      </c>
      <c r="BQ1109" s="411">
        <v>0</v>
      </c>
      <c r="BR1109" s="411">
        <v>0</v>
      </c>
      <c r="BS1109" s="411">
        <v>0</v>
      </c>
      <c r="BT1109" s="411">
        <v>0</v>
      </c>
      <c r="BU1109" s="412">
        <v>0</v>
      </c>
      <c r="BV1109" s="411">
        <f t="shared" si="343"/>
        <v>0</v>
      </c>
      <c r="BW1109" s="411">
        <v>0</v>
      </c>
      <c r="BX1109" s="411">
        <v>0</v>
      </c>
      <c r="BY1109" s="411">
        <v>0</v>
      </c>
      <c r="BZ1109" s="411">
        <v>0</v>
      </c>
      <c r="CA1109" s="411">
        <v>0</v>
      </c>
      <c r="CB1109" s="411">
        <v>0</v>
      </c>
      <c r="CC1109" s="411">
        <v>0</v>
      </c>
      <c r="CD1109" s="411">
        <v>0</v>
      </c>
      <c r="CE1109" s="411">
        <v>0</v>
      </c>
      <c r="CF1109" s="411">
        <v>0</v>
      </c>
      <c r="CG1109" s="411">
        <v>0</v>
      </c>
      <c r="CH1109" s="412">
        <v>0</v>
      </c>
      <c r="CI1109" s="411">
        <f t="shared" si="344"/>
        <v>0</v>
      </c>
      <c r="CJ1109" s="411">
        <v>0</v>
      </c>
      <c r="CK1109" s="411">
        <v>0</v>
      </c>
      <c r="CL1109" s="411">
        <v>0</v>
      </c>
      <c r="CM1109" s="411">
        <v>0</v>
      </c>
      <c r="CN1109" s="411">
        <v>0</v>
      </c>
      <c r="CO1109" s="411">
        <v>0</v>
      </c>
      <c r="CP1109" s="411">
        <v>0</v>
      </c>
      <c r="CQ1109" s="411">
        <v>0</v>
      </c>
      <c r="CR1109" s="411">
        <v>0</v>
      </c>
      <c r="CS1109" s="411">
        <v>0</v>
      </c>
      <c r="CT1109" s="411">
        <v>0</v>
      </c>
      <c r="CU1109" s="412">
        <v>0</v>
      </c>
      <c r="CV1109" s="411">
        <f t="shared" si="345"/>
        <v>0</v>
      </c>
      <c r="CW1109" s="411">
        <v>0</v>
      </c>
      <c r="CX1109" s="411">
        <v>0</v>
      </c>
      <c r="CY1109" s="411">
        <v>0</v>
      </c>
      <c r="CZ1109" s="411">
        <v>0</v>
      </c>
      <c r="DA1109" s="411">
        <v>0</v>
      </c>
      <c r="DB1109" s="411">
        <v>0</v>
      </c>
      <c r="DC1109" s="411">
        <v>0</v>
      </c>
      <c r="DD1109" s="411">
        <v>0</v>
      </c>
      <c r="DE1109" s="411">
        <v>0</v>
      </c>
      <c r="DF1109" s="411">
        <v>0</v>
      </c>
      <c r="DG1109" s="411">
        <v>0</v>
      </c>
      <c r="DH1109" s="412">
        <v>0</v>
      </c>
      <c r="DI1109" s="411">
        <f t="shared" si="346"/>
        <v>0</v>
      </c>
      <c r="DJ1109" s="411">
        <v>0</v>
      </c>
      <c r="DK1109" s="411">
        <v>0</v>
      </c>
      <c r="DL1109" s="411">
        <v>0</v>
      </c>
      <c r="DM1109" s="411">
        <v>0</v>
      </c>
      <c r="DN1109" s="411">
        <v>0</v>
      </c>
      <c r="DO1109" s="411">
        <v>0</v>
      </c>
      <c r="DP1109" s="411">
        <v>0</v>
      </c>
      <c r="DQ1109" s="411">
        <v>0</v>
      </c>
      <c r="DR1109" s="411">
        <v>0</v>
      </c>
      <c r="DS1109" s="411">
        <v>0</v>
      </c>
      <c r="DT1109" s="411">
        <v>0</v>
      </c>
      <c r="DU1109" s="412">
        <v>0</v>
      </c>
      <c r="DV1109" s="411">
        <f t="shared" si="347"/>
        <v>0</v>
      </c>
      <c r="DW1109" s="412">
        <v>0</v>
      </c>
      <c r="DX1109" s="412">
        <v>0</v>
      </c>
      <c r="DY1109" s="412">
        <v>0</v>
      </c>
      <c r="DZ1109" s="412">
        <v>0</v>
      </c>
      <c r="EA1109" s="412">
        <v>0</v>
      </c>
      <c r="EB1109" s="412">
        <v>0</v>
      </c>
      <c r="EC1109" s="412">
        <v>0</v>
      </c>
      <c r="ED1109" s="412">
        <v>0</v>
      </c>
      <c r="EE1109" s="412">
        <v>0</v>
      </c>
      <c r="EF1109" s="412">
        <v>0</v>
      </c>
      <c r="EG1109" s="412">
        <v>0</v>
      </c>
      <c r="EH1109" s="412">
        <v>0</v>
      </c>
      <c r="EI1109" s="411">
        <f t="shared" si="348"/>
        <v>0</v>
      </c>
      <c r="EK1109" s="411">
        <f t="shared" si="349"/>
        <v>380</v>
      </c>
      <c r="EL1109" s="7">
        <f t="shared" si="350"/>
        <v>-380</v>
      </c>
    </row>
    <row r="1110" spans="1:142">
      <c r="A1110" s="365" t="str">
        <f t="shared" si="332"/>
        <v xml:space="preserve"> 215</v>
      </c>
      <c r="B1110" s="370" t="s">
        <v>977</v>
      </c>
      <c r="C1110" s="370" t="s">
        <v>1179</v>
      </c>
      <c r="D1110" s="411">
        <v>9</v>
      </c>
      <c r="E1110" s="411">
        <v>6</v>
      </c>
      <c r="F1110" s="411">
        <v>6</v>
      </c>
      <c r="G1110" s="411">
        <v>13</v>
      </c>
      <c r="H1110" s="411">
        <v>4</v>
      </c>
      <c r="I1110" s="411">
        <v>6</v>
      </c>
      <c r="J1110" s="411">
        <v>8</v>
      </c>
      <c r="K1110" s="411">
        <v>9</v>
      </c>
      <c r="L1110" s="411">
        <v>7</v>
      </c>
      <c r="M1110" s="411">
        <v>15</v>
      </c>
      <c r="N1110" s="411">
        <v>4</v>
      </c>
      <c r="O1110" s="412">
        <v>2</v>
      </c>
      <c r="P1110" s="411">
        <f t="shared" si="333"/>
        <v>89</v>
      </c>
      <c r="Q1110" s="411">
        <f t="shared" si="334"/>
        <v>51.741935483870968</v>
      </c>
      <c r="R1110" s="411">
        <f t="shared" si="335"/>
        <v>14.327030033370411</v>
      </c>
      <c r="S1110" s="411">
        <f t="shared" si="336"/>
        <v>22.931034482758619</v>
      </c>
      <c r="T1110" s="411">
        <v>0</v>
      </c>
      <c r="U1110" s="411">
        <v>0</v>
      </c>
      <c r="V1110" s="411">
        <v>0</v>
      </c>
      <c r="W1110" s="411">
        <v>0</v>
      </c>
      <c r="X1110" s="411">
        <v>0</v>
      </c>
      <c r="Y1110" s="411">
        <v>0</v>
      </c>
      <c r="Z1110" s="411">
        <v>0</v>
      </c>
      <c r="AA1110" s="411">
        <v>0</v>
      </c>
      <c r="AB1110" s="411">
        <v>0</v>
      </c>
      <c r="AC1110" s="411">
        <v>0</v>
      </c>
      <c r="AD1110" s="411">
        <v>0</v>
      </c>
      <c r="AE1110" s="412">
        <v>0</v>
      </c>
      <c r="AF1110" s="411">
        <f t="shared" si="337"/>
        <v>0</v>
      </c>
      <c r="AG1110" s="411">
        <v>0</v>
      </c>
      <c r="AH1110" s="411">
        <v>0</v>
      </c>
      <c r="AI1110" s="411">
        <v>0</v>
      </c>
      <c r="AJ1110" s="411">
        <v>0</v>
      </c>
      <c r="AK1110" s="411">
        <v>0</v>
      </c>
      <c r="AL1110" s="411">
        <v>0</v>
      </c>
      <c r="AM1110" s="411">
        <v>0</v>
      </c>
      <c r="AN1110" s="411">
        <v>0</v>
      </c>
      <c r="AO1110" s="411">
        <v>0</v>
      </c>
      <c r="AP1110" s="411">
        <v>0</v>
      </c>
      <c r="AQ1110" s="411">
        <v>0</v>
      </c>
      <c r="AR1110" s="412">
        <v>0</v>
      </c>
      <c r="AS1110" s="411">
        <f t="shared" si="338"/>
        <v>0</v>
      </c>
      <c r="AT1110" s="411">
        <f t="shared" si="339"/>
        <v>0</v>
      </c>
      <c r="AU1110" s="411">
        <f t="shared" si="340"/>
        <v>0</v>
      </c>
      <c r="AV1110" s="411">
        <f t="shared" si="341"/>
        <v>0</v>
      </c>
      <c r="AW1110" s="411">
        <v>0</v>
      </c>
      <c r="AX1110" s="411">
        <v>0</v>
      </c>
      <c r="AY1110" s="411">
        <v>0</v>
      </c>
      <c r="AZ1110" s="411">
        <v>0</v>
      </c>
      <c r="BA1110" s="411">
        <v>0</v>
      </c>
      <c r="BB1110" s="411">
        <v>0</v>
      </c>
      <c r="BC1110" s="411">
        <v>0</v>
      </c>
      <c r="BD1110" s="411">
        <v>0</v>
      </c>
      <c r="BE1110" s="411">
        <v>0</v>
      </c>
      <c r="BF1110" s="411">
        <v>0</v>
      </c>
      <c r="BG1110" s="411">
        <v>0</v>
      </c>
      <c r="BH1110" s="412">
        <v>0</v>
      </c>
      <c r="BI1110" s="411">
        <f t="shared" si="342"/>
        <v>0</v>
      </c>
      <c r="BJ1110" s="411">
        <v>0</v>
      </c>
      <c r="BK1110" s="411">
        <v>0</v>
      </c>
      <c r="BL1110" s="411">
        <v>0</v>
      </c>
      <c r="BM1110" s="411">
        <v>0</v>
      </c>
      <c r="BN1110" s="411">
        <v>0</v>
      </c>
      <c r="BO1110" s="411">
        <v>0</v>
      </c>
      <c r="BP1110" s="411">
        <v>0</v>
      </c>
      <c r="BQ1110" s="411">
        <v>0</v>
      </c>
      <c r="BR1110" s="411">
        <v>0</v>
      </c>
      <c r="BS1110" s="411">
        <v>0</v>
      </c>
      <c r="BT1110" s="411">
        <v>0</v>
      </c>
      <c r="BU1110" s="412">
        <v>0</v>
      </c>
      <c r="BV1110" s="411">
        <f t="shared" si="343"/>
        <v>0</v>
      </c>
      <c r="BW1110" s="411">
        <v>0</v>
      </c>
      <c r="BX1110" s="411">
        <v>0</v>
      </c>
      <c r="BY1110" s="411">
        <v>0</v>
      </c>
      <c r="BZ1110" s="411">
        <v>0</v>
      </c>
      <c r="CA1110" s="411">
        <v>0</v>
      </c>
      <c r="CB1110" s="411">
        <v>0</v>
      </c>
      <c r="CC1110" s="411">
        <v>0</v>
      </c>
      <c r="CD1110" s="411">
        <v>0</v>
      </c>
      <c r="CE1110" s="411">
        <v>0</v>
      </c>
      <c r="CF1110" s="411">
        <v>0</v>
      </c>
      <c r="CG1110" s="411">
        <v>0</v>
      </c>
      <c r="CH1110" s="412">
        <v>0</v>
      </c>
      <c r="CI1110" s="411">
        <f t="shared" si="344"/>
        <v>0</v>
      </c>
      <c r="CJ1110" s="411">
        <v>0</v>
      </c>
      <c r="CK1110" s="411">
        <v>0</v>
      </c>
      <c r="CL1110" s="411">
        <v>0</v>
      </c>
      <c r="CM1110" s="411">
        <v>0</v>
      </c>
      <c r="CN1110" s="411">
        <v>0</v>
      </c>
      <c r="CO1110" s="411">
        <v>0</v>
      </c>
      <c r="CP1110" s="411">
        <v>0</v>
      </c>
      <c r="CQ1110" s="411">
        <v>0</v>
      </c>
      <c r="CR1110" s="411">
        <v>0</v>
      </c>
      <c r="CS1110" s="411">
        <v>0</v>
      </c>
      <c r="CT1110" s="411">
        <v>0</v>
      </c>
      <c r="CU1110" s="412">
        <v>0</v>
      </c>
      <c r="CV1110" s="411">
        <f t="shared" si="345"/>
        <v>0</v>
      </c>
      <c r="CW1110" s="411">
        <v>0</v>
      </c>
      <c r="CX1110" s="411">
        <v>0</v>
      </c>
      <c r="CY1110" s="411">
        <v>0</v>
      </c>
      <c r="CZ1110" s="411">
        <v>0</v>
      </c>
      <c r="DA1110" s="411">
        <v>0</v>
      </c>
      <c r="DB1110" s="411">
        <v>0</v>
      </c>
      <c r="DC1110" s="411">
        <v>0</v>
      </c>
      <c r="DD1110" s="411">
        <v>0</v>
      </c>
      <c r="DE1110" s="411">
        <v>0</v>
      </c>
      <c r="DF1110" s="411">
        <v>0</v>
      </c>
      <c r="DG1110" s="411">
        <v>0</v>
      </c>
      <c r="DH1110" s="412">
        <v>0</v>
      </c>
      <c r="DI1110" s="411">
        <f t="shared" si="346"/>
        <v>0</v>
      </c>
      <c r="DJ1110" s="411">
        <v>0</v>
      </c>
      <c r="DK1110" s="411">
        <v>0</v>
      </c>
      <c r="DL1110" s="411">
        <v>0</v>
      </c>
      <c r="DM1110" s="411">
        <v>0</v>
      </c>
      <c r="DN1110" s="411">
        <v>0</v>
      </c>
      <c r="DO1110" s="411">
        <v>0</v>
      </c>
      <c r="DP1110" s="411">
        <v>0</v>
      </c>
      <c r="DQ1110" s="411">
        <v>0</v>
      </c>
      <c r="DR1110" s="411">
        <v>0</v>
      </c>
      <c r="DS1110" s="411">
        <v>0</v>
      </c>
      <c r="DT1110" s="411">
        <v>0</v>
      </c>
      <c r="DU1110" s="412">
        <v>0</v>
      </c>
      <c r="DV1110" s="411">
        <f t="shared" si="347"/>
        <v>0</v>
      </c>
      <c r="DW1110" s="412">
        <v>0</v>
      </c>
      <c r="DX1110" s="412">
        <v>0</v>
      </c>
      <c r="DY1110" s="412">
        <v>0</v>
      </c>
      <c r="DZ1110" s="412">
        <v>0</v>
      </c>
      <c r="EA1110" s="412">
        <v>0</v>
      </c>
      <c r="EB1110" s="412">
        <v>0</v>
      </c>
      <c r="EC1110" s="412">
        <v>0</v>
      </c>
      <c r="ED1110" s="412">
        <v>0</v>
      </c>
      <c r="EE1110" s="412">
        <v>0</v>
      </c>
      <c r="EF1110" s="412">
        <v>0</v>
      </c>
      <c r="EG1110" s="412">
        <v>0</v>
      </c>
      <c r="EH1110" s="412">
        <v>0</v>
      </c>
      <c r="EI1110" s="411">
        <f t="shared" si="348"/>
        <v>0</v>
      </c>
      <c r="EK1110" s="411">
        <f t="shared" si="349"/>
        <v>89</v>
      </c>
      <c r="EL1110" s="7">
        <f t="shared" si="350"/>
        <v>-89</v>
      </c>
    </row>
    <row r="1111" spans="1:142">
      <c r="A1111" s="365" t="str">
        <f t="shared" si="332"/>
        <v xml:space="preserve"> 215</v>
      </c>
      <c r="B1111" s="370" t="s">
        <v>977</v>
      </c>
      <c r="C1111" s="370" t="s">
        <v>1220</v>
      </c>
      <c r="D1111" s="411">
        <v>0</v>
      </c>
      <c r="E1111" s="411">
        <v>0</v>
      </c>
      <c r="F1111" s="411">
        <v>0</v>
      </c>
      <c r="G1111" s="411">
        <v>0</v>
      </c>
      <c r="H1111" s="411">
        <v>0</v>
      </c>
      <c r="I1111" s="411">
        <v>0</v>
      </c>
      <c r="J1111" s="411">
        <v>0</v>
      </c>
      <c r="K1111" s="411">
        <v>0</v>
      </c>
      <c r="L1111" s="411">
        <v>0</v>
      </c>
      <c r="M1111" s="411">
        <v>125</v>
      </c>
      <c r="N1111" s="411">
        <v>0</v>
      </c>
      <c r="O1111" s="412">
        <v>0</v>
      </c>
      <c r="P1111" s="411">
        <f t="shared" si="333"/>
        <v>125</v>
      </c>
      <c r="Q1111" s="411">
        <f t="shared" si="334"/>
        <v>0</v>
      </c>
      <c r="R1111" s="411">
        <f t="shared" si="335"/>
        <v>0</v>
      </c>
      <c r="S1111" s="411">
        <f t="shared" si="336"/>
        <v>125</v>
      </c>
      <c r="T1111" s="411">
        <v>0</v>
      </c>
      <c r="U1111" s="411">
        <v>0</v>
      </c>
      <c r="V1111" s="411">
        <v>0</v>
      </c>
      <c r="W1111" s="411">
        <v>0</v>
      </c>
      <c r="X1111" s="411">
        <v>0</v>
      </c>
      <c r="Y1111" s="411">
        <v>0</v>
      </c>
      <c r="Z1111" s="411">
        <v>0</v>
      </c>
      <c r="AA1111" s="411">
        <v>0</v>
      </c>
      <c r="AB1111" s="411">
        <v>0</v>
      </c>
      <c r="AC1111" s="411">
        <v>0</v>
      </c>
      <c r="AD1111" s="411">
        <v>0</v>
      </c>
      <c r="AE1111" s="412">
        <v>0</v>
      </c>
      <c r="AF1111" s="411">
        <f t="shared" si="337"/>
        <v>0</v>
      </c>
      <c r="AG1111" s="411">
        <v>0</v>
      </c>
      <c r="AH1111" s="411">
        <v>0</v>
      </c>
      <c r="AI1111" s="411">
        <v>0</v>
      </c>
      <c r="AJ1111" s="411">
        <v>0</v>
      </c>
      <c r="AK1111" s="411">
        <v>0</v>
      </c>
      <c r="AL1111" s="411">
        <v>0</v>
      </c>
      <c r="AM1111" s="411">
        <v>0</v>
      </c>
      <c r="AN1111" s="411">
        <v>0</v>
      </c>
      <c r="AO1111" s="411">
        <v>0</v>
      </c>
      <c r="AP1111" s="411">
        <v>0</v>
      </c>
      <c r="AQ1111" s="411">
        <v>0</v>
      </c>
      <c r="AR1111" s="412">
        <v>0</v>
      </c>
      <c r="AS1111" s="411">
        <f t="shared" si="338"/>
        <v>0</v>
      </c>
      <c r="AT1111" s="411">
        <f t="shared" si="339"/>
        <v>0</v>
      </c>
      <c r="AU1111" s="411">
        <f t="shared" si="340"/>
        <v>0</v>
      </c>
      <c r="AV1111" s="411">
        <f t="shared" si="341"/>
        <v>0</v>
      </c>
      <c r="AW1111" s="411">
        <v>0</v>
      </c>
      <c r="AX1111" s="411">
        <v>0</v>
      </c>
      <c r="AY1111" s="411">
        <v>0</v>
      </c>
      <c r="AZ1111" s="411">
        <v>0</v>
      </c>
      <c r="BA1111" s="411">
        <v>0</v>
      </c>
      <c r="BB1111" s="411">
        <v>0</v>
      </c>
      <c r="BC1111" s="411">
        <v>0</v>
      </c>
      <c r="BD1111" s="411">
        <v>0</v>
      </c>
      <c r="BE1111" s="411">
        <v>0</v>
      </c>
      <c r="BF1111" s="411">
        <v>0</v>
      </c>
      <c r="BG1111" s="411">
        <v>0</v>
      </c>
      <c r="BH1111" s="412">
        <v>0</v>
      </c>
      <c r="BI1111" s="411">
        <f t="shared" si="342"/>
        <v>0</v>
      </c>
      <c r="BJ1111" s="411">
        <v>0</v>
      </c>
      <c r="BK1111" s="411">
        <v>0</v>
      </c>
      <c r="BL1111" s="411">
        <v>0</v>
      </c>
      <c r="BM1111" s="411">
        <v>0</v>
      </c>
      <c r="BN1111" s="411">
        <v>0</v>
      </c>
      <c r="BO1111" s="411">
        <v>0</v>
      </c>
      <c r="BP1111" s="411">
        <v>0</v>
      </c>
      <c r="BQ1111" s="411">
        <v>0</v>
      </c>
      <c r="BR1111" s="411">
        <v>0</v>
      </c>
      <c r="BS1111" s="411">
        <v>0</v>
      </c>
      <c r="BT1111" s="411">
        <v>0</v>
      </c>
      <c r="BU1111" s="412">
        <v>0</v>
      </c>
      <c r="BV1111" s="411">
        <f t="shared" si="343"/>
        <v>0</v>
      </c>
      <c r="BW1111" s="411">
        <v>0</v>
      </c>
      <c r="BX1111" s="411">
        <v>0</v>
      </c>
      <c r="BY1111" s="411">
        <v>0</v>
      </c>
      <c r="BZ1111" s="411">
        <v>0</v>
      </c>
      <c r="CA1111" s="411">
        <v>0</v>
      </c>
      <c r="CB1111" s="411">
        <v>0</v>
      </c>
      <c r="CC1111" s="411">
        <v>0</v>
      </c>
      <c r="CD1111" s="411">
        <v>0</v>
      </c>
      <c r="CE1111" s="411">
        <v>0</v>
      </c>
      <c r="CF1111" s="411">
        <v>0</v>
      </c>
      <c r="CG1111" s="411">
        <v>0</v>
      </c>
      <c r="CH1111" s="412">
        <v>0</v>
      </c>
      <c r="CI1111" s="411">
        <f t="shared" si="344"/>
        <v>0</v>
      </c>
      <c r="CJ1111" s="411">
        <v>0</v>
      </c>
      <c r="CK1111" s="411">
        <v>0</v>
      </c>
      <c r="CL1111" s="411">
        <v>0</v>
      </c>
      <c r="CM1111" s="411">
        <v>0</v>
      </c>
      <c r="CN1111" s="411">
        <v>0</v>
      </c>
      <c r="CO1111" s="411">
        <v>0</v>
      </c>
      <c r="CP1111" s="411">
        <v>0</v>
      </c>
      <c r="CQ1111" s="411">
        <v>0</v>
      </c>
      <c r="CR1111" s="411">
        <v>0</v>
      </c>
      <c r="CS1111" s="411">
        <v>0</v>
      </c>
      <c r="CT1111" s="411">
        <v>0</v>
      </c>
      <c r="CU1111" s="412">
        <v>0</v>
      </c>
      <c r="CV1111" s="411">
        <f t="shared" si="345"/>
        <v>0</v>
      </c>
      <c r="CW1111" s="411">
        <v>0</v>
      </c>
      <c r="CX1111" s="411">
        <v>0</v>
      </c>
      <c r="CY1111" s="411">
        <v>0</v>
      </c>
      <c r="CZ1111" s="411">
        <v>0</v>
      </c>
      <c r="DA1111" s="411">
        <v>0</v>
      </c>
      <c r="DB1111" s="411">
        <v>0</v>
      </c>
      <c r="DC1111" s="411">
        <v>0</v>
      </c>
      <c r="DD1111" s="411">
        <v>0</v>
      </c>
      <c r="DE1111" s="411">
        <v>0</v>
      </c>
      <c r="DF1111" s="411">
        <v>0</v>
      </c>
      <c r="DG1111" s="411">
        <v>0</v>
      </c>
      <c r="DH1111" s="412">
        <v>0</v>
      </c>
      <c r="DI1111" s="411">
        <f t="shared" si="346"/>
        <v>0</v>
      </c>
      <c r="DJ1111" s="411">
        <v>0</v>
      </c>
      <c r="DK1111" s="411">
        <v>0</v>
      </c>
      <c r="DL1111" s="411">
        <v>0</v>
      </c>
      <c r="DM1111" s="411">
        <v>0</v>
      </c>
      <c r="DN1111" s="411">
        <v>0</v>
      </c>
      <c r="DO1111" s="411">
        <v>0</v>
      </c>
      <c r="DP1111" s="411">
        <v>0</v>
      </c>
      <c r="DQ1111" s="411">
        <v>0</v>
      </c>
      <c r="DR1111" s="411">
        <v>0</v>
      </c>
      <c r="DS1111" s="411">
        <v>0</v>
      </c>
      <c r="DT1111" s="411">
        <v>0</v>
      </c>
      <c r="DU1111" s="412">
        <v>0</v>
      </c>
      <c r="DV1111" s="411">
        <f t="shared" si="347"/>
        <v>0</v>
      </c>
      <c r="DW1111" s="412">
        <v>0</v>
      </c>
      <c r="DX1111" s="412">
        <v>0</v>
      </c>
      <c r="DY1111" s="412">
        <v>0</v>
      </c>
      <c r="DZ1111" s="412">
        <v>0</v>
      </c>
      <c r="EA1111" s="412">
        <v>0</v>
      </c>
      <c r="EB1111" s="412">
        <v>0</v>
      </c>
      <c r="EC1111" s="412">
        <v>0</v>
      </c>
      <c r="ED1111" s="412">
        <v>0</v>
      </c>
      <c r="EE1111" s="412">
        <v>0</v>
      </c>
      <c r="EF1111" s="412">
        <v>0</v>
      </c>
      <c r="EG1111" s="412">
        <v>0</v>
      </c>
      <c r="EH1111" s="412">
        <v>0</v>
      </c>
      <c r="EI1111" s="411">
        <f t="shared" si="348"/>
        <v>0</v>
      </c>
      <c r="EK1111" s="411">
        <f t="shared" si="349"/>
        <v>125</v>
      </c>
      <c r="EL1111" s="7">
        <f t="shared" si="350"/>
        <v>-125</v>
      </c>
    </row>
    <row r="1112" spans="1:142">
      <c r="A1112" s="365" t="str">
        <f t="shared" si="332"/>
        <v xml:space="preserve"> 215</v>
      </c>
      <c r="B1112" s="370" t="s">
        <v>977</v>
      </c>
      <c r="C1112" s="370" t="s">
        <v>1221</v>
      </c>
      <c r="D1112" s="411">
        <v>0</v>
      </c>
      <c r="E1112" s="411">
        <v>0</v>
      </c>
      <c r="F1112" s="411">
        <v>0</v>
      </c>
      <c r="G1112" s="411">
        <v>0</v>
      </c>
      <c r="H1112" s="411">
        <v>0</v>
      </c>
      <c r="I1112" s="411">
        <v>0</v>
      </c>
      <c r="J1112" s="411">
        <v>0</v>
      </c>
      <c r="K1112" s="411">
        <v>0</v>
      </c>
      <c r="L1112" s="411">
        <v>0</v>
      </c>
      <c r="M1112" s="411">
        <v>125</v>
      </c>
      <c r="N1112" s="411">
        <v>0</v>
      </c>
      <c r="O1112" s="412">
        <v>0</v>
      </c>
      <c r="P1112" s="411">
        <f t="shared" si="333"/>
        <v>125</v>
      </c>
      <c r="Q1112" s="411">
        <f t="shared" si="334"/>
        <v>0</v>
      </c>
      <c r="R1112" s="411">
        <f t="shared" si="335"/>
        <v>0</v>
      </c>
      <c r="S1112" s="411">
        <f t="shared" si="336"/>
        <v>125</v>
      </c>
      <c r="T1112" s="411">
        <v>0</v>
      </c>
      <c r="U1112" s="411">
        <v>0</v>
      </c>
      <c r="V1112" s="411">
        <v>0</v>
      </c>
      <c r="W1112" s="411">
        <v>0</v>
      </c>
      <c r="X1112" s="411">
        <v>0</v>
      </c>
      <c r="Y1112" s="411">
        <v>0</v>
      </c>
      <c r="Z1112" s="411">
        <v>0</v>
      </c>
      <c r="AA1112" s="411">
        <v>0</v>
      </c>
      <c r="AB1112" s="411">
        <v>0</v>
      </c>
      <c r="AC1112" s="411">
        <v>0</v>
      </c>
      <c r="AD1112" s="411">
        <v>0</v>
      </c>
      <c r="AE1112" s="412">
        <v>0</v>
      </c>
      <c r="AF1112" s="411">
        <f t="shared" si="337"/>
        <v>0</v>
      </c>
      <c r="AG1112" s="411">
        <v>0</v>
      </c>
      <c r="AH1112" s="411">
        <v>0</v>
      </c>
      <c r="AI1112" s="411">
        <v>0</v>
      </c>
      <c r="AJ1112" s="411">
        <v>0</v>
      </c>
      <c r="AK1112" s="411">
        <v>0</v>
      </c>
      <c r="AL1112" s="411">
        <v>0</v>
      </c>
      <c r="AM1112" s="411">
        <v>0</v>
      </c>
      <c r="AN1112" s="411">
        <v>0</v>
      </c>
      <c r="AO1112" s="411">
        <v>0</v>
      </c>
      <c r="AP1112" s="411">
        <v>0</v>
      </c>
      <c r="AQ1112" s="411">
        <v>0</v>
      </c>
      <c r="AR1112" s="412">
        <v>0</v>
      </c>
      <c r="AS1112" s="411">
        <f t="shared" si="338"/>
        <v>0</v>
      </c>
      <c r="AT1112" s="411">
        <f t="shared" si="339"/>
        <v>0</v>
      </c>
      <c r="AU1112" s="411">
        <f t="shared" si="340"/>
        <v>0</v>
      </c>
      <c r="AV1112" s="411">
        <f t="shared" si="341"/>
        <v>0</v>
      </c>
      <c r="AW1112" s="411">
        <v>0</v>
      </c>
      <c r="AX1112" s="411">
        <v>0</v>
      </c>
      <c r="AY1112" s="411">
        <v>0</v>
      </c>
      <c r="AZ1112" s="411">
        <v>0</v>
      </c>
      <c r="BA1112" s="411">
        <v>0</v>
      </c>
      <c r="BB1112" s="411">
        <v>0</v>
      </c>
      <c r="BC1112" s="411">
        <v>0</v>
      </c>
      <c r="BD1112" s="411">
        <v>0</v>
      </c>
      <c r="BE1112" s="411">
        <v>0</v>
      </c>
      <c r="BF1112" s="411">
        <v>0</v>
      </c>
      <c r="BG1112" s="411">
        <v>0</v>
      </c>
      <c r="BH1112" s="412">
        <v>0</v>
      </c>
      <c r="BI1112" s="411">
        <f t="shared" si="342"/>
        <v>0</v>
      </c>
      <c r="BJ1112" s="411">
        <v>0</v>
      </c>
      <c r="BK1112" s="411">
        <v>0</v>
      </c>
      <c r="BL1112" s="411">
        <v>0</v>
      </c>
      <c r="BM1112" s="411">
        <v>0</v>
      </c>
      <c r="BN1112" s="411">
        <v>0</v>
      </c>
      <c r="BO1112" s="411">
        <v>0</v>
      </c>
      <c r="BP1112" s="411">
        <v>0</v>
      </c>
      <c r="BQ1112" s="411">
        <v>0</v>
      </c>
      <c r="BR1112" s="411">
        <v>0</v>
      </c>
      <c r="BS1112" s="411">
        <v>0</v>
      </c>
      <c r="BT1112" s="411">
        <v>0</v>
      </c>
      <c r="BU1112" s="412">
        <v>0</v>
      </c>
      <c r="BV1112" s="411">
        <f t="shared" si="343"/>
        <v>0</v>
      </c>
      <c r="BW1112" s="411">
        <v>0</v>
      </c>
      <c r="BX1112" s="411">
        <v>0</v>
      </c>
      <c r="BY1112" s="411">
        <v>0</v>
      </c>
      <c r="BZ1112" s="411">
        <v>0</v>
      </c>
      <c r="CA1112" s="411">
        <v>0</v>
      </c>
      <c r="CB1112" s="411">
        <v>0</v>
      </c>
      <c r="CC1112" s="411">
        <v>0</v>
      </c>
      <c r="CD1112" s="411">
        <v>0</v>
      </c>
      <c r="CE1112" s="411">
        <v>0</v>
      </c>
      <c r="CF1112" s="411">
        <v>0</v>
      </c>
      <c r="CG1112" s="411">
        <v>0</v>
      </c>
      <c r="CH1112" s="412">
        <v>0</v>
      </c>
      <c r="CI1112" s="411">
        <f t="shared" si="344"/>
        <v>0</v>
      </c>
      <c r="CJ1112" s="411">
        <v>0</v>
      </c>
      <c r="CK1112" s="411">
        <v>0</v>
      </c>
      <c r="CL1112" s="411">
        <v>0</v>
      </c>
      <c r="CM1112" s="411">
        <v>0</v>
      </c>
      <c r="CN1112" s="411">
        <v>0</v>
      </c>
      <c r="CO1112" s="411">
        <v>0</v>
      </c>
      <c r="CP1112" s="411">
        <v>0</v>
      </c>
      <c r="CQ1112" s="411">
        <v>0</v>
      </c>
      <c r="CR1112" s="411">
        <v>0</v>
      </c>
      <c r="CS1112" s="411">
        <v>0</v>
      </c>
      <c r="CT1112" s="411">
        <v>0</v>
      </c>
      <c r="CU1112" s="412">
        <v>0</v>
      </c>
      <c r="CV1112" s="411">
        <f t="shared" si="345"/>
        <v>0</v>
      </c>
      <c r="CW1112" s="411">
        <v>0</v>
      </c>
      <c r="CX1112" s="411">
        <v>0</v>
      </c>
      <c r="CY1112" s="411">
        <v>0</v>
      </c>
      <c r="CZ1112" s="411">
        <v>0</v>
      </c>
      <c r="DA1112" s="411">
        <v>0</v>
      </c>
      <c r="DB1112" s="411">
        <v>0</v>
      </c>
      <c r="DC1112" s="411">
        <v>0</v>
      </c>
      <c r="DD1112" s="411">
        <v>0</v>
      </c>
      <c r="DE1112" s="411">
        <v>0</v>
      </c>
      <c r="DF1112" s="411">
        <v>0</v>
      </c>
      <c r="DG1112" s="411">
        <v>0</v>
      </c>
      <c r="DH1112" s="412">
        <v>0</v>
      </c>
      <c r="DI1112" s="411">
        <f t="shared" si="346"/>
        <v>0</v>
      </c>
      <c r="DJ1112" s="411">
        <v>0</v>
      </c>
      <c r="DK1112" s="411">
        <v>0</v>
      </c>
      <c r="DL1112" s="411">
        <v>0</v>
      </c>
      <c r="DM1112" s="411">
        <v>0</v>
      </c>
      <c r="DN1112" s="411">
        <v>0</v>
      </c>
      <c r="DO1112" s="411">
        <v>0</v>
      </c>
      <c r="DP1112" s="411">
        <v>0</v>
      </c>
      <c r="DQ1112" s="411">
        <v>0</v>
      </c>
      <c r="DR1112" s="411">
        <v>0</v>
      </c>
      <c r="DS1112" s="411">
        <v>0</v>
      </c>
      <c r="DT1112" s="411">
        <v>0</v>
      </c>
      <c r="DU1112" s="412">
        <v>0</v>
      </c>
      <c r="DV1112" s="411">
        <f t="shared" si="347"/>
        <v>0</v>
      </c>
      <c r="DW1112" s="412">
        <v>0</v>
      </c>
      <c r="DX1112" s="412">
        <v>0</v>
      </c>
      <c r="DY1112" s="412">
        <v>0</v>
      </c>
      <c r="DZ1112" s="412">
        <v>0</v>
      </c>
      <c r="EA1112" s="412">
        <v>0</v>
      </c>
      <c r="EB1112" s="412">
        <v>0</v>
      </c>
      <c r="EC1112" s="412">
        <v>0</v>
      </c>
      <c r="ED1112" s="412">
        <v>0</v>
      </c>
      <c r="EE1112" s="412">
        <v>0</v>
      </c>
      <c r="EF1112" s="412">
        <v>0</v>
      </c>
      <c r="EG1112" s="412">
        <v>0</v>
      </c>
      <c r="EH1112" s="412">
        <v>0</v>
      </c>
      <c r="EI1112" s="411">
        <f t="shared" si="348"/>
        <v>0</v>
      </c>
      <c r="EK1112" s="411">
        <f t="shared" si="349"/>
        <v>125</v>
      </c>
      <c r="EL1112" s="7">
        <f t="shared" si="350"/>
        <v>-125</v>
      </c>
    </row>
    <row r="1113" spans="1:142">
      <c r="A1113" s="365" t="str">
        <f t="shared" si="332"/>
        <v xml:space="preserve"> 215</v>
      </c>
      <c r="B1113" s="370" t="s">
        <v>977</v>
      </c>
      <c r="C1113" s="370" t="s">
        <v>1223</v>
      </c>
      <c r="D1113" s="411">
        <v>0</v>
      </c>
      <c r="E1113" s="411">
        <v>0</v>
      </c>
      <c r="F1113" s="411">
        <v>0</v>
      </c>
      <c r="G1113" s="411">
        <v>0</v>
      </c>
      <c r="H1113" s="411">
        <v>0</v>
      </c>
      <c r="I1113" s="411">
        <v>0</v>
      </c>
      <c r="J1113" s="411">
        <v>0</v>
      </c>
      <c r="K1113" s="411">
        <v>0</v>
      </c>
      <c r="L1113" s="411">
        <v>0</v>
      </c>
      <c r="M1113" s="411">
        <v>125</v>
      </c>
      <c r="N1113" s="411">
        <v>0</v>
      </c>
      <c r="O1113" s="412">
        <v>0</v>
      </c>
      <c r="P1113" s="411">
        <f t="shared" si="333"/>
        <v>125</v>
      </c>
      <c r="Q1113" s="411">
        <f t="shared" si="334"/>
        <v>0</v>
      </c>
      <c r="R1113" s="411">
        <f t="shared" si="335"/>
        <v>0</v>
      </c>
      <c r="S1113" s="411">
        <f t="shared" si="336"/>
        <v>125</v>
      </c>
      <c r="T1113" s="411">
        <v>0</v>
      </c>
      <c r="U1113" s="411">
        <v>0</v>
      </c>
      <c r="V1113" s="411">
        <v>0</v>
      </c>
      <c r="W1113" s="411">
        <v>0</v>
      </c>
      <c r="X1113" s="411">
        <v>0</v>
      </c>
      <c r="Y1113" s="411">
        <v>0</v>
      </c>
      <c r="Z1113" s="411">
        <v>0</v>
      </c>
      <c r="AA1113" s="411">
        <v>0</v>
      </c>
      <c r="AB1113" s="411">
        <v>0</v>
      </c>
      <c r="AC1113" s="411">
        <v>0</v>
      </c>
      <c r="AD1113" s="411">
        <v>0</v>
      </c>
      <c r="AE1113" s="412">
        <v>0</v>
      </c>
      <c r="AF1113" s="411">
        <f t="shared" si="337"/>
        <v>0</v>
      </c>
      <c r="AG1113" s="411">
        <v>0</v>
      </c>
      <c r="AH1113" s="411">
        <v>0</v>
      </c>
      <c r="AI1113" s="411">
        <v>0</v>
      </c>
      <c r="AJ1113" s="411">
        <v>0</v>
      </c>
      <c r="AK1113" s="411">
        <v>0</v>
      </c>
      <c r="AL1113" s="411">
        <v>0</v>
      </c>
      <c r="AM1113" s="411">
        <v>0</v>
      </c>
      <c r="AN1113" s="411">
        <v>0</v>
      </c>
      <c r="AO1113" s="411">
        <v>0</v>
      </c>
      <c r="AP1113" s="411">
        <v>0</v>
      </c>
      <c r="AQ1113" s="411">
        <v>0</v>
      </c>
      <c r="AR1113" s="412">
        <v>0</v>
      </c>
      <c r="AS1113" s="411">
        <f t="shared" si="338"/>
        <v>0</v>
      </c>
      <c r="AT1113" s="411">
        <f t="shared" si="339"/>
        <v>0</v>
      </c>
      <c r="AU1113" s="411">
        <f t="shared" si="340"/>
        <v>0</v>
      </c>
      <c r="AV1113" s="411">
        <f t="shared" si="341"/>
        <v>0</v>
      </c>
      <c r="AW1113" s="411">
        <v>0</v>
      </c>
      <c r="AX1113" s="411">
        <v>0</v>
      </c>
      <c r="AY1113" s="411">
        <v>0</v>
      </c>
      <c r="AZ1113" s="411">
        <v>0</v>
      </c>
      <c r="BA1113" s="411">
        <v>0</v>
      </c>
      <c r="BB1113" s="411">
        <v>0</v>
      </c>
      <c r="BC1113" s="411">
        <v>0</v>
      </c>
      <c r="BD1113" s="411">
        <v>0</v>
      </c>
      <c r="BE1113" s="411">
        <v>0</v>
      </c>
      <c r="BF1113" s="411">
        <v>0</v>
      </c>
      <c r="BG1113" s="411">
        <v>0</v>
      </c>
      <c r="BH1113" s="412">
        <v>0</v>
      </c>
      <c r="BI1113" s="411">
        <f t="shared" si="342"/>
        <v>0</v>
      </c>
      <c r="BJ1113" s="411">
        <v>0</v>
      </c>
      <c r="BK1113" s="411">
        <v>0</v>
      </c>
      <c r="BL1113" s="411">
        <v>0</v>
      </c>
      <c r="BM1113" s="411">
        <v>0</v>
      </c>
      <c r="BN1113" s="411">
        <v>0</v>
      </c>
      <c r="BO1113" s="411">
        <v>0</v>
      </c>
      <c r="BP1113" s="411">
        <v>0</v>
      </c>
      <c r="BQ1113" s="411">
        <v>0</v>
      </c>
      <c r="BR1113" s="411">
        <v>0</v>
      </c>
      <c r="BS1113" s="411">
        <v>0</v>
      </c>
      <c r="BT1113" s="411">
        <v>0</v>
      </c>
      <c r="BU1113" s="412">
        <v>0</v>
      </c>
      <c r="BV1113" s="411">
        <f t="shared" si="343"/>
        <v>0</v>
      </c>
      <c r="BW1113" s="411">
        <v>0</v>
      </c>
      <c r="BX1113" s="411">
        <v>0</v>
      </c>
      <c r="BY1113" s="411">
        <v>0</v>
      </c>
      <c r="BZ1113" s="411">
        <v>0</v>
      </c>
      <c r="CA1113" s="411">
        <v>0</v>
      </c>
      <c r="CB1113" s="411">
        <v>0</v>
      </c>
      <c r="CC1113" s="411">
        <v>0</v>
      </c>
      <c r="CD1113" s="411">
        <v>0</v>
      </c>
      <c r="CE1113" s="411">
        <v>0</v>
      </c>
      <c r="CF1113" s="411">
        <v>0</v>
      </c>
      <c r="CG1113" s="411">
        <v>0</v>
      </c>
      <c r="CH1113" s="412">
        <v>0</v>
      </c>
      <c r="CI1113" s="411">
        <f t="shared" si="344"/>
        <v>0</v>
      </c>
      <c r="CJ1113" s="411">
        <v>0</v>
      </c>
      <c r="CK1113" s="411">
        <v>0</v>
      </c>
      <c r="CL1113" s="411">
        <v>0</v>
      </c>
      <c r="CM1113" s="411">
        <v>0</v>
      </c>
      <c r="CN1113" s="411">
        <v>0</v>
      </c>
      <c r="CO1113" s="411">
        <v>0</v>
      </c>
      <c r="CP1113" s="411">
        <v>0</v>
      </c>
      <c r="CQ1113" s="411">
        <v>0</v>
      </c>
      <c r="CR1113" s="411">
        <v>0</v>
      </c>
      <c r="CS1113" s="411">
        <v>0</v>
      </c>
      <c r="CT1113" s="411">
        <v>0</v>
      </c>
      <c r="CU1113" s="412">
        <v>0</v>
      </c>
      <c r="CV1113" s="411">
        <f t="shared" si="345"/>
        <v>0</v>
      </c>
      <c r="CW1113" s="411">
        <v>0</v>
      </c>
      <c r="CX1113" s="411">
        <v>0</v>
      </c>
      <c r="CY1113" s="411">
        <v>0</v>
      </c>
      <c r="CZ1113" s="411">
        <v>0</v>
      </c>
      <c r="DA1113" s="411">
        <v>0</v>
      </c>
      <c r="DB1113" s="411">
        <v>0</v>
      </c>
      <c r="DC1113" s="411">
        <v>0</v>
      </c>
      <c r="DD1113" s="411">
        <v>0</v>
      </c>
      <c r="DE1113" s="411">
        <v>0</v>
      </c>
      <c r="DF1113" s="411">
        <v>0</v>
      </c>
      <c r="DG1113" s="411">
        <v>0</v>
      </c>
      <c r="DH1113" s="412">
        <v>0</v>
      </c>
      <c r="DI1113" s="411">
        <f t="shared" si="346"/>
        <v>0</v>
      </c>
      <c r="DJ1113" s="411">
        <v>0</v>
      </c>
      <c r="DK1113" s="411">
        <v>0</v>
      </c>
      <c r="DL1113" s="411">
        <v>0</v>
      </c>
      <c r="DM1113" s="411">
        <v>0</v>
      </c>
      <c r="DN1113" s="411">
        <v>0</v>
      </c>
      <c r="DO1113" s="411">
        <v>0</v>
      </c>
      <c r="DP1113" s="411">
        <v>0</v>
      </c>
      <c r="DQ1113" s="411">
        <v>0</v>
      </c>
      <c r="DR1113" s="411">
        <v>0</v>
      </c>
      <c r="DS1113" s="411">
        <v>0</v>
      </c>
      <c r="DT1113" s="411">
        <v>0</v>
      </c>
      <c r="DU1113" s="412">
        <v>0</v>
      </c>
      <c r="DV1113" s="411">
        <f t="shared" si="347"/>
        <v>0</v>
      </c>
      <c r="DW1113" s="412">
        <v>0</v>
      </c>
      <c r="DX1113" s="412">
        <v>0</v>
      </c>
      <c r="DY1113" s="412">
        <v>0</v>
      </c>
      <c r="DZ1113" s="412">
        <v>0</v>
      </c>
      <c r="EA1113" s="412">
        <v>0</v>
      </c>
      <c r="EB1113" s="412">
        <v>0</v>
      </c>
      <c r="EC1113" s="412">
        <v>0</v>
      </c>
      <c r="ED1113" s="412">
        <v>0</v>
      </c>
      <c r="EE1113" s="412">
        <v>0</v>
      </c>
      <c r="EF1113" s="412">
        <v>0</v>
      </c>
      <c r="EG1113" s="412">
        <v>0</v>
      </c>
      <c r="EH1113" s="412">
        <v>0</v>
      </c>
      <c r="EI1113" s="411">
        <f t="shared" si="348"/>
        <v>0</v>
      </c>
      <c r="EK1113" s="411">
        <f t="shared" si="349"/>
        <v>125</v>
      </c>
      <c r="EL1113" s="7">
        <f t="shared" si="350"/>
        <v>-125</v>
      </c>
    </row>
    <row r="1114" spans="1:142">
      <c r="A1114" s="365" t="str">
        <f t="shared" si="332"/>
        <v xml:space="preserve"> 215</v>
      </c>
      <c r="B1114" s="370" t="s">
        <v>977</v>
      </c>
      <c r="C1114" s="370" t="s">
        <v>1226</v>
      </c>
      <c r="D1114" s="411">
        <v>1</v>
      </c>
      <c r="E1114" s="411">
        <v>1</v>
      </c>
      <c r="F1114" s="411">
        <v>1</v>
      </c>
      <c r="G1114" s="411">
        <v>1</v>
      </c>
      <c r="H1114" s="411">
        <v>1</v>
      </c>
      <c r="I1114" s="411">
        <v>1</v>
      </c>
      <c r="J1114" s="411">
        <v>0</v>
      </c>
      <c r="K1114" s="411">
        <v>1</v>
      </c>
      <c r="L1114" s="411">
        <v>0</v>
      </c>
      <c r="M1114" s="411">
        <v>1</v>
      </c>
      <c r="N1114" s="411">
        <v>1</v>
      </c>
      <c r="O1114" s="412">
        <v>1</v>
      </c>
      <c r="P1114" s="411">
        <f t="shared" si="333"/>
        <v>10</v>
      </c>
      <c r="Q1114" s="411">
        <f t="shared" si="334"/>
        <v>6</v>
      </c>
      <c r="R1114" s="411">
        <f t="shared" si="335"/>
        <v>1</v>
      </c>
      <c r="S1114" s="411">
        <f t="shared" si="336"/>
        <v>3</v>
      </c>
      <c r="T1114" s="411">
        <v>0</v>
      </c>
      <c r="U1114" s="411">
        <v>0</v>
      </c>
      <c r="V1114" s="411">
        <v>0</v>
      </c>
      <c r="W1114" s="411">
        <v>0</v>
      </c>
      <c r="X1114" s="411">
        <v>0</v>
      </c>
      <c r="Y1114" s="411">
        <v>0</v>
      </c>
      <c r="Z1114" s="411">
        <v>0</v>
      </c>
      <c r="AA1114" s="411">
        <v>0</v>
      </c>
      <c r="AB1114" s="411">
        <v>0</v>
      </c>
      <c r="AC1114" s="411">
        <v>0</v>
      </c>
      <c r="AD1114" s="411">
        <v>0</v>
      </c>
      <c r="AE1114" s="412">
        <v>0</v>
      </c>
      <c r="AF1114" s="411">
        <f t="shared" si="337"/>
        <v>0</v>
      </c>
      <c r="AG1114" s="411">
        <v>0</v>
      </c>
      <c r="AH1114" s="411">
        <v>0</v>
      </c>
      <c r="AI1114" s="411">
        <v>0</v>
      </c>
      <c r="AJ1114" s="411">
        <v>0</v>
      </c>
      <c r="AK1114" s="411">
        <v>0</v>
      </c>
      <c r="AL1114" s="411">
        <v>0</v>
      </c>
      <c r="AM1114" s="411">
        <v>0</v>
      </c>
      <c r="AN1114" s="411">
        <v>0</v>
      </c>
      <c r="AO1114" s="411">
        <v>0</v>
      </c>
      <c r="AP1114" s="411">
        <v>0</v>
      </c>
      <c r="AQ1114" s="411">
        <v>0</v>
      </c>
      <c r="AR1114" s="412">
        <v>0</v>
      </c>
      <c r="AS1114" s="411">
        <f t="shared" si="338"/>
        <v>0</v>
      </c>
      <c r="AT1114" s="411">
        <f t="shared" si="339"/>
        <v>0</v>
      </c>
      <c r="AU1114" s="411">
        <f t="shared" si="340"/>
        <v>0</v>
      </c>
      <c r="AV1114" s="411">
        <f t="shared" si="341"/>
        <v>0</v>
      </c>
      <c r="AW1114" s="411">
        <v>0</v>
      </c>
      <c r="AX1114" s="411">
        <v>0</v>
      </c>
      <c r="AY1114" s="411">
        <v>0</v>
      </c>
      <c r="AZ1114" s="411">
        <v>0</v>
      </c>
      <c r="BA1114" s="411">
        <v>0</v>
      </c>
      <c r="BB1114" s="411">
        <v>0</v>
      </c>
      <c r="BC1114" s="411">
        <v>0</v>
      </c>
      <c r="BD1114" s="411">
        <v>0</v>
      </c>
      <c r="BE1114" s="411">
        <v>0</v>
      </c>
      <c r="BF1114" s="411">
        <v>0</v>
      </c>
      <c r="BG1114" s="411">
        <v>0</v>
      </c>
      <c r="BH1114" s="412">
        <v>0</v>
      </c>
      <c r="BI1114" s="411">
        <f t="shared" si="342"/>
        <v>0</v>
      </c>
      <c r="BJ1114" s="411">
        <v>0</v>
      </c>
      <c r="BK1114" s="411">
        <v>0</v>
      </c>
      <c r="BL1114" s="411">
        <v>0</v>
      </c>
      <c r="BM1114" s="411">
        <v>0</v>
      </c>
      <c r="BN1114" s="411">
        <v>0</v>
      </c>
      <c r="BO1114" s="411">
        <v>0</v>
      </c>
      <c r="BP1114" s="411">
        <v>0</v>
      </c>
      <c r="BQ1114" s="411">
        <v>0</v>
      </c>
      <c r="BR1114" s="411">
        <v>0</v>
      </c>
      <c r="BS1114" s="411">
        <v>0</v>
      </c>
      <c r="BT1114" s="411">
        <v>0</v>
      </c>
      <c r="BU1114" s="412">
        <v>0</v>
      </c>
      <c r="BV1114" s="411">
        <f t="shared" si="343"/>
        <v>0</v>
      </c>
      <c r="BW1114" s="411">
        <v>0</v>
      </c>
      <c r="BX1114" s="411">
        <v>0</v>
      </c>
      <c r="BY1114" s="411">
        <v>0</v>
      </c>
      <c r="BZ1114" s="411">
        <v>0</v>
      </c>
      <c r="CA1114" s="411">
        <v>0</v>
      </c>
      <c r="CB1114" s="411">
        <v>0</v>
      </c>
      <c r="CC1114" s="411">
        <v>0</v>
      </c>
      <c r="CD1114" s="411">
        <v>0</v>
      </c>
      <c r="CE1114" s="411">
        <v>0</v>
      </c>
      <c r="CF1114" s="411">
        <v>0</v>
      </c>
      <c r="CG1114" s="411">
        <v>0</v>
      </c>
      <c r="CH1114" s="412">
        <v>0</v>
      </c>
      <c r="CI1114" s="411">
        <f t="shared" si="344"/>
        <v>0</v>
      </c>
      <c r="CJ1114" s="411">
        <v>0</v>
      </c>
      <c r="CK1114" s="411">
        <v>0</v>
      </c>
      <c r="CL1114" s="411">
        <v>0</v>
      </c>
      <c r="CM1114" s="411">
        <v>0</v>
      </c>
      <c r="CN1114" s="411">
        <v>0</v>
      </c>
      <c r="CO1114" s="411">
        <v>0</v>
      </c>
      <c r="CP1114" s="411">
        <v>0</v>
      </c>
      <c r="CQ1114" s="411">
        <v>0</v>
      </c>
      <c r="CR1114" s="411">
        <v>0</v>
      </c>
      <c r="CS1114" s="411">
        <v>0</v>
      </c>
      <c r="CT1114" s="411">
        <v>0</v>
      </c>
      <c r="CU1114" s="412">
        <v>0</v>
      </c>
      <c r="CV1114" s="411">
        <f t="shared" si="345"/>
        <v>0</v>
      </c>
      <c r="CW1114" s="411">
        <v>0</v>
      </c>
      <c r="CX1114" s="411">
        <v>0</v>
      </c>
      <c r="CY1114" s="411">
        <v>0</v>
      </c>
      <c r="CZ1114" s="411">
        <v>0</v>
      </c>
      <c r="DA1114" s="411">
        <v>0</v>
      </c>
      <c r="DB1114" s="411">
        <v>0</v>
      </c>
      <c r="DC1114" s="411">
        <v>0</v>
      </c>
      <c r="DD1114" s="411">
        <v>0</v>
      </c>
      <c r="DE1114" s="411">
        <v>0</v>
      </c>
      <c r="DF1114" s="411">
        <v>0</v>
      </c>
      <c r="DG1114" s="411">
        <v>0</v>
      </c>
      <c r="DH1114" s="412">
        <v>0</v>
      </c>
      <c r="DI1114" s="411">
        <f t="shared" si="346"/>
        <v>0</v>
      </c>
      <c r="DJ1114" s="411">
        <v>0</v>
      </c>
      <c r="DK1114" s="411">
        <v>0</v>
      </c>
      <c r="DL1114" s="411">
        <v>0</v>
      </c>
      <c r="DM1114" s="411">
        <v>0</v>
      </c>
      <c r="DN1114" s="411">
        <v>0</v>
      </c>
      <c r="DO1114" s="411">
        <v>0</v>
      </c>
      <c r="DP1114" s="411">
        <v>0</v>
      </c>
      <c r="DQ1114" s="411">
        <v>0</v>
      </c>
      <c r="DR1114" s="411">
        <v>0</v>
      </c>
      <c r="DS1114" s="411">
        <v>0</v>
      </c>
      <c r="DT1114" s="411">
        <v>0</v>
      </c>
      <c r="DU1114" s="412">
        <v>0</v>
      </c>
      <c r="DV1114" s="411">
        <f t="shared" si="347"/>
        <v>0</v>
      </c>
      <c r="DW1114" s="412">
        <v>0</v>
      </c>
      <c r="DX1114" s="412">
        <v>0</v>
      </c>
      <c r="DY1114" s="412">
        <v>0</v>
      </c>
      <c r="DZ1114" s="412">
        <v>0</v>
      </c>
      <c r="EA1114" s="412">
        <v>0</v>
      </c>
      <c r="EB1114" s="412">
        <v>0</v>
      </c>
      <c r="EC1114" s="412">
        <v>0</v>
      </c>
      <c r="ED1114" s="412">
        <v>0</v>
      </c>
      <c r="EE1114" s="412">
        <v>0</v>
      </c>
      <c r="EF1114" s="412">
        <v>0</v>
      </c>
      <c r="EG1114" s="412">
        <v>0</v>
      </c>
      <c r="EH1114" s="412">
        <v>0</v>
      </c>
      <c r="EI1114" s="411">
        <f t="shared" si="348"/>
        <v>0</v>
      </c>
      <c r="EK1114" s="411">
        <f t="shared" si="349"/>
        <v>10</v>
      </c>
      <c r="EL1114" s="7">
        <f t="shared" si="350"/>
        <v>-10</v>
      </c>
    </row>
    <row r="1115" spans="1:142">
      <c r="A1115" s="365" t="str">
        <f t="shared" si="332"/>
        <v xml:space="preserve"> 215</v>
      </c>
      <c r="B1115" s="370" t="s">
        <v>977</v>
      </c>
      <c r="C1115" s="370" t="s">
        <v>1227</v>
      </c>
      <c r="D1115" s="411">
        <v>1</v>
      </c>
      <c r="E1115" s="411">
        <v>1</v>
      </c>
      <c r="F1115" s="411">
        <v>1</v>
      </c>
      <c r="G1115" s="411">
        <v>1</v>
      </c>
      <c r="H1115" s="411">
        <v>1</v>
      </c>
      <c r="I1115" s="411">
        <v>1</v>
      </c>
      <c r="J1115" s="411">
        <v>0</v>
      </c>
      <c r="K1115" s="411">
        <v>1</v>
      </c>
      <c r="L1115" s="411">
        <v>0</v>
      </c>
      <c r="M1115" s="411">
        <v>1</v>
      </c>
      <c r="N1115" s="411">
        <v>1</v>
      </c>
      <c r="O1115" s="412">
        <v>1</v>
      </c>
      <c r="P1115" s="411">
        <f t="shared" si="333"/>
        <v>10</v>
      </c>
      <c r="Q1115" s="411">
        <f t="shared" si="334"/>
        <v>6</v>
      </c>
      <c r="R1115" s="411">
        <f t="shared" si="335"/>
        <v>1</v>
      </c>
      <c r="S1115" s="411">
        <f t="shared" si="336"/>
        <v>3</v>
      </c>
      <c r="T1115" s="411">
        <v>0</v>
      </c>
      <c r="U1115" s="411">
        <v>0</v>
      </c>
      <c r="V1115" s="411">
        <v>0</v>
      </c>
      <c r="W1115" s="411">
        <v>0</v>
      </c>
      <c r="X1115" s="411">
        <v>0</v>
      </c>
      <c r="Y1115" s="411">
        <v>0</v>
      </c>
      <c r="Z1115" s="411">
        <v>0</v>
      </c>
      <c r="AA1115" s="411">
        <v>0</v>
      </c>
      <c r="AB1115" s="411">
        <v>0</v>
      </c>
      <c r="AC1115" s="411">
        <v>0</v>
      </c>
      <c r="AD1115" s="411">
        <v>0</v>
      </c>
      <c r="AE1115" s="412">
        <v>0</v>
      </c>
      <c r="AF1115" s="411">
        <f t="shared" si="337"/>
        <v>0</v>
      </c>
      <c r="AG1115" s="411">
        <v>0</v>
      </c>
      <c r="AH1115" s="411">
        <v>0</v>
      </c>
      <c r="AI1115" s="411">
        <v>0</v>
      </c>
      <c r="AJ1115" s="411">
        <v>0</v>
      </c>
      <c r="AK1115" s="411">
        <v>0</v>
      </c>
      <c r="AL1115" s="411">
        <v>0</v>
      </c>
      <c r="AM1115" s="411">
        <v>0</v>
      </c>
      <c r="AN1115" s="411">
        <v>0</v>
      </c>
      <c r="AO1115" s="411">
        <v>0</v>
      </c>
      <c r="AP1115" s="411">
        <v>0</v>
      </c>
      <c r="AQ1115" s="411">
        <v>0</v>
      </c>
      <c r="AR1115" s="412">
        <v>0</v>
      </c>
      <c r="AS1115" s="411">
        <f t="shared" si="338"/>
        <v>0</v>
      </c>
      <c r="AT1115" s="411">
        <f t="shared" si="339"/>
        <v>0</v>
      </c>
      <c r="AU1115" s="411">
        <f t="shared" si="340"/>
        <v>0</v>
      </c>
      <c r="AV1115" s="411">
        <f t="shared" si="341"/>
        <v>0</v>
      </c>
      <c r="AW1115" s="411">
        <v>0</v>
      </c>
      <c r="AX1115" s="411">
        <v>0</v>
      </c>
      <c r="AY1115" s="411">
        <v>0</v>
      </c>
      <c r="AZ1115" s="411">
        <v>0</v>
      </c>
      <c r="BA1115" s="411">
        <v>0</v>
      </c>
      <c r="BB1115" s="411">
        <v>0</v>
      </c>
      <c r="BC1115" s="411">
        <v>0</v>
      </c>
      <c r="BD1115" s="411">
        <v>0</v>
      </c>
      <c r="BE1115" s="411">
        <v>0</v>
      </c>
      <c r="BF1115" s="411">
        <v>0</v>
      </c>
      <c r="BG1115" s="411">
        <v>0</v>
      </c>
      <c r="BH1115" s="412">
        <v>0</v>
      </c>
      <c r="BI1115" s="411">
        <f t="shared" si="342"/>
        <v>0</v>
      </c>
      <c r="BJ1115" s="411">
        <v>0</v>
      </c>
      <c r="BK1115" s="411">
        <v>0</v>
      </c>
      <c r="BL1115" s="411">
        <v>0</v>
      </c>
      <c r="BM1115" s="411">
        <v>0</v>
      </c>
      <c r="BN1115" s="411">
        <v>0</v>
      </c>
      <c r="BO1115" s="411">
        <v>0</v>
      </c>
      <c r="BP1115" s="411">
        <v>0</v>
      </c>
      <c r="BQ1115" s="411">
        <v>0</v>
      </c>
      <c r="BR1115" s="411">
        <v>0</v>
      </c>
      <c r="BS1115" s="411">
        <v>0</v>
      </c>
      <c r="BT1115" s="411">
        <v>0</v>
      </c>
      <c r="BU1115" s="412">
        <v>0</v>
      </c>
      <c r="BV1115" s="411">
        <f t="shared" si="343"/>
        <v>0</v>
      </c>
      <c r="BW1115" s="411">
        <v>0</v>
      </c>
      <c r="BX1115" s="411">
        <v>0</v>
      </c>
      <c r="BY1115" s="411">
        <v>0</v>
      </c>
      <c r="BZ1115" s="411">
        <v>0</v>
      </c>
      <c r="CA1115" s="411">
        <v>0</v>
      </c>
      <c r="CB1115" s="411">
        <v>0</v>
      </c>
      <c r="CC1115" s="411">
        <v>0</v>
      </c>
      <c r="CD1115" s="411">
        <v>0</v>
      </c>
      <c r="CE1115" s="411">
        <v>0</v>
      </c>
      <c r="CF1115" s="411">
        <v>0</v>
      </c>
      <c r="CG1115" s="411">
        <v>0</v>
      </c>
      <c r="CH1115" s="412">
        <v>0</v>
      </c>
      <c r="CI1115" s="411">
        <f t="shared" si="344"/>
        <v>0</v>
      </c>
      <c r="CJ1115" s="411">
        <v>0</v>
      </c>
      <c r="CK1115" s="411">
        <v>0</v>
      </c>
      <c r="CL1115" s="411">
        <v>0</v>
      </c>
      <c r="CM1115" s="411">
        <v>0</v>
      </c>
      <c r="CN1115" s="411">
        <v>0</v>
      </c>
      <c r="CO1115" s="411">
        <v>0</v>
      </c>
      <c r="CP1115" s="411">
        <v>0</v>
      </c>
      <c r="CQ1115" s="411">
        <v>0</v>
      </c>
      <c r="CR1115" s="411">
        <v>0</v>
      </c>
      <c r="CS1115" s="411">
        <v>0</v>
      </c>
      <c r="CT1115" s="411">
        <v>0</v>
      </c>
      <c r="CU1115" s="412">
        <v>0</v>
      </c>
      <c r="CV1115" s="411">
        <f t="shared" si="345"/>
        <v>0</v>
      </c>
      <c r="CW1115" s="411">
        <v>0</v>
      </c>
      <c r="CX1115" s="411">
        <v>0</v>
      </c>
      <c r="CY1115" s="411">
        <v>0</v>
      </c>
      <c r="CZ1115" s="411">
        <v>0</v>
      </c>
      <c r="DA1115" s="411">
        <v>0</v>
      </c>
      <c r="DB1115" s="411">
        <v>0</v>
      </c>
      <c r="DC1115" s="411">
        <v>0</v>
      </c>
      <c r="DD1115" s="411">
        <v>0</v>
      </c>
      <c r="DE1115" s="411">
        <v>0</v>
      </c>
      <c r="DF1115" s="411">
        <v>0</v>
      </c>
      <c r="DG1115" s="411">
        <v>0</v>
      </c>
      <c r="DH1115" s="412">
        <v>0</v>
      </c>
      <c r="DI1115" s="411">
        <f t="shared" si="346"/>
        <v>0</v>
      </c>
      <c r="DJ1115" s="411">
        <v>0</v>
      </c>
      <c r="DK1115" s="411">
        <v>0</v>
      </c>
      <c r="DL1115" s="411">
        <v>0</v>
      </c>
      <c r="DM1115" s="411">
        <v>0</v>
      </c>
      <c r="DN1115" s="411">
        <v>0</v>
      </c>
      <c r="DO1115" s="411">
        <v>0</v>
      </c>
      <c r="DP1115" s="411">
        <v>0</v>
      </c>
      <c r="DQ1115" s="411">
        <v>0</v>
      </c>
      <c r="DR1115" s="411">
        <v>0</v>
      </c>
      <c r="DS1115" s="411">
        <v>0</v>
      </c>
      <c r="DT1115" s="411">
        <v>0</v>
      </c>
      <c r="DU1115" s="412">
        <v>0</v>
      </c>
      <c r="DV1115" s="411">
        <f t="shared" si="347"/>
        <v>0</v>
      </c>
      <c r="DW1115" s="412">
        <v>0</v>
      </c>
      <c r="DX1115" s="412">
        <v>0</v>
      </c>
      <c r="DY1115" s="412">
        <v>0</v>
      </c>
      <c r="DZ1115" s="412">
        <v>0</v>
      </c>
      <c r="EA1115" s="412">
        <v>0</v>
      </c>
      <c r="EB1115" s="412">
        <v>0</v>
      </c>
      <c r="EC1115" s="412">
        <v>0</v>
      </c>
      <c r="ED1115" s="412">
        <v>0</v>
      </c>
      <c r="EE1115" s="412">
        <v>0</v>
      </c>
      <c r="EF1115" s="412">
        <v>0</v>
      </c>
      <c r="EG1115" s="412">
        <v>0</v>
      </c>
      <c r="EH1115" s="412">
        <v>0</v>
      </c>
      <c r="EI1115" s="411">
        <f t="shared" si="348"/>
        <v>0</v>
      </c>
      <c r="EK1115" s="411">
        <f t="shared" si="349"/>
        <v>10</v>
      </c>
      <c r="EL1115" s="7">
        <f t="shared" si="350"/>
        <v>-10</v>
      </c>
    </row>
    <row r="1116" spans="1:142">
      <c r="A1116" s="365" t="str">
        <f t="shared" si="332"/>
        <v xml:space="preserve"> 215</v>
      </c>
      <c r="B1116" s="370" t="s">
        <v>977</v>
      </c>
      <c r="C1116" s="370" t="s">
        <v>1228</v>
      </c>
      <c r="D1116" s="411">
        <v>1</v>
      </c>
      <c r="E1116" s="411">
        <v>1</v>
      </c>
      <c r="F1116" s="411">
        <v>1</v>
      </c>
      <c r="G1116" s="411">
        <v>1</v>
      </c>
      <c r="H1116" s="411">
        <v>1</v>
      </c>
      <c r="I1116" s="411">
        <v>1</v>
      </c>
      <c r="J1116" s="411">
        <v>0</v>
      </c>
      <c r="K1116" s="411">
        <v>1</v>
      </c>
      <c r="L1116" s="411">
        <v>0</v>
      </c>
      <c r="M1116" s="411">
        <v>1</v>
      </c>
      <c r="N1116" s="411">
        <v>1</v>
      </c>
      <c r="O1116" s="412">
        <v>1</v>
      </c>
      <c r="P1116" s="411">
        <f t="shared" si="333"/>
        <v>10</v>
      </c>
      <c r="Q1116" s="411">
        <f t="shared" si="334"/>
        <v>6</v>
      </c>
      <c r="R1116" s="411">
        <f t="shared" si="335"/>
        <v>1</v>
      </c>
      <c r="S1116" s="411">
        <f t="shared" si="336"/>
        <v>3</v>
      </c>
      <c r="T1116" s="411">
        <v>0</v>
      </c>
      <c r="U1116" s="411">
        <v>0</v>
      </c>
      <c r="V1116" s="411">
        <v>0</v>
      </c>
      <c r="W1116" s="411">
        <v>0</v>
      </c>
      <c r="X1116" s="411">
        <v>0</v>
      </c>
      <c r="Y1116" s="411">
        <v>0</v>
      </c>
      <c r="Z1116" s="411">
        <v>0</v>
      </c>
      <c r="AA1116" s="411">
        <v>0</v>
      </c>
      <c r="AB1116" s="411">
        <v>0</v>
      </c>
      <c r="AC1116" s="411">
        <v>0</v>
      </c>
      <c r="AD1116" s="411">
        <v>0</v>
      </c>
      <c r="AE1116" s="412">
        <v>0</v>
      </c>
      <c r="AF1116" s="411">
        <f t="shared" si="337"/>
        <v>0</v>
      </c>
      <c r="AG1116" s="411">
        <v>0</v>
      </c>
      <c r="AH1116" s="411">
        <v>0</v>
      </c>
      <c r="AI1116" s="411">
        <v>0</v>
      </c>
      <c r="AJ1116" s="411">
        <v>0</v>
      </c>
      <c r="AK1116" s="411">
        <v>0</v>
      </c>
      <c r="AL1116" s="411">
        <v>0</v>
      </c>
      <c r="AM1116" s="411">
        <v>0</v>
      </c>
      <c r="AN1116" s="411">
        <v>0</v>
      </c>
      <c r="AO1116" s="411">
        <v>0</v>
      </c>
      <c r="AP1116" s="411">
        <v>0</v>
      </c>
      <c r="AQ1116" s="411">
        <v>0</v>
      </c>
      <c r="AR1116" s="412">
        <v>0</v>
      </c>
      <c r="AS1116" s="411">
        <f t="shared" si="338"/>
        <v>0</v>
      </c>
      <c r="AT1116" s="411">
        <f t="shared" si="339"/>
        <v>0</v>
      </c>
      <c r="AU1116" s="411">
        <f t="shared" si="340"/>
        <v>0</v>
      </c>
      <c r="AV1116" s="411">
        <f t="shared" si="341"/>
        <v>0</v>
      </c>
      <c r="AW1116" s="411">
        <v>0</v>
      </c>
      <c r="AX1116" s="411">
        <v>0</v>
      </c>
      <c r="AY1116" s="411">
        <v>0</v>
      </c>
      <c r="AZ1116" s="411">
        <v>0</v>
      </c>
      <c r="BA1116" s="411">
        <v>0</v>
      </c>
      <c r="BB1116" s="411">
        <v>0</v>
      </c>
      <c r="BC1116" s="411">
        <v>0</v>
      </c>
      <c r="BD1116" s="411">
        <v>0</v>
      </c>
      <c r="BE1116" s="411">
        <v>0</v>
      </c>
      <c r="BF1116" s="411">
        <v>0</v>
      </c>
      <c r="BG1116" s="411">
        <v>0</v>
      </c>
      <c r="BH1116" s="412">
        <v>0</v>
      </c>
      <c r="BI1116" s="411">
        <f t="shared" si="342"/>
        <v>0</v>
      </c>
      <c r="BJ1116" s="411">
        <v>0</v>
      </c>
      <c r="BK1116" s="411">
        <v>0</v>
      </c>
      <c r="BL1116" s="411">
        <v>0</v>
      </c>
      <c r="BM1116" s="411">
        <v>0</v>
      </c>
      <c r="BN1116" s="411">
        <v>0</v>
      </c>
      <c r="BO1116" s="411">
        <v>0</v>
      </c>
      <c r="BP1116" s="411">
        <v>0</v>
      </c>
      <c r="BQ1116" s="411">
        <v>0</v>
      </c>
      <c r="BR1116" s="411">
        <v>0</v>
      </c>
      <c r="BS1116" s="411">
        <v>0</v>
      </c>
      <c r="BT1116" s="411">
        <v>0</v>
      </c>
      <c r="BU1116" s="412">
        <v>0</v>
      </c>
      <c r="BV1116" s="411">
        <f t="shared" si="343"/>
        <v>0</v>
      </c>
      <c r="BW1116" s="411">
        <v>0</v>
      </c>
      <c r="BX1116" s="411">
        <v>0</v>
      </c>
      <c r="BY1116" s="411">
        <v>0</v>
      </c>
      <c r="BZ1116" s="411">
        <v>0</v>
      </c>
      <c r="CA1116" s="411">
        <v>0</v>
      </c>
      <c r="CB1116" s="411">
        <v>0</v>
      </c>
      <c r="CC1116" s="411">
        <v>0</v>
      </c>
      <c r="CD1116" s="411">
        <v>0</v>
      </c>
      <c r="CE1116" s="411">
        <v>0</v>
      </c>
      <c r="CF1116" s="411">
        <v>0</v>
      </c>
      <c r="CG1116" s="411">
        <v>0</v>
      </c>
      <c r="CH1116" s="412">
        <v>0</v>
      </c>
      <c r="CI1116" s="411">
        <f t="shared" si="344"/>
        <v>0</v>
      </c>
      <c r="CJ1116" s="411">
        <v>0</v>
      </c>
      <c r="CK1116" s="411">
        <v>0</v>
      </c>
      <c r="CL1116" s="411">
        <v>0</v>
      </c>
      <c r="CM1116" s="411">
        <v>0</v>
      </c>
      <c r="CN1116" s="411">
        <v>0</v>
      </c>
      <c r="CO1116" s="411">
        <v>0</v>
      </c>
      <c r="CP1116" s="411">
        <v>0</v>
      </c>
      <c r="CQ1116" s="411">
        <v>0</v>
      </c>
      <c r="CR1116" s="411">
        <v>0</v>
      </c>
      <c r="CS1116" s="411">
        <v>0</v>
      </c>
      <c r="CT1116" s="411">
        <v>0</v>
      </c>
      <c r="CU1116" s="412">
        <v>0</v>
      </c>
      <c r="CV1116" s="411">
        <f t="shared" si="345"/>
        <v>0</v>
      </c>
      <c r="CW1116" s="411">
        <v>0</v>
      </c>
      <c r="CX1116" s="411">
        <v>0</v>
      </c>
      <c r="CY1116" s="411">
        <v>0</v>
      </c>
      <c r="CZ1116" s="411">
        <v>0</v>
      </c>
      <c r="DA1116" s="411">
        <v>0</v>
      </c>
      <c r="DB1116" s="411">
        <v>0</v>
      </c>
      <c r="DC1116" s="411">
        <v>0</v>
      </c>
      <c r="DD1116" s="411">
        <v>0</v>
      </c>
      <c r="DE1116" s="411">
        <v>0</v>
      </c>
      <c r="DF1116" s="411">
        <v>0</v>
      </c>
      <c r="DG1116" s="411">
        <v>0</v>
      </c>
      <c r="DH1116" s="412">
        <v>0</v>
      </c>
      <c r="DI1116" s="411">
        <f t="shared" si="346"/>
        <v>0</v>
      </c>
      <c r="DJ1116" s="411">
        <v>0</v>
      </c>
      <c r="DK1116" s="411">
        <v>0</v>
      </c>
      <c r="DL1116" s="411">
        <v>0</v>
      </c>
      <c r="DM1116" s="411">
        <v>0</v>
      </c>
      <c r="DN1116" s="411">
        <v>0</v>
      </c>
      <c r="DO1116" s="411">
        <v>0</v>
      </c>
      <c r="DP1116" s="411">
        <v>0</v>
      </c>
      <c r="DQ1116" s="411">
        <v>0</v>
      </c>
      <c r="DR1116" s="411">
        <v>0</v>
      </c>
      <c r="DS1116" s="411">
        <v>0</v>
      </c>
      <c r="DT1116" s="411">
        <v>0</v>
      </c>
      <c r="DU1116" s="412">
        <v>0</v>
      </c>
      <c r="DV1116" s="411">
        <f t="shared" si="347"/>
        <v>0</v>
      </c>
      <c r="DW1116" s="412">
        <v>0</v>
      </c>
      <c r="DX1116" s="412">
        <v>0</v>
      </c>
      <c r="DY1116" s="412">
        <v>0</v>
      </c>
      <c r="DZ1116" s="412">
        <v>0</v>
      </c>
      <c r="EA1116" s="412">
        <v>0</v>
      </c>
      <c r="EB1116" s="412">
        <v>0</v>
      </c>
      <c r="EC1116" s="412">
        <v>0</v>
      </c>
      <c r="ED1116" s="412">
        <v>0</v>
      </c>
      <c r="EE1116" s="412">
        <v>0</v>
      </c>
      <c r="EF1116" s="412">
        <v>0</v>
      </c>
      <c r="EG1116" s="412">
        <v>0</v>
      </c>
      <c r="EH1116" s="412">
        <v>0</v>
      </c>
      <c r="EI1116" s="411">
        <f t="shared" si="348"/>
        <v>0</v>
      </c>
      <c r="EK1116" s="411">
        <f t="shared" si="349"/>
        <v>10</v>
      </c>
      <c r="EL1116" s="7">
        <f t="shared" si="350"/>
        <v>-10</v>
      </c>
    </row>
    <row r="1117" spans="1:142">
      <c r="A1117" s="365" t="str">
        <f t="shared" si="332"/>
        <v xml:space="preserve"> 215</v>
      </c>
      <c r="B1117" s="370" t="s">
        <v>977</v>
      </c>
      <c r="C1117" s="370" t="s">
        <v>1184</v>
      </c>
      <c r="D1117" s="411">
        <v>1</v>
      </c>
      <c r="E1117" s="411">
        <v>0</v>
      </c>
      <c r="F1117" s="411">
        <v>1</v>
      </c>
      <c r="G1117" s="411">
        <v>0</v>
      </c>
      <c r="H1117" s="411">
        <v>0</v>
      </c>
      <c r="I1117" s="411">
        <v>0</v>
      </c>
      <c r="J1117" s="411">
        <v>0</v>
      </c>
      <c r="K1117" s="411">
        <v>0</v>
      </c>
      <c r="L1117" s="411">
        <v>0</v>
      </c>
      <c r="M1117" s="411">
        <v>0</v>
      </c>
      <c r="N1117" s="411">
        <v>0</v>
      </c>
      <c r="O1117" s="412">
        <v>0</v>
      </c>
      <c r="P1117" s="411">
        <f t="shared" si="333"/>
        <v>2</v>
      </c>
      <c r="Q1117" s="411">
        <f t="shared" si="334"/>
        <v>2</v>
      </c>
      <c r="R1117" s="411">
        <f t="shared" si="335"/>
        <v>0</v>
      </c>
      <c r="S1117" s="411">
        <f t="shared" si="336"/>
        <v>0</v>
      </c>
      <c r="T1117" s="411">
        <v>0</v>
      </c>
      <c r="U1117" s="411">
        <v>0</v>
      </c>
      <c r="V1117" s="411">
        <v>0</v>
      </c>
      <c r="W1117" s="411">
        <v>0</v>
      </c>
      <c r="X1117" s="411">
        <v>0</v>
      </c>
      <c r="Y1117" s="411">
        <v>0</v>
      </c>
      <c r="Z1117" s="411">
        <v>0</v>
      </c>
      <c r="AA1117" s="411">
        <v>0</v>
      </c>
      <c r="AB1117" s="411">
        <v>0</v>
      </c>
      <c r="AC1117" s="411">
        <v>0</v>
      </c>
      <c r="AD1117" s="411">
        <v>0</v>
      </c>
      <c r="AE1117" s="412">
        <v>0</v>
      </c>
      <c r="AF1117" s="411">
        <f t="shared" si="337"/>
        <v>0</v>
      </c>
      <c r="AG1117" s="411">
        <v>0</v>
      </c>
      <c r="AH1117" s="411">
        <v>0</v>
      </c>
      <c r="AI1117" s="411">
        <v>0</v>
      </c>
      <c r="AJ1117" s="411">
        <v>0</v>
      </c>
      <c r="AK1117" s="411">
        <v>0</v>
      </c>
      <c r="AL1117" s="411">
        <v>0</v>
      </c>
      <c r="AM1117" s="411">
        <v>0</v>
      </c>
      <c r="AN1117" s="411">
        <v>0</v>
      </c>
      <c r="AO1117" s="411">
        <v>0</v>
      </c>
      <c r="AP1117" s="411">
        <v>0</v>
      </c>
      <c r="AQ1117" s="411">
        <v>0</v>
      </c>
      <c r="AR1117" s="412">
        <v>0</v>
      </c>
      <c r="AS1117" s="411">
        <f t="shared" si="338"/>
        <v>0</v>
      </c>
      <c r="AT1117" s="411">
        <f t="shared" si="339"/>
        <v>0</v>
      </c>
      <c r="AU1117" s="411">
        <f t="shared" si="340"/>
        <v>0</v>
      </c>
      <c r="AV1117" s="411">
        <f t="shared" si="341"/>
        <v>0</v>
      </c>
      <c r="AW1117" s="411">
        <v>0</v>
      </c>
      <c r="AX1117" s="411">
        <v>0</v>
      </c>
      <c r="AY1117" s="411">
        <v>0</v>
      </c>
      <c r="AZ1117" s="411">
        <v>0</v>
      </c>
      <c r="BA1117" s="411">
        <v>0</v>
      </c>
      <c r="BB1117" s="411">
        <v>0</v>
      </c>
      <c r="BC1117" s="411">
        <v>0</v>
      </c>
      <c r="BD1117" s="411">
        <v>0</v>
      </c>
      <c r="BE1117" s="411">
        <v>0</v>
      </c>
      <c r="BF1117" s="411">
        <v>0</v>
      </c>
      <c r="BG1117" s="411">
        <v>0</v>
      </c>
      <c r="BH1117" s="412">
        <v>0</v>
      </c>
      <c r="BI1117" s="411">
        <f t="shared" si="342"/>
        <v>0</v>
      </c>
      <c r="BJ1117" s="411">
        <v>0</v>
      </c>
      <c r="BK1117" s="411">
        <v>0</v>
      </c>
      <c r="BL1117" s="411">
        <v>0</v>
      </c>
      <c r="BM1117" s="411">
        <v>0</v>
      </c>
      <c r="BN1117" s="411">
        <v>0</v>
      </c>
      <c r="BO1117" s="411">
        <v>0</v>
      </c>
      <c r="BP1117" s="411">
        <v>0</v>
      </c>
      <c r="BQ1117" s="411">
        <v>0</v>
      </c>
      <c r="BR1117" s="411">
        <v>0</v>
      </c>
      <c r="BS1117" s="411">
        <v>0</v>
      </c>
      <c r="BT1117" s="411">
        <v>0</v>
      </c>
      <c r="BU1117" s="412">
        <v>0</v>
      </c>
      <c r="BV1117" s="411">
        <f t="shared" si="343"/>
        <v>0</v>
      </c>
      <c r="BW1117" s="411">
        <v>0</v>
      </c>
      <c r="BX1117" s="411">
        <v>0</v>
      </c>
      <c r="BY1117" s="411">
        <v>0</v>
      </c>
      <c r="BZ1117" s="411">
        <v>0</v>
      </c>
      <c r="CA1117" s="411">
        <v>0</v>
      </c>
      <c r="CB1117" s="411">
        <v>0</v>
      </c>
      <c r="CC1117" s="411">
        <v>0</v>
      </c>
      <c r="CD1117" s="411">
        <v>0</v>
      </c>
      <c r="CE1117" s="411">
        <v>0</v>
      </c>
      <c r="CF1117" s="411">
        <v>0</v>
      </c>
      <c r="CG1117" s="411">
        <v>0</v>
      </c>
      <c r="CH1117" s="412">
        <v>0</v>
      </c>
      <c r="CI1117" s="411">
        <f t="shared" si="344"/>
        <v>0</v>
      </c>
      <c r="CJ1117" s="411">
        <v>0</v>
      </c>
      <c r="CK1117" s="411">
        <v>0</v>
      </c>
      <c r="CL1117" s="411">
        <v>0</v>
      </c>
      <c r="CM1117" s="411">
        <v>0</v>
      </c>
      <c r="CN1117" s="411">
        <v>0</v>
      </c>
      <c r="CO1117" s="411">
        <v>0</v>
      </c>
      <c r="CP1117" s="411">
        <v>0</v>
      </c>
      <c r="CQ1117" s="411">
        <v>0</v>
      </c>
      <c r="CR1117" s="411">
        <v>0</v>
      </c>
      <c r="CS1117" s="411">
        <v>0</v>
      </c>
      <c r="CT1117" s="411">
        <v>0</v>
      </c>
      <c r="CU1117" s="412">
        <v>0</v>
      </c>
      <c r="CV1117" s="411">
        <f t="shared" si="345"/>
        <v>0</v>
      </c>
      <c r="CW1117" s="411">
        <v>0</v>
      </c>
      <c r="CX1117" s="411">
        <v>0</v>
      </c>
      <c r="CY1117" s="411">
        <v>0</v>
      </c>
      <c r="CZ1117" s="411">
        <v>0</v>
      </c>
      <c r="DA1117" s="411">
        <v>0</v>
      </c>
      <c r="DB1117" s="411">
        <v>0</v>
      </c>
      <c r="DC1117" s="411">
        <v>0</v>
      </c>
      <c r="DD1117" s="411">
        <v>0</v>
      </c>
      <c r="DE1117" s="411">
        <v>0</v>
      </c>
      <c r="DF1117" s="411">
        <v>0</v>
      </c>
      <c r="DG1117" s="411">
        <v>0</v>
      </c>
      <c r="DH1117" s="412">
        <v>0</v>
      </c>
      <c r="DI1117" s="411">
        <f t="shared" si="346"/>
        <v>0</v>
      </c>
      <c r="DJ1117" s="411">
        <v>0</v>
      </c>
      <c r="DK1117" s="411">
        <v>0</v>
      </c>
      <c r="DL1117" s="411">
        <v>0</v>
      </c>
      <c r="DM1117" s="411">
        <v>0</v>
      </c>
      <c r="DN1117" s="411">
        <v>0</v>
      </c>
      <c r="DO1117" s="411">
        <v>0</v>
      </c>
      <c r="DP1117" s="411">
        <v>0</v>
      </c>
      <c r="DQ1117" s="411">
        <v>0</v>
      </c>
      <c r="DR1117" s="411">
        <v>0</v>
      </c>
      <c r="DS1117" s="411">
        <v>0</v>
      </c>
      <c r="DT1117" s="411">
        <v>0</v>
      </c>
      <c r="DU1117" s="412">
        <v>0</v>
      </c>
      <c r="DV1117" s="411">
        <f t="shared" si="347"/>
        <v>0</v>
      </c>
      <c r="DW1117" s="412">
        <v>0</v>
      </c>
      <c r="DX1117" s="412">
        <v>0</v>
      </c>
      <c r="DY1117" s="412">
        <v>0</v>
      </c>
      <c r="DZ1117" s="412">
        <v>0</v>
      </c>
      <c r="EA1117" s="412">
        <v>0</v>
      </c>
      <c r="EB1117" s="412">
        <v>0</v>
      </c>
      <c r="EC1117" s="412">
        <v>0</v>
      </c>
      <c r="ED1117" s="412">
        <v>0</v>
      </c>
      <c r="EE1117" s="412">
        <v>0</v>
      </c>
      <c r="EF1117" s="412">
        <v>0</v>
      </c>
      <c r="EG1117" s="412">
        <v>0</v>
      </c>
      <c r="EH1117" s="412">
        <v>0</v>
      </c>
      <c r="EI1117" s="411">
        <f t="shared" si="348"/>
        <v>0</v>
      </c>
      <c r="EK1117" s="411">
        <f t="shared" si="349"/>
        <v>2</v>
      </c>
      <c r="EL1117" s="7">
        <f t="shared" si="350"/>
        <v>-2</v>
      </c>
    </row>
    <row r="1118" spans="1:142">
      <c r="A1118" s="365" t="str">
        <f t="shared" si="332"/>
        <v xml:space="preserve"> 215</v>
      </c>
      <c r="B1118" s="370" t="s">
        <v>977</v>
      </c>
      <c r="C1118" s="370" t="s">
        <v>1185</v>
      </c>
      <c r="D1118" s="411">
        <v>1</v>
      </c>
      <c r="E1118" s="411">
        <v>0</v>
      </c>
      <c r="F1118" s="411">
        <v>1</v>
      </c>
      <c r="G1118" s="411">
        <v>0</v>
      </c>
      <c r="H1118" s="411">
        <v>0</v>
      </c>
      <c r="I1118" s="411">
        <v>0</v>
      </c>
      <c r="J1118" s="411">
        <v>0</v>
      </c>
      <c r="K1118" s="411">
        <v>0</v>
      </c>
      <c r="L1118" s="411">
        <v>0</v>
      </c>
      <c r="M1118" s="411">
        <v>0</v>
      </c>
      <c r="N1118" s="411">
        <v>0</v>
      </c>
      <c r="O1118" s="412">
        <v>0</v>
      </c>
      <c r="P1118" s="411">
        <f t="shared" si="333"/>
        <v>2</v>
      </c>
      <c r="Q1118" s="411">
        <f t="shared" si="334"/>
        <v>2</v>
      </c>
      <c r="R1118" s="411">
        <f t="shared" si="335"/>
        <v>0</v>
      </c>
      <c r="S1118" s="411">
        <f t="shared" si="336"/>
        <v>0</v>
      </c>
      <c r="T1118" s="411">
        <v>0</v>
      </c>
      <c r="U1118" s="411">
        <v>0</v>
      </c>
      <c r="V1118" s="411">
        <v>0</v>
      </c>
      <c r="W1118" s="411">
        <v>0</v>
      </c>
      <c r="X1118" s="411">
        <v>0</v>
      </c>
      <c r="Y1118" s="411">
        <v>0</v>
      </c>
      <c r="Z1118" s="411">
        <v>0</v>
      </c>
      <c r="AA1118" s="411">
        <v>0</v>
      </c>
      <c r="AB1118" s="411">
        <v>0</v>
      </c>
      <c r="AC1118" s="411">
        <v>0</v>
      </c>
      <c r="AD1118" s="411">
        <v>0</v>
      </c>
      <c r="AE1118" s="412">
        <v>0</v>
      </c>
      <c r="AF1118" s="411">
        <f t="shared" si="337"/>
        <v>0</v>
      </c>
      <c r="AG1118" s="411">
        <v>0</v>
      </c>
      <c r="AH1118" s="411">
        <v>0</v>
      </c>
      <c r="AI1118" s="411">
        <v>0</v>
      </c>
      <c r="AJ1118" s="411">
        <v>0</v>
      </c>
      <c r="AK1118" s="411">
        <v>0</v>
      </c>
      <c r="AL1118" s="411">
        <v>0</v>
      </c>
      <c r="AM1118" s="411">
        <v>0</v>
      </c>
      <c r="AN1118" s="411">
        <v>0</v>
      </c>
      <c r="AO1118" s="411">
        <v>0</v>
      </c>
      <c r="AP1118" s="411">
        <v>0</v>
      </c>
      <c r="AQ1118" s="411">
        <v>0</v>
      </c>
      <c r="AR1118" s="412">
        <v>0</v>
      </c>
      <c r="AS1118" s="411">
        <f t="shared" si="338"/>
        <v>0</v>
      </c>
      <c r="AT1118" s="411">
        <f t="shared" si="339"/>
        <v>0</v>
      </c>
      <c r="AU1118" s="411">
        <f t="shared" si="340"/>
        <v>0</v>
      </c>
      <c r="AV1118" s="411">
        <f t="shared" si="341"/>
        <v>0</v>
      </c>
      <c r="AW1118" s="411">
        <v>0</v>
      </c>
      <c r="AX1118" s="411">
        <v>0</v>
      </c>
      <c r="AY1118" s="411">
        <v>0</v>
      </c>
      <c r="AZ1118" s="411">
        <v>0</v>
      </c>
      <c r="BA1118" s="411">
        <v>0</v>
      </c>
      <c r="BB1118" s="411">
        <v>0</v>
      </c>
      <c r="BC1118" s="411">
        <v>0</v>
      </c>
      <c r="BD1118" s="411">
        <v>0</v>
      </c>
      <c r="BE1118" s="411">
        <v>0</v>
      </c>
      <c r="BF1118" s="411">
        <v>0</v>
      </c>
      <c r="BG1118" s="411">
        <v>0</v>
      </c>
      <c r="BH1118" s="412">
        <v>0</v>
      </c>
      <c r="BI1118" s="411">
        <f t="shared" si="342"/>
        <v>0</v>
      </c>
      <c r="BJ1118" s="411">
        <v>0</v>
      </c>
      <c r="BK1118" s="411">
        <v>0</v>
      </c>
      <c r="BL1118" s="411">
        <v>0</v>
      </c>
      <c r="BM1118" s="411">
        <v>0</v>
      </c>
      <c r="BN1118" s="411">
        <v>0</v>
      </c>
      <c r="BO1118" s="411">
        <v>0</v>
      </c>
      <c r="BP1118" s="411">
        <v>0</v>
      </c>
      <c r="BQ1118" s="411">
        <v>0</v>
      </c>
      <c r="BR1118" s="411">
        <v>0</v>
      </c>
      <c r="BS1118" s="411">
        <v>0</v>
      </c>
      <c r="BT1118" s="411">
        <v>0</v>
      </c>
      <c r="BU1118" s="412">
        <v>0</v>
      </c>
      <c r="BV1118" s="411">
        <f t="shared" si="343"/>
        <v>0</v>
      </c>
      <c r="BW1118" s="411">
        <v>0</v>
      </c>
      <c r="BX1118" s="411">
        <v>0</v>
      </c>
      <c r="BY1118" s="411">
        <v>0</v>
      </c>
      <c r="BZ1118" s="411">
        <v>0</v>
      </c>
      <c r="CA1118" s="411">
        <v>0</v>
      </c>
      <c r="CB1118" s="411">
        <v>0</v>
      </c>
      <c r="CC1118" s="411">
        <v>0</v>
      </c>
      <c r="CD1118" s="411">
        <v>0</v>
      </c>
      <c r="CE1118" s="411">
        <v>0</v>
      </c>
      <c r="CF1118" s="411">
        <v>0</v>
      </c>
      <c r="CG1118" s="411">
        <v>0</v>
      </c>
      <c r="CH1118" s="412">
        <v>0</v>
      </c>
      <c r="CI1118" s="411">
        <f t="shared" si="344"/>
        <v>0</v>
      </c>
      <c r="CJ1118" s="411">
        <v>0</v>
      </c>
      <c r="CK1118" s="411">
        <v>0</v>
      </c>
      <c r="CL1118" s="411">
        <v>0</v>
      </c>
      <c r="CM1118" s="411">
        <v>0</v>
      </c>
      <c r="CN1118" s="411">
        <v>0</v>
      </c>
      <c r="CO1118" s="411">
        <v>0</v>
      </c>
      <c r="CP1118" s="411">
        <v>0</v>
      </c>
      <c r="CQ1118" s="411">
        <v>0</v>
      </c>
      <c r="CR1118" s="411">
        <v>0</v>
      </c>
      <c r="CS1118" s="411">
        <v>0</v>
      </c>
      <c r="CT1118" s="411">
        <v>0</v>
      </c>
      <c r="CU1118" s="412">
        <v>0</v>
      </c>
      <c r="CV1118" s="411">
        <f t="shared" si="345"/>
        <v>0</v>
      </c>
      <c r="CW1118" s="411">
        <v>0</v>
      </c>
      <c r="CX1118" s="411">
        <v>0</v>
      </c>
      <c r="CY1118" s="411">
        <v>0</v>
      </c>
      <c r="CZ1118" s="411">
        <v>0</v>
      </c>
      <c r="DA1118" s="411">
        <v>0</v>
      </c>
      <c r="DB1118" s="411">
        <v>0</v>
      </c>
      <c r="DC1118" s="411">
        <v>0</v>
      </c>
      <c r="DD1118" s="411">
        <v>0</v>
      </c>
      <c r="DE1118" s="411">
        <v>0</v>
      </c>
      <c r="DF1118" s="411">
        <v>0</v>
      </c>
      <c r="DG1118" s="411">
        <v>0</v>
      </c>
      <c r="DH1118" s="412">
        <v>0</v>
      </c>
      <c r="DI1118" s="411">
        <f t="shared" si="346"/>
        <v>0</v>
      </c>
      <c r="DJ1118" s="411">
        <v>0</v>
      </c>
      <c r="DK1118" s="411">
        <v>0</v>
      </c>
      <c r="DL1118" s="411">
        <v>0</v>
      </c>
      <c r="DM1118" s="411">
        <v>0</v>
      </c>
      <c r="DN1118" s="411">
        <v>0</v>
      </c>
      <c r="DO1118" s="411">
        <v>0</v>
      </c>
      <c r="DP1118" s="411">
        <v>0</v>
      </c>
      <c r="DQ1118" s="411">
        <v>0</v>
      </c>
      <c r="DR1118" s="411">
        <v>0</v>
      </c>
      <c r="DS1118" s="411">
        <v>0</v>
      </c>
      <c r="DT1118" s="411">
        <v>0</v>
      </c>
      <c r="DU1118" s="412">
        <v>0</v>
      </c>
      <c r="DV1118" s="411">
        <f t="shared" si="347"/>
        <v>0</v>
      </c>
      <c r="DW1118" s="412">
        <v>0</v>
      </c>
      <c r="DX1118" s="412">
        <v>0</v>
      </c>
      <c r="DY1118" s="412">
        <v>0</v>
      </c>
      <c r="DZ1118" s="412">
        <v>0</v>
      </c>
      <c r="EA1118" s="412">
        <v>0</v>
      </c>
      <c r="EB1118" s="412">
        <v>0</v>
      </c>
      <c r="EC1118" s="412">
        <v>0</v>
      </c>
      <c r="ED1118" s="412">
        <v>0</v>
      </c>
      <c r="EE1118" s="412">
        <v>0</v>
      </c>
      <c r="EF1118" s="412">
        <v>0</v>
      </c>
      <c r="EG1118" s="412">
        <v>0</v>
      </c>
      <c r="EH1118" s="412">
        <v>0</v>
      </c>
      <c r="EI1118" s="411">
        <f t="shared" si="348"/>
        <v>0</v>
      </c>
      <c r="EK1118" s="411">
        <f t="shared" si="349"/>
        <v>2</v>
      </c>
      <c r="EL1118" s="7">
        <f t="shared" si="350"/>
        <v>-2</v>
      </c>
    </row>
    <row r="1119" spans="1:142">
      <c r="A1119" s="365" t="str">
        <f t="shared" si="332"/>
        <v xml:space="preserve"> 215</v>
      </c>
      <c r="B1119" s="370" t="s">
        <v>977</v>
      </c>
      <c r="C1119" s="370" t="s">
        <v>1186</v>
      </c>
      <c r="D1119" s="411">
        <v>1</v>
      </c>
      <c r="E1119" s="411">
        <v>0</v>
      </c>
      <c r="F1119" s="411">
        <v>1</v>
      </c>
      <c r="G1119" s="411">
        <v>0</v>
      </c>
      <c r="H1119" s="411">
        <v>0</v>
      </c>
      <c r="I1119" s="411">
        <v>0</v>
      </c>
      <c r="J1119" s="411">
        <v>0</v>
      </c>
      <c r="K1119" s="411">
        <v>0</v>
      </c>
      <c r="L1119" s="411">
        <v>0</v>
      </c>
      <c r="M1119" s="411">
        <v>0</v>
      </c>
      <c r="N1119" s="411">
        <v>0</v>
      </c>
      <c r="O1119" s="412">
        <v>0</v>
      </c>
      <c r="P1119" s="411">
        <f t="shared" si="333"/>
        <v>2</v>
      </c>
      <c r="Q1119" s="411">
        <f t="shared" si="334"/>
        <v>2</v>
      </c>
      <c r="R1119" s="411">
        <f t="shared" si="335"/>
        <v>0</v>
      </c>
      <c r="S1119" s="411">
        <f t="shared" si="336"/>
        <v>0</v>
      </c>
      <c r="T1119" s="411">
        <v>0</v>
      </c>
      <c r="U1119" s="411">
        <v>0</v>
      </c>
      <c r="V1119" s="411">
        <v>0</v>
      </c>
      <c r="W1119" s="411">
        <v>0</v>
      </c>
      <c r="X1119" s="411">
        <v>0</v>
      </c>
      <c r="Y1119" s="411">
        <v>0</v>
      </c>
      <c r="Z1119" s="411">
        <v>0</v>
      </c>
      <c r="AA1119" s="411">
        <v>0</v>
      </c>
      <c r="AB1119" s="411">
        <v>0</v>
      </c>
      <c r="AC1119" s="411">
        <v>0</v>
      </c>
      <c r="AD1119" s="411">
        <v>0</v>
      </c>
      <c r="AE1119" s="412">
        <v>0</v>
      </c>
      <c r="AF1119" s="411">
        <f t="shared" si="337"/>
        <v>0</v>
      </c>
      <c r="AG1119" s="411">
        <v>0</v>
      </c>
      <c r="AH1119" s="411">
        <v>0</v>
      </c>
      <c r="AI1119" s="411">
        <v>0</v>
      </c>
      <c r="AJ1119" s="411">
        <v>0</v>
      </c>
      <c r="AK1119" s="411">
        <v>0</v>
      </c>
      <c r="AL1119" s="411">
        <v>0</v>
      </c>
      <c r="AM1119" s="411">
        <v>0</v>
      </c>
      <c r="AN1119" s="411">
        <v>0</v>
      </c>
      <c r="AO1119" s="411">
        <v>0</v>
      </c>
      <c r="AP1119" s="411">
        <v>0</v>
      </c>
      <c r="AQ1119" s="411">
        <v>0</v>
      </c>
      <c r="AR1119" s="412">
        <v>0</v>
      </c>
      <c r="AS1119" s="411">
        <f t="shared" si="338"/>
        <v>0</v>
      </c>
      <c r="AT1119" s="411">
        <f t="shared" si="339"/>
        <v>0</v>
      </c>
      <c r="AU1119" s="411">
        <f t="shared" si="340"/>
        <v>0</v>
      </c>
      <c r="AV1119" s="411">
        <f t="shared" si="341"/>
        <v>0</v>
      </c>
      <c r="AW1119" s="411">
        <v>0</v>
      </c>
      <c r="AX1119" s="411">
        <v>0</v>
      </c>
      <c r="AY1119" s="411">
        <v>0</v>
      </c>
      <c r="AZ1119" s="411">
        <v>0</v>
      </c>
      <c r="BA1119" s="411">
        <v>0</v>
      </c>
      <c r="BB1119" s="411">
        <v>0</v>
      </c>
      <c r="BC1119" s="411">
        <v>0</v>
      </c>
      <c r="BD1119" s="411">
        <v>0</v>
      </c>
      <c r="BE1119" s="411">
        <v>0</v>
      </c>
      <c r="BF1119" s="411">
        <v>0</v>
      </c>
      <c r="BG1119" s="411">
        <v>0</v>
      </c>
      <c r="BH1119" s="412">
        <v>0</v>
      </c>
      <c r="BI1119" s="411">
        <f t="shared" si="342"/>
        <v>0</v>
      </c>
      <c r="BJ1119" s="411">
        <v>0</v>
      </c>
      <c r="BK1119" s="411">
        <v>0</v>
      </c>
      <c r="BL1119" s="411">
        <v>0</v>
      </c>
      <c r="BM1119" s="411">
        <v>0</v>
      </c>
      <c r="BN1119" s="411">
        <v>0</v>
      </c>
      <c r="BO1119" s="411">
        <v>0</v>
      </c>
      <c r="BP1119" s="411">
        <v>0</v>
      </c>
      <c r="BQ1119" s="411">
        <v>0</v>
      </c>
      <c r="BR1119" s="411">
        <v>0</v>
      </c>
      <c r="BS1119" s="411">
        <v>0</v>
      </c>
      <c r="BT1119" s="411">
        <v>0</v>
      </c>
      <c r="BU1119" s="412">
        <v>0</v>
      </c>
      <c r="BV1119" s="411">
        <f t="shared" si="343"/>
        <v>0</v>
      </c>
      <c r="BW1119" s="411">
        <v>0</v>
      </c>
      <c r="BX1119" s="411">
        <v>0</v>
      </c>
      <c r="BY1119" s="411">
        <v>0</v>
      </c>
      <c r="BZ1119" s="411">
        <v>0</v>
      </c>
      <c r="CA1119" s="411">
        <v>0</v>
      </c>
      <c r="CB1119" s="411">
        <v>0</v>
      </c>
      <c r="CC1119" s="411">
        <v>0</v>
      </c>
      <c r="CD1119" s="411">
        <v>0</v>
      </c>
      <c r="CE1119" s="411">
        <v>0</v>
      </c>
      <c r="CF1119" s="411">
        <v>0</v>
      </c>
      <c r="CG1119" s="411">
        <v>0</v>
      </c>
      <c r="CH1119" s="412">
        <v>0</v>
      </c>
      <c r="CI1119" s="411">
        <f t="shared" si="344"/>
        <v>0</v>
      </c>
      <c r="CJ1119" s="411">
        <v>0</v>
      </c>
      <c r="CK1119" s="411">
        <v>0</v>
      </c>
      <c r="CL1119" s="411">
        <v>0</v>
      </c>
      <c r="CM1119" s="411">
        <v>0</v>
      </c>
      <c r="CN1119" s="411">
        <v>0</v>
      </c>
      <c r="CO1119" s="411">
        <v>0</v>
      </c>
      <c r="CP1119" s="411">
        <v>0</v>
      </c>
      <c r="CQ1119" s="411">
        <v>0</v>
      </c>
      <c r="CR1119" s="411">
        <v>0</v>
      </c>
      <c r="CS1119" s="411">
        <v>0</v>
      </c>
      <c r="CT1119" s="411">
        <v>0</v>
      </c>
      <c r="CU1119" s="412">
        <v>0</v>
      </c>
      <c r="CV1119" s="411">
        <f t="shared" si="345"/>
        <v>0</v>
      </c>
      <c r="CW1119" s="411">
        <v>0</v>
      </c>
      <c r="CX1119" s="411">
        <v>0</v>
      </c>
      <c r="CY1119" s="411">
        <v>0</v>
      </c>
      <c r="CZ1119" s="411">
        <v>0</v>
      </c>
      <c r="DA1119" s="411">
        <v>0</v>
      </c>
      <c r="DB1119" s="411">
        <v>0</v>
      </c>
      <c r="DC1119" s="411">
        <v>0</v>
      </c>
      <c r="DD1119" s="411">
        <v>0</v>
      </c>
      <c r="DE1119" s="411">
        <v>0</v>
      </c>
      <c r="DF1119" s="411">
        <v>0</v>
      </c>
      <c r="DG1119" s="411">
        <v>0</v>
      </c>
      <c r="DH1119" s="412">
        <v>0</v>
      </c>
      <c r="DI1119" s="411">
        <f t="shared" si="346"/>
        <v>0</v>
      </c>
      <c r="DJ1119" s="411">
        <v>0</v>
      </c>
      <c r="DK1119" s="411">
        <v>0</v>
      </c>
      <c r="DL1119" s="411">
        <v>0</v>
      </c>
      <c r="DM1119" s="411">
        <v>0</v>
      </c>
      <c r="DN1119" s="411">
        <v>0</v>
      </c>
      <c r="DO1119" s="411">
        <v>0</v>
      </c>
      <c r="DP1119" s="411">
        <v>0</v>
      </c>
      <c r="DQ1119" s="411">
        <v>0</v>
      </c>
      <c r="DR1119" s="411">
        <v>0</v>
      </c>
      <c r="DS1119" s="411">
        <v>0</v>
      </c>
      <c r="DT1119" s="411">
        <v>0</v>
      </c>
      <c r="DU1119" s="412">
        <v>0</v>
      </c>
      <c r="DV1119" s="411">
        <f t="shared" si="347"/>
        <v>0</v>
      </c>
      <c r="DW1119" s="412">
        <v>0</v>
      </c>
      <c r="DX1119" s="412">
        <v>0</v>
      </c>
      <c r="DY1119" s="412">
        <v>0</v>
      </c>
      <c r="DZ1119" s="412">
        <v>0</v>
      </c>
      <c r="EA1119" s="412">
        <v>0</v>
      </c>
      <c r="EB1119" s="412">
        <v>0</v>
      </c>
      <c r="EC1119" s="412">
        <v>0</v>
      </c>
      <c r="ED1119" s="412">
        <v>0</v>
      </c>
      <c r="EE1119" s="412">
        <v>0</v>
      </c>
      <c r="EF1119" s="412">
        <v>0</v>
      </c>
      <c r="EG1119" s="412">
        <v>0</v>
      </c>
      <c r="EH1119" s="412">
        <v>0</v>
      </c>
      <c r="EI1119" s="411">
        <f t="shared" si="348"/>
        <v>0</v>
      </c>
      <c r="EK1119" s="411">
        <f t="shared" si="349"/>
        <v>2</v>
      </c>
      <c r="EL1119" s="7">
        <f t="shared" si="350"/>
        <v>-2</v>
      </c>
    </row>
    <row r="1120" spans="1:142">
      <c r="A1120" s="365" t="str">
        <f t="shared" si="332"/>
        <v xml:space="preserve"> 215</v>
      </c>
      <c r="B1120" s="370" t="s">
        <v>977</v>
      </c>
      <c r="C1120" s="370" t="s">
        <v>1196</v>
      </c>
      <c r="D1120" s="411">
        <v>1</v>
      </c>
      <c r="E1120" s="411">
        <v>2</v>
      </c>
      <c r="F1120" s="411">
        <v>2</v>
      </c>
      <c r="G1120" s="411">
        <v>2</v>
      </c>
      <c r="H1120" s="411">
        <v>2</v>
      </c>
      <c r="I1120" s="411">
        <v>2</v>
      </c>
      <c r="J1120" s="411">
        <v>2</v>
      </c>
      <c r="K1120" s="411">
        <v>2</v>
      </c>
      <c r="L1120" s="411">
        <v>2</v>
      </c>
      <c r="M1120" s="411">
        <v>2</v>
      </c>
      <c r="N1120" s="411">
        <v>2</v>
      </c>
      <c r="O1120" s="412">
        <v>2</v>
      </c>
      <c r="P1120" s="411">
        <f t="shared" si="333"/>
        <v>23</v>
      </c>
      <c r="Q1120" s="411">
        <f t="shared" si="334"/>
        <v>12.935483870967742</v>
      </c>
      <c r="R1120" s="411">
        <f t="shared" si="335"/>
        <v>3.5127919911012233</v>
      </c>
      <c r="S1120" s="411">
        <f t="shared" si="336"/>
        <v>6.5517241379310347</v>
      </c>
      <c r="T1120" s="411">
        <v>0</v>
      </c>
      <c r="U1120" s="411">
        <v>0</v>
      </c>
      <c r="V1120" s="411">
        <v>0</v>
      </c>
      <c r="W1120" s="411">
        <v>0</v>
      </c>
      <c r="X1120" s="411">
        <v>0</v>
      </c>
      <c r="Y1120" s="411">
        <v>0</v>
      </c>
      <c r="Z1120" s="411">
        <v>0</v>
      </c>
      <c r="AA1120" s="411">
        <v>0</v>
      </c>
      <c r="AB1120" s="411">
        <v>0</v>
      </c>
      <c r="AC1120" s="411">
        <v>0</v>
      </c>
      <c r="AD1120" s="411">
        <v>0</v>
      </c>
      <c r="AE1120" s="412">
        <v>0</v>
      </c>
      <c r="AF1120" s="411">
        <f t="shared" si="337"/>
        <v>0</v>
      </c>
      <c r="AG1120" s="411">
        <v>0</v>
      </c>
      <c r="AH1120" s="411">
        <v>0</v>
      </c>
      <c r="AI1120" s="411">
        <v>0</v>
      </c>
      <c r="AJ1120" s="411">
        <v>0</v>
      </c>
      <c r="AK1120" s="411">
        <v>0</v>
      </c>
      <c r="AL1120" s="411">
        <v>0</v>
      </c>
      <c r="AM1120" s="411">
        <v>0</v>
      </c>
      <c r="AN1120" s="411">
        <v>0</v>
      </c>
      <c r="AO1120" s="411">
        <v>0</v>
      </c>
      <c r="AP1120" s="411">
        <v>0</v>
      </c>
      <c r="AQ1120" s="411">
        <v>0</v>
      </c>
      <c r="AR1120" s="412">
        <v>0</v>
      </c>
      <c r="AS1120" s="411">
        <f t="shared" si="338"/>
        <v>0</v>
      </c>
      <c r="AT1120" s="411">
        <f t="shared" si="339"/>
        <v>0</v>
      </c>
      <c r="AU1120" s="411">
        <f t="shared" si="340"/>
        <v>0</v>
      </c>
      <c r="AV1120" s="411">
        <f t="shared" si="341"/>
        <v>0</v>
      </c>
      <c r="AW1120" s="411">
        <v>0</v>
      </c>
      <c r="AX1120" s="411">
        <v>0</v>
      </c>
      <c r="AY1120" s="411">
        <v>0</v>
      </c>
      <c r="AZ1120" s="411">
        <v>0</v>
      </c>
      <c r="BA1120" s="411">
        <v>0</v>
      </c>
      <c r="BB1120" s="411">
        <v>0</v>
      </c>
      <c r="BC1120" s="411">
        <v>0</v>
      </c>
      <c r="BD1120" s="411">
        <v>0</v>
      </c>
      <c r="BE1120" s="411">
        <v>0</v>
      </c>
      <c r="BF1120" s="411">
        <v>0</v>
      </c>
      <c r="BG1120" s="411">
        <v>0</v>
      </c>
      <c r="BH1120" s="412">
        <v>0</v>
      </c>
      <c r="BI1120" s="411">
        <f t="shared" si="342"/>
        <v>0</v>
      </c>
      <c r="BJ1120" s="411">
        <v>0</v>
      </c>
      <c r="BK1120" s="411">
        <v>0</v>
      </c>
      <c r="BL1120" s="411">
        <v>0</v>
      </c>
      <c r="BM1120" s="411">
        <v>0</v>
      </c>
      <c r="BN1120" s="411">
        <v>0</v>
      </c>
      <c r="BO1120" s="411">
        <v>0</v>
      </c>
      <c r="BP1120" s="411">
        <v>0</v>
      </c>
      <c r="BQ1120" s="411">
        <v>0</v>
      </c>
      <c r="BR1120" s="411">
        <v>0</v>
      </c>
      <c r="BS1120" s="411">
        <v>0</v>
      </c>
      <c r="BT1120" s="411">
        <v>0</v>
      </c>
      <c r="BU1120" s="412">
        <v>0</v>
      </c>
      <c r="BV1120" s="411">
        <f t="shared" si="343"/>
        <v>0</v>
      </c>
      <c r="BW1120" s="411">
        <v>0</v>
      </c>
      <c r="BX1120" s="411">
        <v>0</v>
      </c>
      <c r="BY1120" s="411">
        <v>0</v>
      </c>
      <c r="BZ1120" s="411">
        <v>0</v>
      </c>
      <c r="CA1120" s="411">
        <v>0</v>
      </c>
      <c r="CB1120" s="411">
        <v>0</v>
      </c>
      <c r="CC1120" s="411">
        <v>0</v>
      </c>
      <c r="CD1120" s="411">
        <v>0</v>
      </c>
      <c r="CE1120" s="411">
        <v>0</v>
      </c>
      <c r="CF1120" s="411">
        <v>0</v>
      </c>
      <c r="CG1120" s="411">
        <v>0</v>
      </c>
      <c r="CH1120" s="412">
        <v>0</v>
      </c>
      <c r="CI1120" s="411">
        <f t="shared" si="344"/>
        <v>0</v>
      </c>
      <c r="CJ1120" s="411">
        <v>0</v>
      </c>
      <c r="CK1120" s="411">
        <v>0</v>
      </c>
      <c r="CL1120" s="411">
        <v>0</v>
      </c>
      <c r="CM1120" s="411">
        <v>0</v>
      </c>
      <c r="CN1120" s="411">
        <v>0</v>
      </c>
      <c r="CO1120" s="411">
        <v>0</v>
      </c>
      <c r="CP1120" s="411">
        <v>0</v>
      </c>
      <c r="CQ1120" s="411">
        <v>0</v>
      </c>
      <c r="CR1120" s="411">
        <v>0</v>
      </c>
      <c r="CS1120" s="411">
        <v>0</v>
      </c>
      <c r="CT1120" s="411">
        <v>0</v>
      </c>
      <c r="CU1120" s="412">
        <v>0</v>
      </c>
      <c r="CV1120" s="411">
        <f t="shared" si="345"/>
        <v>0</v>
      </c>
      <c r="CW1120" s="411">
        <v>0</v>
      </c>
      <c r="CX1120" s="411">
        <v>0</v>
      </c>
      <c r="CY1120" s="411">
        <v>0</v>
      </c>
      <c r="CZ1120" s="411">
        <v>0</v>
      </c>
      <c r="DA1120" s="411">
        <v>0</v>
      </c>
      <c r="DB1120" s="411">
        <v>0</v>
      </c>
      <c r="DC1120" s="411">
        <v>0</v>
      </c>
      <c r="DD1120" s="411">
        <v>0</v>
      </c>
      <c r="DE1120" s="411">
        <v>0</v>
      </c>
      <c r="DF1120" s="411">
        <v>0</v>
      </c>
      <c r="DG1120" s="411">
        <v>0</v>
      </c>
      <c r="DH1120" s="412">
        <v>0</v>
      </c>
      <c r="DI1120" s="411">
        <f t="shared" si="346"/>
        <v>0</v>
      </c>
      <c r="DJ1120" s="411">
        <v>0</v>
      </c>
      <c r="DK1120" s="411">
        <v>0</v>
      </c>
      <c r="DL1120" s="411">
        <v>0</v>
      </c>
      <c r="DM1120" s="411">
        <v>0</v>
      </c>
      <c r="DN1120" s="411">
        <v>0</v>
      </c>
      <c r="DO1120" s="411">
        <v>0</v>
      </c>
      <c r="DP1120" s="411">
        <v>0</v>
      </c>
      <c r="DQ1120" s="411">
        <v>0</v>
      </c>
      <c r="DR1120" s="411">
        <v>0</v>
      </c>
      <c r="DS1120" s="411">
        <v>0</v>
      </c>
      <c r="DT1120" s="411">
        <v>0</v>
      </c>
      <c r="DU1120" s="412">
        <v>0</v>
      </c>
      <c r="DV1120" s="411">
        <f t="shared" si="347"/>
        <v>0</v>
      </c>
      <c r="DW1120" s="412">
        <v>0</v>
      </c>
      <c r="DX1120" s="412">
        <v>0</v>
      </c>
      <c r="DY1120" s="412">
        <v>0</v>
      </c>
      <c r="DZ1120" s="412">
        <v>0</v>
      </c>
      <c r="EA1120" s="412">
        <v>0</v>
      </c>
      <c r="EB1120" s="412">
        <v>0</v>
      </c>
      <c r="EC1120" s="412">
        <v>0</v>
      </c>
      <c r="ED1120" s="412">
        <v>0</v>
      </c>
      <c r="EE1120" s="412">
        <v>0</v>
      </c>
      <c r="EF1120" s="412">
        <v>0</v>
      </c>
      <c r="EG1120" s="412">
        <v>0</v>
      </c>
      <c r="EH1120" s="412">
        <v>0</v>
      </c>
      <c r="EI1120" s="411">
        <f t="shared" si="348"/>
        <v>0</v>
      </c>
      <c r="EK1120" s="411">
        <f t="shared" si="349"/>
        <v>23</v>
      </c>
      <c r="EL1120" s="7">
        <f t="shared" si="350"/>
        <v>-23</v>
      </c>
    </row>
    <row r="1121" spans="1:142">
      <c r="A1121" s="365" t="str">
        <f t="shared" si="332"/>
        <v xml:space="preserve"> 215</v>
      </c>
      <c r="B1121" s="370" t="s">
        <v>977</v>
      </c>
      <c r="C1121" s="370" t="s">
        <v>1197</v>
      </c>
      <c r="D1121" s="411">
        <v>0</v>
      </c>
      <c r="E1121" s="411">
        <v>0</v>
      </c>
      <c r="F1121" s="411">
        <v>0</v>
      </c>
      <c r="G1121" s="411">
        <v>0</v>
      </c>
      <c r="H1121" s="411">
        <v>0</v>
      </c>
      <c r="I1121" s="411">
        <v>0</v>
      </c>
      <c r="J1121" s="411">
        <v>1</v>
      </c>
      <c r="K1121" s="411">
        <v>0</v>
      </c>
      <c r="L1121" s="411">
        <v>0</v>
      </c>
      <c r="M1121" s="411">
        <v>0</v>
      </c>
      <c r="N1121" s="411">
        <v>0</v>
      </c>
      <c r="O1121" s="412">
        <v>0</v>
      </c>
      <c r="P1121" s="411">
        <f t="shared" si="333"/>
        <v>1</v>
      </c>
      <c r="Q1121" s="411">
        <f t="shared" si="334"/>
        <v>0.967741935483871</v>
      </c>
      <c r="R1121" s="411">
        <f t="shared" si="335"/>
        <v>3.2258064516129031E-2</v>
      </c>
      <c r="S1121" s="411">
        <f t="shared" si="336"/>
        <v>0</v>
      </c>
      <c r="T1121" s="411">
        <v>0</v>
      </c>
      <c r="U1121" s="411">
        <v>0</v>
      </c>
      <c r="V1121" s="411">
        <v>0</v>
      </c>
      <c r="W1121" s="411">
        <v>0</v>
      </c>
      <c r="X1121" s="411">
        <v>0</v>
      </c>
      <c r="Y1121" s="411">
        <v>0</v>
      </c>
      <c r="Z1121" s="411">
        <v>0</v>
      </c>
      <c r="AA1121" s="411">
        <v>0</v>
      </c>
      <c r="AB1121" s="411">
        <v>0</v>
      </c>
      <c r="AC1121" s="411">
        <v>0</v>
      </c>
      <c r="AD1121" s="411">
        <v>0</v>
      </c>
      <c r="AE1121" s="412">
        <v>0</v>
      </c>
      <c r="AF1121" s="411">
        <f t="shared" si="337"/>
        <v>0</v>
      </c>
      <c r="AG1121" s="411">
        <v>0</v>
      </c>
      <c r="AH1121" s="411">
        <v>0</v>
      </c>
      <c r="AI1121" s="411">
        <v>0</v>
      </c>
      <c r="AJ1121" s="411">
        <v>0</v>
      </c>
      <c r="AK1121" s="411">
        <v>0</v>
      </c>
      <c r="AL1121" s="411">
        <v>0</v>
      </c>
      <c r="AM1121" s="411">
        <v>0</v>
      </c>
      <c r="AN1121" s="411">
        <v>0</v>
      </c>
      <c r="AO1121" s="411">
        <v>0</v>
      </c>
      <c r="AP1121" s="411">
        <v>0</v>
      </c>
      <c r="AQ1121" s="411">
        <v>0</v>
      </c>
      <c r="AR1121" s="412">
        <v>0</v>
      </c>
      <c r="AS1121" s="411">
        <f t="shared" si="338"/>
        <v>0</v>
      </c>
      <c r="AT1121" s="411">
        <f t="shared" si="339"/>
        <v>0</v>
      </c>
      <c r="AU1121" s="411">
        <f t="shared" si="340"/>
        <v>0</v>
      </c>
      <c r="AV1121" s="411">
        <f t="shared" si="341"/>
        <v>0</v>
      </c>
      <c r="AW1121" s="411">
        <v>0</v>
      </c>
      <c r="AX1121" s="411">
        <v>0</v>
      </c>
      <c r="AY1121" s="411">
        <v>0</v>
      </c>
      <c r="AZ1121" s="411">
        <v>0</v>
      </c>
      <c r="BA1121" s="411">
        <v>0</v>
      </c>
      <c r="BB1121" s="411">
        <v>0</v>
      </c>
      <c r="BC1121" s="411">
        <v>0</v>
      </c>
      <c r="BD1121" s="411">
        <v>0</v>
      </c>
      <c r="BE1121" s="411">
        <v>0</v>
      </c>
      <c r="BF1121" s="411">
        <v>0</v>
      </c>
      <c r="BG1121" s="411">
        <v>0</v>
      </c>
      <c r="BH1121" s="412">
        <v>0</v>
      </c>
      <c r="BI1121" s="411">
        <f t="shared" si="342"/>
        <v>0</v>
      </c>
      <c r="BJ1121" s="411">
        <v>0</v>
      </c>
      <c r="BK1121" s="411">
        <v>0</v>
      </c>
      <c r="BL1121" s="411">
        <v>0</v>
      </c>
      <c r="BM1121" s="411">
        <v>0</v>
      </c>
      <c r="BN1121" s="411">
        <v>0</v>
      </c>
      <c r="BO1121" s="411">
        <v>0</v>
      </c>
      <c r="BP1121" s="411">
        <v>0</v>
      </c>
      <c r="BQ1121" s="411">
        <v>0</v>
      </c>
      <c r="BR1121" s="411">
        <v>0</v>
      </c>
      <c r="BS1121" s="411">
        <v>0</v>
      </c>
      <c r="BT1121" s="411">
        <v>0</v>
      </c>
      <c r="BU1121" s="412">
        <v>0</v>
      </c>
      <c r="BV1121" s="411">
        <f t="shared" si="343"/>
        <v>0</v>
      </c>
      <c r="BW1121" s="411">
        <v>0</v>
      </c>
      <c r="BX1121" s="411">
        <v>0</v>
      </c>
      <c r="BY1121" s="411">
        <v>0</v>
      </c>
      <c r="BZ1121" s="411">
        <v>0</v>
      </c>
      <c r="CA1121" s="411">
        <v>0</v>
      </c>
      <c r="CB1121" s="411">
        <v>0</v>
      </c>
      <c r="CC1121" s="411">
        <v>0</v>
      </c>
      <c r="CD1121" s="411">
        <v>0</v>
      </c>
      <c r="CE1121" s="411">
        <v>0</v>
      </c>
      <c r="CF1121" s="411">
        <v>0</v>
      </c>
      <c r="CG1121" s="411">
        <v>0</v>
      </c>
      <c r="CH1121" s="412">
        <v>0</v>
      </c>
      <c r="CI1121" s="411">
        <f t="shared" si="344"/>
        <v>0</v>
      </c>
      <c r="CJ1121" s="411">
        <v>0</v>
      </c>
      <c r="CK1121" s="411">
        <v>0</v>
      </c>
      <c r="CL1121" s="411">
        <v>0</v>
      </c>
      <c r="CM1121" s="411">
        <v>0</v>
      </c>
      <c r="CN1121" s="411">
        <v>0</v>
      </c>
      <c r="CO1121" s="411">
        <v>0</v>
      </c>
      <c r="CP1121" s="411">
        <v>0</v>
      </c>
      <c r="CQ1121" s="411">
        <v>0</v>
      </c>
      <c r="CR1121" s="411">
        <v>0</v>
      </c>
      <c r="CS1121" s="411">
        <v>0</v>
      </c>
      <c r="CT1121" s="411">
        <v>0</v>
      </c>
      <c r="CU1121" s="412">
        <v>0</v>
      </c>
      <c r="CV1121" s="411">
        <f t="shared" si="345"/>
        <v>0</v>
      </c>
      <c r="CW1121" s="411">
        <v>0</v>
      </c>
      <c r="CX1121" s="411">
        <v>0</v>
      </c>
      <c r="CY1121" s="411">
        <v>0</v>
      </c>
      <c r="CZ1121" s="411">
        <v>0</v>
      </c>
      <c r="DA1121" s="411">
        <v>0</v>
      </c>
      <c r="DB1121" s="411">
        <v>0</v>
      </c>
      <c r="DC1121" s="411">
        <v>0</v>
      </c>
      <c r="DD1121" s="411">
        <v>0</v>
      </c>
      <c r="DE1121" s="411">
        <v>0</v>
      </c>
      <c r="DF1121" s="411">
        <v>0</v>
      </c>
      <c r="DG1121" s="411">
        <v>0</v>
      </c>
      <c r="DH1121" s="412">
        <v>0</v>
      </c>
      <c r="DI1121" s="411">
        <f t="shared" si="346"/>
        <v>0</v>
      </c>
      <c r="DJ1121" s="411">
        <v>0</v>
      </c>
      <c r="DK1121" s="411">
        <v>0</v>
      </c>
      <c r="DL1121" s="411">
        <v>0</v>
      </c>
      <c r="DM1121" s="411">
        <v>0</v>
      </c>
      <c r="DN1121" s="411">
        <v>0</v>
      </c>
      <c r="DO1121" s="411">
        <v>0</v>
      </c>
      <c r="DP1121" s="411">
        <v>0</v>
      </c>
      <c r="DQ1121" s="411">
        <v>0</v>
      </c>
      <c r="DR1121" s="411">
        <v>0</v>
      </c>
      <c r="DS1121" s="411">
        <v>0</v>
      </c>
      <c r="DT1121" s="411">
        <v>0</v>
      </c>
      <c r="DU1121" s="412">
        <v>0</v>
      </c>
      <c r="DV1121" s="411">
        <f t="shared" si="347"/>
        <v>0</v>
      </c>
      <c r="DW1121" s="412">
        <v>0</v>
      </c>
      <c r="DX1121" s="412">
        <v>0</v>
      </c>
      <c r="DY1121" s="412">
        <v>0</v>
      </c>
      <c r="DZ1121" s="412">
        <v>0</v>
      </c>
      <c r="EA1121" s="412">
        <v>0</v>
      </c>
      <c r="EB1121" s="412">
        <v>0</v>
      </c>
      <c r="EC1121" s="412">
        <v>0</v>
      </c>
      <c r="ED1121" s="412">
        <v>0</v>
      </c>
      <c r="EE1121" s="412">
        <v>0</v>
      </c>
      <c r="EF1121" s="412">
        <v>0</v>
      </c>
      <c r="EG1121" s="412">
        <v>0</v>
      </c>
      <c r="EH1121" s="412">
        <v>0</v>
      </c>
      <c r="EI1121" s="411">
        <f t="shared" si="348"/>
        <v>0</v>
      </c>
      <c r="EK1121" s="411">
        <f t="shared" si="349"/>
        <v>1</v>
      </c>
      <c r="EL1121" s="7">
        <f t="shared" si="350"/>
        <v>-1</v>
      </c>
    </row>
    <row r="1122" spans="1:142">
      <c r="A1122" s="365" t="str">
        <f t="shared" si="332"/>
        <v xml:space="preserve"> 215</v>
      </c>
      <c r="B1122" s="370" t="s">
        <v>977</v>
      </c>
      <c r="C1122" s="370" t="s">
        <v>1203</v>
      </c>
      <c r="D1122" s="411">
        <v>1</v>
      </c>
      <c r="E1122" s="411">
        <v>0</v>
      </c>
      <c r="F1122" s="411">
        <v>0</v>
      </c>
      <c r="G1122" s="411">
        <v>1</v>
      </c>
      <c r="H1122" s="411">
        <v>0</v>
      </c>
      <c r="I1122" s="411">
        <v>0</v>
      </c>
      <c r="J1122" s="411">
        <v>0</v>
      </c>
      <c r="K1122" s="411">
        <v>1</v>
      </c>
      <c r="L1122" s="411">
        <v>0</v>
      </c>
      <c r="M1122" s="411">
        <v>1</v>
      </c>
      <c r="N1122" s="411">
        <v>0</v>
      </c>
      <c r="O1122" s="412">
        <v>0</v>
      </c>
      <c r="P1122" s="411">
        <f t="shared" si="333"/>
        <v>4</v>
      </c>
      <c r="Q1122" s="411">
        <f t="shared" si="334"/>
        <v>2</v>
      </c>
      <c r="R1122" s="411">
        <f t="shared" si="335"/>
        <v>1</v>
      </c>
      <c r="S1122" s="411">
        <f t="shared" si="336"/>
        <v>1</v>
      </c>
      <c r="T1122" s="411">
        <v>0</v>
      </c>
      <c r="U1122" s="411">
        <v>0</v>
      </c>
      <c r="V1122" s="411">
        <v>0</v>
      </c>
      <c r="W1122" s="411">
        <v>0</v>
      </c>
      <c r="X1122" s="411">
        <v>0</v>
      </c>
      <c r="Y1122" s="411">
        <v>0</v>
      </c>
      <c r="Z1122" s="411">
        <v>0</v>
      </c>
      <c r="AA1122" s="411">
        <v>0</v>
      </c>
      <c r="AB1122" s="411">
        <v>0</v>
      </c>
      <c r="AC1122" s="411">
        <v>0</v>
      </c>
      <c r="AD1122" s="411">
        <v>0</v>
      </c>
      <c r="AE1122" s="412">
        <v>0</v>
      </c>
      <c r="AF1122" s="411">
        <f t="shared" si="337"/>
        <v>0</v>
      </c>
      <c r="AG1122" s="411">
        <v>0</v>
      </c>
      <c r="AH1122" s="411">
        <v>0</v>
      </c>
      <c r="AI1122" s="411">
        <v>0</v>
      </c>
      <c r="AJ1122" s="411">
        <v>0</v>
      </c>
      <c r="AK1122" s="411">
        <v>0</v>
      </c>
      <c r="AL1122" s="411">
        <v>0</v>
      </c>
      <c r="AM1122" s="411">
        <v>0</v>
      </c>
      <c r="AN1122" s="411">
        <v>0</v>
      </c>
      <c r="AO1122" s="411">
        <v>0</v>
      </c>
      <c r="AP1122" s="411">
        <v>0</v>
      </c>
      <c r="AQ1122" s="411">
        <v>0</v>
      </c>
      <c r="AR1122" s="412">
        <v>0</v>
      </c>
      <c r="AS1122" s="411">
        <f t="shared" si="338"/>
        <v>0</v>
      </c>
      <c r="AT1122" s="411">
        <f t="shared" si="339"/>
        <v>0</v>
      </c>
      <c r="AU1122" s="411">
        <f t="shared" si="340"/>
        <v>0</v>
      </c>
      <c r="AV1122" s="411">
        <f t="shared" si="341"/>
        <v>0</v>
      </c>
      <c r="AW1122" s="411">
        <v>0</v>
      </c>
      <c r="AX1122" s="411">
        <v>0</v>
      </c>
      <c r="AY1122" s="411">
        <v>0</v>
      </c>
      <c r="AZ1122" s="411">
        <v>0</v>
      </c>
      <c r="BA1122" s="411">
        <v>0</v>
      </c>
      <c r="BB1122" s="411">
        <v>0</v>
      </c>
      <c r="BC1122" s="411">
        <v>0</v>
      </c>
      <c r="BD1122" s="411">
        <v>0</v>
      </c>
      <c r="BE1122" s="411">
        <v>0</v>
      </c>
      <c r="BF1122" s="411">
        <v>0</v>
      </c>
      <c r="BG1122" s="411">
        <v>0</v>
      </c>
      <c r="BH1122" s="412">
        <v>0</v>
      </c>
      <c r="BI1122" s="411">
        <f t="shared" si="342"/>
        <v>0</v>
      </c>
      <c r="BJ1122" s="411">
        <v>0</v>
      </c>
      <c r="BK1122" s="411">
        <v>0</v>
      </c>
      <c r="BL1122" s="411">
        <v>0</v>
      </c>
      <c r="BM1122" s="411">
        <v>0</v>
      </c>
      <c r="BN1122" s="411">
        <v>0</v>
      </c>
      <c r="BO1122" s="411">
        <v>0</v>
      </c>
      <c r="BP1122" s="411">
        <v>0</v>
      </c>
      <c r="BQ1122" s="411">
        <v>0</v>
      </c>
      <c r="BR1122" s="411">
        <v>0</v>
      </c>
      <c r="BS1122" s="411">
        <v>0</v>
      </c>
      <c r="BT1122" s="411">
        <v>0</v>
      </c>
      <c r="BU1122" s="412">
        <v>0</v>
      </c>
      <c r="BV1122" s="411">
        <f t="shared" si="343"/>
        <v>0</v>
      </c>
      <c r="BW1122" s="411">
        <v>0</v>
      </c>
      <c r="BX1122" s="411">
        <v>0</v>
      </c>
      <c r="BY1122" s="411">
        <v>0</v>
      </c>
      <c r="BZ1122" s="411">
        <v>0</v>
      </c>
      <c r="CA1122" s="411">
        <v>0</v>
      </c>
      <c r="CB1122" s="411">
        <v>0</v>
      </c>
      <c r="CC1122" s="411">
        <v>0</v>
      </c>
      <c r="CD1122" s="411">
        <v>0</v>
      </c>
      <c r="CE1122" s="411">
        <v>0</v>
      </c>
      <c r="CF1122" s="411">
        <v>0</v>
      </c>
      <c r="CG1122" s="411">
        <v>0</v>
      </c>
      <c r="CH1122" s="412">
        <v>0</v>
      </c>
      <c r="CI1122" s="411">
        <f t="shared" si="344"/>
        <v>0</v>
      </c>
      <c r="CJ1122" s="411">
        <v>0</v>
      </c>
      <c r="CK1122" s="411">
        <v>0</v>
      </c>
      <c r="CL1122" s="411">
        <v>0</v>
      </c>
      <c r="CM1122" s="411">
        <v>0</v>
      </c>
      <c r="CN1122" s="411">
        <v>0</v>
      </c>
      <c r="CO1122" s="411">
        <v>0</v>
      </c>
      <c r="CP1122" s="411">
        <v>0</v>
      </c>
      <c r="CQ1122" s="411">
        <v>0</v>
      </c>
      <c r="CR1122" s="411">
        <v>0</v>
      </c>
      <c r="CS1122" s="411">
        <v>0</v>
      </c>
      <c r="CT1122" s="411">
        <v>0</v>
      </c>
      <c r="CU1122" s="412">
        <v>0</v>
      </c>
      <c r="CV1122" s="411">
        <f t="shared" si="345"/>
        <v>0</v>
      </c>
      <c r="CW1122" s="411">
        <v>0</v>
      </c>
      <c r="CX1122" s="411">
        <v>0</v>
      </c>
      <c r="CY1122" s="411">
        <v>0</v>
      </c>
      <c r="CZ1122" s="411">
        <v>0</v>
      </c>
      <c r="DA1122" s="411">
        <v>0</v>
      </c>
      <c r="DB1122" s="411">
        <v>0</v>
      </c>
      <c r="DC1122" s="411">
        <v>0</v>
      </c>
      <c r="DD1122" s="411">
        <v>0</v>
      </c>
      <c r="DE1122" s="411">
        <v>0</v>
      </c>
      <c r="DF1122" s="411">
        <v>0</v>
      </c>
      <c r="DG1122" s="411">
        <v>0</v>
      </c>
      <c r="DH1122" s="412">
        <v>0</v>
      </c>
      <c r="DI1122" s="411">
        <f t="shared" si="346"/>
        <v>0</v>
      </c>
      <c r="DJ1122" s="411">
        <v>0</v>
      </c>
      <c r="DK1122" s="411">
        <v>0</v>
      </c>
      <c r="DL1122" s="411">
        <v>0</v>
      </c>
      <c r="DM1122" s="411">
        <v>0</v>
      </c>
      <c r="DN1122" s="411">
        <v>0</v>
      </c>
      <c r="DO1122" s="411">
        <v>0</v>
      </c>
      <c r="DP1122" s="411">
        <v>0</v>
      </c>
      <c r="DQ1122" s="411">
        <v>0</v>
      </c>
      <c r="DR1122" s="411">
        <v>0</v>
      </c>
      <c r="DS1122" s="411">
        <v>0</v>
      </c>
      <c r="DT1122" s="411">
        <v>0</v>
      </c>
      <c r="DU1122" s="412">
        <v>0</v>
      </c>
      <c r="DV1122" s="411">
        <f t="shared" si="347"/>
        <v>0</v>
      </c>
      <c r="DW1122" s="412">
        <v>0</v>
      </c>
      <c r="DX1122" s="412">
        <v>0</v>
      </c>
      <c r="DY1122" s="412">
        <v>0</v>
      </c>
      <c r="DZ1122" s="412">
        <v>0</v>
      </c>
      <c r="EA1122" s="412">
        <v>0</v>
      </c>
      <c r="EB1122" s="412">
        <v>0</v>
      </c>
      <c r="EC1122" s="412">
        <v>0</v>
      </c>
      <c r="ED1122" s="412">
        <v>0</v>
      </c>
      <c r="EE1122" s="412">
        <v>0</v>
      </c>
      <c r="EF1122" s="412">
        <v>0</v>
      </c>
      <c r="EG1122" s="412">
        <v>0</v>
      </c>
      <c r="EH1122" s="412">
        <v>0</v>
      </c>
      <c r="EI1122" s="411">
        <f t="shared" si="348"/>
        <v>0</v>
      </c>
      <c r="EK1122" s="411">
        <f t="shared" si="349"/>
        <v>4</v>
      </c>
      <c r="EL1122" s="7">
        <f t="shared" si="350"/>
        <v>-4</v>
      </c>
    </row>
    <row r="1123" spans="1:142">
      <c r="A1123" s="365" t="str">
        <f t="shared" si="332"/>
        <v xml:space="preserve"> 215</v>
      </c>
      <c r="B1123" s="370" t="s">
        <v>977</v>
      </c>
      <c r="C1123" s="370" t="s">
        <v>1208</v>
      </c>
      <c r="D1123" s="411">
        <v>1</v>
      </c>
      <c r="E1123" s="411">
        <v>0</v>
      </c>
      <c r="F1123" s="411">
        <v>0</v>
      </c>
      <c r="G1123" s="411">
        <v>1</v>
      </c>
      <c r="H1123" s="411">
        <v>0</v>
      </c>
      <c r="I1123" s="411">
        <v>0</v>
      </c>
      <c r="J1123" s="411">
        <v>0</v>
      </c>
      <c r="K1123" s="411">
        <v>0</v>
      </c>
      <c r="L1123" s="411">
        <v>0</v>
      </c>
      <c r="M1123" s="411">
        <v>1</v>
      </c>
      <c r="N1123" s="411">
        <v>0</v>
      </c>
      <c r="O1123" s="412">
        <v>0</v>
      </c>
      <c r="P1123" s="411">
        <f t="shared" si="333"/>
        <v>3</v>
      </c>
      <c r="Q1123" s="411">
        <f t="shared" si="334"/>
        <v>2</v>
      </c>
      <c r="R1123" s="411">
        <f t="shared" si="335"/>
        <v>0</v>
      </c>
      <c r="S1123" s="411">
        <f t="shared" si="336"/>
        <v>1</v>
      </c>
      <c r="T1123" s="411">
        <v>0</v>
      </c>
      <c r="U1123" s="411">
        <v>0</v>
      </c>
      <c r="V1123" s="411">
        <v>0</v>
      </c>
      <c r="W1123" s="411">
        <v>0</v>
      </c>
      <c r="X1123" s="411">
        <v>0</v>
      </c>
      <c r="Y1123" s="411">
        <v>0</v>
      </c>
      <c r="Z1123" s="411">
        <v>0</v>
      </c>
      <c r="AA1123" s="411">
        <v>0</v>
      </c>
      <c r="AB1123" s="411">
        <v>0</v>
      </c>
      <c r="AC1123" s="411">
        <v>0</v>
      </c>
      <c r="AD1123" s="411">
        <v>0</v>
      </c>
      <c r="AE1123" s="412">
        <v>0</v>
      </c>
      <c r="AF1123" s="411">
        <f t="shared" si="337"/>
        <v>0</v>
      </c>
      <c r="AG1123" s="411">
        <v>0</v>
      </c>
      <c r="AH1123" s="411">
        <v>0</v>
      </c>
      <c r="AI1123" s="411">
        <v>0</v>
      </c>
      <c r="AJ1123" s="411">
        <v>0</v>
      </c>
      <c r="AK1123" s="411">
        <v>0</v>
      </c>
      <c r="AL1123" s="411">
        <v>0</v>
      </c>
      <c r="AM1123" s="411">
        <v>0</v>
      </c>
      <c r="AN1123" s="411">
        <v>0</v>
      </c>
      <c r="AO1123" s="411">
        <v>0</v>
      </c>
      <c r="AP1123" s="411">
        <v>0</v>
      </c>
      <c r="AQ1123" s="411">
        <v>0</v>
      </c>
      <c r="AR1123" s="412">
        <v>0</v>
      </c>
      <c r="AS1123" s="411">
        <f t="shared" si="338"/>
        <v>0</v>
      </c>
      <c r="AT1123" s="411">
        <f t="shared" si="339"/>
        <v>0</v>
      </c>
      <c r="AU1123" s="411">
        <f t="shared" si="340"/>
        <v>0</v>
      </c>
      <c r="AV1123" s="411">
        <f t="shared" si="341"/>
        <v>0</v>
      </c>
      <c r="AW1123" s="411">
        <v>0</v>
      </c>
      <c r="AX1123" s="411">
        <v>0</v>
      </c>
      <c r="AY1123" s="411">
        <v>0</v>
      </c>
      <c r="AZ1123" s="411">
        <v>0</v>
      </c>
      <c r="BA1123" s="411">
        <v>0</v>
      </c>
      <c r="BB1123" s="411">
        <v>0</v>
      </c>
      <c r="BC1123" s="411">
        <v>0</v>
      </c>
      <c r="BD1123" s="411">
        <v>0</v>
      </c>
      <c r="BE1123" s="411">
        <v>0</v>
      </c>
      <c r="BF1123" s="411">
        <v>0</v>
      </c>
      <c r="BG1123" s="411">
        <v>0</v>
      </c>
      <c r="BH1123" s="412">
        <v>0</v>
      </c>
      <c r="BI1123" s="411">
        <f t="shared" si="342"/>
        <v>0</v>
      </c>
      <c r="BJ1123" s="411">
        <v>0</v>
      </c>
      <c r="BK1123" s="411">
        <v>0</v>
      </c>
      <c r="BL1123" s="411">
        <v>0</v>
      </c>
      <c r="BM1123" s="411">
        <v>0</v>
      </c>
      <c r="BN1123" s="411">
        <v>0</v>
      </c>
      <c r="BO1123" s="411">
        <v>0</v>
      </c>
      <c r="BP1123" s="411">
        <v>0</v>
      </c>
      <c r="BQ1123" s="411">
        <v>0</v>
      </c>
      <c r="BR1123" s="411">
        <v>0</v>
      </c>
      <c r="BS1123" s="411">
        <v>0</v>
      </c>
      <c r="BT1123" s="411">
        <v>0</v>
      </c>
      <c r="BU1123" s="412">
        <v>0</v>
      </c>
      <c r="BV1123" s="411">
        <f t="shared" si="343"/>
        <v>0</v>
      </c>
      <c r="BW1123" s="411">
        <v>0</v>
      </c>
      <c r="BX1123" s="411">
        <v>0</v>
      </c>
      <c r="BY1123" s="411">
        <v>0</v>
      </c>
      <c r="BZ1123" s="411">
        <v>0</v>
      </c>
      <c r="CA1123" s="411">
        <v>0</v>
      </c>
      <c r="CB1123" s="411">
        <v>0</v>
      </c>
      <c r="CC1123" s="411">
        <v>0</v>
      </c>
      <c r="CD1123" s="411">
        <v>0</v>
      </c>
      <c r="CE1123" s="411">
        <v>0</v>
      </c>
      <c r="CF1123" s="411">
        <v>0</v>
      </c>
      <c r="CG1123" s="411">
        <v>0</v>
      </c>
      <c r="CH1123" s="412">
        <v>0</v>
      </c>
      <c r="CI1123" s="411">
        <f t="shared" si="344"/>
        <v>0</v>
      </c>
      <c r="CJ1123" s="411">
        <v>0</v>
      </c>
      <c r="CK1123" s="411">
        <v>0</v>
      </c>
      <c r="CL1123" s="411">
        <v>0</v>
      </c>
      <c r="CM1123" s="411">
        <v>0</v>
      </c>
      <c r="CN1123" s="411">
        <v>0</v>
      </c>
      <c r="CO1123" s="411">
        <v>0</v>
      </c>
      <c r="CP1123" s="411">
        <v>0</v>
      </c>
      <c r="CQ1123" s="411">
        <v>0</v>
      </c>
      <c r="CR1123" s="411">
        <v>0</v>
      </c>
      <c r="CS1123" s="411">
        <v>0</v>
      </c>
      <c r="CT1123" s="411">
        <v>0</v>
      </c>
      <c r="CU1123" s="412">
        <v>0</v>
      </c>
      <c r="CV1123" s="411">
        <f t="shared" si="345"/>
        <v>0</v>
      </c>
      <c r="CW1123" s="411">
        <v>0</v>
      </c>
      <c r="CX1123" s="411">
        <v>0</v>
      </c>
      <c r="CY1123" s="411">
        <v>0</v>
      </c>
      <c r="CZ1123" s="411">
        <v>0</v>
      </c>
      <c r="DA1123" s="411">
        <v>0</v>
      </c>
      <c r="DB1123" s="411">
        <v>0</v>
      </c>
      <c r="DC1123" s="411">
        <v>0</v>
      </c>
      <c r="DD1123" s="411">
        <v>0</v>
      </c>
      <c r="DE1123" s="411">
        <v>0</v>
      </c>
      <c r="DF1123" s="411">
        <v>0</v>
      </c>
      <c r="DG1123" s="411">
        <v>0</v>
      </c>
      <c r="DH1123" s="412">
        <v>0</v>
      </c>
      <c r="DI1123" s="411">
        <f t="shared" si="346"/>
        <v>0</v>
      </c>
      <c r="DJ1123" s="411">
        <v>0</v>
      </c>
      <c r="DK1123" s="411">
        <v>0</v>
      </c>
      <c r="DL1123" s="411">
        <v>0</v>
      </c>
      <c r="DM1123" s="411">
        <v>0</v>
      </c>
      <c r="DN1123" s="411">
        <v>0</v>
      </c>
      <c r="DO1123" s="411">
        <v>0</v>
      </c>
      <c r="DP1123" s="411">
        <v>0</v>
      </c>
      <c r="DQ1123" s="411">
        <v>0</v>
      </c>
      <c r="DR1123" s="411">
        <v>0</v>
      </c>
      <c r="DS1123" s="411">
        <v>0</v>
      </c>
      <c r="DT1123" s="411">
        <v>0</v>
      </c>
      <c r="DU1123" s="412">
        <v>0</v>
      </c>
      <c r="DV1123" s="411">
        <f t="shared" si="347"/>
        <v>0</v>
      </c>
      <c r="DW1123" s="412">
        <v>0</v>
      </c>
      <c r="DX1123" s="412">
        <v>0</v>
      </c>
      <c r="DY1123" s="412">
        <v>0</v>
      </c>
      <c r="DZ1123" s="412">
        <v>0</v>
      </c>
      <c r="EA1123" s="412">
        <v>0</v>
      </c>
      <c r="EB1123" s="412">
        <v>0</v>
      </c>
      <c r="EC1123" s="412">
        <v>0</v>
      </c>
      <c r="ED1123" s="412">
        <v>0</v>
      </c>
      <c r="EE1123" s="412">
        <v>0</v>
      </c>
      <c r="EF1123" s="412">
        <v>0</v>
      </c>
      <c r="EG1123" s="412">
        <v>0</v>
      </c>
      <c r="EH1123" s="412">
        <v>0</v>
      </c>
      <c r="EI1123" s="411">
        <f t="shared" si="348"/>
        <v>0</v>
      </c>
      <c r="EK1123" s="411">
        <f t="shared" si="349"/>
        <v>3</v>
      </c>
      <c r="EL1123" s="7">
        <f t="shared" si="350"/>
        <v>-3</v>
      </c>
    </row>
    <row r="1124" spans="1:142">
      <c r="A1124" s="365" t="str">
        <f t="shared" si="332"/>
        <v xml:space="preserve"> 215</v>
      </c>
      <c r="B1124" s="370" t="s">
        <v>977</v>
      </c>
      <c r="C1124" s="370" t="s">
        <v>1209</v>
      </c>
      <c r="D1124" s="411">
        <v>1</v>
      </c>
      <c r="E1124" s="411">
        <v>0</v>
      </c>
      <c r="F1124" s="411">
        <v>0</v>
      </c>
      <c r="G1124" s="411">
        <v>1</v>
      </c>
      <c r="H1124" s="411">
        <v>0</v>
      </c>
      <c r="I1124" s="411">
        <v>0</v>
      </c>
      <c r="J1124" s="411">
        <v>0</v>
      </c>
      <c r="K1124" s="411">
        <v>0</v>
      </c>
      <c r="L1124" s="411">
        <v>0</v>
      </c>
      <c r="M1124" s="411">
        <v>0</v>
      </c>
      <c r="N1124" s="411">
        <v>0</v>
      </c>
      <c r="O1124" s="412">
        <v>0</v>
      </c>
      <c r="P1124" s="411">
        <f t="shared" si="333"/>
        <v>2</v>
      </c>
      <c r="Q1124" s="411">
        <f t="shared" si="334"/>
        <v>2</v>
      </c>
      <c r="R1124" s="411">
        <f t="shared" si="335"/>
        <v>0</v>
      </c>
      <c r="S1124" s="411">
        <f t="shared" si="336"/>
        <v>0</v>
      </c>
      <c r="T1124" s="411">
        <v>0</v>
      </c>
      <c r="U1124" s="411">
        <v>0</v>
      </c>
      <c r="V1124" s="411">
        <v>0</v>
      </c>
      <c r="W1124" s="411">
        <v>0</v>
      </c>
      <c r="X1124" s="411">
        <v>0</v>
      </c>
      <c r="Y1124" s="411">
        <v>0</v>
      </c>
      <c r="Z1124" s="411">
        <v>0</v>
      </c>
      <c r="AA1124" s="411">
        <v>0</v>
      </c>
      <c r="AB1124" s="411">
        <v>0</v>
      </c>
      <c r="AC1124" s="411">
        <v>0</v>
      </c>
      <c r="AD1124" s="411">
        <v>0</v>
      </c>
      <c r="AE1124" s="412">
        <v>0</v>
      </c>
      <c r="AF1124" s="411">
        <f t="shared" si="337"/>
        <v>0</v>
      </c>
      <c r="AG1124" s="411">
        <v>0</v>
      </c>
      <c r="AH1124" s="411">
        <v>0</v>
      </c>
      <c r="AI1124" s="411">
        <v>0</v>
      </c>
      <c r="AJ1124" s="411">
        <v>0</v>
      </c>
      <c r="AK1124" s="411">
        <v>0</v>
      </c>
      <c r="AL1124" s="411">
        <v>0</v>
      </c>
      <c r="AM1124" s="411">
        <v>0</v>
      </c>
      <c r="AN1124" s="411">
        <v>0</v>
      </c>
      <c r="AO1124" s="411">
        <v>0</v>
      </c>
      <c r="AP1124" s="411">
        <v>0</v>
      </c>
      <c r="AQ1124" s="411">
        <v>0</v>
      </c>
      <c r="AR1124" s="412">
        <v>0</v>
      </c>
      <c r="AS1124" s="411">
        <f t="shared" si="338"/>
        <v>0</v>
      </c>
      <c r="AT1124" s="411">
        <f t="shared" si="339"/>
        <v>0</v>
      </c>
      <c r="AU1124" s="411">
        <f t="shared" si="340"/>
        <v>0</v>
      </c>
      <c r="AV1124" s="411">
        <f t="shared" si="341"/>
        <v>0</v>
      </c>
      <c r="AW1124" s="411">
        <v>0</v>
      </c>
      <c r="AX1124" s="411">
        <v>0</v>
      </c>
      <c r="AY1124" s="411">
        <v>0</v>
      </c>
      <c r="AZ1124" s="411">
        <v>0</v>
      </c>
      <c r="BA1124" s="411">
        <v>0</v>
      </c>
      <c r="BB1124" s="411">
        <v>0</v>
      </c>
      <c r="BC1124" s="411">
        <v>0</v>
      </c>
      <c r="BD1124" s="411">
        <v>0</v>
      </c>
      <c r="BE1124" s="411">
        <v>0</v>
      </c>
      <c r="BF1124" s="411">
        <v>0</v>
      </c>
      <c r="BG1124" s="411">
        <v>0</v>
      </c>
      <c r="BH1124" s="412">
        <v>0</v>
      </c>
      <c r="BI1124" s="411">
        <f t="shared" si="342"/>
        <v>0</v>
      </c>
      <c r="BJ1124" s="411">
        <v>0</v>
      </c>
      <c r="BK1124" s="411">
        <v>0</v>
      </c>
      <c r="BL1124" s="411">
        <v>0</v>
      </c>
      <c r="BM1124" s="411">
        <v>0</v>
      </c>
      <c r="BN1124" s="411">
        <v>0</v>
      </c>
      <c r="BO1124" s="411">
        <v>0</v>
      </c>
      <c r="BP1124" s="411">
        <v>0</v>
      </c>
      <c r="BQ1124" s="411">
        <v>0</v>
      </c>
      <c r="BR1124" s="411">
        <v>0</v>
      </c>
      <c r="BS1124" s="411">
        <v>0</v>
      </c>
      <c r="BT1124" s="411">
        <v>0</v>
      </c>
      <c r="BU1124" s="412">
        <v>0</v>
      </c>
      <c r="BV1124" s="411">
        <f t="shared" si="343"/>
        <v>0</v>
      </c>
      <c r="BW1124" s="411">
        <v>0</v>
      </c>
      <c r="BX1124" s="411">
        <v>0</v>
      </c>
      <c r="BY1124" s="411">
        <v>0</v>
      </c>
      <c r="BZ1124" s="411">
        <v>0</v>
      </c>
      <c r="CA1124" s="411">
        <v>0</v>
      </c>
      <c r="CB1124" s="411">
        <v>0</v>
      </c>
      <c r="CC1124" s="411">
        <v>0</v>
      </c>
      <c r="CD1124" s="411">
        <v>0</v>
      </c>
      <c r="CE1124" s="411">
        <v>0</v>
      </c>
      <c r="CF1124" s="411">
        <v>0</v>
      </c>
      <c r="CG1124" s="411">
        <v>0</v>
      </c>
      <c r="CH1124" s="412">
        <v>0</v>
      </c>
      <c r="CI1124" s="411">
        <f t="shared" si="344"/>
        <v>0</v>
      </c>
      <c r="CJ1124" s="411">
        <v>0</v>
      </c>
      <c r="CK1124" s="411">
        <v>0</v>
      </c>
      <c r="CL1124" s="411">
        <v>0</v>
      </c>
      <c r="CM1124" s="411">
        <v>0</v>
      </c>
      <c r="CN1124" s="411">
        <v>0</v>
      </c>
      <c r="CO1124" s="411">
        <v>0</v>
      </c>
      <c r="CP1124" s="411">
        <v>0</v>
      </c>
      <c r="CQ1124" s="411">
        <v>0</v>
      </c>
      <c r="CR1124" s="411">
        <v>0</v>
      </c>
      <c r="CS1124" s="411">
        <v>0</v>
      </c>
      <c r="CT1124" s="411">
        <v>0</v>
      </c>
      <c r="CU1124" s="412">
        <v>0</v>
      </c>
      <c r="CV1124" s="411">
        <f t="shared" si="345"/>
        <v>0</v>
      </c>
      <c r="CW1124" s="411">
        <v>0</v>
      </c>
      <c r="CX1124" s="411">
        <v>0</v>
      </c>
      <c r="CY1124" s="411">
        <v>0</v>
      </c>
      <c r="CZ1124" s="411">
        <v>0</v>
      </c>
      <c r="DA1124" s="411">
        <v>0</v>
      </c>
      <c r="DB1124" s="411">
        <v>0</v>
      </c>
      <c r="DC1124" s="411">
        <v>0</v>
      </c>
      <c r="DD1124" s="411">
        <v>0</v>
      </c>
      <c r="DE1124" s="411">
        <v>0</v>
      </c>
      <c r="DF1124" s="411">
        <v>0</v>
      </c>
      <c r="DG1124" s="411">
        <v>0</v>
      </c>
      <c r="DH1124" s="412">
        <v>0</v>
      </c>
      <c r="DI1124" s="411">
        <f t="shared" si="346"/>
        <v>0</v>
      </c>
      <c r="DJ1124" s="411">
        <v>0</v>
      </c>
      <c r="DK1124" s="411">
        <v>0</v>
      </c>
      <c r="DL1124" s="411">
        <v>0</v>
      </c>
      <c r="DM1124" s="411">
        <v>0</v>
      </c>
      <c r="DN1124" s="411">
        <v>0</v>
      </c>
      <c r="DO1124" s="411">
        <v>0</v>
      </c>
      <c r="DP1124" s="411">
        <v>0</v>
      </c>
      <c r="DQ1124" s="411">
        <v>0</v>
      </c>
      <c r="DR1124" s="411">
        <v>0</v>
      </c>
      <c r="DS1124" s="411">
        <v>0</v>
      </c>
      <c r="DT1124" s="411">
        <v>0</v>
      </c>
      <c r="DU1124" s="412">
        <v>0</v>
      </c>
      <c r="DV1124" s="411">
        <f t="shared" si="347"/>
        <v>0</v>
      </c>
      <c r="DW1124" s="412">
        <v>0</v>
      </c>
      <c r="DX1124" s="412">
        <v>0</v>
      </c>
      <c r="DY1124" s="412">
        <v>0</v>
      </c>
      <c r="DZ1124" s="412">
        <v>0</v>
      </c>
      <c r="EA1124" s="412">
        <v>0</v>
      </c>
      <c r="EB1124" s="412">
        <v>0</v>
      </c>
      <c r="EC1124" s="412">
        <v>0</v>
      </c>
      <c r="ED1124" s="412">
        <v>0</v>
      </c>
      <c r="EE1124" s="412">
        <v>0</v>
      </c>
      <c r="EF1124" s="412">
        <v>0</v>
      </c>
      <c r="EG1124" s="412">
        <v>0</v>
      </c>
      <c r="EH1124" s="412">
        <v>0</v>
      </c>
      <c r="EI1124" s="411">
        <f t="shared" si="348"/>
        <v>0</v>
      </c>
      <c r="EK1124" s="411">
        <f t="shared" si="349"/>
        <v>2</v>
      </c>
      <c r="EL1124" s="7">
        <f t="shared" si="350"/>
        <v>-2</v>
      </c>
    </row>
    <row r="1125" spans="1:142">
      <c r="A1125" s="365" t="str">
        <f t="shared" si="332"/>
        <v xml:space="preserve"> 215</v>
      </c>
      <c r="B1125" s="370" t="s">
        <v>977</v>
      </c>
      <c r="C1125" s="370" t="s">
        <v>1187</v>
      </c>
      <c r="D1125" s="411">
        <v>1813</v>
      </c>
      <c r="E1125" s="411">
        <v>1818</v>
      </c>
      <c r="F1125" s="411">
        <v>1817</v>
      </c>
      <c r="G1125" s="411">
        <v>1809</v>
      </c>
      <c r="H1125" s="411">
        <v>1822</v>
      </c>
      <c r="I1125" s="411">
        <v>1824</v>
      </c>
      <c r="J1125" s="411">
        <v>1828</v>
      </c>
      <c r="K1125" s="411">
        <v>1819</v>
      </c>
      <c r="L1125" s="411">
        <v>1822</v>
      </c>
      <c r="M1125" s="411">
        <v>1690</v>
      </c>
      <c r="N1125" s="411">
        <v>1817</v>
      </c>
      <c r="O1125" s="412">
        <v>1823</v>
      </c>
      <c r="P1125" s="411">
        <f t="shared" si="333"/>
        <v>21702</v>
      </c>
      <c r="Q1125" s="411">
        <f t="shared" si="334"/>
        <v>12672.032258064515</v>
      </c>
      <c r="R1125" s="411">
        <f t="shared" si="335"/>
        <v>3197.3470522803118</v>
      </c>
      <c r="S1125" s="411">
        <f t="shared" si="336"/>
        <v>5832.6206896551721</v>
      </c>
      <c r="T1125" s="411">
        <v>0</v>
      </c>
      <c r="U1125" s="411">
        <v>0</v>
      </c>
      <c r="V1125" s="411">
        <v>0</v>
      </c>
      <c r="W1125" s="411">
        <v>0</v>
      </c>
      <c r="X1125" s="411">
        <v>0</v>
      </c>
      <c r="Y1125" s="411">
        <v>0</v>
      </c>
      <c r="Z1125" s="411">
        <v>0</v>
      </c>
      <c r="AA1125" s="411">
        <v>0</v>
      </c>
      <c r="AB1125" s="411">
        <v>0</v>
      </c>
      <c r="AC1125" s="411">
        <v>0</v>
      </c>
      <c r="AD1125" s="411">
        <v>0</v>
      </c>
      <c r="AE1125" s="412">
        <v>0</v>
      </c>
      <c r="AF1125" s="411">
        <f t="shared" si="337"/>
        <v>0</v>
      </c>
      <c r="AG1125" s="411">
        <v>0</v>
      </c>
      <c r="AH1125" s="411">
        <v>0</v>
      </c>
      <c r="AI1125" s="411">
        <v>0</v>
      </c>
      <c r="AJ1125" s="411">
        <v>0</v>
      </c>
      <c r="AK1125" s="411">
        <v>0</v>
      </c>
      <c r="AL1125" s="411">
        <v>0</v>
      </c>
      <c r="AM1125" s="411">
        <v>0</v>
      </c>
      <c r="AN1125" s="411">
        <v>0</v>
      </c>
      <c r="AO1125" s="411">
        <v>0</v>
      </c>
      <c r="AP1125" s="411">
        <v>0</v>
      </c>
      <c r="AQ1125" s="411">
        <v>0</v>
      </c>
      <c r="AR1125" s="412">
        <v>0</v>
      </c>
      <c r="AS1125" s="411">
        <f t="shared" si="338"/>
        <v>0</v>
      </c>
      <c r="AT1125" s="411">
        <f t="shared" si="339"/>
        <v>0</v>
      </c>
      <c r="AU1125" s="411">
        <f t="shared" si="340"/>
        <v>0</v>
      </c>
      <c r="AV1125" s="411">
        <f t="shared" si="341"/>
        <v>0</v>
      </c>
      <c r="AW1125" s="411">
        <v>0</v>
      </c>
      <c r="AX1125" s="411">
        <v>0</v>
      </c>
      <c r="AY1125" s="411">
        <v>0</v>
      </c>
      <c r="AZ1125" s="411">
        <v>0</v>
      </c>
      <c r="BA1125" s="411">
        <v>0</v>
      </c>
      <c r="BB1125" s="411">
        <v>0</v>
      </c>
      <c r="BC1125" s="411">
        <v>0</v>
      </c>
      <c r="BD1125" s="411">
        <v>0</v>
      </c>
      <c r="BE1125" s="411">
        <v>0</v>
      </c>
      <c r="BF1125" s="411">
        <v>0</v>
      </c>
      <c r="BG1125" s="411">
        <v>0</v>
      </c>
      <c r="BH1125" s="412">
        <v>0</v>
      </c>
      <c r="BI1125" s="411">
        <f t="shared" si="342"/>
        <v>0</v>
      </c>
      <c r="BJ1125" s="411">
        <v>0</v>
      </c>
      <c r="BK1125" s="411">
        <v>0</v>
      </c>
      <c r="BL1125" s="411">
        <v>0</v>
      </c>
      <c r="BM1125" s="411">
        <v>0</v>
      </c>
      <c r="BN1125" s="411">
        <v>0</v>
      </c>
      <c r="BO1125" s="411">
        <v>0</v>
      </c>
      <c r="BP1125" s="411">
        <v>0</v>
      </c>
      <c r="BQ1125" s="411">
        <v>0</v>
      </c>
      <c r="BR1125" s="411">
        <v>0</v>
      </c>
      <c r="BS1125" s="411">
        <v>0</v>
      </c>
      <c r="BT1125" s="411">
        <v>0</v>
      </c>
      <c r="BU1125" s="412">
        <v>0</v>
      </c>
      <c r="BV1125" s="411">
        <f t="shared" si="343"/>
        <v>0</v>
      </c>
      <c r="BW1125" s="411">
        <v>0</v>
      </c>
      <c r="BX1125" s="411">
        <v>0</v>
      </c>
      <c r="BY1125" s="411">
        <v>0</v>
      </c>
      <c r="BZ1125" s="411">
        <v>0</v>
      </c>
      <c r="CA1125" s="411">
        <v>0</v>
      </c>
      <c r="CB1125" s="411">
        <v>0</v>
      </c>
      <c r="CC1125" s="411">
        <v>0</v>
      </c>
      <c r="CD1125" s="411">
        <v>0</v>
      </c>
      <c r="CE1125" s="411">
        <v>0</v>
      </c>
      <c r="CF1125" s="411">
        <v>0</v>
      </c>
      <c r="CG1125" s="411">
        <v>0</v>
      </c>
      <c r="CH1125" s="412">
        <v>0</v>
      </c>
      <c r="CI1125" s="411">
        <f t="shared" si="344"/>
        <v>0</v>
      </c>
      <c r="CJ1125" s="411">
        <v>0</v>
      </c>
      <c r="CK1125" s="411">
        <v>0</v>
      </c>
      <c r="CL1125" s="411">
        <v>0</v>
      </c>
      <c r="CM1125" s="411">
        <v>0</v>
      </c>
      <c r="CN1125" s="411">
        <v>0</v>
      </c>
      <c r="CO1125" s="411">
        <v>0</v>
      </c>
      <c r="CP1125" s="411">
        <v>0</v>
      </c>
      <c r="CQ1125" s="411">
        <v>0</v>
      </c>
      <c r="CR1125" s="411">
        <v>0</v>
      </c>
      <c r="CS1125" s="411">
        <v>0</v>
      </c>
      <c r="CT1125" s="411">
        <v>0</v>
      </c>
      <c r="CU1125" s="412">
        <v>0</v>
      </c>
      <c r="CV1125" s="411">
        <f t="shared" si="345"/>
        <v>0</v>
      </c>
      <c r="CW1125" s="411">
        <v>0</v>
      </c>
      <c r="CX1125" s="411">
        <v>0</v>
      </c>
      <c r="CY1125" s="411">
        <v>0</v>
      </c>
      <c r="CZ1125" s="411">
        <v>0</v>
      </c>
      <c r="DA1125" s="411">
        <v>0</v>
      </c>
      <c r="DB1125" s="411">
        <v>0</v>
      </c>
      <c r="DC1125" s="411">
        <v>0</v>
      </c>
      <c r="DD1125" s="411">
        <v>0</v>
      </c>
      <c r="DE1125" s="411">
        <v>0</v>
      </c>
      <c r="DF1125" s="411">
        <v>0</v>
      </c>
      <c r="DG1125" s="411">
        <v>0</v>
      </c>
      <c r="DH1125" s="412">
        <v>0</v>
      </c>
      <c r="DI1125" s="411">
        <f t="shared" si="346"/>
        <v>0</v>
      </c>
      <c r="DJ1125" s="411">
        <v>0</v>
      </c>
      <c r="DK1125" s="411">
        <v>0</v>
      </c>
      <c r="DL1125" s="411">
        <v>0</v>
      </c>
      <c r="DM1125" s="411">
        <v>0</v>
      </c>
      <c r="DN1125" s="411">
        <v>0</v>
      </c>
      <c r="DO1125" s="411">
        <v>0</v>
      </c>
      <c r="DP1125" s="411">
        <v>0</v>
      </c>
      <c r="DQ1125" s="411">
        <v>0</v>
      </c>
      <c r="DR1125" s="411">
        <v>0</v>
      </c>
      <c r="DS1125" s="411">
        <v>0</v>
      </c>
      <c r="DT1125" s="411">
        <v>0</v>
      </c>
      <c r="DU1125" s="412">
        <v>0</v>
      </c>
      <c r="DV1125" s="411">
        <f t="shared" si="347"/>
        <v>0</v>
      </c>
      <c r="DW1125" s="412">
        <v>0</v>
      </c>
      <c r="DX1125" s="412">
        <v>0</v>
      </c>
      <c r="DY1125" s="412">
        <v>0</v>
      </c>
      <c r="DZ1125" s="412">
        <v>0</v>
      </c>
      <c r="EA1125" s="412">
        <v>0</v>
      </c>
      <c r="EB1125" s="412">
        <v>0</v>
      </c>
      <c r="EC1125" s="412">
        <v>0</v>
      </c>
      <c r="ED1125" s="412">
        <v>0</v>
      </c>
      <c r="EE1125" s="412">
        <v>0</v>
      </c>
      <c r="EF1125" s="412">
        <v>0</v>
      </c>
      <c r="EG1125" s="412">
        <v>0</v>
      </c>
      <c r="EH1125" s="412">
        <v>0</v>
      </c>
      <c r="EI1125" s="411">
        <f t="shared" si="348"/>
        <v>0</v>
      </c>
      <c r="EK1125" s="411">
        <f t="shared" si="349"/>
        <v>21702</v>
      </c>
      <c r="EL1125" s="7">
        <f t="shared" si="350"/>
        <v>-21702</v>
      </c>
    </row>
    <row r="1126" spans="1:142">
      <c r="A1126" s="365" t="str">
        <f t="shared" si="332"/>
        <v xml:space="preserve"> 215</v>
      </c>
      <c r="B1126" s="370" t="s">
        <v>977</v>
      </c>
      <c r="C1126" s="370" t="s">
        <v>1188</v>
      </c>
      <c r="D1126" s="411">
        <v>9</v>
      </c>
      <c r="E1126" s="411">
        <v>12</v>
      </c>
      <c r="F1126" s="411">
        <v>10</v>
      </c>
      <c r="G1126" s="411">
        <v>10</v>
      </c>
      <c r="H1126" s="411">
        <v>14</v>
      </c>
      <c r="I1126" s="411">
        <v>11</v>
      </c>
      <c r="J1126" s="411">
        <v>12</v>
      </c>
      <c r="K1126" s="411">
        <v>9</v>
      </c>
      <c r="L1126" s="411">
        <v>15</v>
      </c>
      <c r="M1126" s="411">
        <v>11</v>
      </c>
      <c r="N1126" s="411">
        <v>8</v>
      </c>
      <c r="O1126" s="412">
        <v>6</v>
      </c>
      <c r="P1126" s="411">
        <f t="shared" si="333"/>
        <v>127</v>
      </c>
      <c r="Q1126" s="411">
        <f t="shared" si="334"/>
        <v>77.612903225806448</v>
      </c>
      <c r="R1126" s="411">
        <f t="shared" si="335"/>
        <v>20.24916573971079</v>
      </c>
      <c r="S1126" s="411">
        <f t="shared" si="336"/>
        <v>29.137931034482758</v>
      </c>
      <c r="T1126" s="411">
        <v>0</v>
      </c>
      <c r="U1126" s="411">
        <v>0</v>
      </c>
      <c r="V1126" s="411">
        <v>0</v>
      </c>
      <c r="W1126" s="411">
        <v>0</v>
      </c>
      <c r="X1126" s="411">
        <v>0</v>
      </c>
      <c r="Y1126" s="411">
        <v>0</v>
      </c>
      <c r="Z1126" s="411">
        <v>0</v>
      </c>
      <c r="AA1126" s="411">
        <v>0</v>
      </c>
      <c r="AB1126" s="411">
        <v>0</v>
      </c>
      <c r="AC1126" s="411">
        <v>0</v>
      </c>
      <c r="AD1126" s="411">
        <v>0</v>
      </c>
      <c r="AE1126" s="412">
        <v>0</v>
      </c>
      <c r="AF1126" s="411">
        <f t="shared" si="337"/>
        <v>0</v>
      </c>
      <c r="AG1126" s="411">
        <v>0</v>
      </c>
      <c r="AH1126" s="411">
        <v>0</v>
      </c>
      <c r="AI1126" s="411">
        <v>0</v>
      </c>
      <c r="AJ1126" s="411">
        <v>0</v>
      </c>
      <c r="AK1126" s="411">
        <v>0</v>
      </c>
      <c r="AL1126" s="411">
        <v>0</v>
      </c>
      <c r="AM1126" s="411">
        <v>0</v>
      </c>
      <c r="AN1126" s="411">
        <v>0</v>
      </c>
      <c r="AO1126" s="411">
        <v>0</v>
      </c>
      <c r="AP1126" s="411">
        <v>0</v>
      </c>
      <c r="AQ1126" s="411">
        <v>0</v>
      </c>
      <c r="AR1126" s="412">
        <v>0</v>
      </c>
      <c r="AS1126" s="411">
        <f t="shared" si="338"/>
        <v>0</v>
      </c>
      <c r="AT1126" s="411">
        <f t="shared" si="339"/>
        <v>0</v>
      </c>
      <c r="AU1126" s="411">
        <f t="shared" si="340"/>
        <v>0</v>
      </c>
      <c r="AV1126" s="411">
        <f t="shared" si="341"/>
        <v>0</v>
      </c>
      <c r="AW1126" s="411">
        <v>0</v>
      </c>
      <c r="AX1126" s="411">
        <v>0</v>
      </c>
      <c r="AY1126" s="411">
        <v>0</v>
      </c>
      <c r="AZ1126" s="411">
        <v>0</v>
      </c>
      <c r="BA1126" s="411">
        <v>0</v>
      </c>
      <c r="BB1126" s="411">
        <v>0</v>
      </c>
      <c r="BC1126" s="411">
        <v>0</v>
      </c>
      <c r="BD1126" s="411">
        <v>0</v>
      </c>
      <c r="BE1126" s="411">
        <v>0</v>
      </c>
      <c r="BF1126" s="411">
        <v>0</v>
      </c>
      <c r="BG1126" s="411">
        <v>0</v>
      </c>
      <c r="BH1126" s="412">
        <v>0</v>
      </c>
      <c r="BI1126" s="411">
        <f t="shared" si="342"/>
        <v>0</v>
      </c>
      <c r="BJ1126" s="411">
        <v>0</v>
      </c>
      <c r="BK1126" s="411">
        <v>0</v>
      </c>
      <c r="BL1126" s="411">
        <v>0</v>
      </c>
      <c r="BM1126" s="411">
        <v>0</v>
      </c>
      <c r="BN1126" s="411">
        <v>0</v>
      </c>
      <c r="BO1126" s="411">
        <v>0</v>
      </c>
      <c r="BP1126" s="411">
        <v>0</v>
      </c>
      <c r="BQ1126" s="411">
        <v>0</v>
      </c>
      <c r="BR1126" s="411">
        <v>0</v>
      </c>
      <c r="BS1126" s="411">
        <v>0</v>
      </c>
      <c r="BT1126" s="411">
        <v>0</v>
      </c>
      <c r="BU1126" s="412">
        <v>0</v>
      </c>
      <c r="BV1126" s="411">
        <f t="shared" si="343"/>
        <v>0</v>
      </c>
      <c r="BW1126" s="411">
        <v>0</v>
      </c>
      <c r="BX1126" s="411">
        <v>0</v>
      </c>
      <c r="BY1126" s="411">
        <v>0</v>
      </c>
      <c r="BZ1126" s="411">
        <v>0</v>
      </c>
      <c r="CA1126" s="411">
        <v>0</v>
      </c>
      <c r="CB1126" s="411">
        <v>0</v>
      </c>
      <c r="CC1126" s="411">
        <v>0</v>
      </c>
      <c r="CD1126" s="411">
        <v>0</v>
      </c>
      <c r="CE1126" s="411">
        <v>0</v>
      </c>
      <c r="CF1126" s="411">
        <v>0</v>
      </c>
      <c r="CG1126" s="411">
        <v>0</v>
      </c>
      <c r="CH1126" s="412">
        <v>0</v>
      </c>
      <c r="CI1126" s="411">
        <f t="shared" si="344"/>
        <v>0</v>
      </c>
      <c r="CJ1126" s="411">
        <v>0</v>
      </c>
      <c r="CK1126" s="411">
        <v>0</v>
      </c>
      <c r="CL1126" s="411">
        <v>0</v>
      </c>
      <c r="CM1126" s="411">
        <v>0</v>
      </c>
      <c r="CN1126" s="411">
        <v>0</v>
      </c>
      <c r="CO1126" s="411">
        <v>0</v>
      </c>
      <c r="CP1126" s="411">
        <v>0</v>
      </c>
      <c r="CQ1126" s="411">
        <v>0</v>
      </c>
      <c r="CR1126" s="411">
        <v>0</v>
      </c>
      <c r="CS1126" s="411">
        <v>0</v>
      </c>
      <c r="CT1126" s="411">
        <v>0</v>
      </c>
      <c r="CU1126" s="412">
        <v>0</v>
      </c>
      <c r="CV1126" s="411">
        <f t="shared" si="345"/>
        <v>0</v>
      </c>
      <c r="CW1126" s="411">
        <v>0</v>
      </c>
      <c r="CX1126" s="411">
        <v>0</v>
      </c>
      <c r="CY1126" s="411">
        <v>0</v>
      </c>
      <c r="CZ1126" s="411">
        <v>0</v>
      </c>
      <c r="DA1126" s="411">
        <v>0</v>
      </c>
      <c r="DB1126" s="411">
        <v>0</v>
      </c>
      <c r="DC1126" s="411">
        <v>0</v>
      </c>
      <c r="DD1126" s="411">
        <v>0</v>
      </c>
      <c r="DE1126" s="411">
        <v>0</v>
      </c>
      <c r="DF1126" s="411">
        <v>0</v>
      </c>
      <c r="DG1126" s="411">
        <v>0</v>
      </c>
      <c r="DH1126" s="412">
        <v>0</v>
      </c>
      <c r="DI1126" s="411">
        <f t="shared" si="346"/>
        <v>0</v>
      </c>
      <c r="DJ1126" s="411">
        <v>0</v>
      </c>
      <c r="DK1126" s="411">
        <v>0</v>
      </c>
      <c r="DL1126" s="411">
        <v>0</v>
      </c>
      <c r="DM1126" s="411">
        <v>0</v>
      </c>
      <c r="DN1126" s="411">
        <v>0</v>
      </c>
      <c r="DO1126" s="411">
        <v>0</v>
      </c>
      <c r="DP1126" s="411">
        <v>0</v>
      </c>
      <c r="DQ1126" s="411">
        <v>0</v>
      </c>
      <c r="DR1126" s="411">
        <v>0</v>
      </c>
      <c r="DS1126" s="411">
        <v>0</v>
      </c>
      <c r="DT1126" s="411">
        <v>0</v>
      </c>
      <c r="DU1126" s="412">
        <v>0</v>
      </c>
      <c r="DV1126" s="411">
        <f t="shared" si="347"/>
        <v>0</v>
      </c>
      <c r="DW1126" s="412">
        <v>0</v>
      </c>
      <c r="DX1126" s="412">
        <v>0</v>
      </c>
      <c r="DY1126" s="412">
        <v>0</v>
      </c>
      <c r="DZ1126" s="412">
        <v>0</v>
      </c>
      <c r="EA1126" s="412">
        <v>0</v>
      </c>
      <c r="EB1126" s="412">
        <v>0</v>
      </c>
      <c r="EC1126" s="412">
        <v>0</v>
      </c>
      <c r="ED1126" s="412">
        <v>0</v>
      </c>
      <c r="EE1126" s="412">
        <v>0</v>
      </c>
      <c r="EF1126" s="412">
        <v>0</v>
      </c>
      <c r="EG1126" s="412">
        <v>0</v>
      </c>
      <c r="EH1126" s="412">
        <v>0</v>
      </c>
      <c r="EI1126" s="411">
        <f t="shared" si="348"/>
        <v>0</v>
      </c>
      <c r="EK1126" s="411">
        <f t="shared" si="349"/>
        <v>127</v>
      </c>
      <c r="EL1126" s="7">
        <f t="shared" si="350"/>
        <v>-127</v>
      </c>
    </row>
    <row r="1127" spans="1:142">
      <c r="A1127" s="365" t="str">
        <f t="shared" si="332"/>
        <v xml:space="preserve"> 215</v>
      </c>
      <c r="B1127" s="370" t="s">
        <v>977</v>
      </c>
      <c r="C1127" s="370" t="s">
        <v>1190</v>
      </c>
      <c r="D1127" s="411">
        <v>6</v>
      </c>
      <c r="E1127" s="411">
        <v>7</v>
      </c>
      <c r="F1127" s="411">
        <v>7</v>
      </c>
      <c r="G1127" s="411">
        <v>6</v>
      </c>
      <c r="H1127" s="411">
        <v>5</v>
      </c>
      <c r="I1127" s="411">
        <v>4</v>
      </c>
      <c r="J1127" s="411">
        <v>4</v>
      </c>
      <c r="K1127" s="411">
        <v>8</v>
      </c>
      <c r="L1127" s="411">
        <v>11</v>
      </c>
      <c r="M1127" s="411">
        <v>7</v>
      </c>
      <c r="N1127" s="411">
        <v>4</v>
      </c>
      <c r="O1127" s="412">
        <v>2</v>
      </c>
      <c r="P1127" s="411">
        <f t="shared" si="333"/>
        <v>71</v>
      </c>
      <c r="Q1127" s="411">
        <f t="shared" si="334"/>
        <v>38.870967741935488</v>
      </c>
      <c r="R1127" s="411">
        <f t="shared" si="335"/>
        <v>16.094549499443826</v>
      </c>
      <c r="S1127" s="411">
        <f t="shared" si="336"/>
        <v>16.03448275862069</v>
      </c>
      <c r="T1127" s="411">
        <v>0</v>
      </c>
      <c r="U1127" s="411">
        <v>0</v>
      </c>
      <c r="V1127" s="411">
        <v>0</v>
      </c>
      <c r="W1127" s="411">
        <v>0</v>
      </c>
      <c r="X1127" s="411">
        <v>0</v>
      </c>
      <c r="Y1127" s="411">
        <v>0</v>
      </c>
      <c r="Z1127" s="411">
        <v>0</v>
      </c>
      <c r="AA1127" s="411">
        <v>0</v>
      </c>
      <c r="AB1127" s="411">
        <v>0</v>
      </c>
      <c r="AC1127" s="411">
        <v>0</v>
      </c>
      <c r="AD1127" s="411">
        <v>0</v>
      </c>
      <c r="AE1127" s="412">
        <v>0</v>
      </c>
      <c r="AF1127" s="411">
        <f t="shared" si="337"/>
        <v>0</v>
      </c>
      <c r="AG1127" s="411">
        <v>0</v>
      </c>
      <c r="AH1127" s="411">
        <v>0</v>
      </c>
      <c r="AI1127" s="411">
        <v>0</v>
      </c>
      <c r="AJ1127" s="411">
        <v>0</v>
      </c>
      <c r="AK1127" s="411">
        <v>0</v>
      </c>
      <c r="AL1127" s="411">
        <v>0</v>
      </c>
      <c r="AM1127" s="411">
        <v>0</v>
      </c>
      <c r="AN1127" s="411">
        <v>0</v>
      </c>
      <c r="AO1127" s="411">
        <v>0</v>
      </c>
      <c r="AP1127" s="411">
        <v>0</v>
      </c>
      <c r="AQ1127" s="411">
        <v>0</v>
      </c>
      <c r="AR1127" s="412">
        <v>0</v>
      </c>
      <c r="AS1127" s="411">
        <f t="shared" si="338"/>
        <v>0</v>
      </c>
      <c r="AT1127" s="411">
        <f t="shared" si="339"/>
        <v>0</v>
      </c>
      <c r="AU1127" s="411">
        <f t="shared" si="340"/>
        <v>0</v>
      </c>
      <c r="AV1127" s="411">
        <f t="shared" si="341"/>
        <v>0</v>
      </c>
      <c r="AW1127" s="411">
        <v>0</v>
      </c>
      <c r="AX1127" s="411">
        <v>0</v>
      </c>
      <c r="AY1127" s="411">
        <v>0</v>
      </c>
      <c r="AZ1127" s="411">
        <v>0</v>
      </c>
      <c r="BA1127" s="411">
        <v>0</v>
      </c>
      <c r="BB1127" s="411">
        <v>0</v>
      </c>
      <c r="BC1127" s="411">
        <v>0</v>
      </c>
      <c r="BD1127" s="411">
        <v>0</v>
      </c>
      <c r="BE1127" s="411">
        <v>0</v>
      </c>
      <c r="BF1127" s="411">
        <v>0</v>
      </c>
      <c r="BG1127" s="411">
        <v>0</v>
      </c>
      <c r="BH1127" s="412">
        <v>0</v>
      </c>
      <c r="BI1127" s="411">
        <f t="shared" si="342"/>
        <v>0</v>
      </c>
      <c r="BJ1127" s="411">
        <v>0</v>
      </c>
      <c r="BK1127" s="411">
        <v>0</v>
      </c>
      <c r="BL1127" s="411">
        <v>0</v>
      </c>
      <c r="BM1127" s="411">
        <v>0</v>
      </c>
      <c r="BN1127" s="411">
        <v>0</v>
      </c>
      <c r="BO1127" s="411">
        <v>0</v>
      </c>
      <c r="BP1127" s="411">
        <v>0</v>
      </c>
      <c r="BQ1127" s="411">
        <v>0</v>
      </c>
      <c r="BR1127" s="411">
        <v>0</v>
      </c>
      <c r="BS1127" s="411">
        <v>0</v>
      </c>
      <c r="BT1127" s="411">
        <v>0</v>
      </c>
      <c r="BU1127" s="412">
        <v>0</v>
      </c>
      <c r="BV1127" s="411">
        <f t="shared" si="343"/>
        <v>0</v>
      </c>
      <c r="BW1127" s="411">
        <v>0</v>
      </c>
      <c r="BX1127" s="411">
        <v>0</v>
      </c>
      <c r="BY1127" s="411">
        <v>0</v>
      </c>
      <c r="BZ1127" s="411">
        <v>0</v>
      </c>
      <c r="CA1127" s="411">
        <v>0</v>
      </c>
      <c r="CB1127" s="411">
        <v>0</v>
      </c>
      <c r="CC1127" s="411">
        <v>0</v>
      </c>
      <c r="CD1127" s="411">
        <v>0</v>
      </c>
      <c r="CE1127" s="411">
        <v>0</v>
      </c>
      <c r="CF1127" s="411">
        <v>0</v>
      </c>
      <c r="CG1127" s="411">
        <v>0</v>
      </c>
      <c r="CH1127" s="412">
        <v>0</v>
      </c>
      <c r="CI1127" s="411">
        <f t="shared" si="344"/>
        <v>0</v>
      </c>
      <c r="CJ1127" s="411">
        <v>0</v>
      </c>
      <c r="CK1127" s="411">
        <v>0</v>
      </c>
      <c r="CL1127" s="411">
        <v>0</v>
      </c>
      <c r="CM1127" s="411">
        <v>0</v>
      </c>
      <c r="CN1127" s="411">
        <v>0</v>
      </c>
      <c r="CO1127" s="411">
        <v>0</v>
      </c>
      <c r="CP1127" s="411">
        <v>0</v>
      </c>
      <c r="CQ1127" s="411">
        <v>0</v>
      </c>
      <c r="CR1127" s="411">
        <v>0</v>
      </c>
      <c r="CS1127" s="411">
        <v>0</v>
      </c>
      <c r="CT1127" s="411">
        <v>0</v>
      </c>
      <c r="CU1127" s="412">
        <v>0</v>
      </c>
      <c r="CV1127" s="411">
        <f t="shared" si="345"/>
        <v>0</v>
      </c>
      <c r="CW1127" s="411">
        <v>0</v>
      </c>
      <c r="CX1127" s="411">
        <v>0</v>
      </c>
      <c r="CY1127" s="411">
        <v>0</v>
      </c>
      <c r="CZ1127" s="411">
        <v>0</v>
      </c>
      <c r="DA1127" s="411">
        <v>0</v>
      </c>
      <c r="DB1127" s="411">
        <v>0</v>
      </c>
      <c r="DC1127" s="411">
        <v>0</v>
      </c>
      <c r="DD1127" s="411">
        <v>0</v>
      </c>
      <c r="DE1127" s="411">
        <v>0</v>
      </c>
      <c r="DF1127" s="411">
        <v>0</v>
      </c>
      <c r="DG1127" s="411">
        <v>0</v>
      </c>
      <c r="DH1127" s="412">
        <v>0</v>
      </c>
      <c r="DI1127" s="411">
        <f t="shared" si="346"/>
        <v>0</v>
      </c>
      <c r="DJ1127" s="411">
        <v>0</v>
      </c>
      <c r="DK1127" s="411">
        <v>0</v>
      </c>
      <c r="DL1127" s="411">
        <v>0</v>
      </c>
      <c r="DM1127" s="411">
        <v>0</v>
      </c>
      <c r="DN1127" s="411">
        <v>0</v>
      </c>
      <c r="DO1127" s="411">
        <v>0</v>
      </c>
      <c r="DP1127" s="411">
        <v>0</v>
      </c>
      <c r="DQ1127" s="411">
        <v>0</v>
      </c>
      <c r="DR1127" s="411">
        <v>0</v>
      </c>
      <c r="DS1127" s="411">
        <v>0</v>
      </c>
      <c r="DT1127" s="411">
        <v>0</v>
      </c>
      <c r="DU1127" s="412">
        <v>0</v>
      </c>
      <c r="DV1127" s="411">
        <f t="shared" si="347"/>
        <v>0</v>
      </c>
      <c r="DW1127" s="412">
        <v>0</v>
      </c>
      <c r="DX1127" s="412">
        <v>0</v>
      </c>
      <c r="DY1127" s="412">
        <v>0</v>
      </c>
      <c r="DZ1127" s="412">
        <v>0</v>
      </c>
      <c r="EA1127" s="412">
        <v>0</v>
      </c>
      <c r="EB1127" s="412">
        <v>0</v>
      </c>
      <c r="EC1127" s="412">
        <v>0</v>
      </c>
      <c r="ED1127" s="412">
        <v>0</v>
      </c>
      <c r="EE1127" s="412">
        <v>0</v>
      </c>
      <c r="EF1127" s="412">
        <v>0</v>
      </c>
      <c r="EG1127" s="412">
        <v>0</v>
      </c>
      <c r="EH1127" s="412">
        <v>0</v>
      </c>
      <c r="EI1127" s="411">
        <f t="shared" si="348"/>
        <v>0</v>
      </c>
      <c r="EK1127" s="411">
        <f t="shared" si="349"/>
        <v>71</v>
      </c>
      <c r="EL1127" s="7">
        <f t="shared" si="350"/>
        <v>-71</v>
      </c>
    </row>
    <row r="1128" spans="1:142">
      <c r="A1128" s="365" t="str">
        <f t="shared" si="332"/>
        <v xml:space="preserve"> 217</v>
      </c>
      <c r="B1128" s="370" t="s">
        <v>978</v>
      </c>
      <c r="C1128" s="370" t="s">
        <v>1167</v>
      </c>
      <c r="D1128" s="411">
        <v>31</v>
      </c>
      <c r="E1128" s="411">
        <v>32</v>
      </c>
      <c r="F1128" s="411">
        <v>32</v>
      </c>
      <c r="G1128" s="411">
        <v>32</v>
      </c>
      <c r="H1128" s="411">
        <v>32</v>
      </c>
      <c r="I1128" s="411">
        <v>32</v>
      </c>
      <c r="J1128" s="411">
        <v>33</v>
      </c>
      <c r="K1128" s="411">
        <v>33</v>
      </c>
      <c r="L1128" s="411">
        <v>32</v>
      </c>
      <c r="M1128" s="411">
        <v>31</v>
      </c>
      <c r="N1128" s="411">
        <v>30</v>
      </c>
      <c r="O1128" s="412">
        <v>30</v>
      </c>
      <c r="P1128" s="411">
        <f t="shared" si="333"/>
        <v>380</v>
      </c>
      <c r="Q1128" s="411">
        <f t="shared" si="334"/>
        <v>222.93548387096774</v>
      </c>
      <c r="R1128" s="411">
        <f t="shared" si="335"/>
        <v>57.236929922135701</v>
      </c>
      <c r="S1128" s="411">
        <f t="shared" si="336"/>
        <v>99.827586206896555</v>
      </c>
      <c r="T1128" s="411">
        <v>0.99999999999999911</v>
      </c>
      <c r="U1128" s="411">
        <v>0</v>
      </c>
      <c r="V1128" s="411">
        <v>0</v>
      </c>
      <c r="W1128" s="411">
        <v>0</v>
      </c>
      <c r="X1128" s="411">
        <v>0</v>
      </c>
      <c r="Y1128" s="411">
        <v>0</v>
      </c>
      <c r="Z1128" s="411">
        <v>2</v>
      </c>
      <c r="AA1128" s="411">
        <v>1</v>
      </c>
      <c r="AB1128" s="411">
        <v>0</v>
      </c>
      <c r="AC1128" s="411">
        <v>-0.99999999999999734</v>
      </c>
      <c r="AD1128" s="411">
        <v>0</v>
      </c>
      <c r="AE1128" s="412">
        <v>0</v>
      </c>
      <c r="AF1128" s="411">
        <f t="shared" si="337"/>
        <v>3.0000000000000018</v>
      </c>
      <c r="AG1128" s="411">
        <v>32</v>
      </c>
      <c r="AH1128" s="411">
        <v>32</v>
      </c>
      <c r="AI1128" s="411">
        <v>32</v>
      </c>
      <c r="AJ1128" s="411">
        <v>32</v>
      </c>
      <c r="AK1128" s="411">
        <v>32</v>
      </c>
      <c r="AL1128" s="411">
        <v>32</v>
      </c>
      <c r="AM1128" s="411">
        <v>35</v>
      </c>
      <c r="AN1128" s="411">
        <v>34</v>
      </c>
      <c r="AO1128" s="411">
        <v>32</v>
      </c>
      <c r="AP1128" s="411">
        <v>30.000000000000004</v>
      </c>
      <c r="AQ1128" s="411">
        <v>30</v>
      </c>
      <c r="AR1128" s="412">
        <v>30</v>
      </c>
      <c r="AS1128" s="411">
        <f t="shared" si="338"/>
        <v>383</v>
      </c>
      <c r="AT1128" s="411">
        <f t="shared" si="339"/>
        <v>225.87096774193549</v>
      </c>
      <c r="AU1128" s="411">
        <f t="shared" si="340"/>
        <v>58.301446051167957</v>
      </c>
      <c r="AV1128" s="411">
        <f t="shared" si="341"/>
        <v>98.827586206896555</v>
      </c>
      <c r="AW1128" s="411">
        <v>0</v>
      </c>
      <c r="AX1128" s="411">
        <v>0</v>
      </c>
      <c r="AY1128" s="411">
        <v>0</v>
      </c>
      <c r="AZ1128" s="411">
        <v>0</v>
      </c>
      <c r="BA1128" s="411">
        <v>0</v>
      </c>
      <c r="BB1128" s="411">
        <v>0</v>
      </c>
      <c r="BC1128" s="411">
        <v>0</v>
      </c>
      <c r="BD1128" s="411">
        <v>0</v>
      </c>
      <c r="BE1128" s="411">
        <v>0</v>
      </c>
      <c r="BF1128" s="411">
        <v>0</v>
      </c>
      <c r="BG1128" s="411">
        <v>0</v>
      </c>
      <c r="BH1128" s="412">
        <v>0</v>
      </c>
      <c r="BI1128" s="411">
        <f t="shared" si="342"/>
        <v>0</v>
      </c>
      <c r="BJ1128" s="411">
        <v>32</v>
      </c>
      <c r="BK1128" s="411">
        <v>32</v>
      </c>
      <c r="BL1128" s="411">
        <v>32</v>
      </c>
      <c r="BM1128" s="411">
        <v>32</v>
      </c>
      <c r="BN1128" s="411">
        <v>32</v>
      </c>
      <c r="BO1128" s="411">
        <v>32</v>
      </c>
      <c r="BP1128" s="411">
        <v>35</v>
      </c>
      <c r="BQ1128" s="411">
        <v>34</v>
      </c>
      <c r="BR1128" s="411">
        <v>32</v>
      </c>
      <c r="BS1128" s="411">
        <v>30.000000000000004</v>
      </c>
      <c r="BT1128" s="411">
        <v>30</v>
      </c>
      <c r="BU1128" s="412">
        <v>30</v>
      </c>
      <c r="BV1128" s="411">
        <f t="shared" si="343"/>
        <v>383</v>
      </c>
      <c r="BW1128" s="411">
        <v>0</v>
      </c>
      <c r="BX1128" s="411">
        <v>0</v>
      </c>
      <c r="BY1128" s="411">
        <v>0</v>
      </c>
      <c r="BZ1128" s="411">
        <v>0</v>
      </c>
      <c r="CA1128" s="411">
        <v>0</v>
      </c>
      <c r="CB1128" s="411">
        <v>0</v>
      </c>
      <c r="CC1128" s="411">
        <v>0</v>
      </c>
      <c r="CD1128" s="411">
        <v>0</v>
      </c>
      <c r="CE1128" s="411">
        <v>0</v>
      </c>
      <c r="CF1128" s="411">
        <v>0</v>
      </c>
      <c r="CG1128" s="411">
        <v>0</v>
      </c>
      <c r="CH1128" s="412">
        <v>0</v>
      </c>
      <c r="CI1128" s="411">
        <f t="shared" si="344"/>
        <v>0</v>
      </c>
      <c r="CJ1128" s="411">
        <v>32</v>
      </c>
      <c r="CK1128" s="411">
        <v>32</v>
      </c>
      <c r="CL1128" s="411">
        <v>32</v>
      </c>
      <c r="CM1128" s="411">
        <v>32</v>
      </c>
      <c r="CN1128" s="411">
        <v>32</v>
      </c>
      <c r="CO1128" s="411">
        <v>32</v>
      </c>
      <c r="CP1128" s="411">
        <v>35</v>
      </c>
      <c r="CQ1128" s="411">
        <v>34</v>
      </c>
      <c r="CR1128" s="411">
        <v>32</v>
      </c>
      <c r="CS1128" s="411">
        <v>30.000000000000004</v>
      </c>
      <c r="CT1128" s="411">
        <v>30</v>
      </c>
      <c r="CU1128" s="412">
        <v>30</v>
      </c>
      <c r="CV1128" s="411">
        <f t="shared" si="345"/>
        <v>383</v>
      </c>
      <c r="CW1128" s="411">
        <v>-1.9999999999999991</v>
      </c>
      <c r="CX1128" s="411">
        <v>-2</v>
      </c>
      <c r="CY1128" s="411">
        <v>-2</v>
      </c>
      <c r="CZ1128" s="411">
        <v>-2</v>
      </c>
      <c r="DA1128" s="411">
        <v>-2</v>
      </c>
      <c r="DB1128" s="411">
        <v>-2</v>
      </c>
      <c r="DC1128" s="411">
        <v>-5</v>
      </c>
      <c r="DD1128" s="411">
        <v>-4</v>
      </c>
      <c r="DE1128" s="411">
        <v>-2</v>
      </c>
      <c r="DF1128" s="411">
        <v>0</v>
      </c>
      <c r="DG1128" s="411">
        <v>0</v>
      </c>
      <c r="DH1128" s="412">
        <v>0</v>
      </c>
      <c r="DI1128" s="411">
        <f t="shared" si="346"/>
        <v>-23</v>
      </c>
      <c r="DJ1128" s="411">
        <v>30</v>
      </c>
      <c r="DK1128" s="411">
        <v>30</v>
      </c>
      <c r="DL1128" s="411">
        <v>30</v>
      </c>
      <c r="DM1128" s="411">
        <v>30</v>
      </c>
      <c r="DN1128" s="411">
        <v>30</v>
      </c>
      <c r="DO1128" s="411">
        <v>30</v>
      </c>
      <c r="DP1128" s="411">
        <v>30</v>
      </c>
      <c r="DQ1128" s="411">
        <v>30</v>
      </c>
      <c r="DR1128" s="411">
        <v>30</v>
      </c>
      <c r="DS1128" s="411">
        <v>30</v>
      </c>
      <c r="DT1128" s="411">
        <v>30</v>
      </c>
      <c r="DU1128" s="412">
        <v>30</v>
      </c>
      <c r="DV1128" s="411">
        <f t="shared" si="347"/>
        <v>360</v>
      </c>
      <c r="DW1128" s="412">
        <v>30</v>
      </c>
      <c r="DX1128" s="412">
        <v>30</v>
      </c>
      <c r="DY1128" s="412">
        <v>30</v>
      </c>
      <c r="DZ1128" s="412">
        <v>30</v>
      </c>
      <c r="EA1128" s="412">
        <v>30</v>
      </c>
      <c r="EB1128" s="412">
        <v>30</v>
      </c>
      <c r="EC1128" s="412">
        <v>30</v>
      </c>
      <c r="ED1128" s="412">
        <v>30</v>
      </c>
      <c r="EE1128" s="412">
        <v>30</v>
      </c>
      <c r="EF1128" s="412">
        <v>30</v>
      </c>
      <c r="EG1128" s="412">
        <v>30</v>
      </c>
      <c r="EH1128" s="412">
        <v>30</v>
      </c>
      <c r="EI1128" s="411">
        <f t="shared" si="348"/>
        <v>360</v>
      </c>
      <c r="EK1128" s="411">
        <f t="shared" si="349"/>
        <v>360</v>
      </c>
      <c r="EL1128" s="7">
        <f t="shared" si="350"/>
        <v>0</v>
      </c>
    </row>
    <row r="1129" spans="1:142">
      <c r="A1129" s="365" t="str">
        <f t="shared" si="332"/>
        <v xml:space="preserve"> 217</v>
      </c>
      <c r="B1129" s="370" t="s">
        <v>978</v>
      </c>
      <c r="C1129" s="370" t="s">
        <v>1168</v>
      </c>
      <c r="D1129" s="411">
        <v>235440</v>
      </c>
      <c r="E1129" s="411">
        <v>260955</v>
      </c>
      <c r="F1129" s="411">
        <v>252100</v>
      </c>
      <c r="G1129" s="411">
        <v>268740</v>
      </c>
      <c r="H1129" s="411">
        <v>263090</v>
      </c>
      <c r="I1129" s="411">
        <v>300670</v>
      </c>
      <c r="J1129" s="411">
        <v>398000</v>
      </c>
      <c r="K1129" s="411">
        <v>522050</v>
      </c>
      <c r="L1129" s="411">
        <v>438290</v>
      </c>
      <c r="M1129" s="411">
        <v>355520</v>
      </c>
      <c r="N1129" s="411">
        <v>270260</v>
      </c>
      <c r="O1129" s="412">
        <v>212550</v>
      </c>
      <c r="P1129" s="411">
        <f t="shared" si="333"/>
        <v>3777665</v>
      </c>
      <c r="Q1129" s="411">
        <f t="shared" si="334"/>
        <v>1966156.2903225806</v>
      </c>
      <c r="R1129" s="411">
        <f t="shared" si="335"/>
        <v>852271.12347052293</v>
      </c>
      <c r="S1129" s="411">
        <f t="shared" si="336"/>
        <v>959237.58620689658</v>
      </c>
      <c r="T1129" s="411">
        <v>959.99999999999454</v>
      </c>
      <c r="U1129" s="411">
        <v>0</v>
      </c>
      <c r="V1129" s="411">
        <v>0</v>
      </c>
      <c r="W1129" s="411">
        <v>0</v>
      </c>
      <c r="X1129" s="411">
        <v>-4799.9999999999964</v>
      </c>
      <c r="Y1129" s="411">
        <v>4800.0000000000109</v>
      </c>
      <c r="Z1129" s="411">
        <v>-800</v>
      </c>
      <c r="AA1129" s="411">
        <v>800.00000000005821</v>
      </c>
      <c r="AB1129" s="411">
        <v>0</v>
      </c>
      <c r="AC1129" s="411">
        <v>0</v>
      </c>
      <c r="AD1129" s="411">
        <v>0</v>
      </c>
      <c r="AE1129" s="412">
        <v>0</v>
      </c>
      <c r="AF1129" s="411">
        <f t="shared" si="337"/>
        <v>960.0000000000673</v>
      </c>
      <c r="AG1129" s="411">
        <v>236400</v>
      </c>
      <c r="AH1129" s="411">
        <v>260955</v>
      </c>
      <c r="AI1129" s="411">
        <v>252100</v>
      </c>
      <c r="AJ1129" s="411">
        <v>268740</v>
      </c>
      <c r="AK1129" s="411">
        <v>258290</v>
      </c>
      <c r="AL1129" s="411">
        <v>305470</v>
      </c>
      <c r="AM1129" s="411">
        <v>397200</v>
      </c>
      <c r="AN1129" s="411">
        <v>522850</v>
      </c>
      <c r="AO1129" s="411">
        <v>438290</v>
      </c>
      <c r="AP1129" s="411">
        <v>355520</v>
      </c>
      <c r="AQ1129" s="411">
        <v>270260</v>
      </c>
      <c r="AR1129" s="412">
        <v>212550</v>
      </c>
      <c r="AS1129" s="411">
        <f t="shared" si="338"/>
        <v>3778625</v>
      </c>
      <c r="AT1129" s="411">
        <f t="shared" si="339"/>
        <v>1966342.0967741935</v>
      </c>
      <c r="AU1129" s="411">
        <f t="shared" si="340"/>
        <v>853045.31701890985</v>
      </c>
      <c r="AV1129" s="411">
        <f t="shared" si="341"/>
        <v>959237.58620689658</v>
      </c>
      <c r="AW1129" s="411">
        <v>0</v>
      </c>
      <c r="AX1129" s="411">
        <v>0</v>
      </c>
      <c r="AY1129" s="411">
        <v>0</v>
      </c>
      <c r="AZ1129" s="411">
        <v>0</v>
      </c>
      <c r="BA1129" s="411">
        <v>0</v>
      </c>
      <c r="BB1129" s="411">
        <v>0</v>
      </c>
      <c r="BC1129" s="411">
        <v>0</v>
      </c>
      <c r="BD1129" s="411">
        <v>0</v>
      </c>
      <c r="BE1129" s="411">
        <v>0</v>
      </c>
      <c r="BF1129" s="411">
        <v>0</v>
      </c>
      <c r="BG1129" s="411">
        <v>0</v>
      </c>
      <c r="BH1129" s="412">
        <v>0</v>
      </c>
      <c r="BI1129" s="411">
        <f t="shared" si="342"/>
        <v>0</v>
      </c>
      <c r="BJ1129" s="411">
        <v>236400</v>
      </c>
      <c r="BK1129" s="411">
        <v>260955</v>
      </c>
      <c r="BL1129" s="411">
        <v>252100</v>
      </c>
      <c r="BM1129" s="411">
        <v>268740</v>
      </c>
      <c r="BN1129" s="411">
        <v>258290</v>
      </c>
      <c r="BO1129" s="411">
        <v>305470</v>
      </c>
      <c r="BP1129" s="411">
        <v>397200</v>
      </c>
      <c r="BQ1129" s="411">
        <v>522850</v>
      </c>
      <c r="BR1129" s="411">
        <v>438290</v>
      </c>
      <c r="BS1129" s="411">
        <v>355520</v>
      </c>
      <c r="BT1129" s="411">
        <v>270260</v>
      </c>
      <c r="BU1129" s="412">
        <v>212550</v>
      </c>
      <c r="BV1129" s="411">
        <f t="shared" si="343"/>
        <v>3778625</v>
      </c>
      <c r="BW1129" s="411">
        <v>-9895.9264524000046</v>
      </c>
      <c r="BX1129" s="411">
        <v>-11257.151423130008</v>
      </c>
      <c r="BY1129" s="411">
        <v>-8456.799625700005</v>
      </c>
      <c r="BZ1129" s="411">
        <v>-9462.6828808199934</v>
      </c>
      <c r="CA1129" s="411">
        <v>3635.5144027999741</v>
      </c>
      <c r="CB1129" s="411">
        <v>13714.029218559997</v>
      </c>
      <c r="CC1129" s="411">
        <v>12669.491974799988</v>
      </c>
      <c r="CD1129" s="411">
        <v>-26995.466510150007</v>
      </c>
      <c r="CE1129" s="411">
        <v>8754.9987812399995</v>
      </c>
      <c r="CF1129" s="411">
        <v>11614.023548159996</v>
      </c>
      <c r="CG1129" s="411">
        <v>-4167.0743478599825</v>
      </c>
      <c r="CH1129" s="412">
        <v>8281.1327059500218</v>
      </c>
      <c r="CI1129" s="411">
        <f t="shared" si="344"/>
        <v>-11565.910608550021</v>
      </c>
      <c r="CJ1129" s="411">
        <v>226504.07354759995</v>
      </c>
      <c r="CK1129" s="411">
        <v>249697.84857687002</v>
      </c>
      <c r="CL1129" s="411">
        <v>243643.20037429998</v>
      </c>
      <c r="CM1129" s="411">
        <v>259277.31711917999</v>
      </c>
      <c r="CN1129" s="411">
        <v>261925.51440279998</v>
      </c>
      <c r="CO1129" s="411">
        <v>319184.02921856003</v>
      </c>
      <c r="CP1129" s="411">
        <v>409869.49197479995</v>
      </c>
      <c r="CQ1129" s="411">
        <v>495854.53348985006</v>
      </c>
      <c r="CR1129" s="411">
        <v>447044.99878124002</v>
      </c>
      <c r="CS1129" s="411">
        <v>367134.02354815998</v>
      </c>
      <c r="CT1129" s="411">
        <v>266092.92565214005</v>
      </c>
      <c r="CU1129" s="412">
        <v>220831.13270595</v>
      </c>
      <c r="CV1129" s="411">
        <f t="shared" si="345"/>
        <v>3767059.0893914504</v>
      </c>
      <c r="CW1129" s="411">
        <v>-9836.1199148354353</v>
      </c>
      <c r="CX1129" s="411">
        <v>-6665.7379151524983</v>
      </c>
      <c r="CY1129" s="411">
        <v>-9173.5869018359954</v>
      </c>
      <c r="CZ1129" s="411">
        <v>-26352.479940174748</v>
      </c>
      <c r="DA1129" s="411">
        <v>-29812.208930074288</v>
      </c>
      <c r="DB1129" s="411">
        <v>-38977.086549359614</v>
      </c>
      <c r="DC1129" s="411">
        <v>-71286.338071270802</v>
      </c>
      <c r="DD1129" s="411">
        <v>-74966.566767161261</v>
      </c>
      <c r="DE1129" s="411">
        <v>-7746.7128288200038</v>
      </c>
      <c r="DF1129" s="411">
        <v>12237.800784938616</v>
      </c>
      <c r="DG1129" s="411">
        <v>0</v>
      </c>
      <c r="DH1129" s="412">
        <v>0</v>
      </c>
      <c r="DI1129" s="411">
        <f t="shared" si="346"/>
        <v>-262579.03703374602</v>
      </c>
      <c r="DJ1129" s="411">
        <v>216667.95363276455</v>
      </c>
      <c r="DK1129" s="411">
        <v>243032.11066171748</v>
      </c>
      <c r="DL1129" s="411">
        <v>234469.613472464</v>
      </c>
      <c r="DM1129" s="411">
        <v>232924.83717900526</v>
      </c>
      <c r="DN1129" s="411">
        <v>232113.30547272571</v>
      </c>
      <c r="DO1129" s="411">
        <v>280206.94266920036</v>
      </c>
      <c r="DP1129" s="411">
        <v>338583.15390352916</v>
      </c>
      <c r="DQ1129" s="411">
        <v>420887.96672268881</v>
      </c>
      <c r="DR1129" s="411">
        <v>439298.28595242003</v>
      </c>
      <c r="DS1129" s="411">
        <v>379371.8243330986</v>
      </c>
      <c r="DT1129" s="411">
        <v>266092.92565214005</v>
      </c>
      <c r="DU1129" s="412">
        <v>220831.13270595</v>
      </c>
      <c r="DV1129" s="411">
        <f t="shared" si="347"/>
        <v>3504480.0523577044</v>
      </c>
      <c r="DW1129" s="412">
        <v>216667.95363276455</v>
      </c>
      <c r="DX1129" s="412">
        <v>243032.11066171748</v>
      </c>
      <c r="DY1129" s="412">
        <v>234469.613472464</v>
      </c>
      <c r="DZ1129" s="412">
        <v>232924.83717900526</v>
      </c>
      <c r="EA1129" s="412">
        <v>232113.30547272571</v>
      </c>
      <c r="EB1129" s="412">
        <v>280206.94266920036</v>
      </c>
      <c r="EC1129" s="412">
        <v>338583.15390352916</v>
      </c>
      <c r="ED1129" s="412">
        <v>420887.96672268881</v>
      </c>
      <c r="EE1129" s="412">
        <v>439298.28595242003</v>
      </c>
      <c r="EF1129" s="412">
        <v>379371.8243330986</v>
      </c>
      <c r="EG1129" s="412">
        <v>266092.92565214005</v>
      </c>
      <c r="EH1129" s="412">
        <v>220831.13270595</v>
      </c>
      <c r="EI1129" s="411">
        <f t="shared" si="348"/>
        <v>3504480.0523577044</v>
      </c>
      <c r="EK1129" s="411">
        <f t="shared" si="349"/>
        <v>3504480.0523577039</v>
      </c>
      <c r="EL1129" s="7">
        <f t="shared" si="350"/>
        <v>0</v>
      </c>
    </row>
    <row r="1130" spans="1:142">
      <c r="A1130" s="365" t="str">
        <f t="shared" si="332"/>
        <v xml:space="preserve"> 217</v>
      </c>
      <c r="B1130" s="370" t="s">
        <v>978</v>
      </c>
      <c r="C1130" s="370" t="s">
        <v>1169</v>
      </c>
      <c r="D1130" s="411">
        <v>235440</v>
      </c>
      <c r="E1130" s="411">
        <v>260955</v>
      </c>
      <c r="F1130" s="411">
        <v>252100</v>
      </c>
      <c r="G1130" s="411">
        <v>268740</v>
      </c>
      <c r="H1130" s="411">
        <v>263090</v>
      </c>
      <c r="I1130" s="411">
        <v>300670</v>
      </c>
      <c r="J1130" s="411">
        <v>398000</v>
      </c>
      <c r="K1130" s="411">
        <v>522050</v>
      </c>
      <c r="L1130" s="411">
        <v>438290</v>
      </c>
      <c r="M1130" s="411">
        <v>355520</v>
      </c>
      <c r="N1130" s="411">
        <v>270260</v>
      </c>
      <c r="O1130" s="412">
        <v>212550</v>
      </c>
      <c r="P1130" s="411">
        <f t="shared" si="333"/>
        <v>3777665</v>
      </c>
      <c r="Q1130" s="411">
        <f t="shared" si="334"/>
        <v>1966156.2903225806</v>
      </c>
      <c r="R1130" s="411">
        <f t="shared" si="335"/>
        <v>852271.12347052293</v>
      </c>
      <c r="S1130" s="411">
        <f t="shared" si="336"/>
        <v>959237.58620689658</v>
      </c>
      <c r="T1130" s="411">
        <v>959.99999999999454</v>
      </c>
      <c r="U1130" s="411">
        <v>0</v>
      </c>
      <c r="V1130" s="411">
        <v>0</v>
      </c>
      <c r="W1130" s="411">
        <v>0</v>
      </c>
      <c r="X1130" s="411">
        <v>-4799.9999999999964</v>
      </c>
      <c r="Y1130" s="411">
        <v>4800.0000000000109</v>
      </c>
      <c r="Z1130" s="411">
        <v>-800</v>
      </c>
      <c r="AA1130" s="411">
        <v>800.00000000005821</v>
      </c>
      <c r="AB1130" s="411">
        <v>0</v>
      </c>
      <c r="AC1130" s="411">
        <v>0</v>
      </c>
      <c r="AD1130" s="411">
        <v>0</v>
      </c>
      <c r="AE1130" s="412">
        <v>0</v>
      </c>
      <c r="AF1130" s="411">
        <f t="shared" si="337"/>
        <v>960.0000000000673</v>
      </c>
      <c r="AG1130" s="411">
        <v>236400</v>
      </c>
      <c r="AH1130" s="411">
        <v>260955</v>
      </c>
      <c r="AI1130" s="411">
        <v>252100</v>
      </c>
      <c r="AJ1130" s="411">
        <v>268740</v>
      </c>
      <c r="AK1130" s="411">
        <v>258290.00000000003</v>
      </c>
      <c r="AL1130" s="411">
        <v>305470</v>
      </c>
      <c r="AM1130" s="411">
        <v>397200</v>
      </c>
      <c r="AN1130" s="411">
        <v>522850.00000000006</v>
      </c>
      <c r="AO1130" s="411">
        <v>438290</v>
      </c>
      <c r="AP1130" s="411">
        <v>355520</v>
      </c>
      <c r="AQ1130" s="411">
        <v>270260</v>
      </c>
      <c r="AR1130" s="412">
        <v>212550</v>
      </c>
      <c r="AS1130" s="411">
        <f t="shared" si="338"/>
        <v>3778625</v>
      </c>
      <c r="AT1130" s="411">
        <f t="shared" si="339"/>
        <v>1966342.0967741935</v>
      </c>
      <c r="AU1130" s="411">
        <f t="shared" si="340"/>
        <v>853045.31701891008</v>
      </c>
      <c r="AV1130" s="411">
        <f t="shared" si="341"/>
        <v>959237.58620689658</v>
      </c>
      <c r="AW1130" s="411">
        <v>0</v>
      </c>
      <c r="AX1130" s="411">
        <v>0</v>
      </c>
      <c r="AY1130" s="411">
        <v>0</v>
      </c>
      <c r="AZ1130" s="411">
        <v>0</v>
      </c>
      <c r="BA1130" s="411">
        <v>0</v>
      </c>
      <c r="BB1130" s="411">
        <v>0</v>
      </c>
      <c r="BC1130" s="411">
        <v>0</v>
      </c>
      <c r="BD1130" s="411">
        <v>0</v>
      </c>
      <c r="BE1130" s="411">
        <v>0</v>
      </c>
      <c r="BF1130" s="411">
        <v>0</v>
      </c>
      <c r="BG1130" s="411">
        <v>0</v>
      </c>
      <c r="BH1130" s="412">
        <v>0</v>
      </c>
      <c r="BI1130" s="411">
        <f t="shared" si="342"/>
        <v>0</v>
      </c>
      <c r="BJ1130" s="411">
        <v>236400</v>
      </c>
      <c r="BK1130" s="411">
        <v>260955</v>
      </c>
      <c r="BL1130" s="411">
        <v>252100</v>
      </c>
      <c r="BM1130" s="411">
        <v>268740</v>
      </c>
      <c r="BN1130" s="411">
        <v>258290.00000000003</v>
      </c>
      <c r="BO1130" s="411">
        <v>305470</v>
      </c>
      <c r="BP1130" s="411">
        <v>397200</v>
      </c>
      <c r="BQ1130" s="411">
        <v>522850.00000000006</v>
      </c>
      <c r="BR1130" s="411">
        <v>438290</v>
      </c>
      <c r="BS1130" s="411">
        <v>355520</v>
      </c>
      <c r="BT1130" s="411">
        <v>270260</v>
      </c>
      <c r="BU1130" s="412">
        <v>212550</v>
      </c>
      <c r="BV1130" s="411">
        <f t="shared" si="343"/>
        <v>3778625</v>
      </c>
      <c r="BW1130" s="411">
        <v>-9895.9264524000046</v>
      </c>
      <c r="BX1130" s="411">
        <v>-11257.151423130008</v>
      </c>
      <c r="BY1130" s="411">
        <v>-8456.799625700005</v>
      </c>
      <c r="BZ1130" s="411">
        <v>-9462.6828808199934</v>
      </c>
      <c r="CA1130" s="411">
        <v>3635.5144027999741</v>
      </c>
      <c r="CB1130" s="411">
        <v>13714.029218559997</v>
      </c>
      <c r="CC1130" s="411">
        <v>12669.491974799988</v>
      </c>
      <c r="CD1130" s="411">
        <v>-26995.466510150007</v>
      </c>
      <c r="CE1130" s="411">
        <v>8754.9987812399995</v>
      </c>
      <c r="CF1130" s="411">
        <v>11614.023548159996</v>
      </c>
      <c r="CG1130" s="411">
        <v>-4167.0743478599825</v>
      </c>
      <c r="CH1130" s="412">
        <v>8281.1327059500218</v>
      </c>
      <c r="CI1130" s="411">
        <f t="shared" si="344"/>
        <v>-11565.910608550021</v>
      </c>
      <c r="CJ1130" s="411">
        <v>226504.07354759998</v>
      </c>
      <c r="CK1130" s="411">
        <v>249697.84857686999</v>
      </c>
      <c r="CL1130" s="411">
        <v>243643.20037430001</v>
      </c>
      <c r="CM1130" s="411">
        <v>259277.31711917999</v>
      </c>
      <c r="CN1130" s="411">
        <v>261925.51440280001</v>
      </c>
      <c r="CO1130" s="411">
        <v>319184.02921856003</v>
      </c>
      <c r="CP1130" s="411">
        <v>409869.49197480001</v>
      </c>
      <c r="CQ1130" s="411">
        <v>495854.53348985006</v>
      </c>
      <c r="CR1130" s="411">
        <v>447044.99878123996</v>
      </c>
      <c r="CS1130" s="411">
        <v>367134.02354815998</v>
      </c>
      <c r="CT1130" s="411">
        <v>266092.92565214005</v>
      </c>
      <c r="CU1130" s="412">
        <v>220831.13270595</v>
      </c>
      <c r="CV1130" s="411">
        <f t="shared" si="345"/>
        <v>3767059.0893914504</v>
      </c>
      <c r="CW1130" s="411">
        <v>-9836.1199148354353</v>
      </c>
      <c r="CX1130" s="411">
        <v>-6665.7379151524992</v>
      </c>
      <c r="CY1130" s="411">
        <v>-9173.5869018359954</v>
      </c>
      <c r="CZ1130" s="411">
        <v>-26352.479940174748</v>
      </c>
      <c r="DA1130" s="411">
        <v>-29812.208930074292</v>
      </c>
      <c r="DB1130" s="411">
        <v>-38977.086549359614</v>
      </c>
      <c r="DC1130" s="411">
        <v>-71286.338071270802</v>
      </c>
      <c r="DD1130" s="411">
        <v>-74966.566767161246</v>
      </c>
      <c r="DE1130" s="411">
        <v>-7746.7128288200038</v>
      </c>
      <c r="DF1130" s="411">
        <v>12237.800784938616</v>
      </c>
      <c r="DG1130" s="411">
        <v>0</v>
      </c>
      <c r="DH1130" s="412">
        <v>0</v>
      </c>
      <c r="DI1130" s="411">
        <f t="shared" si="346"/>
        <v>-262579.03703374602</v>
      </c>
      <c r="DJ1130" s="411">
        <v>216667.95363276458</v>
      </c>
      <c r="DK1130" s="411">
        <v>243032.11066171748</v>
      </c>
      <c r="DL1130" s="411">
        <v>234469.61347246397</v>
      </c>
      <c r="DM1130" s="411">
        <v>232924.83717900526</v>
      </c>
      <c r="DN1130" s="411">
        <v>232113.30547272571</v>
      </c>
      <c r="DO1130" s="411">
        <v>280206.94266920036</v>
      </c>
      <c r="DP1130" s="411">
        <v>338583.15390352916</v>
      </c>
      <c r="DQ1130" s="411">
        <v>420887.96672268881</v>
      </c>
      <c r="DR1130" s="411">
        <v>439298.28595241997</v>
      </c>
      <c r="DS1130" s="411">
        <v>379371.8243330986</v>
      </c>
      <c r="DT1130" s="411">
        <v>266092.92565214005</v>
      </c>
      <c r="DU1130" s="412">
        <v>220831.13270595</v>
      </c>
      <c r="DV1130" s="411">
        <f t="shared" si="347"/>
        <v>3504480.0523577044</v>
      </c>
      <c r="DW1130" s="412">
        <v>216667.95363276458</v>
      </c>
      <c r="DX1130" s="412">
        <v>243032.11066171748</v>
      </c>
      <c r="DY1130" s="412">
        <v>234469.61347246397</v>
      </c>
      <c r="DZ1130" s="412">
        <v>232924.83717900526</v>
      </c>
      <c r="EA1130" s="412">
        <v>232113.30547272571</v>
      </c>
      <c r="EB1130" s="412">
        <v>280206.94266920036</v>
      </c>
      <c r="EC1130" s="412">
        <v>338583.15390352916</v>
      </c>
      <c r="ED1130" s="412">
        <v>420887.96672268881</v>
      </c>
      <c r="EE1130" s="412">
        <v>439298.28595241997</v>
      </c>
      <c r="EF1130" s="412">
        <v>379371.8243330986</v>
      </c>
      <c r="EG1130" s="412">
        <v>266092.92565214005</v>
      </c>
      <c r="EH1130" s="412">
        <v>220831.13270595</v>
      </c>
      <c r="EI1130" s="411">
        <f t="shared" si="348"/>
        <v>3504480.0523577044</v>
      </c>
      <c r="EK1130" s="411">
        <f t="shared" si="349"/>
        <v>3504480.0523577039</v>
      </c>
      <c r="EL1130" s="7">
        <f t="shared" si="350"/>
        <v>0</v>
      </c>
    </row>
    <row r="1131" spans="1:142">
      <c r="A1131" s="365" t="str">
        <f t="shared" si="332"/>
        <v xml:space="preserve"> 217</v>
      </c>
      <c r="B1131" s="370" t="s">
        <v>978</v>
      </c>
      <c r="C1131" s="370" t="s">
        <v>1217</v>
      </c>
      <c r="D1131" s="411">
        <v>873.9</v>
      </c>
      <c r="E1131" s="411">
        <v>883.16700000000003</v>
      </c>
      <c r="F1131" s="411">
        <v>862</v>
      </c>
      <c r="G1131" s="411">
        <v>811.80000000000007</v>
      </c>
      <c r="H1131" s="411">
        <v>789.86699999999996</v>
      </c>
      <c r="I1131" s="411">
        <v>873.90000000000009</v>
      </c>
      <c r="J1131" s="411">
        <v>1232.2329999999999</v>
      </c>
      <c r="K1131" s="411">
        <v>1475.1329999999998</v>
      </c>
      <c r="L1131" s="411">
        <v>1323.9</v>
      </c>
      <c r="M1131" s="411">
        <v>1301</v>
      </c>
      <c r="N1131" s="411">
        <v>1506.3000000000002</v>
      </c>
      <c r="O1131" s="412">
        <v>922.60000000000014</v>
      </c>
      <c r="P1131" s="411">
        <f t="shared" si="333"/>
        <v>12855.800000000001</v>
      </c>
      <c r="Q1131" s="411">
        <f t="shared" si="334"/>
        <v>6287.1175483870966</v>
      </c>
      <c r="R1131" s="411">
        <f t="shared" si="335"/>
        <v>2473.5686585094545</v>
      </c>
      <c r="S1131" s="411">
        <f t="shared" si="336"/>
        <v>4095.1137931034486</v>
      </c>
      <c r="T1131" s="411">
        <v>3.5633027522935006</v>
      </c>
      <c r="U1131" s="411">
        <v>0</v>
      </c>
      <c r="V1131" s="411">
        <v>0</v>
      </c>
      <c r="W1131" s="411">
        <v>0</v>
      </c>
      <c r="X1131" s="411">
        <v>-14.410892090159216</v>
      </c>
      <c r="Y1131" s="411">
        <v>13.951242225695978</v>
      </c>
      <c r="Z1131" s="411">
        <v>-2.4768502512562804</v>
      </c>
      <c r="AA1131" s="411">
        <v>2.2605237046260811</v>
      </c>
      <c r="AB1131" s="411">
        <v>0</v>
      </c>
      <c r="AC1131" s="411">
        <v>0</v>
      </c>
      <c r="AD1131" s="411">
        <v>0</v>
      </c>
      <c r="AE1131" s="412">
        <v>0</v>
      </c>
      <c r="AF1131" s="411">
        <f t="shared" si="337"/>
        <v>2.8873263412000636</v>
      </c>
      <c r="AG1131" s="411">
        <v>877.46330275229343</v>
      </c>
      <c r="AH1131" s="411">
        <v>883.16700000000003</v>
      </c>
      <c r="AI1131" s="411">
        <v>862</v>
      </c>
      <c r="AJ1131" s="411">
        <v>811.80000000000007</v>
      </c>
      <c r="AK1131" s="411">
        <v>775.45610790984074</v>
      </c>
      <c r="AL1131" s="411">
        <v>887.85124222569607</v>
      </c>
      <c r="AM1131" s="411">
        <v>1229.7561497487436</v>
      </c>
      <c r="AN1131" s="411">
        <v>1477.393523704626</v>
      </c>
      <c r="AO1131" s="411">
        <v>1323.9</v>
      </c>
      <c r="AP1131" s="411">
        <v>1301</v>
      </c>
      <c r="AQ1131" s="411">
        <v>1506.3000000000002</v>
      </c>
      <c r="AR1131" s="412">
        <v>922.6</v>
      </c>
      <c r="AS1131" s="411">
        <f t="shared" si="338"/>
        <v>12858.6873263412</v>
      </c>
      <c r="AT1131" s="411">
        <f t="shared" si="339"/>
        <v>6287.8242494188735</v>
      </c>
      <c r="AU1131" s="411">
        <f t="shared" si="340"/>
        <v>2475.7492838188791</v>
      </c>
      <c r="AV1131" s="411">
        <f t="shared" si="341"/>
        <v>4095.1137931034482</v>
      </c>
      <c r="AW1131" s="411">
        <v>0</v>
      </c>
      <c r="AX1131" s="411">
        <v>0</v>
      </c>
      <c r="AY1131" s="411">
        <v>0</v>
      </c>
      <c r="AZ1131" s="411">
        <v>0</v>
      </c>
      <c r="BA1131" s="411">
        <v>0</v>
      </c>
      <c r="BB1131" s="411">
        <v>0</v>
      </c>
      <c r="BC1131" s="411">
        <v>0</v>
      </c>
      <c r="BD1131" s="411">
        <v>0</v>
      </c>
      <c r="BE1131" s="411">
        <v>0</v>
      </c>
      <c r="BF1131" s="411">
        <v>0</v>
      </c>
      <c r="BG1131" s="411">
        <v>0</v>
      </c>
      <c r="BH1131" s="412">
        <v>0</v>
      </c>
      <c r="BI1131" s="411">
        <f t="shared" si="342"/>
        <v>0</v>
      </c>
      <c r="BJ1131" s="411">
        <v>877.46330275229343</v>
      </c>
      <c r="BK1131" s="411">
        <v>883.16700000000003</v>
      </c>
      <c r="BL1131" s="411">
        <v>862</v>
      </c>
      <c r="BM1131" s="411">
        <v>811.80000000000007</v>
      </c>
      <c r="BN1131" s="411">
        <v>775.45610790984074</v>
      </c>
      <c r="BO1131" s="411">
        <v>887.85124222569607</v>
      </c>
      <c r="BP1131" s="411">
        <v>1229.7561497487436</v>
      </c>
      <c r="BQ1131" s="411">
        <v>1477.393523704626</v>
      </c>
      <c r="BR1131" s="411">
        <v>1323.9</v>
      </c>
      <c r="BS1131" s="411">
        <v>1301</v>
      </c>
      <c r="BT1131" s="411">
        <v>1506.3000000000002</v>
      </c>
      <c r="BU1131" s="412">
        <v>922.6</v>
      </c>
      <c r="BV1131" s="411">
        <f t="shared" si="343"/>
        <v>12858.6873263412</v>
      </c>
      <c r="BW1131" s="411">
        <v>-36.731439546178905</v>
      </c>
      <c r="BX1131" s="411">
        <v>-38.098310631762054</v>
      </c>
      <c r="BY1131" s="411">
        <v>-28.916149453999981</v>
      </c>
      <c r="BZ1131" s="411">
        <v>-28.58452765740001</v>
      </c>
      <c r="CA1131" s="411">
        <v>10.914792864785472</v>
      </c>
      <c r="CB1131" s="411">
        <v>39.859946566333782</v>
      </c>
      <c r="CC1131" s="411">
        <v>39.225542976340932</v>
      </c>
      <c r="CD1131" s="411">
        <v>-76.279864954539079</v>
      </c>
      <c r="CE1131" s="411">
        <v>26.445373808400035</v>
      </c>
      <c r="CF1131" s="411">
        <v>42.500688107999935</v>
      </c>
      <c r="CG1131" s="411">
        <v>-23.225279694299957</v>
      </c>
      <c r="CH1131" s="412">
        <v>35.945297739400075</v>
      </c>
      <c r="CI1131" s="411">
        <f t="shared" si="344"/>
        <v>-36.943929874919746</v>
      </c>
      <c r="CJ1131" s="411">
        <v>840.73186320611467</v>
      </c>
      <c r="CK1131" s="411">
        <v>845.06868936823798</v>
      </c>
      <c r="CL1131" s="411">
        <v>833.08385054600012</v>
      </c>
      <c r="CM1131" s="411">
        <v>783.21547234259992</v>
      </c>
      <c r="CN1131" s="411">
        <v>786.37090077462619</v>
      </c>
      <c r="CO1131" s="411">
        <v>927.71118879202982</v>
      </c>
      <c r="CP1131" s="411">
        <v>1268.9816927250847</v>
      </c>
      <c r="CQ1131" s="411">
        <v>1401.1136587500871</v>
      </c>
      <c r="CR1131" s="411">
        <v>1350.3453738083999</v>
      </c>
      <c r="CS1131" s="411">
        <v>1343.5006881079998</v>
      </c>
      <c r="CT1131" s="411">
        <v>1483.0747203057001</v>
      </c>
      <c r="CU1131" s="412">
        <v>958.5452977394001</v>
      </c>
      <c r="CV1131" s="411">
        <f t="shared" si="345"/>
        <v>12821.74339646628</v>
      </c>
      <c r="CW1131" s="411">
        <v>-29.912925791058111</v>
      </c>
      <c r="CX1131" s="411">
        <v>-10.727974714225244</v>
      </c>
      <c r="CY1131" s="411">
        <v>-21.262000825999991</v>
      </c>
      <c r="CZ1131" s="411">
        <v>-104.076581767625</v>
      </c>
      <c r="DA1131" s="411">
        <v>-122.83887488916143</v>
      </c>
      <c r="DB1131" s="411">
        <v>-141.67261322833312</v>
      </c>
      <c r="DC1131" s="411">
        <v>-271.98080320960599</v>
      </c>
      <c r="DD1131" s="411">
        <v>-231.83680850417258</v>
      </c>
      <c r="DE1131" s="411">
        <v>-14.595847344359981</v>
      </c>
      <c r="DF1131" s="411">
        <v>44.783356270266523</v>
      </c>
      <c r="DG1131" s="411">
        <v>0</v>
      </c>
      <c r="DH1131" s="412">
        <v>0</v>
      </c>
      <c r="DI1131" s="411">
        <f t="shared" si="346"/>
        <v>-904.1210740042751</v>
      </c>
      <c r="DJ1131" s="411">
        <v>810.81893741505644</v>
      </c>
      <c r="DK1131" s="411">
        <v>834.34071465401269</v>
      </c>
      <c r="DL1131" s="411">
        <v>811.82184972000005</v>
      </c>
      <c r="DM1131" s="411">
        <v>679.13889057497499</v>
      </c>
      <c r="DN1131" s="411">
        <v>663.5320258854648</v>
      </c>
      <c r="DO1131" s="411">
        <v>786.03857556369667</v>
      </c>
      <c r="DP1131" s="411">
        <v>997.00088951547855</v>
      </c>
      <c r="DQ1131" s="411">
        <v>1169.2768502459144</v>
      </c>
      <c r="DR1131" s="411">
        <v>1335.7495264640402</v>
      </c>
      <c r="DS1131" s="411">
        <v>1388.2840443782663</v>
      </c>
      <c r="DT1131" s="411">
        <v>1483.0747203057001</v>
      </c>
      <c r="DU1131" s="412">
        <v>958.5452977394001</v>
      </c>
      <c r="DV1131" s="411">
        <f t="shared" si="347"/>
        <v>11917.622322462004</v>
      </c>
      <c r="DW1131" s="412">
        <v>810.81893741505644</v>
      </c>
      <c r="DX1131" s="412">
        <v>834.34071465401269</v>
      </c>
      <c r="DY1131" s="412">
        <v>811.82184972000005</v>
      </c>
      <c r="DZ1131" s="412">
        <v>679.13889057497499</v>
      </c>
      <c r="EA1131" s="412">
        <v>663.5320258854648</v>
      </c>
      <c r="EB1131" s="412">
        <v>786.03857556369667</v>
      </c>
      <c r="EC1131" s="412">
        <v>997.00088951547855</v>
      </c>
      <c r="ED1131" s="412">
        <v>1169.2768502459144</v>
      </c>
      <c r="EE1131" s="412">
        <v>1335.7495264640402</v>
      </c>
      <c r="EF1131" s="412">
        <v>1388.2840443782663</v>
      </c>
      <c r="EG1131" s="412">
        <v>1483.0747203057001</v>
      </c>
      <c r="EH1131" s="412">
        <v>958.5452977394001</v>
      </c>
      <c r="EI1131" s="411">
        <f t="shared" si="348"/>
        <v>11917.622322462004</v>
      </c>
      <c r="EK1131" s="411">
        <f t="shared" si="349"/>
        <v>11917.622322462006</v>
      </c>
      <c r="EL1131" s="7">
        <f t="shared" si="350"/>
        <v>0</v>
      </c>
    </row>
    <row r="1132" spans="1:142">
      <c r="A1132" s="365" t="str">
        <f t="shared" si="332"/>
        <v xml:space="preserve"> 217</v>
      </c>
      <c r="B1132" s="370" t="s">
        <v>978</v>
      </c>
      <c r="C1132" s="370" t="s">
        <v>1170</v>
      </c>
      <c r="D1132" s="411">
        <v>235440</v>
      </c>
      <c r="E1132" s="411">
        <v>260955</v>
      </c>
      <c r="F1132" s="411">
        <v>252100</v>
      </c>
      <c r="G1132" s="411">
        <v>268740</v>
      </c>
      <c r="H1132" s="411">
        <v>263090</v>
      </c>
      <c r="I1132" s="411">
        <v>300670</v>
      </c>
      <c r="J1132" s="411">
        <v>398000</v>
      </c>
      <c r="K1132" s="411">
        <v>522050</v>
      </c>
      <c r="L1132" s="411">
        <v>438290</v>
      </c>
      <c r="M1132" s="411">
        <v>355520</v>
      </c>
      <c r="N1132" s="411">
        <v>270260</v>
      </c>
      <c r="O1132" s="412">
        <v>212550</v>
      </c>
      <c r="P1132" s="411">
        <f t="shared" si="333"/>
        <v>3777665</v>
      </c>
      <c r="Q1132" s="411">
        <f t="shared" si="334"/>
        <v>1966156.2903225806</v>
      </c>
      <c r="R1132" s="411">
        <f t="shared" si="335"/>
        <v>852271.12347052293</v>
      </c>
      <c r="S1132" s="411">
        <f t="shared" si="336"/>
        <v>959237.58620689658</v>
      </c>
      <c r="T1132" s="411">
        <v>959.99999999999454</v>
      </c>
      <c r="U1132" s="411">
        <v>0</v>
      </c>
      <c r="V1132" s="411">
        <v>0</v>
      </c>
      <c r="W1132" s="411">
        <v>0</v>
      </c>
      <c r="X1132" s="411">
        <v>-4799.9999999999964</v>
      </c>
      <c r="Y1132" s="411">
        <v>4800.0000000000109</v>
      </c>
      <c r="Z1132" s="411">
        <v>-800</v>
      </c>
      <c r="AA1132" s="411">
        <v>800.00000000005821</v>
      </c>
      <c r="AB1132" s="411">
        <v>0</v>
      </c>
      <c r="AC1132" s="411">
        <v>0</v>
      </c>
      <c r="AD1132" s="411">
        <v>0</v>
      </c>
      <c r="AE1132" s="412">
        <v>0</v>
      </c>
      <c r="AF1132" s="411">
        <f t="shared" si="337"/>
        <v>960.0000000000673</v>
      </c>
      <c r="AG1132" s="411">
        <v>236399.99999999997</v>
      </c>
      <c r="AH1132" s="411">
        <v>260955</v>
      </c>
      <c r="AI1132" s="411">
        <v>252100</v>
      </c>
      <c r="AJ1132" s="411">
        <v>268740</v>
      </c>
      <c r="AK1132" s="411">
        <v>258290</v>
      </c>
      <c r="AL1132" s="411">
        <v>305470</v>
      </c>
      <c r="AM1132" s="411">
        <v>397200</v>
      </c>
      <c r="AN1132" s="411">
        <v>522850</v>
      </c>
      <c r="AO1132" s="411">
        <v>438290</v>
      </c>
      <c r="AP1132" s="411">
        <v>355520</v>
      </c>
      <c r="AQ1132" s="411">
        <v>270260</v>
      </c>
      <c r="AR1132" s="412">
        <v>212550</v>
      </c>
      <c r="AS1132" s="411">
        <f t="shared" si="338"/>
        <v>3778625</v>
      </c>
      <c r="AT1132" s="411">
        <f t="shared" si="339"/>
        <v>1966342.0967741935</v>
      </c>
      <c r="AU1132" s="411">
        <f t="shared" si="340"/>
        <v>853045.31701890985</v>
      </c>
      <c r="AV1132" s="411">
        <f t="shared" si="341"/>
        <v>959237.58620689658</v>
      </c>
      <c r="AW1132" s="411">
        <v>0</v>
      </c>
      <c r="AX1132" s="411">
        <v>0</v>
      </c>
      <c r="AY1132" s="411">
        <v>0</v>
      </c>
      <c r="AZ1132" s="411">
        <v>0</v>
      </c>
      <c r="BA1132" s="411">
        <v>0</v>
      </c>
      <c r="BB1132" s="411">
        <v>0</v>
      </c>
      <c r="BC1132" s="411">
        <v>0</v>
      </c>
      <c r="BD1132" s="411">
        <v>0</v>
      </c>
      <c r="BE1132" s="411">
        <v>0</v>
      </c>
      <c r="BF1132" s="411">
        <v>0</v>
      </c>
      <c r="BG1132" s="411">
        <v>0</v>
      </c>
      <c r="BH1132" s="412">
        <v>0</v>
      </c>
      <c r="BI1132" s="411">
        <f t="shared" si="342"/>
        <v>0</v>
      </c>
      <c r="BJ1132" s="411">
        <v>236399.99999999997</v>
      </c>
      <c r="BK1132" s="411">
        <v>260955</v>
      </c>
      <c r="BL1132" s="411">
        <v>252100</v>
      </c>
      <c r="BM1132" s="411">
        <v>268740</v>
      </c>
      <c r="BN1132" s="411">
        <v>258290</v>
      </c>
      <c r="BO1132" s="411">
        <v>305470</v>
      </c>
      <c r="BP1132" s="411">
        <v>397200</v>
      </c>
      <c r="BQ1132" s="411">
        <v>522850</v>
      </c>
      <c r="BR1132" s="411">
        <v>438290</v>
      </c>
      <c r="BS1132" s="411">
        <v>355520</v>
      </c>
      <c r="BT1132" s="411">
        <v>270260</v>
      </c>
      <c r="BU1132" s="412">
        <v>212550</v>
      </c>
      <c r="BV1132" s="411">
        <f t="shared" si="343"/>
        <v>3778625</v>
      </c>
      <c r="BW1132" s="411">
        <v>-9895.9264524000046</v>
      </c>
      <c r="BX1132" s="411">
        <v>-11257.151423130008</v>
      </c>
      <c r="BY1132" s="411">
        <v>-8456.799625700005</v>
      </c>
      <c r="BZ1132" s="411">
        <v>-9462.6828808199934</v>
      </c>
      <c r="CA1132" s="411">
        <v>3635.5144027999741</v>
      </c>
      <c r="CB1132" s="411">
        <v>13714.029218559997</v>
      </c>
      <c r="CC1132" s="411">
        <v>12669.491974799988</v>
      </c>
      <c r="CD1132" s="411">
        <v>-26995.466510150007</v>
      </c>
      <c r="CE1132" s="411">
        <v>8754.9987812399995</v>
      </c>
      <c r="CF1132" s="411">
        <v>11614.023548159996</v>
      </c>
      <c r="CG1132" s="411">
        <v>-4167.0743478599825</v>
      </c>
      <c r="CH1132" s="412">
        <v>8281.1327059500218</v>
      </c>
      <c r="CI1132" s="411">
        <f t="shared" si="344"/>
        <v>-11565.910608550021</v>
      </c>
      <c r="CJ1132" s="411">
        <v>226504.07354759998</v>
      </c>
      <c r="CK1132" s="411">
        <v>249697.84857686999</v>
      </c>
      <c r="CL1132" s="411">
        <v>243643.20037430001</v>
      </c>
      <c r="CM1132" s="411">
        <v>259277.31711917999</v>
      </c>
      <c r="CN1132" s="411">
        <v>261925.51440279995</v>
      </c>
      <c r="CO1132" s="411">
        <v>319184.02921856003</v>
      </c>
      <c r="CP1132" s="411">
        <v>409869.49197480001</v>
      </c>
      <c r="CQ1132" s="411">
        <v>495854.53348985006</v>
      </c>
      <c r="CR1132" s="411">
        <v>447044.99878124008</v>
      </c>
      <c r="CS1132" s="411">
        <v>367134.02354815998</v>
      </c>
      <c r="CT1132" s="411">
        <v>266092.92565214011</v>
      </c>
      <c r="CU1132" s="412">
        <v>220831.13270595</v>
      </c>
      <c r="CV1132" s="411">
        <f t="shared" si="345"/>
        <v>3767059.0893914509</v>
      </c>
      <c r="CW1132" s="411">
        <v>-9836.1199148354353</v>
      </c>
      <c r="CX1132" s="411">
        <v>-6665.7379151524992</v>
      </c>
      <c r="CY1132" s="411">
        <v>-9173.5869018359954</v>
      </c>
      <c r="CZ1132" s="411">
        <v>-26352.479940174748</v>
      </c>
      <c r="DA1132" s="411">
        <v>-29812.208930074292</v>
      </c>
      <c r="DB1132" s="411">
        <v>-38977.086549359614</v>
      </c>
      <c r="DC1132" s="411">
        <v>-71286.338071270802</v>
      </c>
      <c r="DD1132" s="411">
        <v>-74966.566767161246</v>
      </c>
      <c r="DE1132" s="411">
        <v>-7746.7128288200038</v>
      </c>
      <c r="DF1132" s="411">
        <v>12237.800784938616</v>
      </c>
      <c r="DG1132" s="411">
        <v>0</v>
      </c>
      <c r="DH1132" s="412">
        <v>0</v>
      </c>
      <c r="DI1132" s="411">
        <f t="shared" si="346"/>
        <v>-262579.03703374602</v>
      </c>
      <c r="DJ1132" s="411">
        <v>216667.95363276458</v>
      </c>
      <c r="DK1132" s="411">
        <v>243032.11066171748</v>
      </c>
      <c r="DL1132" s="411">
        <v>234469.61347246397</v>
      </c>
      <c r="DM1132" s="411">
        <v>232924.83717900526</v>
      </c>
      <c r="DN1132" s="411">
        <v>232113.30547272565</v>
      </c>
      <c r="DO1132" s="411">
        <v>280206.94266920042</v>
      </c>
      <c r="DP1132" s="411">
        <v>338583.15390352916</v>
      </c>
      <c r="DQ1132" s="411">
        <v>420887.96672268875</v>
      </c>
      <c r="DR1132" s="411">
        <v>439298.28595242003</v>
      </c>
      <c r="DS1132" s="411">
        <v>379371.82433309854</v>
      </c>
      <c r="DT1132" s="411">
        <v>266092.92565214011</v>
      </c>
      <c r="DU1132" s="412">
        <v>220831.13270595</v>
      </c>
      <c r="DV1132" s="411">
        <f t="shared" si="347"/>
        <v>3504480.0523577044</v>
      </c>
      <c r="DW1132" s="412">
        <v>216667.95363276458</v>
      </c>
      <c r="DX1132" s="412">
        <v>243032.11066171748</v>
      </c>
      <c r="DY1132" s="412">
        <v>234469.61347246397</v>
      </c>
      <c r="DZ1132" s="412">
        <v>232924.83717900526</v>
      </c>
      <c r="EA1132" s="412">
        <v>232113.30547272565</v>
      </c>
      <c r="EB1132" s="412">
        <v>280206.94266920042</v>
      </c>
      <c r="EC1132" s="412">
        <v>338583.15390352916</v>
      </c>
      <c r="ED1132" s="412">
        <v>420887.96672268875</v>
      </c>
      <c r="EE1132" s="412">
        <v>439298.28595242003</v>
      </c>
      <c r="EF1132" s="412">
        <v>379371.82433309854</v>
      </c>
      <c r="EG1132" s="412">
        <v>266092.92565214011</v>
      </c>
      <c r="EH1132" s="412">
        <v>220831.13270595</v>
      </c>
      <c r="EI1132" s="411">
        <f t="shared" si="348"/>
        <v>3504480.0523577044</v>
      </c>
      <c r="EK1132" s="411">
        <f t="shared" si="349"/>
        <v>3504480.0523577039</v>
      </c>
      <c r="EL1132" s="7">
        <f t="shared" si="350"/>
        <v>0</v>
      </c>
    </row>
    <row r="1133" spans="1:142">
      <c r="A1133" s="365" t="str">
        <f t="shared" si="332"/>
        <v xml:space="preserve"> 217</v>
      </c>
      <c r="B1133" s="370" t="s">
        <v>978</v>
      </c>
      <c r="C1133" s="370" t="s">
        <v>1171</v>
      </c>
      <c r="D1133" s="411">
        <v>235440</v>
      </c>
      <c r="E1133" s="411">
        <v>260955</v>
      </c>
      <c r="F1133" s="411">
        <v>252100</v>
      </c>
      <c r="G1133" s="411">
        <v>268740</v>
      </c>
      <c r="H1133" s="411">
        <v>263090</v>
      </c>
      <c r="I1133" s="411">
        <v>300670</v>
      </c>
      <c r="J1133" s="411">
        <v>398000</v>
      </c>
      <c r="K1133" s="411">
        <v>522050</v>
      </c>
      <c r="L1133" s="411">
        <v>438290</v>
      </c>
      <c r="M1133" s="411">
        <v>355520</v>
      </c>
      <c r="N1133" s="411">
        <v>270260</v>
      </c>
      <c r="O1133" s="412">
        <v>212550</v>
      </c>
      <c r="P1133" s="411">
        <f t="shared" si="333"/>
        <v>3777665</v>
      </c>
      <c r="Q1133" s="411">
        <f t="shared" si="334"/>
        <v>1966156.2903225806</v>
      </c>
      <c r="R1133" s="411">
        <f t="shared" si="335"/>
        <v>852271.12347052293</v>
      </c>
      <c r="S1133" s="411">
        <f t="shared" si="336"/>
        <v>959237.58620689658</v>
      </c>
      <c r="T1133" s="411">
        <v>959.99999999999454</v>
      </c>
      <c r="U1133" s="411">
        <v>0</v>
      </c>
      <c r="V1133" s="411">
        <v>0</v>
      </c>
      <c r="W1133" s="411">
        <v>0</v>
      </c>
      <c r="X1133" s="411">
        <v>-4799.9999999999964</v>
      </c>
      <c r="Y1133" s="411">
        <v>4800.0000000000109</v>
      </c>
      <c r="Z1133" s="411">
        <v>-800</v>
      </c>
      <c r="AA1133" s="411">
        <v>800.00000000005821</v>
      </c>
      <c r="AB1133" s="411">
        <v>0</v>
      </c>
      <c r="AC1133" s="411">
        <v>0</v>
      </c>
      <c r="AD1133" s="411">
        <v>0</v>
      </c>
      <c r="AE1133" s="412">
        <v>0</v>
      </c>
      <c r="AF1133" s="411">
        <f t="shared" si="337"/>
        <v>960.0000000000673</v>
      </c>
      <c r="AG1133" s="411">
        <v>236399.99999999997</v>
      </c>
      <c r="AH1133" s="411">
        <v>260955</v>
      </c>
      <c r="AI1133" s="411">
        <v>252100</v>
      </c>
      <c r="AJ1133" s="411">
        <v>268740</v>
      </c>
      <c r="AK1133" s="411">
        <v>258290.00000000003</v>
      </c>
      <c r="AL1133" s="411">
        <v>305470</v>
      </c>
      <c r="AM1133" s="411">
        <v>397200</v>
      </c>
      <c r="AN1133" s="411">
        <v>522850</v>
      </c>
      <c r="AO1133" s="411">
        <v>438290</v>
      </c>
      <c r="AP1133" s="411">
        <v>355520</v>
      </c>
      <c r="AQ1133" s="411">
        <v>270260</v>
      </c>
      <c r="AR1133" s="412">
        <v>212550</v>
      </c>
      <c r="AS1133" s="411">
        <f t="shared" si="338"/>
        <v>3778625</v>
      </c>
      <c r="AT1133" s="411">
        <f t="shared" si="339"/>
        <v>1966342.0967741935</v>
      </c>
      <c r="AU1133" s="411">
        <f t="shared" si="340"/>
        <v>853045.31701890985</v>
      </c>
      <c r="AV1133" s="411">
        <f t="shared" si="341"/>
        <v>959237.58620689658</v>
      </c>
      <c r="AW1133" s="411">
        <v>0</v>
      </c>
      <c r="AX1133" s="411">
        <v>0</v>
      </c>
      <c r="AY1133" s="411">
        <v>0</v>
      </c>
      <c r="AZ1133" s="411">
        <v>0</v>
      </c>
      <c r="BA1133" s="411">
        <v>0</v>
      </c>
      <c r="BB1133" s="411">
        <v>0</v>
      </c>
      <c r="BC1133" s="411">
        <v>0</v>
      </c>
      <c r="BD1133" s="411">
        <v>0</v>
      </c>
      <c r="BE1133" s="411">
        <v>0</v>
      </c>
      <c r="BF1133" s="411">
        <v>0</v>
      </c>
      <c r="BG1133" s="411">
        <v>0</v>
      </c>
      <c r="BH1133" s="412">
        <v>0</v>
      </c>
      <c r="BI1133" s="411">
        <f t="shared" si="342"/>
        <v>0</v>
      </c>
      <c r="BJ1133" s="411">
        <v>236399.99999999997</v>
      </c>
      <c r="BK1133" s="411">
        <v>260955</v>
      </c>
      <c r="BL1133" s="411">
        <v>252100</v>
      </c>
      <c r="BM1133" s="411">
        <v>268740</v>
      </c>
      <c r="BN1133" s="411">
        <v>258290.00000000003</v>
      </c>
      <c r="BO1133" s="411">
        <v>305470</v>
      </c>
      <c r="BP1133" s="411">
        <v>397200</v>
      </c>
      <c r="BQ1133" s="411">
        <v>522850</v>
      </c>
      <c r="BR1133" s="411">
        <v>438290</v>
      </c>
      <c r="BS1133" s="411">
        <v>355520</v>
      </c>
      <c r="BT1133" s="411">
        <v>270260</v>
      </c>
      <c r="BU1133" s="412">
        <v>212550</v>
      </c>
      <c r="BV1133" s="411">
        <f t="shared" si="343"/>
        <v>3778625</v>
      </c>
      <c r="BW1133" s="411">
        <v>-9895.9264524000046</v>
      </c>
      <c r="BX1133" s="411">
        <v>-11257.151423130008</v>
      </c>
      <c r="BY1133" s="411">
        <v>-8456.799625700005</v>
      </c>
      <c r="BZ1133" s="411">
        <v>-9462.6828808199934</v>
      </c>
      <c r="CA1133" s="411">
        <v>3635.5144027999741</v>
      </c>
      <c r="CB1133" s="411">
        <v>13714.029218559997</v>
      </c>
      <c r="CC1133" s="411">
        <v>12669.491974799988</v>
      </c>
      <c r="CD1133" s="411">
        <v>-26995.466510150007</v>
      </c>
      <c r="CE1133" s="411">
        <v>8754.9987812399995</v>
      </c>
      <c r="CF1133" s="411">
        <v>11614.023548159996</v>
      </c>
      <c r="CG1133" s="411">
        <v>-4167.0743478599825</v>
      </c>
      <c r="CH1133" s="412">
        <v>8281.1327059500218</v>
      </c>
      <c r="CI1133" s="411">
        <f t="shared" si="344"/>
        <v>-11565.910608550021</v>
      </c>
      <c r="CJ1133" s="411">
        <v>226504.07354760001</v>
      </c>
      <c r="CK1133" s="411">
        <v>249697.84857686999</v>
      </c>
      <c r="CL1133" s="411">
        <v>243643.20037430001</v>
      </c>
      <c r="CM1133" s="411">
        <v>259277.31711918002</v>
      </c>
      <c r="CN1133" s="411">
        <v>261925.51440279998</v>
      </c>
      <c r="CO1133" s="411">
        <v>319184.02921856003</v>
      </c>
      <c r="CP1133" s="411">
        <v>409869.49197479995</v>
      </c>
      <c r="CQ1133" s="411">
        <v>495854.53348985006</v>
      </c>
      <c r="CR1133" s="411">
        <v>447044.99878124008</v>
      </c>
      <c r="CS1133" s="411">
        <v>367134.02354815998</v>
      </c>
      <c r="CT1133" s="411">
        <v>266092.92565214005</v>
      </c>
      <c r="CU1133" s="412">
        <v>220831.13270595</v>
      </c>
      <c r="CV1133" s="411">
        <f t="shared" si="345"/>
        <v>3767059.0893914504</v>
      </c>
      <c r="CW1133" s="411">
        <v>-9836.1199148354353</v>
      </c>
      <c r="CX1133" s="411">
        <v>-6665.7379151524992</v>
      </c>
      <c r="CY1133" s="411">
        <v>-9173.5869018359954</v>
      </c>
      <c r="CZ1133" s="411">
        <v>-26352.479940174748</v>
      </c>
      <c r="DA1133" s="411">
        <v>-29812.208930074292</v>
      </c>
      <c r="DB1133" s="411">
        <v>-38977.086549359614</v>
      </c>
      <c r="DC1133" s="411">
        <v>-71286.338071270802</v>
      </c>
      <c r="DD1133" s="411">
        <v>-74966.566767161246</v>
      </c>
      <c r="DE1133" s="411">
        <v>-7746.7128288200038</v>
      </c>
      <c r="DF1133" s="411">
        <v>12237.800784938616</v>
      </c>
      <c r="DG1133" s="411">
        <v>0</v>
      </c>
      <c r="DH1133" s="412">
        <v>0</v>
      </c>
      <c r="DI1133" s="411">
        <f t="shared" si="346"/>
        <v>-262579.03703374602</v>
      </c>
      <c r="DJ1133" s="411">
        <v>216667.95363276455</v>
      </c>
      <c r="DK1133" s="411">
        <v>243032.11066171748</v>
      </c>
      <c r="DL1133" s="411">
        <v>234469.613472464</v>
      </c>
      <c r="DM1133" s="411">
        <v>232924.83717900526</v>
      </c>
      <c r="DN1133" s="411">
        <v>232113.30547272568</v>
      </c>
      <c r="DO1133" s="411">
        <v>280206.94266920036</v>
      </c>
      <c r="DP1133" s="411">
        <v>338583.15390352916</v>
      </c>
      <c r="DQ1133" s="411">
        <v>420887.96672268875</v>
      </c>
      <c r="DR1133" s="411">
        <v>439298.28595242009</v>
      </c>
      <c r="DS1133" s="411">
        <v>379371.8243330986</v>
      </c>
      <c r="DT1133" s="411">
        <v>266092.92565214005</v>
      </c>
      <c r="DU1133" s="412">
        <v>220831.13270595</v>
      </c>
      <c r="DV1133" s="411">
        <f t="shared" si="347"/>
        <v>3504480.0523577044</v>
      </c>
      <c r="DW1133" s="412">
        <v>216667.95363276455</v>
      </c>
      <c r="DX1133" s="412">
        <v>243032.11066171748</v>
      </c>
      <c r="DY1133" s="412">
        <v>234469.613472464</v>
      </c>
      <c r="DZ1133" s="412">
        <v>232924.83717900526</v>
      </c>
      <c r="EA1133" s="412">
        <v>232113.30547272568</v>
      </c>
      <c r="EB1133" s="412">
        <v>280206.94266920036</v>
      </c>
      <c r="EC1133" s="412">
        <v>338583.15390352916</v>
      </c>
      <c r="ED1133" s="412">
        <v>420887.96672268875</v>
      </c>
      <c r="EE1133" s="412">
        <v>439298.28595242009</v>
      </c>
      <c r="EF1133" s="412">
        <v>379371.8243330986</v>
      </c>
      <c r="EG1133" s="412">
        <v>266092.92565214005</v>
      </c>
      <c r="EH1133" s="412">
        <v>220831.13270595</v>
      </c>
      <c r="EI1133" s="411">
        <f t="shared" si="348"/>
        <v>3504480.0523577044</v>
      </c>
      <c r="EK1133" s="411">
        <f t="shared" si="349"/>
        <v>3504480.0523577039</v>
      </c>
      <c r="EL1133" s="7">
        <f t="shared" si="350"/>
        <v>0</v>
      </c>
    </row>
    <row r="1134" spans="1:142">
      <c r="A1134" s="365" t="str">
        <f t="shared" si="332"/>
        <v xml:space="preserve"> 217</v>
      </c>
      <c r="B1134" s="370" t="s">
        <v>978</v>
      </c>
      <c r="C1134" s="370" t="s">
        <v>1172</v>
      </c>
      <c r="D1134" s="411">
        <v>235440</v>
      </c>
      <c r="E1134" s="411">
        <v>260955</v>
      </c>
      <c r="F1134" s="411">
        <v>252100</v>
      </c>
      <c r="G1134" s="411">
        <v>268740</v>
      </c>
      <c r="H1134" s="411">
        <v>263090</v>
      </c>
      <c r="I1134" s="411">
        <v>300670</v>
      </c>
      <c r="J1134" s="411">
        <v>398000</v>
      </c>
      <c r="K1134" s="411">
        <v>522050</v>
      </c>
      <c r="L1134" s="411">
        <v>438290</v>
      </c>
      <c r="M1134" s="411">
        <v>355520</v>
      </c>
      <c r="N1134" s="411">
        <v>270260</v>
      </c>
      <c r="O1134" s="412">
        <v>212550</v>
      </c>
      <c r="P1134" s="411">
        <f t="shared" si="333"/>
        <v>3777665</v>
      </c>
      <c r="Q1134" s="411">
        <f t="shared" si="334"/>
        <v>1966156.2903225806</v>
      </c>
      <c r="R1134" s="411">
        <f t="shared" si="335"/>
        <v>852271.12347052293</v>
      </c>
      <c r="S1134" s="411">
        <f t="shared" si="336"/>
        <v>959237.58620689658</v>
      </c>
      <c r="T1134" s="411">
        <v>959.99999999999454</v>
      </c>
      <c r="U1134" s="411">
        <v>0</v>
      </c>
      <c r="V1134" s="411">
        <v>0</v>
      </c>
      <c r="W1134" s="411">
        <v>0</v>
      </c>
      <c r="X1134" s="411">
        <v>-4799.9999999999964</v>
      </c>
      <c r="Y1134" s="411">
        <v>4800.0000000000109</v>
      </c>
      <c r="Z1134" s="411">
        <v>-800</v>
      </c>
      <c r="AA1134" s="411">
        <v>800.00000000005821</v>
      </c>
      <c r="AB1134" s="411">
        <v>0</v>
      </c>
      <c r="AC1134" s="411">
        <v>0</v>
      </c>
      <c r="AD1134" s="411">
        <v>0</v>
      </c>
      <c r="AE1134" s="412">
        <v>0</v>
      </c>
      <c r="AF1134" s="411">
        <f t="shared" si="337"/>
        <v>960.0000000000673</v>
      </c>
      <c r="AG1134" s="411">
        <v>236400</v>
      </c>
      <c r="AH1134" s="411">
        <v>260955</v>
      </c>
      <c r="AI1134" s="411">
        <v>252100</v>
      </c>
      <c r="AJ1134" s="411">
        <v>268740</v>
      </c>
      <c r="AK1134" s="411">
        <v>258290</v>
      </c>
      <c r="AL1134" s="411">
        <v>305470</v>
      </c>
      <c r="AM1134" s="411">
        <v>397200</v>
      </c>
      <c r="AN1134" s="411">
        <v>522850.00000000006</v>
      </c>
      <c r="AO1134" s="411">
        <v>438290</v>
      </c>
      <c r="AP1134" s="411">
        <v>355520</v>
      </c>
      <c r="AQ1134" s="411">
        <v>270260</v>
      </c>
      <c r="AR1134" s="412">
        <v>212550</v>
      </c>
      <c r="AS1134" s="411">
        <f t="shared" si="338"/>
        <v>3778625</v>
      </c>
      <c r="AT1134" s="411">
        <f t="shared" si="339"/>
        <v>1966342.0967741935</v>
      </c>
      <c r="AU1134" s="411">
        <f t="shared" si="340"/>
        <v>853045.31701891008</v>
      </c>
      <c r="AV1134" s="411">
        <f t="shared" si="341"/>
        <v>959237.58620689658</v>
      </c>
      <c r="AW1134" s="411">
        <v>0</v>
      </c>
      <c r="AX1134" s="411">
        <v>0</v>
      </c>
      <c r="AY1134" s="411">
        <v>0</v>
      </c>
      <c r="AZ1134" s="411">
        <v>0</v>
      </c>
      <c r="BA1134" s="411">
        <v>0</v>
      </c>
      <c r="BB1134" s="411">
        <v>0</v>
      </c>
      <c r="BC1134" s="411">
        <v>0</v>
      </c>
      <c r="BD1134" s="411">
        <v>0</v>
      </c>
      <c r="BE1134" s="411">
        <v>0</v>
      </c>
      <c r="BF1134" s="411">
        <v>0</v>
      </c>
      <c r="BG1134" s="411">
        <v>0</v>
      </c>
      <c r="BH1134" s="412">
        <v>0</v>
      </c>
      <c r="BI1134" s="411">
        <f t="shared" si="342"/>
        <v>0</v>
      </c>
      <c r="BJ1134" s="411">
        <v>236400</v>
      </c>
      <c r="BK1134" s="411">
        <v>260955</v>
      </c>
      <c r="BL1134" s="411">
        <v>252100</v>
      </c>
      <c r="BM1134" s="411">
        <v>268740</v>
      </c>
      <c r="BN1134" s="411">
        <v>258290</v>
      </c>
      <c r="BO1134" s="411">
        <v>305470</v>
      </c>
      <c r="BP1134" s="411">
        <v>397200</v>
      </c>
      <c r="BQ1134" s="411">
        <v>522850.00000000006</v>
      </c>
      <c r="BR1134" s="411">
        <v>438290</v>
      </c>
      <c r="BS1134" s="411">
        <v>355520</v>
      </c>
      <c r="BT1134" s="411">
        <v>270260</v>
      </c>
      <c r="BU1134" s="412">
        <v>212550</v>
      </c>
      <c r="BV1134" s="411">
        <f t="shared" si="343"/>
        <v>3778625</v>
      </c>
      <c r="BW1134" s="411">
        <v>-9895.9264524000046</v>
      </c>
      <c r="BX1134" s="411">
        <v>-11257.151423130008</v>
      </c>
      <c r="BY1134" s="411">
        <v>-8456.799625700005</v>
      </c>
      <c r="BZ1134" s="411">
        <v>-9462.6828808199934</v>
      </c>
      <c r="CA1134" s="411">
        <v>3635.5144027999741</v>
      </c>
      <c r="CB1134" s="411">
        <v>13714.029218559997</v>
      </c>
      <c r="CC1134" s="411">
        <v>12669.491974799988</v>
      </c>
      <c r="CD1134" s="411">
        <v>-26995.466510150007</v>
      </c>
      <c r="CE1134" s="411">
        <v>8754.9987812399995</v>
      </c>
      <c r="CF1134" s="411">
        <v>11614.023548159996</v>
      </c>
      <c r="CG1134" s="411">
        <v>-4167.0743478599825</v>
      </c>
      <c r="CH1134" s="412">
        <v>8281.1327059500218</v>
      </c>
      <c r="CI1134" s="411">
        <f t="shared" si="344"/>
        <v>-11565.910608550021</v>
      </c>
      <c r="CJ1134" s="411">
        <v>226504.07354759998</v>
      </c>
      <c r="CK1134" s="411">
        <v>249697.84857686999</v>
      </c>
      <c r="CL1134" s="411">
        <v>243643.20037430001</v>
      </c>
      <c r="CM1134" s="411">
        <v>259277.31711917999</v>
      </c>
      <c r="CN1134" s="411">
        <v>261925.51440279995</v>
      </c>
      <c r="CO1134" s="411">
        <v>319184.02921855997</v>
      </c>
      <c r="CP1134" s="411">
        <v>409869.49197479995</v>
      </c>
      <c r="CQ1134" s="411">
        <v>495854.53348985006</v>
      </c>
      <c r="CR1134" s="411">
        <v>447044.99878123996</v>
      </c>
      <c r="CS1134" s="411">
        <v>367134.02354815998</v>
      </c>
      <c r="CT1134" s="411">
        <v>266092.92565214005</v>
      </c>
      <c r="CU1134" s="412">
        <v>220831.13270595</v>
      </c>
      <c r="CV1134" s="411">
        <f t="shared" si="345"/>
        <v>3767059.0893914495</v>
      </c>
      <c r="CW1134" s="411">
        <v>-9836.1199148354353</v>
      </c>
      <c r="CX1134" s="411">
        <v>-6665.7379151524992</v>
      </c>
      <c r="CY1134" s="411">
        <v>-9173.5869018359954</v>
      </c>
      <c r="CZ1134" s="411">
        <v>-26352.479940174748</v>
      </c>
      <c r="DA1134" s="411">
        <v>-29812.208930074292</v>
      </c>
      <c r="DB1134" s="411">
        <v>-38977.086549359614</v>
      </c>
      <c r="DC1134" s="411">
        <v>-71286.338071270802</v>
      </c>
      <c r="DD1134" s="411">
        <v>-74966.566767161246</v>
      </c>
      <c r="DE1134" s="411">
        <v>-7746.7128288200038</v>
      </c>
      <c r="DF1134" s="411">
        <v>12237.800784938616</v>
      </c>
      <c r="DG1134" s="411">
        <v>0</v>
      </c>
      <c r="DH1134" s="412">
        <v>0</v>
      </c>
      <c r="DI1134" s="411">
        <f t="shared" si="346"/>
        <v>-262579.03703374602</v>
      </c>
      <c r="DJ1134" s="411">
        <v>216667.95363276458</v>
      </c>
      <c r="DK1134" s="411">
        <v>243032.11066171748</v>
      </c>
      <c r="DL1134" s="411">
        <v>234469.61347246397</v>
      </c>
      <c r="DM1134" s="411">
        <v>232924.83717900526</v>
      </c>
      <c r="DN1134" s="411">
        <v>232113.30547272571</v>
      </c>
      <c r="DO1134" s="411">
        <v>280206.94266920042</v>
      </c>
      <c r="DP1134" s="411">
        <v>338583.15390352916</v>
      </c>
      <c r="DQ1134" s="411">
        <v>420887.96672268875</v>
      </c>
      <c r="DR1134" s="411">
        <v>439298.28595241997</v>
      </c>
      <c r="DS1134" s="411">
        <v>379371.8243330986</v>
      </c>
      <c r="DT1134" s="411">
        <v>266092.92565214005</v>
      </c>
      <c r="DU1134" s="412">
        <v>220831.13270595</v>
      </c>
      <c r="DV1134" s="411">
        <f t="shared" si="347"/>
        <v>3504480.0523577044</v>
      </c>
      <c r="DW1134" s="412">
        <v>216667.95363276458</v>
      </c>
      <c r="DX1134" s="412">
        <v>243032.11066171748</v>
      </c>
      <c r="DY1134" s="412">
        <v>234469.61347246397</v>
      </c>
      <c r="DZ1134" s="412">
        <v>232924.83717900526</v>
      </c>
      <c r="EA1134" s="412">
        <v>232113.30547272571</v>
      </c>
      <c r="EB1134" s="412">
        <v>280206.94266920042</v>
      </c>
      <c r="EC1134" s="412">
        <v>338583.15390352916</v>
      </c>
      <c r="ED1134" s="412">
        <v>420887.96672268875</v>
      </c>
      <c r="EE1134" s="412">
        <v>439298.28595241997</v>
      </c>
      <c r="EF1134" s="412">
        <v>379371.8243330986</v>
      </c>
      <c r="EG1134" s="412">
        <v>266092.92565214005</v>
      </c>
      <c r="EH1134" s="412">
        <v>220831.13270595</v>
      </c>
      <c r="EI1134" s="411">
        <f t="shared" si="348"/>
        <v>3504480.0523577044</v>
      </c>
      <c r="EK1134" s="411">
        <f t="shared" si="349"/>
        <v>3504480.0523577039</v>
      </c>
      <c r="EL1134" s="7">
        <f t="shared" si="350"/>
        <v>0</v>
      </c>
    </row>
    <row r="1135" spans="1:142">
      <c r="A1135" s="365" t="str">
        <f t="shared" si="332"/>
        <v xml:space="preserve"> 217</v>
      </c>
      <c r="B1135" s="370" t="s">
        <v>978</v>
      </c>
      <c r="C1135" s="370" t="s">
        <v>1199</v>
      </c>
      <c r="D1135" s="411">
        <v>788.01</v>
      </c>
      <c r="E1135" s="411">
        <v>799.86</v>
      </c>
      <c r="F1135" s="411">
        <v>779.6</v>
      </c>
      <c r="G1135" s="411">
        <v>911.36</v>
      </c>
      <c r="H1135" s="411">
        <v>883.22100000000012</v>
      </c>
      <c r="I1135" s="411">
        <v>968.7</v>
      </c>
      <c r="J1135" s="411">
        <v>1342.8520000000001</v>
      </c>
      <c r="K1135" s="411">
        <v>1584.8400000000001</v>
      </c>
      <c r="L1135" s="411">
        <v>1570.29</v>
      </c>
      <c r="M1135" s="411">
        <v>1555.55</v>
      </c>
      <c r="N1135" s="411">
        <v>1760.81</v>
      </c>
      <c r="O1135" s="412">
        <v>775.98</v>
      </c>
      <c r="P1135" s="411">
        <f t="shared" si="333"/>
        <v>13721.072999999999</v>
      </c>
      <c r="Q1135" s="411">
        <f t="shared" si="334"/>
        <v>6430.2851935483877</v>
      </c>
      <c r="R1135" s="411">
        <f t="shared" si="335"/>
        <v>2765.2643581757511</v>
      </c>
      <c r="S1135" s="411">
        <f t="shared" si="336"/>
        <v>4525.5234482758615</v>
      </c>
      <c r="T1135" s="411">
        <v>3.2130886850152542</v>
      </c>
      <c r="U1135" s="411">
        <v>0</v>
      </c>
      <c r="V1135" s="411">
        <v>0</v>
      </c>
      <c r="W1135" s="411">
        <v>0</v>
      </c>
      <c r="X1135" s="411">
        <v>-16.11410847998782</v>
      </c>
      <c r="Y1135" s="411">
        <v>15.464662254298744</v>
      </c>
      <c r="Z1135" s="411">
        <v>-2.6991999999999763</v>
      </c>
      <c r="AA1135" s="411">
        <v>2.4286409347764533</v>
      </c>
      <c r="AB1135" s="411">
        <v>0</v>
      </c>
      <c r="AC1135" s="411">
        <v>0</v>
      </c>
      <c r="AD1135" s="411">
        <v>0</v>
      </c>
      <c r="AE1135" s="412">
        <v>0</v>
      </c>
      <c r="AF1135" s="411">
        <f t="shared" si="337"/>
        <v>2.2930833941026556</v>
      </c>
      <c r="AG1135" s="411">
        <v>791.22308868501511</v>
      </c>
      <c r="AH1135" s="411">
        <v>799.86</v>
      </c>
      <c r="AI1135" s="411">
        <v>779.6</v>
      </c>
      <c r="AJ1135" s="411">
        <v>911.36</v>
      </c>
      <c r="AK1135" s="411">
        <v>867.10689152001214</v>
      </c>
      <c r="AL1135" s="411">
        <v>984.16466225429883</v>
      </c>
      <c r="AM1135" s="411">
        <v>1340.1528000000001</v>
      </c>
      <c r="AN1135" s="411">
        <v>1587.2686409347764</v>
      </c>
      <c r="AO1135" s="411">
        <v>1570.29</v>
      </c>
      <c r="AP1135" s="411">
        <v>1555.55</v>
      </c>
      <c r="AQ1135" s="411">
        <v>1760.8100000000002</v>
      </c>
      <c r="AR1135" s="412">
        <v>775.9799999999999</v>
      </c>
      <c r="AS1135" s="411">
        <f t="shared" si="338"/>
        <v>13723.366083394101</v>
      </c>
      <c r="AT1135" s="411">
        <f t="shared" si="339"/>
        <v>6430.2367069754555</v>
      </c>
      <c r="AU1135" s="411">
        <f t="shared" si="340"/>
        <v>2767.6059281427852</v>
      </c>
      <c r="AV1135" s="411">
        <f t="shared" si="341"/>
        <v>4525.5234482758624</v>
      </c>
      <c r="AW1135" s="411">
        <v>0</v>
      </c>
      <c r="AX1135" s="411">
        <v>0</v>
      </c>
      <c r="AY1135" s="411">
        <v>0</v>
      </c>
      <c r="AZ1135" s="411">
        <v>0</v>
      </c>
      <c r="BA1135" s="411">
        <v>0</v>
      </c>
      <c r="BB1135" s="411">
        <v>0</v>
      </c>
      <c r="BC1135" s="411">
        <v>0</v>
      </c>
      <c r="BD1135" s="411">
        <v>0</v>
      </c>
      <c r="BE1135" s="411">
        <v>0</v>
      </c>
      <c r="BF1135" s="411">
        <v>0</v>
      </c>
      <c r="BG1135" s="411">
        <v>0</v>
      </c>
      <c r="BH1135" s="412">
        <v>0</v>
      </c>
      <c r="BI1135" s="411">
        <f t="shared" si="342"/>
        <v>0</v>
      </c>
      <c r="BJ1135" s="411">
        <v>791.22308868501511</v>
      </c>
      <c r="BK1135" s="411">
        <v>799.86</v>
      </c>
      <c r="BL1135" s="411">
        <v>779.6</v>
      </c>
      <c r="BM1135" s="411">
        <v>911.36</v>
      </c>
      <c r="BN1135" s="411">
        <v>867.10689152001214</v>
      </c>
      <c r="BO1135" s="411">
        <v>984.16466225429883</v>
      </c>
      <c r="BP1135" s="411">
        <v>1340.1528000000001</v>
      </c>
      <c r="BQ1135" s="411">
        <v>1587.2686409347764</v>
      </c>
      <c r="BR1135" s="411">
        <v>1570.29</v>
      </c>
      <c r="BS1135" s="411">
        <v>1555.55</v>
      </c>
      <c r="BT1135" s="411">
        <v>1760.8100000000002</v>
      </c>
      <c r="BU1135" s="412">
        <v>775.9799999999999</v>
      </c>
      <c r="BV1135" s="411">
        <f t="shared" si="343"/>
        <v>13723.366083394101</v>
      </c>
      <c r="BW1135" s="411">
        <v>-33.121343033281256</v>
      </c>
      <c r="BX1135" s="411">
        <v>-34.504589439959993</v>
      </c>
      <c r="BY1135" s="411">
        <v>-26.152007093199998</v>
      </c>
      <c r="BZ1135" s="411">
        <v>-32.090163988480029</v>
      </c>
      <c r="CA1135" s="411">
        <v>12.204806972349388</v>
      </c>
      <c r="CB1135" s="411">
        <v>44.183922918878068</v>
      </c>
      <c r="CC1135" s="411">
        <v>42.746865922975104</v>
      </c>
      <c r="CD1135" s="411">
        <v>-81.952868774918443</v>
      </c>
      <c r="CE1135" s="411">
        <v>31.367101773239984</v>
      </c>
      <c r="CF1135" s="411">
        <v>50.816253179399993</v>
      </c>
      <c r="CG1135" s="411">
        <v>-27.149508556409899</v>
      </c>
      <c r="CH1135" s="412">
        <v>30.232855126620048</v>
      </c>
      <c r="CI1135" s="411">
        <f t="shared" si="344"/>
        <v>-23.418674992787036</v>
      </c>
      <c r="CJ1135" s="411">
        <v>758.10174565173406</v>
      </c>
      <c r="CK1135" s="411">
        <v>765.35541056004001</v>
      </c>
      <c r="CL1135" s="411">
        <v>753.4479929068001</v>
      </c>
      <c r="CM1135" s="411">
        <v>879.26983601152006</v>
      </c>
      <c r="CN1135" s="411">
        <v>879.31169849236176</v>
      </c>
      <c r="CO1135" s="411">
        <v>1028.3485851731766</v>
      </c>
      <c r="CP1135" s="411">
        <v>1382.8996659229751</v>
      </c>
      <c r="CQ1135" s="411">
        <v>1505.3157721598582</v>
      </c>
      <c r="CR1135" s="411">
        <v>1601.6571017732399</v>
      </c>
      <c r="CS1135" s="411">
        <v>1606.3662531794</v>
      </c>
      <c r="CT1135" s="411">
        <v>1733.6604914435902</v>
      </c>
      <c r="CU1135" s="412">
        <v>806.21285512661996</v>
      </c>
      <c r="CV1135" s="411">
        <f t="shared" si="345"/>
        <v>13699.947408401315</v>
      </c>
      <c r="CW1135" s="411">
        <v>-32.175043453312988</v>
      </c>
      <c r="CX1135" s="411">
        <v>-21.50546702215</v>
      </c>
      <c r="CY1135" s="411">
        <v>-30.955540293489982</v>
      </c>
      <c r="CZ1135" s="411">
        <v>-115.470736397295</v>
      </c>
      <c r="DA1135" s="411">
        <v>-135.8609803602497</v>
      </c>
      <c r="DB1135" s="411">
        <v>-153.62595798837233</v>
      </c>
      <c r="DC1135" s="411">
        <v>-294.3124527381479</v>
      </c>
      <c r="DD1135" s="411">
        <v>-250.02050664162152</v>
      </c>
      <c r="DE1135" s="411">
        <v>-22.730150808459996</v>
      </c>
      <c r="DF1135" s="411">
        <v>53.545541772646416</v>
      </c>
      <c r="DG1135" s="411">
        <v>0</v>
      </c>
      <c r="DH1135" s="412">
        <v>0</v>
      </c>
      <c r="DI1135" s="411">
        <f t="shared" si="346"/>
        <v>-1003.111293930453</v>
      </c>
      <c r="DJ1135" s="411">
        <v>725.92670219842103</v>
      </c>
      <c r="DK1135" s="411">
        <v>743.84994353789</v>
      </c>
      <c r="DL1135" s="411">
        <v>722.49245261330998</v>
      </c>
      <c r="DM1135" s="411">
        <v>763.79909961422493</v>
      </c>
      <c r="DN1135" s="411">
        <v>743.45071813211189</v>
      </c>
      <c r="DO1135" s="411">
        <v>874.72262718480454</v>
      </c>
      <c r="DP1135" s="411">
        <v>1088.5872131848273</v>
      </c>
      <c r="DQ1135" s="411">
        <v>1255.2952655182366</v>
      </c>
      <c r="DR1135" s="411">
        <v>1578.92695096478</v>
      </c>
      <c r="DS1135" s="411">
        <v>1659.9117949520464</v>
      </c>
      <c r="DT1135" s="411">
        <v>1733.6604914435902</v>
      </c>
      <c r="DU1135" s="412">
        <v>806.21285512661996</v>
      </c>
      <c r="DV1135" s="411">
        <f t="shared" si="347"/>
        <v>12696.836114470862</v>
      </c>
      <c r="DW1135" s="412">
        <v>725.92670219842103</v>
      </c>
      <c r="DX1135" s="412">
        <v>743.84994353789</v>
      </c>
      <c r="DY1135" s="412">
        <v>722.49245261330998</v>
      </c>
      <c r="DZ1135" s="412">
        <v>763.79909961422493</v>
      </c>
      <c r="EA1135" s="412">
        <v>743.45071813211189</v>
      </c>
      <c r="EB1135" s="412">
        <v>874.72262718480454</v>
      </c>
      <c r="EC1135" s="412">
        <v>1088.5872131848273</v>
      </c>
      <c r="ED1135" s="412">
        <v>1255.2952655182366</v>
      </c>
      <c r="EE1135" s="412">
        <v>1578.92695096478</v>
      </c>
      <c r="EF1135" s="412">
        <v>1659.9117949520464</v>
      </c>
      <c r="EG1135" s="412">
        <v>1733.6604914435902</v>
      </c>
      <c r="EH1135" s="412">
        <v>806.21285512661996</v>
      </c>
      <c r="EI1135" s="411">
        <f t="shared" si="348"/>
        <v>12696.836114470862</v>
      </c>
      <c r="EK1135" s="411">
        <f t="shared" si="349"/>
        <v>12696.836114470862</v>
      </c>
      <c r="EL1135" s="7">
        <f t="shared" si="350"/>
        <v>0</v>
      </c>
    </row>
    <row r="1136" spans="1:142">
      <c r="A1136" s="365" t="str">
        <f t="shared" si="332"/>
        <v xml:space="preserve"> 217</v>
      </c>
      <c r="B1136" s="370" t="s">
        <v>978</v>
      </c>
      <c r="C1136" s="370" t="s">
        <v>1218</v>
      </c>
      <c r="D1136" s="411">
        <v>873.9</v>
      </c>
      <c r="E1136" s="411">
        <v>883.16700000000003</v>
      </c>
      <c r="F1136" s="411">
        <v>862</v>
      </c>
      <c r="G1136" s="411">
        <v>811.8</v>
      </c>
      <c r="H1136" s="411">
        <v>789.86700000000008</v>
      </c>
      <c r="I1136" s="411">
        <v>873.90000000000009</v>
      </c>
      <c r="J1136" s="411">
        <v>1232.2329999999999</v>
      </c>
      <c r="K1136" s="411">
        <v>1475.1329999999998</v>
      </c>
      <c r="L1136" s="411">
        <v>1323.8999999999999</v>
      </c>
      <c r="M1136" s="411">
        <v>1301</v>
      </c>
      <c r="N1136" s="411">
        <v>1506.3000000000002</v>
      </c>
      <c r="O1136" s="412">
        <v>922.60000000000014</v>
      </c>
      <c r="P1136" s="411">
        <f t="shared" si="333"/>
        <v>12855.800000000001</v>
      </c>
      <c r="Q1136" s="411">
        <f t="shared" si="334"/>
        <v>6287.1175483870966</v>
      </c>
      <c r="R1136" s="411">
        <f t="shared" si="335"/>
        <v>2473.5686585094545</v>
      </c>
      <c r="S1136" s="411">
        <f t="shared" si="336"/>
        <v>4095.1137931034486</v>
      </c>
      <c r="T1136" s="411">
        <v>3.5633027522935006</v>
      </c>
      <c r="U1136" s="411">
        <v>0</v>
      </c>
      <c r="V1136" s="411">
        <v>0</v>
      </c>
      <c r="W1136" s="411">
        <v>0</v>
      </c>
      <c r="X1136" s="411">
        <v>-14.410892090159216</v>
      </c>
      <c r="Y1136" s="411">
        <v>13.951242225695978</v>
      </c>
      <c r="Z1136" s="411">
        <v>-2.4768502512562804</v>
      </c>
      <c r="AA1136" s="411">
        <v>2.2605237046260811</v>
      </c>
      <c r="AB1136" s="411">
        <v>0</v>
      </c>
      <c r="AC1136" s="411">
        <v>0</v>
      </c>
      <c r="AD1136" s="411">
        <v>0</v>
      </c>
      <c r="AE1136" s="412">
        <v>0</v>
      </c>
      <c r="AF1136" s="411">
        <f t="shared" si="337"/>
        <v>2.8873263412000636</v>
      </c>
      <c r="AG1136" s="411">
        <v>877.46330275229343</v>
      </c>
      <c r="AH1136" s="411">
        <v>883.16700000000003</v>
      </c>
      <c r="AI1136" s="411">
        <v>862</v>
      </c>
      <c r="AJ1136" s="411">
        <v>811.8</v>
      </c>
      <c r="AK1136" s="411">
        <v>775.45610790984074</v>
      </c>
      <c r="AL1136" s="411">
        <v>887.85124222569596</v>
      </c>
      <c r="AM1136" s="411">
        <v>1229.7561497487436</v>
      </c>
      <c r="AN1136" s="411">
        <v>1477.3935237046262</v>
      </c>
      <c r="AO1136" s="411">
        <v>1323.8999999999999</v>
      </c>
      <c r="AP1136" s="411">
        <v>1301</v>
      </c>
      <c r="AQ1136" s="411">
        <v>1506.3000000000002</v>
      </c>
      <c r="AR1136" s="412">
        <v>922.6</v>
      </c>
      <c r="AS1136" s="411">
        <f t="shared" si="338"/>
        <v>12858.6873263412</v>
      </c>
      <c r="AT1136" s="411">
        <f t="shared" si="339"/>
        <v>6287.8242494188735</v>
      </c>
      <c r="AU1136" s="411">
        <f t="shared" si="340"/>
        <v>2475.7492838188791</v>
      </c>
      <c r="AV1136" s="411">
        <f t="shared" si="341"/>
        <v>4095.1137931034482</v>
      </c>
      <c r="AW1136" s="411">
        <v>0</v>
      </c>
      <c r="AX1136" s="411">
        <v>0</v>
      </c>
      <c r="AY1136" s="411">
        <v>0</v>
      </c>
      <c r="AZ1136" s="411">
        <v>0</v>
      </c>
      <c r="BA1136" s="411">
        <v>0</v>
      </c>
      <c r="BB1136" s="411">
        <v>0</v>
      </c>
      <c r="BC1136" s="411">
        <v>0</v>
      </c>
      <c r="BD1136" s="411">
        <v>0</v>
      </c>
      <c r="BE1136" s="411">
        <v>0</v>
      </c>
      <c r="BF1136" s="411">
        <v>0</v>
      </c>
      <c r="BG1136" s="411">
        <v>0</v>
      </c>
      <c r="BH1136" s="412">
        <v>0</v>
      </c>
      <c r="BI1136" s="411">
        <f t="shared" si="342"/>
        <v>0</v>
      </c>
      <c r="BJ1136" s="411">
        <v>877.46330275229343</v>
      </c>
      <c r="BK1136" s="411">
        <v>883.16700000000003</v>
      </c>
      <c r="BL1136" s="411">
        <v>862</v>
      </c>
      <c r="BM1136" s="411">
        <v>811.8</v>
      </c>
      <c r="BN1136" s="411">
        <v>775.45610790984074</v>
      </c>
      <c r="BO1136" s="411">
        <v>887.85124222569596</v>
      </c>
      <c r="BP1136" s="411">
        <v>1229.7561497487436</v>
      </c>
      <c r="BQ1136" s="411">
        <v>1477.3935237046262</v>
      </c>
      <c r="BR1136" s="411">
        <v>1323.8999999999999</v>
      </c>
      <c r="BS1136" s="411">
        <v>1301</v>
      </c>
      <c r="BT1136" s="411">
        <v>1506.3000000000002</v>
      </c>
      <c r="BU1136" s="412">
        <v>922.6</v>
      </c>
      <c r="BV1136" s="411">
        <f t="shared" si="343"/>
        <v>12858.6873263412</v>
      </c>
      <c r="BW1136" s="411">
        <v>-36.731439546178905</v>
      </c>
      <c r="BX1136" s="411">
        <v>-38.098310631762054</v>
      </c>
      <c r="BY1136" s="411">
        <v>-28.916149453999981</v>
      </c>
      <c r="BZ1136" s="411">
        <v>-28.58452765740001</v>
      </c>
      <c r="CA1136" s="411">
        <v>10.914792864785472</v>
      </c>
      <c r="CB1136" s="411">
        <v>39.859946566333782</v>
      </c>
      <c r="CC1136" s="411">
        <v>39.225542976340932</v>
      </c>
      <c r="CD1136" s="411">
        <v>-76.279864954539079</v>
      </c>
      <c r="CE1136" s="411">
        <v>26.445373808400035</v>
      </c>
      <c r="CF1136" s="411">
        <v>42.500688107999935</v>
      </c>
      <c r="CG1136" s="411">
        <v>-23.225279694299957</v>
      </c>
      <c r="CH1136" s="412">
        <v>35.945297739400075</v>
      </c>
      <c r="CI1136" s="411">
        <f t="shared" si="344"/>
        <v>-36.943929874919746</v>
      </c>
      <c r="CJ1136" s="411">
        <v>840.73186320611467</v>
      </c>
      <c r="CK1136" s="411">
        <v>845.06868936823798</v>
      </c>
      <c r="CL1136" s="411">
        <v>833.08385054600001</v>
      </c>
      <c r="CM1136" s="411">
        <v>783.21547234260004</v>
      </c>
      <c r="CN1136" s="411">
        <v>786.37090077462631</v>
      </c>
      <c r="CO1136" s="411">
        <v>927.71118879202982</v>
      </c>
      <c r="CP1136" s="411">
        <v>1268.9816927250845</v>
      </c>
      <c r="CQ1136" s="411">
        <v>1401.1136587500869</v>
      </c>
      <c r="CR1136" s="411">
        <v>1350.3453738084002</v>
      </c>
      <c r="CS1136" s="411">
        <v>1343.5006881079998</v>
      </c>
      <c r="CT1136" s="411">
        <v>1483.0747203057001</v>
      </c>
      <c r="CU1136" s="412">
        <v>958.5452977394001</v>
      </c>
      <c r="CV1136" s="411">
        <f t="shared" si="345"/>
        <v>12821.74339646628</v>
      </c>
      <c r="CW1136" s="411">
        <v>-29.912925791058115</v>
      </c>
      <c r="CX1136" s="411">
        <v>-10.727974714225244</v>
      </c>
      <c r="CY1136" s="411">
        <v>-21.262000825999991</v>
      </c>
      <c r="CZ1136" s="411">
        <v>-104.07658176762499</v>
      </c>
      <c r="DA1136" s="411">
        <v>-122.83887488916143</v>
      </c>
      <c r="DB1136" s="411">
        <v>-141.67261322833312</v>
      </c>
      <c r="DC1136" s="411">
        <v>-271.98080320960599</v>
      </c>
      <c r="DD1136" s="411">
        <v>-231.83680850417258</v>
      </c>
      <c r="DE1136" s="411">
        <v>-14.595847344359981</v>
      </c>
      <c r="DF1136" s="411">
        <v>44.783356270266523</v>
      </c>
      <c r="DG1136" s="411">
        <v>0</v>
      </c>
      <c r="DH1136" s="412">
        <v>0</v>
      </c>
      <c r="DI1136" s="411">
        <f t="shared" si="346"/>
        <v>-904.12107400427487</v>
      </c>
      <c r="DJ1136" s="411">
        <v>810.81893741505644</v>
      </c>
      <c r="DK1136" s="411">
        <v>834.3407146540128</v>
      </c>
      <c r="DL1136" s="411">
        <v>811.82184972000005</v>
      </c>
      <c r="DM1136" s="411">
        <v>679.13889057497499</v>
      </c>
      <c r="DN1136" s="411">
        <v>663.53202588546492</v>
      </c>
      <c r="DO1136" s="411">
        <v>786.03857556369667</v>
      </c>
      <c r="DP1136" s="411">
        <v>997.00088951547878</v>
      </c>
      <c r="DQ1136" s="411">
        <v>1169.2768502459144</v>
      </c>
      <c r="DR1136" s="411">
        <v>1335.7495264640402</v>
      </c>
      <c r="DS1136" s="411">
        <v>1388.2840443782663</v>
      </c>
      <c r="DT1136" s="411">
        <v>1483.0747203057001</v>
      </c>
      <c r="DU1136" s="412">
        <v>958.5452977394001</v>
      </c>
      <c r="DV1136" s="411">
        <f t="shared" si="347"/>
        <v>11917.622322462004</v>
      </c>
      <c r="DW1136" s="412">
        <v>810.81893741505644</v>
      </c>
      <c r="DX1136" s="412">
        <v>834.3407146540128</v>
      </c>
      <c r="DY1136" s="412">
        <v>811.82184972000005</v>
      </c>
      <c r="DZ1136" s="412">
        <v>679.13889057497499</v>
      </c>
      <c r="EA1136" s="412">
        <v>663.53202588546492</v>
      </c>
      <c r="EB1136" s="412">
        <v>786.03857556369667</v>
      </c>
      <c r="EC1136" s="412">
        <v>997.00088951547878</v>
      </c>
      <c r="ED1136" s="412">
        <v>1169.2768502459144</v>
      </c>
      <c r="EE1136" s="412">
        <v>1335.7495264640402</v>
      </c>
      <c r="EF1136" s="412">
        <v>1388.2840443782663</v>
      </c>
      <c r="EG1136" s="412">
        <v>1483.0747203057001</v>
      </c>
      <c r="EH1136" s="412">
        <v>958.5452977394001</v>
      </c>
      <c r="EI1136" s="411">
        <f t="shared" si="348"/>
        <v>11917.622322462004</v>
      </c>
      <c r="EK1136" s="411">
        <f t="shared" si="349"/>
        <v>11917.622322462006</v>
      </c>
      <c r="EL1136" s="7">
        <f t="shared" si="350"/>
        <v>0</v>
      </c>
    </row>
    <row r="1137" spans="1:142">
      <c r="A1137" s="365" t="str">
        <f t="shared" si="332"/>
        <v xml:space="preserve"> 217</v>
      </c>
      <c r="B1137" s="370" t="s">
        <v>978</v>
      </c>
      <c r="C1137" s="370" t="s">
        <v>1219</v>
      </c>
      <c r="D1137" s="411">
        <v>65200</v>
      </c>
      <c r="E1137" s="411">
        <v>84845</v>
      </c>
      <c r="F1137" s="411">
        <v>135000</v>
      </c>
      <c r="G1137" s="411">
        <v>135750</v>
      </c>
      <c r="H1137" s="411">
        <v>137165</v>
      </c>
      <c r="I1137" s="411">
        <v>132545</v>
      </c>
      <c r="J1137" s="411">
        <v>159230</v>
      </c>
      <c r="K1137" s="411">
        <v>174595</v>
      </c>
      <c r="L1137" s="411">
        <v>144185</v>
      </c>
      <c r="M1137" s="411">
        <v>144880</v>
      </c>
      <c r="N1137" s="411">
        <v>123120</v>
      </c>
      <c r="O1137" s="412">
        <v>126275</v>
      </c>
      <c r="P1137" s="411">
        <f t="shared" si="333"/>
        <v>1562790</v>
      </c>
      <c r="Q1137" s="411">
        <f t="shared" si="334"/>
        <v>844598.54838709673</v>
      </c>
      <c r="R1137" s="411">
        <f t="shared" si="335"/>
        <v>284141.27919911011</v>
      </c>
      <c r="S1137" s="411">
        <f t="shared" si="336"/>
        <v>434050.1724137931</v>
      </c>
      <c r="T1137" s="411">
        <v>265.85117227318733</v>
      </c>
      <c r="U1137" s="411">
        <v>0</v>
      </c>
      <c r="V1137" s="411">
        <v>0</v>
      </c>
      <c r="W1137" s="411">
        <v>0</v>
      </c>
      <c r="X1137" s="411">
        <v>-2502.5352540955555</v>
      </c>
      <c r="Y1137" s="411">
        <v>2115.9942794425733</v>
      </c>
      <c r="Z1137" s="411">
        <v>-320.06030150753577</v>
      </c>
      <c r="AA1137" s="411">
        <v>267.55291638733797</v>
      </c>
      <c r="AB1137" s="411">
        <v>0</v>
      </c>
      <c r="AC1137" s="411">
        <v>0</v>
      </c>
      <c r="AD1137" s="411">
        <v>0</v>
      </c>
      <c r="AE1137" s="412">
        <v>0</v>
      </c>
      <c r="AF1137" s="411">
        <f t="shared" si="337"/>
        <v>-173.19718749999265</v>
      </c>
      <c r="AG1137" s="411">
        <v>65465.851172273193</v>
      </c>
      <c r="AH1137" s="411">
        <v>84845</v>
      </c>
      <c r="AI1137" s="411">
        <v>135000</v>
      </c>
      <c r="AJ1137" s="411">
        <v>135750</v>
      </c>
      <c r="AK1137" s="411">
        <v>134662.46474590444</v>
      </c>
      <c r="AL1137" s="411">
        <v>134660.99427944256</v>
      </c>
      <c r="AM1137" s="411">
        <v>158909.93969849247</v>
      </c>
      <c r="AN1137" s="411">
        <v>174862.55291638733</v>
      </c>
      <c r="AO1137" s="411">
        <v>144185</v>
      </c>
      <c r="AP1137" s="411">
        <v>144880</v>
      </c>
      <c r="AQ1137" s="411">
        <v>123120.00000000001</v>
      </c>
      <c r="AR1137" s="412">
        <v>126275</v>
      </c>
      <c r="AS1137" s="411">
        <f t="shared" si="338"/>
        <v>1562616.8028124999</v>
      </c>
      <c r="AT1137" s="411">
        <f t="shared" si="339"/>
        <v>844168.12280906457</v>
      </c>
      <c r="AU1137" s="411">
        <f t="shared" si="340"/>
        <v>284398.50758964237</v>
      </c>
      <c r="AV1137" s="411">
        <f t="shared" si="341"/>
        <v>434050.1724137931</v>
      </c>
      <c r="AW1137" s="411">
        <v>0</v>
      </c>
      <c r="AX1137" s="411">
        <v>0</v>
      </c>
      <c r="AY1137" s="411">
        <v>0</v>
      </c>
      <c r="AZ1137" s="411">
        <v>0</v>
      </c>
      <c r="BA1137" s="411">
        <v>0</v>
      </c>
      <c r="BB1137" s="411">
        <v>0</v>
      </c>
      <c r="BC1137" s="411">
        <v>0</v>
      </c>
      <c r="BD1137" s="411">
        <v>0</v>
      </c>
      <c r="BE1137" s="411">
        <v>0</v>
      </c>
      <c r="BF1137" s="411">
        <v>0</v>
      </c>
      <c r="BG1137" s="411">
        <v>0</v>
      </c>
      <c r="BH1137" s="412">
        <v>0</v>
      </c>
      <c r="BI1137" s="411">
        <f t="shared" si="342"/>
        <v>0</v>
      </c>
      <c r="BJ1137" s="411">
        <v>65465.851172273193</v>
      </c>
      <c r="BK1137" s="411">
        <v>84845</v>
      </c>
      <c r="BL1137" s="411">
        <v>135000</v>
      </c>
      <c r="BM1137" s="411">
        <v>135750</v>
      </c>
      <c r="BN1137" s="411">
        <v>134662.46474590444</v>
      </c>
      <c r="BO1137" s="411">
        <v>134660.99427944256</v>
      </c>
      <c r="BP1137" s="411">
        <v>158909.93969849247</v>
      </c>
      <c r="BQ1137" s="411">
        <v>174862.55291638733</v>
      </c>
      <c r="BR1137" s="411">
        <v>144185</v>
      </c>
      <c r="BS1137" s="411">
        <v>144880</v>
      </c>
      <c r="BT1137" s="411">
        <v>123120.00000000001</v>
      </c>
      <c r="BU1137" s="412">
        <v>126275</v>
      </c>
      <c r="BV1137" s="411">
        <f t="shared" si="343"/>
        <v>1562616.8028124999</v>
      </c>
      <c r="BW1137" s="411">
        <v>-2740.4621334373096</v>
      </c>
      <c r="BX1137" s="411">
        <v>-3660.0678756699981</v>
      </c>
      <c r="BY1137" s="411">
        <v>-4528.6312950000083</v>
      </c>
      <c r="BZ1137" s="411">
        <v>-4779.9330247500093</v>
      </c>
      <c r="CA1137" s="411">
        <v>1895.4172832873173</v>
      </c>
      <c r="CB1137" s="411">
        <v>6045.5848697044457</v>
      </c>
      <c r="CC1137" s="411">
        <v>5068.7517767522604</v>
      </c>
      <c r="CD1137" s="411">
        <v>-9028.39474253355</v>
      </c>
      <c r="CE1137" s="411">
        <v>2880.1467048600061</v>
      </c>
      <c r="CF1137" s="411">
        <v>4732.8975350399924</v>
      </c>
      <c r="CG1137" s="411">
        <v>-1898.3578543199983</v>
      </c>
      <c r="CH1137" s="412">
        <v>4919.7837329750146</v>
      </c>
      <c r="CI1137" s="411">
        <f t="shared" si="344"/>
        <v>-1093.2650230918371</v>
      </c>
      <c r="CJ1137" s="411">
        <v>62725.38903883587</v>
      </c>
      <c r="CK1137" s="411">
        <v>81184.932124330007</v>
      </c>
      <c r="CL1137" s="411">
        <v>130471.368705</v>
      </c>
      <c r="CM1137" s="411">
        <v>130970.06697525</v>
      </c>
      <c r="CN1137" s="411">
        <v>136557.88202919177</v>
      </c>
      <c r="CO1137" s="411">
        <v>140706.57914914703</v>
      </c>
      <c r="CP1137" s="411">
        <v>163978.6914752447</v>
      </c>
      <c r="CQ1137" s="411">
        <v>165834.15817385376</v>
      </c>
      <c r="CR1137" s="411">
        <v>147065.14670486</v>
      </c>
      <c r="CS1137" s="411">
        <v>149612.89753503999</v>
      </c>
      <c r="CT1137" s="411">
        <v>121221.64214568003</v>
      </c>
      <c r="CU1137" s="412">
        <v>131194.78373297499</v>
      </c>
      <c r="CV1137" s="411">
        <f t="shared" si="345"/>
        <v>1561523.5377894081</v>
      </c>
      <c r="CW1137" s="411">
        <v>-2237.1001754593544</v>
      </c>
      <c r="CX1137" s="411">
        <v>-1375.4887138749973</v>
      </c>
      <c r="CY1137" s="411">
        <v>-1232.2295933250007</v>
      </c>
      <c r="CZ1137" s="411">
        <v>-6729.4012313249978</v>
      </c>
      <c r="DA1137" s="411">
        <v>-7524.0490900420436</v>
      </c>
      <c r="DB1137" s="411">
        <v>-9686.8801896410005</v>
      </c>
      <c r="DC1137" s="411">
        <v>-17890.523801356612</v>
      </c>
      <c r="DD1137" s="411">
        <v>-13052.299181026239</v>
      </c>
      <c r="DE1137" s="411">
        <v>-2736.0838924700001</v>
      </c>
      <c r="DF1137" s="411">
        <v>4987.0965845013161</v>
      </c>
      <c r="DG1137" s="411">
        <v>0</v>
      </c>
      <c r="DH1137" s="412">
        <v>0</v>
      </c>
      <c r="DI1137" s="411">
        <f t="shared" si="346"/>
        <v>-57476.959284018929</v>
      </c>
      <c r="DJ1137" s="411">
        <v>60488.288863376525</v>
      </c>
      <c r="DK1137" s="411">
        <v>79809.443410455002</v>
      </c>
      <c r="DL1137" s="411">
        <v>129239.139111675</v>
      </c>
      <c r="DM1137" s="411">
        <v>124240.665743925</v>
      </c>
      <c r="DN1137" s="411">
        <v>129033.83293914971</v>
      </c>
      <c r="DO1137" s="411">
        <v>131019.69895950603</v>
      </c>
      <c r="DP1137" s="411">
        <v>146088.16767388812</v>
      </c>
      <c r="DQ1137" s="411">
        <v>152781.85899282753</v>
      </c>
      <c r="DR1137" s="411">
        <v>144329.06281239001</v>
      </c>
      <c r="DS1137" s="411">
        <v>154599.99411954131</v>
      </c>
      <c r="DT1137" s="411">
        <v>121221.64214568003</v>
      </c>
      <c r="DU1137" s="412">
        <v>131194.78373297499</v>
      </c>
      <c r="DV1137" s="411">
        <f t="shared" si="347"/>
        <v>1504046.5785053892</v>
      </c>
      <c r="DW1137" s="412">
        <v>60488.288863376525</v>
      </c>
      <c r="DX1137" s="412">
        <v>79809.443410455002</v>
      </c>
      <c r="DY1137" s="412">
        <v>129239.139111675</v>
      </c>
      <c r="DZ1137" s="412">
        <v>124240.665743925</v>
      </c>
      <c r="EA1137" s="412">
        <v>129033.83293914971</v>
      </c>
      <c r="EB1137" s="412">
        <v>131019.69895950603</v>
      </c>
      <c r="EC1137" s="412">
        <v>146088.16767388812</v>
      </c>
      <c r="ED1137" s="412">
        <v>152781.85899282753</v>
      </c>
      <c r="EE1137" s="412">
        <v>144329.06281239001</v>
      </c>
      <c r="EF1137" s="412">
        <v>154599.99411954131</v>
      </c>
      <c r="EG1137" s="412">
        <v>121221.64214568003</v>
      </c>
      <c r="EH1137" s="412">
        <v>131194.78373297499</v>
      </c>
      <c r="EI1137" s="411">
        <f t="shared" si="348"/>
        <v>1504046.5785053892</v>
      </c>
      <c r="EK1137" s="411">
        <f t="shared" si="349"/>
        <v>1504046.5785053892</v>
      </c>
      <c r="EL1137" s="7">
        <f t="shared" si="350"/>
        <v>0</v>
      </c>
    </row>
    <row r="1138" spans="1:142">
      <c r="A1138" s="365" t="str">
        <f t="shared" si="332"/>
        <v xml:space="preserve"> 217</v>
      </c>
      <c r="B1138" s="370" t="s">
        <v>978</v>
      </c>
      <c r="C1138" s="370" t="s">
        <v>919</v>
      </c>
      <c r="D1138" s="411">
        <v>31</v>
      </c>
      <c r="E1138" s="411">
        <v>31.533300000000001</v>
      </c>
      <c r="F1138" s="411">
        <v>32</v>
      </c>
      <c r="G1138" s="411">
        <v>32</v>
      </c>
      <c r="H1138" s="411">
        <v>32.133299999999998</v>
      </c>
      <c r="I1138" s="411">
        <v>31.9</v>
      </c>
      <c r="J1138" s="411">
        <v>33.166699999999999</v>
      </c>
      <c r="K1138" s="411">
        <v>32.966700000000003</v>
      </c>
      <c r="L1138" s="411">
        <v>32</v>
      </c>
      <c r="M1138" s="411">
        <v>31</v>
      </c>
      <c r="N1138" s="411">
        <v>30</v>
      </c>
      <c r="O1138" s="412">
        <v>30</v>
      </c>
      <c r="P1138" s="411">
        <f t="shared" si="333"/>
        <v>379.7</v>
      </c>
      <c r="Q1138" s="411">
        <f t="shared" si="334"/>
        <v>222.6634064516129</v>
      </c>
      <c r="R1138" s="411">
        <f t="shared" si="335"/>
        <v>57.209007341490548</v>
      </c>
      <c r="S1138" s="411">
        <f t="shared" si="336"/>
        <v>99.827586206896555</v>
      </c>
      <c r="T1138" s="411">
        <v>0.99999999999999911</v>
      </c>
      <c r="U1138" s="411">
        <v>0</v>
      </c>
      <c r="V1138" s="411">
        <v>0</v>
      </c>
      <c r="W1138" s="411">
        <v>0</v>
      </c>
      <c r="X1138" s="411">
        <v>0</v>
      </c>
      <c r="Y1138" s="411">
        <v>0</v>
      </c>
      <c r="Z1138" s="411">
        <v>2.0101030303030303</v>
      </c>
      <c r="AA1138" s="411">
        <v>0.99899090909090837</v>
      </c>
      <c r="AB1138" s="411">
        <v>0</v>
      </c>
      <c r="AC1138" s="411">
        <v>-0.99999999999999734</v>
      </c>
      <c r="AD1138" s="411">
        <v>0</v>
      </c>
      <c r="AE1138" s="412">
        <v>0</v>
      </c>
      <c r="AF1138" s="411">
        <f t="shared" si="337"/>
        <v>3.0090939393939404</v>
      </c>
      <c r="AG1138" s="411">
        <v>32</v>
      </c>
      <c r="AH1138" s="411">
        <v>31.533300000000001</v>
      </c>
      <c r="AI1138" s="411">
        <v>32</v>
      </c>
      <c r="AJ1138" s="411">
        <v>32</v>
      </c>
      <c r="AK1138" s="411">
        <v>32.133299999999998</v>
      </c>
      <c r="AL1138" s="411">
        <v>31.9</v>
      </c>
      <c r="AM1138" s="411">
        <v>35.176803030303034</v>
      </c>
      <c r="AN1138" s="411">
        <v>33.96569090909091</v>
      </c>
      <c r="AO1138" s="411">
        <v>32</v>
      </c>
      <c r="AP1138" s="411">
        <v>30.000000000000004</v>
      </c>
      <c r="AQ1138" s="411">
        <v>30</v>
      </c>
      <c r="AR1138" s="412">
        <v>30</v>
      </c>
      <c r="AS1138" s="411">
        <f t="shared" si="338"/>
        <v>382.70909393939394</v>
      </c>
      <c r="AT1138" s="411">
        <f t="shared" si="339"/>
        <v>225.60866744868036</v>
      </c>
      <c r="AU1138" s="411">
        <f t="shared" si="340"/>
        <v>58.272840283817033</v>
      </c>
      <c r="AV1138" s="411">
        <f t="shared" si="341"/>
        <v>98.827586206896555</v>
      </c>
      <c r="AW1138" s="411">
        <v>0</v>
      </c>
      <c r="AX1138" s="411">
        <v>0</v>
      </c>
      <c r="AY1138" s="411">
        <v>0</v>
      </c>
      <c r="AZ1138" s="411">
        <v>0</v>
      </c>
      <c r="BA1138" s="411">
        <v>0</v>
      </c>
      <c r="BB1138" s="411">
        <v>0</v>
      </c>
      <c r="BC1138" s="411">
        <v>0</v>
      </c>
      <c r="BD1138" s="411">
        <v>0</v>
      </c>
      <c r="BE1138" s="411">
        <v>0</v>
      </c>
      <c r="BF1138" s="411">
        <v>0</v>
      </c>
      <c r="BG1138" s="411">
        <v>0</v>
      </c>
      <c r="BH1138" s="412">
        <v>0</v>
      </c>
      <c r="BI1138" s="411">
        <f t="shared" si="342"/>
        <v>0</v>
      </c>
      <c r="BJ1138" s="411">
        <v>32</v>
      </c>
      <c r="BK1138" s="411">
        <v>31.533300000000001</v>
      </c>
      <c r="BL1138" s="411">
        <v>32</v>
      </c>
      <c r="BM1138" s="411">
        <v>32</v>
      </c>
      <c r="BN1138" s="411">
        <v>32.133299999999998</v>
      </c>
      <c r="BO1138" s="411">
        <v>31.9</v>
      </c>
      <c r="BP1138" s="411">
        <v>35.176803030303034</v>
      </c>
      <c r="BQ1138" s="411">
        <v>33.96569090909091</v>
      </c>
      <c r="BR1138" s="411">
        <v>32</v>
      </c>
      <c r="BS1138" s="411">
        <v>30.000000000000004</v>
      </c>
      <c r="BT1138" s="411">
        <v>30</v>
      </c>
      <c r="BU1138" s="412">
        <v>30</v>
      </c>
      <c r="BV1138" s="411">
        <f t="shared" si="343"/>
        <v>382.70909393939394</v>
      </c>
      <c r="BW1138" s="411">
        <v>0</v>
      </c>
      <c r="BX1138" s="411">
        <v>0</v>
      </c>
      <c r="BY1138" s="411">
        <v>0</v>
      </c>
      <c r="BZ1138" s="411">
        <v>0</v>
      </c>
      <c r="CA1138" s="411">
        <v>0</v>
      </c>
      <c r="CB1138" s="411">
        <v>0</v>
      </c>
      <c r="CC1138" s="411">
        <v>0</v>
      </c>
      <c r="CD1138" s="411">
        <v>0</v>
      </c>
      <c r="CE1138" s="411">
        <v>0</v>
      </c>
      <c r="CF1138" s="411">
        <v>0</v>
      </c>
      <c r="CG1138" s="411">
        <v>0</v>
      </c>
      <c r="CH1138" s="412">
        <v>0</v>
      </c>
      <c r="CI1138" s="411">
        <f t="shared" si="344"/>
        <v>0</v>
      </c>
      <c r="CJ1138" s="411">
        <v>32</v>
      </c>
      <c r="CK1138" s="411">
        <v>31.533300000000001</v>
      </c>
      <c r="CL1138" s="411">
        <v>32</v>
      </c>
      <c r="CM1138" s="411">
        <v>32</v>
      </c>
      <c r="CN1138" s="411">
        <v>32.133299999999998</v>
      </c>
      <c r="CO1138" s="411">
        <v>31.9</v>
      </c>
      <c r="CP1138" s="411">
        <v>35.176803030303034</v>
      </c>
      <c r="CQ1138" s="411">
        <v>33.96569090909091</v>
      </c>
      <c r="CR1138" s="411">
        <v>32</v>
      </c>
      <c r="CS1138" s="411">
        <v>30.000000000000004</v>
      </c>
      <c r="CT1138" s="411">
        <v>30</v>
      </c>
      <c r="CU1138" s="412">
        <v>30</v>
      </c>
      <c r="CV1138" s="411">
        <f t="shared" si="345"/>
        <v>382.70909393939394</v>
      </c>
      <c r="CW1138" s="411">
        <v>-1.9999999999999991</v>
      </c>
      <c r="CX1138" s="411">
        <v>-2.0583375000000004</v>
      </c>
      <c r="CY1138" s="411">
        <v>-2</v>
      </c>
      <c r="CZ1138" s="411">
        <v>-2</v>
      </c>
      <c r="DA1138" s="411">
        <v>-2</v>
      </c>
      <c r="DB1138" s="411">
        <v>-2</v>
      </c>
      <c r="DC1138" s="411">
        <v>-5.0101030303030303</v>
      </c>
      <c r="DD1138" s="411">
        <v>-3.9989909090909102</v>
      </c>
      <c r="DE1138" s="411">
        <v>-2</v>
      </c>
      <c r="DF1138" s="411">
        <v>0</v>
      </c>
      <c r="DG1138" s="411">
        <v>0</v>
      </c>
      <c r="DH1138" s="412">
        <v>0</v>
      </c>
      <c r="DI1138" s="411">
        <f t="shared" si="346"/>
        <v>-23.067431439393939</v>
      </c>
      <c r="DJ1138" s="411">
        <v>30</v>
      </c>
      <c r="DK1138" s="411">
        <v>29.4749625</v>
      </c>
      <c r="DL1138" s="411">
        <v>30</v>
      </c>
      <c r="DM1138" s="411">
        <v>30</v>
      </c>
      <c r="DN1138" s="411">
        <v>30.133299999999998</v>
      </c>
      <c r="DO1138" s="411">
        <v>29.9</v>
      </c>
      <c r="DP1138" s="411">
        <v>30.166699999999999</v>
      </c>
      <c r="DQ1138" s="411">
        <v>29.966699999999996</v>
      </c>
      <c r="DR1138" s="411">
        <v>30</v>
      </c>
      <c r="DS1138" s="411">
        <v>30</v>
      </c>
      <c r="DT1138" s="411">
        <v>30</v>
      </c>
      <c r="DU1138" s="412">
        <v>30</v>
      </c>
      <c r="DV1138" s="411">
        <f t="shared" si="347"/>
        <v>359.6416625</v>
      </c>
      <c r="DW1138" s="412">
        <v>30</v>
      </c>
      <c r="DX1138" s="412">
        <v>29.4749625</v>
      </c>
      <c r="DY1138" s="412">
        <v>30</v>
      </c>
      <c r="DZ1138" s="412">
        <v>30</v>
      </c>
      <c r="EA1138" s="412">
        <v>30.133299999999998</v>
      </c>
      <c r="EB1138" s="412">
        <v>29.9</v>
      </c>
      <c r="EC1138" s="412">
        <v>30.166699999999999</v>
      </c>
      <c r="ED1138" s="412">
        <v>29.966699999999996</v>
      </c>
      <c r="EE1138" s="412">
        <v>30</v>
      </c>
      <c r="EF1138" s="412">
        <v>30</v>
      </c>
      <c r="EG1138" s="412">
        <v>30</v>
      </c>
      <c r="EH1138" s="412">
        <v>30</v>
      </c>
      <c r="EI1138" s="411">
        <f t="shared" si="348"/>
        <v>359.6416625</v>
      </c>
      <c r="EK1138" s="411">
        <f t="shared" si="349"/>
        <v>359.6416625</v>
      </c>
      <c r="EL1138" s="7">
        <f t="shared" si="350"/>
        <v>0</v>
      </c>
    </row>
    <row r="1139" spans="1:142">
      <c r="A1139" s="365" t="str">
        <f t="shared" si="332"/>
        <v xml:space="preserve"> 217</v>
      </c>
      <c r="B1139" s="370" t="s">
        <v>978</v>
      </c>
      <c r="C1139" s="370" t="s">
        <v>973</v>
      </c>
      <c r="D1139" s="411">
        <v>873.9</v>
      </c>
      <c r="E1139" s="411">
        <v>883.16700000000003</v>
      </c>
      <c r="F1139" s="411">
        <v>862</v>
      </c>
      <c r="G1139" s="411">
        <v>811.80000000000007</v>
      </c>
      <c r="H1139" s="411">
        <v>789.86700000000008</v>
      </c>
      <c r="I1139" s="411">
        <v>873.90000000000009</v>
      </c>
      <c r="J1139" s="411">
        <v>1232.2329999999999</v>
      </c>
      <c r="K1139" s="411">
        <v>1475.1329999999998</v>
      </c>
      <c r="L1139" s="411">
        <v>1323.9</v>
      </c>
      <c r="M1139" s="411">
        <v>1301</v>
      </c>
      <c r="N1139" s="411">
        <v>1506.3000000000002</v>
      </c>
      <c r="O1139" s="412">
        <v>922.60000000000014</v>
      </c>
      <c r="P1139" s="411">
        <f t="shared" si="333"/>
        <v>12855.800000000001</v>
      </c>
      <c r="Q1139" s="411">
        <f t="shared" si="334"/>
        <v>6287.1175483870966</v>
      </c>
      <c r="R1139" s="411">
        <f t="shared" si="335"/>
        <v>2473.5686585094545</v>
      </c>
      <c r="S1139" s="411">
        <f t="shared" si="336"/>
        <v>4095.1137931034486</v>
      </c>
      <c r="T1139" s="411">
        <v>3.5633027522935006</v>
      </c>
      <c r="U1139" s="411">
        <v>0</v>
      </c>
      <c r="V1139" s="411">
        <v>0</v>
      </c>
      <c r="W1139" s="411">
        <v>0</v>
      </c>
      <c r="X1139" s="411">
        <v>-14.410892090159216</v>
      </c>
      <c r="Y1139" s="411">
        <v>13.951242225695978</v>
      </c>
      <c r="Z1139" s="411">
        <v>-2.4768502512562804</v>
      </c>
      <c r="AA1139" s="411">
        <v>2.2605237046260811</v>
      </c>
      <c r="AB1139" s="411">
        <v>0</v>
      </c>
      <c r="AC1139" s="411">
        <v>0</v>
      </c>
      <c r="AD1139" s="411">
        <v>0</v>
      </c>
      <c r="AE1139" s="412">
        <v>0</v>
      </c>
      <c r="AF1139" s="411">
        <f t="shared" si="337"/>
        <v>2.8873263412000636</v>
      </c>
      <c r="AG1139" s="411">
        <v>877.46330275229343</v>
      </c>
      <c r="AH1139" s="411">
        <v>883.16700000000003</v>
      </c>
      <c r="AI1139" s="411">
        <v>862</v>
      </c>
      <c r="AJ1139" s="411">
        <v>811.80000000000007</v>
      </c>
      <c r="AK1139" s="411">
        <v>775.45610790984074</v>
      </c>
      <c r="AL1139" s="411">
        <v>887.85124222569607</v>
      </c>
      <c r="AM1139" s="411">
        <v>1229.7561497487436</v>
      </c>
      <c r="AN1139" s="411">
        <v>1477.3935237046262</v>
      </c>
      <c r="AO1139" s="411">
        <v>1323.9</v>
      </c>
      <c r="AP1139" s="411">
        <v>1301</v>
      </c>
      <c r="AQ1139" s="411">
        <v>1506.3000000000002</v>
      </c>
      <c r="AR1139" s="412">
        <v>922.6</v>
      </c>
      <c r="AS1139" s="411">
        <f t="shared" si="338"/>
        <v>12858.6873263412</v>
      </c>
      <c r="AT1139" s="411">
        <f t="shared" si="339"/>
        <v>6287.8242494188735</v>
      </c>
      <c r="AU1139" s="411">
        <f t="shared" si="340"/>
        <v>2475.7492838188791</v>
      </c>
      <c r="AV1139" s="411">
        <f t="shared" si="341"/>
        <v>4095.1137931034482</v>
      </c>
      <c r="AW1139" s="411">
        <v>0</v>
      </c>
      <c r="AX1139" s="411">
        <v>0</v>
      </c>
      <c r="AY1139" s="411">
        <v>0</v>
      </c>
      <c r="AZ1139" s="411">
        <v>0</v>
      </c>
      <c r="BA1139" s="411">
        <v>0</v>
      </c>
      <c r="BB1139" s="411">
        <v>0</v>
      </c>
      <c r="BC1139" s="411">
        <v>0</v>
      </c>
      <c r="BD1139" s="411">
        <v>0</v>
      </c>
      <c r="BE1139" s="411">
        <v>0</v>
      </c>
      <c r="BF1139" s="411">
        <v>0</v>
      </c>
      <c r="BG1139" s="411">
        <v>0</v>
      </c>
      <c r="BH1139" s="412">
        <v>0</v>
      </c>
      <c r="BI1139" s="411">
        <f t="shared" si="342"/>
        <v>0</v>
      </c>
      <c r="BJ1139" s="411">
        <v>877.46330275229343</v>
      </c>
      <c r="BK1139" s="411">
        <v>883.16700000000003</v>
      </c>
      <c r="BL1139" s="411">
        <v>862</v>
      </c>
      <c r="BM1139" s="411">
        <v>811.80000000000007</v>
      </c>
      <c r="BN1139" s="411">
        <v>775.45610790984074</v>
      </c>
      <c r="BO1139" s="411">
        <v>887.85124222569607</v>
      </c>
      <c r="BP1139" s="411">
        <v>1229.7561497487436</v>
      </c>
      <c r="BQ1139" s="411">
        <v>1477.3935237046262</v>
      </c>
      <c r="BR1139" s="411">
        <v>1323.9</v>
      </c>
      <c r="BS1139" s="411">
        <v>1301</v>
      </c>
      <c r="BT1139" s="411">
        <v>1506.3000000000002</v>
      </c>
      <c r="BU1139" s="412">
        <v>922.6</v>
      </c>
      <c r="BV1139" s="411">
        <f t="shared" si="343"/>
        <v>12858.6873263412</v>
      </c>
      <c r="BW1139" s="411">
        <v>-36.731439546178905</v>
      </c>
      <c r="BX1139" s="411">
        <v>-38.098310631762054</v>
      </c>
      <c r="BY1139" s="411">
        <v>-28.916149453999981</v>
      </c>
      <c r="BZ1139" s="411">
        <v>-28.58452765740001</v>
      </c>
      <c r="CA1139" s="411">
        <v>10.914792864785472</v>
      </c>
      <c r="CB1139" s="411">
        <v>39.859946566333782</v>
      </c>
      <c r="CC1139" s="411">
        <v>39.225542976340932</v>
      </c>
      <c r="CD1139" s="411">
        <v>-76.279864954539079</v>
      </c>
      <c r="CE1139" s="411">
        <v>26.445373808400035</v>
      </c>
      <c r="CF1139" s="411">
        <v>42.500688107999935</v>
      </c>
      <c r="CG1139" s="411">
        <v>-23.225279694299957</v>
      </c>
      <c r="CH1139" s="412">
        <v>35.945297739400075</v>
      </c>
      <c r="CI1139" s="411">
        <f t="shared" si="344"/>
        <v>-36.943929874919746</v>
      </c>
      <c r="CJ1139" s="411">
        <v>840.73186320611467</v>
      </c>
      <c r="CK1139" s="411">
        <v>845.06868936823798</v>
      </c>
      <c r="CL1139" s="411">
        <v>833.08385054600012</v>
      </c>
      <c r="CM1139" s="411">
        <v>783.21547234259992</v>
      </c>
      <c r="CN1139" s="411">
        <v>786.37090077462631</v>
      </c>
      <c r="CO1139" s="411">
        <v>927.71118879202982</v>
      </c>
      <c r="CP1139" s="411">
        <v>1268.9816927250847</v>
      </c>
      <c r="CQ1139" s="411">
        <v>1401.1136587500869</v>
      </c>
      <c r="CR1139" s="411">
        <v>1350.3453738083999</v>
      </c>
      <c r="CS1139" s="411">
        <v>1343.5006881079998</v>
      </c>
      <c r="CT1139" s="411">
        <v>1483.0747203057001</v>
      </c>
      <c r="CU1139" s="412">
        <v>958.5452977394001</v>
      </c>
      <c r="CV1139" s="411">
        <f t="shared" si="345"/>
        <v>12821.74339646628</v>
      </c>
      <c r="CW1139" s="411">
        <v>-29.912925791058111</v>
      </c>
      <c r="CX1139" s="411">
        <v>-10.727974714225244</v>
      </c>
      <c r="CY1139" s="411">
        <v>-21.262000825999991</v>
      </c>
      <c r="CZ1139" s="411">
        <v>-104.07658176762499</v>
      </c>
      <c r="DA1139" s="411">
        <v>-122.83887488916143</v>
      </c>
      <c r="DB1139" s="411">
        <v>-141.67261322833312</v>
      </c>
      <c r="DC1139" s="411">
        <v>-271.98080320960599</v>
      </c>
      <c r="DD1139" s="411">
        <v>-231.83680850417258</v>
      </c>
      <c r="DE1139" s="411">
        <v>-14.595847344359981</v>
      </c>
      <c r="DF1139" s="411">
        <v>44.783356270266523</v>
      </c>
      <c r="DG1139" s="411">
        <v>0</v>
      </c>
      <c r="DH1139" s="412">
        <v>0</v>
      </c>
      <c r="DI1139" s="411">
        <f t="shared" si="346"/>
        <v>-904.12107400427487</v>
      </c>
      <c r="DJ1139" s="411">
        <v>810.81893741505644</v>
      </c>
      <c r="DK1139" s="411">
        <v>834.34071465401269</v>
      </c>
      <c r="DL1139" s="411">
        <v>811.82184972000005</v>
      </c>
      <c r="DM1139" s="411">
        <v>679.13889057497499</v>
      </c>
      <c r="DN1139" s="411">
        <v>663.5320258854648</v>
      </c>
      <c r="DO1139" s="411">
        <v>786.03857556369667</v>
      </c>
      <c r="DP1139" s="411">
        <v>997.00088951547878</v>
      </c>
      <c r="DQ1139" s="411">
        <v>1169.2768502459144</v>
      </c>
      <c r="DR1139" s="411">
        <v>1335.7495264640402</v>
      </c>
      <c r="DS1139" s="411">
        <v>1388.2840443782663</v>
      </c>
      <c r="DT1139" s="411">
        <v>1483.0747203057001</v>
      </c>
      <c r="DU1139" s="412">
        <v>958.5452977394001</v>
      </c>
      <c r="DV1139" s="411">
        <f t="shared" si="347"/>
        <v>11917.622322462004</v>
      </c>
      <c r="DW1139" s="412">
        <v>810.81893741505644</v>
      </c>
      <c r="DX1139" s="412">
        <v>834.34071465401269</v>
      </c>
      <c r="DY1139" s="412">
        <v>811.82184972000005</v>
      </c>
      <c r="DZ1139" s="412">
        <v>679.13889057497499</v>
      </c>
      <c r="EA1139" s="412">
        <v>663.5320258854648</v>
      </c>
      <c r="EB1139" s="412">
        <v>786.03857556369667</v>
      </c>
      <c r="EC1139" s="412">
        <v>997.00088951547878</v>
      </c>
      <c r="ED1139" s="412">
        <v>1169.2768502459144</v>
      </c>
      <c r="EE1139" s="412">
        <v>1335.7495264640402</v>
      </c>
      <c r="EF1139" s="412">
        <v>1388.2840443782663</v>
      </c>
      <c r="EG1139" s="412">
        <v>1483.0747203057001</v>
      </c>
      <c r="EH1139" s="412">
        <v>958.5452977394001</v>
      </c>
      <c r="EI1139" s="411">
        <f t="shared" si="348"/>
        <v>11917.622322462004</v>
      </c>
      <c r="EK1139" s="411">
        <f t="shared" si="349"/>
        <v>11917.622322462006</v>
      </c>
      <c r="EL1139" s="7">
        <f t="shared" si="350"/>
        <v>0</v>
      </c>
    </row>
    <row r="1140" spans="1:142">
      <c r="A1140" s="365" t="str">
        <f t="shared" si="332"/>
        <v xml:space="preserve"> 217</v>
      </c>
      <c r="B1140" s="370" t="s">
        <v>978</v>
      </c>
      <c r="C1140" s="370" t="s">
        <v>920</v>
      </c>
      <c r="D1140" s="411">
        <v>235440</v>
      </c>
      <c r="E1140" s="411">
        <v>260955</v>
      </c>
      <c r="F1140" s="411">
        <v>252100</v>
      </c>
      <c r="G1140" s="411">
        <v>268740</v>
      </c>
      <c r="H1140" s="411">
        <v>263090</v>
      </c>
      <c r="I1140" s="411">
        <v>300670</v>
      </c>
      <c r="J1140" s="411">
        <v>398000</v>
      </c>
      <c r="K1140" s="411">
        <v>522050</v>
      </c>
      <c r="L1140" s="411">
        <v>438290</v>
      </c>
      <c r="M1140" s="411">
        <v>355520</v>
      </c>
      <c r="N1140" s="411">
        <v>270260</v>
      </c>
      <c r="O1140" s="412">
        <v>212550</v>
      </c>
      <c r="P1140" s="411">
        <f t="shared" si="333"/>
        <v>3777665</v>
      </c>
      <c r="Q1140" s="411">
        <f t="shared" si="334"/>
        <v>1966156.2903225806</v>
      </c>
      <c r="R1140" s="411">
        <f t="shared" si="335"/>
        <v>852271.12347052293</v>
      </c>
      <c r="S1140" s="411">
        <f t="shared" si="336"/>
        <v>959237.58620689658</v>
      </c>
      <c r="T1140" s="411">
        <v>959.99999999999454</v>
      </c>
      <c r="U1140" s="411">
        <v>0</v>
      </c>
      <c r="V1140" s="411">
        <v>0</v>
      </c>
      <c r="W1140" s="411">
        <v>0</v>
      </c>
      <c r="X1140" s="411">
        <v>-4799.9999999999964</v>
      </c>
      <c r="Y1140" s="411">
        <v>4800.0000000000109</v>
      </c>
      <c r="Z1140" s="411">
        <v>-800</v>
      </c>
      <c r="AA1140" s="411">
        <v>800.00000000005821</v>
      </c>
      <c r="AB1140" s="411">
        <v>0</v>
      </c>
      <c r="AC1140" s="411">
        <v>0</v>
      </c>
      <c r="AD1140" s="411">
        <v>0</v>
      </c>
      <c r="AE1140" s="412">
        <v>0</v>
      </c>
      <c r="AF1140" s="411">
        <f t="shared" si="337"/>
        <v>960.0000000000673</v>
      </c>
      <c r="AG1140" s="411">
        <v>236400</v>
      </c>
      <c r="AH1140" s="411">
        <v>260955</v>
      </c>
      <c r="AI1140" s="411">
        <v>252100</v>
      </c>
      <c r="AJ1140" s="411">
        <v>268740</v>
      </c>
      <c r="AK1140" s="411">
        <v>258290</v>
      </c>
      <c r="AL1140" s="411">
        <v>305470</v>
      </c>
      <c r="AM1140" s="411">
        <v>397200</v>
      </c>
      <c r="AN1140" s="411">
        <v>522850.00000000012</v>
      </c>
      <c r="AO1140" s="411">
        <v>438290</v>
      </c>
      <c r="AP1140" s="411">
        <v>355520</v>
      </c>
      <c r="AQ1140" s="411">
        <v>270260</v>
      </c>
      <c r="AR1140" s="412">
        <v>212550</v>
      </c>
      <c r="AS1140" s="411">
        <f t="shared" si="338"/>
        <v>3778625</v>
      </c>
      <c r="AT1140" s="411">
        <f t="shared" si="339"/>
        <v>1966342.0967741935</v>
      </c>
      <c r="AU1140" s="411">
        <f t="shared" si="340"/>
        <v>853045.31701891008</v>
      </c>
      <c r="AV1140" s="411">
        <f t="shared" si="341"/>
        <v>959237.58620689658</v>
      </c>
      <c r="AW1140" s="411">
        <v>0</v>
      </c>
      <c r="AX1140" s="411">
        <v>0</v>
      </c>
      <c r="AY1140" s="411">
        <v>0</v>
      </c>
      <c r="AZ1140" s="411">
        <v>0</v>
      </c>
      <c r="BA1140" s="411">
        <v>0</v>
      </c>
      <c r="BB1140" s="411">
        <v>0</v>
      </c>
      <c r="BC1140" s="411">
        <v>0</v>
      </c>
      <c r="BD1140" s="411">
        <v>0</v>
      </c>
      <c r="BE1140" s="411">
        <v>0</v>
      </c>
      <c r="BF1140" s="411">
        <v>0</v>
      </c>
      <c r="BG1140" s="411">
        <v>0</v>
      </c>
      <c r="BH1140" s="412">
        <v>0</v>
      </c>
      <c r="BI1140" s="411">
        <f t="shared" si="342"/>
        <v>0</v>
      </c>
      <c r="BJ1140" s="411">
        <v>236400</v>
      </c>
      <c r="BK1140" s="411">
        <v>260955</v>
      </c>
      <c r="BL1140" s="411">
        <v>252100</v>
      </c>
      <c r="BM1140" s="411">
        <v>268740</v>
      </c>
      <c r="BN1140" s="411">
        <v>258290</v>
      </c>
      <c r="BO1140" s="411">
        <v>305470</v>
      </c>
      <c r="BP1140" s="411">
        <v>397200</v>
      </c>
      <c r="BQ1140" s="411">
        <v>522850.00000000012</v>
      </c>
      <c r="BR1140" s="411">
        <v>438290</v>
      </c>
      <c r="BS1140" s="411">
        <v>355520</v>
      </c>
      <c r="BT1140" s="411">
        <v>270260</v>
      </c>
      <c r="BU1140" s="412">
        <v>212550</v>
      </c>
      <c r="BV1140" s="411">
        <f t="shared" si="343"/>
        <v>3778625</v>
      </c>
      <c r="BW1140" s="411">
        <v>-9895.9264524000046</v>
      </c>
      <c r="BX1140" s="411">
        <v>-11257.151423130008</v>
      </c>
      <c r="BY1140" s="411">
        <v>-8456.799625700005</v>
      </c>
      <c r="BZ1140" s="411">
        <v>-9462.6828808199934</v>
      </c>
      <c r="CA1140" s="411">
        <v>3635.5144027999741</v>
      </c>
      <c r="CB1140" s="411">
        <v>13714.029218559997</v>
      </c>
      <c r="CC1140" s="411">
        <v>12669.491974799988</v>
      </c>
      <c r="CD1140" s="411">
        <v>-26995.466510150007</v>
      </c>
      <c r="CE1140" s="411">
        <v>8754.9987812399995</v>
      </c>
      <c r="CF1140" s="411">
        <v>11614.023548159996</v>
      </c>
      <c r="CG1140" s="411">
        <v>-4167.0743478599825</v>
      </c>
      <c r="CH1140" s="412">
        <v>8281.1327059500218</v>
      </c>
      <c r="CI1140" s="411">
        <f t="shared" si="344"/>
        <v>-11565.910608550021</v>
      </c>
      <c r="CJ1140" s="411">
        <v>226504.07354760001</v>
      </c>
      <c r="CK1140" s="411">
        <v>249697.84857687002</v>
      </c>
      <c r="CL1140" s="411">
        <v>243643.20037429998</v>
      </c>
      <c r="CM1140" s="411">
        <v>259277.31711918005</v>
      </c>
      <c r="CN1140" s="411">
        <v>261925.51440279995</v>
      </c>
      <c r="CO1140" s="411">
        <v>319184.02921855997</v>
      </c>
      <c r="CP1140" s="411">
        <v>409869.49197479995</v>
      </c>
      <c r="CQ1140" s="411">
        <v>495854.53348985006</v>
      </c>
      <c r="CR1140" s="411">
        <v>447044.99878123996</v>
      </c>
      <c r="CS1140" s="411">
        <v>367134.02354815998</v>
      </c>
      <c r="CT1140" s="411">
        <v>266092.92565214005</v>
      </c>
      <c r="CU1140" s="412">
        <v>220831.13270595</v>
      </c>
      <c r="CV1140" s="411">
        <f t="shared" si="345"/>
        <v>3767059.0893914495</v>
      </c>
      <c r="CW1140" s="411">
        <v>-9836.1199148354353</v>
      </c>
      <c r="CX1140" s="411">
        <v>-6665.7379151524983</v>
      </c>
      <c r="CY1140" s="411">
        <v>-9173.5869018359954</v>
      </c>
      <c r="CZ1140" s="411">
        <v>-26352.479940174748</v>
      </c>
      <c r="DA1140" s="411">
        <v>-29812.208930074288</v>
      </c>
      <c r="DB1140" s="411">
        <v>-38977.086549359614</v>
      </c>
      <c r="DC1140" s="411">
        <v>-71286.338071270802</v>
      </c>
      <c r="DD1140" s="411">
        <v>-74966.566767161261</v>
      </c>
      <c r="DE1140" s="411">
        <v>-7746.7128288200038</v>
      </c>
      <c r="DF1140" s="411">
        <v>12237.800784938616</v>
      </c>
      <c r="DG1140" s="411">
        <v>0</v>
      </c>
      <c r="DH1140" s="412">
        <v>0</v>
      </c>
      <c r="DI1140" s="411">
        <f t="shared" si="346"/>
        <v>-262579.03703374602</v>
      </c>
      <c r="DJ1140" s="411">
        <v>216667.95363276455</v>
      </c>
      <c r="DK1140" s="411">
        <v>243032.11066171748</v>
      </c>
      <c r="DL1140" s="411">
        <v>234469.613472464</v>
      </c>
      <c r="DM1140" s="411">
        <v>232924.83717900526</v>
      </c>
      <c r="DN1140" s="411">
        <v>232113.30547272565</v>
      </c>
      <c r="DO1140" s="411">
        <v>280206.94266920036</v>
      </c>
      <c r="DP1140" s="411">
        <v>338583.15390352922</v>
      </c>
      <c r="DQ1140" s="411">
        <v>420887.96672268881</v>
      </c>
      <c r="DR1140" s="411">
        <v>439298.28595241997</v>
      </c>
      <c r="DS1140" s="411">
        <v>379371.8243330986</v>
      </c>
      <c r="DT1140" s="411">
        <v>266092.92565214005</v>
      </c>
      <c r="DU1140" s="412">
        <v>220831.13270595</v>
      </c>
      <c r="DV1140" s="411">
        <f t="shared" si="347"/>
        <v>3504480.0523577044</v>
      </c>
      <c r="DW1140" s="412">
        <v>216667.95363276455</v>
      </c>
      <c r="DX1140" s="412">
        <v>243032.11066171748</v>
      </c>
      <c r="DY1140" s="412">
        <v>234469.613472464</v>
      </c>
      <c r="DZ1140" s="412">
        <v>232924.83717900526</v>
      </c>
      <c r="EA1140" s="412">
        <v>232113.30547272565</v>
      </c>
      <c r="EB1140" s="412">
        <v>280206.94266920036</v>
      </c>
      <c r="EC1140" s="412">
        <v>338583.15390352922</v>
      </c>
      <c r="ED1140" s="412">
        <v>420887.96672268881</v>
      </c>
      <c r="EE1140" s="412">
        <v>439298.28595241997</v>
      </c>
      <c r="EF1140" s="412">
        <v>379371.8243330986</v>
      </c>
      <c r="EG1140" s="412">
        <v>266092.92565214005</v>
      </c>
      <c r="EH1140" s="412">
        <v>220831.13270595</v>
      </c>
      <c r="EI1140" s="411">
        <f t="shared" si="348"/>
        <v>3504480.0523577044</v>
      </c>
      <c r="EK1140" s="411">
        <f t="shared" si="349"/>
        <v>3504480.0523577039</v>
      </c>
      <c r="EL1140" s="7">
        <f t="shared" si="350"/>
        <v>0</v>
      </c>
    </row>
    <row r="1141" spans="1:142">
      <c r="A1141" s="365" t="str">
        <f t="shared" si="332"/>
        <v xml:space="preserve"> 217</v>
      </c>
      <c r="B1141" s="370" t="s">
        <v>978</v>
      </c>
      <c r="C1141" s="370" t="s">
        <v>921</v>
      </c>
      <c r="D1141" s="411">
        <v>97820</v>
      </c>
      <c r="E1141" s="411">
        <v>102553.185</v>
      </c>
      <c r="F1141" s="411">
        <v>102210</v>
      </c>
      <c r="G1141" s="411">
        <v>102860</v>
      </c>
      <c r="H1141" s="411">
        <v>100313.185</v>
      </c>
      <c r="I1141" s="411">
        <v>94655</v>
      </c>
      <c r="J1141" s="411">
        <v>111281.815</v>
      </c>
      <c r="K1141" s="411">
        <v>109661.815</v>
      </c>
      <c r="L1141" s="411">
        <v>104480</v>
      </c>
      <c r="M1141" s="411">
        <v>104630</v>
      </c>
      <c r="N1141" s="411">
        <v>102330</v>
      </c>
      <c r="O1141" s="412">
        <v>99040</v>
      </c>
      <c r="P1141" s="411">
        <f t="shared" si="333"/>
        <v>1231835</v>
      </c>
      <c r="Q1141" s="411">
        <f t="shared" si="334"/>
        <v>708103.44903225801</v>
      </c>
      <c r="R1141" s="411">
        <f t="shared" si="335"/>
        <v>188909.48200222469</v>
      </c>
      <c r="S1141" s="411">
        <f t="shared" si="336"/>
        <v>334822.06896551722</v>
      </c>
      <c r="T1141" s="411">
        <v>398.85830784912832</v>
      </c>
      <c r="U1141" s="411">
        <v>0</v>
      </c>
      <c r="V1141" s="411">
        <v>0</v>
      </c>
      <c r="W1141" s="411">
        <v>0</v>
      </c>
      <c r="X1141" s="411">
        <v>-1830.1846820479659</v>
      </c>
      <c r="Y1141" s="411">
        <v>1511.1051983902598</v>
      </c>
      <c r="Z1141" s="411">
        <v>-223.68204020100256</v>
      </c>
      <c r="AA1141" s="411">
        <v>168.04798774064875</v>
      </c>
      <c r="AB1141" s="411">
        <v>0</v>
      </c>
      <c r="AC1141" s="411">
        <v>0</v>
      </c>
      <c r="AD1141" s="411">
        <v>0</v>
      </c>
      <c r="AE1141" s="412">
        <v>0</v>
      </c>
      <c r="AF1141" s="411">
        <f t="shared" si="337"/>
        <v>24.144771731068431</v>
      </c>
      <c r="AG1141" s="411">
        <v>98218.858307849121</v>
      </c>
      <c r="AH1141" s="411">
        <v>102553.185</v>
      </c>
      <c r="AI1141" s="411">
        <v>102210</v>
      </c>
      <c r="AJ1141" s="411">
        <v>102860</v>
      </c>
      <c r="AK1141" s="411">
        <v>98483.000317952028</v>
      </c>
      <c r="AL1141" s="411">
        <v>96166.105198390258</v>
      </c>
      <c r="AM1141" s="411">
        <v>111058.13295979901</v>
      </c>
      <c r="AN1141" s="411">
        <v>109829.86298774065</v>
      </c>
      <c r="AO1141" s="411">
        <v>104480</v>
      </c>
      <c r="AP1141" s="411">
        <v>104630</v>
      </c>
      <c r="AQ1141" s="411">
        <v>102330</v>
      </c>
      <c r="AR1141" s="412">
        <v>99040</v>
      </c>
      <c r="AS1141" s="411">
        <f t="shared" si="338"/>
        <v>1231859.144771731</v>
      </c>
      <c r="AT1141" s="411">
        <f t="shared" si="339"/>
        <v>707966.76136593241</v>
      </c>
      <c r="AU1141" s="411">
        <f t="shared" si="340"/>
        <v>189070.31444028142</v>
      </c>
      <c r="AV1141" s="411">
        <f t="shared" si="341"/>
        <v>334822.06896551722</v>
      </c>
      <c r="AW1141" s="411">
        <v>0</v>
      </c>
      <c r="AX1141" s="411">
        <v>0</v>
      </c>
      <c r="AY1141" s="411">
        <v>0</v>
      </c>
      <c r="AZ1141" s="411">
        <v>0</v>
      </c>
      <c r="BA1141" s="411">
        <v>0</v>
      </c>
      <c r="BB1141" s="411">
        <v>0</v>
      </c>
      <c r="BC1141" s="411">
        <v>0</v>
      </c>
      <c r="BD1141" s="411">
        <v>0</v>
      </c>
      <c r="BE1141" s="411">
        <v>0</v>
      </c>
      <c r="BF1141" s="411">
        <v>0</v>
      </c>
      <c r="BG1141" s="411">
        <v>0</v>
      </c>
      <c r="BH1141" s="412">
        <v>0</v>
      </c>
      <c r="BI1141" s="411">
        <f t="shared" si="342"/>
        <v>0</v>
      </c>
      <c r="BJ1141" s="411">
        <v>98218.858307849121</v>
      </c>
      <c r="BK1141" s="411">
        <v>102553.185</v>
      </c>
      <c r="BL1141" s="411">
        <v>102210</v>
      </c>
      <c r="BM1141" s="411">
        <v>102860</v>
      </c>
      <c r="BN1141" s="411">
        <v>98483.000317952028</v>
      </c>
      <c r="BO1141" s="411">
        <v>96166.105198390258</v>
      </c>
      <c r="BP1141" s="411">
        <v>111058.13295979901</v>
      </c>
      <c r="BQ1141" s="411">
        <v>109829.86298774065</v>
      </c>
      <c r="BR1141" s="411">
        <v>104480</v>
      </c>
      <c r="BS1141" s="411">
        <v>104630</v>
      </c>
      <c r="BT1141" s="411">
        <v>102330</v>
      </c>
      <c r="BU1141" s="412">
        <v>99040</v>
      </c>
      <c r="BV1141" s="411">
        <f t="shared" si="343"/>
        <v>1231859.144771731</v>
      </c>
      <c r="BW1141" s="411">
        <v>-4111.5338327122354</v>
      </c>
      <c r="BX1141" s="411">
        <v>-4423.968624740909</v>
      </c>
      <c r="BY1141" s="411">
        <v>-3428.6770715700004</v>
      </c>
      <c r="BZ1141" s="411">
        <v>-3621.8335979800013</v>
      </c>
      <c r="CA1141" s="411">
        <v>1386.1797440352657</v>
      </c>
      <c r="CB1141" s="411">
        <v>4317.3626756337371</v>
      </c>
      <c r="CC1141" s="411">
        <v>3542.4222665418984</v>
      </c>
      <c r="CD1141" s="411">
        <v>-5670.6672814381145</v>
      </c>
      <c r="CE1141" s="411">
        <v>2087.0251948799996</v>
      </c>
      <c r="CF1141" s="411">
        <v>3418.0222880399915</v>
      </c>
      <c r="CG1141" s="411">
        <v>-1577.801813129993</v>
      </c>
      <c r="CH1141" s="412">
        <v>3858.6844657600054</v>
      </c>
      <c r="CI1141" s="411">
        <f t="shared" si="344"/>
        <v>-4224.7855866803584</v>
      </c>
      <c r="CJ1141" s="411">
        <v>94107.324475136891</v>
      </c>
      <c r="CK1141" s="411">
        <v>98129.216375259086</v>
      </c>
      <c r="CL1141" s="411">
        <v>98781.322928430003</v>
      </c>
      <c r="CM1141" s="411">
        <v>99238.166402019997</v>
      </c>
      <c r="CN1141" s="411">
        <v>99869.180061987296</v>
      </c>
      <c r="CO1141" s="411">
        <v>100483.46787402399</v>
      </c>
      <c r="CP1141" s="411">
        <v>114600.55522634089</v>
      </c>
      <c r="CQ1141" s="411">
        <v>104159.19570630253</v>
      </c>
      <c r="CR1141" s="411">
        <v>106567.02519488</v>
      </c>
      <c r="CS1141" s="411">
        <v>108048.02228804</v>
      </c>
      <c r="CT1141" s="411">
        <v>100752.19818687001</v>
      </c>
      <c r="CU1141" s="412">
        <v>102898.68446575999</v>
      </c>
      <c r="CV1141" s="411">
        <f t="shared" si="345"/>
        <v>1227634.3591850507</v>
      </c>
      <c r="CW1141" s="411">
        <v>-3360.778311126176</v>
      </c>
      <c r="CX1141" s="411">
        <v>-3428.7722169776171</v>
      </c>
      <c r="CY1141" s="411">
        <v>-3252.8445127322502</v>
      </c>
      <c r="CZ1141" s="411">
        <v>-3558.140751416001</v>
      </c>
      <c r="DA1141" s="411">
        <v>-3100.9635333388615</v>
      </c>
      <c r="DB1141" s="411">
        <v>-3724.8044784003141</v>
      </c>
      <c r="DC1141" s="411">
        <v>-12457.96202364696</v>
      </c>
      <c r="DD1141" s="411">
        <v>-8358.8188335883642</v>
      </c>
      <c r="DE1141" s="411">
        <v>-2708.0345701799997</v>
      </c>
      <c r="DF1141" s="411">
        <v>3601.6007429346582</v>
      </c>
      <c r="DG1141" s="411">
        <v>0</v>
      </c>
      <c r="DH1141" s="412">
        <v>0</v>
      </c>
      <c r="DI1141" s="411">
        <f t="shared" si="346"/>
        <v>-40349.518488471884</v>
      </c>
      <c r="DJ1141" s="411">
        <v>90746.546164010724</v>
      </c>
      <c r="DK1141" s="411">
        <v>94700.444158281462</v>
      </c>
      <c r="DL1141" s="411">
        <v>95528.478415697755</v>
      </c>
      <c r="DM1141" s="411">
        <v>95680.025650604002</v>
      </c>
      <c r="DN1141" s="411">
        <v>96768.216528648438</v>
      </c>
      <c r="DO1141" s="411">
        <v>96758.663395623676</v>
      </c>
      <c r="DP1141" s="411">
        <v>102142.59320269394</v>
      </c>
      <c r="DQ1141" s="411">
        <v>95800.376872714172</v>
      </c>
      <c r="DR1141" s="411">
        <v>103858.9906247</v>
      </c>
      <c r="DS1141" s="411">
        <v>111649.62303097465</v>
      </c>
      <c r="DT1141" s="411">
        <v>100752.19818687001</v>
      </c>
      <c r="DU1141" s="412">
        <v>102898.68446575999</v>
      </c>
      <c r="DV1141" s="411">
        <f t="shared" si="347"/>
        <v>1187284.8406965786</v>
      </c>
      <c r="DW1141" s="412">
        <v>90746.546164010724</v>
      </c>
      <c r="DX1141" s="412">
        <v>94700.444158281462</v>
      </c>
      <c r="DY1141" s="412">
        <v>95528.478415697755</v>
      </c>
      <c r="DZ1141" s="412">
        <v>95680.025650604002</v>
      </c>
      <c r="EA1141" s="412">
        <v>96768.216528648438</v>
      </c>
      <c r="EB1141" s="412">
        <v>96758.663395623676</v>
      </c>
      <c r="EC1141" s="412">
        <v>102142.59320269394</v>
      </c>
      <c r="ED1141" s="412">
        <v>95800.376872714172</v>
      </c>
      <c r="EE1141" s="412">
        <v>103858.9906247</v>
      </c>
      <c r="EF1141" s="412">
        <v>111649.62303097465</v>
      </c>
      <c r="EG1141" s="412">
        <v>100752.19818687001</v>
      </c>
      <c r="EH1141" s="412">
        <v>102898.68446575999</v>
      </c>
      <c r="EI1141" s="411">
        <f t="shared" si="348"/>
        <v>1187284.8406965786</v>
      </c>
      <c r="EK1141" s="411">
        <f t="shared" si="349"/>
        <v>1187284.8406965788</v>
      </c>
      <c r="EL1141" s="7">
        <f t="shared" si="350"/>
        <v>0</v>
      </c>
    </row>
    <row r="1142" spans="1:142">
      <c r="A1142" s="365" t="str">
        <f t="shared" si="332"/>
        <v xml:space="preserve"> 217</v>
      </c>
      <c r="B1142" s="370" t="s">
        <v>978</v>
      </c>
      <c r="C1142" s="370" t="s">
        <v>974</v>
      </c>
      <c r="D1142" s="411">
        <v>137620</v>
      </c>
      <c r="E1142" s="411">
        <v>158401.815</v>
      </c>
      <c r="F1142" s="411">
        <v>149890</v>
      </c>
      <c r="G1142" s="411">
        <v>165880</v>
      </c>
      <c r="H1142" s="411">
        <v>162776.815</v>
      </c>
      <c r="I1142" s="411">
        <v>206015</v>
      </c>
      <c r="J1142" s="411">
        <v>286718.185</v>
      </c>
      <c r="K1142" s="411">
        <v>412388.185</v>
      </c>
      <c r="L1142" s="411">
        <v>333810</v>
      </c>
      <c r="M1142" s="411">
        <v>250890</v>
      </c>
      <c r="N1142" s="411">
        <v>167930</v>
      </c>
      <c r="O1142" s="412">
        <v>113510</v>
      </c>
      <c r="P1142" s="411">
        <f t="shared" si="333"/>
        <v>2545830</v>
      </c>
      <c r="Q1142" s="411">
        <f t="shared" si="334"/>
        <v>1258052.8412903226</v>
      </c>
      <c r="R1142" s="411">
        <f t="shared" si="335"/>
        <v>663361.64146829816</v>
      </c>
      <c r="S1142" s="411">
        <f t="shared" si="336"/>
        <v>624415.51724137925</v>
      </c>
      <c r="T1142" s="411">
        <v>561.14169215085792</v>
      </c>
      <c r="U1142" s="411">
        <v>0</v>
      </c>
      <c r="V1142" s="411">
        <v>0</v>
      </c>
      <c r="W1142" s="411">
        <v>0</v>
      </c>
      <c r="X1142" s="411">
        <v>-2969.8153179520214</v>
      </c>
      <c r="Y1142" s="411">
        <v>3288.8948016097429</v>
      </c>
      <c r="Z1142" s="411">
        <v>-576.3179597990129</v>
      </c>
      <c r="AA1142" s="411">
        <v>631.95201225941128</v>
      </c>
      <c r="AB1142" s="411">
        <v>0</v>
      </c>
      <c r="AC1142" s="411">
        <v>0</v>
      </c>
      <c r="AD1142" s="411">
        <v>0</v>
      </c>
      <c r="AE1142" s="412">
        <v>0</v>
      </c>
      <c r="AF1142" s="411">
        <f t="shared" si="337"/>
        <v>935.85522826897795</v>
      </c>
      <c r="AG1142" s="411">
        <v>138181.14169215085</v>
      </c>
      <c r="AH1142" s="411">
        <v>158401.815</v>
      </c>
      <c r="AI1142" s="411">
        <v>149890</v>
      </c>
      <c r="AJ1142" s="411">
        <v>165880</v>
      </c>
      <c r="AK1142" s="411">
        <v>159806.99968204799</v>
      </c>
      <c r="AL1142" s="411">
        <v>209303.89480160974</v>
      </c>
      <c r="AM1142" s="411">
        <v>286141.86704020097</v>
      </c>
      <c r="AN1142" s="411">
        <v>413020.13701225939</v>
      </c>
      <c r="AO1142" s="411">
        <v>333810</v>
      </c>
      <c r="AP1142" s="411">
        <v>250890</v>
      </c>
      <c r="AQ1142" s="411">
        <v>167930</v>
      </c>
      <c r="AR1142" s="412">
        <v>113510</v>
      </c>
      <c r="AS1142" s="411">
        <f t="shared" si="338"/>
        <v>2546765.8552282685</v>
      </c>
      <c r="AT1142" s="411">
        <f t="shared" si="339"/>
        <v>1258375.335408261</v>
      </c>
      <c r="AU1142" s="411">
        <f t="shared" si="340"/>
        <v>663975.00257862848</v>
      </c>
      <c r="AV1142" s="411">
        <f t="shared" si="341"/>
        <v>624415.51724137925</v>
      </c>
      <c r="AW1142" s="411">
        <v>0</v>
      </c>
      <c r="AX1142" s="411">
        <v>0</v>
      </c>
      <c r="AY1142" s="411">
        <v>0</v>
      </c>
      <c r="AZ1142" s="411">
        <v>0</v>
      </c>
      <c r="BA1142" s="411">
        <v>0</v>
      </c>
      <c r="BB1142" s="411">
        <v>0</v>
      </c>
      <c r="BC1142" s="411">
        <v>0</v>
      </c>
      <c r="BD1142" s="411">
        <v>0</v>
      </c>
      <c r="BE1142" s="411">
        <v>0</v>
      </c>
      <c r="BF1142" s="411">
        <v>0</v>
      </c>
      <c r="BG1142" s="411">
        <v>0</v>
      </c>
      <c r="BH1142" s="412">
        <v>0</v>
      </c>
      <c r="BI1142" s="411">
        <f t="shared" si="342"/>
        <v>0</v>
      </c>
      <c r="BJ1142" s="411">
        <v>138181.14169215085</v>
      </c>
      <c r="BK1142" s="411">
        <v>158401.815</v>
      </c>
      <c r="BL1142" s="411">
        <v>149890</v>
      </c>
      <c r="BM1142" s="411">
        <v>165880</v>
      </c>
      <c r="BN1142" s="411">
        <v>159806.99968204799</v>
      </c>
      <c r="BO1142" s="411">
        <v>209303.89480160974</v>
      </c>
      <c r="BP1142" s="411">
        <v>286141.86704020097</v>
      </c>
      <c r="BQ1142" s="411">
        <v>413020.13701225939</v>
      </c>
      <c r="BR1142" s="411">
        <v>333810</v>
      </c>
      <c r="BS1142" s="411">
        <v>250890</v>
      </c>
      <c r="BT1142" s="411">
        <v>167930</v>
      </c>
      <c r="BU1142" s="412">
        <v>113510</v>
      </c>
      <c r="BV1142" s="411">
        <f t="shared" si="343"/>
        <v>2546765.8552282685</v>
      </c>
      <c r="BW1142" s="411">
        <v>-5784.3926196877692</v>
      </c>
      <c r="BX1142" s="411">
        <v>-6833.1827983890889</v>
      </c>
      <c r="BY1142" s="411">
        <v>-5028.12255413</v>
      </c>
      <c r="BZ1142" s="411">
        <v>-5840.8492828400067</v>
      </c>
      <c r="CA1142" s="411">
        <v>2249.3346587647065</v>
      </c>
      <c r="CB1142" s="411">
        <v>9396.6665429262648</v>
      </c>
      <c r="CC1142" s="411">
        <v>9127.0697082580737</v>
      </c>
      <c r="CD1142" s="411">
        <v>-21324.799228711916</v>
      </c>
      <c r="CE1142" s="411">
        <v>6667.9735863599926</v>
      </c>
      <c r="CF1142" s="411">
        <v>8196.0012601199887</v>
      </c>
      <c r="CG1142" s="411">
        <v>-2589.2725347299929</v>
      </c>
      <c r="CH1142" s="412">
        <v>4422.4482401900059</v>
      </c>
      <c r="CI1142" s="411">
        <f t="shared" si="344"/>
        <v>-7341.1250218697387</v>
      </c>
      <c r="CJ1142" s="411">
        <v>132396.74907246308</v>
      </c>
      <c r="CK1142" s="411">
        <v>151568.63220161089</v>
      </c>
      <c r="CL1142" s="411">
        <v>144861.87744586999</v>
      </c>
      <c r="CM1142" s="411">
        <v>160039.15071716</v>
      </c>
      <c r="CN1142" s="411">
        <v>162056.3343408127</v>
      </c>
      <c r="CO1142" s="411">
        <v>218700.56134453599</v>
      </c>
      <c r="CP1142" s="411">
        <v>295268.936748459</v>
      </c>
      <c r="CQ1142" s="411">
        <v>391695.33778354747</v>
      </c>
      <c r="CR1142" s="411">
        <v>340477.97358635999</v>
      </c>
      <c r="CS1142" s="411">
        <v>259086.00126011999</v>
      </c>
      <c r="CT1142" s="411">
        <v>165340.72746527003</v>
      </c>
      <c r="CU1142" s="412">
        <v>117932.44824019</v>
      </c>
      <c r="CV1142" s="411">
        <f t="shared" si="345"/>
        <v>2539424.7302063988</v>
      </c>
      <c r="CW1142" s="411">
        <v>-6475.3416037092438</v>
      </c>
      <c r="CX1142" s="411">
        <v>-3236.9656981748867</v>
      </c>
      <c r="CY1142" s="411">
        <v>-5920.7423891037488</v>
      </c>
      <c r="CZ1142" s="411">
        <v>-22794.339188758746</v>
      </c>
      <c r="DA1142" s="411">
        <v>-26711.24539673543</v>
      </c>
      <c r="DB1142" s="411">
        <v>-35252.282070959292</v>
      </c>
      <c r="DC1142" s="411">
        <v>-58828.376047623831</v>
      </c>
      <c r="DD1142" s="411">
        <v>-66607.747933572886</v>
      </c>
      <c r="DE1142" s="411">
        <v>-5038.6782586400004</v>
      </c>
      <c r="DF1142" s="411">
        <v>8636.2000420039767</v>
      </c>
      <c r="DG1142" s="411">
        <v>0</v>
      </c>
      <c r="DH1142" s="412">
        <v>0</v>
      </c>
      <c r="DI1142" s="411">
        <f t="shared" si="346"/>
        <v>-222229.5185452741</v>
      </c>
      <c r="DJ1142" s="411">
        <v>125921.40746875385</v>
      </c>
      <c r="DK1142" s="411">
        <v>148331.66650343602</v>
      </c>
      <c r="DL1142" s="411">
        <v>138941.13505676624</v>
      </c>
      <c r="DM1142" s="411">
        <v>137244.81152840125</v>
      </c>
      <c r="DN1142" s="411">
        <v>135345.08894407726</v>
      </c>
      <c r="DO1142" s="411">
        <v>183448.27927357671</v>
      </c>
      <c r="DP1142" s="411">
        <v>236440.56070083522</v>
      </c>
      <c r="DQ1142" s="411">
        <v>325087.58984997461</v>
      </c>
      <c r="DR1142" s="411">
        <v>335439.29532772</v>
      </c>
      <c r="DS1142" s="411">
        <v>267722.20130212395</v>
      </c>
      <c r="DT1142" s="411">
        <v>165340.72746527003</v>
      </c>
      <c r="DU1142" s="412">
        <v>117932.44824019</v>
      </c>
      <c r="DV1142" s="411">
        <f t="shared" si="347"/>
        <v>2317195.2116611251</v>
      </c>
      <c r="DW1142" s="412">
        <v>125921.40746875385</v>
      </c>
      <c r="DX1142" s="412">
        <v>148331.66650343602</v>
      </c>
      <c r="DY1142" s="412">
        <v>138941.13505676624</v>
      </c>
      <c r="DZ1142" s="412">
        <v>137244.81152840125</v>
      </c>
      <c r="EA1142" s="412">
        <v>135345.08894407726</v>
      </c>
      <c r="EB1142" s="412">
        <v>183448.27927357671</v>
      </c>
      <c r="EC1142" s="412">
        <v>236440.56070083522</v>
      </c>
      <c r="ED1142" s="412">
        <v>325087.58984997461</v>
      </c>
      <c r="EE1142" s="412">
        <v>335439.29532772</v>
      </c>
      <c r="EF1142" s="412">
        <v>267722.20130212395</v>
      </c>
      <c r="EG1142" s="412">
        <v>165340.72746527003</v>
      </c>
      <c r="EH1142" s="412">
        <v>117932.44824019</v>
      </c>
      <c r="EI1142" s="411">
        <f t="shared" si="348"/>
        <v>2317195.2116611251</v>
      </c>
      <c r="EK1142" s="411">
        <f t="shared" si="349"/>
        <v>2317195.2116611251</v>
      </c>
      <c r="EL1142" s="7">
        <f t="shared" si="350"/>
        <v>0</v>
      </c>
    </row>
    <row r="1143" spans="1:142">
      <c r="A1143" s="365" t="str">
        <f t="shared" si="332"/>
        <v xml:space="preserve"> 217</v>
      </c>
      <c r="B1143" s="370" t="s">
        <v>978</v>
      </c>
      <c r="C1143" s="370" t="s">
        <v>1173</v>
      </c>
      <c r="D1143" s="411">
        <v>0</v>
      </c>
      <c r="E1143" s="411">
        <v>0</v>
      </c>
      <c r="F1143" s="411">
        <v>5</v>
      </c>
      <c r="G1143" s="411">
        <v>0</v>
      </c>
      <c r="H1143" s="411">
        <v>2</v>
      </c>
      <c r="I1143" s="411">
        <v>0</v>
      </c>
      <c r="J1143" s="411">
        <v>1</v>
      </c>
      <c r="K1143" s="411">
        <v>6</v>
      </c>
      <c r="L1143" s="411">
        <v>3</v>
      </c>
      <c r="M1143" s="411">
        <v>3</v>
      </c>
      <c r="N1143" s="411">
        <v>0</v>
      </c>
      <c r="O1143" s="412">
        <v>0</v>
      </c>
      <c r="P1143" s="411">
        <f t="shared" si="333"/>
        <v>20</v>
      </c>
      <c r="Q1143" s="411">
        <f t="shared" si="334"/>
        <v>7.967741935483871</v>
      </c>
      <c r="R1143" s="411">
        <f t="shared" si="335"/>
        <v>8.2046718576195765</v>
      </c>
      <c r="S1143" s="411">
        <f t="shared" si="336"/>
        <v>3.8275862068965516</v>
      </c>
      <c r="T1143" s="411">
        <v>0</v>
      </c>
      <c r="U1143" s="411">
        <v>0</v>
      </c>
      <c r="V1143" s="411">
        <v>0</v>
      </c>
      <c r="W1143" s="411">
        <v>0</v>
      </c>
      <c r="X1143" s="411">
        <v>0</v>
      </c>
      <c r="Y1143" s="411">
        <v>0</v>
      </c>
      <c r="Z1143" s="411">
        <v>0</v>
      </c>
      <c r="AA1143" s="411">
        <v>0</v>
      </c>
      <c r="AB1143" s="411">
        <v>0</v>
      </c>
      <c r="AC1143" s="411">
        <v>0</v>
      </c>
      <c r="AD1143" s="411">
        <v>0</v>
      </c>
      <c r="AE1143" s="412">
        <v>0</v>
      </c>
      <c r="AF1143" s="411">
        <f t="shared" si="337"/>
        <v>0</v>
      </c>
      <c r="AG1143" s="411">
        <v>0</v>
      </c>
      <c r="AH1143" s="411">
        <v>0</v>
      </c>
      <c r="AI1143" s="411">
        <v>0</v>
      </c>
      <c r="AJ1143" s="411">
        <v>0</v>
      </c>
      <c r="AK1143" s="411">
        <v>0</v>
      </c>
      <c r="AL1143" s="411">
        <v>0</v>
      </c>
      <c r="AM1143" s="411">
        <v>0</v>
      </c>
      <c r="AN1143" s="411">
        <v>0</v>
      </c>
      <c r="AO1143" s="411">
        <v>0</v>
      </c>
      <c r="AP1143" s="411">
        <v>0</v>
      </c>
      <c r="AQ1143" s="411">
        <v>0</v>
      </c>
      <c r="AR1143" s="412">
        <v>0</v>
      </c>
      <c r="AS1143" s="411">
        <f t="shared" si="338"/>
        <v>0</v>
      </c>
      <c r="AT1143" s="411">
        <f t="shared" si="339"/>
        <v>0</v>
      </c>
      <c r="AU1143" s="411">
        <f t="shared" si="340"/>
        <v>0</v>
      </c>
      <c r="AV1143" s="411">
        <f t="shared" si="341"/>
        <v>0</v>
      </c>
      <c r="AW1143" s="411">
        <v>0</v>
      </c>
      <c r="AX1143" s="411">
        <v>0</v>
      </c>
      <c r="AY1143" s="411">
        <v>0</v>
      </c>
      <c r="AZ1143" s="411">
        <v>0</v>
      </c>
      <c r="BA1143" s="411">
        <v>0</v>
      </c>
      <c r="BB1143" s="411">
        <v>0</v>
      </c>
      <c r="BC1143" s="411">
        <v>0</v>
      </c>
      <c r="BD1143" s="411">
        <v>0</v>
      </c>
      <c r="BE1143" s="411">
        <v>0</v>
      </c>
      <c r="BF1143" s="411">
        <v>0</v>
      </c>
      <c r="BG1143" s="411">
        <v>0</v>
      </c>
      <c r="BH1143" s="412">
        <v>0</v>
      </c>
      <c r="BI1143" s="411">
        <f t="shared" si="342"/>
        <v>0</v>
      </c>
      <c r="BJ1143" s="411">
        <v>0</v>
      </c>
      <c r="BK1143" s="411">
        <v>0</v>
      </c>
      <c r="BL1143" s="411">
        <v>0</v>
      </c>
      <c r="BM1143" s="411">
        <v>0</v>
      </c>
      <c r="BN1143" s="411">
        <v>0</v>
      </c>
      <c r="BO1143" s="411">
        <v>0</v>
      </c>
      <c r="BP1143" s="411">
        <v>0</v>
      </c>
      <c r="BQ1143" s="411">
        <v>0</v>
      </c>
      <c r="BR1143" s="411">
        <v>0</v>
      </c>
      <c r="BS1143" s="411">
        <v>0</v>
      </c>
      <c r="BT1143" s="411">
        <v>0</v>
      </c>
      <c r="BU1143" s="412">
        <v>0</v>
      </c>
      <c r="BV1143" s="411">
        <f t="shared" si="343"/>
        <v>0</v>
      </c>
      <c r="BW1143" s="411">
        <v>0</v>
      </c>
      <c r="BX1143" s="411">
        <v>0</v>
      </c>
      <c r="BY1143" s="411">
        <v>0</v>
      </c>
      <c r="BZ1143" s="411">
        <v>0</v>
      </c>
      <c r="CA1143" s="411">
        <v>0</v>
      </c>
      <c r="CB1143" s="411">
        <v>0</v>
      </c>
      <c r="CC1143" s="411">
        <v>0</v>
      </c>
      <c r="CD1143" s="411">
        <v>0</v>
      </c>
      <c r="CE1143" s="411">
        <v>0</v>
      </c>
      <c r="CF1143" s="411">
        <v>0</v>
      </c>
      <c r="CG1143" s="411">
        <v>0</v>
      </c>
      <c r="CH1143" s="412">
        <v>0</v>
      </c>
      <c r="CI1143" s="411">
        <f t="shared" si="344"/>
        <v>0</v>
      </c>
      <c r="CJ1143" s="411">
        <v>0</v>
      </c>
      <c r="CK1143" s="411">
        <v>0</v>
      </c>
      <c r="CL1143" s="411">
        <v>0</v>
      </c>
      <c r="CM1143" s="411">
        <v>0</v>
      </c>
      <c r="CN1143" s="411">
        <v>0</v>
      </c>
      <c r="CO1143" s="411">
        <v>0</v>
      </c>
      <c r="CP1143" s="411">
        <v>0</v>
      </c>
      <c r="CQ1143" s="411">
        <v>0</v>
      </c>
      <c r="CR1143" s="411">
        <v>0</v>
      </c>
      <c r="CS1143" s="411">
        <v>0</v>
      </c>
      <c r="CT1143" s="411">
        <v>0</v>
      </c>
      <c r="CU1143" s="412">
        <v>0</v>
      </c>
      <c r="CV1143" s="411">
        <f t="shared" si="345"/>
        <v>0</v>
      </c>
      <c r="CW1143" s="411">
        <v>0</v>
      </c>
      <c r="CX1143" s="411">
        <v>0</v>
      </c>
      <c r="CY1143" s="411">
        <v>0</v>
      </c>
      <c r="CZ1143" s="411">
        <v>0</v>
      </c>
      <c r="DA1143" s="411">
        <v>0</v>
      </c>
      <c r="DB1143" s="411">
        <v>0</v>
      </c>
      <c r="DC1143" s="411">
        <v>0</v>
      </c>
      <c r="DD1143" s="411">
        <v>0</v>
      </c>
      <c r="DE1143" s="411">
        <v>0</v>
      </c>
      <c r="DF1143" s="411">
        <v>0</v>
      </c>
      <c r="DG1143" s="411">
        <v>0</v>
      </c>
      <c r="DH1143" s="412">
        <v>0</v>
      </c>
      <c r="DI1143" s="411">
        <f t="shared" si="346"/>
        <v>0</v>
      </c>
      <c r="DJ1143" s="411">
        <v>0</v>
      </c>
      <c r="DK1143" s="411">
        <v>0</v>
      </c>
      <c r="DL1143" s="411">
        <v>0</v>
      </c>
      <c r="DM1143" s="411">
        <v>0</v>
      </c>
      <c r="DN1143" s="411">
        <v>0</v>
      </c>
      <c r="DO1143" s="411">
        <v>0</v>
      </c>
      <c r="DP1143" s="411">
        <v>0</v>
      </c>
      <c r="DQ1143" s="411">
        <v>0</v>
      </c>
      <c r="DR1143" s="411">
        <v>0</v>
      </c>
      <c r="DS1143" s="411">
        <v>0</v>
      </c>
      <c r="DT1143" s="411">
        <v>0</v>
      </c>
      <c r="DU1143" s="412">
        <v>0</v>
      </c>
      <c r="DV1143" s="411">
        <f t="shared" si="347"/>
        <v>0</v>
      </c>
      <c r="DW1143" s="412">
        <v>0</v>
      </c>
      <c r="DX1143" s="412">
        <v>0</v>
      </c>
      <c r="DY1143" s="412">
        <v>0</v>
      </c>
      <c r="DZ1143" s="412">
        <v>0</v>
      </c>
      <c r="EA1143" s="412">
        <v>0</v>
      </c>
      <c r="EB1143" s="412">
        <v>0</v>
      </c>
      <c r="EC1143" s="412">
        <v>0</v>
      </c>
      <c r="ED1143" s="412">
        <v>0</v>
      </c>
      <c r="EE1143" s="412">
        <v>0</v>
      </c>
      <c r="EF1143" s="412">
        <v>0</v>
      </c>
      <c r="EG1143" s="412">
        <v>0</v>
      </c>
      <c r="EH1143" s="412">
        <v>0</v>
      </c>
      <c r="EI1143" s="411">
        <f t="shared" si="348"/>
        <v>0</v>
      </c>
      <c r="EK1143" s="411">
        <f t="shared" si="349"/>
        <v>20</v>
      </c>
      <c r="EL1143" s="7">
        <f t="shared" si="350"/>
        <v>-20</v>
      </c>
    </row>
    <row r="1144" spans="1:142">
      <c r="A1144" s="365" t="str">
        <f t="shared" si="332"/>
        <v xml:space="preserve"> 217</v>
      </c>
      <c r="B1144" s="370" t="s">
        <v>978</v>
      </c>
      <c r="C1144" s="370" t="s">
        <v>1174</v>
      </c>
      <c r="D1144" s="411">
        <v>1</v>
      </c>
      <c r="E1144" s="411">
        <v>1</v>
      </c>
      <c r="F1144" s="411">
        <v>1</v>
      </c>
      <c r="G1144" s="411">
        <v>1</v>
      </c>
      <c r="H1144" s="411">
        <v>1</v>
      </c>
      <c r="I1144" s="411">
        <v>1</v>
      </c>
      <c r="J1144" s="411">
        <v>1</v>
      </c>
      <c r="K1144" s="411">
        <v>1</v>
      </c>
      <c r="L1144" s="411">
        <v>1</v>
      </c>
      <c r="M1144" s="411">
        <v>2</v>
      </c>
      <c r="N1144" s="411">
        <v>0</v>
      </c>
      <c r="O1144" s="412">
        <v>0</v>
      </c>
      <c r="P1144" s="411">
        <f t="shared" si="333"/>
        <v>11</v>
      </c>
      <c r="Q1144" s="411">
        <f t="shared" si="334"/>
        <v>6.967741935483871</v>
      </c>
      <c r="R1144" s="411">
        <f t="shared" si="335"/>
        <v>1.7563959955506117</v>
      </c>
      <c r="S1144" s="411">
        <f t="shared" si="336"/>
        <v>2.2758620689655173</v>
      </c>
      <c r="T1144" s="411">
        <v>0</v>
      </c>
      <c r="U1144" s="411">
        <v>0</v>
      </c>
      <c r="V1144" s="411">
        <v>0</v>
      </c>
      <c r="W1144" s="411">
        <v>0</v>
      </c>
      <c r="X1144" s="411">
        <v>0</v>
      </c>
      <c r="Y1144" s="411">
        <v>0</v>
      </c>
      <c r="Z1144" s="411">
        <v>0</v>
      </c>
      <c r="AA1144" s="411">
        <v>0</v>
      </c>
      <c r="AB1144" s="411">
        <v>0</v>
      </c>
      <c r="AC1144" s="411">
        <v>0</v>
      </c>
      <c r="AD1144" s="411">
        <v>0</v>
      </c>
      <c r="AE1144" s="412">
        <v>0</v>
      </c>
      <c r="AF1144" s="411">
        <f t="shared" si="337"/>
        <v>0</v>
      </c>
      <c r="AG1144" s="411">
        <v>0</v>
      </c>
      <c r="AH1144" s="411">
        <v>0</v>
      </c>
      <c r="AI1144" s="411">
        <v>0</v>
      </c>
      <c r="AJ1144" s="411">
        <v>0</v>
      </c>
      <c r="AK1144" s="411">
        <v>0</v>
      </c>
      <c r="AL1144" s="411">
        <v>0</v>
      </c>
      <c r="AM1144" s="411">
        <v>0</v>
      </c>
      <c r="AN1144" s="411">
        <v>0</v>
      </c>
      <c r="AO1144" s="411">
        <v>0</v>
      </c>
      <c r="AP1144" s="411">
        <v>0</v>
      </c>
      <c r="AQ1144" s="411">
        <v>0</v>
      </c>
      <c r="AR1144" s="412">
        <v>0</v>
      </c>
      <c r="AS1144" s="411">
        <f t="shared" si="338"/>
        <v>0</v>
      </c>
      <c r="AT1144" s="411">
        <f t="shared" si="339"/>
        <v>0</v>
      </c>
      <c r="AU1144" s="411">
        <f t="shared" si="340"/>
        <v>0</v>
      </c>
      <c r="AV1144" s="411">
        <f t="shared" si="341"/>
        <v>0</v>
      </c>
      <c r="AW1144" s="411">
        <v>0</v>
      </c>
      <c r="AX1144" s="411">
        <v>0</v>
      </c>
      <c r="AY1144" s="411">
        <v>0</v>
      </c>
      <c r="AZ1144" s="411">
        <v>0</v>
      </c>
      <c r="BA1144" s="411">
        <v>0</v>
      </c>
      <c r="BB1144" s="411">
        <v>0</v>
      </c>
      <c r="BC1144" s="411">
        <v>0</v>
      </c>
      <c r="BD1144" s="411">
        <v>0</v>
      </c>
      <c r="BE1144" s="411">
        <v>0</v>
      </c>
      <c r="BF1144" s="411">
        <v>0</v>
      </c>
      <c r="BG1144" s="411">
        <v>0</v>
      </c>
      <c r="BH1144" s="412">
        <v>0</v>
      </c>
      <c r="BI1144" s="411">
        <f t="shared" si="342"/>
        <v>0</v>
      </c>
      <c r="BJ1144" s="411">
        <v>0</v>
      </c>
      <c r="BK1144" s="411">
        <v>0</v>
      </c>
      <c r="BL1144" s="411">
        <v>0</v>
      </c>
      <c r="BM1144" s="411">
        <v>0</v>
      </c>
      <c r="BN1144" s="411">
        <v>0</v>
      </c>
      <c r="BO1144" s="411">
        <v>0</v>
      </c>
      <c r="BP1144" s="411">
        <v>0</v>
      </c>
      <c r="BQ1144" s="411">
        <v>0</v>
      </c>
      <c r="BR1144" s="411">
        <v>0</v>
      </c>
      <c r="BS1144" s="411">
        <v>0</v>
      </c>
      <c r="BT1144" s="411">
        <v>0</v>
      </c>
      <c r="BU1144" s="412">
        <v>0</v>
      </c>
      <c r="BV1144" s="411">
        <f t="shared" si="343"/>
        <v>0</v>
      </c>
      <c r="BW1144" s="411">
        <v>0</v>
      </c>
      <c r="BX1144" s="411">
        <v>0</v>
      </c>
      <c r="BY1144" s="411">
        <v>0</v>
      </c>
      <c r="BZ1144" s="411">
        <v>0</v>
      </c>
      <c r="CA1144" s="411">
        <v>0</v>
      </c>
      <c r="CB1144" s="411">
        <v>0</v>
      </c>
      <c r="CC1144" s="411">
        <v>0</v>
      </c>
      <c r="CD1144" s="411">
        <v>0</v>
      </c>
      <c r="CE1144" s="411">
        <v>0</v>
      </c>
      <c r="CF1144" s="411">
        <v>0</v>
      </c>
      <c r="CG1144" s="411">
        <v>0</v>
      </c>
      <c r="CH1144" s="412">
        <v>0</v>
      </c>
      <c r="CI1144" s="411">
        <f t="shared" si="344"/>
        <v>0</v>
      </c>
      <c r="CJ1144" s="411">
        <v>0</v>
      </c>
      <c r="CK1144" s="411">
        <v>0</v>
      </c>
      <c r="CL1144" s="411">
        <v>0</v>
      </c>
      <c r="CM1144" s="411">
        <v>0</v>
      </c>
      <c r="CN1144" s="411">
        <v>0</v>
      </c>
      <c r="CO1144" s="411">
        <v>0</v>
      </c>
      <c r="CP1144" s="411">
        <v>0</v>
      </c>
      <c r="CQ1144" s="411">
        <v>0</v>
      </c>
      <c r="CR1144" s="411">
        <v>0</v>
      </c>
      <c r="CS1144" s="411">
        <v>0</v>
      </c>
      <c r="CT1144" s="411">
        <v>0</v>
      </c>
      <c r="CU1144" s="412">
        <v>0</v>
      </c>
      <c r="CV1144" s="411">
        <f t="shared" si="345"/>
        <v>0</v>
      </c>
      <c r="CW1144" s="411">
        <v>0</v>
      </c>
      <c r="CX1144" s="411">
        <v>0</v>
      </c>
      <c r="CY1144" s="411">
        <v>0</v>
      </c>
      <c r="CZ1144" s="411">
        <v>0</v>
      </c>
      <c r="DA1144" s="411">
        <v>0</v>
      </c>
      <c r="DB1144" s="411">
        <v>0</v>
      </c>
      <c r="DC1144" s="411">
        <v>0</v>
      </c>
      <c r="DD1144" s="411">
        <v>0</v>
      </c>
      <c r="DE1144" s="411">
        <v>0</v>
      </c>
      <c r="DF1144" s="411">
        <v>0</v>
      </c>
      <c r="DG1144" s="411">
        <v>0</v>
      </c>
      <c r="DH1144" s="412">
        <v>0</v>
      </c>
      <c r="DI1144" s="411">
        <f t="shared" si="346"/>
        <v>0</v>
      </c>
      <c r="DJ1144" s="411">
        <v>0</v>
      </c>
      <c r="DK1144" s="411">
        <v>0</v>
      </c>
      <c r="DL1144" s="411">
        <v>0</v>
      </c>
      <c r="DM1144" s="411">
        <v>0</v>
      </c>
      <c r="DN1144" s="411">
        <v>0</v>
      </c>
      <c r="DO1144" s="411">
        <v>0</v>
      </c>
      <c r="DP1144" s="411">
        <v>0</v>
      </c>
      <c r="DQ1144" s="411">
        <v>0</v>
      </c>
      <c r="DR1144" s="411">
        <v>0</v>
      </c>
      <c r="DS1144" s="411">
        <v>0</v>
      </c>
      <c r="DT1144" s="411">
        <v>0</v>
      </c>
      <c r="DU1144" s="412">
        <v>0</v>
      </c>
      <c r="DV1144" s="411">
        <f t="shared" si="347"/>
        <v>0</v>
      </c>
      <c r="DW1144" s="412">
        <v>0</v>
      </c>
      <c r="DX1144" s="412">
        <v>0</v>
      </c>
      <c r="DY1144" s="412">
        <v>0</v>
      </c>
      <c r="DZ1144" s="412">
        <v>0</v>
      </c>
      <c r="EA1144" s="412">
        <v>0</v>
      </c>
      <c r="EB1144" s="412">
        <v>0</v>
      </c>
      <c r="EC1144" s="412">
        <v>0</v>
      </c>
      <c r="ED1144" s="412">
        <v>0</v>
      </c>
      <c r="EE1144" s="412">
        <v>0</v>
      </c>
      <c r="EF1144" s="412">
        <v>0</v>
      </c>
      <c r="EG1144" s="412">
        <v>0</v>
      </c>
      <c r="EH1144" s="412">
        <v>0</v>
      </c>
      <c r="EI1144" s="411">
        <f t="shared" si="348"/>
        <v>0</v>
      </c>
      <c r="EK1144" s="411">
        <f t="shared" si="349"/>
        <v>11</v>
      </c>
      <c r="EL1144" s="7">
        <f t="shared" si="350"/>
        <v>-11</v>
      </c>
    </row>
    <row r="1145" spans="1:142">
      <c r="A1145" s="365" t="str">
        <f t="shared" si="332"/>
        <v xml:space="preserve"> 217</v>
      </c>
      <c r="B1145" s="370" t="s">
        <v>978</v>
      </c>
      <c r="C1145" s="370" t="s">
        <v>1196</v>
      </c>
      <c r="D1145" s="411">
        <v>1</v>
      </c>
      <c r="E1145" s="411">
        <v>1</v>
      </c>
      <c r="F1145" s="411">
        <v>1</v>
      </c>
      <c r="G1145" s="411">
        <v>1</v>
      </c>
      <c r="H1145" s="411">
        <v>1</v>
      </c>
      <c r="I1145" s="411">
        <v>1</v>
      </c>
      <c r="J1145" s="411">
        <v>1</v>
      </c>
      <c r="K1145" s="411">
        <v>1</v>
      </c>
      <c r="L1145" s="411">
        <v>1</v>
      </c>
      <c r="M1145" s="411">
        <v>1</v>
      </c>
      <c r="N1145" s="411">
        <v>1</v>
      </c>
      <c r="O1145" s="412">
        <v>1</v>
      </c>
      <c r="P1145" s="411">
        <f t="shared" si="333"/>
        <v>12</v>
      </c>
      <c r="Q1145" s="411">
        <f t="shared" si="334"/>
        <v>6.967741935483871</v>
      </c>
      <c r="R1145" s="411">
        <f t="shared" si="335"/>
        <v>1.7563959955506117</v>
      </c>
      <c r="S1145" s="411">
        <f t="shared" si="336"/>
        <v>3.2758620689655173</v>
      </c>
      <c r="T1145" s="411">
        <v>0</v>
      </c>
      <c r="U1145" s="411">
        <v>0</v>
      </c>
      <c r="V1145" s="411">
        <v>0</v>
      </c>
      <c r="W1145" s="411">
        <v>0</v>
      </c>
      <c r="X1145" s="411">
        <v>0</v>
      </c>
      <c r="Y1145" s="411">
        <v>0</v>
      </c>
      <c r="Z1145" s="411">
        <v>0</v>
      </c>
      <c r="AA1145" s="411">
        <v>0</v>
      </c>
      <c r="AB1145" s="411">
        <v>0</v>
      </c>
      <c r="AC1145" s="411">
        <v>0</v>
      </c>
      <c r="AD1145" s="411">
        <v>0</v>
      </c>
      <c r="AE1145" s="412">
        <v>0</v>
      </c>
      <c r="AF1145" s="411">
        <f t="shared" si="337"/>
        <v>0</v>
      </c>
      <c r="AG1145" s="411">
        <v>0</v>
      </c>
      <c r="AH1145" s="411">
        <v>0</v>
      </c>
      <c r="AI1145" s="411">
        <v>0</v>
      </c>
      <c r="AJ1145" s="411">
        <v>0</v>
      </c>
      <c r="AK1145" s="411">
        <v>0</v>
      </c>
      <c r="AL1145" s="411">
        <v>0</v>
      </c>
      <c r="AM1145" s="411">
        <v>0</v>
      </c>
      <c r="AN1145" s="411">
        <v>0</v>
      </c>
      <c r="AO1145" s="411">
        <v>0</v>
      </c>
      <c r="AP1145" s="411">
        <v>0</v>
      </c>
      <c r="AQ1145" s="411">
        <v>0</v>
      </c>
      <c r="AR1145" s="412">
        <v>0</v>
      </c>
      <c r="AS1145" s="411">
        <f t="shared" si="338"/>
        <v>0</v>
      </c>
      <c r="AT1145" s="411">
        <f t="shared" si="339"/>
        <v>0</v>
      </c>
      <c r="AU1145" s="411">
        <f t="shared" si="340"/>
        <v>0</v>
      </c>
      <c r="AV1145" s="411">
        <f t="shared" si="341"/>
        <v>0</v>
      </c>
      <c r="AW1145" s="411">
        <v>0</v>
      </c>
      <c r="AX1145" s="411">
        <v>0</v>
      </c>
      <c r="AY1145" s="411">
        <v>0</v>
      </c>
      <c r="AZ1145" s="411">
        <v>0</v>
      </c>
      <c r="BA1145" s="411">
        <v>0</v>
      </c>
      <c r="BB1145" s="411">
        <v>0</v>
      </c>
      <c r="BC1145" s="411">
        <v>0</v>
      </c>
      <c r="BD1145" s="411">
        <v>0</v>
      </c>
      <c r="BE1145" s="411">
        <v>0</v>
      </c>
      <c r="BF1145" s="411">
        <v>0</v>
      </c>
      <c r="BG1145" s="411">
        <v>0</v>
      </c>
      <c r="BH1145" s="412">
        <v>0</v>
      </c>
      <c r="BI1145" s="411">
        <f t="shared" si="342"/>
        <v>0</v>
      </c>
      <c r="BJ1145" s="411">
        <v>0</v>
      </c>
      <c r="BK1145" s="411">
        <v>0</v>
      </c>
      <c r="BL1145" s="411">
        <v>0</v>
      </c>
      <c r="BM1145" s="411">
        <v>0</v>
      </c>
      <c r="BN1145" s="411">
        <v>0</v>
      </c>
      <c r="BO1145" s="411">
        <v>0</v>
      </c>
      <c r="BP1145" s="411">
        <v>0</v>
      </c>
      <c r="BQ1145" s="411">
        <v>0</v>
      </c>
      <c r="BR1145" s="411">
        <v>0</v>
      </c>
      <c r="BS1145" s="411">
        <v>0</v>
      </c>
      <c r="BT1145" s="411">
        <v>0</v>
      </c>
      <c r="BU1145" s="412">
        <v>0</v>
      </c>
      <c r="BV1145" s="411">
        <f t="shared" si="343"/>
        <v>0</v>
      </c>
      <c r="BW1145" s="411">
        <v>0</v>
      </c>
      <c r="BX1145" s="411">
        <v>0</v>
      </c>
      <c r="BY1145" s="411">
        <v>0</v>
      </c>
      <c r="BZ1145" s="411">
        <v>0</v>
      </c>
      <c r="CA1145" s="411">
        <v>0</v>
      </c>
      <c r="CB1145" s="411">
        <v>0</v>
      </c>
      <c r="CC1145" s="411">
        <v>0</v>
      </c>
      <c r="CD1145" s="411">
        <v>0</v>
      </c>
      <c r="CE1145" s="411">
        <v>0</v>
      </c>
      <c r="CF1145" s="411">
        <v>0</v>
      </c>
      <c r="CG1145" s="411">
        <v>0</v>
      </c>
      <c r="CH1145" s="412">
        <v>0</v>
      </c>
      <c r="CI1145" s="411">
        <f t="shared" si="344"/>
        <v>0</v>
      </c>
      <c r="CJ1145" s="411">
        <v>0</v>
      </c>
      <c r="CK1145" s="411">
        <v>0</v>
      </c>
      <c r="CL1145" s="411">
        <v>0</v>
      </c>
      <c r="CM1145" s="411">
        <v>0</v>
      </c>
      <c r="CN1145" s="411">
        <v>0</v>
      </c>
      <c r="CO1145" s="411">
        <v>0</v>
      </c>
      <c r="CP1145" s="411">
        <v>0</v>
      </c>
      <c r="CQ1145" s="411">
        <v>0</v>
      </c>
      <c r="CR1145" s="411">
        <v>0</v>
      </c>
      <c r="CS1145" s="411">
        <v>0</v>
      </c>
      <c r="CT1145" s="411">
        <v>0</v>
      </c>
      <c r="CU1145" s="412">
        <v>0</v>
      </c>
      <c r="CV1145" s="411">
        <f t="shared" si="345"/>
        <v>0</v>
      </c>
      <c r="CW1145" s="411">
        <v>0</v>
      </c>
      <c r="CX1145" s="411">
        <v>0</v>
      </c>
      <c r="CY1145" s="411">
        <v>0</v>
      </c>
      <c r="CZ1145" s="411">
        <v>0</v>
      </c>
      <c r="DA1145" s="411">
        <v>0</v>
      </c>
      <c r="DB1145" s="411">
        <v>0</v>
      </c>
      <c r="DC1145" s="411">
        <v>0</v>
      </c>
      <c r="DD1145" s="411">
        <v>0</v>
      </c>
      <c r="DE1145" s="411">
        <v>0</v>
      </c>
      <c r="DF1145" s="411">
        <v>0</v>
      </c>
      <c r="DG1145" s="411">
        <v>0</v>
      </c>
      <c r="DH1145" s="412">
        <v>0</v>
      </c>
      <c r="DI1145" s="411">
        <f t="shared" si="346"/>
        <v>0</v>
      </c>
      <c r="DJ1145" s="411">
        <v>0</v>
      </c>
      <c r="DK1145" s="411">
        <v>0</v>
      </c>
      <c r="DL1145" s="411">
        <v>0</v>
      </c>
      <c r="DM1145" s="411">
        <v>0</v>
      </c>
      <c r="DN1145" s="411">
        <v>0</v>
      </c>
      <c r="DO1145" s="411">
        <v>0</v>
      </c>
      <c r="DP1145" s="411">
        <v>0</v>
      </c>
      <c r="DQ1145" s="411">
        <v>0</v>
      </c>
      <c r="DR1145" s="411">
        <v>0</v>
      </c>
      <c r="DS1145" s="411">
        <v>0</v>
      </c>
      <c r="DT1145" s="411">
        <v>0</v>
      </c>
      <c r="DU1145" s="412">
        <v>0</v>
      </c>
      <c r="DV1145" s="411">
        <f t="shared" si="347"/>
        <v>0</v>
      </c>
      <c r="DW1145" s="412">
        <v>0</v>
      </c>
      <c r="DX1145" s="412">
        <v>0</v>
      </c>
      <c r="DY1145" s="412">
        <v>0</v>
      </c>
      <c r="DZ1145" s="412">
        <v>0</v>
      </c>
      <c r="EA1145" s="412">
        <v>0</v>
      </c>
      <c r="EB1145" s="412">
        <v>0</v>
      </c>
      <c r="EC1145" s="412">
        <v>0</v>
      </c>
      <c r="ED1145" s="412">
        <v>0</v>
      </c>
      <c r="EE1145" s="412">
        <v>0</v>
      </c>
      <c r="EF1145" s="412">
        <v>0</v>
      </c>
      <c r="EG1145" s="412">
        <v>0</v>
      </c>
      <c r="EH1145" s="412">
        <v>0</v>
      </c>
      <c r="EI1145" s="411">
        <f t="shared" si="348"/>
        <v>0</v>
      </c>
      <c r="EK1145" s="411">
        <f t="shared" si="349"/>
        <v>12</v>
      </c>
      <c r="EL1145" s="7">
        <f t="shared" si="350"/>
        <v>-12</v>
      </c>
    </row>
    <row r="1146" spans="1:142">
      <c r="A1146" s="365" t="str">
        <f t="shared" si="332"/>
        <v xml:space="preserve"> 217</v>
      </c>
      <c r="B1146" s="370" t="s">
        <v>978</v>
      </c>
      <c r="C1146" s="370" t="s">
        <v>1187</v>
      </c>
      <c r="D1146" s="411">
        <v>31</v>
      </c>
      <c r="E1146" s="411">
        <v>31</v>
      </c>
      <c r="F1146" s="411">
        <v>32</v>
      </c>
      <c r="G1146" s="411">
        <v>32</v>
      </c>
      <c r="H1146" s="411">
        <v>31</v>
      </c>
      <c r="I1146" s="411">
        <v>31</v>
      </c>
      <c r="J1146" s="411">
        <v>32</v>
      </c>
      <c r="K1146" s="411">
        <v>32</v>
      </c>
      <c r="L1146" s="411">
        <v>32</v>
      </c>
      <c r="M1146" s="411">
        <v>29</v>
      </c>
      <c r="N1146" s="411">
        <v>30</v>
      </c>
      <c r="O1146" s="412">
        <v>30</v>
      </c>
      <c r="P1146" s="411">
        <f t="shared" si="333"/>
        <v>373</v>
      </c>
      <c r="Q1146" s="411">
        <f t="shared" si="334"/>
        <v>218.96774193548387</v>
      </c>
      <c r="R1146" s="411">
        <f t="shared" si="335"/>
        <v>56.204671857619573</v>
      </c>
      <c r="S1146" s="411">
        <f t="shared" si="336"/>
        <v>97.827586206896555</v>
      </c>
      <c r="T1146" s="411">
        <v>0</v>
      </c>
      <c r="U1146" s="411">
        <v>0</v>
      </c>
      <c r="V1146" s="411">
        <v>0</v>
      </c>
      <c r="W1146" s="411">
        <v>0</v>
      </c>
      <c r="X1146" s="411">
        <v>0</v>
      </c>
      <c r="Y1146" s="411">
        <v>0</v>
      </c>
      <c r="Z1146" s="411">
        <v>0</v>
      </c>
      <c r="AA1146" s="411">
        <v>0</v>
      </c>
      <c r="AB1146" s="411">
        <v>0</v>
      </c>
      <c r="AC1146" s="411">
        <v>0</v>
      </c>
      <c r="AD1146" s="411">
        <v>0</v>
      </c>
      <c r="AE1146" s="412">
        <v>0</v>
      </c>
      <c r="AF1146" s="411">
        <f t="shared" si="337"/>
        <v>0</v>
      </c>
      <c r="AG1146" s="411">
        <v>0</v>
      </c>
      <c r="AH1146" s="411">
        <v>0</v>
      </c>
      <c r="AI1146" s="411">
        <v>0</v>
      </c>
      <c r="AJ1146" s="411">
        <v>0</v>
      </c>
      <c r="AK1146" s="411">
        <v>0</v>
      </c>
      <c r="AL1146" s="411">
        <v>0</v>
      </c>
      <c r="AM1146" s="411">
        <v>0</v>
      </c>
      <c r="AN1146" s="411">
        <v>0</v>
      </c>
      <c r="AO1146" s="411">
        <v>0</v>
      </c>
      <c r="AP1146" s="411">
        <v>0</v>
      </c>
      <c r="AQ1146" s="411">
        <v>0</v>
      </c>
      <c r="AR1146" s="412">
        <v>0</v>
      </c>
      <c r="AS1146" s="411">
        <f t="shared" si="338"/>
        <v>0</v>
      </c>
      <c r="AT1146" s="411">
        <f t="shared" si="339"/>
        <v>0</v>
      </c>
      <c r="AU1146" s="411">
        <f t="shared" si="340"/>
        <v>0</v>
      </c>
      <c r="AV1146" s="411">
        <f t="shared" si="341"/>
        <v>0</v>
      </c>
      <c r="AW1146" s="411">
        <v>0</v>
      </c>
      <c r="AX1146" s="411">
        <v>0</v>
      </c>
      <c r="AY1146" s="411">
        <v>0</v>
      </c>
      <c r="AZ1146" s="411">
        <v>0</v>
      </c>
      <c r="BA1146" s="411">
        <v>0</v>
      </c>
      <c r="BB1146" s="411">
        <v>0</v>
      </c>
      <c r="BC1146" s="411">
        <v>0</v>
      </c>
      <c r="BD1146" s="411">
        <v>0</v>
      </c>
      <c r="BE1146" s="411">
        <v>0</v>
      </c>
      <c r="BF1146" s="411">
        <v>0</v>
      </c>
      <c r="BG1146" s="411">
        <v>0</v>
      </c>
      <c r="BH1146" s="412">
        <v>0</v>
      </c>
      <c r="BI1146" s="411">
        <f t="shared" si="342"/>
        <v>0</v>
      </c>
      <c r="BJ1146" s="411">
        <v>0</v>
      </c>
      <c r="BK1146" s="411">
        <v>0</v>
      </c>
      <c r="BL1146" s="411">
        <v>0</v>
      </c>
      <c r="BM1146" s="411">
        <v>0</v>
      </c>
      <c r="BN1146" s="411">
        <v>0</v>
      </c>
      <c r="BO1146" s="411">
        <v>0</v>
      </c>
      <c r="BP1146" s="411">
        <v>0</v>
      </c>
      <c r="BQ1146" s="411">
        <v>0</v>
      </c>
      <c r="BR1146" s="411">
        <v>0</v>
      </c>
      <c r="BS1146" s="411">
        <v>0</v>
      </c>
      <c r="BT1146" s="411">
        <v>0</v>
      </c>
      <c r="BU1146" s="412">
        <v>0</v>
      </c>
      <c r="BV1146" s="411">
        <f t="shared" si="343"/>
        <v>0</v>
      </c>
      <c r="BW1146" s="411">
        <v>0</v>
      </c>
      <c r="BX1146" s="411">
        <v>0</v>
      </c>
      <c r="BY1146" s="411">
        <v>0</v>
      </c>
      <c r="BZ1146" s="411">
        <v>0</v>
      </c>
      <c r="CA1146" s="411">
        <v>0</v>
      </c>
      <c r="CB1146" s="411">
        <v>0</v>
      </c>
      <c r="CC1146" s="411">
        <v>0</v>
      </c>
      <c r="CD1146" s="411">
        <v>0</v>
      </c>
      <c r="CE1146" s="411">
        <v>0</v>
      </c>
      <c r="CF1146" s="411">
        <v>0</v>
      </c>
      <c r="CG1146" s="411">
        <v>0</v>
      </c>
      <c r="CH1146" s="412">
        <v>0</v>
      </c>
      <c r="CI1146" s="411">
        <f t="shared" si="344"/>
        <v>0</v>
      </c>
      <c r="CJ1146" s="411">
        <v>0</v>
      </c>
      <c r="CK1146" s="411">
        <v>0</v>
      </c>
      <c r="CL1146" s="411">
        <v>0</v>
      </c>
      <c r="CM1146" s="411">
        <v>0</v>
      </c>
      <c r="CN1146" s="411">
        <v>0</v>
      </c>
      <c r="CO1146" s="411">
        <v>0</v>
      </c>
      <c r="CP1146" s="411">
        <v>0</v>
      </c>
      <c r="CQ1146" s="411">
        <v>0</v>
      </c>
      <c r="CR1146" s="411">
        <v>0</v>
      </c>
      <c r="CS1146" s="411">
        <v>0</v>
      </c>
      <c r="CT1146" s="411">
        <v>0</v>
      </c>
      <c r="CU1146" s="412">
        <v>0</v>
      </c>
      <c r="CV1146" s="411">
        <f t="shared" si="345"/>
        <v>0</v>
      </c>
      <c r="CW1146" s="411">
        <v>0</v>
      </c>
      <c r="CX1146" s="411">
        <v>0</v>
      </c>
      <c r="CY1146" s="411">
        <v>0</v>
      </c>
      <c r="CZ1146" s="411">
        <v>0</v>
      </c>
      <c r="DA1146" s="411">
        <v>0</v>
      </c>
      <c r="DB1146" s="411">
        <v>0</v>
      </c>
      <c r="DC1146" s="411">
        <v>0</v>
      </c>
      <c r="DD1146" s="411">
        <v>0</v>
      </c>
      <c r="DE1146" s="411">
        <v>0</v>
      </c>
      <c r="DF1146" s="411">
        <v>0</v>
      </c>
      <c r="DG1146" s="411">
        <v>0</v>
      </c>
      <c r="DH1146" s="412">
        <v>0</v>
      </c>
      <c r="DI1146" s="411">
        <f t="shared" si="346"/>
        <v>0</v>
      </c>
      <c r="DJ1146" s="411">
        <v>0</v>
      </c>
      <c r="DK1146" s="411">
        <v>0</v>
      </c>
      <c r="DL1146" s="411">
        <v>0</v>
      </c>
      <c r="DM1146" s="411">
        <v>0</v>
      </c>
      <c r="DN1146" s="411">
        <v>0</v>
      </c>
      <c r="DO1146" s="411">
        <v>0</v>
      </c>
      <c r="DP1146" s="411">
        <v>0</v>
      </c>
      <c r="DQ1146" s="411">
        <v>0</v>
      </c>
      <c r="DR1146" s="411">
        <v>0</v>
      </c>
      <c r="DS1146" s="411">
        <v>0</v>
      </c>
      <c r="DT1146" s="411">
        <v>0</v>
      </c>
      <c r="DU1146" s="412">
        <v>0</v>
      </c>
      <c r="DV1146" s="411">
        <f t="shared" si="347"/>
        <v>0</v>
      </c>
      <c r="DW1146" s="412">
        <v>0</v>
      </c>
      <c r="DX1146" s="412">
        <v>0</v>
      </c>
      <c r="DY1146" s="412">
        <v>0</v>
      </c>
      <c r="DZ1146" s="412">
        <v>0</v>
      </c>
      <c r="EA1146" s="412">
        <v>0</v>
      </c>
      <c r="EB1146" s="412">
        <v>0</v>
      </c>
      <c r="EC1146" s="412">
        <v>0</v>
      </c>
      <c r="ED1146" s="412">
        <v>0</v>
      </c>
      <c r="EE1146" s="412">
        <v>0</v>
      </c>
      <c r="EF1146" s="412">
        <v>0</v>
      </c>
      <c r="EG1146" s="412">
        <v>0</v>
      </c>
      <c r="EH1146" s="412">
        <v>0</v>
      </c>
      <c r="EI1146" s="411">
        <f t="shared" si="348"/>
        <v>0</v>
      </c>
      <c r="EK1146" s="411">
        <f t="shared" si="349"/>
        <v>373</v>
      </c>
      <c r="EL1146" s="7">
        <f t="shared" si="350"/>
        <v>-373</v>
      </c>
    </row>
    <row r="1147" spans="1:142">
      <c r="A1147" s="365" t="str">
        <f t="shared" si="332"/>
        <v xml:space="preserve"> 217</v>
      </c>
      <c r="B1147" s="370" t="s">
        <v>978</v>
      </c>
      <c r="C1147" s="370" t="s">
        <v>1188</v>
      </c>
      <c r="D1147" s="411">
        <v>0</v>
      </c>
      <c r="E1147" s="411">
        <v>1</v>
      </c>
      <c r="F1147" s="411">
        <v>0</v>
      </c>
      <c r="G1147" s="411">
        <v>0</v>
      </c>
      <c r="H1147" s="411">
        <v>0</v>
      </c>
      <c r="I1147" s="411">
        <v>1</v>
      </c>
      <c r="J1147" s="411">
        <v>1</v>
      </c>
      <c r="K1147" s="411">
        <v>1</v>
      </c>
      <c r="L1147" s="411">
        <v>0</v>
      </c>
      <c r="M1147" s="411">
        <v>0</v>
      </c>
      <c r="N1147" s="411">
        <v>0</v>
      </c>
      <c r="O1147" s="412">
        <v>0</v>
      </c>
      <c r="P1147" s="411">
        <f t="shared" si="333"/>
        <v>4</v>
      </c>
      <c r="Q1147" s="411">
        <f t="shared" si="334"/>
        <v>2.967741935483871</v>
      </c>
      <c r="R1147" s="411">
        <f t="shared" si="335"/>
        <v>1.032258064516129</v>
      </c>
      <c r="S1147" s="411">
        <f t="shared" si="336"/>
        <v>0</v>
      </c>
      <c r="T1147" s="411">
        <v>0</v>
      </c>
      <c r="U1147" s="411">
        <v>0</v>
      </c>
      <c r="V1147" s="411">
        <v>0</v>
      </c>
      <c r="W1147" s="411">
        <v>0</v>
      </c>
      <c r="X1147" s="411">
        <v>0</v>
      </c>
      <c r="Y1147" s="411">
        <v>0</v>
      </c>
      <c r="Z1147" s="411">
        <v>0</v>
      </c>
      <c r="AA1147" s="411">
        <v>0</v>
      </c>
      <c r="AB1147" s="411">
        <v>0</v>
      </c>
      <c r="AC1147" s="411">
        <v>0</v>
      </c>
      <c r="AD1147" s="411">
        <v>0</v>
      </c>
      <c r="AE1147" s="412">
        <v>0</v>
      </c>
      <c r="AF1147" s="411">
        <f t="shared" si="337"/>
        <v>0</v>
      </c>
      <c r="AG1147" s="411">
        <v>0</v>
      </c>
      <c r="AH1147" s="411">
        <v>0</v>
      </c>
      <c r="AI1147" s="411">
        <v>0</v>
      </c>
      <c r="AJ1147" s="411">
        <v>0</v>
      </c>
      <c r="AK1147" s="411">
        <v>0</v>
      </c>
      <c r="AL1147" s="411">
        <v>0</v>
      </c>
      <c r="AM1147" s="411">
        <v>0</v>
      </c>
      <c r="AN1147" s="411">
        <v>0</v>
      </c>
      <c r="AO1147" s="411">
        <v>0</v>
      </c>
      <c r="AP1147" s="411">
        <v>0</v>
      </c>
      <c r="AQ1147" s="411">
        <v>0</v>
      </c>
      <c r="AR1147" s="412">
        <v>0</v>
      </c>
      <c r="AS1147" s="411">
        <f t="shared" si="338"/>
        <v>0</v>
      </c>
      <c r="AT1147" s="411">
        <f t="shared" si="339"/>
        <v>0</v>
      </c>
      <c r="AU1147" s="411">
        <f t="shared" si="340"/>
        <v>0</v>
      </c>
      <c r="AV1147" s="411">
        <f t="shared" si="341"/>
        <v>0</v>
      </c>
      <c r="AW1147" s="411">
        <v>0</v>
      </c>
      <c r="AX1147" s="411">
        <v>0</v>
      </c>
      <c r="AY1147" s="411">
        <v>0</v>
      </c>
      <c r="AZ1147" s="411">
        <v>0</v>
      </c>
      <c r="BA1147" s="411">
        <v>0</v>
      </c>
      <c r="BB1147" s="411">
        <v>0</v>
      </c>
      <c r="BC1147" s="411">
        <v>0</v>
      </c>
      <c r="BD1147" s="411">
        <v>0</v>
      </c>
      <c r="BE1147" s="411">
        <v>0</v>
      </c>
      <c r="BF1147" s="411">
        <v>0</v>
      </c>
      <c r="BG1147" s="411">
        <v>0</v>
      </c>
      <c r="BH1147" s="412">
        <v>0</v>
      </c>
      <c r="BI1147" s="411">
        <f t="shared" si="342"/>
        <v>0</v>
      </c>
      <c r="BJ1147" s="411">
        <v>0</v>
      </c>
      <c r="BK1147" s="411">
        <v>0</v>
      </c>
      <c r="BL1147" s="411">
        <v>0</v>
      </c>
      <c r="BM1147" s="411">
        <v>0</v>
      </c>
      <c r="BN1147" s="411">
        <v>0</v>
      </c>
      <c r="BO1147" s="411">
        <v>0</v>
      </c>
      <c r="BP1147" s="411">
        <v>0</v>
      </c>
      <c r="BQ1147" s="411">
        <v>0</v>
      </c>
      <c r="BR1147" s="411">
        <v>0</v>
      </c>
      <c r="BS1147" s="411">
        <v>0</v>
      </c>
      <c r="BT1147" s="411">
        <v>0</v>
      </c>
      <c r="BU1147" s="412">
        <v>0</v>
      </c>
      <c r="BV1147" s="411">
        <f t="shared" si="343"/>
        <v>0</v>
      </c>
      <c r="BW1147" s="411">
        <v>0</v>
      </c>
      <c r="BX1147" s="411">
        <v>0</v>
      </c>
      <c r="BY1147" s="411">
        <v>0</v>
      </c>
      <c r="BZ1147" s="411">
        <v>0</v>
      </c>
      <c r="CA1147" s="411">
        <v>0</v>
      </c>
      <c r="CB1147" s="411">
        <v>0</v>
      </c>
      <c r="CC1147" s="411">
        <v>0</v>
      </c>
      <c r="CD1147" s="411">
        <v>0</v>
      </c>
      <c r="CE1147" s="411">
        <v>0</v>
      </c>
      <c r="CF1147" s="411">
        <v>0</v>
      </c>
      <c r="CG1147" s="411">
        <v>0</v>
      </c>
      <c r="CH1147" s="412">
        <v>0</v>
      </c>
      <c r="CI1147" s="411">
        <f t="shared" si="344"/>
        <v>0</v>
      </c>
      <c r="CJ1147" s="411">
        <v>0</v>
      </c>
      <c r="CK1147" s="411">
        <v>0</v>
      </c>
      <c r="CL1147" s="411">
        <v>0</v>
      </c>
      <c r="CM1147" s="411">
        <v>0</v>
      </c>
      <c r="CN1147" s="411">
        <v>0</v>
      </c>
      <c r="CO1147" s="411">
        <v>0</v>
      </c>
      <c r="CP1147" s="411">
        <v>0</v>
      </c>
      <c r="CQ1147" s="411">
        <v>0</v>
      </c>
      <c r="CR1147" s="411">
        <v>0</v>
      </c>
      <c r="CS1147" s="411">
        <v>0</v>
      </c>
      <c r="CT1147" s="411">
        <v>0</v>
      </c>
      <c r="CU1147" s="412">
        <v>0</v>
      </c>
      <c r="CV1147" s="411">
        <f t="shared" si="345"/>
        <v>0</v>
      </c>
      <c r="CW1147" s="411">
        <v>0</v>
      </c>
      <c r="CX1147" s="411">
        <v>0</v>
      </c>
      <c r="CY1147" s="411">
        <v>0</v>
      </c>
      <c r="CZ1147" s="411">
        <v>0</v>
      </c>
      <c r="DA1147" s="411">
        <v>0</v>
      </c>
      <c r="DB1147" s="411">
        <v>0</v>
      </c>
      <c r="DC1147" s="411">
        <v>0</v>
      </c>
      <c r="DD1147" s="411">
        <v>0</v>
      </c>
      <c r="DE1147" s="411">
        <v>0</v>
      </c>
      <c r="DF1147" s="411">
        <v>0</v>
      </c>
      <c r="DG1147" s="411">
        <v>0</v>
      </c>
      <c r="DH1147" s="412">
        <v>0</v>
      </c>
      <c r="DI1147" s="411">
        <f t="shared" si="346"/>
        <v>0</v>
      </c>
      <c r="DJ1147" s="411">
        <v>0</v>
      </c>
      <c r="DK1147" s="411">
        <v>0</v>
      </c>
      <c r="DL1147" s="411">
        <v>0</v>
      </c>
      <c r="DM1147" s="411">
        <v>0</v>
      </c>
      <c r="DN1147" s="411">
        <v>0</v>
      </c>
      <c r="DO1147" s="411">
        <v>0</v>
      </c>
      <c r="DP1147" s="411">
        <v>0</v>
      </c>
      <c r="DQ1147" s="411">
        <v>0</v>
      </c>
      <c r="DR1147" s="411">
        <v>0</v>
      </c>
      <c r="DS1147" s="411">
        <v>0</v>
      </c>
      <c r="DT1147" s="411">
        <v>0</v>
      </c>
      <c r="DU1147" s="412">
        <v>0</v>
      </c>
      <c r="DV1147" s="411">
        <f t="shared" si="347"/>
        <v>0</v>
      </c>
      <c r="DW1147" s="412">
        <v>0</v>
      </c>
      <c r="DX1147" s="412">
        <v>0</v>
      </c>
      <c r="DY1147" s="412">
        <v>0</v>
      </c>
      <c r="DZ1147" s="412">
        <v>0</v>
      </c>
      <c r="EA1147" s="412">
        <v>0</v>
      </c>
      <c r="EB1147" s="412">
        <v>0</v>
      </c>
      <c r="EC1147" s="412">
        <v>0</v>
      </c>
      <c r="ED1147" s="412">
        <v>0</v>
      </c>
      <c r="EE1147" s="412">
        <v>0</v>
      </c>
      <c r="EF1147" s="412">
        <v>0</v>
      </c>
      <c r="EG1147" s="412">
        <v>0</v>
      </c>
      <c r="EH1147" s="412">
        <v>0</v>
      </c>
      <c r="EI1147" s="411">
        <f t="shared" si="348"/>
        <v>0</v>
      </c>
      <c r="EK1147" s="411">
        <f t="shared" si="349"/>
        <v>4</v>
      </c>
      <c r="EL1147" s="7">
        <f t="shared" si="350"/>
        <v>-4</v>
      </c>
    </row>
    <row r="1148" spans="1:142">
      <c r="A1148" s="365" t="str">
        <f t="shared" si="332"/>
        <v xml:space="preserve"> 217</v>
      </c>
      <c r="B1148" s="370" t="s">
        <v>978</v>
      </c>
      <c r="C1148" s="370" t="s">
        <v>1190</v>
      </c>
      <c r="D1148" s="411">
        <v>0</v>
      </c>
      <c r="E1148" s="411">
        <v>1</v>
      </c>
      <c r="F1148" s="411">
        <v>0</v>
      </c>
      <c r="G1148" s="411">
        <v>0</v>
      </c>
      <c r="H1148" s="411">
        <v>0</v>
      </c>
      <c r="I1148" s="411">
        <v>1</v>
      </c>
      <c r="J1148" s="411">
        <v>0</v>
      </c>
      <c r="K1148" s="411">
        <v>1</v>
      </c>
      <c r="L1148" s="411">
        <v>0</v>
      </c>
      <c r="M1148" s="411">
        <v>0</v>
      </c>
      <c r="N1148" s="411">
        <v>0</v>
      </c>
      <c r="O1148" s="412">
        <v>0</v>
      </c>
      <c r="P1148" s="411">
        <f t="shared" si="333"/>
        <v>3</v>
      </c>
      <c r="Q1148" s="411">
        <f t="shared" si="334"/>
        <v>2</v>
      </c>
      <c r="R1148" s="411">
        <f t="shared" si="335"/>
        <v>1</v>
      </c>
      <c r="S1148" s="411">
        <f t="shared" si="336"/>
        <v>0</v>
      </c>
      <c r="T1148" s="411">
        <v>0</v>
      </c>
      <c r="U1148" s="411">
        <v>0</v>
      </c>
      <c r="V1148" s="411">
        <v>0</v>
      </c>
      <c r="W1148" s="411">
        <v>0</v>
      </c>
      <c r="X1148" s="411">
        <v>0</v>
      </c>
      <c r="Y1148" s="411">
        <v>0</v>
      </c>
      <c r="Z1148" s="411">
        <v>0</v>
      </c>
      <c r="AA1148" s="411">
        <v>0</v>
      </c>
      <c r="AB1148" s="411">
        <v>0</v>
      </c>
      <c r="AC1148" s="411">
        <v>0</v>
      </c>
      <c r="AD1148" s="411">
        <v>0</v>
      </c>
      <c r="AE1148" s="412">
        <v>0</v>
      </c>
      <c r="AF1148" s="411">
        <f t="shared" si="337"/>
        <v>0</v>
      </c>
      <c r="AG1148" s="411">
        <v>0</v>
      </c>
      <c r="AH1148" s="411">
        <v>0</v>
      </c>
      <c r="AI1148" s="411">
        <v>0</v>
      </c>
      <c r="AJ1148" s="411">
        <v>0</v>
      </c>
      <c r="AK1148" s="411">
        <v>0</v>
      </c>
      <c r="AL1148" s="411">
        <v>0</v>
      </c>
      <c r="AM1148" s="411">
        <v>0</v>
      </c>
      <c r="AN1148" s="411">
        <v>0</v>
      </c>
      <c r="AO1148" s="411">
        <v>0</v>
      </c>
      <c r="AP1148" s="411">
        <v>0</v>
      </c>
      <c r="AQ1148" s="411">
        <v>0</v>
      </c>
      <c r="AR1148" s="412">
        <v>0</v>
      </c>
      <c r="AS1148" s="411">
        <f t="shared" si="338"/>
        <v>0</v>
      </c>
      <c r="AT1148" s="411">
        <f t="shared" si="339"/>
        <v>0</v>
      </c>
      <c r="AU1148" s="411">
        <f t="shared" si="340"/>
        <v>0</v>
      </c>
      <c r="AV1148" s="411">
        <f t="shared" si="341"/>
        <v>0</v>
      </c>
      <c r="AW1148" s="411">
        <v>0</v>
      </c>
      <c r="AX1148" s="411">
        <v>0</v>
      </c>
      <c r="AY1148" s="411">
        <v>0</v>
      </c>
      <c r="AZ1148" s="411">
        <v>0</v>
      </c>
      <c r="BA1148" s="411">
        <v>0</v>
      </c>
      <c r="BB1148" s="411">
        <v>0</v>
      </c>
      <c r="BC1148" s="411">
        <v>0</v>
      </c>
      <c r="BD1148" s="411">
        <v>0</v>
      </c>
      <c r="BE1148" s="411">
        <v>0</v>
      </c>
      <c r="BF1148" s="411">
        <v>0</v>
      </c>
      <c r="BG1148" s="411">
        <v>0</v>
      </c>
      <c r="BH1148" s="412">
        <v>0</v>
      </c>
      <c r="BI1148" s="411">
        <f t="shared" si="342"/>
        <v>0</v>
      </c>
      <c r="BJ1148" s="411">
        <v>0</v>
      </c>
      <c r="BK1148" s="411">
        <v>0</v>
      </c>
      <c r="BL1148" s="411">
        <v>0</v>
      </c>
      <c r="BM1148" s="411">
        <v>0</v>
      </c>
      <c r="BN1148" s="411">
        <v>0</v>
      </c>
      <c r="BO1148" s="411">
        <v>0</v>
      </c>
      <c r="BP1148" s="411">
        <v>0</v>
      </c>
      <c r="BQ1148" s="411">
        <v>0</v>
      </c>
      <c r="BR1148" s="411">
        <v>0</v>
      </c>
      <c r="BS1148" s="411">
        <v>0</v>
      </c>
      <c r="BT1148" s="411">
        <v>0</v>
      </c>
      <c r="BU1148" s="412">
        <v>0</v>
      </c>
      <c r="BV1148" s="411">
        <f t="shared" si="343"/>
        <v>0</v>
      </c>
      <c r="BW1148" s="411">
        <v>0</v>
      </c>
      <c r="BX1148" s="411">
        <v>0</v>
      </c>
      <c r="BY1148" s="411">
        <v>0</v>
      </c>
      <c r="BZ1148" s="411">
        <v>0</v>
      </c>
      <c r="CA1148" s="411">
        <v>0</v>
      </c>
      <c r="CB1148" s="411">
        <v>0</v>
      </c>
      <c r="CC1148" s="411">
        <v>0</v>
      </c>
      <c r="CD1148" s="411">
        <v>0</v>
      </c>
      <c r="CE1148" s="411">
        <v>0</v>
      </c>
      <c r="CF1148" s="411">
        <v>0</v>
      </c>
      <c r="CG1148" s="411">
        <v>0</v>
      </c>
      <c r="CH1148" s="412">
        <v>0</v>
      </c>
      <c r="CI1148" s="411">
        <f t="shared" si="344"/>
        <v>0</v>
      </c>
      <c r="CJ1148" s="411">
        <v>0</v>
      </c>
      <c r="CK1148" s="411">
        <v>0</v>
      </c>
      <c r="CL1148" s="411">
        <v>0</v>
      </c>
      <c r="CM1148" s="411">
        <v>0</v>
      </c>
      <c r="CN1148" s="411">
        <v>0</v>
      </c>
      <c r="CO1148" s="411">
        <v>0</v>
      </c>
      <c r="CP1148" s="411">
        <v>0</v>
      </c>
      <c r="CQ1148" s="411">
        <v>0</v>
      </c>
      <c r="CR1148" s="411">
        <v>0</v>
      </c>
      <c r="CS1148" s="411">
        <v>0</v>
      </c>
      <c r="CT1148" s="411">
        <v>0</v>
      </c>
      <c r="CU1148" s="412">
        <v>0</v>
      </c>
      <c r="CV1148" s="411">
        <f t="shared" si="345"/>
        <v>0</v>
      </c>
      <c r="CW1148" s="411">
        <v>0</v>
      </c>
      <c r="CX1148" s="411">
        <v>0</v>
      </c>
      <c r="CY1148" s="411">
        <v>0</v>
      </c>
      <c r="CZ1148" s="411">
        <v>0</v>
      </c>
      <c r="DA1148" s="411">
        <v>0</v>
      </c>
      <c r="DB1148" s="411">
        <v>0</v>
      </c>
      <c r="DC1148" s="411">
        <v>0</v>
      </c>
      <c r="DD1148" s="411">
        <v>0</v>
      </c>
      <c r="DE1148" s="411">
        <v>0</v>
      </c>
      <c r="DF1148" s="411">
        <v>0</v>
      </c>
      <c r="DG1148" s="411">
        <v>0</v>
      </c>
      <c r="DH1148" s="412">
        <v>0</v>
      </c>
      <c r="DI1148" s="411">
        <f t="shared" si="346"/>
        <v>0</v>
      </c>
      <c r="DJ1148" s="411">
        <v>0</v>
      </c>
      <c r="DK1148" s="411">
        <v>0</v>
      </c>
      <c r="DL1148" s="411">
        <v>0</v>
      </c>
      <c r="DM1148" s="411">
        <v>0</v>
      </c>
      <c r="DN1148" s="411">
        <v>0</v>
      </c>
      <c r="DO1148" s="411">
        <v>0</v>
      </c>
      <c r="DP1148" s="411">
        <v>0</v>
      </c>
      <c r="DQ1148" s="411">
        <v>0</v>
      </c>
      <c r="DR1148" s="411">
        <v>0</v>
      </c>
      <c r="DS1148" s="411">
        <v>0</v>
      </c>
      <c r="DT1148" s="411">
        <v>0</v>
      </c>
      <c r="DU1148" s="412">
        <v>0</v>
      </c>
      <c r="DV1148" s="411">
        <f t="shared" si="347"/>
        <v>0</v>
      </c>
      <c r="DW1148" s="412">
        <v>0</v>
      </c>
      <c r="DX1148" s="412">
        <v>0</v>
      </c>
      <c r="DY1148" s="412">
        <v>0</v>
      </c>
      <c r="DZ1148" s="412">
        <v>0</v>
      </c>
      <c r="EA1148" s="412">
        <v>0</v>
      </c>
      <c r="EB1148" s="412">
        <v>0</v>
      </c>
      <c r="EC1148" s="412">
        <v>0</v>
      </c>
      <c r="ED1148" s="412">
        <v>0</v>
      </c>
      <c r="EE1148" s="412">
        <v>0</v>
      </c>
      <c r="EF1148" s="412">
        <v>0</v>
      </c>
      <c r="EG1148" s="412">
        <v>0</v>
      </c>
      <c r="EH1148" s="412">
        <v>0</v>
      </c>
      <c r="EI1148" s="411">
        <f t="shared" si="348"/>
        <v>0</v>
      </c>
      <c r="EK1148" s="411">
        <f t="shared" si="349"/>
        <v>3</v>
      </c>
      <c r="EL1148" s="7">
        <f t="shared" si="350"/>
        <v>-3</v>
      </c>
    </row>
    <row r="1149" spans="1:142">
      <c r="A1149" s="365" t="str">
        <f t="shared" si="332"/>
        <v xml:space="preserve"> 217</v>
      </c>
      <c r="B1149" s="370" t="s">
        <v>978</v>
      </c>
      <c r="C1149" s="370" t="s">
        <v>1191</v>
      </c>
      <c r="D1149" s="411">
        <v>1</v>
      </c>
      <c r="E1149" s="411">
        <v>1</v>
      </c>
      <c r="F1149" s="411">
        <v>1</v>
      </c>
      <c r="G1149" s="411">
        <v>1</v>
      </c>
      <c r="H1149" s="411">
        <v>1</v>
      </c>
      <c r="I1149" s="411">
        <v>1</v>
      </c>
      <c r="J1149" s="411">
        <v>1</v>
      </c>
      <c r="K1149" s="411">
        <v>1</v>
      </c>
      <c r="L1149" s="411">
        <v>1</v>
      </c>
      <c r="M1149" s="411">
        <v>0</v>
      </c>
      <c r="N1149" s="411">
        <v>0</v>
      </c>
      <c r="O1149" s="412">
        <v>0</v>
      </c>
      <c r="P1149" s="411">
        <f t="shared" si="333"/>
        <v>9</v>
      </c>
      <c r="Q1149" s="411">
        <f t="shared" si="334"/>
        <v>6.967741935483871</v>
      </c>
      <c r="R1149" s="411">
        <f t="shared" si="335"/>
        <v>1.7563959955506117</v>
      </c>
      <c r="S1149" s="411">
        <f t="shared" si="336"/>
        <v>0.27586206896551724</v>
      </c>
      <c r="T1149" s="411">
        <v>0</v>
      </c>
      <c r="U1149" s="411">
        <v>0</v>
      </c>
      <c r="V1149" s="411">
        <v>0</v>
      </c>
      <c r="W1149" s="411">
        <v>0</v>
      </c>
      <c r="X1149" s="411">
        <v>0</v>
      </c>
      <c r="Y1149" s="411">
        <v>0</v>
      </c>
      <c r="Z1149" s="411">
        <v>0</v>
      </c>
      <c r="AA1149" s="411">
        <v>0</v>
      </c>
      <c r="AB1149" s="411">
        <v>0</v>
      </c>
      <c r="AC1149" s="411">
        <v>0</v>
      </c>
      <c r="AD1149" s="411">
        <v>0</v>
      </c>
      <c r="AE1149" s="412">
        <v>0</v>
      </c>
      <c r="AF1149" s="411">
        <f t="shared" si="337"/>
        <v>0</v>
      </c>
      <c r="AG1149" s="411">
        <v>0</v>
      </c>
      <c r="AH1149" s="411">
        <v>0</v>
      </c>
      <c r="AI1149" s="411">
        <v>0</v>
      </c>
      <c r="AJ1149" s="411">
        <v>0</v>
      </c>
      <c r="AK1149" s="411">
        <v>0</v>
      </c>
      <c r="AL1149" s="411">
        <v>0</v>
      </c>
      <c r="AM1149" s="411">
        <v>0</v>
      </c>
      <c r="AN1149" s="411">
        <v>0</v>
      </c>
      <c r="AO1149" s="411">
        <v>0</v>
      </c>
      <c r="AP1149" s="411">
        <v>0</v>
      </c>
      <c r="AQ1149" s="411">
        <v>0</v>
      </c>
      <c r="AR1149" s="412">
        <v>0</v>
      </c>
      <c r="AS1149" s="411">
        <f t="shared" si="338"/>
        <v>0</v>
      </c>
      <c r="AT1149" s="411">
        <f t="shared" si="339"/>
        <v>0</v>
      </c>
      <c r="AU1149" s="411">
        <f t="shared" si="340"/>
        <v>0</v>
      </c>
      <c r="AV1149" s="411">
        <f t="shared" si="341"/>
        <v>0</v>
      </c>
      <c r="AW1149" s="411">
        <v>0</v>
      </c>
      <c r="AX1149" s="411">
        <v>0</v>
      </c>
      <c r="AY1149" s="411">
        <v>0</v>
      </c>
      <c r="AZ1149" s="411">
        <v>0</v>
      </c>
      <c r="BA1149" s="411">
        <v>0</v>
      </c>
      <c r="BB1149" s="411">
        <v>0</v>
      </c>
      <c r="BC1149" s="411">
        <v>0</v>
      </c>
      <c r="BD1149" s="411">
        <v>0</v>
      </c>
      <c r="BE1149" s="411">
        <v>0</v>
      </c>
      <c r="BF1149" s="411">
        <v>0</v>
      </c>
      <c r="BG1149" s="411">
        <v>0</v>
      </c>
      <c r="BH1149" s="412">
        <v>0</v>
      </c>
      <c r="BI1149" s="411">
        <f t="shared" si="342"/>
        <v>0</v>
      </c>
      <c r="BJ1149" s="411">
        <v>0</v>
      </c>
      <c r="BK1149" s="411">
        <v>0</v>
      </c>
      <c r="BL1149" s="411">
        <v>0</v>
      </c>
      <c r="BM1149" s="411">
        <v>0</v>
      </c>
      <c r="BN1149" s="411">
        <v>0</v>
      </c>
      <c r="BO1149" s="411">
        <v>0</v>
      </c>
      <c r="BP1149" s="411">
        <v>0</v>
      </c>
      <c r="BQ1149" s="411">
        <v>0</v>
      </c>
      <c r="BR1149" s="411">
        <v>0</v>
      </c>
      <c r="BS1149" s="411">
        <v>0</v>
      </c>
      <c r="BT1149" s="411">
        <v>0</v>
      </c>
      <c r="BU1149" s="412">
        <v>0</v>
      </c>
      <c r="BV1149" s="411">
        <f t="shared" si="343"/>
        <v>0</v>
      </c>
      <c r="BW1149" s="411">
        <v>0</v>
      </c>
      <c r="BX1149" s="411">
        <v>0</v>
      </c>
      <c r="BY1149" s="411">
        <v>0</v>
      </c>
      <c r="BZ1149" s="411">
        <v>0</v>
      </c>
      <c r="CA1149" s="411">
        <v>0</v>
      </c>
      <c r="CB1149" s="411">
        <v>0</v>
      </c>
      <c r="CC1149" s="411">
        <v>0</v>
      </c>
      <c r="CD1149" s="411">
        <v>0</v>
      </c>
      <c r="CE1149" s="411">
        <v>0</v>
      </c>
      <c r="CF1149" s="411">
        <v>0</v>
      </c>
      <c r="CG1149" s="411">
        <v>0</v>
      </c>
      <c r="CH1149" s="412">
        <v>0</v>
      </c>
      <c r="CI1149" s="411">
        <f t="shared" si="344"/>
        <v>0</v>
      </c>
      <c r="CJ1149" s="411">
        <v>0</v>
      </c>
      <c r="CK1149" s="411">
        <v>0</v>
      </c>
      <c r="CL1149" s="411">
        <v>0</v>
      </c>
      <c r="CM1149" s="411">
        <v>0</v>
      </c>
      <c r="CN1149" s="411">
        <v>0</v>
      </c>
      <c r="CO1149" s="411">
        <v>0</v>
      </c>
      <c r="CP1149" s="411">
        <v>0</v>
      </c>
      <c r="CQ1149" s="411">
        <v>0</v>
      </c>
      <c r="CR1149" s="411">
        <v>0</v>
      </c>
      <c r="CS1149" s="411">
        <v>0</v>
      </c>
      <c r="CT1149" s="411">
        <v>0</v>
      </c>
      <c r="CU1149" s="412">
        <v>0</v>
      </c>
      <c r="CV1149" s="411">
        <f t="shared" si="345"/>
        <v>0</v>
      </c>
      <c r="CW1149" s="411">
        <v>0</v>
      </c>
      <c r="CX1149" s="411">
        <v>0</v>
      </c>
      <c r="CY1149" s="411">
        <v>0</v>
      </c>
      <c r="CZ1149" s="411">
        <v>0</v>
      </c>
      <c r="DA1149" s="411">
        <v>0</v>
      </c>
      <c r="DB1149" s="411">
        <v>0</v>
      </c>
      <c r="DC1149" s="411">
        <v>0</v>
      </c>
      <c r="DD1149" s="411">
        <v>0</v>
      </c>
      <c r="DE1149" s="411">
        <v>0</v>
      </c>
      <c r="DF1149" s="411">
        <v>0</v>
      </c>
      <c r="DG1149" s="411">
        <v>0</v>
      </c>
      <c r="DH1149" s="412">
        <v>0</v>
      </c>
      <c r="DI1149" s="411">
        <f t="shared" si="346"/>
        <v>0</v>
      </c>
      <c r="DJ1149" s="411">
        <v>0</v>
      </c>
      <c r="DK1149" s="411">
        <v>0</v>
      </c>
      <c r="DL1149" s="411">
        <v>0</v>
      </c>
      <c r="DM1149" s="411">
        <v>0</v>
      </c>
      <c r="DN1149" s="411">
        <v>0</v>
      </c>
      <c r="DO1149" s="411">
        <v>0</v>
      </c>
      <c r="DP1149" s="411">
        <v>0</v>
      </c>
      <c r="DQ1149" s="411">
        <v>0</v>
      </c>
      <c r="DR1149" s="411">
        <v>0</v>
      </c>
      <c r="DS1149" s="411">
        <v>0</v>
      </c>
      <c r="DT1149" s="411">
        <v>0</v>
      </c>
      <c r="DU1149" s="412">
        <v>0</v>
      </c>
      <c r="DV1149" s="411">
        <f t="shared" si="347"/>
        <v>0</v>
      </c>
      <c r="DW1149" s="412">
        <v>0</v>
      </c>
      <c r="DX1149" s="412">
        <v>0</v>
      </c>
      <c r="DY1149" s="412">
        <v>0</v>
      </c>
      <c r="DZ1149" s="412">
        <v>0</v>
      </c>
      <c r="EA1149" s="412">
        <v>0</v>
      </c>
      <c r="EB1149" s="412">
        <v>0</v>
      </c>
      <c r="EC1149" s="412">
        <v>0</v>
      </c>
      <c r="ED1149" s="412">
        <v>0</v>
      </c>
      <c r="EE1149" s="412">
        <v>0</v>
      </c>
      <c r="EF1149" s="412">
        <v>0</v>
      </c>
      <c r="EG1149" s="412">
        <v>0</v>
      </c>
      <c r="EH1149" s="412">
        <v>0</v>
      </c>
      <c r="EI1149" s="411">
        <f t="shared" si="348"/>
        <v>0</v>
      </c>
      <c r="EK1149" s="411">
        <f t="shared" si="349"/>
        <v>9</v>
      </c>
      <c r="EL1149" s="7">
        <f t="shared" si="350"/>
        <v>-9</v>
      </c>
    </row>
    <row r="1150" spans="1:142">
      <c r="A1150" s="365" t="str">
        <f t="shared" si="332"/>
        <v xml:space="preserve"> 217</v>
      </c>
      <c r="B1150" s="370" t="s">
        <v>978</v>
      </c>
      <c r="C1150" s="370" t="s">
        <v>1192</v>
      </c>
      <c r="D1150" s="411">
        <v>0</v>
      </c>
      <c r="E1150" s="411">
        <v>0</v>
      </c>
      <c r="F1150" s="411">
        <v>0</v>
      </c>
      <c r="G1150" s="411">
        <v>0</v>
      </c>
      <c r="H1150" s="411">
        <v>0</v>
      </c>
      <c r="I1150" s="411">
        <v>0</v>
      </c>
      <c r="J1150" s="411">
        <v>0</v>
      </c>
      <c r="K1150" s="411">
        <v>0</v>
      </c>
      <c r="L1150" s="411">
        <v>0</v>
      </c>
      <c r="M1150" s="411">
        <v>1</v>
      </c>
      <c r="N1150" s="411">
        <v>0</v>
      </c>
      <c r="O1150" s="412">
        <v>0</v>
      </c>
      <c r="P1150" s="411">
        <f t="shared" si="333"/>
        <v>1</v>
      </c>
      <c r="Q1150" s="411">
        <f t="shared" si="334"/>
        <v>0</v>
      </c>
      <c r="R1150" s="411">
        <f t="shared" si="335"/>
        <v>0</v>
      </c>
      <c r="S1150" s="411">
        <f t="shared" si="336"/>
        <v>1</v>
      </c>
      <c r="T1150" s="411">
        <v>0</v>
      </c>
      <c r="U1150" s="411">
        <v>0</v>
      </c>
      <c r="V1150" s="411">
        <v>0</v>
      </c>
      <c r="W1150" s="411">
        <v>0</v>
      </c>
      <c r="X1150" s="411">
        <v>0</v>
      </c>
      <c r="Y1150" s="411">
        <v>0</v>
      </c>
      <c r="Z1150" s="411">
        <v>0</v>
      </c>
      <c r="AA1150" s="411">
        <v>0</v>
      </c>
      <c r="AB1150" s="411">
        <v>0</v>
      </c>
      <c r="AC1150" s="411">
        <v>0</v>
      </c>
      <c r="AD1150" s="411">
        <v>0</v>
      </c>
      <c r="AE1150" s="412">
        <v>0</v>
      </c>
      <c r="AF1150" s="411">
        <f t="shared" si="337"/>
        <v>0</v>
      </c>
      <c r="AG1150" s="411">
        <v>0</v>
      </c>
      <c r="AH1150" s="411">
        <v>0</v>
      </c>
      <c r="AI1150" s="411">
        <v>0</v>
      </c>
      <c r="AJ1150" s="411">
        <v>0</v>
      </c>
      <c r="AK1150" s="411">
        <v>0</v>
      </c>
      <c r="AL1150" s="411">
        <v>0</v>
      </c>
      <c r="AM1150" s="411">
        <v>0</v>
      </c>
      <c r="AN1150" s="411">
        <v>0</v>
      </c>
      <c r="AO1150" s="411">
        <v>0</v>
      </c>
      <c r="AP1150" s="411">
        <v>0</v>
      </c>
      <c r="AQ1150" s="411">
        <v>0</v>
      </c>
      <c r="AR1150" s="412">
        <v>0</v>
      </c>
      <c r="AS1150" s="411">
        <f t="shared" si="338"/>
        <v>0</v>
      </c>
      <c r="AT1150" s="411">
        <f t="shared" si="339"/>
        <v>0</v>
      </c>
      <c r="AU1150" s="411">
        <f t="shared" si="340"/>
        <v>0</v>
      </c>
      <c r="AV1150" s="411">
        <f t="shared" si="341"/>
        <v>0</v>
      </c>
      <c r="AW1150" s="411">
        <v>0</v>
      </c>
      <c r="AX1150" s="411">
        <v>0</v>
      </c>
      <c r="AY1150" s="411">
        <v>0</v>
      </c>
      <c r="AZ1150" s="411">
        <v>0</v>
      </c>
      <c r="BA1150" s="411">
        <v>0</v>
      </c>
      <c r="BB1150" s="411">
        <v>0</v>
      </c>
      <c r="BC1150" s="411">
        <v>0</v>
      </c>
      <c r="BD1150" s="411">
        <v>0</v>
      </c>
      <c r="BE1150" s="411">
        <v>0</v>
      </c>
      <c r="BF1150" s="411">
        <v>0</v>
      </c>
      <c r="BG1150" s="411">
        <v>0</v>
      </c>
      <c r="BH1150" s="412">
        <v>0</v>
      </c>
      <c r="BI1150" s="411">
        <f t="shared" si="342"/>
        <v>0</v>
      </c>
      <c r="BJ1150" s="411">
        <v>0</v>
      </c>
      <c r="BK1150" s="411">
        <v>0</v>
      </c>
      <c r="BL1150" s="411">
        <v>0</v>
      </c>
      <c r="BM1150" s="411">
        <v>0</v>
      </c>
      <c r="BN1150" s="411">
        <v>0</v>
      </c>
      <c r="BO1150" s="411">
        <v>0</v>
      </c>
      <c r="BP1150" s="411">
        <v>0</v>
      </c>
      <c r="BQ1150" s="411">
        <v>0</v>
      </c>
      <c r="BR1150" s="411">
        <v>0</v>
      </c>
      <c r="BS1150" s="411">
        <v>0</v>
      </c>
      <c r="BT1150" s="411">
        <v>0</v>
      </c>
      <c r="BU1150" s="412">
        <v>0</v>
      </c>
      <c r="BV1150" s="411">
        <f t="shared" si="343"/>
        <v>0</v>
      </c>
      <c r="BW1150" s="411">
        <v>0</v>
      </c>
      <c r="BX1150" s="411">
        <v>0</v>
      </c>
      <c r="BY1150" s="411">
        <v>0</v>
      </c>
      <c r="BZ1150" s="411">
        <v>0</v>
      </c>
      <c r="CA1150" s="411">
        <v>0</v>
      </c>
      <c r="CB1150" s="411">
        <v>0</v>
      </c>
      <c r="CC1150" s="411">
        <v>0</v>
      </c>
      <c r="CD1150" s="411">
        <v>0</v>
      </c>
      <c r="CE1150" s="411">
        <v>0</v>
      </c>
      <c r="CF1150" s="411">
        <v>0</v>
      </c>
      <c r="CG1150" s="411">
        <v>0</v>
      </c>
      <c r="CH1150" s="412">
        <v>0</v>
      </c>
      <c r="CI1150" s="411">
        <f t="shared" si="344"/>
        <v>0</v>
      </c>
      <c r="CJ1150" s="411">
        <v>0</v>
      </c>
      <c r="CK1150" s="411">
        <v>0</v>
      </c>
      <c r="CL1150" s="411">
        <v>0</v>
      </c>
      <c r="CM1150" s="411">
        <v>0</v>
      </c>
      <c r="CN1150" s="411">
        <v>0</v>
      </c>
      <c r="CO1150" s="411">
        <v>0</v>
      </c>
      <c r="CP1150" s="411">
        <v>0</v>
      </c>
      <c r="CQ1150" s="411">
        <v>0</v>
      </c>
      <c r="CR1150" s="411">
        <v>0</v>
      </c>
      <c r="CS1150" s="411">
        <v>0</v>
      </c>
      <c r="CT1150" s="411">
        <v>0</v>
      </c>
      <c r="CU1150" s="412">
        <v>0</v>
      </c>
      <c r="CV1150" s="411">
        <f t="shared" si="345"/>
        <v>0</v>
      </c>
      <c r="CW1150" s="411">
        <v>0</v>
      </c>
      <c r="CX1150" s="411">
        <v>0</v>
      </c>
      <c r="CY1150" s="411">
        <v>0</v>
      </c>
      <c r="CZ1150" s="411">
        <v>0</v>
      </c>
      <c r="DA1150" s="411">
        <v>0</v>
      </c>
      <c r="DB1150" s="411">
        <v>0</v>
      </c>
      <c r="DC1150" s="411">
        <v>0</v>
      </c>
      <c r="DD1150" s="411">
        <v>0</v>
      </c>
      <c r="DE1150" s="411">
        <v>0</v>
      </c>
      <c r="DF1150" s="411">
        <v>0</v>
      </c>
      <c r="DG1150" s="411">
        <v>0</v>
      </c>
      <c r="DH1150" s="412">
        <v>0</v>
      </c>
      <c r="DI1150" s="411">
        <f t="shared" si="346"/>
        <v>0</v>
      </c>
      <c r="DJ1150" s="411">
        <v>0</v>
      </c>
      <c r="DK1150" s="411">
        <v>0</v>
      </c>
      <c r="DL1150" s="411">
        <v>0</v>
      </c>
      <c r="DM1150" s="411">
        <v>0</v>
      </c>
      <c r="DN1150" s="411">
        <v>0</v>
      </c>
      <c r="DO1150" s="411">
        <v>0</v>
      </c>
      <c r="DP1150" s="411">
        <v>0</v>
      </c>
      <c r="DQ1150" s="411">
        <v>0</v>
      </c>
      <c r="DR1150" s="411">
        <v>0</v>
      </c>
      <c r="DS1150" s="411">
        <v>0</v>
      </c>
      <c r="DT1150" s="411">
        <v>0</v>
      </c>
      <c r="DU1150" s="412">
        <v>0</v>
      </c>
      <c r="DV1150" s="411">
        <f t="shared" si="347"/>
        <v>0</v>
      </c>
      <c r="DW1150" s="412">
        <v>0</v>
      </c>
      <c r="DX1150" s="412">
        <v>0</v>
      </c>
      <c r="DY1150" s="412">
        <v>0</v>
      </c>
      <c r="DZ1150" s="412">
        <v>0</v>
      </c>
      <c r="EA1150" s="412">
        <v>0</v>
      </c>
      <c r="EB1150" s="412">
        <v>0</v>
      </c>
      <c r="EC1150" s="412">
        <v>0</v>
      </c>
      <c r="ED1150" s="412">
        <v>0</v>
      </c>
      <c r="EE1150" s="412">
        <v>0</v>
      </c>
      <c r="EF1150" s="412">
        <v>0</v>
      </c>
      <c r="EG1150" s="412">
        <v>0</v>
      </c>
      <c r="EH1150" s="412">
        <v>0</v>
      </c>
      <c r="EI1150" s="411">
        <f t="shared" si="348"/>
        <v>0</v>
      </c>
      <c r="EK1150" s="411">
        <f t="shared" si="349"/>
        <v>1</v>
      </c>
      <c r="EL1150" s="7">
        <f t="shared" si="350"/>
        <v>-1</v>
      </c>
    </row>
    <row r="1151" spans="1:142">
      <c r="A1151" s="365" t="str">
        <f t="shared" si="332"/>
        <v xml:space="preserve"> 217</v>
      </c>
      <c r="B1151" s="370" t="s">
        <v>978</v>
      </c>
      <c r="C1151" s="370" t="s">
        <v>1193</v>
      </c>
      <c r="D1151" s="411">
        <v>0</v>
      </c>
      <c r="E1151" s="411">
        <v>0</v>
      </c>
      <c r="F1151" s="411">
        <v>0</v>
      </c>
      <c r="G1151" s="411">
        <v>0</v>
      </c>
      <c r="H1151" s="411">
        <v>1</v>
      </c>
      <c r="I1151" s="411">
        <v>0</v>
      </c>
      <c r="J1151" s="411">
        <v>1</v>
      </c>
      <c r="K1151" s="411">
        <v>0</v>
      </c>
      <c r="L1151" s="411">
        <v>0</v>
      </c>
      <c r="M1151" s="411">
        <v>1</v>
      </c>
      <c r="N1151" s="411">
        <v>0</v>
      </c>
      <c r="O1151" s="412">
        <v>1</v>
      </c>
      <c r="P1151" s="411">
        <f t="shared" si="333"/>
        <v>4</v>
      </c>
      <c r="Q1151" s="411">
        <f t="shared" si="334"/>
        <v>1.967741935483871</v>
      </c>
      <c r="R1151" s="411">
        <f t="shared" si="335"/>
        <v>3.2258064516129031E-2</v>
      </c>
      <c r="S1151" s="411">
        <f t="shared" si="336"/>
        <v>2</v>
      </c>
      <c r="T1151" s="411">
        <v>0</v>
      </c>
      <c r="U1151" s="411">
        <v>0</v>
      </c>
      <c r="V1151" s="411">
        <v>0</v>
      </c>
      <c r="W1151" s="411">
        <v>0</v>
      </c>
      <c r="X1151" s="411">
        <v>0</v>
      </c>
      <c r="Y1151" s="411">
        <v>0</v>
      </c>
      <c r="Z1151" s="411">
        <v>0</v>
      </c>
      <c r="AA1151" s="411">
        <v>0</v>
      </c>
      <c r="AB1151" s="411">
        <v>0</v>
      </c>
      <c r="AC1151" s="411">
        <v>0</v>
      </c>
      <c r="AD1151" s="411">
        <v>0</v>
      </c>
      <c r="AE1151" s="412">
        <v>0</v>
      </c>
      <c r="AF1151" s="411">
        <f t="shared" si="337"/>
        <v>0</v>
      </c>
      <c r="AG1151" s="411">
        <v>0</v>
      </c>
      <c r="AH1151" s="411">
        <v>0</v>
      </c>
      <c r="AI1151" s="411">
        <v>0</v>
      </c>
      <c r="AJ1151" s="411">
        <v>0</v>
      </c>
      <c r="AK1151" s="411">
        <v>0</v>
      </c>
      <c r="AL1151" s="411">
        <v>0</v>
      </c>
      <c r="AM1151" s="411">
        <v>0</v>
      </c>
      <c r="AN1151" s="411">
        <v>0</v>
      </c>
      <c r="AO1151" s="411">
        <v>0</v>
      </c>
      <c r="AP1151" s="411">
        <v>0</v>
      </c>
      <c r="AQ1151" s="411">
        <v>0</v>
      </c>
      <c r="AR1151" s="412">
        <v>0</v>
      </c>
      <c r="AS1151" s="411">
        <f t="shared" si="338"/>
        <v>0</v>
      </c>
      <c r="AT1151" s="411">
        <f t="shared" si="339"/>
        <v>0</v>
      </c>
      <c r="AU1151" s="411">
        <f t="shared" si="340"/>
        <v>0</v>
      </c>
      <c r="AV1151" s="411">
        <f t="shared" si="341"/>
        <v>0</v>
      </c>
      <c r="AW1151" s="411">
        <v>0</v>
      </c>
      <c r="AX1151" s="411">
        <v>0</v>
      </c>
      <c r="AY1151" s="411">
        <v>0</v>
      </c>
      <c r="AZ1151" s="411">
        <v>0</v>
      </c>
      <c r="BA1151" s="411">
        <v>0</v>
      </c>
      <c r="BB1151" s="411">
        <v>0</v>
      </c>
      <c r="BC1151" s="411">
        <v>0</v>
      </c>
      <c r="BD1151" s="411">
        <v>0</v>
      </c>
      <c r="BE1151" s="411">
        <v>0</v>
      </c>
      <c r="BF1151" s="411">
        <v>0</v>
      </c>
      <c r="BG1151" s="411">
        <v>0</v>
      </c>
      <c r="BH1151" s="412">
        <v>0</v>
      </c>
      <c r="BI1151" s="411">
        <f t="shared" si="342"/>
        <v>0</v>
      </c>
      <c r="BJ1151" s="411">
        <v>0</v>
      </c>
      <c r="BK1151" s="411">
        <v>0</v>
      </c>
      <c r="BL1151" s="411">
        <v>0</v>
      </c>
      <c r="BM1151" s="411">
        <v>0</v>
      </c>
      <c r="BN1151" s="411">
        <v>0</v>
      </c>
      <c r="BO1151" s="411">
        <v>0</v>
      </c>
      <c r="BP1151" s="411">
        <v>0</v>
      </c>
      <c r="BQ1151" s="411">
        <v>0</v>
      </c>
      <c r="BR1151" s="411">
        <v>0</v>
      </c>
      <c r="BS1151" s="411">
        <v>0</v>
      </c>
      <c r="BT1151" s="411">
        <v>0</v>
      </c>
      <c r="BU1151" s="412">
        <v>0</v>
      </c>
      <c r="BV1151" s="411">
        <f t="shared" si="343"/>
        <v>0</v>
      </c>
      <c r="BW1151" s="411">
        <v>0</v>
      </c>
      <c r="BX1151" s="411">
        <v>0</v>
      </c>
      <c r="BY1151" s="411">
        <v>0</v>
      </c>
      <c r="BZ1151" s="411">
        <v>0</v>
      </c>
      <c r="CA1151" s="411">
        <v>0</v>
      </c>
      <c r="CB1151" s="411">
        <v>0</v>
      </c>
      <c r="CC1151" s="411">
        <v>0</v>
      </c>
      <c r="CD1151" s="411">
        <v>0</v>
      </c>
      <c r="CE1151" s="411">
        <v>0</v>
      </c>
      <c r="CF1151" s="411">
        <v>0</v>
      </c>
      <c r="CG1151" s="411">
        <v>0</v>
      </c>
      <c r="CH1151" s="412">
        <v>0</v>
      </c>
      <c r="CI1151" s="411">
        <f t="shared" si="344"/>
        <v>0</v>
      </c>
      <c r="CJ1151" s="411">
        <v>0</v>
      </c>
      <c r="CK1151" s="411">
        <v>0</v>
      </c>
      <c r="CL1151" s="411">
        <v>0</v>
      </c>
      <c r="CM1151" s="411">
        <v>0</v>
      </c>
      <c r="CN1151" s="411">
        <v>0</v>
      </c>
      <c r="CO1151" s="411">
        <v>0</v>
      </c>
      <c r="CP1151" s="411">
        <v>0</v>
      </c>
      <c r="CQ1151" s="411">
        <v>0</v>
      </c>
      <c r="CR1151" s="411">
        <v>0</v>
      </c>
      <c r="CS1151" s="411">
        <v>0</v>
      </c>
      <c r="CT1151" s="411">
        <v>0</v>
      </c>
      <c r="CU1151" s="412">
        <v>0</v>
      </c>
      <c r="CV1151" s="411">
        <f t="shared" si="345"/>
        <v>0</v>
      </c>
      <c r="CW1151" s="411">
        <v>0</v>
      </c>
      <c r="CX1151" s="411">
        <v>0</v>
      </c>
      <c r="CY1151" s="411">
        <v>0</v>
      </c>
      <c r="CZ1151" s="411">
        <v>0</v>
      </c>
      <c r="DA1151" s="411">
        <v>0</v>
      </c>
      <c r="DB1151" s="411">
        <v>0</v>
      </c>
      <c r="DC1151" s="411">
        <v>0</v>
      </c>
      <c r="DD1151" s="411">
        <v>0</v>
      </c>
      <c r="DE1151" s="411">
        <v>0</v>
      </c>
      <c r="DF1151" s="411">
        <v>0</v>
      </c>
      <c r="DG1151" s="411">
        <v>0</v>
      </c>
      <c r="DH1151" s="412">
        <v>0</v>
      </c>
      <c r="DI1151" s="411">
        <f t="shared" si="346"/>
        <v>0</v>
      </c>
      <c r="DJ1151" s="411">
        <v>0</v>
      </c>
      <c r="DK1151" s="411">
        <v>0</v>
      </c>
      <c r="DL1151" s="411">
        <v>0</v>
      </c>
      <c r="DM1151" s="411">
        <v>0</v>
      </c>
      <c r="DN1151" s="411">
        <v>0</v>
      </c>
      <c r="DO1151" s="411">
        <v>0</v>
      </c>
      <c r="DP1151" s="411">
        <v>0</v>
      </c>
      <c r="DQ1151" s="411">
        <v>0</v>
      </c>
      <c r="DR1151" s="411">
        <v>0</v>
      </c>
      <c r="DS1151" s="411">
        <v>0</v>
      </c>
      <c r="DT1151" s="411">
        <v>0</v>
      </c>
      <c r="DU1151" s="412">
        <v>0</v>
      </c>
      <c r="DV1151" s="411">
        <f t="shared" si="347"/>
        <v>0</v>
      </c>
      <c r="DW1151" s="412">
        <v>0</v>
      </c>
      <c r="DX1151" s="412">
        <v>0</v>
      </c>
      <c r="DY1151" s="412">
        <v>0</v>
      </c>
      <c r="DZ1151" s="412">
        <v>0</v>
      </c>
      <c r="EA1151" s="412">
        <v>0</v>
      </c>
      <c r="EB1151" s="412">
        <v>0</v>
      </c>
      <c r="EC1151" s="412">
        <v>0</v>
      </c>
      <c r="ED1151" s="412">
        <v>0</v>
      </c>
      <c r="EE1151" s="412">
        <v>0</v>
      </c>
      <c r="EF1151" s="412">
        <v>0</v>
      </c>
      <c r="EG1151" s="412">
        <v>0</v>
      </c>
      <c r="EH1151" s="412">
        <v>0</v>
      </c>
      <c r="EI1151" s="411">
        <f t="shared" si="348"/>
        <v>0</v>
      </c>
      <c r="EK1151" s="411">
        <f t="shared" si="349"/>
        <v>4</v>
      </c>
      <c r="EL1151" s="7">
        <f t="shared" si="350"/>
        <v>-4</v>
      </c>
    </row>
    <row r="1152" spans="1:142">
      <c r="A1152" s="365" t="str">
        <f t="shared" si="332"/>
        <v xml:space="preserve"> 217</v>
      </c>
      <c r="B1152" s="370" t="s">
        <v>978</v>
      </c>
      <c r="C1152" s="370" t="s">
        <v>1175</v>
      </c>
      <c r="D1152" s="411">
        <v>0</v>
      </c>
      <c r="E1152" s="411">
        <v>1</v>
      </c>
      <c r="F1152" s="411">
        <v>0</v>
      </c>
      <c r="G1152" s="411">
        <v>0</v>
      </c>
      <c r="H1152" s="411">
        <v>0</v>
      </c>
      <c r="I1152" s="411">
        <v>1</v>
      </c>
      <c r="J1152" s="411">
        <v>0</v>
      </c>
      <c r="K1152" s="411">
        <v>1</v>
      </c>
      <c r="L1152" s="411">
        <v>0</v>
      </c>
      <c r="M1152" s="411">
        <v>0</v>
      </c>
      <c r="N1152" s="411">
        <v>0</v>
      </c>
      <c r="O1152" s="412">
        <v>0</v>
      </c>
      <c r="P1152" s="411">
        <f t="shared" si="333"/>
        <v>3</v>
      </c>
      <c r="Q1152" s="411">
        <f t="shared" si="334"/>
        <v>2</v>
      </c>
      <c r="R1152" s="411">
        <f t="shared" si="335"/>
        <v>1</v>
      </c>
      <c r="S1152" s="411">
        <f t="shared" si="336"/>
        <v>0</v>
      </c>
      <c r="T1152" s="411">
        <v>0</v>
      </c>
      <c r="U1152" s="411">
        <v>0</v>
      </c>
      <c r="V1152" s="411">
        <v>0</v>
      </c>
      <c r="W1152" s="411">
        <v>0</v>
      </c>
      <c r="X1152" s="411">
        <v>0</v>
      </c>
      <c r="Y1152" s="411">
        <v>0</v>
      </c>
      <c r="Z1152" s="411">
        <v>0</v>
      </c>
      <c r="AA1152" s="411">
        <v>0</v>
      </c>
      <c r="AB1152" s="411">
        <v>0</v>
      </c>
      <c r="AC1152" s="411">
        <v>0</v>
      </c>
      <c r="AD1152" s="411">
        <v>0</v>
      </c>
      <c r="AE1152" s="412">
        <v>0</v>
      </c>
      <c r="AF1152" s="411">
        <f t="shared" si="337"/>
        <v>0</v>
      </c>
      <c r="AG1152" s="411">
        <v>0</v>
      </c>
      <c r="AH1152" s="411">
        <v>0</v>
      </c>
      <c r="AI1152" s="411">
        <v>0</v>
      </c>
      <c r="AJ1152" s="411">
        <v>0</v>
      </c>
      <c r="AK1152" s="411">
        <v>0</v>
      </c>
      <c r="AL1152" s="411">
        <v>0</v>
      </c>
      <c r="AM1152" s="411">
        <v>0</v>
      </c>
      <c r="AN1152" s="411">
        <v>0</v>
      </c>
      <c r="AO1152" s="411">
        <v>0</v>
      </c>
      <c r="AP1152" s="411">
        <v>0</v>
      </c>
      <c r="AQ1152" s="411">
        <v>0</v>
      </c>
      <c r="AR1152" s="412">
        <v>0</v>
      </c>
      <c r="AS1152" s="411">
        <f t="shared" si="338"/>
        <v>0</v>
      </c>
      <c r="AT1152" s="411">
        <f t="shared" si="339"/>
        <v>0</v>
      </c>
      <c r="AU1152" s="411">
        <f t="shared" si="340"/>
        <v>0</v>
      </c>
      <c r="AV1152" s="411">
        <f t="shared" si="341"/>
        <v>0</v>
      </c>
      <c r="AW1152" s="411">
        <v>0</v>
      </c>
      <c r="AX1152" s="411">
        <v>0</v>
      </c>
      <c r="AY1152" s="411">
        <v>0</v>
      </c>
      <c r="AZ1152" s="411">
        <v>0</v>
      </c>
      <c r="BA1152" s="411">
        <v>0</v>
      </c>
      <c r="BB1152" s="411">
        <v>0</v>
      </c>
      <c r="BC1152" s="411">
        <v>0</v>
      </c>
      <c r="BD1152" s="411">
        <v>0</v>
      </c>
      <c r="BE1152" s="411">
        <v>0</v>
      </c>
      <c r="BF1152" s="411">
        <v>0</v>
      </c>
      <c r="BG1152" s="411">
        <v>0</v>
      </c>
      <c r="BH1152" s="412">
        <v>0</v>
      </c>
      <c r="BI1152" s="411">
        <f t="shared" si="342"/>
        <v>0</v>
      </c>
      <c r="BJ1152" s="411">
        <v>0</v>
      </c>
      <c r="BK1152" s="411">
        <v>0</v>
      </c>
      <c r="BL1152" s="411">
        <v>0</v>
      </c>
      <c r="BM1152" s="411">
        <v>0</v>
      </c>
      <c r="BN1152" s="411">
        <v>0</v>
      </c>
      <c r="BO1152" s="411">
        <v>0</v>
      </c>
      <c r="BP1152" s="411">
        <v>0</v>
      </c>
      <c r="BQ1152" s="411">
        <v>0</v>
      </c>
      <c r="BR1152" s="411">
        <v>0</v>
      </c>
      <c r="BS1152" s="411">
        <v>0</v>
      </c>
      <c r="BT1152" s="411">
        <v>0</v>
      </c>
      <c r="BU1152" s="412">
        <v>0</v>
      </c>
      <c r="BV1152" s="411">
        <f t="shared" si="343"/>
        <v>0</v>
      </c>
      <c r="BW1152" s="411">
        <v>0</v>
      </c>
      <c r="BX1152" s="411">
        <v>0</v>
      </c>
      <c r="BY1152" s="411">
        <v>0</v>
      </c>
      <c r="BZ1152" s="411">
        <v>0</v>
      </c>
      <c r="CA1152" s="411">
        <v>0</v>
      </c>
      <c r="CB1152" s="411">
        <v>0</v>
      </c>
      <c r="CC1152" s="411">
        <v>0</v>
      </c>
      <c r="CD1152" s="411">
        <v>0</v>
      </c>
      <c r="CE1152" s="411">
        <v>0</v>
      </c>
      <c r="CF1152" s="411">
        <v>0</v>
      </c>
      <c r="CG1152" s="411">
        <v>0</v>
      </c>
      <c r="CH1152" s="412">
        <v>0</v>
      </c>
      <c r="CI1152" s="411">
        <f t="shared" si="344"/>
        <v>0</v>
      </c>
      <c r="CJ1152" s="411">
        <v>0</v>
      </c>
      <c r="CK1152" s="411">
        <v>0</v>
      </c>
      <c r="CL1152" s="411">
        <v>0</v>
      </c>
      <c r="CM1152" s="411">
        <v>0</v>
      </c>
      <c r="CN1152" s="411">
        <v>0</v>
      </c>
      <c r="CO1152" s="411">
        <v>0</v>
      </c>
      <c r="CP1152" s="411">
        <v>0</v>
      </c>
      <c r="CQ1152" s="411">
        <v>0</v>
      </c>
      <c r="CR1152" s="411">
        <v>0</v>
      </c>
      <c r="CS1152" s="411">
        <v>0</v>
      </c>
      <c r="CT1152" s="411">
        <v>0</v>
      </c>
      <c r="CU1152" s="412">
        <v>0</v>
      </c>
      <c r="CV1152" s="411">
        <f t="shared" si="345"/>
        <v>0</v>
      </c>
      <c r="CW1152" s="411">
        <v>0</v>
      </c>
      <c r="CX1152" s="411">
        <v>0</v>
      </c>
      <c r="CY1152" s="411">
        <v>0</v>
      </c>
      <c r="CZ1152" s="411">
        <v>0</v>
      </c>
      <c r="DA1152" s="411">
        <v>0</v>
      </c>
      <c r="DB1152" s="411">
        <v>0</v>
      </c>
      <c r="DC1152" s="411">
        <v>0</v>
      </c>
      <c r="DD1152" s="411">
        <v>0</v>
      </c>
      <c r="DE1152" s="411">
        <v>0</v>
      </c>
      <c r="DF1152" s="411">
        <v>0</v>
      </c>
      <c r="DG1152" s="411">
        <v>0</v>
      </c>
      <c r="DH1152" s="412">
        <v>0</v>
      </c>
      <c r="DI1152" s="411">
        <f t="shared" si="346"/>
        <v>0</v>
      </c>
      <c r="DJ1152" s="411">
        <v>0</v>
      </c>
      <c r="DK1152" s="411">
        <v>0</v>
      </c>
      <c r="DL1152" s="411">
        <v>0</v>
      </c>
      <c r="DM1152" s="411">
        <v>0</v>
      </c>
      <c r="DN1152" s="411">
        <v>0</v>
      </c>
      <c r="DO1152" s="411">
        <v>0</v>
      </c>
      <c r="DP1152" s="411">
        <v>0</v>
      </c>
      <c r="DQ1152" s="411">
        <v>0</v>
      </c>
      <c r="DR1152" s="411">
        <v>0</v>
      </c>
      <c r="DS1152" s="411">
        <v>0</v>
      </c>
      <c r="DT1152" s="411">
        <v>0</v>
      </c>
      <c r="DU1152" s="412">
        <v>0</v>
      </c>
      <c r="DV1152" s="411">
        <f t="shared" si="347"/>
        <v>0</v>
      </c>
      <c r="DW1152" s="412">
        <v>0</v>
      </c>
      <c r="DX1152" s="412">
        <v>0</v>
      </c>
      <c r="DY1152" s="412">
        <v>0</v>
      </c>
      <c r="DZ1152" s="412">
        <v>0</v>
      </c>
      <c r="EA1152" s="412">
        <v>0</v>
      </c>
      <c r="EB1152" s="412">
        <v>0</v>
      </c>
      <c r="EC1152" s="412">
        <v>0</v>
      </c>
      <c r="ED1152" s="412">
        <v>0</v>
      </c>
      <c r="EE1152" s="412">
        <v>0</v>
      </c>
      <c r="EF1152" s="412">
        <v>0</v>
      </c>
      <c r="EG1152" s="412">
        <v>0</v>
      </c>
      <c r="EH1152" s="412">
        <v>0</v>
      </c>
      <c r="EI1152" s="411">
        <f t="shared" si="348"/>
        <v>0</v>
      </c>
      <c r="EK1152" s="411">
        <f t="shared" si="349"/>
        <v>3</v>
      </c>
      <c r="EL1152" s="7">
        <f t="shared" si="350"/>
        <v>-3</v>
      </c>
    </row>
    <row r="1153" spans="1:142">
      <c r="A1153" s="365" t="str">
        <f t="shared" si="332"/>
        <v xml:space="preserve"> 217</v>
      </c>
      <c r="B1153" s="370" t="s">
        <v>978</v>
      </c>
      <c r="C1153" s="370" t="s">
        <v>1177</v>
      </c>
      <c r="D1153" s="411">
        <v>0</v>
      </c>
      <c r="E1153" s="411">
        <v>0</v>
      </c>
      <c r="F1153" s="411">
        <v>0</v>
      </c>
      <c r="G1153" s="411">
        <v>0</v>
      </c>
      <c r="H1153" s="411">
        <v>1</v>
      </c>
      <c r="I1153" s="411">
        <v>0</v>
      </c>
      <c r="J1153" s="411">
        <v>1</v>
      </c>
      <c r="K1153" s="411">
        <v>0</v>
      </c>
      <c r="L1153" s="411">
        <v>0</v>
      </c>
      <c r="M1153" s="411">
        <v>0</v>
      </c>
      <c r="N1153" s="411">
        <v>0</v>
      </c>
      <c r="O1153" s="412">
        <v>0</v>
      </c>
      <c r="P1153" s="411">
        <f t="shared" si="333"/>
        <v>2</v>
      </c>
      <c r="Q1153" s="411">
        <f t="shared" si="334"/>
        <v>1.967741935483871</v>
      </c>
      <c r="R1153" s="411">
        <f t="shared" si="335"/>
        <v>3.2258064516129031E-2</v>
      </c>
      <c r="S1153" s="411">
        <f t="shared" si="336"/>
        <v>0</v>
      </c>
      <c r="T1153" s="411">
        <v>0</v>
      </c>
      <c r="U1153" s="411">
        <v>0</v>
      </c>
      <c r="V1153" s="411">
        <v>0</v>
      </c>
      <c r="W1153" s="411">
        <v>0</v>
      </c>
      <c r="X1153" s="411">
        <v>0</v>
      </c>
      <c r="Y1153" s="411">
        <v>0</v>
      </c>
      <c r="Z1153" s="411">
        <v>0</v>
      </c>
      <c r="AA1153" s="411">
        <v>0</v>
      </c>
      <c r="AB1153" s="411">
        <v>0</v>
      </c>
      <c r="AC1153" s="411">
        <v>0</v>
      </c>
      <c r="AD1153" s="411">
        <v>0</v>
      </c>
      <c r="AE1153" s="412">
        <v>0</v>
      </c>
      <c r="AF1153" s="411">
        <f t="shared" si="337"/>
        <v>0</v>
      </c>
      <c r="AG1153" s="411">
        <v>0</v>
      </c>
      <c r="AH1153" s="411">
        <v>0</v>
      </c>
      <c r="AI1153" s="411">
        <v>0</v>
      </c>
      <c r="AJ1153" s="411">
        <v>0</v>
      </c>
      <c r="AK1153" s="411">
        <v>0</v>
      </c>
      <c r="AL1153" s="411">
        <v>0</v>
      </c>
      <c r="AM1153" s="411">
        <v>0</v>
      </c>
      <c r="AN1153" s="411">
        <v>0</v>
      </c>
      <c r="AO1153" s="411">
        <v>0</v>
      </c>
      <c r="AP1153" s="411">
        <v>0</v>
      </c>
      <c r="AQ1153" s="411">
        <v>0</v>
      </c>
      <c r="AR1153" s="412">
        <v>0</v>
      </c>
      <c r="AS1153" s="411">
        <f t="shared" si="338"/>
        <v>0</v>
      </c>
      <c r="AT1153" s="411">
        <f t="shared" si="339"/>
        <v>0</v>
      </c>
      <c r="AU1153" s="411">
        <f t="shared" si="340"/>
        <v>0</v>
      </c>
      <c r="AV1153" s="411">
        <f t="shared" si="341"/>
        <v>0</v>
      </c>
      <c r="AW1153" s="411">
        <v>0</v>
      </c>
      <c r="AX1153" s="411">
        <v>0</v>
      </c>
      <c r="AY1153" s="411">
        <v>0</v>
      </c>
      <c r="AZ1153" s="411">
        <v>0</v>
      </c>
      <c r="BA1153" s="411">
        <v>0</v>
      </c>
      <c r="BB1153" s="411">
        <v>0</v>
      </c>
      <c r="BC1153" s="411">
        <v>0</v>
      </c>
      <c r="BD1153" s="411">
        <v>0</v>
      </c>
      <c r="BE1153" s="411">
        <v>0</v>
      </c>
      <c r="BF1153" s="411">
        <v>0</v>
      </c>
      <c r="BG1153" s="411">
        <v>0</v>
      </c>
      <c r="BH1153" s="412">
        <v>0</v>
      </c>
      <c r="BI1153" s="411">
        <f t="shared" si="342"/>
        <v>0</v>
      </c>
      <c r="BJ1153" s="411">
        <v>0</v>
      </c>
      <c r="BK1153" s="411">
        <v>0</v>
      </c>
      <c r="BL1153" s="411">
        <v>0</v>
      </c>
      <c r="BM1153" s="411">
        <v>0</v>
      </c>
      <c r="BN1153" s="411">
        <v>0</v>
      </c>
      <c r="BO1153" s="411">
        <v>0</v>
      </c>
      <c r="BP1153" s="411">
        <v>0</v>
      </c>
      <c r="BQ1153" s="411">
        <v>0</v>
      </c>
      <c r="BR1153" s="411">
        <v>0</v>
      </c>
      <c r="BS1153" s="411">
        <v>0</v>
      </c>
      <c r="BT1153" s="411">
        <v>0</v>
      </c>
      <c r="BU1153" s="412">
        <v>0</v>
      </c>
      <c r="BV1153" s="411">
        <f t="shared" si="343"/>
        <v>0</v>
      </c>
      <c r="BW1153" s="411">
        <v>0</v>
      </c>
      <c r="BX1153" s="411">
        <v>0</v>
      </c>
      <c r="BY1153" s="411">
        <v>0</v>
      </c>
      <c r="BZ1153" s="411">
        <v>0</v>
      </c>
      <c r="CA1153" s="411">
        <v>0</v>
      </c>
      <c r="CB1153" s="411">
        <v>0</v>
      </c>
      <c r="CC1153" s="411">
        <v>0</v>
      </c>
      <c r="CD1153" s="411">
        <v>0</v>
      </c>
      <c r="CE1153" s="411">
        <v>0</v>
      </c>
      <c r="CF1153" s="411">
        <v>0</v>
      </c>
      <c r="CG1153" s="411">
        <v>0</v>
      </c>
      <c r="CH1153" s="412">
        <v>0</v>
      </c>
      <c r="CI1153" s="411">
        <f t="shared" si="344"/>
        <v>0</v>
      </c>
      <c r="CJ1153" s="411">
        <v>0</v>
      </c>
      <c r="CK1153" s="411">
        <v>0</v>
      </c>
      <c r="CL1153" s="411">
        <v>0</v>
      </c>
      <c r="CM1153" s="411">
        <v>0</v>
      </c>
      <c r="CN1153" s="411">
        <v>0</v>
      </c>
      <c r="CO1153" s="411">
        <v>0</v>
      </c>
      <c r="CP1153" s="411">
        <v>0</v>
      </c>
      <c r="CQ1153" s="411">
        <v>0</v>
      </c>
      <c r="CR1153" s="411">
        <v>0</v>
      </c>
      <c r="CS1153" s="411">
        <v>0</v>
      </c>
      <c r="CT1153" s="411">
        <v>0</v>
      </c>
      <c r="CU1153" s="412">
        <v>0</v>
      </c>
      <c r="CV1153" s="411">
        <f t="shared" si="345"/>
        <v>0</v>
      </c>
      <c r="CW1153" s="411">
        <v>0</v>
      </c>
      <c r="CX1153" s="411">
        <v>0</v>
      </c>
      <c r="CY1153" s="411">
        <v>0</v>
      </c>
      <c r="CZ1153" s="411">
        <v>0</v>
      </c>
      <c r="DA1153" s="411">
        <v>0</v>
      </c>
      <c r="DB1153" s="411">
        <v>0</v>
      </c>
      <c r="DC1153" s="411">
        <v>0</v>
      </c>
      <c r="DD1153" s="411">
        <v>0</v>
      </c>
      <c r="DE1153" s="411">
        <v>0</v>
      </c>
      <c r="DF1153" s="411">
        <v>0</v>
      </c>
      <c r="DG1153" s="411">
        <v>0</v>
      </c>
      <c r="DH1153" s="412">
        <v>0</v>
      </c>
      <c r="DI1153" s="411">
        <f t="shared" si="346"/>
        <v>0</v>
      </c>
      <c r="DJ1153" s="411">
        <v>0</v>
      </c>
      <c r="DK1153" s="411">
        <v>0</v>
      </c>
      <c r="DL1153" s="411">
        <v>0</v>
      </c>
      <c r="DM1153" s="411">
        <v>0</v>
      </c>
      <c r="DN1153" s="411">
        <v>0</v>
      </c>
      <c r="DO1153" s="411">
        <v>0</v>
      </c>
      <c r="DP1153" s="411">
        <v>0</v>
      </c>
      <c r="DQ1153" s="411">
        <v>0</v>
      </c>
      <c r="DR1153" s="411">
        <v>0</v>
      </c>
      <c r="DS1153" s="411">
        <v>0</v>
      </c>
      <c r="DT1153" s="411">
        <v>0</v>
      </c>
      <c r="DU1153" s="412">
        <v>0</v>
      </c>
      <c r="DV1153" s="411">
        <f t="shared" si="347"/>
        <v>0</v>
      </c>
      <c r="DW1153" s="412">
        <v>0</v>
      </c>
      <c r="DX1153" s="412">
        <v>0</v>
      </c>
      <c r="DY1153" s="412">
        <v>0</v>
      </c>
      <c r="DZ1153" s="412">
        <v>0</v>
      </c>
      <c r="EA1153" s="412">
        <v>0</v>
      </c>
      <c r="EB1153" s="412">
        <v>0</v>
      </c>
      <c r="EC1153" s="412">
        <v>0</v>
      </c>
      <c r="ED1153" s="412">
        <v>0</v>
      </c>
      <c r="EE1153" s="412">
        <v>0</v>
      </c>
      <c r="EF1153" s="412">
        <v>0</v>
      </c>
      <c r="EG1153" s="412">
        <v>0</v>
      </c>
      <c r="EH1153" s="412">
        <v>0</v>
      </c>
      <c r="EI1153" s="411">
        <f t="shared" si="348"/>
        <v>0</v>
      </c>
      <c r="EK1153" s="411">
        <f t="shared" si="349"/>
        <v>2</v>
      </c>
      <c r="EL1153" s="7">
        <f t="shared" si="350"/>
        <v>-2</v>
      </c>
    </row>
    <row r="1154" spans="1:142">
      <c r="A1154" s="365" t="str">
        <f t="shared" si="332"/>
        <v xml:space="preserve"> 217</v>
      </c>
      <c r="B1154" s="370" t="s">
        <v>978</v>
      </c>
      <c r="C1154" s="370" t="s">
        <v>1178</v>
      </c>
      <c r="D1154" s="411">
        <v>1</v>
      </c>
      <c r="E1154" s="411">
        <v>1</v>
      </c>
      <c r="F1154" s="411">
        <v>0</v>
      </c>
      <c r="G1154" s="411">
        <v>1</v>
      </c>
      <c r="H1154" s="411">
        <v>5</v>
      </c>
      <c r="I1154" s="411">
        <v>1</v>
      </c>
      <c r="J1154" s="411">
        <v>3</v>
      </c>
      <c r="K1154" s="411">
        <v>1</v>
      </c>
      <c r="L1154" s="411">
        <v>0</v>
      </c>
      <c r="M1154" s="411">
        <v>0</v>
      </c>
      <c r="N1154" s="411">
        <v>0</v>
      </c>
      <c r="O1154" s="412">
        <v>0</v>
      </c>
      <c r="P1154" s="411">
        <f t="shared" si="333"/>
        <v>13</v>
      </c>
      <c r="Q1154" s="411">
        <f t="shared" si="334"/>
        <v>11.903225806451612</v>
      </c>
      <c r="R1154" s="411">
        <f t="shared" si="335"/>
        <v>1.096774193548387</v>
      </c>
      <c r="S1154" s="411">
        <f t="shared" si="336"/>
        <v>0</v>
      </c>
      <c r="T1154" s="411">
        <v>0</v>
      </c>
      <c r="U1154" s="411">
        <v>0</v>
      </c>
      <c r="V1154" s="411">
        <v>0</v>
      </c>
      <c r="W1154" s="411">
        <v>0</v>
      </c>
      <c r="X1154" s="411">
        <v>0</v>
      </c>
      <c r="Y1154" s="411">
        <v>0</v>
      </c>
      <c r="Z1154" s="411">
        <v>0</v>
      </c>
      <c r="AA1154" s="411">
        <v>0</v>
      </c>
      <c r="AB1154" s="411">
        <v>0</v>
      </c>
      <c r="AC1154" s="411">
        <v>0</v>
      </c>
      <c r="AD1154" s="411">
        <v>0</v>
      </c>
      <c r="AE1154" s="412">
        <v>0</v>
      </c>
      <c r="AF1154" s="411">
        <f t="shared" si="337"/>
        <v>0</v>
      </c>
      <c r="AG1154" s="411">
        <v>0</v>
      </c>
      <c r="AH1154" s="411">
        <v>0</v>
      </c>
      <c r="AI1154" s="411">
        <v>0</v>
      </c>
      <c r="AJ1154" s="411">
        <v>0</v>
      </c>
      <c r="AK1154" s="411">
        <v>0</v>
      </c>
      <c r="AL1154" s="411">
        <v>0</v>
      </c>
      <c r="AM1154" s="411">
        <v>0</v>
      </c>
      <c r="AN1154" s="411">
        <v>0</v>
      </c>
      <c r="AO1154" s="411">
        <v>0</v>
      </c>
      <c r="AP1154" s="411">
        <v>0</v>
      </c>
      <c r="AQ1154" s="411">
        <v>0</v>
      </c>
      <c r="AR1154" s="412">
        <v>0</v>
      </c>
      <c r="AS1154" s="411">
        <f t="shared" si="338"/>
        <v>0</v>
      </c>
      <c r="AT1154" s="411">
        <f t="shared" si="339"/>
        <v>0</v>
      </c>
      <c r="AU1154" s="411">
        <f t="shared" si="340"/>
        <v>0</v>
      </c>
      <c r="AV1154" s="411">
        <f t="shared" si="341"/>
        <v>0</v>
      </c>
      <c r="AW1154" s="411">
        <v>0</v>
      </c>
      <c r="AX1154" s="411">
        <v>0</v>
      </c>
      <c r="AY1154" s="411">
        <v>0</v>
      </c>
      <c r="AZ1154" s="411">
        <v>0</v>
      </c>
      <c r="BA1154" s="411">
        <v>0</v>
      </c>
      <c r="BB1154" s="411">
        <v>0</v>
      </c>
      <c r="BC1154" s="411">
        <v>0</v>
      </c>
      <c r="BD1154" s="411">
        <v>0</v>
      </c>
      <c r="BE1154" s="411">
        <v>0</v>
      </c>
      <c r="BF1154" s="411">
        <v>0</v>
      </c>
      <c r="BG1154" s="411">
        <v>0</v>
      </c>
      <c r="BH1154" s="412">
        <v>0</v>
      </c>
      <c r="BI1154" s="411">
        <f t="shared" si="342"/>
        <v>0</v>
      </c>
      <c r="BJ1154" s="411">
        <v>0</v>
      </c>
      <c r="BK1154" s="411">
        <v>0</v>
      </c>
      <c r="BL1154" s="411">
        <v>0</v>
      </c>
      <c r="BM1154" s="411">
        <v>0</v>
      </c>
      <c r="BN1154" s="411">
        <v>0</v>
      </c>
      <c r="BO1154" s="411">
        <v>0</v>
      </c>
      <c r="BP1154" s="411">
        <v>0</v>
      </c>
      <c r="BQ1154" s="411">
        <v>0</v>
      </c>
      <c r="BR1154" s="411">
        <v>0</v>
      </c>
      <c r="BS1154" s="411">
        <v>0</v>
      </c>
      <c r="BT1154" s="411">
        <v>0</v>
      </c>
      <c r="BU1154" s="412">
        <v>0</v>
      </c>
      <c r="BV1154" s="411">
        <f t="shared" si="343"/>
        <v>0</v>
      </c>
      <c r="BW1154" s="411">
        <v>0</v>
      </c>
      <c r="BX1154" s="411">
        <v>0</v>
      </c>
      <c r="BY1154" s="411">
        <v>0</v>
      </c>
      <c r="BZ1154" s="411">
        <v>0</v>
      </c>
      <c r="CA1154" s="411">
        <v>0</v>
      </c>
      <c r="CB1154" s="411">
        <v>0</v>
      </c>
      <c r="CC1154" s="411">
        <v>0</v>
      </c>
      <c r="CD1154" s="411">
        <v>0</v>
      </c>
      <c r="CE1154" s="411">
        <v>0</v>
      </c>
      <c r="CF1154" s="411">
        <v>0</v>
      </c>
      <c r="CG1154" s="411">
        <v>0</v>
      </c>
      <c r="CH1154" s="412">
        <v>0</v>
      </c>
      <c r="CI1154" s="411">
        <f t="shared" si="344"/>
        <v>0</v>
      </c>
      <c r="CJ1154" s="411">
        <v>0</v>
      </c>
      <c r="CK1154" s="411">
        <v>0</v>
      </c>
      <c r="CL1154" s="411">
        <v>0</v>
      </c>
      <c r="CM1154" s="411">
        <v>0</v>
      </c>
      <c r="CN1154" s="411">
        <v>0</v>
      </c>
      <c r="CO1154" s="411">
        <v>0</v>
      </c>
      <c r="CP1154" s="411">
        <v>0</v>
      </c>
      <c r="CQ1154" s="411">
        <v>0</v>
      </c>
      <c r="CR1154" s="411">
        <v>0</v>
      </c>
      <c r="CS1154" s="411">
        <v>0</v>
      </c>
      <c r="CT1154" s="411">
        <v>0</v>
      </c>
      <c r="CU1154" s="412">
        <v>0</v>
      </c>
      <c r="CV1154" s="411">
        <f t="shared" si="345"/>
        <v>0</v>
      </c>
      <c r="CW1154" s="411">
        <v>0</v>
      </c>
      <c r="CX1154" s="411">
        <v>0</v>
      </c>
      <c r="CY1154" s="411">
        <v>0</v>
      </c>
      <c r="CZ1154" s="411">
        <v>0</v>
      </c>
      <c r="DA1154" s="411">
        <v>0</v>
      </c>
      <c r="DB1154" s="411">
        <v>0</v>
      </c>
      <c r="DC1154" s="411">
        <v>0</v>
      </c>
      <c r="DD1154" s="411">
        <v>0</v>
      </c>
      <c r="DE1154" s="411">
        <v>0</v>
      </c>
      <c r="DF1154" s="411">
        <v>0</v>
      </c>
      <c r="DG1154" s="411">
        <v>0</v>
      </c>
      <c r="DH1154" s="412">
        <v>0</v>
      </c>
      <c r="DI1154" s="411">
        <f t="shared" si="346"/>
        <v>0</v>
      </c>
      <c r="DJ1154" s="411">
        <v>0</v>
      </c>
      <c r="DK1154" s="411">
        <v>0</v>
      </c>
      <c r="DL1154" s="411">
        <v>0</v>
      </c>
      <c r="DM1154" s="411">
        <v>0</v>
      </c>
      <c r="DN1154" s="411">
        <v>0</v>
      </c>
      <c r="DO1154" s="411">
        <v>0</v>
      </c>
      <c r="DP1154" s="411">
        <v>0</v>
      </c>
      <c r="DQ1154" s="411">
        <v>0</v>
      </c>
      <c r="DR1154" s="411">
        <v>0</v>
      </c>
      <c r="DS1154" s="411">
        <v>0</v>
      </c>
      <c r="DT1154" s="411">
        <v>0</v>
      </c>
      <c r="DU1154" s="412">
        <v>0</v>
      </c>
      <c r="DV1154" s="411">
        <f t="shared" si="347"/>
        <v>0</v>
      </c>
      <c r="DW1154" s="412">
        <v>0</v>
      </c>
      <c r="DX1154" s="412">
        <v>0</v>
      </c>
      <c r="DY1154" s="412">
        <v>0</v>
      </c>
      <c r="DZ1154" s="412">
        <v>0</v>
      </c>
      <c r="EA1154" s="412">
        <v>0</v>
      </c>
      <c r="EB1154" s="412">
        <v>0</v>
      </c>
      <c r="EC1154" s="412">
        <v>0</v>
      </c>
      <c r="ED1154" s="412">
        <v>0</v>
      </c>
      <c r="EE1154" s="412">
        <v>0</v>
      </c>
      <c r="EF1154" s="412">
        <v>0</v>
      </c>
      <c r="EG1154" s="412">
        <v>0</v>
      </c>
      <c r="EH1154" s="412">
        <v>0</v>
      </c>
      <c r="EI1154" s="411">
        <f t="shared" si="348"/>
        <v>0</v>
      </c>
      <c r="EK1154" s="411">
        <f t="shared" si="349"/>
        <v>13</v>
      </c>
      <c r="EL1154" s="7">
        <f t="shared" si="350"/>
        <v>-13</v>
      </c>
    </row>
    <row r="1155" spans="1:142">
      <c r="A1155" s="365" t="str">
        <f t="shared" ref="A1155:A1218" si="351">MID(B1155,FIND("-",B1155) +1,4)</f>
        <v xml:space="preserve"> 217</v>
      </c>
      <c r="B1155" s="370" t="s">
        <v>978</v>
      </c>
      <c r="C1155" s="370" t="s">
        <v>1179</v>
      </c>
      <c r="D1155" s="411">
        <v>0</v>
      </c>
      <c r="E1155" s="411">
        <v>0</v>
      </c>
      <c r="F1155" s="411">
        <v>0</v>
      </c>
      <c r="G1155" s="411">
        <v>0</v>
      </c>
      <c r="H1155" s="411">
        <v>1</v>
      </c>
      <c r="I1155" s="411">
        <v>0</v>
      </c>
      <c r="J1155" s="411">
        <v>1</v>
      </c>
      <c r="K1155" s="411">
        <v>0</v>
      </c>
      <c r="L1155" s="411">
        <v>0</v>
      </c>
      <c r="M1155" s="411">
        <v>0</v>
      </c>
      <c r="N1155" s="411">
        <v>0</v>
      </c>
      <c r="O1155" s="412">
        <v>0</v>
      </c>
      <c r="P1155" s="411">
        <f t="shared" si="333"/>
        <v>2</v>
      </c>
      <c r="Q1155" s="411">
        <f t="shared" si="334"/>
        <v>1.967741935483871</v>
      </c>
      <c r="R1155" s="411">
        <f t="shared" si="335"/>
        <v>3.2258064516129031E-2</v>
      </c>
      <c r="S1155" s="411">
        <f t="shared" si="336"/>
        <v>0</v>
      </c>
      <c r="T1155" s="411">
        <v>0</v>
      </c>
      <c r="U1155" s="411">
        <v>0</v>
      </c>
      <c r="V1155" s="411">
        <v>0</v>
      </c>
      <c r="W1155" s="411">
        <v>0</v>
      </c>
      <c r="X1155" s="411">
        <v>0</v>
      </c>
      <c r="Y1155" s="411">
        <v>0</v>
      </c>
      <c r="Z1155" s="411">
        <v>0</v>
      </c>
      <c r="AA1155" s="411">
        <v>0</v>
      </c>
      <c r="AB1155" s="411">
        <v>0</v>
      </c>
      <c r="AC1155" s="411">
        <v>0</v>
      </c>
      <c r="AD1155" s="411">
        <v>0</v>
      </c>
      <c r="AE1155" s="412">
        <v>0</v>
      </c>
      <c r="AF1155" s="411">
        <f t="shared" si="337"/>
        <v>0</v>
      </c>
      <c r="AG1155" s="411">
        <v>0</v>
      </c>
      <c r="AH1155" s="411">
        <v>0</v>
      </c>
      <c r="AI1155" s="411">
        <v>0</v>
      </c>
      <c r="AJ1155" s="411">
        <v>0</v>
      </c>
      <c r="AK1155" s="411">
        <v>0</v>
      </c>
      <c r="AL1155" s="411">
        <v>0</v>
      </c>
      <c r="AM1155" s="411">
        <v>0</v>
      </c>
      <c r="AN1155" s="411">
        <v>0</v>
      </c>
      <c r="AO1155" s="411">
        <v>0</v>
      </c>
      <c r="AP1155" s="411">
        <v>0</v>
      </c>
      <c r="AQ1155" s="411">
        <v>0</v>
      </c>
      <c r="AR1155" s="412">
        <v>0</v>
      </c>
      <c r="AS1155" s="411">
        <f t="shared" si="338"/>
        <v>0</v>
      </c>
      <c r="AT1155" s="411">
        <f t="shared" si="339"/>
        <v>0</v>
      </c>
      <c r="AU1155" s="411">
        <f t="shared" si="340"/>
        <v>0</v>
      </c>
      <c r="AV1155" s="411">
        <f t="shared" si="341"/>
        <v>0</v>
      </c>
      <c r="AW1155" s="411">
        <v>0</v>
      </c>
      <c r="AX1155" s="411">
        <v>0</v>
      </c>
      <c r="AY1155" s="411">
        <v>0</v>
      </c>
      <c r="AZ1155" s="411">
        <v>0</v>
      </c>
      <c r="BA1155" s="411">
        <v>0</v>
      </c>
      <c r="BB1155" s="411">
        <v>0</v>
      </c>
      <c r="BC1155" s="411">
        <v>0</v>
      </c>
      <c r="BD1155" s="411">
        <v>0</v>
      </c>
      <c r="BE1155" s="411">
        <v>0</v>
      </c>
      <c r="BF1155" s="411">
        <v>0</v>
      </c>
      <c r="BG1155" s="411">
        <v>0</v>
      </c>
      <c r="BH1155" s="412">
        <v>0</v>
      </c>
      <c r="BI1155" s="411">
        <f t="shared" si="342"/>
        <v>0</v>
      </c>
      <c r="BJ1155" s="411">
        <v>0</v>
      </c>
      <c r="BK1155" s="411">
        <v>0</v>
      </c>
      <c r="BL1155" s="411">
        <v>0</v>
      </c>
      <c r="BM1155" s="411">
        <v>0</v>
      </c>
      <c r="BN1155" s="411">
        <v>0</v>
      </c>
      <c r="BO1155" s="411">
        <v>0</v>
      </c>
      <c r="BP1155" s="411">
        <v>0</v>
      </c>
      <c r="BQ1155" s="411">
        <v>0</v>
      </c>
      <c r="BR1155" s="411">
        <v>0</v>
      </c>
      <c r="BS1155" s="411">
        <v>0</v>
      </c>
      <c r="BT1155" s="411">
        <v>0</v>
      </c>
      <c r="BU1155" s="412">
        <v>0</v>
      </c>
      <c r="BV1155" s="411">
        <f t="shared" si="343"/>
        <v>0</v>
      </c>
      <c r="BW1155" s="411">
        <v>0</v>
      </c>
      <c r="BX1155" s="411">
        <v>0</v>
      </c>
      <c r="BY1155" s="411">
        <v>0</v>
      </c>
      <c r="BZ1155" s="411">
        <v>0</v>
      </c>
      <c r="CA1155" s="411">
        <v>0</v>
      </c>
      <c r="CB1155" s="411">
        <v>0</v>
      </c>
      <c r="CC1155" s="411">
        <v>0</v>
      </c>
      <c r="CD1155" s="411">
        <v>0</v>
      </c>
      <c r="CE1155" s="411">
        <v>0</v>
      </c>
      <c r="CF1155" s="411">
        <v>0</v>
      </c>
      <c r="CG1155" s="411">
        <v>0</v>
      </c>
      <c r="CH1155" s="412">
        <v>0</v>
      </c>
      <c r="CI1155" s="411">
        <f t="shared" si="344"/>
        <v>0</v>
      </c>
      <c r="CJ1155" s="411">
        <v>0</v>
      </c>
      <c r="CK1155" s="411">
        <v>0</v>
      </c>
      <c r="CL1155" s="411">
        <v>0</v>
      </c>
      <c r="CM1155" s="411">
        <v>0</v>
      </c>
      <c r="CN1155" s="411">
        <v>0</v>
      </c>
      <c r="CO1155" s="411">
        <v>0</v>
      </c>
      <c r="CP1155" s="411">
        <v>0</v>
      </c>
      <c r="CQ1155" s="411">
        <v>0</v>
      </c>
      <c r="CR1155" s="411">
        <v>0</v>
      </c>
      <c r="CS1155" s="411">
        <v>0</v>
      </c>
      <c r="CT1155" s="411">
        <v>0</v>
      </c>
      <c r="CU1155" s="412">
        <v>0</v>
      </c>
      <c r="CV1155" s="411">
        <f t="shared" si="345"/>
        <v>0</v>
      </c>
      <c r="CW1155" s="411">
        <v>0</v>
      </c>
      <c r="CX1155" s="411">
        <v>0</v>
      </c>
      <c r="CY1155" s="411">
        <v>0</v>
      </c>
      <c r="CZ1155" s="411">
        <v>0</v>
      </c>
      <c r="DA1155" s="411">
        <v>0</v>
      </c>
      <c r="DB1155" s="411">
        <v>0</v>
      </c>
      <c r="DC1155" s="411">
        <v>0</v>
      </c>
      <c r="DD1155" s="411">
        <v>0</v>
      </c>
      <c r="DE1155" s="411">
        <v>0</v>
      </c>
      <c r="DF1155" s="411">
        <v>0</v>
      </c>
      <c r="DG1155" s="411">
        <v>0</v>
      </c>
      <c r="DH1155" s="412">
        <v>0</v>
      </c>
      <c r="DI1155" s="411">
        <f t="shared" si="346"/>
        <v>0</v>
      </c>
      <c r="DJ1155" s="411">
        <v>0</v>
      </c>
      <c r="DK1155" s="411">
        <v>0</v>
      </c>
      <c r="DL1155" s="411">
        <v>0</v>
      </c>
      <c r="DM1155" s="411">
        <v>0</v>
      </c>
      <c r="DN1155" s="411">
        <v>0</v>
      </c>
      <c r="DO1155" s="411">
        <v>0</v>
      </c>
      <c r="DP1155" s="411">
        <v>0</v>
      </c>
      <c r="DQ1155" s="411">
        <v>0</v>
      </c>
      <c r="DR1155" s="411">
        <v>0</v>
      </c>
      <c r="DS1155" s="411">
        <v>0</v>
      </c>
      <c r="DT1155" s="411">
        <v>0</v>
      </c>
      <c r="DU1155" s="412">
        <v>0</v>
      </c>
      <c r="DV1155" s="411">
        <f t="shared" si="347"/>
        <v>0</v>
      </c>
      <c r="DW1155" s="412">
        <v>0</v>
      </c>
      <c r="DX1155" s="412">
        <v>0</v>
      </c>
      <c r="DY1155" s="412">
        <v>0</v>
      </c>
      <c r="DZ1155" s="412">
        <v>0</v>
      </c>
      <c r="EA1155" s="412">
        <v>0</v>
      </c>
      <c r="EB1155" s="412">
        <v>0</v>
      </c>
      <c r="EC1155" s="412">
        <v>0</v>
      </c>
      <c r="ED1155" s="412">
        <v>0</v>
      </c>
      <c r="EE1155" s="412">
        <v>0</v>
      </c>
      <c r="EF1155" s="412">
        <v>0</v>
      </c>
      <c r="EG1155" s="412">
        <v>0</v>
      </c>
      <c r="EH1155" s="412">
        <v>0</v>
      </c>
      <c r="EI1155" s="411">
        <f t="shared" si="348"/>
        <v>0</v>
      </c>
      <c r="EK1155" s="411">
        <f t="shared" si="349"/>
        <v>2</v>
      </c>
      <c r="EL1155" s="7">
        <f t="shared" si="350"/>
        <v>-2</v>
      </c>
    </row>
    <row r="1156" spans="1:142">
      <c r="A1156" s="365" t="str">
        <f t="shared" si="351"/>
        <v xml:space="preserve"> 217</v>
      </c>
      <c r="B1156" s="370" t="s">
        <v>978</v>
      </c>
      <c r="C1156" s="370" t="s">
        <v>1220</v>
      </c>
      <c r="D1156" s="411">
        <v>0</v>
      </c>
      <c r="E1156" s="411">
        <v>0</v>
      </c>
      <c r="F1156" s="411">
        <v>0</v>
      </c>
      <c r="G1156" s="411">
        <v>0</v>
      </c>
      <c r="H1156" s="411">
        <v>0</v>
      </c>
      <c r="I1156" s="411">
        <v>0</v>
      </c>
      <c r="J1156" s="411">
        <v>0</v>
      </c>
      <c r="K1156" s="411">
        <v>0</v>
      </c>
      <c r="L1156" s="411">
        <v>0</v>
      </c>
      <c r="M1156" s="411">
        <v>2</v>
      </c>
      <c r="N1156" s="411">
        <v>0</v>
      </c>
      <c r="O1156" s="412">
        <v>0</v>
      </c>
      <c r="P1156" s="411">
        <f t="shared" ref="P1156:P1219" si="352">SUM(D1156:O1156)</f>
        <v>2</v>
      </c>
      <c r="Q1156" s="411">
        <f t="shared" ref="Q1156:Q1219" si="353">SUM(D1156:I1156)+((30/31)*J1156)</f>
        <v>0</v>
      </c>
      <c r="R1156" s="411">
        <f t="shared" ref="R1156:R1219" si="354">((1/31)*J1156)+K1156+((21/29*L1156))</f>
        <v>0</v>
      </c>
      <c r="S1156" s="411">
        <f t="shared" ref="S1156:S1219" si="355">((8/29)*L1156)+SUM(M1156:O1156)</f>
        <v>2</v>
      </c>
      <c r="T1156" s="411">
        <v>0</v>
      </c>
      <c r="U1156" s="411">
        <v>0</v>
      </c>
      <c r="V1156" s="411">
        <v>0</v>
      </c>
      <c r="W1156" s="411">
        <v>0</v>
      </c>
      <c r="X1156" s="411">
        <v>0</v>
      </c>
      <c r="Y1156" s="411">
        <v>0</v>
      </c>
      <c r="Z1156" s="411">
        <v>0</v>
      </c>
      <c r="AA1156" s="411">
        <v>0</v>
      </c>
      <c r="AB1156" s="411">
        <v>0</v>
      </c>
      <c r="AC1156" s="411">
        <v>0</v>
      </c>
      <c r="AD1156" s="411">
        <v>0</v>
      </c>
      <c r="AE1156" s="412">
        <v>0</v>
      </c>
      <c r="AF1156" s="411">
        <f t="shared" ref="AF1156:AF1219" si="356">SUM(T1156:AE1156)</f>
        <v>0</v>
      </c>
      <c r="AG1156" s="411">
        <v>0</v>
      </c>
      <c r="AH1156" s="411">
        <v>0</v>
      </c>
      <c r="AI1156" s="411">
        <v>0</v>
      </c>
      <c r="AJ1156" s="411">
        <v>0</v>
      </c>
      <c r="AK1156" s="411">
        <v>0</v>
      </c>
      <c r="AL1156" s="411">
        <v>0</v>
      </c>
      <c r="AM1156" s="411">
        <v>0</v>
      </c>
      <c r="AN1156" s="411">
        <v>0</v>
      </c>
      <c r="AO1156" s="411">
        <v>0</v>
      </c>
      <c r="AP1156" s="411">
        <v>0</v>
      </c>
      <c r="AQ1156" s="411">
        <v>0</v>
      </c>
      <c r="AR1156" s="412">
        <v>0</v>
      </c>
      <c r="AS1156" s="411">
        <f t="shared" ref="AS1156:AS1219" si="357">SUM(AG1156:AR1156)</f>
        <v>0</v>
      </c>
      <c r="AT1156" s="411">
        <f t="shared" ref="AT1156:AT1219" si="358">SUM(AG1156:AL1156)+((30/31)*AM1156)</f>
        <v>0</v>
      </c>
      <c r="AU1156" s="411">
        <f t="shared" ref="AU1156:AU1219" si="359">((1/31)*AM1156)+AN1156+((21/29*AO1156))</f>
        <v>0</v>
      </c>
      <c r="AV1156" s="411">
        <f t="shared" ref="AV1156:AV1219" si="360">((8/29)*AO1156)+SUM(AP1156:AR1156)</f>
        <v>0</v>
      </c>
      <c r="AW1156" s="411">
        <v>0</v>
      </c>
      <c r="AX1156" s="411">
        <v>0</v>
      </c>
      <c r="AY1156" s="411">
        <v>0</v>
      </c>
      <c r="AZ1156" s="411">
        <v>0</v>
      </c>
      <c r="BA1156" s="411">
        <v>0</v>
      </c>
      <c r="BB1156" s="411">
        <v>0</v>
      </c>
      <c r="BC1156" s="411">
        <v>0</v>
      </c>
      <c r="BD1156" s="411">
        <v>0</v>
      </c>
      <c r="BE1156" s="411">
        <v>0</v>
      </c>
      <c r="BF1156" s="411">
        <v>0</v>
      </c>
      <c r="BG1156" s="411">
        <v>0</v>
      </c>
      <c r="BH1156" s="412">
        <v>0</v>
      </c>
      <c r="BI1156" s="411">
        <f t="shared" ref="BI1156:BI1219" si="361">SUM(AW1156:BH1156)</f>
        <v>0</v>
      </c>
      <c r="BJ1156" s="411">
        <v>0</v>
      </c>
      <c r="BK1156" s="411">
        <v>0</v>
      </c>
      <c r="BL1156" s="411">
        <v>0</v>
      </c>
      <c r="BM1156" s="411">
        <v>0</v>
      </c>
      <c r="BN1156" s="411">
        <v>0</v>
      </c>
      <c r="BO1156" s="411">
        <v>0</v>
      </c>
      <c r="BP1156" s="411">
        <v>0</v>
      </c>
      <c r="BQ1156" s="411">
        <v>0</v>
      </c>
      <c r="BR1156" s="411">
        <v>0</v>
      </c>
      <c r="BS1156" s="411">
        <v>0</v>
      </c>
      <c r="BT1156" s="411">
        <v>0</v>
      </c>
      <c r="BU1156" s="412">
        <v>0</v>
      </c>
      <c r="BV1156" s="411">
        <f t="shared" ref="BV1156:BV1219" si="362">SUM(BJ1156:BU1156)</f>
        <v>0</v>
      </c>
      <c r="BW1156" s="411">
        <v>0</v>
      </c>
      <c r="BX1156" s="411">
        <v>0</v>
      </c>
      <c r="BY1156" s="411">
        <v>0</v>
      </c>
      <c r="BZ1156" s="411">
        <v>0</v>
      </c>
      <c r="CA1156" s="411">
        <v>0</v>
      </c>
      <c r="CB1156" s="411">
        <v>0</v>
      </c>
      <c r="CC1156" s="411">
        <v>0</v>
      </c>
      <c r="CD1156" s="411">
        <v>0</v>
      </c>
      <c r="CE1156" s="411">
        <v>0</v>
      </c>
      <c r="CF1156" s="411">
        <v>0</v>
      </c>
      <c r="CG1156" s="411">
        <v>0</v>
      </c>
      <c r="CH1156" s="412">
        <v>0</v>
      </c>
      <c r="CI1156" s="411">
        <f t="shared" ref="CI1156:CI1219" si="363">SUM(BW1156:CH1156)</f>
        <v>0</v>
      </c>
      <c r="CJ1156" s="411">
        <v>0</v>
      </c>
      <c r="CK1156" s="411">
        <v>0</v>
      </c>
      <c r="CL1156" s="411">
        <v>0</v>
      </c>
      <c r="CM1156" s="411">
        <v>0</v>
      </c>
      <c r="CN1156" s="411">
        <v>0</v>
      </c>
      <c r="CO1156" s="411">
        <v>0</v>
      </c>
      <c r="CP1156" s="411">
        <v>0</v>
      </c>
      <c r="CQ1156" s="411">
        <v>0</v>
      </c>
      <c r="CR1156" s="411">
        <v>0</v>
      </c>
      <c r="CS1156" s="411">
        <v>0</v>
      </c>
      <c r="CT1156" s="411">
        <v>0</v>
      </c>
      <c r="CU1156" s="412">
        <v>0</v>
      </c>
      <c r="CV1156" s="411">
        <f t="shared" ref="CV1156:CV1219" si="364">SUM(CJ1156:CU1156)</f>
        <v>0</v>
      </c>
      <c r="CW1156" s="411">
        <v>0</v>
      </c>
      <c r="CX1156" s="411">
        <v>0</v>
      </c>
      <c r="CY1156" s="411">
        <v>0</v>
      </c>
      <c r="CZ1156" s="411">
        <v>0</v>
      </c>
      <c r="DA1156" s="411">
        <v>0</v>
      </c>
      <c r="DB1156" s="411">
        <v>0</v>
      </c>
      <c r="DC1156" s="411">
        <v>0</v>
      </c>
      <c r="DD1156" s="411">
        <v>0</v>
      </c>
      <c r="DE1156" s="411">
        <v>0</v>
      </c>
      <c r="DF1156" s="411">
        <v>0</v>
      </c>
      <c r="DG1156" s="411">
        <v>0</v>
      </c>
      <c r="DH1156" s="412">
        <v>0</v>
      </c>
      <c r="DI1156" s="411">
        <f t="shared" ref="DI1156:DI1219" si="365">SUM(CW1156:DH1156)</f>
        <v>0</v>
      </c>
      <c r="DJ1156" s="411">
        <v>0</v>
      </c>
      <c r="DK1156" s="411">
        <v>0</v>
      </c>
      <c r="DL1156" s="411">
        <v>0</v>
      </c>
      <c r="DM1156" s="411">
        <v>0</v>
      </c>
      <c r="DN1156" s="411">
        <v>0</v>
      </c>
      <c r="DO1156" s="411">
        <v>0</v>
      </c>
      <c r="DP1156" s="411">
        <v>0</v>
      </c>
      <c r="DQ1156" s="411">
        <v>0</v>
      </c>
      <c r="DR1156" s="411">
        <v>0</v>
      </c>
      <c r="DS1156" s="411">
        <v>0</v>
      </c>
      <c r="DT1156" s="411">
        <v>0</v>
      </c>
      <c r="DU1156" s="412">
        <v>0</v>
      </c>
      <c r="DV1156" s="411">
        <f t="shared" ref="DV1156:DV1219" si="366">SUM(DJ1156:DU1156)</f>
        <v>0</v>
      </c>
      <c r="DW1156" s="412">
        <v>0</v>
      </c>
      <c r="DX1156" s="412">
        <v>0</v>
      </c>
      <c r="DY1156" s="412">
        <v>0</v>
      </c>
      <c r="DZ1156" s="412">
        <v>0</v>
      </c>
      <c r="EA1156" s="412">
        <v>0</v>
      </c>
      <c r="EB1156" s="412">
        <v>0</v>
      </c>
      <c r="EC1156" s="412">
        <v>0</v>
      </c>
      <c r="ED1156" s="412">
        <v>0</v>
      </c>
      <c r="EE1156" s="412">
        <v>0</v>
      </c>
      <c r="EF1156" s="412">
        <v>0</v>
      </c>
      <c r="EG1156" s="412">
        <v>0</v>
      </c>
      <c r="EH1156" s="412">
        <v>0</v>
      </c>
      <c r="EI1156" s="411">
        <f t="shared" ref="EI1156:EI1219" si="367">SUM(DW1156:EH1156)</f>
        <v>0</v>
      </c>
      <c r="EK1156" s="411">
        <f t="shared" ref="EK1156:EK1219" si="368">P1156+AF1156+BI1156+CI1156+DI1156</f>
        <v>2</v>
      </c>
      <c r="EL1156" s="7">
        <f t="shared" ref="EL1156:EL1219" si="369">EI1156-EK1156</f>
        <v>-2</v>
      </c>
    </row>
    <row r="1157" spans="1:142">
      <c r="A1157" s="365" t="str">
        <f t="shared" si="351"/>
        <v xml:space="preserve"> 217</v>
      </c>
      <c r="B1157" s="370" t="s">
        <v>978</v>
      </c>
      <c r="C1157" s="370" t="s">
        <v>1221</v>
      </c>
      <c r="D1157" s="411">
        <v>0</v>
      </c>
      <c r="E1157" s="411">
        <v>0</v>
      </c>
      <c r="F1157" s="411">
        <v>0</v>
      </c>
      <c r="G1157" s="411">
        <v>0</v>
      </c>
      <c r="H1157" s="411">
        <v>0</v>
      </c>
      <c r="I1157" s="411">
        <v>0</v>
      </c>
      <c r="J1157" s="411">
        <v>0</v>
      </c>
      <c r="K1157" s="411">
        <v>0</v>
      </c>
      <c r="L1157" s="411">
        <v>0</v>
      </c>
      <c r="M1157" s="411">
        <v>2</v>
      </c>
      <c r="N1157" s="411">
        <v>0</v>
      </c>
      <c r="O1157" s="412">
        <v>0</v>
      </c>
      <c r="P1157" s="411">
        <f t="shared" si="352"/>
        <v>2</v>
      </c>
      <c r="Q1157" s="411">
        <f t="shared" si="353"/>
        <v>0</v>
      </c>
      <c r="R1157" s="411">
        <f t="shared" si="354"/>
        <v>0</v>
      </c>
      <c r="S1157" s="411">
        <f t="shared" si="355"/>
        <v>2</v>
      </c>
      <c r="T1157" s="411">
        <v>0</v>
      </c>
      <c r="U1157" s="411">
        <v>0</v>
      </c>
      <c r="V1157" s="411">
        <v>0</v>
      </c>
      <c r="W1157" s="411">
        <v>0</v>
      </c>
      <c r="X1157" s="411">
        <v>0</v>
      </c>
      <c r="Y1157" s="411">
        <v>0</v>
      </c>
      <c r="Z1157" s="411">
        <v>0</v>
      </c>
      <c r="AA1157" s="411">
        <v>0</v>
      </c>
      <c r="AB1157" s="411">
        <v>0</v>
      </c>
      <c r="AC1157" s="411">
        <v>0</v>
      </c>
      <c r="AD1157" s="411">
        <v>0</v>
      </c>
      <c r="AE1157" s="412">
        <v>0</v>
      </c>
      <c r="AF1157" s="411">
        <f t="shared" si="356"/>
        <v>0</v>
      </c>
      <c r="AG1157" s="411">
        <v>0</v>
      </c>
      <c r="AH1157" s="411">
        <v>0</v>
      </c>
      <c r="AI1157" s="411">
        <v>0</v>
      </c>
      <c r="AJ1157" s="411">
        <v>0</v>
      </c>
      <c r="AK1157" s="411">
        <v>0</v>
      </c>
      <c r="AL1157" s="411">
        <v>0</v>
      </c>
      <c r="AM1157" s="411">
        <v>0</v>
      </c>
      <c r="AN1157" s="411">
        <v>0</v>
      </c>
      <c r="AO1157" s="411">
        <v>0</v>
      </c>
      <c r="AP1157" s="411">
        <v>0</v>
      </c>
      <c r="AQ1157" s="411">
        <v>0</v>
      </c>
      <c r="AR1157" s="412">
        <v>0</v>
      </c>
      <c r="AS1157" s="411">
        <f t="shared" si="357"/>
        <v>0</v>
      </c>
      <c r="AT1157" s="411">
        <f t="shared" si="358"/>
        <v>0</v>
      </c>
      <c r="AU1157" s="411">
        <f t="shared" si="359"/>
        <v>0</v>
      </c>
      <c r="AV1157" s="411">
        <f t="shared" si="360"/>
        <v>0</v>
      </c>
      <c r="AW1157" s="411">
        <v>0</v>
      </c>
      <c r="AX1157" s="411">
        <v>0</v>
      </c>
      <c r="AY1157" s="411">
        <v>0</v>
      </c>
      <c r="AZ1157" s="411">
        <v>0</v>
      </c>
      <c r="BA1157" s="411">
        <v>0</v>
      </c>
      <c r="BB1157" s="411">
        <v>0</v>
      </c>
      <c r="BC1157" s="411">
        <v>0</v>
      </c>
      <c r="BD1157" s="411">
        <v>0</v>
      </c>
      <c r="BE1157" s="411">
        <v>0</v>
      </c>
      <c r="BF1157" s="411">
        <v>0</v>
      </c>
      <c r="BG1157" s="411">
        <v>0</v>
      </c>
      <c r="BH1157" s="412">
        <v>0</v>
      </c>
      <c r="BI1157" s="411">
        <f t="shared" si="361"/>
        <v>0</v>
      </c>
      <c r="BJ1157" s="411">
        <v>0</v>
      </c>
      <c r="BK1157" s="411">
        <v>0</v>
      </c>
      <c r="BL1157" s="411">
        <v>0</v>
      </c>
      <c r="BM1157" s="411">
        <v>0</v>
      </c>
      <c r="BN1157" s="411">
        <v>0</v>
      </c>
      <c r="BO1157" s="411">
        <v>0</v>
      </c>
      <c r="BP1157" s="411">
        <v>0</v>
      </c>
      <c r="BQ1157" s="411">
        <v>0</v>
      </c>
      <c r="BR1157" s="411">
        <v>0</v>
      </c>
      <c r="BS1157" s="411">
        <v>0</v>
      </c>
      <c r="BT1157" s="411">
        <v>0</v>
      </c>
      <c r="BU1157" s="412">
        <v>0</v>
      </c>
      <c r="BV1157" s="411">
        <f t="shared" si="362"/>
        <v>0</v>
      </c>
      <c r="BW1157" s="411">
        <v>0</v>
      </c>
      <c r="BX1157" s="411">
        <v>0</v>
      </c>
      <c r="BY1157" s="411">
        <v>0</v>
      </c>
      <c r="BZ1157" s="411">
        <v>0</v>
      </c>
      <c r="CA1157" s="411">
        <v>0</v>
      </c>
      <c r="CB1157" s="411">
        <v>0</v>
      </c>
      <c r="CC1157" s="411">
        <v>0</v>
      </c>
      <c r="CD1157" s="411">
        <v>0</v>
      </c>
      <c r="CE1157" s="411">
        <v>0</v>
      </c>
      <c r="CF1157" s="411">
        <v>0</v>
      </c>
      <c r="CG1157" s="411">
        <v>0</v>
      </c>
      <c r="CH1157" s="412">
        <v>0</v>
      </c>
      <c r="CI1157" s="411">
        <f t="shared" si="363"/>
        <v>0</v>
      </c>
      <c r="CJ1157" s="411">
        <v>0</v>
      </c>
      <c r="CK1157" s="411">
        <v>0</v>
      </c>
      <c r="CL1157" s="411">
        <v>0</v>
      </c>
      <c r="CM1157" s="411">
        <v>0</v>
      </c>
      <c r="CN1157" s="411">
        <v>0</v>
      </c>
      <c r="CO1157" s="411">
        <v>0</v>
      </c>
      <c r="CP1157" s="411">
        <v>0</v>
      </c>
      <c r="CQ1157" s="411">
        <v>0</v>
      </c>
      <c r="CR1157" s="411">
        <v>0</v>
      </c>
      <c r="CS1157" s="411">
        <v>0</v>
      </c>
      <c r="CT1157" s="411">
        <v>0</v>
      </c>
      <c r="CU1157" s="412">
        <v>0</v>
      </c>
      <c r="CV1157" s="411">
        <f t="shared" si="364"/>
        <v>0</v>
      </c>
      <c r="CW1157" s="411">
        <v>0</v>
      </c>
      <c r="CX1157" s="411">
        <v>0</v>
      </c>
      <c r="CY1157" s="411">
        <v>0</v>
      </c>
      <c r="CZ1157" s="411">
        <v>0</v>
      </c>
      <c r="DA1157" s="411">
        <v>0</v>
      </c>
      <c r="DB1157" s="411">
        <v>0</v>
      </c>
      <c r="DC1157" s="411">
        <v>0</v>
      </c>
      <c r="DD1157" s="411">
        <v>0</v>
      </c>
      <c r="DE1157" s="411">
        <v>0</v>
      </c>
      <c r="DF1157" s="411">
        <v>0</v>
      </c>
      <c r="DG1157" s="411">
        <v>0</v>
      </c>
      <c r="DH1157" s="412">
        <v>0</v>
      </c>
      <c r="DI1157" s="411">
        <f t="shared" si="365"/>
        <v>0</v>
      </c>
      <c r="DJ1157" s="411">
        <v>0</v>
      </c>
      <c r="DK1157" s="411">
        <v>0</v>
      </c>
      <c r="DL1157" s="411">
        <v>0</v>
      </c>
      <c r="DM1157" s="411">
        <v>0</v>
      </c>
      <c r="DN1157" s="411">
        <v>0</v>
      </c>
      <c r="DO1157" s="411">
        <v>0</v>
      </c>
      <c r="DP1157" s="411">
        <v>0</v>
      </c>
      <c r="DQ1157" s="411">
        <v>0</v>
      </c>
      <c r="DR1157" s="411">
        <v>0</v>
      </c>
      <c r="DS1157" s="411">
        <v>0</v>
      </c>
      <c r="DT1157" s="411">
        <v>0</v>
      </c>
      <c r="DU1157" s="412">
        <v>0</v>
      </c>
      <c r="DV1157" s="411">
        <f t="shared" si="366"/>
        <v>0</v>
      </c>
      <c r="DW1157" s="412">
        <v>0</v>
      </c>
      <c r="DX1157" s="412">
        <v>0</v>
      </c>
      <c r="DY1157" s="412">
        <v>0</v>
      </c>
      <c r="DZ1157" s="412">
        <v>0</v>
      </c>
      <c r="EA1157" s="412">
        <v>0</v>
      </c>
      <c r="EB1157" s="412">
        <v>0</v>
      </c>
      <c r="EC1157" s="412">
        <v>0</v>
      </c>
      <c r="ED1157" s="412">
        <v>0</v>
      </c>
      <c r="EE1157" s="412">
        <v>0</v>
      </c>
      <c r="EF1157" s="412">
        <v>0</v>
      </c>
      <c r="EG1157" s="412">
        <v>0</v>
      </c>
      <c r="EH1157" s="412">
        <v>0</v>
      </c>
      <c r="EI1157" s="411">
        <f t="shared" si="367"/>
        <v>0</v>
      </c>
      <c r="EK1157" s="411">
        <f t="shared" si="368"/>
        <v>2</v>
      </c>
      <c r="EL1157" s="7">
        <f t="shared" si="369"/>
        <v>-2</v>
      </c>
    </row>
    <row r="1158" spans="1:142">
      <c r="A1158" s="365" t="str">
        <f t="shared" si="351"/>
        <v xml:space="preserve"> 217</v>
      </c>
      <c r="B1158" s="370" t="s">
        <v>978</v>
      </c>
      <c r="C1158" s="370" t="s">
        <v>1223</v>
      </c>
      <c r="D1158" s="411">
        <v>0</v>
      </c>
      <c r="E1158" s="411">
        <v>0</v>
      </c>
      <c r="F1158" s="411">
        <v>0</v>
      </c>
      <c r="G1158" s="411">
        <v>0</v>
      </c>
      <c r="H1158" s="411">
        <v>0</v>
      </c>
      <c r="I1158" s="411">
        <v>0</v>
      </c>
      <c r="J1158" s="411">
        <v>0</v>
      </c>
      <c r="K1158" s="411">
        <v>0</v>
      </c>
      <c r="L1158" s="411">
        <v>0</v>
      </c>
      <c r="M1158" s="411">
        <v>2</v>
      </c>
      <c r="N1158" s="411">
        <v>0</v>
      </c>
      <c r="O1158" s="412">
        <v>0</v>
      </c>
      <c r="P1158" s="411">
        <f t="shared" si="352"/>
        <v>2</v>
      </c>
      <c r="Q1158" s="411">
        <f t="shared" si="353"/>
        <v>0</v>
      </c>
      <c r="R1158" s="411">
        <f t="shared" si="354"/>
        <v>0</v>
      </c>
      <c r="S1158" s="411">
        <f t="shared" si="355"/>
        <v>2</v>
      </c>
      <c r="T1158" s="411">
        <v>0</v>
      </c>
      <c r="U1158" s="411">
        <v>0</v>
      </c>
      <c r="V1158" s="411">
        <v>0</v>
      </c>
      <c r="W1158" s="411">
        <v>0</v>
      </c>
      <c r="X1158" s="411">
        <v>0</v>
      </c>
      <c r="Y1158" s="411">
        <v>0</v>
      </c>
      <c r="Z1158" s="411">
        <v>0</v>
      </c>
      <c r="AA1158" s="411">
        <v>0</v>
      </c>
      <c r="AB1158" s="411">
        <v>0</v>
      </c>
      <c r="AC1158" s="411">
        <v>0</v>
      </c>
      <c r="AD1158" s="411">
        <v>0</v>
      </c>
      <c r="AE1158" s="412">
        <v>0</v>
      </c>
      <c r="AF1158" s="411">
        <f t="shared" si="356"/>
        <v>0</v>
      </c>
      <c r="AG1158" s="411">
        <v>0</v>
      </c>
      <c r="AH1158" s="411">
        <v>0</v>
      </c>
      <c r="AI1158" s="411">
        <v>0</v>
      </c>
      <c r="AJ1158" s="411">
        <v>0</v>
      </c>
      <c r="AK1158" s="411">
        <v>0</v>
      </c>
      <c r="AL1158" s="411">
        <v>0</v>
      </c>
      <c r="AM1158" s="411">
        <v>0</v>
      </c>
      <c r="AN1158" s="411">
        <v>0</v>
      </c>
      <c r="AO1158" s="411">
        <v>0</v>
      </c>
      <c r="AP1158" s="411">
        <v>0</v>
      </c>
      <c r="AQ1158" s="411">
        <v>0</v>
      </c>
      <c r="AR1158" s="412">
        <v>0</v>
      </c>
      <c r="AS1158" s="411">
        <f t="shared" si="357"/>
        <v>0</v>
      </c>
      <c r="AT1158" s="411">
        <f t="shared" si="358"/>
        <v>0</v>
      </c>
      <c r="AU1158" s="411">
        <f t="shared" si="359"/>
        <v>0</v>
      </c>
      <c r="AV1158" s="411">
        <f t="shared" si="360"/>
        <v>0</v>
      </c>
      <c r="AW1158" s="411">
        <v>0</v>
      </c>
      <c r="AX1158" s="411">
        <v>0</v>
      </c>
      <c r="AY1158" s="411">
        <v>0</v>
      </c>
      <c r="AZ1158" s="411">
        <v>0</v>
      </c>
      <c r="BA1158" s="411">
        <v>0</v>
      </c>
      <c r="BB1158" s="411">
        <v>0</v>
      </c>
      <c r="BC1158" s="411">
        <v>0</v>
      </c>
      <c r="BD1158" s="411">
        <v>0</v>
      </c>
      <c r="BE1158" s="411">
        <v>0</v>
      </c>
      <c r="BF1158" s="411">
        <v>0</v>
      </c>
      <c r="BG1158" s="411">
        <v>0</v>
      </c>
      <c r="BH1158" s="412">
        <v>0</v>
      </c>
      <c r="BI1158" s="411">
        <f t="shared" si="361"/>
        <v>0</v>
      </c>
      <c r="BJ1158" s="411">
        <v>0</v>
      </c>
      <c r="BK1158" s="411">
        <v>0</v>
      </c>
      <c r="BL1158" s="411">
        <v>0</v>
      </c>
      <c r="BM1158" s="411">
        <v>0</v>
      </c>
      <c r="BN1158" s="411">
        <v>0</v>
      </c>
      <c r="BO1158" s="411">
        <v>0</v>
      </c>
      <c r="BP1158" s="411">
        <v>0</v>
      </c>
      <c r="BQ1158" s="411">
        <v>0</v>
      </c>
      <c r="BR1158" s="411">
        <v>0</v>
      </c>
      <c r="BS1158" s="411">
        <v>0</v>
      </c>
      <c r="BT1158" s="411">
        <v>0</v>
      </c>
      <c r="BU1158" s="412">
        <v>0</v>
      </c>
      <c r="BV1158" s="411">
        <f t="shared" si="362"/>
        <v>0</v>
      </c>
      <c r="BW1158" s="411">
        <v>0</v>
      </c>
      <c r="BX1158" s="411">
        <v>0</v>
      </c>
      <c r="BY1158" s="411">
        <v>0</v>
      </c>
      <c r="BZ1158" s="411">
        <v>0</v>
      </c>
      <c r="CA1158" s="411">
        <v>0</v>
      </c>
      <c r="CB1158" s="411">
        <v>0</v>
      </c>
      <c r="CC1158" s="411">
        <v>0</v>
      </c>
      <c r="CD1158" s="411">
        <v>0</v>
      </c>
      <c r="CE1158" s="411">
        <v>0</v>
      </c>
      <c r="CF1158" s="411">
        <v>0</v>
      </c>
      <c r="CG1158" s="411">
        <v>0</v>
      </c>
      <c r="CH1158" s="412">
        <v>0</v>
      </c>
      <c r="CI1158" s="411">
        <f t="shared" si="363"/>
        <v>0</v>
      </c>
      <c r="CJ1158" s="411">
        <v>0</v>
      </c>
      <c r="CK1158" s="411">
        <v>0</v>
      </c>
      <c r="CL1158" s="411">
        <v>0</v>
      </c>
      <c r="CM1158" s="411">
        <v>0</v>
      </c>
      <c r="CN1158" s="411">
        <v>0</v>
      </c>
      <c r="CO1158" s="411">
        <v>0</v>
      </c>
      <c r="CP1158" s="411">
        <v>0</v>
      </c>
      <c r="CQ1158" s="411">
        <v>0</v>
      </c>
      <c r="CR1158" s="411">
        <v>0</v>
      </c>
      <c r="CS1158" s="411">
        <v>0</v>
      </c>
      <c r="CT1158" s="411">
        <v>0</v>
      </c>
      <c r="CU1158" s="412">
        <v>0</v>
      </c>
      <c r="CV1158" s="411">
        <f t="shared" si="364"/>
        <v>0</v>
      </c>
      <c r="CW1158" s="411">
        <v>0</v>
      </c>
      <c r="CX1158" s="411">
        <v>0</v>
      </c>
      <c r="CY1158" s="411">
        <v>0</v>
      </c>
      <c r="CZ1158" s="411">
        <v>0</v>
      </c>
      <c r="DA1158" s="411">
        <v>0</v>
      </c>
      <c r="DB1158" s="411">
        <v>0</v>
      </c>
      <c r="DC1158" s="411">
        <v>0</v>
      </c>
      <c r="DD1158" s="411">
        <v>0</v>
      </c>
      <c r="DE1158" s="411">
        <v>0</v>
      </c>
      <c r="DF1158" s="411">
        <v>0</v>
      </c>
      <c r="DG1158" s="411">
        <v>0</v>
      </c>
      <c r="DH1158" s="412">
        <v>0</v>
      </c>
      <c r="DI1158" s="411">
        <f t="shared" si="365"/>
        <v>0</v>
      </c>
      <c r="DJ1158" s="411">
        <v>0</v>
      </c>
      <c r="DK1158" s="411">
        <v>0</v>
      </c>
      <c r="DL1158" s="411">
        <v>0</v>
      </c>
      <c r="DM1158" s="411">
        <v>0</v>
      </c>
      <c r="DN1158" s="411">
        <v>0</v>
      </c>
      <c r="DO1158" s="411">
        <v>0</v>
      </c>
      <c r="DP1158" s="411">
        <v>0</v>
      </c>
      <c r="DQ1158" s="411">
        <v>0</v>
      </c>
      <c r="DR1158" s="411">
        <v>0</v>
      </c>
      <c r="DS1158" s="411">
        <v>0</v>
      </c>
      <c r="DT1158" s="411">
        <v>0</v>
      </c>
      <c r="DU1158" s="412">
        <v>0</v>
      </c>
      <c r="DV1158" s="411">
        <f t="shared" si="366"/>
        <v>0</v>
      </c>
      <c r="DW1158" s="412">
        <v>0</v>
      </c>
      <c r="DX1158" s="412">
        <v>0</v>
      </c>
      <c r="DY1158" s="412">
        <v>0</v>
      </c>
      <c r="DZ1158" s="412">
        <v>0</v>
      </c>
      <c r="EA1158" s="412">
        <v>0</v>
      </c>
      <c r="EB1158" s="412">
        <v>0</v>
      </c>
      <c r="EC1158" s="412">
        <v>0</v>
      </c>
      <c r="ED1158" s="412">
        <v>0</v>
      </c>
      <c r="EE1158" s="412">
        <v>0</v>
      </c>
      <c r="EF1158" s="412">
        <v>0</v>
      </c>
      <c r="EG1158" s="412">
        <v>0</v>
      </c>
      <c r="EH1158" s="412">
        <v>0</v>
      </c>
      <c r="EI1158" s="411">
        <f t="shared" si="367"/>
        <v>0</v>
      </c>
      <c r="EK1158" s="411">
        <f t="shared" si="368"/>
        <v>2</v>
      </c>
      <c r="EL1158" s="7">
        <f t="shared" si="369"/>
        <v>-2</v>
      </c>
    </row>
    <row r="1159" spans="1:142">
      <c r="A1159" s="365" t="str">
        <f t="shared" si="351"/>
        <v xml:space="preserve"> 218</v>
      </c>
      <c r="B1159" s="370" t="s">
        <v>979</v>
      </c>
      <c r="C1159" s="370" t="s">
        <v>1167</v>
      </c>
      <c r="D1159" s="411">
        <v>1</v>
      </c>
      <c r="E1159" s="411">
        <v>1</v>
      </c>
      <c r="F1159" s="411">
        <v>1</v>
      </c>
      <c r="G1159" s="411">
        <v>1</v>
      </c>
      <c r="H1159" s="411">
        <v>1</v>
      </c>
      <c r="I1159" s="411">
        <v>1</v>
      </c>
      <c r="J1159" s="411">
        <v>1</v>
      </c>
      <c r="K1159" s="411">
        <v>1</v>
      </c>
      <c r="L1159" s="411">
        <v>1</v>
      </c>
      <c r="M1159" s="411">
        <v>1</v>
      </c>
      <c r="N1159" s="411">
        <v>1</v>
      </c>
      <c r="O1159" s="412">
        <v>1</v>
      </c>
      <c r="P1159" s="411">
        <f t="shared" si="352"/>
        <v>12</v>
      </c>
      <c r="Q1159" s="411">
        <f t="shared" si="353"/>
        <v>6.967741935483871</v>
      </c>
      <c r="R1159" s="411">
        <f t="shared" si="354"/>
        <v>1.7563959955506117</v>
      </c>
      <c r="S1159" s="411">
        <f t="shared" si="355"/>
        <v>3.2758620689655173</v>
      </c>
      <c r="T1159" s="411">
        <v>0</v>
      </c>
      <c r="U1159" s="411">
        <v>0</v>
      </c>
      <c r="V1159" s="411">
        <v>0</v>
      </c>
      <c r="W1159" s="411">
        <v>0</v>
      </c>
      <c r="X1159" s="411">
        <v>0</v>
      </c>
      <c r="Y1159" s="411">
        <v>0</v>
      </c>
      <c r="Z1159" s="411">
        <v>0</v>
      </c>
      <c r="AA1159" s="411">
        <v>0</v>
      </c>
      <c r="AB1159" s="411">
        <v>0</v>
      </c>
      <c r="AC1159" s="411">
        <v>0</v>
      </c>
      <c r="AD1159" s="411">
        <v>0</v>
      </c>
      <c r="AE1159" s="412">
        <v>0</v>
      </c>
      <c r="AF1159" s="411">
        <f t="shared" si="356"/>
        <v>0</v>
      </c>
      <c r="AG1159" s="411">
        <v>1</v>
      </c>
      <c r="AH1159" s="411">
        <v>1</v>
      </c>
      <c r="AI1159" s="411">
        <v>1</v>
      </c>
      <c r="AJ1159" s="411">
        <v>1</v>
      </c>
      <c r="AK1159" s="411">
        <v>1</v>
      </c>
      <c r="AL1159" s="411">
        <v>1</v>
      </c>
      <c r="AM1159" s="411">
        <v>1</v>
      </c>
      <c r="AN1159" s="411">
        <v>1</v>
      </c>
      <c r="AO1159" s="411">
        <v>1</v>
      </c>
      <c r="AP1159" s="411">
        <v>1</v>
      </c>
      <c r="AQ1159" s="411">
        <v>1</v>
      </c>
      <c r="AR1159" s="412">
        <v>1</v>
      </c>
      <c r="AS1159" s="411">
        <f t="shared" si="357"/>
        <v>12</v>
      </c>
      <c r="AT1159" s="411">
        <f t="shared" si="358"/>
        <v>6.967741935483871</v>
      </c>
      <c r="AU1159" s="411">
        <f t="shared" si="359"/>
        <v>1.7563959955506117</v>
      </c>
      <c r="AV1159" s="411">
        <f t="shared" si="360"/>
        <v>3.2758620689655173</v>
      </c>
      <c r="AW1159" s="411">
        <v>0</v>
      </c>
      <c r="AX1159" s="411">
        <v>0</v>
      </c>
      <c r="AY1159" s="411">
        <v>0</v>
      </c>
      <c r="AZ1159" s="411">
        <v>0</v>
      </c>
      <c r="BA1159" s="411">
        <v>0</v>
      </c>
      <c r="BB1159" s="411">
        <v>0</v>
      </c>
      <c r="BC1159" s="411">
        <v>0</v>
      </c>
      <c r="BD1159" s="411">
        <v>0</v>
      </c>
      <c r="BE1159" s="411">
        <v>0</v>
      </c>
      <c r="BF1159" s="411">
        <v>0</v>
      </c>
      <c r="BG1159" s="411">
        <v>0</v>
      </c>
      <c r="BH1159" s="412">
        <v>0</v>
      </c>
      <c r="BI1159" s="411">
        <f t="shared" si="361"/>
        <v>0</v>
      </c>
      <c r="BJ1159" s="411">
        <v>1</v>
      </c>
      <c r="BK1159" s="411">
        <v>1</v>
      </c>
      <c r="BL1159" s="411">
        <v>1</v>
      </c>
      <c r="BM1159" s="411">
        <v>1</v>
      </c>
      <c r="BN1159" s="411">
        <v>1</v>
      </c>
      <c r="BO1159" s="411">
        <v>1</v>
      </c>
      <c r="BP1159" s="411">
        <v>1</v>
      </c>
      <c r="BQ1159" s="411">
        <v>1</v>
      </c>
      <c r="BR1159" s="411">
        <v>1</v>
      </c>
      <c r="BS1159" s="411">
        <v>1</v>
      </c>
      <c r="BT1159" s="411">
        <v>1</v>
      </c>
      <c r="BU1159" s="412">
        <v>1</v>
      </c>
      <c r="BV1159" s="411">
        <f t="shared" si="362"/>
        <v>12</v>
      </c>
      <c r="BW1159" s="411">
        <v>0</v>
      </c>
      <c r="BX1159" s="411">
        <v>0</v>
      </c>
      <c r="BY1159" s="411">
        <v>0</v>
      </c>
      <c r="BZ1159" s="411">
        <v>0</v>
      </c>
      <c r="CA1159" s="411">
        <v>0</v>
      </c>
      <c r="CB1159" s="411">
        <v>0</v>
      </c>
      <c r="CC1159" s="411">
        <v>0</v>
      </c>
      <c r="CD1159" s="411">
        <v>0</v>
      </c>
      <c r="CE1159" s="411">
        <v>0</v>
      </c>
      <c r="CF1159" s="411">
        <v>0</v>
      </c>
      <c r="CG1159" s="411">
        <v>0</v>
      </c>
      <c r="CH1159" s="412">
        <v>0</v>
      </c>
      <c r="CI1159" s="411">
        <f t="shared" si="363"/>
        <v>0</v>
      </c>
      <c r="CJ1159" s="411">
        <v>1</v>
      </c>
      <c r="CK1159" s="411">
        <v>1</v>
      </c>
      <c r="CL1159" s="411">
        <v>1</v>
      </c>
      <c r="CM1159" s="411">
        <v>1</v>
      </c>
      <c r="CN1159" s="411">
        <v>1</v>
      </c>
      <c r="CO1159" s="411">
        <v>1</v>
      </c>
      <c r="CP1159" s="411">
        <v>1</v>
      </c>
      <c r="CQ1159" s="411">
        <v>1</v>
      </c>
      <c r="CR1159" s="411">
        <v>1</v>
      </c>
      <c r="CS1159" s="411">
        <v>1</v>
      </c>
      <c r="CT1159" s="411">
        <v>1</v>
      </c>
      <c r="CU1159" s="412">
        <v>1</v>
      </c>
      <c r="CV1159" s="411">
        <f t="shared" si="364"/>
        <v>12</v>
      </c>
      <c r="CW1159" s="411">
        <v>0</v>
      </c>
      <c r="CX1159" s="411">
        <v>0</v>
      </c>
      <c r="CY1159" s="411">
        <v>0</v>
      </c>
      <c r="CZ1159" s="411">
        <v>0</v>
      </c>
      <c r="DA1159" s="411">
        <v>0</v>
      </c>
      <c r="DB1159" s="411">
        <v>0</v>
      </c>
      <c r="DC1159" s="411">
        <v>0</v>
      </c>
      <c r="DD1159" s="411">
        <v>0</v>
      </c>
      <c r="DE1159" s="411">
        <v>0</v>
      </c>
      <c r="DF1159" s="411">
        <v>0</v>
      </c>
      <c r="DG1159" s="411">
        <v>0</v>
      </c>
      <c r="DH1159" s="412">
        <v>0</v>
      </c>
      <c r="DI1159" s="411">
        <f t="shared" si="365"/>
        <v>0</v>
      </c>
      <c r="DJ1159" s="411">
        <v>1</v>
      </c>
      <c r="DK1159" s="411">
        <v>1</v>
      </c>
      <c r="DL1159" s="411">
        <v>1</v>
      </c>
      <c r="DM1159" s="411">
        <v>1</v>
      </c>
      <c r="DN1159" s="411">
        <v>1</v>
      </c>
      <c r="DO1159" s="411">
        <v>1</v>
      </c>
      <c r="DP1159" s="411">
        <v>1</v>
      </c>
      <c r="DQ1159" s="411">
        <v>1</v>
      </c>
      <c r="DR1159" s="411">
        <v>1</v>
      </c>
      <c r="DS1159" s="411">
        <v>1</v>
      </c>
      <c r="DT1159" s="411">
        <v>1</v>
      </c>
      <c r="DU1159" s="412">
        <v>1</v>
      </c>
      <c r="DV1159" s="411">
        <f t="shared" si="366"/>
        <v>12</v>
      </c>
      <c r="DW1159" s="412">
        <v>1</v>
      </c>
      <c r="DX1159" s="412">
        <v>1</v>
      </c>
      <c r="DY1159" s="412">
        <v>1</v>
      </c>
      <c r="DZ1159" s="412">
        <v>1</v>
      </c>
      <c r="EA1159" s="412">
        <v>1</v>
      </c>
      <c r="EB1159" s="412">
        <v>1</v>
      </c>
      <c r="EC1159" s="412">
        <v>1</v>
      </c>
      <c r="ED1159" s="412">
        <v>1</v>
      </c>
      <c r="EE1159" s="412">
        <v>1</v>
      </c>
      <c r="EF1159" s="412">
        <v>1</v>
      </c>
      <c r="EG1159" s="412">
        <v>1</v>
      </c>
      <c r="EH1159" s="412">
        <v>1</v>
      </c>
      <c r="EI1159" s="411">
        <f t="shared" si="367"/>
        <v>12</v>
      </c>
      <c r="EK1159" s="411">
        <f t="shared" si="368"/>
        <v>12</v>
      </c>
      <c r="EL1159" s="7">
        <f t="shared" si="369"/>
        <v>0</v>
      </c>
    </row>
    <row r="1160" spans="1:142">
      <c r="A1160" s="365" t="str">
        <f t="shared" si="351"/>
        <v xml:space="preserve"> 218</v>
      </c>
      <c r="B1160" s="370" t="s">
        <v>979</v>
      </c>
      <c r="C1160" s="370" t="s">
        <v>1168</v>
      </c>
      <c r="D1160" s="411">
        <v>13440</v>
      </c>
      <c r="E1160" s="411">
        <v>15600</v>
      </c>
      <c r="F1160" s="411">
        <v>17840</v>
      </c>
      <c r="G1160" s="411">
        <v>14880</v>
      </c>
      <c r="H1160" s="411">
        <v>13520</v>
      </c>
      <c r="I1160" s="411">
        <v>12800</v>
      </c>
      <c r="J1160" s="411">
        <v>18080</v>
      </c>
      <c r="K1160" s="411">
        <v>25280</v>
      </c>
      <c r="L1160" s="411">
        <v>23120</v>
      </c>
      <c r="M1160" s="411">
        <v>19440</v>
      </c>
      <c r="N1160" s="411">
        <v>16160</v>
      </c>
      <c r="O1160" s="412">
        <v>15520</v>
      </c>
      <c r="P1160" s="411">
        <f t="shared" si="352"/>
        <v>205680</v>
      </c>
      <c r="Q1160" s="411">
        <f t="shared" si="353"/>
        <v>105576.77419354839</v>
      </c>
      <c r="R1160" s="411">
        <f t="shared" si="354"/>
        <v>42605.294771968853</v>
      </c>
      <c r="S1160" s="411">
        <f t="shared" si="355"/>
        <v>57497.931034482761</v>
      </c>
      <c r="T1160" s="411">
        <v>0</v>
      </c>
      <c r="U1160" s="411">
        <v>0</v>
      </c>
      <c r="V1160" s="411">
        <v>0</v>
      </c>
      <c r="W1160" s="411">
        <v>0</v>
      </c>
      <c r="X1160" s="411">
        <v>0</v>
      </c>
      <c r="Y1160" s="411">
        <v>0</v>
      </c>
      <c r="Z1160" s="411">
        <v>0</v>
      </c>
      <c r="AA1160" s="411">
        <v>0</v>
      </c>
      <c r="AB1160" s="411">
        <v>0</v>
      </c>
      <c r="AC1160" s="411">
        <v>0</v>
      </c>
      <c r="AD1160" s="411">
        <v>0</v>
      </c>
      <c r="AE1160" s="412">
        <v>0</v>
      </c>
      <c r="AF1160" s="411">
        <f t="shared" si="356"/>
        <v>0</v>
      </c>
      <c r="AG1160" s="411">
        <v>13440</v>
      </c>
      <c r="AH1160" s="411">
        <v>15600</v>
      </c>
      <c r="AI1160" s="411">
        <v>17840</v>
      </c>
      <c r="AJ1160" s="411">
        <v>14880</v>
      </c>
      <c r="AK1160" s="411">
        <v>13520</v>
      </c>
      <c r="AL1160" s="411">
        <v>12800</v>
      </c>
      <c r="AM1160" s="411">
        <v>18080</v>
      </c>
      <c r="AN1160" s="411">
        <v>25280</v>
      </c>
      <c r="AO1160" s="411">
        <v>23120</v>
      </c>
      <c r="AP1160" s="411">
        <v>19440</v>
      </c>
      <c r="AQ1160" s="411">
        <v>16160</v>
      </c>
      <c r="AR1160" s="412">
        <v>15520</v>
      </c>
      <c r="AS1160" s="411">
        <f t="shared" si="357"/>
        <v>205680</v>
      </c>
      <c r="AT1160" s="411">
        <f t="shared" si="358"/>
        <v>105576.77419354839</v>
      </c>
      <c r="AU1160" s="411">
        <f t="shared" si="359"/>
        <v>42605.294771968853</v>
      </c>
      <c r="AV1160" s="411">
        <f t="shared" si="360"/>
        <v>57497.931034482761</v>
      </c>
      <c r="AW1160" s="411">
        <v>0</v>
      </c>
      <c r="AX1160" s="411">
        <v>0</v>
      </c>
      <c r="AY1160" s="411">
        <v>0</v>
      </c>
      <c r="AZ1160" s="411">
        <v>0</v>
      </c>
      <c r="BA1160" s="411">
        <v>0</v>
      </c>
      <c r="BB1160" s="411">
        <v>0</v>
      </c>
      <c r="BC1160" s="411">
        <v>0</v>
      </c>
      <c r="BD1160" s="411">
        <v>0</v>
      </c>
      <c r="BE1160" s="411">
        <v>0</v>
      </c>
      <c r="BF1160" s="411">
        <v>0</v>
      </c>
      <c r="BG1160" s="411">
        <v>0</v>
      </c>
      <c r="BH1160" s="412">
        <v>0</v>
      </c>
      <c r="BI1160" s="411">
        <f t="shared" si="361"/>
        <v>0</v>
      </c>
      <c r="BJ1160" s="411">
        <v>13440</v>
      </c>
      <c r="BK1160" s="411">
        <v>15600</v>
      </c>
      <c r="BL1160" s="411">
        <v>17840</v>
      </c>
      <c r="BM1160" s="411">
        <v>14880</v>
      </c>
      <c r="BN1160" s="411">
        <v>13520</v>
      </c>
      <c r="BO1160" s="411">
        <v>12800</v>
      </c>
      <c r="BP1160" s="411">
        <v>18080</v>
      </c>
      <c r="BQ1160" s="411">
        <v>25280</v>
      </c>
      <c r="BR1160" s="411">
        <v>23120</v>
      </c>
      <c r="BS1160" s="411">
        <v>19440</v>
      </c>
      <c r="BT1160" s="411">
        <v>16160</v>
      </c>
      <c r="BU1160" s="412">
        <v>15520</v>
      </c>
      <c r="BV1160" s="411">
        <f t="shared" si="362"/>
        <v>205680</v>
      </c>
      <c r="BW1160" s="411">
        <v>-562.6110470399999</v>
      </c>
      <c r="BX1160" s="411">
        <v>-672.95726160000049</v>
      </c>
      <c r="BY1160" s="411">
        <v>-598.45023927999864</v>
      </c>
      <c r="BZ1160" s="411">
        <v>-523.94403984000019</v>
      </c>
      <c r="CA1160" s="411">
        <v>190.29832639999768</v>
      </c>
      <c r="CB1160" s="411">
        <v>574.65405439999995</v>
      </c>
      <c r="CC1160" s="411">
        <v>576.69792271999904</v>
      </c>
      <c r="CD1160" s="411">
        <v>-1305.2412611200016</v>
      </c>
      <c r="CE1160" s="411">
        <v>461.83023071999924</v>
      </c>
      <c r="CF1160" s="411">
        <v>635.06024351999804</v>
      </c>
      <c r="CG1160" s="411">
        <v>-249.16717775999859</v>
      </c>
      <c r="CH1160" s="412">
        <v>604.67268688000149</v>
      </c>
      <c r="CI1160" s="411">
        <f t="shared" si="363"/>
        <v>-869.15756200000396</v>
      </c>
      <c r="CJ1160" s="411">
        <v>12877.38895296</v>
      </c>
      <c r="CK1160" s="411">
        <v>14927.0427384</v>
      </c>
      <c r="CL1160" s="411">
        <v>17241.549760720001</v>
      </c>
      <c r="CM1160" s="411">
        <v>14356.05596016</v>
      </c>
      <c r="CN1160" s="411">
        <v>13710.298326399998</v>
      </c>
      <c r="CO1160" s="411">
        <v>13374.6540544</v>
      </c>
      <c r="CP1160" s="411">
        <v>18656.697922719999</v>
      </c>
      <c r="CQ1160" s="411">
        <v>23974.758738879998</v>
      </c>
      <c r="CR1160" s="411">
        <v>23581.830230719999</v>
      </c>
      <c r="CS1160" s="411">
        <v>20075.060243519998</v>
      </c>
      <c r="CT1160" s="411">
        <v>15910.832822240001</v>
      </c>
      <c r="CU1160" s="412">
        <v>16124.672686880001</v>
      </c>
      <c r="CV1160" s="411">
        <f t="shared" si="364"/>
        <v>204810.84243800002</v>
      </c>
      <c r="CW1160" s="411">
        <v>0</v>
      </c>
      <c r="CX1160" s="411">
        <v>0</v>
      </c>
      <c r="CY1160" s="411">
        <v>0</v>
      </c>
      <c r="CZ1160" s="411">
        <v>0</v>
      </c>
      <c r="DA1160" s="411">
        <v>0</v>
      </c>
      <c r="DB1160" s="411">
        <v>0</v>
      </c>
      <c r="DC1160" s="411">
        <v>0</v>
      </c>
      <c r="DD1160" s="411">
        <v>0</v>
      </c>
      <c r="DE1160" s="411">
        <v>0</v>
      </c>
      <c r="DF1160" s="411">
        <v>0</v>
      </c>
      <c r="DG1160" s="411">
        <v>0</v>
      </c>
      <c r="DH1160" s="412">
        <v>0</v>
      </c>
      <c r="DI1160" s="411">
        <f t="shared" si="365"/>
        <v>0</v>
      </c>
      <c r="DJ1160" s="411">
        <v>12877.38895296</v>
      </c>
      <c r="DK1160" s="411">
        <v>14927.0427384</v>
      </c>
      <c r="DL1160" s="411">
        <v>17241.549760720001</v>
      </c>
      <c r="DM1160" s="411">
        <v>14356.05596016</v>
      </c>
      <c r="DN1160" s="411">
        <v>13710.298326399998</v>
      </c>
      <c r="DO1160" s="411">
        <v>13374.6540544</v>
      </c>
      <c r="DP1160" s="411">
        <v>18656.697922719999</v>
      </c>
      <c r="DQ1160" s="411">
        <v>23974.758738879998</v>
      </c>
      <c r="DR1160" s="411">
        <v>23581.830230719999</v>
      </c>
      <c r="DS1160" s="411">
        <v>20075.060243519998</v>
      </c>
      <c r="DT1160" s="411">
        <v>15910.832822240001</v>
      </c>
      <c r="DU1160" s="412">
        <v>16124.672686880001</v>
      </c>
      <c r="DV1160" s="411">
        <f t="shared" si="366"/>
        <v>204810.84243800002</v>
      </c>
      <c r="DW1160" s="412">
        <v>12877.38895296</v>
      </c>
      <c r="DX1160" s="412">
        <v>14927.0427384</v>
      </c>
      <c r="DY1160" s="412">
        <v>17241.549760720001</v>
      </c>
      <c r="DZ1160" s="412">
        <v>14356.05596016</v>
      </c>
      <c r="EA1160" s="412">
        <v>13710.298326399998</v>
      </c>
      <c r="EB1160" s="412">
        <v>13374.6540544</v>
      </c>
      <c r="EC1160" s="412">
        <v>18656.697922719999</v>
      </c>
      <c r="ED1160" s="412">
        <v>23974.758738879998</v>
      </c>
      <c r="EE1160" s="412">
        <v>23581.830230719999</v>
      </c>
      <c r="EF1160" s="412">
        <v>20075.060243519998</v>
      </c>
      <c r="EG1160" s="412">
        <v>15910.832822240001</v>
      </c>
      <c r="EH1160" s="412">
        <v>16124.672686880001</v>
      </c>
      <c r="EI1160" s="411">
        <f t="shared" si="367"/>
        <v>204810.84243800002</v>
      </c>
      <c r="EK1160" s="411">
        <f t="shared" si="368"/>
        <v>204810.84243799999</v>
      </c>
      <c r="EL1160" s="7">
        <f t="shared" si="369"/>
        <v>0</v>
      </c>
    </row>
    <row r="1161" spans="1:142">
      <c r="A1161" s="365" t="str">
        <f t="shared" si="351"/>
        <v xml:space="preserve"> 218</v>
      </c>
      <c r="B1161" s="370" t="s">
        <v>979</v>
      </c>
      <c r="C1161" s="370" t="s">
        <v>1169</v>
      </c>
      <c r="D1161" s="411">
        <v>13440</v>
      </c>
      <c r="E1161" s="411">
        <v>15600</v>
      </c>
      <c r="F1161" s="411">
        <v>17840</v>
      </c>
      <c r="G1161" s="411">
        <v>14880</v>
      </c>
      <c r="H1161" s="411">
        <v>13520</v>
      </c>
      <c r="I1161" s="411">
        <v>12800</v>
      </c>
      <c r="J1161" s="411">
        <v>18080</v>
      </c>
      <c r="K1161" s="411">
        <v>25280</v>
      </c>
      <c r="L1161" s="411">
        <v>23120</v>
      </c>
      <c r="M1161" s="411">
        <v>19440</v>
      </c>
      <c r="N1161" s="411">
        <v>16160</v>
      </c>
      <c r="O1161" s="412">
        <v>15520</v>
      </c>
      <c r="P1161" s="411">
        <f t="shared" si="352"/>
        <v>205680</v>
      </c>
      <c r="Q1161" s="411">
        <f t="shared" si="353"/>
        <v>105576.77419354839</v>
      </c>
      <c r="R1161" s="411">
        <f t="shared" si="354"/>
        <v>42605.294771968853</v>
      </c>
      <c r="S1161" s="411">
        <f t="shared" si="355"/>
        <v>57497.931034482761</v>
      </c>
      <c r="T1161" s="411">
        <v>0</v>
      </c>
      <c r="U1161" s="411">
        <v>0</v>
      </c>
      <c r="V1161" s="411">
        <v>0</v>
      </c>
      <c r="W1161" s="411">
        <v>0</v>
      </c>
      <c r="X1161" s="411">
        <v>0</v>
      </c>
      <c r="Y1161" s="411">
        <v>0</v>
      </c>
      <c r="Z1161" s="411">
        <v>0</v>
      </c>
      <c r="AA1161" s="411">
        <v>0</v>
      </c>
      <c r="AB1161" s="411">
        <v>0</v>
      </c>
      <c r="AC1161" s="411">
        <v>0</v>
      </c>
      <c r="AD1161" s="411">
        <v>0</v>
      </c>
      <c r="AE1161" s="412">
        <v>0</v>
      </c>
      <c r="AF1161" s="411">
        <f t="shared" si="356"/>
        <v>0</v>
      </c>
      <c r="AG1161" s="411">
        <v>13440</v>
      </c>
      <c r="AH1161" s="411">
        <v>15600</v>
      </c>
      <c r="AI1161" s="411">
        <v>17840</v>
      </c>
      <c r="AJ1161" s="411">
        <v>14880</v>
      </c>
      <c r="AK1161" s="411">
        <v>13520</v>
      </c>
      <c r="AL1161" s="411">
        <v>12800</v>
      </c>
      <c r="AM1161" s="411">
        <v>18080</v>
      </c>
      <c r="AN1161" s="411">
        <v>25280</v>
      </c>
      <c r="AO1161" s="411">
        <v>23120</v>
      </c>
      <c r="AP1161" s="411">
        <v>19440</v>
      </c>
      <c r="AQ1161" s="411">
        <v>16160</v>
      </c>
      <c r="AR1161" s="412">
        <v>15520</v>
      </c>
      <c r="AS1161" s="411">
        <f t="shared" si="357"/>
        <v>205680</v>
      </c>
      <c r="AT1161" s="411">
        <f t="shared" si="358"/>
        <v>105576.77419354839</v>
      </c>
      <c r="AU1161" s="411">
        <f t="shared" si="359"/>
        <v>42605.294771968853</v>
      </c>
      <c r="AV1161" s="411">
        <f t="shared" si="360"/>
        <v>57497.931034482761</v>
      </c>
      <c r="AW1161" s="411">
        <v>0</v>
      </c>
      <c r="AX1161" s="411">
        <v>0</v>
      </c>
      <c r="AY1161" s="411">
        <v>0</v>
      </c>
      <c r="AZ1161" s="411">
        <v>0</v>
      </c>
      <c r="BA1161" s="411">
        <v>0</v>
      </c>
      <c r="BB1161" s="411">
        <v>0</v>
      </c>
      <c r="BC1161" s="411">
        <v>0</v>
      </c>
      <c r="BD1161" s="411">
        <v>0</v>
      </c>
      <c r="BE1161" s="411">
        <v>0</v>
      </c>
      <c r="BF1161" s="411">
        <v>0</v>
      </c>
      <c r="BG1161" s="411">
        <v>0</v>
      </c>
      <c r="BH1161" s="412">
        <v>0</v>
      </c>
      <c r="BI1161" s="411">
        <f t="shared" si="361"/>
        <v>0</v>
      </c>
      <c r="BJ1161" s="411">
        <v>13440</v>
      </c>
      <c r="BK1161" s="411">
        <v>15600</v>
      </c>
      <c r="BL1161" s="411">
        <v>17840</v>
      </c>
      <c r="BM1161" s="411">
        <v>14880</v>
      </c>
      <c r="BN1161" s="411">
        <v>13520</v>
      </c>
      <c r="BO1161" s="411">
        <v>12800</v>
      </c>
      <c r="BP1161" s="411">
        <v>18080</v>
      </c>
      <c r="BQ1161" s="411">
        <v>25280</v>
      </c>
      <c r="BR1161" s="411">
        <v>23120</v>
      </c>
      <c r="BS1161" s="411">
        <v>19440</v>
      </c>
      <c r="BT1161" s="411">
        <v>16160</v>
      </c>
      <c r="BU1161" s="412">
        <v>15520</v>
      </c>
      <c r="BV1161" s="411">
        <f t="shared" si="362"/>
        <v>205680</v>
      </c>
      <c r="BW1161" s="411">
        <v>-562.6110470399999</v>
      </c>
      <c r="BX1161" s="411">
        <v>-672.95726160000049</v>
      </c>
      <c r="BY1161" s="411">
        <v>-598.45023927999864</v>
      </c>
      <c r="BZ1161" s="411">
        <v>-523.94403984000019</v>
      </c>
      <c r="CA1161" s="411">
        <v>190.29832639999768</v>
      </c>
      <c r="CB1161" s="411">
        <v>574.65405439999995</v>
      </c>
      <c r="CC1161" s="411">
        <v>576.69792271999904</v>
      </c>
      <c r="CD1161" s="411">
        <v>-1305.2412611200016</v>
      </c>
      <c r="CE1161" s="411">
        <v>461.83023071999924</v>
      </c>
      <c r="CF1161" s="411">
        <v>635.06024351999804</v>
      </c>
      <c r="CG1161" s="411">
        <v>-249.16717775999859</v>
      </c>
      <c r="CH1161" s="412">
        <v>604.67268688000149</v>
      </c>
      <c r="CI1161" s="411">
        <f t="shared" si="363"/>
        <v>-869.15756200000396</v>
      </c>
      <c r="CJ1161" s="411">
        <v>12877.38895296</v>
      </c>
      <c r="CK1161" s="411">
        <v>14927.0427384</v>
      </c>
      <c r="CL1161" s="411">
        <v>17241.549760720001</v>
      </c>
      <c r="CM1161" s="411">
        <v>14356.05596016</v>
      </c>
      <c r="CN1161" s="411">
        <v>13710.298326399998</v>
      </c>
      <c r="CO1161" s="411">
        <v>13374.6540544</v>
      </c>
      <c r="CP1161" s="411">
        <v>18656.697922719999</v>
      </c>
      <c r="CQ1161" s="411">
        <v>23974.758738879998</v>
      </c>
      <c r="CR1161" s="411">
        <v>23581.830230719999</v>
      </c>
      <c r="CS1161" s="411">
        <v>20075.060243519998</v>
      </c>
      <c r="CT1161" s="411">
        <v>15910.832822240001</v>
      </c>
      <c r="CU1161" s="412">
        <v>16124.672686880001</v>
      </c>
      <c r="CV1161" s="411">
        <f t="shared" si="364"/>
        <v>204810.84243800002</v>
      </c>
      <c r="CW1161" s="411">
        <v>0</v>
      </c>
      <c r="CX1161" s="411">
        <v>0</v>
      </c>
      <c r="CY1161" s="411">
        <v>0</v>
      </c>
      <c r="CZ1161" s="411">
        <v>0</v>
      </c>
      <c r="DA1161" s="411">
        <v>0</v>
      </c>
      <c r="DB1161" s="411">
        <v>0</v>
      </c>
      <c r="DC1161" s="411">
        <v>0</v>
      </c>
      <c r="DD1161" s="411">
        <v>0</v>
      </c>
      <c r="DE1161" s="411">
        <v>0</v>
      </c>
      <c r="DF1161" s="411">
        <v>0</v>
      </c>
      <c r="DG1161" s="411">
        <v>0</v>
      </c>
      <c r="DH1161" s="412">
        <v>0</v>
      </c>
      <c r="DI1161" s="411">
        <f t="shared" si="365"/>
        <v>0</v>
      </c>
      <c r="DJ1161" s="411">
        <v>12877.38895296</v>
      </c>
      <c r="DK1161" s="411">
        <v>14927.0427384</v>
      </c>
      <c r="DL1161" s="411">
        <v>17241.549760720001</v>
      </c>
      <c r="DM1161" s="411">
        <v>14356.05596016</v>
      </c>
      <c r="DN1161" s="411">
        <v>13710.298326399998</v>
      </c>
      <c r="DO1161" s="411">
        <v>13374.6540544</v>
      </c>
      <c r="DP1161" s="411">
        <v>18656.697922719999</v>
      </c>
      <c r="DQ1161" s="411">
        <v>23974.758738879998</v>
      </c>
      <c r="DR1161" s="411">
        <v>23581.830230719999</v>
      </c>
      <c r="DS1161" s="411">
        <v>20075.060243519998</v>
      </c>
      <c r="DT1161" s="411">
        <v>15910.832822240001</v>
      </c>
      <c r="DU1161" s="412">
        <v>16124.672686880001</v>
      </c>
      <c r="DV1161" s="411">
        <f t="shared" si="366"/>
        <v>204810.84243800002</v>
      </c>
      <c r="DW1161" s="412">
        <v>12877.38895296</v>
      </c>
      <c r="DX1161" s="412">
        <v>14927.0427384</v>
      </c>
      <c r="DY1161" s="412">
        <v>17241.549760720001</v>
      </c>
      <c r="DZ1161" s="412">
        <v>14356.05596016</v>
      </c>
      <c r="EA1161" s="412">
        <v>13710.298326399998</v>
      </c>
      <c r="EB1161" s="412">
        <v>13374.6540544</v>
      </c>
      <c r="EC1161" s="412">
        <v>18656.697922719999</v>
      </c>
      <c r="ED1161" s="412">
        <v>23974.758738879998</v>
      </c>
      <c r="EE1161" s="412">
        <v>23581.830230719999</v>
      </c>
      <c r="EF1161" s="412">
        <v>20075.060243519998</v>
      </c>
      <c r="EG1161" s="412">
        <v>15910.832822240001</v>
      </c>
      <c r="EH1161" s="412">
        <v>16124.672686880001</v>
      </c>
      <c r="EI1161" s="411">
        <f t="shared" si="367"/>
        <v>204810.84243800002</v>
      </c>
      <c r="EK1161" s="411">
        <f t="shared" si="368"/>
        <v>204810.84243799999</v>
      </c>
      <c r="EL1161" s="7">
        <f t="shared" si="369"/>
        <v>0</v>
      </c>
    </row>
    <row r="1162" spans="1:142">
      <c r="A1162" s="365" t="str">
        <f t="shared" si="351"/>
        <v xml:space="preserve"> 218</v>
      </c>
      <c r="B1162" s="370" t="s">
        <v>979</v>
      </c>
      <c r="C1162" s="370" t="s">
        <v>1217</v>
      </c>
      <c r="D1162" s="411">
        <v>34</v>
      </c>
      <c r="E1162" s="411">
        <v>41.2</v>
      </c>
      <c r="F1162" s="411">
        <v>43.6</v>
      </c>
      <c r="G1162" s="411">
        <v>38.799999999999997</v>
      </c>
      <c r="H1162" s="411">
        <v>39.6</v>
      </c>
      <c r="I1162" s="411">
        <v>37.200000000000003</v>
      </c>
      <c r="J1162" s="411">
        <v>50.8</v>
      </c>
      <c r="K1162" s="411">
        <v>67.599999999999994</v>
      </c>
      <c r="L1162" s="411">
        <v>70.8</v>
      </c>
      <c r="M1162" s="411">
        <v>72.400000000000006</v>
      </c>
      <c r="N1162" s="411">
        <v>51.6</v>
      </c>
      <c r="O1162" s="412">
        <v>46.8</v>
      </c>
      <c r="P1162" s="411">
        <f t="shared" si="352"/>
        <v>594.40000000000009</v>
      </c>
      <c r="Q1162" s="411">
        <f t="shared" si="353"/>
        <v>283.5612903225807</v>
      </c>
      <c r="R1162" s="411">
        <f t="shared" si="354"/>
        <v>120.50767519466072</v>
      </c>
      <c r="S1162" s="411">
        <f t="shared" si="355"/>
        <v>190.33103448275864</v>
      </c>
      <c r="T1162" s="411">
        <v>0</v>
      </c>
      <c r="U1162" s="411">
        <v>0</v>
      </c>
      <c r="V1162" s="411">
        <v>0</v>
      </c>
      <c r="W1162" s="411">
        <v>0</v>
      </c>
      <c r="X1162" s="411">
        <v>0</v>
      </c>
      <c r="Y1162" s="411">
        <v>0</v>
      </c>
      <c r="Z1162" s="411">
        <v>0</v>
      </c>
      <c r="AA1162" s="411">
        <v>0</v>
      </c>
      <c r="AB1162" s="411">
        <v>0</v>
      </c>
      <c r="AC1162" s="411">
        <v>0</v>
      </c>
      <c r="AD1162" s="411">
        <v>0</v>
      </c>
      <c r="AE1162" s="412">
        <v>0</v>
      </c>
      <c r="AF1162" s="411">
        <f t="shared" si="356"/>
        <v>0</v>
      </c>
      <c r="AG1162" s="411">
        <v>34</v>
      </c>
      <c r="AH1162" s="411">
        <v>41.2</v>
      </c>
      <c r="AI1162" s="411">
        <v>43.6</v>
      </c>
      <c r="AJ1162" s="411">
        <v>38.799999999999997</v>
      </c>
      <c r="AK1162" s="411">
        <v>39.6</v>
      </c>
      <c r="AL1162" s="411">
        <v>37.200000000000003</v>
      </c>
      <c r="AM1162" s="411">
        <v>50.8</v>
      </c>
      <c r="AN1162" s="411">
        <v>67.599999999999994</v>
      </c>
      <c r="AO1162" s="411">
        <v>70.8</v>
      </c>
      <c r="AP1162" s="411">
        <v>72.400000000000006</v>
      </c>
      <c r="AQ1162" s="411">
        <v>51.6</v>
      </c>
      <c r="AR1162" s="412">
        <v>46.8</v>
      </c>
      <c r="AS1162" s="411">
        <f t="shared" si="357"/>
        <v>594.40000000000009</v>
      </c>
      <c r="AT1162" s="411">
        <f t="shared" si="358"/>
        <v>283.5612903225807</v>
      </c>
      <c r="AU1162" s="411">
        <f t="shared" si="359"/>
        <v>120.50767519466072</v>
      </c>
      <c r="AV1162" s="411">
        <f t="shared" si="360"/>
        <v>190.33103448275864</v>
      </c>
      <c r="AW1162" s="411">
        <v>0</v>
      </c>
      <c r="AX1162" s="411">
        <v>0</v>
      </c>
      <c r="AY1162" s="411">
        <v>0</v>
      </c>
      <c r="AZ1162" s="411">
        <v>0</v>
      </c>
      <c r="BA1162" s="411">
        <v>0</v>
      </c>
      <c r="BB1162" s="411">
        <v>0</v>
      </c>
      <c r="BC1162" s="411">
        <v>0</v>
      </c>
      <c r="BD1162" s="411">
        <v>0</v>
      </c>
      <c r="BE1162" s="411">
        <v>0</v>
      </c>
      <c r="BF1162" s="411">
        <v>0</v>
      </c>
      <c r="BG1162" s="411">
        <v>0</v>
      </c>
      <c r="BH1162" s="412">
        <v>0</v>
      </c>
      <c r="BI1162" s="411">
        <f t="shared" si="361"/>
        <v>0</v>
      </c>
      <c r="BJ1162" s="411">
        <v>34</v>
      </c>
      <c r="BK1162" s="411">
        <v>41.2</v>
      </c>
      <c r="BL1162" s="411">
        <v>43.6</v>
      </c>
      <c r="BM1162" s="411">
        <v>38.799999999999997</v>
      </c>
      <c r="BN1162" s="411">
        <v>39.6</v>
      </c>
      <c r="BO1162" s="411">
        <v>37.200000000000003</v>
      </c>
      <c r="BP1162" s="411">
        <v>50.8</v>
      </c>
      <c r="BQ1162" s="411">
        <v>67.599999999999994</v>
      </c>
      <c r="BR1162" s="411">
        <v>70.8</v>
      </c>
      <c r="BS1162" s="411">
        <v>72.400000000000006</v>
      </c>
      <c r="BT1162" s="411">
        <v>51.6</v>
      </c>
      <c r="BU1162" s="412">
        <v>46.8</v>
      </c>
      <c r="BV1162" s="411">
        <f t="shared" si="362"/>
        <v>594.40000000000009</v>
      </c>
      <c r="BW1162" s="411">
        <v>-1.4232719940000038</v>
      </c>
      <c r="BX1162" s="411">
        <v>-1.7772973832000005</v>
      </c>
      <c r="BY1162" s="411">
        <v>-1.4625801812000034</v>
      </c>
      <c r="BZ1162" s="411">
        <v>-1.366198168400004</v>
      </c>
      <c r="CA1162" s="411">
        <v>0.55738267199999569</v>
      </c>
      <c r="CB1162" s="411">
        <v>1.6700883456</v>
      </c>
      <c r="CC1162" s="411">
        <v>1.6203680571999968</v>
      </c>
      <c r="CD1162" s="411">
        <v>-3.4902812204000071</v>
      </c>
      <c r="CE1162" s="411">
        <v>1.4142552047999999</v>
      </c>
      <c r="CF1162" s="411">
        <v>2.3651420591999965</v>
      </c>
      <c r="CG1162" s="411">
        <v>-0.79560806759999991</v>
      </c>
      <c r="CH1162" s="412">
        <v>1.8233686692000006</v>
      </c>
      <c r="CI1162" s="411">
        <f t="shared" si="363"/>
        <v>-0.86463200680002927</v>
      </c>
      <c r="CJ1162" s="411">
        <v>32.576728005999996</v>
      </c>
      <c r="CK1162" s="411">
        <v>39.422702616800002</v>
      </c>
      <c r="CL1162" s="411">
        <v>42.137419818799998</v>
      </c>
      <c r="CM1162" s="411">
        <v>37.433801831599993</v>
      </c>
      <c r="CN1162" s="411">
        <v>40.157382671999997</v>
      </c>
      <c r="CO1162" s="411">
        <v>38.870088345600003</v>
      </c>
      <c r="CP1162" s="411">
        <v>52.420368057199994</v>
      </c>
      <c r="CQ1162" s="411">
        <v>64.109718779599987</v>
      </c>
      <c r="CR1162" s="411">
        <v>72.214255204799997</v>
      </c>
      <c r="CS1162" s="411">
        <v>74.765142059200002</v>
      </c>
      <c r="CT1162" s="411">
        <v>50.804391932400002</v>
      </c>
      <c r="CU1162" s="412">
        <v>48.623368669199998</v>
      </c>
      <c r="CV1162" s="411">
        <f t="shared" si="364"/>
        <v>593.5353679932</v>
      </c>
      <c r="CW1162" s="411">
        <v>0</v>
      </c>
      <c r="CX1162" s="411">
        <v>0</v>
      </c>
      <c r="CY1162" s="411">
        <v>0</v>
      </c>
      <c r="CZ1162" s="411">
        <v>0</v>
      </c>
      <c r="DA1162" s="411">
        <v>0</v>
      </c>
      <c r="DB1162" s="411">
        <v>0</v>
      </c>
      <c r="DC1162" s="411">
        <v>0</v>
      </c>
      <c r="DD1162" s="411">
        <v>0</v>
      </c>
      <c r="DE1162" s="411">
        <v>0</v>
      </c>
      <c r="DF1162" s="411">
        <v>0</v>
      </c>
      <c r="DG1162" s="411">
        <v>0</v>
      </c>
      <c r="DH1162" s="412">
        <v>0</v>
      </c>
      <c r="DI1162" s="411">
        <f t="shared" si="365"/>
        <v>0</v>
      </c>
      <c r="DJ1162" s="411">
        <v>32.576728005999996</v>
      </c>
      <c r="DK1162" s="411">
        <v>39.422702616800002</v>
      </c>
      <c r="DL1162" s="411">
        <v>42.137419818799998</v>
      </c>
      <c r="DM1162" s="411">
        <v>37.433801831599993</v>
      </c>
      <c r="DN1162" s="411">
        <v>40.157382671999997</v>
      </c>
      <c r="DO1162" s="411">
        <v>38.870088345600003</v>
      </c>
      <c r="DP1162" s="411">
        <v>52.420368057199994</v>
      </c>
      <c r="DQ1162" s="411">
        <v>64.109718779599987</v>
      </c>
      <c r="DR1162" s="411">
        <v>72.214255204799997</v>
      </c>
      <c r="DS1162" s="411">
        <v>74.765142059200002</v>
      </c>
      <c r="DT1162" s="411">
        <v>50.804391932400002</v>
      </c>
      <c r="DU1162" s="412">
        <v>48.623368669199998</v>
      </c>
      <c r="DV1162" s="411">
        <f t="shared" si="366"/>
        <v>593.5353679932</v>
      </c>
      <c r="DW1162" s="412">
        <v>32.576728005999996</v>
      </c>
      <c r="DX1162" s="412">
        <v>39.422702616800002</v>
      </c>
      <c r="DY1162" s="412">
        <v>42.137419818799998</v>
      </c>
      <c r="DZ1162" s="412">
        <v>37.433801831599993</v>
      </c>
      <c r="EA1162" s="412">
        <v>40.157382671999997</v>
      </c>
      <c r="EB1162" s="412">
        <v>38.870088345600003</v>
      </c>
      <c r="EC1162" s="412">
        <v>52.420368057199994</v>
      </c>
      <c r="ED1162" s="412">
        <v>64.109718779599987</v>
      </c>
      <c r="EE1162" s="412">
        <v>72.214255204799997</v>
      </c>
      <c r="EF1162" s="412">
        <v>74.765142059200002</v>
      </c>
      <c r="EG1162" s="412">
        <v>50.804391932400002</v>
      </c>
      <c r="EH1162" s="412">
        <v>48.623368669199998</v>
      </c>
      <c r="EI1162" s="411">
        <f t="shared" si="367"/>
        <v>593.5353679932</v>
      </c>
      <c r="EK1162" s="411">
        <f t="shared" si="368"/>
        <v>593.53536799320011</v>
      </c>
      <c r="EL1162" s="7">
        <f t="shared" si="369"/>
        <v>0</v>
      </c>
    </row>
    <row r="1163" spans="1:142">
      <c r="A1163" s="365" t="str">
        <f t="shared" si="351"/>
        <v xml:space="preserve"> 218</v>
      </c>
      <c r="B1163" s="370" t="s">
        <v>979</v>
      </c>
      <c r="C1163" s="370" t="s">
        <v>1170</v>
      </c>
      <c r="D1163" s="411">
        <v>13440</v>
      </c>
      <c r="E1163" s="411">
        <v>15600</v>
      </c>
      <c r="F1163" s="411">
        <v>17840</v>
      </c>
      <c r="G1163" s="411">
        <v>14880</v>
      </c>
      <c r="H1163" s="411">
        <v>13520</v>
      </c>
      <c r="I1163" s="411">
        <v>12800</v>
      </c>
      <c r="J1163" s="411">
        <v>18080</v>
      </c>
      <c r="K1163" s="411">
        <v>25280</v>
      </c>
      <c r="L1163" s="411">
        <v>23120</v>
      </c>
      <c r="M1163" s="411">
        <v>19440</v>
      </c>
      <c r="N1163" s="411">
        <v>16160</v>
      </c>
      <c r="O1163" s="412">
        <v>15520</v>
      </c>
      <c r="P1163" s="411">
        <f t="shared" si="352"/>
        <v>205680</v>
      </c>
      <c r="Q1163" s="411">
        <f t="shared" si="353"/>
        <v>105576.77419354839</v>
      </c>
      <c r="R1163" s="411">
        <f t="shared" si="354"/>
        <v>42605.294771968853</v>
      </c>
      <c r="S1163" s="411">
        <f t="shared" si="355"/>
        <v>57497.931034482761</v>
      </c>
      <c r="T1163" s="411">
        <v>0</v>
      </c>
      <c r="U1163" s="411">
        <v>0</v>
      </c>
      <c r="V1163" s="411">
        <v>0</v>
      </c>
      <c r="W1163" s="411">
        <v>0</v>
      </c>
      <c r="X1163" s="411">
        <v>0</v>
      </c>
      <c r="Y1163" s="411">
        <v>0</v>
      </c>
      <c r="Z1163" s="411">
        <v>0</v>
      </c>
      <c r="AA1163" s="411">
        <v>0</v>
      </c>
      <c r="AB1163" s="411">
        <v>0</v>
      </c>
      <c r="AC1163" s="411">
        <v>0</v>
      </c>
      <c r="AD1163" s="411">
        <v>0</v>
      </c>
      <c r="AE1163" s="412">
        <v>0</v>
      </c>
      <c r="AF1163" s="411">
        <f t="shared" si="356"/>
        <v>0</v>
      </c>
      <c r="AG1163" s="411">
        <v>13440</v>
      </c>
      <c r="AH1163" s="411">
        <v>15600</v>
      </c>
      <c r="AI1163" s="411">
        <v>17840</v>
      </c>
      <c r="AJ1163" s="411">
        <v>14880</v>
      </c>
      <c r="AK1163" s="411">
        <v>13520</v>
      </c>
      <c r="AL1163" s="411">
        <v>12800</v>
      </c>
      <c r="AM1163" s="411">
        <v>18080</v>
      </c>
      <c r="AN1163" s="411">
        <v>25280</v>
      </c>
      <c r="AO1163" s="411">
        <v>23120</v>
      </c>
      <c r="AP1163" s="411">
        <v>19440</v>
      </c>
      <c r="AQ1163" s="411">
        <v>16160</v>
      </c>
      <c r="AR1163" s="412">
        <v>15520</v>
      </c>
      <c r="AS1163" s="411">
        <f t="shared" si="357"/>
        <v>205680</v>
      </c>
      <c r="AT1163" s="411">
        <f t="shared" si="358"/>
        <v>105576.77419354839</v>
      </c>
      <c r="AU1163" s="411">
        <f t="shared" si="359"/>
        <v>42605.294771968853</v>
      </c>
      <c r="AV1163" s="411">
        <f t="shared" si="360"/>
        <v>57497.931034482761</v>
      </c>
      <c r="AW1163" s="411">
        <v>0</v>
      </c>
      <c r="AX1163" s="411">
        <v>0</v>
      </c>
      <c r="AY1163" s="411">
        <v>0</v>
      </c>
      <c r="AZ1163" s="411">
        <v>0</v>
      </c>
      <c r="BA1163" s="411">
        <v>0</v>
      </c>
      <c r="BB1163" s="411">
        <v>0</v>
      </c>
      <c r="BC1163" s="411">
        <v>0</v>
      </c>
      <c r="BD1163" s="411">
        <v>0</v>
      </c>
      <c r="BE1163" s="411">
        <v>0</v>
      </c>
      <c r="BF1163" s="411">
        <v>0</v>
      </c>
      <c r="BG1163" s="411">
        <v>0</v>
      </c>
      <c r="BH1163" s="412">
        <v>0</v>
      </c>
      <c r="BI1163" s="411">
        <f t="shared" si="361"/>
        <v>0</v>
      </c>
      <c r="BJ1163" s="411">
        <v>13440</v>
      </c>
      <c r="BK1163" s="411">
        <v>15600</v>
      </c>
      <c r="BL1163" s="411">
        <v>17840</v>
      </c>
      <c r="BM1163" s="411">
        <v>14880</v>
      </c>
      <c r="BN1163" s="411">
        <v>13520</v>
      </c>
      <c r="BO1163" s="411">
        <v>12800</v>
      </c>
      <c r="BP1163" s="411">
        <v>18080</v>
      </c>
      <c r="BQ1163" s="411">
        <v>25280</v>
      </c>
      <c r="BR1163" s="411">
        <v>23120</v>
      </c>
      <c r="BS1163" s="411">
        <v>19440</v>
      </c>
      <c r="BT1163" s="411">
        <v>16160</v>
      </c>
      <c r="BU1163" s="412">
        <v>15520</v>
      </c>
      <c r="BV1163" s="411">
        <f t="shared" si="362"/>
        <v>205680</v>
      </c>
      <c r="BW1163" s="411">
        <v>-562.6110470399999</v>
      </c>
      <c r="BX1163" s="411">
        <v>-672.95726160000049</v>
      </c>
      <c r="BY1163" s="411">
        <v>-598.45023927999864</v>
      </c>
      <c r="BZ1163" s="411">
        <v>-523.94403984000019</v>
      </c>
      <c r="CA1163" s="411">
        <v>190.29832639999768</v>
      </c>
      <c r="CB1163" s="411">
        <v>574.65405439999995</v>
      </c>
      <c r="CC1163" s="411">
        <v>576.69792271999904</v>
      </c>
      <c r="CD1163" s="411">
        <v>-1305.2412611200016</v>
      </c>
      <c r="CE1163" s="411">
        <v>461.83023071999924</v>
      </c>
      <c r="CF1163" s="411">
        <v>635.06024351999804</v>
      </c>
      <c r="CG1163" s="411">
        <v>-249.16717775999859</v>
      </c>
      <c r="CH1163" s="412">
        <v>604.67268688000149</v>
      </c>
      <c r="CI1163" s="411">
        <f t="shared" si="363"/>
        <v>-869.15756200000396</v>
      </c>
      <c r="CJ1163" s="411">
        <v>12877.38895296</v>
      </c>
      <c r="CK1163" s="411">
        <v>14927.0427384</v>
      </c>
      <c r="CL1163" s="411">
        <v>17241.549760720001</v>
      </c>
      <c r="CM1163" s="411">
        <v>14356.05596016</v>
      </c>
      <c r="CN1163" s="411">
        <v>13710.298326399998</v>
      </c>
      <c r="CO1163" s="411">
        <v>13374.6540544</v>
      </c>
      <c r="CP1163" s="411">
        <v>18656.697922719999</v>
      </c>
      <c r="CQ1163" s="411">
        <v>23974.758738879998</v>
      </c>
      <c r="CR1163" s="411">
        <v>23581.830230719999</v>
      </c>
      <c r="CS1163" s="411">
        <v>20075.060243519998</v>
      </c>
      <c r="CT1163" s="411">
        <v>15910.832822240001</v>
      </c>
      <c r="CU1163" s="412">
        <v>16124.672686880001</v>
      </c>
      <c r="CV1163" s="411">
        <f t="shared" si="364"/>
        <v>204810.84243800002</v>
      </c>
      <c r="CW1163" s="411">
        <v>0</v>
      </c>
      <c r="CX1163" s="411">
        <v>0</v>
      </c>
      <c r="CY1163" s="411">
        <v>0</v>
      </c>
      <c r="CZ1163" s="411">
        <v>0</v>
      </c>
      <c r="DA1163" s="411">
        <v>0</v>
      </c>
      <c r="DB1163" s="411">
        <v>0</v>
      </c>
      <c r="DC1163" s="411">
        <v>0</v>
      </c>
      <c r="DD1163" s="411">
        <v>0</v>
      </c>
      <c r="DE1163" s="411">
        <v>0</v>
      </c>
      <c r="DF1163" s="411">
        <v>0</v>
      </c>
      <c r="DG1163" s="411">
        <v>0</v>
      </c>
      <c r="DH1163" s="412">
        <v>0</v>
      </c>
      <c r="DI1163" s="411">
        <f t="shared" si="365"/>
        <v>0</v>
      </c>
      <c r="DJ1163" s="411">
        <v>12877.38895296</v>
      </c>
      <c r="DK1163" s="411">
        <v>14927.0427384</v>
      </c>
      <c r="DL1163" s="411">
        <v>17241.549760720001</v>
      </c>
      <c r="DM1163" s="411">
        <v>14356.05596016</v>
      </c>
      <c r="DN1163" s="411">
        <v>13710.298326399998</v>
      </c>
      <c r="DO1163" s="411">
        <v>13374.6540544</v>
      </c>
      <c r="DP1163" s="411">
        <v>18656.697922719999</v>
      </c>
      <c r="DQ1163" s="411">
        <v>23974.758738879998</v>
      </c>
      <c r="DR1163" s="411">
        <v>23581.830230719999</v>
      </c>
      <c r="DS1163" s="411">
        <v>20075.060243519998</v>
      </c>
      <c r="DT1163" s="411">
        <v>15910.832822240001</v>
      </c>
      <c r="DU1163" s="412">
        <v>16124.672686880001</v>
      </c>
      <c r="DV1163" s="411">
        <f t="shared" si="366"/>
        <v>204810.84243800002</v>
      </c>
      <c r="DW1163" s="412">
        <v>12877.38895296</v>
      </c>
      <c r="DX1163" s="412">
        <v>14927.0427384</v>
      </c>
      <c r="DY1163" s="412">
        <v>17241.549760720001</v>
      </c>
      <c r="DZ1163" s="412">
        <v>14356.05596016</v>
      </c>
      <c r="EA1163" s="412">
        <v>13710.298326399998</v>
      </c>
      <c r="EB1163" s="412">
        <v>13374.6540544</v>
      </c>
      <c r="EC1163" s="412">
        <v>18656.697922719999</v>
      </c>
      <c r="ED1163" s="412">
        <v>23974.758738879998</v>
      </c>
      <c r="EE1163" s="412">
        <v>23581.830230719999</v>
      </c>
      <c r="EF1163" s="412">
        <v>20075.060243519998</v>
      </c>
      <c r="EG1163" s="412">
        <v>15910.832822240001</v>
      </c>
      <c r="EH1163" s="412">
        <v>16124.672686880001</v>
      </c>
      <c r="EI1163" s="411">
        <f t="shared" si="367"/>
        <v>204810.84243800002</v>
      </c>
      <c r="EK1163" s="411">
        <f t="shared" si="368"/>
        <v>204810.84243799999</v>
      </c>
      <c r="EL1163" s="7">
        <f t="shared" si="369"/>
        <v>0</v>
      </c>
    </row>
    <row r="1164" spans="1:142">
      <c r="A1164" s="365" t="str">
        <f t="shared" si="351"/>
        <v xml:space="preserve"> 218</v>
      </c>
      <c r="B1164" s="370" t="s">
        <v>979</v>
      </c>
      <c r="C1164" s="370" t="s">
        <v>1171</v>
      </c>
      <c r="D1164" s="411">
        <v>13440</v>
      </c>
      <c r="E1164" s="411">
        <v>15600</v>
      </c>
      <c r="F1164" s="411">
        <v>17840</v>
      </c>
      <c r="G1164" s="411">
        <v>14880</v>
      </c>
      <c r="H1164" s="411">
        <v>13520</v>
      </c>
      <c r="I1164" s="411">
        <v>12800</v>
      </c>
      <c r="J1164" s="411">
        <v>18080</v>
      </c>
      <c r="K1164" s="411">
        <v>25280</v>
      </c>
      <c r="L1164" s="411">
        <v>23120</v>
      </c>
      <c r="M1164" s="411">
        <v>19440</v>
      </c>
      <c r="N1164" s="411">
        <v>16160</v>
      </c>
      <c r="O1164" s="412">
        <v>15520</v>
      </c>
      <c r="P1164" s="411">
        <f t="shared" si="352"/>
        <v>205680</v>
      </c>
      <c r="Q1164" s="411">
        <f t="shared" si="353"/>
        <v>105576.77419354839</v>
      </c>
      <c r="R1164" s="411">
        <f t="shared" si="354"/>
        <v>42605.294771968853</v>
      </c>
      <c r="S1164" s="411">
        <f t="shared" si="355"/>
        <v>57497.931034482761</v>
      </c>
      <c r="T1164" s="411">
        <v>0</v>
      </c>
      <c r="U1164" s="411">
        <v>0</v>
      </c>
      <c r="V1164" s="411">
        <v>0</v>
      </c>
      <c r="W1164" s="411">
        <v>0</v>
      </c>
      <c r="X1164" s="411">
        <v>0</v>
      </c>
      <c r="Y1164" s="411">
        <v>0</v>
      </c>
      <c r="Z1164" s="411">
        <v>0</v>
      </c>
      <c r="AA1164" s="411">
        <v>0</v>
      </c>
      <c r="AB1164" s="411">
        <v>0</v>
      </c>
      <c r="AC1164" s="411">
        <v>0</v>
      </c>
      <c r="AD1164" s="411">
        <v>0</v>
      </c>
      <c r="AE1164" s="412">
        <v>0</v>
      </c>
      <c r="AF1164" s="411">
        <f t="shared" si="356"/>
        <v>0</v>
      </c>
      <c r="AG1164" s="411">
        <v>13440</v>
      </c>
      <c r="AH1164" s="411">
        <v>15600</v>
      </c>
      <c r="AI1164" s="411">
        <v>17840</v>
      </c>
      <c r="AJ1164" s="411">
        <v>14880</v>
      </c>
      <c r="AK1164" s="411">
        <v>13520</v>
      </c>
      <c r="AL1164" s="411">
        <v>12800</v>
      </c>
      <c r="AM1164" s="411">
        <v>18080</v>
      </c>
      <c r="AN1164" s="411">
        <v>25280</v>
      </c>
      <c r="AO1164" s="411">
        <v>23120</v>
      </c>
      <c r="AP1164" s="411">
        <v>19440</v>
      </c>
      <c r="AQ1164" s="411">
        <v>16160</v>
      </c>
      <c r="AR1164" s="412">
        <v>15520</v>
      </c>
      <c r="AS1164" s="411">
        <f t="shared" si="357"/>
        <v>205680</v>
      </c>
      <c r="AT1164" s="411">
        <f t="shared" si="358"/>
        <v>105576.77419354839</v>
      </c>
      <c r="AU1164" s="411">
        <f t="shared" si="359"/>
        <v>42605.294771968853</v>
      </c>
      <c r="AV1164" s="411">
        <f t="shared" si="360"/>
        <v>57497.931034482761</v>
      </c>
      <c r="AW1164" s="411">
        <v>0</v>
      </c>
      <c r="AX1164" s="411">
        <v>0</v>
      </c>
      <c r="AY1164" s="411">
        <v>0</v>
      </c>
      <c r="AZ1164" s="411">
        <v>0</v>
      </c>
      <c r="BA1164" s="411">
        <v>0</v>
      </c>
      <c r="BB1164" s="411">
        <v>0</v>
      </c>
      <c r="BC1164" s="411">
        <v>0</v>
      </c>
      <c r="BD1164" s="411">
        <v>0</v>
      </c>
      <c r="BE1164" s="411">
        <v>0</v>
      </c>
      <c r="BF1164" s="411">
        <v>0</v>
      </c>
      <c r="BG1164" s="411">
        <v>0</v>
      </c>
      <c r="BH1164" s="412">
        <v>0</v>
      </c>
      <c r="BI1164" s="411">
        <f t="shared" si="361"/>
        <v>0</v>
      </c>
      <c r="BJ1164" s="411">
        <v>13440</v>
      </c>
      <c r="BK1164" s="411">
        <v>15600</v>
      </c>
      <c r="BL1164" s="411">
        <v>17840</v>
      </c>
      <c r="BM1164" s="411">
        <v>14880</v>
      </c>
      <c r="BN1164" s="411">
        <v>13520</v>
      </c>
      <c r="BO1164" s="411">
        <v>12800</v>
      </c>
      <c r="BP1164" s="411">
        <v>18080</v>
      </c>
      <c r="BQ1164" s="411">
        <v>25280</v>
      </c>
      <c r="BR1164" s="411">
        <v>23120</v>
      </c>
      <c r="BS1164" s="411">
        <v>19440</v>
      </c>
      <c r="BT1164" s="411">
        <v>16160</v>
      </c>
      <c r="BU1164" s="412">
        <v>15520</v>
      </c>
      <c r="BV1164" s="411">
        <f t="shared" si="362"/>
        <v>205680</v>
      </c>
      <c r="BW1164" s="411">
        <v>-562.6110470399999</v>
      </c>
      <c r="BX1164" s="411">
        <v>-672.95726160000049</v>
      </c>
      <c r="BY1164" s="411">
        <v>-598.45023927999864</v>
      </c>
      <c r="BZ1164" s="411">
        <v>-523.94403984000019</v>
      </c>
      <c r="CA1164" s="411">
        <v>190.29832639999768</v>
      </c>
      <c r="CB1164" s="411">
        <v>574.65405439999995</v>
      </c>
      <c r="CC1164" s="411">
        <v>576.69792271999904</v>
      </c>
      <c r="CD1164" s="411">
        <v>-1305.2412611200016</v>
      </c>
      <c r="CE1164" s="411">
        <v>461.83023071999924</v>
      </c>
      <c r="CF1164" s="411">
        <v>635.06024351999804</v>
      </c>
      <c r="CG1164" s="411">
        <v>-249.16717775999859</v>
      </c>
      <c r="CH1164" s="412">
        <v>604.67268688000149</v>
      </c>
      <c r="CI1164" s="411">
        <f t="shared" si="363"/>
        <v>-869.15756200000396</v>
      </c>
      <c r="CJ1164" s="411">
        <v>12877.38895296</v>
      </c>
      <c r="CK1164" s="411">
        <v>14927.0427384</v>
      </c>
      <c r="CL1164" s="411">
        <v>17241.549760720001</v>
      </c>
      <c r="CM1164" s="411">
        <v>14356.05596016</v>
      </c>
      <c r="CN1164" s="411">
        <v>13710.298326399998</v>
      </c>
      <c r="CO1164" s="411">
        <v>13374.6540544</v>
      </c>
      <c r="CP1164" s="411">
        <v>18656.697922719999</v>
      </c>
      <c r="CQ1164" s="411">
        <v>23974.758738879998</v>
      </c>
      <c r="CR1164" s="411">
        <v>23581.830230719999</v>
      </c>
      <c r="CS1164" s="411">
        <v>20075.060243519998</v>
      </c>
      <c r="CT1164" s="411">
        <v>15910.832822240001</v>
      </c>
      <c r="CU1164" s="412">
        <v>16124.672686880001</v>
      </c>
      <c r="CV1164" s="411">
        <f t="shared" si="364"/>
        <v>204810.84243800002</v>
      </c>
      <c r="CW1164" s="411">
        <v>0</v>
      </c>
      <c r="CX1164" s="411">
        <v>0</v>
      </c>
      <c r="CY1164" s="411">
        <v>0</v>
      </c>
      <c r="CZ1164" s="411">
        <v>0</v>
      </c>
      <c r="DA1164" s="411">
        <v>0</v>
      </c>
      <c r="DB1164" s="411">
        <v>0</v>
      </c>
      <c r="DC1164" s="411">
        <v>0</v>
      </c>
      <c r="DD1164" s="411">
        <v>0</v>
      </c>
      <c r="DE1164" s="411">
        <v>0</v>
      </c>
      <c r="DF1164" s="411">
        <v>0</v>
      </c>
      <c r="DG1164" s="411">
        <v>0</v>
      </c>
      <c r="DH1164" s="412">
        <v>0</v>
      </c>
      <c r="DI1164" s="411">
        <f t="shared" si="365"/>
        <v>0</v>
      </c>
      <c r="DJ1164" s="411">
        <v>12877.38895296</v>
      </c>
      <c r="DK1164" s="411">
        <v>14927.0427384</v>
      </c>
      <c r="DL1164" s="411">
        <v>17241.549760720001</v>
      </c>
      <c r="DM1164" s="411">
        <v>14356.05596016</v>
      </c>
      <c r="DN1164" s="411">
        <v>13710.298326399998</v>
      </c>
      <c r="DO1164" s="411">
        <v>13374.6540544</v>
      </c>
      <c r="DP1164" s="411">
        <v>18656.697922719999</v>
      </c>
      <c r="DQ1164" s="411">
        <v>23974.758738879998</v>
      </c>
      <c r="DR1164" s="411">
        <v>23581.830230719999</v>
      </c>
      <c r="DS1164" s="411">
        <v>20075.060243519998</v>
      </c>
      <c r="DT1164" s="411">
        <v>15910.832822240001</v>
      </c>
      <c r="DU1164" s="412">
        <v>16124.672686880001</v>
      </c>
      <c r="DV1164" s="411">
        <f t="shared" si="366"/>
        <v>204810.84243800002</v>
      </c>
      <c r="DW1164" s="412">
        <v>12877.38895296</v>
      </c>
      <c r="DX1164" s="412">
        <v>14927.0427384</v>
      </c>
      <c r="DY1164" s="412">
        <v>17241.549760720001</v>
      </c>
      <c r="DZ1164" s="412">
        <v>14356.05596016</v>
      </c>
      <c r="EA1164" s="412">
        <v>13710.298326399998</v>
      </c>
      <c r="EB1164" s="412">
        <v>13374.6540544</v>
      </c>
      <c r="EC1164" s="412">
        <v>18656.697922719999</v>
      </c>
      <c r="ED1164" s="412">
        <v>23974.758738879998</v>
      </c>
      <c r="EE1164" s="412">
        <v>23581.830230719999</v>
      </c>
      <c r="EF1164" s="412">
        <v>20075.060243519998</v>
      </c>
      <c r="EG1164" s="412">
        <v>15910.832822240001</v>
      </c>
      <c r="EH1164" s="412">
        <v>16124.672686880001</v>
      </c>
      <c r="EI1164" s="411">
        <f t="shared" si="367"/>
        <v>204810.84243800002</v>
      </c>
      <c r="EK1164" s="411">
        <f t="shared" si="368"/>
        <v>204810.84243799999</v>
      </c>
      <c r="EL1164" s="7">
        <f t="shared" si="369"/>
        <v>0</v>
      </c>
    </row>
    <row r="1165" spans="1:142">
      <c r="A1165" s="365" t="str">
        <f t="shared" si="351"/>
        <v xml:space="preserve"> 218</v>
      </c>
      <c r="B1165" s="370" t="s">
        <v>979</v>
      </c>
      <c r="C1165" s="370" t="s">
        <v>1172</v>
      </c>
      <c r="D1165" s="411">
        <v>13440</v>
      </c>
      <c r="E1165" s="411">
        <v>15600</v>
      </c>
      <c r="F1165" s="411">
        <v>17840</v>
      </c>
      <c r="G1165" s="411">
        <v>14880</v>
      </c>
      <c r="H1165" s="411">
        <v>13520</v>
      </c>
      <c r="I1165" s="411">
        <v>12800</v>
      </c>
      <c r="J1165" s="411">
        <v>18080</v>
      </c>
      <c r="K1165" s="411">
        <v>25280</v>
      </c>
      <c r="L1165" s="411">
        <v>23120</v>
      </c>
      <c r="M1165" s="411">
        <v>19440</v>
      </c>
      <c r="N1165" s="411">
        <v>16160</v>
      </c>
      <c r="O1165" s="412">
        <v>15520</v>
      </c>
      <c r="P1165" s="411">
        <f t="shared" si="352"/>
        <v>205680</v>
      </c>
      <c r="Q1165" s="411">
        <f t="shared" si="353"/>
        <v>105576.77419354839</v>
      </c>
      <c r="R1165" s="411">
        <f t="shared" si="354"/>
        <v>42605.294771968853</v>
      </c>
      <c r="S1165" s="411">
        <f t="shared" si="355"/>
        <v>57497.931034482761</v>
      </c>
      <c r="T1165" s="411">
        <v>0</v>
      </c>
      <c r="U1165" s="411">
        <v>0</v>
      </c>
      <c r="V1165" s="411">
        <v>0</v>
      </c>
      <c r="W1165" s="411">
        <v>0</v>
      </c>
      <c r="X1165" s="411">
        <v>0</v>
      </c>
      <c r="Y1165" s="411">
        <v>0</v>
      </c>
      <c r="Z1165" s="411">
        <v>0</v>
      </c>
      <c r="AA1165" s="411">
        <v>0</v>
      </c>
      <c r="AB1165" s="411">
        <v>0</v>
      </c>
      <c r="AC1165" s="411">
        <v>0</v>
      </c>
      <c r="AD1165" s="411">
        <v>0</v>
      </c>
      <c r="AE1165" s="412">
        <v>0</v>
      </c>
      <c r="AF1165" s="411">
        <f t="shared" si="356"/>
        <v>0</v>
      </c>
      <c r="AG1165" s="411">
        <v>13440</v>
      </c>
      <c r="AH1165" s="411">
        <v>15600</v>
      </c>
      <c r="AI1165" s="411">
        <v>17840</v>
      </c>
      <c r="AJ1165" s="411">
        <v>14880</v>
      </c>
      <c r="AK1165" s="411">
        <v>13520</v>
      </c>
      <c r="AL1165" s="411">
        <v>12800</v>
      </c>
      <c r="AM1165" s="411">
        <v>18080</v>
      </c>
      <c r="AN1165" s="411">
        <v>25280</v>
      </c>
      <c r="AO1165" s="411">
        <v>23120</v>
      </c>
      <c r="AP1165" s="411">
        <v>19440</v>
      </c>
      <c r="AQ1165" s="411">
        <v>16160</v>
      </c>
      <c r="AR1165" s="412">
        <v>15520</v>
      </c>
      <c r="AS1165" s="411">
        <f t="shared" si="357"/>
        <v>205680</v>
      </c>
      <c r="AT1165" s="411">
        <f t="shared" si="358"/>
        <v>105576.77419354839</v>
      </c>
      <c r="AU1165" s="411">
        <f t="shared" si="359"/>
        <v>42605.294771968853</v>
      </c>
      <c r="AV1165" s="411">
        <f t="shared" si="360"/>
        <v>57497.931034482761</v>
      </c>
      <c r="AW1165" s="411">
        <v>0</v>
      </c>
      <c r="AX1165" s="411">
        <v>0</v>
      </c>
      <c r="AY1165" s="411">
        <v>0</v>
      </c>
      <c r="AZ1165" s="411">
        <v>0</v>
      </c>
      <c r="BA1165" s="411">
        <v>0</v>
      </c>
      <c r="BB1165" s="411">
        <v>0</v>
      </c>
      <c r="BC1165" s="411">
        <v>0</v>
      </c>
      <c r="BD1165" s="411">
        <v>0</v>
      </c>
      <c r="BE1165" s="411">
        <v>0</v>
      </c>
      <c r="BF1165" s="411">
        <v>0</v>
      </c>
      <c r="BG1165" s="411">
        <v>0</v>
      </c>
      <c r="BH1165" s="412">
        <v>0</v>
      </c>
      <c r="BI1165" s="411">
        <f t="shared" si="361"/>
        <v>0</v>
      </c>
      <c r="BJ1165" s="411">
        <v>13440</v>
      </c>
      <c r="BK1165" s="411">
        <v>15600</v>
      </c>
      <c r="BL1165" s="411">
        <v>17840</v>
      </c>
      <c r="BM1165" s="411">
        <v>14880</v>
      </c>
      <c r="BN1165" s="411">
        <v>13520</v>
      </c>
      <c r="BO1165" s="411">
        <v>12800</v>
      </c>
      <c r="BP1165" s="411">
        <v>18080</v>
      </c>
      <c r="BQ1165" s="411">
        <v>25280</v>
      </c>
      <c r="BR1165" s="411">
        <v>23120</v>
      </c>
      <c r="BS1165" s="411">
        <v>19440</v>
      </c>
      <c r="BT1165" s="411">
        <v>16160</v>
      </c>
      <c r="BU1165" s="412">
        <v>15520</v>
      </c>
      <c r="BV1165" s="411">
        <f t="shared" si="362"/>
        <v>205680</v>
      </c>
      <c r="BW1165" s="411">
        <v>-562.6110470399999</v>
      </c>
      <c r="BX1165" s="411">
        <v>-672.95726160000049</v>
      </c>
      <c r="BY1165" s="411">
        <v>-598.45023927999864</v>
      </c>
      <c r="BZ1165" s="411">
        <v>-523.94403984000019</v>
      </c>
      <c r="CA1165" s="411">
        <v>190.29832639999768</v>
      </c>
      <c r="CB1165" s="411">
        <v>574.65405439999995</v>
      </c>
      <c r="CC1165" s="411">
        <v>576.69792271999904</v>
      </c>
      <c r="CD1165" s="411">
        <v>-1305.2412611200016</v>
      </c>
      <c r="CE1165" s="411">
        <v>461.83023071999924</v>
      </c>
      <c r="CF1165" s="411">
        <v>635.06024351999804</v>
      </c>
      <c r="CG1165" s="411">
        <v>-249.16717775999859</v>
      </c>
      <c r="CH1165" s="412">
        <v>604.67268688000149</v>
      </c>
      <c r="CI1165" s="411">
        <f t="shared" si="363"/>
        <v>-869.15756200000396</v>
      </c>
      <c r="CJ1165" s="411">
        <v>12877.38895296</v>
      </c>
      <c r="CK1165" s="411">
        <v>14927.0427384</v>
      </c>
      <c r="CL1165" s="411">
        <v>17241.549760720001</v>
      </c>
      <c r="CM1165" s="411">
        <v>14356.05596016</v>
      </c>
      <c r="CN1165" s="411">
        <v>13710.298326399998</v>
      </c>
      <c r="CO1165" s="411">
        <v>13374.6540544</v>
      </c>
      <c r="CP1165" s="411">
        <v>18656.697922719999</v>
      </c>
      <c r="CQ1165" s="411">
        <v>23974.758738879998</v>
      </c>
      <c r="CR1165" s="411">
        <v>23581.830230719999</v>
      </c>
      <c r="CS1165" s="411">
        <v>20075.060243519998</v>
      </c>
      <c r="CT1165" s="411">
        <v>15910.832822240001</v>
      </c>
      <c r="CU1165" s="412">
        <v>16124.672686880001</v>
      </c>
      <c r="CV1165" s="411">
        <f t="shared" si="364"/>
        <v>204810.84243800002</v>
      </c>
      <c r="CW1165" s="411">
        <v>0</v>
      </c>
      <c r="CX1165" s="411">
        <v>0</v>
      </c>
      <c r="CY1165" s="411">
        <v>0</v>
      </c>
      <c r="CZ1165" s="411">
        <v>0</v>
      </c>
      <c r="DA1165" s="411">
        <v>0</v>
      </c>
      <c r="DB1165" s="411">
        <v>0</v>
      </c>
      <c r="DC1165" s="411">
        <v>0</v>
      </c>
      <c r="DD1165" s="411">
        <v>0</v>
      </c>
      <c r="DE1165" s="411">
        <v>0</v>
      </c>
      <c r="DF1165" s="411">
        <v>0</v>
      </c>
      <c r="DG1165" s="411">
        <v>0</v>
      </c>
      <c r="DH1165" s="412">
        <v>0</v>
      </c>
      <c r="DI1165" s="411">
        <f t="shared" si="365"/>
        <v>0</v>
      </c>
      <c r="DJ1165" s="411">
        <v>12877.38895296</v>
      </c>
      <c r="DK1165" s="411">
        <v>14927.0427384</v>
      </c>
      <c r="DL1165" s="411">
        <v>17241.549760720001</v>
      </c>
      <c r="DM1165" s="411">
        <v>14356.05596016</v>
      </c>
      <c r="DN1165" s="411">
        <v>13710.298326399998</v>
      </c>
      <c r="DO1165" s="411">
        <v>13374.6540544</v>
      </c>
      <c r="DP1165" s="411">
        <v>18656.697922719999</v>
      </c>
      <c r="DQ1165" s="411">
        <v>23974.758738879998</v>
      </c>
      <c r="DR1165" s="411">
        <v>23581.830230719999</v>
      </c>
      <c r="DS1165" s="411">
        <v>20075.060243519998</v>
      </c>
      <c r="DT1165" s="411">
        <v>15910.832822240001</v>
      </c>
      <c r="DU1165" s="412">
        <v>16124.672686880001</v>
      </c>
      <c r="DV1165" s="411">
        <f t="shared" si="366"/>
        <v>204810.84243800002</v>
      </c>
      <c r="DW1165" s="412">
        <v>12877.38895296</v>
      </c>
      <c r="DX1165" s="412">
        <v>14927.0427384</v>
      </c>
      <c r="DY1165" s="412">
        <v>17241.549760720001</v>
      </c>
      <c r="DZ1165" s="412">
        <v>14356.05596016</v>
      </c>
      <c r="EA1165" s="412">
        <v>13710.298326399998</v>
      </c>
      <c r="EB1165" s="412">
        <v>13374.6540544</v>
      </c>
      <c r="EC1165" s="412">
        <v>18656.697922719999</v>
      </c>
      <c r="ED1165" s="412">
        <v>23974.758738879998</v>
      </c>
      <c r="EE1165" s="412">
        <v>23581.830230719999</v>
      </c>
      <c r="EF1165" s="412">
        <v>20075.060243519998</v>
      </c>
      <c r="EG1165" s="412">
        <v>15910.832822240001</v>
      </c>
      <c r="EH1165" s="412">
        <v>16124.672686880001</v>
      </c>
      <c r="EI1165" s="411">
        <f t="shared" si="367"/>
        <v>204810.84243800002</v>
      </c>
      <c r="EK1165" s="411">
        <f t="shared" si="368"/>
        <v>204810.84243799999</v>
      </c>
      <c r="EL1165" s="7">
        <f t="shared" si="369"/>
        <v>0</v>
      </c>
    </row>
    <row r="1166" spans="1:142">
      <c r="A1166" s="365" t="str">
        <f t="shared" si="351"/>
        <v xml:space="preserve"> 218</v>
      </c>
      <c r="B1166" s="370" t="s">
        <v>979</v>
      </c>
      <c r="C1166" s="370" t="s">
        <v>1199</v>
      </c>
      <c r="D1166" s="411">
        <v>44</v>
      </c>
      <c r="E1166" s="411">
        <v>51.2</v>
      </c>
      <c r="F1166" s="411">
        <v>53.6</v>
      </c>
      <c r="G1166" s="411">
        <v>48.800000000000004</v>
      </c>
      <c r="H1166" s="411">
        <v>49.6</v>
      </c>
      <c r="I1166" s="411">
        <v>47.2</v>
      </c>
      <c r="J1166" s="411">
        <v>60.800000000000004</v>
      </c>
      <c r="K1166" s="411">
        <v>77.600000000000009</v>
      </c>
      <c r="L1166" s="411">
        <v>80.8</v>
      </c>
      <c r="M1166" s="411">
        <v>82.4</v>
      </c>
      <c r="N1166" s="411">
        <v>61.6</v>
      </c>
      <c r="O1166" s="412">
        <v>56.800000000000004</v>
      </c>
      <c r="P1166" s="411">
        <f t="shared" si="352"/>
        <v>714.4</v>
      </c>
      <c r="Q1166" s="411">
        <f t="shared" si="353"/>
        <v>353.23870967741937</v>
      </c>
      <c r="R1166" s="411">
        <f t="shared" si="354"/>
        <v>138.07163515016686</v>
      </c>
      <c r="S1166" s="411">
        <f t="shared" si="355"/>
        <v>223.08965517241381</v>
      </c>
      <c r="T1166" s="411">
        <v>0</v>
      </c>
      <c r="U1166" s="411">
        <v>0</v>
      </c>
      <c r="V1166" s="411">
        <v>0</v>
      </c>
      <c r="W1166" s="411">
        <v>0</v>
      </c>
      <c r="X1166" s="411">
        <v>0</v>
      </c>
      <c r="Y1166" s="411">
        <v>0</v>
      </c>
      <c r="Z1166" s="411">
        <v>0</v>
      </c>
      <c r="AA1166" s="411">
        <v>0</v>
      </c>
      <c r="AB1166" s="411">
        <v>0</v>
      </c>
      <c r="AC1166" s="411">
        <v>0</v>
      </c>
      <c r="AD1166" s="411">
        <v>0</v>
      </c>
      <c r="AE1166" s="412">
        <v>0</v>
      </c>
      <c r="AF1166" s="411">
        <f t="shared" si="356"/>
        <v>0</v>
      </c>
      <c r="AG1166" s="411">
        <v>44</v>
      </c>
      <c r="AH1166" s="411">
        <v>51.2</v>
      </c>
      <c r="AI1166" s="411">
        <v>53.6</v>
      </c>
      <c r="AJ1166" s="411">
        <v>48.800000000000004</v>
      </c>
      <c r="AK1166" s="411">
        <v>49.6</v>
      </c>
      <c r="AL1166" s="411">
        <v>47.2</v>
      </c>
      <c r="AM1166" s="411">
        <v>60.800000000000004</v>
      </c>
      <c r="AN1166" s="411">
        <v>77.600000000000009</v>
      </c>
      <c r="AO1166" s="411">
        <v>80.8</v>
      </c>
      <c r="AP1166" s="411">
        <v>82.4</v>
      </c>
      <c r="AQ1166" s="411">
        <v>61.6</v>
      </c>
      <c r="AR1166" s="412">
        <v>56.800000000000004</v>
      </c>
      <c r="AS1166" s="411">
        <f t="shared" si="357"/>
        <v>714.4</v>
      </c>
      <c r="AT1166" s="411">
        <f t="shared" si="358"/>
        <v>353.23870967741937</v>
      </c>
      <c r="AU1166" s="411">
        <f t="shared" si="359"/>
        <v>138.07163515016686</v>
      </c>
      <c r="AV1166" s="411">
        <f t="shared" si="360"/>
        <v>223.08965517241381</v>
      </c>
      <c r="AW1166" s="411">
        <v>0</v>
      </c>
      <c r="AX1166" s="411">
        <v>0</v>
      </c>
      <c r="AY1166" s="411">
        <v>0</v>
      </c>
      <c r="AZ1166" s="411">
        <v>0</v>
      </c>
      <c r="BA1166" s="411">
        <v>0</v>
      </c>
      <c r="BB1166" s="411">
        <v>0</v>
      </c>
      <c r="BC1166" s="411">
        <v>0</v>
      </c>
      <c r="BD1166" s="411">
        <v>0</v>
      </c>
      <c r="BE1166" s="411">
        <v>0</v>
      </c>
      <c r="BF1166" s="411">
        <v>0</v>
      </c>
      <c r="BG1166" s="411">
        <v>0</v>
      </c>
      <c r="BH1166" s="412">
        <v>0</v>
      </c>
      <c r="BI1166" s="411">
        <f t="shared" si="361"/>
        <v>0</v>
      </c>
      <c r="BJ1166" s="411">
        <v>44</v>
      </c>
      <c r="BK1166" s="411">
        <v>51.2</v>
      </c>
      <c r="BL1166" s="411">
        <v>53.6</v>
      </c>
      <c r="BM1166" s="411">
        <v>48.800000000000004</v>
      </c>
      <c r="BN1166" s="411">
        <v>49.6</v>
      </c>
      <c r="BO1166" s="411">
        <v>47.2</v>
      </c>
      <c r="BP1166" s="411">
        <v>60.800000000000004</v>
      </c>
      <c r="BQ1166" s="411">
        <v>77.600000000000009</v>
      </c>
      <c r="BR1166" s="411">
        <v>80.8</v>
      </c>
      <c r="BS1166" s="411">
        <v>82.4</v>
      </c>
      <c r="BT1166" s="411">
        <v>61.6</v>
      </c>
      <c r="BU1166" s="412">
        <v>56.800000000000004</v>
      </c>
      <c r="BV1166" s="411">
        <f t="shared" si="362"/>
        <v>714.4</v>
      </c>
      <c r="BW1166" s="411">
        <v>-1.8418814039999987</v>
      </c>
      <c r="BX1166" s="411">
        <v>-2.2086802431999999</v>
      </c>
      <c r="BY1166" s="411">
        <v>-1.7980343512000019</v>
      </c>
      <c r="BZ1166" s="411">
        <v>-1.718311098400001</v>
      </c>
      <c r="CA1166" s="411">
        <v>0.69813587199999461</v>
      </c>
      <c r="CB1166" s="411">
        <v>2.1190368255999985</v>
      </c>
      <c r="CC1166" s="411">
        <v>1.9393381471999973</v>
      </c>
      <c r="CD1166" s="411">
        <v>-4.0065950104000052</v>
      </c>
      <c r="CE1166" s="411">
        <v>1.6140087648000048</v>
      </c>
      <c r="CF1166" s="411">
        <v>2.6918191391999926</v>
      </c>
      <c r="CG1166" s="411">
        <v>-0.94979567759999384</v>
      </c>
      <c r="CH1166" s="412">
        <v>2.2129773592000035</v>
      </c>
      <c r="CI1166" s="411">
        <f t="shared" si="363"/>
        <v>-1.2479816768000092</v>
      </c>
      <c r="CJ1166" s="411">
        <v>42.158118596000001</v>
      </c>
      <c r="CK1166" s="411">
        <v>48.991319756800003</v>
      </c>
      <c r="CL1166" s="411">
        <v>51.8019656488</v>
      </c>
      <c r="CM1166" s="411">
        <v>47.081688901600003</v>
      </c>
      <c r="CN1166" s="411">
        <v>50.298135871999996</v>
      </c>
      <c r="CO1166" s="411">
        <v>49.319036825600001</v>
      </c>
      <c r="CP1166" s="411">
        <v>62.739338147200002</v>
      </c>
      <c r="CQ1166" s="411">
        <v>73.593404989600003</v>
      </c>
      <c r="CR1166" s="411">
        <v>82.414008764800002</v>
      </c>
      <c r="CS1166" s="411">
        <v>85.091819139199998</v>
      </c>
      <c r="CT1166" s="411">
        <v>60.650204322400008</v>
      </c>
      <c r="CU1166" s="412">
        <v>59.012977359200008</v>
      </c>
      <c r="CV1166" s="411">
        <f t="shared" si="364"/>
        <v>713.15201832319997</v>
      </c>
      <c r="CW1166" s="411">
        <v>0</v>
      </c>
      <c r="CX1166" s="411">
        <v>0</v>
      </c>
      <c r="CY1166" s="411">
        <v>0</v>
      </c>
      <c r="CZ1166" s="411">
        <v>0</v>
      </c>
      <c r="DA1166" s="411">
        <v>0</v>
      </c>
      <c r="DB1166" s="411">
        <v>0</v>
      </c>
      <c r="DC1166" s="411">
        <v>0</v>
      </c>
      <c r="DD1166" s="411">
        <v>0</v>
      </c>
      <c r="DE1166" s="411">
        <v>0</v>
      </c>
      <c r="DF1166" s="411">
        <v>0</v>
      </c>
      <c r="DG1166" s="411">
        <v>0</v>
      </c>
      <c r="DH1166" s="412">
        <v>0</v>
      </c>
      <c r="DI1166" s="411">
        <f t="shared" si="365"/>
        <v>0</v>
      </c>
      <c r="DJ1166" s="411">
        <v>42.158118596000001</v>
      </c>
      <c r="DK1166" s="411">
        <v>48.991319756800003</v>
      </c>
      <c r="DL1166" s="411">
        <v>51.8019656488</v>
      </c>
      <c r="DM1166" s="411">
        <v>47.081688901600003</v>
      </c>
      <c r="DN1166" s="411">
        <v>50.298135871999996</v>
      </c>
      <c r="DO1166" s="411">
        <v>49.319036825600001</v>
      </c>
      <c r="DP1166" s="411">
        <v>62.739338147200002</v>
      </c>
      <c r="DQ1166" s="411">
        <v>73.593404989600003</v>
      </c>
      <c r="DR1166" s="411">
        <v>82.414008764800002</v>
      </c>
      <c r="DS1166" s="411">
        <v>85.091819139199998</v>
      </c>
      <c r="DT1166" s="411">
        <v>60.650204322400008</v>
      </c>
      <c r="DU1166" s="412">
        <v>59.012977359200008</v>
      </c>
      <c r="DV1166" s="411">
        <f t="shared" si="366"/>
        <v>713.15201832319997</v>
      </c>
      <c r="DW1166" s="412">
        <v>42.158118596000001</v>
      </c>
      <c r="DX1166" s="412">
        <v>48.991319756800003</v>
      </c>
      <c r="DY1166" s="412">
        <v>51.8019656488</v>
      </c>
      <c r="DZ1166" s="412">
        <v>47.081688901600003</v>
      </c>
      <c r="EA1166" s="412">
        <v>50.298135871999996</v>
      </c>
      <c r="EB1166" s="412">
        <v>49.319036825600001</v>
      </c>
      <c r="EC1166" s="412">
        <v>62.739338147200002</v>
      </c>
      <c r="ED1166" s="412">
        <v>73.593404989600003</v>
      </c>
      <c r="EE1166" s="412">
        <v>82.414008764800002</v>
      </c>
      <c r="EF1166" s="412">
        <v>85.091819139199998</v>
      </c>
      <c r="EG1166" s="412">
        <v>60.650204322400008</v>
      </c>
      <c r="EH1166" s="412">
        <v>59.012977359200008</v>
      </c>
      <c r="EI1166" s="411">
        <f t="shared" si="367"/>
        <v>713.15201832319997</v>
      </c>
      <c r="EK1166" s="411">
        <f t="shared" si="368"/>
        <v>713.15201832319997</v>
      </c>
      <c r="EL1166" s="7">
        <f t="shared" si="369"/>
        <v>0</v>
      </c>
    </row>
    <row r="1167" spans="1:142">
      <c r="A1167" s="365" t="str">
        <f t="shared" si="351"/>
        <v xml:space="preserve"> 218</v>
      </c>
      <c r="B1167" s="370" t="s">
        <v>979</v>
      </c>
      <c r="C1167" s="370" t="s">
        <v>1218</v>
      </c>
      <c r="D1167" s="411">
        <v>34</v>
      </c>
      <c r="E1167" s="411">
        <v>41.2</v>
      </c>
      <c r="F1167" s="411">
        <v>43.6</v>
      </c>
      <c r="G1167" s="411">
        <v>38.799999999999997</v>
      </c>
      <c r="H1167" s="411">
        <v>39.6</v>
      </c>
      <c r="I1167" s="411">
        <v>37.200000000000003</v>
      </c>
      <c r="J1167" s="411">
        <v>50.8</v>
      </c>
      <c r="K1167" s="411">
        <v>67.599999999999994</v>
      </c>
      <c r="L1167" s="411">
        <v>70.8</v>
      </c>
      <c r="M1167" s="411">
        <v>72.400000000000006</v>
      </c>
      <c r="N1167" s="411">
        <v>51.6</v>
      </c>
      <c r="O1167" s="412">
        <v>46.8</v>
      </c>
      <c r="P1167" s="411">
        <f t="shared" si="352"/>
        <v>594.40000000000009</v>
      </c>
      <c r="Q1167" s="411">
        <f t="shared" si="353"/>
        <v>283.5612903225807</v>
      </c>
      <c r="R1167" s="411">
        <f t="shared" si="354"/>
        <v>120.50767519466072</v>
      </c>
      <c r="S1167" s="411">
        <f t="shared" si="355"/>
        <v>190.33103448275864</v>
      </c>
      <c r="T1167" s="411">
        <v>0</v>
      </c>
      <c r="U1167" s="411">
        <v>0</v>
      </c>
      <c r="V1167" s="411">
        <v>0</v>
      </c>
      <c r="W1167" s="411">
        <v>0</v>
      </c>
      <c r="X1167" s="411">
        <v>0</v>
      </c>
      <c r="Y1167" s="411">
        <v>0</v>
      </c>
      <c r="Z1167" s="411">
        <v>0</v>
      </c>
      <c r="AA1167" s="411">
        <v>0</v>
      </c>
      <c r="AB1167" s="411">
        <v>0</v>
      </c>
      <c r="AC1167" s="411">
        <v>0</v>
      </c>
      <c r="AD1167" s="411">
        <v>0</v>
      </c>
      <c r="AE1167" s="412">
        <v>0</v>
      </c>
      <c r="AF1167" s="411">
        <f t="shared" si="356"/>
        <v>0</v>
      </c>
      <c r="AG1167" s="411">
        <v>34</v>
      </c>
      <c r="AH1167" s="411">
        <v>41.2</v>
      </c>
      <c r="AI1167" s="411">
        <v>43.6</v>
      </c>
      <c r="AJ1167" s="411">
        <v>38.799999999999997</v>
      </c>
      <c r="AK1167" s="411">
        <v>39.6</v>
      </c>
      <c r="AL1167" s="411">
        <v>37.200000000000003</v>
      </c>
      <c r="AM1167" s="411">
        <v>50.8</v>
      </c>
      <c r="AN1167" s="411">
        <v>67.599999999999994</v>
      </c>
      <c r="AO1167" s="411">
        <v>70.8</v>
      </c>
      <c r="AP1167" s="411">
        <v>72.400000000000006</v>
      </c>
      <c r="AQ1167" s="411">
        <v>51.6</v>
      </c>
      <c r="AR1167" s="412">
        <v>46.8</v>
      </c>
      <c r="AS1167" s="411">
        <f t="shared" si="357"/>
        <v>594.40000000000009</v>
      </c>
      <c r="AT1167" s="411">
        <f t="shared" si="358"/>
        <v>283.5612903225807</v>
      </c>
      <c r="AU1167" s="411">
        <f t="shared" si="359"/>
        <v>120.50767519466072</v>
      </c>
      <c r="AV1167" s="411">
        <f t="shared" si="360"/>
        <v>190.33103448275864</v>
      </c>
      <c r="AW1167" s="411">
        <v>0</v>
      </c>
      <c r="AX1167" s="411">
        <v>0</v>
      </c>
      <c r="AY1167" s="411">
        <v>0</v>
      </c>
      <c r="AZ1167" s="411">
        <v>0</v>
      </c>
      <c r="BA1167" s="411">
        <v>0</v>
      </c>
      <c r="BB1167" s="411">
        <v>0</v>
      </c>
      <c r="BC1167" s="411">
        <v>0</v>
      </c>
      <c r="BD1167" s="411">
        <v>0</v>
      </c>
      <c r="BE1167" s="411">
        <v>0</v>
      </c>
      <c r="BF1167" s="411">
        <v>0</v>
      </c>
      <c r="BG1167" s="411">
        <v>0</v>
      </c>
      <c r="BH1167" s="412">
        <v>0</v>
      </c>
      <c r="BI1167" s="411">
        <f t="shared" si="361"/>
        <v>0</v>
      </c>
      <c r="BJ1167" s="411">
        <v>34</v>
      </c>
      <c r="BK1167" s="411">
        <v>41.2</v>
      </c>
      <c r="BL1167" s="411">
        <v>43.6</v>
      </c>
      <c r="BM1167" s="411">
        <v>38.799999999999997</v>
      </c>
      <c r="BN1167" s="411">
        <v>39.6</v>
      </c>
      <c r="BO1167" s="411">
        <v>37.200000000000003</v>
      </c>
      <c r="BP1167" s="411">
        <v>50.8</v>
      </c>
      <c r="BQ1167" s="411">
        <v>67.599999999999994</v>
      </c>
      <c r="BR1167" s="411">
        <v>70.8</v>
      </c>
      <c r="BS1167" s="411">
        <v>72.400000000000006</v>
      </c>
      <c r="BT1167" s="411">
        <v>51.6</v>
      </c>
      <c r="BU1167" s="412">
        <v>46.8</v>
      </c>
      <c r="BV1167" s="411">
        <f t="shared" si="362"/>
        <v>594.40000000000009</v>
      </c>
      <c r="BW1167" s="411">
        <v>-1.4232719940000038</v>
      </c>
      <c r="BX1167" s="411">
        <v>-1.7772973832000005</v>
      </c>
      <c r="BY1167" s="411">
        <v>-1.4625801812000034</v>
      </c>
      <c r="BZ1167" s="411">
        <v>-1.366198168400004</v>
      </c>
      <c r="CA1167" s="411">
        <v>0.55738267199999569</v>
      </c>
      <c r="CB1167" s="411">
        <v>1.6700883456</v>
      </c>
      <c r="CC1167" s="411">
        <v>1.6203680571999968</v>
      </c>
      <c r="CD1167" s="411">
        <v>-3.4902812204000071</v>
      </c>
      <c r="CE1167" s="411">
        <v>1.4142552047999999</v>
      </c>
      <c r="CF1167" s="411">
        <v>2.3651420591999965</v>
      </c>
      <c r="CG1167" s="411">
        <v>-0.79560806759999991</v>
      </c>
      <c r="CH1167" s="412">
        <v>1.8233686692000006</v>
      </c>
      <c r="CI1167" s="411">
        <f t="shared" si="363"/>
        <v>-0.86463200680002927</v>
      </c>
      <c r="CJ1167" s="411">
        <v>32.576728005999996</v>
      </c>
      <c r="CK1167" s="411">
        <v>39.422702616800002</v>
      </c>
      <c r="CL1167" s="411">
        <v>42.137419818799998</v>
      </c>
      <c r="CM1167" s="411">
        <v>37.433801831599993</v>
      </c>
      <c r="CN1167" s="411">
        <v>40.157382671999997</v>
      </c>
      <c r="CO1167" s="411">
        <v>38.870088345600003</v>
      </c>
      <c r="CP1167" s="411">
        <v>52.420368057199994</v>
      </c>
      <c r="CQ1167" s="411">
        <v>64.109718779599987</v>
      </c>
      <c r="CR1167" s="411">
        <v>72.214255204799997</v>
      </c>
      <c r="CS1167" s="411">
        <v>74.765142059200002</v>
      </c>
      <c r="CT1167" s="411">
        <v>50.804391932400002</v>
      </c>
      <c r="CU1167" s="412">
        <v>48.623368669199998</v>
      </c>
      <c r="CV1167" s="411">
        <f t="shared" si="364"/>
        <v>593.5353679932</v>
      </c>
      <c r="CW1167" s="411">
        <v>0</v>
      </c>
      <c r="CX1167" s="411">
        <v>0</v>
      </c>
      <c r="CY1167" s="411">
        <v>0</v>
      </c>
      <c r="CZ1167" s="411">
        <v>0</v>
      </c>
      <c r="DA1167" s="411">
        <v>0</v>
      </c>
      <c r="DB1167" s="411">
        <v>0</v>
      </c>
      <c r="DC1167" s="411">
        <v>0</v>
      </c>
      <c r="DD1167" s="411">
        <v>0</v>
      </c>
      <c r="DE1167" s="411">
        <v>0</v>
      </c>
      <c r="DF1167" s="411">
        <v>0</v>
      </c>
      <c r="DG1167" s="411">
        <v>0</v>
      </c>
      <c r="DH1167" s="412">
        <v>0</v>
      </c>
      <c r="DI1167" s="411">
        <f t="shared" si="365"/>
        <v>0</v>
      </c>
      <c r="DJ1167" s="411">
        <v>32.576728005999996</v>
      </c>
      <c r="DK1167" s="411">
        <v>39.422702616800002</v>
      </c>
      <c r="DL1167" s="411">
        <v>42.137419818799998</v>
      </c>
      <c r="DM1167" s="411">
        <v>37.433801831599993</v>
      </c>
      <c r="DN1167" s="411">
        <v>40.157382671999997</v>
      </c>
      <c r="DO1167" s="411">
        <v>38.870088345600003</v>
      </c>
      <c r="DP1167" s="411">
        <v>52.420368057199994</v>
      </c>
      <c r="DQ1167" s="411">
        <v>64.109718779599987</v>
      </c>
      <c r="DR1167" s="411">
        <v>72.214255204799997</v>
      </c>
      <c r="DS1167" s="411">
        <v>74.765142059200002</v>
      </c>
      <c r="DT1167" s="411">
        <v>50.804391932400002</v>
      </c>
      <c r="DU1167" s="412">
        <v>48.623368669199998</v>
      </c>
      <c r="DV1167" s="411">
        <f t="shared" si="366"/>
        <v>593.5353679932</v>
      </c>
      <c r="DW1167" s="412">
        <v>32.576728005999996</v>
      </c>
      <c r="DX1167" s="412">
        <v>39.422702616800002</v>
      </c>
      <c r="DY1167" s="412">
        <v>42.137419818799998</v>
      </c>
      <c r="DZ1167" s="412">
        <v>37.433801831599993</v>
      </c>
      <c r="EA1167" s="412">
        <v>40.157382671999997</v>
      </c>
      <c r="EB1167" s="412">
        <v>38.870088345600003</v>
      </c>
      <c r="EC1167" s="412">
        <v>52.420368057199994</v>
      </c>
      <c r="ED1167" s="412">
        <v>64.109718779599987</v>
      </c>
      <c r="EE1167" s="412">
        <v>72.214255204799997</v>
      </c>
      <c r="EF1167" s="412">
        <v>74.765142059200002</v>
      </c>
      <c r="EG1167" s="412">
        <v>50.804391932400002</v>
      </c>
      <c r="EH1167" s="412">
        <v>48.623368669199998</v>
      </c>
      <c r="EI1167" s="411">
        <f t="shared" si="367"/>
        <v>593.5353679932</v>
      </c>
      <c r="EK1167" s="411">
        <f t="shared" si="368"/>
        <v>593.53536799320011</v>
      </c>
      <c r="EL1167" s="7">
        <f t="shared" si="369"/>
        <v>0</v>
      </c>
    </row>
    <row r="1168" spans="1:142">
      <c r="A1168" s="365" t="str">
        <f t="shared" si="351"/>
        <v xml:space="preserve"> 218</v>
      </c>
      <c r="B1168" s="370" t="s">
        <v>979</v>
      </c>
      <c r="C1168" s="370" t="s">
        <v>919</v>
      </c>
      <c r="D1168" s="411">
        <v>1</v>
      </c>
      <c r="E1168" s="411">
        <v>1</v>
      </c>
      <c r="F1168" s="411">
        <v>1</v>
      </c>
      <c r="G1168" s="411">
        <v>1</v>
      </c>
      <c r="H1168" s="411">
        <v>1</v>
      </c>
      <c r="I1168" s="411">
        <v>1</v>
      </c>
      <c r="J1168" s="411">
        <v>1</v>
      </c>
      <c r="K1168" s="411">
        <v>1</v>
      </c>
      <c r="L1168" s="411">
        <v>1</v>
      </c>
      <c r="M1168" s="411">
        <v>1</v>
      </c>
      <c r="N1168" s="411">
        <v>1</v>
      </c>
      <c r="O1168" s="412">
        <v>1</v>
      </c>
      <c r="P1168" s="411">
        <f t="shared" si="352"/>
        <v>12</v>
      </c>
      <c r="Q1168" s="411">
        <f t="shared" si="353"/>
        <v>6.967741935483871</v>
      </c>
      <c r="R1168" s="411">
        <f t="shared" si="354"/>
        <v>1.7563959955506117</v>
      </c>
      <c r="S1168" s="411">
        <f t="shared" si="355"/>
        <v>3.2758620689655173</v>
      </c>
      <c r="T1168" s="411">
        <v>0</v>
      </c>
      <c r="U1168" s="411">
        <v>0</v>
      </c>
      <c r="V1168" s="411">
        <v>0</v>
      </c>
      <c r="W1168" s="411">
        <v>0</v>
      </c>
      <c r="X1168" s="411">
        <v>0</v>
      </c>
      <c r="Y1168" s="411">
        <v>0</v>
      </c>
      <c r="Z1168" s="411">
        <v>0</v>
      </c>
      <c r="AA1168" s="411">
        <v>0</v>
      </c>
      <c r="AB1168" s="411">
        <v>0</v>
      </c>
      <c r="AC1168" s="411">
        <v>0</v>
      </c>
      <c r="AD1168" s="411">
        <v>0</v>
      </c>
      <c r="AE1168" s="412">
        <v>0</v>
      </c>
      <c r="AF1168" s="411">
        <f t="shared" si="356"/>
        <v>0</v>
      </c>
      <c r="AG1168" s="411">
        <v>1</v>
      </c>
      <c r="AH1168" s="411">
        <v>1</v>
      </c>
      <c r="AI1168" s="411">
        <v>1</v>
      </c>
      <c r="AJ1168" s="411">
        <v>1</v>
      </c>
      <c r="AK1168" s="411">
        <v>1</v>
      </c>
      <c r="AL1168" s="411">
        <v>1</v>
      </c>
      <c r="AM1168" s="411">
        <v>1</v>
      </c>
      <c r="AN1168" s="411">
        <v>1</v>
      </c>
      <c r="AO1168" s="411">
        <v>1</v>
      </c>
      <c r="AP1168" s="411">
        <v>1</v>
      </c>
      <c r="AQ1168" s="411">
        <v>1</v>
      </c>
      <c r="AR1168" s="412">
        <v>1</v>
      </c>
      <c r="AS1168" s="411">
        <f t="shared" si="357"/>
        <v>12</v>
      </c>
      <c r="AT1168" s="411">
        <f t="shared" si="358"/>
        <v>6.967741935483871</v>
      </c>
      <c r="AU1168" s="411">
        <f t="shared" si="359"/>
        <v>1.7563959955506117</v>
      </c>
      <c r="AV1168" s="411">
        <f t="shared" si="360"/>
        <v>3.2758620689655173</v>
      </c>
      <c r="AW1168" s="411">
        <v>0</v>
      </c>
      <c r="AX1168" s="411">
        <v>0</v>
      </c>
      <c r="AY1168" s="411">
        <v>0</v>
      </c>
      <c r="AZ1168" s="411">
        <v>0</v>
      </c>
      <c r="BA1168" s="411">
        <v>0</v>
      </c>
      <c r="BB1168" s="411">
        <v>0</v>
      </c>
      <c r="BC1168" s="411">
        <v>0</v>
      </c>
      <c r="BD1168" s="411">
        <v>0</v>
      </c>
      <c r="BE1168" s="411">
        <v>0</v>
      </c>
      <c r="BF1168" s="411">
        <v>0</v>
      </c>
      <c r="BG1168" s="411">
        <v>0</v>
      </c>
      <c r="BH1168" s="412">
        <v>0</v>
      </c>
      <c r="BI1168" s="411">
        <f t="shared" si="361"/>
        <v>0</v>
      </c>
      <c r="BJ1168" s="411">
        <v>1</v>
      </c>
      <c r="BK1168" s="411">
        <v>1</v>
      </c>
      <c r="BL1168" s="411">
        <v>1</v>
      </c>
      <c r="BM1168" s="411">
        <v>1</v>
      </c>
      <c r="BN1168" s="411">
        <v>1</v>
      </c>
      <c r="BO1168" s="411">
        <v>1</v>
      </c>
      <c r="BP1168" s="411">
        <v>1</v>
      </c>
      <c r="BQ1168" s="411">
        <v>1</v>
      </c>
      <c r="BR1168" s="411">
        <v>1</v>
      </c>
      <c r="BS1168" s="411">
        <v>1</v>
      </c>
      <c r="BT1168" s="411">
        <v>1</v>
      </c>
      <c r="BU1168" s="412">
        <v>1</v>
      </c>
      <c r="BV1168" s="411">
        <f t="shared" si="362"/>
        <v>12</v>
      </c>
      <c r="BW1168" s="411">
        <v>0</v>
      </c>
      <c r="BX1168" s="411">
        <v>0</v>
      </c>
      <c r="BY1168" s="411">
        <v>0</v>
      </c>
      <c r="BZ1168" s="411">
        <v>0</v>
      </c>
      <c r="CA1168" s="411">
        <v>0</v>
      </c>
      <c r="CB1168" s="411">
        <v>0</v>
      </c>
      <c r="CC1168" s="411">
        <v>0</v>
      </c>
      <c r="CD1168" s="411">
        <v>0</v>
      </c>
      <c r="CE1168" s="411">
        <v>0</v>
      </c>
      <c r="CF1168" s="411">
        <v>0</v>
      </c>
      <c r="CG1168" s="411">
        <v>0</v>
      </c>
      <c r="CH1168" s="412">
        <v>0</v>
      </c>
      <c r="CI1168" s="411">
        <f t="shared" si="363"/>
        <v>0</v>
      </c>
      <c r="CJ1168" s="411">
        <v>1</v>
      </c>
      <c r="CK1168" s="411">
        <v>1</v>
      </c>
      <c r="CL1168" s="411">
        <v>1</v>
      </c>
      <c r="CM1168" s="411">
        <v>1</v>
      </c>
      <c r="CN1168" s="411">
        <v>1</v>
      </c>
      <c r="CO1168" s="411">
        <v>1</v>
      </c>
      <c r="CP1168" s="411">
        <v>1</v>
      </c>
      <c r="CQ1168" s="411">
        <v>1</v>
      </c>
      <c r="CR1168" s="411">
        <v>1</v>
      </c>
      <c r="CS1168" s="411">
        <v>1</v>
      </c>
      <c r="CT1168" s="411">
        <v>1</v>
      </c>
      <c r="CU1168" s="412">
        <v>1</v>
      </c>
      <c r="CV1168" s="411">
        <f t="shared" si="364"/>
        <v>12</v>
      </c>
      <c r="CW1168" s="411">
        <v>0</v>
      </c>
      <c r="CX1168" s="411">
        <v>0</v>
      </c>
      <c r="CY1168" s="411">
        <v>0</v>
      </c>
      <c r="CZ1168" s="411">
        <v>0</v>
      </c>
      <c r="DA1168" s="411">
        <v>0</v>
      </c>
      <c r="DB1168" s="411">
        <v>0</v>
      </c>
      <c r="DC1168" s="411">
        <v>0</v>
      </c>
      <c r="DD1168" s="411">
        <v>0</v>
      </c>
      <c r="DE1168" s="411">
        <v>0</v>
      </c>
      <c r="DF1168" s="411">
        <v>0</v>
      </c>
      <c r="DG1168" s="411">
        <v>0</v>
      </c>
      <c r="DH1168" s="412">
        <v>0</v>
      </c>
      <c r="DI1168" s="411">
        <f t="shared" si="365"/>
        <v>0</v>
      </c>
      <c r="DJ1168" s="411">
        <v>1</v>
      </c>
      <c r="DK1168" s="411">
        <v>1</v>
      </c>
      <c r="DL1168" s="411">
        <v>1</v>
      </c>
      <c r="DM1168" s="411">
        <v>1</v>
      </c>
      <c r="DN1168" s="411">
        <v>1</v>
      </c>
      <c r="DO1168" s="411">
        <v>1</v>
      </c>
      <c r="DP1168" s="411">
        <v>1</v>
      </c>
      <c r="DQ1168" s="411">
        <v>1</v>
      </c>
      <c r="DR1168" s="411">
        <v>1</v>
      </c>
      <c r="DS1168" s="411">
        <v>1</v>
      </c>
      <c r="DT1168" s="411">
        <v>1</v>
      </c>
      <c r="DU1168" s="412">
        <v>1</v>
      </c>
      <c r="DV1168" s="411">
        <f t="shared" si="366"/>
        <v>12</v>
      </c>
      <c r="DW1168" s="412">
        <v>1</v>
      </c>
      <c r="DX1168" s="412">
        <v>1</v>
      </c>
      <c r="DY1168" s="412">
        <v>1</v>
      </c>
      <c r="DZ1168" s="412">
        <v>1</v>
      </c>
      <c r="EA1168" s="412">
        <v>1</v>
      </c>
      <c r="EB1168" s="412">
        <v>1</v>
      </c>
      <c r="EC1168" s="412">
        <v>1</v>
      </c>
      <c r="ED1168" s="412">
        <v>1</v>
      </c>
      <c r="EE1168" s="412">
        <v>1</v>
      </c>
      <c r="EF1168" s="412">
        <v>1</v>
      </c>
      <c r="EG1168" s="412">
        <v>1</v>
      </c>
      <c r="EH1168" s="412">
        <v>1</v>
      </c>
      <c r="EI1168" s="411">
        <f t="shared" si="367"/>
        <v>12</v>
      </c>
      <c r="EK1168" s="411">
        <f t="shared" si="368"/>
        <v>12</v>
      </c>
      <c r="EL1168" s="7">
        <f t="shared" si="369"/>
        <v>0</v>
      </c>
    </row>
    <row r="1169" spans="1:142">
      <c r="A1169" s="365" t="str">
        <f t="shared" si="351"/>
        <v xml:space="preserve"> 218</v>
      </c>
      <c r="B1169" s="370" t="s">
        <v>979</v>
      </c>
      <c r="C1169" s="370" t="s">
        <v>973</v>
      </c>
      <c r="D1169" s="411">
        <v>34</v>
      </c>
      <c r="E1169" s="411">
        <v>41.2</v>
      </c>
      <c r="F1169" s="411">
        <v>43.6</v>
      </c>
      <c r="G1169" s="411">
        <v>38.799999999999997</v>
      </c>
      <c r="H1169" s="411">
        <v>39.6</v>
      </c>
      <c r="I1169" s="411">
        <v>37.200000000000003</v>
      </c>
      <c r="J1169" s="411">
        <v>50.8</v>
      </c>
      <c r="K1169" s="411">
        <v>67.599999999999994</v>
      </c>
      <c r="L1169" s="411">
        <v>70.8</v>
      </c>
      <c r="M1169" s="411">
        <v>72.400000000000006</v>
      </c>
      <c r="N1169" s="411">
        <v>51.6</v>
      </c>
      <c r="O1169" s="412">
        <v>46.8</v>
      </c>
      <c r="P1169" s="411">
        <f t="shared" si="352"/>
        <v>594.40000000000009</v>
      </c>
      <c r="Q1169" s="411">
        <f t="shared" si="353"/>
        <v>283.5612903225807</v>
      </c>
      <c r="R1169" s="411">
        <f t="shared" si="354"/>
        <v>120.50767519466072</v>
      </c>
      <c r="S1169" s="411">
        <f t="shared" si="355"/>
        <v>190.33103448275864</v>
      </c>
      <c r="T1169" s="411">
        <v>0</v>
      </c>
      <c r="U1169" s="411">
        <v>0</v>
      </c>
      <c r="V1169" s="411">
        <v>0</v>
      </c>
      <c r="W1169" s="411">
        <v>0</v>
      </c>
      <c r="X1169" s="411">
        <v>0</v>
      </c>
      <c r="Y1169" s="411">
        <v>0</v>
      </c>
      <c r="Z1169" s="411">
        <v>0</v>
      </c>
      <c r="AA1169" s="411">
        <v>0</v>
      </c>
      <c r="AB1169" s="411">
        <v>0</v>
      </c>
      <c r="AC1169" s="411">
        <v>0</v>
      </c>
      <c r="AD1169" s="411">
        <v>0</v>
      </c>
      <c r="AE1169" s="412">
        <v>0</v>
      </c>
      <c r="AF1169" s="411">
        <f t="shared" si="356"/>
        <v>0</v>
      </c>
      <c r="AG1169" s="411">
        <v>34</v>
      </c>
      <c r="AH1169" s="411">
        <v>41.2</v>
      </c>
      <c r="AI1169" s="411">
        <v>43.6</v>
      </c>
      <c r="AJ1169" s="411">
        <v>38.799999999999997</v>
      </c>
      <c r="AK1169" s="411">
        <v>39.6</v>
      </c>
      <c r="AL1169" s="411">
        <v>37.200000000000003</v>
      </c>
      <c r="AM1169" s="411">
        <v>50.8</v>
      </c>
      <c r="AN1169" s="411">
        <v>67.599999999999994</v>
      </c>
      <c r="AO1169" s="411">
        <v>70.8</v>
      </c>
      <c r="AP1169" s="411">
        <v>72.400000000000006</v>
      </c>
      <c r="AQ1169" s="411">
        <v>51.6</v>
      </c>
      <c r="AR1169" s="412">
        <v>46.8</v>
      </c>
      <c r="AS1169" s="411">
        <f t="shared" si="357"/>
        <v>594.40000000000009</v>
      </c>
      <c r="AT1169" s="411">
        <f t="shared" si="358"/>
        <v>283.5612903225807</v>
      </c>
      <c r="AU1169" s="411">
        <f t="shared" si="359"/>
        <v>120.50767519466072</v>
      </c>
      <c r="AV1169" s="411">
        <f t="shared" si="360"/>
        <v>190.33103448275864</v>
      </c>
      <c r="AW1169" s="411">
        <v>0</v>
      </c>
      <c r="AX1169" s="411">
        <v>0</v>
      </c>
      <c r="AY1169" s="411">
        <v>0</v>
      </c>
      <c r="AZ1169" s="411">
        <v>0</v>
      </c>
      <c r="BA1169" s="411">
        <v>0</v>
      </c>
      <c r="BB1169" s="411">
        <v>0</v>
      </c>
      <c r="BC1169" s="411">
        <v>0</v>
      </c>
      <c r="BD1169" s="411">
        <v>0</v>
      </c>
      <c r="BE1169" s="411">
        <v>0</v>
      </c>
      <c r="BF1169" s="411">
        <v>0</v>
      </c>
      <c r="BG1169" s="411">
        <v>0</v>
      </c>
      <c r="BH1169" s="412">
        <v>0</v>
      </c>
      <c r="BI1169" s="411">
        <f t="shared" si="361"/>
        <v>0</v>
      </c>
      <c r="BJ1169" s="411">
        <v>34</v>
      </c>
      <c r="BK1169" s="411">
        <v>41.2</v>
      </c>
      <c r="BL1169" s="411">
        <v>43.6</v>
      </c>
      <c r="BM1169" s="411">
        <v>38.799999999999997</v>
      </c>
      <c r="BN1169" s="411">
        <v>39.6</v>
      </c>
      <c r="BO1169" s="411">
        <v>37.200000000000003</v>
      </c>
      <c r="BP1169" s="411">
        <v>50.8</v>
      </c>
      <c r="BQ1169" s="411">
        <v>67.599999999999994</v>
      </c>
      <c r="BR1169" s="411">
        <v>70.8</v>
      </c>
      <c r="BS1169" s="411">
        <v>72.400000000000006</v>
      </c>
      <c r="BT1169" s="411">
        <v>51.6</v>
      </c>
      <c r="BU1169" s="412">
        <v>46.8</v>
      </c>
      <c r="BV1169" s="411">
        <f t="shared" si="362"/>
        <v>594.40000000000009</v>
      </c>
      <c r="BW1169" s="411">
        <v>-1.4232719940000038</v>
      </c>
      <c r="BX1169" s="411">
        <v>-1.7772973832000005</v>
      </c>
      <c r="BY1169" s="411">
        <v>-1.4625801812000034</v>
      </c>
      <c r="BZ1169" s="411">
        <v>-1.366198168400004</v>
      </c>
      <c r="CA1169" s="411">
        <v>0.55738267199999569</v>
      </c>
      <c r="CB1169" s="411">
        <v>1.6700883456</v>
      </c>
      <c r="CC1169" s="411">
        <v>1.6203680571999968</v>
      </c>
      <c r="CD1169" s="411">
        <v>-3.4902812204000071</v>
      </c>
      <c r="CE1169" s="411">
        <v>1.4142552047999999</v>
      </c>
      <c r="CF1169" s="411">
        <v>2.3651420591999965</v>
      </c>
      <c r="CG1169" s="411">
        <v>-0.79560806759999991</v>
      </c>
      <c r="CH1169" s="412">
        <v>1.8233686692000006</v>
      </c>
      <c r="CI1169" s="411">
        <f t="shared" si="363"/>
        <v>-0.86463200680002927</v>
      </c>
      <c r="CJ1169" s="411">
        <v>32.576728005999996</v>
      </c>
      <c r="CK1169" s="411">
        <v>39.422702616800002</v>
      </c>
      <c r="CL1169" s="411">
        <v>42.137419818799998</v>
      </c>
      <c r="CM1169" s="411">
        <v>37.433801831599993</v>
      </c>
      <c r="CN1169" s="411">
        <v>40.157382671999997</v>
      </c>
      <c r="CO1169" s="411">
        <v>38.870088345600003</v>
      </c>
      <c r="CP1169" s="411">
        <v>52.420368057199994</v>
      </c>
      <c r="CQ1169" s="411">
        <v>64.109718779599987</v>
      </c>
      <c r="CR1169" s="411">
        <v>72.214255204799997</v>
      </c>
      <c r="CS1169" s="411">
        <v>74.765142059200002</v>
      </c>
      <c r="CT1169" s="411">
        <v>50.804391932400002</v>
      </c>
      <c r="CU1169" s="412">
        <v>48.623368669199998</v>
      </c>
      <c r="CV1169" s="411">
        <f t="shared" si="364"/>
        <v>593.5353679932</v>
      </c>
      <c r="CW1169" s="411">
        <v>0</v>
      </c>
      <c r="CX1169" s="411">
        <v>0</v>
      </c>
      <c r="CY1169" s="411">
        <v>0</v>
      </c>
      <c r="CZ1169" s="411">
        <v>0</v>
      </c>
      <c r="DA1169" s="411">
        <v>0</v>
      </c>
      <c r="DB1169" s="411">
        <v>0</v>
      </c>
      <c r="DC1169" s="411">
        <v>0</v>
      </c>
      <c r="DD1169" s="411">
        <v>0</v>
      </c>
      <c r="DE1169" s="411">
        <v>0</v>
      </c>
      <c r="DF1169" s="411">
        <v>0</v>
      </c>
      <c r="DG1169" s="411">
        <v>0</v>
      </c>
      <c r="DH1169" s="412">
        <v>0</v>
      </c>
      <c r="DI1169" s="411">
        <f t="shared" si="365"/>
        <v>0</v>
      </c>
      <c r="DJ1169" s="411">
        <v>32.576728005999996</v>
      </c>
      <c r="DK1169" s="411">
        <v>39.422702616800002</v>
      </c>
      <c r="DL1169" s="411">
        <v>42.137419818799998</v>
      </c>
      <c r="DM1169" s="411">
        <v>37.433801831599993</v>
      </c>
      <c r="DN1169" s="411">
        <v>40.157382671999997</v>
      </c>
      <c r="DO1169" s="411">
        <v>38.870088345600003</v>
      </c>
      <c r="DP1169" s="411">
        <v>52.420368057199994</v>
      </c>
      <c r="DQ1169" s="411">
        <v>64.109718779599987</v>
      </c>
      <c r="DR1169" s="411">
        <v>72.214255204799997</v>
      </c>
      <c r="DS1169" s="411">
        <v>74.765142059200002</v>
      </c>
      <c r="DT1169" s="411">
        <v>50.804391932400002</v>
      </c>
      <c r="DU1169" s="412">
        <v>48.623368669199998</v>
      </c>
      <c r="DV1169" s="411">
        <f t="shared" si="366"/>
        <v>593.5353679932</v>
      </c>
      <c r="DW1169" s="412">
        <v>32.576728005999996</v>
      </c>
      <c r="DX1169" s="412">
        <v>39.422702616800002</v>
      </c>
      <c r="DY1169" s="412">
        <v>42.137419818799998</v>
      </c>
      <c r="DZ1169" s="412">
        <v>37.433801831599993</v>
      </c>
      <c r="EA1169" s="412">
        <v>40.157382671999997</v>
      </c>
      <c r="EB1169" s="412">
        <v>38.870088345600003</v>
      </c>
      <c r="EC1169" s="412">
        <v>52.420368057199994</v>
      </c>
      <c r="ED1169" s="412">
        <v>64.109718779599987</v>
      </c>
      <c r="EE1169" s="412">
        <v>72.214255204799997</v>
      </c>
      <c r="EF1169" s="412">
        <v>74.765142059200002</v>
      </c>
      <c r="EG1169" s="412">
        <v>50.804391932400002</v>
      </c>
      <c r="EH1169" s="412">
        <v>48.623368669199998</v>
      </c>
      <c r="EI1169" s="411">
        <f t="shared" si="367"/>
        <v>593.5353679932</v>
      </c>
      <c r="EK1169" s="411">
        <f t="shared" si="368"/>
        <v>593.53536799320011</v>
      </c>
      <c r="EL1169" s="7">
        <f t="shared" si="369"/>
        <v>0</v>
      </c>
    </row>
    <row r="1170" spans="1:142">
      <c r="A1170" s="365" t="str">
        <f t="shared" si="351"/>
        <v xml:space="preserve"> 218</v>
      </c>
      <c r="B1170" s="370" t="s">
        <v>979</v>
      </c>
      <c r="C1170" s="370" t="s">
        <v>920</v>
      </c>
      <c r="D1170" s="411">
        <v>13440</v>
      </c>
      <c r="E1170" s="411">
        <v>15600</v>
      </c>
      <c r="F1170" s="411">
        <v>17840</v>
      </c>
      <c r="G1170" s="411">
        <v>14880</v>
      </c>
      <c r="H1170" s="411">
        <v>13520</v>
      </c>
      <c r="I1170" s="411">
        <v>12800</v>
      </c>
      <c r="J1170" s="411">
        <v>18080</v>
      </c>
      <c r="K1170" s="411">
        <v>25280</v>
      </c>
      <c r="L1170" s="411">
        <v>23120</v>
      </c>
      <c r="M1170" s="411">
        <v>19440</v>
      </c>
      <c r="N1170" s="411">
        <v>16160</v>
      </c>
      <c r="O1170" s="412">
        <v>15520</v>
      </c>
      <c r="P1170" s="411">
        <f t="shared" si="352"/>
        <v>205680</v>
      </c>
      <c r="Q1170" s="411">
        <f t="shared" si="353"/>
        <v>105576.77419354839</v>
      </c>
      <c r="R1170" s="411">
        <f t="shared" si="354"/>
        <v>42605.294771968853</v>
      </c>
      <c r="S1170" s="411">
        <f t="shared" si="355"/>
        <v>57497.931034482761</v>
      </c>
      <c r="T1170" s="411">
        <v>0</v>
      </c>
      <c r="U1170" s="411">
        <v>0</v>
      </c>
      <c r="V1170" s="411">
        <v>0</v>
      </c>
      <c r="W1170" s="411">
        <v>0</v>
      </c>
      <c r="X1170" s="411">
        <v>0</v>
      </c>
      <c r="Y1170" s="411">
        <v>0</v>
      </c>
      <c r="Z1170" s="411">
        <v>0</v>
      </c>
      <c r="AA1170" s="411">
        <v>0</v>
      </c>
      <c r="AB1170" s="411">
        <v>0</v>
      </c>
      <c r="AC1170" s="411">
        <v>0</v>
      </c>
      <c r="AD1170" s="411">
        <v>0</v>
      </c>
      <c r="AE1170" s="412">
        <v>0</v>
      </c>
      <c r="AF1170" s="411">
        <f t="shared" si="356"/>
        <v>0</v>
      </c>
      <c r="AG1170" s="411">
        <v>13440</v>
      </c>
      <c r="AH1170" s="411">
        <v>15600</v>
      </c>
      <c r="AI1170" s="411">
        <v>17840</v>
      </c>
      <c r="AJ1170" s="411">
        <v>14880</v>
      </c>
      <c r="AK1170" s="411">
        <v>13520</v>
      </c>
      <c r="AL1170" s="411">
        <v>12800</v>
      </c>
      <c r="AM1170" s="411">
        <v>18080</v>
      </c>
      <c r="AN1170" s="411">
        <v>25280</v>
      </c>
      <c r="AO1170" s="411">
        <v>23120</v>
      </c>
      <c r="AP1170" s="411">
        <v>19440</v>
      </c>
      <c r="AQ1170" s="411">
        <v>16160</v>
      </c>
      <c r="AR1170" s="412">
        <v>15520</v>
      </c>
      <c r="AS1170" s="411">
        <f t="shared" si="357"/>
        <v>205680</v>
      </c>
      <c r="AT1170" s="411">
        <f t="shared" si="358"/>
        <v>105576.77419354839</v>
      </c>
      <c r="AU1170" s="411">
        <f t="shared" si="359"/>
        <v>42605.294771968853</v>
      </c>
      <c r="AV1170" s="411">
        <f t="shared" si="360"/>
        <v>57497.931034482761</v>
      </c>
      <c r="AW1170" s="411">
        <v>0</v>
      </c>
      <c r="AX1170" s="411">
        <v>0</v>
      </c>
      <c r="AY1170" s="411">
        <v>0</v>
      </c>
      <c r="AZ1170" s="411">
        <v>0</v>
      </c>
      <c r="BA1170" s="411">
        <v>0</v>
      </c>
      <c r="BB1170" s="411">
        <v>0</v>
      </c>
      <c r="BC1170" s="411">
        <v>0</v>
      </c>
      <c r="BD1170" s="411">
        <v>0</v>
      </c>
      <c r="BE1170" s="411">
        <v>0</v>
      </c>
      <c r="BF1170" s="411">
        <v>0</v>
      </c>
      <c r="BG1170" s="411">
        <v>0</v>
      </c>
      <c r="BH1170" s="412">
        <v>0</v>
      </c>
      <c r="BI1170" s="411">
        <f t="shared" si="361"/>
        <v>0</v>
      </c>
      <c r="BJ1170" s="411">
        <v>13440</v>
      </c>
      <c r="BK1170" s="411">
        <v>15600</v>
      </c>
      <c r="BL1170" s="411">
        <v>17840</v>
      </c>
      <c r="BM1170" s="411">
        <v>14880</v>
      </c>
      <c r="BN1170" s="411">
        <v>13520</v>
      </c>
      <c r="BO1170" s="411">
        <v>12800</v>
      </c>
      <c r="BP1170" s="411">
        <v>18080</v>
      </c>
      <c r="BQ1170" s="411">
        <v>25280</v>
      </c>
      <c r="BR1170" s="411">
        <v>23120</v>
      </c>
      <c r="BS1170" s="411">
        <v>19440</v>
      </c>
      <c r="BT1170" s="411">
        <v>16160</v>
      </c>
      <c r="BU1170" s="412">
        <v>15520</v>
      </c>
      <c r="BV1170" s="411">
        <f t="shared" si="362"/>
        <v>205680</v>
      </c>
      <c r="BW1170" s="411">
        <v>-562.6110470399999</v>
      </c>
      <c r="BX1170" s="411">
        <v>-672.95726160000049</v>
      </c>
      <c r="BY1170" s="411">
        <v>-598.45023927999864</v>
      </c>
      <c r="BZ1170" s="411">
        <v>-523.94403984000019</v>
      </c>
      <c r="CA1170" s="411">
        <v>190.29832639999768</v>
      </c>
      <c r="CB1170" s="411">
        <v>574.65405439999995</v>
      </c>
      <c r="CC1170" s="411">
        <v>576.69792271999904</v>
      </c>
      <c r="CD1170" s="411">
        <v>-1305.2412611200016</v>
      </c>
      <c r="CE1170" s="411">
        <v>461.83023071999924</v>
      </c>
      <c r="CF1170" s="411">
        <v>635.06024351999804</v>
      </c>
      <c r="CG1170" s="411">
        <v>-249.16717775999859</v>
      </c>
      <c r="CH1170" s="412">
        <v>604.67268688000149</v>
      </c>
      <c r="CI1170" s="411">
        <f t="shared" si="363"/>
        <v>-869.15756200000396</v>
      </c>
      <c r="CJ1170" s="411">
        <v>12877.38895296</v>
      </c>
      <c r="CK1170" s="411">
        <v>14927.0427384</v>
      </c>
      <c r="CL1170" s="411">
        <v>17241.549760720001</v>
      </c>
      <c r="CM1170" s="411">
        <v>14356.05596016</v>
      </c>
      <c r="CN1170" s="411">
        <v>13710.298326399998</v>
      </c>
      <c r="CO1170" s="411">
        <v>13374.6540544</v>
      </c>
      <c r="CP1170" s="411">
        <v>18656.697922719999</v>
      </c>
      <c r="CQ1170" s="411">
        <v>23974.758738879998</v>
      </c>
      <c r="CR1170" s="411">
        <v>23581.830230719999</v>
      </c>
      <c r="CS1170" s="411">
        <v>20075.060243519998</v>
      </c>
      <c r="CT1170" s="411">
        <v>15910.832822240001</v>
      </c>
      <c r="CU1170" s="412">
        <v>16124.672686880001</v>
      </c>
      <c r="CV1170" s="411">
        <f t="shared" si="364"/>
        <v>204810.84243800002</v>
      </c>
      <c r="CW1170" s="411">
        <v>0</v>
      </c>
      <c r="CX1170" s="411">
        <v>0</v>
      </c>
      <c r="CY1170" s="411">
        <v>0</v>
      </c>
      <c r="CZ1170" s="411">
        <v>0</v>
      </c>
      <c r="DA1170" s="411">
        <v>0</v>
      </c>
      <c r="DB1170" s="411">
        <v>0</v>
      </c>
      <c r="DC1170" s="411">
        <v>0</v>
      </c>
      <c r="DD1170" s="411">
        <v>0</v>
      </c>
      <c r="DE1170" s="411">
        <v>0</v>
      </c>
      <c r="DF1170" s="411">
        <v>0</v>
      </c>
      <c r="DG1170" s="411">
        <v>0</v>
      </c>
      <c r="DH1170" s="412">
        <v>0</v>
      </c>
      <c r="DI1170" s="411">
        <f t="shared" si="365"/>
        <v>0</v>
      </c>
      <c r="DJ1170" s="411">
        <v>12877.38895296</v>
      </c>
      <c r="DK1170" s="411">
        <v>14927.0427384</v>
      </c>
      <c r="DL1170" s="411">
        <v>17241.549760720001</v>
      </c>
      <c r="DM1170" s="411">
        <v>14356.05596016</v>
      </c>
      <c r="DN1170" s="411">
        <v>13710.298326399998</v>
      </c>
      <c r="DO1170" s="411">
        <v>13374.6540544</v>
      </c>
      <c r="DP1170" s="411">
        <v>18656.697922719999</v>
      </c>
      <c r="DQ1170" s="411">
        <v>23974.758738879998</v>
      </c>
      <c r="DR1170" s="411">
        <v>23581.830230719999</v>
      </c>
      <c r="DS1170" s="411">
        <v>20075.060243519998</v>
      </c>
      <c r="DT1170" s="411">
        <v>15910.832822240001</v>
      </c>
      <c r="DU1170" s="412">
        <v>16124.672686880001</v>
      </c>
      <c r="DV1170" s="411">
        <f t="shared" si="366"/>
        <v>204810.84243800002</v>
      </c>
      <c r="DW1170" s="412">
        <v>12877.38895296</v>
      </c>
      <c r="DX1170" s="412">
        <v>14927.0427384</v>
      </c>
      <c r="DY1170" s="412">
        <v>17241.549760720001</v>
      </c>
      <c r="DZ1170" s="412">
        <v>14356.05596016</v>
      </c>
      <c r="EA1170" s="412">
        <v>13710.298326399998</v>
      </c>
      <c r="EB1170" s="412">
        <v>13374.6540544</v>
      </c>
      <c r="EC1170" s="412">
        <v>18656.697922719999</v>
      </c>
      <c r="ED1170" s="412">
        <v>23974.758738879998</v>
      </c>
      <c r="EE1170" s="412">
        <v>23581.830230719999</v>
      </c>
      <c r="EF1170" s="412">
        <v>20075.060243519998</v>
      </c>
      <c r="EG1170" s="412">
        <v>15910.832822240001</v>
      </c>
      <c r="EH1170" s="412">
        <v>16124.672686880001</v>
      </c>
      <c r="EI1170" s="411">
        <f t="shared" si="367"/>
        <v>204810.84243800002</v>
      </c>
      <c r="EK1170" s="411">
        <f t="shared" si="368"/>
        <v>204810.84243799999</v>
      </c>
      <c r="EL1170" s="7">
        <f t="shared" si="369"/>
        <v>0</v>
      </c>
    </row>
    <row r="1171" spans="1:142">
      <c r="A1171" s="365" t="str">
        <f t="shared" si="351"/>
        <v xml:space="preserve"> 218</v>
      </c>
      <c r="B1171" s="370" t="s">
        <v>979</v>
      </c>
      <c r="C1171" s="370" t="s">
        <v>921</v>
      </c>
      <c r="D1171" s="411">
        <v>4450</v>
      </c>
      <c r="E1171" s="411">
        <v>4450</v>
      </c>
      <c r="F1171" s="411">
        <v>4450</v>
      </c>
      <c r="G1171" s="411">
        <v>4450</v>
      </c>
      <c r="H1171" s="411">
        <v>4450</v>
      </c>
      <c r="I1171" s="411">
        <v>4450</v>
      </c>
      <c r="J1171" s="411">
        <v>4450</v>
      </c>
      <c r="K1171" s="411">
        <v>4450</v>
      </c>
      <c r="L1171" s="411">
        <v>4450</v>
      </c>
      <c r="M1171" s="411">
        <v>4450</v>
      </c>
      <c r="N1171" s="411">
        <v>4450</v>
      </c>
      <c r="O1171" s="412">
        <v>4450</v>
      </c>
      <c r="P1171" s="411">
        <f t="shared" si="352"/>
        <v>53400</v>
      </c>
      <c r="Q1171" s="411">
        <f t="shared" si="353"/>
        <v>31006.451612903227</v>
      </c>
      <c r="R1171" s="411">
        <f t="shared" si="354"/>
        <v>7815.962180200223</v>
      </c>
      <c r="S1171" s="411">
        <f t="shared" si="355"/>
        <v>14577.586206896551</v>
      </c>
      <c r="T1171" s="411">
        <v>0</v>
      </c>
      <c r="U1171" s="411">
        <v>0</v>
      </c>
      <c r="V1171" s="411">
        <v>0</v>
      </c>
      <c r="W1171" s="411">
        <v>0</v>
      </c>
      <c r="X1171" s="411">
        <v>0</v>
      </c>
      <c r="Y1171" s="411">
        <v>0</v>
      </c>
      <c r="Z1171" s="411">
        <v>0</v>
      </c>
      <c r="AA1171" s="411">
        <v>0</v>
      </c>
      <c r="AB1171" s="411">
        <v>0</v>
      </c>
      <c r="AC1171" s="411">
        <v>0</v>
      </c>
      <c r="AD1171" s="411">
        <v>0</v>
      </c>
      <c r="AE1171" s="412">
        <v>0</v>
      </c>
      <c r="AF1171" s="411">
        <f t="shared" si="356"/>
        <v>0</v>
      </c>
      <c r="AG1171" s="411">
        <v>4450</v>
      </c>
      <c r="AH1171" s="411">
        <v>4450</v>
      </c>
      <c r="AI1171" s="411">
        <v>4450</v>
      </c>
      <c r="AJ1171" s="411">
        <v>4450</v>
      </c>
      <c r="AK1171" s="411">
        <v>4450</v>
      </c>
      <c r="AL1171" s="411">
        <v>4450</v>
      </c>
      <c r="AM1171" s="411">
        <v>4450</v>
      </c>
      <c r="AN1171" s="411">
        <v>4450</v>
      </c>
      <c r="AO1171" s="411">
        <v>4450</v>
      </c>
      <c r="AP1171" s="411">
        <v>4450</v>
      </c>
      <c r="AQ1171" s="411">
        <v>4450</v>
      </c>
      <c r="AR1171" s="412">
        <v>4450</v>
      </c>
      <c r="AS1171" s="411">
        <f t="shared" si="357"/>
        <v>53400</v>
      </c>
      <c r="AT1171" s="411">
        <f t="shared" si="358"/>
        <v>31006.451612903227</v>
      </c>
      <c r="AU1171" s="411">
        <f t="shared" si="359"/>
        <v>7815.962180200223</v>
      </c>
      <c r="AV1171" s="411">
        <f t="shared" si="360"/>
        <v>14577.586206896551</v>
      </c>
      <c r="AW1171" s="411">
        <v>0</v>
      </c>
      <c r="AX1171" s="411">
        <v>0</v>
      </c>
      <c r="AY1171" s="411">
        <v>0</v>
      </c>
      <c r="AZ1171" s="411">
        <v>0</v>
      </c>
      <c r="BA1171" s="411">
        <v>0</v>
      </c>
      <c r="BB1171" s="411">
        <v>0</v>
      </c>
      <c r="BC1171" s="411">
        <v>0</v>
      </c>
      <c r="BD1171" s="411">
        <v>0</v>
      </c>
      <c r="BE1171" s="411">
        <v>0</v>
      </c>
      <c r="BF1171" s="411">
        <v>0</v>
      </c>
      <c r="BG1171" s="411">
        <v>0</v>
      </c>
      <c r="BH1171" s="412">
        <v>0</v>
      </c>
      <c r="BI1171" s="411">
        <f t="shared" si="361"/>
        <v>0</v>
      </c>
      <c r="BJ1171" s="411">
        <v>4450</v>
      </c>
      <c r="BK1171" s="411">
        <v>4450</v>
      </c>
      <c r="BL1171" s="411">
        <v>4450</v>
      </c>
      <c r="BM1171" s="411">
        <v>4450</v>
      </c>
      <c r="BN1171" s="411">
        <v>4450</v>
      </c>
      <c r="BO1171" s="411">
        <v>4450</v>
      </c>
      <c r="BP1171" s="411">
        <v>4450</v>
      </c>
      <c r="BQ1171" s="411">
        <v>4450</v>
      </c>
      <c r="BR1171" s="411">
        <v>4450</v>
      </c>
      <c r="BS1171" s="411">
        <v>4450</v>
      </c>
      <c r="BT1171" s="411">
        <v>4450</v>
      </c>
      <c r="BU1171" s="412">
        <v>4450</v>
      </c>
      <c r="BV1171" s="411">
        <f t="shared" si="362"/>
        <v>53400</v>
      </c>
      <c r="BW1171" s="411">
        <v>-186.28118745000029</v>
      </c>
      <c r="BX1171" s="411">
        <v>-191.96537270000044</v>
      </c>
      <c r="BY1171" s="411">
        <v>-149.27710565000052</v>
      </c>
      <c r="BZ1171" s="411">
        <v>-156.69025384999986</v>
      </c>
      <c r="CA1171" s="411">
        <v>62.635173999999097</v>
      </c>
      <c r="CB1171" s="411">
        <v>199.78207360000033</v>
      </c>
      <c r="CC1171" s="411">
        <v>141.94169005000003</v>
      </c>
      <c r="CD1171" s="411">
        <v>-229.75963655000032</v>
      </c>
      <c r="CE1171" s="411">
        <v>88.890334200000325</v>
      </c>
      <c r="CF1171" s="411">
        <v>145.37130059999981</v>
      </c>
      <c r="CG1171" s="411">
        <v>-68.613486449999982</v>
      </c>
      <c r="CH1171" s="412">
        <v>173.37586705000012</v>
      </c>
      <c r="CI1171" s="411">
        <f t="shared" si="363"/>
        <v>-170.5906031500017</v>
      </c>
      <c r="CJ1171" s="411">
        <v>4263.7188125499997</v>
      </c>
      <c r="CK1171" s="411">
        <v>4258.0346272999996</v>
      </c>
      <c r="CL1171" s="411">
        <v>4300.7228943499995</v>
      </c>
      <c r="CM1171" s="411">
        <v>4293.3097461500001</v>
      </c>
      <c r="CN1171" s="411">
        <v>4512.6351739999991</v>
      </c>
      <c r="CO1171" s="411">
        <v>4649.7820736000003</v>
      </c>
      <c r="CP1171" s="411">
        <v>4591.94169005</v>
      </c>
      <c r="CQ1171" s="411">
        <v>4220.2403634499997</v>
      </c>
      <c r="CR1171" s="411">
        <v>4538.8903342000003</v>
      </c>
      <c r="CS1171" s="411">
        <v>4595.3713005999998</v>
      </c>
      <c r="CT1171" s="411">
        <v>4381.38651355</v>
      </c>
      <c r="CU1171" s="412">
        <v>4623.3758670500001</v>
      </c>
      <c r="CV1171" s="411">
        <f t="shared" si="364"/>
        <v>53229.409396849995</v>
      </c>
      <c r="CW1171" s="411">
        <v>0</v>
      </c>
      <c r="CX1171" s="411">
        <v>0</v>
      </c>
      <c r="CY1171" s="411">
        <v>0</v>
      </c>
      <c r="CZ1171" s="411">
        <v>0</v>
      </c>
      <c r="DA1171" s="411">
        <v>0</v>
      </c>
      <c r="DB1171" s="411">
        <v>0</v>
      </c>
      <c r="DC1171" s="411">
        <v>0</v>
      </c>
      <c r="DD1171" s="411">
        <v>0</v>
      </c>
      <c r="DE1171" s="411">
        <v>0</v>
      </c>
      <c r="DF1171" s="411">
        <v>0</v>
      </c>
      <c r="DG1171" s="411">
        <v>0</v>
      </c>
      <c r="DH1171" s="412">
        <v>0</v>
      </c>
      <c r="DI1171" s="411">
        <f t="shared" si="365"/>
        <v>0</v>
      </c>
      <c r="DJ1171" s="411">
        <v>4263.7188125499997</v>
      </c>
      <c r="DK1171" s="411">
        <v>4258.0346272999996</v>
      </c>
      <c r="DL1171" s="411">
        <v>4300.7228943499995</v>
      </c>
      <c r="DM1171" s="411">
        <v>4293.3097461500001</v>
      </c>
      <c r="DN1171" s="411">
        <v>4512.6351739999991</v>
      </c>
      <c r="DO1171" s="411">
        <v>4649.7820736000003</v>
      </c>
      <c r="DP1171" s="411">
        <v>4591.94169005</v>
      </c>
      <c r="DQ1171" s="411">
        <v>4220.2403634499997</v>
      </c>
      <c r="DR1171" s="411">
        <v>4538.8903342000003</v>
      </c>
      <c r="DS1171" s="411">
        <v>4595.3713005999998</v>
      </c>
      <c r="DT1171" s="411">
        <v>4381.38651355</v>
      </c>
      <c r="DU1171" s="412">
        <v>4623.3758670500001</v>
      </c>
      <c r="DV1171" s="411">
        <f t="shared" si="366"/>
        <v>53229.409396849995</v>
      </c>
      <c r="DW1171" s="412">
        <v>4263.7188125499997</v>
      </c>
      <c r="DX1171" s="412">
        <v>4258.0346272999996</v>
      </c>
      <c r="DY1171" s="412">
        <v>4300.7228943499995</v>
      </c>
      <c r="DZ1171" s="412">
        <v>4293.3097461500001</v>
      </c>
      <c r="EA1171" s="412">
        <v>4512.6351739999991</v>
      </c>
      <c r="EB1171" s="412">
        <v>4649.7820736000003</v>
      </c>
      <c r="EC1171" s="412">
        <v>4591.94169005</v>
      </c>
      <c r="ED1171" s="412">
        <v>4220.2403634499997</v>
      </c>
      <c r="EE1171" s="412">
        <v>4538.8903342000003</v>
      </c>
      <c r="EF1171" s="412">
        <v>4595.3713005999998</v>
      </c>
      <c r="EG1171" s="412">
        <v>4381.38651355</v>
      </c>
      <c r="EH1171" s="412">
        <v>4623.3758670500001</v>
      </c>
      <c r="EI1171" s="411">
        <f t="shared" si="367"/>
        <v>53229.409396849995</v>
      </c>
      <c r="EK1171" s="411">
        <f t="shared" si="368"/>
        <v>53229.409396849995</v>
      </c>
      <c r="EL1171" s="7">
        <f t="shared" si="369"/>
        <v>0</v>
      </c>
    </row>
    <row r="1172" spans="1:142">
      <c r="A1172" s="365" t="str">
        <f t="shared" si="351"/>
        <v xml:space="preserve"> 218</v>
      </c>
      <c r="B1172" s="370" t="s">
        <v>979</v>
      </c>
      <c r="C1172" s="370" t="s">
        <v>974</v>
      </c>
      <c r="D1172" s="411">
        <v>8990</v>
      </c>
      <c r="E1172" s="411">
        <v>11150</v>
      </c>
      <c r="F1172" s="411">
        <v>13390</v>
      </c>
      <c r="G1172" s="411">
        <v>10430</v>
      </c>
      <c r="H1172" s="411">
        <v>9070</v>
      </c>
      <c r="I1172" s="411">
        <v>8350</v>
      </c>
      <c r="J1172" s="411">
        <v>13630</v>
      </c>
      <c r="K1172" s="411">
        <v>20830</v>
      </c>
      <c r="L1172" s="411">
        <v>18670</v>
      </c>
      <c r="M1172" s="411">
        <v>14990</v>
      </c>
      <c r="N1172" s="411">
        <v>11710</v>
      </c>
      <c r="O1172" s="412">
        <v>11070</v>
      </c>
      <c r="P1172" s="411">
        <f t="shared" si="352"/>
        <v>152280</v>
      </c>
      <c r="Q1172" s="411">
        <f t="shared" si="353"/>
        <v>74570.322580645166</v>
      </c>
      <c r="R1172" s="411">
        <f t="shared" si="354"/>
        <v>34789.332591768631</v>
      </c>
      <c r="S1172" s="411">
        <f t="shared" si="355"/>
        <v>42920.344827586203</v>
      </c>
      <c r="T1172" s="411">
        <v>0</v>
      </c>
      <c r="U1172" s="411">
        <v>0</v>
      </c>
      <c r="V1172" s="411">
        <v>0</v>
      </c>
      <c r="W1172" s="411">
        <v>0</v>
      </c>
      <c r="X1172" s="411">
        <v>0</v>
      </c>
      <c r="Y1172" s="411">
        <v>0</v>
      </c>
      <c r="Z1172" s="411">
        <v>0</v>
      </c>
      <c r="AA1172" s="411">
        <v>0</v>
      </c>
      <c r="AB1172" s="411">
        <v>0</v>
      </c>
      <c r="AC1172" s="411">
        <v>0</v>
      </c>
      <c r="AD1172" s="411">
        <v>0</v>
      </c>
      <c r="AE1172" s="412">
        <v>0</v>
      </c>
      <c r="AF1172" s="411">
        <f t="shared" si="356"/>
        <v>0</v>
      </c>
      <c r="AG1172" s="411">
        <v>8990</v>
      </c>
      <c r="AH1172" s="411">
        <v>11150</v>
      </c>
      <c r="AI1172" s="411">
        <v>13390</v>
      </c>
      <c r="AJ1172" s="411">
        <v>10430</v>
      </c>
      <c r="AK1172" s="411">
        <v>9070</v>
      </c>
      <c r="AL1172" s="411">
        <v>8350</v>
      </c>
      <c r="AM1172" s="411">
        <v>13630</v>
      </c>
      <c r="AN1172" s="411">
        <v>20830</v>
      </c>
      <c r="AO1172" s="411">
        <v>18670</v>
      </c>
      <c r="AP1172" s="411">
        <v>14990</v>
      </c>
      <c r="AQ1172" s="411">
        <v>11710</v>
      </c>
      <c r="AR1172" s="412">
        <v>11070</v>
      </c>
      <c r="AS1172" s="411">
        <f t="shared" si="357"/>
        <v>152280</v>
      </c>
      <c r="AT1172" s="411">
        <f t="shared" si="358"/>
        <v>74570.322580645166</v>
      </c>
      <c r="AU1172" s="411">
        <f t="shared" si="359"/>
        <v>34789.332591768631</v>
      </c>
      <c r="AV1172" s="411">
        <f t="shared" si="360"/>
        <v>42920.344827586203</v>
      </c>
      <c r="AW1172" s="411">
        <v>0</v>
      </c>
      <c r="AX1172" s="411">
        <v>0</v>
      </c>
      <c r="AY1172" s="411">
        <v>0</v>
      </c>
      <c r="AZ1172" s="411">
        <v>0</v>
      </c>
      <c r="BA1172" s="411">
        <v>0</v>
      </c>
      <c r="BB1172" s="411">
        <v>0</v>
      </c>
      <c r="BC1172" s="411">
        <v>0</v>
      </c>
      <c r="BD1172" s="411">
        <v>0</v>
      </c>
      <c r="BE1172" s="411">
        <v>0</v>
      </c>
      <c r="BF1172" s="411">
        <v>0</v>
      </c>
      <c r="BG1172" s="411">
        <v>0</v>
      </c>
      <c r="BH1172" s="412">
        <v>0</v>
      </c>
      <c r="BI1172" s="411">
        <f t="shared" si="361"/>
        <v>0</v>
      </c>
      <c r="BJ1172" s="411">
        <v>8990</v>
      </c>
      <c r="BK1172" s="411">
        <v>11150</v>
      </c>
      <c r="BL1172" s="411">
        <v>13390</v>
      </c>
      <c r="BM1172" s="411">
        <v>10430</v>
      </c>
      <c r="BN1172" s="411">
        <v>9070</v>
      </c>
      <c r="BO1172" s="411">
        <v>8350</v>
      </c>
      <c r="BP1172" s="411">
        <v>13630</v>
      </c>
      <c r="BQ1172" s="411">
        <v>20830</v>
      </c>
      <c r="BR1172" s="411">
        <v>18670</v>
      </c>
      <c r="BS1172" s="411">
        <v>14990</v>
      </c>
      <c r="BT1172" s="411">
        <v>11710</v>
      </c>
      <c r="BU1172" s="412">
        <v>11070</v>
      </c>
      <c r="BV1172" s="411">
        <f t="shared" si="362"/>
        <v>152280</v>
      </c>
      <c r="BW1172" s="411">
        <v>-376.32985958999961</v>
      </c>
      <c r="BX1172" s="411">
        <v>-480.99188890000005</v>
      </c>
      <c r="BY1172" s="411">
        <v>-449.17313362999994</v>
      </c>
      <c r="BZ1172" s="411">
        <v>-367.25378599000032</v>
      </c>
      <c r="CA1172" s="411">
        <v>127.66315239999858</v>
      </c>
      <c r="CB1172" s="411">
        <v>374.87198080000053</v>
      </c>
      <c r="CC1172" s="411">
        <v>434.75623266999901</v>
      </c>
      <c r="CD1172" s="411">
        <v>-1075.4816245700022</v>
      </c>
      <c r="CE1172" s="411">
        <v>372.93989652000164</v>
      </c>
      <c r="CF1172" s="411">
        <v>489.68894292000004</v>
      </c>
      <c r="CG1172" s="411">
        <v>-180.55369130999861</v>
      </c>
      <c r="CH1172" s="412">
        <v>431.29681983000046</v>
      </c>
      <c r="CI1172" s="411">
        <f t="shared" si="363"/>
        <v>-698.56695885000045</v>
      </c>
      <c r="CJ1172" s="411">
        <v>8613.6701404100004</v>
      </c>
      <c r="CK1172" s="411">
        <v>10669.0081111</v>
      </c>
      <c r="CL1172" s="411">
        <v>12940.82686637</v>
      </c>
      <c r="CM1172" s="411">
        <v>10062.74621401</v>
      </c>
      <c r="CN1172" s="411">
        <v>9197.6631523999986</v>
      </c>
      <c r="CO1172" s="411">
        <v>8724.8719808000005</v>
      </c>
      <c r="CP1172" s="411">
        <v>14064.756232669999</v>
      </c>
      <c r="CQ1172" s="411">
        <v>19754.518375429998</v>
      </c>
      <c r="CR1172" s="411">
        <v>19042.939896520002</v>
      </c>
      <c r="CS1172" s="411">
        <v>15479.68894292</v>
      </c>
      <c r="CT1172" s="411">
        <v>11529.446308690001</v>
      </c>
      <c r="CU1172" s="412">
        <v>11501.29681983</v>
      </c>
      <c r="CV1172" s="411">
        <f t="shared" si="364"/>
        <v>151581.43304114998</v>
      </c>
      <c r="CW1172" s="411">
        <v>0</v>
      </c>
      <c r="CX1172" s="411">
        <v>0</v>
      </c>
      <c r="CY1172" s="411">
        <v>0</v>
      </c>
      <c r="CZ1172" s="411">
        <v>0</v>
      </c>
      <c r="DA1172" s="411">
        <v>0</v>
      </c>
      <c r="DB1172" s="411">
        <v>0</v>
      </c>
      <c r="DC1172" s="411">
        <v>0</v>
      </c>
      <c r="DD1172" s="411">
        <v>0</v>
      </c>
      <c r="DE1172" s="411">
        <v>0</v>
      </c>
      <c r="DF1172" s="411">
        <v>0</v>
      </c>
      <c r="DG1172" s="411">
        <v>0</v>
      </c>
      <c r="DH1172" s="412">
        <v>0</v>
      </c>
      <c r="DI1172" s="411">
        <f t="shared" si="365"/>
        <v>0</v>
      </c>
      <c r="DJ1172" s="411">
        <v>8613.6701404100004</v>
      </c>
      <c r="DK1172" s="411">
        <v>10669.0081111</v>
      </c>
      <c r="DL1172" s="411">
        <v>12940.82686637</v>
      </c>
      <c r="DM1172" s="411">
        <v>10062.74621401</v>
      </c>
      <c r="DN1172" s="411">
        <v>9197.6631523999986</v>
      </c>
      <c r="DO1172" s="411">
        <v>8724.8719808000005</v>
      </c>
      <c r="DP1172" s="411">
        <v>14064.756232669999</v>
      </c>
      <c r="DQ1172" s="411">
        <v>19754.518375429998</v>
      </c>
      <c r="DR1172" s="411">
        <v>19042.939896520002</v>
      </c>
      <c r="DS1172" s="411">
        <v>15479.68894292</v>
      </c>
      <c r="DT1172" s="411">
        <v>11529.446308690001</v>
      </c>
      <c r="DU1172" s="412">
        <v>11501.29681983</v>
      </c>
      <c r="DV1172" s="411">
        <f t="shared" si="366"/>
        <v>151581.43304114998</v>
      </c>
      <c r="DW1172" s="412">
        <v>8613.6701404100004</v>
      </c>
      <c r="DX1172" s="412">
        <v>10669.0081111</v>
      </c>
      <c r="DY1172" s="412">
        <v>12940.82686637</v>
      </c>
      <c r="DZ1172" s="412">
        <v>10062.74621401</v>
      </c>
      <c r="EA1172" s="412">
        <v>9197.6631523999986</v>
      </c>
      <c r="EB1172" s="412">
        <v>8724.8719808000005</v>
      </c>
      <c r="EC1172" s="412">
        <v>14064.756232669999</v>
      </c>
      <c r="ED1172" s="412">
        <v>19754.518375429998</v>
      </c>
      <c r="EE1172" s="412">
        <v>19042.939896520002</v>
      </c>
      <c r="EF1172" s="412">
        <v>15479.68894292</v>
      </c>
      <c r="EG1172" s="412">
        <v>11529.446308690001</v>
      </c>
      <c r="EH1172" s="412">
        <v>11501.29681983</v>
      </c>
      <c r="EI1172" s="411">
        <f t="shared" si="367"/>
        <v>151581.43304114998</v>
      </c>
      <c r="EK1172" s="411">
        <f t="shared" si="368"/>
        <v>151581.43304115001</v>
      </c>
      <c r="EL1172" s="7">
        <f t="shared" si="369"/>
        <v>0</v>
      </c>
    </row>
    <row r="1173" spans="1:142">
      <c r="A1173" s="365" t="str">
        <f t="shared" si="351"/>
        <v xml:space="preserve"> 218</v>
      </c>
      <c r="B1173" s="370" t="s">
        <v>979</v>
      </c>
      <c r="C1173" s="370" t="s">
        <v>1174</v>
      </c>
      <c r="D1173" s="411">
        <v>0</v>
      </c>
      <c r="E1173" s="411">
        <v>0</v>
      </c>
      <c r="F1173" s="411">
        <v>0</v>
      </c>
      <c r="G1173" s="411">
        <v>0</v>
      </c>
      <c r="H1173" s="411">
        <v>0</v>
      </c>
      <c r="I1173" s="411">
        <v>0</v>
      </c>
      <c r="J1173" s="411">
        <v>0</v>
      </c>
      <c r="K1173" s="411">
        <v>0</v>
      </c>
      <c r="L1173" s="411">
        <v>0</v>
      </c>
      <c r="M1173" s="411">
        <v>1</v>
      </c>
      <c r="N1173" s="411">
        <v>0</v>
      </c>
      <c r="O1173" s="412">
        <v>0</v>
      </c>
      <c r="P1173" s="411">
        <f t="shared" si="352"/>
        <v>1</v>
      </c>
      <c r="Q1173" s="411">
        <f t="shared" si="353"/>
        <v>0</v>
      </c>
      <c r="R1173" s="411">
        <f t="shared" si="354"/>
        <v>0</v>
      </c>
      <c r="S1173" s="411">
        <f t="shared" si="355"/>
        <v>1</v>
      </c>
      <c r="T1173" s="411">
        <v>0</v>
      </c>
      <c r="U1173" s="411">
        <v>0</v>
      </c>
      <c r="V1173" s="411">
        <v>0</v>
      </c>
      <c r="W1173" s="411">
        <v>0</v>
      </c>
      <c r="X1173" s="411">
        <v>0</v>
      </c>
      <c r="Y1173" s="411">
        <v>0</v>
      </c>
      <c r="Z1173" s="411">
        <v>0</v>
      </c>
      <c r="AA1173" s="411">
        <v>0</v>
      </c>
      <c r="AB1173" s="411">
        <v>0</v>
      </c>
      <c r="AC1173" s="411">
        <v>0</v>
      </c>
      <c r="AD1173" s="411">
        <v>0</v>
      </c>
      <c r="AE1173" s="412">
        <v>0</v>
      </c>
      <c r="AF1173" s="411">
        <f t="shared" si="356"/>
        <v>0</v>
      </c>
      <c r="AG1173" s="411">
        <v>0</v>
      </c>
      <c r="AH1173" s="411">
        <v>0</v>
      </c>
      <c r="AI1173" s="411">
        <v>0</v>
      </c>
      <c r="AJ1173" s="411">
        <v>0</v>
      </c>
      <c r="AK1173" s="411">
        <v>0</v>
      </c>
      <c r="AL1173" s="411">
        <v>0</v>
      </c>
      <c r="AM1173" s="411">
        <v>0</v>
      </c>
      <c r="AN1173" s="411">
        <v>0</v>
      </c>
      <c r="AO1173" s="411">
        <v>0</v>
      </c>
      <c r="AP1173" s="411">
        <v>0</v>
      </c>
      <c r="AQ1173" s="411">
        <v>0</v>
      </c>
      <c r="AR1173" s="412">
        <v>0</v>
      </c>
      <c r="AS1173" s="411">
        <f t="shared" si="357"/>
        <v>0</v>
      </c>
      <c r="AT1173" s="411">
        <f t="shared" si="358"/>
        <v>0</v>
      </c>
      <c r="AU1173" s="411">
        <f t="shared" si="359"/>
        <v>0</v>
      </c>
      <c r="AV1173" s="411">
        <f t="shared" si="360"/>
        <v>0</v>
      </c>
      <c r="AW1173" s="411">
        <v>0</v>
      </c>
      <c r="AX1173" s="411">
        <v>0</v>
      </c>
      <c r="AY1173" s="411">
        <v>0</v>
      </c>
      <c r="AZ1173" s="411">
        <v>0</v>
      </c>
      <c r="BA1173" s="411">
        <v>0</v>
      </c>
      <c r="BB1173" s="411">
        <v>0</v>
      </c>
      <c r="BC1173" s="411">
        <v>0</v>
      </c>
      <c r="BD1173" s="411">
        <v>0</v>
      </c>
      <c r="BE1173" s="411">
        <v>0</v>
      </c>
      <c r="BF1173" s="411">
        <v>0</v>
      </c>
      <c r="BG1173" s="411">
        <v>0</v>
      </c>
      <c r="BH1173" s="412">
        <v>0</v>
      </c>
      <c r="BI1173" s="411">
        <f t="shared" si="361"/>
        <v>0</v>
      </c>
      <c r="BJ1173" s="411">
        <v>0</v>
      </c>
      <c r="BK1173" s="411">
        <v>0</v>
      </c>
      <c r="BL1173" s="411">
        <v>0</v>
      </c>
      <c r="BM1173" s="411">
        <v>0</v>
      </c>
      <c r="BN1173" s="411">
        <v>0</v>
      </c>
      <c r="BO1173" s="411">
        <v>0</v>
      </c>
      <c r="BP1173" s="411">
        <v>0</v>
      </c>
      <c r="BQ1173" s="411">
        <v>0</v>
      </c>
      <c r="BR1173" s="411">
        <v>0</v>
      </c>
      <c r="BS1173" s="411">
        <v>0</v>
      </c>
      <c r="BT1173" s="411">
        <v>0</v>
      </c>
      <c r="BU1173" s="412">
        <v>0</v>
      </c>
      <c r="BV1173" s="411">
        <f t="shared" si="362"/>
        <v>0</v>
      </c>
      <c r="BW1173" s="411">
        <v>0</v>
      </c>
      <c r="BX1173" s="411">
        <v>0</v>
      </c>
      <c r="BY1173" s="411">
        <v>0</v>
      </c>
      <c r="BZ1173" s="411">
        <v>0</v>
      </c>
      <c r="CA1173" s="411">
        <v>0</v>
      </c>
      <c r="CB1173" s="411">
        <v>0</v>
      </c>
      <c r="CC1173" s="411">
        <v>0</v>
      </c>
      <c r="CD1173" s="411">
        <v>0</v>
      </c>
      <c r="CE1173" s="411">
        <v>0</v>
      </c>
      <c r="CF1173" s="411">
        <v>0</v>
      </c>
      <c r="CG1173" s="411">
        <v>0</v>
      </c>
      <c r="CH1173" s="412">
        <v>0</v>
      </c>
      <c r="CI1173" s="411">
        <f t="shared" si="363"/>
        <v>0</v>
      </c>
      <c r="CJ1173" s="411">
        <v>0</v>
      </c>
      <c r="CK1173" s="411">
        <v>0</v>
      </c>
      <c r="CL1173" s="411">
        <v>0</v>
      </c>
      <c r="CM1173" s="411">
        <v>0</v>
      </c>
      <c r="CN1173" s="411">
        <v>0</v>
      </c>
      <c r="CO1173" s="411">
        <v>0</v>
      </c>
      <c r="CP1173" s="411">
        <v>0</v>
      </c>
      <c r="CQ1173" s="411">
        <v>0</v>
      </c>
      <c r="CR1173" s="411">
        <v>0</v>
      </c>
      <c r="CS1173" s="411">
        <v>0</v>
      </c>
      <c r="CT1173" s="411">
        <v>0</v>
      </c>
      <c r="CU1173" s="412">
        <v>0</v>
      </c>
      <c r="CV1173" s="411">
        <f t="shared" si="364"/>
        <v>0</v>
      </c>
      <c r="CW1173" s="411">
        <v>0</v>
      </c>
      <c r="CX1173" s="411">
        <v>0</v>
      </c>
      <c r="CY1173" s="411">
        <v>0</v>
      </c>
      <c r="CZ1173" s="411">
        <v>0</v>
      </c>
      <c r="DA1173" s="411">
        <v>0</v>
      </c>
      <c r="DB1173" s="411">
        <v>0</v>
      </c>
      <c r="DC1173" s="411">
        <v>0</v>
      </c>
      <c r="DD1173" s="411">
        <v>0</v>
      </c>
      <c r="DE1173" s="411">
        <v>0</v>
      </c>
      <c r="DF1173" s="411">
        <v>0</v>
      </c>
      <c r="DG1173" s="411">
        <v>0</v>
      </c>
      <c r="DH1173" s="412">
        <v>0</v>
      </c>
      <c r="DI1173" s="411">
        <f t="shared" si="365"/>
        <v>0</v>
      </c>
      <c r="DJ1173" s="411">
        <v>0</v>
      </c>
      <c r="DK1173" s="411">
        <v>0</v>
      </c>
      <c r="DL1173" s="411">
        <v>0</v>
      </c>
      <c r="DM1173" s="411">
        <v>0</v>
      </c>
      <c r="DN1173" s="411">
        <v>0</v>
      </c>
      <c r="DO1173" s="411">
        <v>0</v>
      </c>
      <c r="DP1173" s="411">
        <v>0</v>
      </c>
      <c r="DQ1173" s="411">
        <v>0</v>
      </c>
      <c r="DR1173" s="411">
        <v>0</v>
      </c>
      <c r="DS1173" s="411">
        <v>0</v>
      </c>
      <c r="DT1173" s="411">
        <v>0</v>
      </c>
      <c r="DU1173" s="412">
        <v>0</v>
      </c>
      <c r="DV1173" s="411">
        <f t="shared" si="366"/>
        <v>0</v>
      </c>
      <c r="DW1173" s="412">
        <v>0</v>
      </c>
      <c r="DX1173" s="412">
        <v>0</v>
      </c>
      <c r="DY1173" s="412">
        <v>0</v>
      </c>
      <c r="DZ1173" s="412">
        <v>0</v>
      </c>
      <c r="EA1173" s="412">
        <v>0</v>
      </c>
      <c r="EB1173" s="412">
        <v>0</v>
      </c>
      <c r="EC1173" s="412">
        <v>0</v>
      </c>
      <c r="ED1173" s="412">
        <v>0</v>
      </c>
      <c r="EE1173" s="412">
        <v>0</v>
      </c>
      <c r="EF1173" s="412">
        <v>0</v>
      </c>
      <c r="EG1173" s="412">
        <v>0</v>
      </c>
      <c r="EH1173" s="412">
        <v>0</v>
      </c>
      <c r="EI1173" s="411">
        <f t="shared" si="367"/>
        <v>0</v>
      </c>
      <c r="EK1173" s="411">
        <f t="shared" si="368"/>
        <v>1</v>
      </c>
      <c r="EL1173" s="7">
        <f t="shared" si="369"/>
        <v>-1</v>
      </c>
    </row>
    <row r="1174" spans="1:142">
      <c r="A1174" s="365" t="str">
        <f t="shared" si="351"/>
        <v xml:space="preserve"> 218</v>
      </c>
      <c r="B1174" s="370" t="s">
        <v>979</v>
      </c>
      <c r="C1174" s="370" t="s">
        <v>1178</v>
      </c>
      <c r="D1174" s="411">
        <v>0</v>
      </c>
      <c r="E1174" s="411">
        <v>0</v>
      </c>
      <c r="F1174" s="411">
        <v>0</v>
      </c>
      <c r="G1174" s="411">
        <v>0</v>
      </c>
      <c r="H1174" s="411">
        <v>0</v>
      </c>
      <c r="I1174" s="411">
        <v>0</v>
      </c>
      <c r="J1174" s="411">
        <v>0</v>
      </c>
      <c r="K1174" s="411">
        <v>1</v>
      </c>
      <c r="L1174" s="411">
        <v>0</v>
      </c>
      <c r="M1174" s="411">
        <v>0</v>
      </c>
      <c r="N1174" s="411">
        <v>0</v>
      </c>
      <c r="O1174" s="412">
        <v>0</v>
      </c>
      <c r="P1174" s="411">
        <f t="shared" si="352"/>
        <v>1</v>
      </c>
      <c r="Q1174" s="411">
        <f t="shared" si="353"/>
        <v>0</v>
      </c>
      <c r="R1174" s="411">
        <f t="shared" si="354"/>
        <v>1</v>
      </c>
      <c r="S1174" s="411">
        <f t="shared" si="355"/>
        <v>0</v>
      </c>
      <c r="T1174" s="411">
        <v>0</v>
      </c>
      <c r="U1174" s="411">
        <v>0</v>
      </c>
      <c r="V1174" s="411">
        <v>0</v>
      </c>
      <c r="W1174" s="411">
        <v>0</v>
      </c>
      <c r="X1174" s="411">
        <v>0</v>
      </c>
      <c r="Y1174" s="411">
        <v>0</v>
      </c>
      <c r="Z1174" s="411">
        <v>0</v>
      </c>
      <c r="AA1174" s="411">
        <v>0</v>
      </c>
      <c r="AB1174" s="411">
        <v>0</v>
      </c>
      <c r="AC1174" s="411">
        <v>0</v>
      </c>
      <c r="AD1174" s="411">
        <v>0</v>
      </c>
      <c r="AE1174" s="412">
        <v>0</v>
      </c>
      <c r="AF1174" s="411">
        <f t="shared" si="356"/>
        <v>0</v>
      </c>
      <c r="AG1174" s="411">
        <v>0</v>
      </c>
      <c r="AH1174" s="411">
        <v>0</v>
      </c>
      <c r="AI1174" s="411">
        <v>0</v>
      </c>
      <c r="AJ1174" s="411">
        <v>0</v>
      </c>
      <c r="AK1174" s="411">
        <v>0</v>
      </c>
      <c r="AL1174" s="411">
        <v>0</v>
      </c>
      <c r="AM1174" s="411">
        <v>0</v>
      </c>
      <c r="AN1174" s="411">
        <v>0</v>
      </c>
      <c r="AO1174" s="411">
        <v>0</v>
      </c>
      <c r="AP1174" s="411">
        <v>0</v>
      </c>
      <c r="AQ1174" s="411">
        <v>0</v>
      </c>
      <c r="AR1174" s="412">
        <v>0</v>
      </c>
      <c r="AS1174" s="411">
        <f t="shared" si="357"/>
        <v>0</v>
      </c>
      <c r="AT1174" s="411">
        <f t="shared" si="358"/>
        <v>0</v>
      </c>
      <c r="AU1174" s="411">
        <f t="shared" si="359"/>
        <v>0</v>
      </c>
      <c r="AV1174" s="411">
        <f t="shared" si="360"/>
        <v>0</v>
      </c>
      <c r="AW1174" s="411">
        <v>0</v>
      </c>
      <c r="AX1174" s="411">
        <v>0</v>
      </c>
      <c r="AY1174" s="411">
        <v>0</v>
      </c>
      <c r="AZ1174" s="411">
        <v>0</v>
      </c>
      <c r="BA1174" s="411">
        <v>0</v>
      </c>
      <c r="BB1174" s="411">
        <v>0</v>
      </c>
      <c r="BC1174" s="411">
        <v>0</v>
      </c>
      <c r="BD1174" s="411">
        <v>0</v>
      </c>
      <c r="BE1174" s="411">
        <v>0</v>
      </c>
      <c r="BF1174" s="411">
        <v>0</v>
      </c>
      <c r="BG1174" s="411">
        <v>0</v>
      </c>
      <c r="BH1174" s="412">
        <v>0</v>
      </c>
      <c r="BI1174" s="411">
        <f t="shared" si="361"/>
        <v>0</v>
      </c>
      <c r="BJ1174" s="411">
        <v>0</v>
      </c>
      <c r="BK1174" s="411">
        <v>0</v>
      </c>
      <c r="BL1174" s="411">
        <v>0</v>
      </c>
      <c r="BM1174" s="411">
        <v>0</v>
      </c>
      <c r="BN1174" s="411">
        <v>0</v>
      </c>
      <c r="BO1174" s="411">
        <v>0</v>
      </c>
      <c r="BP1174" s="411">
        <v>0</v>
      </c>
      <c r="BQ1174" s="411">
        <v>0</v>
      </c>
      <c r="BR1174" s="411">
        <v>0</v>
      </c>
      <c r="BS1174" s="411">
        <v>0</v>
      </c>
      <c r="BT1174" s="411">
        <v>0</v>
      </c>
      <c r="BU1174" s="412">
        <v>0</v>
      </c>
      <c r="BV1174" s="411">
        <f t="shared" si="362"/>
        <v>0</v>
      </c>
      <c r="BW1174" s="411">
        <v>0</v>
      </c>
      <c r="BX1174" s="411">
        <v>0</v>
      </c>
      <c r="BY1174" s="411">
        <v>0</v>
      </c>
      <c r="BZ1174" s="411">
        <v>0</v>
      </c>
      <c r="CA1174" s="411">
        <v>0</v>
      </c>
      <c r="CB1174" s="411">
        <v>0</v>
      </c>
      <c r="CC1174" s="411">
        <v>0</v>
      </c>
      <c r="CD1174" s="411">
        <v>0</v>
      </c>
      <c r="CE1174" s="411">
        <v>0</v>
      </c>
      <c r="CF1174" s="411">
        <v>0</v>
      </c>
      <c r="CG1174" s="411">
        <v>0</v>
      </c>
      <c r="CH1174" s="412">
        <v>0</v>
      </c>
      <c r="CI1174" s="411">
        <f t="shared" si="363"/>
        <v>0</v>
      </c>
      <c r="CJ1174" s="411">
        <v>0</v>
      </c>
      <c r="CK1174" s="411">
        <v>0</v>
      </c>
      <c r="CL1174" s="411">
        <v>0</v>
      </c>
      <c r="CM1174" s="411">
        <v>0</v>
      </c>
      <c r="CN1174" s="411">
        <v>0</v>
      </c>
      <c r="CO1174" s="411">
        <v>0</v>
      </c>
      <c r="CP1174" s="411">
        <v>0</v>
      </c>
      <c r="CQ1174" s="411">
        <v>0</v>
      </c>
      <c r="CR1174" s="411">
        <v>0</v>
      </c>
      <c r="CS1174" s="411">
        <v>0</v>
      </c>
      <c r="CT1174" s="411">
        <v>0</v>
      </c>
      <c r="CU1174" s="412">
        <v>0</v>
      </c>
      <c r="CV1174" s="411">
        <f t="shared" si="364"/>
        <v>0</v>
      </c>
      <c r="CW1174" s="411">
        <v>0</v>
      </c>
      <c r="CX1174" s="411">
        <v>0</v>
      </c>
      <c r="CY1174" s="411">
        <v>0</v>
      </c>
      <c r="CZ1174" s="411">
        <v>0</v>
      </c>
      <c r="DA1174" s="411">
        <v>0</v>
      </c>
      <c r="DB1174" s="411">
        <v>0</v>
      </c>
      <c r="DC1174" s="411">
        <v>0</v>
      </c>
      <c r="DD1174" s="411">
        <v>0</v>
      </c>
      <c r="DE1174" s="411">
        <v>0</v>
      </c>
      <c r="DF1174" s="411">
        <v>0</v>
      </c>
      <c r="DG1174" s="411">
        <v>0</v>
      </c>
      <c r="DH1174" s="412">
        <v>0</v>
      </c>
      <c r="DI1174" s="411">
        <f t="shared" si="365"/>
        <v>0</v>
      </c>
      <c r="DJ1174" s="411">
        <v>0</v>
      </c>
      <c r="DK1174" s="411">
        <v>0</v>
      </c>
      <c r="DL1174" s="411">
        <v>0</v>
      </c>
      <c r="DM1174" s="411">
        <v>0</v>
      </c>
      <c r="DN1174" s="411">
        <v>0</v>
      </c>
      <c r="DO1174" s="411">
        <v>0</v>
      </c>
      <c r="DP1174" s="411">
        <v>0</v>
      </c>
      <c r="DQ1174" s="411">
        <v>0</v>
      </c>
      <c r="DR1174" s="411">
        <v>0</v>
      </c>
      <c r="DS1174" s="411">
        <v>0</v>
      </c>
      <c r="DT1174" s="411">
        <v>0</v>
      </c>
      <c r="DU1174" s="412">
        <v>0</v>
      </c>
      <c r="DV1174" s="411">
        <f t="shared" si="366"/>
        <v>0</v>
      </c>
      <c r="DW1174" s="412">
        <v>0</v>
      </c>
      <c r="DX1174" s="412">
        <v>0</v>
      </c>
      <c r="DY1174" s="412">
        <v>0</v>
      </c>
      <c r="DZ1174" s="412">
        <v>0</v>
      </c>
      <c r="EA1174" s="412">
        <v>0</v>
      </c>
      <c r="EB1174" s="412">
        <v>0</v>
      </c>
      <c r="EC1174" s="412">
        <v>0</v>
      </c>
      <c r="ED1174" s="412">
        <v>0</v>
      </c>
      <c r="EE1174" s="412">
        <v>0</v>
      </c>
      <c r="EF1174" s="412">
        <v>0</v>
      </c>
      <c r="EG1174" s="412">
        <v>0</v>
      </c>
      <c r="EH1174" s="412">
        <v>0</v>
      </c>
      <c r="EI1174" s="411">
        <f t="shared" si="367"/>
        <v>0</v>
      </c>
      <c r="EK1174" s="411">
        <f t="shared" si="368"/>
        <v>1</v>
      </c>
      <c r="EL1174" s="7">
        <f t="shared" si="369"/>
        <v>-1</v>
      </c>
    </row>
    <row r="1175" spans="1:142">
      <c r="A1175" s="365" t="str">
        <f t="shared" si="351"/>
        <v xml:space="preserve"> 218</v>
      </c>
      <c r="B1175" s="370" t="s">
        <v>979</v>
      </c>
      <c r="C1175" s="370" t="s">
        <v>1220</v>
      </c>
      <c r="D1175" s="411">
        <v>0</v>
      </c>
      <c r="E1175" s="411">
        <v>0</v>
      </c>
      <c r="F1175" s="411">
        <v>0</v>
      </c>
      <c r="G1175" s="411">
        <v>0</v>
      </c>
      <c r="H1175" s="411">
        <v>0</v>
      </c>
      <c r="I1175" s="411">
        <v>0</v>
      </c>
      <c r="J1175" s="411">
        <v>0</v>
      </c>
      <c r="K1175" s="411">
        <v>0</v>
      </c>
      <c r="L1175" s="411">
        <v>0</v>
      </c>
      <c r="M1175" s="411">
        <v>1</v>
      </c>
      <c r="N1175" s="411">
        <v>0</v>
      </c>
      <c r="O1175" s="412">
        <v>0</v>
      </c>
      <c r="P1175" s="411">
        <f t="shared" si="352"/>
        <v>1</v>
      </c>
      <c r="Q1175" s="411">
        <f t="shared" si="353"/>
        <v>0</v>
      </c>
      <c r="R1175" s="411">
        <f t="shared" si="354"/>
        <v>0</v>
      </c>
      <c r="S1175" s="411">
        <f t="shared" si="355"/>
        <v>1</v>
      </c>
      <c r="T1175" s="411">
        <v>0</v>
      </c>
      <c r="U1175" s="411">
        <v>0</v>
      </c>
      <c r="V1175" s="411">
        <v>0</v>
      </c>
      <c r="W1175" s="411">
        <v>0</v>
      </c>
      <c r="X1175" s="411">
        <v>0</v>
      </c>
      <c r="Y1175" s="411">
        <v>0</v>
      </c>
      <c r="Z1175" s="411">
        <v>0</v>
      </c>
      <c r="AA1175" s="411">
        <v>0</v>
      </c>
      <c r="AB1175" s="411">
        <v>0</v>
      </c>
      <c r="AC1175" s="411">
        <v>0</v>
      </c>
      <c r="AD1175" s="411">
        <v>0</v>
      </c>
      <c r="AE1175" s="412">
        <v>0</v>
      </c>
      <c r="AF1175" s="411">
        <f t="shared" si="356"/>
        <v>0</v>
      </c>
      <c r="AG1175" s="411">
        <v>0</v>
      </c>
      <c r="AH1175" s="411">
        <v>0</v>
      </c>
      <c r="AI1175" s="411">
        <v>0</v>
      </c>
      <c r="AJ1175" s="411">
        <v>0</v>
      </c>
      <c r="AK1175" s="411">
        <v>0</v>
      </c>
      <c r="AL1175" s="411">
        <v>0</v>
      </c>
      <c r="AM1175" s="411">
        <v>0</v>
      </c>
      <c r="AN1175" s="411">
        <v>0</v>
      </c>
      <c r="AO1175" s="411">
        <v>0</v>
      </c>
      <c r="AP1175" s="411">
        <v>0</v>
      </c>
      <c r="AQ1175" s="411">
        <v>0</v>
      </c>
      <c r="AR1175" s="412">
        <v>0</v>
      </c>
      <c r="AS1175" s="411">
        <f t="shared" si="357"/>
        <v>0</v>
      </c>
      <c r="AT1175" s="411">
        <f t="shared" si="358"/>
        <v>0</v>
      </c>
      <c r="AU1175" s="411">
        <f t="shared" si="359"/>
        <v>0</v>
      </c>
      <c r="AV1175" s="411">
        <f t="shared" si="360"/>
        <v>0</v>
      </c>
      <c r="AW1175" s="411">
        <v>0</v>
      </c>
      <c r="AX1175" s="411">
        <v>0</v>
      </c>
      <c r="AY1175" s="411">
        <v>0</v>
      </c>
      <c r="AZ1175" s="411">
        <v>0</v>
      </c>
      <c r="BA1175" s="411">
        <v>0</v>
      </c>
      <c r="BB1175" s="411">
        <v>0</v>
      </c>
      <c r="BC1175" s="411">
        <v>0</v>
      </c>
      <c r="BD1175" s="411">
        <v>0</v>
      </c>
      <c r="BE1175" s="411">
        <v>0</v>
      </c>
      <c r="BF1175" s="411">
        <v>0</v>
      </c>
      <c r="BG1175" s="411">
        <v>0</v>
      </c>
      <c r="BH1175" s="412">
        <v>0</v>
      </c>
      <c r="BI1175" s="411">
        <f t="shared" si="361"/>
        <v>0</v>
      </c>
      <c r="BJ1175" s="411">
        <v>0</v>
      </c>
      <c r="BK1175" s="411">
        <v>0</v>
      </c>
      <c r="BL1175" s="411">
        <v>0</v>
      </c>
      <c r="BM1175" s="411">
        <v>0</v>
      </c>
      <c r="BN1175" s="411">
        <v>0</v>
      </c>
      <c r="BO1175" s="411">
        <v>0</v>
      </c>
      <c r="BP1175" s="411">
        <v>0</v>
      </c>
      <c r="BQ1175" s="411">
        <v>0</v>
      </c>
      <c r="BR1175" s="411">
        <v>0</v>
      </c>
      <c r="BS1175" s="411">
        <v>0</v>
      </c>
      <c r="BT1175" s="411">
        <v>0</v>
      </c>
      <c r="BU1175" s="412">
        <v>0</v>
      </c>
      <c r="BV1175" s="411">
        <f t="shared" si="362"/>
        <v>0</v>
      </c>
      <c r="BW1175" s="411">
        <v>0</v>
      </c>
      <c r="BX1175" s="411">
        <v>0</v>
      </c>
      <c r="BY1175" s="411">
        <v>0</v>
      </c>
      <c r="BZ1175" s="411">
        <v>0</v>
      </c>
      <c r="CA1175" s="411">
        <v>0</v>
      </c>
      <c r="CB1175" s="411">
        <v>0</v>
      </c>
      <c r="CC1175" s="411">
        <v>0</v>
      </c>
      <c r="CD1175" s="411">
        <v>0</v>
      </c>
      <c r="CE1175" s="411">
        <v>0</v>
      </c>
      <c r="CF1175" s="411">
        <v>0</v>
      </c>
      <c r="CG1175" s="411">
        <v>0</v>
      </c>
      <c r="CH1175" s="412">
        <v>0</v>
      </c>
      <c r="CI1175" s="411">
        <f t="shared" si="363"/>
        <v>0</v>
      </c>
      <c r="CJ1175" s="411">
        <v>0</v>
      </c>
      <c r="CK1175" s="411">
        <v>0</v>
      </c>
      <c r="CL1175" s="411">
        <v>0</v>
      </c>
      <c r="CM1175" s="411">
        <v>0</v>
      </c>
      <c r="CN1175" s="411">
        <v>0</v>
      </c>
      <c r="CO1175" s="411">
        <v>0</v>
      </c>
      <c r="CP1175" s="411">
        <v>0</v>
      </c>
      <c r="CQ1175" s="411">
        <v>0</v>
      </c>
      <c r="CR1175" s="411">
        <v>0</v>
      </c>
      <c r="CS1175" s="411">
        <v>0</v>
      </c>
      <c r="CT1175" s="411">
        <v>0</v>
      </c>
      <c r="CU1175" s="412">
        <v>0</v>
      </c>
      <c r="CV1175" s="411">
        <f t="shared" si="364"/>
        <v>0</v>
      </c>
      <c r="CW1175" s="411">
        <v>0</v>
      </c>
      <c r="CX1175" s="411">
        <v>0</v>
      </c>
      <c r="CY1175" s="411">
        <v>0</v>
      </c>
      <c r="CZ1175" s="411">
        <v>0</v>
      </c>
      <c r="DA1175" s="411">
        <v>0</v>
      </c>
      <c r="DB1175" s="411">
        <v>0</v>
      </c>
      <c r="DC1175" s="411">
        <v>0</v>
      </c>
      <c r="DD1175" s="411">
        <v>0</v>
      </c>
      <c r="DE1175" s="411">
        <v>0</v>
      </c>
      <c r="DF1175" s="411">
        <v>0</v>
      </c>
      <c r="DG1175" s="411">
        <v>0</v>
      </c>
      <c r="DH1175" s="412">
        <v>0</v>
      </c>
      <c r="DI1175" s="411">
        <f t="shared" si="365"/>
        <v>0</v>
      </c>
      <c r="DJ1175" s="411">
        <v>0</v>
      </c>
      <c r="DK1175" s="411">
        <v>0</v>
      </c>
      <c r="DL1175" s="411">
        <v>0</v>
      </c>
      <c r="DM1175" s="411">
        <v>0</v>
      </c>
      <c r="DN1175" s="411">
        <v>0</v>
      </c>
      <c r="DO1175" s="411">
        <v>0</v>
      </c>
      <c r="DP1175" s="411">
        <v>0</v>
      </c>
      <c r="DQ1175" s="411">
        <v>0</v>
      </c>
      <c r="DR1175" s="411">
        <v>0</v>
      </c>
      <c r="DS1175" s="411">
        <v>0</v>
      </c>
      <c r="DT1175" s="411">
        <v>0</v>
      </c>
      <c r="DU1175" s="412">
        <v>0</v>
      </c>
      <c r="DV1175" s="411">
        <f t="shared" si="366"/>
        <v>0</v>
      </c>
      <c r="DW1175" s="412">
        <v>0</v>
      </c>
      <c r="DX1175" s="412">
        <v>0</v>
      </c>
      <c r="DY1175" s="412">
        <v>0</v>
      </c>
      <c r="DZ1175" s="412">
        <v>0</v>
      </c>
      <c r="EA1175" s="412">
        <v>0</v>
      </c>
      <c r="EB1175" s="412">
        <v>0</v>
      </c>
      <c r="EC1175" s="412">
        <v>0</v>
      </c>
      <c r="ED1175" s="412">
        <v>0</v>
      </c>
      <c r="EE1175" s="412">
        <v>0</v>
      </c>
      <c r="EF1175" s="412">
        <v>0</v>
      </c>
      <c r="EG1175" s="412">
        <v>0</v>
      </c>
      <c r="EH1175" s="412">
        <v>0</v>
      </c>
      <c r="EI1175" s="411">
        <f t="shared" si="367"/>
        <v>0</v>
      </c>
      <c r="EK1175" s="411">
        <f t="shared" si="368"/>
        <v>1</v>
      </c>
      <c r="EL1175" s="7">
        <f t="shared" si="369"/>
        <v>-1</v>
      </c>
    </row>
    <row r="1176" spans="1:142">
      <c r="A1176" s="365" t="str">
        <f t="shared" si="351"/>
        <v xml:space="preserve"> 218</v>
      </c>
      <c r="B1176" s="370" t="s">
        <v>979</v>
      </c>
      <c r="C1176" s="370" t="s">
        <v>1221</v>
      </c>
      <c r="D1176" s="411">
        <v>0</v>
      </c>
      <c r="E1176" s="411">
        <v>0</v>
      </c>
      <c r="F1176" s="411">
        <v>0</v>
      </c>
      <c r="G1176" s="411">
        <v>0</v>
      </c>
      <c r="H1176" s="411">
        <v>0</v>
      </c>
      <c r="I1176" s="411">
        <v>0</v>
      </c>
      <c r="J1176" s="411">
        <v>0</v>
      </c>
      <c r="K1176" s="411">
        <v>0</v>
      </c>
      <c r="L1176" s="411">
        <v>0</v>
      </c>
      <c r="M1176" s="411">
        <v>1</v>
      </c>
      <c r="N1176" s="411">
        <v>0</v>
      </c>
      <c r="O1176" s="412">
        <v>0</v>
      </c>
      <c r="P1176" s="411">
        <f t="shared" si="352"/>
        <v>1</v>
      </c>
      <c r="Q1176" s="411">
        <f t="shared" si="353"/>
        <v>0</v>
      </c>
      <c r="R1176" s="411">
        <f t="shared" si="354"/>
        <v>0</v>
      </c>
      <c r="S1176" s="411">
        <f t="shared" si="355"/>
        <v>1</v>
      </c>
      <c r="T1176" s="411">
        <v>0</v>
      </c>
      <c r="U1176" s="411">
        <v>0</v>
      </c>
      <c r="V1176" s="411">
        <v>0</v>
      </c>
      <c r="W1176" s="411">
        <v>0</v>
      </c>
      <c r="X1176" s="411">
        <v>0</v>
      </c>
      <c r="Y1176" s="411">
        <v>0</v>
      </c>
      <c r="Z1176" s="411">
        <v>0</v>
      </c>
      <c r="AA1176" s="411">
        <v>0</v>
      </c>
      <c r="AB1176" s="411">
        <v>0</v>
      </c>
      <c r="AC1176" s="411">
        <v>0</v>
      </c>
      <c r="AD1176" s="411">
        <v>0</v>
      </c>
      <c r="AE1176" s="412">
        <v>0</v>
      </c>
      <c r="AF1176" s="411">
        <f t="shared" si="356"/>
        <v>0</v>
      </c>
      <c r="AG1176" s="411">
        <v>0</v>
      </c>
      <c r="AH1176" s="411">
        <v>0</v>
      </c>
      <c r="AI1176" s="411">
        <v>0</v>
      </c>
      <c r="AJ1176" s="411">
        <v>0</v>
      </c>
      <c r="AK1176" s="411">
        <v>0</v>
      </c>
      <c r="AL1176" s="411">
        <v>0</v>
      </c>
      <c r="AM1176" s="411">
        <v>0</v>
      </c>
      <c r="AN1176" s="411">
        <v>0</v>
      </c>
      <c r="AO1176" s="411">
        <v>0</v>
      </c>
      <c r="AP1176" s="411">
        <v>0</v>
      </c>
      <c r="AQ1176" s="411">
        <v>0</v>
      </c>
      <c r="AR1176" s="412">
        <v>0</v>
      </c>
      <c r="AS1176" s="411">
        <f t="shared" si="357"/>
        <v>0</v>
      </c>
      <c r="AT1176" s="411">
        <f t="shared" si="358"/>
        <v>0</v>
      </c>
      <c r="AU1176" s="411">
        <f t="shared" si="359"/>
        <v>0</v>
      </c>
      <c r="AV1176" s="411">
        <f t="shared" si="360"/>
        <v>0</v>
      </c>
      <c r="AW1176" s="411">
        <v>0</v>
      </c>
      <c r="AX1176" s="411">
        <v>0</v>
      </c>
      <c r="AY1176" s="411">
        <v>0</v>
      </c>
      <c r="AZ1176" s="411">
        <v>0</v>
      </c>
      <c r="BA1176" s="411">
        <v>0</v>
      </c>
      <c r="BB1176" s="411">
        <v>0</v>
      </c>
      <c r="BC1176" s="411">
        <v>0</v>
      </c>
      <c r="BD1176" s="411">
        <v>0</v>
      </c>
      <c r="BE1176" s="411">
        <v>0</v>
      </c>
      <c r="BF1176" s="411">
        <v>0</v>
      </c>
      <c r="BG1176" s="411">
        <v>0</v>
      </c>
      <c r="BH1176" s="412">
        <v>0</v>
      </c>
      <c r="BI1176" s="411">
        <f t="shared" si="361"/>
        <v>0</v>
      </c>
      <c r="BJ1176" s="411">
        <v>0</v>
      </c>
      <c r="BK1176" s="411">
        <v>0</v>
      </c>
      <c r="BL1176" s="411">
        <v>0</v>
      </c>
      <c r="BM1176" s="411">
        <v>0</v>
      </c>
      <c r="BN1176" s="411">
        <v>0</v>
      </c>
      <c r="BO1176" s="411">
        <v>0</v>
      </c>
      <c r="BP1176" s="411">
        <v>0</v>
      </c>
      <c r="BQ1176" s="411">
        <v>0</v>
      </c>
      <c r="BR1176" s="411">
        <v>0</v>
      </c>
      <c r="BS1176" s="411">
        <v>0</v>
      </c>
      <c r="BT1176" s="411">
        <v>0</v>
      </c>
      <c r="BU1176" s="412">
        <v>0</v>
      </c>
      <c r="BV1176" s="411">
        <f t="shared" si="362"/>
        <v>0</v>
      </c>
      <c r="BW1176" s="411">
        <v>0</v>
      </c>
      <c r="BX1176" s="411">
        <v>0</v>
      </c>
      <c r="BY1176" s="411">
        <v>0</v>
      </c>
      <c r="BZ1176" s="411">
        <v>0</v>
      </c>
      <c r="CA1176" s="411">
        <v>0</v>
      </c>
      <c r="CB1176" s="411">
        <v>0</v>
      </c>
      <c r="CC1176" s="411">
        <v>0</v>
      </c>
      <c r="CD1176" s="411">
        <v>0</v>
      </c>
      <c r="CE1176" s="411">
        <v>0</v>
      </c>
      <c r="CF1176" s="411">
        <v>0</v>
      </c>
      <c r="CG1176" s="411">
        <v>0</v>
      </c>
      <c r="CH1176" s="412">
        <v>0</v>
      </c>
      <c r="CI1176" s="411">
        <f t="shared" si="363"/>
        <v>0</v>
      </c>
      <c r="CJ1176" s="411">
        <v>0</v>
      </c>
      <c r="CK1176" s="411">
        <v>0</v>
      </c>
      <c r="CL1176" s="411">
        <v>0</v>
      </c>
      <c r="CM1176" s="411">
        <v>0</v>
      </c>
      <c r="CN1176" s="411">
        <v>0</v>
      </c>
      <c r="CO1176" s="411">
        <v>0</v>
      </c>
      <c r="CP1176" s="411">
        <v>0</v>
      </c>
      <c r="CQ1176" s="411">
        <v>0</v>
      </c>
      <c r="CR1176" s="411">
        <v>0</v>
      </c>
      <c r="CS1176" s="411">
        <v>0</v>
      </c>
      <c r="CT1176" s="411">
        <v>0</v>
      </c>
      <c r="CU1176" s="412">
        <v>0</v>
      </c>
      <c r="CV1176" s="411">
        <f t="shared" si="364"/>
        <v>0</v>
      </c>
      <c r="CW1176" s="411">
        <v>0</v>
      </c>
      <c r="CX1176" s="411">
        <v>0</v>
      </c>
      <c r="CY1176" s="411">
        <v>0</v>
      </c>
      <c r="CZ1176" s="411">
        <v>0</v>
      </c>
      <c r="DA1176" s="411">
        <v>0</v>
      </c>
      <c r="DB1176" s="411">
        <v>0</v>
      </c>
      <c r="DC1176" s="411">
        <v>0</v>
      </c>
      <c r="DD1176" s="411">
        <v>0</v>
      </c>
      <c r="DE1176" s="411">
        <v>0</v>
      </c>
      <c r="DF1176" s="411">
        <v>0</v>
      </c>
      <c r="DG1176" s="411">
        <v>0</v>
      </c>
      <c r="DH1176" s="412">
        <v>0</v>
      </c>
      <c r="DI1176" s="411">
        <f t="shared" si="365"/>
        <v>0</v>
      </c>
      <c r="DJ1176" s="411">
        <v>0</v>
      </c>
      <c r="DK1176" s="411">
        <v>0</v>
      </c>
      <c r="DL1176" s="411">
        <v>0</v>
      </c>
      <c r="DM1176" s="411">
        <v>0</v>
      </c>
      <c r="DN1176" s="411">
        <v>0</v>
      </c>
      <c r="DO1176" s="411">
        <v>0</v>
      </c>
      <c r="DP1176" s="411">
        <v>0</v>
      </c>
      <c r="DQ1176" s="411">
        <v>0</v>
      </c>
      <c r="DR1176" s="411">
        <v>0</v>
      </c>
      <c r="DS1176" s="411">
        <v>0</v>
      </c>
      <c r="DT1176" s="411">
        <v>0</v>
      </c>
      <c r="DU1176" s="412">
        <v>0</v>
      </c>
      <c r="DV1176" s="411">
        <f t="shared" si="366"/>
        <v>0</v>
      </c>
      <c r="DW1176" s="412">
        <v>0</v>
      </c>
      <c r="DX1176" s="412">
        <v>0</v>
      </c>
      <c r="DY1176" s="412">
        <v>0</v>
      </c>
      <c r="DZ1176" s="412">
        <v>0</v>
      </c>
      <c r="EA1176" s="412">
        <v>0</v>
      </c>
      <c r="EB1176" s="412">
        <v>0</v>
      </c>
      <c r="EC1176" s="412">
        <v>0</v>
      </c>
      <c r="ED1176" s="412">
        <v>0</v>
      </c>
      <c r="EE1176" s="412">
        <v>0</v>
      </c>
      <c r="EF1176" s="412">
        <v>0</v>
      </c>
      <c r="EG1176" s="412">
        <v>0</v>
      </c>
      <c r="EH1176" s="412">
        <v>0</v>
      </c>
      <c r="EI1176" s="411">
        <f t="shared" si="367"/>
        <v>0</v>
      </c>
      <c r="EK1176" s="411">
        <f t="shared" si="368"/>
        <v>1</v>
      </c>
      <c r="EL1176" s="7">
        <f t="shared" si="369"/>
        <v>-1</v>
      </c>
    </row>
    <row r="1177" spans="1:142">
      <c r="A1177" s="365" t="str">
        <f t="shared" si="351"/>
        <v xml:space="preserve"> 218</v>
      </c>
      <c r="B1177" s="370" t="s">
        <v>979</v>
      </c>
      <c r="C1177" s="370" t="s">
        <v>1223</v>
      </c>
      <c r="D1177" s="411">
        <v>0</v>
      </c>
      <c r="E1177" s="411">
        <v>0</v>
      </c>
      <c r="F1177" s="411">
        <v>0</v>
      </c>
      <c r="G1177" s="411">
        <v>0</v>
      </c>
      <c r="H1177" s="411">
        <v>0</v>
      </c>
      <c r="I1177" s="411">
        <v>0</v>
      </c>
      <c r="J1177" s="411">
        <v>0</v>
      </c>
      <c r="K1177" s="411">
        <v>0</v>
      </c>
      <c r="L1177" s="411">
        <v>0</v>
      </c>
      <c r="M1177" s="411">
        <v>1</v>
      </c>
      <c r="N1177" s="411">
        <v>0</v>
      </c>
      <c r="O1177" s="412">
        <v>0</v>
      </c>
      <c r="P1177" s="411">
        <f t="shared" si="352"/>
        <v>1</v>
      </c>
      <c r="Q1177" s="411">
        <f t="shared" si="353"/>
        <v>0</v>
      </c>
      <c r="R1177" s="411">
        <f t="shared" si="354"/>
        <v>0</v>
      </c>
      <c r="S1177" s="411">
        <f t="shared" si="355"/>
        <v>1</v>
      </c>
      <c r="T1177" s="411">
        <v>0</v>
      </c>
      <c r="U1177" s="411">
        <v>0</v>
      </c>
      <c r="V1177" s="411">
        <v>0</v>
      </c>
      <c r="W1177" s="411">
        <v>0</v>
      </c>
      <c r="X1177" s="411">
        <v>0</v>
      </c>
      <c r="Y1177" s="411">
        <v>0</v>
      </c>
      <c r="Z1177" s="411">
        <v>0</v>
      </c>
      <c r="AA1177" s="411">
        <v>0</v>
      </c>
      <c r="AB1177" s="411">
        <v>0</v>
      </c>
      <c r="AC1177" s="411">
        <v>0</v>
      </c>
      <c r="AD1177" s="411">
        <v>0</v>
      </c>
      <c r="AE1177" s="412">
        <v>0</v>
      </c>
      <c r="AF1177" s="411">
        <f t="shared" si="356"/>
        <v>0</v>
      </c>
      <c r="AG1177" s="411">
        <v>0</v>
      </c>
      <c r="AH1177" s="411">
        <v>0</v>
      </c>
      <c r="AI1177" s="411">
        <v>0</v>
      </c>
      <c r="AJ1177" s="411">
        <v>0</v>
      </c>
      <c r="AK1177" s="411">
        <v>0</v>
      </c>
      <c r="AL1177" s="411">
        <v>0</v>
      </c>
      <c r="AM1177" s="411">
        <v>0</v>
      </c>
      <c r="AN1177" s="411">
        <v>0</v>
      </c>
      <c r="AO1177" s="411">
        <v>0</v>
      </c>
      <c r="AP1177" s="411">
        <v>0</v>
      </c>
      <c r="AQ1177" s="411">
        <v>0</v>
      </c>
      <c r="AR1177" s="412">
        <v>0</v>
      </c>
      <c r="AS1177" s="411">
        <f t="shared" si="357"/>
        <v>0</v>
      </c>
      <c r="AT1177" s="411">
        <f t="shared" si="358"/>
        <v>0</v>
      </c>
      <c r="AU1177" s="411">
        <f t="shared" si="359"/>
        <v>0</v>
      </c>
      <c r="AV1177" s="411">
        <f t="shared" si="360"/>
        <v>0</v>
      </c>
      <c r="AW1177" s="411">
        <v>0</v>
      </c>
      <c r="AX1177" s="411">
        <v>0</v>
      </c>
      <c r="AY1177" s="411">
        <v>0</v>
      </c>
      <c r="AZ1177" s="411">
        <v>0</v>
      </c>
      <c r="BA1177" s="411">
        <v>0</v>
      </c>
      <c r="BB1177" s="411">
        <v>0</v>
      </c>
      <c r="BC1177" s="411">
        <v>0</v>
      </c>
      <c r="BD1177" s="411">
        <v>0</v>
      </c>
      <c r="BE1177" s="411">
        <v>0</v>
      </c>
      <c r="BF1177" s="411">
        <v>0</v>
      </c>
      <c r="BG1177" s="411">
        <v>0</v>
      </c>
      <c r="BH1177" s="412">
        <v>0</v>
      </c>
      <c r="BI1177" s="411">
        <f t="shared" si="361"/>
        <v>0</v>
      </c>
      <c r="BJ1177" s="411">
        <v>0</v>
      </c>
      <c r="BK1177" s="411">
        <v>0</v>
      </c>
      <c r="BL1177" s="411">
        <v>0</v>
      </c>
      <c r="BM1177" s="411">
        <v>0</v>
      </c>
      <c r="BN1177" s="411">
        <v>0</v>
      </c>
      <c r="BO1177" s="411">
        <v>0</v>
      </c>
      <c r="BP1177" s="411">
        <v>0</v>
      </c>
      <c r="BQ1177" s="411">
        <v>0</v>
      </c>
      <c r="BR1177" s="411">
        <v>0</v>
      </c>
      <c r="BS1177" s="411">
        <v>0</v>
      </c>
      <c r="BT1177" s="411">
        <v>0</v>
      </c>
      <c r="BU1177" s="412">
        <v>0</v>
      </c>
      <c r="BV1177" s="411">
        <f t="shared" si="362"/>
        <v>0</v>
      </c>
      <c r="BW1177" s="411">
        <v>0</v>
      </c>
      <c r="BX1177" s="411">
        <v>0</v>
      </c>
      <c r="BY1177" s="411">
        <v>0</v>
      </c>
      <c r="BZ1177" s="411">
        <v>0</v>
      </c>
      <c r="CA1177" s="411">
        <v>0</v>
      </c>
      <c r="CB1177" s="411">
        <v>0</v>
      </c>
      <c r="CC1177" s="411">
        <v>0</v>
      </c>
      <c r="CD1177" s="411">
        <v>0</v>
      </c>
      <c r="CE1177" s="411">
        <v>0</v>
      </c>
      <c r="CF1177" s="411">
        <v>0</v>
      </c>
      <c r="CG1177" s="411">
        <v>0</v>
      </c>
      <c r="CH1177" s="412">
        <v>0</v>
      </c>
      <c r="CI1177" s="411">
        <f t="shared" si="363"/>
        <v>0</v>
      </c>
      <c r="CJ1177" s="411">
        <v>0</v>
      </c>
      <c r="CK1177" s="411">
        <v>0</v>
      </c>
      <c r="CL1177" s="411">
        <v>0</v>
      </c>
      <c r="CM1177" s="411">
        <v>0</v>
      </c>
      <c r="CN1177" s="411">
        <v>0</v>
      </c>
      <c r="CO1177" s="411">
        <v>0</v>
      </c>
      <c r="CP1177" s="411">
        <v>0</v>
      </c>
      <c r="CQ1177" s="411">
        <v>0</v>
      </c>
      <c r="CR1177" s="411">
        <v>0</v>
      </c>
      <c r="CS1177" s="411">
        <v>0</v>
      </c>
      <c r="CT1177" s="411">
        <v>0</v>
      </c>
      <c r="CU1177" s="412">
        <v>0</v>
      </c>
      <c r="CV1177" s="411">
        <f t="shared" si="364"/>
        <v>0</v>
      </c>
      <c r="CW1177" s="411">
        <v>0</v>
      </c>
      <c r="CX1177" s="411">
        <v>0</v>
      </c>
      <c r="CY1177" s="411">
        <v>0</v>
      </c>
      <c r="CZ1177" s="411">
        <v>0</v>
      </c>
      <c r="DA1177" s="411">
        <v>0</v>
      </c>
      <c r="DB1177" s="411">
        <v>0</v>
      </c>
      <c r="DC1177" s="411">
        <v>0</v>
      </c>
      <c r="DD1177" s="411">
        <v>0</v>
      </c>
      <c r="DE1177" s="411">
        <v>0</v>
      </c>
      <c r="DF1177" s="411">
        <v>0</v>
      </c>
      <c r="DG1177" s="411">
        <v>0</v>
      </c>
      <c r="DH1177" s="412">
        <v>0</v>
      </c>
      <c r="DI1177" s="411">
        <f t="shared" si="365"/>
        <v>0</v>
      </c>
      <c r="DJ1177" s="411">
        <v>0</v>
      </c>
      <c r="DK1177" s="411">
        <v>0</v>
      </c>
      <c r="DL1177" s="411">
        <v>0</v>
      </c>
      <c r="DM1177" s="411">
        <v>0</v>
      </c>
      <c r="DN1177" s="411">
        <v>0</v>
      </c>
      <c r="DO1177" s="411">
        <v>0</v>
      </c>
      <c r="DP1177" s="411">
        <v>0</v>
      </c>
      <c r="DQ1177" s="411">
        <v>0</v>
      </c>
      <c r="DR1177" s="411">
        <v>0</v>
      </c>
      <c r="DS1177" s="411">
        <v>0</v>
      </c>
      <c r="DT1177" s="411">
        <v>0</v>
      </c>
      <c r="DU1177" s="412">
        <v>0</v>
      </c>
      <c r="DV1177" s="411">
        <f t="shared" si="366"/>
        <v>0</v>
      </c>
      <c r="DW1177" s="412">
        <v>0</v>
      </c>
      <c r="DX1177" s="412">
        <v>0</v>
      </c>
      <c r="DY1177" s="412">
        <v>0</v>
      </c>
      <c r="DZ1177" s="412">
        <v>0</v>
      </c>
      <c r="EA1177" s="412">
        <v>0</v>
      </c>
      <c r="EB1177" s="412">
        <v>0</v>
      </c>
      <c r="EC1177" s="412">
        <v>0</v>
      </c>
      <c r="ED1177" s="412">
        <v>0</v>
      </c>
      <c r="EE1177" s="412">
        <v>0</v>
      </c>
      <c r="EF1177" s="412">
        <v>0</v>
      </c>
      <c r="EG1177" s="412">
        <v>0</v>
      </c>
      <c r="EH1177" s="412">
        <v>0</v>
      </c>
      <c r="EI1177" s="411">
        <f t="shared" si="367"/>
        <v>0</v>
      </c>
      <c r="EK1177" s="411">
        <f t="shared" si="368"/>
        <v>1</v>
      </c>
      <c r="EL1177" s="7">
        <f t="shared" si="369"/>
        <v>-1</v>
      </c>
    </row>
    <row r="1178" spans="1:142">
      <c r="A1178" s="365" t="str">
        <f t="shared" si="351"/>
        <v xml:space="preserve"> 218</v>
      </c>
      <c r="B1178" s="370" t="s">
        <v>979</v>
      </c>
      <c r="C1178" s="370" t="s">
        <v>1187</v>
      </c>
      <c r="D1178" s="411">
        <v>1</v>
      </c>
      <c r="E1178" s="411">
        <v>1</v>
      </c>
      <c r="F1178" s="411">
        <v>1</v>
      </c>
      <c r="G1178" s="411">
        <v>1</v>
      </c>
      <c r="H1178" s="411">
        <v>1</v>
      </c>
      <c r="I1178" s="411">
        <v>1</v>
      </c>
      <c r="J1178" s="411">
        <v>1</v>
      </c>
      <c r="K1178" s="411">
        <v>1</v>
      </c>
      <c r="L1178" s="411">
        <v>1</v>
      </c>
      <c r="M1178" s="411">
        <v>0</v>
      </c>
      <c r="N1178" s="411">
        <v>1</v>
      </c>
      <c r="O1178" s="412">
        <v>1</v>
      </c>
      <c r="P1178" s="411">
        <f t="shared" si="352"/>
        <v>11</v>
      </c>
      <c r="Q1178" s="411">
        <f t="shared" si="353"/>
        <v>6.967741935483871</v>
      </c>
      <c r="R1178" s="411">
        <f t="shared" si="354"/>
        <v>1.7563959955506117</v>
      </c>
      <c r="S1178" s="411">
        <f t="shared" si="355"/>
        <v>2.2758620689655173</v>
      </c>
      <c r="T1178" s="411">
        <v>0</v>
      </c>
      <c r="U1178" s="411">
        <v>0</v>
      </c>
      <c r="V1178" s="411">
        <v>0</v>
      </c>
      <c r="W1178" s="411">
        <v>0</v>
      </c>
      <c r="X1178" s="411">
        <v>0</v>
      </c>
      <c r="Y1178" s="411">
        <v>0</v>
      </c>
      <c r="Z1178" s="411">
        <v>0</v>
      </c>
      <c r="AA1178" s="411">
        <v>0</v>
      </c>
      <c r="AB1178" s="411">
        <v>0</v>
      </c>
      <c r="AC1178" s="411">
        <v>0</v>
      </c>
      <c r="AD1178" s="411">
        <v>0</v>
      </c>
      <c r="AE1178" s="412">
        <v>0</v>
      </c>
      <c r="AF1178" s="411">
        <f t="shared" si="356"/>
        <v>0</v>
      </c>
      <c r="AG1178" s="411">
        <v>0</v>
      </c>
      <c r="AH1178" s="411">
        <v>0</v>
      </c>
      <c r="AI1178" s="411">
        <v>0</v>
      </c>
      <c r="AJ1178" s="411">
        <v>0</v>
      </c>
      <c r="AK1178" s="411">
        <v>0</v>
      </c>
      <c r="AL1178" s="411">
        <v>0</v>
      </c>
      <c r="AM1178" s="411">
        <v>0</v>
      </c>
      <c r="AN1178" s="411">
        <v>0</v>
      </c>
      <c r="AO1178" s="411">
        <v>0</v>
      </c>
      <c r="AP1178" s="411">
        <v>0</v>
      </c>
      <c r="AQ1178" s="411">
        <v>0</v>
      </c>
      <c r="AR1178" s="412">
        <v>0</v>
      </c>
      <c r="AS1178" s="411">
        <f t="shared" si="357"/>
        <v>0</v>
      </c>
      <c r="AT1178" s="411">
        <f t="shared" si="358"/>
        <v>0</v>
      </c>
      <c r="AU1178" s="411">
        <f t="shared" si="359"/>
        <v>0</v>
      </c>
      <c r="AV1178" s="411">
        <f t="shared" si="360"/>
        <v>0</v>
      </c>
      <c r="AW1178" s="411">
        <v>0</v>
      </c>
      <c r="AX1178" s="411">
        <v>0</v>
      </c>
      <c r="AY1178" s="411">
        <v>0</v>
      </c>
      <c r="AZ1178" s="411">
        <v>0</v>
      </c>
      <c r="BA1178" s="411">
        <v>0</v>
      </c>
      <c r="BB1178" s="411">
        <v>0</v>
      </c>
      <c r="BC1178" s="411">
        <v>0</v>
      </c>
      <c r="BD1178" s="411">
        <v>0</v>
      </c>
      <c r="BE1178" s="411">
        <v>0</v>
      </c>
      <c r="BF1178" s="411">
        <v>0</v>
      </c>
      <c r="BG1178" s="411">
        <v>0</v>
      </c>
      <c r="BH1178" s="412">
        <v>0</v>
      </c>
      <c r="BI1178" s="411">
        <f t="shared" si="361"/>
        <v>0</v>
      </c>
      <c r="BJ1178" s="411">
        <v>0</v>
      </c>
      <c r="BK1178" s="411">
        <v>0</v>
      </c>
      <c r="BL1178" s="411">
        <v>0</v>
      </c>
      <c r="BM1178" s="411">
        <v>0</v>
      </c>
      <c r="BN1178" s="411">
        <v>0</v>
      </c>
      <c r="BO1178" s="411">
        <v>0</v>
      </c>
      <c r="BP1178" s="411">
        <v>0</v>
      </c>
      <c r="BQ1178" s="411">
        <v>0</v>
      </c>
      <c r="BR1178" s="411">
        <v>0</v>
      </c>
      <c r="BS1178" s="411">
        <v>0</v>
      </c>
      <c r="BT1178" s="411">
        <v>0</v>
      </c>
      <c r="BU1178" s="412">
        <v>0</v>
      </c>
      <c r="BV1178" s="411">
        <f t="shared" si="362"/>
        <v>0</v>
      </c>
      <c r="BW1178" s="411">
        <v>0</v>
      </c>
      <c r="BX1178" s="411">
        <v>0</v>
      </c>
      <c r="BY1178" s="411">
        <v>0</v>
      </c>
      <c r="BZ1178" s="411">
        <v>0</v>
      </c>
      <c r="CA1178" s="411">
        <v>0</v>
      </c>
      <c r="CB1178" s="411">
        <v>0</v>
      </c>
      <c r="CC1178" s="411">
        <v>0</v>
      </c>
      <c r="CD1178" s="411">
        <v>0</v>
      </c>
      <c r="CE1178" s="411">
        <v>0</v>
      </c>
      <c r="CF1178" s="411">
        <v>0</v>
      </c>
      <c r="CG1178" s="411">
        <v>0</v>
      </c>
      <c r="CH1178" s="412">
        <v>0</v>
      </c>
      <c r="CI1178" s="411">
        <f t="shared" si="363"/>
        <v>0</v>
      </c>
      <c r="CJ1178" s="411">
        <v>0</v>
      </c>
      <c r="CK1178" s="411">
        <v>0</v>
      </c>
      <c r="CL1178" s="411">
        <v>0</v>
      </c>
      <c r="CM1178" s="411">
        <v>0</v>
      </c>
      <c r="CN1178" s="411">
        <v>0</v>
      </c>
      <c r="CO1178" s="411">
        <v>0</v>
      </c>
      <c r="CP1178" s="411">
        <v>0</v>
      </c>
      <c r="CQ1178" s="411">
        <v>0</v>
      </c>
      <c r="CR1178" s="411">
        <v>0</v>
      </c>
      <c r="CS1178" s="411">
        <v>0</v>
      </c>
      <c r="CT1178" s="411">
        <v>0</v>
      </c>
      <c r="CU1178" s="412">
        <v>0</v>
      </c>
      <c r="CV1178" s="411">
        <f t="shared" si="364"/>
        <v>0</v>
      </c>
      <c r="CW1178" s="411">
        <v>0</v>
      </c>
      <c r="CX1178" s="411">
        <v>0</v>
      </c>
      <c r="CY1178" s="411">
        <v>0</v>
      </c>
      <c r="CZ1178" s="411">
        <v>0</v>
      </c>
      <c r="DA1178" s="411">
        <v>0</v>
      </c>
      <c r="DB1178" s="411">
        <v>0</v>
      </c>
      <c r="DC1178" s="411">
        <v>0</v>
      </c>
      <c r="DD1178" s="411">
        <v>0</v>
      </c>
      <c r="DE1178" s="411">
        <v>0</v>
      </c>
      <c r="DF1178" s="411">
        <v>0</v>
      </c>
      <c r="DG1178" s="411">
        <v>0</v>
      </c>
      <c r="DH1178" s="412">
        <v>0</v>
      </c>
      <c r="DI1178" s="411">
        <f t="shared" si="365"/>
        <v>0</v>
      </c>
      <c r="DJ1178" s="411">
        <v>0</v>
      </c>
      <c r="DK1178" s="411">
        <v>0</v>
      </c>
      <c r="DL1178" s="411">
        <v>0</v>
      </c>
      <c r="DM1178" s="411">
        <v>0</v>
      </c>
      <c r="DN1178" s="411">
        <v>0</v>
      </c>
      <c r="DO1178" s="411">
        <v>0</v>
      </c>
      <c r="DP1178" s="411">
        <v>0</v>
      </c>
      <c r="DQ1178" s="411">
        <v>0</v>
      </c>
      <c r="DR1178" s="411">
        <v>0</v>
      </c>
      <c r="DS1178" s="411">
        <v>0</v>
      </c>
      <c r="DT1178" s="411">
        <v>0</v>
      </c>
      <c r="DU1178" s="412">
        <v>0</v>
      </c>
      <c r="DV1178" s="411">
        <f t="shared" si="366"/>
        <v>0</v>
      </c>
      <c r="DW1178" s="412">
        <v>0</v>
      </c>
      <c r="DX1178" s="412">
        <v>0</v>
      </c>
      <c r="DY1178" s="412">
        <v>0</v>
      </c>
      <c r="DZ1178" s="412">
        <v>0</v>
      </c>
      <c r="EA1178" s="412">
        <v>0</v>
      </c>
      <c r="EB1178" s="412">
        <v>0</v>
      </c>
      <c r="EC1178" s="412">
        <v>0</v>
      </c>
      <c r="ED1178" s="412">
        <v>0</v>
      </c>
      <c r="EE1178" s="412">
        <v>0</v>
      </c>
      <c r="EF1178" s="412">
        <v>0</v>
      </c>
      <c r="EG1178" s="412">
        <v>0</v>
      </c>
      <c r="EH1178" s="412">
        <v>0</v>
      </c>
      <c r="EI1178" s="411">
        <f t="shared" si="367"/>
        <v>0</v>
      </c>
      <c r="EK1178" s="411">
        <f t="shared" si="368"/>
        <v>11</v>
      </c>
      <c r="EL1178" s="7">
        <f t="shared" si="369"/>
        <v>-11</v>
      </c>
    </row>
    <row r="1179" spans="1:142">
      <c r="A1179" s="365" t="str">
        <f t="shared" si="351"/>
        <v xml:space="preserve"> 220</v>
      </c>
      <c r="B1179" s="370" t="s">
        <v>980</v>
      </c>
      <c r="C1179" s="370" t="s">
        <v>1167</v>
      </c>
      <c r="D1179" s="411">
        <v>43</v>
      </c>
      <c r="E1179" s="411">
        <v>43</v>
      </c>
      <c r="F1179" s="411">
        <v>42</v>
      </c>
      <c r="G1179" s="411">
        <v>43</v>
      </c>
      <c r="H1179" s="411">
        <v>43</v>
      </c>
      <c r="I1179" s="411">
        <v>44</v>
      </c>
      <c r="J1179" s="411">
        <v>44</v>
      </c>
      <c r="K1179" s="411">
        <v>44</v>
      </c>
      <c r="L1179" s="411">
        <v>43</v>
      </c>
      <c r="M1179" s="411">
        <v>43</v>
      </c>
      <c r="N1179" s="411">
        <v>41</v>
      </c>
      <c r="O1179" s="412">
        <v>40</v>
      </c>
      <c r="P1179" s="411">
        <f t="shared" si="352"/>
        <v>513</v>
      </c>
      <c r="Q1179" s="411">
        <f t="shared" si="353"/>
        <v>300.58064516129031</v>
      </c>
      <c r="R1179" s="411">
        <f t="shared" si="354"/>
        <v>76.557285873192441</v>
      </c>
      <c r="S1179" s="411">
        <f t="shared" si="355"/>
        <v>135.86206896551724</v>
      </c>
      <c r="T1179" s="411">
        <v>0</v>
      </c>
      <c r="U1179" s="411">
        <v>-1.0000000000000018</v>
      </c>
      <c r="V1179" s="411">
        <v>0</v>
      </c>
      <c r="W1179" s="411">
        <v>0</v>
      </c>
      <c r="X1179" s="411">
        <v>0</v>
      </c>
      <c r="Y1179" s="411">
        <v>0</v>
      </c>
      <c r="Z1179" s="411">
        <v>0</v>
      </c>
      <c r="AA1179" s="411">
        <v>-1.0000000000000004</v>
      </c>
      <c r="AB1179" s="411">
        <v>0</v>
      </c>
      <c r="AC1179" s="411">
        <v>0</v>
      </c>
      <c r="AD1179" s="411">
        <v>0</v>
      </c>
      <c r="AE1179" s="412">
        <v>0</v>
      </c>
      <c r="AF1179" s="411">
        <f t="shared" si="356"/>
        <v>-2.0000000000000022</v>
      </c>
      <c r="AG1179" s="411">
        <v>43</v>
      </c>
      <c r="AH1179" s="411">
        <v>42</v>
      </c>
      <c r="AI1179" s="411">
        <v>42</v>
      </c>
      <c r="AJ1179" s="411">
        <v>43</v>
      </c>
      <c r="AK1179" s="411">
        <v>43</v>
      </c>
      <c r="AL1179" s="411">
        <v>44</v>
      </c>
      <c r="AM1179" s="411">
        <v>44.000000000000007</v>
      </c>
      <c r="AN1179" s="411">
        <v>42.999999999999993</v>
      </c>
      <c r="AO1179" s="411">
        <v>43</v>
      </c>
      <c r="AP1179" s="411">
        <v>43</v>
      </c>
      <c r="AQ1179" s="411">
        <v>41</v>
      </c>
      <c r="AR1179" s="412">
        <v>40</v>
      </c>
      <c r="AS1179" s="411">
        <f t="shared" si="357"/>
        <v>511</v>
      </c>
      <c r="AT1179" s="411">
        <f t="shared" si="358"/>
        <v>299.58064516129031</v>
      </c>
      <c r="AU1179" s="411">
        <f t="shared" si="359"/>
        <v>75.557285873192427</v>
      </c>
      <c r="AV1179" s="411">
        <f t="shared" si="360"/>
        <v>135.86206896551724</v>
      </c>
      <c r="AW1179" s="411">
        <v>0</v>
      </c>
      <c r="AX1179" s="411">
        <v>0</v>
      </c>
      <c r="AY1179" s="411">
        <v>0</v>
      </c>
      <c r="AZ1179" s="411">
        <v>0</v>
      </c>
      <c r="BA1179" s="411">
        <v>0</v>
      </c>
      <c r="BB1179" s="411">
        <v>0</v>
      </c>
      <c r="BC1179" s="411">
        <v>0</v>
      </c>
      <c r="BD1179" s="411">
        <v>0</v>
      </c>
      <c r="BE1179" s="411">
        <v>0</v>
      </c>
      <c r="BF1179" s="411">
        <v>0</v>
      </c>
      <c r="BG1179" s="411">
        <v>0</v>
      </c>
      <c r="BH1179" s="412">
        <v>0</v>
      </c>
      <c r="BI1179" s="411">
        <f t="shared" si="361"/>
        <v>0</v>
      </c>
      <c r="BJ1179" s="411">
        <v>43</v>
      </c>
      <c r="BK1179" s="411">
        <v>42</v>
      </c>
      <c r="BL1179" s="411">
        <v>42</v>
      </c>
      <c r="BM1179" s="411">
        <v>43</v>
      </c>
      <c r="BN1179" s="411">
        <v>43</v>
      </c>
      <c r="BO1179" s="411">
        <v>44</v>
      </c>
      <c r="BP1179" s="411">
        <v>44.000000000000007</v>
      </c>
      <c r="BQ1179" s="411">
        <v>42.999999999999993</v>
      </c>
      <c r="BR1179" s="411">
        <v>43</v>
      </c>
      <c r="BS1179" s="411">
        <v>43</v>
      </c>
      <c r="BT1179" s="411">
        <v>41</v>
      </c>
      <c r="BU1179" s="412">
        <v>40</v>
      </c>
      <c r="BV1179" s="411">
        <f t="shared" si="362"/>
        <v>511</v>
      </c>
      <c r="BW1179" s="411">
        <v>0</v>
      </c>
      <c r="BX1179" s="411">
        <v>0</v>
      </c>
      <c r="BY1179" s="411">
        <v>0</v>
      </c>
      <c r="BZ1179" s="411">
        <v>0</v>
      </c>
      <c r="CA1179" s="411">
        <v>0</v>
      </c>
      <c r="CB1179" s="411">
        <v>0</v>
      </c>
      <c r="CC1179" s="411">
        <v>0</v>
      </c>
      <c r="CD1179" s="411">
        <v>0</v>
      </c>
      <c r="CE1179" s="411">
        <v>0</v>
      </c>
      <c r="CF1179" s="411">
        <v>0</v>
      </c>
      <c r="CG1179" s="411">
        <v>0</v>
      </c>
      <c r="CH1179" s="412">
        <v>0</v>
      </c>
      <c r="CI1179" s="411">
        <f t="shared" si="363"/>
        <v>0</v>
      </c>
      <c r="CJ1179" s="411">
        <v>43</v>
      </c>
      <c r="CK1179" s="411">
        <v>42</v>
      </c>
      <c r="CL1179" s="411">
        <v>42</v>
      </c>
      <c r="CM1179" s="411">
        <v>43</v>
      </c>
      <c r="CN1179" s="411">
        <v>43</v>
      </c>
      <c r="CO1179" s="411">
        <v>44</v>
      </c>
      <c r="CP1179" s="411">
        <v>44.000000000000007</v>
      </c>
      <c r="CQ1179" s="411">
        <v>42.999999999999993</v>
      </c>
      <c r="CR1179" s="411">
        <v>43</v>
      </c>
      <c r="CS1179" s="411">
        <v>43</v>
      </c>
      <c r="CT1179" s="411">
        <v>41</v>
      </c>
      <c r="CU1179" s="412">
        <v>40</v>
      </c>
      <c r="CV1179" s="411">
        <f t="shared" si="364"/>
        <v>511</v>
      </c>
      <c r="CW1179" s="411">
        <v>-3</v>
      </c>
      <c r="CX1179" s="411">
        <v>-1.9999999999999982</v>
      </c>
      <c r="CY1179" s="411">
        <v>-2</v>
      </c>
      <c r="CZ1179" s="411">
        <v>-3</v>
      </c>
      <c r="DA1179" s="411">
        <v>-3</v>
      </c>
      <c r="DB1179" s="411">
        <v>-4</v>
      </c>
      <c r="DC1179" s="411">
        <v>-4.0000000000000071</v>
      </c>
      <c r="DD1179" s="411">
        <v>-2.9999999999999996</v>
      </c>
      <c r="DE1179" s="411">
        <v>-3</v>
      </c>
      <c r="DF1179" s="411">
        <v>-3</v>
      </c>
      <c r="DG1179" s="411">
        <v>-1</v>
      </c>
      <c r="DH1179" s="412">
        <v>0</v>
      </c>
      <c r="DI1179" s="411">
        <f t="shared" si="365"/>
        <v>-31.000000000000007</v>
      </c>
      <c r="DJ1179" s="411">
        <v>40</v>
      </c>
      <c r="DK1179" s="411">
        <v>40</v>
      </c>
      <c r="DL1179" s="411">
        <v>40</v>
      </c>
      <c r="DM1179" s="411">
        <v>40</v>
      </c>
      <c r="DN1179" s="411">
        <v>40</v>
      </c>
      <c r="DO1179" s="411">
        <v>40</v>
      </c>
      <c r="DP1179" s="411">
        <v>40</v>
      </c>
      <c r="DQ1179" s="411">
        <v>40</v>
      </c>
      <c r="DR1179" s="411">
        <v>40</v>
      </c>
      <c r="DS1179" s="411">
        <v>40</v>
      </c>
      <c r="DT1179" s="411">
        <v>40</v>
      </c>
      <c r="DU1179" s="412">
        <v>40</v>
      </c>
      <c r="DV1179" s="411">
        <f t="shared" si="366"/>
        <v>480</v>
      </c>
      <c r="DW1179" s="412">
        <v>40</v>
      </c>
      <c r="DX1179" s="412">
        <v>40</v>
      </c>
      <c r="DY1179" s="412">
        <v>40</v>
      </c>
      <c r="DZ1179" s="412">
        <v>40</v>
      </c>
      <c r="EA1179" s="412">
        <v>40</v>
      </c>
      <c r="EB1179" s="412">
        <v>40</v>
      </c>
      <c r="EC1179" s="412">
        <v>40</v>
      </c>
      <c r="ED1179" s="412">
        <v>40</v>
      </c>
      <c r="EE1179" s="412">
        <v>40</v>
      </c>
      <c r="EF1179" s="412">
        <v>40</v>
      </c>
      <c r="EG1179" s="412">
        <v>40</v>
      </c>
      <c r="EH1179" s="412">
        <v>40</v>
      </c>
      <c r="EI1179" s="411">
        <f t="shared" si="367"/>
        <v>480</v>
      </c>
      <c r="EK1179" s="411">
        <f t="shared" si="368"/>
        <v>480</v>
      </c>
      <c r="EL1179" s="7">
        <f t="shared" si="369"/>
        <v>0</v>
      </c>
    </row>
    <row r="1180" spans="1:142">
      <c r="A1180" s="365" t="str">
        <f t="shared" si="351"/>
        <v xml:space="preserve"> 220</v>
      </c>
      <c r="B1180" s="370" t="s">
        <v>980</v>
      </c>
      <c r="C1180" s="370" t="s">
        <v>1168</v>
      </c>
      <c r="D1180" s="411">
        <v>283065</v>
      </c>
      <c r="E1180" s="411">
        <v>277500</v>
      </c>
      <c r="F1180" s="411">
        <v>237235</v>
      </c>
      <c r="G1180" s="411">
        <v>255415</v>
      </c>
      <c r="H1180" s="411">
        <v>227330</v>
      </c>
      <c r="I1180" s="411">
        <v>300535</v>
      </c>
      <c r="J1180" s="411">
        <v>472260</v>
      </c>
      <c r="K1180" s="411">
        <v>588020</v>
      </c>
      <c r="L1180" s="411">
        <v>524955</v>
      </c>
      <c r="M1180" s="411">
        <v>463500</v>
      </c>
      <c r="N1180" s="411">
        <v>269785</v>
      </c>
      <c r="O1180" s="412">
        <v>223605</v>
      </c>
      <c r="P1180" s="411">
        <f t="shared" si="352"/>
        <v>4123205</v>
      </c>
      <c r="Q1180" s="411">
        <f t="shared" si="353"/>
        <v>2038105.8064516129</v>
      </c>
      <c r="R1180" s="411">
        <f t="shared" si="354"/>
        <v>983394.02113459399</v>
      </c>
      <c r="S1180" s="411">
        <f t="shared" si="355"/>
        <v>1101705.1724137932</v>
      </c>
      <c r="T1180" s="411">
        <v>14595.000000000007</v>
      </c>
      <c r="U1180" s="411">
        <v>-14594.999999999996</v>
      </c>
      <c r="V1180" s="411">
        <v>0</v>
      </c>
      <c r="W1180" s="411">
        <v>0</v>
      </c>
      <c r="X1180" s="411">
        <v>0</v>
      </c>
      <c r="Y1180" s="411">
        <v>22524.999999999993</v>
      </c>
      <c r="Z1180" s="411">
        <v>-1061.0000000000218</v>
      </c>
      <c r="AA1180" s="411">
        <v>-24464.000000000007</v>
      </c>
      <c r="AB1180" s="411">
        <v>3000.0000000000509</v>
      </c>
      <c r="AC1180" s="411">
        <v>0</v>
      </c>
      <c r="AD1180" s="411">
        <v>34134.999999999985</v>
      </c>
      <c r="AE1180" s="412">
        <v>-32325.000000000004</v>
      </c>
      <c r="AF1180" s="411">
        <f t="shared" si="356"/>
        <v>1810.0000000000109</v>
      </c>
      <c r="AG1180" s="411">
        <v>297660</v>
      </c>
      <c r="AH1180" s="411">
        <v>262905</v>
      </c>
      <c r="AI1180" s="411">
        <v>237235</v>
      </c>
      <c r="AJ1180" s="411">
        <v>255415</v>
      </c>
      <c r="AK1180" s="411">
        <v>227330</v>
      </c>
      <c r="AL1180" s="411">
        <v>323060.00000000006</v>
      </c>
      <c r="AM1180" s="411">
        <v>471199</v>
      </c>
      <c r="AN1180" s="411">
        <v>563556</v>
      </c>
      <c r="AO1180" s="411">
        <v>527955.00000000012</v>
      </c>
      <c r="AP1180" s="411">
        <v>463500</v>
      </c>
      <c r="AQ1180" s="411">
        <v>303920</v>
      </c>
      <c r="AR1180" s="412">
        <v>191280</v>
      </c>
      <c r="AS1180" s="411">
        <f t="shared" si="357"/>
        <v>4125015</v>
      </c>
      <c r="AT1180" s="411">
        <f t="shared" si="358"/>
        <v>2059604.0322580645</v>
      </c>
      <c r="AU1180" s="411">
        <f t="shared" si="359"/>
        <v>961068.20912124589</v>
      </c>
      <c r="AV1180" s="411">
        <f t="shared" si="360"/>
        <v>1104342.7586206896</v>
      </c>
      <c r="AW1180" s="411">
        <v>0</v>
      </c>
      <c r="AX1180" s="411">
        <v>0</v>
      </c>
      <c r="AY1180" s="411">
        <v>0</v>
      </c>
      <c r="AZ1180" s="411">
        <v>0</v>
      </c>
      <c r="BA1180" s="411">
        <v>0</v>
      </c>
      <c r="BB1180" s="411">
        <v>0</v>
      </c>
      <c r="BC1180" s="411">
        <v>0</v>
      </c>
      <c r="BD1180" s="411">
        <v>0</v>
      </c>
      <c r="BE1180" s="411">
        <v>0</v>
      </c>
      <c r="BF1180" s="411">
        <v>0</v>
      </c>
      <c r="BG1180" s="411">
        <v>0</v>
      </c>
      <c r="BH1180" s="412">
        <v>0</v>
      </c>
      <c r="BI1180" s="411">
        <f t="shared" si="361"/>
        <v>0</v>
      </c>
      <c r="BJ1180" s="411">
        <v>297660</v>
      </c>
      <c r="BK1180" s="411">
        <v>262905</v>
      </c>
      <c r="BL1180" s="411">
        <v>237235</v>
      </c>
      <c r="BM1180" s="411">
        <v>255415</v>
      </c>
      <c r="BN1180" s="411">
        <v>227330</v>
      </c>
      <c r="BO1180" s="411">
        <v>323060.00000000006</v>
      </c>
      <c r="BP1180" s="411">
        <v>471199</v>
      </c>
      <c r="BQ1180" s="411">
        <v>563556</v>
      </c>
      <c r="BR1180" s="411">
        <v>527955.00000000012</v>
      </c>
      <c r="BS1180" s="411">
        <v>463500</v>
      </c>
      <c r="BT1180" s="411">
        <v>303920</v>
      </c>
      <c r="BU1180" s="412">
        <v>191280</v>
      </c>
      <c r="BV1180" s="411">
        <f t="shared" si="362"/>
        <v>4125015</v>
      </c>
      <c r="BW1180" s="411">
        <v>-12460.327698060009</v>
      </c>
      <c r="BX1180" s="411">
        <v>-11341.271080830003</v>
      </c>
      <c r="BY1180" s="411">
        <v>-7958.1470019950029</v>
      </c>
      <c r="BZ1180" s="411">
        <v>-8993.4924015949982</v>
      </c>
      <c r="CA1180" s="411">
        <v>3199.7424955999704</v>
      </c>
      <c r="CB1180" s="411">
        <v>14503.729594880006</v>
      </c>
      <c r="CC1180" s="411">
        <v>15029.838743790977</v>
      </c>
      <c r="CD1180" s="411">
        <v>-29097.173423724023</v>
      </c>
      <c r="CE1180" s="411">
        <v>10546.089076980006</v>
      </c>
      <c r="CF1180" s="411">
        <v>15141.482657999972</v>
      </c>
      <c r="CG1180" s="411">
        <v>-4686.0698431199962</v>
      </c>
      <c r="CH1180" s="412">
        <v>7452.4350223200072</v>
      </c>
      <c r="CI1180" s="411">
        <f t="shared" si="363"/>
        <v>-8663.1638577530921</v>
      </c>
      <c r="CJ1180" s="411">
        <v>285199.67230194004</v>
      </c>
      <c r="CK1180" s="411">
        <v>251563.72891917001</v>
      </c>
      <c r="CL1180" s="411">
        <v>229276.85299800499</v>
      </c>
      <c r="CM1180" s="411">
        <v>246421.50759840501</v>
      </c>
      <c r="CN1180" s="411">
        <v>230529.74249559996</v>
      </c>
      <c r="CO1180" s="411">
        <v>337563.72959488002</v>
      </c>
      <c r="CP1180" s="411">
        <v>486228.83874379093</v>
      </c>
      <c r="CQ1180" s="411">
        <v>534458.82657627598</v>
      </c>
      <c r="CR1180" s="411">
        <v>538501.08907698002</v>
      </c>
      <c r="CS1180" s="411">
        <v>478641.48265799996</v>
      </c>
      <c r="CT1180" s="411">
        <v>299233.93015688</v>
      </c>
      <c r="CU1180" s="412">
        <v>198732.43502231999</v>
      </c>
      <c r="CV1180" s="411">
        <f t="shared" si="364"/>
        <v>4116351.8361422471</v>
      </c>
      <c r="CW1180" s="411">
        <v>-40977.333553477416</v>
      </c>
      <c r="CX1180" s="411">
        <v>-28940.318142253087</v>
      </c>
      <c r="CY1180" s="411">
        <v>-11643.562933397283</v>
      </c>
      <c r="CZ1180" s="411">
        <v>-14430.237491853757</v>
      </c>
      <c r="DA1180" s="411">
        <v>-15143.524778666655</v>
      </c>
      <c r="DB1180" s="411">
        <v>-26686.038744446592</v>
      </c>
      <c r="DC1180" s="411">
        <v>-51636.975530294199</v>
      </c>
      <c r="DD1180" s="411">
        <v>-45004.00586608419</v>
      </c>
      <c r="DE1180" s="411">
        <v>-43377.160047450096</v>
      </c>
      <c r="DF1180" s="411">
        <v>-35616.709248919993</v>
      </c>
      <c r="DG1180" s="411">
        <v>-4061.1322615749232</v>
      </c>
      <c r="DH1180" s="412">
        <v>0</v>
      </c>
      <c r="DI1180" s="411">
        <f t="shared" si="365"/>
        <v>-317516.99859841814</v>
      </c>
      <c r="DJ1180" s="411">
        <v>244222.33874846259</v>
      </c>
      <c r="DK1180" s="411">
        <v>222623.41077691692</v>
      </c>
      <c r="DL1180" s="411">
        <v>217633.29006460772</v>
      </c>
      <c r="DM1180" s="411">
        <v>231991.27010655124</v>
      </c>
      <c r="DN1180" s="411">
        <v>215386.21771693329</v>
      </c>
      <c r="DO1180" s="411">
        <v>310877.69085043337</v>
      </c>
      <c r="DP1180" s="411">
        <v>434591.86321349681</v>
      </c>
      <c r="DQ1180" s="411">
        <v>489454.82071019179</v>
      </c>
      <c r="DR1180" s="411">
        <v>495123.92902952997</v>
      </c>
      <c r="DS1180" s="411">
        <v>443024.77340907999</v>
      </c>
      <c r="DT1180" s="411">
        <v>295172.79789530509</v>
      </c>
      <c r="DU1180" s="412">
        <v>198732.43502231999</v>
      </c>
      <c r="DV1180" s="411">
        <f t="shared" si="366"/>
        <v>3798834.8375438289</v>
      </c>
      <c r="DW1180" s="412">
        <v>244222.33874846259</v>
      </c>
      <c r="DX1180" s="412">
        <v>222623.41077691692</v>
      </c>
      <c r="DY1180" s="412">
        <v>217633.29006460772</v>
      </c>
      <c r="DZ1180" s="412">
        <v>231991.27010655124</v>
      </c>
      <c r="EA1180" s="412">
        <v>215386.21771693329</v>
      </c>
      <c r="EB1180" s="412">
        <v>310877.69085043337</v>
      </c>
      <c r="EC1180" s="412">
        <v>434591.86321349681</v>
      </c>
      <c r="ED1180" s="412">
        <v>489454.82071019179</v>
      </c>
      <c r="EE1180" s="412">
        <v>495123.92902952997</v>
      </c>
      <c r="EF1180" s="412">
        <v>443024.77340907999</v>
      </c>
      <c r="EG1180" s="412">
        <v>295172.79789530509</v>
      </c>
      <c r="EH1180" s="412">
        <v>198732.43502231999</v>
      </c>
      <c r="EI1180" s="411">
        <f t="shared" si="367"/>
        <v>3798834.8375438289</v>
      </c>
      <c r="EK1180" s="411">
        <f t="shared" si="368"/>
        <v>3798834.8375438289</v>
      </c>
      <c r="EL1180" s="7">
        <f t="shared" si="369"/>
        <v>0</v>
      </c>
    </row>
    <row r="1181" spans="1:142">
      <c r="A1181" s="365" t="str">
        <f t="shared" si="351"/>
        <v xml:space="preserve"> 220</v>
      </c>
      <c r="B1181" s="370" t="s">
        <v>980</v>
      </c>
      <c r="C1181" s="370" t="s">
        <v>1169</v>
      </c>
      <c r="D1181" s="411">
        <v>283065</v>
      </c>
      <c r="E1181" s="411">
        <v>277500</v>
      </c>
      <c r="F1181" s="411">
        <v>237235</v>
      </c>
      <c r="G1181" s="411">
        <v>255415</v>
      </c>
      <c r="H1181" s="411">
        <v>227330</v>
      </c>
      <c r="I1181" s="411">
        <v>300535</v>
      </c>
      <c r="J1181" s="411">
        <v>472260</v>
      </c>
      <c r="K1181" s="411">
        <v>588020</v>
      </c>
      <c r="L1181" s="411">
        <v>524955</v>
      </c>
      <c r="M1181" s="411">
        <v>463500</v>
      </c>
      <c r="N1181" s="411">
        <v>269785</v>
      </c>
      <c r="O1181" s="412">
        <v>223605</v>
      </c>
      <c r="P1181" s="411">
        <f t="shared" si="352"/>
        <v>4123205</v>
      </c>
      <c r="Q1181" s="411">
        <f t="shared" si="353"/>
        <v>2038105.8064516129</v>
      </c>
      <c r="R1181" s="411">
        <f t="shared" si="354"/>
        <v>983394.02113459399</v>
      </c>
      <c r="S1181" s="411">
        <f t="shared" si="355"/>
        <v>1101705.1724137932</v>
      </c>
      <c r="T1181" s="411">
        <v>14595.000000000007</v>
      </c>
      <c r="U1181" s="411">
        <v>-14594.999999999996</v>
      </c>
      <c r="V1181" s="411">
        <v>0</v>
      </c>
      <c r="W1181" s="411">
        <v>0</v>
      </c>
      <c r="X1181" s="411">
        <v>0</v>
      </c>
      <c r="Y1181" s="411">
        <v>22524.999999999993</v>
      </c>
      <c r="Z1181" s="411">
        <v>-1061.0000000000218</v>
      </c>
      <c r="AA1181" s="411">
        <v>-24464.000000000007</v>
      </c>
      <c r="AB1181" s="411">
        <v>3000.0000000000509</v>
      </c>
      <c r="AC1181" s="411">
        <v>0</v>
      </c>
      <c r="AD1181" s="411">
        <v>34134.999999999985</v>
      </c>
      <c r="AE1181" s="412">
        <v>-32325.000000000004</v>
      </c>
      <c r="AF1181" s="411">
        <f t="shared" si="356"/>
        <v>1810.0000000000109</v>
      </c>
      <c r="AG1181" s="411">
        <v>297660</v>
      </c>
      <c r="AH1181" s="411">
        <v>262905</v>
      </c>
      <c r="AI1181" s="411">
        <v>237235</v>
      </c>
      <c r="AJ1181" s="411">
        <v>255415</v>
      </c>
      <c r="AK1181" s="411">
        <v>227330</v>
      </c>
      <c r="AL1181" s="411">
        <v>323060</v>
      </c>
      <c r="AM1181" s="411">
        <v>471199</v>
      </c>
      <c r="AN1181" s="411">
        <v>563556</v>
      </c>
      <c r="AO1181" s="411">
        <v>527955.00000000012</v>
      </c>
      <c r="AP1181" s="411">
        <v>463500</v>
      </c>
      <c r="AQ1181" s="411">
        <v>303920</v>
      </c>
      <c r="AR1181" s="412">
        <v>191280</v>
      </c>
      <c r="AS1181" s="411">
        <f t="shared" si="357"/>
        <v>4125015</v>
      </c>
      <c r="AT1181" s="411">
        <f t="shared" si="358"/>
        <v>2059604.0322580645</v>
      </c>
      <c r="AU1181" s="411">
        <f t="shared" si="359"/>
        <v>961068.20912124589</v>
      </c>
      <c r="AV1181" s="411">
        <f t="shared" si="360"/>
        <v>1104342.7586206896</v>
      </c>
      <c r="AW1181" s="411">
        <v>0</v>
      </c>
      <c r="AX1181" s="411">
        <v>0</v>
      </c>
      <c r="AY1181" s="411">
        <v>0</v>
      </c>
      <c r="AZ1181" s="411">
        <v>0</v>
      </c>
      <c r="BA1181" s="411">
        <v>0</v>
      </c>
      <c r="BB1181" s="411">
        <v>0</v>
      </c>
      <c r="BC1181" s="411">
        <v>0</v>
      </c>
      <c r="BD1181" s="411">
        <v>0</v>
      </c>
      <c r="BE1181" s="411">
        <v>0</v>
      </c>
      <c r="BF1181" s="411">
        <v>0</v>
      </c>
      <c r="BG1181" s="411">
        <v>0</v>
      </c>
      <c r="BH1181" s="412">
        <v>0</v>
      </c>
      <c r="BI1181" s="411">
        <f t="shared" si="361"/>
        <v>0</v>
      </c>
      <c r="BJ1181" s="411">
        <v>297660</v>
      </c>
      <c r="BK1181" s="411">
        <v>262905</v>
      </c>
      <c r="BL1181" s="411">
        <v>237235</v>
      </c>
      <c r="BM1181" s="411">
        <v>255415</v>
      </c>
      <c r="BN1181" s="411">
        <v>227330</v>
      </c>
      <c r="BO1181" s="411">
        <v>323060</v>
      </c>
      <c r="BP1181" s="411">
        <v>471199</v>
      </c>
      <c r="BQ1181" s="411">
        <v>563556</v>
      </c>
      <c r="BR1181" s="411">
        <v>527955.00000000012</v>
      </c>
      <c r="BS1181" s="411">
        <v>463500</v>
      </c>
      <c r="BT1181" s="411">
        <v>303920</v>
      </c>
      <c r="BU1181" s="412">
        <v>191280</v>
      </c>
      <c r="BV1181" s="411">
        <f t="shared" si="362"/>
        <v>4125015</v>
      </c>
      <c r="BW1181" s="411">
        <v>-12460.327698060009</v>
      </c>
      <c r="BX1181" s="411">
        <v>-11341.271080830003</v>
      </c>
      <c r="BY1181" s="411">
        <v>-7958.1470019950029</v>
      </c>
      <c r="BZ1181" s="411">
        <v>-8993.4924015949982</v>
      </c>
      <c r="CA1181" s="411">
        <v>3199.7424955999704</v>
      </c>
      <c r="CB1181" s="411">
        <v>14503.729594880006</v>
      </c>
      <c r="CC1181" s="411">
        <v>15029.838743790977</v>
      </c>
      <c r="CD1181" s="411">
        <v>-29097.173423724023</v>
      </c>
      <c r="CE1181" s="411">
        <v>10546.089076980006</v>
      </c>
      <c r="CF1181" s="411">
        <v>15141.482657999972</v>
      </c>
      <c r="CG1181" s="411">
        <v>-4686.0698431199962</v>
      </c>
      <c r="CH1181" s="412">
        <v>7452.4350223200072</v>
      </c>
      <c r="CI1181" s="411">
        <f t="shared" si="363"/>
        <v>-8663.1638577530921</v>
      </c>
      <c r="CJ1181" s="411">
        <v>285199.67230193998</v>
      </c>
      <c r="CK1181" s="411">
        <v>251563.72891916998</v>
      </c>
      <c r="CL1181" s="411">
        <v>229276.85299800499</v>
      </c>
      <c r="CM1181" s="411">
        <v>246421.50759840498</v>
      </c>
      <c r="CN1181" s="411">
        <v>230529.74249559996</v>
      </c>
      <c r="CO1181" s="411">
        <v>337563.72959488002</v>
      </c>
      <c r="CP1181" s="411">
        <v>486228.83874379093</v>
      </c>
      <c r="CQ1181" s="411">
        <v>534458.82657627598</v>
      </c>
      <c r="CR1181" s="411">
        <v>538501.08907698002</v>
      </c>
      <c r="CS1181" s="411">
        <v>478641.48265799996</v>
      </c>
      <c r="CT1181" s="411">
        <v>299233.93015688</v>
      </c>
      <c r="CU1181" s="412">
        <v>198732.43502231999</v>
      </c>
      <c r="CV1181" s="411">
        <f t="shared" si="364"/>
        <v>4116351.8361422471</v>
      </c>
      <c r="CW1181" s="411">
        <v>-40977.333553477409</v>
      </c>
      <c r="CX1181" s="411">
        <v>-28940.318142253087</v>
      </c>
      <c r="CY1181" s="411">
        <v>-11643.562933397283</v>
      </c>
      <c r="CZ1181" s="411">
        <v>-14430.237491853757</v>
      </c>
      <c r="DA1181" s="411">
        <v>-15143.524778666655</v>
      </c>
      <c r="DB1181" s="411">
        <v>-26686.038744446592</v>
      </c>
      <c r="DC1181" s="411">
        <v>-51636.975530294199</v>
      </c>
      <c r="DD1181" s="411">
        <v>-45004.00586608419</v>
      </c>
      <c r="DE1181" s="411">
        <v>-43377.160047450096</v>
      </c>
      <c r="DF1181" s="411">
        <v>-35616.709248919993</v>
      </c>
      <c r="DG1181" s="411">
        <v>-4061.1322615749232</v>
      </c>
      <c r="DH1181" s="412">
        <v>0</v>
      </c>
      <c r="DI1181" s="411">
        <f t="shared" si="365"/>
        <v>-317516.99859841814</v>
      </c>
      <c r="DJ1181" s="411">
        <v>244222.33874846261</v>
      </c>
      <c r="DK1181" s="411">
        <v>222623.41077691692</v>
      </c>
      <c r="DL1181" s="411">
        <v>217633.29006460772</v>
      </c>
      <c r="DM1181" s="411">
        <v>231991.27010655124</v>
      </c>
      <c r="DN1181" s="411">
        <v>215386.21771693334</v>
      </c>
      <c r="DO1181" s="411">
        <v>310877.69085043343</v>
      </c>
      <c r="DP1181" s="411">
        <v>434591.86321349681</v>
      </c>
      <c r="DQ1181" s="411">
        <v>489454.82071019179</v>
      </c>
      <c r="DR1181" s="411">
        <v>495123.92902952997</v>
      </c>
      <c r="DS1181" s="411">
        <v>443024.77340907999</v>
      </c>
      <c r="DT1181" s="411">
        <v>295172.79789530509</v>
      </c>
      <c r="DU1181" s="412">
        <v>198732.43502231999</v>
      </c>
      <c r="DV1181" s="411">
        <f t="shared" si="366"/>
        <v>3798834.8375438289</v>
      </c>
      <c r="DW1181" s="412">
        <v>244222.33874846261</v>
      </c>
      <c r="DX1181" s="412">
        <v>222623.41077691692</v>
      </c>
      <c r="DY1181" s="412">
        <v>217633.29006460772</v>
      </c>
      <c r="DZ1181" s="412">
        <v>231991.27010655124</v>
      </c>
      <c r="EA1181" s="412">
        <v>215386.21771693334</v>
      </c>
      <c r="EB1181" s="412">
        <v>310877.69085043343</v>
      </c>
      <c r="EC1181" s="412">
        <v>434591.86321349681</v>
      </c>
      <c r="ED1181" s="412">
        <v>489454.82071019179</v>
      </c>
      <c r="EE1181" s="412">
        <v>495123.92902952997</v>
      </c>
      <c r="EF1181" s="412">
        <v>443024.77340907999</v>
      </c>
      <c r="EG1181" s="412">
        <v>295172.79789530509</v>
      </c>
      <c r="EH1181" s="412">
        <v>198732.43502231999</v>
      </c>
      <c r="EI1181" s="411">
        <f t="shared" si="367"/>
        <v>3798834.8375438289</v>
      </c>
      <c r="EK1181" s="411">
        <f t="shared" si="368"/>
        <v>3798834.8375438289</v>
      </c>
      <c r="EL1181" s="7">
        <f t="shared" si="369"/>
        <v>0</v>
      </c>
    </row>
    <row r="1182" spans="1:142">
      <c r="A1182" s="365" t="str">
        <f t="shared" si="351"/>
        <v xml:space="preserve"> 220</v>
      </c>
      <c r="B1182" s="370" t="s">
        <v>980</v>
      </c>
      <c r="C1182" s="370" t="s">
        <v>1217</v>
      </c>
      <c r="D1182" s="411">
        <v>472.3</v>
      </c>
      <c r="E1182" s="411">
        <v>543.26699999999994</v>
      </c>
      <c r="F1182" s="411">
        <v>464.70000000000005</v>
      </c>
      <c r="G1182" s="411">
        <v>506.30000000000007</v>
      </c>
      <c r="H1182" s="411">
        <v>570.20000000000005</v>
      </c>
      <c r="I1182" s="411">
        <v>670</v>
      </c>
      <c r="J1182" s="411">
        <v>1200.4000000000001</v>
      </c>
      <c r="K1182" s="411">
        <v>969.69999999999993</v>
      </c>
      <c r="L1182" s="411">
        <v>1202.2</v>
      </c>
      <c r="M1182" s="411">
        <v>1130.8000000000002</v>
      </c>
      <c r="N1182" s="411">
        <v>617.1</v>
      </c>
      <c r="O1182" s="412">
        <v>381.6</v>
      </c>
      <c r="P1182" s="411">
        <f t="shared" si="352"/>
        <v>8728.5669999999991</v>
      </c>
      <c r="Q1182" s="411">
        <f t="shared" si="353"/>
        <v>4388.4444193548388</v>
      </c>
      <c r="R1182" s="411">
        <f t="shared" si="354"/>
        <v>1878.9812013348164</v>
      </c>
      <c r="S1182" s="411">
        <f t="shared" si="355"/>
        <v>2461.1413793103447</v>
      </c>
      <c r="T1182" s="411">
        <v>24.352069312702014</v>
      </c>
      <c r="U1182" s="411">
        <v>-28.572907621621617</v>
      </c>
      <c r="V1182" s="411">
        <v>0</v>
      </c>
      <c r="W1182" s="411">
        <v>0</v>
      </c>
      <c r="X1182" s="411">
        <v>0</v>
      </c>
      <c r="Y1182" s="411">
        <v>50.21628096561129</v>
      </c>
      <c r="Z1182" s="411">
        <v>-2.6968712150087129</v>
      </c>
      <c r="AA1182" s="411">
        <v>-40.343425053569575</v>
      </c>
      <c r="AB1182" s="411">
        <v>6.8703031688431651</v>
      </c>
      <c r="AC1182" s="411">
        <v>0</v>
      </c>
      <c r="AD1182" s="411">
        <v>78.07961339585222</v>
      </c>
      <c r="AE1182" s="412">
        <v>-55.1652243912256</v>
      </c>
      <c r="AF1182" s="411">
        <f t="shared" si="356"/>
        <v>32.739838561583177</v>
      </c>
      <c r="AG1182" s="411">
        <v>496.652069312702</v>
      </c>
      <c r="AH1182" s="411">
        <v>514.6940923783784</v>
      </c>
      <c r="AI1182" s="411">
        <v>464.70000000000005</v>
      </c>
      <c r="AJ1182" s="411">
        <v>506.30000000000007</v>
      </c>
      <c r="AK1182" s="411">
        <v>570.20000000000005</v>
      </c>
      <c r="AL1182" s="411">
        <v>720.2162809656113</v>
      </c>
      <c r="AM1182" s="411">
        <v>1197.7031287849913</v>
      </c>
      <c r="AN1182" s="411">
        <v>929.35657494643056</v>
      </c>
      <c r="AO1182" s="411">
        <v>1209.0703031688431</v>
      </c>
      <c r="AP1182" s="411">
        <v>1130.8000000000002</v>
      </c>
      <c r="AQ1182" s="411">
        <v>695.17961339585213</v>
      </c>
      <c r="AR1182" s="412">
        <v>326.43477560877437</v>
      </c>
      <c r="AS1182" s="411">
        <f t="shared" si="357"/>
        <v>8761.3068385615825</v>
      </c>
      <c r="AT1182" s="411">
        <f t="shared" si="358"/>
        <v>4431.8299866421676</v>
      </c>
      <c r="AU1182" s="411">
        <f t="shared" si="359"/>
        <v>1843.5258275578672</v>
      </c>
      <c r="AV1182" s="411">
        <f t="shared" si="360"/>
        <v>2485.9510243615487</v>
      </c>
      <c r="AW1182" s="411">
        <v>0</v>
      </c>
      <c r="AX1182" s="411">
        <v>0</v>
      </c>
      <c r="AY1182" s="411">
        <v>0</v>
      </c>
      <c r="AZ1182" s="411">
        <v>0</v>
      </c>
      <c r="BA1182" s="411">
        <v>0</v>
      </c>
      <c r="BB1182" s="411">
        <v>0</v>
      </c>
      <c r="BC1182" s="411">
        <v>0</v>
      </c>
      <c r="BD1182" s="411">
        <v>0</v>
      </c>
      <c r="BE1182" s="411">
        <v>0</v>
      </c>
      <c r="BF1182" s="411">
        <v>0</v>
      </c>
      <c r="BG1182" s="411">
        <v>0</v>
      </c>
      <c r="BH1182" s="412">
        <v>0</v>
      </c>
      <c r="BI1182" s="411">
        <f t="shared" si="361"/>
        <v>0</v>
      </c>
      <c r="BJ1182" s="411">
        <v>496.652069312702</v>
      </c>
      <c r="BK1182" s="411">
        <v>514.6940923783784</v>
      </c>
      <c r="BL1182" s="411">
        <v>464.70000000000005</v>
      </c>
      <c r="BM1182" s="411">
        <v>506.30000000000007</v>
      </c>
      <c r="BN1182" s="411">
        <v>570.20000000000005</v>
      </c>
      <c r="BO1182" s="411">
        <v>720.2162809656113</v>
      </c>
      <c r="BP1182" s="411">
        <v>1197.7031287849913</v>
      </c>
      <c r="BQ1182" s="411">
        <v>929.35657494643056</v>
      </c>
      <c r="BR1182" s="411">
        <v>1209.0703031688431</v>
      </c>
      <c r="BS1182" s="411">
        <v>1130.8000000000002</v>
      </c>
      <c r="BT1182" s="411">
        <v>695.17961339585213</v>
      </c>
      <c r="BU1182" s="412">
        <v>326.43477560877437</v>
      </c>
      <c r="BV1182" s="411">
        <f t="shared" si="362"/>
        <v>8761.3068385615825</v>
      </c>
      <c r="BW1182" s="411">
        <v>-20.790322971026953</v>
      </c>
      <c r="BX1182" s="411">
        <v>-22.203020959528899</v>
      </c>
      <c r="BY1182" s="411">
        <v>-15.588555279900007</v>
      </c>
      <c r="BZ1182" s="411">
        <v>-17.827477645900004</v>
      </c>
      <c r="CA1182" s="411">
        <v>8.0257474639999344</v>
      </c>
      <c r="CB1182" s="411">
        <v>32.3340004610764</v>
      </c>
      <c r="CC1182" s="411">
        <v>38.203147478182942</v>
      </c>
      <c r="CD1182" s="411">
        <v>-47.983961547201105</v>
      </c>
      <c r="CE1182" s="411">
        <v>24.151609734825612</v>
      </c>
      <c r="CF1182" s="411">
        <v>36.940644206400023</v>
      </c>
      <c r="CG1182" s="411">
        <v>-10.718808311023025</v>
      </c>
      <c r="CH1182" s="412">
        <v>12.718182529537884</v>
      </c>
      <c r="CI1182" s="411">
        <f t="shared" si="363"/>
        <v>17.261185159442803</v>
      </c>
      <c r="CJ1182" s="411">
        <v>475.86174634167509</v>
      </c>
      <c r="CK1182" s="411">
        <v>492.49107141884951</v>
      </c>
      <c r="CL1182" s="411">
        <v>449.11144472010005</v>
      </c>
      <c r="CM1182" s="411">
        <v>488.47252235409997</v>
      </c>
      <c r="CN1182" s="411">
        <v>578.22574746399994</v>
      </c>
      <c r="CO1182" s="411">
        <v>752.55028142668766</v>
      </c>
      <c r="CP1182" s="411">
        <v>1235.9062762631743</v>
      </c>
      <c r="CQ1182" s="411">
        <v>881.37261339922929</v>
      </c>
      <c r="CR1182" s="411">
        <v>1233.2219129036689</v>
      </c>
      <c r="CS1182" s="411">
        <v>1167.7406442064</v>
      </c>
      <c r="CT1182" s="411">
        <v>684.46080508482919</v>
      </c>
      <c r="CU1182" s="412">
        <v>339.15295813831233</v>
      </c>
      <c r="CV1182" s="411">
        <f t="shared" si="364"/>
        <v>8778.5680237210272</v>
      </c>
      <c r="CW1182" s="411">
        <v>-80.653679429707978</v>
      </c>
      <c r="CX1182" s="411">
        <v>-66.777621220073854</v>
      </c>
      <c r="CY1182" s="411">
        <v>-39.482354311613882</v>
      </c>
      <c r="CZ1182" s="411">
        <v>-43.037294641855972</v>
      </c>
      <c r="DA1182" s="411">
        <v>-50.754469765999978</v>
      </c>
      <c r="DB1182" s="411">
        <v>-83.153014065997468</v>
      </c>
      <c r="DC1182" s="411">
        <v>-193.85456947265129</v>
      </c>
      <c r="DD1182" s="411">
        <v>-80.122467272464249</v>
      </c>
      <c r="DE1182" s="411">
        <v>-114.43599069353309</v>
      </c>
      <c r="DF1182" s="411">
        <v>-106.71725783499733</v>
      </c>
      <c r="DG1182" s="411">
        <v>-10.467669499251457</v>
      </c>
      <c r="DH1182" s="412">
        <v>0</v>
      </c>
      <c r="DI1182" s="411">
        <f t="shared" si="365"/>
        <v>-869.45638820814656</v>
      </c>
      <c r="DJ1182" s="411">
        <v>395.20806691196708</v>
      </c>
      <c r="DK1182" s="411">
        <v>425.71345019877566</v>
      </c>
      <c r="DL1182" s="411">
        <v>409.62909040848615</v>
      </c>
      <c r="DM1182" s="411">
        <v>445.435227712244</v>
      </c>
      <c r="DN1182" s="411">
        <v>527.47127769799999</v>
      </c>
      <c r="DO1182" s="411">
        <v>669.39726736069019</v>
      </c>
      <c r="DP1182" s="411">
        <v>1042.051706790523</v>
      </c>
      <c r="DQ1182" s="411">
        <v>801.250146126765</v>
      </c>
      <c r="DR1182" s="411">
        <v>1118.7859222101356</v>
      </c>
      <c r="DS1182" s="411">
        <v>1061.0233863714027</v>
      </c>
      <c r="DT1182" s="411">
        <v>673.99313558557776</v>
      </c>
      <c r="DU1182" s="412">
        <v>339.15295813831233</v>
      </c>
      <c r="DV1182" s="411">
        <f t="shared" si="366"/>
        <v>7909.1116355128788</v>
      </c>
      <c r="DW1182" s="412">
        <v>395.20806691196708</v>
      </c>
      <c r="DX1182" s="412">
        <v>425.71345019877566</v>
      </c>
      <c r="DY1182" s="412">
        <v>409.62909040848615</v>
      </c>
      <c r="DZ1182" s="412">
        <v>445.435227712244</v>
      </c>
      <c r="EA1182" s="412">
        <v>527.47127769799999</v>
      </c>
      <c r="EB1182" s="412">
        <v>669.39726736069019</v>
      </c>
      <c r="EC1182" s="412">
        <v>1042.051706790523</v>
      </c>
      <c r="ED1182" s="412">
        <v>801.250146126765</v>
      </c>
      <c r="EE1182" s="412">
        <v>1118.7859222101356</v>
      </c>
      <c r="EF1182" s="412">
        <v>1061.0233863714027</v>
      </c>
      <c r="EG1182" s="412">
        <v>673.99313558557776</v>
      </c>
      <c r="EH1182" s="412">
        <v>339.15295813831233</v>
      </c>
      <c r="EI1182" s="411">
        <f t="shared" si="367"/>
        <v>7909.1116355128788</v>
      </c>
      <c r="EK1182" s="411">
        <f t="shared" si="368"/>
        <v>7909.1116355128788</v>
      </c>
      <c r="EL1182" s="7">
        <f t="shared" si="369"/>
        <v>0</v>
      </c>
    </row>
    <row r="1183" spans="1:142">
      <c r="A1183" s="365" t="str">
        <f t="shared" si="351"/>
        <v xml:space="preserve"> 220</v>
      </c>
      <c r="B1183" s="370" t="s">
        <v>980</v>
      </c>
      <c r="C1183" s="370" t="s">
        <v>1170</v>
      </c>
      <c r="D1183" s="411">
        <v>283065</v>
      </c>
      <c r="E1183" s="411">
        <v>277500</v>
      </c>
      <c r="F1183" s="411">
        <v>237235</v>
      </c>
      <c r="G1183" s="411">
        <v>255415</v>
      </c>
      <c r="H1183" s="411">
        <v>227330</v>
      </c>
      <c r="I1183" s="411">
        <v>300535</v>
      </c>
      <c r="J1183" s="411">
        <v>472260</v>
      </c>
      <c r="K1183" s="411">
        <v>588020</v>
      </c>
      <c r="L1183" s="411">
        <v>524955</v>
      </c>
      <c r="M1183" s="411">
        <v>463500</v>
      </c>
      <c r="N1183" s="411">
        <v>269785</v>
      </c>
      <c r="O1183" s="412">
        <v>223605</v>
      </c>
      <c r="P1183" s="411">
        <f t="shared" si="352"/>
        <v>4123205</v>
      </c>
      <c r="Q1183" s="411">
        <f t="shared" si="353"/>
        <v>2038105.8064516129</v>
      </c>
      <c r="R1183" s="411">
        <f t="shared" si="354"/>
        <v>983394.02113459399</v>
      </c>
      <c r="S1183" s="411">
        <f t="shared" si="355"/>
        <v>1101705.1724137932</v>
      </c>
      <c r="T1183" s="411">
        <v>14595.000000000007</v>
      </c>
      <c r="U1183" s="411">
        <v>-14594.999999999996</v>
      </c>
      <c r="V1183" s="411">
        <v>0</v>
      </c>
      <c r="W1183" s="411">
        <v>0</v>
      </c>
      <c r="X1183" s="411">
        <v>0</v>
      </c>
      <c r="Y1183" s="411">
        <v>22524.999999999993</v>
      </c>
      <c r="Z1183" s="411">
        <v>-1061.0000000000218</v>
      </c>
      <c r="AA1183" s="411">
        <v>-24464.000000000007</v>
      </c>
      <c r="AB1183" s="411">
        <v>3000.0000000000509</v>
      </c>
      <c r="AC1183" s="411">
        <v>0</v>
      </c>
      <c r="AD1183" s="411">
        <v>34134.999999999985</v>
      </c>
      <c r="AE1183" s="412">
        <v>-32325.000000000004</v>
      </c>
      <c r="AF1183" s="411">
        <f t="shared" si="356"/>
        <v>1810.0000000000109</v>
      </c>
      <c r="AG1183" s="411">
        <v>297660</v>
      </c>
      <c r="AH1183" s="411">
        <v>262905</v>
      </c>
      <c r="AI1183" s="411">
        <v>237235</v>
      </c>
      <c r="AJ1183" s="411">
        <v>255415</v>
      </c>
      <c r="AK1183" s="411">
        <v>227330</v>
      </c>
      <c r="AL1183" s="411">
        <v>323060</v>
      </c>
      <c r="AM1183" s="411">
        <v>471199</v>
      </c>
      <c r="AN1183" s="411">
        <v>563556</v>
      </c>
      <c r="AO1183" s="411">
        <v>527955</v>
      </c>
      <c r="AP1183" s="411">
        <v>463500</v>
      </c>
      <c r="AQ1183" s="411">
        <v>303920</v>
      </c>
      <c r="AR1183" s="412">
        <v>191279.99999999997</v>
      </c>
      <c r="AS1183" s="411">
        <f t="shared" si="357"/>
        <v>4125015</v>
      </c>
      <c r="AT1183" s="411">
        <f t="shared" si="358"/>
        <v>2059604.0322580645</v>
      </c>
      <c r="AU1183" s="411">
        <f t="shared" si="359"/>
        <v>961068.20912124589</v>
      </c>
      <c r="AV1183" s="411">
        <f t="shared" si="360"/>
        <v>1104342.7586206896</v>
      </c>
      <c r="AW1183" s="411">
        <v>0</v>
      </c>
      <c r="AX1183" s="411">
        <v>0</v>
      </c>
      <c r="AY1183" s="411">
        <v>0</v>
      </c>
      <c r="AZ1183" s="411">
        <v>0</v>
      </c>
      <c r="BA1183" s="411">
        <v>0</v>
      </c>
      <c r="BB1183" s="411">
        <v>0</v>
      </c>
      <c r="BC1183" s="411">
        <v>0</v>
      </c>
      <c r="BD1183" s="411">
        <v>0</v>
      </c>
      <c r="BE1183" s="411">
        <v>0</v>
      </c>
      <c r="BF1183" s="411">
        <v>0</v>
      </c>
      <c r="BG1183" s="411">
        <v>0</v>
      </c>
      <c r="BH1183" s="412">
        <v>0</v>
      </c>
      <c r="BI1183" s="411">
        <f t="shared" si="361"/>
        <v>0</v>
      </c>
      <c r="BJ1183" s="411">
        <v>297660</v>
      </c>
      <c r="BK1183" s="411">
        <v>262905</v>
      </c>
      <c r="BL1183" s="411">
        <v>237235</v>
      </c>
      <c r="BM1183" s="411">
        <v>255415</v>
      </c>
      <c r="BN1183" s="411">
        <v>227330</v>
      </c>
      <c r="BO1183" s="411">
        <v>323060</v>
      </c>
      <c r="BP1183" s="411">
        <v>471199</v>
      </c>
      <c r="BQ1183" s="411">
        <v>563556</v>
      </c>
      <c r="BR1183" s="411">
        <v>527955</v>
      </c>
      <c r="BS1183" s="411">
        <v>463500</v>
      </c>
      <c r="BT1183" s="411">
        <v>303920</v>
      </c>
      <c r="BU1183" s="412">
        <v>191279.99999999997</v>
      </c>
      <c r="BV1183" s="411">
        <f t="shared" si="362"/>
        <v>4125015</v>
      </c>
      <c r="BW1183" s="411">
        <v>-12460.327698060009</v>
      </c>
      <c r="BX1183" s="411">
        <v>-11341.271080830003</v>
      </c>
      <c r="BY1183" s="411">
        <v>-7958.1470019950029</v>
      </c>
      <c r="BZ1183" s="411">
        <v>-8993.4924015949982</v>
      </c>
      <c r="CA1183" s="411">
        <v>3199.7424955999704</v>
      </c>
      <c r="CB1183" s="411">
        <v>14503.729594880006</v>
      </c>
      <c r="CC1183" s="411">
        <v>15029.838743790977</v>
      </c>
      <c r="CD1183" s="411">
        <v>-29097.173423724023</v>
      </c>
      <c r="CE1183" s="411">
        <v>10546.089076980006</v>
      </c>
      <c r="CF1183" s="411">
        <v>15141.482657999972</v>
      </c>
      <c r="CG1183" s="411">
        <v>-4686.0698431199962</v>
      </c>
      <c r="CH1183" s="412">
        <v>7452.4350223200072</v>
      </c>
      <c r="CI1183" s="411">
        <f t="shared" si="363"/>
        <v>-8663.1638577530921</v>
      </c>
      <c r="CJ1183" s="411">
        <v>285199.67230193998</v>
      </c>
      <c r="CK1183" s="411">
        <v>251563.72891917001</v>
      </c>
      <c r="CL1183" s="411">
        <v>229276.85299800499</v>
      </c>
      <c r="CM1183" s="411">
        <v>246421.50759840498</v>
      </c>
      <c r="CN1183" s="411">
        <v>230529.74249559996</v>
      </c>
      <c r="CO1183" s="411">
        <v>337563.72959488002</v>
      </c>
      <c r="CP1183" s="411">
        <v>486228.83874379093</v>
      </c>
      <c r="CQ1183" s="411">
        <v>534458.82657627598</v>
      </c>
      <c r="CR1183" s="411">
        <v>538501.08907698002</v>
      </c>
      <c r="CS1183" s="411">
        <v>478641.48265799996</v>
      </c>
      <c r="CT1183" s="411">
        <v>299233.93015688</v>
      </c>
      <c r="CU1183" s="412">
        <v>198732.43502232002</v>
      </c>
      <c r="CV1183" s="411">
        <f t="shared" si="364"/>
        <v>4116351.8361422471</v>
      </c>
      <c r="CW1183" s="411">
        <v>-40977.333553477409</v>
      </c>
      <c r="CX1183" s="411">
        <v>-28940.318142253087</v>
      </c>
      <c r="CY1183" s="411">
        <v>-11643.562933397283</v>
      </c>
      <c r="CZ1183" s="411">
        <v>-14430.237491853757</v>
      </c>
      <c r="DA1183" s="411">
        <v>-15143.524778666655</v>
      </c>
      <c r="DB1183" s="411">
        <v>-26686.038744446592</v>
      </c>
      <c r="DC1183" s="411">
        <v>-51636.975530294199</v>
      </c>
      <c r="DD1183" s="411">
        <v>-45004.00586608419</v>
      </c>
      <c r="DE1183" s="411">
        <v>-43377.160047450096</v>
      </c>
      <c r="DF1183" s="411">
        <v>-35616.709248919993</v>
      </c>
      <c r="DG1183" s="411">
        <v>-4061.1322615749232</v>
      </c>
      <c r="DH1183" s="412">
        <v>0</v>
      </c>
      <c r="DI1183" s="411">
        <f t="shared" si="365"/>
        <v>-317516.99859841814</v>
      </c>
      <c r="DJ1183" s="411">
        <v>244222.33874846261</v>
      </c>
      <c r="DK1183" s="411">
        <v>222623.41077691692</v>
      </c>
      <c r="DL1183" s="411">
        <v>217633.29006460775</v>
      </c>
      <c r="DM1183" s="411">
        <v>231991.27010655124</v>
      </c>
      <c r="DN1183" s="411">
        <v>215386.21771693329</v>
      </c>
      <c r="DO1183" s="411">
        <v>310877.69085043343</v>
      </c>
      <c r="DP1183" s="411">
        <v>434591.86321349675</v>
      </c>
      <c r="DQ1183" s="411">
        <v>489454.82071019174</v>
      </c>
      <c r="DR1183" s="411">
        <v>495123.92902952997</v>
      </c>
      <c r="DS1183" s="411">
        <v>443024.77340907999</v>
      </c>
      <c r="DT1183" s="411">
        <v>295172.79789530509</v>
      </c>
      <c r="DU1183" s="412">
        <v>198732.43502232002</v>
      </c>
      <c r="DV1183" s="411">
        <f t="shared" si="366"/>
        <v>3798834.8375438289</v>
      </c>
      <c r="DW1183" s="412">
        <v>244222.33874846261</v>
      </c>
      <c r="DX1183" s="412">
        <v>222623.41077691692</v>
      </c>
      <c r="DY1183" s="412">
        <v>217633.29006460775</v>
      </c>
      <c r="DZ1183" s="412">
        <v>231991.27010655124</v>
      </c>
      <c r="EA1183" s="412">
        <v>215386.21771693329</v>
      </c>
      <c r="EB1183" s="412">
        <v>310877.69085043343</v>
      </c>
      <c r="EC1183" s="412">
        <v>434591.86321349675</v>
      </c>
      <c r="ED1183" s="412">
        <v>489454.82071019174</v>
      </c>
      <c r="EE1183" s="412">
        <v>495123.92902952997</v>
      </c>
      <c r="EF1183" s="412">
        <v>443024.77340907999</v>
      </c>
      <c r="EG1183" s="412">
        <v>295172.79789530509</v>
      </c>
      <c r="EH1183" s="412">
        <v>198732.43502232002</v>
      </c>
      <c r="EI1183" s="411">
        <f t="shared" si="367"/>
        <v>3798834.8375438289</v>
      </c>
      <c r="EK1183" s="411">
        <f t="shared" si="368"/>
        <v>3798834.8375438289</v>
      </c>
      <c r="EL1183" s="7">
        <f t="shared" si="369"/>
        <v>0</v>
      </c>
    </row>
    <row r="1184" spans="1:142">
      <c r="A1184" s="365" t="str">
        <f t="shared" si="351"/>
        <v xml:space="preserve"> 220</v>
      </c>
      <c r="B1184" s="370" t="s">
        <v>980</v>
      </c>
      <c r="C1184" s="370" t="s">
        <v>1171</v>
      </c>
      <c r="D1184" s="411">
        <v>283065</v>
      </c>
      <c r="E1184" s="411">
        <v>277500</v>
      </c>
      <c r="F1184" s="411">
        <v>237235</v>
      </c>
      <c r="G1184" s="411">
        <v>255415</v>
      </c>
      <c r="H1184" s="411">
        <v>227330</v>
      </c>
      <c r="I1184" s="411">
        <v>300535</v>
      </c>
      <c r="J1184" s="411">
        <v>472260</v>
      </c>
      <c r="K1184" s="411">
        <v>588020</v>
      </c>
      <c r="L1184" s="411">
        <v>524955</v>
      </c>
      <c r="M1184" s="411">
        <v>463500</v>
      </c>
      <c r="N1184" s="411">
        <v>269785</v>
      </c>
      <c r="O1184" s="412">
        <v>223605</v>
      </c>
      <c r="P1184" s="411">
        <f t="shared" si="352"/>
        <v>4123205</v>
      </c>
      <c r="Q1184" s="411">
        <f t="shared" si="353"/>
        <v>2038105.8064516129</v>
      </c>
      <c r="R1184" s="411">
        <f t="shared" si="354"/>
        <v>983394.02113459399</v>
      </c>
      <c r="S1184" s="411">
        <f t="shared" si="355"/>
        <v>1101705.1724137932</v>
      </c>
      <c r="T1184" s="411">
        <v>14595.000000000007</v>
      </c>
      <c r="U1184" s="411">
        <v>-14594.999999999996</v>
      </c>
      <c r="V1184" s="411">
        <v>0</v>
      </c>
      <c r="W1184" s="411">
        <v>0</v>
      </c>
      <c r="X1184" s="411">
        <v>0</v>
      </c>
      <c r="Y1184" s="411">
        <v>22524.999999999993</v>
      </c>
      <c r="Z1184" s="411">
        <v>-1061.0000000000218</v>
      </c>
      <c r="AA1184" s="411">
        <v>-24464.000000000007</v>
      </c>
      <c r="AB1184" s="411">
        <v>3000.0000000000509</v>
      </c>
      <c r="AC1184" s="411">
        <v>0</v>
      </c>
      <c r="AD1184" s="411">
        <v>34134.999999999985</v>
      </c>
      <c r="AE1184" s="412">
        <v>-32325.000000000004</v>
      </c>
      <c r="AF1184" s="411">
        <f t="shared" si="356"/>
        <v>1810.0000000000109</v>
      </c>
      <c r="AG1184" s="411">
        <v>297660.00000000006</v>
      </c>
      <c r="AH1184" s="411">
        <v>262905</v>
      </c>
      <c r="AI1184" s="411">
        <v>237235</v>
      </c>
      <c r="AJ1184" s="411">
        <v>255415</v>
      </c>
      <c r="AK1184" s="411">
        <v>227330</v>
      </c>
      <c r="AL1184" s="411">
        <v>323060</v>
      </c>
      <c r="AM1184" s="411">
        <v>471198.99999999994</v>
      </c>
      <c r="AN1184" s="411">
        <v>563556</v>
      </c>
      <c r="AO1184" s="411">
        <v>527955</v>
      </c>
      <c r="AP1184" s="411">
        <v>463500</v>
      </c>
      <c r="AQ1184" s="411">
        <v>303920</v>
      </c>
      <c r="AR1184" s="412">
        <v>191280</v>
      </c>
      <c r="AS1184" s="411">
        <f t="shared" si="357"/>
        <v>4125015</v>
      </c>
      <c r="AT1184" s="411">
        <f t="shared" si="358"/>
        <v>2059604.0322580645</v>
      </c>
      <c r="AU1184" s="411">
        <f t="shared" si="359"/>
        <v>961068.20912124589</v>
      </c>
      <c r="AV1184" s="411">
        <f t="shared" si="360"/>
        <v>1104342.7586206896</v>
      </c>
      <c r="AW1184" s="411">
        <v>0</v>
      </c>
      <c r="AX1184" s="411">
        <v>0</v>
      </c>
      <c r="AY1184" s="411">
        <v>0</v>
      </c>
      <c r="AZ1184" s="411">
        <v>0</v>
      </c>
      <c r="BA1184" s="411">
        <v>0</v>
      </c>
      <c r="BB1184" s="411">
        <v>0</v>
      </c>
      <c r="BC1184" s="411">
        <v>0</v>
      </c>
      <c r="BD1184" s="411">
        <v>0</v>
      </c>
      <c r="BE1184" s="411">
        <v>0</v>
      </c>
      <c r="BF1184" s="411">
        <v>0</v>
      </c>
      <c r="BG1184" s="411">
        <v>0</v>
      </c>
      <c r="BH1184" s="412">
        <v>0</v>
      </c>
      <c r="BI1184" s="411">
        <f t="shared" si="361"/>
        <v>0</v>
      </c>
      <c r="BJ1184" s="411">
        <v>297660.00000000006</v>
      </c>
      <c r="BK1184" s="411">
        <v>262905</v>
      </c>
      <c r="BL1184" s="411">
        <v>237235</v>
      </c>
      <c r="BM1184" s="411">
        <v>255415</v>
      </c>
      <c r="BN1184" s="411">
        <v>227330</v>
      </c>
      <c r="BO1184" s="411">
        <v>323060</v>
      </c>
      <c r="BP1184" s="411">
        <v>471198.99999999994</v>
      </c>
      <c r="BQ1184" s="411">
        <v>563556</v>
      </c>
      <c r="BR1184" s="411">
        <v>527955</v>
      </c>
      <c r="BS1184" s="411">
        <v>463500</v>
      </c>
      <c r="BT1184" s="411">
        <v>303920</v>
      </c>
      <c r="BU1184" s="412">
        <v>191280</v>
      </c>
      <c r="BV1184" s="411">
        <f t="shared" si="362"/>
        <v>4125015</v>
      </c>
      <c r="BW1184" s="411">
        <v>-12460.327698060009</v>
      </c>
      <c r="BX1184" s="411">
        <v>-11341.271080830003</v>
      </c>
      <c r="BY1184" s="411">
        <v>-7958.1470019950029</v>
      </c>
      <c r="BZ1184" s="411">
        <v>-8993.4924015949982</v>
      </c>
      <c r="CA1184" s="411">
        <v>3199.7424955999704</v>
      </c>
      <c r="CB1184" s="411">
        <v>14503.729594880006</v>
      </c>
      <c r="CC1184" s="411">
        <v>15029.838743790977</v>
      </c>
      <c r="CD1184" s="411">
        <v>-29097.173423724023</v>
      </c>
      <c r="CE1184" s="411">
        <v>10546.089076980006</v>
      </c>
      <c r="CF1184" s="411">
        <v>15141.482657999972</v>
      </c>
      <c r="CG1184" s="411">
        <v>-4686.0698431199962</v>
      </c>
      <c r="CH1184" s="412">
        <v>7452.4350223200072</v>
      </c>
      <c r="CI1184" s="411">
        <f t="shared" si="363"/>
        <v>-8663.1638577530921</v>
      </c>
      <c r="CJ1184" s="411">
        <v>285199.67230193998</v>
      </c>
      <c r="CK1184" s="411">
        <v>251563.72891917001</v>
      </c>
      <c r="CL1184" s="411">
        <v>229276.85299800502</v>
      </c>
      <c r="CM1184" s="411">
        <v>246421.50759840501</v>
      </c>
      <c r="CN1184" s="411">
        <v>230529.74249559999</v>
      </c>
      <c r="CO1184" s="411">
        <v>337563.72959488002</v>
      </c>
      <c r="CP1184" s="411">
        <v>486228.83874379098</v>
      </c>
      <c r="CQ1184" s="411">
        <v>534458.82657627598</v>
      </c>
      <c r="CR1184" s="411">
        <v>538501.08907698002</v>
      </c>
      <c r="CS1184" s="411">
        <v>478641.48265799991</v>
      </c>
      <c r="CT1184" s="411">
        <v>299233.93015688</v>
      </c>
      <c r="CU1184" s="412">
        <v>198732.43502231999</v>
      </c>
      <c r="CV1184" s="411">
        <f t="shared" si="364"/>
        <v>4116351.8361422471</v>
      </c>
      <c r="CW1184" s="411">
        <v>-40977.333553477409</v>
      </c>
      <c r="CX1184" s="411">
        <v>-28940.318142253087</v>
      </c>
      <c r="CY1184" s="411">
        <v>-11643.562933397283</v>
      </c>
      <c r="CZ1184" s="411">
        <v>-14430.237491853757</v>
      </c>
      <c r="DA1184" s="411">
        <v>-15143.524778666655</v>
      </c>
      <c r="DB1184" s="411">
        <v>-26686.038744446592</v>
      </c>
      <c r="DC1184" s="411">
        <v>-51636.975530294199</v>
      </c>
      <c r="DD1184" s="411">
        <v>-45004.00586608419</v>
      </c>
      <c r="DE1184" s="411">
        <v>-43377.160047450096</v>
      </c>
      <c r="DF1184" s="411">
        <v>-35616.709248919993</v>
      </c>
      <c r="DG1184" s="411">
        <v>-4061.1322615749232</v>
      </c>
      <c r="DH1184" s="412">
        <v>0</v>
      </c>
      <c r="DI1184" s="411">
        <f t="shared" si="365"/>
        <v>-317516.99859841814</v>
      </c>
      <c r="DJ1184" s="411">
        <v>244222.33874846256</v>
      </c>
      <c r="DK1184" s="411">
        <v>222623.41077691689</v>
      </c>
      <c r="DL1184" s="411">
        <v>217633.29006460772</v>
      </c>
      <c r="DM1184" s="411">
        <v>231991.27010655124</v>
      </c>
      <c r="DN1184" s="411">
        <v>215386.21771693329</v>
      </c>
      <c r="DO1184" s="411">
        <v>310877.69085043337</v>
      </c>
      <c r="DP1184" s="411">
        <v>434591.86321349675</v>
      </c>
      <c r="DQ1184" s="411">
        <v>489454.82071019185</v>
      </c>
      <c r="DR1184" s="411">
        <v>495123.92902952997</v>
      </c>
      <c r="DS1184" s="411">
        <v>443024.77340907993</v>
      </c>
      <c r="DT1184" s="411">
        <v>295172.79789530509</v>
      </c>
      <c r="DU1184" s="412">
        <v>198732.43502231999</v>
      </c>
      <c r="DV1184" s="411">
        <f t="shared" si="366"/>
        <v>3798834.8375438289</v>
      </c>
      <c r="DW1184" s="412">
        <v>244222.33874846256</v>
      </c>
      <c r="DX1184" s="412">
        <v>222623.41077691689</v>
      </c>
      <c r="DY1184" s="412">
        <v>217633.29006460772</v>
      </c>
      <c r="DZ1184" s="412">
        <v>231991.27010655124</v>
      </c>
      <c r="EA1184" s="412">
        <v>215386.21771693329</v>
      </c>
      <c r="EB1184" s="412">
        <v>310877.69085043337</v>
      </c>
      <c r="EC1184" s="412">
        <v>434591.86321349675</v>
      </c>
      <c r="ED1184" s="412">
        <v>489454.82071019185</v>
      </c>
      <c r="EE1184" s="412">
        <v>495123.92902952997</v>
      </c>
      <c r="EF1184" s="412">
        <v>443024.77340907993</v>
      </c>
      <c r="EG1184" s="412">
        <v>295172.79789530509</v>
      </c>
      <c r="EH1184" s="412">
        <v>198732.43502231999</v>
      </c>
      <c r="EI1184" s="411">
        <f t="shared" si="367"/>
        <v>3798834.8375438289</v>
      </c>
      <c r="EK1184" s="411">
        <f t="shared" si="368"/>
        <v>3798834.8375438289</v>
      </c>
      <c r="EL1184" s="7">
        <f t="shared" si="369"/>
        <v>0</v>
      </c>
    </row>
    <row r="1185" spans="1:142">
      <c r="A1185" s="365" t="str">
        <f t="shared" si="351"/>
        <v xml:space="preserve"> 220</v>
      </c>
      <c r="B1185" s="370" t="s">
        <v>980</v>
      </c>
      <c r="C1185" s="370" t="s">
        <v>1172</v>
      </c>
      <c r="D1185" s="411">
        <v>283065</v>
      </c>
      <c r="E1185" s="411">
        <v>277500</v>
      </c>
      <c r="F1185" s="411">
        <v>237235</v>
      </c>
      <c r="G1185" s="411">
        <v>255415</v>
      </c>
      <c r="H1185" s="411">
        <v>227330</v>
      </c>
      <c r="I1185" s="411">
        <v>300535</v>
      </c>
      <c r="J1185" s="411">
        <v>472260</v>
      </c>
      <c r="K1185" s="411">
        <v>588020</v>
      </c>
      <c r="L1185" s="411">
        <v>524955</v>
      </c>
      <c r="M1185" s="411">
        <v>463500</v>
      </c>
      <c r="N1185" s="411">
        <v>269785</v>
      </c>
      <c r="O1185" s="412">
        <v>223605</v>
      </c>
      <c r="P1185" s="411">
        <f t="shared" si="352"/>
        <v>4123205</v>
      </c>
      <c r="Q1185" s="411">
        <f t="shared" si="353"/>
        <v>2038105.8064516129</v>
      </c>
      <c r="R1185" s="411">
        <f t="shared" si="354"/>
        <v>983394.02113459399</v>
      </c>
      <c r="S1185" s="411">
        <f t="shared" si="355"/>
        <v>1101705.1724137932</v>
      </c>
      <c r="T1185" s="411">
        <v>14595.000000000007</v>
      </c>
      <c r="U1185" s="411">
        <v>-14594.999999999996</v>
      </c>
      <c r="V1185" s="411">
        <v>0</v>
      </c>
      <c r="W1185" s="411">
        <v>0</v>
      </c>
      <c r="X1185" s="411">
        <v>0</v>
      </c>
      <c r="Y1185" s="411">
        <v>22524.999999999993</v>
      </c>
      <c r="Z1185" s="411">
        <v>-1061.0000000000218</v>
      </c>
      <c r="AA1185" s="411">
        <v>-24464.000000000007</v>
      </c>
      <c r="AB1185" s="411">
        <v>3000.0000000000509</v>
      </c>
      <c r="AC1185" s="411">
        <v>0</v>
      </c>
      <c r="AD1185" s="411">
        <v>34134.999999999985</v>
      </c>
      <c r="AE1185" s="412">
        <v>-32325.000000000004</v>
      </c>
      <c r="AF1185" s="411">
        <f t="shared" si="356"/>
        <v>1810.0000000000109</v>
      </c>
      <c r="AG1185" s="411">
        <v>297660</v>
      </c>
      <c r="AH1185" s="411">
        <v>262905</v>
      </c>
      <c r="AI1185" s="411">
        <v>237235</v>
      </c>
      <c r="AJ1185" s="411">
        <v>255415</v>
      </c>
      <c r="AK1185" s="411">
        <v>227330</v>
      </c>
      <c r="AL1185" s="411">
        <v>323060</v>
      </c>
      <c r="AM1185" s="411">
        <v>471198.99999999994</v>
      </c>
      <c r="AN1185" s="411">
        <v>563556</v>
      </c>
      <c r="AO1185" s="411">
        <v>527955</v>
      </c>
      <c r="AP1185" s="411">
        <v>463500</v>
      </c>
      <c r="AQ1185" s="411">
        <v>303919.99999999994</v>
      </c>
      <c r="AR1185" s="412">
        <v>191280</v>
      </c>
      <c r="AS1185" s="411">
        <f t="shared" si="357"/>
        <v>4125015</v>
      </c>
      <c r="AT1185" s="411">
        <f t="shared" si="358"/>
        <v>2059604.0322580645</v>
      </c>
      <c r="AU1185" s="411">
        <f t="shared" si="359"/>
        <v>961068.20912124589</v>
      </c>
      <c r="AV1185" s="411">
        <f t="shared" si="360"/>
        <v>1104342.7586206896</v>
      </c>
      <c r="AW1185" s="411">
        <v>0</v>
      </c>
      <c r="AX1185" s="411">
        <v>0</v>
      </c>
      <c r="AY1185" s="411">
        <v>0</v>
      </c>
      <c r="AZ1185" s="411">
        <v>0</v>
      </c>
      <c r="BA1185" s="411">
        <v>0</v>
      </c>
      <c r="BB1185" s="411">
        <v>0</v>
      </c>
      <c r="BC1185" s="411">
        <v>0</v>
      </c>
      <c r="BD1185" s="411">
        <v>0</v>
      </c>
      <c r="BE1185" s="411">
        <v>0</v>
      </c>
      <c r="BF1185" s="411">
        <v>0</v>
      </c>
      <c r="BG1185" s="411">
        <v>0</v>
      </c>
      <c r="BH1185" s="412">
        <v>0</v>
      </c>
      <c r="BI1185" s="411">
        <f t="shared" si="361"/>
        <v>0</v>
      </c>
      <c r="BJ1185" s="411">
        <v>297660</v>
      </c>
      <c r="BK1185" s="411">
        <v>262905</v>
      </c>
      <c r="BL1185" s="411">
        <v>237235</v>
      </c>
      <c r="BM1185" s="411">
        <v>255415</v>
      </c>
      <c r="BN1185" s="411">
        <v>227330</v>
      </c>
      <c r="BO1185" s="411">
        <v>323060</v>
      </c>
      <c r="BP1185" s="411">
        <v>471198.99999999994</v>
      </c>
      <c r="BQ1185" s="411">
        <v>563556</v>
      </c>
      <c r="BR1185" s="411">
        <v>527955</v>
      </c>
      <c r="BS1185" s="411">
        <v>463500</v>
      </c>
      <c r="BT1185" s="411">
        <v>303919.99999999994</v>
      </c>
      <c r="BU1185" s="412">
        <v>191280</v>
      </c>
      <c r="BV1185" s="411">
        <f t="shared" si="362"/>
        <v>4125015</v>
      </c>
      <c r="BW1185" s="411">
        <v>-12460.327698060009</v>
      </c>
      <c r="BX1185" s="411">
        <v>-11341.271080830003</v>
      </c>
      <c r="BY1185" s="411">
        <v>-7958.1470019950029</v>
      </c>
      <c r="BZ1185" s="411">
        <v>-8993.4924015949982</v>
      </c>
      <c r="CA1185" s="411">
        <v>3199.7424955999704</v>
      </c>
      <c r="CB1185" s="411">
        <v>14503.729594880006</v>
      </c>
      <c r="CC1185" s="411">
        <v>15029.838743790977</v>
      </c>
      <c r="CD1185" s="411">
        <v>-29097.173423724023</v>
      </c>
      <c r="CE1185" s="411">
        <v>10546.089076980006</v>
      </c>
      <c r="CF1185" s="411">
        <v>15141.482657999972</v>
      </c>
      <c r="CG1185" s="411">
        <v>-4686.0698431199962</v>
      </c>
      <c r="CH1185" s="412">
        <v>7452.4350223200072</v>
      </c>
      <c r="CI1185" s="411">
        <f t="shared" si="363"/>
        <v>-8663.1638577530921</v>
      </c>
      <c r="CJ1185" s="411">
        <v>285199.67230193998</v>
      </c>
      <c r="CK1185" s="411">
        <v>251563.72891917001</v>
      </c>
      <c r="CL1185" s="411">
        <v>229276.85299800499</v>
      </c>
      <c r="CM1185" s="411">
        <v>246421.50759840501</v>
      </c>
      <c r="CN1185" s="411">
        <v>230529.74249559999</v>
      </c>
      <c r="CO1185" s="411">
        <v>337563.72959488002</v>
      </c>
      <c r="CP1185" s="411">
        <v>486228.83874379098</v>
      </c>
      <c r="CQ1185" s="411">
        <v>534458.82657627598</v>
      </c>
      <c r="CR1185" s="411">
        <v>538501.08907698002</v>
      </c>
      <c r="CS1185" s="411">
        <v>478641.48265799991</v>
      </c>
      <c r="CT1185" s="411">
        <v>299233.93015688</v>
      </c>
      <c r="CU1185" s="412">
        <v>198732.43502231999</v>
      </c>
      <c r="CV1185" s="411">
        <f t="shared" si="364"/>
        <v>4116351.8361422471</v>
      </c>
      <c r="CW1185" s="411">
        <v>-40977.333553477409</v>
      </c>
      <c r="CX1185" s="411">
        <v>-28940.318142253087</v>
      </c>
      <c r="CY1185" s="411">
        <v>-11643.562933397283</v>
      </c>
      <c r="CZ1185" s="411">
        <v>-14430.237491853757</v>
      </c>
      <c r="DA1185" s="411">
        <v>-15143.524778666655</v>
      </c>
      <c r="DB1185" s="411">
        <v>-26686.038744446592</v>
      </c>
      <c r="DC1185" s="411">
        <v>-51636.975530294199</v>
      </c>
      <c r="DD1185" s="411">
        <v>-45004.00586608419</v>
      </c>
      <c r="DE1185" s="411">
        <v>-43377.160047450096</v>
      </c>
      <c r="DF1185" s="411">
        <v>-35616.709248919993</v>
      </c>
      <c r="DG1185" s="411">
        <v>-4061.1322615749232</v>
      </c>
      <c r="DH1185" s="412">
        <v>0</v>
      </c>
      <c r="DI1185" s="411">
        <f t="shared" si="365"/>
        <v>-317516.99859841814</v>
      </c>
      <c r="DJ1185" s="411">
        <v>244222.33874846259</v>
      </c>
      <c r="DK1185" s="411">
        <v>222623.41077691692</v>
      </c>
      <c r="DL1185" s="411">
        <v>217633.29006460772</v>
      </c>
      <c r="DM1185" s="411">
        <v>231991.27010655124</v>
      </c>
      <c r="DN1185" s="411">
        <v>215386.21771693329</v>
      </c>
      <c r="DO1185" s="411">
        <v>310877.69085043337</v>
      </c>
      <c r="DP1185" s="411">
        <v>434591.86321349675</v>
      </c>
      <c r="DQ1185" s="411">
        <v>489454.82071019185</v>
      </c>
      <c r="DR1185" s="411">
        <v>495123.92902952997</v>
      </c>
      <c r="DS1185" s="411">
        <v>443024.77340907993</v>
      </c>
      <c r="DT1185" s="411">
        <v>295172.79789530509</v>
      </c>
      <c r="DU1185" s="412">
        <v>198732.43502231999</v>
      </c>
      <c r="DV1185" s="411">
        <f t="shared" si="366"/>
        <v>3798834.8375438289</v>
      </c>
      <c r="DW1185" s="412">
        <v>244222.33874846259</v>
      </c>
      <c r="DX1185" s="412">
        <v>222623.41077691692</v>
      </c>
      <c r="DY1185" s="412">
        <v>217633.29006460772</v>
      </c>
      <c r="DZ1185" s="412">
        <v>231991.27010655124</v>
      </c>
      <c r="EA1185" s="412">
        <v>215386.21771693329</v>
      </c>
      <c r="EB1185" s="412">
        <v>310877.69085043337</v>
      </c>
      <c r="EC1185" s="412">
        <v>434591.86321349675</v>
      </c>
      <c r="ED1185" s="412">
        <v>489454.82071019185</v>
      </c>
      <c r="EE1185" s="412">
        <v>495123.92902952997</v>
      </c>
      <c r="EF1185" s="412">
        <v>443024.77340907993</v>
      </c>
      <c r="EG1185" s="412">
        <v>295172.79789530509</v>
      </c>
      <c r="EH1185" s="412">
        <v>198732.43502231999</v>
      </c>
      <c r="EI1185" s="411">
        <f t="shared" si="367"/>
        <v>3798834.8375438289</v>
      </c>
      <c r="EK1185" s="411">
        <f t="shared" si="368"/>
        <v>3798834.8375438289</v>
      </c>
      <c r="EL1185" s="7">
        <f t="shared" si="369"/>
        <v>0</v>
      </c>
    </row>
    <row r="1186" spans="1:142">
      <c r="A1186" s="365" t="str">
        <f t="shared" si="351"/>
        <v xml:space="preserve"> 220</v>
      </c>
      <c r="B1186" s="370" t="s">
        <v>980</v>
      </c>
      <c r="C1186" s="370" t="s">
        <v>1199</v>
      </c>
      <c r="D1186" s="411">
        <v>639.07999999999993</v>
      </c>
      <c r="E1186" s="411">
        <v>709.42000000000007</v>
      </c>
      <c r="F1186" s="411">
        <v>612.45999999999992</v>
      </c>
      <c r="G1186" s="411">
        <v>695.14</v>
      </c>
      <c r="H1186" s="411">
        <v>745.04</v>
      </c>
      <c r="I1186" s="411">
        <v>913.3599999999999</v>
      </c>
      <c r="J1186" s="411">
        <v>1433.82</v>
      </c>
      <c r="K1186" s="411">
        <v>1215.72</v>
      </c>
      <c r="L1186" s="411">
        <v>1435.24</v>
      </c>
      <c r="M1186" s="411">
        <v>1365.8</v>
      </c>
      <c r="N1186" s="411">
        <v>826.06</v>
      </c>
      <c r="O1186" s="412">
        <v>558.59999999999991</v>
      </c>
      <c r="P1186" s="411">
        <f t="shared" si="352"/>
        <v>11149.74</v>
      </c>
      <c r="Q1186" s="411">
        <f t="shared" si="353"/>
        <v>5702.0677419354834</v>
      </c>
      <c r="R1186" s="411">
        <f t="shared" si="354"/>
        <v>2301.2839822024471</v>
      </c>
      <c r="S1186" s="411">
        <f t="shared" si="355"/>
        <v>3146.3882758620684</v>
      </c>
      <c r="T1186" s="411">
        <v>32.951345450691548</v>
      </c>
      <c r="U1186" s="411">
        <v>-37.311657297297288</v>
      </c>
      <c r="V1186" s="411">
        <v>0</v>
      </c>
      <c r="W1186" s="411">
        <v>0</v>
      </c>
      <c r="X1186" s="411">
        <v>0</v>
      </c>
      <c r="Y1186" s="411">
        <v>68.456033407090615</v>
      </c>
      <c r="Z1186" s="411">
        <v>-3.22128281031641</v>
      </c>
      <c r="AA1186" s="411">
        <v>-50.578847794292727</v>
      </c>
      <c r="AB1186" s="411">
        <v>8.2020744635255198</v>
      </c>
      <c r="AC1186" s="411">
        <v>0</v>
      </c>
      <c r="AD1186" s="411">
        <v>104.51862816687358</v>
      </c>
      <c r="AE1186" s="412">
        <v>-80.752867780237494</v>
      </c>
      <c r="AF1186" s="411">
        <f t="shared" si="356"/>
        <v>42.263425806037347</v>
      </c>
      <c r="AG1186" s="411">
        <v>672.03134545069156</v>
      </c>
      <c r="AH1186" s="411">
        <v>672.10834270270266</v>
      </c>
      <c r="AI1186" s="411">
        <v>612.45999999999992</v>
      </c>
      <c r="AJ1186" s="411">
        <v>695.14</v>
      </c>
      <c r="AK1186" s="411">
        <v>745.04</v>
      </c>
      <c r="AL1186" s="411">
        <v>981.81603340709057</v>
      </c>
      <c r="AM1186" s="411">
        <v>1430.5987171896836</v>
      </c>
      <c r="AN1186" s="411">
        <v>1165.1411522057074</v>
      </c>
      <c r="AO1186" s="411">
        <v>1443.4420744635254</v>
      </c>
      <c r="AP1186" s="411">
        <v>1365.8</v>
      </c>
      <c r="AQ1186" s="411">
        <v>930.57862816687361</v>
      </c>
      <c r="AR1186" s="412">
        <v>477.84713221976256</v>
      </c>
      <c r="AS1186" s="411">
        <f t="shared" si="357"/>
        <v>11192.003425806037</v>
      </c>
      <c r="AT1186" s="411">
        <f t="shared" si="358"/>
        <v>5763.0460930343725</v>
      </c>
      <c r="AU1186" s="411">
        <f t="shared" si="359"/>
        <v>2256.5406552916429</v>
      </c>
      <c r="AV1186" s="411">
        <f t="shared" si="360"/>
        <v>3172.4166774800224</v>
      </c>
      <c r="AW1186" s="411">
        <v>0</v>
      </c>
      <c r="AX1186" s="411">
        <v>0</v>
      </c>
      <c r="AY1186" s="411">
        <v>0</v>
      </c>
      <c r="AZ1186" s="411">
        <v>0</v>
      </c>
      <c r="BA1186" s="411">
        <v>0</v>
      </c>
      <c r="BB1186" s="411">
        <v>0</v>
      </c>
      <c r="BC1186" s="411">
        <v>0</v>
      </c>
      <c r="BD1186" s="411">
        <v>0</v>
      </c>
      <c r="BE1186" s="411">
        <v>0</v>
      </c>
      <c r="BF1186" s="411">
        <v>0</v>
      </c>
      <c r="BG1186" s="411">
        <v>0</v>
      </c>
      <c r="BH1186" s="412">
        <v>0</v>
      </c>
      <c r="BI1186" s="411">
        <f t="shared" si="361"/>
        <v>0</v>
      </c>
      <c r="BJ1186" s="411">
        <v>672.03134545069156</v>
      </c>
      <c r="BK1186" s="411">
        <v>672.10834270270266</v>
      </c>
      <c r="BL1186" s="411">
        <v>612.45999999999992</v>
      </c>
      <c r="BM1186" s="411">
        <v>695.14</v>
      </c>
      <c r="BN1186" s="411">
        <v>745.04</v>
      </c>
      <c r="BO1186" s="411">
        <v>981.81603340709057</v>
      </c>
      <c r="BP1186" s="411">
        <v>1430.5987171896836</v>
      </c>
      <c r="BQ1186" s="411">
        <v>1165.1411522057074</v>
      </c>
      <c r="BR1186" s="411">
        <v>1443.4420744635254</v>
      </c>
      <c r="BS1186" s="411">
        <v>1365.8</v>
      </c>
      <c r="BT1186" s="411">
        <v>930.57862816687361</v>
      </c>
      <c r="BU1186" s="412">
        <v>477.84713221976256</v>
      </c>
      <c r="BV1186" s="411">
        <f t="shared" si="362"/>
        <v>11192.003425806037</v>
      </c>
      <c r="BW1186" s="411">
        <v>-28.131864502062029</v>
      </c>
      <c r="BX1186" s="411">
        <v>-28.993601910495229</v>
      </c>
      <c r="BY1186" s="411">
        <v>-20.545226095819999</v>
      </c>
      <c r="BZ1186" s="411">
        <v>-24.476778216020008</v>
      </c>
      <c r="CA1186" s="411">
        <v>10.486676412799881</v>
      </c>
      <c r="CB1186" s="411">
        <v>44.078481583774249</v>
      </c>
      <c r="CC1186" s="411">
        <v>45.631820157587669</v>
      </c>
      <c r="CD1186" s="411">
        <v>-60.157844418029612</v>
      </c>
      <c r="CE1186" s="411">
        <v>28.833269302787443</v>
      </c>
      <c r="CF1186" s="411">
        <v>44.617555586399988</v>
      </c>
      <c r="CG1186" s="411">
        <v>-14.348369459412822</v>
      </c>
      <c r="CH1186" s="412">
        <v>18.617339520439881</v>
      </c>
      <c r="CI1186" s="411">
        <f t="shared" si="363"/>
        <v>15.611457961949409</v>
      </c>
      <c r="CJ1186" s="411">
        <v>643.89948094862962</v>
      </c>
      <c r="CK1186" s="411">
        <v>643.1147407922075</v>
      </c>
      <c r="CL1186" s="411">
        <v>591.91477390418004</v>
      </c>
      <c r="CM1186" s="411">
        <v>670.66322178398002</v>
      </c>
      <c r="CN1186" s="411">
        <v>755.52667641279982</v>
      </c>
      <c r="CO1186" s="411">
        <v>1025.894514990865</v>
      </c>
      <c r="CP1186" s="411">
        <v>1476.2305373472714</v>
      </c>
      <c r="CQ1186" s="411">
        <v>1104.9833077876779</v>
      </c>
      <c r="CR1186" s="411">
        <v>1472.2753437663127</v>
      </c>
      <c r="CS1186" s="411">
        <v>1410.4175555863999</v>
      </c>
      <c r="CT1186" s="411">
        <v>916.23025870746073</v>
      </c>
      <c r="CU1186" s="412">
        <v>496.46447174020244</v>
      </c>
      <c r="CV1186" s="411">
        <f t="shared" si="364"/>
        <v>11207.614883767987</v>
      </c>
      <c r="CW1186" s="411">
        <v>-101.41406749528119</v>
      </c>
      <c r="CX1186" s="411">
        <v>-81.834080324912208</v>
      </c>
      <c r="CY1186" s="411">
        <v>-49.371332372554988</v>
      </c>
      <c r="CZ1186" s="411">
        <v>-57.564439799390641</v>
      </c>
      <c r="DA1186" s="411">
        <v>-64.198404308346653</v>
      </c>
      <c r="DB1186" s="411">
        <v>-109.52846621802337</v>
      </c>
      <c r="DC1186" s="411">
        <v>-219.09846652274965</v>
      </c>
      <c r="DD1186" s="411">
        <v>-94.644051681230863</v>
      </c>
      <c r="DE1186" s="411">
        <v>-131.12240708284685</v>
      </c>
      <c r="DF1186" s="411">
        <v>-123.6805460517439</v>
      </c>
      <c r="DG1186" s="411">
        <v>-15.366446395148387</v>
      </c>
      <c r="DH1186" s="412">
        <v>0</v>
      </c>
      <c r="DI1186" s="411">
        <f t="shared" si="365"/>
        <v>-1047.8227082522287</v>
      </c>
      <c r="DJ1186" s="411">
        <v>542.48541345334843</v>
      </c>
      <c r="DK1186" s="411">
        <v>561.28066046729532</v>
      </c>
      <c r="DL1186" s="411">
        <v>542.54344153162504</v>
      </c>
      <c r="DM1186" s="411">
        <v>613.09878198458932</v>
      </c>
      <c r="DN1186" s="411">
        <v>691.32827210445316</v>
      </c>
      <c r="DO1186" s="411">
        <v>916.36604877284151</v>
      </c>
      <c r="DP1186" s="411">
        <v>1257.1320708245216</v>
      </c>
      <c r="DQ1186" s="411">
        <v>1010.3392561064468</v>
      </c>
      <c r="DR1186" s="411">
        <v>1341.1529366834661</v>
      </c>
      <c r="DS1186" s="411">
        <v>1286.737009534656</v>
      </c>
      <c r="DT1186" s="411">
        <v>900.86381231231235</v>
      </c>
      <c r="DU1186" s="412">
        <v>496.46447174020244</v>
      </c>
      <c r="DV1186" s="411">
        <f t="shared" si="366"/>
        <v>10159.792175515759</v>
      </c>
      <c r="DW1186" s="412">
        <v>542.48541345334843</v>
      </c>
      <c r="DX1186" s="412">
        <v>561.28066046729532</v>
      </c>
      <c r="DY1186" s="412">
        <v>542.54344153162504</v>
      </c>
      <c r="DZ1186" s="412">
        <v>613.09878198458932</v>
      </c>
      <c r="EA1186" s="412">
        <v>691.32827210445316</v>
      </c>
      <c r="EB1186" s="412">
        <v>916.36604877284151</v>
      </c>
      <c r="EC1186" s="412">
        <v>1257.1320708245216</v>
      </c>
      <c r="ED1186" s="412">
        <v>1010.3392561064468</v>
      </c>
      <c r="EE1186" s="412">
        <v>1341.1529366834661</v>
      </c>
      <c r="EF1186" s="412">
        <v>1286.737009534656</v>
      </c>
      <c r="EG1186" s="412">
        <v>900.86381231231235</v>
      </c>
      <c r="EH1186" s="412">
        <v>496.46447174020244</v>
      </c>
      <c r="EI1186" s="411">
        <f t="shared" si="367"/>
        <v>10159.792175515759</v>
      </c>
      <c r="EK1186" s="411">
        <f t="shared" si="368"/>
        <v>10159.792175515759</v>
      </c>
      <c r="EL1186" s="7">
        <f t="shared" si="369"/>
        <v>0</v>
      </c>
    </row>
    <row r="1187" spans="1:142">
      <c r="A1187" s="365" t="str">
        <f t="shared" si="351"/>
        <v xml:space="preserve"> 220</v>
      </c>
      <c r="B1187" s="370" t="s">
        <v>980</v>
      </c>
      <c r="C1187" s="370" t="s">
        <v>1218</v>
      </c>
      <c r="D1187" s="411">
        <v>472.3</v>
      </c>
      <c r="E1187" s="411">
        <v>543.26700000000005</v>
      </c>
      <c r="F1187" s="411">
        <v>464.70000000000005</v>
      </c>
      <c r="G1187" s="411">
        <v>506.3</v>
      </c>
      <c r="H1187" s="411">
        <v>570.20000000000005</v>
      </c>
      <c r="I1187" s="411">
        <v>670</v>
      </c>
      <c r="J1187" s="411">
        <v>1200.4000000000001</v>
      </c>
      <c r="K1187" s="411">
        <v>969.7</v>
      </c>
      <c r="L1187" s="411">
        <v>1202.1999999999998</v>
      </c>
      <c r="M1187" s="411">
        <v>1130.8</v>
      </c>
      <c r="N1187" s="411">
        <v>617.1</v>
      </c>
      <c r="O1187" s="412">
        <v>381.6</v>
      </c>
      <c r="P1187" s="411">
        <f t="shared" si="352"/>
        <v>8728.5669999999991</v>
      </c>
      <c r="Q1187" s="411">
        <f t="shared" si="353"/>
        <v>4388.4444193548388</v>
      </c>
      <c r="R1187" s="411">
        <f t="shared" si="354"/>
        <v>1878.9812013348164</v>
      </c>
      <c r="S1187" s="411">
        <f t="shared" si="355"/>
        <v>2461.1413793103447</v>
      </c>
      <c r="T1187" s="411">
        <v>24.352069312702014</v>
      </c>
      <c r="U1187" s="411">
        <v>-28.572907621621617</v>
      </c>
      <c r="V1187" s="411">
        <v>0</v>
      </c>
      <c r="W1187" s="411">
        <v>0</v>
      </c>
      <c r="X1187" s="411">
        <v>0</v>
      </c>
      <c r="Y1187" s="411">
        <v>50.21628096561129</v>
      </c>
      <c r="Z1187" s="411">
        <v>-2.6968712150087129</v>
      </c>
      <c r="AA1187" s="411">
        <v>-40.343425053569575</v>
      </c>
      <c r="AB1187" s="411">
        <v>6.8703031688431651</v>
      </c>
      <c r="AC1187" s="411">
        <v>0</v>
      </c>
      <c r="AD1187" s="411">
        <v>78.07961339585222</v>
      </c>
      <c r="AE1187" s="412">
        <v>-55.1652243912256</v>
      </c>
      <c r="AF1187" s="411">
        <f t="shared" si="356"/>
        <v>32.739838561583177</v>
      </c>
      <c r="AG1187" s="411">
        <v>496.652069312702</v>
      </c>
      <c r="AH1187" s="411">
        <v>514.6940923783784</v>
      </c>
      <c r="AI1187" s="411">
        <v>464.70000000000005</v>
      </c>
      <c r="AJ1187" s="411">
        <v>506.3</v>
      </c>
      <c r="AK1187" s="411">
        <v>570.20000000000005</v>
      </c>
      <c r="AL1187" s="411">
        <v>720.21628096561119</v>
      </c>
      <c r="AM1187" s="411">
        <v>1197.7031287849913</v>
      </c>
      <c r="AN1187" s="411">
        <v>929.35657494643033</v>
      </c>
      <c r="AO1187" s="411">
        <v>1209.0703031688431</v>
      </c>
      <c r="AP1187" s="411">
        <v>1130.8</v>
      </c>
      <c r="AQ1187" s="411">
        <v>695.17961339585224</v>
      </c>
      <c r="AR1187" s="412">
        <v>326.43477560877437</v>
      </c>
      <c r="AS1187" s="411">
        <f t="shared" si="357"/>
        <v>8761.3068385615825</v>
      </c>
      <c r="AT1187" s="411">
        <f t="shared" si="358"/>
        <v>4431.8299866421676</v>
      </c>
      <c r="AU1187" s="411">
        <f t="shared" si="359"/>
        <v>1843.5258275578672</v>
      </c>
      <c r="AV1187" s="411">
        <f t="shared" si="360"/>
        <v>2485.9510243615487</v>
      </c>
      <c r="AW1187" s="411">
        <v>0</v>
      </c>
      <c r="AX1187" s="411">
        <v>0</v>
      </c>
      <c r="AY1187" s="411">
        <v>0</v>
      </c>
      <c r="AZ1187" s="411">
        <v>0</v>
      </c>
      <c r="BA1187" s="411">
        <v>0</v>
      </c>
      <c r="BB1187" s="411">
        <v>0</v>
      </c>
      <c r="BC1187" s="411">
        <v>0</v>
      </c>
      <c r="BD1187" s="411">
        <v>0</v>
      </c>
      <c r="BE1187" s="411">
        <v>0</v>
      </c>
      <c r="BF1187" s="411">
        <v>0</v>
      </c>
      <c r="BG1187" s="411">
        <v>0</v>
      </c>
      <c r="BH1187" s="412">
        <v>0</v>
      </c>
      <c r="BI1187" s="411">
        <f t="shared" si="361"/>
        <v>0</v>
      </c>
      <c r="BJ1187" s="411">
        <v>496.652069312702</v>
      </c>
      <c r="BK1187" s="411">
        <v>514.6940923783784</v>
      </c>
      <c r="BL1187" s="411">
        <v>464.70000000000005</v>
      </c>
      <c r="BM1187" s="411">
        <v>506.3</v>
      </c>
      <c r="BN1187" s="411">
        <v>570.20000000000005</v>
      </c>
      <c r="BO1187" s="411">
        <v>720.21628096561119</v>
      </c>
      <c r="BP1187" s="411">
        <v>1197.7031287849913</v>
      </c>
      <c r="BQ1187" s="411">
        <v>929.35657494643033</v>
      </c>
      <c r="BR1187" s="411">
        <v>1209.0703031688431</v>
      </c>
      <c r="BS1187" s="411">
        <v>1130.8</v>
      </c>
      <c r="BT1187" s="411">
        <v>695.17961339585224</v>
      </c>
      <c r="BU1187" s="412">
        <v>326.43477560877437</v>
      </c>
      <c r="BV1187" s="411">
        <f t="shared" si="362"/>
        <v>8761.3068385615825</v>
      </c>
      <c r="BW1187" s="411">
        <v>-20.790322971026953</v>
      </c>
      <c r="BX1187" s="411">
        <v>-22.203020959528899</v>
      </c>
      <c r="BY1187" s="411">
        <v>-15.588555279900007</v>
      </c>
      <c r="BZ1187" s="411">
        <v>-17.827477645900004</v>
      </c>
      <c r="CA1187" s="411">
        <v>8.0257474639999344</v>
      </c>
      <c r="CB1187" s="411">
        <v>32.3340004610764</v>
      </c>
      <c r="CC1187" s="411">
        <v>38.203147478182942</v>
      </c>
      <c r="CD1187" s="411">
        <v>-47.983961547201105</v>
      </c>
      <c r="CE1187" s="411">
        <v>24.151609734825612</v>
      </c>
      <c r="CF1187" s="411">
        <v>36.940644206400023</v>
      </c>
      <c r="CG1187" s="411">
        <v>-10.718808311023025</v>
      </c>
      <c r="CH1187" s="412">
        <v>12.718182529537884</v>
      </c>
      <c r="CI1187" s="411">
        <f t="shared" si="363"/>
        <v>17.261185159442803</v>
      </c>
      <c r="CJ1187" s="411">
        <v>475.86174634167509</v>
      </c>
      <c r="CK1187" s="411">
        <v>492.49107141884951</v>
      </c>
      <c r="CL1187" s="411">
        <v>449.1114447201</v>
      </c>
      <c r="CM1187" s="411">
        <v>488.47252235410002</v>
      </c>
      <c r="CN1187" s="411">
        <v>578.22574746399982</v>
      </c>
      <c r="CO1187" s="411">
        <v>752.55028142668777</v>
      </c>
      <c r="CP1187" s="411">
        <v>1235.9062762631743</v>
      </c>
      <c r="CQ1187" s="411">
        <v>881.37261339922929</v>
      </c>
      <c r="CR1187" s="411">
        <v>1233.2219129036687</v>
      </c>
      <c r="CS1187" s="411">
        <v>1167.7406442064002</v>
      </c>
      <c r="CT1187" s="411">
        <v>684.46080508482919</v>
      </c>
      <c r="CU1187" s="412">
        <v>339.15295813831227</v>
      </c>
      <c r="CV1187" s="411">
        <f t="shared" si="364"/>
        <v>8778.5680237210272</v>
      </c>
      <c r="CW1187" s="411">
        <v>-80.653679429707978</v>
      </c>
      <c r="CX1187" s="411">
        <v>-66.777621220073854</v>
      </c>
      <c r="CY1187" s="411">
        <v>-39.482354311613882</v>
      </c>
      <c r="CZ1187" s="411">
        <v>-43.037294641855972</v>
      </c>
      <c r="DA1187" s="411">
        <v>-50.754469765999978</v>
      </c>
      <c r="DB1187" s="411">
        <v>-83.153014065997468</v>
      </c>
      <c r="DC1187" s="411">
        <v>-193.85456947265129</v>
      </c>
      <c r="DD1187" s="411">
        <v>-80.122467272464249</v>
      </c>
      <c r="DE1187" s="411">
        <v>-114.43599069353309</v>
      </c>
      <c r="DF1187" s="411">
        <v>-106.71725783499733</v>
      </c>
      <c r="DG1187" s="411">
        <v>-10.467669499251457</v>
      </c>
      <c r="DH1187" s="412">
        <v>0</v>
      </c>
      <c r="DI1187" s="411">
        <f t="shared" si="365"/>
        <v>-869.45638820814656</v>
      </c>
      <c r="DJ1187" s="411">
        <v>395.20806691196708</v>
      </c>
      <c r="DK1187" s="411">
        <v>425.71345019877566</v>
      </c>
      <c r="DL1187" s="411">
        <v>409.62909040848615</v>
      </c>
      <c r="DM1187" s="411">
        <v>445.435227712244</v>
      </c>
      <c r="DN1187" s="411">
        <v>527.47127769799999</v>
      </c>
      <c r="DO1187" s="411">
        <v>669.39726736069031</v>
      </c>
      <c r="DP1187" s="411">
        <v>1042.051706790523</v>
      </c>
      <c r="DQ1187" s="411">
        <v>801.250146126765</v>
      </c>
      <c r="DR1187" s="411">
        <v>1118.7859222101356</v>
      </c>
      <c r="DS1187" s="411">
        <v>1061.0233863714029</v>
      </c>
      <c r="DT1187" s="411">
        <v>673.99313558557765</v>
      </c>
      <c r="DU1187" s="412">
        <v>339.15295813831227</v>
      </c>
      <c r="DV1187" s="411">
        <f t="shared" si="366"/>
        <v>7909.1116355128788</v>
      </c>
      <c r="DW1187" s="412">
        <v>395.20806691196708</v>
      </c>
      <c r="DX1187" s="412">
        <v>425.71345019877566</v>
      </c>
      <c r="DY1187" s="412">
        <v>409.62909040848615</v>
      </c>
      <c r="DZ1187" s="412">
        <v>445.435227712244</v>
      </c>
      <c r="EA1187" s="412">
        <v>527.47127769799999</v>
      </c>
      <c r="EB1187" s="412">
        <v>669.39726736069031</v>
      </c>
      <c r="EC1187" s="412">
        <v>1042.051706790523</v>
      </c>
      <c r="ED1187" s="412">
        <v>801.250146126765</v>
      </c>
      <c r="EE1187" s="412">
        <v>1118.7859222101356</v>
      </c>
      <c r="EF1187" s="412">
        <v>1061.0233863714029</v>
      </c>
      <c r="EG1187" s="412">
        <v>673.99313558557765</v>
      </c>
      <c r="EH1187" s="412">
        <v>339.15295813831227</v>
      </c>
      <c r="EI1187" s="411">
        <f t="shared" si="367"/>
        <v>7909.1116355128788</v>
      </c>
      <c r="EK1187" s="411">
        <f t="shared" si="368"/>
        <v>7909.1116355128788</v>
      </c>
      <c r="EL1187" s="7">
        <f t="shared" si="369"/>
        <v>0</v>
      </c>
    </row>
    <row r="1188" spans="1:142">
      <c r="A1188" s="365" t="str">
        <f t="shared" si="351"/>
        <v xml:space="preserve"> 220</v>
      </c>
      <c r="B1188" s="370" t="s">
        <v>980</v>
      </c>
      <c r="C1188" s="370" t="s">
        <v>1219</v>
      </c>
      <c r="D1188" s="411">
        <v>301000</v>
      </c>
      <c r="E1188" s="411">
        <v>272550</v>
      </c>
      <c r="F1188" s="411">
        <v>156550</v>
      </c>
      <c r="G1188" s="411">
        <v>168200</v>
      </c>
      <c r="H1188" s="411">
        <v>172800</v>
      </c>
      <c r="I1188" s="411">
        <v>165600</v>
      </c>
      <c r="J1188" s="411">
        <v>193375</v>
      </c>
      <c r="K1188" s="411">
        <v>206300</v>
      </c>
      <c r="L1188" s="411">
        <v>172825</v>
      </c>
      <c r="M1188" s="411">
        <v>177800</v>
      </c>
      <c r="N1188" s="411">
        <v>161575</v>
      </c>
      <c r="O1188" s="412">
        <v>152150</v>
      </c>
      <c r="P1188" s="411">
        <f t="shared" si="352"/>
        <v>2300725</v>
      </c>
      <c r="Q1188" s="411">
        <f t="shared" si="353"/>
        <v>1423837.0967741935</v>
      </c>
      <c r="R1188" s="411">
        <f t="shared" si="354"/>
        <v>337687.04115684092</v>
      </c>
      <c r="S1188" s="411">
        <f t="shared" si="355"/>
        <v>539200.86206896557</v>
      </c>
      <c r="T1188" s="411">
        <v>15519.739282496956</v>
      </c>
      <c r="U1188" s="411">
        <v>-14334.656756756762</v>
      </c>
      <c r="V1188" s="411">
        <v>0</v>
      </c>
      <c r="W1188" s="411">
        <v>0</v>
      </c>
      <c r="X1188" s="411">
        <v>0</v>
      </c>
      <c r="Y1188" s="411">
        <v>12411.66586254512</v>
      </c>
      <c r="Z1188" s="411">
        <v>-434.44474442045248</v>
      </c>
      <c r="AA1188" s="411">
        <v>-8582.9107853474452</v>
      </c>
      <c r="AB1188" s="411">
        <v>987.65608480729134</v>
      </c>
      <c r="AC1188" s="411">
        <v>0</v>
      </c>
      <c r="AD1188" s="411">
        <v>20443.548103119123</v>
      </c>
      <c r="AE1188" s="412">
        <v>-21995.253907560211</v>
      </c>
      <c r="AF1188" s="411">
        <f t="shared" si="356"/>
        <v>4015.3431388836179</v>
      </c>
      <c r="AG1188" s="411">
        <v>316519.73928249697</v>
      </c>
      <c r="AH1188" s="411">
        <v>258215.34324324326</v>
      </c>
      <c r="AI1188" s="411">
        <v>156550</v>
      </c>
      <c r="AJ1188" s="411">
        <v>168200</v>
      </c>
      <c r="AK1188" s="411">
        <v>172800</v>
      </c>
      <c r="AL1188" s="411">
        <v>178011.66586254511</v>
      </c>
      <c r="AM1188" s="411">
        <v>192940.55525557956</v>
      </c>
      <c r="AN1188" s="411">
        <v>197717.08921465257</v>
      </c>
      <c r="AO1188" s="411">
        <v>173812.6560848073</v>
      </c>
      <c r="AP1188" s="411">
        <v>177800</v>
      </c>
      <c r="AQ1188" s="411">
        <v>182018.54810311913</v>
      </c>
      <c r="AR1188" s="412">
        <v>130154.74609243977</v>
      </c>
      <c r="AS1188" s="411">
        <f t="shared" si="357"/>
        <v>2304740.3431388838</v>
      </c>
      <c r="AT1188" s="411">
        <f t="shared" si="358"/>
        <v>1437013.414764653</v>
      </c>
      <c r="AU1188" s="411">
        <f t="shared" si="359"/>
        <v>329805.31525872526</v>
      </c>
      <c r="AV1188" s="411">
        <f t="shared" si="360"/>
        <v>537921.61311550566</v>
      </c>
      <c r="AW1188" s="411">
        <v>0</v>
      </c>
      <c r="AX1188" s="411">
        <v>0</v>
      </c>
      <c r="AY1188" s="411">
        <v>0</v>
      </c>
      <c r="AZ1188" s="411">
        <v>0</v>
      </c>
      <c r="BA1188" s="411">
        <v>0</v>
      </c>
      <c r="BB1188" s="411">
        <v>0</v>
      </c>
      <c r="BC1188" s="411">
        <v>0</v>
      </c>
      <c r="BD1188" s="411">
        <v>0</v>
      </c>
      <c r="BE1188" s="411">
        <v>0</v>
      </c>
      <c r="BF1188" s="411">
        <v>0</v>
      </c>
      <c r="BG1188" s="411">
        <v>0</v>
      </c>
      <c r="BH1188" s="412">
        <v>0</v>
      </c>
      <c r="BI1188" s="411">
        <f t="shared" si="361"/>
        <v>0</v>
      </c>
      <c r="BJ1188" s="411">
        <v>316519.73928249697</v>
      </c>
      <c r="BK1188" s="411">
        <v>258215.34324324326</v>
      </c>
      <c r="BL1188" s="411">
        <v>156550</v>
      </c>
      <c r="BM1188" s="411">
        <v>168200</v>
      </c>
      <c r="BN1188" s="411">
        <v>172800</v>
      </c>
      <c r="BO1188" s="411">
        <v>178011.66586254511</v>
      </c>
      <c r="BP1188" s="411">
        <v>192940.55525557956</v>
      </c>
      <c r="BQ1188" s="411">
        <v>197717.08921465257</v>
      </c>
      <c r="BR1188" s="411">
        <v>173812.6560848073</v>
      </c>
      <c r="BS1188" s="411">
        <v>177800</v>
      </c>
      <c r="BT1188" s="411">
        <v>182018.54810311913</v>
      </c>
      <c r="BU1188" s="412">
        <v>130154.74609243977</v>
      </c>
      <c r="BV1188" s="411">
        <f t="shared" si="362"/>
        <v>2304740.3431388838</v>
      </c>
      <c r="BW1188" s="411">
        <v>-13249.814131440011</v>
      </c>
      <c r="BX1188" s="411">
        <v>-11138.967326415208</v>
      </c>
      <c r="BY1188" s="411">
        <v>-5251.5350313499948</v>
      </c>
      <c r="BZ1188" s="411">
        <v>-5922.5394826000065</v>
      </c>
      <c r="CA1188" s="411">
        <v>2432.2152959999848</v>
      </c>
      <c r="CB1188" s="411">
        <v>7991.8066811257559</v>
      </c>
      <c r="CC1188" s="411">
        <v>6154.2266274522008</v>
      </c>
      <c r="CD1188" s="411">
        <v>-10208.405968018547</v>
      </c>
      <c r="CE1188" s="411">
        <v>3471.9696825995889</v>
      </c>
      <c r="CF1188" s="411">
        <v>5808.3184823999909</v>
      </c>
      <c r="CG1188" s="411">
        <v>-2806.5004907689863</v>
      </c>
      <c r="CH1188" s="412">
        <v>5070.9420122358115</v>
      </c>
      <c r="CI1188" s="411">
        <f t="shared" si="363"/>
        <v>-17648.283648779419</v>
      </c>
      <c r="CJ1188" s="411">
        <v>303269.92515105696</v>
      </c>
      <c r="CK1188" s="411">
        <v>247076.37591682799</v>
      </c>
      <c r="CL1188" s="411">
        <v>151298.46496865002</v>
      </c>
      <c r="CM1188" s="411">
        <v>162277.4605174</v>
      </c>
      <c r="CN1188" s="411">
        <v>175232.21529599998</v>
      </c>
      <c r="CO1188" s="411">
        <v>186003.47254367088</v>
      </c>
      <c r="CP1188" s="411">
        <v>199094.78188303174</v>
      </c>
      <c r="CQ1188" s="411">
        <v>187508.683246634</v>
      </c>
      <c r="CR1188" s="411">
        <v>177284.62576740689</v>
      </c>
      <c r="CS1188" s="411">
        <v>183608.31848240001</v>
      </c>
      <c r="CT1188" s="411">
        <v>179212.04761235011</v>
      </c>
      <c r="CU1188" s="412">
        <v>135225.68810467562</v>
      </c>
      <c r="CV1188" s="411">
        <f t="shared" si="364"/>
        <v>2287092.0594901042</v>
      </c>
      <c r="CW1188" s="411">
        <v>-85634.011949146021</v>
      </c>
      <c r="CX1188" s="411">
        <v>-65026.253101741568</v>
      </c>
      <c r="CY1188" s="411">
        <v>-15619.651048721524</v>
      </c>
      <c r="CZ1188" s="411">
        <v>-18330.771035509555</v>
      </c>
      <c r="DA1188" s="411">
        <v>-18576.73311204444</v>
      </c>
      <c r="DB1188" s="411">
        <v>-22754.109925214125</v>
      </c>
      <c r="DC1188" s="411">
        <v>-19500.220653469296</v>
      </c>
      <c r="DD1188" s="411">
        <v>-12503.646531109187</v>
      </c>
      <c r="DE1188" s="411">
        <v>-13799.119258343162</v>
      </c>
      <c r="DF1188" s="411">
        <v>-14486.262607823992</v>
      </c>
      <c r="DG1188" s="411">
        <v>-2638.8694410916432</v>
      </c>
      <c r="DH1188" s="412">
        <v>0</v>
      </c>
      <c r="DI1188" s="411">
        <f t="shared" si="365"/>
        <v>-288869.64866421453</v>
      </c>
      <c r="DJ1188" s="411">
        <v>217635.91320191094</v>
      </c>
      <c r="DK1188" s="411">
        <v>182050.12281508645</v>
      </c>
      <c r="DL1188" s="411">
        <v>135678.81391992851</v>
      </c>
      <c r="DM1188" s="411">
        <v>143946.68948189044</v>
      </c>
      <c r="DN1188" s="411">
        <v>156655.48218395555</v>
      </c>
      <c r="DO1188" s="411">
        <v>163249.36261845677</v>
      </c>
      <c r="DP1188" s="411">
        <v>179594.56122956245</v>
      </c>
      <c r="DQ1188" s="411">
        <v>175005.03671552482</v>
      </c>
      <c r="DR1188" s="411">
        <v>163485.50650906371</v>
      </c>
      <c r="DS1188" s="411">
        <v>169122.05587457604</v>
      </c>
      <c r="DT1188" s="411">
        <v>176573.17817125848</v>
      </c>
      <c r="DU1188" s="412">
        <v>135225.68810467562</v>
      </c>
      <c r="DV1188" s="411">
        <f t="shared" si="366"/>
        <v>1998222.4108258898</v>
      </c>
      <c r="DW1188" s="412">
        <v>217635.91320191094</v>
      </c>
      <c r="DX1188" s="412">
        <v>182050.12281508645</v>
      </c>
      <c r="DY1188" s="412">
        <v>135678.81391992851</v>
      </c>
      <c r="DZ1188" s="412">
        <v>143946.68948189044</v>
      </c>
      <c r="EA1188" s="412">
        <v>156655.48218395555</v>
      </c>
      <c r="EB1188" s="412">
        <v>163249.36261845677</v>
      </c>
      <c r="EC1188" s="412">
        <v>179594.56122956245</v>
      </c>
      <c r="ED1188" s="412">
        <v>175005.03671552482</v>
      </c>
      <c r="EE1188" s="412">
        <v>163485.50650906371</v>
      </c>
      <c r="EF1188" s="412">
        <v>169122.05587457604</v>
      </c>
      <c r="EG1188" s="412">
        <v>176573.17817125848</v>
      </c>
      <c r="EH1188" s="412">
        <v>135225.68810467562</v>
      </c>
      <c r="EI1188" s="411">
        <f t="shared" si="367"/>
        <v>1998222.4108258898</v>
      </c>
      <c r="EK1188" s="411">
        <f t="shared" si="368"/>
        <v>1998222.4108258896</v>
      </c>
      <c r="EL1188" s="7">
        <f t="shared" si="369"/>
        <v>0</v>
      </c>
    </row>
    <row r="1189" spans="1:142">
      <c r="A1189" s="365" t="str">
        <f t="shared" si="351"/>
        <v xml:space="preserve"> 220</v>
      </c>
      <c r="B1189" s="370" t="s">
        <v>980</v>
      </c>
      <c r="C1189" s="370" t="s">
        <v>919</v>
      </c>
      <c r="D1189" s="411">
        <v>43</v>
      </c>
      <c r="E1189" s="411">
        <v>42.833300000000001</v>
      </c>
      <c r="F1189" s="411">
        <v>42</v>
      </c>
      <c r="G1189" s="411">
        <v>42.7</v>
      </c>
      <c r="H1189" s="411">
        <v>43</v>
      </c>
      <c r="I1189" s="411">
        <v>44.366700000000002</v>
      </c>
      <c r="J1189" s="411">
        <v>44</v>
      </c>
      <c r="K1189" s="411">
        <v>44</v>
      </c>
      <c r="L1189" s="411">
        <v>43</v>
      </c>
      <c r="M1189" s="411">
        <v>43</v>
      </c>
      <c r="N1189" s="411">
        <v>41</v>
      </c>
      <c r="O1189" s="412">
        <v>40</v>
      </c>
      <c r="P1189" s="411">
        <f t="shared" si="352"/>
        <v>512.9</v>
      </c>
      <c r="Q1189" s="411">
        <f t="shared" si="353"/>
        <v>300.48064516129028</v>
      </c>
      <c r="R1189" s="411">
        <f t="shared" si="354"/>
        <v>76.557285873192441</v>
      </c>
      <c r="S1189" s="411">
        <f t="shared" si="355"/>
        <v>135.86206896551724</v>
      </c>
      <c r="T1189" s="411">
        <v>0</v>
      </c>
      <c r="U1189" s="411">
        <v>-0.99612325581395522</v>
      </c>
      <c r="V1189" s="411">
        <v>0</v>
      </c>
      <c r="W1189" s="411">
        <v>0</v>
      </c>
      <c r="X1189" s="411">
        <v>0</v>
      </c>
      <c r="Y1189" s="411">
        <v>0</v>
      </c>
      <c r="Z1189" s="411">
        <v>0</v>
      </c>
      <c r="AA1189" s="411">
        <v>-1.0000000000000004</v>
      </c>
      <c r="AB1189" s="411">
        <v>0</v>
      </c>
      <c r="AC1189" s="411">
        <v>0</v>
      </c>
      <c r="AD1189" s="411">
        <v>0</v>
      </c>
      <c r="AE1189" s="412">
        <v>0</v>
      </c>
      <c r="AF1189" s="411">
        <f t="shared" si="356"/>
        <v>-1.9961232558139557</v>
      </c>
      <c r="AG1189" s="411">
        <v>43</v>
      </c>
      <c r="AH1189" s="411">
        <v>41.837176744186046</v>
      </c>
      <c r="AI1189" s="411">
        <v>42</v>
      </c>
      <c r="AJ1189" s="411">
        <v>42.7</v>
      </c>
      <c r="AK1189" s="411">
        <v>43</v>
      </c>
      <c r="AL1189" s="411">
        <v>44.366700000000002</v>
      </c>
      <c r="AM1189" s="411">
        <v>44.000000000000007</v>
      </c>
      <c r="AN1189" s="411">
        <v>43</v>
      </c>
      <c r="AO1189" s="411">
        <v>43</v>
      </c>
      <c r="AP1189" s="411">
        <v>43</v>
      </c>
      <c r="AQ1189" s="411">
        <v>41</v>
      </c>
      <c r="AR1189" s="412">
        <v>40</v>
      </c>
      <c r="AS1189" s="411">
        <f t="shared" si="357"/>
        <v>510.90387674418605</v>
      </c>
      <c r="AT1189" s="411">
        <f t="shared" si="358"/>
        <v>299.48452190547636</v>
      </c>
      <c r="AU1189" s="411">
        <f t="shared" si="359"/>
        <v>75.557285873192441</v>
      </c>
      <c r="AV1189" s="411">
        <f t="shared" si="360"/>
        <v>135.86206896551724</v>
      </c>
      <c r="AW1189" s="411">
        <v>0</v>
      </c>
      <c r="AX1189" s="411">
        <v>0</v>
      </c>
      <c r="AY1189" s="411">
        <v>0</v>
      </c>
      <c r="AZ1189" s="411">
        <v>0</v>
      </c>
      <c r="BA1189" s="411">
        <v>0</v>
      </c>
      <c r="BB1189" s="411">
        <v>0</v>
      </c>
      <c r="BC1189" s="411">
        <v>0</v>
      </c>
      <c r="BD1189" s="411">
        <v>0</v>
      </c>
      <c r="BE1189" s="411">
        <v>0</v>
      </c>
      <c r="BF1189" s="411">
        <v>0</v>
      </c>
      <c r="BG1189" s="411">
        <v>0</v>
      </c>
      <c r="BH1189" s="412">
        <v>0</v>
      </c>
      <c r="BI1189" s="411">
        <f t="shared" si="361"/>
        <v>0</v>
      </c>
      <c r="BJ1189" s="411">
        <v>43</v>
      </c>
      <c r="BK1189" s="411">
        <v>41.837176744186046</v>
      </c>
      <c r="BL1189" s="411">
        <v>42</v>
      </c>
      <c r="BM1189" s="411">
        <v>42.7</v>
      </c>
      <c r="BN1189" s="411">
        <v>43</v>
      </c>
      <c r="BO1189" s="411">
        <v>44.366700000000002</v>
      </c>
      <c r="BP1189" s="411">
        <v>44.000000000000007</v>
      </c>
      <c r="BQ1189" s="411">
        <v>43</v>
      </c>
      <c r="BR1189" s="411">
        <v>43</v>
      </c>
      <c r="BS1189" s="411">
        <v>43</v>
      </c>
      <c r="BT1189" s="411">
        <v>41</v>
      </c>
      <c r="BU1189" s="412">
        <v>40</v>
      </c>
      <c r="BV1189" s="411">
        <f t="shared" si="362"/>
        <v>510.90387674418605</v>
      </c>
      <c r="BW1189" s="411">
        <v>0</v>
      </c>
      <c r="BX1189" s="411">
        <v>0</v>
      </c>
      <c r="BY1189" s="411">
        <v>0</v>
      </c>
      <c r="BZ1189" s="411">
        <v>0</v>
      </c>
      <c r="CA1189" s="411">
        <v>0</v>
      </c>
      <c r="CB1189" s="411">
        <v>0</v>
      </c>
      <c r="CC1189" s="411">
        <v>0</v>
      </c>
      <c r="CD1189" s="411">
        <v>0</v>
      </c>
      <c r="CE1189" s="411">
        <v>0</v>
      </c>
      <c r="CF1189" s="411">
        <v>0</v>
      </c>
      <c r="CG1189" s="411">
        <v>0</v>
      </c>
      <c r="CH1189" s="412">
        <v>0</v>
      </c>
      <c r="CI1189" s="411">
        <f t="shared" si="363"/>
        <v>0</v>
      </c>
      <c r="CJ1189" s="411">
        <v>43</v>
      </c>
      <c r="CK1189" s="411">
        <v>41.837176744186046</v>
      </c>
      <c r="CL1189" s="411">
        <v>42</v>
      </c>
      <c r="CM1189" s="411">
        <v>42.7</v>
      </c>
      <c r="CN1189" s="411">
        <v>43</v>
      </c>
      <c r="CO1189" s="411">
        <v>44.366700000000002</v>
      </c>
      <c r="CP1189" s="411">
        <v>44.000000000000007</v>
      </c>
      <c r="CQ1189" s="411">
        <v>43</v>
      </c>
      <c r="CR1189" s="411">
        <v>43</v>
      </c>
      <c r="CS1189" s="411">
        <v>43</v>
      </c>
      <c r="CT1189" s="411">
        <v>41</v>
      </c>
      <c r="CU1189" s="412">
        <v>40</v>
      </c>
      <c r="CV1189" s="411">
        <f t="shared" si="364"/>
        <v>510.90387674418605</v>
      </c>
      <c r="CW1189" s="411">
        <v>-3</v>
      </c>
      <c r="CX1189" s="411">
        <v>-1.9483100775193778</v>
      </c>
      <c r="CY1189" s="411">
        <v>-2</v>
      </c>
      <c r="CZ1189" s="411">
        <v>-2.9759999999999991</v>
      </c>
      <c r="DA1189" s="411">
        <v>-3</v>
      </c>
      <c r="DB1189" s="411">
        <v>-4.04231153846154</v>
      </c>
      <c r="DC1189" s="411">
        <v>-4.0000000000000071</v>
      </c>
      <c r="DD1189" s="411">
        <v>-2.9999999999999996</v>
      </c>
      <c r="DE1189" s="411">
        <v>-3</v>
      </c>
      <c r="DF1189" s="411">
        <v>-3</v>
      </c>
      <c r="DG1189" s="411">
        <v>-1</v>
      </c>
      <c r="DH1189" s="412">
        <v>0</v>
      </c>
      <c r="DI1189" s="411">
        <f t="shared" si="365"/>
        <v>-30.966621615980923</v>
      </c>
      <c r="DJ1189" s="411">
        <v>40</v>
      </c>
      <c r="DK1189" s="411">
        <v>39.888866666666665</v>
      </c>
      <c r="DL1189" s="411">
        <v>40</v>
      </c>
      <c r="DM1189" s="411">
        <v>39.724000000000004</v>
      </c>
      <c r="DN1189" s="411">
        <v>40</v>
      </c>
      <c r="DO1189" s="411">
        <v>40.324388461538462</v>
      </c>
      <c r="DP1189" s="411">
        <v>40</v>
      </c>
      <c r="DQ1189" s="411">
        <v>40</v>
      </c>
      <c r="DR1189" s="411">
        <v>40</v>
      </c>
      <c r="DS1189" s="411">
        <v>40</v>
      </c>
      <c r="DT1189" s="411">
        <v>40</v>
      </c>
      <c r="DU1189" s="412">
        <v>40</v>
      </c>
      <c r="DV1189" s="411">
        <f t="shared" si="366"/>
        <v>479.93725512820515</v>
      </c>
      <c r="DW1189" s="412">
        <v>40</v>
      </c>
      <c r="DX1189" s="412">
        <v>39.888866666666665</v>
      </c>
      <c r="DY1189" s="412">
        <v>40</v>
      </c>
      <c r="DZ1189" s="412">
        <v>39.724000000000004</v>
      </c>
      <c r="EA1189" s="412">
        <v>40</v>
      </c>
      <c r="EB1189" s="412">
        <v>40.324388461538462</v>
      </c>
      <c r="EC1189" s="412">
        <v>40</v>
      </c>
      <c r="ED1189" s="412">
        <v>40</v>
      </c>
      <c r="EE1189" s="412">
        <v>40</v>
      </c>
      <c r="EF1189" s="412">
        <v>40</v>
      </c>
      <c r="EG1189" s="412">
        <v>40</v>
      </c>
      <c r="EH1189" s="412">
        <v>40</v>
      </c>
      <c r="EI1189" s="411">
        <f t="shared" si="367"/>
        <v>479.93725512820515</v>
      </c>
      <c r="EK1189" s="411">
        <f t="shared" si="368"/>
        <v>479.93725512820515</v>
      </c>
      <c r="EL1189" s="7">
        <f t="shared" si="369"/>
        <v>0</v>
      </c>
    </row>
    <row r="1190" spans="1:142">
      <c r="A1190" s="365" t="str">
        <f t="shared" si="351"/>
        <v xml:space="preserve"> 220</v>
      </c>
      <c r="B1190" s="370" t="s">
        <v>980</v>
      </c>
      <c r="C1190" s="370" t="s">
        <v>973</v>
      </c>
      <c r="D1190" s="411">
        <v>472.29999999999995</v>
      </c>
      <c r="E1190" s="411">
        <v>543.26700000000005</v>
      </c>
      <c r="F1190" s="411">
        <v>464.70000000000005</v>
      </c>
      <c r="G1190" s="411">
        <v>506.29999999999995</v>
      </c>
      <c r="H1190" s="411">
        <v>570.20000000000005</v>
      </c>
      <c r="I1190" s="411">
        <v>670</v>
      </c>
      <c r="J1190" s="411">
        <v>1200.4000000000001</v>
      </c>
      <c r="K1190" s="411">
        <v>969.69999999999993</v>
      </c>
      <c r="L1190" s="411">
        <v>1202.1999999999998</v>
      </c>
      <c r="M1190" s="411">
        <v>1130.8</v>
      </c>
      <c r="N1190" s="411">
        <v>617.1</v>
      </c>
      <c r="O1190" s="412">
        <v>381.6</v>
      </c>
      <c r="P1190" s="411">
        <f t="shared" si="352"/>
        <v>8728.5669999999991</v>
      </c>
      <c r="Q1190" s="411">
        <f t="shared" si="353"/>
        <v>4388.4444193548388</v>
      </c>
      <c r="R1190" s="411">
        <f t="shared" si="354"/>
        <v>1878.9812013348164</v>
      </c>
      <c r="S1190" s="411">
        <f t="shared" si="355"/>
        <v>2461.1413793103447</v>
      </c>
      <c r="T1190" s="411">
        <v>24.352069312702014</v>
      </c>
      <c r="U1190" s="411">
        <v>-28.572907621621617</v>
      </c>
      <c r="V1190" s="411">
        <v>0</v>
      </c>
      <c r="W1190" s="411">
        <v>0</v>
      </c>
      <c r="X1190" s="411">
        <v>0</v>
      </c>
      <c r="Y1190" s="411">
        <v>50.21628096561129</v>
      </c>
      <c r="Z1190" s="411">
        <v>-2.6968712150087129</v>
      </c>
      <c r="AA1190" s="411">
        <v>-40.343425053569575</v>
      </c>
      <c r="AB1190" s="411">
        <v>6.8703031688431651</v>
      </c>
      <c r="AC1190" s="411">
        <v>0</v>
      </c>
      <c r="AD1190" s="411">
        <v>78.07961339585222</v>
      </c>
      <c r="AE1190" s="412">
        <v>-55.1652243912256</v>
      </c>
      <c r="AF1190" s="411">
        <f t="shared" si="356"/>
        <v>32.739838561583177</v>
      </c>
      <c r="AG1190" s="411">
        <v>496.652069312702</v>
      </c>
      <c r="AH1190" s="411">
        <v>514.6940923783784</v>
      </c>
      <c r="AI1190" s="411">
        <v>464.70000000000005</v>
      </c>
      <c r="AJ1190" s="411">
        <v>506.29999999999995</v>
      </c>
      <c r="AK1190" s="411">
        <v>570.20000000000005</v>
      </c>
      <c r="AL1190" s="411">
        <v>720.21628096561119</v>
      </c>
      <c r="AM1190" s="411">
        <v>1197.7031287849913</v>
      </c>
      <c r="AN1190" s="411">
        <v>929.35657494643056</v>
      </c>
      <c r="AO1190" s="411">
        <v>1209.0703031688431</v>
      </c>
      <c r="AP1190" s="411">
        <v>1130.8</v>
      </c>
      <c r="AQ1190" s="411">
        <v>695.17961339585224</v>
      </c>
      <c r="AR1190" s="412">
        <v>326.43477560877437</v>
      </c>
      <c r="AS1190" s="411">
        <f t="shared" si="357"/>
        <v>8761.3068385615825</v>
      </c>
      <c r="AT1190" s="411">
        <f t="shared" si="358"/>
        <v>4431.8299866421676</v>
      </c>
      <c r="AU1190" s="411">
        <f t="shared" si="359"/>
        <v>1843.5258275578672</v>
      </c>
      <c r="AV1190" s="411">
        <f t="shared" si="360"/>
        <v>2485.9510243615487</v>
      </c>
      <c r="AW1190" s="411">
        <v>0</v>
      </c>
      <c r="AX1190" s="411">
        <v>0</v>
      </c>
      <c r="AY1190" s="411">
        <v>0</v>
      </c>
      <c r="AZ1190" s="411">
        <v>0</v>
      </c>
      <c r="BA1190" s="411">
        <v>0</v>
      </c>
      <c r="BB1190" s="411">
        <v>0</v>
      </c>
      <c r="BC1190" s="411">
        <v>0</v>
      </c>
      <c r="BD1190" s="411">
        <v>0</v>
      </c>
      <c r="BE1190" s="411">
        <v>0</v>
      </c>
      <c r="BF1190" s="411">
        <v>0</v>
      </c>
      <c r="BG1190" s="411">
        <v>0</v>
      </c>
      <c r="BH1190" s="412">
        <v>0</v>
      </c>
      <c r="BI1190" s="411">
        <f t="shared" si="361"/>
        <v>0</v>
      </c>
      <c r="BJ1190" s="411">
        <v>496.652069312702</v>
      </c>
      <c r="BK1190" s="411">
        <v>514.6940923783784</v>
      </c>
      <c r="BL1190" s="411">
        <v>464.70000000000005</v>
      </c>
      <c r="BM1190" s="411">
        <v>506.29999999999995</v>
      </c>
      <c r="BN1190" s="411">
        <v>570.20000000000005</v>
      </c>
      <c r="BO1190" s="411">
        <v>720.21628096561119</v>
      </c>
      <c r="BP1190" s="411">
        <v>1197.7031287849913</v>
      </c>
      <c r="BQ1190" s="411">
        <v>929.35657494643056</v>
      </c>
      <c r="BR1190" s="411">
        <v>1209.0703031688431</v>
      </c>
      <c r="BS1190" s="411">
        <v>1130.8</v>
      </c>
      <c r="BT1190" s="411">
        <v>695.17961339585224</v>
      </c>
      <c r="BU1190" s="412">
        <v>326.43477560877437</v>
      </c>
      <c r="BV1190" s="411">
        <f t="shared" si="362"/>
        <v>8761.3068385615825</v>
      </c>
      <c r="BW1190" s="411">
        <v>-20.790322971026953</v>
      </c>
      <c r="BX1190" s="411">
        <v>-22.203020959528899</v>
      </c>
      <c r="BY1190" s="411">
        <v>-15.588555279900007</v>
      </c>
      <c r="BZ1190" s="411">
        <v>-17.827477645900004</v>
      </c>
      <c r="CA1190" s="411">
        <v>8.0257474639999344</v>
      </c>
      <c r="CB1190" s="411">
        <v>32.3340004610764</v>
      </c>
      <c r="CC1190" s="411">
        <v>38.203147478182942</v>
      </c>
      <c r="CD1190" s="411">
        <v>-47.983961547201105</v>
      </c>
      <c r="CE1190" s="411">
        <v>24.151609734825612</v>
      </c>
      <c r="CF1190" s="411">
        <v>36.940644206400023</v>
      </c>
      <c r="CG1190" s="411">
        <v>-10.718808311023025</v>
      </c>
      <c r="CH1190" s="412">
        <v>12.718182529537884</v>
      </c>
      <c r="CI1190" s="411">
        <f t="shared" si="363"/>
        <v>17.261185159442803</v>
      </c>
      <c r="CJ1190" s="411">
        <v>475.86174634167503</v>
      </c>
      <c r="CK1190" s="411">
        <v>492.49107141884951</v>
      </c>
      <c r="CL1190" s="411">
        <v>449.1114447201</v>
      </c>
      <c r="CM1190" s="411">
        <v>488.47252235410002</v>
      </c>
      <c r="CN1190" s="411">
        <v>578.22574746399994</v>
      </c>
      <c r="CO1190" s="411">
        <v>752.55028142668766</v>
      </c>
      <c r="CP1190" s="411">
        <v>1235.9062762631743</v>
      </c>
      <c r="CQ1190" s="411">
        <v>881.37261339922929</v>
      </c>
      <c r="CR1190" s="411">
        <v>1233.2219129036687</v>
      </c>
      <c r="CS1190" s="411">
        <v>1167.7406442064</v>
      </c>
      <c r="CT1190" s="411">
        <v>684.46080508482919</v>
      </c>
      <c r="CU1190" s="412">
        <v>339.15295813831227</v>
      </c>
      <c r="CV1190" s="411">
        <f t="shared" si="364"/>
        <v>8778.5680237210272</v>
      </c>
      <c r="CW1190" s="411">
        <v>-80.653679429707978</v>
      </c>
      <c r="CX1190" s="411">
        <v>-66.777621220073854</v>
      </c>
      <c r="CY1190" s="411">
        <v>-39.482354311613882</v>
      </c>
      <c r="CZ1190" s="411">
        <v>-43.037294641855972</v>
      </c>
      <c r="DA1190" s="411">
        <v>-50.754469765999978</v>
      </c>
      <c r="DB1190" s="411">
        <v>-83.153014065997468</v>
      </c>
      <c r="DC1190" s="411">
        <v>-193.85456947265129</v>
      </c>
      <c r="DD1190" s="411">
        <v>-80.122467272464249</v>
      </c>
      <c r="DE1190" s="411">
        <v>-114.43599069353309</v>
      </c>
      <c r="DF1190" s="411">
        <v>-106.71725783499733</v>
      </c>
      <c r="DG1190" s="411">
        <v>-10.467669499251457</v>
      </c>
      <c r="DH1190" s="412">
        <v>0</v>
      </c>
      <c r="DI1190" s="411">
        <f t="shared" si="365"/>
        <v>-869.45638820814656</v>
      </c>
      <c r="DJ1190" s="411">
        <v>395.20806691196708</v>
      </c>
      <c r="DK1190" s="411">
        <v>425.71345019877566</v>
      </c>
      <c r="DL1190" s="411">
        <v>409.62909040848609</v>
      </c>
      <c r="DM1190" s="411">
        <v>445.43522771224406</v>
      </c>
      <c r="DN1190" s="411">
        <v>527.47127769799999</v>
      </c>
      <c r="DO1190" s="411">
        <v>669.39726736069019</v>
      </c>
      <c r="DP1190" s="411">
        <v>1042.0517067905228</v>
      </c>
      <c r="DQ1190" s="411">
        <v>801.25014612676512</v>
      </c>
      <c r="DR1190" s="411">
        <v>1118.7859222101356</v>
      </c>
      <c r="DS1190" s="411">
        <v>1061.0233863714027</v>
      </c>
      <c r="DT1190" s="411">
        <v>673.99313558557765</v>
      </c>
      <c r="DU1190" s="412">
        <v>339.15295813831227</v>
      </c>
      <c r="DV1190" s="411">
        <f t="shared" si="366"/>
        <v>7909.1116355128788</v>
      </c>
      <c r="DW1190" s="412">
        <v>395.20806691196708</v>
      </c>
      <c r="DX1190" s="412">
        <v>425.71345019877566</v>
      </c>
      <c r="DY1190" s="412">
        <v>409.62909040848609</v>
      </c>
      <c r="DZ1190" s="412">
        <v>445.43522771224406</v>
      </c>
      <c r="EA1190" s="412">
        <v>527.47127769799999</v>
      </c>
      <c r="EB1190" s="412">
        <v>669.39726736069019</v>
      </c>
      <c r="EC1190" s="412">
        <v>1042.0517067905228</v>
      </c>
      <c r="ED1190" s="412">
        <v>801.25014612676512</v>
      </c>
      <c r="EE1190" s="412">
        <v>1118.7859222101356</v>
      </c>
      <c r="EF1190" s="412">
        <v>1061.0233863714027</v>
      </c>
      <c r="EG1190" s="412">
        <v>673.99313558557765</v>
      </c>
      <c r="EH1190" s="412">
        <v>339.15295813831227</v>
      </c>
      <c r="EI1190" s="411">
        <f t="shared" si="367"/>
        <v>7909.1116355128788</v>
      </c>
      <c r="EK1190" s="411">
        <f t="shared" si="368"/>
        <v>7909.1116355128788</v>
      </c>
      <c r="EL1190" s="7">
        <f t="shared" si="369"/>
        <v>0</v>
      </c>
    </row>
    <row r="1191" spans="1:142">
      <c r="A1191" s="365" t="str">
        <f t="shared" si="351"/>
        <v xml:space="preserve"> 220</v>
      </c>
      <c r="B1191" s="370" t="s">
        <v>980</v>
      </c>
      <c r="C1191" s="370" t="s">
        <v>920</v>
      </c>
      <c r="D1191" s="411">
        <v>283065</v>
      </c>
      <c r="E1191" s="411">
        <v>277500</v>
      </c>
      <c r="F1191" s="411">
        <v>237235</v>
      </c>
      <c r="G1191" s="411">
        <v>255415</v>
      </c>
      <c r="H1191" s="411">
        <v>227330</v>
      </c>
      <c r="I1191" s="411">
        <v>300535</v>
      </c>
      <c r="J1191" s="411">
        <v>472260</v>
      </c>
      <c r="K1191" s="411">
        <v>588020</v>
      </c>
      <c r="L1191" s="411">
        <v>524955</v>
      </c>
      <c r="M1191" s="411">
        <v>463500</v>
      </c>
      <c r="N1191" s="411">
        <v>269785</v>
      </c>
      <c r="O1191" s="412">
        <v>223605</v>
      </c>
      <c r="P1191" s="411">
        <f t="shared" si="352"/>
        <v>4123205</v>
      </c>
      <c r="Q1191" s="411">
        <f t="shared" si="353"/>
        <v>2038105.8064516129</v>
      </c>
      <c r="R1191" s="411">
        <f t="shared" si="354"/>
        <v>983394.02113459399</v>
      </c>
      <c r="S1191" s="411">
        <f t="shared" si="355"/>
        <v>1101705.1724137932</v>
      </c>
      <c r="T1191" s="411">
        <v>14595.000000000007</v>
      </c>
      <c r="U1191" s="411">
        <v>-14594.999999999996</v>
      </c>
      <c r="V1191" s="411">
        <v>0</v>
      </c>
      <c r="W1191" s="411">
        <v>0</v>
      </c>
      <c r="X1191" s="411">
        <v>0</v>
      </c>
      <c r="Y1191" s="411">
        <v>22524.999999999993</v>
      </c>
      <c r="Z1191" s="411">
        <v>-1061.0000000000218</v>
      </c>
      <c r="AA1191" s="411">
        <v>-24464.000000000007</v>
      </c>
      <c r="AB1191" s="411">
        <v>3000.0000000000509</v>
      </c>
      <c r="AC1191" s="411">
        <v>0</v>
      </c>
      <c r="AD1191" s="411">
        <v>34134.999999999985</v>
      </c>
      <c r="AE1191" s="412">
        <v>-32325.000000000004</v>
      </c>
      <c r="AF1191" s="411">
        <f t="shared" si="356"/>
        <v>1810.0000000000109</v>
      </c>
      <c r="AG1191" s="411">
        <v>297660.00000000006</v>
      </c>
      <c r="AH1191" s="411">
        <v>262905</v>
      </c>
      <c r="AI1191" s="411">
        <v>237235</v>
      </c>
      <c r="AJ1191" s="411">
        <v>255415</v>
      </c>
      <c r="AK1191" s="411">
        <v>227330</v>
      </c>
      <c r="AL1191" s="411">
        <v>323060.00000000006</v>
      </c>
      <c r="AM1191" s="411">
        <v>471199</v>
      </c>
      <c r="AN1191" s="411">
        <v>563556</v>
      </c>
      <c r="AO1191" s="411">
        <v>527955.00000000012</v>
      </c>
      <c r="AP1191" s="411">
        <v>463500</v>
      </c>
      <c r="AQ1191" s="411">
        <v>303919.99999999994</v>
      </c>
      <c r="AR1191" s="412">
        <v>191279.99999999997</v>
      </c>
      <c r="AS1191" s="411">
        <f t="shared" si="357"/>
        <v>4125015</v>
      </c>
      <c r="AT1191" s="411">
        <f t="shared" si="358"/>
        <v>2059604.0322580645</v>
      </c>
      <c r="AU1191" s="411">
        <f t="shared" si="359"/>
        <v>961068.20912124589</v>
      </c>
      <c r="AV1191" s="411">
        <f t="shared" si="360"/>
        <v>1104342.7586206896</v>
      </c>
      <c r="AW1191" s="411">
        <v>0</v>
      </c>
      <c r="AX1191" s="411">
        <v>0</v>
      </c>
      <c r="AY1191" s="411">
        <v>0</v>
      </c>
      <c r="AZ1191" s="411">
        <v>0</v>
      </c>
      <c r="BA1191" s="411">
        <v>0</v>
      </c>
      <c r="BB1191" s="411">
        <v>0</v>
      </c>
      <c r="BC1191" s="411">
        <v>0</v>
      </c>
      <c r="BD1191" s="411">
        <v>0</v>
      </c>
      <c r="BE1191" s="411">
        <v>0</v>
      </c>
      <c r="BF1191" s="411">
        <v>0</v>
      </c>
      <c r="BG1191" s="411">
        <v>0</v>
      </c>
      <c r="BH1191" s="412">
        <v>0</v>
      </c>
      <c r="BI1191" s="411">
        <f t="shared" si="361"/>
        <v>0</v>
      </c>
      <c r="BJ1191" s="411">
        <v>297660.00000000006</v>
      </c>
      <c r="BK1191" s="411">
        <v>262905</v>
      </c>
      <c r="BL1191" s="411">
        <v>237235</v>
      </c>
      <c r="BM1191" s="411">
        <v>255415</v>
      </c>
      <c r="BN1191" s="411">
        <v>227330</v>
      </c>
      <c r="BO1191" s="411">
        <v>323060.00000000006</v>
      </c>
      <c r="BP1191" s="411">
        <v>471199</v>
      </c>
      <c r="BQ1191" s="411">
        <v>563556</v>
      </c>
      <c r="BR1191" s="411">
        <v>527955.00000000012</v>
      </c>
      <c r="BS1191" s="411">
        <v>463500</v>
      </c>
      <c r="BT1191" s="411">
        <v>303919.99999999994</v>
      </c>
      <c r="BU1191" s="412">
        <v>191279.99999999997</v>
      </c>
      <c r="BV1191" s="411">
        <f t="shared" si="362"/>
        <v>4125015</v>
      </c>
      <c r="BW1191" s="411">
        <v>-12460.327698060009</v>
      </c>
      <c r="BX1191" s="411">
        <v>-11341.271080830003</v>
      </c>
      <c r="BY1191" s="411">
        <v>-7958.1470019950029</v>
      </c>
      <c r="BZ1191" s="411">
        <v>-8993.4924015949982</v>
      </c>
      <c r="CA1191" s="411">
        <v>3199.7424955999704</v>
      </c>
      <c r="CB1191" s="411">
        <v>14503.729594880006</v>
      </c>
      <c r="CC1191" s="411">
        <v>15029.838743790977</v>
      </c>
      <c r="CD1191" s="411">
        <v>-29097.173423724023</v>
      </c>
      <c r="CE1191" s="411">
        <v>10546.089076980006</v>
      </c>
      <c r="CF1191" s="411">
        <v>15141.482657999972</v>
      </c>
      <c r="CG1191" s="411">
        <v>-4686.0698431199962</v>
      </c>
      <c r="CH1191" s="412">
        <v>7452.4350223200072</v>
      </c>
      <c r="CI1191" s="411">
        <f t="shared" si="363"/>
        <v>-8663.1638577530921</v>
      </c>
      <c r="CJ1191" s="411">
        <v>285199.67230194004</v>
      </c>
      <c r="CK1191" s="411">
        <v>251563.72891917001</v>
      </c>
      <c r="CL1191" s="411">
        <v>229276.85299800499</v>
      </c>
      <c r="CM1191" s="411">
        <v>246421.50759840498</v>
      </c>
      <c r="CN1191" s="411">
        <v>230529.74249559996</v>
      </c>
      <c r="CO1191" s="411">
        <v>337563.72959488002</v>
      </c>
      <c r="CP1191" s="411">
        <v>486228.83874379098</v>
      </c>
      <c r="CQ1191" s="411">
        <v>534458.82657627598</v>
      </c>
      <c r="CR1191" s="411">
        <v>538501.08907698002</v>
      </c>
      <c r="CS1191" s="411">
        <v>478641.48265799996</v>
      </c>
      <c r="CT1191" s="411">
        <v>299233.93015688</v>
      </c>
      <c r="CU1191" s="412">
        <v>198732.43502231999</v>
      </c>
      <c r="CV1191" s="411">
        <f t="shared" si="364"/>
        <v>4116351.8361422471</v>
      </c>
      <c r="CW1191" s="411">
        <v>-40977.333553477416</v>
      </c>
      <c r="CX1191" s="411">
        <v>-28940.318142253087</v>
      </c>
      <c r="CY1191" s="411">
        <v>-11643.562933397283</v>
      </c>
      <c r="CZ1191" s="411">
        <v>-14430.237491853757</v>
      </c>
      <c r="DA1191" s="411">
        <v>-15143.524778666655</v>
      </c>
      <c r="DB1191" s="411">
        <v>-26686.038744446592</v>
      </c>
      <c r="DC1191" s="411">
        <v>-51636.975530294199</v>
      </c>
      <c r="DD1191" s="411">
        <v>-45004.00586608419</v>
      </c>
      <c r="DE1191" s="411">
        <v>-43377.160047450096</v>
      </c>
      <c r="DF1191" s="411">
        <v>-35616.709248919993</v>
      </c>
      <c r="DG1191" s="411">
        <v>-4061.1322615749232</v>
      </c>
      <c r="DH1191" s="412">
        <v>0</v>
      </c>
      <c r="DI1191" s="411">
        <f t="shared" si="365"/>
        <v>-317516.99859841814</v>
      </c>
      <c r="DJ1191" s="411">
        <v>244222.33874846261</v>
      </c>
      <c r="DK1191" s="411">
        <v>222623.41077691692</v>
      </c>
      <c r="DL1191" s="411">
        <v>217633.29006460772</v>
      </c>
      <c r="DM1191" s="411">
        <v>231991.27010655124</v>
      </c>
      <c r="DN1191" s="411">
        <v>215386.21771693329</v>
      </c>
      <c r="DO1191" s="411">
        <v>310877.69085043343</v>
      </c>
      <c r="DP1191" s="411">
        <v>434591.86321349675</v>
      </c>
      <c r="DQ1191" s="411">
        <v>489454.82071019179</v>
      </c>
      <c r="DR1191" s="411">
        <v>495123.92902952997</v>
      </c>
      <c r="DS1191" s="411">
        <v>443024.77340907999</v>
      </c>
      <c r="DT1191" s="411">
        <v>295172.79789530509</v>
      </c>
      <c r="DU1191" s="412">
        <v>198732.43502231999</v>
      </c>
      <c r="DV1191" s="411">
        <f t="shared" si="366"/>
        <v>3798834.8375438289</v>
      </c>
      <c r="DW1191" s="412">
        <v>244222.33874846261</v>
      </c>
      <c r="DX1191" s="412">
        <v>222623.41077691692</v>
      </c>
      <c r="DY1191" s="412">
        <v>217633.29006460772</v>
      </c>
      <c r="DZ1191" s="412">
        <v>231991.27010655124</v>
      </c>
      <c r="EA1191" s="412">
        <v>215386.21771693329</v>
      </c>
      <c r="EB1191" s="412">
        <v>310877.69085043343</v>
      </c>
      <c r="EC1191" s="412">
        <v>434591.86321349675</v>
      </c>
      <c r="ED1191" s="412">
        <v>489454.82071019179</v>
      </c>
      <c r="EE1191" s="412">
        <v>495123.92902952997</v>
      </c>
      <c r="EF1191" s="412">
        <v>443024.77340907999</v>
      </c>
      <c r="EG1191" s="412">
        <v>295172.79789530509</v>
      </c>
      <c r="EH1191" s="412">
        <v>198732.43502231999</v>
      </c>
      <c r="EI1191" s="411">
        <f t="shared" si="367"/>
        <v>3798834.8375438289</v>
      </c>
      <c r="EK1191" s="411">
        <f t="shared" si="368"/>
        <v>3798834.8375438289</v>
      </c>
      <c r="EL1191" s="7">
        <f t="shared" si="369"/>
        <v>0</v>
      </c>
    </row>
    <row r="1192" spans="1:142">
      <c r="A1192" s="365" t="str">
        <f t="shared" si="351"/>
        <v xml:space="preserve"> 220</v>
      </c>
      <c r="B1192" s="370" t="s">
        <v>980</v>
      </c>
      <c r="C1192" s="370" t="s">
        <v>921</v>
      </c>
      <c r="D1192" s="411">
        <v>102165</v>
      </c>
      <c r="E1192" s="411">
        <v>100228.185</v>
      </c>
      <c r="F1192" s="411">
        <v>92635</v>
      </c>
      <c r="G1192" s="411">
        <v>95115</v>
      </c>
      <c r="H1192" s="411">
        <v>95730</v>
      </c>
      <c r="I1192" s="411">
        <v>104195</v>
      </c>
      <c r="J1192" s="411">
        <v>117800</v>
      </c>
      <c r="K1192" s="411">
        <v>115250</v>
      </c>
      <c r="L1192" s="411">
        <v>118725</v>
      </c>
      <c r="M1192" s="411">
        <v>114705</v>
      </c>
      <c r="N1192" s="411">
        <v>96615</v>
      </c>
      <c r="O1192" s="412">
        <v>92135</v>
      </c>
      <c r="P1192" s="411">
        <f t="shared" si="352"/>
        <v>1245298.1850000001</v>
      </c>
      <c r="Q1192" s="411">
        <f t="shared" si="353"/>
        <v>704068.18500000006</v>
      </c>
      <c r="R1192" s="411">
        <f t="shared" si="354"/>
        <v>205023.27586206899</v>
      </c>
      <c r="S1192" s="411">
        <f t="shared" si="355"/>
        <v>336206.72413793101</v>
      </c>
      <c r="T1192" s="411">
        <v>5267.6882518149614</v>
      </c>
      <c r="U1192" s="411">
        <v>-5271.4607570270309</v>
      </c>
      <c r="V1192" s="411">
        <v>0</v>
      </c>
      <c r="W1192" s="411">
        <v>0</v>
      </c>
      <c r="X1192" s="411">
        <v>0</v>
      </c>
      <c r="Y1192" s="411">
        <v>7809.3811868833855</v>
      </c>
      <c r="Z1192" s="411">
        <v>-264.6546393935605</v>
      </c>
      <c r="AA1192" s="411">
        <v>-4794.864120268021</v>
      </c>
      <c r="AB1192" s="411">
        <v>678.48672743379211</v>
      </c>
      <c r="AC1192" s="411">
        <v>0</v>
      </c>
      <c r="AD1192" s="411">
        <v>12224.375057916488</v>
      </c>
      <c r="AE1192" s="412">
        <v>-13319.308043201181</v>
      </c>
      <c r="AF1192" s="411">
        <f t="shared" si="356"/>
        <v>2329.6436641588334</v>
      </c>
      <c r="AG1192" s="411">
        <v>107432.68825181498</v>
      </c>
      <c r="AH1192" s="411">
        <v>94956.724242972967</v>
      </c>
      <c r="AI1192" s="411">
        <v>92635</v>
      </c>
      <c r="AJ1192" s="411">
        <v>95115</v>
      </c>
      <c r="AK1192" s="411">
        <v>95730</v>
      </c>
      <c r="AL1192" s="411">
        <v>112004.38118688339</v>
      </c>
      <c r="AM1192" s="411">
        <v>117535.34536060644</v>
      </c>
      <c r="AN1192" s="411">
        <v>110455.13587973197</v>
      </c>
      <c r="AO1192" s="411">
        <v>119403.4867274338</v>
      </c>
      <c r="AP1192" s="411">
        <v>114705</v>
      </c>
      <c r="AQ1192" s="411">
        <v>108839.37505791649</v>
      </c>
      <c r="AR1192" s="412">
        <v>78815.691956798808</v>
      </c>
      <c r="AS1192" s="411">
        <f t="shared" si="357"/>
        <v>1247627.8286641587</v>
      </c>
      <c r="AT1192" s="411">
        <f t="shared" si="358"/>
        <v>711617.67628870986</v>
      </c>
      <c r="AU1192" s="411">
        <f t="shared" si="359"/>
        <v>200711.19247040717</v>
      </c>
      <c r="AV1192" s="411">
        <f t="shared" si="360"/>
        <v>335298.95990504185</v>
      </c>
      <c r="AW1192" s="411">
        <v>0</v>
      </c>
      <c r="AX1192" s="411">
        <v>0</v>
      </c>
      <c r="AY1192" s="411">
        <v>0</v>
      </c>
      <c r="AZ1192" s="411">
        <v>0</v>
      </c>
      <c r="BA1192" s="411">
        <v>0</v>
      </c>
      <c r="BB1192" s="411">
        <v>0</v>
      </c>
      <c r="BC1192" s="411">
        <v>0</v>
      </c>
      <c r="BD1192" s="411">
        <v>0</v>
      </c>
      <c r="BE1192" s="411">
        <v>0</v>
      </c>
      <c r="BF1192" s="411">
        <v>0</v>
      </c>
      <c r="BG1192" s="411">
        <v>0</v>
      </c>
      <c r="BH1192" s="412">
        <v>0</v>
      </c>
      <c r="BI1192" s="411">
        <f t="shared" si="361"/>
        <v>0</v>
      </c>
      <c r="BJ1192" s="411">
        <v>107432.68825181498</v>
      </c>
      <c r="BK1192" s="411">
        <v>94956.724242972967</v>
      </c>
      <c r="BL1192" s="411">
        <v>92635</v>
      </c>
      <c r="BM1192" s="411">
        <v>95115</v>
      </c>
      <c r="BN1192" s="411">
        <v>95730</v>
      </c>
      <c r="BO1192" s="411">
        <v>112004.38118688339</v>
      </c>
      <c r="BP1192" s="411">
        <v>117535.34536060644</v>
      </c>
      <c r="BQ1192" s="411">
        <v>110455.13587973197</v>
      </c>
      <c r="BR1192" s="411">
        <v>119403.4867274338</v>
      </c>
      <c r="BS1192" s="411">
        <v>114705</v>
      </c>
      <c r="BT1192" s="411">
        <v>108839.37505791649</v>
      </c>
      <c r="BU1192" s="412">
        <v>78815.691956798808</v>
      </c>
      <c r="BV1192" s="411">
        <f t="shared" si="362"/>
        <v>1247627.8286641587</v>
      </c>
      <c r="BW1192" s="411">
        <v>-4497.233424380629</v>
      </c>
      <c r="BX1192" s="411">
        <v>-4096.2703280165042</v>
      </c>
      <c r="BY1192" s="411">
        <v>-3107.4797037950011</v>
      </c>
      <c r="BZ1192" s="411">
        <v>-3349.1221336950075</v>
      </c>
      <c r="CA1192" s="411">
        <v>1347.4303835999908</v>
      </c>
      <c r="CB1192" s="411">
        <v>5028.4196687191852</v>
      </c>
      <c r="CC1192" s="411">
        <v>3749.0259687853595</v>
      </c>
      <c r="CD1192" s="411">
        <v>-5702.9509831029445</v>
      </c>
      <c r="CE1192" s="411">
        <v>2385.1271550217625</v>
      </c>
      <c r="CF1192" s="411">
        <v>3747.1494461399943</v>
      </c>
      <c r="CG1192" s="411">
        <v>-1678.1683114073712</v>
      </c>
      <c r="CH1192" s="412">
        <v>3070.7278494731963</v>
      </c>
      <c r="CI1192" s="411">
        <f t="shared" si="363"/>
        <v>-3103.3444126579689</v>
      </c>
      <c r="CJ1192" s="411">
        <v>102935.45482743434</v>
      </c>
      <c r="CK1192" s="411">
        <v>90860.453914956466</v>
      </c>
      <c r="CL1192" s="411">
        <v>89527.52029620501</v>
      </c>
      <c r="CM1192" s="411">
        <v>91765.877866305003</v>
      </c>
      <c r="CN1192" s="411">
        <v>97077.430383599989</v>
      </c>
      <c r="CO1192" s="411">
        <v>117032.80085560257</v>
      </c>
      <c r="CP1192" s="411">
        <v>121284.37132939178</v>
      </c>
      <c r="CQ1192" s="411">
        <v>104752.18489662904</v>
      </c>
      <c r="CR1192" s="411">
        <v>121788.61388245557</v>
      </c>
      <c r="CS1192" s="411">
        <v>118452.14944614001</v>
      </c>
      <c r="CT1192" s="411">
        <v>107161.20674650912</v>
      </c>
      <c r="CU1192" s="412">
        <v>81886.419806272024</v>
      </c>
      <c r="CV1192" s="411">
        <f t="shared" si="364"/>
        <v>1244524.4842515008</v>
      </c>
      <c r="CW1192" s="411">
        <v>-10326.388529731685</v>
      </c>
      <c r="CX1192" s="411">
        <v>-7195.6704328327542</v>
      </c>
      <c r="CY1192" s="411">
        <v>-6099.8720614667318</v>
      </c>
      <c r="CZ1192" s="411">
        <v>-6996.9157000270525</v>
      </c>
      <c r="DA1192" s="411">
        <v>-7704.099218593331</v>
      </c>
      <c r="DB1192" s="411">
        <v>-10683.233171378455</v>
      </c>
      <c r="DC1192" s="411">
        <v>-11848.048532554039</v>
      </c>
      <c r="DD1192" s="411">
        <v>-7061.4438632213078</v>
      </c>
      <c r="DE1192" s="411">
        <v>-8219.4278107853315</v>
      </c>
      <c r="DF1192" s="411">
        <v>-8656.5091735946626</v>
      </c>
      <c r="DG1192" s="411">
        <v>-2016.1239819198454</v>
      </c>
      <c r="DH1192" s="412">
        <v>0</v>
      </c>
      <c r="DI1192" s="411">
        <f t="shared" si="365"/>
        <v>-86807.732476105186</v>
      </c>
      <c r="DJ1192" s="411">
        <v>92609.066297702637</v>
      </c>
      <c r="DK1192" s="411">
        <v>83664.783482123719</v>
      </c>
      <c r="DL1192" s="411">
        <v>83427.64823473827</v>
      </c>
      <c r="DM1192" s="411">
        <v>84768.962166277939</v>
      </c>
      <c r="DN1192" s="411">
        <v>89373.331165006675</v>
      </c>
      <c r="DO1192" s="411">
        <v>106349.56768422411</v>
      </c>
      <c r="DP1192" s="411">
        <v>109436.32279683776</v>
      </c>
      <c r="DQ1192" s="411">
        <v>97690.741033407729</v>
      </c>
      <c r="DR1192" s="411">
        <v>113569.18607167024</v>
      </c>
      <c r="DS1192" s="411">
        <v>109795.64027254534</v>
      </c>
      <c r="DT1192" s="411">
        <v>105145.08276458929</v>
      </c>
      <c r="DU1192" s="412">
        <v>81886.419806272024</v>
      </c>
      <c r="DV1192" s="411">
        <f t="shared" si="366"/>
        <v>1157716.7517753956</v>
      </c>
      <c r="DW1192" s="412">
        <v>92609.066297702637</v>
      </c>
      <c r="DX1192" s="412">
        <v>83664.783482123719</v>
      </c>
      <c r="DY1192" s="412">
        <v>83427.64823473827</v>
      </c>
      <c r="DZ1192" s="412">
        <v>84768.962166277939</v>
      </c>
      <c r="EA1192" s="412">
        <v>89373.331165006675</v>
      </c>
      <c r="EB1192" s="412">
        <v>106349.56768422411</v>
      </c>
      <c r="EC1192" s="412">
        <v>109436.32279683776</v>
      </c>
      <c r="ED1192" s="412">
        <v>97690.741033407729</v>
      </c>
      <c r="EE1192" s="412">
        <v>113569.18607167024</v>
      </c>
      <c r="EF1192" s="412">
        <v>109795.64027254534</v>
      </c>
      <c r="EG1192" s="412">
        <v>105145.08276458929</v>
      </c>
      <c r="EH1192" s="412">
        <v>81886.419806272024</v>
      </c>
      <c r="EI1192" s="411">
        <f t="shared" si="367"/>
        <v>1157716.7517753956</v>
      </c>
      <c r="EK1192" s="411">
        <f t="shared" si="368"/>
        <v>1157716.7517753958</v>
      </c>
      <c r="EL1192" s="7">
        <f t="shared" si="369"/>
        <v>0</v>
      </c>
    </row>
    <row r="1193" spans="1:142">
      <c r="A1193" s="365" t="str">
        <f t="shared" si="351"/>
        <v xml:space="preserve"> 220</v>
      </c>
      <c r="B1193" s="370" t="s">
        <v>980</v>
      </c>
      <c r="C1193" s="370" t="s">
        <v>974</v>
      </c>
      <c r="D1193" s="411">
        <v>180900</v>
      </c>
      <c r="E1193" s="411">
        <v>177271.815</v>
      </c>
      <c r="F1193" s="411">
        <v>144600</v>
      </c>
      <c r="G1193" s="411">
        <v>160300</v>
      </c>
      <c r="H1193" s="411">
        <v>131600</v>
      </c>
      <c r="I1193" s="411">
        <v>196340</v>
      </c>
      <c r="J1193" s="411">
        <v>354460</v>
      </c>
      <c r="K1193" s="411">
        <v>472770</v>
      </c>
      <c r="L1193" s="411">
        <v>406230</v>
      </c>
      <c r="M1193" s="411">
        <v>348795</v>
      </c>
      <c r="N1193" s="411">
        <v>173170</v>
      </c>
      <c r="O1193" s="412">
        <v>131470</v>
      </c>
      <c r="P1193" s="411">
        <f t="shared" si="352"/>
        <v>2877906.8149999999</v>
      </c>
      <c r="Q1193" s="411">
        <f t="shared" si="353"/>
        <v>1334037.6214516128</v>
      </c>
      <c r="R1193" s="411">
        <f t="shared" si="354"/>
        <v>778370.745272525</v>
      </c>
      <c r="S1193" s="411">
        <f t="shared" si="355"/>
        <v>765498.44827586203</v>
      </c>
      <c r="T1193" s="411">
        <v>9327.3117481850531</v>
      </c>
      <c r="U1193" s="411">
        <v>-9323.5392429729727</v>
      </c>
      <c r="V1193" s="411">
        <v>0</v>
      </c>
      <c r="W1193" s="411">
        <v>0</v>
      </c>
      <c r="X1193" s="411">
        <v>0</v>
      </c>
      <c r="Y1193" s="411">
        <v>14715.618813116609</v>
      </c>
      <c r="Z1193" s="411">
        <v>-796.34536060645769</v>
      </c>
      <c r="AA1193" s="411">
        <v>-19669.135879731995</v>
      </c>
      <c r="AB1193" s="411">
        <v>2321.5132725662552</v>
      </c>
      <c r="AC1193" s="411">
        <v>0</v>
      </c>
      <c r="AD1193" s="411">
        <v>21910.624942083508</v>
      </c>
      <c r="AE1193" s="412">
        <v>-19005.691956798823</v>
      </c>
      <c r="AF1193" s="411">
        <f t="shared" si="356"/>
        <v>-519.6436641588225</v>
      </c>
      <c r="AG1193" s="411">
        <v>190227.31174818505</v>
      </c>
      <c r="AH1193" s="411">
        <v>167948.275757027</v>
      </c>
      <c r="AI1193" s="411">
        <v>144600</v>
      </c>
      <c r="AJ1193" s="411">
        <v>160300</v>
      </c>
      <c r="AK1193" s="411">
        <v>131600</v>
      </c>
      <c r="AL1193" s="411">
        <v>211055.61881311663</v>
      </c>
      <c r="AM1193" s="411">
        <v>353663.65463939356</v>
      </c>
      <c r="AN1193" s="411">
        <v>453100.86412026797</v>
      </c>
      <c r="AO1193" s="411">
        <v>408551.51327256626</v>
      </c>
      <c r="AP1193" s="411">
        <v>348795</v>
      </c>
      <c r="AQ1193" s="411">
        <v>195080.62494208349</v>
      </c>
      <c r="AR1193" s="412">
        <v>112464.30804320118</v>
      </c>
      <c r="AS1193" s="411">
        <f t="shared" si="357"/>
        <v>2877387.1713358406</v>
      </c>
      <c r="AT1193" s="411">
        <f t="shared" si="358"/>
        <v>1347986.3559693545</v>
      </c>
      <c r="AU1193" s="411">
        <f t="shared" si="359"/>
        <v>760357.01665083866</v>
      </c>
      <c r="AV1193" s="411">
        <f t="shared" si="360"/>
        <v>769043.79871564778</v>
      </c>
      <c r="AW1193" s="411">
        <v>0</v>
      </c>
      <c r="AX1193" s="411">
        <v>0</v>
      </c>
      <c r="AY1193" s="411">
        <v>0</v>
      </c>
      <c r="AZ1193" s="411">
        <v>0</v>
      </c>
      <c r="BA1193" s="411">
        <v>0</v>
      </c>
      <c r="BB1193" s="411">
        <v>0</v>
      </c>
      <c r="BC1193" s="411">
        <v>0</v>
      </c>
      <c r="BD1193" s="411">
        <v>0</v>
      </c>
      <c r="BE1193" s="411">
        <v>0</v>
      </c>
      <c r="BF1193" s="411">
        <v>0</v>
      </c>
      <c r="BG1193" s="411">
        <v>0</v>
      </c>
      <c r="BH1193" s="412">
        <v>0</v>
      </c>
      <c r="BI1193" s="411">
        <f t="shared" si="361"/>
        <v>0</v>
      </c>
      <c r="BJ1193" s="411">
        <v>190227.31174818505</v>
      </c>
      <c r="BK1193" s="411">
        <v>167948.275757027</v>
      </c>
      <c r="BL1193" s="411">
        <v>144600</v>
      </c>
      <c r="BM1193" s="411">
        <v>160300</v>
      </c>
      <c r="BN1193" s="411">
        <v>131600</v>
      </c>
      <c r="BO1193" s="411">
        <v>211055.61881311663</v>
      </c>
      <c r="BP1193" s="411">
        <v>353663.65463939356</v>
      </c>
      <c r="BQ1193" s="411">
        <v>453100.86412026797</v>
      </c>
      <c r="BR1193" s="411">
        <v>408551.51327256626</v>
      </c>
      <c r="BS1193" s="411">
        <v>348795</v>
      </c>
      <c r="BT1193" s="411">
        <v>195080.62494208349</v>
      </c>
      <c r="BU1193" s="412">
        <v>112464.30804320118</v>
      </c>
      <c r="BV1193" s="411">
        <f t="shared" si="362"/>
        <v>2877387.1713358406</v>
      </c>
      <c r="BW1193" s="411">
        <v>-7963.0942736793986</v>
      </c>
      <c r="BX1193" s="411">
        <v>-7245.0007528134993</v>
      </c>
      <c r="BY1193" s="411">
        <v>-4850.6672982000036</v>
      </c>
      <c r="BZ1193" s="411">
        <v>-5644.3702679000071</v>
      </c>
      <c r="CA1193" s="411">
        <v>1852.3121119999832</v>
      </c>
      <c r="CB1193" s="411">
        <v>9475.3099261608204</v>
      </c>
      <c r="CC1193" s="411">
        <v>11280.812775005586</v>
      </c>
      <c r="CD1193" s="411">
        <v>-23394.22244062107</v>
      </c>
      <c r="CE1193" s="411">
        <v>8160.9619219582419</v>
      </c>
      <c r="CF1193" s="411">
        <v>11394.333211859986</v>
      </c>
      <c r="CG1193" s="411">
        <v>-3007.9015317126132</v>
      </c>
      <c r="CH1193" s="412">
        <v>4381.7071728468181</v>
      </c>
      <c r="CI1193" s="411">
        <f t="shared" si="363"/>
        <v>-5559.8194450951523</v>
      </c>
      <c r="CJ1193" s="411">
        <v>182264.21747450565</v>
      </c>
      <c r="CK1193" s="411">
        <v>160703.27500421356</v>
      </c>
      <c r="CL1193" s="411">
        <v>139749.33270179998</v>
      </c>
      <c r="CM1193" s="411">
        <v>154655.6297321</v>
      </c>
      <c r="CN1193" s="411">
        <v>133452.31211199999</v>
      </c>
      <c r="CO1193" s="411">
        <v>220530.92873927741</v>
      </c>
      <c r="CP1193" s="411">
        <v>364944.46741439914</v>
      </c>
      <c r="CQ1193" s="411">
        <v>429706.64167964697</v>
      </c>
      <c r="CR1193" s="411">
        <v>416712.47519452451</v>
      </c>
      <c r="CS1193" s="411">
        <v>360189.33321185998</v>
      </c>
      <c r="CT1193" s="411">
        <v>192072.72341037091</v>
      </c>
      <c r="CU1193" s="412">
        <v>116846.01521604799</v>
      </c>
      <c r="CV1193" s="411">
        <f t="shared" si="364"/>
        <v>2871827.351890746</v>
      </c>
      <c r="CW1193" s="411">
        <v>-30650.945023745731</v>
      </c>
      <c r="CX1193" s="411">
        <v>-21744.647709420336</v>
      </c>
      <c r="CY1193" s="411">
        <v>-5543.690871930552</v>
      </c>
      <c r="CZ1193" s="411">
        <v>-7433.3217918267164</v>
      </c>
      <c r="DA1193" s="411">
        <v>-7439.4255600733286</v>
      </c>
      <c r="DB1193" s="411">
        <v>-16002.805573068115</v>
      </c>
      <c r="DC1193" s="411">
        <v>-39788.926997740171</v>
      </c>
      <c r="DD1193" s="411">
        <v>-37942.562002862906</v>
      </c>
      <c r="DE1193" s="411">
        <v>-35157.732236664786</v>
      </c>
      <c r="DF1193" s="411">
        <v>-26960.200075325316</v>
      </c>
      <c r="DG1193" s="411">
        <v>-2045.0082796550851</v>
      </c>
      <c r="DH1193" s="412">
        <v>0</v>
      </c>
      <c r="DI1193" s="411">
        <f t="shared" si="365"/>
        <v>-230709.26612231304</v>
      </c>
      <c r="DJ1193" s="411">
        <v>151613.27245075992</v>
      </c>
      <c r="DK1193" s="411">
        <v>138958.6272947932</v>
      </c>
      <c r="DL1193" s="411">
        <v>134205.64182986945</v>
      </c>
      <c r="DM1193" s="411">
        <v>147222.30794027328</v>
      </c>
      <c r="DN1193" s="411">
        <v>126012.88655192665</v>
      </c>
      <c r="DO1193" s="411">
        <v>204528.12316620932</v>
      </c>
      <c r="DP1193" s="411">
        <v>325155.54041665897</v>
      </c>
      <c r="DQ1193" s="411">
        <v>391764.07967678399</v>
      </c>
      <c r="DR1193" s="411">
        <v>381554.74295785971</v>
      </c>
      <c r="DS1193" s="411">
        <v>333229.13313653471</v>
      </c>
      <c r="DT1193" s="411">
        <v>190027.71513071581</v>
      </c>
      <c r="DU1193" s="412">
        <v>116846.01521604799</v>
      </c>
      <c r="DV1193" s="411">
        <f t="shared" si="366"/>
        <v>2641118.0857684328</v>
      </c>
      <c r="DW1193" s="412">
        <v>151613.27245075992</v>
      </c>
      <c r="DX1193" s="412">
        <v>138958.6272947932</v>
      </c>
      <c r="DY1193" s="412">
        <v>134205.64182986945</v>
      </c>
      <c r="DZ1193" s="412">
        <v>147222.30794027328</v>
      </c>
      <c r="EA1193" s="412">
        <v>126012.88655192665</v>
      </c>
      <c r="EB1193" s="412">
        <v>204528.12316620932</v>
      </c>
      <c r="EC1193" s="412">
        <v>325155.54041665897</v>
      </c>
      <c r="ED1193" s="412">
        <v>391764.07967678399</v>
      </c>
      <c r="EE1193" s="412">
        <v>381554.74295785971</v>
      </c>
      <c r="EF1193" s="412">
        <v>333229.13313653471</v>
      </c>
      <c r="EG1193" s="412">
        <v>190027.71513071581</v>
      </c>
      <c r="EH1193" s="412">
        <v>116846.01521604799</v>
      </c>
      <c r="EI1193" s="411">
        <f t="shared" si="367"/>
        <v>2641118.0857684328</v>
      </c>
      <c r="EK1193" s="411">
        <f t="shared" si="368"/>
        <v>2641118.0857684328</v>
      </c>
      <c r="EL1193" s="7">
        <f t="shared" si="369"/>
        <v>0</v>
      </c>
    </row>
    <row r="1194" spans="1:142">
      <c r="A1194" s="365" t="str">
        <f t="shared" si="351"/>
        <v xml:space="preserve"> 220</v>
      </c>
      <c r="B1194" s="370" t="s">
        <v>980</v>
      </c>
      <c r="C1194" s="370" t="s">
        <v>1173</v>
      </c>
      <c r="D1194" s="411">
        <v>0</v>
      </c>
      <c r="E1194" s="411">
        <v>1</v>
      </c>
      <c r="F1194" s="411">
        <v>6</v>
      </c>
      <c r="G1194" s="411">
        <v>0</v>
      </c>
      <c r="H1194" s="411">
        <v>0</v>
      </c>
      <c r="I1194" s="411">
        <v>0</v>
      </c>
      <c r="J1194" s="411">
        <v>3</v>
      </c>
      <c r="K1194" s="411">
        <v>7</v>
      </c>
      <c r="L1194" s="411">
        <v>0</v>
      </c>
      <c r="M1194" s="411">
        <v>1</v>
      </c>
      <c r="N1194" s="411">
        <v>0</v>
      </c>
      <c r="O1194" s="412">
        <v>0</v>
      </c>
      <c r="P1194" s="411">
        <f t="shared" si="352"/>
        <v>18</v>
      </c>
      <c r="Q1194" s="411">
        <f t="shared" si="353"/>
        <v>9.9032258064516121</v>
      </c>
      <c r="R1194" s="411">
        <f t="shared" si="354"/>
        <v>7.096774193548387</v>
      </c>
      <c r="S1194" s="411">
        <f t="shared" si="355"/>
        <v>1</v>
      </c>
      <c r="T1194" s="411">
        <v>0</v>
      </c>
      <c r="U1194" s="411">
        <v>0</v>
      </c>
      <c r="V1194" s="411">
        <v>0</v>
      </c>
      <c r="W1194" s="411">
        <v>0</v>
      </c>
      <c r="X1194" s="411">
        <v>0</v>
      </c>
      <c r="Y1194" s="411">
        <v>0</v>
      </c>
      <c r="Z1194" s="411">
        <v>0</v>
      </c>
      <c r="AA1194" s="411">
        <v>0</v>
      </c>
      <c r="AB1194" s="411">
        <v>0</v>
      </c>
      <c r="AC1194" s="411">
        <v>0</v>
      </c>
      <c r="AD1194" s="411">
        <v>0</v>
      </c>
      <c r="AE1194" s="412">
        <v>0</v>
      </c>
      <c r="AF1194" s="411">
        <f t="shared" si="356"/>
        <v>0</v>
      </c>
      <c r="AG1194" s="411">
        <v>0</v>
      </c>
      <c r="AH1194" s="411">
        <v>0</v>
      </c>
      <c r="AI1194" s="411">
        <v>0</v>
      </c>
      <c r="AJ1194" s="411">
        <v>0</v>
      </c>
      <c r="AK1194" s="411">
        <v>0</v>
      </c>
      <c r="AL1194" s="411">
        <v>0</v>
      </c>
      <c r="AM1194" s="411">
        <v>0</v>
      </c>
      <c r="AN1194" s="411">
        <v>0</v>
      </c>
      <c r="AO1194" s="411">
        <v>0</v>
      </c>
      <c r="AP1194" s="411">
        <v>0</v>
      </c>
      <c r="AQ1194" s="411">
        <v>0</v>
      </c>
      <c r="AR1194" s="412">
        <v>0</v>
      </c>
      <c r="AS1194" s="411">
        <f t="shared" si="357"/>
        <v>0</v>
      </c>
      <c r="AT1194" s="411">
        <f t="shared" si="358"/>
        <v>0</v>
      </c>
      <c r="AU1194" s="411">
        <f t="shared" si="359"/>
        <v>0</v>
      </c>
      <c r="AV1194" s="411">
        <f t="shared" si="360"/>
        <v>0</v>
      </c>
      <c r="AW1194" s="411">
        <v>0</v>
      </c>
      <c r="AX1194" s="411">
        <v>0</v>
      </c>
      <c r="AY1194" s="411">
        <v>0</v>
      </c>
      <c r="AZ1194" s="411">
        <v>0</v>
      </c>
      <c r="BA1194" s="411">
        <v>0</v>
      </c>
      <c r="BB1194" s="411">
        <v>0</v>
      </c>
      <c r="BC1194" s="411">
        <v>0</v>
      </c>
      <c r="BD1194" s="411">
        <v>0</v>
      </c>
      <c r="BE1194" s="411">
        <v>0</v>
      </c>
      <c r="BF1194" s="411">
        <v>0</v>
      </c>
      <c r="BG1194" s="411">
        <v>0</v>
      </c>
      <c r="BH1194" s="412">
        <v>0</v>
      </c>
      <c r="BI1194" s="411">
        <f t="shared" si="361"/>
        <v>0</v>
      </c>
      <c r="BJ1194" s="411">
        <v>0</v>
      </c>
      <c r="BK1194" s="411">
        <v>0</v>
      </c>
      <c r="BL1194" s="411">
        <v>0</v>
      </c>
      <c r="BM1194" s="411">
        <v>0</v>
      </c>
      <c r="BN1194" s="411">
        <v>0</v>
      </c>
      <c r="BO1194" s="411">
        <v>0</v>
      </c>
      <c r="BP1194" s="411">
        <v>0</v>
      </c>
      <c r="BQ1194" s="411">
        <v>0</v>
      </c>
      <c r="BR1194" s="411">
        <v>0</v>
      </c>
      <c r="BS1194" s="411">
        <v>0</v>
      </c>
      <c r="BT1194" s="411">
        <v>0</v>
      </c>
      <c r="BU1194" s="412">
        <v>0</v>
      </c>
      <c r="BV1194" s="411">
        <f t="shared" si="362"/>
        <v>0</v>
      </c>
      <c r="BW1194" s="411">
        <v>0</v>
      </c>
      <c r="BX1194" s="411">
        <v>0</v>
      </c>
      <c r="BY1194" s="411">
        <v>0</v>
      </c>
      <c r="BZ1194" s="411">
        <v>0</v>
      </c>
      <c r="CA1194" s="411">
        <v>0</v>
      </c>
      <c r="CB1194" s="411">
        <v>0</v>
      </c>
      <c r="CC1194" s="411">
        <v>0</v>
      </c>
      <c r="CD1194" s="411">
        <v>0</v>
      </c>
      <c r="CE1194" s="411">
        <v>0</v>
      </c>
      <c r="CF1194" s="411">
        <v>0</v>
      </c>
      <c r="CG1194" s="411">
        <v>0</v>
      </c>
      <c r="CH1194" s="412">
        <v>0</v>
      </c>
      <c r="CI1194" s="411">
        <f t="shared" si="363"/>
        <v>0</v>
      </c>
      <c r="CJ1194" s="411">
        <v>0</v>
      </c>
      <c r="CK1194" s="411">
        <v>0</v>
      </c>
      <c r="CL1194" s="411">
        <v>0</v>
      </c>
      <c r="CM1194" s="411">
        <v>0</v>
      </c>
      <c r="CN1194" s="411">
        <v>0</v>
      </c>
      <c r="CO1194" s="411">
        <v>0</v>
      </c>
      <c r="CP1194" s="411">
        <v>0</v>
      </c>
      <c r="CQ1194" s="411">
        <v>0</v>
      </c>
      <c r="CR1194" s="411">
        <v>0</v>
      </c>
      <c r="CS1194" s="411">
        <v>0</v>
      </c>
      <c r="CT1194" s="411">
        <v>0</v>
      </c>
      <c r="CU1194" s="412">
        <v>0</v>
      </c>
      <c r="CV1194" s="411">
        <f t="shared" si="364"/>
        <v>0</v>
      </c>
      <c r="CW1194" s="411">
        <v>0</v>
      </c>
      <c r="CX1194" s="411">
        <v>0</v>
      </c>
      <c r="CY1194" s="411">
        <v>0</v>
      </c>
      <c r="CZ1194" s="411">
        <v>0</v>
      </c>
      <c r="DA1194" s="411">
        <v>0</v>
      </c>
      <c r="DB1194" s="411">
        <v>0</v>
      </c>
      <c r="DC1194" s="411">
        <v>0</v>
      </c>
      <c r="DD1194" s="411">
        <v>0</v>
      </c>
      <c r="DE1194" s="411">
        <v>0</v>
      </c>
      <c r="DF1194" s="411">
        <v>0</v>
      </c>
      <c r="DG1194" s="411">
        <v>0</v>
      </c>
      <c r="DH1194" s="412">
        <v>0</v>
      </c>
      <c r="DI1194" s="411">
        <f t="shared" si="365"/>
        <v>0</v>
      </c>
      <c r="DJ1194" s="411">
        <v>0</v>
      </c>
      <c r="DK1194" s="411">
        <v>0</v>
      </c>
      <c r="DL1194" s="411">
        <v>0</v>
      </c>
      <c r="DM1194" s="411">
        <v>0</v>
      </c>
      <c r="DN1194" s="411">
        <v>0</v>
      </c>
      <c r="DO1194" s="411">
        <v>0</v>
      </c>
      <c r="DP1194" s="411">
        <v>0</v>
      </c>
      <c r="DQ1194" s="411">
        <v>0</v>
      </c>
      <c r="DR1194" s="411">
        <v>0</v>
      </c>
      <c r="DS1194" s="411">
        <v>0</v>
      </c>
      <c r="DT1194" s="411">
        <v>0</v>
      </c>
      <c r="DU1194" s="412">
        <v>0</v>
      </c>
      <c r="DV1194" s="411">
        <f t="shared" si="366"/>
        <v>0</v>
      </c>
      <c r="DW1194" s="412">
        <v>0</v>
      </c>
      <c r="DX1194" s="412">
        <v>0</v>
      </c>
      <c r="DY1194" s="412">
        <v>0</v>
      </c>
      <c r="DZ1194" s="412">
        <v>0</v>
      </c>
      <c r="EA1194" s="412">
        <v>0</v>
      </c>
      <c r="EB1194" s="412">
        <v>0</v>
      </c>
      <c r="EC1194" s="412">
        <v>0</v>
      </c>
      <c r="ED1194" s="412">
        <v>0</v>
      </c>
      <c r="EE1194" s="412">
        <v>0</v>
      </c>
      <c r="EF1194" s="412">
        <v>0</v>
      </c>
      <c r="EG1194" s="412">
        <v>0</v>
      </c>
      <c r="EH1194" s="412">
        <v>0</v>
      </c>
      <c r="EI1194" s="411">
        <f t="shared" si="367"/>
        <v>0</v>
      </c>
      <c r="EK1194" s="411">
        <f t="shared" si="368"/>
        <v>18</v>
      </c>
      <c r="EL1194" s="7">
        <f t="shared" si="369"/>
        <v>-18</v>
      </c>
    </row>
    <row r="1195" spans="1:142">
      <c r="A1195" s="365" t="str">
        <f t="shared" si="351"/>
        <v xml:space="preserve"> 220</v>
      </c>
      <c r="B1195" s="370" t="s">
        <v>980</v>
      </c>
      <c r="C1195" s="370" t="s">
        <v>1174</v>
      </c>
      <c r="D1195" s="411">
        <v>1</v>
      </c>
      <c r="E1195" s="411">
        <v>1</v>
      </c>
      <c r="F1195" s="411">
        <v>1</v>
      </c>
      <c r="G1195" s="411">
        <v>1</v>
      </c>
      <c r="H1195" s="411">
        <v>1</v>
      </c>
      <c r="I1195" s="411">
        <v>0</v>
      </c>
      <c r="J1195" s="411">
        <v>0</v>
      </c>
      <c r="K1195" s="411">
        <v>0</v>
      </c>
      <c r="L1195" s="411">
        <v>0</v>
      </c>
      <c r="M1195" s="411">
        <v>0</v>
      </c>
      <c r="N1195" s="411">
        <v>0</v>
      </c>
      <c r="O1195" s="412">
        <v>0</v>
      </c>
      <c r="P1195" s="411">
        <f t="shared" si="352"/>
        <v>5</v>
      </c>
      <c r="Q1195" s="411">
        <f t="shared" si="353"/>
        <v>5</v>
      </c>
      <c r="R1195" s="411">
        <f t="shared" si="354"/>
        <v>0</v>
      </c>
      <c r="S1195" s="411">
        <f t="shared" si="355"/>
        <v>0</v>
      </c>
      <c r="T1195" s="411">
        <v>0</v>
      </c>
      <c r="U1195" s="411">
        <v>0</v>
      </c>
      <c r="V1195" s="411">
        <v>0</v>
      </c>
      <c r="W1195" s="411">
        <v>0</v>
      </c>
      <c r="X1195" s="411">
        <v>0</v>
      </c>
      <c r="Y1195" s="411">
        <v>0</v>
      </c>
      <c r="Z1195" s="411">
        <v>0</v>
      </c>
      <c r="AA1195" s="411">
        <v>0</v>
      </c>
      <c r="AB1195" s="411">
        <v>0</v>
      </c>
      <c r="AC1195" s="411">
        <v>0</v>
      </c>
      <c r="AD1195" s="411">
        <v>0</v>
      </c>
      <c r="AE1195" s="412">
        <v>0</v>
      </c>
      <c r="AF1195" s="411">
        <f t="shared" si="356"/>
        <v>0</v>
      </c>
      <c r="AG1195" s="411">
        <v>0</v>
      </c>
      <c r="AH1195" s="411">
        <v>0</v>
      </c>
      <c r="AI1195" s="411">
        <v>0</v>
      </c>
      <c r="AJ1195" s="411">
        <v>0</v>
      </c>
      <c r="AK1195" s="411">
        <v>0</v>
      </c>
      <c r="AL1195" s="411">
        <v>0</v>
      </c>
      <c r="AM1195" s="411">
        <v>0</v>
      </c>
      <c r="AN1195" s="411">
        <v>0</v>
      </c>
      <c r="AO1195" s="411">
        <v>0</v>
      </c>
      <c r="AP1195" s="411">
        <v>0</v>
      </c>
      <c r="AQ1195" s="411">
        <v>0</v>
      </c>
      <c r="AR1195" s="412">
        <v>0</v>
      </c>
      <c r="AS1195" s="411">
        <f t="shared" si="357"/>
        <v>0</v>
      </c>
      <c r="AT1195" s="411">
        <f t="shared" si="358"/>
        <v>0</v>
      </c>
      <c r="AU1195" s="411">
        <f t="shared" si="359"/>
        <v>0</v>
      </c>
      <c r="AV1195" s="411">
        <f t="shared" si="360"/>
        <v>0</v>
      </c>
      <c r="AW1195" s="411">
        <v>0</v>
      </c>
      <c r="AX1195" s="411">
        <v>0</v>
      </c>
      <c r="AY1195" s="411">
        <v>0</v>
      </c>
      <c r="AZ1195" s="411">
        <v>0</v>
      </c>
      <c r="BA1195" s="411">
        <v>0</v>
      </c>
      <c r="BB1195" s="411">
        <v>0</v>
      </c>
      <c r="BC1195" s="411">
        <v>0</v>
      </c>
      <c r="BD1195" s="411">
        <v>0</v>
      </c>
      <c r="BE1195" s="411">
        <v>0</v>
      </c>
      <c r="BF1195" s="411">
        <v>0</v>
      </c>
      <c r="BG1195" s="411">
        <v>0</v>
      </c>
      <c r="BH1195" s="412">
        <v>0</v>
      </c>
      <c r="BI1195" s="411">
        <f t="shared" si="361"/>
        <v>0</v>
      </c>
      <c r="BJ1195" s="411">
        <v>0</v>
      </c>
      <c r="BK1195" s="411">
        <v>0</v>
      </c>
      <c r="BL1195" s="411">
        <v>0</v>
      </c>
      <c r="BM1195" s="411">
        <v>0</v>
      </c>
      <c r="BN1195" s="411">
        <v>0</v>
      </c>
      <c r="BO1195" s="411">
        <v>0</v>
      </c>
      <c r="BP1195" s="411">
        <v>0</v>
      </c>
      <c r="BQ1195" s="411">
        <v>0</v>
      </c>
      <c r="BR1195" s="411">
        <v>0</v>
      </c>
      <c r="BS1195" s="411">
        <v>0</v>
      </c>
      <c r="BT1195" s="411">
        <v>0</v>
      </c>
      <c r="BU1195" s="412">
        <v>0</v>
      </c>
      <c r="BV1195" s="411">
        <f t="shared" si="362"/>
        <v>0</v>
      </c>
      <c r="BW1195" s="411">
        <v>0</v>
      </c>
      <c r="BX1195" s="411">
        <v>0</v>
      </c>
      <c r="BY1195" s="411">
        <v>0</v>
      </c>
      <c r="BZ1195" s="411">
        <v>0</v>
      </c>
      <c r="CA1195" s="411">
        <v>0</v>
      </c>
      <c r="CB1195" s="411">
        <v>0</v>
      </c>
      <c r="CC1195" s="411">
        <v>0</v>
      </c>
      <c r="CD1195" s="411">
        <v>0</v>
      </c>
      <c r="CE1195" s="411">
        <v>0</v>
      </c>
      <c r="CF1195" s="411">
        <v>0</v>
      </c>
      <c r="CG1195" s="411">
        <v>0</v>
      </c>
      <c r="CH1195" s="412">
        <v>0</v>
      </c>
      <c r="CI1195" s="411">
        <f t="shared" si="363"/>
        <v>0</v>
      </c>
      <c r="CJ1195" s="411">
        <v>0</v>
      </c>
      <c r="CK1195" s="411">
        <v>0</v>
      </c>
      <c r="CL1195" s="411">
        <v>0</v>
      </c>
      <c r="CM1195" s="411">
        <v>0</v>
      </c>
      <c r="CN1195" s="411">
        <v>0</v>
      </c>
      <c r="CO1195" s="411">
        <v>0</v>
      </c>
      <c r="CP1195" s="411">
        <v>0</v>
      </c>
      <c r="CQ1195" s="411">
        <v>0</v>
      </c>
      <c r="CR1195" s="411">
        <v>0</v>
      </c>
      <c r="CS1195" s="411">
        <v>0</v>
      </c>
      <c r="CT1195" s="411">
        <v>0</v>
      </c>
      <c r="CU1195" s="412">
        <v>0</v>
      </c>
      <c r="CV1195" s="411">
        <f t="shared" si="364"/>
        <v>0</v>
      </c>
      <c r="CW1195" s="411">
        <v>0</v>
      </c>
      <c r="CX1195" s="411">
        <v>0</v>
      </c>
      <c r="CY1195" s="411">
        <v>0</v>
      </c>
      <c r="CZ1195" s="411">
        <v>0</v>
      </c>
      <c r="DA1195" s="411">
        <v>0</v>
      </c>
      <c r="DB1195" s="411">
        <v>0</v>
      </c>
      <c r="DC1195" s="411">
        <v>0</v>
      </c>
      <c r="DD1195" s="411">
        <v>0</v>
      </c>
      <c r="DE1195" s="411">
        <v>0</v>
      </c>
      <c r="DF1195" s="411">
        <v>0</v>
      </c>
      <c r="DG1195" s="411">
        <v>0</v>
      </c>
      <c r="DH1195" s="412">
        <v>0</v>
      </c>
      <c r="DI1195" s="411">
        <f t="shared" si="365"/>
        <v>0</v>
      </c>
      <c r="DJ1195" s="411">
        <v>0</v>
      </c>
      <c r="DK1195" s="411">
        <v>0</v>
      </c>
      <c r="DL1195" s="411">
        <v>0</v>
      </c>
      <c r="DM1195" s="411">
        <v>0</v>
      </c>
      <c r="DN1195" s="411">
        <v>0</v>
      </c>
      <c r="DO1195" s="411">
        <v>0</v>
      </c>
      <c r="DP1195" s="411">
        <v>0</v>
      </c>
      <c r="DQ1195" s="411">
        <v>0</v>
      </c>
      <c r="DR1195" s="411">
        <v>0</v>
      </c>
      <c r="DS1195" s="411">
        <v>0</v>
      </c>
      <c r="DT1195" s="411">
        <v>0</v>
      </c>
      <c r="DU1195" s="412">
        <v>0</v>
      </c>
      <c r="DV1195" s="411">
        <f t="shared" si="366"/>
        <v>0</v>
      </c>
      <c r="DW1195" s="412">
        <v>0</v>
      </c>
      <c r="DX1195" s="412">
        <v>0</v>
      </c>
      <c r="DY1195" s="412">
        <v>0</v>
      </c>
      <c r="DZ1195" s="412">
        <v>0</v>
      </c>
      <c r="EA1195" s="412">
        <v>0</v>
      </c>
      <c r="EB1195" s="412">
        <v>0</v>
      </c>
      <c r="EC1195" s="412">
        <v>0</v>
      </c>
      <c r="ED1195" s="412">
        <v>0</v>
      </c>
      <c r="EE1195" s="412">
        <v>0</v>
      </c>
      <c r="EF1195" s="412">
        <v>0</v>
      </c>
      <c r="EG1195" s="412">
        <v>0</v>
      </c>
      <c r="EH1195" s="412">
        <v>0</v>
      </c>
      <c r="EI1195" s="411">
        <f t="shared" si="367"/>
        <v>0</v>
      </c>
      <c r="EK1195" s="411">
        <f t="shared" si="368"/>
        <v>5</v>
      </c>
      <c r="EL1195" s="7">
        <f t="shared" si="369"/>
        <v>-5</v>
      </c>
    </row>
    <row r="1196" spans="1:142">
      <c r="A1196" s="365" t="str">
        <f t="shared" si="351"/>
        <v xml:space="preserve"> 220</v>
      </c>
      <c r="B1196" s="370" t="s">
        <v>980</v>
      </c>
      <c r="C1196" s="370" t="s">
        <v>1187</v>
      </c>
      <c r="D1196" s="411">
        <v>43</v>
      </c>
      <c r="E1196" s="411">
        <v>42</v>
      </c>
      <c r="F1196" s="411">
        <v>42</v>
      </c>
      <c r="G1196" s="411">
        <v>43</v>
      </c>
      <c r="H1196" s="411">
        <v>43</v>
      </c>
      <c r="I1196" s="411">
        <v>43</v>
      </c>
      <c r="J1196" s="411">
        <v>44</v>
      </c>
      <c r="K1196" s="411">
        <v>43</v>
      </c>
      <c r="L1196" s="411">
        <v>43</v>
      </c>
      <c r="M1196" s="411">
        <v>43</v>
      </c>
      <c r="N1196" s="411">
        <v>41</v>
      </c>
      <c r="O1196" s="412">
        <v>40</v>
      </c>
      <c r="P1196" s="411">
        <f t="shared" si="352"/>
        <v>510</v>
      </c>
      <c r="Q1196" s="411">
        <f t="shared" si="353"/>
        <v>298.58064516129031</v>
      </c>
      <c r="R1196" s="411">
        <f t="shared" si="354"/>
        <v>75.557285873192441</v>
      </c>
      <c r="S1196" s="411">
        <f t="shared" si="355"/>
        <v>135.86206896551724</v>
      </c>
      <c r="T1196" s="411">
        <v>0</v>
      </c>
      <c r="U1196" s="411">
        <v>0</v>
      </c>
      <c r="V1196" s="411">
        <v>0</v>
      </c>
      <c r="W1196" s="411">
        <v>0</v>
      </c>
      <c r="X1196" s="411">
        <v>0</v>
      </c>
      <c r="Y1196" s="411">
        <v>0</v>
      </c>
      <c r="Z1196" s="411">
        <v>0</v>
      </c>
      <c r="AA1196" s="411">
        <v>0</v>
      </c>
      <c r="AB1196" s="411">
        <v>0</v>
      </c>
      <c r="AC1196" s="411">
        <v>0</v>
      </c>
      <c r="AD1196" s="411">
        <v>0</v>
      </c>
      <c r="AE1196" s="412">
        <v>0</v>
      </c>
      <c r="AF1196" s="411">
        <f t="shared" si="356"/>
        <v>0</v>
      </c>
      <c r="AG1196" s="411">
        <v>0</v>
      </c>
      <c r="AH1196" s="411">
        <v>0</v>
      </c>
      <c r="AI1196" s="411">
        <v>0</v>
      </c>
      <c r="AJ1196" s="411">
        <v>0</v>
      </c>
      <c r="AK1196" s="411">
        <v>0</v>
      </c>
      <c r="AL1196" s="411">
        <v>0</v>
      </c>
      <c r="AM1196" s="411">
        <v>0</v>
      </c>
      <c r="AN1196" s="411">
        <v>0</v>
      </c>
      <c r="AO1196" s="411">
        <v>0</v>
      </c>
      <c r="AP1196" s="411">
        <v>0</v>
      </c>
      <c r="AQ1196" s="411">
        <v>0</v>
      </c>
      <c r="AR1196" s="412">
        <v>0</v>
      </c>
      <c r="AS1196" s="411">
        <f t="shared" si="357"/>
        <v>0</v>
      </c>
      <c r="AT1196" s="411">
        <f t="shared" si="358"/>
        <v>0</v>
      </c>
      <c r="AU1196" s="411">
        <f t="shared" si="359"/>
        <v>0</v>
      </c>
      <c r="AV1196" s="411">
        <f t="shared" si="360"/>
        <v>0</v>
      </c>
      <c r="AW1196" s="411">
        <v>0</v>
      </c>
      <c r="AX1196" s="411">
        <v>0</v>
      </c>
      <c r="AY1196" s="411">
        <v>0</v>
      </c>
      <c r="AZ1196" s="411">
        <v>0</v>
      </c>
      <c r="BA1196" s="411">
        <v>0</v>
      </c>
      <c r="BB1196" s="411">
        <v>0</v>
      </c>
      <c r="BC1196" s="411">
        <v>0</v>
      </c>
      <c r="BD1196" s="411">
        <v>0</v>
      </c>
      <c r="BE1196" s="411">
        <v>0</v>
      </c>
      <c r="BF1196" s="411">
        <v>0</v>
      </c>
      <c r="BG1196" s="411">
        <v>0</v>
      </c>
      <c r="BH1196" s="412">
        <v>0</v>
      </c>
      <c r="BI1196" s="411">
        <f t="shared" si="361"/>
        <v>0</v>
      </c>
      <c r="BJ1196" s="411">
        <v>0</v>
      </c>
      <c r="BK1196" s="411">
        <v>0</v>
      </c>
      <c r="BL1196" s="411">
        <v>0</v>
      </c>
      <c r="BM1196" s="411">
        <v>0</v>
      </c>
      <c r="BN1196" s="411">
        <v>0</v>
      </c>
      <c r="BO1196" s="411">
        <v>0</v>
      </c>
      <c r="BP1196" s="411">
        <v>0</v>
      </c>
      <c r="BQ1196" s="411">
        <v>0</v>
      </c>
      <c r="BR1196" s="411">
        <v>0</v>
      </c>
      <c r="BS1196" s="411">
        <v>0</v>
      </c>
      <c r="BT1196" s="411">
        <v>0</v>
      </c>
      <c r="BU1196" s="412">
        <v>0</v>
      </c>
      <c r="BV1196" s="411">
        <f t="shared" si="362"/>
        <v>0</v>
      </c>
      <c r="BW1196" s="411">
        <v>0</v>
      </c>
      <c r="BX1196" s="411">
        <v>0</v>
      </c>
      <c r="BY1196" s="411">
        <v>0</v>
      </c>
      <c r="BZ1196" s="411">
        <v>0</v>
      </c>
      <c r="CA1196" s="411">
        <v>0</v>
      </c>
      <c r="CB1196" s="411">
        <v>0</v>
      </c>
      <c r="CC1196" s="411">
        <v>0</v>
      </c>
      <c r="CD1196" s="411">
        <v>0</v>
      </c>
      <c r="CE1196" s="411">
        <v>0</v>
      </c>
      <c r="CF1196" s="411">
        <v>0</v>
      </c>
      <c r="CG1196" s="411">
        <v>0</v>
      </c>
      <c r="CH1196" s="412">
        <v>0</v>
      </c>
      <c r="CI1196" s="411">
        <f t="shared" si="363"/>
        <v>0</v>
      </c>
      <c r="CJ1196" s="411">
        <v>0</v>
      </c>
      <c r="CK1196" s="411">
        <v>0</v>
      </c>
      <c r="CL1196" s="411">
        <v>0</v>
      </c>
      <c r="CM1196" s="411">
        <v>0</v>
      </c>
      <c r="CN1196" s="411">
        <v>0</v>
      </c>
      <c r="CO1196" s="411">
        <v>0</v>
      </c>
      <c r="CP1196" s="411">
        <v>0</v>
      </c>
      <c r="CQ1196" s="411">
        <v>0</v>
      </c>
      <c r="CR1196" s="411">
        <v>0</v>
      </c>
      <c r="CS1196" s="411">
        <v>0</v>
      </c>
      <c r="CT1196" s="411">
        <v>0</v>
      </c>
      <c r="CU1196" s="412">
        <v>0</v>
      </c>
      <c r="CV1196" s="411">
        <f t="shared" si="364"/>
        <v>0</v>
      </c>
      <c r="CW1196" s="411">
        <v>0</v>
      </c>
      <c r="CX1196" s="411">
        <v>0</v>
      </c>
      <c r="CY1196" s="411">
        <v>0</v>
      </c>
      <c r="CZ1196" s="411">
        <v>0</v>
      </c>
      <c r="DA1196" s="411">
        <v>0</v>
      </c>
      <c r="DB1196" s="411">
        <v>0</v>
      </c>
      <c r="DC1196" s="411">
        <v>0</v>
      </c>
      <c r="DD1196" s="411">
        <v>0</v>
      </c>
      <c r="DE1196" s="411">
        <v>0</v>
      </c>
      <c r="DF1196" s="411">
        <v>0</v>
      </c>
      <c r="DG1196" s="411">
        <v>0</v>
      </c>
      <c r="DH1196" s="412">
        <v>0</v>
      </c>
      <c r="DI1196" s="411">
        <f t="shared" si="365"/>
        <v>0</v>
      </c>
      <c r="DJ1196" s="411">
        <v>0</v>
      </c>
      <c r="DK1196" s="411">
        <v>0</v>
      </c>
      <c r="DL1196" s="411">
        <v>0</v>
      </c>
      <c r="DM1196" s="411">
        <v>0</v>
      </c>
      <c r="DN1196" s="411">
        <v>0</v>
      </c>
      <c r="DO1196" s="411">
        <v>0</v>
      </c>
      <c r="DP1196" s="411">
        <v>0</v>
      </c>
      <c r="DQ1196" s="411">
        <v>0</v>
      </c>
      <c r="DR1196" s="411">
        <v>0</v>
      </c>
      <c r="DS1196" s="411">
        <v>0</v>
      </c>
      <c r="DT1196" s="411">
        <v>0</v>
      </c>
      <c r="DU1196" s="412">
        <v>0</v>
      </c>
      <c r="DV1196" s="411">
        <f t="shared" si="366"/>
        <v>0</v>
      </c>
      <c r="DW1196" s="412">
        <v>0</v>
      </c>
      <c r="DX1196" s="412">
        <v>0</v>
      </c>
      <c r="DY1196" s="412">
        <v>0</v>
      </c>
      <c r="DZ1196" s="412">
        <v>0</v>
      </c>
      <c r="EA1196" s="412">
        <v>0</v>
      </c>
      <c r="EB1196" s="412">
        <v>0</v>
      </c>
      <c r="EC1196" s="412">
        <v>0</v>
      </c>
      <c r="ED1196" s="412">
        <v>0</v>
      </c>
      <c r="EE1196" s="412">
        <v>0</v>
      </c>
      <c r="EF1196" s="412">
        <v>0</v>
      </c>
      <c r="EG1196" s="412">
        <v>0</v>
      </c>
      <c r="EH1196" s="412">
        <v>0</v>
      </c>
      <c r="EI1196" s="411">
        <f t="shared" si="367"/>
        <v>0</v>
      </c>
      <c r="EK1196" s="411">
        <f t="shared" si="368"/>
        <v>510</v>
      </c>
      <c r="EL1196" s="7">
        <f t="shared" si="369"/>
        <v>-510</v>
      </c>
    </row>
    <row r="1197" spans="1:142">
      <c r="A1197" s="365" t="str">
        <f t="shared" si="351"/>
        <v xml:space="preserve"> 220</v>
      </c>
      <c r="B1197" s="370" t="s">
        <v>980</v>
      </c>
      <c r="C1197" s="370" t="s">
        <v>1188</v>
      </c>
      <c r="D1197" s="411">
        <v>0</v>
      </c>
      <c r="E1197" s="411">
        <v>0</v>
      </c>
      <c r="F1197" s="411">
        <v>0</v>
      </c>
      <c r="G1197" s="411">
        <v>1</v>
      </c>
      <c r="H1197" s="411">
        <v>0</v>
      </c>
      <c r="I1197" s="411">
        <v>1</v>
      </c>
      <c r="J1197" s="411">
        <v>1</v>
      </c>
      <c r="K1197" s="411">
        <v>1</v>
      </c>
      <c r="L1197" s="411">
        <v>0</v>
      </c>
      <c r="M1197" s="411">
        <v>0</v>
      </c>
      <c r="N1197" s="411">
        <v>0</v>
      </c>
      <c r="O1197" s="412">
        <v>0</v>
      </c>
      <c r="P1197" s="411">
        <f t="shared" si="352"/>
        <v>4</v>
      </c>
      <c r="Q1197" s="411">
        <f t="shared" si="353"/>
        <v>2.967741935483871</v>
      </c>
      <c r="R1197" s="411">
        <f t="shared" si="354"/>
        <v>1.032258064516129</v>
      </c>
      <c r="S1197" s="411">
        <f t="shared" si="355"/>
        <v>0</v>
      </c>
      <c r="T1197" s="411">
        <v>0</v>
      </c>
      <c r="U1197" s="411">
        <v>0</v>
      </c>
      <c r="V1197" s="411">
        <v>0</v>
      </c>
      <c r="W1197" s="411">
        <v>0</v>
      </c>
      <c r="X1197" s="411">
        <v>0</v>
      </c>
      <c r="Y1197" s="411">
        <v>0</v>
      </c>
      <c r="Z1197" s="411">
        <v>0</v>
      </c>
      <c r="AA1197" s="411">
        <v>0</v>
      </c>
      <c r="AB1197" s="411">
        <v>0</v>
      </c>
      <c r="AC1197" s="411">
        <v>0</v>
      </c>
      <c r="AD1197" s="411">
        <v>0</v>
      </c>
      <c r="AE1197" s="412">
        <v>0</v>
      </c>
      <c r="AF1197" s="411">
        <f t="shared" si="356"/>
        <v>0</v>
      </c>
      <c r="AG1197" s="411">
        <v>0</v>
      </c>
      <c r="AH1197" s="411">
        <v>0</v>
      </c>
      <c r="AI1197" s="411">
        <v>0</v>
      </c>
      <c r="AJ1197" s="411">
        <v>0</v>
      </c>
      <c r="AK1197" s="411">
        <v>0</v>
      </c>
      <c r="AL1197" s="411">
        <v>0</v>
      </c>
      <c r="AM1197" s="411">
        <v>0</v>
      </c>
      <c r="AN1197" s="411">
        <v>0</v>
      </c>
      <c r="AO1197" s="411">
        <v>0</v>
      </c>
      <c r="AP1197" s="411">
        <v>0</v>
      </c>
      <c r="AQ1197" s="411">
        <v>0</v>
      </c>
      <c r="AR1197" s="412">
        <v>0</v>
      </c>
      <c r="AS1197" s="411">
        <f t="shared" si="357"/>
        <v>0</v>
      </c>
      <c r="AT1197" s="411">
        <f t="shared" si="358"/>
        <v>0</v>
      </c>
      <c r="AU1197" s="411">
        <f t="shared" si="359"/>
        <v>0</v>
      </c>
      <c r="AV1197" s="411">
        <f t="shared" si="360"/>
        <v>0</v>
      </c>
      <c r="AW1197" s="411">
        <v>0</v>
      </c>
      <c r="AX1197" s="411">
        <v>0</v>
      </c>
      <c r="AY1197" s="411">
        <v>0</v>
      </c>
      <c r="AZ1197" s="411">
        <v>0</v>
      </c>
      <c r="BA1197" s="411">
        <v>0</v>
      </c>
      <c r="BB1197" s="411">
        <v>0</v>
      </c>
      <c r="BC1197" s="411">
        <v>0</v>
      </c>
      <c r="BD1197" s="411">
        <v>0</v>
      </c>
      <c r="BE1197" s="411">
        <v>0</v>
      </c>
      <c r="BF1197" s="411">
        <v>0</v>
      </c>
      <c r="BG1197" s="411">
        <v>0</v>
      </c>
      <c r="BH1197" s="412">
        <v>0</v>
      </c>
      <c r="BI1197" s="411">
        <f t="shared" si="361"/>
        <v>0</v>
      </c>
      <c r="BJ1197" s="411">
        <v>0</v>
      </c>
      <c r="BK1197" s="411">
        <v>0</v>
      </c>
      <c r="BL1197" s="411">
        <v>0</v>
      </c>
      <c r="BM1197" s="411">
        <v>0</v>
      </c>
      <c r="BN1197" s="411">
        <v>0</v>
      </c>
      <c r="BO1197" s="411">
        <v>0</v>
      </c>
      <c r="BP1197" s="411">
        <v>0</v>
      </c>
      <c r="BQ1197" s="411">
        <v>0</v>
      </c>
      <c r="BR1197" s="411">
        <v>0</v>
      </c>
      <c r="BS1197" s="411">
        <v>0</v>
      </c>
      <c r="BT1197" s="411">
        <v>0</v>
      </c>
      <c r="BU1197" s="412">
        <v>0</v>
      </c>
      <c r="BV1197" s="411">
        <f t="shared" si="362"/>
        <v>0</v>
      </c>
      <c r="BW1197" s="411">
        <v>0</v>
      </c>
      <c r="BX1197" s="411">
        <v>0</v>
      </c>
      <c r="BY1197" s="411">
        <v>0</v>
      </c>
      <c r="BZ1197" s="411">
        <v>0</v>
      </c>
      <c r="CA1197" s="411">
        <v>0</v>
      </c>
      <c r="CB1197" s="411">
        <v>0</v>
      </c>
      <c r="CC1197" s="411">
        <v>0</v>
      </c>
      <c r="CD1197" s="411">
        <v>0</v>
      </c>
      <c r="CE1197" s="411">
        <v>0</v>
      </c>
      <c r="CF1197" s="411">
        <v>0</v>
      </c>
      <c r="CG1197" s="411">
        <v>0</v>
      </c>
      <c r="CH1197" s="412">
        <v>0</v>
      </c>
      <c r="CI1197" s="411">
        <f t="shared" si="363"/>
        <v>0</v>
      </c>
      <c r="CJ1197" s="411">
        <v>0</v>
      </c>
      <c r="CK1197" s="411">
        <v>0</v>
      </c>
      <c r="CL1197" s="411">
        <v>0</v>
      </c>
      <c r="CM1197" s="411">
        <v>0</v>
      </c>
      <c r="CN1197" s="411">
        <v>0</v>
      </c>
      <c r="CO1197" s="411">
        <v>0</v>
      </c>
      <c r="CP1197" s="411">
        <v>0</v>
      </c>
      <c r="CQ1197" s="411">
        <v>0</v>
      </c>
      <c r="CR1197" s="411">
        <v>0</v>
      </c>
      <c r="CS1197" s="411">
        <v>0</v>
      </c>
      <c r="CT1197" s="411">
        <v>0</v>
      </c>
      <c r="CU1197" s="412">
        <v>0</v>
      </c>
      <c r="CV1197" s="411">
        <f t="shared" si="364"/>
        <v>0</v>
      </c>
      <c r="CW1197" s="411">
        <v>0</v>
      </c>
      <c r="CX1197" s="411">
        <v>0</v>
      </c>
      <c r="CY1197" s="411">
        <v>0</v>
      </c>
      <c r="CZ1197" s="411">
        <v>0</v>
      </c>
      <c r="DA1197" s="411">
        <v>0</v>
      </c>
      <c r="DB1197" s="411">
        <v>0</v>
      </c>
      <c r="DC1197" s="411">
        <v>0</v>
      </c>
      <c r="DD1197" s="411">
        <v>0</v>
      </c>
      <c r="DE1197" s="411">
        <v>0</v>
      </c>
      <c r="DF1197" s="411">
        <v>0</v>
      </c>
      <c r="DG1197" s="411">
        <v>0</v>
      </c>
      <c r="DH1197" s="412">
        <v>0</v>
      </c>
      <c r="DI1197" s="411">
        <f t="shared" si="365"/>
        <v>0</v>
      </c>
      <c r="DJ1197" s="411">
        <v>0</v>
      </c>
      <c r="DK1197" s="411">
        <v>0</v>
      </c>
      <c r="DL1197" s="411">
        <v>0</v>
      </c>
      <c r="DM1197" s="411">
        <v>0</v>
      </c>
      <c r="DN1197" s="411">
        <v>0</v>
      </c>
      <c r="DO1197" s="411">
        <v>0</v>
      </c>
      <c r="DP1197" s="411">
        <v>0</v>
      </c>
      <c r="DQ1197" s="411">
        <v>0</v>
      </c>
      <c r="DR1197" s="411">
        <v>0</v>
      </c>
      <c r="DS1197" s="411">
        <v>0</v>
      </c>
      <c r="DT1197" s="411">
        <v>0</v>
      </c>
      <c r="DU1197" s="412">
        <v>0</v>
      </c>
      <c r="DV1197" s="411">
        <f t="shared" si="366"/>
        <v>0</v>
      </c>
      <c r="DW1197" s="412">
        <v>0</v>
      </c>
      <c r="DX1197" s="412">
        <v>0</v>
      </c>
      <c r="DY1197" s="412">
        <v>0</v>
      </c>
      <c r="DZ1197" s="412">
        <v>0</v>
      </c>
      <c r="EA1197" s="412">
        <v>0</v>
      </c>
      <c r="EB1197" s="412">
        <v>0</v>
      </c>
      <c r="EC1197" s="412">
        <v>0</v>
      </c>
      <c r="ED1197" s="412">
        <v>0</v>
      </c>
      <c r="EE1197" s="412">
        <v>0</v>
      </c>
      <c r="EF1197" s="412">
        <v>0</v>
      </c>
      <c r="EG1197" s="412">
        <v>0</v>
      </c>
      <c r="EH1197" s="412">
        <v>0</v>
      </c>
      <c r="EI1197" s="411">
        <f t="shared" si="367"/>
        <v>0</v>
      </c>
      <c r="EK1197" s="411">
        <f t="shared" si="368"/>
        <v>4</v>
      </c>
      <c r="EL1197" s="7">
        <f t="shared" si="369"/>
        <v>-4</v>
      </c>
    </row>
    <row r="1198" spans="1:142">
      <c r="A1198" s="365" t="str">
        <f t="shared" si="351"/>
        <v xml:space="preserve"> 220</v>
      </c>
      <c r="B1198" s="370" t="s">
        <v>980</v>
      </c>
      <c r="C1198" s="370" t="s">
        <v>1191</v>
      </c>
      <c r="D1198" s="411">
        <v>1</v>
      </c>
      <c r="E1198" s="411">
        <v>1</v>
      </c>
      <c r="F1198" s="411">
        <v>1</v>
      </c>
      <c r="G1198" s="411">
        <v>1</v>
      </c>
      <c r="H1198" s="411">
        <v>1</v>
      </c>
      <c r="I1198" s="411">
        <v>0</v>
      </c>
      <c r="J1198" s="411">
        <v>0</v>
      </c>
      <c r="K1198" s="411">
        <v>0</v>
      </c>
      <c r="L1198" s="411">
        <v>0</v>
      </c>
      <c r="M1198" s="411">
        <v>0</v>
      </c>
      <c r="N1198" s="411">
        <v>0</v>
      </c>
      <c r="O1198" s="412">
        <v>0</v>
      </c>
      <c r="P1198" s="411">
        <f t="shared" si="352"/>
        <v>5</v>
      </c>
      <c r="Q1198" s="411">
        <f t="shared" si="353"/>
        <v>5</v>
      </c>
      <c r="R1198" s="411">
        <f t="shared" si="354"/>
        <v>0</v>
      </c>
      <c r="S1198" s="411">
        <f t="shared" si="355"/>
        <v>0</v>
      </c>
      <c r="T1198" s="411">
        <v>0</v>
      </c>
      <c r="U1198" s="411">
        <v>0</v>
      </c>
      <c r="V1198" s="411">
        <v>0</v>
      </c>
      <c r="W1198" s="411">
        <v>0</v>
      </c>
      <c r="X1198" s="411">
        <v>0</v>
      </c>
      <c r="Y1198" s="411">
        <v>0</v>
      </c>
      <c r="Z1198" s="411">
        <v>0</v>
      </c>
      <c r="AA1198" s="411">
        <v>0</v>
      </c>
      <c r="AB1198" s="411">
        <v>0</v>
      </c>
      <c r="AC1198" s="411">
        <v>0</v>
      </c>
      <c r="AD1198" s="411">
        <v>0</v>
      </c>
      <c r="AE1198" s="412">
        <v>0</v>
      </c>
      <c r="AF1198" s="411">
        <f t="shared" si="356"/>
        <v>0</v>
      </c>
      <c r="AG1198" s="411">
        <v>0</v>
      </c>
      <c r="AH1198" s="411">
        <v>0</v>
      </c>
      <c r="AI1198" s="411">
        <v>0</v>
      </c>
      <c r="AJ1198" s="411">
        <v>0</v>
      </c>
      <c r="AK1198" s="411">
        <v>0</v>
      </c>
      <c r="AL1198" s="411">
        <v>0</v>
      </c>
      <c r="AM1198" s="411">
        <v>0</v>
      </c>
      <c r="AN1198" s="411">
        <v>0</v>
      </c>
      <c r="AO1198" s="411">
        <v>0</v>
      </c>
      <c r="AP1198" s="411">
        <v>0</v>
      </c>
      <c r="AQ1198" s="411">
        <v>0</v>
      </c>
      <c r="AR1198" s="412">
        <v>0</v>
      </c>
      <c r="AS1198" s="411">
        <f t="shared" si="357"/>
        <v>0</v>
      </c>
      <c r="AT1198" s="411">
        <f t="shared" si="358"/>
        <v>0</v>
      </c>
      <c r="AU1198" s="411">
        <f t="shared" si="359"/>
        <v>0</v>
      </c>
      <c r="AV1198" s="411">
        <f t="shared" si="360"/>
        <v>0</v>
      </c>
      <c r="AW1198" s="411">
        <v>0</v>
      </c>
      <c r="AX1198" s="411">
        <v>0</v>
      </c>
      <c r="AY1198" s="411">
        <v>0</v>
      </c>
      <c r="AZ1198" s="411">
        <v>0</v>
      </c>
      <c r="BA1198" s="411">
        <v>0</v>
      </c>
      <c r="BB1198" s="411">
        <v>0</v>
      </c>
      <c r="BC1198" s="411">
        <v>0</v>
      </c>
      <c r="BD1198" s="411">
        <v>0</v>
      </c>
      <c r="BE1198" s="411">
        <v>0</v>
      </c>
      <c r="BF1198" s="411">
        <v>0</v>
      </c>
      <c r="BG1198" s="411">
        <v>0</v>
      </c>
      <c r="BH1198" s="412">
        <v>0</v>
      </c>
      <c r="BI1198" s="411">
        <f t="shared" si="361"/>
        <v>0</v>
      </c>
      <c r="BJ1198" s="411">
        <v>0</v>
      </c>
      <c r="BK1198" s="411">
        <v>0</v>
      </c>
      <c r="BL1198" s="411">
        <v>0</v>
      </c>
      <c r="BM1198" s="411">
        <v>0</v>
      </c>
      <c r="BN1198" s="411">
        <v>0</v>
      </c>
      <c r="BO1198" s="411">
        <v>0</v>
      </c>
      <c r="BP1198" s="411">
        <v>0</v>
      </c>
      <c r="BQ1198" s="411">
        <v>0</v>
      </c>
      <c r="BR1198" s="411">
        <v>0</v>
      </c>
      <c r="BS1198" s="411">
        <v>0</v>
      </c>
      <c r="BT1198" s="411">
        <v>0</v>
      </c>
      <c r="BU1198" s="412">
        <v>0</v>
      </c>
      <c r="BV1198" s="411">
        <f t="shared" si="362"/>
        <v>0</v>
      </c>
      <c r="BW1198" s="411">
        <v>0</v>
      </c>
      <c r="BX1198" s="411">
        <v>0</v>
      </c>
      <c r="BY1198" s="411">
        <v>0</v>
      </c>
      <c r="BZ1198" s="411">
        <v>0</v>
      </c>
      <c r="CA1198" s="411">
        <v>0</v>
      </c>
      <c r="CB1198" s="411">
        <v>0</v>
      </c>
      <c r="CC1198" s="411">
        <v>0</v>
      </c>
      <c r="CD1198" s="411">
        <v>0</v>
      </c>
      <c r="CE1198" s="411">
        <v>0</v>
      </c>
      <c r="CF1198" s="411">
        <v>0</v>
      </c>
      <c r="CG1198" s="411">
        <v>0</v>
      </c>
      <c r="CH1198" s="412">
        <v>0</v>
      </c>
      <c r="CI1198" s="411">
        <f t="shared" si="363"/>
        <v>0</v>
      </c>
      <c r="CJ1198" s="411">
        <v>0</v>
      </c>
      <c r="CK1198" s="411">
        <v>0</v>
      </c>
      <c r="CL1198" s="411">
        <v>0</v>
      </c>
      <c r="CM1198" s="411">
        <v>0</v>
      </c>
      <c r="CN1198" s="411">
        <v>0</v>
      </c>
      <c r="CO1198" s="411">
        <v>0</v>
      </c>
      <c r="CP1198" s="411">
        <v>0</v>
      </c>
      <c r="CQ1198" s="411">
        <v>0</v>
      </c>
      <c r="CR1198" s="411">
        <v>0</v>
      </c>
      <c r="CS1198" s="411">
        <v>0</v>
      </c>
      <c r="CT1198" s="411">
        <v>0</v>
      </c>
      <c r="CU1198" s="412">
        <v>0</v>
      </c>
      <c r="CV1198" s="411">
        <f t="shared" si="364"/>
        <v>0</v>
      </c>
      <c r="CW1198" s="411">
        <v>0</v>
      </c>
      <c r="CX1198" s="411">
        <v>0</v>
      </c>
      <c r="CY1198" s="411">
        <v>0</v>
      </c>
      <c r="CZ1198" s="411">
        <v>0</v>
      </c>
      <c r="DA1198" s="411">
        <v>0</v>
      </c>
      <c r="DB1198" s="411">
        <v>0</v>
      </c>
      <c r="DC1198" s="411">
        <v>0</v>
      </c>
      <c r="DD1198" s="411">
        <v>0</v>
      </c>
      <c r="DE1198" s="411">
        <v>0</v>
      </c>
      <c r="DF1198" s="411">
        <v>0</v>
      </c>
      <c r="DG1198" s="411">
        <v>0</v>
      </c>
      <c r="DH1198" s="412">
        <v>0</v>
      </c>
      <c r="DI1198" s="411">
        <f t="shared" si="365"/>
        <v>0</v>
      </c>
      <c r="DJ1198" s="411">
        <v>0</v>
      </c>
      <c r="DK1198" s="411">
        <v>0</v>
      </c>
      <c r="DL1198" s="411">
        <v>0</v>
      </c>
      <c r="DM1198" s="411">
        <v>0</v>
      </c>
      <c r="DN1198" s="411">
        <v>0</v>
      </c>
      <c r="DO1198" s="411">
        <v>0</v>
      </c>
      <c r="DP1198" s="411">
        <v>0</v>
      </c>
      <c r="DQ1198" s="411">
        <v>0</v>
      </c>
      <c r="DR1198" s="411">
        <v>0</v>
      </c>
      <c r="DS1198" s="411">
        <v>0</v>
      </c>
      <c r="DT1198" s="411">
        <v>0</v>
      </c>
      <c r="DU1198" s="412">
        <v>0</v>
      </c>
      <c r="DV1198" s="411">
        <f t="shared" si="366"/>
        <v>0</v>
      </c>
      <c r="DW1198" s="412">
        <v>0</v>
      </c>
      <c r="DX1198" s="412">
        <v>0</v>
      </c>
      <c r="DY1198" s="412">
        <v>0</v>
      </c>
      <c r="DZ1198" s="412">
        <v>0</v>
      </c>
      <c r="EA1198" s="412">
        <v>0</v>
      </c>
      <c r="EB1198" s="412">
        <v>0</v>
      </c>
      <c r="EC1198" s="412">
        <v>0</v>
      </c>
      <c r="ED1198" s="412">
        <v>0</v>
      </c>
      <c r="EE1198" s="412">
        <v>0</v>
      </c>
      <c r="EF1198" s="412">
        <v>0</v>
      </c>
      <c r="EG1198" s="412">
        <v>0</v>
      </c>
      <c r="EH1198" s="412">
        <v>0</v>
      </c>
      <c r="EI1198" s="411">
        <f t="shared" si="367"/>
        <v>0</v>
      </c>
      <c r="EK1198" s="411">
        <f t="shared" si="368"/>
        <v>5</v>
      </c>
      <c r="EL1198" s="7">
        <f t="shared" si="369"/>
        <v>-5</v>
      </c>
    </row>
    <row r="1199" spans="1:142">
      <c r="A1199" s="365" t="str">
        <f t="shared" si="351"/>
        <v xml:space="preserve"> 220</v>
      </c>
      <c r="B1199" s="370" t="s">
        <v>980</v>
      </c>
      <c r="C1199" s="370" t="s">
        <v>1192</v>
      </c>
      <c r="D1199" s="411">
        <v>0</v>
      </c>
      <c r="E1199" s="411">
        <v>1</v>
      </c>
      <c r="F1199" s="411">
        <v>0</v>
      </c>
      <c r="G1199" s="411">
        <v>0</v>
      </c>
      <c r="H1199" s="411">
        <v>0</v>
      </c>
      <c r="I1199" s="411">
        <v>0</v>
      </c>
      <c r="J1199" s="411">
        <v>0</v>
      </c>
      <c r="K1199" s="411">
        <v>1</v>
      </c>
      <c r="L1199" s="411">
        <v>0</v>
      </c>
      <c r="M1199" s="411">
        <v>1</v>
      </c>
      <c r="N1199" s="411">
        <v>0</v>
      </c>
      <c r="O1199" s="412">
        <v>0</v>
      </c>
      <c r="P1199" s="411">
        <f t="shared" si="352"/>
        <v>3</v>
      </c>
      <c r="Q1199" s="411">
        <f t="shared" si="353"/>
        <v>1</v>
      </c>
      <c r="R1199" s="411">
        <f t="shared" si="354"/>
        <v>1</v>
      </c>
      <c r="S1199" s="411">
        <f t="shared" si="355"/>
        <v>1</v>
      </c>
      <c r="T1199" s="411">
        <v>0</v>
      </c>
      <c r="U1199" s="411">
        <v>0</v>
      </c>
      <c r="V1199" s="411">
        <v>0</v>
      </c>
      <c r="W1199" s="411">
        <v>0</v>
      </c>
      <c r="X1199" s="411">
        <v>0</v>
      </c>
      <c r="Y1199" s="411">
        <v>0</v>
      </c>
      <c r="Z1199" s="411">
        <v>0</v>
      </c>
      <c r="AA1199" s="411">
        <v>0</v>
      </c>
      <c r="AB1199" s="411">
        <v>0</v>
      </c>
      <c r="AC1199" s="411">
        <v>0</v>
      </c>
      <c r="AD1199" s="411">
        <v>0</v>
      </c>
      <c r="AE1199" s="412">
        <v>0</v>
      </c>
      <c r="AF1199" s="411">
        <f t="shared" si="356"/>
        <v>0</v>
      </c>
      <c r="AG1199" s="411">
        <v>0</v>
      </c>
      <c r="AH1199" s="411">
        <v>0</v>
      </c>
      <c r="AI1199" s="411">
        <v>0</v>
      </c>
      <c r="AJ1199" s="411">
        <v>0</v>
      </c>
      <c r="AK1199" s="411">
        <v>0</v>
      </c>
      <c r="AL1199" s="411">
        <v>0</v>
      </c>
      <c r="AM1199" s="411">
        <v>0</v>
      </c>
      <c r="AN1199" s="411">
        <v>0</v>
      </c>
      <c r="AO1199" s="411">
        <v>0</v>
      </c>
      <c r="AP1199" s="411">
        <v>0</v>
      </c>
      <c r="AQ1199" s="411">
        <v>0</v>
      </c>
      <c r="AR1199" s="412">
        <v>0</v>
      </c>
      <c r="AS1199" s="411">
        <f t="shared" si="357"/>
        <v>0</v>
      </c>
      <c r="AT1199" s="411">
        <f t="shared" si="358"/>
        <v>0</v>
      </c>
      <c r="AU1199" s="411">
        <f t="shared" si="359"/>
        <v>0</v>
      </c>
      <c r="AV1199" s="411">
        <f t="shared" si="360"/>
        <v>0</v>
      </c>
      <c r="AW1199" s="411">
        <v>0</v>
      </c>
      <c r="AX1199" s="411">
        <v>0</v>
      </c>
      <c r="AY1199" s="411">
        <v>0</v>
      </c>
      <c r="AZ1199" s="411">
        <v>0</v>
      </c>
      <c r="BA1199" s="411">
        <v>0</v>
      </c>
      <c r="BB1199" s="411">
        <v>0</v>
      </c>
      <c r="BC1199" s="411">
        <v>0</v>
      </c>
      <c r="BD1199" s="411">
        <v>0</v>
      </c>
      <c r="BE1199" s="411">
        <v>0</v>
      </c>
      <c r="BF1199" s="411">
        <v>0</v>
      </c>
      <c r="BG1199" s="411">
        <v>0</v>
      </c>
      <c r="BH1199" s="412">
        <v>0</v>
      </c>
      <c r="BI1199" s="411">
        <f t="shared" si="361"/>
        <v>0</v>
      </c>
      <c r="BJ1199" s="411">
        <v>0</v>
      </c>
      <c r="BK1199" s="411">
        <v>0</v>
      </c>
      <c r="BL1199" s="411">
        <v>0</v>
      </c>
      <c r="BM1199" s="411">
        <v>0</v>
      </c>
      <c r="BN1199" s="411">
        <v>0</v>
      </c>
      <c r="BO1199" s="411">
        <v>0</v>
      </c>
      <c r="BP1199" s="411">
        <v>0</v>
      </c>
      <c r="BQ1199" s="411">
        <v>0</v>
      </c>
      <c r="BR1199" s="411">
        <v>0</v>
      </c>
      <c r="BS1199" s="411">
        <v>0</v>
      </c>
      <c r="BT1199" s="411">
        <v>0</v>
      </c>
      <c r="BU1199" s="412">
        <v>0</v>
      </c>
      <c r="BV1199" s="411">
        <f t="shared" si="362"/>
        <v>0</v>
      </c>
      <c r="BW1199" s="411">
        <v>0</v>
      </c>
      <c r="BX1199" s="411">
        <v>0</v>
      </c>
      <c r="BY1199" s="411">
        <v>0</v>
      </c>
      <c r="BZ1199" s="411">
        <v>0</v>
      </c>
      <c r="CA1199" s="411">
        <v>0</v>
      </c>
      <c r="CB1199" s="411">
        <v>0</v>
      </c>
      <c r="CC1199" s="411">
        <v>0</v>
      </c>
      <c r="CD1199" s="411">
        <v>0</v>
      </c>
      <c r="CE1199" s="411">
        <v>0</v>
      </c>
      <c r="CF1199" s="411">
        <v>0</v>
      </c>
      <c r="CG1199" s="411">
        <v>0</v>
      </c>
      <c r="CH1199" s="412">
        <v>0</v>
      </c>
      <c r="CI1199" s="411">
        <f t="shared" si="363"/>
        <v>0</v>
      </c>
      <c r="CJ1199" s="411">
        <v>0</v>
      </c>
      <c r="CK1199" s="411">
        <v>0</v>
      </c>
      <c r="CL1199" s="411">
        <v>0</v>
      </c>
      <c r="CM1199" s="411">
        <v>0</v>
      </c>
      <c r="CN1199" s="411">
        <v>0</v>
      </c>
      <c r="CO1199" s="411">
        <v>0</v>
      </c>
      <c r="CP1199" s="411">
        <v>0</v>
      </c>
      <c r="CQ1199" s="411">
        <v>0</v>
      </c>
      <c r="CR1199" s="411">
        <v>0</v>
      </c>
      <c r="CS1199" s="411">
        <v>0</v>
      </c>
      <c r="CT1199" s="411">
        <v>0</v>
      </c>
      <c r="CU1199" s="412">
        <v>0</v>
      </c>
      <c r="CV1199" s="411">
        <f t="shared" si="364"/>
        <v>0</v>
      </c>
      <c r="CW1199" s="411">
        <v>0</v>
      </c>
      <c r="CX1199" s="411">
        <v>0</v>
      </c>
      <c r="CY1199" s="411">
        <v>0</v>
      </c>
      <c r="CZ1199" s="411">
        <v>0</v>
      </c>
      <c r="DA1199" s="411">
        <v>0</v>
      </c>
      <c r="DB1199" s="411">
        <v>0</v>
      </c>
      <c r="DC1199" s="411">
        <v>0</v>
      </c>
      <c r="DD1199" s="411">
        <v>0</v>
      </c>
      <c r="DE1199" s="411">
        <v>0</v>
      </c>
      <c r="DF1199" s="411">
        <v>0</v>
      </c>
      <c r="DG1199" s="411">
        <v>0</v>
      </c>
      <c r="DH1199" s="412">
        <v>0</v>
      </c>
      <c r="DI1199" s="411">
        <f t="shared" si="365"/>
        <v>0</v>
      </c>
      <c r="DJ1199" s="411">
        <v>0</v>
      </c>
      <c r="DK1199" s="411">
        <v>0</v>
      </c>
      <c r="DL1199" s="411">
        <v>0</v>
      </c>
      <c r="DM1199" s="411">
        <v>0</v>
      </c>
      <c r="DN1199" s="411">
        <v>0</v>
      </c>
      <c r="DO1199" s="411">
        <v>0</v>
      </c>
      <c r="DP1199" s="411">
        <v>0</v>
      </c>
      <c r="DQ1199" s="411">
        <v>0</v>
      </c>
      <c r="DR1199" s="411">
        <v>0</v>
      </c>
      <c r="DS1199" s="411">
        <v>0</v>
      </c>
      <c r="DT1199" s="411">
        <v>0</v>
      </c>
      <c r="DU1199" s="412">
        <v>0</v>
      </c>
      <c r="DV1199" s="411">
        <f t="shared" si="366"/>
        <v>0</v>
      </c>
      <c r="DW1199" s="412">
        <v>0</v>
      </c>
      <c r="DX1199" s="412">
        <v>0</v>
      </c>
      <c r="DY1199" s="412">
        <v>0</v>
      </c>
      <c r="DZ1199" s="412">
        <v>0</v>
      </c>
      <c r="EA1199" s="412">
        <v>0</v>
      </c>
      <c r="EB1199" s="412">
        <v>0</v>
      </c>
      <c r="EC1199" s="412">
        <v>0</v>
      </c>
      <c r="ED1199" s="412">
        <v>0</v>
      </c>
      <c r="EE1199" s="412">
        <v>0</v>
      </c>
      <c r="EF1199" s="412">
        <v>0</v>
      </c>
      <c r="EG1199" s="412">
        <v>0</v>
      </c>
      <c r="EH1199" s="412">
        <v>0</v>
      </c>
      <c r="EI1199" s="411">
        <f t="shared" si="367"/>
        <v>0</v>
      </c>
      <c r="EK1199" s="411">
        <f t="shared" si="368"/>
        <v>3</v>
      </c>
      <c r="EL1199" s="7">
        <f t="shared" si="369"/>
        <v>-3</v>
      </c>
    </row>
    <row r="1200" spans="1:142">
      <c r="A1200" s="365" t="str">
        <f t="shared" si="351"/>
        <v xml:space="preserve"> 220</v>
      </c>
      <c r="B1200" s="370" t="s">
        <v>980</v>
      </c>
      <c r="C1200" s="370" t="s">
        <v>1193</v>
      </c>
      <c r="D1200" s="411">
        <v>0</v>
      </c>
      <c r="E1200" s="411">
        <v>0</v>
      </c>
      <c r="F1200" s="411">
        <v>0</v>
      </c>
      <c r="G1200" s="411">
        <v>0</v>
      </c>
      <c r="H1200" s="411">
        <v>0</v>
      </c>
      <c r="I1200" s="411">
        <v>1</v>
      </c>
      <c r="J1200" s="411">
        <v>0</v>
      </c>
      <c r="K1200" s="411">
        <v>1</v>
      </c>
      <c r="L1200" s="411">
        <v>0</v>
      </c>
      <c r="M1200" s="411">
        <v>0</v>
      </c>
      <c r="N1200" s="411">
        <v>1</v>
      </c>
      <c r="O1200" s="412">
        <v>1</v>
      </c>
      <c r="P1200" s="411">
        <f t="shared" si="352"/>
        <v>4</v>
      </c>
      <c r="Q1200" s="411">
        <f t="shared" si="353"/>
        <v>1</v>
      </c>
      <c r="R1200" s="411">
        <f t="shared" si="354"/>
        <v>1</v>
      </c>
      <c r="S1200" s="411">
        <f t="shared" si="355"/>
        <v>2</v>
      </c>
      <c r="T1200" s="411">
        <v>0</v>
      </c>
      <c r="U1200" s="411">
        <v>0</v>
      </c>
      <c r="V1200" s="411">
        <v>0</v>
      </c>
      <c r="W1200" s="411">
        <v>0</v>
      </c>
      <c r="X1200" s="411">
        <v>0</v>
      </c>
      <c r="Y1200" s="411">
        <v>0</v>
      </c>
      <c r="Z1200" s="411">
        <v>0</v>
      </c>
      <c r="AA1200" s="411">
        <v>0</v>
      </c>
      <c r="AB1200" s="411">
        <v>0</v>
      </c>
      <c r="AC1200" s="411">
        <v>0</v>
      </c>
      <c r="AD1200" s="411">
        <v>0</v>
      </c>
      <c r="AE1200" s="412">
        <v>0</v>
      </c>
      <c r="AF1200" s="411">
        <f t="shared" si="356"/>
        <v>0</v>
      </c>
      <c r="AG1200" s="411">
        <v>0</v>
      </c>
      <c r="AH1200" s="411">
        <v>0</v>
      </c>
      <c r="AI1200" s="411">
        <v>0</v>
      </c>
      <c r="AJ1200" s="411">
        <v>0</v>
      </c>
      <c r="AK1200" s="411">
        <v>0</v>
      </c>
      <c r="AL1200" s="411">
        <v>0</v>
      </c>
      <c r="AM1200" s="411">
        <v>0</v>
      </c>
      <c r="AN1200" s="411">
        <v>0</v>
      </c>
      <c r="AO1200" s="411">
        <v>0</v>
      </c>
      <c r="AP1200" s="411">
        <v>0</v>
      </c>
      <c r="AQ1200" s="411">
        <v>0</v>
      </c>
      <c r="AR1200" s="412">
        <v>0</v>
      </c>
      <c r="AS1200" s="411">
        <f t="shared" si="357"/>
        <v>0</v>
      </c>
      <c r="AT1200" s="411">
        <f t="shared" si="358"/>
        <v>0</v>
      </c>
      <c r="AU1200" s="411">
        <f t="shared" si="359"/>
        <v>0</v>
      </c>
      <c r="AV1200" s="411">
        <f t="shared" si="360"/>
        <v>0</v>
      </c>
      <c r="AW1200" s="411">
        <v>0</v>
      </c>
      <c r="AX1200" s="411">
        <v>0</v>
      </c>
      <c r="AY1200" s="411">
        <v>0</v>
      </c>
      <c r="AZ1200" s="411">
        <v>0</v>
      </c>
      <c r="BA1200" s="411">
        <v>0</v>
      </c>
      <c r="BB1200" s="411">
        <v>0</v>
      </c>
      <c r="BC1200" s="411">
        <v>0</v>
      </c>
      <c r="BD1200" s="411">
        <v>0</v>
      </c>
      <c r="BE1200" s="411">
        <v>0</v>
      </c>
      <c r="BF1200" s="411">
        <v>0</v>
      </c>
      <c r="BG1200" s="411">
        <v>0</v>
      </c>
      <c r="BH1200" s="412">
        <v>0</v>
      </c>
      <c r="BI1200" s="411">
        <f t="shared" si="361"/>
        <v>0</v>
      </c>
      <c r="BJ1200" s="411">
        <v>0</v>
      </c>
      <c r="BK1200" s="411">
        <v>0</v>
      </c>
      <c r="BL1200" s="411">
        <v>0</v>
      </c>
      <c r="BM1200" s="411">
        <v>0</v>
      </c>
      <c r="BN1200" s="411">
        <v>0</v>
      </c>
      <c r="BO1200" s="411">
        <v>0</v>
      </c>
      <c r="BP1200" s="411">
        <v>0</v>
      </c>
      <c r="BQ1200" s="411">
        <v>0</v>
      </c>
      <c r="BR1200" s="411">
        <v>0</v>
      </c>
      <c r="BS1200" s="411">
        <v>0</v>
      </c>
      <c r="BT1200" s="411">
        <v>0</v>
      </c>
      <c r="BU1200" s="412">
        <v>0</v>
      </c>
      <c r="BV1200" s="411">
        <f t="shared" si="362"/>
        <v>0</v>
      </c>
      <c r="BW1200" s="411">
        <v>0</v>
      </c>
      <c r="BX1200" s="411">
        <v>0</v>
      </c>
      <c r="BY1200" s="411">
        <v>0</v>
      </c>
      <c r="BZ1200" s="411">
        <v>0</v>
      </c>
      <c r="CA1200" s="411">
        <v>0</v>
      </c>
      <c r="CB1200" s="411">
        <v>0</v>
      </c>
      <c r="CC1200" s="411">
        <v>0</v>
      </c>
      <c r="CD1200" s="411">
        <v>0</v>
      </c>
      <c r="CE1200" s="411">
        <v>0</v>
      </c>
      <c r="CF1200" s="411">
        <v>0</v>
      </c>
      <c r="CG1200" s="411">
        <v>0</v>
      </c>
      <c r="CH1200" s="412">
        <v>0</v>
      </c>
      <c r="CI1200" s="411">
        <f t="shared" si="363"/>
        <v>0</v>
      </c>
      <c r="CJ1200" s="411">
        <v>0</v>
      </c>
      <c r="CK1200" s="411">
        <v>0</v>
      </c>
      <c r="CL1200" s="411">
        <v>0</v>
      </c>
      <c r="CM1200" s="411">
        <v>0</v>
      </c>
      <c r="CN1200" s="411">
        <v>0</v>
      </c>
      <c r="CO1200" s="411">
        <v>0</v>
      </c>
      <c r="CP1200" s="411">
        <v>0</v>
      </c>
      <c r="CQ1200" s="411">
        <v>0</v>
      </c>
      <c r="CR1200" s="411">
        <v>0</v>
      </c>
      <c r="CS1200" s="411">
        <v>0</v>
      </c>
      <c r="CT1200" s="411">
        <v>0</v>
      </c>
      <c r="CU1200" s="412">
        <v>0</v>
      </c>
      <c r="CV1200" s="411">
        <f t="shared" si="364"/>
        <v>0</v>
      </c>
      <c r="CW1200" s="411">
        <v>0</v>
      </c>
      <c r="CX1200" s="411">
        <v>0</v>
      </c>
      <c r="CY1200" s="411">
        <v>0</v>
      </c>
      <c r="CZ1200" s="411">
        <v>0</v>
      </c>
      <c r="DA1200" s="411">
        <v>0</v>
      </c>
      <c r="DB1200" s="411">
        <v>0</v>
      </c>
      <c r="DC1200" s="411">
        <v>0</v>
      </c>
      <c r="DD1200" s="411">
        <v>0</v>
      </c>
      <c r="DE1200" s="411">
        <v>0</v>
      </c>
      <c r="DF1200" s="411">
        <v>0</v>
      </c>
      <c r="DG1200" s="411">
        <v>0</v>
      </c>
      <c r="DH1200" s="412">
        <v>0</v>
      </c>
      <c r="DI1200" s="411">
        <f t="shared" si="365"/>
        <v>0</v>
      </c>
      <c r="DJ1200" s="411">
        <v>0</v>
      </c>
      <c r="DK1200" s="411">
        <v>0</v>
      </c>
      <c r="DL1200" s="411">
        <v>0</v>
      </c>
      <c r="DM1200" s="411">
        <v>0</v>
      </c>
      <c r="DN1200" s="411">
        <v>0</v>
      </c>
      <c r="DO1200" s="411">
        <v>0</v>
      </c>
      <c r="DP1200" s="411">
        <v>0</v>
      </c>
      <c r="DQ1200" s="411">
        <v>0</v>
      </c>
      <c r="DR1200" s="411">
        <v>0</v>
      </c>
      <c r="DS1200" s="411">
        <v>0</v>
      </c>
      <c r="DT1200" s="411">
        <v>0</v>
      </c>
      <c r="DU1200" s="412">
        <v>0</v>
      </c>
      <c r="DV1200" s="411">
        <f t="shared" si="366"/>
        <v>0</v>
      </c>
      <c r="DW1200" s="412">
        <v>0</v>
      </c>
      <c r="DX1200" s="412">
        <v>0</v>
      </c>
      <c r="DY1200" s="412">
        <v>0</v>
      </c>
      <c r="DZ1200" s="412">
        <v>0</v>
      </c>
      <c r="EA1200" s="412">
        <v>0</v>
      </c>
      <c r="EB1200" s="412">
        <v>0</v>
      </c>
      <c r="EC1200" s="412">
        <v>0</v>
      </c>
      <c r="ED1200" s="412">
        <v>0</v>
      </c>
      <c r="EE1200" s="412">
        <v>0</v>
      </c>
      <c r="EF1200" s="412">
        <v>0</v>
      </c>
      <c r="EG1200" s="412">
        <v>0</v>
      </c>
      <c r="EH1200" s="412">
        <v>0</v>
      </c>
      <c r="EI1200" s="411">
        <f t="shared" si="367"/>
        <v>0</v>
      </c>
      <c r="EK1200" s="411">
        <f t="shared" si="368"/>
        <v>4</v>
      </c>
      <c r="EL1200" s="7">
        <f t="shared" si="369"/>
        <v>-4</v>
      </c>
    </row>
    <row r="1201" spans="1:142">
      <c r="A1201" s="365" t="str">
        <f t="shared" si="351"/>
        <v xml:space="preserve"> 220</v>
      </c>
      <c r="B1201" s="370" t="s">
        <v>980</v>
      </c>
      <c r="C1201" s="370" t="s">
        <v>1176</v>
      </c>
      <c r="D1201" s="411">
        <v>0</v>
      </c>
      <c r="E1201" s="411">
        <v>1</v>
      </c>
      <c r="F1201" s="411">
        <v>0</v>
      </c>
      <c r="G1201" s="411">
        <v>0</v>
      </c>
      <c r="H1201" s="411">
        <v>0</v>
      </c>
      <c r="I1201" s="411">
        <v>0</v>
      </c>
      <c r="J1201" s="411">
        <v>0</v>
      </c>
      <c r="K1201" s="411">
        <v>0</v>
      </c>
      <c r="L1201" s="411">
        <v>0</v>
      </c>
      <c r="M1201" s="411">
        <v>0</v>
      </c>
      <c r="N1201" s="411">
        <v>0</v>
      </c>
      <c r="O1201" s="412">
        <v>0</v>
      </c>
      <c r="P1201" s="411">
        <f t="shared" si="352"/>
        <v>1</v>
      </c>
      <c r="Q1201" s="411">
        <f t="shared" si="353"/>
        <v>1</v>
      </c>
      <c r="R1201" s="411">
        <f t="shared" si="354"/>
        <v>0</v>
      </c>
      <c r="S1201" s="411">
        <f t="shared" si="355"/>
        <v>0</v>
      </c>
      <c r="T1201" s="411">
        <v>0</v>
      </c>
      <c r="U1201" s="411">
        <v>0</v>
      </c>
      <c r="V1201" s="411">
        <v>0</v>
      </c>
      <c r="W1201" s="411">
        <v>0</v>
      </c>
      <c r="X1201" s="411">
        <v>0</v>
      </c>
      <c r="Y1201" s="411">
        <v>0</v>
      </c>
      <c r="Z1201" s="411">
        <v>0</v>
      </c>
      <c r="AA1201" s="411">
        <v>0</v>
      </c>
      <c r="AB1201" s="411">
        <v>0</v>
      </c>
      <c r="AC1201" s="411">
        <v>0</v>
      </c>
      <c r="AD1201" s="411">
        <v>0</v>
      </c>
      <c r="AE1201" s="412">
        <v>0</v>
      </c>
      <c r="AF1201" s="411">
        <f t="shared" si="356"/>
        <v>0</v>
      </c>
      <c r="AG1201" s="411">
        <v>0</v>
      </c>
      <c r="AH1201" s="411">
        <v>0</v>
      </c>
      <c r="AI1201" s="411">
        <v>0</v>
      </c>
      <c r="AJ1201" s="411">
        <v>0</v>
      </c>
      <c r="AK1201" s="411">
        <v>0</v>
      </c>
      <c r="AL1201" s="411">
        <v>0</v>
      </c>
      <c r="AM1201" s="411">
        <v>0</v>
      </c>
      <c r="AN1201" s="411">
        <v>0</v>
      </c>
      <c r="AO1201" s="411">
        <v>0</v>
      </c>
      <c r="AP1201" s="411">
        <v>0</v>
      </c>
      <c r="AQ1201" s="411">
        <v>0</v>
      </c>
      <c r="AR1201" s="412">
        <v>0</v>
      </c>
      <c r="AS1201" s="411">
        <f t="shared" si="357"/>
        <v>0</v>
      </c>
      <c r="AT1201" s="411">
        <f t="shared" si="358"/>
        <v>0</v>
      </c>
      <c r="AU1201" s="411">
        <f t="shared" si="359"/>
        <v>0</v>
      </c>
      <c r="AV1201" s="411">
        <f t="shared" si="360"/>
        <v>0</v>
      </c>
      <c r="AW1201" s="411">
        <v>0</v>
      </c>
      <c r="AX1201" s="411">
        <v>0</v>
      </c>
      <c r="AY1201" s="411">
        <v>0</v>
      </c>
      <c r="AZ1201" s="411">
        <v>0</v>
      </c>
      <c r="BA1201" s="411">
        <v>0</v>
      </c>
      <c r="BB1201" s="411">
        <v>0</v>
      </c>
      <c r="BC1201" s="411">
        <v>0</v>
      </c>
      <c r="BD1201" s="411">
        <v>0</v>
      </c>
      <c r="BE1201" s="411">
        <v>0</v>
      </c>
      <c r="BF1201" s="411">
        <v>0</v>
      </c>
      <c r="BG1201" s="411">
        <v>0</v>
      </c>
      <c r="BH1201" s="412">
        <v>0</v>
      </c>
      <c r="BI1201" s="411">
        <f t="shared" si="361"/>
        <v>0</v>
      </c>
      <c r="BJ1201" s="411">
        <v>0</v>
      </c>
      <c r="BK1201" s="411">
        <v>0</v>
      </c>
      <c r="BL1201" s="411">
        <v>0</v>
      </c>
      <c r="BM1201" s="411">
        <v>0</v>
      </c>
      <c r="BN1201" s="411">
        <v>0</v>
      </c>
      <c r="BO1201" s="411">
        <v>0</v>
      </c>
      <c r="BP1201" s="411">
        <v>0</v>
      </c>
      <c r="BQ1201" s="411">
        <v>0</v>
      </c>
      <c r="BR1201" s="411">
        <v>0</v>
      </c>
      <c r="BS1201" s="411">
        <v>0</v>
      </c>
      <c r="BT1201" s="411">
        <v>0</v>
      </c>
      <c r="BU1201" s="412">
        <v>0</v>
      </c>
      <c r="BV1201" s="411">
        <f t="shared" si="362"/>
        <v>0</v>
      </c>
      <c r="BW1201" s="411">
        <v>0</v>
      </c>
      <c r="BX1201" s="411">
        <v>0</v>
      </c>
      <c r="BY1201" s="411">
        <v>0</v>
      </c>
      <c r="BZ1201" s="411">
        <v>0</v>
      </c>
      <c r="CA1201" s="411">
        <v>0</v>
      </c>
      <c r="CB1201" s="411">
        <v>0</v>
      </c>
      <c r="CC1201" s="411">
        <v>0</v>
      </c>
      <c r="CD1201" s="411">
        <v>0</v>
      </c>
      <c r="CE1201" s="411">
        <v>0</v>
      </c>
      <c r="CF1201" s="411">
        <v>0</v>
      </c>
      <c r="CG1201" s="411">
        <v>0</v>
      </c>
      <c r="CH1201" s="412">
        <v>0</v>
      </c>
      <c r="CI1201" s="411">
        <f t="shared" si="363"/>
        <v>0</v>
      </c>
      <c r="CJ1201" s="411">
        <v>0</v>
      </c>
      <c r="CK1201" s="411">
        <v>0</v>
      </c>
      <c r="CL1201" s="411">
        <v>0</v>
      </c>
      <c r="CM1201" s="411">
        <v>0</v>
      </c>
      <c r="CN1201" s="411">
        <v>0</v>
      </c>
      <c r="CO1201" s="411">
        <v>0</v>
      </c>
      <c r="CP1201" s="411">
        <v>0</v>
      </c>
      <c r="CQ1201" s="411">
        <v>0</v>
      </c>
      <c r="CR1201" s="411">
        <v>0</v>
      </c>
      <c r="CS1201" s="411">
        <v>0</v>
      </c>
      <c r="CT1201" s="411">
        <v>0</v>
      </c>
      <c r="CU1201" s="412">
        <v>0</v>
      </c>
      <c r="CV1201" s="411">
        <f t="shared" si="364"/>
        <v>0</v>
      </c>
      <c r="CW1201" s="411">
        <v>0</v>
      </c>
      <c r="CX1201" s="411">
        <v>0</v>
      </c>
      <c r="CY1201" s="411">
        <v>0</v>
      </c>
      <c r="CZ1201" s="411">
        <v>0</v>
      </c>
      <c r="DA1201" s="411">
        <v>0</v>
      </c>
      <c r="DB1201" s="411">
        <v>0</v>
      </c>
      <c r="DC1201" s="411">
        <v>0</v>
      </c>
      <c r="DD1201" s="411">
        <v>0</v>
      </c>
      <c r="DE1201" s="411">
        <v>0</v>
      </c>
      <c r="DF1201" s="411">
        <v>0</v>
      </c>
      <c r="DG1201" s="411">
        <v>0</v>
      </c>
      <c r="DH1201" s="412">
        <v>0</v>
      </c>
      <c r="DI1201" s="411">
        <f t="shared" si="365"/>
        <v>0</v>
      </c>
      <c r="DJ1201" s="411">
        <v>0</v>
      </c>
      <c r="DK1201" s="411">
        <v>0</v>
      </c>
      <c r="DL1201" s="411">
        <v>0</v>
      </c>
      <c r="DM1201" s="411">
        <v>0</v>
      </c>
      <c r="DN1201" s="411">
        <v>0</v>
      </c>
      <c r="DO1201" s="411">
        <v>0</v>
      </c>
      <c r="DP1201" s="411">
        <v>0</v>
      </c>
      <c r="DQ1201" s="411">
        <v>0</v>
      </c>
      <c r="DR1201" s="411">
        <v>0</v>
      </c>
      <c r="DS1201" s="411">
        <v>0</v>
      </c>
      <c r="DT1201" s="411">
        <v>0</v>
      </c>
      <c r="DU1201" s="412">
        <v>0</v>
      </c>
      <c r="DV1201" s="411">
        <f t="shared" si="366"/>
        <v>0</v>
      </c>
      <c r="DW1201" s="412">
        <v>0</v>
      </c>
      <c r="DX1201" s="412">
        <v>0</v>
      </c>
      <c r="DY1201" s="412">
        <v>0</v>
      </c>
      <c r="DZ1201" s="412">
        <v>0</v>
      </c>
      <c r="EA1201" s="412">
        <v>0</v>
      </c>
      <c r="EB1201" s="412">
        <v>0</v>
      </c>
      <c r="EC1201" s="412">
        <v>0</v>
      </c>
      <c r="ED1201" s="412">
        <v>0</v>
      </c>
      <c r="EE1201" s="412">
        <v>0</v>
      </c>
      <c r="EF1201" s="412">
        <v>0</v>
      </c>
      <c r="EG1201" s="412">
        <v>0</v>
      </c>
      <c r="EH1201" s="412">
        <v>0</v>
      </c>
      <c r="EI1201" s="411">
        <f t="shared" si="367"/>
        <v>0</v>
      </c>
      <c r="EK1201" s="411">
        <f t="shared" si="368"/>
        <v>1</v>
      </c>
      <c r="EL1201" s="7">
        <f t="shared" si="369"/>
        <v>-1</v>
      </c>
    </row>
    <row r="1202" spans="1:142">
      <c r="A1202" s="365" t="str">
        <f t="shared" si="351"/>
        <v xml:space="preserve"> 220</v>
      </c>
      <c r="B1202" s="370" t="s">
        <v>980</v>
      </c>
      <c r="C1202" s="370" t="s">
        <v>1177</v>
      </c>
      <c r="D1202" s="411">
        <v>0</v>
      </c>
      <c r="E1202" s="411">
        <v>0</v>
      </c>
      <c r="F1202" s="411">
        <v>0</v>
      </c>
      <c r="G1202" s="411">
        <v>0</v>
      </c>
      <c r="H1202" s="411">
        <v>0</v>
      </c>
      <c r="I1202" s="411">
        <v>1</v>
      </c>
      <c r="J1202" s="411">
        <v>0</v>
      </c>
      <c r="K1202" s="411">
        <v>1</v>
      </c>
      <c r="L1202" s="411">
        <v>0</v>
      </c>
      <c r="M1202" s="411">
        <v>0</v>
      </c>
      <c r="N1202" s="411">
        <v>0</v>
      </c>
      <c r="O1202" s="412">
        <v>0</v>
      </c>
      <c r="P1202" s="411">
        <f t="shared" si="352"/>
        <v>2</v>
      </c>
      <c r="Q1202" s="411">
        <f t="shared" si="353"/>
        <v>1</v>
      </c>
      <c r="R1202" s="411">
        <f t="shared" si="354"/>
        <v>1</v>
      </c>
      <c r="S1202" s="411">
        <f t="shared" si="355"/>
        <v>0</v>
      </c>
      <c r="T1202" s="411">
        <v>0</v>
      </c>
      <c r="U1202" s="411">
        <v>0</v>
      </c>
      <c r="V1202" s="411">
        <v>0</v>
      </c>
      <c r="W1202" s="411">
        <v>0</v>
      </c>
      <c r="X1202" s="411">
        <v>0</v>
      </c>
      <c r="Y1202" s="411">
        <v>0</v>
      </c>
      <c r="Z1202" s="411">
        <v>0</v>
      </c>
      <c r="AA1202" s="411">
        <v>0</v>
      </c>
      <c r="AB1202" s="411">
        <v>0</v>
      </c>
      <c r="AC1202" s="411">
        <v>0</v>
      </c>
      <c r="AD1202" s="411">
        <v>0</v>
      </c>
      <c r="AE1202" s="412">
        <v>0</v>
      </c>
      <c r="AF1202" s="411">
        <f t="shared" si="356"/>
        <v>0</v>
      </c>
      <c r="AG1202" s="411">
        <v>0</v>
      </c>
      <c r="AH1202" s="411">
        <v>0</v>
      </c>
      <c r="AI1202" s="411">
        <v>0</v>
      </c>
      <c r="AJ1202" s="411">
        <v>0</v>
      </c>
      <c r="AK1202" s="411">
        <v>0</v>
      </c>
      <c r="AL1202" s="411">
        <v>0</v>
      </c>
      <c r="AM1202" s="411">
        <v>0</v>
      </c>
      <c r="AN1202" s="411">
        <v>0</v>
      </c>
      <c r="AO1202" s="411">
        <v>0</v>
      </c>
      <c r="AP1202" s="411">
        <v>0</v>
      </c>
      <c r="AQ1202" s="411">
        <v>0</v>
      </c>
      <c r="AR1202" s="412">
        <v>0</v>
      </c>
      <c r="AS1202" s="411">
        <f t="shared" si="357"/>
        <v>0</v>
      </c>
      <c r="AT1202" s="411">
        <f t="shared" si="358"/>
        <v>0</v>
      </c>
      <c r="AU1202" s="411">
        <f t="shared" si="359"/>
        <v>0</v>
      </c>
      <c r="AV1202" s="411">
        <f t="shared" si="360"/>
        <v>0</v>
      </c>
      <c r="AW1202" s="411">
        <v>0</v>
      </c>
      <c r="AX1202" s="411">
        <v>0</v>
      </c>
      <c r="AY1202" s="411">
        <v>0</v>
      </c>
      <c r="AZ1202" s="411">
        <v>0</v>
      </c>
      <c r="BA1202" s="411">
        <v>0</v>
      </c>
      <c r="BB1202" s="411">
        <v>0</v>
      </c>
      <c r="BC1202" s="411">
        <v>0</v>
      </c>
      <c r="BD1202" s="411">
        <v>0</v>
      </c>
      <c r="BE1202" s="411">
        <v>0</v>
      </c>
      <c r="BF1202" s="411">
        <v>0</v>
      </c>
      <c r="BG1202" s="411">
        <v>0</v>
      </c>
      <c r="BH1202" s="412">
        <v>0</v>
      </c>
      <c r="BI1202" s="411">
        <f t="shared" si="361"/>
        <v>0</v>
      </c>
      <c r="BJ1202" s="411">
        <v>0</v>
      </c>
      <c r="BK1202" s="411">
        <v>0</v>
      </c>
      <c r="BL1202" s="411">
        <v>0</v>
      </c>
      <c r="BM1202" s="411">
        <v>0</v>
      </c>
      <c r="BN1202" s="411">
        <v>0</v>
      </c>
      <c r="BO1202" s="411">
        <v>0</v>
      </c>
      <c r="BP1202" s="411">
        <v>0</v>
      </c>
      <c r="BQ1202" s="411">
        <v>0</v>
      </c>
      <c r="BR1202" s="411">
        <v>0</v>
      </c>
      <c r="BS1202" s="411">
        <v>0</v>
      </c>
      <c r="BT1202" s="411">
        <v>0</v>
      </c>
      <c r="BU1202" s="412">
        <v>0</v>
      </c>
      <c r="BV1202" s="411">
        <f t="shared" si="362"/>
        <v>0</v>
      </c>
      <c r="BW1202" s="411">
        <v>0</v>
      </c>
      <c r="BX1202" s="411">
        <v>0</v>
      </c>
      <c r="BY1202" s="411">
        <v>0</v>
      </c>
      <c r="BZ1202" s="411">
        <v>0</v>
      </c>
      <c r="CA1202" s="411">
        <v>0</v>
      </c>
      <c r="CB1202" s="411">
        <v>0</v>
      </c>
      <c r="CC1202" s="411">
        <v>0</v>
      </c>
      <c r="CD1202" s="411">
        <v>0</v>
      </c>
      <c r="CE1202" s="411">
        <v>0</v>
      </c>
      <c r="CF1202" s="411">
        <v>0</v>
      </c>
      <c r="CG1202" s="411">
        <v>0</v>
      </c>
      <c r="CH1202" s="412">
        <v>0</v>
      </c>
      <c r="CI1202" s="411">
        <f t="shared" si="363"/>
        <v>0</v>
      </c>
      <c r="CJ1202" s="411">
        <v>0</v>
      </c>
      <c r="CK1202" s="411">
        <v>0</v>
      </c>
      <c r="CL1202" s="411">
        <v>0</v>
      </c>
      <c r="CM1202" s="411">
        <v>0</v>
      </c>
      <c r="CN1202" s="411">
        <v>0</v>
      </c>
      <c r="CO1202" s="411">
        <v>0</v>
      </c>
      <c r="CP1202" s="411">
        <v>0</v>
      </c>
      <c r="CQ1202" s="411">
        <v>0</v>
      </c>
      <c r="CR1202" s="411">
        <v>0</v>
      </c>
      <c r="CS1202" s="411">
        <v>0</v>
      </c>
      <c r="CT1202" s="411">
        <v>0</v>
      </c>
      <c r="CU1202" s="412">
        <v>0</v>
      </c>
      <c r="CV1202" s="411">
        <f t="shared" si="364"/>
        <v>0</v>
      </c>
      <c r="CW1202" s="411">
        <v>0</v>
      </c>
      <c r="CX1202" s="411">
        <v>0</v>
      </c>
      <c r="CY1202" s="411">
        <v>0</v>
      </c>
      <c r="CZ1202" s="411">
        <v>0</v>
      </c>
      <c r="DA1202" s="411">
        <v>0</v>
      </c>
      <c r="DB1202" s="411">
        <v>0</v>
      </c>
      <c r="DC1202" s="411">
        <v>0</v>
      </c>
      <c r="DD1202" s="411">
        <v>0</v>
      </c>
      <c r="DE1202" s="411">
        <v>0</v>
      </c>
      <c r="DF1202" s="411">
        <v>0</v>
      </c>
      <c r="DG1202" s="411">
        <v>0</v>
      </c>
      <c r="DH1202" s="412">
        <v>0</v>
      </c>
      <c r="DI1202" s="411">
        <f t="shared" si="365"/>
        <v>0</v>
      </c>
      <c r="DJ1202" s="411">
        <v>0</v>
      </c>
      <c r="DK1202" s="411">
        <v>0</v>
      </c>
      <c r="DL1202" s="411">
        <v>0</v>
      </c>
      <c r="DM1202" s="411">
        <v>0</v>
      </c>
      <c r="DN1202" s="411">
        <v>0</v>
      </c>
      <c r="DO1202" s="411">
        <v>0</v>
      </c>
      <c r="DP1202" s="411">
        <v>0</v>
      </c>
      <c r="DQ1202" s="411">
        <v>0</v>
      </c>
      <c r="DR1202" s="411">
        <v>0</v>
      </c>
      <c r="DS1202" s="411">
        <v>0</v>
      </c>
      <c r="DT1202" s="411">
        <v>0</v>
      </c>
      <c r="DU1202" s="412">
        <v>0</v>
      </c>
      <c r="DV1202" s="411">
        <f t="shared" si="366"/>
        <v>0</v>
      </c>
      <c r="DW1202" s="412">
        <v>0</v>
      </c>
      <c r="DX1202" s="412">
        <v>0</v>
      </c>
      <c r="DY1202" s="412">
        <v>0</v>
      </c>
      <c r="DZ1202" s="412">
        <v>0</v>
      </c>
      <c r="EA1202" s="412">
        <v>0</v>
      </c>
      <c r="EB1202" s="412">
        <v>0</v>
      </c>
      <c r="EC1202" s="412">
        <v>0</v>
      </c>
      <c r="ED1202" s="412">
        <v>0</v>
      </c>
      <c r="EE1202" s="412">
        <v>0</v>
      </c>
      <c r="EF1202" s="412">
        <v>0</v>
      </c>
      <c r="EG1202" s="412">
        <v>0</v>
      </c>
      <c r="EH1202" s="412">
        <v>0</v>
      </c>
      <c r="EI1202" s="411">
        <f t="shared" si="367"/>
        <v>0</v>
      </c>
      <c r="EK1202" s="411">
        <f t="shared" si="368"/>
        <v>2</v>
      </c>
      <c r="EL1202" s="7">
        <f t="shared" si="369"/>
        <v>-2</v>
      </c>
    </row>
    <row r="1203" spans="1:142">
      <c r="A1203" s="365" t="str">
        <f t="shared" si="351"/>
        <v xml:space="preserve"> 220</v>
      </c>
      <c r="B1203" s="370" t="s">
        <v>980</v>
      </c>
      <c r="C1203" s="370" t="s">
        <v>1178</v>
      </c>
      <c r="D1203" s="411">
        <v>3</v>
      </c>
      <c r="E1203" s="411">
        <v>1</v>
      </c>
      <c r="F1203" s="411">
        <v>1</v>
      </c>
      <c r="G1203" s="411">
        <v>1</v>
      </c>
      <c r="H1203" s="411">
        <v>2</v>
      </c>
      <c r="I1203" s="411">
        <v>2</v>
      </c>
      <c r="J1203" s="411">
        <v>3</v>
      </c>
      <c r="K1203" s="411">
        <v>4</v>
      </c>
      <c r="L1203" s="411">
        <v>0</v>
      </c>
      <c r="M1203" s="411">
        <v>2</v>
      </c>
      <c r="N1203" s="411">
        <v>0</v>
      </c>
      <c r="O1203" s="412">
        <v>0</v>
      </c>
      <c r="P1203" s="411">
        <f t="shared" si="352"/>
        <v>19</v>
      </c>
      <c r="Q1203" s="411">
        <f t="shared" si="353"/>
        <v>12.903225806451612</v>
      </c>
      <c r="R1203" s="411">
        <f t="shared" si="354"/>
        <v>4.096774193548387</v>
      </c>
      <c r="S1203" s="411">
        <f t="shared" si="355"/>
        <v>2</v>
      </c>
      <c r="T1203" s="411">
        <v>0</v>
      </c>
      <c r="U1203" s="411">
        <v>0</v>
      </c>
      <c r="V1203" s="411">
        <v>0</v>
      </c>
      <c r="W1203" s="411">
        <v>0</v>
      </c>
      <c r="X1203" s="411">
        <v>0</v>
      </c>
      <c r="Y1203" s="411">
        <v>0</v>
      </c>
      <c r="Z1203" s="411">
        <v>0</v>
      </c>
      <c r="AA1203" s="411">
        <v>0</v>
      </c>
      <c r="AB1203" s="411">
        <v>0</v>
      </c>
      <c r="AC1203" s="411">
        <v>0</v>
      </c>
      <c r="AD1203" s="411">
        <v>0</v>
      </c>
      <c r="AE1203" s="412">
        <v>0</v>
      </c>
      <c r="AF1203" s="411">
        <f t="shared" si="356"/>
        <v>0</v>
      </c>
      <c r="AG1203" s="411">
        <v>0</v>
      </c>
      <c r="AH1203" s="411">
        <v>0</v>
      </c>
      <c r="AI1203" s="411">
        <v>0</v>
      </c>
      <c r="AJ1203" s="411">
        <v>0</v>
      </c>
      <c r="AK1203" s="411">
        <v>0</v>
      </c>
      <c r="AL1203" s="411">
        <v>0</v>
      </c>
      <c r="AM1203" s="411">
        <v>0</v>
      </c>
      <c r="AN1203" s="411">
        <v>0</v>
      </c>
      <c r="AO1203" s="411">
        <v>0</v>
      </c>
      <c r="AP1203" s="411">
        <v>0</v>
      </c>
      <c r="AQ1203" s="411">
        <v>0</v>
      </c>
      <c r="AR1203" s="412">
        <v>0</v>
      </c>
      <c r="AS1203" s="411">
        <f t="shared" si="357"/>
        <v>0</v>
      </c>
      <c r="AT1203" s="411">
        <f t="shared" si="358"/>
        <v>0</v>
      </c>
      <c r="AU1203" s="411">
        <f t="shared" si="359"/>
        <v>0</v>
      </c>
      <c r="AV1203" s="411">
        <f t="shared" si="360"/>
        <v>0</v>
      </c>
      <c r="AW1203" s="411">
        <v>0</v>
      </c>
      <c r="AX1203" s="411">
        <v>0</v>
      </c>
      <c r="AY1203" s="411">
        <v>0</v>
      </c>
      <c r="AZ1203" s="411">
        <v>0</v>
      </c>
      <c r="BA1203" s="411">
        <v>0</v>
      </c>
      <c r="BB1203" s="411">
        <v>0</v>
      </c>
      <c r="BC1203" s="411">
        <v>0</v>
      </c>
      <c r="BD1203" s="411">
        <v>0</v>
      </c>
      <c r="BE1203" s="411">
        <v>0</v>
      </c>
      <c r="BF1203" s="411">
        <v>0</v>
      </c>
      <c r="BG1203" s="411">
        <v>0</v>
      </c>
      <c r="BH1203" s="412">
        <v>0</v>
      </c>
      <c r="BI1203" s="411">
        <f t="shared" si="361"/>
        <v>0</v>
      </c>
      <c r="BJ1203" s="411">
        <v>0</v>
      </c>
      <c r="BK1203" s="411">
        <v>0</v>
      </c>
      <c r="BL1203" s="411">
        <v>0</v>
      </c>
      <c r="BM1203" s="411">
        <v>0</v>
      </c>
      <c r="BN1203" s="411">
        <v>0</v>
      </c>
      <c r="BO1203" s="411">
        <v>0</v>
      </c>
      <c r="BP1203" s="411">
        <v>0</v>
      </c>
      <c r="BQ1203" s="411">
        <v>0</v>
      </c>
      <c r="BR1203" s="411">
        <v>0</v>
      </c>
      <c r="BS1203" s="411">
        <v>0</v>
      </c>
      <c r="BT1203" s="411">
        <v>0</v>
      </c>
      <c r="BU1203" s="412">
        <v>0</v>
      </c>
      <c r="BV1203" s="411">
        <f t="shared" si="362"/>
        <v>0</v>
      </c>
      <c r="BW1203" s="411">
        <v>0</v>
      </c>
      <c r="BX1203" s="411">
        <v>0</v>
      </c>
      <c r="BY1203" s="411">
        <v>0</v>
      </c>
      <c r="BZ1203" s="411">
        <v>0</v>
      </c>
      <c r="CA1203" s="411">
        <v>0</v>
      </c>
      <c r="CB1203" s="411">
        <v>0</v>
      </c>
      <c r="CC1203" s="411">
        <v>0</v>
      </c>
      <c r="CD1203" s="411">
        <v>0</v>
      </c>
      <c r="CE1203" s="411">
        <v>0</v>
      </c>
      <c r="CF1203" s="411">
        <v>0</v>
      </c>
      <c r="CG1203" s="411">
        <v>0</v>
      </c>
      <c r="CH1203" s="412">
        <v>0</v>
      </c>
      <c r="CI1203" s="411">
        <f t="shared" si="363"/>
        <v>0</v>
      </c>
      <c r="CJ1203" s="411">
        <v>0</v>
      </c>
      <c r="CK1203" s="411">
        <v>0</v>
      </c>
      <c r="CL1203" s="411">
        <v>0</v>
      </c>
      <c r="CM1203" s="411">
        <v>0</v>
      </c>
      <c r="CN1203" s="411">
        <v>0</v>
      </c>
      <c r="CO1203" s="411">
        <v>0</v>
      </c>
      <c r="CP1203" s="411">
        <v>0</v>
      </c>
      <c r="CQ1203" s="411">
        <v>0</v>
      </c>
      <c r="CR1203" s="411">
        <v>0</v>
      </c>
      <c r="CS1203" s="411">
        <v>0</v>
      </c>
      <c r="CT1203" s="411">
        <v>0</v>
      </c>
      <c r="CU1203" s="412">
        <v>0</v>
      </c>
      <c r="CV1203" s="411">
        <f t="shared" si="364"/>
        <v>0</v>
      </c>
      <c r="CW1203" s="411">
        <v>0</v>
      </c>
      <c r="CX1203" s="411">
        <v>0</v>
      </c>
      <c r="CY1203" s="411">
        <v>0</v>
      </c>
      <c r="CZ1203" s="411">
        <v>0</v>
      </c>
      <c r="DA1203" s="411">
        <v>0</v>
      </c>
      <c r="DB1203" s="411">
        <v>0</v>
      </c>
      <c r="DC1203" s="411">
        <v>0</v>
      </c>
      <c r="DD1203" s="411">
        <v>0</v>
      </c>
      <c r="DE1203" s="411">
        <v>0</v>
      </c>
      <c r="DF1203" s="411">
        <v>0</v>
      </c>
      <c r="DG1203" s="411">
        <v>0</v>
      </c>
      <c r="DH1203" s="412">
        <v>0</v>
      </c>
      <c r="DI1203" s="411">
        <f t="shared" si="365"/>
        <v>0</v>
      </c>
      <c r="DJ1203" s="411">
        <v>0</v>
      </c>
      <c r="DK1203" s="411">
        <v>0</v>
      </c>
      <c r="DL1203" s="411">
        <v>0</v>
      </c>
      <c r="DM1203" s="411">
        <v>0</v>
      </c>
      <c r="DN1203" s="411">
        <v>0</v>
      </c>
      <c r="DO1203" s="411">
        <v>0</v>
      </c>
      <c r="DP1203" s="411">
        <v>0</v>
      </c>
      <c r="DQ1203" s="411">
        <v>0</v>
      </c>
      <c r="DR1203" s="411">
        <v>0</v>
      </c>
      <c r="DS1203" s="411">
        <v>0</v>
      </c>
      <c r="DT1203" s="411">
        <v>0</v>
      </c>
      <c r="DU1203" s="412">
        <v>0</v>
      </c>
      <c r="DV1203" s="411">
        <f t="shared" si="366"/>
        <v>0</v>
      </c>
      <c r="DW1203" s="412">
        <v>0</v>
      </c>
      <c r="DX1203" s="412">
        <v>0</v>
      </c>
      <c r="DY1203" s="412">
        <v>0</v>
      </c>
      <c r="DZ1203" s="412">
        <v>0</v>
      </c>
      <c r="EA1203" s="412">
        <v>0</v>
      </c>
      <c r="EB1203" s="412">
        <v>0</v>
      </c>
      <c r="EC1203" s="412">
        <v>0</v>
      </c>
      <c r="ED1203" s="412">
        <v>0</v>
      </c>
      <c r="EE1203" s="412">
        <v>0</v>
      </c>
      <c r="EF1203" s="412">
        <v>0</v>
      </c>
      <c r="EG1203" s="412">
        <v>0</v>
      </c>
      <c r="EH1203" s="412">
        <v>0</v>
      </c>
      <c r="EI1203" s="411">
        <f t="shared" si="367"/>
        <v>0</v>
      </c>
      <c r="EK1203" s="411">
        <f t="shared" si="368"/>
        <v>19</v>
      </c>
      <c r="EL1203" s="7">
        <f t="shared" si="369"/>
        <v>-19</v>
      </c>
    </row>
    <row r="1204" spans="1:142">
      <c r="A1204" s="365" t="str">
        <f t="shared" si="351"/>
        <v xml:space="preserve"> 220</v>
      </c>
      <c r="B1204" s="370" t="s">
        <v>980</v>
      </c>
      <c r="C1204" s="370" t="s">
        <v>1179</v>
      </c>
      <c r="D1204" s="411">
        <v>0</v>
      </c>
      <c r="E1204" s="411">
        <v>0</v>
      </c>
      <c r="F1204" s="411">
        <v>0</v>
      </c>
      <c r="G1204" s="411">
        <v>0</v>
      </c>
      <c r="H1204" s="411">
        <v>0</v>
      </c>
      <c r="I1204" s="411">
        <v>1</v>
      </c>
      <c r="J1204" s="411">
        <v>0</v>
      </c>
      <c r="K1204" s="411">
        <v>1</v>
      </c>
      <c r="L1204" s="411">
        <v>0</v>
      </c>
      <c r="M1204" s="411">
        <v>0</v>
      </c>
      <c r="N1204" s="411">
        <v>0</v>
      </c>
      <c r="O1204" s="412">
        <v>0</v>
      </c>
      <c r="P1204" s="411">
        <f t="shared" si="352"/>
        <v>2</v>
      </c>
      <c r="Q1204" s="411">
        <f t="shared" si="353"/>
        <v>1</v>
      </c>
      <c r="R1204" s="411">
        <f t="shared" si="354"/>
        <v>1</v>
      </c>
      <c r="S1204" s="411">
        <f t="shared" si="355"/>
        <v>0</v>
      </c>
      <c r="T1204" s="411">
        <v>0</v>
      </c>
      <c r="U1204" s="411">
        <v>0</v>
      </c>
      <c r="V1204" s="411">
        <v>0</v>
      </c>
      <c r="W1204" s="411">
        <v>0</v>
      </c>
      <c r="X1204" s="411">
        <v>0</v>
      </c>
      <c r="Y1204" s="411">
        <v>0</v>
      </c>
      <c r="Z1204" s="411">
        <v>0</v>
      </c>
      <c r="AA1204" s="411">
        <v>0</v>
      </c>
      <c r="AB1204" s="411">
        <v>0</v>
      </c>
      <c r="AC1204" s="411">
        <v>0</v>
      </c>
      <c r="AD1204" s="411">
        <v>0</v>
      </c>
      <c r="AE1204" s="412">
        <v>0</v>
      </c>
      <c r="AF1204" s="411">
        <f t="shared" si="356"/>
        <v>0</v>
      </c>
      <c r="AG1204" s="411">
        <v>0</v>
      </c>
      <c r="AH1204" s="411">
        <v>0</v>
      </c>
      <c r="AI1204" s="411">
        <v>0</v>
      </c>
      <c r="AJ1204" s="411">
        <v>0</v>
      </c>
      <c r="AK1204" s="411">
        <v>0</v>
      </c>
      <c r="AL1204" s="411">
        <v>0</v>
      </c>
      <c r="AM1204" s="411">
        <v>0</v>
      </c>
      <c r="AN1204" s="411">
        <v>0</v>
      </c>
      <c r="AO1204" s="411">
        <v>0</v>
      </c>
      <c r="AP1204" s="411">
        <v>0</v>
      </c>
      <c r="AQ1204" s="411">
        <v>0</v>
      </c>
      <c r="AR1204" s="412">
        <v>0</v>
      </c>
      <c r="AS1204" s="411">
        <f t="shared" si="357"/>
        <v>0</v>
      </c>
      <c r="AT1204" s="411">
        <f t="shared" si="358"/>
        <v>0</v>
      </c>
      <c r="AU1204" s="411">
        <f t="shared" si="359"/>
        <v>0</v>
      </c>
      <c r="AV1204" s="411">
        <f t="shared" si="360"/>
        <v>0</v>
      </c>
      <c r="AW1204" s="411">
        <v>0</v>
      </c>
      <c r="AX1204" s="411">
        <v>0</v>
      </c>
      <c r="AY1204" s="411">
        <v>0</v>
      </c>
      <c r="AZ1204" s="411">
        <v>0</v>
      </c>
      <c r="BA1204" s="411">
        <v>0</v>
      </c>
      <c r="BB1204" s="411">
        <v>0</v>
      </c>
      <c r="BC1204" s="411">
        <v>0</v>
      </c>
      <c r="BD1204" s="411">
        <v>0</v>
      </c>
      <c r="BE1204" s="411">
        <v>0</v>
      </c>
      <c r="BF1204" s="411">
        <v>0</v>
      </c>
      <c r="BG1204" s="411">
        <v>0</v>
      </c>
      <c r="BH1204" s="412">
        <v>0</v>
      </c>
      <c r="BI1204" s="411">
        <f t="shared" si="361"/>
        <v>0</v>
      </c>
      <c r="BJ1204" s="411">
        <v>0</v>
      </c>
      <c r="BK1204" s="411">
        <v>0</v>
      </c>
      <c r="BL1204" s="411">
        <v>0</v>
      </c>
      <c r="BM1204" s="411">
        <v>0</v>
      </c>
      <c r="BN1204" s="411">
        <v>0</v>
      </c>
      <c r="BO1204" s="411">
        <v>0</v>
      </c>
      <c r="BP1204" s="411">
        <v>0</v>
      </c>
      <c r="BQ1204" s="411">
        <v>0</v>
      </c>
      <c r="BR1204" s="411">
        <v>0</v>
      </c>
      <c r="BS1204" s="411">
        <v>0</v>
      </c>
      <c r="BT1204" s="411">
        <v>0</v>
      </c>
      <c r="BU1204" s="412">
        <v>0</v>
      </c>
      <c r="BV1204" s="411">
        <f t="shared" si="362"/>
        <v>0</v>
      </c>
      <c r="BW1204" s="411">
        <v>0</v>
      </c>
      <c r="BX1204" s="411">
        <v>0</v>
      </c>
      <c r="BY1204" s="411">
        <v>0</v>
      </c>
      <c r="BZ1204" s="411">
        <v>0</v>
      </c>
      <c r="CA1204" s="411">
        <v>0</v>
      </c>
      <c r="CB1204" s="411">
        <v>0</v>
      </c>
      <c r="CC1204" s="411">
        <v>0</v>
      </c>
      <c r="CD1204" s="411">
        <v>0</v>
      </c>
      <c r="CE1204" s="411">
        <v>0</v>
      </c>
      <c r="CF1204" s="411">
        <v>0</v>
      </c>
      <c r="CG1204" s="411">
        <v>0</v>
      </c>
      <c r="CH1204" s="412">
        <v>0</v>
      </c>
      <c r="CI1204" s="411">
        <f t="shared" si="363"/>
        <v>0</v>
      </c>
      <c r="CJ1204" s="411">
        <v>0</v>
      </c>
      <c r="CK1204" s="411">
        <v>0</v>
      </c>
      <c r="CL1204" s="411">
        <v>0</v>
      </c>
      <c r="CM1204" s="411">
        <v>0</v>
      </c>
      <c r="CN1204" s="411">
        <v>0</v>
      </c>
      <c r="CO1204" s="411">
        <v>0</v>
      </c>
      <c r="CP1204" s="411">
        <v>0</v>
      </c>
      <c r="CQ1204" s="411">
        <v>0</v>
      </c>
      <c r="CR1204" s="411">
        <v>0</v>
      </c>
      <c r="CS1204" s="411">
        <v>0</v>
      </c>
      <c r="CT1204" s="411">
        <v>0</v>
      </c>
      <c r="CU1204" s="412">
        <v>0</v>
      </c>
      <c r="CV1204" s="411">
        <f t="shared" si="364"/>
        <v>0</v>
      </c>
      <c r="CW1204" s="411">
        <v>0</v>
      </c>
      <c r="CX1204" s="411">
        <v>0</v>
      </c>
      <c r="CY1204" s="411">
        <v>0</v>
      </c>
      <c r="CZ1204" s="411">
        <v>0</v>
      </c>
      <c r="DA1204" s="411">
        <v>0</v>
      </c>
      <c r="DB1204" s="411">
        <v>0</v>
      </c>
      <c r="DC1204" s="411">
        <v>0</v>
      </c>
      <c r="DD1204" s="411">
        <v>0</v>
      </c>
      <c r="DE1204" s="411">
        <v>0</v>
      </c>
      <c r="DF1204" s="411">
        <v>0</v>
      </c>
      <c r="DG1204" s="411">
        <v>0</v>
      </c>
      <c r="DH1204" s="412">
        <v>0</v>
      </c>
      <c r="DI1204" s="411">
        <f t="shared" si="365"/>
        <v>0</v>
      </c>
      <c r="DJ1204" s="411">
        <v>0</v>
      </c>
      <c r="DK1204" s="411">
        <v>0</v>
      </c>
      <c r="DL1204" s="411">
        <v>0</v>
      </c>
      <c r="DM1204" s="411">
        <v>0</v>
      </c>
      <c r="DN1204" s="411">
        <v>0</v>
      </c>
      <c r="DO1204" s="411">
        <v>0</v>
      </c>
      <c r="DP1204" s="411">
        <v>0</v>
      </c>
      <c r="DQ1204" s="411">
        <v>0</v>
      </c>
      <c r="DR1204" s="411">
        <v>0</v>
      </c>
      <c r="DS1204" s="411">
        <v>0</v>
      </c>
      <c r="DT1204" s="411">
        <v>0</v>
      </c>
      <c r="DU1204" s="412">
        <v>0</v>
      </c>
      <c r="DV1204" s="411">
        <f t="shared" si="366"/>
        <v>0</v>
      </c>
      <c r="DW1204" s="412">
        <v>0</v>
      </c>
      <c r="DX1204" s="412">
        <v>0</v>
      </c>
      <c r="DY1204" s="412">
        <v>0</v>
      </c>
      <c r="DZ1204" s="412">
        <v>0</v>
      </c>
      <c r="EA1204" s="412">
        <v>0</v>
      </c>
      <c r="EB1204" s="412">
        <v>0</v>
      </c>
      <c r="EC1204" s="412">
        <v>0</v>
      </c>
      <c r="ED1204" s="412">
        <v>0</v>
      </c>
      <c r="EE1204" s="412">
        <v>0</v>
      </c>
      <c r="EF1204" s="412">
        <v>0</v>
      </c>
      <c r="EG1204" s="412">
        <v>0</v>
      </c>
      <c r="EH1204" s="412">
        <v>0</v>
      </c>
      <c r="EI1204" s="411">
        <f t="shared" si="367"/>
        <v>0</v>
      </c>
      <c r="EK1204" s="411">
        <f t="shared" si="368"/>
        <v>2</v>
      </c>
      <c r="EL1204" s="7">
        <f t="shared" si="369"/>
        <v>-2</v>
      </c>
    </row>
    <row r="1205" spans="1:142">
      <c r="A1205" s="365" t="str">
        <f t="shared" si="351"/>
        <v xml:space="preserve"> 223</v>
      </c>
      <c r="B1205" s="370" t="s">
        <v>981</v>
      </c>
      <c r="C1205" s="370" t="s">
        <v>1167</v>
      </c>
      <c r="D1205" s="411">
        <v>37</v>
      </c>
      <c r="E1205" s="411">
        <v>37</v>
      </c>
      <c r="F1205" s="411">
        <v>37</v>
      </c>
      <c r="G1205" s="411">
        <v>37</v>
      </c>
      <c r="H1205" s="411">
        <v>37</v>
      </c>
      <c r="I1205" s="411">
        <v>37</v>
      </c>
      <c r="J1205" s="411">
        <v>37</v>
      </c>
      <c r="K1205" s="411">
        <v>37</v>
      </c>
      <c r="L1205" s="411">
        <v>37</v>
      </c>
      <c r="M1205" s="411">
        <v>37</v>
      </c>
      <c r="N1205" s="411">
        <v>37</v>
      </c>
      <c r="O1205" s="412">
        <v>37</v>
      </c>
      <c r="P1205" s="411">
        <f t="shared" si="352"/>
        <v>444</v>
      </c>
      <c r="Q1205" s="411">
        <f t="shared" si="353"/>
        <v>257.80645161290323</v>
      </c>
      <c r="R1205" s="411">
        <f t="shared" si="354"/>
        <v>64.986651835372641</v>
      </c>
      <c r="S1205" s="411">
        <f t="shared" si="355"/>
        <v>121.20689655172414</v>
      </c>
      <c r="T1205" s="411">
        <v>0</v>
      </c>
      <c r="U1205" s="411">
        <v>1.0000000000000036</v>
      </c>
      <c r="V1205" s="411">
        <v>0</v>
      </c>
      <c r="W1205" s="411">
        <v>0</v>
      </c>
      <c r="X1205" s="411">
        <v>0</v>
      </c>
      <c r="Y1205" s="411">
        <v>0</v>
      </c>
      <c r="Z1205" s="411">
        <v>0</v>
      </c>
      <c r="AA1205" s="411">
        <v>0</v>
      </c>
      <c r="AB1205" s="411">
        <v>0</v>
      </c>
      <c r="AC1205" s="411">
        <v>0</v>
      </c>
      <c r="AD1205" s="411">
        <v>0</v>
      </c>
      <c r="AE1205" s="412">
        <v>0</v>
      </c>
      <c r="AF1205" s="411">
        <f t="shared" si="356"/>
        <v>1.0000000000000036</v>
      </c>
      <c r="AG1205" s="411">
        <v>37</v>
      </c>
      <c r="AH1205" s="411">
        <v>38.000000000000007</v>
      </c>
      <c r="AI1205" s="411">
        <v>37</v>
      </c>
      <c r="AJ1205" s="411">
        <v>37</v>
      </c>
      <c r="AK1205" s="411">
        <v>37</v>
      </c>
      <c r="AL1205" s="411">
        <v>37</v>
      </c>
      <c r="AM1205" s="411">
        <v>37</v>
      </c>
      <c r="AN1205" s="411">
        <v>37</v>
      </c>
      <c r="AO1205" s="411">
        <v>37</v>
      </c>
      <c r="AP1205" s="411">
        <v>37</v>
      </c>
      <c r="AQ1205" s="411">
        <v>37</v>
      </c>
      <c r="AR1205" s="412">
        <v>37</v>
      </c>
      <c r="AS1205" s="411">
        <f t="shared" si="357"/>
        <v>445</v>
      </c>
      <c r="AT1205" s="411">
        <f t="shared" si="358"/>
        <v>258.80645161290323</v>
      </c>
      <c r="AU1205" s="411">
        <f t="shared" si="359"/>
        <v>64.986651835372641</v>
      </c>
      <c r="AV1205" s="411">
        <f t="shared" si="360"/>
        <v>121.20689655172414</v>
      </c>
      <c r="AW1205" s="411">
        <v>0</v>
      </c>
      <c r="AX1205" s="411">
        <v>0</v>
      </c>
      <c r="AY1205" s="411">
        <v>0</v>
      </c>
      <c r="AZ1205" s="411">
        <v>0</v>
      </c>
      <c r="BA1205" s="411">
        <v>0</v>
      </c>
      <c r="BB1205" s="411">
        <v>0</v>
      </c>
      <c r="BC1205" s="411">
        <v>0</v>
      </c>
      <c r="BD1205" s="411">
        <v>0</v>
      </c>
      <c r="BE1205" s="411">
        <v>0</v>
      </c>
      <c r="BF1205" s="411">
        <v>0</v>
      </c>
      <c r="BG1205" s="411">
        <v>0</v>
      </c>
      <c r="BH1205" s="412">
        <v>0</v>
      </c>
      <c r="BI1205" s="411">
        <f t="shared" si="361"/>
        <v>0</v>
      </c>
      <c r="BJ1205" s="411">
        <v>37</v>
      </c>
      <c r="BK1205" s="411">
        <v>38.000000000000007</v>
      </c>
      <c r="BL1205" s="411">
        <v>37</v>
      </c>
      <c r="BM1205" s="411">
        <v>37</v>
      </c>
      <c r="BN1205" s="411">
        <v>37</v>
      </c>
      <c r="BO1205" s="411">
        <v>37</v>
      </c>
      <c r="BP1205" s="411">
        <v>37</v>
      </c>
      <c r="BQ1205" s="411">
        <v>37</v>
      </c>
      <c r="BR1205" s="411">
        <v>37</v>
      </c>
      <c r="BS1205" s="411">
        <v>37</v>
      </c>
      <c r="BT1205" s="411">
        <v>37</v>
      </c>
      <c r="BU1205" s="412">
        <v>37</v>
      </c>
      <c r="BV1205" s="411">
        <f t="shared" si="362"/>
        <v>445</v>
      </c>
      <c r="BW1205" s="411">
        <v>0</v>
      </c>
      <c r="BX1205" s="411">
        <v>0</v>
      </c>
      <c r="BY1205" s="411">
        <v>0</v>
      </c>
      <c r="BZ1205" s="411">
        <v>0</v>
      </c>
      <c r="CA1205" s="411">
        <v>0</v>
      </c>
      <c r="CB1205" s="411">
        <v>0</v>
      </c>
      <c r="CC1205" s="411">
        <v>0</v>
      </c>
      <c r="CD1205" s="411">
        <v>0</v>
      </c>
      <c r="CE1205" s="411">
        <v>0</v>
      </c>
      <c r="CF1205" s="411">
        <v>0</v>
      </c>
      <c r="CG1205" s="411">
        <v>0</v>
      </c>
      <c r="CH1205" s="412">
        <v>0</v>
      </c>
      <c r="CI1205" s="411">
        <f t="shared" si="363"/>
        <v>0</v>
      </c>
      <c r="CJ1205" s="411">
        <v>37</v>
      </c>
      <c r="CK1205" s="411">
        <v>38.000000000000007</v>
      </c>
      <c r="CL1205" s="411">
        <v>37</v>
      </c>
      <c r="CM1205" s="411">
        <v>37</v>
      </c>
      <c r="CN1205" s="411">
        <v>37</v>
      </c>
      <c r="CO1205" s="411">
        <v>37</v>
      </c>
      <c r="CP1205" s="411">
        <v>37</v>
      </c>
      <c r="CQ1205" s="411">
        <v>37</v>
      </c>
      <c r="CR1205" s="411">
        <v>37</v>
      </c>
      <c r="CS1205" s="411">
        <v>37</v>
      </c>
      <c r="CT1205" s="411">
        <v>37</v>
      </c>
      <c r="CU1205" s="412">
        <v>37</v>
      </c>
      <c r="CV1205" s="411">
        <f t="shared" si="364"/>
        <v>445</v>
      </c>
      <c r="CW1205" s="411">
        <v>0</v>
      </c>
      <c r="CX1205" s="411">
        <v>-1.0000000000000036</v>
      </c>
      <c r="CY1205" s="411">
        <v>0</v>
      </c>
      <c r="CZ1205" s="411">
        <v>0</v>
      </c>
      <c r="DA1205" s="411">
        <v>0</v>
      </c>
      <c r="DB1205" s="411">
        <v>0</v>
      </c>
      <c r="DC1205" s="411">
        <v>0</v>
      </c>
      <c r="DD1205" s="411">
        <v>0</v>
      </c>
      <c r="DE1205" s="411">
        <v>0</v>
      </c>
      <c r="DF1205" s="411">
        <v>0</v>
      </c>
      <c r="DG1205" s="411">
        <v>0</v>
      </c>
      <c r="DH1205" s="412">
        <v>0</v>
      </c>
      <c r="DI1205" s="411">
        <f t="shared" si="365"/>
        <v>-1.0000000000000036</v>
      </c>
      <c r="DJ1205" s="411">
        <v>37</v>
      </c>
      <c r="DK1205" s="411">
        <v>37</v>
      </c>
      <c r="DL1205" s="411">
        <v>37</v>
      </c>
      <c r="DM1205" s="411">
        <v>37</v>
      </c>
      <c r="DN1205" s="411">
        <v>37</v>
      </c>
      <c r="DO1205" s="411">
        <v>37</v>
      </c>
      <c r="DP1205" s="411">
        <v>37</v>
      </c>
      <c r="DQ1205" s="411">
        <v>37</v>
      </c>
      <c r="DR1205" s="411">
        <v>37</v>
      </c>
      <c r="DS1205" s="411">
        <v>37</v>
      </c>
      <c r="DT1205" s="411">
        <v>37</v>
      </c>
      <c r="DU1205" s="412">
        <v>37</v>
      </c>
      <c r="DV1205" s="411">
        <f t="shared" si="366"/>
        <v>444</v>
      </c>
      <c r="DW1205" s="412">
        <v>37</v>
      </c>
      <c r="DX1205" s="412">
        <v>37</v>
      </c>
      <c r="DY1205" s="412">
        <v>37</v>
      </c>
      <c r="DZ1205" s="412">
        <v>37</v>
      </c>
      <c r="EA1205" s="412">
        <v>37</v>
      </c>
      <c r="EB1205" s="412">
        <v>37</v>
      </c>
      <c r="EC1205" s="412">
        <v>37</v>
      </c>
      <c r="ED1205" s="412">
        <v>37</v>
      </c>
      <c r="EE1205" s="412">
        <v>37</v>
      </c>
      <c r="EF1205" s="412">
        <v>37</v>
      </c>
      <c r="EG1205" s="412">
        <v>37</v>
      </c>
      <c r="EH1205" s="412">
        <v>37</v>
      </c>
      <c r="EI1205" s="411">
        <f t="shared" si="367"/>
        <v>444</v>
      </c>
      <c r="EK1205" s="411">
        <f t="shared" si="368"/>
        <v>444</v>
      </c>
      <c r="EL1205" s="7">
        <f t="shared" si="369"/>
        <v>0</v>
      </c>
    </row>
    <row r="1206" spans="1:142">
      <c r="A1206" s="365" t="str">
        <f t="shared" si="351"/>
        <v xml:space="preserve"> 223</v>
      </c>
      <c r="B1206" s="370" t="s">
        <v>981</v>
      </c>
      <c r="C1206" s="370" t="s">
        <v>1168</v>
      </c>
      <c r="D1206" s="411">
        <v>36421</v>
      </c>
      <c r="E1206" s="411">
        <v>62363</v>
      </c>
      <c r="F1206" s="411">
        <v>54146</v>
      </c>
      <c r="G1206" s="411">
        <v>40332</v>
      </c>
      <c r="H1206" s="411">
        <v>30553</v>
      </c>
      <c r="I1206" s="411">
        <v>32600</v>
      </c>
      <c r="J1206" s="411">
        <v>96431</v>
      </c>
      <c r="K1206" s="411">
        <v>152083</v>
      </c>
      <c r="L1206" s="411">
        <v>144779</v>
      </c>
      <c r="M1206" s="411">
        <v>88543</v>
      </c>
      <c r="N1206" s="411">
        <v>47565</v>
      </c>
      <c r="O1206" s="412">
        <v>28903</v>
      </c>
      <c r="P1206" s="411">
        <f t="shared" si="352"/>
        <v>814719</v>
      </c>
      <c r="Q1206" s="411">
        <f t="shared" si="353"/>
        <v>349735.32258064515</v>
      </c>
      <c r="R1206" s="411">
        <f t="shared" si="354"/>
        <v>260033.64293659624</v>
      </c>
      <c r="S1206" s="411">
        <f t="shared" si="355"/>
        <v>204950.03448275861</v>
      </c>
      <c r="T1206" s="411">
        <v>0</v>
      </c>
      <c r="U1206" s="411">
        <v>0</v>
      </c>
      <c r="V1206" s="411">
        <v>0</v>
      </c>
      <c r="W1206" s="411">
        <v>-480.00000000000273</v>
      </c>
      <c r="X1206" s="411">
        <v>479.99999999999824</v>
      </c>
      <c r="Y1206" s="411">
        <v>0</v>
      </c>
      <c r="Z1206" s="411">
        <v>0</v>
      </c>
      <c r="AA1206" s="411">
        <v>0</v>
      </c>
      <c r="AB1206" s="411">
        <v>0</v>
      </c>
      <c r="AC1206" s="411">
        <v>0</v>
      </c>
      <c r="AD1206" s="411">
        <v>0</v>
      </c>
      <c r="AE1206" s="412">
        <v>0</v>
      </c>
      <c r="AF1206" s="411">
        <f t="shared" si="356"/>
        <v>-4.4906300900038332E-12</v>
      </c>
      <c r="AG1206" s="411">
        <v>36421</v>
      </c>
      <c r="AH1206" s="411">
        <v>62363</v>
      </c>
      <c r="AI1206" s="411">
        <v>54146</v>
      </c>
      <c r="AJ1206" s="411">
        <v>39852</v>
      </c>
      <c r="AK1206" s="411">
        <v>31033</v>
      </c>
      <c r="AL1206" s="411">
        <v>32600</v>
      </c>
      <c r="AM1206" s="411">
        <v>96431</v>
      </c>
      <c r="AN1206" s="411">
        <v>152083</v>
      </c>
      <c r="AO1206" s="411">
        <v>144779</v>
      </c>
      <c r="AP1206" s="411">
        <v>88543</v>
      </c>
      <c r="AQ1206" s="411">
        <v>47565</v>
      </c>
      <c r="AR1206" s="412">
        <v>28903</v>
      </c>
      <c r="AS1206" s="411">
        <f t="shared" si="357"/>
        <v>814719</v>
      </c>
      <c r="AT1206" s="411">
        <f t="shared" si="358"/>
        <v>349735.32258064515</v>
      </c>
      <c r="AU1206" s="411">
        <f t="shared" si="359"/>
        <v>260033.64293659624</v>
      </c>
      <c r="AV1206" s="411">
        <f t="shared" si="360"/>
        <v>204950.03448275861</v>
      </c>
      <c r="AW1206" s="411">
        <v>0</v>
      </c>
      <c r="AX1206" s="411">
        <v>0</v>
      </c>
      <c r="AY1206" s="411">
        <v>0</v>
      </c>
      <c r="AZ1206" s="411">
        <v>0</v>
      </c>
      <c r="BA1206" s="411">
        <v>0</v>
      </c>
      <c r="BB1206" s="411">
        <v>0</v>
      </c>
      <c r="BC1206" s="411">
        <v>0</v>
      </c>
      <c r="BD1206" s="411">
        <v>0</v>
      </c>
      <c r="BE1206" s="411">
        <v>0</v>
      </c>
      <c r="BF1206" s="411">
        <v>0</v>
      </c>
      <c r="BG1206" s="411">
        <v>0</v>
      </c>
      <c r="BH1206" s="412">
        <v>0</v>
      </c>
      <c r="BI1206" s="411">
        <f t="shared" si="361"/>
        <v>0</v>
      </c>
      <c r="BJ1206" s="411">
        <v>36421</v>
      </c>
      <c r="BK1206" s="411">
        <v>62363</v>
      </c>
      <c r="BL1206" s="411">
        <v>54146</v>
      </c>
      <c r="BM1206" s="411">
        <v>39852</v>
      </c>
      <c r="BN1206" s="411">
        <v>31033</v>
      </c>
      <c r="BO1206" s="411">
        <v>32600</v>
      </c>
      <c r="BP1206" s="411">
        <v>96431</v>
      </c>
      <c r="BQ1206" s="411">
        <v>152083</v>
      </c>
      <c r="BR1206" s="411">
        <v>144779</v>
      </c>
      <c r="BS1206" s="411">
        <v>88543</v>
      </c>
      <c r="BT1206" s="411">
        <v>47565</v>
      </c>
      <c r="BU1206" s="412">
        <v>28903</v>
      </c>
      <c r="BV1206" s="411">
        <f t="shared" si="362"/>
        <v>814719</v>
      </c>
      <c r="BW1206" s="411">
        <v>-1524.6173321610022</v>
      </c>
      <c r="BX1206" s="411">
        <v>-2690.232929818003</v>
      </c>
      <c r="BY1206" s="411">
        <v>-1816.3501488820004</v>
      </c>
      <c r="BZ1206" s="411">
        <v>-1403.2404486360028</v>
      </c>
      <c r="CA1206" s="411">
        <v>436.79940555999468</v>
      </c>
      <c r="CB1206" s="411">
        <v>1463.5720447999979</v>
      </c>
      <c r="CC1206" s="411">
        <v>3075.8604748789885</v>
      </c>
      <c r="CD1206" s="411">
        <v>-7852.2550124569916</v>
      </c>
      <c r="CE1206" s="411">
        <v>2892.012066323995</v>
      </c>
      <c r="CF1206" s="411">
        <v>2892.4968694439976</v>
      </c>
      <c r="CG1206" s="411">
        <v>-733.39336696499981</v>
      </c>
      <c r="CH1206" s="412">
        <v>1126.085996707001</v>
      </c>
      <c r="CI1206" s="411">
        <f t="shared" si="363"/>
        <v>-4133.2623812050251</v>
      </c>
      <c r="CJ1206" s="411">
        <v>34896.382667838996</v>
      </c>
      <c r="CK1206" s="411">
        <v>59672.767070182002</v>
      </c>
      <c r="CL1206" s="411">
        <v>52329.649851118003</v>
      </c>
      <c r="CM1206" s="411">
        <v>38448.759551363997</v>
      </c>
      <c r="CN1206" s="411">
        <v>31469.799405559992</v>
      </c>
      <c r="CO1206" s="411">
        <v>34063.572044799999</v>
      </c>
      <c r="CP1206" s="411">
        <v>99506.860474878995</v>
      </c>
      <c r="CQ1206" s="411">
        <v>144230.744987543</v>
      </c>
      <c r="CR1206" s="411">
        <v>147671.01206632398</v>
      </c>
      <c r="CS1206" s="411">
        <v>91435.496869443989</v>
      </c>
      <c r="CT1206" s="411">
        <v>46831.606633035</v>
      </c>
      <c r="CU1206" s="412">
        <v>30029.085996706999</v>
      </c>
      <c r="CV1206" s="411">
        <f t="shared" si="364"/>
        <v>810585.73761879501</v>
      </c>
      <c r="CW1206" s="411">
        <v>-337.26494876800001</v>
      </c>
      <c r="CX1206" s="411">
        <v>-2019.8721268254499</v>
      </c>
      <c r="CY1206" s="411">
        <v>-552.3287941845</v>
      </c>
      <c r="CZ1206" s="411">
        <v>-684.95075219813134</v>
      </c>
      <c r="DA1206" s="411">
        <v>0</v>
      </c>
      <c r="DB1206" s="411">
        <v>0</v>
      </c>
      <c r="DC1206" s="411">
        <v>0</v>
      </c>
      <c r="DD1206" s="411">
        <v>0</v>
      </c>
      <c r="DE1206" s="411">
        <v>0</v>
      </c>
      <c r="DF1206" s="411">
        <v>0</v>
      </c>
      <c r="DG1206" s="411">
        <v>0</v>
      </c>
      <c r="DH1206" s="412">
        <v>0</v>
      </c>
      <c r="DI1206" s="411">
        <f t="shared" si="365"/>
        <v>-3594.4166219760814</v>
      </c>
      <c r="DJ1206" s="411">
        <v>34559.117719071</v>
      </c>
      <c r="DK1206" s="411">
        <v>57652.894943356543</v>
      </c>
      <c r="DL1206" s="411">
        <v>51777.321056933499</v>
      </c>
      <c r="DM1206" s="411">
        <v>37763.808799165861</v>
      </c>
      <c r="DN1206" s="411">
        <v>31469.799405559992</v>
      </c>
      <c r="DO1206" s="411">
        <v>34063.572044799999</v>
      </c>
      <c r="DP1206" s="411">
        <v>99506.860474878995</v>
      </c>
      <c r="DQ1206" s="411">
        <v>144230.744987543</v>
      </c>
      <c r="DR1206" s="411">
        <v>147671.01206632398</v>
      </c>
      <c r="DS1206" s="411">
        <v>91435.496869443989</v>
      </c>
      <c r="DT1206" s="411">
        <v>46831.606633035</v>
      </c>
      <c r="DU1206" s="412">
        <v>30029.085996706999</v>
      </c>
      <c r="DV1206" s="411">
        <f t="shared" si="366"/>
        <v>806991.32099681895</v>
      </c>
      <c r="DW1206" s="412">
        <v>34559.117719071</v>
      </c>
      <c r="DX1206" s="412">
        <v>57652.894943356543</v>
      </c>
      <c r="DY1206" s="412">
        <v>51777.321056933499</v>
      </c>
      <c r="DZ1206" s="412">
        <v>37763.808799165861</v>
      </c>
      <c r="EA1206" s="412">
        <v>31469.799405559992</v>
      </c>
      <c r="EB1206" s="412">
        <v>34063.572044799999</v>
      </c>
      <c r="EC1206" s="412">
        <v>99506.860474878995</v>
      </c>
      <c r="ED1206" s="412">
        <v>144230.744987543</v>
      </c>
      <c r="EE1206" s="412">
        <v>147671.01206632398</v>
      </c>
      <c r="EF1206" s="412">
        <v>91435.496869443989</v>
      </c>
      <c r="EG1206" s="412">
        <v>46831.606633035</v>
      </c>
      <c r="EH1206" s="412">
        <v>30029.085996706999</v>
      </c>
      <c r="EI1206" s="411">
        <f t="shared" si="367"/>
        <v>806991.32099681895</v>
      </c>
      <c r="EK1206" s="411">
        <f t="shared" si="368"/>
        <v>806991.32099681895</v>
      </c>
      <c r="EL1206" s="7">
        <f t="shared" si="369"/>
        <v>0</v>
      </c>
    </row>
    <row r="1207" spans="1:142">
      <c r="A1207" s="365" t="str">
        <f t="shared" si="351"/>
        <v xml:space="preserve"> 223</v>
      </c>
      <c r="B1207" s="370" t="s">
        <v>981</v>
      </c>
      <c r="C1207" s="370" t="s">
        <v>1169</v>
      </c>
      <c r="D1207" s="411">
        <v>36421</v>
      </c>
      <c r="E1207" s="411">
        <v>62363</v>
      </c>
      <c r="F1207" s="411">
        <v>54146</v>
      </c>
      <c r="G1207" s="411">
        <v>40332</v>
      </c>
      <c r="H1207" s="411">
        <v>30553</v>
      </c>
      <c r="I1207" s="411">
        <v>32600</v>
      </c>
      <c r="J1207" s="411">
        <v>96431</v>
      </c>
      <c r="K1207" s="411">
        <v>152083</v>
      </c>
      <c r="L1207" s="411">
        <v>144779</v>
      </c>
      <c r="M1207" s="411">
        <v>88543</v>
      </c>
      <c r="N1207" s="411">
        <v>47565</v>
      </c>
      <c r="O1207" s="412">
        <v>28903</v>
      </c>
      <c r="P1207" s="411">
        <f t="shared" si="352"/>
        <v>814719</v>
      </c>
      <c r="Q1207" s="411">
        <f t="shared" si="353"/>
        <v>349735.32258064515</v>
      </c>
      <c r="R1207" s="411">
        <f t="shared" si="354"/>
        <v>260033.64293659624</v>
      </c>
      <c r="S1207" s="411">
        <f t="shared" si="355"/>
        <v>204950.03448275861</v>
      </c>
      <c r="T1207" s="411">
        <v>0</v>
      </c>
      <c r="U1207" s="411">
        <v>0</v>
      </c>
      <c r="V1207" s="411">
        <v>0</v>
      </c>
      <c r="W1207" s="411">
        <v>-480.00000000000273</v>
      </c>
      <c r="X1207" s="411">
        <v>479.99999999999829</v>
      </c>
      <c r="Y1207" s="411">
        <v>0</v>
      </c>
      <c r="Z1207" s="411">
        <v>0</v>
      </c>
      <c r="AA1207" s="411">
        <v>0</v>
      </c>
      <c r="AB1207" s="411">
        <v>0</v>
      </c>
      <c r="AC1207" s="411">
        <v>0</v>
      </c>
      <c r="AD1207" s="411">
        <v>0</v>
      </c>
      <c r="AE1207" s="412">
        <v>0</v>
      </c>
      <c r="AF1207" s="411">
        <f t="shared" si="356"/>
        <v>-4.4337866711430252E-12</v>
      </c>
      <c r="AG1207" s="411">
        <v>36421</v>
      </c>
      <c r="AH1207" s="411">
        <v>62363</v>
      </c>
      <c r="AI1207" s="411">
        <v>54146</v>
      </c>
      <c r="AJ1207" s="411">
        <v>39852</v>
      </c>
      <c r="AK1207" s="411">
        <v>31033</v>
      </c>
      <c r="AL1207" s="411">
        <v>32600</v>
      </c>
      <c r="AM1207" s="411">
        <v>96431</v>
      </c>
      <c r="AN1207" s="411">
        <v>152083</v>
      </c>
      <c r="AO1207" s="411">
        <v>144779</v>
      </c>
      <c r="AP1207" s="411">
        <v>88543</v>
      </c>
      <c r="AQ1207" s="411">
        <v>47565</v>
      </c>
      <c r="AR1207" s="412">
        <v>28903</v>
      </c>
      <c r="AS1207" s="411">
        <f t="shared" si="357"/>
        <v>814719</v>
      </c>
      <c r="AT1207" s="411">
        <f t="shared" si="358"/>
        <v>349735.32258064515</v>
      </c>
      <c r="AU1207" s="411">
        <f t="shared" si="359"/>
        <v>260033.64293659624</v>
      </c>
      <c r="AV1207" s="411">
        <f t="shared" si="360"/>
        <v>204950.03448275861</v>
      </c>
      <c r="AW1207" s="411">
        <v>0</v>
      </c>
      <c r="AX1207" s="411">
        <v>0</v>
      </c>
      <c r="AY1207" s="411">
        <v>0</v>
      </c>
      <c r="AZ1207" s="411">
        <v>0</v>
      </c>
      <c r="BA1207" s="411">
        <v>0</v>
      </c>
      <c r="BB1207" s="411">
        <v>0</v>
      </c>
      <c r="BC1207" s="411">
        <v>0</v>
      </c>
      <c r="BD1207" s="411">
        <v>0</v>
      </c>
      <c r="BE1207" s="411">
        <v>0</v>
      </c>
      <c r="BF1207" s="411">
        <v>0</v>
      </c>
      <c r="BG1207" s="411">
        <v>0</v>
      </c>
      <c r="BH1207" s="412">
        <v>0</v>
      </c>
      <c r="BI1207" s="411">
        <f t="shared" si="361"/>
        <v>0</v>
      </c>
      <c r="BJ1207" s="411">
        <v>36421</v>
      </c>
      <c r="BK1207" s="411">
        <v>62363</v>
      </c>
      <c r="BL1207" s="411">
        <v>54146</v>
      </c>
      <c r="BM1207" s="411">
        <v>39852</v>
      </c>
      <c r="BN1207" s="411">
        <v>31033</v>
      </c>
      <c r="BO1207" s="411">
        <v>32600</v>
      </c>
      <c r="BP1207" s="411">
        <v>96431</v>
      </c>
      <c r="BQ1207" s="411">
        <v>152083</v>
      </c>
      <c r="BR1207" s="411">
        <v>144779</v>
      </c>
      <c r="BS1207" s="411">
        <v>88543</v>
      </c>
      <c r="BT1207" s="411">
        <v>47565</v>
      </c>
      <c r="BU1207" s="412">
        <v>28903</v>
      </c>
      <c r="BV1207" s="411">
        <f t="shared" si="362"/>
        <v>814719</v>
      </c>
      <c r="BW1207" s="411">
        <v>-1524.6173321610022</v>
      </c>
      <c r="BX1207" s="411">
        <v>-2690.232929818003</v>
      </c>
      <c r="BY1207" s="411">
        <v>-1816.3501488820004</v>
      </c>
      <c r="BZ1207" s="411">
        <v>-1403.2404486360028</v>
      </c>
      <c r="CA1207" s="411">
        <v>436.79940555999463</v>
      </c>
      <c r="CB1207" s="411">
        <v>1463.5720447999981</v>
      </c>
      <c r="CC1207" s="411">
        <v>3075.8604748789885</v>
      </c>
      <c r="CD1207" s="411">
        <v>-7852.2550124569925</v>
      </c>
      <c r="CE1207" s="411">
        <v>2892.012066323995</v>
      </c>
      <c r="CF1207" s="411">
        <v>2892.4968694439976</v>
      </c>
      <c r="CG1207" s="411">
        <v>-733.39336696499981</v>
      </c>
      <c r="CH1207" s="412">
        <v>1126.085996707001</v>
      </c>
      <c r="CI1207" s="411">
        <f t="shared" si="363"/>
        <v>-4133.2623812050251</v>
      </c>
      <c r="CJ1207" s="411">
        <v>34896.382667838996</v>
      </c>
      <c r="CK1207" s="411">
        <v>59672.767070181995</v>
      </c>
      <c r="CL1207" s="411">
        <v>52329.649851118003</v>
      </c>
      <c r="CM1207" s="411">
        <v>38448.759551363997</v>
      </c>
      <c r="CN1207" s="411">
        <v>31469.799405559992</v>
      </c>
      <c r="CO1207" s="411">
        <v>34063.572044799999</v>
      </c>
      <c r="CP1207" s="411">
        <v>99506.860474878995</v>
      </c>
      <c r="CQ1207" s="411">
        <v>144230.744987543</v>
      </c>
      <c r="CR1207" s="411">
        <v>147671.01206632401</v>
      </c>
      <c r="CS1207" s="411">
        <v>91435.496869444003</v>
      </c>
      <c r="CT1207" s="411">
        <v>46831.606633035</v>
      </c>
      <c r="CU1207" s="412">
        <v>30029.085996706999</v>
      </c>
      <c r="CV1207" s="411">
        <f t="shared" si="364"/>
        <v>810585.73761879501</v>
      </c>
      <c r="CW1207" s="411">
        <v>-337.26494876800001</v>
      </c>
      <c r="CX1207" s="411">
        <v>-2019.8721268254499</v>
      </c>
      <c r="CY1207" s="411">
        <v>-552.3287941845</v>
      </c>
      <c r="CZ1207" s="411">
        <v>-684.95075219813134</v>
      </c>
      <c r="DA1207" s="411">
        <v>0</v>
      </c>
      <c r="DB1207" s="411">
        <v>0</v>
      </c>
      <c r="DC1207" s="411">
        <v>0</v>
      </c>
      <c r="DD1207" s="411">
        <v>0</v>
      </c>
      <c r="DE1207" s="411">
        <v>0</v>
      </c>
      <c r="DF1207" s="411">
        <v>0</v>
      </c>
      <c r="DG1207" s="411">
        <v>0</v>
      </c>
      <c r="DH1207" s="412">
        <v>0</v>
      </c>
      <c r="DI1207" s="411">
        <f t="shared" si="365"/>
        <v>-3594.4166219760814</v>
      </c>
      <c r="DJ1207" s="411">
        <v>34559.117719071</v>
      </c>
      <c r="DK1207" s="411">
        <v>57652.894943356543</v>
      </c>
      <c r="DL1207" s="411">
        <v>51777.321056933499</v>
      </c>
      <c r="DM1207" s="411">
        <v>37763.808799165861</v>
      </c>
      <c r="DN1207" s="411">
        <v>31469.799405559992</v>
      </c>
      <c r="DO1207" s="411">
        <v>34063.572044799999</v>
      </c>
      <c r="DP1207" s="411">
        <v>99506.860474878995</v>
      </c>
      <c r="DQ1207" s="411">
        <v>144230.744987543</v>
      </c>
      <c r="DR1207" s="411">
        <v>147671.01206632401</v>
      </c>
      <c r="DS1207" s="411">
        <v>91435.496869444003</v>
      </c>
      <c r="DT1207" s="411">
        <v>46831.606633035</v>
      </c>
      <c r="DU1207" s="412">
        <v>30029.085996706999</v>
      </c>
      <c r="DV1207" s="411">
        <f t="shared" si="366"/>
        <v>806991.32099681895</v>
      </c>
      <c r="DW1207" s="412">
        <v>34559.117719071</v>
      </c>
      <c r="DX1207" s="412">
        <v>57652.894943356543</v>
      </c>
      <c r="DY1207" s="412">
        <v>51777.321056933499</v>
      </c>
      <c r="DZ1207" s="412">
        <v>37763.808799165861</v>
      </c>
      <c r="EA1207" s="412">
        <v>31469.799405559992</v>
      </c>
      <c r="EB1207" s="412">
        <v>34063.572044799999</v>
      </c>
      <c r="EC1207" s="412">
        <v>99506.860474878995</v>
      </c>
      <c r="ED1207" s="412">
        <v>144230.744987543</v>
      </c>
      <c r="EE1207" s="412">
        <v>147671.01206632401</v>
      </c>
      <c r="EF1207" s="412">
        <v>91435.496869444003</v>
      </c>
      <c r="EG1207" s="412">
        <v>46831.606633035</v>
      </c>
      <c r="EH1207" s="412">
        <v>30029.085996706999</v>
      </c>
      <c r="EI1207" s="411">
        <f t="shared" si="367"/>
        <v>806991.32099681895</v>
      </c>
      <c r="EK1207" s="411">
        <f t="shared" si="368"/>
        <v>806991.32099681895</v>
      </c>
      <c r="EL1207" s="7">
        <f t="shared" si="369"/>
        <v>0</v>
      </c>
    </row>
    <row r="1208" spans="1:142">
      <c r="A1208" s="365" t="str">
        <f t="shared" si="351"/>
        <v xml:space="preserve"> 223</v>
      </c>
      <c r="B1208" s="370" t="s">
        <v>981</v>
      </c>
      <c r="C1208" s="370" t="s">
        <v>1170</v>
      </c>
      <c r="D1208" s="411">
        <v>36421</v>
      </c>
      <c r="E1208" s="411">
        <v>62363</v>
      </c>
      <c r="F1208" s="411">
        <v>54146</v>
      </c>
      <c r="G1208" s="411">
        <v>40332</v>
      </c>
      <c r="H1208" s="411">
        <v>30553</v>
      </c>
      <c r="I1208" s="411">
        <v>32600</v>
      </c>
      <c r="J1208" s="411">
        <v>96431</v>
      </c>
      <c r="K1208" s="411">
        <v>152083</v>
      </c>
      <c r="L1208" s="411">
        <v>144779</v>
      </c>
      <c r="M1208" s="411">
        <v>88543</v>
      </c>
      <c r="N1208" s="411">
        <v>47565</v>
      </c>
      <c r="O1208" s="412">
        <v>28903</v>
      </c>
      <c r="P1208" s="411">
        <f t="shared" si="352"/>
        <v>814719</v>
      </c>
      <c r="Q1208" s="411">
        <f t="shared" si="353"/>
        <v>349735.32258064515</v>
      </c>
      <c r="R1208" s="411">
        <f t="shared" si="354"/>
        <v>260033.64293659624</v>
      </c>
      <c r="S1208" s="411">
        <f t="shared" si="355"/>
        <v>204950.03448275861</v>
      </c>
      <c r="T1208" s="411">
        <v>0</v>
      </c>
      <c r="U1208" s="411">
        <v>0</v>
      </c>
      <c r="V1208" s="411">
        <v>0</v>
      </c>
      <c r="W1208" s="411">
        <v>-480.00000000000273</v>
      </c>
      <c r="X1208" s="411">
        <v>479.99999999999829</v>
      </c>
      <c r="Y1208" s="411">
        <v>0</v>
      </c>
      <c r="Z1208" s="411">
        <v>0</v>
      </c>
      <c r="AA1208" s="411">
        <v>0</v>
      </c>
      <c r="AB1208" s="411">
        <v>0</v>
      </c>
      <c r="AC1208" s="411">
        <v>0</v>
      </c>
      <c r="AD1208" s="411">
        <v>0</v>
      </c>
      <c r="AE1208" s="412">
        <v>0</v>
      </c>
      <c r="AF1208" s="411">
        <f t="shared" si="356"/>
        <v>-4.4337866711430252E-12</v>
      </c>
      <c r="AG1208" s="411">
        <v>36421</v>
      </c>
      <c r="AH1208" s="411">
        <v>62363</v>
      </c>
      <c r="AI1208" s="411">
        <v>54146</v>
      </c>
      <c r="AJ1208" s="411">
        <v>39852</v>
      </c>
      <c r="AK1208" s="411">
        <v>31033</v>
      </c>
      <c r="AL1208" s="411">
        <v>32600</v>
      </c>
      <c r="AM1208" s="411">
        <v>96431</v>
      </c>
      <c r="AN1208" s="411">
        <v>152083</v>
      </c>
      <c r="AO1208" s="411">
        <v>144779</v>
      </c>
      <c r="AP1208" s="411">
        <v>88543</v>
      </c>
      <c r="AQ1208" s="411">
        <v>47565</v>
      </c>
      <c r="AR1208" s="412">
        <v>28903</v>
      </c>
      <c r="AS1208" s="411">
        <f t="shared" si="357"/>
        <v>814719</v>
      </c>
      <c r="AT1208" s="411">
        <f t="shared" si="358"/>
        <v>349735.32258064515</v>
      </c>
      <c r="AU1208" s="411">
        <f t="shared" si="359"/>
        <v>260033.64293659624</v>
      </c>
      <c r="AV1208" s="411">
        <f t="shared" si="360"/>
        <v>204950.03448275861</v>
      </c>
      <c r="AW1208" s="411">
        <v>0</v>
      </c>
      <c r="AX1208" s="411">
        <v>0</v>
      </c>
      <c r="AY1208" s="411">
        <v>0</v>
      </c>
      <c r="AZ1208" s="411">
        <v>0</v>
      </c>
      <c r="BA1208" s="411">
        <v>0</v>
      </c>
      <c r="BB1208" s="411">
        <v>0</v>
      </c>
      <c r="BC1208" s="411">
        <v>0</v>
      </c>
      <c r="BD1208" s="411">
        <v>0</v>
      </c>
      <c r="BE1208" s="411">
        <v>0</v>
      </c>
      <c r="BF1208" s="411">
        <v>0</v>
      </c>
      <c r="BG1208" s="411">
        <v>0</v>
      </c>
      <c r="BH1208" s="412">
        <v>0</v>
      </c>
      <c r="BI1208" s="411">
        <f t="shared" si="361"/>
        <v>0</v>
      </c>
      <c r="BJ1208" s="411">
        <v>36421</v>
      </c>
      <c r="BK1208" s="411">
        <v>62363</v>
      </c>
      <c r="BL1208" s="411">
        <v>54146</v>
      </c>
      <c r="BM1208" s="411">
        <v>39852</v>
      </c>
      <c r="BN1208" s="411">
        <v>31033</v>
      </c>
      <c r="BO1208" s="411">
        <v>32600</v>
      </c>
      <c r="BP1208" s="411">
        <v>96431</v>
      </c>
      <c r="BQ1208" s="411">
        <v>152083</v>
      </c>
      <c r="BR1208" s="411">
        <v>144779</v>
      </c>
      <c r="BS1208" s="411">
        <v>88543</v>
      </c>
      <c r="BT1208" s="411">
        <v>47565</v>
      </c>
      <c r="BU1208" s="412">
        <v>28903</v>
      </c>
      <c r="BV1208" s="411">
        <f t="shared" si="362"/>
        <v>814719</v>
      </c>
      <c r="BW1208" s="411">
        <v>-1524.6173321610022</v>
      </c>
      <c r="BX1208" s="411">
        <v>-2690.232929818003</v>
      </c>
      <c r="BY1208" s="411">
        <v>-1816.3501488820004</v>
      </c>
      <c r="BZ1208" s="411">
        <v>-1403.2404486360028</v>
      </c>
      <c r="CA1208" s="411">
        <v>436.79940555999463</v>
      </c>
      <c r="CB1208" s="411">
        <v>1463.5720447999979</v>
      </c>
      <c r="CC1208" s="411">
        <v>3075.8604748789885</v>
      </c>
      <c r="CD1208" s="411">
        <v>-7852.2550124569916</v>
      </c>
      <c r="CE1208" s="411">
        <v>2892.012066323995</v>
      </c>
      <c r="CF1208" s="411">
        <v>2892.4968694439976</v>
      </c>
      <c r="CG1208" s="411">
        <v>-733.39336696499981</v>
      </c>
      <c r="CH1208" s="412">
        <v>1126.085996707001</v>
      </c>
      <c r="CI1208" s="411">
        <f t="shared" si="363"/>
        <v>-4133.2623812050251</v>
      </c>
      <c r="CJ1208" s="411">
        <v>34896.382667838996</v>
      </c>
      <c r="CK1208" s="411">
        <v>59672.767070181995</v>
      </c>
      <c r="CL1208" s="411">
        <v>52329.649851118003</v>
      </c>
      <c r="CM1208" s="411">
        <v>38448.759551363997</v>
      </c>
      <c r="CN1208" s="411">
        <v>31469.799405559992</v>
      </c>
      <c r="CO1208" s="411">
        <v>34063.572044799999</v>
      </c>
      <c r="CP1208" s="411">
        <v>99506.860474878995</v>
      </c>
      <c r="CQ1208" s="411">
        <v>144230.744987543</v>
      </c>
      <c r="CR1208" s="411">
        <v>147671.01206632398</v>
      </c>
      <c r="CS1208" s="411">
        <v>91435.496869444003</v>
      </c>
      <c r="CT1208" s="411">
        <v>46831.606633035</v>
      </c>
      <c r="CU1208" s="412">
        <v>30029.085996706999</v>
      </c>
      <c r="CV1208" s="411">
        <f t="shared" si="364"/>
        <v>810585.73761879501</v>
      </c>
      <c r="CW1208" s="411">
        <v>-337.26494876800001</v>
      </c>
      <c r="CX1208" s="411">
        <v>-2019.8721268254499</v>
      </c>
      <c r="CY1208" s="411">
        <v>-552.3287941845</v>
      </c>
      <c r="CZ1208" s="411">
        <v>-684.95075219813134</v>
      </c>
      <c r="DA1208" s="411">
        <v>0</v>
      </c>
      <c r="DB1208" s="411">
        <v>0</v>
      </c>
      <c r="DC1208" s="411">
        <v>0</v>
      </c>
      <c r="DD1208" s="411">
        <v>0</v>
      </c>
      <c r="DE1208" s="411">
        <v>0</v>
      </c>
      <c r="DF1208" s="411">
        <v>0</v>
      </c>
      <c r="DG1208" s="411">
        <v>0</v>
      </c>
      <c r="DH1208" s="412">
        <v>0</v>
      </c>
      <c r="DI1208" s="411">
        <f t="shared" si="365"/>
        <v>-3594.4166219760814</v>
      </c>
      <c r="DJ1208" s="411">
        <v>34559.117719071</v>
      </c>
      <c r="DK1208" s="411">
        <v>57652.894943356543</v>
      </c>
      <c r="DL1208" s="411">
        <v>51777.321056933499</v>
      </c>
      <c r="DM1208" s="411">
        <v>37763.808799165861</v>
      </c>
      <c r="DN1208" s="411">
        <v>31469.799405559992</v>
      </c>
      <c r="DO1208" s="411">
        <v>34063.572044799999</v>
      </c>
      <c r="DP1208" s="411">
        <v>99506.860474878995</v>
      </c>
      <c r="DQ1208" s="411">
        <v>144230.744987543</v>
      </c>
      <c r="DR1208" s="411">
        <v>147671.01206632398</v>
      </c>
      <c r="DS1208" s="411">
        <v>91435.496869444003</v>
      </c>
      <c r="DT1208" s="411">
        <v>46831.606633035</v>
      </c>
      <c r="DU1208" s="412">
        <v>30029.085996706999</v>
      </c>
      <c r="DV1208" s="411">
        <f t="shared" si="366"/>
        <v>806991.32099681895</v>
      </c>
      <c r="DW1208" s="412">
        <v>34559.117719071</v>
      </c>
      <c r="DX1208" s="412">
        <v>57652.894943356543</v>
      </c>
      <c r="DY1208" s="412">
        <v>51777.321056933499</v>
      </c>
      <c r="DZ1208" s="412">
        <v>37763.808799165861</v>
      </c>
      <c r="EA1208" s="412">
        <v>31469.799405559992</v>
      </c>
      <c r="EB1208" s="412">
        <v>34063.572044799999</v>
      </c>
      <c r="EC1208" s="412">
        <v>99506.860474878995</v>
      </c>
      <c r="ED1208" s="412">
        <v>144230.744987543</v>
      </c>
      <c r="EE1208" s="412">
        <v>147671.01206632398</v>
      </c>
      <c r="EF1208" s="412">
        <v>91435.496869444003</v>
      </c>
      <c r="EG1208" s="412">
        <v>46831.606633035</v>
      </c>
      <c r="EH1208" s="412">
        <v>30029.085996706999</v>
      </c>
      <c r="EI1208" s="411">
        <f t="shared" si="367"/>
        <v>806991.32099681895</v>
      </c>
      <c r="EK1208" s="411">
        <f t="shared" si="368"/>
        <v>806991.32099681895</v>
      </c>
      <c r="EL1208" s="7">
        <f t="shared" si="369"/>
        <v>0</v>
      </c>
    </row>
    <row r="1209" spans="1:142">
      <c r="A1209" s="365" t="str">
        <f t="shared" si="351"/>
        <v xml:space="preserve"> 223</v>
      </c>
      <c r="B1209" s="370" t="s">
        <v>981</v>
      </c>
      <c r="C1209" s="370" t="s">
        <v>1171</v>
      </c>
      <c r="D1209" s="411">
        <v>36421</v>
      </c>
      <c r="E1209" s="411">
        <v>62363</v>
      </c>
      <c r="F1209" s="411">
        <v>54146</v>
      </c>
      <c r="G1209" s="411">
        <v>40332</v>
      </c>
      <c r="H1209" s="411">
        <v>30553</v>
      </c>
      <c r="I1209" s="411">
        <v>32600</v>
      </c>
      <c r="J1209" s="411">
        <v>96431</v>
      </c>
      <c r="K1209" s="411">
        <v>152083</v>
      </c>
      <c r="L1209" s="411">
        <v>144779</v>
      </c>
      <c r="M1209" s="411">
        <v>88543</v>
      </c>
      <c r="N1209" s="411">
        <v>47565</v>
      </c>
      <c r="O1209" s="412">
        <v>28903</v>
      </c>
      <c r="P1209" s="411">
        <f t="shared" si="352"/>
        <v>814719</v>
      </c>
      <c r="Q1209" s="411">
        <f t="shared" si="353"/>
        <v>349735.32258064515</v>
      </c>
      <c r="R1209" s="411">
        <f t="shared" si="354"/>
        <v>260033.64293659624</v>
      </c>
      <c r="S1209" s="411">
        <f t="shared" si="355"/>
        <v>204950.03448275861</v>
      </c>
      <c r="T1209" s="411">
        <v>0</v>
      </c>
      <c r="U1209" s="411">
        <v>0</v>
      </c>
      <c r="V1209" s="411">
        <v>0</v>
      </c>
      <c r="W1209" s="411">
        <v>-480.00000000000273</v>
      </c>
      <c r="X1209" s="411">
        <v>479.99999999999824</v>
      </c>
      <c r="Y1209" s="411">
        <v>0</v>
      </c>
      <c r="Z1209" s="411">
        <v>0</v>
      </c>
      <c r="AA1209" s="411">
        <v>0</v>
      </c>
      <c r="AB1209" s="411">
        <v>0</v>
      </c>
      <c r="AC1209" s="411">
        <v>0</v>
      </c>
      <c r="AD1209" s="411">
        <v>0</v>
      </c>
      <c r="AE1209" s="412">
        <v>0</v>
      </c>
      <c r="AF1209" s="411">
        <f t="shared" si="356"/>
        <v>-4.4906300900038332E-12</v>
      </c>
      <c r="AG1209" s="411">
        <v>36421</v>
      </c>
      <c r="AH1209" s="411">
        <v>62363</v>
      </c>
      <c r="AI1209" s="411">
        <v>54146</v>
      </c>
      <c r="AJ1209" s="411">
        <v>39852</v>
      </c>
      <c r="AK1209" s="411">
        <v>31033</v>
      </c>
      <c r="AL1209" s="411">
        <v>32600</v>
      </c>
      <c r="AM1209" s="411">
        <v>96431</v>
      </c>
      <c r="AN1209" s="411">
        <v>152083</v>
      </c>
      <c r="AO1209" s="411">
        <v>144779</v>
      </c>
      <c r="AP1209" s="411">
        <v>88543</v>
      </c>
      <c r="AQ1209" s="411">
        <v>47565</v>
      </c>
      <c r="AR1209" s="412">
        <v>28903</v>
      </c>
      <c r="AS1209" s="411">
        <f t="shared" si="357"/>
        <v>814719</v>
      </c>
      <c r="AT1209" s="411">
        <f t="shared" si="358"/>
        <v>349735.32258064515</v>
      </c>
      <c r="AU1209" s="411">
        <f t="shared" si="359"/>
        <v>260033.64293659624</v>
      </c>
      <c r="AV1209" s="411">
        <f t="shared" si="360"/>
        <v>204950.03448275861</v>
      </c>
      <c r="AW1209" s="411">
        <v>0</v>
      </c>
      <c r="AX1209" s="411">
        <v>0</v>
      </c>
      <c r="AY1209" s="411">
        <v>0</v>
      </c>
      <c r="AZ1209" s="411">
        <v>0</v>
      </c>
      <c r="BA1209" s="411">
        <v>0</v>
      </c>
      <c r="BB1209" s="411">
        <v>0</v>
      </c>
      <c r="BC1209" s="411">
        <v>0</v>
      </c>
      <c r="BD1209" s="411">
        <v>0</v>
      </c>
      <c r="BE1209" s="411">
        <v>0</v>
      </c>
      <c r="BF1209" s="411">
        <v>0</v>
      </c>
      <c r="BG1209" s="411">
        <v>0</v>
      </c>
      <c r="BH1209" s="412">
        <v>0</v>
      </c>
      <c r="BI1209" s="411">
        <f t="shared" si="361"/>
        <v>0</v>
      </c>
      <c r="BJ1209" s="411">
        <v>36421</v>
      </c>
      <c r="BK1209" s="411">
        <v>62363</v>
      </c>
      <c r="BL1209" s="411">
        <v>54146</v>
      </c>
      <c r="BM1209" s="411">
        <v>39852</v>
      </c>
      <c r="BN1209" s="411">
        <v>31033</v>
      </c>
      <c r="BO1209" s="411">
        <v>32600</v>
      </c>
      <c r="BP1209" s="411">
        <v>96431</v>
      </c>
      <c r="BQ1209" s="411">
        <v>152083</v>
      </c>
      <c r="BR1209" s="411">
        <v>144779</v>
      </c>
      <c r="BS1209" s="411">
        <v>88543</v>
      </c>
      <c r="BT1209" s="411">
        <v>47565</v>
      </c>
      <c r="BU1209" s="412">
        <v>28903</v>
      </c>
      <c r="BV1209" s="411">
        <f t="shared" si="362"/>
        <v>814719</v>
      </c>
      <c r="BW1209" s="411">
        <v>-1524.6173321610022</v>
      </c>
      <c r="BX1209" s="411">
        <v>-2690.232929818003</v>
      </c>
      <c r="BY1209" s="411">
        <v>-1816.3501488820004</v>
      </c>
      <c r="BZ1209" s="411">
        <v>-1403.2404486360028</v>
      </c>
      <c r="CA1209" s="411">
        <v>436.79940555999468</v>
      </c>
      <c r="CB1209" s="411">
        <v>1463.5720447999979</v>
      </c>
      <c r="CC1209" s="411">
        <v>3075.8604748789885</v>
      </c>
      <c r="CD1209" s="411">
        <v>-7852.2550124569916</v>
      </c>
      <c r="CE1209" s="411">
        <v>2892.012066323995</v>
      </c>
      <c r="CF1209" s="411">
        <v>2892.4968694439976</v>
      </c>
      <c r="CG1209" s="411">
        <v>-733.39336696499981</v>
      </c>
      <c r="CH1209" s="412">
        <v>1126.085996707001</v>
      </c>
      <c r="CI1209" s="411">
        <f t="shared" si="363"/>
        <v>-4133.2623812050251</v>
      </c>
      <c r="CJ1209" s="411">
        <v>34896.382667838996</v>
      </c>
      <c r="CK1209" s="411">
        <v>59672.767070181995</v>
      </c>
      <c r="CL1209" s="411">
        <v>52329.649851118003</v>
      </c>
      <c r="CM1209" s="411">
        <v>38448.759551363997</v>
      </c>
      <c r="CN1209" s="411">
        <v>31469.799405559992</v>
      </c>
      <c r="CO1209" s="411">
        <v>34063.572044799999</v>
      </c>
      <c r="CP1209" s="411">
        <v>99506.860474878995</v>
      </c>
      <c r="CQ1209" s="411">
        <v>144230.744987543</v>
      </c>
      <c r="CR1209" s="411">
        <v>147671.01206632398</v>
      </c>
      <c r="CS1209" s="411">
        <v>91435.496869443989</v>
      </c>
      <c r="CT1209" s="411">
        <v>46831.606633035</v>
      </c>
      <c r="CU1209" s="412">
        <v>30029.085996706999</v>
      </c>
      <c r="CV1209" s="411">
        <f t="shared" si="364"/>
        <v>810585.73761879501</v>
      </c>
      <c r="CW1209" s="411">
        <v>-337.26494876800001</v>
      </c>
      <c r="CX1209" s="411">
        <v>-2019.8721268254499</v>
      </c>
      <c r="CY1209" s="411">
        <v>-552.3287941845</v>
      </c>
      <c r="CZ1209" s="411">
        <v>-684.95075219813134</v>
      </c>
      <c r="DA1209" s="411">
        <v>0</v>
      </c>
      <c r="DB1209" s="411">
        <v>0</v>
      </c>
      <c r="DC1209" s="411">
        <v>0</v>
      </c>
      <c r="DD1209" s="411">
        <v>0</v>
      </c>
      <c r="DE1209" s="411">
        <v>0</v>
      </c>
      <c r="DF1209" s="411">
        <v>0</v>
      </c>
      <c r="DG1209" s="411">
        <v>0</v>
      </c>
      <c r="DH1209" s="412">
        <v>0</v>
      </c>
      <c r="DI1209" s="411">
        <f t="shared" si="365"/>
        <v>-3594.4166219760814</v>
      </c>
      <c r="DJ1209" s="411">
        <v>34559.117719071</v>
      </c>
      <c r="DK1209" s="411">
        <v>57652.89494335655</v>
      </c>
      <c r="DL1209" s="411">
        <v>51777.321056933499</v>
      </c>
      <c r="DM1209" s="411">
        <v>37763.808799165861</v>
      </c>
      <c r="DN1209" s="411">
        <v>31469.799405559992</v>
      </c>
      <c r="DO1209" s="411">
        <v>34063.572044799999</v>
      </c>
      <c r="DP1209" s="411">
        <v>99506.860474878995</v>
      </c>
      <c r="DQ1209" s="411">
        <v>144230.744987543</v>
      </c>
      <c r="DR1209" s="411">
        <v>147671.01206632398</v>
      </c>
      <c r="DS1209" s="411">
        <v>91435.496869443989</v>
      </c>
      <c r="DT1209" s="411">
        <v>46831.606633035</v>
      </c>
      <c r="DU1209" s="412">
        <v>30029.085996706999</v>
      </c>
      <c r="DV1209" s="411">
        <f t="shared" si="366"/>
        <v>806991.32099681895</v>
      </c>
      <c r="DW1209" s="412">
        <v>34559.117719071</v>
      </c>
      <c r="DX1209" s="412">
        <v>57652.89494335655</v>
      </c>
      <c r="DY1209" s="412">
        <v>51777.321056933499</v>
      </c>
      <c r="DZ1209" s="412">
        <v>37763.808799165861</v>
      </c>
      <c r="EA1209" s="412">
        <v>31469.799405559992</v>
      </c>
      <c r="EB1209" s="412">
        <v>34063.572044799999</v>
      </c>
      <c r="EC1209" s="412">
        <v>99506.860474878995</v>
      </c>
      <c r="ED1209" s="412">
        <v>144230.744987543</v>
      </c>
      <c r="EE1209" s="412">
        <v>147671.01206632398</v>
      </c>
      <c r="EF1209" s="412">
        <v>91435.496869443989</v>
      </c>
      <c r="EG1209" s="412">
        <v>46831.606633035</v>
      </c>
      <c r="EH1209" s="412">
        <v>30029.085996706999</v>
      </c>
      <c r="EI1209" s="411">
        <f t="shared" si="367"/>
        <v>806991.32099681895</v>
      </c>
      <c r="EK1209" s="411">
        <f t="shared" si="368"/>
        <v>806991.32099681895</v>
      </c>
      <c r="EL1209" s="7">
        <f t="shared" si="369"/>
        <v>0</v>
      </c>
    </row>
    <row r="1210" spans="1:142">
      <c r="A1210" s="365" t="str">
        <f t="shared" si="351"/>
        <v xml:space="preserve"> 223</v>
      </c>
      <c r="B1210" s="370" t="s">
        <v>981</v>
      </c>
      <c r="C1210" s="370" t="s">
        <v>1172</v>
      </c>
      <c r="D1210" s="411">
        <v>36421</v>
      </c>
      <c r="E1210" s="411">
        <v>62363</v>
      </c>
      <c r="F1210" s="411">
        <v>54146</v>
      </c>
      <c r="G1210" s="411">
        <v>40332</v>
      </c>
      <c r="H1210" s="411">
        <v>30553</v>
      </c>
      <c r="I1210" s="411">
        <v>32600</v>
      </c>
      <c r="J1210" s="411">
        <v>96431</v>
      </c>
      <c r="K1210" s="411">
        <v>152083</v>
      </c>
      <c r="L1210" s="411">
        <v>144779</v>
      </c>
      <c r="M1210" s="411">
        <v>88543</v>
      </c>
      <c r="N1210" s="411">
        <v>47565</v>
      </c>
      <c r="O1210" s="412">
        <v>28903</v>
      </c>
      <c r="P1210" s="411">
        <f t="shared" si="352"/>
        <v>814719</v>
      </c>
      <c r="Q1210" s="411">
        <f t="shared" si="353"/>
        <v>349735.32258064515</v>
      </c>
      <c r="R1210" s="411">
        <f t="shared" si="354"/>
        <v>260033.64293659624</v>
      </c>
      <c r="S1210" s="411">
        <f t="shared" si="355"/>
        <v>204950.03448275861</v>
      </c>
      <c r="T1210" s="411">
        <v>0</v>
      </c>
      <c r="U1210" s="411">
        <v>0</v>
      </c>
      <c r="V1210" s="411">
        <v>0</v>
      </c>
      <c r="W1210" s="411">
        <v>-480.00000000000273</v>
      </c>
      <c r="X1210" s="411">
        <v>479.99999999999829</v>
      </c>
      <c r="Y1210" s="411">
        <v>0</v>
      </c>
      <c r="Z1210" s="411">
        <v>0</v>
      </c>
      <c r="AA1210" s="411">
        <v>0</v>
      </c>
      <c r="AB1210" s="411">
        <v>0</v>
      </c>
      <c r="AC1210" s="411">
        <v>0</v>
      </c>
      <c r="AD1210" s="411">
        <v>0</v>
      </c>
      <c r="AE1210" s="412">
        <v>0</v>
      </c>
      <c r="AF1210" s="411">
        <f t="shared" si="356"/>
        <v>-4.4337866711430252E-12</v>
      </c>
      <c r="AG1210" s="411">
        <v>36421</v>
      </c>
      <c r="AH1210" s="411">
        <v>62363</v>
      </c>
      <c r="AI1210" s="411">
        <v>54146</v>
      </c>
      <c r="AJ1210" s="411">
        <v>39852</v>
      </c>
      <c r="AK1210" s="411">
        <v>31033</v>
      </c>
      <c r="AL1210" s="411">
        <v>32600</v>
      </c>
      <c r="AM1210" s="411">
        <v>96431</v>
      </c>
      <c r="AN1210" s="411">
        <v>152083</v>
      </c>
      <c r="AO1210" s="411">
        <v>144779</v>
      </c>
      <c r="AP1210" s="411">
        <v>88543</v>
      </c>
      <c r="AQ1210" s="411">
        <v>47565</v>
      </c>
      <c r="AR1210" s="412">
        <v>28903</v>
      </c>
      <c r="AS1210" s="411">
        <f t="shared" si="357"/>
        <v>814719</v>
      </c>
      <c r="AT1210" s="411">
        <f t="shared" si="358"/>
        <v>349735.32258064515</v>
      </c>
      <c r="AU1210" s="411">
        <f t="shared" si="359"/>
        <v>260033.64293659624</v>
      </c>
      <c r="AV1210" s="411">
        <f t="shared" si="360"/>
        <v>204950.03448275861</v>
      </c>
      <c r="AW1210" s="411">
        <v>0</v>
      </c>
      <c r="AX1210" s="411">
        <v>0</v>
      </c>
      <c r="AY1210" s="411">
        <v>0</v>
      </c>
      <c r="AZ1210" s="411">
        <v>0</v>
      </c>
      <c r="BA1210" s="411">
        <v>0</v>
      </c>
      <c r="BB1210" s="411">
        <v>0</v>
      </c>
      <c r="BC1210" s="411">
        <v>0</v>
      </c>
      <c r="BD1210" s="411">
        <v>0</v>
      </c>
      <c r="BE1210" s="411">
        <v>0</v>
      </c>
      <c r="BF1210" s="411">
        <v>0</v>
      </c>
      <c r="BG1210" s="411">
        <v>0</v>
      </c>
      <c r="BH1210" s="412">
        <v>0</v>
      </c>
      <c r="BI1210" s="411">
        <f t="shared" si="361"/>
        <v>0</v>
      </c>
      <c r="BJ1210" s="411">
        <v>36421</v>
      </c>
      <c r="BK1210" s="411">
        <v>62363</v>
      </c>
      <c r="BL1210" s="411">
        <v>54146</v>
      </c>
      <c r="BM1210" s="411">
        <v>39852</v>
      </c>
      <c r="BN1210" s="411">
        <v>31033</v>
      </c>
      <c r="BO1210" s="411">
        <v>32600</v>
      </c>
      <c r="BP1210" s="411">
        <v>96431</v>
      </c>
      <c r="BQ1210" s="411">
        <v>152083</v>
      </c>
      <c r="BR1210" s="411">
        <v>144779</v>
      </c>
      <c r="BS1210" s="411">
        <v>88543</v>
      </c>
      <c r="BT1210" s="411">
        <v>47565</v>
      </c>
      <c r="BU1210" s="412">
        <v>28903</v>
      </c>
      <c r="BV1210" s="411">
        <f t="shared" si="362"/>
        <v>814719</v>
      </c>
      <c r="BW1210" s="411">
        <v>-1524.6173321610022</v>
      </c>
      <c r="BX1210" s="411">
        <v>-2690.232929818003</v>
      </c>
      <c r="BY1210" s="411">
        <v>-1816.3501488820004</v>
      </c>
      <c r="BZ1210" s="411">
        <v>-1403.2404486360028</v>
      </c>
      <c r="CA1210" s="411">
        <v>436.79940555999463</v>
      </c>
      <c r="CB1210" s="411">
        <v>1463.5720447999981</v>
      </c>
      <c r="CC1210" s="411">
        <v>3075.8604748789885</v>
      </c>
      <c r="CD1210" s="411">
        <v>-7852.2550124569925</v>
      </c>
      <c r="CE1210" s="411">
        <v>2892.012066323995</v>
      </c>
      <c r="CF1210" s="411">
        <v>2892.4968694439976</v>
      </c>
      <c r="CG1210" s="411">
        <v>-733.39336696499981</v>
      </c>
      <c r="CH1210" s="412">
        <v>1126.085996707001</v>
      </c>
      <c r="CI1210" s="411">
        <f t="shared" si="363"/>
        <v>-4133.2623812050251</v>
      </c>
      <c r="CJ1210" s="411">
        <v>34896.382667838996</v>
      </c>
      <c r="CK1210" s="411">
        <v>59672.767070181995</v>
      </c>
      <c r="CL1210" s="411">
        <v>52329.649851118003</v>
      </c>
      <c r="CM1210" s="411">
        <v>38448.759551363997</v>
      </c>
      <c r="CN1210" s="411">
        <v>31469.799405559992</v>
      </c>
      <c r="CO1210" s="411">
        <v>34063.572044799999</v>
      </c>
      <c r="CP1210" s="411">
        <v>99506.860474878995</v>
      </c>
      <c r="CQ1210" s="411">
        <v>144230.744987543</v>
      </c>
      <c r="CR1210" s="411">
        <v>147671.01206632401</v>
      </c>
      <c r="CS1210" s="411">
        <v>91435.496869444003</v>
      </c>
      <c r="CT1210" s="411">
        <v>46831.606633035</v>
      </c>
      <c r="CU1210" s="412">
        <v>30029.085996706999</v>
      </c>
      <c r="CV1210" s="411">
        <f t="shared" si="364"/>
        <v>810585.73761879501</v>
      </c>
      <c r="CW1210" s="411">
        <v>-337.26494876800001</v>
      </c>
      <c r="CX1210" s="411">
        <v>-2019.8721268254499</v>
      </c>
      <c r="CY1210" s="411">
        <v>-552.3287941845</v>
      </c>
      <c r="CZ1210" s="411">
        <v>-684.95075219813134</v>
      </c>
      <c r="DA1210" s="411">
        <v>0</v>
      </c>
      <c r="DB1210" s="411">
        <v>0</v>
      </c>
      <c r="DC1210" s="411">
        <v>0</v>
      </c>
      <c r="DD1210" s="411">
        <v>0</v>
      </c>
      <c r="DE1210" s="411">
        <v>0</v>
      </c>
      <c r="DF1210" s="411">
        <v>0</v>
      </c>
      <c r="DG1210" s="411">
        <v>0</v>
      </c>
      <c r="DH1210" s="412">
        <v>0</v>
      </c>
      <c r="DI1210" s="411">
        <f t="shared" si="365"/>
        <v>-3594.4166219760814</v>
      </c>
      <c r="DJ1210" s="411">
        <v>34559.117719071</v>
      </c>
      <c r="DK1210" s="411">
        <v>57652.894943356543</v>
      </c>
      <c r="DL1210" s="411">
        <v>51777.321056933499</v>
      </c>
      <c r="DM1210" s="411">
        <v>37763.808799165861</v>
      </c>
      <c r="DN1210" s="411">
        <v>31469.799405559992</v>
      </c>
      <c r="DO1210" s="411">
        <v>34063.572044799999</v>
      </c>
      <c r="DP1210" s="411">
        <v>99506.860474878995</v>
      </c>
      <c r="DQ1210" s="411">
        <v>144230.744987543</v>
      </c>
      <c r="DR1210" s="411">
        <v>147671.01206632401</v>
      </c>
      <c r="DS1210" s="411">
        <v>91435.496869444003</v>
      </c>
      <c r="DT1210" s="411">
        <v>46831.606633035</v>
      </c>
      <c r="DU1210" s="412">
        <v>30029.085996706999</v>
      </c>
      <c r="DV1210" s="411">
        <f t="shared" si="366"/>
        <v>806991.32099681895</v>
      </c>
      <c r="DW1210" s="412">
        <v>34559.117719071</v>
      </c>
      <c r="DX1210" s="412">
        <v>57652.894943356543</v>
      </c>
      <c r="DY1210" s="412">
        <v>51777.321056933499</v>
      </c>
      <c r="DZ1210" s="412">
        <v>37763.808799165861</v>
      </c>
      <c r="EA1210" s="412">
        <v>31469.799405559992</v>
      </c>
      <c r="EB1210" s="412">
        <v>34063.572044799999</v>
      </c>
      <c r="EC1210" s="412">
        <v>99506.860474878995</v>
      </c>
      <c r="ED1210" s="412">
        <v>144230.744987543</v>
      </c>
      <c r="EE1210" s="412">
        <v>147671.01206632401</v>
      </c>
      <c r="EF1210" s="412">
        <v>91435.496869444003</v>
      </c>
      <c r="EG1210" s="412">
        <v>46831.606633035</v>
      </c>
      <c r="EH1210" s="412">
        <v>30029.085996706999</v>
      </c>
      <c r="EI1210" s="411">
        <f t="shared" si="367"/>
        <v>806991.32099681895</v>
      </c>
      <c r="EK1210" s="411">
        <f t="shared" si="368"/>
        <v>806991.32099681895</v>
      </c>
      <c r="EL1210" s="7">
        <f t="shared" si="369"/>
        <v>0</v>
      </c>
    </row>
    <row r="1211" spans="1:142">
      <c r="A1211" s="365" t="str">
        <f t="shared" si="351"/>
        <v xml:space="preserve"> 223</v>
      </c>
      <c r="B1211" s="370" t="s">
        <v>981</v>
      </c>
      <c r="C1211" s="370" t="s">
        <v>919</v>
      </c>
      <c r="D1211" s="411">
        <v>37.033299999999997</v>
      </c>
      <c r="E1211" s="411">
        <v>37</v>
      </c>
      <c r="F1211" s="411">
        <v>37</v>
      </c>
      <c r="G1211" s="411">
        <v>37.7667</v>
      </c>
      <c r="H1211" s="411">
        <v>36.200000000000003</v>
      </c>
      <c r="I1211" s="411">
        <v>37</v>
      </c>
      <c r="J1211" s="411">
        <v>37</v>
      </c>
      <c r="K1211" s="411">
        <v>37</v>
      </c>
      <c r="L1211" s="411">
        <v>37</v>
      </c>
      <c r="M1211" s="411">
        <v>37</v>
      </c>
      <c r="N1211" s="411">
        <v>37</v>
      </c>
      <c r="O1211" s="412">
        <v>37</v>
      </c>
      <c r="P1211" s="411">
        <f t="shared" si="352"/>
        <v>444</v>
      </c>
      <c r="Q1211" s="411">
        <f t="shared" si="353"/>
        <v>257.80645161290323</v>
      </c>
      <c r="R1211" s="411">
        <f t="shared" si="354"/>
        <v>64.986651835372641</v>
      </c>
      <c r="S1211" s="411">
        <f t="shared" si="355"/>
        <v>121.20689655172414</v>
      </c>
      <c r="T1211" s="411">
        <v>0</v>
      </c>
      <c r="U1211" s="411">
        <v>1.0000000000000036</v>
      </c>
      <c r="V1211" s="411">
        <v>0</v>
      </c>
      <c r="W1211" s="411">
        <v>0</v>
      </c>
      <c r="X1211" s="411">
        <v>0</v>
      </c>
      <c r="Y1211" s="411">
        <v>0</v>
      </c>
      <c r="Z1211" s="411">
        <v>0</v>
      </c>
      <c r="AA1211" s="411">
        <v>0</v>
      </c>
      <c r="AB1211" s="411">
        <v>0</v>
      </c>
      <c r="AC1211" s="411">
        <v>0</v>
      </c>
      <c r="AD1211" s="411">
        <v>0</v>
      </c>
      <c r="AE1211" s="412">
        <v>0</v>
      </c>
      <c r="AF1211" s="411">
        <f t="shared" si="356"/>
        <v>1.0000000000000036</v>
      </c>
      <c r="AG1211" s="411">
        <v>37.033299999999997</v>
      </c>
      <c r="AH1211" s="411">
        <v>38</v>
      </c>
      <c r="AI1211" s="411">
        <v>37</v>
      </c>
      <c r="AJ1211" s="411">
        <v>37.7667</v>
      </c>
      <c r="AK1211" s="411">
        <v>36.200000000000003</v>
      </c>
      <c r="AL1211" s="411">
        <v>37</v>
      </c>
      <c r="AM1211" s="411">
        <v>37</v>
      </c>
      <c r="AN1211" s="411">
        <v>37</v>
      </c>
      <c r="AO1211" s="411">
        <v>37</v>
      </c>
      <c r="AP1211" s="411">
        <v>37</v>
      </c>
      <c r="AQ1211" s="411">
        <v>37</v>
      </c>
      <c r="AR1211" s="412">
        <v>37</v>
      </c>
      <c r="AS1211" s="411">
        <f t="shared" si="357"/>
        <v>445</v>
      </c>
      <c r="AT1211" s="411">
        <f t="shared" si="358"/>
        <v>258.80645161290323</v>
      </c>
      <c r="AU1211" s="411">
        <f t="shared" si="359"/>
        <v>64.986651835372641</v>
      </c>
      <c r="AV1211" s="411">
        <f t="shared" si="360"/>
        <v>121.20689655172414</v>
      </c>
      <c r="AW1211" s="411">
        <v>0</v>
      </c>
      <c r="AX1211" s="411">
        <v>0</v>
      </c>
      <c r="AY1211" s="411">
        <v>0</v>
      </c>
      <c r="AZ1211" s="411">
        <v>0</v>
      </c>
      <c r="BA1211" s="411">
        <v>0</v>
      </c>
      <c r="BB1211" s="411">
        <v>0</v>
      </c>
      <c r="BC1211" s="411">
        <v>0</v>
      </c>
      <c r="BD1211" s="411">
        <v>0</v>
      </c>
      <c r="BE1211" s="411">
        <v>0</v>
      </c>
      <c r="BF1211" s="411">
        <v>0</v>
      </c>
      <c r="BG1211" s="411">
        <v>0</v>
      </c>
      <c r="BH1211" s="412">
        <v>0</v>
      </c>
      <c r="BI1211" s="411">
        <f t="shared" si="361"/>
        <v>0</v>
      </c>
      <c r="BJ1211" s="411">
        <v>37.033299999999997</v>
      </c>
      <c r="BK1211" s="411">
        <v>38</v>
      </c>
      <c r="BL1211" s="411">
        <v>37</v>
      </c>
      <c r="BM1211" s="411">
        <v>37.7667</v>
      </c>
      <c r="BN1211" s="411">
        <v>36.200000000000003</v>
      </c>
      <c r="BO1211" s="411">
        <v>37</v>
      </c>
      <c r="BP1211" s="411">
        <v>37</v>
      </c>
      <c r="BQ1211" s="411">
        <v>37</v>
      </c>
      <c r="BR1211" s="411">
        <v>37</v>
      </c>
      <c r="BS1211" s="411">
        <v>37</v>
      </c>
      <c r="BT1211" s="411">
        <v>37</v>
      </c>
      <c r="BU1211" s="412">
        <v>37</v>
      </c>
      <c r="BV1211" s="411">
        <f t="shared" si="362"/>
        <v>445</v>
      </c>
      <c r="BW1211" s="411">
        <v>0</v>
      </c>
      <c r="BX1211" s="411">
        <v>0</v>
      </c>
      <c r="BY1211" s="411">
        <v>0</v>
      </c>
      <c r="BZ1211" s="411">
        <v>0</v>
      </c>
      <c r="CA1211" s="411">
        <v>0</v>
      </c>
      <c r="CB1211" s="411">
        <v>0</v>
      </c>
      <c r="CC1211" s="411">
        <v>0</v>
      </c>
      <c r="CD1211" s="411">
        <v>0</v>
      </c>
      <c r="CE1211" s="411">
        <v>0</v>
      </c>
      <c r="CF1211" s="411">
        <v>0</v>
      </c>
      <c r="CG1211" s="411">
        <v>0</v>
      </c>
      <c r="CH1211" s="412">
        <v>0</v>
      </c>
      <c r="CI1211" s="411">
        <f t="shared" si="363"/>
        <v>0</v>
      </c>
      <c r="CJ1211" s="411">
        <v>37.033299999999997</v>
      </c>
      <c r="CK1211" s="411">
        <v>38</v>
      </c>
      <c r="CL1211" s="411">
        <v>37</v>
      </c>
      <c r="CM1211" s="411">
        <v>37.7667</v>
      </c>
      <c r="CN1211" s="411">
        <v>36.200000000000003</v>
      </c>
      <c r="CO1211" s="411">
        <v>37</v>
      </c>
      <c r="CP1211" s="411">
        <v>37</v>
      </c>
      <c r="CQ1211" s="411">
        <v>37</v>
      </c>
      <c r="CR1211" s="411">
        <v>37</v>
      </c>
      <c r="CS1211" s="411">
        <v>37</v>
      </c>
      <c r="CT1211" s="411">
        <v>37</v>
      </c>
      <c r="CU1211" s="412">
        <v>37</v>
      </c>
      <c r="CV1211" s="411">
        <f t="shared" si="364"/>
        <v>445</v>
      </c>
      <c r="CW1211" s="411">
        <v>0</v>
      </c>
      <c r="CX1211" s="411">
        <v>-1.0000000000000036</v>
      </c>
      <c r="CY1211" s="411">
        <v>0</v>
      </c>
      <c r="CZ1211" s="411">
        <v>-0.38335000000000008</v>
      </c>
      <c r="DA1211" s="411">
        <v>0</v>
      </c>
      <c r="DB1211" s="411">
        <v>0</v>
      </c>
      <c r="DC1211" s="411">
        <v>0</v>
      </c>
      <c r="DD1211" s="411">
        <v>0</v>
      </c>
      <c r="DE1211" s="411">
        <v>0</v>
      </c>
      <c r="DF1211" s="411">
        <v>0</v>
      </c>
      <c r="DG1211" s="411">
        <v>0</v>
      </c>
      <c r="DH1211" s="412">
        <v>0</v>
      </c>
      <c r="DI1211" s="411">
        <f t="shared" si="365"/>
        <v>-1.3833500000000036</v>
      </c>
      <c r="DJ1211" s="411">
        <v>37.033299999999997</v>
      </c>
      <c r="DK1211" s="411">
        <v>37</v>
      </c>
      <c r="DL1211" s="411">
        <v>37</v>
      </c>
      <c r="DM1211" s="411">
        <v>37.38335</v>
      </c>
      <c r="DN1211" s="411">
        <v>36.200000000000003</v>
      </c>
      <c r="DO1211" s="411">
        <v>37</v>
      </c>
      <c r="DP1211" s="411">
        <v>37</v>
      </c>
      <c r="DQ1211" s="411">
        <v>37</v>
      </c>
      <c r="DR1211" s="411">
        <v>37</v>
      </c>
      <c r="DS1211" s="411">
        <v>37</v>
      </c>
      <c r="DT1211" s="411">
        <v>37</v>
      </c>
      <c r="DU1211" s="412">
        <v>37</v>
      </c>
      <c r="DV1211" s="411">
        <f t="shared" si="366"/>
        <v>443.61664999999999</v>
      </c>
      <c r="DW1211" s="412">
        <v>37.033299999999997</v>
      </c>
      <c r="DX1211" s="412">
        <v>37</v>
      </c>
      <c r="DY1211" s="412">
        <v>37</v>
      </c>
      <c r="DZ1211" s="412">
        <v>37.38335</v>
      </c>
      <c r="EA1211" s="412">
        <v>36.200000000000003</v>
      </c>
      <c r="EB1211" s="412">
        <v>37</v>
      </c>
      <c r="EC1211" s="412">
        <v>37</v>
      </c>
      <c r="ED1211" s="412">
        <v>37</v>
      </c>
      <c r="EE1211" s="412">
        <v>37</v>
      </c>
      <c r="EF1211" s="412">
        <v>37</v>
      </c>
      <c r="EG1211" s="412">
        <v>37</v>
      </c>
      <c r="EH1211" s="412">
        <v>37</v>
      </c>
      <c r="EI1211" s="411">
        <f t="shared" si="367"/>
        <v>443.61664999999999</v>
      </c>
      <c r="EK1211" s="411">
        <f t="shared" si="368"/>
        <v>443.61664999999999</v>
      </c>
      <c r="EL1211" s="7">
        <f t="shared" si="369"/>
        <v>0</v>
      </c>
    </row>
    <row r="1212" spans="1:142">
      <c r="A1212" s="365" t="str">
        <f t="shared" si="351"/>
        <v xml:space="preserve"> 223</v>
      </c>
      <c r="B1212" s="370" t="s">
        <v>981</v>
      </c>
      <c r="C1212" s="370" t="s">
        <v>920</v>
      </c>
      <c r="D1212" s="411">
        <v>36421</v>
      </c>
      <c r="E1212" s="411">
        <v>62363</v>
      </c>
      <c r="F1212" s="411">
        <v>54146</v>
      </c>
      <c r="G1212" s="411">
        <v>40332</v>
      </c>
      <c r="H1212" s="411">
        <v>30553</v>
      </c>
      <c r="I1212" s="411">
        <v>32600</v>
      </c>
      <c r="J1212" s="411">
        <v>96431</v>
      </c>
      <c r="K1212" s="411">
        <v>152083</v>
      </c>
      <c r="L1212" s="411">
        <v>144779</v>
      </c>
      <c r="M1212" s="411">
        <v>88543</v>
      </c>
      <c r="N1212" s="411">
        <v>47565</v>
      </c>
      <c r="O1212" s="412">
        <v>28903</v>
      </c>
      <c r="P1212" s="411">
        <f t="shared" si="352"/>
        <v>814719</v>
      </c>
      <c r="Q1212" s="411">
        <f t="shared" si="353"/>
        <v>349735.32258064515</v>
      </c>
      <c r="R1212" s="411">
        <f t="shared" si="354"/>
        <v>260033.64293659624</v>
      </c>
      <c r="S1212" s="411">
        <f t="shared" si="355"/>
        <v>204950.03448275861</v>
      </c>
      <c r="T1212" s="411">
        <v>0</v>
      </c>
      <c r="U1212" s="411">
        <v>0</v>
      </c>
      <c r="V1212" s="411">
        <v>0</v>
      </c>
      <c r="W1212" s="411">
        <v>-480.00000000000273</v>
      </c>
      <c r="X1212" s="411">
        <v>479.99999999999829</v>
      </c>
      <c r="Y1212" s="411">
        <v>0</v>
      </c>
      <c r="Z1212" s="411">
        <v>0</v>
      </c>
      <c r="AA1212" s="411">
        <v>0</v>
      </c>
      <c r="AB1212" s="411">
        <v>0</v>
      </c>
      <c r="AC1212" s="411">
        <v>0</v>
      </c>
      <c r="AD1212" s="411">
        <v>0</v>
      </c>
      <c r="AE1212" s="412">
        <v>0</v>
      </c>
      <c r="AF1212" s="411">
        <f t="shared" si="356"/>
        <v>-4.4337866711430252E-12</v>
      </c>
      <c r="AG1212" s="411">
        <v>36421</v>
      </c>
      <c r="AH1212" s="411">
        <v>62363</v>
      </c>
      <c r="AI1212" s="411">
        <v>54146</v>
      </c>
      <c r="AJ1212" s="411">
        <v>39852</v>
      </c>
      <c r="AK1212" s="411">
        <v>31033</v>
      </c>
      <c r="AL1212" s="411">
        <v>32600</v>
      </c>
      <c r="AM1212" s="411">
        <v>96431</v>
      </c>
      <c r="AN1212" s="411">
        <v>152083</v>
      </c>
      <c r="AO1212" s="411">
        <v>144779</v>
      </c>
      <c r="AP1212" s="411">
        <v>88543</v>
      </c>
      <c r="AQ1212" s="411">
        <v>47565</v>
      </c>
      <c r="AR1212" s="412">
        <v>28903</v>
      </c>
      <c r="AS1212" s="411">
        <f t="shared" si="357"/>
        <v>814719</v>
      </c>
      <c r="AT1212" s="411">
        <f t="shared" si="358"/>
        <v>349735.32258064515</v>
      </c>
      <c r="AU1212" s="411">
        <f t="shared" si="359"/>
        <v>260033.64293659624</v>
      </c>
      <c r="AV1212" s="411">
        <f t="shared" si="360"/>
        <v>204950.03448275861</v>
      </c>
      <c r="AW1212" s="411">
        <v>0</v>
      </c>
      <c r="AX1212" s="411">
        <v>0</v>
      </c>
      <c r="AY1212" s="411">
        <v>0</v>
      </c>
      <c r="AZ1212" s="411">
        <v>0</v>
      </c>
      <c r="BA1212" s="411">
        <v>0</v>
      </c>
      <c r="BB1212" s="411">
        <v>0</v>
      </c>
      <c r="BC1212" s="411">
        <v>0</v>
      </c>
      <c r="BD1212" s="411">
        <v>0</v>
      </c>
      <c r="BE1212" s="411">
        <v>0</v>
      </c>
      <c r="BF1212" s="411">
        <v>0</v>
      </c>
      <c r="BG1212" s="411">
        <v>0</v>
      </c>
      <c r="BH1212" s="412">
        <v>0</v>
      </c>
      <c r="BI1212" s="411">
        <f t="shared" si="361"/>
        <v>0</v>
      </c>
      <c r="BJ1212" s="411">
        <v>36421</v>
      </c>
      <c r="BK1212" s="411">
        <v>62363</v>
      </c>
      <c r="BL1212" s="411">
        <v>54146</v>
      </c>
      <c r="BM1212" s="411">
        <v>39852</v>
      </c>
      <c r="BN1212" s="411">
        <v>31033</v>
      </c>
      <c r="BO1212" s="411">
        <v>32600</v>
      </c>
      <c r="BP1212" s="411">
        <v>96431</v>
      </c>
      <c r="BQ1212" s="411">
        <v>152083</v>
      </c>
      <c r="BR1212" s="411">
        <v>144779</v>
      </c>
      <c r="BS1212" s="411">
        <v>88543</v>
      </c>
      <c r="BT1212" s="411">
        <v>47565</v>
      </c>
      <c r="BU1212" s="412">
        <v>28903</v>
      </c>
      <c r="BV1212" s="411">
        <f t="shared" si="362"/>
        <v>814719</v>
      </c>
      <c r="BW1212" s="411">
        <v>-1524.6173321610022</v>
      </c>
      <c r="BX1212" s="411">
        <v>-2690.232929818003</v>
      </c>
      <c r="BY1212" s="411">
        <v>-1816.3501488820004</v>
      </c>
      <c r="BZ1212" s="411">
        <v>-1403.2404486360028</v>
      </c>
      <c r="CA1212" s="411">
        <v>436.79940555999463</v>
      </c>
      <c r="CB1212" s="411">
        <v>1463.5720447999981</v>
      </c>
      <c r="CC1212" s="411">
        <v>3075.8604748789885</v>
      </c>
      <c r="CD1212" s="411">
        <v>-7852.2550124569916</v>
      </c>
      <c r="CE1212" s="411">
        <v>2892.012066323995</v>
      </c>
      <c r="CF1212" s="411">
        <v>2892.4968694439976</v>
      </c>
      <c r="CG1212" s="411">
        <v>-733.39336696499981</v>
      </c>
      <c r="CH1212" s="412">
        <v>1126.085996707001</v>
      </c>
      <c r="CI1212" s="411">
        <f t="shared" si="363"/>
        <v>-4133.2623812050251</v>
      </c>
      <c r="CJ1212" s="411">
        <v>34896.382667838996</v>
      </c>
      <c r="CK1212" s="411">
        <v>59672.767070182002</v>
      </c>
      <c r="CL1212" s="411">
        <v>52329.649851118003</v>
      </c>
      <c r="CM1212" s="411">
        <v>38448.759551363997</v>
      </c>
      <c r="CN1212" s="411">
        <v>31469.799405559992</v>
      </c>
      <c r="CO1212" s="411">
        <v>34063.572044799999</v>
      </c>
      <c r="CP1212" s="411">
        <v>99506.860474878995</v>
      </c>
      <c r="CQ1212" s="411">
        <v>144230.744987543</v>
      </c>
      <c r="CR1212" s="411">
        <v>147671.01206632398</v>
      </c>
      <c r="CS1212" s="411">
        <v>91435.496869443989</v>
      </c>
      <c r="CT1212" s="411">
        <v>46831.606633035</v>
      </c>
      <c r="CU1212" s="412">
        <v>30029.085996706999</v>
      </c>
      <c r="CV1212" s="411">
        <f t="shared" si="364"/>
        <v>810585.73761879501</v>
      </c>
      <c r="CW1212" s="411">
        <v>-337.26494876800001</v>
      </c>
      <c r="CX1212" s="411">
        <v>-2019.8721268254499</v>
      </c>
      <c r="CY1212" s="411">
        <v>-552.3287941845</v>
      </c>
      <c r="CZ1212" s="411">
        <v>-684.95075219813134</v>
      </c>
      <c r="DA1212" s="411">
        <v>0</v>
      </c>
      <c r="DB1212" s="411">
        <v>0</v>
      </c>
      <c r="DC1212" s="411">
        <v>0</v>
      </c>
      <c r="DD1212" s="411">
        <v>0</v>
      </c>
      <c r="DE1212" s="411">
        <v>0</v>
      </c>
      <c r="DF1212" s="411">
        <v>0</v>
      </c>
      <c r="DG1212" s="411">
        <v>0</v>
      </c>
      <c r="DH1212" s="412">
        <v>0</v>
      </c>
      <c r="DI1212" s="411">
        <f t="shared" si="365"/>
        <v>-3594.4166219760814</v>
      </c>
      <c r="DJ1212" s="411">
        <v>34559.117719071</v>
      </c>
      <c r="DK1212" s="411">
        <v>57652.894943356543</v>
      </c>
      <c r="DL1212" s="411">
        <v>51777.321056933499</v>
      </c>
      <c r="DM1212" s="411">
        <v>37763.808799165861</v>
      </c>
      <c r="DN1212" s="411">
        <v>31469.799405559992</v>
      </c>
      <c r="DO1212" s="411">
        <v>34063.572044799999</v>
      </c>
      <c r="DP1212" s="411">
        <v>99506.860474878995</v>
      </c>
      <c r="DQ1212" s="411">
        <v>144230.744987543</v>
      </c>
      <c r="DR1212" s="411">
        <v>147671.01206632398</v>
      </c>
      <c r="DS1212" s="411">
        <v>91435.496869443989</v>
      </c>
      <c r="DT1212" s="411">
        <v>46831.606633035</v>
      </c>
      <c r="DU1212" s="412">
        <v>30029.085996706999</v>
      </c>
      <c r="DV1212" s="411">
        <f t="shared" si="366"/>
        <v>806991.32099681895</v>
      </c>
      <c r="DW1212" s="412">
        <v>34559.117719071</v>
      </c>
      <c r="DX1212" s="412">
        <v>57652.894943356543</v>
      </c>
      <c r="DY1212" s="412">
        <v>51777.321056933499</v>
      </c>
      <c r="DZ1212" s="412">
        <v>37763.808799165861</v>
      </c>
      <c r="EA1212" s="412">
        <v>31469.799405559992</v>
      </c>
      <c r="EB1212" s="412">
        <v>34063.572044799999</v>
      </c>
      <c r="EC1212" s="412">
        <v>99506.860474878995</v>
      </c>
      <c r="ED1212" s="412">
        <v>144230.744987543</v>
      </c>
      <c r="EE1212" s="412">
        <v>147671.01206632398</v>
      </c>
      <c r="EF1212" s="412">
        <v>91435.496869443989</v>
      </c>
      <c r="EG1212" s="412">
        <v>46831.606633035</v>
      </c>
      <c r="EH1212" s="412">
        <v>30029.085996706999</v>
      </c>
      <c r="EI1212" s="411">
        <f t="shared" si="367"/>
        <v>806991.32099681895</v>
      </c>
      <c r="EK1212" s="411">
        <f t="shared" si="368"/>
        <v>806991.32099681895</v>
      </c>
      <c r="EL1212" s="7">
        <f t="shared" si="369"/>
        <v>0</v>
      </c>
    </row>
    <row r="1213" spans="1:142">
      <c r="A1213" s="365" t="str">
        <f t="shared" si="351"/>
        <v xml:space="preserve"> 223</v>
      </c>
      <c r="B1213" s="370" t="s">
        <v>981</v>
      </c>
      <c r="C1213" s="370" t="s">
        <v>929</v>
      </c>
      <c r="D1213" s="411">
        <v>19240</v>
      </c>
      <c r="E1213" s="411">
        <v>33598</v>
      </c>
      <c r="F1213" s="411">
        <v>28601</v>
      </c>
      <c r="G1213" s="411">
        <v>21476</v>
      </c>
      <c r="H1213" s="411">
        <v>17359</v>
      </c>
      <c r="I1213" s="411">
        <v>20147</v>
      </c>
      <c r="J1213" s="411">
        <v>60439</v>
      </c>
      <c r="K1213" s="411">
        <v>94534</v>
      </c>
      <c r="L1213" s="411">
        <v>88592</v>
      </c>
      <c r="M1213" s="411">
        <v>54328</v>
      </c>
      <c r="N1213" s="411">
        <v>28369</v>
      </c>
      <c r="O1213" s="412">
        <v>16533</v>
      </c>
      <c r="P1213" s="411">
        <f t="shared" si="352"/>
        <v>483216</v>
      </c>
      <c r="Q1213" s="411">
        <f t="shared" si="353"/>
        <v>198910.3548387097</v>
      </c>
      <c r="R1213" s="411">
        <f t="shared" si="354"/>
        <v>160636.4727474972</v>
      </c>
      <c r="S1213" s="411">
        <f t="shared" si="355"/>
        <v>123669.1724137931</v>
      </c>
      <c r="T1213" s="411">
        <v>0</v>
      </c>
      <c r="U1213" s="411">
        <v>0</v>
      </c>
      <c r="V1213" s="411">
        <v>0</v>
      </c>
      <c r="W1213" s="411">
        <v>-255.59059803629862</v>
      </c>
      <c r="X1213" s="411">
        <v>272.71691814224346</v>
      </c>
      <c r="Y1213" s="411">
        <v>0</v>
      </c>
      <c r="Z1213" s="411">
        <v>0</v>
      </c>
      <c r="AA1213" s="411">
        <v>0</v>
      </c>
      <c r="AB1213" s="411">
        <v>0</v>
      </c>
      <c r="AC1213" s="411">
        <v>0</v>
      </c>
      <c r="AD1213" s="411">
        <v>0</v>
      </c>
      <c r="AE1213" s="412">
        <v>0</v>
      </c>
      <c r="AF1213" s="411">
        <f t="shared" si="356"/>
        <v>17.126320105944842</v>
      </c>
      <c r="AG1213" s="411">
        <v>19240</v>
      </c>
      <c r="AH1213" s="411">
        <v>33598</v>
      </c>
      <c r="AI1213" s="411">
        <v>28601</v>
      </c>
      <c r="AJ1213" s="411">
        <v>21220.409401963701</v>
      </c>
      <c r="AK1213" s="411">
        <v>17631.716918142243</v>
      </c>
      <c r="AL1213" s="411">
        <v>20147</v>
      </c>
      <c r="AM1213" s="411">
        <v>60439</v>
      </c>
      <c r="AN1213" s="411">
        <v>94534</v>
      </c>
      <c r="AO1213" s="411">
        <v>88592</v>
      </c>
      <c r="AP1213" s="411">
        <v>54328</v>
      </c>
      <c r="AQ1213" s="411">
        <v>28369</v>
      </c>
      <c r="AR1213" s="412">
        <v>16533</v>
      </c>
      <c r="AS1213" s="411">
        <f t="shared" si="357"/>
        <v>483233.12632010598</v>
      </c>
      <c r="AT1213" s="411">
        <f t="shared" si="358"/>
        <v>198927.48115881562</v>
      </c>
      <c r="AU1213" s="411">
        <f t="shared" si="359"/>
        <v>160636.4727474972</v>
      </c>
      <c r="AV1213" s="411">
        <f t="shared" si="360"/>
        <v>123669.1724137931</v>
      </c>
      <c r="AW1213" s="411">
        <v>0</v>
      </c>
      <c r="AX1213" s="411">
        <v>0</v>
      </c>
      <c r="AY1213" s="411">
        <v>0</v>
      </c>
      <c r="AZ1213" s="411">
        <v>0</v>
      </c>
      <c r="BA1213" s="411">
        <v>0</v>
      </c>
      <c r="BB1213" s="411">
        <v>0</v>
      </c>
      <c r="BC1213" s="411">
        <v>0</v>
      </c>
      <c r="BD1213" s="411">
        <v>0</v>
      </c>
      <c r="BE1213" s="411">
        <v>0</v>
      </c>
      <c r="BF1213" s="411">
        <v>0</v>
      </c>
      <c r="BG1213" s="411">
        <v>0</v>
      </c>
      <c r="BH1213" s="412">
        <v>0</v>
      </c>
      <c r="BI1213" s="411">
        <f t="shared" si="361"/>
        <v>0</v>
      </c>
      <c r="BJ1213" s="411">
        <v>19240</v>
      </c>
      <c r="BK1213" s="411">
        <v>33598</v>
      </c>
      <c r="BL1213" s="411">
        <v>28601</v>
      </c>
      <c r="BM1213" s="411">
        <v>21220.409401963701</v>
      </c>
      <c r="BN1213" s="411">
        <v>17631.716918142243</v>
      </c>
      <c r="BO1213" s="411">
        <v>20147</v>
      </c>
      <c r="BP1213" s="411">
        <v>60439</v>
      </c>
      <c r="BQ1213" s="411">
        <v>94534</v>
      </c>
      <c r="BR1213" s="411">
        <v>88592</v>
      </c>
      <c r="BS1213" s="411">
        <v>54328</v>
      </c>
      <c r="BT1213" s="411">
        <v>28369</v>
      </c>
      <c r="BU1213" s="412">
        <v>16533</v>
      </c>
      <c r="BV1213" s="411">
        <f t="shared" si="362"/>
        <v>483233.12632010598</v>
      </c>
      <c r="BW1213" s="411">
        <v>-805.40450484000144</v>
      </c>
      <c r="BX1213" s="411">
        <v>-1449.3601330280005</v>
      </c>
      <c r="BY1213" s="411">
        <v>-959.43247161699901</v>
      </c>
      <c r="BZ1213" s="411">
        <v>-747.19805303249905</v>
      </c>
      <c r="CA1213" s="411">
        <v>248.17205777226371</v>
      </c>
      <c r="CB1213" s="411">
        <v>904.49650265600064</v>
      </c>
      <c r="CC1213" s="411">
        <v>1927.8233269509919</v>
      </c>
      <c r="CD1213" s="411">
        <v>-4880.9207823860015</v>
      </c>
      <c r="CE1213" s="411">
        <v>1769.6567387519988</v>
      </c>
      <c r="CF1213" s="411">
        <v>1774.7712402239961</v>
      </c>
      <c r="CG1213" s="411">
        <v>-437.41483080899712</v>
      </c>
      <c r="CH1213" s="412">
        <v>644.14004717700084</v>
      </c>
      <c r="CI1213" s="411">
        <f t="shared" si="363"/>
        <v>-2010.6708621802468</v>
      </c>
      <c r="CJ1213" s="411">
        <v>18434.59549516</v>
      </c>
      <c r="CK1213" s="411">
        <v>32148.639866972</v>
      </c>
      <c r="CL1213" s="411">
        <v>27641.567528382999</v>
      </c>
      <c r="CM1213" s="411">
        <v>20473.211348931203</v>
      </c>
      <c r="CN1213" s="411">
        <v>17879.88897591451</v>
      </c>
      <c r="CO1213" s="411">
        <v>21051.496502656002</v>
      </c>
      <c r="CP1213" s="411">
        <v>62366.823326950995</v>
      </c>
      <c r="CQ1213" s="411">
        <v>89653.079217614009</v>
      </c>
      <c r="CR1213" s="411">
        <v>90361.65673875199</v>
      </c>
      <c r="CS1213" s="411">
        <v>56102.771240223992</v>
      </c>
      <c r="CT1213" s="411">
        <v>27931.585169191003</v>
      </c>
      <c r="CU1213" s="412">
        <v>17177.140047177003</v>
      </c>
      <c r="CV1213" s="411">
        <f t="shared" si="364"/>
        <v>481222.45545792568</v>
      </c>
      <c r="CW1213" s="411">
        <v>-179.17200403299998</v>
      </c>
      <c r="CX1213" s="411">
        <v>-1069.6203128234752</v>
      </c>
      <c r="CY1213" s="411">
        <v>-316.03064864099997</v>
      </c>
      <c r="CZ1213" s="411">
        <v>-325.55418493481125</v>
      </c>
      <c r="DA1213" s="411">
        <v>0</v>
      </c>
      <c r="DB1213" s="411">
        <v>0</v>
      </c>
      <c r="DC1213" s="411">
        <v>0</v>
      </c>
      <c r="DD1213" s="411">
        <v>0</v>
      </c>
      <c r="DE1213" s="411">
        <v>0</v>
      </c>
      <c r="DF1213" s="411">
        <v>0</v>
      </c>
      <c r="DG1213" s="411">
        <v>0</v>
      </c>
      <c r="DH1213" s="412">
        <v>0</v>
      </c>
      <c r="DI1213" s="411">
        <f t="shared" si="365"/>
        <v>-1890.3771504322863</v>
      </c>
      <c r="DJ1213" s="411">
        <v>18255.423491127</v>
      </c>
      <c r="DK1213" s="411">
        <v>31079.019554148526</v>
      </c>
      <c r="DL1213" s="411">
        <v>27325.536879742001</v>
      </c>
      <c r="DM1213" s="411">
        <v>20147.657163996391</v>
      </c>
      <c r="DN1213" s="411">
        <v>17879.88897591451</v>
      </c>
      <c r="DO1213" s="411">
        <v>21051.496502656002</v>
      </c>
      <c r="DP1213" s="411">
        <v>62366.823326950995</v>
      </c>
      <c r="DQ1213" s="411">
        <v>89653.079217614009</v>
      </c>
      <c r="DR1213" s="411">
        <v>90361.65673875199</v>
      </c>
      <c r="DS1213" s="411">
        <v>56102.771240223992</v>
      </c>
      <c r="DT1213" s="411">
        <v>27931.585169191003</v>
      </c>
      <c r="DU1213" s="412">
        <v>17177.140047177003</v>
      </c>
      <c r="DV1213" s="411">
        <f t="shared" si="366"/>
        <v>479332.07830749347</v>
      </c>
      <c r="DW1213" s="412">
        <v>18255.423491127</v>
      </c>
      <c r="DX1213" s="412">
        <v>31079.019554148526</v>
      </c>
      <c r="DY1213" s="412">
        <v>27325.536879742001</v>
      </c>
      <c r="DZ1213" s="412">
        <v>20147.657163996391</v>
      </c>
      <c r="EA1213" s="412">
        <v>17879.88897591451</v>
      </c>
      <c r="EB1213" s="412">
        <v>21051.496502656002</v>
      </c>
      <c r="EC1213" s="412">
        <v>62366.823326950995</v>
      </c>
      <c r="ED1213" s="412">
        <v>89653.079217614009</v>
      </c>
      <c r="EE1213" s="412">
        <v>90361.65673875199</v>
      </c>
      <c r="EF1213" s="412">
        <v>56102.771240223992</v>
      </c>
      <c r="EG1213" s="412">
        <v>27931.585169191003</v>
      </c>
      <c r="EH1213" s="412">
        <v>17177.140047177003</v>
      </c>
      <c r="EI1213" s="411">
        <f t="shared" si="367"/>
        <v>479332.07830749347</v>
      </c>
      <c r="EK1213" s="411">
        <f t="shared" si="368"/>
        <v>479332.07830749342</v>
      </c>
      <c r="EL1213" s="7">
        <f t="shared" si="369"/>
        <v>0</v>
      </c>
    </row>
    <row r="1214" spans="1:142">
      <c r="A1214" s="365" t="str">
        <f t="shared" si="351"/>
        <v xml:space="preserve"> 223</v>
      </c>
      <c r="B1214" s="370" t="s">
        <v>981</v>
      </c>
      <c r="C1214" s="370" t="s">
        <v>930</v>
      </c>
      <c r="D1214" s="411">
        <v>17181</v>
      </c>
      <c r="E1214" s="411">
        <v>28765</v>
      </c>
      <c r="F1214" s="411">
        <v>25545</v>
      </c>
      <c r="G1214" s="411">
        <v>18856</v>
      </c>
      <c r="H1214" s="411">
        <v>13194</v>
      </c>
      <c r="I1214" s="411">
        <v>12453</v>
      </c>
      <c r="J1214" s="411">
        <v>35992</v>
      </c>
      <c r="K1214" s="411">
        <v>57549</v>
      </c>
      <c r="L1214" s="411">
        <v>56187</v>
      </c>
      <c r="M1214" s="411">
        <v>34215</v>
      </c>
      <c r="N1214" s="411">
        <v>19196</v>
      </c>
      <c r="O1214" s="412">
        <v>12370</v>
      </c>
      <c r="P1214" s="411">
        <f t="shared" si="352"/>
        <v>331503</v>
      </c>
      <c r="Q1214" s="411">
        <f t="shared" si="353"/>
        <v>150824.96774193548</v>
      </c>
      <c r="R1214" s="411">
        <f t="shared" si="354"/>
        <v>99397.170189099008</v>
      </c>
      <c r="S1214" s="411">
        <f t="shared" si="355"/>
        <v>81280.862068965522</v>
      </c>
      <c r="T1214" s="411">
        <v>0</v>
      </c>
      <c r="U1214" s="411">
        <v>0</v>
      </c>
      <c r="V1214" s="411">
        <v>0</v>
      </c>
      <c r="W1214" s="411">
        <v>-224.40940196370218</v>
      </c>
      <c r="X1214" s="411">
        <v>207.28308185775501</v>
      </c>
      <c r="Y1214" s="411">
        <v>0</v>
      </c>
      <c r="Z1214" s="411">
        <v>0</v>
      </c>
      <c r="AA1214" s="411">
        <v>0</v>
      </c>
      <c r="AB1214" s="411">
        <v>0</v>
      </c>
      <c r="AC1214" s="411">
        <v>0</v>
      </c>
      <c r="AD1214" s="411">
        <v>0</v>
      </c>
      <c r="AE1214" s="412">
        <v>0</v>
      </c>
      <c r="AF1214" s="411">
        <f t="shared" si="356"/>
        <v>-17.126320105947173</v>
      </c>
      <c r="AG1214" s="411">
        <v>17181</v>
      </c>
      <c r="AH1214" s="411">
        <v>28765</v>
      </c>
      <c r="AI1214" s="411">
        <v>25545</v>
      </c>
      <c r="AJ1214" s="411">
        <v>18631.590598036299</v>
      </c>
      <c r="AK1214" s="411">
        <v>13401.283081857755</v>
      </c>
      <c r="AL1214" s="411">
        <v>12453</v>
      </c>
      <c r="AM1214" s="411">
        <v>35992</v>
      </c>
      <c r="AN1214" s="411">
        <v>57549</v>
      </c>
      <c r="AO1214" s="411">
        <v>56187</v>
      </c>
      <c r="AP1214" s="411">
        <v>34215</v>
      </c>
      <c r="AQ1214" s="411">
        <v>19196</v>
      </c>
      <c r="AR1214" s="412">
        <v>12370</v>
      </c>
      <c r="AS1214" s="411">
        <f t="shared" si="357"/>
        <v>331485.87367989402</v>
      </c>
      <c r="AT1214" s="411">
        <f t="shared" si="358"/>
        <v>150807.84142182954</v>
      </c>
      <c r="AU1214" s="411">
        <f t="shared" si="359"/>
        <v>99397.170189099008</v>
      </c>
      <c r="AV1214" s="411">
        <f t="shared" si="360"/>
        <v>81280.862068965522</v>
      </c>
      <c r="AW1214" s="411">
        <v>0</v>
      </c>
      <c r="AX1214" s="411">
        <v>0</v>
      </c>
      <c r="AY1214" s="411">
        <v>0</v>
      </c>
      <c r="AZ1214" s="411">
        <v>0</v>
      </c>
      <c r="BA1214" s="411">
        <v>0</v>
      </c>
      <c r="BB1214" s="411">
        <v>0</v>
      </c>
      <c r="BC1214" s="411">
        <v>0</v>
      </c>
      <c r="BD1214" s="411">
        <v>0</v>
      </c>
      <c r="BE1214" s="411">
        <v>0</v>
      </c>
      <c r="BF1214" s="411">
        <v>0</v>
      </c>
      <c r="BG1214" s="411">
        <v>0</v>
      </c>
      <c r="BH1214" s="412">
        <v>0</v>
      </c>
      <c r="BI1214" s="411">
        <f t="shared" si="361"/>
        <v>0</v>
      </c>
      <c r="BJ1214" s="411">
        <v>17181</v>
      </c>
      <c r="BK1214" s="411">
        <v>28765</v>
      </c>
      <c r="BL1214" s="411">
        <v>25545</v>
      </c>
      <c r="BM1214" s="411">
        <v>18631.590598036299</v>
      </c>
      <c r="BN1214" s="411">
        <v>13401.283081857755</v>
      </c>
      <c r="BO1214" s="411">
        <v>12453</v>
      </c>
      <c r="BP1214" s="411">
        <v>35992</v>
      </c>
      <c r="BQ1214" s="411">
        <v>57549</v>
      </c>
      <c r="BR1214" s="411">
        <v>56187</v>
      </c>
      <c r="BS1214" s="411">
        <v>34215</v>
      </c>
      <c r="BT1214" s="411">
        <v>19196</v>
      </c>
      <c r="BU1214" s="412">
        <v>12370</v>
      </c>
      <c r="BV1214" s="411">
        <f t="shared" si="362"/>
        <v>331485.87367989402</v>
      </c>
      <c r="BW1214" s="411">
        <v>-719.21282732100042</v>
      </c>
      <c r="BX1214" s="411">
        <v>-1240.8727967899999</v>
      </c>
      <c r="BY1214" s="411">
        <v>-856.91767726500188</v>
      </c>
      <c r="BZ1214" s="411">
        <v>-656.04239560350197</v>
      </c>
      <c r="CA1214" s="411">
        <v>188.62734778773302</v>
      </c>
      <c r="CB1214" s="411">
        <v>559.07554214399897</v>
      </c>
      <c r="CC1214" s="411">
        <v>1148.0371479279963</v>
      </c>
      <c r="CD1214" s="411">
        <v>-2971.3342300710051</v>
      </c>
      <c r="CE1214" s="411">
        <v>1122.3553275719967</v>
      </c>
      <c r="CF1214" s="411">
        <v>1117.7256292200011</v>
      </c>
      <c r="CG1214" s="411">
        <v>-295.97853615599922</v>
      </c>
      <c r="CH1214" s="412">
        <v>481.94594952999989</v>
      </c>
      <c r="CI1214" s="411">
        <f t="shared" si="363"/>
        <v>-2122.5915190247829</v>
      </c>
      <c r="CJ1214" s="411">
        <v>16461.787172679</v>
      </c>
      <c r="CK1214" s="411">
        <v>27524.127203210002</v>
      </c>
      <c r="CL1214" s="411">
        <v>24688.082322734997</v>
      </c>
      <c r="CM1214" s="411">
        <v>17975.548202432798</v>
      </c>
      <c r="CN1214" s="411">
        <v>13589.91042964549</v>
      </c>
      <c r="CO1214" s="411">
        <v>13012.075542143999</v>
      </c>
      <c r="CP1214" s="411">
        <v>37140.037147927993</v>
      </c>
      <c r="CQ1214" s="411">
        <v>54577.665769928994</v>
      </c>
      <c r="CR1214" s="411">
        <v>57309.355327571997</v>
      </c>
      <c r="CS1214" s="411">
        <v>35332.725629220004</v>
      </c>
      <c r="CT1214" s="411">
        <v>18900.021463844001</v>
      </c>
      <c r="CU1214" s="412">
        <v>12851.94594953</v>
      </c>
      <c r="CV1214" s="411">
        <f t="shared" si="364"/>
        <v>329363.28216086922</v>
      </c>
      <c r="CW1214" s="411">
        <v>-158.092944735</v>
      </c>
      <c r="CX1214" s="411">
        <v>-950.25181400197471</v>
      </c>
      <c r="CY1214" s="411">
        <v>-236.2981455435</v>
      </c>
      <c r="CZ1214" s="411">
        <v>-359.39656726332015</v>
      </c>
      <c r="DA1214" s="411">
        <v>0</v>
      </c>
      <c r="DB1214" s="411">
        <v>0</v>
      </c>
      <c r="DC1214" s="411">
        <v>0</v>
      </c>
      <c r="DD1214" s="411">
        <v>0</v>
      </c>
      <c r="DE1214" s="411">
        <v>0</v>
      </c>
      <c r="DF1214" s="411">
        <v>0</v>
      </c>
      <c r="DG1214" s="411">
        <v>0</v>
      </c>
      <c r="DH1214" s="412">
        <v>0</v>
      </c>
      <c r="DI1214" s="411">
        <f t="shared" si="365"/>
        <v>-1704.0394715437947</v>
      </c>
      <c r="DJ1214" s="411">
        <v>16303.694227944001</v>
      </c>
      <c r="DK1214" s="411">
        <v>26573.875389208024</v>
      </c>
      <c r="DL1214" s="411">
        <v>24451.784177191497</v>
      </c>
      <c r="DM1214" s="411">
        <v>17616.151635169477</v>
      </c>
      <c r="DN1214" s="411">
        <v>13589.91042964549</v>
      </c>
      <c r="DO1214" s="411">
        <v>13012.075542143999</v>
      </c>
      <c r="DP1214" s="411">
        <v>37140.037147927993</v>
      </c>
      <c r="DQ1214" s="411">
        <v>54577.665769928994</v>
      </c>
      <c r="DR1214" s="411">
        <v>57309.355327571997</v>
      </c>
      <c r="DS1214" s="411">
        <v>35332.725629220004</v>
      </c>
      <c r="DT1214" s="411">
        <v>18900.021463844001</v>
      </c>
      <c r="DU1214" s="412">
        <v>12851.94594953</v>
      </c>
      <c r="DV1214" s="411">
        <f t="shared" si="366"/>
        <v>327659.24268932547</v>
      </c>
      <c r="DW1214" s="412">
        <v>16303.694227944001</v>
      </c>
      <c r="DX1214" s="412">
        <v>26573.875389208024</v>
      </c>
      <c r="DY1214" s="412">
        <v>24451.784177191497</v>
      </c>
      <c r="DZ1214" s="412">
        <v>17616.151635169477</v>
      </c>
      <c r="EA1214" s="412">
        <v>13589.91042964549</v>
      </c>
      <c r="EB1214" s="412">
        <v>13012.075542143999</v>
      </c>
      <c r="EC1214" s="412">
        <v>37140.037147927993</v>
      </c>
      <c r="ED1214" s="412">
        <v>54577.665769928994</v>
      </c>
      <c r="EE1214" s="412">
        <v>57309.355327571997</v>
      </c>
      <c r="EF1214" s="412">
        <v>35332.725629220004</v>
      </c>
      <c r="EG1214" s="412">
        <v>18900.021463844001</v>
      </c>
      <c r="EH1214" s="412">
        <v>12851.94594953</v>
      </c>
      <c r="EI1214" s="411">
        <f t="shared" si="367"/>
        <v>327659.24268932547</v>
      </c>
      <c r="EK1214" s="411">
        <f t="shared" si="368"/>
        <v>327659.24268932547</v>
      </c>
      <c r="EL1214" s="7">
        <f t="shared" si="369"/>
        <v>0</v>
      </c>
    </row>
    <row r="1215" spans="1:142">
      <c r="A1215" s="365" t="str">
        <f t="shared" si="351"/>
        <v xml:space="preserve"> 223</v>
      </c>
      <c r="B1215" s="370" t="s">
        <v>981</v>
      </c>
      <c r="C1215" s="370" t="s">
        <v>1173</v>
      </c>
      <c r="D1215" s="411">
        <v>0</v>
      </c>
      <c r="E1215" s="411">
        <v>1</v>
      </c>
      <c r="F1215" s="411">
        <v>2</v>
      </c>
      <c r="G1215" s="411">
        <v>1</v>
      </c>
      <c r="H1215" s="411">
        <v>0</v>
      </c>
      <c r="I1215" s="411">
        <v>1</v>
      </c>
      <c r="J1215" s="411">
        <v>3</v>
      </c>
      <c r="K1215" s="411">
        <v>6</v>
      </c>
      <c r="L1215" s="411">
        <v>0</v>
      </c>
      <c r="M1215" s="411">
        <v>3</v>
      </c>
      <c r="N1215" s="411">
        <v>0</v>
      </c>
      <c r="O1215" s="412">
        <v>0</v>
      </c>
      <c r="P1215" s="411">
        <f t="shared" si="352"/>
        <v>17</v>
      </c>
      <c r="Q1215" s="411">
        <f t="shared" si="353"/>
        <v>7.903225806451613</v>
      </c>
      <c r="R1215" s="411">
        <f t="shared" si="354"/>
        <v>6.096774193548387</v>
      </c>
      <c r="S1215" s="411">
        <f t="shared" si="355"/>
        <v>3</v>
      </c>
      <c r="T1215" s="411">
        <v>0</v>
      </c>
      <c r="U1215" s="411">
        <v>0</v>
      </c>
      <c r="V1215" s="411">
        <v>0</v>
      </c>
      <c r="W1215" s="411">
        <v>0</v>
      </c>
      <c r="X1215" s="411">
        <v>0</v>
      </c>
      <c r="Y1215" s="411">
        <v>0</v>
      </c>
      <c r="Z1215" s="411">
        <v>0</v>
      </c>
      <c r="AA1215" s="411">
        <v>0</v>
      </c>
      <c r="AB1215" s="411">
        <v>0</v>
      </c>
      <c r="AC1215" s="411">
        <v>0</v>
      </c>
      <c r="AD1215" s="411">
        <v>0</v>
      </c>
      <c r="AE1215" s="412">
        <v>0</v>
      </c>
      <c r="AF1215" s="411">
        <f t="shared" si="356"/>
        <v>0</v>
      </c>
      <c r="AG1215" s="411">
        <v>0</v>
      </c>
      <c r="AH1215" s="411">
        <v>0</v>
      </c>
      <c r="AI1215" s="411">
        <v>0</v>
      </c>
      <c r="AJ1215" s="411">
        <v>0</v>
      </c>
      <c r="AK1215" s="411">
        <v>0</v>
      </c>
      <c r="AL1215" s="411">
        <v>0</v>
      </c>
      <c r="AM1215" s="411">
        <v>0</v>
      </c>
      <c r="AN1215" s="411">
        <v>0</v>
      </c>
      <c r="AO1215" s="411">
        <v>0</v>
      </c>
      <c r="AP1215" s="411">
        <v>0</v>
      </c>
      <c r="AQ1215" s="411">
        <v>0</v>
      </c>
      <c r="AR1215" s="412">
        <v>0</v>
      </c>
      <c r="AS1215" s="411">
        <f t="shared" si="357"/>
        <v>0</v>
      </c>
      <c r="AT1215" s="411">
        <f t="shared" si="358"/>
        <v>0</v>
      </c>
      <c r="AU1215" s="411">
        <f t="shared" si="359"/>
        <v>0</v>
      </c>
      <c r="AV1215" s="411">
        <f t="shared" si="360"/>
        <v>0</v>
      </c>
      <c r="AW1215" s="411">
        <v>0</v>
      </c>
      <c r="AX1215" s="411">
        <v>0</v>
      </c>
      <c r="AY1215" s="411">
        <v>0</v>
      </c>
      <c r="AZ1215" s="411">
        <v>0</v>
      </c>
      <c r="BA1215" s="411">
        <v>0</v>
      </c>
      <c r="BB1215" s="411">
        <v>0</v>
      </c>
      <c r="BC1215" s="411">
        <v>0</v>
      </c>
      <c r="BD1215" s="411">
        <v>0</v>
      </c>
      <c r="BE1215" s="411">
        <v>0</v>
      </c>
      <c r="BF1215" s="411">
        <v>0</v>
      </c>
      <c r="BG1215" s="411">
        <v>0</v>
      </c>
      <c r="BH1215" s="412">
        <v>0</v>
      </c>
      <c r="BI1215" s="411">
        <f t="shared" si="361"/>
        <v>0</v>
      </c>
      <c r="BJ1215" s="411">
        <v>0</v>
      </c>
      <c r="BK1215" s="411">
        <v>0</v>
      </c>
      <c r="BL1215" s="411">
        <v>0</v>
      </c>
      <c r="BM1215" s="411">
        <v>0</v>
      </c>
      <c r="BN1215" s="411">
        <v>0</v>
      </c>
      <c r="BO1215" s="411">
        <v>0</v>
      </c>
      <c r="BP1215" s="411">
        <v>0</v>
      </c>
      <c r="BQ1215" s="411">
        <v>0</v>
      </c>
      <c r="BR1215" s="411">
        <v>0</v>
      </c>
      <c r="BS1215" s="411">
        <v>0</v>
      </c>
      <c r="BT1215" s="411">
        <v>0</v>
      </c>
      <c r="BU1215" s="412">
        <v>0</v>
      </c>
      <c r="BV1215" s="411">
        <f t="shared" si="362"/>
        <v>0</v>
      </c>
      <c r="BW1215" s="411">
        <v>0</v>
      </c>
      <c r="BX1215" s="411">
        <v>0</v>
      </c>
      <c r="BY1215" s="411">
        <v>0</v>
      </c>
      <c r="BZ1215" s="411">
        <v>0</v>
      </c>
      <c r="CA1215" s="411">
        <v>0</v>
      </c>
      <c r="CB1215" s="411">
        <v>0</v>
      </c>
      <c r="CC1215" s="411">
        <v>0</v>
      </c>
      <c r="CD1215" s="411">
        <v>0</v>
      </c>
      <c r="CE1215" s="411">
        <v>0</v>
      </c>
      <c r="CF1215" s="411">
        <v>0</v>
      </c>
      <c r="CG1215" s="411">
        <v>0</v>
      </c>
      <c r="CH1215" s="412">
        <v>0</v>
      </c>
      <c r="CI1215" s="411">
        <f t="shared" si="363"/>
        <v>0</v>
      </c>
      <c r="CJ1215" s="411">
        <v>0</v>
      </c>
      <c r="CK1215" s="411">
        <v>0</v>
      </c>
      <c r="CL1215" s="411">
        <v>0</v>
      </c>
      <c r="CM1215" s="411">
        <v>0</v>
      </c>
      <c r="CN1215" s="411">
        <v>0</v>
      </c>
      <c r="CO1215" s="411">
        <v>0</v>
      </c>
      <c r="CP1215" s="411">
        <v>0</v>
      </c>
      <c r="CQ1215" s="411">
        <v>0</v>
      </c>
      <c r="CR1215" s="411">
        <v>0</v>
      </c>
      <c r="CS1215" s="411">
        <v>0</v>
      </c>
      <c r="CT1215" s="411">
        <v>0</v>
      </c>
      <c r="CU1215" s="412">
        <v>0</v>
      </c>
      <c r="CV1215" s="411">
        <f t="shared" si="364"/>
        <v>0</v>
      </c>
      <c r="CW1215" s="411">
        <v>0</v>
      </c>
      <c r="CX1215" s="411">
        <v>0</v>
      </c>
      <c r="CY1215" s="411">
        <v>0</v>
      </c>
      <c r="CZ1215" s="411">
        <v>0</v>
      </c>
      <c r="DA1215" s="411">
        <v>0</v>
      </c>
      <c r="DB1215" s="411">
        <v>0</v>
      </c>
      <c r="DC1215" s="411">
        <v>0</v>
      </c>
      <c r="DD1215" s="411">
        <v>0</v>
      </c>
      <c r="DE1215" s="411">
        <v>0</v>
      </c>
      <c r="DF1215" s="411">
        <v>0</v>
      </c>
      <c r="DG1215" s="411">
        <v>0</v>
      </c>
      <c r="DH1215" s="412">
        <v>0</v>
      </c>
      <c r="DI1215" s="411">
        <f t="shared" si="365"/>
        <v>0</v>
      </c>
      <c r="DJ1215" s="411">
        <v>0</v>
      </c>
      <c r="DK1215" s="411">
        <v>0</v>
      </c>
      <c r="DL1215" s="411">
        <v>0</v>
      </c>
      <c r="DM1215" s="411">
        <v>0</v>
      </c>
      <c r="DN1215" s="411">
        <v>0</v>
      </c>
      <c r="DO1215" s="411">
        <v>0</v>
      </c>
      <c r="DP1215" s="411">
        <v>0</v>
      </c>
      <c r="DQ1215" s="411">
        <v>0</v>
      </c>
      <c r="DR1215" s="411">
        <v>0</v>
      </c>
      <c r="DS1215" s="411">
        <v>0</v>
      </c>
      <c r="DT1215" s="411">
        <v>0</v>
      </c>
      <c r="DU1215" s="412">
        <v>0</v>
      </c>
      <c r="DV1215" s="411">
        <f t="shared" si="366"/>
        <v>0</v>
      </c>
      <c r="DW1215" s="412">
        <v>0</v>
      </c>
      <c r="DX1215" s="412">
        <v>0</v>
      </c>
      <c r="DY1215" s="412">
        <v>0</v>
      </c>
      <c r="DZ1215" s="412">
        <v>0</v>
      </c>
      <c r="EA1215" s="412">
        <v>0</v>
      </c>
      <c r="EB1215" s="412">
        <v>0</v>
      </c>
      <c r="EC1215" s="412">
        <v>0</v>
      </c>
      <c r="ED1215" s="412">
        <v>0</v>
      </c>
      <c r="EE1215" s="412">
        <v>0</v>
      </c>
      <c r="EF1215" s="412">
        <v>0</v>
      </c>
      <c r="EG1215" s="412">
        <v>0</v>
      </c>
      <c r="EH1215" s="412">
        <v>0</v>
      </c>
      <c r="EI1215" s="411">
        <f t="shared" si="367"/>
        <v>0</v>
      </c>
      <c r="EK1215" s="411">
        <f t="shared" si="368"/>
        <v>17</v>
      </c>
      <c r="EL1215" s="7">
        <f t="shared" si="369"/>
        <v>-17</v>
      </c>
    </row>
    <row r="1216" spans="1:142">
      <c r="A1216" s="365" t="str">
        <f t="shared" si="351"/>
        <v xml:space="preserve"> 223</v>
      </c>
      <c r="B1216" s="370" t="s">
        <v>981</v>
      </c>
      <c r="C1216" s="370" t="s">
        <v>1188</v>
      </c>
      <c r="D1216" s="411">
        <v>0</v>
      </c>
      <c r="E1216" s="411">
        <v>1</v>
      </c>
      <c r="F1216" s="411">
        <v>0</v>
      </c>
      <c r="G1216" s="411">
        <v>0</v>
      </c>
      <c r="H1216" s="411">
        <v>1</v>
      </c>
      <c r="I1216" s="411">
        <v>0</v>
      </c>
      <c r="J1216" s="411">
        <v>0</v>
      </c>
      <c r="K1216" s="411">
        <v>0</v>
      </c>
      <c r="L1216" s="411">
        <v>0</v>
      </c>
      <c r="M1216" s="411">
        <v>0</v>
      </c>
      <c r="N1216" s="411">
        <v>0</v>
      </c>
      <c r="O1216" s="412">
        <v>0</v>
      </c>
      <c r="P1216" s="411">
        <f t="shared" si="352"/>
        <v>2</v>
      </c>
      <c r="Q1216" s="411">
        <f t="shared" si="353"/>
        <v>2</v>
      </c>
      <c r="R1216" s="411">
        <f t="shared" si="354"/>
        <v>0</v>
      </c>
      <c r="S1216" s="411">
        <f t="shared" si="355"/>
        <v>0</v>
      </c>
      <c r="T1216" s="411">
        <v>0</v>
      </c>
      <c r="U1216" s="411">
        <v>0</v>
      </c>
      <c r="V1216" s="411">
        <v>0</v>
      </c>
      <c r="W1216" s="411">
        <v>0</v>
      </c>
      <c r="X1216" s="411">
        <v>0</v>
      </c>
      <c r="Y1216" s="411">
        <v>0</v>
      </c>
      <c r="Z1216" s="411">
        <v>0</v>
      </c>
      <c r="AA1216" s="411">
        <v>0</v>
      </c>
      <c r="AB1216" s="411">
        <v>0</v>
      </c>
      <c r="AC1216" s="411">
        <v>0</v>
      </c>
      <c r="AD1216" s="411">
        <v>0</v>
      </c>
      <c r="AE1216" s="412">
        <v>0</v>
      </c>
      <c r="AF1216" s="411">
        <f t="shared" si="356"/>
        <v>0</v>
      </c>
      <c r="AG1216" s="411">
        <v>0</v>
      </c>
      <c r="AH1216" s="411">
        <v>0</v>
      </c>
      <c r="AI1216" s="411">
        <v>0</v>
      </c>
      <c r="AJ1216" s="411">
        <v>0</v>
      </c>
      <c r="AK1216" s="411">
        <v>0</v>
      </c>
      <c r="AL1216" s="411">
        <v>0</v>
      </c>
      <c r="AM1216" s="411">
        <v>0</v>
      </c>
      <c r="AN1216" s="411">
        <v>0</v>
      </c>
      <c r="AO1216" s="411">
        <v>0</v>
      </c>
      <c r="AP1216" s="411">
        <v>0</v>
      </c>
      <c r="AQ1216" s="411">
        <v>0</v>
      </c>
      <c r="AR1216" s="412">
        <v>0</v>
      </c>
      <c r="AS1216" s="411">
        <f t="shared" si="357"/>
        <v>0</v>
      </c>
      <c r="AT1216" s="411">
        <f t="shared" si="358"/>
        <v>0</v>
      </c>
      <c r="AU1216" s="411">
        <f t="shared" si="359"/>
        <v>0</v>
      </c>
      <c r="AV1216" s="411">
        <f t="shared" si="360"/>
        <v>0</v>
      </c>
      <c r="AW1216" s="411">
        <v>0</v>
      </c>
      <c r="AX1216" s="411">
        <v>0</v>
      </c>
      <c r="AY1216" s="411">
        <v>0</v>
      </c>
      <c r="AZ1216" s="411">
        <v>0</v>
      </c>
      <c r="BA1216" s="411">
        <v>0</v>
      </c>
      <c r="BB1216" s="411">
        <v>0</v>
      </c>
      <c r="BC1216" s="411">
        <v>0</v>
      </c>
      <c r="BD1216" s="411">
        <v>0</v>
      </c>
      <c r="BE1216" s="411">
        <v>0</v>
      </c>
      <c r="BF1216" s="411">
        <v>0</v>
      </c>
      <c r="BG1216" s="411">
        <v>0</v>
      </c>
      <c r="BH1216" s="412">
        <v>0</v>
      </c>
      <c r="BI1216" s="411">
        <f t="shared" si="361"/>
        <v>0</v>
      </c>
      <c r="BJ1216" s="411">
        <v>0</v>
      </c>
      <c r="BK1216" s="411">
        <v>0</v>
      </c>
      <c r="BL1216" s="411">
        <v>0</v>
      </c>
      <c r="BM1216" s="411">
        <v>0</v>
      </c>
      <c r="BN1216" s="411">
        <v>0</v>
      </c>
      <c r="BO1216" s="411">
        <v>0</v>
      </c>
      <c r="BP1216" s="411">
        <v>0</v>
      </c>
      <c r="BQ1216" s="411">
        <v>0</v>
      </c>
      <c r="BR1216" s="411">
        <v>0</v>
      </c>
      <c r="BS1216" s="411">
        <v>0</v>
      </c>
      <c r="BT1216" s="411">
        <v>0</v>
      </c>
      <c r="BU1216" s="412">
        <v>0</v>
      </c>
      <c r="BV1216" s="411">
        <f t="shared" si="362"/>
        <v>0</v>
      </c>
      <c r="BW1216" s="411">
        <v>0</v>
      </c>
      <c r="BX1216" s="411">
        <v>0</v>
      </c>
      <c r="BY1216" s="411">
        <v>0</v>
      </c>
      <c r="BZ1216" s="411">
        <v>0</v>
      </c>
      <c r="CA1216" s="411">
        <v>0</v>
      </c>
      <c r="CB1216" s="411">
        <v>0</v>
      </c>
      <c r="CC1216" s="411">
        <v>0</v>
      </c>
      <c r="CD1216" s="411">
        <v>0</v>
      </c>
      <c r="CE1216" s="411">
        <v>0</v>
      </c>
      <c r="CF1216" s="411">
        <v>0</v>
      </c>
      <c r="CG1216" s="411">
        <v>0</v>
      </c>
      <c r="CH1216" s="412">
        <v>0</v>
      </c>
      <c r="CI1216" s="411">
        <f t="shared" si="363"/>
        <v>0</v>
      </c>
      <c r="CJ1216" s="411">
        <v>0</v>
      </c>
      <c r="CK1216" s="411">
        <v>0</v>
      </c>
      <c r="CL1216" s="411">
        <v>0</v>
      </c>
      <c r="CM1216" s="411">
        <v>0</v>
      </c>
      <c r="CN1216" s="411">
        <v>0</v>
      </c>
      <c r="CO1216" s="411">
        <v>0</v>
      </c>
      <c r="CP1216" s="411">
        <v>0</v>
      </c>
      <c r="CQ1216" s="411">
        <v>0</v>
      </c>
      <c r="CR1216" s="411">
        <v>0</v>
      </c>
      <c r="CS1216" s="411">
        <v>0</v>
      </c>
      <c r="CT1216" s="411">
        <v>0</v>
      </c>
      <c r="CU1216" s="412">
        <v>0</v>
      </c>
      <c r="CV1216" s="411">
        <f t="shared" si="364"/>
        <v>0</v>
      </c>
      <c r="CW1216" s="411">
        <v>0</v>
      </c>
      <c r="CX1216" s="411">
        <v>0</v>
      </c>
      <c r="CY1216" s="411">
        <v>0</v>
      </c>
      <c r="CZ1216" s="411">
        <v>0</v>
      </c>
      <c r="DA1216" s="411">
        <v>0</v>
      </c>
      <c r="DB1216" s="411">
        <v>0</v>
      </c>
      <c r="DC1216" s="411">
        <v>0</v>
      </c>
      <c r="DD1216" s="411">
        <v>0</v>
      </c>
      <c r="DE1216" s="411">
        <v>0</v>
      </c>
      <c r="DF1216" s="411">
        <v>0</v>
      </c>
      <c r="DG1216" s="411">
        <v>0</v>
      </c>
      <c r="DH1216" s="412">
        <v>0</v>
      </c>
      <c r="DI1216" s="411">
        <f t="shared" si="365"/>
        <v>0</v>
      </c>
      <c r="DJ1216" s="411">
        <v>0</v>
      </c>
      <c r="DK1216" s="411">
        <v>0</v>
      </c>
      <c r="DL1216" s="411">
        <v>0</v>
      </c>
      <c r="DM1216" s="411">
        <v>0</v>
      </c>
      <c r="DN1216" s="411">
        <v>0</v>
      </c>
      <c r="DO1216" s="411">
        <v>0</v>
      </c>
      <c r="DP1216" s="411">
        <v>0</v>
      </c>
      <c r="DQ1216" s="411">
        <v>0</v>
      </c>
      <c r="DR1216" s="411">
        <v>0</v>
      </c>
      <c r="DS1216" s="411">
        <v>0</v>
      </c>
      <c r="DT1216" s="411">
        <v>0</v>
      </c>
      <c r="DU1216" s="412">
        <v>0</v>
      </c>
      <c r="DV1216" s="411">
        <f t="shared" si="366"/>
        <v>0</v>
      </c>
      <c r="DW1216" s="412">
        <v>0</v>
      </c>
      <c r="DX1216" s="412">
        <v>0</v>
      </c>
      <c r="DY1216" s="412">
        <v>0</v>
      </c>
      <c r="DZ1216" s="412">
        <v>0</v>
      </c>
      <c r="EA1216" s="412">
        <v>0</v>
      </c>
      <c r="EB1216" s="412">
        <v>0</v>
      </c>
      <c r="EC1216" s="412">
        <v>0</v>
      </c>
      <c r="ED1216" s="412">
        <v>0</v>
      </c>
      <c r="EE1216" s="412">
        <v>0</v>
      </c>
      <c r="EF1216" s="412">
        <v>0</v>
      </c>
      <c r="EG1216" s="412">
        <v>0</v>
      </c>
      <c r="EH1216" s="412">
        <v>0</v>
      </c>
      <c r="EI1216" s="411">
        <f t="shared" si="367"/>
        <v>0</v>
      </c>
      <c r="EK1216" s="411">
        <f t="shared" si="368"/>
        <v>2</v>
      </c>
      <c r="EL1216" s="7">
        <f t="shared" si="369"/>
        <v>-2</v>
      </c>
    </row>
    <row r="1217" spans="1:142">
      <c r="A1217" s="365" t="str">
        <f t="shared" si="351"/>
        <v xml:space="preserve"> 223</v>
      </c>
      <c r="B1217" s="370" t="s">
        <v>981</v>
      </c>
      <c r="C1217" s="370" t="s">
        <v>1192</v>
      </c>
      <c r="D1217" s="411">
        <v>0</v>
      </c>
      <c r="E1217" s="411">
        <v>0</v>
      </c>
      <c r="F1217" s="411">
        <v>0</v>
      </c>
      <c r="G1217" s="411">
        <v>0</v>
      </c>
      <c r="H1217" s="411">
        <v>0</v>
      </c>
      <c r="I1217" s="411">
        <v>0</v>
      </c>
      <c r="J1217" s="411">
        <v>0</v>
      </c>
      <c r="K1217" s="411">
        <v>1</v>
      </c>
      <c r="L1217" s="411">
        <v>0</v>
      </c>
      <c r="M1217" s="411">
        <v>0</v>
      </c>
      <c r="N1217" s="411">
        <v>0</v>
      </c>
      <c r="O1217" s="412">
        <v>0</v>
      </c>
      <c r="P1217" s="411">
        <f t="shared" si="352"/>
        <v>1</v>
      </c>
      <c r="Q1217" s="411">
        <f t="shared" si="353"/>
        <v>0</v>
      </c>
      <c r="R1217" s="411">
        <f t="shared" si="354"/>
        <v>1</v>
      </c>
      <c r="S1217" s="411">
        <f t="shared" si="355"/>
        <v>0</v>
      </c>
      <c r="T1217" s="411">
        <v>0</v>
      </c>
      <c r="U1217" s="411">
        <v>0</v>
      </c>
      <c r="V1217" s="411">
        <v>0</v>
      </c>
      <c r="W1217" s="411">
        <v>0</v>
      </c>
      <c r="X1217" s="411">
        <v>0</v>
      </c>
      <c r="Y1217" s="411">
        <v>0</v>
      </c>
      <c r="Z1217" s="411">
        <v>0</v>
      </c>
      <c r="AA1217" s="411">
        <v>0</v>
      </c>
      <c r="AB1217" s="411">
        <v>0</v>
      </c>
      <c r="AC1217" s="411">
        <v>0</v>
      </c>
      <c r="AD1217" s="411">
        <v>0</v>
      </c>
      <c r="AE1217" s="412">
        <v>0</v>
      </c>
      <c r="AF1217" s="411">
        <f t="shared" si="356"/>
        <v>0</v>
      </c>
      <c r="AG1217" s="411">
        <v>0</v>
      </c>
      <c r="AH1217" s="411">
        <v>0</v>
      </c>
      <c r="AI1217" s="411">
        <v>0</v>
      </c>
      <c r="AJ1217" s="411">
        <v>0</v>
      </c>
      <c r="AK1217" s="411">
        <v>0</v>
      </c>
      <c r="AL1217" s="411">
        <v>0</v>
      </c>
      <c r="AM1217" s="411">
        <v>0</v>
      </c>
      <c r="AN1217" s="411">
        <v>0</v>
      </c>
      <c r="AO1217" s="411">
        <v>0</v>
      </c>
      <c r="AP1217" s="411">
        <v>0</v>
      </c>
      <c r="AQ1217" s="411">
        <v>0</v>
      </c>
      <c r="AR1217" s="412">
        <v>0</v>
      </c>
      <c r="AS1217" s="411">
        <f t="shared" si="357"/>
        <v>0</v>
      </c>
      <c r="AT1217" s="411">
        <f t="shared" si="358"/>
        <v>0</v>
      </c>
      <c r="AU1217" s="411">
        <f t="shared" si="359"/>
        <v>0</v>
      </c>
      <c r="AV1217" s="411">
        <f t="shared" si="360"/>
        <v>0</v>
      </c>
      <c r="AW1217" s="411">
        <v>0</v>
      </c>
      <c r="AX1217" s="411">
        <v>0</v>
      </c>
      <c r="AY1217" s="411">
        <v>0</v>
      </c>
      <c r="AZ1217" s="411">
        <v>0</v>
      </c>
      <c r="BA1217" s="411">
        <v>0</v>
      </c>
      <c r="BB1217" s="411">
        <v>0</v>
      </c>
      <c r="BC1217" s="411">
        <v>0</v>
      </c>
      <c r="BD1217" s="411">
        <v>0</v>
      </c>
      <c r="BE1217" s="411">
        <v>0</v>
      </c>
      <c r="BF1217" s="411">
        <v>0</v>
      </c>
      <c r="BG1217" s="411">
        <v>0</v>
      </c>
      <c r="BH1217" s="412">
        <v>0</v>
      </c>
      <c r="BI1217" s="411">
        <f t="shared" si="361"/>
        <v>0</v>
      </c>
      <c r="BJ1217" s="411">
        <v>0</v>
      </c>
      <c r="BK1217" s="411">
        <v>0</v>
      </c>
      <c r="BL1217" s="411">
        <v>0</v>
      </c>
      <c r="BM1217" s="411">
        <v>0</v>
      </c>
      <c r="BN1217" s="411">
        <v>0</v>
      </c>
      <c r="BO1217" s="411">
        <v>0</v>
      </c>
      <c r="BP1217" s="411">
        <v>0</v>
      </c>
      <c r="BQ1217" s="411">
        <v>0</v>
      </c>
      <c r="BR1217" s="411">
        <v>0</v>
      </c>
      <c r="BS1217" s="411">
        <v>0</v>
      </c>
      <c r="BT1217" s="411">
        <v>0</v>
      </c>
      <c r="BU1217" s="412">
        <v>0</v>
      </c>
      <c r="BV1217" s="411">
        <f t="shared" si="362"/>
        <v>0</v>
      </c>
      <c r="BW1217" s="411">
        <v>0</v>
      </c>
      <c r="BX1217" s="411">
        <v>0</v>
      </c>
      <c r="BY1217" s="411">
        <v>0</v>
      </c>
      <c r="BZ1217" s="411">
        <v>0</v>
      </c>
      <c r="CA1217" s="411">
        <v>0</v>
      </c>
      <c r="CB1217" s="411">
        <v>0</v>
      </c>
      <c r="CC1217" s="411">
        <v>0</v>
      </c>
      <c r="CD1217" s="411">
        <v>0</v>
      </c>
      <c r="CE1217" s="411">
        <v>0</v>
      </c>
      <c r="CF1217" s="411">
        <v>0</v>
      </c>
      <c r="CG1217" s="411">
        <v>0</v>
      </c>
      <c r="CH1217" s="412">
        <v>0</v>
      </c>
      <c r="CI1217" s="411">
        <f t="shared" si="363"/>
        <v>0</v>
      </c>
      <c r="CJ1217" s="411">
        <v>0</v>
      </c>
      <c r="CK1217" s="411">
        <v>0</v>
      </c>
      <c r="CL1217" s="411">
        <v>0</v>
      </c>
      <c r="CM1217" s="411">
        <v>0</v>
      </c>
      <c r="CN1217" s="411">
        <v>0</v>
      </c>
      <c r="CO1217" s="411">
        <v>0</v>
      </c>
      <c r="CP1217" s="411">
        <v>0</v>
      </c>
      <c r="CQ1217" s="411">
        <v>0</v>
      </c>
      <c r="CR1217" s="411">
        <v>0</v>
      </c>
      <c r="CS1217" s="411">
        <v>0</v>
      </c>
      <c r="CT1217" s="411">
        <v>0</v>
      </c>
      <c r="CU1217" s="412">
        <v>0</v>
      </c>
      <c r="CV1217" s="411">
        <f t="shared" si="364"/>
        <v>0</v>
      </c>
      <c r="CW1217" s="411">
        <v>0</v>
      </c>
      <c r="CX1217" s="411">
        <v>0</v>
      </c>
      <c r="CY1217" s="411">
        <v>0</v>
      </c>
      <c r="CZ1217" s="411">
        <v>0</v>
      </c>
      <c r="DA1217" s="411">
        <v>0</v>
      </c>
      <c r="DB1217" s="411">
        <v>0</v>
      </c>
      <c r="DC1217" s="411">
        <v>0</v>
      </c>
      <c r="DD1217" s="411">
        <v>0</v>
      </c>
      <c r="DE1217" s="411">
        <v>0</v>
      </c>
      <c r="DF1217" s="411">
        <v>0</v>
      </c>
      <c r="DG1217" s="411">
        <v>0</v>
      </c>
      <c r="DH1217" s="412">
        <v>0</v>
      </c>
      <c r="DI1217" s="411">
        <f t="shared" si="365"/>
        <v>0</v>
      </c>
      <c r="DJ1217" s="411">
        <v>0</v>
      </c>
      <c r="DK1217" s="411">
        <v>0</v>
      </c>
      <c r="DL1217" s="411">
        <v>0</v>
      </c>
      <c r="DM1217" s="411">
        <v>0</v>
      </c>
      <c r="DN1217" s="411">
        <v>0</v>
      </c>
      <c r="DO1217" s="411">
        <v>0</v>
      </c>
      <c r="DP1217" s="411">
        <v>0</v>
      </c>
      <c r="DQ1217" s="411">
        <v>0</v>
      </c>
      <c r="DR1217" s="411">
        <v>0</v>
      </c>
      <c r="DS1217" s="411">
        <v>0</v>
      </c>
      <c r="DT1217" s="411">
        <v>0</v>
      </c>
      <c r="DU1217" s="412">
        <v>0</v>
      </c>
      <c r="DV1217" s="411">
        <f t="shared" si="366"/>
        <v>0</v>
      </c>
      <c r="DW1217" s="412">
        <v>0</v>
      </c>
      <c r="DX1217" s="412">
        <v>0</v>
      </c>
      <c r="DY1217" s="412">
        <v>0</v>
      </c>
      <c r="DZ1217" s="412">
        <v>0</v>
      </c>
      <c r="EA1217" s="412">
        <v>0</v>
      </c>
      <c r="EB1217" s="412">
        <v>0</v>
      </c>
      <c r="EC1217" s="412">
        <v>0</v>
      </c>
      <c r="ED1217" s="412">
        <v>0</v>
      </c>
      <c r="EE1217" s="412">
        <v>0</v>
      </c>
      <c r="EF1217" s="412">
        <v>0</v>
      </c>
      <c r="EG1217" s="412">
        <v>0</v>
      </c>
      <c r="EH1217" s="412">
        <v>0</v>
      </c>
      <c r="EI1217" s="411">
        <f t="shared" si="367"/>
        <v>0</v>
      </c>
      <c r="EK1217" s="411">
        <f t="shared" si="368"/>
        <v>1</v>
      </c>
      <c r="EL1217" s="7">
        <f t="shared" si="369"/>
        <v>-1</v>
      </c>
    </row>
    <row r="1218" spans="1:142">
      <c r="A1218" s="365" t="str">
        <f t="shared" si="351"/>
        <v xml:space="preserve"> 223</v>
      </c>
      <c r="B1218" s="370" t="s">
        <v>981</v>
      </c>
      <c r="C1218" s="370" t="s">
        <v>1193</v>
      </c>
      <c r="D1218" s="411">
        <v>1</v>
      </c>
      <c r="E1218" s="411">
        <v>0</v>
      </c>
      <c r="F1218" s="411">
        <v>0</v>
      </c>
      <c r="G1218" s="411">
        <v>1</v>
      </c>
      <c r="H1218" s="411">
        <v>0</v>
      </c>
      <c r="I1218" s="411">
        <v>0</v>
      </c>
      <c r="J1218" s="411">
        <v>0</v>
      </c>
      <c r="K1218" s="411">
        <v>0</v>
      </c>
      <c r="L1218" s="411">
        <v>0</v>
      </c>
      <c r="M1218" s="411">
        <v>0</v>
      </c>
      <c r="N1218" s="411">
        <v>0</v>
      </c>
      <c r="O1218" s="412">
        <v>0</v>
      </c>
      <c r="P1218" s="411">
        <f t="shared" si="352"/>
        <v>2</v>
      </c>
      <c r="Q1218" s="411">
        <f t="shared" si="353"/>
        <v>2</v>
      </c>
      <c r="R1218" s="411">
        <f t="shared" si="354"/>
        <v>0</v>
      </c>
      <c r="S1218" s="411">
        <f t="shared" si="355"/>
        <v>0</v>
      </c>
      <c r="T1218" s="411">
        <v>0</v>
      </c>
      <c r="U1218" s="411">
        <v>0</v>
      </c>
      <c r="V1218" s="411">
        <v>0</v>
      </c>
      <c r="W1218" s="411">
        <v>0</v>
      </c>
      <c r="X1218" s="411">
        <v>0</v>
      </c>
      <c r="Y1218" s="411">
        <v>0</v>
      </c>
      <c r="Z1218" s="411">
        <v>0</v>
      </c>
      <c r="AA1218" s="411">
        <v>0</v>
      </c>
      <c r="AB1218" s="411">
        <v>0</v>
      </c>
      <c r="AC1218" s="411">
        <v>0</v>
      </c>
      <c r="AD1218" s="411">
        <v>0</v>
      </c>
      <c r="AE1218" s="412">
        <v>0</v>
      </c>
      <c r="AF1218" s="411">
        <f t="shared" si="356"/>
        <v>0</v>
      </c>
      <c r="AG1218" s="411">
        <v>0</v>
      </c>
      <c r="AH1218" s="411">
        <v>0</v>
      </c>
      <c r="AI1218" s="411">
        <v>0</v>
      </c>
      <c r="AJ1218" s="411">
        <v>0</v>
      </c>
      <c r="AK1218" s="411">
        <v>0</v>
      </c>
      <c r="AL1218" s="411">
        <v>0</v>
      </c>
      <c r="AM1218" s="411">
        <v>0</v>
      </c>
      <c r="AN1218" s="411">
        <v>0</v>
      </c>
      <c r="AO1218" s="411">
        <v>0</v>
      </c>
      <c r="AP1218" s="411">
        <v>0</v>
      </c>
      <c r="AQ1218" s="411">
        <v>0</v>
      </c>
      <c r="AR1218" s="412">
        <v>0</v>
      </c>
      <c r="AS1218" s="411">
        <f t="shared" si="357"/>
        <v>0</v>
      </c>
      <c r="AT1218" s="411">
        <f t="shared" si="358"/>
        <v>0</v>
      </c>
      <c r="AU1218" s="411">
        <f t="shared" si="359"/>
        <v>0</v>
      </c>
      <c r="AV1218" s="411">
        <f t="shared" si="360"/>
        <v>0</v>
      </c>
      <c r="AW1218" s="411">
        <v>0</v>
      </c>
      <c r="AX1218" s="411">
        <v>0</v>
      </c>
      <c r="AY1218" s="411">
        <v>0</v>
      </c>
      <c r="AZ1218" s="411">
        <v>0</v>
      </c>
      <c r="BA1218" s="411">
        <v>0</v>
      </c>
      <c r="BB1218" s="411">
        <v>0</v>
      </c>
      <c r="BC1218" s="411">
        <v>0</v>
      </c>
      <c r="BD1218" s="411">
        <v>0</v>
      </c>
      <c r="BE1218" s="411">
        <v>0</v>
      </c>
      <c r="BF1218" s="411">
        <v>0</v>
      </c>
      <c r="BG1218" s="411">
        <v>0</v>
      </c>
      <c r="BH1218" s="412">
        <v>0</v>
      </c>
      <c r="BI1218" s="411">
        <f t="shared" si="361"/>
        <v>0</v>
      </c>
      <c r="BJ1218" s="411">
        <v>0</v>
      </c>
      <c r="BK1218" s="411">
        <v>0</v>
      </c>
      <c r="BL1218" s="411">
        <v>0</v>
      </c>
      <c r="BM1218" s="411">
        <v>0</v>
      </c>
      <c r="BN1218" s="411">
        <v>0</v>
      </c>
      <c r="BO1218" s="411">
        <v>0</v>
      </c>
      <c r="BP1218" s="411">
        <v>0</v>
      </c>
      <c r="BQ1218" s="411">
        <v>0</v>
      </c>
      <c r="BR1218" s="411">
        <v>0</v>
      </c>
      <c r="BS1218" s="411">
        <v>0</v>
      </c>
      <c r="BT1218" s="411">
        <v>0</v>
      </c>
      <c r="BU1218" s="412">
        <v>0</v>
      </c>
      <c r="BV1218" s="411">
        <f t="shared" si="362"/>
        <v>0</v>
      </c>
      <c r="BW1218" s="411">
        <v>0</v>
      </c>
      <c r="BX1218" s="411">
        <v>0</v>
      </c>
      <c r="BY1218" s="411">
        <v>0</v>
      </c>
      <c r="BZ1218" s="411">
        <v>0</v>
      </c>
      <c r="CA1218" s="411">
        <v>0</v>
      </c>
      <c r="CB1218" s="411">
        <v>0</v>
      </c>
      <c r="CC1218" s="411">
        <v>0</v>
      </c>
      <c r="CD1218" s="411">
        <v>0</v>
      </c>
      <c r="CE1218" s="411">
        <v>0</v>
      </c>
      <c r="CF1218" s="411">
        <v>0</v>
      </c>
      <c r="CG1218" s="411">
        <v>0</v>
      </c>
      <c r="CH1218" s="412">
        <v>0</v>
      </c>
      <c r="CI1218" s="411">
        <f t="shared" si="363"/>
        <v>0</v>
      </c>
      <c r="CJ1218" s="411">
        <v>0</v>
      </c>
      <c r="CK1218" s="411">
        <v>0</v>
      </c>
      <c r="CL1218" s="411">
        <v>0</v>
      </c>
      <c r="CM1218" s="411">
        <v>0</v>
      </c>
      <c r="CN1218" s="411">
        <v>0</v>
      </c>
      <c r="CO1218" s="411">
        <v>0</v>
      </c>
      <c r="CP1218" s="411">
        <v>0</v>
      </c>
      <c r="CQ1218" s="411">
        <v>0</v>
      </c>
      <c r="CR1218" s="411">
        <v>0</v>
      </c>
      <c r="CS1218" s="411">
        <v>0</v>
      </c>
      <c r="CT1218" s="411">
        <v>0</v>
      </c>
      <c r="CU1218" s="412">
        <v>0</v>
      </c>
      <c r="CV1218" s="411">
        <f t="shared" si="364"/>
        <v>0</v>
      </c>
      <c r="CW1218" s="411">
        <v>0</v>
      </c>
      <c r="CX1218" s="411">
        <v>0</v>
      </c>
      <c r="CY1218" s="411">
        <v>0</v>
      </c>
      <c r="CZ1218" s="411">
        <v>0</v>
      </c>
      <c r="DA1218" s="411">
        <v>0</v>
      </c>
      <c r="DB1218" s="411">
        <v>0</v>
      </c>
      <c r="DC1218" s="411">
        <v>0</v>
      </c>
      <c r="DD1218" s="411">
        <v>0</v>
      </c>
      <c r="DE1218" s="411">
        <v>0</v>
      </c>
      <c r="DF1218" s="411">
        <v>0</v>
      </c>
      <c r="DG1218" s="411">
        <v>0</v>
      </c>
      <c r="DH1218" s="412">
        <v>0</v>
      </c>
      <c r="DI1218" s="411">
        <f t="shared" si="365"/>
        <v>0</v>
      </c>
      <c r="DJ1218" s="411">
        <v>0</v>
      </c>
      <c r="DK1218" s="411">
        <v>0</v>
      </c>
      <c r="DL1218" s="411">
        <v>0</v>
      </c>
      <c r="DM1218" s="411">
        <v>0</v>
      </c>
      <c r="DN1218" s="411">
        <v>0</v>
      </c>
      <c r="DO1218" s="411">
        <v>0</v>
      </c>
      <c r="DP1218" s="411">
        <v>0</v>
      </c>
      <c r="DQ1218" s="411">
        <v>0</v>
      </c>
      <c r="DR1218" s="411">
        <v>0</v>
      </c>
      <c r="DS1218" s="411">
        <v>0</v>
      </c>
      <c r="DT1218" s="411">
        <v>0</v>
      </c>
      <c r="DU1218" s="412">
        <v>0</v>
      </c>
      <c r="DV1218" s="411">
        <f t="shared" si="366"/>
        <v>0</v>
      </c>
      <c r="DW1218" s="412">
        <v>0</v>
      </c>
      <c r="DX1218" s="412">
        <v>0</v>
      </c>
      <c r="DY1218" s="412">
        <v>0</v>
      </c>
      <c r="DZ1218" s="412">
        <v>0</v>
      </c>
      <c r="EA1218" s="412">
        <v>0</v>
      </c>
      <c r="EB1218" s="412">
        <v>0</v>
      </c>
      <c r="EC1218" s="412">
        <v>0</v>
      </c>
      <c r="ED1218" s="412">
        <v>0</v>
      </c>
      <c r="EE1218" s="412">
        <v>0</v>
      </c>
      <c r="EF1218" s="412">
        <v>0</v>
      </c>
      <c r="EG1218" s="412">
        <v>0</v>
      </c>
      <c r="EH1218" s="412">
        <v>0</v>
      </c>
      <c r="EI1218" s="411">
        <f t="shared" si="367"/>
        <v>0</v>
      </c>
      <c r="EK1218" s="411">
        <f t="shared" si="368"/>
        <v>2</v>
      </c>
      <c r="EL1218" s="7">
        <f t="shared" si="369"/>
        <v>-2</v>
      </c>
    </row>
    <row r="1219" spans="1:142">
      <c r="A1219" s="365" t="str">
        <f t="shared" ref="A1219:A1282" si="370">MID(B1219,FIND("-",B1219) +1,4)</f>
        <v xml:space="preserve"> 223</v>
      </c>
      <c r="B1219" s="370" t="s">
        <v>981</v>
      </c>
      <c r="C1219" s="370" t="s">
        <v>1177</v>
      </c>
      <c r="D1219" s="411">
        <v>1</v>
      </c>
      <c r="E1219" s="411">
        <v>0</v>
      </c>
      <c r="F1219" s="411">
        <v>0</v>
      </c>
      <c r="G1219" s="411">
        <v>1</v>
      </c>
      <c r="H1219" s="411">
        <v>0</v>
      </c>
      <c r="I1219" s="411">
        <v>0</v>
      </c>
      <c r="J1219" s="411">
        <v>0</v>
      </c>
      <c r="K1219" s="411">
        <v>0</v>
      </c>
      <c r="L1219" s="411">
        <v>0</v>
      </c>
      <c r="M1219" s="411">
        <v>0</v>
      </c>
      <c r="N1219" s="411">
        <v>0</v>
      </c>
      <c r="O1219" s="412">
        <v>0</v>
      </c>
      <c r="P1219" s="411">
        <f t="shared" si="352"/>
        <v>2</v>
      </c>
      <c r="Q1219" s="411">
        <f t="shared" si="353"/>
        <v>2</v>
      </c>
      <c r="R1219" s="411">
        <f t="shared" si="354"/>
        <v>0</v>
      </c>
      <c r="S1219" s="411">
        <f t="shared" si="355"/>
        <v>0</v>
      </c>
      <c r="T1219" s="411">
        <v>0</v>
      </c>
      <c r="U1219" s="411">
        <v>0</v>
      </c>
      <c r="V1219" s="411">
        <v>0</v>
      </c>
      <c r="W1219" s="411">
        <v>0</v>
      </c>
      <c r="X1219" s="411">
        <v>0</v>
      </c>
      <c r="Y1219" s="411">
        <v>0</v>
      </c>
      <c r="Z1219" s="411">
        <v>0</v>
      </c>
      <c r="AA1219" s="411">
        <v>0</v>
      </c>
      <c r="AB1219" s="411">
        <v>0</v>
      </c>
      <c r="AC1219" s="411">
        <v>0</v>
      </c>
      <c r="AD1219" s="411">
        <v>0</v>
      </c>
      <c r="AE1219" s="412">
        <v>0</v>
      </c>
      <c r="AF1219" s="411">
        <f t="shared" si="356"/>
        <v>0</v>
      </c>
      <c r="AG1219" s="411">
        <v>0</v>
      </c>
      <c r="AH1219" s="411">
        <v>0</v>
      </c>
      <c r="AI1219" s="411">
        <v>0</v>
      </c>
      <c r="AJ1219" s="411">
        <v>0</v>
      </c>
      <c r="AK1219" s="411">
        <v>0</v>
      </c>
      <c r="AL1219" s="411">
        <v>0</v>
      </c>
      <c r="AM1219" s="411">
        <v>0</v>
      </c>
      <c r="AN1219" s="411">
        <v>0</v>
      </c>
      <c r="AO1219" s="411">
        <v>0</v>
      </c>
      <c r="AP1219" s="411">
        <v>0</v>
      </c>
      <c r="AQ1219" s="411">
        <v>0</v>
      </c>
      <c r="AR1219" s="412">
        <v>0</v>
      </c>
      <c r="AS1219" s="411">
        <f t="shared" si="357"/>
        <v>0</v>
      </c>
      <c r="AT1219" s="411">
        <f t="shared" si="358"/>
        <v>0</v>
      </c>
      <c r="AU1219" s="411">
        <f t="shared" si="359"/>
        <v>0</v>
      </c>
      <c r="AV1219" s="411">
        <f t="shared" si="360"/>
        <v>0</v>
      </c>
      <c r="AW1219" s="411">
        <v>0</v>
      </c>
      <c r="AX1219" s="411">
        <v>0</v>
      </c>
      <c r="AY1219" s="411">
        <v>0</v>
      </c>
      <c r="AZ1219" s="411">
        <v>0</v>
      </c>
      <c r="BA1219" s="411">
        <v>0</v>
      </c>
      <c r="BB1219" s="411">
        <v>0</v>
      </c>
      <c r="BC1219" s="411">
        <v>0</v>
      </c>
      <c r="BD1219" s="411">
        <v>0</v>
      </c>
      <c r="BE1219" s="411">
        <v>0</v>
      </c>
      <c r="BF1219" s="411">
        <v>0</v>
      </c>
      <c r="BG1219" s="411">
        <v>0</v>
      </c>
      <c r="BH1219" s="412">
        <v>0</v>
      </c>
      <c r="BI1219" s="411">
        <f t="shared" si="361"/>
        <v>0</v>
      </c>
      <c r="BJ1219" s="411">
        <v>0</v>
      </c>
      <c r="BK1219" s="411">
        <v>0</v>
      </c>
      <c r="BL1219" s="411">
        <v>0</v>
      </c>
      <c r="BM1219" s="411">
        <v>0</v>
      </c>
      <c r="BN1219" s="411">
        <v>0</v>
      </c>
      <c r="BO1219" s="411">
        <v>0</v>
      </c>
      <c r="BP1219" s="411">
        <v>0</v>
      </c>
      <c r="BQ1219" s="411">
        <v>0</v>
      </c>
      <c r="BR1219" s="411">
        <v>0</v>
      </c>
      <c r="BS1219" s="411">
        <v>0</v>
      </c>
      <c r="BT1219" s="411">
        <v>0</v>
      </c>
      <c r="BU1219" s="412">
        <v>0</v>
      </c>
      <c r="BV1219" s="411">
        <f t="shared" si="362"/>
        <v>0</v>
      </c>
      <c r="BW1219" s="411">
        <v>0</v>
      </c>
      <c r="BX1219" s="411">
        <v>0</v>
      </c>
      <c r="BY1219" s="411">
        <v>0</v>
      </c>
      <c r="BZ1219" s="411">
        <v>0</v>
      </c>
      <c r="CA1219" s="411">
        <v>0</v>
      </c>
      <c r="CB1219" s="411">
        <v>0</v>
      </c>
      <c r="CC1219" s="411">
        <v>0</v>
      </c>
      <c r="CD1219" s="411">
        <v>0</v>
      </c>
      <c r="CE1219" s="411">
        <v>0</v>
      </c>
      <c r="CF1219" s="411">
        <v>0</v>
      </c>
      <c r="CG1219" s="411">
        <v>0</v>
      </c>
      <c r="CH1219" s="412">
        <v>0</v>
      </c>
      <c r="CI1219" s="411">
        <f t="shared" si="363"/>
        <v>0</v>
      </c>
      <c r="CJ1219" s="411">
        <v>0</v>
      </c>
      <c r="CK1219" s="411">
        <v>0</v>
      </c>
      <c r="CL1219" s="411">
        <v>0</v>
      </c>
      <c r="CM1219" s="411">
        <v>0</v>
      </c>
      <c r="CN1219" s="411">
        <v>0</v>
      </c>
      <c r="CO1219" s="411">
        <v>0</v>
      </c>
      <c r="CP1219" s="411">
        <v>0</v>
      </c>
      <c r="CQ1219" s="411">
        <v>0</v>
      </c>
      <c r="CR1219" s="411">
        <v>0</v>
      </c>
      <c r="CS1219" s="411">
        <v>0</v>
      </c>
      <c r="CT1219" s="411">
        <v>0</v>
      </c>
      <c r="CU1219" s="412">
        <v>0</v>
      </c>
      <c r="CV1219" s="411">
        <f t="shared" si="364"/>
        <v>0</v>
      </c>
      <c r="CW1219" s="411">
        <v>0</v>
      </c>
      <c r="CX1219" s="411">
        <v>0</v>
      </c>
      <c r="CY1219" s="411">
        <v>0</v>
      </c>
      <c r="CZ1219" s="411">
        <v>0</v>
      </c>
      <c r="DA1219" s="411">
        <v>0</v>
      </c>
      <c r="DB1219" s="411">
        <v>0</v>
      </c>
      <c r="DC1219" s="411">
        <v>0</v>
      </c>
      <c r="DD1219" s="411">
        <v>0</v>
      </c>
      <c r="DE1219" s="411">
        <v>0</v>
      </c>
      <c r="DF1219" s="411">
        <v>0</v>
      </c>
      <c r="DG1219" s="411">
        <v>0</v>
      </c>
      <c r="DH1219" s="412">
        <v>0</v>
      </c>
      <c r="DI1219" s="411">
        <f t="shared" si="365"/>
        <v>0</v>
      </c>
      <c r="DJ1219" s="411">
        <v>0</v>
      </c>
      <c r="DK1219" s="411">
        <v>0</v>
      </c>
      <c r="DL1219" s="411">
        <v>0</v>
      </c>
      <c r="DM1219" s="411">
        <v>0</v>
      </c>
      <c r="DN1219" s="411">
        <v>0</v>
      </c>
      <c r="DO1219" s="411">
        <v>0</v>
      </c>
      <c r="DP1219" s="411">
        <v>0</v>
      </c>
      <c r="DQ1219" s="411">
        <v>0</v>
      </c>
      <c r="DR1219" s="411">
        <v>0</v>
      </c>
      <c r="DS1219" s="411">
        <v>0</v>
      </c>
      <c r="DT1219" s="411">
        <v>0</v>
      </c>
      <c r="DU1219" s="412">
        <v>0</v>
      </c>
      <c r="DV1219" s="411">
        <f t="shared" si="366"/>
        <v>0</v>
      </c>
      <c r="DW1219" s="412">
        <v>0</v>
      </c>
      <c r="DX1219" s="412">
        <v>0</v>
      </c>
      <c r="DY1219" s="412">
        <v>0</v>
      </c>
      <c r="DZ1219" s="412">
        <v>0</v>
      </c>
      <c r="EA1219" s="412">
        <v>0</v>
      </c>
      <c r="EB1219" s="412">
        <v>0</v>
      </c>
      <c r="EC1219" s="412">
        <v>0</v>
      </c>
      <c r="ED1219" s="412">
        <v>0</v>
      </c>
      <c r="EE1219" s="412">
        <v>0</v>
      </c>
      <c r="EF1219" s="412">
        <v>0</v>
      </c>
      <c r="EG1219" s="412">
        <v>0</v>
      </c>
      <c r="EH1219" s="412">
        <v>0</v>
      </c>
      <c r="EI1219" s="411">
        <f t="shared" si="367"/>
        <v>0</v>
      </c>
      <c r="EK1219" s="411">
        <f t="shared" si="368"/>
        <v>2</v>
      </c>
      <c r="EL1219" s="7">
        <f t="shared" si="369"/>
        <v>-2</v>
      </c>
    </row>
    <row r="1220" spans="1:142">
      <c r="A1220" s="365" t="str">
        <f t="shared" si="370"/>
        <v xml:space="preserve"> 223</v>
      </c>
      <c r="B1220" s="370" t="s">
        <v>981</v>
      </c>
      <c r="C1220" s="370" t="s">
        <v>1178</v>
      </c>
      <c r="D1220" s="411">
        <v>0</v>
      </c>
      <c r="E1220" s="411">
        <v>0</v>
      </c>
      <c r="F1220" s="411">
        <v>0</v>
      </c>
      <c r="G1220" s="411">
        <v>0</v>
      </c>
      <c r="H1220" s="411">
        <v>0</v>
      </c>
      <c r="I1220" s="411">
        <v>0</v>
      </c>
      <c r="J1220" s="411">
        <v>0</v>
      </c>
      <c r="K1220" s="411">
        <v>0</v>
      </c>
      <c r="L1220" s="411">
        <v>0</v>
      </c>
      <c r="M1220" s="411">
        <v>2</v>
      </c>
      <c r="N1220" s="411">
        <v>0</v>
      </c>
      <c r="O1220" s="412">
        <v>0</v>
      </c>
      <c r="P1220" s="411">
        <f t="shared" ref="P1220:P1283" si="371">SUM(D1220:O1220)</f>
        <v>2</v>
      </c>
      <c r="Q1220" s="411">
        <f t="shared" ref="Q1220:Q1283" si="372">SUM(D1220:I1220)+((30/31)*J1220)</f>
        <v>0</v>
      </c>
      <c r="R1220" s="411">
        <f t="shared" ref="R1220:R1283" si="373">((1/31)*J1220)+K1220+((21/29*L1220))</f>
        <v>0</v>
      </c>
      <c r="S1220" s="411">
        <f t="shared" ref="S1220:S1283" si="374">((8/29)*L1220)+SUM(M1220:O1220)</f>
        <v>2</v>
      </c>
      <c r="T1220" s="411">
        <v>0</v>
      </c>
      <c r="U1220" s="411">
        <v>0</v>
      </c>
      <c r="V1220" s="411">
        <v>0</v>
      </c>
      <c r="W1220" s="411">
        <v>0</v>
      </c>
      <c r="X1220" s="411">
        <v>0</v>
      </c>
      <c r="Y1220" s="411">
        <v>0</v>
      </c>
      <c r="Z1220" s="411">
        <v>0</v>
      </c>
      <c r="AA1220" s="411">
        <v>0</v>
      </c>
      <c r="AB1220" s="411">
        <v>0</v>
      </c>
      <c r="AC1220" s="411">
        <v>0</v>
      </c>
      <c r="AD1220" s="411">
        <v>0</v>
      </c>
      <c r="AE1220" s="412">
        <v>0</v>
      </c>
      <c r="AF1220" s="411">
        <f t="shared" ref="AF1220:AF1283" si="375">SUM(T1220:AE1220)</f>
        <v>0</v>
      </c>
      <c r="AG1220" s="411">
        <v>0</v>
      </c>
      <c r="AH1220" s="411">
        <v>0</v>
      </c>
      <c r="AI1220" s="411">
        <v>0</v>
      </c>
      <c r="AJ1220" s="411">
        <v>0</v>
      </c>
      <c r="AK1220" s="411">
        <v>0</v>
      </c>
      <c r="AL1220" s="411">
        <v>0</v>
      </c>
      <c r="AM1220" s="411">
        <v>0</v>
      </c>
      <c r="AN1220" s="411">
        <v>0</v>
      </c>
      <c r="AO1220" s="411">
        <v>0</v>
      </c>
      <c r="AP1220" s="411">
        <v>0</v>
      </c>
      <c r="AQ1220" s="411">
        <v>0</v>
      </c>
      <c r="AR1220" s="412">
        <v>0</v>
      </c>
      <c r="AS1220" s="411">
        <f t="shared" ref="AS1220:AS1283" si="376">SUM(AG1220:AR1220)</f>
        <v>0</v>
      </c>
      <c r="AT1220" s="411">
        <f t="shared" ref="AT1220:AT1283" si="377">SUM(AG1220:AL1220)+((30/31)*AM1220)</f>
        <v>0</v>
      </c>
      <c r="AU1220" s="411">
        <f t="shared" ref="AU1220:AU1283" si="378">((1/31)*AM1220)+AN1220+((21/29*AO1220))</f>
        <v>0</v>
      </c>
      <c r="AV1220" s="411">
        <f t="shared" ref="AV1220:AV1283" si="379">((8/29)*AO1220)+SUM(AP1220:AR1220)</f>
        <v>0</v>
      </c>
      <c r="AW1220" s="411">
        <v>0</v>
      </c>
      <c r="AX1220" s="411">
        <v>0</v>
      </c>
      <c r="AY1220" s="411">
        <v>0</v>
      </c>
      <c r="AZ1220" s="411">
        <v>0</v>
      </c>
      <c r="BA1220" s="411">
        <v>0</v>
      </c>
      <c r="BB1220" s="411">
        <v>0</v>
      </c>
      <c r="BC1220" s="411">
        <v>0</v>
      </c>
      <c r="BD1220" s="411">
        <v>0</v>
      </c>
      <c r="BE1220" s="411">
        <v>0</v>
      </c>
      <c r="BF1220" s="411">
        <v>0</v>
      </c>
      <c r="BG1220" s="411">
        <v>0</v>
      </c>
      <c r="BH1220" s="412">
        <v>0</v>
      </c>
      <c r="BI1220" s="411">
        <f t="shared" ref="BI1220:BI1283" si="380">SUM(AW1220:BH1220)</f>
        <v>0</v>
      </c>
      <c r="BJ1220" s="411">
        <v>0</v>
      </c>
      <c r="BK1220" s="411">
        <v>0</v>
      </c>
      <c r="BL1220" s="411">
        <v>0</v>
      </c>
      <c r="BM1220" s="411">
        <v>0</v>
      </c>
      <c r="BN1220" s="411">
        <v>0</v>
      </c>
      <c r="BO1220" s="411">
        <v>0</v>
      </c>
      <c r="BP1220" s="411">
        <v>0</v>
      </c>
      <c r="BQ1220" s="411">
        <v>0</v>
      </c>
      <c r="BR1220" s="411">
        <v>0</v>
      </c>
      <c r="BS1220" s="411">
        <v>0</v>
      </c>
      <c r="BT1220" s="411">
        <v>0</v>
      </c>
      <c r="BU1220" s="412">
        <v>0</v>
      </c>
      <c r="BV1220" s="411">
        <f t="shared" ref="BV1220:BV1283" si="381">SUM(BJ1220:BU1220)</f>
        <v>0</v>
      </c>
      <c r="BW1220" s="411">
        <v>0</v>
      </c>
      <c r="BX1220" s="411">
        <v>0</v>
      </c>
      <c r="BY1220" s="411">
        <v>0</v>
      </c>
      <c r="BZ1220" s="411">
        <v>0</v>
      </c>
      <c r="CA1220" s="411">
        <v>0</v>
      </c>
      <c r="CB1220" s="411">
        <v>0</v>
      </c>
      <c r="CC1220" s="411">
        <v>0</v>
      </c>
      <c r="CD1220" s="411">
        <v>0</v>
      </c>
      <c r="CE1220" s="411">
        <v>0</v>
      </c>
      <c r="CF1220" s="411">
        <v>0</v>
      </c>
      <c r="CG1220" s="411">
        <v>0</v>
      </c>
      <c r="CH1220" s="412">
        <v>0</v>
      </c>
      <c r="CI1220" s="411">
        <f t="shared" ref="CI1220:CI1283" si="382">SUM(BW1220:CH1220)</f>
        <v>0</v>
      </c>
      <c r="CJ1220" s="411">
        <v>0</v>
      </c>
      <c r="CK1220" s="411">
        <v>0</v>
      </c>
      <c r="CL1220" s="411">
        <v>0</v>
      </c>
      <c r="CM1220" s="411">
        <v>0</v>
      </c>
      <c r="CN1220" s="411">
        <v>0</v>
      </c>
      <c r="CO1220" s="411">
        <v>0</v>
      </c>
      <c r="CP1220" s="411">
        <v>0</v>
      </c>
      <c r="CQ1220" s="411">
        <v>0</v>
      </c>
      <c r="CR1220" s="411">
        <v>0</v>
      </c>
      <c r="CS1220" s="411">
        <v>0</v>
      </c>
      <c r="CT1220" s="411">
        <v>0</v>
      </c>
      <c r="CU1220" s="412">
        <v>0</v>
      </c>
      <c r="CV1220" s="411">
        <f t="shared" ref="CV1220:CV1283" si="383">SUM(CJ1220:CU1220)</f>
        <v>0</v>
      </c>
      <c r="CW1220" s="411">
        <v>0</v>
      </c>
      <c r="CX1220" s="411">
        <v>0</v>
      </c>
      <c r="CY1220" s="411">
        <v>0</v>
      </c>
      <c r="CZ1220" s="411">
        <v>0</v>
      </c>
      <c r="DA1220" s="411">
        <v>0</v>
      </c>
      <c r="DB1220" s="411">
        <v>0</v>
      </c>
      <c r="DC1220" s="411">
        <v>0</v>
      </c>
      <c r="DD1220" s="411">
        <v>0</v>
      </c>
      <c r="DE1220" s="411">
        <v>0</v>
      </c>
      <c r="DF1220" s="411">
        <v>0</v>
      </c>
      <c r="DG1220" s="411">
        <v>0</v>
      </c>
      <c r="DH1220" s="412">
        <v>0</v>
      </c>
      <c r="DI1220" s="411">
        <f t="shared" ref="DI1220:DI1283" si="384">SUM(CW1220:DH1220)</f>
        <v>0</v>
      </c>
      <c r="DJ1220" s="411">
        <v>0</v>
      </c>
      <c r="DK1220" s="411">
        <v>0</v>
      </c>
      <c r="DL1220" s="411">
        <v>0</v>
      </c>
      <c r="DM1220" s="411">
        <v>0</v>
      </c>
      <c r="DN1220" s="411">
        <v>0</v>
      </c>
      <c r="DO1220" s="411">
        <v>0</v>
      </c>
      <c r="DP1220" s="411">
        <v>0</v>
      </c>
      <c r="DQ1220" s="411">
        <v>0</v>
      </c>
      <c r="DR1220" s="411">
        <v>0</v>
      </c>
      <c r="DS1220" s="411">
        <v>0</v>
      </c>
      <c r="DT1220" s="411">
        <v>0</v>
      </c>
      <c r="DU1220" s="412">
        <v>0</v>
      </c>
      <c r="DV1220" s="411">
        <f t="shared" ref="DV1220:DV1283" si="385">SUM(DJ1220:DU1220)</f>
        <v>0</v>
      </c>
      <c r="DW1220" s="412">
        <v>0</v>
      </c>
      <c r="DX1220" s="412">
        <v>0</v>
      </c>
      <c r="DY1220" s="412">
        <v>0</v>
      </c>
      <c r="DZ1220" s="412">
        <v>0</v>
      </c>
      <c r="EA1220" s="412">
        <v>0</v>
      </c>
      <c r="EB1220" s="412">
        <v>0</v>
      </c>
      <c r="EC1220" s="412">
        <v>0</v>
      </c>
      <c r="ED1220" s="412">
        <v>0</v>
      </c>
      <c r="EE1220" s="412">
        <v>0</v>
      </c>
      <c r="EF1220" s="412">
        <v>0</v>
      </c>
      <c r="EG1220" s="412">
        <v>0</v>
      </c>
      <c r="EH1220" s="412">
        <v>0</v>
      </c>
      <c r="EI1220" s="411">
        <f t="shared" ref="EI1220:EI1283" si="386">SUM(DW1220:EH1220)</f>
        <v>0</v>
      </c>
      <c r="EK1220" s="411">
        <f t="shared" ref="EK1220:EK1283" si="387">P1220+AF1220+BI1220+CI1220+DI1220</f>
        <v>2</v>
      </c>
      <c r="EL1220" s="7">
        <f t="shared" ref="EL1220:EL1283" si="388">EI1220-EK1220</f>
        <v>-2</v>
      </c>
    </row>
    <row r="1221" spans="1:142">
      <c r="A1221" s="365" t="str">
        <f t="shared" si="370"/>
        <v xml:space="preserve"> 223</v>
      </c>
      <c r="B1221" s="370" t="s">
        <v>981</v>
      </c>
      <c r="C1221" s="370" t="s">
        <v>1179</v>
      </c>
      <c r="D1221" s="411">
        <v>0</v>
      </c>
      <c r="E1221" s="411">
        <v>0</v>
      </c>
      <c r="F1221" s="411">
        <v>0</v>
      </c>
      <c r="G1221" s="411">
        <v>1</v>
      </c>
      <c r="H1221" s="411">
        <v>0</v>
      </c>
      <c r="I1221" s="411">
        <v>0</v>
      </c>
      <c r="J1221" s="411">
        <v>0</v>
      </c>
      <c r="K1221" s="411">
        <v>0</v>
      </c>
      <c r="L1221" s="411">
        <v>0</v>
      </c>
      <c r="M1221" s="411">
        <v>0</v>
      </c>
      <c r="N1221" s="411">
        <v>0</v>
      </c>
      <c r="O1221" s="412">
        <v>0</v>
      </c>
      <c r="P1221" s="411">
        <f t="shared" si="371"/>
        <v>1</v>
      </c>
      <c r="Q1221" s="411">
        <f t="shared" si="372"/>
        <v>1</v>
      </c>
      <c r="R1221" s="411">
        <f t="shared" si="373"/>
        <v>0</v>
      </c>
      <c r="S1221" s="411">
        <f t="shared" si="374"/>
        <v>0</v>
      </c>
      <c r="T1221" s="411">
        <v>0</v>
      </c>
      <c r="U1221" s="411">
        <v>0</v>
      </c>
      <c r="V1221" s="411">
        <v>0</v>
      </c>
      <c r="W1221" s="411">
        <v>0</v>
      </c>
      <c r="X1221" s="411">
        <v>0</v>
      </c>
      <c r="Y1221" s="411">
        <v>0</v>
      </c>
      <c r="Z1221" s="411">
        <v>0</v>
      </c>
      <c r="AA1221" s="411">
        <v>0</v>
      </c>
      <c r="AB1221" s="411">
        <v>0</v>
      </c>
      <c r="AC1221" s="411">
        <v>0</v>
      </c>
      <c r="AD1221" s="411">
        <v>0</v>
      </c>
      <c r="AE1221" s="412">
        <v>0</v>
      </c>
      <c r="AF1221" s="411">
        <f t="shared" si="375"/>
        <v>0</v>
      </c>
      <c r="AG1221" s="411">
        <v>0</v>
      </c>
      <c r="AH1221" s="411">
        <v>0</v>
      </c>
      <c r="AI1221" s="411">
        <v>0</v>
      </c>
      <c r="AJ1221" s="411">
        <v>0</v>
      </c>
      <c r="AK1221" s="411">
        <v>0</v>
      </c>
      <c r="AL1221" s="411">
        <v>0</v>
      </c>
      <c r="AM1221" s="411">
        <v>0</v>
      </c>
      <c r="AN1221" s="411">
        <v>0</v>
      </c>
      <c r="AO1221" s="411">
        <v>0</v>
      </c>
      <c r="AP1221" s="411">
        <v>0</v>
      </c>
      <c r="AQ1221" s="411">
        <v>0</v>
      </c>
      <c r="AR1221" s="412">
        <v>0</v>
      </c>
      <c r="AS1221" s="411">
        <f t="shared" si="376"/>
        <v>0</v>
      </c>
      <c r="AT1221" s="411">
        <f t="shared" si="377"/>
        <v>0</v>
      </c>
      <c r="AU1221" s="411">
        <f t="shared" si="378"/>
        <v>0</v>
      </c>
      <c r="AV1221" s="411">
        <f t="shared" si="379"/>
        <v>0</v>
      </c>
      <c r="AW1221" s="411">
        <v>0</v>
      </c>
      <c r="AX1221" s="411">
        <v>0</v>
      </c>
      <c r="AY1221" s="411">
        <v>0</v>
      </c>
      <c r="AZ1221" s="411">
        <v>0</v>
      </c>
      <c r="BA1221" s="411">
        <v>0</v>
      </c>
      <c r="BB1221" s="411">
        <v>0</v>
      </c>
      <c r="BC1221" s="411">
        <v>0</v>
      </c>
      <c r="BD1221" s="411">
        <v>0</v>
      </c>
      <c r="BE1221" s="411">
        <v>0</v>
      </c>
      <c r="BF1221" s="411">
        <v>0</v>
      </c>
      <c r="BG1221" s="411">
        <v>0</v>
      </c>
      <c r="BH1221" s="412">
        <v>0</v>
      </c>
      <c r="BI1221" s="411">
        <f t="shared" si="380"/>
        <v>0</v>
      </c>
      <c r="BJ1221" s="411">
        <v>0</v>
      </c>
      <c r="BK1221" s="411">
        <v>0</v>
      </c>
      <c r="BL1221" s="411">
        <v>0</v>
      </c>
      <c r="BM1221" s="411">
        <v>0</v>
      </c>
      <c r="BN1221" s="411">
        <v>0</v>
      </c>
      <c r="BO1221" s="411">
        <v>0</v>
      </c>
      <c r="BP1221" s="411">
        <v>0</v>
      </c>
      <c r="BQ1221" s="411">
        <v>0</v>
      </c>
      <c r="BR1221" s="411">
        <v>0</v>
      </c>
      <c r="BS1221" s="411">
        <v>0</v>
      </c>
      <c r="BT1221" s="411">
        <v>0</v>
      </c>
      <c r="BU1221" s="412">
        <v>0</v>
      </c>
      <c r="BV1221" s="411">
        <f t="shared" si="381"/>
        <v>0</v>
      </c>
      <c r="BW1221" s="411">
        <v>0</v>
      </c>
      <c r="BX1221" s="411">
        <v>0</v>
      </c>
      <c r="BY1221" s="411">
        <v>0</v>
      </c>
      <c r="BZ1221" s="411">
        <v>0</v>
      </c>
      <c r="CA1221" s="411">
        <v>0</v>
      </c>
      <c r="CB1221" s="411">
        <v>0</v>
      </c>
      <c r="CC1221" s="411">
        <v>0</v>
      </c>
      <c r="CD1221" s="411">
        <v>0</v>
      </c>
      <c r="CE1221" s="411">
        <v>0</v>
      </c>
      <c r="CF1221" s="411">
        <v>0</v>
      </c>
      <c r="CG1221" s="411">
        <v>0</v>
      </c>
      <c r="CH1221" s="412">
        <v>0</v>
      </c>
      <c r="CI1221" s="411">
        <f t="shared" si="382"/>
        <v>0</v>
      </c>
      <c r="CJ1221" s="411">
        <v>0</v>
      </c>
      <c r="CK1221" s="411">
        <v>0</v>
      </c>
      <c r="CL1221" s="411">
        <v>0</v>
      </c>
      <c r="CM1221" s="411">
        <v>0</v>
      </c>
      <c r="CN1221" s="411">
        <v>0</v>
      </c>
      <c r="CO1221" s="411">
        <v>0</v>
      </c>
      <c r="CP1221" s="411">
        <v>0</v>
      </c>
      <c r="CQ1221" s="411">
        <v>0</v>
      </c>
      <c r="CR1221" s="411">
        <v>0</v>
      </c>
      <c r="CS1221" s="411">
        <v>0</v>
      </c>
      <c r="CT1221" s="411">
        <v>0</v>
      </c>
      <c r="CU1221" s="412">
        <v>0</v>
      </c>
      <c r="CV1221" s="411">
        <f t="shared" si="383"/>
        <v>0</v>
      </c>
      <c r="CW1221" s="411">
        <v>0</v>
      </c>
      <c r="CX1221" s="411">
        <v>0</v>
      </c>
      <c r="CY1221" s="411">
        <v>0</v>
      </c>
      <c r="CZ1221" s="411">
        <v>0</v>
      </c>
      <c r="DA1221" s="411">
        <v>0</v>
      </c>
      <c r="DB1221" s="411">
        <v>0</v>
      </c>
      <c r="DC1221" s="411">
        <v>0</v>
      </c>
      <c r="DD1221" s="411">
        <v>0</v>
      </c>
      <c r="DE1221" s="411">
        <v>0</v>
      </c>
      <c r="DF1221" s="411">
        <v>0</v>
      </c>
      <c r="DG1221" s="411">
        <v>0</v>
      </c>
      <c r="DH1221" s="412">
        <v>0</v>
      </c>
      <c r="DI1221" s="411">
        <f t="shared" si="384"/>
        <v>0</v>
      </c>
      <c r="DJ1221" s="411">
        <v>0</v>
      </c>
      <c r="DK1221" s="411">
        <v>0</v>
      </c>
      <c r="DL1221" s="411">
        <v>0</v>
      </c>
      <c r="DM1221" s="411">
        <v>0</v>
      </c>
      <c r="DN1221" s="411">
        <v>0</v>
      </c>
      <c r="DO1221" s="411">
        <v>0</v>
      </c>
      <c r="DP1221" s="411">
        <v>0</v>
      </c>
      <c r="DQ1221" s="411">
        <v>0</v>
      </c>
      <c r="DR1221" s="411">
        <v>0</v>
      </c>
      <c r="DS1221" s="411">
        <v>0</v>
      </c>
      <c r="DT1221" s="411">
        <v>0</v>
      </c>
      <c r="DU1221" s="412">
        <v>0</v>
      </c>
      <c r="DV1221" s="411">
        <f t="shared" si="385"/>
        <v>0</v>
      </c>
      <c r="DW1221" s="412">
        <v>0</v>
      </c>
      <c r="DX1221" s="412">
        <v>0</v>
      </c>
      <c r="DY1221" s="412">
        <v>0</v>
      </c>
      <c r="DZ1221" s="412">
        <v>0</v>
      </c>
      <c r="EA1221" s="412">
        <v>0</v>
      </c>
      <c r="EB1221" s="412">
        <v>0</v>
      </c>
      <c r="EC1221" s="412">
        <v>0</v>
      </c>
      <c r="ED1221" s="412">
        <v>0</v>
      </c>
      <c r="EE1221" s="412">
        <v>0</v>
      </c>
      <c r="EF1221" s="412">
        <v>0</v>
      </c>
      <c r="EG1221" s="412">
        <v>0</v>
      </c>
      <c r="EH1221" s="412">
        <v>0</v>
      </c>
      <c r="EI1221" s="411">
        <f t="shared" si="386"/>
        <v>0</v>
      </c>
      <c r="EK1221" s="411">
        <f t="shared" si="387"/>
        <v>1</v>
      </c>
      <c r="EL1221" s="7">
        <f t="shared" si="388"/>
        <v>-1</v>
      </c>
    </row>
    <row r="1222" spans="1:142">
      <c r="A1222" s="365" t="str">
        <f t="shared" si="370"/>
        <v xml:space="preserve"> 223</v>
      </c>
      <c r="B1222" s="370" t="s">
        <v>981</v>
      </c>
      <c r="C1222" s="370" t="s">
        <v>1187</v>
      </c>
      <c r="D1222" s="411">
        <v>37</v>
      </c>
      <c r="E1222" s="411">
        <v>37</v>
      </c>
      <c r="F1222" s="411">
        <v>37</v>
      </c>
      <c r="G1222" s="411">
        <v>36</v>
      </c>
      <c r="H1222" s="411">
        <v>37</v>
      </c>
      <c r="I1222" s="411">
        <v>37</v>
      </c>
      <c r="J1222" s="411">
        <v>37</v>
      </c>
      <c r="K1222" s="411">
        <v>37</v>
      </c>
      <c r="L1222" s="411">
        <v>37</v>
      </c>
      <c r="M1222" s="411">
        <v>37</v>
      </c>
      <c r="N1222" s="411">
        <v>37</v>
      </c>
      <c r="O1222" s="412">
        <v>37</v>
      </c>
      <c r="P1222" s="411">
        <f t="shared" si="371"/>
        <v>443</v>
      </c>
      <c r="Q1222" s="411">
        <f t="shared" si="372"/>
        <v>256.80645161290323</v>
      </c>
      <c r="R1222" s="411">
        <f t="shared" si="373"/>
        <v>64.986651835372641</v>
      </c>
      <c r="S1222" s="411">
        <f t="shared" si="374"/>
        <v>121.20689655172414</v>
      </c>
      <c r="T1222" s="411">
        <v>0</v>
      </c>
      <c r="U1222" s="411">
        <v>0</v>
      </c>
      <c r="V1222" s="411">
        <v>0</v>
      </c>
      <c r="W1222" s="411">
        <v>0</v>
      </c>
      <c r="X1222" s="411">
        <v>0</v>
      </c>
      <c r="Y1222" s="411">
        <v>0</v>
      </c>
      <c r="Z1222" s="411">
        <v>0</v>
      </c>
      <c r="AA1222" s="411">
        <v>0</v>
      </c>
      <c r="AB1222" s="411">
        <v>0</v>
      </c>
      <c r="AC1222" s="411">
        <v>0</v>
      </c>
      <c r="AD1222" s="411">
        <v>0</v>
      </c>
      <c r="AE1222" s="412">
        <v>0</v>
      </c>
      <c r="AF1222" s="411">
        <f t="shared" si="375"/>
        <v>0</v>
      </c>
      <c r="AG1222" s="411">
        <v>0</v>
      </c>
      <c r="AH1222" s="411">
        <v>0</v>
      </c>
      <c r="AI1222" s="411">
        <v>0</v>
      </c>
      <c r="AJ1222" s="411">
        <v>0</v>
      </c>
      <c r="AK1222" s="411">
        <v>0</v>
      </c>
      <c r="AL1222" s="411">
        <v>0</v>
      </c>
      <c r="AM1222" s="411">
        <v>0</v>
      </c>
      <c r="AN1222" s="411">
        <v>0</v>
      </c>
      <c r="AO1222" s="411">
        <v>0</v>
      </c>
      <c r="AP1222" s="411">
        <v>0</v>
      </c>
      <c r="AQ1222" s="411">
        <v>0</v>
      </c>
      <c r="AR1222" s="412">
        <v>0</v>
      </c>
      <c r="AS1222" s="411">
        <f t="shared" si="376"/>
        <v>0</v>
      </c>
      <c r="AT1222" s="411">
        <f t="shared" si="377"/>
        <v>0</v>
      </c>
      <c r="AU1222" s="411">
        <f t="shared" si="378"/>
        <v>0</v>
      </c>
      <c r="AV1222" s="411">
        <f t="shared" si="379"/>
        <v>0</v>
      </c>
      <c r="AW1222" s="411">
        <v>0</v>
      </c>
      <c r="AX1222" s="411">
        <v>0</v>
      </c>
      <c r="AY1222" s="411">
        <v>0</v>
      </c>
      <c r="AZ1222" s="411">
        <v>0</v>
      </c>
      <c r="BA1222" s="411">
        <v>0</v>
      </c>
      <c r="BB1222" s="411">
        <v>0</v>
      </c>
      <c r="BC1222" s="411">
        <v>0</v>
      </c>
      <c r="BD1222" s="411">
        <v>0</v>
      </c>
      <c r="BE1222" s="411">
        <v>0</v>
      </c>
      <c r="BF1222" s="411">
        <v>0</v>
      </c>
      <c r="BG1222" s="411">
        <v>0</v>
      </c>
      <c r="BH1222" s="412">
        <v>0</v>
      </c>
      <c r="BI1222" s="411">
        <f t="shared" si="380"/>
        <v>0</v>
      </c>
      <c r="BJ1222" s="411">
        <v>0</v>
      </c>
      <c r="BK1222" s="411">
        <v>0</v>
      </c>
      <c r="BL1222" s="411">
        <v>0</v>
      </c>
      <c r="BM1222" s="411">
        <v>0</v>
      </c>
      <c r="BN1222" s="411">
        <v>0</v>
      </c>
      <c r="BO1222" s="411">
        <v>0</v>
      </c>
      <c r="BP1222" s="411">
        <v>0</v>
      </c>
      <c r="BQ1222" s="411">
        <v>0</v>
      </c>
      <c r="BR1222" s="411">
        <v>0</v>
      </c>
      <c r="BS1222" s="411">
        <v>0</v>
      </c>
      <c r="BT1222" s="411">
        <v>0</v>
      </c>
      <c r="BU1222" s="412">
        <v>0</v>
      </c>
      <c r="BV1222" s="411">
        <f t="shared" si="381"/>
        <v>0</v>
      </c>
      <c r="BW1222" s="411">
        <v>0</v>
      </c>
      <c r="BX1222" s="411">
        <v>0</v>
      </c>
      <c r="BY1222" s="411">
        <v>0</v>
      </c>
      <c r="BZ1222" s="411">
        <v>0</v>
      </c>
      <c r="CA1222" s="411">
        <v>0</v>
      </c>
      <c r="CB1222" s="411">
        <v>0</v>
      </c>
      <c r="CC1222" s="411">
        <v>0</v>
      </c>
      <c r="CD1222" s="411">
        <v>0</v>
      </c>
      <c r="CE1222" s="411">
        <v>0</v>
      </c>
      <c r="CF1222" s="411">
        <v>0</v>
      </c>
      <c r="CG1222" s="411">
        <v>0</v>
      </c>
      <c r="CH1222" s="412">
        <v>0</v>
      </c>
      <c r="CI1222" s="411">
        <f t="shared" si="382"/>
        <v>0</v>
      </c>
      <c r="CJ1222" s="411">
        <v>0</v>
      </c>
      <c r="CK1222" s="411">
        <v>0</v>
      </c>
      <c r="CL1222" s="411">
        <v>0</v>
      </c>
      <c r="CM1222" s="411">
        <v>0</v>
      </c>
      <c r="CN1222" s="411">
        <v>0</v>
      </c>
      <c r="CO1222" s="411">
        <v>0</v>
      </c>
      <c r="CP1222" s="411">
        <v>0</v>
      </c>
      <c r="CQ1222" s="411">
        <v>0</v>
      </c>
      <c r="CR1222" s="411">
        <v>0</v>
      </c>
      <c r="CS1222" s="411">
        <v>0</v>
      </c>
      <c r="CT1222" s="411">
        <v>0</v>
      </c>
      <c r="CU1222" s="412">
        <v>0</v>
      </c>
      <c r="CV1222" s="411">
        <f t="shared" si="383"/>
        <v>0</v>
      </c>
      <c r="CW1222" s="411">
        <v>0</v>
      </c>
      <c r="CX1222" s="411">
        <v>0</v>
      </c>
      <c r="CY1222" s="411">
        <v>0</v>
      </c>
      <c r="CZ1222" s="411">
        <v>0</v>
      </c>
      <c r="DA1222" s="411">
        <v>0</v>
      </c>
      <c r="DB1222" s="411">
        <v>0</v>
      </c>
      <c r="DC1222" s="411">
        <v>0</v>
      </c>
      <c r="DD1222" s="411">
        <v>0</v>
      </c>
      <c r="DE1222" s="411">
        <v>0</v>
      </c>
      <c r="DF1222" s="411">
        <v>0</v>
      </c>
      <c r="DG1222" s="411">
        <v>0</v>
      </c>
      <c r="DH1222" s="412">
        <v>0</v>
      </c>
      <c r="DI1222" s="411">
        <f t="shared" si="384"/>
        <v>0</v>
      </c>
      <c r="DJ1222" s="411">
        <v>0</v>
      </c>
      <c r="DK1222" s="411">
        <v>0</v>
      </c>
      <c r="DL1222" s="411">
        <v>0</v>
      </c>
      <c r="DM1222" s="411">
        <v>0</v>
      </c>
      <c r="DN1222" s="411">
        <v>0</v>
      </c>
      <c r="DO1222" s="411">
        <v>0</v>
      </c>
      <c r="DP1222" s="411">
        <v>0</v>
      </c>
      <c r="DQ1222" s="411">
        <v>0</v>
      </c>
      <c r="DR1222" s="411">
        <v>0</v>
      </c>
      <c r="DS1222" s="411">
        <v>0</v>
      </c>
      <c r="DT1222" s="411">
        <v>0</v>
      </c>
      <c r="DU1222" s="412">
        <v>0</v>
      </c>
      <c r="DV1222" s="411">
        <f t="shared" si="385"/>
        <v>0</v>
      </c>
      <c r="DW1222" s="412">
        <v>0</v>
      </c>
      <c r="DX1222" s="412">
        <v>0</v>
      </c>
      <c r="DY1222" s="412">
        <v>0</v>
      </c>
      <c r="DZ1222" s="412">
        <v>0</v>
      </c>
      <c r="EA1222" s="412">
        <v>0</v>
      </c>
      <c r="EB1222" s="412">
        <v>0</v>
      </c>
      <c r="EC1222" s="412">
        <v>0</v>
      </c>
      <c r="ED1222" s="412">
        <v>0</v>
      </c>
      <c r="EE1222" s="412">
        <v>0</v>
      </c>
      <c r="EF1222" s="412">
        <v>0</v>
      </c>
      <c r="EG1222" s="412">
        <v>0</v>
      </c>
      <c r="EH1222" s="412">
        <v>0</v>
      </c>
      <c r="EI1222" s="411">
        <f t="shared" si="386"/>
        <v>0</v>
      </c>
      <c r="EK1222" s="411">
        <f t="shared" si="387"/>
        <v>443</v>
      </c>
      <c r="EL1222" s="7">
        <f t="shared" si="388"/>
        <v>-443</v>
      </c>
    </row>
    <row r="1223" spans="1:142">
      <c r="A1223" s="365" t="str">
        <f t="shared" si="370"/>
        <v xml:space="preserve"> 225</v>
      </c>
      <c r="B1223" s="370" t="s">
        <v>982</v>
      </c>
      <c r="C1223" s="370" t="s">
        <v>1167</v>
      </c>
      <c r="D1223" s="411">
        <v>24</v>
      </c>
      <c r="E1223" s="411">
        <v>24</v>
      </c>
      <c r="F1223" s="411">
        <v>24</v>
      </c>
      <c r="G1223" s="411">
        <v>24</v>
      </c>
      <c r="H1223" s="411">
        <v>24</v>
      </c>
      <c r="I1223" s="411">
        <v>24</v>
      </c>
      <c r="J1223" s="411">
        <v>24</v>
      </c>
      <c r="K1223" s="411">
        <v>24</v>
      </c>
      <c r="L1223" s="411">
        <v>25</v>
      </c>
      <c r="M1223" s="411">
        <v>25</v>
      </c>
      <c r="N1223" s="411">
        <v>25</v>
      </c>
      <c r="O1223" s="412">
        <v>25</v>
      </c>
      <c r="P1223" s="411">
        <f t="shared" si="371"/>
        <v>292</v>
      </c>
      <c r="Q1223" s="411">
        <f t="shared" si="372"/>
        <v>167.2258064516129</v>
      </c>
      <c r="R1223" s="411">
        <f t="shared" si="373"/>
        <v>42.877641824249167</v>
      </c>
      <c r="S1223" s="411">
        <f t="shared" si="374"/>
        <v>81.896551724137936</v>
      </c>
      <c r="T1223" s="411">
        <v>0</v>
      </c>
      <c r="U1223" s="411">
        <v>0</v>
      </c>
      <c r="V1223" s="411">
        <v>0</v>
      </c>
      <c r="W1223" s="411">
        <v>0</v>
      </c>
      <c r="X1223" s="411">
        <v>0</v>
      </c>
      <c r="Y1223" s="411">
        <v>0</v>
      </c>
      <c r="Z1223" s="411">
        <v>0</v>
      </c>
      <c r="AA1223" s="411">
        <v>0</v>
      </c>
      <c r="AB1223" s="411">
        <v>0</v>
      </c>
      <c r="AC1223" s="411">
        <v>0</v>
      </c>
      <c r="AD1223" s="411">
        <v>0</v>
      </c>
      <c r="AE1223" s="412">
        <v>0</v>
      </c>
      <c r="AF1223" s="411">
        <f t="shared" si="375"/>
        <v>0</v>
      </c>
      <c r="AG1223" s="411">
        <v>24</v>
      </c>
      <c r="AH1223" s="411">
        <v>24</v>
      </c>
      <c r="AI1223" s="411">
        <v>24</v>
      </c>
      <c r="AJ1223" s="411">
        <v>24</v>
      </c>
      <c r="AK1223" s="411">
        <v>24</v>
      </c>
      <c r="AL1223" s="411">
        <v>24</v>
      </c>
      <c r="AM1223" s="411">
        <v>24</v>
      </c>
      <c r="AN1223" s="411">
        <v>24</v>
      </c>
      <c r="AO1223" s="411">
        <v>25</v>
      </c>
      <c r="AP1223" s="411">
        <v>25</v>
      </c>
      <c r="AQ1223" s="411">
        <v>25</v>
      </c>
      <c r="AR1223" s="412">
        <v>25</v>
      </c>
      <c r="AS1223" s="411">
        <f t="shared" si="376"/>
        <v>292</v>
      </c>
      <c r="AT1223" s="411">
        <f t="shared" si="377"/>
        <v>167.2258064516129</v>
      </c>
      <c r="AU1223" s="411">
        <f t="shared" si="378"/>
        <v>42.877641824249167</v>
      </c>
      <c r="AV1223" s="411">
        <f t="shared" si="379"/>
        <v>81.896551724137936</v>
      </c>
      <c r="AW1223" s="411">
        <v>0</v>
      </c>
      <c r="AX1223" s="411">
        <v>0</v>
      </c>
      <c r="AY1223" s="411">
        <v>0</v>
      </c>
      <c r="AZ1223" s="411">
        <v>0</v>
      </c>
      <c r="BA1223" s="411">
        <v>0</v>
      </c>
      <c r="BB1223" s="411">
        <v>0</v>
      </c>
      <c r="BC1223" s="411">
        <v>0</v>
      </c>
      <c r="BD1223" s="411">
        <v>0</v>
      </c>
      <c r="BE1223" s="411">
        <v>0</v>
      </c>
      <c r="BF1223" s="411">
        <v>0</v>
      </c>
      <c r="BG1223" s="411">
        <v>0</v>
      </c>
      <c r="BH1223" s="412">
        <v>0</v>
      </c>
      <c r="BI1223" s="411">
        <f t="shared" si="380"/>
        <v>0</v>
      </c>
      <c r="BJ1223" s="411">
        <v>24</v>
      </c>
      <c r="BK1223" s="411">
        <v>24</v>
      </c>
      <c r="BL1223" s="411">
        <v>24</v>
      </c>
      <c r="BM1223" s="411">
        <v>24</v>
      </c>
      <c r="BN1223" s="411">
        <v>24</v>
      </c>
      <c r="BO1223" s="411">
        <v>24</v>
      </c>
      <c r="BP1223" s="411">
        <v>24</v>
      </c>
      <c r="BQ1223" s="411">
        <v>24</v>
      </c>
      <c r="BR1223" s="411">
        <v>25</v>
      </c>
      <c r="BS1223" s="411">
        <v>25</v>
      </c>
      <c r="BT1223" s="411">
        <v>25</v>
      </c>
      <c r="BU1223" s="412">
        <v>25</v>
      </c>
      <c r="BV1223" s="411">
        <f t="shared" si="381"/>
        <v>292</v>
      </c>
      <c r="BW1223" s="411">
        <v>0</v>
      </c>
      <c r="BX1223" s="411">
        <v>0</v>
      </c>
      <c r="BY1223" s="411">
        <v>0</v>
      </c>
      <c r="BZ1223" s="411">
        <v>0</v>
      </c>
      <c r="CA1223" s="411">
        <v>0</v>
      </c>
      <c r="CB1223" s="411">
        <v>0</v>
      </c>
      <c r="CC1223" s="411">
        <v>0</v>
      </c>
      <c r="CD1223" s="411">
        <v>0</v>
      </c>
      <c r="CE1223" s="411">
        <v>0</v>
      </c>
      <c r="CF1223" s="411">
        <v>0</v>
      </c>
      <c r="CG1223" s="411">
        <v>0</v>
      </c>
      <c r="CH1223" s="412">
        <v>0</v>
      </c>
      <c r="CI1223" s="411">
        <f t="shared" si="382"/>
        <v>0</v>
      </c>
      <c r="CJ1223" s="411">
        <v>24</v>
      </c>
      <c r="CK1223" s="411">
        <v>24</v>
      </c>
      <c r="CL1223" s="411">
        <v>24</v>
      </c>
      <c r="CM1223" s="411">
        <v>24</v>
      </c>
      <c r="CN1223" s="411">
        <v>24</v>
      </c>
      <c r="CO1223" s="411">
        <v>24</v>
      </c>
      <c r="CP1223" s="411">
        <v>24</v>
      </c>
      <c r="CQ1223" s="411">
        <v>24</v>
      </c>
      <c r="CR1223" s="411">
        <v>25</v>
      </c>
      <c r="CS1223" s="411">
        <v>25</v>
      </c>
      <c r="CT1223" s="411">
        <v>25</v>
      </c>
      <c r="CU1223" s="412">
        <v>25</v>
      </c>
      <c r="CV1223" s="411">
        <f t="shared" si="383"/>
        <v>292</v>
      </c>
      <c r="CW1223" s="411">
        <v>1</v>
      </c>
      <c r="CX1223" s="411">
        <v>1</v>
      </c>
      <c r="CY1223" s="411">
        <v>1</v>
      </c>
      <c r="CZ1223" s="411">
        <v>1</v>
      </c>
      <c r="DA1223" s="411">
        <v>1</v>
      </c>
      <c r="DB1223" s="411">
        <v>1</v>
      </c>
      <c r="DC1223" s="411">
        <v>1</v>
      </c>
      <c r="DD1223" s="411">
        <v>1</v>
      </c>
      <c r="DE1223" s="411">
        <v>0</v>
      </c>
      <c r="DF1223" s="411">
        <v>0</v>
      </c>
      <c r="DG1223" s="411">
        <v>0</v>
      </c>
      <c r="DH1223" s="412">
        <v>0</v>
      </c>
      <c r="DI1223" s="411">
        <f t="shared" si="384"/>
        <v>8</v>
      </c>
      <c r="DJ1223" s="411">
        <v>25</v>
      </c>
      <c r="DK1223" s="411">
        <v>25</v>
      </c>
      <c r="DL1223" s="411">
        <v>25</v>
      </c>
      <c r="DM1223" s="411">
        <v>25</v>
      </c>
      <c r="DN1223" s="411">
        <v>25</v>
      </c>
      <c r="DO1223" s="411">
        <v>25</v>
      </c>
      <c r="DP1223" s="411">
        <v>25</v>
      </c>
      <c r="DQ1223" s="411">
        <v>25</v>
      </c>
      <c r="DR1223" s="411">
        <v>25</v>
      </c>
      <c r="DS1223" s="411">
        <v>25</v>
      </c>
      <c r="DT1223" s="411">
        <v>25</v>
      </c>
      <c r="DU1223" s="412">
        <v>25</v>
      </c>
      <c r="DV1223" s="411">
        <f t="shared" si="385"/>
        <v>300</v>
      </c>
      <c r="DW1223" s="412">
        <v>25</v>
      </c>
      <c r="DX1223" s="412">
        <v>25</v>
      </c>
      <c r="DY1223" s="412">
        <v>25</v>
      </c>
      <c r="DZ1223" s="412">
        <v>25</v>
      </c>
      <c r="EA1223" s="412">
        <v>25</v>
      </c>
      <c r="EB1223" s="412">
        <v>25</v>
      </c>
      <c r="EC1223" s="412">
        <v>25</v>
      </c>
      <c r="ED1223" s="412">
        <v>25</v>
      </c>
      <c r="EE1223" s="412">
        <v>25</v>
      </c>
      <c r="EF1223" s="412">
        <v>25</v>
      </c>
      <c r="EG1223" s="412">
        <v>25</v>
      </c>
      <c r="EH1223" s="412">
        <v>25</v>
      </c>
      <c r="EI1223" s="411">
        <f t="shared" si="386"/>
        <v>300</v>
      </c>
      <c r="EK1223" s="411">
        <f t="shared" si="387"/>
        <v>300</v>
      </c>
      <c r="EL1223" s="7">
        <f t="shared" si="388"/>
        <v>0</v>
      </c>
    </row>
    <row r="1224" spans="1:142">
      <c r="A1224" s="365" t="str">
        <f t="shared" si="370"/>
        <v xml:space="preserve"> 225</v>
      </c>
      <c r="B1224" s="370" t="s">
        <v>982</v>
      </c>
      <c r="C1224" s="370" t="s">
        <v>1168</v>
      </c>
      <c r="D1224" s="411">
        <v>51193</v>
      </c>
      <c r="E1224" s="411">
        <v>49681</v>
      </c>
      <c r="F1224" s="411">
        <v>47371</v>
      </c>
      <c r="G1224" s="411">
        <v>44625</v>
      </c>
      <c r="H1224" s="411">
        <v>46068</v>
      </c>
      <c r="I1224" s="411">
        <v>42682</v>
      </c>
      <c r="J1224" s="411">
        <v>52350</v>
      </c>
      <c r="K1224" s="411">
        <v>64221</v>
      </c>
      <c r="L1224" s="411">
        <v>62023</v>
      </c>
      <c r="M1224" s="411">
        <v>60717</v>
      </c>
      <c r="N1224" s="411">
        <v>58073</v>
      </c>
      <c r="O1224" s="412">
        <v>53890</v>
      </c>
      <c r="P1224" s="411">
        <f t="shared" si="371"/>
        <v>632894</v>
      </c>
      <c r="Q1224" s="411">
        <f t="shared" si="372"/>
        <v>332281.29032258067</v>
      </c>
      <c r="R1224" s="411">
        <f t="shared" si="373"/>
        <v>110822.91657397107</v>
      </c>
      <c r="S1224" s="411">
        <f t="shared" si="374"/>
        <v>189789.79310344829</v>
      </c>
      <c r="T1224" s="411">
        <v>0</v>
      </c>
      <c r="U1224" s="411">
        <v>0</v>
      </c>
      <c r="V1224" s="411">
        <v>0</v>
      </c>
      <c r="W1224" s="411">
        <v>0</v>
      </c>
      <c r="X1224" s="411">
        <v>0</v>
      </c>
      <c r="Y1224" s="411">
        <v>0</v>
      </c>
      <c r="Z1224" s="411">
        <v>0</v>
      </c>
      <c r="AA1224" s="411">
        <v>0</v>
      </c>
      <c r="AB1224" s="411">
        <v>825.00000000001</v>
      </c>
      <c r="AC1224" s="411">
        <v>-825.00000000000364</v>
      </c>
      <c r="AD1224" s="411">
        <v>0</v>
      </c>
      <c r="AE1224" s="412">
        <v>0</v>
      </c>
      <c r="AF1224" s="411">
        <f t="shared" si="375"/>
        <v>6.3664629124104977E-12</v>
      </c>
      <c r="AG1224" s="411">
        <v>51193</v>
      </c>
      <c r="AH1224" s="411">
        <v>49681</v>
      </c>
      <c r="AI1224" s="411">
        <v>47371</v>
      </c>
      <c r="AJ1224" s="411">
        <v>44625</v>
      </c>
      <c r="AK1224" s="411">
        <v>46068</v>
      </c>
      <c r="AL1224" s="411">
        <v>42682</v>
      </c>
      <c r="AM1224" s="411">
        <v>52350</v>
      </c>
      <c r="AN1224" s="411">
        <v>64221</v>
      </c>
      <c r="AO1224" s="411">
        <v>62848.000000000007</v>
      </c>
      <c r="AP1224" s="411">
        <v>59892</v>
      </c>
      <c r="AQ1224" s="411">
        <v>58073</v>
      </c>
      <c r="AR1224" s="412">
        <v>53890</v>
      </c>
      <c r="AS1224" s="411">
        <f t="shared" si="376"/>
        <v>632894</v>
      </c>
      <c r="AT1224" s="411">
        <f t="shared" si="377"/>
        <v>332281.29032258067</v>
      </c>
      <c r="AU1224" s="411">
        <f t="shared" si="378"/>
        <v>111420.33036707452</v>
      </c>
      <c r="AV1224" s="411">
        <f t="shared" si="379"/>
        <v>189192.37931034484</v>
      </c>
      <c r="AW1224" s="411">
        <v>0</v>
      </c>
      <c r="AX1224" s="411">
        <v>0</v>
      </c>
      <c r="AY1224" s="411">
        <v>0</v>
      </c>
      <c r="AZ1224" s="411">
        <v>0</v>
      </c>
      <c r="BA1224" s="411">
        <v>0</v>
      </c>
      <c r="BB1224" s="411">
        <v>0</v>
      </c>
      <c r="BC1224" s="411">
        <v>0</v>
      </c>
      <c r="BD1224" s="411">
        <v>0</v>
      </c>
      <c r="BE1224" s="411">
        <v>0</v>
      </c>
      <c r="BF1224" s="411">
        <v>0</v>
      </c>
      <c r="BG1224" s="411">
        <v>0</v>
      </c>
      <c r="BH1224" s="412">
        <v>0</v>
      </c>
      <c r="BI1224" s="411">
        <f t="shared" si="380"/>
        <v>0</v>
      </c>
      <c r="BJ1224" s="411">
        <v>51193</v>
      </c>
      <c r="BK1224" s="411">
        <v>49681</v>
      </c>
      <c r="BL1224" s="411">
        <v>47371</v>
      </c>
      <c r="BM1224" s="411">
        <v>44625</v>
      </c>
      <c r="BN1224" s="411">
        <v>46068</v>
      </c>
      <c r="BO1224" s="411">
        <v>42682</v>
      </c>
      <c r="BP1224" s="411">
        <v>52350</v>
      </c>
      <c r="BQ1224" s="411">
        <v>64221</v>
      </c>
      <c r="BR1224" s="411">
        <v>62848.000000000007</v>
      </c>
      <c r="BS1224" s="411">
        <v>59892</v>
      </c>
      <c r="BT1224" s="411">
        <v>58073</v>
      </c>
      <c r="BU1224" s="412">
        <v>53890</v>
      </c>
      <c r="BV1224" s="411">
        <f t="shared" si="381"/>
        <v>632894</v>
      </c>
      <c r="BW1224" s="411">
        <v>-2142.9871526130009</v>
      </c>
      <c r="BX1224" s="411">
        <v>-2143.1531867659992</v>
      </c>
      <c r="BY1224" s="411">
        <v>-1589.0799487069985</v>
      </c>
      <c r="BZ1224" s="411">
        <v>-1571.3039501250021</v>
      </c>
      <c r="CA1224" s="411">
        <v>648.42184175999228</v>
      </c>
      <c r="CB1224" s="411">
        <v>1916.2019023359985</v>
      </c>
      <c r="CC1224" s="411">
        <v>1669.8084211499968</v>
      </c>
      <c r="CD1224" s="411">
        <v>-3315.8187907590018</v>
      </c>
      <c r="CE1224" s="411">
        <v>1255.4111738880019</v>
      </c>
      <c r="CF1224" s="411">
        <v>1956.5343675359973</v>
      </c>
      <c r="CG1224" s="411">
        <v>-895.41370755299477</v>
      </c>
      <c r="CH1224" s="412">
        <v>2099.6012304100013</v>
      </c>
      <c r="CI1224" s="411">
        <f t="shared" si="382"/>
        <v>-2111.7777994430098</v>
      </c>
      <c r="CJ1224" s="411">
        <v>49050.012847386999</v>
      </c>
      <c r="CK1224" s="411">
        <v>47537.846813233999</v>
      </c>
      <c r="CL1224" s="411">
        <v>45781.920051293004</v>
      </c>
      <c r="CM1224" s="411">
        <v>43053.696049874998</v>
      </c>
      <c r="CN1224" s="411">
        <v>46716.421841759991</v>
      </c>
      <c r="CO1224" s="411">
        <v>44598.201902336004</v>
      </c>
      <c r="CP1224" s="411">
        <v>54019.808421149995</v>
      </c>
      <c r="CQ1224" s="411">
        <v>60905.181209240996</v>
      </c>
      <c r="CR1224" s="411">
        <v>64103.411173888016</v>
      </c>
      <c r="CS1224" s="411">
        <v>61848.534367535991</v>
      </c>
      <c r="CT1224" s="411">
        <v>57177.586292447006</v>
      </c>
      <c r="CU1224" s="412">
        <v>55989.60123041</v>
      </c>
      <c r="CV1224" s="411">
        <f t="shared" si="383"/>
        <v>630782.22220055712</v>
      </c>
      <c r="CW1224" s="411">
        <v>7943.1644269218014</v>
      </c>
      <c r="CX1224" s="411">
        <v>7488.782518449596</v>
      </c>
      <c r="CY1224" s="411">
        <v>7291.513246901799</v>
      </c>
      <c r="CZ1224" s="411">
        <v>6851.3505238897997</v>
      </c>
      <c r="DA1224" s="411">
        <v>7348.8010289759986</v>
      </c>
      <c r="DB1224" s="411">
        <v>6934.1311902976013</v>
      </c>
      <c r="DC1224" s="411">
        <v>8441.7430512271967</v>
      </c>
      <c r="DD1224" s="411">
        <v>9283.9597784173966</v>
      </c>
      <c r="DE1224" s="411">
        <v>0</v>
      </c>
      <c r="DF1224" s="411">
        <v>0</v>
      </c>
      <c r="DG1224" s="411">
        <v>0</v>
      </c>
      <c r="DH1224" s="412">
        <v>0</v>
      </c>
      <c r="DI1224" s="411">
        <f t="shared" si="384"/>
        <v>61583.445765081189</v>
      </c>
      <c r="DJ1224" s="411">
        <v>56993.1772743088</v>
      </c>
      <c r="DK1224" s="411">
        <v>55026.629331683595</v>
      </c>
      <c r="DL1224" s="411">
        <v>53073.433298194803</v>
      </c>
      <c r="DM1224" s="411">
        <v>49905.046573764797</v>
      </c>
      <c r="DN1224" s="411">
        <v>54065.22287073599</v>
      </c>
      <c r="DO1224" s="411">
        <v>51532.333092633606</v>
      </c>
      <c r="DP1224" s="411">
        <v>62461.551472377192</v>
      </c>
      <c r="DQ1224" s="411">
        <v>70189.140987658393</v>
      </c>
      <c r="DR1224" s="411">
        <v>64103.411173888016</v>
      </c>
      <c r="DS1224" s="411">
        <v>61848.534367535991</v>
      </c>
      <c r="DT1224" s="411">
        <v>57177.586292447006</v>
      </c>
      <c r="DU1224" s="412">
        <v>55989.60123041</v>
      </c>
      <c r="DV1224" s="411">
        <f t="shared" si="385"/>
        <v>692365.66796563833</v>
      </c>
      <c r="DW1224" s="412">
        <v>56993.1772743088</v>
      </c>
      <c r="DX1224" s="412">
        <v>55026.629331683595</v>
      </c>
      <c r="DY1224" s="412">
        <v>53073.433298194803</v>
      </c>
      <c r="DZ1224" s="412">
        <v>49905.046573764797</v>
      </c>
      <c r="EA1224" s="412">
        <v>54065.22287073599</v>
      </c>
      <c r="EB1224" s="412">
        <v>51532.333092633606</v>
      </c>
      <c r="EC1224" s="412">
        <v>62461.551472377192</v>
      </c>
      <c r="ED1224" s="412">
        <v>70189.140987658393</v>
      </c>
      <c r="EE1224" s="412">
        <v>64103.411173888016</v>
      </c>
      <c r="EF1224" s="412">
        <v>61848.534367535991</v>
      </c>
      <c r="EG1224" s="412">
        <v>57177.586292447006</v>
      </c>
      <c r="EH1224" s="412">
        <v>55989.60123041</v>
      </c>
      <c r="EI1224" s="411">
        <f t="shared" si="386"/>
        <v>692365.66796563833</v>
      </c>
      <c r="EK1224" s="411">
        <f t="shared" si="387"/>
        <v>692365.66796563822</v>
      </c>
      <c r="EL1224" s="7">
        <f t="shared" si="388"/>
        <v>0</v>
      </c>
    </row>
    <row r="1225" spans="1:142">
      <c r="A1225" s="365" t="str">
        <f t="shared" si="370"/>
        <v xml:space="preserve"> 225</v>
      </c>
      <c r="B1225" s="370" t="s">
        <v>982</v>
      </c>
      <c r="C1225" s="370" t="s">
        <v>1169</v>
      </c>
      <c r="D1225" s="411">
        <v>51193</v>
      </c>
      <c r="E1225" s="411">
        <v>49681</v>
      </c>
      <c r="F1225" s="411">
        <v>47371</v>
      </c>
      <c r="G1225" s="411">
        <v>44625</v>
      </c>
      <c r="H1225" s="411">
        <v>46068</v>
      </c>
      <c r="I1225" s="411">
        <v>42682</v>
      </c>
      <c r="J1225" s="411">
        <v>52350</v>
      </c>
      <c r="K1225" s="411">
        <v>64221</v>
      </c>
      <c r="L1225" s="411">
        <v>62023</v>
      </c>
      <c r="M1225" s="411">
        <v>60717</v>
      </c>
      <c r="N1225" s="411">
        <v>58073</v>
      </c>
      <c r="O1225" s="412">
        <v>53890</v>
      </c>
      <c r="P1225" s="411">
        <f t="shared" si="371"/>
        <v>632894</v>
      </c>
      <c r="Q1225" s="411">
        <f t="shared" si="372"/>
        <v>332281.29032258067</v>
      </c>
      <c r="R1225" s="411">
        <f t="shared" si="373"/>
        <v>110822.91657397107</v>
      </c>
      <c r="S1225" s="411">
        <f t="shared" si="374"/>
        <v>189789.79310344829</v>
      </c>
      <c r="T1225" s="411">
        <v>0</v>
      </c>
      <c r="U1225" s="411">
        <v>0</v>
      </c>
      <c r="V1225" s="411">
        <v>0</v>
      </c>
      <c r="W1225" s="411">
        <v>0</v>
      </c>
      <c r="X1225" s="411">
        <v>0</v>
      </c>
      <c r="Y1225" s="411">
        <v>0</v>
      </c>
      <c r="Z1225" s="411">
        <v>0</v>
      </c>
      <c r="AA1225" s="411">
        <v>0</v>
      </c>
      <c r="AB1225" s="411">
        <v>825.00000000001</v>
      </c>
      <c r="AC1225" s="411">
        <v>-825.00000000000364</v>
      </c>
      <c r="AD1225" s="411">
        <v>0</v>
      </c>
      <c r="AE1225" s="412">
        <v>0</v>
      </c>
      <c r="AF1225" s="411">
        <f t="shared" si="375"/>
        <v>6.3664629124104977E-12</v>
      </c>
      <c r="AG1225" s="411">
        <v>51193</v>
      </c>
      <c r="AH1225" s="411">
        <v>49681</v>
      </c>
      <c r="AI1225" s="411">
        <v>47371</v>
      </c>
      <c r="AJ1225" s="411">
        <v>44625</v>
      </c>
      <c r="AK1225" s="411">
        <v>46068</v>
      </c>
      <c r="AL1225" s="411">
        <v>42682</v>
      </c>
      <c r="AM1225" s="411">
        <v>52350</v>
      </c>
      <c r="AN1225" s="411">
        <v>64221</v>
      </c>
      <c r="AO1225" s="411">
        <v>62848.000000000007</v>
      </c>
      <c r="AP1225" s="411">
        <v>59892</v>
      </c>
      <c r="AQ1225" s="411">
        <v>58073</v>
      </c>
      <c r="AR1225" s="412">
        <v>53890</v>
      </c>
      <c r="AS1225" s="411">
        <f t="shared" si="376"/>
        <v>632894</v>
      </c>
      <c r="AT1225" s="411">
        <f t="shared" si="377"/>
        <v>332281.29032258067</v>
      </c>
      <c r="AU1225" s="411">
        <f t="shared" si="378"/>
        <v>111420.33036707452</v>
      </c>
      <c r="AV1225" s="411">
        <f t="shared" si="379"/>
        <v>189192.37931034484</v>
      </c>
      <c r="AW1225" s="411">
        <v>0</v>
      </c>
      <c r="AX1225" s="411">
        <v>0</v>
      </c>
      <c r="AY1225" s="411">
        <v>0</v>
      </c>
      <c r="AZ1225" s="411">
        <v>0</v>
      </c>
      <c r="BA1225" s="411">
        <v>0</v>
      </c>
      <c r="BB1225" s="411">
        <v>0</v>
      </c>
      <c r="BC1225" s="411">
        <v>0</v>
      </c>
      <c r="BD1225" s="411">
        <v>0</v>
      </c>
      <c r="BE1225" s="411">
        <v>0</v>
      </c>
      <c r="BF1225" s="411">
        <v>0</v>
      </c>
      <c r="BG1225" s="411">
        <v>0</v>
      </c>
      <c r="BH1225" s="412">
        <v>0</v>
      </c>
      <c r="BI1225" s="411">
        <f t="shared" si="380"/>
        <v>0</v>
      </c>
      <c r="BJ1225" s="411">
        <v>51193</v>
      </c>
      <c r="BK1225" s="411">
        <v>49681</v>
      </c>
      <c r="BL1225" s="411">
        <v>47371</v>
      </c>
      <c r="BM1225" s="411">
        <v>44625</v>
      </c>
      <c r="BN1225" s="411">
        <v>46068</v>
      </c>
      <c r="BO1225" s="411">
        <v>42682</v>
      </c>
      <c r="BP1225" s="411">
        <v>52350</v>
      </c>
      <c r="BQ1225" s="411">
        <v>64221</v>
      </c>
      <c r="BR1225" s="411">
        <v>62848.000000000007</v>
      </c>
      <c r="BS1225" s="411">
        <v>59892</v>
      </c>
      <c r="BT1225" s="411">
        <v>58073</v>
      </c>
      <c r="BU1225" s="412">
        <v>53890</v>
      </c>
      <c r="BV1225" s="411">
        <f t="shared" si="381"/>
        <v>632894</v>
      </c>
      <c r="BW1225" s="411">
        <v>-2142.9871526130009</v>
      </c>
      <c r="BX1225" s="411">
        <v>-2143.1531867659992</v>
      </c>
      <c r="BY1225" s="411">
        <v>-1589.0799487069985</v>
      </c>
      <c r="BZ1225" s="411">
        <v>-1571.3039501250021</v>
      </c>
      <c r="CA1225" s="411">
        <v>648.42184175999228</v>
      </c>
      <c r="CB1225" s="411">
        <v>1916.2019023359985</v>
      </c>
      <c r="CC1225" s="411">
        <v>1669.8084211499968</v>
      </c>
      <c r="CD1225" s="411">
        <v>-3315.8187907590018</v>
      </c>
      <c r="CE1225" s="411">
        <v>1255.4111738880019</v>
      </c>
      <c r="CF1225" s="411">
        <v>1956.5343675359973</v>
      </c>
      <c r="CG1225" s="411">
        <v>-895.41370755299477</v>
      </c>
      <c r="CH1225" s="412">
        <v>2099.6012304100013</v>
      </c>
      <c r="CI1225" s="411">
        <f t="shared" si="382"/>
        <v>-2111.7777994430098</v>
      </c>
      <c r="CJ1225" s="411">
        <v>49050.012847386999</v>
      </c>
      <c r="CK1225" s="411">
        <v>47537.846813233999</v>
      </c>
      <c r="CL1225" s="411">
        <v>45781.920051293004</v>
      </c>
      <c r="CM1225" s="411">
        <v>43053.696049874998</v>
      </c>
      <c r="CN1225" s="411">
        <v>46716.421841759991</v>
      </c>
      <c r="CO1225" s="411">
        <v>44598.201902336004</v>
      </c>
      <c r="CP1225" s="411">
        <v>54019.808421149995</v>
      </c>
      <c r="CQ1225" s="411">
        <v>60905.181209240996</v>
      </c>
      <c r="CR1225" s="411">
        <v>64103.411173888016</v>
      </c>
      <c r="CS1225" s="411">
        <v>61848.534367535991</v>
      </c>
      <c r="CT1225" s="411">
        <v>57177.586292447006</v>
      </c>
      <c r="CU1225" s="412">
        <v>55989.60123041</v>
      </c>
      <c r="CV1225" s="411">
        <f t="shared" si="383"/>
        <v>630782.22220055712</v>
      </c>
      <c r="CW1225" s="411">
        <v>7943.1644269218014</v>
      </c>
      <c r="CX1225" s="411">
        <v>7488.782518449596</v>
      </c>
      <c r="CY1225" s="411">
        <v>7291.513246901799</v>
      </c>
      <c r="CZ1225" s="411">
        <v>6851.3505238897997</v>
      </c>
      <c r="DA1225" s="411">
        <v>7348.8010289759986</v>
      </c>
      <c r="DB1225" s="411">
        <v>6934.1311902976013</v>
      </c>
      <c r="DC1225" s="411">
        <v>8441.7430512271967</v>
      </c>
      <c r="DD1225" s="411">
        <v>9283.9597784173966</v>
      </c>
      <c r="DE1225" s="411">
        <v>0</v>
      </c>
      <c r="DF1225" s="411">
        <v>0</v>
      </c>
      <c r="DG1225" s="411">
        <v>0</v>
      </c>
      <c r="DH1225" s="412">
        <v>0</v>
      </c>
      <c r="DI1225" s="411">
        <f t="shared" si="384"/>
        <v>61583.445765081189</v>
      </c>
      <c r="DJ1225" s="411">
        <v>56993.1772743088</v>
      </c>
      <c r="DK1225" s="411">
        <v>55026.629331683595</v>
      </c>
      <c r="DL1225" s="411">
        <v>53073.433298194803</v>
      </c>
      <c r="DM1225" s="411">
        <v>49905.046573764797</v>
      </c>
      <c r="DN1225" s="411">
        <v>54065.22287073599</v>
      </c>
      <c r="DO1225" s="411">
        <v>51532.333092633606</v>
      </c>
      <c r="DP1225" s="411">
        <v>62461.551472377192</v>
      </c>
      <c r="DQ1225" s="411">
        <v>70189.140987658393</v>
      </c>
      <c r="DR1225" s="411">
        <v>64103.411173888016</v>
      </c>
      <c r="DS1225" s="411">
        <v>61848.534367535991</v>
      </c>
      <c r="DT1225" s="411">
        <v>57177.586292447006</v>
      </c>
      <c r="DU1225" s="412">
        <v>55989.60123041</v>
      </c>
      <c r="DV1225" s="411">
        <f t="shared" si="385"/>
        <v>692365.66796563833</v>
      </c>
      <c r="DW1225" s="412">
        <v>56993.1772743088</v>
      </c>
      <c r="DX1225" s="412">
        <v>55026.629331683595</v>
      </c>
      <c r="DY1225" s="412">
        <v>53073.433298194803</v>
      </c>
      <c r="DZ1225" s="412">
        <v>49905.046573764797</v>
      </c>
      <c r="EA1225" s="412">
        <v>54065.22287073599</v>
      </c>
      <c r="EB1225" s="412">
        <v>51532.333092633606</v>
      </c>
      <c r="EC1225" s="412">
        <v>62461.551472377192</v>
      </c>
      <c r="ED1225" s="412">
        <v>70189.140987658393</v>
      </c>
      <c r="EE1225" s="412">
        <v>64103.411173888016</v>
      </c>
      <c r="EF1225" s="412">
        <v>61848.534367535991</v>
      </c>
      <c r="EG1225" s="412">
        <v>57177.586292447006</v>
      </c>
      <c r="EH1225" s="412">
        <v>55989.60123041</v>
      </c>
      <c r="EI1225" s="411">
        <f t="shared" si="386"/>
        <v>692365.66796563833</v>
      </c>
      <c r="EK1225" s="411">
        <f t="shared" si="387"/>
        <v>692365.66796563822</v>
      </c>
      <c r="EL1225" s="7">
        <f t="shared" si="388"/>
        <v>0</v>
      </c>
    </row>
    <row r="1226" spans="1:142">
      <c r="A1226" s="365" t="str">
        <f t="shared" si="370"/>
        <v xml:space="preserve"> 225</v>
      </c>
      <c r="B1226" s="370" t="s">
        <v>982</v>
      </c>
      <c r="C1226" s="370" t="s">
        <v>1170</v>
      </c>
      <c r="D1226" s="411">
        <v>51193</v>
      </c>
      <c r="E1226" s="411">
        <v>49681</v>
      </c>
      <c r="F1226" s="411">
        <v>47371</v>
      </c>
      <c r="G1226" s="411">
        <v>44625</v>
      </c>
      <c r="H1226" s="411">
        <v>46068</v>
      </c>
      <c r="I1226" s="411">
        <v>42682</v>
      </c>
      <c r="J1226" s="411">
        <v>52350</v>
      </c>
      <c r="K1226" s="411">
        <v>64221</v>
      </c>
      <c r="L1226" s="411">
        <v>62023</v>
      </c>
      <c r="M1226" s="411">
        <v>60717</v>
      </c>
      <c r="N1226" s="411">
        <v>58073</v>
      </c>
      <c r="O1226" s="412">
        <v>53890</v>
      </c>
      <c r="P1226" s="411">
        <f t="shared" si="371"/>
        <v>632894</v>
      </c>
      <c r="Q1226" s="411">
        <f t="shared" si="372"/>
        <v>332281.29032258067</v>
      </c>
      <c r="R1226" s="411">
        <f t="shared" si="373"/>
        <v>110822.91657397107</v>
      </c>
      <c r="S1226" s="411">
        <f t="shared" si="374"/>
        <v>189789.79310344829</v>
      </c>
      <c r="T1226" s="411">
        <v>0</v>
      </c>
      <c r="U1226" s="411">
        <v>0</v>
      </c>
      <c r="V1226" s="411">
        <v>0</v>
      </c>
      <c r="W1226" s="411">
        <v>0</v>
      </c>
      <c r="X1226" s="411">
        <v>0</v>
      </c>
      <c r="Y1226" s="411">
        <v>0</v>
      </c>
      <c r="Z1226" s="411">
        <v>0</v>
      </c>
      <c r="AA1226" s="411">
        <v>0</v>
      </c>
      <c r="AB1226" s="411">
        <v>825.00000000001</v>
      </c>
      <c r="AC1226" s="411">
        <v>-825.00000000000364</v>
      </c>
      <c r="AD1226" s="411">
        <v>0</v>
      </c>
      <c r="AE1226" s="412">
        <v>0</v>
      </c>
      <c r="AF1226" s="411">
        <f t="shared" si="375"/>
        <v>6.3664629124104977E-12</v>
      </c>
      <c r="AG1226" s="411">
        <v>51193</v>
      </c>
      <c r="AH1226" s="411">
        <v>49681</v>
      </c>
      <c r="AI1226" s="411">
        <v>47371</v>
      </c>
      <c r="AJ1226" s="411">
        <v>44625</v>
      </c>
      <c r="AK1226" s="411">
        <v>46068</v>
      </c>
      <c r="AL1226" s="411">
        <v>42682</v>
      </c>
      <c r="AM1226" s="411">
        <v>52350</v>
      </c>
      <c r="AN1226" s="411">
        <v>64221</v>
      </c>
      <c r="AO1226" s="411">
        <v>62848.000000000007</v>
      </c>
      <c r="AP1226" s="411">
        <v>59892</v>
      </c>
      <c r="AQ1226" s="411">
        <v>58073</v>
      </c>
      <c r="AR1226" s="412">
        <v>53890</v>
      </c>
      <c r="AS1226" s="411">
        <f t="shared" si="376"/>
        <v>632894</v>
      </c>
      <c r="AT1226" s="411">
        <f t="shared" si="377"/>
        <v>332281.29032258067</v>
      </c>
      <c r="AU1226" s="411">
        <f t="shared" si="378"/>
        <v>111420.33036707452</v>
      </c>
      <c r="AV1226" s="411">
        <f t="shared" si="379"/>
        <v>189192.37931034484</v>
      </c>
      <c r="AW1226" s="411">
        <v>0</v>
      </c>
      <c r="AX1226" s="411">
        <v>0</v>
      </c>
      <c r="AY1226" s="411">
        <v>0</v>
      </c>
      <c r="AZ1226" s="411">
        <v>0</v>
      </c>
      <c r="BA1226" s="411">
        <v>0</v>
      </c>
      <c r="BB1226" s="411">
        <v>0</v>
      </c>
      <c r="BC1226" s="411">
        <v>0</v>
      </c>
      <c r="BD1226" s="411">
        <v>0</v>
      </c>
      <c r="BE1226" s="411">
        <v>0</v>
      </c>
      <c r="BF1226" s="411">
        <v>0</v>
      </c>
      <c r="BG1226" s="411">
        <v>0</v>
      </c>
      <c r="BH1226" s="412">
        <v>0</v>
      </c>
      <c r="BI1226" s="411">
        <f t="shared" si="380"/>
        <v>0</v>
      </c>
      <c r="BJ1226" s="411">
        <v>51193</v>
      </c>
      <c r="BK1226" s="411">
        <v>49681</v>
      </c>
      <c r="BL1226" s="411">
        <v>47371</v>
      </c>
      <c r="BM1226" s="411">
        <v>44625</v>
      </c>
      <c r="BN1226" s="411">
        <v>46068</v>
      </c>
      <c r="BO1226" s="411">
        <v>42682</v>
      </c>
      <c r="BP1226" s="411">
        <v>52350</v>
      </c>
      <c r="BQ1226" s="411">
        <v>64221</v>
      </c>
      <c r="BR1226" s="411">
        <v>62848.000000000007</v>
      </c>
      <c r="BS1226" s="411">
        <v>59892</v>
      </c>
      <c r="BT1226" s="411">
        <v>58073</v>
      </c>
      <c r="BU1226" s="412">
        <v>53890</v>
      </c>
      <c r="BV1226" s="411">
        <f t="shared" si="381"/>
        <v>632894</v>
      </c>
      <c r="BW1226" s="411">
        <v>-2142.9871526130009</v>
      </c>
      <c r="BX1226" s="411">
        <v>-2143.1531867659992</v>
      </c>
      <c r="BY1226" s="411">
        <v>-1589.0799487069985</v>
      </c>
      <c r="BZ1226" s="411">
        <v>-1571.3039501250021</v>
      </c>
      <c r="CA1226" s="411">
        <v>648.42184175999228</v>
      </c>
      <c r="CB1226" s="411">
        <v>1916.2019023359985</v>
      </c>
      <c r="CC1226" s="411">
        <v>1669.8084211499968</v>
      </c>
      <c r="CD1226" s="411">
        <v>-3315.8187907590018</v>
      </c>
      <c r="CE1226" s="411">
        <v>1255.4111738880019</v>
      </c>
      <c r="CF1226" s="411">
        <v>1956.5343675359973</v>
      </c>
      <c r="CG1226" s="411">
        <v>-895.41370755299477</v>
      </c>
      <c r="CH1226" s="412">
        <v>2099.6012304100013</v>
      </c>
      <c r="CI1226" s="411">
        <f t="shared" si="382"/>
        <v>-2111.7777994430098</v>
      </c>
      <c r="CJ1226" s="411">
        <v>49050.012847386999</v>
      </c>
      <c r="CK1226" s="411">
        <v>47537.846813233999</v>
      </c>
      <c r="CL1226" s="411">
        <v>45781.920051293004</v>
      </c>
      <c r="CM1226" s="411">
        <v>43053.696049874998</v>
      </c>
      <c r="CN1226" s="411">
        <v>46716.421841759991</v>
      </c>
      <c r="CO1226" s="411">
        <v>44598.201902336004</v>
      </c>
      <c r="CP1226" s="411">
        <v>54019.808421149995</v>
      </c>
      <c r="CQ1226" s="411">
        <v>60905.181209240996</v>
      </c>
      <c r="CR1226" s="411">
        <v>64103.411173888016</v>
      </c>
      <c r="CS1226" s="411">
        <v>61848.534367535991</v>
      </c>
      <c r="CT1226" s="411">
        <v>57177.586292447006</v>
      </c>
      <c r="CU1226" s="412">
        <v>55989.60123041</v>
      </c>
      <c r="CV1226" s="411">
        <f t="shared" si="383"/>
        <v>630782.22220055712</v>
      </c>
      <c r="CW1226" s="411">
        <v>7943.1644269218014</v>
      </c>
      <c r="CX1226" s="411">
        <v>7488.782518449596</v>
      </c>
      <c r="CY1226" s="411">
        <v>7291.513246901799</v>
      </c>
      <c r="CZ1226" s="411">
        <v>6851.3505238897997</v>
      </c>
      <c r="DA1226" s="411">
        <v>7348.8010289759986</v>
      </c>
      <c r="DB1226" s="411">
        <v>6934.1311902976013</v>
      </c>
      <c r="DC1226" s="411">
        <v>8441.7430512271967</v>
      </c>
      <c r="DD1226" s="411">
        <v>9283.9597784173966</v>
      </c>
      <c r="DE1226" s="411">
        <v>0</v>
      </c>
      <c r="DF1226" s="411">
        <v>0</v>
      </c>
      <c r="DG1226" s="411">
        <v>0</v>
      </c>
      <c r="DH1226" s="412">
        <v>0</v>
      </c>
      <c r="DI1226" s="411">
        <f t="shared" si="384"/>
        <v>61583.445765081189</v>
      </c>
      <c r="DJ1226" s="411">
        <v>56993.1772743088</v>
      </c>
      <c r="DK1226" s="411">
        <v>55026.629331683595</v>
      </c>
      <c r="DL1226" s="411">
        <v>53073.433298194803</v>
      </c>
      <c r="DM1226" s="411">
        <v>49905.046573764797</v>
      </c>
      <c r="DN1226" s="411">
        <v>54065.22287073599</v>
      </c>
      <c r="DO1226" s="411">
        <v>51532.333092633606</v>
      </c>
      <c r="DP1226" s="411">
        <v>62461.551472377192</v>
      </c>
      <c r="DQ1226" s="411">
        <v>70189.140987658393</v>
      </c>
      <c r="DR1226" s="411">
        <v>64103.411173888016</v>
      </c>
      <c r="DS1226" s="411">
        <v>61848.534367535991</v>
      </c>
      <c r="DT1226" s="411">
        <v>57177.586292447006</v>
      </c>
      <c r="DU1226" s="412">
        <v>55989.60123041</v>
      </c>
      <c r="DV1226" s="411">
        <f t="shared" si="385"/>
        <v>692365.66796563833</v>
      </c>
      <c r="DW1226" s="412">
        <v>56993.1772743088</v>
      </c>
      <c r="DX1226" s="412">
        <v>55026.629331683595</v>
      </c>
      <c r="DY1226" s="412">
        <v>53073.433298194803</v>
      </c>
      <c r="DZ1226" s="412">
        <v>49905.046573764797</v>
      </c>
      <c r="EA1226" s="412">
        <v>54065.22287073599</v>
      </c>
      <c r="EB1226" s="412">
        <v>51532.333092633606</v>
      </c>
      <c r="EC1226" s="412">
        <v>62461.551472377192</v>
      </c>
      <c r="ED1226" s="412">
        <v>70189.140987658393</v>
      </c>
      <c r="EE1226" s="412">
        <v>64103.411173888016</v>
      </c>
      <c r="EF1226" s="412">
        <v>61848.534367535991</v>
      </c>
      <c r="EG1226" s="412">
        <v>57177.586292447006</v>
      </c>
      <c r="EH1226" s="412">
        <v>55989.60123041</v>
      </c>
      <c r="EI1226" s="411">
        <f t="shared" si="386"/>
        <v>692365.66796563833</v>
      </c>
      <c r="EK1226" s="411">
        <f t="shared" si="387"/>
        <v>692365.66796563822</v>
      </c>
      <c r="EL1226" s="7">
        <f t="shared" si="388"/>
        <v>0</v>
      </c>
    </row>
    <row r="1227" spans="1:142">
      <c r="A1227" s="365" t="str">
        <f t="shared" si="370"/>
        <v xml:space="preserve"> 225</v>
      </c>
      <c r="B1227" s="370" t="s">
        <v>982</v>
      </c>
      <c r="C1227" s="370" t="s">
        <v>1171</v>
      </c>
      <c r="D1227" s="411">
        <v>51193</v>
      </c>
      <c r="E1227" s="411">
        <v>49681</v>
      </c>
      <c r="F1227" s="411">
        <v>47371</v>
      </c>
      <c r="G1227" s="411">
        <v>44625</v>
      </c>
      <c r="H1227" s="411">
        <v>46068</v>
      </c>
      <c r="I1227" s="411">
        <v>42682</v>
      </c>
      <c r="J1227" s="411">
        <v>52350</v>
      </c>
      <c r="K1227" s="411">
        <v>64221</v>
      </c>
      <c r="L1227" s="411">
        <v>62023</v>
      </c>
      <c r="M1227" s="411">
        <v>60717</v>
      </c>
      <c r="N1227" s="411">
        <v>58073</v>
      </c>
      <c r="O1227" s="412">
        <v>53890</v>
      </c>
      <c r="P1227" s="411">
        <f t="shared" si="371"/>
        <v>632894</v>
      </c>
      <c r="Q1227" s="411">
        <f t="shared" si="372"/>
        <v>332281.29032258067</v>
      </c>
      <c r="R1227" s="411">
        <f t="shared" si="373"/>
        <v>110822.91657397107</v>
      </c>
      <c r="S1227" s="411">
        <f t="shared" si="374"/>
        <v>189789.79310344829</v>
      </c>
      <c r="T1227" s="411">
        <v>0</v>
      </c>
      <c r="U1227" s="411">
        <v>0</v>
      </c>
      <c r="V1227" s="411">
        <v>0</v>
      </c>
      <c r="W1227" s="411">
        <v>0</v>
      </c>
      <c r="X1227" s="411">
        <v>0</v>
      </c>
      <c r="Y1227" s="411">
        <v>0</v>
      </c>
      <c r="Z1227" s="411">
        <v>0</v>
      </c>
      <c r="AA1227" s="411">
        <v>0</v>
      </c>
      <c r="AB1227" s="411">
        <v>825.00000000001</v>
      </c>
      <c r="AC1227" s="411">
        <v>-825.00000000000364</v>
      </c>
      <c r="AD1227" s="411">
        <v>0</v>
      </c>
      <c r="AE1227" s="412">
        <v>0</v>
      </c>
      <c r="AF1227" s="411">
        <f t="shared" si="375"/>
        <v>6.3664629124104977E-12</v>
      </c>
      <c r="AG1227" s="411">
        <v>51193</v>
      </c>
      <c r="AH1227" s="411">
        <v>49681</v>
      </c>
      <c r="AI1227" s="411">
        <v>47371</v>
      </c>
      <c r="AJ1227" s="411">
        <v>44625</v>
      </c>
      <c r="AK1227" s="411">
        <v>46068</v>
      </c>
      <c r="AL1227" s="411">
        <v>42682</v>
      </c>
      <c r="AM1227" s="411">
        <v>52350</v>
      </c>
      <c r="AN1227" s="411">
        <v>64221</v>
      </c>
      <c r="AO1227" s="411">
        <v>62848.000000000015</v>
      </c>
      <c r="AP1227" s="411">
        <v>59892</v>
      </c>
      <c r="AQ1227" s="411">
        <v>58073</v>
      </c>
      <c r="AR1227" s="412">
        <v>53890</v>
      </c>
      <c r="AS1227" s="411">
        <f t="shared" si="376"/>
        <v>632894</v>
      </c>
      <c r="AT1227" s="411">
        <f t="shared" si="377"/>
        <v>332281.29032258067</v>
      </c>
      <c r="AU1227" s="411">
        <f t="shared" si="378"/>
        <v>111420.33036707452</v>
      </c>
      <c r="AV1227" s="411">
        <f t="shared" si="379"/>
        <v>189192.37931034484</v>
      </c>
      <c r="AW1227" s="411">
        <v>0</v>
      </c>
      <c r="AX1227" s="411">
        <v>0</v>
      </c>
      <c r="AY1227" s="411">
        <v>0</v>
      </c>
      <c r="AZ1227" s="411">
        <v>0</v>
      </c>
      <c r="BA1227" s="411">
        <v>0</v>
      </c>
      <c r="BB1227" s="411">
        <v>0</v>
      </c>
      <c r="BC1227" s="411">
        <v>0</v>
      </c>
      <c r="BD1227" s="411">
        <v>0</v>
      </c>
      <c r="BE1227" s="411">
        <v>0</v>
      </c>
      <c r="BF1227" s="411">
        <v>0</v>
      </c>
      <c r="BG1227" s="411">
        <v>0</v>
      </c>
      <c r="BH1227" s="412">
        <v>0</v>
      </c>
      <c r="BI1227" s="411">
        <f t="shared" si="380"/>
        <v>0</v>
      </c>
      <c r="BJ1227" s="411">
        <v>51193</v>
      </c>
      <c r="BK1227" s="411">
        <v>49681</v>
      </c>
      <c r="BL1227" s="411">
        <v>47371</v>
      </c>
      <c r="BM1227" s="411">
        <v>44625</v>
      </c>
      <c r="BN1227" s="411">
        <v>46068</v>
      </c>
      <c r="BO1227" s="411">
        <v>42682</v>
      </c>
      <c r="BP1227" s="411">
        <v>52350</v>
      </c>
      <c r="BQ1227" s="411">
        <v>64221</v>
      </c>
      <c r="BR1227" s="411">
        <v>62848.000000000015</v>
      </c>
      <c r="BS1227" s="411">
        <v>59892</v>
      </c>
      <c r="BT1227" s="411">
        <v>58073</v>
      </c>
      <c r="BU1227" s="412">
        <v>53890</v>
      </c>
      <c r="BV1227" s="411">
        <f t="shared" si="381"/>
        <v>632894</v>
      </c>
      <c r="BW1227" s="411">
        <v>-2142.9871526130009</v>
      </c>
      <c r="BX1227" s="411">
        <v>-2143.1531867659992</v>
      </c>
      <c r="BY1227" s="411">
        <v>-1589.0799487069985</v>
      </c>
      <c r="BZ1227" s="411">
        <v>-1571.3039501250021</v>
      </c>
      <c r="CA1227" s="411">
        <v>648.42184175999228</v>
      </c>
      <c r="CB1227" s="411">
        <v>1916.2019023359985</v>
      </c>
      <c r="CC1227" s="411">
        <v>1669.8084211499968</v>
      </c>
      <c r="CD1227" s="411">
        <v>-3315.8187907590018</v>
      </c>
      <c r="CE1227" s="411">
        <v>1255.4111738880019</v>
      </c>
      <c r="CF1227" s="411">
        <v>1956.5343675359973</v>
      </c>
      <c r="CG1227" s="411">
        <v>-895.41370755299477</v>
      </c>
      <c r="CH1227" s="412">
        <v>2099.6012304100013</v>
      </c>
      <c r="CI1227" s="411">
        <f t="shared" si="382"/>
        <v>-2111.7777994430098</v>
      </c>
      <c r="CJ1227" s="411">
        <v>49050.012847386999</v>
      </c>
      <c r="CK1227" s="411">
        <v>47537.846813233999</v>
      </c>
      <c r="CL1227" s="411">
        <v>45781.920051293004</v>
      </c>
      <c r="CM1227" s="411">
        <v>43053.696049874998</v>
      </c>
      <c r="CN1227" s="411">
        <v>46716.421841759991</v>
      </c>
      <c r="CO1227" s="411">
        <v>44598.201902335997</v>
      </c>
      <c r="CP1227" s="411">
        <v>54019.808421149995</v>
      </c>
      <c r="CQ1227" s="411">
        <v>60905.181209240996</v>
      </c>
      <c r="CR1227" s="411">
        <v>64103.411173888016</v>
      </c>
      <c r="CS1227" s="411">
        <v>61848.534367535991</v>
      </c>
      <c r="CT1227" s="411">
        <v>57177.586292447006</v>
      </c>
      <c r="CU1227" s="412">
        <v>55989.60123041</v>
      </c>
      <c r="CV1227" s="411">
        <f t="shared" si="383"/>
        <v>630782.22220055712</v>
      </c>
      <c r="CW1227" s="411">
        <v>7943.1644269218014</v>
      </c>
      <c r="CX1227" s="411">
        <v>7488.782518449596</v>
      </c>
      <c r="CY1227" s="411">
        <v>7291.513246901799</v>
      </c>
      <c r="CZ1227" s="411">
        <v>6851.3505238897997</v>
      </c>
      <c r="DA1227" s="411">
        <v>7348.8010289759986</v>
      </c>
      <c r="DB1227" s="411">
        <v>6934.1311902976013</v>
      </c>
      <c r="DC1227" s="411">
        <v>8441.7430512271967</v>
      </c>
      <c r="DD1227" s="411">
        <v>9283.9597784173966</v>
      </c>
      <c r="DE1227" s="411">
        <v>0</v>
      </c>
      <c r="DF1227" s="411">
        <v>0</v>
      </c>
      <c r="DG1227" s="411">
        <v>0</v>
      </c>
      <c r="DH1227" s="412">
        <v>0</v>
      </c>
      <c r="DI1227" s="411">
        <f t="shared" si="384"/>
        <v>61583.445765081189</v>
      </c>
      <c r="DJ1227" s="411">
        <v>56993.1772743088</v>
      </c>
      <c r="DK1227" s="411">
        <v>55026.629331683595</v>
      </c>
      <c r="DL1227" s="411">
        <v>53073.433298194803</v>
      </c>
      <c r="DM1227" s="411">
        <v>49905.046573764797</v>
      </c>
      <c r="DN1227" s="411">
        <v>54065.22287073599</v>
      </c>
      <c r="DO1227" s="411">
        <v>51532.333092633598</v>
      </c>
      <c r="DP1227" s="411">
        <v>62461.551472377192</v>
      </c>
      <c r="DQ1227" s="411">
        <v>70189.140987658393</v>
      </c>
      <c r="DR1227" s="411">
        <v>64103.411173888016</v>
      </c>
      <c r="DS1227" s="411">
        <v>61848.534367535991</v>
      </c>
      <c r="DT1227" s="411">
        <v>57177.586292447006</v>
      </c>
      <c r="DU1227" s="412">
        <v>55989.60123041</v>
      </c>
      <c r="DV1227" s="411">
        <f t="shared" si="385"/>
        <v>692365.66796563833</v>
      </c>
      <c r="DW1227" s="412">
        <v>56993.1772743088</v>
      </c>
      <c r="DX1227" s="412">
        <v>55026.629331683595</v>
      </c>
      <c r="DY1227" s="412">
        <v>53073.433298194803</v>
      </c>
      <c r="DZ1227" s="412">
        <v>49905.046573764797</v>
      </c>
      <c r="EA1227" s="412">
        <v>54065.22287073599</v>
      </c>
      <c r="EB1227" s="412">
        <v>51532.333092633598</v>
      </c>
      <c r="EC1227" s="412">
        <v>62461.551472377192</v>
      </c>
      <c r="ED1227" s="412">
        <v>70189.140987658393</v>
      </c>
      <c r="EE1227" s="412">
        <v>64103.411173888016</v>
      </c>
      <c r="EF1227" s="412">
        <v>61848.534367535991</v>
      </c>
      <c r="EG1227" s="412">
        <v>57177.586292447006</v>
      </c>
      <c r="EH1227" s="412">
        <v>55989.60123041</v>
      </c>
      <c r="EI1227" s="411">
        <f t="shared" si="386"/>
        <v>692365.66796563833</v>
      </c>
      <c r="EK1227" s="411">
        <f t="shared" si="387"/>
        <v>692365.66796563822</v>
      </c>
      <c r="EL1227" s="7">
        <f t="shared" si="388"/>
        <v>0</v>
      </c>
    </row>
    <row r="1228" spans="1:142">
      <c r="A1228" s="365" t="str">
        <f t="shared" si="370"/>
        <v xml:space="preserve"> 225</v>
      </c>
      <c r="B1228" s="370" t="s">
        <v>982</v>
      </c>
      <c r="C1228" s="370" t="s">
        <v>1172</v>
      </c>
      <c r="D1228" s="411">
        <v>51193</v>
      </c>
      <c r="E1228" s="411">
        <v>49681</v>
      </c>
      <c r="F1228" s="411">
        <v>47371</v>
      </c>
      <c r="G1228" s="411">
        <v>44625</v>
      </c>
      <c r="H1228" s="411">
        <v>46068</v>
      </c>
      <c r="I1228" s="411">
        <v>42682</v>
      </c>
      <c r="J1228" s="411">
        <v>52350</v>
      </c>
      <c r="K1228" s="411">
        <v>64221</v>
      </c>
      <c r="L1228" s="411">
        <v>62023</v>
      </c>
      <c r="M1228" s="411">
        <v>60717</v>
      </c>
      <c r="N1228" s="411">
        <v>58073</v>
      </c>
      <c r="O1228" s="412">
        <v>53890</v>
      </c>
      <c r="P1228" s="411">
        <f t="shared" si="371"/>
        <v>632894</v>
      </c>
      <c r="Q1228" s="411">
        <f t="shared" si="372"/>
        <v>332281.29032258067</v>
      </c>
      <c r="R1228" s="411">
        <f t="shared" si="373"/>
        <v>110822.91657397107</v>
      </c>
      <c r="S1228" s="411">
        <f t="shared" si="374"/>
        <v>189789.79310344829</v>
      </c>
      <c r="T1228" s="411">
        <v>0</v>
      </c>
      <c r="U1228" s="411">
        <v>0</v>
      </c>
      <c r="V1228" s="411">
        <v>0</v>
      </c>
      <c r="W1228" s="411">
        <v>0</v>
      </c>
      <c r="X1228" s="411">
        <v>0</v>
      </c>
      <c r="Y1228" s="411">
        <v>0</v>
      </c>
      <c r="Z1228" s="411">
        <v>0</v>
      </c>
      <c r="AA1228" s="411">
        <v>0</v>
      </c>
      <c r="AB1228" s="411">
        <v>825.00000000001</v>
      </c>
      <c r="AC1228" s="411">
        <v>-825.00000000000364</v>
      </c>
      <c r="AD1228" s="411">
        <v>0</v>
      </c>
      <c r="AE1228" s="412">
        <v>0</v>
      </c>
      <c r="AF1228" s="411">
        <f t="shared" si="375"/>
        <v>6.3664629124104977E-12</v>
      </c>
      <c r="AG1228" s="411">
        <v>51193</v>
      </c>
      <c r="AH1228" s="411">
        <v>49681</v>
      </c>
      <c r="AI1228" s="411">
        <v>47371</v>
      </c>
      <c r="AJ1228" s="411">
        <v>44625</v>
      </c>
      <c r="AK1228" s="411">
        <v>46068</v>
      </c>
      <c r="AL1228" s="411">
        <v>42682</v>
      </c>
      <c r="AM1228" s="411">
        <v>52350</v>
      </c>
      <c r="AN1228" s="411">
        <v>64221</v>
      </c>
      <c r="AO1228" s="411">
        <v>62848.000000000007</v>
      </c>
      <c r="AP1228" s="411">
        <v>59892</v>
      </c>
      <c r="AQ1228" s="411">
        <v>58073</v>
      </c>
      <c r="AR1228" s="412">
        <v>53890</v>
      </c>
      <c r="AS1228" s="411">
        <f t="shared" si="376"/>
        <v>632894</v>
      </c>
      <c r="AT1228" s="411">
        <f t="shared" si="377"/>
        <v>332281.29032258067</v>
      </c>
      <c r="AU1228" s="411">
        <f t="shared" si="378"/>
        <v>111420.33036707452</v>
      </c>
      <c r="AV1228" s="411">
        <f t="shared" si="379"/>
        <v>189192.37931034484</v>
      </c>
      <c r="AW1228" s="411">
        <v>0</v>
      </c>
      <c r="AX1228" s="411">
        <v>0</v>
      </c>
      <c r="AY1228" s="411">
        <v>0</v>
      </c>
      <c r="AZ1228" s="411">
        <v>0</v>
      </c>
      <c r="BA1228" s="411">
        <v>0</v>
      </c>
      <c r="BB1228" s="411">
        <v>0</v>
      </c>
      <c r="BC1228" s="411">
        <v>0</v>
      </c>
      <c r="BD1228" s="411">
        <v>0</v>
      </c>
      <c r="BE1228" s="411">
        <v>0</v>
      </c>
      <c r="BF1228" s="411">
        <v>0</v>
      </c>
      <c r="BG1228" s="411">
        <v>0</v>
      </c>
      <c r="BH1228" s="412">
        <v>0</v>
      </c>
      <c r="BI1228" s="411">
        <f t="shared" si="380"/>
        <v>0</v>
      </c>
      <c r="BJ1228" s="411">
        <v>51193</v>
      </c>
      <c r="BK1228" s="411">
        <v>49681</v>
      </c>
      <c r="BL1228" s="411">
        <v>47371</v>
      </c>
      <c r="BM1228" s="411">
        <v>44625</v>
      </c>
      <c r="BN1228" s="411">
        <v>46068</v>
      </c>
      <c r="BO1228" s="411">
        <v>42682</v>
      </c>
      <c r="BP1228" s="411">
        <v>52350</v>
      </c>
      <c r="BQ1228" s="411">
        <v>64221</v>
      </c>
      <c r="BR1228" s="411">
        <v>62848.000000000007</v>
      </c>
      <c r="BS1228" s="411">
        <v>59892</v>
      </c>
      <c r="BT1228" s="411">
        <v>58073</v>
      </c>
      <c r="BU1228" s="412">
        <v>53890</v>
      </c>
      <c r="BV1228" s="411">
        <f t="shared" si="381"/>
        <v>632894</v>
      </c>
      <c r="BW1228" s="411">
        <v>-2142.9871526130009</v>
      </c>
      <c r="BX1228" s="411">
        <v>-2143.1531867659992</v>
      </c>
      <c r="BY1228" s="411">
        <v>-1589.0799487069985</v>
      </c>
      <c r="BZ1228" s="411">
        <v>-1571.3039501250021</v>
      </c>
      <c r="CA1228" s="411">
        <v>648.42184175999228</v>
      </c>
      <c r="CB1228" s="411">
        <v>1916.2019023359985</v>
      </c>
      <c r="CC1228" s="411">
        <v>1669.8084211499968</v>
      </c>
      <c r="CD1228" s="411">
        <v>-3315.8187907590018</v>
      </c>
      <c r="CE1228" s="411">
        <v>1255.4111738880019</v>
      </c>
      <c r="CF1228" s="411">
        <v>1956.5343675359973</v>
      </c>
      <c r="CG1228" s="411">
        <v>-895.41370755299477</v>
      </c>
      <c r="CH1228" s="412">
        <v>2099.6012304100013</v>
      </c>
      <c r="CI1228" s="411">
        <f t="shared" si="382"/>
        <v>-2111.7777994430098</v>
      </c>
      <c r="CJ1228" s="411">
        <v>49050.012847386999</v>
      </c>
      <c r="CK1228" s="411">
        <v>47537.846813233999</v>
      </c>
      <c r="CL1228" s="411">
        <v>45781.920051293004</v>
      </c>
      <c r="CM1228" s="411">
        <v>43053.696049874998</v>
      </c>
      <c r="CN1228" s="411">
        <v>46716.421841759991</v>
      </c>
      <c r="CO1228" s="411">
        <v>44598.201902336004</v>
      </c>
      <c r="CP1228" s="411">
        <v>54019.808421149995</v>
      </c>
      <c r="CQ1228" s="411">
        <v>60905.181209240996</v>
      </c>
      <c r="CR1228" s="411">
        <v>64103.411173888016</v>
      </c>
      <c r="CS1228" s="411">
        <v>61848.534367535991</v>
      </c>
      <c r="CT1228" s="411">
        <v>57177.586292447006</v>
      </c>
      <c r="CU1228" s="412">
        <v>55989.60123041</v>
      </c>
      <c r="CV1228" s="411">
        <f t="shared" si="383"/>
        <v>630782.22220055712</v>
      </c>
      <c r="CW1228" s="411">
        <v>7943.1644269218014</v>
      </c>
      <c r="CX1228" s="411">
        <v>7488.782518449596</v>
      </c>
      <c r="CY1228" s="411">
        <v>7291.513246901799</v>
      </c>
      <c r="CZ1228" s="411">
        <v>6851.3505238897997</v>
      </c>
      <c r="DA1228" s="411">
        <v>7348.8010289759986</v>
      </c>
      <c r="DB1228" s="411">
        <v>6934.1311902976013</v>
      </c>
      <c r="DC1228" s="411">
        <v>8441.7430512271967</v>
      </c>
      <c r="DD1228" s="411">
        <v>9283.9597784173966</v>
      </c>
      <c r="DE1228" s="411">
        <v>0</v>
      </c>
      <c r="DF1228" s="411">
        <v>0</v>
      </c>
      <c r="DG1228" s="411">
        <v>0</v>
      </c>
      <c r="DH1228" s="412">
        <v>0</v>
      </c>
      <c r="DI1228" s="411">
        <f t="shared" si="384"/>
        <v>61583.445765081189</v>
      </c>
      <c r="DJ1228" s="411">
        <v>56993.1772743088</v>
      </c>
      <c r="DK1228" s="411">
        <v>55026.629331683595</v>
      </c>
      <c r="DL1228" s="411">
        <v>53073.433298194803</v>
      </c>
      <c r="DM1228" s="411">
        <v>49905.046573764797</v>
      </c>
      <c r="DN1228" s="411">
        <v>54065.22287073599</v>
      </c>
      <c r="DO1228" s="411">
        <v>51532.333092633606</v>
      </c>
      <c r="DP1228" s="411">
        <v>62461.551472377192</v>
      </c>
      <c r="DQ1228" s="411">
        <v>70189.140987658393</v>
      </c>
      <c r="DR1228" s="411">
        <v>64103.411173888016</v>
      </c>
      <c r="DS1228" s="411">
        <v>61848.534367535991</v>
      </c>
      <c r="DT1228" s="411">
        <v>57177.586292447006</v>
      </c>
      <c r="DU1228" s="412">
        <v>55989.60123041</v>
      </c>
      <c r="DV1228" s="411">
        <f t="shared" si="385"/>
        <v>692365.66796563833</v>
      </c>
      <c r="DW1228" s="412">
        <v>56993.1772743088</v>
      </c>
      <c r="DX1228" s="412">
        <v>55026.629331683595</v>
      </c>
      <c r="DY1228" s="412">
        <v>53073.433298194803</v>
      </c>
      <c r="DZ1228" s="412">
        <v>49905.046573764797</v>
      </c>
      <c r="EA1228" s="412">
        <v>54065.22287073599</v>
      </c>
      <c r="EB1228" s="412">
        <v>51532.333092633606</v>
      </c>
      <c r="EC1228" s="412">
        <v>62461.551472377192</v>
      </c>
      <c r="ED1228" s="412">
        <v>70189.140987658393</v>
      </c>
      <c r="EE1228" s="412">
        <v>64103.411173888016</v>
      </c>
      <c r="EF1228" s="412">
        <v>61848.534367535991</v>
      </c>
      <c r="EG1228" s="412">
        <v>57177.586292447006</v>
      </c>
      <c r="EH1228" s="412">
        <v>55989.60123041</v>
      </c>
      <c r="EI1228" s="411">
        <f t="shared" si="386"/>
        <v>692365.66796563833</v>
      </c>
      <c r="EK1228" s="411">
        <f t="shared" si="387"/>
        <v>692365.66796563822</v>
      </c>
      <c r="EL1228" s="7">
        <f t="shared" si="388"/>
        <v>0</v>
      </c>
    </row>
    <row r="1229" spans="1:142">
      <c r="A1229" s="365" t="str">
        <f t="shared" si="370"/>
        <v xml:space="preserve"> 225</v>
      </c>
      <c r="B1229" s="370" t="s">
        <v>982</v>
      </c>
      <c r="C1229" s="370" t="s">
        <v>1199</v>
      </c>
      <c r="D1229" s="411">
        <v>0</v>
      </c>
      <c r="E1229" s="411">
        <v>0</v>
      </c>
      <c r="F1229" s="411">
        <v>0</v>
      </c>
      <c r="G1229" s="411">
        <v>0</v>
      </c>
      <c r="H1229" s="411">
        <v>0</v>
      </c>
      <c r="I1229" s="411">
        <v>0</v>
      </c>
      <c r="J1229" s="411">
        <v>0</v>
      </c>
      <c r="K1229" s="411">
        <v>0</v>
      </c>
      <c r="L1229" s="411">
        <v>18.48</v>
      </c>
      <c r="M1229" s="411">
        <v>19.68</v>
      </c>
      <c r="N1229" s="411">
        <v>12</v>
      </c>
      <c r="O1229" s="412">
        <v>9.6</v>
      </c>
      <c r="P1229" s="411">
        <f t="shared" si="371"/>
        <v>59.76</v>
      </c>
      <c r="Q1229" s="411">
        <f t="shared" si="372"/>
        <v>0</v>
      </c>
      <c r="R1229" s="411">
        <f t="shared" si="373"/>
        <v>13.382068965517242</v>
      </c>
      <c r="S1229" s="411">
        <f t="shared" si="374"/>
        <v>46.377931034482756</v>
      </c>
      <c r="T1229" s="411">
        <v>0</v>
      </c>
      <c r="U1229" s="411">
        <v>0</v>
      </c>
      <c r="V1229" s="411">
        <v>0</v>
      </c>
      <c r="W1229" s="411">
        <v>0</v>
      </c>
      <c r="X1229" s="411">
        <v>0</v>
      </c>
      <c r="Y1229" s="411">
        <v>0</v>
      </c>
      <c r="Z1229" s="411">
        <v>0</v>
      </c>
      <c r="AA1229" s="411">
        <v>0</v>
      </c>
      <c r="AB1229" s="411">
        <v>0.2458120374699746</v>
      </c>
      <c r="AC1229" s="411">
        <v>-0.26740451603340176</v>
      </c>
      <c r="AD1229" s="411">
        <v>0</v>
      </c>
      <c r="AE1229" s="412">
        <v>0</v>
      </c>
      <c r="AF1229" s="411">
        <f t="shared" si="375"/>
        <v>-2.1592478563427164E-2</v>
      </c>
      <c r="AG1229" s="411">
        <v>0</v>
      </c>
      <c r="AH1229" s="411">
        <v>0</v>
      </c>
      <c r="AI1229" s="411">
        <v>0</v>
      </c>
      <c r="AJ1229" s="411">
        <v>0</v>
      </c>
      <c r="AK1229" s="411">
        <v>0</v>
      </c>
      <c r="AL1229" s="411">
        <v>0</v>
      </c>
      <c r="AM1229" s="411">
        <v>0</v>
      </c>
      <c r="AN1229" s="411">
        <v>0</v>
      </c>
      <c r="AO1229" s="411">
        <v>18.725812037469975</v>
      </c>
      <c r="AP1229" s="411">
        <v>19.412595483966598</v>
      </c>
      <c r="AQ1229" s="411">
        <v>12</v>
      </c>
      <c r="AR1229" s="412">
        <v>9.6</v>
      </c>
      <c r="AS1229" s="411">
        <f t="shared" si="376"/>
        <v>59.738407521436578</v>
      </c>
      <c r="AT1229" s="411">
        <f t="shared" si="377"/>
        <v>0</v>
      </c>
      <c r="AU1229" s="411">
        <f t="shared" si="378"/>
        <v>13.560070785754119</v>
      </c>
      <c r="AV1229" s="411">
        <f t="shared" si="379"/>
        <v>46.178336735682457</v>
      </c>
      <c r="AW1229" s="411">
        <v>0</v>
      </c>
      <c r="AX1229" s="411">
        <v>0</v>
      </c>
      <c r="AY1229" s="411">
        <v>0</v>
      </c>
      <c r="AZ1229" s="411">
        <v>0</v>
      </c>
      <c r="BA1229" s="411">
        <v>0</v>
      </c>
      <c r="BB1229" s="411">
        <v>0</v>
      </c>
      <c r="BC1229" s="411">
        <v>0</v>
      </c>
      <c r="BD1229" s="411">
        <v>0</v>
      </c>
      <c r="BE1229" s="411">
        <v>0</v>
      </c>
      <c r="BF1229" s="411">
        <v>0</v>
      </c>
      <c r="BG1229" s="411">
        <v>0</v>
      </c>
      <c r="BH1229" s="412">
        <v>0</v>
      </c>
      <c r="BI1229" s="411">
        <f t="shared" si="380"/>
        <v>0</v>
      </c>
      <c r="BJ1229" s="411">
        <v>0</v>
      </c>
      <c r="BK1229" s="411">
        <v>0</v>
      </c>
      <c r="BL1229" s="411">
        <v>0</v>
      </c>
      <c r="BM1229" s="411">
        <v>0</v>
      </c>
      <c r="BN1229" s="411">
        <v>0</v>
      </c>
      <c r="BO1229" s="411">
        <v>0</v>
      </c>
      <c r="BP1229" s="411">
        <v>0</v>
      </c>
      <c r="BQ1229" s="411">
        <v>0</v>
      </c>
      <c r="BR1229" s="411">
        <v>18.725812037469975</v>
      </c>
      <c r="BS1229" s="411">
        <v>19.412595483966598</v>
      </c>
      <c r="BT1229" s="411">
        <v>12</v>
      </c>
      <c r="BU1229" s="412">
        <v>9.6</v>
      </c>
      <c r="BV1229" s="411">
        <f t="shared" si="381"/>
        <v>59.738407521436578</v>
      </c>
      <c r="BW1229" s="411">
        <v>0</v>
      </c>
      <c r="BX1229" s="411">
        <v>0</v>
      </c>
      <c r="BY1229" s="411">
        <v>0</v>
      </c>
      <c r="BZ1229" s="411">
        <v>0</v>
      </c>
      <c r="CA1229" s="411">
        <v>0</v>
      </c>
      <c r="CB1229" s="411">
        <v>0</v>
      </c>
      <c r="CC1229" s="411">
        <v>0</v>
      </c>
      <c r="CD1229" s="411">
        <v>0</v>
      </c>
      <c r="CE1229" s="411">
        <v>0.37405476183754871</v>
      </c>
      <c r="CF1229" s="411">
        <v>0.63416500079233984</v>
      </c>
      <c r="CG1229" s="411">
        <v>-0.18502513199999981</v>
      </c>
      <c r="CH1229" s="412">
        <v>0.37402434240000026</v>
      </c>
      <c r="CI1229" s="411">
        <f t="shared" si="382"/>
        <v>1.197218973029889</v>
      </c>
      <c r="CJ1229" s="411">
        <v>0</v>
      </c>
      <c r="CK1229" s="411">
        <v>0</v>
      </c>
      <c r="CL1229" s="411">
        <v>0</v>
      </c>
      <c r="CM1229" s="411">
        <v>0</v>
      </c>
      <c r="CN1229" s="411">
        <v>0</v>
      </c>
      <c r="CO1229" s="411">
        <v>0</v>
      </c>
      <c r="CP1229" s="411">
        <v>0</v>
      </c>
      <c r="CQ1229" s="411">
        <v>0</v>
      </c>
      <c r="CR1229" s="411">
        <v>19.099866799307524</v>
      </c>
      <c r="CS1229" s="411">
        <v>20.046760484758938</v>
      </c>
      <c r="CT1229" s="411">
        <v>11.814974868</v>
      </c>
      <c r="CU1229" s="412">
        <v>9.9740243423999999</v>
      </c>
      <c r="CV1229" s="411">
        <f t="shared" si="383"/>
        <v>60.935626494466462</v>
      </c>
      <c r="CW1229" s="411">
        <v>0</v>
      </c>
      <c r="CX1229" s="411">
        <v>0</v>
      </c>
      <c r="CY1229" s="411">
        <v>0</v>
      </c>
      <c r="CZ1229" s="411">
        <v>0</v>
      </c>
      <c r="DA1229" s="411">
        <v>0</v>
      </c>
      <c r="DB1229" s="411">
        <v>0</v>
      </c>
      <c r="DC1229" s="411">
        <v>0</v>
      </c>
      <c r="DD1229" s="411">
        <v>0</v>
      </c>
      <c r="DE1229" s="411">
        <v>0</v>
      </c>
      <c r="DF1229" s="411">
        <v>0</v>
      </c>
      <c r="DG1229" s="411">
        <v>0</v>
      </c>
      <c r="DH1229" s="412">
        <v>0</v>
      </c>
      <c r="DI1229" s="411">
        <f t="shared" si="384"/>
        <v>0</v>
      </c>
      <c r="DJ1229" s="411">
        <v>0</v>
      </c>
      <c r="DK1229" s="411">
        <v>0</v>
      </c>
      <c r="DL1229" s="411">
        <v>0</v>
      </c>
      <c r="DM1229" s="411">
        <v>0</v>
      </c>
      <c r="DN1229" s="411">
        <v>0</v>
      </c>
      <c r="DO1229" s="411">
        <v>0</v>
      </c>
      <c r="DP1229" s="411">
        <v>0</v>
      </c>
      <c r="DQ1229" s="411">
        <v>0</v>
      </c>
      <c r="DR1229" s="411">
        <v>19.099866799307524</v>
      </c>
      <c r="DS1229" s="411">
        <v>20.046760484758938</v>
      </c>
      <c r="DT1229" s="411">
        <v>11.814974868</v>
      </c>
      <c r="DU1229" s="412">
        <v>9.9740243423999999</v>
      </c>
      <c r="DV1229" s="411">
        <f t="shared" si="385"/>
        <v>60.935626494466462</v>
      </c>
      <c r="DW1229" s="412">
        <v>0</v>
      </c>
      <c r="DX1229" s="412">
        <v>0</v>
      </c>
      <c r="DY1229" s="412">
        <v>0</v>
      </c>
      <c r="DZ1229" s="412">
        <v>0</v>
      </c>
      <c r="EA1229" s="412">
        <v>0</v>
      </c>
      <c r="EB1229" s="412">
        <v>0</v>
      </c>
      <c r="EC1229" s="412">
        <v>0</v>
      </c>
      <c r="ED1229" s="412">
        <v>0</v>
      </c>
      <c r="EE1229" s="412">
        <v>19.099866799307524</v>
      </c>
      <c r="EF1229" s="412">
        <v>20.046760484758938</v>
      </c>
      <c r="EG1229" s="412">
        <v>11.814974868</v>
      </c>
      <c r="EH1229" s="412">
        <v>9.9740243423999999</v>
      </c>
      <c r="EI1229" s="411">
        <f t="shared" si="386"/>
        <v>60.935626494466462</v>
      </c>
      <c r="EK1229" s="411">
        <f t="shared" si="387"/>
        <v>60.935626494466462</v>
      </c>
      <c r="EL1229" s="7">
        <f t="shared" si="388"/>
        <v>0</v>
      </c>
    </row>
    <row r="1230" spans="1:142">
      <c r="A1230" s="365" t="str">
        <f t="shared" si="370"/>
        <v xml:space="preserve"> 225</v>
      </c>
      <c r="B1230" s="370" t="s">
        <v>982</v>
      </c>
      <c r="C1230" s="370" t="s">
        <v>1219</v>
      </c>
      <c r="D1230" s="411">
        <v>0</v>
      </c>
      <c r="E1230" s="411">
        <v>0</v>
      </c>
      <c r="F1230" s="411">
        <v>0</v>
      </c>
      <c r="G1230" s="411">
        <v>0</v>
      </c>
      <c r="H1230" s="411">
        <v>0</v>
      </c>
      <c r="I1230" s="411">
        <v>0</v>
      </c>
      <c r="J1230" s="411">
        <v>0</v>
      </c>
      <c r="K1230" s="411">
        <v>0</v>
      </c>
      <c r="L1230" s="411">
        <v>-3360</v>
      </c>
      <c r="M1230" s="411">
        <v>-2880</v>
      </c>
      <c r="N1230" s="411">
        <v>-2640</v>
      </c>
      <c r="O1230" s="412">
        <v>-2880</v>
      </c>
      <c r="P1230" s="411">
        <f t="shared" si="371"/>
        <v>-11760</v>
      </c>
      <c r="Q1230" s="411">
        <f t="shared" si="372"/>
        <v>0</v>
      </c>
      <c r="R1230" s="411">
        <f t="shared" si="373"/>
        <v>-2433.1034482758619</v>
      </c>
      <c r="S1230" s="411">
        <f t="shared" si="374"/>
        <v>-9326.8965517241377</v>
      </c>
      <c r="T1230" s="411">
        <v>0</v>
      </c>
      <c r="U1230" s="411">
        <v>0</v>
      </c>
      <c r="V1230" s="411">
        <v>0</v>
      </c>
      <c r="W1230" s="411">
        <v>0</v>
      </c>
      <c r="X1230" s="411">
        <v>0</v>
      </c>
      <c r="Y1230" s="411">
        <v>0</v>
      </c>
      <c r="Z1230" s="411">
        <v>0</v>
      </c>
      <c r="AA1230" s="411">
        <v>0</v>
      </c>
      <c r="AB1230" s="411">
        <v>-44.693097721813501</v>
      </c>
      <c r="AC1230" s="411">
        <v>39.132368200010205</v>
      </c>
      <c r="AD1230" s="411">
        <v>0</v>
      </c>
      <c r="AE1230" s="412">
        <v>0</v>
      </c>
      <c r="AF1230" s="411">
        <f t="shared" si="375"/>
        <v>-5.5607295218032959</v>
      </c>
      <c r="AG1230" s="411">
        <v>0</v>
      </c>
      <c r="AH1230" s="411">
        <v>0</v>
      </c>
      <c r="AI1230" s="411">
        <v>0</v>
      </c>
      <c r="AJ1230" s="411">
        <v>0</v>
      </c>
      <c r="AK1230" s="411">
        <v>0</v>
      </c>
      <c r="AL1230" s="411">
        <v>0</v>
      </c>
      <c r="AM1230" s="411">
        <v>0</v>
      </c>
      <c r="AN1230" s="411">
        <v>0</v>
      </c>
      <c r="AO1230" s="411">
        <v>-3404.6930977218135</v>
      </c>
      <c r="AP1230" s="411">
        <v>-2840.8676317999898</v>
      </c>
      <c r="AQ1230" s="411">
        <v>-2640</v>
      </c>
      <c r="AR1230" s="412">
        <v>-2880</v>
      </c>
      <c r="AS1230" s="411">
        <f t="shared" si="376"/>
        <v>-11765.560729521803</v>
      </c>
      <c r="AT1230" s="411">
        <f t="shared" si="377"/>
        <v>0</v>
      </c>
      <c r="AU1230" s="411">
        <f t="shared" si="378"/>
        <v>-2465.4674155916582</v>
      </c>
      <c r="AV1230" s="411">
        <f t="shared" si="379"/>
        <v>-9300.0933139301451</v>
      </c>
      <c r="AW1230" s="411">
        <v>0</v>
      </c>
      <c r="AX1230" s="411">
        <v>0</v>
      </c>
      <c r="AY1230" s="411">
        <v>0</v>
      </c>
      <c r="AZ1230" s="411">
        <v>0</v>
      </c>
      <c r="BA1230" s="411">
        <v>0</v>
      </c>
      <c r="BB1230" s="411">
        <v>0</v>
      </c>
      <c r="BC1230" s="411">
        <v>0</v>
      </c>
      <c r="BD1230" s="411">
        <v>0</v>
      </c>
      <c r="BE1230" s="411">
        <v>0</v>
      </c>
      <c r="BF1230" s="411">
        <v>0</v>
      </c>
      <c r="BG1230" s="411">
        <v>0</v>
      </c>
      <c r="BH1230" s="412">
        <v>0</v>
      </c>
      <c r="BI1230" s="411">
        <f t="shared" si="380"/>
        <v>0</v>
      </c>
      <c r="BJ1230" s="411">
        <v>0</v>
      </c>
      <c r="BK1230" s="411">
        <v>0</v>
      </c>
      <c r="BL1230" s="411">
        <v>0</v>
      </c>
      <c r="BM1230" s="411">
        <v>0</v>
      </c>
      <c r="BN1230" s="411">
        <v>0</v>
      </c>
      <c r="BO1230" s="411">
        <v>0</v>
      </c>
      <c r="BP1230" s="411">
        <v>0</v>
      </c>
      <c r="BQ1230" s="411">
        <v>0</v>
      </c>
      <c r="BR1230" s="411">
        <v>-3404.6930977218135</v>
      </c>
      <c r="BS1230" s="411">
        <v>-2840.8676317999898</v>
      </c>
      <c r="BT1230" s="411">
        <v>-2640</v>
      </c>
      <c r="BU1230" s="412">
        <v>-2880</v>
      </c>
      <c r="BV1230" s="411">
        <f t="shared" si="381"/>
        <v>-11765.560729521803</v>
      </c>
      <c r="BW1230" s="411">
        <v>0</v>
      </c>
      <c r="BX1230" s="411">
        <v>0</v>
      </c>
      <c r="BY1230" s="411">
        <v>0</v>
      </c>
      <c r="BZ1230" s="411">
        <v>0</v>
      </c>
      <c r="CA1230" s="411">
        <v>0</v>
      </c>
      <c r="CB1230" s="411">
        <v>0</v>
      </c>
      <c r="CC1230" s="411">
        <v>0</v>
      </c>
      <c r="CD1230" s="411">
        <v>0</v>
      </c>
      <c r="CE1230" s="411">
        <v>-68.009956697736015</v>
      </c>
      <c r="CF1230" s="411">
        <v>-92.804634262293348</v>
      </c>
      <c r="CG1230" s="411">
        <v>40.705529039999874</v>
      </c>
      <c r="CH1230" s="412">
        <v>-112.20730272000037</v>
      </c>
      <c r="CI1230" s="411">
        <f t="shared" si="382"/>
        <v>-232.31636464002986</v>
      </c>
      <c r="CJ1230" s="411">
        <v>0</v>
      </c>
      <c r="CK1230" s="411">
        <v>0</v>
      </c>
      <c r="CL1230" s="411">
        <v>0</v>
      </c>
      <c r="CM1230" s="411">
        <v>0</v>
      </c>
      <c r="CN1230" s="411">
        <v>0</v>
      </c>
      <c r="CO1230" s="411">
        <v>0</v>
      </c>
      <c r="CP1230" s="411">
        <v>0</v>
      </c>
      <c r="CQ1230" s="411">
        <v>0</v>
      </c>
      <c r="CR1230" s="411">
        <v>-3472.7030544195495</v>
      </c>
      <c r="CS1230" s="411">
        <v>-2933.6722660622831</v>
      </c>
      <c r="CT1230" s="411">
        <v>-2599.2944709600001</v>
      </c>
      <c r="CU1230" s="412">
        <v>-2992.2073027200004</v>
      </c>
      <c r="CV1230" s="411">
        <f t="shared" si="383"/>
        <v>-11997.877094161833</v>
      </c>
      <c r="CW1230" s="411">
        <v>0</v>
      </c>
      <c r="CX1230" s="411">
        <v>0</v>
      </c>
      <c r="CY1230" s="411">
        <v>0</v>
      </c>
      <c r="CZ1230" s="411">
        <v>0</v>
      </c>
      <c r="DA1230" s="411">
        <v>0</v>
      </c>
      <c r="DB1230" s="411">
        <v>0</v>
      </c>
      <c r="DC1230" s="411">
        <v>0</v>
      </c>
      <c r="DD1230" s="411">
        <v>0</v>
      </c>
      <c r="DE1230" s="411">
        <v>0</v>
      </c>
      <c r="DF1230" s="411">
        <v>0</v>
      </c>
      <c r="DG1230" s="411">
        <v>0</v>
      </c>
      <c r="DH1230" s="412">
        <v>0</v>
      </c>
      <c r="DI1230" s="411">
        <f t="shared" si="384"/>
        <v>0</v>
      </c>
      <c r="DJ1230" s="411">
        <v>0</v>
      </c>
      <c r="DK1230" s="411">
        <v>0</v>
      </c>
      <c r="DL1230" s="411">
        <v>0</v>
      </c>
      <c r="DM1230" s="411">
        <v>0</v>
      </c>
      <c r="DN1230" s="411">
        <v>0</v>
      </c>
      <c r="DO1230" s="411">
        <v>0</v>
      </c>
      <c r="DP1230" s="411">
        <v>0</v>
      </c>
      <c r="DQ1230" s="411">
        <v>0</v>
      </c>
      <c r="DR1230" s="411">
        <v>-3472.7030544195495</v>
      </c>
      <c r="DS1230" s="411">
        <v>-2933.6722660622831</v>
      </c>
      <c r="DT1230" s="411">
        <v>-2599.2944709600001</v>
      </c>
      <c r="DU1230" s="412">
        <v>-2992.2073027200004</v>
      </c>
      <c r="DV1230" s="411">
        <f t="shared" si="385"/>
        <v>-11997.877094161833</v>
      </c>
      <c r="DW1230" s="412">
        <v>0</v>
      </c>
      <c r="DX1230" s="412">
        <v>0</v>
      </c>
      <c r="DY1230" s="412">
        <v>0</v>
      </c>
      <c r="DZ1230" s="412">
        <v>0</v>
      </c>
      <c r="EA1230" s="412">
        <v>0</v>
      </c>
      <c r="EB1230" s="412">
        <v>0</v>
      </c>
      <c r="EC1230" s="412">
        <v>0</v>
      </c>
      <c r="ED1230" s="412">
        <v>0</v>
      </c>
      <c r="EE1230" s="412">
        <v>-3472.7030544195495</v>
      </c>
      <c r="EF1230" s="412">
        <v>-2933.6722660622831</v>
      </c>
      <c r="EG1230" s="412">
        <v>-2599.2944709600001</v>
      </c>
      <c r="EH1230" s="412">
        <v>-2992.2073027200004</v>
      </c>
      <c r="EI1230" s="411">
        <f t="shared" si="386"/>
        <v>-11997.877094161833</v>
      </c>
      <c r="EK1230" s="411">
        <f t="shared" si="387"/>
        <v>-11997.877094161833</v>
      </c>
      <c r="EL1230" s="7">
        <f t="shared" si="388"/>
        <v>0</v>
      </c>
    </row>
    <row r="1231" spans="1:142">
      <c r="A1231" s="365" t="str">
        <f t="shared" si="370"/>
        <v xml:space="preserve"> 225</v>
      </c>
      <c r="B1231" s="370" t="s">
        <v>982</v>
      </c>
      <c r="C1231" s="370" t="s">
        <v>919</v>
      </c>
      <c r="D1231" s="411">
        <v>24.2667</v>
      </c>
      <c r="E1231" s="411">
        <v>23.7667</v>
      </c>
      <c r="F1231" s="411">
        <v>24</v>
      </c>
      <c r="G1231" s="411">
        <v>24</v>
      </c>
      <c r="H1231" s="411">
        <v>24</v>
      </c>
      <c r="I1231" s="411">
        <v>24</v>
      </c>
      <c r="J1231" s="411">
        <v>24</v>
      </c>
      <c r="K1231" s="411">
        <v>24</v>
      </c>
      <c r="L1231" s="411">
        <v>25</v>
      </c>
      <c r="M1231" s="411">
        <v>25</v>
      </c>
      <c r="N1231" s="411">
        <v>25</v>
      </c>
      <c r="O1231" s="412">
        <v>25</v>
      </c>
      <c r="P1231" s="411">
        <f t="shared" si="371"/>
        <v>292.03340000000003</v>
      </c>
      <c r="Q1231" s="411">
        <f t="shared" si="372"/>
        <v>167.2592064516129</v>
      </c>
      <c r="R1231" s="411">
        <f t="shared" si="373"/>
        <v>42.877641824249167</v>
      </c>
      <c r="S1231" s="411">
        <f t="shared" si="374"/>
        <v>81.896551724137936</v>
      </c>
      <c r="T1231" s="411">
        <v>0</v>
      </c>
      <c r="U1231" s="411">
        <v>0</v>
      </c>
      <c r="V1231" s="411">
        <v>0</v>
      </c>
      <c r="W1231" s="411">
        <v>0</v>
      </c>
      <c r="X1231" s="411">
        <v>0</v>
      </c>
      <c r="Y1231" s="411">
        <v>0</v>
      </c>
      <c r="Z1231" s="411">
        <v>0</v>
      </c>
      <c r="AA1231" s="411">
        <v>0</v>
      </c>
      <c r="AB1231" s="411">
        <v>0</v>
      </c>
      <c r="AC1231" s="411">
        <v>0</v>
      </c>
      <c r="AD1231" s="411">
        <v>0</v>
      </c>
      <c r="AE1231" s="412">
        <v>0</v>
      </c>
      <c r="AF1231" s="411">
        <f t="shared" si="375"/>
        <v>0</v>
      </c>
      <c r="AG1231" s="411">
        <v>24.2667</v>
      </c>
      <c r="AH1231" s="411">
        <v>23.7667</v>
      </c>
      <c r="AI1231" s="411">
        <v>24</v>
      </c>
      <c r="AJ1231" s="411">
        <v>24</v>
      </c>
      <c r="AK1231" s="411">
        <v>24</v>
      </c>
      <c r="AL1231" s="411">
        <v>24</v>
      </c>
      <c r="AM1231" s="411">
        <v>24</v>
      </c>
      <c r="AN1231" s="411">
        <v>24</v>
      </c>
      <c r="AO1231" s="411">
        <v>25</v>
      </c>
      <c r="AP1231" s="411">
        <v>25</v>
      </c>
      <c r="AQ1231" s="411">
        <v>25</v>
      </c>
      <c r="AR1231" s="412">
        <v>25</v>
      </c>
      <c r="AS1231" s="411">
        <f t="shared" si="376"/>
        <v>292.03340000000003</v>
      </c>
      <c r="AT1231" s="411">
        <f t="shared" si="377"/>
        <v>167.2592064516129</v>
      </c>
      <c r="AU1231" s="411">
        <f t="shared" si="378"/>
        <v>42.877641824249167</v>
      </c>
      <c r="AV1231" s="411">
        <f t="shared" si="379"/>
        <v>81.896551724137936</v>
      </c>
      <c r="AW1231" s="411">
        <v>0</v>
      </c>
      <c r="AX1231" s="411">
        <v>0</v>
      </c>
      <c r="AY1231" s="411">
        <v>0</v>
      </c>
      <c r="AZ1231" s="411">
        <v>0</v>
      </c>
      <c r="BA1231" s="411">
        <v>0</v>
      </c>
      <c r="BB1231" s="411">
        <v>0</v>
      </c>
      <c r="BC1231" s="411">
        <v>0</v>
      </c>
      <c r="BD1231" s="411">
        <v>0</v>
      </c>
      <c r="BE1231" s="411">
        <v>0</v>
      </c>
      <c r="BF1231" s="411">
        <v>0</v>
      </c>
      <c r="BG1231" s="411">
        <v>0</v>
      </c>
      <c r="BH1231" s="412">
        <v>0</v>
      </c>
      <c r="BI1231" s="411">
        <f t="shared" si="380"/>
        <v>0</v>
      </c>
      <c r="BJ1231" s="411">
        <v>24.2667</v>
      </c>
      <c r="BK1231" s="411">
        <v>23.7667</v>
      </c>
      <c r="BL1231" s="411">
        <v>24</v>
      </c>
      <c r="BM1231" s="411">
        <v>24</v>
      </c>
      <c r="BN1231" s="411">
        <v>24</v>
      </c>
      <c r="BO1231" s="411">
        <v>24</v>
      </c>
      <c r="BP1231" s="411">
        <v>24</v>
      </c>
      <c r="BQ1231" s="411">
        <v>24</v>
      </c>
      <c r="BR1231" s="411">
        <v>25</v>
      </c>
      <c r="BS1231" s="411">
        <v>25</v>
      </c>
      <c r="BT1231" s="411">
        <v>25</v>
      </c>
      <c r="BU1231" s="412">
        <v>25</v>
      </c>
      <c r="BV1231" s="411">
        <f t="shared" si="381"/>
        <v>292.03340000000003</v>
      </c>
      <c r="BW1231" s="411">
        <v>0</v>
      </c>
      <c r="BX1231" s="411">
        <v>0</v>
      </c>
      <c r="BY1231" s="411">
        <v>0</v>
      </c>
      <c r="BZ1231" s="411">
        <v>0</v>
      </c>
      <c r="CA1231" s="411">
        <v>0</v>
      </c>
      <c r="CB1231" s="411">
        <v>0</v>
      </c>
      <c r="CC1231" s="411">
        <v>0</v>
      </c>
      <c r="CD1231" s="411">
        <v>0</v>
      </c>
      <c r="CE1231" s="411">
        <v>0</v>
      </c>
      <c r="CF1231" s="411">
        <v>0</v>
      </c>
      <c r="CG1231" s="411">
        <v>0</v>
      </c>
      <c r="CH1231" s="412">
        <v>0</v>
      </c>
      <c r="CI1231" s="411">
        <f t="shared" si="382"/>
        <v>0</v>
      </c>
      <c r="CJ1231" s="411">
        <v>24.2667</v>
      </c>
      <c r="CK1231" s="411">
        <v>23.7667</v>
      </c>
      <c r="CL1231" s="411">
        <v>24</v>
      </c>
      <c r="CM1231" s="411">
        <v>24</v>
      </c>
      <c r="CN1231" s="411">
        <v>24</v>
      </c>
      <c r="CO1231" s="411">
        <v>24</v>
      </c>
      <c r="CP1231" s="411">
        <v>24</v>
      </c>
      <c r="CQ1231" s="411">
        <v>24</v>
      </c>
      <c r="CR1231" s="411">
        <v>25</v>
      </c>
      <c r="CS1231" s="411">
        <v>25</v>
      </c>
      <c r="CT1231" s="411">
        <v>25</v>
      </c>
      <c r="CU1231" s="412">
        <v>25</v>
      </c>
      <c r="CV1231" s="411">
        <f t="shared" si="383"/>
        <v>292.03340000000003</v>
      </c>
      <c r="CW1231" s="411">
        <v>1</v>
      </c>
      <c r="CX1231" s="411">
        <v>1</v>
      </c>
      <c r="CY1231" s="411">
        <v>1</v>
      </c>
      <c r="CZ1231" s="411">
        <v>1</v>
      </c>
      <c r="DA1231" s="411">
        <v>1</v>
      </c>
      <c r="DB1231" s="411">
        <v>1</v>
      </c>
      <c r="DC1231" s="411">
        <v>1</v>
      </c>
      <c r="DD1231" s="411">
        <v>1</v>
      </c>
      <c r="DE1231" s="411">
        <v>0</v>
      </c>
      <c r="DF1231" s="411">
        <v>0</v>
      </c>
      <c r="DG1231" s="411">
        <v>0</v>
      </c>
      <c r="DH1231" s="412">
        <v>0</v>
      </c>
      <c r="DI1231" s="411">
        <f t="shared" si="384"/>
        <v>8</v>
      </c>
      <c r="DJ1231" s="411">
        <v>25.2667</v>
      </c>
      <c r="DK1231" s="411">
        <v>24.7667</v>
      </c>
      <c r="DL1231" s="411">
        <v>25</v>
      </c>
      <c r="DM1231" s="411">
        <v>25</v>
      </c>
      <c r="DN1231" s="411">
        <v>25</v>
      </c>
      <c r="DO1231" s="411">
        <v>25</v>
      </c>
      <c r="DP1231" s="411">
        <v>25</v>
      </c>
      <c r="DQ1231" s="411">
        <v>25</v>
      </c>
      <c r="DR1231" s="411">
        <v>25</v>
      </c>
      <c r="DS1231" s="411">
        <v>25</v>
      </c>
      <c r="DT1231" s="411">
        <v>25</v>
      </c>
      <c r="DU1231" s="412">
        <v>25</v>
      </c>
      <c r="DV1231" s="411">
        <f t="shared" si="385"/>
        <v>300.03340000000003</v>
      </c>
      <c r="DW1231" s="412">
        <v>25.2667</v>
      </c>
      <c r="DX1231" s="412">
        <v>24.7667</v>
      </c>
      <c r="DY1231" s="412">
        <v>25</v>
      </c>
      <c r="DZ1231" s="412">
        <v>25</v>
      </c>
      <c r="EA1231" s="412">
        <v>25</v>
      </c>
      <c r="EB1231" s="412">
        <v>25</v>
      </c>
      <c r="EC1231" s="412">
        <v>25</v>
      </c>
      <c r="ED1231" s="412">
        <v>25</v>
      </c>
      <c r="EE1231" s="412">
        <v>25</v>
      </c>
      <c r="EF1231" s="412">
        <v>25</v>
      </c>
      <c r="EG1231" s="412">
        <v>25</v>
      </c>
      <c r="EH1231" s="412">
        <v>25</v>
      </c>
      <c r="EI1231" s="411">
        <f t="shared" si="386"/>
        <v>300.03340000000003</v>
      </c>
      <c r="EK1231" s="411">
        <f t="shared" si="387"/>
        <v>300.03340000000003</v>
      </c>
      <c r="EL1231" s="7">
        <f t="shared" si="388"/>
        <v>0</v>
      </c>
    </row>
    <row r="1232" spans="1:142">
      <c r="A1232" s="365" t="str">
        <f t="shared" si="370"/>
        <v xml:space="preserve"> 225</v>
      </c>
      <c r="B1232" s="370" t="s">
        <v>982</v>
      </c>
      <c r="C1232" s="370" t="s">
        <v>920</v>
      </c>
      <c r="D1232" s="411">
        <v>51193</v>
      </c>
      <c r="E1232" s="411">
        <v>49681</v>
      </c>
      <c r="F1232" s="411">
        <v>47371</v>
      </c>
      <c r="G1232" s="411">
        <v>44625</v>
      </c>
      <c r="H1232" s="411">
        <v>46068</v>
      </c>
      <c r="I1232" s="411">
        <v>42682</v>
      </c>
      <c r="J1232" s="411">
        <v>52350</v>
      </c>
      <c r="K1232" s="411">
        <v>64221</v>
      </c>
      <c r="L1232" s="411">
        <v>62023</v>
      </c>
      <c r="M1232" s="411">
        <v>60717</v>
      </c>
      <c r="N1232" s="411">
        <v>58073</v>
      </c>
      <c r="O1232" s="412">
        <v>53890</v>
      </c>
      <c r="P1232" s="411">
        <f t="shared" si="371"/>
        <v>632894</v>
      </c>
      <c r="Q1232" s="411">
        <f t="shared" si="372"/>
        <v>332281.29032258067</v>
      </c>
      <c r="R1232" s="411">
        <f t="shared" si="373"/>
        <v>110822.91657397107</v>
      </c>
      <c r="S1232" s="411">
        <f t="shared" si="374"/>
        <v>189789.79310344829</v>
      </c>
      <c r="T1232" s="411">
        <v>0</v>
      </c>
      <c r="U1232" s="411">
        <v>0</v>
      </c>
      <c r="V1232" s="411">
        <v>0</v>
      </c>
      <c r="W1232" s="411">
        <v>0</v>
      </c>
      <c r="X1232" s="411">
        <v>0</v>
      </c>
      <c r="Y1232" s="411">
        <v>0</v>
      </c>
      <c r="Z1232" s="411">
        <v>0</v>
      </c>
      <c r="AA1232" s="411">
        <v>0</v>
      </c>
      <c r="AB1232" s="411">
        <v>825.00000000001</v>
      </c>
      <c r="AC1232" s="411">
        <v>-825.00000000000364</v>
      </c>
      <c r="AD1232" s="411">
        <v>0</v>
      </c>
      <c r="AE1232" s="412">
        <v>0</v>
      </c>
      <c r="AF1232" s="411">
        <f t="shared" si="375"/>
        <v>6.3664629124104977E-12</v>
      </c>
      <c r="AG1232" s="411">
        <v>51193</v>
      </c>
      <c r="AH1232" s="411">
        <v>49681</v>
      </c>
      <c r="AI1232" s="411">
        <v>47371</v>
      </c>
      <c r="AJ1232" s="411">
        <v>44625</v>
      </c>
      <c r="AK1232" s="411">
        <v>46068</v>
      </c>
      <c r="AL1232" s="411">
        <v>42682</v>
      </c>
      <c r="AM1232" s="411">
        <v>52350</v>
      </c>
      <c r="AN1232" s="411">
        <v>64221</v>
      </c>
      <c r="AO1232" s="411">
        <v>62848.000000000007</v>
      </c>
      <c r="AP1232" s="411">
        <v>59892</v>
      </c>
      <c r="AQ1232" s="411">
        <v>58073</v>
      </c>
      <c r="AR1232" s="412">
        <v>53890</v>
      </c>
      <c r="AS1232" s="411">
        <f t="shared" si="376"/>
        <v>632894</v>
      </c>
      <c r="AT1232" s="411">
        <f t="shared" si="377"/>
        <v>332281.29032258067</v>
      </c>
      <c r="AU1232" s="411">
        <f t="shared" si="378"/>
        <v>111420.33036707452</v>
      </c>
      <c r="AV1232" s="411">
        <f t="shared" si="379"/>
        <v>189192.37931034484</v>
      </c>
      <c r="AW1232" s="411">
        <v>0</v>
      </c>
      <c r="AX1232" s="411">
        <v>0</v>
      </c>
      <c r="AY1232" s="411">
        <v>0</v>
      </c>
      <c r="AZ1232" s="411">
        <v>0</v>
      </c>
      <c r="BA1232" s="411">
        <v>0</v>
      </c>
      <c r="BB1232" s="411">
        <v>0</v>
      </c>
      <c r="BC1232" s="411">
        <v>0</v>
      </c>
      <c r="BD1232" s="411">
        <v>0</v>
      </c>
      <c r="BE1232" s="411">
        <v>0</v>
      </c>
      <c r="BF1232" s="411">
        <v>0</v>
      </c>
      <c r="BG1232" s="411">
        <v>0</v>
      </c>
      <c r="BH1232" s="412">
        <v>0</v>
      </c>
      <c r="BI1232" s="411">
        <f t="shared" si="380"/>
        <v>0</v>
      </c>
      <c r="BJ1232" s="411">
        <v>51193</v>
      </c>
      <c r="BK1232" s="411">
        <v>49681</v>
      </c>
      <c r="BL1232" s="411">
        <v>47371</v>
      </c>
      <c r="BM1232" s="411">
        <v>44625</v>
      </c>
      <c r="BN1232" s="411">
        <v>46068</v>
      </c>
      <c r="BO1232" s="411">
        <v>42682</v>
      </c>
      <c r="BP1232" s="411">
        <v>52350</v>
      </c>
      <c r="BQ1232" s="411">
        <v>64221</v>
      </c>
      <c r="BR1232" s="411">
        <v>62848.000000000007</v>
      </c>
      <c r="BS1232" s="411">
        <v>59892</v>
      </c>
      <c r="BT1232" s="411">
        <v>58073</v>
      </c>
      <c r="BU1232" s="412">
        <v>53890</v>
      </c>
      <c r="BV1232" s="411">
        <f t="shared" si="381"/>
        <v>632894</v>
      </c>
      <c r="BW1232" s="411">
        <v>-2142.9871526130009</v>
      </c>
      <c r="BX1232" s="411">
        <v>-2143.1531867659992</v>
      </c>
      <c r="BY1232" s="411">
        <v>-1589.0799487069985</v>
      </c>
      <c r="BZ1232" s="411">
        <v>-1571.3039501250021</v>
      </c>
      <c r="CA1232" s="411">
        <v>648.42184175999228</v>
      </c>
      <c r="CB1232" s="411">
        <v>1916.2019023359985</v>
      </c>
      <c r="CC1232" s="411">
        <v>1669.8084211499968</v>
      </c>
      <c r="CD1232" s="411">
        <v>-3315.8187907590018</v>
      </c>
      <c r="CE1232" s="411">
        <v>1255.4111738880019</v>
      </c>
      <c r="CF1232" s="411">
        <v>1956.5343675359973</v>
      </c>
      <c r="CG1232" s="411">
        <v>-895.41370755299477</v>
      </c>
      <c r="CH1232" s="412">
        <v>2099.6012304100013</v>
      </c>
      <c r="CI1232" s="411">
        <f t="shared" si="382"/>
        <v>-2111.7777994430098</v>
      </c>
      <c r="CJ1232" s="411">
        <v>49050.012847386999</v>
      </c>
      <c r="CK1232" s="411">
        <v>47537.846813233999</v>
      </c>
      <c r="CL1232" s="411">
        <v>45781.920051293004</v>
      </c>
      <c r="CM1232" s="411">
        <v>43053.696049874998</v>
      </c>
      <c r="CN1232" s="411">
        <v>46716.421841759991</v>
      </c>
      <c r="CO1232" s="411">
        <v>44598.201902336004</v>
      </c>
      <c r="CP1232" s="411">
        <v>54019.808421149995</v>
      </c>
      <c r="CQ1232" s="411">
        <v>60905.181209240996</v>
      </c>
      <c r="CR1232" s="411">
        <v>64103.411173888016</v>
      </c>
      <c r="CS1232" s="411">
        <v>61848.534367535991</v>
      </c>
      <c r="CT1232" s="411">
        <v>57177.586292447006</v>
      </c>
      <c r="CU1232" s="412">
        <v>55989.60123041</v>
      </c>
      <c r="CV1232" s="411">
        <f t="shared" si="383"/>
        <v>630782.22220055712</v>
      </c>
      <c r="CW1232" s="411">
        <v>7943.1644269218014</v>
      </c>
      <c r="CX1232" s="411">
        <v>7488.782518449596</v>
      </c>
      <c r="CY1232" s="411">
        <v>7291.513246901799</v>
      </c>
      <c r="CZ1232" s="411">
        <v>6851.3505238897997</v>
      </c>
      <c r="DA1232" s="411">
        <v>7348.8010289759986</v>
      </c>
      <c r="DB1232" s="411">
        <v>6934.1311902976013</v>
      </c>
      <c r="DC1232" s="411">
        <v>8441.7430512271967</v>
      </c>
      <c r="DD1232" s="411">
        <v>9283.9597784173966</v>
      </c>
      <c r="DE1232" s="411">
        <v>0</v>
      </c>
      <c r="DF1232" s="411">
        <v>0</v>
      </c>
      <c r="DG1232" s="411">
        <v>0</v>
      </c>
      <c r="DH1232" s="412">
        <v>0</v>
      </c>
      <c r="DI1232" s="411">
        <f t="shared" si="384"/>
        <v>61583.445765081189</v>
      </c>
      <c r="DJ1232" s="411">
        <v>56993.1772743088</v>
      </c>
      <c r="DK1232" s="411">
        <v>55026.629331683595</v>
      </c>
      <c r="DL1232" s="411">
        <v>53073.433298194803</v>
      </c>
      <c r="DM1232" s="411">
        <v>49905.046573764797</v>
      </c>
      <c r="DN1232" s="411">
        <v>54065.22287073599</v>
      </c>
      <c r="DO1232" s="411">
        <v>51532.333092633606</v>
      </c>
      <c r="DP1232" s="411">
        <v>62461.551472377192</v>
      </c>
      <c r="DQ1232" s="411">
        <v>70189.140987658393</v>
      </c>
      <c r="DR1232" s="411">
        <v>64103.411173888016</v>
      </c>
      <c r="DS1232" s="411">
        <v>61848.534367535991</v>
      </c>
      <c r="DT1232" s="411">
        <v>57177.586292447006</v>
      </c>
      <c r="DU1232" s="412">
        <v>55989.60123041</v>
      </c>
      <c r="DV1232" s="411">
        <f t="shared" si="385"/>
        <v>692365.66796563833</v>
      </c>
      <c r="DW1232" s="412">
        <v>56993.1772743088</v>
      </c>
      <c r="DX1232" s="412">
        <v>55026.629331683595</v>
      </c>
      <c r="DY1232" s="412">
        <v>53073.433298194803</v>
      </c>
      <c r="DZ1232" s="412">
        <v>49905.046573764797</v>
      </c>
      <c r="EA1232" s="412">
        <v>54065.22287073599</v>
      </c>
      <c r="EB1232" s="412">
        <v>51532.333092633606</v>
      </c>
      <c r="EC1232" s="412">
        <v>62461.551472377192</v>
      </c>
      <c r="ED1232" s="412">
        <v>70189.140987658393</v>
      </c>
      <c r="EE1232" s="412">
        <v>64103.411173888016</v>
      </c>
      <c r="EF1232" s="412">
        <v>61848.534367535991</v>
      </c>
      <c r="EG1232" s="412">
        <v>57177.586292447006</v>
      </c>
      <c r="EH1232" s="412">
        <v>55989.60123041</v>
      </c>
      <c r="EI1232" s="411">
        <f t="shared" si="386"/>
        <v>692365.66796563833</v>
      </c>
      <c r="EK1232" s="411">
        <f t="shared" si="387"/>
        <v>692365.66796563822</v>
      </c>
      <c r="EL1232" s="7">
        <f t="shared" si="388"/>
        <v>0</v>
      </c>
    </row>
    <row r="1233" spans="1:142">
      <c r="A1233" s="365" t="str">
        <f t="shared" si="370"/>
        <v xml:space="preserve"> 225</v>
      </c>
      <c r="B1233" s="370" t="s">
        <v>982</v>
      </c>
      <c r="C1233" s="370" t="s">
        <v>929</v>
      </c>
      <c r="D1233" s="411">
        <v>28276</v>
      </c>
      <c r="E1233" s="411">
        <v>29031</v>
      </c>
      <c r="F1233" s="411">
        <v>26228</v>
      </c>
      <c r="G1233" s="411">
        <v>24209</v>
      </c>
      <c r="H1233" s="411">
        <v>26020</v>
      </c>
      <c r="I1233" s="411">
        <v>24432</v>
      </c>
      <c r="J1233" s="411">
        <v>29318</v>
      </c>
      <c r="K1233" s="411">
        <v>35943</v>
      </c>
      <c r="L1233" s="411">
        <v>33688</v>
      </c>
      <c r="M1233" s="411">
        <v>33222</v>
      </c>
      <c r="N1233" s="411">
        <v>32697</v>
      </c>
      <c r="O1233" s="412">
        <v>28859</v>
      </c>
      <c r="P1233" s="411">
        <f t="shared" si="371"/>
        <v>351923</v>
      </c>
      <c r="Q1233" s="411">
        <f t="shared" si="372"/>
        <v>186568.25806451612</v>
      </c>
      <c r="R1233" s="411">
        <f t="shared" si="373"/>
        <v>61283.500556173531</v>
      </c>
      <c r="S1233" s="411">
        <f t="shared" si="374"/>
        <v>104071.24137931035</v>
      </c>
      <c r="T1233" s="411">
        <v>0</v>
      </c>
      <c r="U1233" s="411">
        <v>0</v>
      </c>
      <c r="V1233" s="411">
        <v>0</v>
      </c>
      <c r="W1233" s="411">
        <v>0</v>
      </c>
      <c r="X1233" s="411">
        <v>0</v>
      </c>
      <c r="Y1233" s="411">
        <v>0</v>
      </c>
      <c r="Z1233" s="411">
        <v>0</v>
      </c>
      <c r="AA1233" s="411">
        <v>0</v>
      </c>
      <c r="AB1233" s="411">
        <v>448.10151072989606</v>
      </c>
      <c r="AC1233" s="411">
        <v>-451.40817234053543</v>
      </c>
      <c r="AD1233" s="411">
        <v>0</v>
      </c>
      <c r="AE1233" s="412">
        <v>0</v>
      </c>
      <c r="AF1233" s="411">
        <f t="shared" si="375"/>
        <v>-3.3066616106393667</v>
      </c>
      <c r="AG1233" s="411">
        <v>28276</v>
      </c>
      <c r="AH1233" s="411">
        <v>29031</v>
      </c>
      <c r="AI1233" s="411">
        <v>26228</v>
      </c>
      <c r="AJ1233" s="411">
        <v>24209</v>
      </c>
      <c r="AK1233" s="411">
        <v>26020</v>
      </c>
      <c r="AL1233" s="411">
        <v>24432</v>
      </c>
      <c r="AM1233" s="411">
        <v>29318</v>
      </c>
      <c r="AN1233" s="411">
        <v>35943</v>
      </c>
      <c r="AO1233" s="411">
        <v>34136.101510729895</v>
      </c>
      <c r="AP1233" s="411">
        <v>32770.591827659468</v>
      </c>
      <c r="AQ1233" s="411">
        <v>32697</v>
      </c>
      <c r="AR1233" s="412">
        <v>28859</v>
      </c>
      <c r="AS1233" s="411">
        <f t="shared" si="376"/>
        <v>351919.69333838939</v>
      </c>
      <c r="AT1233" s="411">
        <f t="shared" si="377"/>
        <v>186568.25806451612</v>
      </c>
      <c r="AU1233" s="411">
        <f t="shared" si="378"/>
        <v>61607.987857046901</v>
      </c>
      <c r="AV1233" s="411">
        <f t="shared" si="379"/>
        <v>103743.44741682633</v>
      </c>
      <c r="AW1233" s="411">
        <v>0</v>
      </c>
      <c r="AX1233" s="411">
        <v>0</v>
      </c>
      <c r="AY1233" s="411">
        <v>0</v>
      </c>
      <c r="AZ1233" s="411">
        <v>0</v>
      </c>
      <c r="BA1233" s="411">
        <v>0</v>
      </c>
      <c r="BB1233" s="411">
        <v>0</v>
      </c>
      <c r="BC1233" s="411">
        <v>0</v>
      </c>
      <c r="BD1233" s="411">
        <v>0</v>
      </c>
      <c r="BE1233" s="411">
        <v>0</v>
      </c>
      <c r="BF1233" s="411">
        <v>0</v>
      </c>
      <c r="BG1233" s="411">
        <v>0</v>
      </c>
      <c r="BH1233" s="412">
        <v>0</v>
      </c>
      <c r="BI1233" s="411">
        <f t="shared" si="380"/>
        <v>0</v>
      </c>
      <c r="BJ1233" s="411">
        <v>28276</v>
      </c>
      <c r="BK1233" s="411">
        <v>29031</v>
      </c>
      <c r="BL1233" s="411">
        <v>26228</v>
      </c>
      <c r="BM1233" s="411">
        <v>24209</v>
      </c>
      <c r="BN1233" s="411">
        <v>26020</v>
      </c>
      <c r="BO1233" s="411">
        <v>24432</v>
      </c>
      <c r="BP1233" s="411">
        <v>29318</v>
      </c>
      <c r="BQ1233" s="411">
        <v>35943</v>
      </c>
      <c r="BR1233" s="411">
        <v>34136.101510729895</v>
      </c>
      <c r="BS1233" s="411">
        <v>32770.591827659468</v>
      </c>
      <c r="BT1233" s="411">
        <v>32697</v>
      </c>
      <c r="BU1233" s="412">
        <v>28859</v>
      </c>
      <c r="BV1233" s="411">
        <f t="shared" si="381"/>
        <v>351919.69333838939</v>
      </c>
      <c r="BW1233" s="411">
        <v>-1183.6599677160025</v>
      </c>
      <c r="BX1233" s="411">
        <v>-1252.3475808659996</v>
      </c>
      <c r="BY1233" s="411">
        <v>-879.82919707599922</v>
      </c>
      <c r="BZ1233" s="411">
        <v>-852.43019223700185</v>
      </c>
      <c r="CA1233" s="411">
        <v>366.23982639999895</v>
      </c>
      <c r="CB1233" s="411">
        <v>1096.8709263359983</v>
      </c>
      <c r="CC1233" s="411">
        <v>935.15650986199762</v>
      </c>
      <c r="CD1233" s="411">
        <v>-1855.7866553969993</v>
      </c>
      <c r="CE1233" s="411">
        <v>681.88078012896608</v>
      </c>
      <c r="CF1233" s="411">
        <v>1070.5401248131639</v>
      </c>
      <c r="CG1233" s="411">
        <v>-504.14722841699677</v>
      </c>
      <c r="CH1233" s="412">
        <v>1124.3717184710024</v>
      </c>
      <c r="CI1233" s="411">
        <f t="shared" si="382"/>
        <v>-1253.1409356978718</v>
      </c>
      <c r="CJ1233" s="411">
        <v>27092.340032283995</v>
      </c>
      <c r="CK1233" s="411">
        <v>27778.652419134</v>
      </c>
      <c r="CL1233" s="411">
        <v>25348.170802924004</v>
      </c>
      <c r="CM1233" s="411">
        <v>23356.569807762997</v>
      </c>
      <c r="CN1233" s="411">
        <v>26386.2398264</v>
      </c>
      <c r="CO1233" s="411">
        <v>25528.870926336</v>
      </c>
      <c r="CP1233" s="411">
        <v>30253.156509861998</v>
      </c>
      <c r="CQ1233" s="411">
        <v>34087.213344602998</v>
      </c>
      <c r="CR1233" s="411">
        <v>34817.982290858861</v>
      </c>
      <c r="CS1233" s="411">
        <v>33841.131952472628</v>
      </c>
      <c r="CT1233" s="411">
        <v>32192.852771583002</v>
      </c>
      <c r="CU1233" s="412">
        <v>29983.371718471004</v>
      </c>
      <c r="CV1233" s="411">
        <f t="shared" si="383"/>
        <v>350666.55240269151</v>
      </c>
      <c r="CW1233" s="411">
        <v>4481.7912623783996</v>
      </c>
      <c r="CX1233" s="411">
        <v>4552.7480352120001</v>
      </c>
      <c r="CY1233" s="411">
        <v>4113.0374143314002</v>
      </c>
      <c r="CZ1233" s="411">
        <v>3734.3111693141982</v>
      </c>
      <c r="DA1233" s="411">
        <v>4283.0485215519984</v>
      </c>
      <c r="DB1233" s="411">
        <v>4042.9071458815997</v>
      </c>
      <c r="DC1233" s="411">
        <v>4856.5200831576003</v>
      </c>
      <c r="DD1233" s="411">
        <v>5469.0521635827972</v>
      </c>
      <c r="DE1233" s="411">
        <v>0</v>
      </c>
      <c r="DF1233" s="411">
        <v>0</v>
      </c>
      <c r="DG1233" s="411">
        <v>0</v>
      </c>
      <c r="DH1233" s="412">
        <v>0</v>
      </c>
      <c r="DI1233" s="411">
        <f t="shared" si="384"/>
        <v>35533.415795409994</v>
      </c>
      <c r="DJ1233" s="411">
        <v>31574.131294662395</v>
      </c>
      <c r="DK1233" s="411">
        <v>32331.400454346</v>
      </c>
      <c r="DL1233" s="411">
        <v>29461.2082172554</v>
      </c>
      <c r="DM1233" s="411">
        <v>27090.880977077195</v>
      </c>
      <c r="DN1233" s="411">
        <v>30669.288347951995</v>
      </c>
      <c r="DO1233" s="411">
        <v>29571.778072217596</v>
      </c>
      <c r="DP1233" s="411">
        <v>35109.676593019598</v>
      </c>
      <c r="DQ1233" s="411">
        <v>39556.265508185796</v>
      </c>
      <c r="DR1233" s="411">
        <v>34817.982290858861</v>
      </c>
      <c r="DS1233" s="411">
        <v>33841.131952472628</v>
      </c>
      <c r="DT1233" s="411">
        <v>32192.852771583002</v>
      </c>
      <c r="DU1233" s="412">
        <v>29983.371718471004</v>
      </c>
      <c r="DV1233" s="411">
        <f t="shared" si="385"/>
        <v>386199.96819810144</v>
      </c>
      <c r="DW1233" s="412">
        <v>31574.131294662395</v>
      </c>
      <c r="DX1233" s="412">
        <v>32331.400454346</v>
      </c>
      <c r="DY1233" s="412">
        <v>29461.2082172554</v>
      </c>
      <c r="DZ1233" s="412">
        <v>27090.880977077195</v>
      </c>
      <c r="EA1233" s="412">
        <v>30669.288347951995</v>
      </c>
      <c r="EB1233" s="412">
        <v>29571.778072217596</v>
      </c>
      <c r="EC1233" s="412">
        <v>35109.676593019598</v>
      </c>
      <c r="ED1233" s="412">
        <v>39556.265508185796</v>
      </c>
      <c r="EE1233" s="412">
        <v>34817.982290858861</v>
      </c>
      <c r="EF1233" s="412">
        <v>33841.131952472628</v>
      </c>
      <c r="EG1233" s="412">
        <v>32192.852771583002</v>
      </c>
      <c r="EH1233" s="412">
        <v>29983.371718471004</v>
      </c>
      <c r="EI1233" s="411">
        <f t="shared" si="386"/>
        <v>386199.96819810144</v>
      </c>
      <c r="EK1233" s="411">
        <f t="shared" si="387"/>
        <v>386199.96819810144</v>
      </c>
      <c r="EL1233" s="7">
        <f t="shared" si="388"/>
        <v>0</v>
      </c>
    </row>
    <row r="1234" spans="1:142">
      <c r="A1234" s="365" t="str">
        <f t="shared" si="370"/>
        <v xml:space="preserve"> 225</v>
      </c>
      <c r="B1234" s="370" t="s">
        <v>982</v>
      </c>
      <c r="C1234" s="370" t="s">
        <v>930</v>
      </c>
      <c r="D1234" s="411">
        <v>22917</v>
      </c>
      <c r="E1234" s="411">
        <v>20650</v>
      </c>
      <c r="F1234" s="411">
        <v>21143</v>
      </c>
      <c r="G1234" s="411">
        <v>20416</v>
      </c>
      <c r="H1234" s="411">
        <v>20048</v>
      </c>
      <c r="I1234" s="411">
        <v>18250</v>
      </c>
      <c r="J1234" s="411">
        <v>23032</v>
      </c>
      <c r="K1234" s="411">
        <v>28278</v>
      </c>
      <c r="L1234" s="411">
        <v>28335</v>
      </c>
      <c r="M1234" s="411">
        <v>27495</v>
      </c>
      <c r="N1234" s="411">
        <v>25376</v>
      </c>
      <c r="O1234" s="412">
        <v>25031</v>
      </c>
      <c r="P1234" s="411">
        <f t="shared" si="371"/>
        <v>280971</v>
      </c>
      <c r="Q1234" s="411">
        <f t="shared" si="372"/>
        <v>145713.03225806452</v>
      </c>
      <c r="R1234" s="411">
        <f t="shared" si="373"/>
        <v>49539.416017797557</v>
      </c>
      <c r="S1234" s="411">
        <f t="shared" si="374"/>
        <v>85718.551724137928</v>
      </c>
      <c r="T1234" s="411">
        <v>0</v>
      </c>
      <c r="U1234" s="411">
        <v>0</v>
      </c>
      <c r="V1234" s="411">
        <v>0</v>
      </c>
      <c r="W1234" s="411">
        <v>0</v>
      </c>
      <c r="X1234" s="411">
        <v>0</v>
      </c>
      <c r="Y1234" s="411">
        <v>0</v>
      </c>
      <c r="Z1234" s="411">
        <v>0</v>
      </c>
      <c r="AA1234" s="411">
        <v>0</v>
      </c>
      <c r="AB1234" s="411">
        <v>376.89848927011371</v>
      </c>
      <c r="AC1234" s="411">
        <v>-373.59182765947298</v>
      </c>
      <c r="AD1234" s="411">
        <v>0</v>
      </c>
      <c r="AE1234" s="412">
        <v>0</v>
      </c>
      <c r="AF1234" s="411">
        <f t="shared" si="375"/>
        <v>3.3066616106407309</v>
      </c>
      <c r="AG1234" s="411">
        <v>22917</v>
      </c>
      <c r="AH1234" s="411">
        <v>20650</v>
      </c>
      <c r="AI1234" s="411">
        <v>21143</v>
      </c>
      <c r="AJ1234" s="411">
        <v>20416</v>
      </c>
      <c r="AK1234" s="411">
        <v>20048</v>
      </c>
      <c r="AL1234" s="411">
        <v>18250</v>
      </c>
      <c r="AM1234" s="411">
        <v>23032</v>
      </c>
      <c r="AN1234" s="411">
        <v>28278</v>
      </c>
      <c r="AO1234" s="411">
        <v>28711.898489270112</v>
      </c>
      <c r="AP1234" s="411">
        <v>27121.408172340525</v>
      </c>
      <c r="AQ1234" s="411">
        <v>25376</v>
      </c>
      <c r="AR1234" s="412">
        <v>25031</v>
      </c>
      <c r="AS1234" s="411">
        <f t="shared" si="376"/>
        <v>280974.30666161067</v>
      </c>
      <c r="AT1234" s="411">
        <f t="shared" si="377"/>
        <v>145713.03225806452</v>
      </c>
      <c r="AU1234" s="411">
        <f t="shared" si="378"/>
        <v>49812.342510027636</v>
      </c>
      <c r="AV1234" s="411">
        <f t="shared" si="379"/>
        <v>85448.931893518486</v>
      </c>
      <c r="AW1234" s="411">
        <v>0</v>
      </c>
      <c r="AX1234" s="411">
        <v>0</v>
      </c>
      <c r="AY1234" s="411">
        <v>0</v>
      </c>
      <c r="AZ1234" s="411">
        <v>0</v>
      </c>
      <c r="BA1234" s="411">
        <v>0</v>
      </c>
      <c r="BB1234" s="411">
        <v>0</v>
      </c>
      <c r="BC1234" s="411">
        <v>0</v>
      </c>
      <c r="BD1234" s="411">
        <v>0</v>
      </c>
      <c r="BE1234" s="411">
        <v>0</v>
      </c>
      <c r="BF1234" s="411">
        <v>0</v>
      </c>
      <c r="BG1234" s="411">
        <v>0</v>
      </c>
      <c r="BH1234" s="412">
        <v>0</v>
      </c>
      <c r="BI1234" s="411">
        <f t="shared" si="380"/>
        <v>0</v>
      </c>
      <c r="BJ1234" s="411">
        <v>22917</v>
      </c>
      <c r="BK1234" s="411">
        <v>20650</v>
      </c>
      <c r="BL1234" s="411">
        <v>21143</v>
      </c>
      <c r="BM1234" s="411">
        <v>20416</v>
      </c>
      <c r="BN1234" s="411">
        <v>20048</v>
      </c>
      <c r="BO1234" s="411">
        <v>18250</v>
      </c>
      <c r="BP1234" s="411">
        <v>23032</v>
      </c>
      <c r="BQ1234" s="411">
        <v>28278</v>
      </c>
      <c r="BR1234" s="411">
        <v>28711.898489270112</v>
      </c>
      <c r="BS1234" s="411">
        <v>27121.408172340525</v>
      </c>
      <c r="BT1234" s="411">
        <v>25376</v>
      </c>
      <c r="BU1234" s="412">
        <v>25031</v>
      </c>
      <c r="BV1234" s="411">
        <f t="shared" si="381"/>
        <v>280974.30666161067</v>
      </c>
      <c r="BW1234" s="411">
        <v>-959.32718489700233</v>
      </c>
      <c r="BX1234" s="411">
        <v>-890.80560590000073</v>
      </c>
      <c r="BY1234" s="411">
        <v>-709.25075163100053</v>
      </c>
      <c r="BZ1234" s="411">
        <v>-718.87375788800011</v>
      </c>
      <c r="CA1234" s="411">
        <v>282.18201535999879</v>
      </c>
      <c r="CB1234" s="411">
        <v>819.33097600000065</v>
      </c>
      <c r="CC1234" s="411">
        <v>734.65191128799961</v>
      </c>
      <c r="CD1234" s="411">
        <v>-1460.0321353619997</v>
      </c>
      <c r="CE1234" s="411">
        <v>573.53039375903245</v>
      </c>
      <c r="CF1234" s="411">
        <v>885.99424272283341</v>
      </c>
      <c r="CG1234" s="411">
        <v>-391.26647913599891</v>
      </c>
      <c r="CH1234" s="412">
        <v>975.22951193900144</v>
      </c>
      <c r="CI1234" s="411">
        <f t="shared" si="382"/>
        <v>-858.636863745136</v>
      </c>
      <c r="CJ1234" s="411">
        <v>21957.672815103</v>
      </c>
      <c r="CK1234" s="411">
        <v>19759.194394099999</v>
      </c>
      <c r="CL1234" s="411">
        <v>20433.749248369</v>
      </c>
      <c r="CM1234" s="411">
        <v>19697.126242112001</v>
      </c>
      <c r="CN1234" s="411">
        <v>20330.182015359998</v>
      </c>
      <c r="CO1234" s="411">
        <v>19069.330976000001</v>
      </c>
      <c r="CP1234" s="411">
        <v>23766.651911288001</v>
      </c>
      <c r="CQ1234" s="411">
        <v>26817.967864638002</v>
      </c>
      <c r="CR1234" s="411">
        <v>29285.428883029144</v>
      </c>
      <c r="CS1234" s="411">
        <v>28007.402415063363</v>
      </c>
      <c r="CT1234" s="411">
        <v>24984.733520864</v>
      </c>
      <c r="CU1234" s="412">
        <v>26006.229511939</v>
      </c>
      <c r="CV1234" s="411">
        <f t="shared" si="383"/>
        <v>280115.6697978655</v>
      </c>
      <c r="CW1234" s="411">
        <v>3461.3731645433982</v>
      </c>
      <c r="CX1234" s="411">
        <v>2936.0344832375977</v>
      </c>
      <c r="CY1234" s="411">
        <v>3178.4758325704006</v>
      </c>
      <c r="CZ1234" s="411">
        <v>3117.0393545755978</v>
      </c>
      <c r="DA1234" s="411">
        <v>3065.7525074239984</v>
      </c>
      <c r="DB1234" s="411">
        <v>2891.2240444159979</v>
      </c>
      <c r="DC1234" s="411">
        <v>3585.2229680696</v>
      </c>
      <c r="DD1234" s="411">
        <v>3814.9076148345994</v>
      </c>
      <c r="DE1234" s="411">
        <v>0</v>
      </c>
      <c r="DF1234" s="411">
        <v>0</v>
      </c>
      <c r="DG1234" s="411">
        <v>0</v>
      </c>
      <c r="DH1234" s="412">
        <v>0</v>
      </c>
      <c r="DI1234" s="411">
        <f t="shared" si="384"/>
        <v>26050.029969671192</v>
      </c>
      <c r="DJ1234" s="411">
        <v>25419.045979646398</v>
      </c>
      <c r="DK1234" s="411">
        <v>22695.228877337595</v>
      </c>
      <c r="DL1234" s="411">
        <v>23612.225080939403</v>
      </c>
      <c r="DM1234" s="411">
        <v>22814.165596687599</v>
      </c>
      <c r="DN1234" s="411">
        <v>23395.934522783995</v>
      </c>
      <c r="DO1234" s="411">
        <v>21960.555020415999</v>
      </c>
      <c r="DP1234" s="411">
        <v>27351.874879357601</v>
      </c>
      <c r="DQ1234" s="411">
        <v>30632.875479472601</v>
      </c>
      <c r="DR1234" s="411">
        <v>29285.428883029144</v>
      </c>
      <c r="DS1234" s="411">
        <v>28007.402415063363</v>
      </c>
      <c r="DT1234" s="411">
        <v>24984.733520864</v>
      </c>
      <c r="DU1234" s="412">
        <v>26006.229511939</v>
      </c>
      <c r="DV1234" s="411">
        <f t="shared" si="385"/>
        <v>306165.69976753666</v>
      </c>
      <c r="DW1234" s="412">
        <v>25419.045979646398</v>
      </c>
      <c r="DX1234" s="412">
        <v>22695.228877337595</v>
      </c>
      <c r="DY1234" s="412">
        <v>23612.225080939403</v>
      </c>
      <c r="DZ1234" s="412">
        <v>22814.165596687599</v>
      </c>
      <c r="EA1234" s="412">
        <v>23395.934522783995</v>
      </c>
      <c r="EB1234" s="412">
        <v>21960.555020415999</v>
      </c>
      <c r="EC1234" s="412">
        <v>27351.874879357601</v>
      </c>
      <c r="ED1234" s="412">
        <v>30632.875479472601</v>
      </c>
      <c r="EE1234" s="412">
        <v>29285.428883029144</v>
      </c>
      <c r="EF1234" s="412">
        <v>28007.402415063363</v>
      </c>
      <c r="EG1234" s="412">
        <v>24984.733520864</v>
      </c>
      <c r="EH1234" s="412">
        <v>26006.229511939</v>
      </c>
      <c r="EI1234" s="411">
        <f t="shared" si="386"/>
        <v>306165.69976753666</v>
      </c>
      <c r="EK1234" s="411">
        <f t="shared" si="387"/>
        <v>306165.69976753677</v>
      </c>
      <c r="EL1234" s="7">
        <f t="shared" si="388"/>
        <v>0</v>
      </c>
    </row>
    <row r="1235" spans="1:142">
      <c r="A1235" s="365" t="str">
        <f t="shared" si="370"/>
        <v xml:space="preserve"> 225</v>
      </c>
      <c r="B1235" s="370" t="s">
        <v>982</v>
      </c>
      <c r="C1235" s="370" t="s">
        <v>1173</v>
      </c>
      <c r="D1235" s="411">
        <v>0</v>
      </c>
      <c r="E1235" s="411">
        <v>0</v>
      </c>
      <c r="F1235" s="411">
        <v>0</v>
      </c>
      <c r="G1235" s="411">
        <v>0</v>
      </c>
      <c r="H1235" s="411">
        <v>0</v>
      </c>
      <c r="I1235" s="411">
        <v>0</v>
      </c>
      <c r="J1235" s="411">
        <v>0</v>
      </c>
      <c r="K1235" s="411">
        <v>1</v>
      </c>
      <c r="L1235" s="411">
        <v>2</v>
      </c>
      <c r="M1235" s="411">
        <v>1</v>
      </c>
      <c r="N1235" s="411">
        <v>0</v>
      </c>
      <c r="O1235" s="412">
        <v>0</v>
      </c>
      <c r="P1235" s="411">
        <f t="shared" si="371"/>
        <v>4</v>
      </c>
      <c r="Q1235" s="411">
        <f t="shared" si="372"/>
        <v>0</v>
      </c>
      <c r="R1235" s="411">
        <f t="shared" si="373"/>
        <v>2.4482758620689653</v>
      </c>
      <c r="S1235" s="411">
        <f t="shared" si="374"/>
        <v>1.5517241379310345</v>
      </c>
      <c r="T1235" s="411">
        <v>0</v>
      </c>
      <c r="U1235" s="411">
        <v>0</v>
      </c>
      <c r="V1235" s="411">
        <v>0</v>
      </c>
      <c r="W1235" s="411">
        <v>0</v>
      </c>
      <c r="X1235" s="411">
        <v>0</v>
      </c>
      <c r="Y1235" s="411">
        <v>0</v>
      </c>
      <c r="Z1235" s="411">
        <v>0</v>
      </c>
      <c r="AA1235" s="411">
        <v>0</v>
      </c>
      <c r="AB1235" s="411">
        <v>0</v>
      </c>
      <c r="AC1235" s="411">
        <v>0</v>
      </c>
      <c r="AD1235" s="411">
        <v>0</v>
      </c>
      <c r="AE1235" s="412">
        <v>0</v>
      </c>
      <c r="AF1235" s="411">
        <f t="shared" si="375"/>
        <v>0</v>
      </c>
      <c r="AG1235" s="411">
        <v>0</v>
      </c>
      <c r="AH1235" s="411">
        <v>0</v>
      </c>
      <c r="AI1235" s="411">
        <v>0</v>
      </c>
      <c r="AJ1235" s="411">
        <v>0</v>
      </c>
      <c r="AK1235" s="411">
        <v>0</v>
      </c>
      <c r="AL1235" s="411">
        <v>0</v>
      </c>
      <c r="AM1235" s="411">
        <v>0</v>
      </c>
      <c r="AN1235" s="411">
        <v>0</v>
      </c>
      <c r="AO1235" s="411">
        <v>0</v>
      </c>
      <c r="AP1235" s="411">
        <v>0</v>
      </c>
      <c r="AQ1235" s="411">
        <v>0</v>
      </c>
      <c r="AR1235" s="412">
        <v>0</v>
      </c>
      <c r="AS1235" s="411">
        <f t="shared" si="376"/>
        <v>0</v>
      </c>
      <c r="AT1235" s="411">
        <f t="shared" si="377"/>
        <v>0</v>
      </c>
      <c r="AU1235" s="411">
        <f t="shared" si="378"/>
        <v>0</v>
      </c>
      <c r="AV1235" s="411">
        <f t="shared" si="379"/>
        <v>0</v>
      </c>
      <c r="AW1235" s="411">
        <v>0</v>
      </c>
      <c r="AX1235" s="411">
        <v>0</v>
      </c>
      <c r="AY1235" s="411">
        <v>0</v>
      </c>
      <c r="AZ1235" s="411">
        <v>0</v>
      </c>
      <c r="BA1235" s="411">
        <v>0</v>
      </c>
      <c r="BB1235" s="411">
        <v>0</v>
      </c>
      <c r="BC1235" s="411">
        <v>0</v>
      </c>
      <c r="BD1235" s="411">
        <v>0</v>
      </c>
      <c r="BE1235" s="411">
        <v>0</v>
      </c>
      <c r="BF1235" s="411">
        <v>0</v>
      </c>
      <c r="BG1235" s="411">
        <v>0</v>
      </c>
      <c r="BH1235" s="412">
        <v>0</v>
      </c>
      <c r="BI1235" s="411">
        <f t="shared" si="380"/>
        <v>0</v>
      </c>
      <c r="BJ1235" s="411">
        <v>0</v>
      </c>
      <c r="BK1235" s="411">
        <v>0</v>
      </c>
      <c r="BL1235" s="411">
        <v>0</v>
      </c>
      <c r="BM1235" s="411">
        <v>0</v>
      </c>
      <c r="BN1235" s="411">
        <v>0</v>
      </c>
      <c r="BO1235" s="411">
        <v>0</v>
      </c>
      <c r="BP1235" s="411">
        <v>0</v>
      </c>
      <c r="BQ1235" s="411">
        <v>0</v>
      </c>
      <c r="BR1235" s="411">
        <v>0</v>
      </c>
      <c r="BS1235" s="411">
        <v>0</v>
      </c>
      <c r="BT1235" s="411">
        <v>0</v>
      </c>
      <c r="BU1235" s="412">
        <v>0</v>
      </c>
      <c r="BV1235" s="411">
        <f t="shared" si="381"/>
        <v>0</v>
      </c>
      <c r="BW1235" s="411">
        <v>0</v>
      </c>
      <c r="BX1235" s="411">
        <v>0</v>
      </c>
      <c r="BY1235" s="411">
        <v>0</v>
      </c>
      <c r="BZ1235" s="411">
        <v>0</v>
      </c>
      <c r="CA1235" s="411">
        <v>0</v>
      </c>
      <c r="CB1235" s="411">
        <v>0</v>
      </c>
      <c r="CC1235" s="411">
        <v>0</v>
      </c>
      <c r="CD1235" s="411">
        <v>0</v>
      </c>
      <c r="CE1235" s="411">
        <v>0</v>
      </c>
      <c r="CF1235" s="411">
        <v>0</v>
      </c>
      <c r="CG1235" s="411">
        <v>0</v>
      </c>
      <c r="CH1235" s="412">
        <v>0</v>
      </c>
      <c r="CI1235" s="411">
        <f t="shared" si="382"/>
        <v>0</v>
      </c>
      <c r="CJ1235" s="411">
        <v>0</v>
      </c>
      <c r="CK1235" s="411">
        <v>0</v>
      </c>
      <c r="CL1235" s="411">
        <v>0</v>
      </c>
      <c r="CM1235" s="411">
        <v>0</v>
      </c>
      <c r="CN1235" s="411">
        <v>0</v>
      </c>
      <c r="CO1235" s="411">
        <v>0</v>
      </c>
      <c r="CP1235" s="411">
        <v>0</v>
      </c>
      <c r="CQ1235" s="411">
        <v>0</v>
      </c>
      <c r="CR1235" s="411">
        <v>0</v>
      </c>
      <c r="CS1235" s="411">
        <v>0</v>
      </c>
      <c r="CT1235" s="411">
        <v>0</v>
      </c>
      <c r="CU1235" s="412">
        <v>0</v>
      </c>
      <c r="CV1235" s="411">
        <f t="shared" si="383"/>
        <v>0</v>
      </c>
      <c r="CW1235" s="411">
        <v>0</v>
      </c>
      <c r="CX1235" s="411">
        <v>0</v>
      </c>
      <c r="CY1235" s="411">
        <v>0</v>
      </c>
      <c r="CZ1235" s="411">
        <v>0</v>
      </c>
      <c r="DA1235" s="411">
        <v>0</v>
      </c>
      <c r="DB1235" s="411">
        <v>0</v>
      </c>
      <c r="DC1235" s="411">
        <v>0</v>
      </c>
      <c r="DD1235" s="411">
        <v>0</v>
      </c>
      <c r="DE1235" s="411">
        <v>0</v>
      </c>
      <c r="DF1235" s="411">
        <v>0</v>
      </c>
      <c r="DG1235" s="411">
        <v>0</v>
      </c>
      <c r="DH1235" s="412">
        <v>0</v>
      </c>
      <c r="DI1235" s="411">
        <f t="shared" si="384"/>
        <v>0</v>
      </c>
      <c r="DJ1235" s="411">
        <v>0</v>
      </c>
      <c r="DK1235" s="411">
        <v>0</v>
      </c>
      <c r="DL1235" s="411">
        <v>0</v>
      </c>
      <c r="DM1235" s="411">
        <v>0</v>
      </c>
      <c r="DN1235" s="411">
        <v>0</v>
      </c>
      <c r="DO1235" s="411">
        <v>0</v>
      </c>
      <c r="DP1235" s="411">
        <v>0</v>
      </c>
      <c r="DQ1235" s="411">
        <v>0</v>
      </c>
      <c r="DR1235" s="411">
        <v>0</v>
      </c>
      <c r="DS1235" s="411">
        <v>0</v>
      </c>
      <c r="DT1235" s="411">
        <v>0</v>
      </c>
      <c r="DU1235" s="412">
        <v>0</v>
      </c>
      <c r="DV1235" s="411">
        <f t="shared" si="385"/>
        <v>0</v>
      </c>
      <c r="DW1235" s="412">
        <v>0</v>
      </c>
      <c r="DX1235" s="412">
        <v>0</v>
      </c>
      <c r="DY1235" s="412">
        <v>0</v>
      </c>
      <c r="DZ1235" s="412">
        <v>0</v>
      </c>
      <c r="EA1235" s="412">
        <v>0</v>
      </c>
      <c r="EB1235" s="412">
        <v>0</v>
      </c>
      <c r="EC1235" s="412">
        <v>0</v>
      </c>
      <c r="ED1235" s="412">
        <v>0</v>
      </c>
      <c r="EE1235" s="412">
        <v>0</v>
      </c>
      <c r="EF1235" s="412">
        <v>0</v>
      </c>
      <c r="EG1235" s="412">
        <v>0</v>
      </c>
      <c r="EH1235" s="412">
        <v>0</v>
      </c>
      <c r="EI1235" s="411">
        <f t="shared" si="386"/>
        <v>0</v>
      </c>
      <c r="EK1235" s="411">
        <f t="shared" si="387"/>
        <v>4</v>
      </c>
      <c r="EL1235" s="7">
        <f t="shared" si="388"/>
        <v>-4</v>
      </c>
    </row>
    <row r="1236" spans="1:142">
      <c r="A1236" s="365" t="str">
        <f t="shared" si="370"/>
        <v xml:space="preserve"> 225</v>
      </c>
      <c r="B1236" s="370" t="s">
        <v>982</v>
      </c>
      <c r="C1236" s="370" t="s">
        <v>1188</v>
      </c>
      <c r="D1236" s="411">
        <v>0</v>
      </c>
      <c r="E1236" s="411">
        <v>1</v>
      </c>
      <c r="F1236" s="411">
        <v>0</v>
      </c>
      <c r="G1236" s="411">
        <v>0</v>
      </c>
      <c r="H1236" s="411">
        <v>0</v>
      </c>
      <c r="I1236" s="411">
        <v>0</v>
      </c>
      <c r="J1236" s="411">
        <v>0</v>
      </c>
      <c r="K1236" s="411">
        <v>0</v>
      </c>
      <c r="L1236" s="411">
        <v>1</v>
      </c>
      <c r="M1236" s="411">
        <v>0</v>
      </c>
      <c r="N1236" s="411">
        <v>0</v>
      </c>
      <c r="O1236" s="412">
        <v>0</v>
      </c>
      <c r="P1236" s="411">
        <f t="shared" si="371"/>
        <v>2</v>
      </c>
      <c r="Q1236" s="411">
        <f t="shared" si="372"/>
        <v>1</v>
      </c>
      <c r="R1236" s="411">
        <f t="shared" si="373"/>
        <v>0.72413793103448276</v>
      </c>
      <c r="S1236" s="411">
        <f t="shared" si="374"/>
        <v>0.27586206896551724</v>
      </c>
      <c r="T1236" s="411">
        <v>0</v>
      </c>
      <c r="U1236" s="411">
        <v>0</v>
      </c>
      <c r="V1236" s="411">
        <v>0</v>
      </c>
      <c r="W1236" s="411">
        <v>0</v>
      </c>
      <c r="X1236" s="411">
        <v>0</v>
      </c>
      <c r="Y1236" s="411">
        <v>0</v>
      </c>
      <c r="Z1236" s="411">
        <v>0</v>
      </c>
      <c r="AA1236" s="411">
        <v>0</v>
      </c>
      <c r="AB1236" s="411">
        <v>0</v>
      </c>
      <c r="AC1236" s="411">
        <v>0</v>
      </c>
      <c r="AD1236" s="411">
        <v>0</v>
      </c>
      <c r="AE1236" s="412">
        <v>0</v>
      </c>
      <c r="AF1236" s="411">
        <f t="shared" si="375"/>
        <v>0</v>
      </c>
      <c r="AG1236" s="411">
        <v>0</v>
      </c>
      <c r="AH1236" s="411">
        <v>0</v>
      </c>
      <c r="AI1236" s="411">
        <v>0</v>
      </c>
      <c r="AJ1236" s="411">
        <v>0</v>
      </c>
      <c r="AK1236" s="411">
        <v>0</v>
      </c>
      <c r="AL1236" s="411">
        <v>0</v>
      </c>
      <c r="AM1236" s="411">
        <v>0</v>
      </c>
      <c r="AN1236" s="411">
        <v>0</v>
      </c>
      <c r="AO1236" s="411">
        <v>0</v>
      </c>
      <c r="AP1236" s="411">
        <v>0</v>
      </c>
      <c r="AQ1236" s="411">
        <v>0</v>
      </c>
      <c r="AR1236" s="412">
        <v>0</v>
      </c>
      <c r="AS1236" s="411">
        <f t="shared" si="376"/>
        <v>0</v>
      </c>
      <c r="AT1236" s="411">
        <f t="shared" si="377"/>
        <v>0</v>
      </c>
      <c r="AU1236" s="411">
        <f t="shared" si="378"/>
        <v>0</v>
      </c>
      <c r="AV1236" s="411">
        <f t="shared" si="379"/>
        <v>0</v>
      </c>
      <c r="AW1236" s="411">
        <v>0</v>
      </c>
      <c r="AX1236" s="411">
        <v>0</v>
      </c>
      <c r="AY1236" s="411">
        <v>0</v>
      </c>
      <c r="AZ1236" s="411">
        <v>0</v>
      </c>
      <c r="BA1236" s="411">
        <v>0</v>
      </c>
      <c r="BB1236" s="411">
        <v>0</v>
      </c>
      <c r="BC1236" s="411">
        <v>0</v>
      </c>
      <c r="BD1236" s="411">
        <v>0</v>
      </c>
      <c r="BE1236" s="411">
        <v>0</v>
      </c>
      <c r="BF1236" s="411">
        <v>0</v>
      </c>
      <c r="BG1236" s="411">
        <v>0</v>
      </c>
      <c r="BH1236" s="412">
        <v>0</v>
      </c>
      <c r="BI1236" s="411">
        <f t="shared" si="380"/>
        <v>0</v>
      </c>
      <c r="BJ1236" s="411">
        <v>0</v>
      </c>
      <c r="BK1236" s="411">
        <v>0</v>
      </c>
      <c r="BL1236" s="411">
        <v>0</v>
      </c>
      <c r="BM1236" s="411">
        <v>0</v>
      </c>
      <c r="BN1236" s="411">
        <v>0</v>
      </c>
      <c r="BO1236" s="411">
        <v>0</v>
      </c>
      <c r="BP1236" s="411">
        <v>0</v>
      </c>
      <c r="BQ1236" s="411">
        <v>0</v>
      </c>
      <c r="BR1236" s="411">
        <v>0</v>
      </c>
      <c r="BS1236" s="411">
        <v>0</v>
      </c>
      <c r="BT1236" s="411">
        <v>0</v>
      </c>
      <c r="BU1236" s="412">
        <v>0</v>
      </c>
      <c r="BV1236" s="411">
        <f t="shared" si="381"/>
        <v>0</v>
      </c>
      <c r="BW1236" s="411">
        <v>0</v>
      </c>
      <c r="BX1236" s="411">
        <v>0</v>
      </c>
      <c r="BY1236" s="411">
        <v>0</v>
      </c>
      <c r="BZ1236" s="411">
        <v>0</v>
      </c>
      <c r="CA1236" s="411">
        <v>0</v>
      </c>
      <c r="CB1236" s="411">
        <v>0</v>
      </c>
      <c r="CC1236" s="411">
        <v>0</v>
      </c>
      <c r="CD1236" s="411">
        <v>0</v>
      </c>
      <c r="CE1236" s="411">
        <v>0</v>
      </c>
      <c r="CF1236" s="411">
        <v>0</v>
      </c>
      <c r="CG1236" s="411">
        <v>0</v>
      </c>
      <c r="CH1236" s="412">
        <v>0</v>
      </c>
      <c r="CI1236" s="411">
        <f t="shared" si="382"/>
        <v>0</v>
      </c>
      <c r="CJ1236" s="411">
        <v>0</v>
      </c>
      <c r="CK1236" s="411">
        <v>0</v>
      </c>
      <c r="CL1236" s="411">
        <v>0</v>
      </c>
      <c r="CM1236" s="411">
        <v>0</v>
      </c>
      <c r="CN1236" s="411">
        <v>0</v>
      </c>
      <c r="CO1236" s="411">
        <v>0</v>
      </c>
      <c r="CP1236" s="411">
        <v>0</v>
      </c>
      <c r="CQ1236" s="411">
        <v>0</v>
      </c>
      <c r="CR1236" s="411">
        <v>0</v>
      </c>
      <c r="CS1236" s="411">
        <v>0</v>
      </c>
      <c r="CT1236" s="411">
        <v>0</v>
      </c>
      <c r="CU1236" s="412">
        <v>0</v>
      </c>
      <c r="CV1236" s="411">
        <f t="shared" si="383"/>
        <v>0</v>
      </c>
      <c r="CW1236" s="411">
        <v>0</v>
      </c>
      <c r="CX1236" s="411">
        <v>0</v>
      </c>
      <c r="CY1236" s="411">
        <v>0</v>
      </c>
      <c r="CZ1236" s="411">
        <v>0</v>
      </c>
      <c r="DA1236" s="411">
        <v>0</v>
      </c>
      <c r="DB1236" s="411">
        <v>0</v>
      </c>
      <c r="DC1236" s="411">
        <v>0</v>
      </c>
      <c r="DD1236" s="411">
        <v>0</v>
      </c>
      <c r="DE1236" s="411">
        <v>0</v>
      </c>
      <c r="DF1236" s="411">
        <v>0</v>
      </c>
      <c r="DG1236" s="411">
        <v>0</v>
      </c>
      <c r="DH1236" s="412">
        <v>0</v>
      </c>
      <c r="DI1236" s="411">
        <f t="shared" si="384"/>
        <v>0</v>
      </c>
      <c r="DJ1236" s="411">
        <v>0</v>
      </c>
      <c r="DK1236" s="411">
        <v>0</v>
      </c>
      <c r="DL1236" s="411">
        <v>0</v>
      </c>
      <c r="DM1236" s="411">
        <v>0</v>
      </c>
      <c r="DN1236" s="411">
        <v>0</v>
      </c>
      <c r="DO1236" s="411">
        <v>0</v>
      </c>
      <c r="DP1236" s="411">
        <v>0</v>
      </c>
      <c r="DQ1236" s="411">
        <v>0</v>
      </c>
      <c r="DR1236" s="411">
        <v>0</v>
      </c>
      <c r="DS1236" s="411">
        <v>0</v>
      </c>
      <c r="DT1236" s="411">
        <v>0</v>
      </c>
      <c r="DU1236" s="412">
        <v>0</v>
      </c>
      <c r="DV1236" s="411">
        <f t="shared" si="385"/>
        <v>0</v>
      </c>
      <c r="DW1236" s="412">
        <v>0</v>
      </c>
      <c r="DX1236" s="412">
        <v>0</v>
      </c>
      <c r="DY1236" s="412">
        <v>0</v>
      </c>
      <c r="DZ1236" s="412">
        <v>0</v>
      </c>
      <c r="EA1236" s="412">
        <v>0</v>
      </c>
      <c r="EB1236" s="412">
        <v>0</v>
      </c>
      <c r="EC1236" s="412">
        <v>0</v>
      </c>
      <c r="ED1236" s="412">
        <v>0</v>
      </c>
      <c r="EE1236" s="412">
        <v>0</v>
      </c>
      <c r="EF1236" s="412">
        <v>0</v>
      </c>
      <c r="EG1236" s="412">
        <v>0</v>
      </c>
      <c r="EH1236" s="412">
        <v>0</v>
      </c>
      <c r="EI1236" s="411">
        <f t="shared" si="386"/>
        <v>0</v>
      </c>
      <c r="EK1236" s="411">
        <f t="shared" si="387"/>
        <v>2</v>
      </c>
      <c r="EL1236" s="7">
        <f t="shared" si="388"/>
        <v>-2</v>
      </c>
    </row>
    <row r="1237" spans="1:142">
      <c r="A1237" s="365" t="str">
        <f t="shared" si="370"/>
        <v xml:space="preserve"> 225</v>
      </c>
      <c r="B1237" s="370" t="s">
        <v>982</v>
      </c>
      <c r="C1237" s="370" t="s">
        <v>1190</v>
      </c>
      <c r="D1237" s="411">
        <v>0</v>
      </c>
      <c r="E1237" s="411">
        <v>1</v>
      </c>
      <c r="F1237" s="411">
        <v>0</v>
      </c>
      <c r="G1237" s="411">
        <v>0</v>
      </c>
      <c r="H1237" s="411">
        <v>0</v>
      </c>
      <c r="I1237" s="411">
        <v>0</v>
      </c>
      <c r="J1237" s="411">
        <v>0</v>
      </c>
      <c r="K1237" s="411">
        <v>0</v>
      </c>
      <c r="L1237" s="411">
        <v>0</v>
      </c>
      <c r="M1237" s="411">
        <v>0</v>
      </c>
      <c r="N1237" s="411">
        <v>0</v>
      </c>
      <c r="O1237" s="412">
        <v>0</v>
      </c>
      <c r="P1237" s="411">
        <f t="shared" si="371"/>
        <v>1</v>
      </c>
      <c r="Q1237" s="411">
        <f t="shared" si="372"/>
        <v>1</v>
      </c>
      <c r="R1237" s="411">
        <f t="shared" si="373"/>
        <v>0</v>
      </c>
      <c r="S1237" s="411">
        <f t="shared" si="374"/>
        <v>0</v>
      </c>
      <c r="T1237" s="411">
        <v>0</v>
      </c>
      <c r="U1237" s="411">
        <v>0</v>
      </c>
      <c r="V1237" s="411">
        <v>0</v>
      </c>
      <c r="W1237" s="411">
        <v>0</v>
      </c>
      <c r="X1237" s="411">
        <v>0</v>
      </c>
      <c r="Y1237" s="411">
        <v>0</v>
      </c>
      <c r="Z1237" s="411">
        <v>0</v>
      </c>
      <c r="AA1237" s="411">
        <v>0</v>
      </c>
      <c r="AB1237" s="411">
        <v>0</v>
      </c>
      <c r="AC1237" s="411">
        <v>0</v>
      </c>
      <c r="AD1237" s="411">
        <v>0</v>
      </c>
      <c r="AE1237" s="412">
        <v>0</v>
      </c>
      <c r="AF1237" s="411">
        <f t="shared" si="375"/>
        <v>0</v>
      </c>
      <c r="AG1237" s="411">
        <v>0</v>
      </c>
      <c r="AH1237" s="411">
        <v>0</v>
      </c>
      <c r="AI1237" s="411">
        <v>0</v>
      </c>
      <c r="AJ1237" s="411">
        <v>0</v>
      </c>
      <c r="AK1237" s="411">
        <v>0</v>
      </c>
      <c r="AL1237" s="411">
        <v>0</v>
      </c>
      <c r="AM1237" s="411">
        <v>0</v>
      </c>
      <c r="AN1237" s="411">
        <v>0</v>
      </c>
      <c r="AO1237" s="411">
        <v>0</v>
      </c>
      <c r="AP1237" s="411">
        <v>0</v>
      </c>
      <c r="AQ1237" s="411">
        <v>0</v>
      </c>
      <c r="AR1237" s="412">
        <v>0</v>
      </c>
      <c r="AS1237" s="411">
        <f t="shared" si="376"/>
        <v>0</v>
      </c>
      <c r="AT1237" s="411">
        <f t="shared" si="377"/>
        <v>0</v>
      </c>
      <c r="AU1237" s="411">
        <f t="shared" si="378"/>
        <v>0</v>
      </c>
      <c r="AV1237" s="411">
        <f t="shared" si="379"/>
        <v>0</v>
      </c>
      <c r="AW1237" s="411">
        <v>0</v>
      </c>
      <c r="AX1237" s="411">
        <v>0</v>
      </c>
      <c r="AY1237" s="411">
        <v>0</v>
      </c>
      <c r="AZ1237" s="411">
        <v>0</v>
      </c>
      <c r="BA1237" s="411">
        <v>0</v>
      </c>
      <c r="BB1237" s="411">
        <v>0</v>
      </c>
      <c r="BC1237" s="411">
        <v>0</v>
      </c>
      <c r="BD1237" s="411">
        <v>0</v>
      </c>
      <c r="BE1237" s="411">
        <v>0</v>
      </c>
      <c r="BF1237" s="411">
        <v>0</v>
      </c>
      <c r="BG1237" s="411">
        <v>0</v>
      </c>
      <c r="BH1237" s="412">
        <v>0</v>
      </c>
      <c r="BI1237" s="411">
        <f t="shared" si="380"/>
        <v>0</v>
      </c>
      <c r="BJ1237" s="411">
        <v>0</v>
      </c>
      <c r="BK1237" s="411">
        <v>0</v>
      </c>
      <c r="BL1237" s="411">
        <v>0</v>
      </c>
      <c r="BM1237" s="411">
        <v>0</v>
      </c>
      <c r="BN1237" s="411">
        <v>0</v>
      </c>
      <c r="BO1237" s="411">
        <v>0</v>
      </c>
      <c r="BP1237" s="411">
        <v>0</v>
      </c>
      <c r="BQ1237" s="411">
        <v>0</v>
      </c>
      <c r="BR1237" s="411">
        <v>0</v>
      </c>
      <c r="BS1237" s="411">
        <v>0</v>
      </c>
      <c r="BT1237" s="411">
        <v>0</v>
      </c>
      <c r="BU1237" s="412">
        <v>0</v>
      </c>
      <c r="BV1237" s="411">
        <f t="shared" si="381"/>
        <v>0</v>
      </c>
      <c r="BW1237" s="411">
        <v>0</v>
      </c>
      <c r="BX1237" s="411">
        <v>0</v>
      </c>
      <c r="BY1237" s="411">
        <v>0</v>
      </c>
      <c r="BZ1237" s="411">
        <v>0</v>
      </c>
      <c r="CA1237" s="411">
        <v>0</v>
      </c>
      <c r="CB1237" s="411">
        <v>0</v>
      </c>
      <c r="CC1237" s="411">
        <v>0</v>
      </c>
      <c r="CD1237" s="411">
        <v>0</v>
      </c>
      <c r="CE1237" s="411">
        <v>0</v>
      </c>
      <c r="CF1237" s="411">
        <v>0</v>
      </c>
      <c r="CG1237" s="411">
        <v>0</v>
      </c>
      <c r="CH1237" s="412">
        <v>0</v>
      </c>
      <c r="CI1237" s="411">
        <f t="shared" si="382"/>
        <v>0</v>
      </c>
      <c r="CJ1237" s="411">
        <v>0</v>
      </c>
      <c r="CK1237" s="411">
        <v>0</v>
      </c>
      <c r="CL1237" s="411">
        <v>0</v>
      </c>
      <c r="CM1237" s="411">
        <v>0</v>
      </c>
      <c r="CN1237" s="411">
        <v>0</v>
      </c>
      <c r="CO1237" s="411">
        <v>0</v>
      </c>
      <c r="CP1237" s="411">
        <v>0</v>
      </c>
      <c r="CQ1237" s="411">
        <v>0</v>
      </c>
      <c r="CR1237" s="411">
        <v>0</v>
      </c>
      <c r="CS1237" s="411">
        <v>0</v>
      </c>
      <c r="CT1237" s="411">
        <v>0</v>
      </c>
      <c r="CU1237" s="412">
        <v>0</v>
      </c>
      <c r="CV1237" s="411">
        <f t="shared" si="383"/>
        <v>0</v>
      </c>
      <c r="CW1237" s="411">
        <v>0</v>
      </c>
      <c r="CX1237" s="411">
        <v>0</v>
      </c>
      <c r="CY1237" s="411">
        <v>0</v>
      </c>
      <c r="CZ1237" s="411">
        <v>0</v>
      </c>
      <c r="DA1237" s="411">
        <v>0</v>
      </c>
      <c r="DB1237" s="411">
        <v>0</v>
      </c>
      <c r="DC1237" s="411">
        <v>0</v>
      </c>
      <c r="DD1237" s="411">
        <v>0</v>
      </c>
      <c r="DE1237" s="411">
        <v>0</v>
      </c>
      <c r="DF1237" s="411">
        <v>0</v>
      </c>
      <c r="DG1237" s="411">
        <v>0</v>
      </c>
      <c r="DH1237" s="412">
        <v>0</v>
      </c>
      <c r="DI1237" s="411">
        <f t="shared" si="384"/>
        <v>0</v>
      </c>
      <c r="DJ1237" s="411">
        <v>0</v>
      </c>
      <c r="DK1237" s="411">
        <v>0</v>
      </c>
      <c r="DL1237" s="411">
        <v>0</v>
      </c>
      <c r="DM1237" s="411">
        <v>0</v>
      </c>
      <c r="DN1237" s="411">
        <v>0</v>
      </c>
      <c r="DO1237" s="411">
        <v>0</v>
      </c>
      <c r="DP1237" s="411">
        <v>0</v>
      </c>
      <c r="DQ1237" s="411">
        <v>0</v>
      </c>
      <c r="DR1237" s="411">
        <v>0</v>
      </c>
      <c r="DS1237" s="411">
        <v>0</v>
      </c>
      <c r="DT1237" s="411">
        <v>0</v>
      </c>
      <c r="DU1237" s="412">
        <v>0</v>
      </c>
      <c r="DV1237" s="411">
        <f t="shared" si="385"/>
        <v>0</v>
      </c>
      <c r="DW1237" s="412">
        <v>0</v>
      </c>
      <c r="DX1237" s="412">
        <v>0</v>
      </c>
      <c r="DY1237" s="412">
        <v>0</v>
      </c>
      <c r="DZ1237" s="412">
        <v>0</v>
      </c>
      <c r="EA1237" s="412">
        <v>0</v>
      </c>
      <c r="EB1237" s="412">
        <v>0</v>
      </c>
      <c r="EC1237" s="412">
        <v>0</v>
      </c>
      <c r="ED1237" s="412">
        <v>0</v>
      </c>
      <c r="EE1237" s="412">
        <v>0</v>
      </c>
      <c r="EF1237" s="412">
        <v>0</v>
      </c>
      <c r="EG1237" s="412">
        <v>0</v>
      </c>
      <c r="EH1237" s="412">
        <v>0</v>
      </c>
      <c r="EI1237" s="411">
        <f t="shared" si="386"/>
        <v>0</v>
      </c>
      <c r="EK1237" s="411">
        <f t="shared" si="387"/>
        <v>1</v>
      </c>
      <c r="EL1237" s="7">
        <f t="shared" si="388"/>
        <v>-1</v>
      </c>
    </row>
    <row r="1238" spans="1:142">
      <c r="A1238" s="365" t="str">
        <f t="shared" si="370"/>
        <v xml:space="preserve"> 225</v>
      </c>
      <c r="B1238" s="370" t="s">
        <v>982</v>
      </c>
      <c r="C1238" s="370" t="s">
        <v>1193</v>
      </c>
      <c r="D1238" s="411">
        <v>1</v>
      </c>
      <c r="E1238" s="411">
        <v>0</v>
      </c>
      <c r="F1238" s="411">
        <v>0</v>
      </c>
      <c r="G1238" s="411">
        <v>0</v>
      </c>
      <c r="H1238" s="411">
        <v>0</v>
      </c>
      <c r="I1238" s="411">
        <v>0</v>
      </c>
      <c r="J1238" s="411">
        <v>0</v>
      </c>
      <c r="K1238" s="411">
        <v>0</v>
      </c>
      <c r="L1238" s="411">
        <v>0</v>
      </c>
      <c r="M1238" s="411">
        <v>0</v>
      </c>
      <c r="N1238" s="411">
        <v>0</v>
      </c>
      <c r="O1238" s="412">
        <v>0</v>
      </c>
      <c r="P1238" s="411">
        <f t="shared" si="371"/>
        <v>1</v>
      </c>
      <c r="Q1238" s="411">
        <f t="shared" si="372"/>
        <v>1</v>
      </c>
      <c r="R1238" s="411">
        <f t="shared" si="373"/>
        <v>0</v>
      </c>
      <c r="S1238" s="411">
        <f t="shared" si="374"/>
        <v>0</v>
      </c>
      <c r="T1238" s="411">
        <v>0</v>
      </c>
      <c r="U1238" s="411">
        <v>0</v>
      </c>
      <c r="V1238" s="411">
        <v>0</v>
      </c>
      <c r="W1238" s="411">
        <v>0</v>
      </c>
      <c r="X1238" s="411">
        <v>0</v>
      </c>
      <c r="Y1238" s="411">
        <v>0</v>
      </c>
      <c r="Z1238" s="411">
        <v>0</v>
      </c>
      <c r="AA1238" s="411">
        <v>0</v>
      </c>
      <c r="AB1238" s="411">
        <v>0</v>
      </c>
      <c r="AC1238" s="411">
        <v>0</v>
      </c>
      <c r="AD1238" s="411">
        <v>0</v>
      </c>
      <c r="AE1238" s="412">
        <v>0</v>
      </c>
      <c r="AF1238" s="411">
        <f t="shared" si="375"/>
        <v>0</v>
      </c>
      <c r="AG1238" s="411">
        <v>0</v>
      </c>
      <c r="AH1238" s="411">
        <v>0</v>
      </c>
      <c r="AI1238" s="411">
        <v>0</v>
      </c>
      <c r="AJ1238" s="411">
        <v>0</v>
      </c>
      <c r="AK1238" s="411">
        <v>0</v>
      </c>
      <c r="AL1238" s="411">
        <v>0</v>
      </c>
      <c r="AM1238" s="411">
        <v>0</v>
      </c>
      <c r="AN1238" s="411">
        <v>0</v>
      </c>
      <c r="AO1238" s="411">
        <v>0</v>
      </c>
      <c r="AP1238" s="411">
        <v>0</v>
      </c>
      <c r="AQ1238" s="411">
        <v>0</v>
      </c>
      <c r="AR1238" s="412">
        <v>0</v>
      </c>
      <c r="AS1238" s="411">
        <f t="shared" si="376"/>
        <v>0</v>
      </c>
      <c r="AT1238" s="411">
        <f t="shared" si="377"/>
        <v>0</v>
      </c>
      <c r="AU1238" s="411">
        <f t="shared" si="378"/>
        <v>0</v>
      </c>
      <c r="AV1238" s="411">
        <f t="shared" si="379"/>
        <v>0</v>
      </c>
      <c r="AW1238" s="411">
        <v>0</v>
      </c>
      <c r="AX1238" s="411">
        <v>0</v>
      </c>
      <c r="AY1238" s="411">
        <v>0</v>
      </c>
      <c r="AZ1238" s="411">
        <v>0</v>
      </c>
      <c r="BA1238" s="411">
        <v>0</v>
      </c>
      <c r="BB1238" s="411">
        <v>0</v>
      </c>
      <c r="BC1238" s="411">
        <v>0</v>
      </c>
      <c r="BD1238" s="411">
        <v>0</v>
      </c>
      <c r="BE1238" s="411">
        <v>0</v>
      </c>
      <c r="BF1238" s="411">
        <v>0</v>
      </c>
      <c r="BG1238" s="411">
        <v>0</v>
      </c>
      <c r="BH1238" s="412">
        <v>0</v>
      </c>
      <c r="BI1238" s="411">
        <f t="shared" si="380"/>
        <v>0</v>
      </c>
      <c r="BJ1238" s="411">
        <v>0</v>
      </c>
      <c r="BK1238" s="411">
        <v>0</v>
      </c>
      <c r="BL1238" s="411">
        <v>0</v>
      </c>
      <c r="BM1238" s="411">
        <v>0</v>
      </c>
      <c r="BN1238" s="411">
        <v>0</v>
      </c>
      <c r="BO1238" s="411">
        <v>0</v>
      </c>
      <c r="BP1238" s="411">
        <v>0</v>
      </c>
      <c r="BQ1238" s="411">
        <v>0</v>
      </c>
      <c r="BR1238" s="411">
        <v>0</v>
      </c>
      <c r="BS1238" s="411">
        <v>0</v>
      </c>
      <c r="BT1238" s="411">
        <v>0</v>
      </c>
      <c r="BU1238" s="412">
        <v>0</v>
      </c>
      <c r="BV1238" s="411">
        <f t="shared" si="381"/>
        <v>0</v>
      </c>
      <c r="BW1238" s="411">
        <v>0</v>
      </c>
      <c r="BX1238" s="411">
        <v>0</v>
      </c>
      <c r="BY1238" s="411">
        <v>0</v>
      </c>
      <c r="BZ1238" s="411">
        <v>0</v>
      </c>
      <c r="CA1238" s="411">
        <v>0</v>
      </c>
      <c r="CB1238" s="411">
        <v>0</v>
      </c>
      <c r="CC1238" s="411">
        <v>0</v>
      </c>
      <c r="CD1238" s="411">
        <v>0</v>
      </c>
      <c r="CE1238" s="411">
        <v>0</v>
      </c>
      <c r="CF1238" s="411">
        <v>0</v>
      </c>
      <c r="CG1238" s="411">
        <v>0</v>
      </c>
      <c r="CH1238" s="412">
        <v>0</v>
      </c>
      <c r="CI1238" s="411">
        <f t="shared" si="382"/>
        <v>0</v>
      </c>
      <c r="CJ1238" s="411">
        <v>0</v>
      </c>
      <c r="CK1238" s="411">
        <v>0</v>
      </c>
      <c r="CL1238" s="411">
        <v>0</v>
      </c>
      <c r="CM1238" s="411">
        <v>0</v>
      </c>
      <c r="CN1238" s="411">
        <v>0</v>
      </c>
      <c r="CO1238" s="411">
        <v>0</v>
      </c>
      <c r="CP1238" s="411">
        <v>0</v>
      </c>
      <c r="CQ1238" s="411">
        <v>0</v>
      </c>
      <c r="CR1238" s="411">
        <v>0</v>
      </c>
      <c r="CS1238" s="411">
        <v>0</v>
      </c>
      <c r="CT1238" s="411">
        <v>0</v>
      </c>
      <c r="CU1238" s="412">
        <v>0</v>
      </c>
      <c r="CV1238" s="411">
        <f t="shared" si="383"/>
        <v>0</v>
      </c>
      <c r="CW1238" s="411">
        <v>0</v>
      </c>
      <c r="CX1238" s="411">
        <v>0</v>
      </c>
      <c r="CY1238" s="411">
        <v>0</v>
      </c>
      <c r="CZ1238" s="411">
        <v>0</v>
      </c>
      <c r="DA1238" s="411">
        <v>0</v>
      </c>
      <c r="DB1238" s="411">
        <v>0</v>
      </c>
      <c r="DC1238" s="411">
        <v>0</v>
      </c>
      <c r="DD1238" s="411">
        <v>0</v>
      </c>
      <c r="DE1238" s="411">
        <v>0</v>
      </c>
      <c r="DF1238" s="411">
        <v>0</v>
      </c>
      <c r="DG1238" s="411">
        <v>0</v>
      </c>
      <c r="DH1238" s="412">
        <v>0</v>
      </c>
      <c r="DI1238" s="411">
        <f t="shared" si="384"/>
        <v>0</v>
      </c>
      <c r="DJ1238" s="411">
        <v>0</v>
      </c>
      <c r="DK1238" s="411">
        <v>0</v>
      </c>
      <c r="DL1238" s="411">
        <v>0</v>
      </c>
      <c r="DM1238" s="411">
        <v>0</v>
      </c>
      <c r="DN1238" s="411">
        <v>0</v>
      </c>
      <c r="DO1238" s="411">
        <v>0</v>
      </c>
      <c r="DP1238" s="411">
        <v>0</v>
      </c>
      <c r="DQ1238" s="411">
        <v>0</v>
      </c>
      <c r="DR1238" s="411">
        <v>0</v>
      </c>
      <c r="DS1238" s="411">
        <v>0</v>
      </c>
      <c r="DT1238" s="411">
        <v>0</v>
      </c>
      <c r="DU1238" s="412">
        <v>0</v>
      </c>
      <c r="DV1238" s="411">
        <f t="shared" si="385"/>
        <v>0</v>
      </c>
      <c r="DW1238" s="412">
        <v>0</v>
      </c>
      <c r="DX1238" s="412">
        <v>0</v>
      </c>
      <c r="DY1238" s="412">
        <v>0</v>
      </c>
      <c r="DZ1238" s="412">
        <v>0</v>
      </c>
      <c r="EA1238" s="412">
        <v>0</v>
      </c>
      <c r="EB1238" s="412">
        <v>0</v>
      </c>
      <c r="EC1238" s="412">
        <v>0</v>
      </c>
      <c r="ED1238" s="412">
        <v>0</v>
      </c>
      <c r="EE1238" s="412">
        <v>0</v>
      </c>
      <c r="EF1238" s="412">
        <v>0</v>
      </c>
      <c r="EG1238" s="412">
        <v>0</v>
      </c>
      <c r="EH1238" s="412">
        <v>0</v>
      </c>
      <c r="EI1238" s="411">
        <f t="shared" si="386"/>
        <v>0</v>
      </c>
      <c r="EK1238" s="411">
        <f t="shared" si="387"/>
        <v>1</v>
      </c>
      <c r="EL1238" s="7">
        <f t="shared" si="388"/>
        <v>-1</v>
      </c>
    </row>
    <row r="1239" spans="1:142">
      <c r="A1239" s="365" t="str">
        <f t="shared" si="370"/>
        <v xml:space="preserve"> 225</v>
      </c>
      <c r="B1239" s="370" t="s">
        <v>982</v>
      </c>
      <c r="C1239" s="370" t="s">
        <v>1178</v>
      </c>
      <c r="D1239" s="411">
        <v>0</v>
      </c>
      <c r="E1239" s="411">
        <v>0</v>
      </c>
      <c r="F1239" s="411">
        <v>1</v>
      </c>
      <c r="G1239" s="411">
        <v>0</v>
      </c>
      <c r="H1239" s="411">
        <v>1</v>
      </c>
      <c r="I1239" s="411">
        <v>0</v>
      </c>
      <c r="J1239" s="411">
        <v>0</v>
      </c>
      <c r="K1239" s="411">
        <v>1</v>
      </c>
      <c r="L1239" s="411">
        <v>0</v>
      </c>
      <c r="M1239" s="411">
        <v>0</v>
      </c>
      <c r="N1239" s="411">
        <v>0</v>
      </c>
      <c r="O1239" s="412">
        <v>0</v>
      </c>
      <c r="P1239" s="411">
        <f t="shared" si="371"/>
        <v>3</v>
      </c>
      <c r="Q1239" s="411">
        <f t="shared" si="372"/>
        <v>2</v>
      </c>
      <c r="R1239" s="411">
        <f t="shared" si="373"/>
        <v>1</v>
      </c>
      <c r="S1239" s="411">
        <f t="shared" si="374"/>
        <v>0</v>
      </c>
      <c r="T1239" s="411">
        <v>0</v>
      </c>
      <c r="U1239" s="411">
        <v>0</v>
      </c>
      <c r="V1239" s="411">
        <v>0</v>
      </c>
      <c r="W1239" s="411">
        <v>0</v>
      </c>
      <c r="X1239" s="411">
        <v>0</v>
      </c>
      <c r="Y1239" s="411">
        <v>0</v>
      </c>
      <c r="Z1239" s="411">
        <v>0</v>
      </c>
      <c r="AA1239" s="411">
        <v>0</v>
      </c>
      <c r="AB1239" s="411">
        <v>0</v>
      </c>
      <c r="AC1239" s="411">
        <v>0</v>
      </c>
      <c r="AD1239" s="411">
        <v>0</v>
      </c>
      <c r="AE1239" s="412">
        <v>0</v>
      </c>
      <c r="AF1239" s="411">
        <f t="shared" si="375"/>
        <v>0</v>
      </c>
      <c r="AG1239" s="411">
        <v>0</v>
      </c>
      <c r="AH1239" s="411">
        <v>0</v>
      </c>
      <c r="AI1239" s="411">
        <v>0</v>
      </c>
      <c r="AJ1239" s="411">
        <v>0</v>
      </c>
      <c r="AK1239" s="411">
        <v>0</v>
      </c>
      <c r="AL1239" s="411">
        <v>0</v>
      </c>
      <c r="AM1239" s="411">
        <v>0</v>
      </c>
      <c r="AN1239" s="411">
        <v>0</v>
      </c>
      <c r="AO1239" s="411">
        <v>0</v>
      </c>
      <c r="AP1239" s="411">
        <v>0</v>
      </c>
      <c r="AQ1239" s="411">
        <v>0</v>
      </c>
      <c r="AR1239" s="412">
        <v>0</v>
      </c>
      <c r="AS1239" s="411">
        <f t="shared" si="376"/>
        <v>0</v>
      </c>
      <c r="AT1239" s="411">
        <f t="shared" si="377"/>
        <v>0</v>
      </c>
      <c r="AU1239" s="411">
        <f t="shared" si="378"/>
        <v>0</v>
      </c>
      <c r="AV1239" s="411">
        <f t="shared" si="379"/>
        <v>0</v>
      </c>
      <c r="AW1239" s="411">
        <v>0</v>
      </c>
      <c r="AX1239" s="411">
        <v>0</v>
      </c>
      <c r="AY1239" s="411">
        <v>0</v>
      </c>
      <c r="AZ1239" s="411">
        <v>0</v>
      </c>
      <c r="BA1239" s="411">
        <v>0</v>
      </c>
      <c r="BB1239" s="411">
        <v>0</v>
      </c>
      <c r="BC1239" s="411">
        <v>0</v>
      </c>
      <c r="BD1239" s="411">
        <v>0</v>
      </c>
      <c r="BE1239" s="411">
        <v>0</v>
      </c>
      <c r="BF1239" s="411">
        <v>0</v>
      </c>
      <c r="BG1239" s="411">
        <v>0</v>
      </c>
      <c r="BH1239" s="412">
        <v>0</v>
      </c>
      <c r="BI1239" s="411">
        <f t="shared" si="380"/>
        <v>0</v>
      </c>
      <c r="BJ1239" s="411">
        <v>0</v>
      </c>
      <c r="BK1239" s="411">
        <v>0</v>
      </c>
      <c r="BL1239" s="411">
        <v>0</v>
      </c>
      <c r="BM1239" s="411">
        <v>0</v>
      </c>
      <c r="BN1239" s="411">
        <v>0</v>
      </c>
      <c r="BO1239" s="411">
        <v>0</v>
      </c>
      <c r="BP1239" s="411">
        <v>0</v>
      </c>
      <c r="BQ1239" s="411">
        <v>0</v>
      </c>
      <c r="BR1239" s="411">
        <v>0</v>
      </c>
      <c r="BS1239" s="411">
        <v>0</v>
      </c>
      <c r="BT1239" s="411">
        <v>0</v>
      </c>
      <c r="BU1239" s="412">
        <v>0</v>
      </c>
      <c r="BV1239" s="411">
        <f t="shared" si="381"/>
        <v>0</v>
      </c>
      <c r="BW1239" s="411">
        <v>0</v>
      </c>
      <c r="BX1239" s="411">
        <v>0</v>
      </c>
      <c r="BY1239" s="411">
        <v>0</v>
      </c>
      <c r="BZ1239" s="411">
        <v>0</v>
      </c>
      <c r="CA1239" s="411">
        <v>0</v>
      </c>
      <c r="CB1239" s="411">
        <v>0</v>
      </c>
      <c r="CC1239" s="411">
        <v>0</v>
      </c>
      <c r="CD1239" s="411">
        <v>0</v>
      </c>
      <c r="CE1239" s="411">
        <v>0</v>
      </c>
      <c r="CF1239" s="411">
        <v>0</v>
      </c>
      <c r="CG1239" s="411">
        <v>0</v>
      </c>
      <c r="CH1239" s="412">
        <v>0</v>
      </c>
      <c r="CI1239" s="411">
        <f t="shared" si="382"/>
        <v>0</v>
      </c>
      <c r="CJ1239" s="411">
        <v>0</v>
      </c>
      <c r="CK1239" s="411">
        <v>0</v>
      </c>
      <c r="CL1239" s="411">
        <v>0</v>
      </c>
      <c r="CM1239" s="411">
        <v>0</v>
      </c>
      <c r="CN1239" s="411">
        <v>0</v>
      </c>
      <c r="CO1239" s="411">
        <v>0</v>
      </c>
      <c r="CP1239" s="411">
        <v>0</v>
      </c>
      <c r="CQ1239" s="411">
        <v>0</v>
      </c>
      <c r="CR1239" s="411">
        <v>0</v>
      </c>
      <c r="CS1239" s="411">
        <v>0</v>
      </c>
      <c r="CT1239" s="411">
        <v>0</v>
      </c>
      <c r="CU1239" s="412">
        <v>0</v>
      </c>
      <c r="CV1239" s="411">
        <f t="shared" si="383"/>
        <v>0</v>
      </c>
      <c r="CW1239" s="411">
        <v>0</v>
      </c>
      <c r="CX1239" s="411">
        <v>0</v>
      </c>
      <c r="CY1239" s="411">
        <v>0</v>
      </c>
      <c r="CZ1239" s="411">
        <v>0</v>
      </c>
      <c r="DA1239" s="411">
        <v>0</v>
      </c>
      <c r="DB1239" s="411">
        <v>0</v>
      </c>
      <c r="DC1239" s="411">
        <v>0</v>
      </c>
      <c r="DD1239" s="411">
        <v>0</v>
      </c>
      <c r="DE1239" s="411">
        <v>0</v>
      </c>
      <c r="DF1239" s="411">
        <v>0</v>
      </c>
      <c r="DG1239" s="411">
        <v>0</v>
      </c>
      <c r="DH1239" s="412">
        <v>0</v>
      </c>
      <c r="DI1239" s="411">
        <f t="shared" si="384"/>
        <v>0</v>
      </c>
      <c r="DJ1239" s="411">
        <v>0</v>
      </c>
      <c r="DK1239" s="411">
        <v>0</v>
      </c>
      <c r="DL1239" s="411">
        <v>0</v>
      </c>
      <c r="DM1239" s="411">
        <v>0</v>
      </c>
      <c r="DN1239" s="411">
        <v>0</v>
      </c>
      <c r="DO1239" s="411">
        <v>0</v>
      </c>
      <c r="DP1239" s="411">
        <v>0</v>
      </c>
      <c r="DQ1239" s="411">
        <v>0</v>
      </c>
      <c r="DR1239" s="411">
        <v>0</v>
      </c>
      <c r="DS1239" s="411">
        <v>0</v>
      </c>
      <c r="DT1239" s="411">
        <v>0</v>
      </c>
      <c r="DU1239" s="412">
        <v>0</v>
      </c>
      <c r="DV1239" s="411">
        <f t="shared" si="385"/>
        <v>0</v>
      </c>
      <c r="DW1239" s="412">
        <v>0</v>
      </c>
      <c r="DX1239" s="412">
        <v>0</v>
      </c>
      <c r="DY1239" s="412">
        <v>0</v>
      </c>
      <c r="DZ1239" s="412">
        <v>0</v>
      </c>
      <c r="EA1239" s="412">
        <v>0</v>
      </c>
      <c r="EB1239" s="412">
        <v>0</v>
      </c>
      <c r="EC1239" s="412">
        <v>0</v>
      </c>
      <c r="ED1239" s="412">
        <v>0</v>
      </c>
      <c r="EE1239" s="412">
        <v>0</v>
      </c>
      <c r="EF1239" s="412">
        <v>0</v>
      </c>
      <c r="EG1239" s="412">
        <v>0</v>
      </c>
      <c r="EH1239" s="412">
        <v>0</v>
      </c>
      <c r="EI1239" s="411">
        <f t="shared" si="386"/>
        <v>0</v>
      </c>
      <c r="EK1239" s="411">
        <f t="shared" si="387"/>
        <v>3</v>
      </c>
      <c r="EL1239" s="7">
        <f t="shared" si="388"/>
        <v>-3</v>
      </c>
    </row>
    <row r="1240" spans="1:142">
      <c r="A1240" s="365" t="str">
        <f t="shared" si="370"/>
        <v xml:space="preserve"> 225</v>
      </c>
      <c r="B1240" s="370" t="s">
        <v>982</v>
      </c>
      <c r="C1240" s="370" t="s">
        <v>1187</v>
      </c>
      <c r="D1240" s="411">
        <v>24</v>
      </c>
      <c r="E1240" s="411">
        <v>24</v>
      </c>
      <c r="F1240" s="411">
        <v>24</v>
      </c>
      <c r="G1240" s="411">
        <v>24</v>
      </c>
      <c r="H1240" s="411">
        <v>24</v>
      </c>
      <c r="I1240" s="411">
        <v>24</v>
      </c>
      <c r="J1240" s="411">
        <v>24</v>
      </c>
      <c r="K1240" s="411">
        <v>24</v>
      </c>
      <c r="L1240" s="411">
        <v>25</v>
      </c>
      <c r="M1240" s="411">
        <v>25</v>
      </c>
      <c r="N1240" s="411">
        <v>25</v>
      </c>
      <c r="O1240" s="412">
        <v>25</v>
      </c>
      <c r="P1240" s="411">
        <f t="shared" si="371"/>
        <v>292</v>
      </c>
      <c r="Q1240" s="411">
        <f t="shared" si="372"/>
        <v>167.2258064516129</v>
      </c>
      <c r="R1240" s="411">
        <f t="shared" si="373"/>
        <v>42.877641824249167</v>
      </c>
      <c r="S1240" s="411">
        <f t="shared" si="374"/>
        <v>81.896551724137936</v>
      </c>
      <c r="T1240" s="411">
        <v>0</v>
      </c>
      <c r="U1240" s="411">
        <v>0</v>
      </c>
      <c r="V1240" s="411">
        <v>0</v>
      </c>
      <c r="W1240" s="411">
        <v>0</v>
      </c>
      <c r="X1240" s="411">
        <v>0</v>
      </c>
      <c r="Y1240" s="411">
        <v>0</v>
      </c>
      <c r="Z1240" s="411">
        <v>0</v>
      </c>
      <c r="AA1240" s="411">
        <v>0</v>
      </c>
      <c r="AB1240" s="411">
        <v>0</v>
      </c>
      <c r="AC1240" s="411">
        <v>0</v>
      </c>
      <c r="AD1240" s="411">
        <v>0</v>
      </c>
      <c r="AE1240" s="412">
        <v>0</v>
      </c>
      <c r="AF1240" s="411">
        <f t="shared" si="375"/>
        <v>0</v>
      </c>
      <c r="AG1240" s="411">
        <v>0</v>
      </c>
      <c r="AH1240" s="411">
        <v>0</v>
      </c>
      <c r="AI1240" s="411">
        <v>0</v>
      </c>
      <c r="AJ1240" s="411">
        <v>0</v>
      </c>
      <c r="AK1240" s="411">
        <v>0</v>
      </c>
      <c r="AL1240" s="411">
        <v>0</v>
      </c>
      <c r="AM1240" s="411">
        <v>0</v>
      </c>
      <c r="AN1240" s="411">
        <v>0</v>
      </c>
      <c r="AO1240" s="411">
        <v>0</v>
      </c>
      <c r="AP1240" s="411">
        <v>0</v>
      </c>
      <c r="AQ1240" s="411">
        <v>0</v>
      </c>
      <c r="AR1240" s="412">
        <v>0</v>
      </c>
      <c r="AS1240" s="411">
        <f t="shared" si="376"/>
        <v>0</v>
      </c>
      <c r="AT1240" s="411">
        <f t="shared" si="377"/>
        <v>0</v>
      </c>
      <c r="AU1240" s="411">
        <f t="shared" si="378"/>
        <v>0</v>
      </c>
      <c r="AV1240" s="411">
        <f t="shared" si="379"/>
        <v>0</v>
      </c>
      <c r="AW1240" s="411">
        <v>0</v>
      </c>
      <c r="AX1240" s="411">
        <v>0</v>
      </c>
      <c r="AY1240" s="411">
        <v>0</v>
      </c>
      <c r="AZ1240" s="411">
        <v>0</v>
      </c>
      <c r="BA1240" s="411">
        <v>0</v>
      </c>
      <c r="BB1240" s="411">
        <v>0</v>
      </c>
      <c r="BC1240" s="411">
        <v>0</v>
      </c>
      <c r="BD1240" s="411">
        <v>0</v>
      </c>
      <c r="BE1240" s="411">
        <v>0</v>
      </c>
      <c r="BF1240" s="411">
        <v>0</v>
      </c>
      <c r="BG1240" s="411">
        <v>0</v>
      </c>
      <c r="BH1240" s="412">
        <v>0</v>
      </c>
      <c r="BI1240" s="411">
        <f t="shared" si="380"/>
        <v>0</v>
      </c>
      <c r="BJ1240" s="411">
        <v>0</v>
      </c>
      <c r="BK1240" s="411">
        <v>0</v>
      </c>
      <c r="BL1240" s="411">
        <v>0</v>
      </c>
      <c r="BM1240" s="411">
        <v>0</v>
      </c>
      <c r="BN1240" s="411">
        <v>0</v>
      </c>
      <c r="BO1240" s="411">
        <v>0</v>
      </c>
      <c r="BP1240" s="411">
        <v>0</v>
      </c>
      <c r="BQ1240" s="411">
        <v>0</v>
      </c>
      <c r="BR1240" s="411">
        <v>0</v>
      </c>
      <c r="BS1240" s="411">
        <v>0</v>
      </c>
      <c r="BT1240" s="411">
        <v>0</v>
      </c>
      <c r="BU1240" s="412">
        <v>0</v>
      </c>
      <c r="BV1240" s="411">
        <f t="shared" si="381"/>
        <v>0</v>
      </c>
      <c r="BW1240" s="411">
        <v>0</v>
      </c>
      <c r="BX1240" s="411">
        <v>0</v>
      </c>
      <c r="BY1240" s="411">
        <v>0</v>
      </c>
      <c r="BZ1240" s="411">
        <v>0</v>
      </c>
      <c r="CA1240" s="411">
        <v>0</v>
      </c>
      <c r="CB1240" s="411">
        <v>0</v>
      </c>
      <c r="CC1240" s="411">
        <v>0</v>
      </c>
      <c r="CD1240" s="411">
        <v>0</v>
      </c>
      <c r="CE1240" s="411">
        <v>0</v>
      </c>
      <c r="CF1240" s="411">
        <v>0</v>
      </c>
      <c r="CG1240" s="411">
        <v>0</v>
      </c>
      <c r="CH1240" s="412">
        <v>0</v>
      </c>
      <c r="CI1240" s="411">
        <f t="shared" si="382"/>
        <v>0</v>
      </c>
      <c r="CJ1240" s="411">
        <v>0</v>
      </c>
      <c r="CK1240" s="411">
        <v>0</v>
      </c>
      <c r="CL1240" s="411">
        <v>0</v>
      </c>
      <c r="CM1240" s="411">
        <v>0</v>
      </c>
      <c r="CN1240" s="411">
        <v>0</v>
      </c>
      <c r="CO1240" s="411">
        <v>0</v>
      </c>
      <c r="CP1240" s="411">
        <v>0</v>
      </c>
      <c r="CQ1240" s="411">
        <v>0</v>
      </c>
      <c r="CR1240" s="411">
        <v>0</v>
      </c>
      <c r="CS1240" s="411">
        <v>0</v>
      </c>
      <c r="CT1240" s="411">
        <v>0</v>
      </c>
      <c r="CU1240" s="412">
        <v>0</v>
      </c>
      <c r="CV1240" s="411">
        <f t="shared" si="383"/>
        <v>0</v>
      </c>
      <c r="CW1240" s="411">
        <v>0</v>
      </c>
      <c r="CX1240" s="411">
        <v>0</v>
      </c>
      <c r="CY1240" s="411">
        <v>0</v>
      </c>
      <c r="CZ1240" s="411">
        <v>0</v>
      </c>
      <c r="DA1240" s="411">
        <v>0</v>
      </c>
      <c r="DB1240" s="411">
        <v>0</v>
      </c>
      <c r="DC1240" s="411">
        <v>0</v>
      </c>
      <c r="DD1240" s="411">
        <v>0</v>
      </c>
      <c r="DE1240" s="411">
        <v>0</v>
      </c>
      <c r="DF1240" s="411">
        <v>0</v>
      </c>
      <c r="DG1240" s="411">
        <v>0</v>
      </c>
      <c r="DH1240" s="412">
        <v>0</v>
      </c>
      <c r="DI1240" s="411">
        <f t="shared" si="384"/>
        <v>0</v>
      </c>
      <c r="DJ1240" s="411">
        <v>0</v>
      </c>
      <c r="DK1240" s="411">
        <v>0</v>
      </c>
      <c r="DL1240" s="411">
        <v>0</v>
      </c>
      <c r="DM1240" s="411">
        <v>0</v>
      </c>
      <c r="DN1240" s="411">
        <v>0</v>
      </c>
      <c r="DO1240" s="411">
        <v>0</v>
      </c>
      <c r="DP1240" s="411">
        <v>0</v>
      </c>
      <c r="DQ1240" s="411">
        <v>0</v>
      </c>
      <c r="DR1240" s="411">
        <v>0</v>
      </c>
      <c r="DS1240" s="411">
        <v>0</v>
      </c>
      <c r="DT1240" s="411">
        <v>0</v>
      </c>
      <c r="DU1240" s="412">
        <v>0</v>
      </c>
      <c r="DV1240" s="411">
        <f t="shared" si="385"/>
        <v>0</v>
      </c>
      <c r="DW1240" s="412">
        <v>0</v>
      </c>
      <c r="DX1240" s="412">
        <v>0</v>
      </c>
      <c r="DY1240" s="412">
        <v>0</v>
      </c>
      <c r="DZ1240" s="412">
        <v>0</v>
      </c>
      <c r="EA1240" s="412">
        <v>0</v>
      </c>
      <c r="EB1240" s="412">
        <v>0</v>
      </c>
      <c r="EC1240" s="412">
        <v>0</v>
      </c>
      <c r="ED1240" s="412">
        <v>0</v>
      </c>
      <c r="EE1240" s="412">
        <v>0</v>
      </c>
      <c r="EF1240" s="412">
        <v>0</v>
      </c>
      <c r="EG1240" s="412">
        <v>0</v>
      </c>
      <c r="EH1240" s="412">
        <v>0</v>
      </c>
      <c r="EI1240" s="411">
        <f t="shared" si="386"/>
        <v>0</v>
      </c>
      <c r="EK1240" s="411">
        <f t="shared" si="387"/>
        <v>292</v>
      </c>
      <c r="EL1240" s="7">
        <f t="shared" si="388"/>
        <v>-292</v>
      </c>
    </row>
    <row r="1241" spans="1:142">
      <c r="A1241" s="365" t="str">
        <f t="shared" si="370"/>
        <v xml:space="preserve"> 227</v>
      </c>
      <c r="B1241" s="370" t="s">
        <v>983</v>
      </c>
      <c r="C1241" s="370" t="s">
        <v>1167</v>
      </c>
      <c r="D1241" s="411">
        <v>493</v>
      </c>
      <c r="E1241" s="411">
        <v>493</v>
      </c>
      <c r="F1241" s="411">
        <v>492</v>
      </c>
      <c r="G1241" s="411">
        <v>493</v>
      </c>
      <c r="H1241" s="411">
        <v>493</v>
      </c>
      <c r="I1241" s="411">
        <v>493</v>
      </c>
      <c r="J1241" s="411">
        <v>493</v>
      </c>
      <c r="K1241" s="411">
        <v>493</v>
      </c>
      <c r="L1241" s="411">
        <v>493</v>
      </c>
      <c r="M1241" s="411">
        <v>492</v>
      </c>
      <c r="N1241" s="411">
        <v>492</v>
      </c>
      <c r="O1241" s="412">
        <v>492</v>
      </c>
      <c r="P1241" s="411">
        <f t="shared" si="371"/>
        <v>5912</v>
      </c>
      <c r="Q1241" s="411">
        <f t="shared" si="372"/>
        <v>3434.0967741935483</v>
      </c>
      <c r="R1241" s="411">
        <f t="shared" si="373"/>
        <v>865.90322580645159</v>
      </c>
      <c r="S1241" s="411">
        <f t="shared" si="374"/>
        <v>1612</v>
      </c>
      <c r="T1241" s="411">
        <v>0</v>
      </c>
      <c r="U1241" s="411">
        <v>0</v>
      </c>
      <c r="V1241" s="411">
        <v>3.0000000000000284</v>
      </c>
      <c r="W1241" s="411">
        <v>0</v>
      </c>
      <c r="X1241" s="411">
        <v>0</v>
      </c>
      <c r="Y1241" s="411">
        <v>0</v>
      </c>
      <c r="Z1241" s="411">
        <v>0</v>
      </c>
      <c r="AA1241" s="411">
        <v>0</v>
      </c>
      <c r="AB1241" s="411">
        <v>-1.0000000000000284</v>
      </c>
      <c r="AC1241" s="411">
        <v>-1.9999999999999716</v>
      </c>
      <c r="AD1241" s="411">
        <v>1.9999999999999432</v>
      </c>
      <c r="AE1241" s="412">
        <v>-3</v>
      </c>
      <c r="AF1241" s="411">
        <f t="shared" si="375"/>
        <v>-1.0000000000000284</v>
      </c>
      <c r="AG1241" s="411">
        <v>493</v>
      </c>
      <c r="AH1241" s="411">
        <v>493</v>
      </c>
      <c r="AI1241" s="411">
        <v>495</v>
      </c>
      <c r="AJ1241" s="411">
        <v>493</v>
      </c>
      <c r="AK1241" s="411">
        <v>493</v>
      </c>
      <c r="AL1241" s="411">
        <v>493</v>
      </c>
      <c r="AM1241" s="411">
        <v>493</v>
      </c>
      <c r="AN1241" s="411">
        <v>493</v>
      </c>
      <c r="AO1241" s="411">
        <v>492</v>
      </c>
      <c r="AP1241" s="411">
        <v>490</v>
      </c>
      <c r="AQ1241" s="411">
        <v>493.99999999999994</v>
      </c>
      <c r="AR1241" s="412">
        <v>489</v>
      </c>
      <c r="AS1241" s="411">
        <f t="shared" si="376"/>
        <v>5911</v>
      </c>
      <c r="AT1241" s="411">
        <f t="shared" si="377"/>
        <v>3437.0967741935483</v>
      </c>
      <c r="AU1241" s="411">
        <f t="shared" si="378"/>
        <v>865.17908787541705</v>
      </c>
      <c r="AV1241" s="411">
        <f t="shared" si="379"/>
        <v>1608.7241379310344</v>
      </c>
      <c r="AW1241" s="411">
        <v>0</v>
      </c>
      <c r="AX1241" s="411">
        <v>0</v>
      </c>
      <c r="AY1241" s="411">
        <v>0</v>
      </c>
      <c r="AZ1241" s="411">
        <v>0</v>
      </c>
      <c r="BA1241" s="411">
        <v>0</v>
      </c>
      <c r="BB1241" s="411">
        <v>0</v>
      </c>
      <c r="BC1241" s="411">
        <v>0</v>
      </c>
      <c r="BD1241" s="411">
        <v>0</v>
      </c>
      <c r="BE1241" s="411">
        <v>0</v>
      </c>
      <c r="BF1241" s="411">
        <v>0</v>
      </c>
      <c r="BG1241" s="411">
        <v>0</v>
      </c>
      <c r="BH1241" s="412">
        <v>0</v>
      </c>
      <c r="BI1241" s="411">
        <f t="shared" si="380"/>
        <v>0</v>
      </c>
      <c r="BJ1241" s="411">
        <v>493</v>
      </c>
      <c r="BK1241" s="411">
        <v>493</v>
      </c>
      <c r="BL1241" s="411">
        <v>495</v>
      </c>
      <c r="BM1241" s="411">
        <v>493</v>
      </c>
      <c r="BN1241" s="411">
        <v>493</v>
      </c>
      <c r="BO1241" s="411">
        <v>493</v>
      </c>
      <c r="BP1241" s="411">
        <v>493</v>
      </c>
      <c r="BQ1241" s="411">
        <v>493</v>
      </c>
      <c r="BR1241" s="411">
        <v>492</v>
      </c>
      <c r="BS1241" s="411">
        <v>490</v>
      </c>
      <c r="BT1241" s="411">
        <v>493.99999999999994</v>
      </c>
      <c r="BU1241" s="412">
        <v>489</v>
      </c>
      <c r="BV1241" s="411">
        <f t="shared" si="381"/>
        <v>5911</v>
      </c>
      <c r="BW1241" s="411">
        <v>0</v>
      </c>
      <c r="BX1241" s="411">
        <v>0</v>
      </c>
      <c r="BY1241" s="411">
        <v>0</v>
      </c>
      <c r="BZ1241" s="411">
        <v>0</v>
      </c>
      <c r="CA1241" s="411">
        <v>0</v>
      </c>
      <c r="CB1241" s="411">
        <v>0</v>
      </c>
      <c r="CC1241" s="411">
        <v>0</v>
      </c>
      <c r="CD1241" s="411">
        <v>0</v>
      </c>
      <c r="CE1241" s="411">
        <v>0</v>
      </c>
      <c r="CF1241" s="411">
        <v>0</v>
      </c>
      <c r="CG1241" s="411">
        <v>0</v>
      </c>
      <c r="CH1241" s="412">
        <v>0</v>
      </c>
      <c r="CI1241" s="411">
        <f t="shared" si="382"/>
        <v>0</v>
      </c>
      <c r="CJ1241" s="411">
        <v>493</v>
      </c>
      <c r="CK1241" s="411">
        <v>493</v>
      </c>
      <c r="CL1241" s="411">
        <v>495</v>
      </c>
      <c r="CM1241" s="411">
        <v>493</v>
      </c>
      <c r="CN1241" s="411">
        <v>493</v>
      </c>
      <c r="CO1241" s="411">
        <v>493</v>
      </c>
      <c r="CP1241" s="411">
        <v>493</v>
      </c>
      <c r="CQ1241" s="411">
        <v>493</v>
      </c>
      <c r="CR1241" s="411">
        <v>492</v>
      </c>
      <c r="CS1241" s="411">
        <v>490</v>
      </c>
      <c r="CT1241" s="411">
        <v>493.99999999999994</v>
      </c>
      <c r="CU1241" s="412">
        <v>489</v>
      </c>
      <c r="CV1241" s="411">
        <f t="shared" si="383"/>
        <v>5911</v>
      </c>
      <c r="CW1241" s="411">
        <v>-4</v>
      </c>
      <c r="CX1241" s="411">
        <v>-4</v>
      </c>
      <c r="CY1241" s="411">
        <v>-6.0000000000000284</v>
      </c>
      <c r="CZ1241" s="411">
        <v>-4</v>
      </c>
      <c r="DA1241" s="411">
        <v>-4</v>
      </c>
      <c r="DB1241" s="411">
        <v>-4</v>
      </c>
      <c r="DC1241" s="411">
        <v>-4</v>
      </c>
      <c r="DD1241" s="411">
        <v>-4</v>
      </c>
      <c r="DE1241" s="411">
        <v>-2.9999999999999716</v>
      </c>
      <c r="DF1241" s="411">
        <v>-1.0000000000000284</v>
      </c>
      <c r="DG1241" s="411">
        <v>-4.9999999999999432</v>
      </c>
      <c r="DH1241" s="412">
        <v>0</v>
      </c>
      <c r="DI1241" s="411">
        <f t="shared" si="384"/>
        <v>-42.999999999999972</v>
      </c>
      <c r="DJ1241" s="411">
        <v>489</v>
      </c>
      <c r="DK1241" s="411">
        <v>489</v>
      </c>
      <c r="DL1241" s="411">
        <v>489</v>
      </c>
      <c r="DM1241" s="411">
        <v>489</v>
      </c>
      <c r="DN1241" s="411">
        <v>489</v>
      </c>
      <c r="DO1241" s="411">
        <v>489</v>
      </c>
      <c r="DP1241" s="411">
        <v>489</v>
      </c>
      <c r="DQ1241" s="411">
        <v>489</v>
      </c>
      <c r="DR1241" s="411">
        <v>489</v>
      </c>
      <c r="DS1241" s="411">
        <v>489</v>
      </c>
      <c r="DT1241" s="411">
        <v>489</v>
      </c>
      <c r="DU1241" s="412">
        <v>489</v>
      </c>
      <c r="DV1241" s="411">
        <f t="shared" si="385"/>
        <v>5868</v>
      </c>
      <c r="DW1241" s="412">
        <v>489</v>
      </c>
      <c r="DX1241" s="412">
        <v>489</v>
      </c>
      <c r="DY1241" s="412">
        <v>489</v>
      </c>
      <c r="DZ1241" s="412">
        <v>489</v>
      </c>
      <c r="EA1241" s="412">
        <v>489</v>
      </c>
      <c r="EB1241" s="412">
        <v>489</v>
      </c>
      <c r="EC1241" s="412">
        <v>489</v>
      </c>
      <c r="ED1241" s="412">
        <v>489</v>
      </c>
      <c r="EE1241" s="412">
        <v>489</v>
      </c>
      <c r="EF1241" s="412">
        <v>489</v>
      </c>
      <c r="EG1241" s="412">
        <v>489</v>
      </c>
      <c r="EH1241" s="412">
        <v>489</v>
      </c>
      <c r="EI1241" s="411">
        <f t="shared" si="386"/>
        <v>5868</v>
      </c>
      <c r="EK1241" s="411">
        <f t="shared" si="387"/>
        <v>5868</v>
      </c>
      <c r="EL1241" s="7">
        <f t="shared" si="388"/>
        <v>0</v>
      </c>
    </row>
    <row r="1242" spans="1:142">
      <c r="A1242" s="365" t="str">
        <f t="shared" si="370"/>
        <v xml:space="preserve"> 227</v>
      </c>
      <c r="B1242" s="370" t="s">
        <v>983</v>
      </c>
      <c r="C1242" s="370" t="s">
        <v>1168</v>
      </c>
      <c r="D1242" s="411">
        <v>619445</v>
      </c>
      <c r="E1242" s="411">
        <v>649423</v>
      </c>
      <c r="F1242" s="411">
        <v>636838</v>
      </c>
      <c r="G1242" s="411">
        <v>631517</v>
      </c>
      <c r="H1242" s="411">
        <v>606617</v>
      </c>
      <c r="I1242" s="411">
        <v>575216</v>
      </c>
      <c r="J1242" s="411">
        <v>651443</v>
      </c>
      <c r="K1242" s="411">
        <v>657585</v>
      </c>
      <c r="L1242" s="411">
        <v>606160</v>
      </c>
      <c r="M1242" s="411">
        <v>582524</v>
      </c>
      <c r="N1242" s="411">
        <v>589136</v>
      </c>
      <c r="O1242" s="412">
        <v>605158</v>
      </c>
      <c r="P1242" s="411">
        <f t="shared" si="371"/>
        <v>7411062</v>
      </c>
      <c r="Q1242" s="411">
        <f t="shared" si="372"/>
        <v>4349484.7096774196</v>
      </c>
      <c r="R1242" s="411">
        <f t="shared" si="373"/>
        <v>1117542.7385984426</v>
      </c>
      <c r="S1242" s="411">
        <f t="shared" si="374"/>
        <v>1944034.551724138</v>
      </c>
      <c r="T1242" s="411">
        <v>0</v>
      </c>
      <c r="U1242" s="411">
        <v>351.00000000005821</v>
      </c>
      <c r="V1242" s="411">
        <v>598.95955759394565</v>
      </c>
      <c r="W1242" s="411">
        <v>-992.9999999999709</v>
      </c>
      <c r="X1242" s="411">
        <v>-27</v>
      </c>
      <c r="Y1242" s="411">
        <v>27.000000000087311</v>
      </c>
      <c r="Z1242" s="411">
        <v>0</v>
      </c>
      <c r="AA1242" s="411">
        <v>61.000000000029104</v>
      </c>
      <c r="AB1242" s="411">
        <v>4129.0000000000291</v>
      </c>
      <c r="AC1242" s="411">
        <v>-6534.9999999999709</v>
      </c>
      <c r="AD1242" s="411">
        <v>2631</v>
      </c>
      <c r="AE1242" s="412">
        <v>-6611.9999999999709</v>
      </c>
      <c r="AF1242" s="411">
        <f t="shared" si="375"/>
        <v>-6369.0404424057633</v>
      </c>
      <c r="AG1242" s="411">
        <v>619445</v>
      </c>
      <c r="AH1242" s="411">
        <v>649774</v>
      </c>
      <c r="AI1242" s="411">
        <v>637436.95955759392</v>
      </c>
      <c r="AJ1242" s="411">
        <v>630524</v>
      </c>
      <c r="AK1242" s="411">
        <v>606590</v>
      </c>
      <c r="AL1242" s="411">
        <v>575243.00000000012</v>
      </c>
      <c r="AM1242" s="411">
        <v>651443</v>
      </c>
      <c r="AN1242" s="411">
        <v>657646</v>
      </c>
      <c r="AO1242" s="411">
        <v>610289</v>
      </c>
      <c r="AP1242" s="411">
        <v>575989</v>
      </c>
      <c r="AQ1242" s="411">
        <v>591767</v>
      </c>
      <c r="AR1242" s="412">
        <v>598546</v>
      </c>
      <c r="AS1242" s="411">
        <f t="shared" si="376"/>
        <v>7404692.9595575938</v>
      </c>
      <c r="AT1242" s="411">
        <f t="shared" si="377"/>
        <v>4349441.6692350134</v>
      </c>
      <c r="AU1242" s="411">
        <f t="shared" si="378"/>
        <v>1120593.7041156841</v>
      </c>
      <c r="AV1242" s="411">
        <f t="shared" si="379"/>
        <v>1934657.5862068965</v>
      </c>
      <c r="AW1242" s="411">
        <v>0</v>
      </c>
      <c r="AX1242" s="411">
        <v>0</v>
      </c>
      <c r="AY1242" s="411">
        <v>0</v>
      </c>
      <c r="AZ1242" s="411">
        <v>0</v>
      </c>
      <c r="BA1242" s="411">
        <v>0</v>
      </c>
      <c r="BB1242" s="411">
        <v>0</v>
      </c>
      <c r="BC1242" s="411">
        <v>0</v>
      </c>
      <c r="BD1242" s="411">
        <v>0</v>
      </c>
      <c r="BE1242" s="411">
        <v>0</v>
      </c>
      <c r="BF1242" s="411">
        <v>0</v>
      </c>
      <c r="BG1242" s="411">
        <v>0</v>
      </c>
      <c r="BH1242" s="412">
        <v>0</v>
      </c>
      <c r="BI1242" s="411">
        <f t="shared" si="380"/>
        <v>0</v>
      </c>
      <c r="BJ1242" s="411">
        <v>619445</v>
      </c>
      <c r="BK1242" s="411">
        <v>649774</v>
      </c>
      <c r="BL1242" s="411">
        <v>637436.95955759392</v>
      </c>
      <c r="BM1242" s="411">
        <v>630524</v>
      </c>
      <c r="BN1242" s="411">
        <v>606590</v>
      </c>
      <c r="BO1242" s="411">
        <v>575243.00000000012</v>
      </c>
      <c r="BP1242" s="411">
        <v>651443</v>
      </c>
      <c r="BQ1242" s="411">
        <v>657646</v>
      </c>
      <c r="BR1242" s="411">
        <v>610289</v>
      </c>
      <c r="BS1242" s="411">
        <v>575989</v>
      </c>
      <c r="BT1242" s="411">
        <v>591767</v>
      </c>
      <c r="BU1242" s="412">
        <v>598546</v>
      </c>
      <c r="BV1242" s="411">
        <f t="shared" si="381"/>
        <v>7404692.9595575938</v>
      </c>
      <c r="BW1242" s="411">
        <v>-25930.550597745023</v>
      </c>
      <c r="BX1242" s="411">
        <v>-28030.136647364008</v>
      </c>
      <c r="BY1242" s="411">
        <v>-21383.088619571616</v>
      </c>
      <c r="BZ1242" s="411">
        <v>-22201.565307532001</v>
      </c>
      <c r="CA1242" s="411">
        <v>8537.9483587999421</v>
      </c>
      <c r="CB1242" s="411">
        <v>25825.447048063972</v>
      </c>
      <c r="CC1242" s="411">
        <v>20779.083233986952</v>
      </c>
      <c r="CD1242" s="411">
        <v>-33955.169873834006</v>
      </c>
      <c r="CE1242" s="411">
        <v>12190.74003788401</v>
      </c>
      <c r="CF1242" s="411">
        <v>18816.240463212016</v>
      </c>
      <c r="CG1242" s="411">
        <v>-9124.3139406869886</v>
      </c>
      <c r="CH1242" s="412">
        <v>23319.872296474059</v>
      </c>
      <c r="CI1242" s="411">
        <f t="shared" si="382"/>
        <v>-31155.49354831269</v>
      </c>
      <c r="CJ1242" s="411">
        <v>593514.44940225501</v>
      </c>
      <c r="CK1242" s="411">
        <v>621743.86335263611</v>
      </c>
      <c r="CL1242" s="411">
        <v>616053.87093802239</v>
      </c>
      <c r="CM1242" s="411">
        <v>608322.43469246803</v>
      </c>
      <c r="CN1242" s="411">
        <v>615127.94835879991</v>
      </c>
      <c r="CO1242" s="411">
        <v>601068.44704806409</v>
      </c>
      <c r="CP1242" s="411">
        <v>672222.08323398698</v>
      </c>
      <c r="CQ1242" s="411">
        <v>623690.83012616599</v>
      </c>
      <c r="CR1242" s="411">
        <v>622479.7400378841</v>
      </c>
      <c r="CS1242" s="411">
        <v>594805.24046321202</v>
      </c>
      <c r="CT1242" s="411">
        <v>582642.68605931301</v>
      </c>
      <c r="CU1242" s="412">
        <v>621865.87229647406</v>
      </c>
      <c r="CV1242" s="411">
        <f t="shared" si="383"/>
        <v>7373537.4660092825</v>
      </c>
      <c r="CW1242" s="411">
        <v>-4689.0369236163097</v>
      </c>
      <c r="CX1242" s="411">
        <v>-4908.544126013905</v>
      </c>
      <c r="CY1242" s="411">
        <v>-7467.319647733646</v>
      </c>
      <c r="CZ1242" s="411">
        <v>-4813.2005433342129</v>
      </c>
      <c r="DA1242" s="411">
        <v>-4868.5304360919108</v>
      </c>
      <c r="DB1242" s="411">
        <v>-4757.9341594975267</v>
      </c>
      <c r="DC1242" s="411">
        <v>-5348.7179116604966</v>
      </c>
      <c r="DD1242" s="411">
        <v>-4943.0298591218307</v>
      </c>
      <c r="DE1242" s="411">
        <v>-3664.0609548950451</v>
      </c>
      <c r="DF1242" s="411">
        <v>-1213.8882458432927</v>
      </c>
      <c r="DG1242" s="411">
        <v>-5897.1931787379144</v>
      </c>
      <c r="DH1242" s="412">
        <v>0</v>
      </c>
      <c r="DI1242" s="411">
        <f t="shared" si="384"/>
        <v>-52571.455986546091</v>
      </c>
      <c r="DJ1242" s="411">
        <v>588825.4124786387</v>
      </c>
      <c r="DK1242" s="411">
        <v>616835.31922662212</v>
      </c>
      <c r="DL1242" s="411">
        <v>608586.55129028868</v>
      </c>
      <c r="DM1242" s="411">
        <v>603509.23414913379</v>
      </c>
      <c r="DN1242" s="411">
        <v>610259.41792270797</v>
      </c>
      <c r="DO1242" s="411">
        <v>596310.51288856659</v>
      </c>
      <c r="DP1242" s="411">
        <v>666873.36532232643</v>
      </c>
      <c r="DQ1242" s="411">
        <v>618747.80026704422</v>
      </c>
      <c r="DR1242" s="411">
        <v>618815.67908298899</v>
      </c>
      <c r="DS1242" s="411">
        <v>593591.35221736878</v>
      </c>
      <c r="DT1242" s="411">
        <v>576745.49288057513</v>
      </c>
      <c r="DU1242" s="412">
        <v>621865.87229647406</v>
      </c>
      <c r="DV1242" s="411">
        <f t="shared" si="385"/>
        <v>7320966.0100227352</v>
      </c>
      <c r="DW1242" s="412">
        <v>588825.4124786387</v>
      </c>
      <c r="DX1242" s="412">
        <v>616835.31922662212</v>
      </c>
      <c r="DY1242" s="412">
        <v>608586.55129028868</v>
      </c>
      <c r="DZ1242" s="412">
        <v>603509.23414913379</v>
      </c>
      <c r="EA1242" s="412">
        <v>610259.41792270797</v>
      </c>
      <c r="EB1242" s="412">
        <v>596310.51288856659</v>
      </c>
      <c r="EC1242" s="412">
        <v>666873.36532232643</v>
      </c>
      <c r="ED1242" s="412">
        <v>618747.80026704422</v>
      </c>
      <c r="EE1242" s="412">
        <v>618815.67908298899</v>
      </c>
      <c r="EF1242" s="412">
        <v>593591.35221736878</v>
      </c>
      <c r="EG1242" s="412">
        <v>576745.49288057513</v>
      </c>
      <c r="EH1242" s="412">
        <v>621865.87229647406</v>
      </c>
      <c r="EI1242" s="411">
        <f t="shared" si="386"/>
        <v>7320966.0100227352</v>
      </c>
      <c r="EK1242" s="411">
        <f t="shared" si="387"/>
        <v>7320966.0100227352</v>
      </c>
      <c r="EL1242" s="7">
        <f t="shared" si="388"/>
        <v>0</v>
      </c>
    </row>
    <row r="1243" spans="1:142">
      <c r="A1243" s="365" t="str">
        <f t="shared" si="370"/>
        <v xml:space="preserve"> 227</v>
      </c>
      <c r="B1243" s="370" t="s">
        <v>983</v>
      </c>
      <c r="C1243" s="370" t="s">
        <v>1169</v>
      </c>
      <c r="D1243" s="411">
        <v>619445</v>
      </c>
      <c r="E1243" s="411">
        <v>649423</v>
      </c>
      <c r="F1243" s="411">
        <v>636838</v>
      </c>
      <c r="G1243" s="411">
        <v>631517</v>
      </c>
      <c r="H1243" s="411">
        <v>606617</v>
      </c>
      <c r="I1243" s="411">
        <v>575216</v>
      </c>
      <c r="J1243" s="411">
        <v>651443</v>
      </c>
      <c r="K1243" s="411">
        <v>657585</v>
      </c>
      <c r="L1243" s="411">
        <v>606160</v>
      </c>
      <c r="M1243" s="411">
        <v>582524</v>
      </c>
      <c r="N1243" s="411">
        <v>589136</v>
      </c>
      <c r="O1243" s="412">
        <v>605158</v>
      </c>
      <c r="P1243" s="411">
        <f t="shared" si="371"/>
        <v>7411062</v>
      </c>
      <c r="Q1243" s="411">
        <f t="shared" si="372"/>
        <v>4349484.7096774196</v>
      </c>
      <c r="R1243" s="411">
        <f t="shared" si="373"/>
        <v>1117542.7385984426</v>
      </c>
      <c r="S1243" s="411">
        <f t="shared" si="374"/>
        <v>1944034.551724138</v>
      </c>
      <c r="T1243" s="411">
        <v>0</v>
      </c>
      <c r="U1243" s="411">
        <v>351.00000000005821</v>
      </c>
      <c r="V1243" s="411">
        <v>598.95955759394565</v>
      </c>
      <c r="W1243" s="411">
        <v>-992.9999999999709</v>
      </c>
      <c r="X1243" s="411">
        <v>-27</v>
      </c>
      <c r="Y1243" s="411">
        <v>27.000000000087311</v>
      </c>
      <c r="Z1243" s="411">
        <v>0</v>
      </c>
      <c r="AA1243" s="411">
        <v>61.000000000029104</v>
      </c>
      <c r="AB1243" s="411">
        <v>4129.0000000000291</v>
      </c>
      <c r="AC1243" s="411">
        <v>-6534.9999999999709</v>
      </c>
      <c r="AD1243" s="411">
        <v>2631</v>
      </c>
      <c r="AE1243" s="412">
        <v>-6611.9999999999709</v>
      </c>
      <c r="AF1243" s="411">
        <f t="shared" si="375"/>
        <v>-6369.0404424057633</v>
      </c>
      <c r="AG1243" s="411">
        <v>619445</v>
      </c>
      <c r="AH1243" s="411">
        <v>649774</v>
      </c>
      <c r="AI1243" s="411">
        <v>637436.95955759392</v>
      </c>
      <c r="AJ1243" s="411">
        <v>630524</v>
      </c>
      <c r="AK1243" s="411">
        <v>606590</v>
      </c>
      <c r="AL1243" s="411">
        <v>575243.00000000012</v>
      </c>
      <c r="AM1243" s="411">
        <v>651443</v>
      </c>
      <c r="AN1243" s="411">
        <v>657646</v>
      </c>
      <c r="AO1243" s="411">
        <v>610289</v>
      </c>
      <c r="AP1243" s="411">
        <v>575989</v>
      </c>
      <c r="AQ1243" s="411">
        <v>591767</v>
      </c>
      <c r="AR1243" s="412">
        <v>598546</v>
      </c>
      <c r="AS1243" s="411">
        <f t="shared" si="376"/>
        <v>7404692.9595575938</v>
      </c>
      <c r="AT1243" s="411">
        <f t="shared" si="377"/>
        <v>4349441.6692350134</v>
      </c>
      <c r="AU1243" s="411">
        <f t="shared" si="378"/>
        <v>1120593.7041156841</v>
      </c>
      <c r="AV1243" s="411">
        <f t="shared" si="379"/>
        <v>1934657.5862068965</v>
      </c>
      <c r="AW1243" s="411">
        <v>0</v>
      </c>
      <c r="AX1243" s="411">
        <v>0</v>
      </c>
      <c r="AY1243" s="411">
        <v>0</v>
      </c>
      <c r="AZ1243" s="411">
        <v>0</v>
      </c>
      <c r="BA1243" s="411">
        <v>0</v>
      </c>
      <c r="BB1243" s="411">
        <v>0</v>
      </c>
      <c r="BC1243" s="411">
        <v>0</v>
      </c>
      <c r="BD1243" s="411">
        <v>0</v>
      </c>
      <c r="BE1243" s="411">
        <v>0</v>
      </c>
      <c r="BF1243" s="411">
        <v>0</v>
      </c>
      <c r="BG1243" s="411">
        <v>0</v>
      </c>
      <c r="BH1243" s="412">
        <v>0</v>
      </c>
      <c r="BI1243" s="411">
        <f t="shared" si="380"/>
        <v>0</v>
      </c>
      <c r="BJ1243" s="411">
        <v>619445</v>
      </c>
      <c r="BK1243" s="411">
        <v>649774</v>
      </c>
      <c r="BL1243" s="411">
        <v>637436.95955759392</v>
      </c>
      <c r="BM1243" s="411">
        <v>630524</v>
      </c>
      <c r="BN1243" s="411">
        <v>606590</v>
      </c>
      <c r="BO1243" s="411">
        <v>575243.00000000012</v>
      </c>
      <c r="BP1243" s="411">
        <v>651443</v>
      </c>
      <c r="BQ1243" s="411">
        <v>657646</v>
      </c>
      <c r="BR1243" s="411">
        <v>610289</v>
      </c>
      <c r="BS1243" s="411">
        <v>575989</v>
      </c>
      <c r="BT1243" s="411">
        <v>591767</v>
      </c>
      <c r="BU1243" s="412">
        <v>598546</v>
      </c>
      <c r="BV1243" s="411">
        <f t="shared" si="381"/>
        <v>7404692.9595575938</v>
      </c>
      <c r="BW1243" s="411">
        <v>-25930.550597745023</v>
      </c>
      <c r="BX1243" s="411">
        <v>-28030.136647364008</v>
      </c>
      <c r="BY1243" s="411">
        <v>-21383.088619571616</v>
      </c>
      <c r="BZ1243" s="411">
        <v>-22201.565307532001</v>
      </c>
      <c r="CA1243" s="411">
        <v>8537.9483587999421</v>
      </c>
      <c r="CB1243" s="411">
        <v>25825.447048063972</v>
      </c>
      <c r="CC1243" s="411">
        <v>20779.083233986952</v>
      </c>
      <c r="CD1243" s="411">
        <v>-33955.169873834006</v>
      </c>
      <c r="CE1243" s="411">
        <v>12190.74003788401</v>
      </c>
      <c r="CF1243" s="411">
        <v>18816.240463212016</v>
      </c>
      <c r="CG1243" s="411">
        <v>-9124.3139406869886</v>
      </c>
      <c r="CH1243" s="412">
        <v>23319.872296474059</v>
      </c>
      <c r="CI1243" s="411">
        <f t="shared" si="382"/>
        <v>-31155.49354831269</v>
      </c>
      <c r="CJ1243" s="411">
        <v>593514.44940225501</v>
      </c>
      <c r="CK1243" s="411">
        <v>621743.86335263611</v>
      </c>
      <c r="CL1243" s="411">
        <v>616053.87093802239</v>
      </c>
      <c r="CM1243" s="411">
        <v>608322.43469246803</v>
      </c>
      <c r="CN1243" s="411">
        <v>615127.94835879991</v>
      </c>
      <c r="CO1243" s="411">
        <v>601068.44704806409</v>
      </c>
      <c r="CP1243" s="411">
        <v>672222.08323398698</v>
      </c>
      <c r="CQ1243" s="411">
        <v>623690.83012616599</v>
      </c>
      <c r="CR1243" s="411">
        <v>622479.7400378841</v>
      </c>
      <c r="CS1243" s="411">
        <v>594805.24046321202</v>
      </c>
      <c r="CT1243" s="411">
        <v>582642.68605931301</v>
      </c>
      <c r="CU1243" s="412">
        <v>621865.87229647406</v>
      </c>
      <c r="CV1243" s="411">
        <f t="shared" si="383"/>
        <v>7373537.4660092825</v>
      </c>
      <c r="CW1243" s="411">
        <v>-4689.0369236163097</v>
      </c>
      <c r="CX1243" s="411">
        <v>-4908.544126013905</v>
      </c>
      <c r="CY1243" s="411">
        <v>-7467.319647733646</v>
      </c>
      <c r="CZ1243" s="411">
        <v>-4813.2005433342129</v>
      </c>
      <c r="DA1243" s="411">
        <v>-4868.5304360919108</v>
      </c>
      <c r="DB1243" s="411">
        <v>-4757.9341594975267</v>
      </c>
      <c r="DC1243" s="411">
        <v>-5348.7179116604966</v>
      </c>
      <c r="DD1243" s="411">
        <v>-4943.0298591218307</v>
      </c>
      <c r="DE1243" s="411">
        <v>-3664.0609548950451</v>
      </c>
      <c r="DF1243" s="411">
        <v>-1213.8882458432927</v>
      </c>
      <c r="DG1243" s="411">
        <v>-5897.1931787379144</v>
      </c>
      <c r="DH1243" s="412">
        <v>0</v>
      </c>
      <c r="DI1243" s="411">
        <f t="shared" si="384"/>
        <v>-52571.455986546091</v>
      </c>
      <c r="DJ1243" s="411">
        <v>588825.4124786387</v>
      </c>
      <c r="DK1243" s="411">
        <v>616835.31922662212</v>
      </c>
      <c r="DL1243" s="411">
        <v>608586.55129028868</v>
      </c>
      <c r="DM1243" s="411">
        <v>603509.23414913379</v>
      </c>
      <c r="DN1243" s="411">
        <v>610259.41792270797</v>
      </c>
      <c r="DO1243" s="411">
        <v>596310.51288856659</v>
      </c>
      <c r="DP1243" s="411">
        <v>666873.36532232643</v>
      </c>
      <c r="DQ1243" s="411">
        <v>618747.80026704422</v>
      </c>
      <c r="DR1243" s="411">
        <v>618815.67908298899</v>
      </c>
      <c r="DS1243" s="411">
        <v>593591.35221736878</v>
      </c>
      <c r="DT1243" s="411">
        <v>576745.49288057513</v>
      </c>
      <c r="DU1243" s="412">
        <v>621865.87229647406</v>
      </c>
      <c r="DV1243" s="411">
        <f t="shared" si="385"/>
        <v>7320966.0100227352</v>
      </c>
      <c r="DW1243" s="412">
        <v>588825.4124786387</v>
      </c>
      <c r="DX1243" s="412">
        <v>616835.31922662212</v>
      </c>
      <c r="DY1243" s="412">
        <v>608586.55129028868</v>
      </c>
      <c r="DZ1243" s="412">
        <v>603509.23414913379</v>
      </c>
      <c r="EA1243" s="412">
        <v>610259.41792270797</v>
      </c>
      <c r="EB1243" s="412">
        <v>596310.51288856659</v>
      </c>
      <c r="EC1243" s="412">
        <v>666873.36532232643</v>
      </c>
      <c r="ED1243" s="412">
        <v>618747.80026704422</v>
      </c>
      <c r="EE1243" s="412">
        <v>618815.67908298899</v>
      </c>
      <c r="EF1243" s="412">
        <v>593591.35221736878</v>
      </c>
      <c r="EG1243" s="412">
        <v>576745.49288057513</v>
      </c>
      <c r="EH1243" s="412">
        <v>621865.87229647406</v>
      </c>
      <c r="EI1243" s="411">
        <f t="shared" si="386"/>
        <v>7320966.0100227352</v>
      </c>
      <c r="EK1243" s="411">
        <f t="shared" si="387"/>
        <v>7320966.0100227352</v>
      </c>
      <c r="EL1243" s="7">
        <f t="shared" si="388"/>
        <v>0</v>
      </c>
    </row>
    <row r="1244" spans="1:142">
      <c r="A1244" s="365" t="str">
        <f t="shared" si="370"/>
        <v xml:space="preserve"> 227</v>
      </c>
      <c r="B1244" s="370" t="s">
        <v>983</v>
      </c>
      <c r="C1244" s="370" t="s">
        <v>1170</v>
      </c>
      <c r="D1244" s="411">
        <v>619445</v>
      </c>
      <c r="E1244" s="411">
        <v>649423</v>
      </c>
      <c r="F1244" s="411">
        <v>636881</v>
      </c>
      <c r="G1244" s="411">
        <v>631517</v>
      </c>
      <c r="H1244" s="411">
        <v>606617</v>
      </c>
      <c r="I1244" s="411">
        <v>575216</v>
      </c>
      <c r="J1244" s="411">
        <v>651443</v>
      </c>
      <c r="K1244" s="411">
        <v>657585</v>
      </c>
      <c r="L1244" s="411">
        <v>606160</v>
      </c>
      <c r="M1244" s="411">
        <v>582524</v>
      </c>
      <c r="N1244" s="411">
        <v>589136</v>
      </c>
      <c r="O1244" s="412">
        <v>605158</v>
      </c>
      <c r="P1244" s="411">
        <f t="shared" si="371"/>
        <v>7411105</v>
      </c>
      <c r="Q1244" s="411">
        <f t="shared" si="372"/>
        <v>4349527.7096774196</v>
      </c>
      <c r="R1244" s="411">
        <f t="shared" si="373"/>
        <v>1117542.7385984426</v>
      </c>
      <c r="S1244" s="411">
        <f t="shared" si="374"/>
        <v>1944034.551724138</v>
      </c>
      <c r="T1244" s="411">
        <v>0</v>
      </c>
      <c r="U1244" s="411">
        <v>351.00000000005821</v>
      </c>
      <c r="V1244" s="411">
        <v>598.9999999999709</v>
      </c>
      <c r="W1244" s="411">
        <v>-992.9999999999709</v>
      </c>
      <c r="X1244" s="411">
        <v>-27</v>
      </c>
      <c r="Y1244" s="411">
        <v>27.000000000087311</v>
      </c>
      <c r="Z1244" s="411">
        <v>0</v>
      </c>
      <c r="AA1244" s="411">
        <v>61.000000000029104</v>
      </c>
      <c r="AB1244" s="411">
        <v>4129.0000000000291</v>
      </c>
      <c r="AC1244" s="411">
        <v>-6534.9999999999709</v>
      </c>
      <c r="AD1244" s="411">
        <v>2631</v>
      </c>
      <c r="AE1244" s="412">
        <v>-6611.9999999999709</v>
      </c>
      <c r="AF1244" s="411">
        <f t="shared" si="375"/>
        <v>-6368.9999999997381</v>
      </c>
      <c r="AG1244" s="411">
        <v>619445</v>
      </c>
      <c r="AH1244" s="411">
        <v>649774</v>
      </c>
      <c r="AI1244" s="411">
        <v>637480</v>
      </c>
      <c r="AJ1244" s="411">
        <v>630524</v>
      </c>
      <c r="AK1244" s="411">
        <v>606590</v>
      </c>
      <c r="AL1244" s="411">
        <v>575243.00000000012</v>
      </c>
      <c r="AM1244" s="411">
        <v>651443</v>
      </c>
      <c r="AN1244" s="411">
        <v>657646</v>
      </c>
      <c r="AO1244" s="411">
        <v>610289</v>
      </c>
      <c r="AP1244" s="411">
        <v>575989</v>
      </c>
      <c r="AQ1244" s="411">
        <v>591767</v>
      </c>
      <c r="AR1244" s="412">
        <v>598546</v>
      </c>
      <c r="AS1244" s="411">
        <f t="shared" si="376"/>
        <v>7404736</v>
      </c>
      <c r="AT1244" s="411">
        <f t="shared" si="377"/>
        <v>4349484.7096774196</v>
      </c>
      <c r="AU1244" s="411">
        <f t="shared" si="378"/>
        <v>1120593.7041156841</v>
      </c>
      <c r="AV1244" s="411">
        <f t="shared" si="379"/>
        <v>1934657.5862068965</v>
      </c>
      <c r="AW1244" s="411">
        <v>0</v>
      </c>
      <c r="AX1244" s="411">
        <v>0</v>
      </c>
      <c r="AY1244" s="411">
        <v>0</v>
      </c>
      <c r="AZ1244" s="411">
        <v>0</v>
      </c>
      <c r="BA1244" s="411">
        <v>0</v>
      </c>
      <c r="BB1244" s="411">
        <v>0</v>
      </c>
      <c r="BC1244" s="411">
        <v>0</v>
      </c>
      <c r="BD1244" s="411">
        <v>0</v>
      </c>
      <c r="BE1244" s="411">
        <v>0</v>
      </c>
      <c r="BF1244" s="411">
        <v>0</v>
      </c>
      <c r="BG1244" s="411">
        <v>0</v>
      </c>
      <c r="BH1244" s="412">
        <v>0</v>
      </c>
      <c r="BI1244" s="411">
        <f t="shared" si="380"/>
        <v>0</v>
      </c>
      <c r="BJ1244" s="411">
        <v>619445</v>
      </c>
      <c r="BK1244" s="411">
        <v>649774</v>
      </c>
      <c r="BL1244" s="411">
        <v>637480</v>
      </c>
      <c r="BM1244" s="411">
        <v>630524</v>
      </c>
      <c r="BN1244" s="411">
        <v>606590</v>
      </c>
      <c r="BO1244" s="411">
        <v>575243.00000000012</v>
      </c>
      <c r="BP1244" s="411">
        <v>651443</v>
      </c>
      <c r="BQ1244" s="411">
        <v>657646</v>
      </c>
      <c r="BR1244" s="411">
        <v>610289</v>
      </c>
      <c r="BS1244" s="411">
        <v>575989</v>
      </c>
      <c r="BT1244" s="411">
        <v>591767</v>
      </c>
      <c r="BU1244" s="412">
        <v>598546</v>
      </c>
      <c r="BV1244" s="411">
        <f t="shared" si="381"/>
        <v>7404736</v>
      </c>
      <c r="BW1244" s="411">
        <v>-25930.550597745023</v>
      </c>
      <c r="BX1244" s="411">
        <v>-28030.136647364008</v>
      </c>
      <c r="BY1244" s="411">
        <v>-21384.532429159997</v>
      </c>
      <c r="BZ1244" s="411">
        <v>-22201.565307532001</v>
      </c>
      <c r="CA1244" s="411">
        <v>8537.9483587999421</v>
      </c>
      <c r="CB1244" s="411">
        <v>25825.447048063972</v>
      </c>
      <c r="CC1244" s="411">
        <v>20779.083233986952</v>
      </c>
      <c r="CD1244" s="411">
        <v>-33955.169873834006</v>
      </c>
      <c r="CE1244" s="411">
        <v>12190.74003788401</v>
      </c>
      <c r="CF1244" s="411">
        <v>18816.240463212016</v>
      </c>
      <c r="CG1244" s="411">
        <v>-9124.3139406869886</v>
      </c>
      <c r="CH1244" s="412">
        <v>23319.872296474059</v>
      </c>
      <c r="CI1244" s="411">
        <f t="shared" si="382"/>
        <v>-31156.937357901072</v>
      </c>
      <c r="CJ1244" s="411">
        <v>593514.44940225501</v>
      </c>
      <c r="CK1244" s="411">
        <v>621743.86335263611</v>
      </c>
      <c r="CL1244" s="411">
        <v>616095.46757083992</v>
      </c>
      <c r="CM1244" s="411">
        <v>608322.43469246803</v>
      </c>
      <c r="CN1244" s="411">
        <v>615127.94835879991</v>
      </c>
      <c r="CO1244" s="411">
        <v>601068.44704806409</v>
      </c>
      <c r="CP1244" s="411">
        <v>672222.08323398698</v>
      </c>
      <c r="CQ1244" s="411">
        <v>623690.83012616599</v>
      </c>
      <c r="CR1244" s="411">
        <v>622479.7400378841</v>
      </c>
      <c r="CS1244" s="411">
        <v>594805.24046321202</v>
      </c>
      <c r="CT1244" s="411">
        <v>582642.68605931301</v>
      </c>
      <c r="CU1244" s="412">
        <v>621865.87229647406</v>
      </c>
      <c r="CV1244" s="411">
        <f t="shared" si="383"/>
        <v>7373579.0626420984</v>
      </c>
      <c r="CW1244" s="411">
        <v>-4689.0369236163097</v>
      </c>
      <c r="CX1244" s="411">
        <v>-4908.544126013905</v>
      </c>
      <c r="CY1244" s="411">
        <v>-7467.8238493435783</v>
      </c>
      <c r="CZ1244" s="411">
        <v>-4813.2005433342129</v>
      </c>
      <c r="DA1244" s="411">
        <v>-4868.5304360919108</v>
      </c>
      <c r="DB1244" s="411">
        <v>-4757.9341594975267</v>
      </c>
      <c r="DC1244" s="411">
        <v>-5348.7179116604966</v>
      </c>
      <c r="DD1244" s="411">
        <v>-4943.0298591218307</v>
      </c>
      <c r="DE1244" s="411">
        <v>-3664.0609548950451</v>
      </c>
      <c r="DF1244" s="411">
        <v>-1213.8882458432927</v>
      </c>
      <c r="DG1244" s="411">
        <v>-5897.1931787379144</v>
      </c>
      <c r="DH1244" s="412">
        <v>0</v>
      </c>
      <c r="DI1244" s="411">
        <f t="shared" si="384"/>
        <v>-52571.960188156023</v>
      </c>
      <c r="DJ1244" s="411">
        <v>588825.4124786387</v>
      </c>
      <c r="DK1244" s="411">
        <v>616835.31922662212</v>
      </c>
      <c r="DL1244" s="411">
        <v>608627.64372149645</v>
      </c>
      <c r="DM1244" s="411">
        <v>603509.23414913379</v>
      </c>
      <c r="DN1244" s="411">
        <v>610259.41792270797</v>
      </c>
      <c r="DO1244" s="411">
        <v>596310.51288856659</v>
      </c>
      <c r="DP1244" s="411">
        <v>666873.36532232643</v>
      </c>
      <c r="DQ1244" s="411">
        <v>618747.80026704422</v>
      </c>
      <c r="DR1244" s="411">
        <v>618815.67908298899</v>
      </c>
      <c r="DS1244" s="411">
        <v>593591.35221736878</v>
      </c>
      <c r="DT1244" s="411">
        <v>576745.49288057513</v>
      </c>
      <c r="DU1244" s="412">
        <v>621865.87229647406</v>
      </c>
      <c r="DV1244" s="411">
        <f t="shared" si="385"/>
        <v>7321007.1024539433</v>
      </c>
      <c r="DW1244" s="412">
        <v>588825.4124786387</v>
      </c>
      <c r="DX1244" s="412">
        <v>616835.31922662212</v>
      </c>
      <c r="DY1244" s="412">
        <v>608627.64372149645</v>
      </c>
      <c r="DZ1244" s="412">
        <v>603509.23414913379</v>
      </c>
      <c r="EA1244" s="412">
        <v>610259.41792270797</v>
      </c>
      <c r="EB1244" s="412">
        <v>596310.51288856659</v>
      </c>
      <c r="EC1244" s="412">
        <v>666873.36532232643</v>
      </c>
      <c r="ED1244" s="412">
        <v>618747.80026704422</v>
      </c>
      <c r="EE1244" s="412">
        <v>618815.67908298899</v>
      </c>
      <c r="EF1244" s="412">
        <v>593591.35221736878</v>
      </c>
      <c r="EG1244" s="412">
        <v>576745.49288057513</v>
      </c>
      <c r="EH1244" s="412">
        <v>621865.87229647406</v>
      </c>
      <c r="EI1244" s="411">
        <f t="shared" si="386"/>
        <v>7321007.1024539433</v>
      </c>
      <c r="EK1244" s="411">
        <f t="shared" si="387"/>
        <v>7321007.1024539433</v>
      </c>
      <c r="EL1244" s="7">
        <f t="shared" si="388"/>
        <v>0</v>
      </c>
    </row>
    <row r="1245" spans="1:142">
      <c r="A1245" s="365" t="str">
        <f t="shared" si="370"/>
        <v xml:space="preserve"> 227</v>
      </c>
      <c r="B1245" s="370" t="s">
        <v>983</v>
      </c>
      <c r="C1245" s="370" t="s">
        <v>1171</v>
      </c>
      <c r="D1245" s="411">
        <v>619445</v>
      </c>
      <c r="E1245" s="411">
        <v>649423</v>
      </c>
      <c r="F1245" s="411">
        <v>636838</v>
      </c>
      <c r="G1245" s="411">
        <v>631517</v>
      </c>
      <c r="H1245" s="411">
        <v>606617</v>
      </c>
      <c r="I1245" s="411">
        <v>575216</v>
      </c>
      <c r="J1245" s="411">
        <v>651443</v>
      </c>
      <c r="K1245" s="411">
        <v>657585</v>
      </c>
      <c r="L1245" s="411">
        <v>606160</v>
      </c>
      <c r="M1245" s="411">
        <v>582524</v>
      </c>
      <c r="N1245" s="411">
        <v>589136</v>
      </c>
      <c r="O1245" s="412">
        <v>605158</v>
      </c>
      <c r="P1245" s="411">
        <f t="shared" si="371"/>
        <v>7411062</v>
      </c>
      <c r="Q1245" s="411">
        <f t="shared" si="372"/>
        <v>4349484.7096774196</v>
      </c>
      <c r="R1245" s="411">
        <f t="shared" si="373"/>
        <v>1117542.7385984426</v>
      </c>
      <c r="S1245" s="411">
        <f t="shared" si="374"/>
        <v>1944034.551724138</v>
      </c>
      <c r="T1245" s="411">
        <v>0</v>
      </c>
      <c r="U1245" s="411">
        <v>351.00000000005821</v>
      </c>
      <c r="V1245" s="411">
        <v>598.95955759394565</v>
      </c>
      <c r="W1245" s="411">
        <v>-992.9999999999709</v>
      </c>
      <c r="X1245" s="411">
        <v>-27</v>
      </c>
      <c r="Y1245" s="411">
        <v>27.000000000087311</v>
      </c>
      <c r="Z1245" s="411">
        <v>0</v>
      </c>
      <c r="AA1245" s="411">
        <v>61.000000000029104</v>
      </c>
      <c r="AB1245" s="411">
        <v>4129.0000000000291</v>
      </c>
      <c r="AC1245" s="411">
        <v>-6534.9999999999709</v>
      </c>
      <c r="AD1245" s="411">
        <v>2631</v>
      </c>
      <c r="AE1245" s="412">
        <v>-6611.9999999999709</v>
      </c>
      <c r="AF1245" s="411">
        <f t="shared" si="375"/>
        <v>-6369.0404424057633</v>
      </c>
      <c r="AG1245" s="411">
        <v>619445</v>
      </c>
      <c r="AH1245" s="411">
        <v>649774</v>
      </c>
      <c r="AI1245" s="411">
        <v>637436.95955759392</v>
      </c>
      <c r="AJ1245" s="411">
        <v>630524</v>
      </c>
      <c r="AK1245" s="411">
        <v>606590</v>
      </c>
      <c r="AL1245" s="411">
        <v>575243.00000000012</v>
      </c>
      <c r="AM1245" s="411">
        <v>651443</v>
      </c>
      <c r="AN1245" s="411">
        <v>657646</v>
      </c>
      <c r="AO1245" s="411">
        <v>610289</v>
      </c>
      <c r="AP1245" s="411">
        <v>575989</v>
      </c>
      <c r="AQ1245" s="411">
        <v>591767</v>
      </c>
      <c r="AR1245" s="412">
        <v>598546</v>
      </c>
      <c r="AS1245" s="411">
        <f t="shared" si="376"/>
        <v>7404692.9595575938</v>
      </c>
      <c r="AT1245" s="411">
        <f t="shared" si="377"/>
        <v>4349441.6692350134</v>
      </c>
      <c r="AU1245" s="411">
        <f t="shared" si="378"/>
        <v>1120593.7041156841</v>
      </c>
      <c r="AV1245" s="411">
        <f t="shared" si="379"/>
        <v>1934657.5862068965</v>
      </c>
      <c r="AW1245" s="411">
        <v>0</v>
      </c>
      <c r="AX1245" s="411">
        <v>0</v>
      </c>
      <c r="AY1245" s="411">
        <v>0</v>
      </c>
      <c r="AZ1245" s="411">
        <v>0</v>
      </c>
      <c r="BA1245" s="411">
        <v>0</v>
      </c>
      <c r="BB1245" s="411">
        <v>0</v>
      </c>
      <c r="BC1245" s="411">
        <v>0</v>
      </c>
      <c r="BD1245" s="411">
        <v>0</v>
      </c>
      <c r="BE1245" s="411">
        <v>0</v>
      </c>
      <c r="BF1245" s="411">
        <v>0</v>
      </c>
      <c r="BG1245" s="411">
        <v>0</v>
      </c>
      <c r="BH1245" s="412">
        <v>0</v>
      </c>
      <c r="BI1245" s="411">
        <f t="shared" si="380"/>
        <v>0</v>
      </c>
      <c r="BJ1245" s="411">
        <v>619445</v>
      </c>
      <c r="BK1245" s="411">
        <v>649774</v>
      </c>
      <c r="BL1245" s="411">
        <v>637436.95955759392</v>
      </c>
      <c r="BM1245" s="411">
        <v>630524</v>
      </c>
      <c r="BN1245" s="411">
        <v>606590</v>
      </c>
      <c r="BO1245" s="411">
        <v>575243.00000000012</v>
      </c>
      <c r="BP1245" s="411">
        <v>651443</v>
      </c>
      <c r="BQ1245" s="411">
        <v>657646</v>
      </c>
      <c r="BR1245" s="411">
        <v>610289</v>
      </c>
      <c r="BS1245" s="411">
        <v>575989</v>
      </c>
      <c r="BT1245" s="411">
        <v>591767</v>
      </c>
      <c r="BU1245" s="412">
        <v>598546</v>
      </c>
      <c r="BV1245" s="411">
        <f t="shared" si="381"/>
        <v>7404692.9595575938</v>
      </c>
      <c r="BW1245" s="411">
        <v>-25930.550597745023</v>
      </c>
      <c r="BX1245" s="411">
        <v>-28030.136647364008</v>
      </c>
      <c r="BY1245" s="411">
        <v>-21383.088619571616</v>
      </c>
      <c r="BZ1245" s="411">
        <v>-22201.565307532001</v>
      </c>
      <c r="CA1245" s="411">
        <v>8537.9483587999421</v>
      </c>
      <c r="CB1245" s="411">
        <v>25825.447048063972</v>
      </c>
      <c r="CC1245" s="411">
        <v>20779.083233986952</v>
      </c>
      <c r="CD1245" s="411">
        <v>-33955.169873834006</v>
      </c>
      <c r="CE1245" s="411">
        <v>12190.74003788401</v>
      </c>
      <c r="CF1245" s="411">
        <v>18816.240463212016</v>
      </c>
      <c r="CG1245" s="411">
        <v>-9124.3139406869886</v>
      </c>
      <c r="CH1245" s="412">
        <v>23319.872296474059</v>
      </c>
      <c r="CI1245" s="411">
        <f t="shared" si="382"/>
        <v>-31155.49354831269</v>
      </c>
      <c r="CJ1245" s="411">
        <v>593514.44940225501</v>
      </c>
      <c r="CK1245" s="411">
        <v>621743.86335263611</v>
      </c>
      <c r="CL1245" s="411">
        <v>616053.87093802239</v>
      </c>
      <c r="CM1245" s="411">
        <v>608322.43469246803</v>
      </c>
      <c r="CN1245" s="411">
        <v>615127.94835879991</v>
      </c>
      <c r="CO1245" s="411">
        <v>601068.44704806409</v>
      </c>
      <c r="CP1245" s="411">
        <v>672222.08323398698</v>
      </c>
      <c r="CQ1245" s="411">
        <v>623690.83012616599</v>
      </c>
      <c r="CR1245" s="411">
        <v>622479.7400378841</v>
      </c>
      <c r="CS1245" s="411">
        <v>594805.24046321202</v>
      </c>
      <c r="CT1245" s="411">
        <v>582642.68605931301</v>
      </c>
      <c r="CU1245" s="412">
        <v>621865.87229647406</v>
      </c>
      <c r="CV1245" s="411">
        <f t="shared" si="383"/>
        <v>7373537.4660092825</v>
      </c>
      <c r="CW1245" s="411">
        <v>-4689.0369236163097</v>
      </c>
      <c r="CX1245" s="411">
        <v>-4908.544126013905</v>
      </c>
      <c r="CY1245" s="411">
        <v>-7467.319647733646</v>
      </c>
      <c r="CZ1245" s="411">
        <v>-4813.2005433342129</v>
      </c>
      <c r="DA1245" s="411">
        <v>-4868.5304360919108</v>
      </c>
      <c r="DB1245" s="411">
        <v>-4757.9341594975267</v>
      </c>
      <c r="DC1245" s="411">
        <v>-5348.7179116604966</v>
      </c>
      <c r="DD1245" s="411">
        <v>-4943.0298591218307</v>
      </c>
      <c r="DE1245" s="411">
        <v>-3664.0609548950451</v>
      </c>
      <c r="DF1245" s="411">
        <v>-1213.8882458432927</v>
      </c>
      <c r="DG1245" s="411">
        <v>-5897.1931787379144</v>
      </c>
      <c r="DH1245" s="412">
        <v>0</v>
      </c>
      <c r="DI1245" s="411">
        <f t="shared" si="384"/>
        <v>-52571.455986546091</v>
      </c>
      <c r="DJ1245" s="411">
        <v>588825.4124786387</v>
      </c>
      <c r="DK1245" s="411">
        <v>616835.31922662212</v>
      </c>
      <c r="DL1245" s="411">
        <v>608586.55129028868</v>
      </c>
      <c r="DM1245" s="411">
        <v>603509.23414913379</v>
      </c>
      <c r="DN1245" s="411">
        <v>610259.41792270797</v>
      </c>
      <c r="DO1245" s="411">
        <v>596310.51288856659</v>
      </c>
      <c r="DP1245" s="411">
        <v>666873.36532232643</v>
      </c>
      <c r="DQ1245" s="411">
        <v>618747.80026704422</v>
      </c>
      <c r="DR1245" s="411">
        <v>618815.67908298899</v>
      </c>
      <c r="DS1245" s="411">
        <v>593591.35221736878</v>
      </c>
      <c r="DT1245" s="411">
        <v>576745.49288057513</v>
      </c>
      <c r="DU1245" s="412">
        <v>621865.87229647406</v>
      </c>
      <c r="DV1245" s="411">
        <f t="shared" si="385"/>
        <v>7320966.0100227352</v>
      </c>
      <c r="DW1245" s="412">
        <v>588825.4124786387</v>
      </c>
      <c r="DX1245" s="412">
        <v>616835.31922662212</v>
      </c>
      <c r="DY1245" s="412">
        <v>608586.55129028868</v>
      </c>
      <c r="DZ1245" s="412">
        <v>603509.23414913379</v>
      </c>
      <c r="EA1245" s="412">
        <v>610259.41792270797</v>
      </c>
      <c r="EB1245" s="412">
        <v>596310.51288856659</v>
      </c>
      <c r="EC1245" s="412">
        <v>666873.36532232643</v>
      </c>
      <c r="ED1245" s="412">
        <v>618747.80026704422</v>
      </c>
      <c r="EE1245" s="412">
        <v>618815.67908298899</v>
      </c>
      <c r="EF1245" s="412">
        <v>593591.35221736878</v>
      </c>
      <c r="EG1245" s="412">
        <v>576745.49288057513</v>
      </c>
      <c r="EH1245" s="412">
        <v>621865.87229647406</v>
      </c>
      <c r="EI1245" s="411">
        <f t="shared" si="386"/>
        <v>7320966.0100227352</v>
      </c>
      <c r="EK1245" s="411">
        <f t="shared" si="387"/>
        <v>7320966.0100227352</v>
      </c>
      <c r="EL1245" s="7">
        <f t="shared" si="388"/>
        <v>0</v>
      </c>
    </row>
    <row r="1246" spans="1:142">
      <c r="A1246" s="365" t="str">
        <f t="shared" si="370"/>
        <v xml:space="preserve"> 227</v>
      </c>
      <c r="B1246" s="370" t="s">
        <v>983</v>
      </c>
      <c r="C1246" s="370" t="s">
        <v>1172</v>
      </c>
      <c r="D1246" s="411">
        <v>619445</v>
      </c>
      <c r="E1246" s="411">
        <v>649423</v>
      </c>
      <c r="F1246" s="411">
        <v>636838</v>
      </c>
      <c r="G1246" s="411">
        <v>631517</v>
      </c>
      <c r="H1246" s="411">
        <v>606617</v>
      </c>
      <c r="I1246" s="411">
        <v>575216</v>
      </c>
      <c r="J1246" s="411">
        <v>651443</v>
      </c>
      <c r="K1246" s="411">
        <v>657585</v>
      </c>
      <c r="L1246" s="411">
        <v>606160</v>
      </c>
      <c r="M1246" s="411">
        <v>582524</v>
      </c>
      <c r="N1246" s="411">
        <v>589136</v>
      </c>
      <c r="O1246" s="412">
        <v>605158</v>
      </c>
      <c r="P1246" s="411">
        <f t="shared" si="371"/>
        <v>7411062</v>
      </c>
      <c r="Q1246" s="411">
        <f t="shared" si="372"/>
        <v>4349484.7096774196</v>
      </c>
      <c r="R1246" s="411">
        <f t="shared" si="373"/>
        <v>1117542.7385984426</v>
      </c>
      <c r="S1246" s="411">
        <f t="shared" si="374"/>
        <v>1944034.551724138</v>
      </c>
      <c r="T1246" s="411">
        <v>0</v>
      </c>
      <c r="U1246" s="411">
        <v>351.00000000005821</v>
      </c>
      <c r="V1246" s="411">
        <v>598.95955759394565</v>
      </c>
      <c r="W1246" s="411">
        <v>-992.9999999999709</v>
      </c>
      <c r="X1246" s="411">
        <v>-27</v>
      </c>
      <c r="Y1246" s="411">
        <v>27.000000000087311</v>
      </c>
      <c r="Z1246" s="411">
        <v>0</v>
      </c>
      <c r="AA1246" s="411">
        <v>61.000000000029104</v>
      </c>
      <c r="AB1246" s="411">
        <v>4129.0000000000291</v>
      </c>
      <c r="AC1246" s="411">
        <v>-6534.9999999999709</v>
      </c>
      <c r="AD1246" s="411">
        <v>2631</v>
      </c>
      <c r="AE1246" s="412">
        <v>-6611.9999999999709</v>
      </c>
      <c r="AF1246" s="411">
        <f t="shared" si="375"/>
        <v>-6369.0404424057633</v>
      </c>
      <c r="AG1246" s="411">
        <v>619445</v>
      </c>
      <c r="AH1246" s="411">
        <v>649774</v>
      </c>
      <c r="AI1246" s="411">
        <v>637436.95955759392</v>
      </c>
      <c r="AJ1246" s="411">
        <v>630524</v>
      </c>
      <c r="AK1246" s="411">
        <v>606590</v>
      </c>
      <c r="AL1246" s="411">
        <v>575243.00000000012</v>
      </c>
      <c r="AM1246" s="411">
        <v>651443</v>
      </c>
      <c r="AN1246" s="411">
        <v>657646</v>
      </c>
      <c r="AO1246" s="411">
        <v>610289</v>
      </c>
      <c r="AP1246" s="411">
        <v>575989</v>
      </c>
      <c r="AQ1246" s="411">
        <v>591767</v>
      </c>
      <c r="AR1246" s="412">
        <v>598546</v>
      </c>
      <c r="AS1246" s="411">
        <f t="shared" si="376"/>
        <v>7404692.9595575938</v>
      </c>
      <c r="AT1246" s="411">
        <f t="shared" si="377"/>
        <v>4349441.6692350134</v>
      </c>
      <c r="AU1246" s="411">
        <f t="shared" si="378"/>
        <v>1120593.7041156841</v>
      </c>
      <c r="AV1246" s="411">
        <f t="shared" si="379"/>
        <v>1934657.5862068965</v>
      </c>
      <c r="AW1246" s="411">
        <v>0</v>
      </c>
      <c r="AX1246" s="411">
        <v>0</v>
      </c>
      <c r="AY1246" s="411">
        <v>0</v>
      </c>
      <c r="AZ1246" s="411">
        <v>0</v>
      </c>
      <c r="BA1246" s="411">
        <v>0</v>
      </c>
      <c r="BB1246" s="411">
        <v>0</v>
      </c>
      <c r="BC1246" s="411">
        <v>0</v>
      </c>
      <c r="BD1246" s="411">
        <v>0</v>
      </c>
      <c r="BE1246" s="411">
        <v>0</v>
      </c>
      <c r="BF1246" s="411">
        <v>0</v>
      </c>
      <c r="BG1246" s="411">
        <v>0</v>
      </c>
      <c r="BH1246" s="412">
        <v>0</v>
      </c>
      <c r="BI1246" s="411">
        <f t="shared" si="380"/>
        <v>0</v>
      </c>
      <c r="BJ1246" s="411">
        <v>619445</v>
      </c>
      <c r="BK1246" s="411">
        <v>649774</v>
      </c>
      <c r="BL1246" s="411">
        <v>637436.95955759392</v>
      </c>
      <c r="BM1246" s="411">
        <v>630524</v>
      </c>
      <c r="BN1246" s="411">
        <v>606590</v>
      </c>
      <c r="BO1246" s="411">
        <v>575243.00000000012</v>
      </c>
      <c r="BP1246" s="411">
        <v>651443</v>
      </c>
      <c r="BQ1246" s="411">
        <v>657646</v>
      </c>
      <c r="BR1246" s="411">
        <v>610289</v>
      </c>
      <c r="BS1246" s="411">
        <v>575989</v>
      </c>
      <c r="BT1246" s="411">
        <v>591767</v>
      </c>
      <c r="BU1246" s="412">
        <v>598546</v>
      </c>
      <c r="BV1246" s="411">
        <f t="shared" si="381"/>
        <v>7404692.9595575938</v>
      </c>
      <c r="BW1246" s="411">
        <v>-25930.550597745023</v>
      </c>
      <c r="BX1246" s="411">
        <v>-28030.136647364008</v>
      </c>
      <c r="BY1246" s="411">
        <v>-21383.088619571616</v>
      </c>
      <c r="BZ1246" s="411">
        <v>-22201.565307532001</v>
      </c>
      <c r="CA1246" s="411">
        <v>8537.9483587999421</v>
      </c>
      <c r="CB1246" s="411">
        <v>25825.447048063972</v>
      </c>
      <c r="CC1246" s="411">
        <v>20779.083233986952</v>
      </c>
      <c r="CD1246" s="411">
        <v>-33955.169873834006</v>
      </c>
      <c r="CE1246" s="411">
        <v>12190.74003788401</v>
      </c>
      <c r="CF1246" s="411">
        <v>18816.240463212016</v>
      </c>
      <c r="CG1246" s="411">
        <v>-9124.3139406869886</v>
      </c>
      <c r="CH1246" s="412">
        <v>23319.872296474059</v>
      </c>
      <c r="CI1246" s="411">
        <f t="shared" si="382"/>
        <v>-31155.49354831269</v>
      </c>
      <c r="CJ1246" s="411">
        <v>593514.44940225501</v>
      </c>
      <c r="CK1246" s="411">
        <v>621743.86335263611</v>
      </c>
      <c r="CL1246" s="411">
        <v>616053.87093802239</v>
      </c>
      <c r="CM1246" s="411">
        <v>608322.43469246803</v>
      </c>
      <c r="CN1246" s="411">
        <v>615127.94835879991</v>
      </c>
      <c r="CO1246" s="411">
        <v>601068.44704806409</v>
      </c>
      <c r="CP1246" s="411">
        <v>672222.08323398698</v>
      </c>
      <c r="CQ1246" s="411">
        <v>623690.83012616599</v>
      </c>
      <c r="CR1246" s="411">
        <v>622479.7400378841</v>
      </c>
      <c r="CS1246" s="411">
        <v>594805.24046321202</v>
      </c>
      <c r="CT1246" s="411">
        <v>582642.68605931301</v>
      </c>
      <c r="CU1246" s="412">
        <v>621865.87229647406</v>
      </c>
      <c r="CV1246" s="411">
        <f t="shared" si="383"/>
        <v>7373537.4660092825</v>
      </c>
      <c r="CW1246" s="411">
        <v>-4689.0369236163097</v>
      </c>
      <c r="CX1246" s="411">
        <v>-4908.544126013905</v>
      </c>
      <c r="CY1246" s="411">
        <v>-7467.319647733646</v>
      </c>
      <c r="CZ1246" s="411">
        <v>-4813.2005433342129</v>
      </c>
      <c r="DA1246" s="411">
        <v>-4868.5304360919108</v>
      </c>
      <c r="DB1246" s="411">
        <v>-4757.9341594975267</v>
      </c>
      <c r="DC1246" s="411">
        <v>-5348.7179116604966</v>
      </c>
      <c r="DD1246" s="411">
        <v>-4943.0298591218307</v>
      </c>
      <c r="DE1246" s="411">
        <v>-3664.0609548950451</v>
      </c>
      <c r="DF1246" s="411">
        <v>-1213.8882458432927</v>
      </c>
      <c r="DG1246" s="411">
        <v>-5897.1931787379144</v>
      </c>
      <c r="DH1246" s="412">
        <v>0</v>
      </c>
      <c r="DI1246" s="411">
        <f t="shared" si="384"/>
        <v>-52571.455986546091</v>
      </c>
      <c r="DJ1246" s="411">
        <v>588825.4124786387</v>
      </c>
      <c r="DK1246" s="411">
        <v>616835.31922662212</v>
      </c>
      <c r="DL1246" s="411">
        <v>608586.55129028868</v>
      </c>
      <c r="DM1246" s="411">
        <v>603509.23414913379</v>
      </c>
      <c r="DN1246" s="411">
        <v>610259.41792270797</v>
      </c>
      <c r="DO1246" s="411">
        <v>596310.51288856659</v>
      </c>
      <c r="DP1246" s="411">
        <v>666873.36532232643</v>
      </c>
      <c r="DQ1246" s="411">
        <v>618747.80026704422</v>
      </c>
      <c r="DR1246" s="411">
        <v>618815.67908298899</v>
      </c>
      <c r="DS1246" s="411">
        <v>593591.35221736878</v>
      </c>
      <c r="DT1246" s="411">
        <v>576745.49288057513</v>
      </c>
      <c r="DU1246" s="412">
        <v>621865.87229647406</v>
      </c>
      <c r="DV1246" s="411">
        <f t="shared" si="385"/>
        <v>7320966.0100227352</v>
      </c>
      <c r="DW1246" s="412">
        <v>588825.4124786387</v>
      </c>
      <c r="DX1246" s="412">
        <v>616835.31922662212</v>
      </c>
      <c r="DY1246" s="412">
        <v>608586.55129028868</v>
      </c>
      <c r="DZ1246" s="412">
        <v>603509.23414913379</v>
      </c>
      <c r="EA1246" s="412">
        <v>610259.41792270797</v>
      </c>
      <c r="EB1246" s="412">
        <v>596310.51288856659</v>
      </c>
      <c r="EC1246" s="412">
        <v>666873.36532232643</v>
      </c>
      <c r="ED1246" s="412">
        <v>618747.80026704422</v>
      </c>
      <c r="EE1246" s="412">
        <v>618815.67908298899</v>
      </c>
      <c r="EF1246" s="412">
        <v>593591.35221736878</v>
      </c>
      <c r="EG1246" s="412">
        <v>576745.49288057513</v>
      </c>
      <c r="EH1246" s="412">
        <v>621865.87229647406</v>
      </c>
      <c r="EI1246" s="411">
        <f t="shared" si="386"/>
        <v>7320966.0100227352</v>
      </c>
      <c r="EK1246" s="411">
        <f t="shared" si="387"/>
        <v>7320966.0100227352</v>
      </c>
      <c r="EL1246" s="7">
        <f t="shared" si="388"/>
        <v>0</v>
      </c>
    </row>
    <row r="1247" spans="1:142">
      <c r="A1247" s="365" t="str">
        <f t="shared" si="370"/>
        <v xml:space="preserve"> 227</v>
      </c>
      <c r="B1247" s="370" t="s">
        <v>983</v>
      </c>
      <c r="C1247" s="370" t="s">
        <v>919</v>
      </c>
      <c r="D1247" s="411">
        <v>493</v>
      </c>
      <c r="E1247" s="411">
        <v>493.5172</v>
      </c>
      <c r="F1247" s="411">
        <v>492</v>
      </c>
      <c r="G1247" s="411">
        <v>492.625</v>
      </c>
      <c r="H1247" s="411">
        <v>493</v>
      </c>
      <c r="I1247" s="411">
        <v>493</v>
      </c>
      <c r="J1247" s="411">
        <v>493</v>
      </c>
      <c r="K1247" s="411">
        <v>493</v>
      </c>
      <c r="L1247" s="411">
        <v>492.43330000000003</v>
      </c>
      <c r="M1247" s="411">
        <v>492</v>
      </c>
      <c r="N1247" s="411">
        <v>492</v>
      </c>
      <c r="O1247" s="412">
        <v>491.66669999999999</v>
      </c>
      <c r="P1247" s="411">
        <f t="shared" si="371"/>
        <v>5911.2421999999997</v>
      </c>
      <c r="Q1247" s="411">
        <f t="shared" si="372"/>
        <v>3434.2389741935485</v>
      </c>
      <c r="R1247" s="411">
        <f t="shared" si="373"/>
        <v>865.49285684093434</v>
      </c>
      <c r="S1247" s="411">
        <f t="shared" si="374"/>
        <v>1611.5103689655173</v>
      </c>
      <c r="T1247" s="411">
        <v>0</v>
      </c>
      <c r="U1247" s="411">
        <v>0</v>
      </c>
      <c r="V1247" s="411">
        <v>3.0000000000000284</v>
      </c>
      <c r="W1247" s="411">
        <v>0</v>
      </c>
      <c r="X1247" s="411">
        <v>0</v>
      </c>
      <c r="Y1247" s="411">
        <v>0</v>
      </c>
      <c r="Z1247" s="411">
        <v>0</v>
      </c>
      <c r="AA1247" s="411">
        <v>0</v>
      </c>
      <c r="AB1247" s="411">
        <v>-0.99885050709943357</v>
      </c>
      <c r="AC1247" s="411">
        <v>-1.9999999999999716</v>
      </c>
      <c r="AD1247" s="411">
        <v>1.9999999999999432</v>
      </c>
      <c r="AE1247" s="412">
        <v>-2.9979676829267987</v>
      </c>
      <c r="AF1247" s="411">
        <f t="shared" si="375"/>
        <v>-0.99681819002623229</v>
      </c>
      <c r="AG1247" s="411">
        <v>493</v>
      </c>
      <c r="AH1247" s="411">
        <v>493.5172</v>
      </c>
      <c r="AI1247" s="411">
        <v>495</v>
      </c>
      <c r="AJ1247" s="411">
        <v>492.625</v>
      </c>
      <c r="AK1247" s="411">
        <v>493</v>
      </c>
      <c r="AL1247" s="411">
        <v>493</v>
      </c>
      <c r="AM1247" s="411">
        <v>493</v>
      </c>
      <c r="AN1247" s="411">
        <v>493</v>
      </c>
      <c r="AO1247" s="411">
        <v>491.43444949290063</v>
      </c>
      <c r="AP1247" s="411">
        <v>490</v>
      </c>
      <c r="AQ1247" s="411">
        <v>493.99999999999994</v>
      </c>
      <c r="AR1247" s="412">
        <v>488.66873231707319</v>
      </c>
      <c r="AS1247" s="411">
        <f t="shared" si="376"/>
        <v>5910.2453818099748</v>
      </c>
      <c r="AT1247" s="411">
        <f t="shared" si="377"/>
        <v>3437.2389741935485</v>
      </c>
      <c r="AU1247" s="411">
        <f t="shared" si="378"/>
        <v>864.76955130131068</v>
      </c>
      <c r="AV1247" s="411">
        <f t="shared" si="379"/>
        <v>1608.2368563151147</v>
      </c>
      <c r="AW1247" s="411">
        <v>0</v>
      </c>
      <c r="AX1247" s="411">
        <v>0</v>
      </c>
      <c r="AY1247" s="411">
        <v>0</v>
      </c>
      <c r="AZ1247" s="411">
        <v>0</v>
      </c>
      <c r="BA1247" s="411">
        <v>0</v>
      </c>
      <c r="BB1247" s="411">
        <v>0</v>
      </c>
      <c r="BC1247" s="411">
        <v>0</v>
      </c>
      <c r="BD1247" s="411">
        <v>0</v>
      </c>
      <c r="BE1247" s="411">
        <v>0</v>
      </c>
      <c r="BF1247" s="411">
        <v>0</v>
      </c>
      <c r="BG1247" s="411">
        <v>0</v>
      </c>
      <c r="BH1247" s="412">
        <v>0</v>
      </c>
      <c r="BI1247" s="411">
        <f t="shared" si="380"/>
        <v>0</v>
      </c>
      <c r="BJ1247" s="411">
        <v>493</v>
      </c>
      <c r="BK1247" s="411">
        <v>493.5172</v>
      </c>
      <c r="BL1247" s="411">
        <v>495</v>
      </c>
      <c r="BM1247" s="411">
        <v>492.625</v>
      </c>
      <c r="BN1247" s="411">
        <v>493</v>
      </c>
      <c r="BO1247" s="411">
        <v>493</v>
      </c>
      <c r="BP1247" s="411">
        <v>493</v>
      </c>
      <c r="BQ1247" s="411">
        <v>493</v>
      </c>
      <c r="BR1247" s="411">
        <v>491.43444949290063</v>
      </c>
      <c r="BS1247" s="411">
        <v>490</v>
      </c>
      <c r="BT1247" s="411">
        <v>493.99999999999994</v>
      </c>
      <c r="BU1247" s="412">
        <v>488.66873231707319</v>
      </c>
      <c r="BV1247" s="411">
        <f t="shared" si="381"/>
        <v>5910.2453818099748</v>
      </c>
      <c r="BW1247" s="411">
        <v>0</v>
      </c>
      <c r="BX1247" s="411">
        <v>0</v>
      </c>
      <c r="BY1247" s="411">
        <v>0</v>
      </c>
      <c r="BZ1247" s="411">
        <v>0</v>
      </c>
      <c r="CA1247" s="411">
        <v>0</v>
      </c>
      <c r="CB1247" s="411">
        <v>0</v>
      </c>
      <c r="CC1247" s="411">
        <v>0</v>
      </c>
      <c r="CD1247" s="411">
        <v>0</v>
      </c>
      <c r="CE1247" s="411">
        <v>0</v>
      </c>
      <c r="CF1247" s="411">
        <v>0</v>
      </c>
      <c r="CG1247" s="411">
        <v>0</v>
      </c>
      <c r="CH1247" s="412">
        <v>0</v>
      </c>
      <c r="CI1247" s="411">
        <f t="shared" si="382"/>
        <v>0</v>
      </c>
      <c r="CJ1247" s="411">
        <v>493</v>
      </c>
      <c r="CK1247" s="411">
        <v>493.5172</v>
      </c>
      <c r="CL1247" s="411">
        <v>495</v>
      </c>
      <c r="CM1247" s="411">
        <v>492.625</v>
      </c>
      <c r="CN1247" s="411">
        <v>493</v>
      </c>
      <c r="CO1247" s="411">
        <v>493</v>
      </c>
      <c r="CP1247" s="411">
        <v>493</v>
      </c>
      <c r="CQ1247" s="411">
        <v>493</v>
      </c>
      <c r="CR1247" s="411">
        <v>491.43444949290063</v>
      </c>
      <c r="CS1247" s="411">
        <v>490</v>
      </c>
      <c r="CT1247" s="411">
        <v>493.99999999999994</v>
      </c>
      <c r="CU1247" s="412">
        <v>488.66873231707319</v>
      </c>
      <c r="CV1247" s="411">
        <f t="shared" si="383"/>
        <v>5910.2453818099748</v>
      </c>
      <c r="CW1247" s="411">
        <v>-4</v>
      </c>
      <c r="CX1247" s="411">
        <v>-4.0045895421719706</v>
      </c>
      <c r="CY1247" s="411">
        <v>-6.0000000000000284</v>
      </c>
      <c r="CZ1247" s="411">
        <v>-3.9966723157106117</v>
      </c>
      <c r="DA1247" s="411">
        <v>-4</v>
      </c>
      <c r="DB1247" s="411">
        <v>-4</v>
      </c>
      <c r="DC1247" s="411">
        <v>-4</v>
      </c>
      <c r="DD1247" s="411">
        <v>-4</v>
      </c>
      <c r="DE1247" s="411">
        <v>-2.9961206964024143</v>
      </c>
      <c r="DF1247" s="411">
        <v>-1.0000000000000284</v>
      </c>
      <c r="DG1247" s="411">
        <v>-4.9999999999999432</v>
      </c>
      <c r="DH1247" s="412">
        <v>0</v>
      </c>
      <c r="DI1247" s="411">
        <f t="shared" si="384"/>
        <v>-42.997382554284997</v>
      </c>
      <c r="DJ1247" s="411">
        <v>489</v>
      </c>
      <c r="DK1247" s="411">
        <v>489.51261045782803</v>
      </c>
      <c r="DL1247" s="411">
        <v>489</v>
      </c>
      <c r="DM1247" s="411">
        <v>488.62832768428939</v>
      </c>
      <c r="DN1247" s="411">
        <v>489</v>
      </c>
      <c r="DO1247" s="411">
        <v>489</v>
      </c>
      <c r="DP1247" s="411">
        <v>489</v>
      </c>
      <c r="DQ1247" s="411">
        <v>489</v>
      </c>
      <c r="DR1247" s="411">
        <v>488.43832879649818</v>
      </c>
      <c r="DS1247" s="411">
        <v>489</v>
      </c>
      <c r="DT1247" s="411">
        <v>489</v>
      </c>
      <c r="DU1247" s="412">
        <v>488.66873231707319</v>
      </c>
      <c r="DV1247" s="411">
        <f t="shared" si="385"/>
        <v>5867.2479992556891</v>
      </c>
      <c r="DW1247" s="412">
        <v>489</v>
      </c>
      <c r="DX1247" s="412">
        <v>489.51261045782803</v>
      </c>
      <c r="DY1247" s="412">
        <v>489</v>
      </c>
      <c r="DZ1247" s="412">
        <v>488.62832768428939</v>
      </c>
      <c r="EA1247" s="412">
        <v>489</v>
      </c>
      <c r="EB1247" s="412">
        <v>489</v>
      </c>
      <c r="EC1247" s="412">
        <v>489</v>
      </c>
      <c r="ED1247" s="412">
        <v>489</v>
      </c>
      <c r="EE1247" s="412">
        <v>488.43832879649818</v>
      </c>
      <c r="EF1247" s="412">
        <v>489</v>
      </c>
      <c r="EG1247" s="412">
        <v>489</v>
      </c>
      <c r="EH1247" s="412">
        <v>488.66873231707319</v>
      </c>
      <c r="EI1247" s="411">
        <f t="shared" si="386"/>
        <v>5867.2479992556891</v>
      </c>
      <c r="EK1247" s="411">
        <f t="shared" si="387"/>
        <v>5867.2479992556891</v>
      </c>
      <c r="EL1247" s="7">
        <f t="shared" si="388"/>
        <v>0</v>
      </c>
    </row>
    <row r="1248" spans="1:142">
      <c r="A1248" s="365" t="str">
        <f t="shared" si="370"/>
        <v xml:space="preserve"> 227</v>
      </c>
      <c r="B1248" s="370" t="s">
        <v>983</v>
      </c>
      <c r="C1248" s="370" t="s">
        <v>920</v>
      </c>
      <c r="D1248" s="411">
        <v>619445</v>
      </c>
      <c r="E1248" s="411">
        <v>649423</v>
      </c>
      <c r="F1248" s="411">
        <v>636838</v>
      </c>
      <c r="G1248" s="411">
        <v>631517</v>
      </c>
      <c r="H1248" s="411">
        <v>606617</v>
      </c>
      <c r="I1248" s="411">
        <v>575216</v>
      </c>
      <c r="J1248" s="411">
        <v>651443</v>
      </c>
      <c r="K1248" s="411">
        <v>657585</v>
      </c>
      <c r="L1248" s="411">
        <v>606160</v>
      </c>
      <c r="M1248" s="411">
        <v>582524</v>
      </c>
      <c r="N1248" s="411">
        <v>589136</v>
      </c>
      <c r="O1248" s="412">
        <v>605158</v>
      </c>
      <c r="P1248" s="411">
        <f t="shared" si="371"/>
        <v>7411062</v>
      </c>
      <c r="Q1248" s="411">
        <f t="shared" si="372"/>
        <v>4349484.7096774196</v>
      </c>
      <c r="R1248" s="411">
        <f t="shared" si="373"/>
        <v>1117542.7385984426</v>
      </c>
      <c r="S1248" s="411">
        <f t="shared" si="374"/>
        <v>1944034.551724138</v>
      </c>
      <c r="T1248" s="411">
        <v>0</v>
      </c>
      <c r="U1248" s="411">
        <v>351.00000000005821</v>
      </c>
      <c r="V1248" s="411">
        <v>598.95955759394565</v>
      </c>
      <c r="W1248" s="411">
        <v>-992.9999999999709</v>
      </c>
      <c r="X1248" s="411">
        <v>-27</v>
      </c>
      <c r="Y1248" s="411">
        <v>27.000000000087311</v>
      </c>
      <c r="Z1248" s="411">
        <v>0</v>
      </c>
      <c r="AA1248" s="411">
        <v>61.000000000029104</v>
      </c>
      <c r="AB1248" s="411">
        <v>4129.0000000000291</v>
      </c>
      <c r="AC1248" s="411">
        <v>-6534.9999999999709</v>
      </c>
      <c r="AD1248" s="411">
        <v>2631</v>
      </c>
      <c r="AE1248" s="412">
        <v>-6611.9999999999709</v>
      </c>
      <c r="AF1248" s="411">
        <f t="shared" si="375"/>
        <v>-6369.0404424057633</v>
      </c>
      <c r="AG1248" s="411">
        <v>619445</v>
      </c>
      <c r="AH1248" s="411">
        <v>649774</v>
      </c>
      <c r="AI1248" s="411">
        <v>637436.95955759392</v>
      </c>
      <c r="AJ1248" s="411">
        <v>630524</v>
      </c>
      <c r="AK1248" s="411">
        <v>606590</v>
      </c>
      <c r="AL1248" s="411">
        <v>575243.00000000012</v>
      </c>
      <c r="AM1248" s="411">
        <v>651443</v>
      </c>
      <c r="AN1248" s="411">
        <v>657646</v>
      </c>
      <c r="AO1248" s="411">
        <v>610289</v>
      </c>
      <c r="AP1248" s="411">
        <v>575989</v>
      </c>
      <c r="AQ1248" s="411">
        <v>591767</v>
      </c>
      <c r="AR1248" s="412">
        <v>598546</v>
      </c>
      <c r="AS1248" s="411">
        <f t="shared" si="376"/>
        <v>7404692.9595575938</v>
      </c>
      <c r="AT1248" s="411">
        <f t="shared" si="377"/>
        <v>4349441.6692350134</v>
      </c>
      <c r="AU1248" s="411">
        <f t="shared" si="378"/>
        <v>1120593.7041156841</v>
      </c>
      <c r="AV1248" s="411">
        <f t="shared" si="379"/>
        <v>1934657.5862068965</v>
      </c>
      <c r="AW1248" s="411">
        <v>0</v>
      </c>
      <c r="AX1248" s="411">
        <v>0</v>
      </c>
      <c r="AY1248" s="411">
        <v>0</v>
      </c>
      <c r="AZ1248" s="411">
        <v>0</v>
      </c>
      <c r="BA1248" s="411">
        <v>0</v>
      </c>
      <c r="BB1248" s="411">
        <v>0</v>
      </c>
      <c r="BC1248" s="411">
        <v>0</v>
      </c>
      <c r="BD1248" s="411">
        <v>0</v>
      </c>
      <c r="BE1248" s="411">
        <v>0</v>
      </c>
      <c r="BF1248" s="411">
        <v>0</v>
      </c>
      <c r="BG1248" s="411">
        <v>0</v>
      </c>
      <c r="BH1248" s="412">
        <v>0</v>
      </c>
      <c r="BI1248" s="411">
        <f t="shared" si="380"/>
        <v>0</v>
      </c>
      <c r="BJ1248" s="411">
        <v>619445</v>
      </c>
      <c r="BK1248" s="411">
        <v>649774</v>
      </c>
      <c r="BL1248" s="411">
        <v>637436.95955759392</v>
      </c>
      <c r="BM1248" s="411">
        <v>630524</v>
      </c>
      <c r="BN1248" s="411">
        <v>606590</v>
      </c>
      <c r="BO1248" s="411">
        <v>575243.00000000012</v>
      </c>
      <c r="BP1248" s="411">
        <v>651443</v>
      </c>
      <c r="BQ1248" s="411">
        <v>657646</v>
      </c>
      <c r="BR1248" s="411">
        <v>610289</v>
      </c>
      <c r="BS1248" s="411">
        <v>575989</v>
      </c>
      <c r="BT1248" s="411">
        <v>591767</v>
      </c>
      <c r="BU1248" s="412">
        <v>598546</v>
      </c>
      <c r="BV1248" s="411">
        <f t="shared" si="381"/>
        <v>7404692.9595575938</v>
      </c>
      <c r="BW1248" s="411">
        <v>-25930.550597745023</v>
      </c>
      <c r="BX1248" s="411">
        <v>-28030.136647364008</v>
      </c>
      <c r="BY1248" s="411">
        <v>-21383.088619571616</v>
      </c>
      <c r="BZ1248" s="411">
        <v>-22201.565307532001</v>
      </c>
      <c r="CA1248" s="411">
        <v>8537.9483587999421</v>
      </c>
      <c r="CB1248" s="411">
        <v>25825.447048063972</v>
      </c>
      <c r="CC1248" s="411">
        <v>20779.083233986952</v>
      </c>
      <c r="CD1248" s="411">
        <v>-33955.169873834006</v>
      </c>
      <c r="CE1248" s="411">
        <v>12190.74003788401</v>
      </c>
      <c r="CF1248" s="411">
        <v>18816.240463212016</v>
      </c>
      <c r="CG1248" s="411">
        <v>-9124.3139406869886</v>
      </c>
      <c r="CH1248" s="412">
        <v>23319.872296474059</v>
      </c>
      <c r="CI1248" s="411">
        <f t="shared" si="382"/>
        <v>-31155.49354831269</v>
      </c>
      <c r="CJ1248" s="411">
        <v>593514.44940225501</v>
      </c>
      <c r="CK1248" s="411">
        <v>621743.86335263611</v>
      </c>
      <c r="CL1248" s="411">
        <v>616053.87093802239</v>
      </c>
      <c r="CM1248" s="411">
        <v>608322.43469246803</v>
      </c>
      <c r="CN1248" s="411">
        <v>615127.94835879991</v>
      </c>
      <c r="CO1248" s="411">
        <v>601068.44704806409</v>
      </c>
      <c r="CP1248" s="411">
        <v>672222.08323398698</v>
      </c>
      <c r="CQ1248" s="411">
        <v>623690.83012616599</v>
      </c>
      <c r="CR1248" s="411">
        <v>622479.7400378841</v>
      </c>
      <c r="CS1248" s="411">
        <v>594805.24046321202</v>
      </c>
      <c r="CT1248" s="411">
        <v>582642.68605931301</v>
      </c>
      <c r="CU1248" s="412">
        <v>621865.87229647406</v>
      </c>
      <c r="CV1248" s="411">
        <f t="shared" si="383"/>
        <v>7373537.4660092825</v>
      </c>
      <c r="CW1248" s="411">
        <v>-4689.0369236163097</v>
      </c>
      <c r="CX1248" s="411">
        <v>-4908.544126013905</v>
      </c>
      <c r="CY1248" s="411">
        <v>-7467.319647733646</v>
      </c>
      <c r="CZ1248" s="411">
        <v>-4813.2005433342129</v>
      </c>
      <c r="DA1248" s="411">
        <v>-4868.5304360919108</v>
      </c>
      <c r="DB1248" s="411">
        <v>-4757.9341594975267</v>
      </c>
      <c r="DC1248" s="411">
        <v>-5348.7179116604966</v>
      </c>
      <c r="DD1248" s="411">
        <v>-4943.0298591218307</v>
      </c>
      <c r="DE1248" s="411">
        <v>-3664.0609548950451</v>
      </c>
      <c r="DF1248" s="411">
        <v>-1213.8882458432927</v>
      </c>
      <c r="DG1248" s="411">
        <v>-5897.1931787379144</v>
      </c>
      <c r="DH1248" s="412">
        <v>0</v>
      </c>
      <c r="DI1248" s="411">
        <f t="shared" si="384"/>
        <v>-52571.455986546091</v>
      </c>
      <c r="DJ1248" s="411">
        <v>588825.4124786387</v>
      </c>
      <c r="DK1248" s="411">
        <v>616835.31922662212</v>
      </c>
      <c r="DL1248" s="411">
        <v>608586.55129028868</v>
      </c>
      <c r="DM1248" s="411">
        <v>603509.23414913379</v>
      </c>
      <c r="DN1248" s="411">
        <v>610259.41792270797</v>
      </c>
      <c r="DO1248" s="411">
        <v>596310.51288856659</v>
      </c>
      <c r="DP1248" s="411">
        <v>666873.36532232643</v>
      </c>
      <c r="DQ1248" s="411">
        <v>618747.80026704422</v>
      </c>
      <c r="DR1248" s="411">
        <v>618815.67908298899</v>
      </c>
      <c r="DS1248" s="411">
        <v>593591.35221736878</v>
      </c>
      <c r="DT1248" s="411">
        <v>576745.49288057513</v>
      </c>
      <c r="DU1248" s="412">
        <v>621865.87229647406</v>
      </c>
      <c r="DV1248" s="411">
        <f t="shared" si="385"/>
        <v>7320966.0100227352</v>
      </c>
      <c r="DW1248" s="412">
        <v>588825.4124786387</v>
      </c>
      <c r="DX1248" s="412">
        <v>616835.31922662212</v>
      </c>
      <c r="DY1248" s="412">
        <v>608586.55129028868</v>
      </c>
      <c r="DZ1248" s="412">
        <v>603509.23414913379</v>
      </c>
      <c r="EA1248" s="412">
        <v>610259.41792270797</v>
      </c>
      <c r="EB1248" s="412">
        <v>596310.51288856659</v>
      </c>
      <c r="EC1248" s="412">
        <v>666873.36532232643</v>
      </c>
      <c r="ED1248" s="412">
        <v>618747.80026704422</v>
      </c>
      <c r="EE1248" s="412">
        <v>618815.67908298899</v>
      </c>
      <c r="EF1248" s="412">
        <v>593591.35221736878</v>
      </c>
      <c r="EG1248" s="412">
        <v>576745.49288057513</v>
      </c>
      <c r="EH1248" s="412">
        <v>621865.87229647406</v>
      </c>
      <c r="EI1248" s="411">
        <f t="shared" si="386"/>
        <v>7320966.0100227352</v>
      </c>
      <c r="EK1248" s="411">
        <f t="shared" si="387"/>
        <v>7320966.0100227352</v>
      </c>
      <c r="EL1248" s="7">
        <f t="shared" si="388"/>
        <v>0</v>
      </c>
    </row>
    <row r="1249" spans="1:142">
      <c r="A1249" s="365" t="str">
        <f t="shared" si="370"/>
        <v xml:space="preserve"> 227</v>
      </c>
      <c r="B1249" s="370" t="s">
        <v>983</v>
      </c>
      <c r="C1249" s="370" t="s">
        <v>984</v>
      </c>
      <c r="D1249" s="411">
        <v>517091</v>
      </c>
      <c r="E1249" s="411">
        <v>523225</v>
      </c>
      <c r="F1249" s="411">
        <v>512177</v>
      </c>
      <c r="G1249" s="411">
        <v>511954</v>
      </c>
      <c r="H1249" s="411">
        <v>577296</v>
      </c>
      <c r="I1249" s="411">
        <v>0</v>
      </c>
      <c r="J1249" s="411">
        <v>0</v>
      </c>
      <c r="K1249" s="411">
        <v>0</v>
      </c>
      <c r="L1249" s="411">
        <v>0</v>
      </c>
      <c r="M1249" s="411">
        <v>0</v>
      </c>
      <c r="N1249" s="411">
        <v>0</v>
      </c>
      <c r="O1249" s="412">
        <v>595027</v>
      </c>
      <c r="P1249" s="411">
        <f t="shared" si="371"/>
        <v>3236770</v>
      </c>
      <c r="Q1249" s="411">
        <f t="shared" si="372"/>
        <v>2641743</v>
      </c>
      <c r="R1249" s="411">
        <f t="shared" si="373"/>
        <v>0</v>
      </c>
      <c r="S1249" s="411">
        <f t="shared" si="374"/>
        <v>595027</v>
      </c>
      <c r="T1249" s="411">
        <v>0</v>
      </c>
      <c r="U1249" s="411">
        <v>282.79253275608062</v>
      </c>
      <c r="V1249" s="411">
        <v>481.71326040496933</v>
      </c>
      <c r="W1249" s="411">
        <v>-804.99863344928599</v>
      </c>
      <c r="X1249" s="411">
        <v>-25.694947553391103</v>
      </c>
      <c r="Y1249" s="411">
        <v>0</v>
      </c>
      <c r="Z1249" s="411">
        <v>0</v>
      </c>
      <c r="AA1249" s="411">
        <v>0</v>
      </c>
      <c r="AB1249" s="411">
        <v>0</v>
      </c>
      <c r="AC1249" s="411">
        <v>0</v>
      </c>
      <c r="AD1249" s="411">
        <v>0</v>
      </c>
      <c r="AE1249" s="412">
        <v>-6501.3079625485698</v>
      </c>
      <c r="AF1249" s="411">
        <f t="shared" si="375"/>
        <v>-6567.4957503901969</v>
      </c>
      <c r="AG1249" s="411">
        <v>517091</v>
      </c>
      <c r="AH1249" s="411">
        <v>523507.79253275611</v>
      </c>
      <c r="AI1249" s="411">
        <v>512658.713260405</v>
      </c>
      <c r="AJ1249" s="411">
        <v>511149.00136655068</v>
      </c>
      <c r="AK1249" s="411">
        <v>577270.30505244667</v>
      </c>
      <c r="AL1249" s="411">
        <v>0</v>
      </c>
      <c r="AM1249" s="411">
        <v>0</v>
      </c>
      <c r="AN1249" s="411">
        <v>0</v>
      </c>
      <c r="AO1249" s="411">
        <v>0</v>
      </c>
      <c r="AP1249" s="411">
        <v>0</v>
      </c>
      <c r="AQ1249" s="411">
        <v>0</v>
      </c>
      <c r="AR1249" s="412">
        <v>588525.69203745143</v>
      </c>
      <c r="AS1249" s="411">
        <f t="shared" si="376"/>
        <v>3230202.50424961</v>
      </c>
      <c r="AT1249" s="411">
        <f t="shared" si="377"/>
        <v>2641676.8122121585</v>
      </c>
      <c r="AU1249" s="411">
        <f t="shared" si="378"/>
        <v>0</v>
      </c>
      <c r="AV1249" s="411">
        <f t="shared" si="379"/>
        <v>588525.69203745143</v>
      </c>
      <c r="AW1249" s="411">
        <v>0</v>
      </c>
      <c r="AX1249" s="411">
        <v>0</v>
      </c>
      <c r="AY1249" s="411">
        <v>0</v>
      </c>
      <c r="AZ1249" s="411">
        <v>0</v>
      </c>
      <c r="BA1249" s="411">
        <v>0</v>
      </c>
      <c r="BB1249" s="411">
        <v>0</v>
      </c>
      <c r="BC1249" s="411">
        <v>0</v>
      </c>
      <c r="BD1249" s="411">
        <v>0</v>
      </c>
      <c r="BE1249" s="411">
        <v>0</v>
      </c>
      <c r="BF1249" s="411">
        <v>0</v>
      </c>
      <c r="BG1249" s="411">
        <v>0</v>
      </c>
      <c r="BH1249" s="412">
        <v>0</v>
      </c>
      <c r="BI1249" s="411">
        <f t="shared" si="380"/>
        <v>0</v>
      </c>
      <c r="BJ1249" s="411">
        <v>517091</v>
      </c>
      <c r="BK1249" s="411">
        <v>523507.79253275611</v>
      </c>
      <c r="BL1249" s="411">
        <v>512658.713260405</v>
      </c>
      <c r="BM1249" s="411">
        <v>511149.00136655068</v>
      </c>
      <c r="BN1249" s="411">
        <v>577270.30505244667</v>
      </c>
      <c r="BO1249" s="411">
        <v>0</v>
      </c>
      <c r="BP1249" s="411">
        <v>0</v>
      </c>
      <c r="BQ1249" s="411">
        <v>0</v>
      </c>
      <c r="BR1249" s="411">
        <v>0</v>
      </c>
      <c r="BS1249" s="411">
        <v>0</v>
      </c>
      <c r="BT1249" s="411">
        <v>0</v>
      </c>
      <c r="BU1249" s="412">
        <v>588525.69203745143</v>
      </c>
      <c r="BV1249" s="411">
        <f t="shared" si="381"/>
        <v>3230202.50424961</v>
      </c>
      <c r="BW1249" s="411">
        <v>-21645.915842631017</v>
      </c>
      <c r="BX1249" s="411">
        <v>-22583.228877506714</v>
      </c>
      <c r="BY1249" s="411">
        <v>-17197.350315003714</v>
      </c>
      <c r="BZ1249" s="411">
        <v>-17998.217253775016</v>
      </c>
      <c r="CA1249" s="411">
        <v>8125.2642701107834</v>
      </c>
      <c r="CB1249" s="411">
        <v>0</v>
      </c>
      <c r="CC1249" s="411">
        <v>0</v>
      </c>
      <c r="CD1249" s="411">
        <v>0</v>
      </c>
      <c r="CE1249" s="411">
        <v>0</v>
      </c>
      <c r="CF1249" s="411">
        <v>0</v>
      </c>
      <c r="CG1249" s="411">
        <v>0</v>
      </c>
      <c r="CH1249" s="412">
        <v>22929.472390605515</v>
      </c>
      <c r="CI1249" s="411">
        <f t="shared" si="382"/>
        <v>-48369.975628200162</v>
      </c>
      <c r="CJ1249" s="411">
        <v>495445.08415736898</v>
      </c>
      <c r="CK1249" s="411">
        <v>500924.56365524937</v>
      </c>
      <c r="CL1249" s="411">
        <v>495461.36294540123</v>
      </c>
      <c r="CM1249" s="411">
        <v>493150.7841127757</v>
      </c>
      <c r="CN1249" s="411">
        <v>585395.56932255742</v>
      </c>
      <c r="CO1249" s="411">
        <v>0</v>
      </c>
      <c r="CP1249" s="411">
        <v>0</v>
      </c>
      <c r="CQ1249" s="411">
        <v>0</v>
      </c>
      <c r="CR1249" s="411">
        <v>0</v>
      </c>
      <c r="CS1249" s="411">
        <v>0</v>
      </c>
      <c r="CT1249" s="411">
        <v>0</v>
      </c>
      <c r="CU1249" s="412">
        <v>611455.16442805692</v>
      </c>
      <c r="CV1249" s="411">
        <f t="shared" si="383"/>
        <v>3181832.52862141</v>
      </c>
      <c r="CW1249" s="411">
        <v>-3918.8468806758756</v>
      </c>
      <c r="CX1249" s="411">
        <v>-3953.0530509528762</v>
      </c>
      <c r="CY1249" s="411">
        <v>-6005.5922781261033</v>
      </c>
      <c r="CZ1249" s="411">
        <v>-3901.5958185482014</v>
      </c>
      <c r="DA1249" s="411">
        <v>-4625.8975312493567</v>
      </c>
      <c r="DB1249" s="411">
        <v>0</v>
      </c>
      <c r="DC1249" s="411">
        <v>0</v>
      </c>
      <c r="DD1249" s="411">
        <v>0</v>
      </c>
      <c r="DE1249" s="411">
        <v>0</v>
      </c>
      <c r="DF1249" s="411">
        <v>0</v>
      </c>
      <c r="DG1249" s="411">
        <v>0</v>
      </c>
      <c r="DH1249" s="412">
        <v>0</v>
      </c>
      <c r="DI1249" s="411">
        <f t="shared" si="384"/>
        <v>-22404.985559552413</v>
      </c>
      <c r="DJ1249" s="411">
        <v>491526.23727669311</v>
      </c>
      <c r="DK1249" s="411">
        <v>496971.51060429646</v>
      </c>
      <c r="DL1249" s="411">
        <v>489455.77066727518</v>
      </c>
      <c r="DM1249" s="411">
        <v>489249.18829422747</v>
      </c>
      <c r="DN1249" s="411">
        <v>580769.67179130809</v>
      </c>
      <c r="DO1249" s="411">
        <v>0</v>
      </c>
      <c r="DP1249" s="411">
        <v>0</v>
      </c>
      <c r="DQ1249" s="411">
        <v>0</v>
      </c>
      <c r="DR1249" s="411">
        <v>0</v>
      </c>
      <c r="DS1249" s="411">
        <v>0</v>
      </c>
      <c r="DT1249" s="411">
        <v>0</v>
      </c>
      <c r="DU1249" s="412">
        <v>611455.16442805692</v>
      </c>
      <c r="DV1249" s="411">
        <f t="shared" si="385"/>
        <v>3159427.5430618571</v>
      </c>
      <c r="DW1249" s="412">
        <v>491526.23727669311</v>
      </c>
      <c r="DX1249" s="412">
        <v>496971.51060429646</v>
      </c>
      <c r="DY1249" s="412">
        <v>489455.77066727518</v>
      </c>
      <c r="DZ1249" s="412">
        <v>489249.18829422747</v>
      </c>
      <c r="EA1249" s="412">
        <v>580769.67179130809</v>
      </c>
      <c r="EB1249" s="412">
        <v>0</v>
      </c>
      <c r="EC1249" s="412">
        <v>0</v>
      </c>
      <c r="ED1249" s="412">
        <v>0</v>
      </c>
      <c r="EE1249" s="412">
        <v>0</v>
      </c>
      <c r="EF1249" s="412">
        <v>0</v>
      </c>
      <c r="EG1249" s="412">
        <v>0</v>
      </c>
      <c r="EH1249" s="412">
        <v>611455.16442805692</v>
      </c>
      <c r="EI1249" s="411">
        <f t="shared" si="386"/>
        <v>3159427.5430618571</v>
      </c>
      <c r="EK1249" s="411">
        <f t="shared" si="387"/>
        <v>3159427.5430618576</v>
      </c>
      <c r="EL1249" s="7">
        <f t="shared" si="388"/>
        <v>0</v>
      </c>
    </row>
    <row r="1250" spans="1:142">
      <c r="A1250" s="365" t="str">
        <f t="shared" si="370"/>
        <v xml:space="preserve"> 227</v>
      </c>
      <c r="B1250" s="370" t="s">
        <v>983</v>
      </c>
      <c r="C1250" s="370" t="s">
        <v>985</v>
      </c>
      <c r="D1250" s="411">
        <v>102354</v>
      </c>
      <c r="E1250" s="411">
        <v>126198</v>
      </c>
      <c r="F1250" s="411">
        <v>124661</v>
      </c>
      <c r="G1250" s="411">
        <v>119563</v>
      </c>
      <c r="H1250" s="411">
        <v>29321</v>
      </c>
      <c r="I1250" s="411">
        <v>0</v>
      </c>
      <c r="J1250" s="411">
        <v>0</v>
      </c>
      <c r="K1250" s="411">
        <v>0</v>
      </c>
      <c r="L1250" s="411">
        <v>0</v>
      </c>
      <c r="M1250" s="411">
        <v>0</v>
      </c>
      <c r="N1250" s="411">
        <v>0</v>
      </c>
      <c r="O1250" s="412">
        <v>10131</v>
      </c>
      <c r="P1250" s="411">
        <f t="shared" si="371"/>
        <v>512228</v>
      </c>
      <c r="Q1250" s="411">
        <f t="shared" si="372"/>
        <v>502097</v>
      </c>
      <c r="R1250" s="411">
        <f t="shared" si="373"/>
        <v>0</v>
      </c>
      <c r="S1250" s="411">
        <f t="shared" si="374"/>
        <v>10131</v>
      </c>
      <c r="T1250" s="411">
        <v>0</v>
      </c>
      <c r="U1250" s="411">
        <v>68.207467244013969</v>
      </c>
      <c r="V1250" s="411">
        <v>117.24629718894721</v>
      </c>
      <c r="W1250" s="411">
        <v>-188.00136655070673</v>
      </c>
      <c r="X1250" s="411">
        <v>-1.3050524466025308</v>
      </c>
      <c r="Y1250" s="411">
        <v>0</v>
      </c>
      <c r="Z1250" s="411">
        <v>0</v>
      </c>
      <c r="AA1250" s="411">
        <v>0</v>
      </c>
      <c r="AB1250" s="411">
        <v>0</v>
      </c>
      <c r="AC1250" s="411">
        <v>0</v>
      </c>
      <c r="AD1250" s="411">
        <v>0</v>
      </c>
      <c r="AE1250" s="412">
        <v>-110.6920374513752</v>
      </c>
      <c r="AF1250" s="411">
        <f t="shared" si="375"/>
        <v>-114.54469201572329</v>
      </c>
      <c r="AG1250" s="411">
        <v>102354</v>
      </c>
      <c r="AH1250" s="411">
        <v>126266.20746724401</v>
      </c>
      <c r="AI1250" s="411">
        <v>124778.24629718895</v>
      </c>
      <c r="AJ1250" s="411">
        <v>119374.99863344929</v>
      </c>
      <c r="AK1250" s="411">
        <v>29319.694947553398</v>
      </c>
      <c r="AL1250" s="411">
        <v>0</v>
      </c>
      <c r="AM1250" s="411">
        <v>0</v>
      </c>
      <c r="AN1250" s="411">
        <v>0</v>
      </c>
      <c r="AO1250" s="411">
        <v>0</v>
      </c>
      <c r="AP1250" s="411">
        <v>0</v>
      </c>
      <c r="AQ1250" s="411">
        <v>0</v>
      </c>
      <c r="AR1250" s="412">
        <v>10020.307962548624</v>
      </c>
      <c r="AS1250" s="411">
        <f t="shared" si="376"/>
        <v>512113.45530798426</v>
      </c>
      <c r="AT1250" s="411">
        <f t="shared" si="377"/>
        <v>502093.14734543563</v>
      </c>
      <c r="AU1250" s="411">
        <f t="shared" si="378"/>
        <v>0</v>
      </c>
      <c r="AV1250" s="411">
        <f t="shared" si="379"/>
        <v>10020.307962548624</v>
      </c>
      <c r="AW1250" s="411">
        <v>0</v>
      </c>
      <c r="AX1250" s="411">
        <v>0</v>
      </c>
      <c r="AY1250" s="411">
        <v>0</v>
      </c>
      <c r="AZ1250" s="411">
        <v>0</v>
      </c>
      <c r="BA1250" s="411">
        <v>0</v>
      </c>
      <c r="BB1250" s="411">
        <v>0</v>
      </c>
      <c r="BC1250" s="411">
        <v>0</v>
      </c>
      <c r="BD1250" s="411">
        <v>0</v>
      </c>
      <c r="BE1250" s="411">
        <v>0</v>
      </c>
      <c r="BF1250" s="411">
        <v>0</v>
      </c>
      <c r="BG1250" s="411">
        <v>0</v>
      </c>
      <c r="BH1250" s="412">
        <v>0</v>
      </c>
      <c r="BI1250" s="411">
        <f t="shared" si="380"/>
        <v>0</v>
      </c>
      <c r="BJ1250" s="411">
        <v>102354</v>
      </c>
      <c r="BK1250" s="411">
        <v>126266.20746724401</v>
      </c>
      <c r="BL1250" s="411">
        <v>124778.24629718895</v>
      </c>
      <c r="BM1250" s="411">
        <v>119374.99863344929</v>
      </c>
      <c r="BN1250" s="411">
        <v>29319.694947553398</v>
      </c>
      <c r="BO1250" s="411">
        <v>0</v>
      </c>
      <c r="BP1250" s="411">
        <v>0</v>
      </c>
      <c r="BQ1250" s="411">
        <v>0</v>
      </c>
      <c r="BR1250" s="411">
        <v>0</v>
      </c>
      <c r="BS1250" s="411">
        <v>0</v>
      </c>
      <c r="BT1250" s="411">
        <v>0</v>
      </c>
      <c r="BU1250" s="412">
        <v>10020.307962548624</v>
      </c>
      <c r="BV1250" s="411">
        <f t="shared" si="381"/>
        <v>512113.45530798426</v>
      </c>
      <c r="BW1250" s="411">
        <v>-4284.6347551139988</v>
      </c>
      <c r="BX1250" s="411">
        <v>-5446.9077698573165</v>
      </c>
      <c r="BY1250" s="411">
        <v>-4185.7383045679089</v>
      </c>
      <c r="BZ1250" s="411">
        <v>-4203.3480537569849</v>
      </c>
      <c r="CA1250" s="411">
        <v>412.68408868919232</v>
      </c>
      <c r="CB1250" s="411">
        <v>0</v>
      </c>
      <c r="CC1250" s="411">
        <v>0</v>
      </c>
      <c r="CD1250" s="411">
        <v>0</v>
      </c>
      <c r="CE1250" s="411">
        <v>0</v>
      </c>
      <c r="CF1250" s="411">
        <v>0</v>
      </c>
      <c r="CG1250" s="411">
        <v>0</v>
      </c>
      <c r="CH1250" s="412">
        <v>390.39990586851445</v>
      </c>
      <c r="CI1250" s="411">
        <f t="shared" si="382"/>
        <v>-17317.544888738503</v>
      </c>
      <c r="CJ1250" s="411">
        <v>98069.365244885994</v>
      </c>
      <c r="CK1250" s="411">
        <v>120819.2996973867</v>
      </c>
      <c r="CL1250" s="411">
        <v>120592.50799262105</v>
      </c>
      <c r="CM1250" s="411">
        <v>115171.6505796923</v>
      </c>
      <c r="CN1250" s="411">
        <v>29732.37903624259</v>
      </c>
      <c r="CO1250" s="411">
        <v>0</v>
      </c>
      <c r="CP1250" s="411">
        <v>0</v>
      </c>
      <c r="CQ1250" s="411">
        <v>0</v>
      </c>
      <c r="CR1250" s="411">
        <v>0</v>
      </c>
      <c r="CS1250" s="411">
        <v>0</v>
      </c>
      <c r="CT1250" s="411">
        <v>0</v>
      </c>
      <c r="CU1250" s="412">
        <v>10410.707868417139</v>
      </c>
      <c r="CV1250" s="411">
        <f t="shared" si="383"/>
        <v>494795.91041924583</v>
      </c>
      <c r="CW1250" s="411">
        <v>-770.19004294046317</v>
      </c>
      <c r="CX1250" s="411">
        <v>-955.4910750610361</v>
      </c>
      <c r="CY1250" s="411">
        <v>-1461.7273696075426</v>
      </c>
      <c r="CZ1250" s="411">
        <v>-911.60472478603333</v>
      </c>
      <c r="DA1250" s="411">
        <v>-242.63290484252957</v>
      </c>
      <c r="DB1250" s="411">
        <v>0</v>
      </c>
      <c r="DC1250" s="411">
        <v>0</v>
      </c>
      <c r="DD1250" s="411">
        <v>0</v>
      </c>
      <c r="DE1250" s="411">
        <v>0</v>
      </c>
      <c r="DF1250" s="411">
        <v>0</v>
      </c>
      <c r="DG1250" s="411">
        <v>0</v>
      </c>
      <c r="DH1250" s="412">
        <v>0</v>
      </c>
      <c r="DI1250" s="411">
        <f t="shared" si="384"/>
        <v>-4341.6461172376048</v>
      </c>
      <c r="DJ1250" s="411">
        <v>97299.175201945531</v>
      </c>
      <c r="DK1250" s="411">
        <v>119863.80862232565</v>
      </c>
      <c r="DL1250" s="411">
        <v>119130.7806230135</v>
      </c>
      <c r="DM1250" s="411">
        <v>114260.04585490628</v>
      </c>
      <c r="DN1250" s="411">
        <v>29489.746131400061</v>
      </c>
      <c r="DO1250" s="411">
        <v>0</v>
      </c>
      <c r="DP1250" s="411">
        <v>0</v>
      </c>
      <c r="DQ1250" s="411">
        <v>0</v>
      </c>
      <c r="DR1250" s="411">
        <v>0</v>
      </c>
      <c r="DS1250" s="411">
        <v>0</v>
      </c>
      <c r="DT1250" s="411">
        <v>0</v>
      </c>
      <c r="DU1250" s="412">
        <v>10410.707868417139</v>
      </c>
      <c r="DV1250" s="411">
        <f t="shared" si="385"/>
        <v>490454.26430200815</v>
      </c>
      <c r="DW1250" s="412">
        <v>97299.175201945531</v>
      </c>
      <c r="DX1250" s="412">
        <v>119863.80862232565</v>
      </c>
      <c r="DY1250" s="412">
        <v>119130.7806230135</v>
      </c>
      <c r="DZ1250" s="412">
        <v>114260.04585490628</v>
      </c>
      <c r="EA1250" s="412">
        <v>29489.746131400061</v>
      </c>
      <c r="EB1250" s="412">
        <v>0</v>
      </c>
      <c r="EC1250" s="412">
        <v>0</v>
      </c>
      <c r="ED1250" s="412">
        <v>0</v>
      </c>
      <c r="EE1250" s="412">
        <v>0</v>
      </c>
      <c r="EF1250" s="412">
        <v>0</v>
      </c>
      <c r="EG1250" s="412">
        <v>0</v>
      </c>
      <c r="EH1250" s="412">
        <v>10410.707868417139</v>
      </c>
      <c r="EI1250" s="411">
        <f t="shared" si="386"/>
        <v>490454.26430200815</v>
      </c>
      <c r="EK1250" s="411">
        <f t="shared" si="387"/>
        <v>490454.26430200815</v>
      </c>
      <c r="EL1250" s="7">
        <f t="shared" si="388"/>
        <v>0</v>
      </c>
    </row>
    <row r="1251" spans="1:142">
      <c r="A1251" s="365" t="str">
        <f t="shared" si="370"/>
        <v xml:space="preserve"> 227</v>
      </c>
      <c r="B1251" s="370" t="s">
        <v>983</v>
      </c>
      <c r="C1251" s="370" t="s">
        <v>941</v>
      </c>
      <c r="D1251" s="411">
        <v>0</v>
      </c>
      <c r="E1251" s="411">
        <v>0</v>
      </c>
      <c r="F1251" s="411">
        <v>0</v>
      </c>
      <c r="G1251" s="411">
        <v>0</v>
      </c>
      <c r="H1251" s="411">
        <v>0</v>
      </c>
      <c r="I1251" s="411">
        <v>535302</v>
      </c>
      <c r="J1251" s="411">
        <v>494774</v>
      </c>
      <c r="K1251" s="411">
        <v>496090</v>
      </c>
      <c r="L1251" s="411">
        <v>456295</v>
      </c>
      <c r="M1251" s="411">
        <v>439397</v>
      </c>
      <c r="N1251" s="411">
        <v>499698</v>
      </c>
      <c r="O1251" s="412">
        <v>0</v>
      </c>
      <c r="P1251" s="411">
        <f t="shared" si="371"/>
        <v>2921556</v>
      </c>
      <c r="Q1251" s="411">
        <f t="shared" si="372"/>
        <v>1014115.5483870967</v>
      </c>
      <c r="R1251" s="411">
        <f t="shared" si="373"/>
        <v>842470.96885428252</v>
      </c>
      <c r="S1251" s="411">
        <f t="shared" si="374"/>
        <v>1064969.4827586208</v>
      </c>
      <c r="T1251" s="411">
        <v>0</v>
      </c>
      <c r="U1251" s="411">
        <v>0</v>
      </c>
      <c r="V1251" s="411">
        <v>0</v>
      </c>
      <c r="W1251" s="411">
        <v>0</v>
      </c>
      <c r="X1251" s="411">
        <v>0</v>
      </c>
      <c r="Y1251" s="411">
        <v>25.126481182756834</v>
      </c>
      <c r="Z1251" s="411">
        <v>0</v>
      </c>
      <c r="AA1251" s="411">
        <v>46.01913060672814</v>
      </c>
      <c r="AB1251" s="411">
        <v>3108.1596525669738</v>
      </c>
      <c r="AC1251" s="411">
        <v>-4929.3409284423979</v>
      </c>
      <c r="AD1251" s="411">
        <v>2231.5822458651382</v>
      </c>
      <c r="AE1251" s="412">
        <v>0</v>
      </c>
      <c r="AF1251" s="411">
        <f t="shared" si="375"/>
        <v>481.54658177919919</v>
      </c>
      <c r="AG1251" s="411">
        <v>0</v>
      </c>
      <c r="AH1251" s="411">
        <v>0</v>
      </c>
      <c r="AI1251" s="411">
        <v>0</v>
      </c>
      <c r="AJ1251" s="411">
        <v>0</v>
      </c>
      <c r="AK1251" s="411">
        <v>0</v>
      </c>
      <c r="AL1251" s="411">
        <v>535327.12648118276</v>
      </c>
      <c r="AM1251" s="411">
        <v>494774</v>
      </c>
      <c r="AN1251" s="411">
        <v>496136.01913060673</v>
      </c>
      <c r="AO1251" s="411">
        <v>459403.159652567</v>
      </c>
      <c r="AP1251" s="411">
        <v>434467.65907155757</v>
      </c>
      <c r="AQ1251" s="411">
        <v>501929.58224586514</v>
      </c>
      <c r="AR1251" s="412">
        <v>0</v>
      </c>
      <c r="AS1251" s="411">
        <f t="shared" si="376"/>
        <v>2922037.5465817796</v>
      </c>
      <c r="AT1251" s="411">
        <f t="shared" si="377"/>
        <v>1014140.6748682796</v>
      </c>
      <c r="AU1251" s="411">
        <f t="shared" si="378"/>
        <v>844767.72428502399</v>
      </c>
      <c r="AV1251" s="411">
        <f t="shared" si="379"/>
        <v>1063129.1474284758</v>
      </c>
      <c r="AW1251" s="411">
        <v>0</v>
      </c>
      <c r="AX1251" s="411">
        <v>0</v>
      </c>
      <c r="AY1251" s="411">
        <v>0</v>
      </c>
      <c r="AZ1251" s="411">
        <v>0</v>
      </c>
      <c r="BA1251" s="411">
        <v>0</v>
      </c>
      <c r="BB1251" s="411">
        <v>0</v>
      </c>
      <c r="BC1251" s="411">
        <v>0</v>
      </c>
      <c r="BD1251" s="411">
        <v>0</v>
      </c>
      <c r="BE1251" s="411">
        <v>0</v>
      </c>
      <c r="BF1251" s="411">
        <v>0</v>
      </c>
      <c r="BG1251" s="411">
        <v>0</v>
      </c>
      <c r="BH1251" s="412">
        <v>0</v>
      </c>
      <c r="BI1251" s="411">
        <f t="shared" si="380"/>
        <v>0</v>
      </c>
      <c r="BJ1251" s="411">
        <v>0</v>
      </c>
      <c r="BK1251" s="411">
        <v>0</v>
      </c>
      <c r="BL1251" s="411">
        <v>0</v>
      </c>
      <c r="BM1251" s="411">
        <v>0</v>
      </c>
      <c r="BN1251" s="411">
        <v>0</v>
      </c>
      <c r="BO1251" s="411">
        <v>535327.12648118276</v>
      </c>
      <c r="BP1251" s="411">
        <v>494774</v>
      </c>
      <c r="BQ1251" s="411">
        <v>496136.01913060673</v>
      </c>
      <c r="BR1251" s="411">
        <v>459403.159652567</v>
      </c>
      <c r="BS1251" s="411">
        <v>434467.65907155757</v>
      </c>
      <c r="BT1251" s="411">
        <v>501929.58224586514</v>
      </c>
      <c r="BU1251" s="412">
        <v>0</v>
      </c>
      <c r="BV1251" s="411">
        <f t="shared" si="381"/>
        <v>2922037.5465817796</v>
      </c>
      <c r="BW1251" s="411">
        <v>0</v>
      </c>
      <c r="BX1251" s="411">
        <v>0</v>
      </c>
      <c r="BY1251" s="411">
        <v>0</v>
      </c>
      <c r="BZ1251" s="411">
        <v>0</v>
      </c>
      <c r="CA1251" s="411">
        <v>0</v>
      </c>
      <c r="CB1251" s="411">
        <v>24033.429973649501</v>
      </c>
      <c r="CC1251" s="411">
        <v>15781.810730965954</v>
      </c>
      <c r="CD1251" s="411">
        <v>-25616.186839283619</v>
      </c>
      <c r="CE1251" s="411">
        <v>9176.7416615848779</v>
      </c>
      <c r="CF1251" s="411">
        <v>14193.062621993187</v>
      </c>
      <c r="CG1251" s="411">
        <v>-7739.1322674787953</v>
      </c>
      <c r="CH1251" s="412">
        <v>0</v>
      </c>
      <c r="CI1251" s="411">
        <f t="shared" si="382"/>
        <v>29829.725881431106</v>
      </c>
      <c r="CJ1251" s="411">
        <v>0</v>
      </c>
      <c r="CK1251" s="411">
        <v>0</v>
      </c>
      <c r="CL1251" s="411">
        <v>0</v>
      </c>
      <c r="CM1251" s="411">
        <v>0</v>
      </c>
      <c r="CN1251" s="411">
        <v>0</v>
      </c>
      <c r="CO1251" s="411">
        <v>559360.5564548322</v>
      </c>
      <c r="CP1251" s="411">
        <v>510555.81073096592</v>
      </c>
      <c r="CQ1251" s="411">
        <v>470519.83229132311</v>
      </c>
      <c r="CR1251" s="411">
        <v>468579.90131415182</v>
      </c>
      <c r="CS1251" s="411">
        <v>448660.72169355082</v>
      </c>
      <c r="CT1251" s="411">
        <v>494190.44997838634</v>
      </c>
      <c r="CU1251" s="412">
        <v>0</v>
      </c>
      <c r="CV1251" s="411">
        <f t="shared" si="383"/>
        <v>2951867.2724632104</v>
      </c>
      <c r="CW1251" s="411">
        <v>0</v>
      </c>
      <c r="CX1251" s="411">
        <v>0</v>
      </c>
      <c r="CY1251" s="411">
        <v>0</v>
      </c>
      <c r="CZ1251" s="411">
        <v>0</v>
      </c>
      <c r="DA1251" s="411">
        <v>0</v>
      </c>
      <c r="DB1251" s="411">
        <v>-4434.2480872928572</v>
      </c>
      <c r="DC1251" s="411">
        <v>-4062.8267266669718</v>
      </c>
      <c r="DD1251" s="411">
        <v>-3726.258363158413</v>
      </c>
      <c r="DE1251" s="411">
        <v>-2758.5631658557395</v>
      </c>
      <c r="DF1251" s="411">
        <v>-915.63412590519874</v>
      </c>
      <c r="DG1251" s="411">
        <v>-5001.9276313601003</v>
      </c>
      <c r="DH1251" s="412">
        <v>0</v>
      </c>
      <c r="DI1251" s="411">
        <f t="shared" si="384"/>
        <v>-20899.458100239281</v>
      </c>
      <c r="DJ1251" s="411">
        <v>0</v>
      </c>
      <c r="DK1251" s="411">
        <v>0</v>
      </c>
      <c r="DL1251" s="411">
        <v>0</v>
      </c>
      <c r="DM1251" s="411">
        <v>0</v>
      </c>
      <c r="DN1251" s="411">
        <v>0</v>
      </c>
      <c r="DO1251" s="411">
        <v>554926.30836753943</v>
      </c>
      <c r="DP1251" s="411">
        <v>506492.98400429892</v>
      </c>
      <c r="DQ1251" s="411">
        <v>466793.57392816467</v>
      </c>
      <c r="DR1251" s="411">
        <v>465821.33814829611</v>
      </c>
      <c r="DS1251" s="411">
        <v>447745.08756764559</v>
      </c>
      <c r="DT1251" s="411">
        <v>489188.52234702627</v>
      </c>
      <c r="DU1251" s="412">
        <v>0</v>
      </c>
      <c r="DV1251" s="411">
        <f t="shared" si="385"/>
        <v>2930967.8143629711</v>
      </c>
      <c r="DW1251" s="412">
        <v>0</v>
      </c>
      <c r="DX1251" s="412">
        <v>0</v>
      </c>
      <c r="DY1251" s="412">
        <v>0</v>
      </c>
      <c r="DZ1251" s="412">
        <v>0</v>
      </c>
      <c r="EA1251" s="412">
        <v>0</v>
      </c>
      <c r="EB1251" s="412">
        <v>554926.30836753943</v>
      </c>
      <c r="EC1251" s="412">
        <v>506492.98400429892</v>
      </c>
      <c r="ED1251" s="412">
        <v>466793.57392816467</v>
      </c>
      <c r="EE1251" s="412">
        <v>465821.33814829611</v>
      </c>
      <c r="EF1251" s="412">
        <v>447745.08756764559</v>
      </c>
      <c r="EG1251" s="412">
        <v>489188.52234702627</v>
      </c>
      <c r="EH1251" s="412">
        <v>0</v>
      </c>
      <c r="EI1251" s="411">
        <f t="shared" si="386"/>
        <v>2930967.8143629711</v>
      </c>
      <c r="EK1251" s="411">
        <f t="shared" si="387"/>
        <v>2930967.8143629711</v>
      </c>
      <c r="EL1251" s="7">
        <f t="shared" si="388"/>
        <v>0</v>
      </c>
    </row>
    <row r="1252" spans="1:142">
      <c r="A1252" s="365" t="str">
        <f t="shared" si="370"/>
        <v xml:space="preserve"> 227</v>
      </c>
      <c r="B1252" s="370" t="s">
        <v>983</v>
      </c>
      <c r="C1252" s="370" t="s">
        <v>942</v>
      </c>
      <c r="D1252" s="411">
        <v>0</v>
      </c>
      <c r="E1252" s="411">
        <v>0</v>
      </c>
      <c r="F1252" s="411">
        <v>0</v>
      </c>
      <c r="G1252" s="411">
        <v>0</v>
      </c>
      <c r="H1252" s="411">
        <v>0</v>
      </c>
      <c r="I1252" s="411">
        <v>39914</v>
      </c>
      <c r="J1252" s="411">
        <v>156669</v>
      </c>
      <c r="K1252" s="411">
        <v>161495</v>
      </c>
      <c r="L1252" s="411">
        <v>149865</v>
      </c>
      <c r="M1252" s="411">
        <v>143127</v>
      </c>
      <c r="N1252" s="411">
        <v>89438</v>
      </c>
      <c r="O1252" s="412">
        <v>0</v>
      </c>
      <c r="P1252" s="411">
        <f t="shared" si="371"/>
        <v>740508</v>
      </c>
      <c r="Q1252" s="411">
        <f t="shared" si="372"/>
        <v>191529.16129032258</v>
      </c>
      <c r="R1252" s="411">
        <f t="shared" si="373"/>
        <v>275071.76974416018</v>
      </c>
      <c r="S1252" s="411">
        <f t="shared" si="374"/>
        <v>273907.06896551722</v>
      </c>
      <c r="T1252" s="411">
        <v>0</v>
      </c>
      <c r="U1252" s="411">
        <v>0</v>
      </c>
      <c r="V1252" s="411">
        <v>0</v>
      </c>
      <c r="W1252" s="411">
        <v>0</v>
      </c>
      <c r="X1252" s="411">
        <v>0</v>
      </c>
      <c r="Y1252" s="411">
        <v>1.873518817281365</v>
      </c>
      <c r="Z1252" s="411">
        <v>0</v>
      </c>
      <c r="AA1252" s="411">
        <v>14.980869393322791</v>
      </c>
      <c r="AB1252" s="411">
        <v>1020.8403474330262</v>
      </c>
      <c r="AC1252" s="411">
        <v>-1605.6590715575585</v>
      </c>
      <c r="AD1252" s="411">
        <v>399.41775413487267</v>
      </c>
      <c r="AE1252" s="412">
        <v>0</v>
      </c>
      <c r="AF1252" s="411">
        <f t="shared" si="375"/>
        <v>-168.54658177905549</v>
      </c>
      <c r="AG1252" s="411">
        <v>0</v>
      </c>
      <c r="AH1252" s="411">
        <v>0</v>
      </c>
      <c r="AI1252" s="411">
        <v>0</v>
      </c>
      <c r="AJ1252" s="411">
        <v>0</v>
      </c>
      <c r="AK1252" s="411">
        <v>0</v>
      </c>
      <c r="AL1252" s="411">
        <v>39915.87351881728</v>
      </c>
      <c r="AM1252" s="411">
        <v>156669</v>
      </c>
      <c r="AN1252" s="411">
        <v>161509.98086939333</v>
      </c>
      <c r="AO1252" s="411">
        <v>150885.84034743303</v>
      </c>
      <c r="AP1252" s="411">
        <v>141521.34092844243</v>
      </c>
      <c r="AQ1252" s="411">
        <v>89837.417754134876</v>
      </c>
      <c r="AR1252" s="412">
        <v>0</v>
      </c>
      <c r="AS1252" s="411">
        <f t="shared" si="376"/>
        <v>740339.45341822086</v>
      </c>
      <c r="AT1252" s="411">
        <f t="shared" si="377"/>
        <v>191531.03480913985</v>
      </c>
      <c r="AU1252" s="411">
        <f t="shared" si="378"/>
        <v>275825.97983066016</v>
      </c>
      <c r="AV1252" s="411">
        <f t="shared" si="379"/>
        <v>272982.43877842091</v>
      </c>
      <c r="AW1252" s="411">
        <v>0</v>
      </c>
      <c r="AX1252" s="411">
        <v>0</v>
      </c>
      <c r="AY1252" s="411">
        <v>0</v>
      </c>
      <c r="AZ1252" s="411">
        <v>0</v>
      </c>
      <c r="BA1252" s="411">
        <v>0</v>
      </c>
      <c r="BB1252" s="411">
        <v>0</v>
      </c>
      <c r="BC1252" s="411">
        <v>0</v>
      </c>
      <c r="BD1252" s="411">
        <v>0</v>
      </c>
      <c r="BE1252" s="411">
        <v>0</v>
      </c>
      <c r="BF1252" s="411">
        <v>0</v>
      </c>
      <c r="BG1252" s="411">
        <v>0</v>
      </c>
      <c r="BH1252" s="412">
        <v>0</v>
      </c>
      <c r="BI1252" s="411">
        <f t="shared" si="380"/>
        <v>0</v>
      </c>
      <c r="BJ1252" s="411">
        <v>0</v>
      </c>
      <c r="BK1252" s="411">
        <v>0</v>
      </c>
      <c r="BL1252" s="411">
        <v>0</v>
      </c>
      <c r="BM1252" s="411">
        <v>0</v>
      </c>
      <c r="BN1252" s="411">
        <v>0</v>
      </c>
      <c r="BO1252" s="411">
        <v>39915.87351881728</v>
      </c>
      <c r="BP1252" s="411">
        <v>156669</v>
      </c>
      <c r="BQ1252" s="411">
        <v>161509.98086939333</v>
      </c>
      <c r="BR1252" s="411">
        <v>150885.84034743303</v>
      </c>
      <c r="BS1252" s="411">
        <v>141521.34092844243</v>
      </c>
      <c r="BT1252" s="411">
        <v>89837.417754134876</v>
      </c>
      <c r="BU1252" s="412">
        <v>0</v>
      </c>
      <c r="BV1252" s="411">
        <f t="shared" si="381"/>
        <v>740339.45341822086</v>
      </c>
      <c r="BW1252" s="411">
        <v>0</v>
      </c>
      <c r="BX1252" s="411">
        <v>0</v>
      </c>
      <c r="BY1252" s="411">
        <v>0</v>
      </c>
      <c r="BZ1252" s="411">
        <v>0</v>
      </c>
      <c r="CA1252" s="411">
        <v>0</v>
      </c>
      <c r="CB1252" s="411">
        <v>1792.0170744145271</v>
      </c>
      <c r="CC1252" s="411">
        <v>4997.272503020984</v>
      </c>
      <c r="CD1252" s="411">
        <v>-8338.9830345504015</v>
      </c>
      <c r="CE1252" s="411">
        <v>3013.9983762991396</v>
      </c>
      <c r="CF1252" s="411">
        <v>4623.1778412187996</v>
      </c>
      <c r="CG1252" s="411">
        <v>-1385.1816732081606</v>
      </c>
      <c r="CH1252" s="412">
        <v>0</v>
      </c>
      <c r="CI1252" s="411">
        <f t="shared" si="382"/>
        <v>4702.3010871948882</v>
      </c>
      <c r="CJ1252" s="411">
        <v>0</v>
      </c>
      <c r="CK1252" s="411">
        <v>0</v>
      </c>
      <c r="CL1252" s="411">
        <v>0</v>
      </c>
      <c r="CM1252" s="411">
        <v>0</v>
      </c>
      <c r="CN1252" s="411">
        <v>0</v>
      </c>
      <c r="CO1252" s="411">
        <v>41707.890593231808</v>
      </c>
      <c r="CP1252" s="411">
        <v>161666.27250302097</v>
      </c>
      <c r="CQ1252" s="411">
        <v>153170.99783484291</v>
      </c>
      <c r="CR1252" s="411">
        <v>153899.83872373216</v>
      </c>
      <c r="CS1252" s="411">
        <v>146144.51876966126</v>
      </c>
      <c r="CT1252" s="411">
        <v>88452.236080926712</v>
      </c>
      <c r="CU1252" s="412">
        <v>0</v>
      </c>
      <c r="CV1252" s="411">
        <f t="shared" si="383"/>
        <v>745041.7545054158</v>
      </c>
      <c r="CW1252" s="411">
        <v>0</v>
      </c>
      <c r="CX1252" s="411">
        <v>0</v>
      </c>
      <c r="CY1252" s="411">
        <v>0</v>
      </c>
      <c r="CZ1252" s="411">
        <v>0</v>
      </c>
      <c r="DA1252" s="411">
        <v>0</v>
      </c>
      <c r="DB1252" s="411">
        <v>-323.6860722046913</v>
      </c>
      <c r="DC1252" s="411">
        <v>-1285.8911849934739</v>
      </c>
      <c r="DD1252" s="411">
        <v>-1216.7714959634686</v>
      </c>
      <c r="DE1252" s="411">
        <v>-905.49778903931292</v>
      </c>
      <c r="DF1252" s="411">
        <v>-298.25411993809394</v>
      </c>
      <c r="DG1252" s="411">
        <v>-895.26554737779225</v>
      </c>
      <c r="DH1252" s="412">
        <v>0</v>
      </c>
      <c r="DI1252" s="411">
        <f t="shared" si="384"/>
        <v>-4925.3662095168329</v>
      </c>
      <c r="DJ1252" s="411">
        <v>0</v>
      </c>
      <c r="DK1252" s="411">
        <v>0</v>
      </c>
      <c r="DL1252" s="411">
        <v>0</v>
      </c>
      <c r="DM1252" s="411">
        <v>0</v>
      </c>
      <c r="DN1252" s="411">
        <v>0</v>
      </c>
      <c r="DO1252" s="411">
        <v>41384.204521027117</v>
      </c>
      <c r="DP1252" s="411">
        <v>160380.3813180275</v>
      </c>
      <c r="DQ1252" s="411">
        <v>151954.22633887944</v>
      </c>
      <c r="DR1252" s="411">
        <v>152994.34093469285</v>
      </c>
      <c r="DS1252" s="411">
        <v>145846.26464972313</v>
      </c>
      <c r="DT1252" s="411">
        <v>87556.970533548912</v>
      </c>
      <c r="DU1252" s="412">
        <v>0</v>
      </c>
      <c r="DV1252" s="411">
        <f t="shared" si="385"/>
        <v>740116.38829589891</v>
      </c>
      <c r="DW1252" s="412">
        <v>0</v>
      </c>
      <c r="DX1252" s="412">
        <v>0</v>
      </c>
      <c r="DY1252" s="412">
        <v>0</v>
      </c>
      <c r="DZ1252" s="412">
        <v>0</v>
      </c>
      <c r="EA1252" s="412">
        <v>0</v>
      </c>
      <c r="EB1252" s="412">
        <v>41384.204521027117</v>
      </c>
      <c r="EC1252" s="412">
        <v>160380.3813180275</v>
      </c>
      <c r="ED1252" s="412">
        <v>151954.22633887944</v>
      </c>
      <c r="EE1252" s="412">
        <v>152994.34093469285</v>
      </c>
      <c r="EF1252" s="412">
        <v>145846.26464972313</v>
      </c>
      <c r="EG1252" s="412">
        <v>87556.970533548912</v>
      </c>
      <c r="EH1252" s="412">
        <v>0</v>
      </c>
      <c r="EI1252" s="411">
        <f t="shared" si="386"/>
        <v>740116.38829589891</v>
      </c>
      <c r="EK1252" s="411">
        <f t="shared" si="387"/>
        <v>740116.38829589903</v>
      </c>
      <c r="EL1252" s="7">
        <f t="shared" si="388"/>
        <v>0</v>
      </c>
    </row>
    <row r="1253" spans="1:142">
      <c r="A1253" s="365" t="str">
        <f t="shared" si="370"/>
        <v xml:space="preserve"> 227</v>
      </c>
      <c r="B1253" s="370" t="s">
        <v>983</v>
      </c>
      <c r="C1253" s="370" t="s">
        <v>1173</v>
      </c>
      <c r="D1253" s="411">
        <v>3</v>
      </c>
      <c r="E1253" s="411">
        <v>3</v>
      </c>
      <c r="F1253" s="411">
        <v>2</v>
      </c>
      <c r="G1253" s="411">
        <v>2</v>
      </c>
      <c r="H1253" s="411">
        <v>3</v>
      </c>
      <c r="I1253" s="411">
        <v>1</v>
      </c>
      <c r="J1253" s="411">
        <v>34</v>
      </c>
      <c r="K1253" s="411">
        <v>72</v>
      </c>
      <c r="L1253" s="411">
        <v>26</v>
      </c>
      <c r="M1253" s="411">
        <v>43</v>
      </c>
      <c r="N1253" s="411">
        <v>5</v>
      </c>
      <c r="O1253" s="412">
        <v>1</v>
      </c>
      <c r="P1253" s="411">
        <f t="shared" si="371"/>
        <v>195</v>
      </c>
      <c r="Q1253" s="411">
        <f t="shared" si="372"/>
        <v>46.903225806451616</v>
      </c>
      <c r="R1253" s="411">
        <f t="shared" si="373"/>
        <v>91.92436040044494</v>
      </c>
      <c r="S1253" s="411">
        <f t="shared" si="374"/>
        <v>56.172413793103445</v>
      </c>
      <c r="T1253" s="411">
        <v>0</v>
      </c>
      <c r="U1253" s="411">
        <v>0</v>
      </c>
      <c r="V1253" s="411">
        <v>0</v>
      </c>
      <c r="W1253" s="411">
        <v>0</v>
      </c>
      <c r="X1253" s="411">
        <v>0</v>
      </c>
      <c r="Y1253" s="411">
        <v>0</v>
      </c>
      <c r="Z1253" s="411">
        <v>0</v>
      </c>
      <c r="AA1253" s="411">
        <v>0</v>
      </c>
      <c r="AB1253" s="411">
        <v>0</v>
      </c>
      <c r="AC1253" s="411">
        <v>0</v>
      </c>
      <c r="AD1253" s="411">
        <v>0</v>
      </c>
      <c r="AE1253" s="412">
        <v>0</v>
      </c>
      <c r="AF1253" s="411">
        <f t="shared" si="375"/>
        <v>0</v>
      </c>
      <c r="AG1253" s="411">
        <v>0</v>
      </c>
      <c r="AH1253" s="411">
        <v>0</v>
      </c>
      <c r="AI1253" s="411">
        <v>0</v>
      </c>
      <c r="AJ1253" s="411">
        <v>0</v>
      </c>
      <c r="AK1253" s="411">
        <v>0</v>
      </c>
      <c r="AL1253" s="411">
        <v>0</v>
      </c>
      <c r="AM1253" s="411">
        <v>0</v>
      </c>
      <c r="AN1253" s="411">
        <v>0</v>
      </c>
      <c r="AO1253" s="411">
        <v>0</v>
      </c>
      <c r="AP1253" s="411">
        <v>0</v>
      </c>
      <c r="AQ1253" s="411">
        <v>0</v>
      </c>
      <c r="AR1253" s="412">
        <v>0</v>
      </c>
      <c r="AS1253" s="411">
        <f t="shared" si="376"/>
        <v>0</v>
      </c>
      <c r="AT1253" s="411">
        <f t="shared" si="377"/>
        <v>0</v>
      </c>
      <c r="AU1253" s="411">
        <f t="shared" si="378"/>
        <v>0</v>
      </c>
      <c r="AV1253" s="411">
        <f t="shared" si="379"/>
        <v>0</v>
      </c>
      <c r="AW1253" s="411">
        <v>0</v>
      </c>
      <c r="AX1253" s="411">
        <v>0</v>
      </c>
      <c r="AY1253" s="411">
        <v>0</v>
      </c>
      <c r="AZ1253" s="411">
        <v>0</v>
      </c>
      <c r="BA1253" s="411">
        <v>0</v>
      </c>
      <c r="BB1253" s="411">
        <v>0</v>
      </c>
      <c r="BC1253" s="411">
        <v>0</v>
      </c>
      <c r="BD1253" s="411">
        <v>0</v>
      </c>
      <c r="BE1253" s="411">
        <v>0</v>
      </c>
      <c r="BF1253" s="411">
        <v>0</v>
      </c>
      <c r="BG1253" s="411">
        <v>0</v>
      </c>
      <c r="BH1253" s="412">
        <v>0</v>
      </c>
      <c r="BI1253" s="411">
        <f t="shared" si="380"/>
        <v>0</v>
      </c>
      <c r="BJ1253" s="411">
        <v>0</v>
      </c>
      <c r="BK1253" s="411">
        <v>0</v>
      </c>
      <c r="BL1253" s="411">
        <v>0</v>
      </c>
      <c r="BM1253" s="411">
        <v>0</v>
      </c>
      <c r="BN1253" s="411">
        <v>0</v>
      </c>
      <c r="BO1253" s="411">
        <v>0</v>
      </c>
      <c r="BP1253" s="411">
        <v>0</v>
      </c>
      <c r="BQ1253" s="411">
        <v>0</v>
      </c>
      <c r="BR1253" s="411">
        <v>0</v>
      </c>
      <c r="BS1253" s="411">
        <v>0</v>
      </c>
      <c r="BT1253" s="411">
        <v>0</v>
      </c>
      <c r="BU1253" s="412">
        <v>0</v>
      </c>
      <c r="BV1253" s="411">
        <f t="shared" si="381"/>
        <v>0</v>
      </c>
      <c r="BW1253" s="411">
        <v>0</v>
      </c>
      <c r="BX1253" s="411">
        <v>0</v>
      </c>
      <c r="BY1253" s="411">
        <v>0</v>
      </c>
      <c r="BZ1253" s="411">
        <v>0</v>
      </c>
      <c r="CA1253" s="411">
        <v>0</v>
      </c>
      <c r="CB1253" s="411">
        <v>0</v>
      </c>
      <c r="CC1253" s="411">
        <v>0</v>
      </c>
      <c r="CD1253" s="411">
        <v>0</v>
      </c>
      <c r="CE1253" s="411">
        <v>0</v>
      </c>
      <c r="CF1253" s="411">
        <v>0</v>
      </c>
      <c r="CG1253" s="411">
        <v>0</v>
      </c>
      <c r="CH1253" s="412">
        <v>0</v>
      </c>
      <c r="CI1253" s="411">
        <f t="shared" si="382"/>
        <v>0</v>
      </c>
      <c r="CJ1253" s="411">
        <v>0</v>
      </c>
      <c r="CK1253" s="411">
        <v>0</v>
      </c>
      <c r="CL1253" s="411">
        <v>0</v>
      </c>
      <c r="CM1253" s="411">
        <v>0</v>
      </c>
      <c r="CN1253" s="411">
        <v>0</v>
      </c>
      <c r="CO1253" s="411">
        <v>0</v>
      </c>
      <c r="CP1253" s="411">
        <v>0</v>
      </c>
      <c r="CQ1253" s="411">
        <v>0</v>
      </c>
      <c r="CR1253" s="411">
        <v>0</v>
      </c>
      <c r="CS1253" s="411">
        <v>0</v>
      </c>
      <c r="CT1253" s="411">
        <v>0</v>
      </c>
      <c r="CU1253" s="412">
        <v>0</v>
      </c>
      <c r="CV1253" s="411">
        <f t="shared" si="383"/>
        <v>0</v>
      </c>
      <c r="CW1253" s="411">
        <v>0</v>
      </c>
      <c r="CX1253" s="411">
        <v>0</v>
      </c>
      <c r="CY1253" s="411">
        <v>0</v>
      </c>
      <c r="CZ1253" s="411">
        <v>0</v>
      </c>
      <c r="DA1253" s="411">
        <v>0</v>
      </c>
      <c r="DB1253" s="411">
        <v>0</v>
      </c>
      <c r="DC1253" s="411">
        <v>0</v>
      </c>
      <c r="DD1253" s="411">
        <v>0</v>
      </c>
      <c r="DE1253" s="411">
        <v>0</v>
      </c>
      <c r="DF1253" s="411">
        <v>0</v>
      </c>
      <c r="DG1253" s="411">
        <v>0</v>
      </c>
      <c r="DH1253" s="412">
        <v>0</v>
      </c>
      <c r="DI1253" s="411">
        <f t="shared" si="384"/>
        <v>0</v>
      </c>
      <c r="DJ1253" s="411">
        <v>0</v>
      </c>
      <c r="DK1253" s="411">
        <v>0</v>
      </c>
      <c r="DL1253" s="411">
        <v>0</v>
      </c>
      <c r="DM1253" s="411">
        <v>0</v>
      </c>
      <c r="DN1253" s="411">
        <v>0</v>
      </c>
      <c r="DO1253" s="411">
        <v>0</v>
      </c>
      <c r="DP1253" s="411">
        <v>0</v>
      </c>
      <c r="DQ1253" s="411">
        <v>0</v>
      </c>
      <c r="DR1253" s="411">
        <v>0</v>
      </c>
      <c r="DS1253" s="411">
        <v>0</v>
      </c>
      <c r="DT1253" s="411">
        <v>0</v>
      </c>
      <c r="DU1253" s="412">
        <v>0</v>
      </c>
      <c r="DV1253" s="411">
        <f t="shared" si="385"/>
        <v>0</v>
      </c>
      <c r="DW1253" s="412">
        <v>0</v>
      </c>
      <c r="DX1253" s="412">
        <v>0</v>
      </c>
      <c r="DY1253" s="412">
        <v>0</v>
      </c>
      <c r="DZ1253" s="412">
        <v>0</v>
      </c>
      <c r="EA1253" s="412">
        <v>0</v>
      </c>
      <c r="EB1253" s="412">
        <v>0</v>
      </c>
      <c r="EC1253" s="412">
        <v>0</v>
      </c>
      <c r="ED1253" s="412">
        <v>0</v>
      </c>
      <c r="EE1253" s="412">
        <v>0</v>
      </c>
      <c r="EF1253" s="412">
        <v>0</v>
      </c>
      <c r="EG1253" s="412">
        <v>0</v>
      </c>
      <c r="EH1253" s="412">
        <v>0</v>
      </c>
      <c r="EI1253" s="411">
        <f t="shared" si="386"/>
        <v>0</v>
      </c>
      <c r="EK1253" s="411">
        <f t="shared" si="387"/>
        <v>195</v>
      </c>
      <c r="EL1253" s="7">
        <f t="shared" si="388"/>
        <v>-195</v>
      </c>
    </row>
    <row r="1254" spans="1:142">
      <c r="A1254" s="365" t="str">
        <f t="shared" si="370"/>
        <v xml:space="preserve"> 227</v>
      </c>
      <c r="B1254" s="370" t="s">
        <v>983</v>
      </c>
      <c r="C1254" s="370" t="s">
        <v>1174</v>
      </c>
      <c r="D1254" s="411">
        <v>0</v>
      </c>
      <c r="E1254" s="411">
        <v>0</v>
      </c>
      <c r="F1254" s="411">
        <v>0</v>
      </c>
      <c r="G1254" s="411">
        <v>0</v>
      </c>
      <c r="H1254" s="411">
        <v>0</v>
      </c>
      <c r="I1254" s="411">
        <v>0</v>
      </c>
      <c r="J1254" s="411">
        <v>0</v>
      </c>
      <c r="K1254" s="411">
        <v>0</v>
      </c>
      <c r="L1254" s="411">
        <v>0</v>
      </c>
      <c r="M1254" s="411">
        <v>5</v>
      </c>
      <c r="N1254" s="411">
        <v>0</v>
      </c>
      <c r="O1254" s="412">
        <v>1</v>
      </c>
      <c r="P1254" s="411">
        <f t="shared" si="371"/>
        <v>6</v>
      </c>
      <c r="Q1254" s="411">
        <f t="shared" si="372"/>
        <v>0</v>
      </c>
      <c r="R1254" s="411">
        <f t="shared" si="373"/>
        <v>0</v>
      </c>
      <c r="S1254" s="411">
        <f t="shared" si="374"/>
        <v>6</v>
      </c>
      <c r="T1254" s="411">
        <v>0</v>
      </c>
      <c r="U1254" s="411">
        <v>0</v>
      </c>
      <c r="V1254" s="411">
        <v>0</v>
      </c>
      <c r="W1254" s="411">
        <v>0</v>
      </c>
      <c r="X1254" s="411">
        <v>0</v>
      </c>
      <c r="Y1254" s="411">
        <v>0</v>
      </c>
      <c r="Z1254" s="411">
        <v>0</v>
      </c>
      <c r="AA1254" s="411">
        <v>0</v>
      </c>
      <c r="AB1254" s="411">
        <v>0</v>
      </c>
      <c r="AC1254" s="411">
        <v>0</v>
      </c>
      <c r="AD1254" s="411">
        <v>0</v>
      </c>
      <c r="AE1254" s="412">
        <v>0</v>
      </c>
      <c r="AF1254" s="411">
        <f t="shared" si="375"/>
        <v>0</v>
      </c>
      <c r="AG1254" s="411">
        <v>0</v>
      </c>
      <c r="AH1254" s="411">
        <v>0</v>
      </c>
      <c r="AI1254" s="411">
        <v>0</v>
      </c>
      <c r="AJ1254" s="411">
        <v>0</v>
      </c>
      <c r="AK1254" s="411">
        <v>0</v>
      </c>
      <c r="AL1254" s="411">
        <v>0</v>
      </c>
      <c r="AM1254" s="411">
        <v>0</v>
      </c>
      <c r="AN1254" s="411">
        <v>0</v>
      </c>
      <c r="AO1254" s="411">
        <v>0</v>
      </c>
      <c r="AP1254" s="411">
        <v>0</v>
      </c>
      <c r="AQ1254" s="411">
        <v>0</v>
      </c>
      <c r="AR1254" s="412">
        <v>0</v>
      </c>
      <c r="AS1254" s="411">
        <f t="shared" si="376"/>
        <v>0</v>
      </c>
      <c r="AT1254" s="411">
        <f t="shared" si="377"/>
        <v>0</v>
      </c>
      <c r="AU1254" s="411">
        <f t="shared" si="378"/>
        <v>0</v>
      </c>
      <c r="AV1254" s="411">
        <f t="shared" si="379"/>
        <v>0</v>
      </c>
      <c r="AW1254" s="411">
        <v>0</v>
      </c>
      <c r="AX1254" s="411">
        <v>0</v>
      </c>
      <c r="AY1254" s="411">
        <v>0</v>
      </c>
      <c r="AZ1254" s="411">
        <v>0</v>
      </c>
      <c r="BA1254" s="411">
        <v>0</v>
      </c>
      <c r="BB1254" s="411">
        <v>0</v>
      </c>
      <c r="BC1254" s="411">
        <v>0</v>
      </c>
      <c r="BD1254" s="411">
        <v>0</v>
      </c>
      <c r="BE1254" s="411">
        <v>0</v>
      </c>
      <c r="BF1254" s="411">
        <v>0</v>
      </c>
      <c r="BG1254" s="411">
        <v>0</v>
      </c>
      <c r="BH1254" s="412">
        <v>0</v>
      </c>
      <c r="BI1254" s="411">
        <f t="shared" si="380"/>
        <v>0</v>
      </c>
      <c r="BJ1254" s="411">
        <v>0</v>
      </c>
      <c r="BK1254" s="411">
        <v>0</v>
      </c>
      <c r="BL1254" s="411">
        <v>0</v>
      </c>
      <c r="BM1254" s="411">
        <v>0</v>
      </c>
      <c r="BN1254" s="411">
        <v>0</v>
      </c>
      <c r="BO1254" s="411">
        <v>0</v>
      </c>
      <c r="BP1254" s="411">
        <v>0</v>
      </c>
      <c r="BQ1254" s="411">
        <v>0</v>
      </c>
      <c r="BR1254" s="411">
        <v>0</v>
      </c>
      <c r="BS1254" s="411">
        <v>0</v>
      </c>
      <c r="BT1254" s="411">
        <v>0</v>
      </c>
      <c r="BU1254" s="412">
        <v>0</v>
      </c>
      <c r="BV1254" s="411">
        <f t="shared" si="381"/>
        <v>0</v>
      </c>
      <c r="BW1254" s="411">
        <v>0</v>
      </c>
      <c r="BX1254" s="411">
        <v>0</v>
      </c>
      <c r="BY1254" s="411">
        <v>0</v>
      </c>
      <c r="BZ1254" s="411">
        <v>0</v>
      </c>
      <c r="CA1254" s="411">
        <v>0</v>
      </c>
      <c r="CB1254" s="411">
        <v>0</v>
      </c>
      <c r="CC1254" s="411">
        <v>0</v>
      </c>
      <c r="CD1254" s="411">
        <v>0</v>
      </c>
      <c r="CE1254" s="411">
        <v>0</v>
      </c>
      <c r="CF1254" s="411">
        <v>0</v>
      </c>
      <c r="CG1254" s="411">
        <v>0</v>
      </c>
      <c r="CH1254" s="412">
        <v>0</v>
      </c>
      <c r="CI1254" s="411">
        <f t="shared" si="382"/>
        <v>0</v>
      </c>
      <c r="CJ1254" s="411">
        <v>0</v>
      </c>
      <c r="CK1254" s="411">
        <v>0</v>
      </c>
      <c r="CL1254" s="411">
        <v>0</v>
      </c>
      <c r="CM1254" s="411">
        <v>0</v>
      </c>
      <c r="CN1254" s="411">
        <v>0</v>
      </c>
      <c r="CO1254" s="411">
        <v>0</v>
      </c>
      <c r="CP1254" s="411">
        <v>0</v>
      </c>
      <c r="CQ1254" s="411">
        <v>0</v>
      </c>
      <c r="CR1254" s="411">
        <v>0</v>
      </c>
      <c r="CS1254" s="411">
        <v>0</v>
      </c>
      <c r="CT1254" s="411">
        <v>0</v>
      </c>
      <c r="CU1254" s="412">
        <v>0</v>
      </c>
      <c r="CV1254" s="411">
        <f t="shared" si="383"/>
        <v>0</v>
      </c>
      <c r="CW1254" s="411">
        <v>0</v>
      </c>
      <c r="CX1254" s="411">
        <v>0</v>
      </c>
      <c r="CY1254" s="411">
        <v>0</v>
      </c>
      <c r="CZ1254" s="411">
        <v>0</v>
      </c>
      <c r="DA1254" s="411">
        <v>0</v>
      </c>
      <c r="DB1254" s="411">
        <v>0</v>
      </c>
      <c r="DC1254" s="411">
        <v>0</v>
      </c>
      <c r="DD1254" s="411">
        <v>0</v>
      </c>
      <c r="DE1254" s="411">
        <v>0</v>
      </c>
      <c r="DF1254" s="411">
        <v>0</v>
      </c>
      <c r="DG1254" s="411">
        <v>0</v>
      </c>
      <c r="DH1254" s="412">
        <v>0</v>
      </c>
      <c r="DI1254" s="411">
        <f t="shared" si="384"/>
        <v>0</v>
      </c>
      <c r="DJ1254" s="411">
        <v>0</v>
      </c>
      <c r="DK1254" s="411">
        <v>0</v>
      </c>
      <c r="DL1254" s="411">
        <v>0</v>
      </c>
      <c r="DM1254" s="411">
        <v>0</v>
      </c>
      <c r="DN1254" s="411">
        <v>0</v>
      </c>
      <c r="DO1254" s="411">
        <v>0</v>
      </c>
      <c r="DP1254" s="411">
        <v>0</v>
      </c>
      <c r="DQ1254" s="411">
        <v>0</v>
      </c>
      <c r="DR1254" s="411">
        <v>0</v>
      </c>
      <c r="DS1254" s="411">
        <v>0</v>
      </c>
      <c r="DT1254" s="411">
        <v>0</v>
      </c>
      <c r="DU1254" s="412">
        <v>0</v>
      </c>
      <c r="DV1254" s="411">
        <f t="shared" si="385"/>
        <v>0</v>
      </c>
      <c r="DW1254" s="412">
        <v>0</v>
      </c>
      <c r="DX1254" s="412">
        <v>0</v>
      </c>
      <c r="DY1254" s="412">
        <v>0</v>
      </c>
      <c r="DZ1254" s="412">
        <v>0</v>
      </c>
      <c r="EA1254" s="412">
        <v>0</v>
      </c>
      <c r="EB1254" s="412">
        <v>0</v>
      </c>
      <c r="EC1254" s="412">
        <v>0</v>
      </c>
      <c r="ED1254" s="412">
        <v>0</v>
      </c>
      <c r="EE1254" s="412">
        <v>0</v>
      </c>
      <c r="EF1254" s="412">
        <v>0</v>
      </c>
      <c r="EG1254" s="412">
        <v>0</v>
      </c>
      <c r="EH1254" s="412">
        <v>0</v>
      </c>
      <c r="EI1254" s="411">
        <f t="shared" si="386"/>
        <v>0</v>
      </c>
      <c r="EK1254" s="411">
        <f t="shared" si="387"/>
        <v>6</v>
      </c>
      <c r="EL1254" s="7">
        <f t="shared" si="388"/>
        <v>-6</v>
      </c>
    </row>
    <row r="1255" spans="1:142">
      <c r="A1255" s="365" t="str">
        <f t="shared" si="370"/>
        <v xml:space="preserve"> 227</v>
      </c>
      <c r="B1255" s="370" t="s">
        <v>983</v>
      </c>
      <c r="C1255" s="370" t="s">
        <v>1203</v>
      </c>
      <c r="D1255" s="411">
        <v>0</v>
      </c>
      <c r="E1255" s="411">
        <v>1</v>
      </c>
      <c r="F1255" s="411">
        <v>0</v>
      </c>
      <c r="G1255" s="411">
        <v>0</v>
      </c>
      <c r="H1255" s="411">
        <v>0</v>
      </c>
      <c r="I1255" s="411">
        <v>0</v>
      </c>
      <c r="J1255" s="411">
        <v>0</v>
      </c>
      <c r="K1255" s="411">
        <v>0</v>
      </c>
      <c r="L1255" s="411">
        <v>0</v>
      </c>
      <c r="M1255" s="411">
        <v>0</v>
      </c>
      <c r="N1255" s="411">
        <v>0</v>
      </c>
      <c r="O1255" s="412">
        <v>0</v>
      </c>
      <c r="P1255" s="411">
        <f t="shared" si="371"/>
        <v>1</v>
      </c>
      <c r="Q1255" s="411">
        <f t="shared" si="372"/>
        <v>1</v>
      </c>
      <c r="R1255" s="411">
        <f t="shared" si="373"/>
        <v>0</v>
      </c>
      <c r="S1255" s="411">
        <f t="shared" si="374"/>
        <v>0</v>
      </c>
      <c r="T1255" s="411">
        <v>0</v>
      </c>
      <c r="U1255" s="411">
        <v>0</v>
      </c>
      <c r="V1255" s="411">
        <v>0</v>
      </c>
      <c r="W1255" s="411">
        <v>0</v>
      </c>
      <c r="X1255" s="411">
        <v>0</v>
      </c>
      <c r="Y1255" s="411">
        <v>0</v>
      </c>
      <c r="Z1255" s="411">
        <v>0</v>
      </c>
      <c r="AA1255" s="411">
        <v>0</v>
      </c>
      <c r="AB1255" s="411">
        <v>0</v>
      </c>
      <c r="AC1255" s="411">
        <v>0</v>
      </c>
      <c r="AD1255" s="411">
        <v>0</v>
      </c>
      <c r="AE1255" s="412">
        <v>0</v>
      </c>
      <c r="AF1255" s="411">
        <f t="shared" si="375"/>
        <v>0</v>
      </c>
      <c r="AG1255" s="411">
        <v>0</v>
      </c>
      <c r="AH1255" s="411">
        <v>0</v>
      </c>
      <c r="AI1255" s="411">
        <v>0</v>
      </c>
      <c r="AJ1255" s="411">
        <v>0</v>
      </c>
      <c r="AK1255" s="411">
        <v>0</v>
      </c>
      <c r="AL1255" s="411">
        <v>0</v>
      </c>
      <c r="AM1255" s="411">
        <v>0</v>
      </c>
      <c r="AN1255" s="411">
        <v>0</v>
      </c>
      <c r="AO1255" s="411">
        <v>0</v>
      </c>
      <c r="AP1255" s="411">
        <v>0</v>
      </c>
      <c r="AQ1255" s="411">
        <v>0</v>
      </c>
      <c r="AR1255" s="412">
        <v>0</v>
      </c>
      <c r="AS1255" s="411">
        <f t="shared" si="376"/>
        <v>0</v>
      </c>
      <c r="AT1255" s="411">
        <f t="shared" si="377"/>
        <v>0</v>
      </c>
      <c r="AU1255" s="411">
        <f t="shared" si="378"/>
        <v>0</v>
      </c>
      <c r="AV1255" s="411">
        <f t="shared" si="379"/>
        <v>0</v>
      </c>
      <c r="AW1255" s="411">
        <v>0</v>
      </c>
      <c r="AX1255" s="411">
        <v>0</v>
      </c>
      <c r="AY1255" s="411">
        <v>0</v>
      </c>
      <c r="AZ1255" s="411">
        <v>0</v>
      </c>
      <c r="BA1255" s="411">
        <v>0</v>
      </c>
      <c r="BB1255" s="411">
        <v>0</v>
      </c>
      <c r="BC1255" s="411">
        <v>0</v>
      </c>
      <c r="BD1255" s="411">
        <v>0</v>
      </c>
      <c r="BE1255" s="411">
        <v>0</v>
      </c>
      <c r="BF1255" s="411">
        <v>0</v>
      </c>
      <c r="BG1255" s="411">
        <v>0</v>
      </c>
      <c r="BH1255" s="412">
        <v>0</v>
      </c>
      <c r="BI1255" s="411">
        <f t="shared" si="380"/>
        <v>0</v>
      </c>
      <c r="BJ1255" s="411">
        <v>0</v>
      </c>
      <c r="BK1255" s="411">
        <v>0</v>
      </c>
      <c r="BL1255" s="411">
        <v>0</v>
      </c>
      <c r="BM1255" s="411">
        <v>0</v>
      </c>
      <c r="BN1255" s="411">
        <v>0</v>
      </c>
      <c r="BO1255" s="411">
        <v>0</v>
      </c>
      <c r="BP1255" s="411">
        <v>0</v>
      </c>
      <c r="BQ1255" s="411">
        <v>0</v>
      </c>
      <c r="BR1255" s="411">
        <v>0</v>
      </c>
      <c r="BS1255" s="411">
        <v>0</v>
      </c>
      <c r="BT1255" s="411">
        <v>0</v>
      </c>
      <c r="BU1255" s="412">
        <v>0</v>
      </c>
      <c r="BV1255" s="411">
        <f t="shared" si="381"/>
        <v>0</v>
      </c>
      <c r="BW1255" s="411">
        <v>0</v>
      </c>
      <c r="BX1255" s="411">
        <v>0</v>
      </c>
      <c r="BY1255" s="411">
        <v>0</v>
      </c>
      <c r="BZ1255" s="411">
        <v>0</v>
      </c>
      <c r="CA1255" s="411">
        <v>0</v>
      </c>
      <c r="CB1255" s="411">
        <v>0</v>
      </c>
      <c r="CC1255" s="411">
        <v>0</v>
      </c>
      <c r="CD1255" s="411">
        <v>0</v>
      </c>
      <c r="CE1255" s="411">
        <v>0</v>
      </c>
      <c r="CF1255" s="411">
        <v>0</v>
      </c>
      <c r="CG1255" s="411">
        <v>0</v>
      </c>
      <c r="CH1255" s="412">
        <v>0</v>
      </c>
      <c r="CI1255" s="411">
        <f t="shared" si="382"/>
        <v>0</v>
      </c>
      <c r="CJ1255" s="411">
        <v>0</v>
      </c>
      <c r="CK1255" s="411">
        <v>0</v>
      </c>
      <c r="CL1255" s="411">
        <v>0</v>
      </c>
      <c r="CM1255" s="411">
        <v>0</v>
      </c>
      <c r="CN1255" s="411">
        <v>0</v>
      </c>
      <c r="CO1255" s="411">
        <v>0</v>
      </c>
      <c r="CP1255" s="411">
        <v>0</v>
      </c>
      <c r="CQ1255" s="411">
        <v>0</v>
      </c>
      <c r="CR1255" s="411">
        <v>0</v>
      </c>
      <c r="CS1255" s="411">
        <v>0</v>
      </c>
      <c r="CT1255" s="411">
        <v>0</v>
      </c>
      <c r="CU1255" s="412">
        <v>0</v>
      </c>
      <c r="CV1255" s="411">
        <f t="shared" si="383"/>
        <v>0</v>
      </c>
      <c r="CW1255" s="411">
        <v>0</v>
      </c>
      <c r="CX1255" s="411">
        <v>0</v>
      </c>
      <c r="CY1255" s="411">
        <v>0</v>
      </c>
      <c r="CZ1255" s="411">
        <v>0</v>
      </c>
      <c r="DA1255" s="411">
        <v>0</v>
      </c>
      <c r="DB1255" s="411">
        <v>0</v>
      </c>
      <c r="DC1255" s="411">
        <v>0</v>
      </c>
      <c r="DD1255" s="411">
        <v>0</v>
      </c>
      <c r="DE1255" s="411">
        <v>0</v>
      </c>
      <c r="DF1255" s="411">
        <v>0</v>
      </c>
      <c r="DG1255" s="411">
        <v>0</v>
      </c>
      <c r="DH1255" s="412">
        <v>0</v>
      </c>
      <c r="DI1255" s="411">
        <f t="shared" si="384"/>
        <v>0</v>
      </c>
      <c r="DJ1255" s="411">
        <v>0</v>
      </c>
      <c r="DK1255" s="411">
        <v>0</v>
      </c>
      <c r="DL1255" s="411">
        <v>0</v>
      </c>
      <c r="DM1255" s="411">
        <v>0</v>
      </c>
      <c r="DN1255" s="411">
        <v>0</v>
      </c>
      <c r="DO1255" s="411">
        <v>0</v>
      </c>
      <c r="DP1255" s="411">
        <v>0</v>
      </c>
      <c r="DQ1255" s="411">
        <v>0</v>
      </c>
      <c r="DR1255" s="411">
        <v>0</v>
      </c>
      <c r="DS1255" s="411">
        <v>0</v>
      </c>
      <c r="DT1255" s="411">
        <v>0</v>
      </c>
      <c r="DU1255" s="412">
        <v>0</v>
      </c>
      <c r="DV1255" s="411">
        <f t="shared" si="385"/>
        <v>0</v>
      </c>
      <c r="DW1255" s="412">
        <v>0</v>
      </c>
      <c r="DX1255" s="412">
        <v>0</v>
      </c>
      <c r="DY1255" s="412">
        <v>0</v>
      </c>
      <c r="DZ1255" s="412">
        <v>0</v>
      </c>
      <c r="EA1255" s="412">
        <v>0</v>
      </c>
      <c r="EB1255" s="412">
        <v>0</v>
      </c>
      <c r="EC1255" s="412">
        <v>0</v>
      </c>
      <c r="ED1255" s="412">
        <v>0</v>
      </c>
      <c r="EE1255" s="412">
        <v>0</v>
      </c>
      <c r="EF1255" s="412">
        <v>0</v>
      </c>
      <c r="EG1255" s="412">
        <v>0</v>
      </c>
      <c r="EH1255" s="412">
        <v>0</v>
      </c>
      <c r="EI1255" s="411">
        <f t="shared" si="386"/>
        <v>0</v>
      </c>
      <c r="EK1255" s="411">
        <f t="shared" si="387"/>
        <v>1</v>
      </c>
      <c r="EL1255" s="7">
        <f t="shared" si="388"/>
        <v>-1</v>
      </c>
    </row>
    <row r="1256" spans="1:142">
      <c r="A1256" s="365" t="str">
        <f t="shared" si="370"/>
        <v xml:space="preserve"> 227</v>
      </c>
      <c r="B1256" s="370" t="s">
        <v>983</v>
      </c>
      <c r="C1256" s="370" t="s">
        <v>1211</v>
      </c>
      <c r="D1256" s="411">
        <v>0</v>
      </c>
      <c r="E1256" s="411">
        <v>0</v>
      </c>
      <c r="F1256" s="411">
        <v>0</v>
      </c>
      <c r="G1256" s="411">
        <v>0</v>
      </c>
      <c r="H1256" s="411">
        <v>0</v>
      </c>
      <c r="I1256" s="411">
        <v>0</v>
      </c>
      <c r="J1256" s="411">
        <v>0</v>
      </c>
      <c r="K1256" s="411">
        <v>0</v>
      </c>
      <c r="L1256" s="411">
        <v>0</v>
      </c>
      <c r="M1256" s="411">
        <v>0</v>
      </c>
      <c r="N1256" s="411">
        <v>0</v>
      </c>
      <c r="O1256" s="412">
        <v>1</v>
      </c>
      <c r="P1256" s="411">
        <f t="shared" si="371"/>
        <v>1</v>
      </c>
      <c r="Q1256" s="411">
        <f t="shared" si="372"/>
        <v>0</v>
      </c>
      <c r="R1256" s="411">
        <f t="shared" si="373"/>
        <v>0</v>
      </c>
      <c r="S1256" s="411">
        <f t="shared" si="374"/>
        <v>1</v>
      </c>
      <c r="T1256" s="411">
        <v>0</v>
      </c>
      <c r="U1256" s="411">
        <v>0</v>
      </c>
      <c r="V1256" s="411">
        <v>0</v>
      </c>
      <c r="W1256" s="411">
        <v>0</v>
      </c>
      <c r="X1256" s="411">
        <v>0</v>
      </c>
      <c r="Y1256" s="411">
        <v>0</v>
      </c>
      <c r="Z1256" s="411">
        <v>0</v>
      </c>
      <c r="AA1256" s="411">
        <v>0</v>
      </c>
      <c r="AB1256" s="411">
        <v>0</v>
      </c>
      <c r="AC1256" s="411">
        <v>0</v>
      </c>
      <c r="AD1256" s="411">
        <v>0</v>
      </c>
      <c r="AE1256" s="412">
        <v>0</v>
      </c>
      <c r="AF1256" s="411">
        <f t="shared" si="375"/>
        <v>0</v>
      </c>
      <c r="AG1256" s="411">
        <v>0</v>
      </c>
      <c r="AH1256" s="411">
        <v>0</v>
      </c>
      <c r="AI1256" s="411">
        <v>0</v>
      </c>
      <c r="AJ1256" s="411">
        <v>0</v>
      </c>
      <c r="AK1256" s="411">
        <v>0</v>
      </c>
      <c r="AL1256" s="411">
        <v>0</v>
      </c>
      <c r="AM1256" s="411">
        <v>0</v>
      </c>
      <c r="AN1256" s="411">
        <v>0</v>
      </c>
      <c r="AO1256" s="411">
        <v>0</v>
      </c>
      <c r="AP1256" s="411">
        <v>0</v>
      </c>
      <c r="AQ1256" s="411">
        <v>0</v>
      </c>
      <c r="AR1256" s="412">
        <v>0</v>
      </c>
      <c r="AS1256" s="411">
        <f t="shared" si="376"/>
        <v>0</v>
      </c>
      <c r="AT1256" s="411">
        <f t="shared" si="377"/>
        <v>0</v>
      </c>
      <c r="AU1256" s="411">
        <f t="shared" si="378"/>
        <v>0</v>
      </c>
      <c r="AV1256" s="411">
        <f t="shared" si="379"/>
        <v>0</v>
      </c>
      <c r="AW1256" s="411">
        <v>0</v>
      </c>
      <c r="AX1256" s="411">
        <v>0</v>
      </c>
      <c r="AY1256" s="411">
        <v>0</v>
      </c>
      <c r="AZ1256" s="411">
        <v>0</v>
      </c>
      <c r="BA1256" s="411">
        <v>0</v>
      </c>
      <c r="BB1256" s="411">
        <v>0</v>
      </c>
      <c r="BC1256" s="411">
        <v>0</v>
      </c>
      <c r="BD1256" s="411">
        <v>0</v>
      </c>
      <c r="BE1256" s="411">
        <v>0</v>
      </c>
      <c r="BF1256" s="411">
        <v>0</v>
      </c>
      <c r="BG1256" s="411">
        <v>0</v>
      </c>
      <c r="BH1256" s="412">
        <v>0</v>
      </c>
      <c r="BI1256" s="411">
        <f t="shared" si="380"/>
        <v>0</v>
      </c>
      <c r="BJ1256" s="411">
        <v>0</v>
      </c>
      <c r="BK1256" s="411">
        <v>0</v>
      </c>
      <c r="BL1256" s="411">
        <v>0</v>
      </c>
      <c r="BM1256" s="411">
        <v>0</v>
      </c>
      <c r="BN1256" s="411">
        <v>0</v>
      </c>
      <c r="BO1256" s="411">
        <v>0</v>
      </c>
      <c r="BP1256" s="411">
        <v>0</v>
      </c>
      <c r="BQ1256" s="411">
        <v>0</v>
      </c>
      <c r="BR1256" s="411">
        <v>0</v>
      </c>
      <c r="BS1256" s="411">
        <v>0</v>
      </c>
      <c r="BT1256" s="411">
        <v>0</v>
      </c>
      <c r="BU1256" s="412">
        <v>0</v>
      </c>
      <c r="BV1256" s="411">
        <f t="shared" si="381"/>
        <v>0</v>
      </c>
      <c r="BW1256" s="411">
        <v>0</v>
      </c>
      <c r="BX1256" s="411">
        <v>0</v>
      </c>
      <c r="BY1256" s="411">
        <v>0</v>
      </c>
      <c r="BZ1256" s="411">
        <v>0</v>
      </c>
      <c r="CA1256" s="411">
        <v>0</v>
      </c>
      <c r="CB1256" s="411">
        <v>0</v>
      </c>
      <c r="CC1256" s="411">
        <v>0</v>
      </c>
      <c r="CD1256" s="411">
        <v>0</v>
      </c>
      <c r="CE1256" s="411">
        <v>0</v>
      </c>
      <c r="CF1256" s="411">
        <v>0</v>
      </c>
      <c r="CG1256" s="411">
        <v>0</v>
      </c>
      <c r="CH1256" s="412">
        <v>0</v>
      </c>
      <c r="CI1256" s="411">
        <f t="shared" si="382"/>
        <v>0</v>
      </c>
      <c r="CJ1256" s="411">
        <v>0</v>
      </c>
      <c r="CK1256" s="411">
        <v>0</v>
      </c>
      <c r="CL1256" s="411">
        <v>0</v>
      </c>
      <c r="CM1256" s="411">
        <v>0</v>
      </c>
      <c r="CN1256" s="411">
        <v>0</v>
      </c>
      <c r="CO1256" s="411">
        <v>0</v>
      </c>
      <c r="CP1256" s="411">
        <v>0</v>
      </c>
      <c r="CQ1256" s="411">
        <v>0</v>
      </c>
      <c r="CR1256" s="411">
        <v>0</v>
      </c>
      <c r="CS1256" s="411">
        <v>0</v>
      </c>
      <c r="CT1256" s="411">
        <v>0</v>
      </c>
      <c r="CU1256" s="412">
        <v>0</v>
      </c>
      <c r="CV1256" s="411">
        <f t="shared" si="383"/>
        <v>0</v>
      </c>
      <c r="CW1256" s="411">
        <v>0</v>
      </c>
      <c r="CX1256" s="411">
        <v>0</v>
      </c>
      <c r="CY1256" s="411">
        <v>0</v>
      </c>
      <c r="CZ1256" s="411">
        <v>0</v>
      </c>
      <c r="DA1256" s="411">
        <v>0</v>
      </c>
      <c r="DB1256" s="411">
        <v>0</v>
      </c>
      <c r="DC1256" s="411">
        <v>0</v>
      </c>
      <c r="DD1256" s="411">
        <v>0</v>
      </c>
      <c r="DE1256" s="411">
        <v>0</v>
      </c>
      <c r="DF1256" s="411">
        <v>0</v>
      </c>
      <c r="DG1256" s="411">
        <v>0</v>
      </c>
      <c r="DH1256" s="412">
        <v>0</v>
      </c>
      <c r="DI1256" s="411">
        <f t="shared" si="384"/>
        <v>0</v>
      </c>
      <c r="DJ1256" s="411">
        <v>0</v>
      </c>
      <c r="DK1256" s="411">
        <v>0</v>
      </c>
      <c r="DL1256" s="411">
        <v>0</v>
      </c>
      <c r="DM1256" s="411">
        <v>0</v>
      </c>
      <c r="DN1256" s="411">
        <v>0</v>
      </c>
      <c r="DO1256" s="411">
        <v>0</v>
      </c>
      <c r="DP1256" s="411">
        <v>0</v>
      </c>
      <c r="DQ1256" s="411">
        <v>0</v>
      </c>
      <c r="DR1256" s="411">
        <v>0</v>
      </c>
      <c r="DS1256" s="411">
        <v>0</v>
      </c>
      <c r="DT1256" s="411">
        <v>0</v>
      </c>
      <c r="DU1256" s="412">
        <v>0</v>
      </c>
      <c r="DV1256" s="411">
        <f t="shared" si="385"/>
        <v>0</v>
      </c>
      <c r="DW1256" s="412">
        <v>0</v>
      </c>
      <c r="DX1256" s="412">
        <v>0</v>
      </c>
      <c r="DY1256" s="412">
        <v>0</v>
      </c>
      <c r="DZ1256" s="412">
        <v>0</v>
      </c>
      <c r="EA1256" s="412">
        <v>0</v>
      </c>
      <c r="EB1256" s="412">
        <v>0</v>
      </c>
      <c r="EC1256" s="412">
        <v>0</v>
      </c>
      <c r="ED1256" s="412">
        <v>0</v>
      </c>
      <c r="EE1256" s="412">
        <v>0</v>
      </c>
      <c r="EF1256" s="412">
        <v>0</v>
      </c>
      <c r="EG1256" s="412">
        <v>0</v>
      </c>
      <c r="EH1256" s="412">
        <v>0</v>
      </c>
      <c r="EI1256" s="411">
        <f t="shared" si="386"/>
        <v>0</v>
      </c>
      <c r="EK1256" s="411">
        <f t="shared" si="387"/>
        <v>1</v>
      </c>
      <c r="EL1256" s="7">
        <f t="shared" si="388"/>
        <v>-1</v>
      </c>
    </row>
    <row r="1257" spans="1:142">
      <c r="A1257" s="365" t="str">
        <f t="shared" si="370"/>
        <v xml:space="preserve"> 227</v>
      </c>
      <c r="B1257" s="370" t="s">
        <v>983</v>
      </c>
      <c r="C1257" s="370" t="s">
        <v>1208</v>
      </c>
      <c r="D1257" s="411">
        <v>0</v>
      </c>
      <c r="E1257" s="411">
        <v>1</v>
      </c>
      <c r="F1257" s="411">
        <v>0</v>
      </c>
      <c r="G1257" s="411">
        <v>0</v>
      </c>
      <c r="H1257" s="411">
        <v>0</v>
      </c>
      <c r="I1257" s="411">
        <v>0</v>
      </c>
      <c r="J1257" s="411">
        <v>0</v>
      </c>
      <c r="K1257" s="411">
        <v>0</v>
      </c>
      <c r="L1257" s="411">
        <v>0</v>
      </c>
      <c r="M1257" s="411">
        <v>0</v>
      </c>
      <c r="N1257" s="411">
        <v>0</v>
      </c>
      <c r="O1257" s="412">
        <v>0</v>
      </c>
      <c r="P1257" s="411">
        <f t="shared" si="371"/>
        <v>1</v>
      </c>
      <c r="Q1257" s="411">
        <f t="shared" si="372"/>
        <v>1</v>
      </c>
      <c r="R1257" s="411">
        <f t="shared" si="373"/>
        <v>0</v>
      </c>
      <c r="S1257" s="411">
        <f t="shared" si="374"/>
        <v>0</v>
      </c>
      <c r="T1257" s="411">
        <v>0</v>
      </c>
      <c r="U1257" s="411">
        <v>0</v>
      </c>
      <c r="V1257" s="411">
        <v>0</v>
      </c>
      <c r="W1257" s="411">
        <v>0</v>
      </c>
      <c r="X1257" s="411">
        <v>0</v>
      </c>
      <c r="Y1257" s="411">
        <v>0</v>
      </c>
      <c r="Z1257" s="411">
        <v>0</v>
      </c>
      <c r="AA1257" s="411">
        <v>0</v>
      </c>
      <c r="AB1257" s="411">
        <v>0</v>
      </c>
      <c r="AC1257" s="411">
        <v>0</v>
      </c>
      <c r="AD1257" s="411">
        <v>0</v>
      </c>
      <c r="AE1257" s="412">
        <v>0</v>
      </c>
      <c r="AF1257" s="411">
        <f t="shared" si="375"/>
        <v>0</v>
      </c>
      <c r="AG1257" s="411">
        <v>0</v>
      </c>
      <c r="AH1257" s="411">
        <v>0</v>
      </c>
      <c r="AI1257" s="411">
        <v>0</v>
      </c>
      <c r="AJ1257" s="411">
        <v>0</v>
      </c>
      <c r="AK1257" s="411">
        <v>0</v>
      </c>
      <c r="AL1257" s="411">
        <v>0</v>
      </c>
      <c r="AM1257" s="411">
        <v>0</v>
      </c>
      <c r="AN1257" s="411">
        <v>0</v>
      </c>
      <c r="AO1257" s="411">
        <v>0</v>
      </c>
      <c r="AP1257" s="411">
        <v>0</v>
      </c>
      <c r="AQ1257" s="411">
        <v>0</v>
      </c>
      <c r="AR1257" s="412">
        <v>0</v>
      </c>
      <c r="AS1257" s="411">
        <f t="shared" si="376"/>
        <v>0</v>
      </c>
      <c r="AT1257" s="411">
        <f t="shared" si="377"/>
        <v>0</v>
      </c>
      <c r="AU1257" s="411">
        <f t="shared" si="378"/>
        <v>0</v>
      </c>
      <c r="AV1257" s="411">
        <f t="shared" si="379"/>
        <v>0</v>
      </c>
      <c r="AW1257" s="411">
        <v>0</v>
      </c>
      <c r="AX1257" s="411">
        <v>0</v>
      </c>
      <c r="AY1257" s="411">
        <v>0</v>
      </c>
      <c r="AZ1257" s="411">
        <v>0</v>
      </c>
      <c r="BA1257" s="411">
        <v>0</v>
      </c>
      <c r="BB1257" s="411">
        <v>0</v>
      </c>
      <c r="BC1257" s="411">
        <v>0</v>
      </c>
      <c r="BD1257" s="411">
        <v>0</v>
      </c>
      <c r="BE1257" s="411">
        <v>0</v>
      </c>
      <c r="BF1257" s="411">
        <v>0</v>
      </c>
      <c r="BG1257" s="411">
        <v>0</v>
      </c>
      <c r="BH1257" s="412">
        <v>0</v>
      </c>
      <c r="BI1257" s="411">
        <f t="shared" si="380"/>
        <v>0</v>
      </c>
      <c r="BJ1257" s="411">
        <v>0</v>
      </c>
      <c r="BK1257" s="411">
        <v>0</v>
      </c>
      <c r="BL1257" s="411">
        <v>0</v>
      </c>
      <c r="BM1257" s="411">
        <v>0</v>
      </c>
      <c r="BN1257" s="411">
        <v>0</v>
      </c>
      <c r="BO1257" s="411">
        <v>0</v>
      </c>
      <c r="BP1257" s="411">
        <v>0</v>
      </c>
      <c r="BQ1257" s="411">
        <v>0</v>
      </c>
      <c r="BR1257" s="411">
        <v>0</v>
      </c>
      <c r="BS1257" s="411">
        <v>0</v>
      </c>
      <c r="BT1257" s="411">
        <v>0</v>
      </c>
      <c r="BU1257" s="412">
        <v>0</v>
      </c>
      <c r="BV1257" s="411">
        <f t="shared" si="381"/>
        <v>0</v>
      </c>
      <c r="BW1257" s="411">
        <v>0</v>
      </c>
      <c r="BX1257" s="411">
        <v>0</v>
      </c>
      <c r="BY1257" s="411">
        <v>0</v>
      </c>
      <c r="BZ1257" s="411">
        <v>0</v>
      </c>
      <c r="CA1257" s="411">
        <v>0</v>
      </c>
      <c r="CB1257" s="411">
        <v>0</v>
      </c>
      <c r="CC1257" s="411">
        <v>0</v>
      </c>
      <c r="CD1257" s="411">
        <v>0</v>
      </c>
      <c r="CE1257" s="411">
        <v>0</v>
      </c>
      <c r="CF1257" s="411">
        <v>0</v>
      </c>
      <c r="CG1257" s="411">
        <v>0</v>
      </c>
      <c r="CH1257" s="412">
        <v>0</v>
      </c>
      <c r="CI1257" s="411">
        <f t="shared" si="382"/>
        <v>0</v>
      </c>
      <c r="CJ1257" s="411">
        <v>0</v>
      </c>
      <c r="CK1257" s="411">
        <v>0</v>
      </c>
      <c r="CL1257" s="411">
        <v>0</v>
      </c>
      <c r="CM1257" s="411">
        <v>0</v>
      </c>
      <c r="CN1257" s="411">
        <v>0</v>
      </c>
      <c r="CO1257" s="411">
        <v>0</v>
      </c>
      <c r="CP1257" s="411">
        <v>0</v>
      </c>
      <c r="CQ1257" s="411">
        <v>0</v>
      </c>
      <c r="CR1257" s="411">
        <v>0</v>
      </c>
      <c r="CS1257" s="411">
        <v>0</v>
      </c>
      <c r="CT1257" s="411">
        <v>0</v>
      </c>
      <c r="CU1257" s="412">
        <v>0</v>
      </c>
      <c r="CV1257" s="411">
        <f t="shared" si="383"/>
        <v>0</v>
      </c>
      <c r="CW1257" s="411">
        <v>0</v>
      </c>
      <c r="CX1257" s="411">
        <v>0</v>
      </c>
      <c r="CY1257" s="411">
        <v>0</v>
      </c>
      <c r="CZ1257" s="411">
        <v>0</v>
      </c>
      <c r="DA1257" s="411">
        <v>0</v>
      </c>
      <c r="DB1257" s="411">
        <v>0</v>
      </c>
      <c r="DC1257" s="411">
        <v>0</v>
      </c>
      <c r="DD1257" s="411">
        <v>0</v>
      </c>
      <c r="DE1257" s="411">
        <v>0</v>
      </c>
      <c r="DF1257" s="411">
        <v>0</v>
      </c>
      <c r="DG1257" s="411">
        <v>0</v>
      </c>
      <c r="DH1257" s="412">
        <v>0</v>
      </c>
      <c r="DI1257" s="411">
        <f t="shared" si="384"/>
        <v>0</v>
      </c>
      <c r="DJ1257" s="411">
        <v>0</v>
      </c>
      <c r="DK1257" s="411">
        <v>0</v>
      </c>
      <c r="DL1257" s="411">
        <v>0</v>
      </c>
      <c r="DM1257" s="411">
        <v>0</v>
      </c>
      <c r="DN1257" s="411">
        <v>0</v>
      </c>
      <c r="DO1257" s="411">
        <v>0</v>
      </c>
      <c r="DP1257" s="411">
        <v>0</v>
      </c>
      <c r="DQ1257" s="411">
        <v>0</v>
      </c>
      <c r="DR1257" s="411">
        <v>0</v>
      </c>
      <c r="DS1257" s="411">
        <v>0</v>
      </c>
      <c r="DT1257" s="411">
        <v>0</v>
      </c>
      <c r="DU1257" s="412">
        <v>0</v>
      </c>
      <c r="DV1257" s="411">
        <f t="shared" si="385"/>
        <v>0</v>
      </c>
      <c r="DW1257" s="412">
        <v>0</v>
      </c>
      <c r="DX1257" s="412">
        <v>0</v>
      </c>
      <c r="DY1257" s="412">
        <v>0</v>
      </c>
      <c r="DZ1257" s="412">
        <v>0</v>
      </c>
      <c r="EA1257" s="412">
        <v>0</v>
      </c>
      <c r="EB1257" s="412">
        <v>0</v>
      </c>
      <c r="EC1257" s="412">
        <v>0</v>
      </c>
      <c r="ED1257" s="412">
        <v>0</v>
      </c>
      <c r="EE1257" s="412">
        <v>0</v>
      </c>
      <c r="EF1257" s="412">
        <v>0</v>
      </c>
      <c r="EG1257" s="412">
        <v>0</v>
      </c>
      <c r="EH1257" s="412">
        <v>0</v>
      </c>
      <c r="EI1257" s="411">
        <f t="shared" si="386"/>
        <v>0</v>
      </c>
      <c r="EK1257" s="411">
        <f t="shared" si="387"/>
        <v>1</v>
      </c>
      <c r="EL1257" s="7">
        <f t="shared" si="388"/>
        <v>-1</v>
      </c>
    </row>
    <row r="1258" spans="1:142">
      <c r="A1258" s="365" t="str">
        <f t="shared" si="370"/>
        <v xml:space="preserve"> 227</v>
      </c>
      <c r="B1258" s="370" t="s">
        <v>983</v>
      </c>
      <c r="C1258" s="370" t="s">
        <v>1212</v>
      </c>
      <c r="D1258" s="411">
        <v>0</v>
      </c>
      <c r="E1258" s="411">
        <v>0</v>
      </c>
      <c r="F1258" s="411">
        <v>0</v>
      </c>
      <c r="G1258" s="411">
        <v>0</v>
      </c>
      <c r="H1258" s="411">
        <v>0</v>
      </c>
      <c r="I1258" s="411">
        <v>0</v>
      </c>
      <c r="J1258" s="411">
        <v>0</v>
      </c>
      <c r="K1258" s="411">
        <v>0</v>
      </c>
      <c r="L1258" s="411">
        <v>0</v>
      </c>
      <c r="M1258" s="411">
        <v>0</v>
      </c>
      <c r="N1258" s="411">
        <v>0</v>
      </c>
      <c r="O1258" s="412">
        <v>1</v>
      </c>
      <c r="P1258" s="411">
        <f t="shared" si="371"/>
        <v>1</v>
      </c>
      <c r="Q1258" s="411">
        <f t="shared" si="372"/>
        <v>0</v>
      </c>
      <c r="R1258" s="411">
        <f t="shared" si="373"/>
        <v>0</v>
      </c>
      <c r="S1258" s="411">
        <f t="shared" si="374"/>
        <v>1</v>
      </c>
      <c r="T1258" s="411">
        <v>0</v>
      </c>
      <c r="U1258" s="411">
        <v>0</v>
      </c>
      <c r="V1258" s="411">
        <v>0</v>
      </c>
      <c r="W1258" s="411">
        <v>0</v>
      </c>
      <c r="X1258" s="411">
        <v>0</v>
      </c>
      <c r="Y1258" s="411">
        <v>0</v>
      </c>
      <c r="Z1258" s="411">
        <v>0</v>
      </c>
      <c r="AA1258" s="411">
        <v>0</v>
      </c>
      <c r="AB1258" s="411">
        <v>0</v>
      </c>
      <c r="AC1258" s="411">
        <v>0</v>
      </c>
      <c r="AD1258" s="411">
        <v>0</v>
      </c>
      <c r="AE1258" s="412">
        <v>0</v>
      </c>
      <c r="AF1258" s="411">
        <f t="shared" si="375"/>
        <v>0</v>
      </c>
      <c r="AG1258" s="411">
        <v>0</v>
      </c>
      <c r="AH1258" s="411">
        <v>0</v>
      </c>
      <c r="AI1258" s="411">
        <v>0</v>
      </c>
      <c r="AJ1258" s="411">
        <v>0</v>
      </c>
      <c r="AK1258" s="411">
        <v>0</v>
      </c>
      <c r="AL1258" s="411">
        <v>0</v>
      </c>
      <c r="AM1258" s="411">
        <v>0</v>
      </c>
      <c r="AN1258" s="411">
        <v>0</v>
      </c>
      <c r="AO1258" s="411">
        <v>0</v>
      </c>
      <c r="AP1258" s="411">
        <v>0</v>
      </c>
      <c r="AQ1258" s="411">
        <v>0</v>
      </c>
      <c r="AR1258" s="412">
        <v>0</v>
      </c>
      <c r="AS1258" s="411">
        <f t="shared" si="376"/>
        <v>0</v>
      </c>
      <c r="AT1258" s="411">
        <f t="shared" si="377"/>
        <v>0</v>
      </c>
      <c r="AU1258" s="411">
        <f t="shared" si="378"/>
        <v>0</v>
      </c>
      <c r="AV1258" s="411">
        <f t="shared" si="379"/>
        <v>0</v>
      </c>
      <c r="AW1258" s="411">
        <v>0</v>
      </c>
      <c r="AX1258" s="411">
        <v>0</v>
      </c>
      <c r="AY1258" s="411">
        <v>0</v>
      </c>
      <c r="AZ1258" s="411">
        <v>0</v>
      </c>
      <c r="BA1258" s="411">
        <v>0</v>
      </c>
      <c r="BB1258" s="411">
        <v>0</v>
      </c>
      <c r="BC1258" s="411">
        <v>0</v>
      </c>
      <c r="BD1258" s="411">
        <v>0</v>
      </c>
      <c r="BE1258" s="411">
        <v>0</v>
      </c>
      <c r="BF1258" s="411">
        <v>0</v>
      </c>
      <c r="BG1258" s="411">
        <v>0</v>
      </c>
      <c r="BH1258" s="412">
        <v>0</v>
      </c>
      <c r="BI1258" s="411">
        <f t="shared" si="380"/>
        <v>0</v>
      </c>
      <c r="BJ1258" s="411">
        <v>0</v>
      </c>
      <c r="BK1258" s="411">
        <v>0</v>
      </c>
      <c r="BL1258" s="411">
        <v>0</v>
      </c>
      <c r="BM1258" s="411">
        <v>0</v>
      </c>
      <c r="BN1258" s="411">
        <v>0</v>
      </c>
      <c r="BO1258" s="411">
        <v>0</v>
      </c>
      <c r="BP1258" s="411">
        <v>0</v>
      </c>
      <c r="BQ1258" s="411">
        <v>0</v>
      </c>
      <c r="BR1258" s="411">
        <v>0</v>
      </c>
      <c r="BS1258" s="411">
        <v>0</v>
      </c>
      <c r="BT1258" s="411">
        <v>0</v>
      </c>
      <c r="BU1258" s="412">
        <v>0</v>
      </c>
      <c r="BV1258" s="411">
        <f t="shared" si="381"/>
        <v>0</v>
      </c>
      <c r="BW1258" s="411">
        <v>0</v>
      </c>
      <c r="BX1258" s="411">
        <v>0</v>
      </c>
      <c r="BY1258" s="411">
        <v>0</v>
      </c>
      <c r="BZ1258" s="411">
        <v>0</v>
      </c>
      <c r="CA1258" s="411">
        <v>0</v>
      </c>
      <c r="CB1258" s="411">
        <v>0</v>
      </c>
      <c r="CC1258" s="411">
        <v>0</v>
      </c>
      <c r="CD1258" s="411">
        <v>0</v>
      </c>
      <c r="CE1258" s="411">
        <v>0</v>
      </c>
      <c r="CF1258" s="411">
        <v>0</v>
      </c>
      <c r="CG1258" s="411">
        <v>0</v>
      </c>
      <c r="CH1258" s="412">
        <v>0</v>
      </c>
      <c r="CI1258" s="411">
        <f t="shared" si="382"/>
        <v>0</v>
      </c>
      <c r="CJ1258" s="411">
        <v>0</v>
      </c>
      <c r="CK1258" s="411">
        <v>0</v>
      </c>
      <c r="CL1258" s="411">
        <v>0</v>
      </c>
      <c r="CM1258" s="411">
        <v>0</v>
      </c>
      <c r="CN1258" s="411">
        <v>0</v>
      </c>
      <c r="CO1258" s="411">
        <v>0</v>
      </c>
      <c r="CP1258" s="411">
        <v>0</v>
      </c>
      <c r="CQ1258" s="411">
        <v>0</v>
      </c>
      <c r="CR1258" s="411">
        <v>0</v>
      </c>
      <c r="CS1258" s="411">
        <v>0</v>
      </c>
      <c r="CT1258" s="411">
        <v>0</v>
      </c>
      <c r="CU1258" s="412">
        <v>0</v>
      </c>
      <c r="CV1258" s="411">
        <f t="shared" si="383"/>
        <v>0</v>
      </c>
      <c r="CW1258" s="411">
        <v>0</v>
      </c>
      <c r="CX1258" s="411">
        <v>0</v>
      </c>
      <c r="CY1258" s="411">
        <v>0</v>
      </c>
      <c r="CZ1258" s="411">
        <v>0</v>
      </c>
      <c r="DA1258" s="411">
        <v>0</v>
      </c>
      <c r="DB1258" s="411">
        <v>0</v>
      </c>
      <c r="DC1258" s="411">
        <v>0</v>
      </c>
      <c r="DD1258" s="411">
        <v>0</v>
      </c>
      <c r="DE1258" s="411">
        <v>0</v>
      </c>
      <c r="DF1258" s="411">
        <v>0</v>
      </c>
      <c r="DG1258" s="411">
        <v>0</v>
      </c>
      <c r="DH1258" s="412">
        <v>0</v>
      </c>
      <c r="DI1258" s="411">
        <f t="shared" si="384"/>
        <v>0</v>
      </c>
      <c r="DJ1258" s="411">
        <v>0</v>
      </c>
      <c r="DK1258" s="411">
        <v>0</v>
      </c>
      <c r="DL1258" s="411">
        <v>0</v>
      </c>
      <c r="DM1258" s="411">
        <v>0</v>
      </c>
      <c r="DN1258" s="411">
        <v>0</v>
      </c>
      <c r="DO1258" s="411">
        <v>0</v>
      </c>
      <c r="DP1258" s="411">
        <v>0</v>
      </c>
      <c r="DQ1258" s="411">
        <v>0</v>
      </c>
      <c r="DR1258" s="411">
        <v>0</v>
      </c>
      <c r="DS1258" s="411">
        <v>0</v>
      </c>
      <c r="DT1258" s="411">
        <v>0</v>
      </c>
      <c r="DU1258" s="412">
        <v>0</v>
      </c>
      <c r="DV1258" s="411">
        <f t="shared" si="385"/>
        <v>0</v>
      </c>
      <c r="DW1258" s="412">
        <v>0</v>
      </c>
      <c r="DX1258" s="412">
        <v>0</v>
      </c>
      <c r="DY1258" s="412">
        <v>0</v>
      </c>
      <c r="DZ1258" s="412">
        <v>0</v>
      </c>
      <c r="EA1258" s="412">
        <v>0</v>
      </c>
      <c r="EB1258" s="412">
        <v>0</v>
      </c>
      <c r="EC1258" s="412">
        <v>0</v>
      </c>
      <c r="ED1258" s="412">
        <v>0</v>
      </c>
      <c r="EE1258" s="412">
        <v>0</v>
      </c>
      <c r="EF1258" s="412">
        <v>0</v>
      </c>
      <c r="EG1258" s="412">
        <v>0</v>
      </c>
      <c r="EH1258" s="412">
        <v>0</v>
      </c>
      <c r="EI1258" s="411">
        <f t="shared" si="386"/>
        <v>0</v>
      </c>
      <c r="EK1258" s="411">
        <f t="shared" si="387"/>
        <v>1</v>
      </c>
      <c r="EL1258" s="7">
        <f t="shared" si="388"/>
        <v>-1</v>
      </c>
    </row>
    <row r="1259" spans="1:142">
      <c r="A1259" s="365" t="str">
        <f t="shared" si="370"/>
        <v xml:space="preserve"> 227</v>
      </c>
      <c r="B1259" s="370" t="s">
        <v>983</v>
      </c>
      <c r="C1259" s="370" t="s">
        <v>1213</v>
      </c>
      <c r="D1259" s="411">
        <v>0</v>
      </c>
      <c r="E1259" s="411">
        <v>0</v>
      </c>
      <c r="F1259" s="411">
        <v>0</v>
      </c>
      <c r="G1259" s="411">
        <v>0</v>
      </c>
      <c r="H1259" s="411">
        <v>0</v>
      </c>
      <c r="I1259" s="411">
        <v>0</v>
      </c>
      <c r="J1259" s="411">
        <v>0</v>
      </c>
      <c r="K1259" s="411">
        <v>0</v>
      </c>
      <c r="L1259" s="411">
        <v>0</v>
      </c>
      <c r="M1259" s="411">
        <v>0</v>
      </c>
      <c r="N1259" s="411">
        <v>0</v>
      </c>
      <c r="O1259" s="412">
        <v>1</v>
      </c>
      <c r="P1259" s="411">
        <f t="shared" si="371"/>
        <v>1</v>
      </c>
      <c r="Q1259" s="411">
        <f t="shared" si="372"/>
        <v>0</v>
      </c>
      <c r="R1259" s="411">
        <f t="shared" si="373"/>
        <v>0</v>
      </c>
      <c r="S1259" s="411">
        <f t="shared" si="374"/>
        <v>1</v>
      </c>
      <c r="T1259" s="411">
        <v>0</v>
      </c>
      <c r="U1259" s="411">
        <v>0</v>
      </c>
      <c r="V1259" s="411">
        <v>0</v>
      </c>
      <c r="W1259" s="411">
        <v>0</v>
      </c>
      <c r="X1259" s="411">
        <v>0</v>
      </c>
      <c r="Y1259" s="411">
        <v>0</v>
      </c>
      <c r="Z1259" s="411">
        <v>0</v>
      </c>
      <c r="AA1259" s="411">
        <v>0</v>
      </c>
      <c r="AB1259" s="411">
        <v>0</v>
      </c>
      <c r="AC1259" s="411">
        <v>0</v>
      </c>
      <c r="AD1259" s="411">
        <v>0</v>
      </c>
      <c r="AE1259" s="412">
        <v>0</v>
      </c>
      <c r="AF1259" s="411">
        <f t="shared" si="375"/>
        <v>0</v>
      </c>
      <c r="AG1259" s="411">
        <v>0</v>
      </c>
      <c r="AH1259" s="411">
        <v>0</v>
      </c>
      <c r="AI1259" s="411">
        <v>0</v>
      </c>
      <c r="AJ1259" s="411">
        <v>0</v>
      </c>
      <c r="AK1259" s="411">
        <v>0</v>
      </c>
      <c r="AL1259" s="411">
        <v>0</v>
      </c>
      <c r="AM1259" s="411">
        <v>0</v>
      </c>
      <c r="AN1259" s="411">
        <v>0</v>
      </c>
      <c r="AO1259" s="411">
        <v>0</v>
      </c>
      <c r="AP1259" s="411">
        <v>0</v>
      </c>
      <c r="AQ1259" s="411">
        <v>0</v>
      </c>
      <c r="AR1259" s="412">
        <v>0</v>
      </c>
      <c r="AS1259" s="411">
        <f t="shared" si="376"/>
        <v>0</v>
      </c>
      <c r="AT1259" s="411">
        <f t="shared" si="377"/>
        <v>0</v>
      </c>
      <c r="AU1259" s="411">
        <f t="shared" si="378"/>
        <v>0</v>
      </c>
      <c r="AV1259" s="411">
        <f t="shared" si="379"/>
        <v>0</v>
      </c>
      <c r="AW1259" s="411">
        <v>0</v>
      </c>
      <c r="AX1259" s="411">
        <v>0</v>
      </c>
      <c r="AY1259" s="411">
        <v>0</v>
      </c>
      <c r="AZ1259" s="411">
        <v>0</v>
      </c>
      <c r="BA1259" s="411">
        <v>0</v>
      </c>
      <c r="BB1259" s="411">
        <v>0</v>
      </c>
      <c r="BC1259" s="411">
        <v>0</v>
      </c>
      <c r="BD1259" s="411">
        <v>0</v>
      </c>
      <c r="BE1259" s="411">
        <v>0</v>
      </c>
      <c r="BF1259" s="411">
        <v>0</v>
      </c>
      <c r="BG1259" s="411">
        <v>0</v>
      </c>
      <c r="BH1259" s="412">
        <v>0</v>
      </c>
      <c r="BI1259" s="411">
        <f t="shared" si="380"/>
        <v>0</v>
      </c>
      <c r="BJ1259" s="411">
        <v>0</v>
      </c>
      <c r="BK1259" s="411">
        <v>0</v>
      </c>
      <c r="BL1259" s="411">
        <v>0</v>
      </c>
      <c r="BM1259" s="411">
        <v>0</v>
      </c>
      <c r="BN1259" s="411">
        <v>0</v>
      </c>
      <c r="BO1259" s="411">
        <v>0</v>
      </c>
      <c r="BP1259" s="411">
        <v>0</v>
      </c>
      <c r="BQ1259" s="411">
        <v>0</v>
      </c>
      <c r="BR1259" s="411">
        <v>0</v>
      </c>
      <c r="BS1259" s="411">
        <v>0</v>
      </c>
      <c r="BT1259" s="411">
        <v>0</v>
      </c>
      <c r="BU1259" s="412">
        <v>0</v>
      </c>
      <c r="BV1259" s="411">
        <f t="shared" si="381"/>
        <v>0</v>
      </c>
      <c r="BW1259" s="411">
        <v>0</v>
      </c>
      <c r="BX1259" s="411">
        <v>0</v>
      </c>
      <c r="BY1259" s="411">
        <v>0</v>
      </c>
      <c r="BZ1259" s="411">
        <v>0</v>
      </c>
      <c r="CA1259" s="411">
        <v>0</v>
      </c>
      <c r="CB1259" s="411">
        <v>0</v>
      </c>
      <c r="CC1259" s="411">
        <v>0</v>
      </c>
      <c r="CD1259" s="411">
        <v>0</v>
      </c>
      <c r="CE1259" s="411">
        <v>0</v>
      </c>
      <c r="CF1259" s="411">
        <v>0</v>
      </c>
      <c r="CG1259" s="411">
        <v>0</v>
      </c>
      <c r="CH1259" s="412">
        <v>0</v>
      </c>
      <c r="CI1259" s="411">
        <f t="shared" si="382"/>
        <v>0</v>
      </c>
      <c r="CJ1259" s="411">
        <v>0</v>
      </c>
      <c r="CK1259" s="411">
        <v>0</v>
      </c>
      <c r="CL1259" s="411">
        <v>0</v>
      </c>
      <c r="CM1259" s="411">
        <v>0</v>
      </c>
      <c r="CN1259" s="411">
        <v>0</v>
      </c>
      <c r="CO1259" s="411">
        <v>0</v>
      </c>
      <c r="CP1259" s="411">
        <v>0</v>
      </c>
      <c r="CQ1259" s="411">
        <v>0</v>
      </c>
      <c r="CR1259" s="411">
        <v>0</v>
      </c>
      <c r="CS1259" s="411">
        <v>0</v>
      </c>
      <c r="CT1259" s="411">
        <v>0</v>
      </c>
      <c r="CU1259" s="412">
        <v>0</v>
      </c>
      <c r="CV1259" s="411">
        <f t="shared" si="383"/>
        <v>0</v>
      </c>
      <c r="CW1259" s="411">
        <v>0</v>
      </c>
      <c r="CX1259" s="411">
        <v>0</v>
      </c>
      <c r="CY1259" s="411">
        <v>0</v>
      </c>
      <c r="CZ1259" s="411">
        <v>0</v>
      </c>
      <c r="DA1259" s="411">
        <v>0</v>
      </c>
      <c r="DB1259" s="411">
        <v>0</v>
      </c>
      <c r="DC1259" s="411">
        <v>0</v>
      </c>
      <c r="DD1259" s="411">
        <v>0</v>
      </c>
      <c r="DE1259" s="411">
        <v>0</v>
      </c>
      <c r="DF1259" s="411">
        <v>0</v>
      </c>
      <c r="DG1259" s="411">
        <v>0</v>
      </c>
      <c r="DH1259" s="412">
        <v>0</v>
      </c>
      <c r="DI1259" s="411">
        <f t="shared" si="384"/>
        <v>0</v>
      </c>
      <c r="DJ1259" s="411">
        <v>0</v>
      </c>
      <c r="DK1259" s="411">
        <v>0</v>
      </c>
      <c r="DL1259" s="411">
        <v>0</v>
      </c>
      <c r="DM1259" s="411">
        <v>0</v>
      </c>
      <c r="DN1259" s="411">
        <v>0</v>
      </c>
      <c r="DO1259" s="411">
        <v>0</v>
      </c>
      <c r="DP1259" s="411">
        <v>0</v>
      </c>
      <c r="DQ1259" s="411">
        <v>0</v>
      </c>
      <c r="DR1259" s="411">
        <v>0</v>
      </c>
      <c r="DS1259" s="411">
        <v>0</v>
      </c>
      <c r="DT1259" s="411">
        <v>0</v>
      </c>
      <c r="DU1259" s="412">
        <v>0</v>
      </c>
      <c r="DV1259" s="411">
        <f t="shared" si="385"/>
        <v>0</v>
      </c>
      <c r="DW1259" s="412">
        <v>0</v>
      </c>
      <c r="DX1259" s="412">
        <v>0</v>
      </c>
      <c r="DY1259" s="412">
        <v>0</v>
      </c>
      <c r="DZ1259" s="412">
        <v>0</v>
      </c>
      <c r="EA1259" s="412">
        <v>0</v>
      </c>
      <c r="EB1259" s="412">
        <v>0</v>
      </c>
      <c r="EC1259" s="412">
        <v>0</v>
      </c>
      <c r="ED1259" s="412">
        <v>0</v>
      </c>
      <c r="EE1259" s="412">
        <v>0</v>
      </c>
      <c r="EF1259" s="412">
        <v>0</v>
      </c>
      <c r="EG1259" s="412">
        <v>0</v>
      </c>
      <c r="EH1259" s="412">
        <v>0</v>
      </c>
      <c r="EI1259" s="411">
        <f t="shared" si="386"/>
        <v>0</v>
      </c>
      <c r="EK1259" s="411">
        <f t="shared" si="387"/>
        <v>1</v>
      </c>
      <c r="EL1259" s="7">
        <f t="shared" si="388"/>
        <v>-1</v>
      </c>
    </row>
    <row r="1260" spans="1:142">
      <c r="A1260" s="365" t="str">
        <f t="shared" si="370"/>
        <v xml:space="preserve"> 227</v>
      </c>
      <c r="B1260" s="370" t="s">
        <v>983</v>
      </c>
      <c r="C1260" s="370" t="s">
        <v>1209</v>
      </c>
      <c r="D1260" s="411">
        <v>0</v>
      </c>
      <c r="E1260" s="411">
        <v>1</v>
      </c>
      <c r="F1260" s="411">
        <v>0</v>
      </c>
      <c r="G1260" s="411">
        <v>0</v>
      </c>
      <c r="H1260" s="411">
        <v>0</v>
      </c>
      <c r="I1260" s="411">
        <v>0</v>
      </c>
      <c r="J1260" s="411">
        <v>0</v>
      </c>
      <c r="K1260" s="411">
        <v>0</v>
      </c>
      <c r="L1260" s="411">
        <v>0</v>
      </c>
      <c r="M1260" s="411">
        <v>0</v>
      </c>
      <c r="N1260" s="411">
        <v>0</v>
      </c>
      <c r="O1260" s="412">
        <v>0</v>
      </c>
      <c r="P1260" s="411">
        <f t="shared" si="371"/>
        <v>1</v>
      </c>
      <c r="Q1260" s="411">
        <f t="shared" si="372"/>
        <v>1</v>
      </c>
      <c r="R1260" s="411">
        <f t="shared" si="373"/>
        <v>0</v>
      </c>
      <c r="S1260" s="411">
        <f t="shared" si="374"/>
        <v>0</v>
      </c>
      <c r="T1260" s="411">
        <v>0</v>
      </c>
      <c r="U1260" s="411">
        <v>0</v>
      </c>
      <c r="V1260" s="411">
        <v>0</v>
      </c>
      <c r="W1260" s="411">
        <v>0</v>
      </c>
      <c r="X1260" s="411">
        <v>0</v>
      </c>
      <c r="Y1260" s="411">
        <v>0</v>
      </c>
      <c r="Z1260" s="411">
        <v>0</v>
      </c>
      <c r="AA1260" s="411">
        <v>0</v>
      </c>
      <c r="AB1260" s="411">
        <v>0</v>
      </c>
      <c r="AC1260" s="411">
        <v>0</v>
      </c>
      <c r="AD1260" s="411">
        <v>0</v>
      </c>
      <c r="AE1260" s="412">
        <v>0</v>
      </c>
      <c r="AF1260" s="411">
        <f t="shared" si="375"/>
        <v>0</v>
      </c>
      <c r="AG1260" s="411">
        <v>0</v>
      </c>
      <c r="AH1260" s="411">
        <v>0</v>
      </c>
      <c r="AI1260" s="411">
        <v>0</v>
      </c>
      <c r="AJ1260" s="411">
        <v>0</v>
      </c>
      <c r="AK1260" s="411">
        <v>0</v>
      </c>
      <c r="AL1260" s="411">
        <v>0</v>
      </c>
      <c r="AM1260" s="411">
        <v>0</v>
      </c>
      <c r="AN1260" s="411">
        <v>0</v>
      </c>
      <c r="AO1260" s="411">
        <v>0</v>
      </c>
      <c r="AP1260" s="411">
        <v>0</v>
      </c>
      <c r="AQ1260" s="411">
        <v>0</v>
      </c>
      <c r="AR1260" s="412">
        <v>0</v>
      </c>
      <c r="AS1260" s="411">
        <f t="shared" si="376"/>
        <v>0</v>
      </c>
      <c r="AT1260" s="411">
        <f t="shared" si="377"/>
        <v>0</v>
      </c>
      <c r="AU1260" s="411">
        <f t="shared" si="378"/>
        <v>0</v>
      </c>
      <c r="AV1260" s="411">
        <f t="shared" si="379"/>
        <v>0</v>
      </c>
      <c r="AW1260" s="411">
        <v>0</v>
      </c>
      <c r="AX1260" s="411">
        <v>0</v>
      </c>
      <c r="AY1260" s="411">
        <v>0</v>
      </c>
      <c r="AZ1260" s="411">
        <v>0</v>
      </c>
      <c r="BA1260" s="411">
        <v>0</v>
      </c>
      <c r="BB1260" s="411">
        <v>0</v>
      </c>
      <c r="BC1260" s="411">
        <v>0</v>
      </c>
      <c r="BD1260" s="411">
        <v>0</v>
      </c>
      <c r="BE1260" s="411">
        <v>0</v>
      </c>
      <c r="BF1260" s="411">
        <v>0</v>
      </c>
      <c r="BG1260" s="411">
        <v>0</v>
      </c>
      <c r="BH1260" s="412">
        <v>0</v>
      </c>
      <c r="BI1260" s="411">
        <f t="shared" si="380"/>
        <v>0</v>
      </c>
      <c r="BJ1260" s="411">
        <v>0</v>
      </c>
      <c r="BK1260" s="411">
        <v>0</v>
      </c>
      <c r="BL1260" s="411">
        <v>0</v>
      </c>
      <c r="BM1260" s="411">
        <v>0</v>
      </c>
      <c r="BN1260" s="411">
        <v>0</v>
      </c>
      <c r="BO1260" s="411">
        <v>0</v>
      </c>
      <c r="BP1260" s="411">
        <v>0</v>
      </c>
      <c r="BQ1260" s="411">
        <v>0</v>
      </c>
      <c r="BR1260" s="411">
        <v>0</v>
      </c>
      <c r="BS1260" s="411">
        <v>0</v>
      </c>
      <c r="BT1260" s="411">
        <v>0</v>
      </c>
      <c r="BU1260" s="412">
        <v>0</v>
      </c>
      <c r="BV1260" s="411">
        <f t="shared" si="381"/>
        <v>0</v>
      </c>
      <c r="BW1260" s="411">
        <v>0</v>
      </c>
      <c r="BX1260" s="411">
        <v>0</v>
      </c>
      <c r="BY1260" s="411">
        <v>0</v>
      </c>
      <c r="BZ1260" s="411">
        <v>0</v>
      </c>
      <c r="CA1260" s="411">
        <v>0</v>
      </c>
      <c r="CB1260" s="411">
        <v>0</v>
      </c>
      <c r="CC1260" s="411">
        <v>0</v>
      </c>
      <c r="CD1260" s="411">
        <v>0</v>
      </c>
      <c r="CE1260" s="411">
        <v>0</v>
      </c>
      <c r="CF1260" s="411">
        <v>0</v>
      </c>
      <c r="CG1260" s="411">
        <v>0</v>
      </c>
      <c r="CH1260" s="412">
        <v>0</v>
      </c>
      <c r="CI1260" s="411">
        <f t="shared" si="382"/>
        <v>0</v>
      </c>
      <c r="CJ1260" s="411">
        <v>0</v>
      </c>
      <c r="CK1260" s="411">
        <v>0</v>
      </c>
      <c r="CL1260" s="411">
        <v>0</v>
      </c>
      <c r="CM1260" s="411">
        <v>0</v>
      </c>
      <c r="CN1260" s="411">
        <v>0</v>
      </c>
      <c r="CO1260" s="411">
        <v>0</v>
      </c>
      <c r="CP1260" s="411">
        <v>0</v>
      </c>
      <c r="CQ1260" s="411">
        <v>0</v>
      </c>
      <c r="CR1260" s="411">
        <v>0</v>
      </c>
      <c r="CS1260" s="411">
        <v>0</v>
      </c>
      <c r="CT1260" s="411">
        <v>0</v>
      </c>
      <c r="CU1260" s="412">
        <v>0</v>
      </c>
      <c r="CV1260" s="411">
        <f t="shared" si="383"/>
        <v>0</v>
      </c>
      <c r="CW1260" s="411">
        <v>0</v>
      </c>
      <c r="CX1260" s="411">
        <v>0</v>
      </c>
      <c r="CY1260" s="411">
        <v>0</v>
      </c>
      <c r="CZ1260" s="411">
        <v>0</v>
      </c>
      <c r="DA1260" s="411">
        <v>0</v>
      </c>
      <c r="DB1260" s="411">
        <v>0</v>
      </c>
      <c r="DC1260" s="411">
        <v>0</v>
      </c>
      <c r="DD1260" s="411">
        <v>0</v>
      </c>
      <c r="DE1260" s="411">
        <v>0</v>
      </c>
      <c r="DF1260" s="411">
        <v>0</v>
      </c>
      <c r="DG1260" s="411">
        <v>0</v>
      </c>
      <c r="DH1260" s="412">
        <v>0</v>
      </c>
      <c r="DI1260" s="411">
        <f t="shared" si="384"/>
        <v>0</v>
      </c>
      <c r="DJ1260" s="411">
        <v>0</v>
      </c>
      <c r="DK1260" s="411">
        <v>0</v>
      </c>
      <c r="DL1260" s="411">
        <v>0</v>
      </c>
      <c r="DM1260" s="411">
        <v>0</v>
      </c>
      <c r="DN1260" s="411">
        <v>0</v>
      </c>
      <c r="DO1260" s="411">
        <v>0</v>
      </c>
      <c r="DP1260" s="411">
        <v>0</v>
      </c>
      <c r="DQ1260" s="411">
        <v>0</v>
      </c>
      <c r="DR1260" s="411">
        <v>0</v>
      </c>
      <c r="DS1260" s="411">
        <v>0</v>
      </c>
      <c r="DT1260" s="411">
        <v>0</v>
      </c>
      <c r="DU1260" s="412">
        <v>0</v>
      </c>
      <c r="DV1260" s="411">
        <f t="shared" si="385"/>
        <v>0</v>
      </c>
      <c r="DW1260" s="412">
        <v>0</v>
      </c>
      <c r="DX1260" s="412">
        <v>0</v>
      </c>
      <c r="DY1260" s="412">
        <v>0</v>
      </c>
      <c r="DZ1260" s="412">
        <v>0</v>
      </c>
      <c r="EA1260" s="412">
        <v>0</v>
      </c>
      <c r="EB1260" s="412">
        <v>0</v>
      </c>
      <c r="EC1260" s="412">
        <v>0</v>
      </c>
      <c r="ED1260" s="412">
        <v>0</v>
      </c>
      <c r="EE1260" s="412">
        <v>0</v>
      </c>
      <c r="EF1260" s="412">
        <v>0</v>
      </c>
      <c r="EG1260" s="412">
        <v>0</v>
      </c>
      <c r="EH1260" s="412">
        <v>0</v>
      </c>
      <c r="EI1260" s="411">
        <f t="shared" si="386"/>
        <v>0</v>
      </c>
      <c r="EK1260" s="411">
        <f t="shared" si="387"/>
        <v>1</v>
      </c>
      <c r="EL1260" s="7">
        <f t="shared" si="388"/>
        <v>-1</v>
      </c>
    </row>
    <row r="1261" spans="1:142">
      <c r="A1261" s="365" t="str">
        <f t="shared" si="370"/>
        <v xml:space="preserve"> 227</v>
      </c>
      <c r="B1261" s="370" t="s">
        <v>983</v>
      </c>
      <c r="C1261" s="370" t="s">
        <v>1187</v>
      </c>
      <c r="D1261" s="411">
        <v>493</v>
      </c>
      <c r="E1261" s="411">
        <v>492</v>
      </c>
      <c r="F1261" s="411">
        <v>491</v>
      </c>
      <c r="G1261" s="411">
        <v>493</v>
      </c>
      <c r="H1261" s="411">
        <v>493</v>
      </c>
      <c r="I1261" s="411">
        <v>493</v>
      </c>
      <c r="J1261" s="411">
        <v>493</v>
      </c>
      <c r="K1261" s="411">
        <v>493</v>
      </c>
      <c r="L1261" s="411">
        <v>493</v>
      </c>
      <c r="M1261" s="411">
        <v>487</v>
      </c>
      <c r="N1261" s="411">
        <v>492</v>
      </c>
      <c r="O1261" s="412">
        <v>491</v>
      </c>
      <c r="P1261" s="411">
        <f t="shared" si="371"/>
        <v>5904</v>
      </c>
      <c r="Q1261" s="411">
        <f t="shared" si="372"/>
        <v>3432.0967741935483</v>
      </c>
      <c r="R1261" s="411">
        <f t="shared" si="373"/>
        <v>865.90322580645159</v>
      </c>
      <c r="S1261" s="411">
        <f t="shared" si="374"/>
        <v>1606</v>
      </c>
      <c r="T1261" s="411">
        <v>0</v>
      </c>
      <c r="U1261" s="411">
        <v>0</v>
      </c>
      <c r="V1261" s="411">
        <v>0</v>
      </c>
      <c r="W1261" s="411">
        <v>0</v>
      </c>
      <c r="X1261" s="411">
        <v>0</v>
      </c>
      <c r="Y1261" s="411">
        <v>0</v>
      </c>
      <c r="Z1261" s="411">
        <v>0</v>
      </c>
      <c r="AA1261" s="411">
        <v>0</v>
      </c>
      <c r="AB1261" s="411">
        <v>0</v>
      </c>
      <c r="AC1261" s="411">
        <v>0</v>
      </c>
      <c r="AD1261" s="411">
        <v>0</v>
      </c>
      <c r="AE1261" s="412">
        <v>0</v>
      </c>
      <c r="AF1261" s="411">
        <f t="shared" si="375"/>
        <v>0</v>
      </c>
      <c r="AG1261" s="411">
        <v>0</v>
      </c>
      <c r="AH1261" s="411">
        <v>0</v>
      </c>
      <c r="AI1261" s="411">
        <v>0</v>
      </c>
      <c r="AJ1261" s="411">
        <v>0</v>
      </c>
      <c r="AK1261" s="411">
        <v>0</v>
      </c>
      <c r="AL1261" s="411">
        <v>0</v>
      </c>
      <c r="AM1261" s="411">
        <v>0</v>
      </c>
      <c r="AN1261" s="411">
        <v>0</v>
      </c>
      <c r="AO1261" s="411">
        <v>0</v>
      </c>
      <c r="AP1261" s="411">
        <v>0</v>
      </c>
      <c r="AQ1261" s="411">
        <v>0</v>
      </c>
      <c r="AR1261" s="412">
        <v>0</v>
      </c>
      <c r="AS1261" s="411">
        <f t="shared" si="376"/>
        <v>0</v>
      </c>
      <c r="AT1261" s="411">
        <f t="shared" si="377"/>
        <v>0</v>
      </c>
      <c r="AU1261" s="411">
        <f t="shared" si="378"/>
        <v>0</v>
      </c>
      <c r="AV1261" s="411">
        <f t="shared" si="379"/>
        <v>0</v>
      </c>
      <c r="AW1261" s="411">
        <v>0</v>
      </c>
      <c r="AX1261" s="411">
        <v>0</v>
      </c>
      <c r="AY1261" s="411">
        <v>0</v>
      </c>
      <c r="AZ1261" s="411">
        <v>0</v>
      </c>
      <c r="BA1261" s="411">
        <v>0</v>
      </c>
      <c r="BB1261" s="411">
        <v>0</v>
      </c>
      <c r="BC1261" s="411">
        <v>0</v>
      </c>
      <c r="BD1261" s="411">
        <v>0</v>
      </c>
      <c r="BE1261" s="411">
        <v>0</v>
      </c>
      <c r="BF1261" s="411">
        <v>0</v>
      </c>
      <c r="BG1261" s="411">
        <v>0</v>
      </c>
      <c r="BH1261" s="412">
        <v>0</v>
      </c>
      <c r="BI1261" s="411">
        <f t="shared" si="380"/>
        <v>0</v>
      </c>
      <c r="BJ1261" s="411">
        <v>0</v>
      </c>
      <c r="BK1261" s="411">
        <v>0</v>
      </c>
      <c r="BL1261" s="411">
        <v>0</v>
      </c>
      <c r="BM1261" s="411">
        <v>0</v>
      </c>
      <c r="BN1261" s="411">
        <v>0</v>
      </c>
      <c r="BO1261" s="411">
        <v>0</v>
      </c>
      <c r="BP1261" s="411">
        <v>0</v>
      </c>
      <c r="BQ1261" s="411">
        <v>0</v>
      </c>
      <c r="BR1261" s="411">
        <v>0</v>
      </c>
      <c r="BS1261" s="411">
        <v>0</v>
      </c>
      <c r="BT1261" s="411">
        <v>0</v>
      </c>
      <c r="BU1261" s="412">
        <v>0</v>
      </c>
      <c r="BV1261" s="411">
        <f t="shared" si="381"/>
        <v>0</v>
      </c>
      <c r="BW1261" s="411">
        <v>0</v>
      </c>
      <c r="BX1261" s="411">
        <v>0</v>
      </c>
      <c r="BY1261" s="411">
        <v>0</v>
      </c>
      <c r="BZ1261" s="411">
        <v>0</v>
      </c>
      <c r="CA1261" s="411">
        <v>0</v>
      </c>
      <c r="CB1261" s="411">
        <v>0</v>
      </c>
      <c r="CC1261" s="411">
        <v>0</v>
      </c>
      <c r="CD1261" s="411">
        <v>0</v>
      </c>
      <c r="CE1261" s="411">
        <v>0</v>
      </c>
      <c r="CF1261" s="411">
        <v>0</v>
      </c>
      <c r="CG1261" s="411">
        <v>0</v>
      </c>
      <c r="CH1261" s="412">
        <v>0</v>
      </c>
      <c r="CI1261" s="411">
        <f t="shared" si="382"/>
        <v>0</v>
      </c>
      <c r="CJ1261" s="411">
        <v>0</v>
      </c>
      <c r="CK1261" s="411">
        <v>0</v>
      </c>
      <c r="CL1261" s="411">
        <v>0</v>
      </c>
      <c r="CM1261" s="411">
        <v>0</v>
      </c>
      <c r="CN1261" s="411">
        <v>0</v>
      </c>
      <c r="CO1261" s="411">
        <v>0</v>
      </c>
      <c r="CP1261" s="411">
        <v>0</v>
      </c>
      <c r="CQ1261" s="411">
        <v>0</v>
      </c>
      <c r="CR1261" s="411">
        <v>0</v>
      </c>
      <c r="CS1261" s="411">
        <v>0</v>
      </c>
      <c r="CT1261" s="411">
        <v>0</v>
      </c>
      <c r="CU1261" s="412">
        <v>0</v>
      </c>
      <c r="CV1261" s="411">
        <f t="shared" si="383"/>
        <v>0</v>
      </c>
      <c r="CW1261" s="411">
        <v>0</v>
      </c>
      <c r="CX1261" s="411">
        <v>0</v>
      </c>
      <c r="CY1261" s="411">
        <v>0</v>
      </c>
      <c r="CZ1261" s="411">
        <v>0</v>
      </c>
      <c r="DA1261" s="411">
        <v>0</v>
      </c>
      <c r="DB1261" s="411">
        <v>0</v>
      </c>
      <c r="DC1261" s="411">
        <v>0</v>
      </c>
      <c r="DD1261" s="411">
        <v>0</v>
      </c>
      <c r="DE1261" s="411">
        <v>0</v>
      </c>
      <c r="DF1261" s="411">
        <v>0</v>
      </c>
      <c r="DG1261" s="411">
        <v>0</v>
      </c>
      <c r="DH1261" s="412">
        <v>0</v>
      </c>
      <c r="DI1261" s="411">
        <f t="shared" si="384"/>
        <v>0</v>
      </c>
      <c r="DJ1261" s="411">
        <v>0</v>
      </c>
      <c r="DK1261" s="411">
        <v>0</v>
      </c>
      <c r="DL1261" s="411">
        <v>0</v>
      </c>
      <c r="DM1261" s="411">
        <v>0</v>
      </c>
      <c r="DN1261" s="411">
        <v>0</v>
      </c>
      <c r="DO1261" s="411">
        <v>0</v>
      </c>
      <c r="DP1261" s="411">
        <v>0</v>
      </c>
      <c r="DQ1261" s="411">
        <v>0</v>
      </c>
      <c r="DR1261" s="411">
        <v>0</v>
      </c>
      <c r="DS1261" s="411">
        <v>0</v>
      </c>
      <c r="DT1261" s="411">
        <v>0</v>
      </c>
      <c r="DU1261" s="412">
        <v>0</v>
      </c>
      <c r="DV1261" s="411">
        <f t="shared" si="385"/>
        <v>0</v>
      </c>
      <c r="DW1261" s="412">
        <v>0</v>
      </c>
      <c r="DX1261" s="412">
        <v>0</v>
      </c>
      <c r="DY1261" s="412">
        <v>0</v>
      </c>
      <c r="DZ1261" s="412">
        <v>0</v>
      </c>
      <c r="EA1261" s="412">
        <v>0</v>
      </c>
      <c r="EB1261" s="412">
        <v>0</v>
      </c>
      <c r="EC1261" s="412">
        <v>0</v>
      </c>
      <c r="ED1261" s="412">
        <v>0</v>
      </c>
      <c r="EE1261" s="412">
        <v>0</v>
      </c>
      <c r="EF1261" s="412">
        <v>0</v>
      </c>
      <c r="EG1261" s="412">
        <v>0</v>
      </c>
      <c r="EH1261" s="412">
        <v>0</v>
      </c>
      <c r="EI1261" s="411">
        <f t="shared" si="386"/>
        <v>0</v>
      </c>
      <c r="EK1261" s="411">
        <f t="shared" si="387"/>
        <v>5904</v>
      </c>
      <c r="EL1261" s="7">
        <f t="shared" si="388"/>
        <v>-5904</v>
      </c>
    </row>
    <row r="1262" spans="1:142">
      <c r="A1262" s="365" t="str">
        <f t="shared" si="370"/>
        <v xml:space="preserve"> 227</v>
      </c>
      <c r="B1262" s="370" t="s">
        <v>983</v>
      </c>
      <c r="C1262" s="370" t="s">
        <v>1188</v>
      </c>
      <c r="D1262" s="411">
        <v>0</v>
      </c>
      <c r="E1262" s="411">
        <v>0</v>
      </c>
      <c r="F1262" s="411">
        <v>1</v>
      </c>
      <c r="G1262" s="411">
        <v>1</v>
      </c>
      <c r="H1262" s="411">
        <v>0</v>
      </c>
      <c r="I1262" s="411">
        <v>0</v>
      </c>
      <c r="J1262" s="411">
        <v>0</v>
      </c>
      <c r="K1262" s="411">
        <v>0</v>
      </c>
      <c r="L1262" s="411">
        <v>0</v>
      </c>
      <c r="M1262" s="411">
        <v>0</v>
      </c>
      <c r="N1262" s="411">
        <v>0</v>
      </c>
      <c r="O1262" s="412">
        <v>0</v>
      </c>
      <c r="P1262" s="411">
        <f t="shared" si="371"/>
        <v>2</v>
      </c>
      <c r="Q1262" s="411">
        <f t="shared" si="372"/>
        <v>2</v>
      </c>
      <c r="R1262" s="411">
        <f t="shared" si="373"/>
        <v>0</v>
      </c>
      <c r="S1262" s="411">
        <f t="shared" si="374"/>
        <v>0</v>
      </c>
      <c r="T1262" s="411">
        <v>0</v>
      </c>
      <c r="U1262" s="411">
        <v>0</v>
      </c>
      <c r="V1262" s="411">
        <v>0</v>
      </c>
      <c r="W1262" s="411">
        <v>0</v>
      </c>
      <c r="X1262" s="411">
        <v>0</v>
      </c>
      <c r="Y1262" s="411">
        <v>0</v>
      </c>
      <c r="Z1262" s="411">
        <v>0</v>
      </c>
      <c r="AA1262" s="411">
        <v>0</v>
      </c>
      <c r="AB1262" s="411">
        <v>0</v>
      </c>
      <c r="AC1262" s="411">
        <v>0</v>
      </c>
      <c r="AD1262" s="411">
        <v>0</v>
      </c>
      <c r="AE1262" s="412">
        <v>0</v>
      </c>
      <c r="AF1262" s="411">
        <f t="shared" si="375"/>
        <v>0</v>
      </c>
      <c r="AG1262" s="411">
        <v>0</v>
      </c>
      <c r="AH1262" s="411">
        <v>0</v>
      </c>
      <c r="AI1262" s="411">
        <v>0</v>
      </c>
      <c r="AJ1262" s="411">
        <v>0</v>
      </c>
      <c r="AK1262" s="411">
        <v>0</v>
      </c>
      <c r="AL1262" s="411">
        <v>0</v>
      </c>
      <c r="AM1262" s="411">
        <v>0</v>
      </c>
      <c r="AN1262" s="411">
        <v>0</v>
      </c>
      <c r="AO1262" s="411">
        <v>0</v>
      </c>
      <c r="AP1262" s="411">
        <v>0</v>
      </c>
      <c r="AQ1262" s="411">
        <v>0</v>
      </c>
      <c r="AR1262" s="412">
        <v>0</v>
      </c>
      <c r="AS1262" s="411">
        <f t="shared" si="376"/>
        <v>0</v>
      </c>
      <c r="AT1262" s="411">
        <f t="shared" si="377"/>
        <v>0</v>
      </c>
      <c r="AU1262" s="411">
        <f t="shared" si="378"/>
        <v>0</v>
      </c>
      <c r="AV1262" s="411">
        <f t="shared" si="379"/>
        <v>0</v>
      </c>
      <c r="AW1262" s="411">
        <v>0</v>
      </c>
      <c r="AX1262" s="411">
        <v>0</v>
      </c>
      <c r="AY1262" s="411">
        <v>0</v>
      </c>
      <c r="AZ1262" s="411">
        <v>0</v>
      </c>
      <c r="BA1262" s="411">
        <v>0</v>
      </c>
      <c r="BB1262" s="411">
        <v>0</v>
      </c>
      <c r="BC1262" s="411">
        <v>0</v>
      </c>
      <c r="BD1262" s="411">
        <v>0</v>
      </c>
      <c r="BE1262" s="411">
        <v>0</v>
      </c>
      <c r="BF1262" s="411">
        <v>0</v>
      </c>
      <c r="BG1262" s="411">
        <v>0</v>
      </c>
      <c r="BH1262" s="412">
        <v>0</v>
      </c>
      <c r="BI1262" s="411">
        <f t="shared" si="380"/>
        <v>0</v>
      </c>
      <c r="BJ1262" s="411">
        <v>0</v>
      </c>
      <c r="BK1262" s="411">
        <v>0</v>
      </c>
      <c r="BL1262" s="411">
        <v>0</v>
      </c>
      <c r="BM1262" s="411">
        <v>0</v>
      </c>
      <c r="BN1262" s="411">
        <v>0</v>
      </c>
      <c r="BO1262" s="411">
        <v>0</v>
      </c>
      <c r="BP1262" s="411">
        <v>0</v>
      </c>
      <c r="BQ1262" s="411">
        <v>0</v>
      </c>
      <c r="BR1262" s="411">
        <v>0</v>
      </c>
      <c r="BS1262" s="411">
        <v>0</v>
      </c>
      <c r="BT1262" s="411">
        <v>0</v>
      </c>
      <c r="BU1262" s="412">
        <v>0</v>
      </c>
      <c r="BV1262" s="411">
        <f t="shared" si="381"/>
        <v>0</v>
      </c>
      <c r="BW1262" s="411">
        <v>0</v>
      </c>
      <c r="BX1262" s="411">
        <v>0</v>
      </c>
      <c r="BY1262" s="411">
        <v>0</v>
      </c>
      <c r="BZ1262" s="411">
        <v>0</v>
      </c>
      <c r="CA1262" s="411">
        <v>0</v>
      </c>
      <c r="CB1262" s="411">
        <v>0</v>
      </c>
      <c r="CC1262" s="411">
        <v>0</v>
      </c>
      <c r="CD1262" s="411">
        <v>0</v>
      </c>
      <c r="CE1262" s="411">
        <v>0</v>
      </c>
      <c r="CF1262" s="411">
        <v>0</v>
      </c>
      <c r="CG1262" s="411">
        <v>0</v>
      </c>
      <c r="CH1262" s="412">
        <v>0</v>
      </c>
      <c r="CI1262" s="411">
        <f t="shared" si="382"/>
        <v>0</v>
      </c>
      <c r="CJ1262" s="411">
        <v>0</v>
      </c>
      <c r="CK1262" s="411">
        <v>0</v>
      </c>
      <c r="CL1262" s="411">
        <v>0</v>
      </c>
      <c r="CM1262" s="411">
        <v>0</v>
      </c>
      <c r="CN1262" s="411">
        <v>0</v>
      </c>
      <c r="CO1262" s="411">
        <v>0</v>
      </c>
      <c r="CP1262" s="411">
        <v>0</v>
      </c>
      <c r="CQ1262" s="411">
        <v>0</v>
      </c>
      <c r="CR1262" s="411">
        <v>0</v>
      </c>
      <c r="CS1262" s="411">
        <v>0</v>
      </c>
      <c r="CT1262" s="411">
        <v>0</v>
      </c>
      <c r="CU1262" s="412">
        <v>0</v>
      </c>
      <c r="CV1262" s="411">
        <f t="shared" si="383"/>
        <v>0</v>
      </c>
      <c r="CW1262" s="411">
        <v>0</v>
      </c>
      <c r="CX1262" s="411">
        <v>0</v>
      </c>
      <c r="CY1262" s="411">
        <v>0</v>
      </c>
      <c r="CZ1262" s="411">
        <v>0</v>
      </c>
      <c r="DA1262" s="411">
        <v>0</v>
      </c>
      <c r="DB1262" s="411">
        <v>0</v>
      </c>
      <c r="DC1262" s="411">
        <v>0</v>
      </c>
      <c r="DD1262" s="411">
        <v>0</v>
      </c>
      <c r="DE1262" s="411">
        <v>0</v>
      </c>
      <c r="DF1262" s="411">
        <v>0</v>
      </c>
      <c r="DG1262" s="411">
        <v>0</v>
      </c>
      <c r="DH1262" s="412">
        <v>0</v>
      </c>
      <c r="DI1262" s="411">
        <f t="shared" si="384"/>
        <v>0</v>
      </c>
      <c r="DJ1262" s="411">
        <v>0</v>
      </c>
      <c r="DK1262" s="411">
        <v>0</v>
      </c>
      <c r="DL1262" s="411">
        <v>0</v>
      </c>
      <c r="DM1262" s="411">
        <v>0</v>
      </c>
      <c r="DN1262" s="411">
        <v>0</v>
      </c>
      <c r="DO1262" s="411">
        <v>0</v>
      </c>
      <c r="DP1262" s="411">
        <v>0</v>
      </c>
      <c r="DQ1262" s="411">
        <v>0</v>
      </c>
      <c r="DR1262" s="411">
        <v>0</v>
      </c>
      <c r="DS1262" s="411">
        <v>0</v>
      </c>
      <c r="DT1262" s="411">
        <v>0</v>
      </c>
      <c r="DU1262" s="412">
        <v>0</v>
      </c>
      <c r="DV1262" s="411">
        <f t="shared" si="385"/>
        <v>0</v>
      </c>
      <c r="DW1262" s="412">
        <v>0</v>
      </c>
      <c r="DX1262" s="412">
        <v>0</v>
      </c>
      <c r="DY1262" s="412">
        <v>0</v>
      </c>
      <c r="DZ1262" s="412">
        <v>0</v>
      </c>
      <c r="EA1262" s="412">
        <v>0</v>
      </c>
      <c r="EB1262" s="412">
        <v>0</v>
      </c>
      <c r="EC1262" s="412">
        <v>0</v>
      </c>
      <c r="ED1262" s="412">
        <v>0</v>
      </c>
      <c r="EE1262" s="412">
        <v>0</v>
      </c>
      <c r="EF1262" s="412">
        <v>0</v>
      </c>
      <c r="EG1262" s="412">
        <v>0</v>
      </c>
      <c r="EH1262" s="412">
        <v>0</v>
      </c>
      <c r="EI1262" s="411">
        <f t="shared" si="386"/>
        <v>0</v>
      </c>
      <c r="EK1262" s="411">
        <f t="shared" si="387"/>
        <v>2</v>
      </c>
      <c r="EL1262" s="7">
        <f t="shared" si="388"/>
        <v>-2</v>
      </c>
    </row>
    <row r="1263" spans="1:142">
      <c r="A1263" s="365" t="str">
        <f t="shared" si="370"/>
        <v xml:space="preserve"> 227</v>
      </c>
      <c r="B1263" s="370" t="s">
        <v>983</v>
      </c>
      <c r="C1263" s="370" t="s">
        <v>1190</v>
      </c>
      <c r="D1263" s="411">
        <v>0</v>
      </c>
      <c r="E1263" s="411">
        <v>0</v>
      </c>
      <c r="F1263" s="411">
        <v>1</v>
      </c>
      <c r="G1263" s="411">
        <v>1</v>
      </c>
      <c r="H1263" s="411">
        <v>0</v>
      </c>
      <c r="I1263" s="411">
        <v>0</v>
      </c>
      <c r="J1263" s="411">
        <v>0</v>
      </c>
      <c r="K1263" s="411">
        <v>0</v>
      </c>
      <c r="L1263" s="411">
        <v>0</v>
      </c>
      <c r="M1263" s="411">
        <v>0</v>
      </c>
      <c r="N1263" s="411">
        <v>0</v>
      </c>
      <c r="O1263" s="412">
        <v>0</v>
      </c>
      <c r="P1263" s="411">
        <f t="shared" si="371"/>
        <v>2</v>
      </c>
      <c r="Q1263" s="411">
        <f t="shared" si="372"/>
        <v>2</v>
      </c>
      <c r="R1263" s="411">
        <f t="shared" si="373"/>
        <v>0</v>
      </c>
      <c r="S1263" s="411">
        <f t="shared" si="374"/>
        <v>0</v>
      </c>
      <c r="T1263" s="411">
        <v>0</v>
      </c>
      <c r="U1263" s="411">
        <v>0</v>
      </c>
      <c r="V1263" s="411">
        <v>0</v>
      </c>
      <c r="W1263" s="411">
        <v>0</v>
      </c>
      <c r="X1263" s="411">
        <v>0</v>
      </c>
      <c r="Y1263" s="411">
        <v>0</v>
      </c>
      <c r="Z1263" s="411">
        <v>0</v>
      </c>
      <c r="AA1263" s="411">
        <v>0</v>
      </c>
      <c r="AB1263" s="411">
        <v>0</v>
      </c>
      <c r="AC1263" s="411">
        <v>0</v>
      </c>
      <c r="AD1263" s="411">
        <v>0</v>
      </c>
      <c r="AE1263" s="412">
        <v>0</v>
      </c>
      <c r="AF1263" s="411">
        <f t="shared" si="375"/>
        <v>0</v>
      </c>
      <c r="AG1263" s="411">
        <v>0</v>
      </c>
      <c r="AH1263" s="411">
        <v>0</v>
      </c>
      <c r="AI1263" s="411">
        <v>0</v>
      </c>
      <c r="AJ1263" s="411">
        <v>0</v>
      </c>
      <c r="AK1263" s="411">
        <v>0</v>
      </c>
      <c r="AL1263" s="411">
        <v>0</v>
      </c>
      <c r="AM1263" s="411">
        <v>0</v>
      </c>
      <c r="AN1263" s="411">
        <v>0</v>
      </c>
      <c r="AO1263" s="411">
        <v>0</v>
      </c>
      <c r="AP1263" s="411">
        <v>0</v>
      </c>
      <c r="AQ1263" s="411">
        <v>0</v>
      </c>
      <c r="AR1263" s="412">
        <v>0</v>
      </c>
      <c r="AS1263" s="411">
        <f t="shared" si="376"/>
        <v>0</v>
      </c>
      <c r="AT1263" s="411">
        <f t="shared" si="377"/>
        <v>0</v>
      </c>
      <c r="AU1263" s="411">
        <f t="shared" si="378"/>
        <v>0</v>
      </c>
      <c r="AV1263" s="411">
        <f t="shared" si="379"/>
        <v>0</v>
      </c>
      <c r="AW1263" s="411">
        <v>0</v>
      </c>
      <c r="AX1263" s="411">
        <v>0</v>
      </c>
      <c r="AY1263" s="411">
        <v>0</v>
      </c>
      <c r="AZ1263" s="411">
        <v>0</v>
      </c>
      <c r="BA1263" s="411">
        <v>0</v>
      </c>
      <c r="BB1263" s="411">
        <v>0</v>
      </c>
      <c r="BC1263" s="411">
        <v>0</v>
      </c>
      <c r="BD1263" s="411">
        <v>0</v>
      </c>
      <c r="BE1263" s="411">
        <v>0</v>
      </c>
      <c r="BF1263" s="411">
        <v>0</v>
      </c>
      <c r="BG1263" s="411">
        <v>0</v>
      </c>
      <c r="BH1263" s="412">
        <v>0</v>
      </c>
      <c r="BI1263" s="411">
        <f t="shared" si="380"/>
        <v>0</v>
      </c>
      <c r="BJ1263" s="411">
        <v>0</v>
      </c>
      <c r="BK1263" s="411">
        <v>0</v>
      </c>
      <c r="BL1263" s="411">
        <v>0</v>
      </c>
      <c r="BM1263" s="411">
        <v>0</v>
      </c>
      <c r="BN1263" s="411">
        <v>0</v>
      </c>
      <c r="BO1263" s="411">
        <v>0</v>
      </c>
      <c r="BP1263" s="411">
        <v>0</v>
      </c>
      <c r="BQ1263" s="411">
        <v>0</v>
      </c>
      <c r="BR1263" s="411">
        <v>0</v>
      </c>
      <c r="BS1263" s="411">
        <v>0</v>
      </c>
      <c r="BT1263" s="411">
        <v>0</v>
      </c>
      <c r="BU1263" s="412">
        <v>0</v>
      </c>
      <c r="BV1263" s="411">
        <f t="shared" si="381"/>
        <v>0</v>
      </c>
      <c r="BW1263" s="411">
        <v>0</v>
      </c>
      <c r="BX1263" s="411">
        <v>0</v>
      </c>
      <c r="BY1263" s="411">
        <v>0</v>
      </c>
      <c r="BZ1263" s="411">
        <v>0</v>
      </c>
      <c r="CA1263" s="411">
        <v>0</v>
      </c>
      <c r="CB1263" s="411">
        <v>0</v>
      </c>
      <c r="CC1263" s="411">
        <v>0</v>
      </c>
      <c r="CD1263" s="411">
        <v>0</v>
      </c>
      <c r="CE1263" s="411">
        <v>0</v>
      </c>
      <c r="CF1263" s="411">
        <v>0</v>
      </c>
      <c r="CG1263" s="411">
        <v>0</v>
      </c>
      <c r="CH1263" s="412">
        <v>0</v>
      </c>
      <c r="CI1263" s="411">
        <f t="shared" si="382"/>
        <v>0</v>
      </c>
      <c r="CJ1263" s="411">
        <v>0</v>
      </c>
      <c r="CK1263" s="411">
        <v>0</v>
      </c>
      <c r="CL1263" s="411">
        <v>0</v>
      </c>
      <c r="CM1263" s="411">
        <v>0</v>
      </c>
      <c r="CN1263" s="411">
        <v>0</v>
      </c>
      <c r="CO1263" s="411">
        <v>0</v>
      </c>
      <c r="CP1263" s="411">
        <v>0</v>
      </c>
      <c r="CQ1263" s="411">
        <v>0</v>
      </c>
      <c r="CR1263" s="411">
        <v>0</v>
      </c>
      <c r="CS1263" s="411">
        <v>0</v>
      </c>
      <c r="CT1263" s="411">
        <v>0</v>
      </c>
      <c r="CU1263" s="412">
        <v>0</v>
      </c>
      <c r="CV1263" s="411">
        <f t="shared" si="383"/>
        <v>0</v>
      </c>
      <c r="CW1263" s="411">
        <v>0</v>
      </c>
      <c r="CX1263" s="411">
        <v>0</v>
      </c>
      <c r="CY1263" s="411">
        <v>0</v>
      </c>
      <c r="CZ1263" s="411">
        <v>0</v>
      </c>
      <c r="DA1263" s="411">
        <v>0</v>
      </c>
      <c r="DB1263" s="411">
        <v>0</v>
      </c>
      <c r="DC1263" s="411">
        <v>0</v>
      </c>
      <c r="DD1263" s="411">
        <v>0</v>
      </c>
      <c r="DE1263" s="411">
        <v>0</v>
      </c>
      <c r="DF1263" s="411">
        <v>0</v>
      </c>
      <c r="DG1263" s="411">
        <v>0</v>
      </c>
      <c r="DH1263" s="412">
        <v>0</v>
      </c>
      <c r="DI1263" s="411">
        <f t="shared" si="384"/>
        <v>0</v>
      </c>
      <c r="DJ1263" s="411">
        <v>0</v>
      </c>
      <c r="DK1263" s="411">
        <v>0</v>
      </c>
      <c r="DL1263" s="411">
        <v>0</v>
      </c>
      <c r="DM1263" s="411">
        <v>0</v>
      </c>
      <c r="DN1263" s="411">
        <v>0</v>
      </c>
      <c r="DO1263" s="411">
        <v>0</v>
      </c>
      <c r="DP1263" s="411">
        <v>0</v>
      </c>
      <c r="DQ1263" s="411">
        <v>0</v>
      </c>
      <c r="DR1263" s="411">
        <v>0</v>
      </c>
      <c r="DS1263" s="411">
        <v>0</v>
      </c>
      <c r="DT1263" s="411">
        <v>0</v>
      </c>
      <c r="DU1263" s="412">
        <v>0</v>
      </c>
      <c r="DV1263" s="411">
        <f t="shared" si="385"/>
        <v>0</v>
      </c>
      <c r="DW1263" s="412">
        <v>0</v>
      </c>
      <c r="DX1263" s="412">
        <v>0</v>
      </c>
      <c r="DY1263" s="412">
        <v>0</v>
      </c>
      <c r="DZ1263" s="412">
        <v>0</v>
      </c>
      <c r="EA1263" s="412">
        <v>0</v>
      </c>
      <c r="EB1263" s="412">
        <v>0</v>
      </c>
      <c r="EC1263" s="412">
        <v>0</v>
      </c>
      <c r="ED1263" s="412">
        <v>0</v>
      </c>
      <c r="EE1263" s="412">
        <v>0</v>
      </c>
      <c r="EF1263" s="412">
        <v>0</v>
      </c>
      <c r="EG1263" s="412">
        <v>0</v>
      </c>
      <c r="EH1263" s="412">
        <v>0</v>
      </c>
      <c r="EI1263" s="411">
        <f t="shared" si="386"/>
        <v>0</v>
      </c>
      <c r="EK1263" s="411">
        <f t="shared" si="387"/>
        <v>2</v>
      </c>
      <c r="EL1263" s="7">
        <f t="shared" si="388"/>
        <v>-2</v>
      </c>
    </row>
    <row r="1264" spans="1:142">
      <c r="A1264" s="365" t="str">
        <f t="shared" si="370"/>
        <v xml:space="preserve"> 227</v>
      </c>
      <c r="B1264" s="370" t="s">
        <v>983</v>
      </c>
      <c r="C1264" s="370" t="s">
        <v>1192</v>
      </c>
      <c r="D1264" s="411">
        <v>0</v>
      </c>
      <c r="E1264" s="411">
        <v>0</v>
      </c>
      <c r="F1264" s="411">
        <v>0</v>
      </c>
      <c r="G1264" s="411">
        <v>0</v>
      </c>
      <c r="H1264" s="411">
        <v>1</v>
      </c>
      <c r="I1264" s="411">
        <v>0</v>
      </c>
      <c r="J1264" s="411">
        <v>0</v>
      </c>
      <c r="K1264" s="411">
        <v>2</v>
      </c>
      <c r="L1264" s="411">
        <v>1</v>
      </c>
      <c r="M1264" s="411">
        <v>1</v>
      </c>
      <c r="N1264" s="411">
        <v>0</v>
      </c>
      <c r="O1264" s="412">
        <v>0</v>
      </c>
      <c r="P1264" s="411">
        <f t="shared" si="371"/>
        <v>5</v>
      </c>
      <c r="Q1264" s="411">
        <f t="shared" si="372"/>
        <v>1</v>
      </c>
      <c r="R1264" s="411">
        <f t="shared" si="373"/>
        <v>2.7241379310344827</v>
      </c>
      <c r="S1264" s="411">
        <f t="shared" si="374"/>
        <v>1.2758620689655173</v>
      </c>
      <c r="T1264" s="411">
        <v>0</v>
      </c>
      <c r="U1264" s="411">
        <v>0</v>
      </c>
      <c r="V1264" s="411">
        <v>0</v>
      </c>
      <c r="W1264" s="411">
        <v>0</v>
      </c>
      <c r="X1264" s="411">
        <v>0</v>
      </c>
      <c r="Y1264" s="411">
        <v>0</v>
      </c>
      <c r="Z1264" s="411">
        <v>0</v>
      </c>
      <c r="AA1264" s="411">
        <v>0</v>
      </c>
      <c r="AB1264" s="411">
        <v>0</v>
      </c>
      <c r="AC1264" s="411">
        <v>0</v>
      </c>
      <c r="AD1264" s="411">
        <v>0</v>
      </c>
      <c r="AE1264" s="412">
        <v>0</v>
      </c>
      <c r="AF1264" s="411">
        <f t="shared" si="375"/>
        <v>0</v>
      </c>
      <c r="AG1264" s="411">
        <v>0</v>
      </c>
      <c r="AH1264" s="411">
        <v>0</v>
      </c>
      <c r="AI1264" s="411">
        <v>0</v>
      </c>
      <c r="AJ1264" s="411">
        <v>0</v>
      </c>
      <c r="AK1264" s="411">
        <v>0</v>
      </c>
      <c r="AL1264" s="411">
        <v>0</v>
      </c>
      <c r="AM1264" s="411">
        <v>0</v>
      </c>
      <c r="AN1264" s="411">
        <v>0</v>
      </c>
      <c r="AO1264" s="411">
        <v>0</v>
      </c>
      <c r="AP1264" s="411">
        <v>0</v>
      </c>
      <c r="AQ1264" s="411">
        <v>0</v>
      </c>
      <c r="AR1264" s="412">
        <v>0</v>
      </c>
      <c r="AS1264" s="411">
        <f t="shared" si="376"/>
        <v>0</v>
      </c>
      <c r="AT1264" s="411">
        <f t="shared" si="377"/>
        <v>0</v>
      </c>
      <c r="AU1264" s="411">
        <f t="shared" si="378"/>
        <v>0</v>
      </c>
      <c r="AV1264" s="411">
        <f t="shared" si="379"/>
        <v>0</v>
      </c>
      <c r="AW1264" s="411">
        <v>0</v>
      </c>
      <c r="AX1264" s="411">
        <v>0</v>
      </c>
      <c r="AY1264" s="411">
        <v>0</v>
      </c>
      <c r="AZ1264" s="411">
        <v>0</v>
      </c>
      <c r="BA1264" s="411">
        <v>0</v>
      </c>
      <c r="BB1264" s="411">
        <v>0</v>
      </c>
      <c r="BC1264" s="411">
        <v>0</v>
      </c>
      <c r="BD1264" s="411">
        <v>0</v>
      </c>
      <c r="BE1264" s="411">
        <v>0</v>
      </c>
      <c r="BF1264" s="411">
        <v>0</v>
      </c>
      <c r="BG1264" s="411">
        <v>0</v>
      </c>
      <c r="BH1264" s="412">
        <v>0</v>
      </c>
      <c r="BI1264" s="411">
        <f t="shared" si="380"/>
        <v>0</v>
      </c>
      <c r="BJ1264" s="411">
        <v>0</v>
      </c>
      <c r="BK1264" s="411">
        <v>0</v>
      </c>
      <c r="BL1264" s="411">
        <v>0</v>
      </c>
      <c r="BM1264" s="411">
        <v>0</v>
      </c>
      <c r="BN1264" s="411">
        <v>0</v>
      </c>
      <c r="BO1264" s="411">
        <v>0</v>
      </c>
      <c r="BP1264" s="411">
        <v>0</v>
      </c>
      <c r="BQ1264" s="411">
        <v>0</v>
      </c>
      <c r="BR1264" s="411">
        <v>0</v>
      </c>
      <c r="BS1264" s="411">
        <v>0</v>
      </c>
      <c r="BT1264" s="411">
        <v>0</v>
      </c>
      <c r="BU1264" s="412">
        <v>0</v>
      </c>
      <c r="BV1264" s="411">
        <f t="shared" si="381"/>
        <v>0</v>
      </c>
      <c r="BW1264" s="411">
        <v>0</v>
      </c>
      <c r="BX1264" s="411">
        <v>0</v>
      </c>
      <c r="BY1264" s="411">
        <v>0</v>
      </c>
      <c r="BZ1264" s="411">
        <v>0</v>
      </c>
      <c r="CA1264" s="411">
        <v>0</v>
      </c>
      <c r="CB1264" s="411">
        <v>0</v>
      </c>
      <c r="CC1264" s="411">
        <v>0</v>
      </c>
      <c r="CD1264" s="411">
        <v>0</v>
      </c>
      <c r="CE1264" s="411">
        <v>0</v>
      </c>
      <c r="CF1264" s="411">
        <v>0</v>
      </c>
      <c r="CG1264" s="411">
        <v>0</v>
      </c>
      <c r="CH1264" s="412">
        <v>0</v>
      </c>
      <c r="CI1264" s="411">
        <f t="shared" si="382"/>
        <v>0</v>
      </c>
      <c r="CJ1264" s="411">
        <v>0</v>
      </c>
      <c r="CK1264" s="411">
        <v>0</v>
      </c>
      <c r="CL1264" s="411">
        <v>0</v>
      </c>
      <c r="CM1264" s="411">
        <v>0</v>
      </c>
      <c r="CN1264" s="411">
        <v>0</v>
      </c>
      <c r="CO1264" s="411">
        <v>0</v>
      </c>
      <c r="CP1264" s="411">
        <v>0</v>
      </c>
      <c r="CQ1264" s="411">
        <v>0</v>
      </c>
      <c r="CR1264" s="411">
        <v>0</v>
      </c>
      <c r="CS1264" s="411">
        <v>0</v>
      </c>
      <c r="CT1264" s="411">
        <v>0</v>
      </c>
      <c r="CU1264" s="412">
        <v>0</v>
      </c>
      <c r="CV1264" s="411">
        <f t="shared" si="383"/>
        <v>0</v>
      </c>
      <c r="CW1264" s="411">
        <v>0</v>
      </c>
      <c r="CX1264" s="411">
        <v>0</v>
      </c>
      <c r="CY1264" s="411">
        <v>0</v>
      </c>
      <c r="CZ1264" s="411">
        <v>0</v>
      </c>
      <c r="DA1264" s="411">
        <v>0</v>
      </c>
      <c r="DB1264" s="411">
        <v>0</v>
      </c>
      <c r="DC1264" s="411">
        <v>0</v>
      </c>
      <c r="DD1264" s="411">
        <v>0</v>
      </c>
      <c r="DE1264" s="411">
        <v>0</v>
      </c>
      <c r="DF1264" s="411">
        <v>0</v>
      </c>
      <c r="DG1264" s="411">
        <v>0</v>
      </c>
      <c r="DH1264" s="412">
        <v>0</v>
      </c>
      <c r="DI1264" s="411">
        <f t="shared" si="384"/>
        <v>0</v>
      </c>
      <c r="DJ1264" s="411">
        <v>0</v>
      </c>
      <c r="DK1264" s="411">
        <v>0</v>
      </c>
      <c r="DL1264" s="411">
        <v>0</v>
      </c>
      <c r="DM1264" s="411">
        <v>0</v>
      </c>
      <c r="DN1264" s="411">
        <v>0</v>
      </c>
      <c r="DO1264" s="411">
        <v>0</v>
      </c>
      <c r="DP1264" s="411">
        <v>0</v>
      </c>
      <c r="DQ1264" s="411">
        <v>0</v>
      </c>
      <c r="DR1264" s="411">
        <v>0</v>
      </c>
      <c r="DS1264" s="411">
        <v>0</v>
      </c>
      <c r="DT1264" s="411">
        <v>0</v>
      </c>
      <c r="DU1264" s="412">
        <v>0</v>
      </c>
      <c r="DV1264" s="411">
        <f t="shared" si="385"/>
        <v>0</v>
      </c>
      <c r="DW1264" s="412">
        <v>0</v>
      </c>
      <c r="DX1264" s="412">
        <v>0</v>
      </c>
      <c r="DY1264" s="412">
        <v>0</v>
      </c>
      <c r="DZ1264" s="412">
        <v>0</v>
      </c>
      <c r="EA1264" s="412">
        <v>0</v>
      </c>
      <c r="EB1264" s="412">
        <v>0</v>
      </c>
      <c r="EC1264" s="412">
        <v>0</v>
      </c>
      <c r="ED1264" s="412">
        <v>0</v>
      </c>
      <c r="EE1264" s="412">
        <v>0</v>
      </c>
      <c r="EF1264" s="412">
        <v>0</v>
      </c>
      <c r="EG1264" s="412">
        <v>0</v>
      </c>
      <c r="EH1264" s="412">
        <v>0</v>
      </c>
      <c r="EI1264" s="411">
        <f t="shared" si="386"/>
        <v>0</v>
      </c>
      <c r="EK1264" s="411">
        <f t="shared" si="387"/>
        <v>5</v>
      </c>
      <c r="EL1264" s="7">
        <f t="shared" si="388"/>
        <v>-5</v>
      </c>
    </row>
    <row r="1265" spans="1:142">
      <c r="A1265" s="365" t="str">
        <f t="shared" si="370"/>
        <v xml:space="preserve"> 227</v>
      </c>
      <c r="B1265" s="370" t="s">
        <v>983</v>
      </c>
      <c r="C1265" s="370" t="s">
        <v>1193</v>
      </c>
      <c r="D1265" s="411">
        <v>0</v>
      </c>
      <c r="E1265" s="411">
        <v>0</v>
      </c>
      <c r="F1265" s="411">
        <v>0</v>
      </c>
      <c r="G1265" s="411">
        <v>0</v>
      </c>
      <c r="H1265" s="411">
        <v>0</v>
      </c>
      <c r="I1265" s="411">
        <v>0</v>
      </c>
      <c r="J1265" s="411">
        <v>0</v>
      </c>
      <c r="K1265" s="411">
        <v>0</v>
      </c>
      <c r="L1265" s="411">
        <v>1</v>
      </c>
      <c r="M1265" s="411">
        <v>0</v>
      </c>
      <c r="N1265" s="411">
        <v>0</v>
      </c>
      <c r="O1265" s="412">
        <v>1</v>
      </c>
      <c r="P1265" s="411">
        <f t="shared" si="371"/>
        <v>2</v>
      </c>
      <c r="Q1265" s="411">
        <f t="shared" si="372"/>
        <v>0</v>
      </c>
      <c r="R1265" s="411">
        <f t="shared" si="373"/>
        <v>0.72413793103448276</v>
      </c>
      <c r="S1265" s="411">
        <f t="shared" si="374"/>
        <v>1.2758620689655173</v>
      </c>
      <c r="T1265" s="411">
        <v>0</v>
      </c>
      <c r="U1265" s="411">
        <v>0</v>
      </c>
      <c r="V1265" s="411">
        <v>0</v>
      </c>
      <c r="W1265" s="411">
        <v>0</v>
      </c>
      <c r="X1265" s="411">
        <v>0</v>
      </c>
      <c r="Y1265" s="411">
        <v>0</v>
      </c>
      <c r="Z1265" s="411">
        <v>0</v>
      </c>
      <c r="AA1265" s="411">
        <v>0</v>
      </c>
      <c r="AB1265" s="411">
        <v>0</v>
      </c>
      <c r="AC1265" s="411">
        <v>0</v>
      </c>
      <c r="AD1265" s="411">
        <v>0</v>
      </c>
      <c r="AE1265" s="412">
        <v>0</v>
      </c>
      <c r="AF1265" s="411">
        <f t="shared" si="375"/>
        <v>0</v>
      </c>
      <c r="AG1265" s="411">
        <v>0</v>
      </c>
      <c r="AH1265" s="411">
        <v>0</v>
      </c>
      <c r="AI1265" s="411">
        <v>0</v>
      </c>
      <c r="AJ1265" s="411">
        <v>0</v>
      </c>
      <c r="AK1265" s="411">
        <v>0</v>
      </c>
      <c r="AL1265" s="411">
        <v>0</v>
      </c>
      <c r="AM1265" s="411">
        <v>0</v>
      </c>
      <c r="AN1265" s="411">
        <v>0</v>
      </c>
      <c r="AO1265" s="411">
        <v>0</v>
      </c>
      <c r="AP1265" s="411">
        <v>0</v>
      </c>
      <c r="AQ1265" s="411">
        <v>0</v>
      </c>
      <c r="AR1265" s="412">
        <v>0</v>
      </c>
      <c r="AS1265" s="411">
        <f t="shared" si="376"/>
        <v>0</v>
      </c>
      <c r="AT1265" s="411">
        <f t="shared" si="377"/>
        <v>0</v>
      </c>
      <c r="AU1265" s="411">
        <f t="shared" si="378"/>
        <v>0</v>
      </c>
      <c r="AV1265" s="411">
        <f t="shared" si="379"/>
        <v>0</v>
      </c>
      <c r="AW1265" s="411">
        <v>0</v>
      </c>
      <c r="AX1265" s="411">
        <v>0</v>
      </c>
      <c r="AY1265" s="411">
        <v>0</v>
      </c>
      <c r="AZ1265" s="411">
        <v>0</v>
      </c>
      <c r="BA1265" s="411">
        <v>0</v>
      </c>
      <c r="BB1265" s="411">
        <v>0</v>
      </c>
      <c r="BC1265" s="411">
        <v>0</v>
      </c>
      <c r="BD1265" s="411">
        <v>0</v>
      </c>
      <c r="BE1265" s="411">
        <v>0</v>
      </c>
      <c r="BF1265" s="411">
        <v>0</v>
      </c>
      <c r="BG1265" s="411">
        <v>0</v>
      </c>
      <c r="BH1265" s="412">
        <v>0</v>
      </c>
      <c r="BI1265" s="411">
        <f t="shared" si="380"/>
        <v>0</v>
      </c>
      <c r="BJ1265" s="411">
        <v>0</v>
      </c>
      <c r="BK1265" s="411">
        <v>0</v>
      </c>
      <c r="BL1265" s="411">
        <v>0</v>
      </c>
      <c r="BM1265" s="411">
        <v>0</v>
      </c>
      <c r="BN1265" s="411">
        <v>0</v>
      </c>
      <c r="BO1265" s="411">
        <v>0</v>
      </c>
      <c r="BP1265" s="411">
        <v>0</v>
      </c>
      <c r="BQ1265" s="411">
        <v>0</v>
      </c>
      <c r="BR1265" s="411">
        <v>0</v>
      </c>
      <c r="BS1265" s="411">
        <v>0</v>
      </c>
      <c r="BT1265" s="411">
        <v>0</v>
      </c>
      <c r="BU1265" s="412">
        <v>0</v>
      </c>
      <c r="BV1265" s="411">
        <f t="shared" si="381"/>
        <v>0</v>
      </c>
      <c r="BW1265" s="411">
        <v>0</v>
      </c>
      <c r="BX1265" s="411">
        <v>0</v>
      </c>
      <c r="BY1265" s="411">
        <v>0</v>
      </c>
      <c r="BZ1265" s="411">
        <v>0</v>
      </c>
      <c r="CA1265" s="411">
        <v>0</v>
      </c>
      <c r="CB1265" s="411">
        <v>0</v>
      </c>
      <c r="CC1265" s="411">
        <v>0</v>
      </c>
      <c r="CD1265" s="411">
        <v>0</v>
      </c>
      <c r="CE1265" s="411">
        <v>0</v>
      </c>
      <c r="CF1265" s="411">
        <v>0</v>
      </c>
      <c r="CG1265" s="411">
        <v>0</v>
      </c>
      <c r="CH1265" s="412">
        <v>0</v>
      </c>
      <c r="CI1265" s="411">
        <f t="shared" si="382"/>
        <v>0</v>
      </c>
      <c r="CJ1265" s="411">
        <v>0</v>
      </c>
      <c r="CK1265" s="411">
        <v>0</v>
      </c>
      <c r="CL1265" s="411">
        <v>0</v>
      </c>
      <c r="CM1265" s="411">
        <v>0</v>
      </c>
      <c r="CN1265" s="411">
        <v>0</v>
      </c>
      <c r="CO1265" s="411">
        <v>0</v>
      </c>
      <c r="CP1265" s="411">
        <v>0</v>
      </c>
      <c r="CQ1265" s="411">
        <v>0</v>
      </c>
      <c r="CR1265" s="411">
        <v>0</v>
      </c>
      <c r="CS1265" s="411">
        <v>0</v>
      </c>
      <c r="CT1265" s="411">
        <v>0</v>
      </c>
      <c r="CU1265" s="412">
        <v>0</v>
      </c>
      <c r="CV1265" s="411">
        <f t="shared" si="383"/>
        <v>0</v>
      </c>
      <c r="CW1265" s="411">
        <v>0</v>
      </c>
      <c r="CX1265" s="411">
        <v>0</v>
      </c>
      <c r="CY1265" s="411">
        <v>0</v>
      </c>
      <c r="CZ1265" s="411">
        <v>0</v>
      </c>
      <c r="DA1265" s="411">
        <v>0</v>
      </c>
      <c r="DB1265" s="411">
        <v>0</v>
      </c>
      <c r="DC1265" s="411">
        <v>0</v>
      </c>
      <c r="DD1265" s="411">
        <v>0</v>
      </c>
      <c r="DE1265" s="411">
        <v>0</v>
      </c>
      <c r="DF1265" s="411">
        <v>0</v>
      </c>
      <c r="DG1265" s="411">
        <v>0</v>
      </c>
      <c r="DH1265" s="412">
        <v>0</v>
      </c>
      <c r="DI1265" s="411">
        <f t="shared" si="384"/>
        <v>0</v>
      </c>
      <c r="DJ1265" s="411">
        <v>0</v>
      </c>
      <c r="DK1265" s="411">
        <v>0</v>
      </c>
      <c r="DL1265" s="411">
        <v>0</v>
      </c>
      <c r="DM1265" s="411">
        <v>0</v>
      </c>
      <c r="DN1265" s="411">
        <v>0</v>
      </c>
      <c r="DO1265" s="411">
        <v>0</v>
      </c>
      <c r="DP1265" s="411">
        <v>0</v>
      </c>
      <c r="DQ1265" s="411">
        <v>0</v>
      </c>
      <c r="DR1265" s="411">
        <v>0</v>
      </c>
      <c r="DS1265" s="411">
        <v>0</v>
      </c>
      <c r="DT1265" s="411">
        <v>0</v>
      </c>
      <c r="DU1265" s="412">
        <v>0</v>
      </c>
      <c r="DV1265" s="411">
        <f t="shared" si="385"/>
        <v>0</v>
      </c>
      <c r="DW1265" s="412">
        <v>0</v>
      </c>
      <c r="DX1265" s="412">
        <v>0</v>
      </c>
      <c r="DY1265" s="412">
        <v>0</v>
      </c>
      <c r="DZ1265" s="412">
        <v>0</v>
      </c>
      <c r="EA1265" s="412">
        <v>0</v>
      </c>
      <c r="EB1265" s="412">
        <v>0</v>
      </c>
      <c r="EC1265" s="412">
        <v>0</v>
      </c>
      <c r="ED1265" s="412">
        <v>0</v>
      </c>
      <c r="EE1265" s="412">
        <v>0</v>
      </c>
      <c r="EF1265" s="412">
        <v>0</v>
      </c>
      <c r="EG1265" s="412">
        <v>0</v>
      </c>
      <c r="EH1265" s="412">
        <v>0</v>
      </c>
      <c r="EI1265" s="411">
        <f t="shared" si="386"/>
        <v>0</v>
      </c>
      <c r="EK1265" s="411">
        <f t="shared" si="387"/>
        <v>2</v>
      </c>
      <c r="EL1265" s="7">
        <f t="shared" si="388"/>
        <v>-2</v>
      </c>
    </row>
    <row r="1266" spans="1:142">
      <c r="A1266" s="365" t="str">
        <f t="shared" si="370"/>
        <v xml:space="preserve"> 227</v>
      </c>
      <c r="B1266" s="370" t="s">
        <v>983</v>
      </c>
      <c r="C1266" s="370" t="s">
        <v>1175</v>
      </c>
      <c r="D1266" s="411">
        <v>0</v>
      </c>
      <c r="E1266" s="411">
        <v>0</v>
      </c>
      <c r="F1266" s="411">
        <v>1</v>
      </c>
      <c r="G1266" s="411">
        <v>0</v>
      </c>
      <c r="H1266" s="411">
        <v>0</v>
      </c>
      <c r="I1266" s="411">
        <v>0</v>
      </c>
      <c r="J1266" s="411">
        <v>0</v>
      </c>
      <c r="K1266" s="411">
        <v>0</v>
      </c>
      <c r="L1266" s="411">
        <v>0</v>
      </c>
      <c r="M1266" s="411">
        <v>0</v>
      </c>
      <c r="N1266" s="411">
        <v>0</v>
      </c>
      <c r="O1266" s="412">
        <v>0</v>
      </c>
      <c r="P1266" s="411">
        <f t="shared" si="371"/>
        <v>1</v>
      </c>
      <c r="Q1266" s="411">
        <f t="shared" si="372"/>
        <v>1</v>
      </c>
      <c r="R1266" s="411">
        <f t="shared" si="373"/>
        <v>0</v>
      </c>
      <c r="S1266" s="411">
        <f t="shared" si="374"/>
        <v>0</v>
      </c>
      <c r="T1266" s="411">
        <v>0</v>
      </c>
      <c r="U1266" s="411">
        <v>0</v>
      </c>
      <c r="V1266" s="411">
        <v>0</v>
      </c>
      <c r="W1266" s="411">
        <v>0</v>
      </c>
      <c r="X1266" s="411">
        <v>0</v>
      </c>
      <c r="Y1266" s="411">
        <v>0</v>
      </c>
      <c r="Z1266" s="411">
        <v>0</v>
      </c>
      <c r="AA1266" s="411">
        <v>0</v>
      </c>
      <c r="AB1266" s="411">
        <v>0</v>
      </c>
      <c r="AC1266" s="411">
        <v>0</v>
      </c>
      <c r="AD1266" s="411">
        <v>0</v>
      </c>
      <c r="AE1266" s="412">
        <v>0</v>
      </c>
      <c r="AF1266" s="411">
        <f t="shared" si="375"/>
        <v>0</v>
      </c>
      <c r="AG1266" s="411">
        <v>0</v>
      </c>
      <c r="AH1266" s="411">
        <v>0</v>
      </c>
      <c r="AI1266" s="411">
        <v>0</v>
      </c>
      <c r="AJ1266" s="411">
        <v>0</v>
      </c>
      <c r="AK1266" s="411">
        <v>0</v>
      </c>
      <c r="AL1266" s="411">
        <v>0</v>
      </c>
      <c r="AM1266" s="411">
        <v>0</v>
      </c>
      <c r="AN1266" s="411">
        <v>0</v>
      </c>
      <c r="AO1266" s="411">
        <v>0</v>
      </c>
      <c r="AP1266" s="411">
        <v>0</v>
      </c>
      <c r="AQ1266" s="411">
        <v>0</v>
      </c>
      <c r="AR1266" s="412">
        <v>0</v>
      </c>
      <c r="AS1266" s="411">
        <f t="shared" si="376"/>
        <v>0</v>
      </c>
      <c r="AT1266" s="411">
        <f t="shared" si="377"/>
        <v>0</v>
      </c>
      <c r="AU1266" s="411">
        <f t="shared" si="378"/>
        <v>0</v>
      </c>
      <c r="AV1266" s="411">
        <f t="shared" si="379"/>
        <v>0</v>
      </c>
      <c r="AW1266" s="411">
        <v>0</v>
      </c>
      <c r="AX1266" s="411">
        <v>0</v>
      </c>
      <c r="AY1266" s="411">
        <v>0</v>
      </c>
      <c r="AZ1266" s="411">
        <v>0</v>
      </c>
      <c r="BA1266" s="411">
        <v>0</v>
      </c>
      <c r="BB1266" s="411">
        <v>0</v>
      </c>
      <c r="BC1266" s="411">
        <v>0</v>
      </c>
      <c r="BD1266" s="411">
        <v>0</v>
      </c>
      <c r="BE1266" s="411">
        <v>0</v>
      </c>
      <c r="BF1266" s="411">
        <v>0</v>
      </c>
      <c r="BG1266" s="411">
        <v>0</v>
      </c>
      <c r="BH1266" s="412">
        <v>0</v>
      </c>
      <c r="BI1266" s="411">
        <f t="shared" si="380"/>
        <v>0</v>
      </c>
      <c r="BJ1266" s="411">
        <v>0</v>
      </c>
      <c r="BK1266" s="411">
        <v>0</v>
      </c>
      <c r="BL1266" s="411">
        <v>0</v>
      </c>
      <c r="BM1266" s="411">
        <v>0</v>
      </c>
      <c r="BN1266" s="411">
        <v>0</v>
      </c>
      <c r="BO1266" s="411">
        <v>0</v>
      </c>
      <c r="BP1266" s="411">
        <v>0</v>
      </c>
      <c r="BQ1266" s="411">
        <v>0</v>
      </c>
      <c r="BR1266" s="411">
        <v>0</v>
      </c>
      <c r="BS1266" s="411">
        <v>0</v>
      </c>
      <c r="BT1266" s="411">
        <v>0</v>
      </c>
      <c r="BU1266" s="412">
        <v>0</v>
      </c>
      <c r="BV1266" s="411">
        <f t="shared" si="381"/>
        <v>0</v>
      </c>
      <c r="BW1266" s="411">
        <v>0</v>
      </c>
      <c r="BX1266" s="411">
        <v>0</v>
      </c>
      <c r="BY1266" s="411">
        <v>0</v>
      </c>
      <c r="BZ1266" s="411">
        <v>0</v>
      </c>
      <c r="CA1266" s="411">
        <v>0</v>
      </c>
      <c r="CB1266" s="411">
        <v>0</v>
      </c>
      <c r="CC1266" s="411">
        <v>0</v>
      </c>
      <c r="CD1266" s="411">
        <v>0</v>
      </c>
      <c r="CE1266" s="411">
        <v>0</v>
      </c>
      <c r="CF1266" s="411">
        <v>0</v>
      </c>
      <c r="CG1266" s="411">
        <v>0</v>
      </c>
      <c r="CH1266" s="412">
        <v>0</v>
      </c>
      <c r="CI1266" s="411">
        <f t="shared" si="382"/>
        <v>0</v>
      </c>
      <c r="CJ1266" s="411">
        <v>0</v>
      </c>
      <c r="CK1266" s="411">
        <v>0</v>
      </c>
      <c r="CL1266" s="411">
        <v>0</v>
      </c>
      <c r="CM1266" s="411">
        <v>0</v>
      </c>
      <c r="CN1266" s="411">
        <v>0</v>
      </c>
      <c r="CO1266" s="411">
        <v>0</v>
      </c>
      <c r="CP1266" s="411">
        <v>0</v>
      </c>
      <c r="CQ1266" s="411">
        <v>0</v>
      </c>
      <c r="CR1266" s="411">
        <v>0</v>
      </c>
      <c r="CS1266" s="411">
        <v>0</v>
      </c>
      <c r="CT1266" s="411">
        <v>0</v>
      </c>
      <c r="CU1266" s="412">
        <v>0</v>
      </c>
      <c r="CV1266" s="411">
        <f t="shared" si="383"/>
        <v>0</v>
      </c>
      <c r="CW1266" s="411">
        <v>0</v>
      </c>
      <c r="CX1266" s="411">
        <v>0</v>
      </c>
      <c r="CY1266" s="411">
        <v>0</v>
      </c>
      <c r="CZ1266" s="411">
        <v>0</v>
      </c>
      <c r="DA1266" s="411">
        <v>0</v>
      </c>
      <c r="DB1266" s="411">
        <v>0</v>
      </c>
      <c r="DC1266" s="411">
        <v>0</v>
      </c>
      <c r="DD1266" s="411">
        <v>0</v>
      </c>
      <c r="DE1266" s="411">
        <v>0</v>
      </c>
      <c r="DF1266" s="411">
        <v>0</v>
      </c>
      <c r="DG1266" s="411">
        <v>0</v>
      </c>
      <c r="DH1266" s="412">
        <v>0</v>
      </c>
      <c r="DI1266" s="411">
        <f t="shared" si="384"/>
        <v>0</v>
      </c>
      <c r="DJ1266" s="411">
        <v>0</v>
      </c>
      <c r="DK1266" s="411">
        <v>0</v>
      </c>
      <c r="DL1266" s="411">
        <v>0</v>
      </c>
      <c r="DM1266" s="411">
        <v>0</v>
      </c>
      <c r="DN1266" s="411">
        <v>0</v>
      </c>
      <c r="DO1266" s="411">
        <v>0</v>
      </c>
      <c r="DP1266" s="411">
        <v>0</v>
      </c>
      <c r="DQ1266" s="411">
        <v>0</v>
      </c>
      <c r="DR1266" s="411">
        <v>0</v>
      </c>
      <c r="DS1266" s="411">
        <v>0</v>
      </c>
      <c r="DT1266" s="411">
        <v>0</v>
      </c>
      <c r="DU1266" s="412">
        <v>0</v>
      </c>
      <c r="DV1266" s="411">
        <f t="shared" si="385"/>
        <v>0</v>
      </c>
      <c r="DW1266" s="412">
        <v>0</v>
      </c>
      <c r="DX1266" s="412">
        <v>0</v>
      </c>
      <c r="DY1266" s="412">
        <v>0</v>
      </c>
      <c r="DZ1266" s="412">
        <v>0</v>
      </c>
      <c r="EA1266" s="412">
        <v>0</v>
      </c>
      <c r="EB1266" s="412">
        <v>0</v>
      </c>
      <c r="EC1266" s="412">
        <v>0</v>
      </c>
      <c r="ED1266" s="412">
        <v>0</v>
      </c>
      <c r="EE1266" s="412">
        <v>0</v>
      </c>
      <c r="EF1266" s="412">
        <v>0</v>
      </c>
      <c r="EG1266" s="412">
        <v>0</v>
      </c>
      <c r="EH1266" s="412">
        <v>0</v>
      </c>
      <c r="EI1266" s="411">
        <f t="shared" si="386"/>
        <v>0</v>
      </c>
      <c r="EK1266" s="411">
        <f t="shared" si="387"/>
        <v>1</v>
      </c>
      <c r="EL1266" s="7">
        <f t="shared" si="388"/>
        <v>-1</v>
      </c>
    </row>
    <row r="1267" spans="1:142">
      <c r="A1267" s="365" t="str">
        <f t="shared" si="370"/>
        <v xml:space="preserve"> 227</v>
      </c>
      <c r="B1267" s="370" t="s">
        <v>983</v>
      </c>
      <c r="C1267" s="370" t="s">
        <v>1178</v>
      </c>
      <c r="D1267" s="411">
        <v>7</v>
      </c>
      <c r="E1267" s="411">
        <v>5</v>
      </c>
      <c r="F1267" s="411">
        <v>7</v>
      </c>
      <c r="G1267" s="411">
        <v>13</v>
      </c>
      <c r="H1267" s="411">
        <v>11</v>
      </c>
      <c r="I1267" s="411">
        <v>4</v>
      </c>
      <c r="J1267" s="411">
        <v>6</v>
      </c>
      <c r="K1267" s="411">
        <v>7</v>
      </c>
      <c r="L1267" s="411">
        <v>7</v>
      </c>
      <c r="M1267" s="411">
        <v>54</v>
      </c>
      <c r="N1267" s="411">
        <v>4</v>
      </c>
      <c r="O1267" s="412">
        <v>1</v>
      </c>
      <c r="P1267" s="411">
        <f t="shared" si="371"/>
        <v>126</v>
      </c>
      <c r="Q1267" s="411">
        <f t="shared" si="372"/>
        <v>52.806451612903224</v>
      </c>
      <c r="R1267" s="411">
        <f t="shared" si="373"/>
        <v>12.262513904338153</v>
      </c>
      <c r="S1267" s="411">
        <f t="shared" si="374"/>
        <v>60.931034482758619</v>
      </c>
      <c r="T1267" s="411">
        <v>0</v>
      </c>
      <c r="U1267" s="411">
        <v>0</v>
      </c>
      <c r="V1267" s="411">
        <v>0</v>
      </c>
      <c r="W1267" s="411">
        <v>0</v>
      </c>
      <c r="X1267" s="411">
        <v>0</v>
      </c>
      <c r="Y1267" s="411">
        <v>0</v>
      </c>
      <c r="Z1267" s="411">
        <v>0</v>
      </c>
      <c r="AA1267" s="411">
        <v>0</v>
      </c>
      <c r="AB1267" s="411">
        <v>0</v>
      </c>
      <c r="AC1267" s="411">
        <v>0</v>
      </c>
      <c r="AD1267" s="411">
        <v>0</v>
      </c>
      <c r="AE1267" s="412">
        <v>0</v>
      </c>
      <c r="AF1267" s="411">
        <f t="shared" si="375"/>
        <v>0</v>
      </c>
      <c r="AG1267" s="411">
        <v>0</v>
      </c>
      <c r="AH1267" s="411">
        <v>0</v>
      </c>
      <c r="AI1267" s="411">
        <v>0</v>
      </c>
      <c r="AJ1267" s="411">
        <v>0</v>
      </c>
      <c r="AK1267" s="411">
        <v>0</v>
      </c>
      <c r="AL1267" s="411">
        <v>0</v>
      </c>
      <c r="AM1267" s="411">
        <v>0</v>
      </c>
      <c r="AN1267" s="411">
        <v>0</v>
      </c>
      <c r="AO1267" s="411">
        <v>0</v>
      </c>
      <c r="AP1267" s="411">
        <v>0</v>
      </c>
      <c r="AQ1267" s="411">
        <v>0</v>
      </c>
      <c r="AR1267" s="412">
        <v>0</v>
      </c>
      <c r="AS1267" s="411">
        <f t="shared" si="376"/>
        <v>0</v>
      </c>
      <c r="AT1267" s="411">
        <f t="shared" si="377"/>
        <v>0</v>
      </c>
      <c r="AU1267" s="411">
        <f t="shared" si="378"/>
        <v>0</v>
      </c>
      <c r="AV1267" s="411">
        <f t="shared" si="379"/>
        <v>0</v>
      </c>
      <c r="AW1267" s="411">
        <v>0</v>
      </c>
      <c r="AX1267" s="411">
        <v>0</v>
      </c>
      <c r="AY1267" s="411">
        <v>0</v>
      </c>
      <c r="AZ1267" s="411">
        <v>0</v>
      </c>
      <c r="BA1267" s="411">
        <v>0</v>
      </c>
      <c r="BB1267" s="411">
        <v>0</v>
      </c>
      <c r="BC1267" s="411">
        <v>0</v>
      </c>
      <c r="BD1267" s="411">
        <v>0</v>
      </c>
      <c r="BE1267" s="411">
        <v>0</v>
      </c>
      <c r="BF1267" s="411">
        <v>0</v>
      </c>
      <c r="BG1267" s="411">
        <v>0</v>
      </c>
      <c r="BH1267" s="412">
        <v>0</v>
      </c>
      <c r="BI1267" s="411">
        <f t="shared" si="380"/>
        <v>0</v>
      </c>
      <c r="BJ1267" s="411">
        <v>0</v>
      </c>
      <c r="BK1267" s="411">
        <v>0</v>
      </c>
      <c r="BL1267" s="411">
        <v>0</v>
      </c>
      <c r="BM1267" s="411">
        <v>0</v>
      </c>
      <c r="BN1267" s="411">
        <v>0</v>
      </c>
      <c r="BO1267" s="411">
        <v>0</v>
      </c>
      <c r="BP1267" s="411">
        <v>0</v>
      </c>
      <c r="BQ1267" s="411">
        <v>0</v>
      </c>
      <c r="BR1267" s="411">
        <v>0</v>
      </c>
      <c r="BS1267" s="411">
        <v>0</v>
      </c>
      <c r="BT1267" s="411">
        <v>0</v>
      </c>
      <c r="BU1267" s="412">
        <v>0</v>
      </c>
      <c r="BV1267" s="411">
        <f t="shared" si="381"/>
        <v>0</v>
      </c>
      <c r="BW1267" s="411">
        <v>0</v>
      </c>
      <c r="BX1267" s="411">
        <v>0</v>
      </c>
      <c r="BY1267" s="411">
        <v>0</v>
      </c>
      <c r="BZ1267" s="411">
        <v>0</v>
      </c>
      <c r="CA1267" s="411">
        <v>0</v>
      </c>
      <c r="CB1267" s="411">
        <v>0</v>
      </c>
      <c r="CC1267" s="411">
        <v>0</v>
      </c>
      <c r="CD1267" s="411">
        <v>0</v>
      </c>
      <c r="CE1267" s="411">
        <v>0</v>
      </c>
      <c r="CF1267" s="411">
        <v>0</v>
      </c>
      <c r="CG1267" s="411">
        <v>0</v>
      </c>
      <c r="CH1267" s="412">
        <v>0</v>
      </c>
      <c r="CI1267" s="411">
        <f t="shared" si="382"/>
        <v>0</v>
      </c>
      <c r="CJ1267" s="411">
        <v>0</v>
      </c>
      <c r="CK1267" s="411">
        <v>0</v>
      </c>
      <c r="CL1267" s="411">
        <v>0</v>
      </c>
      <c r="CM1267" s="411">
        <v>0</v>
      </c>
      <c r="CN1267" s="411">
        <v>0</v>
      </c>
      <c r="CO1267" s="411">
        <v>0</v>
      </c>
      <c r="CP1267" s="411">
        <v>0</v>
      </c>
      <c r="CQ1267" s="411">
        <v>0</v>
      </c>
      <c r="CR1267" s="411">
        <v>0</v>
      </c>
      <c r="CS1267" s="411">
        <v>0</v>
      </c>
      <c r="CT1267" s="411">
        <v>0</v>
      </c>
      <c r="CU1267" s="412">
        <v>0</v>
      </c>
      <c r="CV1267" s="411">
        <f t="shared" si="383"/>
        <v>0</v>
      </c>
      <c r="CW1267" s="411">
        <v>0</v>
      </c>
      <c r="CX1267" s="411">
        <v>0</v>
      </c>
      <c r="CY1267" s="411">
        <v>0</v>
      </c>
      <c r="CZ1267" s="411">
        <v>0</v>
      </c>
      <c r="DA1267" s="411">
        <v>0</v>
      </c>
      <c r="DB1267" s="411">
        <v>0</v>
      </c>
      <c r="DC1267" s="411">
        <v>0</v>
      </c>
      <c r="DD1267" s="411">
        <v>0</v>
      </c>
      <c r="DE1267" s="411">
        <v>0</v>
      </c>
      <c r="DF1267" s="411">
        <v>0</v>
      </c>
      <c r="DG1267" s="411">
        <v>0</v>
      </c>
      <c r="DH1267" s="412">
        <v>0</v>
      </c>
      <c r="DI1267" s="411">
        <f t="shared" si="384"/>
        <v>0</v>
      </c>
      <c r="DJ1267" s="411">
        <v>0</v>
      </c>
      <c r="DK1267" s="411">
        <v>0</v>
      </c>
      <c r="DL1267" s="411">
        <v>0</v>
      </c>
      <c r="DM1267" s="411">
        <v>0</v>
      </c>
      <c r="DN1267" s="411">
        <v>0</v>
      </c>
      <c r="DO1267" s="411">
        <v>0</v>
      </c>
      <c r="DP1267" s="411">
        <v>0</v>
      </c>
      <c r="DQ1267" s="411">
        <v>0</v>
      </c>
      <c r="DR1267" s="411">
        <v>0</v>
      </c>
      <c r="DS1267" s="411">
        <v>0</v>
      </c>
      <c r="DT1267" s="411">
        <v>0</v>
      </c>
      <c r="DU1267" s="412">
        <v>0</v>
      </c>
      <c r="DV1267" s="411">
        <f t="shared" si="385"/>
        <v>0</v>
      </c>
      <c r="DW1267" s="412">
        <v>0</v>
      </c>
      <c r="DX1267" s="412">
        <v>0</v>
      </c>
      <c r="DY1267" s="412">
        <v>0</v>
      </c>
      <c r="DZ1267" s="412">
        <v>0</v>
      </c>
      <c r="EA1267" s="412">
        <v>0</v>
      </c>
      <c r="EB1267" s="412">
        <v>0</v>
      </c>
      <c r="EC1267" s="412">
        <v>0</v>
      </c>
      <c r="ED1267" s="412">
        <v>0</v>
      </c>
      <c r="EE1267" s="412">
        <v>0</v>
      </c>
      <c r="EF1267" s="412">
        <v>0</v>
      </c>
      <c r="EG1267" s="412">
        <v>0</v>
      </c>
      <c r="EH1267" s="412">
        <v>0</v>
      </c>
      <c r="EI1267" s="411">
        <f t="shared" si="386"/>
        <v>0</v>
      </c>
      <c r="EK1267" s="411">
        <f t="shared" si="387"/>
        <v>126</v>
      </c>
      <c r="EL1267" s="7">
        <f t="shared" si="388"/>
        <v>-126</v>
      </c>
    </row>
    <row r="1268" spans="1:142">
      <c r="A1268" s="365" t="str">
        <f t="shared" si="370"/>
        <v xml:space="preserve"> 227</v>
      </c>
      <c r="B1268" s="370" t="s">
        <v>983</v>
      </c>
      <c r="C1268" s="370" t="s">
        <v>1220</v>
      </c>
      <c r="D1268" s="411">
        <v>0</v>
      </c>
      <c r="E1268" s="411">
        <v>0</v>
      </c>
      <c r="F1268" s="411">
        <v>0</v>
      </c>
      <c r="G1268" s="411">
        <v>0</v>
      </c>
      <c r="H1268" s="411">
        <v>0</v>
      </c>
      <c r="I1268" s="411">
        <v>0</v>
      </c>
      <c r="J1268" s="411">
        <v>0</v>
      </c>
      <c r="K1268" s="411">
        <v>0</v>
      </c>
      <c r="L1268" s="411">
        <v>0</v>
      </c>
      <c r="M1268" s="411">
        <v>5</v>
      </c>
      <c r="N1268" s="411">
        <v>0</v>
      </c>
      <c r="O1268" s="412">
        <v>0</v>
      </c>
      <c r="P1268" s="411">
        <f t="shared" si="371"/>
        <v>5</v>
      </c>
      <c r="Q1268" s="411">
        <f t="shared" si="372"/>
        <v>0</v>
      </c>
      <c r="R1268" s="411">
        <f t="shared" si="373"/>
        <v>0</v>
      </c>
      <c r="S1268" s="411">
        <f t="shared" si="374"/>
        <v>5</v>
      </c>
      <c r="T1268" s="411">
        <v>0</v>
      </c>
      <c r="U1268" s="411">
        <v>0</v>
      </c>
      <c r="V1268" s="411">
        <v>0</v>
      </c>
      <c r="W1268" s="411">
        <v>0</v>
      </c>
      <c r="X1268" s="411">
        <v>0</v>
      </c>
      <c r="Y1268" s="411">
        <v>0</v>
      </c>
      <c r="Z1268" s="411">
        <v>0</v>
      </c>
      <c r="AA1268" s="411">
        <v>0</v>
      </c>
      <c r="AB1268" s="411">
        <v>0</v>
      </c>
      <c r="AC1268" s="411">
        <v>0</v>
      </c>
      <c r="AD1268" s="411">
        <v>0</v>
      </c>
      <c r="AE1268" s="412">
        <v>0</v>
      </c>
      <c r="AF1268" s="411">
        <f t="shared" si="375"/>
        <v>0</v>
      </c>
      <c r="AG1268" s="411">
        <v>0</v>
      </c>
      <c r="AH1268" s="411">
        <v>0</v>
      </c>
      <c r="AI1268" s="411">
        <v>0</v>
      </c>
      <c r="AJ1268" s="411">
        <v>0</v>
      </c>
      <c r="AK1268" s="411">
        <v>0</v>
      </c>
      <c r="AL1268" s="411">
        <v>0</v>
      </c>
      <c r="AM1268" s="411">
        <v>0</v>
      </c>
      <c r="AN1268" s="411">
        <v>0</v>
      </c>
      <c r="AO1268" s="411">
        <v>0</v>
      </c>
      <c r="AP1268" s="411">
        <v>0</v>
      </c>
      <c r="AQ1268" s="411">
        <v>0</v>
      </c>
      <c r="AR1268" s="412">
        <v>0</v>
      </c>
      <c r="AS1268" s="411">
        <f t="shared" si="376"/>
        <v>0</v>
      </c>
      <c r="AT1268" s="411">
        <f t="shared" si="377"/>
        <v>0</v>
      </c>
      <c r="AU1268" s="411">
        <f t="shared" si="378"/>
        <v>0</v>
      </c>
      <c r="AV1268" s="411">
        <f t="shared" si="379"/>
        <v>0</v>
      </c>
      <c r="AW1268" s="411">
        <v>0</v>
      </c>
      <c r="AX1268" s="411">
        <v>0</v>
      </c>
      <c r="AY1268" s="411">
        <v>0</v>
      </c>
      <c r="AZ1268" s="411">
        <v>0</v>
      </c>
      <c r="BA1268" s="411">
        <v>0</v>
      </c>
      <c r="BB1268" s="411">
        <v>0</v>
      </c>
      <c r="BC1268" s="411">
        <v>0</v>
      </c>
      <c r="BD1268" s="411">
        <v>0</v>
      </c>
      <c r="BE1268" s="411">
        <v>0</v>
      </c>
      <c r="BF1268" s="411">
        <v>0</v>
      </c>
      <c r="BG1268" s="411">
        <v>0</v>
      </c>
      <c r="BH1268" s="412">
        <v>0</v>
      </c>
      <c r="BI1268" s="411">
        <f t="shared" si="380"/>
        <v>0</v>
      </c>
      <c r="BJ1268" s="411">
        <v>0</v>
      </c>
      <c r="BK1268" s="411">
        <v>0</v>
      </c>
      <c r="BL1268" s="411">
        <v>0</v>
      </c>
      <c r="BM1268" s="411">
        <v>0</v>
      </c>
      <c r="BN1268" s="411">
        <v>0</v>
      </c>
      <c r="BO1268" s="411">
        <v>0</v>
      </c>
      <c r="BP1268" s="411">
        <v>0</v>
      </c>
      <c r="BQ1268" s="411">
        <v>0</v>
      </c>
      <c r="BR1268" s="411">
        <v>0</v>
      </c>
      <c r="BS1268" s="411">
        <v>0</v>
      </c>
      <c r="BT1268" s="411">
        <v>0</v>
      </c>
      <c r="BU1268" s="412">
        <v>0</v>
      </c>
      <c r="BV1268" s="411">
        <f t="shared" si="381"/>
        <v>0</v>
      </c>
      <c r="BW1268" s="411">
        <v>0</v>
      </c>
      <c r="BX1268" s="411">
        <v>0</v>
      </c>
      <c r="BY1268" s="411">
        <v>0</v>
      </c>
      <c r="BZ1268" s="411">
        <v>0</v>
      </c>
      <c r="CA1268" s="411">
        <v>0</v>
      </c>
      <c r="CB1268" s="411">
        <v>0</v>
      </c>
      <c r="CC1268" s="411">
        <v>0</v>
      </c>
      <c r="CD1268" s="411">
        <v>0</v>
      </c>
      <c r="CE1268" s="411">
        <v>0</v>
      </c>
      <c r="CF1268" s="411">
        <v>0</v>
      </c>
      <c r="CG1268" s="411">
        <v>0</v>
      </c>
      <c r="CH1268" s="412">
        <v>0</v>
      </c>
      <c r="CI1268" s="411">
        <f t="shared" si="382"/>
        <v>0</v>
      </c>
      <c r="CJ1268" s="411">
        <v>0</v>
      </c>
      <c r="CK1268" s="411">
        <v>0</v>
      </c>
      <c r="CL1268" s="411">
        <v>0</v>
      </c>
      <c r="CM1268" s="411">
        <v>0</v>
      </c>
      <c r="CN1268" s="411">
        <v>0</v>
      </c>
      <c r="CO1268" s="411">
        <v>0</v>
      </c>
      <c r="CP1268" s="411">
        <v>0</v>
      </c>
      <c r="CQ1268" s="411">
        <v>0</v>
      </c>
      <c r="CR1268" s="411">
        <v>0</v>
      </c>
      <c r="CS1268" s="411">
        <v>0</v>
      </c>
      <c r="CT1268" s="411">
        <v>0</v>
      </c>
      <c r="CU1268" s="412">
        <v>0</v>
      </c>
      <c r="CV1268" s="411">
        <f t="shared" si="383"/>
        <v>0</v>
      </c>
      <c r="CW1268" s="411">
        <v>0</v>
      </c>
      <c r="CX1268" s="411">
        <v>0</v>
      </c>
      <c r="CY1268" s="411">
        <v>0</v>
      </c>
      <c r="CZ1268" s="411">
        <v>0</v>
      </c>
      <c r="DA1268" s="411">
        <v>0</v>
      </c>
      <c r="DB1268" s="411">
        <v>0</v>
      </c>
      <c r="DC1268" s="411">
        <v>0</v>
      </c>
      <c r="DD1268" s="411">
        <v>0</v>
      </c>
      <c r="DE1268" s="411">
        <v>0</v>
      </c>
      <c r="DF1268" s="411">
        <v>0</v>
      </c>
      <c r="DG1268" s="411">
        <v>0</v>
      </c>
      <c r="DH1268" s="412">
        <v>0</v>
      </c>
      <c r="DI1268" s="411">
        <f t="shared" si="384"/>
        <v>0</v>
      </c>
      <c r="DJ1268" s="411">
        <v>0</v>
      </c>
      <c r="DK1268" s="411">
        <v>0</v>
      </c>
      <c r="DL1268" s="411">
        <v>0</v>
      </c>
      <c r="DM1268" s="411">
        <v>0</v>
      </c>
      <c r="DN1268" s="411">
        <v>0</v>
      </c>
      <c r="DO1268" s="411">
        <v>0</v>
      </c>
      <c r="DP1268" s="411">
        <v>0</v>
      </c>
      <c r="DQ1268" s="411">
        <v>0</v>
      </c>
      <c r="DR1268" s="411">
        <v>0</v>
      </c>
      <c r="DS1268" s="411">
        <v>0</v>
      </c>
      <c r="DT1268" s="411">
        <v>0</v>
      </c>
      <c r="DU1268" s="412">
        <v>0</v>
      </c>
      <c r="DV1268" s="411">
        <f t="shared" si="385"/>
        <v>0</v>
      </c>
      <c r="DW1268" s="412">
        <v>0</v>
      </c>
      <c r="DX1268" s="412">
        <v>0</v>
      </c>
      <c r="DY1268" s="412">
        <v>0</v>
      </c>
      <c r="DZ1268" s="412">
        <v>0</v>
      </c>
      <c r="EA1268" s="412">
        <v>0</v>
      </c>
      <c r="EB1268" s="412">
        <v>0</v>
      </c>
      <c r="EC1268" s="412">
        <v>0</v>
      </c>
      <c r="ED1268" s="412">
        <v>0</v>
      </c>
      <c r="EE1268" s="412">
        <v>0</v>
      </c>
      <c r="EF1268" s="412">
        <v>0</v>
      </c>
      <c r="EG1268" s="412">
        <v>0</v>
      </c>
      <c r="EH1268" s="412">
        <v>0</v>
      </c>
      <c r="EI1268" s="411">
        <f t="shared" si="386"/>
        <v>0</v>
      </c>
      <c r="EK1268" s="411">
        <f t="shared" si="387"/>
        <v>5</v>
      </c>
      <c r="EL1268" s="7">
        <f t="shared" si="388"/>
        <v>-5</v>
      </c>
    </row>
    <row r="1269" spans="1:142">
      <c r="A1269" s="365" t="str">
        <f t="shared" si="370"/>
        <v xml:space="preserve"> 227</v>
      </c>
      <c r="B1269" s="370" t="s">
        <v>983</v>
      </c>
      <c r="C1269" s="370" t="s">
        <v>1221</v>
      </c>
      <c r="D1269" s="411">
        <v>0</v>
      </c>
      <c r="E1269" s="411">
        <v>0</v>
      </c>
      <c r="F1269" s="411">
        <v>0</v>
      </c>
      <c r="G1269" s="411">
        <v>0</v>
      </c>
      <c r="H1269" s="411">
        <v>0</v>
      </c>
      <c r="I1269" s="411">
        <v>0</v>
      </c>
      <c r="J1269" s="411">
        <v>0</v>
      </c>
      <c r="K1269" s="411">
        <v>0</v>
      </c>
      <c r="L1269" s="411">
        <v>0</v>
      </c>
      <c r="M1269" s="411">
        <v>5</v>
      </c>
      <c r="N1269" s="411">
        <v>0</v>
      </c>
      <c r="O1269" s="412">
        <v>0</v>
      </c>
      <c r="P1269" s="411">
        <f t="shared" si="371"/>
        <v>5</v>
      </c>
      <c r="Q1269" s="411">
        <f t="shared" si="372"/>
        <v>0</v>
      </c>
      <c r="R1269" s="411">
        <f t="shared" si="373"/>
        <v>0</v>
      </c>
      <c r="S1269" s="411">
        <f t="shared" si="374"/>
        <v>5</v>
      </c>
      <c r="T1269" s="411">
        <v>0</v>
      </c>
      <c r="U1269" s="411">
        <v>0</v>
      </c>
      <c r="V1269" s="411">
        <v>0</v>
      </c>
      <c r="W1269" s="411">
        <v>0</v>
      </c>
      <c r="X1269" s="411">
        <v>0</v>
      </c>
      <c r="Y1269" s="411">
        <v>0</v>
      </c>
      <c r="Z1269" s="411">
        <v>0</v>
      </c>
      <c r="AA1269" s="411">
        <v>0</v>
      </c>
      <c r="AB1269" s="411">
        <v>0</v>
      </c>
      <c r="AC1269" s="411">
        <v>0</v>
      </c>
      <c r="AD1269" s="411">
        <v>0</v>
      </c>
      <c r="AE1269" s="412">
        <v>0</v>
      </c>
      <c r="AF1269" s="411">
        <f t="shared" si="375"/>
        <v>0</v>
      </c>
      <c r="AG1269" s="411">
        <v>0</v>
      </c>
      <c r="AH1269" s="411">
        <v>0</v>
      </c>
      <c r="AI1269" s="411">
        <v>0</v>
      </c>
      <c r="AJ1269" s="411">
        <v>0</v>
      </c>
      <c r="AK1269" s="411">
        <v>0</v>
      </c>
      <c r="AL1269" s="411">
        <v>0</v>
      </c>
      <c r="AM1269" s="411">
        <v>0</v>
      </c>
      <c r="AN1269" s="411">
        <v>0</v>
      </c>
      <c r="AO1269" s="411">
        <v>0</v>
      </c>
      <c r="AP1269" s="411">
        <v>0</v>
      </c>
      <c r="AQ1269" s="411">
        <v>0</v>
      </c>
      <c r="AR1269" s="412">
        <v>0</v>
      </c>
      <c r="AS1269" s="411">
        <f t="shared" si="376"/>
        <v>0</v>
      </c>
      <c r="AT1269" s="411">
        <f t="shared" si="377"/>
        <v>0</v>
      </c>
      <c r="AU1269" s="411">
        <f t="shared" si="378"/>
        <v>0</v>
      </c>
      <c r="AV1269" s="411">
        <f t="shared" si="379"/>
        <v>0</v>
      </c>
      <c r="AW1269" s="411">
        <v>0</v>
      </c>
      <c r="AX1269" s="411">
        <v>0</v>
      </c>
      <c r="AY1269" s="411">
        <v>0</v>
      </c>
      <c r="AZ1269" s="411">
        <v>0</v>
      </c>
      <c r="BA1269" s="411">
        <v>0</v>
      </c>
      <c r="BB1269" s="411">
        <v>0</v>
      </c>
      <c r="BC1269" s="411">
        <v>0</v>
      </c>
      <c r="BD1269" s="411">
        <v>0</v>
      </c>
      <c r="BE1269" s="411">
        <v>0</v>
      </c>
      <c r="BF1269" s="411">
        <v>0</v>
      </c>
      <c r="BG1269" s="411">
        <v>0</v>
      </c>
      <c r="BH1269" s="412">
        <v>0</v>
      </c>
      <c r="BI1269" s="411">
        <f t="shared" si="380"/>
        <v>0</v>
      </c>
      <c r="BJ1269" s="411">
        <v>0</v>
      </c>
      <c r="BK1269" s="411">
        <v>0</v>
      </c>
      <c r="BL1269" s="411">
        <v>0</v>
      </c>
      <c r="BM1269" s="411">
        <v>0</v>
      </c>
      <c r="BN1269" s="411">
        <v>0</v>
      </c>
      <c r="BO1269" s="411">
        <v>0</v>
      </c>
      <c r="BP1269" s="411">
        <v>0</v>
      </c>
      <c r="BQ1269" s="411">
        <v>0</v>
      </c>
      <c r="BR1269" s="411">
        <v>0</v>
      </c>
      <c r="BS1269" s="411">
        <v>0</v>
      </c>
      <c r="BT1269" s="411">
        <v>0</v>
      </c>
      <c r="BU1269" s="412">
        <v>0</v>
      </c>
      <c r="BV1269" s="411">
        <f t="shared" si="381"/>
        <v>0</v>
      </c>
      <c r="BW1269" s="411">
        <v>0</v>
      </c>
      <c r="BX1269" s="411">
        <v>0</v>
      </c>
      <c r="BY1269" s="411">
        <v>0</v>
      </c>
      <c r="BZ1269" s="411">
        <v>0</v>
      </c>
      <c r="CA1269" s="411">
        <v>0</v>
      </c>
      <c r="CB1269" s="411">
        <v>0</v>
      </c>
      <c r="CC1269" s="411">
        <v>0</v>
      </c>
      <c r="CD1269" s="411">
        <v>0</v>
      </c>
      <c r="CE1269" s="411">
        <v>0</v>
      </c>
      <c r="CF1269" s="411">
        <v>0</v>
      </c>
      <c r="CG1269" s="411">
        <v>0</v>
      </c>
      <c r="CH1269" s="412">
        <v>0</v>
      </c>
      <c r="CI1269" s="411">
        <f t="shared" si="382"/>
        <v>0</v>
      </c>
      <c r="CJ1269" s="411">
        <v>0</v>
      </c>
      <c r="CK1269" s="411">
        <v>0</v>
      </c>
      <c r="CL1269" s="411">
        <v>0</v>
      </c>
      <c r="CM1269" s="411">
        <v>0</v>
      </c>
      <c r="CN1269" s="411">
        <v>0</v>
      </c>
      <c r="CO1269" s="411">
        <v>0</v>
      </c>
      <c r="CP1269" s="411">
        <v>0</v>
      </c>
      <c r="CQ1269" s="411">
        <v>0</v>
      </c>
      <c r="CR1269" s="411">
        <v>0</v>
      </c>
      <c r="CS1269" s="411">
        <v>0</v>
      </c>
      <c r="CT1269" s="411">
        <v>0</v>
      </c>
      <c r="CU1269" s="412">
        <v>0</v>
      </c>
      <c r="CV1269" s="411">
        <f t="shared" si="383"/>
        <v>0</v>
      </c>
      <c r="CW1269" s="411">
        <v>0</v>
      </c>
      <c r="CX1269" s="411">
        <v>0</v>
      </c>
      <c r="CY1269" s="411">
        <v>0</v>
      </c>
      <c r="CZ1269" s="411">
        <v>0</v>
      </c>
      <c r="DA1269" s="411">
        <v>0</v>
      </c>
      <c r="DB1269" s="411">
        <v>0</v>
      </c>
      <c r="DC1269" s="411">
        <v>0</v>
      </c>
      <c r="DD1269" s="411">
        <v>0</v>
      </c>
      <c r="DE1269" s="411">
        <v>0</v>
      </c>
      <c r="DF1269" s="411">
        <v>0</v>
      </c>
      <c r="DG1269" s="411">
        <v>0</v>
      </c>
      <c r="DH1269" s="412">
        <v>0</v>
      </c>
      <c r="DI1269" s="411">
        <f t="shared" si="384"/>
        <v>0</v>
      </c>
      <c r="DJ1269" s="411">
        <v>0</v>
      </c>
      <c r="DK1269" s="411">
        <v>0</v>
      </c>
      <c r="DL1269" s="411">
        <v>0</v>
      </c>
      <c r="DM1269" s="411">
        <v>0</v>
      </c>
      <c r="DN1269" s="411">
        <v>0</v>
      </c>
      <c r="DO1269" s="411">
        <v>0</v>
      </c>
      <c r="DP1269" s="411">
        <v>0</v>
      </c>
      <c r="DQ1269" s="411">
        <v>0</v>
      </c>
      <c r="DR1269" s="411">
        <v>0</v>
      </c>
      <c r="DS1269" s="411">
        <v>0</v>
      </c>
      <c r="DT1269" s="411">
        <v>0</v>
      </c>
      <c r="DU1269" s="412">
        <v>0</v>
      </c>
      <c r="DV1269" s="411">
        <f t="shared" si="385"/>
        <v>0</v>
      </c>
      <c r="DW1269" s="412">
        <v>0</v>
      </c>
      <c r="DX1269" s="412">
        <v>0</v>
      </c>
      <c r="DY1269" s="412">
        <v>0</v>
      </c>
      <c r="DZ1269" s="412">
        <v>0</v>
      </c>
      <c r="EA1269" s="412">
        <v>0</v>
      </c>
      <c r="EB1269" s="412">
        <v>0</v>
      </c>
      <c r="EC1269" s="412">
        <v>0</v>
      </c>
      <c r="ED1269" s="412">
        <v>0</v>
      </c>
      <c r="EE1269" s="412">
        <v>0</v>
      </c>
      <c r="EF1269" s="412">
        <v>0</v>
      </c>
      <c r="EG1269" s="412">
        <v>0</v>
      </c>
      <c r="EH1269" s="412">
        <v>0</v>
      </c>
      <c r="EI1269" s="411">
        <f t="shared" si="386"/>
        <v>0</v>
      </c>
      <c r="EK1269" s="411">
        <f t="shared" si="387"/>
        <v>5</v>
      </c>
      <c r="EL1269" s="7">
        <f t="shared" si="388"/>
        <v>-5</v>
      </c>
    </row>
    <row r="1270" spans="1:142">
      <c r="A1270" s="365" t="str">
        <f t="shared" si="370"/>
        <v xml:space="preserve"> 227</v>
      </c>
      <c r="B1270" s="370" t="s">
        <v>983</v>
      </c>
      <c r="C1270" s="370" t="s">
        <v>1223</v>
      </c>
      <c r="D1270" s="411">
        <v>0</v>
      </c>
      <c r="E1270" s="411">
        <v>0</v>
      </c>
      <c r="F1270" s="411">
        <v>0</v>
      </c>
      <c r="G1270" s="411">
        <v>0</v>
      </c>
      <c r="H1270" s="411">
        <v>0</v>
      </c>
      <c r="I1270" s="411">
        <v>0</v>
      </c>
      <c r="J1270" s="411">
        <v>0</v>
      </c>
      <c r="K1270" s="411">
        <v>0</v>
      </c>
      <c r="L1270" s="411">
        <v>0</v>
      </c>
      <c r="M1270" s="411">
        <v>5</v>
      </c>
      <c r="N1270" s="411">
        <v>0</v>
      </c>
      <c r="O1270" s="412">
        <v>0</v>
      </c>
      <c r="P1270" s="411">
        <f t="shared" si="371"/>
        <v>5</v>
      </c>
      <c r="Q1270" s="411">
        <f t="shared" si="372"/>
        <v>0</v>
      </c>
      <c r="R1270" s="411">
        <f t="shared" si="373"/>
        <v>0</v>
      </c>
      <c r="S1270" s="411">
        <f t="shared" si="374"/>
        <v>5</v>
      </c>
      <c r="T1270" s="411">
        <v>0</v>
      </c>
      <c r="U1270" s="411">
        <v>0</v>
      </c>
      <c r="V1270" s="411">
        <v>0</v>
      </c>
      <c r="W1270" s="411">
        <v>0</v>
      </c>
      <c r="X1270" s="411">
        <v>0</v>
      </c>
      <c r="Y1270" s="411">
        <v>0</v>
      </c>
      <c r="Z1270" s="411">
        <v>0</v>
      </c>
      <c r="AA1270" s="411">
        <v>0</v>
      </c>
      <c r="AB1270" s="411">
        <v>0</v>
      </c>
      <c r="AC1270" s="411">
        <v>0</v>
      </c>
      <c r="AD1270" s="411">
        <v>0</v>
      </c>
      <c r="AE1270" s="412">
        <v>0</v>
      </c>
      <c r="AF1270" s="411">
        <f t="shared" si="375"/>
        <v>0</v>
      </c>
      <c r="AG1270" s="411">
        <v>0</v>
      </c>
      <c r="AH1270" s="411">
        <v>0</v>
      </c>
      <c r="AI1270" s="411">
        <v>0</v>
      </c>
      <c r="AJ1270" s="411">
        <v>0</v>
      </c>
      <c r="AK1270" s="411">
        <v>0</v>
      </c>
      <c r="AL1270" s="411">
        <v>0</v>
      </c>
      <c r="AM1270" s="411">
        <v>0</v>
      </c>
      <c r="AN1270" s="411">
        <v>0</v>
      </c>
      <c r="AO1270" s="411">
        <v>0</v>
      </c>
      <c r="AP1270" s="411">
        <v>0</v>
      </c>
      <c r="AQ1270" s="411">
        <v>0</v>
      </c>
      <c r="AR1270" s="412">
        <v>0</v>
      </c>
      <c r="AS1270" s="411">
        <f t="shared" si="376"/>
        <v>0</v>
      </c>
      <c r="AT1270" s="411">
        <f t="shared" si="377"/>
        <v>0</v>
      </c>
      <c r="AU1270" s="411">
        <f t="shared" si="378"/>
        <v>0</v>
      </c>
      <c r="AV1270" s="411">
        <f t="shared" si="379"/>
        <v>0</v>
      </c>
      <c r="AW1270" s="411">
        <v>0</v>
      </c>
      <c r="AX1270" s="411">
        <v>0</v>
      </c>
      <c r="AY1270" s="411">
        <v>0</v>
      </c>
      <c r="AZ1270" s="411">
        <v>0</v>
      </c>
      <c r="BA1270" s="411">
        <v>0</v>
      </c>
      <c r="BB1270" s="411">
        <v>0</v>
      </c>
      <c r="BC1270" s="411">
        <v>0</v>
      </c>
      <c r="BD1270" s="411">
        <v>0</v>
      </c>
      <c r="BE1270" s="411">
        <v>0</v>
      </c>
      <c r="BF1270" s="411">
        <v>0</v>
      </c>
      <c r="BG1270" s="411">
        <v>0</v>
      </c>
      <c r="BH1270" s="412">
        <v>0</v>
      </c>
      <c r="BI1270" s="411">
        <f t="shared" si="380"/>
        <v>0</v>
      </c>
      <c r="BJ1270" s="411">
        <v>0</v>
      </c>
      <c r="BK1270" s="411">
        <v>0</v>
      </c>
      <c r="BL1270" s="411">
        <v>0</v>
      </c>
      <c r="BM1270" s="411">
        <v>0</v>
      </c>
      <c r="BN1270" s="411">
        <v>0</v>
      </c>
      <c r="BO1270" s="411">
        <v>0</v>
      </c>
      <c r="BP1270" s="411">
        <v>0</v>
      </c>
      <c r="BQ1270" s="411">
        <v>0</v>
      </c>
      <c r="BR1270" s="411">
        <v>0</v>
      </c>
      <c r="BS1270" s="411">
        <v>0</v>
      </c>
      <c r="BT1270" s="411">
        <v>0</v>
      </c>
      <c r="BU1270" s="412">
        <v>0</v>
      </c>
      <c r="BV1270" s="411">
        <f t="shared" si="381"/>
        <v>0</v>
      </c>
      <c r="BW1270" s="411">
        <v>0</v>
      </c>
      <c r="BX1270" s="411">
        <v>0</v>
      </c>
      <c r="BY1270" s="411">
        <v>0</v>
      </c>
      <c r="BZ1270" s="411">
        <v>0</v>
      </c>
      <c r="CA1270" s="411">
        <v>0</v>
      </c>
      <c r="CB1270" s="411">
        <v>0</v>
      </c>
      <c r="CC1270" s="411">
        <v>0</v>
      </c>
      <c r="CD1270" s="411">
        <v>0</v>
      </c>
      <c r="CE1270" s="411">
        <v>0</v>
      </c>
      <c r="CF1270" s="411">
        <v>0</v>
      </c>
      <c r="CG1270" s="411">
        <v>0</v>
      </c>
      <c r="CH1270" s="412">
        <v>0</v>
      </c>
      <c r="CI1270" s="411">
        <f t="shared" si="382"/>
        <v>0</v>
      </c>
      <c r="CJ1270" s="411">
        <v>0</v>
      </c>
      <c r="CK1270" s="411">
        <v>0</v>
      </c>
      <c r="CL1270" s="411">
        <v>0</v>
      </c>
      <c r="CM1270" s="411">
        <v>0</v>
      </c>
      <c r="CN1270" s="411">
        <v>0</v>
      </c>
      <c r="CO1270" s="411">
        <v>0</v>
      </c>
      <c r="CP1270" s="411">
        <v>0</v>
      </c>
      <c r="CQ1270" s="411">
        <v>0</v>
      </c>
      <c r="CR1270" s="411">
        <v>0</v>
      </c>
      <c r="CS1270" s="411">
        <v>0</v>
      </c>
      <c r="CT1270" s="411">
        <v>0</v>
      </c>
      <c r="CU1270" s="412">
        <v>0</v>
      </c>
      <c r="CV1270" s="411">
        <f t="shared" si="383"/>
        <v>0</v>
      </c>
      <c r="CW1270" s="411">
        <v>0</v>
      </c>
      <c r="CX1270" s="411">
        <v>0</v>
      </c>
      <c r="CY1270" s="411">
        <v>0</v>
      </c>
      <c r="CZ1270" s="411">
        <v>0</v>
      </c>
      <c r="DA1270" s="411">
        <v>0</v>
      </c>
      <c r="DB1270" s="411">
        <v>0</v>
      </c>
      <c r="DC1270" s="411">
        <v>0</v>
      </c>
      <c r="DD1270" s="411">
        <v>0</v>
      </c>
      <c r="DE1270" s="411">
        <v>0</v>
      </c>
      <c r="DF1270" s="411">
        <v>0</v>
      </c>
      <c r="DG1270" s="411">
        <v>0</v>
      </c>
      <c r="DH1270" s="412">
        <v>0</v>
      </c>
      <c r="DI1270" s="411">
        <f t="shared" si="384"/>
        <v>0</v>
      </c>
      <c r="DJ1270" s="411">
        <v>0</v>
      </c>
      <c r="DK1270" s="411">
        <v>0</v>
      </c>
      <c r="DL1270" s="411">
        <v>0</v>
      </c>
      <c r="DM1270" s="411">
        <v>0</v>
      </c>
      <c r="DN1270" s="411">
        <v>0</v>
      </c>
      <c r="DO1270" s="411">
        <v>0</v>
      </c>
      <c r="DP1270" s="411">
        <v>0</v>
      </c>
      <c r="DQ1270" s="411">
        <v>0</v>
      </c>
      <c r="DR1270" s="411">
        <v>0</v>
      </c>
      <c r="DS1270" s="411">
        <v>0</v>
      </c>
      <c r="DT1270" s="411">
        <v>0</v>
      </c>
      <c r="DU1270" s="412">
        <v>0</v>
      </c>
      <c r="DV1270" s="411">
        <f t="shared" si="385"/>
        <v>0</v>
      </c>
      <c r="DW1270" s="412">
        <v>0</v>
      </c>
      <c r="DX1270" s="412">
        <v>0</v>
      </c>
      <c r="DY1270" s="412">
        <v>0</v>
      </c>
      <c r="DZ1270" s="412">
        <v>0</v>
      </c>
      <c r="EA1270" s="412">
        <v>0</v>
      </c>
      <c r="EB1270" s="412">
        <v>0</v>
      </c>
      <c r="EC1270" s="412">
        <v>0</v>
      </c>
      <c r="ED1270" s="412">
        <v>0</v>
      </c>
      <c r="EE1270" s="412">
        <v>0</v>
      </c>
      <c r="EF1270" s="412">
        <v>0</v>
      </c>
      <c r="EG1270" s="412">
        <v>0</v>
      </c>
      <c r="EH1270" s="412">
        <v>0</v>
      </c>
      <c r="EI1270" s="411">
        <f t="shared" si="386"/>
        <v>0</v>
      </c>
      <c r="EK1270" s="411">
        <f t="shared" si="387"/>
        <v>5</v>
      </c>
      <c r="EL1270" s="7">
        <f t="shared" si="388"/>
        <v>-5</v>
      </c>
    </row>
    <row r="1271" spans="1:142">
      <c r="A1271" s="365" t="str">
        <f t="shared" si="370"/>
        <v xml:space="preserve"> 229</v>
      </c>
      <c r="B1271" s="370" t="s">
        <v>986</v>
      </c>
      <c r="C1271" s="370" t="s">
        <v>1167</v>
      </c>
      <c r="D1271" s="411">
        <v>140</v>
      </c>
      <c r="E1271" s="411">
        <v>140</v>
      </c>
      <c r="F1271" s="411">
        <v>140</v>
      </c>
      <c r="G1271" s="411">
        <v>141</v>
      </c>
      <c r="H1271" s="411">
        <v>141</v>
      </c>
      <c r="I1271" s="411">
        <v>141</v>
      </c>
      <c r="J1271" s="411">
        <v>142</v>
      </c>
      <c r="K1271" s="411">
        <v>142</v>
      </c>
      <c r="L1271" s="411">
        <v>142</v>
      </c>
      <c r="M1271" s="411">
        <v>143</v>
      </c>
      <c r="N1271" s="411">
        <v>142</v>
      </c>
      <c r="O1271" s="412">
        <v>142</v>
      </c>
      <c r="P1271" s="411">
        <f t="shared" si="371"/>
        <v>1696</v>
      </c>
      <c r="Q1271" s="411">
        <f t="shared" si="372"/>
        <v>980.41935483870975</v>
      </c>
      <c r="R1271" s="411">
        <f t="shared" si="373"/>
        <v>249.40823136818688</v>
      </c>
      <c r="S1271" s="411">
        <f t="shared" si="374"/>
        <v>466.17241379310343</v>
      </c>
      <c r="T1271" s="411">
        <v>0</v>
      </c>
      <c r="U1271" s="411">
        <v>0</v>
      </c>
      <c r="V1271" s="411">
        <v>0</v>
      </c>
      <c r="W1271" s="411">
        <v>0</v>
      </c>
      <c r="X1271" s="411">
        <v>0</v>
      </c>
      <c r="Y1271" s="411">
        <v>0</v>
      </c>
      <c r="Z1271" s="411">
        <v>0</v>
      </c>
      <c r="AA1271" s="411">
        <v>-1.0000000000000071</v>
      </c>
      <c r="AB1271" s="411">
        <v>1</v>
      </c>
      <c r="AC1271" s="411">
        <v>0</v>
      </c>
      <c r="AD1271" s="411">
        <v>0</v>
      </c>
      <c r="AE1271" s="412">
        <v>0</v>
      </c>
      <c r="AF1271" s="411">
        <f t="shared" si="375"/>
        <v>-7.1054273576010019E-15</v>
      </c>
      <c r="AG1271" s="411">
        <v>140</v>
      </c>
      <c r="AH1271" s="411">
        <v>140</v>
      </c>
      <c r="AI1271" s="411">
        <v>140</v>
      </c>
      <c r="AJ1271" s="411">
        <v>141</v>
      </c>
      <c r="AK1271" s="411">
        <v>141</v>
      </c>
      <c r="AL1271" s="411">
        <v>141</v>
      </c>
      <c r="AM1271" s="411">
        <v>142</v>
      </c>
      <c r="AN1271" s="411">
        <v>141</v>
      </c>
      <c r="AO1271" s="411">
        <v>143</v>
      </c>
      <c r="AP1271" s="411">
        <v>143</v>
      </c>
      <c r="AQ1271" s="411">
        <v>142</v>
      </c>
      <c r="AR1271" s="412">
        <v>142</v>
      </c>
      <c r="AS1271" s="411">
        <f t="shared" si="376"/>
        <v>1696</v>
      </c>
      <c r="AT1271" s="411">
        <f t="shared" si="377"/>
        <v>980.41935483870975</v>
      </c>
      <c r="AU1271" s="411">
        <f t="shared" si="378"/>
        <v>249.13236929922135</v>
      </c>
      <c r="AV1271" s="411">
        <f t="shared" si="379"/>
        <v>466.44827586206895</v>
      </c>
      <c r="AW1271" s="411">
        <v>0</v>
      </c>
      <c r="AX1271" s="411">
        <v>0</v>
      </c>
      <c r="AY1271" s="411">
        <v>0</v>
      </c>
      <c r="AZ1271" s="411">
        <v>0</v>
      </c>
      <c r="BA1271" s="411">
        <v>0</v>
      </c>
      <c r="BB1271" s="411">
        <v>0</v>
      </c>
      <c r="BC1271" s="411">
        <v>0</v>
      </c>
      <c r="BD1271" s="411">
        <v>0</v>
      </c>
      <c r="BE1271" s="411">
        <v>0</v>
      </c>
      <c r="BF1271" s="411">
        <v>0</v>
      </c>
      <c r="BG1271" s="411">
        <v>0</v>
      </c>
      <c r="BH1271" s="412">
        <v>0</v>
      </c>
      <c r="BI1271" s="411">
        <f t="shared" si="380"/>
        <v>0</v>
      </c>
      <c r="BJ1271" s="411">
        <v>140</v>
      </c>
      <c r="BK1271" s="411">
        <v>140</v>
      </c>
      <c r="BL1271" s="411">
        <v>140</v>
      </c>
      <c r="BM1271" s="411">
        <v>141</v>
      </c>
      <c r="BN1271" s="411">
        <v>141</v>
      </c>
      <c r="BO1271" s="411">
        <v>141</v>
      </c>
      <c r="BP1271" s="411">
        <v>142</v>
      </c>
      <c r="BQ1271" s="411">
        <v>141</v>
      </c>
      <c r="BR1271" s="411">
        <v>143</v>
      </c>
      <c r="BS1271" s="411">
        <v>143</v>
      </c>
      <c r="BT1271" s="411">
        <v>142</v>
      </c>
      <c r="BU1271" s="412">
        <v>142</v>
      </c>
      <c r="BV1271" s="411">
        <f t="shared" si="381"/>
        <v>1696</v>
      </c>
      <c r="BW1271" s="411">
        <v>0</v>
      </c>
      <c r="BX1271" s="411">
        <v>0</v>
      </c>
      <c r="BY1271" s="411">
        <v>0</v>
      </c>
      <c r="BZ1271" s="411">
        <v>0</v>
      </c>
      <c r="CA1271" s="411">
        <v>0</v>
      </c>
      <c r="CB1271" s="411">
        <v>0</v>
      </c>
      <c r="CC1271" s="411">
        <v>0</v>
      </c>
      <c r="CD1271" s="411">
        <v>0</v>
      </c>
      <c r="CE1271" s="411">
        <v>0</v>
      </c>
      <c r="CF1271" s="411">
        <v>0</v>
      </c>
      <c r="CG1271" s="411">
        <v>0</v>
      </c>
      <c r="CH1271" s="412">
        <v>0</v>
      </c>
      <c r="CI1271" s="411">
        <f t="shared" si="382"/>
        <v>0</v>
      </c>
      <c r="CJ1271" s="411">
        <v>140</v>
      </c>
      <c r="CK1271" s="411">
        <v>140</v>
      </c>
      <c r="CL1271" s="411">
        <v>140</v>
      </c>
      <c r="CM1271" s="411">
        <v>141</v>
      </c>
      <c r="CN1271" s="411">
        <v>141</v>
      </c>
      <c r="CO1271" s="411">
        <v>141</v>
      </c>
      <c r="CP1271" s="411">
        <v>142</v>
      </c>
      <c r="CQ1271" s="411">
        <v>141</v>
      </c>
      <c r="CR1271" s="411">
        <v>143</v>
      </c>
      <c r="CS1271" s="411">
        <v>143</v>
      </c>
      <c r="CT1271" s="411">
        <v>142</v>
      </c>
      <c r="CU1271" s="412">
        <v>142</v>
      </c>
      <c r="CV1271" s="411">
        <f t="shared" si="383"/>
        <v>1696</v>
      </c>
      <c r="CW1271" s="411">
        <v>1.9999999999999929</v>
      </c>
      <c r="CX1271" s="411">
        <v>1.9999999999999929</v>
      </c>
      <c r="CY1271" s="411">
        <v>1.9999999999999929</v>
      </c>
      <c r="CZ1271" s="411">
        <v>1</v>
      </c>
      <c r="DA1271" s="411">
        <v>1</v>
      </c>
      <c r="DB1271" s="411">
        <v>1</v>
      </c>
      <c r="DC1271" s="411">
        <v>0</v>
      </c>
      <c r="DD1271" s="411">
        <v>1.0000000000000107</v>
      </c>
      <c r="DE1271" s="411">
        <v>-1</v>
      </c>
      <c r="DF1271" s="411">
        <v>-1</v>
      </c>
      <c r="DG1271" s="411">
        <v>0</v>
      </c>
      <c r="DH1271" s="412">
        <v>0</v>
      </c>
      <c r="DI1271" s="411">
        <f t="shared" si="384"/>
        <v>7.9999999999999893</v>
      </c>
      <c r="DJ1271" s="411">
        <v>142</v>
      </c>
      <c r="DK1271" s="411">
        <v>142</v>
      </c>
      <c r="DL1271" s="411">
        <v>142</v>
      </c>
      <c r="DM1271" s="411">
        <v>142</v>
      </c>
      <c r="DN1271" s="411">
        <v>142</v>
      </c>
      <c r="DO1271" s="411">
        <v>142</v>
      </c>
      <c r="DP1271" s="411">
        <v>142</v>
      </c>
      <c r="DQ1271" s="411">
        <v>142</v>
      </c>
      <c r="DR1271" s="411">
        <v>142</v>
      </c>
      <c r="DS1271" s="411">
        <v>142</v>
      </c>
      <c r="DT1271" s="411">
        <v>142</v>
      </c>
      <c r="DU1271" s="412">
        <v>142</v>
      </c>
      <c r="DV1271" s="411">
        <f t="shared" si="385"/>
        <v>1704</v>
      </c>
      <c r="DW1271" s="412">
        <v>142</v>
      </c>
      <c r="DX1271" s="412">
        <v>142</v>
      </c>
      <c r="DY1271" s="412">
        <v>142</v>
      </c>
      <c r="DZ1271" s="412">
        <v>142</v>
      </c>
      <c r="EA1271" s="412">
        <v>142</v>
      </c>
      <c r="EB1271" s="412">
        <v>142</v>
      </c>
      <c r="EC1271" s="412">
        <v>142</v>
      </c>
      <c r="ED1271" s="412">
        <v>142</v>
      </c>
      <c r="EE1271" s="412">
        <v>142</v>
      </c>
      <c r="EF1271" s="412">
        <v>142</v>
      </c>
      <c r="EG1271" s="412">
        <v>142</v>
      </c>
      <c r="EH1271" s="412">
        <v>142</v>
      </c>
      <c r="EI1271" s="411">
        <f t="shared" si="386"/>
        <v>1704</v>
      </c>
      <c r="EK1271" s="411">
        <f t="shared" si="387"/>
        <v>1704</v>
      </c>
      <c r="EL1271" s="7">
        <f t="shared" si="388"/>
        <v>0</v>
      </c>
    </row>
    <row r="1272" spans="1:142">
      <c r="A1272" s="365" t="str">
        <f t="shared" si="370"/>
        <v xml:space="preserve"> 229</v>
      </c>
      <c r="B1272" s="370" t="s">
        <v>986</v>
      </c>
      <c r="C1272" s="370" t="s">
        <v>1168</v>
      </c>
      <c r="D1272" s="411">
        <v>507270</v>
      </c>
      <c r="E1272" s="411">
        <v>611005</v>
      </c>
      <c r="F1272" s="411">
        <v>570193</v>
      </c>
      <c r="G1272" s="411">
        <v>555988</v>
      </c>
      <c r="H1272" s="411">
        <v>502412</v>
      </c>
      <c r="I1272" s="411">
        <v>499970</v>
      </c>
      <c r="J1272" s="411">
        <v>697972</v>
      </c>
      <c r="K1272" s="411">
        <v>857038</v>
      </c>
      <c r="L1272" s="411">
        <v>784994</v>
      </c>
      <c r="M1272" s="411">
        <v>651784</v>
      </c>
      <c r="N1272" s="411">
        <v>523242</v>
      </c>
      <c r="O1272" s="412">
        <v>493868</v>
      </c>
      <c r="P1272" s="411">
        <f t="shared" si="371"/>
        <v>7255736</v>
      </c>
      <c r="Q1272" s="411">
        <f t="shared" si="372"/>
        <v>3922294.7741935486</v>
      </c>
      <c r="R1272" s="411">
        <f t="shared" si="373"/>
        <v>1447997.1568409344</v>
      </c>
      <c r="S1272" s="411">
        <f t="shared" si="374"/>
        <v>1885444.0689655172</v>
      </c>
      <c r="T1272" s="411">
        <v>-23.999999999970896</v>
      </c>
      <c r="U1272" s="411">
        <v>49.999999999941792</v>
      </c>
      <c r="V1272" s="411">
        <v>0</v>
      </c>
      <c r="W1272" s="411">
        <v>0</v>
      </c>
      <c r="X1272" s="411">
        <v>0</v>
      </c>
      <c r="Y1272" s="411">
        <v>27</v>
      </c>
      <c r="Z1272" s="411">
        <v>-282</v>
      </c>
      <c r="AA1272" s="411">
        <v>-15388</v>
      </c>
      <c r="AB1272" s="411">
        <v>15669.999999999942</v>
      </c>
      <c r="AC1272" s="411">
        <v>5590.9999999999709</v>
      </c>
      <c r="AD1272" s="411">
        <v>-6624</v>
      </c>
      <c r="AE1272" s="412">
        <v>2085</v>
      </c>
      <c r="AF1272" s="411">
        <f t="shared" si="375"/>
        <v>1104.9999999998836</v>
      </c>
      <c r="AG1272" s="411">
        <v>507246</v>
      </c>
      <c r="AH1272" s="411">
        <v>611055</v>
      </c>
      <c r="AI1272" s="411">
        <v>570193</v>
      </c>
      <c r="AJ1272" s="411">
        <v>555988</v>
      </c>
      <c r="AK1272" s="411">
        <v>502412</v>
      </c>
      <c r="AL1272" s="411">
        <v>499997</v>
      </c>
      <c r="AM1272" s="411">
        <v>697690</v>
      </c>
      <c r="AN1272" s="411">
        <v>841650</v>
      </c>
      <c r="AO1272" s="411">
        <v>800663.99999999988</v>
      </c>
      <c r="AP1272" s="411">
        <v>657375</v>
      </c>
      <c r="AQ1272" s="411">
        <v>516618</v>
      </c>
      <c r="AR1272" s="412">
        <v>495953</v>
      </c>
      <c r="AS1272" s="411">
        <f t="shared" si="376"/>
        <v>7256841</v>
      </c>
      <c r="AT1272" s="411">
        <f t="shared" si="377"/>
        <v>3922074.8709677421</v>
      </c>
      <c r="AU1272" s="411">
        <f t="shared" si="378"/>
        <v>1443947.3014460511</v>
      </c>
      <c r="AV1272" s="411">
        <f t="shared" si="379"/>
        <v>1890818.8275862068</v>
      </c>
      <c r="AW1272" s="411">
        <v>0</v>
      </c>
      <c r="AX1272" s="411">
        <v>0</v>
      </c>
      <c r="AY1272" s="411">
        <v>0</v>
      </c>
      <c r="AZ1272" s="411">
        <v>0</v>
      </c>
      <c r="BA1272" s="411">
        <v>0</v>
      </c>
      <c r="BB1272" s="411">
        <v>0</v>
      </c>
      <c r="BC1272" s="411">
        <v>0</v>
      </c>
      <c r="BD1272" s="411">
        <v>0</v>
      </c>
      <c r="BE1272" s="411">
        <v>0</v>
      </c>
      <c r="BF1272" s="411">
        <v>0</v>
      </c>
      <c r="BG1272" s="411">
        <v>0</v>
      </c>
      <c r="BH1272" s="412">
        <v>0</v>
      </c>
      <c r="BI1272" s="411">
        <f t="shared" si="380"/>
        <v>0</v>
      </c>
      <c r="BJ1272" s="411">
        <v>507246</v>
      </c>
      <c r="BK1272" s="411">
        <v>611055</v>
      </c>
      <c r="BL1272" s="411">
        <v>570193</v>
      </c>
      <c r="BM1272" s="411">
        <v>555988</v>
      </c>
      <c r="BN1272" s="411">
        <v>502412</v>
      </c>
      <c r="BO1272" s="411">
        <v>499997</v>
      </c>
      <c r="BP1272" s="411">
        <v>697690</v>
      </c>
      <c r="BQ1272" s="411">
        <v>841650</v>
      </c>
      <c r="BR1272" s="411">
        <v>800663.99999999988</v>
      </c>
      <c r="BS1272" s="411">
        <v>657375</v>
      </c>
      <c r="BT1272" s="411">
        <v>516618</v>
      </c>
      <c r="BU1272" s="412">
        <v>495953</v>
      </c>
      <c r="BV1272" s="411">
        <f t="shared" si="381"/>
        <v>7256841</v>
      </c>
      <c r="BW1272" s="411">
        <v>-21233.794878486049</v>
      </c>
      <c r="BX1272" s="411">
        <v>-26359.865351730026</v>
      </c>
      <c r="BY1272" s="411">
        <v>-19127.361955480999</v>
      </c>
      <c r="BZ1272" s="411">
        <v>-19577.056372484047</v>
      </c>
      <c r="CA1272" s="411">
        <v>7071.6096718399494</v>
      </c>
      <c r="CB1272" s="411">
        <v>22447.289315456001</v>
      </c>
      <c r="CC1272" s="411">
        <v>22254.224209209933</v>
      </c>
      <c r="CD1272" s="411">
        <v>-43455.550135350088</v>
      </c>
      <c r="CE1272" s="411">
        <v>15993.54843638395</v>
      </c>
      <c r="CF1272" s="411">
        <v>21474.934546499979</v>
      </c>
      <c r="CG1272" s="411">
        <v>-7965.6094702979899</v>
      </c>
      <c r="CH1272" s="412">
        <v>19322.759863157029</v>
      </c>
      <c r="CI1272" s="411">
        <f t="shared" si="382"/>
        <v>-29154.872121282358</v>
      </c>
      <c r="CJ1272" s="411">
        <v>486012.20512151404</v>
      </c>
      <c r="CK1272" s="411">
        <v>584695.13464826997</v>
      </c>
      <c r="CL1272" s="411">
        <v>551065.638044519</v>
      </c>
      <c r="CM1272" s="411">
        <v>536410.94362751592</v>
      </c>
      <c r="CN1272" s="411">
        <v>509483.60967183998</v>
      </c>
      <c r="CO1272" s="411">
        <v>522444.289315456</v>
      </c>
      <c r="CP1272" s="411">
        <v>719944.2242092099</v>
      </c>
      <c r="CQ1272" s="411">
        <v>798194.44986464991</v>
      </c>
      <c r="CR1272" s="411">
        <v>816657.54843638383</v>
      </c>
      <c r="CS1272" s="411">
        <v>678849.93454649998</v>
      </c>
      <c r="CT1272" s="411">
        <v>508652.39052970195</v>
      </c>
      <c r="CU1272" s="412">
        <v>515275.75986315706</v>
      </c>
      <c r="CV1272" s="411">
        <f t="shared" si="383"/>
        <v>7227686.1278787162</v>
      </c>
      <c r="CW1272" s="411">
        <v>5165.314548664348</v>
      </c>
      <c r="CX1272" s="411">
        <v>6499.9985616283957</v>
      </c>
      <c r="CY1272" s="411">
        <v>6471.0133015468309</v>
      </c>
      <c r="CZ1272" s="411">
        <v>2945.5816842258209</v>
      </c>
      <c r="DA1272" s="411">
        <v>2676.4025852393243</v>
      </c>
      <c r="DB1272" s="411">
        <v>2614.3972476657655</v>
      </c>
      <c r="DC1272" s="411">
        <v>146.50108029603143</v>
      </c>
      <c r="DD1272" s="411">
        <v>6590.0782426866062</v>
      </c>
      <c r="DE1272" s="411">
        <v>-4481.5212625245622</v>
      </c>
      <c r="DF1272" s="411">
        <v>-4077.2392264690134</v>
      </c>
      <c r="DG1272" s="411">
        <v>-512.31502101235674</v>
      </c>
      <c r="DH1272" s="412">
        <v>0</v>
      </c>
      <c r="DI1272" s="411">
        <f t="shared" si="384"/>
        <v>24038.211741947191</v>
      </c>
      <c r="DJ1272" s="411">
        <v>491177.5196701783</v>
      </c>
      <c r="DK1272" s="411">
        <v>591195.13320989837</v>
      </c>
      <c r="DL1272" s="411">
        <v>557536.6513460658</v>
      </c>
      <c r="DM1272" s="411">
        <v>539356.52531174175</v>
      </c>
      <c r="DN1272" s="411">
        <v>512160.01225707924</v>
      </c>
      <c r="DO1272" s="411">
        <v>525058.68656312174</v>
      </c>
      <c r="DP1272" s="411">
        <v>720090.72528950602</v>
      </c>
      <c r="DQ1272" s="411">
        <v>804784.52810733649</v>
      </c>
      <c r="DR1272" s="411">
        <v>812176.0271738593</v>
      </c>
      <c r="DS1272" s="411">
        <v>674772.69532003091</v>
      </c>
      <c r="DT1272" s="411">
        <v>508140.07550868962</v>
      </c>
      <c r="DU1272" s="412">
        <v>515275.75986315706</v>
      </c>
      <c r="DV1272" s="411">
        <f t="shared" si="385"/>
        <v>7251724.3396206638</v>
      </c>
      <c r="DW1272" s="412">
        <v>491177.5196701783</v>
      </c>
      <c r="DX1272" s="412">
        <v>591195.13320989837</v>
      </c>
      <c r="DY1272" s="412">
        <v>557536.6513460658</v>
      </c>
      <c r="DZ1272" s="412">
        <v>539356.52531174175</v>
      </c>
      <c r="EA1272" s="412">
        <v>512160.01225707924</v>
      </c>
      <c r="EB1272" s="412">
        <v>525058.68656312174</v>
      </c>
      <c r="EC1272" s="412">
        <v>720090.72528950602</v>
      </c>
      <c r="ED1272" s="412">
        <v>804784.52810733649</v>
      </c>
      <c r="EE1272" s="412">
        <v>812176.0271738593</v>
      </c>
      <c r="EF1272" s="412">
        <v>674772.69532003091</v>
      </c>
      <c r="EG1272" s="412">
        <v>508140.07550868962</v>
      </c>
      <c r="EH1272" s="412">
        <v>515275.75986315706</v>
      </c>
      <c r="EI1272" s="411">
        <f t="shared" si="386"/>
        <v>7251724.3396206638</v>
      </c>
      <c r="EK1272" s="411">
        <f t="shared" si="387"/>
        <v>7251724.3396206656</v>
      </c>
      <c r="EL1272" s="7">
        <f t="shared" si="388"/>
        <v>0</v>
      </c>
    </row>
    <row r="1273" spans="1:142">
      <c r="A1273" s="365" t="str">
        <f t="shared" si="370"/>
        <v xml:space="preserve"> 229</v>
      </c>
      <c r="B1273" s="370" t="s">
        <v>986</v>
      </c>
      <c r="C1273" s="370" t="s">
        <v>1169</v>
      </c>
      <c r="D1273" s="411">
        <v>507270</v>
      </c>
      <c r="E1273" s="411">
        <v>611005</v>
      </c>
      <c r="F1273" s="411">
        <v>570193</v>
      </c>
      <c r="G1273" s="411">
        <v>555988</v>
      </c>
      <c r="H1273" s="411">
        <v>502412</v>
      </c>
      <c r="I1273" s="411">
        <v>499970</v>
      </c>
      <c r="J1273" s="411">
        <v>697972</v>
      </c>
      <c r="K1273" s="411">
        <v>857038</v>
      </c>
      <c r="L1273" s="411">
        <v>784994</v>
      </c>
      <c r="M1273" s="411">
        <v>651784</v>
      </c>
      <c r="N1273" s="411">
        <v>523242</v>
      </c>
      <c r="O1273" s="412">
        <v>493868</v>
      </c>
      <c r="P1273" s="411">
        <f t="shared" si="371"/>
        <v>7255736</v>
      </c>
      <c r="Q1273" s="411">
        <f t="shared" si="372"/>
        <v>3922294.7741935486</v>
      </c>
      <c r="R1273" s="411">
        <f t="shared" si="373"/>
        <v>1447997.1568409344</v>
      </c>
      <c r="S1273" s="411">
        <f t="shared" si="374"/>
        <v>1885444.0689655172</v>
      </c>
      <c r="T1273" s="411">
        <v>-23.999999999970896</v>
      </c>
      <c r="U1273" s="411">
        <v>49.999999999941792</v>
      </c>
      <c r="V1273" s="411">
        <v>0</v>
      </c>
      <c r="W1273" s="411">
        <v>0</v>
      </c>
      <c r="X1273" s="411">
        <v>0</v>
      </c>
      <c r="Y1273" s="411">
        <v>27</v>
      </c>
      <c r="Z1273" s="411">
        <v>-282</v>
      </c>
      <c r="AA1273" s="411">
        <v>-15388</v>
      </c>
      <c r="AB1273" s="411">
        <v>15669.999999999942</v>
      </c>
      <c r="AC1273" s="411">
        <v>5590.9999999999709</v>
      </c>
      <c r="AD1273" s="411">
        <v>-6624</v>
      </c>
      <c r="AE1273" s="412">
        <v>2085</v>
      </c>
      <c r="AF1273" s="411">
        <f t="shared" si="375"/>
        <v>1104.9999999998836</v>
      </c>
      <c r="AG1273" s="411">
        <v>507246</v>
      </c>
      <c r="AH1273" s="411">
        <v>611054.99999999988</v>
      </c>
      <c r="AI1273" s="411">
        <v>570193</v>
      </c>
      <c r="AJ1273" s="411">
        <v>555988</v>
      </c>
      <c r="AK1273" s="411">
        <v>502412</v>
      </c>
      <c r="AL1273" s="411">
        <v>499997</v>
      </c>
      <c r="AM1273" s="411">
        <v>697690</v>
      </c>
      <c r="AN1273" s="411">
        <v>841650</v>
      </c>
      <c r="AO1273" s="411">
        <v>800664</v>
      </c>
      <c r="AP1273" s="411">
        <v>657375</v>
      </c>
      <c r="AQ1273" s="411">
        <v>516618</v>
      </c>
      <c r="AR1273" s="412">
        <v>495953</v>
      </c>
      <c r="AS1273" s="411">
        <f t="shared" si="376"/>
        <v>7256841</v>
      </c>
      <c r="AT1273" s="411">
        <f t="shared" si="377"/>
        <v>3922074.8709677421</v>
      </c>
      <c r="AU1273" s="411">
        <f t="shared" si="378"/>
        <v>1443947.3014460513</v>
      </c>
      <c r="AV1273" s="411">
        <f t="shared" si="379"/>
        <v>1890818.8275862068</v>
      </c>
      <c r="AW1273" s="411">
        <v>0</v>
      </c>
      <c r="AX1273" s="411">
        <v>0</v>
      </c>
      <c r="AY1273" s="411">
        <v>0</v>
      </c>
      <c r="AZ1273" s="411">
        <v>0</v>
      </c>
      <c r="BA1273" s="411">
        <v>0</v>
      </c>
      <c r="BB1273" s="411">
        <v>0</v>
      </c>
      <c r="BC1273" s="411">
        <v>0</v>
      </c>
      <c r="BD1273" s="411">
        <v>0</v>
      </c>
      <c r="BE1273" s="411">
        <v>0</v>
      </c>
      <c r="BF1273" s="411">
        <v>0</v>
      </c>
      <c r="BG1273" s="411">
        <v>0</v>
      </c>
      <c r="BH1273" s="412">
        <v>0</v>
      </c>
      <c r="BI1273" s="411">
        <f t="shared" si="380"/>
        <v>0</v>
      </c>
      <c r="BJ1273" s="411">
        <v>507246</v>
      </c>
      <c r="BK1273" s="411">
        <v>611054.99999999988</v>
      </c>
      <c r="BL1273" s="411">
        <v>570193</v>
      </c>
      <c r="BM1273" s="411">
        <v>555988</v>
      </c>
      <c r="BN1273" s="411">
        <v>502412</v>
      </c>
      <c r="BO1273" s="411">
        <v>499997</v>
      </c>
      <c r="BP1273" s="411">
        <v>697690</v>
      </c>
      <c r="BQ1273" s="411">
        <v>841650</v>
      </c>
      <c r="BR1273" s="411">
        <v>800664</v>
      </c>
      <c r="BS1273" s="411">
        <v>657375</v>
      </c>
      <c r="BT1273" s="411">
        <v>516618</v>
      </c>
      <c r="BU1273" s="412">
        <v>495953</v>
      </c>
      <c r="BV1273" s="411">
        <f t="shared" si="381"/>
        <v>7256841</v>
      </c>
      <c r="BW1273" s="411">
        <v>-21233.794878486049</v>
      </c>
      <c r="BX1273" s="411">
        <v>-26359.865351730026</v>
      </c>
      <c r="BY1273" s="411">
        <v>-19127.361955480999</v>
      </c>
      <c r="BZ1273" s="411">
        <v>-19577.056372484047</v>
      </c>
      <c r="CA1273" s="411">
        <v>7071.6096718399494</v>
      </c>
      <c r="CB1273" s="411">
        <v>22447.289315456001</v>
      </c>
      <c r="CC1273" s="411">
        <v>22254.224209209933</v>
      </c>
      <c r="CD1273" s="411">
        <v>-43455.550135350088</v>
      </c>
      <c r="CE1273" s="411">
        <v>15993.54843638395</v>
      </c>
      <c r="CF1273" s="411">
        <v>21474.934546499979</v>
      </c>
      <c r="CG1273" s="411">
        <v>-7965.6094702979899</v>
      </c>
      <c r="CH1273" s="412">
        <v>19322.759863157029</v>
      </c>
      <c r="CI1273" s="411">
        <f t="shared" si="382"/>
        <v>-29154.872121282358</v>
      </c>
      <c r="CJ1273" s="411">
        <v>486012.20512151392</v>
      </c>
      <c r="CK1273" s="411">
        <v>584695.13464826986</v>
      </c>
      <c r="CL1273" s="411">
        <v>551065.638044519</v>
      </c>
      <c r="CM1273" s="411">
        <v>536410.94362751592</v>
      </c>
      <c r="CN1273" s="411">
        <v>509483.60967183998</v>
      </c>
      <c r="CO1273" s="411">
        <v>522444.289315456</v>
      </c>
      <c r="CP1273" s="411">
        <v>719944.2242092099</v>
      </c>
      <c r="CQ1273" s="411">
        <v>798194.44986464991</v>
      </c>
      <c r="CR1273" s="411">
        <v>816657.54843638395</v>
      </c>
      <c r="CS1273" s="411">
        <v>678849.93454649998</v>
      </c>
      <c r="CT1273" s="411">
        <v>508652.39052970201</v>
      </c>
      <c r="CU1273" s="412">
        <v>515275.75986315706</v>
      </c>
      <c r="CV1273" s="411">
        <f t="shared" si="383"/>
        <v>7227686.1278787171</v>
      </c>
      <c r="CW1273" s="411">
        <v>5165.314548664348</v>
      </c>
      <c r="CX1273" s="411">
        <v>6499.9985616283957</v>
      </c>
      <c r="CY1273" s="411">
        <v>6471.0133015468309</v>
      </c>
      <c r="CZ1273" s="411">
        <v>2945.5816842258209</v>
      </c>
      <c r="DA1273" s="411">
        <v>2676.4025852393243</v>
      </c>
      <c r="DB1273" s="411">
        <v>2614.3972476657655</v>
      </c>
      <c r="DC1273" s="411">
        <v>146.50108029603143</v>
      </c>
      <c r="DD1273" s="411">
        <v>6590.0782426866062</v>
      </c>
      <c r="DE1273" s="411">
        <v>-4481.5212625245622</v>
      </c>
      <c r="DF1273" s="411">
        <v>-4077.2392264690134</v>
      </c>
      <c r="DG1273" s="411">
        <v>-512.31502101235674</v>
      </c>
      <c r="DH1273" s="412">
        <v>0</v>
      </c>
      <c r="DI1273" s="411">
        <f t="shared" si="384"/>
        <v>24038.211741947191</v>
      </c>
      <c r="DJ1273" s="411">
        <v>491177.5196701783</v>
      </c>
      <c r="DK1273" s="411">
        <v>591195.13320989825</v>
      </c>
      <c r="DL1273" s="411">
        <v>557536.6513460658</v>
      </c>
      <c r="DM1273" s="411">
        <v>539356.52531174175</v>
      </c>
      <c r="DN1273" s="411">
        <v>512160.01225707924</v>
      </c>
      <c r="DO1273" s="411">
        <v>525058.68656312174</v>
      </c>
      <c r="DP1273" s="411">
        <v>720090.72528950591</v>
      </c>
      <c r="DQ1273" s="411">
        <v>804784.52810733649</v>
      </c>
      <c r="DR1273" s="411">
        <v>812176.0271738593</v>
      </c>
      <c r="DS1273" s="411">
        <v>674772.69532003091</v>
      </c>
      <c r="DT1273" s="411">
        <v>508140.07550868968</v>
      </c>
      <c r="DU1273" s="412">
        <v>515275.75986315706</v>
      </c>
      <c r="DV1273" s="411">
        <f t="shared" si="385"/>
        <v>7251724.3396206638</v>
      </c>
      <c r="DW1273" s="412">
        <v>491177.5196701783</v>
      </c>
      <c r="DX1273" s="412">
        <v>591195.13320989825</v>
      </c>
      <c r="DY1273" s="412">
        <v>557536.6513460658</v>
      </c>
      <c r="DZ1273" s="412">
        <v>539356.52531174175</v>
      </c>
      <c r="EA1273" s="412">
        <v>512160.01225707924</v>
      </c>
      <c r="EB1273" s="412">
        <v>525058.68656312174</v>
      </c>
      <c r="EC1273" s="412">
        <v>720090.72528950591</v>
      </c>
      <c r="ED1273" s="412">
        <v>804784.52810733649</v>
      </c>
      <c r="EE1273" s="412">
        <v>812176.0271738593</v>
      </c>
      <c r="EF1273" s="412">
        <v>674772.69532003091</v>
      </c>
      <c r="EG1273" s="412">
        <v>508140.07550868968</v>
      </c>
      <c r="EH1273" s="412">
        <v>515275.75986315706</v>
      </c>
      <c r="EI1273" s="411">
        <f t="shared" si="386"/>
        <v>7251724.3396206638</v>
      </c>
      <c r="EK1273" s="411">
        <f t="shared" si="387"/>
        <v>7251724.3396206656</v>
      </c>
      <c r="EL1273" s="7">
        <f t="shared" si="388"/>
        <v>0</v>
      </c>
    </row>
    <row r="1274" spans="1:142">
      <c r="A1274" s="365" t="str">
        <f t="shared" si="370"/>
        <v xml:space="preserve"> 229</v>
      </c>
      <c r="B1274" s="370" t="s">
        <v>986</v>
      </c>
      <c r="C1274" s="370" t="s">
        <v>1170</v>
      </c>
      <c r="D1274" s="411">
        <v>507270</v>
      </c>
      <c r="E1274" s="411">
        <v>611005</v>
      </c>
      <c r="F1274" s="411">
        <v>570193</v>
      </c>
      <c r="G1274" s="411">
        <v>555988</v>
      </c>
      <c r="H1274" s="411">
        <v>502412</v>
      </c>
      <c r="I1274" s="411">
        <v>499970</v>
      </c>
      <c r="J1274" s="411">
        <v>697972</v>
      </c>
      <c r="K1274" s="411">
        <v>857038</v>
      </c>
      <c r="L1274" s="411">
        <v>784994</v>
      </c>
      <c r="M1274" s="411">
        <v>651784</v>
      </c>
      <c r="N1274" s="411">
        <v>523242</v>
      </c>
      <c r="O1274" s="412">
        <v>493868</v>
      </c>
      <c r="P1274" s="411">
        <f t="shared" si="371"/>
        <v>7255736</v>
      </c>
      <c r="Q1274" s="411">
        <f t="shared" si="372"/>
        <v>3922294.7741935486</v>
      </c>
      <c r="R1274" s="411">
        <f t="shared" si="373"/>
        <v>1447997.1568409344</v>
      </c>
      <c r="S1274" s="411">
        <f t="shared" si="374"/>
        <v>1885444.0689655172</v>
      </c>
      <c r="T1274" s="411">
        <v>-23.999999999970896</v>
      </c>
      <c r="U1274" s="411">
        <v>49.999999999941792</v>
      </c>
      <c r="V1274" s="411">
        <v>0</v>
      </c>
      <c r="W1274" s="411">
        <v>0</v>
      </c>
      <c r="X1274" s="411">
        <v>0</v>
      </c>
      <c r="Y1274" s="411">
        <v>27</v>
      </c>
      <c r="Z1274" s="411">
        <v>-282</v>
      </c>
      <c r="AA1274" s="411">
        <v>-15388</v>
      </c>
      <c r="AB1274" s="411">
        <v>15669.999999999942</v>
      </c>
      <c r="AC1274" s="411">
        <v>5590.9999999999709</v>
      </c>
      <c r="AD1274" s="411">
        <v>-6624</v>
      </c>
      <c r="AE1274" s="412">
        <v>2085</v>
      </c>
      <c r="AF1274" s="411">
        <f t="shared" si="375"/>
        <v>1104.9999999998836</v>
      </c>
      <c r="AG1274" s="411">
        <v>507246</v>
      </c>
      <c r="AH1274" s="411">
        <v>611054.99999999988</v>
      </c>
      <c r="AI1274" s="411">
        <v>570193</v>
      </c>
      <c r="AJ1274" s="411">
        <v>555988</v>
      </c>
      <c r="AK1274" s="411">
        <v>502412</v>
      </c>
      <c r="AL1274" s="411">
        <v>499997</v>
      </c>
      <c r="AM1274" s="411">
        <v>697690</v>
      </c>
      <c r="AN1274" s="411">
        <v>841650</v>
      </c>
      <c r="AO1274" s="411">
        <v>800664</v>
      </c>
      <c r="AP1274" s="411">
        <v>657375</v>
      </c>
      <c r="AQ1274" s="411">
        <v>516618</v>
      </c>
      <c r="AR1274" s="412">
        <v>495953</v>
      </c>
      <c r="AS1274" s="411">
        <f t="shared" si="376"/>
        <v>7256841</v>
      </c>
      <c r="AT1274" s="411">
        <f t="shared" si="377"/>
        <v>3922074.8709677421</v>
      </c>
      <c r="AU1274" s="411">
        <f t="shared" si="378"/>
        <v>1443947.3014460513</v>
      </c>
      <c r="AV1274" s="411">
        <f t="shared" si="379"/>
        <v>1890818.8275862068</v>
      </c>
      <c r="AW1274" s="411">
        <v>0</v>
      </c>
      <c r="AX1274" s="411">
        <v>0</v>
      </c>
      <c r="AY1274" s="411">
        <v>0</v>
      </c>
      <c r="AZ1274" s="411">
        <v>0</v>
      </c>
      <c r="BA1274" s="411">
        <v>0</v>
      </c>
      <c r="BB1274" s="411">
        <v>0</v>
      </c>
      <c r="BC1274" s="411">
        <v>0</v>
      </c>
      <c r="BD1274" s="411">
        <v>0</v>
      </c>
      <c r="BE1274" s="411">
        <v>0</v>
      </c>
      <c r="BF1274" s="411">
        <v>0</v>
      </c>
      <c r="BG1274" s="411">
        <v>0</v>
      </c>
      <c r="BH1274" s="412">
        <v>0</v>
      </c>
      <c r="BI1274" s="411">
        <f t="shared" si="380"/>
        <v>0</v>
      </c>
      <c r="BJ1274" s="411">
        <v>507246</v>
      </c>
      <c r="BK1274" s="411">
        <v>611054.99999999988</v>
      </c>
      <c r="BL1274" s="411">
        <v>570193</v>
      </c>
      <c r="BM1274" s="411">
        <v>555988</v>
      </c>
      <c r="BN1274" s="411">
        <v>502412</v>
      </c>
      <c r="BO1274" s="411">
        <v>499997</v>
      </c>
      <c r="BP1274" s="411">
        <v>697690</v>
      </c>
      <c r="BQ1274" s="411">
        <v>841650</v>
      </c>
      <c r="BR1274" s="411">
        <v>800664</v>
      </c>
      <c r="BS1274" s="411">
        <v>657375</v>
      </c>
      <c r="BT1274" s="411">
        <v>516618</v>
      </c>
      <c r="BU1274" s="412">
        <v>495953</v>
      </c>
      <c r="BV1274" s="411">
        <f t="shared" si="381"/>
        <v>7256841</v>
      </c>
      <c r="BW1274" s="411">
        <v>-21233.794878486049</v>
      </c>
      <c r="BX1274" s="411">
        <v>-26359.865351730026</v>
      </c>
      <c r="BY1274" s="411">
        <v>-19127.361955480999</v>
      </c>
      <c r="BZ1274" s="411">
        <v>-19577.056372484047</v>
      </c>
      <c r="CA1274" s="411">
        <v>7071.6096718399494</v>
      </c>
      <c r="CB1274" s="411">
        <v>22447.289315456001</v>
      </c>
      <c r="CC1274" s="411">
        <v>22254.224209209933</v>
      </c>
      <c r="CD1274" s="411">
        <v>-43455.550135350088</v>
      </c>
      <c r="CE1274" s="411">
        <v>15993.54843638395</v>
      </c>
      <c r="CF1274" s="411">
        <v>21474.934546499979</v>
      </c>
      <c r="CG1274" s="411">
        <v>-7965.6094702979899</v>
      </c>
      <c r="CH1274" s="412">
        <v>19322.759863157029</v>
      </c>
      <c r="CI1274" s="411">
        <f t="shared" si="382"/>
        <v>-29154.872121282358</v>
      </c>
      <c r="CJ1274" s="411">
        <v>486012.20512151392</v>
      </c>
      <c r="CK1274" s="411">
        <v>584695.13464826986</v>
      </c>
      <c r="CL1274" s="411">
        <v>551065.638044519</v>
      </c>
      <c r="CM1274" s="411">
        <v>536410.94362751592</v>
      </c>
      <c r="CN1274" s="411">
        <v>509483.60967183998</v>
      </c>
      <c r="CO1274" s="411">
        <v>522444.289315456</v>
      </c>
      <c r="CP1274" s="411">
        <v>719944.2242092099</v>
      </c>
      <c r="CQ1274" s="411">
        <v>798194.44986464991</v>
      </c>
      <c r="CR1274" s="411">
        <v>816657.54843638395</v>
      </c>
      <c r="CS1274" s="411">
        <v>678849.93454649998</v>
      </c>
      <c r="CT1274" s="411">
        <v>508652.39052970201</v>
      </c>
      <c r="CU1274" s="412">
        <v>515275.75986315706</v>
      </c>
      <c r="CV1274" s="411">
        <f t="shared" si="383"/>
        <v>7227686.1278787171</v>
      </c>
      <c r="CW1274" s="411">
        <v>5165.314548664348</v>
      </c>
      <c r="CX1274" s="411">
        <v>6499.9985616283957</v>
      </c>
      <c r="CY1274" s="411">
        <v>6471.0133015468309</v>
      </c>
      <c r="CZ1274" s="411">
        <v>2945.5816842258209</v>
      </c>
      <c r="DA1274" s="411">
        <v>2676.4025852393243</v>
      </c>
      <c r="DB1274" s="411">
        <v>2614.3972476657655</v>
      </c>
      <c r="DC1274" s="411">
        <v>146.50108029603143</v>
      </c>
      <c r="DD1274" s="411">
        <v>6590.0782426866062</v>
      </c>
      <c r="DE1274" s="411">
        <v>-4481.5212625245622</v>
      </c>
      <c r="DF1274" s="411">
        <v>-4077.2392264690134</v>
      </c>
      <c r="DG1274" s="411">
        <v>-512.31502101235674</v>
      </c>
      <c r="DH1274" s="412">
        <v>0</v>
      </c>
      <c r="DI1274" s="411">
        <f t="shared" si="384"/>
        <v>24038.211741947191</v>
      </c>
      <c r="DJ1274" s="411">
        <v>491177.5196701783</v>
      </c>
      <c r="DK1274" s="411">
        <v>591195.13320989825</v>
      </c>
      <c r="DL1274" s="411">
        <v>557536.6513460658</v>
      </c>
      <c r="DM1274" s="411">
        <v>539356.52531174175</v>
      </c>
      <c r="DN1274" s="411">
        <v>512160.01225707924</v>
      </c>
      <c r="DO1274" s="411">
        <v>525058.68656312174</v>
      </c>
      <c r="DP1274" s="411">
        <v>720090.72528950591</v>
      </c>
      <c r="DQ1274" s="411">
        <v>804784.52810733649</v>
      </c>
      <c r="DR1274" s="411">
        <v>812176.0271738593</v>
      </c>
      <c r="DS1274" s="411">
        <v>674772.69532003091</v>
      </c>
      <c r="DT1274" s="411">
        <v>508140.07550868968</v>
      </c>
      <c r="DU1274" s="412">
        <v>515275.75986315706</v>
      </c>
      <c r="DV1274" s="411">
        <f t="shared" si="385"/>
        <v>7251724.3396206638</v>
      </c>
      <c r="DW1274" s="412">
        <v>491177.5196701783</v>
      </c>
      <c r="DX1274" s="412">
        <v>591195.13320989825</v>
      </c>
      <c r="DY1274" s="412">
        <v>557536.6513460658</v>
      </c>
      <c r="DZ1274" s="412">
        <v>539356.52531174175</v>
      </c>
      <c r="EA1274" s="412">
        <v>512160.01225707924</v>
      </c>
      <c r="EB1274" s="412">
        <v>525058.68656312174</v>
      </c>
      <c r="EC1274" s="412">
        <v>720090.72528950591</v>
      </c>
      <c r="ED1274" s="412">
        <v>804784.52810733649</v>
      </c>
      <c r="EE1274" s="412">
        <v>812176.0271738593</v>
      </c>
      <c r="EF1274" s="412">
        <v>674772.69532003091</v>
      </c>
      <c r="EG1274" s="412">
        <v>508140.07550868968</v>
      </c>
      <c r="EH1274" s="412">
        <v>515275.75986315706</v>
      </c>
      <c r="EI1274" s="411">
        <f t="shared" si="386"/>
        <v>7251724.3396206638</v>
      </c>
      <c r="EK1274" s="411">
        <f t="shared" si="387"/>
        <v>7251724.3396206656</v>
      </c>
      <c r="EL1274" s="7">
        <f t="shared" si="388"/>
        <v>0</v>
      </c>
    </row>
    <row r="1275" spans="1:142">
      <c r="A1275" s="365" t="str">
        <f t="shared" si="370"/>
        <v xml:space="preserve"> 229</v>
      </c>
      <c r="B1275" s="370" t="s">
        <v>986</v>
      </c>
      <c r="C1275" s="370" t="s">
        <v>1171</v>
      </c>
      <c r="D1275" s="411">
        <v>507270</v>
      </c>
      <c r="E1275" s="411">
        <v>611005</v>
      </c>
      <c r="F1275" s="411">
        <v>570193</v>
      </c>
      <c r="G1275" s="411">
        <v>555988</v>
      </c>
      <c r="H1275" s="411">
        <v>502412</v>
      </c>
      <c r="I1275" s="411">
        <v>499970</v>
      </c>
      <c r="J1275" s="411">
        <v>697972</v>
      </c>
      <c r="K1275" s="411">
        <v>857038</v>
      </c>
      <c r="L1275" s="411">
        <v>784994</v>
      </c>
      <c r="M1275" s="411">
        <v>651784</v>
      </c>
      <c r="N1275" s="411">
        <v>523242</v>
      </c>
      <c r="O1275" s="412">
        <v>493868</v>
      </c>
      <c r="P1275" s="411">
        <f t="shared" si="371"/>
        <v>7255736</v>
      </c>
      <c r="Q1275" s="411">
        <f t="shared" si="372"/>
        <v>3922294.7741935486</v>
      </c>
      <c r="R1275" s="411">
        <f t="shared" si="373"/>
        <v>1447997.1568409344</v>
      </c>
      <c r="S1275" s="411">
        <f t="shared" si="374"/>
        <v>1885444.0689655172</v>
      </c>
      <c r="T1275" s="411">
        <v>-23.999999999970896</v>
      </c>
      <c r="U1275" s="411">
        <v>49.999999999941792</v>
      </c>
      <c r="V1275" s="411">
        <v>0</v>
      </c>
      <c r="W1275" s="411">
        <v>0</v>
      </c>
      <c r="X1275" s="411">
        <v>0</v>
      </c>
      <c r="Y1275" s="411">
        <v>27</v>
      </c>
      <c r="Z1275" s="411">
        <v>-282</v>
      </c>
      <c r="AA1275" s="411">
        <v>-15388</v>
      </c>
      <c r="AB1275" s="411">
        <v>15669.999999999942</v>
      </c>
      <c r="AC1275" s="411">
        <v>5590.9999999999709</v>
      </c>
      <c r="AD1275" s="411">
        <v>-6624</v>
      </c>
      <c r="AE1275" s="412">
        <v>2085</v>
      </c>
      <c r="AF1275" s="411">
        <f t="shared" si="375"/>
        <v>1104.9999999998836</v>
      </c>
      <c r="AG1275" s="411">
        <v>507246</v>
      </c>
      <c r="AH1275" s="411">
        <v>611055</v>
      </c>
      <c r="AI1275" s="411">
        <v>570193</v>
      </c>
      <c r="AJ1275" s="411">
        <v>555988</v>
      </c>
      <c r="AK1275" s="411">
        <v>502412</v>
      </c>
      <c r="AL1275" s="411">
        <v>499997</v>
      </c>
      <c r="AM1275" s="411">
        <v>697690</v>
      </c>
      <c r="AN1275" s="411">
        <v>841650</v>
      </c>
      <c r="AO1275" s="411">
        <v>800664</v>
      </c>
      <c r="AP1275" s="411">
        <v>657375</v>
      </c>
      <c r="AQ1275" s="411">
        <v>516618</v>
      </c>
      <c r="AR1275" s="412">
        <v>495953</v>
      </c>
      <c r="AS1275" s="411">
        <f t="shared" si="376"/>
        <v>7256841</v>
      </c>
      <c r="AT1275" s="411">
        <f t="shared" si="377"/>
        <v>3922074.8709677421</v>
      </c>
      <c r="AU1275" s="411">
        <f t="shared" si="378"/>
        <v>1443947.3014460513</v>
      </c>
      <c r="AV1275" s="411">
        <f t="shared" si="379"/>
        <v>1890818.8275862068</v>
      </c>
      <c r="AW1275" s="411">
        <v>0</v>
      </c>
      <c r="AX1275" s="411">
        <v>0</v>
      </c>
      <c r="AY1275" s="411">
        <v>0</v>
      </c>
      <c r="AZ1275" s="411">
        <v>0</v>
      </c>
      <c r="BA1275" s="411">
        <v>0</v>
      </c>
      <c r="BB1275" s="411">
        <v>0</v>
      </c>
      <c r="BC1275" s="411">
        <v>0</v>
      </c>
      <c r="BD1275" s="411">
        <v>0</v>
      </c>
      <c r="BE1275" s="411">
        <v>0</v>
      </c>
      <c r="BF1275" s="411">
        <v>0</v>
      </c>
      <c r="BG1275" s="411">
        <v>0</v>
      </c>
      <c r="BH1275" s="412">
        <v>0</v>
      </c>
      <c r="BI1275" s="411">
        <f t="shared" si="380"/>
        <v>0</v>
      </c>
      <c r="BJ1275" s="411">
        <v>507246</v>
      </c>
      <c r="BK1275" s="411">
        <v>611055</v>
      </c>
      <c r="BL1275" s="411">
        <v>570193</v>
      </c>
      <c r="BM1275" s="411">
        <v>555988</v>
      </c>
      <c r="BN1275" s="411">
        <v>502412</v>
      </c>
      <c r="BO1275" s="411">
        <v>499997</v>
      </c>
      <c r="BP1275" s="411">
        <v>697690</v>
      </c>
      <c r="BQ1275" s="411">
        <v>841650</v>
      </c>
      <c r="BR1275" s="411">
        <v>800664</v>
      </c>
      <c r="BS1275" s="411">
        <v>657375</v>
      </c>
      <c r="BT1275" s="411">
        <v>516618</v>
      </c>
      <c r="BU1275" s="412">
        <v>495953</v>
      </c>
      <c r="BV1275" s="411">
        <f t="shared" si="381"/>
        <v>7256841</v>
      </c>
      <c r="BW1275" s="411">
        <v>-21233.794878486049</v>
      </c>
      <c r="BX1275" s="411">
        <v>-26359.865351730026</v>
      </c>
      <c r="BY1275" s="411">
        <v>-19127.361955480999</v>
      </c>
      <c r="BZ1275" s="411">
        <v>-19577.056372484047</v>
      </c>
      <c r="CA1275" s="411">
        <v>7071.6096718399494</v>
      </c>
      <c r="CB1275" s="411">
        <v>22447.289315456001</v>
      </c>
      <c r="CC1275" s="411">
        <v>22254.224209209933</v>
      </c>
      <c r="CD1275" s="411">
        <v>-43455.550135350088</v>
      </c>
      <c r="CE1275" s="411">
        <v>15993.54843638395</v>
      </c>
      <c r="CF1275" s="411">
        <v>21474.934546499979</v>
      </c>
      <c r="CG1275" s="411">
        <v>-7965.6094702979899</v>
      </c>
      <c r="CH1275" s="412">
        <v>19322.759863157029</v>
      </c>
      <c r="CI1275" s="411">
        <f t="shared" si="382"/>
        <v>-29154.872121282358</v>
      </c>
      <c r="CJ1275" s="411">
        <v>486012.20512151398</v>
      </c>
      <c r="CK1275" s="411">
        <v>584695.13464826997</v>
      </c>
      <c r="CL1275" s="411">
        <v>551065.638044519</v>
      </c>
      <c r="CM1275" s="411">
        <v>536410.94362751604</v>
      </c>
      <c r="CN1275" s="411">
        <v>509483.60967183998</v>
      </c>
      <c r="CO1275" s="411">
        <v>522444.289315456</v>
      </c>
      <c r="CP1275" s="411">
        <v>719944.2242092099</v>
      </c>
      <c r="CQ1275" s="411">
        <v>798194.44986464991</v>
      </c>
      <c r="CR1275" s="411">
        <v>816657.54843638395</v>
      </c>
      <c r="CS1275" s="411">
        <v>678849.93454649998</v>
      </c>
      <c r="CT1275" s="411">
        <v>508652.39052970207</v>
      </c>
      <c r="CU1275" s="412">
        <v>515275.759863157</v>
      </c>
      <c r="CV1275" s="411">
        <f t="shared" si="383"/>
        <v>7227686.1278787171</v>
      </c>
      <c r="CW1275" s="411">
        <v>5165.314548664348</v>
      </c>
      <c r="CX1275" s="411">
        <v>6499.9985616283957</v>
      </c>
      <c r="CY1275" s="411">
        <v>6471.0133015468309</v>
      </c>
      <c r="CZ1275" s="411">
        <v>2945.5816842258209</v>
      </c>
      <c r="DA1275" s="411">
        <v>2676.4025852393243</v>
      </c>
      <c r="DB1275" s="411">
        <v>2614.3972476657655</v>
      </c>
      <c r="DC1275" s="411">
        <v>146.50108029603143</v>
      </c>
      <c r="DD1275" s="411">
        <v>6590.0782426866062</v>
      </c>
      <c r="DE1275" s="411">
        <v>-4481.5212625245622</v>
      </c>
      <c r="DF1275" s="411">
        <v>-4077.2392264690134</v>
      </c>
      <c r="DG1275" s="411">
        <v>-512.31502101235674</v>
      </c>
      <c r="DH1275" s="412">
        <v>0</v>
      </c>
      <c r="DI1275" s="411">
        <f t="shared" si="384"/>
        <v>24038.211741947191</v>
      </c>
      <c r="DJ1275" s="411">
        <v>491177.51967017836</v>
      </c>
      <c r="DK1275" s="411">
        <v>591195.13320989837</v>
      </c>
      <c r="DL1275" s="411">
        <v>557536.6513460658</v>
      </c>
      <c r="DM1275" s="411">
        <v>539356.52531174175</v>
      </c>
      <c r="DN1275" s="411">
        <v>512160.01225707924</v>
      </c>
      <c r="DO1275" s="411">
        <v>525058.68656312174</v>
      </c>
      <c r="DP1275" s="411">
        <v>720090.72528950602</v>
      </c>
      <c r="DQ1275" s="411">
        <v>804784.52810733649</v>
      </c>
      <c r="DR1275" s="411">
        <v>812176.0271738593</v>
      </c>
      <c r="DS1275" s="411">
        <v>674772.69532003091</v>
      </c>
      <c r="DT1275" s="411">
        <v>508140.07550868962</v>
      </c>
      <c r="DU1275" s="412">
        <v>515275.759863157</v>
      </c>
      <c r="DV1275" s="411">
        <f t="shared" si="385"/>
        <v>7251724.3396206638</v>
      </c>
      <c r="DW1275" s="412">
        <v>491177.51967017836</v>
      </c>
      <c r="DX1275" s="412">
        <v>591195.13320989837</v>
      </c>
      <c r="DY1275" s="412">
        <v>557536.6513460658</v>
      </c>
      <c r="DZ1275" s="412">
        <v>539356.52531174175</v>
      </c>
      <c r="EA1275" s="412">
        <v>512160.01225707924</v>
      </c>
      <c r="EB1275" s="412">
        <v>525058.68656312174</v>
      </c>
      <c r="EC1275" s="412">
        <v>720090.72528950602</v>
      </c>
      <c r="ED1275" s="412">
        <v>804784.52810733649</v>
      </c>
      <c r="EE1275" s="412">
        <v>812176.0271738593</v>
      </c>
      <c r="EF1275" s="412">
        <v>674772.69532003091</v>
      </c>
      <c r="EG1275" s="412">
        <v>508140.07550868962</v>
      </c>
      <c r="EH1275" s="412">
        <v>515275.759863157</v>
      </c>
      <c r="EI1275" s="411">
        <f t="shared" si="386"/>
        <v>7251724.3396206638</v>
      </c>
      <c r="EK1275" s="411">
        <f t="shared" si="387"/>
        <v>7251724.3396206656</v>
      </c>
      <c r="EL1275" s="7">
        <f t="shared" si="388"/>
        <v>0</v>
      </c>
    </row>
    <row r="1276" spans="1:142">
      <c r="A1276" s="365" t="str">
        <f t="shared" si="370"/>
        <v xml:space="preserve"> 229</v>
      </c>
      <c r="B1276" s="370" t="s">
        <v>986</v>
      </c>
      <c r="C1276" s="370" t="s">
        <v>1172</v>
      </c>
      <c r="D1276" s="411">
        <v>507270</v>
      </c>
      <c r="E1276" s="411">
        <v>611005</v>
      </c>
      <c r="F1276" s="411">
        <v>570193</v>
      </c>
      <c r="G1276" s="411">
        <v>555988</v>
      </c>
      <c r="H1276" s="411">
        <v>502412</v>
      </c>
      <c r="I1276" s="411">
        <v>499970</v>
      </c>
      <c r="J1276" s="411">
        <v>697972</v>
      </c>
      <c r="K1276" s="411">
        <v>857038</v>
      </c>
      <c r="L1276" s="411">
        <v>784994</v>
      </c>
      <c r="M1276" s="411">
        <v>651784</v>
      </c>
      <c r="N1276" s="411">
        <v>523242</v>
      </c>
      <c r="O1276" s="412">
        <v>493868</v>
      </c>
      <c r="P1276" s="411">
        <f t="shared" si="371"/>
        <v>7255736</v>
      </c>
      <c r="Q1276" s="411">
        <f t="shared" si="372"/>
        <v>3922294.7741935486</v>
      </c>
      <c r="R1276" s="411">
        <f t="shared" si="373"/>
        <v>1447997.1568409344</v>
      </c>
      <c r="S1276" s="411">
        <f t="shared" si="374"/>
        <v>1885444.0689655172</v>
      </c>
      <c r="T1276" s="411">
        <v>-23.999999999970896</v>
      </c>
      <c r="U1276" s="411">
        <v>49.999999999941792</v>
      </c>
      <c r="V1276" s="411">
        <v>0</v>
      </c>
      <c r="W1276" s="411">
        <v>0</v>
      </c>
      <c r="X1276" s="411">
        <v>0</v>
      </c>
      <c r="Y1276" s="411">
        <v>27</v>
      </c>
      <c r="Z1276" s="411">
        <v>-282</v>
      </c>
      <c r="AA1276" s="411">
        <v>-15388</v>
      </c>
      <c r="AB1276" s="411">
        <v>15669.999999999942</v>
      </c>
      <c r="AC1276" s="411">
        <v>5590.9999999999709</v>
      </c>
      <c r="AD1276" s="411">
        <v>-6624</v>
      </c>
      <c r="AE1276" s="412">
        <v>2085</v>
      </c>
      <c r="AF1276" s="411">
        <f t="shared" si="375"/>
        <v>1104.9999999998836</v>
      </c>
      <c r="AG1276" s="411">
        <v>507246</v>
      </c>
      <c r="AH1276" s="411">
        <v>611054.99999999988</v>
      </c>
      <c r="AI1276" s="411">
        <v>570193</v>
      </c>
      <c r="AJ1276" s="411">
        <v>555988</v>
      </c>
      <c r="AK1276" s="411">
        <v>502412</v>
      </c>
      <c r="AL1276" s="411">
        <v>499997</v>
      </c>
      <c r="AM1276" s="411">
        <v>697690</v>
      </c>
      <c r="AN1276" s="411">
        <v>841650</v>
      </c>
      <c r="AO1276" s="411">
        <v>800664</v>
      </c>
      <c r="AP1276" s="411">
        <v>657375</v>
      </c>
      <c r="AQ1276" s="411">
        <v>516618</v>
      </c>
      <c r="AR1276" s="412">
        <v>495953</v>
      </c>
      <c r="AS1276" s="411">
        <f t="shared" si="376"/>
        <v>7256841</v>
      </c>
      <c r="AT1276" s="411">
        <f t="shared" si="377"/>
        <v>3922074.8709677421</v>
      </c>
      <c r="AU1276" s="411">
        <f t="shared" si="378"/>
        <v>1443947.3014460513</v>
      </c>
      <c r="AV1276" s="411">
        <f t="shared" si="379"/>
        <v>1890818.8275862068</v>
      </c>
      <c r="AW1276" s="411">
        <v>0</v>
      </c>
      <c r="AX1276" s="411">
        <v>0</v>
      </c>
      <c r="AY1276" s="411">
        <v>0</v>
      </c>
      <c r="AZ1276" s="411">
        <v>0</v>
      </c>
      <c r="BA1276" s="411">
        <v>0</v>
      </c>
      <c r="BB1276" s="411">
        <v>0</v>
      </c>
      <c r="BC1276" s="411">
        <v>0</v>
      </c>
      <c r="BD1276" s="411">
        <v>0</v>
      </c>
      <c r="BE1276" s="411">
        <v>0</v>
      </c>
      <c r="BF1276" s="411">
        <v>0</v>
      </c>
      <c r="BG1276" s="411">
        <v>0</v>
      </c>
      <c r="BH1276" s="412">
        <v>0</v>
      </c>
      <c r="BI1276" s="411">
        <f t="shared" si="380"/>
        <v>0</v>
      </c>
      <c r="BJ1276" s="411">
        <v>507246</v>
      </c>
      <c r="BK1276" s="411">
        <v>611054.99999999988</v>
      </c>
      <c r="BL1276" s="411">
        <v>570193</v>
      </c>
      <c r="BM1276" s="411">
        <v>555988</v>
      </c>
      <c r="BN1276" s="411">
        <v>502412</v>
      </c>
      <c r="BO1276" s="411">
        <v>499997</v>
      </c>
      <c r="BP1276" s="411">
        <v>697690</v>
      </c>
      <c r="BQ1276" s="411">
        <v>841650</v>
      </c>
      <c r="BR1276" s="411">
        <v>800664</v>
      </c>
      <c r="BS1276" s="411">
        <v>657375</v>
      </c>
      <c r="BT1276" s="411">
        <v>516618</v>
      </c>
      <c r="BU1276" s="412">
        <v>495953</v>
      </c>
      <c r="BV1276" s="411">
        <f t="shared" si="381"/>
        <v>7256841</v>
      </c>
      <c r="BW1276" s="411">
        <v>-21233.794878486049</v>
      </c>
      <c r="BX1276" s="411">
        <v>-26359.865351730026</v>
      </c>
      <c r="BY1276" s="411">
        <v>-19127.361955480999</v>
      </c>
      <c r="BZ1276" s="411">
        <v>-19577.056372484047</v>
      </c>
      <c r="CA1276" s="411">
        <v>7071.6096718399494</v>
      </c>
      <c r="CB1276" s="411">
        <v>22447.289315456001</v>
      </c>
      <c r="CC1276" s="411">
        <v>22254.224209209933</v>
      </c>
      <c r="CD1276" s="411">
        <v>-43455.550135350088</v>
      </c>
      <c r="CE1276" s="411">
        <v>15993.54843638395</v>
      </c>
      <c r="CF1276" s="411">
        <v>21474.934546499979</v>
      </c>
      <c r="CG1276" s="411">
        <v>-7965.6094702979899</v>
      </c>
      <c r="CH1276" s="412">
        <v>19322.759863157029</v>
      </c>
      <c r="CI1276" s="411">
        <f t="shared" si="382"/>
        <v>-29154.872121282358</v>
      </c>
      <c r="CJ1276" s="411">
        <v>486012.20512151392</v>
      </c>
      <c r="CK1276" s="411">
        <v>584695.13464826986</v>
      </c>
      <c r="CL1276" s="411">
        <v>551065.638044519</v>
      </c>
      <c r="CM1276" s="411">
        <v>536410.94362751592</v>
      </c>
      <c r="CN1276" s="411">
        <v>509483.60967183998</v>
      </c>
      <c r="CO1276" s="411">
        <v>522444.289315456</v>
      </c>
      <c r="CP1276" s="411">
        <v>719944.2242092099</v>
      </c>
      <c r="CQ1276" s="411">
        <v>798194.44986464991</v>
      </c>
      <c r="CR1276" s="411">
        <v>816657.54843638395</v>
      </c>
      <c r="CS1276" s="411">
        <v>678849.93454649998</v>
      </c>
      <c r="CT1276" s="411">
        <v>508652.39052970201</v>
      </c>
      <c r="CU1276" s="412">
        <v>515275.75986315706</v>
      </c>
      <c r="CV1276" s="411">
        <f t="shared" si="383"/>
        <v>7227686.1278787171</v>
      </c>
      <c r="CW1276" s="411">
        <v>5165.314548664348</v>
      </c>
      <c r="CX1276" s="411">
        <v>6499.9985616283957</v>
      </c>
      <c r="CY1276" s="411">
        <v>6471.0133015468309</v>
      </c>
      <c r="CZ1276" s="411">
        <v>2945.5816842258209</v>
      </c>
      <c r="DA1276" s="411">
        <v>2676.4025852393243</v>
      </c>
      <c r="DB1276" s="411">
        <v>2614.3972476657655</v>
      </c>
      <c r="DC1276" s="411">
        <v>146.50108029603143</v>
      </c>
      <c r="DD1276" s="411">
        <v>6590.0782426866062</v>
      </c>
      <c r="DE1276" s="411">
        <v>-4481.5212625245622</v>
      </c>
      <c r="DF1276" s="411">
        <v>-4077.2392264690134</v>
      </c>
      <c r="DG1276" s="411">
        <v>-512.31502101235674</v>
      </c>
      <c r="DH1276" s="412">
        <v>0</v>
      </c>
      <c r="DI1276" s="411">
        <f t="shared" si="384"/>
        <v>24038.211741947191</v>
      </c>
      <c r="DJ1276" s="411">
        <v>491177.5196701783</v>
      </c>
      <c r="DK1276" s="411">
        <v>591195.13320989825</v>
      </c>
      <c r="DL1276" s="411">
        <v>557536.6513460658</v>
      </c>
      <c r="DM1276" s="411">
        <v>539356.52531174175</v>
      </c>
      <c r="DN1276" s="411">
        <v>512160.01225707924</v>
      </c>
      <c r="DO1276" s="411">
        <v>525058.68656312174</v>
      </c>
      <c r="DP1276" s="411">
        <v>720090.72528950591</v>
      </c>
      <c r="DQ1276" s="411">
        <v>804784.52810733649</v>
      </c>
      <c r="DR1276" s="411">
        <v>812176.0271738593</v>
      </c>
      <c r="DS1276" s="411">
        <v>674772.69532003091</v>
      </c>
      <c r="DT1276" s="411">
        <v>508140.07550868968</v>
      </c>
      <c r="DU1276" s="412">
        <v>515275.75986315706</v>
      </c>
      <c r="DV1276" s="411">
        <f t="shared" si="385"/>
        <v>7251724.3396206638</v>
      </c>
      <c r="DW1276" s="412">
        <v>491177.5196701783</v>
      </c>
      <c r="DX1276" s="412">
        <v>591195.13320989825</v>
      </c>
      <c r="DY1276" s="412">
        <v>557536.6513460658</v>
      </c>
      <c r="DZ1276" s="412">
        <v>539356.52531174175</v>
      </c>
      <c r="EA1276" s="412">
        <v>512160.01225707924</v>
      </c>
      <c r="EB1276" s="412">
        <v>525058.68656312174</v>
      </c>
      <c r="EC1276" s="412">
        <v>720090.72528950591</v>
      </c>
      <c r="ED1276" s="412">
        <v>804784.52810733649</v>
      </c>
      <c r="EE1276" s="412">
        <v>812176.0271738593</v>
      </c>
      <c r="EF1276" s="412">
        <v>674772.69532003091</v>
      </c>
      <c r="EG1276" s="412">
        <v>508140.07550868968</v>
      </c>
      <c r="EH1276" s="412">
        <v>515275.75986315706</v>
      </c>
      <c r="EI1276" s="411">
        <f t="shared" si="386"/>
        <v>7251724.3396206638</v>
      </c>
      <c r="EK1276" s="411">
        <f t="shared" si="387"/>
        <v>7251724.3396206656</v>
      </c>
      <c r="EL1276" s="7">
        <f t="shared" si="388"/>
        <v>0</v>
      </c>
    </row>
    <row r="1277" spans="1:142">
      <c r="A1277" s="365" t="str">
        <f t="shared" si="370"/>
        <v xml:space="preserve"> 229</v>
      </c>
      <c r="B1277" s="370" t="s">
        <v>986</v>
      </c>
      <c r="C1277" s="370" t="s">
        <v>1199</v>
      </c>
      <c r="D1277" s="411">
        <v>237.68</v>
      </c>
      <c r="E1277" s="411">
        <v>265.84000000000003</v>
      </c>
      <c r="F1277" s="411">
        <v>246.64</v>
      </c>
      <c r="G1277" s="411">
        <v>247.20000000000002</v>
      </c>
      <c r="H1277" s="411">
        <v>238.95999999999998</v>
      </c>
      <c r="I1277" s="411">
        <v>199.92000000000002</v>
      </c>
      <c r="J1277" s="411">
        <v>285.83999999999997</v>
      </c>
      <c r="K1277" s="411">
        <v>283.67999999999995</v>
      </c>
      <c r="L1277" s="411">
        <v>297.76000000000005</v>
      </c>
      <c r="M1277" s="411">
        <v>272.64</v>
      </c>
      <c r="N1277" s="411">
        <v>291.84000000000003</v>
      </c>
      <c r="O1277" s="412">
        <v>279.2</v>
      </c>
      <c r="P1277" s="411">
        <f t="shared" si="371"/>
        <v>3147.2000000000003</v>
      </c>
      <c r="Q1277" s="411">
        <f t="shared" si="372"/>
        <v>1712.8593548387098</v>
      </c>
      <c r="R1277" s="411">
        <f t="shared" si="373"/>
        <v>508.51995550611792</v>
      </c>
      <c r="S1277" s="411">
        <f t="shared" si="374"/>
        <v>925.82068965517249</v>
      </c>
      <c r="T1277" s="411">
        <v>-1.124513572651864E-2</v>
      </c>
      <c r="U1277" s="411">
        <v>2.1754322796041947E-2</v>
      </c>
      <c r="V1277" s="411">
        <v>0</v>
      </c>
      <c r="W1277" s="411">
        <v>0</v>
      </c>
      <c r="X1277" s="411">
        <v>0</v>
      </c>
      <c r="Y1277" s="411">
        <v>1.0796327779637238E-2</v>
      </c>
      <c r="Z1277" s="411">
        <v>-0.11548726883027882</v>
      </c>
      <c r="AA1277" s="411">
        <v>-5.0934355769522526</v>
      </c>
      <c r="AB1277" s="411">
        <v>5.9438660677661019</v>
      </c>
      <c r="AC1277" s="411">
        <v>2.3387046015243911</v>
      </c>
      <c r="AD1277" s="411">
        <v>-3.6945584643434586</v>
      </c>
      <c r="AE1277" s="412">
        <v>1.1787198198708886</v>
      </c>
      <c r="AF1277" s="411">
        <f t="shared" si="375"/>
        <v>0.57911469388455217</v>
      </c>
      <c r="AG1277" s="411">
        <v>237.6687548642735</v>
      </c>
      <c r="AH1277" s="411">
        <v>265.86175432279606</v>
      </c>
      <c r="AI1277" s="411">
        <v>246.64</v>
      </c>
      <c r="AJ1277" s="411">
        <v>247.20000000000002</v>
      </c>
      <c r="AK1277" s="411">
        <v>238.95999999999998</v>
      </c>
      <c r="AL1277" s="411">
        <v>199.93079632777963</v>
      </c>
      <c r="AM1277" s="411">
        <v>285.72451273116968</v>
      </c>
      <c r="AN1277" s="411">
        <v>278.58656442304772</v>
      </c>
      <c r="AO1277" s="411">
        <v>303.70386606776611</v>
      </c>
      <c r="AP1277" s="411">
        <v>274.97870460152438</v>
      </c>
      <c r="AQ1277" s="411">
        <v>288.14544153565657</v>
      </c>
      <c r="AR1277" s="412">
        <v>280.37871981987092</v>
      </c>
      <c r="AS1277" s="411">
        <f t="shared" si="376"/>
        <v>3147.7791146938848</v>
      </c>
      <c r="AT1277" s="411">
        <f t="shared" si="377"/>
        <v>1712.7688984804972</v>
      </c>
      <c r="AU1277" s="411">
        <f t="shared" si="378"/>
        <v>507.72697341005511</v>
      </c>
      <c r="AV1277" s="411">
        <f t="shared" si="379"/>
        <v>927.2832428033322</v>
      </c>
      <c r="AW1277" s="411">
        <v>0</v>
      </c>
      <c r="AX1277" s="411">
        <v>0</v>
      </c>
      <c r="AY1277" s="411">
        <v>0</v>
      </c>
      <c r="AZ1277" s="411">
        <v>0</v>
      </c>
      <c r="BA1277" s="411">
        <v>0</v>
      </c>
      <c r="BB1277" s="411">
        <v>0</v>
      </c>
      <c r="BC1277" s="411">
        <v>0</v>
      </c>
      <c r="BD1277" s="411">
        <v>0</v>
      </c>
      <c r="BE1277" s="411">
        <v>0</v>
      </c>
      <c r="BF1277" s="411">
        <v>0</v>
      </c>
      <c r="BG1277" s="411">
        <v>0</v>
      </c>
      <c r="BH1277" s="412">
        <v>0</v>
      </c>
      <c r="BI1277" s="411">
        <f t="shared" si="380"/>
        <v>0</v>
      </c>
      <c r="BJ1277" s="411">
        <v>237.6687548642735</v>
      </c>
      <c r="BK1277" s="411">
        <v>265.86175432279606</v>
      </c>
      <c r="BL1277" s="411">
        <v>246.64</v>
      </c>
      <c r="BM1277" s="411">
        <v>247.20000000000002</v>
      </c>
      <c r="BN1277" s="411">
        <v>238.95999999999998</v>
      </c>
      <c r="BO1277" s="411">
        <v>199.93079632777963</v>
      </c>
      <c r="BP1277" s="411">
        <v>285.72451273116968</v>
      </c>
      <c r="BQ1277" s="411">
        <v>278.58656442304772</v>
      </c>
      <c r="BR1277" s="411">
        <v>303.70386606776611</v>
      </c>
      <c r="BS1277" s="411">
        <v>274.97870460152438</v>
      </c>
      <c r="BT1277" s="411">
        <v>288.14544153565657</v>
      </c>
      <c r="BU1277" s="412">
        <v>280.37871981987092</v>
      </c>
      <c r="BV1277" s="411">
        <f t="shared" si="381"/>
        <v>3147.7791146938848</v>
      </c>
      <c r="BW1277" s="411">
        <v>-9.9490377249168134</v>
      </c>
      <c r="BX1277" s="411">
        <v>-11.468820394438531</v>
      </c>
      <c r="BY1277" s="411">
        <v>-8.2736416488800018</v>
      </c>
      <c r="BZ1277" s="411">
        <v>-8.7042316296000237</v>
      </c>
      <c r="CA1277" s="411">
        <v>3.3634384671999769</v>
      </c>
      <c r="CB1277" s="411">
        <v>8.9758627116546137</v>
      </c>
      <c r="CC1277" s="411">
        <v>9.1137573541067169</v>
      </c>
      <c r="CD1277" s="411">
        <v>-14.383808492034312</v>
      </c>
      <c r="CE1277" s="411">
        <v>6.0665928432799419</v>
      </c>
      <c r="CF1277" s="411">
        <v>8.9829240281408431</v>
      </c>
      <c r="CG1277" s="411">
        <v>-4.4428456962777361</v>
      </c>
      <c r="CH1277" s="412">
        <v>10.923798573289741</v>
      </c>
      <c r="CI1277" s="411">
        <f t="shared" si="382"/>
        <v>-9.7960116084755846</v>
      </c>
      <c r="CJ1277" s="411">
        <v>227.71971713935667</v>
      </c>
      <c r="CK1277" s="411">
        <v>254.39293392835754</v>
      </c>
      <c r="CL1277" s="411">
        <v>238.36635835112</v>
      </c>
      <c r="CM1277" s="411">
        <v>238.49576837039999</v>
      </c>
      <c r="CN1277" s="411">
        <v>242.32343846719996</v>
      </c>
      <c r="CO1277" s="411">
        <v>208.90665903943426</v>
      </c>
      <c r="CP1277" s="411">
        <v>294.83827008527641</v>
      </c>
      <c r="CQ1277" s="411">
        <v>264.20275593101343</v>
      </c>
      <c r="CR1277" s="411">
        <v>309.77045891104609</v>
      </c>
      <c r="CS1277" s="411">
        <v>283.96162862966526</v>
      </c>
      <c r="CT1277" s="411">
        <v>283.70259583937883</v>
      </c>
      <c r="CU1277" s="412">
        <v>291.30251839316065</v>
      </c>
      <c r="CV1277" s="411">
        <f t="shared" si="383"/>
        <v>3137.9831030854093</v>
      </c>
      <c r="CW1277" s="411">
        <v>0</v>
      </c>
      <c r="CX1277" s="411">
        <v>0</v>
      </c>
      <c r="CY1277" s="411">
        <v>0</v>
      </c>
      <c r="CZ1277" s="411">
        <v>0</v>
      </c>
      <c r="DA1277" s="411">
        <v>0</v>
      </c>
      <c r="DB1277" s="411">
        <v>0</v>
      </c>
      <c r="DC1277" s="411">
        <v>-4.4780971511991936</v>
      </c>
      <c r="DD1277" s="411">
        <v>-2.1647492788242744</v>
      </c>
      <c r="DE1277" s="411">
        <v>-6.8828881757772038</v>
      </c>
      <c r="DF1277" s="411">
        <v>-4.2925747117946571</v>
      </c>
      <c r="DG1277" s="411">
        <v>-4.3675823539064424</v>
      </c>
      <c r="DH1277" s="412">
        <v>0</v>
      </c>
      <c r="DI1277" s="411">
        <f t="shared" si="384"/>
        <v>-22.185891671501771</v>
      </c>
      <c r="DJ1277" s="411">
        <v>227.71971713935667</v>
      </c>
      <c r="DK1277" s="411">
        <v>254.39293392835754</v>
      </c>
      <c r="DL1277" s="411">
        <v>238.36635835112</v>
      </c>
      <c r="DM1277" s="411">
        <v>238.49576837039999</v>
      </c>
      <c r="DN1277" s="411">
        <v>242.32343846719996</v>
      </c>
      <c r="DO1277" s="411">
        <v>208.90665903943426</v>
      </c>
      <c r="DP1277" s="411">
        <v>290.36017293407724</v>
      </c>
      <c r="DQ1277" s="411">
        <v>262.03800665218915</v>
      </c>
      <c r="DR1277" s="411">
        <v>302.88757073526887</v>
      </c>
      <c r="DS1277" s="411">
        <v>279.6690539178706</v>
      </c>
      <c r="DT1277" s="411">
        <v>279.33501348547236</v>
      </c>
      <c r="DU1277" s="412">
        <v>291.30251839316065</v>
      </c>
      <c r="DV1277" s="411">
        <f t="shared" si="385"/>
        <v>3115.7972114139075</v>
      </c>
      <c r="DW1277" s="412">
        <v>227.71971713935667</v>
      </c>
      <c r="DX1277" s="412">
        <v>254.39293392835754</v>
      </c>
      <c r="DY1277" s="412">
        <v>238.36635835112</v>
      </c>
      <c r="DZ1277" s="412">
        <v>238.49576837039999</v>
      </c>
      <c r="EA1277" s="412">
        <v>242.32343846719996</v>
      </c>
      <c r="EB1277" s="412">
        <v>208.90665903943426</v>
      </c>
      <c r="EC1277" s="412">
        <v>290.36017293407724</v>
      </c>
      <c r="ED1277" s="412">
        <v>262.03800665218915</v>
      </c>
      <c r="EE1277" s="412">
        <v>302.88757073526887</v>
      </c>
      <c r="EF1277" s="412">
        <v>279.6690539178706</v>
      </c>
      <c r="EG1277" s="412">
        <v>279.33501348547236</v>
      </c>
      <c r="EH1277" s="412">
        <v>291.30251839316065</v>
      </c>
      <c r="EI1277" s="411">
        <f t="shared" si="386"/>
        <v>3115.7972114139075</v>
      </c>
      <c r="EK1277" s="411">
        <f t="shared" si="387"/>
        <v>3115.7972114139075</v>
      </c>
      <c r="EL1277" s="7">
        <f t="shared" si="388"/>
        <v>0</v>
      </c>
    </row>
    <row r="1278" spans="1:142">
      <c r="A1278" s="365" t="str">
        <f t="shared" si="370"/>
        <v xml:space="preserve"> 229</v>
      </c>
      <c r="B1278" s="370" t="s">
        <v>986</v>
      </c>
      <c r="C1278" s="370" t="s">
        <v>1219</v>
      </c>
      <c r="D1278" s="411">
        <v>19440</v>
      </c>
      <c r="E1278" s="411">
        <v>24240</v>
      </c>
      <c r="F1278" s="411">
        <v>19600</v>
      </c>
      <c r="G1278" s="411">
        <v>18560</v>
      </c>
      <c r="H1278" s="411">
        <v>14480</v>
      </c>
      <c r="I1278" s="411">
        <v>13200</v>
      </c>
      <c r="J1278" s="411">
        <v>20320</v>
      </c>
      <c r="K1278" s="411">
        <v>21200</v>
      </c>
      <c r="L1278" s="411">
        <v>18960</v>
      </c>
      <c r="M1278" s="411">
        <v>17920</v>
      </c>
      <c r="N1278" s="411">
        <v>21360</v>
      </c>
      <c r="O1278" s="412">
        <v>25200</v>
      </c>
      <c r="P1278" s="411">
        <f t="shared" si="371"/>
        <v>234480</v>
      </c>
      <c r="Q1278" s="411">
        <f t="shared" si="372"/>
        <v>129184.51612903226</v>
      </c>
      <c r="R1278" s="411">
        <f t="shared" si="373"/>
        <v>35585.13904338154</v>
      </c>
      <c r="S1278" s="411">
        <f t="shared" si="374"/>
        <v>69710.344827586203</v>
      </c>
      <c r="T1278" s="411">
        <v>-0.91974688035757879</v>
      </c>
      <c r="U1278" s="411">
        <v>1.9836171553412072</v>
      </c>
      <c r="V1278" s="411">
        <v>0</v>
      </c>
      <c r="W1278" s="411">
        <v>0</v>
      </c>
      <c r="X1278" s="411">
        <v>0</v>
      </c>
      <c r="Y1278" s="411">
        <v>0.71284277056520295</v>
      </c>
      <c r="Z1278" s="411">
        <v>-8.209842228628986</v>
      </c>
      <c r="AA1278" s="411">
        <v>-380.64309867240604</v>
      </c>
      <c r="AB1278" s="411">
        <v>378.47830684056316</v>
      </c>
      <c r="AC1278" s="411">
        <v>153.71767333963149</v>
      </c>
      <c r="AD1278" s="411">
        <v>-270.40765076197931</v>
      </c>
      <c r="AE1278" s="412">
        <v>106.38875165024001</v>
      </c>
      <c r="AF1278" s="411">
        <f t="shared" si="375"/>
        <v>-18.899146787030844</v>
      </c>
      <c r="AG1278" s="411">
        <v>19439.080253119642</v>
      </c>
      <c r="AH1278" s="411">
        <v>24241.98361715534</v>
      </c>
      <c r="AI1278" s="411">
        <v>19600</v>
      </c>
      <c r="AJ1278" s="411">
        <v>18560</v>
      </c>
      <c r="AK1278" s="411">
        <v>14480</v>
      </c>
      <c r="AL1278" s="411">
        <v>13200.712842770565</v>
      </c>
      <c r="AM1278" s="411">
        <v>20311.790157771371</v>
      </c>
      <c r="AN1278" s="411">
        <v>20819.356901327596</v>
      </c>
      <c r="AO1278" s="411">
        <v>19338.478306840563</v>
      </c>
      <c r="AP1278" s="411">
        <v>18073.71767333963</v>
      </c>
      <c r="AQ1278" s="411">
        <v>21089.592349238021</v>
      </c>
      <c r="AR1278" s="412">
        <v>25306.38875165024</v>
      </c>
      <c r="AS1278" s="411">
        <f t="shared" si="376"/>
        <v>234461.10085321293</v>
      </c>
      <c r="AT1278" s="411">
        <f t="shared" si="377"/>
        <v>129178.34783346945</v>
      </c>
      <c r="AU1278" s="411">
        <f t="shared" si="378"/>
        <v>35478.301609145812</v>
      </c>
      <c r="AV1278" s="411">
        <f t="shared" si="379"/>
        <v>69804.4514105977</v>
      </c>
      <c r="AW1278" s="411">
        <v>0</v>
      </c>
      <c r="AX1278" s="411">
        <v>0</v>
      </c>
      <c r="AY1278" s="411">
        <v>0</v>
      </c>
      <c r="AZ1278" s="411">
        <v>0</v>
      </c>
      <c r="BA1278" s="411">
        <v>0</v>
      </c>
      <c r="BB1278" s="411">
        <v>0</v>
      </c>
      <c r="BC1278" s="411">
        <v>0</v>
      </c>
      <c r="BD1278" s="411">
        <v>0</v>
      </c>
      <c r="BE1278" s="411">
        <v>0</v>
      </c>
      <c r="BF1278" s="411">
        <v>0</v>
      </c>
      <c r="BG1278" s="411">
        <v>0</v>
      </c>
      <c r="BH1278" s="412">
        <v>0</v>
      </c>
      <c r="BI1278" s="411">
        <f t="shared" si="380"/>
        <v>0</v>
      </c>
      <c r="BJ1278" s="411">
        <v>19439.080253119642</v>
      </c>
      <c r="BK1278" s="411">
        <v>24241.98361715534</v>
      </c>
      <c r="BL1278" s="411">
        <v>19600</v>
      </c>
      <c r="BM1278" s="411">
        <v>18560</v>
      </c>
      <c r="BN1278" s="411">
        <v>14480</v>
      </c>
      <c r="BO1278" s="411">
        <v>13200.712842770565</v>
      </c>
      <c r="BP1278" s="411">
        <v>20311.790157771371</v>
      </c>
      <c r="BQ1278" s="411">
        <v>20819.356901327596</v>
      </c>
      <c r="BR1278" s="411">
        <v>19338.478306840563</v>
      </c>
      <c r="BS1278" s="411">
        <v>18073.71767333963</v>
      </c>
      <c r="BT1278" s="411">
        <v>21089.592349238021</v>
      </c>
      <c r="BU1278" s="412">
        <v>25306.38875165024</v>
      </c>
      <c r="BV1278" s="411">
        <f t="shared" si="381"/>
        <v>234461.10085321293</v>
      </c>
      <c r="BW1278" s="411">
        <v>-813.73819157010553</v>
      </c>
      <c r="BX1278" s="411">
        <v>-1045.7576224841621</v>
      </c>
      <c r="BY1278" s="411">
        <v>-657.4901731999995</v>
      </c>
      <c r="BZ1278" s="411">
        <v>-653.52159808000056</v>
      </c>
      <c r="CA1278" s="411">
        <v>203.81063359999825</v>
      </c>
      <c r="CB1278" s="411">
        <v>592.64399656783314</v>
      </c>
      <c r="CC1278" s="411">
        <v>647.88535346854405</v>
      </c>
      <c r="CD1278" s="411">
        <v>-1074.9321067087121</v>
      </c>
      <c r="CE1278" s="411">
        <v>386.29298867741818</v>
      </c>
      <c r="CF1278" s="411">
        <v>590.42693142709788</v>
      </c>
      <c r="CG1278" s="411">
        <v>-325.17538402032733</v>
      </c>
      <c r="CH1278" s="412">
        <v>985.95889701612032</v>
      </c>
      <c r="CI1278" s="411">
        <f t="shared" si="382"/>
        <v>-1163.5962753062954</v>
      </c>
      <c r="CJ1278" s="411">
        <v>18625.342061549538</v>
      </c>
      <c r="CK1278" s="411">
        <v>23196.225994671178</v>
      </c>
      <c r="CL1278" s="411">
        <v>18942.5098268</v>
      </c>
      <c r="CM1278" s="411">
        <v>17906.478401919998</v>
      </c>
      <c r="CN1278" s="411">
        <v>14683.810633599998</v>
      </c>
      <c r="CO1278" s="411">
        <v>13793.356839338398</v>
      </c>
      <c r="CP1278" s="411">
        <v>20959.675511239915</v>
      </c>
      <c r="CQ1278" s="411">
        <v>19744.424794618881</v>
      </c>
      <c r="CR1278" s="411">
        <v>19724.771295517981</v>
      </c>
      <c r="CS1278" s="411">
        <v>18664.14460476673</v>
      </c>
      <c r="CT1278" s="411">
        <v>20764.416965217693</v>
      </c>
      <c r="CU1278" s="412">
        <v>26292.34764866636</v>
      </c>
      <c r="CV1278" s="411">
        <f t="shared" si="383"/>
        <v>233297.50457790669</v>
      </c>
      <c r="CW1278" s="411">
        <v>0</v>
      </c>
      <c r="CX1278" s="411">
        <v>0</v>
      </c>
      <c r="CY1278" s="411">
        <v>0</v>
      </c>
      <c r="CZ1278" s="411">
        <v>0</v>
      </c>
      <c r="DA1278" s="411">
        <v>0</v>
      </c>
      <c r="DB1278" s="411">
        <v>0</v>
      </c>
      <c r="DC1278" s="411">
        <v>-374.27991984356777</v>
      </c>
      <c r="DD1278" s="411">
        <v>-213.70827012890288</v>
      </c>
      <c r="DE1278" s="411">
        <v>-487.70038917489364</v>
      </c>
      <c r="DF1278" s="411">
        <v>-331.80040233282853</v>
      </c>
      <c r="DG1278" s="411">
        <v>-370.79316009316972</v>
      </c>
      <c r="DH1278" s="412">
        <v>0</v>
      </c>
      <c r="DI1278" s="411">
        <f t="shared" si="384"/>
        <v>-1778.2821415733624</v>
      </c>
      <c r="DJ1278" s="411">
        <v>18625.342061549538</v>
      </c>
      <c r="DK1278" s="411">
        <v>23196.225994671178</v>
      </c>
      <c r="DL1278" s="411">
        <v>18942.5098268</v>
      </c>
      <c r="DM1278" s="411">
        <v>17906.478401919998</v>
      </c>
      <c r="DN1278" s="411">
        <v>14683.810633599998</v>
      </c>
      <c r="DO1278" s="411">
        <v>13793.356839338398</v>
      </c>
      <c r="DP1278" s="411">
        <v>20585.395591396347</v>
      </c>
      <c r="DQ1278" s="411">
        <v>19530.716524489981</v>
      </c>
      <c r="DR1278" s="411">
        <v>19237.070906343088</v>
      </c>
      <c r="DS1278" s="411">
        <v>18332.344202433902</v>
      </c>
      <c r="DT1278" s="411">
        <v>20393.623805124524</v>
      </c>
      <c r="DU1278" s="412">
        <v>26292.34764866636</v>
      </c>
      <c r="DV1278" s="411">
        <f t="shared" si="385"/>
        <v>231519.22243633328</v>
      </c>
      <c r="DW1278" s="412">
        <v>18625.342061549538</v>
      </c>
      <c r="DX1278" s="412">
        <v>23196.225994671178</v>
      </c>
      <c r="DY1278" s="412">
        <v>18942.5098268</v>
      </c>
      <c r="DZ1278" s="412">
        <v>17906.478401919998</v>
      </c>
      <c r="EA1278" s="412">
        <v>14683.810633599998</v>
      </c>
      <c r="EB1278" s="412">
        <v>13793.356839338398</v>
      </c>
      <c r="EC1278" s="412">
        <v>20585.395591396347</v>
      </c>
      <c r="ED1278" s="412">
        <v>19530.716524489981</v>
      </c>
      <c r="EE1278" s="412">
        <v>19237.070906343088</v>
      </c>
      <c r="EF1278" s="412">
        <v>18332.344202433902</v>
      </c>
      <c r="EG1278" s="412">
        <v>20393.623805124524</v>
      </c>
      <c r="EH1278" s="412">
        <v>26292.34764866636</v>
      </c>
      <c r="EI1278" s="411">
        <f t="shared" si="386"/>
        <v>231519.22243633328</v>
      </c>
      <c r="EK1278" s="411">
        <f t="shared" si="387"/>
        <v>231519.22243633331</v>
      </c>
      <c r="EL1278" s="7">
        <f t="shared" si="388"/>
        <v>0</v>
      </c>
    </row>
    <row r="1279" spans="1:142">
      <c r="A1279" s="365" t="str">
        <f t="shared" si="370"/>
        <v xml:space="preserve"> 229</v>
      </c>
      <c r="B1279" s="370" t="s">
        <v>986</v>
      </c>
      <c r="C1279" s="370" t="s">
        <v>919</v>
      </c>
      <c r="D1279" s="411">
        <v>140</v>
      </c>
      <c r="E1279" s="411">
        <v>140</v>
      </c>
      <c r="F1279" s="411">
        <v>140</v>
      </c>
      <c r="G1279" s="411">
        <v>140.4333</v>
      </c>
      <c r="H1279" s="411">
        <v>141</v>
      </c>
      <c r="I1279" s="411">
        <v>141</v>
      </c>
      <c r="J1279" s="411">
        <v>142.5333</v>
      </c>
      <c r="K1279" s="411">
        <v>141.4667</v>
      </c>
      <c r="L1279" s="411">
        <v>142</v>
      </c>
      <c r="M1279" s="411">
        <v>142.0333</v>
      </c>
      <c r="N1279" s="411">
        <v>141.4667</v>
      </c>
      <c r="O1279" s="412">
        <v>142</v>
      </c>
      <c r="P1279" s="411">
        <f t="shared" si="371"/>
        <v>1693.9332999999999</v>
      </c>
      <c r="Q1279" s="411">
        <f t="shared" si="372"/>
        <v>980.36875161290322</v>
      </c>
      <c r="R1279" s="411">
        <f t="shared" si="373"/>
        <v>248.89213459399332</v>
      </c>
      <c r="S1279" s="411">
        <f t="shared" si="374"/>
        <v>464.67241379310343</v>
      </c>
      <c r="T1279" s="411">
        <v>0</v>
      </c>
      <c r="U1279" s="411">
        <v>0</v>
      </c>
      <c r="V1279" s="411">
        <v>0</v>
      </c>
      <c r="W1279" s="411">
        <v>0</v>
      </c>
      <c r="X1279" s="411">
        <v>0</v>
      </c>
      <c r="Y1279" s="411">
        <v>0</v>
      </c>
      <c r="Z1279" s="411">
        <v>0</v>
      </c>
      <c r="AA1279" s="411">
        <v>-0.99624436619718892</v>
      </c>
      <c r="AB1279" s="411">
        <v>1</v>
      </c>
      <c r="AC1279" s="411">
        <v>0</v>
      </c>
      <c r="AD1279" s="411">
        <v>0</v>
      </c>
      <c r="AE1279" s="412">
        <v>0</v>
      </c>
      <c r="AF1279" s="411">
        <f t="shared" si="375"/>
        <v>3.7556338028110758E-3</v>
      </c>
      <c r="AG1279" s="411">
        <v>140</v>
      </c>
      <c r="AH1279" s="411">
        <v>140</v>
      </c>
      <c r="AI1279" s="411">
        <v>140</v>
      </c>
      <c r="AJ1279" s="411">
        <v>140.4333</v>
      </c>
      <c r="AK1279" s="411">
        <v>141</v>
      </c>
      <c r="AL1279" s="411">
        <v>141</v>
      </c>
      <c r="AM1279" s="411">
        <v>142.5333</v>
      </c>
      <c r="AN1279" s="411">
        <v>140.4704556338028</v>
      </c>
      <c r="AO1279" s="411">
        <v>143</v>
      </c>
      <c r="AP1279" s="411">
        <v>142.0333</v>
      </c>
      <c r="AQ1279" s="411">
        <v>141.4667</v>
      </c>
      <c r="AR1279" s="412">
        <v>142</v>
      </c>
      <c r="AS1279" s="411">
        <f t="shared" si="376"/>
        <v>1693.9370556338029</v>
      </c>
      <c r="AT1279" s="411">
        <f t="shared" si="377"/>
        <v>980.36875161290322</v>
      </c>
      <c r="AU1279" s="411">
        <f t="shared" si="378"/>
        <v>248.62002815883062</v>
      </c>
      <c r="AV1279" s="411">
        <f t="shared" si="379"/>
        <v>464.94827586206895</v>
      </c>
      <c r="AW1279" s="411">
        <v>0</v>
      </c>
      <c r="AX1279" s="411">
        <v>0</v>
      </c>
      <c r="AY1279" s="411">
        <v>0</v>
      </c>
      <c r="AZ1279" s="411">
        <v>0</v>
      </c>
      <c r="BA1279" s="411">
        <v>0</v>
      </c>
      <c r="BB1279" s="411">
        <v>0</v>
      </c>
      <c r="BC1279" s="411">
        <v>0</v>
      </c>
      <c r="BD1279" s="411">
        <v>0</v>
      </c>
      <c r="BE1279" s="411">
        <v>0</v>
      </c>
      <c r="BF1279" s="411">
        <v>0</v>
      </c>
      <c r="BG1279" s="411">
        <v>0</v>
      </c>
      <c r="BH1279" s="412">
        <v>0</v>
      </c>
      <c r="BI1279" s="411">
        <f t="shared" si="380"/>
        <v>0</v>
      </c>
      <c r="BJ1279" s="411">
        <v>140</v>
      </c>
      <c r="BK1279" s="411">
        <v>140</v>
      </c>
      <c r="BL1279" s="411">
        <v>140</v>
      </c>
      <c r="BM1279" s="411">
        <v>140.4333</v>
      </c>
      <c r="BN1279" s="411">
        <v>141</v>
      </c>
      <c r="BO1279" s="411">
        <v>141</v>
      </c>
      <c r="BP1279" s="411">
        <v>142.5333</v>
      </c>
      <c r="BQ1279" s="411">
        <v>140.4704556338028</v>
      </c>
      <c r="BR1279" s="411">
        <v>143</v>
      </c>
      <c r="BS1279" s="411">
        <v>142.0333</v>
      </c>
      <c r="BT1279" s="411">
        <v>141.4667</v>
      </c>
      <c r="BU1279" s="412">
        <v>142</v>
      </c>
      <c r="BV1279" s="411">
        <f t="shared" si="381"/>
        <v>1693.9370556338029</v>
      </c>
      <c r="BW1279" s="411">
        <v>0</v>
      </c>
      <c r="BX1279" s="411">
        <v>0</v>
      </c>
      <c r="BY1279" s="411">
        <v>0</v>
      </c>
      <c r="BZ1279" s="411">
        <v>0</v>
      </c>
      <c r="CA1279" s="411">
        <v>0</v>
      </c>
      <c r="CB1279" s="411">
        <v>0</v>
      </c>
      <c r="CC1279" s="411">
        <v>0</v>
      </c>
      <c r="CD1279" s="411">
        <v>0</v>
      </c>
      <c r="CE1279" s="411">
        <v>0</v>
      </c>
      <c r="CF1279" s="411">
        <v>0</v>
      </c>
      <c r="CG1279" s="411">
        <v>0</v>
      </c>
      <c r="CH1279" s="412">
        <v>0</v>
      </c>
      <c r="CI1279" s="411">
        <f t="shared" si="382"/>
        <v>0</v>
      </c>
      <c r="CJ1279" s="411">
        <v>140</v>
      </c>
      <c r="CK1279" s="411">
        <v>140</v>
      </c>
      <c r="CL1279" s="411">
        <v>140</v>
      </c>
      <c r="CM1279" s="411">
        <v>140.4333</v>
      </c>
      <c r="CN1279" s="411">
        <v>141</v>
      </c>
      <c r="CO1279" s="411">
        <v>141</v>
      </c>
      <c r="CP1279" s="411">
        <v>142.5333</v>
      </c>
      <c r="CQ1279" s="411">
        <v>140.4704556338028</v>
      </c>
      <c r="CR1279" s="411">
        <v>143</v>
      </c>
      <c r="CS1279" s="411">
        <v>142.0333</v>
      </c>
      <c r="CT1279" s="411">
        <v>141.4667</v>
      </c>
      <c r="CU1279" s="412">
        <v>142</v>
      </c>
      <c r="CV1279" s="411">
        <f t="shared" si="383"/>
        <v>1693.9370556338029</v>
      </c>
      <c r="CW1279" s="411">
        <v>1.9999999999999929</v>
      </c>
      <c r="CX1279" s="411">
        <v>1.9999999999999929</v>
      </c>
      <c r="CY1279" s="411">
        <v>1.9999999999999929</v>
      </c>
      <c r="CZ1279" s="411">
        <v>0.99039491525423529</v>
      </c>
      <c r="DA1279" s="411">
        <v>1</v>
      </c>
      <c r="DB1279" s="411">
        <v>1</v>
      </c>
      <c r="DC1279" s="411">
        <v>9.0389830508499358E-3</v>
      </c>
      <c r="DD1279" s="411">
        <v>0.98720538314634965</v>
      </c>
      <c r="DE1279" s="411">
        <v>-1</v>
      </c>
      <c r="DF1279" s="411">
        <v>-1</v>
      </c>
      <c r="DG1279" s="411">
        <v>9.5232142857213375E-3</v>
      </c>
      <c r="DH1279" s="412">
        <v>0</v>
      </c>
      <c r="DI1279" s="411">
        <f t="shared" si="384"/>
        <v>7.9961624957371349</v>
      </c>
      <c r="DJ1279" s="411">
        <v>142</v>
      </c>
      <c r="DK1279" s="411">
        <v>142</v>
      </c>
      <c r="DL1279" s="411">
        <v>142</v>
      </c>
      <c r="DM1279" s="411">
        <v>141.42369491525423</v>
      </c>
      <c r="DN1279" s="411">
        <v>142</v>
      </c>
      <c r="DO1279" s="411">
        <v>142</v>
      </c>
      <c r="DP1279" s="411">
        <v>142.54233898305085</v>
      </c>
      <c r="DQ1279" s="411">
        <v>141.45766101694915</v>
      </c>
      <c r="DR1279" s="411">
        <v>142</v>
      </c>
      <c r="DS1279" s="411">
        <v>141.0333</v>
      </c>
      <c r="DT1279" s="411">
        <v>141.47622321428571</v>
      </c>
      <c r="DU1279" s="412">
        <v>142</v>
      </c>
      <c r="DV1279" s="411">
        <f t="shared" si="385"/>
        <v>1701.9332181295399</v>
      </c>
      <c r="DW1279" s="412">
        <v>142</v>
      </c>
      <c r="DX1279" s="412">
        <v>142</v>
      </c>
      <c r="DY1279" s="412">
        <v>142</v>
      </c>
      <c r="DZ1279" s="412">
        <v>141.42369491525423</v>
      </c>
      <c r="EA1279" s="412">
        <v>142</v>
      </c>
      <c r="EB1279" s="412">
        <v>142</v>
      </c>
      <c r="EC1279" s="412">
        <v>142.54233898305085</v>
      </c>
      <c r="ED1279" s="412">
        <v>141.45766101694915</v>
      </c>
      <c r="EE1279" s="412">
        <v>142</v>
      </c>
      <c r="EF1279" s="412">
        <v>141.0333</v>
      </c>
      <c r="EG1279" s="412">
        <v>141.47622321428571</v>
      </c>
      <c r="EH1279" s="412">
        <v>142</v>
      </c>
      <c r="EI1279" s="411">
        <f t="shared" si="386"/>
        <v>1701.9332181295399</v>
      </c>
      <c r="EK1279" s="411">
        <f t="shared" si="387"/>
        <v>1701.9332181295397</v>
      </c>
      <c r="EL1279" s="7">
        <f t="shared" si="388"/>
        <v>0</v>
      </c>
    </row>
    <row r="1280" spans="1:142">
      <c r="A1280" s="365" t="str">
        <f t="shared" si="370"/>
        <v xml:space="preserve"> 229</v>
      </c>
      <c r="B1280" s="370" t="s">
        <v>986</v>
      </c>
      <c r="C1280" s="370" t="s">
        <v>920</v>
      </c>
      <c r="D1280" s="411">
        <v>507270</v>
      </c>
      <c r="E1280" s="411">
        <v>611005</v>
      </c>
      <c r="F1280" s="411">
        <v>570193</v>
      </c>
      <c r="G1280" s="411">
        <v>555988</v>
      </c>
      <c r="H1280" s="411">
        <v>502412</v>
      </c>
      <c r="I1280" s="411">
        <v>499970</v>
      </c>
      <c r="J1280" s="411">
        <v>697972</v>
      </c>
      <c r="K1280" s="411">
        <v>857038</v>
      </c>
      <c r="L1280" s="411">
        <v>784994</v>
      </c>
      <c r="M1280" s="411">
        <v>651784</v>
      </c>
      <c r="N1280" s="411">
        <v>523242</v>
      </c>
      <c r="O1280" s="412">
        <v>493868</v>
      </c>
      <c r="P1280" s="411">
        <f t="shared" si="371"/>
        <v>7255736</v>
      </c>
      <c r="Q1280" s="411">
        <f t="shared" si="372"/>
        <v>3922294.7741935486</v>
      </c>
      <c r="R1280" s="411">
        <f t="shared" si="373"/>
        <v>1447997.1568409344</v>
      </c>
      <c r="S1280" s="411">
        <f t="shared" si="374"/>
        <v>1885444.0689655172</v>
      </c>
      <c r="T1280" s="411">
        <v>-23.999999999970896</v>
      </c>
      <c r="U1280" s="411">
        <v>49.999999999941792</v>
      </c>
      <c r="V1280" s="411">
        <v>0</v>
      </c>
      <c r="W1280" s="411">
        <v>0</v>
      </c>
      <c r="X1280" s="411">
        <v>0</v>
      </c>
      <c r="Y1280" s="411">
        <v>27</v>
      </c>
      <c r="Z1280" s="411">
        <v>-282</v>
      </c>
      <c r="AA1280" s="411">
        <v>-15388</v>
      </c>
      <c r="AB1280" s="411">
        <v>15669.999999999942</v>
      </c>
      <c r="AC1280" s="411">
        <v>5590.9999999999709</v>
      </c>
      <c r="AD1280" s="411">
        <v>-6624</v>
      </c>
      <c r="AE1280" s="412">
        <v>2085</v>
      </c>
      <c r="AF1280" s="411">
        <f t="shared" si="375"/>
        <v>1104.9999999998836</v>
      </c>
      <c r="AG1280" s="411">
        <v>507246</v>
      </c>
      <c r="AH1280" s="411">
        <v>611055</v>
      </c>
      <c r="AI1280" s="411">
        <v>570193</v>
      </c>
      <c r="AJ1280" s="411">
        <v>555988</v>
      </c>
      <c r="AK1280" s="411">
        <v>502412</v>
      </c>
      <c r="AL1280" s="411">
        <v>499997</v>
      </c>
      <c r="AM1280" s="411">
        <v>697690</v>
      </c>
      <c r="AN1280" s="411">
        <v>841650</v>
      </c>
      <c r="AO1280" s="411">
        <v>800663.99999999988</v>
      </c>
      <c r="AP1280" s="411">
        <v>657375</v>
      </c>
      <c r="AQ1280" s="411">
        <v>516618</v>
      </c>
      <c r="AR1280" s="412">
        <v>495953</v>
      </c>
      <c r="AS1280" s="411">
        <f t="shared" si="376"/>
        <v>7256841</v>
      </c>
      <c r="AT1280" s="411">
        <f t="shared" si="377"/>
        <v>3922074.8709677421</v>
      </c>
      <c r="AU1280" s="411">
        <f t="shared" si="378"/>
        <v>1443947.3014460511</v>
      </c>
      <c r="AV1280" s="411">
        <f t="shared" si="379"/>
        <v>1890818.8275862068</v>
      </c>
      <c r="AW1280" s="411">
        <v>0</v>
      </c>
      <c r="AX1280" s="411">
        <v>0</v>
      </c>
      <c r="AY1280" s="411">
        <v>0</v>
      </c>
      <c r="AZ1280" s="411">
        <v>0</v>
      </c>
      <c r="BA1280" s="411">
        <v>0</v>
      </c>
      <c r="BB1280" s="411">
        <v>0</v>
      </c>
      <c r="BC1280" s="411">
        <v>0</v>
      </c>
      <c r="BD1280" s="411">
        <v>0</v>
      </c>
      <c r="BE1280" s="411">
        <v>0</v>
      </c>
      <c r="BF1280" s="411">
        <v>0</v>
      </c>
      <c r="BG1280" s="411">
        <v>0</v>
      </c>
      <c r="BH1280" s="412">
        <v>0</v>
      </c>
      <c r="BI1280" s="411">
        <f t="shared" si="380"/>
        <v>0</v>
      </c>
      <c r="BJ1280" s="411">
        <v>507246</v>
      </c>
      <c r="BK1280" s="411">
        <v>611055</v>
      </c>
      <c r="BL1280" s="411">
        <v>570193</v>
      </c>
      <c r="BM1280" s="411">
        <v>555988</v>
      </c>
      <c r="BN1280" s="411">
        <v>502412</v>
      </c>
      <c r="BO1280" s="411">
        <v>499997</v>
      </c>
      <c r="BP1280" s="411">
        <v>697690</v>
      </c>
      <c r="BQ1280" s="411">
        <v>841650</v>
      </c>
      <c r="BR1280" s="411">
        <v>800663.99999999988</v>
      </c>
      <c r="BS1280" s="411">
        <v>657375</v>
      </c>
      <c r="BT1280" s="411">
        <v>516618</v>
      </c>
      <c r="BU1280" s="412">
        <v>495953</v>
      </c>
      <c r="BV1280" s="411">
        <f t="shared" si="381"/>
        <v>7256841</v>
      </c>
      <c r="BW1280" s="411">
        <v>-21233.794878486049</v>
      </c>
      <c r="BX1280" s="411">
        <v>-26359.865351730026</v>
      </c>
      <c r="BY1280" s="411">
        <v>-19127.361955480999</v>
      </c>
      <c r="BZ1280" s="411">
        <v>-19577.056372484047</v>
      </c>
      <c r="CA1280" s="411">
        <v>7071.6096718399494</v>
      </c>
      <c r="CB1280" s="411">
        <v>22447.289315456001</v>
      </c>
      <c r="CC1280" s="411">
        <v>22254.224209209933</v>
      </c>
      <c r="CD1280" s="411">
        <v>-43455.550135350088</v>
      </c>
      <c r="CE1280" s="411">
        <v>15993.54843638395</v>
      </c>
      <c r="CF1280" s="411">
        <v>21474.934546499979</v>
      </c>
      <c r="CG1280" s="411">
        <v>-7965.6094702979899</v>
      </c>
      <c r="CH1280" s="412">
        <v>19322.759863157029</v>
      </c>
      <c r="CI1280" s="411">
        <f t="shared" si="382"/>
        <v>-29154.872121282358</v>
      </c>
      <c r="CJ1280" s="411">
        <v>486012.20512151404</v>
      </c>
      <c r="CK1280" s="411">
        <v>584695.13464826997</v>
      </c>
      <c r="CL1280" s="411">
        <v>551065.638044519</v>
      </c>
      <c r="CM1280" s="411">
        <v>536410.94362751592</v>
      </c>
      <c r="CN1280" s="411">
        <v>509483.60967183998</v>
      </c>
      <c r="CO1280" s="411">
        <v>522444.289315456</v>
      </c>
      <c r="CP1280" s="411">
        <v>719944.2242092099</v>
      </c>
      <c r="CQ1280" s="411">
        <v>798194.44986464991</v>
      </c>
      <c r="CR1280" s="411">
        <v>816657.54843638383</v>
      </c>
      <c r="CS1280" s="411">
        <v>678849.93454649998</v>
      </c>
      <c r="CT1280" s="411">
        <v>508652.39052970195</v>
      </c>
      <c r="CU1280" s="412">
        <v>515275.75986315706</v>
      </c>
      <c r="CV1280" s="411">
        <f t="shared" si="383"/>
        <v>7227686.1278787162</v>
      </c>
      <c r="CW1280" s="411">
        <v>5165.314548664348</v>
      </c>
      <c r="CX1280" s="411">
        <v>6499.9985616283957</v>
      </c>
      <c r="CY1280" s="411">
        <v>6471.0133015468309</v>
      </c>
      <c r="CZ1280" s="411">
        <v>2945.5816842258209</v>
      </c>
      <c r="DA1280" s="411">
        <v>2676.4025852393243</v>
      </c>
      <c r="DB1280" s="411">
        <v>2614.3972476657655</v>
      </c>
      <c r="DC1280" s="411">
        <v>146.50108029603143</v>
      </c>
      <c r="DD1280" s="411">
        <v>6590.0782426866062</v>
      </c>
      <c r="DE1280" s="411">
        <v>-4481.5212625245622</v>
      </c>
      <c r="DF1280" s="411">
        <v>-4077.2392264690134</v>
      </c>
      <c r="DG1280" s="411">
        <v>-512.31502101235674</v>
      </c>
      <c r="DH1280" s="412">
        <v>0</v>
      </c>
      <c r="DI1280" s="411">
        <f t="shared" si="384"/>
        <v>24038.211741947191</v>
      </c>
      <c r="DJ1280" s="411">
        <v>491177.5196701783</v>
      </c>
      <c r="DK1280" s="411">
        <v>591195.13320989837</v>
      </c>
      <c r="DL1280" s="411">
        <v>557536.6513460658</v>
      </c>
      <c r="DM1280" s="411">
        <v>539356.52531174175</v>
      </c>
      <c r="DN1280" s="411">
        <v>512160.01225707924</v>
      </c>
      <c r="DO1280" s="411">
        <v>525058.68656312174</v>
      </c>
      <c r="DP1280" s="411">
        <v>720090.72528950602</v>
      </c>
      <c r="DQ1280" s="411">
        <v>804784.52810733649</v>
      </c>
      <c r="DR1280" s="411">
        <v>812176.0271738593</v>
      </c>
      <c r="DS1280" s="411">
        <v>674772.69532003091</v>
      </c>
      <c r="DT1280" s="411">
        <v>508140.07550868962</v>
      </c>
      <c r="DU1280" s="412">
        <v>515275.75986315706</v>
      </c>
      <c r="DV1280" s="411">
        <f t="shared" si="385"/>
        <v>7251724.3396206638</v>
      </c>
      <c r="DW1280" s="412">
        <v>491177.5196701783</v>
      </c>
      <c r="DX1280" s="412">
        <v>591195.13320989837</v>
      </c>
      <c r="DY1280" s="412">
        <v>557536.6513460658</v>
      </c>
      <c r="DZ1280" s="412">
        <v>539356.52531174175</v>
      </c>
      <c r="EA1280" s="412">
        <v>512160.01225707924</v>
      </c>
      <c r="EB1280" s="412">
        <v>525058.68656312174</v>
      </c>
      <c r="EC1280" s="412">
        <v>720090.72528950602</v>
      </c>
      <c r="ED1280" s="412">
        <v>804784.52810733649</v>
      </c>
      <c r="EE1280" s="412">
        <v>812176.0271738593</v>
      </c>
      <c r="EF1280" s="412">
        <v>674772.69532003091</v>
      </c>
      <c r="EG1280" s="412">
        <v>508140.07550868962</v>
      </c>
      <c r="EH1280" s="412">
        <v>515275.75986315706</v>
      </c>
      <c r="EI1280" s="411">
        <f t="shared" si="386"/>
        <v>7251724.3396206638</v>
      </c>
      <c r="EK1280" s="411">
        <f t="shared" si="387"/>
        <v>7251724.3396206656</v>
      </c>
      <c r="EL1280" s="7">
        <f t="shared" si="388"/>
        <v>0</v>
      </c>
    </row>
    <row r="1281" spans="1:142">
      <c r="A1281" s="365" t="str">
        <f t="shared" si="370"/>
        <v xml:space="preserve"> 229</v>
      </c>
      <c r="B1281" s="370" t="s">
        <v>986</v>
      </c>
      <c r="C1281" s="370" t="s">
        <v>929</v>
      </c>
      <c r="D1281" s="411">
        <v>315078</v>
      </c>
      <c r="E1281" s="411">
        <v>373354</v>
      </c>
      <c r="F1281" s="411">
        <v>344903</v>
      </c>
      <c r="G1281" s="411">
        <v>340031</v>
      </c>
      <c r="H1281" s="411">
        <v>308958</v>
      </c>
      <c r="I1281" s="411">
        <v>317514</v>
      </c>
      <c r="J1281" s="411">
        <v>436258</v>
      </c>
      <c r="K1281" s="411">
        <v>532626</v>
      </c>
      <c r="L1281" s="411">
        <v>487918</v>
      </c>
      <c r="M1281" s="411">
        <v>401977</v>
      </c>
      <c r="N1281" s="411">
        <v>323252</v>
      </c>
      <c r="O1281" s="412">
        <v>297953</v>
      </c>
      <c r="P1281" s="411">
        <f t="shared" si="371"/>
        <v>4479822</v>
      </c>
      <c r="Q1281" s="411">
        <f t="shared" si="372"/>
        <v>2422023.1612903224</v>
      </c>
      <c r="R1281" s="411">
        <f t="shared" si="373"/>
        <v>900018.76974416024</v>
      </c>
      <c r="S1281" s="411">
        <f t="shared" si="374"/>
        <v>1157780.0689655172</v>
      </c>
      <c r="T1281" s="411">
        <v>-14.906996274163248</v>
      </c>
      <c r="U1281" s="411">
        <v>30.552450470946496</v>
      </c>
      <c r="V1281" s="411">
        <v>0</v>
      </c>
      <c r="W1281" s="411">
        <v>0</v>
      </c>
      <c r="X1281" s="411">
        <v>0</v>
      </c>
      <c r="Y1281" s="411">
        <v>17.146784807089716</v>
      </c>
      <c r="Z1281" s="411">
        <v>-176.26030270554475</v>
      </c>
      <c r="AA1281" s="411">
        <v>-9563.2269374286698</v>
      </c>
      <c r="AB1281" s="411">
        <v>9739.787896467984</v>
      </c>
      <c r="AC1281" s="411">
        <v>3448.1567620561109</v>
      </c>
      <c r="AD1281" s="411">
        <v>-4092.2197530014819</v>
      </c>
      <c r="AE1281" s="412">
        <v>1257.8907825572678</v>
      </c>
      <c r="AF1281" s="411">
        <f t="shared" si="375"/>
        <v>646.92068694953923</v>
      </c>
      <c r="AG1281" s="411">
        <v>315063.09300372587</v>
      </c>
      <c r="AH1281" s="411">
        <v>373384.55245047098</v>
      </c>
      <c r="AI1281" s="411">
        <v>344903</v>
      </c>
      <c r="AJ1281" s="411">
        <v>340031</v>
      </c>
      <c r="AK1281" s="411">
        <v>308958</v>
      </c>
      <c r="AL1281" s="411">
        <v>317531.14678480709</v>
      </c>
      <c r="AM1281" s="411">
        <v>436081.73969729443</v>
      </c>
      <c r="AN1281" s="411">
        <v>523062.7730625713</v>
      </c>
      <c r="AO1281" s="411">
        <v>497657.78789646795</v>
      </c>
      <c r="AP1281" s="411">
        <v>405425.15676205611</v>
      </c>
      <c r="AQ1281" s="411">
        <v>319159.78024699853</v>
      </c>
      <c r="AR1281" s="412">
        <v>299210.89078255731</v>
      </c>
      <c r="AS1281" s="411">
        <f t="shared" si="376"/>
        <v>4480468.920686949</v>
      </c>
      <c r="AT1281" s="411">
        <f t="shared" si="377"/>
        <v>2421885.3790428373</v>
      </c>
      <c r="AU1281" s="411">
        <f t="shared" si="378"/>
        <v>897502.80684657814</v>
      </c>
      <c r="AV1281" s="411">
        <f t="shared" si="379"/>
        <v>1161080.7347975343</v>
      </c>
      <c r="AW1281" s="411">
        <v>0</v>
      </c>
      <c r="AX1281" s="411">
        <v>0</v>
      </c>
      <c r="AY1281" s="411">
        <v>0</v>
      </c>
      <c r="AZ1281" s="411">
        <v>0</v>
      </c>
      <c r="BA1281" s="411">
        <v>0</v>
      </c>
      <c r="BB1281" s="411">
        <v>0</v>
      </c>
      <c r="BC1281" s="411">
        <v>0</v>
      </c>
      <c r="BD1281" s="411">
        <v>0</v>
      </c>
      <c r="BE1281" s="411">
        <v>0</v>
      </c>
      <c r="BF1281" s="411">
        <v>0</v>
      </c>
      <c r="BG1281" s="411">
        <v>0</v>
      </c>
      <c r="BH1281" s="412">
        <v>0</v>
      </c>
      <c r="BI1281" s="411">
        <f t="shared" si="380"/>
        <v>0</v>
      </c>
      <c r="BJ1281" s="411">
        <v>315063.09300372587</v>
      </c>
      <c r="BK1281" s="411">
        <v>373384.55245047098</v>
      </c>
      <c r="BL1281" s="411">
        <v>344903</v>
      </c>
      <c r="BM1281" s="411">
        <v>340031</v>
      </c>
      <c r="BN1281" s="411">
        <v>308958</v>
      </c>
      <c r="BO1281" s="411">
        <v>317531.14678480709</v>
      </c>
      <c r="BP1281" s="411">
        <v>436081.73969729443</v>
      </c>
      <c r="BQ1281" s="411">
        <v>523062.7730625713</v>
      </c>
      <c r="BR1281" s="411">
        <v>497657.78789646795</v>
      </c>
      <c r="BS1281" s="411">
        <v>405425.15676205611</v>
      </c>
      <c r="BT1281" s="411">
        <v>319159.78024699853</v>
      </c>
      <c r="BU1281" s="412">
        <v>299210.89078255731</v>
      </c>
      <c r="BV1281" s="411">
        <f t="shared" si="381"/>
        <v>4480468.920686949</v>
      </c>
      <c r="BW1281" s="411">
        <v>-13188.837547506482</v>
      </c>
      <c r="BX1281" s="411">
        <v>-16107.16961159042</v>
      </c>
      <c r="BY1281" s="411">
        <v>-11569.914959550995</v>
      </c>
      <c r="BZ1281" s="411">
        <v>-11972.931170083</v>
      </c>
      <c r="CA1281" s="411">
        <v>4348.682716559968</v>
      </c>
      <c r="CB1281" s="411">
        <v>14255.512570169594</v>
      </c>
      <c r="CC1281" s="411">
        <v>13909.703175860224</v>
      </c>
      <c r="CD1281" s="411">
        <v>-27006.452276784636</v>
      </c>
      <c r="CE1281" s="411">
        <v>9940.8914794044249</v>
      </c>
      <c r="CF1281" s="411">
        <v>13244.31063695706</v>
      </c>
      <c r="CG1281" s="411">
        <v>-4921.0483724409714</v>
      </c>
      <c r="CH1281" s="412">
        <v>11657.51631915255</v>
      </c>
      <c r="CI1281" s="411">
        <f t="shared" si="382"/>
        <v>-17409.737039852684</v>
      </c>
      <c r="CJ1281" s="411">
        <v>301874.25545621931</v>
      </c>
      <c r="CK1281" s="411">
        <v>357277.38283888053</v>
      </c>
      <c r="CL1281" s="411">
        <v>333333.08504044899</v>
      </c>
      <c r="CM1281" s="411">
        <v>328058.068829917</v>
      </c>
      <c r="CN1281" s="411">
        <v>313306.68271655997</v>
      </c>
      <c r="CO1281" s="411">
        <v>331786.65935497673</v>
      </c>
      <c r="CP1281" s="411">
        <v>449991.44287315465</v>
      </c>
      <c r="CQ1281" s="411">
        <v>496056.32078578672</v>
      </c>
      <c r="CR1281" s="411">
        <v>507598.67937587242</v>
      </c>
      <c r="CS1281" s="411">
        <v>418669.46739901317</v>
      </c>
      <c r="CT1281" s="411">
        <v>314238.73187455756</v>
      </c>
      <c r="CU1281" s="412">
        <v>310868.4071017098</v>
      </c>
      <c r="CV1281" s="411">
        <f t="shared" si="383"/>
        <v>4463059.1836470971</v>
      </c>
      <c r="CW1281" s="411">
        <v>3028.8316118893272</v>
      </c>
      <c r="CX1281" s="411">
        <v>3797.698949443351</v>
      </c>
      <c r="CY1281" s="411">
        <v>3747.5442866528465</v>
      </c>
      <c r="CZ1281" s="411">
        <v>1700.3665105081454</v>
      </c>
      <c r="DA1281" s="411">
        <v>1602.0671284271084</v>
      </c>
      <c r="DB1281" s="411">
        <v>1600.5996888052468</v>
      </c>
      <c r="DC1281" s="411">
        <v>327.6029480570287</v>
      </c>
      <c r="DD1281" s="411">
        <v>4225.8476988122129</v>
      </c>
      <c r="DE1281" s="411">
        <v>-2643.4656153903488</v>
      </c>
      <c r="DF1281" s="411">
        <v>-2417.9582346459501</v>
      </c>
      <c r="DG1281" s="411">
        <v>-236.14320059522288</v>
      </c>
      <c r="DH1281" s="412">
        <v>0</v>
      </c>
      <c r="DI1281" s="411">
        <f t="shared" si="384"/>
        <v>14732.991771963745</v>
      </c>
      <c r="DJ1281" s="411">
        <v>304903.08706810873</v>
      </c>
      <c r="DK1281" s="411">
        <v>361075.08178832388</v>
      </c>
      <c r="DL1281" s="411">
        <v>337080.62932710187</v>
      </c>
      <c r="DM1281" s="411">
        <v>329758.43534042512</v>
      </c>
      <c r="DN1281" s="411">
        <v>314908.74984498706</v>
      </c>
      <c r="DO1281" s="411">
        <v>333387.2590437819</v>
      </c>
      <c r="DP1281" s="411">
        <v>450319.04582121177</v>
      </c>
      <c r="DQ1281" s="411">
        <v>500282.16848459892</v>
      </c>
      <c r="DR1281" s="411">
        <v>504955.21376048203</v>
      </c>
      <c r="DS1281" s="411">
        <v>416251.50916436722</v>
      </c>
      <c r="DT1281" s="411">
        <v>314002.58867396234</v>
      </c>
      <c r="DU1281" s="412">
        <v>310868.4071017098</v>
      </c>
      <c r="DV1281" s="411">
        <f t="shared" si="385"/>
        <v>4477792.1754190605</v>
      </c>
      <c r="DW1281" s="412">
        <v>304903.08706810873</v>
      </c>
      <c r="DX1281" s="412">
        <v>361075.08178832388</v>
      </c>
      <c r="DY1281" s="412">
        <v>337080.62932710187</v>
      </c>
      <c r="DZ1281" s="412">
        <v>329758.43534042512</v>
      </c>
      <c r="EA1281" s="412">
        <v>314908.74984498706</v>
      </c>
      <c r="EB1281" s="412">
        <v>333387.2590437819</v>
      </c>
      <c r="EC1281" s="412">
        <v>450319.04582121177</v>
      </c>
      <c r="ED1281" s="412">
        <v>500282.16848459892</v>
      </c>
      <c r="EE1281" s="412">
        <v>504955.21376048203</v>
      </c>
      <c r="EF1281" s="412">
        <v>416251.50916436722</v>
      </c>
      <c r="EG1281" s="412">
        <v>314002.58867396234</v>
      </c>
      <c r="EH1281" s="412">
        <v>310868.4071017098</v>
      </c>
      <c r="EI1281" s="411">
        <f t="shared" si="386"/>
        <v>4477792.1754190605</v>
      </c>
      <c r="EK1281" s="411">
        <f t="shared" si="387"/>
        <v>4477792.1754190605</v>
      </c>
      <c r="EL1281" s="7">
        <f t="shared" si="388"/>
        <v>0</v>
      </c>
    </row>
    <row r="1282" spans="1:142">
      <c r="A1282" s="365" t="str">
        <f t="shared" si="370"/>
        <v xml:space="preserve"> 229</v>
      </c>
      <c r="B1282" s="370" t="s">
        <v>986</v>
      </c>
      <c r="C1282" s="370" t="s">
        <v>930</v>
      </c>
      <c r="D1282" s="411">
        <v>192192</v>
      </c>
      <c r="E1282" s="411">
        <v>237651</v>
      </c>
      <c r="F1282" s="411">
        <v>225290</v>
      </c>
      <c r="G1282" s="411">
        <v>215957</v>
      </c>
      <c r="H1282" s="411">
        <v>193454</v>
      </c>
      <c r="I1282" s="411">
        <v>182456</v>
      </c>
      <c r="J1282" s="411">
        <v>261714</v>
      </c>
      <c r="K1282" s="411">
        <v>324412</v>
      </c>
      <c r="L1282" s="411">
        <v>297076</v>
      </c>
      <c r="M1282" s="411">
        <v>249807</v>
      </c>
      <c r="N1282" s="411">
        <v>199990</v>
      </c>
      <c r="O1282" s="412">
        <v>195915</v>
      </c>
      <c r="P1282" s="411">
        <f t="shared" si="371"/>
        <v>2775914</v>
      </c>
      <c r="Q1282" s="411">
        <f t="shared" si="372"/>
        <v>1500271.6129032257</v>
      </c>
      <c r="R1282" s="411">
        <f t="shared" si="373"/>
        <v>547978.38709677418</v>
      </c>
      <c r="S1282" s="411">
        <f t="shared" si="374"/>
        <v>727664</v>
      </c>
      <c r="T1282" s="411">
        <v>-9.0930037258222001</v>
      </c>
      <c r="U1282" s="411">
        <v>19.447549529038952</v>
      </c>
      <c r="V1282" s="411">
        <v>0</v>
      </c>
      <c r="W1282" s="411">
        <v>0</v>
      </c>
      <c r="X1282" s="411">
        <v>0</v>
      </c>
      <c r="Y1282" s="411">
        <v>9.8532151929102838</v>
      </c>
      <c r="Z1282" s="411">
        <v>-105.7396972944407</v>
      </c>
      <c r="AA1282" s="411">
        <v>-5824.7730625713157</v>
      </c>
      <c r="AB1282" s="411">
        <v>5930.2121035319942</v>
      </c>
      <c r="AC1282" s="411">
        <v>2142.8432379438455</v>
      </c>
      <c r="AD1282" s="411">
        <v>-2531.7802469985327</v>
      </c>
      <c r="AE1282" s="412">
        <v>827.10921744270308</v>
      </c>
      <c r="AF1282" s="411">
        <f t="shared" si="375"/>
        <v>458.07931305038073</v>
      </c>
      <c r="AG1282" s="411">
        <v>192182.90699627419</v>
      </c>
      <c r="AH1282" s="411">
        <v>237670.44754952902</v>
      </c>
      <c r="AI1282" s="411">
        <v>225290</v>
      </c>
      <c r="AJ1282" s="411">
        <v>215957</v>
      </c>
      <c r="AK1282" s="411">
        <v>193454</v>
      </c>
      <c r="AL1282" s="411">
        <v>182465.85321519291</v>
      </c>
      <c r="AM1282" s="411">
        <v>261608.26030270554</v>
      </c>
      <c r="AN1282" s="411">
        <v>318587.2269374287</v>
      </c>
      <c r="AO1282" s="411">
        <v>303006.21210353199</v>
      </c>
      <c r="AP1282" s="411">
        <v>251949.84323794386</v>
      </c>
      <c r="AQ1282" s="411">
        <v>197458.21975300147</v>
      </c>
      <c r="AR1282" s="412">
        <v>196742.10921744269</v>
      </c>
      <c r="AS1282" s="411">
        <f t="shared" si="376"/>
        <v>2776372.0793130505</v>
      </c>
      <c r="AT1282" s="411">
        <f t="shared" si="377"/>
        <v>1500189.4919249048</v>
      </c>
      <c r="AU1282" s="411">
        <f t="shared" si="378"/>
        <v>546444.49459947296</v>
      </c>
      <c r="AV1282" s="411">
        <f t="shared" si="379"/>
        <v>729738.09278867266</v>
      </c>
      <c r="AW1282" s="411">
        <v>0</v>
      </c>
      <c r="AX1282" s="411">
        <v>0</v>
      </c>
      <c r="AY1282" s="411">
        <v>0</v>
      </c>
      <c r="AZ1282" s="411">
        <v>0</v>
      </c>
      <c r="BA1282" s="411">
        <v>0</v>
      </c>
      <c r="BB1282" s="411">
        <v>0</v>
      </c>
      <c r="BC1282" s="411">
        <v>0</v>
      </c>
      <c r="BD1282" s="411">
        <v>0</v>
      </c>
      <c r="BE1282" s="411">
        <v>0</v>
      </c>
      <c r="BF1282" s="411">
        <v>0</v>
      </c>
      <c r="BG1282" s="411">
        <v>0</v>
      </c>
      <c r="BH1282" s="412">
        <v>0</v>
      </c>
      <c r="BI1282" s="411">
        <f t="shared" si="380"/>
        <v>0</v>
      </c>
      <c r="BJ1282" s="411">
        <v>192182.90699627419</v>
      </c>
      <c r="BK1282" s="411">
        <v>237670.44754952902</v>
      </c>
      <c r="BL1282" s="411">
        <v>225290</v>
      </c>
      <c r="BM1282" s="411">
        <v>215957</v>
      </c>
      <c r="BN1282" s="411">
        <v>193454</v>
      </c>
      <c r="BO1282" s="411">
        <v>182465.85321519291</v>
      </c>
      <c r="BP1282" s="411">
        <v>261608.26030270554</v>
      </c>
      <c r="BQ1282" s="411">
        <v>318587.2269374287</v>
      </c>
      <c r="BR1282" s="411">
        <v>303006.21210353199</v>
      </c>
      <c r="BS1282" s="411">
        <v>251949.84323794386</v>
      </c>
      <c r="BT1282" s="411">
        <v>197458.21975300147</v>
      </c>
      <c r="BU1282" s="412">
        <v>196742.10921744269</v>
      </c>
      <c r="BV1282" s="411">
        <f t="shared" si="381"/>
        <v>2776372.0793130505</v>
      </c>
      <c r="BW1282" s="411">
        <v>-8044.9573309795305</v>
      </c>
      <c r="BX1282" s="411">
        <v>-10252.695740139592</v>
      </c>
      <c r="BY1282" s="411">
        <v>-7557.4469959300041</v>
      </c>
      <c r="BZ1282" s="411">
        <v>-7604.1252024009955</v>
      </c>
      <c r="CA1282" s="411">
        <v>2722.9269552799815</v>
      </c>
      <c r="CB1282" s="411">
        <v>8191.7767452863918</v>
      </c>
      <c r="CC1282" s="411">
        <v>8344.5210333497089</v>
      </c>
      <c r="CD1282" s="411">
        <v>-16449.097858565394</v>
      </c>
      <c r="CE1282" s="411">
        <v>6052.6569569795611</v>
      </c>
      <c r="CF1282" s="411">
        <v>8230.6239095429119</v>
      </c>
      <c r="CG1282" s="411">
        <v>-3044.5610978570039</v>
      </c>
      <c r="CH1282" s="412">
        <v>7665.2435440044865</v>
      </c>
      <c r="CI1282" s="411">
        <f t="shared" si="382"/>
        <v>-11745.135081429478</v>
      </c>
      <c r="CJ1282" s="411">
        <v>184137.94966529467</v>
      </c>
      <c r="CK1282" s="411">
        <v>227417.75180938945</v>
      </c>
      <c r="CL1282" s="411">
        <v>217732.55300407001</v>
      </c>
      <c r="CM1282" s="411">
        <v>208352.87479759901</v>
      </c>
      <c r="CN1282" s="411">
        <v>196176.92695527998</v>
      </c>
      <c r="CO1282" s="411">
        <v>190657.6299604793</v>
      </c>
      <c r="CP1282" s="411">
        <v>269952.78133605525</v>
      </c>
      <c r="CQ1282" s="411">
        <v>302138.12907886331</v>
      </c>
      <c r="CR1282" s="411">
        <v>309058.86906051158</v>
      </c>
      <c r="CS1282" s="411">
        <v>260180.46714748675</v>
      </c>
      <c r="CT1282" s="411">
        <v>194413.65865514445</v>
      </c>
      <c r="CU1282" s="412">
        <v>204407.3527614472</v>
      </c>
      <c r="CV1282" s="411">
        <f t="shared" si="383"/>
        <v>2764626.944231621</v>
      </c>
      <c r="CW1282" s="411">
        <v>2136.4829367750135</v>
      </c>
      <c r="CX1282" s="411">
        <v>2702.2996121850447</v>
      </c>
      <c r="CY1282" s="411">
        <v>2723.4690148939844</v>
      </c>
      <c r="CZ1282" s="411">
        <v>1245.2151737176755</v>
      </c>
      <c r="DA1282" s="411">
        <v>1074.3354568122013</v>
      </c>
      <c r="DB1282" s="411">
        <v>1013.7975588605113</v>
      </c>
      <c r="DC1282" s="411">
        <v>-181.10186776101182</v>
      </c>
      <c r="DD1282" s="411">
        <v>2364.2305438743788</v>
      </c>
      <c r="DE1282" s="411">
        <v>-1838.0556471342425</v>
      </c>
      <c r="DF1282" s="411">
        <v>-1659.2809918230487</v>
      </c>
      <c r="DG1282" s="411">
        <v>-276.17182041713386</v>
      </c>
      <c r="DH1282" s="412">
        <v>0</v>
      </c>
      <c r="DI1282" s="411">
        <f t="shared" si="384"/>
        <v>9305.2199699833727</v>
      </c>
      <c r="DJ1282" s="411">
        <v>186274.43260206966</v>
      </c>
      <c r="DK1282" s="411">
        <v>230120.05142157449</v>
      </c>
      <c r="DL1282" s="411">
        <v>220456.02201896399</v>
      </c>
      <c r="DM1282" s="411">
        <v>209598.08997131669</v>
      </c>
      <c r="DN1282" s="411">
        <v>197251.26241209218</v>
      </c>
      <c r="DO1282" s="411">
        <v>191671.42751933981</v>
      </c>
      <c r="DP1282" s="411">
        <v>269771.67946829426</v>
      </c>
      <c r="DQ1282" s="411">
        <v>304502.35962273768</v>
      </c>
      <c r="DR1282" s="411">
        <v>307220.81341337733</v>
      </c>
      <c r="DS1282" s="411">
        <v>258521.18615566369</v>
      </c>
      <c r="DT1282" s="411">
        <v>194137.48683472734</v>
      </c>
      <c r="DU1282" s="412">
        <v>204407.3527614472</v>
      </c>
      <c r="DV1282" s="411">
        <f t="shared" si="385"/>
        <v>2773932.1642016042</v>
      </c>
      <c r="DW1282" s="412">
        <v>186274.43260206966</v>
      </c>
      <c r="DX1282" s="412">
        <v>230120.05142157449</v>
      </c>
      <c r="DY1282" s="412">
        <v>220456.02201896399</v>
      </c>
      <c r="DZ1282" s="412">
        <v>209598.08997131669</v>
      </c>
      <c r="EA1282" s="412">
        <v>197251.26241209218</v>
      </c>
      <c r="EB1282" s="412">
        <v>191671.42751933981</v>
      </c>
      <c r="EC1282" s="412">
        <v>269771.67946829426</v>
      </c>
      <c r="ED1282" s="412">
        <v>304502.35962273768</v>
      </c>
      <c r="EE1282" s="412">
        <v>307220.81341337733</v>
      </c>
      <c r="EF1282" s="412">
        <v>258521.18615566369</v>
      </c>
      <c r="EG1282" s="412">
        <v>194137.48683472734</v>
      </c>
      <c r="EH1282" s="412">
        <v>204407.3527614472</v>
      </c>
      <c r="EI1282" s="411">
        <f t="shared" si="386"/>
        <v>2773932.1642016042</v>
      </c>
      <c r="EK1282" s="411">
        <f t="shared" si="387"/>
        <v>2773932.1642016042</v>
      </c>
      <c r="EL1282" s="7">
        <f t="shared" si="388"/>
        <v>0</v>
      </c>
    </row>
    <row r="1283" spans="1:142">
      <c r="A1283" s="365" t="str">
        <f t="shared" ref="A1283:A1346" si="389">MID(B1283,FIND("-",B1283) +1,4)</f>
        <v xml:space="preserve"> 229</v>
      </c>
      <c r="B1283" s="370" t="s">
        <v>986</v>
      </c>
      <c r="C1283" s="370" t="s">
        <v>1173</v>
      </c>
      <c r="D1283" s="411">
        <v>1</v>
      </c>
      <c r="E1283" s="411">
        <v>1</v>
      </c>
      <c r="F1283" s="411">
        <v>6</v>
      </c>
      <c r="G1283" s="411">
        <v>3</v>
      </c>
      <c r="H1283" s="411">
        <v>0</v>
      </c>
      <c r="I1283" s="411">
        <v>1</v>
      </c>
      <c r="J1283" s="411">
        <v>10</v>
      </c>
      <c r="K1283" s="411">
        <v>23</v>
      </c>
      <c r="L1283" s="411">
        <v>3</v>
      </c>
      <c r="M1283" s="411">
        <v>16</v>
      </c>
      <c r="N1283" s="411">
        <v>1</v>
      </c>
      <c r="O1283" s="412">
        <v>1</v>
      </c>
      <c r="P1283" s="411">
        <f t="shared" si="371"/>
        <v>66</v>
      </c>
      <c r="Q1283" s="411">
        <f t="shared" si="372"/>
        <v>21.677419354838712</v>
      </c>
      <c r="R1283" s="411">
        <f t="shared" si="373"/>
        <v>25.49499443826474</v>
      </c>
      <c r="S1283" s="411">
        <f t="shared" si="374"/>
        <v>18.827586206896552</v>
      </c>
      <c r="T1283" s="411">
        <v>0</v>
      </c>
      <c r="U1283" s="411">
        <v>0</v>
      </c>
      <c r="V1283" s="411">
        <v>0</v>
      </c>
      <c r="W1283" s="411">
        <v>0</v>
      </c>
      <c r="X1283" s="411">
        <v>0</v>
      </c>
      <c r="Y1283" s="411">
        <v>0</v>
      </c>
      <c r="Z1283" s="411">
        <v>0</v>
      </c>
      <c r="AA1283" s="411">
        <v>0</v>
      </c>
      <c r="AB1283" s="411">
        <v>0</v>
      </c>
      <c r="AC1283" s="411">
        <v>0</v>
      </c>
      <c r="AD1283" s="411">
        <v>0</v>
      </c>
      <c r="AE1283" s="412">
        <v>0</v>
      </c>
      <c r="AF1283" s="411">
        <f t="shared" si="375"/>
        <v>0</v>
      </c>
      <c r="AG1283" s="411">
        <v>0</v>
      </c>
      <c r="AH1283" s="411">
        <v>0</v>
      </c>
      <c r="AI1283" s="411">
        <v>0</v>
      </c>
      <c r="AJ1283" s="411">
        <v>0</v>
      </c>
      <c r="AK1283" s="411">
        <v>0</v>
      </c>
      <c r="AL1283" s="411">
        <v>0</v>
      </c>
      <c r="AM1283" s="411">
        <v>0</v>
      </c>
      <c r="AN1283" s="411">
        <v>0</v>
      </c>
      <c r="AO1283" s="411">
        <v>0</v>
      </c>
      <c r="AP1283" s="411">
        <v>0</v>
      </c>
      <c r="AQ1283" s="411">
        <v>0</v>
      </c>
      <c r="AR1283" s="412">
        <v>0</v>
      </c>
      <c r="AS1283" s="411">
        <f t="shared" si="376"/>
        <v>0</v>
      </c>
      <c r="AT1283" s="411">
        <f t="shared" si="377"/>
        <v>0</v>
      </c>
      <c r="AU1283" s="411">
        <f t="shared" si="378"/>
        <v>0</v>
      </c>
      <c r="AV1283" s="411">
        <f t="shared" si="379"/>
        <v>0</v>
      </c>
      <c r="AW1283" s="411">
        <v>0</v>
      </c>
      <c r="AX1283" s="411">
        <v>0</v>
      </c>
      <c r="AY1283" s="411">
        <v>0</v>
      </c>
      <c r="AZ1283" s="411">
        <v>0</v>
      </c>
      <c r="BA1283" s="411">
        <v>0</v>
      </c>
      <c r="BB1283" s="411">
        <v>0</v>
      </c>
      <c r="BC1283" s="411">
        <v>0</v>
      </c>
      <c r="BD1283" s="411">
        <v>0</v>
      </c>
      <c r="BE1283" s="411">
        <v>0</v>
      </c>
      <c r="BF1283" s="411">
        <v>0</v>
      </c>
      <c r="BG1283" s="411">
        <v>0</v>
      </c>
      <c r="BH1283" s="412">
        <v>0</v>
      </c>
      <c r="BI1283" s="411">
        <f t="shared" si="380"/>
        <v>0</v>
      </c>
      <c r="BJ1283" s="411">
        <v>0</v>
      </c>
      <c r="BK1283" s="411">
        <v>0</v>
      </c>
      <c r="BL1283" s="411">
        <v>0</v>
      </c>
      <c r="BM1283" s="411">
        <v>0</v>
      </c>
      <c r="BN1283" s="411">
        <v>0</v>
      </c>
      <c r="BO1283" s="411">
        <v>0</v>
      </c>
      <c r="BP1283" s="411">
        <v>0</v>
      </c>
      <c r="BQ1283" s="411">
        <v>0</v>
      </c>
      <c r="BR1283" s="411">
        <v>0</v>
      </c>
      <c r="BS1283" s="411">
        <v>0</v>
      </c>
      <c r="BT1283" s="411">
        <v>0</v>
      </c>
      <c r="BU1283" s="412">
        <v>0</v>
      </c>
      <c r="BV1283" s="411">
        <f t="shared" si="381"/>
        <v>0</v>
      </c>
      <c r="BW1283" s="411">
        <v>0</v>
      </c>
      <c r="BX1283" s="411">
        <v>0</v>
      </c>
      <c r="BY1283" s="411">
        <v>0</v>
      </c>
      <c r="BZ1283" s="411">
        <v>0</v>
      </c>
      <c r="CA1283" s="411">
        <v>0</v>
      </c>
      <c r="CB1283" s="411">
        <v>0</v>
      </c>
      <c r="CC1283" s="411">
        <v>0</v>
      </c>
      <c r="CD1283" s="411">
        <v>0</v>
      </c>
      <c r="CE1283" s="411">
        <v>0</v>
      </c>
      <c r="CF1283" s="411">
        <v>0</v>
      </c>
      <c r="CG1283" s="411">
        <v>0</v>
      </c>
      <c r="CH1283" s="412">
        <v>0</v>
      </c>
      <c r="CI1283" s="411">
        <f t="shared" si="382"/>
        <v>0</v>
      </c>
      <c r="CJ1283" s="411">
        <v>0</v>
      </c>
      <c r="CK1283" s="411">
        <v>0</v>
      </c>
      <c r="CL1283" s="411">
        <v>0</v>
      </c>
      <c r="CM1283" s="411">
        <v>0</v>
      </c>
      <c r="CN1283" s="411">
        <v>0</v>
      </c>
      <c r="CO1283" s="411">
        <v>0</v>
      </c>
      <c r="CP1283" s="411">
        <v>0</v>
      </c>
      <c r="CQ1283" s="411">
        <v>0</v>
      </c>
      <c r="CR1283" s="411">
        <v>0</v>
      </c>
      <c r="CS1283" s="411">
        <v>0</v>
      </c>
      <c r="CT1283" s="411">
        <v>0</v>
      </c>
      <c r="CU1283" s="412">
        <v>0</v>
      </c>
      <c r="CV1283" s="411">
        <f t="shared" si="383"/>
        <v>0</v>
      </c>
      <c r="CW1283" s="411">
        <v>0</v>
      </c>
      <c r="CX1283" s="411">
        <v>0</v>
      </c>
      <c r="CY1283" s="411">
        <v>0</v>
      </c>
      <c r="CZ1283" s="411">
        <v>0</v>
      </c>
      <c r="DA1283" s="411">
        <v>0</v>
      </c>
      <c r="DB1283" s="411">
        <v>0</v>
      </c>
      <c r="DC1283" s="411">
        <v>0</v>
      </c>
      <c r="DD1283" s="411">
        <v>0</v>
      </c>
      <c r="DE1283" s="411">
        <v>0</v>
      </c>
      <c r="DF1283" s="411">
        <v>0</v>
      </c>
      <c r="DG1283" s="411">
        <v>0</v>
      </c>
      <c r="DH1283" s="412">
        <v>0</v>
      </c>
      <c r="DI1283" s="411">
        <f t="shared" si="384"/>
        <v>0</v>
      </c>
      <c r="DJ1283" s="411">
        <v>0</v>
      </c>
      <c r="DK1283" s="411">
        <v>0</v>
      </c>
      <c r="DL1283" s="411">
        <v>0</v>
      </c>
      <c r="DM1283" s="411">
        <v>0</v>
      </c>
      <c r="DN1283" s="411">
        <v>0</v>
      </c>
      <c r="DO1283" s="411">
        <v>0</v>
      </c>
      <c r="DP1283" s="411">
        <v>0</v>
      </c>
      <c r="DQ1283" s="411">
        <v>0</v>
      </c>
      <c r="DR1283" s="411">
        <v>0</v>
      </c>
      <c r="DS1283" s="411">
        <v>0</v>
      </c>
      <c r="DT1283" s="411">
        <v>0</v>
      </c>
      <c r="DU1283" s="412">
        <v>0</v>
      </c>
      <c r="DV1283" s="411">
        <f t="shared" si="385"/>
        <v>0</v>
      </c>
      <c r="DW1283" s="412">
        <v>0</v>
      </c>
      <c r="DX1283" s="412">
        <v>0</v>
      </c>
      <c r="DY1283" s="412">
        <v>0</v>
      </c>
      <c r="DZ1283" s="412">
        <v>0</v>
      </c>
      <c r="EA1283" s="412">
        <v>0</v>
      </c>
      <c r="EB1283" s="412">
        <v>0</v>
      </c>
      <c r="EC1283" s="412">
        <v>0</v>
      </c>
      <c r="ED1283" s="412">
        <v>0</v>
      </c>
      <c r="EE1283" s="412">
        <v>0</v>
      </c>
      <c r="EF1283" s="412">
        <v>0</v>
      </c>
      <c r="EG1283" s="412">
        <v>0</v>
      </c>
      <c r="EH1283" s="412">
        <v>0</v>
      </c>
      <c r="EI1283" s="411">
        <f t="shared" si="386"/>
        <v>0</v>
      </c>
      <c r="EK1283" s="411">
        <f t="shared" si="387"/>
        <v>66</v>
      </c>
      <c r="EL1283" s="7">
        <f t="shared" si="388"/>
        <v>-66</v>
      </c>
    </row>
    <row r="1284" spans="1:142">
      <c r="A1284" s="365" t="str">
        <f t="shared" si="389"/>
        <v xml:space="preserve"> 229</v>
      </c>
      <c r="B1284" s="370" t="s">
        <v>986</v>
      </c>
      <c r="C1284" s="370" t="s">
        <v>1174</v>
      </c>
      <c r="D1284" s="411">
        <v>0</v>
      </c>
      <c r="E1284" s="411">
        <v>0</v>
      </c>
      <c r="F1284" s="411">
        <v>0</v>
      </c>
      <c r="G1284" s="411">
        <v>0</v>
      </c>
      <c r="H1284" s="411">
        <v>0</v>
      </c>
      <c r="I1284" s="411">
        <v>0</v>
      </c>
      <c r="J1284" s="411">
        <v>0</v>
      </c>
      <c r="K1284" s="411">
        <v>0</v>
      </c>
      <c r="L1284" s="411">
        <v>0</v>
      </c>
      <c r="M1284" s="411">
        <v>9</v>
      </c>
      <c r="N1284" s="411">
        <v>0</v>
      </c>
      <c r="O1284" s="412">
        <v>0</v>
      </c>
      <c r="P1284" s="411">
        <f t="shared" ref="P1284:P1347" si="390">SUM(D1284:O1284)</f>
        <v>9</v>
      </c>
      <c r="Q1284" s="411">
        <f t="shared" ref="Q1284:Q1347" si="391">SUM(D1284:I1284)+((30/31)*J1284)</f>
        <v>0</v>
      </c>
      <c r="R1284" s="411">
        <f t="shared" ref="R1284:R1347" si="392">((1/31)*J1284)+K1284+((21/29*L1284))</f>
        <v>0</v>
      </c>
      <c r="S1284" s="411">
        <f t="shared" ref="S1284:S1347" si="393">((8/29)*L1284)+SUM(M1284:O1284)</f>
        <v>9</v>
      </c>
      <c r="T1284" s="411">
        <v>0</v>
      </c>
      <c r="U1284" s="411">
        <v>0</v>
      </c>
      <c r="V1284" s="411">
        <v>0</v>
      </c>
      <c r="W1284" s="411">
        <v>0</v>
      </c>
      <c r="X1284" s="411">
        <v>0</v>
      </c>
      <c r="Y1284" s="411">
        <v>0</v>
      </c>
      <c r="Z1284" s="411">
        <v>0</v>
      </c>
      <c r="AA1284" s="411">
        <v>0</v>
      </c>
      <c r="AB1284" s="411">
        <v>0</v>
      </c>
      <c r="AC1284" s="411">
        <v>0</v>
      </c>
      <c r="AD1284" s="411">
        <v>0</v>
      </c>
      <c r="AE1284" s="412">
        <v>0</v>
      </c>
      <c r="AF1284" s="411">
        <f t="shared" ref="AF1284:AF1347" si="394">SUM(T1284:AE1284)</f>
        <v>0</v>
      </c>
      <c r="AG1284" s="411">
        <v>0</v>
      </c>
      <c r="AH1284" s="411">
        <v>0</v>
      </c>
      <c r="AI1284" s="411">
        <v>0</v>
      </c>
      <c r="AJ1284" s="411">
        <v>0</v>
      </c>
      <c r="AK1284" s="411">
        <v>0</v>
      </c>
      <c r="AL1284" s="411">
        <v>0</v>
      </c>
      <c r="AM1284" s="411">
        <v>0</v>
      </c>
      <c r="AN1284" s="411">
        <v>0</v>
      </c>
      <c r="AO1284" s="411">
        <v>0</v>
      </c>
      <c r="AP1284" s="411">
        <v>0</v>
      </c>
      <c r="AQ1284" s="411">
        <v>0</v>
      </c>
      <c r="AR1284" s="412">
        <v>0</v>
      </c>
      <c r="AS1284" s="411">
        <f t="shared" ref="AS1284:AS1347" si="395">SUM(AG1284:AR1284)</f>
        <v>0</v>
      </c>
      <c r="AT1284" s="411">
        <f t="shared" ref="AT1284:AT1347" si="396">SUM(AG1284:AL1284)+((30/31)*AM1284)</f>
        <v>0</v>
      </c>
      <c r="AU1284" s="411">
        <f t="shared" ref="AU1284:AU1347" si="397">((1/31)*AM1284)+AN1284+((21/29*AO1284))</f>
        <v>0</v>
      </c>
      <c r="AV1284" s="411">
        <f t="shared" ref="AV1284:AV1347" si="398">((8/29)*AO1284)+SUM(AP1284:AR1284)</f>
        <v>0</v>
      </c>
      <c r="AW1284" s="411">
        <v>0</v>
      </c>
      <c r="AX1284" s="411">
        <v>0</v>
      </c>
      <c r="AY1284" s="411">
        <v>0</v>
      </c>
      <c r="AZ1284" s="411">
        <v>0</v>
      </c>
      <c r="BA1284" s="411">
        <v>0</v>
      </c>
      <c r="BB1284" s="411">
        <v>0</v>
      </c>
      <c r="BC1284" s="411">
        <v>0</v>
      </c>
      <c r="BD1284" s="411">
        <v>0</v>
      </c>
      <c r="BE1284" s="411">
        <v>0</v>
      </c>
      <c r="BF1284" s="411">
        <v>0</v>
      </c>
      <c r="BG1284" s="411">
        <v>0</v>
      </c>
      <c r="BH1284" s="412">
        <v>0</v>
      </c>
      <c r="BI1284" s="411">
        <f t="shared" ref="BI1284:BI1347" si="399">SUM(AW1284:BH1284)</f>
        <v>0</v>
      </c>
      <c r="BJ1284" s="411">
        <v>0</v>
      </c>
      <c r="BK1284" s="411">
        <v>0</v>
      </c>
      <c r="BL1284" s="411">
        <v>0</v>
      </c>
      <c r="BM1284" s="411">
        <v>0</v>
      </c>
      <c r="BN1284" s="411">
        <v>0</v>
      </c>
      <c r="BO1284" s="411">
        <v>0</v>
      </c>
      <c r="BP1284" s="411">
        <v>0</v>
      </c>
      <c r="BQ1284" s="411">
        <v>0</v>
      </c>
      <c r="BR1284" s="411">
        <v>0</v>
      </c>
      <c r="BS1284" s="411">
        <v>0</v>
      </c>
      <c r="BT1284" s="411">
        <v>0</v>
      </c>
      <c r="BU1284" s="412">
        <v>0</v>
      </c>
      <c r="BV1284" s="411">
        <f t="shared" ref="BV1284:BV1347" si="400">SUM(BJ1284:BU1284)</f>
        <v>0</v>
      </c>
      <c r="BW1284" s="411">
        <v>0</v>
      </c>
      <c r="BX1284" s="411">
        <v>0</v>
      </c>
      <c r="BY1284" s="411">
        <v>0</v>
      </c>
      <c r="BZ1284" s="411">
        <v>0</v>
      </c>
      <c r="CA1284" s="411">
        <v>0</v>
      </c>
      <c r="CB1284" s="411">
        <v>0</v>
      </c>
      <c r="CC1284" s="411">
        <v>0</v>
      </c>
      <c r="CD1284" s="411">
        <v>0</v>
      </c>
      <c r="CE1284" s="411">
        <v>0</v>
      </c>
      <c r="CF1284" s="411">
        <v>0</v>
      </c>
      <c r="CG1284" s="411">
        <v>0</v>
      </c>
      <c r="CH1284" s="412">
        <v>0</v>
      </c>
      <c r="CI1284" s="411">
        <f t="shared" ref="CI1284:CI1347" si="401">SUM(BW1284:CH1284)</f>
        <v>0</v>
      </c>
      <c r="CJ1284" s="411">
        <v>0</v>
      </c>
      <c r="CK1284" s="411">
        <v>0</v>
      </c>
      <c r="CL1284" s="411">
        <v>0</v>
      </c>
      <c r="CM1284" s="411">
        <v>0</v>
      </c>
      <c r="CN1284" s="411">
        <v>0</v>
      </c>
      <c r="CO1284" s="411">
        <v>0</v>
      </c>
      <c r="CP1284" s="411">
        <v>0</v>
      </c>
      <c r="CQ1284" s="411">
        <v>0</v>
      </c>
      <c r="CR1284" s="411">
        <v>0</v>
      </c>
      <c r="CS1284" s="411">
        <v>0</v>
      </c>
      <c r="CT1284" s="411">
        <v>0</v>
      </c>
      <c r="CU1284" s="412">
        <v>0</v>
      </c>
      <c r="CV1284" s="411">
        <f t="shared" ref="CV1284:CV1347" si="402">SUM(CJ1284:CU1284)</f>
        <v>0</v>
      </c>
      <c r="CW1284" s="411">
        <v>0</v>
      </c>
      <c r="CX1284" s="411">
        <v>0</v>
      </c>
      <c r="CY1284" s="411">
        <v>0</v>
      </c>
      <c r="CZ1284" s="411">
        <v>0</v>
      </c>
      <c r="DA1284" s="411">
        <v>0</v>
      </c>
      <c r="DB1284" s="411">
        <v>0</v>
      </c>
      <c r="DC1284" s="411">
        <v>0</v>
      </c>
      <c r="DD1284" s="411">
        <v>0</v>
      </c>
      <c r="DE1284" s="411">
        <v>0</v>
      </c>
      <c r="DF1284" s="411">
        <v>0</v>
      </c>
      <c r="DG1284" s="411">
        <v>0</v>
      </c>
      <c r="DH1284" s="412">
        <v>0</v>
      </c>
      <c r="DI1284" s="411">
        <f t="shared" ref="DI1284:DI1347" si="403">SUM(CW1284:DH1284)</f>
        <v>0</v>
      </c>
      <c r="DJ1284" s="411">
        <v>0</v>
      </c>
      <c r="DK1284" s="411">
        <v>0</v>
      </c>
      <c r="DL1284" s="411">
        <v>0</v>
      </c>
      <c r="DM1284" s="411">
        <v>0</v>
      </c>
      <c r="DN1284" s="411">
        <v>0</v>
      </c>
      <c r="DO1284" s="411">
        <v>0</v>
      </c>
      <c r="DP1284" s="411">
        <v>0</v>
      </c>
      <c r="DQ1284" s="411">
        <v>0</v>
      </c>
      <c r="DR1284" s="411">
        <v>0</v>
      </c>
      <c r="DS1284" s="411">
        <v>0</v>
      </c>
      <c r="DT1284" s="411">
        <v>0</v>
      </c>
      <c r="DU1284" s="412">
        <v>0</v>
      </c>
      <c r="DV1284" s="411">
        <f t="shared" ref="DV1284:DV1347" si="404">SUM(DJ1284:DU1284)</f>
        <v>0</v>
      </c>
      <c r="DW1284" s="412">
        <v>0</v>
      </c>
      <c r="DX1284" s="412">
        <v>0</v>
      </c>
      <c r="DY1284" s="412">
        <v>0</v>
      </c>
      <c r="DZ1284" s="412">
        <v>0</v>
      </c>
      <c r="EA1284" s="412">
        <v>0</v>
      </c>
      <c r="EB1284" s="412">
        <v>0</v>
      </c>
      <c r="EC1284" s="412">
        <v>0</v>
      </c>
      <c r="ED1284" s="412">
        <v>0</v>
      </c>
      <c r="EE1284" s="412">
        <v>0</v>
      </c>
      <c r="EF1284" s="412">
        <v>0</v>
      </c>
      <c r="EG1284" s="412">
        <v>0</v>
      </c>
      <c r="EH1284" s="412">
        <v>0</v>
      </c>
      <c r="EI1284" s="411">
        <f t="shared" ref="EI1284:EI1347" si="405">SUM(DW1284:EH1284)</f>
        <v>0</v>
      </c>
      <c r="EK1284" s="411">
        <f t="shared" ref="EK1284:EK1347" si="406">P1284+AF1284+BI1284+CI1284+DI1284</f>
        <v>9</v>
      </c>
      <c r="EL1284" s="7">
        <f t="shared" ref="EL1284:EL1347" si="407">EI1284-EK1284</f>
        <v>-9</v>
      </c>
    </row>
    <row r="1285" spans="1:142">
      <c r="A1285" s="365" t="str">
        <f t="shared" si="389"/>
        <v xml:space="preserve"> 229</v>
      </c>
      <c r="B1285" s="370" t="s">
        <v>986</v>
      </c>
      <c r="C1285" s="370" t="s">
        <v>1187</v>
      </c>
      <c r="D1285" s="411">
        <v>140</v>
      </c>
      <c r="E1285" s="411">
        <v>140</v>
      </c>
      <c r="F1285" s="411">
        <v>140</v>
      </c>
      <c r="G1285" s="411">
        <v>141</v>
      </c>
      <c r="H1285" s="411">
        <v>141</v>
      </c>
      <c r="I1285" s="411">
        <v>141</v>
      </c>
      <c r="J1285" s="411">
        <v>142</v>
      </c>
      <c r="K1285" s="411">
        <v>142</v>
      </c>
      <c r="L1285" s="411">
        <v>142</v>
      </c>
      <c r="M1285" s="411">
        <v>134</v>
      </c>
      <c r="N1285" s="411">
        <v>142</v>
      </c>
      <c r="O1285" s="412">
        <v>142</v>
      </c>
      <c r="P1285" s="411">
        <f t="shared" si="390"/>
        <v>1687</v>
      </c>
      <c r="Q1285" s="411">
        <f t="shared" si="391"/>
        <v>980.41935483870975</v>
      </c>
      <c r="R1285" s="411">
        <f t="shared" si="392"/>
        <v>249.40823136818688</v>
      </c>
      <c r="S1285" s="411">
        <f t="shared" si="393"/>
        <v>457.17241379310343</v>
      </c>
      <c r="T1285" s="411">
        <v>0</v>
      </c>
      <c r="U1285" s="411">
        <v>0</v>
      </c>
      <c r="V1285" s="411">
        <v>0</v>
      </c>
      <c r="W1285" s="411">
        <v>0</v>
      </c>
      <c r="X1285" s="411">
        <v>0</v>
      </c>
      <c r="Y1285" s="411">
        <v>0</v>
      </c>
      <c r="Z1285" s="411">
        <v>0</v>
      </c>
      <c r="AA1285" s="411">
        <v>0</v>
      </c>
      <c r="AB1285" s="411">
        <v>0</v>
      </c>
      <c r="AC1285" s="411">
        <v>0</v>
      </c>
      <c r="AD1285" s="411">
        <v>0</v>
      </c>
      <c r="AE1285" s="412">
        <v>0</v>
      </c>
      <c r="AF1285" s="411">
        <f t="shared" si="394"/>
        <v>0</v>
      </c>
      <c r="AG1285" s="411">
        <v>0</v>
      </c>
      <c r="AH1285" s="411">
        <v>0</v>
      </c>
      <c r="AI1285" s="411">
        <v>0</v>
      </c>
      <c r="AJ1285" s="411">
        <v>0</v>
      </c>
      <c r="AK1285" s="411">
        <v>0</v>
      </c>
      <c r="AL1285" s="411">
        <v>0</v>
      </c>
      <c r="AM1285" s="411">
        <v>0</v>
      </c>
      <c r="AN1285" s="411">
        <v>0</v>
      </c>
      <c r="AO1285" s="411">
        <v>0</v>
      </c>
      <c r="AP1285" s="411">
        <v>0</v>
      </c>
      <c r="AQ1285" s="411">
        <v>0</v>
      </c>
      <c r="AR1285" s="412">
        <v>0</v>
      </c>
      <c r="AS1285" s="411">
        <f t="shared" si="395"/>
        <v>0</v>
      </c>
      <c r="AT1285" s="411">
        <f t="shared" si="396"/>
        <v>0</v>
      </c>
      <c r="AU1285" s="411">
        <f t="shared" si="397"/>
        <v>0</v>
      </c>
      <c r="AV1285" s="411">
        <f t="shared" si="398"/>
        <v>0</v>
      </c>
      <c r="AW1285" s="411">
        <v>0</v>
      </c>
      <c r="AX1285" s="411">
        <v>0</v>
      </c>
      <c r="AY1285" s="411">
        <v>0</v>
      </c>
      <c r="AZ1285" s="411">
        <v>0</v>
      </c>
      <c r="BA1285" s="411">
        <v>0</v>
      </c>
      <c r="BB1285" s="411">
        <v>0</v>
      </c>
      <c r="BC1285" s="411">
        <v>0</v>
      </c>
      <c r="BD1285" s="411">
        <v>0</v>
      </c>
      <c r="BE1285" s="411">
        <v>0</v>
      </c>
      <c r="BF1285" s="411">
        <v>0</v>
      </c>
      <c r="BG1285" s="411">
        <v>0</v>
      </c>
      <c r="BH1285" s="412">
        <v>0</v>
      </c>
      <c r="BI1285" s="411">
        <f t="shared" si="399"/>
        <v>0</v>
      </c>
      <c r="BJ1285" s="411">
        <v>0</v>
      </c>
      <c r="BK1285" s="411">
        <v>0</v>
      </c>
      <c r="BL1285" s="411">
        <v>0</v>
      </c>
      <c r="BM1285" s="411">
        <v>0</v>
      </c>
      <c r="BN1285" s="411">
        <v>0</v>
      </c>
      <c r="BO1285" s="411">
        <v>0</v>
      </c>
      <c r="BP1285" s="411">
        <v>0</v>
      </c>
      <c r="BQ1285" s="411">
        <v>0</v>
      </c>
      <c r="BR1285" s="411">
        <v>0</v>
      </c>
      <c r="BS1285" s="411">
        <v>0</v>
      </c>
      <c r="BT1285" s="411">
        <v>0</v>
      </c>
      <c r="BU1285" s="412">
        <v>0</v>
      </c>
      <c r="BV1285" s="411">
        <f t="shared" si="400"/>
        <v>0</v>
      </c>
      <c r="BW1285" s="411">
        <v>0</v>
      </c>
      <c r="BX1285" s="411">
        <v>0</v>
      </c>
      <c r="BY1285" s="411">
        <v>0</v>
      </c>
      <c r="BZ1285" s="411">
        <v>0</v>
      </c>
      <c r="CA1285" s="411">
        <v>0</v>
      </c>
      <c r="CB1285" s="411">
        <v>0</v>
      </c>
      <c r="CC1285" s="411">
        <v>0</v>
      </c>
      <c r="CD1285" s="411">
        <v>0</v>
      </c>
      <c r="CE1285" s="411">
        <v>0</v>
      </c>
      <c r="CF1285" s="411">
        <v>0</v>
      </c>
      <c r="CG1285" s="411">
        <v>0</v>
      </c>
      <c r="CH1285" s="412">
        <v>0</v>
      </c>
      <c r="CI1285" s="411">
        <f t="shared" si="401"/>
        <v>0</v>
      </c>
      <c r="CJ1285" s="411">
        <v>0</v>
      </c>
      <c r="CK1285" s="411">
        <v>0</v>
      </c>
      <c r="CL1285" s="411">
        <v>0</v>
      </c>
      <c r="CM1285" s="411">
        <v>0</v>
      </c>
      <c r="CN1285" s="411">
        <v>0</v>
      </c>
      <c r="CO1285" s="411">
        <v>0</v>
      </c>
      <c r="CP1285" s="411">
        <v>0</v>
      </c>
      <c r="CQ1285" s="411">
        <v>0</v>
      </c>
      <c r="CR1285" s="411">
        <v>0</v>
      </c>
      <c r="CS1285" s="411">
        <v>0</v>
      </c>
      <c r="CT1285" s="411">
        <v>0</v>
      </c>
      <c r="CU1285" s="412">
        <v>0</v>
      </c>
      <c r="CV1285" s="411">
        <f t="shared" si="402"/>
        <v>0</v>
      </c>
      <c r="CW1285" s="411">
        <v>0</v>
      </c>
      <c r="CX1285" s="411">
        <v>0</v>
      </c>
      <c r="CY1285" s="411">
        <v>0</v>
      </c>
      <c r="CZ1285" s="411">
        <v>0</v>
      </c>
      <c r="DA1285" s="411">
        <v>0</v>
      </c>
      <c r="DB1285" s="411">
        <v>0</v>
      </c>
      <c r="DC1285" s="411">
        <v>0</v>
      </c>
      <c r="DD1285" s="411">
        <v>0</v>
      </c>
      <c r="DE1285" s="411">
        <v>0</v>
      </c>
      <c r="DF1285" s="411">
        <v>0</v>
      </c>
      <c r="DG1285" s="411">
        <v>0</v>
      </c>
      <c r="DH1285" s="412">
        <v>0</v>
      </c>
      <c r="DI1285" s="411">
        <f t="shared" si="403"/>
        <v>0</v>
      </c>
      <c r="DJ1285" s="411">
        <v>0</v>
      </c>
      <c r="DK1285" s="411">
        <v>0</v>
      </c>
      <c r="DL1285" s="411">
        <v>0</v>
      </c>
      <c r="DM1285" s="411">
        <v>0</v>
      </c>
      <c r="DN1285" s="411">
        <v>0</v>
      </c>
      <c r="DO1285" s="411">
        <v>0</v>
      </c>
      <c r="DP1285" s="411">
        <v>0</v>
      </c>
      <c r="DQ1285" s="411">
        <v>0</v>
      </c>
      <c r="DR1285" s="411">
        <v>0</v>
      </c>
      <c r="DS1285" s="411">
        <v>0</v>
      </c>
      <c r="DT1285" s="411">
        <v>0</v>
      </c>
      <c r="DU1285" s="412">
        <v>0</v>
      </c>
      <c r="DV1285" s="411">
        <f t="shared" si="404"/>
        <v>0</v>
      </c>
      <c r="DW1285" s="412">
        <v>0</v>
      </c>
      <c r="DX1285" s="412">
        <v>0</v>
      </c>
      <c r="DY1285" s="412">
        <v>0</v>
      </c>
      <c r="DZ1285" s="412">
        <v>0</v>
      </c>
      <c r="EA1285" s="412">
        <v>0</v>
      </c>
      <c r="EB1285" s="412">
        <v>0</v>
      </c>
      <c r="EC1285" s="412">
        <v>0</v>
      </c>
      <c r="ED1285" s="412">
        <v>0</v>
      </c>
      <c r="EE1285" s="412">
        <v>0</v>
      </c>
      <c r="EF1285" s="412">
        <v>0</v>
      </c>
      <c r="EG1285" s="412">
        <v>0</v>
      </c>
      <c r="EH1285" s="412">
        <v>0</v>
      </c>
      <c r="EI1285" s="411">
        <f t="shared" si="405"/>
        <v>0</v>
      </c>
      <c r="EK1285" s="411">
        <f t="shared" si="406"/>
        <v>1687</v>
      </c>
      <c r="EL1285" s="7">
        <f t="shared" si="407"/>
        <v>-1687</v>
      </c>
    </row>
    <row r="1286" spans="1:142">
      <c r="A1286" s="365" t="str">
        <f t="shared" si="389"/>
        <v xml:space="preserve"> 229</v>
      </c>
      <c r="B1286" s="370" t="s">
        <v>986</v>
      </c>
      <c r="C1286" s="370" t="s">
        <v>1188</v>
      </c>
      <c r="D1286" s="411">
        <v>0</v>
      </c>
      <c r="E1286" s="411">
        <v>0</v>
      </c>
      <c r="F1286" s="411">
        <v>0</v>
      </c>
      <c r="G1286" s="411">
        <v>1</v>
      </c>
      <c r="H1286" s="411">
        <v>0</v>
      </c>
      <c r="I1286" s="411">
        <v>0</v>
      </c>
      <c r="J1286" s="411">
        <v>1</v>
      </c>
      <c r="K1286" s="411">
        <v>1</v>
      </c>
      <c r="L1286" s="411">
        <v>0</v>
      </c>
      <c r="M1286" s="411">
        <v>1</v>
      </c>
      <c r="N1286" s="411">
        <v>0</v>
      </c>
      <c r="O1286" s="412">
        <v>1</v>
      </c>
      <c r="P1286" s="411">
        <f t="shared" si="390"/>
        <v>5</v>
      </c>
      <c r="Q1286" s="411">
        <f t="shared" si="391"/>
        <v>1.967741935483871</v>
      </c>
      <c r="R1286" s="411">
        <f t="shared" si="392"/>
        <v>1.032258064516129</v>
      </c>
      <c r="S1286" s="411">
        <f t="shared" si="393"/>
        <v>2</v>
      </c>
      <c r="T1286" s="411">
        <v>0</v>
      </c>
      <c r="U1286" s="411">
        <v>0</v>
      </c>
      <c r="V1286" s="411">
        <v>0</v>
      </c>
      <c r="W1286" s="411">
        <v>0</v>
      </c>
      <c r="X1286" s="411">
        <v>0</v>
      </c>
      <c r="Y1286" s="411">
        <v>0</v>
      </c>
      <c r="Z1286" s="411">
        <v>0</v>
      </c>
      <c r="AA1286" s="411">
        <v>0</v>
      </c>
      <c r="AB1286" s="411">
        <v>0</v>
      </c>
      <c r="AC1286" s="411">
        <v>0</v>
      </c>
      <c r="AD1286" s="411">
        <v>0</v>
      </c>
      <c r="AE1286" s="412">
        <v>0</v>
      </c>
      <c r="AF1286" s="411">
        <f t="shared" si="394"/>
        <v>0</v>
      </c>
      <c r="AG1286" s="411">
        <v>0</v>
      </c>
      <c r="AH1286" s="411">
        <v>0</v>
      </c>
      <c r="AI1286" s="411">
        <v>0</v>
      </c>
      <c r="AJ1286" s="411">
        <v>0</v>
      </c>
      <c r="AK1286" s="411">
        <v>0</v>
      </c>
      <c r="AL1286" s="411">
        <v>0</v>
      </c>
      <c r="AM1286" s="411">
        <v>0</v>
      </c>
      <c r="AN1286" s="411">
        <v>0</v>
      </c>
      <c r="AO1286" s="411">
        <v>0</v>
      </c>
      <c r="AP1286" s="411">
        <v>0</v>
      </c>
      <c r="AQ1286" s="411">
        <v>0</v>
      </c>
      <c r="AR1286" s="412">
        <v>0</v>
      </c>
      <c r="AS1286" s="411">
        <f t="shared" si="395"/>
        <v>0</v>
      </c>
      <c r="AT1286" s="411">
        <f t="shared" si="396"/>
        <v>0</v>
      </c>
      <c r="AU1286" s="411">
        <f t="shared" si="397"/>
        <v>0</v>
      </c>
      <c r="AV1286" s="411">
        <f t="shared" si="398"/>
        <v>0</v>
      </c>
      <c r="AW1286" s="411">
        <v>0</v>
      </c>
      <c r="AX1286" s="411">
        <v>0</v>
      </c>
      <c r="AY1286" s="411">
        <v>0</v>
      </c>
      <c r="AZ1286" s="411">
        <v>0</v>
      </c>
      <c r="BA1286" s="411">
        <v>0</v>
      </c>
      <c r="BB1286" s="411">
        <v>0</v>
      </c>
      <c r="BC1286" s="411">
        <v>0</v>
      </c>
      <c r="BD1286" s="411">
        <v>0</v>
      </c>
      <c r="BE1286" s="411">
        <v>0</v>
      </c>
      <c r="BF1286" s="411">
        <v>0</v>
      </c>
      <c r="BG1286" s="411">
        <v>0</v>
      </c>
      <c r="BH1286" s="412">
        <v>0</v>
      </c>
      <c r="BI1286" s="411">
        <f t="shared" si="399"/>
        <v>0</v>
      </c>
      <c r="BJ1286" s="411">
        <v>0</v>
      </c>
      <c r="BK1286" s="411">
        <v>0</v>
      </c>
      <c r="BL1286" s="411">
        <v>0</v>
      </c>
      <c r="BM1286" s="411">
        <v>0</v>
      </c>
      <c r="BN1286" s="411">
        <v>0</v>
      </c>
      <c r="BO1286" s="411">
        <v>0</v>
      </c>
      <c r="BP1286" s="411">
        <v>0</v>
      </c>
      <c r="BQ1286" s="411">
        <v>0</v>
      </c>
      <c r="BR1286" s="411">
        <v>0</v>
      </c>
      <c r="BS1286" s="411">
        <v>0</v>
      </c>
      <c r="BT1286" s="411">
        <v>0</v>
      </c>
      <c r="BU1286" s="412">
        <v>0</v>
      </c>
      <c r="BV1286" s="411">
        <f t="shared" si="400"/>
        <v>0</v>
      </c>
      <c r="BW1286" s="411">
        <v>0</v>
      </c>
      <c r="BX1286" s="411">
        <v>0</v>
      </c>
      <c r="BY1286" s="411">
        <v>0</v>
      </c>
      <c r="BZ1286" s="411">
        <v>0</v>
      </c>
      <c r="CA1286" s="411">
        <v>0</v>
      </c>
      <c r="CB1286" s="411">
        <v>0</v>
      </c>
      <c r="CC1286" s="411">
        <v>0</v>
      </c>
      <c r="CD1286" s="411">
        <v>0</v>
      </c>
      <c r="CE1286" s="411">
        <v>0</v>
      </c>
      <c r="CF1286" s="411">
        <v>0</v>
      </c>
      <c r="CG1286" s="411">
        <v>0</v>
      </c>
      <c r="CH1286" s="412">
        <v>0</v>
      </c>
      <c r="CI1286" s="411">
        <f t="shared" si="401"/>
        <v>0</v>
      </c>
      <c r="CJ1286" s="411">
        <v>0</v>
      </c>
      <c r="CK1286" s="411">
        <v>0</v>
      </c>
      <c r="CL1286" s="411">
        <v>0</v>
      </c>
      <c r="CM1286" s="411">
        <v>0</v>
      </c>
      <c r="CN1286" s="411">
        <v>0</v>
      </c>
      <c r="CO1286" s="411">
        <v>0</v>
      </c>
      <c r="CP1286" s="411">
        <v>0</v>
      </c>
      <c r="CQ1286" s="411">
        <v>0</v>
      </c>
      <c r="CR1286" s="411">
        <v>0</v>
      </c>
      <c r="CS1286" s="411">
        <v>0</v>
      </c>
      <c r="CT1286" s="411">
        <v>0</v>
      </c>
      <c r="CU1286" s="412">
        <v>0</v>
      </c>
      <c r="CV1286" s="411">
        <f t="shared" si="402"/>
        <v>0</v>
      </c>
      <c r="CW1286" s="411">
        <v>0</v>
      </c>
      <c r="CX1286" s="411">
        <v>0</v>
      </c>
      <c r="CY1286" s="411">
        <v>0</v>
      </c>
      <c r="CZ1286" s="411">
        <v>0</v>
      </c>
      <c r="DA1286" s="411">
        <v>0</v>
      </c>
      <c r="DB1286" s="411">
        <v>0</v>
      </c>
      <c r="DC1286" s="411">
        <v>0</v>
      </c>
      <c r="DD1286" s="411">
        <v>0</v>
      </c>
      <c r="DE1286" s="411">
        <v>0</v>
      </c>
      <c r="DF1286" s="411">
        <v>0</v>
      </c>
      <c r="DG1286" s="411">
        <v>0</v>
      </c>
      <c r="DH1286" s="412">
        <v>0</v>
      </c>
      <c r="DI1286" s="411">
        <f t="shared" si="403"/>
        <v>0</v>
      </c>
      <c r="DJ1286" s="411">
        <v>0</v>
      </c>
      <c r="DK1286" s="411">
        <v>0</v>
      </c>
      <c r="DL1286" s="411">
        <v>0</v>
      </c>
      <c r="DM1286" s="411">
        <v>0</v>
      </c>
      <c r="DN1286" s="411">
        <v>0</v>
      </c>
      <c r="DO1286" s="411">
        <v>0</v>
      </c>
      <c r="DP1286" s="411">
        <v>0</v>
      </c>
      <c r="DQ1286" s="411">
        <v>0</v>
      </c>
      <c r="DR1286" s="411">
        <v>0</v>
      </c>
      <c r="DS1286" s="411">
        <v>0</v>
      </c>
      <c r="DT1286" s="411">
        <v>0</v>
      </c>
      <c r="DU1286" s="412">
        <v>0</v>
      </c>
      <c r="DV1286" s="411">
        <f t="shared" si="404"/>
        <v>0</v>
      </c>
      <c r="DW1286" s="412">
        <v>0</v>
      </c>
      <c r="DX1286" s="412">
        <v>0</v>
      </c>
      <c r="DY1286" s="412">
        <v>0</v>
      </c>
      <c r="DZ1286" s="412">
        <v>0</v>
      </c>
      <c r="EA1286" s="412">
        <v>0</v>
      </c>
      <c r="EB1286" s="412">
        <v>0</v>
      </c>
      <c r="EC1286" s="412">
        <v>0</v>
      </c>
      <c r="ED1286" s="412">
        <v>0</v>
      </c>
      <c r="EE1286" s="412">
        <v>0</v>
      </c>
      <c r="EF1286" s="412">
        <v>0</v>
      </c>
      <c r="EG1286" s="412">
        <v>0</v>
      </c>
      <c r="EH1286" s="412">
        <v>0</v>
      </c>
      <c r="EI1286" s="411">
        <f t="shared" si="405"/>
        <v>0</v>
      </c>
      <c r="EK1286" s="411">
        <f t="shared" si="406"/>
        <v>5</v>
      </c>
      <c r="EL1286" s="7">
        <f t="shared" si="407"/>
        <v>-5</v>
      </c>
    </row>
    <row r="1287" spans="1:142">
      <c r="A1287" s="365" t="str">
        <f t="shared" si="389"/>
        <v xml:space="preserve"> 229</v>
      </c>
      <c r="B1287" s="370" t="s">
        <v>986</v>
      </c>
      <c r="C1287" s="370" t="s">
        <v>1190</v>
      </c>
      <c r="D1287" s="411">
        <v>0</v>
      </c>
      <c r="E1287" s="411">
        <v>0</v>
      </c>
      <c r="F1287" s="411">
        <v>0</v>
      </c>
      <c r="G1287" s="411">
        <v>1</v>
      </c>
      <c r="H1287" s="411">
        <v>0</v>
      </c>
      <c r="I1287" s="411">
        <v>0</v>
      </c>
      <c r="J1287" s="411">
        <v>0</v>
      </c>
      <c r="K1287" s="411">
        <v>1</v>
      </c>
      <c r="L1287" s="411">
        <v>0</v>
      </c>
      <c r="M1287" s="411">
        <v>0</v>
      </c>
      <c r="N1287" s="411">
        <v>0</v>
      </c>
      <c r="O1287" s="412">
        <v>0</v>
      </c>
      <c r="P1287" s="411">
        <f t="shared" si="390"/>
        <v>2</v>
      </c>
      <c r="Q1287" s="411">
        <f t="shared" si="391"/>
        <v>1</v>
      </c>
      <c r="R1287" s="411">
        <f t="shared" si="392"/>
        <v>1</v>
      </c>
      <c r="S1287" s="411">
        <f t="shared" si="393"/>
        <v>0</v>
      </c>
      <c r="T1287" s="411">
        <v>0</v>
      </c>
      <c r="U1287" s="411">
        <v>0</v>
      </c>
      <c r="V1287" s="411">
        <v>0</v>
      </c>
      <c r="W1287" s="411">
        <v>0</v>
      </c>
      <c r="X1287" s="411">
        <v>0</v>
      </c>
      <c r="Y1287" s="411">
        <v>0</v>
      </c>
      <c r="Z1287" s="411">
        <v>0</v>
      </c>
      <c r="AA1287" s="411">
        <v>0</v>
      </c>
      <c r="AB1287" s="411">
        <v>0</v>
      </c>
      <c r="AC1287" s="411">
        <v>0</v>
      </c>
      <c r="AD1287" s="411">
        <v>0</v>
      </c>
      <c r="AE1287" s="412">
        <v>0</v>
      </c>
      <c r="AF1287" s="411">
        <f t="shared" si="394"/>
        <v>0</v>
      </c>
      <c r="AG1287" s="411">
        <v>0</v>
      </c>
      <c r="AH1287" s="411">
        <v>0</v>
      </c>
      <c r="AI1287" s="411">
        <v>0</v>
      </c>
      <c r="AJ1287" s="411">
        <v>0</v>
      </c>
      <c r="AK1287" s="411">
        <v>0</v>
      </c>
      <c r="AL1287" s="411">
        <v>0</v>
      </c>
      <c r="AM1287" s="411">
        <v>0</v>
      </c>
      <c r="AN1287" s="411">
        <v>0</v>
      </c>
      <c r="AO1287" s="411">
        <v>0</v>
      </c>
      <c r="AP1287" s="411">
        <v>0</v>
      </c>
      <c r="AQ1287" s="411">
        <v>0</v>
      </c>
      <c r="AR1287" s="412">
        <v>0</v>
      </c>
      <c r="AS1287" s="411">
        <f t="shared" si="395"/>
        <v>0</v>
      </c>
      <c r="AT1287" s="411">
        <f t="shared" si="396"/>
        <v>0</v>
      </c>
      <c r="AU1287" s="411">
        <f t="shared" si="397"/>
        <v>0</v>
      </c>
      <c r="AV1287" s="411">
        <f t="shared" si="398"/>
        <v>0</v>
      </c>
      <c r="AW1287" s="411">
        <v>0</v>
      </c>
      <c r="AX1287" s="411">
        <v>0</v>
      </c>
      <c r="AY1287" s="411">
        <v>0</v>
      </c>
      <c r="AZ1287" s="411">
        <v>0</v>
      </c>
      <c r="BA1287" s="411">
        <v>0</v>
      </c>
      <c r="BB1287" s="411">
        <v>0</v>
      </c>
      <c r="BC1287" s="411">
        <v>0</v>
      </c>
      <c r="BD1287" s="411">
        <v>0</v>
      </c>
      <c r="BE1287" s="411">
        <v>0</v>
      </c>
      <c r="BF1287" s="411">
        <v>0</v>
      </c>
      <c r="BG1287" s="411">
        <v>0</v>
      </c>
      <c r="BH1287" s="412">
        <v>0</v>
      </c>
      <c r="BI1287" s="411">
        <f t="shared" si="399"/>
        <v>0</v>
      </c>
      <c r="BJ1287" s="411">
        <v>0</v>
      </c>
      <c r="BK1287" s="411">
        <v>0</v>
      </c>
      <c r="BL1287" s="411">
        <v>0</v>
      </c>
      <c r="BM1287" s="411">
        <v>0</v>
      </c>
      <c r="BN1287" s="411">
        <v>0</v>
      </c>
      <c r="BO1287" s="411">
        <v>0</v>
      </c>
      <c r="BP1287" s="411">
        <v>0</v>
      </c>
      <c r="BQ1287" s="411">
        <v>0</v>
      </c>
      <c r="BR1287" s="411">
        <v>0</v>
      </c>
      <c r="BS1287" s="411">
        <v>0</v>
      </c>
      <c r="BT1287" s="411">
        <v>0</v>
      </c>
      <c r="BU1287" s="412">
        <v>0</v>
      </c>
      <c r="BV1287" s="411">
        <f t="shared" si="400"/>
        <v>0</v>
      </c>
      <c r="BW1287" s="411">
        <v>0</v>
      </c>
      <c r="BX1287" s="411">
        <v>0</v>
      </c>
      <c r="BY1287" s="411">
        <v>0</v>
      </c>
      <c r="BZ1287" s="411">
        <v>0</v>
      </c>
      <c r="CA1287" s="411">
        <v>0</v>
      </c>
      <c r="CB1287" s="411">
        <v>0</v>
      </c>
      <c r="CC1287" s="411">
        <v>0</v>
      </c>
      <c r="CD1287" s="411">
        <v>0</v>
      </c>
      <c r="CE1287" s="411">
        <v>0</v>
      </c>
      <c r="CF1287" s="411">
        <v>0</v>
      </c>
      <c r="CG1287" s="411">
        <v>0</v>
      </c>
      <c r="CH1287" s="412">
        <v>0</v>
      </c>
      <c r="CI1287" s="411">
        <f t="shared" si="401"/>
        <v>0</v>
      </c>
      <c r="CJ1287" s="411">
        <v>0</v>
      </c>
      <c r="CK1287" s="411">
        <v>0</v>
      </c>
      <c r="CL1287" s="411">
        <v>0</v>
      </c>
      <c r="CM1287" s="411">
        <v>0</v>
      </c>
      <c r="CN1287" s="411">
        <v>0</v>
      </c>
      <c r="CO1287" s="411">
        <v>0</v>
      </c>
      <c r="CP1287" s="411">
        <v>0</v>
      </c>
      <c r="CQ1287" s="411">
        <v>0</v>
      </c>
      <c r="CR1287" s="411">
        <v>0</v>
      </c>
      <c r="CS1287" s="411">
        <v>0</v>
      </c>
      <c r="CT1287" s="411">
        <v>0</v>
      </c>
      <c r="CU1287" s="412">
        <v>0</v>
      </c>
      <c r="CV1287" s="411">
        <f t="shared" si="402"/>
        <v>0</v>
      </c>
      <c r="CW1287" s="411">
        <v>0</v>
      </c>
      <c r="CX1287" s="411">
        <v>0</v>
      </c>
      <c r="CY1287" s="411">
        <v>0</v>
      </c>
      <c r="CZ1287" s="411">
        <v>0</v>
      </c>
      <c r="DA1287" s="411">
        <v>0</v>
      </c>
      <c r="DB1287" s="411">
        <v>0</v>
      </c>
      <c r="DC1287" s="411">
        <v>0</v>
      </c>
      <c r="DD1287" s="411">
        <v>0</v>
      </c>
      <c r="DE1287" s="411">
        <v>0</v>
      </c>
      <c r="DF1287" s="411">
        <v>0</v>
      </c>
      <c r="DG1287" s="411">
        <v>0</v>
      </c>
      <c r="DH1287" s="412">
        <v>0</v>
      </c>
      <c r="DI1287" s="411">
        <f t="shared" si="403"/>
        <v>0</v>
      </c>
      <c r="DJ1287" s="411">
        <v>0</v>
      </c>
      <c r="DK1287" s="411">
        <v>0</v>
      </c>
      <c r="DL1287" s="411">
        <v>0</v>
      </c>
      <c r="DM1287" s="411">
        <v>0</v>
      </c>
      <c r="DN1287" s="411">
        <v>0</v>
      </c>
      <c r="DO1287" s="411">
        <v>0</v>
      </c>
      <c r="DP1287" s="411">
        <v>0</v>
      </c>
      <c r="DQ1287" s="411">
        <v>0</v>
      </c>
      <c r="DR1287" s="411">
        <v>0</v>
      </c>
      <c r="DS1287" s="411">
        <v>0</v>
      </c>
      <c r="DT1287" s="411">
        <v>0</v>
      </c>
      <c r="DU1287" s="412">
        <v>0</v>
      </c>
      <c r="DV1287" s="411">
        <f t="shared" si="404"/>
        <v>0</v>
      </c>
      <c r="DW1287" s="412">
        <v>0</v>
      </c>
      <c r="DX1287" s="412">
        <v>0</v>
      </c>
      <c r="DY1287" s="412">
        <v>0</v>
      </c>
      <c r="DZ1287" s="412">
        <v>0</v>
      </c>
      <c r="EA1287" s="412">
        <v>0</v>
      </c>
      <c r="EB1287" s="412">
        <v>0</v>
      </c>
      <c r="EC1287" s="412">
        <v>0</v>
      </c>
      <c r="ED1287" s="412">
        <v>0</v>
      </c>
      <c r="EE1287" s="412">
        <v>0</v>
      </c>
      <c r="EF1287" s="412">
        <v>0</v>
      </c>
      <c r="EG1287" s="412">
        <v>0</v>
      </c>
      <c r="EH1287" s="412">
        <v>0</v>
      </c>
      <c r="EI1287" s="411">
        <f t="shared" si="405"/>
        <v>0</v>
      </c>
      <c r="EK1287" s="411">
        <f t="shared" si="406"/>
        <v>2</v>
      </c>
      <c r="EL1287" s="7">
        <f t="shared" si="407"/>
        <v>-2</v>
      </c>
    </row>
    <row r="1288" spans="1:142">
      <c r="A1288" s="365" t="str">
        <f t="shared" si="389"/>
        <v xml:space="preserve"> 229</v>
      </c>
      <c r="B1288" s="370" t="s">
        <v>986</v>
      </c>
      <c r="C1288" s="370" t="s">
        <v>1192</v>
      </c>
      <c r="D1288" s="411">
        <v>0</v>
      </c>
      <c r="E1288" s="411">
        <v>0</v>
      </c>
      <c r="F1288" s="411">
        <v>0</v>
      </c>
      <c r="G1288" s="411">
        <v>0</v>
      </c>
      <c r="H1288" s="411">
        <v>0</v>
      </c>
      <c r="I1288" s="411">
        <v>0</v>
      </c>
      <c r="J1288" s="411">
        <v>0</v>
      </c>
      <c r="K1288" s="411">
        <v>0</v>
      </c>
      <c r="L1288" s="411">
        <v>0</v>
      </c>
      <c r="M1288" s="411">
        <v>1</v>
      </c>
      <c r="N1288" s="411">
        <v>0</v>
      </c>
      <c r="O1288" s="412">
        <v>0</v>
      </c>
      <c r="P1288" s="411">
        <f t="shared" si="390"/>
        <v>1</v>
      </c>
      <c r="Q1288" s="411">
        <f t="shared" si="391"/>
        <v>0</v>
      </c>
      <c r="R1288" s="411">
        <f t="shared" si="392"/>
        <v>0</v>
      </c>
      <c r="S1288" s="411">
        <f t="shared" si="393"/>
        <v>1</v>
      </c>
      <c r="T1288" s="411">
        <v>0</v>
      </c>
      <c r="U1288" s="411">
        <v>0</v>
      </c>
      <c r="V1288" s="411">
        <v>0</v>
      </c>
      <c r="W1288" s="411">
        <v>0</v>
      </c>
      <c r="X1288" s="411">
        <v>0</v>
      </c>
      <c r="Y1288" s="411">
        <v>0</v>
      </c>
      <c r="Z1288" s="411">
        <v>0</v>
      </c>
      <c r="AA1288" s="411">
        <v>0</v>
      </c>
      <c r="AB1288" s="411">
        <v>0</v>
      </c>
      <c r="AC1288" s="411">
        <v>0</v>
      </c>
      <c r="AD1288" s="411">
        <v>0</v>
      </c>
      <c r="AE1288" s="412">
        <v>0</v>
      </c>
      <c r="AF1288" s="411">
        <f t="shared" si="394"/>
        <v>0</v>
      </c>
      <c r="AG1288" s="411">
        <v>0</v>
      </c>
      <c r="AH1288" s="411">
        <v>0</v>
      </c>
      <c r="AI1288" s="411">
        <v>0</v>
      </c>
      <c r="AJ1288" s="411">
        <v>0</v>
      </c>
      <c r="AK1288" s="411">
        <v>0</v>
      </c>
      <c r="AL1288" s="411">
        <v>0</v>
      </c>
      <c r="AM1288" s="411">
        <v>0</v>
      </c>
      <c r="AN1288" s="411">
        <v>0</v>
      </c>
      <c r="AO1288" s="411">
        <v>0</v>
      </c>
      <c r="AP1288" s="411">
        <v>0</v>
      </c>
      <c r="AQ1288" s="411">
        <v>0</v>
      </c>
      <c r="AR1288" s="412">
        <v>0</v>
      </c>
      <c r="AS1288" s="411">
        <f t="shared" si="395"/>
        <v>0</v>
      </c>
      <c r="AT1288" s="411">
        <f t="shared" si="396"/>
        <v>0</v>
      </c>
      <c r="AU1288" s="411">
        <f t="shared" si="397"/>
        <v>0</v>
      </c>
      <c r="AV1288" s="411">
        <f t="shared" si="398"/>
        <v>0</v>
      </c>
      <c r="AW1288" s="411">
        <v>0</v>
      </c>
      <c r="AX1288" s="411">
        <v>0</v>
      </c>
      <c r="AY1288" s="411">
        <v>0</v>
      </c>
      <c r="AZ1288" s="411">
        <v>0</v>
      </c>
      <c r="BA1288" s="411">
        <v>0</v>
      </c>
      <c r="BB1288" s="411">
        <v>0</v>
      </c>
      <c r="BC1288" s="411">
        <v>0</v>
      </c>
      <c r="BD1288" s="411">
        <v>0</v>
      </c>
      <c r="BE1288" s="411">
        <v>0</v>
      </c>
      <c r="BF1288" s="411">
        <v>0</v>
      </c>
      <c r="BG1288" s="411">
        <v>0</v>
      </c>
      <c r="BH1288" s="412">
        <v>0</v>
      </c>
      <c r="BI1288" s="411">
        <f t="shared" si="399"/>
        <v>0</v>
      </c>
      <c r="BJ1288" s="411">
        <v>0</v>
      </c>
      <c r="BK1288" s="411">
        <v>0</v>
      </c>
      <c r="BL1288" s="411">
        <v>0</v>
      </c>
      <c r="BM1288" s="411">
        <v>0</v>
      </c>
      <c r="BN1288" s="411">
        <v>0</v>
      </c>
      <c r="BO1288" s="411">
        <v>0</v>
      </c>
      <c r="BP1288" s="411">
        <v>0</v>
      </c>
      <c r="BQ1288" s="411">
        <v>0</v>
      </c>
      <c r="BR1288" s="411">
        <v>0</v>
      </c>
      <c r="BS1288" s="411">
        <v>0</v>
      </c>
      <c r="BT1288" s="411">
        <v>0</v>
      </c>
      <c r="BU1288" s="412">
        <v>0</v>
      </c>
      <c r="BV1288" s="411">
        <f t="shared" si="400"/>
        <v>0</v>
      </c>
      <c r="BW1288" s="411">
        <v>0</v>
      </c>
      <c r="BX1288" s="411">
        <v>0</v>
      </c>
      <c r="BY1288" s="411">
        <v>0</v>
      </c>
      <c r="BZ1288" s="411">
        <v>0</v>
      </c>
      <c r="CA1288" s="411">
        <v>0</v>
      </c>
      <c r="CB1288" s="411">
        <v>0</v>
      </c>
      <c r="CC1288" s="411">
        <v>0</v>
      </c>
      <c r="CD1288" s="411">
        <v>0</v>
      </c>
      <c r="CE1288" s="411">
        <v>0</v>
      </c>
      <c r="CF1288" s="411">
        <v>0</v>
      </c>
      <c r="CG1288" s="411">
        <v>0</v>
      </c>
      <c r="CH1288" s="412">
        <v>0</v>
      </c>
      <c r="CI1288" s="411">
        <f t="shared" si="401"/>
        <v>0</v>
      </c>
      <c r="CJ1288" s="411">
        <v>0</v>
      </c>
      <c r="CK1288" s="411">
        <v>0</v>
      </c>
      <c r="CL1288" s="411">
        <v>0</v>
      </c>
      <c r="CM1288" s="411">
        <v>0</v>
      </c>
      <c r="CN1288" s="411">
        <v>0</v>
      </c>
      <c r="CO1288" s="411">
        <v>0</v>
      </c>
      <c r="CP1288" s="411">
        <v>0</v>
      </c>
      <c r="CQ1288" s="411">
        <v>0</v>
      </c>
      <c r="CR1288" s="411">
        <v>0</v>
      </c>
      <c r="CS1288" s="411">
        <v>0</v>
      </c>
      <c r="CT1288" s="411">
        <v>0</v>
      </c>
      <c r="CU1288" s="412">
        <v>0</v>
      </c>
      <c r="CV1288" s="411">
        <f t="shared" si="402"/>
        <v>0</v>
      </c>
      <c r="CW1288" s="411">
        <v>0</v>
      </c>
      <c r="CX1288" s="411">
        <v>0</v>
      </c>
      <c r="CY1288" s="411">
        <v>0</v>
      </c>
      <c r="CZ1288" s="411">
        <v>0</v>
      </c>
      <c r="DA1288" s="411">
        <v>0</v>
      </c>
      <c r="DB1288" s="411">
        <v>0</v>
      </c>
      <c r="DC1288" s="411">
        <v>0</v>
      </c>
      <c r="DD1288" s="411">
        <v>0</v>
      </c>
      <c r="DE1288" s="411">
        <v>0</v>
      </c>
      <c r="DF1288" s="411">
        <v>0</v>
      </c>
      <c r="DG1288" s="411">
        <v>0</v>
      </c>
      <c r="DH1288" s="412">
        <v>0</v>
      </c>
      <c r="DI1288" s="411">
        <f t="shared" si="403"/>
        <v>0</v>
      </c>
      <c r="DJ1288" s="411">
        <v>0</v>
      </c>
      <c r="DK1288" s="411">
        <v>0</v>
      </c>
      <c r="DL1288" s="411">
        <v>0</v>
      </c>
      <c r="DM1288" s="411">
        <v>0</v>
      </c>
      <c r="DN1288" s="411">
        <v>0</v>
      </c>
      <c r="DO1288" s="411">
        <v>0</v>
      </c>
      <c r="DP1288" s="411">
        <v>0</v>
      </c>
      <c r="DQ1288" s="411">
        <v>0</v>
      </c>
      <c r="DR1288" s="411">
        <v>0</v>
      </c>
      <c r="DS1288" s="411">
        <v>0</v>
      </c>
      <c r="DT1288" s="411">
        <v>0</v>
      </c>
      <c r="DU1288" s="412">
        <v>0</v>
      </c>
      <c r="DV1288" s="411">
        <f t="shared" si="404"/>
        <v>0</v>
      </c>
      <c r="DW1288" s="412">
        <v>0</v>
      </c>
      <c r="DX1288" s="412">
        <v>0</v>
      </c>
      <c r="DY1288" s="412">
        <v>0</v>
      </c>
      <c r="DZ1288" s="412">
        <v>0</v>
      </c>
      <c r="EA1288" s="412">
        <v>0</v>
      </c>
      <c r="EB1288" s="412">
        <v>0</v>
      </c>
      <c r="EC1288" s="412">
        <v>0</v>
      </c>
      <c r="ED1288" s="412">
        <v>0</v>
      </c>
      <c r="EE1288" s="412">
        <v>0</v>
      </c>
      <c r="EF1288" s="412">
        <v>0</v>
      </c>
      <c r="EG1288" s="412">
        <v>0</v>
      </c>
      <c r="EH1288" s="412">
        <v>0</v>
      </c>
      <c r="EI1288" s="411">
        <f t="shared" si="405"/>
        <v>0</v>
      </c>
      <c r="EK1288" s="411">
        <f t="shared" si="406"/>
        <v>1</v>
      </c>
      <c r="EL1288" s="7">
        <f t="shared" si="407"/>
        <v>-1</v>
      </c>
    </row>
    <row r="1289" spans="1:142">
      <c r="A1289" s="365" t="str">
        <f t="shared" si="389"/>
        <v xml:space="preserve"> 229</v>
      </c>
      <c r="B1289" s="370" t="s">
        <v>986</v>
      </c>
      <c r="C1289" s="370" t="s">
        <v>1193</v>
      </c>
      <c r="D1289" s="411">
        <v>0</v>
      </c>
      <c r="E1289" s="411">
        <v>0</v>
      </c>
      <c r="F1289" s="411">
        <v>0</v>
      </c>
      <c r="G1289" s="411">
        <v>0</v>
      </c>
      <c r="H1289" s="411">
        <v>0</v>
      </c>
      <c r="I1289" s="411">
        <v>0</v>
      </c>
      <c r="J1289" s="411">
        <v>1</v>
      </c>
      <c r="K1289" s="411">
        <v>0</v>
      </c>
      <c r="L1289" s="411">
        <v>0</v>
      </c>
      <c r="M1289" s="411">
        <v>0</v>
      </c>
      <c r="N1289" s="411">
        <v>1</v>
      </c>
      <c r="O1289" s="412">
        <v>0</v>
      </c>
      <c r="P1289" s="411">
        <f t="shared" si="390"/>
        <v>2</v>
      </c>
      <c r="Q1289" s="411">
        <f t="shared" si="391"/>
        <v>0.967741935483871</v>
      </c>
      <c r="R1289" s="411">
        <f t="shared" si="392"/>
        <v>3.2258064516129031E-2</v>
      </c>
      <c r="S1289" s="411">
        <f t="shared" si="393"/>
        <v>1</v>
      </c>
      <c r="T1289" s="411">
        <v>0</v>
      </c>
      <c r="U1289" s="411">
        <v>0</v>
      </c>
      <c r="V1289" s="411">
        <v>0</v>
      </c>
      <c r="W1289" s="411">
        <v>0</v>
      </c>
      <c r="X1289" s="411">
        <v>0</v>
      </c>
      <c r="Y1289" s="411">
        <v>0</v>
      </c>
      <c r="Z1289" s="411">
        <v>0</v>
      </c>
      <c r="AA1289" s="411">
        <v>0</v>
      </c>
      <c r="AB1289" s="411">
        <v>0</v>
      </c>
      <c r="AC1289" s="411">
        <v>0</v>
      </c>
      <c r="AD1289" s="411">
        <v>0</v>
      </c>
      <c r="AE1289" s="412">
        <v>0</v>
      </c>
      <c r="AF1289" s="411">
        <f t="shared" si="394"/>
        <v>0</v>
      </c>
      <c r="AG1289" s="411">
        <v>0</v>
      </c>
      <c r="AH1289" s="411">
        <v>0</v>
      </c>
      <c r="AI1289" s="411">
        <v>0</v>
      </c>
      <c r="AJ1289" s="411">
        <v>0</v>
      </c>
      <c r="AK1289" s="411">
        <v>0</v>
      </c>
      <c r="AL1289" s="411">
        <v>0</v>
      </c>
      <c r="AM1289" s="411">
        <v>0</v>
      </c>
      <c r="AN1289" s="411">
        <v>0</v>
      </c>
      <c r="AO1289" s="411">
        <v>0</v>
      </c>
      <c r="AP1289" s="411">
        <v>0</v>
      </c>
      <c r="AQ1289" s="411">
        <v>0</v>
      </c>
      <c r="AR1289" s="412">
        <v>0</v>
      </c>
      <c r="AS1289" s="411">
        <f t="shared" si="395"/>
        <v>0</v>
      </c>
      <c r="AT1289" s="411">
        <f t="shared" si="396"/>
        <v>0</v>
      </c>
      <c r="AU1289" s="411">
        <f t="shared" si="397"/>
        <v>0</v>
      </c>
      <c r="AV1289" s="411">
        <f t="shared" si="398"/>
        <v>0</v>
      </c>
      <c r="AW1289" s="411">
        <v>0</v>
      </c>
      <c r="AX1289" s="411">
        <v>0</v>
      </c>
      <c r="AY1289" s="411">
        <v>0</v>
      </c>
      <c r="AZ1289" s="411">
        <v>0</v>
      </c>
      <c r="BA1289" s="411">
        <v>0</v>
      </c>
      <c r="BB1289" s="411">
        <v>0</v>
      </c>
      <c r="BC1289" s="411">
        <v>0</v>
      </c>
      <c r="BD1289" s="411">
        <v>0</v>
      </c>
      <c r="BE1289" s="411">
        <v>0</v>
      </c>
      <c r="BF1289" s="411">
        <v>0</v>
      </c>
      <c r="BG1289" s="411">
        <v>0</v>
      </c>
      <c r="BH1289" s="412">
        <v>0</v>
      </c>
      <c r="BI1289" s="411">
        <f t="shared" si="399"/>
        <v>0</v>
      </c>
      <c r="BJ1289" s="411">
        <v>0</v>
      </c>
      <c r="BK1289" s="411">
        <v>0</v>
      </c>
      <c r="BL1289" s="411">
        <v>0</v>
      </c>
      <c r="BM1289" s="411">
        <v>0</v>
      </c>
      <c r="BN1289" s="411">
        <v>0</v>
      </c>
      <c r="BO1289" s="411">
        <v>0</v>
      </c>
      <c r="BP1289" s="411">
        <v>0</v>
      </c>
      <c r="BQ1289" s="411">
        <v>0</v>
      </c>
      <c r="BR1289" s="411">
        <v>0</v>
      </c>
      <c r="BS1289" s="411">
        <v>0</v>
      </c>
      <c r="BT1289" s="411">
        <v>0</v>
      </c>
      <c r="BU1289" s="412">
        <v>0</v>
      </c>
      <c r="BV1289" s="411">
        <f t="shared" si="400"/>
        <v>0</v>
      </c>
      <c r="BW1289" s="411">
        <v>0</v>
      </c>
      <c r="BX1289" s="411">
        <v>0</v>
      </c>
      <c r="BY1289" s="411">
        <v>0</v>
      </c>
      <c r="BZ1289" s="411">
        <v>0</v>
      </c>
      <c r="CA1289" s="411">
        <v>0</v>
      </c>
      <c r="CB1289" s="411">
        <v>0</v>
      </c>
      <c r="CC1289" s="411">
        <v>0</v>
      </c>
      <c r="CD1289" s="411">
        <v>0</v>
      </c>
      <c r="CE1289" s="411">
        <v>0</v>
      </c>
      <c r="CF1289" s="411">
        <v>0</v>
      </c>
      <c r="CG1289" s="411">
        <v>0</v>
      </c>
      <c r="CH1289" s="412">
        <v>0</v>
      </c>
      <c r="CI1289" s="411">
        <f t="shared" si="401"/>
        <v>0</v>
      </c>
      <c r="CJ1289" s="411">
        <v>0</v>
      </c>
      <c r="CK1289" s="411">
        <v>0</v>
      </c>
      <c r="CL1289" s="411">
        <v>0</v>
      </c>
      <c r="CM1289" s="411">
        <v>0</v>
      </c>
      <c r="CN1289" s="411">
        <v>0</v>
      </c>
      <c r="CO1289" s="411">
        <v>0</v>
      </c>
      <c r="CP1289" s="411">
        <v>0</v>
      </c>
      <c r="CQ1289" s="411">
        <v>0</v>
      </c>
      <c r="CR1289" s="411">
        <v>0</v>
      </c>
      <c r="CS1289" s="411">
        <v>0</v>
      </c>
      <c r="CT1289" s="411">
        <v>0</v>
      </c>
      <c r="CU1289" s="412">
        <v>0</v>
      </c>
      <c r="CV1289" s="411">
        <f t="shared" si="402"/>
        <v>0</v>
      </c>
      <c r="CW1289" s="411">
        <v>0</v>
      </c>
      <c r="CX1289" s="411">
        <v>0</v>
      </c>
      <c r="CY1289" s="411">
        <v>0</v>
      </c>
      <c r="CZ1289" s="411">
        <v>0</v>
      </c>
      <c r="DA1289" s="411">
        <v>0</v>
      </c>
      <c r="DB1289" s="411">
        <v>0</v>
      </c>
      <c r="DC1289" s="411">
        <v>0</v>
      </c>
      <c r="DD1289" s="411">
        <v>0</v>
      </c>
      <c r="DE1289" s="411">
        <v>0</v>
      </c>
      <c r="DF1289" s="411">
        <v>0</v>
      </c>
      <c r="DG1289" s="411">
        <v>0</v>
      </c>
      <c r="DH1289" s="412">
        <v>0</v>
      </c>
      <c r="DI1289" s="411">
        <f t="shared" si="403"/>
        <v>0</v>
      </c>
      <c r="DJ1289" s="411">
        <v>0</v>
      </c>
      <c r="DK1289" s="411">
        <v>0</v>
      </c>
      <c r="DL1289" s="411">
        <v>0</v>
      </c>
      <c r="DM1289" s="411">
        <v>0</v>
      </c>
      <c r="DN1289" s="411">
        <v>0</v>
      </c>
      <c r="DO1289" s="411">
        <v>0</v>
      </c>
      <c r="DP1289" s="411">
        <v>0</v>
      </c>
      <c r="DQ1289" s="411">
        <v>0</v>
      </c>
      <c r="DR1289" s="411">
        <v>0</v>
      </c>
      <c r="DS1289" s="411">
        <v>0</v>
      </c>
      <c r="DT1289" s="411">
        <v>0</v>
      </c>
      <c r="DU1289" s="412">
        <v>0</v>
      </c>
      <c r="DV1289" s="411">
        <f t="shared" si="404"/>
        <v>0</v>
      </c>
      <c r="DW1289" s="412">
        <v>0</v>
      </c>
      <c r="DX1289" s="412">
        <v>0</v>
      </c>
      <c r="DY1289" s="412">
        <v>0</v>
      </c>
      <c r="DZ1289" s="412">
        <v>0</v>
      </c>
      <c r="EA1289" s="412">
        <v>0</v>
      </c>
      <c r="EB1289" s="412">
        <v>0</v>
      </c>
      <c r="EC1289" s="412">
        <v>0</v>
      </c>
      <c r="ED1289" s="412">
        <v>0</v>
      </c>
      <c r="EE1289" s="412">
        <v>0</v>
      </c>
      <c r="EF1289" s="412">
        <v>0</v>
      </c>
      <c r="EG1289" s="412">
        <v>0</v>
      </c>
      <c r="EH1289" s="412">
        <v>0</v>
      </c>
      <c r="EI1289" s="411">
        <f t="shared" si="405"/>
        <v>0</v>
      </c>
      <c r="EK1289" s="411">
        <f t="shared" si="406"/>
        <v>2</v>
      </c>
      <c r="EL1289" s="7">
        <f t="shared" si="407"/>
        <v>-2</v>
      </c>
    </row>
    <row r="1290" spans="1:142">
      <c r="A1290" s="365" t="str">
        <f t="shared" si="389"/>
        <v xml:space="preserve"> 229</v>
      </c>
      <c r="B1290" s="370" t="s">
        <v>986</v>
      </c>
      <c r="C1290" s="370" t="s">
        <v>1177</v>
      </c>
      <c r="D1290" s="411">
        <v>0</v>
      </c>
      <c r="E1290" s="411">
        <v>0</v>
      </c>
      <c r="F1290" s="411">
        <v>0</v>
      </c>
      <c r="G1290" s="411">
        <v>0</v>
      </c>
      <c r="H1290" s="411">
        <v>0</v>
      </c>
      <c r="I1290" s="411">
        <v>0</v>
      </c>
      <c r="J1290" s="411">
        <v>1</v>
      </c>
      <c r="K1290" s="411">
        <v>0</v>
      </c>
      <c r="L1290" s="411">
        <v>0</v>
      </c>
      <c r="M1290" s="411">
        <v>0</v>
      </c>
      <c r="N1290" s="411">
        <v>1</v>
      </c>
      <c r="O1290" s="412">
        <v>0</v>
      </c>
      <c r="P1290" s="411">
        <f t="shared" si="390"/>
        <v>2</v>
      </c>
      <c r="Q1290" s="411">
        <f t="shared" si="391"/>
        <v>0.967741935483871</v>
      </c>
      <c r="R1290" s="411">
        <f t="shared" si="392"/>
        <v>3.2258064516129031E-2</v>
      </c>
      <c r="S1290" s="411">
        <f t="shared" si="393"/>
        <v>1</v>
      </c>
      <c r="T1290" s="411">
        <v>0</v>
      </c>
      <c r="U1290" s="411">
        <v>0</v>
      </c>
      <c r="V1290" s="411">
        <v>0</v>
      </c>
      <c r="W1290" s="411">
        <v>0</v>
      </c>
      <c r="X1290" s="411">
        <v>0</v>
      </c>
      <c r="Y1290" s="411">
        <v>0</v>
      </c>
      <c r="Z1290" s="411">
        <v>0</v>
      </c>
      <c r="AA1290" s="411">
        <v>0</v>
      </c>
      <c r="AB1290" s="411">
        <v>0</v>
      </c>
      <c r="AC1290" s="411">
        <v>0</v>
      </c>
      <c r="AD1290" s="411">
        <v>0</v>
      </c>
      <c r="AE1290" s="412">
        <v>0</v>
      </c>
      <c r="AF1290" s="411">
        <f t="shared" si="394"/>
        <v>0</v>
      </c>
      <c r="AG1290" s="411">
        <v>0</v>
      </c>
      <c r="AH1290" s="411">
        <v>0</v>
      </c>
      <c r="AI1290" s="411">
        <v>0</v>
      </c>
      <c r="AJ1290" s="411">
        <v>0</v>
      </c>
      <c r="AK1290" s="411">
        <v>0</v>
      </c>
      <c r="AL1290" s="411">
        <v>0</v>
      </c>
      <c r="AM1290" s="411">
        <v>0</v>
      </c>
      <c r="AN1290" s="411">
        <v>0</v>
      </c>
      <c r="AO1290" s="411">
        <v>0</v>
      </c>
      <c r="AP1290" s="411">
        <v>0</v>
      </c>
      <c r="AQ1290" s="411">
        <v>0</v>
      </c>
      <c r="AR1290" s="412">
        <v>0</v>
      </c>
      <c r="AS1290" s="411">
        <f t="shared" si="395"/>
        <v>0</v>
      </c>
      <c r="AT1290" s="411">
        <f t="shared" si="396"/>
        <v>0</v>
      </c>
      <c r="AU1290" s="411">
        <f t="shared" si="397"/>
        <v>0</v>
      </c>
      <c r="AV1290" s="411">
        <f t="shared" si="398"/>
        <v>0</v>
      </c>
      <c r="AW1290" s="411">
        <v>0</v>
      </c>
      <c r="AX1290" s="411">
        <v>0</v>
      </c>
      <c r="AY1290" s="411">
        <v>0</v>
      </c>
      <c r="AZ1290" s="411">
        <v>0</v>
      </c>
      <c r="BA1290" s="411">
        <v>0</v>
      </c>
      <c r="BB1290" s="411">
        <v>0</v>
      </c>
      <c r="BC1290" s="411">
        <v>0</v>
      </c>
      <c r="BD1290" s="411">
        <v>0</v>
      </c>
      <c r="BE1290" s="411">
        <v>0</v>
      </c>
      <c r="BF1290" s="411">
        <v>0</v>
      </c>
      <c r="BG1290" s="411">
        <v>0</v>
      </c>
      <c r="BH1290" s="412">
        <v>0</v>
      </c>
      <c r="BI1290" s="411">
        <f t="shared" si="399"/>
        <v>0</v>
      </c>
      <c r="BJ1290" s="411">
        <v>0</v>
      </c>
      <c r="BK1290" s="411">
        <v>0</v>
      </c>
      <c r="BL1290" s="411">
        <v>0</v>
      </c>
      <c r="BM1290" s="411">
        <v>0</v>
      </c>
      <c r="BN1290" s="411">
        <v>0</v>
      </c>
      <c r="BO1290" s="411">
        <v>0</v>
      </c>
      <c r="BP1290" s="411">
        <v>0</v>
      </c>
      <c r="BQ1290" s="411">
        <v>0</v>
      </c>
      <c r="BR1290" s="411">
        <v>0</v>
      </c>
      <c r="BS1290" s="411">
        <v>0</v>
      </c>
      <c r="BT1290" s="411">
        <v>0</v>
      </c>
      <c r="BU1290" s="412">
        <v>0</v>
      </c>
      <c r="BV1290" s="411">
        <f t="shared" si="400"/>
        <v>0</v>
      </c>
      <c r="BW1290" s="411">
        <v>0</v>
      </c>
      <c r="BX1290" s="411">
        <v>0</v>
      </c>
      <c r="BY1290" s="411">
        <v>0</v>
      </c>
      <c r="BZ1290" s="411">
        <v>0</v>
      </c>
      <c r="CA1290" s="411">
        <v>0</v>
      </c>
      <c r="CB1290" s="411">
        <v>0</v>
      </c>
      <c r="CC1290" s="411">
        <v>0</v>
      </c>
      <c r="CD1290" s="411">
        <v>0</v>
      </c>
      <c r="CE1290" s="411">
        <v>0</v>
      </c>
      <c r="CF1290" s="411">
        <v>0</v>
      </c>
      <c r="CG1290" s="411">
        <v>0</v>
      </c>
      <c r="CH1290" s="412">
        <v>0</v>
      </c>
      <c r="CI1290" s="411">
        <f t="shared" si="401"/>
        <v>0</v>
      </c>
      <c r="CJ1290" s="411">
        <v>0</v>
      </c>
      <c r="CK1290" s="411">
        <v>0</v>
      </c>
      <c r="CL1290" s="411">
        <v>0</v>
      </c>
      <c r="CM1290" s="411">
        <v>0</v>
      </c>
      <c r="CN1290" s="411">
        <v>0</v>
      </c>
      <c r="CO1290" s="411">
        <v>0</v>
      </c>
      <c r="CP1290" s="411">
        <v>0</v>
      </c>
      <c r="CQ1290" s="411">
        <v>0</v>
      </c>
      <c r="CR1290" s="411">
        <v>0</v>
      </c>
      <c r="CS1290" s="411">
        <v>0</v>
      </c>
      <c r="CT1290" s="411">
        <v>0</v>
      </c>
      <c r="CU1290" s="412">
        <v>0</v>
      </c>
      <c r="CV1290" s="411">
        <f t="shared" si="402"/>
        <v>0</v>
      </c>
      <c r="CW1290" s="411">
        <v>0</v>
      </c>
      <c r="CX1290" s="411">
        <v>0</v>
      </c>
      <c r="CY1290" s="411">
        <v>0</v>
      </c>
      <c r="CZ1290" s="411">
        <v>0</v>
      </c>
      <c r="DA1290" s="411">
        <v>0</v>
      </c>
      <c r="DB1290" s="411">
        <v>0</v>
      </c>
      <c r="DC1290" s="411">
        <v>0</v>
      </c>
      <c r="DD1290" s="411">
        <v>0</v>
      </c>
      <c r="DE1290" s="411">
        <v>0</v>
      </c>
      <c r="DF1290" s="411">
        <v>0</v>
      </c>
      <c r="DG1290" s="411">
        <v>0</v>
      </c>
      <c r="DH1290" s="412">
        <v>0</v>
      </c>
      <c r="DI1290" s="411">
        <f t="shared" si="403"/>
        <v>0</v>
      </c>
      <c r="DJ1290" s="411">
        <v>0</v>
      </c>
      <c r="DK1290" s="411">
        <v>0</v>
      </c>
      <c r="DL1290" s="411">
        <v>0</v>
      </c>
      <c r="DM1290" s="411">
        <v>0</v>
      </c>
      <c r="DN1290" s="411">
        <v>0</v>
      </c>
      <c r="DO1290" s="411">
        <v>0</v>
      </c>
      <c r="DP1290" s="411">
        <v>0</v>
      </c>
      <c r="DQ1290" s="411">
        <v>0</v>
      </c>
      <c r="DR1290" s="411">
        <v>0</v>
      </c>
      <c r="DS1290" s="411">
        <v>0</v>
      </c>
      <c r="DT1290" s="411">
        <v>0</v>
      </c>
      <c r="DU1290" s="412">
        <v>0</v>
      </c>
      <c r="DV1290" s="411">
        <f t="shared" si="404"/>
        <v>0</v>
      </c>
      <c r="DW1290" s="412">
        <v>0</v>
      </c>
      <c r="DX1290" s="412">
        <v>0</v>
      </c>
      <c r="DY1290" s="412">
        <v>0</v>
      </c>
      <c r="DZ1290" s="412">
        <v>0</v>
      </c>
      <c r="EA1290" s="412">
        <v>0</v>
      </c>
      <c r="EB1290" s="412">
        <v>0</v>
      </c>
      <c r="EC1290" s="412">
        <v>0</v>
      </c>
      <c r="ED1290" s="412">
        <v>0</v>
      </c>
      <c r="EE1290" s="412">
        <v>0</v>
      </c>
      <c r="EF1290" s="412">
        <v>0</v>
      </c>
      <c r="EG1290" s="412">
        <v>0</v>
      </c>
      <c r="EH1290" s="412">
        <v>0</v>
      </c>
      <c r="EI1290" s="411">
        <f t="shared" si="405"/>
        <v>0</v>
      </c>
      <c r="EK1290" s="411">
        <f t="shared" si="406"/>
        <v>2</v>
      </c>
      <c r="EL1290" s="7">
        <f t="shared" si="407"/>
        <v>-2</v>
      </c>
    </row>
    <row r="1291" spans="1:142">
      <c r="A1291" s="365" t="str">
        <f t="shared" si="389"/>
        <v xml:space="preserve"> 229</v>
      </c>
      <c r="B1291" s="370" t="s">
        <v>986</v>
      </c>
      <c r="C1291" s="370" t="s">
        <v>1178</v>
      </c>
      <c r="D1291" s="411">
        <v>2</v>
      </c>
      <c r="E1291" s="411">
        <v>0</v>
      </c>
      <c r="F1291" s="411">
        <v>1</v>
      </c>
      <c r="G1291" s="411">
        <v>3</v>
      </c>
      <c r="H1291" s="411">
        <v>3</v>
      </c>
      <c r="I1291" s="411">
        <v>1</v>
      </c>
      <c r="J1291" s="411">
        <v>2</v>
      </c>
      <c r="K1291" s="411">
        <v>2</v>
      </c>
      <c r="L1291" s="411">
        <v>1</v>
      </c>
      <c r="M1291" s="411">
        <v>1</v>
      </c>
      <c r="N1291" s="411">
        <v>1</v>
      </c>
      <c r="O1291" s="412">
        <v>1</v>
      </c>
      <c r="P1291" s="411">
        <f t="shared" si="390"/>
        <v>18</v>
      </c>
      <c r="Q1291" s="411">
        <f t="shared" si="391"/>
        <v>11.935483870967742</v>
      </c>
      <c r="R1291" s="411">
        <f t="shared" si="392"/>
        <v>2.7886540600667407</v>
      </c>
      <c r="S1291" s="411">
        <f t="shared" si="393"/>
        <v>3.2758620689655173</v>
      </c>
      <c r="T1291" s="411">
        <v>0</v>
      </c>
      <c r="U1291" s="411">
        <v>0</v>
      </c>
      <c r="V1291" s="411">
        <v>0</v>
      </c>
      <c r="W1291" s="411">
        <v>0</v>
      </c>
      <c r="X1291" s="411">
        <v>0</v>
      </c>
      <c r="Y1291" s="411">
        <v>0</v>
      </c>
      <c r="Z1291" s="411">
        <v>0</v>
      </c>
      <c r="AA1291" s="411">
        <v>0</v>
      </c>
      <c r="AB1291" s="411">
        <v>0</v>
      </c>
      <c r="AC1291" s="411">
        <v>0</v>
      </c>
      <c r="AD1291" s="411">
        <v>0</v>
      </c>
      <c r="AE1291" s="412">
        <v>0</v>
      </c>
      <c r="AF1291" s="411">
        <f t="shared" si="394"/>
        <v>0</v>
      </c>
      <c r="AG1291" s="411">
        <v>0</v>
      </c>
      <c r="AH1291" s="411">
        <v>0</v>
      </c>
      <c r="AI1291" s="411">
        <v>0</v>
      </c>
      <c r="AJ1291" s="411">
        <v>0</v>
      </c>
      <c r="AK1291" s="411">
        <v>0</v>
      </c>
      <c r="AL1291" s="411">
        <v>0</v>
      </c>
      <c r="AM1291" s="411">
        <v>0</v>
      </c>
      <c r="AN1291" s="411">
        <v>0</v>
      </c>
      <c r="AO1291" s="411">
        <v>0</v>
      </c>
      <c r="AP1291" s="411">
        <v>0</v>
      </c>
      <c r="AQ1291" s="411">
        <v>0</v>
      </c>
      <c r="AR1291" s="412">
        <v>0</v>
      </c>
      <c r="AS1291" s="411">
        <f t="shared" si="395"/>
        <v>0</v>
      </c>
      <c r="AT1291" s="411">
        <f t="shared" si="396"/>
        <v>0</v>
      </c>
      <c r="AU1291" s="411">
        <f t="shared" si="397"/>
        <v>0</v>
      </c>
      <c r="AV1291" s="411">
        <f t="shared" si="398"/>
        <v>0</v>
      </c>
      <c r="AW1291" s="411">
        <v>0</v>
      </c>
      <c r="AX1291" s="411">
        <v>0</v>
      </c>
      <c r="AY1291" s="411">
        <v>0</v>
      </c>
      <c r="AZ1291" s="411">
        <v>0</v>
      </c>
      <c r="BA1291" s="411">
        <v>0</v>
      </c>
      <c r="BB1291" s="411">
        <v>0</v>
      </c>
      <c r="BC1291" s="411">
        <v>0</v>
      </c>
      <c r="BD1291" s="411">
        <v>0</v>
      </c>
      <c r="BE1291" s="411">
        <v>0</v>
      </c>
      <c r="BF1291" s="411">
        <v>0</v>
      </c>
      <c r="BG1291" s="411">
        <v>0</v>
      </c>
      <c r="BH1291" s="412">
        <v>0</v>
      </c>
      <c r="BI1291" s="411">
        <f t="shared" si="399"/>
        <v>0</v>
      </c>
      <c r="BJ1291" s="411">
        <v>0</v>
      </c>
      <c r="BK1291" s="411">
        <v>0</v>
      </c>
      <c r="BL1291" s="411">
        <v>0</v>
      </c>
      <c r="BM1291" s="411">
        <v>0</v>
      </c>
      <c r="BN1291" s="411">
        <v>0</v>
      </c>
      <c r="BO1291" s="411">
        <v>0</v>
      </c>
      <c r="BP1291" s="411">
        <v>0</v>
      </c>
      <c r="BQ1291" s="411">
        <v>0</v>
      </c>
      <c r="BR1291" s="411">
        <v>0</v>
      </c>
      <c r="BS1291" s="411">
        <v>0</v>
      </c>
      <c r="BT1291" s="411">
        <v>0</v>
      </c>
      <c r="BU1291" s="412">
        <v>0</v>
      </c>
      <c r="BV1291" s="411">
        <f t="shared" si="400"/>
        <v>0</v>
      </c>
      <c r="BW1291" s="411">
        <v>0</v>
      </c>
      <c r="BX1291" s="411">
        <v>0</v>
      </c>
      <c r="BY1291" s="411">
        <v>0</v>
      </c>
      <c r="BZ1291" s="411">
        <v>0</v>
      </c>
      <c r="CA1291" s="411">
        <v>0</v>
      </c>
      <c r="CB1291" s="411">
        <v>0</v>
      </c>
      <c r="CC1291" s="411">
        <v>0</v>
      </c>
      <c r="CD1291" s="411">
        <v>0</v>
      </c>
      <c r="CE1291" s="411">
        <v>0</v>
      </c>
      <c r="CF1291" s="411">
        <v>0</v>
      </c>
      <c r="CG1291" s="411">
        <v>0</v>
      </c>
      <c r="CH1291" s="412">
        <v>0</v>
      </c>
      <c r="CI1291" s="411">
        <f t="shared" si="401"/>
        <v>0</v>
      </c>
      <c r="CJ1291" s="411">
        <v>0</v>
      </c>
      <c r="CK1291" s="411">
        <v>0</v>
      </c>
      <c r="CL1291" s="411">
        <v>0</v>
      </c>
      <c r="CM1291" s="411">
        <v>0</v>
      </c>
      <c r="CN1291" s="411">
        <v>0</v>
      </c>
      <c r="CO1291" s="411">
        <v>0</v>
      </c>
      <c r="CP1291" s="411">
        <v>0</v>
      </c>
      <c r="CQ1291" s="411">
        <v>0</v>
      </c>
      <c r="CR1291" s="411">
        <v>0</v>
      </c>
      <c r="CS1291" s="411">
        <v>0</v>
      </c>
      <c r="CT1291" s="411">
        <v>0</v>
      </c>
      <c r="CU1291" s="412">
        <v>0</v>
      </c>
      <c r="CV1291" s="411">
        <f t="shared" si="402"/>
        <v>0</v>
      </c>
      <c r="CW1291" s="411">
        <v>0</v>
      </c>
      <c r="CX1291" s="411">
        <v>0</v>
      </c>
      <c r="CY1291" s="411">
        <v>0</v>
      </c>
      <c r="CZ1291" s="411">
        <v>0</v>
      </c>
      <c r="DA1291" s="411">
        <v>0</v>
      </c>
      <c r="DB1291" s="411">
        <v>0</v>
      </c>
      <c r="DC1291" s="411">
        <v>0</v>
      </c>
      <c r="DD1291" s="411">
        <v>0</v>
      </c>
      <c r="DE1291" s="411">
        <v>0</v>
      </c>
      <c r="DF1291" s="411">
        <v>0</v>
      </c>
      <c r="DG1291" s="411">
        <v>0</v>
      </c>
      <c r="DH1291" s="412">
        <v>0</v>
      </c>
      <c r="DI1291" s="411">
        <f t="shared" si="403"/>
        <v>0</v>
      </c>
      <c r="DJ1291" s="411">
        <v>0</v>
      </c>
      <c r="DK1291" s="411">
        <v>0</v>
      </c>
      <c r="DL1291" s="411">
        <v>0</v>
      </c>
      <c r="DM1291" s="411">
        <v>0</v>
      </c>
      <c r="DN1291" s="411">
        <v>0</v>
      </c>
      <c r="DO1291" s="411">
        <v>0</v>
      </c>
      <c r="DP1291" s="411">
        <v>0</v>
      </c>
      <c r="DQ1291" s="411">
        <v>0</v>
      </c>
      <c r="DR1291" s="411">
        <v>0</v>
      </c>
      <c r="DS1291" s="411">
        <v>0</v>
      </c>
      <c r="DT1291" s="411">
        <v>0</v>
      </c>
      <c r="DU1291" s="412">
        <v>0</v>
      </c>
      <c r="DV1291" s="411">
        <f t="shared" si="404"/>
        <v>0</v>
      </c>
      <c r="DW1291" s="412">
        <v>0</v>
      </c>
      <c r="DX1291" s="412">
        <v>0</v>
      </c>
      <c r="DY1291" s="412">
        <v>0</v>
      </c>
      <c r="DZ1291" s="412">
        <v>0</v>
      </c>
      <c r="EA1291" s="412">
        <v>0</v>
      </c>
      <c r="EB1291" s="412">
        <v>0</v>
      </c>
      <c r="EC1291" s="412">
        <v>0</v>
      </c>
      <c r="ED1291" s="412">
        <v>0</v>
      </c>
      <c r="EE1291" s="412">
        <v>0</v>
      </c>
      <c r="EF1291" s="412">
        <v>0</v>
      </c>
      <c r="EG1291" s="412">
        <v>0</v>
      </c>
      <c r="EH1291" s="412">
        <v>0</v>
      </c>
      <c r="EI1291" s="411">
        <f t="shared" si="405"/>
        <v>0</v>
      </c>
      <c r="EK1291" s="411">
        <f t="shared" si="406"/>
        <v>18</v>
      </c>
      <c r="EL1291" s="7">
        <f t="shared" si="407"/>
        <v>-18</v>
      </c>
    </row>
    <row r="1292" spans="1:142">
      <c r="A1292" s="365" t="str">
        <f t="shared" si="389"/>
        <v xml:space="preserve"> 229</v>
      </c>
      <c r="B1292" s="370" t="s">
        <v>986</v>
      </c>
      <c r="C1292" s="370" t="s">
        <v>1220</v>
      </c>
      <c r="D1292" s="411">
        <v>0</v>
      </c>
      <c r="E1292" s="411">
        <v>0</v>
      </c>
      <c r="F1292" s="411">
        <v>0</v>
      </c>
      <c r="G1292" s="411">
        <v>0</v>
      </c>
      <c r="H1292" s="411">
        <v>0</v>
      </c>
      <c r="I1292" s="411">
        <v>0</v>
      </c>
      <c r="J1292" s="411">
        <v>0</v>
      </c>
      <c r="K1292" s="411">
        <v>0</v>
      </c>
      <c r="L1292" s="411">
        <v>0</v>
      </c>
      <c r="M1292" s="411">
        <v>9</v>
      </c>
      <c r="N1292" s="411">
        <v>0</v>
      </c>
      <c r="O1292" s="412">
        <v>0</v>
      </c>
      <c r="P1292" s="411">
        <f t="shared" si="390"/>
        <v>9</v>
      </c>
      <c r="Q1292" s="411">
        <f t="shared" si="391"/>
        <v>0</v>
      </c>
      <c r="R1292" s="411">
        <f t="shared" si="392"/>
        <v>0</v>
      </c>
      <c r="S1292" s="411">
        <f t="shared" si="393"/>
        <v>9</v>
      </c>
      <c r="T1292" s="411">
        <v>0</v>
      </c>
      <c r="U1292" s="411">
        <v>0</v>
      </c>
      <c r="V1292" s="411">
        <v>0</v>
      </c>
      <c r="W1292" s="411">
        <v>0</v>
      </c>
      <c r="X1292" s="411">
        <v>0</v>
      </c>
      <c r="Y1292" s="411">
        <v>0</v>
      </c>
      <c r="Z1292" s="411">
        <v>0</v>
      </c>
      <c r="AA1292" s="411">
        <v>0</v>
      </c>
      <c r="AB1292" s="411">
        <v>0</v>
      </c>
      <c r="AC1292" s="411">
        <v>0</v>
      </c>
      <c r="AD1292" s="411">
        <v>0</v>
      </c>
      <c r="AE1292" s="412">
        <v>0</v>
      </c>
      <c r="AF1292" s="411">
        <f t="shared" si="394"/>
        <v>0</v>
      </c>
      <c r="AG1292" s="411">
        <v>0</v>
      </c>
      <c r="AH1292" s="411">
        <v>0</v>
      </c>
      <c r="AI1292" s="411">
        <v>0</v>
      </c>
      <c r="AJ1292" s="411">
        <v>0</v>
      </c>
      <c r="AK1292" s="411">
        <v>0</v>
      </c>
      <c r="AL1292" s="411">
        <v>0</v>
      </c>
      <c r="AM1292" s="411">
        <v>0</v>
      </c>
      <c r="AN1292" s="411">
        <v>0</v>
      </c>
      <c r="AO1292" s="411">
        <v>0</v>
      </c>
      <c r="AP1292" s="411">
        <v>0</v>
      </c>
      <c r="AQ1292" s="411">
        <v>0</v>
      </c>
      <c r="AR1292" s="412">
        <v>0</v>
      </c>
      <c r="AS1292" s="411">
        <f t="shared" si="395"/>
        <v>0</v>
      </c>
      <c r="AT1292" s="411">
        <f t="shared" si="396"/>
        <v>0</v>
      </c>
      <c r="AU1292" s="411">
        <f t="shared" si="397"/>
        <v>0</v>
      </c>
      <c r="AV1292" s="411">
        <f t="shared" si="398"/>
        <v>0</v>
      </c>
      <c r="AW1292" s="411">
        <v>0</v>
      </c>
      <c r="AX1292" s="411">
        <v>0</v>
      </c>
      <c r="AY1292" s="411">
        <v>0</v>
      </c>
      <c r="AZ1292" s="411">
        <v>0</v>
      </c>
      <c r="BA1292" s="411">
        <v>0</v>
      </c>
      <c r="BB1292" s="411">
        <v>0</v>
      </c>
      <c r="BC1292" s="411">
        <v>0</v>
      </c>
      <c r="BD1292" s="411">
        <v>0</v>
      </c>
      <c r="BE1292" s="411">
        <v>0</v>
      </c>
      <c r="BF1292" s="411">
        <v>0</v>
      </c>
      <c r="BG1292" s="411">
        <v>0</v>
      </c>
      <c r="BH1292" s="412">
        <v>0</v>
      </c>
      <c r="BI1292" s="411">
        <f t="shared" si="399"/>
        <v>0</v>
      </c>
      <c r="BJ1292" s="411">
        <v>0</v>
      </c>
      <c r="BK1292" s="411">
        <v>0</v>
      </c>
      <c r="BL1292" s="411">
        <v>0</v>
      </c>
      <c r="BM1292" s="411">
        <v>0</v>
      </c>
      <c r="BN1292" s="411">
        <v>0</v>
      </c>
      <c r="BO1292" s="411">
        <v>0</v>
      </c>
      <c r="BP1292" s="411">
        <v>0</v>
      </c>
      <c r="BQ1292" s="411">
        <v>0</v>
      </c>
      <c r="BR1292" s="411">
        <v>0</v>
      </c>
      <c r="BS1292" s="411">
        <v>0</v>
      </c>
      <c r="BT1292" s="411">
        <v>0</v>
      </c>
      <c r="BU1292" s="412">
        <v>0</v>
      </c>
      <c r="BV1292" s="411">
        <f t="shared" si="400"/>
        <v>0</v>
      </c>
      <c r="BW1292" s="411">
        <v>0</v>
      </c>
      <c r="BX1292" s="411">
        <v>0</v>
      </c>
      <c r="BY1292" s="411">
        <v>0</v>
      </c>
      <c r="BZ1292" s="411">
        <v>0</v>
      </c>
      <c r="CA1292" s="411">
        <v>0</v>
      </c>
      <c r="CB1292" s="411">
        <v>0</v>
      </c>
      <c r="CC1292" s="411">
        <v>0</v>
      </c>
      <c r="CD1292" s="411">
        <v>0</v>
      </c>
      <c r="CE1292" s="411">
        <v>0</v>
      </c>
      <c r="CF1292" s="411">
        <v>0</v>
      </c>
      <c r="CG1292" s="411">
        <v>0</v>
      </c>
      <c r="CH1292" s="412">
        <v>0</v>
      </c>
      <c r="CI1292" s="411">
        <f t="shared" si="401"/>
        <v>0</v>
      </c>
      <c r="CJ1292" s="411">
        <v>0</v>
      </c>
      <c r="CK1292" s="411">
        <v>0</v>
      </c>
      <c r="CL1292" s="411">
        <v>0</v>
      </c>
      <c r="CM1292" s="411">
        <v>0</v>
      </c>
      <c r="CN1292" s="411">
        <v>0</v>
      </c>
      <c r="CO1292" s="411">
        <v>0</v>
      </c>
      <c r="CP1292" s="411">
        <v>0</v>
      </c>
      <c r="CQ1292" s="411">
        <v>0</v>
      </c>
      <c r="CR1292" s="411">
        <v>0</v>
      </c>
      <c r="CS1292" s="411">
        <v>0</v>
      </c>
      <c r="CT1292" s="411">
        <v>0</v>
      </c>
      <c r="CU1292" s="412">
        <v>0</v>
      </c>
      <c r="CV1292" s="411">
        <f t="shared" si="402"/>
        <v>0</v>
      </c>
      <c r="CW1292" s="411">
        <v>0</v>
      </c>
      <c r="CX1292" s="411">
        <v>0</v>
      </c>
      <c r="CY1292" s="411">
        <v>0</v>
      </c>
      <c r="CZ1292" s="411">
        <v>0</v>
      </c>
      <c r="DA1292" s="411">
        <v>0</v>
      </c>
      <c r="DB1292" s="411">
        <v>0</v>
      </c>
      <c r="DC1292" s="411">
        <v>0</v>
      </c>
      <c r="DD1292" s="411">
        <v>0</v>
      </c>
      <c r="DE1292" s="411">
        <v>0</v>
      </c>
      <c r="DF1292" s="411">
        <v>0</v>
      </c>
      <c r="DG1292" s="411">
        <v>0</v>
      </c>
      <c r="DH1292" s="412">
        <v>0</v>
      </c>
      <c r="DI1292" s="411">
        <f t="shared" si="403"/>
        <v>0</v>
      </c>
      <c r="DJ1292" s="411">
        <v>0</v>
      </c>
      <c r="DK1292" s="411">
        <v>0</v>
      </c>
      <c r="DL1292" s="411">
        <v>0</v>
      </c>
      <c r="DM1292" s="411">
        <v>0</v>
      </c>
      <c r="DN1292" s="411">
        <v>0</v>
      </c>
      <c r="DO1292" s="411">
        <v>0</v>
      </c>
      <c r="DP1292" s="411">
        <v>0</v>
      </c>
      <c r="DQ1292" s="411">
        <v>0</v>
      </c>
      <c r="DR1292" s="411">
        <v>0</v>
      </c>
      <c r="DS1292" s="411">
        <v>0</v>
      </c>
      <c r="DT1292" s="411">
        <v>0</v>
      </c>
      <c r="DU1292" s="412">
        <v>0</v>
      </c>
      <c r="DV1292" s="411">
        <f t="shared" si="404"/>
        <v>0</v>
      </c>
      <c r="DW1292" s="412">
        <v>0</v>
      </c>
      <c r="DX1292" s="412">
        <v>0</v>
      </c>
      <c r="DY1292" s="412">
        <v>0</v>
      </c>
      <c r="DZ1292" s="412">
        <v>0</v>
      </c>
      <c r="EA1292" s="412">
        <v>0</v>
      </c>
      <c r="EB1292" s="412">
        <v>0</v>
      </c>
      <c r="EC1292" s="412">
        <v>0</v>
      </c>
      <c r="ED1292" s="412">
        <v>0</v>
      </c>
      <c r="EE1292" s="412">
        <v>0</v>
      </c>
      <c r="EF1292" s="412">
        <v>0</v>
      </c>
      <c r="EG1292" s="412">
        <v>0</v>
      </c>
      <c r="EH1292" s="412">
        <v>0</v>
      </c>
      <c r="EI1292" s="411">
        <f t="shared" si="405"/>
        <v>0</v>
      </c>
      <c r="EK1292" s="411">
        <f t="shared" si="406"/>
        <v>9</v>
      </c>
      <c r="EL1292" s="7">
        <f t="shared" si="407"/>
        <v>-9</v>
      </c>
    </row>
    <row r="1293" spans="1:142">
      <c r="A1293" s="365" t="str">
        <f t="shared" si="389"/>
        <v xml:space="preserve"> 229</v>
      </c>
      <c r="B1293" s="370" t="s">
        <v>986</v>
      </c>
      <c r="C1293" s="370" t="s">
        <v>1221</v>
      </c>
      <c r="D1293" s="411">
        <v>0</v>
      </c>
      <c r="E1293" s="411">
        <v>0</v>
      </c>
      <c r="F1293" s="411">
        <v>0</v>
      </c>
      <c r="G1293" s="411">
        <v>0</v>
      </c>
      <c r="H1293" s="411">
        <v>0</v>
      </c>
      <c r="I1293" s="411">
        <v>0</v>
      </c>
      <c r="J1293" s="411">
        <v>0</v>
      </c>
      <c r="K1293" s="411">
        <v>0</v>
      </c>
      <c r="L1293" s="411">
        <v>0</v>
      </c>
      <c r="M1293" s="411">
        <v>9</v>
      </c>
      <c r="N1293" s="411">
        <v>0</v>
      </c>
      <c r="O1293" s="412">
        <v>0</v>
      </c>
      <c r="P1293" s="411">
        <f t="shared" si="390"/>
        <v>9</v>
      </c>
      <c r="Q1293" s="411">
        <f t="shared" si="391"/>
        <v>0</v>
      </c>
      <c r="R1293" s="411">
        <f t="shared" si="392"/>
        <v>0</v>
      </c>
      <c r="S1293" s="411">
        <f t="shared" si="393"/>
        <v>9</v>
      </c>
      <c r="T1293" s="411">
        <v>0</v>
      </c>
      <c r="U1293" s="411">
        <v>0</v>
      </c>
      <c r="V1293" s="411">
        <v>0</v>
      </c>
      <c r="W1293" s="411">
        <v>0</v>
      </c>
      <c r="X1293" s="411">
        <v>0</v>
      </c>
      <c r="Y1293" s="411">
        <v>0</v>
      </c>
      <c r="Z1293" s="411">
        <v>0</v>
      </c>
      <c r="AA1293" s="411">
        <v>0</v>
      </c>
      <c r="AB1293" s="411">
        <v>0</v>
      </c>
      <c r="AC1293" s="411">
        <v>0</v>
      </c>
      <c r="AD1293" s="411">
        <v>0</v>
      </c>
      <c r="AE1293" s="412">
        <v>0</v>
      </c>
      <c r="AF1293" s="411">
        <f t="shared" si="394"/>
        <v>0</v>
      </c>
      <c r="AG1293" s="411">
        <v>0</v>
      </c>
      <c r="AH1293" s="411">
        <v>0</v>
      </c>
      <c r="AI1293" s="411">
        <v>0</v>
      </c>
      <c r="AJ1293" s="411">
        <v>0</v>
      </c>
      <c r="AK1293" s="411">
        <v>0</v>
      </c>
      <c r="AL1293" s="411">
        <v>0</v>
      </c>
      <c r="AM1293" s="411">
        <v>0</v>
      </c>
      <c r="AN1293" s="411">
        <v>0</v>
      </c>
      <c r="AO1293" s="411">
        <v>0</v>
      </c>
      <c r="AP1293" s="411">
        <v>0</v>
      </c>
      <c r="AQ1293" s="411">
        <v>0</v>
      </c>
      <c r="AR1293" s="412">
        <v>0</v>
      </c>
      <c r="AS1293" s="411">
        <f t="shared" si="395"/>
        <v>0</v>
      </c>
      <c r="AT1293" s="411">
        <f t="shared" si="396"/>
        <v>0</v>
      </c>
      <c r="AU1293" s="411">
        <f t="shared" si="397"/>
        <v>0</v>
      </c>
      <c r="AV1293" s="411">
        <f t="shared" si="398"/>
        <v>0</v>
      </c>
      <c r="AW1293" s="411">
        <v>0</v>
      </c>
      <c r="AX1293" s="411">
        <v>0</v>
      </c>
      <c r="AY1293" s="411">
        <v>0</v>
      </c>
      <c r="AZ1293" s="411">
        <v>0</v>
      </c>
      <c r="BA1293" s="411">
        <v>0</v>
      </c>
      <c r="BB1293" s="411">
        <v>0</v>
      </c>
      <c r="BC1293" s="411">
        <v>0</v>
      </c>
      <c r="BD1293" s="411">
        <v>0</v>
      </c>
      <c r="BE1293" s="411">
        <v>0</v>
      </c>
      <c r="BF1293" s="411">
        <v>0</v>
      </c>
      <c r="BG1293" s="411">
        <v>0</v>
      </c>
      <c r="BH1293" s="412">
        <v>0</v>
      </c>
      <c r="BI1293" s="411">
        <f t="shared" si="399"/>
        <v>0</v>
      </c>
      <c r="BJ1293" s="411">
        <v>0</v>
      </c>
      <c r="BK1293" s="411">
        <v>0</v>
      </c>
      <c r="BL1293" s="411">
        <v>0</v>
      </c>
      <c r="BM1293" s="411">
        <v>0</v>
      </c>
      <c r="BN1293" s="411">
        <v>0</v>
      </c>
      <c r="BO1293" s="411">
        <v>0</v>
      </c>
      <c r="BP1293" s="411">
        <v>0</v>
      </c>
      <c r="BQ1293" s="411">
        <v>0</v>
      </c>
      <c r="BR1293" s="411">
        <v>0</v>
      </c>
      <c r="BS1293" s="411">
        <v>0</v>
      </c>
      <c r="BT1293" s="411">
        <v>0</v>
      </c>
      <c r="BU1293" s="412">
        <v>0</v>
      </c>
      <c r="BV1293" s="411">
        <f t="shared" si="400"/>
        <v>0</v>
      </c>
      <c r="BW1293" s="411">
        <v>0</v>
      </c>
      <c r="BX1293" s="411">
        <v>0</v>
      </c>
      <c r="BY1293" s="411">
        <v>0</v>
      </c>
      <c r="BZ1293" s="411">
        <v>0</v>
      </c>
      <c r="CA1293" s="411">
        <v>0</v>
      </c>
      <c r="CB1293" s="411">
        <v>0</v>
      </c>
      <c r="CC1293" s="411">
        <v>0</v>
      </c>
      <c r="CD1293" s="411">
        <v>0</v>
      </c>
      <c r="CE1293" s="411">
        <v>0</v>
      </c>
      <c r="CF1293" s="411">
        <v>0</v>
      </c>
      <c r="CG1293" s="411">
        <v>0</v>
      </c>
      <c r="CH1293" s="412">
        <v>0</v>
      </c>
      <c r="CI1293" s="411">
        <f t="shared" si="401"/>
        <v>0</v>
      </c>
      <c r="CJ1293" s="411">
        <v>0</v>
      </c>
      <c r="CK1293" s="411">
        <v>0</v>
      </c>
      <c r="CL1293" s="411">
        <v>0</v>
      </c>
      <c r="CM1293" s="411">
        <v>0</v>
      </c>
      <c r="CN1293" s="411">
        <v>0</v>
      </c>
      <c r="CO1293" s="411">
        <v>0</v>
      </c>
      <c r="CP1293" s="411">
        <v>0</v>
      </c>
      <c r="CQ1293" s="411">
        <v>0</v>
      </c>
      <c r="CR1293" s="411">
        <v>0</v>
      </c>
      <c r="CS1293" s="411">
        <v>0</v>
      </c>
      <c r="CT1293" s="411">
        <v>0</v>
      </c>
      <c r="CU1293" s="412">
        <v>0</v>
      </c>
      <c r="CV1293" s="411">
        <f t="shared" si="402"/>
        <v>0</v>
      </c>
      <c r="CW1293" s="411">
        <v>0</v>
      </c>
      <c r="CX1293" s="411">
        <v>0</v>
      </c>
      <c r="CY1293" s="411">
        <v>0</v>
      </c>
      <c r="CZ1293" s="411">
        <v>0</v>
      </c>
      <c r="DA1293" s="411">
        <v>0</v>
      </c>
      <c r="DB1293" s="411">
        <v>0</v>
      </c>
      <c r="DC1293" s="411">
        <v>0</v>
      </c>
      <c r="DD1293" s="411">
        <v>0</v>
      </c>
      <c r="DE1293" s="411">
        <v>0</v>
      </c>
      <c r="DF1293" s="411">
        <v>0</v>
      </c>
      <c r="DG1293" s="411">
        <v>0</v>
      </c>
      <c r="DH1293" s="412">
        <v>0</v>
      </c>
      <c r="DI1293" s="411">
        <f t="shared" si="403"/>
        <v>0</v>
      </c>
      <c r="DJ1293" s="411">
        <v>0</v>
      </c>
      <c r="DK1293" s="411">
        <v>0</v>
      </c>
      <c r="DL1293" s="411">
        <v>0</v>
      </c>
      <c r="DM1293" s="411">
        <v>0</v>
      </c>
      <c r="DN1293" s="411">
        <v>0</v>
      </c>
      <c r="DO1293" s="411">
        <v>0</v>
      </c>
      <c r="DP1293" s="411">
        <v>0</v>
      </c>
      <c r="DQ1293" s="411">
        <v>0</v>
      </c>
      <c r="DR1293" s="411">
        <v>0</v>
      </c>
      <c r="DS1293" s="411">
        <v>0</v>
      </c>
      <c r="DT1293" s="411">
        <v>0</v>
      </c>
      <c r="DU1293" s="412">
        <v>0</v>
      </c>
      <c r="DV1293" s="411">
        <f t="shared" si="404"/>
        <v>0</v>
      </c>
      <c r="DW1293" s="412">
        <v>0</v>
      </c>
      <c r="DX1293" s="412">
        <v>0</v>
      </c>
      <c r="DY1293" s="412">
        <v>0</v>
      </c>
      <c r="DZ1293" s="412">
        <v>0</v>
      </c>
      <c r="EA1293" s="412">
        <v>0</v>
      </c>
      <c r="EB1293" s="412">
        <v>0</v>
      </c>
      <c r="EC1293" s="412">
        <v>0</v>
      </c>
      <c r="ED1293" s="412">
        <v>0</v>
      </c>
      <c r="EE1293" s="412">
        <v>0</v>
      </c>
      <c r="EF1293" s="412">
        <v>0</v>
      </c>
      <c r="EG1293" s="412">
        <v>0</v>
      </c>
      <c r="EH1293" s="412">
        <v>0</v>
      </c>
      <c r="EI1293" s="411">
        <f t="shared" si="405"/>
        <v>0</v>
      </c>
      <c r="EK1293" s="411">
        <f t="shared" si="406"/>
        <v>9</v>
      </c>
      <c r="EL1293" s="7">
        <f t="shared" si="407"/>
        <v>-9</v>
      </c>
    </row>
    <row r="1294" spans="1:142">
      <c r="A1294" s="365" t="str">
        <f t="shared" si="389"/>
        <v xml:space="preserve"> 229</v>
      </c>
      <c r="B1294" s="370" t="s">
        <v>986</v>
      </c>
      <c r="C1294" s="370" t="s">
        <v>1223</v>
      </c>
      <c r="D1294" s="411">
        <v>0</v>
      </c>
      <c r="E1294" s="411">
        <v>0</v>
      </c>
      <c r="F1294" s="411">
        <v>0</v>
      </c>
      <c r="G1294" s="411">
        <v>0</v>
      </c>
      <c r="H1294" s="411">
        <v>0</v>
      </c>
      <c r="I1294" s="411">
        <v>0</v>
      </c>
      <c r="J1294" s="411">
        <v>0</v>
      </c>
      <c r="K1294" s="411">
        <v>0</v>
      </c>
      <c r="L1294" s="411">
        <v>0</v>
      </c>
      <c r="M1294" s="411">
        <v>9</v>
      </c>
      <c r="N1294" s="411">
        <v>0</v>
      </c>
      <c r="O1294" s="412">
        <v>0</v>
      </c>
      <c r="P1294" s="411">
        <f t="shared" si="390"/>
        <v>9</v>
      </c>
      <c r="Q1294" s="411">
        <f t="shared" si="391"/>
        <v>0</v>
      </c>
      <c r="R1294" s="411">
        <f t="shared" si="392"/>
        <v>0</v>
      </c>
      <c r="S1294" s="411">
        <f t="shared" si="393"/>
        <v>9</v>
      </c>
      <c r="T1294" s="411">
        <v>0</v>
      </c>
      <c r="U1294" s="411">
        <v>0</v>
      </c>
      <c r="V1294" s="411">
        <v>0</v>
      </c>
      <c r="W1294" s="411">
        <v>0</v>
      </c>
      <c r="X1294" s="411">
        <v>0</v>
      </c>
      <c r="Y1294" s="411">
        <v>0</v>
      </c>
      <c r="Z1294" s="411">
        <v>0</v>
      </c>
      <c r="AA1294" s="411">
        <v>0</v>
      </c>
      <c r="AB1294" s="411">
        <v>0</v>
      </c>
      <c r="AC1294" s="411">
        <v>0</v>
      </c>
      <c r="AD1294" s="411">
        <v>0</v>
      </c>
      <c r="AE1294" s="412">
        <v>0</v>
      </c>
      <c r="AF1294" s="411">
        <f t="shared" si="394"/>
        <v>0</v>
      </c>
      <c r="AG1294" s="411">
        <v>0</v>
      </c>
      <c r="AH1294" s="411">
        <v>0</v>
      </c>
      <c r="AI1294" s="411">
        <v>0</v>
      </c>
      <c r="AJ1294" s="411">
        <v>0</v>
      </c>
      <c r="AK1294" s="411">
        <v>0</v>
      </c>
      <c r="AL1294" s="411">
        <v>0</v>
      </c>
      <c r="AM1294" s="411">
        <v>0</v>
      </c>
      <c r="AN1294" s="411">
        <v>0</v>
      </c>
      <c r="AO1294" s="411">
        <v>0</v>
      </c>
      <c r="AP1294" s="411">
        <v>0</v>
      </c>
      <c r="AQ1294" s="411">
        <v>0</v>
      </c>
      <c r="AR1294" s="412">
        <v>0</v>
      </c>
      <c r="AS1294" s="411">
        <f t="shared" si="395"/>
        <v>0</v>
      </c>
      <c r="AT1294" s="411">
        <f t="shared" si="396"/>
        <v>0</v>
      </c>
      <c r="AU1294" s="411">
        <f t="shared" si="397"/>
        <v>0</v>
      </c>
      <c r="AV1294" s="411">
        <f t="shared" si="398"/>
        <v>0</v>
      </c>
      <c r="AW1294" s="411">
        <v>0</v>
      </c>
      <c r="AX1294" s="411">
        <v>0</v>
      </c>
      <c r="AY1294" s="411">
        <v>0</v>
      </c>
      <c r="AZ1294" s="411">
        <v>0</v>
      </c>
      <c r="BA1294" s="411">
        <v>0</v>
      </c>
      <c r="BB1294" s="411">
        <v>0</v>
      </c>
      <c r="BC1294" s="411">
        <v>0</v>
      </c>
      <c r="BD1294" s="411">
        <v>0</v>
      </c>
      <c r="BE1294" s="411">
        <v>0</v>
      </c>
      <c r="BF1294" s="411">
        <v>0</v>
      </c>
      <c r="BG1294" s="411">
        <v>0</v>
      </c>
      <c r="BH1294" s="412">
        <v>0</v>
      </c>
      <c r="BI1294" s="411">
        <f t="shared" si="399"/>
        <v>0</v>
      </c>
      <c r="BJ1294" s="411">
        <v>0</v>
      </c>
      <c r="BK1294" s="411">
        <v>0</v>
      </c>
      <c r="BL1294" s="411">
        <v>0</v>
      </c>
      <c r="BM1294" s="411">
        <v>0</v>
      </c>
      <c r="BN1294" s="411">
        <v>0</v>
      </c>
      <c r="BO1294" s="411">
        <v>0</v>
      </c>
      <c r="BP1294" s="411">
        <v>0</v>
      </c>
      <c r="BQ1294" s="411">
        <v>0</v>
      </c>
      <c r="BR1294" s="411">
        <v>0</v>
      </c>
      <c r="BS1294" s="411">
        <v>0</v>
      </c>
      <c r="BT1294" s="411">
        <v>0</v>
      </c>
      <c r="BU1294" s="412">
        <v>0</v>
      </c>
      <c r="BV1294" s="411">
        <f t="shared" si="400"/>
        <v>0</v>
      </c>
      <c r="BW1294" s="411">
        <v>0</v>
      </c>
      <c r="BX1294" s="411">
        <v>0</v>
      </c>
      <c r="BY1294" s="411">
        <v>0</v>
      </c>
      <c r="BZ1294" s="411">
        <v>0</v>
      </c>
      <c r="CA1294" s="411">
        <v>0</v>
      </c>
      <c r="CB1294" s="411">
        <v>0</v>
      </c>
      <c r="CC1294" s="411">
        <v>0</v>
      </c>
      <c r="CD1294" s="411">
        <v>0</v>
      </c>
      <c r="CE1294" s="411">
        <v>0</v>
      </c>
      <c r="CF1294" s="411">
        <v>0</v>
      </c>
      <c r="CG1294" s="411">
        <v>0</v>
      </c>
      <c r="CH1294" s="412">
        <v>0</v>
      </c>
      <c r="CI1294" s="411">
        <f t="shared" si="401"/>
        <v>0</v>
      </c>
      <c r="CJ1294" s="411">
        <v>0</v>
      </c>
      <c r="CK1294" s="411">
        <v>0</v>
      </c>
      <c r="CL1294" s="411">
        <v>0</v>
      </c>
      <c r="CM1294" s="411">
        <v>0</v>
      </c>
      <c r="CN1294" s="411">
        <v>0</v>
      </c>
      <c r="CO1294" s="411">
        <v>0</v>
      </c>
      <c r="CP1294" s="411">
        <v>0</v>
      </c>
      <c r="CQ1294" s="411">
        <v>0</v>
      </c>
      <c r="CR1294" s="411">
        <v>0</v>
      </c>
      <c r="CS1294" s="411">
        <v>0</v>
      </c>
      <c r="CT1294" s="411">
        <v>0</v>
      </c>
      <c r="CU1294" s="412">
        <v>0</v>
      </c>
      <c r="CV1294" s="411">
        <f t="shared" si="402"/>
        <v>0</v>
      </c>
      <c r="CW1294" s="411">
        <v>0</v>
      </c>
      <c r="CX1294" s="411">
        <v>0</v>
      </c>
      <c r="CY1294" s="411">
        <v>0</v>
      </c>
      <c r="CZ1294" s="411">
        <v>0</v>
      </c>
      <c r="DA1294" s="411">
        <v>0</v>
      </c>
      <c r="DB1294" s="411">
        <v>0</v>
      </c>
      <c r="DC1294" s="411">
        <v>0</v>
      </c>
      <c r="DD1294" s="411">
        <v>0</v>
      </c>
      <c r="DE1294" s="411">
        <v>0</v>
      </c>
      <c r="DF1294" s="411">
        <v>0</v>
      </c>
      <c r="DG1294" s="411">
        <v>0</v>
      </c>
      <c r="DH1294" s="412">
        <v>0</v>
      </c>
      <c r="DI1294" s="411">
        <f t="shared" si="403"/>
        <v>0</v>
      </c>
      <c r="DJ1294" s="411">
        <v>0</v>
      </c>
      <c r="DK1294" s="411">
        <v>0</v>
      </c>
      <c r="DL1294" s="411">
        <v>0</v>
      </c>
      <c r="DM1294" s="411">
        <v>0</v>
      </c>
      <c r="DN1294" s="411">
        <v>0</v>
      </c>
      <c r="DO1294" s="411">
        <v>0</v>
      </c>
      <c r="DP1294" s="411">
        <v>0</v>
      </c>
      <c r="DQ1294" s="411">
        <v>0</v>
      </c>
      <c r="DR1294" s="411">
        <v>0</v>
      </c>
      <c r="DS1294" s="411">
        <v>0</v>
      </c>
      <c r="DT1294" s="411">
        <v>0</v>
      </c>
      <c r="DU1294" s="412">
        <v>0</v>
      </c>
      <c r="DV1294" s="411">
        <f t="shared" si="404"/>
        <v>0</v>
      </c>
      <c r="DW1294" s="412">
        <v>0</v>
      </c>
      <c r="DX1294" s="412">
        <v>0</v>
      </c>
      <c r="DY1294" s="412">
        <v>0</v>
      </c>
      <c r="DZ1294" s="412">
        <v>0</v>
      </c>
      <c r="EA1294" s="412">
        <v>0</v>
      </c>
      <c r="EB1294" s="412">
        <v>0</v>
      </c>
      <c r="EC1294" s="412">
        <v>0</v>
      </c>
      <c r="ED1294" s="412">
        <v>0</v>
      </c>
      <c r="EE1294" s="412">
        <v>0</v>
      </c>
      <c r="EF1294" s="412">
        <v>0</v>
      </c>
      <c r="EG1294" s="412">
        <v>0</v>
      </c>
      <c r="EH1294" s="412">
        <v>0</v>
      </c>
      <c r="EI1294" s="411">
        <f t="shared" si="405"/>
        <v>0</v>
      </c>
      <c r="EK1294" s="411">
        <f t="shared" si="406"/>
        <v>9</v>
      </c>
      <c r="EL1294" s="7">
        <f t="shared" si="407"/>
        <v>-9</v>
      </c>
    </row>
    <row r="1295" spans="1:142">
      <c r="A1295" s="365" t="str">
        <f t="shared" si="389"/>
        <v xml:space="preserve"> 236</v>
      </c>
      <c r="B1295" s="370" t="s">
        <v>987</v>
      </c>
      <c r="C1295" s="370" t="s">
        <v>1167</v>
      </c>
      <c r="D1295" s="411">
        <v>4</v>
      </c>
      <c r="E1295" s="411">
        <v>4</v>
      </c>
      <c r="F1295" s="411">
        <v>4</v>
      </c>
      <c r="G1295" s="411">
        <v>4</v>
      </c>
      <c r="H1295" s="411">
        <v>4</v>
      </c>
      <c r="I1295" s="411">
        <v>4</v>
      </c>
      <c r="J1295" s="411">
        <v>4</v>
      </c>
      <c r="K1295" s="411">
        <v>4</v>
      </c>
      <c r="L1295" s="411">
        <v>4</v>
      </c>
      <c r="M1295" s="411">
        <v>4</v>
      </c>
      <c r="N1295" s="411">
        <v>4</v>
      </c>
      <c r="O1295" s="412">
        <v>4</v>
      </c>
      <c r="P1295" s="411">
        <f t="shared" si="390"/>
        <v>48</v>
      </c>
      <c r="Q1295" s="411">
        <f t="shared" si="391"/>
        <v>27.870967741935484</v>
      </c>
      <c r="R1295" s="411">
        <f t="shared" si="392"/>
        <v>7.0255839822024466</v>
      </c>
      <c r="S1295" s="411">
        <f t="shared" si="393"/>
        <v>13.103448275862069</v>
      </c>
      <c r="T1295" s="411">
        <v>1</v>
      </c>
      <c r="U1295" s="411">
        <v>0</v>
      </c>
      <c r="V1295" s="411">
        <v>-2</v>
      </c>
      <c r="W1295" s="411">
        <v>1</v>
      </c>
      <c r="X1295" s="411">
        <v>1</v>
      </c>
      <c r="Y1295" s="411">
        <v>0</v>
      </c>
      <c r="Z1295" s="411">
        <v>0</v>
      </c>
      <c r="AA1295" s="411">
        <v>-1</v>
      </c>
      <c r="AB1295" s="411">
        <v>1</v>
      </c>
      <c r="AC1295" s="411">
        <v>0</v>
      </c>
      <c r="AD1295" s="411">
        <v>0</v>
      </c>
      <c r="AE1295" s="412">
        <v>-1</v>
      </c>
      <c r="AF1295" s="411">
        <f t="shared" si="394"/>
        <v>0</v>
      </c>
      <c r="AG1295" s="411">
        <v>5</v>
      </c>
      <c r="AH1295" s="411">
        <v>4</v>
      </c>
      <c r="AI1295" s="411">
        <v>2</v>
      </c>
      <c r="AJ1295" s="411">
        <v>5</v>
      </c>
      <c r="AK1295" s="411">
        <v>5</v>
      </c>
      <c r="AL1295" s="411">
        <v>4</v>
      </c>
      <c r="AM1295" s="411">
        <v>4</v>
      </c>
      <c r="AN1295" s="411">
        <v>3</v>
      </c>
      <c r="AO1295" s="411">
        <v>5</v>
      </c>
      <c r="AP1295" s="411">
        <v>4</v>
      </c>
      <c r="AQ1295" s="411">
        <v>4</v>
      </c>
      <c r="AR1295" s="412">
        <v>3</v>
      </c>
      <c r="AS1295" s="411">
        <f t="shared" si="395"/>
        <v>48</v>
      </c>
      <c r="AT1295" s="411">
        <f t="shared" si="396"/>
        <v>28.870967741935484</v>
      </c>
      <c r="AU1295" s="411">
        <f t="shared" si="397"/>
        <v>6.7497219132369297</v>
      </c>
      <c r="AV1295" s="411">
        <f t="shared" si="398"/>
        <v>12.379310344827587</v>
      </c>
      <c r="AW1295" s="411">
        <v>0</v>
      </c>
      <c r="AX1295" s="411">
        <v>0</v>
      </c>
      <c r="AY1295" s="411">
        <v>0</v>
      </c>
      <c r="AZ1295" s="411">
        <v>0</v>
      </c>
      <c r="BA1295" s="411">
        <v>0</v>
      </c>
      <c r="BB1295" s="411">
        <v>0</v>
      </c>
      <c r="BC1295" s="411">
        <v>0</v>
      </c>
      <c r="BD1295" s="411">
        <v>0</v>
      </c>
      <c r="BE1295" s="411">
        <v>0</v>
      </c>
      <c r="BF1295" s="411">
        <v>0</v>
      </c>
      <c r="BG1295" s="411">
        <v>0</v>
      </c>
      <c r="BH1295" s="412">
        <v>0</v>
      </c>
      <c r="BI1295" s="411">
        <f t="shared" si="399"/>
        <v>0</v>
      </c>
      <c r="BJ1295" s="411">
        <v>5</v>
      </c>
      <c r="BK1295" s="411">
        <v>4</v>
      </c>
      <c r="BL1295" s="411">
        <v>2</v>
      </c>
      <c r="BM1295" s="411">
        <v>5</v>
      </c>
      <c r="BN1295" s="411">
        <v>5</v>
      </c>
      <c r="BO1295" s="411">
        <v>4</v>
      </c>
      <c r="BP1295" s="411">
        <v>4</v>
      </c>
      <c r="BQ1295" s="411">
        <v>3</v>
      </c>
      <c r="BR1295" s="411">
        <v>5</v>
      </c>
      <c r="BS1295" s="411">
        <v>4</v>
      </c>
      <c r="BT1295" s="411">
        <v>4</v>
      </c>
      <c r="BU1295" s="412">
        <v>3</v>
      </c>
      <c r="BV1295" s="411">
        <f t="shared" si="400"/>
        <v>48</v>
      </c>
      <c r="BW1295" s="411">
        <v>0</v>
      </c>
      <c r="BX1295" s="411">
        <v>0</v>
      </c>
      <c r="BY1295" s="411">
        <v>0</v>
      </c>
      <c r="BZ1295" s="411">
        <v>0</v>
      </c>
      <c r="CA1295" s="411">
        <v>0</v>
      </c>
      <c r="CB1295" s="411">
        <v>0</v>
      </c>
      <c r="CC1295" s="411">
        <v>0</v>
      </c>
      <c r="CD1295" s="411">
        <v>0</v>
      </c>
      <c r="CE1295" s="411">
        <v>0</v>
      </c>
      <c r="CF1295" s="411">
        <v>0</v>
      </c>
      <c r="CG1295" s="411">
        <v>0</v>
      </c>
      <c r="CH1295" s="412">
        <v>0</v>
      </c>
      <c r="CI1295" s="411">
        <f t="shared" si="401"/>
        <v>0</v>
      </c>
      <c r="CJ1295" s="411">
        <v>5</v>
      </c>
      <c r="CK1295" s="411">
        <v>4</v>
      </c>
      <c r="CL1295" s="411">
        <v>2</v>
      </c>
      <c r="CM1295" s="411">
        <v>5</v>
      </c>
      <c r="CN1295" s="411">
        <v>5</v>
      </c>
      <c r="CO1295" s="411">
        <v>4</v>
      </c>
      <c r="CP1295" s="411">
        <v>4</v>
      </c>
      <c r="CQ1295" s="411">
        <v>3</v>
      </c>
      <c r="CR1295" s="411">
        <v>5</v>
      </c>
      <c r="CS1295" s="411">
        <v>4</v>
      </c>
      <c r="CT1295" s="411">
        <v>4</v>
      </c>
      <c r="CU1295" s="412">
        <v>3</v>
      </c>
      <c r="CV1295" s="411">
        <f t="shared" si="402"/>
        <v>48</v>
      </c>
      <c r="CW1295" s="411">
        <v>-2</v>
      </c>
      <c r="CX1295" s="411">
        <v>-1</v>
      </c>
      <c r="CY1295" s="411">
        <v>1</v>
      </c>
      <c r="CZ1295" s="411">
        <v>-2</v>
      </c>
      <c r="DA1295" s="411">
        <v>-2</v>
      </c>
      <c r="DB1295" s="411">
        <v>-1</v>
      </c>
      <c r="DC1295" s="411">
        <v>-1</v>
      </c>
      <c r="DD1295" s="411">
        <v>0</v>
      </c>
      <c r="DE1295" s="411">
        <v>-2</v>
      </c>
      <c r="DF1295" s="411">
        <v>-1</v>
      </c>
      <c r="DG1295" s="411">
        <v>-1</v>
      </c>
      <c r="DH1295" s="412">
        <v>0</v>
      </c>
      <c r="DI1295" s="411">
        <f t="shared" si="403"/>
        <v>-12</v>
      </c>
      <c r="DJ1295" s="411">
        <v>3</v>
      </c>
      <c r="DK1295" s="411">
        <v>3</v>
      </c>
      <c r="DL1295" s="411">
        <v>3</v>
      </c>
      <c r="DM1295" s="411">
        <v>3</v>
      </c>
      <c r="DN1295" s="411">
        <v>3</v>
      </c>
      <c r="DO1295" s="411">
        <v>3</v>
      </c>
      <c r="DP1295" s="411">
        <v>3</v>
      </c>
      <c r="DQ1295" s="411">
        <v>3</v>
      </c>
      <c r="DR1295" s="411">
        <v>3</v>
      </c>
      <c r="DS1295" s="411">
        <v>3</v>
      </c>
      <c r="DT1295" s="411">
        <v>3</v>
      </c>
      <c r="DU1295" s="412">
        <v>3</v>
      </c>
      <c r="DV1295" s="411">
        <f t="shared" si="404"/>
        <v>36</v>
      </c>
      <c r="DW1295" s="412">
        <v>3</v>
      </c>
      <c r="DX1295" s="412">
        <v>3</v>
      </c>
      <c r="DY1295" s="412">
        <v>3</v>
      </c>
      <c r="DZ1295" s="412">
        <v>3</v>
      </c>
      <c r="EA1295" s="412">
        <v>3</v>
      </c>
      <c r="EB1295" s="412">
        <v>3</v>
      </c>
      <c r="EC1295" s="412">
        <v>3</v>
      </c>
      <c r="ED1295" s="412">
        <v>3</v>
      </c>
      <c r="EE1295" s="412">
        <v>3</v>
      </c>
      <c r="EF1295" s="412">
        <v>3</v>
      </c>
      <c r="EG1295" s="412">
        <v>3</v>
      </c>
      <c r="EH1295" s="412">
        <v>3</v>
      </c>
      <c r="EI1295" s="411">
        <f t="shared" si="405"/>
        <v>36</v>
      </c>
      <c r="EK1295" s="411">
        <f t="shared" si="406"/>
        <v>36</v>
      </c>
      <c r="EL1295" s="7">
        <f t="shared" si="407"/>
        <v>0</v>
      </c>
    </row>
    <row r="1296" spans="1:142">
      <c r="A1296" s="365" t="str">
        <f t="shared" si="389"/>
        <v xml:space="preserve"> 236</v>
      </c>
      <c r="B1296" s="370" t="s">
        <v>987</v>
      </c>
      <c r="C1296" s="370" t="s">
        <v>1168</v>
      </c>
      <c r="D1296" s="411">
        <v>24750</v>
      </c>
      <c r="E1296" s="411">
        <v>43300</v>
      </c>
      <c r="F1296" s="411">
        <v>41200</v>
      </c>
      <c r="G1296" s="411">
        <v>34550</v>
      </c>
      <c r="H1296" s="411">
        <v>18600</v>
      </c>
      <c r="I1296" s="411">
        <v>15100</v>
      </c>
      <c r="J1296" s="411">
        <v>18300</v>
      </c>
      <c r="K1296" s="411">
        <v>15300</v>
      </c>
      <c r="L1296" s="411">
        <v>14400</v>
      </c>
      <c r="M1296" s="411">
        <v>16350</v>
      </c>
      <c r="N1296" s="411">
        <v>11600</v>
      </c>
      <c r="O1296" s="412">
        <v>9000</v>
      </c>
      <c r="P1296" s="411">
        <f t="shared" si="390"/>
        <v>262450</v>
      </c>
      <c r="Q1296" s="411">
        <f t="shared" si="391"/>
        <v>195209.67741935485</v>
      </c>
      <c r="R1296" s="411">
        <f t="shared" si="392"/>
        <v>26317.908787541714</v>
      </c>
      <c r="S1296" s="411">
        <f t="shared" si="393"/>
        <v>40922.413793103449</v>
      </c>
      <c r="T1296" s="411">
        <v>0</v>
      </c>
      <c r="U1296" s="411">
        <v>-20300.000000000004</v>
      </c>
      <c r="V1296" s="411">
        <v>-32200</v>
      </c>
      <c r="W1296" s="411">
        <v>33250</v>
      </c>
      <c r="X1296" s="411">
        <v>19250</v>
      </c>
      <c r="Y1296" s="411">
        <v>10500</v>
      </c>
      <c r="Z1296" s="411">
        <v>-10500</v>
      </c>
      <c r="AA1296" s="411">
        <v>0</v>
      </c>
      <c r="AB1296" s="411">
        <v>0</v>
      </c>
      <c r="AC1296" s="411">
        <v>0</v>
      </c>
      <c r="AD1296" s="411">
        <v>0</v>
      </c>
      <c r="AE1296" s="412">
        <v>0</v>
      </c>
      <c r="AF1296" s="411">
        <f t="shared" si="394"/>
        <v>0</v>
      </c>
      <c r="AG1296" s="411">
        <v>24750</v>
      </c>
      <c r="AH1296" s="411">
        <v>22999.999999999996</v>
      </c>
      <c r="AI1296" s="411">
        <v>9000</v>
      </c>
      <c r="AJ1296" s="411">
        <v>67800</v>
      </c>
      <c r="AK1296" s="411">
        <v>37850</v>
      </c>
      <c r="AL1296" s="411">
        <v>25600</v>
      </c>
      <c r="AM1296" s="411">
        <v>7800</v>
      </c>
      <c r="AN1296" s="411">
        <v>15300</v>
      </c>
      <c r="AO1296" s="411">
        <v>14400</v>
      </c>
      <c r="AP1296" s="411">
        <v>16350</v>
      </c>
      <c r="AQ1296" s="411">
        <v>11600</v>
      </c>
      <c r="AR1296" s="412">
        <v>9000</v>
      </c>
      <c r="AS1296" s="411">
        <f t="shared" si="395"/>
        <v>262450</v>
      </c>
      <c r="AT1296" s="411">
        <f t="shared" si="396"/>
        <v>195548.38709677418</v>
      </c>
      <c r="AU1296" s="411">
        <f t="shared" si="397"/>
        <v>25979.199110122361</v>
      </c>
      <c r="AV1296" s="411">
        <f t="shared" si="398"/>
        <v>40922.413793103449</v>
      </c>
      <c r="AW1296" s="411">
        <v>0</v>
      </c>
      <c r="AX1296" s="411">
        <v>0</v>
      </c>
      <c r="AY1296" s="411">
        <v>0</v>
      </c>
      <c r="AZ1296" s="411">
        <v>0</v>
      </c>
      <c r="BA1296" s="411">
        <v>0</v>
      </c>
      <c r="BB1296" s="411">
        <v>0</v>
      </c>
      <c r="BC1296" s="411">
        <v>0</v>
      </c>
      <c r="BD1296" s="411">
        <v>0</v>
      </c>
      <c r="BE1296" s="411">
        <v>0</v>
      </c>
      <c r="BF1296" s="411">
        <v>0</v>
      </c>
      <c r="BG1296" s="411">
        <v>0</v>
      </c>
      <c r="BH1296" s="412">
        <v>0</v>
      </c>
      <c r="BI1296" s="411">
        <f t="shared" si="399"/>
        <v>0</v>
      </c>
      <c r="BJ1296" s="411">
        <v>24750</v>
      </c>
      <c r="BK1296" s="411">
        <v>22999.999999999996</v>
      </c>
      <c r="BL1296" s="411">
        <v>9000</v>
      </c>
      <c r="BM1296" s="411">
        <v>67800</v>
      </c>
      <c r="BN1296" s="411">
        <v>37850</v>
      </c>
      <c r="BO1296" s="411">
        <v>25600</v>
      </c>
      <c r="BP1296" s="411">
        <v>7800</v>
      </c>
      <c r="BQ1296" s="411">
        <v>15300</v>
      </c>
      <c r="BR1296" s="411">
        <v>14400</v>
      </c>
      <c r="BS1296" s="411">
        <v>16350</v>
      </c>
      <c r="BT1296" s="411">
        <v>11600</v>
      </c>
      <c r="BU1296" s="412">
        <v>9000</v>
      </c>
      <c r="BV1296" s="411">
        <f t="shared" si="400"/>
        <v>262450</v>
      </c>
      <c r="BW1296" s="411">
        <v>0</v>
      </c>
      <c r="BX1296" s="411">
        <v>0</v>
      </c>
      <c r="BY1296" s="411">
        <v>0</v>
      </c>
      <c r="BZ1296" s="411">
        <v>0</v>
      </c>
      <c r="CA1296" s="411">
        <v>0</v>
      </c>
      <c r="CB1296" s="411">
        <v>0</v>
      </c>
      <c r="CC1296" s="411">
        <v>0</v>
      </c>
      <c r="CD1296" s="411">
        <v>0</v>
      </c>
      <c r="CE1296" s="411">
        <v>0</v>
      </c>
      <c r="CF1296" s="411">
        <v>0</v>
      </c>
      <c r="CG1296" s="411">
        <v>0</v>
      </c>
      <c r="CH1296" s="412">
        <v>0</v>
      </c>
      <c r="CI1296" s="411">
        <f t="shared" si="401"/>
        <v>0</v>
      </c>
      <c r="CJ1296" s="411">
        <v>24750</v>
      </c>
      <c r="CK1296" s="411">
        <v>22999.999999999996</v>
      </c>
      <c r="CL1296" s="411">
        <v>9000</v>
      </c>
      <c r="CM1296" s="411">
        <v>67800</v>
      </c>
      <c r="CN1296" s="411">
        <v>37850</v>
      </c>
      <c r="CO1296" s="411">
        <v>25600</v>
      </c>
      <c r="CP1296" s="411">
        <v>7800</v>
      </c>
      <c r="CQ1296" s="411">
        <v>15300</v>
      </c>
      <c r="CR1296" s="411">
        <v>14400</v>
      </c>
      <c r="CS1296" s="411">
        <v>16350</v>
      </c>
      <c r="CT1296" s="411">
        <v>11600</v>
      </c>
      <c r="CU1296" s="412">
        <v>9000</v>
      </c>
      <c r="CV1296" s="411">
        <f t="shared" si="402"/>
        <v>262450</v>
      </c>
      <c r="CW1296" s="411">
        <v>-9900</v>
      </c>
      <c r="CX1296" s="411">
        <v>-5750</v>
      </c>
      <c r="CY1296" s="411">
        <v>4500</v>
      </c>
      <c r="CZ1296" s="411">
        <v>-27120</v>
      </c>
      <c r="DA1296" s="411">
        <v>-15140</v>
      </c>
      <c r="DB1296" s="411">
        <v>-6400</v>
      </c>
      <c r="DC1296" s="411">
        <v>-1950</v>
      </c>
      <c r="DD1296" s="411">
        <v>0</v>
      </c>
      <c r="DE1296" s="411">
        <v>-5760</v>
      </c>
      <c r="DF1296" s="411">
        <v>-4087.5</v>
      </c>
      <c r="DG1296" s="411">
        <v>-2900</v>
      </c>
      <c r="DH1296" s="412">
        <v>0</v>
      </c>
      <c r="DI1296" s="411">
        <f t="shared" si="403"/>
        <v>-74507.5</v>
      </c>
      <c r="DJ1296" s="411">
        <v>14850</v>
      </c>
      <c r="DK1296" s="411">
        <v>17249.999999999996</v>
      </c>
      <c r="DL1296" s="411">
        <v>13500</v>
      </c>
      <c r="DM1296" s="411">
        <v>40680</v>
      </c>
      <c r="DN1296" s="411">
        <v>22710</v>
      </c>
      <c r="DO1296" s="411">
        <v>19200</v>
      </c>
      <c r="DP1296" s="411">
        <v>5850</v>
      </c>
      <c r="DQ1296" s="411">
        <v>15300</v>
      </c>
      <c r="DR1296" s="411">
        <v>8640</v>
      </c>
      <c r="DS1296" s="411">
        <v>12262.5</v>
      </c>
      <c r="DT1296" s="411">
        <v>8700</v>
      </c>
      <c r="DU1296" s="412">
        <v>9000</v>
      </c>
      <c r="DV1296" s="411">
        <f t="shared" si="404"/>
        <v>187942.5</v>
      </c>
      <c r="DW1296" s="412">
        <v>14850</v>
      </c>
      <c r="DX1296" s="412">
        <v>17249.999999999996</v>
      </c>
      <c r="DY1296" s="412">
        <v>13500</v>
      </c>
      <c r="DZ1296" s="412">
        <v>40680</v>
      </c>
      <c r="EA1296" s="412">
        <v>22710</v>
      </c>
      <c r="EB1296" s="412">
        <v>19200</v>
      </c>
      <c r="EC1296" s="412">
        <v>5850</v>
      </c>
      <c r="ED1296" s="412">
        <v>15300</v>
      </c>
      <c r="EE1296" s="412">
        <v>8640</v>
      </c>
      <c r="EF1296" s="412">
        <v>12262.5</v>
      </c>
      <c r="EG1296" s="412">
        <v>8700</v>
      </c>
      <c r="EH1296" s="412">
        <v>9000</v>
      </c>
      <c r="EI1296" s="411">
        <f t="shared" si="405"/>
        <v>187942.5</v>
      </c>
      <c r="EK1296" s="411">
        <f t="shared" si="406"/>
        <v>187942.5</v>
      </c>
      <c r="EL1296" s="7">
        <f t="shared" si="407"/>
        <v>0</v>
      </c>
    </row>
    <row r="1297" spans="1:142">
      <c r="A1297" s="365" t="str">
        <f t="shared" si="389"/>
        <v xml:space="preserve"> 236</v>
      </c>
      <c r="B1297" s="370" t="s">
        <v>987</v>
      </c>
      <c r="C1297" s="370" t="s">
        <v>1169</v>
      </c>
      <c r="D1297" s="411">
        <v>24750</v>
      </c>
      <c r="E1297" s="411">
        <v>43300</v>
      </c>
      <c r="F1297" s="411">
        <v>41200</v>
      </c>
      <c r="G1297" s="411">
        <v>34550</v>
      </c>
      <c r="H1297" s="411">
        <v>18600</v>
      </c>
      <c r="I1297" s="411">
        <v>15100</v>
      </c>
      <c r="J1297" s="411">
        <v>18300</v>
      </c>
      <c r="K1297" s="411">
        <v>15300</v>
      </c>
      <c r="L1297" s="411">
        <v>14400</v>
      </c>
      <c r="M1297" s="411">
        <v>16350</v>
      </c>
      <c r="N1297" s="411">
        <v>11600</v>
      </c>
      <c r="O1297" s="412">
        <v>9000</v>
      </c>
      <c r="P1297" s="411">
        <f t="shared" si="390"/>
        <v>262450</v>
      </c>
      <c r="Q1297" s="411">
        <f t="shared" si="391"/>
        <v>195209.67741935485</v>
      </c>
      <c r="R1297" s="411">
        <f t="shared" si="392"/>
        <v>26317.908787541714</v>
      </c>
      <c r="S1297" s="411">
        <f t="shared" si="393"/>
        <v>40922.413793103449</v>
      </c>
      <c r="T1297" s="411">
        <v>0</v>
      </c>
      <c r="U1297" s="411">
        <v>-20300.000000000004</v>
      </c>
      <c r="V1297" s="411">
        <v>-32200</v>
      </c>
      <c r="W1297" s="411">
        <v>33250</v>
      </c>
      <c r="X1297" s="411">
        <v>19250</v>
      </c>
      <c r="Y1297" s="411">
        <v>10500</v>
      </c>
      <c r="Z1297" s="411">
        <v>-10500</v>
      </c>
      <c r="AA1297" s="411">
        <v>0</v>
      </c>
      <c r="AB1297" s="411">
        <v>0</v>
      </c>
      <c r="AC1297" s="411">
        <v>0</v>
      </c>
      <c r="AD1297" s="411">
        <v>0</v>
      </c>
      <c r="AE1297" s="412">
        <v>0</v>
      </c>
      <c r="AF1297" s="411">
        <f t="shared" si="394"/>
        <v>0</v>
      </c>
      <c r="AG1297" s="411">
        <v>24750</v>
      </c>
      <c r="AH1297" s="411">
        <v>22999.999999999996</v>
      </c>
      <c r="AI1297" s="411">
        <v>9000</v>
      </c>
      <c r="AJ1297" s="411">
        <v>67800</v>
      </c>
      <c r="AK1297" s="411">
        <v>37850</v>
      </c>
      <c r="AL1297" s="411">
        <v>25600</v>
      </c>
      <c r="AM1297" s="411">
        <v>7800</v>
      </c>
      <c r="AN1297" s="411">
        <v>15300</v>
      </c>
      <c r="AO1297" s="411">
        <v>14400</v>
      </c>
      <c r="AP1297" s="411">
        <v>16350</v>
      </c>
      <c r="AQ1297" s="411">
        <v>11600</v>
      </c>
      <c r="AR1297" s="412">
        <v>9000</v>
      </c>
      <c r="AS1297" s="411">
        <f t="shared" si="395"/>
        <v>262450</v>
      </c>
      <c r="AT1297" s="411">
        <f t="shared" si="396"/>
        <v>195548.38709677418</v>
      </c>
      <c r="AU1297" s="411">
        <f t="shared" si="397"/>
        <v>25979.199110122361</v>
      </c>
      <c r="AV1297" s="411">
        <f t="shared" si="398"/>
        <v>40922.413793103449</v>
      </c>
      <c r="AW1297" s="411">
        <v>0</v>
      </c>
      <c r="AX1297" s="411">
        <v>0</v>
      </c>
      <c r="AY1297" s="411">
        <v>0</v>
      </c>
      <c r="AZ1297" s="411">
        <v>0</v>
      </c>
      <c r="BA1297" s="411">
        <v>0</v>
      </c>
      <c r="BB1297" s="411">
        <v>0</v>
      </c>
      <c r="BC1297" s="411">
        <v>0</v>
      </c>
      <c r="BD1297" s="411">
        <v>0</v>
      </c>
      <c r="BE1297" s="411">
        <v>0</v>
      </c>
      <c r="BF1297" s="411">
        <v>0</v>
      </c>
      <c r="BG1297" s="411">
        <v>0</v>
      </c>
      <c r="BH1297" s="412">
        <v>0</v>
      </c>
      <c r="BI1297" s="411">
        <f t="shared" si="399"/>
        <v>0</v>
      </c>
      <c r="BJ1297" s="411">
        <v>24750</v>
      </c>
      <c r="BK1297" s="411">
        <v>22999.999999999996</v>
      </c>
      <c r="BL1297" s="411">
        <v>9000</v>
      </c>
      <c r="BM1297" s="411">
        <v>67800</v>
      </c>
      <c r="BN1297" s="411">
        <v>37850</v>
      </c>
      <c r="BO1297" s="411">
        <v>25600</v>
      </c>
      <c r="BP1297" s="411">
        <v>7800</v>
      </c>
      <c r="BQ1297" s="411">
        <v>15300</v>
      </c>
      <c r="BR1297" s="411">
        <v>14400</v>
      </c>
      <c r="BS1297" s="411">
        <v>16350</v>
      </c>
      <c r="BT1297" s="411">
        <v>11600</v>
      </c>
      <c r="BU1297" s="412">
        <v>9000</v>
      </c>
      <c r="BV1297" s="411">
        <f t="shared" si="400"/>
        <v>262450</v>
      </c>
      <c r="BW1297" s="411">
        <v>0</v>
      </c>
      <c r="BX1297" s="411">
        <v>0</v>
      </c>
      <c r="BY1297" s="411">
        <v>0</v>
      </c>
      <c r="BZ1297" s="411">
        <v>0</v>
      </c>
      <c r="CA1297" s="411">
        <v>0</v>
      </c>
      <c r="CB1297" s="411">
        <v>0</v>
      </c>
      <c r="CC1297" s="411">
        <v>0</v>
      </c>
      <c r="CD1297" s="411">
        <v>0</v>
      </c>
      <c r="CE1297" s="411">
        <v>0</v>
      </c>
      <c r="CF1297" s="411">
        <v>0</v>
      </c>
      <c r="CG1297" s="411">
        <v>0</v>
      </c>
      <c r="CH1297" s="412">
        <v>0</v>
      </c>
      <c r="CI1297" s="411">
        <f t="shared" si="401"/>
        <v>0</v>
      </c>
      <c r="CJ1297" s="411">
        <v>24750</v>
      </c>
      <c r="CK1297" s="411">
        <v>22999.999999999996</v>
      </c>
      <c r="CL1297" s="411">
        <v>9000</v>
      </c>
      <c r="CM1297" s="411">
        <v>67800</v>
      </c>
      <c r="CN1297" s="411">
        <v>37850</v>
      </c>
      <c r="CO1297" s="411">
        <v>25600</v>
      </c>
      <c r="CP1297" s="411">
        <v>7800</v>
      </c>
      <c r="CQ1297" s="411">
        <v>15300</v>
      </c>
      <c r="CR1297" s="411">
        <v>14400</v>
      </c>
      <c r="CS1297" s="411">
        <v>16350</v>
      </c>
      <c r="CT1297" s="411">
        <v>11600</v>
      </c>
      <c r="CU1297" s="412">
        <v>9000</v>
      </c>
      <c r="CV1297" s="411">
        <f t="shared" si="402"/>
        <v>262450</v>
      </c>
      <c r="CW1297" s="411">
        <v>-9900</v>
      </c>
      <c r="CX1297" s="411">
        <v>-5750</v>
      </c>
      <c r="CY1297" s="411">
        <v>4500</v>
      </c>
      <c r="CZ1297" s="411">
        <v>-27120</v>
      </c>
      <c r="DA1297" s="411">
        <v>-15140</v>
      </c>
      <c r="DB1297" s="411">
        <v>-6400</v>
      </c>
      <c r="DC1297" s="411">
        <v>-1950</v>
      </c>
      <c r="DD1297" s="411">
        <v>0</v>
      </c>
      <c r="DE1297" s="411">
        <v>-5760</v>
      </c>
      <c r="DF1297" s="411">
        <v>-4087.5</v>
      </c>
      <c r="DG1297" s="411">
        <v>-2900</v>
      </c>
      <c r="DH1297" s="412">
        <v>0</v>
      </c>
      <c r="DI1297" s="411">
        <f t="shared" si="403"/>
        <v>-74507.5</v>
      </c>
      <c r="DJ1297" s="411">
        <v>14850</v>
      </c>
      <c r="DK1297" s="411">
        <v>17249.999999999996</v>
      </c>
      <c r="DL1297" s="411">
        <v>13500</v>
      </c>
      <c r="DM1297" s="411">
        <v>40680</v>
      </c>
      <c r="DN1297" s="411">
        <v>22710</v>
      </c>
      <c r="DO1297" s="411">
        <v>19200</v>
      </c>
      <c r="DP1297" s="411">
        <v>5850</v>
      </c>
      <c r="DQ1297" s="411">
        <v>15300</v>
      </c>
      <c r="DR1297" s="411">
        <v>8640</v>
      </c>
      <c r="DS1297" s="411">
        <v>12262.5</v>
      </c>
      <c r="DT1297" s="411">
        <v>8700</v>
      </c>
      <c r="DU1297" s="412">
        <v>9000</v>
      </c>
      <c r="DV1297" s="411">
        <f t="shared" si="404"/>
        <v>187942.5</v>
      </c>
      <c r="DW1297" s="412">
        <v>14850</v>
      </c>
      <c r="DX1297" s="412">
        <v>17249.999999999996</v>
      </c>
      <c r="DY1297" s="412">
        <v>13500</v>
      </c>
      <c r="DZ1297" s="412">
        <v>40680</v>
      </c>
      <c r="EA1297" s="412">
        <v>22710</v>
      </c>
      <c r="EB1297" s="412">
        <v>19200</v>
      </c>
      <c r="EC1297" s="412">
        <v>5850</v>
      </c>
      <c r="ED1297" s="412">
        <v>15300</v>
      </c>
      <c r="EE1297" s="412">
        <v>8640</v>
      </c>
      <c r="EF1297" s="412">
        <v>12262.5</v>
      </c>
      <c r="EG1297" s="412">
        <v>8700</v>
      </c>
      <c r="EH1297" s="412">
        <v>9000</v>
      </c>
      <c r="EI1297" s="411">
        <f t="shared" si="405"/>
        <v>187942.5</v>
      </c>
      <c r="EK1297" s="411">
        <f t="shared" si="406"/>
        <v>187942.5</v>
      </c>
      <c r="EL1297" s="7">
        <f t="shared" si="407"/>
        <v>0</v>
      </c>
    </row>
    <row r="1298" spans="1:142">
      <c r="A1298" s="365" t="str">
        <f t="shared" si="389"/>
        <v xml:space="preserve"> 236</v>
      </c>
      <c r="B1298" s="370" t="s">
        <v>987</v>
      </c>
      <c r="C1298" s="370" t="s">
        <v>1217</v>
      </c>
      <c r="D1298" s="411">
        <v>11</v>
      </c>
      <c r="E1298" s="411">
        <v>26.6</v>
      </c>
      <c r="F1298" s="411">
        <v>28.3</v>
      </c>
      <c r="G1298" s="411">
        <v>20.3</v>
      </c>
      <c r="H1298" s="411">
        <v>7.5</v>
      </c>
      <c r="I1298" s="411">
        <v>4</v>
      </c>
      <c r="J1298" s="411">
        <v>0</v>
      </c>
      <c r="K1298" s="411">
        <v>4</v>
      </c>
      <c r="L1298" s="411">
        <v>4</v>
      </c>
      <c r="M1298" s="411">
        <v>0</v>
      </c>
      <c r="N1298" s="411">
        <v>0</v>
      </c>
      <c r="O1298" s="412">
        <v>0</v>
      </c>
      <c r="P1298" s="411">
        <f t="shared" si="390"/>
        <v>105.7</v>
      </c>
      <c r="Q1298" s="411">
        <f t="shared" si="391"/>
        <v>97.7</v>
      </c>
      <c r="R1298" s="411">
        <f t="shared" si="392"/>
        <v>6.8965517241379306</v>
      </c>
      <c r="S1298" s="411">
        <f t="shared" si="393"/>
        <v>1.103448275862069</v>
      </c>
      <c r="T1298" s="411">
        <v>0</v>
      </c>
      <c r="U1298" s="411">
        <v>-12.470669745958432</v>
      </c>
      <c r="V1298" s="411">
        <v>-22.117961165048545</v>
      </c>
      <c r="W1298" s="411">
        <v>19.536179450072357</v>
      </c>
      <c r="X1298" s="411">
        <v>7.7620967741935498</v>
      </c>
      <c r="Y1298" s="411">
        <v>2.7814569536423841</v>
      </c>
      <c r="Z1298" s="411">
        <v>0</v>
      </c>
      <c r="AA1298" s="411">
        <v>0</v>
      </c>
      <c r="AB1298" s="411">
        <v>0</v>
      </c>
      <c r="AC1298" s="411">
        <v>0</v>
      </c>
      <c r="AD1298" s="411">
        <v>0</v>
      </c>
      <c r="AE1298" s="412">
        <v>0</v>
      </c>
      <c r="AF1298" s="411">
        <f t="shared" si="394"/>
        <v>-4.5088977330986824</v>
      </c>
      <c r="AG1298" s="411">
        <v>11</v>
      </c>
      <c r="AH1298" s="411">
        <v>14.12933025404157</v>
      </c>
      <c r="AI1298" s="411">
        <v>6.1820388349514559</v>
      </c>
      <c r="AJ1298" s="411">
        <v>39.836179450072358</v>
      </c>
      <c r="AK1298" s="411">
        <v>15.26209677419355</v>
      </c>
      <c r="AL1298" s="411">
        <v>6.7814569536423841</v>
      </c>
      <c r="AM1298" s="411">
        <v>0</v>
      </c>
      <c r="AN1298" s="411">
        <v>4</v>
      </c>
      <c r="AO1298" s="411">
        <v>4</v>
      </c>
      <c r="AP1298" s="411">
        <v>0</v>
      </c>
      <c r="AQ1298" s="411">
        <v>0</v>
      </c>
      <c r="AR1298" s="412">
        <v>0</v>
      </c>
      <c r="AS1298" s="411">
        <f t="shared" si="395"/>
        <v>101.19110226690132</v>
      </c>
      <c r="AT1298" s="411">
        <f t="shared" si="396"/>
        <v>93.191102266901325</v>
      </c>
      <c r="AU1298" s="411">
        <f t="shared" si="397"/>
        <v>6.8965517241379306</v>
      </c>
      <c r="AV1298" s="411">
        <f t="shared" si="398"/>
        <v>1.103448275862069</v>
      </c>
      <c r="AW1298" s="411">
        <v>0</v>
      </c>
      <c r="AX1298" s="411">
        <v>0</v>
      </c>
      <c r="AY1298" s="411">
        <v>0</v>
      </c>
      <c r="AZ1298" s="411">
        <v>0</v>
      </c>
      <c r="BA1298" s="411">
        <v>0</v>
      </c>
      <c r="BB1298" s="411">
        <v>0</v>
      </c>
      <c r="BC1298" s="411">
        <v>0</v>
      </c>
      <c r="BD1298" s="411">
        <v>0</v>
      </c>
      <c r="BE1298" s="411">
        <v>0</v>
      </c>
      <c r="BF1298" s="411">
        <v>0</v>
      </c>
      <c r="BG1298" s="411">
        <v>0</v>
      </c>
      <c r="BH1298" s="412">
        <v>0</v>
      </c>
      <c r="BI1298" s="411">
        <f t="shared" si="399"/>
        <v>0</v>
      </c>
      <c r="BJ1298" s="411">
        <v>11</v>
      </c>
      <c r="BK1298" s="411">
        <v>14.12933025404157</v>
      </c>
      <c r="BL1298" s="411">
        <v>6.1820388349514559</v>
      </c>
      <c r="BM1298" s="411">
        <v>39.836179450072358</v>
      </c>
      <c r="BN1298" s="411">
        <v>15.26209677419355</v>
      </c>
      <c r="BO1298" s="411">
        <v>6.7814569536423841</v>
      </c>
      <c r="BP1298" s="411">
        <v>0</v>
      </c>
      <c r="BQ1298" s="411">
        <v>4</v>
      </c>
      <c r="BR1298" s="411">
        <v>4</v>
      </c>
      <c r="BS1298" s="411">
        <v>0</v>
      </c>
      <c r="BT1298" s="411">
        <v>0</v>
      </c>
      <c r="BU1298" s="412">
        <v>0</v>
      </c>
      <c r="BV1298" s="411">
        <f t="shared" si="400"/>
        <v>101.19110226690132</v>
      </c>
      <c r="BW1298" s="411">
        <v>0</v>
      </c>
      <c r="BX1298" s="411">
        <v>0</v>
      </c>
      <c r="BY1298" s="411">
        <v>0</v>
      </c>
      <c r="BZ1298" s="411">
        <v>0</v>
      </c>
      <c r="CA1298" s="411">
        <v>0</v>
      </c>
      <c r="CB1298" s="411">
        <v>0</v>
      </c>
      <c r="CC1298" s="411">
        <v>0</v>
      </c>
      <c r="CD1298" s="411">
        <v>0</v>
      </c>
      <c r="CE1298" s="411">
        <v>0</v>
      </c>
      <c r="CF1298" s="411">
        <v>0</v>
      </c>
      <c r="CG1298" s="411">
        <v>0</v>
      </c>
      <c r="CH1298" s="412">
        <v>0</v>
      </c>
      <c r="CI1298" s="411">
        <f t="shared" si="401"/>
        <v>0</v>
      </c>
      <c r="CJ1298" s="411">
        <v>11</v>
      </c>
      <c r="CK1298" s="411">
        <v>14.12933025404157</v>
      </c>
      <c r="CL1298" s="411">
        <v>6.1820388349514559</v>
      </c>
      <c r="CM1298" s="411">
        <v>39.836179450072358</v>
      </c>
      <c r="CN1298" s="411">
        <v>15.26209677419355</v>
      </c>
      <c r="CO1298" s="411">
        <v>6.7814569536423841</v>
      </c>
      <c r="CP1298" s="411">
        <v>0</v>
      </c>
      <c r="CQ1298" s="411">
        <v>4</v>
      </c>
      <c r="CR1298" s="411">
        <v>4</v>
      </c>
      <c r="CS1298" s="411">
        <v>0</v>
      </c>
      <c r="CT1298" s="411">
        <v>0</v>
      </c>
      <c r="CU1298" s="412">
        <v>0</v>
      </c>
      <c r="CV1298" s="411">
        <f t="shared" si="402"/>
        <v>101.19110226690132</v>
      </c>
      <c r="CW1298" s="411">
        <v>-4.4000000000000004</v>
      </c>
      <c r="CX1298" s="411">
        <v>-3.5323325635103924</v>
      </c>
      <c r="CY1298" s="411">
        <v>3.0910194174757279</v>
      </c>
      <c r="CZ1298" s="411">
        <v>-15.934471780028943</v>
      </c>
      <c r="DA1298" s="411">
        <v>-6.1048387096774199</v>
      </c>
      <c r="DB1298" s="411">
        <v>-1.6953642384105958</v>
      </c>
      <c r="DC1298" s="411">
        <v>0</v>
      </c>
      <c r="DD1298" s="411">
        <v>0</v>
      </c>
      <c r="DE1298" s="411">
        <v>-1.6</v>
      </c>
      <c r="DF1298" s="411">
        <v>0</v>
      </c>
      <c r="DG1298" s="411">
        <v>0</v>
      </c>
      <c r="DH1298" s="412">
        <v>0</v>
      </c>
      <c r="DI1298" s="411">
        <f t="shared" si="403"/>
        <v>-30.175987874151623</v>
      </c>
      <c r="DJ1298" s="411">
        <v>6.6</v>
      </c>
      <c r="DK1298" s="411">
        <v>10.596997690531177</v>
      </c>
      <c r="DL1298" s="411">
        <v>9.2730582524271838</v>
      </c>
      <c r="DM1298" s="411">
        <v>23.901707670043415</v>
      </c>
      <c r="DN1298" s="411">
        <v>9.1572580645161299</v>
      </c>
      <c r="DO1298" s="411">
        <v>5.0860927152317883</v>
      </c>
      <c r="DP1298" s="411">
        <v>0</v>
      </c>
      <c r="DQ1298" s="411">
        <v>4</v>
      </c>
      <c r="DR1298" s="411">
        <v>2.4</v>
      </c>
      <c r="DS1298" s="411">
        <v>0</v>
      </c>
      <c r="DT1298" s="411">
        <v>0</v>
      </c>
      <c r="DU1298" s="412">
        <v>0</v>
      </c>
      <c r="DV1298" s="411">
        <f t="shared" si="404"/>
        <v>71.015114392749695</v>
      </c>
      <c r="DW1298" s="412">
        <v>6.6</v>
      </c>
      <c r="DX1298" s="412">
        <v>10.596997690531177</v>
      </c>
      <c r="DY1298" s="412">
        <v>9.2730582524271838</v>
      </c>
      <c r="DZ1298" s="412">
        <v>23.901707670043415</v>
      </c>
      <c r="EA1298" s="412">
        <v>9.1572580645161299</v>
      </c>
      <c r="EB1298" s="412">
        <v>5.0860927152317883</v>
      </c>
      <c r="EC1298" s="412">
        <v>0</v>
      </c>
      <c r="ED1298" s="412">
        <v>4</v>
      </c>
      <c r="EE1298" s="412">
        <v>2.4</v>
      </c>
      <c r="EF1298" s="412">
        <v>0</v>
      </c>
      <c r="EG1298" s="412">
        <v>0</v>
      </c>
      <c r="EH1298" s="412">
        <v>0</v>
      </c>
      <c r="EI1298" s="411">
        <f t="shared" si="405"/>
        <v>71.015114392749695</v>
      </c>
      <c r="EK1298" s="411">
        <f t="shared" si="406"/>
        <v>71.015114392749695</v>
      </c>
      <c r="EL1298" s="7">
        <f t="shared" si="407"/>
        <v>0</v>
      </c>
    </row>
    <row r="1299" spans="1:142">
      <c r="A1299" s="365" t="str">
        <f t="shared" si="389"/>
        <v xml:space="preserve"> 236</v>
      </c>
      <c r="B1299" s="370" t="s">
        <v>987</v>
      </c>
      <c r="C1299" s="370" t="s">
        <v>1170</v>
      </c>
      <c r="D1299" s="411">
        <v>24750</v>
      </c>
      <c r="E1299" s="411">
        <v>43300</v>
      </c>
      <c r="F1299" s="411">
        <v>41200</v>
      </c>
      <c r="G1299" s="411">
        <v>34550</v>
      </c>
      <c r="H1299" s="411">
        <v>18600</v>
      </c>
      <c r="I1299" s="411">
        <v>15100</v>
      </c>
      <c r="J1299" s="411">
        <v>18300</v>
      </c>
      <c r="K1299" s="411">
        <v>15300</v>
      </c>
      <c r="L1299" s="411">
        <v>14400</v>
      </c>
      <c r="M1299" s="411">
        <v>16350</v>
      </c>
      <c r="N1299" s="411">
        <v>11600</v>
      </c>
      <c r="O1299" s="412">
        <v>9000</v>
      </c>
      <c r="P1299" s="411">
        <f t="shared" si="390"/>
        <v>262450</v>
      </c>
      <c r="Q1299" s="411">
        <f t="shared" si="391"/>
        <v>195209.67741935485</v>
      </c>
      <c r="R1299" s="411">
        <f t="shared" si="392"/>
        <v>26317.908787541714</v>
      </c>
      <c r="S1299" s="411">
        <f t="shared" si="393"/>
        <v>40922.413793103449</v>
      </c>
      <c r="T1299" s="411">
        <v>0</v>
      </c>
      <c r="U1299" s="411">
        <v>-20300.000000000004</v>
      </c>
      <c r="V1299" s="411">
        <v>-32200</v>
      </c>
      <c r="W1299" s="411">
        <v>33250</v>
      </c>
      <c r="X1299" s="411">
        <v>19250</v>
      </c>
      <c r="Y1299" s="411">
        <v>10500</v>
      </c>
      <c r="Z1299" s="411">
        <v>-10500</v>
      </c>
      <c r="AA1299" s="411">
        <v>0</v>
      </c>
      <c r="AB1299" s="411">
        <v>0</v>
      </c>
      <c r="AC1299" s="411">
        <v>0</v>
      </c>
      <c r="AD1299" s="411">
        <v>0</v>
      </c>
      <c r="AE1299" s="412">
        <v>0</v>
      </c>
      <c r="AF1299" s="411">
        <f t="shared" si="394"/>
        <v>0</v>
      </c>
      <c r="AG1299" s="411">
        <v>24750</v>
      </c>
      <c r="AH1299" s="411">
        <v>22999.999999999996</v>
      </c>
      <c r="AI1299" s="411">
        <v>9000</v>
      </c>
      <c r="AJ1299" s="411">
        <v>67800</v>
      </c>
      <c r="AK1299" s="411">
        <v>37850</v>
      </c>
      <c r="AL1299" s="411">
        <v>25600</v>
      </c>
      <c r="AM1299" s="411">
        <v>7800</v>
      </c>
      <c r="AN1299" s="411">
        <v>15300</v>
      </c>
      <c r="AO1299" s="411">
        <v>14400</v>
      </c>
      <c r="AP1299" s="411">
        <v>16350</v>
      </c>
      <c r="AQ1299" s="411">
        <v>11600</v>
      </c>
      <c r="AR1299" s="412">
        <v>9000</v>
      </c>
      <c r="AS1299" s="411">
        <f t="shared" si="395"/>
        <v>262450</v>
      </c>
      <c r="AT1299" s="411">
        <f t="shared" si="396"/>
        <v>195548.38709677418</v>
      </c>
      <c r="AU1299" s="411">
        <f t="shared" si="397"/>
        <v>25979.199110122361</v>
      </c>
      <c r="AV1299" s="411">
        <f t="shared" si="398"/>
        <v>40922.413793103449</v>
      </c>
      <c r="AW1299" s="411">
        <v>0</v>
      </c>
      <c r="AX1299" s="411">
        <v>0</v>
      </c>
      <c r="AY1299" s="411">
        <v>0</v>
      </c>
      <c r="AZ1299" s="411">
        <v>0</v>
      </c>
      <c r="BA1299" s="411">
        <v>0</v>
      </c>
      <c r="BB1299" s="411">
        <v>0</v>
      </c>
      <c r="BC1299" s="411">
        <v>0</v>
      </c>
      <c r="BD1299" s="411">
        <v>0</v>
      </c>
      <c r="BE1299" s="411">
        <v>0</v>
      </c>
      <c r="BF1299" s="411">
        <v>0</v>
      </c>
      <c r="BG1299" s="411">
        <v>0</v>
      </c>
      <c r="BH1299" s="412">
        <v>0</v>
      </c>
      <c r="BI1299" s="411">
        <f t="shared" si="399"/>
        <v>0</v>
      </c>
      <c r="BJ1299" s="411">
        <v>24750</v>
      </c>
      <c r="BK1299" s="411">
        <v>22999.999999999996</v>
      </c>
      <c r="BL1299" s="411">
        <v>9000</v>
      </c>
      <c r="BM1299" s="411">
        <v>67800</v>
      </c>
      <c r="BN1299" s="411">
        <v>37850</v>
      </c>
      <c r="BO1299" s="411">
        <v>25600</v>
      </c>
      <c r="BP1299" s="411">
        <v>7800</v>
      </c>
      <c r="BQ1299" s="411">
        <v>15300</v>
      </c>
      <c r="BR1299" s="411">
        <v>14400</v>
      </c>
      <c r="BS1299" s="411">
        <v>16350</v>
      </c>
      <c r="BT1299" s="411">
        <v>11600</v>
      </c>
      <c r="BU1299" s="412">
        <v>9000</v>
      </c>
      <c r="BV1299" s="411">
        <f t="shared" si="400"/>
        <v>262450</v>
      </c>
      <c r="BW1299" s="411">
        <v>0</v>
      </c>
      <c r="BX1299" s="411">
        <v>0</v>
      </c>
      <c r="BY1299" s="411">
        <v>0</v>
      </c>
      <c r="BZ1299" s="411">
        <v>0</v>
      </c>
      <c r="CA1299" s="411">
        <v>0</v>
      </c>
      <c r="CB1299" s="411">
        <v>0</v>
      </c>
      <c r="CC1299" s="411">
        <v>0</v>
      </c>
      <c r="CD1299" s="411">
        <v>0</v>
      </c>
      <c r="CE1299" s="411">
        <v>0</v>
      </c>
      <c r="CF1299" s="411">
        <v>0</v>
      </c>
      <c r="CG1299" s="411">
        <v>0</v>
      </c>
      <c r="CH1299" s="412">
        <v>0</v>
      </c>
      <c r="CI1299" s="411">
        <f t="shared" si="401"/>
        <v>0</v>
      </c>
      <c r="CJ1299" s="411">
        <v>24750</v>
      </c>
      <c r="CK1299" s="411">
        <v>22999.999999999996</v>
      </c>
      <c r="CL1299" s="411">
        <v>9000</v>
      </c>
      <c r="CM1299" s="411">
        <v>67800</v>
      </c>
      <c r="CN1299" s="411">
        <v>37850</v>
      </c>
      <c r="CO1299" s="411">
        <v>25600</v>
      </c>
      <c r="CP1299" s="411">
        <v>7800</v>
      </c>
      <c r="CQ1299" s="411">
        <v>15300</v>
      </c>
      <c r="CR1299" s="411">
        <v>14400</v>
      </c>
      <c r="CS1299" s="411">
        <v>16350</v>
      </c>
      <c r="CT1299" s="411">
        <v>11600</v>
      </c>
      <c r="CU1299" s="412">
        <v>9000</v>
      </c>
      <c r="CV1299" s="411">
        <f t="shared" si="402"/>
        <v>262450</v>
      </c>
      <c r="CW1299" s="411">
        <v>-9900</v>
      </c>
      <c r="CX1299" s="411">
        <v>-5750</v>
      </c>
      <c r="CY1299" s="411">
        <v>4500</v>
      </c>
      <c r="CZ1299" s="411">
        <v>-27120</v>
      </c>
      <c r="DA1299" s="411">
        <v>-15140</v>
      </c>
      <c r="DB1299" s="411">
        <v>-6400</v>
      </c>
      <c r="DC1299" s="411">
        <v>-1950</v>
      </c>
      <c r="DD1299" s="411">
        <v>0</v>
      </c>
      <c r="DE1299" s="411">
        <v>-5760</v>
      </c>
      <c r="DF1299" s="411">
        <v>-4087.5</v>
      </c>
      <c r="DG1299" s="411">
        <v>-2900</v>
      </c>
      <c r="DH1299" s="412">
        <v>0</v>
      </c>
      <c r="DI1299" s="411">
        <f t="shared" si="403"/>
        <v>-74507.5</v>
      </c>
      <c r="DJ1299" s="411">
        <v>14850</v>
      </c>
      <c r="DK1299" s="411">
        <v>17249.999999999996</v>
      </c>
      <c r="DL1299" s="411">
        <v>13500</v>
      </c>
      <c r="DM1299" s="411">
        <v>40680</v>
      </c>
      <c r="DN1299" s="411">
        <v>22710</v>
      </c>
      <c r="DO1299" s="411">
        <v>19200</v>
      </c>
      <c r="DP1299" s="411">
        <v>5850</v>
      </c>
      <c r="DQ1299" s="411">
        <v>15300</v>
      </c>
      <c r="DR1299" s="411">
        <v>8640</v>
      </c>
      <c r="DS1299" s="411">
        <v>12262.5</v>
      </c>
      <c r="DT1299" s="411">
        <v>8700</v>
      </c>
      <c r="DU1299" s="412">
        <v>9000</v>
      </c>
      <c r="DV1299" s="411">
        <f t="shared" si="404"/>
        <v>187942.5</v>
      </c>
      <c r="DW1299" s="412">
        <v>14850</v>
      </c>
      <c r="DX1299" s="412">
        <v>17249.999999999996</v>
      </c>
      <c r="DY1299" s="412">
        <v>13500</v>
      </c>
      <c r="DZ1299" s="412">
        <v>40680</v>
      </c>
      <c r="EA1299" s="412">
        <v>22710</v>
      </c>
      <c r="EB1299" s="412">
        <v>19200</v>
      </c>
      <c r="EC1299" s="412">
        <v>5850</v>
      </c>
      <c r="ED1299" s="412">
        <v>15300</v>
      </c>
      <c r="EE1299" s="412">
        <v>8640</v>
      </c>
      <c r="EF1299" s="412">
        <v>12262.5</v>
      </c>
      <c r="EG1299" s="412">
        <v>8700</v>
      </c>
      <c r="EH1299" s="412">
        <v>9000</v>
      </c>
      <c r="EI1299" s="411">
        <f t="shared" si="405"/>
        <v>187942.5</v>
      </c>
      <c r="EK1299" s="411">
        <f t="shared" si="406"/>
        <v>187942.5</v>
      </c>
      <c r="EL1299" s="7">
        <f t="shared" si="407"/>
        <v>0</v>
      </c>
    </row>
    <row r="1300" spans="1:142">
      <c r="A1300" s="365" t="str">
        <f t="shared" si="389"/>
        <v xml:space="preserve"> 236</v>
      </c>
      <c r="B1300" s="370" t="s">
        <v>987</v>
      </c>
      <c r="C1300" s="370" t="s">
        <v>1171</v>
      </c>
      <c r="D1300" s="411">
        <v>24750</v>
      </c>
      <c r="E1300" s="411">
        <v>43300</v>
      </c>
      <c r="F1300" s="411">
        <v>41200</v>
      </c>
      <c r="G1300" s="411">
        <v>34550</v>
      </c>
      <c r="H1300" s="411">
        <v>18600</v>
      </c>
      <c r="I1300" s="411">
        <v>15100</v>
      </c>
      <c r="J1300" s="411">
        <v>18300</v>
      </c>
      <c r="K1300" s="411">
        <v>15300</v>
      </c>
      <c r="L1300" s="411">
        <v>14400</v>
      </c>
      <c r="M1300" s="411">
        <v>16350</v>
      </c>
      <c r="N1300" s="411">
        <v>11600</v>
      </c>
      <c r="O1300" s="412">
        <v>9000</v>
      </c>
      <c r="P1300" s="411">
        <f t="shared" si="390"/>
        <v>262450</v>
      </c>
      <c r="Q1300" s="411">
        <f t="shared" si="391"/>
        <v>195209.67741935485</v>
      </c>
      <c r="R1300" s="411">
        <f t="shared" si="392"/>
        <v>26317.908787541714</v>
      </c>
      <c r="S1300" s="411">
        <f t="shared" si="393"/>
        <v>40922.413793103449</v>
      </c>
      <c r="T1300" s="411">
        <v>0</v>
      </c>
      <c r="U1300" s="411">
        <v>-20300.000000000004</v>
      </c>
      <c r="V1300" s="411">
        <v>-32200</v>
      </c>
      <c r="W1300" s="411">
        <v>33250</v>
      </c>
      <c r="X1300" s="411">
        <v>19250</v>
      </c>
      <c r="Y1300" s="411">
        <v>10500</v>
      </c>
      <c r="Z1300" s="411">
        <v>-10500</v>
      </c>
      <c r="AA1300" s="411">
        <v>0</v>
      </c>
      <c r="AB1300" s="411">
        <v>0</v>
      </c>
      <c r="AC1300" s="411">
        <v>0</v>
      </c>
      <c r="AD1300" s="411">
        <v>0</v>
      </c>
      <c r="AE1300" s="412">
        <v>0</v>
      </c>
      <c r="AF1300" s="411">
        <f t="shared" si="394"/>
        <v>0</v>
      </c>
      <c r="AG1300" s="411">
        <v>24750</v>
      </c>
      <c r="AH1300" s="411">
        <v>22999.999999999996</v>
      </c>
      <c r="AI1300" s="411">
        <v>9000</v>
      </c>
      <c r="AJ1300" s="411">
        <v>67800</v>
      </c>
      <c r="AK1300" s="411">
        <v>37850</v>
      </c>
      <c r="AL1300" s="411">
        <v>25600</v>
      </c>
      <c r="AM1300" s="411">
        <v>7800</v>
      </c>
      <c r="AN1300" s="411">
        <v>15300</v>
      </c>
      <c r="AO1300" s="411">
        <v>14400</v>
      </c>
      <c r="AP1300" s="411">
        <v>16350</v>
      </c>
      <c r="AQ1300" s="411">
        <v>11600</v>
      </c>
      <c r="AR1300" s="412">
        <v>9000</v>
      </c>
      <c r="AS1300" s="411">
        <f t="shared" si="395"/>
        <v>262450</v>
      </c>
      <c r="AT1300" s="411">
        <f t="shared" si="396"/>
        <v>195548.38709677418</v>
      </c>
      <c r="AU1300" s="411">
        <f t="shared" si="397"/>
        <v>25979.199110122361</v>
      </c>
      <c r="AV1300" s="411">
        <f t="shared" si="398"/>
        <v>40922.413793103449</v>
      </c>
      <c r="AW1300" s="411">
        <v>0</v>
      </c>
      <c r="AX1300" s="411">
        <v>0</v>
      </c>
      <c r="AY1300" s="411">
        <v>0</v>
      </c>
      <c r="AZ1300" s="411">
        <v>0</v>
      </c>
      <c r="BA1300" s="411">
        <v>0</v>
      </c>
      <c r="BB1300" s="411">
        <v>0</v>
      </c>
      <c r="BC1300" s="411">
        <v>0</v>
      </c>
      <c r="BD1300" s="411">
        <v>0</v>
      </c>
      <c r="BE1300" s="411">
        <v>0</v>
      </c>
      <c r="BF1300" s="411">
        <v>0</v>
      </c>
      <c r="BG1300" s="411">
        <v>0</v>
      </c>
      <c r="BH1300" s="412">
        <v>0</v>
      </c>
      <c r="BI1300" s="411">
        <f t="shared" si="399"/>
        <v>0</v>
      </c>
      <c r="BJ1300" s="411">
        <v>24750</v>
      </c>
      <c r="BK1300" s="411">
        <v>22999.999999999996</v>
      </c>
      <c r="BL1300" s="411">
        <v>9000</v>
      </c>
      <c r="BM1300" s="411">
        <v>67800</v>
      </c>
      <c r="BN1300" s="411">
        <v>37850</v>
      </c>
      <c r="BO1300" s="411">
        <v>25600</v>
      </c>
      <c r="BP1300" s="411">
        <v>7800</v>
      </c>
      <c r="BQ1300" s="411">
        <v>15300</v>
      </c>
      <c r="BR1300" s="411">
        <v>14400</v>
      </c>
      <c r="BS1300" s="411">
        <v>16350</v>
      </c>
      <c r="BT1300" s="411">
        <v>11600</v>
      </c>
      <c r="BU1300" s="412">
        <v>9000</v>
      </c>
      <c r="BV1300" s="411">
        <f t="shared" si="400"/>
        <v>262450</v>
      </c>
      <c r="BW1300" s="411">
        <v>0</v>
      </c>
      <c r="BX1300" s="411">
        <v>0</v>
      </c>
      <c r="BY1300" s="411">
        <v>0</v>
      </c>
      <c r="BZ1300" s="411">
        <v>0</v>
      </c>
      <c r="CA1300" s="411">
        <v>0</v>
      </c>
      <c r="CB1300" s="411">
        <v>0</v>
      </c>
      <c r="CC1300" s="411">
        <v>0</v>
      </c>
      <c r="CD1300" s="411">
        <v>0</v>
      </c>
      <c r="CE1300" s="411">
        <v>0</v>
      </c>
      <c r="CF1300" s="411">
        <v>0</v>
      </c>
      <c r="CG1300" s="411">
        <v>0</v>
      </c>
      <c r="CH1300" s="412">
        <v>0</v>
      </c>
      <c r="CI1300" s="411">
        <f t="shared" si="401"/>
        <v>0</v>
      </c>
      <c r="CJ1300" s="411">
        <v>24750</v>
      </c>
      <c r="CK1300" s="411">
        <v>22999.999999999996</v>
      </c>
      <c r="CL1300" s="411">
        <v>9000</v>
      </c>
      <c r="CM1300" s="411">
        <v>67800</v>
      </c>
      <c r="CN1300" s="411">
        <v>37850</v>
      </c>
      <c r="CO1300" s="411">
        <v>25600</v>
      </c>
      <c r="CP1300" s="411">
        <v>7800</v>
      </c>
      <c r="CQ1300" s="411">
        <v>15300</v>
      </c>
      <c r="CR1300" s="411">
        <v>14400</v>
      </c>
      <c r="CS1300" s="411">
        <v>16350</v>
      </c>
      <c r="CT1300" s="411">
        <v>11600</v>
      </c>
      <c r="CU1300" s="412">
        <v>9000</v>
      </c>
      <c r="CV1300" s="411">
        <f t="shared" si="402"/>
        <v>262450</v>
      </c>
      <c r="CW1300" s="411">
        <v>-9900</v>
      </c>
      <c r="CX1300" s="411">
        <v>-5750</v>
      </c>
      <c r="CY1300" s="411">
        <v>4500</v>
      </c>
      <c r="CZ1300" s="411">
        <v>-27120</v>
      </c>
      <c r="DA1300" s="411">
        <v>-15140</v>
      </c>
      <c r="DB1300" s="411">
        <v>-6400</v>
      </c>
      <c r="DC1300" s="411">
        <v>-1950</v>
      </c>
      <c r="DD1300" s="411">
        <v>0</v>
      </c>
      <c r="DE1300" s="411">
        <v>-5760</v>
      </c>
      <c r="DF1300" s="411">
        <v>-4087.5</v>
      </c>
      <c r="DG1300" s="411">
        <v>-2900</v>
      </c>
      <c r="DH1300" s="412">
        <v>0</v>
      </c>
      <c r="DI1300" s="411">
        <f t="shared" si="403"/>
        <v>-74507.5</v>
      </c>
      <c r="DJ1300" s="411">
        <v>14850</v>
      </c>
      <c r="DK1300" s="411">
        <v>17249.999999999996</v>
      </c>
      <c r="DL1300" s="411">
        <v>13500</v>
      </c>
      <c r="DM1300" s="411">
        <v>40680</v>
      </c>
      <c r="DN1300" s="411">
        <v>22710</v>
      </c>
      <c r="DO1300" s="411">
        <v>19200</v>
      </c>
      <c r="DP1300" s="411">
        <v>5850</v>
      </c>
      <c r="DQ1300" s="411">
        <v>15300</v>
      </c>
      <c r="DR1300" s="411">
        <v>8640</v>
      </c>
      <c r="DS1300" s="411">
        <v>12262.5</v>
      </c>
      <c r="DT1300" s="411">
        <v>8700</v>
      </c>
      <c r="DU1300" s="412">
        <v>9000</v>
      </c>
      <c r="DV1300" s="411">
        <f t="shared" si="404"/>
        <v>187942.5</v>
      </c>
      <c r="DW1300" s="412">
        <v>14850</v>
      </c>
      <c r="DX1300" s="412">
        <v>17249.999999999996</v>
      </c>
      <c r="DY1300" s="412">
        <v>13500</v>
      </c>
      <c r="DZ1300" s="412">
        <v>40680</v>
      </c>
      <c r="EA1300" s="412">
        <v>22710</v>
      </c>
      <c r="EB1300" s="412">
        <v>19200</v>
      </c>
      <c r="EC1300" s="412">
        <v>5850</v>
      </c>
      <c r="ED1300" s="412">
        <v>15300</v>
      </c>
      <c r="EE1300" s="412">
        <v>8640</v>
      </c>
      <c r="EF1300" s="412">
        <v>12262.5</v>
      </c>
      <c r="EG1300" s="412">
        <v>8700</v>
      </c>
      <c r="EH1300" s="412">
        <v>9000</v>
      </c>
      <c r="EI1300" s="411">
        <f t="shared" si="405"/>
        <v>187942.5</v>
      </c>
      <c r="EK1300" s="411">
        <f t="shared" si="406"/>
        <v>187942.5</v>
      </c>
      <c r="EL1300" s="7">
        <f t="shared" si="407"/>
        <v>0</v>
      </c>
    </row>
    <row r="1301" spans="1:142">
      <c r="A1301" s="365" t="str">
        <f t="shared" si="389"/>
        <v xml:space="preserve"> 236</v>
      </c>
      <c r="B1301" s="370" t="s">
        <v>987</v>
      </c>
      <c r="C1301" s="370" t="s">
        <v>1172</v>
      </c>
      <c r="D1301" s="411">
        <v>24750</v>
      </c>
      <c r="E1301" s="411">
        <v>43300</v>
      </c>
      <c r="F1301" s="411">
        <v>41200</v>
      </c>
      <c r="G1301" s="411">
        <v>34550</v>
      </c>
      <c r="H1301" s="411">
        <v>18600</v>
      </c>
      <c r="I1301" s="411">
        <v>15100</v>
      </c>
      <c r="J1301" s="411">
        <v>18300</v>
      </c>
      <c r="K1301" s="411">
        <v>15300</v>
      </c>
      <c r="L1301" s="411">
        <v>14400</v>
      </c>
      <c r="M1301" s="411">
        <v>16350</v>
      </c>
      <c r="N1301" s="411">
        <v>11600</v>
      </c>
      <c r="O1301" s="412">
        <v>9000</v>
      </c>
      <c r="P1301" s="411">
        <f t="shared" si="390"/>
        <v>262450</v>
      </c>
      <c r="Q1301" s="411">
        <f t="shared" si="391"/>
        <v>195209.67741935485</v>
      </c>
      <c r="R1301" s="411">
        <f t="shared" si="392"/>
        <v>26317.908787541714</v>
      </c>
      <c r="S1301" s="411">
        <f t="shared" si="393"/>
        <v>40922.413793103449</v>
      </c>
      <c r="T1301" s="411">
        <v>0</v>
      </c>
      <c r="U1301" s="411">
        <v>-20300.000000000004</v>
      </c>
      <c r="V1301" s="411">
        <v>-32200</v>
      </c>
      <c r="W1301" s="411">
        <v>33250</v>
      </c>
      <c r="X1301" s="411">
        <v>19250</v>
      </c>
      <c r="Y1301" s="411">
        <v>10500</v>
      </c>
      <c r="Z1301" s="411">
        <v>-10500</v>
      </c>
      <c r="AA1301" s="411">
        <v>0</v>
      </c>
      <c r="AB1301" s="411">
        <v>0</v>
      </c>
      <c r="AC1301" s="411">
        <v>0</v>
      </c>
      <c r="AD1301" s="411">
        <v>0</v>
      </c>
      <c r="AE1301" s="412">
        <v>0</v>
      </c>
      <c r="AF1301" s="411">
        <f t="shared" si="394"/>
        <v>0</v>
      </c>
      <c r="AG1301" s="411">
        <v>24750</v>
      </c>
      <c r="AH1301" s="411">
        <v>22999.999999999996</v>
      </c>
      <c r="AI1301" s="411">
        <v>9000</v>
      </c>
      <c r="AJ1301" s="411">
        <v>67800</v>
      </c>
      <c r="AK1301" s="411">
        <v>37850</v>
      </c>
      <c r="AL1301" s="411">
        <v>25600</v>
      </c>
      <c r="AM1301" s="411">
        <v>7800</v>
      </c>
      <c r="AN1301" s="411">
        <v>15300</v>
      </c>
      <c r="AO1301" s="411">
        <v>14400</v>
      </c>
      <c r="AP1301" s="411">
        <v>16350</v>
      </c>
      <c r="AQ1301" s="411">
        <v>11600</v>
      </c>
      <c r="AR1301" s="412">
        <v>9000</v>
      </c>
      <c r="AS1301" s="411">
        <f t="shared" si="395"/>
        <v>262450</v>
      </c>
      <c r="AT1301" s="411">
        <f t="shared" si="396"/>
        <v>195548.38709677418</v>
      </c>
      <c r="AU1301" s="411">
        <f t="shared" si="397"/>
        <v>25979.199110122361</v>
      </c>
      <c r="AV1301" s="411">
        <f t="shared" si="398"/>
        <v>40922.413793103449</v>
      </c>
      <c r="AW1301" s="411">
        <v>0</v>
      </c>
      <c r="AX1301" s="411">
        <v>0</v>
      </c>
      <c r="AY1301" s="411">
        <v>0</v>
      </c>
      <c r="AZ1301" s="411">
        <v>0</v>
      </c>
      <c r="BA1301" s="411">
        <v>0</v>
      </c>
      <c r="BB1301" s="411">
        <v>0</v>
      </c>
      <c r="BC1301" s="411">
        <v>0</v>
      </c>
      <c r="BD1301" s="411">
        <v>0</v>
      </c>
      <c r="BE1301" s="411">
        <v>0</v>
      </c>
      <c r="BF1301" s="411">
        <v>0</v>
      </c>
      <c r="BG1301" s="411">
        <v>0</v>
      </c>
      <c r="BH1301" s="412">
        <v>0</v>
      </c>
      <c r="BI1301" s="411">
        <f t="shared" si="399"/>
        <v>0</v>
      </c>
      <c r="BJ1301" s="411">
        <v>24750</v>
      </c>
      <c r="BK1301" s="411">
        <v>22999.999999999996</v>
      </c>
      <c r="BL1301" s="411">
        <v>9000</v>
      </c>
      <c r="BM1301" s="411">
        <v>67800</v>
      </c>
      <c r="BN1301" s="411">
        <v>37850</v>
      </c>
      <c r="BO1301" s="411">
        <v>25600</v>
      </c>
      <c r="BP1301" s="411">
        <v>7800</v>
      </c>
      <c r="BQ1301" s="411">
        <v>15300</v>
      </c>
      <c r="BR1301" s="411">
        <v>14400</v>
      </c>
      <c r="BS1301" s="411">
        <v>16350</v>
      </c>
      <c r="BT1301" s="411">
        <v>11600</v>
      </c>
      <c r="BU1301" s="412">
        <v>9000</v>
      </c>
      <c r="BV1301" s="411">
        <f t="shared" si="400"/>
        <v>262450</v>
      </c>
      <c r="BW1301" s="411">
        <v>0</v>
      </c>
      <c r="BX1301" s="411">
        <v>0</v>
      </c>
      <c r="BY1301" s="411">
        <v>0</v>
      </c>
      <c r="BZ1301" s="411">
        <v>0</v>
      </c>
      <c r="CA1301" s="411">
        <v>0</v>
      </c>
      <c r="CB1301" s="411">
        <v>0</v>
      </c>
      <c r="CC1301" s="411">
        <v>0</v>
      </c>
      <c r="CD1301" s="411">
        <v>0</v>
      </c>
      <c r="CE1301" s="411">
        <v>0</v>
      </c>
      <c r="CF1301" s="411">
        <v>0</v>
      </c>
      <c r="CG1301" s="411">
        <v>0</v>
      </c>
      <c r="CH1301" s="412">
        <v>0</v>
      </c>
      <c r="CI1301" s="411">
        <f t="shared" si="401"/>
        <v>0</v>
      </c>
      <c r="CJ1301" s="411">
        <v>24750</v>
      </c>
      <c r="CK1301" s="411">
        <v>22999.999999999996</v>
      </c>
      <c r="CL1301" s="411">
        <v>9000</v>
      </c>
      <c r="CM1301" s="411">
        <v>67800</v>
      </c>
      <c r="CN1301" s="411">
        <v>37850</v>
      </c>
      <c r="CO1301" s="411">
        <v>25600</v>
      </c>
      <c r="CP1301" s="411">
        <v>7800</v>
      </c>
      <c r="CQ1301" s="411">
        <v>15300</v>
      </c>
      <c r="CR1301" s="411">
        <v>14400</v>
      </c>
      <c r="CS1301" s="411">
        <v>16350</v>
      </c>
      <c r="CT1301" s="411">
        <v>11600</v>
      </c>
      <c r="CU1301" s="412">
        <v>9000</v>
      </c>
      <c r="CV1301" s="411">
        <f t="shared" si="402"/>
        <v>262450</v>
      </c>
      <c r="CW1301" s="411">
        <v>-9900</v>
      </c>
      <c r="CX1301" s="411">
        <v>-5750</v>
      </c>
      <c r="CY1301" s="411">
        <v>4500</v>
      </c>
      <c r="CZ1301" s="411">
        <v>-27120</v>
      </c>
      <c r="DA1301" s="411">
        <v>-15140</v>
      </c>
      <c r="DB1301" s="411">
        <v>-6400</v>
      </c>
      <c r="DC1301" s="411">
        <v>-1950</v>
      </c>
      <c r="DD1301" s="411">
        <v>0</v>
      </c>
      <c r="DE1301" s="411">
        <v>-5760</v>
      </c>
      <c r="DF1301" s="411">
        <v>-4087.5</v>
      </c>
      <c r="DG1301" s="411">
        <v>-2900</v>
      </c>
      <c r="DH1301" s="412">
        <v>0</v>
      </c>
      <c r="DI1301" s="411">
        <f t="shared" si="403"/>
        <v>-74507.5</v>
      </c>
      <c r="DJ1301" s="411">
        <v>14850</v>
      </c>
      <c r="DK1301" s="411">
        <v>17249.999999999996</v>
      </c>
      <c r="DL1301" s="411">
        <v>13500</v>
      </c>
      <c r="DM1301" s="411">
        <v>40680</v>
      </c>
      <c r="DN1301" s="411">
        <v>22710</v>
      </c>
      <c r="DO1301" s="411">
        <v>19200</v>
      </c>
      <c r="DP1301" s="411">
        <v>5850</v>
      </c>
      <c r="DQ1301" s="411">
        <v>15300</v>
      </c>
      <c r="DR1301" s="411">
        <v>8640</v>
      </c>
      <c r="DS1301" s="411">
        <v>12262.5</v>
      </c>
      <c r="DT1301" s="411">
        <v>8700</v>
      </c>
      <c r="DU1301" s="412">
        <v>9000</v>
      </c>
      <c r="DV1301" s="411">
        <f t="shared" si="404"/>
        <v>187942.5</v>
      </c>
      <c r="DW1301" s="412">
        <v>14850</v>
      </c>
      <c r="DX1301" s="412">
        <v>17249.999999999996</v>
      </c>
      <c r="DY1301" s="412">
        <v>13500</v>
      </c>
      <c r="DZ1301" s="412">
        <v>40680</v>
      </c>
      <c r="EA1301" s="412">
        <v>22710</v>
      </c>
      <c r="EB1301" s="412">
        <v>19200</v>
      </c>
      <c r="EC1301" s="412">
        <v>5850</v>
      </c>
      <c r="ED1301" s="412">
        <v>15300</v>
      </c>
      <c r="EE1301" s="412">
        <v>8640</v>
      </c>
      <c r="EF1301" s="412">
        <v>12262.5</v>
      </c>
      <c r="EG1301" s="412">
        <v>8700</v>
      </c>
      <c r="EH1301" s="412">
        <v>9000</v>
      </c>
      <c r="EI1301" s="411">
        <f t="shared" si="405"/>
        <v>187942.5</v>
      </c>
      <c r="EK1301" s="411">
        <f t="shared" si="406"/>
        <v>187942.5</v>
      </c>
      <c r="EL1301" s="7">
        <f t="shared" si="407"/>
        <v>0</v>
      </c>
    </row>
    <row r="1302" spans="1:142">
      <c r="A1302" s="365" t="str">
        <f t="shared" si="389"/>
        <v xml:space="preserve"> 236</v>
      </c>
      <c r="B1302" s="370" t="s">
        <v>987</v>
      </c>
      <c r="C1302" s="370" t="s">
        <v>1199</v>
      </c>
      <c r="D1302" s="411">
        <v>21</v>
      </c>
      <c r="E1302" s="411">
        <v>46.55</v>
      </c>
      <c r="F1302" s="411">
        <v>48.3</v>
      </c>
      <c r="G1302" s="411">
        <v>40.25</v>
      </c>
      <c r="H1302" s="411">
        <v>25.9</v>
      </c>
      <c r="I1302" s="411">
        <v>19.25</v>
      </c>
      <c r="J1302" s="411">
        <v>7.7</v>
      </c>
      <c r="K1302" s="411">
        <v>14</v>
      </c>
      <c r="L1302" s="411">
        <v>14</v>
      </c>
      <c r="M1302" s="411">
        <v>8.4</v>
      </c>
      <c r="N1302" s="411">
        <v>8.4</v>
      </c>
      <c r="O1302" s="412">
        <v>0</v>
      </c>
      <c r="P1302" s="411">
        <f t="shared" si="390"/>
        <v>253.75</v>
      </c>
      <c r="Q1302" s="411">
        <f t="shared" si="391"/>
        <v>208.70161290322579</v>
      </c>
      <c r="R1302" s="411">
        <f t="shared" si="392"/>
        <v>24.386318131256949</v>
      </c>
      <c r="S1302" s="411">
        <f t="shared" si="393"/>
        <v>20.662068965517243</v>
      </c>
      <c r="T1302" s="411">
        <v>0</v>
      </c>
      <c r="U1302" s="411">
        <v>-21.823672055427252</v>
      </c>
      <c r="V1302" s="411">
        <v>-37.749029126213593</v>
      </c>
      <c r="W1302" s="411">
        <v>38.735528219971059</v>
      </c>
      <c r="X1302" s="411">
        <v>26.805107526881727</v>
      </c>
      <c r="Y1302" s="411">
        <v>13.385761589403977</v>
      </c>
      <c r="Z1302" s="411">
        <v>-4.418032786885246</v>
      </c>
      <c r="AA1302" s="411">
        <v>0</v>
      </c>
      <c r="AB1302" s="411">
        <v>0</v>
      </c>
      <c r="AC1302" s="411">
        <v>0</v>
      </c>
      <c r="AD1302" s="411">
        <v>0</v>
      </c>
      <c r="AE1302" s="412">
        <v>0</v>
      </c>
      <c r="AF1302" s="411">
        <f t="shared" si="394"/>
        <v>14.935663367730672</v>
      </c>
      <c r="AG1302" s="411">
        <v>21</v>
      </c>
      <c r="AH1302" s="411">
        <v>24.726327944572745</v>
      </c>
      <c r="AI1302" s="411">
        <v>10.550970873786405</v>
      </c>
      <c r="AJ1302" s="411">
        <v>78.985528219971059</v>
      </c>
      <c r="AK1302" s="411">
        <v>52.705107526881726</v>
      </c>
      <c r="AL1302" s="411">
        <v>32.635761589403977</v>
      </c>
      <c r="AM1302" s="411">
        <v>3.2819672131147541</v>
      </c>
      <c r="AN1302" s="411">
        <v>14</v>
      </c>
      <c r="AO1302" s="411">
        <v>14</v>
      </c>
      <c r="AP1302" s="411">
        <v>8.4</v>
      </c>
      <c r="AQ1302" s="411">
        <v>8.4</v>
      </c>
      <c r="AR1302" s="412">
        <v>0</v>
      </c>
      <c r="AS1302" s="411">
        <f t="shared" si="395"/>
        <v>268.68566336773063</v>
      </c>
      <c r="AT1302" s="411">
        <f t="shared" si="396"/>
        <v>223.77979345763021</v>
      </c>
      <c r="AU1302" s="411">
        <f t="shared" si="397"/>
        <v>24.243800944583235</v>
      </c>
      <c r="AV1302" s="411">
        <f t="shared" si="398"/>
        <v>20.662068965517243</v>
      </c>
      <c r="AW1302" s="411">
        <v>0</v>
      </c>
      <c r="AX1302" s="411">
        <v>0</v>
      </c>
      <c r="AY1302" s="411">
        <v>0</v>
      </c>
      <c r="AZ1302" s="411">
        <v>0</v>
      </c>
      <c r="BA1302" s="411">
        <v>0</v>
      </c>
      <c r="BB1302" s="411">
        <v>0</v>
      </c>
      <c r="BC1302" s="411">
        <v>0</v>
      </c>
      <c r="BD1302" s="411">
        <v>0</v>
      </c>
      <c r="BE1302" s="411">
        <v>0</v>
      </c>
      <c r="BF1302" s="411">
        <v>0</v>
      </c>
      <c r="BG1302" s="411">
        <v>0</v>
      </c>
      <c r="BH1302" s="412">
        <v>0</v>
      </c>
      <c r="BI1302" s="411">
        <f t="shared" si="399"/>
        <v>0</v>
      </c>
      <c r="BJ1302" s="411">
        <v>21</v>
      </c>
      <c r="BK1302" s="411">
        <v>24.726327944572745</v>
      </c>
      <c r="BL1302" s="411">
        <v>10.550970873786405</v>
      </c>
      <c r="BM1302" s="411">
        <v>78.985528219971059</v>
      </c>
      <c r="BN1302" s="411">
        <v>52.705107526881726</v>
      </c>
      <c r="BO1302" s="411">
        <v>32.635761589403977</v>
      </c>
      <c r="BP1302" s="411">
        <v>3.2819672131147541</v>
      </c>
      <c r="BQ1302" s="411">
        <v>14</v>
      </c>
      <c r="BR1302" s="411">
        <v>14</v>
      </c>
      <c r="BS1302" s="411">
        <v>8.4</v>
      </c>
      <c r="BT1302" s="411">
        <v>8.4</v>
      </c>
      <c r="BU1302" s="412">
        <v>0</v>
      </c>
      <c r="BV1302" s="411">
        <f t="shared" si="400"/>
        <v>268.68566336773063</v>
      </c>
      <c r="BW1302" s="411">
        <v>0</v>
      </c>
      <c r="BX1302" s="411">
        <v>0</v>
      </c>
      <c r="BY1302" s="411">
        <v>0</v>
      </c>
      <c r="BZ1302" s="411">
        <v>0</v>
      </c>
      <c r="CA1302" s="411">
        <v>0</v>
      </c>
      <c r="CB1302" s="411">
        <v>0</v>
      </c>
      <c r="CC1302" s="411">
        <v>0</v>
      </c>
      <c r="CD1302" s="411">
        <v>0</v>
      </c>
      <c r="CE1302" s="411">
        <v>0</v>
      </c>
      <c r="CF1302" s="411">
        <v>0</v>
      </c>
      <c r="CG1302" s="411">
        <v>0</v>
      </c>
      <c r="CH1302" s="412">
        <v>0</v>
      </c>
      <c r="CI1302" s="411">
        <f t="shared" si="401"/>
        <v>0</v>
      </c>
      <c r="CJ1302" s="411">
        <v>21</v>
      </c>
      <c r="CK1302" s="411">
        <v>24.726327944572745</v>
      </c>
      <c r="CL1302" s="411">
        <v>10.550970873786405</v>
      </c>
      <c r="CM1302" s="411">
        <v>78.985528219971059</v>
      </c>
      <c r="CN1302" s="411">
        <v>52.705107526881726</v>
      </c>
      <c r="CO1302" s="411">
        <v>32.635761589403977</v>
      </c>
      <c r="CP1302" s="411">
        <v>3.2819672131147541</v>
      </c>
      <c r="CQ1302" s="411">
        <v>14</v>
      </c>
      <c r="CR1302" s="411">
        <v>14</v>
      </c>
      <c r="CS1302" s="411">
        <v>8.4</v>
      </c>
      <c r="CT1302" s="411">
        <v>8.4</v>
      </c>
      <c r="CU1302" s="412">
        <v>0</v>
      </c>
      <c r="CV1302" s="411">
        <f t="shared" si="402"/>
        <v>268.68566336773063</v>
      </c>
      <c r="CW1302" s="411">
        <v>-8.4</v>
      </c>
      <c r="CX1302" s="411">
        <v>-6.1815819861431862</v>
      </c>
      <c r="CY1302" s="411">
        <v>5.2754854368932023</v>
      </c>
      <c r="CZ1302" s="411">
        <v>-31.594211287988422</v>
      </c>
      <c r="DA1302" s="411">
        <v>-21.082043010752692</v>
      </c>
      <c r="DB1302" s="411">
        <v>-8.158940397350996</v>
      </c>
      <c r="DC1302" s="411">
        <v>-0.82049180327868854</v>
      </c>
      <c r="DD1302" s="411">
        <v>0</v>
      </c>
      <c r="DE1302" s="411">
        <v>-5.6</v>
      </c>
      <c r="DF1302" s="411">
        <v>-2.0999999999999996</v>
      </c>
      <c r="DG1302" s="411">
        <v>-2.0999999999999996</v>
      </c>
      <c r="DH1302" s="412">
        <v>0</v>
      </c>
      <c r="DI1302" s="411">
        <f t="shared" si="403"/>
        <v>-80.761783048620771</v>
      </c>
      <c r="DJ1302" s="411">
        <v>12.6</v>
      </c>
      <c r="DK1302" s="411">
        <v>18.544745958429559</v>
      </c>
      <c r="DL1302" s="411">
        <v>15.826456310679607</v>
      </c>
      <c r="DM1302" s="411">
        <v>47.391316931982637</v>
      </c>
      <c r="DN1302" s="411">
        <v>31.623064516129034</v>
      </c>
      <c r="DO1302" s="411">
        <v>24.476821192052981</v>
      </c>
      <c r="DP1302" s="411">
        <v>2.4614754098360656</v>
      </c>
      <c r="DQ1302" s="411">
        <v>14</v>
      </c>
      <c r="DR1302" s="411">
        <v>8.4</v>
      </c>
      <c r="DS1302" s="411">
        <v>6.3000000000000007</v>
      </c>
      <c r="DT1302" s="411">
        <v>6.3000000000000007</v>
      </c>
      <c r="DU1302" s="412">
        <v>0</v>
      </c>
      <c r="DV1302" s="411">
        <f t="shared" si="404"/>
        <v>187.92388031910988</v>
      </c>
      <c r="DW1302" s="412">
        <v>12.6</v>
      </c>
      <c r="DX1302" s="412">
        <v>18.544745958429559</v>
      </c>
      <c r="DY1302" s="412">
        <v>15.826456310679607</v>
      </c>
      <c r="DZ1302" s="412">
        <v>47.391316931982637</v>
      </c>
      <c r="EA1302" s="412">
        <v>31.623064516129034</v>
      </c>
      <c r="EB1302" s="412">
        <v>24.476821192052981</v>
      </c>
      <c r="EC1302" s="412">
        <v>2.4614754098360656</v>
      </c>
      <c r="ED1302" s="412">
        <v>14</v>
      </c>
      <c r="EE1302" s="412">
        <v>8.4</v>
      </c>
      <c r="EF1302" s="412">
        <v>6.3000000000000007</v>
      </c>
      <c r="EG1302" s="412">
        <v>6.3000000000000007</v>
      </c>
      <c r="EH1302" s="412">
        <v>0</v>
      </c>
      <c r="EI1302" s="411">
        <f t="shared" si="405"/>
        <v>187.92388031910988</v>
      </c>
      <c r="EK1302" s="411">
        <f t="shared" si="406"/>
        <v>187.92388031910991</v>
      </c>
      <c r="EL1302" s="7">
        <f t="shared" si="407"/>
        <v>0</v>
      </c>
    </row>
    <row r="1303" spans="1:142">
      <c r="A1303" s="365" t="str">
        <f t="shared" si="389"/>
        <v xml:space="preserve"> 236</v>
      </c>
      <c r="B1303" s="370" t="s">
        <v>987</v>
      </c>
      <c r="C1303" s="370" t="s">
        <v>1218</v>
      </c>
      <c r="D1303" s="411">
        <v>11</v>
      </c>
      <c r="E1303" s="411">
        <v>26.6</v>
      </c>
      <c r="F1303" s="411">
        <v>28.3</v>
      </c>
      <c r="G1303" s="411">
        <v>20.3</v>
      </c>
      <c r="H1303" s="411">
        <v>7.5</v>
      </c>
      <c r="I1303" s="411">
        <v>4</v>
      </c>
      <c r="J1303" s="411">
        <v>0</v>
      </c>
      <c r="K1303" s="411">
        <v>4</v>
      </c>
      <c r="L1303" s="411">
        <v>4</v>
      </c>
      <c r="M1303" s="411">
        <v>0</v>
      </c>
      <c r="N1303" s="411">
        <v>0</v>
      </c>
      <c r="O1303" s="412">
        <v>0</v>
      </c>
      <c r="P1303" s="411">
        <f t="shared" si="390"/>
        <v>105.7</v>
      </c>
      <c r="Q1303" s="411">
        <f t="shared" si="391"/>
        <v>97.7</v>
      </c>
      <c r="R1303" s="411">
        <f t="shared" si="392"/>
        <v>6.8965517241379306</v>
      </c>
      <c r="S1303" s="411">
        <f t="shared" si="393"/>
        <v>1.103448275862069</v>
      </c>
      <c r="T1303" s="411">
        <v>0</v>
      </c>
      <c r="U1303" s="411">
        <v>-12.470669745958432</v>
      </c>
      <c r="V1303" s="411">
        <v>-22.117961165048545</v>
      </c>
      <c r="W1303" s="411">
        <v>19.536179450072357</v>
      </c>
      <c r="X1303" s="411">
        <v>7.7620967741935498</v>
      </c>
      <c r="Y1303" s="411">
        <v>2.7814569536423841</v>
      </c>
      <c r="Z1303" s="411">
        <v>0</v>
      </c>
      <c r="AA1303" s="411">
        <v>0</v>
      </c>
      <c r="AB1303" s="411">
        <v>0</v>
      </c>
      <c r="AC1303" s="411">
        <v>0</v>
      </c>
      <c r="AD1303" s="411">
        <v>0</v>
      </c>
      <c r="AE1303" s="412">
        <v>0</v>
      </c>
      <c r="AF1303" s="411">
        <f t="shared" si="394"/>
        <v>-4.5088977330986824</v>
      </c>
      <c r="AG1303" s="411">
        <v>11</v>
      </c>
      <c r="AH1303" s="411">
        <v>14.12933025404157</v>
      </c>
      <c r="AI1303" s="411">
        <v>6.1820388349514559</v>
      </c>
      <c r="AJ1303" s="411">
        <v>39.836179450072358</v>
      </c>
      <c r="AK1303" s="411">
        <v>15.26209677419355</v>
      </c>
      <c r="AL1303" s="411">
        <v>6.7814569536423841</v>
      </c>
      <c r="AM1303" s="411">
        <v>0</v>
      </c>
      <c r="AN1303" s="411">
        <v>4</v>
      </c>
      <c r="AO1303" s="411">
        <v>4</v>
      </c>
      <c r="AP1303" s="411">
        <v>0</v>
      </c>
      <c r="AQ1303" s="411">
        <v>0</v>
      </c>
      <c r="AR1303" s="412">
        <v>0</v>
      </c>
      <c r="AS1303" s="411">
        <f t="shared" si="395"/>
        <v>101.19110226690132</v>
      </c>
      <c r="AT1303" s="411">
        <f t="shared" si="396"/>
        <v>93.191102266901325</v>
      </c>
      <c r="AU1303" s="411">
        <f t="shared" si="397"/>
        <v>6.8965517241379306</v>
      </c>
      <c r="AV1303" s="411">
        <f t="shared" si="398"/>
        <v>1.103448275862069</v>
      </c>
      <c r="AW1303" s="411">
        <v>0</v>
      </c>
      <c r="AX1303" s="411">
        <v>0</v>
      </c>
      <c r="AY1303" s="411">
        <v>0</v>
      </c>
      <c r="AZ1303" s="411">
        <v>0</v>
      </c>
      <c r="BA1303" s="411">
        <v>0</v>
      </c>
      <c r="BB1303" s="411">
        <v>0</v>
      </c>
      <c r="BC1303" s="411">
        <v>0</v>
      </c>
      <c r="BD1303" s="411">
        <v>0</v>
      </c>
      <c r="BE1303" s="411">
        <v>0</v>
      </c>
      <c r="BF1303" s="411">
        <v>0</v>
      </c>
      <c r="BG1303" s="411">
        <v>0</v>
      </c>
      <c r="BH1303" s="412">
        <v>0</v>
      </c>
      <c r="BI1303" s="411">
        <f t="shared" si="399"/>
        <v>0</v>
      </c>
      <c r="BJ1303" s="411">
        <v>11</v>
      </c>
      <c r="BK1303" s="411">
        <v>14.12933025404157</v>
      </c>
      <c r="BL1303" s="411">
        <v>6.1820388349514559</v>
      </c>
      <c r="BM1303" s="411">
        <v>39.836179450072358</v>
      </c>
      <c r="BN1303" s="411">
        <v>15.26209677419355</v>
      </c>
      <c r="BO1303" s="411">
        <v>6.7814569536423841</v>
      </c>
      <c r="BP1303" s="411">
        <v>0</v>
      </c>
      <c r="BQ1303" s="411">
        <v>4</v>
      </c>
      <c r="BR1303" s="411">
        <v>4</v>
      </c>
      <c r="BS1303" s="411">
        <v>0</v>
      </c>
      <c r="BT1303" s="411">
        <v>0</v>
      </c>
      <c r="BU1303" s="412">
        <v>0</v>
      </c>
      <c r="BV1303" s="411">
        <f t="shared" si="400"/>
        <v>101.19110226690132</v>
      </c>
      <c r="BW1303" s="411">
        <v>0</v>
      </c>
      <c r="BX1303" s="411">
        <v>0</v>
      </c>
      <c r="BY1303" s="411">
        <v>0</v>
      </c>
      <c r="BZ1303" s="411">
        <v>0</v>
      </c>
      <c r="CA1303" s="411">
        <v>0</v>
      </c>
      <c r="CB1303" s="411">
        <v>0</v>
      </c>
      <c r="CC1303" s="411">
        <v>0</v>
      </c>
      <c r="CD1303" s="411">
        <v>0</v>
      </c>
      <c r="CE1303" s="411">
        <v>0</v>
      </c>
      <c r="CF1303" s="411">
        <v>0</v>
      </c>
      <c r="CG1303" s="411">
        <v>0</v>
      </c>
      <c r="CH1303" s="412">
        <v>0</v>
      </c>
      <c r="CI1303" s="411">
        <f t="shared" si="401"/>
        <v>0</v>
      </c>
      <c r="CJ1303" s="411">
        <v>11</v>
      </c>
      <c r="CK1303" s="411">
        <v>14.12933025404157</v>
      </c>
      <c r="CL1303" s="411">
        <v>6.1820388349514559</v>
      </c>
      <c r="CM1303" s="411">
        <v>39.836179450072358</v>
      </c>
      <c r="CN1303" s="411">
        <v>15.26209677419355</v>
      </c>
      <c r="CO1303" s="411">
        <v>6.7814569536423841</v>
      </c>
      <c r="CP1303" s="411">
        <v>0</v>
      </c>
      <c r="CQ1303" s="411">
        <v>4</v>
      </c>
      <c r="CR1303" s="411">
        <v>4</v>
      </c>
      <c r="CS1303" s="411">
        <v>0</v>
      </c>
      <c r="CT1303" s="411">
        <v>0</v>
      </c>
      <c r="CU1303" s="412">
        <v>0</v>
      </c>
      <c r="CV1303" s="411">
        <f t="shared" si="402"/>
        <v>101.19110226690132</v>
      </c>
      <c r="CW1303" s="411">
        <v>-4.4000000000000004</v>
      </c>
      <c r="CX1303" s="411">
        <v>-3.5323325635103924</v>
      </c>
      <c r="CY1303" s="411">
        <v>3.0910194174757279</v>
      </c>
      <c r="CZ1303" s="411">
        <v>-15.934471780028943</v>
      </c>
      <c r="DA1303" s="411">
        <v>-6.1048387096774199</v>
      </c>
      <c r="DB1303" s="411">
        <v>-1.6953642384105958</v>
      </c>
      <c r="DC1303" s="411">
        <v>0</v>
      </c>
      <c r="DD1303" s="411">
        <v>0</v>
      </c>
      <c r="DE1303" s="411">
        <v>-1.6</v>
      </c>
      <c r="DF1303" s="411">
        <v>0</v>
      </c>
      <c r="DG1303" s="411">
        <v>0</v>
      </c>
      <c r="DH1303" s="412">
        <v>0</v>
      </c>
      <c r="DI1303" s="411">
        <f t="shared" si="403"/>
        <v>-30.175987874151623</v>
      </c>
      <c r="DJ1303" s="411">
        <v>6.6</v>
      </c>
      <c r="DK1303" s="411">
        <v>10.596997690531177</v>
      </c>
      <c r="DL1303" s="411">
        <v>9.2730582524271838</v>
      </c>
      <c r="DM1303" s="411">
        <v>23.901707670043415</v>
      </c>
      <c r="DN1303" s="411">
        <v>9.1572580645161299</v>
      </c>
      <c r="DO1303" s="411">
        <v>5.0860927152317883</v>
      </c>
      <c r="DP1303" s="411">
        <v>0</v>
      </c>
      <c r="DQ1303" s="411">
        <v>4</v>
      </c>
      <c r="DR1303" s="411">
        <v>2.4</v>
      </c>
      <c r="DS1303" s="411">
        <v>0</v>
      </c>
      <c r="DT1303" s="411">
        <v>0</v>
      </c>
      <c r="DU1303" s="412">
        <v>0</v>
      </c>
      <c r="DV1303" s="411">
        <f t="shared" si="404"/>
        <v>71.015114392749695</v>
      </c>
      <c r="DW1303" s="412">
        <v>6.6</v>
      </c>
      <c r="DX1303" s="412">
        <v>10.596997690531177</v>
      </c>
      <c r="DY1303" s="412">
        <v>9.2730582524271838</v>
      </c>
      <c r="DZ1303" s="412">
        <v>23.901707670043415</v>
      </c>
      <c r="EA1303" s="412">
        <v>9.1572580645161299</v>
      </c>
      <c r="EB1303" s="412">
        <v>5.0860927152317883</v>
      </c>
      <c r="EC1303" s="412">
        <v>0</v>
      </c>
      <c r="ED1303" s="412">
        <v>4</v>
      </c>
      <c r="EE1303" s="412">
        <v>2.4</v>
      </c>
      <c r="EF1303" s="412">
        <v>0</v>
      </c>
      <c r="EG1303" s="412">
        <v>0</v>
      </c>
      <c r="EH1303" s="412">
        <v>0</v>
      </c>
      <c r="EI1303" s="411">
        <f t="shared" si="405"/>
        <v>71.015114392749695</v>
      </c>
      <c r="EK1303" s="411">
        <f t="shared" si="406"/>
        <v>71.015114392749695</v>
      </c>
      <c r="EL1303" s="7">
        <f t="shared" si="407"/>
        <v>0</v>
      </c>
    </row>
    <row r="1304" spans="1:142">
      <c r="A1304" s="365" t="str">
        <f t="shared" si="389"/>
        <v xml:space="preserve"> 236</v>
      </c>
      <c r="B1304" s="370" t="s">
        <v>987</v>
      </c>
      <c r="C1304" s="370" t="s">
        <v>1219</v>
      </c>
      <c r="D1304" s="411">
        <v>63000</v>
      </c>
      <c r="E1304" s="411">
        <v>210000</v>
      </c>
      <c r="F1304" s="411">
        <v>195300</v>
      </c>
      <c r="G1304" s="411">
        <v>109200</v>
      </c>
      <c r="H1304" s="411">
        <v>59500</v>
      </c>
      <c r="I1304" s="411">
        <v>27650</v>
      </c>
      <c r="J1304" s="411">
        <v>32900</v>
      </c>
      <c r="K1304" s="411">
        <v>28350</v>
      </c>
      <c r="L1304" s="411">
        <v>25550</v>
      </c>
      <c r="M1304" s="411">
        <v>26250</v>
      </c>
      <c r="N1304" s="411">
        <v>28700</v>
      </c>
      <c r="O1304" s="412">
        <v>-1750</v>
      </c>
      <c r="P1304" s="411">
        <f t="shared" si="390"/>
        <v>804650</v>
      </c>
      <c r="Q1304" s="411">
        <f t="shared" si="391"/>
        <v>696488.70967741939</v>
      </c>
      <c r="R1304" s="411">
        <f t="shared" si="392"/>
        <v>47913.01446051168</v>
      </c>
      <c r="S1304" s="411">
        <f t="shared" si="393"/>
        <v>60248.275862068964</v>
      </c>
      <c r="T1304" s="411">
        <v>0</v>
      </c>
      <c r="U1304" s="411">
        <v>-98452.655889145506</v>
      </c>
      <c r="V1304" s="411">
        <v>-152637.3786407767</v>
      </c>
      <c r="W1304" s="411">
        <v>105091.17221418233</v>
      </c>
      <c r="X1304" s="411">
        <v>61579.301075268828</v>
      </c>
      <c r="Y1304" s="411">
        <v>19226.821192052979</v>
      </c>
      <c r="Z1304" s="411">
        <v>-18877.049180327871</v>
      </c>
      <c r="AA1304" s="411">
        <v>0</v>
      </c>
      <c r="AB1304" s="411">
        <v>0</v>
      </c>
      <c r="AC1304" s="411">
        <v>0</v>
      </c>
      <c r="AD1304" s="411">
        <v>0</v>
      </c>
      <c r="AE1304" s="412">
        <v>0</v>
      </c>
      <c r="AF1304" s="411">
        <f t="shared" si="394"/>
        <v>-84069.78922874594</v>
      </c>
      <c r="AG1304" s="411">
        <v>63000</v>
      </c>
      <c r="AH1304" s="411">
        <v>111547.34411085449</v>
      </c>
      <c r="AI1304" s="411">
        <v>42662.621359223296</v>
      </c>
      <c r="AJ1304" s="411">
        <v>214291.17221418233</v>
      </c>
      <c r="AK1304" s="411">
        <v>121079.30107526883</v>
      </c>
      <c r="AL1304" s="411">
        <v>46876.821192052979</v>
      </c>
      <c r="AM1304" s="411">
        <v>14022.950819672129</v>
      </c>
      <c r="AN1304" s="411">
        <v>28350</v>
      </c>
      <c r="AO1304" s="411">
        <v>25550</v>
      </c>
      <c r="AP1304" s="411">
        <v>26250</v>
      </c>
      <c r="AQ1304" s="411">
        <v>28700</v>
      </c>
      <c r="AR1304" s="412">
        <v>-1750</v>
      </c>
      <c r="AS1304" s="411">
        <f t="shared" si="395"/>
        <v>720580.21077125415</v>
      </c>
      <c r="AT1304" s="411">
        <f t="shared" si="396"/>
        <v>613027.85751900671</v>
      </c>
      <c r="AU1304" s="411">
        <f t="shared" si="397"/>
        <v>47304.077390178529</v>
      </c>
      <c r="AV1304" s="411">
        <f t="shared" si="398"/>
        <v>60248.275862068964</v>
      </c>
      <c r="AW1304" s="411">
        <v>0</v>
      </c>
      <c r="AX1304" s="411">
        <v>0</v>
      </c>
      <c r="AY1304" s="411">
        <v>0</v>
      </c>
      <c r="AZ1304" s="411">
        <v>0</v>
      </c>
      <c r="BA1304" s="411">
        <v>0</v>
      </c>
      <c r="BB1304" s="411">
        <v>0</v>
      </c>
      <c r="BC1304" s="411">
        <v>0</v>
      </c>
      <c r="BD1304" s="411">
        <v>0</v>
      </c>
      <c r="BE1304" s="411">
        <v>0</v>
      </c>
      <c r="BF1304" s="411">
        <v>0</v>
      </c>
      <c r="BG1304" s="411">
        <v>0</v>
      </c>
      <c r="BH1304" s="412">
        <v>0</v>
      </c>
      <c r="BI1304" s="411">
        <f t="shared" si="399"/>
        <v>0</v>
      </c>
      <c r="BJ1304" s="411">
        <v>63000</v>
      </c>
      <c r="BK1304" s="411">
        <v>111547.34411085449</v>
      </c>
      <c r="BL1304" s="411">
        <v>42662.621359223296</v>
      </c>
      <c r="BM1304" s="411">
        <v>214291.17221418233</v>
      </c>
      <c r="BN1304" s="411">
        <v>121079.30107526883</v>
      </c>
      <c r="BO1304" s="411">
        <v>46876.821192052979</v>
      </c>
      <c r="BP1304" s="411">
        <v>14022.950819672129</v>
      </c>
      <c r="BQ1304" s="411">
        <v>28350</v>
      </c>
      <c r="BR1304" s="411">
        <v>25550</v>
      </c>
      <c r="BS1304" s="411">
        <v>26250</v>
      </c>
      <c r="BT1304" s="411">
        <v>28700</v>
      </c>
      <c r="BU1304" s="412">
        <v>-1750</v>
      </c>
      <c r="BV1304" s="411">
        <f t="shared" si="400"/>
        <v>720580.21077125415</v>
      </c>
      <c r="BW1304" s="411">
        <v>0</v>
      </c>
      <c r="BX1304" s="411">
        <v>0</v>
      </c>
      <c r="BY1304" s="411">
        <v>0</v>
      </c>
      <c r="BZ1304" s="411">
        <v>0</v>
      </c>
      <c r="CA1304" s="411">
        <v>0</v>
      </c>
      <c r="CB1304" s="411">
        <v>0</v>
      </c>
      <c r="CC1304" s="411">
        <v>0</v>
      </c>
      <c r="CD1304" s="411">
        <v>0</v>
      </c>
      <c r="CE1304" s="411">
        <v>0</v>
      </c>
      <c r="CF1304" s="411">
        <v>0</v>
      </c>
      <c r="CG1304" s="411">
        <v>0</v>
      </c>
      <c r="CH1304" s="412">
        <v>0</v>
      </c>
      <c r="CI1304" s="411">
        <f t="shared" si="401"/>
        <v>0</v>
      </c>
      <c r="CJ1304" s="411">
        <v>63000</v>
      </c>
      <c r="CK1304" s="411">
        <v>111547.34411085449</v>
      </c>
      <c r="CL1304" s="411">
        <v>42662.621359223296</v>
      </c>
      <c r="CM1304" s="411">
        <v>214291.17221418233</v>
      </c>
      <c r="CN1304" s="411">
        <v>121079.30107526883</v>
      </c>
      <c r="CO1304" s="411">
        <v>46876.821192052979</v>
      </c>
      <c r="CP1304" s="411">
        <v>14022.950819672129</v>
      </c>
      <c r="CQ1304" s="411">
        <v>28350</v>
      </c>
      <c r="CR1304" s="411">
        <v>25550</v>
      </c>
      <c r="CS1304" s="411">
        <v>26250</v>
      </c>
      <c r="CT1304" s="411">
        <v>28700</v>
      </c>
      <c r="CU1304" s="412">
        <v>-1750</v>
      </c>
      <c r="CV1304" s="411">
        <f t="shared" si="402"/>
        <v>720580.21077125415</v>
      </c>
      <c r="CW1304" s="411">
        <v>-25200</v>
      </c>
      <c r="CX1304" s="411">
        <v>-27886.836027713623</v>
      </c>
      <c r="CY1304" s="411">
        <v>21331.310679611648</v>
      </c>
      <c r="CZ1304" s="411">
        <v>-85716.468885672934</v>
      </c>
      <c r="DA1304" s="411">
        <v>-48431.72043010754</v>
      </c>
      <c r="DB1304" s="411">
        <v>-11719.205298013243</v>
      </c>
      <c r="DC1304" s="411">
        <v>-3505.7377049180323</v>
      </c>
      <c r="DD1304" s="411">
        <v>0</v>
      </c>
      <c r="DE1304" s="411">
        <v>-10220</v>
      </c>
      <c r="DF1304" s="411">
        <v>-6562.5</v>
      </c>
      <c r="DG1304" s="411">
        <v>-7175</v>
      </c>
      <c r="DH1304" s="412">
        <v>0</v>
      </c>
      <c r="DI1304" s="411">
        <f t="shared" si="403"/>
        <v>-205086.1576668137</v>
      </c>
      <c r="DJ1304" s="411">
        <v>37800</v>
      </c>
      <c r="DK1304" s="411">
        <v>83660.50808314087</v>
      </c>
      <c r="DL1304" s="411">
        <v>63993.932038834944</v>
      </c>
      <c r="DM1304" s="411">
        <v>128574.70332850939</v>
      </c>
      <c r="DN1304" s="411">
        <v>72647.580645161288</v>
      </c>
      <c r="DO1304" s="411">
        <v>35157.615894039736</v>
      </c>
      <c r="DP1304" s="411">
        <v>10517.213114754097</v>
      </c>
      <c r="DQ1304" s="411">
        <v>28350</v>
      </c>
      <c r="DR1304" s="411">
        <v>15330</v>
      </c>
      <c r="DS1304" s="411">
        <v>19687.5</v>
      </c>
      <c r="DT1304" s="411">
        <v>21525</v>
      </c>
      <c r="DU1304" s="412">
        <v>-1750</v>
      </c>
      <c r="DV1304" s="411">
        <f t="shared" si="404"/>
        <v>515494.05310444033</v>
      </c>
      <c r="DW1304" s="412">
        <v>37800</v>
      </c>
      <c r="DX1304" s="412">
        <v>83660.50808314087</v>
      </c>
      <c r="DY1304" s="412">
        <v>63993.932038834944</v>
      </c>
      <c r="DZ1304" s="412">
        <v>128574.70332850939</v>
      </c>
      <c r="EA1304" s="412">
        <v>72647.580645161288</v>
      </c>
      <c r="EB1304" s="412">
        <v>35157.615894039736</v>
      </c>
      <c r="EC1304" s="412">
        <v>10517.213114754097</v>
      </c>
      <c r="ED1304" s="412">
        <v>28350</v>
      </c>
      <c r="EE1304" s="412">
        <v>15330</v>
      </c>
      <c r="EF1304" s="412">
        <v>19687.5</v>
      </c>
      <c r="EG1304" s="412">
        <v>21525</v>
      </c>
      <c r="EH1304" s="412">
        <v>-1750</v>
      </c>
      <c r="EI1304" s="411">
        <f t="shared" si="405"/>
        <v>515494.05310444033</v>
      </c>
      <c r="EK1304" s="411">
        <f t="shared" si="406"/>
        <v>515494.05310444033</v>
      </c>
      <c r="EL1304" s="7">
        <f t="shared" si="407"/>
        <v>0</v>
      </c>
    </row>
    <row r="1305" spans="1:142">
      <c r="A1305" s="365" t="str">
        <f t="shared" si="389"/>
        <v xml:space="preserve"> 236</v>
      </c>
      <c r="B1305" s="370" t="s">
        <v>987</v>
      </c>
      <c r="C1305" s="370" t="s">
        <v>919</v>
      </c>
      <c r="D1305" s="411">
        <v>4</v>
      </c>
      <c r="E1305" s="411">
        <v>4</v>
      </c>
      <c r="F1305" s="411">
        <v>4</v>
      </c>
      <c r="G1305" s="411">
        <v>4</v>
      </c>
      <c r="H1305" s="411">
        <v>4</v>
      </c>
      <c r="I1305" s="411">
        <v>4</v>
      </c>
      <c r="J1305" s="411">
        <v>4</v>
      </c>
      <c r="K1305" s="411">
        <v>4</v>
      </c>
      <c r="L1305" s="411">
        <v>4</v>
      </c>
      <c r="M1305" s="411">
        <v>4</v>
      </c>
      <c r="N1305" s="411">
        <v>4</v>
      </c>
      <c r="O1305" s="412">
        <v>4</v>
      </c>
      <c r="P1305" s="411">
        <f t="shared" si="390"/>
        <v>48</v>
      </c>
      <c r="Q1305" s="411">
        <f t="shared" si="391"/>
        <v>27.870967741935484</v>
      </c>
      <c r="R1305" s="411">
        <f t="shared" si="392"/>
        <v>7.0255839822024466</v>
      </c>
      <c r="S1305" s="411">
        <f t="shared" si="393"/>
        <v>13.103448275862069</v>
      </c>
      <c r="T1305" s="411">
        <v>1</v>
      </c>
      <c r="U1305" s="411">
        <v>0</v>
      </c>
      <c r="V1305" s="411">
        <v>-2</v>
      </c>
      <c r="W1305" s="411">
        <v>1</v>
      </c>
      <c r="X1305" s="411">
        <v>1</v>
      </c>
      <c r="Y1305" s="411">
        <v>0</v>
      </c>
      <c r="Z1305" s="411">
        <v>0</v>
      </c>
      <c r="AA1305" s="411">
        <v>-1</v>
      </c>
      <c r="AB1305" s="411">
        <v>1</v>
      </c>
      <c r="AC1305" s="411">
        <v>0</v>
      </c>
      <c r="AD1305" s="411">
        <v>0</v>
      </c>
      <c r="AE1305" s="412">
        <v>-1</v>
      </c>
      <c r="AF1305" s="411">
        <f t="shared" si="394"/>
        <v>0</v>
      </c>
      <c r="AG1305" s="411">
        <v>5</v>
      </c>
      <c r="AH1305" s="411">
        <v>4</v>
      </c>
      <c r="AI1305" s="411">
        <v>2</v>
      </c>
      <c r="AJ1305" s="411">
        <v>5</v>
      </c>
      <c r="AK1305" s="411">
        <v>5</v>
      </c>
      <c r="AL1305" s="411">
        <v>4</v>
      </c>
      <c r="AM1305" s="411">
        <v>4</v>
      </c>
      <c r="AN1305" s="411">
        <v>3</v>
      </c>
      <c r="AO1305" s="411">
        <v>5</v>
      </c>
      <c r="AP1305" s="411">
        <v>4</v>
      </c>
      <c r="AQ1305" s="411">
        <v>4</v>
      </c>
      <c r="AR1305" s="412">
        <v>3</v>
      </c>
      <c r="AS1305" s="411">
        <f t="shared" si="395"/>
        <v>48</v>
      </c>
      <c r="AT1305" s="411">
        <f t="shared" si="396"/>
        <v>28.870967741935484</v>
      </c>
      <c r="AU1305" s="411">
        <f t="shared" si="397"/>
        <v>6.7497219132369297</v>
      </c>
      <c r="AV1305" s="411">
        <f t="shared" si="398"/>
        <v>12.379310344827587</v>
      </c>
      <c r="AW1305" s="411">
        <v>0</v>
      </c>
      <c r="AX1305" s="411">
        <v>0</v>
      </c>
      <c r="AY1305" s="411">
        <v>0</v>
      </c>
      <c r="AZ1305" s="411">
        <v>0</v>
      </c>
      <c r="BA1305" s="411">
        <v>0</v>
      </c>
      <c r="BB1305" s="411">
        <v>0</v>
      </c>
      <c r="BC1305" s="411">
        <v>0</v>
      </c>
      <c r="BD1305" s="411">
        <v>0</v>
      </c>
      <c r="BE1305" s="411">
        <v>0</v>
      </c>
      <c r="BF1305" s="411">
        <v>0</v>
      </c>
      <c r="BG1305" s="411">
        <v>0</v>
      </c>
      <c r="BH1305" s="412">
        <v>0</v>
      </c>
      <c r="BI1305" s="411">
        <f t="shared" si="399"/>
        <v>0</v>
      </c>
      <c r="BJ1305" s="411">
        <v>5</v>
      </c>
      <c r="BK1305" s="411">
        <v>4</v>
      </c>
      <c r="BL1305" s="411">
        <v>2</v>
      </c>
      <c r="BM1305" s="411">
        <v>5</v>
      </c>
      <c r="BN1305" s="411">
        <v>5</v>
      </c>
      <c r="BO1305" s="411">
        <v>4</v>
      </c>
      <c r="BP1305" s="411">
        <v>4</v>
      </c>
      <c r="BQ1305" s="411">
        <v>3</v>
      </c>
      <c r="BR1305" s="411">
        <v>5</v>
      </c>
      <c r="BS1305" s="411">
        <v>4</v>
      </c>
      <c r="BT1305" s="411">
        <v>4</v>
      </c>
      <c r="BU1305" s="412">
        <v>3</v>
      </c>
      <c r="BV1305" s="411">
        <f t="shared" si="400"/>
        <v>48</v>
      </c>
      <c r="BW1305" s="411">
        <v>0</v>
      </c>
      <c r="BX1305" s="411">
        <v>0</v>
      </c>
      <c r="BY1305" s="411">
        <v>0</v>
      </c>
      <c r="BZ1305" s="411">
        <v>0</v>
      </c>
      <c r="CA1305" s="411">
        <v>0</v>
      </c>
      <c r="CB1305" s="411">
        <v>0</v>
      </c>
      <c r="CC1305" s="411">
        <v>0</v>
      </c>
      <c r="CD1305" s="411">
        <v>0</v>
      </c>
      <c r="CE1305" s="411">
        <v>0</v>
      </c>
      <c r="CF1305" s="411">
        <v>0</v>
      </c>
      <c r="CG1305" s="411">
        <v>0</v>
      </c>
      <c r="CH1305" s="412">
        <v>0</v>
      </c>
      <c r="CI1305" s="411">
        <f t="shared" si="401"/>
        <v>0</v>
      </c>
      <c r="CJ1305" s="411">
        <v>5</v>
      </c>
      <c r="CK1305" s="411">
        <v>4</v>
      </c>
      <c r="CL1305" s="411">
        <v>2</v>
      </c>
      <c r="CM1305" s="411">
        <v>5</v>
      </c>
      <c r="CN1305" s="411">
        <v>5</v>
      </c>
      <c r="CO1305" s="411">
        <v>4</v>
      </c>
      <c r="CP1305" s="411">
        <v>4</v>
      </c>
      <c r="CQ1305" s="411">
        <v>3</v>
      </c>
      <c r="CR1305" s="411">
        <v>5</v>
      </c>
      <c r="CS1305" s="411">
        <v>4</v>
      </c>
      <c r="CT1305" s="411">
        <v>4</v>
      </c>
      <c r="CU1305" s="412">
        <v>3</v>
      </c>
      <c r="CV1305" s="411">
        <f t="shared" si="402"/>
        <v>48</v>
      </c>
      <c r="CW1305" s="411">
        <v>-2</v>
      </c>
      <c r="CX1305" s="411">
        <v>-1</v>
      </c>
      <c r="CY1305" s="411">
        <v>1</v>
      </c>
      <c r="CZ1305" s="411">
        <v>-2</v>
      </c>
      <c r="DA1305" s="411">
        <v>-2</v>
      </c>
      <c r="DB1305" s="411">
        <v>-1</v>
      </c>
      <c r="DC1305" s="411">
        <v>-1</v>
      </c>
      <c r="DD1305" s="411">
        <v>0</v>
      </c>
      <c r="DE1305" s="411">
        <v>-2</v>
      </c>
      <c r="DF1305" s="411">
        <v>-1</v>
      </c>
      <c r="DG1305" s="411">
        <v>-1</v>
      </c>
      <c r="DH1305" s="412">
        <v>0</v>
      </c>
      <c r="DI1305" s="411">
        <f t="shared" si="403"/>
        <v>-12</v>
      </c>
      <c r="DJ1305" s="411">
        <v>3</v>
      </c>
      <c r="DK1305" s="411">
        <v>3</v>
      </c>
      <c r="DL1305" s="411">
        <v>3</v>
      </c>
      <c r="DM1305" s="411">
        <v>3</v>
      </c>
      <c r="DN1305" s="411">
        <v>3</v>
      </c>
      <c r="DO1305" s="411">
        <v>3</v>
      </c>
      <c r="DP1305" s="411">
        <v>3</v>
      </c>
      <c r="DQ1305" s="411">
        <v>3</v>
      </c>
      <c r="DR1305" s="411">
        <v>3</v>
      </c>
      <c r="DS1305" s="411">
        <v>3</v>
      </c>
      <c r="DT1305" s="411">
        <v>3</v>
      </c>
      <c r="DU1305" s="412">
        <v>3</v>
      </c>
      <c r="DV1305" s="411">
        <f t="shared" si="404"/>
        <v>36</v>
      </c>
      <c r="DW1305" s="412">
        <v>3</v>
      </c>
      <c r="DX1305" s="412">
        <v>3</v>
      </c>
      <c r="DY1305" s="412">
        <v>3</v>
      </c>
      <c r="DZ1305" s="412">
        <v>3</v>
      </c>
      <c r="EA1305" s="412">
        <v>3</v>
      </c>
      <c r="EB1305" s="412">
        <v>3</v>
      </c>
      <c r="EC1305" s="412">
        <v>3</v>
      </c>
      <c r="ED1305" s="412">
        <v>3</v>
      </c>
      <c r="EE1305" s="412">
        <v>3</v>
      </c>
      <c r="EF1305" s="412">
        <v>3</v>
      </c>
      <c r="EG1305" s="412">
        <v>3</v>
      </c>
      <c r="EH1305" s="412">
        <v>3</v>
      </c>
      <c r="EI1305" s="411">
        <f t="shared" si="405"/>
        <v>36</v>
      </c>
      <c r="EK1305" s="411">
        <f t="shared" si="406"/>
        <v>36</v>
      </c>
      <c r="EL1305" s="7">
        <f t="shared" si="407"/>
        <v>0</v>
      </c>
    </row>
    <row r="1306" spans="1:142">
      <c r="A1306" s="365" t="str">
        <f t="shared" si="389"/>
        <v xml:space="preserve"> 236</v>
      </c>
      <c r="B1306" s="370" t="s">
        <v>987</v>
      </c>
      <c r="C1306" s="370" t="s">
        <v>973</v>
      </c>
      <c r="D1306" s="411">
        <v>11</v>
      </c>
      <c r="E1306" s="411">
        <v>26.6</v>
      </c>
      <c r="F1306" s="411">
        <v>28.3</v>
      </c>
      <c r="G1306" s="411">
        <v>20.3</v>
      </c>
      <c r="H1306" s="411">
        <v>7.5</v>
      </c>
      <c r="I1306" s="411">
        <v>4</v>
      </c>
      <c r="J1306" s="411">
        <v>0</v>
      </c>
      <c r="K1306" s="411">
        <v>4</v>
      </c>
      <c r="L1306" s="411">
        <v>4</v>
      </c>
      <c r="M1306" s="411">
        <v>0</v>
      </c>
      <c r="N1306" s="411">
        <v>0</v>
      </c>
      <c r="O1306" s="412">
        <v>0</v>
      </c>
      <c r="P1306" s="411">
        <f t="shared" si="390"/>
        <v>105.7</v>
      </c>
      <c r="Q1306" s="411">
        <f t="shared" si="391"/>
        <v>97.7</v>
      </c>
      <c r="R1306" s="411">
        <f t="shared" si="392"/>
        <v>6.8965517241379306</v>
      </c>
      <c r="S1306" s="411">
        <f t="shared" si="393"/>
        <v>1.103448275862069</v>
      </c>
      <c r="T1306" s="411">
        <v>0</v>
      </c>
      <c r="U1306" s="411">
        <v>-12.470669745958432</v>
      </c>
      <c r="V1306" s="411">
        <v>-22.117961165048545</v>
      </c>
      <c r="W1306" s="411">
        <v>19.536179450072357</v>
      </c>
      <c r="X1306" s="411">
        <v>7.7620967741935498</v>
      </c>
      <c r="Y1306" s="411">
        <v>2.7814569536423841</v>
      </c>
      <c r="Z1306" s="411">
        <v>0</v>
      </c>
      <c r="AA1306" s="411">
        <v>0</v>
      </c>
      <c r="AB1306" s="411">
        <v>0</v>
      </c>
      <c r="AC1306" s="411">
        <v>0</v>
      </c>
      <c r="AD1306" s="411">
        <v>0</v>
      </c>
      <c r="AE1306" s="412">
        <v>0</v>
      </c>
      <c r="AF1306" s="411">
        <f t="shared" si="394"/>
        <v>-4.5088977330986824</v>
      </c>
      <c r="AG1306" s="411">
        <v>11</v>
      </c>
      <c r="AH1306" s="411">
        <v>14.12933025404157</v>
      </c>
      <c r="AI1306" s="411">
        <v>6.1820388349514559</v>
      </c>
      <c r="AJ1306" s="411">
        <v>39.836179450072358</v>
      </c>
      <c r="AK1306" s="411">
        <v>15.26209677419355</v>
      </c>
      <c r="AL1306" s="411">
        <v>6.7814569536423841</v>
      </c>
      <c r="AM1306" s="411">
        <v>0</v>
      </c>
      <c r="AN1306" s="411">
        <v>4</v>
      </c>
      <c r="AO1306" s="411">
        <v>4</v>
      </c>
      <c r="AP1306" s="411">
        <v>0</v>
      </c>
      <c r="AQ1306" s="411">
        <v>0</v>
      </c>
      <c r="AR1306" s="412">
        <v>0</v>
      </c>
      <c r="AS1306" s="411">
        <f t="shared" si="395"/>
        <v>101.19110226690132</v>
      </c>
      <c r="AT1306" s="411">
        <f t="shared" si="396"/>
        <v>93.191102266901325</v>
      </c>
      <c r="AU1306" s="411">
        <f t="shared" si="397"/>
        <v>6.8965517241379306</v>
      </c>
      <c r="AV1306" s="411">
        <f t="shared" si="398"/>
        <v>1.103448275862069</v>
      </c>
      <c r="AW1306" s="411">
        <v>0</v>
      </c>
      <c r="AX1306" s="411">
        <v>0</v>
      </c>
      <c r="AY1306" s="411">
        <v>0</v>
      </c>
      <c r="AZ1306" s="411">
        <v>0</v>
      </c>
      <c r="BA1306" s="411">
        <v>0</v>
      </c>
      <c r="BB1306" s="411">
        <v>0</v>
      </c>
      <c r="BC1306" s="411">
        <v>0</v>
      </c>
      <c r="BD1306" s="411">
        <v>0</v>
      </c>
      <c r="BE1306" s="411">
        <v>0</v>
      </c>
      <c r="BF1306" s="411">
        <v>0</v>
      </c>
      <c r="BG1306" s="411">
        <v>0</v>
      </c>
      <c r="BH1306" s="412">
        <v>0</v>
      </c>
      <c r="BI1306" s="411">
        <f t="shared" si="399"/>
        <v>0</v>
      </c>
      <c r="BJ1306" s="411">
        <v>11</v>
      </c>
      <c r="BK1306" s="411">
        <v>14.12933025404157</v>
      </c>
      <c r="BL1306" s="411">
        <v>6.1820388349514559</v>
      </c>
      <c r="BM1306" s="411">
        <v>39.836179450072358</v>
      </c>
      <c r="BN1306" s="411">
        <v>15.26209677419355</v>
      </c>
      <c r="BO1306" s="411">
        <v>6.7814569536423841</v>
      </c>
      <c r="BP1306" s="411">
        <v>0</v>
      </c>
      <c r="BQ1306" s="411">
        <v>4</v>
      </c>
      <c r="BR1306" s="411">
        <v>4</v>
      </c>
      <c r="BS1306" s="411">
        <v>0</v>
      </c>
      <c r="BT1306" s="411">
        <v>0</v>
      </c>
      <c r="BU1306" s="412">
        <v>0</v>
      </c>
      <c r="BV1306" s="411">
        <f t="shared" si="400"/>
        <v>101.19110226690132</v>
      </c>
      <c r="BW1306" s="411">
        <v>0</v>
      </c>
      <c r="BX1306" s="411">
        <v>0</v>
      </c>
      <c r="BY1306" s="411">
        <v>0</v>
      </c>
      <c r="BZ1306" s="411">
        <v>0</v>
      </c>
      <c r="CA1306" s="411">
        <v>0</v>
      </c>
      <c r="CB1306" s="411">
        <v>0</v>
      </c>
      <c r="CC1306" s="411">
        <v>0</v>
      </c>
      <c r="CD1306" s="411">
        <v>0</v>
      </c>
      <c r="CE1306" s="411">
        <v>0</v>
      </c>
      <c r="CF1306" s="411">
        <v>0</v>
      </c>
      <c r="CG1306" s="411">
        <v>0</v>
      </c>
      <c r="CH1306" s="412">
        <v>0</v>
      </c>
      <c r="CI1306" s="411">
        <f t="shared" si="401"/>
        <v>0</v>
      </c>
      <c r="CJ1306" s="411">
        <v>11</v>
      </c>
      <c r="CK1306" s="411">
        <v>14.12933025404157</v>
      </c>
      <c r="CL1306" s="411">
        <v>6.1820388349514559</v>
      </c>
      <c r="CM1306" s="411">
        <v>39.836179450072358</v>
      </c>
      <c r="CN1306" s="411">
        <v>15.26209677419355</v>
      </c>
      <c r="CO1306" s="411">
        <v>6.7814569536423841</v>
      </c>
      <c r="CP1306" s="411">
        <v>0</v>
      </c>
      <c r="CQ1306" s="411">
        <v>4</v>
      </c>
      <c r="CR1306" s="411">
        <v>4</v>
      </c>
      <c r="CS1306" s="411">
        <v>0</v>
      </c>
      <c r="CT1306" s="411">
        <v>0</v>
      </c>
      <c r="CU1306" s="412">
        <v>0</v>
      </c>
      <c r="CV1306" s="411">
        <f t="shared" si="402"/>
        <v>101.19110226690132</v>
      </c>
      <c r="CW1306" s="411">
        <v>-4.4000000000000004</v>
      </c>
      <c r="CX1306" s="411">
        <v>-3.5323325635103924</v>
      </c>
      <c r="CY1306" s="411">
        <v>3.0910194174757279</v>
      </c>
      <c r="CZ1306" s="411">
        <v>-15.934471780028943</v>
      </c>
      <c r="DA1306" s="411">
        <v>-6.1048387096774199</v>
      </c>
      <c r="DB1306" s="411">
        <v>-1.6953642384105958</v>
      </c>
      <c r="DC1306" s="411">
        <v>0</v>
      </c>
      <c r="DD1306" s="411">
        <v>0</v>
      </c>
      <c r="DE1306" s="411">
        <v>-1.6</v>
      </c>
      <c r="DF1306" s="411">
        <v>0</v>
      </c>
      <c r="DG1306" s="411">
        <v>0</v>
      </c>
      <c r="DH1306" s="412">
        <v>0</v>
      </c>
      <c r="DI1306" s="411">
        <f t="shared" si="403"/>
        <v>-30.175987874151623</v>
      </c>
      <c r="DJ1306" s="411">
        <v>6.6</v>
      </c>
      <c r="DK1306" s="411">
        <v>10.596997690531177</v>
      </c>
      <c r="DL1306" s="411">
        <v>9.2730582524271838</v>
      </c>
      <c r="DM1306" s="411">
        <v>23.901707670043415</v>
      </c>
      <c r="DN1306" s="411">
        <v>9.1572580645161299</v>
      </c>
      <c r="DO1306" s="411">
        <v>5.0860927152317883</v>
      </c>
      <c r="DP1306" s="411">
        <v>0</v>
      </c>
      <c r="DQ1306" s="411">
        <v>4</v>
      </c>
      <c r="DR1306" s="411">
        <v>2.4</v>
      </c>
      <c r="DS1306" s="411">
        <v>0</v>
      </c>
      <c r="DT1306" s="411">
        <v>0</v>
      </c>
      <c r="DU1306" s="412">
        <v>0</v>
      </c>
      <c r="DV1306" s="411">
        <f t="shared" si="404"/>
        <v>71.015114392749695</v>
      </c>
      <c r="DW1306" s="412">
        <v>6.6</v>
      </c>
      <c r="DX1306" s="412">
        <v>10.596997690531177</v>
      </c>
      <c r="DY1306" s="412">
        <v>9.2730582524271838</v>
      </c>
      <c r="DZ1306" s="412">
        <v>23.901707670043415</v>
      </c>
      <c r="EA1306" s="412">
        <v>9.1572580645161299</v>
      </c>
      <c r="EB1306" s="412">
        <v>5.0860927152317883</v>
      </c>
      <c r="EC1306" s="412">
        <v>0</v>
      </c>
      <c r="ED1306" s="412">
        <v>4</v>
      </c>
      <c r="EE1306" s="412">
        <v>2.4</v>
      </c>
      <c r="EF1306" s="412">
        <v>0</v>
      </c>
      <c r="EG1306" s="412">
        <v>0</v>
      </c>
      <c r="EH1306" s="412">
        <v>0</v>
      </c>
      <c r="EI1306" s="411">
        <f t="shared" si="405"/>
        <v>71.015114392749695</v>
      </c>
      <c r="EK1306" s="411">
        <f t="shared" si="406"/>
        <v>71.015114392749695</v>
      </c>
      <c r="EL1306" s="7">
        <f t="shared" si="407"/>
        <v>0</v>
      </c>
    </row>
    <row r="1307" spans="1:142">
      <c r="A1307" s="365" t="str">
        <f t="shared" si="389"/>
        <v xml:space="preserve"> 236</v>
      </c>
      <c r="B1307" s="370" t="s">
        <v>987</v>
      </c>
      <c r="C1307" s="370" t="s">
        <v>920</v>
      </c>
      <c r="D1307" s="411">
        <v>24750</v>
      </c>
      <c r="E1307" s="411">
        <v>43300</v>
      </c>
      <c r="F1307" s="411">
        <v>41200</v>
      </c>
      <c r="G1307" s="411">
        <v>34550</v>
      </c>
      <c r="H1307" s="411">
        <v>18600</v>
      </c>
      <c r="I1307" s="411">
        <v>15100</v>
      </c>
      <c r="J1307" s="411">
        <v>18300</v>
      </c>
      <c r="K1307" s="411">
        <v>15300</v>
      </c>
      <c r="L1307" s="411">
        <v>14400</v>
      </c>
      <c r="M1307" s="411">
        <v>16350</v>
      </c>
      <c r="N1307" s="411">
        <v>11600</v>
      </c>
      <c r="O1307" s="412">
        <v>9000</v>
      </c>
      <c r="P1307" s="411">
        <f t="shared" si="390"/>
        <v>262450</v>
      </c>
      <c r="Q1307" s="411">
        <f t="shared" si="391"/>
        <v>195209.67741935485</v>
      </c>
      <c r="R1307" s="411">
        <f t="shared" si="392"/>
        <v>26317.908787541714</v>
      </c>
      <c r="S1307" s="411">
        <f t="shared" si="393"/>
        <v>40922.413793103449</v>
      </c>
      <c r="T1307" s="411">
        <v>0</v>
      </c>
      <c r="U1307" s="411">
        <v>-20300.000000000004</v>
      </c>
      <c r="V1307" s="411">
        <v>-32200</v>
      </c>
      <c r="W1307" s="411">
        <v>33250</v>
      </c>
      <c r="X1307" s="411">
        <v>19250</v>
      </c>
      <c r="Y1307" s="411">
        <v>10500</v>
      </c>
      <c r="Z1307" s="411">
        <v>-10500</v>
      </c>
      <c r="AA1307" s="411">
        <v>0</v>
      </c>
      <c r="AB1307" s="411">
        <v>0</v>
      </c>
      <c r="AC1307" s="411">
        <v>0</v>
      </c>
      <c r="AD1307" s="411">
        <v>0</v>
      </c>
      <c r="AE1307" s="412">
        <v>0</v>
      </c>
      <c r="AF1307" s="411">
        <f t="shared" si="394"/>
        <v>0</v>
      </c>
      <c r="AG1307" s="411">
        <v>24750</v>
      </c>
      <c r="AH1307" s="411">
        <v>22999.999999999996</v>
      </c>
      <c r="AI1307" s="411">
        <v>9000</v>
      </c>
      <c r="AJ1307" s="411">
        <v>67800</v>
      </c>
      <c r="AK1307" s="411">
        <v>37850</v>
      </c>
      <c r="AL1307" s="411">
        <v>25600</v>
      </c>
      <c r="AM1307" s="411">
        <v>7800</v>
      </c>
      <c r="AN1307" s="411">
        <v>15300</v>
      </c>
      <c r="AO1307" s="411">
        <v>14400</v>
      </c>
      <c r="AP1307" s="411">
        <v>16350</v>
      </c>
      <c r="AQ1307" s="411">
        <v>11600</v>
      </c>
      <c r="AR1307" s="412">
        <v>9000</v>
      </c>
      <c r="AS1307" s="411">
        <f t="shared" si="395"/>
        <v>262450</v>
      </c>
      <c r="AT1307" s="411">
        <f t="shared" si="396"/>
        <v>195548.38709677418</v>
      </c>
      <c r="AU1307" s="411">
        <f t="shared" si="397"/>
        <v>25979.199110122361</v>
      </c>
      <c r="AV1307" s="411">
        <f t="shared" si="398"/>
        <v>40922.413793103449</v>
      </c>
      <c r="AW1307" s="411">
        <v>0</v>
      </c>
      <c r="AX1307" s="411">
        <v>0</v>
      </c>
      <c r="AY1307" s="411">
        <v>0</v>
      </c>
      <c r="AZ1307" s="411">
        <v>0</v>
      </c>
      <c r="BA1307" s="411">
        <v>0</v>
      </c>
      <c r="BB1307" s="411">
        <v>0</v>
      </c>
      <c r="BC1307" s="411">
        <v>0</v>
      </c>
      <c r="BD1307" s="411">
        <v>0</v>
      </c>
      <c r="BE1307" s="411">
        <v>0</v>
      </c>
      <c r="BF1307" s="411">
        <v>0</v>
      </c>
      <c r="BG1307" s="411">
        <v>0</v>
      </c>
      <c r="BH1307" s="412">
        <v>0</v>
      </c>
      <c r="BI1307" s="411">
        <f t="shared" si="399"/>
        <v>0</v>
      </c>
      <c r="BJ1307" s="411">
        <v>24750</v>
      </c>
      <c r="BK1307" s="411">
        <v>22999.999999999996</v>
      </c>
      <c r="BL1307" s="411">
        <v>9000</v>
      </c>
      <c r="BM1307" s="411">
        <v>67800</v>
      </c>
      <c r="BN1307" s="411">
        <v>37850</v>
      </c>
      <c r="BO1307" s="411">
        <v>25600</v>
      </c>
      <c r="BP1307" s="411">
        <v>7800</v>
      </c>
      <c r="BQ1307" s="411">
        <v>15300</v>
      </c>
      <c r="BR1307" s="411">
        <v>14400</v>
      </c>
      <c r="BS1307" s="411">
        <v>16350</v>
      </c>
      <c r="BT1307" s="411">
        <v>11600</v>
      </c>
      <c r="BU1307" s="412">
        <v>9000</v>
      </c>
      <c r="BV1307" s="411">
        <f t="shared" si="400"/>
        <v>262450</v>
      </c>
      <c r="BW1307" s="411">
        <v>0</v>
      </c>
      <c r="BX1307" s="411">
        <v>0</v>
      </c>
      <c r="BY1307" s="411">
        <v>0</v>
      </c>
      <c r="BZ1307" s="411">
        <v>0</v>
      </c>
      <c r="CA1307" s="411">
        <v>0</v>
      </c>
      <c r="CB1307" s="411">
        <v>0</v>
      </c>
      <c r="CC1307" s="411">
        <v>0</v>
      </c>
      <c r="CD1307" s="411">
        <v>0</v>
      </c>
      <c r="CE1307" s="411">
        <v>0</v>
      </c>
      <c r="CF1307" s="411">
        <v>0</v>
      </c>
      <c r="CG1307" s="411">
        <v>0</v>
      </c>
      <c r="CH1307" s="412">
        <v>0</v>
      </c>
      <c r="CI1307" s="411">
        <f t="shared" si="401"/>
        <v>0</v>
      </c>
      <c r="CJ1307" s="411">
        <v>24750</v>
      </c>
      <c r="CK1307" s="411">
        <v>22999.999999999996</v>
      </c>
      <c r="CL1307" s="411">
        <v>9000</v>
      </c>
      <c r="CM1307" s="411">
        <v>67800</v>
      </c>
      <c r="CN1307" s="411">
        <v>37850</v>
      </c>
      <c r="CO1307" s="411">
        <v>25600</v>
      </c>
      <c r="CP1307" s="411">
        <v>7800</v>
      </c>
      <c r="CQ1307" s="411">
        <v>15300</v>
      </c>
      <c r="CR1307" s="411">
        <v>14400</v>
      </c>
      <c r="CS1307" s="411">
        <v>16350</v>
      </c>
      <c r="CT1307" s="411">
        <v>11600</v>
      </c>
      <c r="CU1307" s="412">
        <v>9000</v>
      </c>
      <c r="CV1307" s="411">
        <f t="shared" si="402"/>
        <v>262450</v>
      </c>
      <c r="CW1307" s="411">
        <v>-9900</v>
      </c>
      <c r="CX1307" s="411">
        <v>-5750</v>
      </c>
      <c r="CY1307" s="411">
        <v>4500</v>
      </c>
      <c r="CZ1307" s="411">
        <v>-27120</v>
      </c>
      <c r="DA1307" s="411">
        <v>-15140</v>
      </c>
      <c r="DB1307" s="411">
        <v>-6400</v>
      </c>
      <c r="DC1307" s="411">
        <v>-1950</v>
      </c>
      <c r="DD1307" s="411">
        <v>0</v>
      </c>
      <c r="DE1307" s="411">
        <v>-5760</v>
      </c>
      <c r="DF1307" s="411">
        <v>-4087.5</v>
      </c>
      <c r="DG1307" s="411">
        <v>-2900</v>
      </c>
      <c r="DH1307" s="412">
        <v>0</v>
      </c>
      <c r="DI1307" s="411">
        <f t="shared" si="403"/>
        <v>-74507.5</v>
      </c>
      <c r="DJ1307" s="411">
        <v>14850</v>
      </c>
      <c r="DK1307" s="411">
        <v>17249.999999999996</v>
      </c>
      <c r="DL1307" s="411">
        <v>13500</v>
      </c>
      <c r="DM1307" s="411">
        <v>40680</v>
      </c>
      <c r="DN1307" s="411">
        <v>22710</v>
      </c>
      <c r="DO1307" s="411">
        <v>19200</v>
      </c>
      <c r="DP1307" s="411">
        <v>5850</v>
      </c>
      <c r="DQ1307" s="411">
        <v>15300</v>
      </c>
      <c r="DR1307" s="411">
        <v>8640</v>
      </c>
      <c r="DS1307" s="411">
        <v>12262.5</v>
      </c>
      <c r="DT1307" s="411">
        <v>8700</v>
      </c>
      <c r="DU1307" s="412">
        <v>9000</v>
      </c>
      <c r="DV1307" s="411">
        <f t="shared" si="404"/>
        <v>187942.5</v>
      </c>
      <c r="DW1307" s="412">
        <v>14850</v>
      </c>
      <c r="DX1307" s="412">
        <v>17249.999999999996</v>
      </c>
      <c r="DY1307" s="412">
        <v>13500</v>
      </c>
      <c r="DZ1307" s="412">
        <v>40680</v>
      </c>
      <c r="EA1307" s="412">
        <v>22710</v>
      </c>
      <c r="EB1307" s="412">
        <v>19200</v>
      </c>
      <c r="EC1307" s="412">
        <v>5850</v>
      </c>
      <c r="ED1307" s="412">
        <v>15300</v>
      </c>
      <c r="EE1307" s="412">
        <v>8640</v>
      </c>
      <c r="EF1307" s="412">
        <v>12262.5</v>
      </c>
      <c r="EG1307" s="412">
        <v>8700</v>
      </c>
      <c r="EH1307" s="412">
        <v>9000</v>
      </c>
      <c r="EI1307" s="411">
        <f t="shared" si="405"/>
        <v>187942.5</v>
      </c>
      <c r="EK1307" s="411">
        <f t="shared" si="406"/>
        <v>187942.5</v>
      </c>
      <c r="EL1307" s="7">
        <f t="shared" si="407"/>
        <v>0</v>
      </c>
    </row>
    <row r="1308" spans="1:142">
      <c r="A1308" s="365" t="str">
        <f t="shared" si="389"/>
        <v xml:space="preserve"> 236</v>
      </c>
      <c r="B1308" s="370" t="s">
        <v>987</v>
      </c>
      <c r="C1308" s="370" t="s">
        <v>921</v>
      </c>
      <c r="D1308" s="411">
        <v>8900</v>
      </c>
      <c r="E1308" s="411">
        <v>13350</v>
      </c>
      <c r="F1308" s="411">
        <v>13350</v>
      </c>
      <c r="G1308" s="411">
        <v>13350</v>
      </c>
      <c r="H1308" s="411">
        <v>13350</v>
      </c>
      <c r="I1308" s="411">
        <v>12400</v>
      </c>
      <c r="J1308" s="411">
        <v>8900</v>
      </c>
      <c r="K1308" s="411">
        <v>8900</v>
      </c>
      <c r="L1308" s="411">
        <v>12400</v>
      </c>
      <c r="M1308" s="411">
        <v>10650</v>
      </c>
      <c r="N1308" s="411">
        <v>8900</v>
      </c>
      <c r="O1308" s="412">
        <v>4450</v>
      </c>
      <c r="P1308" s="411">
        <f t="shared" si="390"/>
        <v>128900</v>
      </c>
      <c r="Q1308" s="411">
        <f t="shared" si="391"/>
        <v>83312.903225806454</v>
      </c>
      <c r="R1308" s="411">
        <f t="shared" si="392"/>
        <v>18166.407119021136</v>
      </c>
      <c r="S1308" s="411">
        <f t="shared" si="393"/>
        <v>27420.689655172413</v>
      </c>
      <c r="T1308" s="411">
        <v>0</v>
      </c>
      <c r="U1308" s="411">
        <v>-6258.7759815242498</v>
      </c>
      <c r="V1308" s="411">
        <v>-10433.73786407767</v>
      </c>
      <c r="W1308" s="411">
        <v>12847.684515195368</v>
      </c>
      <c r="X1308" s="411">
        <v>13816.532258064519</v>
      </c>
      <c r="Y1308" s="411">
        <v>8622.5165562913899</v>
      </c>
      <c r="Z1308" s="411">
        <v>-5106.557377049181</v>
      </c>
      <c r="AA1308" s="411">
        <v>0</v>
      </c>
      <c r="AB1308" s="411">
        <v>0</v>
      </c>
      <c r="AC1308" s="411">
        <v>0</v>
      </c>
      <c r="AD1308" s="411">
        <v>0</v>
      </c>
      <c r="AE1308" s="412">
        <v>0</v>
      </c>
      <c r="AF1308" s="411">
        <f t="shared" si="394"/>
        <v>13487.662106900176</v>
      </c>
      <c r="AG1308" s="411">
        <v>8900</v>
      </c>
      <c r="AH1308" s="411">
        <v>7091.2240184757502</v>
      </c>
      <c r="AI1308" s="411">
        <v>2916.2621359223303</v>
      </c>
      <c r="AJ1308" s="411">
        <v>26197.684515195368</v>
      </c>
      <c r="AK1308" s="411">
        <v>27166.532258064519</v>
      </c>
      <c r="AL1308" s="411">
        <v>21022.51655629139</v>
      </c>
      <c r="AM1308" s="411">
        <v>3793.442622950819</v>
      </c>
      <c r="AN1308" s="411">
        <v>8900</v>
      </c>
      <c r="AO1308" s="411">
        <v>12400</v>
      </c>
      <c r="AP1308" s="411">
        <v>10650</v>
      </c>
      <c r="AQ1308" s="411">
        <v>8900</v>
      </c>
      <c r="AR1308" s="412">
        <v>4450</v>
      </c>
      <c r="AS1308" s="411">
        <f t="shared" si="395"/>
        <v>142387.66210690018</v>
      </c>
      <c r="AT1308" s="411">
        <f t="shared" si="396"/>
        <v>96965.292990030794</v>
      </c>
      <c r="AU1308" s="411">
        <f t="shared" si="397"/>
        <v>18001.679461696967</v>
      </c>
      <c r="AV1308" s="411">
        <f t="shared" si="398"/>
        <v>27420.689655172413</v>
      </c>
      <c r="AW1308" s="411">
        <v>0</v>
      </c>
      <c r="AX1308" s="411">
        <v>0</v>
      </c>
      <c r="AY1308" s="411">
        <v>0</v>
      </c>
      <c r="AZ1308" s="411">
        <v>0</v>
      </c>
      <c r="BA1308" s="411">
        <v>0</v>
      </c>
      <c r="BB1308" s="411">
        <v>0</v>
      </c>
      <c r="BC1308" s="411">
        <v>0</v>
      </c>
      <c r="BD1308" s="411">
        <v>0</v>
      </c>
      <c r="BE1308" s="411">
        <v>0</v>
      </c>
      <c r="BF1308" s="411">
        <v>0</v>
      </c>
      <c r="BG1308" s="411">
        <v>0</v>
      </c>
      <c r="BH1308" s="412">
        <v>0</v>
      </c>
      <c r="BI1308" s="411">
        <f t="shared" si="399"/>
        <v>0</v>
      </c>
      <c r="BJ1308" s="411">
        <v>8900</v>
      </c>
      <c r="BK1308" s="411">
        <v>7091.2240184757502</v>
      </c>
      <c r="BL1308" s="411">
        <v>2916.2621359223303</v>
      </c>
      <c r="BM1308" s="411">
        <v>26197.684515195368</v>
      </c>
      <c r="BN1308" s="411">
        <v>27166.532258064519</v>
      </c>
      <c r="BO1308" s="411">
        <v>21022.51655629139</v>
      </c>
      <c r="BP1308" s="411">
        <v>3793.442622950819</v>
      </c>
      <c r="BQ1308" s="411">
        <v>8900</v>
      </c>
      <c r="BR1308" s="411">
        <v>12400</v>
      </c>
      <c r="BS1308" s="411">
        <v>10650</v>
      </c>
      <c r="BT1308" s="411">
        <v>8900</v>
      </c>
      <c r="BU1308" s="412">
        <v>4450</v>
      </c>
      <c r="BV1308" s="411">
        <f t="shared" si="400"/>
        <v>142387.66210690018</v>
      </c>
      <c r="BW1308" s="411">
        <v>0</v>
      </c>
      <c r="BX1308" s="411">
        <v>0</v>
      </c>
      <c r="BY1308" s="411">
        <v>0</v>
      </c>
      <c r="BZ1308" s="411">
        <v>0</v>
      </c>
      <c r="CA1308" s="411">
        <v>0</v>
      </c>
      <c r="CB1308" s="411">
        <v>0</v>
      </c>
      <c r="CC1308" s="411">
        <v>0</v>
      </c>
      <c r="CD1308" s="411">
        <v>0</v>
      </c>
      <c r="CE1308" s="411">
        <v>0</v>
      </c>
      <c r="CF1308" s="411">
        <v>0</v>
      </c>
      <c r="CG1308" s="411">
        <v>0</v>
      </c>
      <c r="CH1308" s="412">
        <v>0</v>
      </c>
      <c r="CI1308" s="411">
        <f t="shared" si="401"/>
        <v>0</v>
      </c>
      <c r="CJ1308" s="411">
        <v>8900</v>
      </c>
      <c r="CK1308" s="411">
        <v>7091.2240184757502</v>
      </c>
      <c r="CL1308" s="411">
        <v>2916.2621359223303</v>
      </c>
      <c r="CM1308" s="411">
        <v>26197.684515195368</v>
      </c>
      <c r="CN1308" s="411">
        <v>27166.532258064519</v>
      </c>
      <c r="CO1308" s="411">
        <v>21022.51655629139</v>
      </c>
      <c r="CP1308" s="411">
        <v>3793.442622950819</v>
      </c>
      <c r="CQ1308" s="411">
        <v>8900</v>
      </c>
      <c r="CR1308" s="411">
        <v>12400</v>
      </c>
      <c r="CS1308" s="411">
        <v>10650</v>
      </c>
      <c r="CT1308" s="411">
        <v>8900</v>
      </c>
      <c r="CU1308" s="412">
        <v>4450</v>
      </c>
      <c r="CV1308" s="411">
        <f t="shared" si="402"/>
        <v>142387.66210690018</v>
      </c>
      <c r="CW1308" s="411">
        <v>-3560</v>
      </c>
      <c r="CX1308" s="411">
        <v>-1772.8060046189375</v>
      </c>
      <c r="CY1308" s="411">
        <v>1458.1310679611652</v>
      </c>
      <c r="CZ1308" s="411">
        <v>-10479.073806078148</v>
      </c>
      <c r="DA1308" s="411">
        <v>-10866.612903225809</v>
      </c>
      <c r="DB1308" s="411">
        <v>-5255.6291390728475</v>
      </c>
      <c r="DC1308" s="411">
        <v>-948.36065573770475</v>
      </c>
      <c r="DD1308" s="411">
        <v>0</v>
      </c>
      <c r="DE1308" s="411">
        <v>-4960</v>
      </c>
      <c r="DF1308" s="411">
        <v>-2662.5</v>
      </c>
      <c r="DG1308" s="411">
        <v>-2225</v>
      </c>
      <c r="DH1308" s="412">
        <v>0</v>
      </c>
      <c r="DI1308" s="411">
        <f t="shared" si="403"/>
        <v>-41271.851440772283</v>
      </c>
      <c r="DJ1308" s="411">
        <v>5340</v>
      </c>
      <c r="DK1308" s="411">
        <v>5318.4180138568126</v>
      </c>
      <c r="DL1308" s="411">
        <v>4374.3932038834955</v>
      </c>
      <c r="DM1308" s="411">
        <v>15718.61070911722</v>
      </c>
      <c r="DN1308" s="411">
        <v>16299.91935483871</v>
      </c>
      <c r="DO1308" s="411">
        <v>15766.887417218542</v>
      </c>
      <c r="DP1308" s="411">
        <v>2845.0819672131142</v>
      </c>
      <c r="DQ1308" s="411">
        <v>8900</v>
      </c>
      <c r="DR1308" s="411">
        <v>7440</v>
      </c>
      <c r="DS1308" s="411">
        <v>7987.5</v>
      </c>
      <c r="DT1308" s="411">
        <v>6675</v>
      </c>
      <c r="DU1308" s="412">
        <v>4450</v>
      </c>
      <c r="DV1308" s="411">
        <f t="shared" si="404"/>
        <v>101115.8106661279</v>
      </c>
      <c r="DW1308" s="412">
        <v>5340</v>
      </c>
      <c r="DX1308" s="412">
        <v>5318.4180138568126</v>
      </c>
      <c r="DY1308" s="412">
        <v>4374.3932038834955</v>
      </c>
      <c r="DZ1308" s="412">
        <v>15718.61070911722</v>
      </c>
      <c r="EA1308" s="412">
        <v>16299.91935483871</v>
      </c>
      <c r="EB1308" s="412">
        <v>15766.887417218542</v>
      </c>
      <c r="EC1308" s="412">
        <v>2845.0819672131142</v>
      </c>
      <c r="ED1308" s="412">
        <v>8900</v>
      </c>
      <c r="EE1308" s="412">
        <v>7440</v>
      </c>
      <c r="EF1308" s="412">
        <v>7987.5</v>
      </c>
      <c r="EG1308" s="412">
        <v>6675</v>
      </c>
      <c r="EH1308" s="412">
        <v>4450</v>
      </c>
      <c r="EI1308" s="411">
        <f t="shared" si="405"/>
        <v>101115.8106661279</v>
      </c>
      <c r="EK1308" s="411">
        <f t="shared" si="406"/>
        <v>101115.8106661279</v>
      </c>
      <c r="EL1308" s="7">
        <f t="shared" si="407"/>
        <v>0</v>
      </c>
    </row>
    <row r="1309" spans="1:142">
      <c r="A1309" s="365" t="str">
        <f t="shared" si="389"/>
        <v xml:space="preserve"> 236</v>
      </c>
      <c r="B1309" s="370" t="s">
        <v>987</v>
      </c>
      <c r="C1309" s="370" t="s">
        <v>974</v>
      </c>
      <c r="D1309" s="411">
        <v>15850</v>
      </c>
      <c r="E1309" s="411">
        <v>29950</v>
      </c>
      <c r="F1309" s="411">
        <v>27850</v>
      </c>
      <c r="G1309" s="411">
        <v>21200</v>
      </c>
      <c r="H1309" s="411">
        <v>5250</v>
      </c>
      <c r="I1309" s="411">
        <v>2700</v>
      </c>
      <c r="J1309" s="411">
        <v>9400</v>
      </c>
      <c r="K1309" s="411">
        <v>6400</v>
      </c>
      <c r="L1309" s="411">
        <v>2000</v>
      </c>
      <c r="M1309" s="411">
        <v>5700</v>
      </c>
      <c r="N1309" s="411">
        <v>2700</v>
      </c>
      <c r="O1309" s="412">
        <v>4550</v>
      </c>
      <c r="P1309" s="411">
        <f t="shared" si="390"/>
        <v>133550</v>
      </c>
      <c r="Q1309" s="411">
        <f t="shared" si="391"/>
        <v>111896.77419354839</v>
      </c>
      <c r="R1309" s="411">
        <f t="shared" si="392"/>
        <v>8151.5016685205783</v>
      </c>
      <c r="S1309" s="411">
        <f t="shared" si="393"/>
        <v>13501.724137931034</v>
      </c>
      <c r="T1309" s="411">
        <v>0</v>
      </c>
      <c r="U1309" s="411">
        <v>-14041.224018475752</v>
      </c>
      <c r="V1309" s="411">
        <v>-21766.26213592233</v>
      </c>
      <c r="W1309" s="411">
        <v>20402.315484804632</v>
      </c>
      <c r="X1309" s="411">
        <v>5433.4677419354848</v>
      </c>
      <c r="Y1309" s="411">
        <v>1877.4834437086092</v>
      </c>
      <c r="Z1309" s="411">
        <v>-5393.4426229508199</v>
      </c>
      <c r="AA1309" s="411">
        <v>0</v>
      </c>
      <c r="AB1309" s="411">
        <v>0</v>
      </c>
      <c r="AC1309" s="411">
        <v>0</v>
      </c>
      <c r="AD1309" s="411">
        <v>0</v>
      </c>
      <c r="AE1309" s="412">
        <v>0</v>
      </c>
      <c r="AF1309" s="411">
        <f t="shared" si="394"/>
        <v>-13487.662106900174</v>
      </c>
      <c r="AG1309" s="411">
        <v>15850</v>
      </c>
      <c r="AH1309" s="411">
        <v>15908.775981524248</v>
      </c>
      <c r="AI1309" s="411">
        <v>6083.7378640776697</v>
      </c>
      <c r="AJ1309" s="411">
        <v>41602.315484804632</v>
      </c>
      <c r="AK1309" s="411">
        <v>10683.467741935485</v>
      </c>
      <c r="AL1309" s="411">
        <v>4577.4834437086092</v>
      </c>
      <c r="AM1309" s="411">
        <v>4006.5573770491801</v>
      </c>
      <c r="AN1309" s="411">
        <v>6400</v>
      </c>
      <c r="AO1309" s="411">
        <v>2000</v>
      </c>
      <c r="AP1309" s="411">
        <v>5700</v>
      </c>
      <c r="AQ1309" s="411">
        <v>2700</v>
      </c>
      <c r="AR1309" s="412">
        <v>4550</v>
      </c>
      <c r="AS1309" s="411">
        <f t="shared" si="395"/>
        <v>120062.33789309983</v>
      </c>
      <c r="AT1309" s="411">
        <f t="shared" si="396"/>
        <v>98583.094106743403</v>
      </c>
      <c r="AU1309" s="411">
        <f t="shared" si="397"/>
        <v>7977.5196484253911</v>
      </c>
      <c r="AV1309" s="411">
        <f t="shared" si="398"/>
        <v>13501.724137931034</v>
      </c>
      <c r="AW1309" s="411">
        <v>0</v>
      </c>
      <c r="AX1309" s="411">
        <v>0</v>
      </c>
      <c r="AY1309" s="411">
        <v>0</v>
      </c>
      <c r="AZ1309" s="411">
        <v>0</v>
      </c>
      <c r="BA1309" s="411">
        <v>0</v>
      </c>
      <c r="BB1309" s="411">
        <v>0</v>
      </c>
      <c r="BC1309" s="411">
        <v>0</v>
      </c>
      <c r="BD1309" s="411">
        <v>0</v>
      </c>
      <c r="BE1309" s="411">
        <v>0</v>
      </c>
      <c r="BF1309" s="411">
        <v>0</v>
      </c>
      <c r="BG1309" s="411">
        <v>0</v>
      </c>
      <c r="BH1309" s="412">
        <v>0</v>
      </c>
      <c r="BI1309" s="411">
        <f t="shared" si="399"/>
        <v>0</v>
      </c>
      <c r="BJ1309" s="411">
        <v>15850</v>
      </c>
      <c r="BK1309" s="411">
        <v>15908.775981524248</v>
      </c>
      <c r="BL1309" s="411">
        <v>6083.7378640776697</v>
      </c>
      <c r="BM1309" s="411">
        <v>41602.315484804632</v>
      </c>
      <c r="BN1309" s="411">
        <v>10683.467741935485</v>
      </c>
      <c r="BO1309" s="411">
        <v>4577.4834437086092</v>
      </c>
      <c r="BP1309" s="411">
        <v>4006.5573770491801</v>
      </c>
      <c r="BQ1309" s="411">
        <v>6400</v>
      </c>
      <c r="BR1309" s="411">
        <v>2000</v>
      </c>
      <c r="BS1309" s="411">
        <v>5700</v>
      </c>
      <c r="BT1309" s="411">
        <v>2700</v>
      </c>
      <c r="BU1309" s="412">
        <v>4550</v>
      </c>
      <c r="BV1309" s="411">
        <f t="shared" si="400"/>
        <v>120062.33789309983</v>
      </c>
      <c r="BW1309" s="411">
        <v>0</v>
      </c>
      <c r="BX1309" s="411">
        <v>0</v>
      </c>
      <c r="BY1309" s="411">
        <v>0</v>
      </c>
      <c r="BZ1309" s="411">
        <v>0</v>
      </c>
      <c r="CA1309" s="411">
        <v>0</v>
      </c>
      <c r="CB1309" s="411">
        <v>0</v>
      </c>
      <c r="CC1309" s="411">
        <v>0</v>
      </c>
      <c r="CD1309" s="411">
        <v>0</v>
      </c>
      <c r="CE1309" s="411">
        <v>0</v>
      </c>
      <c r="CF1309" s="411">
        <v>0</v>
      </c>
      <c r="CG1309" s="411">
        <v>0</v>
      </c>
      <c r="CH1309" s="412">
        <v>0</v>
      </c>
      <c r="CI1309" s="411">
        <f t="shared" si="401"/>
        <v>0</v>
      </c>
      <c r="CJ1309" s="411">
        <v>15850</v>
      </c>
      <c r="CK1309" s="411">
        <v>15908.775981524248</v>
      </c>
      <c r="CL1309" s="411">
        <v>6083.7378640776697</v>
      </c>
      <c r="CM1309" s="411">
        <v>41602.315484804632</v>
      </c>
      <c r="CN1309" s="411">
        <v>10683.467741935485</v>
      </c>
      <c r="CO1309" s="411">
        <v>4577.4834437086092</v>
      </c>
      <c r="CP1309" s="411">
        <v>4006.5573770491801</v>
      </c>
      <c r="CQ1309" s="411">
        <v>6400</v>
      </c>
      <c r="CR1309" s="411">
        <v>2000</v>
      </c>
      <c r="CS1309" s="411">
        <v>5700</v>
      </c>
      <c r="CT1309" s="411">
        <v>2700</v>
      </c>
      <c r="CU1309" s="412">
        <v>4550</v>
      </c>
      <c r="CV1309" s="411">
        <f t="shared" si="402"/>
        <v>120062.33789309983</v>
      </c>
      <c r="CW1309" s="411">
        <v>-6340</v>
      </c>
      <c r="CX1309" s="411">
        <v>-3977.1939953810615</v>
      </c>
      <c r="CY1309" s="411">
        <v>3041.8689320388348</v>
      </c>
      <c r="CZ1309" s="411">
        <v>-16640.926193921852</v>
      </c>
      <c r="DA1309" s="411">
        <v>-4273.3870967741941</v>
      </c>
      <c r="DB1309" s="411">
        <v>-1144.3708609271525</v>
      </c>
      <c r="DC1309" s="411">
        <v>-1001.6393442622948</v>
      </c>
      <c r="DD1309" s="411">
        <v>0</v>
      </c>
      <c r="DE1309" s="411">
        <v>-800</v>
      </c>
      <c r="DF1309" s="411">
        <v>-1425</v>
      </c>
      <c r="DG1309" s="411">
        <v>-675</v>
      </c>
      <c r="DH1309" s="412">
        <v>0</v>
      </c>
      <c r="DI1309" s="411">
        <f t="shared" si="403"/>
        <v>-33235.648559227717</v>
      </c>
      <c r="DJ1309" s="411">
        <v>9510</v>
      </c>
      <c r="DK1309" s="411">
        <v>11931.581986143186</v>
      </c>
      <c r="DL1309" s="411">
        <v>9125.6067961165045</v>
      </c>
      <c r="DM1309" s="411">
        <v>24961.38929088278</v>
      </c>
      <c r="DN1309" s="411">
        <v>6410.0806451612907</v>
      </c>
      <c r="DO1309" s="411">
        <v>3433.1125827814567</v>
      </c>
      <c r="DP1309" s="411">
        <v>3004.9180327868853</v>
      </c>
      <c r="DQ1309" s="411">
        <v>6400</v>
      </c>
      <c r="DR1309" s="411">
        <v>1200</v>
      </c>
      <c r="DS1309" s="411">
        <v>4275</v>
      </c>
      <c r="DT1309" s="411">
        <v>2025</v>
      </c>
      <c r="DU1309" s="412">
        <v>4550</v>
      </c>
      <c r="DV1309" s="411">
        <f t="shared" si="404"/>
        <v>86826.689333872098</v>
      </c>
      <c r="DW1309" s="412">
        <v>9510</v>
      </c>
      <c r="DX1309" s="412">
        <v>11931.581986143186</v>
      </c>
      <c r="DY1309" s="412">
        <v>9125.6067961165045</v>
      </c>
      <c r="DZ1309" s="412">
        <v>24961.38929088278</v>
      </c>
      <c r="EA1309" s="412">
        <v>6410.0806451612907</v>
      </c>
      <c r="EB1309" s="412">
        <v>3433.1125827814567</v>
      </c>
      <c r="EC1309" s="412">
        <v>3004.9180327868853</v>
      </c>
      <c r="ED1309" s="412">
        <v>6400</v>
      </c>
      <c r="EE1309" s="412">
        <v>1200</v>
      </c>
      <c r="EF1309" s="412">
        <v>4275</v>
      </c>
      <c r="EG1309" s="412">
        <v>2025</v>
      </c>
      <c r="EH1309" s="412">
        <v>4550</v>
      </c>
      <c r="EI1309" s="411">
        <f t="shared" si="405"/>
        <v>86826.689333872098</v>
      </c>
      <c r="EK1309" s="411">
        <f t="shared" si="406"/>
        <v>86826.689333872113</v>
      </c>
      <c r="EL1309" s="7">
        <f t="shared" si="407"/>
        <v>0</v>
      </c>
    </row>
    <row r="1310" spans="1:142">
      <c r="A1310" s="365" t="str">
        <f t="shared" si="389"/>
        <v xml:space="preserve"> 236</v>
      </c>
      <c r="B1310" s="370" t="s">
        <v>987</v>
      </c>
      <c r="C1310" s="370" t="s">
        <v>1173</v>
      </c>
      <c r="D1310" s="411">
        <v>0</v>
      </c>
      <c r="E1310" s="411">
        <v>1</v>
      </c>
      <c r="F1310" s="411">
        <v>0</v>
      </c>
      <c r="G1310" s="411">
        <v>0</v>
      </c>
      <c r="H1310" s="411">
        <v>0</v>
      </c>
      <c r="I1310" s="411">
        <v>1</v>
      </c>
      <c r="J1310" s="411">
        <v>0</v>
      </c>
      <c r="K1310" s="411">
        <v>0</v>
      </c>
      <c r="L1310" s="411">
        <v>0</v>
      </c>
      <c r="M1310" s="411">
        <v>0</v>
      </c>
      <c r="N1310" s="411">
        <v>0</v>
      </c>
      <c r="O1310" s="412">
        <v>0</v>
      </c>
      <c r="P1310" s="411">
        <f t="shared" si="390"/>
        <v>2</v>
      </c>
      <c r="Q1310" s="411">
        <f t="shared" si="391"/>
        <v>2</v>
      </c>
      <c r="R1310" s="411">
        <f t="shared" si="392"/>
        <v>0</v>
      </c>
      <c r="S1310" s="411">
        <f t="shared" si="393"/>
        <v>0</v>
      </c>
      <c r="T1310" s="411">
        <v>0</v>
      </c>
      <c r="U1310" s="411">
        <v>0</v>
      </c>
      <c r="V1310" s="411">
        <v>0</v>
      </c>
      <c r="W1310" s="411">
        <v>0</v>
      </c>
      <c r="X1310" s="411">
        <v>0</v>
      </c>
      <c r="Y1310" s="411">
        <v>0</v>
      </c>
      <c r="Z1310" s="411">
        <v>0</v>
      </c>
      <c r="AA1310" s="411">
        <v>0</v>
      </c>
      <c r="AB1310" s="411">
        <v>0</v>
      </c>
      <c r="AC1310" s="411">
        <v>0</v>
      </c>
      <c r="AD1310" s="411">
        <v>0</v>
      </c>
      <c r="AE1310" s="412">
        <v>0</v>
      </c>
      <c r="AF1310" s="411">
        <f t="shared" si="394"/>
        <v>0</v>
      </c>
      <c r="AG1310" s="411">
        <v>0</v>
      </c>
      <c r="AH1310" s="411">
        <v>0</v>
      </c>
      <c r="AI1310" s="411">
        <v>0</v>
      </c>
      <c r="AJ1310" s="411">
        <v>0</v>
      </c>
      <c r="AK1310" s="411">
        <v>0</v>
      </c>
      <c r="AL1310" s="411">
        <v>0</v>
      </c>
      <c r="AM1310" s="411">
        <v>0</v>
      </c>
      <c r="AN1310" s="411">
        <v>0</v>
      </c>
      <c r="AO1310" s="411">
        <v>0</v>
      </c>
      <c r="AP1310" s="411">
        <v>0</v>
      </c>
      <c r="AQ1310" s="411">
        <v>0</v>
      </c>
      <c r="AR1310" s="412">
        <v>0</v>
      </c>
      <c r="AS1310" s="411">
        <f t="shared" si="395"/>
        <v>0</v>
      </c>
      <c r="AT1310" s="411">
        <f t="shared" si="396"/>
        <v>0</v>
      </c>
      <c r="AU1310" s="411">
        <f t="shared" si="397"/>
        <v>0</v>
      </c>
      <c r="AV1310" s="411">
        <f t="shared" si="398"/>
        <v>0</v>
      </c>
      <c r="AW1310" s="411">
        <v>0</v>
      </c>
      <c r="AX1310" s="411">
        <v>0</v>
      </c>
      <c r="AY1310" s="411">
        <v>0</v>
      </c>
      <c r="AZ1310" s="411">
        <v>0</v>
      </c>
      <c r="BA1310" s="411">
        <v>0</v>
      </c>
      <c r="BB1310" s="411">
        <v>0</v>
      </c>
      <c r="BC1310" s="411">
        <v>0</v>
      </c>
      <c r="BD1310" s="411">
        <v>0</v>
      </c>
      <c r="BE1310" s="411">
        <v>0</v>
      </c>
      <c r="BF1310" s="411">
        <v>0</v>
      </c>
      <c r="BG1310" s="411">
        <v>0</v>
      </c>
      <c r="BH1310" s="412">
        <v>0</v>
      </c>
      <c r="BI1310" s="411">
        <f t="shared" si="399"/>
        <v>0</v>
      </c>
      <c r="BJ1310" s="411">
        <v>0</v>
      </c>
      <c r="BK1310" s="411">
        <v>0</v>
      </c>
      <c r="BL1310" s="411">
        <v>0</v>
      </c>
      <c r="BM1310" s="411">
        <v>0</v>
      </c>
      <c r="BN1310" s="411">
        <v>0</v>
      </c>
      <c r="BO1310" s="411">
        <v>0</v>
      </c>
      <c r="BP1310" s="411">
        <v>0</v>
      </c>
      <c r="BQ1310" s="411">
        <v>0</v>
      </c>
      <c r="BR1310" s="411">
        <v>0</v>
      </c>
      <c r="BS1310" s="411">
        <v>0</v>
      </c>
      <c r="BT1310" s="411">
        <v>0</v>
      </c>
      <c r="BU1310" s="412">
        <v>0</v>
      </c>
      <c r="BV1310" s="411">
        <f t="shared" si="400"/>
        <v>0</v>
      </c>
      <c r="BW1310" s="411">
        <v>0</v>
      </c>
      <c r="BX1310" s="411">
        <v>0</v>
      </c>
      <c r="BY1310" s="411">
        <v>0</v>
      </c>
      <c r="BZ1310" s="411">
        <v>0</v>
      </c>
      <c r="CA1310" s="411">
        <v>0</v>
      </c>
      <c r="CB1310" s="411">
        <v>0</v>
      </c>
      <c r="CC1310" s="411">
        <v>0</v>
      </c>
      <c r="CD1310" s="411">
        <v>0</v>
      </c>
      <c r="CE1310" s="411">
        <v>0</v>
      </c>
      <c r="CF1310" s="411">
        <v>0</v>
      </c>
      <c r="CG1310" s="411">
        <v>0</v>
      </c>
      <c r="CH1310" s="412">
        <v>0</v>
      </c>
      <c r="CI1310" s="411">
        <f t="shared" si="401"/>
        <v>0</v>
      </c>
      <c r="CJ1310" s="411">
        <v>0</v>
      </c>
      <c r="CK1310" s="411">
        <v>0</v>
      </c>
      <c r="CL1310" s="411">
        <v>0</v>
      </c>
      <c r="CM1310" s="411">
        <v>0</v>
      </c>
      <c r="CN1310" s="411">
        <v>0</v>
      </c>
      <c r="CO1310" s="411">
        <v>0</v>
      </c>
      <c r="CP1310" s="411">
        <v>0</v>
      </c>
      <c r="CQ1310" s="411">
        <v>0</v>
      </c>
      <c r="CR1310" s="411">
        <v>0</v>
      </c>
      <c r="CS1310" s="411">
        <v>0</v>
      </c>
      <c r="CT1310" s="411">
        <v>0</v>
      </c>
      <c r="CU1310" s="412">
        <v>0</v>
      </c>
      <c r="CV1310" s="411">
        <f t="shared" si="402"/>
        <v>0</v>
      </c>
      <c r="CW1310" s="411">
        <v>0</v>
      </c>
      <c r="CX1310" s="411">
        <v>0</v>
      </c>
      <c r="CY1310" s="411">
        <v>0</v>
      </c>
      <c r="CZ1310" s="411">
        <v>0</v>
      </c>
      <c r="DA1310" s="411">
        <v>0</v>
      </c>
      <c r="DB1310" s="411">
        <v>0</v>
      </c>
      <c r="DC1310" s="411">
        <v>0</v>
      </c>
      <c r="DD1310" s="411">
        <v>0</v>
      </c>
      <c r="DE1310" s="411">
        <v>0</v>
      </c>
      <c r="DF1310" s="411">
        <v>0</v>
      </c>
      <c r="DG1310" s="411">
        <v>0</v>
      </c>
      <c r="DH1310" s="412">
        <v>0</v>
      </c>
      <c r="DI1310" s="411">
        <f t="shared" si="403"/>
        <v>0</v>
      </c>
      <c r="DJ1310" s="411">
        <v>0</v>
      </c>
      <c r="DK1310" s="411">
        <v>0</v>
      </c>
      <c r="DL1310" s="411">
        <v>0</v>
      </c>
      <c r="DM1310" s="411">
        <v>0</v>
      </c>
      <c r="DN1310" s="411">
        <v>0</v>
      </c>
      <c r="DO1310" s="411">
        <v>0</v>
      </c>
      <c r="DP1310" s="411">
        <v>0</v>
      </c>
      <c r="DQ1310" s="411">
        <v>0</v>
      </c>
      <c r="DR1310" s="411">
        <v>0</v>
      </c>
      <c r="DS1310" s="411">
        <v>0</v>
      </c>
      <c r="DT1310" s="411">
        <v>0</v>
      </c>
      <c r="DU1310" s="412">
        <v>0</v>
      </c>
      <c r="DV1310" s="411">
        <f t="shared" si="404"/>
        <v>0</v>
      </c>
      <c r="DW1310" s="412">
        <v>0</v>
      </c>
      <c r="DX1310" s="412">
        <v>0</v>
      </c>
      <c r="DY1310" s="412">
        <v>0</v>
      </c>
      <c r="DZ1310" s="412">
        <v>0</v>
      </c>
      <c r="EA1310" s="412">
        <v>0</v>
      </c>
      <c r="EB1310" s="412">
        <v>0</v>
      </c>
      <c r="EC1310" s="412">
        <v>0</v>
      </c>
      <c r="ED1310" s="412">
        <v>0</v>
      </c>
      <c r="EE1310" s="412">
        <v>0</v>
      </c>
      <c r="EF1310" s="412">
        <v>0</v>
      </c>
      <c r="EG1310" s="412">
        <v>0</v>
      </c>
      <c r="EH1310" s="412">
        <v>0</v>
      </c>
      <c r="EI1310" s="411">
        <f t="shared" si="405"/>
        <v>0</v>
      </c>
      <c r="EK1310" s="411">
        <f t="shared" si="406"/>
        <v>2</v>
      </c>
      <c r="EL1310" s="7">
        <f t="shared" si="407"/>
        <v>-2</v>
      </c>
    </row>
    <row r="1311" spans="1:142">
      <c r="A1311" s="365" t="str">
        <f t="shared" si="389"/>
        <v xml:space="preserve"> 236</v>
      </c>
      <c r="B1311" s="370" t="s">
        <v>987</v>
      </c>
      <c r="C1311" s="370" t="s">
        <v>1192</v>
      </c>
      <c r="D1311" s="411">
        <v>0</v>
      </c>
      <c r="E1311" s="411">
        <v>0</v>
      </c>
      <c r="F1311" s="411">
        <v>0</v>
      </c>
      <c r="G1311" s="411">
        <v>0</v>
      </c>
      <c r="H1311" s="411">
        <v>0</v>
      </c>
      <c r="I1311" s="411">
        <v>1</v>
      </c>
      <c r="J1311" s="411">
        <v>0</v>
      </c>
      <c r="K1311" s="411">
        <v>0</v>
      </c>
      <c r="L1311" s="411">
        <v>0</v>
      </c>
      <c r="M1311" s="411">
        <v>0</v>
      </c>
      <c r="N1311" s="411">
        <v>0</v>
      </c>
      <c r="O1311" s="412">
        <v>0</v>
      </c>
      <c r="P1311" s="411">
        <f t="shared" si="390"/>
        <v>1</v>
      </c>
      <c r="Q1311" s="411">
        <f t="shared" si="391"/>
        <v>1</v>
      </c>
      <c r="R1311" s="411">
        <f t="shared" si="392"/>
        <v>0</v>
      </c>
      <c r="S1311" s="411">
        <f t="shared" si="393"/>
        <v>0</v>
      </c>
      <c r="T1311" s="411">
        <v>0</v>
      </c>
      <c r="U1311" s="411">
        <v>0</v>
      </c>
      <c r="V1311" s="411">
        <v>0</v>
      </c>
      <c r="W1311" s="411">
        <v>0</v>
      </c>
      <c r="X1311" s="411">
        <v>0</v>
      </c>
      <c r="Y1311" s="411">
        <v>0</v>
      </c>
      <c r="Z1311" s="411">
        <v>0</v>
      </c>
      <c r="AA1311" s="411">
        <v>0</v>
      </c>
      <c r="AB1311" s="411">
        <v>0</v>
      </c>
      <c r="AC1311" s="411">
        <v>0</v>
      </c>
      <c r="AD1311" s="411">
        <v>0</v>
      </c>
      <c r="AE1311" s="412">
        <v>0</v>
      </c>
      <c r="AF1311" s="411">
        <f t="shared" si="394"/>
        <v>0</v>
      </c>
      <c r="AG1311" s="411">
        <v>0</v>
      </c>
      <c r="AH1311" s="411">
        <v>0</v>
      </c>
      <c r="AI1311" s="411">
        <v>0</v>
      </c>
      <c r="AJ1311" s="411">
        <v>0</v>
      </c>
      <c r="AK1311" s="411">
        <v>0</v>
      </c>
      <c r="AL1311" s="411">
        <v>0</v>
      </c>
      <c r="AM1311" s="411">
        <v>0</v>
      </c>
      <c r="AN1311" s="411">
        <v>0</v>
      </c>
      <c r="AO1311" s="411">
        <v>0</v>
      </c>
      <c r="AP1311" s="411">
        <v>0</v>
      </c>
      <c r="AQ1311" s="411">
        <v>0</v>
      </c>
      <c r="AR1311" s="412">
        <v>0</v>
      </c>
      <c r="AS1311" s="411">
        <f t="shared" si="395"/>
        <v>0</v>
      </c>
      <c r="AT1311" s="411">
        <f t="shared" si="396"/>
        <v>0</v>
      </c>
      <c r="AU1311" s="411">
        <f t="shared" si="397"/>
        <v>0</v>
      </c>
      <c r="AV1311" s="411">
        <f t="shared" si="398"/>
        <v>0</v>
      </c>
      <c r="AW1311" s="411">
        <v>0</v>
      </c>
      <c r="AX1311" s="411">
        <v>0</v>
      </c>
      <c r="AY1311" s="411">
        <v>0</v>
      </c>
      <c r="AZ1311" s="411">
        <v>0</v>
      </c>
      <c r="BA1311" s="411">
        <v>0</v>
      </c>
      <c r="BB1311" s="411">
        <v>0</v>
      </c>
      <c r="BC1311" s="411">
        <v>0</v>
      </c>
      <c r="BD1311" s="411">
        <v>0</v>
      </c>
      <c r="BE1311" s="411">
        <v>0</v>
      </c>
      <c r="BF1311" s="411">
        <v>0</v>
      </c>
      <c r="BG1311" s="411">
        <v>0</v>
      </c>
      <c r="BH1311" s="412">
        <v>0</v>
      </c>
      <c r="BI1311" s="411">
        <f t="shared" si="399"/>
        <v>0</v>
      </c>
      <c r="BJ1311" s="411">
        <v>0</v>
      </c>
      <c r="BK1311" s="411">
        <v>0</v>
      </c>
      <c r="BL1311" s="411">
        <v>0</v>
      </c>
      <c r="BM1311" s="411">
        <v>0</v>
      </c>
      <c r="BN1311" s="411">
        <v>0</v>
      </c>
      <c r="BO1311" s="411">
        <v>0</v>
      </c>
      <c r="BP1311" s="411">
        <v>0</v>
      </c>
      <c r="BQ1311" s="411">
        <v>0</v>
      </c>
      <c r="BR1311" s="411">
        <v>0</v>
      </c>
      <c r="BS1311" s="411">
        <v>0</v>
      </c>
      <c r="BT1311" s="411">
        <v>0</v>
      </c>
      <c r="BU1311" s="412">
        <v>0</v>
      </c>
      <c r="BV1311" s="411">
        <f t="shared" si="400"/>
        <v>0</v>
      </c>
      <c r="BW1311" s="411">
        <v>0</v>
      </c>
      <c r="BX1311" s="411">
        <v>0</v>
      </c>
      <c r="BY1311" s="411">
        <v>0</v>
      </c>
      <c r="BZ1311" s="411">
        <v>0</v>
      </c>
      <c r="CA1311" s="411">
        <v>0</v>
      </c>
      <c r="CB1311" s="411">
        <v>0</v>
      </c>
      <c r="CC1311" s="411">
        <v>0</v>
      </c>
      <c r="CD1311" s="411">
        <v>0</v>
      </c>
      <c r="CE1311" s="411">
        <v>0</v>
      </c>
      <c r="CF1311" s="411">
        <v>0</v>
      </c>
      <c r="CG1311" s="411">
        <v>0</v>
      </c>
      <c r="CH1311" s="412">
        <v>0</v>
      </c>
      <c r="CI1311" s="411">
        <f t="shared" si="401"/>
        <v>0</v>
      </c>
      <c r="CJ1311" s="411">
        <v>0</v>
      </c>
      <c r="CK1311" s="411">
        <v>0</v>
      </c>
      <c r="CL1311" s="411">
        <v>0</v>
      </c>
      <c r="CM1311" s="411">
        <v>0</v>
      </c>
      <c r="CN1311" s="411">
        <v>0</v>
      </c>
      <c r="CO1311" s="411">
        <v>0</v>
      </c>
      <c r="CP1311" s="411">
        <v>0</v>
      </c>
      <c r="CQ1311" s="411">
        <v>0</v>
      </c>
      <c r="CR1311" s="411">
        <v>0</v>
      </c>
      <c r="CS1311" s="411">
        <v>0</v>
      </c>
      <c r="CT1311" s="411">
        <v>0</v>
      </c>
      <c r="CU1311" s="412">
        <v>0</v>
      </c>
      <c r="CV1311" s="411">
        <f t="shared" si="402"/>
        <v>0</v>
      </c>
      <c r="CW1311" s="411">
        <v>0</v>
      </c>
      <c r="CX1311" s="411">
        <v>0</v>
      </c>
      <c r="CY1311" s="411">
        <v>0</v>
      </c>
      <c r="CZ1311" s="411">
        <v>0</v>
      </c>
      <c r="DA1311" s="411">
        <v>0</v>
      </c>
      <c r="DB1311" s="411">
        <v>0</v>
      </c>
      <c r="DC1311" s="411">
        <v>0</v>
      </c>
      <c r="DD1311" s="411">
        <v>0</v>
      </c>
      <c r="DE1311" s="411">
        <v>0</v>
      </c>
      <c r="DF1311" s="411">
        <v>0</v>
      </c>
      <c r="DG1311" s="411">
        <v>0</v>
      </c>
      <c r="DH1311" s="412">
        <v>0</v>
      </c>
      <c r="DI1311" s="411">
        <f t="shared" si="403"/>
        <v>0</v>
      </c>
      <c r="DJ1311" s="411">
        <v>0</v>
      </c>
      <c r="DK1311" s="411">
        <v>0</v>
      </c>
      <c r="DL1311" s="411">
        <v>0</v>
      </c>
      <c r="DM1311" s="411">
        <v>0</v>
      </c>
      <c r="DN1311" s="411">
        <v>0</v>
      </c>
      <c r="DO1311" s="411">
        <v>0</v>
      </c>
      <c r="DP1311" s="411">
        <v>0</v>
      </c>
      <c r="DQ1311" s="411">
        <v>0</v>
      </c>
      <c r="DR1311" s="411">
        <v>0</v>
      </c>
      <c r="DS1311" s="411">
        <v>0</v>
      </c>
      <c r="DT1311" s="411">
        <v>0</v>
      </c>
      <c r="DU1311" s="412">
        <v>0</v>
      </c>
      <c r="DV1311" s="411">
        <f t="shared" si="404"/>
        <v>0</v>
      </c>
      <c r="DW1311" s="412">
        <v>0</v>
      </c>
      <c r="DX1311" s="412">
        <v>0</v>
      </c>
      <c r="DY1311" s="412">
        <v>0</v>
      </c>
      <c r="DZ1311" s="412">
        <v>0</v>
      </c>
      <c r="EA1311" s="412">
        <v>0</v>
      </c>
      <c r="EB1311" s="412">
        <v>0</v>
      </c>
      <c r="EC1311" s="412">
        <v>0</v>
      </c>
      <c r="ED1311" s="412">
        <v>0</v>
      </c>
      <c r="EE1311" s="412">
        <v>0</v>
      </c>
      <c r="EF1311" s="412">
        <v>0</v>
      </c>
      <c r="EG1311" s="412">
        <v>0</v>
      </c>
      <c r="EH1311" s="412">
        <v>0</v>
      </c>
      <c r="EI1311" s="411">
        <f t="shared" si="405"/>
        <v>0</v>
      </c>
      <c r="EK1311" s="411">
        <f t="shared" si="406"/>
        <v>1</v>
      </c>
      <c r="EL1311" s="7">
        <f t="shared" si="407"/>
        <v>-1</v>
      </c>
    </row>
    <row r="1312" spans="1:142">
      <c r="A1312" s="365" t="str">
        <f t="shared" si="389"/>
        <v xml:space="preserve"> 236</v>
      </c>
      <c r="B1312" s="370" t="s">
        <v>987</v>
      </c>
      <c r="C1312" s="370" t="s">
        <v>1178</v>
      </c>
      <c r="D1312" s="411">
        <v>0</v>
      </c>
      <c r="E1312" s="411">
        <v>0</v>
      </c>
      <c r="F1312" s="411">
        <v>0</v>
      </c>
      <c r="G1312" s="411">
        <v>0</v>
      </c>
      <c r="H1312" s="411">
        <v>0</v>
      </c>
      <c r="I1312" s="411">
        <v>0</v>
      </c>
      <c r="J1312" s="411">
        <v>2</v>
      </c>
      <c r="K1312" s="411">
        <v>0</v>
      </c>
      <c r="L1312" s="411">
        <v>1</v>
      </c>
      <c r="M1312" s="411">
        <v>0</v>
      </c>
      <c r="N1312" s="411">
        <v>0</v>
      </c>
      <c r="O1312" s="412">
        <v>0</v>
      </c>
      <c r="P1312" s="411">
        <f t="shared" si="390"/>
        <v>3</v>
      </c>
      <c r="Q1312" s="411">
        <f t="shared" si="391"/>
        <v>1.935483870967742</v>
      </c>
      <c r="R1312" s="411">
        <f t="shared" si="392"/>
        <v>0.78865406006674088</v>
      </c>
      <c r="S1312" s="411">
        <f t="shared" si="393"/>
        <v>0.27586206896551724</v>
      </c>
      <c r="T1312" s="411">
        <v>0</v>
      </c>
      <c r="U1312" s="411">
        <v>0</v>
      </c>
      <c r="V1312" s="411">
        <v>0</v>
      </c>
      <c r="W1312" s="411">
        <v>0</v>
      </c>
      <c r="X1312" s="411">
        <v>0</v>
      </c>
      <c r="Y1312" s="411">
        <v>0</v>
      </c>
      <c r="Z1312" s="411">
        <v>0</v>
      </c>
      <c r="AA1312" s="411">
        <v>0</v>
      </c>
      <c r="AB1312" s="411">
        <v>0</v>
      </c>
      <c r="AC1312" s="411">
        <v>0</v>
      </c>
      <c r="AD1312" s="411">
        <v>0</v>
      </c>
      <c r="AE1312" s="412">
        <v>0</v>
      </c>
      <c r="AF1312" s="411">
        <f t="shared" si="394"/>
        <v>0</v>
      </c>
      <c r="AG1312" s="411">
        <v>0</v>
      </c>
      <c r="AH1312" s="411">
        <v>0</v>
      </c>
      <c r="AI1312" s="411">
        <v>0</v>
      </c>
      <c r="AJ1312" s="411">
        <v>0</v>
      </c>
      <c r="AK1312" s="411">
        <v>0</v>
      </c>
      <c r="AL1312" s="411">
        <v>0</v>
      </c>
      <c r="AM1312" s="411">
        <v>0</v>
      </c>
      <c r="AN1312" s="411">
        <v>0</v>
      </c>
      <c r="AO1312" s="411">
        <v>0</v>
      </c>
      <c r="AP1312" s="411">
        <v>0</v>
      </c>
      <c r="AQ1312" s="411">
        <v>0</v>
      </c>
      <c r="AR1312" s="412">
        <v>0</v>
      </c>
      <c r="AS1312" s="411">
        <f t="shared" si="395"/>
        <v>0</v>
      </c>
      <c r="AT1312" s="411">
        <f t="shared" si="396"/>
        <v>0</v>
      </c>
      <c r="AU1312" s="411">
        <f t="shared" si="397"/>
        <v>0</v>
      </c>
      <c r="AV1312" s="411">
        <f t="shared" si="398"/>
        <v>0</v>
      </c>
      <c r="AW1312" s="411">
        <v>0</v>
      </c>
      <c r="AX1312" s="411">
        <v>0</v>
      </c>
      <c r="AY1312" s="411">
        <v>0</v>
      </c>
      <c r="AZ1312" s="411">
        <v>0</v>
      </c>
      <c r="BA1312" s="411">
        <v>0</v>
      </c>
      <c r="BB1312" s="411">
        <v>0</v>
      </c>
      <c r="BC1312" s="411">
        <v>0</v>
      </c>
      <c r="BD1312" s="411">
        <v>0</v>
      </c>
      <c r="BE1312" s="411">
        <v>0</v>
      </c>
      <c r="BF1312" s="411">
        <v>0</v>
      </c>
      <c r="BG1312" s="411">
        <v>0</v>
      </c>
      <c r="BH1312" s="412">
        <v>0</v>
      </c>
      <c r="BI1312" s="411">
        <f t="shared" si="399"/>
        <v>0</v>
      </c>
      <c r="BJ1312" s="411">
        <v>0</v>
      </c>
      <c r="BK1312" s="411">
        <v>0</v>
      </c>
      <c r="BL1312" s="411">
        <v>0</v>
      </c>
      <c r="BM1312" s="411">
        <v>0</v>
      </c>
      <c r="BN1312" s="411">
        <v>0</v>
      </c>
      <c r="BO1312" s="411">
        <v>0</v>
      </c>
      <c r="BP1312" s="411">
        <v>0</v>
      </c>
      <c r="BQ1312" s="411">
        <v>0</v>
      </c>
      <c r="BR1312" s="411">
        <v>0</v>
      </c>
      <c r="BS1312" s="411">
        <v>0</v>
      </c>
      <c r="BT1312" s="411">
        <v>0</v>
      </c>
      <c r="BU1312" s="412">
        <v>0</v>
      </c>
      <c r="BV1312" s="411">
        <f t="shared" si="400"/>
        <v>0</v>
      </c>
      <c r="BW1312" s="411">
        <v>0</v>
      </c>
      <c r="BX1312" s="411">
        <v>0</v>
      </c>
      <c r="BY1312" s="411">
        <v>0</v>
      </c>
      <c r="BZ1312" s="411">
        <v>0</v>
      </c>
      <c r="CA1312" s="411">
        <v>0</v>
      </c>
      <c r="CB1312" s="411">
        <v>0</v>
      </c>
      <c r="CC1312" s="411">
        <v>0</v>
      </c>
      <c r="CD1312" s="411">
        <v>0</v>
      </c>
      <c r="CE1312" s="411">
        <v>0</v>
      </c>
      <c r="CF1312" s="411">
        <v>0</v>
      </c>
      <c r="CG1312" s="411">
        <v>0</v>
      </c>
      <c r="CH1312" s="412">
        <v>0</v>
      </c>
      <c r="CI1312" s="411">
        <f t="shared" si="401"/>
        <v>0</v>
      </c>
      <c r="CJ1312" s="411">
        <v>0</v>
      </c>
      <c r="CK1312" s="411">
        <v>0</v>
      </c>
      <c r="CL1312" s="411">
        <v>0</v>
      </c>
      <c r="CM1312" s="411">
        <v>0</v>
      </c>
      <c r="CN1312" s="411">
        <v>0</v>
      </c>
      <c r="CO1312" s="411">
        <v>0</v>
      </c>
      <c r="CP1312" s="411">
        <v>0</v>
      </c>
      <c r="CQ1312" s="411">
        <v>0</v>
      </c>
      <c r="CR1312" s="411">
        <v>0</v>
      </c>
      <c r="CS1312" s="411">
        <v>0</v>
      </c>
      <c r="CT1312" s="411">
        <v>0</v>
      </c>
      <c r="CU1312" s="412">
        <v>0</v>
      </c>
      <c r="CV1312" s="411">
        <f t="shared" si="402"/>
        <v>0</v>
      </c>
      <c r="CW1312" s="411">
        <v>0</v>
      </c>
      <c r="CX1312" s="411">
        <v>0</v>
      </c>
      <c r="CY1312" s="411">
        <v>0</v>
      </c>
      <c r="CZ1312" s="411">
        <v>0</v>
      </c>
      <c r="DA1312" s="411">
        <v>0</v>
      </c>
      <c r="DB1312" s="411">
        <v>0</v>
      </c>
      <c r="DC1312" s="411">
        <v>0</v>
      </c>
      <c r="DD1312" s="411">
        <v>0</v>
      </c>
      <c r="DE1312" s="411">
        <v>0</v>
      </c>
      <c r="DF1312" s="411">
        <v>0</v>
      </c>
      <c r="DG1312" s="411">
        <v>0</v>
      </c>
      <c r="DH1312" s="412">
        <v>0</v>
      </c>
      <c r="DI1312" s="411">
        <f t="shared" si="403"/>
        <v>0</v>
      </c>
      <c r="DJ1312" s="411">
        <v>0</v>
      </c>
      <c r="DK1312" s="411">
        <v>0</v>
      </c>
      <c r="DL1312" s="411">
        <v>0</v>
      </c>
      <c r="DM1312" s="411">
        <v>0</v>
      </c>
      <c r="DN1312" s="411">
        <v>0</v>
      </c>
      <c r="DO1312" s="411">
        <v>0</v>
      </c>
      <c r="DP1312" s="411">
        <v>0</v>
      </c>
      <c r="DQ1312" s="411">
        <v>0</v>
      </c>
      <c r="DR1312" s="411">
        <v>0</v>
      </c>
      <c r="DS1312" s="411">
        <v>0</v>
      </c>
      <c r="DT1312" s="411">
        <v>0</v>
      </c>
      <c r="DU1312" s="412">
        <v>0</v>
      </c>
      <c r="DV1312" s="411">
        <f t="shared" si="404"/>
        <v>0</v>
      </c>
      <c r="DW1312" s="412">
        <v>0</v>
      </c>
      <c r="DX1312" s="412">
        <v>0</v>
      </c>
      <c r="DY1312" s="412">
        <v>0</v>
      </c>
      <c r="DZ1312" s="412">
        <v>0</v>
      </c>
      <c r="EA1312" s="412">
        <v>0</v>
      </c>
      <c r="EB1312" s="412">
        <v>0</v>
      </c>
      <c r="EC1312" s="412">
        <v>0</v>
      </c>
      <c r="ED1312" s="412">
        <v>0</v>
      </c>
      <c r="EE1312" s="412">
        <v>0</v>
      </c>
      <c r="EF1312" s="412">
        <v>0</v>
      </c>
      <c r="EG1312" s="412">
        <v>0</v>
      </c>
      <c r="EH1312" s="412">
        <v>0</v>
      </c>
      <c r="EI1312" s="411">
        <f t="shared" si="405"/>
        <v>0</v>
      </c>
      <c r="EK1312" s="411">
        <f t="shared" si="406"/>
        <v>3</v>
      </c>
      <c r="EL1312" s="7">
        <f t="shared" si="407"/>
        <v>-3</v>
      </c>
    </row>
    <row r="1313" spans="1:142">
      <c r="A1313" s="365" t="str">
        <f t="shared" si="389"/>
        <v xml:space="preserve"> 236</v>
      </c>
      <c r="B1313" s="370" t="s">
        <v>987</v>
      </c>
      <c r="C1313" s="370" t="s">
        <v>1187</v>
      </c>
      <c r="D1313" s="411">
        <v>4</v>
      </c>
      <c r="E1313" s="411">
        <v>4</v>
      </c>
      <c r="F1313" s="411">
        <v>4</v>
      </c>
      <c r="G1313" s="411">
        <v>4</v>
      </c>
      <c r="H1313" s="411">
        <v>4</v>
      </c>
      <c r="I1313" s="411">
        <v>4</v>
      </c>
      <c r="J1313" s="411">
        <v>4</v>
      </c>
      <c r="K1313" s="411">
        <v>4</v>
      </c>
      <c r="L1313" s="411">
        <v>4</v>
      </c>
      <c r="M1313" s="411">
        <v>4</v>
      </c>
      <c r="N1313" s="411">
        <v>4</v>
      </c>
      <c r="O1313" s="412">
        <v>4</v>
      </c>
      <c r="P1313" s="411">
        <f t="shared" si="390"/>
        <v>48</v>
      </c>
      <c r="Q1313" s="411">
        <f t="shared" si="391"/>
        <v>27.870967741935484</v>
      </c>
      <c r="R1313" s="411">
        <f t="shared" si="392"/>
        <v>7.0255839822024466</v>
      </c>
      <c r="S1313" s="411">
        <f t="shared" si="393"/>
        <v>13.103448275862069</v>
      </c>
      <c r="T1313" s="411">
        <v>0</v>
      </c>
      <c r="U1313" s="411">
        <v>0</v>
      </c>
      <c r="V1313" s="411">
        <v>0</v>
      </c>
      <c r="W1313" s="411">
        <v>0</v>
      </c>
      <c r="X1313" s="411">
        <v>0</v>
      </c>
      <c r="Y1313" s="411">
        <v>0</v>
      </c>
      <c r="Z1313" s="411">
        <v>0</v>
      </c>
      <c r="AA1313" s="411">
        <v>0</v>
      </c>
      <c r="AB1313" s="411">
        <v>0</v>
      </c>
      <c r="AC1313" s="411">
        <v>0</v>
      </c>
      <c r="AD1313" s="411">
        <v>0</v>
      </c>
      <c r="AE1313" s="412">
        <v>0</v>
      </c>
      <c r="AF1313" s="411">
        <f t="shared" si="394"/>
        <v>0</v>
      </c>
      <c r="AG1313" s="411">
        <v>0</v>
      </c>
      <c r="AH1313" s="411">
        <v>0</v>
      </c>
      <c r="AI1313" s="411">
        <v>0</v>
      </c>
      <c r="AJ1313" s="411">
        <v>0</v>
      </c>
      <c r="AK1313" s="411">
        <v>0</v>
      </c>
      <c r="AL1313" s="411">
        <v>0</v>
      </c>
      <c r="AM1313" s="411">
        <v>0</v>
      </c>
      <c r="AN1313" s="411">
        <v>0</v>
      </c>
      <c r="AO1313" s="411">
        <v>0</v>
      </c>
      <c r="AP1313" s="411">
        <v>0</v>
      </c>
      <c r="AQ1313" s="411">
        <v>0</v>
      </c>
      <c r="AR1313" s="412">
        <v>0</v>
      </c>
      <c r="AS1313" s="411">
        <f t="shared" si="395"/>
        <v>0</v>
      </c>
      <c r="AT1313" s="411">
        <f t="shared" si="396"/>
        <v>0</v>
      </c>
      <c r="AU1313" s="411">
        <f t="shared" si="397"/>
        <v>0</v>
      </c>
      <c r="AV1313" s="411">
        <f t="shared" si="398"/>
        <v>0</v>
      </c>
      <c r="AW1313" s="411">
        <v>0</v>
      </c>
      <c r="AX1313" s="411">
        <v>0</v>
      </c>
      <c r="AY1313" s="411">
        <v>0</v>
      </c>
      <c r="AZ1313" s="411">
        <v>0</v>
      </c>
      <c r="BA1313" s="411">
        <v>0</v>
      </c>
      <c r="BB1313" s="411">
        <v>0</v>
      </c>
      <c r="BC1313" s="411">
        <v>0</v>
      </c>
      <c r="BD1313" s="411">
        <v>0</v>
      </c>
      <c r="BE1313" s="411">
        <v>0</v>
      </c>
      <c r="BF1313" s="411">
        <v>0</v>
      </c>
      <c r="BG1313" s="411">
        <v>0</v>
      </c>
      <c r="BH1313" s="412">
        <v>0</v>
      </c>
      <c r="BI1313" s="411">
        <f t="shared" si="399"/>
        <v>0</v>
      </c>
      <c r="BJ1313" s="411">
        <v>0</v>
      </c>
      <c r="BK1313" s="411">
        <v>0</v>
      </c>
      <c r="BL1313" s="411">
        <v>0</v>
      </c>
      <c r="BM1313" s="411">
        <v>0</v>
      </c>
      <c r="BN1313" s="411">
        <v>0</v>
      </c>
      <c r="BO1313" s="411">
        <v>0</v>
      </c>
      <c r="BP1313" s="411">
        <v>0</v>
      </c>
      <c r="BQ1313" s="411">
        <v>0</v>
      </c>
      <c r="BR1313" s="411">
        <v>0</v>
      </c>
      <c r="BS1313" s="411">
        <v>0</v>
      </c>
      <c r="BT1313" s="411">
        <v>0</v>
      </c>
      <c r="BU1313" s="412">
        <v>0</v>
      </c>
      <c r="BV1313" s="411">
        <f t="shared" si="400"/>
        <v>0</v>
      </c>
      <c r="BW1313" s="411">
        <v>0</v>
      </c>
      <c r="BX1313" s="411">
        <v>0</v>
      </c>
      <c r="BY1313" s="411">
        <v>0</v>
      </c>
      <c r="BZ1313" s="411">
        <v>0</v>
      </c>
      <c r="CA1313" s="411">
        <v>0</v>
      </c>
      <c r="CB1313" s="411">
        <v>0</v>
      </c>
      <c r="CC1313" s="411">
        <v>0</v>
      </c>
      <c r="CD1313" s="411">
        <v>0</v>
      </c>
      <c r="CE1313" s="411">
        <v>0</v>
      </c>
      <c r="CF1313" s="411">
        <v>0</v>
      </c>
      <c r="CG1313" s="411">
        <v>0</v>
      </c>
      <c r="CH1313" s="412">
        <v>0</v>
      </c>
      <c r="CI1313" s="411">
        <f t="shared" si="401"/>
        <v>0</v>
      </c>
      <c r="CJ1313" s="411">
        <v>0</v>
      </c>
      <c r="CK1313" s="411">
        <v>0</v>
      </c>
      <c r="CL1313" s="411">
        <v>0</v>
      </c>
      <c r="CM1313" s="411">
        <v>0</v>
      </c>
      <c r="CN1313" s="411">
        <v>0</v>
      </c>
      <c r="CO1313" s="411">
        <v>0</v>
      </c>
      <c r="CP1313" s="411">
        <v>0</v>
      </c>
      <c r="CQ1313" s="411">
        <v>0</v>
      </c>
      <c r="CR1313" s="411">
        <v>0</v>
      </c>
      <c r="CS1313" s="411">
        <v>0</v>
      </c>
      <c r="CT1313" s="411">
        <v>0</v>
      </c>
      <c r="CU1313" s="412">
        <v>0</v>
      </c>
      <c r="CV1313" s="411">
        <f t="shared" si="402"/>
        <v>0</v>
      </c>
      <c r="CW1313" s="411">
        <v>0</v>
      </c>
      <c r="CX1313" s="411">
        <v>0</v>
      </c>
      <c r="CY1313" s="411">
        <v>0</v>
      </c>
      <c r="CZ1313" s="411">
        <v>0</v>
      </c>
      <c r="DA1313" s="411">
        <v>0</v>
      </c>
      <c r="DB1313" s="411">
        <v>0</v>
      </c>
      <c r="DC1313" s="411">
        <v>0</v>
      </c>
      <c r="DD1313" s="411">
        <v>0</v>
      </c>
      <c r="DE1313" s="411">
        <v>0</v>
      </c>
      <c r="DF1313" s="411">
        <v>0</v>
      </c>
      <c r="DG1313" s="411">
        <v>0</v>
      </c>
      <c r="DH1313" s="412">
        <v>0</v>
      </c>
      <c r="DI1313" s="411">
        <f t="shared" si="403"/>
        <v>0</v>
      </c>
      <c r="DJ1313" s="411">
        <v>0</v>
      </c>
      <c r="DK1313" s="411">
        <v>0</v>
      </c>
      <c r="DL1313" s="411">
        <v>0</v>
      </c>
      <c r="DM1313" s="411">
        <v>0</v>
      </c>
      <c r="DN1313" s="411">
        <v>0</v>
      </c>
      <c r="DO1313" s="411">
        <v>0</v>
      </c>
      <c r="DP1313" s="411">
        <v>0</v>
      </c>
      <c r="DQ1313" s="411">
        <v>0</v>
      </c>
      <c r="DR1313" s="411">
        <v>0</v>
      </c>
      <c r="DS1313" s="411">
        <v>0</v>
      </c>
      <c r="DT1313" s="411">
        <v>0</v>
      </c>
      <c r="DU1313" s="412">
        <v>0</v>
      </c>
      <c r="DV1313" s="411">
        <f t="shared" si="404"/>
        <v>0</v>
      </c>
      <c r="DW1313" s="412">
        <v>0</v>
      </c>
      <c r="DX1313" s="412">
        <v>0</v>
      </c>
      <c r="DY1313" s="412">
        <v>0</v>
      </c>
      <c r="DZ1313" s="412">
        <v>0</v>
      </c>
      <c r="EA1313" s="412">
        <v>0</v>
      </c>
      <c r="EB1313" s="412">
        <v>0</v>
      </c>
      <c r="EC1313" s="412">
        <v>0</v>
      </c>
      <c r="ED1313" s="412">
        <v>0</v>
      </c>
      <c r="EE1313" s="412">
        <v>0</v>
      </c>
      <c r="EF1313" s="412">
        <v>0</v>
      </c>
      <c r="EG1313" s="412">
        <v>0</v>
      </c>
      <c r="EH1313" s="412">
        <v>0</v>
      </c>
      <c r="EI1313" s="411">
        <f t="shared" si="405"/>
        <v>0</v>
      </c>
      <c r="EK1313" s="411">
        <f t="shared" si="406"/>
        <v>48</v>
      </c>
      <c r="EL1313" s="7">
        <f t="shared" si="407"/>
        <v>-48</v>
      </c>
    </row>
    <row r="1314" spans="1:142">
      <c r="A1314" s="365" t="str">
        <f t="shared" si="389"/>
        <v xml:space="preserve"> 240</v>
      </c>
      <c r="B1314" s="370" t="s">
        <v>988</v>
      </c>
      <c r="C1314" s="370" t="s">
        <v>1167</v>
      </c>
      <c r="D1314" s="411">
        <v>345</v>
      </c>
      <c r="E1314" s="411">
        <v>346</v>
      </c>
      <c r="F1314" s="411">
        <v>346</v>
      </c>
      <c r="G1314" s="411">
        <v>352</v>
      </c>
      <c r="H1314" s="411">
        <v>347</v>
      </c>
      <c r="I1314" s="411">
        <v>345</v>
      </c>
      <c r="J1314" s="411">
        <v>344</v>
      </c>
      <c r="K1314" s="411">
        <v>348</v>
      </c>
      <c r="L1314" s="411">
        <v>349</v>
      </c>
      <c r="M1314" s="411">
        <v>347</v>
      </c>
      <c r="N1314" s="411">
        <v>349</v>
      </c>
      <c r="O1314" s="412">
        <v>348</v>
      </c>
      <c r="P1314" s="411">
        <f t="shared" si="390"/>
        <v>4166</v>
      </c>
      <c r="Q1314" s="411">
        <f t="shared" si="391"/>
        <v>2413.9032258064517</v>
      </c>
      <c r="R1314" s="411">
        <f t="shared" si="392"/>
        <v>611.82091212458295</v>
      </c>
      <c r="S1314" s="411">
        <f t="shared" si="393"/>
        <v>1140.2758620689656</v>
      </c>
      <c r="T1314" s="411">
        <v>0</v>
      </c>
      <c r="U1314" s="411">
        <v>0</v>
      </c>
      <c r="V1314" s="411">
        <v>0</v>
      </c>
      <c r="W1314" s="411">
        <v>-1.0000000000000027</v>
      </c>
      <c r="X1314" s="411">
        <v>0.99999999999996714</v>
      </c>
      <c r="Y1314" s="411">
        <v>4.0000000000000027</v>
      </c>
      <c r="Z1314" s="411">
        <v>0</v>
      </c>
      <c r="AA1314" s="411">
        <v>-2.0000000000000036</v>
      </c>
      <c r="AB1314" s="411">
        <v>1.0000000000000036</v>
      </c>
      <c r="AC1314" s="411">
        <v>0</v>
      </c>
      <c r="AD1314" s="411">
        <v>0</v>
      </c>
      <c r="AE1314" s="412">
        <v>-1.0000000000000018</v>
      </c>
      <c r="AF1314" s="411">
        <f t="shared" si="394"/>
        <v>1.9999999999999654</v>
      </c>
      <c r="AG1314" s="411">
        <v>345</v>
      </c>
      <c r="AH1314" s="411">
        <v>346</v>
      </c>
      <c r="AI1314" s="411">
        <v>346</v>
      </c>
      <c r="AJ1314" s="411">
        <v>351</v>
      </c>
      <c r="AK1314" s="411">
        <v>348</v>
      </c>
      <c r="AL1314" s="411">
        <v>349</v>
      </c>
      <c r="AM1314" s="411">
        <v>344</v>
      </c>
      <c r="AN1314" s="411">
        <v>346</v>
      </c>
      <c r="AO1314" s="411">
        <v>350</v>
      </c>
      <c r="AP1314" s="411">
        <v>347</v>
      </c>
      <c r="AQ1314" s="411">
        <v>349</v>
      </c>
      <c r="AR1314" s="412">
        <v>347</v>
      </c>
      <c r="AS1314" s="411">
        <f t="shared" si="395"/>
        <v>4168</v>
      </c>
      <c r="AT1314" s="411">
        <f t="shared" si="396"/>
        <v>2417.9032258064517</v>
      </c>
      <c r="AU1314" s="411">
        <f t="shared" si="397"/>
        <v>610.54505005561737</v>
      </c>
      <c r="AV1314" s="411">
        <f t="shared" si="398"/>
        <v>1139.5517241379309</v>
      </c>
      <c r="AW1314" s="411">
        <v>0</v>
      </c>
      <c r="AX1314" s="411">
        <v>0</v>
      </c>
      <c r="AY1314" s="411">
        <v>0</v>
      </c>
      <c r="AZ1314" s="411">
        <v>0</v>
      </c>
      <c r="BA1314" s="411">
        <v>0</v>
      </c>
      <c r="BB1314" s="411">
        <v>0</v>
      </c>
      <c r="BC1314" s="411">
        <v>0</v>
      </c>
      <c r="BD1314" s="411">
        <v>0</v>
      </c>
      <c r="BE1314" s="411">
        <v>0</v>
      </c>
      <c r="BF1314" s="411">
        <v>0</v>
      </c>
      <c r="BG1314" s="411">
        <v>0</v>
      </c>
      <c r="BH1314" s="412">
        <v>0</v>
      </c>
      <c r="BI1314" s="411">
        <f t="shared" si="399"/>
        <v>0</v>
      </c>
      <c r="BJ1314" s="411">
        <v>345</v>
      </c>
      <c r="BK1314" s="411">
        <v>346</v>
      </c>
      <c r="BL1314" s="411">
        <v>346</v>
      </c>
      <c r="BM1314" s="411">
        <v>351</v>
      </c>
      <c r="BN1314" s="411">
        <v>348</v>
      </c>
      <c r="BO1314" s="411">
        <v>349</v>
      </c>
      <c r="BP1314" s="411">
        <v>344</v>
      </c>
      <c r="BQ1314" s="411">
        <v>346</v>
      </c>
      <c r="BR1314" s="411">
        <v>350</v>
      </c>
      <c r="BS1314" s="411">
        <v>347</v>
      </c>
      <c r="BT1314" s="411">
        <v>349</v>
      </c>
      <c r="BU1314" s="412">
        <v>347</v>
      </c>
      <c r="BV1314" s="411">
        <f t="shared" si="400"/>
        <v>4168</v>
      </c>
      <c r="BW1314" s="411">
        <v>0</v>
      </c>
      <c r="BX1314" s="411">
        <v>0</v>
      </c>
      <c r="BY1314" s="411">
        <v>0</v>
      </c>
      <c r="BZ1314" s="411">
        <v>0</v>
      </c>
      <c r="CA1314" s="411">
        <v>0</v>
      </c>
      <c r="CB1314" s="411">
        <v>0</v>
      </c>
      <c r="CC1314" s="411">
        <v>0</v>
      </c>
      <c r="CD1314" s="411">
        <v>0</v>
      </c>
      <c r="CE1314" s="411">
        <v>0</v>
      </c>
      <c r="CF1314" s="411">
        <v>0</v>
      </c>
      <c r="CG1314" s="411">
        <v>0</v>
      </c>
      <c r="CH1314" s="412">
        <v>0</v>
      </c>
      <c r="CI1314" s="411">
        <f t="shared" si="401"/>
        <v>0</v>
      </c>
      <c r="CJ1314" s="411">
        <v>345</v>
      </c>
      <c r="CK1314" s="411">
        <v>346</v>
      </c>
      <c r="CL1314" s="411">
        <v>346</v>
      </c>
      <c r="CM1314" s="411">
        <v>351</v>
      </c>
      <c r="CN1314" s="411">
        <v>348</v>
      </c>
      <c r="CO1314" s="411">
        <v>349</v>
      </c>
      <c r="CP1314" s="411">
        <v>344</v>
      </c>
      <c r="CQ1314" s="411">
        <v>346</v>
      </c>
      <c r="CR1314" s="411">
        <v>350</v>
      </c>
      <c r="CS1314" s="411">
        <v>347</v>
      </c>
      <c r="CT1314" s="411">
        <v>349</v>
      </c>
      <c r="CU1314" s="412">
        <v>347</v>
      </c>
      <c r="CV1314" s="411">
        <f t="shared" si="402"/>
        <v>4168</v>
      </c>
      <c r="CW1314" s="411">
        <v>1.9999999999999991</v>
      </c>
      <c r="CX1314" s="411">
        <v>0.99999999999999822</v>
      </c>
      <c r="CY1314" s="411">
        <v>0.99999999999999822</v>
      </c>
      <c r="CZ1314" s="411">
        <v>-3.9999999999999991</v>
      </c>
      <c r="DA1314" s="411">
        <v>-0.99999999999996891</v>
      </c>
      <c r="DB1314" s="411">
        <v>-2.0000000000000044</v>
      </c>
      <c r="DC1314" s="411">
        <v>2.999999999999968</v>
      </c>
      <c r="DD1314" s="411">
        <v>1.0000000000000142</v>
      </c>
      <c r="DE1314" s="411">
        <v>-3.0000000000000124</v>
      </c>
      <c r="DF1314" s="411">
        <v>0</v>
      </c>
      <c r="DG1314" s="411">
        <v>-2.0000000000000444</v>
      </c>
      <c r="DH1314" s="412">
        <v>0</v>
      </c>
      <c r="DI1314" s="411">
        <f t="shared" si="403"/>
        <v>-4.0000000000000515</v>
      </c>
      <c r="DJ1314" s="411">
        <v>347</v>
      </c>
      <c r="DK1314" s="411">
        <v>347</v>
      </c>
      <c r="DL1314" s="411">
        <v>347</v>
      </c>
      <c r="DM1314" s="411">
        <v>347</v>
      </c>
      <c r="DN1314" s="411">
        <v>347</v>
      </c>
      <c r="DO1314" s="411">
        <v>347</v>
      </c>
      <c r="DP1314" s="411">
        <v>347</v>
      </c>
      <c r="DQ1314" s="411">
        <v>347.00000000000006</v>
      </c>
      <c r="DR1314" s="411">
        <v>347</v>
      </c>
      <c r="DS1314" s="411">
        <v>347</v>
      </c>
      <c r="DT1314" s="411">
        <v>347</v>
      </c>
      <c r="DU1314" s="412">
        <v>347</v>
      </c>
      <c r="DV1314" s="411">
        <f t="shared" si="404"/>
        <v>4164</v>
      </c>
      <c r="DW1314" s="412">
        <v>347</v>
      </c>
      <c r="DX1314" s="412">
        <v>347</v>
      </c>
      <c r="DY1314" s="412">
        <v>347</v>
      </c>
      <c r="DZ1314" s="412">
        <v>347</v>
      </c>
      <c r="EA1314" s="412">
        <v>347</v>
      </c>
      <c r="EB1314" s="412">
        <v>347</v>
      </c>
      <c r="EC1314" s="412">
        <v>347</v>
      </c>
      <c r="ED1314" s="412">
        <v>347.00000000000006</v>
      </c>
      <c r="EE1314" s="412">
        <v>347</v>
      </c>
      <c r="EF1314" s="412">
        <v>347</v>
      </c>
      <c r="EG1314" s="412">
        <v>347</v>
      </c>
      <c r="EH1314" s="412">
        <v>347</v>
      </c>
      <c r="EI1314" s="411">
        <f t="shared" si="405"/>
        <v>4164</v>
      </c>
      <c r="EK1314" s="411">
        <f t="shared" si="406"/>
        <v>4164</v>
      </c>
      <c r="EL1314" s="7">
        <f t="shared" si="407"/>
        <v>0</v>
      </c>
    </row>
    <row r="1315" spans="1:142">
      <c r="A1315" s="365" t="str">
        <f t="shared" si="389"/>
        <v xml:space="preserve"> 240</v>
      </c>
      <c r="B1315" s="370" t="s">
        <v>988</v>
      </c>
      <c r="C1315" s="370" t="s">
        <v>1168</v>
      </c>
      <c r="D1315" s="411">
        <v>23743988</v>
      </c>
      <c r="E1315" s="411">
        <v>25691190</v>
      </c>
      <c r="F1315" s="411">
        <v>25359961</v>
      </c>
      <c r="G1315" s="411">
        <v>24837059</v>
      </c>
      <c r="H1315" s="411">
        <v>22861061</v>
      </c>
      <c r="I1315" s="411">
        <v>21317554</v>
      </c>
      <c r="J1315" s="411">
        <v>24549302</v>
      </c>
      <c r="K1315" s="411">
        <v>25534644</v>
      </c>
      <c r="L1315" s="411">
        <v>24291808</v>
      </c>
      <c r="M1315" s="411">
        <v>22799370</v>
      </c>
      <c r="N1315" s="411">
        <v>21653146</v>
      </c>
      <c r="O1315" s="412">
        <v>22175608</v>
      </c>
      <c r="P1315" s="411">
        <f t="shared" si="390"/>
        <v>284814691</v>
      </c>
      <c r="Q1315" s="411">
        <f t="shared" si="391"/>
        <v>167568202.03225806</v>
      </c>
      <c r="R1315" s="411">
        <f t="shared" si="392"/>
        <v>43917176.553948835</v>
      </c>
      <c r="S1315" s="411">
        <f t="shared" si="393"/>
        <v>73329312.413793102</v>
      </c>
      <c r="T1315" s="411">
        <v>50639.999999999476</v>
      </c>
      <c r="U1315" s="411">
        <v>0</v>
      </c>
      <c r="V1315" s="411">
        <v>-795.00000000098953</v>
      </c>
      <c r="W1315" s="411">
        <v>-10388.999999997963</v>
      </c>
      <c r="X1315" s="411">
        <v>-24255.999999998356</v>
      </c>
      <c r="Y1315" s="411">
        <v>35440.000000000291</v>
      </c>
      <c r="Z1315" s="411">
        <v>-45360.00000000032</v>
      </c>
      <c r="AA1315" s="411">
        <v>56798.000000000058</v>
      </c>
      <c r="AB1315" s="411">
        <v>-132742.99999999895</v>
      </c>
      <c r="AC1315" s="411">
        <v>123705.00000000038</v>
      </c>
      <c r="AD1315" s="411">
        <v>-2399.9999999993888</v>
      </c>
      <c r="AE1315" s="412">
        <v>-965.00000000023283</v>
      </c>
      <c r="AF1315" s="411">
        <f t="shared" si="394"/>
        <v>49675.000000004002</v>
      </c>
      <c r="AG1315" s="411">
        <v>23794628</v>
      </c>
      <c r="AH1315" s="411">
        <v>25691190</v>
      </c>
      <c r="AI1315" s="411">
        <v>25359166</v>
      </c>
      <c r="AJ1315" s="411">
        <v>24826670</v>
      </c>
      <c r="AK1315" s="411">
        <v>22836805</v>
      </c>
      <c r="AL1315" s="411">
        <v>21352994</v>
      </c>
      <c r="AM1315" s="411">
        <v>24503942</v>
      </c>
      <c r="AN1315" s="411">
        <v>25591442.000000004</v>
      </c>
      <c r="AO1315" s="411">
        <v>24159065</v>
      </c>
      <c r="AP1315" s="411">
        <v>22923075</v>
      </c>
      <c r="AQ1315" s="411">
        <v>21650746</v>
      </c>
      <c r="AR1315" s="412">
        <v>22174643</v>
      </c>
      <c r="AS1315" s="411">
        <f t="shared" si="395"/>
        <v>284864366</v>
      </c>
      <c r="AT1315" s="411">
        <f t="shared" si="396"/>
        <v>167574945.25806451</v>
      </c>
      <c r="AU1315" s="411">
        <f t="shared" si="397"/>
        <v>43876387.086763069</v>
      </c>
      <c r="AV1315" s="411">
        <f t="shared" si="398"/>
        <v>73413033.655172408</v>
      </c>
      <c r="AW1315" s="411">
        <v>0</v>
      </c>
      <c r="AX1315" s="411">
        <v>0</v>
      </c>
      <c r="AY1315" s="411">
        <v>0</v>
      </c>
      <c r="AZ1315" s="411">
        <v>0</v>
      </c>
      <c r="BA1315" s="411">
        <v>0</v>
      </c>
      <c r="BB1315" s="411">
        <v>0</v>
      </c>
      <c r="BC1315" s="411">
        <v>0</v>
      </c>
      <c r="BD1315" s="411">
        <v>0</v>
      </c>
      <c r="BE1315" s="411">
        <v>0</v>
      </c>
      <c r="BF1315" s="411">
        <v>0</v>
      </c>
      <c r="BG1315" s="411">
        <v>0</v>
      </c>
      <c r="BH1315" s="412">
        <v>0</v>
      </c>
      <c r="BI1315" s="411">
        <f t="shared" si="399"/>
        <v>0</v>
      </c>
      <c r="BJ1315" s="411">
        <v>23794628</v>
      </c>
      <c r="BK1315" s="411">
        <v>25691190</v>
      </c>
      <c r="BL1315" s="411">
        <v>25359166</v>
      </c>
      <c r="BM1315" s="411">
        <v>24826670</v>
      </c>
      <c r="BN1315" s="411">
        <v>22836805</v>
      </c>
      <c r="BO1315" s="411">
        <v>21352994</v>
      </c>
      <c r="BP1315" s="411">
        <v>24503942</v>
      </c>
      <c r="BQ1315" s="411">
        <v>25591442.000000004</v>
      </c>
      <c r="BR1315" s="411">
        <v>24159065</v>
      </c>
      <c r="BS1315" s="411">
        <v>22923075</v>
      </c>
      <c r="BT1315" s="411">
        <v>21650746</v>
      </c>
      <c r="BU1315" s="412">
        <v>22174643</v>
      </c>
      <c r="BV1315" s="411">
        <f t="shared" si="400"/>
        <v>284864366</v>
      </c>
      <c r="BW1315" s="411">
        <v>-996065.51882494905</v>
      </c>
      <c r="BX1315" s="411">
        <v>-1108273.901900341</v>
      </c>
      <c r="BY1315" s="411">
        <v>-850683.79824222345</v>
      </c>
      <c r="BZ1315" s="411">
        <v>-874179.15158431116</v>
      </c>
      <c r="CA1315" s="411">
        <v>321435.33815259795</v>
      </c>
      <c r="CB1315" s="411">
        <v>958639.41997491126</v>
      </c>
      <c r="CC1315" s="411">
        <v>781602.45850947755</v>
      </c>
      <c r="CD1315" s="411">
        <v>-1321321.4410585186</v>
      </c>
      <c r="CE1315" s="411">
        <v>482585.92400213919</v>
      </c>
      <c r="CF1315" s="411">
        <v>748844.32056209934</v>
      </c>
      <c r="CG1315" s="411">
        <v>-333827.67804570426</v>
      </c>
      <c r="CH1315" s="412">
        <v>863943.36104476848</v>
      </c>
      <c r="CI1315" s="411">
        <f t="shared" si="401"/>
        <v>-1327300.6674100531</v>
      </c>
      <c r="CJ1315" s="411">
        <v>22798562.48117505</v>
      </c>
      <c r="CK1315" s="411">
        <v>24582916.098099656</v>
      </c>
      <c r="CL1315" s="411">
        <v>24508482.201757774</v>
      </c>
      <c r="CM1315" s="411">
        <v>23952490.848415695</v>
      </c>
      <c r="CN1315" s="411">
        <v>23158240.338152602</v>
      </c>
      <c r="CO1315" s="411">
        <v>22311633.419974912</v>
      </c>
      <c r="CP1315" s="411">
        <v>25285544.458509475</v>
      </c>
      <c r="CQ1315" s="411">
        <v>24270120.558941483</v>
      </c>
      <c r="CR1315" s="411">
        <v>24641650.924002141</v>
      </c>
      <c r="CS1315" s="411">
        <v>23671919.320562102</v>
      </c>
      <c r="CT1315" s="411">
        <v>21316918.321954299</v>
      </c>
      <c r="CU1315" s="412">
        <v>23038586.361044768</v>
      </c>
      <c r="CV1315" s="411">
        <f t="shared" si="402"/>
        <v>283537065.33258998</v>
      </c>
      <c r="CW1315" s="411">
        <v>269.37930214352673</v>
      </c>
      <c r="CX1315" s="411">
        <v>-67707.755184733367</v>
      </c>
      <c r="CY1315" s="411">
        <v>-73508.40240605321</v>
      </c>
      <c r="CZ1315" s="411">
        <v>-396293.46881420689</v>
      </c>
      <c r="DA1315" s="411">
        <v>-198210.56132770667</v>
      </c>
      <c r="DB1315" s="411">
        <v>-221402.72619385264</v>
      </c>
      <c r="DC1315" s="411">
        <v>141314.89700563799</v>
      </c>
      <c r="DD1315" s="411">
        <v>-4533.8245583883545</v>
      </c>
      <c r="DE1315" s="411">
        <v>-292804.61885679944</v>
      </c>
      <c r="DF1315" s="411">
        <v>-51235.784878691135</v>
      </c>
      <c r="DG1315" s="411">
        <v>-129199.77097484961</v>
      </c>
      <c r="DH1315" s="412">
        <v>0</v>
      </c>
      <c r="DI1315" s="411">
        <f t="shared" si="403"/>
        <v>-1293312.6368874998</v>
      </c>
      <c r="DJ1315" s="411">
        <v>22798831.860477194</v>
      </c>
      <c r="DK1315" s="411">
        <v>24515208.342914924</v>
      </c>
      <c r="DL1315" s="411">
        <v>24434973.799351722</v>
      </c>
      <c r="DM1315" s="411">
        <v>23556197.379601486</v>
      </c>
      <c r="DN1315" s="411">
        <v>22960029.776824892</v>
      </c>
      <c r="DO1315" s="411">
        <v>22090230.693781059</v>
      </c>
      <c r="DP1315" s="411">
        <v>25426859.355515115</v>
      </c>
      <c r="DQ1315" s="411">
        <v>24265586.734383095</v>
      </c>
      <c r="DR1315" s="411">
        <v>24348846.305145338</v>
      </c>
      <c r="DS1315" s="411">
        <v>23620683.535683408</v>
      </c>
      <c r="DT1315" s="411">
        <v>21187718.550979447</v>
      </c>
      <c r="DU1315" s="412">
        <v>23038586.361044768</v>
      </c>
      <c r="DV1315" s="411">
        <f t="shared" si="404"/>
        <v>282243752.69570243</v>
      </c>
      <c r="DW1315" s="412">
        <v>22798831.860477194</v>
      </c>
      <c r="DX1315" s="412">
        <v>24515208.342914924</v>
      </c>
      <c r="DY1315" s="412">
        <v>24434973.799351722</v>
      </c>
      <c r="DZ1315" s="412">
        <v>23556197.379601486</v>
      </c>
      <c r="EA1315" s="412">
        <v>22960029.776824892</v>
      </c>
      <c r="EB1315" s="412">
        <v>22090230.693781059</v>
      </c>
      <c r="EC1315" s="412">
        <v>25426859.355515115</v>
      </c>
      <c r="ED1315" s="412">
        <v>24265586.734383095</v>
      </c>
      <c r="EE1315" s="412">
        <v>24348846.305145338</v>
      </c>
      <c r="EF1315" s="412">
        <v>23620683.535683408</v>
      </c>
      <c r="EG1315" s="412">
        <v>21187718.550979447</v>
      </c>
      <c r="EH1315" s="412">
        <v>23038586.361044768</v>
      </c>
      <c r="EI1315" s="411">
        <f t="shared" si="405"/>
        <v>282243752.69570243</v>
      </c>
      <c r="EK1315" s="411">
        <f t="shared" si="406"/>
        <v>282243752.69570243</v>
      </c>
      <c r="EL1315" s="7">
        <f t="shared" si="407"/>
        <v>0</v>
      </c>
    </row>
    <row r="1316" spans="1:142">
      <c r="A1316" s="365" t="str">
        <f t="shared" si="389"/>
        <v xml:space="preserve"> 240</v>
      </c>
      <c r="B1316" s="370" t="s">
        <v>988</v>
      </c>
      <c r="C1316" s="370" t="s">
        <v>1169</v>
      </c>
      <c r="D1316" s="411">
        <v>23738936</v>
      </c>
      <c r="E1316" s="411">
        <v>25686018</v>
      </c>
      <c r="F1316" s="411">
        <v>25354225</v>
      </c>
      <c r="G1316" s="411">
        <v>24831287</v>
      </c>
      <c r="H1316" s="411">
        <v>22856165</v>
      </c>
      <c r="I1316" s="411">
        <v>21312970</v>
      </c>
      <c r="J1316" s="411">
        <v>24544694</v>
      </c>
      <c r="K1316" s="411">
        <v>25529328</v>
      </c>
      <c r="L1316" s="411">
        <v>24285484</v>
      </c>
      <c r="M1316" s="411">
        <v>22793694</v>
      </c>
      <c r="N1316" s="411">
        <v>21647890</v>
      </c>
      <c r="O1316" s="412">
        <v>22170196</v>
      </c>
      <c r="P1316" s="411">
        <f t="shared" si="390"/>
        <v>284750887</v>
      </c>
      <c r="Q1316" s="411">
        <f t="shared" si="391"/>
        <v>167532530.67741936</v>
      </c>
      <c r="R1316" s="411">
        <f t="shared" si="392"/>
        <v>43907132.460511684</v>
      </c>
      <c r="S1316" s="411">
        <f t="shared" si="393"/>
        <v>73311223.862068966</v>
      </c>
      <c r="T1316" s="411">
        <v>50629.225344958308</v>
      </c>
      <c r="U1316" s="411">
        <v>0</v>
      </c>
      <c r="V1316" s="411">
        <v>-794.82018426706782</v>
      </c>
      <c r="W1316" s="411">
        <v>-10386.585651825706</v>
      </c>
      <c r="X1316" s="411">
        <v>-24250.805255274972</v>
      </c>
      <c r="Y1316" s="411">
        <v>35432.379193222907</v>
      </c>
      <c r="Z1316" s="411">
        <v>-45351.4857505931</v>
      </c>
      <c r="AA1316" s="411">
        <v>56786.175352356688</v>
      </c>
      <c r="AB1316" s="411">
        <v>-132708.44239391224</v>
      </c>
      <c r="AC1316" s="411">
        <v>123674.20311482323</v>
      </c>
      <c r="AD1316" s="411">
        <v>-2399.4174333830306</v>
      </c>
      <c r="AE1316" s="412">
        <v>-964.76448988483753</v>
      </c>
      <c r="AF1316" s="411">
        <f t="shared" si="394"/>
        <v>49665.661846220188</v>
      </c>
      <c r="AG1316" s="411">
        <v>23789565.225344956</v>
      </c>
      <c r="AH1316" s="411">
        <v>25686018</v>
      </c>
      <c r="AI1316" s="411">
        <v>25353430.179815732</v>
      </c>
      <c r="AJ1316" s="411">
        <v>24820900.414348174</v>
      </c>
      <c r="AK1316" s="411">
        <v>22831914.194744725</v>
      </c>
      <c r="AL1316" s="411">
        <v>21348402.379193224</v>
      </c>
      <c r="AM1316" s="411">
        <v>24499342.514249407</v>
      </c>
      <c r="AN1316" s="411">
        <v>25586114.175352357</v>
      </c>
      <c r="AO1316" s="411">
        <v>24152775.557606086</v>
      </c>
      <c r="AP1316" s="411">
        <v>22917368.203114823</v>
      </c>
      <c r="AQ1316" s="411">
        <v>21645490.582566619</v>
      </c>
      <c r="AR1316" s="412">
        <v>22169231.235510115</v>
      </c>
      <c r="AS1316" s="411">
        <f t="shared" si="395"/>
        <v>284800552.66184622</v>
      </c>
      <c r="AT1316" s="411">
        <f t="shared" si="396"/>
        <v>167539271.5362688</v>
      </c>
      <c r="AU1316" s="411">
        <f t="shared" si="397"/>
        <v>43866356.467804857</v>
      </c>
      <c r="AV1316" s="411">
        <f t="shared" si="398"/>
        <v>73394924.657772541</v>
      </c>
      <c r="AW1316" s="411">
        <v>0</v>
      </c>
      <c r="AX1316" s="411">
        <v>0</v>
      </c>
      <c r="AY1316" s="411">
        <v>0</v>
      </c>
      <c r="AZ1316" s="411">
        <v>0</v>
      </c>
      <c r="BA1316" s="411">
        <v>0</v>
      </c>
      <c r="BB1316" s="411">
        <v>0</v>
      </c>
      <c r="BC1316" s="411">
        <v>0</v>
      </c>
      <c r="BD1316" s="411">
        <v>0</v>
      </c>
      <c r="BE1316" s="411">
        <v>0</v>
      </c>
      <c r="BF1316" s="411">
        <v>0</v>
      </c>
      <c r="BG1316" s="411">
        <v>0</v>
      </c>
      <c r="BH1316" s="412">
        <v>0</v>
      </c>
      <c r="BI1316" s="411">
        <f t="shared" si="399"/>
        <v>0</v>
      </c>
      <c r="BJ1316" s="411">
        <v>23789565.225344956</v>
      </c>
      <c r="BK1316" s="411">
        <v>25686018</v>
      </c>
      <c r="BL1316" s="411">
        <v>25353430.179815732</v>
      </c>
      <c r="BM1316" s="411">
        <v>24820900.414348174</v>
      </c>
      <c r="BN1316" s="411">
        <v>22831914.194744725</v>
      </c>
      <c r="BO1316" s="411">
        <v>21348402.379193224</v>
      </c>
      <c r="BP1316" s="411">
        <v>24499342.514249407</v>
      </c>
      <c r="BQ1316" s="411">
        <v>25586114.175352357</v>
      </c>
      <c r="BR1316" s="411">
        <v>24152775.557606086</v>
      </c>
      <c r="BS1316" s="411">
        <v>22917368.203114823</v>
      </c>
      <c r="BT1316" s="411">
        <v>21645490.582566619</v>
      </c>
      <c r="BU1316" s="412">
        <v>22169231.235510115</v>
      </c>
      <c r="BV1316" s="411">
        <f t="shared" si="400"/>
        <v>284800552.66184622</v>
      </c>
      <c r="BW1316" s="411">
        <v>-995853.586313818</v>
      </c>
      <c r="BX1316" s="411">
        <v>-1108050.7906851491</v>
      </c>
      <c r="BY1316" s="411">
        <v>-850491.38776230509</v>
      </c>
      <c r="BZ1316" s="411">
        <v>-873975.99701343605</v>
      </c>
      <c r="CA1316" s="411">
        <v>321366.49850357225</v>
      </c>
      <c r="CB1316" s="411">
        <v>958433.27985671733</v>
      </c>
      <c r="CC1316" s="411">
        <v>781455.74867109559</v>
      </c>
      <c r="CD1316" s="411">
        <v>-1321046.3581248906</v>
      </c>
      <c r="CE1316" s="411">
        <v>482460.29015127936</v>
      </c>
      <c r="CF1316" s="411">
        <v>748657.89258783893</v>
      </c>
      <c r="CG1316" s="411">
        <v>-333746.64602034364</v>
      </c>
      <c r="CH1316" s="412">
        <v>863732.51399741916</v>
      </c>
      <c r="CI1316" s="411">
        <f t="shared" si="401"/>
        <v>-1327058.5421520197</v>
      </c>
      <c r="CJ1316" s="411">
        <v>22793711.639031142</v>
      </c>
      <c r="CK1316" s="411">
        <v>24577967.209314849</v>
      </c>
      <c r="CL1316" s="411">
        <v>24502938.792053428</v>
      </c>
      <c r="CM1316" s="411">
        <v>23946924.417334735</v>
      </c>
      <c r="CN1316" s="411">
        <v>23153280.693248298</v>
      </c>
      <c r="CO1316" s="411">
        <v>22306835.659049939</v>
      </c>
      <c r="CP1316" s="411">
        <v>25280798.262920503</v>
      </c>
      <c r="CQ1316" s="411">
        <v>24265067.817227468</v>
      </c>
      <c r="CR1316" s="411">
        <v>24635235.847757369</v>
      </c>
      <c r="CS1316" s="411">
        <v>23666026.095702663</v>
      </c>
      <c r="CT1316" s="411">
        <v>21311743.936546274</v>
      </c>
      <c r="CU1316" s="412">
        <v>23032963.749507532</v>
      </c>
      <c r="CV1316" s="411">
        <f t="shared" si="402"/>
        <v>283473494.11969423</v>
      </c>
      <c r="CW1316" s="411">
        <v>283.31850370654138</v>
      </c>
      <c r="CX1316" s="411">
        <v>-67693.534239949484</v>
      </c>
      <c r="CY1316" s="411">
        <v>-73492.473067822342</v>
      </c>
      <c r="CZ1316" s="411">
        <v>-396293.28652940213</v>
      </c>
      <c r="DA1316" s="411">
        <v>-198182.09857496119</v>
      </c>
      <c r="DB1316" s="411">
        <v>-221334.10887403358</v>
      </c>
      <c r="DC1316" s="411">
        <v>141328.53549870977</v>
      </c>
      <c r="DD1316" s="411">
        <v>-4548.4278581397666</v>
      </c>
      <c r="DE1316" s="411">
        <v>-292767.9086093232</v>
      </c>
      <c r="DF1316" s="411">
        <v>-51218.850324497267</v>
      </c>
      <c r="DG1316" s="411">
        <v>-129184.9020512634</v>
      </c>
      <c r="DH1316" s="412">
        <v>0</v>
      </c>
      <c r="DI1316" s="411">
        <f t="shared" si="403"/>
        <v>-1293103.7361269761</v>
      </c>
      <c r="DJ1316" s="411">
        <v>22793994.957534846</v>
      </c>
      <c r="DK1316" s="411">
        <v>24510273.675074901</v>
      </c>
      <c r="DL1316" s="411">
        <v>24429446.318985607</v>
      </c>
      <c r="DM1316" s="411">
        <v>23550631.13080534</v>
      </c>
      <c r="DN1316" s="411">
        <v>22955098.594673336</v>
      </c>
      <c r="DO1316" s="411">
        <v>22085501.550175909</v>
      </c>
      <c r="DP1316" s="411">
        <v>25422126.798419215</v>
      </c>
      <c r="DQ1316" s="411">
        <v>24260519.389369324</v>
      </c>
      <c r="DR1316" s="411">
        <v>24342467.939148042</v>
      </c>
      <c r="DS1316" s="411">
        <v>23614807.245378166</v>
      </c>
      <c r="DT1316" s="411">
        <v>21182559.034495011</v>
      </c>
      <c r="DU1316" s="412">
        <v>23032963.749507532</v>
      </c>
      <c r="DV1316" s="411">
        <f t="shared" si="404"/>
        <v>282180390.38356721</v>
      </c>
      <c r="DW1316" s="412">
        <v>22793994.957534846</v>
      </c>
      <c r="DX1316" s="412">
        <v>24510273.675074901</v>
      </c>
      <c r="DY1316" s="412">
        <v>24429446.318985607</v>
      </c>
      <c r="DZ1316" s="412">
        <v>23550631.13080534</v>
      </c>
      <c r="EA1316" s="412">
        <v>22955098.594673336</v>
      </c>
      <c r="EB1316" s="412">
        <v>22085501.550175909</v>
      </c>
      <c r="EC1316" s="412">
        <v>25422126.798419215</v>
      </c>
      <c r="ED1316" s="412">
        <v>24260519.389369324</v>
      </c>
      <c r="EE1316" s="412">
        <v>24342467.939148042</v>
      </c>
      <c r="EF1316" s="412">
        <v>23614807.245378166</v>
      </c>
      <c r="EG1316" s="412">
        <v>21182559.034495011</v>
      </c>
      <c r="EH1316" s="412">
        <v>23032963.749507532</v>
      </c>
      <c r="EI1316" s="411">
        <f t="shared" si="405"/>
        <v>282180390.38356721</v>
      </c>
      <c r="EK1316" s="411">
        <f t="shared" si="406"/>
        <v>282180390.38356721</v>
      </c>
      <c r="EL1316" s="7">
        <f t="shared" si="407"/>
        <v>0</v>
      </c>
    </row>
    <row r="1317" spans="1:142">
      <c r="A1317" s="365" t="str">
        <f t="shared" si="389"/>
        <v xml:space="preserve"> 240</v>
      </c>
      <c r="B1317" s="370" t="s">
        <v>988</v>
      </c>
      <c r="C1317" s="370" t="s">
        <v>1217</v>
      </c>
      <c r="D1317" s="411">
        <v>65851.971900000004</v>
      </c>
      <c r="E1317" s="411">
        <v>68117.2</v>
      </c>
      <c r="F1317" s="411">
        <v>67921</v>
      </c>
      <c r="G1317" s="411">
        <v>68162.597099999999</v>
      </c>
      <c r="H1317" s="411">
        <v>65071.236700000001</v>
      </c>
      <c r="I1317" s="411">
        <v>63288.936199999996</v>
      </c>
      <c r="J1317" s="411">
        <v>66708.133399999992</v>
      </c>
      <c r="K1317" s="411">
        <v>67636.407600000006</v>
      </c>
      <c r="L1317" s="411">
        <v>70586.32759999999</v>
      </c>
      <c r="M1317" s="411">
        <v>67638.921600000001</v>
      </c>
      <c r="N1317" s="411">
        <v>65172.809600000001</v>
      </c>
      <c r="O1317" s="412">
        <v>64859.934399999998</v>
      </c>
      <c r="P1317" s="411">
        <f t="shared" si="390"/>
        <v>801015.47610000009</v>
      </c>
      <c r="Q1317" s="411">
        <f t="shared" si="391"/>
        <v>462969.2000290323</v>
      </c>
      <c r="R1317" s="411">
        <f t="shared" si="392"/>
        <v>120902.52009855394</v>
      </c>
      <c r="S1317" s="411">
        <f t="shared" si="393"/>
        <v>217143.75597241381</v>
      </c>
      <c r="T1317" s="411">
        <v>140.44581967511112</v>
      </c>
      <c r="U1317" s="411">
        <v>0</v>
      </c>
      <c r="V1317" s="411">
        <v>-2.1292302066251523</v>
      </c>
      <c r="W1317" s="411">
        <v>-28.511476389849804</v>
      </c>
      <c r="X1317" s="411">
        <v>-69.041761333608292</v>
      </c>
      <c r="Y1317" s="411">
        <v>105.21656935538135</v>
      </c>
      <c r="Z1317" s="411">
        <v>-123.25731016808959</v>
      </c>
      <c r="AA1317" s="411">
        <v>150.44708196694637</v>
      </c>
      <c r="AB1317" s="411">
        <v>-385.72019359805449</v>
      </c>
      <c r="AC1317" s="411">
        <v>366.99578964366538</v>
      </c>
      <c r="AD1317" s="411">
        <v>-7.223649766179733</v>
      </c>
      <c r="AE1317" s="412">
        <v>-2.8224631629523174</v>
      </c>
      <c r="AF1317" s="411">
        <f t="shared" si="394"/>
        <v>144.39917601574484</v>
      </c>
      <c r="AG1317" s="411">
        <v>65992.417719675112</v>
      </c>
      <c r="AH1317" s="411">
        <v>68117.2</v>
      </c>
      <c r="AI1317" s="411">
        <v>67918.870769793386</v>
      </c>
      <c r="AJ1317" s="411">
        <v>68134.085623610154</v>
      </c>
      <c r="AK1317" s="411">
        <v>65002.194938666398</v>
      </c>
      <c r="AL1317" s="411">
        <v>63394.15276935538</v>
      </c>
      <c r="AM1317" s="411">
        <v>66584.876089831916</v>
      </c>
      <c r="AN1317" s="411">
        <v>67786.854681966943</v>
      </c>
      <c r="AO1317" s="411">
        <v>70200.607406401934</v>
      </c>
      <c r="AP1317" s="411">
        <v>68005.91738964367</v>
      </c>
      <c r="AQ1317" s="411">
        <v>65165.585950233821</v>
      </c>
      <c r="AR1317" s="412">
        <v>64857.111936837049</v>
      </c>
      <c r="AS1317" s="411">
        <f t="shared" si="395"/>
        <v>801159.87527601584</v>
      </c>
      <c r="AT1317" s="411">
        <f t="shared" si="396"/>
        <v>462995.89868222811</v>
      </c>
      <c r="AU1317" s="411">
        <f t="shared" si="397"/>
        <v>120769.67651530707</v>
      </c>
      <c r="AV1317" s="411">
        <f t="shared" si="398"/>
        <v>217394.30007848062</v>
      </c>
      <c r="AW1317" s="411">
        <v>0</v>
      </c>
      <c r="AX1317" s="411">
        <v>0</v>
      </c>
      <c r="AY1317" s="411">
        <v>0</v>
      </c>
      <c r="AZ1317" s="411">
        <v>0</v>
      </c>
      <c r="BA1317" s="411">
        <v>0</v>
      </c>
      <c r="BB1317" s="411">
        <v>0</v>
      </c>
      <c r="BC1317" s="411">
        <v>0</v>
      </c>
      <c r="BD1317" s="411">
        <v>0</v>
      </c>
      <c r="BE1317" s="411">
        <v>0</v>
      </c>
      <c r="BF1317" s="411">
        <v>0</v>
      </c>
      <c r="BG1317" s="411">
        <v>0</v>
      </c>
      <c r="BH1317" s="412">
        <v>0</v>
      </c>
      <c r="BI1317" s="411">
        <f t="shared" si="399"/>
        <v>0</v>
      </c>
      <c r="BJ1317" s="411">
        <v>65992.417719675112</v>
      </c>
      <c r="BK1317" s="411">
        <v>68117.2</v>
      </c>
      <c r="BL1317" s="411">
        <v>67918.870769793386</v>
      </c>
      <c r="BM1317" s="411">
        <v>68134.085623610154</v>
      </c>
      <c r="BN1317" s="411">
        <v>65002.194938666398</v>
      </c>
      <c r="BO1317" s="411">
        <v>63394.15276935538</v>
      </c>
      <c r="BP1317" s="411">
        <v>66584.876089831916</v>
      </c>
      <c r="BQ1317" s="411">
        <v>67786.854681966943</v>
      </c>
      <c r="BR1317" s="411">
        <v>70200.607406401934</v>
      </c>
      <c r="BS1317" s="411">
        <v>68005.91738964367</v>
      </c>
      <c r="BT1317" s="411">
        <v>65165.585950233821</v>
      </c>
      <c r="BU1317" s="412">
        <v>64857.111936837049</v>
      </c>
      <c r="BV1317" s="411">
        <f t="shared" si="400"/>
        <v>801159.87527601584</v>
      </c>
      <c r="BW1317" s="411">
        <v>-2762.5047046106747</v>
      </c>
      <c r="BX1317" s="411">
        <v>-2938.4592551192009</v>
      </c>
      <c r="BY1317" s="411">
        <v>-2278.3668421418342</v>
      </c>
      <c r="BZ1317" s="411">
        <v>-2399.0892521800265</v>
      </c>
      <c r="CA1317" s="411">
        <v>914.92669446410559</v>
      </c>
      <c r="CB1317" s="411">
        <v>2846.0708526689868</v>
      </c>
      <c r="CC1317" s="411">
        <v>2123.8583919012485</v>
      </c>
      <c r="CD1317" s="411">
        <v>-3499.9287853025608</v>
      </c>
      <c r="CE1317" s="411">
        <v>1402.2821243591172</v>
      </c>
      <c r="CF1317" s="411">
        <v>2221.5974515569987</v>
      </c>
      <c r="CG1317" s="411">
        <v>-1004.7725951916091</v>
      </c>
      <c r="CH1317" s="412">
        <v>2526.8894418894452</v>
      </c>
      <c r="CI1317" s="411">
        <f t="shared" si="401"/>
        <v>-2847.4964777060031</v>
      </c>
      <c r="CJ1317" s="411">
        <v>63229.913015064434</v>
      </c>
      <c r="CK1317" s="411">
        <v>65178.740744880801</v>
      </c>
      <c r="CL1317" s="411">
        <v>65640.503927651531</v>
      </c>
      <c r="CM1317" s="411">
        <v>65734.996371430127</v>
      </c>
      <c r="CN1317" s="411">
        <v>65917.121633130504</v>
      </c>
      <c r="CO1317" s="411">
        <v>66240.223622024365</v>
      </c>
      <c r="CP1317" s="411">
        <v>68708.734481733147</v>
      </c>
      <c r="CQ1317" s="411">
        <v>64286.925896664376</v>
      </c>
      <c r="CR1317" s="411">
        <v>71602.889530761066</v>
      </c>
      <c r="CS1317" s="411">
        <v>70227.514841200667</v>
      </c>
      <c r="CT1317" s="411">
        <v>64160.813355042221</v>
      </c>
      <c r="CU1317" s="412">
        <v>67384.001378726491</v>
      </c>
      <c r="CV1317" s="411">
        <f t="shared" si="402"/>
        <v>798312.37879830971</v>
      </c>
      <c r="CW1317" s="411">
        <v>334.97018759149137</v>
      </c>
      <c r="CX1317" s="411">
        <v>145.89391183808539</v>
      </c>
      <c r="CY1317" s="411">
        <v>145.03585338119137</v>
      </c>
      <c r="CZ1317" s="411">
        <v>-738.91915376654993</v>
      </c>
      <c r="DA1317" s="411">
        <v>-170.04004863125442</v>
      </c>
      <c r="DB1317" s="411">
        <v>-389.77978930773861</v>
      </c>
      <c r="DC1317" s="411">
        <v>619.50020480288367</v>
      </c>
      <c r="DD1317" s="411">
        <v>184.63065102025348</v>
      </c>
      <c r="DE1317" s="411">
        <v>-641.91387231331851</v>
      </c>
      <c r="DF1317" s="411">
        <v>15.505776915788374</v>
      </c>
      <c r="DG1317" s="411">
        <v>-365.18252671981168</v>
      </c>
      <c r="DH1317" s="412">
        <v>0</v>
      </c>
      <c r="DI1317" s="411">
        <f t="shared" si="403"/>
        <v>-860.29880518897949</v>
      </c>
      <c r="DJ1317" s="411">
        <v>63564.883202655925</v>
      </c>
      <c r="DK1317" s="411">
        <v>65324.634656718888</v>
      </c>
      <c r="DL1317" s="411">
        <v>65785.539781032727</v>
      </c>
      <c r="DM1317" s="411">
        <v>64996.077217663566</v>
      </c>
      <c r="DN1317" s="411">
        <v>65747.081584499247</v>
      </c>
      <c r="DO1317" s="411">
        <v>65850.443832716628</v>
      </c>
      <c r="DP1317" s="411">
        <v>69328.234686536045</v>
      </c>
      <c r="DQ1317" s="411">
        <v>64471.556547684639</v>
      </c>
      <c r="DR1317" s="411">
        <v>70960.975658447744</v>
      </c>
      <c r="DS1317" s="411">
        <v>70243.020618116454</v>
      </c>
      <c r="DT1317" s="411">
        <v>63795.630828322406</v>
      </c>
      <c r="DU1317" s="412">
        <v>67384.001378726491</v>
      </c>
      <c r="DV1317" s="411">
        <f t="shared" si="404"/>
        <v>797452.07999312063</v>
      </c>
      <c r="DW1317" s="412">
        <v>63564.883202655925</v>
      </c>
      <c r="DX1317" s="412">
        <v>65324.634656718888</v>
      </c>
      <c r="DY1317" s="412">
        <v>65785.539781032727</v>
      </c>
      <c r="DZ1317" s="412">
        <v>64996.077217663566</v>
      </c>
      <c r="EA1317" s="412">
        <v>65747.081584499247</v>
      </c>
      <c r="EB1317" s="412">
        <v>65850.443832716628</v>
      </c>
      <c r="EC1317" s="412">
        <v>69328.234686536045</v>
      </c>
      <c r="ED1317" s="412">
        <v>64471.556547684639</v>
      </c>
      <c r="EE1317" s="412">
        <v>70960.975658447744</v>
      </c>
      <c r="EF1317" s="412">
        <v>70243.020618116454</v>
      </c>
      <c r="EG1317" s="412">
        <v>63795.630828322406</v>
      </c>
      <c r="EH1317" s="412">
        <v>67384.001378726491</v>
      </c>
      <c r="EI1317" s="411">
        <f t="shared" si="405"/>
        <v>797452.07999312063</v>
      </c>
      <c r="EK1317" s="411">
        <f t="shared" si="406"/>
        <v>797452.07999312086</v>
      </c>
      <c r="EL1317" s="7">
        <f t="shared" si="407"/>
        <v>0</v>
      </c>
    </row>
    <row r="1318" spans="1:142">
      <c r="A1318" s="365" t="str">
        <f t="shared" si="389"/>
        <v xml:space="preserve"> 240</v>
      </c>
      <c r="B1318" s="370" t="s">
        <v>988</v>
      </c>
      <c r="C1318" s="370" t="s">
        <v>1170</v>
      </c>
      <c r="D1318" s="411">
        <v>23743988</v>
      </c>
      <c r="E1318" s="411">
        <v>25691190</v>
      </c>
      <c r="F1318" s="411">
        <v>25359961</v>
      </c>
      <c r="G1318" s="411">
        <v>24837059</v>
      </c>
      <c r="H1318" s="411">
        <v>22861061</v>
      </c>
      <c r="I1318" s="411">
        <v>21317554</v>
      </c>
      <c r="J1318" s="411">
        <v>24549302</v>
      </c>
      <c r="K1318" s="411">
        <v>25534644</v>
      </c>
      <c r="L1318" s="411">
        <v>24291808</v>
      </c>
      <c r="M1318" s="411">
        <v>22799370</v>
      </c>
      <c r="N1318" s="411">
        <v>21653146</v>
      </c>
      <c r="O1318" s="412">
        <v>22175608</v>
      </c>
      <c r="P1318" s="411">
        <f t="shared" si="390"/>
        <v>284814691</v>
      </c>
      <c r="Q1318" s="411">
        <f t="shared" si="391"/>
        <v>167568202.03225806</v>
      </c>
      <c r="R1318" s="411">
        <f t="shared" si="392"/>
        <v>43917176.553948835</v>
      </c>
      <c r="S1318" s="411">
        <f t="shared" si="393"/>
        <v>73329312.413793102</v>
      </c>
      <c r="T1318" s="411">
        <v>50639.999999999476</v>
      </c>
      <c r="U1318" s="411">
        <v>0</v>
      </c>
      <c r="V1318" s="411">
        <v>-795.00000000098953</v>
      </c>
      <c r="W1318" s="411">
        <v>-10388.999999997963</v>
      </c>
      <c r="X1318" s="411">
        <v>-24255.999999998356</v>
      </c>
      <c r="Y1318" s="411">
        <v>35440.000000000291</v>
      </c>
      <c r="Z1318" s="411">
        <v>-45360.00000000032</v>
      </c>
      <c r="AA1318" s="411">
        <v>56798.000000000058</v>
      </c>
      <c r="AB1318" s="411">
        <v>-132742.99999999895</v>
      </c>
      <c r="AC1318" s="411">
        <v>123705.00000000038</v>
      </c>
      <c r="AD1318" s="411">
        <v>-2399.9999999993888</v>
      </c>
      <c r="AE1318" s="412">
        <v>-965.00000000023283</v>
      </c>
      <c r="AF1318" s="411">
        <f t="shared" si="394"/>
        <v>49675.000000004002</v>
      </c>
      <c r="AG1318" s="411">
        <v>23794628</v>
      </c>
      <c r="AH1318" s="411">
        <v>25691190</v>
      </c>
      <c r="AI1318" s="411">
        <v>25359166</v>
      </c>
      <c r="AJ1318" s="411">
        <v>24826670.000000004</v>
      </c>
      <c r="AK1318" s="411">
        <v>22836805</v>
      </c>
      <c r="AL1318" s="411">
        <v>21352994</v>
      </c>
      <c r="AM1318" s="411">
        <v>24503942</v>
      </c>
      <c r="AN1318" s="411">
        <v>25591442</v>
      </c>
      <c r="AO1318" s="411">
        <v>24159065</v>
      </c>
      <c r="AP1318" s="411">
        <v>22923075</v>
      </c>
      <c r="AQ1318" s="411">
        <v>21650746</v>
      </c>
      <c r="AR1318" s="412">
        <v>22174642.999999996</v>
      </c>
      <c r="AS1318" s="411">
        <f t="shared" si="395"/>
        <v>284864366</v>
      </c>
      <c r="AT1318" s="411">
        <f t="shared" si="396"/>
        <v>167574945.25806451</v>
      </c>
      <c r="AU1318" s="411">
        <f t="shared" si="397"/>
        <v>43876387.086763069</v>
      </c>
      <c r="AV1318" s="411">
        <f t="shared" si="398"/>
        <v>73413033.655172408</v>
      </c>
      <c r="AW1318" s="411">
        <v>0</v>
      </c>
      <c r="AX1318" s="411">
        <v>0</v>
      </c>
      <c r="AY1318" s="411">
        <v>0</v>
      </c>
      <c r="AZ1318" s="411">
        <v>0</v>
      </c>
      <c r="BA1318" s="411">
        <v>0</v>
      </c>
      <c r="BB1318" s="411">
        <v>0</v>
      </c>
      <c r="BC1318" s="411">
        <v>0</v>
      </c>
      <c r="BD1318" s="411">
        <v>0</v>
      </c>
      <c r="BE1318" s="411">
        <v>0</v>
      </c>
      <c r="BF1318" s="411">
        <v>0</v>
      </c>
      <c r="BG1318" s="411">
        <v>0</v>
      </c>
      <c r="BH1318" s="412">
        <v>0</v>
      </c>
      <c r="BI1318" s="411">
        <f t="shared" si="399"/>
        <v>0</v>
      </c>
      <c r="BJ1318" s="411">
        <v>23794628</v>
      </c>
      <c r="BK1318" s="411">
        <v>25691190</v>
      </c>
      <c r="BL1318" s="411">
        <v>25359166</v>
      </c>
      <c r="BM1318" s="411">
        <v>24826670.000000004</v>
      </c>
      <c r="BN1318" s="411">
        <v>22836805</v>
      </c>
      <c r="BO1318" s="411">
        <v>21352994</v>
      </c>
      <c r="BP1318" s="411">
        <v>24503942</v>
      </c>
      <c r="BQ1318" s="411">
        <v>25591442</v>
      </c>
      <c r="BR1318" s="411">
        <v>24159065</v>
      </c>
      <c r="BS1318" s="411">
        <v>22923075</v>
      </c>
      <c r="BT1318" s="411">
        <v>21650746</v>
      </c>
      <c r="BU1318" s="412">
        <v>22174642.999999996</v>
      </c>
      <c r="BV1318" s="411">
        <f t="shared" si="400"/>
        <v>284864366</v>
      </c>
      <c r="BW1318" s="411">
        <v>-996065.51882494905</v>
      </c>
      <c r="BX1318" s="411">
        <v>-1108273.901900341</v>
      </c>
      <c r="BY1318" s="411">
        <v>-850683.79824222333</v>
      </c>
      <c r="BZ1318" s="411">
        <v>-874179.15158431116</v>
      </c>
      <c r="CA1318" s="411">
        <v>321435.33815259795</v>
      </c>
      <c r="CB1318" s="411">
        <v>958639.41997491126</v>
      </c>
      <c r="CC1318" s="411">
        <v>781602.45850947744</v>
      </c>
      <c r="CD1318" s="411">
        <v>-1321321.4410585186</v>
      </c>
      <c r="CE1318" s="411">
        <v>482585.92400213919</v>
      </c>
      <c r="CF1318" s="411">
        <v>748844.32056209934</v>
      </c>
      <c r="CG1318" s="411">
        <v>-333827.67804570426</v>
      </c>
      <c r="CH1318" s="412">
        <v>863943.36104476848</v>
      </c>
      <c r="CI1318" s="411">
        <f t="shared" si="401"/>
        <v>-1327300.6674100535</v>
      </c>
      <c r="CJ1318" s="411">
        <v>22798562.48117505</v>
      </c>
      <c r="CK1318" s="411">
        <v>24582916.098099656</v>
      </c>
      <c r="CL1318" s="411">
        <v>24508482.201757774</v>
      </c>
      <c r="CM1318" s="411">
        <v>23952490.848415688</v>
      </c>
      <c r="CN1318" s="411">
        <v>23158240.338152602</v>
      </c>
      <c r="CO1318" s="411">
        <v>22311633.419974908</v>
      </c>
      <c r="CP1318" s="411">
        <v>25285544.458509479</v>
      </c>
      <c r="CQ1318" s="411">
        <v>24270120.558941483</v>
      </c>
      <c r="CR1318" s="411">
        <v>24641650.924002141</v>
      </c>
      <c r="CS1318" s="411">
        <v>23671919.320562102</v>
      </c>
      <c r="CT1318" s="411">
        <v>21316918.321954299</v>
      </c>
      <c r="CU1318" s="412">
        <v>23038586.361044765</v>
      </c>
      <c r="CV1318" s="411">
        <f t="shared" si="402"/>
        <v>283537065.33258998</v>
      </c>
      <c r="CW1318" s="411">
        <v>269.37930214352673</v>
      </c>
      <c r="CX1318" s="411">
        <v>-67707.755184733367</v>
      </c>
      <c r="CY1318" s="411">
        <v>-73508.40240605321</v>
      </c>
      <c r="CZ1318" s="411">
        <v>-396293.46881420689</v>
      </c>
      <c r="DA1318" s="411">
        <v>-198210.56132770667</v>
      </c>
      <c r="DB1318" s="411">
        <v>-221402.72619385264</v>
      </c>
      <c r="DC1318" s="411">
        <v>141314.89700563799</v>
      </c>
      <c r="DD1318" s="411">
        <v>-4533.8245583883545</v>
      </c>
      <c r="DE1318" s="411">
        <v>-292804.61885679944</v>
      </c>
      <c r="DF1318" s="411">
        <v>-51235.784878691135</v>
      </c>
      <c r="DG1318" s="411">
        <v>-129199.77097484961</v>
      </c>
      <c r="DH1318" s="412">
        <v>0</v>
      </c>
      <c r="DI1318" s="411">
        <f t="shared" si="403"/>
        <v>-1293312.6368874998</v>
      </c>
      <c r="DJ1318" s="411">
        <v>22798831.860477194</v>
      </c>
      <c r="DK1318" s="411">
        <v>24515208.342914924</v>
      </c>
      <c r="DL1318" s="411">
        <v>24434973.799351722</v>
      </c>
      <c r="DM1318" s="411">
        <v>23556197.379601482</v>
      </c>
      <c r="DN1318" s="411">
        <v>22960029.776824895</v>
      </c>
      <c r="DO1318" s="411">
        <v>22090230.693781059</v>
      </c>
      <c r="DP1318" s="411">
        <v>25426859.355515115</v>
      </c>
      <c r="DQ1318" s="411">
        <v>24265586.734383091</v>
      </c>
      <c r="DR1318" s="411">
        <v>24348846.305145338</v>
      </c>
      <c r="DS1318" s="411">
        <v>23620683.535683408</v>
      </c>
      <c r="DT1318" s="411">
        <v>21187718.550979447</v>
      </c>
      <c r="DU1318" s="412">
        <v>23038586.361044765</v>
      </c>
      <c r="DV1318" s="411">
        <f t="shared" si="404"/>
        <v>282243752.69570237</v>
      </c>
      <c r="DW1318" s="412">
        <v>22798831.860477194</v>
      </c>
      <c r="DX1318" s="412">
        <v>24515208.342914924</v>
      </c>
      <c r="DY1318" s="412">
        <v>24434973.799351722</v>
      </c>
      <c r="DZ1318" s="412">
        <v>23556197.379601482</v>
      </c>
      <c r="EA1318" s="412">
        <v>22960029.776824895</v>
      </c>
      <c r="EB1318" s="412">
        <v>22090230.693781059</v>
      </c>
      <c r="EC1318" s="412">
        <v>25426859.355515115</v>
      </c>
      <c r="ED1318" s="412">
        <v>24265586.734383091</v>
      </c>
      <c r="EE1318" s="412">
        <v>24348846.305145338</v>
      </c>
      <c r="EF1318" s="412">
        <v>23620683.535683408</v>
      </c>
      <c r="EG1318" s="412">
        <v>21187718.550979447</v>
      </c>
      <c r="EH1318" s="412">
        <v>23038586.361044765</v>
      </c>
      <c r="EI1318" s="411">
        <f t="shared" si="405"/>
        <v>282243752.69570237</v>
      </c>
      <c r="EK1318" s="411">
        <f t="shared" si="406"/>
        <v>282243752.69570243</v>
      </c>
      <c r="EL1318" s="7">
        <f t="shared" si="407"/>
        <v>0</v>
      </c>
    </row>
    <row r="1319" spans="1:142">
      <c r="A1319" s="365" t="str">
        <f t="shared" si="389"/>
        <v xml:space="preserve"> 240</v>
      </c>
      <c r="B1319" s="370" t="s">
        <v>988</v>
      </c>
      <c r="C1319" s="370" t="s">
        <v>1171</v>
      </c>
      <c r="D1319" s="411">
        <v>23738936</v>
      </c>
      <c r="E1319" s="411">
        <v>25686018</v>
      </c>
      <c r="F1319" s="411">
        <v>25354225</v>
      </c>
      <c r="G1319" s="411">
        <v>24831287</v>
      </c>
      <c r="H1319" s="411">
        <v>22856165</v>
      </c>
      <c r="I1319" s="411">
        <v>21312970</v>
      </c>
      <c r="J1319" s="411">
        <v>24544694</v>
      </c>
      <c r="K1319" s="411">
        <v>25529328</v>
      </c>
      <c r="L1319" s="411">
        <v>24285484</v>
      </c>
      <c r="M1319" s="411">
        <v>22793694</v>
      </c>
      <c r="N1319" s="411">
        <v>21647890</v>
      </c>
      <c r="O1319" s="412">
        <v>22170196</v>
      </c>
      <c r="P1319" s="411">
        <f t="shared" si="390"/>
        <v>284750887</v>
      </c>
      <c r="Q1319" s="411">
        <f t="shared" si="391"/>
        <v>167532530.67741936</v>
      </c>
      <c r="R1319" s="411">
        <f t="shared" si="392"/>
        <v>43907132.460511684</v>
      </c>
      <c r="S1319" s="411">
        <f t="shared" si="393"/>
        <v>73311223.862068966</v>
      </c>
      <c r="T1319" s="411">
        <v>50629.225344958308</v>
      </c>
      <c r="U1319" s="411">
        <v>0</v>
      </c>
      <c r="V1319" s="411">
        <v>-794.82018426706782</v>
      </c>
      <c r="W1319" s="411">
        <v>-10386.585651825706</v>
      </c>
      <c r="X1319" s="411">
        <v>-24250.805255274972</v>
      </c>
      <c r="Y1319" s="411">
        <v>35432.379193222907</v>
      </c>
      <c r="Z1319" s="411">
        <v>-45351.4857505931</v>
      </c>
      <c r="AA1319" s="411">
        <v>56786.175352356688</v>
      </c>
      <c r="AB1319" s="411">
        <v>-132708.44239391224</v>
      </c>
      <c r="AC1319" s="411">
        <v>123674.20311482323</v>
      </c>
      <c r="AD1319" s="411">
        <v>-2399.4174333830306</v>
      </c>
      <c r="AE1319" s="412">
        <v>-964.76448988483753</v>
      </c>
      <c r="AF1319" s="411">
        <f t="shared" si="394"/>
        <v>49665.661846220188</v>
      </c>
      <c r="AG1319" s="411">
        <v>23789565.225344956</v>
      </c>
      <c r="AH1319" s="411">
        <v>25686018</v>
      </c>
      <c r="AI1319" s="411">
        <v>25353430.179815732</v>
      </c>
      <c r="AJ1319" s="411">
        <v>24820900.414348174</v>
      </c>
      <c r="AK1319" s="411">
        <v>22831914.194744729</v>
      </c>
      <c r="AL1319" s="411">
        <v>21348402.379193224</v>
      </c>
      <c r="AM1319" s="411">
        <v>24499342.514249407</v>
      </c>
      <c r="AN1319" s="411">
        <v>25586114.175352357</v>
      </c>
      <c r="AO1319" s="411">
        <v>24152775.55760609</v>
      </c>
      <c r="AP1319" s="411">
        <v>22917368.203114823</v>
      </c>
      <c r="AQ1319" s="411">
        <v>21645490.582566615</v>
      </c>
      <c r="AR1319" s="412">
        <v>22169231.235510115</v>
      </c>
      <c r="AS1319" s="411">
        <f t="shared" si="395"/>
        <v>284800552.66184622</v>
      </c>
      <c r="AT1319" s="411">
        <f t="shared" si="396"/>
        <v>167539271.5362688</v>
      </c>
      <c r="AU1319" s="411">
        <f t="shared" si="397"/>
        <v>43866356.467804864</v>
      </c>
      <c r="AV1319" s="411">
        <f t="shared" si="398"/>
        <v>73394924.657772541</v>
      </c>
      <c r="AW1319" s="411">
        <v>0</v>
      </c>
      <c r="AX1319" s="411">
        <v>0</v>
      </c>
      <c r="AY1319" s="411">
        <v>0</v>
      </c>
      <c r="AZ1319" s="411">
        <v>0</v>
      </c>
      <c r="BA1319" s="411">
        <v>0</v>
      </c>
      <c r="BB1319" s="411">
        <v>0</v>
      </c>
      <c r="BC1319" s="411">
        <v>0</v>
      </c>
      <c r="BD1319" s="411">
        <v>0</v>
      </c>
      <c r="BE1319" s="411">
        <v>0</v>
      </c>
      <c r="BF1319" s="411">
        <v>0</v>
      </c>
      <c r="BG1319" s="411">
        <v>0</v>
      </c>
      <c r="BH1319" s="412">
        <v>0</v>
      </c>
      <c r="BI1319" s="411">
        <f t="shared" si="399"/>
        <v>0</v>
      </c>
      <c r="BJ1319" s="411">
        <v>23789565.225344956</v>
      </c>
      <c r="BK1319" s="411">
        <v>25686018</v>
      </c>
      <c r="BL1319" s="411">
        <v>25353430.179815732</v>
      </c>
      <c r="BM1319" s="411">
        <v>24820900.414348174</v>
      </c>
      <c r="BN1319" s="411">
        <v>22831914.194744729</v>
      </c>
      <c r="BO1319" s="411">
        <v>21348402.379193224</v>
      </c>
      <c r="BP1319" s="411">
        <v>24499342.514249407</v>
      </c>
      <c r="BQ1319" s="411">
        <v>25586114.175352357</v>
      </c>
      <c r="BR1319" s="411">
        <v>24152775.55760609</v>
      </c>
      <c r="BS1319" s="411">
        <v>22917368.203114823</v>
      </c>
      <c r="BT1319" s="411">
        <v>21645490.582566615</v>
      </c>
      <c r="BU1319" s="412">
        <v>22169231.235510115</v>
      </c>
      <c r="BV1319" s="411">
        <f t="shared" si="400"/>
        <v>284800552.66184622</v>
      </c>
      <c r="BW1319" s="411">
        <v>-995853.586313818</v>
      </c>
      <c r="BX1319" s="411">
        <v>-1108050.7906851489</v>
      </c>
      <c r="BY1319" s="411">
        <v>-850491.38776230509</v>
      </c>
      <c r="BZ1319" s="411">
        <v>-873975.99701343605</v>
      </c>
      <c r="CA1319" s="411">
        <v>321366.49850357225</v>
      </c>
      <c r="CB1319" s="411">
        <v>958433.27985671733</v>
      </c>
      <c r="CC1319" s="411">
        <v>781455.74867109547</v>
      </c>
      <c r="CD1319" s="411">
        <v>-1321046.3581248906</v>
      </c>
      <c r="CE1319" s="411">
        <v>482460.29015127936</v>
      </c>
      <c r="CF1319" s="411">
        <v>748657.89258783904</v>
      </c>
      <c r="CG1319" s="411">
        <v>-333746.64602034364</v>
      </c>
      <c r="CH1319" s="412">
        <v>863732.51399741916</v>
      </c>
      <c r="CI1319" s="411">
        <f t="shared" si="401"/>
        <v>-1327058.5421520192</v>
      </c>
      <c r="CJ1319" s="411">
        <v>22793711.639031142</v>
      </c>
      <c r="CK1319" s="411">
        <v>24577967.209314853</v>
      </c>
      <c r="CL1319" s="411">
        <v>24502938.792053424</v>
      </c>
      <c r="CM1319" s="411">
        <v>23946924.417334739</v>
      </c>
      <c r="CN1319" s="411">
        <v>23153280.693248298</v>
      </c>
      <c r="CO1319" s="411">
        <v>22306835.659049943</v>
      </c>
      <c r="CP1319" s="411">
        <v>25280798.262920503</v>
      </c>
      <c r="CQ1319" s="411">
        <v>24265067.817227464</v>
      </c>
      <c r="CR1319" s="411">
        <v>24635235.847757366</v>
      </c>
      <c r="CS1319" s="411">
        <v>23666026.095702663</v>
      </c>
      <c r="CT1319" s="411">
        <v>21311743.936546274</v>
      </c>
      <c r="CU1319" s="412">
        <v>23032963.749507532</v>
      </c>
      <c r="CV1319" s="411">
        <f t="shared" si="402"/>
        <v>283473494.11969417</v>
      </c>
      <c r="CW1319" s="411">
        <v>283.31850370654138</v>
      </c>
      <c r="CX1319" s="411">
        <v>-67693.534239949484</v>
      </c>
      <c r="CY1319" s="411">
        <v>-73492.473067822342</v>
      </c>
      <c r="CZ1319" s="411">
        <v>-396293.28652940213</v>
      </c>
      <c r="DA1319" s="411">
        <v>-198182.09857496119</v>
      </c>
      <c r="DB1319" s="411">
        <v>-221334.10887403358</v>
      </c>
      <c r="DC1319" s="411">
        <v>141328.53549870977</v>
      </c>
      <c r="DD1319" s="411">
        <v>-4548.4278581397666</v>
      </c>
      <c r="DE1319" s="411">
        <v>-292767.9086093232</v>
      </c>
      <c r="DF1319" s="411">
        <v>-51218.850324497267</v>
      </c>
      <c r="DG1319" s="411">
        <v>-129184.9020512634</v>
      </c>
      <c r="DH1319" s="412">
        <v>0</v>
      </c>
      <c r="DI1319" s="411">
        <f t="shared" si="403"/>
        <v>-1293103.7361269761</v>
      </c>
      <c r="DJ1319" s="411">
        <v>22793994.95753485</v>
      </c>
      <c r="DK1319" s="411">
        <v>24510273.675074898</v>
      </c>
      <c r="DL1319" s="411">
        <v>24429446.318985604</v>
      </c>
      <c r="DM1319" s="411">
        <v>23550631.130805336</v>
      </c>
      <c r="DN1319" s="411">
        <v>22955098.594673336</v>
      </c>
      <c r="DO1319" s="411">
        <v>22085501.550175905</v>
      </c>
      <c r="DP1319" s="411">
        <v>25422126.798419211</v>
      </c>
      <c r="DQ1319" s="411">
        <v>24260519.389369331</v>
      </c>
      <c r="DR1319" s="411">
        <v>24342467.939148042</v>
      </c>
      <c r="DS1319" s="411">
        <v>23614807.245378166</v>
      </c>
      <c r="DT1319" s="411">
        <v>21182559.034495011</v>
      </c>
      <c r="DU1319" s="412">
        <v>23032963.749507532</v>
      </c>
      <c r="DV1319" s="411">
        <f t="shared" si="404"/>
        <v>282180390.38356721</v>
      </c>
      <c r="DW1319" s="412">
        <v>22793994.95753485</v>
      </c>
      <c r="DX1319" s="412">
        <v>24510273.675074898</v>
      </c>
      <c r="DY1319" s="412">
        <v>24429446.318985604</v>
      </c>
      <c r="DZ1319" s="412">
        <v>23550631.130805336</v>
      </c>
      <c r="EA1319" s="412">
        <v>22955098.594673336</v>
      </c>
      <c r="EB1319" s="412">
        <v>22085501.550175905</v>
      </c>
      <c r="EC1319" s="412">
        <v>25422126.798419211</v>
      </c>
      <c r="ED1319" s="412">
        <v>24260519.389369331</v>
      </c>
      <c r="EE1319" s="412">
        <v>24342467.939148042</v>
      </c>
      <c r="EF1319" s="412">
        <v>23614807.245378166</v>
      </c>
      <c r="EG1319" s="412">
        <v>21182559.034495011</v>
      </c>
      <c r="EH1319" s="412">
        <v>23032963.749507532</v>
      </c>
      <c r="EI1319" s="411">
        <f t="shared" si="405"/>
        <v>282180390.38356721</v>
      </c>
      <c r="EK1319" s="411">
        <f t="shared" si="406"/>
        <v>282180390.38356721</v>
      </c>
      <c r="EL1319" s="7">
        <f t="shared" si="407"/>
        <v>0</v>
      </c>
    </row>
    <row r="1320" spans="1:142">
      <c r="A1320" s="365" t="str">
        <f t="shared" si="389"/>
        <v xml:space="preserve"> 240</v>
      </c>
      <c r="B1320" s="370" t="s">
        <v>988</v>
      </c>
      <c r="C1320" s="370" t="s">
        <v>1172</v>
      </c>
      <c r="D1320" s="411">
        <v>23738936</v>
      </c>
      <c r="E1320" s="411">
        <v>25686018</v>
      </c>
      <c r="F1320" s="411">
        <v>25354225</v>
      </c>
      <c r="G1320" s="411">
        <v>24831287</v>
      </c>
      <c r="H1320" s="411">
        <v>22856165</v>
      </c>
      <c r="I1320" s="411">
        <v>21312970</v>
      </c>
      <c r="J1320" s="411">
        <v>24544694</v>
      </c>
      <c r="K1320" s="411">
        <v>25529328</v>
      </c>
      <c r="L1320" s="411">
        <v>24285484</v>
      </c>
      <c r="M1320" s="411">
        <v>22793694</v>
      </c>
      <c r="N1320" s="411">
        <v>21647890</v>
      </c>
      <c r="O1320" s="412">
        <v>22170196</v>
      </c>
      <c r="P1320" s="411">
        <f t="shared" si="390"/>
        <v>284750887</v>
      </c>
      <c r="Q1320" s="411">
        <f t="shared" si="391"/>
        <v>167532530.67741936</v>
      </c>
      <c r="R1320" s="411">
        <f t="shared" si="392"/>
        <v>43907132.460511684</v>
      </c>
      <c r="S1320" s="411">
        <f t="shared" si="393"/>
        <v>73311223.862068966</v>
      </c>
      <c r="T1320" s="411">
        <v>50629.225344958308</v>
      </c>
      <c r="U1320" s="411">
        <v>0</v>
      </c>
      <c r="V1320" s="411">
        <v>-794.82018426706782</v>
      </c>
      <c r="W1320" s="411">
        <v>-10386.585651825706</v>
      </c>
      <c r="X1320" s="411">
        <v>-24250.805255274972</v>
      </c>
      <c r="Y1320" s="411">
        <v>35432.379193222907</v>
      </c>
      <c r="Z1320" s="411">
        <v>-45351.4857505931</v>
      </c>
      <c r="AA1320" s="411">
        <v>56786.175352356688</v>
      </c>
      <c r="AB1320" s="411">
        <v>-132708.44239391224</v>
      </c>
      <c r="AC1320" s="411">
        <v>123674.20311482323</v>
      </c>
      <c r="AD1320" s="411">
        <v>-2399.4174333830306</v>
      </c>
      <c r="AE1320" s="412">
        <v>-964.76448988483753</v>
      </c>
      <c r="AF1320" s="411">
        <f t="shared" si="394"/>
        <v>49665.661846220188</v>
      </c>
      <c r="AG1320" s="411">
        <v>23789565.22534496</v>
      </c>
      <c r="AH1320" s="411">
        <v>25686018</v>
      </c>
      <c r="AI1320" s="411">
        <v>25353430.179815736</v>
      </c>
      <c r="AJ1320" s="411">
        <v>24820900.414348174</v>
      </c>
      <c r="AK1320" s="411">
        <v>22831914.194744729</v>
      </c>
      <c r="AL1320" s="411">
        <v>21348402.379193224</v>
      </c>
      <c r="AM1320" s="411">
        <v>24499342.51424941</v>
      </c>
      <c r="AN1320" s="411">
        <v>25586114.175352357</v>
      </c>
      <c r="AO1320" s="411">
        <v>24152775.557606086</v>
      </c>
      <c r="AP1320" s="411">
        <v>22917368.203114826</v>
      </c>
      <c r="AQ1320" s="411">
        <v>21645490.582566615</v>
      </c>
      <c r="AR1320" s="412">
        <v>22169231.235510115</v>
      </c>
      <c r="AS1320" s="411">
        <f t="shared" si="395"/>
        <v>284800552.66184628</v>
      </c>
      <c r="AT1320" s="411">
        <f t="shared" si="396"/>
        <v>167539271.53626883</v>
      </c>
      <c r="AU1320" s="411">
        <f t="shared" si="397"/>
        <v>43866356.467804857</v>
      </c>
      <c r="AV1320" s="411">
        <f t="shared" si="398"/>
        <v>73394924.657772541</v>
      </c>
      <c r="AW1320" s="411">
        <v>0</v>
      </c>
      <c r="AX1320" s="411">
        <v>0</v>
      </c>
      <c r="AY1320" s="411">
        <v>0</v>
      </c>
      <c r="AZ1320" s="411">
        <v>0</v>
      </c>
      <c r="BA1320" s="411">
        <v>0</v>
      </c>
      <c r="BB1320" s="411">
        <v>0</v>
      </c>
      <c r="BC1320" s="411">
        <v>0</v>
      </c>
      <c r="BD1320" s="411">
        <v>0</v>
      </c>
      <c r="BE1320" s="411">
        <v>0</v>
      </c>
      <c r="BF1320" s="411">
        <v>0</v>
      </c>
      <c r="BG1320" s="411">
        <v>0</v>
      </c>
      <c r="BH1320" s="412">
        <v>0</v>
      </c>
      <c r="BI1320" s="411">
        <f t="shared" si="399"/>
        <v>0</v>
      </c>
      <c r="BJ1320" s="411">
        <v>23789565.22534496</v>
      </c>
      <c r="BK1320" s="411">
        <v>25686018</v>
      </c>
      <c r="BL1320" s="411">
        <v>25353430.179815736</v>
      </c>
      <c r="BM1320" s="411">
        <v>24820900.414348174</v>
      </c>
      <c r="BN1320" s="411">
        <v>22831914.194744729</v>
      </c>
      <c r="BO1320" s="411">
        <v>21348402.379193224</v>
      </c>
      <c r="BP1320" s="411">
        <v>24499342.51424941</v>
      </c>
      <c r="BQ1320" s="411">
        <v>25586114.175352357</v>
      </c>
      <c r="BR1320" s="411">
        <v>24152775.557606086</v>
      </c>
      <c r="BS1320" s="411">
        <v>22917368.203114826</v>
      </c>
      <c r="BT1320" s="411">
        <v>21645490.582566615</v>
      </c>
      <c r="BU1320" s="412">
        <v>22169231.235510115</v>
      </c>
      <c r="BV1320" s="411">
        <f t="shared" si="400"/>
        <v>284800552.66184628</v>
      </c>
      <c r="BW1320" s="411">
        <v>-995853.586313818</v>
      </c>
      <c r="BX1320" s="411">
        <v>-1108050.7906851489</v>
      </c>
      <c r="BY1320" s="411">
        <v>-850491.38776230509</v>
      </c>
      <c r="BZ1320" s="411">
        <v>-873975.99701343605</v>
      </c>
      <c r="CA1320" s="411">
        <v>321366.49850357225</v>
      </c>
      <c r="CB1320" s="411">
        <v>958433.27985671733</v>
      </c>
      <c r="CC1320" s="411">
        <v>781455.74867109547</v>
      </c>
      <c r="CD1320" s="411">
        <v>-1321046.3581248906</v>
      </c>
      <c r="CE1320" s="411">
        <v>482460.29015127936</v>
      </c>
      <c r="CF1320" s="411">
        <v>748657.89258783904</v>
      </c>
      <c r="CG1320" s="411">
        <v>-333746.64602034364</v>
      </c>
      <c r="CH1320" s="412">
        <v>863732.51399741916</v>
      </c>
      <c r="CI1320" s="411">
        <f t="shared" si="401"/>
        <v>-1327058.5421520192</v>
      </c>
      <c r="CJ1320" s="411">
        <v>22793711.639031142</v>
      </c>
      <c r="CK1320" s="411">
        <v>24577967.209314849</v>
      </c>
      <c r="CL1320" s="411">
        <v>24502938.792053428</v>
      </c>
      <c r="CM1320" s="411">
        <v>23946924.417334739</v>
      </c>
      <c r="CN1320" s="411">
        <v>23153280.693248294</v>
      </c>
      <c r="CO1320" s="411">
        <v>22306835.659049939</v>
      </c>
      <c r="CP1320" s="411">
        <v>25280798.262920499</v>
      </c>
      <c r="CQ1320" s="411">
        <v>24265067.817227464</v>
      </c>
      <c r="CR1320" s="411">
        <v>24635235.847757366</v>
      </c>
      <c r="CS1320" s="411">
        <v>23666026.095702663</v>
      </c>
      <c r="CT1320" s="411">
        <v>21311743.93654627</v>
      </c>
      <c r="CU1320" s="412">
        <v>23032963.749507535</v>
      </c>
      <c r="CV1320" s="411">
        <f t="shared" si="402"/>
        <v>283473494.11969417</v>
      </c>
      <c r="CW1320" s="411">
        <v>283.31850370655593</v>
      </c>
      <c r="CX1320" s="411">
        <v>-67693.534239949498</v>
      </c>
      <c r="CY1320" s="411">
        <v>-73492.473067822342</v>
      </c>
      <c r="CZ1320" s="411">
        <v>-396293.28652940213</v>
      </c>
      <c r="DA1320" s="411">
        <v>-198182.09857496119</v>
      </c>
      <c r="DB1320" s="411">
        <v>-221334.10887403358</v>
      </c>
      <c r="DC1320" s="411">
        <v>141328.53549870977</v>
      </c>
      <c r="DD1320" s="411">
        <v>-4548.4278581397666</v>
      </c>
      <c r="DE1320" s="411">
        <v>-292767.9086093232</v>
      </c>
      <c r="DF1320" s="411">
        <v>-51218.850324497267</v>
      </c>
      <c r="DG1320" s="411">
        <v>-129184.9020512634</v>
      </c>
      <c r="DH1320" s="412">
        <v>0</v>
      </c>
      <c r="DI1320" s="411">
        <f t="shared" si="403"/>
        <v>-1293103.7361269761</v>
      </c>
      <c r="DJ1320" s="411">
        <v>22793994.957534846</v>
      </c>
      <c r="DK1320" s="411">
        <v>24510273.675074898</v>
      </c>
      <c r="DL1320" s="411">
        <v>24429446.318985604</v>
      </c>
      <c r="DM1320" s="411">
        <v>23550631.130805336</v>
      </c>
      <c r="DN1320" s="411">
        <v>22955098.594673339</v>
      </c>
      <c r="DO1320" s="411">
        <v>22085501.550175905</v>
      </c>
      <c r="DP1320" s="411">
        <v>25422126.798419215</v>
      </c>
      <c r="DQ1320" s="411">
        <v>24260519.389369328</v>
      </c>
      <c r="DR1320" s="411">
        <v>24342467.939148042</v>
      </c>
      <c r="DS1320" s="411">
        <v>23614807.245378163</v>
      </c>
      <c r="DT1320" s="411">
        <v>21182559.034495011</v>
      </c>
      <c r="DU1320" s="412">
        <v>23032963.749507535</v>
      </c>
      <c r="DV1320" s="411">
        <f t="shared" si="404"/>
        <v>282180390.38356721</v>
      </c>
      <c r="DW1320" s="412">
        <v>22793994.957534846</v>
      </c>
      <c r="DX1320" s="412">
        <v>24510273.675074898</v>
      </c>
      <c r="DY1320" s="412">
        <v>24429446.318985604</v>
      </c>
      <c r="DZ1320" s="412">
        <v>23550631.130805336</v>
      </c>
      <c r="EA1320" s="412">
        <v>22955098.594673339</v>
      </c>
      <c r="EB1320" s="412">
        <v>22085501.550175905</v>
      </c>
      <c r="EC1320" s="412">
        <v>25422126.798419215</v>
      </c>
      <c r="ED1320" s="412">
        <v>24260519.389369328</v>
      </c>
      <c r="EE1320" s="412">
        <v>24342467.939148042</v>
      </c>
      <c r="EF1320" s="412">
        <v>23614807.245378163</v>
      </c>
      <c r="EG1320" s="412">
        <v>21182559.034495011</v>
      </c>
      <c r="EH1320" s="412">
        <v>23032963.749507535</v>
      </c>
      <c r="EI1320" s="411">
        <f t="shared" si="405"/>
        <v>282180390.38356721</v>
      </c>
      <c r="EK1320" s="411">
        <f t="shared" si="406"/>
        <v>282180390.38356721</v>
      </c>
      <c r="EL1320" s="7">
        <f t="shared" si="407"/>
        <v>0</v>
      </c>
    </row>
    <row r="1321" spans="1:142">
      <c r="A1321" s="365" t="str">
        <f t="shared" si="389"/>
        <v xml:space="preserve"> 240</v>
      </c>
      <c r="B1321" s="370" t="s">
        <v>988</v>
      </c>
      <c r="C1321" s="370" t="s">
        <v>1199</v>
      </c>
      <c r="D1321" s="411">
        <v>62975.308000000012</v>
      </c>
      <c r="E1321" s="411">
        <v>65905.824000000008</v>
      </c>
      <c r="F1321" s="411">
        <v>65514.928</v>
      </c>
      <c r="G1321" s="411">
        <v>65114.031999999992</v>
      </c>
      <c r="H1321" s="411">
        <v>62939.625999999997</v>
      </c>
      <c r="I1321" s="411">
        <v>60866.66</v>
      </c>
      <c r="J1321" s="411">
        <v>65552.85100000001</v>
      </c>
      <c r="K1321" s="411">
        <v>65173.2</v>
      </c>
      <c r="L1321" s="411">
        <v>67247.775999999983</v>
      </c>
      <c r="M1321" s="411">
        <v>64912.936999999991</v>
      </c>
      <c r="N1321" s="411">
        <v>63238.016000000003</v>
      </c>
      <c r="O1321" s="412">
        <v>62116.368000000002</v>
      </c>
      <c r="P1321" s="411">
        <f t="shared" si="390"/>
        <v>771557.52600000007</v>
      </c>
      <c r="Q1321" s="411">
        <f t="shared" si="391"/>
        <v>446754.62090322585</v>
      </c>
      <c r="R1321" s="411">
        <f t="shared" si="392"/>
        <v>115984.47347608452</v>
      </c>
      <c r="S1321" s="411">
        <f t="shared" si="393"/>
        <v>208818.43162068963</v>
      </c>
      <c r="T1321" s="411">
        <v>134.31061358016359</v>
      </c>
      <c r="U1321" s="411">
        <v>0</v>
      </c>
      <c r="V1321" s="411">
        <v>-2.0538031489923014</v>
      </c>
      <c r="W1321" s="411">
        <v>-27.236303559446696</v>
      </c>
      <c r="X1321" s="411">
        <v>-66.780083752713608</v>
      </c>
      <c r="Y1321" s="411">
        <v>101.18958443356109</v>
      </c>
      <c r="Z1321" s="411">
        <v>-121.12268289175631</v>
      </c>
      <c r="AA1321" s="411">
        <v>144.96804473169959</v>
      </c>
      <c r="AB1321" s="411">
        <v>-367.4766213189198</v>
      </c>
      <c r="AC1321" s="411">
        <v>352.20512108821504</v>
      </c>
      <c r="AD1321" s="411">
        <v>-7.0092003443730846</v>
      </c>
      <c r="AE1321" s="412">
        <v>-2.7030733551964659</v>
      </c>
      <c r="AF1321" s="411">
        <f t="shared" si="394"/>
        <v>138.29159546224105</v>
      </c>
      <c r="AG1321" s="411">
        <v>63109.618613580169</v>
      </c>
      <c r="AH1321" s="411">
        <v>65905.824000000008</v>
      </c>
      <c r="AI1321" s="411">
        <v>65512.874196851</v>
      </c>
      <c r="AJ1321" s="411">
        <v>65086.795696440546</v>
      </c>
      <c r="AK1321" s="411">
        <v>62872.845916247279</v>
      </c>
      <c r="AL1321" s="411">
        <v>60967.849584433563</v>
      </c>
      <c r="AM1321" s="411">
        <v>65431.728317108245</v>
      </c>
      <c r="AN1321" s="411">
        <v>65318.16804473169</v>
      </c>
      <c r="AO1321" s="411">
        <v>66880.299378681069</v>
      </c>
      <c r="AP1321" s="411">
        <v>65265.142121088196</v>
      </c>
      <c r="AQ1321" s="411">
        <v>63231.006799655617</v>
      </c>
      <c r="AR1321" s="412">
        <v>62113.664926644815</v>
      </c>
      <c r="AS1321" s="411">
        <f t="shared" si="395"/>
        <v>771695.8175954622</v>
      </c>
      <c r="AT1321" s="411">
        <f t="shared" si="396"/>
        <v>446776.83541120571</v>
      </c>
      <c r="AU1321" s="411">
        <f t="shared" si="397"/>
        <v>115859.43057723172</v>
      </c>
      <c r="AV1321" s="411">
        <f t="shared" si="398"/>
        <v>209059.5516070248</v>
      </c>
      <c r="AW1321" s="411">
        <v>0</v>
      </c>
      <c r="AX1321" s="411">
        <v>0</v>
      </c>
      <c r="AY1321" s="411">
        <v>0</v>
      </c>
      <c r="AZ1321" s="411">
        <v>0</v>
      </c>
      <c r="BA1321" s="411">
        <v>0</v>
      </c>
      <c r="BB1321" s="411">
        <v>0</v>
      </c>
      <c r="BC1321" s="411">
        <v>0</v>
      </c>
      <c r="BD1321" s="411">
        <v>0</v>
      </c>
      <c r="BE1321" s="411">
        <v>0</v>
      </c>
      <c r="BF1321" s="411">
        <v>0</v>
      </c>
      <c r="BG1321" s="411">
        <v>0</v>
      </c>
      <c r="BH1321" s="412">
        <v>0</v>
      </c>
      <c r="BI1321" s="411">
        <f t="shared" si="399"/>
        <v>0</v>
      </c>
      <c r="BJ1321" s="411">
        <v>63109.618613580169</v>
      </c>
      <c r="BK1321" s="411">
        <v>65905.824000000008</v>
      </c>
      <c r="BL1321" s="411">
        <v>65512.874196851</v>
      </c>
      <c r="BM1321" s="411">
        <v>65086.795696440546</v>
      </c>
      <c r="BN1321" s="411">
        <v>62872.845916247279</v>
      </c>
      <c r="BO1321" s="411">
        <v>60967.849584433563</v>
      </c>
      <c r="BP1321" s="411">
        <v>65431.728317108245</v>
      </c>
      <c r="BQ1321" s="411">
        <v>65318.16804473169</v>
      </c>
      <c r="BR1321" s="411">
        <v>66880.299378681069</v>
      </c>
      <c r="BS1321" s="411">
        <v>65265.142121088196</v>
      </c>
      <c r="BT1321" s="411">
        <v>63231.006799655617</v>
      </c>
      <c r="BU1321" s="412">
        <v>62113.664926644815</v>
      </c>
      <c r="BV1321" s="411">
        <f t="shared" si="400"/>
        <v>771695.8175954622</v>
      </c>
      <c r="BW1321" s="411">
        <v>-2641.8280213155831</v>
      </c>
      <c r="BX1321" s="411">
        <v>-2843.0642847776653</v>
      </c>
      <c r="BY1321" s="411">
        <v>-2197.6566838019116</v>
      </c>
      <c r="BZ1321" s="411">
        <v>-2291.7902336985076</v>
      </c>
      <c r="CA1321" s="411">
        <v>884.95542558186457</v>
      </c>
      <c r="CB1321" s="411">
        <v>2737.142339980006</v>
      </c>
      <c r="CC1321" s="411">
        <v>2087.0764270163518</v>
      </c>
      <c r="CD1321" s="411">
        <v>-3372.4670899032344</v>
      </c>
      <c r="CE1321" s="411">
        <v>1335.9577894757299</v>
      </c>
      <c r="CF1321" s="411">
        <v>2132.0626053902088</v>
      </c>
      <c r="CG1321" s="411">
        <v>-974.94378163326087</v>
      </c>
      <c r="CH1321" s="412">
        <v>2420.0023623169054</v>
      </c>
      <c r="CI1321" s="411">
        <f t="shared" si="401"/>
        <v>-2724.5531453690983</v>
      </c>
      <c r="CJ1321" s="411">
        <v>60467.790592264595</v>
      </c>
      <c r="CK1321" s="411">
        <v>63062.759715222339</v>
      </c>
      <c r="CL1321" s="411">
        <v>63315.217513049094</v>
      </c>
      <c r="CM1321" s="411">
        <v>62795.005462742032</v>
      </c>
      <c r="CN1321" s="411">
        <v>63757.801341829145</v>
      </c>
      <c r="CO1321" s="411">
        <v>63704.991924413582</v>
      </c>
      <c r="CP1321" s="411">
        <v>67518.804744124602</v>
      </c>
      <c r="CQ1321" s="411">
        <v>61945.700954828462</v>
      </c>
      <c r="CR1321" s="411">
        <v>68216.257168156793</v>
      </c>
      <c r="CS1321" s="411">
        <v>67397.20472647842</v>
      </c>
      <c r="CT1321" s="411">
        <v>62256.063018022367</v>
      </c>
      <c r="CU1321" s="412">
        <v>64533.667288961718</v>
      </c>
      <c r="CV1321" s="411">
        <f t="shared" si="402"/>
        <v>768971.26445009315</v>
      </c>
      <c r="CW1321" s="411">
        <v>301.22518420973097</v>
      </c>
      <c r="CX1321" s="411">
        <v>97.844580524931416</v>
      </c>
      <c r="CY1321" s="411">
        <v>82.045006822910182</v>
      </c>
      <c r="CZ1321" s="411">
        <v>-738.20567403841278</v>
      </c>
      <c r="DA1321" s="411">
        <v>-194.16354057480248</v>
      </c>
      <c r="DB1321" s="411">
        <v>-383.62292648816401</v>
      </c>
      <c r="DC1321" s="411">
        <v>605.84509032012988</v>
      </c>
      <c r="DD1321" s="411">
        <v>130.77769326859243</v>
      </c>
      <c r="DE1321" s="411">
        <v>-674.65402865629949</v>
      </c>
      <c r="DF1321" s="411">
        <v>-26.98096032671765</v>
      </c>
      <c r="DG1321" s="411">
        <v>-358.20848562523588</v>
      </c>
      <c r="DH1321" s="412">
        <v>0</v>
      </c>
      <c r="DI1321" s="411">
        <f t="shared" si="403"/>
        <v>-1158.0980605633374</v>
      </c>
      <c r="DJ1321" s="411">
        <v>60769.015776474334</v>
      </c>
      <c r="DK1321" s="411">
        <v>63160.604295747267</v>
      </c>
      <c r="DL1321" s="411">
        <v>63397.262519872005</v>
      </c>
      <c r="DM1321" s="411">
        <v>62056.799788703625</v>
      </c>
      <c r="DN1321" s="411">
        <v>63563.637801254343</v>
      </c>
      <c r="DO1321" s="411">
        <v>63321.368997925412</v>
      </c>
      <c r="DP1321" s="411">
        <v>68124.649834444732</v>
      </c>
      <c r="DQ1321" s="411">
        <v>62076.478648097065</v>
      </c>
      <c r="DR1321" s="411">
        <v>67541.603139500512</v>
      </c>
      <c r="DS1321" s="411">
        <v>67370.223766151699</v>
      </c>
      <c r="DT1321" s="411">
        <v>61897.854532397127</v>
      </c>
      <c r="DU1321" s="412">
        <v>64533.667288961718</v>
      </c>
      <c r="DV1321" s="411">
        <f t="shared" si="404"/>
        <v>767813.16638952983</v>
      </c>
      <c r="DW1321" s="412">
        <v>60769.015776474334</v>
      </c>
      <c r="DX1321" s="412">
        <v>63160.604295747267</v>
      </c>
      <c r="DY1321" s="412">
        <v>63397.262519872005</v>
      </c>
      <c r="DZ1321" s="412">
        <v>62056.799788703625</v>
      </c>
      <c r="EA1321" s="412">
        <v>63563.637801254343</v>
      </c>
      <c r="EB1321" s="412">
        <v>63321.368997925412</v>
      </c>
      <c r="EC1321" s="412">
        <v>68124.649834444732</v>
      </c>
      <c r="ED1321" s="412">
        <v>62076.478648097065</v>
      </c>
      <c r="EE1321" s="412">
        <v>67541.603139500512</v>
      </c>
      <c r="EF1321" s="412">
        <v>67370.223766151699</v>
      </c>
      <c r="EG1321" s="412">
        <v>61897.854532397127</v>
      </c>
      <c r="EH1321" s="412">
        <v>64533.667288961718</v>
      </c>
      <c r="EI1321" s="411">
        <f t="shared" si="405"/>
        <v>767813.16638952983</v>
      </c>
      <c r="EK1321" s="411">
        <f t="shared" si="406"/>
        <v>767813.16638952994</v>
      </c>
      <c r="EL1321" s="7">
        <f t="shared" si="407"/>
        <v>0</v>
      </c>
    </row>
    <row r="1322" spans="1:142">
      <c r="A1322" s="365" t="str">
        <f t="shared" si="389"/>
        <v xml:space="preserve"> 240</v>
      </c>
      <c r="B1322" s="370" t="s">
        <v>988</v>
      </c>
      <c r="C1322" s="370" t="s">
        <v>1218</v>
      </c>
      <c r="D1322" s="411">
        <v>65851.971900000004</v>
      </c>
      <c r="E1322" s="411">
        <v>68117.2</v>
      </c>
      <c r="F1322" s="411">
        <v>67921</v>
      </c>
      <c r="G1322" s="411">
        <v>68162.597099999999</v>
      </c>
      <c r="H1322" s="411">
        <v>65071.236700000001</v>
      </c>
      <c r="I1322" s="411">
        <v>63288.936199999996</v>
      </c>
      <c r="J1322" s="411">
        <v>66708.133399999992</v>
      </c>
      <c r="K1322" s="411">
        <v>67636.407600000006</v>
      </c>
      <c r="L1322" s="411">
        <v>70586.32759999999</v>
      </c>
      <c r="M1322" s="411">
        <v>67638.921600000001</v>
      </c>
      <c r="N1322" s="411">
        <v>65172.809600000008</v>
      </c>
      <c r="O1322" s="412">
        <v>64859.934400000006</v>
      </c>
      <c r="P1322" s="411">
        <f t="shared" si="390"/>
        <v>801015.47610000009</v>
      </c>
      <c r="Q1322" s="411">
        <f t="shared" si="391"/>
        <v>462969.2000290323</v>
      </c>
      <c r="R1322" s="411">
        <f t="shared" si="392"/>
        <v>120902.52009855394</v>
      </c>
      <c r="S1322" s="411">
        <f t="shared" si="393"/>
        <v>217143.75597241381</v>
      </c>
      <c r="T1322" s="411">
        <v>140.44581967511112</v>
      </c>
      <c r="U1322" s="411">
        <v>0</v>
      </c>
      <c r="V1322" s="411">
        <v>-2.1292302066251523</v>
      </c>
      <c r="W1322" s="411">
        <v>-28.511476389849804</v>
      </c>
      <c r="X1322" s="411">
        <v>-69.041761333608292</v>
      </c>
      <c r="Y1322" s="411">
        <v>105.21656935538135</v>
      </c>
      <c r="Z1322" s="411">
        <v>-123.25731016808959</v>
      </c>
      <c r="AA1322" s="411">
        <v>150.44708196694637</v>
      </c>
      <c r="AB1322" s="411">
        <v>-385.72019359805449</v>
      </c>
      <c r="AC1322" s="411">
        <v>366.99578964366538</v>
      </c>
      <c r="AD1322" s="411">
        <v>-7.223649766179733</v>
      </c>
      <c r="AE1322" s="412">
        <v>-2.8224631629523174</v>
      </c>
      <c r="AF1322" s="411">
        <f t="shared" si="394"/>
        <v>144.39917601574484</v>
      </c>
      <c r="AG1322" s="411">
        <v>65992.417719675112</v>
      </c>
      <c r="AH1322" s="411">
        <v>68117.2</v>
      </c>
      <c r="AI1322" s="411">
        <v>67918.870769793371</v>
      </c>
      <c r="AJ1322" s="411">
        <v>68134.085623610154</v>
      </c>
      <c r="AK1322" s="411">
        <v>65002.194938666398</v>
      </c>
      <c r="AL1322" s="411">
        <v>63394.15276935538</v>
      </c>
      <c r="AM1322" s="411">
        <v>66584.876089831901</v>
      </c>
      <c r="AN1322" s="411">
        <v>67786.854681966943</v>
      </c>
      <c r="AO1322" s="411">
        <v>70200.607406401949</v>
      </c>
      <c r="AP1322" s="411">
        <v>68005.91738964367</v>
      </c>
      <c r="AQ1322" s="411">
        <v>65165.585950233828</v>
      </c>
      <c r="AR1322" s="412">
        <v>64857.111936837049</v>
      </c>
      <c r="AS1322" s="411">
        <f t="shared" si="395"/>
        <v>801159.87527601584</v>
      </c>
      <c r="AT1322" s="411">
        <f t="shared" si="396"/>
        <v>462995.89868222811</v>
      </c>
      <c r="AU1322" s="411">
        <f t="shared" si="397"/>
        <v>120769.67651530709</v>
      </c>
      <c r="AV1322" s="411">
        <f t="shared" si="398"/>
        <v>217394.30007848062</v>
      </c>
      <c r="AW1322" s="411">
        <v>0</v>
      </c>
      <c r="AX1322" s="411">
        <v>0</v>
      </c>
      <c r="AY1322" s="411">
        <v>0</v>
      </c>
      <c r="AZ1322" s="411">
        <v>0</v>
      </c>
      <c r="BA1322" s="411">
        <v>0</v>
      </c>
      <c r="BB1322" s="411">
        <v>0</v>
      </c>
      <c r="BC1322" s="411">
        <v>0</v>
      </c>
      <c r="BD1322" s="411">
        <v>0</v>
      </c>
      <c r="BE1322" s="411">
        <v>0</v>
      </c>
      <c r="BF1322" s="411">
        <v>0</v>
      </c>
      <c r="BG1322" s="411">
        <v>0</v>
      </c>
      <c r="BH1322" s="412">
        <v>0</v>
      </c>
      <c r="BI1322" s="411">
        <f t="shared" si="399"/>
        <v>0</v>
      </c>
      <c r="BJ1322" s="411">
        <v>65992.417719675112</v>
      </c>
      <c r="BK1322" s="411">
        <v>68117.2</v>
      </c>
      <c r="BL1322" s="411">
        <v>67918.870769793371</v>
      </c>
      <c r="BM1322" s="411">
        <v>68134.085623610154</v>
      </c>
      <c r="BN1322" s="411">
        <v>65002.194938666398</v>
      </c>
      <c r="BO1322" s="411">
        <v>63394.15276935538</v>
      </c>
      <c r="BP1322" s="411">
        <v>66584.876089831901</v>
      </c>
      <c r="BQ1322" s="411">
        <v>67786.854681966943</v>
      </c>
      <c r="BR1322" s="411">
        <v>70200.607406401949</v>
      </c>
      <c r="BS1322" s="411">
        <v>68005.91738964367</v>
      </c>
      <c r="BT1322" s="411">
        <v>65165.585950233828</v>
      </c>
      <c r="BU1322" s="412">
        <v>64857.111936837049</v>
      </c>
      <c r="BV1322" s="411">
        <f t="shared" si="400"/>
        <v>801159.87527601584</v>
      </c>
      <c r="BW1322" s="411">
        <v>-2762.5047046106747</v>
      </c>
      <c r="BX1322" s="411">
        <v>-2938.4592551192009</v>
      </c>
      <c r="BY1322" s="411">
        <v>-2278.3668421418342</v>
      </c>
      <c r="BZ1322" s="411">
        <v>-2399.0892521800265</v>
      </c>
      <c r="CA1322" s="411">
        <v>914.92669446410559</v>
      </c>
      <c r="CB1322" s="411">
        <v>2846.0708526689868</v>
      </c>
      <c r="CC1322" s="411">
        <v>2123.8583919012485</v>
      </c>
      <c r="CD1322" s="411">
        <v>-3499.9287853025608</v>
      </c>
      <c r="CE1322" s="411">
        <v>1402.2821243591172</v>
      </c>
      <c r="CF1322" s="411">
        <v>2221.5974515569987</v>
      </c>
      <c r="CG1322" s="411">
        <v>-1004.7725951916091</v>
      </c>
      <c r="CH1322" s="412">
        <v>2526.8894418894452</v>
      </c>
      <c r="CI1322" s="411">
        <f t="shared" si="401"/>
        <v>-2847.4964777060031</v>
      </c>
      <c r="CJ1322" s="411">
        <v>63229.913015064441</v>
      </c>
      <c r="CK1322" s="411">
        <v>65178.740744880793</v>
      </c>
      <c r="CL1322" s="411">
        <v>65640.503927651531</v>
      </c>
      <c r="CM1322" s="411">
        <v>65734.996371430127</v>
      </c>
      <c r="CN1322" s="411">
        <v>65917.121633130489</v>
      </c>
      <c r="CO1322" s="411">
        <v>66240.223622024379</v>
      </c>
      <c r="CP1322" s="411">
        <v>68708.734481733161</v>
      </c>
      <c r="CQ1322" s="411">
        <v>64286.925896664383</v>
      </c>
      <c r="CR1322" s="411">
        <v>71602.889530761051</v>
      </c>
      <c r="CS1322" s="411">
        <v>70227.514841200667</v>
      </c>
      <c r="CT1322" s="411">
        <v>64160.813355042206</v>
      </c>
      <c r="CU1322" s="412">
        <v>67384.001378726505</v>
      </c>
      <c r="CV1322" s="411">
        <f t="shared" si="402"/>
        <v>798312.37879830971</v>
      </c>
      <c r="CW1322" s="411">
        <v>334.97018759149137</v>
      </c>
      <c r="CX1322" s="411">
        <v>145.89391183808539</v>
      </c>
      <c r="CY1322" s="411">
        <v>145.03585338119137</v>
      </c>
      <c r="CZ1322" s="411">
        <v>-738.91915376654993</v>
      </c>
      <c r="DA1322" s="411">
        <v>-170.04004863125442</v>
      </c>
      <c r="DB1322" s="411">
        <v>-389.77978930773861</v>
      </c>
      <c r="DC1322" s="411">
        <v>619.50020480288367</v>
      </c>
      <c r="DD1322" s="411">
        <v>184.63065102025348</v>
      </c>
      <c r="DE1322" s="411">
        <v>-641.91387231331851</v>
      </c>
      <c r="DF1322" s="411">
        <v>15.505776915788374</v>
      </c>
      <c r="DG1322" s="411">
        <v>-365.18252671981168</v>
      </c>
      <c r="DH1322" s="412">
        <v>0</v>
      </c>
      <c r="DI1322" s="411">
        <f t="shared" si="403"/>
        <v>-860.29880518897949</v>
      </c>
      <c r="DJ1322" s="411">
        <v>63564.883202655939</v>
      </c>
      <c r="DK1322" s="411">
        <v>65324.634656718888</v>
      </c>
      <c r="DL1322" s="411">
        <v>65785.539781032727</v>
      </c>
      <c r="DM1322" s="411">
        <v>64996.07721766358</v>
      </c>
      <c r="DN1322" s="411">
        <v>65747.081584499247</v>
      </c>
      <c r="DO1322" s="411">
        <v>65850.443832716628</v>
      </c>
      <c r="DP1322" s="411">
        <v>69328.234686536045</v>
      </c>
      <c r="DQ1322" s="411">
        <v>64471.556547684631</v>
      </c>
      <c r="DR1322" s="411">
        <v>70960.975658447744</v>
      </c>
      <c r="DS1322" s="411">
        <v>70243.020618116454</v>
      </c>
      <c r="DT1322" s="411">
        <v>63795.630828322406</v>
      </c>
      <c r="DU1322" s="412">
        <v>67384.001378726505</v>
      </c>
      <c r="DV1322" s="411">
        <f t="shared" si="404"/>
        <v>797452.07999312063</v>
      </c>
      <c r="DW1322" s="412">
        <v>63564.883202655939</v>
      </c>
      <c r="DX1322" s="412">
        <v>65324.634656718888</v>
      </c>
      <c r="DY1322" s="412">
        <v>65785.539781032727</v>
      </c>
      <c r="DZ1322" s="412">
        <v>64996.07721766358</v>
      </c>
      <c r="EA1322" s="412">
        <v>65747.081584499247</v>
      </c>
      <c r="EB1322" s="412">
        <v>65850.443832716628</v>
      </c>
      <c r="EC1322" s="412">
        <v>69328.234686536045</v>
      </c>
      <c r="ED1322" s="412">
        <v>64471.556547684631</v>
      </c>
      <c r="EE1322" s="412">
        <v>70960.975658447744</v>
      </c>
      <c r="EF1322" s="412">
        <v>70243.020618116454</v>
      </c>
      <c r="EG1322" s="412">
        <v>63795.630828322406</v>
      </c>
      <c r="EH1322" s="412">
        <v>67384.001378726505</v>
      </c>
      <c r="EI1322" s="411">
        <f t="shared" si="405"/>
        <v>797452.07999312063</v>
      </c>
      <c r="EK1322" s="411">
        <f t="shared" si="406"/>
        <v>797452.07999312086</v>
      </c>
      <c r="EL1322" s="7">
        <f t="shared" si="407"/>
        <v>0</v>
      </c>
    </row>
    <row r="1323" spans="1:142">
      <c r="A1323" s="365" t="str">
        <f t="shared" si="389"/>
        <v xml:space="preserve"> 240</v>
      </c>
      <c r="B1323" s="370" t="s">
        <v>988</v>
      </c>
      <c r="C1323" s="370" t="s">
        <v>1229</v>
      </c>
      <c r="D1323" s="411">
        <v>3609</v>
      </c>
      <c r="E1323" s="411">
        <v>3562</v>
      </c>
      <c r="F1323" s="411">
        <v>3722</v>
      </c>
      <c r="G1323" s="411">
        <v>3933</v>
      </c>
      <c r="H1323" s="411">
        <v>3757</v>
      </c>
      <c r="I1323" s="411">
        <v>3616</v>
      </c>
      <c r="J1323" s="411">
        <v>3237</v>
      </c>
      <c r="K1323" s="411">
        <v>3366</v>
      </c>
      <c r="L1323" s="411">
        <v>2556</v>
      </c>
      <c r="M1323" s="411">
        <v>3398</v>
      </c>
      <c r="N1323" s="411">
        <v>3856</v>
      </c>
      <c r="O1323" s="412">
        <v>3896</v>
      </c>
      <c r="P1323" s="411">
        <f t="shared" si="390"/>
        <v>42508</v>
      </c>
      <c r="Q1323" s="411">
        <f t="shared" si="391"/>
        <v>25331.580645161292</v>
      </c>
      <c r="R1323" s="411">
        <f t="shared" si="392"/>
        <v>5321.3159065628479</v>
      </c>
      <c r="S1323" s="411">
        <f t="shared" si="393"/>
        <v>11855.103448275862</v>
      </c>
      <c r="T1323" s="411">
        <v>7.6970962081012431</v>
      </c>
      <c r="U1323" s="411">
        <v>0</v>
      </c>
      <c r="V1323" s="411">
        <v>-0.11667959584008258</v>
      </c>
      <c r="W1323" s="411">
        <v>-1.6451197784728606</v>
      </c>
      <c r="X1323" s="411">
        <v>-3.986245082850445</v>
      </c>
      <c r="Y1323" s="411">
        <v>6.0115264631202763</v>
      </c>
      <c r="Z1323" s="411">
        <v>-5.9810384832935597</v>
      </c>
      <c r="AA1323" s="411">
        <v>7.4871640270371529</v>
      </c>
      <c r="AB1323" s="411">
        <v>-13.967305685933383</v>
      </c>
      <c r="AC1323" s="411">
        <v>18.436894966834885</v>
      </c>
      <c r="AD1323" s="411">
        <v>-0.42739286014131039</v>
      </c>
      <c r="AE1323" s="412">
        <v>-0.16953943269561478</v>
      </c>
      <c r="AF1323" s="411">
        <f t="shared" si="394"/>
        <v>13.339360745866301</v>
      </c>
      <c r="AG1323" s="411">
        <v>3616.6970962081018</v>
      </c>
      <c r="AH1323" s="411">
        <v>3562</v>
      </c>
      <c r="AI1323" s="411">
        <v>3721.8833204041593</v>
      </c>
      <c r="AJ1323" s="411">
        <v>3931.3548802215273</v>
      </c>
      <c r="AK1323" s="411">
        <v>3753.0137549171495</v>
      </c>
      <c r="AL1323" s="411">
        <v>3622.0115264631208</v>
      </c>
      <c r="AM1323" s="411">
        <v>3231.0189615167069</v>
      </c>
      <c r="AN1323" s="411">
        <v>3373.4871640270376</v>
      </c>
      <c r="AO1323" s="411">
        <v>2542.0326943140667</v>
      </c>
      <c r="AP1323" s="411">
        <v>3416.4368949668351</v>
      </c>
      <c r="AQ1323" s="411">
        <v>3855.5726071398585</v>
      </c>
      <c r="AR1323" s="412">
        <v>3895.8304605673038</v>
      </c>
      <c r="AS1323" s="411">
        <f t="shared" si="395"/>
        <v>42521.339360745871</v>
      </c>
      <c r="AT1323" s="411">
        <f t="shared" si="396"/>
        <v>25333.753121617323</v>
      </c>
      <c r="AU1323" s="411">
        <f t="shared" si="397"/>
        <v>5318.49587802308</v>
      </c>
      <c r="AV1323" s="411">
        <f t="shared" si="398"/>
        <v>11869.090361105464</v>
      </c>
      <c r="AW1323" s="411">
        <v>0</v>
      </c>
      <c r="AX1323" s="411">
        <v>0</v>
      </c>
      <c r="AY1323" s="411">
        <v>0</v>
      </c>
      <c r="AZ1323" s="411">
        <v>0</v>
      </c>
      <c r="BA1323" s="411">
        <v>0</v>
      </c>
      <c r="BB1323" s="411">
        <v>0</v>
      </c>
      <c r="BC1323" s="411">
        <v>0</v>
      </c>
      <c r="BD1323" s="411">
        <v>0</v>
      </c>
      <c r="BE1323" s="411">
        <v>0</v>
      </c>
      <c r="BF1323" s="411">
        <v>0</v>
      </c>
      <c r="BG1323" s="411">
        <v>0</v>
      </c>
      <c r="BH1323" s="412">
        <v>0</v>
      </c>
      <c r="BI1323" s="411">
        <f t="shared" si="399"/>
        <v>0</v>
      </c>
      <c r="BJ1323" s="411">
        <v>3616.6970962081018</v>
      </c>
      <c r="BK1323" s="411">
        <v>3562</v>
      </c>
      <c r="BL1323" s="411">
        <v>3721.8833204041593</v>
      </c>
      <c r="BM1323" s="411">
        <v>3931.3548802215273</v>
      </c>
      <c r="BN1323" s="411">
        <v>3753.0137549171495</v>
      </c>
      <c r="BO1323" s="411">
        <v>3622.0115264631208</v>
      </c>
      <c r="BP1323" s="411">
        <v>3231.0189615167069</v>
      </c>
      <c r="BQ1323" s="411">
        <v>3373.4871640270376</v>
      </c>
      <c r="BR1323" s="411">
        <v>2542.0326943140667</v>
      </c>
      <c r="BS1323" s="411">
        <v>3416.4368949668351</v>
      </c>
      <c r="BT1323" s="411">
        <v>3855.5726071398585</v>
      </c>
      <c r="BU1323" s="412">
        <v>3895.8304605673038</v>
      </c>
      <c r="BV1323" s="411">
        <f t="shared" si="400"/>
        <v>42521.339360745871</v>
      </c>
      <c r="BW1323" s="411">
        <v>-151.3983437592388</v>
      </c>
      <c r="BX1323" s="411">
        <v>-153.65857473200012</v>
      </c>
      <c r="BY1323" s="411">
        <v>-124.8521280083022</v>
      </c>
      <c r="BZ1323" s="411">
        <v>-138.42808857446022</v>
      </c>
      <c r="CA1323" s="411">
        <v>52.824869564860052</v>
      </c>
      <c r="CB1323" s="411">
        <v>162.60965693480966</v>
      </c>
      <c r="CC1323" s="411">
        <v>103.05984089466875</v>
      </c>
      <c r="CD1323" s="411">
        <v>-174.17779431751526</v>
      </c>
      <c r="CE1323" s="411">
        <v>50.77800803256271</v>
      </c>
      <c r="CF1323" s="411">
        <v>111.60716288520314</v>
      </c>
      <c r="CG1323" s="411">
        <v>-59.448152547636113</v>
      </c>
      <c r="CH1323" s="412">
        <v>151.78494022037256</v>
      </c>
      <c r="CI1323" s="411">
        <f t="shared" si="401"/>
        <v>-169.2986034066758</v>
      </c>
      <c r="CJ1323" s="411">
        <v>3465.2987524488626</v>
      </c>
      <c r="CK1323" s="411">
        <v>3408.341425268</v>
      </c>
      <c r="CL1323" s="411">
        <v>3597.0311923958575</v>
      </c>
      <c r="CM1323" s="411">
        <v>3792.9267916470676</v>
      </c>
      <c r="CN1323" s="411">
        <v>3805.838624482009</v>
      </c>
      <c r="CO1323" s="411">
        <v>3784.6211833979301</v>
      </c>
      <c r="CP1323" s="411">
        <v>3334.0788024113754</v>
      </c>
      <c r="CQ1323" s="411">
        <v>3199.3093697095214</v>
      </c>
      <c r="CR1323" s="411">
        <v>2592.8107023466296</v>
      </c>
      <c r="CS1323" s="411">
        <v>3528.0440578520379</v>
      </c>
      <c r="CT1323" s="411">
        <v>3796.1244545922227</v>
      </c>
      <c r="CU1323" s="412">
        <v>4047.6154007876767</v>
      </c>
      <c r="CV1323" s="411">
        <f t="shared" si="402"/>
        <v>42352.040757339186</v>
      </c>
      <c r="CW1323" s="411">
        <v>98.488526609898116</v>
      </c>
      <c r="CX1323" s="411">
        <v>84.066638831770916</v>
      </c>
      <c r="CY1323" s="411">
        <v>83.08711943647009</v>
      </c>
      <c r="CZ1323" s="411">
        <v>43.016871614623312</v>
      </c>
      <c r="DA1323" s="411">
        <v>79.113417995229526</v>
      </c>
      <c r="DB1323" s="411">
        <v>55.210070441229504</v>
      </c>
      <c r="DC1323" s="411">
        <v>110.69315144238993</v>
      </c>
      <c r="DD1323" s="411">
        <v>63.551081723488885</v>
      </c>
      <c r="DE1323" s="411">
        <v>20.4604008782714</v>
      </c>
      <c r="DF1323" s="411">
        <v>35.151952377633449</v>
      </c>
      <c r="DG1323" s="411">
        <v>-12.313500686968496</v>
      </c>
      <c r="DH1323" s="412">
        <v>0</v>
      </c>
      <c r="DI1323" s="411">
        <f t="shared" si="403"/>
        <v>660.52573066403659</v>
      </c>
      <c r="DJ1323" s="411">
        <v>3563.7872790587612</v>
      </c>
      <c r="DK1323" s="411">
        <v>3492.4080640997713</v>
      </c>
      <c r="DL1323" s="411">
        <v>3680.1183118323274</v>
      </c>
      <c r="DM1323" s="411">
        <v>3835.9436632616898</v>
      </c>
      <c r="DN1323" s="411">
        <v>3884.952042477239</v>
      </c>
      <c r="DO1323" s="411">
        <v>3839.8312538391601</v>
      </c>
      <c r="DP1323" s="411">
        <v>3444.7719538537654</v>
      </c>
      <c r="DQ1323" s="411">
        <v>3262.8604514330109</v>
      </c>
      <c r="DR1323" s="411">
        <v>2613.2711032249003</v>
      </c>
      <c r="DS1323" s="411">
        <v>3563.1960102296716</v>
      </c>
      <c r="DT1323" s="411">
        <v>3783.8109539052539</v>
      </c>
      <c r="DU1323" s="412">
        <v>4047.6154007876767</v>
      </c>
      <c r="DV1323" s="411">
        <f t="shared" si="404"/>
        <v>43012.56648800322</v>
      </c>
      <c r="DW1323" s="412">
        <v>3563.7872790587612</v>
      </c>
      <c r="DX1323" s="412">
        <v>3492.4080640997713</v>
      </c>
      <c r="DY1323" s="412">
        <v>3680.1183118323274</v>
      </c>
      <c r="DZ1323" s="412">
        <v>3835.9436632616898</v>
      </c>
      <c r="EA1323" s="412">
        <v>3884.952042477239</v>
      </c>
      <c r="EB1323" s="412">
        <v>3839.8312538391601</v>
      </c>
      <c r="EC1323" s="412">
        <v>3444.7719538537654</v>
      </c>
      <c r="ED1323" s="412">
        <v>3262.8604514330109</v>
      </c>
      <c r="EE1323" s="412">
        <v>2613.2711032249003</v>
      </c>
      <c r="EF1323" s="412">
        <v>3563.1960102296716</v>
      </c>
      <c r="EG1323" s="412">
        <v>3783.8109539052539</v>
      </c>
      <c r="EH1323" s="412">
        <v>4047.6154007876767</v>
      </c>
      <c r="EI1323" s="411">
        <f t="shared" si="405"/>
        <v>43012.56648800322</v>
      </c>
      <c r="EK1323" s="411">
        <f t="shared" si="406"/>
        <v>43012.56648800322</v>
      </c>
      <c r="EL1323" s="7">
        <f t="shared" si="407"/>
        <v>0</v>
      </c>
    </row>
    <row r="1324" spans="1:142">
      <c r="A1324" s="365" t="str">
        <f t="shared" si="389"/>
        <v xml:space="preserve"> 240</v>
      </c>
      <c r="B1324" s="370" t="s">
        <v>988</v>
      </c>
      <c r="C1324" s="370" t="s">
        <v>1219</v>
      </c>
      <c r="D1324" s="411">
        <v>9925807</v>
      </c>
      <c r="E1324" s="411">
        <v>11105608</v>
      </c>
      <c r="F1324" s="411">
        <v>11097349</v>
      </c>
      <c r="G1324" s="411">
        <v>10650370</v>
      </c>
      <c r="H1324" s="411">
        <v>9403005</v>
      </c>
      <c r="I1324" s="411">
        <v>7888610</v>
      </c>
      <c r="J1324" s="411">
        <v>7887428</v>
      </c>
      <c r="K1324" s="411">
        <v>7322474</v>
      </c>
      <c r="L1324" s="411">
        <v>6906224</v>
      </c>
      <c r="M1324" s="411">
        <v>7145856</v>
      </c>
      <c r="N1324" s="411">
        <v>7443724</v>
      </c>
      <c r="O1324" s="412">
        <v>8553582</v>
      </c>
      <c r="P1324" s="411">
        <f t="shared" si="390"/>
        <v>105330037</v>
      </c>
      <c r="Q1324" s="411">
        <f t="shared" si="391"/>
        <v>67703743.838709682</v>
      </c>
      <c r="R1324" s="411">
        <f t="shared" si="392"/>
        <v>12577965.919911012</v>
      </c>
      <c r="S1324" s="411">
        <f t="shared" si="393"/>
        <v>25048327.241379309</v>
      </c>
      <c r="T1324" s="411">
        <v>21169.26888945543</v>
      </c>
      <c r="U1324" s="411">
        <v>0</v>
      </c>
      <c r="V1324" s="411">
        <v>-347.88667281536618</v>
      </c>
      <c r="W1324" s="411">
        <v>-4454.9032125737576</v>
      </c>
      <c r="X1324" s="411">
        <v>-9976.7587024934619</v>
      </c>
      <c r="Y1324" s="411">
        <v>13114.653698074675</v>
      </c>
      <c r="Z1324" s="411">
        <v>-14573.682546249212</v>
      </c>
      <c r="AA1324" s="411">
        <v>16287.749234021016</v>
      </c>
      <c r="AB1324" s="411">
        <v>-37739.179085887357</v>
      </c>
      <c r="AC1324" s="411">
        <v>38772.04135377465</v>
      </c>
      <c r="AD1324" s="411">
        <v>-825.05043839818973</v>
      </c>
      <c r="AE1324" s="412">
        <v>-372.22008208320767</v>
      </c>
      <c r="AF1324" s="411">
        <f t="shared" si="394"/>
        <v>21054.032434825218</v>
      </c>
      <c r="AG1324" s="411">
        <v>9946976.2688894551</v>
      </c>
      <c r="AH1324" s="411">
        <v>11105608</v>
      </c>
      <c r="AI1324" s="411">
        <v>11097001.113327185</v>
      </c>
      <c r="AJ1324" s="411">
        <v>10645915.096787427</v>
      </c>
      <c r="AK1324" s="411">
        <v>9393028.2412975058</v>
      </c>
      <c r="AL1324" s="411">
        <v>7901724.6536980746</v>
      </c>
      <c r="AM1324" s="411">
        <v>7872854.3174537504</v>
      </c>
      <c r="AN1324" s="411">
        <v>7338761.7492340207</v>
      </c>
      <c r="AO1324" s="411">
        <v>6868484.820914113</v>
      </c>
      <c r="AP1324" s="411">
        <v>7184628.0413537752</v>
      </c>
      <c r="AQ1324" s="411">
        <v>7442898.9495616024</v>
      </c>
      <c r="AR1324" s="412">
        <v>8553209.7799179181</v>
      </c>
      <c r="AS1324" s="411">
        <f t="shared" si="395"/>
        <v>105351091.03243482</v>
      </c>
      <c r="AT1324" s="411">
        <f t="shared" si="396"/>
        <v>67709144.648954898</v>
      </c>
      <c r="AU1324" s="411">
        <f t="shared" si="397"/>
        <v>12566455.179291025</v>
      </c>
      <c r="AV1324" s="411">
        <f t="shared" si="398"/>
        <v>25075491.204188913</v>
      </c>
      <c r="AW1324" s="411">
        <v>0</v>
      </c>
      <c r="AX1324" s="411">
        <v>0</v>
      </c>
      <c r="AY1324" s="411">
        <v>0</v>
      </c>
      <c r="AZ1324" s="411">
        <v>0</v>
      </c>
      <c r="BA1324" s="411">
        <v>0</v>
      </c>
      <c r="BB1324" s="411">
        <v>0</v>
      </c>
      <c r="BC1324" s="411">
        <v>0</v>
      </c>
      <c r="BD1324" s="411">
        <v>0</v>
      </c>
      <c r="BE1324" s="411">
        <v>0</v>
      </c>
      <c r="BF1324" s="411">
        <v>0</v>
      </c>
      <c r="BG1324" s="411">
        <v>0</v>
      </c>
      <c r="BH1324" s="412">
        <v>0</v>
      </c>
      <c r="BI1324" s="411">
        <f t="shared" si="399"/>
        <v>0</v>
      </c>
      <c r="BJ1324" s="411">
        <v>9946976.2688894551</v>
      </c>
      <c r="BK1324" s="411">
        <v>11105608</v>
      </c>
      <c r="BL1324" s="411">
        <v>11097001.113327185</v>
      </c>
      <c r="BM1324" s="411">
        <v>10645915.096787427</v>
      </c>
      <c r="BN1324" s="411">
        <v>9393028.2412975058</v>
      </c>
      <c r="BO1324" s="411">
        <v>7901724.6536980746</v>
      </c>
      <c r="BP1324" s="411">
        <v>7872854.3174537504</v>
      </c>
      <c r="BQ1324" s="411">
        <v>7338761.7492340207</v>
      </c>
      <c r="BR1324" s="411">
        <v>6868484.820914113</v>
      </c>
      <c r="BS1324" s="411">
        <v>7184628.0413537752</v>
      </c>
      <c r="BT1324" s="411">
        <v>7442898.9495616024</v>
      </c>
      <c r="BU1324" s="412">
        <v>8553209.7799179181</v>
      </c>
      <c r="BV1324" s="411">
        <f t="shared" si="400"/>
        <v>105351091.03243482</v>
      </c>
      <c r="BW1324" s="411">
        <v>-416389.78672038234</v>
      </c>
      <c r="BX1324" s="411">
        <v>-479076.89410788845</v>
      </c>
      <c r="BY1324" s="411">
        <v>-372253.52979602531</v>
      </c>
      <c r="BZ1324" s="411">
        <v>-374856.43572610605</v>
      </c>
      <c r="CA1324" s="411">
        <v>132209.87826529855</v>
      </c>
      <c r="CB1324" s="411">
        <v>354746.72726562759</v>
      </c>
      <c r="CC1324" s="411">
        <v>251120.50501951046</v>
      </c>
      <c r="CD1324" s="411">
        <v>-378910.38926540496</v>
      </c>
      <c r="CE1324" s="411">
        <v>137200.42947835597</v>
      </c>
      <c r="CF1324" s="411">
        <v>234705.33094355668</v>
      </c>
      <c r="CG1324" s="411">
        <v>-114760.28005044106</v>
      </c>
      <c r="CH1324" s="412">
        <v>333240.48576490174</v>
      </c>
      <c r="CI1324" s="411">
        <f t="shared" si="401"/>
        <v>-693023.95892899716</v>
      </c>
      <c r="CJ1324" s="411">
        <v>9530586.4821690731</v>
      </c>
      <c r="CK1324" s="411">
        <v>10626531.105892111</v>
      </c>
      <c r="CL1324" s="411">
        <v>10724747.583531158</v>
      </c>
      <c r="CM1324" s="411">
        <v>10271058.66106132</v>
      </c>
      <c r="CN1324" s="411">
        <v>9525238.1195628047</v>
      </c>
      <c r="CO1324" s="411">
        <v>8256471.3809637018</v>
      </c>
      <c r="CP1324" s="411">
        <v>8123974.8224732615</v>
      </c>
      <c r="CQ1324" s="411">
        <v>6959851.3599686157</v>
      </c>
      <c r="CR1324" s="411">
        <v>7005685.2503924686</v>
      </c>
      <c r="CS1324" s="411">
        <v>7419333.3722973308</v>
      </c>
      <c r="CT1324" s="411">
        <v>7328138.6695111608</v>
      </c>
      <c r="CU1324" s="412">
        <v>8886450.2656828184</v>
      </c>
      <c r="CV1324" s="411">
        <f t="shared" si="402"/>
        <v>104658067.0735058</v>
      </c>
      <c r="CW1324" s="411">
        <v>38268.474210901739</v>
      </c>
      <c r="CX1324" s="411">
        <v>5352.3699862455542</v>
      </c>
      <c r="CY1324" s="411">
        <v>579.08212857837498</v>
      </c>
      <c r="CZ1324" s="411">
        <v>-131159.42570526115</v>
      </c>
      <c r="DA1324" s="411">
        <v>-49274.698264125327</v>
      </c>
      <c r="DB1324" s="411">
        <v>-63974.840637569156</v>
      </c>
      <c r="DC1324" s="411">
        <v>78045.021691770788</v>
      </c>
      <c r="DD1324" s="411">
        <v>23624.896657998164</v>
      </c>
      <c r="DE1324" s="411">
        <v>-43054.122966680588</v>
      </c>
      <c r="DF1324" s="411">
        <v>7389.1419752124639</v>
      </c>
      <c r="DG1324" s="411">
        <v>-38028.74778160821</v>
      </c>
      <c r="DH1324" s="412">
        <v>0</v>
      </c>
      <c r="DI1324" s="411">
        <f t="shared" si="403"/>
        <v>-172232.84870453738</v>
      </c>
      <c r="DJ1324" s="411">
        <v>9568854.9563799743</v>
      </c>
      <c r="DK1324" s="411">
        <v>10631883.475878358</v>
      </c>
      <c r="DL1324" s="411">
        <v>10725326.665659739</v>
      </c>
      <c r="DM1324" s="411">
        <v>10139899.235356059</v>
      </c>
      <c r="DN1324" s="411">
        <v>9475963.421298679</v>
      </c>
      <c r="DO1324" s="411">
        <v>8192496.5403261324</v>
      </c>
      <c r="DP1324" s="411">
        <v>8202019.8441650318</v>
      </c>
      <c r="DQ1324" s="411">
        <v>6983476.2566266144</v>
      </c>
      <c r="DR1324" s="411">
        <v>6962631.1274257889</v>
      </c>
      <c r="DS1324" s="411">
        <v>7426722.5142725436</v>
      </c>
      <c r="DT1324" s="411">
        <v>7290109.9217295526</v>
      </c>
      <c r="DU1324" s="412">
        <v>8886450.2656828184</v>
      </c>
      <c r="DV1324" s="411">
        <f t="shared" si="404"/>
        <v>104485834.22480129</v>
      </c>
      <c r="DW1324" s="412">
        <v>9568854.9563799743</v>
      </c>
      <c r="DX1324" s="412">
        <v>10631883.475878358</v>
      </c>
      <c r="DY1324" s="412">
        <v>10725326.665659739</v>
      </c>
      <c r="DZ1324" s="412">
        <v>10139899.235356059</v>
      </c>
      <c r="EA1324" s="412">
        <v>9475963.421298679</v>
      </c>
      <c r="EB1324" s="412">
        <v>8192496.5403261324</v>
      </c>
      <c r="EC1324" s="412">
        <v>8202019.8441650318</v>
      </c>
      <c r="ED1324" s="412">
        <v>6983476.2566266144</v>
      </c>
      <c r="EE1324" s="412">
        <v>6962631.1274257889</v>
      </c>
      <c r="EF1324" s="412">
        <v>7426722.5142725436</v>
      </c>
      <c r="EG1324" s="412">
        <v>7290109.9217295526</v>
      </c>
      <c r="EH1324" s="412">
        <v>8886450.2656828184</v>
      </c>
      <c r="EI1324" s="411">
        <f t="shared" si="405"/>
        <v>104485834.22480129</v>
      </c>
      <c r="EK1324" s="411">
        <f t="shared" si="406"/>
        <v>104485834.22480129</v>
      </c>
      <c r="EL1324" s="7">
        <f t="shared" si="407"/>
        <v>0</v>
      </c>
    </row>
    <row r="1325" spans="1:142">
      <c r="A1325" s="365" t="str">
        <f t="shared" si="389"/>
        <v xml:space="preserve"> 240</v>
      </c>
      <c r="B1325" s="370" t="s">
        <v>988</v>
      </c>
      <c r="C1325" s="370" t="s">
        <v>919</v>
      </c>
      <c r="D1325" s="411">
        <v>344.56669999999997</v>
      </c>
      <c r="E1325" s="411">
        <v>345.9</v>
      </c>
      <c r="F1325" s="411">
        <v>346</v>
      </c>
      <c r="G1325" s="411">
        <v>350.70000000000005</v>
      </c>
      <c r="H1325" s="411">
        <v>346.56669999999997</v>
      </c>
      <c r="I1325" s="411">
        <v>344.26670000000001</v>
      </c>
      <c r="J1325" s="411">
        <v>343.76670000000001</v>
      </c>
      <c r="K1325" s="411">
        <v>346.76670000000001</v>
      </c>
      <c r="L1325" s="411">
        <v>350.23329999999999</v>
      </c>
      <c r="M1325" s="411">
        <v>347.13329999999996</v>
      </c>
      <c r="N1325" s="411">
        <v>347</v>
      </c>
      <c r="O1325" s="412">
        <v>347.4667</v>
      </c>
      <c r="P1325" s="411">
        <f t="shared" si="390"/>
        <v>4160.3668000000007</v>
      </c>
      <c r="Q1325" s="411">
        <f t="shared" si="391"/>
        <v>2410.6775516129037</v>
      </c>
      <c r="R1325" s="411">
        <f t="shared" si="392"/>
        <v>611.47316562847607</v>
      </c>
      <c r="S1325" s="411">
        <f t="shared" si="393"/>
        <v>1138.2160827586206</v>
      </c>
      <c r="T1325" s="411">
        <v>0</v>
      </c>
      <c r="U1325" s="411">
        <v>0</v>
      </c>
      <c r="V1325" s="411">
        <v>0</v>
      </c>
      <c r="W1325" s="411">
        <v>-0.99630681818182421</v>
      </c>
      <c r="X1325" s="411">
        <v>0.99875129682993258</v>
      </c>
      <c r="Y1325" s="411">
        <v>3.9914979710144953</v>
      </c>
      <c r="Z1325" s="411">
        <v>0</v>
      </c>
      <c r="AA1325" s="411">
        <v>-1.9929120689655129</v>
      </c>
      <c r="AB1325" s="411">
        <v>1.0035338108882605</v>
      </c>
      <c r="AC1325" s="411">
        <v>0</v>
      </c>
      <c r="AD1325" s="411">
        <v>0</v>
      </c>
      <c r="AE1325" s="412">
        <v>-0.99846752873563283</v>
      </c>
      <c r="AF1325" s="411">
        <f t="shared" si="394"/>
        <v>2.0060966628497185</v>
      </c>
      <c r="AG1325" s="411">
        <v>344.56669999999997</v>
      </c>
      <c r="AH1325" s="411">
        <v>345.9</v>
      </c>
      <c r="AI1325" s="411">
        <v>346</v>
      </c>
      <c r="AJ1325" s="411">
        <v>349.70369318181821</v>
      </c>
      <c r="AK1325" s="411">
        <v>347.56545129682996</v>
      </c>
      <c r="AL1325" s="411">
        <v>348.25819797101445</v>
      </c>
      <c r="AM1325" s="411">
        <v>343.76670000000001</v>
      </c>
      <c r="AN1325" s="411">
        <v>344.77378793103452</v>
      </c>
      <c r="AO1325" s="411">
        <v>351.23683381088824</v>
      </c>
      <c r="AP1325" s="411">
        <v>347.13330000000002</v>
      </c>
      <c r="AQ1325" s="411">
        <v>347.00000000000006</v>
      </c>
      <c r="AR1325" s="412">
        <v>346.4682324712644</v>
      </c>
      <c r="AS1325" s="411">
        <f t="shared" si="395"/>
        <v>4162.3728966628496</v>
      </c>
      <c r="AT1325" s="411">
        <f t="shared" si="396"/>
        <v>2414.6714940625661</v>
      </c>
      <c r="AU1325" s="411">
        <f t="shared" si="397"/>
        <v>610.20695045705043</v>
      </c>
      <c r="AV1325" s="411">
        <f t="shared" si="398"/>
        <v>1137.4944521432335</v>
      </c>
      <c r="AW1325" s="411">
        <v>0</v>
      </c>
      <c r="AX1325" s="411">
        <v>0</v>
      </c>
      <c r="AY1325" s="411">
        <v>0</v>
      </c>
      <c r="AZ1325" s="411">
        <v>0</v>
      </c>
      <c r="BA1325" s="411">
        <v>0</v>
      </c>
      <c r="BB1325" s="411">
        <v>0</v>
      </c>
      <c r="BC1325" s="411">
        <v>0</v>
      </c>
      <c r="BD1325" s="411">
        <v>0</v>
      </c>
      <c r="BE1325" s="411">
        <v>0</v>
      </c>
      <c r="BF1325" s="411">
        <v>0</v>
      </c>
      <c r="BG1325" s="411">
        <v>0</v>
      </c>
      <c r="BH1325" s="412">
        <v>0</v>
      </c>
      <c r="BI1325" s="411">
        <f t="shared" si="399"/>
        <v>0</v>
      </c>
      <c r="BJ1325" s="411">
        <v>344.56669999999997</v>
      </c>
      <c r="BK1325" s="411">
        <v>345.9</v>
      </c>
      <c r="BL1325" s="411">
        <v>346</v>
      </c>
      <c r="BM1325" s="411">
        <v>349.70369318181821</v>
      </c>
      <c r="BN1325" s="411">
        <v>347.56545129682996</v>
      </c>
      <c r="BO1325" s="411">
        <v>348.25819797101445</v>
      </c>
      <c r="BP1325" s="411">
        <v>343.76670000000001</v>
      </c>
      <c r="BQ1325" s="411">
        <v>344.77378793103452</v>
      </c>
      <c r="BR1325" s="411">
        <v>351.23683381088824</v>
      </c>
      <c r="BS1325" s="411">
        <v>347.13330000000002</v>
      </c>
      <c r="BT1325" s="411">
        <v>347.00000000000006</v>
      </c>
      <c r="BU1325" s="412">
        <v>346.4682324712644</v>
      </c>
      <c r="BV1325" s="411">
        <f t="shared" si="400"/>
        <v>4162.3728966628496</v>
      </c>
      <c r="BW1325" s="411">
        <v>0</v>
      </c>
      <c r="BX1325" s="411">
        <v>0</v>
      </c>
      <c r="BY1325" s="411">
        <v>0</v>
      </c>
      <c r="BZ1325" s="411">
        <v>0</v>
      </c>
      <c r="CA1325" s="411">
        <v>0</v>
      </c>
      <c r="CB1325" s="411">
        <v>0</v>
      </c>
      <c r="CC1325" s="411">
        <v>0</v>
      </c>
      <c r="CD1325" s="411">
        <v>0</v>
      </c>
      <c r="CE1325" s="411">
        <v>0</v>
      </c>
      <c r="CF1325" s="411">
        <v>0</v>
      </c>
      <c r="CG1325" s="411">
        <v>0</v>
      </c>
      <c r="CH1325" s="412">
        <v>0</v>
      </c>
      <c r="CI1325" s="411">
        <f t="shared" si="401"/>
        <v>0</v>
      </c>
      <c r="CJ1325" s="411">
        <v>344.56669999999997</v>
      </c>
      <c r="CK1325" s="411">
        <v>345.9</v>
      </c>
      <c r="CL1325" s="411">
        <v>346</v>
      </c>
      <c r="CM1325" s="411">
        <v>349.70369318181821</v>
      </c>
      <c r="CN1325" s="411">
        <v>347.56545129682996</v>
      </c>
      <c r="CO1325" s="411">
        <v>348.25819797101445</v>
      </c>
      <c r="CP1325" s="411">
        <v>343.76670000000001</v>
      </c>
      <c r="CQ1325" s="411">
        <v>344.77378793103452</v>
      </c>
      <c r="CR1325" s="411">
        <v>351.23683381088824</v>
      </c>
      <c r="CS1325" s="411">
        <v>347.13330000000002</v>
      </c>
      <c r="CT1325" s="411">
        <v>347.00000000000006</v>
      </c>
      <c r="CU1325" s="412">
        <v>346.4682324712644</v>
      </c>
      <c r="CV1325" s="411">
        <f t="shared" si="402"/>
        <v>4162.3728966628496</v>
      </c>
      <c r="CW1325" s="411">
        <v>2.0177043486590085</v>
      </c>
      <c r="CX1325" s="411">
        <v>1.0031636825817838</v>
      </c>
      <c r="CY1325" s="411">
        <v>0.99999999999999822</v>
      </c>
      <c r="CZ1325" s="411">
        <v>-3.9497860982137558</v>
      </c>
      <c r="DA1325" s="411">
        <v>-0.98504306020306576</v>
      </c>
      <c r="DB1325" s="411">
        <v>-2.012240562609322</v>
      </c>
      <c r="DC1325" s="411">
        <v>2.9908027424296186</v>
      </c>
      <c r="DD1325" s="411">
        <v>1.0203347924338857</v>
      </c>
      <c r="DE1325" s="411">
        <v>-3.0425515081694225</v>
      </c>
      <c r="DF1325" s="411">
        <v>-1.6861533694161324E-3</v>
      </c>
      <c r="DG1325" s="411">
        <v>-1.9838260592743229</v>
      </c>
      <c r="DH1325" s="412">
        <v>0</v>
      </c>
      <c r="DI1325" s="411">
        <f t="shared" si="403"/>
        <v>-3.9431278757350103</v>
      </c>
      <c r="DJ1325" s="411">
        <v>346.58440434865901</v>
      </c>
      <c r="DK1325" s="411">
        <v>346.90316368258181</v>
      </c>
      <c r="DL1325" s="411">
        <v>347</v>
      </c>
      <c r="DM1325" s="411">
        <v>345.75390708360436</v>
      </c>
      <c r="DN1325" s="411">
        <v>346.58040823662685</v>
      </c>
      <c r="DO1325" s="411">
        <v>346.24595740840516</v>
      </c>
      <c r="DP1325" s="411">
        <v>346.75750274242966</v>
      </c>
      <c r="DQ1325" s="411">
        <v>345.79412272346838</v>
      </c>
      <c r="DR1325" s="411">
        <v>348.19428230271882</v>
      </c>
      <c r="DS1325" s="411">
        <v>347.13161384663061</v>
      </c>
      <c r="DT1325" s="411">
        <v>345.01617394072571</v>
      </c>
      <c r="DU1325" s="412">
        <v>346.4682324712644</v>
      </c>
      <c r="DV1325" s="411">
        <f t="shared" si="404"/>
        <v>4158.4297687871149</v>
      </c>
      <c r="DW1325" s="412">
        <v>346.58440434865901</v>
      </c>
      <c r="DX1325" s="412">
        <v>346.90316368258181</v>
      </c>
      <c r="DY1325" s="412">
        <v>347</v>
      </c>
      <c r="DZ1325" s="412">
        <v>345.75390708360436</v>
      </c>
      <c r="EA1325" s="412">
        <v>346.58040823662685</v>
      </c>
      <c r="EB1325" s="412">
        <v>346.24595740840516</v>
      </c>
      <c r="EC1325" s="412">
        <v>346.75750274242966</v>
      </c>
      <c r="ED1325" s="412">
        <v>345.79412272346838</v>
      </c>
      <c r="EE1325" s="412">
        <v>348.19428230271882</v>
      </c>
      <c r="EF1325" s="412">
        <v>347.13161384663061</v>
      </c>
      <c r="EG1325" s="412">
        <v>345.01617394072571</v>
      </c>
      <c r="EH1325" s="412">
        <v>346.4682324712644</v>
      </c>
      <c r="EI1325" s="411">
        <f t="shared" si="405"/>
        <v>4158.4297687871149</v>
      </c>
      <c r="EK1325" s="411">
        <f t="shared" si="406"/>
        <v>4158.4297687871158</v>
      </c>
      <c r="EL1325" s="7">
        <f t="shared" si="407"/>
        <v>0</v>
      </c>
    </row>
    <row r="1326" spans="1:142">
      <c r="A1326" s="365" t="str">
        <f t="shared" si="389"/>
        <v xml:space="preserve"> 240</v>
      </c>
      <c r="B1326" s="370" t="s">
        <v>988</v>
      </c>
      <c r="C1326" s="370" t="s">
        <v>989</v>
      </c>
      <c r="D1326" s="411">
        <v>3609</v>
      </c>
      <c r="E1326" s="411">
        <v>3562</v>
      </c>
      <c r="F1326" s="411">
        <v>3722</v>
      </c>
      <c r="G1326" s="411">
        <v>3933</v>
      </c>
      <c r="H1326" s="411">
        <v>3757</v>
      </c>
      <c r="I1326" s="411">
        <v>3616</v>
      </c>
      <c r="J1326" s="411">
        <v>3237</v>
      </c>
      <c r="K1326" s="411">
        <v>3366</v>
      </c>
      <c r="L1326" s="411">
        <v>2556</v>
      </c>
      <c r="M1326" s="411">
        <v>3398</v>
      </c>
      <c r="N1326" s="411">
        <v>3856</v>
      </c>
      <c r="O1326" s="412">
        <v>3896</v>
      </c>
      <c r="P1326" s="411">
        <f t="shared" si="390"/>
        <v>42508</v>
      </c>
      <c r="Q1326" s="411">
        <f t="shared" si="391"/>
        <v>25331.580645161292</v>
      </c>
      <c r="R1326" s="411">
        <f t="shared" si="392"/>
        <v>5321.3159065628479</v>
      </c>
      <c r="S1326" s="411">
        <f t="shared" si="393"/>
        <v>11855.103448275862</v>
      </c>
      <c r="T1326" s="411">
        <v>7.6970962081012431</v>
      </c>
      <c r="U1326" s="411">
        <v>0</v>
      </c>
      <c r="V1326" s="411">
        <v>-0.11667959584008258</v>
      </c>
      <c r="W1326" s="411">
        <v>-1.6451197784728606</v>
      </c>
      <c r="X1326" s="411">
        <v>-3.986245082850445</v>
      </c>
      <c r="Y1326" s="411">
        <v>6.0115264631202763</v>
      </c>
      <c r="Z1326" s="411">
        <v>-5.9810384832935597</v>
      </c>
      <c r="AA1326" s="411">
        <v>7.4871640270371529</v>
      </c>
      <c r="AB1326" s="411">
        <v>-13.967305685933383</v>
      </c>
      <c r="AC1326" s="411">
        <v>18.436894966834885</v>
      </c>
      <c r="AD1326" s="411">
        <v>-0.42739286014131039</v>
      </c>
      <c r="AE1326" s="412">
        <v>-0.16953943269561478</v>
      </c>
      <c r="AF1326" s="411">
        <f t="shared" si="394"/>
        <v>13.339360745866301</v>
      </c>
      <c r="AG1326" s="411">
        <v>3616.6970962081014</v>
      </c>
      <c r="AH1326" s="411">
        <v>3562</v>
      </c>
      <c r="AI1326" s="411">
        <v>3721.8833204041593</v>
      </c>
      <c r="AJ1326" s="411">
        <v>3931.3548802215273</v>
      </c>
      <c r="AK1326" s="411">
        <v>3753.01375491715</v>
      </c>
      <c r="AL1326" s="411">
        <v>3622.0115264631204</v>
      </c>
      <c r="AM1326" s="411">
        <v>3231.0189615167064</v>
      </c>
      <c r="AN1326" s="411">
        <v>3373.4871640270376</v>
      </c>
      <c r="AO1326" s="411">
        <v>2542.0326943140667</v>
      </c>
      <c r="AP1326" s="411">
        <v>3416.4368949668356</v>
      </c>
      <c r="AQ1326" s="411">
        <v>3855.572607139859</v>
      </c>
      <c r="AR1326" s="412">
        <v>3895.8304605673038</v>
      </c>
      <c r="AS1326" s="411">
        <f t="shared" si="395"/>
        <v>42521.339360745871</v>
      </c>
      <c r="AT1326" s="411">
        <f t="shared" si="396"/>
        <v>25333.753121617323</v>
      </c>
      <c r="AU1326" s="411">
        <f t="shared" si="397"/>
        <v>5318.4958780230791</v>
      </c>
      <c r="AV1326" s="411">
        <f t="shared" si="398"/>
        <v>11869.090361105465</v>
      </c>
      <c r="AW1326" s="411">
        <v>0</v>
      </c>
      <c r="AX1326" s="411">
        <v>0</v>
      </c>
      <c r="AY1326" s="411">
        <v>0</v>
      </c>
      <c r="AZ1326" s="411">
        <v>0</v>
      </c>
      <c r="BA1326" s="411">
        <v>0</v>
      </c>
      <c r="BB1326" s="411">
        <v>0</v>
      </c>
      <c r="BC1326" s="411">
        <v>0</v>
      </c>
      <c r="BD1326" s="411">
        <v>0</v>
      </c>
      <c r="BE1326" s="411">
        <v>0</v>
      </c>
      <c r="BF1326" s="411">
        <v>0</v>
      </c>
      <c r="BG1326" s="411">
        <v>0</v>
      </c>
      <c r="BH1326" s="412">
        <v>0</v>
      </c>
      <c r="BI1326" s="411">
        <f t="shared" si="399"/>
        <v>0</v>
      </c>
      <c r="BJ1326" s="411">
        <v>3616.6970962081014</v>
      </c>
      <c r="BK1326" s="411">
        <v>3562</v>
      </c>
      <c r="BL1326" s="411">
        <v>3721.8833204041593</v>
      </c>
      <c r="BM1326" s="411">
        <v>3931.3548802215273</v>
      </c>
      <c r="BN1326" s="411">
        <v>3753.01375491715</v>
      </c>
      <c r="BO1326" s="411">
        <v>3622.0115264631204</v>
      </c>
      <c r="BP1326" s="411">
        <v>3231.0189615167064</v>
      </c>
      <c r="BQ1326" s="411">
        <v>3373.4871640270376</v>
      </c>
      <c r="BR1326" s="411">
        <v>2542.0326943140667</v>
      </c>
      <c r="BS1326" s="411">
        <v>3416.4368949668356</v>
      </c>
      <c r="BT1326" s="411">
        <v>3855.572607139859</v>
      </c>
      <c r="BU1326" s="412">
        <v>3895.8304605673038</v>
      </c>
      <c r="BV1326" s="411">
        <f t="shared" si="400"/>
        <v>42521.339360745871</v>
      </c>
      <c r="BW1326" s="411">
        <v>-151.3983437592388</v>
      </c>
      <c r="BX1326" s="411">
        <v>-153.65857473200012</v>
      </c>
      <c r="BY1326" s="411">
        <v>-124.8521280083022</v>
      </c>
      <c r="BZ1326" s="411">
        <v>-138.42808857446022</v>
      </c>
      <c r="CA1326" s="411">
        <v>52.824869564860052</v>
      </c>
      <c r="CB1326" s="411">
        <v>162.60965693480966</v>
      </c>
      <c r="CC1326" s="411">
        <v>103.05984089466875</v>
      </c>
      <c r="CD1326" s="411">
        <v>-174.17779431751526</v>
      </c>
      <c r="CE1326" s="411">
        <v>50.77800803256271</v>
      </c>
      <c r="CF1326" s="411">
        <v>111.60716288520314</v>
      </c>
      <c r="CG1326" s="411">
        <v>-59.448152547636113</v>
      </c>
      <c r="CH1326" s="412">
        <v>151.78494022037256</v>
      </c>
      <c r="CI1326" s="411">
        <f t="shared" si="401"/>
        <v>-169.2986034066758</v>
      </c>
      <c r="CJ1326" s="411">
        <v>3465.2987524488617</v>
      </c>
      <c r="CK1326" s="411">
        <v>3408.341425268</v>
      </c>
      <c r="CL1326" s="411">
        <v>3597.0311923958579</v>
      </c>
      <c r="CM1326" s="411">
        <v>3792.9267916470671</v>
      </c>
      <c r="CN1326" s="411">
        <v>3805.8386244820094</v>
      </c>
      <c r="CO1326" s="411">
        <v>3784.6211833979305</v>
      </c>
      <c r="CP1326" s="411">
        <v>3334.0788024113754</v>
      </c>
      <c r="CQ1326" s="411">
        <v>3199.3093697095219</v>
      </c>
      <c r="CR1326" s="411">
        <v>2592.8107023466291</v>
      </c>
      <c r="CS1326" s="411">
        <v>3528.0440578520374</v>
      </c>
      <c r="CT1326" s="411">
        <v>3796.1244545922227</v>
      </c>
      <c r="CU1326" s="412">
        <v>4047.6154007876767</v>
      </c>
      <c r="CV1326" s="411">
        <f t="shared" si="402"/>
        <v>42352.040757339186</v>
      </c>
      <c r="CW1326" s="411">
        <v>98.488526609898116</v>
      </c>
      <c r="CX1326" s="411">
        <v>84.066638831770916</v>
      </c>
      <c r="CY1326" s="411">
        <v>83.08711943647009</v>
      </c>
      <c r="CZ1326" s="411">
        <v>43.016871614623312</v>
      </c>
      <c r="DA1326" s="411">
        <v>79.113417995229526</v>
      </c>
      <c r="DB1326" s="411">
        <v>55.210070441229504</v>
      </c>
      <c r="DC1326" s="411">
        <v>110.69315144238993</v>
      </c>
      <c r="DD1326" s="411">
        <v>63.551081723488885</v>
      </c>
      <c r="DE1326" s="411">
        <v>20.4604008782714</v>
      </c>
      <c r="DF1326" s="411">
        <v>35.151952377633449</v>
      </c>
      <c r="DG1326" s="411">
        <v>-12.313500686968496</v>
      </c>
      <c r="DH1326" s="412">
        <v>0</v>
      </c>
      <c r="DI1326" s="411">
        <f t="shared" si="403"/>
        <v>660.52573066403659</v>
      </c>
      <c r="DJ1326" s="411">
        <v>3563.7872790587603</v>
      </c>
      <c r="DK1326" s="411">
        <v>3492.4080640997709</v>
      </c>
      <c r="DL1326" s="411">
        <v>3680.118311832327</v>
      </c>
      <c r="DM1326" s="411">
        <v>3835.9436632616898</v>
      </c>
      <c r="DN1326" s="411">
        <v>3884.952042477239</v>
      </c>
      <c r="DO1326" s="411">
        <v>3839.8312538391592</v>
      </c>
      <c r="DP1326" s="411">
        <v>3444.7719538537658</v>
      </c>
      <c r="DQ1326" s="411">
        <v>3262.8604514330104</v>
      </c>
      <c r="DR1326" s="411">
        <v>2613.2711032249008</v>
      </c>
      <c r="DS1326" s="411">
        <v>3563.1960102296712</v>
      </c>
      <c r="DT1326" s="411">
        <v>3783.8109539052539</v>
      </c>
      <c r="DU1326" s="412">
        <v>4047.6154007876767</v>
      </c>
      <c r="DV1326" s="411">
        <f t="shared" si="404"/>
        <v>43012.566488003227</v>
      </c>
      <c r="DW1326" s="412">
        <v>3563.7872790587603</v>
      </c>
      <c r="DX1326" s="412">
        <v>3492.4080640997709</v>
      </c>
      <c r="DY1326" s="412">
        <v>3680.118311832327</v>
      </c>
      <c r="DZ1326" s="412">
        <v>3835.9436632616898</v>
      </c>
      <c r="EA1326" s="412">
        <v>3884.952042477239</v>
      </c>
      <c r="EB1326" s="412">
        <v>3839.8312538391592</v>
      </c>
      <c r="EC1326" s="412">
        <v>3444.7719538537658</v>
      </c>
      <c r="ED1326" s="412">
        <v>3262.8604514330104</v>
      </c>
      <c r="EE1326" s="412">
        <v>2613.2711032249008</v>
      </c>
      <c r="EF1326" s="412">
        <v>3563.1960102296712</v>
      </c>
      <c r="EG1326" s="412">
        <v>3783.8109539052539</v>
      </c>
      <c r="EH1326" s="412">
        <v>4047.6154007876767</v>
      </c>
      <c r="EI1326" s="411">
        <f t="shared" si="405"/>
        <v>43012.566488003227</v>
      </c>
      <c r="EK1326" s="411">
        <f t="shared" si="406"/>
        <v>43012.56648800322</v>
      </c>
      <c r="EL1326" s="7">
        <f t="shared" si="407"/>
        <v>0</v>
      </c>
    </row>
    <row r="1327" spans="1:142">
      <c r="A1327" s="365" t="str">
        <f t="shared" si="389"/>
        <v xml:space="preserve"> 240</v>
      </c>
      <c r="B1327" s="370" t="s">
        <v>988</v>
      </c>
      <c r="C1327" s="370" t="s">
        <v>973</v>
      </c>
      <c r="D1327" s="411">
        <v>65851.971900000004</v>
      </c>
      <c r="E1327" s="411">
        <v>68117.2</v>
      </c>
      <c r="F1327" s="411">
        <v>67921</v>
      </c>
      <c r="G1327" s="411">
        <v>68162.597099999999</v>
      </c>
      <c r="H1327" s="411">
        <v>65071.236700000001</v>
      </c>
      <c r="I1327" s="411">
        <v>63288.936199999996</v>
      </c>
      <c r="J1327" s="411">
        <v>66708.133399999992</v>
      </c>
      <c r="K1327" s="411">
        <v>67636.407600000006</v>
      </c>
      <c r="L1327" s="411">
        <v>70586.32759999999</v>
      </c>
      <c r="M1327" s="411">
        <v>67638.921600000001</v>
      </c>
      <c r="N1327" s="411">
        <v>65172.809600000001</v>
      </c>
      <c r="O1327" s="412">
        <v>64859.934399999998</v>
      </c>
      <c r="P1327" s="411">
        <f t="shared" si="390"/>
        <v>801015.47610000009</v>
      </c>
      <c r="Q1327" s="411">
        <f t="shared" si="391"/>
        <v>462969.2000290323</v>
      </c>
      <c r="R1327" s="411">
        <f t="shared" si="392"/>
        <v>120902.52009855394</v>
      </c>
      <c r="S1327" s="411">
        <f t="shared" si="393"/>
        <v>217143.75597241381</v>
      </c>
      <c r="T1327" s="411">
        <v>140.44581967511112</v>
      </c>
      <c r="U1327" s="411">
        <v>0</v>
      </c>
      <c r="V1327" s="411">
        <v>-2.1292302066251523</v>
      </c>
      <c r="W1327" s="411">
        <v>-28.511476389849804</v>
      </c>
      <c r="X1327" s="411">
        <v>-69.041761333608292</v>
      </c>
      <c r="Y1327" s="411">
        <v>105.21656935538135</v>
      </c>
      <c r="Z1327" s="411">
        <v>-123.25731016808959</v>
      </c>
      <c r="AA1327" s="411">
        <v>150.44708196694637</v>
      </c>
      <c r="AB1327" s="411">
        <v>-385.72019359805449</v>
      </c>
      <c r="AC1327" s="411">
        <v>366.99578964366538</v>
      </c>
      <c r="AD1327" s="411">
        <v>-7.223649766179733</v>
      </c>
      <c r="AE1327" s="412">
        <v>-2.8224631629523174</v>
      </c>
      <c r="AF1327" s="411">
        <f t="shared" si="394"/>
        <v>144.39917601574484</v>
      </c>
      <c r="AG1327" s="411">
        <v>65992.417719675112</v>
      </c>
      <c r="AH1327" s="411">
        <v>68117.2</v>
      </c>
      <c r="AI1327" s="411">
        <v>67918.870769793371</v>
      </c>
      <c r="AJ1327" s="411">
        <v>68134.085623610154</v>
      </c>
      <c r="AK1327" s="411">
        <v>65002.194938666391</v>
      </c>
      <c r="AL1327" s="411">
        <v>63394.152769355387</v>
      </c>
      <c r="AM1327" s="411">
        <v>66584.876089831901</v>
      </c>
      <c r="AN1327" s="411">
        <v>67786.854681966943</v>
      </c>
      <c r="AO1327" s="411">
        <v>70200.607406401949</v>
      </c>
      <c r="AP1327" s="411">
        <v>68005.91738964367</v>
      </c>
      <c r="AQ1327" s="411">
        <v>65165.585950233828</v>
      </c>
      <c r="AR1327" s="412">
        <v>64857.111936837056</v>
      </c>
      <c r="AS1327" s="411">
        <f t="shared" si="395"/>
        <v>801159.87527601584</v>
      </c>
      <c r="AT1327" s="411">
        <f t="shared" si="396"/>
        <v>462995.89868222811</v>
      </c>
      <c r="AU1327" s="411">
        <f t="shared" si="397"/>
        <v>120769.67651530709</v>
      </c>
      <c r="AV1327" s="411">
        <f t="shared" si="398"/>
        <v>217394.30007848062</v>
      </c>
      <c r="AW1327" s="411">
        <v>0</v>
      </c>
      <c r="AX1327" s="411">
        <v>0</v>
      </c>
      <c r="AY1327" s="411">
        <v>0</v>
      </c>
      <c r="AZ1327" s="411">
        <v>0</v>
      </c>
      <c r="BA1327" s="411">
        <v>0</v>
      </c>
      <c r="BB1327" s="411">
        <v>0</v>
      </c>
      <c r="BC1327" s="411">
        <v>0</v>
      </c>
      <c r="BD1327" s="411">
        <v>0</v>
      </c>
      <c r="BE1327" s="411">
        <v>0</v>
      </c>
      <c r="BF1327" s="411">
        <v>0</v>
      </c>
      <c r="BG1327" s="411">
        <v>0</v>
      </c>
      <c r="BH1327" s="412">
        <v>0</v>
      </c>
      <c r="BI1327" s="411">
        <f t="shared" si="399"/>
        <v>0</v>
      </c>
      <c r="BJ1327" s="411">
        <v>65992.417719675112</v>
      </c>
      <c r="BK1327" s="411">
        <v>68117.2</v>
      </c>
      <c r="BL1327" s="411">
        <v>67918.870769793371</v>
      </c>
      <c r="BM1327" s="411">
        <v>68134.085623610154</v>
      </c>
      <c r="BN1327" s="411">
        <v>65002.194938666391</v>
      </c>
      <c r="BO1327" s="411">
        <v>63394.152769355387</v>
      </c>
      <c r="BP1327" s="411">
        <v>66584.876089831901</v>
      </c>
      <c r="BQ1327" s="411">
        <v>67786.854681966943</v>
      </c>
      <c r="BR1327" s="411">
        <v>70200.607406401949</v>
      </c>
      <c r="BS1327" s="411">
        <v>68005.91738964367</v>
      </c>
      <c r="BT1327" s="411">
        <v>65165.585950233828</v>
      </c>
      <c r="BU1327" s="412">
        <v>64857.111936837056</v>
      </c>
      <c r="BV1327" s="411">
        <f t="shared" si="400"/>
        <v>801159.87527601584</v>
      </c>
      <c r="BW1327" s="411">
        <v>-2762.5047046106747</v>
      </c>
      <c r="BX1327" s="411">
        <v>-2938.4592551192009</v>
      </c>
      <c r="BY1327" s="411">
        <v>-2278.3668421418342</v>
      </c>
      <c r="BZ1327" s="411">
        <v>-2399.0892521800265</v>
      </c>
      <c r="CA1327" s="411">
        <v>914.92669446410559</v>
      </c>
      <c r="CB1327" s="411">
        <v>2846.0708526689868</v>
      </c>
      <c r="CC1327" s="411">
        <v>2123.8583919012485</v>
      </c>
      <c r="CD1327" s="411">
        <v>-3499.9287853025603</v>
      </c>
      <c r="CE1327" s="411">
        <v>1402.2821243591172</v>
      </c>
      <c r="CF1327" s="411">
        <v>2221.5974515569987</v>
      </c>
      <c r="CG1327" s="411">
        <v>-1004.7725951916091</v>
      </c>
      <c r="CH1327" s="412">
        <v>2526.8894418894452</v>
      </c>
      <c r="CI1327" s="411">
        <f t="shared" si="401"/>
        <v>-2847.4964777060022</v>
      </c>
      <c r="CJ1327" s="411">
        <v>63229.913015064441</v>
      </c>
      <c r="CK1327" s="411">
        <v>65178.740744880801</v>
      </c>
      <c r="CL1327" s="411">
        <v>65640.503927651545</v>
      </c>
      <c r="CM1327" s="411">
        <v>65734.996371430127</v>
      </c>
      <c r="CN1327" s="411">
        <v>65917.121633130504</v>
      </c>
      <c r="CO1327" s="411">
        <v>66240.223622024379</v>
      </c>
      <c r="CP1327" s="411">
        <v>68708.734481733161</v>
      </c>
      <c r="CQ1327" s="411">
        <v>64286.92589666439</v>
      </c>
      <c r="CR1327" s="411">
        <v>71602.889530761066</v>
      </c>
      <c r="CS1327" s="411">
        <v>70227.514841200667</v>
      </c>
      <c r="CT1327" s="411">
        <v>64160.813355042221</v>
      </c>
      <c r="CU1327" s="412">
        <v>67384.001378726505</v>
      </c>
      <c r="CV1327" s="411">
        <f t="shared" si="402"/>
        <v>798312.37879830995</v>
      </c>
      <c r="CW1327" s="411">
        <v>334.97018759149137</v>
      </c>
      <c r="CX1327" s="411">
        <v>145.89391183808539</v>
      </c>
      <c r="CY1327" s="411">
        <v>145.03585338119137</v>
      </c>
      <c r="CZ1327" s="411">
        <v>-738.91915376654993</v>
      </c>
      <c r="DA1327" s="411">
        <v>-170.04004863125442</v>
      </c>
      <c r="DB1327" s="411">
        <v>-389.77978930773861</v>
      </c>
      <c r="DC1327" s="411">
        <v>619.50020480288367</v>
      </c>
      <c r="DD1327" s="411">
        <v>184.63065102025348</v>
      </c>
      <c r="DE1327" s="411">
        <v>-641.91387231331851</v>
      </c>
      <c r="DF1327" s="411">
        <v>15.505776915788374</v>
      </c>
      <c r="DG1327" s="411">
        <v>-365.18252671981168</v>
      </c>
      <c r="DH1327" s="412">
        <v>0</v>
      </c>
      <c r="DI1327" s="411">
        <f t="shared" si="403"/>
        <v>-860.29880518897949</v>
      </c>
      <c r="DJ1327" s="411">
        <v>63564.883202655925</v>
      </c>
      <c r="DK1327" s="411">
        <v>65324.634656718888</v>
      </c>
      <c r="DL1327" s="411">
        <v>65785.539781032741</v>
      </c>
      <c r="DM1327" s="411">
        <v>64996.07721766358</v>
      </c>
      <c r="DN1327" s="411">
        <v>65747.081584499247</v>
      </c>
      <c r="DO1327" s="411">
        <v>65850.443832716628</v>
      </c>
      <c r="DP1327" s="411">
        <v>69328.234686536045</v>
      </c>
      <c r="DQ1327" s="411">
        <v>64471.556547684639</v>
      </c>
      <c r="DR1327" s="411">
        <v>70960.975658447744</v>
      </c>
      <c r="DS1327" s="411">
        <v>70243.020618116454</v>
      </c>
      <c r="DT1327" s="411">
        <v>63795.630828322406</v>
      </c>
      <c r="DU1327" s="412">
        <v>67384.001378726505</v>
      </c>
      <c r="DV1327" s="411">
        <f t="shared" si="404"/>
        <v>797452.07999312063</v>
      </c>
      <c r="DW1327" s="412">
        <v>63564.883202655925</v>
      </c>
      <c r="DX1327" s="412">
        <v>65324.634656718888</v>
      </c>
      <c r="DY1327" s="412">
        <v>65785.539781032741</v>
      </c>
      <c r="DZ1327" s="412">
        <v>64996.07721766358</v>
      </c>
      <c r="EA1327" s="412">
        <v>65747.081584499247</v>
      </c>
      <c r="EB1327" s="412">
        <v>65850.443832716628</v>
      </c>
      <c r="EC1327" s="412">
        <v>69328.234686536045</v>
      </c>
      <c r="ED1327" s="412">
        <v>64471.556547684639</v>
      </c>
      <c r="EE1327" s="412">
        <v>70960.975658447744</v>
      </c>
      <c r="EF1327" s="412">
        <v>70243.020618116454</v>
      </c>
      <c r="EG1327" s="412">
        <v>63795.630828322406</v>
      </c>
      <c r="EH1327" s="412">
        <v>67384.001378726505</v>
      </c>
      <c r="EI1327" s="411">
        <f t="shared" si="405"/>
        <v>797452.07999312063</v>
      </c>
      <c r="EK1327" s="411">
        <f t="shared" si="406"/>
        <v>797452.07999312086</v>
      </c>
      <c r="EL1327" s="7">
        <f t="shared" si="407"/>
        <v>0</v>
      </c>
    </row>
    <row r="1328" spans="1:142">
      <c r="A1328" s="365" t="str">
        <f t="shared" si="389"/>
        <v xml:space="preserve"> 240</v>
      </c>
      <c r="B1328" s="370" t="s">
        <v>988</v>
      </c>
      <c r="C1328" s="370" t="s">
        <v>920</v>
      </c>
      <c r="D1328" s="411">
        <v>23738936</v>
      </c>
      <c r="E1328" s="411">
        <v>25686018</v>
      </c>
      <c r="F1328" s="411">
        <v>25354225</v>
      </c>
      <c r="G1328" s="411">
        <v>24831287</v>
      </c>
      <c r="H1328" s="411">
        <v>22856165</v>
      </c>
      <c r="I1328" s="411">
        <v>21312970</v>
      </c>
      <c r="J1328" s="411">
        <v>24544694</v>
      </c>
      <c r="K1328" s="411">
        <v>25529328</v>
      </c>
      <c r="L1328" s="411">
        <v>24285484</v>
      </c>
      <c r="M1328" s="411">
        <v>22793694</v>
      </c>
      <c r="N1328" s="411">
        <v>21647890</v>
      </c>
      <c r="O1328" s="412">
        <v>22170196</v>
      </c>
      <c r="P1328" s="411">
        <f t="shared" si="390"/>
        <v>284750887</v>
      </c>
      <c r="Q1328" s="411">
        <f t="shared" si="391"/>
        <v>167532530.67741936</v>
      </c>
      <c r="R1328" s="411">
        <f t="shared" si="392"/>
        <v>43907132.460511684</v>
      </c>
      <c r="S1328" s="411">
        <f t="shared" si="393"/>
        <v>73311223.862068966</v>
      </c>
      <c r="T1328" s="411">
        <v>50629.225344958308</v>
      </c>
      <c r="U1328" s="411">
        <v>0</v>
      </c>
      <c r="V1328" s="411">
        <v>-794.82018426706782</v>
      </c>
      <c r="W1328" s="411">
        <v>-10386.585651825706</v>
      </c>
      <c r="X1328" s="411">
        <v>-24250.805255274972</v>
      </c>
      <c r="Y1328" s="411">
        <v>35432.379193222907</v>
      </c>
      <c r="Z1328" s="411">
        <v>-45351.4857505931</v>
      </c>
      <c r="AA1328" s="411">
        <v>56786.175352356688</v>
      </c>
      <c r="AB1328" s="411">
        <v>-132708.44239391224</v>
      </c>
      <c r="AC1328" s="411">
        <v>123674.20311482323</v>
      </c>
      <c r="AD1328" s="411">
        <v>-2399.4174333830306</v>
      </c>
      <c r="AE1328" s="412">
        <v>-964.76448988483753</v>
      </c>
      <c r="AF1328" s="411">
        <f t="shared" si="394"/>
        <v>49665.661846220188</v>
      </c>
      <c r="AG1328" s="411">
        <v>23789565.22534496</v>
      </c>
      <c r="AH1328" s="411">
        <v>25686018</v>
      </c>
      <c r="AI1328" s="411">
        <v>25353430.179815732</v>
      </c>
      <c r="AJ1328" s="411">
        <v>24820900.414348174</v>
      </c>
      <c r="AK1328" s="411">
        <v>22831914.194744725</v>
      </c>
      <c r="AL1328" s="411">
        <v>21348402.379193224</v>
      </c>
      <c r="AM1328" s="411">
        <v>24499342.514249407</v>
      </c>
      <c r="AN1328" s="411">
        <v>25586114.175352357</v>
      </c>
      <c r="AO1328" s="411">
        <v>24152775.55760609</v>
      </c>
      <c r="AP1328" s="411">
        <v>22917368.203114823</v>
      </c>
      <c r="AQ1328" s="411">
        <v>21645490.582566619</v>
      </c>
      <c r="AR1328" s="412">
        <v>22169231.235510115</v>
      </c>
      <c r="AS1328" s="411">
        <f t="shared" si="395"/>
        <v>284800552.66184622</v>
      </c>
      <c r="AT1328" s="411">
        <f t="shared" si="396"/>
        <v>167539271.5362688</v>
      </c>
      <c r="AU1328" s="411">
        <f t="shared" si="397"/>
        <v>43866356.467804864</v>
      </c>
      <c r="AV1328" s="411">
        <f t="shared" si="398"/>
        <v>73394924.657772541</v>
      </c>
      <c r="AW1328" s="411">
        <v>0</v>
      </c>
      <c r="AX1328" s="411">
        <v>0</v>
      </c>
      <c r="AY1328" s="411">
        <v>0</v>
      </c>
      <c r="AZ1328" s="411">
        <v>0</v>
      </c>
      <c r="BA1328" s="411">
        <v>0</v>
      </c>
      <c r="BB1328" s="411">
        <v>0</v>
      </c>
      <c r="BC1328" s="411">
        <v>0</v>
      </c>
      <c r="BD1328" s="411">
        <v>0</v>
      </c>
      <c r="BE1328" s="411">
        <v>0</v>
      </c>
      <c r="BF1328" s="411">
        <v>0</v>
      </c>
      <c r="BG1328" s="411">
        <v>0</v>
      </c>
      <c r="BH1328" s="412">
        <v>0</v>
      </c>
      <c r="BI1328" s="411">
        <f t="shared" si="399"/>
        <v>0</v>
      </c>
      <c r="BJ1328" s="411">
        <v>23789565.22534496</v>
      </c>
      <c r="BK1328" s="411">
        <v>25686018</v>
      </c>
      <c r="BL1328" s="411">
        <v>25353430.179815732</v>
      </c>
      <c r="BM1328" s="411">
        <v>24820900.414348174</v>
      </c>
      <c r="BN1328" s="411">
        <v>22831914.194744725</v>
      </c>
      <c r="BO1328" s="411">
        <v>21348402.379193224</v>
      </c>
      <c r="BP1328" s="411">
        <v>24499342.514249407</v>
      </c>
      <c r="BQ1328" s="411">
        <v>25586114.175352357</v>
      </c>
      <c r="BR1328" s="411">
        <v>24152775.55760609</v>
      </c>
      <c r="BS1328" s="411">
        <v>22917368.203114823</v>
      </c>
      <c r="BT1328" s="411">
        <v>21645490.582566619</v>
      </c>
      <c r="BU1328" s="412">
        <v>22169231.235510115</v>
      </c>
      <c r="BV1328" s="411">
        <f t="shared" si="400"/>
        <v>284800552.66184622</v>
      </c>
      <c r="BW1328" s="411">
        <v>-995853.586313818</v>
      </c>
      <c r="BX1328" s="411">
        <v>-1108050.7906851491</v>
      </c>
      <c r="BY1328" s="411">
        <v>-850491.38776230509</v>
      </c>
      <c r="BZ1328" s="411">
        <v>-873975.99701343605</v>
      </c>
      <c r="CA1328" s="411">
        <v>321366.49850357225</v>
      </c>
      <c r="CB1328" s="411">
        <v>958433.27985671733</v>
      </c>
      <c r="CC1328" s="411">
        <v>781455.74867109559</v>
      </c>
      <c r="CD1328" s="411">
        <v>-1321046.3581248906</v>
      </c>
      <c r="CE1328" s="411">
        <v>482460.29015127936</v>
      </c>
      <c r="CF1328" s="411">
        <v>748657.89258783893</v>
      </c>
      <c r="CG1328" s="411">
        <v>-333746.64602034364</v>
      </c>
      <c r="CH1328" s="412">
        <v>863732.51399741916</v>
      </c>
      <c r="CI1328" s="411">
        <f t="shared" si="401"/>
        <v>-1327058.5421520197</v>
      </c>
      <c r="CJ1328" s="411">
        <v>22793711.639031138</v>
      </c>
      <c r="CK1328" s="411">
        <v>24577967.209314853</v>
      </c>
      <c r="CL1328" s="411">
        <v>24502938.792053428</v>
      </c>
      <c r="CM1328" s="411">
        <v>23946924.417334735</v>
      </c>
      <c r="CN1328" s="411">
        <v>23153280.693248298</v>
      </c>
      <c r="CO1328" s="411">
        <v>22306835.659049939</v>
      </c>
      <c r="CP1328" s="411">
        <v>25280798.262920499</v>
      </c>
      <c r="CQ1328" s="411">
        <v>24265067.817227464</v>
      </c>
      <c r="CR1328" s="411">
        <v>24635235.847757369</v>
      </c>
      <c r="CS1328" s="411">
        <v>23666026.095702663</v>
      </c>
      <c r="CT1328" s="411">
        <v>21311743.936546274</v>
      </c>
      <c r="CU1328" s="412">
        <v>23032963.749507535</v>
      </c>
      <c r="CV1328" s="411">
        <f t="shared" si="402"/>
        <v>283473494.11969417</v>
      </c>
      <c r="CW1328" s="411">
        <v>283.31850370654138</v>
      </c>
      <c r="CX1328" s="411">
        <v>-67693.534239949484</v>
      </c>
      <c r="CY1328" s="411">
        <v>-73492.473067822342</v>
      </c>
      <c r="CZ1328" s="411">
        <v>-396293.28652940213</v>
      </c>
      <c r="DA1328" s="411">
        <v>-198182.09857496119</v>
      </c>
      <c r="DB1328" s="411">
        <v>-221334.10887403358</v>
      </c>
      <c r="DC1328" s="411">
        <v>141328.53549870977</v>
      </c>
      <c r="DD1328" s="411">
        <v>-4548.4278581397666</v>
      </c>
      <c r="DE1328" s="411">
        <v>-292767.9086093232</v>
      </c>
      <c r="DF1328" s="411">
        <v>-51218.850324497267</v>
      </c>
      <c r="DG1328" s="411">
        <v>-129184.9020512634</v>
      </c>
      <c r="DH1328" s="412">
        <v>0</v>
      </c>
      <c r="DI1328" s="411">
        <f t="shared" si="403"/>
        <v>-1293103.7361269761</v>
      </c>
      <c r="DJ1328" s="411">
        <v>22793994.95753485</v>
      </c>
      <c r="DK1328" s="411">
        <v>24510273.675074901</v>
      </c>
      <c r="DL1328" s="411">
        <v>24429446.318985607</v>
      </c>
      <c r="DM1328" s="411">
        <v>23550631.130805336</v>
      </c>
      <c r="DN1328" s="411">
        <v>22955098.594673336</v>
      </c>
      <c r="DO1328" s="411">
        <v>22085501.550175905</v>
      </c>
      <c r="DP1328" s="411">
        <v>25422126.798419211</v>
      </c>
      <c r="DQ1328" s="411">
        <v>24260519.389369328</v>
      </c>
      <c r="DR1328" s="411">
        <v>24342467.939148042</v>
      </c>
      <c r="DS1328" s="411">
        <v>23614807.245378163</v>
      </c>
      <c r="DT1328" s="411">
        <v>21182559.034495011</v>
      </c>
      <c r="DU1328" s="412">
        <v>23032963.749507535</v>
      </c>
      <c r="DV1328" s="411">
        <f t="shared" si="404"/>
        <v>282180390.38356727</v>
      </c>
      <c r="DW1328" s="412">
        <v>22793994.95753485</v>
      </c>
      <c r="DX1328" s="412">
        <v>24510273.675074901</v>
      </c>
      <c r="DY1328" s="412">
        <v>24429446.318985607</v>
      </c>
      <c r="DZ1328" s="412">
        <v>23550631.130805336</v>
      </c>
      <c r="EA1328" s="412">
        <v>22955098.594673336</v>
      </c>
      <c r="EB1328" s="412">
        <v>22085501.550175905</v>
      </c>
      <c r="EC1328" s="412">
        <v>25422126.798419211</v>
      </c>
      <c r="ED1328" s="412">
        <v>24260519.389369328</v>
      </c>
      <c r="EE1328" s="412">
        <v>24342467.939148042</v>
      </c>
      <c r="EF1328" s="412">
        <v>23614807.245378163</v>
      </c>
      <c r="EG1328" s="412">
        <v>21182559.034495011</v>
      </c>
      <c r="EH1328" s="412">
        <v>23032963.749507535</v>
      </c>
      <c r="EI1328" s="411">
        <f t="shared" si="405"/>
        <v>282180390.38356727</v>
      </c>
      <c r="EK1328" s="411">
        <f t="shared" si="406"/>
        <v>282180390.38356721</v>
      </c>
      <c r="EL1328" s="7">
        <f t="shared" si="407"/>
        <v>0</v>
      </c>
    </row>
    <row r="1329" spans="1:142">
      <c r="A1329" s="365" t="str">
        <f t="shared" si="389"/>
        <v xml:space="preserve"> 240</v>
      </c>
      <c r="B1329" s="370" t="s">
        <v>988</v>
      </c>
      <c r="C1329" s="370" t="s">
        <v>927</v>
      </c>
      <c r="D1329" s="411">
        <v>23738936</v>
      </c>
      <c r="E1329" s="411">
        <v>25686018</v>
      </c>
      <c r="F1329" s="411">
        <v>25354225</v>
      </c>
      <c r="G1329" s="411">
        <v>24831287</v>
      </c>
      <c r="H1329" s="411">
        <v>22856165</v>
      </c>
      <c r="I1329" s="411">
        <v>21312970</v>
      </c>
      <c r="J1329" s="411">
        <v>24544694</v>
      </c>
      <c r="K1329" s="411">
        <v>25529328</v>
      </c>
      <c r="L1329" s="411">
        <v>24285484</v>
      </c>
      <c r="M1329" s="411">
        <v>22793694</v>
      </c>
      <c r="N1329" s="411">
        <v>21647890</v>
      </c>
      <c r="O1329" s="412">
        <v>22170196</v>
      </c>
      <c r="P1329" s="411">
        <f t="shared" si="390"/>
        <v>284750887</v>
      </c>
      <c r="Q1329" s="411">
        <f t="shared" si="391"/>
        <v>167532530.67741936</v>
      </c>
      <c r="R1329" s="411">
        <f t="shared" si="392"/>
        <v>43907132.460511684</v>
      </c>
      <c r="S1329" s="411">
        <f t="shared" si="393"/>
        <v>73311223.862068966</v>
      </c>
      <c r="T1329" s="411">
        <v>50629.225344958308</v>
      </c>
      <c r="U1329" s="411">
        <v>0</v>
      </c>
      <c r="V1329" s="411">
        <v>-794.82018426706782</v>
      </c>
      <c r="W1329" s="411">
        <v>-10386.585651825706</v>
      </c>
      <c r="X1329" s="411">
        <v>-24250.805255274972</v>
      </c>
      <c r="Y1329" s="411">
        <v>35432.379193222907</v>
      </c>
      <c r="Z1329" s="411">
        <v>-45351.4857505931</v>
      </c>
      <c r="AA1329" s="411">
        <v>56786.175352356688</v>
      </c>
      <c r="AB1329" s="411">
        <v>-132708.44239391224</v>
      </c>
      <c r="AC1329" s="411">
        <v>123674.20311482323</v>
      </c>
      <c r="AD1329" s="411">
        <v>-2399.4174333830306</v>
      </c>
      <c r="AE1329" s="412">
        <v>-964.76448988483753</v>
      </c>
      <c r="AF1329" s="411">
        <f t="shared" si="394"/>
        <v>49665.661846220188</v>
      </c>
      <c r="AG1329" s="411">
        <v>23789565.225344956</v>
      </c>
      <c r="AH1329" s="411">
        <v>25686018</v>
      </c>
      <c r="AI1329" s="411">
        <v>25353430.179815736</v>
      </c>
      <c r="AJ1329" s="411">
        <v>24820900.414348174</v>
      </c>
      <c r="AK1329" s="411">
        <v>22831914.194744725</v>
      </c>
      <c r="AL1329" s="411">
        <v>21348402.379193224</v>
      </c>
      <c r="AM1329" s="411">
        <v>24499342.514249407</v>
      </c>
      <c r="AN1329" s="411">
        <v>25586114.175352361</v>
      </c>
      <c r="AO1329" s="411">
        <v>24152775.557606086</v>
      </c>
      <c r="AP1329" s="411">
        <v>22917368.203114823</v>
      </c>
      <c r="AQ1329" s="411">
        <v>21645490.582566615</v>
      </c>
      <c r="AR1329" s="412">
        <v>22169231.235510115</v>
      </c>
      <c r="AS1329" s="411">
        <f t="shared" si="395"/>
        <v>284800552.66184622</v>
      </c>
      <c r="AT1329" s="411">
        <f t="shared" si="396"/>
        <v>167539271.5362688</v>
      </c>
      <c r="AU1329" s="411">
        <f t="shared" si="397"/>
        <v>43866356.467804864</v>
      </c>
      <c r="AV1329" s="411">
        <f t="shared" si="398"/>
        <v>73394924.657772541</v>
      </c>
      <c r="AW1329" s="411">
        <v>0</v>
      </c>
      <c r="AX1329" s="411">
        <v>0</v>
      </c>
      <c r="AY1329" s="411">
        <v>0</v>
      </c>
      <c r="AZ1329" s="411">
        <v>0</v>
      </c>
      <c r="BA1329" s="411">
        <v>0</v>
      </c>
      <c r="BB1329" s="411">
        <v>0</v>
      </c>
      <c r="BC1329" s="411">
        <v>0</v>
      </c>
      <c r="BD1329" s="411">
        <v>0</v>
      </c>
      <c r="BE1329" s="411">
        <v>0</v>
      </c>
      <c r="BF1329" s="411">
        <v>0</v>
      </c>
      <c r="BG1329" s="411">
        <v>0</v>
      </c>
      <c r="BH1329" s="412">
        <v>0</v>
      </c>
      <c r="BI1329" s="411">
        <f t="shared" si="399"/>
        <v>0</v>
      </c>
      <c r="BJ1329" s="411">
        <v>23789565.225344956</v>
      </c>
      <c r="BK1329" s="411">
        <v>25686018</v>
      </c>
      <c r="BL1329" s="411">
        <v>25353430.179815736</v>
      </c>
      <c r="BM1329" s="411">
        <v>24820900.414348174</v>
      </c>
      <c r="BN1329" s="411">
        <v>22831914.194744725</v>
      </c>
      <c r="BO1329" s="411">
        <v>21348402.379193224</v>
      </c>
      <c r="BP1329" s="411">
        <v>24499342.514249407</v>
      </c>
      <c r="BQ1329" s="411">
        <v>25586114.175352361</v>
      </c>
      <c r="BR1329" s="411">
        <v>24152775.557606086</v>
      </c>
      <c r="BS1329" s="411">
        <v>22917368.203114823</v>
      </c>
      <c r="BT1329" s="411">
        <v>21645490.582566615</v>
      </c>
      <c r="BU1329" s="412">
        <v>22169231.235510115</v>
      </c>
      <c r="BV1329" s="411">
        <f t="shared" si="400"/>
        <v>284800552.66184622</v>
      </c>
      <c r="BW1329" s="411">
        <v>-995853.586313818</v>
      </c>
      <c r="BX1329" s="411">
        <v>-1108050.7906851489</v>
      </c>
      <c r="BY1329" s="411">
        <v>-850491.38776230509</v>
      </c>
      <c r="BZ1329" s="411">
        <v>-873975.99701343605</v>
      </c>
      <c r="CA1329" s="411">
        <v>321366.49850357225</v>
      </c>
      <c r="CB1329" s="411">
        <v>958433.27985671733</v>
      </c>
      <c r="CC1329" s="411">
        <v>781455.74867109547</v>
      </c>
      <c r="CD1329" s="411">
        <v>-1321046.3581248906</v>
      </c>
      <c r="CE1329" s="411">
        <v>482460.29015127936</v>
      </c>
      <c r="CF1329" s="411">
        <v>748657.89258783904</v>
      </c>
      <c r="CG1329" s="411">
        <v>-333746.64602034364</v>
      </c>
      <c r="CH1329" s="412">
        <v>863732.51399741916</v>
      </c>
      <c r="CI1329" s="411">
        <f t="shared" si="401"/>
        <v>-1327058.5421520192</v>
      </c>
      <c r="CJ1329" s="411">
        <v>22793711.639031142</v>
      </c>
      <c r="CK1329" s="411">
        <v>24577967.209314849</v>
      </c>
      <c r="CL1329" s="411">
        <v>24502938.792053428</v>
      </c>
      <c r="CM1329" s="411">
        <v>23946924.417334739</v>
      </c>
      <c r="CN1329" s="411">
        <v>23153280.693248298</v>
      </c>
      <c r="CO1329" s="411">
        <v>22306835.659049939</v>
      </c>
      <c r="CP1329" s="411">
        <v>25280798.262920503</v>
      </c>
      <c r="CQ1329" s="411">
        <v>24265067.817227464</v>
      </c>
      <c r="CR1329" s="411">
        <v>24635235.847757366</v>
      </c>
      <c r="CS1329" s="411">
        <v>23666026.095702663</v>
      </c>
      <c r="CT1329" s="411">
        <v>21311743.936546274</v>
      </c>
      <c r="CU1329" s="412">
        <v>23032963.749507535</v>
      </c>
      <c r="CV1329" s="411">
        <f t="shared" si="402"/>
        <v>283473494.11969417</v>
      </c>
      <c r="CW1329" s="411">
        <v>283.31850370654138</v>
      </c>
      <c r="CX1329" s="411">
        <v>-67693.534239949484</v>
      </c>
      <c r="CY1329" s="411">
        <v>-73492.473067822342</v>
      </c>
      <c r="CZ1329" s="411">
        <v>-396293.28652940213</v>
      </c>
      <c r="DA1329" s="411">
        <v>-198182.09857496119</v>
      </c>
      <c r="DB1329" s="411">
        <v>-221334.10887403355</v>
      </c>
      <c r="DC1329" s="411">
        <v>141328.53549870977</v>
      </c>
      <c r="DD1329" s="411">
        <v>-4548.4278581397666</v>
      </c>
      <c r="DE1329" s="411">
        <v>-292767.9086093232</v>
      </c>
      <c r="DF1329" s="411">
        <v>-51218.850324497267</v>
      </c>
      <c r="DG1329" s="411">
        <v>-129184.9020512634</v>
      </c>
      <c r="DH1329" s="412">
        <v>0</v>
      </c>
      <c r="DI1329" s="411">
        <f t="shared" si="403"/>
        <v>-1293103.7361269761</v>
      </c>
      <c r="DJ1329" s="411">
        <v>22793994.957534846</v>
      </c>
      <c r="DK1329" s="411">
        <v>24510273.675074898</v>
      </c>
      <c r="DL1329" s="411">
        <v>24429446.318985607</v>
      </c>
      <c r="DM1329" s="411">
        <v>23550631.130805336</v>
      </c>
      <c r="DN1329" s="411">
        <v>22955098.594673336</v>
      </c>
      <c r="DO1329" s="411">
        <v>22085501.550175909</v>
      </c>
      <c r="DP1329" s="411">
        <v>25422126.798419211</v>
      </c>
      <c r="DQ1329" s="411">
        <v>24260519.389369328</v>
      </c>
      <c r="DR1329" s="411">
        <v>24342467.939148042</v>
      </c>
      <c r="DS1329" s="411">
        <v>23614807.245378166</v>
      </c>
      <c r="DT1329" s="411">
        <v>21182559.034495011</v>
      </c>
      <c r="DU1329" s="412">
        <v>23032963.749507535</v>
      </c>
      <c r="DV1329" s="411">
        <f t="shared" si="404"/>
        <v>282180390.38356721</v>
      </c>
      <c r="DW1329" s="412">
        <v>22793994.957534846</v>
      </c>
      <c r="DX1329" s="412">
        <v>24510273.675074898</v>
      </c>
      <c r="DY1329" s="412">
        <v>24429446.318985607</v>
      </c>
      <c r="DZ1329" s="412">
        <v>23550631.130805336</v>
      </c>
      <c r="EA1329" s="412">
        <v>22955098.594673336</v>
      </c>
      <c r="EB1329" s="412">
        <v>22085501.550175909</v>
      </c>
      <c r="EC1329" s="412">
        <v>25422126.798419211</v>
      </c>
      <c r="ED1329" s="412">
        <v>24260519.389369328</v>
      </c>
      <c r="EE1329" s="412">
        <v>24342467.939148042</v>
      </c>
      <c r="EF1329" s="412">
        <v>23614807.245378166</v>
      </c>
      <c r="EG1329" s="412">
        <v>21182559.034495011</v>
      </c>
      <c r="EH1329" s="412">
        <v>23032963.749507535</v>
      </c>
      <c r="EI1329" s="411">
        <f t="shared" si="405"/>
        <v>282180390.38356721</v>
      </c>
      <c r="EK1329" s="411">
        <f t="shared" si="406"/>
        <v>282180390.38356721</v>
      </c>
      <c r="EL1329" s="7">
        <f t="shared" si="407"/>
        <v>0</v>
      </c>
    </row>
    <row r="1330" spans="1:142">
      <c r="A1330" s="365" t="str">
        <f t="shared" si="389"/>
        <v xml:space="preserve"> 240</v>
      </c>
      <c r="B1330" s="370" t="s">
        <v>988</v>
      </c>
      <c r="C1330" s="370" t="s">
        <v>1173</v>
      </c>
      <c r="D1330" s="411">
        <v>8</v>
      </c>
      <c r="E1330" s="411">
        <v>5</v>
      </c>
      <c r="F1330" s="411">
        <v>34</v>
      </c>
      <c r="G1330" s="411">
        <v>5</v>
      </c>
      <c r="H1330" s="411">
        <v>1</v>
      </c>
      <c r="I1330" s="411">
        <v>0</v>
      </c>
      <c r="J1330" s="411">
        <v>25</v>
      </c>
      <c r="K1330" s="411">
        <v>57</v>
      </c>
      <c r="L1330" s="411">
        <v>2</v>
      </c>
      <c r="M1330" s="411">
        <v>24</v>
      </c>
      <c r="N1330" s="411">
        <v>3</v>
      </c>
      <c r="O1330" s="412">
        <v>3</v>
      </c>
      <c r="P1330" s="411">
        <f t="shared" si="390"/>
        <v>167</v>
      </c>
      <c r="Q1330" s="411">
        <f t="shared" si="391"/>
        <v>77.193548387096769</v>
      </c>
      <c r="R1330" s="411">
        <f t="shared" si="392"/>
        <v>59.254727474972192</v>
      </c>
      <c r="S1330" s="411">
        <f t="shared" si="393"/>
        <v>30.551724137931036</v>
      </c>
      <c r="T1330" s="411">
        <v>0</v>
      </c>
      <c r="U1330" s="411">
        <v>0</v>
      </c>
      <c r="V1330" s="411">
        <v>0</v>
      </c>
      <c r="W1330" s="411">
        <v>0</v>
      </c>
      <c r="X1330" s="411">
        <v>0</v>
      </c>
      <c r="Y1330" s="411">
        <v>0</v>
      </c>
      <c r="Z1330" s="411">
        <v>0</v>
      </c>
      <c r="AA1330" s="411">
        <v>0</v>
      </c>
      <c r="AB1330" s="411">
        <v>0</v>
      </c>
      <c r="AC1330" s="411">
        <v>0</v>
      </c>
      <c r="AD1330" s="411">
        <v>0</v>
      </c>
      <c r="AE1330" s="412">
        <v>0</v>
      </c>
      <c r="AF1330" s="411">
        <f t="shared" si="394"/>
        <v>0</v>
      </c>
      <c r="AG1330" s="411">
        <v>0</v>
      </c>
      <c r="AH1330" s="411">
        <v>0</v>
      </c>
      <c r="AI1330" s="411">
        <v>0</v>
      </c>
      <c r="AJ1330" s="411">
        <v>0</v>
      </c>
      <c r="AK1330" s="411">
        <v>0</v>
      </c>
      <c r="AL1330" s="411">
        <v>0</v>
      </c>
      <c r="AM1330" s="411">
        <v>0</v>
      </c>
      <c r="AN1330" s="411">
        <v>0</v>
      </c>
      <c r="AO1330" s="411">
        <v>0</v>
      </c>
      <c r="AP1330" s="411">
        <v>0</v>
      </c>
      <c r="AQ1330" s="411">
        <v>0</v>
      </c>
      <c r="AR1330" s="412">
        <v>0</v>
      </c>
      <c r="AS1330" s="411">
        <f t="shared" si="395"/>
        <v>0</v>
      </c>
      <c r="AT1330" s="411">
        <f t="shared" si="396"/>
        <v>0</v>
      </c>
      <c r="AU1330" s="411">
        <f t="shared" si="397"/>
        <v>0</v>
      </c>
      <c r="AV1330" s="411">
        <f t="shared" si="398"/>
        <v>0</v>
      </c>
      <c r="AW1330" s="411">
        <v>0</v>
      </c>
      <c r="AX1330" s="411">
        <v>0</v>
      </c>
      <c r="AY1330" s="411">
        <v>0</v>
      </c>
      <c r="AZ1330" s="411">
        <v>0</v>
      </c>
      <c r="BA1330" s="411">
        <v>0</v>
      </c>
      <c r="BB1330" s="411">
        <v>0</v>
      </c>
      <c r="BC1330" s="411">
        <v>0</v>
      </c>
      <c r="BD1330" s="411">
        <v>0</v>
      </c>
      <c r="BE1330" s="411">
        <v>0</v>
      </c>
      <c r="BF1330" s="411">
        <v>0</v>
      </c>
      <c r="BG1330" s="411">
        <v>0</v>
      </c>
      <c r="BH1330" s="412">
        <v>0</v>
      </c>
      <c r="BI1330" s="411">
        <f t="shared" si="399"/>
        <v>0</v>
      </c>
      <c r="BJ1330" s="411">
        <v>0</v>
      </c>
      <c r="BK1330" s="411">
        <v>0</v>
      </c>
      <c r="BL1330" s="411">
        <v>0</v>
      </c>
      <c r="BM1330" s="411">
        <v>0</v>
      </c>
      <c r="BN1330" s="411">
        <v>0</v>
      </c>
      <c r="BO1330" s="411">
        <v>0</v>
      </c>
      <c r="BP1330" s="411">
        <v>0</v>
      </c>
      <c r="BQ1330" s="411">
        <v>0</v>
      </c>
      <c r="BR1330" s="411">
        <v>0</v>
      </c>
      <c r="BS1330" s="411">
        <v>0</v>
      </c>
      <c r="BT1330" s="411">
        <v>0</v>
      </c>
      <c r="BU1330" s="412">
        <v>0</v>
      </c>
      <c r="BV1330" s="411">
        <f t="shared" si="400"/>
        <v>0</v>
      </c>
      <c r="BW1330" s="411">
        <v>0</v>
      </c>
      <c r="BX1330" s="411">
        <v>0</v>
      </c>
      <c r="BY1330" s="411">
        <v>0</v>
      </c>
      <c r="BZ1330" s="411">
        <v>0</v>
      </c>
      <c r="CA1330" s="411">
        <v>0</v>
      </c>
      <c r="CB1330" s="411">
        <v>0</v>
      </c>
      <c r="CC1330" s="411">
        <v>0</v>
      </c>
      <c r="CD1330" s="411">
        <v>0</v>
      </c>
      <c r="CE1330" s="411">
        <v>0</v>
      </c>
      <c r="CF1330" s="411">
        <v>0</v>
      </c>
      <c r="CG1330" s="411">
        <v>0</v>
      </c>
      <c r="CH1330" s="412">
        <v>0</v>
      </c>
      <c r="CI1330" s="411">
        <f t="shared" si="401"/>
        <v>0</v>
      </c>
      <c r="CJ1330" s="411">
        <v>0</v>
      </c>
      <c r="CK1330" s="411">
        <v>0</v>
      </c>
      <c r="CL1330" s="411">
        <v>0</v>
      </c>
      <c r="CM1330" s="411">
        <v>0</v>
      </c>
      <c r="CN1330" s="411">
        <v>0</v>
      </c>
      <c r="CO1330" s="411">
        <v>0</v>
      </c>
      <c r="CP1330" s="411">
        <v>0</v>
      </c>
      <c r="CQ1330" s="411">
        <v>0</v>
      </c>
      <c r="CR1330" s="411">
        <v>0</v>
      </c>
      <c r="CS1330" s="411">
        <v>0</v>
      </c>
      <c r="CT1330" s="411">
        <v>0</v>
      </c>
      <c r="CU1330" s="412">
        <v>0</v>
      </c>
      <c r="CV1330" s="411">
        <f t="shared" si="402"/>
        <v>0</v>
      </c>
      <c r="CW1330" s="411">
        <v>0</v>
      </c>
      <c r="CX1330" s="411">
        <v>0</v>
      </c>
      <c r="CY1330" s="411">
        <v>0</v>
      </c>
      <c r="CZ1330" s="411">
        <v>0</v>
      </c>
      <c r="DA1330" s="411">
        <v>0</v>
      </c>
      <c r="DB1330" s="411">
        <v>0</v>
      </c>
      <c r="DC1330" s="411">
        <v>0</v>
      </c>
      <c r="DD1330" s="411">
        <v>0</v>
      </c>
      <c r="DE1330" s="411">
        <v>0</v>
      </c>
      <c r="DF1330" s="411">
        <v>0</v>
      </c>
      <c r="DG1330" s="411">
        <v>0</v>
      </c>
      <c r="DH1330" s="412">
        <v>0</v>
      </c>
      <c r="DI1330" s="411">
        <f t="shared" si="403"/>
        <v>0</v>
      </c>
      <c r="DJ1330" s="411">
        <v>0</v>
      </c>
      <c r="DK1330" s="411">
        <v>0</v>
      </c>
      <c r="DL1330" s="411">
        <v>0</v>
      </c>
      <c r="DM1330" s="411">
        <v>0</v>
      </c>
      <c r="DN1330" s="411">
        <v>0</v>
      </c>
      <c r="DO1330" s="411">
        <v>0</v>
      </c>
      <c r="DP1330" s="411">
        <v>0</v>
      </c>
      <c r="DQ1330" s="411">
        <v>0</v>
      </c>
      <c r="DR1330" s="411">
        <v>0</v>
      </c>
      <c r="DS1330" s="411">
        <v>0</v>
      </c>
      <c r="DT1330" s="411">
        <v>0</v>
      </c>
      <c r="DU1330" s="412">
        <v>0</v>
      </c>
      <c r="DV1330" s="411">
        <f t="shared" si="404"/>
        <v>0</v>
      </c>
      <c r="DW1330" s="412">
        <v>0</v>
      </c>
      <c r="DX1330" s="412">
        <v>0</v>
      </c>
      <c r="DY1330" s="412">
        <v>0</v>
      </c>
      <c r="DZ1330" s="412">
        <v>0</v>
      </c>
      <c r="EA1330" s="412">
        <v>0</v>
      </c>
      <c r="EB1330" s="412">
        <v>0</v>
      </c>
      <c r="EC1330" s="412">
        <v>0</v>
      </c>
      <c r="ED1330" s="412">
        <v>0</v>
      </c>
      <c r="EE1330" s="412">
        <v>0</v>
      </c>
      <c r="EF1330" s="412">
        <v>0</v>
      </c>
      <c r="EG1330" s="412">
        <v>0</v>
      </c>
      <c r="EH1330" s="412">
        <v>0</v>
      </c>
      <c r="EI1330" s="411">
        <f t="shared" si="405"/>
        <v>0</v>
      </c>
      <c r="EK1330" s="411">
        <f t="shared" si="406"/>
        <v>167</v>
      </c>
      <c r="EL1330" s="7">
        <f t="shared" si="407"/>
        <v>-167</v>
      </c>
    </row>
    <row r="1331" spans="1:142">
      <c r="A1331" s="365" t="str">
        <f t="shared" si="389"/>
        <v xml:space="preserve"> 240</v>
      </c>
      <c r="B1331" s="370" t="s">
        <v>988</v>
      </c>
      <c r="C1331" s="370" t="s">
        <v>1174</v>
      </c>
      <c r="D1331" s="411">
        <v>14</v>
      </c>
      <c r="E1331" s="411">
        <v>9</v>
      </c>
      <c r="F1331" s="411">
        <v>6</v>
      </c>
      <c r="G1331" s="411">
        <v>6</v>
      </c>
      <c r="H1331" s="411">
        <v>7</v>
      </c>
      <c r="I1331" s="411">
        <v>8</v>
      </c>
      <c r="J1331" s="411">
        <v>8</v>
      </c>
      <c r="K1331" s="411">
        <v>8</v>
      </c>
      <c r="L1331" s="411">
        <v>6</v>
      </c>
      <c r="M1331" s="411">
        <v>34</v>
      </c>
      <c r="N1331" s="411">
        <v>9</v>
      </c>
      <c r="O1331" s="412">
        <v>10</v>
      </c>
      <c r="P1331" s="411">
        <f t="shared" si="390"/>
        <v>125</v>
      </c>
      <c r="Q1331" s="411">
        <f t="shared" si="391"/>
        <v>57.741935483870968</v>
      </c>
      <c r="R1331" s="411">
        <f t="shared" si="392"/>
        <v>12.602892102335929</v>
      </c>
      <c r="S1331" s="411">
        <f t="shared" si="393"/>
        <v>54.655172413793103</v>
      </c>
      <c r="T1331" s="411">
        <v>0</v>
      </c>
      <c r="U1331" s="411">
        <v>0</v>
      </c>
      <c r="V1331" s="411">
        <v>0</v>
      </c>
      <c r="W1331" s="411">
        <v>0</v>
      </c>
      <c r="X1331" s="411">
        <v>0</v>
      </c>
      <c r="Y1331" s="411">
        <v>0</v>
      </c>
      <c r="Z1331" s="411">
        <v>0</v>
      </c>
      <c r="AA1331" s="411">
        <v>0</v>
      </c>
      <c r="AB1331" s="411">
        <v>0</v>
      </c>
      <c r="AC1331" s="411">
        <v>0</v>
      </c>
      <c r="AD1331" s="411">
        <v>0</v>
      </c>
      <c r="AE1331" s="412">
        <v>0</v>
      </c>
      <c r="AF1331" s="411">
        <f t="shared" si="394"/>
        <v>0</v>
      </c>
      <c r="AG1331" s="411">
        <v>0</v>
      </c>
      <c r="AH1331" s="411">
        <v>0</v>
      </c>
      <c r="AI1331" s="411">
        <v>0</v>
      </c>
      <c r="AJ1331" s="411">
        <v>0</v>
      </c>
      <c r="AK1331" s="411">
        <v>0</v>
      </c>
      <c r="AL1331" s="411">
        <v>0</v>
      </c>
      <c r="AM1331" s="411">
        <v>0</v>
      </c>
      <c r="AN1331" s="411">
        <v>0</v>
      </c>
      <c r="AO1331" s="411">
        <v>0</v>
      </c>
      <c r="AP1331" s="411">
        <v>0</v>
      </c>
      <c r="AQ1331" s="411">
        <v>0</v>
      </c>
      <c r="AR1331" s="412">
        <v>0</v>
      </c>
      <c r="AS1331" s="411">
        <f t="shared" si="395"/>
        <v>0</v>
      </c>
      <c r="AT1331" s="411">
        <f t="shared" si="396"/>
        <v>0</v>
      </c>
      <c r="AU1331" s="411">
        <f t="shared" si="397"/>
        <v>0</v>
      </c>
      <c r="AV1331" s="411">
        <f t="shared" si="398"/>
        <v>0</v>
      </c>
      <c r="AW1331" s="411">
        <v>0</v>
      </c>
      <c r="AX1331" s="411">
        <v>0</v>
      </c>
      <c r="AY1331" s="411">
        <v>0</v>
      </c>
      <c r="AZ1331" s="411">
        <v>0</v>
      </c>
      <c r="BA1331" s="411">
        <v>0</v>
      </c>
      <c r="BB1331" s="411">
        <v>0</v>
      </c>
      <c r="BC1331" s="411">
        <v>0</v>
      </c>
      <c r="BD1331" s="411">
        <v>0</v>
      </c>
      <c r="BE1331" s="411">
        <v>0</v>
      </c>
      <c r="BF1331" s="411">
        <v>0</v>
      </c>
      <c r="BG1331" s="411">
        <v>0</v>
      </c>
      <c r="BH1331" s="412">
        <v>0</v>
      </c>
      <c r="BI1331" s="411">
        <f t="shared" si="399"/>
        <v>0</v>
      </c>
      <c r="BJ1331" s="411">
        <v>0</v>
      </c>
      <c r="BK1331" s="411">
        <v>0</v>
      </c>
      <c r="BL1331" s="411">
        <v>0</v>
      </c>
      <c r="BM1331" s="411">
        <v>0</v>
      </c>
      <c r="BN1331" s="411">
        <v>0</v>
      </c>
      <c r="BO1331" s="411">
        <v>0</v>
      </c>
      <c r="BP1331" s="411">
        <v>0</v>
      </c>
      <c r="BQ1331" s="411">
        <v>0</v>
      </c>
      <c r="BR1331" s="411">
        <v>0</v>
      </c>
      <c r="BS1331" s="411">
        <v>0</v>
      </c>
      <c r="BT1331" s="411">
        <v>0</v>
      </c>
      <c r="BU1331" s="412">
        <v>0</v>
      </c>
      <c r="BV1331" s="411">
        <f t="shared" si="400"/>
        <v>0</v>
      </c>
      <c r="BW1331" s="411">
        <v>0</v>
      </c>
      <c r="BX1331" s="411">
        <v>0</v>
      </c>
      <c r="BY1331" s="411">
        <v>0</v>
      </c>
      <c r="BZ1331" s="411">
        <v>0</v>
      </c>
      <c r="CA1331" s="411">
        <v>0</v>
      </c>
      <c r="CB1331" s="411">
        <v>0</v>
      </c>
      <c r="CC1331" s="411">
        <v>0</v>
      </c>
      <c r="CD1331" s="411">
        <v>0</v>
      </c>
      <c r="CE1331" s="411">
        <v>0</v>
      </c>
      <c r="CF1331" s="411">
        <v>0</v>
      </c>
      <c r="CG1331" s="411">
        <v>0</v>
      </c>
      <c r="CH1331" s="412">
        <v>0</v>
      </c>
      <c r="CI1331" s="411">
        <f t="shared" si="401"/>
        <v>0</v>
      </c>
      <c r="CJ1331" s="411">
        <v>0</v>
      </c>
      <c r="CK1331" s="411">
        <v>0</v>
      </c>
      <c r="CL1331" s="411">
        <v>0</v>
      </c>
      <c r="CM1331" s="411">
        <v>0</v>
      </c>
      <c r="CN1331" s="411">
        <v>0</v>
      </c>
      <c r="CO1331" s="411">
        <v>0</v>
      </c>
      <c r="CP1331" s="411">
        <v>0</v>
      </c>
      <c r="CQ1331" s="411">
        <v>0</v>
      </c>
      <c r="CR1331" s="411">
        <v>0</v>
      </c>
      <c r="CS1331" s="411">
        <v>0</v>
      </c>
      <c r="CT1331" s="411">
        <v>0</v>
      </c>
      <c r="CU1331" s="412">
        <v>0</v>
      </c>
      <c r="CV1331" s="411">
        <f t="shared" si="402"/>
        <v>0</v>
      </c>
      <c r="CW1331" s="411">
        <v>0</v>
      </c>
      <c r="CX1331" s="411">
        <v>0</v>
      </c>
      <c r="CY1331" s="411">
        <v>0</v>
      </c>
      <c r="CZ1331" s="411">
        <v>0</v>
      </c>
      <c r="DA1331" s="411">
        <v>0</v>
      </c>
      <c r="DB1331" s="411">
        <v>0</v>
      </c>
      <c r="DC1331" s="411">
        <v>0</v>
      </c>
      <c r="DD1331" s="411">
        <v>0</v>
      </c>
      <c r="DE1331" s="411">
        <v>0</v>
      </c>
      <c r="DF1331" s="411">
        <v>0</v>
      </c>
      <c r="DG1331" s="411">
        <v>0</v>
      </c>
      <c r="DH1331" s="412">
        <v>0</v>
      </c>
      <c r="DI1331" s="411">
        <f t="shared" si="403"/>
        <v>0</v>
      </c>
      <c r="DJ1331" s="411">
        <v>0</v>
      </c>
      <c r="DK1331" s="411">
        <v>0</v>
      </c>
      <c r="DL1331" s="411">
        <v>0</v>
      </c>
      <c r="DM1331" s="411">
        <v>0</v>
      </c>
      <c r="DN1331" s="411">
        <v>0</v>
      </c>
      <c r="DO1331" s="411">
        <v>0</v>
      </c>
      <c r="DP1331" s="411">
        <v>0</v>
      </c>
      <c r="DQ1331" s="411">
        <v>0</v>
      </c>
      <c r="DR1331" s="411">
        <v>0</v>
      </c>
      <c r="DS1331" s="411">
        <v>0</v>
      </c>
      <c r="DT1331" s="411">
        <v>0</v>
      </c>
      <c r="DU1331" s="412">
        <v>0</v>
      </c>
      <c r="DV1331" s="411">
        <f t="shared" si="404"/>
        <v>0</v>
      </c>
      <c r="DW1331" s="412">
        <v>0</v>
      </c>
      <c r="DX1331" s="412">
        <v>0</v>
      </c>
      <c r="DY1331" s="412">
        <v>0</v>
      </c>
      <c r="DZ1331" s="412">
        <v>0</v>
      </c>
      <c r="EA1331" s="412">
        <v>0</v>
      </c>
      <c r="EB1331" s="412">
        <v>0</v>
      </c>
      <c r="EC1331" s="412">
        <v>0</v>
      </c>
      <c r="ED1331" s="412">
        <v>0</v>
      </c>
      <c r="EE1331" s="412">
        <v>0</v>
      </c>
      <c r="EF1331" s="412">
        <v>0</v>
      </c>
      <c r="EG1331" s="412">
        <v>0</v>
      </c>
      <c r="EH1331" s="412">
        <v>0</v>
      </c>
      <c r="EI1331" s="411">
        <f t="shared" si="405"/>
        <v>0</v>
      </c>
      <c r="EK1331" s="411">
        <f t="shared" si="406"/>
        <v>125</v>
      </c>
      <c r="EL1331" s="7">
        <f t="shared" si="407"/>
        <v>-125</v>
      </c>
    </row>
    <row r="1332" spans="1:142">
      <c r="A1332" s="365" t="str">
        <f t="shared" si="389"/>
        <v xml:space="preserve"> 240</v>
      </c>
      <c r="B1332" s="370" t="s">
        <v>988</v>
      </c>
      <c r="C1332" s="370" t="s">
        <v>1190</v>
      </c>
      <c r="D1332" s="411">
        <v>0</v>
      </c>
      <c r="E1332" s="411">
        <v>1</v>
      </c>
      <c r="F1332" s="411">
        <v>0</v>
      </c>
      <c r="G1332" s="411">
        <v>1</v>
      </c>
      <c r="H1332" s="411">
        <v>0</v>
      </c>
      <c r="I1332" s="411">
        <v>0</v>
      </c>
      <c r="J1332" s="411">
        <v>2</v>
      </c>
      <c r="K1332" s="411">
        <v>1</v>
      </c>
      <c r="L1332" s="411">
        <v>0</v>
      </c>
      <c r="M1332" s="411">
        <v>0</v>
      </c>
      <c r="N1332" s="411">
        <v>2</v>
      </c>
      <c r="O1332" s="412">
        <v>2</v>
      </c>
      <c r="P1332" s="411">
        <f t="shared" si="390"/>
        <v>9</v>
      </c>
      <c r="Q1332" s="411">
        <f t="shared" si="391"/>
        <v>3.935483870967742</v>
      </c>
      <c r="R1332" s="411">
        <f t="shared" si="392"/>
        <v>1.064516129032258</v>
      </c>
      <c r="S1332" s="411">
        <f t="shared" si="393"/>
        <v>4</v>
      </c>
      <c r="T1332" s="411">
        <v>0</v>
      </c>
      <c r="U1332" s="411">
        <v>0</v>
      </c>
      <c r="V1332" s="411">
        <v>0</v>
      </c>
      <c r="W1332" s="411">
        <v>0</v>
      </c>
      <c r="X1332" s="411">
        <v>0</v>
      </c>
      <c r="Y1332" s="411">
        <v>0</v>
      </c>
      <c r="Z1332" s="411">
        <v>0</v>
      </c>
      <c r="AA1332" s="411">
        <v>0</v>
      </c>
      <c r="AB1332" s="411">
        <v>0</v>
      </c>
      <c r="AC1332" s="411">
        <v>0</v>
      </c>
      <c r="AD1332" s="411">
        <v>0</v>
      </c>
      <c r="AE1332" s="412">
        <v>0</v>
      </c>
      <c r="AF1332" s="411">
        <f t="shared" si="394"/>
        <v>0</v>
      </c>
      <c r="AG1332" s="411">
        <v>0</v>
      </c>
      <c r="AH1332" s="411">
        <v>0</v>
      </c>
      <c r="AI1332" s="411">
        <v>0</v>
      </c>
      <c r="AJ1332" s="411">
        <v>0</v>
      </c>
      <c r="AK1332" s="411">
        <v>0</v>
      </c>
      <c r="AL1332" s="411">
        <v>0</v>
      </c>
      <c r="AM1332" s="411">
        <v>0</v>
      </c>
      <c r="AN1332" s="411">
        <v>0</v>
      </c>
      <c r="AO1332" s="411">
        <v>0</v>
      </c>
      <c r="AP1332" s="411">
        <v>0</v>
      </c>
      <c r="AQ1332" s="411">
        <v>0</v>
      </c>
      <c r="AR1332" s="412">
        <v>0</v>
      </c>
      <c r="AS1332" s="411">
        <f t="shared" si="395"/>
        <v>0</v>
      </c>
      <c r="AT1332" s="411">
        <f t="shared" si="396"/>
        <v>0</v>
      </c>
      <c r="AU1332" s="411">
        <f t="shared" si="397"/>
        <v>0</v>
      </c>
      <c r="AV1332" s="411">
        <f t="shared" si="398"/>
        <v>0</v>
      </c>
      <c r="AW1332" s="411">
        <v>0</v>
      </c>
      <c r="AX1332" s="411">
        <v>0</v>
      </c>
      <c r="AY1332" s="411">
        <v>0</v>
      </c>
      <c r="AZ1332" s="411">
        <v>0</v>
      </c>
      <c r="BA1332" s="411">
        <v>0</v>
      </c>
      <c r="BB1332" s="411">
        <v>0</v>
      </c>
      <c r="BC1332" s="411">
        <v>0</v>
      </c>
      <c r="BD1332" s="411">
        <v>0</v>
      </c>
      <c r="BE1332" s="411">
        <v>0</v>
      </c>
      <c r="BF1332" s="411">
        <v>0</v>
      </c>
      <c r="BG1332" s="411">
        <v>0</v>
      </c>
      <c r="BH1332" s="412">
        <v>0</v>
      </c>
      <c r="BI1332" s="411">
        <f t="shared" si="399"/>
        <v>0</v>
      </c>
      <c r="BJ1332" s="411">
        <v>0</v>
      </c>
      <c r="BK1332" s="411">
        <v>0</v>
      </c>
      <c r="BL1332" s="411">
        <v>0</v>
      </c>
      <c r="BM1332" s="411">
        <v>0</v>
      </c>
      <c r="BN1332" s="411">
        <v>0</v>
      </c>
      <c r="BO1332" s="411">
        <v>0</v>
      </c>
      <c r="BP1332" s="411">
        <v>0</v>
      </c>
      <c r="BQ1332" s="411">
        <v>0</v>
      </c>
      <c r="BR1332" s="411">
        <v>0</v>
      </c>
      <c r="BS1332" s="411">
        <v>0</v>
      </c>
      <c r="BT1332" s="411">
        <v>0</v>
      </c>
      <c r="BU1332" s="412">
        <v>0</v>
      </c>
      <c r="BV1332" s="411">
        <f t="shared" si="400"/>
        <v>0</v>
      </c>
      <c r="BW1332" s="411">
        <v>0</v>
      </c>
      <c r="BX1332" s="411">
        <v>0</v>
      </c>
      <c r="BY1332" s="411">
        <v>0</v>
      </c>
      <c r="BZ1332" s="411">
        <v>0</v>
      </c>
      <c r="CA1332" s="411">
        <v>0</v>
      </c>
      <c r="CB1332" s="411">
        <v>0</v>
      </c>
      <c r="CC1332" s="411">
        <v>0</v>
      </c>
      <c r="CD1332" s="411">
        <v>0</v>
      </c>
      <c r="CE1332" s="411">
        <v>0</v>
      </c>
      <c r="CF1332" s="411">
        <v>0</v>
      </c>
      <c r="CG1332" s="411">
        <v>0</v>
      </c>
      <c r="CH1332" s="412">
        <v>0</v>
      </c>
      <c r="CI1332" s="411">
        <f t="shared" si="401"/>
        <v>0</v>
      </c>
      <c r="CJ1332" s="411">
        <v>0</v>
      </c>
      <c r="CK1332" s="411">
        <v>0</v>
      </c>
      <c r="CL1332" s="411">
        <v>0</v>
      </c>
      <c r="CM1332" s="411">
        <v>0</v>
      </c>
      <c r="CN1332" s="411">
        <v>0</v>
      </c>
      <c r="CO1332" s="411">
        <v>0</v>
      </c>
      <c r="CP1332" s="411">
        <v>0</v>
      </c>
      <c r="CQ1332" s="411">
        <v>0</v>
      </c>
      <c r="CR1332" s="411">
        <v>0</v>
      </c>
      <c r="CS1332" s="411">
        <v>0</v>
      </c>
      <c r="CT1332" s="411">
        <v>0</v>
      </c>
      <c r="CU1332" s="412">
        <v>0</v>
      </c>
      <c r="CV1332" s="411">
        <f t="shared" si="402"/>
        <v>0</v>
      </c>
      <c r="CW1332" s="411">
        <v>0</v>
      </c>
      <c r="CX1332" s="411">
        <v>0</v>
      </c>
      <c r="CY1332" s="411">
        <v>0</v>
      </c>
      <c r="CZ1332" s="411">
        <v>0</v>
      </c>
      <c r="DA1332" s="411">
        <v>0</v>
      </c>
      <c r="DB1332" s="411">
        <v>0</v>
      </c>
      <c r="DC1332" s="411">
        <v>0</v>
      </c>
      <c r="DD1332" s="411">
        <v>0</v>
      </c>
      <c r="DE1332" s="411">
        <v>0</v>
      </c>
      <c r="DF1332" s="411">
        <v>0</v>
      </c>
      <c r="DG1332" s="411">
        <v>0</v>
      </c>
      <c r="DH1332" s="412">
        <v>0</v>
      </c>
      <c r="DI1332" s="411">
        <f t="shared" si="403"/>
        <v>0</v>
      </c>
      <c r="DJ1332" s="411">
        <v>0</v>
      </c>
      <c r="DK1332" s="411">
        <v>0</v>
      </c>
      <c r="DL1332" s="411">
        <v>0</v>
      </c>
      <c r="DM1332" s="411">
        <v>0</v>
      </c>
      <c r="DN1332" s="411">
        <v>0</v>
      </c>
      <c r="DO1332" s="411">
        <v>0</v>
      </c>
      <c r="DP1332" s="411">
        <v>0</v>
      </c>
      <c r="DQ1332" s="411">
        <v>0</v>
      </c>
      <c r="DR1332" s="411">
        <v>0</v>
      </c>
      <c r="DS1332" s="411">
        <v>0</v>
      </c>
      <c r="DT1332" s="411">
        <v>0</v>
      </c>
      <c r="DU1332" s="412">
        <v>0</v>
      </c>
      <c r="DV1332" s="411">
        <f t="shared" si="404"/>
        <v>0</v>
      </c>
      <c r="DW1332" s="412">
        <v>0</v>
      </c>
      <c r="DX1332" s="412">
        <v>0</v>
      </c>
      <c r="DY1332" s="412">
        <v>0</v>
      </c>
      <c r="DZ1332" s="412">
        <v>0</v>
      </c>
      <c r="EA1332" s="412">
        <v>0</v>
      </c>
      <c r="EB1332" s="412">
        <v>0</v>
      </c>
      <c r="EC1332" s="412">
        <v>0</v>
      </c>
      <c r="ED1332" s="412">
        <v>0</v>
      </c>
      <c r="EE1332" s="412">
        <v>0</v>
      </c>
      <c r="EF1332" s="412">
        <v>0</v>
      </c>
      <c r="EG1332" s="412">
        <v>0</v>
      </c>
      <c r="EH1332" s="412">
        <v>0</v>
      </c>
      <c r="EI1332" s="411">
        <f t="shared" si="405"/>
        <v>0</v>
      </c>
      <c r="EK1332" s="411">
        <f t="shared" si="406"/>
        <v>9</v>
      </c>
      <c r="EL1332" s="7">
        <f t="shared" si="407"/>
        <v>-9</v>
      </c>
    </row>
    <row r="1333" spans="1:142">
      <c r="A1333" s="365" t="str">
        <f t="shared" si="389"/>
        <v xml:space="preserve"> 240</v>
      </c>
      <c r="B1333" s="370" t="s">
        <v>988</v>
      </c>
      <c r="C1333" s="370" t="s">
        <v>1192</v>
      </c>
      <c r="D1333" s="411">
        <v>0</v>
      </c>
      <c r="E1333" s="411">
        <v>1</v>
      </c>
      <c r="F1333" s="411">
        <v>2</v>
      </c>
      <c r="G1333" s="411">
        <v>2</v>
      </c>
      <c r="H1333" s="411">
        <v>0</v>
      </c>
      <c r="I1333" s="411">
        <v>0</v>
      </c>
      <c r="J1333" s="411">
        <v>7</v>
      </c>
      <c r="K1333" s="411">
        <v>28</v>
      </c>
      <c r="L1333" s="411">
        <v>0</v>
      </c>
      <c r="M1333" s="411">
        <v>5</v>
      </c>
      <c r="N1333" s="411">
        <v>1</v>
      </c>
      <c r="O1333" s="412">
        <v>0</v>
      </c>
      <c r="P1333" s="411">
        <f t="shared" si="390"/>
        <v>46</v>
      </c>
      <c r="Q1333" s="411">
        <f t="shared" si="391"/>
        <v>11.774193548387096</v>
      </c>
      <c r="R1333" s="411">
        <f t="shared" si="392"/>
        <v>28.225806451612904</v>
      </c>
      <c r="S1333" s="411">
        <f t="shared" si="393"/>
        <v>6</v>
      </c>
      <c r="T1333" s="411">
        <v>0</v>
      </c>
      <c r="U1333" s="411">
        <v>0</v>
      </c>
      <c r="V1333" s="411">
        <v>0</v>
      </c>
      <c r="W1333" s="411">
        <v>0</v>
      </c>
      <c r="X1333" s="411">
        <v>0</v>
      </c>
      <c r="Y1333" s="411">
        <v>0</v>
      </c>
      <c r="Z1333" s="411">
        <v>0</v>
      </c>
      <c r="AA1333" s="411">
        <v>0</v>
      </c>
      <c r="AB1333" s="411">
        <v>0</v>
      </c>
      <c r="AC1333" s="411">
        <v>0</v>
      </c>
      <c r="AD1333" s="411">
        <v>0</v>
      </c>
      <c r="AE1333" s="412">
        <v>0</v>
      </c>
      <c r="AF1333" s="411">
        <f t="shared" si="394"/>
        <v>0</v>
      </c>
      <c r="AG1333" s="411">
        <v>0</v>
      </c>
      <c r="AH1333" s="411">
        <v>0</v>
      </c>
      <c r="AI1333" s="411">
        <v>0</v>
      </c>
      <c r="AJ1333" s="411">
        <v>0</v>
      </c>
      <c r="AK1333" s="411">
        <v>0</v>
      </c>
      <c r="AL1333" s="411">
        <v>0</v>
      </c>
      <c r="AM1333" s="411">
        <v>0</v>
      </c>
      <c r="AN1333" s="411">
        <v>0</v>
      </c>
      <c r="AO1333" s="411">
        <v>0</v>
      </c>
      <c r="AP1333" s="411">
        <v>0</v>
      </c>
      <c r="AQ1333" s="411">
        <v>0</v>
      </c>
      <c r="AR1333" s="412">
        <v>0</v>
      </c>
      <c r="AS1333" s="411">
        <f t="shared" si="395"/>
        <v>0</v>
      </c>
      <c r="AT1333" s="411">
        <f t="shared" si="396"/>
        <v>0</v>
      </c>
      <c r="AU1333" s="411">
        <f t="shared" si="397"/>
        <v>0</v>
      </c>
      <c r="AV1333" s="411">
        <f t="shared" si="398"/>
        <v>0</v>
      </c>
      <c r="AW1333" s="411">
        <v>0</v>
      </c>
      <c r="AX1333" s="411">
        <v>0</v>
      </c>
      <c r="AY1333" s="411">
        <v>0</v>
      </c>
      <c r="AZ1333" s="411">
        <v>0</v>
      </c>
      <c r="BA1333" s="411">
        <v>0</v>
      </c>
      <c r="BB1333" s="411">
        <v>0</v>
      </c>
      <c r="BC1333" s="411">
        <v>0</v>
      </c>
      <c r="BD1333" s="411">
        <v>0</v>
      </c>
      <c r="BE1333" s="411">
        <v>0</v>
      </c>
      <c r="BF1333" s="411">
        <v>0</v>
      </c>
      <c r="BG1333" s="411">
        <v>0</v>
      </c>
      <c r="BH1333" s="412">
        <v>0</v>
      </c>
      <c r="BI1333" s="411">
        <f t="shared" si="399"/>
        <v>0</v>
      </c>
      <c r="BJ1333" s="411">
        <v>0</v>
      </c>
      <c r="BK1333" s="411">
        <v>0</v>
      </c>
      <c r="BL1333" s="411">
        <v>0</v>
      </c>
      <c r="BM1333" s="411">
        <v>0</v>
      </c>
      <c r="BN1333" s="411">
        <v>0</v>
      </c>
      <c r="BO1333" s="411">
        <v>0</v>
      </c>
      <c r="BP1333" s="411">
        <v>0</v>
      </c>
      <c r="BQ1333" s="411">
        <v>0</v>
      </c>
      <c r="BR1333" s="411">
        <v>0</v>
      </c>
      <c r="BS1333" s="411">
        <v>0</v>
      </c>
      <c r="BT1333" s="411">
        <v>0</v>
      </c>
      <c r="BU1333" s="412">
        <v>0</v>
      </c>
      <c r="BV1333" s="411">
        <f t="shared" si="400"/>
        <v>0</v>
      </c>
      <c r="BW1333" s="411">
        <v>0</v>
      </c>
      <c r="BX1333" s="411">
        <v>0</v>
      </c>
      <c r="BY1333" s="411">
        <v>0</v>
      </c>
      <c r="BZ1333" s="411">
        <v>0</v>
      </c>
      <c r="CA1333" s="411">
        <v>0</v>
      </c>
      <c r="CB1333" s="411">
        <v>0</v>
      </c>
      <c r="CC1333" s="411">
        <v>0</v>
      </c>
      <c r="CD1333" s="411">
        <v>0</v>
      </c>
      <c r="CE1333" s="411">
        <v>0</v>
      </c>
      <c r="CF1333" s="411">
        <v>0</v>
      </c>
      <c r="CG1333" s="411">
        <v>0</v>
      </c>
      <c r="CH1333" s="412">
        <v>0</v>
      </c>
      <c r="CI1333" s="411">
        <f t="shared" si="401"/>
        <v>0</v>
      </c>
      <c r="CJ1333" s="411">
        <v>0</v>
      </c>
      <c r="CK1333" s="411">
        <v>0</v>
      </c>
      <c r="CL1333" s="411">
        <v>0</v>
      </c>
      <c r="CM1333" s="411">
        <v>0</v>
      </c>
      <c r="CN1333" s="411">
        <v>0</v>
      </c>
      <c r="CO1333" s="411">
        <v>0</v>
      </c>
      <c r="CP1333" s="411">
        <v>0</v>
      </c>
      <c r="CQ1333" s="411">
        <v>0</v>
      </c>
      <c r="CR1333" s="411">
        <v>0</v>
      </c>
      <c r="CS1333" s="411">
        <v>0</v>
      </c>
      <c r="CT1333" s="411">
        <v>0</v>
      </c>
      <c r="CU1333" s="412">
        <v>0</v>
      </c>
      <c r="CV1333" s="411">
        <f t="shared" si="402"/>
        <v>0</v>
      </c>
      <c r="CW1333" s="411">
        <v>0</v>
      </c>
      <c r="CX1333" s="411">
        <v>0</v>
      </c>
      <c r="CY1333" s="411">
        <v>0</v>
      </c>
      <c r="CZ1333" s="411">
        <v>0</v>
      </c>
      <c r="DA1333" s="411">
        <v>0</v>
      </c>
      <c r="DB1333" s="411">
        <v>0</v>
      </c>
      <c r="DC1333" s="411">
        <v>0</v>
      </c>
      <c r="DD1333" s="411">
        <v>0</v>
      </c>
      <c r="DE1333" s="411">
        <v>0</v>
      </c>
      <c r="DF1333" s="411">
        <v>0</v>
      </c>
      <c r="DG1333" s="411">
        <v>0</v>
      </c>
      <c r="DH1333" s="412">
        <v>0</v>
      </c>
      <c r="DI1333" s="411">
        <f t="shared" si="403"/>
        <v>0</v>
      </c>
      <c r="DJ1333" s="411">
        <v>0</v>
      </c>
      <c r="DK1333" s="411">
        <v>0</v>
      </c>
      <c r="DL1333" s="411">
        <v>0</v>
      </c>
      <c r="DM1333" s="411">
        <v>0</v>
      </c>
      <c r="DN1333" s="411">
        <v>0</v>
      </c>
      <c r="DO1333" s="411">
        <v>0</v>
      </c>
      <c r="DP1333" s="411">
        <v>0</v>
      </c>
      <c r="DQ1333" s="411">
        <v>0</v>
      </c>
      <c r="DR1333" s="411">
        <v>0</v>
      </c>
      <c r="DS1333" s="411">
        <v>0</v>
      </c>
      <c r="DT1333" s="411">
        <v>0</v>
      </c>
      <c r="DU1333" s="412">
        <v>0</v>
      </c>
      <c r="DV1333" s="411">
        <f t="shared" si="404"/>
        <v>0</v>
      </c>
      <c r="DW1333" s="412">
        <v>0</v>
      </c>
      <c r="DX1333" s="412">
        <v>0</v>
      </c>
      <c r="DY1333" s="412">
        <v>0</v>
      </c>
      <c r="DZ1333" s="412">
        <v>0</v>
      </c>
      <c r="EA1333" s="412">
        <v>0</v>
      </c>
      <c r="EB1333" s="412">
        <v>0</v>
      </c>
      <c r="EC1333" s="412">
        <v>0</v>
      </c>
      <c r="ED1333" s="412">
        <v>0</v>
      </c>
      <c r="EE1333" s="412">
        <v>0</v>
      </c>
      <c r="EF1333" s="412">
        <v>0</v>
      </c>
      <c r="EG1333" s="412">
        <v>0</v>
      </c>
      <c r="EH1333" s="412">
        <v>0</v>
      </c>
      <c r="EI1333" s="411">
        <f t="shared" si="405"/>
        <v>0</v>
      </c>
      <c r="EK1333" s="411">
        <f t="shared" si="406"/>
        <v>46</v>
      </c>
      <c r="EL1333" s="7">
        <f t="shared" si="407"/>
        <v>-46</v>
      </c>
    </row>
    <row r="1334" spans="1:142">
      <c r="A1334" s="365" t="str">
        <f t="shared" si="389"/>
        <v xml:space="preserve"> 240</v>
      </c>
      <c r="B1334" s="370" t="s">
        <v>988</v>
      </c>
      <c r="C1334" s="370" t="s">
        <v>1193</v>
      </c>
      <c r="D1334" s="411">
        <v>1</v>
      </c>
      <c r="E1334" s="411">
        <v>0</v>
      </c>
      <c r="F1334" s="411">
        <v>1</v>
      </c>
      <c r="G1334" s="411">
        <v>3</v>
      </c>
      <c r="H1334" s="411">
        <v>1</v>
      </c>
      <c r="I1334" s="411">
        <v>0</v>
      </c>
      <c r="J1334" s="411">
        <v>1</v>
      </c>
      <c r="K1334" s="411">
        <v>1</v>
      </c>
      <c r="L1334" s="411">
        <v>2</v>
      </c>
      <c r="M1334" s="411">
        <v>1</v>
      </c>
      <c r="N1334" s="411">
        <v>1</v>
      </c>
      <c r="O1334" s="412">
        <v>2</v>
      </c>
      <c r="P1334" s="411">
        <f t="shared" si="390"/>
        <v>14</v>
      </c>
      <c r="Q1334" s="411">
        <f t="shared" si="391"/>
        <v>6.967741935483871</v>
      </c>
      <c r="R1334" s="411">
        <f t="shared" si="392"/>
        <v>2.4805339265850943</v>
      </c>
      <c r="S1334" s="411">
        <f t="shared" si="393"/>
        <v>4.5517241379310347</v>
      </c>
      <c r="T1334" s="411">
        <v>0</v>
      </c>
      <c r="U1334" s="411">
        <v>0</v>
      </c>
      <c r="V1334" s="411">
        <v>0</v>
      </c>
      <c r="W1334" s="411">
        <v>0</v>
      </c>
      <c r="X1334" s="411">
        <v>0</v>
      </c>
      <c r="Y1334" s="411">
        <v>0</v>
      </c>
      <c r="Z1334" s="411">
        <v>0</v>
      </c>
      <c r="AA1334" s="411">
        <v>0</v>
      </c>
      <c r="AB1334" s="411">
        <v>0</v>
      </c>
      <c r="AC1334" s="411">
        <v>0</v>
      </c>
      <c r="AD1334" s="411">
        <v>0</v>
      </c>
      <c r="AE1334" s="412">
        <v>0</v>
      </c>
      <c r="AF1334" s="411">
        <f t="shared" si="394"/>
        <v>0</v>
      </c>
      <c r="AG1334" s="411">
        <v>0</v>
      </c>
      <c r="AH1334" s="411">
        <v>0</v>
      </c>
      <c r="AI1334" s="411">
        <v>0</v>
      </c>
      <c r="AJ1334" s="411">
        <v>0</v>
      </c>
      <c r="AK1334" s="411">
        <v>0</v>
      </c>
      <c r="AL1334" s="411">
        <v>0</v>
      </c>
      <c r="AM1334" s="411">
        <v>0</v>
      </c>
      <c r="AN1334" s="411">
        <v>0</v>
      </c>
      <c r="AO1334" s="411">
        <v>0</v>
      </c>
      <c r="AP1334" s="411">
        <v>0</v>
      </c>
      <c r="AQ1334" s="411">
        <v>0</v>
      </c>
      <c r="AR1334" s="412">
        <v>0</v>
      </c>
      <c r="AS1334" s="411">
        <f t="shared" si="395"/>
        <v>0</v>
      </c>
      <c r="AT1334" s="411">
        <f t="shared" si="396"/>
        <v>0</v>
      </c>
      <c r="AU1334" s="411">
        <f t="shared" si="397"/>
        <v>0</v>
      </c>
      <c r="AV1334" s="411">
        <f t="shared" si="398"/>
        <v>0</v>
      </c>
      <c r="AW1334" s="411">
        <v>0</v>
      </c>
      <c r="AX1334" s="411">
        <v>0</v>
      </c>
      <c r="AY1334" s="411">
        <v>0</v>
      </c>
      <c r="AZ1334" s="411">
        <v>0</v>
      </c>
      <c r="BA1334" s="411">
        <v>0</v>
      </c>
      <c r="BB1334" s="411">
        <v>0</v>
      </c>
      <c r="BC1334" s="411">
        <v>0</v>
      </c>
      <c r="BD1334" s="411">
        <v>0</v>
      </c>
      <c r="BE1334" s="411">
        <v>0</v>
      </c>
      <c r="BF1334" s="411">
        <v>0</v>
      </c>
      <c r="BG1334" s="411">
        <v>0</v>
      </c>
      <c r="BH1334" s="412">
        <v>0</v>
      </c>
      <c r="BI1334" s="411">
        <f t="shared" si="399"/>
        <v>0</v>
      </c>
      <c r="BJ1334" s="411">
        <v>0</v>
      </c>
      <c r="BK1334" s="411">
        <v>0</v>
      </c>
      <c r="BL1334" s="411">
        <v>0</v>
      </c>
      <c r="BM1334" s="411">
        <v>0</v>
      </c>
      <c r="BN1334" s="411">
        <v>0</v>
      </c>
      <c r="BO1334" s="411">
        <v>0</v>
      </c>
      <c r="BP1334" s="411">
        <v>0</v>
      </c>
      <c r="BQ1334" s="411">
        <v>0</v>
      </c>
      <c r="BR1334" s="411">
        <v>0</v>
      </c>
      <c r="BS1334" s="411">
        <v>0</v>
      </c>
      <c r="BT1334" s="411">
        <v>0</v>
      </c>
      <c r="BU1334" s="412">
        <v>0</v>
      </c>
      <c r="BV1334" s="411">
        <f t="shared" si="400"/>
        <v>0</v>
      </c>
      <c r="BW1334" s="411">
        <v>0</v>
      </c>
      <c r="BX1334" s="411">
        <v>0</v>
      </c>
      <c r="BY1334" s="411">
        <v>0</v>
      </c>
      <c r="BZ1334" s="411">
        <v>0</v>
      </c>
      <c r="CA1334" s="411">
        <v>0</v>
      </c>
      <c r="CB1334" s="411">
        <v>0</v>
      </c>
      <c r="CC1334" s="411">
        <v>0</v>
      </c>
      <c r="CD1334" s="411">
        <v>0</v>
      </c>
      <c r="CE1334" s="411">
        <v>0</v>
      </c>
      <c r="CF1334" s="411">
        <v>0</v>
      </c>
      <c r="CG1334" s="411">
        <v>0</v>
      </c>
      <c r="CH1334" s="412">
        <v>0</v>
      </c>
      <c r="CI1334" s="411">
        <f t="shared" si="401"/>
        <v>0</v>
      </c>
      <c r="CJ1334" s="411">
        <v>0</v>
      </c>
      <c r="CK1334" s="411">
        <v>0</v>
      </c>
      <c r="CL1334" s="411">
        <v>0</v>
      </c>
      <c r="CM1334" s="411">
        <v>0</v>
      </c>
      <c r="CN1334" s="411">
        <v>0</v>
      </c>
      <c r="CO1334" s="411">
        <v>0</v>
      </c>
      <c r="CP1334" s="411">
        <v>0</v>
      </c>
      <c r="CQ1334" s="411">
        <v>0</v>
      </c>
      <c r="CR1334" s="411">
        <v>0</v>
      </c>
      <c r="CS1334" s="411">
        <v>0</v>
      </c>
      <c r="CT1334" s="411">
        <v>0</v>
      </c>
      <c r="CU1334" s="412">
        <v>0</v>
      </c>
      <c r="CV1334" s="411">
        <f t="shared" si="402"/>
        <v>0</v>
      </c>
      <c r="CW1334" s="411">
        <v>0</v>
      </c>
      <c r="CX1334" s="411">
        <v>0</v>
      </c>
      <c r="CY1334" s="411">
        <v>0</v>
      </c>
      <c r="CZ1334" s="411">
        <v>0</v>
      </c>
      <c r="DA1334" s="411">
        <v>0</v>
      </c>
      <c r="DB1334" s="411">
        <v>0</v>
      </c>
      <c r="DC1334" s="411">
        <v>0</v>
      </c>
      <c r="DD1334" s="411">
        <v>0</v>
      </c>
      <c r="DE1334" s="411">
        <v>0</v>
      </c>
      <c r="DF1334" s="411">
        <v>0</v>
      </c>
      <c r="DG1334" s="411">
        <v>0</v>
      </c>
      <c r="DH1334" s="412">
        <v>0</v>
      </c>
      <c r="DI1334" s="411">
        <f t="shared" si="403"/>
        <v>0</v>
      </c>
      <c r="DJ1334" s="411">
        <v>0</v>
      </c>
      <c r="DK1334" s="411">
        <v>0</v>
      </c>
      <c r="DL1334" s="411">
        <v>0</v>
      </c>
      <c r="DM1334" s="411">
        <v>0</v>
      </c>
      <c r="DN1334" s="411">
        <v>0</v>
      </c>
      <c r="DO1334" s="411">
        <v>0</v>
      </c>
      <c r="DP1334" s="411">
        <v>0</v>
      </c>
      <c r="DQ1334" s="411">
        <v>0</v>
      </c>
      <c r="DR1334" s="411">
        <v>0</v>
      </c>
      <c r="DS1334" s="411">
        <v>0</v>
      </c>
      <c r="DT1334" s="411">
        <v>0</v>
      </c>
      <c r="DU1334" s="412">
        <v>0</v>
      </c>
      <c r="DV1334" s="411">
        <f t="shared" si="404"/>
        <v>0</v>
      </c>
      <c r="DW1334" s="412">
        <v>0</v>
      </c>
      <c r="DX1334" s="412">
        <v>0</v>
      </c>
      <c r="DY1334" s="412">
        <v>0</v>
      </c>
      <c r="DZ1334" s="412">
        <v>0</v>
      </c>
      <c r="EA1334" s="412">
        <v>0</v>
      </c>
      <c r="EB1334" s="412">
        <v>0</v>
      </c>
      <c r="EC1334" s="412">
        <v>0</v>
      </c>
      <c r="ED1334" s="412">
        <v>0</v>
      </c>
      <c r="EE1334" s="412">
        <v>0</v>
      </c>
      <c r="EF1334" s="412">
        <v>0</v>
      </c>
      <c r="EG1334" s="412">
        <v>0</v>
      </c>
      <c r="EH1334" s="412">
        <v>0</v>
      </c>
      <c r="EI1334" s="411">
        <f t="shared" si="405"/>
        <v>0</v>
      </c>
      <c r="EK1334" s="411">
        <f t="shared" si="406"/>
        <v>14</v>
      </c>
      <c r="EL1334" s="7">
        <f t="shared" si="407"/>
        <v>-14</v>
      </c>
    </row>
    <row r="1335" spans="1:142">
      <c r="A1335" s="365" t="str">
        <f t="shared" si="389"/>
        <v xml:space="preserve"> 240</v>
      </c>
      <c r="B1335" s="370" t="s">
        <v>988</v>
      </c>
      <c r="C1335" s="370" t="s">
        <v>1176</v>
      </c>
      <c r="D1335" s="411">
        <v>0</v>
      </c>
      <c r="E1335" s="411">
        <v>1</v>
      </c>
      <c r="F1335" s="411">
        <v>2</v>
      </c>
      <c r="G1335" s="411">
        <v>1</v>
      </c>
      <c r="H1335" s="411">
        <v>0</v>
      </c>
      <c r="I1335" s="411">
        <v>0</v>
      </c>
      <c r="J1335" s="411">
        <v>0</v>
      </c>
      <c r="K1335" s="411">
        <v>3</v>
      </c>
      <c r="L1335" s="411">
        <v>0</v>
      </c>
      <c r="M1335" s="411">
        <v>0</v>
      </c>
      <c r="N1335" s="411">
        <v>0</v>
      </c>
      <c r="O1335" s="412">
        <v>0</v>
      </c>
      <c r="P1335" s="411">
        <f t="shared" si="390"/>
        <v>7</v>
      </c>
      <c r="Q1335" s="411">
        <f t="shared" si="391"/>
        <v>4</v>
      </c>
      <c r="R1335" s="411">
        <f t="shared" si="392"/>
        <v>3</v>
      </c>
      <c r="S1335" s="411">
        <f t="shared" si="393"/>
        <v>0</v>
      </c>
      <c r="T1335" s="411">
        <v>0</v>
      </c>
      <c r="U1335" s="411">
        <v>0</v>
      </c>
      <c r="V1335" s="411">
        <v>0</v>
      </c>
      <c r="W1335" s="411">
        <v>0</v>
      </c>
      <c r="X1335" s="411">
        <v>0</v>
      </c>
      <c r="Y1335" s="411">
        <v>0</v>
      </c>
      <c r="Z1335" s="411">
        <v>0</v>
      </c>
      <c r="AA1335" s="411">
        <v>0</v>
      </c>
      <c r="AB1335" s="411">
        <v>0</v>
      </c>
      <c r="AC1335" s="411">
        <v>0</v>
      </c>
      <c r="AD1335" s="411">
        <v>0</v>
      </c>
      <c r="AE1335" s="412">
        <v>0</v>
      </c>
      <c r="AF1335" s="411">
        <f t="shared" si="394"/>
        <v>0</v>
      </c>
      <c r="AG1335" s="411">
        <v>0</v>
      </c>
      <c r="AH1335" s="411">
        <v>0</v>
      </c>
      <c r="AI1335" s="411">
        <v>0</v>
      </c>
      <c r="AJ1335" s="411">
        <v>0</v>
      </c>
      <c r="AK1335" s="411">
        <v>0</v>
      </c>
      <c r="AL1335" s="411">
        <v>0</v>
      </c>
      <c r="AM1335" s="411">
        <v>0</v>
      </c>
      <c r="AN1335" s="411">
        <v>0</v>
      </c>
      <c r="AO1335" s="411">
        <v>0</v>
      </c>
      <c r="AP1335" s="411">
        <v>0</v>
      </c>
      <c r="AQ1335" s="411">
        <v>0</v>
      </c>
      <c r="AR1335" s="412">
        <v>0</v>
      </c>
      <c r="AS1335" s="411">
        <f t="shared" si="395"/>
        <v>0</v>
      </c>
      <c r="AT1335" s="411">
        <f t="shared" si="396"/>
        <v>0</v>
      </c>
      <c r="AU1335" s="411">
        <f t="shared" si="397"/>
        <v>0</v>
      </c>
      <c r="AV1335" s="411">
        <f t="shared" si="398"/>
        <v>0</v>
      </c>
      <c r="AW1335" s="411">
        <v>0</v>
      </c>
      <c r="AX1335" s="411">
        <v>0</v>
      </c>
      <c r="AY1335" s="411">
        <v>0</v>
      </c>
      <c r="AZ1335" s="411">
        <v>0</v>
      </c>
      <c r="BA1335" s="411">
        <v>0</v>
      </c>
      <c r="BB1335" s="411">
        <v>0</v>
      </c>
      <c r="BC1335" s="411">
        <v>0</v>
      </c>
      <c r="BD1335" s="411">
        <v>0</v>
      </c>
      <c r="BE1335" s="411">
        <v>0</v>
      </c>
      <c r="BF1335" s="411">
        <v>0</v>
      </c>
      <c r="BG1335" s="411">
        <v>0</v>
      </c>
      <c r="BH1335" s="412">
        <v>0</v>
      </c>
      <c r="BI1335" s="411">
        <f t="shared" si="399"/>
        <v>0</v>
      </c>
      <c r="BJ1335" s="411">
        <v>0</v>
      </c>
      <c r="BK1335" s="411">
        <v>0</v>
      </c>
      <c r="BL1335" s="411">
        <v>0</v>
      </c>
      <c r="BM1335" s="411">
        <v>0</v>
      </c>
      <c r="BN1335" s="411">
        <v>0</v>
      </c>
      <c r="BO1335" s="411">
        <v>0</v>
      </c>
      <c r="BP1335" s="411">
        <v>0</v>
      </c>
      <c r="BQ1335" s="411">
        <v>0</v>
      </c>
      <c r="BR1335" s="411">
        <v>0</v>
      </c>
      <c r="BS1335" s="411">
        <v>0</v>
      </c>
      <c r="BT1335" s="411">
        <v>0</v>
      </c>
      <c r="BU1335" s="412">
        <v>0</v>
      </c>
      <c r="BV1335" s="411">
        <f t="shared" si="400"/>
        <v>0</v>
      </c>
      <c r="BW1335" s="411">
        <v>0</v>
      </c>
      <c r="BX1335" s="411">
        <v>0</v>
      </c>
      <c r="BY1335" s="411">
        <v>0</v>
      </c>
      <c r="BZ1335" s="411">
        <v>0</v>
      </c>
      <c r="CA1335" s="411">
        <v>0</v>
      </c>
      <c r="CB1335" s="411">
        <v>0</v>
      </c>
      <c r="CC1335" s="411">
        <v>0</v>
      </c>
      <c r="CD1335" s="411">
        <v>0</v>
      </c>
      <c r="CE1335" s="411">
        <v>0</v>
      </c>
      <c r="CF1335" s="411">
        <v>0</v>
      </c>
      <c r="CG1335" s="411">
        <v>0</v>
      </c>
      <c r="CH1335" s="412">
        <v>0</v>
      </c>
      <c r="CI1335" s="411">
        <f t="shared" si="401"/>
        <v>0</v>
      </c>
      <c r="CJ1335" s="411">
        <v>0</v>
      </c>
      <c r="CK1335" s="411">
        <v>0</v>
      </c>
      <c r="CL1335" s="411">
        <v>0</v>
      </c>
      <c r="CM1335" s="411">
        <v>0</v>
      </c>
      <c r="CN1335" s="411">
        <v>0</v>
      </c>
      <c r="CO1335" s="411">
        <v>0</v>
      </c>
      <c r="CP1335" s="411">
        <v>0</v>
      </c>
      <c r="CQ1335" s="411">
        <v>0</v>
      </c>
      <c r="CR1335" s="411">
        <v>0</v>
      </c>
      <c r="CS1335" s="411">
        <v>0</v>
      </c>
      <c r="CT1335" s="411">
        <v>0</v>
      </c>
      <c r="CU1335" s="412">
        <v>0</v>
      </c>
      <c r="CV1335" s="411">
        <f t="shared" si="402"/>
        <v>0</v>
      </c>
      <c r="CW1335" s="411">
        <v>0</v>
      </c>
      <c r="CX1335" s="411">
        <v>0</v>
      </c>
      <c r="CY1335" s="411">
        <v>0</v>
      </c>
      <c r="CZ1335" s="411">
        <v>0</v>
      </c>
      <c r="DA1335" s="411">
        <v>0</v>
      </c>
      <c r="DB1335" s="411">
        <v>0</v>
      </c>
      <c r="DC1335" s="411">
        <v>0</v>
      </c>
      <c r="DD1335" s="411">
        <v>0</v>
      </c>
      <c r="DE1335" s="411">
        <v>0</v>
      </c>
      <c r="DF1335" s="411">
        <v>0</v>
      </c>
      <c r="DG1335" s="411">
        <v>0</v>
      </c>
      <c r="DH1335" s="412">
        <v>0</v>
      </c>
      <c r="DI1335" s="411">
        <f t="shared" si="403"/>
        <v>0</v>
      </c>
      <c r="DJ1335" s="411">
        <v>0</v>
      </c>
      <c r="DK1335" s="411">
        <v>0</v>
      </c>
      <c r="DL1335" s="411">
        <v>0</v>
      </c>
      <c r="DM1335" s="411">
        <v>0</v>
      </c>
      <c r="DN1335" s="411">
        <v>0</v>
      </c>
      <c r="DO1335" s="411">
        <v>0</v>
      </c>
      <c r="DP1335" s="411">
        <v>0</v>
      </c>
      <c r="DQ1335" s="411">
        <v>0</v>
      </c>
      <c r="DR1335" s="411">
        <v>0</v>
      </c>
      <c r="DS1335" s="411">
        <v>0</v>
      </c>
      <c r="DT1335" s="411">
        <v>0</v>
      </c>
      <c r="DU1335" s="412">
        <v>0</v>
      </c>
      <c r="DV1335" s="411">
        <f t="shared" si="404"/>
        <v>0</v>
      </c>
      <c r="DW1335" s="412">
        <v>0</v>
      </c>
      <c r="DX1335" s="412">
        <v>0</v>
      </c>
      <c r="DY1335" s="412">
        <v>0</v>
      </c>
      <c r="DZ1335" s="412">
        <v>0</v>
      </c>
      <c r="EA1335" s="412">
        <v>0</v>
      </c>
      <c r="EB1335" s="412">
        <v>0</v>
      </c>
      <c r="EC1335" s="412">
        <v>0</v>
      </c>
      <c r="ED1335" s="412">
        <v>0</v>
      </c>
      <c r="EE1335" s="412">
        <v>0</v>
      </c>
      <c r="EF1335" s="412">
        <v>0</v>
      </c>
      <c r="EG1335" s="412">
        <v>0</v>
      </c>
      <c r="EH1335" s="412">
        <v>0</v>
      </c>
      <c r="EI1335" s="411">
        <f t="shared" si="405"/>
        <v>0</v>
      </c>
      <c r="EK1335" s="411">
        <f t="shared" si="406"/>
        <v>7</v>
      </c>
      <c r="EL1335" s="7">
        <f t="shared" si="407"/>
        <v>-7</v>
      </c>
    </row>
    <row r="1336" spans="1:142">
      <c r="A1336" s="365" t="str">
        <f t="shared" si="389"/>
        <v xml:space="preserve"> 240</v>
      </c>
      <c r="B1336" s="370" t="s">
        <v>988</v>
      </c>
      <c r="C1336" s="370" t="s">
        <v>1177</v>
      </c>
      <c r="D1336" s="411">
        <v>0</v>
      </c>
      <c r="E1336" s="411">
        <v>0</v>
      </c>
      <c r="F1336" s="411">
        <v>0</v>
      </c>
      <c r="G1336" s="411">
        <v>1</v>
      </c>
      <c r="H1336" s="411">
        <v>0</v>
      </c>
      <c r="I1336" s="411">
        <v>0</v>
      </c>
      <c r="J1336" s="411">
        <v>1</v>
      </c>
      <c r="K1336" s="411">
        <v>1</v>
      </c>
      <c r="L1336" s="411">
        <v>2</v>
      </c>
      <c r="M1336" s="411">
        <v>1</v>
      </c>
      <c r="N1336" s="411">
        <v>1</v>
      </c>
      <c r="O1336" s="412">
        <v>2</v>
      </c>
      <c r="P1336" s="411">
        <f t="shared" si="390"/>
        <v>9</v>
      </c>
      <c r="Q1336" s="411">
        <f t="shared" si="391"/>
        <v>1.967741935483871</v>
      </c>
      <c r="R1336" s="411">
        <f t="shared" si="392"/>
        <v>2.4805339265850943</v>
      </c>
      <c r="S1336" s="411">
        <f t="shared" si="393"/>
        <v>4.5517241379310347</v>
      </c>
      <c r="T1336" s="411">
        <v>0</v>
      </c>
      <c r="U1336" s="411">
        <v>0</v>
      </c>
      <c r="V1336" s="411">
        <v>0</v>
      </c>
      <c r="W1336" s="411">
        <v>0</v>
      </c>
      <c r="X1336" s="411">
        <v>0</v>
      </c>
      <c r="Y1336" s="411">
        <v>0</v>
      </c>
      <c r="Z1336" s="411">
        <v>0</v>
      </c>
      <c r="AA1336" s="411">
        <v>0</v>
      </c>
      <c r="AB1336" s="411">
        <v>0</v>
      </c>
      <c r="AC1336" s="411">
        <v>0</v>
      </c>
      <c r="AD1336" s="411">
        <v>0</v>
      </c>
      <c r="AE1336" s="412">
        <v>0</v>
      </c>
      <c r="AF1336" s="411">
        <f t="shared" si="394"/>
        <v>0</v>
      </c>
      <c r="AG1336" s="411">
        <v>0</v>
      </c>
      <c r="AH1336" s="411">
        <v>0</v>
      </c>
      <c r="AI1336" s="411">
        <v>0</v>
      </c>
      <c r="AJ1336" s="411">
        <v>0</v>
      </c>
      <c r="AK1336" s="411">
        <v>0</v>
      </c>
      <c r="AL1336" s="411">
        <v>0</v>
      </c>
      <c r="AM1336" s="411">
        <v>0</v>
      </c>
      <c r="AN1336" s="411">
        <v>0</v>
      </c>
      <c r="AO1336" s="411">
        <v>0</v>
      </c>
      <c r="AP1336" s="411">
        <v>0</v>
      </c>
      <c r="AQ1336" s="411">
        <v>0</v>
      </c>
      <c r="AR1336" s="412">
        <v>0</v>
      </c>
      <c r="AS1336" s="411">
        <f t="shared" si="395"/>
        <v>0</v>
      </c>
      <c r="AT1336" s="411">
        <f t="shared" si="396"/>
        <v>0</v>
      </c>
      <c r="AU1336" s="411">
        <f t="shared" si="397"/>
        <v>0</v>
      </c>
      <c r="AV1336" s="411">
        <f t="shared" si="398"/>
        <v>0</v>
      </c>
      <c r="AW1336" s="411">
        <v>0</v>
      </c>
      <c r="AX1336" s="411">
        <v>0</v>
      </c>
      <c r="AY1336" s="411">
        <v>0</v>
      </c>
      <c r="AZ1336" s="411">
        <v>0</v>
      </c>
      <c r="BA1336" s="411">
        <v>0</v>
      </c>
      <c r="BB1336" s="411">
        <v>0</v>
      </c>
      <c r="BC1336" s="411">
        <v>0</v>
      </c>
      <c r="BD1336" s="411">
        <v>0</v>
      </c>
      <c r="BE1336" s="411">
        <v>0</v>
      </c>
      <c r="BF1336" s="411">
        <v>0</v>
      </c>
      <c r="BG1336" s="411">
        <v>0</v>
      </c>
      <c r="BH1336" s="412">
        <v>0</v>
      </c>
      <c r="BI1336" s="411">
        <f t="shared" si="399"/>
        <v>0</v>
      </c>
      <c r="BJ1336" s="411">
        <v>0</v>
      </c>
      <c r="BK1336" s="411">
        <v>0</v>
      </c>
      <c r="BL1336" s="411">
        <v>0</v>
      </c>
      <c r="BM1336" s="411">
        <v>0</v>
      </c>
      <c r="BN1336" s="411">
        <v>0</v>
      </c>
      <c r="BO1336" s="411">
        <v>0</v>
      </c>
      <c r="BP1336" s="411">
        <v>0</v>
      </c>
      <c r="BQ1336" s="411">
        <v>0</v>
      </c>
      <c r="BR1336" s="411">
        <v>0</v>
      </c>
      <c r="BS1336" s="411">
        <v>0</v>
      </c>
      <c r="BT1336" s="411">
        <v>0</v>
      </c>
      <c r="BU1336" s="412">
        <v>0</v>
      </c>
      <c r="BV1336" s="411">
        <f t="shared" si="400"/>
        <v>0</v>
      </c>
      <c r="BW1336" s="411">
        <v>0</v>
      </c>
      <c r="BX1336" s="411">
        <v>0</v>
      </c>
      <c r="BY1336" s="411">
        <v>0</v>
      </c>
      <c r="BZ1336" s="411">
        <v>0</v>
      </c>
      <c r="CA1336" s="411">
        <v>0</v>
      </c>
      <c r="CB1336" s="411">
        <v>0</v>
      </c>
      <c r="CC1336" s="411">
        <v>0</v>
      </c>
      <c r="CD1336" s="411">
        <v>0</v>
      </c>
      <c r="CE1336" s="411">
        <v>0</v>
      </c>
      <c r="CF1336" s="411">
        <v>0</v>
      </c>
      <c r="CG1336" s="411">
        <v>0</v>
      </c>
      <c r="CH1336" s="412">
        <v>0</v>
      </c>
      <c r="CI1336" s="411">
        <f t="shared" si="401"/>
        <v>0</v>
      </c>
      <c r="CJ1336" s="411">
        <v>0</v>
      </c>
      <c r="CK1336" s="411">
        <v>0</v>
      </c>
      <c r="CL1336" s="411">
        <v>0</v>
      </c>
      <c r="CM1336" s="411">
        <v>0</v>
      </c>
      <c r="CN1336" s="411">
        <v>0</v>
      </c>
      <c r="CO1336" s="411">
        <v>0</v>
      </c>
      <c r="CP1336" s="411">
        <v>0</v>
      </c>
      <c r="CQ1336" s="411">
        <v>0</v>
      </c>
      <c r="CR1336" s="411">
        <v>0</v>
      </c>
      <c r="CS1336" s="411">
        <v>0</v>
      </c>
      <c r="CT1336" s="411">
        <v>0</v>
      </c>
      <c r="CU1336" s="412">
        <v>0</v>
      </c>
      <c r="CV1336" s="411">
        <f t="shared" si="402"/>
        <v>0</v>
      </c>
      <c r="CW1336" s="411">
        <v>0</v>
      </c>
      <c r="CX1336" s="411">
        <v>0</v>
      </c>
      <c r="CY1336" s="411">
        <v>0</v>
      </c>
      <c r="CZ1336" s="411">
        <v>0</v>
      </c>
      <c r="DA1336" s="411">
        <v>0</v>
      </c>
      <c r="DB1336" s="411">
        <v>0</v>
      </c>
      <c r="DC1336" s="411">
        <v>0</v>
      </c>
      <c r="DD1336" s="411">
        <v>0</v>
      </c>
      <c r="DE1336" s="411">
        <v>0</v>
      </c>
      <c r="DF1336" s="411">
        <v>0</v>
      </c>
      <c r="DG1336" s="411">
        <v>0</v>
      </c>
      <c r="DH1336" s="412">
        <v>0</v>
      </c>
      <c r="DI1336" s="411">
        <f t="shared" si="403"/>
        <v>0</v>
      </c>
      <c r="DJ1336" s="411">
        <v>0</v>
      </c>
      <c r="DK1336" s="411">
        <v>0</v>
      </c>
      <c r="DL1336" s="411">
        <v>0</v>
      </c>
      <c r="DM1336" s="411">
        <v>0</v>
      </c>
      <c r="DN1336" s="411">
        <v>0</v>
      </c>
      <c r="DO1336" s="411">
        <v>0</v>
      </c>
      <c r="DP1336" s="411">
        <v>0</v>
      </c>
      <c r="DQ1336" s="411">
        <v>0</v>
      </c>
      <c r="DR1336" s="411">
        <v>0</v>
      </c>
      <c r="DS1336" s="411">
        <v>0</v>
      </c>
      <c r="DT1336" s="411">
        <v>0</v>
      </c>
      <c r="DU1336" s="412">
        <v>0</v>
      </c>
      <c r="DV1336" s="411">
        <f t="shared" si="404"/>
        <v>0</v>
      </c>
      <c r="DW1336" s="412">
        <v>0</v>
      </c>
      <c r="DX1336" s="412">
        <v>0</v>
      </c>
      <c r="DY1336" s="412">
        <v>0</v>
      </c>
      <c r="DZ1336" s="412">
        <v>0</v>
      </c>
      <c r="EA1336" s="412">
        <v>0</v>
      </c>
      <c r="EB1336" s="412">
        <v>0</v>
      </c>
      <c r="EC1336" s="412">
        <v>0</v>
      </c>
      <c r="ED1336" s="412">
        <v>0</v>
      </c>
      <c r="EE1336" s="412">
        <v>0</v>
      </c>
      <c r="EF1336" s="412">
        <v>0</v>
      </c>
      <c r="EG1336" s="412">
        <v>0</v>
      </c>
      <c r="EH1336" s="412">
        <v>0</v>
      </c>
      <c r="EI1336" s="411">
        <f t="shared" si="405"/>
        <v>0</v>
      </c>
      <c r="EK1336" s="411">
        <f t="shared" si="406"/>
        <v>9</v>
      </c>
      <c r="EL1336" s="7">
        <f t="shared" si="407"/>
        <v>-9</v>
      </c>
    </row>
    <row r="1337" spans="1:142">
      <c r="A1337" s="365" t="str">
        <f t="shared" si="389"/>
        <v xml:space="preserve"> 240</v>
      </c>
      <c r="B1337" s="370" t="s">
        <v>988</v>
      </c>
      <c r="C1337" s="370" t="s">
        <v>1178</v>
      </c>
      <c r="D1337" s="411">
        <v>4</v>
      </c>
      <c r="E1337" s="411">
        <v>5</v>
      </c>
      <c r="F1337" s="411">
        <v>6</v>
      </c>
      <c r="G1337" s="411">
        <v>6</v>
      </c>
      <c r="H1337" s="411">
        <v>87</v>
      </c>
      <c r="I1337" s="411">
        <v>9</v>
      </c>
      <c r="J1337" s="411">
        <v>81</v>
      </c>
      <c r="K1337" s="411">
        <v>72</v>
      </c>
      <c r="L1337" s="411">
        <v>2</v>
      </c>
      <c r="M1337" s="411">
        <v>52</v>
      </c>
      <c r="N1337" s="411">
        <v>0</v>
      </c>
      <c r="O1337" s="412">
        <v>4</v>
      </c>
      <c r="P1337" s="411">
        <f t="shared" si="390"/>
        <v>328</v>
      </c>
      <c r="Q1337" s="411">
        <f t="shared" si="391"/>
        <v>195.38709677419354</v>
      </c>
      <c r="R1337" s="411">
        <f t="shared" si="392"/>
        <v>76.061179087875416</v>
      </c>
      <c r="S1337" s="411">
        <f t="shared" si="393"/>
        <v>56.551724137931032</v>
      </c>
      <c r="T1337" s="411">
        <v>0</v>
      </c>
      <c r="U1337" s="411">
        <v>0</v>
      </c>
      <c r="V1337" s="411">
        <v>0</v>
      </c>
      <c r="W1337" s="411">
        <v>0</v>
      </c>
      <c r="X1337" s="411">
        <v>0</v>
      </c>
      <c r="Y1337" s="411">
        <v>0</v>
      </c>
      <c r="Z1337" s="411">
        <v>0</v>
      </c>
      <c r="AA1337" s="411">
        <v>0</v>
      </c>
      <c r="AB1337" s="411">
        <v>0</v>
      </c>
      <c r="AC1337" s="411">
        <v>0</v>
      </c>
      <c r="AD1337" s="411">
        <v>0</v>
      </c>
      <c r="AE1337" s="412">
        <v>0</v>
      </c>
      <c r="AF1337" s="411">
        <f t="shared" si="394"/>
        <v>0</v>
      </c>
      <c r="AG1337" s="411">
        <v>0</v>
      </c>
      <c r="AH1337" s="411">
        <v>0</v>
      </c>
      <c r="AI1337" s="411">
        <v>0</v>
      </c>
      <c r="AJ1337" s="411">
        <v>0</v>
      </c>
      <c r="AK1337" s="411">
        <v>0</v>
      </c>
      <c r="AL1337" s="411">
        <v>0</v>
      </c>
      <c r="AM1337" s="411">
        <v>0</v>
      </c>
      <c r="AN1337" s="411">
        <v>0</v>
      </c>
      <c r="AO1337" s="411">
        <v>0</v>
      </c>
      <c r="AP1337" s="411">
        <v>0</v>
      </c>
      <c r="AQ1337" s="411">
        <v>0</v>
      </c>
      <c r="AR1337" s="412">
        <v>0</v>
      </c>
      <c r="AS1337" s="411">
        <f t="shared" si="395"/>
        <v>0</v>
      </c>
      <c r="AT1337" s="411">
        <f t="shared" si="396"/>
        <v>0</v>
      </c>
      <c r="AU1337" s="411">
        <f t="shared" si="397"/>
        <v>0</v>
      </c>
      <c r="AV1337" s="411">
        <f t="shared" si="398"/>
        <v>0</v>
      </c>
      <c r="AW1337" s="411">
        <v>0</v>
      </c>
      <c r="AX1337" s="411">
        <v>0</v>
      </c>
      <c r="AY1337" s="411">
        <v>0</v>
      </c>
      <c r="AZ1337" s="411">
        <v>0</v>
      </c>
      <c r="BA1337" s="411">
        <v>0</v>
      </c>
      <c r="BB1337" s="411">
        <v>0</v>
      </c>
      <c r="BC1337" s="411">
        <v>0</v>
      </c>
      <c r="BD1337" s="411">
        <v>0</v>
      </c>
      <c r="BE1337" s="411">
        <v>0</v>
      </c>
      <c r="BF1337" s="411">
        <v>0</v>
      </c>
      <c r="BG1337" s="411">
        <v>0</v>
      </c>
      <c r="BH1337" s="412">
        <v>0</v>
      </c>
      <c r="BI1337" s="411">
        <f t="shared" si="399"/>
        <v>0</v>
      </c>
      <c r="BJ1337" s="411">
        <v>0</v>
      </c>
      <c r="BK1337" s="411">
        <v>0</v>
      </c>
      <c r="BL1337" s="411">
        <v>0</v>
      </c>
      <c r="BM1337" s="411">
        <v>0</v>
      </c>
      <c r="BN1337" s="411">
        <v>0</v>
      </c>
      <c r="BO1337" s="411">
        <v>0</v>
      </c>
      <c r="BP1337" s="411">
        <v>0</v>
      </c>
      <c r="BQ1337" s="411">
        <v>0</v>
      </c>
      <c r="BR1337" s="411">
        <v>0</v>
      </c>
      <c r="BS1337" s="411">
        <v>0</v>
      </c>
      <c r="BT1337" s="411">
        <v>0</v>
      </c>
      <c r="BU1337" s="412">
        <v>0</v>
      </c>
      <c r="BV1337" s="411">
        <f t="shared" si="400"/>
        <v>0</v>
      </c>
      <c r="BW1337" s="411">
        <v>0</v>
      </c>
      <c r="BX1337" s="411">
        <v>0</v>
      </c>
      <c r="BY1337" s="411">
        <v>0</v>
      </c>
      <c r="BZ1337" s="411">
        <v>0</v>
      </c>
      <c r="CA1337" s="411">
        <v>0</v>
      </c>
      <c r="CB1337" s="411">
        <v>0</v>
      </c>
      <c r="CC1337" s="411">
        <v>0</v>
      </c>
      <c r="CD1337" s="411">
        <v>0</v>
      </c>
      <c r="CE1337" s="411">
        <v>0</v>
      </c>
      <c r="CF1337" s="411">
        <v>0</v>
      </c>
      <c r="CG1337" s="411">
        <v>0</v>
      </c>
      <c r="CH1337" s="412">
        <v>0</v>
      </c>
      <c r="CI1337" s="411">
        <f t="shared" si="401"/>
        <v>0</v>
      </c>
      <c r="CJ1337" s="411">
        <v>0</v>
      </c>
      <c r="CK1337" s="411">
        <v>0</v>
      </c>
      <c r="CL1337" s="411">
        <v>0</v>
      </c>
      <c r="CM1337" s="411">
        <v>0</v>
      </c>
      <c r="CN1337" s="411">
        <v>0</v>
      </c>
      <c r="CO1337" s="411">
        <v>0</v>
      </c>
      <c r="CP1337" s="411">
        <v>0</v>
      </c>
      <c r="CQ1337" s="411">
        <v>0</v>
      </c>
      <c r="CR1337" s="411">
        <v>0</v>
      </c>
      <c r="CS1337" s="411">
        <v>0</v>
      </c>
      <c r="CT1337" s="411">
        <v>0</v>
      </c>
      <c r="CU1337" s="412">
        <v>0</v>
      </c>
      <c r="CV1337" s="411">
        <f t="shared" si="402"/>
        <v>0</v>
      </c>
      <c r="CW1337" s="411">
        <v>0</v>
      </c>
      <c r="CX1337" s="411">
        <v>0</v>
      </c>
      <c r="CY1337" s="411">
        <v>0</v>
      </c>
      <c r="CZ1337" s="411">
        <v>0</v>
      </c>
      <c r="DA1337" s="411">
        <v>0</v>
      </c>
      <c r="DB1337" s="411">
        <v>0</v>
      </c>
      <c r="DC1337" s="411">
        <v>0</v>
      </c>
      <c r="DD1337" s="411">
        <v>0</v>
      </c>
      <c r="DE1337" s="411">
        <v>0</v>
      </c>
      <c r="DF1337" s="411">
        <v>0</v>
      </c>
      <c r="DG1337" s="411">
        <v>0</v>
      </c>
      <c r="DH1337" s="412">
        <v>0</v>
      </c>
      <c r="DI1337" s="411">
        <f t="shared" si="403"/>
        <v>0</v>
      </c>
      <c r="DJ1337" s="411">
        <v>0</v>
      </c>
      <c r="DK1337" s="411">
        <v>0</v>
      </c>
      <c r="DL1337" s="411">
        <v>0</v>
      </c>
      <c r="DM1337" s="411">
        <v>0</v>
      </c>
      <c r="DN1337" s="411">
        <v>0</v>
      </c>
      <c r="DO1337" s="411">
        <v>0</v>
      </c>
      <c r="DP1337" s="411">
        <v>0</v>
      </c>
      <c r="DQ1337" s="411">
        <v>0</v>
      </c>
      <c r="DR1337" s="411">
        <v>0</v>
      </c>
      <c r="DS1337" s="411">
        <v>0</v>
      </c>
      <c r="DT1337" s="411">
        <v>0</v>
      </c>
      <c r="DU1337" s="412">
        <v>0</v>
      </c>
      <c r="DV1337" s="411">
        <f t="shared" si="404"/>
        <v>0</v>
      </c>
      <c r="DW1337" s="412">
        <v>0</v>
      </c>
      <c r="DX1337" s="412">
        <v>0</v>
      </c>
      <c r="DY1337" s="412">
        <v>0</v>
      </c>
      <c r="DZ1337" s="412">
        <v>0</v>
      </c>
      <c r="EA1337" s="412">
        <v>0</v>
      </c>
      <c r="EB1337" s="412">
        <v>0</v>
      </c>
      <c r="EC1337" s="412">
        <v>0</v>
      </c>
      <c r="ED1337" s="412">
        <v>0</v>
      </c>
      <c r="EE1337" s="412">
        <v>0</v>
      </c>
      <c r="EF1337" s="412">
        <v>0</v>
      </c>
      <c r="EG1337" s="412">
        <v>0</v>
      </c>
      <c r="EH1337" s="412">
        <v>0</v>
      </c>
      <c r="EI1337" s="411">
        <f t="shared" si="405"/>
        <v>0</v>
      </c>
      <c r="EK1337" s="411">
        <f t="shared" si="406"/>
        <v>328</v>
      </c>
      <c r="EL1337" s="7">
        <f t="shared" si="407"/>
        <v>-328</v>
      </c>
    </row>
    <row r="1338" spans="1:142">
      <c r="A1338" s="365" t="str">
        <f t="shared" si="389"/>
        <v xml:space="preserve"> 240</v>
      </c>
      <c r="B1338" s="370" t="s">
        <v>988</v>
      </c>
      <c r="C1338" s="370" t="s">
        <v>1179</v>
      </c>
      <c r="D1338" s="411">
        <v>0</v>
      </c>
      <c r="E1338" s="411">
        <v>0</v>
      </c>
      <c r="F1338" s="411">
        <v>0</v>
      </c>
      <c r="G1338" s="411">
        <v>0</v>
      </c>
      <c r="H1338" s="411">
        <v>0</v>
      </c>
      <c r="I1338" s="411">
        <v>0</v>
      </c>
      <c r="J1338" s="411">
        <v>1</v>
      </c>
      <c r="K1338" s="411">
        <v>0</v>
      </c>
      <c r="L1338" s="411">
        <v>2</v>
      </c>
      <c r="M1338" s="411">
        <v>1</v>
      </c>
      <c r="N1338" s="411">
        <v>1</v>
      </c>
      <c r="O1338" s="412">
        <v>2</v>
      </c>
      <c r="P1338" s="411">
        <f t="shared" si="390"/>
        <v>7</v>
      </c>
      <c r="Q1338" s="411">
        <f t="shared" si="391"/>
        <v>0.967741935483871</v>
      </c>
      <c r="R1338" s="411">
        <f t="shared" si="392"/>
        <v>1.4805339265850945</v>
      </c>
      <c r="S1338" s="411">
        <f t="shared" si="393"/>
        <v>4.5517241379310347</v>
      </c>
      <c r="T1338" s="411">
        <v>0</v>
      </c>
      <c r="U1338" s="411">
        <v>0</v>
      </c>
      <c r="V1338" s="411">
        <v>0</v>
      </c>
      <c r="W1338" s="411">
        <v>0</v>
      </c>
      <c r="X1338" s="411">
        <v>0</v>
      </c>
      <c r="Y1338" s="411">
        <v>0</v>
      </c>
      <c r="Z1338" s="411">
        <v>0</v>
      </c>
      <c r="AA1338" s="411">
        <v>0</v>
      </c>
      <c r="AB1338" s="411">
        <v>0</v>
      </c>
      <c r="AC1338" s="411">
        <v>0</v>
      </c>
      <c r="AD1338" s="411">
        <v>0</v>
      </c>
      <c r="AE1338" s="412">
        <v>0</v>
      </c>
      <c r="AF1338" s="411">
        <f t="shared" si="394"/>
        <v>0</v>
      </c>
      <c r="AG1338" s="411">
        <v>0</v>
      </c>
      <c r="AH1338" s="411">
        <v>0</v>
      </c>
      <c r="AI1338" s="411">
        <v>0</v>
      </c>
      <c r="AJ1338" s="411">
        <v>0</v>
      </c>
      <c r="AK1338" s="411">
        <v>0</v>
      </c>
      <c r="AL1338" s="411">
        <v>0</v>
      </c>
      <c r="AM1338" s="411">
        <v>0</v>
      </c>
      <c r="AN1338" s="411">
        <v>0</v>
      </c>
      <c r="AO1338" s="411">
        <v>0</v>
      </c>
      <c r="AP1338" s="411">
        <v>0</v>
      </c>
      <c r="AQ1338" s="411">
        <v>0</v>
      </c>
      <c r="AR1338" s="412">
        <v>0</v>
      </c>
      <c r="AS1338" s="411">
        <f t="shared" si="395"/>
        <v>0</v>
      </c>
      <c r="AT1338" s="411">
        <f t="shared" si="396"/>
        <v>0</v>
      </c>
      <c r="AU1338" s="411">
        <f t="shared" si="397"/>
        <v>0</v>
      </c>
      <c r="AV1338" s="411">
        <f t="shared" si="398"/>
        <v>0</v>
      </c>
      <c r="AW1338" s="411">
        <v>0</v>
      </c>
      <c r="AX1338" s="411">
        <v>0</v>
      </c>
      <c r="AY1338" s="411">
        <v>0</v>
      </c>
      <c r="AZ1338" s="411">
        <v>0</v>
      </c>
      <c r="BA1338" s="411">
        <v>0</v>
      </c>
      <c r="BB1338" s="411">
        <v>0</v>
      </c>
      <c r="BC1338" s="411">
        <v>0</v>
      </c>
      <c r="BD1338" s="411">
        <v>0</v>
      </c>
      <c r="BE1338" s="411">
        <v>0</v>
      </c>
      <c r="BF1338" s="411">
        <v>0</v>
      </c>
      <c r="BG1338" s="411">
        <v>0</v>
      </c>
      <c r="BH1338" s="412">
        <v>0</v>
      </c>
      <c r="BI1338" s="411">
        <f t="shared" si="399"/>
        <v>0</v>
      </c>
      <c r="BJ1338" s="411">
        <v>0</v>
      </c>
      <c r="BK1338" s="411">
        <v>0</v>
      </c>
      <c r="BL1338" s="411">
        <v>0</v>
      </c>
      <c r="BM1338" s="411">
        <v>0</v>
      </c>
      <c r="BN1338" s="411">
        <v>0</v>
      </c>
      <c r="BO1338" s="411">
        <v>0</v>
      </c>
      <c r="BP1338" s="411">
        <v>0</v>
      </c>
      <c r="BQ1338" s="411">
        <v>0</v>
      </c>
      <c r="BR1338" s="411">
        <v>0</v>
      </c>
      <c r="BS1338" s="411">
        <v>0</v>
      </c>
      <c r="BT1338" s="411">
        <v>0</v>
      </c>
      <c r="BU1338" s="412">
        <v>0</v>
      </c>
      <c r="BV1338" s="411">
        <f t="shared" si="400"/>
        <v>0</v>
      </c>
      <c r="BW1338" s="411">
        <v>0</v>
      </c>
      <c r="BX1338" s="411">
        <v>0</v>
      </c>
      <c r="BY1338" s="411">
        <v>0</v>
      </c>
      <c r="BZ1338" s="411">
        <v>0</v>
      </c>
      <c r="CA1338" s="411">
        <v>0</v>
      </c>
      <c r="CB1338" s="411">
        <v>0</v>
      </c>
      <c r="CC1338" s="411">
        <v>0</v>
      </c>
      <c r="CD1338" s="411">
        <v>0</v>
      </c>
      <c r="CE1338" s="411">
        <v>0</v>
      </c>
      <c r="CF1338" s="411">
        <v>0</v>
      </c>
      <c r="CG1338" s="411">
        <v>0</v>
      </c>
      <c r="CH1338" s="412">
        <v>0</v>
      </c>
      <c r="CI1338" s="411">
        <f t="shared" si="401"/>
        <v>0</v>
      </c>
      <c r="CJ1338" s="411">
        <v>0</v>
      </c>
      <c r="CK1338" s="411">
        <v>0</v>
      </c>
      <c r="CL1338" s="411">
        <v>0</v>
      </c>
      <c r="CM1338" s="411">
        <v>0</v>
      </c>
      <c r="CN1338" s="411">
        <v>0</v>
      </c>
      <c r="CO1338" s="411">
        <v>0</v>
      </c>
      <c r="CP1338" s="411">
        <v>0</v>
      </c>
      <c r="CQ1338" s="411">
        <v>0</v>
      </c>
      <c r="CR1338" s="411">
        <v>0</v>
      </c>
      <c r="CS1338" s="411">
        <v>0</v>
      </c>
      <c r="CT1338" s="411">
        <v>0</v>
      </c>
      <c r="CU1338" s="412">
        <v>0</v>
      </c>
      <c r="CV1338" s="411">
        <f t="shared" si="402"/>
        <v>0</v>
      </c>
      <c r="CW1338" s="411">
        <v>0</v>
      </c>
      <c r="CX1338" s="411">
        <v>0</v>
      </c>
      <c r="CY1338" s="411">
        <v>0</v>
      </c>
      <c r="CZ1338" s="411">
        <v>0</v>
      </c>
      <c r="DA1338" s="411">
        <v>0</v>
      </c>
      <c r="DB1338" s="411">
        <v>0</v>
      </c>
      <c r="DC1338" s="411">
        <v>0</v>
      </c>
      <c r="DD1338" s="411">
        <v>0</v>
      </c>
      <c r="DE1338" s="411">
        <v>0</v>
      </c>
      <c r="DF1338" s="411">
        <v>0</v>
      </c>
      <c r="DG1338" s="411">
        <v>0</v>
      </c>
      <c r="DH1338" s="412">
        <v>0</v>
      </c>
      <c r="DI1338" s="411">
        <f t="shared" si="403"/>
        <v>0</v>
      </c>
      <c r="DJ1338" s="411">
        <v>0</v>
      </c>
      <c r="DK1338" s="411">
        <v>0</v>
      </c>
      <c r="DL1338" s="411">
        <v>0</v>
      </c>
      <c r="DM1338" s="411">
        <v>0</v>
      </c>
      <c r="DN1338" s="411">
        <v>0</v>
      </c>
      <c r="DO1338" s="411">
        <v>0</v>
      </c>
      <c r="DP1338" s="411">
        <v>0</v>
      </c>
      <c r="DQ1338" s="411">
        <v>0</v>
      </c>
      <c r="DR1338" s="411">
        <v>0</v>
      </c>
      <c r="DS1338" s="411">
        <v>0</v>
      </c>
      <c r="DT1338" s="411">
        <v>0</v>
      </c>
      <c r="DU1338" s="412">
        <v>0</v>
      </c>
      <c r="DV1338" s="411">
        <f t="shared" si="404"/>
        <v>0</v>
      </c>
      <c r="DW1338" s="412">
        <v>0</v>
      </c>
      <c r="DX1338" s="412">
        <v>0</v>
      </c>
      <c r="DY1338" s="412">
        <v>0</v>
      </c>
      <c r="DZ1338" s="412">
        <v>0</v>
      </c>
      <c r="EA1338" s="412">
        <v>0</v>
      </c>
      <c r="EB1338" s="412">
        <v>0</v>
      </c>
      <c r="EC1338" s="412">
        <v>0</v>
      </c>
      <c r="ED1338" s="412">
        <v>0</v>
      </c>
      <c r="EE1338" s="412">
        <v>0</v>
      </c>
      <c r="EF1338" s="412">
        <v>0</v>
      </c>
      <c r="EG1338" s="412">
        <v>0</v>
      </c>
      <c r="EH1338" s="412">
        <v>0</v>
      </c>
      <c r="EI1338" s="411">
        <f t="shared" si="405"/>
        <v>0</v>
      </c>
      <c r="EK1338" s="411">
        <f t="shared" si="406"/>
        <v>7</v>
      </c>
      <c r="EL1338" s="7">
        <f t="shared" si="407"/>
        <v>-7</v>
      </c>
    </row>
    <row r="1339" spans="1:142">
      <c r="A1339" s="365" t="str">
        <f t="shared" si="389"/>
        <v xml:space="preserve"> 240</v>
      </c>
      <c r="B1339" s="370" t="s">
        <v>988</v>
      </c>
      <c r="C1339" s="370" t="s">
        <v>1180</v>
      </c>
      <c r="D1339" s="411">
        <v>0</v>
      </c>
      <c r="E1339" s="411">
        <v>0</v>
      </c>
      <c r="F1339" s="411">
        <v>0</v>
      </c>
      <c r="G1339" s="411">
        <v>2</v>
      </c>
      <c r="H1339" s="411">
        <v>2</v>
      </c>
      <c r="I1339" s="411">
        <v>0</v>
      </c>
      <c r="J1339" s="411">
        <v>0</v>
      </c>
      <c r="K1339" s="411">
        <v>0</v>
      </c>
      <c r="L1339" s="411">
        <v>0</v>
      </c>
      <c r="M1339" s="411">
        <v>0</v>
      </c>
      <c r="N1339" s="411">
        <v>0</v>
      </c>
      <c r="O1339" s="412">
        <v>0</v>
      </c>
      <c r="P1339" s="411">
        <f t="shared" si="390"/>
        <v>4</v>
      </c>
      <c r="Q1339" s="411">
        <f t="shared" si="391"/>
        <v>4</v>
      </c>
      <c r="R1339" s="411">
        <f t="shared" si="392"/>
        <v>0</v>
      </c>
      <c r="S1339" s="411">
        <f t="shared" si="393"/>
        <v>0</v>
      </c>
      <c r="T1339" s="411">
        <v>0</v>
      </c>
      <c r="U1339" s="411">
        <v>0</v>
      </c>
      <c r="V1339" s="411">
        <v>0</v>
      </c>
      <c r="W1339" s="411">
        <v>0</v>
      </c>
      <c r="X1339" s="411">
        <v>0</v>
      </c>
      <c r="Y1339" s="411">
        <v>0</v>
      </c>
      <c r="Z1339" s="411">
        <v>0</v>
      </c>
      <c r="AA1339" s="411">
        <v>0</v>
      </c>
      <c r="AB1339" s="411">
        <v>0</v>
      </c>
      <c r="AC1339" s="411">
        <v>0</v>
      </c>
      <c r="AD1339" s="411">
        <v>0</v>
      </c>
      <c r="AE1339" s="412">
        <v>0</v>
      </c>
      <c r="AF1339" s="411">
        <f t="shared" si="394"/>
        <v>0</v>
      </c>
      <c r="AG1339" s="411">
        <v>0</v>
      </c>
      <c r="AH1339" s="411">
        <v>0</v>
      </c>
      <c r="AI1339" s="411">
        <v>0</v>
      </c>
      <c r="AJ1339" s="411">
        <v>0</v>
      </c>
      <c r="AK1339" s="411">
        <v>0</v>
      </c>
      <c r="AL1339" s="411">
        <v>0</v>
      </c>
      <c r="AM1339" s="411">
        <v>0</v>
      </c>
      <c r="AN1339" s="411">
        <v>0</v>
      </c>
      <c r="AO1339" s="411">
        <v>0</v>
      </c>
      <c r="AP1339" s="411">
        <v>0</v>
      </c>
      <c r="AQ1339" s="411">
        <v>0</v>
      </c>
      <c r="AR1339" s="412">
        <v>0</v>
      </c>
      <c r="AS1339" s="411">
        <f t="shared" si="395"/>
        <v>0</v>
      </c>
      <c r="AT1339" s="411">
        <f t="shared" si="396"/>
        <v>0</v>
      </c>
      <c r="AU1339" s="411">
        <f t="shared" si="397"/>
        <v>0</v>
      </c>
      <c r="AV1339" s="411">
        <f t="shared" si="398"/>
        <v>0</v>
      </c>
      <c r="AW1339" s="411">
        <v>0</v>
      </c>
      <c r="AX1339" s="411">
        <v>0</v>
      </c>
      <c r="AY1339" s="411">
        <v>0</v>
      </c>
      <c r="AZ1339" s="411">
        <v>0</v>
      </c>
      <c r="BA1339" s="411">
        <v>0</v>
      </c>
      <c r="BB1339" s="411">
        <v>0</v>
      </c>
      <c r="BC1339" s="411">
        <v>0</v>
      </c>
      <c r="BD1339" s="411">
        <v>0</v>
      </c>
      <c r="BE1339" s="411">
        <v>0</v>
      </c>
      <c r="BF1339" s="411">
        <v>0</v>
      </c>
      <c r="BG1339" s="411">
        <v>0</v>
      </c>
      <c r="BH1339" s="412">
        <v>0</v>
      </c>
      <c r="BI1339" s="411">
        <f t="shared" si="399"/>
        <v>0</v>
      </c>
      <c r="BJ1339" s="411">
        <v>0</v>
      </c>
      <c r="BK1339" s="411">
        <v>0</v>
      </c>
      <c r="BL1339" s="411">
        <v>0</v>
      </c>
      <c r="BM1339" s="411">
        <v>0</v>
      </c>
      <c r="BN1339" s="411">
        <v>0</v>
      </c>
      <c r="BO1339" s="411">
        <v>0</v>
      </c>
      <c r="BP1339" s="411">
        <v>0</v>
      </c>
      <c r="BQ1339" s="411">
        <v>0</v>
      </c>
      <c r="BR1339" s="411">
        <v>0</v>
      </c>
      <c r="BS1339" s="411">
        <v>0</v>
      </c>
      <c r="BT1339" s="411">
        <v>0</v>
      </c>
      <c r="BU1339" s="412">
        <v>0</v>
      </c>
      <c r="BV1339" s="411">
        <f t="shared" si="400"/>
        <v>0</v>
      </c>
      <c r="BW1339" s="411">
        <v>0</v>
      </c>
      <c r="BX1339" s="411">
        <v>0</v>
      </c>
      <c r="BY1339" s="411">
        <v>0</v>
      </c>
      <c r="BZ1339" s="411">
        <v>0</v>
      </c>
      <c r="CA1339" s="411">
        <v>0</v>
      </c>
      <c r="CB1339" s="411">
        <v>0</v>
      </c>
      <c r="CC1339" s="411">
        <v>0</v>
      </c>
      <c r="CD1339" s="411">
        <v>0</v>
      </c>
      <c r="CE1339" s="411">
        <v>0</v>
      </c>
      <c r="CF1339" s="411">
        <v>0</v>
      </c>
      <c r="CG1339" s="411">
        <v>0</v>
      </c>
      <c r="CH1339" s="412">
        <v>0</v>
      </c>
      <c r="CI1339" s="411">
        <f t="shared" si="401"/>
        <v>0</v>
      </c>
      <c r="CJ1339" s="411">
        <v>0</v>
      </c>
      <c r="CK1339" s="411">
        <v>0</v>
      </c>
      <c r="CL1339" s="411">
        <v>0</v>
      </c>
      <c r="CM1339" s="411">
        <v>0</v>
      </c>
      <c r="CN1339" s="411">
        <v>0</v>
      </c>
      <c r="CO1339" s="411">
        <v>0</v>
      </c>
      <c r="CP1339" s="411">
        <v>0</v>
      </c>
      <c r="CQ1339" s="411">
        <v>0</v>
      </c>
      <c r="CR1339" s="411">
        <v>0</v>
      </c>
      <c r="CS1339" s="411">
        <v>0</v>
      </c>
      <c r="CT1339" s="411">
        <v>0</v>
      </c>
      <c r="CU1339" s="412">
        <v>0</v>
      </c>
      <c r="CV1339" s="411">
        <f t="shared" si="402"/>
        <v>0</v>
      </c>
      <c r="CW1339" s="411">
        <v>0</v>
      </c>
      <c r="CX1339" s="411">
        <v>0</v>
      </c>
      <c r="CY1339" s="411">
        <v>0</v>
      </c>
      <c r="CZ1339" s="411">
        <v>0</v>
      </c>
      <c r="DA1339" s="411">
        <v>0</v>
      </c>
      <c r="DB1339" s="411">
        <v>0</v>
      </c>
      <c r="DC1339" s="411">
        <v>0</v>
      </c>
      <c r="DD1339" s="411">
        <v>0</v>
      </c>
      <c r="DE1339" s="411">
        <v>0</v>
      </c>
      <c r="DF1339" s="411">
        <v>0</v>
      </c>
      <c r="DG1339" s="411">
        <v>0</v>
      </c>
      <c r="DH1339" s="412">
        <v>0</v>
      </c>
      <c r="DI1339" s="411">
        <f t="shared" si="403"/>
        <v>0</v>
      </c>
      <c r="DJ1339" s="411">
        <v>0</v>
      </c>
      <c r="DK1339" s="411">
        <v>0</v>
      </c>
      <c r="DL1339" s="411">
        <v>0</v>
      </c>
      <c r="DM1339" s="411">
        <v>0</v>
      </c>
      <c r="DN1339" s="411">
        <v>0</v>
      </c>
      <c r="DO1339" s="411">
        <v>0</v>
      </c>
      <c r="DP1339" s="411">
        <v>0</v>
      </c>
      <c r="DQ1339" s="411">
        <v>0</v>
      </c>
      <c r="DR1339" s="411">
        <v>0</v>
      </c>
      <c r="DS1339" s="411">
        <v>0</v>
      </c>
      <c r="DT1339" s="411">
        <v>0</v>
      </c>
      <c r="DU1339" s="412">
        <v>0</v>
      </c>
      <c r="DV1339" s="411">
        <f t="shared" si="404"/>
        <v>0</v>
      </c>
      <c r="DW1339" s="412">
        <v>0</v>
      </c>
      <c r="DX1339" s="412">
        <v>0</v>
      </c>
      <c r="DY1339" s="412">
        <v>0</v>
      </c>
      <c r="DZ1339" s="412">
        <v>0</v>
      </c>
      <c r="EA1339" s="412">
        <v>0</v>
      </c>
      <c r="EB1339" s="412">
        <v>0</v>
      </c>
      <c r="EC1339" s="412">
        <v>0</v>
      </c>
      <c r="ED1339" s="412">
        <v>0</v>
      </c>
      <c r="EE1339" s="412">
        <v>0</v>
      </c>
      <c r="EF1339" s="412">
        <v>0</v>
      </c>
      <c r="EG1339" s="412">
        <v>0</v>
      </c>
      <c r="EH1339" s="412">
        <v>0</v>
      </c>
      <c r="EI1339" s="411">
        <f t="shared" si="405"/>
        <v>0</v>
      </c>
      <c r="EK1339" s="411">
        <f t="shared" si="406"/>
        <v>4</v>
      </c>
      <c r="EL1339" s="7">
        <f t="shared" si="407"/>
        <v>-4</v>
      </c>
    </row>
    <row r="1340" spans="1:142">
      <c r="A1340" s="365" t="str">
        <f t="shared" si="389"/>
        <v xml:space="preserve"> 240</v>
      </c>
      <c r="B1340" s="370" t="s">
        <v>988</v>
      </c>
      <c r="C1340" s="370" t="s">
        <v>1220</v>
      </c>
      <c r="D1340" s="411">
        <v>0</v>
      </c>
      <c r="E1340" s="411">
        <v>0</v>
      </c>
      <c r="F1340" s="411">
        <v>0</v>
      </c>
      <c r="G1340" s="411">
        <v>0</v>
      </c>
      <c r="H1340" s="411">
        <v>0</v>
      </c>
      <c r="I1340" s="411">
        <v>0</v>
      </c>
      <c r="J1340" s="411">
        <v>0</v>
      </c>
      <c r="K1340" s="411">
        <v>0</v>
      </c>
      <c r="L1340" s="411">
        <v>0</v>
      </c>
      <c r="M1340" s="411">
        <v>34</v>
      </c>
      <c r="N1340" s="411">
        <v>0</v>
      </c>
      <c r="O1340" s="412">
        <v>0</v>
      </c>
      <c r="P1340" s="411">
        <f t="shared" si="390"/>
        <v>34</v>
      </c>
      <c r="Q1340" s="411">
        <f t="shared" si="391"/>
        <v>0</v>
      </c>
      <c r="R1340" s="411">
        <f t="shared" si="392"/>
        <v>0</v>
      </c>
      <c r="S1340" s="411">
        <f t="shared" si="393"/>
        <v>34</v>
      </c>
      <c r="T1340" s="411">
        <v>0</v>
      </c>
      <c r="U1340" s="411">
        <v>0</v>
      </c>
      <c r="V1340" s="411">
        <v>0</v>
      </c>
      <c r="W1340" s="411">
        <v>0</v>
      </c>
      <c r="X1340" s="411">
        <v>0</v>
      </c>
      <c r="Y1340" s="411">
        <v>0</v>
      </c>
      <c r="Z1340" s="411">
        <v>0</v>
      </c>
      <c r="AA1340" s="411">
        <v>0</v>
      </c>
      <c r="AB1340" s="411">
        <v>0</v>
      </c>
      <c r="AC1340" s="411">
        <v>0</v>
      </c>
      <c r="AD1340" s="411">
        <v>0</v>
      </c>
      <c r="AE1340" s="412">
        <v>0</v>
      </c>
      <c r="AF1340" s="411">
        <f t="shared" si="394"/>
        <v>0</v>
      </c>
      <c r="AG1340" s="411">
        <v>0</v>
      </c>
      <c r="AH1340" s="411">
        <v>0</v>
      </c>
      <c r="AI1340" s="411">
        <v>0</v>
      </c>
      <c r="AJ1340" s="411">
        <v>0</v>
      </c>
      <c r="AK1340" s="411">
        <v>0</v>
      </c>
      <c r="AL1340" s="411">
        <v>0</v>
      </c>
      <c r="AM1340" s="411">
        <v>0</v>
      </c>
      <c r="AN1340" s="411">
        <v>0</v>
      </c>
      <c r="AO1340" s="411">
        <v>0</v>
      </c>
      <c r="AP1340" s="411">
        <v>0</v>
      </c>
      <c r="AQ1340" s="411">
        <v>0</v>
      </c>
      <c r="AR1340" s="412">
        <v>0</v>
      </c>
      <c r="AS1340" s="411">
        <f t="shared" si="395"/>
        <v>0</v>
      </c>
      <c r="AT1340" s="411">
        <f t="shared" si="396"/>
        <v>0</v>
      </c>
      <c r="AU1340" s="411">
        <f t="shared" si="397"/>
        <v>0</v>
      </c>
      <c r="AV1340" s="411">
        <f t="shared" si="398"/>
        <v>0</v>
      </c>
      <c r="AW1340" s="411">
        <v>0</v>
      </c>
      <c r="AX1340" s="411">
        <v>0</v>
      </c>
      <c r="AY1340" s="411">
        <v>0</v>
      </c>
      <c r="AZ1340" s="411">
        <v>0</v>
      </c>
      <c r="BA1340" s="411">
        <v>0</v>
      </c>
      <c r="BB1340" s="411">
        <v>0</v>
      </c>
      <c r="BC1340" s="411">
        <v>0</v>
      </c>
      <c r="BD1340" s="411">
        <v>0</v>
      </c>
      <c r="BE1340" s="411">
        <v>0</v>
      </c>
      <c r="BF1340" s="411">
        <v>0</v>
      </c>
      <c r="BG1340" s="411">
        <v>0</v>
      </c>
      <c r="BH1340" s="412">
        <v>0</v>
      </c>
      <c r="BI1340" s="411">
        <f t="shared" si="399"/>
        <v>0</v>
      </c>
      <c r="BJ1340" s="411">
        <v>0</v>
      </c>
      <c r="BK1340" s="411">
        <v>0</v>
      </c>
      <c r="BL1340" s="411">
        <v>0</v>
      </c>
      <c r="BM1340" s="411">
        <v>0</v>
      </c>
      <c r="BN1340" s="411">
        <v>0</v>
      </c>
      <c r="BO1340" s="411">
        <v>0</v>
      </c>
      <c r="BP1340" s="411">
        <v>0</v>
      </c>
      <c r="BQ1340" s="411">
        <v>0</v>
      </c>
      <c r="BR1340" s="411">
        <v>0</v>
      </c>
      <c r="BS1340" s="411">
        <v>0</v>
      </c>
      <c r="BT1340" s="411">
        <v>0</v>
      </c>
      <c r="BU1340" s="412">
        <v>0</v>
      </c>
      <c r="BV1340" s="411">
        <f t="shared" si="400"/>
        <v>0</v>
      </c>
      <c r="BW1340" s="411">
        <v>0</v>
      </c>
      <c r="BX1340" s="411">
        <v>0</v>
      </c>
      <c r="BY1340" s="411">
        <v>0</v>
      </c>
      <c r="BZ1340" s="411">
        <v>0</v>
      </c>
      <c r="CA1340" s="411">
        <v>0</v>
      </c>
      <c r="CB1340" s="411">
        <v>0</v>
      </c>
      <c r="CC1340" s="411">
        <v>0</v>
      </c>
      <c r="CD1340" s="411">
        <v>0</v>
      </c>
      <c r="CE1340" s="411">
        <v>0</v>
      </c>
      <c r="CF1340" s="411">
        <v>0</v>
      </c>
      <c r="CG1340" s="411">
        <v>0</v>
      </c>
      <c r="CH1340" s="412">
        <v>0</v>
      </c>
      <c r="CI1340" s="411">
        <f t="shared" si="401"/>
        <v>0</v>
      </c>
      <c r="CJ1340" s="411">
        <v>0</v>
      </c>
      <c r="CK1340" s="411">
        <v>0</v>
      </c>
      <c r="CL1340" s="411">
        <v>0</v>
      </c>
      <c r="CM1340" s="411">
        <v>0</v>
      </c>
      <c r="CN1340" s="411">
        <v>0</v>
      </c>
      <c r="CO1340" s="411">
        <v>0</v>
      </c>
      <c r="CP1340" s="411">
        <v>0</v>
      </c>
      <c r="CQ1340" s="411">
        <v>0</v>
      </c>
      <c r="CR1340" s="411">
        <v>0</v>
      </c>
      <c r="CS1340" s="411">
        <v>0</v>
      </c>
      <c r="CT1340" s="411">
        <v>0</v>
      </c>
      <c r="CU1340" s="412">
        <v>0</v>
      </c>
      <c r="CV1340" s="411">
        <f t="shared" si="402"/>
        <v>0</v>
      </c>
      <c r="CW1340" s="411">
        <v>0</v>
      </c>
      <c r="CX1340" s="411">
        <v>0</v>
      </c>
      <c r="CY1340" s="411">
        <v>0</v>
      </c>
      <c r="CZ1340" s="411">
        <v>0</v>
      </c>
      <c r="DA1340" s="411">
        <v>0</v>
      </c>
      <c r="DB1340" s="411">
        <v>0</v>
      </c>
      <c r="DC1340" s="411">
        <v>0</v>
      </c>
      <c r="DD1340" s="411">
        <v>0</v>
      </c>
      <c r="DE1340" s="411">
        <v>0</v>
      </c>
      <c r="DF1340" s="411">
        <v>0</v>
      </c>
      <c r="DG1340" s="411">
        <v>0</v>
      </c>
      <c r="DH1340" s="412">
        <v>0</v>
      </c>
      <c r="DI1340" s="411">
        <f t="shared" si="403"/>
        <v>0</v>
      </c>
      <c r="DJ1340" s="411">
        <v>0</v>
      </c>
      <c r="DK1340" s="411">
        <v>0</v>
      </c>
      <c r="DL1340" s="411">
        <v>0</v>
      </c>
      <c r="DM1340" s="411">
        <v>0</v>
      </c>
      <c r="DN1340" s="411">
        <v>0</v>
      </c>
      <c r="DO1340" s="411">
        <v>0</v>
      </c>
      <c r="DP1340" s="411">
        <v>0</v>
      </c>
      <c r="DQ1340" s="411">
        <v>0</v>
      </c>
      <c r="DR1340" s="411">
        <v>0</v>
      </c>
      <c r="DS1340" s="411">
        <v>0</v>
      </c>
      <c r="DT1340" s="411">
        <v>0</v>
      </c>
      <c r="DU1340" s="412">
        <v>0</v>
      </c>
      <c r="DV1340" s="411">
        <f t="shared" si="404"/>
        <v>0</v>
      </c>
      <c r="DW1340" s="412">
        <v>0</v>
      </c>
      <c r="DX1340" s="412">
        <v>0</v>
      </c>
      <c r="DY1340" s="412">
        <v>0</v>
      </c>
      <c r="DZ1340" s="412">
        <v>0</v>
      </c>
      <c r="EA1340" s="412">
        <v>0</v>
      </c>
      <c r="EB1340" s="412">
        <v>0</v>
      </c>
      <c r="EC1340" s="412">
        <v>0</v>
      </c>
      <c r="ED1340" s="412">
        <v>0</v>
      </c>
      <c r="EE1340" s="412">
        <v>0</v>
      </c>
      <c r="EF1340" s="412">
        <v>0</v>
      </c>
      <c r="EG1340" s="412">
        <v>0</v>
      </c>
      <c r="EH1340" s="412">
        <v>0</v>
      </c>
      <c r="EI1340" s="411">
        <f t="shared" si="405"/>
        <v>0</v>
      </c>
      <c r="EK1340" s="411">
        <f t="shared" si="406"/>
        <v>34</v>
      </c>
      <c r="EL1340" s="7">
        <f t="shared" si="407"/>
        <v>-34</v>
      </c>
    </row>
    <row r="1341" spans="1:142">
      <c r="A1341" s="365" t="str">
        <f t="shared" si="389"/>
        <v xml:space="preserve"> 240</v>
      </c>
      <c r="B1341" s="370" t="s">
        <v>988</v>
      </c>
      <c r="C1341" s="370" t="s">
        <v>1221</v>
      </c>
      <c r="D1341" s="411">
        <v>0</v>
      </c>
      <c r="E1341" s="411">
        <v>0</v>
      </c>
      <c r="F1341" s="411">
        <v>0</v>
      </c>
      <c r="G1341" s="411">
        <v>0</v>
      </c>
      <c r="H1341" s="411">
        <v>0</v>
      </c>
      <c r="I1341" s="411">
        <v>0</v>
      </c>
      <c r="J1341" s="411">
        <v>0</v>
      </c>
      <c r="K1341" s="411">
        <v>0</v>
      </c>
      <c r="L1341" s="411">
        <v>0</v>
      </c>
      <c r="M1341" s="411">
        <v>34</v>
      </c>
      <c r="N1341" s="411">
        <v>0</v>
      </c>
      <c r="O1341" s="412">
        <v>0</v>
      </c>
      <c r="P1341" s="411">
        <f t="shared" si="390"/>
        <v>34</v>
      </c>
      <c r="Q1341" s="411">
        <f t="shared" si="391"/>
        <v>0</v>
      </c>
      <c r="R1341" s="411">
        <f t="shared" si="392"/>
        <v>0</v>
      </c>
      <c r="S1341" s="411">
        <f t="shared" si="393"/>
        <v>34</v>
      </c>
      <c r="T1341" s="411">
        <v>0</v>
      </c>
      <c r="U1341" s="411">
        <v>0</v>
      </c>
      <c r="V1341" s="411">
        <v>0</v>
      </c>
      <c r="W1341" s="411">
        <v>0</v>
      </c>
      <c r="X1341" s="411">
        <v>0</v>
      </c>
      <c r="Y1341" s="411">
        <v>0</v>
      </c>
      <c r="Z1341" s="411">
        <v>0</v>
      </c>
      <c r="AA1341" s="411">
        <v>0</v>
      </c>
      <c r="AB1341" s="411">
        <v>0</v>
      </c>
      <c r="AC1341" s="411">
        <v>0</v>
      </c>
      <c r="AD1341" s="411">
        <v>0</v>
      </c>
      <c r="AE1341" s="412">
        <v>0</v>
      </c>
      <c r="AF1341" s="411">
        <f t="shared" si="394"/>
        <v>0</v>
      </c>
      <c r="AG1341" s="411">
        <v>0</v>
      </c>
      <c r="AH1341" s="411">
        <v>0</v>
      </c>
      <c r="AI1341" s="411">
        <v>0</v>
      </c>
      <c r="AJ1341" s="411">
        <v>0</v>
      </c>
      <c r="AK1341" s="411">
        <v>0</v>
      </c>
      <c r="AL1341" s="411">
        <v>0</v>
      </c>
      <c r="AM1341" s="411">
        <v>0</v>
      </c>
      <c r="AN1341" s="411">
        <v>0</v>
      </c>
      <c r="AO1341" s="411">
        <v>0</v>
      </c>
      <c r="AP1341" s="411">
        <v>0</v>
      </c>
      <c r="AQ1341" s="411">
        <v>0</v>
      </c>
      <c r="AR1341" s="412">
        <v>0</v>
      </c>
      <c r="AS1341" s="411">
        <f t="shared" si="395"/>
        <v>0</v>
      </c>
      <c r="AT1341" s="411">
        <f t="shared" si="396"/>
        <v>0</v>
      </c>
      <c r="AU1341" s="411">
        <f t="shared" si="397"/>
        <v>0</v>
      </c>
      <c r="AV1341" s="411">
        <f t="shared" si="398"/>
        <v>0</v>
      </c>
      <c r="AW1341" s="411">
        <v>0</v>
      </c>
      <c r="AX1341" s="411">
        <v>0</v>
      </c>
      <c r="AY1341" s="411">
        <v>0</v>
      </c>
      <c r="AZ1341" s="411">
        <v>0</v>
      </c>
      <c r="BA1341" s="411">
        <v>0</v>
      </c>
      <c r="BB1341" s="411">
        <v>0</v>
      </c>
      <c r="BC1341" s="411">
        <v>0</v>
      </c>
      <c r="BD1341" s="411">
        <v>0</v>
      </c>
      <c r="BE1341" s="411">
        <v>0</v>
      </c>
      <c r="BF1341" s="411">
        <v>0</v>
      </c>
      <c r="BG1341" s="411">
        <v>0</v>
      </c>
      <c r="BH1341" s="412">
        <v>0</v>
      </c>
      <c r="BI1341" s="411">
        <f t="shared" si="399"/>
        <v>0</v>
      </c>
      <c r="BJ1341" s="411">
        <v>0</v>
      </c>
      <c r="BK1341" s="411">
        <v>0</v>
      </c>
      <c r="BL1341" s="411">
        <v>0</v>
      </c>
      <c r="BM1341" s="411">
        <v>0</v>
      </c>
      <c r="BN1341" s="411">
        <v>0</v>
      </c>
      <c r="BO1341" s="411">
        <v>0</v>
      </c>
      <c r="BP1341" s="411">
        <v>0</v>
      </c>
      <c r="BQ1341" s="411">
        <v>0</v>
      </c>
      <c r="BR1341" s="411">
        <v>0</v>
      </c>
      <c r="BS1341" s="411">
        <v>0</v>
      </c>
      <c r="BT1341" s="411">
        <v>0</v>
      </c>
      <c r="BU1341" s="412">
        <v>0</v>
      </c>
      <c r="BV1341" s="411">
        <f t="shared" si="400"/>
        <v>0</v>
      </c>
      <c r="BW1341" s="411">
        <v>0</v>
      </c>
      <c r="BX1341" s="411">
        <v>0</v>
      </c>
      <c r="BY1341" s="411">
        <v>0</v>
      </c>
      <c r="BZ1341" s="411">
        <v>0</v>
      </c>
      <c r="CA1341" s="411">
        <v>0</v>
      </c>
      <c r="CB1341" s="411">
        <v>0</v>
      </c>
      <c r="CC1341" s="411">
        <v>0</v>
      </c>
      <c r="CD1341" s="411">
        <v>0</v>
      </c>
      <c r="CE1341" s="411">
        <v>0</v>
      </c>
      <c r="CF1341" s="411">
        <v>0</v>
      </c>
      <c r="CG1341" s="411">
        <v>0</v>
      </c>
      <c r="CH1341" s="412">
        <v>0</v>
      </c>
      <c r="CI1341" s="411">
        <f t="shared" si="401"/>
        <v>0</v>
      </c>
      <c r="CJ1341" s="411">
        <v>0</v>
      </c>
      <c r="CK1341" s="411">
        <v>0</v>
      </c>
      <c r="CL1341" s="411">
        <v>0</v>
      </c>
      <c r="CM1341" s="411">
        <v>0</v>
      </c>
      <c r="CN1341" s="411">
        <v>0</v>
      </c>
      <c r="CO1341" s="411">
        <v>0</v>
      </c>
      <c r="CP1341" s="411">
        <v>0</v>
      </c>
      <c r="CQ1341" s="411">
        <v>0</v>
      </c>
      <c r="CR1341" s="411">
        <v>0</v>
      </c>
      <c r="CS1341" s="411">
        <v>0</v>
      </c>
      <c r="CT1341" s="411">
        <v>0</v>
      </c>
      <c r="CU1341" s="412">
        <v>0</v>
      </c>
      <c r="CV1341" s="411">
        <f t="shared" si="402"/>
        <v>0</v>
      </c>
      <c r="CW1341" s="411">
        <v>0</v>
      </c>
      <c r="CX1341" s="411">
        <v>0</v>
      </c>
      <c r="CY1341" s="411">
        <v>0</v>
      </c>
      <c r="CZ1341" s="411">
        <v>0</v>
      </c>
      <c r="DA1341" s="411">
        <v>0</v>
      </c>
      <c r="DB1341" s="411">
        <v>0</v>
      </c>
      <c r="DC1341" s="411">
        <v>0</v>
      </c>
      <c r="DD1341" s="411">
        <v>0</v>
      </c>
      <c r="DE1341" s="411">
        <v>0</v>
      </c>
      <c r="DF1341" s="411">
        <v>0</v>
      </c>
      <c r="DG1341" s="411">
        <v>0</v>
      </c>
      <c r="DH1341" s="412">
        <v>0</v>
      </c>
      <c r="DI1341" s="411">
        <f t="shared" si="403"/>
        <v>0</v>
      </c>
      <c r="DJ1341" s="411">
        <v>0</v>
      </c>
      <c r="DK1341" s="411">
        <v>0</v>
      </c>
      <c r="DL1341" s="411">
        <v>0</v>
      </c>
      <c r="DM1341" s="411">
        <v>0</v>
      </c>
      <c r="DN1341" s="411">
        <v>0</v>
      </c>
      <c r="DO1341" s="411">
        <v>0</v>
      </c>
      <c r="DP1341" s="411">
        <v>0</v>
      </c>
      <c r="DQ1341" s="411">
        <v>0</v>
      </c>
      <c r="DR1341" s="411">
        <v>0</v>
      </c>
      <c r="DS1341" s="411">
        <v>0</v>
      </c>
      <c r="DT1341" s="411">
        <v>0</v>
      </c>
      <c r="DU1341" s="412">
        <v>0</v>
      </c>
      <c r="DV1341" s="411">
        <f t="shared" si="404"/>
        <v>0</v>
      </c>
      <c r="DW1341" s="412">
        <v>0</v>
      </c>
      <c r="DX1341" s="412">
        <v>0</v>
      </c>
      <c r="DY1341" s="412">
        <v>0</v>
      </c>
      <c r="DZ1341" s="412">
        <v>0</v>
      </c>
      <c r="EA1341" s="412">
        <v>0</v>
      </c>
      <c r="EB1341" s="412">
        <v>0</v>
      </c>
      <c r="EC1341" s="412">
        <v>0</v>
      </c>
      <c r="ED1341" s="412">
        <v>0</v>
      </c>
      <c r="EE1341" s="412">
        <v>0</v>
      </c>
      <c r="EF1341" s="412">
        <v>0</v>
      </c>
      <c r="EG1341" s="412">
        <v>0</v>
      </c>
      <c r="EH1341" s="412">
        <v>0</v>
      </c>
      <c r="EI1341" s="411">
        <f t="shared" si="405"/>
        <v>0</v>
      </c>
      <c r="EK1341" s="411">
        <f t="shared" si="406"/>
        <v>34</v>
      </c>
      <c r="EL1341" s="7">
        <f t="shared" si="407"/>
        <v>-34</v>
      </c>
    </row>
    <row r="1342" spans="1:142">
      <c r="A1342" s="365" t="str">
        <f t="shared" si="389"/>
        <v xml:space="preserve"> 240</v>
      </c>
      <c r="B1342" s="370" t="s">
        <v>988</v>
      </c>
      <c r="C1342" s="370" t="s">
        <v>1223</v>
      </c>
      <c r="D1342" s="411">
        <v>0</v>
      </c>
      <c r="E1342" s="411">
        <v>0</v>
      </c>
      <c r="F1342" s="411">
        <v>0</v>
      </c>
      <c r="G1342" s="411">
        <v>0</v>
      </c>
      <c r="H1342" s="411">
        <v>0</v>
      </c>
      <c r="I1342" s="411">
        <v>0</v>
      </c>
      <c r="J1342" s="411">
        <v>0</v>
      </c>
      <c r="K1342" s="411">
        <v>0</v>
      </c>
      <c r="L1342" s="411">
        <v>0</v>
      </c>
      <c r="M1342" s="411">
        <v>34</v>
      </c>
      <c r="N1342" s="411">
        <v>0</v>
      </c>
      <c r="O1342" s="412">
        <v>0</v>
      </c>
      <c r="P1342" s="411">
        <f t="shared" si="390"/>
        <v>34</v>
      </c>
      <c r="Q1342" s="411">
        <f t="shared" si="391"/>
        <v>0</v>
      </c>
      <c r="R1342" s="411">
        <f t="shared" si="392"/>
        <v>0</v>
      </c>
      <c r="S1342" s="411">
        <f t="shared" si="393"/>
        <v>34</v>
      </c>
      <c r="T1342" s="411">
        <v>0</v>
      </c>
      <c r="U1342" s="411">
        <v>0</v>
      </c>
      <c r="V1342" s="411">
        <v>0</v>
      </c>
      <c r="W1342" s="411">
        <v>0</v>
      </c>
      <c r="X1342" s="411">
        <v>0</v>
      </c>
      <c r="Y1342" s="411">
        <v>0</v>
      </c>
      <c r="Z1342" s="411">
        <v>0</v>
      </c>
      <c r="AA1342" s="411">
        <v>0</v>
      </c>
      <c r="AB1342" s="411">
        <v>0</v>
      </c>
      <c r="AC1342" s="411">
        <v>0</v>
      </c>
      <c r="AD1342" s="411">
        <v>0</v>
      </c>
      <c r="AE1342" s="412">
        <v>0</v>
      </c>
      <c r="AF1342" s="411">
        <f t="shared" si="394"/>
        <v>0</v>
      </c>
      <c r="AG1342" s="411">
        <v>0</v>
      </c>
      <c r="AH1342" s="411">
        <v>0</v>
      </c>
      <c r="AI1342" s="411">
        <v>0</v>
      </c>
      <c r="AJ1342" s="411">
        <v>0</v>
      </c>
      <c r="AK1342" s="411">
        <v>0</v>
      </c>
      <c r="AL1342" s="411">
        <v>0</v>
      </c>
      <c r="AM1342" s="411">
        <v>0</v>
      </c>
      <c r="AN1342" s="411">
        <v>0</v>
      </c>
      <c r="AO1342" s="411">
        <v>0</v>
      </c>
      <c r="AP1342" s="411">
        <v>0</v>
      </c>
      <c r="AQ1342" s="411">
        <v>0</v>
      </c>
      <c r="AR1342" s="412">
        <v>0</v>
      </c>
      <c r="AS1342" s="411">
        <f t="shared" si="395"/>
        <v>0</v>
      </c>
      <c r="AT1342" s="411">
        <f t="shared" si="396"/>
        <v>0</v>
      </c>
      <c r="AU1342" s="411">
        <f t="shared" si="397"/>
        <v>0</v>
      </c>
      <c r="AV1342" s="411">
        <f t="shared" si="398"/>
        <v>0</v>
      </c>
      <c r="AW1342" s="411">
        <v>0</v>
      </c>
      <c r="AX1342" s="411">
        <v>0</v>
      </c>
      <c r="AY1342" s="411">
        <v>0</v>
      </c>
      <c r="AZ1342" s="411">
        <v>0</v>
      </c>
      <c r="BA1342" s="411">
        <v>0</v>
      </c>
      <c r="BB1342" s="411">
        <v>0</v>
      </c>
      <c r="BC1342" s="411">
        <v>0</v>
      </c>
      <c r="BD1342" s="411">
        <v>0</v>
      </c>
      <c r="BE1342" s="411">
        <v>0</v>
      </c>
      <c r="BF1342" s="411">
        <v>0</v>
      </c>
      <c r="BG1342" s="411">
        <v>0</v>
      </c>
      <c r="BH1342" s="412">
        <v>0</v>
      </c>
      <c r="BI1342" s="411">
        <f t="shared" si="399"/>
        <v>0</v>
      </c>
      <c r="BJ1342" s="411">
        <v>0</v>
      </c>
      <c r="BK1342" s="411">
        <v>0</v>
      </c>
      <c r="BL1342" s="411">
        <v>0</v>
      </c>
      <c r="BM1342" s="411">
        <v>0</v>
      </c>
      <c r="BN1342" s="411">
        <v>0</v>
      </c>
      <c r="BO1342" s="411">
        <v>0</v>
      </c>
      <c r="BP1342" s="411">
        <v>0</v>
      </c>
      <c r="BQ1342" s="411">
        <v>0</v>
      </c>
      <c r="BR1342" s="411">
        <v>0</v>
      </c>
      <c r="BS1342" s="411">
        <v>0</v>
      </c>
      <c r="BT1342" s="411">
        <v>0</v>
      </c>
      <c r="BU1342" s="412">
        <v>0</v>
      </c>
      <c r="BV1342" s="411">
        <f t="shared" si="400"/>
        <v>0</v>
      </c>
      <c r="BW1342" s="411">
        <v>0</v>
      </c>
      <c r="BX1342" s="411">
        <v>0</v>
      </c>
      <c r="BY1342" s="411">
        <v>0</v>
      </c>
      <c r="BZ1342" s="411">
        <v>0</v>
      </c>
      <c r="CA1342" s="411">
        <v>0</v>
      </c>
      <c r="CB1342" s="411">
        <v>0</v>
      </c>
      <c r="CC1342" s="411">
        <v>0</v>
      </c>
      <c r="CD1342" s="411">
        <v>0</v>
      </c>
      <c r="CE1342" s="411">
        <v>0</v>
      </c>
      <c r="CF1342" s="411">
        <v>0</v>
      </c>
      <c r="CG1342" s="411">
        <v>0</v>
      </c>
      <c r="CH1342" s="412">
        <v>0</v>
      </c>
      <c r="CI1342" s="411">
        <f t="shared" si="401"/>
        <v>0</v>
      </c>
      <c r="CJ1342" s="411">
        <v>0</v>
      </c>
      <c r="CK1342" s="411">
        <v>0</v>
      </c>
      <c r="CL1342" s="411">
        <v>0</v>
      </c>
      <c r="CM1342" s="411">
        <v>0</v>
      </c>
      <c r="CN1342" s="411">
        <v>0</v>
      </c>
      <c r="CO1342" s="411">
        <v>0</v>
      </c>
      <c r="CP1342" s="411">
        <v>0</v>
      </c>
      <c r="CQ1342" s="411">
        <v>0</v>
      </c>
      <c r="CR1342" s="411">
        <v>0</v>
      </c>
      <c r="CS1342" s="411">
        <v>0</v>
      </c>
      <c r="CT1342" s="411">
        <v>0</v>
      </c>
      <c r="CU1342" s="412">
        <v>0</v>
      </c>
      <c r="CV1342" s="411">
        <f t="shared" si="402"/>
        <v>0</v>
      </c>
      <c r="CW1342" s="411">
        <v>0</v>
      </c>
      <c r="CX1342" s="411">
        <v>0</v>
      </c>
      <c r="CY1342" s="411">
        <v>0</v>
      </c>
      <c r="CZ1342" s="411">
        <v>0</v>
      </c>
      <c r="DA1342" s="411">
        <v>0</v>
      </c>
      <c r="DB1342" s="411">
        <v>0</v>
      </c>
      <c r="DC1342" s="411">
        <v>0</v>
      </c>
      <c r="DD1342" s="411">
        <v>0</v>
      </c>
      <c r="DE1342" s="411">
        <v>0</v>
      </c>
      <c r="DF1342" s="411">
        <v>0</v>
      </c>
      <c r="DG1342" s="411">
        <v>0</v>
      </c>
      <c r="DH1342" s="412">
        <v>0</v>
      </c>
      <c r="DI1342" s="411">
        <f t="shared" si="403"/>
        <v>0</v>
      </c>
      <c r="DJ1342" s="411">
        <v>0</v>
      </c>
      <c r="DK1342" s="411">
        <v>0</v>
      </c>
      <c r="DL1342" s="411">
        <v>0</v>
      </c>
      <c r="DM1342" s="411">
        <v>0</v>
      </c>
      <c r="DN1342" s="411">
        <v>0</v>
      </c>
      <c r="DO1342" s="411">
        <v>0</v>
      </c>
      <c r="DP1342" s="411">
        <v>0</v>
      </c>
      <c r="DQ1342" s="411">
        <v>0</v>
      </c>
      <c r="DR1342" s="411">
        <v>0</v>
      </c>
      <c r="DS1342" s="411">
        <v>0</v>
      </c>
      <c r="DT1342" s="411">
        <v>0</v>
      </c>
      <c r="DU1342" s="412">
        <v>0</v>
      </c>
      <c r="DV1342" s="411">
        <f t="shared" si="404"/>
        <v>0</v>
      </c>
      <c r="DW1342" s="412">
        <v>0</v>
      </c>
      <c r="DX1342" s="412">
        <v>0</v>
      </c>
      <c r="DY1342" s="412">
        <v>0</v>
      </c>
      <c r="DZ1342" s="412">
        <v>0</v>
      </c>
      <c r="EA1342" s="412">
        <v>0</v>
      </c>
      <c r="EB1342" s="412">
        <v>0</v>
      </c>
      <c r="EC1342" s="412">
        <v>0</v>
      </c>
      <c r="ED1342" s="412">
        <v>0</v>
      </c>
      <c r="EE1342" s="412">
        <v>0</v>
      </c>
      <c r="EF1342" s="412">
        <v>0</v>
      </c>
      <c r="EG1342" s="412">
        <v>0</v>
      </c>
      <c r="EH1342" s="412">
        <v>0</v>
      </c>
      <c r="EI1342" s="411">
        <f t="shared" si="405"/>
        <v>0</v>
      </c>
      <c r="EK1342" s="411">
        <f t="shared" si="406"/>
        <v>34</v>
      </c>
      <c r="EL1342" s="7">
        <f t="shared" si="407"/>
        <v>-34</v>
      </c>
    </row>
    <row r="1343" spans="1:142">
      <c r="A1343" s="365" t="str">
        <f t="shared" si="389"/>
        <v xml:space="preserve"> 240</v>
      </c>
      <c r="B1343" s="370" t="s">
        <v>988</v>
      </c>
      <c r="C1343" s="370" t="s">
        <v>1196</v>
      </c>
      <c r="D1343" s="411">
        <v>7</v>
      </c>
      <c r="E1343" s="411">
        <v>7</v>
      </c>
      <c r="F1343" s="411">
        <v>7</v>
      </c>
      <c r="G1343" s="411">
        <v>6</v>
      </c>
      <c r="H1343" s="411">
        <v>7</v>
      </c>
      <c r="I1343" s="411">
        <v>7</v>
      </c>
      <c r="J1343" s="411">
        <v>7</v>
      </c>
      <c r="K1343" s="411">
        <v>5</v>
      </c>
      <c r="L1343" s="411">
        <v>7</v>
      </c>
      <c r="M1343" s="411">
        <v>6</v>
      </c>
      <c r="N1343" s="411">
        <v>5</v>
      </c>
      <c r="O1343" s="412">
        <v>7</v>
      </c>
      <c r="P1343" s="411">
        <f t="shared" si="390"/>
        <v>78</v>
      </c>
      <c r="Q1343" s="411">
        <f t="shared" si="391"/>
        <v>47.774193548387096</v>
      </c>
      <c r="R1343" s="411">
        <f t="shared" si="392"/>
        <v>10.294771968854281</v>
      </c>
      <c r="S1343" s="411">
        <f t="shared" si="393"/>
        <v>19.931034482758619</v>
      </c>
      <c r="T1343" s="411">
        <v>0</v>
      </c>
      <c r="U1343" s="411">
        <v>0</v>
      </c>
      <c r="V1343" s="411">
        <v>0</v>
      </c>
      <c r="W1343" s="411">
        <v>0</v>
      </c>
      <c r="X1343" s="411">
        <v>0</v>
      </c>
      <c r="Y1343" s="411">
        <v>0</v>
      </c>
      <c r="Z1343" s="411">
        <v>0</v>
      </c>
      <c r="AA1343" s="411">
        <v>0</v>
      </c>
      <c r="AB1343" s="411">
        <v>0</v>
      </c>
      <c r="AC1343" s="411">
        <v>0</v>
      </c>
      <c r="AD1343" s="411">
        <v>0</v>
      </c>
      <c r="AE1343" s="412">
        <v>0</v>
      </c>
      <c r="AF1343" s="411">
        <f t="shared" si="394"/>
        <v>0</v>
      </c>
      <c r="AG1343" s="411">
        <v>0</v>
      </c>
      <c r="AH1343" s="411">
        <v>0</v>
      </c>
      <c r="AI1343" s="411">
        <v>0</v>
      </c>
      <c r="AJ1343" s="411">
        <v>0</v>
      </c>
      <c r="AK1343" s="411">
        <v>0</v>
      </c>
      <c r="AL1343" s="411">
        <v>0</v>
      </c>
      <c r="AM1343" s="411">
        <v>0</v>
      </c>
      <c r="AN1343" s="411">
        <v>0</v>
      </c>
      <c r="AO1343" s="411">
        <v>0</v>
      </c>
      <c r="AP1343" s="411">
        <v>0</v>
      </c>
      <c r="AQ1343" s="411">
        <v>0</v>
      </c>
      <c r="AR1343" s="412">
        <v>0</v>
      </c>
      <c r="AS1343" s="411">
        <f t="shared" si="395"/>
        <v>0</v>
      </c>
      <c r="AT1343" s="411">
        <f t="shared" si="396"/>
        <v>0</v>
      </c>
      <c r="AU1343" s="411">
        <f t="shared" si="397"/>
        <v>0</v>
      </c>
      <c r="AV1343" s="411">
        <f t="shared" si="398"/>
        <v>0</v>
      </c>
      <c r="AW1343" s="411">
        <v>0</v>
      </c>
      <c r="AX1343" s="411">
        <v>0</v>
      </c>
      <c r="AY1343" s="411">
        <v>0</v>
      </c>
      <c r="AZ1343" s="411">
        <v>0</v>
      </c>
      <c r="BA1343" s="411">
        <v>0</v>
      </c>
      <c r="BB1343" s="411">
        <v>0</v>
      </c>
      <c r="BC1343" s="411">
        <v>0</v>
      </c>
      <c r="BD1343" s="411">
        <v>0</v>
      </c>
      <c r="BE1343" s="411">
        <v>0</v>
      </c>
      <c r="BF1343" s="411">
        <v>0</v>
      </c>
      <c r="BG1343" s="411">
        <v>0</v>
      </c>
      <c r="BH1343" s="412">
        <v>0</v>
      </c>
      <c r="BI1343" s="411">
        <f t="shared" si="399"/>
        <v>0</v>
      </c>
      <c r="BJ1343" s="411">
        <v>0</v>
      </c>
      <c r="BK1343" s="411">
        <v>0</v>
      </c>
      <c r="BL1343" s="411">
        <v>0</v>
      </c>
      <c r="BM1343" s="411">
        <v>0</v>
      </c>
      <c r="BN1343" s="411">
        <v>0</v>
      </c>
      <c r="BO1343" s="411">
        <v>0</v>
      </c>
      <c r="BP1343" s="411">
        <v>0</v>
      </c>
      <c r="BQ1343" s="411">
        <v>0</v>
      </c>
      <c r="BR1343" s="411">
        <v>0</v>
      </c>
      <c r="BS1343" s="411">
        <v>0</v>
      </c>
      <c r="BT1343" s="411">
        <v>0</v>
      </c>
      <c r="BU1343" s="412">
        <v>0</v>
      </c>
      <c r="BV1343" s="411">
        <f t="shared" si="400"/>
        <v>0</v>
      </c>
      <c r="BW1343" s="411">
        <v>0</v>
      </c>
      <c r="BX1343" s="411">
        <v>0</v>
      </c>
      <c r="BY1343" s="411">
        <v>0</v>
      </c>
      <c r="BZ1343" s="411">
        <v>0</v>
      </c>
      <c r="CA1343" s="411">
        <v>0</v>
      </c>
      <c r="CB1343" s="411">
        <v>0</v>
      </c>
      <c r="CC1343" s="411">
        <v>0</v>
      </c>
      <c r="CD1343" s="411">
        <v>0</v>
      </c>
      <c r="CE1343" s="411">
        <v>0</v>
      </c>
      <c r="CF1343" s="411">
        <v>0</v>
      </c>
      <c r="CG1343" s="411">
        <v>0</v>
      </c>
      <c r="CH1343" s="412">
        <v>0</v>
      </c>
      <c r="CI1343" s="411">
        <f t="shared" si="401"/>
        <v>0</v>
      </c>
      <c r="CJ1343" s="411">
        <v>0</v>
      </c>
      <c r="CK1343" s="411">
        <v>0</v>
      </c>
      <c r="CL1343" s="411">
        <v>0</v>
      </c>
      <c r="CM1343" s="411">
        <v>0</v>
      </c>
      <c r="CN1343" s="411">
        <v>0</v>
      </c>
      <c r="CO1343" s="411">
        <v>0</v>
      </c>
      <c r="CP1343" s="411">
        <v>0</v>
      </c>
      <c r="CQ1343" s="411">
        <v>0</v>
      </c>
      <c r="CR1343" s="411">
        <v>0</v>
      </c>
      <c r="CS1343" s="411">
        <v>0</v>
      </c>
      <c r="CT1343" s="411">
        <v>0</v>
      </c>
      <c r="CU1343" s="412">
        <v>0</v>
      </c>
      <c r="CV1343" s="411">
        <f t="shared" si="402"/>
        <v>0</v>
      </c>
      <c r="CW1343" s="411">
        <v>0</v>
      </c>
      <c r="CX1343" s="411">
        <v>0</v>
      </c>
      <c r="CY1343" s="411">
        <v>0</v>
      </c>
      <c r="CZ1343" s="411">
        <v>0</v>
      </c>
      <c r="DA1343" s="411">
        <v>0</v>
      </c>
      <c r="DB1343" s="411">
        <v>0</v>
      </c>
      <c r="DC1343" s="411">
        <v>0</v>
      </c>
      <c r="DD1343" s="411">
        <v>0</v>
      </c>
      <c r="DE1343" s="411">
        <v>0</v>
      </c>
      <c r="DF1343" s="411">
        <v>0</v>
      </c>
      <c r="DG1343" s="411">
        <v>0</v>
      </c>
      <c r="DH1343" s="412">
        <v>0</v>
      </c>
      <c r="DI1343" s="411">
        <f t="shared" si="403"/>
        <v>0</v>
      </c>
      <c r="DJ1343" s="411">
        <v>0</v>
      </c>
      <c r="DK1343" s="411">
        <v>0</v>
      </c>
      <c r="DL1343" s="411">
        <v>0</v>
      </c>
      <c r="DM1343" s="411">
        <v>0</v>
      </c>
      <c r="DN1343" s="411">
        <v>0</v>
      </c>
      <c r="DO1343" s="411">
        <v>0</v>
      </c>
      <c r="DP1343" s="411">
        <v>0</v>
      </c>
      <c r="DQ1343" s="411">
        <v>0</v>
      </c>
      <c r="DR1343" s="411">
        <v>0</v>
      </c>
      <c r="DS1343" s="411">
        <v>0</v>
      </c>
      <c r="DT1343" s="411">
        <v>0</v>
      </c>
      <c r="DU1343" s="412">
        <v>0</v>
      </c>
      <c r="DV1343" s="411">
        <f t="shared" si="404"/>
        <v>0</v>
      </c>
      <c r="DW1343" s="412">
        <v>0</v>
      </c>
      <c r="DX1343" s="412">
        <v>0</v>
      </c>
      <c r="DY1343" s="412">
        <v>0</v>
      </c>
      <c r="DZ1343" s="412">
        <v>0</v>
      </c>
      <c r="EA1343" s="412">
        <v>0</v>
      </c>
      <c r="EB1343" s="412">
        <v>0</v>
      </c>
      <c r="EC1343" s="412">
        <v>0</v>
      </c>
      <c r="ED1343" s="412">
        <v>0</v>
      </c>
      <c r="EE1343" s="412">
        <v>0</v>
      </c>
      <c r="EF1343" s="412">
        <v>0</v>
      </c>
      <c r="EG1343" s="412">
        <v>0</v>
      </c>
      <c r="EH1343" s="412">
        <v>0</v>
      </c>
      <c r="EI1343" s="411">
        <f t="shared" si="405"/>
        <v>0</v>
      </c>
      <c r="EK1343" s="411">
        <f t="shared" si="406"/>
        <v>78</v>
      </c>
      <c r="EL1343" s="7">
        <f t="shared" si="407"/>
        <v>-78</v>
      </c>
    </row>
    <row r="1344" spans="1:142">
      <c r="A1344" s="365" t="str">
        <f t="shared" si="389"/>
        <v xml:space="preserve"> 240</v>
      </c>
      <c r="B1344" s="370" t="s">
        <v>988</v>
      </c>
      <c r="C1344" s="370" t="s">
        <v>1197</v>
      </c>
      <c r="D1344" s="411">
        <v>0</v>
      </c>
      <c r="E1344" s="411">
        <v>1</v>
      </c>
      <c r="F1344" s="411">
        <v>1</v>
      </c>
      <c r="G1344" s="411">
        <v>2</v>
      </c>
      <c r="H1344" s="411">
        <v>1</v>
      </c>
      <c r="I1344" s="411">
        <v>0</v>
      </c>
      <c r="J1344" s="411">
        <v>0</v>
      </c>
      <c r="K1344" s="411">
        <v>1</v>
      </c>
      <c r="L1344" s="411">
        <v>0</v>
      </c>
      <c r="M1344" s="411">
        <v>3</v>
      </c>
      <c r="N1344" s="411">
        <v>0</v>
      </c>
      <c r="O1344" s="412">
        <v>1</v>
      </c>
      <c r="P1344" s="411">
        <f t="shared" si="390"/>
        <v>10</v>
      </c>
      <c r="Q1344" s="411">
        <f t="shared" si="391"/>
        <v>5</v>
      </c>
      <c r="R1344" s="411">
        <f t="shared" si="392"/>
        <v>1</v>
      </c>
      <c r="S1344" s="411">
        <f t="shared" si="393"/>
        <v>4</v>
      </c>
      <c r="T1344" s="411">
        <v>0</v>
      </c>
      <c r="U1344" s="411">
        <v>0</v>
      </c>
      <c r="V1344" s="411">
        <v>0</v>
      </c>
      <c r="W1344" s="411">
        <v>0</v>
      </c>
      <c r="X1344" s="411">
        <v>0</v>
      </c>
      <c r="Y1344" s="411">
        <v>0</v>
      </c>
      <c r="Z1344" s="411">
        <v>0</v>
      </c>
      <c r="AA1344" s="411">
        <v>0</v>
      </c>
      <c r="AB1344" s="411">
        <v>0</v>
      </c>
      <c r="AC1344" s="411">
        <v>0</v>
      </c>
      <c r="AD1344" s="411">
        <v>0</v>
      </c>
      <c r="AE1344" s="412">
        <v>0</v>
      </c>
      <c r="AF1344" s="411">
        <f t="shared" si="394"/>
        <v>0</v>
      </c>
      <c r="AG1344" s="411">
        <v>0</v>
      </c>
      <c r="AH1344" s="411">
        <v>0</v>
      </c>
      <c r="AI1344" s="411">
        <v>0</v>
      </c>
      <c r="AJ1344" s="411">
        <v>0</v>
      </c>
      <c r="AK1344" s="411">
        <v>0</v>
      </c>
      <c r="AL1344" s="411">
        <v>0</v>
      </c>
      <c r="AM1344" s="411">
        <v>0</v>
      </c>
      <c r="AN1344" s="411">
        <v>0</v>
      </c>
      <c r="AO1344" s="411">
        <v>0</v>
      </c>
      <c r="AP1344" s="411">
        <v>0</v>
      </c>
      <c r="AQ1344" s="411">
        <v>0</v>
      </c>
      <c r="AR1344" s="412">
        <v>0</v>
      </c>
      <c r="AS1344" s="411">
        <f t="shared" si="395"/>
        <v>0</v>
      </c>
      <c r="AT1344" s="411">
        <f t="shared" si="396"/>
        <v>0</v>
      </c>
      <c r="AU1344" s="411">
        <f t="shared" si="397"/>
        <v>0</v>
      </c>
      <c r="AV1344" s="411">
        <f t="shared" si="398"/>
        <v>0</v>
      </c>
      <c r="AW1344" s="411">
        <v>0</v>
      </c>
      <c r="AX1344" s="411">
        <v>0</v>
      </c>
      <c r="AY1344" s="411">
        <v>0</v>
      </c>
      <c r="AZ1344" s="411">
        <v>0</v>
      </c>
      <c r="BA1344" s="411">
        <v>0</v>
      </c>
      <c r="BB1344" s="411">
        <v>0</v>
      </c>
      <c r="BC1344" s="411">
        <v>0</v>
      </c>
      <c r="BD1344" s="411">
        <v>0</v>
      </c>
      <c r="BE1344" s="411">
        <v>0</v>
      </c>
      <c r="BF1344" s="411">
        <v>0</v>
      </c>
      <c r="BG1344" s="411">
        <v>0</v>
      </c>
      <c r="BH1344" s="412">
        <v>0</v>
      </c>
      <c r="BI1344" s="411">
        <f t="shared" si="399"/>
        <v>0</v>
      </c>
      <c r="BJ1344" s="411">
        <v>0</v>
      </c>
      <c r="BK1344" s="411">
        <v>0</v>
      </c>
      <c r="BL1344" s="411">
        <v>0</v>
      </c>
      <c r="BM1344" s="411">
        <v>0</v>
      </c>
      <c r="BN1344" s="411">
        <v>0</v>
      </c>
      <c r="BO1344" s="411">
        <v>0</v>
      </c>
      <c r="BP1344" s="411">
        <v>0</v>
      </c>
      <c r="BQ1344" s="411">
        <v>0</v>
      </c>
      <c r="BR1344" s="411">
        <v>0</v>
      </c>
      <c r="BS1344" s="411">
        <v>0</v>
      </c>
      <c r="BT1344" s="411">
        <v>0</v>
      </c>
      <c r="BU1344" s="412">
        <v>0</v>
      </c>
      <c r="BV1344" s="411">
        <f t="shared" si="400"/>
        <v>0</v>
      </c>
      <c r="BW1344" s="411">
        <v>0</v>
      </c>
      <c r="BX1344" s="411">
        <v>0</v>
      </c>
      <c r="BY1344" s="411">
        <v>0</v>
      </c>
      <c r="BZ1344" s="411">
        <v>0</v>
      </c>
      <c r="CA1344" s="411">
        <v>0</v>
      </c>
      <c r="CB1344" s="411">
        <v>0</v>
      </c>
      <c r="CC1344" s="411">
        <v>0</v>
      </c>
      <c r="CD1344" s="411">
        <v>0</v>
      </c>
      <c r="CE1344" s="411">
        <v>0</v>
      </c>
      <c r="CF1344" s="411">
        <v>0</v>
      </c>
      <c r="CG1344" s="411">
        <v>0</v>
      </c>
      <c r="CH1344" s="412">
        <v>0</v>
      </c>
      <c r="CI1344" s="411">
        <f t="shared" si="401"/>
        <v>0</v>
      </c>
      <c r="CJ1344" s="411">
        <v>0</v>
      </c>
      <c r="CK1344" s="411">
        <v>0</v>
      </c>
      <c r="CL1344" s="411">
        <v>0</v>
      </c>
      <c r="CM1344" s="411">
        <v>0</v>
      </c>
      <c r="CN1344" s="411">
        <v>0</v>
      </c>
      <c r="CO1344" s="411">
        <v>0</v>
      </c>
      <c r="CP1344" s="411">
        <v>0</v>
      </c>
      <c r="CQ1344" s="411">
        <v>0</v>
      </c>
      <c r="CR1344" s="411">
        <v>0</v>
      </c>
      <c r="CS1344" s="411">
        <v>0</v>
      </c>
      <c r="CT1344" s="411">
        <v>0</v>
      </c>
      <c r="CU1344" s="412">
        <v>0</v>
      </c>
      <c r="CV1344" s="411">
        <f t="shared" si="402"/>
        <v>0</v>
      </c>
      <c r="CW1344" s="411">
        <v>0</v>
      </c>
      <c r="CX1344" s="411">
        <v>0</v>
      </c>
      <c r="CY1344" s="411">
        <v>0</v>
      </c>
      <c r="CZ1344" s="411">
        <v>0</v>
      </c>
      <c r="DA1344" s="411">
        <v>0</v>
      </c>
      <c r="DB1344" s="411">
        <v>0</v>
      </c>
      <c r="DC1344" s="411">
        <v>0</v>
      </c>
      <c r="DD1344" s="411">
        <v>0</v>
      </c>
      <c r="DE1344" s="411">
        <v>0</v>
      </c>
      <c r="DF1344" s="411">
        <v>0</v>
      </c>
      <c r="DG1344" s="411">
        <v>0</v>
      </c>
      <c r="DH1344" s="412">
        <v>0</v>
      </c>
      <c r="DI1344" s="411">
        <f t="shared" si="403"/>
        <v>0</v>
      </c>
      <c r="DJ1344" s="411">
        <v>0</v>
      </c>
      <c r="DK1344" s="411">
        <v>0</v>
      </c>
      <c r="DL1344" s="411">
        <v>0</v>
      </c>
      <c r="DM1344" s="411">
        <v>0</v>
      </c>
      <c r="DN1344" s="411">
        <v>0</v>
      </c>
      <c r="DO1344" s="411">
        <v>0</v>
      </c>
      <c r="DP1344" s="411">
        <v>0</v>
      </c>
      <c r="DQ1344" s="411">
        <v>0</v>
      </c>
      <c r="DR1344" s="411">
        <v>0</v>
      </c>
      <c r="DS1344" s="411">
        <v>0</v>
      </c>
      <c r="DT1344" s="411">
        <v>0</v>
      </c>
      <c r="DU1344" s="412">
        <v>0</v>
      </c>
      <c r="DV1344" s="411">
        <f t="shared" si="404"/>
        <v>0</v>
      </c>
      <c r="DW1344" s="412">
        <v>0</v>
      </c>
      <c r="DX1344" s="412">
        <v>0</v>
      </c>
      <c r="DY1344" s="412">
        <v>0</v>
      </c>
      <c r="DZ1344" s="412">
        <v>0</v>
      </c>
      <c r="EA1344" s="412">
        <v>0</v>
      </c>
      <c r="EB1344" s="412">
        <v>0</v>
      </c>
      <c r="EC1344" s="412">
        <v>0</v>
      </c>
      <c r="ED1344" s="412">
        <v>0</v>
      </c>
      <c r="EE1344" s="412">
        <v>0</v>
      </c>
      <c r="EF1344" s="412">
        <v>0</v>
      </c>
      <c r="EG1344" s="412">
        <v>0</v>
      </c>
      <c r="EH1344" s="412">
        <v>0</v>
      </c>
      <c r="EI1344" s="411">
        <f t="shared" si="405"/>
        <v>0</v>
      </c>
      <c r="EK1344" s="411">
        <f t="shared" si="406"/>
        <v>10</v>
      </c>
      <c r="EL1344" s="7">
        <f t="shared" si="407"/>
        <v>-10</v>
      </c>
    </row>
    <row r="1345" spans="1:142">
      <c r="A1345" s="365" t="str">
        <f t="shared" si="389"/>
        <v xml:space="preserve"> 240</v>
      </c>
      <c r="B1345" s="370" t="s">
        <v>988</v>
      </c>
      <c r="C1345" s="370" t="s">
        <v>1198</v>
      </c>
      <c r="D1345" s="411">
        <v>0</v>
      </c>
      <c r="E1345" s="411">
        <v>1</v>
      </c>
      <c r="F1345" s="411">
        <v>0</v>
      </c>
      <c r="G1345" s="411">
        <v>2</v>
      </c>
      <c r="H1345" s="411">
        <v>0</v>
      </c>
      <c r="I1345" s="411">
        <v>0</v>
      </c>
      <c r="J1345" s="411">
        <v>0</v>
      </c>
      <c r="K1345" s="411">
        <v>0</v>
      </c>
      <c r="L1345" s="411">
        <v>0</v>
      </c>
      <c r="M1345" s="411">
        <v>2</v>
      </c>
      <c r="N1345" s="411">
        <v>0</v>
      </c>
      <c r="O1345" s="412">
        <v>1</v>
      </c>
      <c r="P1345" s="411">
        <f t="shared" si="390"/>
        <v>6</v>
      </c>
      <c r="Q1345" s="411">
        <f t="shared" si="391"/>
        <v>3</v>
      </c>
      <c r="R1345" s="411">
        <f t="shared" si="392"/>
        <v>0</v>
      </c>
      <c r="S1345" s="411">
        <f t="shared" si="393"/>
        <v>3</v>
      </c>
      <c r="T1345" s="411">
        <v>0</v>
      </c>
      <c r="U1345" s="411">
        <v>0</v>
      </c>
      <c r="V1345" s="411">
        <v>0</v>
      </c>
      <c r="W1345" s="411">
        <v>0</v>
      </c>
      <c r="X1345" s="411">
        <v>0</v>
      </c>
      <c r="Y1345" s="411">
        <v>0</v>
      </c>
      <c r="Z1345" s="411">
        <v>0</v>
      </c>
      <c r="AA1345" s="411">
        <v>0</v>
      </c>
      <c r="AB1345" s="411">
        <v>0</v>
      </c>
      <c r="AC1345" s="411">
        <v>0</v>
      </c>
      <c r="AD1345" s="411">
        <v>0</v>
      </c>
      <c r="AE1345" s="412">
        <v>0</v>
      </c>
      <c r="AF1345" s="411">
        <f t="shared" si="394"/>
        <v>0</v>
      </c>
      <c r="AG1345" s="411">
        <v>0</v>
      </c>
      <c r="AH1345" s="411">
        <v>0</v>
      </c>
      <c r="AI1345" s="411">
        <v>0</v>
      </c>
      <c r="AJ1345" s="411">
        <v>0</v>
      </c>
      <c r="AK1345" s="411">
        <v>0</v>
      </c>
      <c r="AL1345" s="411">
        <v>0</v>
      </c>
      <c r="AM1345" s="411">
        <v>0</v>
      </c>
      <c r="AN1345" s="411">
        <v>0</v>
      </c>
      <c r="AO1345" s="411">
        <v>0</v>
      </c>
      <c r="AP1345" s="411">
        <v>0</v>
      </c>
      <c r="AQ1345" s="411">
        <v>0</v>
      </c>
      <c r="AR1345" s="412">
        <v>0</v>
      </c>
      <c r="AS1345" s="411">
        <f t="shared" si="395"/>
        <v>0</v>
      </c>
      <c r="AT1345" s="411">
        <f t="shared" si="396"/>
        <v>0</v>
      </c>
      <c r="AU1345" s="411">
        <f t="shared" si="397"/>
        <v>0</v>
      </c>
      <c r="AV1345" s="411">
        <f t="shared" si="398"/>
        <v>0</v>
      </c>
      <c r="AW1345" s="411">
        <v>0</v>
      </c>
      <c r="AX1345" s="411">
        <v>0</v>
      </c>
      <c r="AY1345" s="411">
        <v>0</v>
      </c>
      <c r="AZ1345" s="411">
        <v>0</v>
      </c>
      <c r="BA1345" s="411">
        <v>0</v>
      </c>
      <c r="BB1345" s="411">
        <v>0</v>
      </c>
      <c r="BC1345" s="411">
        <v>0</v>
      </c>
      <c r="BD1345" s="411">
        <v>0</v>
      </c>
      <c r="BE1345" s="411">
        <v>0</v>
      </c>
      <c r="BF1345" s="411">
        <v>0</v>
      </c>
      <c r="BG1345" s="411">
        <v>0</v>
      </c>
      <c r="BH1345" s="412">
        <v>0</v>
      </c>
      <c r="BI1345" s="411">
        <f t="shared" si="399"/>
        <v>0</v>
      </c>
      <c r="BJ1345" s="411">
        <v>0</v>
      </c>
      <c r="BK1345" s="411">
        <v>0</v>
      </c>
      <c r="BL1345" s="411">
        <v>0</v>
      </c>
      <c r="BM1345" s="411">
        <v>0</v>
      </c>
      <c r="BN1345" s="411">
        <v>0</v>
      </c>
      <c r="BO1345" s="411">
        <v>0</v>
      </c>
      <c r="BP1345" s="411">
        <v>0</v>
      </c>
      <c r="BQ1345" s="411">
        <v>0</v>
      </c>
      <c r="BR1345" s="411">
        <v>0</v>
      </c>
      <c r="BS1345" s="411">
        <v>0</v>
      </c>
      <c r="BT1345" s="411">
        <v>0</v>
      </c>
      <c r="BU1345" s="412">
        <v>0</v>
      </c>
      <c r="BV1345" s="411">
        <f t="shared" si="400"/>
        <v>0</v>
      </c>
      <c r="BW1345" s="411">
        <v>0</v>
      </c>
      <c r="BX1345" s="411">
        <v>0</v>
      </c>
      <c r="BY1345" s="411">
        <v>0</v>
      </c>
      <c r="BZ1345" s="411">
        <v>0</v>
      </c>
      <c r="CA1345" s="411">
        <v>0</v>
      </c>
      <c r="CB1345" s="411">
        <v>0</v>
      </c>
      <c r="CC1345" s="411">
        <v>0</v>
      </c>
      <c r="CD1345" s="411">
        <v>0</v>
      </c>
      <c r="CE1345" s="411">
        <v>0</v>
      </c>
      <c r="CF1345" s="411">
        <v>0</v>
      </c>
      <c r="CG1345" s="411">
        <v>0</v>
      </c>
      <c r="CH1345" s="412">
        <v>0</v>
      </c>
      <c r="CI1345" s="411">
        <f t="shared" si="401"/>
        <v>0</v>
      </c>
      <c r="CJ1345" s="411">
        <v>0</v>
      </c>
      <c r="CK1345" s="411">
        <v>0</v>
      </c>
      <c r="CL1345" s="411">
        <v>0</v>
      </c>
      <c r="CM1345" s="411">
        <v>0</v>
      </c>
      <c r="CN1345" s="411">
        <v>0</v>
      </c>
      <c r="CO1345" s="411">
        <v>0</v>
      </c>
      <c r="CP1345" s="411">
        <v>0</v>
      </c>
      <c r="CQ1345" s="411">
        <v>0</v>
      </c>
      <c r="CR1345" s="411">
        <v>0</v>
      </c>
      <c r="CS1345" s="411">
        <v>0</v>
      </c>
      <c r="CT1345" s="411">
        <v>0</v>
      </c>
      <c r="CU1345" s="412">
        <v>0</v>
      </c>
      <c r="CV1345" s="411">
        <f t="shared" si="402"/>
        <v>0</v>
      </c>
      <c r="CW1345" s="411">
        <v>0</v>
      </c>
      <c r="CX1345" s="411">
        <v>0</v>
      </c>
      <c r="CY1345" s="411">
        <v>0</v>
      </c>
      <c r="CZ1345" s="411">
        <v>0</v>
      </c>
      <c r="DA1345" s="411">
        <v>0</v>
      </c>
      <c r="DB1345" s="411">
        <v>0</v>
      </c>
      <c r="DC1345" s="411">
        <v>0</v>
      </c>
      <c r="DD1345" s="411">
        <v>0</v>
      </c>
      <c r="DE1345" s="411">
        <v>0</v>
      </c>
      <c r="DF1345" s="411">
        <v>0</v>
      </c>
      <c r="DG1345" s="411">
        <v>0</v>
      </c>
      <c r="DH1345" s="412">
        <v>0</v>
      </c>
      <c r="DI1345" s="411">
        <f t="shared" si="403"/>
        <v>0</v>
      </c>
      <c r="DJ1345" s="411">
        <v>0</v>
      </c>
      <c r="DK1345" s="411">
        <v>0</v>
      </c>
      <c r="DL1345" s="411">
        <v>0</v>
      </c>
      <c r="DM1345" s="411">
        <v>0</v>
      </c>
      <c r="DN1345" s="411">
        <v>0</v>
      </c>
      <c r="DO1345" s="411">
        <v>0</v>
      </c>
      <c r="DP1345" s="411">
        <v>0</v>
      </c>
      <c r="DQ1345" s="411">
        <v>0</v>
      </c>
      <c r="DR1345" s="411">
        <v>0</v>
      </c>
      <c r="DS1345" s="411">
        <v>0</v>
      </c>
      <c r="DT1345" s="411">
        <v>0</v>
      </c>
      <c r="DU1345" s="412">
        <v>0</v>
      </c>
      <c r="DV1345" s="411">
        <f t="shared" si="404"/>
        <v>0</v>
      </c>
      <c r="DW1345" s="412">
        <v>0</v>
      </c>
      <c r="DX1345" s="412">
        <v>0</v>
      </c>
      <c r="DY1345" s="412">
        <v>0</v>
      </c>
      <c r="DZ1345" s="412">
        <v>0</v>
      </c>
      <c r="EA1345" s="412">
        <v>0</v>
      </c>
      <c r="EB1345" s="412">
        <v>0</v>
      </c>
      <c r="EC1345" s="412">
        <v>0</v>
      </c>
      <c r="ED1345" s="412">
        <v>0</v>
      </c>
      <c r="EE1345" s="412">
        <v>0</v>
      </c>
      <c r="EF1345" s="412">
        <v>0</v>
      </c>
      <c r="EG1345" s="412">
        <v>0</v>
      </c>
      <c r="EH1345" s="412">
        <v>0</v>
      </c>
      <c r="EI1345" s="411">
        <f t="shared" si="405"/>
        <v>0</v>
      </c>
      <c r="EK1345" s="411">
        <f t="shared" si="406"/>
        <v>6</v>
      </c>
      <c r="EL1345" s="7">
        <f t="shared" si="407"/>
        <v>-6</v>
      </c>
    </row>
    <row r="1346" spans="1:142">
      <c r="A1346" s="365" t="str">
        <f t="shared" si="389"/>
        <v xml:space="preserve"> 240</v>
      </c>
      <c r="B1346" s="370" t="s">
        <v>988</v>
      </c>
      <c r="C1346" s="370" t="s">
        <v>1230</v>
      </c>
      <c r="D1346" s="411">
        <v>14</v>
      </c>
      <c r="E1346" s="411">
        <v>9</v>
      </c>
      <c r="F1346" s="411">
        <v>6</v>
      </c>
      <c r="G1346" s="411">
        <v>6</v>
      </c>
      <c r="H1346" s="411">
        <v>7</v>
      </c>
      <c r="I1346" s="411">
        <v>8</v>
      </c>
      <c r="J1346" s="411">
        <v>8</v>
      </c>
      <c r="K1346" s="411">
        <v>5</v>
      </c>
      <c r="L1346" s="411">
        <v>6</v>
      </c>
      <c r="M1346" s="411">
        <v>0</v>
      </c>
      <c r="N1346" s="411">
        <v>9</v>
      </c>
      <c r="O1346" s="412">
        <v>10</v>
      </c>
      <c r="P1346" s="411">
        <f t="shared" si="390"/>
        <v>88</v>
      </c>
      <c r="Q1346" s="411">
        <f t="shared" si="391"/>
        <v>57.741935483870968</v>
      </c>
      <c r="R1346" s="411">
        <f t="shared" si="392"/>
        <v>9.6028921023359288</v>
      </c>
      <c r="S1346" s="411">
        <f t="shared" si="393"/>
        <v>20.655172413793103</v>
      </c>
      <c r="T1346" s="411">
        <v>0</v>
      </c>
      <c r="U1346" s="411">
        <v>0</v>
      </c>
      <c r="V1346" s="411">
        <v>0</v>
      </c>
      <c r="W1346" s="411">
        <v>0</v>
      </c>
      <c r="X1346" s="411">
        <v>0</v>
      </c>
      <c r="Y1346" s="411">
        <v>0</v>
      </c>
      <c r="Z1346" s="411">
        <v>0</v>
      </c>
      <c r="AA1346" s="411">
        <v>0</v>
      </c>
      <c r="AB1346" s="411">
        <v>0</v>
      </c>
      <c r="AC1346" s="411">
        <v>0</v>
      </c>
      <c r="AD1346" s="411">
        <v>0</v>
      </c>
      <c r="AE1346" s="412">
        <v>0</v>
      </c>
      <c r="AF1346" s="411">
        <f t="shared" si="394"/>
        <v>0</v>
      </c>
      <c r="AG1346" s="411">
        <v>0</v>
      </c>
      <c r="AH1346" s="411">
        <v>0</v>
      </c>
      <c r="AI1346" s="411">
        <v>0</v>
      </c>
      <c r="AJ1346" s="411">
        <v>0</v>
      </c>
      <c r="AK1346" s="411">
        <v>0</v>
      </c>
      <c r="AL1346" s="411">
        <v>0</v>
      </c>
      <c r="AM1346" s="411">
        <v>0</v>
      </c>
      <c r="AN1346" s="411">
        <v>0</v>
      </c>
      <c r="AO1346" s="411">
        <v>0</v>
      </c>
      <c r="AP1346" s="411">
        <v>0</v>
      </c>
      <c r="AQ1346" s="411">
        <v>0</v>
      </c>
      <c r="AR1346" s="412">
        <v>0</v>
      </c>
      <c r="AS1346" s="411">
        <f t="shared" si="395"/>
        <v>0</v>
      </c>
      <c r="AT1346" s="411">
        <f t="shared" si="396"/>
        <v>0</v>
      </c>
      <c r="AU1346" s="411">
        <f t="shared" si="397"/>
        <v>0</v>
      </c>
      <c r="AV1346" s="411">
        <f t="shared" si="398"/>
        <v>0</v>
      </c>
      <c r="AW1346" s="411">
        <v>0</v>
      </c>
      <c r="AX1346" s="411">
        <v>0</v>
      </c>
      <c r="AY1346" s="411">
        <v>0</v>
      </c>
      <c r="AZ1346" s="411">
        <v>0</v>
      </c>
      <c r="BA1346" s="411">
        <v>0</v>
      </c>
      <c r="BB1346" s="411">
        <v>0</v>
      </c>
      <c r="BC1346" s="411">
        <v>0</v>
      </c>
      <c r="BD1346" s="411">
        <v>0</v>
      </c>
      <c r="BE1346" s="411">
        <v>0</v>
      </c>
      <c r="BF1346" s="411">
        <v>0</v>
      </c>
      <c r="BG1346" s="411">
        <v>0</v>
      </c>
      <c r="BH1346" s="412">
        <v>0</v>
      </c>
      <c r="BI1346" s="411">
        <f t="shared" si="399"/>
        <v>0</v>
      </c>
      <c r="BJ1346" s="411">
        <v>0</v>
      </c>
      <c r="BK1346" s="411">
        <v>0</v>
      </c>
      <c r="BL1346" s="411">
        <v>0</v>
      </c>
      <c r="BM1346" s="411">
        <v>0</v>
      </c>
      <c r="BN1346" s="411">
        <v>0</v>
      </c>
      <c r="BO1346" s="411">
        <v>0</v>
      </c>
      <c r="BP1346" s="411">
        <v>0</v>
      </c>
      <c r="BQ1346" s="411">
        <v>0</v>
      </c>
      <c r="BR1346" s="411">
        <v>0</v>
      </c>
      <c r="BS1346" s="411">
        <v>0</v>
      </c>
      <c r="BT1346" s="411">
        <v>0</v>
      </c>
      <c r="BU1346" s="412">
        <v>0</v>
      </c>
      <c r="BV1346" s="411">
        <f t="shared" si="400"/>
        <v>0</v>
      </c>
      <c r="BW1346" s="411">
        <v>0</v>
      </c>
      <c r="BX1346" s="411">
        <v>0</v>
      </c>
      <c r="BY1346" s="411">
        <v>0</v>
      </c>
      <c r="BZ1346" s="411">
        <v>0</v>
      </c>
      <c r="CA1346" s="411">
        <v>0</v>
      </c>
      <c r="CB1346" s="411">
        <v>0</v>
      </c>
      <c r="CC1346" s="411">
        <v>0</v>
      </c>
      <c r="CD1346" s="411">
        <v>0</v>
      </c>
      <c r="CE1346" s="411">
        <v>0</v>
      </c>
      <c r="CF1346" s="411">
        <v>0</v>
      </c>
      <c r="CG1346" s="411">
        <v>0</v>
      </c>
      <c r="CH1346" s="412">
        <v>0</v>
      </c>
      <c r="CI1346" s="411">
        <f t="shared" si="401"/>
        <v>0</v>
      </c>
      <c r="CJ1346" s="411">
        <v>0</v>
      </c>
      <c r="CK1346" s="411">
        <v>0</v>
      </c>
      <c r="CL1346" s="411">
        <v>0</v>
      </c>
      <c r="CM1346" s="411">
        <v>0</v>
      </c>
      <c r="CN1346" s="411">
        <v>0</v>
      </c>
      <c r="CO1346" s="411">
        <v>0</v>
      </c>
      <c r="CP1346" s="411">
        <v>0</v>
      </c>
      <c r="CQ1346" s="411">
        <v>0</v>
      </c>
      <c r="CR1346" s="411">
        <v>0</v>
      </c>
      <c r="CS1346" s="411">
        <v>0</v>
      </c>
      <c r="CT1346" s="411">
        <v>0</v>
      </c>
      <c r="CU1346" s="412">
        <v>0</v>
      </c>
      <c r="CV1346" s="411">
        <f t="shared" si="402"/>
        <v>0</v>
      </c>
      <c r="CW1346" s="411">
        <v>0</v>
      </c>
      <c r="CX1346" s="411">
        <v>0</v>
      </c>
      <c r="CY1346" s="411">
        <v>0</v>
      </c>
      <c r="CZ1346" s="411">
        <v>0</v>
      </c>
      <c r="DA1346" s="411">
        <v>0</v>
      </c>
      <c r="DB1346" s="411">
        <v>0</v>
      </c>
      <c r="DC1346" s="411">
        <v>0</v>
      </c>
      <c r="DD1346" s="411">
        <v>0</v>
      </c>
      <c r="DE1346" s="411">
        <v>0</v>
      </c>
      <c r="DF1346" s="411">
        <v>0</v>
      </c>
      <c r="DG1346" s="411">
        <v>0</v>
      </c>
      <c r="DH1346" s="412">
        <v>0</v>
      </c>
      <c r="DI1346" s="411">
        <f t="shared" si="403"/>
        <v>0</v>
      </c>
      <c r="DJ1346" s="411">
        <v>0</v>
      </c>
      <c r="DK1346" s="411">
        <v>0</v>
      </c>
      <c r="DL1346" s="411">
        <v>0</v>
      </c>
      <c r="DM1346" s="411">
        <v>0</v>
      </c>
      <c r="DN1346" s="411">
        <v>0</v>
      </c>
      <c r="DO1346" s="411">
        <v>0</v>
      </c>
      <c r="DP1346" s="411">
        <v>0</v>
      </c>
      <c r="DQ1346" s="411">
        <v>0</v>
      </c>
      <c r="DR1346" s="411">
        <v>0</v>
      </c>
      <c r="DS1346" s="411">
        <v>0</v>
      </c>
      <c r="DT1346" s="411">
        <v>0</v>
      </c>
      <c r="DU1346" s="412">
        <v>0</v>
      </c>
      <c r="DV1346" s="411">
        <f t="shared" si="404"/>
        <v>0</v>
      </c>
      <c r="DW1346" s="412">
        <v>0</v>
      </c>
      <c r="DX1346" s="412">
        <v>0</v>
      </c>
      <c r="DY1346" s="412">
        <v>0</v>
      </c>
      <c r="DZ1346" s="412">
        <v>0</v>
      </c>
      <c r="EA1346" s="412">
        <v>0</v>
      </c>
      <c r="EB1346" s="412">
        <v>0</v>
      </c>
      <c r="EC1346" s="412">
        <v>0</v>
      </c>
      <c r="ED1346" s="412">
        <v>0</v>
      </c>
      <c r="EE1346" s="412">
        <v>0</v>
      </c>
      <c r="EF1346" s="412">
        <v>0</v>
      </c>
      <c r="EG1346" s="412">
        <v>0</v>
      </c>
      <c r="EH1346" s="412">
        <v>0</v>
      </c>
      <c r="EI1346" s="411">
        <f t="shared" si="405"/>
        <v>0</v>
      </c>
      <c r="EK1346" s="411">
        <f t="shared" si="406"/>
        <v>88</v>
      </c>
      <c r="EL1346" s="7">
        <f t="shared" si="407"/>
        <v>-88</v>
      </c>
    </row>
    <row r="1347" spans="1:142">
      <c r="A1347" s="365" t="str">
        <f t="shared" ref="A1347:A1410" si="408">MID(B1347,FIND("-",B1347) +1,4)</f>
        <v xml:space="preserve"> 240</v>
      </c>
      <c r="B1347" s="370" t="s">
        <v>988</v>
      </c>
      <c r="C1347" s="370" t="s">
        <v>1231</v>
      </c>
      <c r="D1347" s="411">
        <v>14</v>
      </c>
      <c r="E1347" s="411">
        <v>9</v>
      </c>
      <c r="F1347" s="411">
        <v>6</v>
      </c>
      <c r="G1347" s="411">
        <v>6</v>
      </c>
      <c r="H1347" s="411">
        <v>7</v>
      </c>
      <c r="I1347" s="411">
        <v>8</v>
      </c>
      <c r="J1347" s="411">
        <v>8</v>
      </c>
      <c r="K1347" s="411">
        <v>8</v>
      </c>
      <c r="L1347" s="411">
        <v>6</v>
      </c>
      <c r="M1347" s="411">
        <v>0</v>
      </c>
      <c r="N1347" s="411">
        <v>9</v>
      </c>
      <c r="O1347" s="412">
        <v>10</v>
      </c>
      <c r="P1347" s="411">
        <f t="shared" si="390"/>
        <v>91</v>
      </c>
      <c r="Q1347" s="411">
        <f t="shared" si="391"/>
        <v>57.741935483870968</v>
      </c>
      <c r="R1347" s="411">
        <f t="shared" si="392"/>
        <v>12.602892102335929</v>
      </c>
      <c r="S1347" s="411">
        <f t="shared" si="393"/>
        <v>20.655172413793103</v>
      </c>
      <c r="T1347" s="411">
        <v>0</v>
      </c>
      <c r="U1347" s="411">
        <v>0</v>
      </c>
      <c r="V1347" s="411">
        <v>0</v>
      </c>
      <c r="W1347" s="411">
        <v>0</v>
      </c>
      <c r="X1347" s="411">
        <v>0</v>
      </c>
      <c r="Y1347" s="411">
        <v>0</v>
      </c>
      <c r="Z1347" s="411">
        <v>0</v>
      </c>
      <c r="AA1347" s="411">
        <v>0</v>
      </c>
      <c r="AB1347" s="411">
        <v>0</v>
      </c>
      <c r="AC1347" s="411">
        <v>0</v>
      </c>
      <c r="AD1347" s="411">
        <v>0</v>
      </c>
      <c r="AE1347" s="412">
        <v>0</v>
      </c>
      <c r="AF1347" s="411">
        <f t="shared" si="394"/>
        <v>0</v>
      </c>
      <c r="AG1347" s="411">
        <v>0</v>
      </c>
      <c r="AH1347" s="411">
        <v>0</v>
      </c>
      <c r="AI1347" s="411">
        <v>0</v>
      </c>
      <c r="AJ1347" s="411">
        <v>0</v>
      </c>
      <c r="AK1347" s="411">
        <v>0</v>
      </c>
      <c r="AL1347" s="411">
        <v>0</v>
      </c>
      <c r="AM1347" s="411">
        <v>0</v>
      </c>
      <c r="AN1347" s="411">
        <v>0</v>
      </c>
      <c r="AO1347" s="411">
        <v>0</v>
      </c>
      <c r="AP1347" s="411">
        <v>0</v>
      </c>
      <c r="AQ1347" s="411">
        <v>0</v>
      </c>
      <c r="AR1347" s="412">
        <v>0</v>
      </c>
      <c r="AS1347" s="411">
        <f t="shared" si="395"/>
        <v>0</v>
      </c>
      <c r="AT1347" s="411">
        <f t="shared" si="396"/>
        <v>0</v>
      </c>
      <c r="AU1347" s="411">
        <f t="shared" si="397"/>
        <v>0</v>
      </c>
      <c r="AV1347" s="411">
        <f t="shared" si="398"/>
        <v>0</v>
      </c>
      <c r="AW1347" s="411">
        <v>0</v>
      </c>
      <c r="AX1347" s="411">
        <v>0</v>
      </c>
      <c r="AY1347" s="411">
        <v>0</v>
      </c>
      <c r="AZ1347" s="411">
        <v>0</v>
      </c>
      <c r="BA1347" s="411">
        <v>0</v>
      </c>
      <c r="BB1347" s="411">
        <v>0</v>
      </c>
      <c r="BC1347" s="411">
        <v>0</v>
      </c>
      <c r="BD1347" s="411">
        <v>0</v>
      </c>
      <c r="BE1347" s="411">
        <v>0</v>
      </c>
      <c r="BF1347" s="411">
        <v>0</v>
      </c>
      <c r="BG1347" s="411">
        <v>0</v>
      </c>
      <c r="BH1347" s="412">
        <v>0</v>
      </c>
      <c r="BI1347" s="411">
        <f t="shared" si="399"/>
        <v>0</v>
      </c>
      <c r="BJ1347" s="411">
        <v>0</v>
      </c>
      <c r="BK1347" s="411">
        <v>0</v>
      </c>
      <c r="BL1347" s="411">
        <v>0</v>
      </c>
      <c r="BM1347" s="411">
        <v>0</v>
      </c>
      <c r="BN1347" s="411">
        <v>0</v>
      </c>
      <c r="BO1347" s="411">
        <v>0</v>
      </c>
      <c r="BP1347" s="411">
        <v>0</v>
      </c>
      <c r="BQ1347" s="411">
        <v>0</v>
      </c>
      <c r="BR1347" s="411">
        <v>0</v>
      </c>
      <c r="BS1347" s="411">
        <v>0</v>
      </c>
      <c r="BT1347" s="411">
        <v>0</v>
      </c>
      <c r="BU1347" s="412">
        <v>0</v>
      </c>
      <c r="BV1347" s="411">
        <f t="shared" si="400"/>
        <v>0</v>
      </c>
      <c r="BW1347" s="411">
        <v>0</v>
      </c>
      <c r="BX1347" s="411">
        <v>0</v>
      </c>
      <c r="BY1347" s="411">
        <v>0</v>
      </c>
      <c r="BZ1347" s="411">
        <v>0</v>
      </c>
      <c r="CA1347" s="411">
        <v>0</v>
      </c>
      <c r="CB1347" s="411">
        <v>0</v>
      </c>
      <c r="CC1347" s="411">
        <v>0</v>
      </c>
      <c r="CD1347" s="411">
        <v>0</v>
      </c>
      <c r="CE1347" s="411">
        <v>0</v>
      </c>
      <c r="CF1347" s="411">
        <v>0</v>
      </c>
      <c r="CG1347" s="411">
        <v>0</v>
      </c>
      <c r="CH1347" s="412">
        <v>0</v>
      </c>
      <c r="CI1347" s="411">
        <f t="shared" si="401"/>
        <v>0</v>
      </c>
      <c r="CJ1347" s="411">
        <v>0</v>
      </c>
      <c r="CK1347" s="411">
        <v>0</v>
      </c>
      <c r="CL1347" s="411">
        <v>0</v>
      </c>
      <c r="CM1347" s="411">
        <v>0</v>
      </c>
      <c r="CN1347" s="411">
        <v>0</v>
      </c>
      <c r="CO1347" s="411">
        <v>0</v>
      </c>
      <c r="CP1347" s="411">
        <v>0</v>
      </c>
      <c r="CQ1347" s="411">
        <v>0</v>
      </c>
      <c r="CR1347" s="411">
        <v>0</v>
      </c>
      <c r="CS1347" s="411">
        <v>0</v>
      </c>
      <c r="CT1347" s="411">
        <v>0</v>
      </c>
      <c r="CU1347" s="412">
        <v>0</v>
      </c>
      <c r="CV1347" s="411">
        <f t="shared" si="402"/>
        <v>0</v>
      </c>
      <c r="CW1347" s="411">
        <v>0</v>
      </c>
      <c r="CX1347" s="411">
        <v>0</v>
      </c>
      <c r="CY1347" s="411">
        <v>0</v>
      </c>
      <c r="CZ1347" s="411">
        <v>0</v>
      </c>
      <c r="DA1347" s="411">
        <v>0</v>
      </c>
      <c r="DB1347" s="411">
        <v>0</v>
      </c>
      <c r="DC1347" s="411">
        <v>0</v>
      </c>
      <c r="DD1347" s="411">
        <v>0</v>
      </c>
      <c r="DE1347" s="411">
        <v>0</v>
      </c>
      <c r="DF1347" s="411">
        <v>0</v>
      </c>
      <c r="DG1347" s="411">
        <v>0</v>
      </c>
      <c r="DH1347" s="412">
        <v>0</v>
      </c>
      <c r="DI1347" s="411">
        <f t="shared" si="403"/>
        <v>0</v>
      </c>
      <c r="DJ1347" s="411">
        <v>0</v>
      </c>
      <c r="DK1347" s="411">
        <v>0</v>
      </c>
      <c r="DL1347" s="411">
        <v>0</v>
      </c>
      <c r="DM1347" s="411">
        <v>0</v>
      </c>
      <c r="DN1347" s="411">
        <v>0</v>
      </c>
      <c r="DO1347" s="411">
        <v>0</v>
      </c>
      <c r="DP1347" s="411">
        <v>0</v>
      </c>
      <c r="DQ1347" s="411">
        <v>0</v>
      </c>
      <c r="DR1347" s="411">
        <v>0</v>
      </c>
      <c r="DS1347" s="411">
        <v>0</v>
      </c>
      <c r="DT1347" s="411">
        <v>0</v>
      </c>
      <c r="DU1347" s="412">
        <v>0</v>
      </c>
      <c r="DV1347" s="411">
        <f t="shared" si="404"/>
        <v>0</v>
      </c>
      <c r="DW1347" s="412">
        <v>0</v>
      </c>
      <c r="DX1347" s="412">
        <v>0</v>
      </c>
      <c r="DY1347" s="412">
        <v>0</v>
      </c>
      <c r="DZ1347" s="412">
        <v>0</v>
      </c>
      <c r="EA1347" s="412">
        <v>0</v>
      </c>
      <c r="EB1347" s="412">
        <v>0</v>
      </c>
      <c r="EC1347" s="412">
        <v>0</v>
      </c>
      <c r="ED1347" s="412">
        <v>0</v>
      </c>
      <c r="EE1347" s="412">
        <v>0</v>
      </c>
      <c r="EF1347" s="412">
        <v>0</v>
      </c>
      <c r="EG1347" s="412">
        <v>0</v>
      </c>
      <c r="EH1347" s="412">
        <v>0</v>
      </c>
      <c r="EI1347" s="411">
        <f t="shared" si="405"/>
        <v>0</v>
      </c>
      <c r="EK1347" s="411">
        <f t="shared" si="406"/>
        <v>91</v>
      </c>
      <c r="EL1347" s="7">
        <f t="shared" si="407"/>
        <v>-91</v>
      </c>
    </row>
    <row r="1348" spans="1:142">
      <c r="A1348" s="365" t="str">
        <f t="shared" si="408"/>
        <v xml:space="preserve"> 240</v>
      </c>
      <c r="B1348" s="370" t="s">
        <v>988</v>
      </c>
      <c r="C1348" s="370" t="s">
        <v>1232</v>
      </c>
      <c r="D1348" s="411">
        <v>14</v>
      </c>
      <c r="E1348" s="411">
        <v>9</v>
      </c>
      <c r="F1348" s="411">
        <v>6</v>
      </c>
      <c r="G1348" s="411">
        <v>6</v>
      </c>
      <c r="H1348" s="411">
        <v>7</v>
      </c>
      <c r="I1348" s="411">
        <v>8</v>
      </c>
      <c r="J1348" s="411">
        <v>8</v>
      </c>
      <c r="K1348" s="411">
        <v>4</v>
      </c>
      <c r="L1348" s="411">
        <v>6</v>
      </c>
      <c r="M1348" s="411">
        <v>0</v>
      </c>
      <c r="N1348" s="411">
        <v>9</v>
      </c>
      <c r="O1348" s="412">
        <v>10</v>
      </c>
      <c r="P1348" s="411">
        <f t="shared" ref="P1348:P1411" si="409">SUM(D1348:O1348)</f>
        <v>87</v>
      </c>
      <c r="Q1348" s="411">
        <f t="shared" ref="Q1348:Q1411" si="410">SUM(D1348:I1348)+((30/31)*J1348)</f>
        <v>57.741935483870968</v>
      </c>
      <c r="R1348" s="411">
        <f t="shared" ref="R1348:R1411" si="411">((1/31)*J1348)+K1348+((21/29*L1348))</f>
        <v>8.6028921023359288</v>
      </c>
      <c r="S1348" s="411">
        <f t="shared" ref="S1348:S1411" si="412">((8/29)*L1348)+SUM(M1348:O1348)</f>
        <v>20.655172413793103</v>
      </c>
      <c r="T1348" s="411">
        <v>0</v>
      </c>
      <c r="U1348" s="411">
        <v>0</v>
      </c>
      <c r="V1348" s="411">
        <v>0</v>
      </c>
      <c r="W1348" s="411">
        <v>0</v>
      </c>
      <c r="X1348" s="411">
        <v>0</v>
      </c>
      <c r="Y1348" s="411">
        <v>0</v>
      </c>
      <c r="Z1348" s="411">
        <v>0</v>
      </c>
      <c r="AA1348" s="411">
        <v>0</v>
      </c>
      <c r="AB1348" s="411">
        <v>0</v>
      </c>
      <c r="AC1348" s="411">
        <v>0</v>
      </c>
      <c r="AD1348" s="411">
        <v>0</v>
      </c>
      <c r="AE1348" s="412">
        <v>0</v>
      </c>
      <c r="AF1348" s="411">
        <f t="shared" ref="AF1348:AF1411" si="413">SUM(T1348:AE1348)</f>
        <v>0</v>
      </c>
      <c r="AG1348" s="411">
        <v>0</v>
      </c>
      <c r="AH1348" s="411">
        <v>0</v>
      </c>
      <c r="AI1348" s="411">
        <v>0</v>
      </c>
      <c r="AJ1348" s="411">
        <v>0</v>
      </c>
      <c r="AK1348" s="411">
        <v>0</v>
      </c>
      <c r="AL1348" s="411">
        <v>0</v>
      </c>
      <c r="AM1348" s="411">
        <v>0</v>
      </c>
      <c r="AN1348" s="411">
        <v>0</v>
      </c>
      <c r="AO1348" s="411">
        <v>0</v>
      </c>
      <c r="AP1348" s="411">
        <v>0</v>
      </c>
      <c r="AQ1348" s="411">
        <v>0</v>
      </c>
      <c r="AR1348" s="412">
        <v>0</v>
      </c>
      <c r="AS1348" s="411">
        <f t="shared" ref="AS1348:AS1411" si="414">SUM(AG1348:AR1348)</f>
        <v>0</v>
      </c>
      <c r="AT1348" s="411">
        <f t="shared" ref="AT1348:AT1411" si="415">SUM(AG1348:AL1348)+((30/31)*AM1348)</f>
        <v>0</v>
      </c>
      <c r="AU1348" s="411">
        <f t="shared" ref="AU1348:AU1411" si="416">((1/31)*AM1348)+AN1348+((21/29*AO1348))</f>
        <v>0</v>
      </c>
      <c r="AV1348" s="411">
        <f t="shared" ref="AV1348:AV1411" si="417">((8/29)*AO1348)+SUM(AP1348:AR1348)</f>
        <v>0</v>
      </c>
      <c r="AW1348" s="411">
        <v>0</v>
      </c>
      <c r="AX1348" s="411">
        <v>0</v>
      </c>
      <c r="AY1348" s="411">
        <v>0</v>
      </c>
      <c r="AZ1348" s="411">
        <v>0</v>
      </c>
      <c r="BA1348" s="411">
        <v>0</v>
      </c>
      <c r="BB1348" s="411">
        <v>0</v>
      </c>
      <c r="BC1348" s="411">
        <v>0</v>
      </c>
      <c r="BD1348" s="411">
        <v>0</v>
      </c>
      <c r="BE1348" s="411">
        <v>0</v>
      </c>
      <c r="BF1348" s="411">
        <v>0</v>
      </c>
      <c r="BG1348" s="411">
        <v>0</v>
      </c>
      <c r="BH1348" s="412">
        <v>0</v>
      </c>
      <c r="BI1348" s="411">
        <f t="shared" ref="BI1348:BI1411" si="418">SUM(AW1348:BH1348)</f>
        <v>0</v>
      </c>
      <c r="BJ1348" s="411">
        <v>0</v>
      </c>
      <c r="BK1348" s="411">
        <v>0</v>
      </c>
      <c r="BL1348" s="411">
        <v>0</v>
      </c>
      <c r="BM1348" s="411">
        <v>0</v>
      </c>
      <c r="BN1348" s="411">
        <v>0</v>
      </c>
      <c r="BO1348" s="411">
        <v>0</v>
      </c>
      <c r="BP1348" s="411">
        <v>0</v>
      </c>
      <c r="BQ1348" s="411">
        <v>0</v>
      </c>
      <c r="BR1348" s="411">
        <v>0</v>
      </c>
      <c r="BS1348" s="411">
        <v>0</v>
      </c>
      <c r="BT1348" s="411">
        <v>0</v>
      </c>
      <c r="BU1348" s="412">
        <v>0</v>
      </c>
      <c r="BV1348" s="411">
        <f t="shared" ref="BV1348:BV1411" si="419">SUM(BJ1348:BU1348)</f>
        <v>0</v>
      </c>
      <c r="BW1348" s="411">
        <v>0</v>
      </c>
      <c r="BX1348" s="411">
        <v>0</v>
      </c>
      <c r="BY1348" s="411">
        <v>0</v>
      </c>
      <c r="BZ1348" s="411">
        <v>0</v>
      </c>
      <c r="CA1348" s="411">
        <v>0</v>
      </c>
      <c r="CB1348" s="411">
        <v>0</v>
      </c>
      <c r="CC1348" s="411">
        <v>0</v>
      </c>
      <c r="CD1348" s="411">
        <v>0</v>
      </c>
      <c r="CE1348" s="411">
        <v>0</v>
      </c>
      <c r="CF1348" s="411">
        <v>0</v>
      </c>
      <c r="CG1348" s="411">
        <v>0</v>
      </c>
      <c r="CH1348" s="412">
        <v>0</v>
      </c>
      <c r="CI1348" s="411">
        <f t="shared" ref="CI1348:CI1411" si="420">SUM(BW1348:CH1348)</f>
        <v>0</v>
      </c>
      <c r="CJ1348" s="411">
        <v>0</v>
      </c>
      <c r="CK1348" s="411">
        <v>0</v>
      </c>
      <c r="CL1348" s="411">
        <v>0</v>
      </c>
      <c r="CM1348" s="411">
        <v>0</v>
      </c>
      <c r="CN1348" s="411">
        <v>0</v>
      </c>
      <c r="CO1348" s="411">
        <v>0</v>
      </c>
      <c r="CP1348" s="411">
        <v>0</v>
      </c>
      <c r="CQ1348" s="411">
        <v>0</v>
      </c>
      <c r="CR1348" s="411">
        <v>0</v>
      </c>
      <c r="CS1348" s="411">
        <v>0</v>
      </c>
      <c r="CT1348" s="411">
        <v>0</v>
      </c>
      <c r="CU1348" s="412">
        <v>0</v>
      </c>
      <c r="CV1348" s="411">
        <f t="shared" ref="CV1348:CV1411" si="421">SUM(CJ1348:CU1348)</f>
        <v>0</v>
      </c>
      <c r="CW1348" s="411">
        <v>0</v>
      </c>
      <c r="CX1348" s="411">
        <v>0</v>
      </c>
      <c r="CY1348" s="411">
        <v>0</v>
      </c>
      <c r="CZ1348" s="411">
        <v>0</v>
      </c>
      <c r="DA1348" s="411">
        <v>0</v>
      </c>
      <c r="DB1348" s="411">
        <v>0</v>
      </c>
      <c r="DC1348" s="411">
        <v>0</v>
      </c>
      <c r="DD1348" s="411">
        <v>0</v>
      </c>
      <c r="DE1348" s="411">
        <v>0</v>
      </c>
      <c r="DF1348" s="411">
        <v>0</v>
      </c>
      <c r="DG1348" s="411">
        <v>0</v>
      </c>
      <c r="DH1348" s="412">
        <v>0</v>
      </c>
      <c r="DI1348" s="411">
        <f t="shared" ref="DI1348:DI1411" si="422">SUM(CW1348:DH1348)</f>
        <v>0</v>
      </c>
      <c r="DJ1348" s="411">
        <v>0</v>
      </c>
      <c r="DK1348" s="411">
        <v>0</v>
      </c>
      <c r="DL1348" s="411">
        <v>0</v>
      </c>
      <c r="DM1348" s="411">
        <v>0</v>
      </c>
      <c r="DN1348" s="411">
        <v>0</v>
      </c>
      <c r="DO1348" s="411">
        <v>0</v>
      </c>
      <c r="DP1348" s="411">
        <v>0</v>
      </c>
      <c r="DQ1348" s="411">
        <v>0</v>
      </c>
      <c r="DR1348" s="411">
        <v>0</v>
      </c>
      <c r="DS1348" s="411">
        <v>0</v>
      </c>
      <c r="DT1348" s="411">
        <v>0</v>
      </c>
      <c r="DU1348" s="412">
        <v>0</v>
      </c>
      <c r="DV1348" s="411">
        <f t="shared" ref="DV1348:DV1411" si="423">SUM(DJ1348:DU1348)</f>
        <v>0</v>
      </c>
      <c r="DW1348" s="412">
        <v>0</v>
      </c>
      <c r="DX1348" s="412">
        <v>0</v>
      </c>
      <c r="DY1348" s="412">
        <v>0</v>
      </c>
      <c r="DZ1348" s="412">
        <v>0</v>
      </c>
      <c r="EA1348" s="412">
        <v>0</v>
      </c>
      <c r="EB1348" s="412">
        <v>0</v>
      </c>
      <c r="EC1348" s="412">
        <v>0</v>
      </c>
      <c r="ED1348" s="412">
        <v>0</v>
      </c>
      <c r="EE1348" s="412">
        <v>0</v>
      </c>
      <c r="EF1348" s="412">
        <v>0</v>
      </c>
      <c r="EG1348" s="412">
        <v>0</v>
      </c>
      <c r="EH1348" s="412">
        <v>0</v>
      </c>
      <c r="EI1348" s="411">
        <f t="shared" ref="EI1348:EI1411" si="424">SUM(DW1348:EH1348)</f>
        <v>0</v>
      </c>
      <c r="EK1348" s="411">
        <f t="shared" ref="EK1348:EK1411" si="425">P1348+AF1348+BI1348+CI1348+DI1348</f>
        <v>87</v>
      </c>
      <c r="EL1348" s="7">
        <f t="shared" ref="EL1348:EL1411" si="426">EI1348-EK1348</f>
        <v>-87</v>
      </c>
    </row>
    <row r="1349" spans="1:142">
      <c r="A1349" s="365" t="str">
        <f t="shared" si="408"/>
        <v xml:space="preserve"> 240</v>
      </c>
      <c r="B1349" s="370" t="s">
        <v>988</v>
      </c>
      <c r="C1349" s="370" t="s">
        <v>1187</v>
      </c>
      <c r="D1349" s="411">
        <v>331</v>
      </c>
      <c r="E1349" s="411">
        <v>335</v>
      </c>
      <c r="F1349" s="411">
        <v>338</v>
      </c>
      <c r="G1349" s="411">
        <v>341</v>
      </c>
      <c r="H1349" s="411">
        <v>338</v>
      </c>
      <c r="I1349" s="411">
        <v>337</v>
      </c>
      <c r="J1349" s="411">
        <v>335</v>
      </c>
      <c r="K1349" s="411">
        <v>341</v>
      </c>
      <c r="L1349" s="411">
        <v>341</v>
      </c>
      <c r="M1349" s="411">
        <v>310</v>
      </c>
      <c r="N1349" s="411">
        <v>339</v>
      </c>
      <c r="O1349" s="412">
        <v>335</v>
      </c>
      <c r="P1349" s="411">
        <f t="shared" si="409"/>
        <v>4021</v>
      </c>
      <c r="Q1349" s="411">
        <f t="shared" si="410"/>
        <v>2344.1935483870966</v>
      </c>
      <c r="R1349" s="411">
        <f t="shared" si="411"/>
        <v>598.73748609566189</v>
      </c>
      <c r="S1349" s="411">
        <f t="shared" si="412"/>
        <v>1078.0689655172414</v>
      </c>
      <c r="T1349" s="411">
        <v>0</v>
      </c>
      <c r="U1349" s="411">
        <v>0</v>
      </c>
      <c r="V1349" s="411">
        <v>0</v>
      </c>
      <c r="W1349" s="411">
        <v>0</v>
      </c>
      <c r="X1349" s="411">
        <v>0</v>
      </c>
      <c r="Y1349" s="411">
        <v>0</v>
      </c>
      <c r="Z1349" s="411">
        <v>0</v>
      </c>
      <c r="AA1349" s="411">
        <v>0</v>
      </c>
      <c r="AB1349" s="411">
        <v>0</v>
      </c>
      <c r="AC1349" s="411">
        <v>0</v>
      </c>
      <c r="AD1349" s="411">
        <v>0</v>
      </c>
      <c r="AE1349" s="412">
        <v>0</v>
      </c>
      <c r="AF1349" s="411">
        <f t="shared" si="413"/>
        <v>0</v>
      </c>
      <c r="AG1349" s="411">
        <v>0</v>
      </c>
      <c r="AH1349" s="411">
        <v>0</v>
      </c>
      <c r="AI1349" s="411">
        <v>0</v>
      </c>
      <c r="AJ1349" s="411">
        <v>0</v>
      </c>
      <c r="AK1349" s="411">
        <v>0</v>
      </c>
      <c r="AL1349" s="411">
        <v>0</v>
      </c>
      <c r="AM1349" s="411">
        <v>0</v>
      </c>
      <c r="AN1349" s="411">
        <v>0</v>
      </c>
      <c r="AO1349" s="411">
        <v>0</v>
      </c>
      <c r="AP1349" s="411">
        <v>0</v>
      </c>
      <c r="AQ1349" s="411">
        <v>0</v>
      </c>
      <c r="AR1349" s="412">
        <v>0</v>
      </c>
      <c r="AS1349" s="411">
        <f t="shared" si="414"/>
        <v>0</v>
      </c>
      <c r="AT1349" s="411">
        <f t="shared" si="415"/>
        <v>0</v>
      </c>
      <c r="AU1349" s="411">
        <f t="shared" si="416"/>
        <v>0</v>
      </c>
      <c r="AV1349" s="411">
        <f t="shared" si="417"/>
        <v>0</v>
      </c>
      <c r="AW1349" s="411">
        <v>0</v>
      </c>
      <c r="AX1349" s="411">
        <v>0</v>
      </c>
      <c r="AY1349" s="411">
        <v>0</v>
      </c>
      <c r="AZ1349" s="411">
        <v>0</v>
      </c>
      <c r="BA1349" s="411">
        <v>0</v>
      </c>
      <c r="BB1349" s="411">
        <v>0</v>
      </c>
      <c r="BC1349" s="411">
        <v>0</v>
      </c>
      <c r="BD1349" s="411">
        <v>0</v>
      </c>
      <c r="BE1349" s="411">
        <v>0</v>
      </c>
      <c r="BF1349" s="411">
        <v>0</v>
      </c>
      <c r="BG1349" s="411">
        <v>0</v>
      </c>
      <c r="BH1349" s="412">
        <v>0</v>
      </c>
      <c r="BI1349" s="411">
        <f t="shared" si="418"/>
        <v>0</v>
      </c>
      <c r="BJ1349" s="411">
        <v>0</v>
      </c>
      <c r="BK1349" s="411">
        <v>0</v>
      </c>
      <c r="BL1349" s="411">
        <v>0</v>
      </c>
      <c r="BM1349" s="411">
        <v>0</v>
      </c>
      <c r="BN1349" s="411">
        <v>0</v>
      </c>
      <c r="BO1349" s="411">
        <v>0</v>
      </c>
      <c r="BP1349" s="411">
        <v>0</v>
      </c>
      <c r="BQ1349" s="411">
        <v>0</v>
      </c>
      <c r="BR1349" s="411">
        <v>0</v>
      </c>
      <c r="BS1349" s="411">
        <v>0</v>
      </c>
      <c r="BT1349" s="411">
        <v>0</v>
      </c>
      <c r="BU1349" s="412">
        <v>0</v>
      </c>
      <c r="BV1349" s="411">
        <f t="shared" si="419"/>
        <v>0</v>
      </c>
      <c r="BW1349" s="411">
        <v>0</v>
      </c>
      <c r="BX1349" s="411">
        <v>0</v>
      </c>
      <c r="BY1349" s="411">
        <v>0</v>
      </c>
      <c r="BZ1349" s="411">
        <v>0</v>
      </c>
      <c r="CA1349" s="411">
        <v>0</v>
      </c>
      <c r="CB1349" s="411">
        <v>0</v>
      </c>
      <c r="CC1349" s="411">
        <v>0</v>
      </c>
      <c r="CD1349" s="411">
        <v>0</v>
      </c>
      <c r="CE1349" s="411">
        <v>0</v>
      </c>
      <c r="CF1349" s="411">
        <v>0</v>
      </c>
      <c r="CG1349" s="411">
        <v>0</v>
      </c>
      <c r="CH1349" s="412">
        <v>0</v>
      </c>
      <c r="CI1349" s="411">
        <f t="shared" si="420"/>
        <v>0</v>
      </c>
      <c r="CJ1349" s="411">
        <v>0</v>
      </c>
      <c r="CK1349" s="411">
        <v>0</v>
      </c>
      <c r="CL1349" s="411">
        <v>0</v>
      </c>
      <c r="CM1349" s="411">
        <v>0</v>
      </c>
      <c r="CN1349" s="411">
        <v>0</v>
      </c>
      <c r="CO1349" s="411">
        <v>0</v>
      </c>
      <c r="CP1349" s="411">
        <v>0</v>
      </c>
      <c r="CQ1349" s="411">
        <v>0</v>
      </c>
      <c r="CR1349" s="411">
        <v>0</v>
      </c>
      <c r="CS1349" s="411">
        <v>0</v>
      </c>
      <c r="CT1349" s="411">
        <v>0</v>
      </c>
      <c r="CU1349" s="412">
        <v>0</v>
      </c>
      <c r="CV1349" s="411">
        <f t="shared" si="421"/>
        <v>0</v>
      </c>
      <c r="CW1349" s="411">
        <v>0</v>
      </c>
      <c r="CX1349" s="411">
        <v>0</v>
      </c>
      <c r="CY1349" s="411">
        <v>0</v>
      </c>
      <c r="CZ1349" s="411">
        <v>0</v>
      </c>
      <c r="DA1349" s="411">
        <v>0</v>
      </c>
      <c r="DB1349" s="411">
        <v>0</v>
      </c>
      <c r="DC1349" s="411">
        <v>0</v>
      </c>
      <c r="DD1349" s="411">
        <v>0</v>
      </c>
      <c r="DE1349" s="411">
        <v>0</v>
      </c>
      <c r="DF1349" s="411">
        <v>0</v>
      </c>
      <c r="DG1349" s="411">
        <v>0</v>
      </c>
      <c r="DH1349" s="412">
        <v>0</v>
      </c>
      <c r="DI1349" s="411">
        <f t="shared" si="422"/>
        <v>0</v>
      </c>
      <c r="DJ1349" s="411">
        <v>0</v>
      </c>
      <c r="DK1349" s="411">
        <v>0</v>
      </c>
      <c r="DL1349" s="411">
        <v>0</v>
      </c>
      <c r="DM1349" s="411">
        <v>0</v>
      </c>
      <c r="DN1349" s="411">
        <v>0</v>
      </c>
      <c r="DO1349" s="411">
        <v>0</v>
      </c>
      <c r="DP1349" s="411">
        <v>0</v>
      </c>
      <c r="DQ1349" s="411">
        <v>0</v>
      </c>
      <c r="DR1349" s="411">
        <v>0</v>
      </c>
      <c r="DS1349" s="411">
        <v>0</v>
      </c>
      <c r="DT1349" s="411">
        <v>0</v>
      </c>
      <c r="DU1349" s="412">
        <v>0</v>
      </c>
      <c r="DV1349" s="411">
        <f t="shared" si="423"/>
        <v>0</v>
      </c>
      <c r="DW1349" s="412">
        <v>0</v>
      </c>
      <c r="DX1349" s="412">
        <v>0</v>
      </c>
      <c r="DY1349" s="412">
        <v>0</v>
      </c>
      <c r="DZ1349" s="412">
        <v>0</v>
      </c>
      <c r="EA1349" s="412">
        <v>0</v>
      </c>
      <c r="EB1349" s="412">
        <v>0</v>
      </c>
      <c r="EC1349" s="412">
        <v>0</v>
      </c>
      <c r="ED1349" s="412">
        <v>0</v>
      </c>
      <c r="EE1349" s="412">
        <v>0</v>
      </c>
      <c r="EF1349" s="412">
        <v>0</v>
      </c>
      <c r="EG1349" s="412">
        <v>0</v>
      </c>
      <c r="EH1349" s="412">
        <v>0</v>
      </c>
      <c r="EI1349" s="411">
        <f t="shared" si="424"/>
        <v>0</v>
      </c>
      <c r="EK1349" s="411">
        <f t="shared" si="425"/>
        <v>4021</v>
      </c>
      <c r="EL1349" s="7">
        <f t="shared" si="426"/>
        <v>-4021</v>
      </c>
    </row>
    <row r="1350" spans="1:142">
      <c r="A1350" s="365" t="str">
        <f t="shared" si="408"/>
        <v xml:space="preserve"> 240</v>
      </c>
      <c r="B1350" s="370" t="s">
        <v>988</v>
      </c>
      <c r="C1350" s="370" t="s">
        <v>1188</v>
      </c>
      <c r="D1350" s="411">
        <v>0</v>
      </c>
      <c r="E1350" s="411">
        <v>3</v>
      </c>
      <c r="F1350" s="411">
        <v>1</v>
      </c>
      <c r="G1350" s="411">
        <v>7</v>
      </c>
      <c r="H1350" s="411">
        <v>2</v>
      </c>
      <c r="I1350" s="411">
        <v>2</v>
      </c>
      <c r="J1350" s="411">
        <v>3</v>
      </c>
      <c r="K1350" s="411">
        <v>5</v>
      </c>
      <c r="L1350" s="411">
        <v>2</v>
      </c>
      <c r="M1350" s="411">
        <v>0</v>
      </c>
      <c r="N1350" s="411">
        <v>5</v>
      </c>
      <c r="O1350" s="412">
        <v>2</v>
      </c>
      <c r="P1350" s="411">
        <f t="shared" si="409"/>
        <v>32</v>
      </c>
      <c r="Q1350" s="411">
        <f t="shared" si="410"/>
        <v>17.903225806451612</v>
      </c>
      <c r="R1350" s="411">
        <f t="shared" si="411"/>
        <v>6.5450500556173523</v>
      </c>
      <c r="S1350" s="411">
        <f t="shared" si="412"/>
        <v>7.5517241379310347</v>
      </c>
      <c r="T1350" s="411">
        <v>0</v>
      </c>
      <c r="U1350" s="411">
        <v>0</v>
      </c>
      <c r="V1350" s="411">
        <v>0</v>
      </c>
      <c r="W1350" s="411">
        <v>0</v>
      </c>
      <c r="X1350" s="411">
        <v>0</v>
      </c>
      <c r="Y1350" s="411">
        <v>0</v>
      </c>
      <c r="Z1350" s="411">
        <v>0</v>
      </c>
      <c r="AA1350" s="411">
        <v>0</v>
      </c>
      <c r="AB1350" s="411">
        <v>0</v>
      </c>
      <c r="AC1350" s="411">
        <v>0</v>
      </c>
      <c r="AD1350" s="411">
        <v>0</v>
      </c>
      <c r="AE1350" s="412">
        <v>0</v>
      </c>
      <c r="AF1350" s="411">
        <f t="shared" si="413"/>
        <v>0</v>
      </c>
      <c r="AG1350" s="411">
        <v>0</v>
      </c>
      <c r="AH1350" s="411">
        <v>0</v>
      </c>
      <c r="AI1350" s="411">
        <v>0</v>
      </c>
      <c r="AJ1350" s="411">
        <v>0</v>
      </c>
      <c r="AK1350" s="411">
        <v>0</v>
      </c>
      <c r="AL1350" s="411">
        <v>0</v>
      </c>
      <c r="AM1350" s="411">
        <v>0</v>
      </c>
      <c r="AN1350" s="411">
        <v>0</v>
      </c>
      <c r="AO1350" s="411">
        <v>0</v>
      </c>
      <c r="AP1350" s="411">
        <v>0</v>
      </c>
      <c r="AQ1350" s="411">
        <v>0</v>
      </c>
      <c r="AR1350" s="412">
        <v>0</v>
      </c>
      <c r="AS1350" s="411">
        <f t="shared" si="414"/>
        <v>0</v>
      </c>
      <c r="AT1350" s="411">
        <f t="shared" si="415"/>
        <v>0</v>
      </c>
      <c r="AU1350" s="411">
        <f t="shared" si="416"/>
        <v>0</v>
      </c>
      <c r="AV1350" s="411">
        <f t="shared" si="417"/>
        <v>0</v>
      </c>
      <c r="AW1350" s="411">
        <v>0</v>
      </c>
      <c r="AX1350" s="411">
        <v>0</v>
      </c>
      <c r="AY1350" s="411">
        <v>0</v>
      </c>
      <c r="AZ1350" s="411">
        <v>0</v>
      </c>
      <c r="BA1350" s="411">
        <v>0</v>
      </c>
      <c r="BB1350" s="411">
        <v>0</v>
      </c>
      <c r="BC1350" s="411">
        <v>0</v>
      </c>
      <c r="BD1350" s="411">
        <v>0</v>
      </c>
      <c r="BE1350" s="411">
        <v>0</v>
      </c>
      <c r="BF1350" s="411">
        <v>0</v>
      </c>
      <c r="BG1350" s="411">
        <v>0</v>
      </c>
      <c r="BH1350" s="412">
        <v>0</v>
      </c>
      <c r="BI1350" s="411">
        <f t="shared" si="418"/>
        <v>0</v>
      </c>
      <c r="BJ1350" s="411">
        <v>0</v>
      </c>
      <c r="BK1350" s="411">
        <v>0</v>
      </c>
      <c r="BL1350" s="411">
        <v>0</v>
      </c>
      <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11">
        <v>0</v>
      </c>
      <c r="BZ1350" s="411">
        <v>0</v>
      </c>
      <c r="CA1350" s="411">
        <v>0</v>
      </c>
      <c r="CB1350" s="411">
        <v>0</v>
      </c>
      <c r="CC1350" s="411">
        <v>0</v>
      </c>
      <c r="CD1350" s="411">
        <v>0</v>
      </c>
      <c r="CE1350" s="411">
        <v>0</v>
      </c>
      <c r="CF1350" s="411">
        <v>0</v>
      </c>
      <c r="CG1350" s="411">
        <v>0</v>
      </c>
      <c r="CH1350" s="412">
        <v>0</v>
      </c>
      <c r="CI1350" s="411">
        <f t="shared" si="420"/>
        <v>0</v>
      </c>
      <c r="CJ1350" s="411">
        <v>0</v>
      </c>
      <c r="CK1350" s="411">
        <v>0</v>
      </c>
      <c r="CL1350" s="411">
        <v>0</v>
      </c>
      <c r="CM1350" s="411">
        <v>0</v>
      </c>
      <c r="CN1350" s="411">
        <v>0</v>
      </c>
      <c r="CO1350" s="411">
        <v>0</v>
      </c>
      <c r="CP1350" s="411">
        <v>0</v>
      </c>
      <c r="CQ1350" s="411">
        <v>0</v>
      </c>
      <c r="CR1350" s="411">
        <v>0</v>
      </c>
      <c r="CS1350" s="411">
        <v>0</v>
      </c>
      <c r="CT1350" s="411">
        <v>0</v>
      </c>
      <c r="CU1350" s="412">
        <v>0</v>
      </c>
      <c r="CV1350" s="411">
        <f t="shared" si="421"/>
        <v>0</v>
      </c>
      <c r="CW1350" s="411">
        <v>0</v>
      </c>
      <c r="CX1350" s="411">
        <v>0</v>
      </c>
      <c r="CY1350" s="411">
        <v>0</v>
      </c>
      <c r="CZ1350" s="411">
        <v>0</v>
      </c>
      <c r="DA1350" s="411">
        <v>0</v>
      </c>
      <c r="DB1350" s="411">
        <v>0</v>
      </c>
      <c r="DC1350" s="411">
        <v>0</v>
      </c>
      <c r="DD1350" s="411">
        <v>0</v>
      </c>
      <c r="DE1350" s="411">
        <v>0</v>
      </c>
      <c r="DF1350" s="411">
        <v>0</v>
      </c>
      <c r="DG1350" s="411">
        <v>0</v>
      </c>
      <c r="DH1350" s="412">
        <v>0</v>
      </c>
      <c r="DI1350" s="411">
        <f t="shared" si="422"/>
        <v>0</v>
      </c>
      <c r="DJ1350" s="411">
        <v>0</v>
      </c>
      <c r="DK1350" s="411">
        <v>0</v>
      </c>
      <c r="DL1350" s="411">
        <v>0</v>
      </c>
      <c r="DM1350" s="411">
        <v>0</v>
      </c>
      <c r="DN1350" s="411">
        <v>0</v>
      </c>
      <c r="DO1350" s="411">
        <v>0</v>
      </c>
      <c r="DP1350" s="411">
        <v>0</v>
      </c>
      <c r="DQ1350" s="411">
        <v>0</v>
      </c>
      <c r="DR1350" s="411">
        <v>0</v>
      </c>
      <c r="DS1350" s="411">
        <v>0</v>
      </c>
      <c r="DT1350" s="411">
        <v>0</v>
      </c>
      <c r="DU1350" s="412">
        <v>0</v>
      </c>
      <c r="DV1350" s="411">
        <f t="shared" si="423"/>
        <v>0</v>
      </c>
      <c r="DW1350" s="412">
        <v>0</v>
      </c>
      <c r="DX1350" s="412">
        <v>0</v>
      </c>
      <c r="DY1350" s="412">
        <v>0</v>
      </c>
      <c r="DZ1350" s="412">
        <v>0</v>
      </c>
      <c r="EA1350" s="412">
        <v>0</v>
      </c>
      <c r="EB1350" s="412">
        <v>0</v>
      </c>
      <c r="EC1350" s="412">
        <v>0</v>
      </c>
      <c r="ED1350" s="412">
        <v>0</v>
      </c>
      <c r="EE1350" s="412">
        <v>0</v>
      </c>
      <c r="EF1350" s="412">
        <v>0</v>
      </c>
      <c r="EG1350" s="412">
        <v>0</v>
      </c>
      <c r="EH1350" s="412">
        <v>0</v>
      </c>
      <c r="EI1350" s="411">
        <f t="shared" si="424"/>
        <v>0</v>
      </c>
      <c r="EK1350" s="411">
        <f t="shared" si="425"/>
        <v>32</v>
      </c>
      <c r="EL1350" s="7">
        <f t="shared" si="426"/>
        <v>-32</v>
      </c>
    </row>
    <row r="1351" spans="1:142">
      <c r="A1351" s="365" t="str">
        <f t="shared" si="408"/>
        <v xml:space="preserve"> 242</v>
      </c>
      <c r="B1351" s="370" t="s">
        <v>990</v>
      </c>
      <c r="C1351" s="370" t="s">
        <v>1167</v>
      </c>
      <c r="D1351" s="411">
        <v>7</v>
      </c>
      <c r="E1351" s="411">
        <v>7</v>
      </c>
      <c r="F1351" s="411">
        <v>7</v>
      </c>
      <c r="G1351" s="411">
        <v>7</v>
      </c>
      <c r="H1351" s="411">
        <v>7</v>
      </c>
      <c r="I1351" s="411">
        <v>7</v>
      </c>
      <c r="J1351" s="411">
        <v>7</v>
      </c>
      <c r="K1351" s="411">
        <v>7</v>
      </c>
      <c r="L1351" s="411">
        <v>7</v>
      </c>
      <c r="M1351" s="411">
        <v>7</v>
      </c>
      <c r="N1351" s="411">
        <v>7</v>
      </c>
      <c r="O1351" s="412">
        <v>7</v>
      </c>
      <c r="P1351" s="411">
        <f t="shared" si="409"/>
        <v>84</v>
      </c>
      <c r="Q1351" s="411">
        <f t="shared" si="410"/>
        <v>48.774193548387096</v>
      </c>
      <c r="R1351" s="411">
        <f t="shared" si="411"/>
        <v>12.294771968854281</v>
      </c>
      <c r="S1351" s="411">
        <f t="shared" si="412"/>
        <v>22.931034482758619</v>
      </c>
      <c r="T1351" s="411">
        <v>0</v>
      </c>
      <c r="U1351" s="411">
        <v>0</v>
      </c>
      <c r="V1351" s="411">
        <v>0</v>
      </c>
      <c r="W1351" s="411">
        <v>0</v>
      </c>
      <c r="X1351" s="411">
        <v>0</v>
      </c>
      <c r="Y1351" s="411">
        <v>0</v>
      </c>
      <c r="Z1351" s="411">
        <v>0</v>
      </c>
      <c r="AA1351" s="411">
        <v>0</v>
      </c>
      <c r="AB1351" s="411">
        <v>0</v>
      </c>
      <c r="AC1351" s="411">
        <v>0</v>
      </c>
      <c r="AD1351" s="411">
        <v>0</v>
      </c>
      <c r="AE1351" s="412">
        <v>0</v>
      </c>
      <c r="AF1351" s="411">
        <f t="shared" si="413"/>
        <v>0</v>
      </c>
      <c r="AG1351" s="411">
        <v>7</v>
      </c>
      <c r="AH1351" s="411">
        <v>7</v>
      </c>
      <c r="AI1351" s="411">
        <v>7</v>
      </c>
      <c r="AJ1351" s="411">
        <v>7</v>
      </c>
      <c r="AK1351" s="411">
        <v>7</v>
      </c>
      <c r="AL1351" s="411">
        <v>7</v>
      </c>
      <c r="AM1351" s="411">
        <v>7</v>
      </c>
      <c r="AN1351" s="411">
        <v>7</v>
      </c>
      <c r="AO1351" s="411">
        <v>7</v>
      </c>
      <c r="AP1351" s="411">
        <v>7</v>
      </c>
      <c r="AQ1351" s="411">
        <v>7</v>
      </c>
      <c r="AR1351" s="412">
        <v>7</v>
      </c>
      <c r="AS1351" s="411">
        <f t="shared" si="414"/>
        <v>84</v>
      </c>
      <c r="AT1351" s="411">
        <f t="shared" si="415"/>
        <v>48.774193548387096</v>
      </c>
      <c r="AU1351" s="411">
        <f t="shared" si="416"/>
        <v>12.294771968854281</v>
      </c>
      <c r="AV1351" s="411">
        <f t="shared" si="417"/>
        <v>22.931034482758619</v>
      </c>
      <c r="AW1351" s="411">
        <v>0</v>
      </c>
      <c r="AX1351" s="411">
        <v>0</v>
      </c>
      <c r="AY1351" s="411">
        <v>0</v>
      </c>
      <c r="AZ1351" s="411">
        <v>0</v>
      </c>
      <c r="BA1351" s="411">
        <v>0</v>
      </c>
      <c r="BB1351" s="411">
        <v>0</v>
      </c>
      <c r="BC1351" s="411">
        <v>0</v>
      </c>
      <c r="BD1351" s="411">
        <v>0</v>
      </c>
      <c r="BE1351" s="411">
        <v>0</v>
      </c>
      <c r="BF1351" s="411">
        <v>0</v>
      </c>
      <c r="BG1351" s="411">
        <v>0</v>
      </c>
      <c r="BH1351" s="412">
        <v>0</v>
      </c>
      <c r="BI1351" s="411">
        <f t="shared" si="418"/>
        <v>0</v>
      </c>
      <c r="BJ1351" s="411">
        <v>7</v>
      </c>
      <c r="BK1351" s="411">
        <v>7</v>
      </c>
      <c r="BL1351" s="411">
        <v>7</v>
      </c>
      <c r="BM1351" s="411">
        <v>7</v>
      </c>
      <c r="BN1351" s="411">
        <v>7</v>
      </c>
      <c r="BO1351" s="411">
        <v>7</v>
      </c>
      <c r="BP1351" s="411">
        <v>7</v>
      </c>
      <c r="BQ1351" s="411">
        <v>7</v>
      </c>
      <c r="BR1351" s="411">
        <v>7</v>
      </c>
      <c r="BS1351" s="411">
        <v>7</v>
      </c>
      <c r="BT1351" s="411">
        <v>7</v>
      </c>
      <c r="BU1351" s="412">
        <v>7</v>
      </c>
      <c r="BV1351" s="411">
        <f t="shared" si="419"/>
        <v>84</v>
      </c>
      <c r="BW1351" s="411">
        <v>0</v>
      </c>
      <c r="BX1351" s="411">
        <v>0</v>
      </c>
      <c r="BY1351" s="411">
        <v>0</v>
      </c>
      <c r="BZ1351" s="411">
        <v>0</v>
      </c>
      <c r="CA1351" s="411">
        <v>0</v>
      </c>
      <c r="CB1351" s="411">
        <v>0</v>
      </c>
      <c r="CC1351" s="411">
        <v>0</v>
      </c>
      <c r="CD1351" s="411">
        <v>0</v>
      </c>
      <c r="CE1351" s="411">
        <v>0</v>
      </c>
      <c r="CF1351" s="411">
        <v>0</v>
      </c>
      <c r="CG1351" s="411">
        <v>0</v>
      </c>
      <c r="CH1351" s="412">
        <v>0</v>
      </c>
      <c r="CI1351" s="411">
        <f t="shared" si="420"/>
        <v>0</v>
      </c>
      <c r="CJ1351" s="411">
        <v>7</v>
      </c>
      <c r="CK1351" s="411">
        <v>7</v>
      </c>
      <c r="CL1351" s="411">
        <v>7</v>
      </c>
      <c r="CM1351" s="411">
        <v>7</v>
      </c>
      <c r="CN1351" s="411">
        <v>7</v>
      </c>
      <c r="CO1351" s="411">
        <v>7</v>
      </c>
      <c r="CP1351" s="411">
        <v>7</v>
      </c>
      <c r="CQ1351" s="411">
        <v>7</v>
      </c>
      <c r="CR1351" s="411">
        <v>7</v>
      </c>
      <c r="CS1351" s="411">
        <v>7</v>
      </c>
      <c r="CT1351" s="411">
        <v>7</v>
      </c>
      <c r="CU1351" s="412">
        <v>7</v>
      </c>
      <c r="CV1351" s="411">
        <f t="shared" si="421"/>
        <v>84</v>
      </c>
      <c r="CW1351" s="411">
        <v>0</v>
      </c>
      <c r="CX1351" s="411">
        <v>0</v>
      </c>
      <c r="CY1351" s="411">
        <v>0</v>
      </c>
      <c r="CZ1351" s="411">
        <v>0</v>
      </c>
      <c r="DA1351" s="411">
        <v>0</v>
      </c>
      <c r="DB1351" s="411">
        <v>0</v>
      </c>
      <c r="DC1351" s="411">
        <v>0</v>
      </c>
      <c r="DD1351" s="411">
        <v>0</v>
      </c>
      <c r="DE1351" s="411">
        <v>0</v>
      </c>
      <c r="DF1351" s="411">
        <v>0</v>
      </c>
      <c r="DG1351" s="411">
        <v>0</v>
      </c>
      <c r="DH1351" s="412">
        <v>0</v>
      </c>
      <c r="DI1351" s="411">
        <f t="shared" si="422"/>
        <v>0</v>
      </c>
      <c r="DJ1351" s="411">
        <v>7</v>
      </c>
      <c r="DK1351" s="411">
        <v>7</v>
      </c>
      <c r="DL1351" s="411">
        <v>7</v>
      </c>
      <c r="DM1351" s="411">
        <v>7</v>
      </c>
      <c r="DN1351" s="411">
        <v>7</v>
      </c>
      <c r="DO1351" s="411">
        <v>7</v>
      </c>
      <c r="DP1351" s="411">
        <v>7</v>
      </c>
      <c r="DQ1351" s="411">
        <v>7</v>
      </c>
      <c r="DR1351" s="411">
        <v>7</v>
      </c>
      <c r="DS1351" s="411">
        <v>7</v>
      </c>
      <c r="DT1351" s="411">
        <v>7</v>
      </c>
      <c r="DU1351" s="412">
        <v>7</v>
      </c>
      <c r="DV1351" s="411">
        <f t="shared" si="423"/>
        <v>84</v>
      </c>
      <c r="DW1351" s="412">
        <v>7</v>
      </c>
      <c r="DX1351" s="412">
        <v>7</v>
      </c>
      <c r="DY1351" s="412">
        <v>7</v>
      </c>
      <c r="DZ1351" s="412">
        <v>7</v>
      </c>
      <c r="EA1351" s="412">
        <v>7</v>
      </c>
      <c r="EB1351" s="412">
        <v>7</v>
      </c>
      <c r="EC1351" s="412">
        <v>7</v>
      </c>
      <c r="ED1351" s="412">
        <v>7</v>
      </c>
      <c r="EE1351" s="412">
        <v>7</v>
      </c>
      <c r="EF1351" s="412">
        <v>7</v>
      </c>
      <c r="EG1351" s="412">
        <v>7</v>
      </c>
      <c r="EH1351" s="412">
        <v>7</v>
      </c>
      <c r="EI1351" s="411">
        <f t="shared" si="424"/>
        <v>84</v>
      </c>
      <c r="EK1351" s="411">
        <f t="shared" si="425"/>
        <v>84</v>
      </c>
      <c r="EL1351" s="7">
        <f t="shared" si="426"/>
        <v>0</v>
      </c>
    </row>
    <row r="1352" spans="1:142">
      <c r="A1352" s="365" t="str">
        <f t="shared" si="408"/>
        <v xml:space="preserve"> 242</v>
      </c>
      <c r="B1352" s="370" t="s">
        <v>990</v>
      </c>
      <c r="C1352" s="370" t="s">
        <v>1168</v>
      </c>
      <c r="D1352" s="411">
        <v>521320</v>
      </c>
      <c r="E1352" s="411">
        <v>630400</v>
      </c>
      <c r="F1352" s="411">
        <v>583600</v>
      </c>
      <c r="G1352" s="411">
        <v>544120</v>
      </c>
      <c r="H1352" s="411">
        <v>461920</v>
      </c>
      <c r="I1352" s="411">
        <v>411200</v>
      </c>
      <c r="J1352" s="411">
        <v>601320</v>
      </c>
      <c r="K1352" s="411">
        <v>705880</v>
      </c>
      <c r="L1352" s="411">
        <v>608360</v>
      </c>
      <c r="M1352" s="411">
        <v>520160</v>
      </c>
      <c r="N1352" s="411">
        <v>414600</v>
      </c>
      <c r="O1352" s="412">
        <v>427800</v>
      </c>
      <c r="P1352" s="411">
        <f t="shared" si="409"/>
        <v>6430680</v>
      </c>
      <c r="Q1352" s="411">
        <f t="shared" si="410"/>
        <v>3734482.5806451612</v>
      </c>
      <c r="R1352" s="411">
        <f t="shared" si="411"/>
        <v>1165813.9710789765</v>
      </c>
      <c r="S1352" s="411">
        <f t="shared" si="412"/>
        <v>1530383.448275862</v>
      </c>
      <c r="T1352" s="411">
        <v>0</v>
      </c>
      <c r="U1352" s="411">
        <v>0</v>
      </c>
      <c r="V1352" s="411">
        <v>0</v>
      </c>
      <c r="W1352" s="411">
        <v>0</v>
      </c>
      <c r="X1352" s="411">
        <v>0</v>
      </c>
      <c r="Y1352" s="411">
        <v>0</v>
      </c>
      <c r="Z1352" s="411">
        <v>0</v>
      </c>
      <c r="AA1352" s="411">
        <v>0</v>
      </c>
      <c r="AB1352" s="411">
        <v>0</v>
      </c>
      <c r="AC1352" s="411">
        <v>0</v>
      </c>
      <c r="AD1352" s="411">
        <v>0</v>
      </c>
      <c r="AE1352" s="412">
        <v>0</v>
      </c>
      <c r="AF1352" s="411">
        <f t="shared" si="413"/>
        <v>0</v>
      </c>
      <c r="AG1352" s="411">
        <v>521320</v>
      </c>
      <c r="AH1352" s="411">
        <v>630400</v>
      </c>
      <c r="AI1352" s="411">
        <v>583600</v>
      </c>
      <c r="AJ1352" s="411">
        <v>544120</v>
      </c>
      <c r="AK1352" s="411">
        <v>461920</v>
      </c>
      <c r="AL1352" s="411">
        <v>411200</v>
      </c>
      <c r="AM1352" s="411">
        <v>601320.00000000012</v>
      </c>
      <c r="AN1352" s="411">
        <v>705880</v>
      </c>
      <c r="AO1352" s="411">
        <v>608360</v>
      </c>
      <c r="AP1352" s="411">
        <v>520160</v>
      </c>
      <c r="AQ1352" s="411">
        <v>414600</v>
      </c>
      <c r="AR1352" s="412">
        <v>427800</v>
      </c>
      <c r="AS1352" s="411">
        <f t="shared" si="414"/>
        <v>6430680</v>
      </c>
      <c r="AT1352" s="411">
        <f t="shared" si="415"/>
        <v>3734482.5806451617</v>
      </c>
      <c r="AU1352" s="411">
        <f t="shared" si="416"/>
        <v>1165813.9710789765</v>
      </c>
      <c r="AV1352" s="411">
        <f t="shared" si="417"/>
        <v>1530383.448275862</v>
      </c>
      <c r="AW1352" s="411">
        <v>0</v>
      </c>
      <c r="AX1352" s="411">
        <v>0</v>
      </c>
      <c r="AY1352" s="411">
        <v>0</v>
      </c>
      <c r="AZ1352" s="411">
        <v>0</v>
      </c>
      <c r="BA1352" s="411">
        <v>0</v>
      </c>
      <c r="BB1352" s="411">
        <v>0</v>
      </c>
      <c r="BC1352" s="411">
        <v>0</v>
      </c>
      <c r="BD1352" s="411">
        <v>0</v>
      </c>
      <c r="BE1352" s="411">
        <v>0</v>
      </c>
      <c r="BF1352" s="411">
        <v>0</v>
      </c>
      <c r="BG1352" s="411">
        <v>0</v>
      </c>
      <c r="BH1352" s="412">
        <v>0</v>
      </c>
      <c r="BI1352" s="411">
        <f t="shared" si="418"/>
        <v>0</v>
      </c>
      <c r="BJ1352" s="411">
        <v>521320</v>
      </c>
      <c r="BK1352" s="411">
        <v>630400</v>
      </c>
      <c r="BL1352" s="411">
        <v>583600</v>
      </c>
      <c r="BM1352" s="411">
        <v>544120</v>
      </c>
      <c r="BN1352" s="411">
        <v>461920</v>
      </c>
      <c r="BO1352" s="411">
        <v>411200</v>
      </c>
      <c r="BP1352" s="411">
        <v>601320.00000000012</v>
      </c>
      <c r="BQ1352" s="411">
        <v>705880</v>
      </c>
      <c r="BR1352" s="411">
        <v>608360</v>
      </c>
      <c r="BS1352" s="411">
        <v>520160</v>
      </c>
      <c r="BT1352" s="411">
        <v>414600</v>
      </c>
      <c r="BU1352" s="412">
        <v>427800</v>
      </c>
      <c r="BV1352" s="411">
        <f t="shared" si="419"/>
        <v>6430680</v>
      </c>
      <c r="BW1352" s="411">
        <v>-21822.945762120042</v>
      </c>
      <c r="BX1352" s="411">
        <v>-27194.375494399996</v>
      </c>
      <c r="BY1352" s="411">
        <v>-19577.105361200011</v>
      </c>
      <c r="BZ1352" s="411">
        <v>-19159.168747160045</v>
      </c>
      <c r="CA1352" s="411">
        <v>6501.6718143999606</v>
      </c>
      <c r="CB1352" s="411">
        <v>18460.76149759999</v>
      </c>
      <c r="CC1352" s="411">
        <v>19180.309451879948</v>
      </c>
      <c r="CD1352" s="411">
        <v>-36445.55780852001</v>
      </c>
      <c r="CE1352" s="411">
        <v>12152.207576160014</v>
      </c>
      <c r="CF1352" s="411">
        <v>16992.434993279952</v>
      </c>
      <c r="CG1352" s="411">
        <v>-6392.6183105999662</v>
      </c>
      <c r="CH1352" s="412">
        <v>16667.459758200013</v>
      </c>
      <c r="CI1352" s="411">
        <f t="shared" si="420"/>
        <v>-40636.926392480193</v>
      </c>
      <c r="CJ1352" s="411">
        <v>499497.05423787993</v>
      </c>
      <c r="CK1352" s="411">
        <v>603205.62450559996</v>
      </c>
      <c r="CL1352" s="411">
        <v>564022.89463879995</v>
      </c>
      <c r="CM1352" s="411">
        <v>524960.83125284</v>
      </c>
      <c r="CN1352" s="411">
        <v>468421.67181439995</v>
      </c>
      <c r="CO1352" s="411">
        <v>429660.7614976</v>
      </c>
      <c r="CP1352" s="411">
        <v>620500.30945188005</v>
      </c>
      <c r="CQ1352" s="411">
        <v>669434.44219147996</v>
      </c>
      <c r="CR1352" s="411">
        <v>620512.20757615997</v>
      </c>
      <c r="CS1352" s="411">
        <v>537152.43499327998</v>
      </c>
      <c r="CT1352" s="411">
        <v>408207.38168940006</v>
      </c>
      <c r="CU1352" s="412">
        <v>444467.45975819998</v>
      </c>
      <c r="CV1352" s="411">
        <f t="shared" si="421"/>
        <v>6390043.0736075202</v>
      </c>
      <c r="CW1352" s="411">
        <v>0</v>
      </c>
      <c r="CX1352" s="411">
        <v>0</v>
      </c>
      <c r="CY1352" s="411">
        <v>0</v>
      </c>
      <c r="CZ1352" s="411">
        <v>0</v>
      </c>
      <c r="DA1352" s="411">
        <v>0</v>
      </c>
      <c r="DB1352" s="411">
        <v>0</v>
      </c>
      <c r="DC1352" s="411">
        <v>0</v>
      </c>
      <c r="DD1352" s="411">
        <v>0</v>
      </c>
      <c r="DE1352" s="411">
        <v>0</v>
      </c>
      <c r="DF1352" s="411">
        <v>0</v>
      </c>
      <c r="DG1352" s="411">
        <v>0</v>
      </c>
      <c r="DH1352" s="412">
        <v>0</v>
      </c>
      <c r="DI1352" s="411">
        <f t="shared" si="422"/>
        <v>0</v>
      </c>
      <c r="DJ1352" s="411">
        <v>499497.05423787993</v>
      </c>
      <c r="DK1352" s="411">
        <v>603205.62450559996</v>
      </c>
      <c r="DL1352" s="411">
        <v>564022.89463879995</v>
      </c>
      <c r="DM1352" s="411">
        <v>524960.83125284</v>
      </c>
      <c r="DN1352" s="411">
        <v>468421.67181439995</v>
      </c>
      <c r="DO1352" s="411">
        <v>429660.7614976</v>
      </c>
      <c r="DP1352" s="411">
        <v>620500.30945188005</v>
      </c>
      <c r="DQ1352" s="411">
        <v>669434.44219147996</v>
      </c>
      <c r="DR1352" s="411">
        <v>620512.20757615997</v>
      </c>
      <c r="DS1352" s="411">
        <v>537152.43499327998</v>
      </c>
      <c r="DT1352" s="411">
        <v>408207.38168940006</v>
      </c>
      <c r="DU1352" s="412">
        <v>444467.45975819998</v>
      </c>
      <c r="DV1352" s="411">
        <f t="shared" si="423"/>
        <v>6390043.0736075202</v>
      </c>
      <c r="DW1352" s="412">
        <v>499497.05423787993</v>
      </c>
      <c r="DX1352" s="412">
        <v>603205.62450559996</v>
      </c>
      <c r="DY1352" s="412">
        <v>564022.89463879995</v>
      </c>
      <c r="DZ1352" s="412">
        <v>524960.83125284</v>
      </c>
      <c r="EA1352" s="412">
        <v>468421.67181439995</v>
      </c>
      <c r="EB1352" s="412">
        <v>429660.7614976</v>
      </c>
      <c r="EC1352" s="412">
        <v>620500.30945188005</v>
      </c>
      <c r="ED1352" s="412">
        <v>669434.44219147996</v>
      </c>
      <c r="EE1352" s="412">
        <v>620512.20757615997</v>
      </c>
      <c r="EF1352" s="412">
        <v>537152.43499327998</v>
      </c>
      <c r="EG1352" s="412">
        <v>408207.38168940006</v>
      </c>
      <c r="EH1352" s="412">
        <v>444467.45975819998</v>
      </c>
      <c r="EI1352" s="411">
        <f t="shared" si="424"/>
        <v>6390043.0736075202</v>
      </c>
      <c r="EK1352" s="411">
        <f t="shared" si="425"/>
        <v>6390043.0736075202</v>
      </c>
      <c r="EL1352" s="7">
        <f t="shared" si="426"/>
        <v>0</v>
      </c>
    </row>
    <row r="1353" spans="1:142">
      <c r="A1353" s="365" t="str">
        <f t="shared" si="408"/>
        <v xml:space="preserve"> 242</v>
      </c>
      <c r="B1353" s="370" t="s">
        <v>990</v>
      </c>
      <c r="C1353" s="370" t="s">
        <v>1169</v>
      </c>
      <c r="D1353" s="411">
        <v>521320</v>
      </c>
      <c r="E1353" s="411">
        <v>630400</v>
      </c>
      <c r="F1353" s="411">
        <v>583600</v>
      </c>
      <c r="G1353" s="411">
        <v>544120</v>
      </c>
      <c r="H1353" s="411">
        <v>461920</v>
      </c>
      <c r="I1353" s="411">
        <v>411200</v>
      </c>
      <c r="J1353" s="411">
        <v>601320</v>
      </c>
      <c r="K1353" s="411">
        <v>705880</v>
      </c>
      <c r="L1353" s="411">
        <v>608360</v>
      </c>
      <c r="M1353" s="411">
        <v>520160</v>
      </c>
      <c r="N1353" s="411">
        <v>414600</v>
      </c>
      <c r="O1353" s="412">
        <v>427800</v>
      </c>
      <c r="P1353" s="411">
        <f t="shared" si="409"/>
        <v>6430680</v>
      </c>
      <c r="Q1353" s="411">
        <f t="shared" si="410"/>
        <v>3734482.5806451612</v>
      </c>
      <c r="R1353" s="411">
        <f t="shared" si="411"/>
        <v>1165813.9710789765</v>
      </c>
      <c r="S1353" s="411">
        <f t="shared" si="412"/>
        <v>1530383.448275862</v>
      </c>
      <c r="T1353" s="411">
        <v>0</v>
      </c>
      <c r="U1353" s="411">
        <v>0</v>
      </c>
      <c r="V1353" s="411">
        <v>0</v>
      </c>
      <c r="W1353" s="411">
        <v>0</v>
      </c>
      <c r="X1353" s="411">
        <v>0</v>
      </c>
      <c r="Y1353" s="411">
        <v>0</v>
      </c>
      <c r="Z1353" s="411">
        <v>0</v>
      </c>
      <c r="AA1353" s="411">
        <v>0</v>
      </c>
      <c r="AB1353" s="411">
        <v>0</v>
      </c>
      <c r="AC1353" s="411">
        <v>0</v>
      </c>
      <c r="AD1353" s="411">
        <v>0</v>
      </c>
      <c r="AE1353" s="412">
        <v>0</v>
      </c>
      <c r="AF1353" s="411">
        <f t="shared" si="413"/>
        <v>0</v>
      </c>
      <c r="AG1353" s="411">
        <v>521320</v>
      </c>
      <c r="AH1353" s="411">
        <v>630400</v>
      </c>
      <c r="AI1353" s="411">
        <v>583600</v>
      </c>
      <c r="AJ1353" s="411">
        <v>544120</v>
      </c>
      <c r="AK1353" s="411">
        <v>461920</v>
      </c>
      <c r="AL1353" s="411">
        <v>411200</v>
      </c>
      <c r="AM1353" s="411">
        <v>601320.00000000012</v>
      </c>
      <c r="AN1353" s="411">
        <v>705880</v>
      </c>
      <c r="AO1353" s="411">
        <v>608360</v>
      </c>
      <c r="AP1353" s="411">
        <v>520160</v>
      </c>
      <c r="AQ1353" s="411">
        <v>414600</v>
      </c>
      <c r="AR1353" s="412">
        <v>427800</v>
      </c>
      <c r="AS1353" s="411">
        <f t="shared" si="414"/>
        <v>6430680</v>
      </c>
      <c r="AT1353" s="411">
        <f t="shared" si="415"/>
        <v>3734482.5806451617</v>
      </c>
      <c r="AU1353" s="411">
        <f t="shared" si="416"/>
        <v>1165813.9710789765</v>
      </c>
      <c r="AV1353" s="411">
        <f t="shared" si="417"/>
        <v>1530383.448275862</v>
      </c>
      <c r="AW1353" s="411">
        <v>0</v>
      </c>
      <c r="AX1353" s="411">
        <v>0</v>
      </c>
      <c r="AY1353" s="411">
        <v>0</v>
      </c>
      <c r="AZ1353" s="411">
        <v>0</v>
      </c>
      <c r="BA1353" s="411">
        <v>0</v>
      </c>
      <c r="BB1353" s="411">
        <v>0</v>
      </c>
      <c r="BC1353" s="411">
        <v>0</v>
      </c>
      <c r="BD1353" s="411">
        <v>0</v>
      </c>
      <c r="BE1353" s="411">
        <v>0</v>
      </c>
      <c r="BF1353" s="411">
        <v>0</v>
      </c>
      <c r="BG1353" s="411">
        <v>0</v>
      </c>
      <c r="BH1353" s="412">
        <v>0</v>
      </c>
      <c r="BI1353" s="411">
        <f t="shared" si="418"/>
        <v>0</v>
      </c>
      <c r="BJ1353" s="411">
        <v>521320</v>
      </c>
      <c r="BK1353" s="411">
        <v>630400</v>
      </c>
      <c r="BL1353" s="411">
        <v>583600</v>
      </c>
      <c r="BM1353" s="411">
        <v>544120</v>
      </c>
      <c r="BN1353" s="411">
        <v>461920</v>
      </c>
      <c r="BO1353" s="411">
        <v>411200</v>
      </c>
      <c r="BP1353" s="411">
        <v>601320.00000000012</v>
      </c>
      <c r="BQ1353" s="411">
        <v>705880</v>
      </c>
      <c r="BR1353" s="411">
        <v>608360</v>
      </c>
      <c r="BS1353" s="411">
        <v>520160</v>
      </c>
      <c r="BT1353" s="411">
        <v>414600</v>
      </c>
      <c r="BU1353" s="412">
        <v>427800</v>
      </c>
      <c r="BV1353" s="411">
        <f t="shared" si="419"/>
        <v>6430680</v>
      </c>
      <c r="BW1353" s="411">
        <v>-21822.945762120042</v>
      </c>
      <c r="BX1353" s="411">
        <v>-27194.375494399996</v>
      </c>
      <c r="BY1353" s="411">
        <v>-19577.105361200011</v>
      </c>
      <c r="BZ1353" s="411">
        <v>-19159.168747160045</v>
      </c>
      <c r="CA1353" s="411">
        <v>6501.6718143999606</v>
      </c>
      <c r="CB1353" s="411">
        <v>18460.76149759999</v>
      </c>
      <c r="CC1353" s="411">
        <v>19180.309451879948</v>
      </c>
      <c r="CD1353" s="411">
        <v>-36445.55780852001</v>
      </c>
      <c r="CE1353" s="411">
        <v>12152.207576160014</v>
      </c>
      <c r="CF1353" s="411">
        <v>16992.434993279952</v>
      </c>
      <c r="CG1353" s="411">
        <v>-6392.6183105999662</v>
      </c>
      <c r="CH1353" s="412">
        <v>16667.459758200013</v>
      </c>
      <c r="CI1353" s="411">
        <f t="shared" si="420"/>
        <v>-40636.926392480193</v>
      </c>
      <c r="CJ1353" s="411">
        <v>499497.05423787993</v>
      </c>
      <c r="CK1353" s="411">
        <v>603205.62450559996</v>
      </c>
      <c r="CL1353" s="411">
        <v>564022.89463879995</v>
      </c>
      <c r="CM1353" s="411">
        <v>524960.83125284</v>
      </c>
      <c r="CN1353" s="411">
        <v>468421.67181439995</v>
      </c>
      <c r="CO1353" s="411">
        <v>429660.7614976</v>
      </c>
      <c r="CP1353" s="411">
        <v>620500.30945188005</v>
      </c>
      <c r="CQ1353" s="411">
        <v>669434.44219147996</v>
      </c>
      <c r="CR1353" s="411">
        <v>620512.20757615997</v>
      </c>
      <c r="CS1353" s="411">
        <v>537152.43499327998</v>
      </c>
      <c r="CT1353" s="411">
        <v>408207.38168940006</v>
      </c>
      <c r="CU1353" s="412">
        <v>444467.45975819998</v>
      </c>
      <c r="CV1353" s="411">
        <f t="shared" si="421"/>
        <v>6390043.0736075202</v>
      </c>
      <c r="CW1353" s="411">
        <v>0</v>
      </c>
      <c r="CX1353" s="411">
        <v>0</v>
      </c>
      <c r="CY1353" s="411">
        <v>0</v>
      </c>
      <c r="CZ1353" s="411">
        <v>0</v>
      </c>
      <c r="DA1353" s="411">
        <v>0</v>
      </c>
      <c r="DB1353" s="411">
        <v>0</v>
      </c>
      <c r="DC1353" s="411">
        <v>0</v>
      </c>
      <c r="DD1353" s="411">
        <v>0</v>
      </c>
      <c r="DE1353" s="411">
        <v>0</v>
      </c>
      <c r="DF1353" s="411">
        <v>0</v>
      </c>
      <c r="DG1353" s="411">
        <v>0</v>
      </c>
      <c r="DH1353" s="412">
        <v>0</v>
      </c>
      <c r="DI1353" s="411">
        <f t="shared" si="422"/>
        <v>0</v>
      </c>
      <c r="DJ1353" s="411">
        <v>499497.05423787993</v>
      </c>
      <c r="DK1353" s="411">
        <v>603205.62450559996</v>
      </c>
      <c r="DL1353" s="411">
        <v>564022.89463879995</v>
      </c>
      <c r="DM1353" s="411">
        <v>524960.83125284</v>
      </c>
      <c r="DN1353" s="411">
        <v>468421.67181439995</v>
      </c>
      <c r="DO1353" s="411">
        <v>429660.7614976</v>
      </c>
      <c r="DP1353" s="411">
        <v>620500.30945188005</v>
      </c>
      <c r="DQ1353" s="411">
        <v>669434.44219147996</v>
      </c>
      <c r="DR1353" s="411">
        <v>620512.20757615997</v>
      </c>
      <c r="DS1353" s="411">
        <v>537152.43499327998</v>
      </c>
      <c r="DT1353" s="411">
        <v>408207.38168940006</v>
      </c>
      <c r="DU1353" s="412">
        <v>444467.45975819998</v>
      </c>
      <c r="DV1353" s="411">
        <f t="shared" si="423"/>
        <v>6390043.0736075202</v>
      </c>
      <c r="DW1353" s="412">
        <v>499497.05423787993</v>
      </c>
      <c r="DX1353" s="412">
        <v>603205.62450559996</v>
      </c>
      <c r="DY1353" s="412">
        <v>564022.89463879995</v>
      </c>
      <c r="DZ1353" s="412">
        <v>524960.83125284</v>
      </c>
      <c r="EA1353" s="412">
        <v>468421.67181439995</v>
      </c>
      <c r="EB1353" s="412">
        <v>429660.7614976</v>
      </c>
      <c r="EC1353" s="412">
        <v>620500.30945188005</v>
      </c>
      <c r="ED1353" s="412">
        <v>669434.44219147996</v>
      </c>
      <c r="EE1353" s="412">
        <v>620512.20757615997</v>
      </c>
      <c r="EF1353" s="412">
        <v>537152.43499327998</v>
      </c>
      <c r="EG1353" s="412">
        <v>408207.38168940006</v>
      </c>
      <c r="EH1353" s="412">
        <v>444467.45975819998</v>
      </c>
      <c r="EI1353" s="411">
        <f t="shared" si="424"/>
        <v>6390043.0736075202</v>
      </c>
      <c r="EK1353" s="411">
        <f t="shared" si="425"/>
        <v>6390043.0736075202</v>
      </c>
      <c r="EL1353" s="7">
        <f t="shared" si="426"/>
        <v>0</v>
      </c>
    </row>
    <row r="1354" spans="1:142">
      <c r="A1354" s="365" t="str">
        <f t="shared" si="408"/>
        <v xml:space="preserve"> 242</v>
      </c>
      <c r="B1354" s="370" t="s">
        <v>990</v>
      </c>
      <c r="C1354" s="370" t="s">
        <v>1217</v>
      </c>
      <c r="D1354" s="411">
        <v>1166</v>
      </c>
      <c r="E1354" s="411">
        <v>1418</v>
      </c>
      <c r="F1354" s="411">
        <v>1366</v>
      </c>
      <c r="G1354" s="411">
        <v>1361</v>
      </c>
      <c r="H1354" s="411">
        <v>1190</v>
      </c>
      <c r="I1354" s="411">
        <v>1141</v>
      </c>
      <c r="J1354" s="411">
        <v>1377</v>
      </c>
      <c r="K1354" s="411">
        <v>1529</v>
      </c>
      <c r="L1354" s="411">
        <v>1611</v>
      </c>
      <c r="M1354" s="411">
        <v>1463</v>
      </c>
      <c r="N1354" s="411">
        <v>1123</v>
      </c>
      <c r="O1354" s="412">
        <v>1126</v>
      </c>
      <c r="P1354" s="411">
        <f t="shared" si="409"/>
        <v>15871</v>
      </c>
      <c r="Q1354" s="411">
        <f t="shared" si="410"/>
        <v>8974.5806451612898</v>
      </c>
      <c r="R1354" s="411">
        <f t="shared" si="411"/>
        <v>2740.0055617352614</v>
      </c>
      <c r="S1354" s="411">
        <f t="shared" si="412"/>
        <v>4156.4137931034484</v>
      </c>
      <c r="T1354" s="411">
        <v>0</v>
      </c>
      <c r="U1354" s="411">
        <v>0</v>
      </c>
      <c r="V1354" s="411">
        <v>0</v>
      </c>
      <c r="W1354" s="411">
        <v>0</v>
      </c>
      <c r="X1354" s="411">
        <v>0</v>
      </c>
      <c r="Y1354" s="411">
        <v>0</v>
      </c>
      <c r="Z1354" s="411">
        <v>0</v>
      </c>
      <c r="AA1354" s="411">
        <v>0</v>
      </c>
      <c r="AB1354" s="411">
        <v>0</v>
      </c>
      <c r="AC1354" s="411">
        <v>0</v>
      </c>
      <c r="AD1354" s="411">
        <v>0</v>
      </c>
      <c r="AE1354" s="412">
        <v>0</v>
      </c>
      <c r="AF1354" s="411">
        <f t="shared" si="413"/>
        <v>0</v>
      </c>
      <c r="AG1354" s="411">
        <v>1166</v>
      </c>
      <c r="AH1354" s="411">
        <v>1418</v>
      </c>
      <c r="AI1354" s="411">
        <v>1366</v>
      </c>
      <c r="AJ1354" s="411">
        <v>1361</v>
      </c>
      <c r="AK1354" s="411">
        <v>1190</v>
      </c>
      <c r="AL1354" s="411">
        <v>1141</v>
      </c>
      <c r="AM1354" s="411">
        <v>1377.0000000000002</v>
      </c>
      <c r="AN1354" s="411">
        <v>1529</v>
      </c>
      <c r="AO1354" s="411">
        <v>1611</v>
      </c>
      <c r="AP1354" s="411">
        <v>1463</v>
      </c>
      <c r="AQ1354" s="411">
        <v>1123</v>
      </c>
      <c r="AR1354" s="412">
        <v>1126</v>
      </c>
      <c r="AS1354" s="411">
        <f t="shared" si="414"/>
        <v>15871</v>
      </c>
      <c r="AT1354" s="411">
        <f t="shared" si="415"/>
        <v>8974.5806451612898</v>
      </c>
      <c r="AU1354" s="411">
        <f t="shared" si="416"/>
        <v>2740.0055617352614</v>
      </c>
      <c r="AV1354" s="411">
        <f t="shared" si="417"/>
        <v>4156.4137931034484</v>
      </c>
      <c r="AW1354" s="411">
        <v>0</v>
      </c>
      <c r="AX1354" s="411">
        <v>0</v>
      </c>
      <c r="AY1354" s="411">
        <v>0</v>
      </c>
      <c r="AZ1354" s="411">
        <v>0</v>
      </c>
      <c r="BA1354" s="411">
        <v>0</v>
      </c>
      <c r="BB1354" s="411">
        <v>0</v>
      </c>
      <c r="BC1354" s="411">
        <v>0</v>
      </c>
      <c r="BD1354" s="411">
        <v>0</v>
      </c>
      <c r="BE1354" s="411">
        <v>0</v>
      </c>
      <c r="BF1354" s="411">
        <v>0</v>
      </c>
      <c r="BG1354" s="411">
        <v>0</v>
      </c>
      <c r="BH1354" s="412">
        <v>0</v>
      </c>
      <c r="BI1354" s="411">
        <f t="shared" si="418"/>
        <v>0</v>
      </c>
      <c r="BJ1354" s="411">
        <v>1166</v>
      </c>
      <c r="BK1354" s="411">
        <v>1418</v>
      </c>
      <c r="BL1354" s="411">
        <v>1366</v>
      </c>
      <c r="BM1354" s="411">
        <v>1361</v>
      </c>
      <c r="BN1354" s="411">
        <v>1190</v>
      </c>
      <c r="BO1354" s="411">
        <v>1141</v>
      </c>
      <c r="BP1354" s="411">
        <v>1377.0000000000002</v>
      </c>
      <c r="BQ1354" s="411">
        <v>1529</v>
      </c>
      <c r="BR1354" s="411">
        <v>1611</v>
      </c>
      <c r="BS1354" s="411">
        <v>1463</v>
      </c>
      <c r="BT1354" s="411">
        <v>1123</v>
      </c>
      <c r="BU1354" s="412">
        <v>1126</v>
      </c>
      <c r="BV1354" s="411">
        <f t="shared" si="419"/>
        <v>15871</v>
      </c>
      <c r="BW1354" s="411">
        <v>-48.809857206000089</v>
      </c>
      <c r="BX1354" s="411">
        <v>-61.170089547999964</v>
      </c>
      <c r="BY1354" s="411">
        <v>-45.823039621999953</v>
      </c>
      <c r="BZ1354" s="411">
        <v>-47.922569772999964</v>
      </c>
      <c r="CA1354" s="411">
        <v>16.749630799999807</v>
      </c>
      <c r="CB1354" s="411">
        <v>51.22502156799996</v>
      </c>
      <c r="CC1354" s="411">
        <v>43.922181393000017</v>
      </c>
      <c r="CD1354" s="411">
        <v>-78.944378491000066</v>
      </c>
      <c r="CE1354" s="411">
        <v>32.18029851599988</v>
      </c>
      <c r="CF1354" s="411">
        <v>47.792856803999939</v>
      </c>
      <c r="CG1354" s="411">
        <v>-17.315268602999936</v>
      </c>
      <c r="CH1354" s="412">
        <v>43.86993849400011</v>
      </c>
      <c r="CI1354" s="411">
        <f t="shared" si="420"/>
        <v>-64.245275668000261</v>
      </c>
      <c r="CJ1354" s="411">
        <v>1117.1901427939999</v>
      </c>
      <c r="CK1354" s="411">
        <v>1356.8299104520001</v>
      </c>
      <c r="CL1354" s="411">
        <v>1320.1769603780001</v>
      </c>
      <c r="CM1354" s="411">
        <v>1313.0774302270001</v>
      </c>
      <c r="CN1354" s="411">
        <v>1206.7496307999997</v>
      </c>
      <c r="CO1354" s="411">
        <v>1192.2250215679999</v>
      </c>
      <c r="CP1354" s="411">
        <v>1420.9221813930003</v>
      </c>
      <c r="CQ1354" s="411">
        <v>1450.055621509</v>
      </c>
      <c r="CR1354" s="411">
        <v>1643.1802985159998</v>
      </c>
      <c r="CS1354" s="411">
        <v>1510.7928568039999</v>
      </c>
      <c r="CT1354" s="411">
        <v>1105.6847313970002</v>
      </c>
      <c r="CU1354" s="412">
        <v>1169.8699384940001</v>
      </c>
      <c r="CV1354" s="411">
        <f t="shared" si="421"/>
        <v>15806.754724332</v>
      </c>
      <c r="CW1354" s="411">
        <v>0</v>
      </c>
      <c r="CX1354" s="411">
        <v>0</v>
      </c>
      <c r="CY1354" s="411">
        <v>0</v>
      </c>
      <c r="CZ1354" s="411">
        <v>0</v>
      </c>
      <c r="DA1354" s="411">
        <v>0</v>
      </c>
      <c r="DB1354" s="411">
        <v>0</v>
      </c>
      <c r="DC1354" s="411">
        <v>0</v>
      </c>
      <c r="DD1354" s="411">
        <v>0</v>
      </c>
      <c r="DE1354" s="411">
        <v>0</v>
      </c>
      <c r="DF1354" s="411">
        <v>0</v>
      </c>
      <c r="DG1354" s="411">
        <v>0</v>
      </c>
      <c r="DH1354" s="412">
        <v>0</v>
      </c>
      <c r="DI1354" s="411">
        <f t="shared" si="422"/>
        <v>0</v>
      </c>
      <c r="DJ1354" s="411">
        <v>1117.1901427939999</v>
      </c>
      <c r="DK1354" s="411">
        <v>1356.8299104520001</v>
      </c>
      <c r="DL1354" s="411">
        <v>1320.1769603780001</v>
      </c>
      <c r="DM1354" s="411">
        <v>1313.0774302270001</v>
      </c>
      <c r="DN1354" s="411">
        <v>1206.7496307999997</v>
      </c>
      <c r="DO1354" s="411">
        <v>1192.2250215679999</v>
      </c>
      <c r="DP1354" s="411">
        <v>1420.9221813930003</v>
      </c>
      <c r="DQ1354" s="411">
        <v>1450.055621509</v>
      </c>
      <c r="DR1354" s="411">
        <v>1643.1802985159998</v>
      </c>
      <c r="DS1354" s="411">
        <v>1510.7928568039999</v>
      </c>
      <c r="DT1354" s="411">
        <v>1105.6847313970002</v>
      </c>
      <c r="DU1354" s="412">
        <v>1169.8699384940001</v>
      </c>
      <c r="DV1354" s="411">
        <f t="shared" si="423"/>
        <v>15806.754724332</v>
      </c>
      <c r="DW1354" s="412">
        <v>1117.1901427939999</v>
      </c>
      <c r="DX1354" s="412">
        <v>1356.8299104520001</v>
      </c>
      <c r="DY1354" s="412">
        <v>1320.1769603780001</v>
      </c>
      <c r="DZ1354" s="412">
        <v>1313.0774302270001</v>
      </c>
      <c r="EA1354" s="412">
        <v>1206.7496307999997</v>
      </c>
      <c r="EB1354" s="412">
        <v>1192.2250215679999</v>
      </c>
      <c r="EC1354" s="412">
        <v>1420.9221813930003</v>
      </c>
      <c r="ED1354" s="412">
        <v>1450.055621509</v>
      </c>
      <c r="EE1354" s="412">
        <v>1643.1802985159998</v>
      </c>
      <c r="EF1354" s="412">
        <v>1510.7928568039999</v>
      </c>
      <c r="EG1354" s="412">
        <v>1105.6847313970002</v>
      </c>
      <c r="EH1354" s="412">
        <v>1169.8699384940001</v>
      </c>
      <c r="EI1354" s="411">
        <f t="shared" si="424"/>
        <v>15806.754724332</v>
      </c>
      <c r="EK1354" s="411">
        <f t="shared" si="425"/>
        <v>15806.754724332</v>
      </c>
      <c r="EL1354" s="7">
        <f t="shared" si="426"/>
        <v>0</v>
      </c>
    </row>
    <row r="1355" spans="1:142">
      <c r="A1355" s="365" t="str">
        <f t="shared" si="408"/>
        <v xml:space="preserve"> 242</v>
      </c>
      <c r="B1355" s="370" t="s">
        <v>990</v>
      </c>
      <c r="C1355" s="370" t="s">
        <v>1170</v>
      </c>
      <c r="D1355" s="411">
        <v>521320</v>
      </c>
      <c r="E1355" s="411">
        <v>630400</v>
      </c>
      <c r="F1355" s="411">
        <v>583600</v>
      </c>
      <c r="G1355" s="411">
        <v>544120</v>
      </c>
      <c r="H1355" s="411">
        <v>461920</v>
      </c>
      <c r="I1355" s="411">
        <v>411200</v>
      </c>
      <c r="J1355" s="411">
        <v>601320</v>
      </c>
      <c r="K1355" s="411">
        <v>705880</v>
      </c>
      <c r="L1355" s="411">
        <v>608360</v>
      </c>
      <c r="M1355" s="411">
        <v>520160</v>
      </c>
      <c r="N1355" s="411">
        <v>414600</v>
      </c>
      <c r="O1355" s="412">
        <v>427800</v>
      </c>
      <c r="P1355" s="411">
        <f t="shared" si="409"/>
        <v>6430680</v>
      </c>
      <c r="Q1355" s="411">
        <f t="shared" si="410"/>
        <v>3734482.5806451612</v>
      </c>
      <c r="R1355" s="411">
        <f t="shared" si="411"/>
        <v>1165813.9710789765</v>
      </c>
      <c r="S1355" s="411">
        <f t="shared" si="412"/>
        <v>1530383.448275862</v>
      </c>
      <c r="T1355" s="411">
        <v>0</v>
      </c>
      <c r="U1355" s="411">
        <v>0</v>
      </c>
      <c r="V1355" s="411">
        <v>0</v>
      </c>
      <c r="W1355" s="411">
        <v>0</v>
      </c>
      <c r="X1355" s="411">
        <v>0</v>
      </c>
      <c r="Y1355" s="411">
        <v>0</v>
      </c>
      <c r="Z1355" s="411">
        <v>0</v>
      </c>
      <c r="AA1355" s="411">
        <v>0</v>
      </c>
      <c r="AB1355" s="411">
        <v>0</v>
      </c>
      <c r="AC1355" s="411">
        <v>0</v>
      </c>
      <c r="AD1355" s="411">
        <v>0</v>
      </c>
      <c r="AE1355" s="412">
        <v>0</v>
      </c>
      <c r="AF1355" s="411">
        <f t="shared" si="413"/>
        <v>0</v>
      </c>
      <c r="AG1355" s="411">
        <v>521320</v>
      </c>
      <c r="AH1355" s="411">
        <v>630400</v>
      </c>
      <c r="AI1355" s="411">
        <v>583600</v>
      </c>
      <c r="AJ1355" s="411">
        <v>544120</v>
      </c>
      <c r="AK1355" s="411">
        <v>461920</v>
      </c>
      <c r="AL1355" s="411">
        <v>411200</v>
      </c>
      <c r="AM1355" s="411">
        <v>601320.00000000012</v>
      </c>
      <c r="AN1355" s="411">
        <v>705880</v>
      </c>
      <c r="AO1355" s="411">
        <v>608360</v>
      </c>
      <c r="AP1355" s="411">
        <v>520160</v>
      </c>
      <c r="AQ1355" s="411">
        <v>414600</v>
      </c>
      <c r="AR1355" s="412">
        <v>427800</v>
      </c>
      <c r="AS1355" s="411">
        <f t="shared" si="414"/>
        <v>6430680</v>
      </c>
      <c r="AT1355" s="411">
        <f t="shared" si="415"/>
        <v>3734482.5806451617</v>
      </c>
      <c r="AU1355" s="411">
        <f t="shared" si="416"/>
        <v>1165813.9710789765</v>
      </c>
      <c r="AV1355" s="411">
        <f t="shared" si="417"/>
        <v>1530383.448275862</v>
      </c>
      <c r="AW1355" s="411">
        <v>0</v>
      </c>
      <c r="AX1355" s="411">
        <v>0</v>
      </c>
      <c r="AY1355" s="411">
        <v>0</v>
      </c>
      <c r="AZ1355" s="411">
        <v>0</v>
      </c>
      <c r="BA1355" s="411">
        <v>0</v>
      </c>
      <c r="BB1355" s="411">
        <v>0</v>
      </c>
      <c r="BC1355" s="411">
        <v>0</v>
      </c>
      <c r="BD1355" s="411">
        <v>0</v>
      </c>
      <c r="BE1355" s="411">
        <v>0</v>
      </c>
      <c r="BF1355" s="411">
        <v>0</v>
      </c>
      <c r="BG1355" s="411">
        <v>0</v>
      </c>
      <c r="BH1355" s="412">
        <v>0</v>
      </c>
      <c r="BI1355" s="411">
        <f t="shared" si="418"/>
        <v>0</v>
      </c>
      <c r="BJ1355" s="411">
        <v>521320</v>
      </c>
      <c r="BK1355" s="411">
        <v>630400</v>
      </c>
      <c r="BL1355" s="411">
        <v>583600</v>
      </c>
      <c r="BM1355" s="411">
        <v>544120</v>
      </c>
      <c r="BN1355" s="411">
        <v>461920</v>
      </c>
      <c r="BO1355" s="411">
        <v>411200</v>
      </c>
      <c r="BP1355" s="411">
        <v>601320.00000000012</v>
      </c>
      <c r="BQ1355" s="411">
        <v>705880</v>
      </c>
      <c r="BR1355" s="411">
        <v>608360</v>
      </c>
      <c r="BS1355" s="411">
        <v>520160</v>
      </c>
      <c r="BT1355" s="411">
        <v>414600</v>
      </c>
      <c r="BU1355" s="412">
        <v>427800</v>
      </c>
      <c r="BV1355" s="411">
        <f t="shared" si="419"/>
        <v>6430680</v>
      </c>
      <c r="BW1355" s="411">
        <v>-21822.945762120042</v>
      </c>
      <c r="BX1355" s="411">
        <v>-27194.375494399996</v>
      </c>
      <c r="BY1355" s="411">
        <v>-19577.105361200011</v>
      </c>
      <c r="BZ1355" s="411">
        <v>-19159.168747160045</v>
      </c>
      <c r="CA1355" s="411">
        <v>6501.6718143999606</v>
      </c>
      <c r="CB1355" s="411">
        <v>18460.76149759999</v>
      </c>
      <c r="CC1355" s="411">
        <v>19180.309451879948</v>
      </c>
      <c r="CD1355" s="411">
        <v>-36445.55780852001</v>
      </c>
      <c r="CE1355" s="411">
        <v>12152.207576160014</v>
      </c>
      <c r="CF1355" s="411">
        <v>16992.434993279952</v>
      </c>
      <c r="CG1355" s="411">
        <v>-6392.6183105999662</v>
      </c>
      <c r="CH1355" s="412">
        <v>16667.459758200013</v>
      </c>
      <c r="CI1355" s="411">
        <f t="shared" si="420"/>
        <v>-40636.926392480193</v>
      </c>
      <c r="CJ1355" s="411">
        <v>499497.05423787993</v>
      </c>
      <c r="CK1355" s="411">
        <v>603205.62450559996</v>
      </c>
      <c r="CL1355" s="411">
        <v>564022.89463879995</v>
      </c>
      <c r="CM1355" s="411">
        <v>524960.83125284</v>
      </c>
      <c r="CN1355" s="411">
        <v>468421.67181439995</v>
      </c>
      <c r="CO1355" s="411">
        <v>429660.7614976</v>
      </c>
      <c r="CP1355" s="411">
        <v>620500.30945188005</v>
      </c>
      <c r="CQ1355" s="411">
        <v>669434.44219147996</v>
      </c>
      <c r="CR1355" s="411">
        <v>620512.20757615997</v>
      </c>
      <c r="CS1355" s="411">
        <v>537152.43499327998</v>
      </c>
      <c r="CT1355" s="411">
        <v>408207.38168940006</v>
      </c>
      <c r="CU1355" s="412">
        <v>444467.45975819998</v>
      </c>
      <c r="CV1355" s="411">
        <f t="shared" si="421"/>
        <v>6390043.0736075202</v>
      </c>
      <c r="CW1355" s="411">
        <v>0</v>
      </c>
      <c r="CX1355" s="411">
        <v>0</v>
      </c>
      <c r="CY1355" s="411">
        <v>0</v>
      </c>
      <c r="CZ1355" s="411">
        <v>0</v>
      </c>
      <c r="DA1355" s="411">
        <v>0</v>
      </c>
      <c r="DB1355" s="411">
        <v>0</v>
      </c>
      <c r="DC1355" s="411">
        <v>0</v>
      </c>
      <c r="DD1355" s="411">
        <v>0</v>
      </c>
      <c r="DE1355" s="411">
        <v>0</v>
      </c>
      <c r="DF1355" s="411">
        <v>0</v>
      </c>
      <c r="DG1355" s="411">
        <v>0</v>
      </c>
      <c r="DH1355" s="412">
        <v>0</v>
      </c>
      <c r="DI1355" s="411">
        <f t="shared" si="422"/>
        <v>0</v>
      </c>
      <c r="DJ1355" s="411">
        <v>499497.05423787993</v>
      </c>
      <c r="DK1355" s="411">
        <v>603205.62450559996</v>
      </c>
      <c r="DL1355" s="411">
        <v>564022.89463879995</v>
      </c>
      <c r="DM1355" s="411">
        <v>524960.83125284</v>
      </c>
      <c r="DN1355" s="411">
        <v>468421.67181439995</v>
      </c>
      <c r="DO1355" s="411">
        <v>429660.7614976</v>
      </c>
      <c r="DP1355" s="411">
        <v>620500.30945188005</v>
      </c>
      <c r="DQ1355" s="411">
        <v>669434.44219147996</v>
      </c>
      <c r="DR1355" s="411">
        <v>620512.20757615997</v>
      </c>
      <c r="DS1355" s="411">
        <v>537152.43499327998</v>
      </c>
      <c r="DT1355" s="411">
        <v>408207.38168940006</v>
      </c>
      <c r="DU1355" s="412">
        <v>444467.45975819998</v>
      </c>
      <c r="DV1355" s="411">
        <f t="shared" si="423"/>
        <v>6390043.0736075202</v>
      </c>
      <c r="DW1355" s="412">
        <v>499497.05423787993</v>
      </c>
      <c r="DX1355" s="412">
        <v>603205.62450559996</v>
      </c>
      <c r="DY1355" s="412">
        <v>564022.89463879995</v>
      </c>
      <c r="DZ1355" s="412">
        <v>524960.83125284</v>
      </c>
      <c r="EA1355" s="412">
        <v>468421.67181439995</v>
      </c>
      <c r="EB1355" s="412">
        <v>429660.7614976</v>
      </c>
      <c r="EC1355" s="412">
        <v>620500.30945188005</v>
      </c>
      <c r="ED1355" s="412">
        <v>669434.44219147996</v>
      </c>
      <c r="EE1355" s="412">
        <v>620512.20757615997</v>
      </c>
      <c r="EF1355" s="412">
        <v>537152.43499327998</v>
      </c>
      <c r="EG1355" s="412">
        <v>408207.38168940006</v>
      </c>
      <c r="EH1355" s="412">
        <v>444467.45975819998</v>
      </c>
      <c r="EI1355" s="411">
        <f t="shared" si="424"/>
        <v>6390043.0736075202</v>
      </c>
      <c r="EK1355" s="411">
        <f t="shared" si="425"/>
        <v>6390043.0736075202</v>
      </c>
      <c r="EL1355" s="7">
        <f t="shared" si="426"/>
        <v>0</v>
      </c>
    </row>
    <row r="1356" spans="1:142">
      <c r="A1356" s="365" t="str">
        <f t="shared" si="408"/>
        <v xml:space="preserve"> 242</v>
      </c>
      <c r="B1356" s="370" t="s">
        <v>990</v>
      </c>
      <c r="C1356" s="370" t="s">
        <v>1171</v>
      </c>
      <c r="D1356" s="411">
        <v>521320</v>
      </c>
      <c r="E1356" s="411">
        <v>630400</v>
      </c>
      <c r="F1356" s="411">
        <v>583600</v>
      </c>
      <c r="G1356" s="411">
        <v>544120</v>
      </c>
      <c r="H1356" s="411">
        <v>461920</v>
      </c>
      <c r="I1356" s="411">
        <v>411200</v>
      </c>
      <c r="J1356" s="411">
        <v>601320</v>
      </c>
      <c r="K1356" s="411">
        <v>705880</v>
      </c>
      <c r="L1356" s="411">
        <v>608360</v>
      </c>
      <c r="M1356" s="411">
        <v>520160</v>
      </c>
      <c r="N1356" s="411">
        <v>414600</v>
      </c>
      <c r="O1356" s="412">
        <v>427800</v>
      </c>
      <c r="P1356" s="411">
        <f t="shared" si="409"/>
        <v>6430680</v>
      </c>
      <c r="Q1356" s="411">
        <f t="shared" si="410"/>
        <v>3734482.5806451612</v>
      </c>
      <c r="R1356" s="411">
        <f t="shared" si="411"/>
        <v>1165813.9710789765</v>
      </c>
      <c r="S1356" s="411">
        <f t="shared" si="412"/>
        <v>1530383.448275862</v>
      </c>
      <c r="T1356" s="411">
        <v>0</v>
      </c>
      <c r="U1356" s="411">
        <v>0</v>
      </c>
      <c r="V1356" s="411">
        <v>0</v>
      </c>
      <c r="W1356" s="411">
        <v>0</v>
      </c>
      <c r="X1356" s="411">
        <v>0</v>
      </c>
      <c r="Y1356" s="411">
        <v>0</v>
      </c>
      <c r="Z1356" s="411">
        <v>0</v>
      </c>
      <c r="AA1356" s="411">
        <v>0</v>
      </c>
      <c r="AB1356" s="411">
        <v>0</v>
      </c>
      <c r="AC1356" s="411">
        <v>0</v>
      </c>
      <c r="AD1356" s="411">
        <v>0</v>
      </c>
      <c r="AE1356" s="412">
        <v>0</v>
      </c>
      <c r="AF1356" s="411">
        <f t="shared" si="413"/>
        <v>0</v>
      </c>
      <c r="AG1356" s="411">
        <v>521320</v>
      </c>
      <c r="AH1356" s="411">
        <v>630400</v>
      </c>
      <c r="AI1356" s="411">
        <v>583600</v>
      </c>
      <c r="AJ1356" s="411">
        <v>544120</v>
      </c>
      <c r="AK1356" s="411">
        <v>461920</v>
      </c>
      <c r="AL1356" s="411">
        <v>411200</v>
      </c>
      <c r="AM1356" s="411">
        <v>601320.00000000012</v>
      </c>
      <c r="AN1356" s="411">
        <v>705880</v>
      </c>
      <c r="AO1356" s="411">
        <v>608360</v>
      </c>
      <c r="AP1356" s="411">
        <v>520160</v>
      </c>
      <c r="AQ1356" s="411">
        <v>414600</v>
      </c>
      <c r="AR1356" s="412">
        <v>427800</v>
      </c>
      <c r="AS1356" s="411">
        <f t="shared" si="414"/>
        <v>6430680</v>
      </c>
      <c r="AT1356" s="411">
        <f t="shared" si="415"/>
        <v>3734482.5806451617</v>
      </c>
      <c r="AU1356" s="411">
        <f t="shared" si="416"/>
        <v>1165813.9710789765</v>
      </c>
      <c r="AV1356" s="411">
        <f t="shared" si="417"/>
        <v>1530383.448275862</v>
      </c>
      <c r="AW1356" s="411">
        <v>0</v>
      </c>
      <c r="AX1356" s="411">
        <v>0</v>
      </c>
      <c r="AY1356" s="411">
        <v>0</v>
      </c>
      <c r="AZ1356" s="411">
        <v>0</v>
      </c>
      <c r="BA1356" s="411">
        <v>0</v>
      </c>
      <c r="BB1356" s="411">
        <v>0</v>
      </c>
      <c r="BC1356" s="411">
        <v>0</v>
      </c>
      <c r="BD1356" s="411">
        <v>0</v>
      </c>
      <c r="BE1356" s="411">
        <v>0</v>
      </c>
      <c r="BF1356" s="411">
        <v>0</v>
      </c>
      <c r="BG1356" s="411">
        <v>0</v>
      </c>
      <c r="BH1356" s="412">
        <v>0</v>
      </c>
      <c r="BI1356" s="411">
        <f t="shared" si="418"/>
        <v>0</v>
      </c>
      <c r="BJ1356" s="411">
        <v>521320</v>
      </c>
      <c r="BK1356" s="411">
        <v>630400</v>
      </c>
      <c r="BL1356" s="411">
        <v>583600</v>
      </c>
      <c r="BM1356" s="411">
        <v>544120</v>
      </c>
      <c r="BN1356" s="411">
        <v>461920</v>
      </c>
      <c r="BO1356" s="411">
        <v>411200</v>
      </c>
      <c r="BP1356" s="411">
        <v>601320.00000000012</v>
      </c>
      <c r="BQ1356" s="411">
        <v>705880</v>
      </c>
      <c r="BR1356" s="411">
        <v>608360</v>
      </c>
      <c r="BS1356" s="411">
        <v>520160</v>
      </c>
      <c r="BT1356" s="411">
        <v>414600</v>
      </c>
      <c r="BU1356" s="412">
        <v>427800</v>
      </c>
      <c r="BV1356" s="411">
        <f t="shared" si="419"/>
        <v>6430680</v>
      </c>
      <c r="BW1356" s="411">
        <v>-21822.945762120042</v>
      </c>
      <c r="BX1356" s="411">
        <v>-27194.375494399996</v>
      </c>
      <c r="BY1356" s="411">
        <v>-19577.105361200011</v>
      </c>
      <c r="BZ1356" s="411">
        <v>-19159.168747160045</v>
      </c>
      <c r="CA1356" s="411">
        <v>6501.6718143999606</v>
      </c>
      <c r="CB1356" s="411">
        <v>18460.76149759999</v>
      </c>
      <c r="CC1356" s="411">
        <v>19180.309451879948</v>
      </c>
      <c r="CD1356" s="411">
        <v>-36445.55780852001</v>
      </c>
      <c r="CE1356" s="411">
        <v>12152.207576160014</v>
      </c>
      <c r="CF1356" s="411">
        <v>16992.434993279952</v>
      </c>
      <c r="CG1356" s="411">
        <v>-6392.6183105999662</v>
      </c>
      <c r="CH1356" s="412">
        <v>16667.459758200013</v>
      </c>
      <c r="CI1356" s="411">
        <f t="shared" si="420"/>
        <v>-40636.926392480193</v>
      </c>
      <c r="CJ1356" s="411">
        <v>499497.05423787993</v>
      </c>
      <c r="CK1356" s="411">
        <v>603205.62450559996</v>
      </c>
      <c r="CL1356" s="411">
        <v>564022.89463879995</v>
      </c>
      <c r="CM1356" s="411">
        <v>524960.83125284</v>
      </c>
      <c r="CN1356" s="411">
        <v>468421.67181439995</v>
      </c>
      <c r="CO1356" s="411">
        <v>429660.7614976</v>
      </c>
      <c r="CP1356" s="411">
        <v>620500.30945188005</v>
      </c>
      <c r="CQ1356" s="411">
        <v>669434.44219147996</v>
      </c>
      <c r="CR1356" s="411">
        <v>620512.20757615997</v>
      </c>
      <c r="CS1356" s="411">
        <v>537152.43499327998</v>
      </c>
      <c r="CT1356" s="411">
        <v>408207.38168940006</v>
      </c>
      <c r="CU1356" s="412">
        <v>444467.45975819998</v>
      </c>
      <c r="CV1356" s="411">
        <f t="shared" si="421"/>
        <v>6390043.0736075202</v>
      </c>
      <c r="CW1356" s="411">
        <v>0</v>
      </c>
      <c r="CX1356" s="411">
        <v>0</v>
      </c>
      <c r="CY1356" s="411">
        <v>0</v>
      </c>
      <c r="CZ1356" s="411">
        <v>0</v>
      </c>
      <c r="DA1356" s="411">
        <v>0</v>
      </c>
      <c r="DB1356" s="411">
        <v>0</v>
      </c>
      <c r="DC1356" s="411">
        <v>0</v>
      </c>
      <c r="DD1356" s="411">
        <v>0</v>
      </c>
      <c r="DE1356" s="411">
        <v>0</v>
      </c>
      <c r="DF1356" s="411">
        <v>0</v>
      </c>
      <c r="DG1356" s="411">
        <v>0</v>
      </c>
      <c r="DH1356" s="412">
        <v>0</v>
      </c>
      <c r="DI1356" s="411">
        <f t="shared" si="422"/>
        <v>0</v>
      </c>
      <c r="DJ1356" s="411">
        <v>499497.05423787993</v>
      </c>
      <c r="DK1356" s="411">
        <v>603205.62450559996</v>
      </c>
      <c r="DL1356" s="411">
        <v>564022.89463879995</v>
      </c>
      <c r="DM1356" s="411">
        <v>524960.83125284</v>
      </c>
      <c r="DN1356" s="411">
        <v>468421.67181439995</v>
      </c>
      <c r="DO1356" s="411">
        <v>429660.7614976</v>
      </c>
      <c r="DP1356" s="411">
        <v>620500.30945188005</v>
      </c>
      <c r="DQ1356" s="411">
        <v>669434.44219147996</v>
      </c>
      <c r="DR1356" s="411">
        <v>620512.20757615997</v>
      </c>
      <c r="DS1356" s="411">
        <v>537152.43499327998</v>
      </c>
      <c r="DT1356" s="411">
        <v>408207.38168940006</v>
      </c>
      <c r="DU1356" s="412">
        <v>444467.45975819998</v>
      </c>
      <c r="DV1356" s="411">
        <f t="shared" si="423"/>
        <v>6390043.0736075202</v>
      </c>
      <c r="DW1356" s="412">
        <v>499497.05423787993</v>
      </c>
      <c r="DX1356" s="412">
        <v>603205.62450559996</v>
      </c>
      <c r="DY1356" s="412">
        <v>564022.89463879995</v>
      </c>
      <c r="DZ1356" s="412">
        <v>524960.83125284</v>
      </c>
      <c r="EA1356" s="412">
        <v>468421.67181439995</v>
      </c>
      <c r="EB1356" s="412">
        <v>429660.7614976</v>
      </c>
      <c r="EC1356" s="412">
        <v>620500.30945188005</v>
      </c>
      <c r="ED1356" s="412">
        <v>669434.44219147996</v>
      </c>
      <c r="EE1356" s="412">
        <v>620512.20757615997</v>
      </c>
      <c r="EF1356" s="412">
        <v>537152.43499327998</v>
      </c>
      <c r="EG1356" s="412">
        <v>408207.38168940006</v>
      </c>
      <c r="EH1356" s="412">
        <v>444467.45975819998</v>
      </c>
      <c r="EI1356" s="411">
        <f t="shared" si="424"/>
        <v>6390043.0736075202</v>
      </c>
      <c r="EK1356" s="411">
        <f t="shared" si="425"/>
        <v>6390043.0736075202</v>
      </c>
      <c r="EL1356" s="7">
        <f t="shared" si="426"/>
        <v>0</v>
      </c>
    </row>
    <row r="1357" spans="1:142">
      <c r="A1357" s="365" t="str">
        <f t="shared" si="408"/>
        <v xml:space="preserve"> 242</v>
      </c>
      <c r="B1357" s="370" t="s">
        <v>990</v>
      </c>
      <c r="C1357" s="370" t="s">
        <v>1172</v>
      </c>
      <c r="D1357" s="411">
        <v>521320</v>
      </c>
      <c r="E1357" s="411">
        <v>630400</v>
      </c>
      <c r="F1357" s="411">
        <v>583600</v>
      </c>
      <c r="G1357" s="411">
        <v>544120</v>
      </c>
      <c r="H1357" s="411">
        <v>461920</v>
      </c>
      <c r="I1357" s="411">
        <v>411200</v>
      </c>
      <c r="J1357" s="411">
        <v>601320</v>
      </c>
      <c r="K1357" s="411">
        <v>705880</v>
      </c>
      <c r="L1357" s="411">
        <v>608360</v>
      </c>
      <c r="M1357" s="411">
        <v>520160</v>
      </c>
      <c r="N1357" s="411">
        <v>414600</v>
      </c>
      <c r="O1357" s="412">
        <v>427800</v>
      </c>
      <c r="P1357" s="411">
        <f t="shared" si="409"/>
        <v>6430680</v>
      </c>
      <c r="Q1357" s="411">
        <f t="shared" si="410"/>
        <v>3734482.5806451612</v>
      </c>
      <c r="R1357" s="411">
        <f t="shared" si="411"/>
        <v>1165813.9710789765</v>
      </c>
      <c r="S1357" s="411">
        <f t="shared" si="412"/>
        <v>1530383.448275862</v>
      </c>
      <c r="T1357" s="411">
        <v>0</v>
      </c>
      <c r="U1357" s="411">
        <v>0</v>
      </c>
      <c r="V1357" s="411">
        <v>0</v>
      </c>
      <c r="W1357" s="411">
        <v>0</v>
      </c>
      <c r="X1357" s="411">
        <v>0</v>
      </c>
      <c r="Y1357" s="411">
        <v>0</v>
      </c>
      <c r="Z1357" s="411">
        <v>0</v>
      </c>
      <c r="AA1357" s="411">
        <v>0</v>
      </c>
      <c r="AB1357" s="411">
        <v>0</v>
      </c>
      <c r="AC1357" s="411">
        <v>0</v>
      </c>
      <c r="AD1357" s="411">
        <v>0</v>
      </c>
      <c r="AE1357" s="412">
        <v>0</v>
      </c>
      <c r="AF1357" s="411">
        <f t="shared" si="413"/>
        <v>0</v>
      </c>
      <c r="AG1357" s="411">
        <v>521320</v>
      </c>
      <c r="AH1357" s="411">
        <v>630400</v>
      </c>
      <c r="AI1357" s="411">
        <v>583600</v>
      </c>
      <c r="AJ1357" s="411">
        <v>544120</v>
      </c>
      <c r="AK1357" s="411">
        <v>461920</v>
      </c>
      <c r="AL1357" s="411">
        <v>411200</v>
      </c>
      <c r="AM1357" s="411">
        <v>601320.00000000012</v>
      </c>
      <c r="AN1357" s="411">
        <v>705880</v>
      </c>
      <c r="AO1357" s="411">
        <v>608360</v>
      </c>
      <c r="AP1357" s="411">
        <v>520160</v>
      </c>
      <c r="AQ1357" s="411">
        <v>414600</v>
      </c>
      <c r="AR1357" s="412">
        <v>427800</v>
      </c>
      <c r="AS1357" s="411">
        <f t="shared" si="414"/>
        <v>6430680</v>
      </c>
      <c r="AT1357" s="411">
        <f t="shared" si="415"/>
        <v>3734482.5806451617</v>
      </c>
      <c r="AU1357" s="411">
        <f t="shared" si="416"/>
        <v>1165813.9710789765</v>
      </c>
      <c r="AV1357" s="411">
        <f t="shared" si="417"/>
        <v>1530383.448275862</v>
      </c>
      <c r="AW1357" s="411">
        <v>0</v>
      </c>
      <c r="AX1357" s="411">
        <v>0</v>
      </c>
      <c r="AY1357" s="411">
        <v>0</v>
      </c>
      <c r="AZ1357" s="411">
        <v>0</v>
      </c>
      <c r="BA1357" s="411">
        <v>0</v>
      </c>
      <c r="BB1357" s="411">
        <v>0</v>
      </c>
      <c r="BC1357" s="411">
        <v>0</v>
      </c>
      <c r="BD1357" s="411">
        <v>0</v>
      </c>
      <c r="BE1357" s="411">
        <v>0</v>
      </c>
      <c r="BF1357" s="411">
        <v>0</v>
      </c>
      <c r="BG1357" s="411">
        <v>0</v>
      </c>
      <c r="BH1357" s="412">
        <v>0</v>
      </c>
      <c r="BI1357" s="411">
        <f t="shared" si="418"/>
        <v>0</v>
      </c>
      <c r="BJ1357" s="411">
        <v>521320</v>
      </c>
      <c r="BK1357" s="411">
        <v>630400</v>
      </c>
      <c r="BL1357" s="411">
        <v>583600</v>
      </c>
      <c r="BM1357" s="411">
        <v>544120</v>
      </c>
      <c r="BN1357" s="411">
        <v>461920</v>
      </c>
      <c r="BO1357" s="411">
        <v>411200</v>
      </c>
      <c r="BP1357" s="411">
        <v>601320.00000000012</v>
      </c>
      <c r="BQ1357" s="411">
        <v>705880</v>
      </c>
      <c r="BR1357" s="411">
        <v>608360</v>
      </c>
      <c r="BS1357" s="411">
        <v>520160</v>
      </c>
      <c r="BT1357" s="411">
        <v>414600</v>
      </c>
      <c r="BU1357" s="412">
        <v>427800</v>
      </c>
      <c r="BV1357" s="411">
        <f t="shared" si="419"/>
        <v>6430680</v>
      </c>
      <c r="BW1357" s="411">
        <v>-21822.945762120042</v>
      </c>
      <c r="BX1357" s="411">
        <v>-27194.375494399996</v>
      </c>
      <c r="BY1357" s="411">
        <v>-19577.105361200011</v>
      </c>
      <c r="BZ1357" s="411">
        <v>-19159.168747160045</v>
      </c>
      <c r="CA1357" s="411">
        <v>6501.6718143999606</v>
      </c>
      <c r="CB1357" s="411">
        <v>18460.76149759999</v>
      </c>
      <c r="CC1357" s="411">
        <v>19180.309451879948</v>
      </c>
      <c r="CD1357" s="411">
        <v>-36445.55780852001</v>
      </c>
      <c r="CE1357" s="411">
        <v>12152.207576160014</v>
      </c>
      <c r="CF1357" s="411">
        <v>16992.434993279952</v>
      </c>
      <c r="CG1357" s="411">
        <v>-6392.6183105999662</v>
      </c>
      <c r="CH1357" s="412">
        <v>16667.459758200013</v>
      </c>
      <c r="CI1357" s="411">
        <f t="shared" si="420"/>
        <v>-40636.926392480193</v>
      </c>
      <c r="CJ1357" s="411">
        <v>499497.05423787993</v>
      </c>
      <c r="CK1357" s="411">
        <v>603205.62450559996</v>
      </c>
      <c r="CL1357" s="411">
        <v>564022.89463879995</v>
      </c>
      <c r="CM1357" s="411">
        <v>524960.83125284</v>
      </c>
      <c r="CN1357" s="411">
        <v>468421.67181439995</v>
      </c>
      <c r="CO1357" s="411">
        <v>429660.7614976</v>
      </c>
      <c r="CP1357" s="411">
        <v>620500.30945188005</v>
      </c>
      <c r="CQ1357" s="411">
        <v>669434.44219147996</v>
      </c>
      <c r="CR1357" s="411">
        <v>620512.20757615997</v>
      </c>
      <c r="CS1357" s="411">
        <v>537152.43499327998</v>
      </c>
      <c r="CT1357" s="411">
        <v>408207.38168940006</v>
      </c>
      <c r="CU1357" s="412">
        <v>444467.45975819998</v>
      </c>
      <c r="CV1357" s="411">
        <f t="shared" si="421"/>
        <v>6390043.0736075202</v>
      </c>
      <c r="CW1357" s="411">
        <v>0</v>
      </c>
      <c r="CX1357" s="411">
        <v>0</v>
      </c>
      <c r="CY1357" s="411">
        <v>0</v>
      </c>
      <c r="CZ1357" s="411">
        <v>0</v>
      </c>
      <c r="DA1357" s="411">
        <v>0</v>
      </c>
      <c r="DB1357" s="411">
        <v>0</v>
      </c>
      <c r="DC1357" s="411">
        <v>0</v>
      </c>
      <c r="DD1357" s="411">
        <v>0</v>
      </c>
      <c r="DE1357" s="411">
        <v>0</v>
      </c>
      <c r="DF1357" s="411">
        <v>0</v>
      </c>
      <c r="DG1357" s="411">
        <v>0</v>
      </c>
      <c r="DH1357" s="412">
        <v>0</v>
      </c>
      <c r="DI1357" s="411">
        <f t="shared" si="422"/>
        <v>0</v>
      </c>
      <c r="DJ1357" s="411">
        <v>499497.05423787993</v>
      </c>
      <c r="DK1357" s="411">
        <v>603205.62450559996</v>
      </c>
      <c r="DL1357" s="411">
        <v>564022.89463879995</v>
      </c>
      <c r="DM1357" s="411">
        <v>524960.83125284</v>
      </c>
      <c r="DN1357" s="411">
        <v>468421.67181439995</v>
      </c>
      <c r="DO1357" s="411">
        <v>429660.7614976</v>
      </c>
      <c r="DP1357" s="411">
        <v>620500.30945188005</v>
      </c>
      <c r="DQ1357" s="411">
        <v>669434.44219147996</v>
      </c>
      <c r="DR1357" s="411">
        <v>620512.20757615997</v>
      </c>
      <c r="DS1357" s="411">
        <v>537152.43499327998</v>
      </c>
      <c r="DT1357" s="411">
        <v>408207.38168940006</v>
      </c>
      <c r="DU1357" s="412">
        <v>444467.45975819998</v>
      </c>
      <c r="DV1357" s="411">
        <f t="shared" si="423"/>
        <v>6390043.0736075202</v>
      </c>
      <c r="DW1357" s="412">
        <v>499497.05423787993</v>
      </c>
      <c r="DX1357" s="412">
        <v>603205.62450559996</v>
      </c>
      <c r="DY1357" s="412">
        <v>564022.89463879995</v>
      </c>
      <c r="DZ1357" s="412">
        <v>524960.83125284</v>
      </c>
      <c r="EA1357" s="412">
        <v>468421.67181439995</v>
      </c>
      <c r="EB1357" s="412">
        <v>429660.7614976</v>
      </c>
      <c r="EC1357" s="412">
        <v>620500.30945188005</v>
      </c>
      <c r="ED1357" s="412">
        <v>669434.44219147996</v>
      </c>
      <c r="EE1357" s="412">
        <v>620512.20757615997</v>
      </c>
      <c r="EF1357" s="412">
        <v>537152.43499327998</v>
      </c>
      <c r="EG1357" s="412">
        <v>408207.38168940006</v>
      </c>
      <c r="EH1357" s="412">
        <v>444467.45975819998</v>
      </c>
      <c r="EI1357" s="411">
        <f t="shared" si="424"/>
        <v>6390043.0736075202</v>
      </c>
      <c r="EK1357" s="411">
        <f t="shared" si="425"/>
        <v>6390043.0736075202</v>
      </c>
      <c r="EL1357" s="7">
        <f t="shared" si="426"/>
        <v>0</v>
      </c>
    </row>
    <row r="1358" spans="1:142">
      <c r="A1358" s="365" t="str">
        <f t="shared" si="408"/>
        <v xml:space="preserve"> 242</v>
      </c>
      <c r="B1358" s="370" t="s">
        <v>990</v>
      </c>
      <c r="C1358" s="370" t="s">
        <v>1199</v>
      </c>
      <c r="D1358" s="411">
        <v>1136.32</v>
      </c>
      <c r="E1358" s="411">
        <v>1400.3200000000002</v>
      </c>
      <c r="F1358" s="411">
        <v>1339.6000000000001</v>
      </c>
      <c r="G1358" s="411">
        <v>1327.9199999999998</v>
      </c>
      <c r="H1358" s="411">
        <v>1106</v>
      </c>
      <c r="I1358" s="411">
        <v>926.64</v>
      </c>
      <c r="J1358" s="411">
        <v>1332.08</v>
      </c>
      <c r="K1358" s="411">
        <v>1493.3600000000001</v>
      </c>
      <c r="L1358" s="411">
        <v>1597.44</v>
      </c>
      <c r="M1358" s="411">
        <v>1430.72</v>
      </c>
      <c r="N1358" s="411">
        <v>1023.84</v>
      </c>
      <c r="O1358" s="412">
        <v>975.04000000000008</v>
      </c>
      <c r="P1358" s="411">
        <f t="shared" si="409"/>
        <v>15089.280000000002</v>
      </c>
      <c r="Q1358" s="411">
        <f t="shared" si="410"/>
        <v>8525.9096774193567</v>
      </c>
      <c r="R1358" s="411">
        <f t="shared" si="411"/>
        <v>2693.0972191323694</v>
      </c>
      <c r="S1358" s="411">
        <f t="shared" si="412"/>
        <v>3870.2731034482758</v>
      </c>
      <c r="T1358" s="411">
        <v>0</v>
      </c>
      <c r="U1358" s="411">
        <v>0</v>
      </c>
      <c r="V1358" s="411">
        <v>0</v>
      </c>
      <c r="W1358" s="411">
        <v>0</v>
      </c>
      <c r="X1358" s="411">
        <v>0</v>
      </c>
      <c r="Y1358" s="411">
        <v>0</v>
      </c>
      <c r="Z1358" s="411">
        <v>0</v>
      </c>
      <c r="AA1358" s="411">
        <v>0</v>
      </c>
      <c r="AB1358" s="411">
        <v>0</v>
      </c>
      <c r="AC1358" s="411">
        <v>0</v>
      </c>
      <c r="AD1358" s="411">
        <v>0</v>
      </c>
      <c r="AE1358" s="412">
        <v>0</v>
      </c>
      <c r="AF1358" s="411">
        <f t="shared" si="413"/>
        <v>0</v>
      </c>
      <c r="AG1358" s="411">
        <v>1136.32</v>
      </c>
      <c r="AH1358" s="411">
        <v>1400.3200000000002</v>
      </c>
      <c r="AI1358" s="411">
        <v>1339.6000000000001</v>
      </c>
      <c r="AJ1358" s="411">
        <v>1327.9199999999998</v>
      </c>
      <c r="AK1358" s="411">
        <v>1106</v>
      </c>
      <c r="AL1358" s="411">
        <v>926.64</v>
      </c>
      <c r="AM1358" s="411">
        <v>1332.0800000000004</v>
      </c>
      <c r="AN1358" s="411">
        <v>1493.3600000000001</v>
      </c>
      <c r="AO1358" s="411">
        <v>1597.44</v>
      </c>
      <c r="AP1358" s="411">
        <v>1430.72</v>
      </c>
      <c r="AQ1358" s="411">
        <v>1023.84</v>
      </c>
      <c r="AR1358" s="412">
        <v>975.04000000000008</v>
      </c>
      <c r="AS1358" s="411">
        <f t="shared" si="414"/>
        <v>15089.280000000002</v>
      </c>
      <c r="AT1358" s="411">
        <f t="shared" si="415"/>
        <v>8525.9096774193567</v>
      </c>
      <c r="AU1358" s="411">
        <f t="shared" si="416"/>
        <v>2693.0972191323694</v>
      </c>
      <c r="AV1358" s="411">
        <f t="shared" si="417"/>
        <v>3870.2731034482758</v>
      </c>
      <c r="AW1358" s="411">
        <v>0</v>
      </c>
      <c r="AX1358" s="411">
        <v>0</v>
      </c>
      <c r="AY1358" s="411">
        <v>0</v>
      </c>
      <c r="AZ1358" s="411">
        <v>0</v>
      </c>
      <c r="BA1358" s="411">
        <v>0</v>
      </c>
      <c r="BB1358" s="411">
        <v>0</v>
      </c>
      <c r="BC1358" s="411">
        <v>0</v>
      </c>
      <c r="BD1358" s="411">
        <v>0</v>
      </c>
      <c r="BE1358" s="411">
        <v>0</v>
      </c>
      <c r="BF1358" s="411">
        <v>0</v>
      </c>
      <c r="BG1358" s="411">
        <v>0</v>
      </c>
      <c r="BH1358" s="412">
        <v>0</v>
      </c>
      <c r="BI1358" s="411">
        <f t="shared" si="418"/>
        <v>0</v>
      </c>
      <c r="BJ1358" s="411">
        <v>1136.32</v>
      </c>
      <c r="BK1358" s="411">
        <v>1400.3200000000002</v>
      </c>
      <c r="BL1358" s="411">
        <v>1339.6000000000001</v>
      </c>
      <c r="BM1358" s="411">
        <v>1327.9199999999998</v>
      </c>
      <c r="BN1358" s="411">
        <v>1106</v>
      </c>
      <c r="BO1358" s="411">
        <v>926.64</v>
      </c>
      <c r="BP1358" s="411">
        <v>1332.0800000000004</v>
      </c>
      <c r="BQ1358" s="411">
        <v>1493.3600000000001</v>
      </c>
      <c r="BR1358" s="411">
        <v>1597.44</v>
      </c>
      <c r="BS1358" s="411">
        <v>1430.72</v>
      </c>
      <c r="BT1358" s="411">
        <v>1023.84</v>
      </c>
      <c r="BU1358" s="412">
        <v>975.04000000000008</v>
      </c>
      <c r="BV1358" s="411">
        <f t="shared" si="419"/>
        <v>15089.280000000002</v>
      </c>
      <c r="BW1358" s="411">
        <v>-47.567424477120056</v>
      </c>
      <c r="BX1358" s="411">
        <v>-60.407404651520096</v>
      </c>
      <c r="BY1358" s="411">
        <v>-44.93744061320001</v>
      </c>
      <c r="BZ1358" s="411">
        <v>-46.757780200559978</v>
      </c>
      <c r="CA1358" s="411">
        <v>15.567303919999858</v>
      </c>
      <c r="CB1358" s="411">
        <v>41.601361950719962</v>
      </c>
      <c r="CC1358" s="411">
        <v>42.489367748719985</v>
      </c>
      <c r="CD1358" s="411">
        <v>-77.10423614344009</v>
      </c>
      <c r="CE1358" s="411">
        <v>31.909432688639868</v>
      </c>
      <c r="CF1358" s="411">
        <v>46.738343189759917</v>
      </c>
      <c r="CG1358" s="411">
        <v>-15.786344262239993</v>
      </c>
      <c r="CH1358" s="412">
        <v>37.988405709760087</v>
      </c>
      <c r="CI1358" s="411">
        <f t="shared" si="420"/>
        <v>-76.266415140480547</v>
      </c>
      <c r="CJ1358" s="411">
        <v>1088.7525755228799</v>
      </c>
      <c r="CK1358" s="411">
        <v>1339.91259534848</v>
      </c>
      <c r="CL1358" s="411">
        <v>1294.6625593868</v>
      </c>
      <c r="CM1358" s="411">
        <v>1281.16221979944</v>
      </c>
      <c r="CN1358" s="411">
        <v>1121.5673039199999</v>
      </c>
      <c r="CO1358" s="411">
        <v>968.24136195071992</v>
      </c>
      <c r="CP1358" s="411">
        <v>1374.5693677487202</v>
      </c>
      <c r="CQ1358" s="411">
        <v>1416.25576385656</v>
      </c>
      <c r="CR1358" s="411">
        <v>1629.3494326886398</v>
      </c>
      <c r="CS1358" s="411">
        <v>1477.4583431897599</v>
      </c>
      <c r="CT1358" s="411">
        <v>1008.05365573776</v>
      </c>
      <c r="CU1358" s="412">
        <v>1013.0284057097601</v>
      </c>
      <c r="CV1358" s="411">
        <f t="shared" si="421"/>
        <v>15013.01358485952</v>
      </c>
      <c r="CW1358" s="411">
        <v>0</v>
      </c>
      <c r="CX1358" s="411">
        <v>0</v>
      </c>
      <c r="CY1358" s="411">
        <v>0</v>
      </c>
      <c r="CZ1358" s="411">
        <v>0</v>
      </c>
      <c r="DA1358" s="411">
        <v>0</v>
      </c>
      <c r="DB1358" s="411">
        <v>0</v>
      </c>
      <c r="DC1358" s="411">
        <v>0</v>
      </c>
      <c r="DD1358" s="411">
        <v>0</v>
      </c>
      <c r="DE1358" s="411">
        <v>0</v>
      </c>
      <c r="DF1358" s="411">
        <v>0</v>
      </c>
      <c r="DG1358" s="411">
        <v>0</v>
      </c>
      <c r="DH1358" s="412">
        <v>0</v>
      </c>
      <c r="DI1358" s="411">
        <f t="shared" si="422"/>
        <v>0</v>
      </c>
      <c r="DJ1358" s="411">
        <v>1088.7525755228799</v>
      </c>
      <c r="DK1358" s="411">
        <v>1339.91259534848</v>
      </c>
      <c r="DL1358" s="411">
        <v>1294.6625593868</v>
      </c>
      <c r="DM1358" s="411">
        <v>1281.16221979944</v>
      </c>
      <c r="DN1358" s="411">
        <v>1121.5673039199999</v>
      </c>
      <c r="DO1358" s="411">
        <v>968.24136195071992</v>
      </c>
      <c r="DP1358" s="411">
        <v>1374.5693677487202</v>
      </c>
      <c r="DQ1358" s="411">
        <v>1416.25576385656</v>
      </c>
      <c r="DR1358" s="411">
        <v>1629.3494326886398</v>
      </c>
      <c r="DS1358" s="411">
        <v>1477.4583431897599</v>
      </c>
      <c r="DT1358" s="411">
        <v>1008.05365573776</v>
      </c>
      <c r="DU1358" s="412">
        <v>1013.0284057097601</v>
      </c>
      <c r="DV1358" s="411">
        <f t="shared" si="423"/>
        <v>15013.01358485952</v>
      </c>
      <c r="DW1358" s="412">
        <v>1088.7525755228799</v>
      </c>
      <c r="DX1358" s="412">
        <v>1339.91259534848</v>
      </c>
      <c r="DY1358" s="412">
        <v>1294.6625593868</v>
      </c>
      <c r="DZ1358" s="412">
        <v>1281.16221979944</v>
      </c>
      <c r="EA1358" s="412">
        <v>1121.5673039199999</v>
      </c>
      <c r="EB1358" s="412">
        <v>968.24136195071992</v>
      </c>
      <c r="EC1358" s="412">
        <v>1374.5693677487202</v>
      </c>
      <c r="ED1358" s="412">
        <v>1416.25576385656</v>
      </c>
      <c r="EE1358" s="412">
        <v>1629.3494326886398</v>
      </c>
      <c r="EF1358" s="412">
        <v>1477.4583431897599</v>
      </c>
      <c r="EG1358" s="412">
        <v>1008.05365573776</v>
      </c>
      <c r="EH1358" s="412">
        <v>1013.0284057097601</v>
      </c>
      <c r="EI1358" s="411">
        <f t="shared" si="424"/>
        <v>15013.01358485952</v>
      </c>
      <c r="EK1358" s="411">
        <f t="shared" si="425"/>
        <v>15013.013584859522</v>
      </c>
      <c r="EL1358" s="7">
        <f t="shared" si="426"/>
        <v>0</v>
      </c>
    </row>
    <row r="1359" spans="1:142">
      <c r="A1359" s="365" t="str">
        <f t="shared" si="408"/>
        <v xml:space="preserve"> 242</v>
      </c>
      <c r="B1359" s="370" t="s">
        <v>990</v>
      </c>
      <c r="C1359" s="370" t="s">
        <v>1218</v>
      </c>
      <c r="D1359" s="411">
        <v>1166</v>
      </c>
      <c r="E1359" s="411">
        <v>1418</v>
      </c>
      <c r="F1359" s="411">
        <v>1366</v>
      </c>
      <c r="G1359" s="411">
        <v>1361</v>
      </c>
      <c r="H1359" s="411">
        <v>1190</v>
      </c>
      <c r="I1359" s="411">
        <v>1141</v>
      </c>
      <c r="J1359" s="411">
        <v>1377</v>
      </c>
      <c r="K1359" s="411">
        <v>1529</v>
      </c>
      <c r="L1359" s="411">
        <v>1611</v>
      </c>
      <c r="M1359" s="411">
        <v>1463</v>
      </c>
      <c r="N1359" s="411">
        <v>1123</v>
      </c>
      <c r="O1359" s="412">
        <v>1126</v>
      </c>
      <c r="P1359" s="411">
        <f t="shared" si="409"/>
        <v>15871</v>
      </c>
      <c r="Q1359" s="411">
        <f t="shared" si="410"/>
        <v>8974.5806451612898</v>
      </c>
      <c r="R1359" s="411">
        <f t="shared" si="411"/>
        <v>2740.0055617352614</v>
      </c>
      <c r="S1359" s="411">
        <f t="shared" si="412"/>
        <v>4156.4137931034484</v>
      </c>
      <c r="T1359" s="411">
        <v>0</v>
      </c>
      <c r="U1359" s="411">
        <v>0</v>
      </c>
      <c r="V1359" s="411">
        <v>0</v>
      </c>
      <c r="W1359" s="411">
        <v>0</v>
      </c>
      <c r="X1359" s="411">
        <v>0</v>
      </c>
      <c r="Y1359" s="411">
        <v>0</v>
      </c>
      <c r="Z1359" s="411">
        <v>0</v>
      </c>
      <c r="AA1359" s="411">
        <v>0</v>
      </c>
      <c r="AB1359" s="411">
        <v>0</v>
      </c>
      <c r="AC1359" s="411">
        <v>0</v>
      </c>
      <c r="AD1359" s="411">
        <v>0</v>
      </c>
      <c r="AE1359" s="412">
        <v>0</v>
      </c>
      <c r="AF1359" s="411">
        <f t="shared" si="413"/>
        <v>0</v>
      </c>
      <c r="AG1359" s="411">
        <v>1166</v>
      </c>
      <c r="AH1359" s="411">
        <v>1418</v>
      </c>
      <c r="AI1359" s="411">
        <v>1366</v>
      </c>
      <c r="AJ1359" s="411">
        <v>1361</v>
      </c>
      <c r="AK1359" s="411">
        <v>1190</v>
      </c>
      <c r="AL1359" s="411">
        <v>1141</v>
      </c>
      <c r="AM1359" s="411">
        <v>1377.0000000000002</v>
      </c>
      <c r="AN1359" s="411">
        <v>1529</v>
      </c>
      <c r="AO1359" s="411">
        <v>1611</v>
      </c>
      <c r="AP1359" s="411">
        <v>1463</v>
      </c>
      <c r="AQ1359" s="411">
        <v>1123</v>
      </c>
      <c r="AR1359" s="412">
        <v>1126</v>
      </c>
      <c r="AS1359" s="411">
        <f t="shared" si="414"/>
        <v>15871</v>
      </c>
      <c r="AT1359" s="411">
        <f t="shared" si="415"/>
        <v>8974.5806451612898</v>
      </c>
      <c r="AU1359" s="411">
        <f t="shared" si="416"/>
        <v>2740.0055617352614</v>
      </c>
      <c r="AV1359" s="411">
        <f t="shared" si="417"/>
        <v>4156.4137931034484</v>
      </c>
      <c r="AW1359" s="411">
        <v>0</v>
      </c>
      <c r="AX1359" s="411">
        <v>0</v>
      </c>
      <c r="AY1359" s="411">
        <v>0</v>
      </c>
      <c r="AZ1359" s="411">
        <v>0</v>
      </c>
      <c r="BA1359" s="411">
        <v>0</v>
      </c>
      <c r="BB1359" s="411">
        <v>0</v>
      </c>
      <c r="BC1359" s="411">
        <v>0</v>
      </c>
      <c r="BD1359" s="411">
        <v>0</v>
      </c>
      <c r="BE1359" s="411">
        <v>0</v>
      </c>
      <c r="BF1359" s="411">
        <v>0</v>
      </c>
      <c r="BG1359" s="411">
        <v>0</v>
      </c>
      <c r="BH1359" s="412">
        <v>0</v>
      </c>
      <c r="BI1359" s="411">
        <f t="shared" si="418"/>
        <v>0</v>
      </c>
      <c r="BJ1359" s="411">
        <v>1166</v>
      </c>
      <c r="BK1359" s="411">
        <v>1418</v>
      </c>
      <c r="BL1359" s="411">
        <v>1366</v>
      </c>
      <c r="BM1359" s="411">
        <v>1361</v>
      </c>
      <c r="BN1359" s="411">
        <v>1190</v>
      </c>
      <c r="BO1359" s="411">
        <v>1141</v>
      </c>
      <c r="BP1359" s="411">
        <v>1377.0000000000002</v>
      </c>
      <c r="BQ1359" s="411">
        <v>1529</v>
      </c>
      <c r="BR1359" s="411">
        <v>1611</v>
      </c>
      <c r="BS1359" s="411">
        <v>1463</v>
      </c>
      <c r="BT1359" s="411">
        <v>1123</v>
      </c>
      <c r="BU1359" s="412">
        <v>1126</v>
      </c>
      <c r="BV1359" s="411">
        <f t="shared" si="419"/>
        <v>15871</v>
      </c>
      <c r="BW1359" s="411">
        <v>-48.809857206000089</v>
      </c>
      <c r="BX1359" s="411">
        <v>-61.170089547999964</v>
      </c>
      <c r="BY1359" s="411">
        <v>-45.823039621999953</v>
      </c>
      <c r="BZ1359" s="411">
        <v>-47.922569772999964</v>
      </c>
      <c r="CA1359" s="411">
        <v>16.749630799999807</v>
      </c>
      <c r="CB1359" s="411">
        <v>51.22502156799996</v>
      </c>
      <c r="CC1359" s="411">
        <v>43.922181393000017</v>
      </c>
      <c r="CD1359" s="411">
        <v>-78.944378491000066</v>
      </c>
      <c r="CE1359" s="411">
        <v>32.18029851599988</v>
      </c>
      <c r="CF1359" s="411">
        <v>47.792856803999939</v>
      </c>
      <c r="CG1359" s="411">
        <v>-17.315268602999936</v>
      </c>
      <c r="CH1359" s="412">
        <v>43.86993849400011</v>
      </c>
      <c r="CI1359" s="411">
        <f t="shared" si="420"/>
        <v>-64.245275668000261</v>
      </c>
      <c r="CJ1359" s="411">
        <v>1117.1901427939999</v>
      </c>
      <c r="CK1359" s="411">
        <v>1356.8299104520001</v>
      </c>
      <c r="CL1359" s="411">
        <v>1320.1769603780001</v>
      </c>
      <c r="CM1359" s="411">
        <v>1313.0774302270001</v>
      </c>
      <c r="CN1359" s="411">
        <v>1206.7496307999997</v>
      </c>
      <c r="CO1359" s="411">
        <v>1192.2250215679999</v>
      </c>
      <c r="CP1359" s="411">
        <v>1420.9221813930003</v>
      </c>
      <c r="CQ1359" s="411">
        <v>1450.055621509</v>
      </c>
      <c r="CR1359" s="411">
        <v>1643.1802985159998</v>
      </c>
      <c r="CS1359" s="411">
        <v>1510.7928568039999</v>
      </c>
      <c r="CT1359" s="411">
        <v>1105.6847313970002</v>
      </c>
      <c r="CU1359" s="412">
        <v>1169.8699384940001</v>
      </c>
      <c r="CV1359" s="411">
        <f t="shared" si="421"/>
        <v>15806.754724332</v>
      </c>
      <c r="CW1359" s="411">
        <v>0</v>
      </c>
      <c r="CX1359" s="411">
        <v>0</v>
      </c>
      <c r="CY1359" s="411">
        <v>0</v>
      </c>
      <c r="CZ1359" s="411">
        <v>0</v>
      </c>
      <c r="DA1359" s="411">
        <v>0</v>
      </c>
      <c r="DB1359" s="411">
        <v>0</v>
      </c>
      <c r="DC1359" s="411">
        <v>0</v>
      </c>
      <c r="DD1359" s="411">
        <v>0</v>
      </c>
      <c r="DE1359" s="411">
        <v>0</v>
      </c>
      <c r="DF1359" s="411">
        <v>0</v>
      </c>
      <c r="DG1359" s="411">
        <v>0</v>
      </c>
      <c r="DH1359" s="412">
        <v>0</v>
      </c>
      <c r="DI1359" s="411">
        <f t="shared" si="422"/>
        <v>0</v>
      </c>
      <c r="DJ1359" s="411">
        <v>1117.1901427939999</v>
      </c>
      <c r="DK1359" s="411">
        <v>1356.8299104520001</v>
      </c>
      <c r="DL1359" s="411">
        <v>1320.1769603780001</v>
      </c>
      <c r="DM1359" s="411">
        <v>1313.0774302270001</v>
      </c>
      <c r="DN1359" s="411">
        <v>1206.7496307999997</v>
      </c>
      <c r="DO1359" s="411">
        <v>1192.2250215679999</v>
      </c>
      <c r="DP1359" s="411">
        <v>1420.9221813930003</v>
      </c>
      <c r="DQ1359" s="411">
        <v>1450.055621509</v>
      </c>
      <c r="DR1359" s="411">
        <v>1643.1802985159998</v>
      </c>
      <c r="DS1359" s="411">
        <v>1510.7928568039999</v>
      </c>
      <c r="DT1359" s="411">
        <v>1105.6847313970002</v>
      </c>
      <c r="DU1359" s="412">
        <v>1169.8699384940001</v>
      </c>
      <c r="DV1359" s="411">
        <f t="shared" si="423"/>
        <v>15806.754724332</v>
      </c>
      <c r="DW1359" s="412">
        <v>1117.1901427939999</v>
      </c>
      <c r="DX1359" s="412">
        <v>1356.8299104520001</v>
      </c>
      <c r="DY1359" s="412">
        <v>1320.1769603780001</v>
      </c>
      <c r="DZ1359" s="412">
        <v>1313.0774302270001</v>
      </c>
      <c r="EA1359" s="412">
        <v>1206.7496307999997</v>
      </c>
      <c r="EB1359" s="412">
        <v>1192.2250215679999</v>
      </c>
      <c r="EC1359" s="412">
        <v>1420.9221813930003</v>
      </c>
      <c r="ED1359" s="412">
        <v>1450.055621509</v>
      </c>
      <c r="EE1359" s="412">
        <v>1643.1802985159998</v>
      </c>
      <c r="EF1359" s="412">
        <v>1510.7928568039999</v>
      </c>
      <c r="EG1359" s="412">
        <v>1105.6847313970002</v>
      </c>
      <c r="EH1359" s="412">
        <v>1169.8699384940001</v>
      </c>
      <c r="EI1359" s="411">
        <f t="shared" si="424"/>
        <v>15806.754724332</v>
      </c>
      <c r="EK1359" s="411">
        <f t="shared" si="425"/>
        <v>15806.754724332</v>
      </c>
      <c r="EL1359" s="7">
        <f t="shared" si="426"/>
        <v>0</v>
      </c>
    </row>
    <row r="1360" spans="1:142">
      <c r="A1360" s="365" t="str">
        <f t="shared" si="408"/>
        <v xml:space="preserve"> 242</v>
      </c>
      <c r="B1360" s="370" t="s">
        <v>990</v>
      </c>
      <c r="C1360" s="370" t="s">
        <v>1219</v>
      </c>
      <c r="D1360" s="411">
        <v>-8800</v>
      </c>
      <c r="E1360" s="411">
        <v>7080</v>
      </c>
      <c r="F1360" s="411">
        <v>11880</v>
      </c>
      <c r="G1360" s="411">
        <v>-2280</v>
      </c>
      <c r="H1360" s="411">
        <v>-8240</v>
      </c>
      <c r="I1360" s="411">
        <v>-30280</v>
      </c>
      <c r="J1360" s="411">
        <v>-47120</v>
      </c>
      <c r="K1360" s="411">
        <v>-47880</v>
      </c>
      <c r="L1360" s="411">
        <v>-32360</v>
      </c>
      <c r="M1360" s="411">
        <v>-7960</v>
      </c>
      <c r="N1360" s="411">
        <v>-280</v>
      </c>
      <c r="O1360" s="412">
        <v>5320</v>
      </c>
      <c r="P1360" s="411">
        <f t="shared" si="409"/>
        <v>-160920</v>
      </c>
      <c r="Q1360" s="411">
        <f t="shared" si="410"/>
        <v>-76240</v>
      </c>
      <c r="R1360" s="411">
        <f t="shared" si="411"/>
        <v>-72833.103448275855</v>
      </c>
      <c r="S1360" s="411">
        <f t="shared" si="412"/>
        <v>-11846.896551724138</v>
      </c>
      <c r="T1360" s="411">
        <v>0</v>
      </c>
      <c r="U1360" s="411">
        <v>0</v>
      </c>
      <c r="V1360" s="411">
        <v>0</v>
      </c>
      <c r="W1360" s="411">
        <v>0</v>
      </c>
      <c r="X1360" s="411">
        <v>0</v>
      </c>
      <c r="Y1360" s="411">
        <v>0</v>
      </c>
      <c r="Z1360" s="411">
        <v>0</v>
      </c>
      <c r="AA1360" s="411">
        <v>0</v>
      </c>
      <c r="AB1360" s="411">
        <v>0</v>
      </c>
      <c r="AC1360" s="411">
        <v>0</v>
      </c>
      <c r="AD1360" s="411">
        <v>0</v>
      </c>
      <c r="AE1360" s="412">
        <v>0</v>
      </c>
      <c r="AF1360" s="411">
        <f t="shared" si="413"/>
        <v>0</v>
      </c>
      <c r="AG1360" s="411">
        <v>-8800</v>
      </c>
      <c r="AH1360" s="411">
        <v>7080</v>
      </c>
      <c r="AI1360" s="411">
        <v>11880</v>
      </c>
      <c r="AJ1360" s="411">
        <v>-2280</v>
      </c>
      <c r="AK1360" s="411">
        <v>-8240</v>
      </c>
      <c r="AL1360" s="411">
        <v>-30280</v>
      </c>
      <c r="AM1360" s="411">
        <v>-47120.000000000007</v>
      </c>
      <c r="AN1360" s="411">
        <v>-47880</v>
      </c>
      <c r="AO1360" s="411">
        <v>-32360</v>
      </c>
      <c r="AP1360" s="411">
        <v>-7960</v>
      </c>
      <c r="AQ1360" s="411">
        <v>-280</v>
      </c>
      <c r="AR1360" s="412">
        <v>5320</v>
      </c>
      <c r="AS1360" s="411">
        <f t="shared" si="414"/>
        <v>-160920</v>
      </c>
      <c r="AT1360" s="411">
        <f t="shared" si="415"/>
        <v>-76240</v>
      </c>
      <c r="AU1360" s="411">
        <f t="shared" si="416"/>
        <v>-72833.103448275855</v>
      </c>
      <c r="AV1360" s="411">
        <f t="shared" si="417"/>
        <v>-11846.896551724138</v>
      </c>
      <c r="AW1360" s="411">
        <v>0</v>
      </c>
      <c r="AX1360" s="411">
        <v>0</v>
      </c>
      <c r="AY1360" s="411">
        <v>0</v>
      </c>
      <c r="AZ1360" s="411">
        <v>0</v>
      </c>
      <c r="BA1360" s="411">
        <v>0</v>
      </c>
      <c r="BB1360" s="411">
        <v>0</v>
      </c>
      <c r="BC1360" s="411">
        <v>0</v>
      </c>
      <c r="BD1360" s="411">
        <v>0</v>
      </c>
      <c r="BE1360" s="411">
        <v>0</v>
      </c>
      <c r="BF1360" s="411">
        <v>0</v>
      </c>
      <c r="BG1360" s="411">
        <v>0</v>
      </c>
      <c r="BH1360" s="412">
        <v>0</v>
      </c>
      <c r="BI1360" s="411">
        <f t="shared" si="418"/>
        <v>0</v>
      </c>
      <c r="BJ1360" s="411">
        <v>-8800</v>
      </c>
      <c r="BK1360" s="411">
        <v>7080</v>
      </c>
      <c r="BL1360" s="411">
        <v>11880</v>
      </c>
      <c r="BM1360" s="411">
        <v>-2280</v>
      </c>
      <c r="BN1360" s="411">
        <v>-8240</v>
      </c>
      <c r="BO1360" s="411">
        <v>-30280</v>
      </c>
      <c r="BP1360" s="411">
        <v>-47120.000000000007</v>
      </c>
      <c r="BQ1360" s="411">
        <v>-47880</v>
      </c>
      <c r="BR1360" s="411">
        <v>-32360</v>
      </c>
      <c r="BS1360" s="411">
        <v>-7960</v>
      </c>
      <c r="BT1360" s="411">
        <v>-280</v>
      </c>
      <c r="BU1360" s="412">
        <v>5320</v>
      </c>
      <c r="BV1360" s="411">
        <f t="shared" si="419"/>
        <v>-160920</v>
      </c>
      <c r="BW1360" s="411">
        <v>368.37628080000013</v>
      </c>
      <c r="BX1360" s="411">
        <v>-305.41906488000018</v>
      </c>
      <c r="BY1360" s="411">
        <v>-398.51955395999994</v>
      </c>
      <c r="BZ1360" s="411">
        <v>80.281748039999911</v>
      </c>
      <c r="CA1360" s="411">
        <v>-115.98063679999905</v>
      </c>
      <c r="CB1360" s="411">
        <v>-1359.4159974400013</v>
      </c>
      <c r="CC1360" s="411">
        <v>-1502.9870640799963</v>
      </c>
      <c r="CD1360" s="411">
        <v>2472.1104265200038</v>
      </c>
      <c r="CE1360" s="411">
        <v>-646.40252016000159</v>
      </c>
      <c r="CF1360" s="411">
        <v>-260.03495567999971</v>
      </c>
      <c r="CG1360" s="411">
        <v>4.3172530800000004</v>
      </c>
      <c r="CH1360" s="412">
        <v>207.2718230800001</v>
      </c>
      <c r="CI1360" s="411">
        <f t="shared" si="420"/>
        <v>-1456.402261479994</v>
      </c>
      <c r="CJ1360" s="411">
        <v>-8431.6237192000008</v>
      </c>
      <c r="CK1360" s="411">
        <v>6774.5809351199996</v>
      </c>
      <c r="CL1360" s="411">
        <v>11481.480446040001</v>
      </c>
      <c r="CM1360" s="411">
        <v>-2199.7182519600001</v>
      </c>
      <c r="CN1360" s="411">
        <v>-8355.980636799999</v>
      </c>
      <c r="CO1360" s="411">
        <v>-31639.415997440003</v>
      </c>
      <c r="CP1360" s="411">
        <v>-48622.987064080007</v>
      </c>
      <c r="CQ1360" s="411">
        <v>-45407.889573479995</v>
      </c>
      <c r="CR1360" s="411">
        <v>-33006.402520160002</v>
      </c>
      <c r="CS1360" s="411">
        <v>-8220.0349556799993</v>
      </c>
      <c r="CT1360" s="411">
        <v>-275.68274692</v>
      </c>
      <c r="CU1360" s="412">
        <v>5527.2718230800001</v>
      </c>
      <c r="CV1360" s="411">
        <f t="shared" si="421"/>
        <v>-162376.40226148002</v>
      </c>
      <c r="CW1360" s="411">
        <v>0</v>
      </c>
      <c r="CX1360" s="411">
        <v>0</v>
      </c>
      <c r="CY1360" s="411">
        <v>0</v>
      </c>
      <c r="CZ1360" s="411">
        <v>0</v>
      </c>
      <c r="DA1360" s="411">
        <v>0</v>
      </c>
      <c r="DB1360" s="411">
        <v>0</v>
      </c>
      <c r="DC1360" s="411">
        <v>0</v>
      </c>
      <c r="DD1360" s="411">
        <v>0</v>
      </c>
      <c r="DE1360" s="411">
        <v>0</v>
      </c>
      <c r="DF1360" s="411">
        <v>0</v>
      </c>
      <c r="DG1360" s="411">
        <v>0</v>
      </c>
      <c r="DH1360" s="412">
        <v>0</v>
      </c>
      <c r="DI1360" s="411">
        <f t="shared" si="422"/>
        <v>0</v>
      </c>
      <c r="DJ1360" s="411">
        <v>-8431.6237192000008</v>
      </c>
      <c r="DK1360" s="411">
        <v>6774.5809351199996</v>
      </c>
      <c r="DL1360" s="411">
        <v>11481.480446040001</v>
      </c>
      <c r="DM1360" s="411">
        <v>-2199.7182519600001</v>
      </c>
      <c r="DN1360" s="411">
        <v>-8355.980636799999</v>
      </c>
      <c r="DO1360" s="411">
        <v>-31639.415997440003</v>
      </c>
      <c r="DP1360" s="411">
        <v>-48622.987064080007</v>
      </c>
      <c r="DQ1360" s="411">
        <v>-45407.889573479995</v>
      </c>
      <c r="DR1360" s="411">
        <v>-33006.402520160002</v>
      </c>
      <c r="DS1360" s="411">
        <v>-8220.0349556799993</v>
      </c>
      <c r="DT1360" s="411">
        <v>-275.68274692</v>
      </c>
      <c r="DU1360" s="412">
        <v>5527.2718230800001</v>
      </c>
      <c r="DV1360" s="411">
        <f t="shared" si="423"/>
        <v>-162376.40226148002</v>
      </c>
      <c r="DW1360" s="412">
        <v>-8431.6237192000008</v>
      </c>
      <c r="DX1360" s="412">
        <v>6774.5809351199996</v>
      </c>
      <c r="DY1360" s="412">
        <v>11481.480446040001</v>
      </c>
      <c r="DZ1360" s="412">
        <v>-2199.7182519600001</v>
      </c>
      <c r="EA1360" s="412">
        <v>-8355.980636799999</v>
      </c>
      <c r="EB1360" s="412">
        <v>-31639.415997440003</v>
      </c>
      <c r="EC1360" s="412">
        <v>-48622.987064080007</v>
      </c>
      <c r="ED1360" s="412">
        <v>-45407.889573479995</v>
      </c>
      <c r="EE1360" s="412">
        <v>-33006.402520160002</v>
      </c>
      <c r="EF1360" s="412">
        <v>-8220.0349556799993</v>
      </c>
      <c r="EG1360" s="412">
        <v>-275.68274692</v>
      </c>
      <c r="EH1360" s="412">
        <v>5527.2718230800001</v>
      </c>
      <c r="EI1360" s="411">
        <f t="shared" si="424"/>
        <v>-162376.40226148002</v>
      </c>
      <c r="EK1360" s="411">
        <f t="shared" si="425"/>
        <v>-162376.40226147999</v>
      </c>
      <c r="EL1360" s="7">
        <f t="shared" si="426"/>
        <v>0</v>
      </c>
    </row>
    <row r="1361" spans="1:142">
      <c r="A1361" s="365" t="str">
        <f t="shared" si="408"/>
        <v xml:space="preserve"> 242</v>
      </c>
      <c r="B1361" s="370" t="s">
        <v>990</v>
      </c>
      <c r="C1361" s="370" t="s">
        <v>919</v>
      </c>
      <c r="D1361" s="411">
        <v>7</v>
      </c>
      <c r="E1361" s="411">
        <v>7</v>
      </c>
      <c r="F1361" s="411">
        <v>7</v>
      </c>
      <c r="G1361" s="411">
        <v>7</v>
      </c>
      <c r="H1361" s="411">
        <v>7</v>
      </c>
      <c r="I1361" s="411">
        <v>7</v>
      </c>
      <c r="J1361" s="411">
        <v>7</v>
      </c>
      <c r="K1361" s="411">
        <v>7</v>
      </c>
      <c r="L1361" s="411">
        <v>7</v>
      </c>
      <c r="M1361" s="411">
        <v>7</v>
      </c>
      <c r="N1361" s="411">
        <v>7</v>
      </c>
      <c r="O1361" s="412">
        <v>7</v>
      </c>
      <c r="P1361" s="411">
        <f t="shared" si="409"/>
        <v>84</v>
      </c>
      <c r="Q1361" s="411">
        <f t="shared" si="410"/>
        <v>48.774193548387096</v>
      </c>
      <c r="R1361" s="411">
        <f t="shared" si="411"/>
        <v>12.294771968854281</v>
      </c>
      <c r="S1361" s="411">
        <f t="shared" si="412"/>
        <v>22.931034482758619</v>
      </c>
      <c r="T1361" s="411">
        <v>0</v>
      </c>
      <c r="U1361" s="411">
        <v>0</v>
      </c>
      <c r="V1361" s="411">
        <v>0</v>
      </c>
      <c r="W1361" s="411">
        <v>0</v>
      </c>
      <c r="X1361" s="411">
        <v>0</v>
      </c>
      <c r="Y1361" s="411">
        <v>0</v>
      </c>
      <c r="Z1361" s="411">
        <v>0</v>
      </c>
      <c r="AA1361" s="411">
        <v>0</v>
      </c>
      <c r="AB1361" s="411">
        <v>0</v>
      </c>
      <c r="AC1361" s="411">
        <v>0</v>
      </c>
      <c r="AD1361" s="411">
        <v>0</v>
      </c>
      <c r="AE1361" s="412">
        <v>0</v>
      </c>
      <c r="AF1361" s="411">
        <f t="shared" si="413"/>
        <v>0</v>
      </c>
      <c r="AG1361" s="411">
        <v>7</v>
      </c>
      <c r="AH1361" s="411">
        <v>7</v>
      </c>
      <c r="AI1361" s="411">
        <v>7</v>
      </c>
      <c r="AJ1361" s="411">
        <v>7</v>
      </c>
      <c r="AK1361" s="411">
        <v>7</v>
      </c>
      <c r="AL1361" s="411">
        <v>7</v>
      </c>
      <c r="AM1361" s="411">
        <v>7</v>
      </c>
      <c r="AN1361" s="411">
        <v>7</v>
      </c>
      <c r="AO1361" s="411">
        <v>7</v>
      </c>
      <c r="AP1361" s="411">
        <v>7</v>
      </c>
      <c r="AQ1361" s="411">
        <v>7</v>
      </c>
      <c r="AR1361" s="412">
        <v>7</v>
      </c>
      <c r="AS1361" s="411">
        <f t="shared" si="414"/>
        <v>84</v>
      </c>
      <c r="AT1361" s="411">
        <f t="shared" si="415"/>
        <v>48.774193548387096</v>
      </c>
      <c r="AU1361" s="411">
        <f t="shared" si="416"/>
        <v>12.294771968854281</v>
      </c>
      <c r="AV1361" s="411">
        <f t="shared" si="417"/>
        <v>22.931034482758619</v>
      </c>
      <c r="AW1361" s="411">
        <v>0</v>
      </c>
      <c r="AX1361" s="411">
        <v>0</v>
      </c>
      <c r="AY1361" s="411">
        <v>0</v>
      </c>
      <c r="AZ1361" s="411">
        <v>0</v>
      </c>
      <c r="BA1361" s="411">
        <v>0</v>
      </c>
      <c r="BB1361" s="411">
        <v>0</v>
      </c>
      <c r="BC1361" s="411">
        <v>0</v>
      </c>
      <c r="BD1361" s="411">
        <v>0</v>
      </c>
      <c r="BE1361" s="411">
        <v>0</v>
      </c>
      <c r="BF1361" s="411">
        <v>0</v>
      </c>
      <c r="BG1361" s="411">
        <v>0</v>
      </c>
      <c r="BH1361" s="412">
        <v>0</v>
      </c>
      <c r="BI1361" s="411">
        <f t="shared" si="418"/>
        <v>0</v>
      </c>
      <c r="BJ1361" s="411">
        <v>7</v>
      </c>
      <c r="BK1361" s="411">
        <v>7</v>
      </c>
      <c r="BL1361" s="411">
        <v>7</v>
      </c>
      <c r="BM1361" s="411">
        <v>7</v>
      </c>
      <c r="BN1361" s="411">
        <v>7</v>
      </c>
      <c r="BO1361" s="411">
        <v>7</v>
      </c>
      <c r="BP1361" s="411">
        <v>7</v>
      </c>
      <c r="BQ1361" s="411">
        <v>7</v>
      </c>
      <c r="BR1361" s="411">
        <v>7</v>
      </c>
      <c r="BS1361" s="411">
        <v>7</v>
      </c>
      <c r="BT1361" s="411">
        <v>7</v>
      </c>
      <c r="BU1361" s="412">
        <v>7</v>
      </c>
      <c r="BV1361" s="411">
        <f t="shared" si="419"/>
        <v>84</v>
      </c>
      <c r="BW1361" s="411">
        <v>0</v>
      </c>
      <c r="BX1361" s="411">
        <v>0</v>
      </c>
      <c r="BY1361" s="411">
        <v>0</v>
      </c>
      <c r="BZ1361" s="411">
        <v>0</v>
      </c>
      <c r="CA1361" s="411">
        <v>0</v>
      </c>
      <c r="CB1361" s="411">
        <v>0</v>
      </c>
      <c r="CC1361" s="411">
        <v>0</v>
      </c>
      <c r="CD1361" s="411">
        <v>0</v>
      </c>
      <c r="CE1361" s="411">
        <v>0</v>
      </c>
      <c r="CF1361" s="411">
        <v>0</v>
      </c>
      <c r="CG1361" s="411">
        <v>0</v>
      </c>
      <c r="CH1361" s="412">
        <v>0</v>
      </c>
      <c r="CI1361" s="411">
        <f t="shared" si="420"/>
        <v>0</v>
      </c>
      <c r="CJ1361" s="411">
        <v>7</v>
      </c>
      <c r="CK1361" s="411">
        <v>7</v>
      </c>
      <c r="CL1361" s="411">
        <v>7</v>
      </c>
      <c r="CM1361" s="411">
        <v>7</v>
      </c>
      <c r="CN1361" s="411">
        <v>7</v>
      </c>
      <c r="CO1361" s="411">
        <v>7</v>
      </c>
      <c r="CP1361" s="411">
        <v>7</v>
      </c>
      <c r="CQ1361" s="411">
        <v>7</v>
      </c>
      <c r="CR1361" s="411">
        <v>7</v>
      </c>
      <c r="CS1361" s="411">
        <v>7</v>
      </c>
      <c r="CT1361" s="411">
        <v>7</v>
      </c>
      <c r="CU1361" s="412">
        <v>7</v>
      </c>
      <c r="CV1361" s="411">
        <f t="shared" si="421"/>
        <v>84</v>
      </c>
      <c r="CW1361" s="411">
        <v>0</v>
      </c>
      <c r="CX1361" s="411">
        <v>0</v>
      </c>
      <c r="CY1361" s="411">
        <v>0</v>
      </c>
      <c r="CZ1361" s="411">
        <v>0</v>
      </c>
      <c r="DA1361" s="411">
        <v>0</v>
      </c>
      <c r="DB1361" s="411">
        <v>0</v>
      </c>
      <c r="DC1361" s="411">
        <v>0</v>
      </c>
      <c r="DD1361" s="411">
        <v>0</v>
      </c>
      <c r="DE1361" s="411">
        <v>0</v>
      </c>
      <c r="DF1361" s="411">
        <v>0</v>
      </c>
      <c r="DG1361" s="411">
        <v>0</v>
      </c>
      <c r="DH1361" s="412">
        <v>0</v>
      </c>
      <c r="DI1361" s="411">
        <f t="shared" si="422"/>
        <v>0</v>
      </c>
      <c r="DJ1361" s="411">
        <v>7</v>
      </c>
      <c r="DK1361" s="411">
        <v>7</v>
      </c>
      <c r="DL1361" s="411">
        <v>7</v>
      </c>
      <c r="DM1361" s="411">
        <v>7</v>
      </c>
      <c r="DN1361" s="411">
        <v>7</v>
      </c>
      <c r="DO1361" s="411">
        <v>7</v>
      </c>
      <c r="DP1361" s="411">
        <v>7</v>
      </c>
      <c r="DQ1361" s="411">
        <v>7</v>
      </c>
      <c r="DR1361" s="411">
        <v>7</v>
      </c>
      <c r="DS1361" s="411">
        <v>7</v>
      </c>
      <c r="DT1361" s="411">
        <v>7</v>
      </c>
      <c r="DU1361" s="412">
        <v>7</v>
      </c>
      <c r="DV1361" s="411">
        <f t="shared" si="423"/>
        <v>84</v>
      </c>
      <c r="DW1361" s="412">
        <v>7</v>
      </c>
      <c r="DX1361" s="412">
        <v>7</v>
      </c>
      <c r="DY1361" s="412">
        <v>7</v>
      </c>
      <c r="DZ1361" s="412">
        <v>7</v>
      </c>
      <c r="EA1361" s="412">
        <v>7</v>
      </c>
      <c r="EB1361" s="412">
        <v>7</v>
      </c>
      <c r="EC1361" s="412">
        <v>7</v>
      </c>
      <c r="ED1361" s="412">
        <v>7</v>
      </c>
      <c r="EE1361" s="412">
        <v>7</v>
      </c>
      <c r="EF1361" s="412">
        <v>7</v>
      </c>
      <c r="EG1361" s="412">
        <v>7</v>
      </c>
      <c r="EH1361" s="412">
        <v>7</v>
      </c>
      <c r="EI1361" s="411">
        <f t="shared" si="424"/>
        <v>84</v>
      </c>
      <c r="EK1361" s="411">
        <f t="shared" si="425"/>
        <v>84</v>
      </c>
      <c r="EL1361" s="7">
        <f t="shared" si="426"/>
        <v>0</v>
      </c>
    </row>
    <row r="1362" spans="1:142">
      <c r="A1362" s="365" t="str">
        <f t="shared" si="408"/>
        <v xml:space="preserve"> 242</v>
      </c>
      <c r="B1362" s="370" t="s">
        <v>990</v>
      </c>
      <c r="C1362" s="370" t="s">
        <v>973</v>
      </c>
      <c r="D1362" s="411">
        <v>1166</v>
      </c>
      <c r="E1362" s="411">
        <v>1418</v>
      </c>
      <c r="F1362" s="411">
        <v>1366</v>
      </c>
      <c r="G1362" s="411">
        <v>1361</v>
      </c>
      <c r="H1362" s="411">
        <v>1190</v>
      </c>
      <c r="I1362" s="411">
        <v>1141</v>
      </c>
      <c r="J1362" s="411">
        <v>1377</v>
      </c>
      <c r="K1362" s="411">
        <v>1529</v>
      </c>
      <c r="L1362" s="411">
        <v>1611</v>
      </c>
      <c r="M1362" s="411">
        <v>1463</v>
      </c>
      <c r="N1362" s="411">
        <v>1123</v>
      </c>
      <c r="O1362" s="412">
        <v>1126</v>
      </c>
      <c r="P1362" s="411">
        <f t="shared" si="409"/>
        <v>15871</v>
      </c>
      <c r="Q1362" s="411">
        <f t="shared" si="410"/>
        <v>8974.5806451612898</v>
      </c>
      <c r="R1362" s="411">
        <f t="shared" si="411"/>
        <v>2740.0055617352614</v>
      </c>
      <c r="S1362" s="411">
        <f t="shared" si="412"/>
        <v>4156.4137931034484</v>
      </c>
      <c r="T1362" s="411">
        <v>0</v>
      </c>
      <c r="U1362" s="411">
        <v>0</v>
      </c>
      <c r="V1362" s="411">
        <v>0</v>
      </c>
      <c r="W1362" s="411">
        <v>0</v>
      </c>
      <c r="X1362" s="411">
        <v>0</v>
      </c>
      <c r="Y1362" s="411">
        <v>0</v>
      </c>
      <c r="Z1362" s="411">
        <v>0</v>
      </c>
      <c r="AA1362" s="411">
        <v>0</v>
      </c>
      <c r="AB1362" s="411">
        <v>0</v>
      </c>
      <c r="AC1362" s="411">
        <v>0</v>
      </c>
      <c r="AD1362" s="411">
        <v>0</v>
      </c>
      <c r="AE1362" s="412">
        <v>0</v>
      </c>
      <c r="AF1362" s="411">
        <f t="shared" si="413"/>
        <v>0</v>
      </c>
      <c r="AG1362" s="411">
        <v>1166</v>
      </c>
      <c r="AH1362" s="411">
        <v>1418</v>
      </c>
      <c r="AI1362" s="411">
        <v>1366</v>
      </c>
      <c r="AJ1362" s="411">
        <v>1361</v>
      </c>
      <c r="AK1362" s="411">
        <v>1190</v>
      </c>
      <c r="AL1362" s="411">
        <v>1141</v>
      </c>
      <c r="AM1362" s="411">
        <v>1377.0000000000002</v>
      </c>
      <c r="AN1362" s="411">
        <v>1529</v>
      </c>
      <c r="AO1362" s="411">
        <v>1611</v>
      </c>
      <c r="AP1362" s="411">
        <v>1463</v>
      </c>
      <c r="AQ1362" s="411">
        <v>1123</v>
      </c>
      <c r="AR1362" s="412">
        <v>1126</v>
      </c>
      <c r="AS1362" s="411">
        <f t="shared" si="414"/>
        <v>15871</v>
      </c>
      <c r="AT1362" s="411">
        <f t="shared" si="415"/>
        <v>8974.5806451612898</v>
      </c>
      <c r="AU1362" s="411">
        <f t="shared" si="416"/>
        <v>2740.0055617352614</v>
      </c>
      <c r="AV1362" s="411">
        <f t="shared" si="417"/>
        <v>4156.4137931034484</v>
      </c>
      <c r="AW1362" s="411">
        <v>0</v>
      </c>
      <c r="AX1362" s="411">
        <v>0</v>
      </c>
      <c r="AY1362" s="411">
        <v>0</v>
      </c>
      <c r="AZ1362" s="411">
        <v>0</v>
      </c>
      <c r="BA1362" s="411">
        <v>0</v>
      </c>
      <c r="BB1362" s="411">
        <v>0</v>
      </c>
      <c r="BC1362" s="411">
        <v>0</v>
      </c>
      <c r="BD1362" s="411">
        <v>0</v>
      </c>
      <c r="BE1362" s="411">
        <v>0</v>
      </c>
      <c r="BF1362" s="411">
        <v>0</v>
      </c>
      <c r="BG1362" s="411">
        <v>0</v>
      </c>
      <c r="BH1362" s="412">
        <v>0</v>
      </c>
      <c r="BI1362" s="411">
        <f t="shared" si="418"/>
        <v>0</v>
      </c>
      <c r="BJ1362" s="411">
        <v>1166</v>
      </c>
      <c r="BK1362" s="411">
        <v>1418</v>
      </c>
      <c r="BL1362" s="411">
        <v>1366</v>
      </c>
      <c r="BM1362" s="411">
        <v>1361</v>
      </c>
      <c r="BN1362" s="411">
        <v>1190</v>
      </c>
      <c r="BO1362" s="411">
        <v>1141</v>
      </c>
      <c r="BP1362" s="411">
        <v>1377.0000000000002</v>
      </c>
      <c r="BQ1362" s="411">
        <v>1529</v>
      </c>
      <c r="BR1362" s="411">
        <v>1611</v>
      </c>
      <c r="BS1362" s="411">
        <v>1463</v>
      </c>
      <c r="BT1362" s="411">
        <v>1123</v>
      </c>
      <c r="BU1362" s="412">
        <v>1126</v>
      </c>
      <c r="BV1362" s="411">
        <f t="shared" si="419"/>
        <v>15871</v>
      </c>
      <c r="BW1362" s="411">
        <v>-48.809857206000089</v>
      </c>
      <c r="BX1362" s="411">
        <v>-61.170089547999964</v>
      </c>
      <c r="BY1362" s="411">
        <v>-45.823039621999953</v>
      </c>
      <c r="BZ1362" s="411">
        <v>-47.922569772999964</v>
      </c>
      <c r="CA1362" s="411">
        <v>16.749630799999807</v>
      </c>
      <c r="CB1362" s="411">
        <v>51.22502156799996</v>
      </c>
      <c r="CC1362" s="411">
        <v>43.922181393000017</v>
      </c>
      <c r="CD1362" s="411">
        <v>-78.944378491000066</v>
      </c>
      <c r="CE1362" s="411">
        <v>32.18029851599988</v>
      </c>
      <c r="CF1362" s="411">
        <v>47.792856803999939</v>
      </c>
      <c r="CG1362" s="411">
        <v>-17.315268602999936</v>
      </c>
      <c r="CH1362" s="412">
        <v>43.86993849400011</v>
      </c>
      <c r="CI1362" s="411">
        <f t="shared" si="420"/>
        <v>-64.245275668000261</v>
      </c>
      <c r="CJ1362" s="411">
        <v>1117.1901427939999</v>
      </c>
      <c r="CK1362" s="411">
        <v>1356.8299104520001</v>
      </c>
      <c r="CL1362" s="411">
        <v>1320.1769603780001</v>
      </c>
      <c r="CM1362" s="411">
        <v>1313.0774302270001</v>
      </c>
      <c r="CN1362" s="411">
        <v>1206.7496307999997</v>
      </c>
      <c r="CO1362" s="411">
        <v>1192.2250215679999</v>
      </c>
      <c r="CP1362" s="411">
        <v>1420.9221813930003</v>
      </c>
      <c r="CQ1362" s="411">
        <v>1450.055621509</v>
      </c>
      <c r="CR1362" s="411">
        <v>1643.1802985159998</v>
      </c>
      <c r="CS1362" s="411">
        <v>1510.7928568039999</v>
      </c>
      <c r="CT1362" s="411">
        <v>1105.6847313970002</v>
      </c>
      <c r="CU1362" s="412">
        <v>1169.8699384940001</v>
      </c>
      <c r="CV1362" s="411">
        <f t="shared" si="421"/>
        <v>15806.754724332</v>
      </c>
      <c r="CW1362" s="411">
        <v>0</v>
      </c>
      <c r="CX1362" s="411">
        <v>0</v>
      </c>
      <c r="CY1362" s="411">
        <v>0</v>
      </c>
      <c r="CZ1362" s="411">
        <v>0</v>
      </c>
      <c r="DA1362" s="411">
        <v>0</v>
      </c>
      <c r="DB1362" s="411">
        <v>0</v>
      </c>
      <c r="DC1362" s="411">
        <v>0</v>
      </c>
      <c r="DD1362" s="411">
        <v>0</v>
      </c>
      <c r="DE1362" s="411">
        <v>0</v>
      </c>
      <c r="DF1362" s="411">
        <v>0</v>
      </c>
      <c r="DG1362" s="411">
        <v>0</v>
      </c>
      <c r="DH1362" s="412">
        <v>0</v>
      </c>
      <c r="DI1362" s="411">
        <f t="shared" si="422"/>
        <v>0</v>
      </c>
      <c r="DJ1362" s="411">
        <v>1117.1901427939999</v>
      </c>
      <c r="DK1362" s="411">
        <v>1356.8299104520001</v>
      </c>
      <c r="DL1362" s="411">
        <v>1320.1769603780001</v>
      </c>
      <c r="DM1362" s="411">
        <v>1313.0774302270001</v>
      </c>
      <c r="DN1362" s="411">
        <v>1206.7496307999997</v>
      </c>
      <c r="DO1362" s="411">
        <v>1192.2250215679999</v>
      </c>
      <c r="DP1362" s="411">
        <v>1420.9221813930003</v>
      </c>
      <c r="DQ1362" s="411">
        <v>1450.055621509</v>
      </c>
      <c r="DR1362" s="411">
        <v>1643.1802985159998</v>
      </c>
      <c r="DS1362" s="411">
        <v>1510.7928568039999</v>
      </c>
      <c r="DT1362" s="411">
        <v>1105.6847313970002</v>
      </c>
      <c r="DU1362" s="412">
        <v>1169.8699384940001</v>
      </c>
      <c r="DV1362" s="411">
        <f t="shared" si="423"/>
        <v>15806.754724332</v>
      </c>
      <c r="DW1362" s="412">
        <v>1117.1901427939999</v>
      </c>
      <c r="DX1362" s="412">
        <v>1356.8299104520001</v>
      </c>
      <c r="DY1362" s="412">
        <v>1320.1769603780001</v>
      </c>
      <c r="DZ1362" s="412">
        <v>1313.0774302270001</v>
      </c>
      <c r="EA1362" s="412">
        <v>1206.7496307999997</v>
      </c>
      <c r="EB1362" s="412">
        <v>1192.2250215679999</v>
      </c>
      <c r="EC1362" s="412">
        <v>1420.9221813930003</v>
      </c>
      <c r="ED1362" s="412">
        <v>1450.055621509</v>
      </c>
      <c r="EE1362" s="412">
        <v>1643.1802985159998</v>
      </c>
      <c r="EF1362" s="412">
        <v>1510.7928568039999</v>
      </c>
      <c r="EG1362" s="412">
        <v>1105.6847313970002</v>
      </c>
      <c r="EH1362" s="412">
        <v>1169.8699384940001</v>
      </c>
      <c r="EI1362" s="411">
        <f t="shared" si="424"/>
        <v>15806.754724332</v>
      </c>
      <c r="EK1362" s="411">
        <f t="shared" si="425"/>
        <v>15806.754724332</v>
      </c>
      <c r="EL1362" s="7">
        <f t="shared" si="426"/>
        <v>0</v>
      </c>
    </row>
    <row r="1363" spans="1:142">
      <c r="A1363" s="365" t="str">
        <f t="shared" si="408"/>
        <v xml:space="preserve"> 242</v>
      </c>
      <c r="B1363" s="370" t="s">
        <v>990</v>
      </c>
      <c r="C1363" s="370" t="s">
        <v>920</v>
      </c>
      <c r="D1363" s="411">
        <v>521320</v>
      </c>
      <c r="E1363" s="411">
        <v>630400</v>
      </c>
      <c r="F1363" s="411">
        <v>583600</v>
      </c>
      <c r="G1363" s="411">
        <v>544120</v>
      </c>
      <c r="H1363" s="411">
        <v>461920</v>
      </c>
      <c r="I1363" s="411">
        <v>411200</v>
      </c>
      <c r="J1363" s="411">
        <v>601320</v>
      </c>
      <c r="K1363" s="411">
        <v>705880</v>
      </c>
      <c r="L1363" s="411">
        <v>608360</v>
      </c>
      <c r="M1363" s="411">
        <v>520160</v>
      </c>
      <c r="N1363" s="411">
        <v>414600</v>
      </c>
      <c r="O1363" s="412">
        <v>427800</v>
      </c>
      <c r="P1363" s="411">
        <f t="shared" si="409"/>
        <v>6430680</v>
      </c>
      <c r="Q1363" s="411">
        <f t="shared" si="410"/>
        <v>3734482.5806451612</v>
      </c>
      <c r="R1363" s="411">
        <f t="shared" si="411"/>
        <v>1165813.9710789765</v>
      </c>
      <c r="S1363" s="411">
        <f t="shared" si="412"/>
        <v>1530383.448275862</v>
      </c>
      <c r="T1363" s="411">
        <v>0</v>
      </c>
      <c r="U1363" s="411">
        <v>0</v>
      </c>
      <c r="V1363" s="411">
        <v>0</v>
      </c>
      <c r="W1363" s="411">
        <v>0</v>
      </c>
      <c r="X1363" s="411">
        <v>0</v>
      </c>
      <c r="Y1363" s="411">
        <v>0</v>
      </c>
      <c r="Z1363" s="411">
        <v>0</v>
      </c>
      <c r="AA1363" s="411">
        <v>0</v>
      </c>
      <c r="AB1363" s="411">
        <v>0</v>
      </c>
      <c r="AC1363" s="411">
        <v>0</v>
      </c>
      <c r="AD1363" s="411">
        <v>0</v>
      </c>
      <c r="AE1363" s="412">
        <v>0</v>
      </c>
      <c r="AF1363" s="411">
        <f t="shared" si="413"/>
        <v>0</v>
      </c>
      <c r="AG1363" s="411">
        <v>521320</v>
      </c>
      <c r="AH1363" s="411">
        <v>630400</v>
      </c>
      <c r="AI1363" s="411">
        <v>583600</v>
      </c>
      <c r="AJ1363" s="411">
        <v>544120</v>
      </c>
      <c r="AK1363" s="411">
        <v>461920</v>
      </c>
      <c r="AL1363" s="411">
        <v>411200</v>
      </c>
      <c r="AM1363" s="411">
        <v>601320.00000000012</v>
      </c>
      <c r="AN1363" s="411">
        <v>705880</v>
      </c>
      <c r="AO1363" s="411">
        <v>608360</v>
      </c>
      <c r="AP1363" s="411">
        <v>520160</v>
      </c>
      <c r="AQ1363" s="411">
        <v>414600</v>
      </c>
      <c r="AR1363" s="412">
        <v>427800</v>
      </c>
      <c r="AS1363" s="411">
        <f t="shared" si="414"/>
        <v>6430680</v>
      </c>
      <c r="AT1363" s="411">
        <f t="shared" si="415"/>
        <v>3734482.5806451617</v>
      </c>
      <c r="AU1363" s="411">
        <f t="shared" si="416"/>
        <v>1165813.9710789765</v>
      </c>
      <c r="AV1363" s="411">
        <f t="shared" si="417"/>
        <v>1530383.448275862</v>
      </c>
      <c r="AW1363" s="411">
        <v>0</v>
      </c>
      <c r="AX1363" s="411">
        <v>0</v>
      </c>
      <c r="AY1363" s="411">
        <v>0</v>
      </c>
      <c r="AZ1363" s="411">
        <v>0</v>
      </c>
      <c r="BA1363" s="411">
        <v>0</v>
      </c>
      <c r="BB1363" s="411">
        <v>0</v>
      </c>
      <c r="BC1363" s="411">
        <v>0</v>
      </c>
      <c r="BD1363" s="411">
        <v>0</v>
      </c>
      <c r="BE1363" s="411">
        <v>0</v>
      </c>
      <c r="BF1363" s="411">
        <v>0</v>
      </c>
      <c r="BG1363" s="411">
        <v>0</v>
      </c>
      <c r="BH1363" s="412">
        <v>0</v>
      </c>
      <c r="BI1363" s="411">
        <f t="shared" si="418"/>
        <v>0</v>
      </c>
      <c r="BJ1363" s="411">
        <v>521320</v>
      </c>
      <c r="BK1363" s="411">
        <v>630400</v>
      </c>
      <c r="BL1363" s="411">
        <v>583600</v>
      </c>
      <c r="BM1363" s="411">
        <v>544120</v>
      </c>
      <c r="BN1363" s="411">
        <v>461920</v>
      </c>
      <c r="BO1363" s="411">
        <v>411200</v>
      </c>
      <c r="BP1363" s="411">
        <v>601320.00000000012</v>
      </c>
      <c r="BQ1363" s="411">
        <v>705880</v>
      </c>
      <c r="BR1363" s="411">
        <v>608360</v>
      </c>
      <c r="BS1363" s="411">
        <v>520160</v>
      </c>
      <c r="BT1363" s="411">
        <v>414600</v>
      </c>
      <c r="BU1363" s="412">
        <v>427800</v>
      </c>
      <c r="BV1363" s="411">
        <f t="shared" si="419"/>
        <v>6430680</v>
      </c>
      <c r="BW1363" s="411">
        <v>-21822.945762120042</v>
      </c>
      <c r="BX1363" s="411">
        <v>-27194.375494399996</v>
      </c>
      <c r="BY1363" s="411">
        <v>-19577.105361200011</v>
      </c>
      <c r="BZ1363" s="411">
        <v>-19159.168747160045</v>
      </c>
      <c r="CA1363" s="411">
        <v>6501.6718143999606</v>
      </c>
      <c r="CB1363" s="411">
        <v>18460.76149759999</v>
      </c>
      <c r="CC1363" s="411">
        <v>19180.309451879948</v>
      </c>
      <c r="CD1363" s="411">
        <v>-36445.55780852001</v>
      </c>
      <c r="CE1363" s="411">
        <v>12152.207576160014</v>
      </c>
      <c r="CF1363" s="411">
        <v>16992.434993279952</v>
      </c>
      <c r="CG1363" s="411">
        <v>-6392.6183105999662</v>
      </c>
      <c r="CH1363" s="412">
        <v>16667.459758200013</v>
      </c>
      <c r="CI1363" s="411">
        <f t="shared" si="420"/>
        <v>-40636.926392480193</v>
      </c>
      <c r="CJ1363" s="411">
        <v>499497.05423787993</v>
      </c>
      <c r="CK1363" s="411">
        <v>603205.62450559996</v>
      </c>
      <c r="CL1363" s="411">
        <v>564022.89463879995</v>
      </c>
      <c r="CM1363" s="411">
        <v>524960.83125284</v>
      </c>
      <c r="CN1363" s="411">
        <v>468421.67181439995</v>
      </c>
      <c r="CO1363" s="411">
        <v>429660.7614976</v>
      </c>
      <c r="CP1363" s="411">
        <v>620500.30945188005</v>
      </c>
      <c r="CQ1363" s="411">
        <v>669434.44219147996</v>
      </c>
      <c r="CR1363" s="411">
        <v>620512.20757615997</v>
      </c>
      <c r="CS1363" s="411">
        <v>537152.43499327998</v>
      </c>
      <c r="CT1363" s="411">
        <v>408207.38168940006</v>
      </c>
      <c r="CU1363" s="412">
        <v>444467.45975819998</v>
      </c>
      <c r="CV1363" s="411">
        <f t="shared" si="421"/>
        <v>6390043.0736075202</v>
      </c>
      <c r="CW1363" s="411">
        <v>0</v>
      </c>
      <c r="CX1363" s="411">
        <v>0</v>
      </c>
      <c r="CY1363" s="411">
        <v>0</v>
      </c>
      <c r="CZ1363" s="411">
        <v>0</v>
      </c>
      <c r="DA1363" s="411">
        <v>0</v>
      </c>
      <c r="DB1363" s="411">
        <v>0</v>
      </c>
      <c r="DC1363" s="411">
        <v>0</v>
      </c>
      <c r="DD1363" s="411">
        <v>0</v>
      </c>
      <c r="DE1363" s="411">
        <v>0</v>
      </c>
      <c r="DF1363" s="411">
        <v>0</v>
      </c>
      <c r="DG1363" s="411">
        <v>0</v>
      </c>
      <c r="DH1363" s="412">
        <v>0</v>
      </c>
      <c r="DI1363" s="411">
        <f t="shared" si="422"/>
        <v>0</v>
      </c>
      <c r="DJ1363" s="411">
        <v>499497.05423787993</v>
      </c>
      <c r="DK1363" s="411">
        <v>603205.62450559996</v>
      </c>
      <c r="DL1363" s="411">
        <v>564022.89463879995</v>
      </c>
      <c r="DM1363" s="411">
        <v>524960.83125284</v>
      </c>
      <c r="DN1363" s="411">
        <v>468421.67181439995</v>
      </c>
      <c r="DO1363" s="411">
        <v>429660.7614976</v>
      </c>
      <c r="DP1363" s="411">
        <v>620500.30945188005</v>
      </c>
      <c r="DQ1363" s="411">
        <v>669434.44219147996</v>
      </c>
      <c r="DR1363" s="411">
        <v>620512.20757615997</v>
      </c>
      <c r="DS1363" s="411">
        <v>537152.43499327998</v>
      </c>
      <c r="DT1363" s="411">
        <v>408207.38168940006</v>
      </c>
      <c r="DU1363" s="412">
        <v>444467.45975819998</v>
      </c>
      <c r="DV1363" s="411">
        <f t="shared" si="423"/>
        <v>6390043.0736075202</v>
      </c>
      <c r="DW1363" s="412">
        <v>499497.05423787993</v>
      </c>
      <c r="DX1363" s="412">
        <v>603205.62450559996</v>
      </c>
      <c r="DY1363" s="412">
        <v>564022.89463879995</v>
      </c>
      <c r="DZ1363" s="412">
        <v>524960.83125284</v>
      </c>
      <c r="EA1363" s="412">
        <v>468421.67181439995</v>
      </c>
      <c r="EB1363" s="412">
        <v>429660.7614976</v>
      </c>
      <c r="EC1363" s="412">
        <v>620500.30945188005</v>
      </c>
      <c r="ED1363" s="412">
        <v>669434.44219147996</v>
      </c>
      <c r="EE1363" s="412">
        <v>620512.20757615997</v>
      </c>
      <c r="EF1363" s="412">
        <v>537152.43499327998</v>
      </c>
      <c r="EG1363" s="412">
        <v>408207.38168940006</v>
      </c>
      <c r="EH1363" s="412">
        <v>444467.45975819998</v>
      </c>
      <c r="EI1363" s="411">
        <f t="shared" si="424"/>
        <v>6390043.0736075202</v>
      </c>
      <c r="EK1363" s="411">
        <f t="shared" si="425"/>
        <v>6390043.0736075202</v>
      </c>
      <c r="EL1363" s="7">
        <f t="shared" si="426"/>
        <v>0</v>
      </c>
    </row>
    <row r="1364" spans="1:142">
      <c r="A1364" s="365" t="str">
        <f t="shared" si="408"/>
        <v xml:space="preserve"> 242</v>
      </c>
      <c r="B1364" s="370" t="s">
        <v>990</v>
      </c>
      <c r="C1364" s="370" t="s">
        <v>927</v>
      </c>
      <c r="D1364" s="411">
        <v>521320</v>
      </c>
      <c r="E1364" s="411">
        <v>630400</v>
      </c>
      <c r="F1364" s="411">
        <v>583600</v>
      </c>
      <c r="G1364" s="411">
        <v>544120</v>
      </c>
      <c r="H1364" s="411">
        <v>461920</v>
      </c>
      <c r="I1364" s="411">
        <v>411200</v>
      </c>
      <c r="J1364" s="411">
        <v>601320</v>
      </c>
      <c r="K1364" s="411">
        <v>705880</v>
      </c>
      <c r="L1364" s="411">
        <v>608360</v>
      </c>
      <c r="M1364" s="411">
        <v>520160</v>
      </c>
      <c r="N1364" s="411">
        <v>414600</v>
      </c>
      <c r="O1364" s="412">
        <v>427800</v>
      </c>
      <c r="P1364" s="411">
        <f t="shared" si="409"/>
        <v>6430680</v>
      </c>
      <c r="Q1364" s="411">
        <f t="shared" si="410"/>
        <v>3734482.5806451612</v>
      </c>
      <c r="R1364" s="411">
        <f t="shared" si="411"/>
        <v>1165813.9710789765</v>
      </c>
      <c r="S1364" s="411">
        <f t="shared" si="412"/>
        <v>1530383.448275862</v>
      </c>
      <c r="T1364" s="411">
        <v>0</v>
      </c>
      <c r="U1364" s="411">
        <v>0</v>
      </c>
      <c r="V1364" s="411">
        <v>0</v>
      </c>
      <c r="W1364" s="411">
        <v>0</v>
      </c>
      <c r="X1364" s="411">
        <v>0</v>
      </c>
      <c r="Y1364" s="411">
        <v>0</v>
      </c>
      <c r="Z1364" s="411">
        <v>0</v>
      </c>
      <c r="AA1364" s="411">
        <v>0</v>
      </c>
      <c r="AB1364" s="411">
        <v>0</v>
      </c>
      <c r="AC1364" s="411">
        <v>0</v>
      </c>
      <c r="AD1364" s="411">
        <v>0</v>
      </c>
      <c r="AE1364" s="412">
        <v>0</v>
      </c>
      <c r="AF1364" s="411">
        <f t="shared" si="413"/>
        <v>0</v>
      </c>
      <c r="AG1364" s="411">
        <v>521320</v>
      </c>
      <c r="AH1364" s="411">
        <v>630400</v>
      </c>
      <c r="AI1364" s="411">
        <v>583600</v>
      </c>
      <c r="AJ1364" s="411">
        <v>544120</v>
      </c>
      <c r="AK1364" s="411">
        <v>461920</v>
      </c>
      <c r="AL1364" s="411">
        <v>411200</v>
      </c>
      <c r="AM1364" s="411">
        <v>601320.00000000012</v>
      </c>
      <c r="AN1364" s="411">
        <v>705880</v>
      </c>
      <c r="AO1364" s="411">
        <v>608360</v>
      </c>
      <c r="AP1364" s="411">
        <v>520160</v>
      </c>
      <c r="AQ1364" s="411">
        <v>414600</v>
      </c>
      <c r="AR1364" s="412">
        <v>427800</v>
      </c>
      <c r="AS1364" s="411">
        <f t="shared" si="414"/>
        <v>6430680</v>
      </c>
      <c r="AT1364" s="411">
        <f t="shared" si="415"/>
        <v>3734482.5806451617</v>
      </c>
      <c r="AU1364" s="411">
        <f t="shared" si="416"/>
        <v>1165813.9710789765</v>
      </c>
      <c r="AV1364" s="411">
        <f t="shared" si="417"/>
        <v>1530383.448275862</v>
      </c>
      <c r="AW1364" s="411">
        <v>0</v>
      </c>
      <c r="AX1364" s="411">
        <v>0</v>
      </c>
      <c r="AY1364" s="411">
        <v>0</v>
      </c>
      <c r="AZ1364" s="411">
        <v>0</v>
      </c>
      <c r="BA1364" s="411">
        <v>0</v>
      </c>
      <c r="BB1364" s="411">
        <v>0</v>
      </c>
      <c r="BC1364" s="411">
        <v>0</v>
      </c>
      <c r="BD1364" s="411">
        <v>0</v>
      </c>
      <c r="BE1364" s="411">
        <v>0</v>
      </c>
      <c r="BF1364" s="411">
        <v>0</v>
      </c>
      <c r="BG1364" s="411">
        <v>0</v>
      </c>
      <c r="BH1364" s="412">
        <v>0</v>
      </c>
      <c r="BI1364" s="411">
        <f t="shared" si="418"/>
        <v>0</v>
      </c>
      <c r="BJ1364" s="411">
        <v>521320</v>
      </c>
      <c r="BK1364" s="411">
        <v>630400</v>
      </c>
      <c r="BL1364" s="411">
        <v>583600</v>
      </c>
      <c r="BM1364" s="411">
        <v>544120</v>
      </c>
      <c r="BN1364" s="411">
        <v>461920</v>
      </c>
      <c r="BO1364" s="411">
        <v>411200</v>
      </c>
      <c r="BP1364" s="411">
        <v>601320.00000000012</v>
      </c>
      <c r="BQ1364" s="411">
        <v>705880</v>
      </c>
      <c r="BR1364" s="411">
        <v>608360</v>
      </c>
      <c r="BS1364" s="411">
        <v>520160</v>
      </c>
      <c r="BT1364" s="411">
        <v>414600</v>
      </c>
      <c r="BU1364" s="412">
        <v>427800</v>
      </c>
      <c r="BV1364" s="411">
        <f t="shared" si="419"/>
        <v>6430680</v>
      </c>
      <c r="BW1364" s="411">
        <v>-21822.945762120042</v>
      </c>
      <c r="BX1364" s="411">
        <v>-27194.375494399996</v>
      </c>
      <c r="BY1364" s="411">
        <v>-19577.105361200011</v>
      </c>
      <c r="BZ1364" s="411">
        <v>-19159.168747160045</v>
      </c>
      <c r="CA1364" s="411">
        <v>6501.6718143999606</v>
      </c>
      <c r="CB1364" s="411">
        <v>18460.76149759999</v>
      </c>
      <c r="CC1364" s="411">
        <v>19180.309451879948</v>
      </c>
      <c r="CD1364" s="411">
        <v>-36445.55780852001</v>
      </c>
      <c r="CE1364" s="411">
        <v>12152.207576160014</v>
      </c>
      <c r="CF1364" s="411">
        <v>16992.434993279952</v>
      </c>
      <c r="CG1364" s="411">
        <v>-6392.6183105999662</v>
      </c>
      <c r="CH1364" s="412">
        <v>16667.459758200013</v>
      </c>
      <c r="CI1364" s="411">
        <f t="shared" si="420"/>
        <v>-40636.926392480193</v>
      </c>
      <c r="CJ1364" s="411">
        <v>499497.05423787993</v>
      </c>
      <c r="CK1364" s="411">
        <v>603205.62450559996</v>
      </c>
      <c r="CL1364" s="411">
        <v>564022.89463879995</v>
      </c>
      <c r="CM1364" s="411">
        <v>524960.83125284</v>
      </c>
      <c r="CN1364" s="411">
        <v>468421.67181439995</v>
      </c>
      <c r="CO1364" s="411">
        <v>429660.7614976</v>
      </c>
      <c r="CP1364" s="411">
        <v>620500.30945188005</v>
      </c>
      <c r="CQ1364" s="411">
        <v>669434.44219147996</v>
      </c>
      <c r="CR1364" s="411">
        <v>620512.20757615997</v>
      </c>
      <c r="CS1364" s="411">
        <v>537152.43499327998</v>
      </c>
      <c r="CT1364" s="411">
        <v>408207.38168940006</v>
      </c>
      <c r="CU1364" s="412">
        <v>444467.45975819998</v>
      </c>
      <c r="CV1364" s="411">
        <f t="shared" si="421"/>
        <v>6390043.0736075202</v>
      </c>
      <c r="CW1364" s="411">
        <v>0</v>
      </c>
      <c r="CX1364" s="411">
        <v>0</v>
      </c>
      <c r="CY1364" s="411">
        <v>0</v>
      </c>
      <c r="CZ1364" s="411">
        <v>0</v>
      </c>
      <c r="DA1364" s="411">
        <v>0</v>
      </c>
      <c r="DB1364" s="411">
        <v>0</v>
      </c>
      <c r="DC1364" s="411">
        <v>0</v>
      </c>
      <c r="DD1364" s="411">
        <v>0</v>
      </c>
      <c r="DE1364" s="411">
        <v>0</v>
      </c>
      <c r="DF1364" s="411">
        <v>0</v>
      </c>
      <c r="DG1364" s="411">
        <v>0</v>
      </c>
      <c r="DH1364" s="412">
        <v>0</v>
      </c>
      <c r="DI1364" s="411">
        <f t="shared" si="422"/>
        <v>0</v>
      </c>
      <c r="DJ1364" s="411">
        <v>499497.05423787993</v>
      </c>
      <c r="DK1364" s="411">
        <v>603205.62450559996</v>
      </c>
      <c r="DL1364" s="411">
        <v>564022.89463879995</v>
      </c>
      <c r="DM1364" s="411">
        <v>524960.83125284</v>
      </c>
      <c r="DN1364" s="411">
        <v>468421.67181439995</v>
      </c>
      <c r="DO1364" s="411">
        <v>429660.7614976</v>
      </c>
      <c r="DP1364" s="411">
        <v>620500.30945188005</v>
      </c>
      <c r="DQ1364" s="411">
        <v>669434.44219147996</v>
      </c>
      <c r="DR1364" s="411">
        <v>620512.20757615997</v>
      </c>
      <c r="DS1364" s="411">
        <v>537152.43499327998</v>
      </c>
      <c r="DT1364" s="411">
        <v>408207.38168940006</v>
      </c>
      <c r="DU1364" s="412">
        <v>444467.45975819998</v>
      </c>
      <c r="DV1364" s="411">
        <f t="shared" si="423"/>
        <v>6390043.0736075202</v>
      </c>
      <c r="DW1364" s="412">
        <v>499497.05423787993</v>
      </c>
      <c r="DX1364" s="412">
        <v>603205.62450559996</v>
      </c>
      <c r="DY1364" s="412">
        <v>564022.89463879995</v>
      </c>
      <c r="DZ1364" s="412">
        <v>524960.83125284</v>
      </c>
      <c r="EA1364" s="412">
        <v>468421.67181439995</v>
      </c>
      <c r="EB1364" s="412">
        <v>429660.7614976</v>
      </c>
      <c r="EC1364" s="412">
        <v>620500.30945188005</v>
      </c>
      <c r="ED1364" s="412">
        <v>669434.44219147996</v>
      </c>
      <c r="EE1364" s="412">
        <v>620512.20757615997</v>
      </c>
      <c r="EF1364" s="412">
        <v>537152.43499327998</v>
      </c>
      <c r="EG1364" s="412">
        <v>408207.38168940006</v>
      </c>
      <c r="EH1364" s="412">
        <v>444467.45975819998</v>
      </c>
      <c r="EI1364" s="411">
        <f t="shared" si="424"/>
        <v>6390043.0736075202</v>
      </c>
      <c r="EK1364" s="411">
        <f t="shared" si="425"/>
        <v>6390043.0736075202</v>
      </c>
      <c r="EL1364" s="7">
        <f t="shared" si="426"/>
        <v>0</v>
      </c>
    </row>
    <row r="1365" spans="1:142">
      <c r="A1365" s="365" t="str">
        <f t="shared" si="408"/>
        <v xml:space="preserve"> 242</v>
      </c>
      <c r="B1365" s="370" t="s">
        <v>990</v>
      </c>
      <c r="C1365" s="370" t="s">
        <v>1173</v>
      </c>
      <c r="D1365" s="411">
        <v>0</v>
      </c>
      <c r="E1365" s="411">
        <v>0</v>
      </c>
      <c r="F1365" s="411">
        <v>0</v>
      </c>
      <c r="G1365" s="411">
        <v>1</v>
      </c>
      <c r="H1365" s="411">
        <v>0</v>
      </c>
      <c r="I1365" s="411">
        <v>0</v>
      </c>
      <c r="J1365" s="411">
        <v>0</v>
      </c>
      <c r="K1365" s="411">
        <v>0</v>
      </c>
      <c r="L1365" s="411">
        <v>0</v>
      </c>
      <c r="M1365" s="411">
        <v>0</v>
      </c>
      <c r="N1365" s="411">
        <v>0</v>
      </c>
      <c r="O1365" s="412">
        <v>0</v>
      </c>
      <c r="P1365" s="411">
        <f t="shared" si="409"/>
        <v>1</v>
      </c>
      <c r="Q1365" s="411">
        <f t="shared" si="410"/>
        <v>1</v>
      </c>
      <c r="R1365" s="411">
        <f t="shared" si="411"/>
        <v>0</v>
      </c>
      <c r="S1365" s="411">
        <f t="shared" si="412"/>
        <v>0</v>
      </c>
      <c r="T1365" s="411">
        <v>0</v>
      </c>
      <c r="U1365" s="411">
        <v>0</v>
      </c>
      <c r="V1365" s="411">
        <v>0</v>
      </c>
      <c r="W1365" s="411">
        <v>0</v>
      </c>
      <c r="X1365" s="411">
        <v>0</v>
      </c>
      <c r="Y1365" s="411">
        <v>0</v>
      </c>
      <c r="Z1365" s="411">
        <v>0</v>
      </c>
      <c r="AA1365" s="411">
        <v>0</v>
      </c>
      <c r="AB1365" s="411">
        <v>0</v>
      </c>
      <c r="AC1365" s="411">
        <v>0</v>
      </c>
      <c r="AD1365" s="411">
        <v>0</v>
      </c>
      <c r="AE1365" s="412">
        <v>0</v>
      </c>
      <c r="AF1365" s="411">
        <f t="shared" si="413"/>
        <v>0</v>
      </c>
      <c r="AG1365" s="411">
        <v>0</v>
      </c>
      <c r="AH1365" s="411">
        <v>0</v>
      </c>
      <c r="AI1365" s="411">
        <v>0</v>
      </c>
      <c r="AJ1365" s="411">
        <v>0</v>
      </c>
      <c r="AK1365" s="411">
        <v>0</v>
      </c>
      <c r="AL1365" s="411">
        <v>0</v>
      </c>
      <c r="AM1365" s="411">
        <v>0</v>
      </c>
      <c r="AN1365" s="411">
        <v>0</v>
      </c>
      <c r="AO1365" s="411">
        <v>0</v>
      </c>
      <c r="AP1365" s="411">
        <v>0</v>
      </c>
      <c r="AQ1365" s="411">
        <v>0</v>
      </c>
      <c r="AR1365" s="412">
        <v>0</v>
      </c>
      <c r="AS1365" s="411">
        <f t="shared" si="414"/>
        <v>0</v>
      </c>
      <c r="AT1365" s="411">
        <f t="shared" si="415"/>
        <v>0</v>
      </c>
      <c r="AU1365" s="411">
        <f t="shared" si="416"/>
        <v>0</v>
      </c>
      <c r="AV1365" s="411">
        <f t="shared" si="417"/>
        <v>0</v>
      </c>
      <c r="AW1365" s="411">
        <v>0</v>
      </c>
      <c r="AX1365" s="411">
        <v>0</v>
      </c>
      <c r="AY1365" s="411">
        <v>0</v>
      </c>
      <c r="AZ1365" s="411">
        <v>0</v>
      </c>
      <c r="BA1365" s="411">
        <v>0</v>
      </c>
      <c r="BB1365" s="411">
        <v>0</v>
      </c>
      <c r="BC1365" s="411">
        <v>0</v>
      </c>
      <c r="BD1365" s="411">
        <v>0</v>
      </c>
      <c r="BE1365" s="411">
        <v>0</v>
      </c>
      <c r="BF1365" s="411">
        <v>0</v>
      </c>
      <c r="BG1365" s="411">
        <v>0</v>
      </c>
      <c r="BH1365" s="412">
        <v>0</v>
      </c>
      <c r="BI1365" s="411">
        <f t="shared" si="418"/>
        <v>0</v>
      </c>
      <c r="BJ1365" s="411">
        <v>0</v>
      </c>
      <c r="BK1365" s="411">
        <v>0</v>
      </c>
      <c r="BL1365" s="411">
        <v>0</v>
      </c>
      <c r="BM1365" s="411">
        <v>0</v>
      </c>
      <c r="BN1365" s="411">
        <v>0</v>
      </c>
      <c r="BO1365" s="411">
        <v>0</v>
      </c>
      <c r="BP1365" s="411">
        <v>0</v>
      </c>
      <c r="BQ1365" s="411">
        <v>0</v>
      </c>
      <c r="BR1365" s="411">
        <v>0</v>
      </c>
      <c r="BS1365" s="411">
        <v>0</v>
      </c>
      <c r="BT1365" s="411">
        <v>0</v>
      </c>
      <c r="BU1365" s="412">
        <v>0</v>
      </c>
      <c r="BV1365" s="411">
        <f t="shared" si="419"/>
        <v>0</v>
      </c>
      <c r="BW1365" s="411">
        <v>0</v>
      </c>
      <c r="BX1365" s="411">
        <v>0</v>
      </c>
      <c r="BY1365" s="411">
        <v>0</v>
      </c>
      <c r="BZ1365" s="411">
        <v>0</v>
      </c>
      <c r="CA1365" s="411">
        <v>0</v>
      </c>
      <c r="CB1365" s="411">
        <v>0</v>
      </c>
      <c r="CC1365" s="411">
        <v>0</v>
      </c>
      <c r="CD1365" s="411">
        <v>0</v>
      </c>
      <c r="CE1365" s="411">
        <v>0</v>
      </c>
      <c r="CF1365" s="411">
        <v>0</v>
      </c>
      <c r="CG1365" s="411">
        <v>0</v>
      </c>
      <c r="CH1365" s="412">
        <v>0</v>
      </c>
      <c r="CI1365" s="411">
        <f t="shared" si="420"/>
        <v>0</v>
      </c>
      <c r="CJ1365" s="411">
        <v>0</v>
      </c>
      <c r="CK1365" s="411">
        <v>0</v>
      </c>
      <c r="CL1365" s="411">
        <v>0</v>
      </c>
      <c r="CM1365" s="411">
        <v>0</v>
      </c>
      <c r="CN1365" s="411">
        <v>0</v>
      </c>
      <c r="CO1365" s="411">
        <v>0</v>
      </c>
      <c r="CP1365" s="411">
        <v>0</v>
      </c>
      <c r="CQ1365" s="411">
        <v>0</v>
      </c>
      <c r="CR1365" s="411">
        <v>0</v>
      </c>
      <c r="CS1365" s="411">
        <v>0</v>
      </c>
      <c r="CT1365" s="411">
        <v>0</v>
      </c>
      <c r="CU1365" s="412">
        <v>0</v>
      </c>
      <c r="CV1365" s="411">
        <f t="shared" si="421"/>
        <v>0</v>
      </c>
      <c r="CW1365" s="411">
        <v>0</v>
      </c>
      <c r="CX1365" s="411">
        <v>0</v>
      </c>
      <c r="CY1365" s="411">
        <v>0</v>
      </c>
      <c r="CZ1365" s="411">
        <v>0</v>
      </c>
      <c r="DA1365" s="411">
        <v>0</v>
      </c>
      <c r="DB1365" s="411">
        <v>0</v>
      </c>
      <c r="DC1365" s="411">
        <v>0</v>
      </c>
      <c r="DD1365" s="411">
        <v>0</v>
      </c>
      <c r="DE1365" s="411">
        <v>0</v>
      </c>
      <c r="DF1365" s="411">
        <v>0</v>
      </c>
      <c r="DG1365" s="411">
        <v>0</v>
      </c>
      <c r="DH1365" s="412">
        <v>0</v>
      </c>
      <c r="DI1365" s="411">
        <f t="shared" si="422"/>
        <v>0</v>
      </c>
      <c r="DJ1365" s="411">
        <v>0</v>
      </c>
      <c r="DK1365" s="411">
        <v>0</v>
      </c>
      <c r="DL1365" s="411">
        <v>0</v>
      </c>
      <c r="DM1365" s="411">
        <v>0</v>
      </c>
      <c r="DN1365" s="411">
        <v>0</v>
      </c>
      <c r="DO1365" s="411">
        <v>0</v>
      </c>
      <c r="DP1365" s="411">
        <v>0</v>
      </c>
      <c r="DQ1365" s="411">
        <v>0</v>
      </c>
      <c r="DR1365" s="411">
        <v>0</v>
      </c>
      <c r="DS1365" s="411">
        <v>0</v>
      </c>
      <c r="DT1365" s="411">
        <v>0</v>
      </c>
      <c r="DU1365" s="412">
        <v>0</v>
      </c>
      <c r="DV1365" s="411">
        <f t="shared" si="423"/>
        <v>0</v>
      </c>
      <c r="DW1365" s="412">
        <v>0</v>
      </c>
      <c r="DX1365" s="412">
        <v>0</v>
      </c>
      <c r="DY1365" s="412">
        <v>0</v>
      </c>
      <c r="DZ1365" s="412">
        <v>0</v>
      </c>
      <c r="EA1365" s="412">
        <v>0</v>
      </c>
      <c r="EB1365" s="412">
        <v>0</v>
      </c>
      <c r="EC1365" s="412">
        <v>0</v>
      </c>
      <c r="ED1365" s="412">
        <v>0</v>
      </c>
      <c r="EE1365" s="412">
        <v>0</v>
      </c>
      <c r="EF1365" s="412">
        <v>0</v>
      </c>
      <c r="EG1365" s="412">
        <v>0</v>
      </c>
      <c r="EH1365" s="412">
        <v>0</v>
      </c>
      <c r="EI1365" s="411">
        <f t="shared" si="424"/>
        <v>0</v>
      </c>
      <c r="EK1365" s="411">
        <f t="shared" si="425"/>
        <v>1</v>
      </c>
      <c r="EL1365" s="7">
        <f t="shared" si="426"/>
        <v>-1</v>
      </c>
    </row>
    <row r="1366" spans="1:142">
      <c r="A1366" s="365" t="str">
        <f t="shared" si="408"/>
        <v xml:space="preserve"> 242</v>
      </c>
      <c r="B1366" s="370" t="s">
        <v>990</v>
      </c>
      <c r="C1366" s="370" t="s">
        <v>1178</v>
      </c>
      <c r="D1366" s="411">
        <v>0</v>
      </c>
      <c r="E1366" s="411">
        <v>0</v>
      </c>
      <c r="F1366" s="411">
        <v>0</v>
      </c>
      <c r="G1366" s="411">
        <v>0</v>
      </c>
      <c r="H1366" s="411">
        <v>3</v>
      </c>
      <c r="I1366" s="411">
        <v>0</v>
      </c>
      <c r="J1366" s="411">
        <v>1</v>
      </c>
      <c r="K1366" s="411">
        <v>3</v>
      </c>
      <c r="L1366" s="411">
        <v>0</v>
      </c>
      <c r="M1366" s="411">
        <v>2</v>
      </c>
      <c r="N1366" s="411">
        <v>0</v>
      </c>
      <c r="O1366" s="412">
        <v>0</v>
      </c>
      <c r="P1366" s="411">
        <f t="shared" si="409"/>
        <v>9</v>
      </c>
      <c r="Q1366" s="411">
        <f t="shared" si="410"/>
        <v>3.967741935483871</v>
      </c>
      <c r="R1366" s="411">
        <f t="shared" si="411"/>
        <v>3.032258064516129</v>
      </c>
      <c r="S1366" s="411">
        <f t="shared" si="412"/>
        <v>2</v>
      </c>
      <c r="T1366" s="411">
        <v>0</v>
      </c>
      <c r="U1366" s="411">
        <v>0</v>
      </c>
      <c r="V1366" s="411">
        <v>0</v>
      </c>
      <c r="W1366" s="411">
        <v>0</v>
      </c>
      <c r="X1366" s="411">
        <v>0</v>
      </c>
      <c r="Y1366" s="411">
        <v>0</v>
      </c>
      <c r="Z1366" s="411">
        <v>0</v>
      </c>
      <c r="AA1366" s="411">
        <v>0</v>
      </c>
      <c r="AB1366" s="411">
        <v>0</v>
      </c>
      <c r="AC1366" s="411">
        <v>0</v>
      </c>
      <c r="AD1366" s="411">
        <v>0</v>
      </c>
      <c r="AE1366" s="412">
        <v>0</v>
      </c>
      <c r="AF1366" s="411">
        <f t="shared" si="413"/>
        <v>0</v>
      </c>
      <c r="AG1366" s="411">
        <v>0</v>
      </c>
      <c r="AH1366" s="411">
        <v>0</v>
      </c>
      <c r="AI1366" s="411">
        <v>0</v>
      </c>
      <c r="AJ1366" s="411">
        <v>0</v>
      </c>
      <c r="AK1366" s="411">
        <v>0</v>
      </c>
      <c r="AL1366" s="411">
        <v>0</v>
      </c>
      <c r="AM1366" s="411">
        <v>0</v>
      </c>
      <c r="AN1366" s="411">
        <v>0</v>
      </c>
      <c r="AO1366" s="411">
        <v>0</v>
      </c>
      <c r="AP1366" s="411">
        <v>0</v>
      </c>
      <c r="AQ1366" s="411">
        <v>0</v>
      </c>
      <c r="AR1366" s="412">
        <v>0</v>
      </c>
      <c r="AS1366" s="411">
        <f t="shared" si="414"/>
        <v>0</v>
      </c>
      <c r="AT1366" s="411">
        <f t="shared" si="415"/>
        <v>0</v>
      </c>
      <c r="AU1366" s="411">
        <f t="shared" si="416"/>
        <v>0</v>
      </c>
      <c r="AV1366" s="411">
        <f t="shared" si="417"/>
        <v>0</v>
      </c>
      <c r="AW1366" s="411">
        <v>0</v>
      </c>
      <c r="AX1366" s="411">
        <v>0</v>
      </c>
      <c r="AY1366" s="411">
        <v>0</v>
      </c>
      <c r="AZ1366" s="411">
        <v>0</v>
      </c>
      <c r="BA1366" s="411">
        <v>0</v>
      </c>
      <c r="BB1366" s="411">
        <v>0</v>
      </c>
      <c r="BC1366" s="411">
        <v>0</v>
      </c>
      <c r="BD1366" s="411">
        <v>0</v>
      </c>
      <c r="BE1366" s="411">
        <v>0</v>
      </c>
      <c r="BF1366" s="411">
        <v>0</v>
      </c>
      <c r="BG1366" s="411">
        <v>0</v>
      </c>
      <c r="BH1366" s="412">
        <v>0</v>
      </c>
      <c r="BI1366" s="411">
        <f t="shared" si="418"/>
        <v>0</v>
      </c>
      <c r="BJ1366" s="411">
        <v>0</v>
      </c>
      <c r="BK1366" s="411">
        <v>0</v>
      </c>
      <c r="BL1366" s="411">
        <v>0</v>
      </c>
      <c r="BM1366" s="411">
        <v>0</v>
      </c>
      <c r="BN1366" s="411">
        <v>0</v>
      </c>
      <c r="BO1366" s="411">
        <v>0</v>
      </c>
      <c r="BP1366" s="411">
        <v>0</v>
      </c>
      <c r="BQ1366" s="411">
        <v>0</v>
      </c>
      <c r="BR1366" s="411">
        <v>0</v>
      </c>
      <c r="BS1366" s="411">
        <v>0</v>
      </c>
      <c r="BT1366" s="411">
        <v>0</v>
      </c>
      <c r="BU1366" s="412">
        <v>0</v>
      </c>
      <c r="BV1366" s="411">
        <f t="shared" si="419"/>
        <v>0</v>
      </c>
      <c r="BW1366" s="411">
        <v>0</v>
      </c>
      <c r="BX1366" s="411">
        <v>0</v>
      </c>
      <c r="BY1366" s="411">
        <v>0</v>
      </c>
      <c r="BZ1366" s="411">
        <v>0</v>
      </c>
      <c r="CA1366" s="411">
        <v>0</v>
      </c>
      <c r="CB1366" s="411">
        <v>0</v>
      </c>
      <c r="CC1366" s="411">
        <v>0</v>
      </c>
      <c r="CD1366" s="411">
        <v>0</v>
      </c>
      <c r="CE1366" s="411">
        <v>0</v>
      </c>
      <c r="CF1366" s="411">
        <v>0</v>
      </c>
      <c r="CG1366" s="411">
        <v>0</v>
      </c>
      <c r="CH1366" s="412">
        <v>0</v>
      </c>
      <c r="CI1366" s="411">
        <f t="shared" si="420"/>
        <v>0</v>
      </c>
      <c r="CJ1366" s="411">
        <v>0</v>
      </c>
      <c r="CK1366" s="411">
        <v>0</v>
      </c>
      <c r="CL1366" s="411">
        <v>0</v>
      </c>
      <c r="CM1366" s="411">
        <v>0</v>
      </c>
      <c r="CN1366" s="411">
        <v>0</v>
      </c>
      <c r="CO1366" s="411">
        <v>0</v>
      </c>
      <c r="CP1366" s="411">
        <v>0</v>
      </c>
      <c r="CQ1366" s="411">
        <v>0</v>
      </c>
      <c r="CR1366" s="411">
        <v>0</v>
      </c>
      <c r="CS1366" s="411">
        <v>0</v>
      </c>
      <c r="CT1366" s="411">
        <v>0</v>
      </c>
      <c r="CU1366" s="412">
        <v>0</v>
      </c>
      <c r="CV1366" s="411">
        <f t="shared" si="421"/>
        <v>0</v>
      </c>
      <c r="CW1366" s="411">
        <v>0</v>
      </c>
      <c r="CX1366" s="411">
        <v>0</v>
      </c>
      <c r="CY1366" s="411">
        <v>0</v>
      </c>
      <c r="CZ1366" s="411">
        <v>0</v>
      </c>
      <c r="DA1366" s="411">
        <v>0</v>
      </c>
      <c r="DB1366" s="411">
        <v>0</v>
      </c>
      <c r="DC1366" s="411">
        <v>0</v>
      </c>
      <c r="DD1366" s="411">
        <v>0</v>
      </c>
      <c r="DE1366" s="411">
        <v>0</v>
      </c>
      <c r="DF1366" s="411">
        <v>0</v>
      </c>
      <c r="DG1366" s="411">
        <v>0</v>
      </c>
      <c r="DH1366" s="412">
        <v>0</v>
      </c>
      <c r="DI1366" s="411">
        <f t="shared" si="422"/>
        <v>0</v>
      </c>
      <c r="DJ1366" s="411">
        <v>0</v>
      </c>
      <c r="DK1366" s="411">
        <v>0</v>
      </c>
      <c r="DL1366" s="411">
        <v>0</v>
      </c>
      <c r="DM1366" s="411">
        <v>0</v>
      </c>
      <c r="DN1366" s="411">
        <v>0</v>
      </c>
      <c r="DO1366" s="411">
        <v>0</v>
      </c>
      <c r="DP1366" s="411">
        <v>0</v>
      </c>
      <c r="DQ1366" s="411">
        <v>0</v>
      </c>
      <c r="DR1366" s="411">
        <v>0</v>
      </c>
      <c r="DS1366" s="411">
        <v>0</v>
      </c>
      <c r="DT1366" s="411">
        <v>0</v>
      </c>
      <c r="DU1366" s="412">
        <v>0</v>
      </c>
      <c r="DV1366" s="411">
        <f t="shared" si="423"/>
        <v>0</v>
      </c>
      <c r="DW1366" s="412">
        <v>0</v>
      </c>
      <c r="DX1366" s="412">
        <v>0</v>
      </c>
      <c r="DY1366" s="412">
        <v>0</v>
      </c>
      <c r="DZ1366" s="412">
        <v>0</v>
      </c>
      <c r="EA1366" s="412">
        <v>0</v>
      </c>
      <c r="EB1366" s="412">
        <v>0</v>
      </c>
      <c r="EC1366" s="412">
        <v>0</v>
      </c>
      <c r="ED1366" s="412">
        <v>0</v>
      </c>
      <c r="EE1366" s="412">
        <v>0</v>
      </c>
      <c r="EF1366" s="412">
        <v>0</v>
      </c>
      <c r="EG1366" s="412">
        <v>0</v>
      </c>
      <c r="EH1366" s="412">
        <v>0</v>
      </c>
      <c r="EI1366" s="411">
        <f t="shared" si="424"/>
        <v>0</v>
      </c>
      <c r="EK1366" s="411">
        <f t="shared" si="425"/>
        <v>9</v>
      </c>
      <c r="EL1366" s="7">
        <f t="shared" si="426"/>
        <v>-9</v>
      </c>
    </row>
    <row r="1367" spans="1:142">
      <c r="A1367" s="365" t="str">
        <f t="shared" si="408"/>
        <v xml:space="preserve"> 242</v>
      </c>
      <c r="B1367" s="370" t="s">
        <v>990</v>
      </c>
      <c r="C1367" s="370" t="s">
        <v>1187</v>
      </c>
      <c r="D1367" s="411">
        <v>7</v>
      </c>
      <c r="E1367" s="411">
        <v>7</v>
      </c>
      <c r="F1367" s="411">
        <v>7</v>
      </c>
      <c r="G1367" s="411">
        <v>7</v>
      </c>
      <c r="H1367" s="411">
        <v>7</v>
      </c>
      <c r="I1367" s="411">
        <v>7</v>
      </c>
      <c r="J1367" s="411">
        <v>7</v>
      </c>
      <c r="K1367" s="411">
        <v>7</v>
      </c>
      <c r="L1367" s="411">
        <v>7</v>
      </c>
      <c r="M1367" s="411">
        <v>7</v>
      </c>
      <c r="N1367" s="411">
        <v>7</v>
      </c>
      <c r="O1367" s="412">
        <v>7</v>
      </c>
      <c r="P1367" s="411">
        <f t="shared" si="409"/>
        <v>84</v>
      </c>
      <c r="Q1367" s="411">
        <f t="shared" si="410"/>
        <v>48.774193548387096</v>
      </c>
      <c r="R1367" s="411">
        <f t="shared" si="411"/>
        <v>12.294771968854281</v>
      </c>
      <c r="S1367" s="411">
        <f t="shared" si="412"/>
        <v>22.931034482758619</v>
      </c>
      <c r="T1367" s="411">
        <v>0</v>
      </c>
      <c r="U1367" s="411">
        <v>0</v>
      </c>
      <c r="V1367" s="411">
        <v>0</v>
      </c>
      <c r="W1367" s="411">
        <v>0</v>
      </c>
      <c r="X1367" s="411">
        <v>0</v>
      </c>
      <c r="Y1367" s="411">
        <v>0</v>
      </c>
      <c r="Z1367" s="411">
        <v>0</v>
      </c>
      <c r="AA1367" s="411">
        <v>0</v>
      </c>
      <c r="AB1367" s="411">
        <v>0</v>
      </c>
      <c r="AC1367" s="411">
        <v>0</v>
      </c>
      <c r="AD1367" s="411">
        <v>0</v>
      </c>
      <c r="AE1367" s="412">
        <v>0</v>
      </c>
      <c r="AF1367" s="411">
        <f t="shared" si="413"/>
        <v>0</v>
      </c>
      <c r="AG1367" s="411">
        <v>0</v>
      </c>
      <c r="AH1367" s="411">
        <v>0</v>
      </c>
      <c r="AI1367" s="411">
        <v>0</v>
      </c>
      <c r="AJ1367" s="411">
        <v>0</v>
      </c>
      <c r="AK1367" s="411">
        <v>0</v>
      </c>
      <c r="AL1367" s="411">
        <v>0</v>
      </c>
      <c r="AM1367" s="411">
        <v>0</v>
      </c>
      <c r="AN1367" s="411">
        <v>0</v>
      </c>
      <c r="AO1367" s="411">
        <v>0</v>
      </c>
      <c r="AP1367" s="411">
        <v>0</v>
      </c>
      <c r="AQ1367" s="411">
        <v>0</v>
      </c>
      <c r="AR1367" s="412">
        <v>0</v>
      </c>
      <c r="AS1367" s="411">
        <f t="shared" si="414"/>
        <v>0</v>
      </c>
      <c r="AT1367" s="411">
        <f t="shared" si="415"/>
        <v>0</v>
      </c>
      <c r="AU1367" s="411">
        <f t="shared" si="416"/>
        <v>0</v>
      </c>
      <c r="AV1367" s="411">
        <f t="shared" si="417"/>
        <v>0</v>
      </c>
      <c r="AW1367" s="411">
        <v>0</v>
      </c>
      <c r="AX1367" s="411">
        <v>0</v>
      </c>
      <c r="AY1367" s="411">
        <v>0</v>
      </c>
      <c r="AZ1367" s="411">
        <v>0</v>
      </c>
      <c r="BA1367" s="411">
        <v>0</v>
      </c>
      <c r="BB1367" s="411">
        <v>0</v>
      </c>
      <c r="BC1367" s="411">
        <v>0</v>
      </c>
      <c r="BD1367" s="411">
        <v>0</v>
      </c>
      <c r="BE1367" s="411">
        <v>0</v>
      </c>
      <c r="BF1367" s="411">
        <v>0</v>
      </c>
      <c r="BG1367" s="411">
        <v>0</v>
      </c>
      <c r="BH1367" s="412">
        <v>0</v>
      </c>
      <c r="BI1367" s="411">
        <f t="shared" si="418"/>
        <v>0</v>
      </c>
      <c r="BJ1367" s="411">
        <v>0</v>
      </c>
      <c r="BK1367" s="411">
        <v>0</v>
      </c>
      <c r="BL1367" s="411">
        <v>0</v>
      </c>
      <c r="BM1367" s="411">
        <v>0</v>
      </c>
      <c r="BN1367" s="411">
        <v>0</v>
      </c>
      <c r="BO1367" s="411">
        <v>0</v>
      </c>
      <c r="BP1367" s="411">
        <v>0</v>
      </c>
      <c r="BQ1367" s="411">
        <v>0</v>
      </c>
      <c r="BR1367" s="411">
        <v>0</v>
      </c>
      <c r="BS1367" s="411">
        <v>0</v>
      </c>
      <c r="BT1367" s="411">
        <v>0</v>
      </c>
      <c r="BU1367" s="412">
        <v>0</v>
      </c>
      <c r="BV1367" s="411">
        <f t="shared" si="419"/>
        <v>0</v>
      </c>
      <c r="BW1367" s="411">
        <v>0</v>
      </c>
      <c r="BX1367" s="411">
        <v>0</v>
      </c>
      <c r="BY1367" s="411">
        <v>0</v>
      </c>
      <c r="BZ1367" s="411">
        <v>0</v>
      </c>
      <c r="CA1367" s="411">
        <v>0</v>
      </c>
      <c r="CB1367" s="411">
        <v>0</v>
      </c>
      <c r="CC1367" s="411">
        <v>0</v>
      </c>
      <c r="CD1367" s="411">
        <v>0</v>
      </c>
      <c r="CE1367" s="411">
        <v>0</v>
      </c>
      <c r="CF1367" s="411">
        <v>0</v>
      </c>
      <c r="CG1367" s="411">
        <v>0</v>
      </c>
      <c r="CH1367" s="412">
        <v>0</v>
      </c>
      <c r="CI1367" s="411">
        <f t="shared" si="420"/>
        <v>0</v>
      </c>
      <c r="CJ1367" s="411">
        <v>0</v>
      </c>
      <c r="CK1367" s="411">
        <v>0</v>
      </c>
      <c r="CL1367" s="411">
        <v>0</v>
      </c>
      <c r="CM1367" s="411">
        <v>0</v>
      </c>
      <c r="CN1367" s="411">
        <v>0</v>
      </c>
      <c r="CO1367" s="411">
        <v>0</v>
      </c>
      <c r="CP1367" s="411">
        <v>0</v>
      </c>
      <c r="CQ1367" s="411">
        <v>0</v>
      </c>
      <c r="CR1367" s="411">
        <v>0</v>
      </c>
      <c r="CS1367" s="411">
        <v>0</v>
      </c>
      <c r="CT1367" s="411">
        <v>0</v>
      </c>
      <c r="CU1367" s="412">
        <v>0</v>
      </c>
      <c r="CV1367" s="411">
        <f t="shared" si="421"/>
        <v>0</v>
      </c>
      <c r="CW1367" s="411">
        <v>0</v>
      </c>
      <c r="CX1367" s="411">
        <v>0</v>
      </c>
      <c r="CY1367" s="411">
        <v>0</v>
      </c>
      <c r="CZ1367" s="411">
        <v>0</v>
      </c>
      <c r="DA1367" s="411">
        <v>0</v>
      </c>
      <c r="DB1367" s="411">
        <v>0</v>
      </c>
      <c r="DC1367" s="411">
        <v>0</v>
      </c>
      <c r="DD1367" s="411">
        <v>0</v>
      </c>
      <c r="DE1367" s="411">
        <v>0</v>
      </c>
      <c r="DF1367" s="411">
        <v>0</v>
      </c>
      <c r="DG1367" s="411">
        <v>0</v>
      </c>
      <c r="DH1367" s="412">
        <v>0</v>
      </c>
      <c r="DI1367" s="411">
        <f t="shared" si="422"/>
        <v>0</v>
      </c>
      <c r="DJ1367" s="411">
        <v>0</v>
      </c>
      <c r="DK1367" s="411">
        <v>0</v>
      </c>
      <c r="DL1367" s="411">
        <v>0</v>
      </c>
      <c r="DM1367" s="411">
        <v>0</v>
      </c>
      <c r="DN1367" s="411">
        <v>0</v>
      </c>
      <c r="DO1367" s="411">
        <v>0</v>
      </c>
      <c r="DP1367" s="411">
        <v>0</v>
      </c>
      <c r="DQ1367" s="411">
        <v>0</v>
      </c>
      <c r="DR1367" s="411">
        <v>0</v>
      </c>
      <c r="DS1367" s="411">
        <v>0</v>
      </c>
      <c r="DT1367" s="411">
        <v>0</v>
      </c>
      <c r="DU1367" s="412">
        <v>0</v>
      </c>
      <c r="DV1367" s="411">
        <f t="shared" si="423"/>
        <v>0</v>
      </c>
      <c r="DW1367" s="412">
        <v>0</v>
      </c>
      <c r="DX1367" s="412">
        <v>0</v>
      </c>
      <c r="DY1367" s="412">
        <v>0</v>
      </c>
      <c r="DZ1367" s="412">
        <v>0</v>
      </c>
      <c r="EA1367" s="412">
        <v>0</v>
      </c>
      <c r="EB1367" s="412">
        <v>0</v>
      </c>
      <c r="EC1367" s="412">
        <v>0</v>
      </c>
      <c r="ED1367" s="412">
        <v>0</v>
      </c>
      <c r="EE1367" s="412">
        <v>0</v>
      </c>
      <c r="EF1367" s="412">
        <v>0</v>
      </c>
      <c r="EG1367" s="412">
        <v>0</v>
      </c>
      <c r="EH1367" s="412">
        <v>0</v>
      </c>
      <c r="EI1367" s="411">
        <f t="shared" si="424"/>
        <v>0</v>
      </c>
      <c r="EK1367" s="411">
        <f t="shared" si="425"/>
        <v>84</v>
      </c>
      <c r="EL1367" s="7">
        <f t="shared" si="426"/>
        <v>-84</v>
      </c>
    </row>
    <row r="1368" spans="1:142">
      <c r="A1368" s="365" t="str">
        <f t="shared" si="408"/>
        <v xml:space="preserve"> 244</v>
      </c>
      <c r="B1368" s="370" t="s">
        <v>991</v>
      </c>
      <c r="C1368" s="370" t="s">
        <v>1167</v>
      </c>
      <c r="D1368" s="411">
        <v>64</v>
      </c>
      <c r="E1368" s="411">
        <v>63</v>
      </c>
      <c r="F1368" s="411">
        <v>62</v>
      </c>
      <c r="G1368" s="411">
        <v>63</v>
      </c>
      <c r="H1368" s="411">
        <v>61</v>
      </c>
      <c r="I1368" s="411">
        <v>58</v>
      </c>
      <c r="J1368" s="411">
        <v>55</v>
      </c>
      <c r="K1368" s="411">
        <v>56</v>
      </c>
      <c r="L1368" s="411">
        <v>57</v>
      </c>
      <c r="M1368" s="411">
        <v>58</v>
      </c>
      <c r="N1368" s="411">
        <v>58</v>
      </c>
      <c r="O1368" s="412">
        <v>58</v>
      </c>
      <c r="P1368" s="411">
        <f t="shared" si="409"/>
        <v>713</v>
      </c>
      <c r="Q1368" s="411">
        <f t="shared" si="410"/>
        <v>424.22580645161293</v>
      </c>
      <c r="R1368" s="411">
        <f t="shared" si="411"/>
        <v>99.050055617352612</v>
      </c>
      <c r="S1368" s="411">
        <f t="shared" si="412"/>
        <v>189.72413793103448</v>
      </c>
      <c r="T1368" s="411">
        <v>0</v>
      </c>
      <c r="U1368" s="411">
        <v>-1.0000000000000049</v>
      </c>
      <c r="V1368" s="411">
        <v>0</v>
      </c>
      <c r="W1368" s="411">
        <v>-2.0000000000000027</v>
      </c>
      <c r="X1368" s="411">
        <v>0</v>
      </c>
      <c r="Y1368" s="411">
        <v>-1.0000000000000013</v>
      </c>
      <c r="Z1368" s="411">
        <v>0</v>
      </c>
      <c r="AA1368" s="411">
        <v>0</v>
      </c>
      <c r="AB1368" s="411">
        <v>0</v>
      </c>
      <c r="AC1368" s="411">
        <v>-1.0000000000000009</v>
      </c>
      <c r="AD1368" s="411">
        <v>0.99999999999999734</v>
      </c>
      <c r="AE1368" s="412">
        <v>-1.0000000000000007</v>
      </c>
      <c r="AF1368" s="411">
        <f t="shared" si="413"/>
        <v>-5.0000000000000133</v>
      </c>
      <c r="AG1368" s="411">
        <v>64</v>
      </c>
      <c r="AH1368" s="411">
        <v>61.999999999999993</v>
      </c>
      <c r="AI1368" s="411">
        <v>62</v>
      </c>
      <c r="AJ1368" s="411">
        <v>61</v>
      </c>
      <c r="AK1368" s="411">
        <v>61</v>
      </c>
      <c r="AL1368" s="411">
        <v>57</v>
      </c>
      <c r="AM1368" s="411">
        <v>55</v>
      </c>
      <c r="AN1368" s="411">
        <v>56</v>
      </c>
      <c r="AO1368" s="411">
        <v>57</v>
      </c>
      <c r="AP1368" s="411">
        <v>57</v>
      </c>
      <c r="AQ1368" s="411">
        <v>59</v>
      </c>
      <c r="AR1368" s="412">
        <v>57</v>
      </c>
      <c r="AS1368" s="411">
        <f t="shared" si="414"/>
        <v>708</v>
      </c>
      <c r="AT1368" s="411">
        <f t="shared" si="415"/>
        <v>420.22580645161293</v>
      </c>
      <c r="AU1368" s="411">
        <f t="shared" si="416"/>
        <v>99.050055617352612</v>
      </c>
      <c r="AV1368" s="411">
        <f t="shared" si="417"/>
        <v>188.72413793103448</v>
      </c>
      <c r="AW1368" s="411">
        <v>-6.0000000000000009</v>
      </c>
      <c r="AX1368" s="411">
        <v>-4.9999999999999991</v>
      </c>
      <c r="AY1368" s="411">
        <v>-4</v>
      </c>
      <c r="AZ1368" s="411">
        <v>-4</v>
      </c>
      <c r="BA1368" s="411">
        <v>-3</v>
      </c>
      <c r="BB1368" s="411">
        <v>-0.99999999999999989</v>
      </c>
      <c r="BC1368" s="411">
        <v>0</v>
      </c>
      <c r="BD1368" s="411">
        <v>0</v>
      </c>
      <c r="BE1368" s="411">
        <v>0</v>
      </c>
      <c r="BF1368" s="411">
        <v>0</v>
      </c>
      <c r="BG1368" s="411">
        <v>0</v>
      </c>
      <c r="BH1368" s="412">
        <v>0</v>
      </c>
      <c r="BI1368" s="411">
        <f t="shared" si="418"/>
        <v>-23</v>
      </c>
      <c r="BJ1368" s="411">
        <v>58.000000000000007</v>
      </c>
      <c r="BK1368" s="411">
        <v>57</v>
      </c>
      <c r="BL1368" s="411">
        <v>58</v>
      </c>
      <c r="BM1368" s="411">
        <v>57</v>
      </c>
      <c r="BN1368" s="411">
        <v>58</v>
      </c>
      <c r="BO1368" s="411">
        <v>55.999999999999993</v>
      </c>
      <c r="BP1368" s="411">
        <v>55</v>
      </c>
      <c r="BQ1368" s="411">
        <v>56</v>
      </c>
      <c r="BR1368" s="411">
        <v>57</v>
      </c>
      <c r="BS1368" s="411">
        <v>57</v>
      </c>
      <c r="BT1368" s="411">
        <v>59</v>
      </c>
      <c r="BU1368" s="412">
        <v>57</v>
      </c>
      <c r="BV1368" s="411">
        <f t="shared" si="419"/>
        <v>685</v>
      </c>
      <c r="BW1368" s="411">
        <v>0</v>
      </c>
      <c r="BX1368" s="411">
        <v>0</v>
      </c>
      <c r="BY1368" s="411">
        <v>0</v>
      </c>
      <c r="BZ1368" s="411">
        <v>0</v>
      </c>
      <c r="CA1368" s="411">
        <v>0</v>
      </c>
      <c r="CB1368" s="411">
        <v>0</v>
      </c>
      <c r="CC1368" s="411">
        <v>0</v>
      </c>
      <c r="CD1368" s="411">
        <v>0</v>
      </c>
      <c r="CE1368" s="411">
        <v>0</v>
      </c>
      <c r="CF1368" s="411">
        <v>0</v>
      </c>
      <c r="CG1368" s="411">
        <v>0</v>
      </c>
      <c r="CH1368" s="412">
        <v>0</v>
      </c>
      <c r="CI1368" s="411">
        <f t="shared" si="420"/>
        <v>0</v>
      </c>
      <c r="CJ1368" s="411">
        <v>58.000000000000007</v>
      </c>
      <c r="CK1368" s="411">
        <v>57</v>
      </c>
      <c r="CL1368" s="411">
        <v>58</v>
      </c>
      <c r="CM1368" s="411">
        <v>57</v>
      </c>
      <c r="CN1368" s="411">
        <v>58</v>
      </c>
      <c r="CO1368" s="411">
        <v>55.999999999999993</v>
      </c>
      <c r="CP1368" s="411">
        <v>55</v>
      </c>
      <c r="CQ1368" s="411">
        <v>56</v>
      </c>
      <c r="CR1368" s="411">
        <v>57</v>
      </c>
      <c r="CS1368" s="411">
        <v>57</v>
      </c>
      <c r="CT1368" s="411">
        <v>59</v>
      </c>
      <c r="CU1368" s="412">
        <v>57</v>
      </c>
      <c r="CV1368" s="411">
        <f t="shared" si="421"/>
        <v>685</v>
      </c>
      <c r="CW1368" s="411">
        <v>-1.0000000000000071</v>
      </c>
      <c r="CX1368" s="411">
        <v>0</v>
      </c>
      <c r="CY1368" s="411">
        <v>-1</v>
      </c>
      <c r="CZ1368" s="411">
        <v>0</v>
      </c>
      <c r="DA1368" s="411">
        <v>-1</v>
      </c>
      <c r="DB1368" s="411">
        <v>1.0000000000000071</v>
      </c>
      <c r="DC1368" s="411">
        <v>2</v>
      </c>
      <c r="DD1368" s="411">
        <v>1</v>
      </c>
      <c r="DE1368" s="411">
        <v>0</v>
      </c>
      <c r="DF1368" s="411">
        <v>0</v>
      </c>
      <c r="DG1368" s="411">
        <v>-2</v>
      </c>
      <c r="DH1368" s="412"/>
      <c r="DI1368" s="411">
        <f t="shared" si="422"/>
        <v>-1</v>
      </c>
      <c r="DJ1368" s="411">
        <v>57</v>
      </c>
      <c r="DK1368" s="411">
        <v>57</v>
      </c>
      <c r="DL1368" s="411">
        <v>57</v>
      </c>
      <c r="DM1368" s="411">
        <v>57</v>
      </c>
      <c r="DN1368" s="411">
        <v>57</v>
      </c>
      <c r="DO1368" s="411">
        <v>57</v>
      </c>
      <c r="DP1368" s="411">
        <v>57</v>
      </c>
      <c r="DQ1368" s="411">
        <v>57</v>
      </c>
      <c r="DR1368" s="411">
        <v>57</v>
      </c>
      <c r="DS1368" s="411">
        <v>57</v>
      </c>
      <c r="DT1368" s="411">
        <v>57</v>
      </c>
      <c r="DU1368" s="412">
        <v>57</v>
      </c>
      <c r="DV1368" s="411">
        <f t="shared" si="423"/>
        <v>684</v>
      </c>
      <c r="DW1368" s="412">
        <v>57</v>
      </c>
      <c r="DX1368" s="412">
        <v>57</v>
      </c>
      <c r="DY1368" s="412">
        <v>57</v>
      </c>
      <c r="DZ1368" s="412">
        <v>57</v>
      </c>
      <c r="EA1368" s="412">
        <v>57</v>
      </c>
      <c r="EB1368" s="412">
        <v>57</v>
      </c>
      <c r="EC1368" s="412">
        <v>57</v>
      </c>
      <c r="ED1368" s="412">
        <v>57</v>
      </c>
      <c r="EE1368" s="412">
        <v>57</v>
      </c>
      <c r="EF1368" s="412">
        <v>57</v>
      </c>
      <c r="EG1368" s="412">
        <v>57</v>
      </c>
      <c r="EH1368" s="412">
        <v>57</v>
      </c>
      <c r="EI1368" s="411">
        <f t="shared" si="424"/>
        <v>684</v>
      </c>
      <c r="EK1368" s="411">
        <f t="shared" si="425"/>
        <v>684</v>
      </c>
      <c r="EL1368" s="7">
        <f t="shared" si="426"/>
        <v>0</v>
      </c>
    </row>
    <row r="1369" spans="1:142">
      <c r="A1369" s="365" t="str">
        <f t="shared" si="408"/>
        <v xml:space="preserve"> 244</v>
      </c>
      <c r="B1369" s="370" t="s">
        <v>991</v>
      </c>
      <c r="C1369" s="370" t="s">
        <v>1168</v>
      </c>
      <c r="D1369" s="411">
        <v>7075420</v>
      </c>
      <c r="E1369" s="411">
        <v>7413520</v>
      </c>
      <c r="F1369" s="411">
        <v>7143730</v>
      </c>
      <c r="G1369" s="411">
        <v>7176400</v>
      </c>
      <c r="H1369" s="411">
        <v>6929000</v>
      </c>
      <c r="I1369" s="411">
        <v>6338890</v>
      </c>
      <c r="J1369" s="411">
        <v>7591055</v>
      </c>
      <c r="K1369" s="411">
        <v>7903770</v>
      </c>
      <c r="L1369" s="411">
        <v>7536570</v>
      </c>
      <c r="M1369" s="411">
        <v>7404915</v>
      </c>
      <c r="N1369" s="411">
        <v>6697950</v>
      </c>
      <c r="O1369" s="412">
        <v>6531285</v>
      </c>
      <c r="P1369" s="411">
        <f t="shared" si="409"/>
        <v>85742505</v>
      </c>
      <c r="Q1369" s="411">
        <f t="shared" si="410"/>
        <v>49423142.258064516</v>
      </c>
      <c r="R1369" s="411">
        <f t="shared" si="411"/>
        <v>13606158.948832035</v>
      </c>
      <c r="S1369" s="411">
        <f t="shared" si="412"/>
        <v>22713203.793103449</v>
      </c>
      <c r="T1369" s="411">
        <v>-94124.999999999563</v>
      </c>
      <c r="U1369" s="411">
        <v>0</v>
      </c>
      <c r="V1369" s="411">
        <v>48834.000000000204</v>
      </c>
      <c r="W1369" s="411">
        <v>-48833.999999999884</v>
      </c>
      <c r="X1369" s="411">
        <v>10500.000000000698</v>
      </c>
      <c r="Y1369" s="411">
        <v>-10500.000000000262</v>
      </c>
      <c r="Z1369" s="411">
        <v>0</v>
      </c>
      <c r="AA1369" s="411">
        <v>0</v>
      </c>
      <c r="AB1369" s="411">
        <v>0</v>
      </c>
      <c r="AC1369" s="411">
        <v>-100611.99999999971</v>
      </c>
      <c r="AD1369" s="411">
        <v>100612.00000000023</v>
      </c>
      <c r="AE1369" s="412">
        <v>-1418.0000000001746</v>
      </c>
      <c r="AF1369" s="411">
        <f t="shared" si="413"/>
        <v>-95542.999999998457</v>
      </c>
      <c r="AG1369" s="411">
        <v>6981295</v>
      </c>
      <c r="AH1369" s="411">
        <v>7413520</v>
      </c>
      <c r="AI1369" s="411">
        <v>7192564.0000000009</v>
      </c>
      <c r="AJ1369" s="411">
        <v>7127566</v>
      </c>
      <c r="AK1369" s="411">
        <v>6939500</v>
      </c>
      <c r="AL1369" s="411">
        <v>6328390</v>
      </c>
      <c r="AM1369" s="411">
        <v>7591055</v>
      </c>
      <c r="AN1369" s="411">
        <v>7903770</v>
      </c>
      <c r="AO1369" s="411">
        <v>7536570</v>
      </c>
      <c r="AP1369" s="411">
        <v>7304303</v>
      </c>
      <c r="AQ1369" s="411">
        <v>6798562</v>
      </c>
      <c r="AR1369" s="412">
        <v>6529867</v>
      </c>
      <c r="AS1369" s="411">
        <f t="shared" si="414"/>
        <v>85646962</v>
      </c>
      <c r="AT1369" s="411">
        <f t="shared" si="415"/>
        <v>49329017.258064516</v>
      </c>
      <c r="AU1369" s="411">
        <f t="shared" si="416"/>
        <v>13606158.948832035</v>
      </c>
      <c r="AV1369" s="411">
        <f t="shared" si="417"/>
        <v>22711785.793103449</v>
      </c>
      <c r="AW1369" s="411">
        <v>-696525</v>
      </c>
      <c r="AX1369" s="411">
        <v>-643025</v>
      </c>
      <c r="AY1369" s="411">
        <v>-622200</v>
      </c>
      <c r="AZ1369" s="411">
        <v>-665000</v>
      </c>
      <c r="BA1369" s="411">
        <v>-614249.99999999988</v>
      </c>
      <c r="BB1369" s="411">
        <v>-10499.999999999998</v>
      </c>
      <c r="BC1369" s="411">
        <v>0</v>
      </c>
      <c r="BD1369" s="411">
        <v>0</v>
      </c>
      <c r="BE1369" s="411">
        <v>0</v>
      </c>
      <c r="BF1369" s="411">
        <v>0</v>
      </c>
      <c r="BG1369" s="411">
        <v>0</v>
      </c>
      <c r="BH1369" s="412">
        <v>0</v>
      </c>
      <c r="BI1369" s="411">
        <f t="shared" si="418"/>
        <v>-3251500</v>
      </c>
      <c r="BJ1369" s="411">
        <v>6284770.0000000009</v>
      </c>
      <c r="BK1369" s="411">
        <v>6770495.0000000009</v>
      </c>
      <c r="BL1369" s="411">
        <v>6570364</v>
      </c>
      <c r="BM1369" s="411">
        <v>6462566</v>
      </c>
      <c r="BN1369" s="411">
        <v>6325250.0000000009</v>
      </c>
      <c r="BO1369" s="411">
        <v>6317890</v>
      </c>
      <c r="BP1369" s="411">
        <v>7591055</v>
      </c>
      <c r="BQ1369" s="411">
        <v>7903770</v>
      </c>
      <c r="BR1369" s="411">
        <v>7536570</v>
      </c>
      <c r="BS1369" s="411">
        <v>7304303</v>
      </c>
      <c r="BT1369" s="411">
        <v>6798562</v>
      </c>
      <c r="BU1369" s="412">
        <v>6529867</v>
      </c>
      <c r="BV1369" s="411">
        <f t="shared" si="419"/>
        <v>82395462</v>
      </c>
      <c r="BW1369" s="411">
        <v>-263086.3861685702</v>
      </c>
      <c r="BX1369" s="411">
        <v>-292067.54967157013</v>
      </c>
      <c r="BY1369" s="411">
        <v>-220405.60022178825</v>
      </c>
      <c r="BZ1369" s="411">
        <v>-227555.30495783826</v>
      </c>
      <c r="CA1369" s="411">
        <v>89029.917829999409</v>
      </c>
      <c r="CB1369" s="411">
        <v>283640.71123072028</v>
      </c>
      <c r="CC1369" s="411">
        <v>242131.94965449453</v>
      </c>
      <c r="CD1369" s="411">
        <v>-408082.54439883045</v>
      </c>
      <c r="CE1369" s="411">
        <v>150545.66876891983</v>
      </c>
      <c r="CF1369" s="411">
        <v>238614.83754752361</v>
      </c>
      <c r="CG1369" s="411">
        <v>-104825.40262168186</v>
      </c>
      <c r="CH1369" s="412">
        <v>254409.29277442349</v>
      </c>
      <c r="CI1369" s="411">
        <f t="shared" si="420"/>
        <v>-257650.41023419809</v>
      </c>
      <c r="CJ1369" s="411">
        <v>6021683.6138314307</v>
      </c>
      <c r="CK1369" s="411">
        <v>6478427.4503284302</v>
      </c>
      <c r="CL1369" s="411">
        <v>6349958.3997782124</v>
      </c>
      <c r="CM1369" s="411">
        <v>6235010.6950421622</v>
      </c>
      <c r="CN1369" s="411">
        <v>6414279.9178300006</v>
      </c>
      <c r="CO1369" s="411">
        <v>6601530.7112307204</v>
      </c>
      <c r="CP1369" s="411">
        <v>7833186.9496544953</v>
      </c>
      <c r="CQ1369" s="411">
        <v>7495687.4556011697</v>
      </c>
      <c r="CR1369" s="411">
        <v>7687115.66876892</v>
      </c>
      <c r="CS1369" s="411">
        <v>7542917.8375475239</v>
      </c>
      <c r="CT1369" s="411">
        <v>6693736.5973783182</v>
      </c>
      <c r="CU1369" s="412">
        <v>6784276.292774424</v>
      </c>
      <c r="CV1369" s="411">
        <f t="shared" si="421"/>
        <v>82137811.589765802</v>
      </c>
      <c r="CW1369" s="411">
        <v>-103822.13127295673</v>
      </c>
      <c r="CX1369" s="411">
        <v>0</v>
      </c>
      <c r="CY1369" s="411">
        <v>-109482.04137548618</v>
      </c>
      <c r="CZ1369" s="411">
        <v>0</v>
      </c>
      <c r="DA1369" s="411">
        <v>-110591.03306603432</v>
      </c>
      <c r="DB1369" s="411">
        <v>117884.47698626388</v>
      </c>
      <c r="DC1369" s="411">
        <v>284843.16180561855</v>
      </c>
      <c r="DD1369" s="411">
        <v>133851.56170716323</v>
      </c>
      <c r="DE1369" s="411">
        <v>0</v>
      </c>
      <c r="DF1369" s="411">
        <v>0</v>
      </c>
      <c r="DG1369" s="411">
        <v>-226906.32533485815</v>
      </c>
      <c r="DH1369" s="412"/>
      <c r="DI1369" s="411">
        <f t="shared" si="422"/>
        <v>-14222.330550289713</v>
      </c>
      <c r="DJ1369" s="411">
        <v>5917861.4825584739</v>
      </c>
      <c r="DK1369" s="411">
        <v>6478427.4503284302</v>
      </c>
      <c r="DL1369" s="411">
        <v>6240476.3584027262</v>
      </c>
      <c r="DM1369" s="411">
        <v>6235010.6950421622</v>
      </c>
      <c r="DN1369" s="411">
        <v>6303688.8847639663</v>
      </c>
      <c r="DO1369" s="411">
        <v>6719415.1882169843</v>
      </c>
      <c r="DP1369" s="411">
        <v>8118030.1114601139</v>
      </c>
      <c r="DQ1369" s="411">
        <v>7629539.017308333</v>
      </c>
      <c r="DR1369" s="411">
        <v>7687115.66876892</v>
      </c>
      <c r="DS1369" s="411">
        <v>7542917.8375475239</v>
      </c>
      <c r="DT1369" s="411">
        <v>6466830.27204346</v>
      </c>
      <c r="DU1369" s="412">
        <v>6784276.292774424</v>
      </c>
      <c r="DV1369" s="411">
        <f t="shared" si="423"/>
        <v>82123589.259215519</v>
      </c>
      <c r="DW1369" s="412">
        <v>5917861.4825584739</v>
      </c>
      <c r="DX1369" s="412">
        <v>6478427.4503284302</v>
      </c>
      <c r="DY1369" s="412">
        <v>6240476.3584027262</v>
      </c>
      <c r="DZ1369" s="412">
        <v>6235010.6950421622</v>
      </c>
      <c r="EA1369" s="412">
        <v>6303688.8847639663</v>
      </c>
      <c r="EB1369" s="412">
        <v>6719415.1882169843</v>
      </c>
      <c r="EC1369" s="412">
        <v>8118030.1114601139</v>
      </c>
      <c r="ED1369" s="412">
        <v>7629539.017308333</v>
      </c>
      <c r="EE1369" s="412">
        <v>7687115.66876892</v>
      </c>
      <c r="EF1369" s="412">
        <v>7542917.8375475239</v>
      </c>
      <c r="EG1369" s="412">
        <v>6466830.27204346</v>
      </c>
      <c r="EH1369" s="412">
        <v>6784276.292774424</v>
      </c>
      <c r="EI1369" s="411">
        <f t="shared" si="424"/>
        <v>82123589.259215519</v>
      </c>
      <c r="EK1369" s="411">
        <f t="shared" si="425"/>
        <v>82123589.259215519</v>
      </c>
      <c r="EL1369" s="7">
        <f t="shared" si="426"/>
        <v>0</v>
      </c>
    </row>
    <row r="1370" spans="1:142">
      <c r="A1370" s="365" t="str">
        <f t="shared" si="408"/>
        <v xml:space="preserve"> 244</v>
      </c>
      <c r="B1370" s="370" t="s">
        <v>991</v>
      </c>
      <c r="C1370" s="370" t="s">
        <v>1169</v>
      </c>
      <c r="D1370" s="411">
        <v>7079461</v>
      </c>
      <c r="E1370" s="411">
        <v>7417468</v>
      </c>
      <c r="F1370" s="411">
        <v>7147803</v>
      </c>
      <c r="G1370" s="411">
        <v>7180825</v>
      </c>
      <c r="H1370" s="411">
        <v>6933338</v>
      </c>
      <c r="I1370" s="411">
        <v>6342516</v>
      </c>
      <c r="J1370" s="411">
        <v>7595668</v>
      </c>
      <c r="K1370" s="411">
        <v>7908551</v>
      </c>
      <c r="L1370" s="411">
        <v>7541327</v>
      </c>
      <c r="M1370" s="411">
        <v>7409187</v>
      </c>
      <c r="N1370" s="411">
        <v>6701560</v>
      </c>
      <c r="O1370" s="412">
        <v>6535229</v>
      </c>
      <c r="P1370" s="411">
        <f t="shared" si="409"/>
        <v>85792933</v>
      </c>
      <c r="Q1370" s="411">
        <f t="shared" si="410"/>
        <v>49452057.451612905</v>
      </c>
      <c r="R1370" s="411">
        <f t="shared" si="411"/>
        <v>13614533.47942158</v>
      </c>
      <c r="S1370" s="411">
        <f t="shared" si="412"/>
        <v>22726342.068965517</v>
      </c>
      <c r="T1370" s="411">
        <v>-94178.757815790013</v>
      </c>
      <c r="U1370" s="411">
        <v>0</v>
      </c>
      <c r="V1370" s="411">
        <v>48861.842721099674</v>
      </c>
      <c r="W1370" s="411">
        <v>-48864.111260520469</v>
      </c>
      <c r="X1370" s="411">
        <v>10506.573675855761</v>
      </c>
      <c r="Y1370" s="411">
        <v>-10506.006256616209</v>
      </c>
      <c r="Z1370" s="411">
        <v>0</v>
      </c>
      <c r="AA1370" s="411">
        <v>0</v>
      </c>
      <c r="AB1370" s="411">
        <v>0</v>
      </c>
      <c r="AC1370" s="411">
        <v>-100670.04448315717</v>
      </c>
      <c r="AD1370" s="411">
        <v>100666.22693809326</v>
      </c>
      <c r="AE1370" s="412">
        <v>-1418.8562774402671</v>
      </c>
      <c r="AF1370" s="411">
        <f t="shared" si="413"/>
        <v>-95603.132758475433</v>
      </c>
      <c r="AG1370" s="411">
        <v>6985282.2421842106</v>
      </c>
      <c r="AH1370" s="411">
        <v>7417468</v>
      </c>
      <c r="AI1370" s="411">
        <v>7196664.842721099</v>
      </c>
      <c r="AJ1370" s="411">
        <v>7131960.8887394797</v>
      </c>
      <c r="AK1370" s="411">
        <v>6943844.5736758551</v>
      </c>
      <c r="AL1370" s="411">
        <v>6332009.9937433824</v>
      </c>
      <c r="AM1370" s="411">
        <v>7595668</v>
      </c>
      <c r="AN1370" s="411">
        <v>7908551</v>
      </c>
      <c r="AO1370" s="411">
        <v>7541327</v>
      </c>
      <c r="AP1370" s="411">
        <v>7308516.9555168431</v>
      </c>
      <c r="AQ1370" s="411">
        <v>6802226.2269380931</v>
      </c>
      <c r="AR1370" s="412">
        <v>6533810.1437225603</v>
      </c>
      <c r="AS1370" s="411">
        <f t="shared" si="414"/>
        <v>85697329.867241532</v>
      </c>
      <c r="AT1370" s="411">
        <f t="shared" si="415"/>
        <v>49357876.992676936</v>
      </c>
      <c r="AU1370" s="411">
        <f t="shared" si="416"/>
        <v>13614533.47942158</v>
      </c>
      <c r="AV1370" s="411">
        <f t="shared" si="417"/>
        <v>22724919.395143013</v>
      </c>
      <c r="AW1370" s="411">
        <v>-696525</v>
      </c>
      <c r="AX1370" s="411">
        <v>-643025</v>
      </c>
      <c r="AY1370" s="411">
        <v>-622200</v>
      </c>
      <c r="AZ1370" s="411">
        <v>-665000</v>
      </c>
      <c r="BA1370" s="411">
        <v>-614249.99999999988</v>
      </c>
      <c r="BB1370" s="411">
        <v>-10499.999999999998</v>
      </c>
      <c r="BC1370" s="411">
        <v>0</v>
      </c>
      <c r="BD1370" s="411">
        <v>0</v>
      </c>
      <c r="BE1370" s="411">
        <v>0</v>
      </c>
      <c r="BF1370" s="411">
        <v>0</v>
      </c>
      <c r="BG1370" s="411">
        <v>0</v>
      </c>
      <c r="BH1370" s="412">
        <v>0</v>
      </c>
      <c r="BI1370" s="411">
        <f t="shared" si="418"/>
        <v>-3251500</v>
      </c>
      <c r="BJ1370" s="411">
        <v>6288757.2421842096</v>
      </c>
      <c r="BK1370" s="411">
        <v>6774443</v>
      </c>
      <c r="BL1370" s="411">
        <v>6574464.8427211</v>
      </c>
      <c r="BM1370" s="411">
        <v>6466960.8887394806</v>
      </c>
      <c r="BN1370" s="411">
        <v>6329594.5736758551</v>
      </c>
      <c r="BO1370" s="411">
        <v>6321509.9937433843</v>
      </c>
      <c r="BP1370" s="411">
        <v>7595668</v>
      </c>
      <c r="BQ1370" s="411">
        <v>7908551</v>
      </c>
      <c r="BR1370" s="411">
        <v>7541327</v>
      </c>
      <c r="BS1370" s="411">
        <v>7308516.9555168431</v>
      </c>
      <c r="BT1370" s="411">
        <v>6802226.2269380931</v>
      </c>
      <c r="BU1370" s="412">
        <v>6533810.1437225603</v>
      </c>
      <c r="BV1370" s="411">
        <f t="shared" si="419"/>
        <v>82445829.867241532</v>
      </c>
      <c r="BW1370" s="411">
        <v>-263253.29587839608</v>
      </c>
      <c r="BX1370" s="411">
        <v>-292237.85962469812</v>
      </c>
      <c r="BY1370" s="411">
        <v>-220543.16470091895</v>
      </c>
      <c r="BZ1370" s="411">
        <v>-227710.05467294645</v>
      </c>
      <c r="CA1370" s="411">
        <v>89091.069094750652</v>
      </c>
      <c r="CB1370" s="411">
        <v>283803.23029959045</v>
      </c>
      <c r="CC1370" s="411">
        <v>242279.09055701154</v>
      </c>
      <c r="CD1370" s="411">
        <v>-408329.39402182936</v>
      </c>
      <c r="CE1370" s="411">
        <v>150640.69153741183</v>
      </c>
      <c r="CF1370" s="411">
        <v>238752.49781587283</v>
      </c>
      <c r="CG1370" s="411">
        <v>-104881.90046109015</v>
      </c>
      <c r="CH1370" s="412">
        <v>254562.92108044634</v>
      </c>
      <c r="CI1370" s="411">
        <f t="shared" si="420"/>
        <v>-257826.16897479544</v>
      </c>
      <c r="CJ1370" s="411">
        <v>6025503.9463058133</v>
      </c>
      <c r="CK1370" s="411">
        <v>6482205.1403753022</v>
      </c>
      <c r="CL1370" s="411">
        <v>6353921.6780201811</v>
      </c>
      <c r="CM1370" s="411">
        <v>6239250.8340665335</v>
      </c>
      <c r="CN1370" s="411">
        <v>6418685.642770607</v>
      </c>
      <c r="CO1370" s="411">
        <v>6605313.2240429744</v>
      </c>
      <c r="CP1370" s="411">
        <v>7837947.0905570127</v>
      </c>
      <c r="CQ1370" s="411">
        <v>7500221.6059781704</v>
      </c>
      <c r="CR1370" s="411">
        <v>7691967.6915374119</v>
      </c>
      <c r="CS1370" s="411">
        <v>7547269.4533327157</v>
      </c>
      <c r="CT1370" s="411">
        <v>6697344.3264770033</v>
      </c>
      <c r="CU1370" s="412">
        <v>6788373.0648030061</v>
      </c>
      <c r="CV1370" s="411">
        <f t="shared" si="421"/>
        <v>82188003.69826673</v>
      </c>
      <c r="CW1370" s="411">
        <v>-103887.99907423928</v>
      </c>
      <c r="CX1370" s="411">
        <v>0</v>
      </c>
      <c r="CY1370" s="411">
        <v>-109550.3737589689</v>
      </c>
      <c r="CZ1370" s="411">
        <v>0</v>
      </c>
      <c r="DA1370" s="411">
        <v>-110666.99384087231</v>
      </c>
      <c r="DB1370" s="411">
        <v>117952.02185791172</v>
      </c>
      <c r="DC1370" s="411">
        <v>285016.25783843733</v>
      </c>
      <c r="DD1370" s="411">
        <v>133932.52867818158</v>
      </c>
      <c r="DE1370" s="411">
        <v>0</v>
      </c>
      <c r="DF1370" s="411">
        <v>0</v>
      </c>
      <c r="DG1370" s="411">
        <v>-227028.62123650871</v>
      </c>
      <c r="DH1370" s="412"/>
      <c r="DI1370" s="411">
        <f t="shared" si="422"/>
        <v>-14233.179536058567</v>
      </c>
      <c r="DJ1370" s="411">
        <v>5921615.947231574</v>
      </c>
      <c r="DK1370" s="411">
        <v>6482205.1403753022</v>
      </c>
      <c r="DL1370" s="411">
        <v>6244371.3042612122</v>
      </c>
      <c r="DM1370" s="411">
        <v>6239250.8340665335</v>
      </c>
      <c r="DN1370" s="411">
        <v>6308018.6489297347</v>
      </c>
      <c r="DO1370" s="411">
        <v>6723265.2459008861</v>
      </c>
      <c r="DP1370" s="411">
        <v>8122963.34839545</v>
      </c>
      <c r="DQ1370" s="411">
        <v>7634154.134656352</v>
      </c>
      <c r="DR1370" s="411">
        <v>7691967.6915374119</v>
      </c>
      <c r="DS1370" s="411">
        <v>7547269.4533327157</v>
      </c>
      <c r="DT1370" s="411">
        <v>6470315.7052404946</v>
      </c>
      <c r="DU1370" s="412">
        <v>6788373.0648030061</v>
      </c>
      <c r="DV1370" s="411">
        <f t="shared" si="423"/>
        <v>82173770.51873067</v>
      </c>
      <c r="DW1370" s="412">
        <v>5921615.947231574</v>
      </c>
      <c r="DX1370" s="412">
        <v>6482205.1403753022</v>
      </c>
      <c r="DY1370" s="412">
        <v>6244371.3042612122</v>
      </c>
      <c r="DZ1370" s="412">
        <v>6239250.8340665335</v>
      </c>
      <c r="EA1370" s="412">
        <v>6308018.6489297347</v>
      </c>
      <c r="EB1370" s="412">
        <v>6723265.2459008861</v>
      </c>
      <c r="EC1370" s="412">
        <v>8122963.34839545</v>
      </c>
      <c r="ED1370" s="412">
        <v>7634154.134656352</v>
      </c>
      <c r="EE1370" s="412">
        <v>7691967.6915374119</v>
      </c>
      <c r="EF1370" s="412">
        <v>7547269.4533327157</v>
      </c>
      <c r="EG1370" s="412">
        <v>6470315.7052404946</v>
      </c>
      <c r="EH1370" s="412">
        <v>6788373.0648030061</v>
      </c>
      <c r="EI1370" s="411">
        <f t="shared" si="424"/>
        <v>82173770.51873067</v>
      </c>
      <c r="EK1370" s="411">
        <f t="shared" si="425"/>
        <v>82173770.51873067</v>
      </c>
      <c r="EL1370" s="7">
        <f t="shared" si="426"/>
        <v>0</v>
      </c>
    </row>
    <row r="1371" spans="1:142">
      <c r="A1371" s="365" t="str">
        <f t="shared" si="408"/>
        <v xml:space="preserve"> 244</v>
      </c>
      <c r="B1371" s="370" t="s">
        <v>991</v>
      </c>
      <c r="C1371" s="370" t="s">
        <v>1217</v>
      </c>
      <c r="D1371" s="411">
        <v>24102.968999999997</v>
      </c>
      <c r="E1371" s="411">
        <v>24966.104899999998</v>
      </c>
      <c r="F1371" s="411">
        <v>24331</v>
      </c>
      <c r="G1371" s="411">
        <v>24134.123299999999</v>
      </c>
      <c r="H1371" s="411">
        <v>24248.9902</v>
      </c>
      <c r="I1371" s="411">
        <v>22509</v>
      </c>
      <c r="J1371" s="411">
        <v>23955</v>
      </c>
      <c r="K1371" s="411">
        <v>24504</v>
      </c>
      <c r="L1371" s="411">
        <v>25219</v>
      </c>
      <c r="M1371" s="411">
        <v>24695.101300000002</v>
      </c>
      <c r="N1371" s="411">
        <v>23874.6</v>
      </c>
      <c r="O1371" s="412">
        <v>23355</v>
      </c>
      <c r="P1371" s="411">
        <f t="shared" si="409"/>
        <v>289894.88870000001</v>
      </c>
      <c r="Q1371" s="411">
        <f t="shared" si="410"/>
        <v>167474.44546451612</v>
      </c>
      <c r="R1371" s="411">
        <f t="shared" si="411"/>
        <v>43538.776418242487</v>
      </c>
      <c r="S1371" s="411">
        <f t="shared" si="412"/>
        <v>78881.666817241377</v>
      </c>
      <c r="T1371" s="411">
        <v>-320.64413944684372</v>
      </c>
      <c r="U1371" s="411">
        <v>0</v>
      </c>
      <c r="V1371" s="411">
        <v>166.32488265934091</v>
      </c>
      <c r="W1371" s="411">
        <v>-164.22799415197039</v>
      </c>
      <c r="X1371" s="411">
        <v>36.746196723915602</v>
      </c>
      <c r="Y1371" s="411">
        <v>-37.284840090300975</v>
      </c>
      <c r="Z1371" s="411">
        <v>0</v>
      </c>
      <c r="AA1371" s="411">
        <v>0</v>
      </c>
      <c r="AB1371" s="411">
        <v>0</v>
      </c>
      <c r="AC1371" s="411">
        <v>-335.53707665727211</v>
      </c>
      <c r="AD1371" s="411">
        <v>358.62782720085966</v>
      </c>
      <c r="AE1371" s="412">
        <v>-5.0705779949896623</v>
      </c>
      <c r="AF1371" s="411">
        <f t="shared" si="413"/>
        <v>-301.06572175726069</v>
      </c>
      <c r="AG1371" s="411">
        <v>23782.324860553155</v>
      </c>
      <c r="AH1371" s="411">
        <v>24966.104899999998</v>
      </c>
      <c r="AI1371" s="411">
        <v>24497.324882659341</v>
      </c>
      <c r="AJ1371" s="411">
        <v>23969.895305848026</v>
      </c>
      <c r="AK1371" s="411">
        <v>24285.736396723914</v>
      </c>
      <c r="AL1371" s="411">
        <v>22471.715159909698</v>
      </c>
      <c r="AM1371" s="411">
        <v>23955</v>
      </c>
      <c r="AN1371" s="411">
        <v>24504</v>
      </c>
      <c r="AO1371" s="411">
        <v>25219</v>
      </c>
      <c r="AP1371" s="411">
        <v>24359.564223342728</v>
      </c>
      <c r="AQ1371" s="411">
        <v>24233.227827200859</v>
      </c>
      <c r="AR1371" s="412">
        <v>23349.929422005011</v>
      </c>
      <c r="AS1371" s="411">
        <f t="shared" si="414"/>
        <v>289593.82297824277</v>
      </c>
      <c r="AT1371" s="411">
        <f t="shared" si="415"/>
        <v>167155.35957021028</v>
      </c>
      <c r="AU1371" s="411">
        <f t="shared" si="416"/>
        <v>43538.776418242487</v>
      </c>
      <c r="AV1371" s="411">
        <f t="shared" si="417"/>
        <v>78899.686989789974</v>
      </c>
      <c r="AW1371" s="411">
        <v>-2060.3000000000002</v>
      </c>
      <c r="AX1371" s="411">
        <v>-1835.0999999999997</v>
      </c>
      <c r="AY1371" s="411">
        <v>-1786.0000000000002</v>
      </c>
      <c r="AZ1371" s="411">
        <v>-1631.2799999999997</v>
      </c>
      <c r="BA1371" s="411">
        <v>-1460.99</v>
      </c>
      <c r="BB1371" s="411">
        <v>-280.00000000000006</v>
      </c>
      <c r="BC1371" s="411">
        <v>0</v>
      </c>
      <c r="BD1371" s="411">
        <v>0</v>
      </c>
      <c r="BE1371" s="411">
        <v>0</v>
      </c>
      <c r="BF1371" s="411">
        <v>0</v>
      </c>
      <c r="BG1371" s="411">
        <v>0</v>
      </c>
      <c r="BH1371" s="412">
        <v>0</v>
      </c>
      <c r="BI1371" s="411">
        <f t="shared" si="418"/>
        <v>-9053.67</v>
      </c>
      <c r="BJ1371" s="411">
        <v>21722.024860553156</v>
      </c>
      <c r="BK1371" s="411">
        <v>23131.0049</v>
      </c>
      <c r="BL1371" s="411">
        <v>22711.324882659341</v>
      </c>
      <c r="BM1371" s="411">
        <v>22338.615305848027</v>
      </c>
      <c r="BN1371" s="411">
        <v>22824.746396723916</v>
      </c>
      <c r="BO1371" s="411">
        <v>22191.715159909698</v>
      </c>
      <c r="BP1371" s="411">
        <v>23955</v>
      </c>
      <c r="BQ1371" s="411">
        <v>24504</v>
      </c>
      <c r="BR1371" s="411">
        <v>25219</v>
      </c>
      <c r="BS1371" s="411">
        <v>24359.564223342728</v>
      </c>
      <c r="BT1371" s="411">
        <v>24233.227827200859</v>
      </c>
      <c r="BU1371" s="412">
        <v>23349.929422005011</v>
      </c>
      <c r="BV1371" s="411">
        <f t="shared" si="419"/>
        <v>280540.15297824272</v>
      </c>
      <c r="BW1371" s="411">
        <v>-909.30440108814946</v>
      </c>
      <c r="BX1371" s="411">
        <v>-997.83190484360307</v>
      </c>
      <c r="BY1371" s="411">
        <v>-761.86086381128371</v>
      </c>
      <c r="BZ1371" s="411">
        <v>-786.57152874849976</v>
      </c>
      <c r="CA1371" s="411">
        <v>321.26560945273434</v>
      </c>
      <c r="CB1371" s="411">
        <v>996.29367896344115</v>
      </c>
      <c r="CC1371" s="411">
        <v>764.09285059499666</v>
      </c>
      <c r="CD1371" s="411">
        <v>-1265.1753110160012</v>
      </c>
      <c r="CE1371" s="411">
        <v>503.75850296399904</v>
      </c>
      <c r="CF1371" s="411">
        <v>795.77113105540604</v>
      </c>
      <c r="CG1371" s="411">
        <v>-373.64634812615759</v>
      </c>
      <c r="CH1371" s="412">
        <v>909.7335413699841</v>
      </c>
      <c r="CI1371" s="411">
        <f t="shared" si="420"/>
        <v>-803.47504323313456</v>
      </c>
      <c r="CJ1371" s="411">
        <v>20812.720459465007</v>
      </c>
      <c r="CK1371" s="411">
        <v>22133.172995156398</v>
      </c>
      <c r="CL1371" s="411">
        <v>21949.464018848055</v>
      </c>
      <c r="CM1371" s="411">
        <v>21552.04377709953</v>
      </c>
      <c r="CN1371" s="411">
        <v>23146.01200617665</v>
      </c>
      <c r="CO1371" s="411">
        <v>23188.008838873138</v>
      </c>
      <c r="CP1371" s="411">
        <v>24719.092850595</v>
      </c>
      <c r="CQ1371" s="411">
        <v>23238.824688983997</v>
      </c>
      <c r="CR1371" s="411">
        <v>25722.758502963999</v>
      </c>
      <c r="CS1371" s="411">
        <v>25155.335354398136</v>
      </c>
      <c r="CT1371" s="411">
        <v>23859.581479074703</v>
      </c>
      <c r="CU1371" s="412">
        <v>24259.662963374994</v>
      </c>
      <c r="CV1371" s="411">
        <f t="shared" si="421"/>
        <v>279736.67793500965</v>
      </c>
      <c r="CW1371" s="411">
        <v>-358.84000792181178</v>
      </c>
      <c r="CX1371" s="411">
        <v>0</v>
      </c>
      <c r="CY1371" s="411">
        <v>-378.43903480772497</v>
      </c>
      <c r="CZ1371" s="411">
        <v>0</v>
      </c>
      <c r="DA1371" s="411">
        <v>-399.0691725202887</v>
      </c>
      <c r="DB1371" s="411">
        <v>414.07158640845228</v>
      </c>
      <c r="DC1371" s="411">
        <v>898.87610365799992</v>
      </c>
      <c r="DD1371" s="411">
        <v>414.97901230328353</v>
      </c>
      <c r="DE1371" s="411">
        <v>0</v>
      </c>
      <c r="DF1371" s="411">
        <v>0</v>
      </c>
      <c r="DG1371" s="411">
        <v>-808.79937217202314</v>
      </c>
      <c r="DH1371" s="412"/>
      <c r="DI1371" s="411">
        <f t="shared" si="422"/>
        <v>-217.22088505211286</v>
      </c>
      <c r="DJ1371" s="411">
        <v>20453.880451543195</v>
      </c>
      <c r="DK1371" s="411">
        <v>22133.172995156398</v>
      </c>
      <c r="DL1371" s="411">
        <v>21571.02498404033</v>
      </c>
      <c r="DM1371" s="411">
        <v>21552.04377709953</v>
      </c>
      <c r="DN1371" s="411">
        <v>22746.942833656361</v>
      </c>
      <c r="DO1371" s="411">
        <v>23602.080425281591</v>
      </c>
      <c r="DP1371" s="411">
        <v>25617.968954253</v>
      </c>
      <c r="DQ1371" s="411">
        <v>23653.803701287281</v>
      </c>
      <c r="DR1371" s="411">
        <v>25722.758502963999</v>
      </c>
      <c r="DS1371" s="411">
        <v>25155.335354398136</v>
      </c>
      <c r="DT1371" s="411">
        <v>23050.78210690268</v>
      </c>
      <c r="DU1371" s="412">
        <v>24259.662963374994</v>
      </c>
      <c r="DV1371" s="411">
        <f t="shared" si="423"/>
        <v>279519.45704995748</v>
      </c>
      <c r="DW1371" s="412">
        <v>20453.880451543195</v>
      </c>
      <c r="DX1371" s="412">
        <v>22133.172995156398</v>
      </c>
      <c r="DY1371" s="412">
        <v>21571.02498404033</v>
      </c>
      <c r="DZ1371" s="412">
        <v>21552.04377709953</v>
      </c>
      <c r="EA1371" s="412">
        <v>22746.942833656361</v>
      </c>
      <c r="EB1371" s="412">
        <v>23602.080425281591</v>
      </c>
      <c r="EC1371" s="412">
        <v>25617.968954253</v>
      </c>
      <c r="ED1371" s="412">
        <v>23653.803701287281</v>
      </c>
      <c r="EE1371" s="412">
        <v>25722.758502963999</v>
      </c>
      <c r="EF1371" s="412">
        <v>25155.335354398136</v>
      </c>
      <c r="EG1371" s="412">
        <v>23050.78210690268</v>
      </c>
      <c r="EH1371" s="412">
        <v>24259.662963374994</v>
      </c>
      <c r="EI1371" s="411">
        <f t="shared" si="424"/>
        <v>279519.45704995748</v>
      </c>
      <c r="EK1371" s="411">
        <f t="shared" si="425"/>
        <v>279519.45704995753</v>
      </c>
      <c r="EL1371" s="7">
        <f t="shared" si="426"/>
        <v>0</v>
      </c>
    </row>
    <row r="1372" spans="1:142">
      <c r="A1372" s="365" t="str">
        <f t="shared" si="408"/>
        <v xml:space="preserve"> 244</v>
      </c>
      <c r="B1372" s="370" t="s">
        <v>991</v>
      </c>
      <c r="C1372" s="370" t="s">
        <v>1170</v>
      </c>
      <c r="D1372" s="411">
        <v>7075420</v>
      </c>
      <c r="E1372" s="411">
        <v>7413520</v>
      </c>
      <c r="F1372" s="411">
        <v>7143730</v>
      </c>
      <c r="G1372" s="411">
        <v>7176400</v>
      </c>
      <c r="H1372" s="411">
        <v>6929000</v>
      </c>
      <c r="I1372" s="411">
        <v>6338890</v>
      </c>
      <c r="J1372" s="411">
        <v>7591055</v>
      </c>
      <c r="K1372" s="411">
        <v>7903770</v>
      </c>
      <c r="L1372" s="411">
        <v>7536570</v>
      </c>
      <c r="M1372" s="411">
        <v>7404915</v>
      </c>
      <c r="N1372" s="411">
        <v>6697950</v>
      </c>
      <c r="O1372" s="412">
        <v>6531285</v>
      </c>
      <c r="P1372" s="411">
        <f t="shared" si="409"/>
        <v>85742505</v>
      </c>
      <c r="Q1372" s="411">
        <f t="shared" si="410"/>
        <v>49423142.258064516</v>
      </c>
      <c r="R1372" s="411">
        <f t="shared" si="411"/>
        <v>13606158.948832035</v>
      </c>
      <c r="S1372" s="411">
        <f t="shared" si="412"/>
        <v>22713203.793103449</v>
      </c>
      <c r="T1372" s="411">
        <v>-94124.999999999563</v>
      </c>
      <c r="U1372" s="411">
        <v>0</v>
      </c>
      <c r="V1372" s="411">
        <v>48834.000000000204</v>
      </c>
      <c r="W1372" s="411">
        <v>-48833.999999999884</v>
      </c>
      <c r="X1372" s="411">
        <v>10500.000000000698</v>
      </c>
      <c r="Y1372" s="411">
        <v>-10500.000000000262</v>
      </c>
      <c r="Z1372" s="411">
        <v>0</v>
      </c>
      <c r="AA1372" s="411">
        <v>0</v>
      </c>
      <c r="AB1372" s="411">
        <v>0</v>
      </c>
      <c r="AC1372" s="411">
        <v>-100611.99999999971</v>
      </c>
      <c r="AD1372" s="411">
        <v>100612.00000000023</v>
      </c>
      <c r="AE1372" s="412">
        <v>-1418.0000000001746</v>
      </c>
      <c r="AF1372" s="411">
        <f t="shared" si="413"/>
        <v>-95542.999999998457</v>
      </c>
      <c r="AG1372" s="411">
        <v>6981295.0000000009</v>
      </c>
      <c r="AH1372" s="411">
        <v>7413520</v>
      </c>
      <c r="AI1372" s="411">
        <v>7192564</v>
      </c>
      <c r="AJ1372" s="411">
        <v>7127566</v>
      </c>
      <c r="AK1372" s="411">
        <v>6939500</v>
      </c>
      <c r="AL1372" s="411">
        <v>6328390</v>
      </c>
      <c r="AM1372" s="411">
        <v>7591055</v>
      </c>
      <c r="AN1372" s="411">
        <v>7903770</v>
      </c>
      <c r="AO1372" s="411">
        <v>7536570</v>
      </c>
      <c r="AP1372" s="411">
        <v>7304303.0000000009</v>
      </c>
      <c r="AQ1372" s="411">
        <v>6798562.0000000009</v>
      </c>
      <c r="AR1372" s="412">
        <v>6529866.9999999981</v>
      </c>
      <c r="AS1372" s="411">
        <f t="shared" si="414"/>
        <v>85646962</v>
      </c>
      <c r="AT1372" s="411">
        <f t="shared" si="415"/>
        <v>49329017.258064516</v>
      </c>
      <c r="AU1372" s="411">
        <f t="shared" si="416"/>
        <v>13606158.948832035</v>
      </c>
      <c r="AV1372" s="411">
        <f t="shared" si="417"/>
        <v>22711785.793103449</v>
      </c>
      <c r="AW1372" s="411">
        <v>-696525</v>
      </c>
      <c r="AX1372" s="411">
        <v>-643025</v>
      </c>
      <c r="AY1372" s="411">
        <v>-622200</v>
      </c>
      <c r="AZ1372" s="411">
        <v>-665000</v>
      </c>
      <c r="BA1372" s="411">
        <v>-614249.99999999988</v>
      </c>
      <c r="BB1372" s="411">
        <v>-10499.999999999998</v>
      </c>
      <c r="BC1372" s="411">
        <v>0</v>
      </c>
      <c r="BD1372" s="411">
        <v>0</v>
      </c>
      <c r="BE1372" s="411">
        <v>0</v>
      </c>
      <c r="BF1372" s="411">
        <v>0</v>
      </c>
      <c r="BG1372" s="411">
        <v>0</v>
      </c>
      <c r="BH1372" s="412">
        <v>0</v>
      </c>
      <c r="BI1372" s="411">
        <f t="shared" si="418"/>
        <v>-3251500</v>
      </c>
      <c r="BJ1372" s="411">
        <v>6284770</v>
      </c>
      <c r="BK1372" s="411">
        <v>6770495</v>
      </c>
      <c r="BL1372" s="411">
        <v>6570364.0000000009</v>
      </c>
      <c r="BM1372" s="411">
        <v>6462566.0000000009</v>
      </c>
      <c r="BN1372" s="411">
        <v>6325250</v>
      </c>
      <c r="BO1372" s="411">
        <v>6317889.9999999991</v>
      </c>
      <c r="BP1372" s="411">
        <v>7591055</v>
      </c>
      <c r="BQ1372" s="411">
        <v>7903770</v>
      </c>
      <c r="BR1372" s="411">
        <v>7536570</v>
      </c>
      <c r="BS1372" s="411">
        <v>7304303.0000000009</v>
      </c>
      <c r="BT1372" s="411">
        <v>6798562.0000000009</v>
      </c>
      <c r="BU1372" s="412">
        <v>6529866.9999999981</v>
      </c>
      <c r="BV1372" s="411">
        <f t="shared" si="419"/>
        <v>82395462</v>
      </c>
      <c r="BW1372" s="411">
        <v>-263086.3861685702</v>
      </c>
      <c r="BX1372" s="411">
        <v>-292067.54967157019</v>
      </c>
      <c r="BY1372" s="411">
        <v>-220405.60022178825</v>
      </c>
      <c r="BZ1372" s="411">
        <v>-227555.30495783826</v>
      </c>
      <c r="CA1372" s="411">
        <v>89029.917829999409</v>
      </c>
      <c r="CB1372" s="411">
        <v>283640.71123072028</v>
      </c>
      <c r="CC1372" s="411">
        <v>242131.94965449453</v>
      </c>
      <c r="CD1372" s="411">
        <v>-408082.54439883045</v>
      </c>
      <c r="CE1372" s="411">
        <v>150545.66876891983</v>
      </c>
      <c r="CF1372" s="411">
        <v>238614.83754752361</v>
      </c>
      <c r="CG1372" s="411">
        <v>-104825.40262168186</v>
      </c>
      <c r="CH1372" s="412">
        <v>254409.29277442349</v>
      </c>
      <c r="CI1372" s="411">
        <f t="shared" si="420"/>
        <v>-257650.41023419809</v>
      </c>
      <c r="CJ1372" s="411">
        <v>6021683.6138314307</v>
      </c>
      <c r="CK1372" s="411">
        <v>6478427.4503284302</v>
      </c>
      <c r="CL1372" s="411">
        <v>6349958.3997782115</v>
      </c>
      <c r="CM1372" s="411">
        <v>6235010.6950421613</v>
      </c>
      <c r="CN1372" s="411">
        <v>6414279.9178300006</v>
      </c>
      <c r="CO1372" s="411">
        <v>6601530.7112307213</v>
      </c>
      <c r="CP1372" s="411">
        <v>7833186.9496544963</v>
      </c>
      <c r="CQ1372" s="411">
        <v>7495687.4556011697</v>
      </c>
      <c r="CR1372" s="411">
        <v>7687115.66876892</v>
      </c>
      <c r="CS1372" s="411">
        <v>7542917.8375475239</v>
      </c>
      <c r="CT1372" s="411">
        <v>6693736.5973783182</v>
      </c>
      <c r="CU1372" s="412">
        <v>6784276.2927744221</v>
      </c>
      <c r="CV1372" s="411">
        <f t="shared" si="421"/>
        <v>82137811.589765802</v>
      </c>
      <c r="CW1372" s="411">
        <v>-103822.13127295673</v>
      </c>
      <c r="CX1372" s="411">
        <v>0</v>
      </c>
      <c r="CY1372" s="411">
        <v>-109482.04137548618</v>
      </c>
      <c r="CZ1372" s="411">
        <v>0</v>
      </c>
      <c r="DA1372" s="411">
        <v>-110591.03306603432</v>
      </c>
      <c r="DB1372" s="411">
        <v>117884.47698626388</v>
      </c>
      <c r="DC1372" s="411">
        <v>284843.16180561855</v>
      </c>
      <c r="DD1372" s="411">
        <v>133851.56170716323</v>
      </c>
      <c r="DE1372" s="411">
        <v>0</v>
      </c>
      <c r="DF1372" s="411">
        <v>0</v>
      </c>
      <c r="DG1372" s="411">
        <v>-226906.32533485815</v>
      </c>
      <c r="DH1372" s="412"/>
      <c r="DI1372" s="411">
        <f t="shared" si="422"/>
        <v>-14222.330550289713</v>
      </c>
      <c r="DJ1372" s="411">
        <v>5917861.4825584739</v>
      </c>
      <c r="DK1372" s="411">
        <v>6478427.4503284302</v>
      </c>
      <c r="DL1372" s="411">
        <v>6240476.3584027253</v>
      </c>
      <c r="DM1372" s="411">
        <v>6235010.6950421613</v>
      </c>
      <c r="DN1372" s="411">
        <v>6303688.8847639663</v>
      </c>
      <c r="DO1372" s="411">
        <v>6719415.1882169852</v>
      </c>
      <c r="DP1372" s="411">
        <v>8118030.1114601148</v>
      </c>
      <c r="DQ1372" s="411">
        <v>7629539.017308333</v>
      </c>
      <c r="DR1372" s="411">
        <v>7687115.66876892</v>
      </c>
      <c r="DS1372" s="411">
        <v>7542917.8375475239</v>
      </c>
      <c r="DT1372" s="411">
        <v>6466830.27204346</v>
      </c>
      <c r="DU1372" s="412">
        <v>6784276.2927744221</v>
      </c>
      <c r="DV1372" s="411">
        <f t="shared" si="423"/>
        <v>82123589.259215519</v>
      </c>
      <c r="DW1372" s="412">
        <v>5917861.4825584739</v>
      </c>
      <c r="DX1372" s="412">
        <v>6478427.4503284302</v>
      </c>
      <c r="DY1372" s="412">
        <v>6240476.3584027253</v>
      </c>
      <c r="DZ1372" s="412">
        <v>6235010.6950421613</v>
      </c>
      <c r="EA1372" s="412">
        <v>6303688.8847639663</v>
      </c>
      <c r="EB1372" s="412">
        <v>6719415.1882169852</v>
      </c>
      <c r="EC1372" s="412">
        <v>8118030.1114601148</v>
      </c>
      <c r="ED1372" s="412">
        <v>7629539.017308333</v>
      </c>
      <c r="EE1372" s="412">
        <v>7687115.66876892</v>
      </c>
      <c r="EF1372" s="412">
        <v>7542917.8375475239</v>
      </c>
      <c r="EG1372" s="412">
        <v>6466830.27204346</v>
      </c>
      <c r="EH1372" s="412">
        <v>6784276.2927744221</v>
      </c>
      <c r="EI1372" s="411">
        <f t="shared" si="424"/>
        <v>82123589.259215519</v>
      </c>
      <c r="EK1372" s="411">
        <f t="shared" si="425"/>
        <v>82123589.259215519</v>
      </c>
      <c r="EL1372" s="7">
        <f t="shared" si="426"/>
        <v>0</v>
      </c>
    </row>
    <row r="1373" spans="1:142">
      <c r="A1373" s="365" t="str">
        <f t="shared" si="408"/>
        <v xml:space="preserve"> 244</v>
      </c>
      <c r="B1373" s="370" t="s">
        <v>991</v>
      </c>
      <c r="C1373" s="370" t="s">
        <v>1171</v>
      </c>
      <c r="D1373" s="411">
        <v>7079461</v>
      </c>
      <c r="E1373" s="411">
        <v>7417468</v>
      </c>
      <c r="F1373" s="411">
        <v>7147803</v>
      </c>
      <c r="G1373" s="411">
        <v>7180825</v>
      </c>
      <c r="H1373" s="411">
        <v>6933338</v>
      </c>
      <c r="I1373" s="411">
        <v>6342516</v>
      </c>
      <c r="J1373" s="411">
        <v>7595668</v>
      </c>
      <c r="K1373" s="411">
        <v>7908551</v>
      </c>
      <c r="L1373" s="411">
        <v>7541327</v>
      </c>
      <c r="M1373" s="411">
        <v>7409187</v>
      </c>
      <c r="N1373" s="411">
        <v>6701560</v>
      </c>
      <c r="O1373" s="412">
        <v>6535229</v>
      </c>
      <c r="P1373" s="411">
        <f t="shared" si="409"/>
        <v>85792933</v>
      </c>
      <c r="Q1373" s="411">
        <f t="shared" si="410"/>
        <v>49452057.451612905</v>
      </c>
      <c r="R1373" s="411">
        <f t="shared" si="411"/>
        <v>13614533.47942158</v>
      </c>
      <c r="S1373" s="411">
        <f t="shared" si="412"/>
        <v>22726342.068965517</v>
      </c>
      <c r="T1373" s="411">
        <v>-94178.757815790013</v>
      </c>
      <c r="U1373" s="411">
        <v>0</v>
      </c>
      <c r="V1373" s="411">
        <v>48861.842721099674</v>
      </c>
      <c r="W1373" s="411">
        <v>-48864.111260520469</v>
      </c>
      <c r="X1373" s="411">
        <v>10506.573675855761</v>
      </c>
      <c r="Y1373" s="411">
        <v>-10506.006256616209</v>
      </c>
      <c r="Z1373" s="411">
        <v>0</v>
      </c>
      <c r="AA1373" s="411">
        <v>0</v>
      </c>
      <c r="AB1373" s="411">
        <v>0</v>
      </c>
      <c r="AC1373" s="411">
        <v>-100670.04448315717</v>
      </c>
      <c r="AD1373" s="411">
        <v>100666.22693809326</v>
      </c>
      <c r="AE1373" s="412">
        <v>-1418.8562774402671</v>
      </c>
      <c r="AF1373" s="411">
        <f t="shared" si="413"/>
        <v>-95603.132758475433</v>
      </c>
      <c r="AG1373" s="411">
        <v>6985282.2421842106</v>
      </c>
      <c r="AH1373" s="411">
        <v>7417468</v>
      </c>
      <c r="AI1373" s="411">
        <v>7196664.842721099</v>
      </c>
      <c r="AJ1373" s="411">
        <v>7131960.8887394797</v>
      </c>
      <c r="AK1373" s="411">
        <v>6943844.573675856</v>
      </c>
      <c r="AL1373" s="411">
        <v>6332009.9937433843</v>
      </c>
      <c r="AM1373" s="411">
        <v>7595668</v>
      </c>
      <c r="AN1373" s="411">
        <v>7908551</v>
      </c>
      <c r="AO1373" s="411">
        <v>7541327</v>
      </c>
      <c r="AP1373" s="411">
        <v>7308516.9555168422</v>
      </c>
      <c r="AQ1373" s="411">
        <v>6802226.226938094</v>
      </c>
      <c r="AR1373" s="412">
        <v>6533810.1437225603</v>
      </c>
      <c r="AS1373" s="411">
        <f t="shared" si="414"/>
        <v>85697329.867241532</v>
      </c>
      <c r="AT1373" s="411">
        <f t="shared" si="415"/>
        <v>49357876.992676936</v>
      </c>
      <c r="AU1373" s="411">
        <f t="shared" si="416"/>
        <v>13614533.47942158</v>
      </c>
      <c r="AV1373" s="411">
        <f t="shared" si="417"/>
        <v>22724919.395143013</v>
      </c>
      <c r="AW1373" s="411">
        <v>-696525</v>
      </c>
      <c r="AX1373" s="411">
        <v>-643025</v>
      </c>
      <c r="AY1373" s="411">
        <v>-622200</v>
      </c>
      <c r="AZ1373" s="411">
        <v>-665000</v>
      </c>
      <c r="BA1373" s="411">
        <v>-614249.99999999988</v>
      </c>
      <c r="BB1373" s="411">
        <v>-10499.999999999998</v>
      </c>
      <c r="BC1373" s="411">
        <v>0</v>
      </c>
      <c r="BD1373" s="411">
        <v>0</v>
      </c>
      <c r="BE1373" s="411">
        <v>0</v>
      </c>
      <c r="BF1373" s="411">
        <v>0</v>
      </c>
      <c r="BG1373" s="411">
        <v>0</v>
      </c>
      <c r="BH1373" s="412">
        <v>0</v>
      </c>
      <c r="BI1373" s="411">
        <f t="shared" si="418"/>
        <v>-3251500</v>
      </c>
      <c r="BJ1373" s="411">
        <v>6288757.2421842096</v>
      </c>
      <c r="BK1373" s="411">
        <v>6774442.9999999991</v>
      </c>
      <c r="BL1373" s="411">
        <v>6574464.8427211009</v>
      </c>
      <c r="BM1373" s="411">
        <v>6466960.8887394797</v>
      </c>
      <c r="BN1373" s="411">
        <v>6329594.573675856</v>
      </c>
      <c r="BO1373" s="411">
        <v>6321509.9937433833</v>
      </c>
      <c r="BP1373" s="411">
        <v>7595668</v>
      </c>
      <c r="BQ1373" s="411">
        <v>7908551</v>
      </c>
      <c r="BR1373" s="411">
        <v>7541327</v>
      </c>
      <c r="BS1373" s="411">
        <v>7308516.9555168422</v>
      </c>
      <c r="BT1373" s="411">
        <v>6802226.226938094</v>
      </c>
      <c r="BU1373" s="412">
        <v>6533810.1437225603</v>
      </c>
      <c r="BV1373" s="411">
        <f t="shared" si="419"/>
        <v>82445829.867241532</v>
      </c>
      <c r="BW1373" s="411">
        <v>-263253.29587839608</v>
      </c>
      <c r="BX1373" s="411">
        <v>-292237.85962469812</v>
      </c>
      <c r="BY1373" s="411">
        <v>-220543.16470091895</v>
      </c>
      <c r="BZ1373" s="411">
        <v>-227710.05467294645</v>
      </c>
      <c r="CA1373" s="411">
        <v>89091.069094750652</v>
      </c>
      <c r="CB1373" s="411">
        <v>283803.23029959045</v>
      </c>
      <c r="CC1373" s="411">
        <v>242279.09055701154</v>
      </c>
      <c r="CD1373" s="411">
        <v>-408329.39402182936</v>
      </c>
      <c r="CE1373" s="411">
        <v>150640.69153741183</v>
      </c>
      <c r="CF1373" s="411">
        <v>238752.49781587283</v>
      </c>
      <c r="CG1373" s="411">
        <v>-104881.90046109015</v>
      </c>
      <c r="CH1373" s="412">
        <v>254562.92108044634</v>
      </c>
      <c r="CI1373" s="411">
        <f t="shared" si="420"/>
        <v>-257826.16897479544</v>
      </c>
      <c r="CJ1373" s="411">
        <v>6025503.9463058142</v>
      </c>
      <c r="CK1373" s="411">
        <v>6482205.1403753031</v>
      </c>
      <c r="CL1373" s="411">
        <v>6353921.6780201811</v>
      </c>
      <c r="CM1373" s="411">
        <v>6239250.8340665326</v>
      </c>
      <c r="CN1373" s="411">
        <v>6418685.6427706061</v>
      </c>
      <c r="CO1373" s="411">
        <v>6605313.2240429744</v>
      </c>
      <c r="CP1373" s="411">
        <v>7837947.0905570127</v>
      </c>
      <c r="CQ1373" s="411">
        <v>7500221.6059781704</v>
      </c>
      <c r="CR1373" s="411">
        <v>7691967.6915374128</v>
      </c>
      <c r="CS1373" s="411">
        <v>7547269.4533327157</v>
      </c>
      <c r="CT1373" s="411">
        <v>6697344.3264770033</v>
      </c>
      <c r="CU1373" s="412">
        <v>6788373.0648030061</v>
      </c>
      <c r="CV1373" s="411">
        <f t="shared" si="421"/>
        <v>82188003.69826673</v>
      </c>
      <c r="CW1373" s="411">
        <v>-103887.99907423928</v>
      </c>
      <c r="CX1373" s="411">
        <v>0</v>
      </c>
      <c r="CY1373" s="411">
        <v>-109550.3737589689</v>
      </c>
      <c r="CZ1373" s="411">
        <v>0</v>
      </c>
      <c r="DA1373" s="411">
        <v>-110666.99384087231</v>
      </c>
      <c r="DB1373" s="411">
        <v>117952.02185791172</v>
      </c>
      <c r="DC1373" s="411">
        <v>285016.25783843733</v>
      </c>
      <c r="DD1373" s="411">
        <v>133932.52867818158</v>
      </c>
      <c r="DE1373" s="411">
        <v>0</v>
      </c>
      <c r="DF1373" s="411">
        <v>0</v>
      </c>
      <c r="DG1373" s="411">
        <v>-227028.62123650871</v>
      </c>
      <c r="DH1373" s="412"/>
      <c r="DI1373" s="411">
        <f t="shared" si="422"/>
        <v>-14233.179536058567</v>
      </c>
      <c r="DJ1373" s="411">
        <v>5921615.9472315749</v>
      </c>
      <c r="DK1373" s="411">
        <v>6482205.1403753031</v>
      </c>
      <c r="DL1373" s="411">
        <v>6244371.3042612122</v>
      </c>
      <c r="DM1373" s="411">
        <v>6239250.8340665326</v>
      </c>
      <c r="DN1373" s="411">
        <v>6308018.6489297338</v>
      </c>
      <c r="DO1373" s="411">
        <v>6723265.2459008861</v>
      </c>
      <c r="DP1373" s="411">
        <v>8122963.34839545</v>
      </c>
      <c r="DQ1373" s="411">
        <v>7634154.134656352</v>
      </c>
      <c r="DR1373" s="411">
        <v>7691967.6915374128</v>
      </c>
      <c r="DS1373" s="411">
        <v>7547269.4533327157</v>
      </c>
      <c r="DT1373" s="411">
        <v>6470315.7052404946</v>
      </c>
      <c r="DU1373" s="412">
        <v>6788373.0648030061</v>
      </c>
      <c r="DV1373" s="411">
        <f t="shared" si="423"/>
        <v>82173770.51873067</v>
      </c>
      <c r="DW1373" s="412">
        <v>5921615.9472315749</v>
      </c>
      <c r="DX1373" s="412">
        <v>6482205.1403753031</v>
      </c>
      <c r="DY1373" s="412">
        <v>6244371.3042612122</v>
      </c>
      <c r="DZ1373" s="412">
        <v>6239250.8340665326</v>
      </c>
      <c r="EA1373" s="412">
        <v>6308018.6489297338</v>
      </c>
      <c r="EB1373" s="412">
        <v>6723265.2459008861</v>
      </c>
      <c r="EC1373" s="412">
        <v>8122963.34839545</v>
      </c>
      <c r="ED1373" s="412">
        <v>7634154.134656352</v>
      </c>
      <c r="EE1373" s="412">
        <v>7691967.6915374128</v>
      </c>
      <c r="EF1373" s="412">
        <v>7547269.4533327157</v>
      </c>
      <c r="EG1373" s="412">
        <v>6470315.7052404946</v>
      </c>
      <c r="EH1373" s="412">
        <v>6788373.0648030061</v>
      </c>
      <c r="EI1373" s="411">
        <f t="shared" si="424"/>
        <v>82173770.51873067</v>
      </c>
      <c r="EK1373" s="411">
        <f t="shared" si="425"/>
        <v>82173770.51873067</v>
      </c>
      <c r="EL1373" s="7">
        <f t="shared" si="426"/>
        <v>0</v>
      </c>
    </row>
    <row r="1374" spans="1:142">
      <c r="A1374" s="365" t="str">
        <f t="shared" si="408"/>
        <v xml:space="preserve"> 244</v>
      </c>
      <c r="B1374" s="370" t="s">
        <v>991</v>
      </c>
      <c r="C1374" s="370" t="s">
        <v>1172</v>
      </c>
      <c r="D1374" s="411">
        <v>7079461</v>
      </c>
      <c r="E1374" s="411">
        <v>7417468</v>
      </c>
      <c r="F1374" s="411">
        <v>7147803</v>
      </c>
      <c r="G1374" s="411">
        <v>7180825</v>
      </c>
      <c r="H1374" s="411">
        <v>6933338</v>
      </c>
      <c r="I1374" s="411">
        <v>6342516</v>
      </c>
      <c r="J1374" s="411">
        <v>7595668</v>
      </c>
      <c r="K1374" s="411">
        <v>7908551</v>
      </c>
      <c r="L1374" s="411">
        <v>7541327</v>
      </c>
      <c r="M1374" s="411">
        <v>7409187</v>
      </c>
      <c r="N1374" s="411">
        <v>6701560</v>
      </c>
      <c r="O1374" s="412">
        <v>6535229</v>
      </c>
      <c r="P1374" s="411">
        <f t="shared" si="409"/>
        <v>85792933</v>
      </c>
      <c r="Q1374" s="411">
        <f t="shared" si="410"/>
        <v>49452057.451612905</v>
      </c>
      <c r="R1374" s="411">
        <f t="shared" si="411"/>
        <v>13614533.47942158</v>
      </c>
      <c r="S1374" s="411">
        <f t="shared" si="412"/>
        <v>22726342.068965517</v>
      </c>
      <c r="T1374" s="411">
        <v>-94178.757815790013</v>
      </c>
      <c r="U1374" s="411">
        <v>0</v>
      </c>
      <c r="V1374" s="411">
        <v>48861.842721099674</v>
      </c>
      <c r="W1374" s="411">
        <v>-48864.111260520469</v>
      </c>
      <c r="X1374" s="411">
        <v>10506.573675855761</v>
      </c>
      <c r="Y1374" s="411">
        <v>-10506.006256616209</v>
      </c>
      <c r="Z1374" s="411">
        <v>0</v>
      </c>
      <c r="AA1374" s="411">
        <v>0</v>
      </c>
      <c r="AB1374" s="411">
        <v>0</v>
      </c>
      <c r="AC1374" s="411">
        <v>-100670.04448315717</v>
      </c>
      <c r="AD1374" s="411">
        <v>100666.22693809326</v>
      </c>
      <c r="AE1374" s="412">
        <v>-1418.8562774402671</v>
      </c>
      <c r="AF1374" s="411">
        <f t="shared" si="413"/>
        <v>-95603.132758475433</v>
      </c>
      <c r="AG1374" s="411">
        <v>6985282.2421842096</v>
      </c>
      <c r="AH1374" s="411">
        <v>7417468</v>
      </c>
      <c r="AI1374" s="411">
        <v>7196664.8427211</v>
      </c>
      <c r="AJ1374" s="411">
        <v>7131960.8887394788</v>
      </c>
      <c r="AK1374" s="411">
        <v>6943844.573675856</v>
      </c>
      <c r="AL1374" s="411">
        <v>6332009.9937433843</v>
      </c>
      <c r="AM1374" s="411">
        <v>7595668</v>
      </c>
      <c r="AN1374" s="411">
        <v>7908551</v>
      </c>
      <c r="AO1374" s="411">
        <v>7541327</v>
      </c>
      <c r="AP1374" s="411">
        <v>7308516.9555168431</v>
      </c>
      <c r="AQ1374" s="411">
        <v>6802226.226938094</v>
      </c>
      <c r="AR1374" s="412">
        <v>6533810.1437225603</v>
      </c>
      <c r="AS1374" s="411">
        <f t="shared" si="414"/>
        <v>85697329.867241532</v>
      </c>
      <c r="AT1374" s="411">
        <f t="shared" si="415"/>
        <v>49357876.992676936</v>
      </c>
      <c r="AU1374" s="411">
        <f t="shared" si="416"/>
        <v>13614533.47942158</v>
      </c>
      <c r="AV1374" s="411">
        <f t="shared" si="417"/>
        <v>22724919.395143013</v>
      </c>
      <c r="AW1374" s="411">
        <v>-696525</v>
      </c>
      <c r="AX1374" s="411">
        <v>-643025</v>
      </c>
      <c r="AY1374" s="411">
        <v>-622200</v>
      </c>
      <c r="AZ1374" s="411">
        <v>-665000</v>
      </c>
      <c r="BA1374" s="411">
        <v>-614249.99999999988</v>
      </c>
      <c r="BB1374" s="411">
        <v>-10499.999999999998</v>
      </c>
      <c r="BC1374" s="411">
        <v>0</v>
      </c>
      <c r="BD1374" s="411">
        <v>0</v>
      </c>
      <c r="BE1374" s="411">
        <v>0</v>
      </c>
      <c r="BF1374" s="411">
        <v>0</v>
      </c>
      <c r="BG1374" s="411">
        <v>0</v>
      </c>
      <c r="BH1374" s="412">
        <v>0</v>
      </c>
      <c r="BI1374" s="411">
        <f t="shared" si="418"/>
        <v>-3251500</v>
      </c>
      <c r="BJ1374" s="411">
        <v>6288757.2421842096</v>
      </c>
      <c r="BK1374" s="411">
        <v>6774443</v>
      </c>
      <c r="BL1374" s="411">
        <v>6574464.842721099</v>
      </c>
      <c r="BM1374" s="411">
        <v>6466960.8887394797</v>
      </c>
      <c r="BN1374" s="411">
        <v>6329594.573675856</v>
      </c>
      <c r="BO1374" s="411">
        <v>6321509.9937433843</v>
      </c>
      <c r="BP1374" s="411">
        <v>7595668</v>
      </c>
      <c r="BQ1374" s="411">
        <v>7908551</v>
      </c>
      <c r="BR1374" s="411">
        <v>7541327</v>
      </c>
      <c r="BS1374" s="411">
        <v>7308516.9555168431</v>
      </c>
      <c r="BT1374" s="411">
        <v>6802226.226938094</v>
      </c>
      <c r="BU1374" s="412">
        <v>6533810.1437225603</v>
      </c>
      <c r="BV1374" s="411">
        <f t="shared" si="419"/>
        <v>82445829.867241532</v>
      </c>
      <c r="BW1374" s="411">
        <v>-263253.29587839608</v>
      </c>
      <c r="BX1374" s="411">
        <v>-292237.85962469818</v>
      </c>
      <c r="BY1374" s="411">
        <v>-220543.16470091895</v>
      </c>
      <c r="BZ1374" s="411">
        <v>-227710.05467294645</v>
      </c>
      <c r="CA1374" s="411">
        <v>89091.069094750652</v>
      </c>
      <c r="CB1374" s="411">
        <v>283803.23029959045</v>
      </c>
      <c r="CC1374" s="411">
        <v>242279.09055701154</v>
      </c>
      <c r="CD1374" s="411">
        <v>-408329.39402182936</v>
      </c>
      <c r="CE1374" s="411">
        <v>150640.69153741183</v>
      </c>
      <c r="CF1374" s="411">
        <v>238752.49781587283</v>
      </c>
      <c r="CG1374" s="411">
        <v>-104881.90046109015</v>
      </c>
      <c r="CH1374" s="412">
        <v>254562.92108044634</v>
      </c>
      <c r="CI1374" s="411">
        <f t="shared" si="420"/>
        <v>-257826.16897479544</v>
      </c>
      <c r="CJ1374" s="411">
        <v>6025503.9463058142</v>
      </c>
      <c r="CK1374" s="411">
        <v>6482205.1403753022</v>
      </c>
      <c r="CL1374" s="411">
        <v>6353921.6780201811</v>
      </c>
      <c r="CM1374" s="411">
        <v>6239250.8340665335</v>
      </c>
      <c r="CN1374" s="411">
        <v>6418685.642770607</v>
      </c>
      <c r="CO1374" s="411">
        <v>6605313.2240429744</v>
      </c>
      <c r="CP1374" s="411">
        <v>7837947.0905570127</v>
      </c>
      <c r="CQ1374" s="411">
        <v>7500221.6059781704</v>
      </c>
      <c r="CR1374" s="411">
        <v>7691967.6915374119</v>
      </c>
      <c r="CS1374" s="411">
        <v>7547269.4533327157</v>
      </c>
      <c r="CT1374" s="411">
        <v>6697344.3264770024</v>
      </c>
      <c r="CU1374" s="412">
        <v>6788373.0648030052</v>
      </c>
      <c r="CV1374" s="411">
        <f t="shared" si="421"/>
        <v>82188003.69826673</v>
      </c>
      <c r="CW1374" s="411">
        <v>-103887.99907423928</v>
      </c>
      <c r="CX1374" s="411">
        <v>0</v>
      </c>
      <c r="CY1374" s="411">
        <v>-109550.3737589689</v>
      </c>
      <c r="CZ1374" s="411">
        <v>0</v>
      </c>
      <c r="DA1374" s="411">
        <v>-110666.99384087231</v>
      </c>
      <c r="DB1374" s="411">
        <v>117952.02185791172</v>
      </c>
      <c r="DC1374" s="411">
        <v>285016.25783843733</v>
      </c>
      <c r="DD1374" s="411">
        <v>133932.52867818158</v>
      </c>
      <c r="DE1374" s="411">
        <v>0</v>
      </c>
      <c r="DF1374" s="411">
        <v>0</v>
      </c>
      <c r="DG1374" s="411">
        <v>-227028.62123650871</v>
      </c>
      <c r="DH1374" s="412"/>
      <c r="DI1374" s="411">
        <f t="shared" si="422"/>
        <v>-14233.179536058567</v>
      </c>
      <c r="DJ1374" s="411">
        <v>5921615.9472315749</v>
      </c>
      <c r="DK1374" s="411">
        <v>6482205.1403753022</v>
      </c>
      <c r="DL1374" s="411">
        <v>6244371.3042612122</v>
      </c>
      <c r="DM1374" s="411">
        <v>6239250.8340665335</v>
      </c>
      <c r="DN1374" s="411">
        <v>6308018.6489297347</v>
      </c>
      <c r="DO1374" s="411">
        <v>6723265.2459008861</v>
      </c>
      <c r="DP1374" s="411">
        <v>8122963.34839545</v>
      </c>
      <c r="DQ1374" s="411">
        <v>7634154.134656352</v>
      </c>
      <c r="DR1374" s="411">
        <v>7691967.6915374119</v>
      </c>
      <c r="DS1374" s="411">
        <v>7547269.4533327157</v>
      </c>
      <c r="DT1374" s="411">
        <v>6470315.7052404936</v>
      </c>
      <c r="DU1374" s="412">
        <v>6788373.0648030052</v>
      </c>
      <c r="DV1374" s="411">
        <f t="shared" si="423"/>
        <v>82173770.51873067</v>
      </c>
      <c r="DW1374" s="412">
        <v>5921615.9472315749</v>
      </c>
      <c r="DX1374" s="412">
        <v>6482205.1403753022</v>
      </c>
      <c r="DY1374" s="412">
        <v>6244371.3042612122</v>
      </c>
      <c r="DZ1374" s="412">
        <v>6239250.8340665335</v>
      </c>
      <c r="EA1374" s="412">
        <v>6308018.6489297347</v>
      </c>
      <c r="EB1374" s="412">
        <v>6723265.2459008861</v>
      </c>
      <c r="EC1374" s="412">
        <v>8122963.34839545</v>
      </c>
      <c r="ED1374" s="412">
        <v>7634154.134656352</v>
      </c>
      <c r="EE1374" s="412">
        <v>7691967.6915374119</v>
      </c>
      <c r="EF1374" s="412">
        <v>7547269.4533327157</v>
      </c>
      <c r="EG1374" s="412">
        <v>6470315.7052404936</v>
      </c>
      <c r="EH1374" s="412">
        <v>6788373.0648030052</v>
      </c>
      <c r="EI1374" s="411">
        <f t="shared" si="424"/>
        <v>82173770.51873067</v>
      </c>
      <c r="EK1374" s="411">
        <f t="shared" si="425"/>
        <v>82173770.51873067</v>
      </c>
      <c r="EL1374" s="7">
        <f t="shared" si="426"/>
        <v>0</v>
      </c>
    </row>
    <row r="1375" spans="1:142">
      <c r="A1375" s="365" t="str">
        <f t="shared" si="408"/>
        <v xml:space="preserve"> 244</v>
      </c>
      <c r="B1375" s="370" t="s">
        <v>991</v>
      </c>
      <c r="C1375" s="370" t="s">
        <v>1199</v>
      </c>
      <c r="D1375" s="411">
        <v>21364.223000000002</v>
      </c>
      <c r="E1375" s="411">
        <v>23100.55</v>
      </c>
      <c r="F1375" s="411">
        <v>22084.25</v>
      </c>
      <c r="G1375" s="411">
        <v>21266.75</v>
      </c>
      <c r="H1375" s="411">
        <v>21999.574000000001</v>
      </c>
      <c r="I1375" s="411">
        <v>21037.65</v>
      </c>
      <c r="J1375" s="411">
        <v>22860.9</v>
      </c>
      <c r="K1375" s="411">
        <v>23246.350000000002</v>
      </c>
      <c r="L1375" s="411">
        <v>23637.25</v>
      </c>
      <c r="M1375" s="411">
        <v>23290.838</v>
      </c>
      <c r="N1375" s="411">
        <v>22380.75</v>
      </c>
      <c r="O1375" s="412">
        <v>21626.300000000003</v>
      </c>
      <c r="P1375" s="411">
        <f t="shared" si="409"/>
        <v>267895.38500000001</v>
      </c>
      <c r="Q1375" s="411">
        <f t="shared" si="410"/>
        <v>152976.44861290324</v>
      </c>
      <c r="R1375" s="411">
        <f t="shared" si="411"/>
        <v>41100.427697441599</v>
      </c>
      <c r="S1375" s="411">
        <f t="shared" si="412"/>
        <v>73818.50868965518</v>
      </c>
      <c r="T1375" s="411">
        <v>-284.21033519918035</v>
      </c>
      <c r="U1375" s="411">
        <v>0</v>
      </c>
      <c r="V1375" s="411">
        <v>150.96626895193424</v>
      </c>
      <c r="W1375" s="411">
        <v>-144.71607902290862</v>
      </c>
      <c r="X1375" s="411">
        <v>33.337498484631055</v>
      </c>
      <c r="Y1375" s="411">
        <v>-34.847634996034401</v>
      </c>
      <c r="Z1375" s="411">
        <v>0</v>
      </c>
      <c r="AA1375" s="411">
        <v>0</v>
      </c>
      <c r="AB1375" s="411">
        <v>0</v>
      </c>
      <c r="AC1375" s="411">
        <v>-316.4570819322023</v>
      </c>
      <c r="AD1375" s="411">
        <v>336.18823953597837</v>
      </c>
      <c r="AE1375" s="412">
        <v>-4.6952618665407044</v>
      </c>
      <c r="AF1375" s="411">
        <f t="shared" si="413"/>
        <v>-264.43438604432265</v>
      </c>
      <c r="AG1375" s="411">
        <v>21080.012664800823</v>
      </c>
      <c r="AH1375" s="411">
        <v>23100.55</v>
      </c>
      <c r="AI1375" s="411">
        <v>22235.216268951932</v>
      </c>
      <c r="AJ1375" s="411">
        <v>21122.03392097709</v>
      </c>
      <c r="AK1375" s="411">
        <v>22032.911498484631</v>
      </c>
      <c r="AL1375" s="411">
        <v>21002.802365003965</v>
      </c>
      <c r="AM1375" s="411">
        <v>22860.9</v>
      </c>
      <c r="AN1375" s="411">
        <v>23246.350000000002</v>
      </c>
      <c r="AO1375" s="411">
        <v>23637.25</v>
      </c>
      <c r="AP1375" s="411">
        <v>22974.3809180678</v>
      </c>
      <c r="AQ1375" s="411">
        <v>22716.938239535979</v>
      </c>
      <c r="AR1375" s="412">
        <v>21621.604738133461</v>
      </c>
      <c r="AS1375" s="411">
        <f t="shared" si="414"/>
        <v>267630.95061395568</v>
      </c>
      <c r="AT1375" s="411">
        <f t="shared" si="415"/>
        <v>152696.97833112167</v>
      </c>
      <c r="AU1375" s="411">
        <f t="shared" si="416"/>
        <v>41100.427697441599</v>
      </c>
      <c r="AV1375" s="411">
        <f t="shared" si="417"/>
        <v>73833.544585392418</v>
      </c>
      <c r="AW1375" s="411">
        <v>-1031.42</v>
      </c>
      <c r="AX1375" s="411">
        <v>-1351</v>
      </c>
      <c r="AY1375" s="411">
        <v>-1373.7499999999998</v>
      </c>
      <c r="AZ1375" s="411">
        <v>-1373.75</v>
      </c>
      <c r="BA1375" s="411">
        <v>-1192.9199999999998</v>
      </c>
      <c r="BB1375" s="411">
        <v>-350</v>
      </c>
      <c r="BC1375" s="411">
        <v>0</v>
      </c>
      <c r="BD1375" s="411">
        <v>0</v>
      </c>
      <c r="BE1375" s="411">
        <v>0</v>
      </c>
      <c r="BF1375" s="411">
        <v>0</v>
      </c>
      <c r="BG1375" s="411">
        <v>0</v>
      </c>
      <c r="BH1375" s="412">
        <v>0</v>
      </c>
      <c r="BI1375" s="411">
        <f t="shared" si="418"/>
        <v>-6672.84</v>
      </c>
      <c r="BJ1375" s="411">
        <v>20048.592664800821</v>
      </c>
      <c r="BK1375" s="411">
        <v>21749.55</v>
      </c>
      <c r="BL1375" s="411">
        <v>20861.466268951935</v>
      </c>
      <c r="BM1375" s="411">
        <v>19748.28392097709</v>
      </c>
      <c r="BN1375" s="411">
        <v>20839.991498484629</v>
      </c>
      <c r="BO1375" s="411">
        <v>20652.802365003965</v>
      </c>
      <c r="BP1375" s="411">
        <v>22860.9</v>
      </c>
      <c r="BQ1375" s="411">
        <v>23246.350000000002</v>
      </c>
      <c r="BR1375" s="411">
        <v>23637.25</v>
      </c>
      <c r="BS1375" s="411">
        <v>22974.3809180678</v>
      </c>
      <c r="BT1375" s="411">
        <v>22716.938239535979</v>
      </c>
      <c r="BU1375" s="412">
        <v>21621.604738133461</v>
      </c>
      <c r="BV1375" s="411">
        <f t="shared" si="419"/>
        <v>260958.11061395568</v>
      </c>
      <c r="BW1375" s="411">
        <v>-839.25295467426145</v>
      </c>
      <c r="BX1375" s="411">
        <v>-938.23830827129996</v>
      </c>
      <c r="BY1375" s="411">
        <v>-699.80658522342708</v>
      </c>
      <c r="BZ1375" s="411">
        <v>-695.36261138871396</v>
      </c>
      <c r="CA1375" s="411">
        <v>293.32954913844776</v>
      </c>
      <c r="CB1375" s="411">
        <v>927.20442295089379</v>
      </c>
      <c r="CC1375" s="411">
        <v>729.19433304809763</v>
      </c>
      <c r="CD1375" s="411">
        <v>-1200.2411072166501</v>
      </c>
      <c r="CE1375" s="411">
        <v>472.16248361099974</v>
      </c>
      <c r="CF1375" s="411">
        <v>750.52036731220971</v>
      </c>
      <c r="CG1375" s="411">
        <v>-350.26704136716432</v>
      </c>
      <c r="CH1375" s="412">
        <v>842.39650977219787</v>
      </c>
      <c r="CI1375" s="411">
        <f t="shared" si="420"/>
        <v>-708.36094230867013</v>
      </c>
      <c r="CJ1375" s="411">
        <v>19209.339710126558</v>
      </c>
      <c r="CK1375" s="411">
        <v>20811.311691728701</v>
      </c>
      <c r="CL1375" s="411">
        <v>20161.659683728507</v>
      </c>
      <c r="CM1375" s="411">
        <v>19052.921309588375</v>
      </c>
      <c r="CN1375" s="411">
        <v>21133.321047623082</v>
      </c>
      <c r="CO1375" s="411">
        <v>21580.006787954859</v>
      </c>
      <c r="CP1375" s="411">
        <v>23590.094333048099</v>
      </c>
      <c r="CQ1375" s="411">
        <v>22046.108892783348</v>
      </c>
      <c r="CR1375" s="411">
        <v>24109.412483611002</v>
      </c>
      <c r="CS1375" s="411">
        <v>23724.901285380005</v>
      </c>
      <c r="CT1375" s="411">
        <v>22366.671198168817</v>
      </c>
      <c r="CU1375" s="412">
        <v>22464.00124790566</v>
      </c>
      <c r="CV1375" s="411">
        <f t="shared" si="421"/>
        <v>260249.74967164701</v>
      </c>
      <c r="CW1375" s="411">
        <v>-331.19551224356474</v>
      </c>
      <c r="CX1375" s="411">
        <v>0</v>
      </c>
      <c r="CY1375" s="411">
        <v>-347.61482213325144</v>
      </c>
      <c r="CZ1375" s="411">
        <v>0</v>
      </c>
      <c r="DA1375" s="411">
        <v>-364.36760426936598</v>
      </c>
      <c r="DB1375" s="411">
        <v>385.35726407062612</v>
      </c>
      <c r="DC1375" s="411">
        <v>857.82161211084167</v>
      </c>
      <c r="DD1375" s="411">
        <v>393.68051594255667</v>
      </c>
      <c r="DE1375" s="411">
        <v>0</v>
      </c>
      <c r="DF1375" s="411">
        <v>0</v>
      </c>
      <c r="DG1375" s="411">
        <v>-758.19224400572421</v>
      </c>
      <c r="DH1375" s="412"/>
      <c r="DI1375" s="411">
        <f t="shared" si="422"/>
        <v>-164.51079052788191</v>
      </c>
      <c r="DJ1375" s="411">
        <v>18878.144197882993</v>
      </c>
      <c r="DK1375" s="411">
        <v>20811.311691728701</v>
      </c>
      <c r="DL1375" s="411">
        <v>19814.044861595255</v>
      </c>
      <c r="DM1375" s="411">
        <v>19052.921309588375</v>
      </c>
      <c r="DN1375" s="411">
        <v>20768.953443353716</v>
      </c>
      <c r="DO1375" s="411">
        <v>21965.364052025485</v>
      </c>
      <c r="DP1375" s="411">
        <v>24447.91594515894</v>
      </c>
      <c r="DQ1375" s="411">
        <v>22439.789408725905</v>
      </c>
      <c r="DR1375" s="411">
        <v>24109.412483611002</v>
      </c>
      <c r="DS1375" s="411">
        <v>23724.901285380005</v>
      </c>
      <c r="DT1375" s="411">
        <v>21608.478954163093</v>
      </c>
      <c r="DU1375" s="412">
        <v>22464.00124790566</v>
      </c>
      <c r="DV1375" s="411">
        <f t="shared" si="423"/>
        <v>260085.23888111915</v>
      </c>
      <c r="DW1375" s="412">
        <v>18878.144197882993</v>
      </c>
      <c r="DX1375" s="412">
        <v>20811.311691728701</v>
      </c>
      <c r="DY1375" s="412">
        <v>19814.044861595255</v>
      </c>
      <c r="DZ1375" s="412">
        <v>19052.921309588375</v>
      </c>
      <c r="EA1375" s="412">
        <v>20768.953443353716</v>
      </c>
      <c r="EB1375" s="412">
        <v>21965.364052025485</v>
      </c>
      <c r="EC1375" s="412">
        <v>24447.91594515894</v>
      </c>
      <c r="ED1375" s="412">
        <v>22439.789408725905</v>
      </c>
      <c r="EE1375" s="412">
        <v>24109.412483611002</v>
      </c>
      <c r="EF1375" s="412">
        <v>23724.901285380005</v>
      </c>
      <c r="EG1375" s="412">
        <v>21608.478954163093</v>
      </c>
      <c r="EH1375" s="412">
        <v>22464.00124790566</v>
      </c>
      <c r="EI1375" s="411">
        <f t="shared" si="424"/>
        <v>260085.23888111915</v>
      </c>
      <c r="EK1375" s="411">
        <f t="shared" si="425"/>
        <v>260085.23888111912</v>
      </c>
      <c r="EL1375" s="7">
        <f t="shared" si="426"/>
        <v>0</v>
      </c>
    </row>
    <row r="1376" spans="1:142">
      <c r="A1376" s="365" t="str">
        <f t="shared" si="408"/>
        <v xml:space="preserve"> 244</v>
      </c>
      <c r="B1376" s="370" t="s">
        <v>991</v>
      </c>
      <c r="C1376" s="370" t="s">
        <v>1218</v>
      </c>
      <c r="D1376" s="411">
        <v>24102.968999999997</v>
      </c>
      <c r="E1376" s="411">
        <v>24966.104899999998</v>
      </c>
      <c r="F1376" s="411">
        <v>24331</v>
      </c>
      <c r="G1376" s="411">
        <v>24134.123299999999</v>
      </c>
      <c r="H1376" s="411">
        <v>24248.9902</v>
      </c>
      <c r="I1376" s="411">
        <v>22509</v>
      </c>
      <c r="J1376" s="411">
        <v>23955</v>
      </c>
      <c r="K1376" s="411">
        <v>24504</v>
      </c>
      <c r="L1376" s="411">
        <v>25219</v>
      </c>
      <c r="M1376" s="411">
        <v>24695.101299999998</v>
      </c>
      <c r="N1376" s="411">
        <v>23874.6</v>
      </c>
      <c r="O1376" s="412">
        <v>23355</v>
      </c>
      <c r="P1376" s="411">
        <f t="shared" si="409"/>
        <v>289894.88870000001</v>
      </c>
      <c r="Q1376" s="411">
        <f t="shared" si="410"/>
        <v>167474.44546451612</v>
      </c>
      <c r="R1376" s="411">
        <f t="shared" si="411"/>
        <v>43538.776418242487</v>
      </c>
      <c r="S1376" s="411">
        <f t="shared" si="412"/>
        <v>78881.666817241377</v>
      </c>
      <c r="T1376" s="411">
        <v>-320.64413944684372</v>
      </c>
      <c r="U1376" s="411">
        <v>0</v>
      </c>
      <c r="V1376" s="411">
        <v>166.32488265934091</v>
      </c>
      <c r="W1376" s="411">
        <v>-164.22799415197039</v>
      </c>
      <c r="X1376" s="411">
        <v>36.746196723915602</v>
      </c>
      <c r="Y1376" s="411">
        <v>-37.284840090300975</v>
      </c>
      <c r="Z1376" s="411">
        <v>0</v>
      </c>
      <c r="AA1376" s="411">
        <v>0</v>
      </c>
      <c r="AB1376" s="411">
        <v>0</v>
      </c>
      <c r="AC1376" s="411">
        <v>-335.53707665727211</v>
      </c>
      <c r="AD1376" s="411">
        <v>358.62782720085966</v>
      </c>
      <c r="AE1376" s="412">
        <v>-5.0705779949896623</v>
      </c>
      <c r="AF1376" s="411">
        <f t="shared" si="413"/>
        <v>-301.06572175726069</v>
      </c>
      <c r="AG1376" s="411">
        <v>23782.324860553155</v>
      </c>
      <c r="AH1376" s="411">
        <v>24966.104899999998</v>
      </c>
      <c r="AI1376" s="411">
        <v>24497.324882659341</v>
      </c>
      <c r="AJ1376" s="411">
        <v>23969.895305848029</v>
      </c>
      <c r="AK1376" s="411">
        <v>24285.736396723918</v>
      </c>
      <c r="AL1376" s="411">
        <v>22471.715159909698</v>
      </c>
      <c r="AM1376" s="411">
        <v>23955</v>
      </c>
      <c r="AN1376" s="411">
        <v>24504</v>
      </c>
      <c r="AO1376" s="411">
        <v>25219</v>
      </c>
      <c r="AP1376" s="411">
        <v>24359.564223342728</v>
      </c>
      <c r="AQ1376" s="411">
        <v>24233.227827200859</v>
      </c>
      <c r="AR1376" s="412">
        <v>23349.929422005007</v>
      </c>
      <c r="AS1376" s="411">
        <f t="shared" si="414"/>
        <v>289593.82297824277</v>
      </c>
      <c r="AT1376" s="411">
        <f t="shared" si="415"/>
        <v>167155.35957021028</v>
      </c>
      <c r="AU1376" s="411">
        <f t="shared" si="416"/>
        <v>43538.776418242487</v>
      </c>
      <c r="AV1376" s="411">
        <f t="shared" si="417"/>
        <v>78899.686989789974</v>
      </c>
      <c r="AW1376" s="411">
        <v>-2060.3000000000002</v>
      </c>
      <c r="AX1376" s="411">
        <v>-1835.0999999999997</v>
      </c>
      <c r="AY1376" s="411">
        <v>-1786.0000000000002</v>
      </c>
      <c r="AZ1376" s="411">
        <v>-1631.2799999999997</v>
      </c>
      <c r="BA1376" s="411">
        <v>-1460.99</v>
      </c>
      <c r="BB1376" s="411">
        <v>-280.00000000000006</v>
      </c>
      <c r="BC1376" s="411">
        <v>0</v>
      </c>
      <c r="BD1376" s="411">
        <v>0</v>
      </c>
      <c r="BE1376" s="411">
        <v>0</v>
      </c>
      <c r="BF1376" s="411">
        <v>0</v>
      </c>
      <c r="BG1376" s="411">
        <v>0</v>
      </c>
      <c r="BH1376" s="412">
        <v>0</v>
      </c>
      <c r="BI1376" s="411">
        <f t="shared" si="418"/>
        <v>-9053.67</v>
      </c>
      <c r="BJ1376" s="411">
        <v>21722.024860553156</v>
      </c>
      <c r="BK1376" s="411">
        <v>23131.004900000004</v>
      </c>
      <c r="BL1376" s="411">
        <v>22711.324882659341</v>
      </c>
      <c r="BM1376" s="411">
        <v>22338.615305848027</v>
      </c>
      <c r="BN1376" s="411">
        <v>22824.746396723916</v>
      </c>
      <c r="BO1376" s="411">
        <v>22191.715159909698</v>
      </c>
      <c r="BP1376" s="411">
        <v>23955</v>
      </c>
      <c r="BQ1376" s="411">
        <v>24504</v>
      </c>
      <c r="BR1376" s="411">
        <v>25219</v>
      </c>
      <c r="BS1376" s="411">
        <v>24359.564223342728</v>
      </c>
      <c r="BT1376" s="411">
        <v>24233.227827200859</v>
      </c>
      <c r="BU1376" s="412">
        <v>23349.929422005007</v>
      </c>
      <c r="BV1376" s="411">
        <f t="shared" si="419"/>
        <v>280540.15297824272</v>
      </c>
      <c r="BW1376" s="411">
        <v>-909.30440108814935</v>
      </c>
      <c r="BX1376" s="411">
        <v>-997.83190484360307</v>
      </c>
      <c r="BY1376" s="411">
        <v>-761.86086381128371</v>
      </c>
      <c r="BZ1376" s="411">
        <v>-786.57152874849976</v>
      </c>
      <c r="CA1376" s="411">
        <v>321.26560945273434</v>
      </c>
      <c r="CB1376" s="411">
        <v>996.29367896344115</v>
      </c>
      <c r="CC1376" s="411">
        <v>764.09285059499666</v>
      </c>
      <c r="CD1376" s="411">
        <v>-1265.1753110160012</v>
      </c>
      <c r="CE1376" s="411">
        <v>503.75850296399904</v>
      </c>
      <c r="CF1376" s="411">
        <v>795.77113105540604</v>
      </c>
      <c r="CG1376" s="411">
        <v>-373.64634812615759</v>
      </c>
      <c r="CH1376" s="412">
        <v>909.7335413699841</v>
      </c>
      <c r="CI1376" s="411">
        <f t="shared" si="420"/>
        <v>-803.47504323313365</v>
      </c>
      <c r="CJ1376" s="411">
        <v>20812.720459465007</v>
      </c>
      <c r="CK1376" s="411">
        <v>22133.172995156398</v>
      </c>
      <c r="CL1376" s="411">
        <v>21949.464018848059</v>
      </c>
      <c r="CM1376" s="411">
        <v>21552.04377709953</v>
      </c>
      <c r="CN1376" s="411">
        <v>23146.01200617665</v>
      </c>
      <c r="CO1376" s="411">
        <v>23188.008838873142</v>
      </c>
      <c r="CP1376" s="411">
        <v>24719.092850594996</v>
      </c>
      <c r="CQ1376" s="411">
        <v>23238.824688984001</v>
      </c>
      <c r="CR1376" s="411">
        <v>25722.758502963996</v>
      </c>
      <c r="CS1376" s="411">
        <v>25155.335354398136</v>
      </c>
      <c r="CT1376" s="411">
        <v>23859.581479074703</v>
      </c>
      <c r="CU1376" s="412">
        <v>24259.662963374994</v>
      </c>
      <c r="CV1376" s="411">
        <f t="shared" si="421"/>
        <v>279736.67793500959</v>
      </c>
      <c r="CW1376" s="411">
        <v>-358.84000792181178</v>
      </c>
      <c r="CX1376" s="411">
        <v>0</v>
      </c>
      <c r="CY1376" s="411">
        <v>-378.43903480772497</v>
      </c>
      <c r="CZ1376" s="411">
        <v>0</v>
      </c>
      <c r="DA1376" s="411">
        <v>-399.0691725202887</v>
      </c>
      <c r="DB1376" s="411">
        <v>414.07158640845228</v>
      </c>
      <c r="DC1376" s="411">
        <v>898.87610365799992</v>
      </c>
      <c r="DD1376" s="411">
        <v>414.97901230328353</v>
      </c>
      <c r="DE1376" s="411">
        <v>0</v>
      </c>
      <c r="DF1376" s="411">
        <v>0</v>
      </c>
      <c r="DG1376" s="411">
        <v>-808.79937217202314</v>
      </c>
      <c r="DH1376" s="412"/>
      <c r="DI1376" s="411">
        <f t="shared" si="422"/>
        <v>-217.22088505211286</v>
      </c>
      <c r="DJ1376" s="411">
        <v>20453.880451543195</v>
      </c>
      <c r="DK1376" s="411">
        <v>22133.172995156398</v>
      </c>
      <c r="DL1376" s="411">
        <v>21571.024984040334</v>
      </c>
      <c r="DM1376" s="411">
        <v>21552.04377709953</v>
      </c>
      <c r="DN1376" s="411">
        <v>22746.942833656361</v>
      </c>
      <c r="DO1376" s="411">
        <v>23602.080425281594</v>
      </c>
      <c r="DP1376" s="411">
        <v>25617.968954252996</v>
      </c>
      <c r="DQ1376" s="411">
        <v>23653.803701287285</v>
      </c>
      <c r="DR1376" s="411">
        <v>25722.758502963996</v>
      </c>
      <c r="DS1376" s="411">
        <v>25155.335354398136</v>
      </c>
      <c r="DT1376" s="411">
        <v>23050.78210690268</v>
      </c>
      <c r="DU1376" s="412">
        <v>24259.662963374994</v>
      </c>
      <c r="DV1376" s="411">
        <f t="shared" si="423"/>
        <v>279519.45704995748</v>
      </c>
      <c r="DW1376" s="412">
        <v>20453.880451543195</v>
      </c>
      <c r="DX1376" s="412">
        <v>22133.172995156398</v>
      </c>
      <c r="DY1376" s="412">
        <v>21571.024984040334</v>
      </c>
      <c r="DZ1376" s="412">
        <v>21552.04377709953</v>
      </c>
      <c r="EA1376" s="412">
        <v>22746.942833656361</v>
      </c>
      <c r="EB1376" s="412">
        <v>23602.080425281594</v>
      </c>
      <c r="EC1376" s="412">
        <v>25617.968954252996</v>
      </c>
      <c r="ED1376" s="412">
        <v>23653.803701287285</v>
      </c>
      <c r="EE1376" s="412">
        <v>25722.758502963996</v>
      </c>
      <c r="EF1376" s="412">
        <v>25155.335354398136</v>
      </c>
      <c r="EG1376" s="412">
        <v>23050.78210690268</v>
      </c>
      <c r="EH1376" s="412">
        <v>24259.662963374994</v>
      </c>
      <c r="EI1376" s="411">
        <f t="shared" si="424"/>
        <v>279519.45704995748</v>
      </c>
      <c r="EK1376" s="411">
        <f t="shared" si="425"/>
        <v>279519.45704995753</v>
      </c>
      <c r="EL1376" s="7">
        <f t="shared" si="426"/>
        <v>0</v>
      </c>
    </row>
    <row r="1377" spans="1:142">
      <c r="A1377" s="365" t="str">
        <f t="shared" si="408"/>
        <v xml:space="preserve"> 244</v>
      </c>
      <c r="B1377" s="370" t="s">
        <v>991</v>
      </c>
      <c r="C1377" s="370" t="s">
        <v>1233</v>
      </c>
      <c r="D1377" s="411">
        <v>3433.45</v>
      </c>
      <c r="E1377" s="411">
        <v>4464.8499999999995</v>
      </c>
      <c r="F1377" s="411">
        <v>3079.2999999999997</v>
      </c>
      <c r="G1377" s="411">
        <v>3198.2</v>
      </c>
      <c r="H1377" s="411">
        <v>3222.25</v>
      </c>
      <c r="I1377" s="411">
        <v>3424.35</v>
      </c>
      <c r="J1377" s="411">
        <v>3390.35</v>
      </c>
      <c r="K1377" s="411">
        <v>3433.3</v>
      </c>
      <c r="L1377" s="411">
        <v>3335.85</v>
      </c>
      <c r="M1377" s="411">
        <v>3560.4440000000004</v>
      </c>
      <c r="N1377" s="411">
        <v>3501.0499999999997</v>
      </c>
      <c r="O1377" s="412">
        <v>3409.7</v>
      </c>
      <c r="P1377" s="411">
        <f t="shared" si="409"/>
        <v>41453.093999999997</v>
      </c>
      <c r="Q1377" s="411">
        <f t="shared" si="410"/>
        <v>24103.38387096774</v>
      </c>
      <c r="R1377" s="411">
        <f t="shared" si="411"/>
        <v>5958.2816462736373</v>
      </c>
      <c r="S1377" s="411">
        <f t="shared" si="412"/>
        <v>11391.42848275862</v>
      </c>
      <c r="T1377" s="411">
        <v>-45.675519085792359</v>
      </c>
      <c r="U1377" s="411">
        <v>0</v>
      </c>
      <c r="V1377" s="411">
        <v>21.049862774769139</v>
      </c>
      <c r="W1377" s="411">
        <v>-21.763126191405348</v>
      </c>
      <c r="X1377" s="411">
        <v>4.8829015730990193</v>
      </c>
      <c r="Y1377" s="411">
        <v>-5.6722352020626374</v>
      </c>
      <c r="Z1377" s="411">
        <v>0</v>
      </c>
      <c r="AA1377" s="411">
        <v>0</v>
      </c>
      <c r="AB1377" s="411">
        <v>0</v>
      </c>
      <c r="AC1377" s="411">
        <v>-48.376435344362392</v>
      </c>
      <c r="AD1377" s="411">
        <v>52.590366097089458</v>
      </c>
      <c r="AE1377" s="412">
        <v>-0.74027616311332167</v>
      </c>
      <c r="AF1377" s="411">
        <f t="shared" si="413"/>
        <v>-43.704461541778443</v>
      </c>
      <c r="AG1377" s="411">
        <v>3387.7744809142077</v>
      </c>
      <c r="AH1377" s="411">
        <v>4464.8500000000004</v>
      </c>
      <c r="AI1377" s="411">
        <v>3100.349862774769</v>
      </c>
      <c r="AJ1377" s="411">
        <v>3176.4368738085946</v>
      </c>
      <c r="AK1377" s="411">
        <v>3227.1329015730989</v>
      </c>
      <c r="AL1377" s="411">
        <v>3418.6777647979375</v>
      </c>
      <c r="AM1377" s="411">
        <v>3390.35</v>
      </c>
      <c r="AN1377" s="411">
        <v>3433.3</v>
      </c>
      <c r="AO1377" s="411">
        <v>3335.85</v>
      </c>
      <c r="AP1377" s="411">
        <v>3512.0675646556379</v>
      </c>
      <c r="AQ1377" s="411">
        <v>3553.6403660970891</v>
      </c>
      <c r="AR1377" s="412">
        <v>3408.959723836887</v>
      </c>
      <c r="AS1377" s="411">
        <f t="shared" si="414"/>
        <v>41409.389538458221</v>
      </c>
      <c r="AT1377" s="411">
        <f t="shared" si="415"/>
        <v>24056.205754836348</v>
      </c>
      <c r="AU1377" s="411">
        <f t="shared" si="416"/>
        <v>5958.2816462736373</v>
      </c>
      <c r="AV1377" s="411">
        <f t="shared" si="417"/>
        <v>11394.902137348236</v>
      </c>
      <c r="AW1377" s="411">
        <v>0</v>
      </c>
      <c r="AX1377" s="411">
        <v>0</v>
      </c>
      <c r="AY1377" s="411">
        <v>0</v>
      </c>
      <c r="AZ1377" s="411">
        <v>0</v>
      </c>
      <c r="BA1377" s="411">
        <v>0</v>
      </c>
      <c r="BB1377" s="411">
        <v>0</v>
      </c>
      <c r="BC1377" s="411">
        <v>0</v>
      </c>
      <c r="BD1377" s="411">
        <v>0</v>
      </c>
      <c r="BE1377" s="411">
        <v>0</v>
      </c>
      <c r="BF1377" s="411">
        <v>0</v>
      </c>
      <c r="BG1377" s="411">
        <v>0</v>
      </c>
      <c r="BH1377" s="412">
        <v>0</v>
      </c>
      <c r="BI1377" s="411">
        <f t="shared" si="418"/>
        <v>0</v>
      </c>
      <c r="BJ1377" s="411">
        <v>3387.7744809142077</v>
      </c>
      <c r="BK1377" s="411">
        <v>4464.8500000000004</v>
      </c>
      <c r="BL1377" s="411">
        <v>3100.349862774769</v>
      </c>
      <c r="BM1377" s="411">
        <v>3176.4368738085946</v>
      </c>
      <c r="BN1377" s="411">
        <v>3227.1329015730989</v>
      </c>
      <c r="BO1377" s="411">
        <v>3418.6777647979375</v>
      </c>
      <c r="BP1377" s="411">
        <v>3390.35</v>
      </c>
      <c r="BQ1377" s="411">
        <v>3433.3</v>
      </c>
      <c r="BR1377" s="411">
        <v>3335.85</v>
      </c>
      <c r="BS1377" s="411">
        <v>3512.0675646556379</v>
      </c>
      <c r="BT1377" s="411">
        <v>3553.6403660970891</v>
      </c>
      <c r="BU1377" s="412">
        <v>3408.959723836887</v>
      </c>
      <c r="BV1377" s="411">
        <f t="shared" si="419"/>
        <v>41409.389538458221</v>
      </c>
      <c r="BW1377" s="411">
        <v>-141.81542766685533</v>
      </c>
      <c r="BX1377" s="411">
        <v>-192.60597624710022</v>
      </c>
      <c r="BY1377" s="411">
        <v>-104.00252899267241</v>
      </c>
      <c r="BZ1377" s="411">
        <v>-111.84644945967869</v>
      </c>
      <c r="CA1377" s="411">
        <v>45.422928272169486</v>
      </c>
      <c r="CB1377" s="411">
        <v>153.48101861158312</v>
      </c>
      <c r="CC1377" s="411">
        <v>108.14202446314951</v>
      </c>
      <c r="CD1377" s="411">
        <v>-177.26601352070023</v>
      </c>
      <c r="CE1377" s="411">
        <v>66.6347913126001</v>
      </c>
      <c r="CF1377" s="411">
        <v>114.73119767844119</v>
      </c>
      <c r="CG1377" s="411">
        <v>-54.792731484803255</v>
      </c>
      <c r="CH1377" s="412">
        <v>132.81603322668548</v>
      </c>
      <c r="CI1377" s="411">
        <f t="shared" si="420"/>
        <v>-161.10113380718121</v>
      </c>
      <c r="CJ1377" s="411">
        <v>3245.9590532473521</v>
      </c>
      <c r="CK1377" s="411">
        <v>4272.2440237528999</v>
      </c>
      <c r="CL1377" s="411">
        <v>2996.3473337820969</v>
      </c>
      <c r="CM1377" s="411">
        <v>3064.5904243489158</v>
      </c>
      <c r="CN1377" s="411">
        <v>3272.5558298452684</v>
      </c>
      <c r="CO1377" s="411">
        <v>3572.1587834095203</v>
      </c>
      <c r="CP1377" s="411">
        <v>3498.4920244631494</v>
      </c>
      <c r="CQ1377" s="411">
        <v>3256.0339864792995</v>
      </c>
      <c r="CR1377" s="411">
        <v>3402.4847913126</v>
      </c>
      <c r="CS1377" s="411">
        <v>3626.7987623340791</v>
      </c>
      <c r="CT1377" s="411">
        <v>3498.8476346122861</v>
      </c>
      <c r="CU1377" s="412">
        <v>3541.7757570635722</v>
      </c>
      <c r="CV1377" s="411">
        <f t="shared" si="421"/>
        <v>41248.288404651037</v>
      </c>
      <c r="CW1377" s="411">
        <v>-55.964811262885632</v>
      </c>
      <c r="CX1377" s="411">
        <v>0</v>
      </c>
      <c r="CY1377" s="411">
        <v>-51.661160927277706</v>
      </c>
      <c r="CZ1377" s="411">
        <v>0</v>
      </c>
      <c r="DA1377" s="411">
        <v>-56.423376376642864</v>
      </c>
      <c r="DB1377" s="411">
        <v>63.788549703741865</v>
      </c>
      <c r="DC1377" s="411">
        <v>127.21789179865982</v>
      </c>
      <c r="DD1377" s="411">
        <v>58.14346404427306</v>
      </c>
      <c r="DE1377" s="411">
        <v>0</v>
      </c>
      <c r="DF1377" s="411">
        <v>0</v>
      </c>
      <c r="DG1377" s="411">
        <v>-118.6050045631282</v>
      </c>
      <c r="DH1377" s="412"/>
      <c r="DI1377" s="411">
        <f t="shared" si="422"/>
        <v>-33.504447583259662</v>
      </c>
      <c r="DJ1377" s="411">
        <v>3189.9942419844665</v>
      </c>
      <c r="DK1377" s="411">
        <v>4272.2440237528999</v>
      </c>
      <c r="DL1377" s="411">
        <v>2944.6861728548192</v>
      </c>
      <c r="DM1377" s="411">
        <v>3064.5904243489158</v>
      </c>
      <c r="DN1377" s="411">
        <v>3216.1324534686255</v>
      </c>
      <c r="DO1377" s="411">
        <v>3635.9473331132622</v>
      </c>
      <c r="DP1377" s="411">
        <v>3625.7099162618092</v>
      </c>
      <c r="DQ1377" s="411">
        <v>3314.1774505235726</v>
      </c>
      <c r="DR1377" s="411">
        <v>3402.4847913126</v>
      </c>
      <c r="DS1377" s="411">
        <v>3626.7987623340791</v>
      </c>
      <c r="DT1377" s="411">
        <v>3380.2426300491579</v>
      </c>
      <c r="DU1377" s="412">
        <v>3541.7757570635722</v>
      </c>
      <c r="DV1377" s="411">
        <f t="shared" si="423"/>
        <v>41214.783957067782</v>
      </c>
      <c r="DW1377" s="412">
        <v>3189.9942419844665</v>
      </c>
      <c r="DX1377" s="412">
        <v>4272.2440237528999</v>
      </c>
      <c r="DY1377" s="412">
        <v>2944.6861728548192</v>
      </c>
      <c r="DZ1377" s="412">
        <v>3064.5904243489158</v>
      </c>
      <c r="EA1377" s="412">
        <v>3216.1324534686255</v>
      </c>
      <c r="EB1377" s="412">
        <v>3635.9473331132622</v>
      </c>
      <c r="EC1377" s="412">
        <v>3625.7099162618092</v>
      </c>
      <c r="ED1377" s="412">
        <v>3314.1774505235726</v>
      </c>
      <c r="EE1377" s="412">
        <v>3402.4847913126</v>
      </c>
      <c r="EF1377" s="412">
        <v>3626.7987623340791</v>
      </c>
      <c r="EG1377" s="412">
        <v>3380.2426300491579</v>
      </c>
      <c r="EH1377" s="412">
        <v>3541.7757570635722</v>
      </c>
      <c r="EI1377" s="411">
        <f t="shared" si="424"/>
        <v>41214.783957067782</v>
      </c>
      <c r="EK1377" s="411">
        <f t="shared" si="425"/>
        <v>41214.783957067775</v>
      </c>
      <c r="EL1377" s="7">
        <f t="shared" si="426"/>
        <v>0</v>
      </c>
    </row>
    <row r="1378" spans="1:142">
      <c r="A1378" s="365" t="str">
        <f t="shared" si="408"/>
        <v xml:space="preserve"> 244</v>
      </c>
      <c r="B1378" s="370" t="s">
        <v>991</v>
      </c>
      <c r="C1378" s="370" t="s">
        <v>1229</v>
      </c>
      <c r="D1378" s="411">
        <v>6092.5009</v>
      </c>
      <c r="E1378" s="411">
        <v>6797.9373999999998</v>
      </c>
      <c r="F1378" s="411">
        <v>6358</v>
      </c>
      <c r="G1378" s="411">
        <v>5253.8091999999997</v>
      </c>
      <c r="H1378" s="411">
        <v>5369.9979000000003</v>
      </c>
      <c r="I1378" s="411">
        <v>4027.8</v>
      </c>
      <c r="J1378" s="411">
        <v>3402</v>
      </c>
      <c r="K1378" s="411">
        <v>3216</v>
      </c>
      <c r="L1378" s="411">
        <v>3381</v>
      </c>
      <c r="M1378" s="411">
        <v>4759.7240999999995</v>
      </c>
      <c r="N1378" s="411">
        <v>5283.4</v>
      </c>
      <c r="O1378" s="412">
        <v>4998</v>
      </c>
      <c r="P1378" s="411">
        <f t="shared" si="409"/>
        <v>58940.169500000004</v>
      </c>
      <c r="Q1378" s="411">
        <f t="shared" si="410"/>
        <v>37192.303464516131</v>
      </c>
      <c r="R1378" s="411">
        <f t="shared" si="411"/>
        <v>5774.0522803114563</v>
      </c>
      <c r="S1378" s="411">
        <f t="shared" si="412"/>
        <v>15973.813755172412</v>
      </c>
      <c r="T1378" s="411">
        <v>-81.049131671688031</v>
      </c>
      <c r="U1378" s="411">
        <v>0</v>
      </c>
      <c r="V1378" s="411">
        <v>43.462808924749226</v>
      </c>
      <c r="W1378" s="411">
        <v>-35.751145208293863</v>
      </c>
      <c r="X1378" s="411">
        <v>8.1375347019778612</v>
      </c>
      <c r="Y1378" s="411">
        <v>-6.6718147814526372</v>
      </c>
      <c r="Z1378" s="411">
        <v>0</v>
      </c>
      <c r="AA1378" s="411">
        <v>0</v>
      </c>
      <c r="AB1378" s="411">
        <v>0</v>
      </c>
      <c r="AC1378" s="411">
        <v>-64.671284025434034</v>
      </c>
      <c r="AD1378" s="411">
        <v>79.363602415664403</v>
      </c>
      <c r="AE1378" s="412">
        <v>-1.0851102041943523</v>
      </c>
      <c r="AF1378" s="411">
        <f t="shared" si="413"/>
        <v>-58.264539848671433</v>
      </c>
      <c r="AG1378" s="411">
        <v>6011.451768328312</v>
      </c>
      <c r="AH1378" s="411">
        <v>6797.9373999999998</v>
      </c>
      <c r="AI1378" s="411">
        <v>6401.462808924749</v>
      </c>
      <c r="AJ1378" s="411">
        <v>5218.0580547917061</v>
      </c>
      <c r="AK1378" s="411">
        <v>5378.1354347019778</v>
      </c>
      <c r="AL1378" s="411">
        <v>4021.1281852185475</v>
      </c>
      <c r="AM1378" s="411">
        <v>3402</v>
      </c>
      <c r="AN1378" s="411">
        <v>3216</v>
      </c>
      <c r="AO1378" s="411">
        <v>3381</v>
      </c>
      <c r="AP1378" s="411">
        <v>4695.0528159745663</v>
      </c>
      <c r="AQ1378" s="411">
        <v>5362.7636024156636</v>
      </c>
      <c r="AR1378" s="412">
        <v>4996.9148897958057</v>
      </c>
      <c r="AS1378" s="411">
        <f t="shared" si="414"/>
        <v>58881.904960151325</v>
      </c>
      <c r="AT1378" s="411">
        <f t="shared" si="415"/>
        <v>37120.43171648142</v>
      </c>
      <c r="AU1378" s="411">
        <f t="shared" si="416"/>
        <v>5774.0522803114563</v>
      </c>
      <c r="AV1378" s="411">
        <f t="shared" si="417"/>
        <v>15987.420963358449</v>
      </c>
      <c r="AW1378" s="411">
        <v>-877.00000000000011</v>
      </c>
      <c r="AX1378" s="411">
        <v>-1129.94</v>
      </c>
      <c r="AY1378" s="411">
        <v>-1022.0000000000001</v>
      </c>
      <c r="AZ1378" s="411">
        <v>-712.99999999999989</v>
      </c>
      <c r="BA1378" s="411">
        <v>-636</v>
      </c>
      <c r="BB1378" s="411">
        <v>-144.80000000000004</v>
      </c>
      <c r="BC1378" s="411">
        <v>0</v>
      </c>
      <c r="BD1378" s="411">
        <v>0</v>
      </c>
      <c r="BE1378" s="411">
        <v>0</v>
      </c>
      <c r="BF1378" s="411">
        <v>0</v>
      </c>
      <c r="BG1378" s="411">
        <v>0</v>
      </c>
      <c r="BH1378" s="412">
        <v>0</v>
      </c>
      <c r="BI1378" s="411">
        <f t="shared" si="418"/>
        <v>-4522.7400000000007</v>
      </c>
      <c r="BJ1378" s="411">
        <v>5134.451768328312</v>
      </c>
      <c r="BK1378" s="411">
        <v>5667.9973999999993</v>
      </c>
      <c r="BL1378" s="411">
        <v>5379.4628089247499</v>
      </c>
      <c r="BM1378" s="411">
        <v>4505.0580547917061</v>
      </c>
      <c r="BN1378" s="411">
        <v>4742.1354347019778</v>
      </c>
      <c r="BO1378" s="411">
        <v>3876.3281852185478</v>
      </c>
      <c r="BP1378" s="411">
        <v>3402</v>
      </c>
      <c r="BQ1378" s="411">
        <v>3216</v>
      </c>
      <c r="BR1378" s="411">
        <v>3381</v>
      </c>
      <c r="BS1378" s="411">
        <v>4695.0528159745663</v>
      </c>
      <c r="BT1378" s="411">
        <v>5362.7636024156636</v>
      </c>
      <c r="BU1378" s="412">
        <v>4996.9148897958057</v>
      </c>
      <c r="BV1378" s="411">
        <f t="shared" si="419"/>
        <v>54359.16496015132</v>
      </c>
      <c r="BW1378" s="411">
        <v>-214.93298254133745</v>
      </c>
      <c r="BX1378" s="411">
        <v>-244.50769288845649</v>
      </c>
      <c r="BY1378" s="411">
        <v>-180.4563231613721</v>
      </c>
      <c r="BZ1378" s="411">
        <v>-158.6289191492811</v>
      </c>
      <c r="CA1378" s="411">
        <v>66.747073726769088</v>
      </c>
      <c r="CB1378" s="411">
        <v>174.02716467350226</v>
      </c>
      <c r="CC1378" s="411">
        <v>108.51362461799985</v>
      </c>
      <c r="CD1378" s="411">
        <v>-166.04651486400013</v>
      </c>
      <c r="CE1378" s="411">
        <v>67.536678636000062</v>
      </c>
      <c r="CF1378" s="411">
        <v>153.37661443683464</v>
      </c>
      <c r="CG1378" s="411">
        <v>-82.687170285145882</v>
      </c>
      <c r="CH1378" s="412">
        <v>194.68414642548424</v>
      </c>
      <c r="CI1378" s="411">
        <f t="shared" si="420"/>
        <v>-282.37430037300305</v>
      </c>
      <c r="CJ1378" s="411">
        <v>4919.5187857869741</v>
      </c>
      <c r="CK1378" s="411">
        <v>5423.4897071115429</v>
      </c>
      <c r="CL1378" s="411">
        <v>5199.006485763377</v>
      </c>
      <c r="CM1378" s="411">
        <v>4346.4291356424255</v>
      </c>
      <c r="CN1378" s="411">
        <v>4808.8825084287473</v>
      </c>
      <c r="CO1378" s="411">
        <v>4050.3553498920501</v>
      </c>
      <c r="CP1378" s="411">
        <v>3510.513624618</v>
      </c>
      <c r="CQ1378" s="411">
        <v>3049.9534851359999</v>
      </c>
      <c r="CR1378" s="411">
        <v>3448.536678636</v>
      </c>
      <c r="CS1378" s="411">
        <v>4848.429430411401</v>
      </c>
      <c r="CT1378" s="411">
        <v>5280.0764321305178</v>
      </c>
      <c r="CU1378" s="412">
        <v>5191.5990362212897</v>
      </c>
      <c r="CV1378" s="411">
        <f t="shared" si="421"/>
        <v>54076.790659778329</v>
      </c>
      <c r="CW1378" s="411">
        <v>-84.8192894101212</v>
      </c>
      <c r="CX1378" s="411">
        <v>0</v>
      </c>
      <c r="CY1378" s="411">
        <v>-89.638042857989603</v>
      </c>
      <c r="CZ1378" s="411">
        <v>0</v>
      </c>
      <c r="DA1378" s="411">
        <v>-82.911767386703104</v>
      </c>
      <c r="DB1378" s="411">
        <v>72.327774105216122</v>
      </c>
      <c r="DC1378" s="411">
        <v>127.65504089519982</v>
      </c>
      <c r="DD1378" s="411">
        <v>54.463455091713968</v>
      </c>
      <c r="DE1378" s="411">
        <v>0</v>
      </c>
      <c r="DF1378" s="411">
        <v>0</v>
      </c>
      <c r="DG1378" s="411">
        <v>-178.98564176713626</v>
      </c>
      <c r="DH1378" s="412"/>
      <c r="DI1378" s="411">
        <f t="shared" si="422"/>
        <v>-181.90847132982026</v>
      </c>
      <c r="DJ1378" s="411">
        <v>4834.6994963768529</v>
      </c>
      <c r="DK1378" s="411">
        <v>5423.4897071115429</v>
      </c>
      <c r="DL1378" s="411">
        <v>5109.3684429053874</v>
      </c>
      <c r="DM1378" s="411">
        <v>4346.4291356424255</v>
      </c>
      <c r="DN1378" s="411">
        <v>4725.9707410420442</v>
      </c>
      <c r="DO1378" s="411">
        <v>4122.6831239972662</v>
      </c>
      <c r="DP1378" s="411">
        <v>3638.1686655131998</v>
      </c>
      <c r="DQ1378" s="411">
        <v>3104.4169402277139</v>
      </c>
      <c r="DR1378" s="411">
        <v>3448.536678636</v>
      </c>
      <c r="DS1378" s="411">
        <v>4848.429430411401</v>
      </c>
      <c r="DT1378" s="411">
        <v>5101.0907903633815</v>
      </c>
      <c r="DU1378" s="412">
        <v>5191.5990362212897</v>
      </c>
      <c r="DV1378" s="411">
        <f t="shared" si="423"/>
        <v>53894.882188448508</v>
      </c>
      <c r="DW1378" s="412">
        <v>4834.6994963768529</v>
      </c>
      <c r="DX1378" s="412">
        <v>5423.4897071115429</v>
      </c>
      <c r="DY1378" s="412">
        <v>5109.3684429053874</v>
      </c>
      <c r="DZ1378" s="412">
        <v>4346.4291356424255</v>
      </c>
      <c r="EA1378" s="412">
        <v>4725.9707410420442</v>
      </c>
      <c r="EB1378" s="412">
        <v>4122.6831239972662</v>
      </c>
      <c r="EC1378" s="412">
        <v>3638.1686655131998</v>
      </c>
      <c r="ED1378" s="412">
        <v>3104.4169402277139</v>
      </c>
      <c r="EE1378" s="412">
        <v>3448.536678636</v>
      </c>
      <c r="EF1378" s="412">
        <v>4848.429430411401</v>
      </c>
      <c r="EG1378" s="412">
        <v>5101.0907903633815</v>
      </c>
      <c r="EH1378" s="412">
        <v>5191.5990362212897</v>
      </c>
      <c r="EI1378" s="411">
        <f t="shared" si="424"/>
        <v>53894.882188448508</v>
      </c>
      <c r="EK1378" s="411">
        <f t="shared" si="425"/>
        <v>53894.882188448508</v>
      </c>
      <c r="EL1378" s="7">
        <f t="shared" si="426"/>
        <v>0</v>
      </c>
    </row>
    <row r="1379" spans="1:142">
      <c r="A1379" s="365" t="str">
        <f t="shared" si="408"/>
        <v xml:space="preserve"> 244</v>
      </c>
      <c r="B1379" s="370" t="s">
        <v>991</v>
      </c>
      <c r="C1379" s="370" t="s">
        <v>1219</v>
      </c>
      <c r="D1379" s="411">
        <v>3793960</v>
      </c>
      <c r="E1379" s="411">
        <v>4087060</v>
      </c>
      <c r="F1379" s="411">
        <v>4508175</v>
      </c>
      <c r="G1379" s="411">
        <v>4344495</v>
      </c>
      <c r="H1379" s="411">
        <v>4334830</v>
      </c>
      <c r="I1379" s="411">
        <v>3381690</v>
      </c>
      <c r="J1379" s="411">
        <v>3384110</v>
      </c>
      <c r="K1379" s="411">
        <v>3346250</v>
      </c>
      <c r="L1379" s="411">
        <v>3015885</v>
      </c>
      <c r="M1379" s="411">
        <v>2832880</v>
      </c>
      <c r="N1379" s="411">
        <v>2963865</v>
      </c>
      <c r="O1379" s="412">
        <v>3688700</v>
      </c>
      <c r="P1379" s="411">
        <f t="shared" si="409"/>
        <v>43681900</v>
      </c>
      <c r="Q1379" s="411">
        <f t="shared" si="410"/>
        <v>27725155.161290321</v>
      </c>
      <c r="R1379" s="411">
        <f t="shared" si="411"/>
        <v>5639331.5628476087</v>
      </c>
      <c r="S1379" s="411">
        <f t="shared" si="412"/>
        <v>10317413.27586207</v>
      </c>
      <c r="T1379" s="411">
        <v>-50471.418657832073</v>
      </c>
      <c r="U1379" s="411">
        <v>0</v>
      </c>
      <c r="V1379" s="411">
        <v>30817.544609049073</v>
      </c>
      <c r="W1379" s="411">
        <v>-29563.439723259573</v>
      </c>
      <c r="X1379" s="411">
        <v>6568.8721316210722</v>
      </c>
      <c r="Y1379" s="411">
        <v>-5601.5714107676713</v>
      </c>
      <c r="Z1379" s="411">
        <v>0</v>
      </c>
      <c r="AA1379" s="411">
        <v>0</v>
      </c>
      <c r="AB1379" s="411">
        <v>0</v>
      </c>
      <c r="AC1379" s="411">
        <v>-38490.883765714803</v>
      </c>
      <c r="AD1379" s="411">
        <v>44521.142346538916</v>
      </c>
      <c r="AE1379" s="412">
        <v>-800.8495418590046</v>
      </c>
      <c r="AF1379" s="411">
        <f t="shared" si="413"/>
        <v>-43020.604012224059</v>
      </c>
      <c r="AG1379" s="411">
        <v>3743488.5813421682</v>
      </c>
      <c r="AH1379" s="411">
        <v>4087060</v>
      </c>
      <c r="AI1379" s="411">
        <v>4538992.5446090493</v>
      </c>
      <c r="AJ1379" s="411">
        <v>4314931.5602767393</v>
      </c>
      <c r="AK1379" s="411">
        <v>4341398.8721316205</v>
      </c>
      <c r="AL1379" s="411">
        <v>3376088.4285892318</v>
      </c>
      <c r="AM1379" s="411">
        <v>3384110</v>
      </c>
      <c r="AN1379" s="411">
        <v>3346250</v>
      </c>
      <c r="AO1379" s="411">
        <v>3015885</v>
      </c>
      <c r="AP1379" s="411">
        <v>2794389.1162342853</v>
      </c>
      <c r="AQ1379" s="411">
        <v>3008386.1423465386</v>
      </c>
      <c r="AR1379" s="412">
        <v>3687899.1504581412</v>
      </c>
      <c r="AS1379" s="411">
        <f t="shared" si="414"/>
        <v>43638879.395987779</v>
      </c>
      <c r="AT1379" s="411">
        <f t="shared" si="415"/>
        <v>27676905.148239132</v>
      </c>
      <c r="AU1379" s="411">
        <f t="shared" si="416"/>
        <v>5639331.5628476087</v>
      </c>
      <c r="AV1379" s="411">
        <f t="shared" si="417"/>
        <v>10322642.684901034</v>
      </c>
      <c r="AW1379" s="411">
        <v>-2127100</v>
      </c>
      <c r="AX1379" s="411">
        <v>-2066250</v>
      </c>
      <c r="AY1379" s="411">
        <v>-1864000</v>
      </c>
      <c r="AZ1379" s="411">
        <v>-1779750</v>
      </c>
      <c r="BA1379" s="411">
        <v>-1568000</v>
      </c>
      <c r="BB1379" s="411">
        <v>-28000</v>
      </c>
      <c r="BC1379" s="411">
        <v>0</v>
      </c>
      <c r="BD1379" s="411">
        <v>0</v>
      </c>
      <c r="BE1379" s="411">
        <v>0</v>
      </c>
      <c r="BF1379" s="411">
        <v>0</v>
      </c>
      <c r="BG1379" s="411">
        <v>0</v>
      </c>
      <c r="BH1379" s="412">
        <v>0</v>
      </c>
      <c r="BI1379" s="411">
        <f t="shared" si="418"/>
        <v>-9433100</v>
      </c>
      <c r="BJ1379" s="411">
        <v>1616388.5813421677</v>
      </c>
      <c r="BK1379" s="411">
        <v>2020810</v>
      </c>
      <c r="BL1379" s="411">
        <v>2674992.5446090493</v>
      </c>
      <c r="BM1379" s="411">
        <v>2535181.5602767407</v>
      </c>
      <c r="BN1379" s="411">
        <v>2773398.8721316205</v>
      </c>
      <c r="BO1379" s="411">
        <v>3348088.4285892323</v>
      </c>
      <c r="BP1379" s="411">
        <v>3384110</v>
      </c>
      <c r="BQ1379" s="411">
        <v>3346250</v>
      </c>
      <c r="BR1379" s="411">
        <v>3015885</v>
      </c>
      <c r="BS1379" s="411">
        <v>2794389.1162342853</v>
      </c>
      <c r="BT1379" s="411">
        <v>3008386.1423465386</v>
      </c>
      <c r="BU1379" s="412">
        <v>3687899.1504581412</v>
      </c>
      <c r="BV1379" s="411">
        <f t="shared" si="419"/>
        <v>34205779.395987771</v>
      </c>
      <c r="BW1379" s="411">
        <v>-67663.547036638236</v>
      </c>
      <c r="BX1379" s="411">
        <v>-87174.279731660092</v>
      </c>
      <c r="BY1379" s="411">
        <v>-89733.740380801639</v>
      </c>
      <c r="BZ1379" s="411">
        <v>-89267.02072710151</v>
      </c>
      <c r="CA1379" s="411">
        <v>39036.476612891398</v>
      </c>
      <c r="CB1379" s="411">
        <v>150311.92109207253</v>
      </c>
      <c r="CC1379" s="411">
        <v>107942.98712698977</v>
      </c>
      <c r="CD1379" s="411">
        <v>-172771.50197875005</v>
      </c>
      <c r="CE1379" s="411">
        <v>60243.37653006005</v>
      </c>
      <c r="CF1379" s="411">
        <v>91286.287687519682</v>
      </c>
      <c r="CG1379" s="411">
        <v>-46385.58692455315</v>
      </c>
      <c r="CH1379" s="412">
        <v>143683.75568621123</v>
      </c>
      <c r="CI1379" s="411">
        <f t="shared" si="420"/>
        <v>39509.127956240001</v>
      </c>
      <c r="CJ1379" s="411">
        <v>1548725.0343055297</v>
      </c>
      <c r="CK1379" s="411">
        <v>1933635.7202683399</v>
      </c>
      <c r="CL1379" s="411">
        <v>2585258.8042282476</v>
      </c>
      <c r="CM1379" s="411">
        <v>2445914.539549639</v>
      </c>
      <c r="CN1379" s="411">
        <v>2812435.3487445125</v>
      </c>
      <c r="CO1379" s="411">
        <v>3498400.3496813052</v>
      </c>
      <c r="CP1379" s="411">
        <v>3492052.9871269907</v>
      </c>
      <c r="CQ1379" s="411">
        <v>3173478.4980212497</v>
      </c>
      <c r="CR1379" s="411">
        <v>3076128.3765300601</v>
      </c>
      <c r="CS1379" s="411">
        <v>2885675.4039218049</v>
      </c>
      <c r="CT1379" s="411">
        <v>2962000.5554219857</v>
      </c>
      <c r="CU1379" s="412">
        <v>3831582.9061443526</v>
      </c>
      <c r="CV1379" s="411">
        <f t="shared" si="421"/>
        <v>34245288.523944013</v>
      </c>
      <c r="CW1379" s="411">
        <v>-26702.155763888732</v>
      </c>
      <c r="CX1379" s="411">
        <v>0</v>
      </c>
      <c r="CY1379" s="411">
        <v>-44573.427659107838</v>
      </c>
      <c r="CZ1379" s="411">
        <v>0</v>
      </c>
      <c r="DA1379" s="411">
        <v>-48490.264633526094</v>
      </c>
      <c r="DB1379" s="411">
        <v>62471.43481573835</v>
      </c>
      <c r="DC1379" s="411">
        <v>126983.74498643586</v>
      </c>
      <c r="DD1379" s="411">
        <v>56669.258893236518</v>
      </c>
      <c r="DE1379" s="411">
        <v>0</v>
      </c>
      <c r="DF1379" s="411">
        <v>0</v>
      </c>
      <c r="DG1379" s="411">
        <v>-100406.79848888097</v>
      </c>
      <c r="DH1379" s="412"/>
      <c r="DI1379" s="411">
        <f t="shared" si="422"/>
        <v>25951.792150007095</v>
      </c>
      <c r="DJ1379" s="411">
        <v>1522022.8785416409</v>
      </c>
      <c r="DK1379" s="411">
        <v>1933635.7202683399</v>
      </c>
      <c r="DL1379" s="411">
        <v>2540685.3765691398</v>
      </c>
      <c r="DM1379" s="411">
        <v>2445914.539549639</v>
      </c>
      <c r="DN1379" s="411">
        <v>2763945.0841109864</v>
      </c>
      <c r="DO1379" s="411">
        <v>3560871.7844970436</v>
      </c>
      <c r="DP1379" s="411">
        <v>3619036.7321134266</v>
      </c>
      <c r="DQ1379" s="411">
        <v>3230147.7569144862</v>
      </c>
      <c r="DR1379" s="411">
        <v>3076128.3765300601</v>
      </c>
      <c r="DS1379" s="411">
        <v>2885675.4039218049</v>
      </c>
      <c r="DT1379" s="411">
        <v>2861593.7569331047</v>
      </c>
      <c r="DU1379" s="412">
        <v>3831582.9061443526</v>
      </c>
      <c r="DV1379" s="411">
        <f t="shared" si="423"/>
        <v>34271240.316094019</v>
      </c>
      <c r="DW1379" s="412">
        <v>1522022.8785416409</v>
      </c>
      <c r="DX1379" s="412">
        <v>1933635.7202683399</v>
      </c>
      <c r="DY1379" s="412">
        <v>2540685.3765691398</v>
      </c>
      <c r="DZ1379" s="412">
        <v>2445914.539549639</v>
      </c>
      <c r="EA1379" s="412">
        <v>2763945.0841109864</v>
      </c>
      <c r="EB1379" s="412">
        <v>3560871.7844970436</v>
      </c>
      <c r="EC1379" s="412">
        <v>3619036.7321134266</v>
      </c>
      <c r="ED1379" s="412">
        <v>3230147.7569144862</v>
      </c>
      <c r="EE1379" s="412">
        <v>3076128.3765300601</v>
      </c>
      <c r="EF1379" s="412">
        <v>2885675.4039218049</v>
      </c>
      <c r="EG1379" s="412">
        <v>2861593.7569331047</v>
      </c>
      <c r="EH1379" s="412">
        <v>3831582.9061443526</v>
      </c>
      <c r="EI1379" s="411">
        <f t="shared" si="424"/>
        <v>34271240.316094019</v>
      </c>
      <c r="EK1379" s="411">
        <f t="shared" si="425"/>
        <v>34271240.316094026</v>
      </c>
      <c r="EL1379" s="7">
        <f t="shared" si="426"/>
        <v>0</v>
      </c>
    </row>
    <row r="1380" spans="1:142">
      <c r="A1380" s="365" t="str">
        <f t="shared" si="408"/>
        <v xml:space="preserve"> 244</v>
      </c>
      <c r="B1380" s="370" t="s">
        <v>991</v>
      </c>
      <c r="C1380" s="370" t="s">
        <v>919</v>
      </c>
      <c r="D1380" s="411">
        <v>63.466700000000003</v>
      </c>
      <c r="E1380" s="411">
        <v>62.966700000000003</v>
      </c>
      <c r="F1380" s="411">
        <v>62</v>
      </c>
      <c r="G1380" s="411">
        <v>61.633399999999995</v>
      </c>
      <c r="H1380" s="411">
        <v>61.533299999999997</v>
      </c>
      <c r="I1380" s="411">
        <v>57.8</v>
      </c>
      <c r="J1380" s="411">
        <v>55</v>
      </c>
      <c r="K1380" s="411">
        <v>56</v>
      </c>
      <c r="L1380" s="411">
        <v>57</v>
      </c>
      <c r="M1380" s="411">
        <v>58.2</v>
      </c>
      <c r="N1380" s="411">
        <v>57.3</v>
      </c>
      <c r="O1380" s="412">
        <v>58</v>
      </c>
      <c r="P1380" s="411">
        <f t="shared" si="409"/>
        <v>710.90010000000007</v>
      </c>
      <c r="Q1380" s="411">
        <f t="shared" si="410"/>
        <v>422.62590645161293</v>
      </c>
      <c r="R1380" s="411">
        <f t="shared" si="411"/>
        <v>99.050055617352612</v>
      </c>
      <c r="S1380" s="411">
        <f t="shared" si="412"/>
        <v>189.22413793103448</v>
      </c>
      <c r="T1380" s="411">
        <v>0</v>
      </c>
      <c r="U1380" s="411">
        <v>-0.99947142857143378</v>
      </c>
      <c r="V1380" s="411">
        <v>0</v>
      </c>
      <c r="W1380" s="411">
        <v>-1.9566158730158765</v>
      </c>
      <c r="X1380" s="411">
        <v>0</v>
      </c>
      <c r="Y1380" s="411">
        <v>-0.99655172413793169</v>
      </c>
      <c r="Z1380" s="411">
        <v>0</v>
      </c>
      <c r="AA1380" s="411">
        <v>0</v>
      </c>
      <c r="AB1380" s="411">
        <v>0</v>
      </c>
      <c r="AC1380" s="411">
        <v>-1.0034482758620706</v>
      </c>
      <c r="AD1380" s="411">
        <v>0.98793103448275499</v>
      </c>
      <c r="AE1380" s="412">
        <v>-1.0000000000000007</v>
      </c>
      <c r="AF1380" s="411">
        <f t="shared" si="413"/>
        <v>-4.9681562671045585</v>
      </c>
      <c r="AG1380" s="411">
        <v>63.466700000000003</v>
      </c>
      <c r="AH1380" s="411">
        <v>61.967228571428564</v>
      </c>
      <c r="AI1380" s="411">
        <v>62</v>
      </c>
      <c r="AJ1380" s="411">
        <v>59.676784126984124</v>
      </c>
      <c r="AK1380" s="411">
        <v>61.533299999999997</v>
      </c>
      <c r="AL1380" s="411">
        <v>56.803448275862074</v>
      </c>
      <c r="AM1380" s="411">
        <v>55</v>
      </c>
      <c r="AN1380" s="411">
        <v>56</v>
      </c>
      <c r="AO1380" s="411">
        <v>57</v>
      </c>
      <c r="AP1380" s="411">
        <v>57.196551724137933</v>
      </c>
      <c r="AQ1380" s="411">
        <v>58.28793103448276</v>
      </c>
      <c r="AR1380" s="412">
        <v>56.999999999999993</v>
      </c>
      <c r="AS1380" s="411">
        <f t="shared" si="414"/>
        <v>705.93194373289543</v>
      </c>
      <c r="AT1380" s="411">
        <f t="shared" si="415"/>
        <v>418.67326742588767</v>
      </c>
      <c r="AU1380" s="411">
        <f t="shared" si="416"/>
        <v>99.050055617352612</v>
      </c>
      <c r="AV1380" s="411">
        <f t="shared" si="417"/>
        <v>188.20862068965516</v>
      </c>
      <c r="AW1380" s="411">
        <v>-6.3</v>
      </c>
      <c r="AX1380" s="411">
        <v>-4.9700000000000006</v>
      </c>
      <c r="AY1380" s="411">
        <v>-4</v>
      </c>
      <c r="AZ1380" s="411">
        <v>-3.57</v>
      </c>
      <c r="BA1380" s="411">
        <v>-3.53</v>
      </c>
      <c r="BB1380" s="411">
        <v>-0.8</v>
      </c>
      <c r="BC1380" s="411">
        <v>0</v>
      </c>
      <c r="BD1380" s="411">
        <v>0</v>
      </c>
      <c r="BE1380" s="411">
        <v>0</v>
      </c>
      <c r="BF1380" s="411">
        <v>0</v>
      </c>
      <c r="BG1380" s="411">
        <v>0</v>
      </c>
      <c r="BH1380" s="412">
        <v>0</v>
      </c>
      <c r="BI1380" s="411">
        <f t="shared" si="418"/>
        <v>-23.17</v>
      </c>
      <c r="BJ1380" s="411">
        <v>57.166700000000006</v>
      </c>
      <c r="BK1380" s="411">
        <v>56.997228571428565</v>
      </c>
      <c r="BL1380" s="411">
        <v>58</v>
      </c>
      <c r="BM1380" s="411">
        <v>56.106784126984124</v>
      </c>
      <c r="BN1380" s="411">
        <v>58.003300000000003</v>
      </c>
      <c r="BO1380" s="411">
        <v>56.00344827586207</v>
      </c>
      <c r="BP1380" s="411">
        <v>55</v>
      </c>
      <c r="BQ1380" s="411">
        <v>56</v>
      </c>
      <c r="BR1380" s="411">
        <v>57</v>
      </c>
      <c r="BS1380" s="411">
        <v>57.196551724137933</v>
      </c>
      <c r="BT1380" s="411">
        <v>58.28793103448276</v>
      </c>
      <c r="BU1380" s="412">
        <v>56.999999999999993</v>
      </c>
      <c r="BV1380" s="411">
        <f t="shared" si="419"/>
        <v>682.76194373289547</v>
      </c>
      <c r="BW1380" s="411">
        <v>0</v>
      </c>
      <c r="BX1380" s="411">
        <v>0</v>
      </c>
      <c r="BY1380" s="411">
        <v>0</v>
      </c>
      <c r="BZ1380" s="411">
        <v>0</v>
      </c>
      <c r="CA1380" s="411">
        <v>0</v>
      </c>
      <c r="CB1380" s="411">
        <v>0</v>
      </c>
      <c r="CC1380" s="411">
        <v>0</v>
      </c>
      <c r="CD1380" s="411">
        <v>0</v>
      </c>
      <c r="CE1380" s="411">
        <v>0</v>
      </c>
      <c r="CF1380" s="411">
        <v>0</v>
      </c>
      <c r="CG1380" s="411">
        <v>0</v>
      </c>
      <c r="CH1380" s="412">
        <v>0</v>
      </c>
      <c r="CI1380" s="411">
        <f t="shared" si="420"/>
        <v>0</v>
      </c>
      <c r="CJ1380" s="411">
        <v>57.166700000000006</v>
      </c>
      <c r="CK1380" s="411">
        <v>56.997228571428565</v>
      </c>
      <c r="CL1380" s="411">
        <v>58</v>
      </c>
      <c r="CM1380" s="411">
        <v>56.106784126984124</v>
      </c>
      <c r="CN1380" s="411">
        <v>58.003300000000003</v>
      </c>
      <c r="CO1380" s="411">
        <v>56.00344827586207</v>
      </c>
      <c r="CP1380" s="411">
        <v>55</v>
      </c>
      <c r="CQ1380" s="411">
        <v>56</v>
      </c>
      <c r="CR1380" s="411">
        <v>57</v>
      </c>
      <c r="CS1380" s="411">
        <v>57.196551724137933</v>
      </c>
      <c r="CT1380" s="411">
        <v>58.28793103448276</v>
      </c>
      <c r="CU1380" s="412">
        <v>56.999999999999993</v>
      </c>
      <c r="CV1380" s="411">
        <f t="shared" si="421"/>
        <v>682.76194373289547</v>
      </c>
      <c r="CW1380" s="411">
        <v>-0.98563275862069588</v>
      </c>
      <c r="CX1380" s="411">
        <v>0</v>
      </c>
      <c r="CY1380" s="411">
        <v>-1</v>
      </c>
      <c r="CZ1380" s="411">
        <v>0</v>
      </c>
      <c r="DA1380" s="411">
        <v>-1.000056896551726</v>
      </c>
      <c r="DB1380" s="411">
        <v>1.000061576354689</v>
      </c>
      <c r="DC1380" s="411">
        <v>2</v>
      </c>
      <c r="DD1380" s="411">
        <v>1</v>
      </c>
      <c r="DE1380" s="411">
        <v>0</v>
      </c>
      <c r="DF1380" s="411">
        <v>0</v>
      </c>
      <c r="DG1380" s="411">
        <v>-1.9758620689655189</v>
      </c>
      <c r="DH1380" s="412"/>
      <c r="DI1380" s="411">
        <f t="shared" si="422"/>
        <v>-0.96149014778325181</v>
      </c>
      <c r="DJ1380" s="411">
        <v>56.18106724137931</v>
      </c>
      <c r="DK1380" s="411">
        <v>56.997228571428565</v>
      </c>
      <c r="DL1380" s="411">
        <v>57</v>
      </c>
      <c r="DM1380" s="411">
        <v>56.106784126984124</v>
      </c>
      <c r="DN1380" s="411">
        <v>57.003243103448277</v>
      </c>
      <c r="DO1380" s="411">
        <v>57.003509852216759</v>
      </c>
      <c r="DP1380" s="411">
        <v>57</v>
      </c>
      <c r="DQ1380" s="411">
        <v>57</v>
      </c>
      <c r="DR1380" s="411">
        <v>57</v>
      </c>
      <c r="DS1380" s="411">
        <v>57.196551724137933</v>
      </c>
      <c r="DT1380" s="411">
        <v>56.312068965517241</v>
      </c>
      <c r="DU1380" s="412">
        <v>56.999999999999993</v>
      </c>
      <c r="DV1380" s="411">
        <f t="shared" si="423"/>
        <v>681.80045358511222</v>
      </c>
      <c r="DW1380" s="412">
        <v>56.18106724137931</v>
      </c>
      <c r="DX1380" s="412">
        <v>56.997228571428565</v>
      </c>
      <c r="DY1380" s="412">
        <v>57</v>
      </c>
      <c r="DZ1380" s="412">
        <v>56.106784126984124</v>
      </c>
      <c r="EA1380" s="412">
        <v>57.003243103448277</v>
      </c>
      <c r="EB1380" s="412">
        <v>57.003509852216759</v>
      </c>
      <c r="EC1380" s="412">
        <v>57</v>
      </c>
      <c r="ED1380" s="412">
        <v>57</v>
      </c>
      <c r="EE1380" s="412">
        <v>57</v>
      </c>
      <c r="EF1380" s="412">
        <v>57.196551724137933</v>
      </c>
      <c r="EG1380" s="412">
        <v>56.312068965517241</v>
      </c>
      <c r="EH1380" s="412">
        <v>56.999999999999993</v>
      </c>
      <c r="EI1380" s="411">
        <f t="shared" si="424"/>
        <v>681.80045358511222</v>
      </c>
      <c r="EK1380" s="411">
        <f t="shared" si="425"/>
        <v>681.80045358511234</v>
      </c>
      <c r="EL1380" s="7">
        <f t="shared" si="426"/>
        <v>0</v>
      </c>
    </row>
    <row r="1381" spans="1:142">
      <c r="A1381" s="365" t="str">
        <f t="shared" si="408"/>
        <v xml:space="preserve"> 244</v>
      </c>
      <c r="B1381" s="370" t="s">
        <v>991</v>
      </c>
      <c r="C1381" s="370" t="s">
        <v>989</v>
      </c>
      <c r="D1381" s="411">
        <v>6092.5009</v>
      </c>
      <c r="E1381" s="411">
        <v>6797.9373999999998</v>
      </c>
      <c r="F1381" s="411">
        <v>6358</v>
      </c>
      <c r="G1381" s="411">
        <v>5253.8091999999997</v>
      </c>
      <c r="H1381" s="411">
        <v>5369.9979000000003</v>
      </c>
      <c r="I1381" s="411">
        <v>4027.8</v>
      </c>
      <c r="J1381" s="411">
        <v>3402</v>
      </c>
      <c r="K1381" s="411">
        <v>3216</v>
      </c>
      <c r="L1381" s="411">
        <v>3381</v>
      </c>
      <c r="M1381" s="411">
        <v>4759.7240999999995</v>
      </c>
      <c r="N1381" s="411">
        <v>5283.4</v>
      </c>
      <c r="O1381" s="412">
        <v>4998</v>
      </c>
      <c r="P1381" s="411">
        <f t="shared" si="409"/>
        <v>58940.169500000004</v>
      </c>
      <c r="Q1381" s="411">
        <f t="shared" si="410"/>
        <v>37192.303464516131</v>
      </c>
      <c r="R1381" s="411">
        <f t="shared" si="411"/>
        <v>5774.0522803114563</v>
      </c>
      <c r="S1381" s="411">
        <f t="shared" si="412"/>
        <v>15973.813755172412</v>
      </c>
      <c r="T1381" s="411">
        <v>-81.049131671688016</v>
      </c>
      <c r="U1381" s="411">
        <v>0</v>
      </c>
      <c r="V1381" s="411">
        <v>43.462808924749226</v>
      </c>
      <c r="W1381" s="411">
        <v>-35.751145208293863</v>
      </c>
      <c r="X1381" s="411">
        <v>8.1375347019778612</v>
      </c>
      <c r="Y1381" s="411">
        <v>-6.6718147814526372</v>
      </c>
      <c r="Z1381" s="411">
        <v>0</v>
      </c>
      <c r="AA1381" s="411">
        <v>0</v>
      </c>
      <c r="AB1381" s="411">
        <v>0</v>
      </c>
      <c r="AC1381" s="411">
        <v>-64.671284025434034</v>
      </c>
      <c r="AD1381" s="411">
        <v>79.363602415664403</v>
      </c>
      <c r="AE1381" s="412">
        <v>-1.0851102041943523</v>
      </c>
      <c r="AF1381" s="411">
        <f t="shared" si="413"/>
        <v>-58.264539848671404</v>
      </c>
      <c r="AG1381" s="411">
        <v>6011.451768328312</v>
      </c>
      <c r="AH1381" s="411">
        <v>6797.9373999999998</v>
      </c>
      <c r="AI1381" s="411">
        <v>6401.462808924749</v>
      </c>
      <c r="AJ1381" s="411">
        <v>5218.0580547917052</v>
      </c>
      <c r="AK1381" s="411">
        <v>5378.1354347019778</v>
      </c>
      <c r="AL1381" s="411">
        <v>4021.1281852185475</v>
      </c>
      <c r="AM1381" s="411">
        <v>3402</v>
      </c>
      <c r="AN1381" s="411">
        <v>3216</v>
      </c>
      <c r="AO1381" s="411">
        <v>3381</v>
      </c>
      <c r="AP1381" s="411">
        <v>4695.0528159745663</v>
      </c>
      <c r="AQ1381" s="411">
        <v>5362.7636024156645</v>
      </c>
      <c r="AR1381" s="412">
        <v>4996.9148897958057</v>
      </c>
      <c r="AS1381" s="411">
        <f t="shared" si="414"/>
        <v>58881.904960151332</v>
      </c>
      <c r="AT1381" s="411">
        <f t="shared" si="415"/>
        <v>37120.43171648142</v>
      </c>
      <c r="AU1381" s="411">
        <f t="shared" si="416"/>
        <v>5774.0522803114563</v>
      </c>
      <c r="AV1381" s="411">
        <f t="shared" si="417"/>
        <v>15987.420963358449</v>
      </c>
      <c r="AW1381" s="411">
        <v>-877.00000000000011</v>
      </c>
      <c r="AX1381" s="411">
        <v>-1129.94</v>
      </c>
      <c r="AY1381" s="411">
        <v>-1022.0000000000001</v>
      </c>
      <c r="AZ1381" s="411">
        <v>-712.99999999999989</v>
      </c>
      <c r="BA1381" s="411">
        <v>-636</v>
      </c>
      <c r="BB1381" s="411">
        <v>-144.80000000000004</v>
      </c>
      <c r="BC1381" s="411">
        <v>0</v>
      </c>
      <c r="BD1381" s="411">
        <v>0</v>
      </c>
      <c r="BE1381" s="411">
        <v>0</v>
      </c>
      <c r="BF1381" s="411">
        <v>0</v>
      </c>
      <c r="BG1381" s="411">
        <v>0</v>
      </c>
      <c r="BH1381" s="412">
        <v>0</v>
      </c>
      <c r="BI1381" s="411">
        <f t="shared" si="418"/>
        <v>-4522.7400000000007</v>
      </c>
      <c r="BJ1381" s="411">
        <v>5134.451768328312</v>
      </c>
      <c r="BK1381" s="411">
        <v>5667.9973999999993</v>
      </c>
      <c r="BL1381" s="411">
        <v>5379.4628089247499</v>
      </c>
      <c r="BM1381" s="411">
        <v>4505.0580547917052</v>
      </c>
      <c r="BN1381" s="411">
        <v>4742.1354347019769</v>
      </c>
      <c r="BO1381" s="411">
        <v>3876.3281852185478</v>
      </c>
      <c r="BP1381" s="411">
        <v>3402</v>
      </c>
      <c r="BQ1381" s="411">
        <v>3216</v>
      </c>
      <c r="BR1381" s="411">
        <v>3381</v>
      </c>
      <c r="BS1381" s="411">
        <v>4695.0528159745663</v>
      </c>
      <c r="BT1381" s="411">
        <v>5362.7636024156645</v>
      </c>
      <c r="BU1381" s="412">
        <v>4996.9148897958057</v>
      </c>
      <c r="BV1381" s="411">
        <f t="shared" si="419"/>
        <v>54359.164960151327</v>
      </c>
      <c r="BW1381" s="411">
        <v>-214.93298254133748</v>
      </c>
      <c r="BX1381" s="411">
        <v>-244.50769288845652</v>
      </c>
      <c r="BY1381" s="411">
        <v>-180.4563231613721</v>
      </c>
      <c r="BZ1381" s="411">
        <v>-158.62891914928113</v>
      </c>
      <c r="CA1381" s="411">
        <v>66.747073726769088</v>
      </c>
      <c r="CB1381" s="411">
        <v>174.02716467350226</v>
      </c>
      <c r="CC1381" s="411">
        <v>108.51362461799985</v>
      </c>
      <c r="CD1381" s="411">
        <v>-166.04651486400013</v>
      </c>
      <c r="CE1381" s="411">
        <v>67.536678636000062</v>
      </c>
      <c r="CF1381" s="411">
        <v>153.37661443683464</v>
      </c>
      <c r="CG1381" s="411">
        <v>-82.687170285145882</v>
      </c>
      <c r="CH1381" s="412">
        <v>194.68414642548422</v>
      </c>
      <c r="CI1381" s="411">
        <f t="shared" si="420"/>
        <v>-282.37430037300305</v>
      </c>
      <c r="CJ1381" s="411">
        <v>4919.5187857869741</v>
      </c>
      <c r="CK1381" s="411">
        <v>5423.4897071115429</v>
      </c>
      <c r="CL1381" s="411">
        <v>5199.006485763377</v>
      </c>
      <c r="CM1381" s="411">
        <v>4346.4291356424246</v>
      </c>
      <c r="CN1381" s="411">
        <v>4808.8825084287464</v>
      </c>
      <c r="CO1381" s="411">
        <v>4050.3553498920501</v>
      </c>
      <c r="CP1381" s="411">
        <v>3510.513624618</v>
      </c>
      <c r="CQ1381" s="411">
        <v>3049.9534851359999</v>
      </c>
      <c r="CR1381" s="411">
        <v>3448.536678636</v>
      </c>
      <c r="CS1381" s="411">
        <v>4848.429430411401</v>
      </c>
      <c r="CT1381" s="411">
        <v>5280.0764321305187</v>
      </c>
      <c r="CU1381" s="412">
        <v>5191.5990362212897</v>
      </c>
      <c r="CV1381" s="411">
        <f t="shared" si="421"/>
        <v>54076.790659778322</v>
      </c>
      <c r="CW1381" s="411">
        <v>-84.8192894101212</v>
      </c>
      <c r="CX1381" s="411">
        <v>0</v>
      </c>
      <c r="CY1381" s="411">
        <v>-89.638042857989603</v>
      </c>
      <c r="CZ1381" s="411">
        <v>0</v>
      </c>
      <c r="DA1381" s="411">
        <v>-82.911767386703104</v>
      </c>
      <c r="DB1381" s="411">
        <v>72.327774105216122</v>
      </c>
      <c r="DC1381" s="411">
        <v>127.65504089519982</v>
      </c>
      <c r="DD1381" s="411">
        <v>54.463455091713968</v>
      </c>
      <c r="DE1381" s="411">
        <v>0</v>
      </c>
      <c r="DF1381" s="411">
        <v>0</v>
      </c>
      <c r="DG1381" s="411">
        <v>-178.98564176713626</v>
      </c>
      <c r="DH1381" s="412"/>
      <c r="DI1381" s="411">
        <f t="shared" si="422"/>
        <v>-181.90847132982026</v>
      </c>
      <c r="DJ1381" s="411">
        <v>4834.6994963768529</v>
      </c>
      <c r="DK1381" s="411">
        <v>5423.4897071115429</v>
      </c>
      <c r="DL1381" s="411">
        <v>5109.3684429053874</v>
      </c>
      <c r="DM1381" s="411">
        <v>4346.4291356424246</v>
      </c>
      <c r="DN1381" s="411">
        <v>4725.9707410420433</v>
      </c>
      <c r="DO1381" s="411">
        <v>4122.6831239972662</v>
      </c>
      <c r="DP1381" s="411">
        <v>3638.1686655131998</v>
      </c>
      <c r="DQ1381" s="411">
        <v>3104.4169402277139</v>
      </c>
      <c r="DR1381" s="411">
        <v>3448.536678636</v>
      </c>
      <c r="DS1381" s="411">
        <v>4848.429430411401</v>
      </c>
      <c r="DT1381" s="411">
        <v>5101.0907903633824</v>
      </c>
      <c r="DU1381" s="412">
        <v>5191.5990362212897</v>
      </c>
      <c r="DV1381" s="411">
        <f t="shared" si="423"/>
        <v>53894.882188448508</v>
      </c>
      <c r="DW1381" s="412">
        <v>4834.6994963768529</v>
      </c>
      <c r="DX1381" s="412">
        <v>5423.4897071115429</v>
      </c>
      <c r="DY1381" s="412">
        <v>5109.3684429053874</v>
      </c>
      <c r="DZ1381" s="412">
        <v>4346.4291356424246</v>
      </c>
      <c r="EA1381" s="412">
        <v>4725.9707410420433</v>
      </c>
      <c r="EB1381" s="412">
        <v>4122.6831239972662</v>
      </c>
      <c r="EC1381" s="412">
        <v>3638.1686655131998</v>
      </c>
      <c r="ED1381" s="412">
        <v>3104.4169402277139</v>
      </c>
      <c r="EE1381" s="412">
        <v>3448.536678636</v>
      </c>
      <c r="EF1381" s="412">
        <v>4848.429430411401</v>
      </c>
      <c r="EG1381" s="412">
        <v>5101.0907903633824</v>
      </c>
      <c r="EH1381" s="412">
        <v>5191.5990362212897</v>
      </c>
      <c r="EI1381" s="411">
        <f t="shared" si="424"/>
        <v>53894.882188448508</v>
      </c>
      <c r="EK1381" s="411">
        <f t="shared" si="425"/>
        <v>53894.882188448508</v>
      </c>
      <c r="EL1381" s="7">
        <f t="shared" si="426"/>
        <v>0</v>
      </c>
    </row>
    <row r="1382" spans="1:142">
      <c r="A1382" s="365" t="str">
        <f t="shared" si="408"/>
        <v xml:space="preserve"> 244</v>
      </c>
      <c r="B1382" s="370" t="s">
        <v>991</v>
      </c>
      <c r="C1382" s="370" t="s">
        <v>973</v>
      </c>
      <c r="D1382" s="411">
        <v>24102.968999999997</v>
      </c>
      <c r="E1382" s="411">
        <v>24966.104899999998</v>
      </c>
      <c r="F1382" s="411">
        <v>24331</v>
      </c>
      <c r="G1382" s="411">
        <v>24134.123299999999</v>
      </c>
      <c r="H1382" s="411">
        <v>24248.9902</v>
      </c>
      <c r="I1382" s="411">
        <v>22509</v>
      </c>
      <c r="J1382" s="411">
        <v>23955</v>
      </c>
      <c r="K1382" s="411">
        <v>24504</v>
      </c>
      <c r="L1382" s="411">
        <v>25219</v>
      </c>
      <c r="M1382" s="411">
        <v>24695.101299999998</v>
      </c>
      <c r="N1382" s="411">
        <v>23874.6</v>
      </c>
      <c r="O1382" s="412">
        <v>23355</v>
      </c>
      <c r="P1382" s="411">
        <f t="shared" si="409"/>
        <v>289894.88870000001</v>
      </c>
      <c r="Q1382" s="411">
        <f t="shared" si="410"/>
        <v>167474.44546451612</v>
      </c>
      <c r="R1382" s="411">
        <f t="shared" si="411"/>
        <v>43538.776418242487</v>
      </c>
      <c r="S1382" s="411">
        <f t="shared" si="412"/>
        <v>78881.666817241377</v>
      </c>
      <c r="T1382" s="411">
        <v>-320.64413944684372</v>
      </c>
      <c r="U1382" s="411">
        <v>0</v>
      </c>
      <c r="V1382" s="411">
        <v>166.32488265934091</v>
      </c>
      <c r="W1382" s="411">
        <v>-164.22799415197039</v>
      </c>
      <c r="X1382" s="411">
        <v>36.746196723915602</v>
      </c>
      <c r="Y1382" s="411">
        <v>-37.284840090300975</v>
      </c>
      <c r="Z1382" s="411">
        <v>0</v>
      </c>
      <c r="AA1382" s="411">
        <v>0</v>
      </c>
      <c r="AB1382" s="411">
        <v>0</v>
      </c>
      <c r="AC1382" s="411">
        <v>-335.53707665727211</v>
      </c>
      <c r="AD1382" s="411">
        <v>358.62782720085966</v>
      </c>
      <c r="AE1382" s="412">
        <v>-5.0705779949896623</v>
      </c>
      <c r="AF1382" s="411">
        <f t="shared" si="413"/>
        <v>-301.06572175726069</v>
      </c>
      <c r="AG1382" s="411">
        <v>23782.324860553159</v>
      </c>
      <c r="AH1382" s="411">
        <v>24966.104899999998</v>
      </c>
      <c r="AI1382" s="411">
        <v>24497.324882659337</v>
      </c>
      <c r="AJ1382" s="411">
        <v>23969.895305848029</v>
      </c>
      <c r="AK1382" s="411">
        <v>24285.736396723922</v>
      </c>
      <c r="AL1382" s="411">
        <v>22471.715159909701</v>
      </c>
      <c r="AM1382" s="411">
        <v>23955</v>
      </c>
      <c r="AN1382" s="411">
        <v>24504</v>
      </c>
      <c r="AO1382" s="411">
        <v>25219</v>
      </c>
      <c r="AP1382" s="411">
        <v>24359.564223342724</v>
      </c>
      <c r="AQ1382" s="411">
        <v>24233.227827200863</v>
      </c>
      <c r="AR1382" s="412">
        <v>23349.929422005011</v>
      </c>
      <c r="AS1382" s="411">
        <f t="shared" si="414"/>
        <v>289593.82297824277</v>
      </c>
      <c r="AT1382" s="411">
        <f t="shared" si="415"/>
        <v>167155.35957021028</v>
      </c>
      <c r="AU1382" s="411">
        <f t="shared" si="416"/>
        <v>43538.776418242487</v>
      </c>
      <c r="AV1382" s="411">
        <f t="shared" si="417"/>
        <v>78899.686989789974</v>
      </c>
      <c r="AW1382" s="411">
        <v>-2060.3000000000002</v>
      </c>
      <c r="AX1382" s="411">
        <v>-1835.0999999999997</v>
      </c>
      <c r="AY1382" s="411">
        <v>-1786.0000000000002</v>
      </c>
      <c r="AZ1382" s="411">
        <v>-1631.2799999999997</v>
      </c>
      <c r="BA1382" s="411">
        <v>-1460.99</v>
      </c>
      <c r="BB1382" s="411">
        <v>-280.00000000000006</v>
      </c>
      <c r="BC1382" s="411">
        <v>0</v>
      </c>
      <c r="BD1382" s="411">
        <v>0</v>
      </c>
      <c r="BE1382" s="411">
        <v>0</v>
      </c>
      <c r="BF1382" s="411">
        <v>0</v>
      </c>
      <c r="BG1382" s="411">
        <v>0</v>
      </c>
      <c r="BH1382" s="412">
        <v>0</v>
      </c>
      <c r="BI1382" s="411">
        <f t="shared" si="418"/>
        <v>-9053.67</v>
      </c>
      <c r="BJ1382" s="411">
        <v>21722.024860553152</v>
      </c>
      <c r="BK1382" s="411">
        <v>23131.0049</v>
      </c>
      <c r="BL1382" s="411">
        <v>22711.324882659337</v>
      </c>
      <c r="BM1382" s="411">
        <v>22338.61530584803</v>
      </c>
      <c r="BN1382" s="411">
        <v>22824.746396723916</v>
      </c>
      <c r="BO1382" s="411">
        <v>22191.715159909701</v>
      </c>
      <c r="BP1382" s="411">
        <v>23955</v>
      </c>
      <c r="BQ1382" s="411">
        <v>24504</v>
      </c>
      <c r="BR1382" s="411">
        <v>25219</v>
      </c>
      <c r="BS1382" s="411">
        <v>24359.564223342724</v>
      </c>
      <c r="BT1382" s="411">
        <v>24233.227827200863</v>
      </c>
      <c r="BU1382" s="412">
        <v>23349.929422005011</v>
      </c>
      <c r="BV1382" s="411">
        <f t="shared" si="419"/>
        <v>280540.15297824272</v>
      </c>
      <c r="BW1382" s="411">
        <v>-909.30440108814935</v>
      </c>
      <c r="BX1382" s="411">
        <v>-997.83190484360307</v>
      </c>
      <c r="BY1382" s="411">
        <v>-761.86086381128371</v>
      </c>
      <c r="BZ1382" s="411">
        <v>-786.57152874849976</v>
      </c>
      <c r="CA1382" s="411">
        <v>321.26560945273434</v>
      </c>
      <c r="CB1382" s="411">
        <v>996.29367896344115</v>
      </c>
      <c r="CC1382" s="411">
        <v>764.09285059499666</v>
      </c>
      <c r="CD1382" s="411">
        <v>-1265.1753110160009</v>
      </c>
      <c r="CE1382" s="411">
        <v>503.75850296399904</v>
      </c>
      <c r="CF1382" s="411">
        <v>795.77113105540604</v>
      </c>
      <c r="CG1382" s="411">
        <v>-373.64634812615759</v>
      </c>
      <c r="CH1382" s="412">
        <v>909.7335413699841</v>
      </c>
      <c r="CI1382" s="411">
        <f t="shared" si="420"/>
        <v>-803.47504323313319</v>
      </c>
      <c r="CJ1382" s="411">
        <v>20812.720459465007</v>
      </c>
      <c r="CK1382" s="411">
        <v>22133.172995156398</v>
      </c>
      <c r="CL1382" s="411">
        <v>21949.464018848055</v>
      </c>
      <c r="CM1382" s="411">
        <v>21552.04377709953</v>
      </c>
      <c r="CN1382" s="411">
        <v>23146.012006176654</v>
      </c>
      <c r="CO1382" s="411">
        <v>23188.008838873138</v>
      </c>
      <c r="CP1382" s="411">
        <v>24719.092850594996</v>
      </c>
      <c r="CQ1382" s="411">
        <v>23238.824688983997</v>
      </c>
      <c r="CR1382" s="411">
        <v>25722.758502963999</v>
      </c>
      <c r="CS1382" s="411">
        <v>25155.335354398136</v>
      </c>
      <c r="CT1382" s="411">
        <v>23859.581479074703</v>
      </c>
      <c r="CU1382" s="412">
        <v>24259.662963374994</v>
      </c>
      <c r="CV1382" s="411">
        <f t="shared" si="421"/>
        <v>279736.67793500959</v>
      </c>
      <c r="CW1382" s="411">
        <v>-358.84000792181178</v>
      </c>
      <c r="CX1382" s="411">
        <v>0</v>
      </c>
      <c r="CY1382" s="411">
        <v>-378.43903480772497</v>
      </c>
      <c r="CZ1382" s="411">
        <v>0</v>
      </c>
      <c r="DA1382" s="411">
        <v>-399.0691725202887</v>
      </c>
      <c r="DB1382" s="411">
        <v>414.07158640845228</v>
      </c>
      <c r="DC1382" s="411">
        <v>898.87610365799992</v>
      </c>
      <c r="DD1382" s="411">
        <v>414.97901230328353</v>
      </c>
      <c r="DE1382" s="411">
        <v>0</v>
      </c>
      <c r="DF1382" s="411">
        <v>0</v>
      </c>
      <c r="DG1382" s="411">
        <v>-808.79937217202314</v>
      </c>
      <c r="DH1382" s="412"/>
      <c r="DI1382" s="411">
        <f t="shared" si="422"/>
        <v>-217.22088505211286</v>
      </c>
      <c r="DJ1382" s="411">
        <v>20453.880451543195</v>
      </c>
      <c r="DK1382" s="411">
        <v>22133.172995156398</v>
      </c>
      <c r="DL1382" s="411">
        <v>21571.02498404033</v>
      </c>
      <c r="DM1382" s="411">
        <v>21552.04377709953</v>
      </c>
      <c r="DN1382" s="411">
        <v>22746.942833656365</v>
      </c>
      <c r="DO1382" s="411">
        <v>23602.080425281591</v>
      </c>
      <c r="DP1382" s="411">
        <v>25617.968954252996</v>
      </c>
      <c r="DQ1382" s="411">
        <v>23653.803701287281</v>
      </c>
      <c r="DR1382" s="411">
        <v>25722.758502963999</v>
      </c>
      <c r="DS1382" s="411">
        <v>25155.335354398136</v>
      </c>
      <c r="DT1382" s="411">
        <v>23050.78210690268</v>
      </c>
      <c r="DU1382" s="412">
        <v>24259.662963374994</v>
      </c>
      <c r="DV1382" s="411">
        <f t="shared" si="423"/>
        <v>279519.45704995748</v>
      </c>
      <c r="DW1382" s="412">
        <v>20453.880451543195</v>
      </c>
      <c r="DX1382" s="412">
        <v>22133.172995156398</v>
      </c>
      <c r="DY1382" s="412">
        <v>21571.02498404033</v>
      </c>
      <c r="DZ1382" s="412">
        <v>21552.04377709953</v>
      </c>
      <c r="EA1382" s="412">
        <v>22746.942833656365</v>
      </c>
      <c r="EB1382" s="412">
        <v>23602.080425281591</v>
      </c>
      <c r="EC1382" s="412">
        <v>25617.968954252996</v>
      </c>
      <c r="ED1382" s="412">
        <v>23653.803701287281</v>
      </c>
      <c r="EE1382" s="412">
        <v>25722.758502963999</v>
      </c>
      <c r="EF1382" s="412">
        <v>25155.335354398136</v>
      </c>
      <c r="EG1382" s="412">
        <v>23050.78210690268</v>
      </c>
      <c r="EH1382" s="412">
        <v>24259.662963374994</v>
      </c>
      <c r="EI1382" s="411">
        <f t="shared" si="424"/>
        <v>279519.45704995748</v>
      </c>
      <c r="EK1382" s="411">
        <f t="shared" si="425"/>
        <v>279519.45704995753</v>
      </c>
      <c r="EL1382" s="7">
        <f t="shared" si="426"/>
        <v>0</v>
      </c>
    </row>
    <row r="1383" spans="1:142">
      <c r="A1383" s="365" t="str">
        <f t="shared" si="408"/>
        <v xml:space="preserve"> 244</v>
      </c>
      <c r="B1383" s="370" t="s">
        <v>991</v>
      </c>
      <c r="C1383" s="370" t="s">
        <v>920</v>
      </c>
      <c r="D1383" s="411">
        <v>7079461.2000000002</v>
      </c>
      <c r="E1383" s="411">
        <v>7417467.2000000002</v>
      </c>
      <c r="F1383" s="411">
        <v>7147802.7999999998</v>
      </c>
      <c r="G1383" s="411">
        <v>7180826</v>
      </c>
      <c r="H1383" s="411">
        <v>6933338</v>
      </c>
      <c r="I1383" s="411">
        <v>6342516.4000000004</v>
      </c>
      <c r="J1383" s="411">
        <v>7595667.7999999998</v>
      </c>
      <c r="K1383" s="411">
        <v>7908551.1999999993</v>
      </c>
      <c r="L1383" s="411">
        <v>7541327.2000000002</v>
      </c>
      <c r="M1383" s="411">
        <v>7409187.4000000004</v>
      </c>
      <c r="N1383" s="411">
        <v>6701560</v>
      </c>
      <c r="O1383" s="412">
        <v>6535228.5999999996</v>
      </c>
      <c r="P1383" s="411">
        <f t="shared" si="409"/>
        <v>85792933.799999997</v>
      </c>
      <c r="Q1383" s="411">
        <f t="shared" si="410"/>
        <v>49452057.858064517</v>
      </c>
      <c r="R1383" s="411">
        <f t="shared" si="411"/>
        <v>13614533.817797553</v>
      </c>
      <c r="S1383" s="411">
        <f t="shared" si="412"/>
        <v>22726342.124137931</v>
      </c>
      <c r="T1383" s="411">
        <v>-94178.760476409458</v>
      </c>
      <c r="U1383" s="411">
        <v>0</v>
      </c>
      <c r="V1383" s="411">
        <v>48861.841353914759</v>
      </c>
      <c r="W1383" s="411">
        <v>-48864.118065325078</v>
      </c>
      <c r="X1383" s="411">
        <v>10506.573675855761</v>
      </c>
      <c r="Y1383" s="411">
        <v>-10506.006919192791</v>
      </c>
      <c r="Z1383" s="411">
        <v>0</v>
      </c>
      <c r="AA1383" s="411">
        <v>0</v>
      </c>
      <c r="AB1383" s="411">
        <v>0</v>
      </c>
      <c r="AC1383" s="411">
        <v>-100670.04991803388</v>
      </c>
      <c r="AD1383" s="411">
        <v>100666.22693809326</v>
      </c>
      <c r="AE1383" s="412">
        <v>-1418.8561905967072</v>
      </c>
      <c r="AF1383" s="411">
        <f t="shared" si="413"/>
        <v>-95603.149601694138</v>
      </c>
      <c r="AG1383" s="411">
        <v>6985282.4395235907</v>
      </c>
      <c r="AH1383" s="411">
        <v>7417467.2000000011</v>
      </c>
      <c r="AI1383" s="411">
        <v>7196664.6413539145</v>
      </c>
      <c r="AJ1383" s="411">
        <v>7131961.8819346754</v>
      </c>
      <c r="AK1383" s="411">
        <v>6943844.573675856</v>
      </c>
      <c r="AL1383" s="411">
        <v>6332010.3930808064</v>
      </c>
      <c r="AM1383" s="411">
        <v>7595667.8000000007</v>
      </c>
      <c r="AN1383" s="411">
        <v>7908551.1999999993</v>
      </c>
      <c r="AO1383" s="411">
        <v>7541327.2000000002</v>
      </c>
      <c r="AP1383" s="411">
        <v>7308517.3500819653</v>
      </c>
      <c r="AQ1383" s="411">
        <v>6802226.2269380931</v>
      </c>
      <c r="AR1383" s="412">
        <v>6533809.7438094029</v>
      </c>
      <c r="AS1383" s="411">
        <f t="shared" si="414"/>
        <v>85697330.650398329</v>
      </c>
      <c r="AT1383" s="411">
        <f t="shared" si="415"/>
        <v>49357877.387633368</v>
      </c>
      <c r="AU1383" s="411">
        <f t="shared" si="416"/>
        <v>13614533.817797553</v>
      </c>
      <c r="AV1383" s="411">
        <f t="shared" si="417"/>
        <v>22724919.444967393</v>
      </c>
      <c r="AW1383" s="411">
        <v>-696525</v>
      </c>
      <c r="AX1383" s="411">
        <v>-643025</v>
      </c>
      <c r="AY1383" s="411">
        <v>-622200</v>
      </c>
      <c r="AZ1383" s="411">
        <v>-665000</v>
      </c>
      <c r="BA1383" s="411">
        <v>-614249.99999999988</v>
      </c>
      <c r="BB1383" s="411">
        <v>-10499.999999999998</v>
      </c>
      <c r="BC1383" s="411">
        <v>0</v>
      </c>
      <c r="BD1383" s="411">
        <v>0</v>
      </c>
      <c r="BE1383" s="411">
        <v>0</v>
      </c>
      <c r="BF1383" s="411">
        <v>0</v>
      </c>
      <c r="BG1383" s="411">
        <v>0</v>
      </c>
      <c r="BH1383" s="412">
        <v>0</v>
      </c>
      <c r="BI1383" s="411">
        <f t="shared" si="418"/>
        <v>-3251500</v>
      </c>
      <c r="BJ1383" s="411">
        <v>6288757.4395235898</v>
      </c>
      <c r="BK1383" s="411">
        <v>6774442.2000000002</v>
      </c>
      <c r="BL1383" s="411">
        <v>6574464.6413539145</v>
      </c>
      <c r="BM1383" s="411">
        <v>6466961.8819346763</v>
      </c>
      <c r="BN1383" s="411">
        <v>6329594.5736758551</v>
      </c>
      <c r="BO1383" s="411">
        <v>6321510.3930808073</v>
      </c>
      <c r="BP1383" s="411">
        <v>7595667.8000000007</v>
      </c>
      <c r="BQ1383" s="411">
        <v>7908551.1999999993</v>
      </c>
      <c r="BR1383" s="411">
        <v>7541327.2000000002</v>
      </c>
      <c r="BS1383" s="411">
        <v>7308517.3500819653</v>
      </c>
      <c r="BT1383" s="411">
        <v>6802226.2269380931</v>
      </c>
      <c r="BU1383" s="412">
        <v>6533809.7438094029</v>
      </c>
      <c r="BV1383" s="411">
        <f t="shared" si="419"/>
        <v>82445830.650398314</v>
      </c>
      <c r="BW1383" s="411">
        <v>-263253.30413920828</v>
      </c>
      <c r="BX1383" s="411">
        <v>-292237.82511406933</v>
      </c>
      <c r="BY1383" s="411">
        <v>-220543.15794597275</v>
      </c>
      <c r="BZ1383" s="411">
        <v>-227710.0896446335</v>
      </c>
      <c r="CA1383" s="411">
        <v>89091.069094750652</v>
      </c>
      <c r="CB1383" s="411">
        <v>283803.24822778336</v>
      </c>
      <c r="CC1383" s="411">
        <v>242279.08417760977</v>
      </c>
      <c r="CD1383" s="411">
        <v>-408329.40434810519</v>
      </c>
      <c r="CE1383" s="411">
        <v>150640.69553248299</v>
      </c>
      <c r="CF1383" s="411">
        <v>238752.51070541108</v>
      </c>
      <c r="CG1383" s="411">
        <v>-104881.90046109009</v>
      </c>
      <c r="CH1383" s="412">
        <v>254562.90549948224</v>
      </c>
      <c r="CI1383" s="411">
        <f t="shared" si="420"/>
        <v>-257826.16841555899</v>
      </c>
      <c r="CJ1383" s="411">
        <v>6025504.1353843817</v>
      </c>
      <c r="CK1383" s="411">
        <v>6482204.3748859316</v>
      </c>
      <c r="CL1383" s="411">
        <v>6353921.4834079426</v>
      </c>
      <c r="CM1383" s="411">
        <v>6239251.7922900412</v>
      </c>
      <c r="CN1383" s="411">
        <v>6418685.642770607</v>
      </c>
      <c r="CO1383" s="411">
        <v>6605313.6413085908</v>
      </c>
      <c r="CP1383" s="411">
        <v>7837946.8841776103</v>
      </c>
      <c r="CQ1383" s="411">
        <v>7500221.795651895</v>
      </c>
      <c r="CR1383" s="411">
        <v>7691967.8955324832</v>
      </c>
      <c r="CS1383" s="411">
        <v>7547269.8607873777</v>
      </c>
      <c r="CT1383" s="411">
        <v>6697344.3264770033</v>
      </c>
      <c r="CU1383" s="412">
        <v>6788372.6493088864</v>
      </c>
      <c r="CV1383" s="411">
        <f t="shared" si="421"/>
        <v>82188004.481982768</v>
      </c>
      <c r="CW1383" s="411">
        <v>-103888.00233421475</v>
      </c>
      <c r="CX1383" s="411">
        <v>0</v>
      </c>
      <c r="CY1383" s="411">
        <v>-109550.37040358502</v>
      </c>
      <c r="CZ1383" s="411">
        <v>0</v>
      </c>
      <c r="DA1383" s="411">
        <v>-110666.99384087231</v>
      </c>
      <c r="DB1383" s="411">
        <v>117952.02930908278</v>
      </c>
      <c r="DC1383" s="411">
        <v>285016.25033373106</v>
      </c>
      <c r="DD1383" s="411">
        <v>133932.5320652118</v>
      </c>
      <c r="DE1383" s="411">
        <v>0</v>
      </c>
      <c r="DF1383" s="411">
        <v>0</v>
      </c>
      <c r="DG1383" s="411">
        <v>-227028.62123650871</v>
      </c>
      <c r="DH1383" s="412"/>
      <c r="DI1383" s="411">
        <f t="shared" si="422"/>
        <v>-14233.176107155159</v>
      </c>
      <c r="DJ1383" s="411">
        <v>5921616.133050167</v>
      </c>
      <c r="DK1383" s="411">
        <v>6482204.3748859316</v>
      </c>
      <c r="DL1383" s="411">
        <v>6244371.1130043576</v>
      </c>
      <c r="DM1383" s="411">
        <v>6239251.7922900412</v>
      </c>
      <c r="DN1383" s="411">
        <v>6308018.6489297347</v>
      </c>
      <c r="DO1383" s="411">
        <v>6723265.6706176735</v>
      </c>
      <c r="DP1383" s="411">
        <v>8122963.1345113413</v>
      </c>
      <c r="DQ1383" s="411">
        <v>7634154.3277171068</v>
      </c>
      <c r="DR1383" s="411">
        <v>7691967.8955324832</v>
      </c>
      <c r="DS1383" s="411">
        <v>7547269.8607873777</v>
      </c>
      <c r="DT1383" s="411">
        <v>6470315.7052404946</v>
      </c>
      <c r="DU1383" s="412">
        <v>6788372.6493088864</v>
      </c>
      <c r="DV1383" s="411">
        <f t="shared" si="423"/>
        <v>82173771.305875599</v>
      </c>
      <c r="DW1383" s="412">
        <v>5921616.133050167</v>
      </c>
      <c r="DX1383" s="412">
        <v>6482204.3748859316</v>
      </c>
      <c r="DY1383" s="412">
        <v>6244371.1130043576</v>
      </c>
      <c r="DZ1383" s="412">
        <v>6239251.7922900412</v>
      </c>
      <c r="EA1383" s="412">
        <v>6308018.6489297347</v>
      </c>
      <c r="EB1383" s="412">
        <v>6723265.6706176735</v>
      </c>
      <c r="EC1383" s="412">
        <v>8122963.1345113413</v>
      </c>
      <c r="ED1383" s="412">
        <v>7634154.3277171068</v>
      </c>
      <c r="EE1383" s="412">
        <v>7691967.8955324832</v>
      </c>
      <c r="EF1383" s="412">
        <v>7547269.8607873777</v>
      </c>
      <c r="EG1383" s="412">
        <v>6470315.7052404946</v>
      </c>
      <c r="EH1383" s="412">
        <v>6788372.6493088864</v>
      </c>
      <c r="EI1383" s="411">
        <f t="shared" si="424"/>
        <v>82173771.305875599</v>
      </c>
      <c r="EK1383" s="411">
        <f t="shared" si="425"/>
        <v>82173771.305875584</v>
      </c>
      <c r="EL1383" s="7">
        <f t="shared" si="426"/>
        <v>0</v>
      </c>
    </row>
    <row r="1384" spans="1:142">
      <c r="A1384" s="365" t="str">
        <f t="shared" si="408"/>
        <v xml:space="preserve"> 244</v>
      </c>
      <c r="B1384" s="370" t="s">
        <v>991</v>
      </c>
      <c r="C1384" s="370" t="s">
        <v>927</v>
      </c>
      <c r="D1384" s="411">
        <v>7079461</v>
      </c>
      <c r="E1384" s="411">
        <v>7417468</v>
      </c>
      <c r="F1384" s="411">
        <v>7147803</v>
      </c>
      <c r="G1384" s="411">
        <v>7180825</v>
      </c>
      <c r="H1384" s="411">
        <v>6933338</v>
      </c>
      <c r="I1384" s="411">
        <v>6342516</v>
      </c>
      <c r="J1384" s="411">
        <v>7595668</v>
      </c>
      <c r="K1384" s="411">
        <v>7908551</v>
      </c>
      <c r="L1384" s="411">
        <v>7541327</v>
      </c>
      <c r="M1384" s="411">
        <v>7409187</v>
      </c>
      <c r="N1384" s="411">
        <v>6701560</v>
      </c>
      <c r="O1384" s="412">
        <v>6535229</v>
      </c>
      <c r="P1384" s="411">
        <f t="shared" si="409"/>
        <v>85792933</v>
      </c>
      <c r="Q1384" s="411">
        <f t="shared" si="410"/>
        <v>49452057.451612905</v>
      </c>
      <c r="R1384" s="411">
        <f t="shared" si="411"/>
        <v>13614533.47942158</v>
      </c>
      <c r="S1384" s="411">
        <f t="shared" si="412"/>
        <v>22726342.068965517</v>
      </c>
      <c r="T1384" s="411">
        <v>-94178.757815790013</v>
      </c>
      <c r="U1384" s="411">
        <v>0</v>
      </c>
      <c r="V1384" s="411">
        <v>48861.842721099674</v>
      </c>
      <c r="W1384" s="411">
        <v>-48864.111260520469</v>
      </c>
      <c r="X1384" s="411">
        <v>10506.573675855761</v>
      </c>
      <c r="Y1384" s="411">
        <v>-10506.006256616209</v>
      </c>
      <c r="Z1384" s="411">
        <v>0</v>
      </c>
      <c r="AA1384" s="411">
        <v>0</v>
      </c>
      <c r="AB1384" s="411">
        <v>0</v>
      </c>
      <c r="AC1384" s="411">
        <v>-100670.04448315717</v>
      </c>
      <c r="AD1384" s="411">
        <v>100666.22693809326</v>
      </c>
      <c r="AE1384" s="412">
        <v>-1418.8562774402671</v>
      </c>
      <c r="AF1384" s="411">
        <f t="shared" si="413"/>
        <v>-95603.132758475433</v>
      </c>
      <c r="AG1384" s="411">
        <v>6985282.2421842096</v>
      </c>
      <c r="AH1384" s="411">
        <v>7417468</v>
      </c>
      <c r="AI1384" s="411">
        <v>7196664.8427211</v>
      </c>
      <c r="AJ1384" s="411">
        <v>7131960.8887394797</v>
      </c>
      <c r="AK1384" s="411">
        <v>6943844.573675856</v>
      </c>
      <c r="AL1384" s="411">
        <v>6332009.9937433843</v>
      </c>
      <c r="AM1384" s="411">
        <v>7595668</v>
      </c>
      <c r="AN1384" s="411">
        <v>7908551</v>
      </c>
      <c r="AO1384" s="411">
        <v>7541327</v>
      </c>
      <c r="AP1384" s="411">
        <v>7308516.9555168422</v>
      </c>
      <c r="AQ1384" s="411">
        <v>6802226.2269380931</v>
      </c>
      <c r="AR1384" s="412">
        <v>6533810.1437225593</v>
      </c>
      <c r="AS1384" s="411">
        <f t="shared" si="414"/>
        <v>85697329.867241532</v>
      </c>
      <c r="AT1384" s="411">
        <f t="shared" si="415"/>
        <v>49357876.992676936</v>
      </c>
      <c r="AU1384" s="411">
        <f t="shared" si="416"/>
        <v>13614533.47942158</v>
      </c>
      <c r="AV1384" s="411">
        <f t="shared" si="417"/>
        <v>22724919.395143013</v>
      </c>
      <c r="AW1384" s="411">
        <v>-696525</v>
      </c>
      <c r="AX1384" s="411">
        <v>-643025</v>
      </c>
      <c r="AY1384" s="411">
        <v>-622200</v>
      </c>
      <c r="AZ1384" s="411">
        <v>-665000</v>
      </c>
      <c r="BA1384" s="411">
        <v>-614249.99999999988</v>
      </c>
      <c r="BB1384" s="411">
        <v>-10499.999999999998</v>
      </c>
      <c r="BC1384" s="411">
        <v>0</v>
      </c>
      <c r="BD1384" s="411">
        <v>0</v>
      </c>
      <c r="BE1384" s="411">
        <v>0</v>
      </c>
      <c r="BF1384" s="411">
        <v>0</v>
      </c>
      <c r="BG1384" s="411">
        <v>0</v>
      </c>
      <c r="BH1384" s="412">
        <v>0</v>
      </c>
      <c r="BI1384" s="411">
        <f t="shared" si="418"/>
        <v>-3251500</v>
      </c>
      <c r="BJ1384" s="411">
        <v>6288757.2421842096</v>
      </c>
      <c r="BK1384" s="411">
        <v>6774442.9999999991</v>
      </c>
      <c r="BL1384" s="411">
        <v>6574464.8427211</v>
      </c>
      <c r="BM1384" s="411">
        <v>6466960.8887394797</v>
      </c>
      <c r="BN1384" s="411">
        <v>6329594.573675856</v>
      </c>
      <c r="BO1384" s="411">
        <v>6321509.9937433843</v>
      </c>
      <c r="BP1384" s="411">
        <v>7595668</v>
      </c>
      <c r="BQ1384" s="411">
        <v>7908551</v>
      </c>
      <c r="BR1384" s="411">
        <v>7541327</v>
      </c>
      <c r="BS1384" s="411">
        <v>7308516.9555168422</v>
      </c>
      <c r="BT1384" s="411">
        <v>6802226.2269380931</v>
      </c>
      <c r="BU1384" s="412">
        <v>6533810.1437225593</v>
      </c>
      <c r="BV1384" s="411">
        <f t="shared" si="419"/>
        <v>82445829.867241532</v>
      </c>
      <c r="BW1384" s="411">
        <v>-263253.29587839608</v>
      </c>
      <c r="BX1384" s="411">
        <v>-292237.85962469818</v>
      </c>
      <c r="BY1384" s="411">
        <v>-220543.16470091895</v>
      </c>
      <c r="BZ1384" s="411">
        <v>-227710.05467294645</v>
      </c>
      <c r="CA1384" s="411">
        <v>89091.069094750652</v>
      </c>
      <c r="CB1384" s="411">
        <v>283803.23029959045</v>
      </c>
      <c r="CC1384" s="411">
        <v>242279.09055701154</v>
      </c>
      <c r="CD1384" s="411">
        <v>-408329.39402182936</v>
      </c>
      <c r="CE1384" s="411">
        <v>150640.69153741183</v>
      </c>
      <c r="CF1384" s="411">
        <v>238752.49781587283</v>
      </c>
      <c r="CG1384" s="411">
        <v>-104881.90046109015</v>
      </c>
      <c r="CH1384" s="412">
        <v>254562.92108044634</v>
      </c>
      <c r="CI1384" s="411">
        <f t="shared" si="420"/>
        <v>-257826.16897479544</v>
      </c>
      <c r="CJ1384" s="411">
        <v>6025503.9463058142</v>
      </c>
      <c r="CK1384" s="411">
        <v>6482205.1403753031</v>
      </c>
      <c r="CL1384" s="411">
        <v>6353921.6780201811</v>
      </c>
      <c r="CM1384" s="411">
        <v>6239250.8340665335</v>
      </c>
      <c r="CN1384" s="411">
        <v>6418685.6427706061</v>
      </c>
      <c r="CO1384" s="411">
        <v>6605313.2240429744</v>
      </c>
      <c r="CP1384" s="411">
        <v>7837947.0905570127</v>
      </c>
      <c r="CQ1384" s="411">
        <v>7500221.6059781704</v>
      </c>
      <c r="CR1384" s="411">
        <v>7691967.6915374137</v>
      </c>
      <c r="CS1384" s="411">
        <v>7547269.4533327157</v>
      </c>
      <c r="CT1384" s="411">
        <v>6697344.3264770033</v>
      </c>
      <c r="CU1384" s="412">
        <v>6788373.0648030061</v>
      </c>
      <c r="CV1384" s="411">
        <f t="shared" si="421"/>
        <v>82188003.698266745</v>
      </c>
      <c r="CW1384" s="411">
        <v>-103887.99907423928</v>
      </c>
      <c r="CX1384" s="411">
        <v>0</v>
      </c>
      <c r="CY1384" s="411">
        <v>-109550.3737589689</v>
      </c>
      <c r="CZ1384" s="411">
        <v>0</v>
      </c>
      <c r="DA1384" s="411">
        <v>-110666.99384087231</v>
      </c>
      <c r="DB1384" s="411">
        <v>117952.02185791172</v>
      </c>
      <c r="DC1384" s="411">
        <v>285016.25783843733</v>
      </c>
      <c r="DD1384" s="411">
        <v>133932.52867818158</v>
      </c>
      <c r="DE1384" s="411">
        <v>0</v>
      </c>
      <c r="DF1384" s="411">
        <v>0</v>
      </c>
      <c r="DG1384" s="411">
        <v>-227028.62123650871</v>
      </c>
      <c r="DH1384" s="412"/>
      <c r="DI1384" s="411">
        <f t="shared" si="422"/>
        <v>-14233.179536058567</v>
      </c>
      <c r="DJ1384" s="411">
        <v>5921615.9472315749</v>
      </c>
      <c r="DK1384" s="411">
        <v>6482205.1403753031</v>
      </c>
      <c r="DL1384" s="411">
        <v>6244371.3042612122</v>
      </c>
      <c r="DM1384" s="411">
        <v>6239250.8340665335</v>
      </c>
      <c r="DN1384" s="411">
        <v>6308018.6489297338</v>
      </c>
      <c r="DO1384" s="411">
        <v>6723265.2459008861</v>
      </c>
      <c r="DP1384" s="411">
        <v>8122963.34839545</v>
      </c>
      <c r="DQ1384" s="411">
        <v>7634154.134656352</v>
      </c>
      <c r="DR1384" s="411">
        <v>7691967.6915374137</v>
      </c>
      <c r="DS1384" s="411">
        <v>7547269.4533327157</v>
      </c>
      <c r="DT1384" s="411">
        <v>6470315.7052404946</v>
      </c>
      <c r="DU1384" s="412">
        <v>6788373.0648030061</v>
      </c>
      <c r="DV1384" s="411">
        <f t="shared" si="423"/>
        <v>82173770.51873067</v>
      </c>
      <c r="DW1384" s="412">
        <v>5921615.9472315749</v>
      </c>
      <c r="DX1384" s="412">
        <v>6482205.1403753031</v>
      </c>
      <c r="DY1384" s="412">
        <v>6244371.3042612122</v>
      </c>
      <c r="DZ1384" s="412">
        <v>6239250.8340665335</v>
      </c>
      <c r="EA1384" s="412">
        <v>6308018.6489297338</v>
      </c>
      <c r="EB1384" s="412">
        <v>6723265.2459008861</v>
      </c>
      <c r="EC1384" s="412">
        <v>8122963.34839545</v>
      </c>
      <c r="ED1384" s="412">
        <v>7634154.134656352</v>
      </c>
      <c r="EE1384" s="412">
        <v>7691967.6915374137</v>
      </c>
      <c r="EF1384" s="412">
        <v>7547269.4533327157</v>
      </c>
      <c r="EG1384" s="412">
        <v>6470315.7052404946</v>
      </c>
      <c r="EH1384" s="412">
        <v>6788373.0648030061</v>
      </c>
      <c r="EI1384" s="411">
        <f t="shared" si="424"/>
        <v>82173770.51873067</v>
      </c>
      <c r="EK1384" s="411">
        <f t="shared" si="425"/>
        <v>82173770.51873067</v>
      </c>
      <c r="EL1384" s="7">
        <f t="shared" si="426"/>
        <v>0</v>
      </c>
    </row>
    <row r="1385" spans="1:142">
      <c r="A1385" s="365" t="str">
        <f t="shared" si="408"/>
        <v xml:space="preserve"> 244</v>
      </c>
      <c r="B1385" s="370" t="s">
        <v>991</v>
      </c>
      <c r="C1385" s="370" t="s">
        <v>1173</v>
      </c>
      <c r="D1385" s="411">
        <v>0</v>
      </c>
      <c r="E1385" s="411">
        <v>1</v>
      </c>
      <c r="F1385" s="411">
        <v>8</v>
      </c>
      <c r="G1385" s="411">
        <v>0</v>
      </c>
      <c r="H1385" s="411">
        <v>0</v>
      </c>
      <c r="I1385" s="411">
        <v>0</v>
      </c>
      <c r="J1385" s="411">
        <v>4</v>
      </c>
      <c r="K1385" s="411">
        <v>11</v>
      </c>
      <c r="L1385" s="411">
        <v>0</v>
      </c>
      <c r="M1385" s="411">
        <v>4</v>
      </c>
      <c r="N1385" s="411">
        <v>0</v>
      </c>
      <c r="O1385" s="412">
        <v>0</v>
      </c>
      <c r="P1385" s="411">
        <f t="shared" si="409"/>
        <v>28</v>
      </c>
      <c r="Q1385" s="411">
        <f t="shared" si="410"/>
        <v>12.870967741935484</v>
      </c>
      <c r="R1385" s="411">
        <f t="shared" si="411"/>
        <v>11.129032258064516</v>
      </c>
      <c r="S1385" s="411">
        <f t="shared" si="412"/>
        <v>4</v>
      </c>
      <c r="T1385" s="411">
        <v>0</v>
      </c>
      <c r="U1385" s="411">
        <v>0</v>
      </c>
      <c r="V1385" s="411">
        <v>0</v>
      </c>
      <c r="W1385" s="411">
        <v>0</v>
      </c>
      <c r="X1385" s="411">
        <v>0</v>
      </c>
      <c r="Y1385" s="411">
        <v>0</v>
      </c>
      <c r="Z1385" s="411">
        <v>0</v>
      </c>
      <c r="AA1385" s="411">
        <v>0</v>
      </c>
      <c r="AB1385" s="411">
        <v>0</v>
      </c>
      <c r="AC1385" s="411">
        <v>0</v>
      </c>
      <c r="AD1385" s="411">
        <v>0</v>
      </c>
      <c r="AE1385" s="412">
        <v>0</v>
      </c>
      <c r="AF1385" s="411">
        <f t="shared" si="413"/>
        <v>0</v>
      </c>
      <c r="AG1385" s="411">
        <v>0</v>
      </c>
      <c r="AH1385" s="411">
        <v>0</v>
      </c>
      <c r="AI1385" s="411">
        <v>0</v>
      </c>
      <c r="AJ1385" s="411">
        <v>0</v>
      </c>
      <c r="AK1385" s="411">
        <v>0</v>
      </c>
      <c r="AL1385" s="411">
        <v>0</v>
      </c>
      <c r="AM1385" s="411">
        <v>0</v>
      </c>
      <c r="AN1385" s="411">
        <v>0</v>
      </c>
      <c r="AO1385" s="411">
        <v>0</v>
      </c>
      <c r="AP1385" s="411">
        <v>0</v>
      </c>
      <c r="AQ1385" s="411">
        <v>0</v>
      </c>
      <c r="AR1385" s="412">
        <v>0</v>
      </c>
      <c r="AS1385" s="411">
        <f t="shared" si="414"/>
        <v>0</v>
      </c>
      <c r="AT1385" s="411">
        <f t="shared" si="415"/>
        <v>0</v>
      </c>
      <c r="AU1385" s="411">
        <f t="shared" si="416"/>
        <v>0</v>
      </c>
      <c r="AV1385" s="411">
        <f t="shared" si="417"/>
        <v>0</v>
      </c>
      <c r="AW1385" s="411">
        <v>0</v>
      </c>
      <c r="AX1385" s="411">
        <v>0</v>
      </c>
      <c r="AY1385" s="411">
        <v>0</v>
      </c>
      <c r="AZ1385" s="411">
        <v>0</v>
      </c>
      <c r="BA1385" s="411">
        <v>0</v>
      </c>
      <c r="BB1385" s="411">
        <v>0</v>
      </c>
      <c r="BC1385" s="411">
        <v>0</v>
      </c>
      <c r="BD1385" s="411">
        <v>0</v>
      </c>
      <c r="BE1385" s="411">
        <v>0</v>
      </c>
      <c r="BF1385" s="411">
        <v>0</v>
      </c>
      <c r="BG1385" s="411">
        <v>0</v>
      </c>
      <c r="BH1385" s="412">
        <v>0</v>
      </c>
      <c r="BI1385" s="411">
        <f t="shared" si="418"/>
        <v>0</v>
      </c>
      <c r="BJ1385" s="411">
        <v>0</v>
      </c>
      <c r="BK1385" s="411">
        <v>0</v>
      </c>
      <c r="BL1385" s="411">
        <v>0</v>
      </c>
      <c r="BM1385" s="411">
        <v>0</v>
      </c>
      <c r="BN1385" s="411">
        <v>0</v>
      </c>
      <c r="BO1385" s="411">
        <v>0</v>
      </c>
      <c r="BP1385" s="411">
        <v>0</v>
      </c>
      <c r="BQ1385" s="411">
        <v>0</v>
      </c>
      <c r="BR1385" s="411">
        <v>0</v>
      </c>
      <c r="BS1385" s="411">
        <v>0</v>
      </c>
      <c r="BT1385" s="411">
        <v>0</v>
      </c>
      <c r="BU1385" s="412">
        <v>0</v>
      </c>
      <c r="BV1385" s="411">
        <f t="shared" si="419"/>
        <v>0</v>
      </c>
      <c r="BW1385" s="411">
        <v>0</v>
      </c>
      <c r="BX1385" s="411">
        <v>0</v>
      </c>
      <c r="BY1385" s="411">
        <v>0</v>
      </c>
      <c r="BZ1385" s="411">
        <v>0</v>
      </c>
      <c r="CA1385" s="411">
        <v>0</v>
      </c>
      <c r="CB1385" s="411">
        <v>0</v>
      </c>
      <c r="CC1385" s="411">
        <v>0</v>
      </c>
      <c r="CD1385" s="411">
        <v>0</v>
      </c>
      <c r="CE1385" s="411">
        <v>0</v>
      </c>
      <c r="CF1385" s="411">
        <v>0</v>
      </c>
      <c r="CG1385" s="411">
        <v>0</v>
      </c>
      <c r="CH1385" s="412">
        <v>0</v>
      </c>
      <c r="CI1385" s="411">
        <f t="shared" si="420"/>
        <v>0</v>
      </c>
      <c r="CJ1385" s="411">
        <v>0</v>
      </c>
      <c r="CK1385" s="411">
        <v>0</v>
      </c>
      <c r="CL1385" s="411">
        <v>0</v>
      </c>
      <c r="CM1385" s="411">
        <v>0</v>
      </c>
      <c r="CN1385" s="411">
        <v>0</v>
      </c>
      <c r="CO1385" s="411">
        <v>0</v>
      </c>
      <c r="CP1385" s="411">
        <v>0</v>
      </c>
      <c r="CQ1385" s="411">
        <v>0</v>
      </c>
      <c r="CR1385" s="411">
        <v>0</v>
      </c>
      <c r="CS1385" s="411">
        <v>0</v>
      </c>
      <c r="CT1385" s="411">
        <v>0</v>
      </c>
      <c r="CU1385" s="412">
        <v>0</v>
      </c>
      <c r="CV1385" s="411">
        <f t="shared" si="421"/>
        <v>0</v>
      </c>
      <c r="CW1385" s="411">
        <v>0</v>
      </c>
      <c r="CX1385" s="411">
        <v>0</v>
      </c>
      <c r="CY1385" s="411">
        <v>0</v>
      </c>
      <c r="CZ1385" s="411">
        <v>0</v>
      </c>
      <c r="DA1385" s="411">
        <v>0</v>
      </c>
      <c r="DB1385" s="411">
        <v>0</v>
      </c>
      <c r="DC1385" s="411">
        <v>0</v>
      </c>
      <c r="DD1385" s="411">
        <v>0</v>
      </c>
      <c r="DE1385" s="411">
        <v>0</v>
      </c>
      <c r="DF1385" s="411">
        <v>0</v>
      </c>
      <c r="DG1385" s="411">
        <v>0</v>
      </c>
      <c r="DH1385" s="412">
        <v>0</v>
      </c>
      <c r="DI1385" s="411">
        <f t="shared" si="422"/>
        <v>0</v>
      </c>
      <c r="DJ1385" s="411">
        <v>0</v>
      </c>
      <c r="DK1385" s="411">
        <v>0</v>
      </c>
      <c r="DL1385" s="411">
        <v>0</v>
      </c>
      <c r="DM1385" s="411">
        <v>0</v>
      </c>
      <c r="DN1385" s="411">
        <v>0</v>
      </c>
      <c r="DO1385" s="411">
        <v>0</v>
      </c>
      <c r="DP1385" s="411">
        <v>0</v>
      </c>
      <c r="DQ1385" s="411">
        <v>0</v>
      </c>
      <c r="DR1385" s="411">
        <v>0</v>
      </c>
      <c r="DS1385" s="411">
        <v>0</v>
      </c>
      <c r="DT1385" s="411">
        <v>0</v>
      </c>
      <c r="DU1385" s="412">
        <v>0</v>
      </c>
      <c r="DV1385" s="411">
        <f t="shared" si="423"/>
        <v>0</v>
      </c>
      <c r="DW1385" s="412">
        <v>0</v>
      </c>
      <c r="DX1385" s="412">
        <v>0</v>
      </c>
      <c r="DY1385" s="412">
        <v>0</v>
      </c>
      <c r="DZ1385" s="412">
        <v>0</v>
      </c>
      <c r="EA1385" s="412">
        <v>0</v>
      </c>
      <c r="EB1385" s="412">
        <v>0</v>
      </c>
      <c r="EC1385" s="412">
        <v>0</v>
      </c>
      <c r="ED1385" s="412">
        <v>0</v>
      </c>
      <c r="EE1385" s="412">
        <v>0</v>
      </c>
      <c r="EF1385" s="412">
        <v>0</v>
      </c>
      <c r="EG1385" s="412">
        <v>0</v>
      </c>
      <c r="EH1385" s="412">
        <v>0</v>
      </c>
      <c r="EI1385" s="411">
        <f t="shared" si="424"/>
        <v>0</v>
      </c>
      <c r="EK1385" s="411">
        <f t="shared" si="425"/>
        <v>28</v>
      </c>
      <c r="EL1385" s="7">
        <f t="shared" si="426"/>
        <v>-28</v>
      </c>
    </row>
    <row r="1386" spans="1:142">
      <c r="A1386" s="365" t="str">
        <f t="shared" si="408"/>
        <v xml:space="preserve"> 244</v>
      </c>
      <c r="B1386" s="370" t="s">
        <v>991</v>
      </c>
      <c r="C1386" s="370" t="s">
        <v>1174</v>
      </c>
      <c r="D1386" s="411">
        <v>8</v>
      </c>
      <c r="E1386" s="411">
        <v>9</v>
      </c>
      <c r="F1386" s="411">
        <v>7</v>
      </c>
      <c r="G1386" s="411">
        <v>6</v>
      </c>
      <c r="H1386" s="411">
        <v>7</v>
      </c>
      <c r="I1386" s="411">
        <v>3</v>
      </c>
      <c r="J1386" s="411">
        <v>4</v>
      </c>
      <c r="K1386" s="411">
        <v>3</v>
      </c>
      <c r="L1386" s="411">
        <v>5</v>
      </c>
      <c r="M1386" s="411">
        <v>9</v>
      </c>
      <c r="N1386" s="411">
        <v>6</v>
      </c>
      <c r="O1386" s="412">
        <v>5</v>
      </c>
      <c r="P1386" s="411">
        <f t="shared" si="409"/>
        <v>72</v>
      </c>
      <c r="Q1386" s="411">
        <f t="shared" si="410"/>
        <v>43.870967741935488</v>
      </c>
      <c r="R1386" s="411">
        <f t="shared" si="411"/>
        <v>6.7497219132369297</v>
      </c>
      <c r="S1386" s="411">
        <f t="shared" si="412"/>
        <v>21.379310344827587</v>
      </c>
      <c r="T1386" s="411">
        <v>0</v>
      </c>
      <c r="U1386" s="411">
        <v>0</v>
      </c>
      <c r="V1386" s="411">
        <v>0</v>
      </c>
      <c r="W1386" s="411">
        <v>0</v>
      </c>
      <c r="X1386" s="411">
        <v>0</v>
      </c>
      <c r="Y1386" s="411">
        <v>0</v>
      </c>
      <c r="Z1386" s="411">
        <v>0</v>
      </c>
      <c r="AA1386" s="411">
        <v>0</v>
      </c>
      <c r="AB1386" s="411">
        <v>0</v>
      </c>
      <c r="AC1386" s="411">
        <v>0</v>
      </c>
      <c r="AD1386" s="411">
        <v>0</v>
      </c>
      <c r="AE1386" s="412">
        <v>0</v>
      </c>
      <c r="AF1386" s="411">
        <f t="shared" si="413"/>
        <v>0</v>
      </c>
      <c r="AG1386" s="411">
        <v>0</v>
      </c>
      <c r="AH1386" s="411">
        <v>0</v>
      </c>
      <c r="AI1386" s="411">
        <v>0</v>
      </c>
      <c r="AJ1386" s="411">
        <v>0</v>
      </c>
      <c r="AK1386" s="411">
        <v>0</v>
      </c>
      <c r="AL1386" s="411">
        <v>0</v>
      </c>
      <c r="AM1386" s="411">
        <v>0</v>
      </c>
      <c r="AN1386" s="411">
        <v>0</v>
      </c>
      <c r="AO1386" s="411">
        <v>0</v>
      </c>
      <c r="AP1386" s="411">
        <v>0</v>
      </c>
      <c r="AQ1386" s="411">
        <v>0</v>
      </c>
      <c r="AR1386" s="412">
        <v>0</v>
      </c>
      <c r="AS1386" s="411">
        <f t="shared" si="414"/>
        <v>0</v>
      </c>
      <c r="AT1386" s="411">
        <f t="shared" si="415"/>
        <v>0</v>
      </c>
      <c r="AU1386" s="411">
        <f t="shared" si="416"/>
        <v>0</v>
      </c>
      <c r="AV1386" s="411">
        <f t="shared" si="417"/>
        <v>0</v>
      </c>
      <c r="AW1386" s="411">
        <v>0</v>
      </c>
      <c r="AX1386" s="411">
        <v>0</v>
      </c>
      <c r="AY1386" s="411">
        <v>0</v>
      </c>
      <c r="AZ1386" s="411">
        <v>0</v>
      </c>
      <c r="BA1386" s="411">
        <v>0</v>
      </c>
      <c r="BB1386" s="411">
        <v>0</v>
      </c>
      <c r="BC1386" s="411">
        <v>0</v>
      </c>
      <c r="BD1386" s="411">
        <v>0</v>
      </c>
      <c r="BE1386" s="411">
        <v>0</v>
      </c>
      <c r="BF1386" s="411">
        <v>0</v>
      </c>
      <c r="BG1386" s="411">
        <v>0</v>
      </c>
      <c r="BH1386" s="412">
        <v>0</v>
      </c>
      <c r="BI1386" s="411">
        <f t="shared" si="418"/>
        <v>0</v>
      </c>
      <c r="BJ1386" s="411">
        <v>0</v>
      </c>
      <c r="BK1386" s="411">
        <v>0</v>
      </c>
      <c r="BL1386" s="411">
        <v>0</v>
      </c>
      <c r="BM1386" s="411">
        <v>0</v>
      </c>
      <c r="BN1386" s="411">
        <v>0</v>
      </c>
      <c r="BO1386" s="411">
        <v>0</v>
      </c>
      <c r="BP1386" s="411">
        <v>0</v>
      </c>
      <c r="BQ1386" s="411">
        <v>0</v>
      </c>
      <c r="BR1386" s="411">
        <v>0</v>
      </c>
      <c r="BS1386" s="411">
        <v>0</v>
      </c>
      <c r="BT1386" s="411">
        <v>0</v>
      </c>
      <c r="BU1386" s="412">
        <v>0</v>
      </c>
      <c r="BV1386" s="411">
        <f t="shared" si="419"/>
        <v>0</v>
      </c>
      <c r="BW1386" s="411">
        <v>0</v>
      </c>
      <c r="BX1386" s="411">
        <v>0</v>
      </c>
      <c r="BY1386" s="411">
        <v>0</v>
      </c>
      <c r="BZ1386" s="411">
        <v>0</v>
      </c>
      <c r="CA1386" s="411">
        <v>0</v>
      </c>
      <c r="CB1386" s="411">
        <v>0</v>
      </c>
      <c r="CC1386" s="411">
        <v>0</v>
      </c>
      <c r="CD1386" s="411">
        <v>0</v>
      </c>
      <c r="CE1386" s="411">
        <v>0</v>
      </c>
      <c r="CF1386" s="411">
        <v>0</v>
      </c>
      <c r="CG1386" s="411">
        <v>0</v>
      </c>
      <c r="CH1386" s="412">
        <v>0</v>
      </c>
      <c r="CI1386" s="411">
        <f t="shared" si="420"/>
        <v>0</v>
      </c>
      <c r="CJ1386" s="411">
        <v>0</v>
      </c>
      <c r="CK1386" s="411">
        <v>0</v>
      </c>
      <c r="CL1386" s="411">
        <v>0</v>
      </c>
      <c r="CM1386" s="411">
        <v>0</v>
      </c>
      <c r="CN1386" s="411">
        <v>0</v>
      </c>
      <c r="CO1386" s="411">
        <v>0</v>
      </c>
      <c r="CP1386" s="411">
        <v>0</v>
      </c>
      <c r="CQ1386" s="411">
        <v>0</v>
      </c>
      <c r="CR1386" s="411">
        <v>0</v>
      </c>
      <c r="CS1386" s="411">
        <v>0</v>
      </c>
      <c r="CT1386" s="411">
        <v>0</v>
      </c>
      <c r="CU1386" s="412">
        <v>0</v>
      </c>
      <c r="CV1386" s="411">
        <f t="shared" si="421"/>
        <v>0</v>
      </c>
      <c r="CW1386" s="411">
        <v>0</v>
      </c>
      <c r="CX1386" s="411">
        <v>0</v>
      </c>
      <c r="CY1386" s="411">
        <v>0</v>
      </c>
      <c r="CZ1386" s="411">
        <v>0</v>
      </c>
      <c r="DA1386" s="411">
        <v>0</v>
      </c>
      <c r="DB1386" s="411">
        <v>0</v>
      </c>
      <c r="DC1386" s="411">
        <v>0</v>
      </c>
      <c r="DD1386" s="411">
        <v>0</v>
      </c>
      <c r="DE1386" s="411">
        <v>0</v>
      </c>
      <c r="DF1386" s="411">
        <v>0</v>
      </c>
      <c r="DG1386" s="411">
        <v>0</v>
      </c>
      <c r="DH1386" s="412">
        <v>0</v>
      </c>
      <c r="DI1386" s="411">
        <f t="shared" si="422"/>
        <v>0</v>
      </c>
      <c r="DJ1386" s="411">
        <v>0</v>
      </c>
      <c r="DK1386" s="411">
        <v>0</v>
      </c>
      <c r="DL1386" s="411">
        <v>0</v>
      </c>
      <c r="DM1386" s="411">
        <v>0</v>
      </c>
      <c r="DN1386" s="411">
        <v>0</v>
      </c>
      <c r="DO1386" s="411">
        <v>0</v>
      </c>
      <c r="DP1386" s="411">
        <v>0</v>
      </c>
      <c r="DQ1386" s="411">
        <v>0</v>
      </c>
      <c r="DR1386" s="411">
        <v>0</v>
      </c>
      <c r="DS1386" s="411">
        <v>0</v>
      </c>
      <c r="DT1386" s="411">
        <v>0</v>
      </c>
      <c r="DU1386" s="412">
        <v>0</v>
      </c>
      <c r="DV1386" s="411">
        <f t="shared" si="423"/>
        <v>0</v>
      </c>
      <c r="DW1386" s="412">
        <v>0</v>
      </c>
      <c r="DX1386" s="412">
        <v>0</v>
      </c>
      <c r="DY1386" s="412">
        <v>0</v>
      </c>
      <c r="DZ1386" s="412">
        <v>0</v>
      </c>
      <c r="EA1386" s="412">
        <v>0</v>
      </c>
      <c r="EB1386" s="412">
        <v>0</v>
      </c>
      <c r="EC1386" s="412">
        <v>0</v>
      </c>
      <c r="ED1386" s="412">
        <v>0</v>
      </c>
      <c r="EE1386" s="412">
        <v>0</v>
      </c>
      <c r="EF1386" s="412">
        <v>0</v>
      </c>
      <c r="EG1386" s="412">
        <v>0</v>
      </c>
      <c r="EH1386" s="412">
        <v>0</v>
      </c>
      <c r="EI1386" s="411">
        <f t="shared" si="424"/>
        <v>0</v>
      </c>
      <c r="EK1386" s="411">
        <f t="shared" si="425"/>
        <v>72</v>
      </c>
      <c r="EL1386" s="7">
        <f t="shared" si="426"/>
        <v>-72</v>
      </c>
    </row>
    <row r="1387" spans="1:142">
      <c r="A1387" s="365" t="str">
        <f t="shared" si="408"/>
        <v xml:space="preserve"> 244</v>
      </c>
      <c r="B1387" s="370" t="s">
        <v>991</v>
      </c>
      <c r="C1387" s="370" t="s">
        <v>1230</v>
      </c>
      <c r="D1387" s="411">
        <v>5</v>
      </c>
      <c r="E1387" s="411">
        <v>7</v>
      </c>
      <c r="F1387" s="411">
        <v>5</v>
      </c>
      <c r="G1387" s="411">
        <v>6</v>
      </c>
      <c r="H1387" s="411">
        <v>6</v>
      </c>
      <c r="I1387" s="411">
        <v>1</v>
      </c>
      <c r="J1387" s="411">
        <v>2</v>
      </c>
      <c r="K1387" s="411">
        <v>1</v>
      </c>
      <c r="L1387" s="411">
        <v>3</v>
      </c>
      <c r="M1387" s="411">
        <v>0</v>
      </c>
      <c r="N1387" s="411">
        <v>3</v>
      </c>
      <c r="O1387" s="412">
        <v>2</v>
      </c>
      <c r="P1387" s="411">
        <f t="shared" si="409"/>
        <v>41</v>
      </c>
      <c r="Q1387" s="411">
        <f t="shared" si="410"/>
        <v>31.935483870967744</v>
      </c>
      <c r="R1387" s="411">
        <f t="shared" si="411"/>
        <v>3.2369299221357064</v>
      </c>
      <c r="S1387" s="411">
        <f t="shared" si="412"/>
        <v>5.8275862068965516</v>
      </c>
      <c r="T1387" s="411">
        <v>0</v>
      </c>
      <c r="U1387" s="411">
        <v>0</v>
      </c>
      <c r="V1387" s="411">
        <v>0</v>
      </c>
      <c r="W1387" s="411">
        <v>0</v>
      </c>
      <c r="X1387" s="411">
        <v>0</v>
      </c>
      <c r="Y1387" s="411">
        <v>0</v>
      </c>
      <c r="Z1387" s="411">
        <v>0</v>
      </c>
      <c r="AA1387" s="411">
        <v>0</v>
      </c>
      <c r="AB1387" s="411">
        <v>0</v>
      </c>
      <c r="AC1387" s="411">
        <v>0</v>
      </c>
      <c r="AD1387" s="411">
        <v>0</v>
      </c>
      <c r="AE1387" s="412">
        <v>0</v>
      </c>
      <c r="AF1387" s="411">
        <f t="shared" si="413"/>
        <v>0</v>
      </c>
      <c r="AG1387" s="411">
        <v>0</v>
      </c>
      <c r="AH1387" s="411">
        <v>0</v>
      </c>
      <c r="AI1387" s="411">
        <v>0</v>
      </c>
      <c r="AJ1387" s="411">
        <v>0</v>
      </c>
      <c r="AK1387" s="411">
        <v>0</v>
      </c>
      <c r="AL1387" s="411">
        <v>0</v>
      </c>
      <c r="AM1387" s="411">
        <v>0</v>
      </c>
      <c r="AN1387" s="411">
        <v>0</v>
      </c>
      <c r="AO1387" s="411">
        <v>0</v>
      </c>
      <c r="AP1387" s="411">
        <v>0</v>
      </c>
      <c r="AQ1387" s="411">
        <v>0</v>
      </c>
      <c r="AR1387" s="412">
        <v>0</v>
      </c>
      <c r="AS1387" s="411">
        <f t="shared" si="414"/>
        <v>0</v>
      </c>
      <c r="AT1387" s="411">
        <f t="shared" si="415"/>
        <v>0</v>
      </c>
      <c r="AU1387" s="411">
        <f t="shared" si="416"/>
        <v>0</v>
      </c>
      <c r="AV1387" s="411">
        <f t="shared" si="417"/>
        <v>0</v>
      </c>
      <c r="AW1387" s="411">
        <v>0</v>
      </c>
      <c r="AX1387" s="411">
        <v>0</v>
      </c>
      <c r="AY1387" s="411">
        <v>0</v>
      </c>
      <c r="AZ1387" s="411">
        <v>0</v>
      </c>
      <c r="BA1387" s="411">
        <v>0</v>
      </c>
      <c r="BB1387" s="411">
        <v>0</v>
      </c>
      <c r="BC1387" s="411">
        <v>0</v>
      </c>
      <c r="BD1387" s="411">
        <v>0</v>
      </c>
      <c r="BE1387" s="411">
        <v>0</v>
      </c>
      <c r="BF1387" s="411">
        <v>0</v>
      </c>
      <c r="BG1387" s="411">
        <v>0</v>
      </c>
      <c r="BH1387" s="412">
        <v>0</v>
      </c>
      <c r="BI1387" s="411">
        <f t="shared" si="418"/>
        <v>0</v>
      </c>
      <c r="BJ1387" s="411">
        <v>0</v>
      </c>
      <c r="BK1387" s="411">
        <v>0</v>
      </c>
      <c r="BL1387" s="411">
        <v>0</v>
      </c>
      <c r="BM1387" s="411">
        <v>0</v>
      </c>
      <c r="BN1387" s="411">
        <v>0</v>
      </c>
      <c r="BO1387" s="411">
        <v>0</v>
      </c>
      <c r="BP1387" s="411">
        <v>0</v>
      </c>
      <c r="BQ1387" s="411">
        <v>0</v>
      </c>
      <c r="BR1387" s="411">
        <v>0</v>
      </c>
      <c r="BS1387" s="411">
        <v>0</v>
      </c>
      <c r="BT1387" s="411">
        <v>0</v>
      </c>
      <c r="BU1387" s="412">
        <v>0</v>
      </c>
      <c r="BV1387" s="411">
        <f t="shared" si="419"/>
        <v>0</v>
      </c>
      <c r="BW1387" s="411">
        <v>0</v>
      </c>
      <c r="BX1387" s="411">
        <v>0</v>
      </c>
      <c r="BY1387" s="411">
        <v>0</v>
      </c>
      <c r="BZ1387" s="411">
        <v>0</v>
      </c>
      <c r="CA1387" s="411">
        <v>0</v>
      </c>
      <c r="CB1387" s="411">
        <v>0</v>
      </c>
      <c r="CC1387" s="411">
        <v>0</v>
      </c>
      <c r="CD1387" s="411">
        <v>0</v>
      </c>
      <c r="CE1387" s="411">
        <v>0</v>
      </c>
      <c r="CF1387" s="411">
        <v>0</v>
      </c>
      <c r="CG1387" s="411">
        <v>0</v>
      </c>
      <c r="CH1387" s="412">
        <v>0</v>
      </c>
      <c r="CI1387" s="411">
        <f t="shared" si="420"/>
        <v>0</v>
      </c>
      <c r="CJ1387" s="411">
        <v>0</v>
      </c>
      <c r="CK1387" s="411">
        <v>0</v>
      </c>
      <c r="CL1387" s="411">
        <v>0</v>
      </c>
      <c r="CM1387" s="411">
        <v>0</v>
      </c>
      <c r="CN1387" s="411">
        <v>0</v>
      </c>
      <c r="CO1387" s="411">
        <v>0</v>
      </c>
      <c r="CP1387" s="411">
        <v>0</v>
      </c>
      <c r="CQ1387" s="411">
        <v>0</v>
      </c>
      <c r="CR1387" s="411">
        <v>0</v>
      </c>
      <c r="CS1387" s="411">
        <v>0</v>
      </c>
      <c r="CT1387" s="411">
        <v>0</v>
      </c>
      <c r="CU1387" s="412">
        <v>0</v>
      </c>
      <c r="CV1387" s="411">
        <f t="shared" si="421"/>
        <v>0</v>
      </c>
      <c r="CW1387" s="411">
        <v>0</v>
      </c>
      <c r="CX1387" s="411">
        <v>0</v>
      </c>
      <c r="CY1387" s="411">
        <v>0</v>
      </c>
      <c r="CZ1387" s="411">
        <v>0</v>
      </c>
      <c r="DA1387" s="411">
        <v>0</v>
      </c>
      <c r="DB1387" s="411">
        <v>0</v>
      </c>
      <c r="DC1387" s="411">
        <v>0</v>
      </c>
      <c r="DD1387" s="411">
        <v>0</v>
      </c>
      <c r="DE1387" s="411">
        <v>0</v>
      </c>
      <c r="DF1387" s="411">
        <v>0</v>
      </c>
      <c r="DG1387" s="411">
        <v>0</v>
      </c>
      <c r="DH1387" s="412">
        <v>0</v>
      </c>
      <c r="DI1387" s="411">
        <f t="shared" si="422"/>
        <v>0</v>
      </c>
      <c r="DJ1387" s="411">
        <v>0</v>
      </c>
      <c r="DK1387" s="411">
        <v>0</v>
      </c>
      <c r="DL1387" s="411">
        <v>0</v>
      </c>
      <c r="DM1387" s="411">
        <v>0</v>
      </c>
      <c r="DN1387" s="411">
        <v>0</v>
      </c>
      <c r="DO1387" s="411">
        <v>0</v>
      </c>
      <c r="DP1387" s="411">
        <v>0</v>
      </c>
      <c r="DQ1387" s="411">
        <v>0</v>
      </c>
      <c r="DR1387" s="411">
        <v>0</v>
      </c>
      <c r="DS1387" s="411">
        <v>0</v>
      </c>
      <c r="DT1387" s="411">
        <v>0</v>
      </c>
      <c r="DU1387" s="412">
        <v>0</v>
      </c>
      <c r="DV1387" s="411">
        <f t="shared" si="423"/>
        <v>0</v>
      </c>
      <c r="DW1387" s="412">
        <v>0</v>
      </c>
      <c r="DX1387" s="412">
        <v>0</v>
      </c>
      <c r="DY1387" s="412">
        <v>0</v>
      </c>
      <c r="DZ1387" s="412">
        <v>0</v>
      </c>
      <c r="EA1387" s="412">
        <v>0</v>
      </c>
      <c r="EB1387" s="412">
        <v>0</v>
      </c>
      <c r="EC1387" s="412">
        <v>0</v>
      </c>
      <c r="ED1387" s="412">
        <v>0</v>
      </c>
      <c r="EE1387" s="412">
        <v>0</v>
      </c>
      <c r="EF1387" s="412">
        <v>0</v>
      </c>
      <c r="EG1387" s="412">
        <v>0</v>
      </c>
      <c r="EH1387" s="412">
        <v>0</v>
      </c>
      <c r="EI1387" s="411">
        <f t="shared" si="424"/>
        <v>0</v>
      </c>
      <c r="EK1387" s="411">
        <f t="shared" si="425"/>
        <v>41</v>
      </c>
      <c r="EL1387" s="7">
        <f t="shared" si="426"/>
        <v>-41</v>
      </c>
    </row>
    <row r="1388" spans="1:142">
      <c r="A1388" s="365" t="str">
        <f t="shared" si="408"/>
        <v xml:space="preserve"> 244</v>
      </c>
      <c r="B1388" s="370" t="s">
        <v>991</v>
      </c>
      <c r="C1388" s="370" t="s">
        <v>1231</v>
      </c>
      <c r="D1388" s="411">
        <v>5</v>
      </c>
      <c r="E1388" s="411">
        <v>7</v>
      </c>
      <c r="F1388" s="411">
        <v>5</v>
      </c>
      <c r="G1388" s="411">
        <v>6</v>
      </c>
      <c r="H1388" s="411">
        <v>6</v>
      </c>
      <c r="I1388" s="411">
        <v>1</v>
      </c>
      <c r="J1388" s="411">
        <v>2</v>
      </c>
      <c r="K1388" s="411">
        <v>2</v>
      </c>
      <c r="L1388" s="411">
        <v>3</v>
      </c>
      <c r="M1388" s="411">
        <v>1</v>
      </c>
      <c r="N1388" s="411">
        <v>4</v>
      </c>
      <c r="O1388" s="412">
        <v>3</v>
      </c>
      <c r="P1388" s="411">
        <f t="shared" si="409"/>
        <v>45</v>
      </c>
      <c r="Q1388" s="411">
        <f t="shared" si="410"/>
        <v>31.935483870967744</v>
      </c>
      <c r="R1388" s="411">
        <f t="shared" si="411"/>
        <v>4.2369299221357064</v>
      </c>
      <c r="S1388" s="411">
        <f t="shared" si="412"/>
        <v>8.8275862068965516</v>
      </c>
      <c r="T1388" s="411">
        <v>0</v>
      </c>
      <c r="U1388" s="411">
        <v>0</v>
      </c>
      <c r="V1388" s="411">
        <v>0</v>
      </c>
      <c r="W1388" s="411">
        <v>0</v>
      </c>
      <c r="X1388" s="411">
        <v>0</v>
      </c>
      <c r="Y1388" s="411">
        <v>0</v>
      </c>
      <c r="Z1388" s="411">
        <v>0</v>
      </c>
      <c r="AA1388" s="411">
        <v>0</v>
      </c>
      <c r="AB1388" s="411">
        <v>0</v>
      </c>
      <c r="AC1388" s="411">
        <v>0</v>
      </c>
      <c r="AD1388" s="411">
        <v>0</v>
      </c>
      <c r="AE1388" s="412">
        <v>0</v>
      </c>
      <c r="AF1388" s="411">
        <f t="shared" si="413"/>
        <v>0</v>
      </c>
      <c r="AG1388" s="411">
        <v>0</v>
      </c>
      <c r="AH1388" s="411">
        <v>0</v>
      </c>
      <c r="AI1388" s="411">
        <v>0</v>
      </c>
      <c r="AJ1388" s="411">
        <v>0</v>
      </c>
      <c r="AK1388" s="411">
        <v>0</v>
      </c>
      <c r="AL1388" s="411">
        <v>0</v>
      </c>
      <c r="AM1388" s="411">
        <v>0</v>
      </c>
      <c r="AN1388" s="411">
        <v>0</v>
      </c>
      <c r="AO1388" s="411">
        <v>0</v>
      </c>
      <c r="AP1388" s="411">
        <v>0</v>
      </c>
      <c r="AQ1388" s="411">
        <v>0</v>
      </c>
      <c r="AR1388" s="412">
        <v>0</v>
      </c>
      <c r="AS1388" s="411">
        <f t="shared" si="414"/>
        <v>0</v>
      </c>
      <c r="AT1388" s="411">
        <f t="shared" si="415"/>
        <v>0</v>
      </c>
      <c r="AU1388" s="411">
        <f t="shared" si="416"/>
        <v>0</v>
      </c>
      <c r="AV1388" s="411">
        <f t="shared" si="417"/>
        <v>0</v>
      </c>
      <c r="AW1388" s="411">
        <v>0</v>
      </c>
      <c r="AX1388" s="411">
        <v>0</v>
      </c>
      <c r="AY1388" s="411">
        <v>0</v>
      </c>
      <c r="AZ1388" s="411">
        <v>0</v>
      </c>
      <c r="BA1388" s="411">
        <v>0</v>
      </c>
      <c r="BB1388" s="411">
        <v>0</v>
      </c>
      <c r="BC1388" s="411">
        <v>0</v>
      </c>
      <c r="BD1388" s="411">
        <v>0</v>
      </c>
      <c r="BE1388" s="411">
        <v>0</v>
      </c>
      <c r="BF1388" s="411">
        <v>0</v>
      </c>
      <c r="BG1388" s="411">
        <v>0</v>
      </c>
      <c r="BH1388" s="412">
        <v>0</v>
      </c>
      <c r="BI1388" s="411">
        <f t="shared" si="418"/>
        <v>0</v>
      </c>
      <c r="BJ1388" s="411">
        <v>0</v>
      </c>
      <c r="BK1388" s="411">
        <v>0</v>
      </c>
      <c r="BL1388" s="411">
        <v>0</v>
      </c>
      <c r="BM1388" s="411">
        <v>0</v>
      </c>
      <c r="BN1388" s="411">
        <v>0</v>
      </c>
      <c r="BO1388" s="411">
        <v>0</v>
      </c>
      <c r="BP1388" s="411">
        <v>0</v>
      </c>
      <c r="BQ1388" s="411">
        <v>0</v>
      </c>
      <c r="BR1388" s="411">
        <v>0</v>
      </c>
      <c r="BS1388" s="411">
        <v>0</v>
      </c>
      <c r="BT1388" s="411">
        <v>0</v>
      </c>
      <c r="BU1388" s="412">
        <v>0</v>
      </c>
      <c r="BV1388" s="411">
        <f t="shared" si="419"/>
        <v>0</v>
      </c>
      <c r="BW1388" s="411">
        <v>0</v>
      </c>
      <c r="BX1388" s="411">
        <v>0</v>
      </c>
      <c r="BY1388" s="411">
        <v>0</v>
      </c>
      <c r="BZ1388" s="411">
        <v>0</v>
      </c>
      <c r="CA1388" s="411">
        <v>0</v>
      </c>
      <c r="CB1388" s="411">
        <v>0</v>
      </c>
      <c r="CC1388" s="411">
        <v>0</v>
      </c>
      <c r="CD1388" s="411">
        <v>0</v>
      </c>
      <c r="CE1388" s="411">
        <v>0</v>
      </c>
      <c r="CF1388" s="411">
        <v>0</v>
      </c>
      <c r="CG1388" s="411">
        <v>0</v>
      </c>
      <c r="CH1388" s="412">
        <v>0</v>
      </c>
      <c r="CI1388" s="411">
        <f t="shared" si="420"/>
        <v>0</v>
      </c>
      <c r="CJ1388" s="411">
        <v>0</v>
      </c>
      <c r="CK1388" s="411">
        <v>0</v>
      </c>
      <c r="CL1388" s="411">
        <v>0</v>
      </c>
      <c r="CM1388" s="411">
        <v>0</v>
      </c>
      <c r="CN1388" s="411">
        <v>0</v>
      </c>
      <c r="CO1388" s="411">
        <v>0</v>
      </c>
      <c r="CP1388" s="411">
        <v>0</v>
      </c>
      <c r="CQ1388" s="411">
        <v>0</v>
      </c>
      <c r="CR1388" s="411">
        <v>0</v>
      </c>
      <c r="CS1388" s="411">
        <v>0</v>
      </c>
      <c r="CT1388" s="411">
        <v>0</v>
      </c>
      <c r="CU1388" s="412">
        <v>0</v>
      </c>
      <c r="CV1388" s="411">
        <f t="shared" si="421"/>
        <v>0</v>
      </c>
      <c r="CW1388" s="411">
        <v>0</v>
      </c>
      <c r="CX1388" s="411">
        <v>0</v>
      </c>
      <c r="CY1388" s="411">
        <v>0</v>
      </c>
      <c r="CZ1388" s="411">
        <v>0</v>
      </c>
      <c r="DA1388" s="411">
        <v>0</v>
      </c>
      <c r="DB1388" s="411">
        <v>0</v>
      </c>
      <c r="DC1388" s="411">
        <v>0</v>
      </c>
      <c r="DD1388" s="411">
        <v>0</v>
      </c>
      <c r="DE1388" s="411">
        <v>0</v>
      </c>
      <c r="DF1388" s="411">
        <v>0</v>
      </c>
      <c r="DG1388" s="411">
        <v>0</v>
      </c>
      <c r="DH1388" s="412">
        <v>0</v>
      </c>
      <c r="DI1388" s="411">
        <f t="shared" si="422"/>
        <v>0</v>
      </c>
      <c r="DJ1388" s="411">
        <v>0</v>
      </c>
      <c r="DK1388" s="411">
        <v>0</v>
      </c>
      <c r="DL1388" s="411">
        <v>0</v>
      </c>
      <c r="DM1388" s="411">
        <v>0</v>
      </c>
      <c r="DN1388" s="411">
        <v>0</v>
      </c>
      <c r="DO1388" s="411">
        <v>0</v>
      </c>
      <c r="DP1388" s="411">
        <v>0</v>
      </c>
      <c r="DQ1388" s="411">
        <v>0</v>
      </c>
      <c r="DR1388" s="411">
        <v>0</v>
      </c>
      <c r="DS1388" s="411">
        <v>0</v>
      </c>
      <c r="DT1388" s="411">
        <v>0</v>
      </c>
      <c r="DU1388" s="412">
        <v>0</v>
      </c>
      <c r="DV1388" s="411">
        <f t="shared" si="423"/>
        <v>0</v>
      </c>
      <c r="DW1388" s="412">
        <v>0</v>
      </c>
      <c r="DX1388" s="412">
        <v>0</v>
      </c>
      <c r="DY1388" s="412">
        <v>0</v>
      </c>
      <c r="DZ1388" s="412">
        <v>0</v>
      </c>
      <c r="EA1388" s="412">
        <v>0</v>
      </c>
      <c r="EB1388" s="412">
        <v>0</v>
      </c>
      <c r="EC1388" s="412">
        <v>0</v>
      </c>
      <c r="ED1388" s="412">
        <v>0</v>
      </c>
      <c r="EE1388" s="412">
        <v>0</v>
      </c>
      <c r="EF1388" s="412">
        <v>0</v>
      </c>
      <c r="EG1388" s="412">
        <v>0</v>
      </c>
      <c r="EH1388" s="412">
        <v>0</v>
      </c>
      <c r="EI1388" s="411">
        <f t="shared" si="424"/>
        <v>0</v>
      </c>
      <c r="EK1388" s="411">
        <f t="shared" si="425"/>
        <v>45</v>
      </c>
      <c r="EL1388" s="7">
        <f t="shared" si="426"/>
        <v>-45</v>
      </c>
    </row>
    <row r="1389" spans="1:142">
      <c r="A1389" s="365" t="str">
        <f t="shared" si="408"/>
        <v xml:space="preserve"> 244</v>
      </c>
      <c r="B1389" s="370" t="s">
        <v>991</v>
      </c>
      <c r="C1389" s="370" t="s">
        <v>1232</v>
      </c>
      <c r="D1389" s="411">
        <v>5</v>
      </c>
      <c r="E1389" s="411">
        <v>7</v>
      </c>
      <c r="F1389" s="411">
        <v>5</v>
      </c>
      <c r="G1389" s="411">
        <v>6</v>
      </c>
      <c r="H1389" s="411">
        <v>6</v>
      </c>
      <c r="I1389" s="411">
        <v>1</v>
      </c>
      <c r="J1389" s="411">
        <v>2</v>
      </c>
      <c r="K1389" s="411">
        <v>0</v>
      </c>
      <c r="L1389" s="411">
        <v>3</v>
      </c>
      <c r="M1389" s="411">
        <v>0</v>
      </c>
      <c r="N1389" s="411">
        <v>3</v>
      </c>
      <c r="O1389" s="412">
        <v>2</v>
      </c>
      <c r="P1389" s="411">
        <f t="shared" si="409"/>
        <v>40</v>
      </c>
      <c r="Q1389" s="411">
        <f t="shared" si="410"/>
        <v>31.935483870967744</v>
      </c>
      <c r="R1389" s="411">
        <f t="shared" si="411"/>
        <v>2.2369299221357064</v>
      </c>
      <c r="S1389" s="411">
        <f t="shared" si="412"/>
        <v>5.8275862068965516</v>
      </c>
      <c r="T1389" s="411">
        <v>0</v>
      </c>
      <c r="U1389" s="411">
        <v>0</v>
      </c>
      <c r="V1389" s="411">
        <v>0</v>
      </c>
      <c r="W1389" s="411">
        <v>0</v>
      </c>
      <c r="X1389" s="411">
        <v>0</v>
      </c>
      <c r="Y1389" s="411">
        <v>0</v>
      </c>
      <c r="Z1389" s="411">
        <v>0</v>
      </c>
      <c r="AA1389" s="411">
        <v>0</v>
      </c>
      <c r="AB1389" s="411">
        <v>0</v>
      </c>
      <c r="AC1389" s="411">
        <v>0</v>
      </c>
      <c r="AD1389" s="411">
        <v>0</v>
      </c>
      <c r="AE1389" s="412">
        <v>0</v>
      </c>
      <c r="AF1389" s="411">
        <f t="shared" si="413"/>
        <v>0</v>
      </c>
      <c r="AG1389" s="411">
        <v>0</v>
      </c>
      <c r="AH1389" s="411">
        <v>0</v>
      </c>
      <c r="AI1389" s="411">
        <v>0</v>
      </c>
      <c r="AJ1389" s="411">
        <v>0</v>
      </c>
      <c r="AK1389" s="411">
        <v>0</v>
      </c>
      <c r="AL1389" s="411">
        <v>0</v>
      </c>
      <c r="AM1389" s="411">
        <v>0</v>
      </c>
      <c r="AN1389" s="411">
        <v>0</v>
      </c>
      <c r="AO1389" s="411">
        <v>0</v>
      </c>
      <c r="AP1389" s="411">
        <v>0</v>
      </c>
      <c r="AQ1389" s="411">
        <v>0</v>
      </c>
      <c r="AR1389" s="412">
        <v>0</v>
      </c>
      <c r="AS1389" s="411">
        <f t="shared" si="414"/>
        <v>0</v>
      </c>
      <c r="AT1389" s="411">
        <f t="shared" si="415"/>
        <v>0</v>
      </c>
      <c r="AU1389" s="411">
        <f t="shared" si="416"/>
        <v>0</v>
      </c>
      <c r="AV1389" s="411">
        <f t="shared" si="417"/>
        <v>0</v>
      </c>
      <c r="AW1389" s="411">
        <v>0</v>
      </c>
      <c r="AX1389" s="411">
        <v>0</v>
      </c>
      <c r="AY1389" s="411">
        <v>0</v>
      </c>
      <c r="AZ1389" s="411">
        <v>0</v>
      </c>
      <c r="BA1389" s="411">
        <v>0</v>
      </c>
      <c r="BB1389" s="411">
        <v>0</v>
      </c>
      <c r="BC1389" s="411">
        <v>0</v>
      </c>
      <c r="BD1389" s="411">
        <v>0</v>
      </c>
      <c r="BE1389" s="411">
        <v>0</v>
      </c>
      <c r="BF1389" s="411">
        <v>0</v>
      </c>
      <c r="BG1389" s="411">
        <v>0</v>
      </c>
      <c r="BH1389" s="412">
        <v>0</v>
      </c>
      <c r="BI1389" s="411">
        <f t="shared" si="418"/>
        <v>0</v>
      </c>
      <c r="BJ1389" s="411">
        <v>0</v>
      </c>
      <c r="BK1389" s="411">
        <v>0</v>
      </c>
      <c r="BL1389" s="411">
        <v>0</v>
      </c>
      <c r="BM1389" s="411">
        <v>0</v>
      </c>
      <c r="BN1389" s="411">
        <v>0</v>
      </c>
      <c r="BO1389" s="411">
        <v>0</v>
      </c>
      <c r="BP1389" s="411">
        <v>0</v>
      </c>
      <c r="BQ1389" s="411">
        <v>0</v>
      </c>
      <c r="BR1389" s="411">
        <v>0</v>
      </c>
      <c r="BS1389" s="411">
        <v>0</v>
      </c>
      <c r="BT1389" s="411">
        <v>0</v>
      </c>
      <c r="BU1389" s="412">
        <v>0</v>
      </c>
      <c r="BV1389" s="411">
        <f t="shared" si="419"/>
        <v>0</v>
      </c>
      <c r="BW1389" s="411">
        <v>0</v>
      </c>
      <c r="BX1389" s="411">
        <v>0</v>
      </c>
      <c r="BY1389" s="411">
        <v>0</v>
      </c>
      <c r="BZ1389" s="411">
        <v>0</v>
      </c>
      <c r="CA1389" s="411">
        <v>0</v>
      </c>
      <c r="CB1389" s="411">
        <v>0</v>
      </c>
      <c r="CC1389" s="411">
        <v>0</v>
      </c>
      <c r="CD1389" s="411">
        <v>0</v>
      </c>
      <c r="CE1389" s="411">
        <v>0</v>
      </c>
      <c r="CF1389" s="411">
        <v>0</v>
      </c>
      <c r="CG1389" s="411">
        <v>0</v>
      </c>
      <c r="CH1389" s="412">
        <v>0</v>
      </c>
      <c r="CI1389" s="411">
        <f t="shared" si="420"/>
        <v>0</v>
      </c>
      <c r="CJ1389" s="411">
        <v>0</v>
      </c>
      <c r="CK1389" s="411">
        <v>0</v>
      </c>
      <c r="CL1389" s="411">
        <v>0</v>
      </c>
      <c r="CM1389" s="411">
        <v>0</v>
      </c>
      <c r="CN1389" s="411">
        <v>0</v>
      </c>
      <c r="CO1389" s="411">
        <v>0</v>
      </c>
      <c r="CP1389" s="411">
        <v>0</v>
      </c>
      <c r="CQ1389" s="411">
        <v>0</v>
      </c>
      <c r="CR1389" s="411">
        <v>0</v>
      </c>
      <c r="CS1389" s="411">
        <v>0</v>
      </c>
      <c r="CT1389" s="411">
        <v>0</v>
      </c>
      <c r="CU1389" s="412">
        <v>0</v>
      </c>
      <c r="CV1389" s="411">
        <f t="shared" si="421"/>
        <v>0</v>
      </c>
      <c r="CW1389" s="411">
        <v>0</v>
      </c>
      <c r="CX1389" s="411">
        <v>0</v>
      </c>
      <c r="CY1389" s="411">
        <v>0</v>
      </c>
      <c r="CZ1389" s="411">
        <v>0</v>
      </c>
      <c r="DA1389" s="411">
        <v>0</v>
      </c>
      <c r="DB1389" s="411">
        <v>0</v>
      </c>
      <c r="DC1389" s="411">
        <v>0</v>
      </c>
      <c r="DD1389" s="411">
        <v>0</v>
      </c>
      <c r="DE1389" s="411">
        <v>0</v>
      </c>
      <c r="DF1389" s="411">
        <v>0</v>
      </c>
      <c r="DG1389" s="411">
        <v>0</v>
      </c>
      <c r="DH1389" s="412">
        <v>0</v>
      </c>
      <c r="DI1389" s="411">
        <f t="shared" si="422"/>
        <v>0</v>
      </c>
      <c r="DJ1389" s="411">
        <v>0</v>
      </c>
      <c r="DK1389" s="411">
        <v>0</v>
      </c>
      <c r="DL1389" s="411">
        <v>0</v>
      </c>
      <c r="DM1389" s="411">
        <v>0</v>
      </c>
      <c r="DN1389" s="411">
        <v>0</v>
      </c>
      <c r="DO1389" s="411">
        <v>0</v>
      </c>
      <c r="DP1389" s="411">
        <v>0</v>
      </c>
      <c r="DQ1389" s="411">
        <v>0</v>
      </c>
      <c r="DR1389" s="411">
        <v>0</v>
      </c>
      <c r="DS1389" s="411">
        <v>0</v>
      </c>
      <c r="DT1389" s="411">
        <v>0</v>
      </c>
      <c r="DU1389" s="412">
        <v>0</v>
      </c>
      <c r="DV1389" s="411">
        <f t="shared" si="423"/>
        <v>0</v>
      </c>
      <c r="DW1389" s="412">
        <v>0</v>
      </c>
      <c r="DX1389" s="412">
        <v>0</v>
      </c>
      <c r="DY1389" s="412">
        <v>0</v>
      </c>
      <c r="DZ1389" s="412">
        <v>0</v>
      </c>
      <c r="EA1389" s="412">
        <v>0</v>
      </c>
      <c r="EB1389" s="412">
        <v>0</v>
      </c>
      <c r="EC1389" s="412">
        <v>0</v>
      </c>
      <c r="ED1389" s="412">
        <v>0</v>
      </c>
      <c r="EE1389" s="412">
        <v>0</v>
      </c>
      <c r="EF1389" s="412">
        <v>0</v>
      </c>
      <c r="EG1389" s="412">
        <v>0</v>
      </c>
      <c r="EH1389" s="412">
        <v>0</v>
      </c>
      <c r="EI1389" s="411">
        <f t="shared" si="424"/>
        <v>0</v>
      </c>
      <c r="EK1389" s="411">
        <f t="shared" si="425"/>
        <v>40</v>
      </c>
      <c r="EL1389" s="7">
        <f t="shared" si="426"/>
        <v>-40</v>
      </c>
    </row>
    <row r="1390" spans="1:142">
      <c r="A1390" s="365" t="str">
        <f t="shared" si="408"/>
        <v xml:space="preserve"> 244</v>
      </c>
      <c r="B1390" s="370" t="s">
        <v>991</v>
      </c>
      <c r="C1390" s="370" t="s">
        <v>1220</v>
      </c>
      <c r="D1390" s="411">
        <v>0</v>
      </c>
      <c r="E1390" s="411">
        <v>0</v>
      </c>
      <c r="F1390" s="411">
        <v>0</v>
      </c>
      <c r="G1390" s="411">
        <v>0</v>
      </c>
      <c r="H1390" s="411">
        <v>0</v>
      </c>
      <c r="I1390" s="411">
        <v>0</v>
      </c>
      <c r="J1390" s="411">
        <v>0</v>
      </c>
      <c r="K1390" s="411">
        <v>0</v>
      </c>
      <c r="L1390" s="411">
        <v>0</v>
      </c>
      <c r="M1390" s="411">
        <v>7</v>
      </c>
      <c r="N1390" s="411">
        <v>0</v>
      </c>
      <c r="O1390" s="412">
        <v>0</v>
      </c>
      <c r="P1390" s="411">
        <f t="shared" si="409"/>
        <v>7</v>
      </c>
      <c r="Q1390" s="411">
        <f t="shared" si="410"/>
        <v>0</v>
      </c>
      <c r="R1390" s="411">
        <f t="shared" si="411"/>
        <v>0</v>
      </c>
      <c r="S1390" s="411">
        <f t="shared" si="412"/>
        <v>7</v>
      </c>
      <c r="T1390" s="411">
        <v>0</v>
      </c>
      <c r="U1390" s="411">
        <v>0</v>
      </c>
      <c r="V1390" s="411">
        <v>0</v>
      </c>
      <c r="W1390" s="411">
        <v>0</v>
      </c>
      <c r="X1390" s="411">
        <v>0</v>
      </c>
      <c r="Y1390" s="411">
        <v>0</v>
      </c>
      <c r="Z1390" s="411">
        <v>0</v>
      </c>
      <c r="AA1390" s="411">
        <v>0</v>
      </c>
      <c r="AB1390" s="411">
        <v>0</v>
      </c>
      <c r="AC1390" s="411">
        <v>0</v>
      </c>
      <c r="AD1390" s="411">
        <v>0</v>
      </c>
      <c r="AE1390" s="412">
        <v>0</v>
      </c>
      <c r="AF1390" s="411">
        <f t="shared" si="413"/>
        <v>0</v>
      </c>
      <c r="AG1390" s="411">
        <v>0</v>
      </c>
      <c r="AH1390" s="411">
        <v>0</v>
      </c>
      <c r="AI1390" s="411">
        <v>0</v>
      </c>
      <c r="AJ1390" s="411">
        <v>0</v>
      </c>
      <c r="AK1390" s="411">
        <v>0</v>
      </c>
      <c r="AL1390" s="411">
        <v>0</v>
      </c>
      <c r="AM1390" s="411">
        <v>0</v>
      </c>
      <c r="AN1390" s="411">
        <v>0</v>
      </c>
      <c r="AO1390" s="411">
        <v>0</v>
      </c>
      <c r="AP1390" s="411">
        <v>0</v>
      </c>
      <c r="AQ1390" s="411">
        <v>0</v>
      </c>
      <c r="AR1390" s="412">
        <v>0</v>
      </c>
      <c r="AS1390" s="411">
        <f t="shared" si="414"/>
        <v>0</v>
      </c>
      <c r="AT1390" s="411">
        <f t="shared" si="415"/>
        <v>0</v>
      </c>
      <c r="AU1390" s="411">
        <f t="shared" si="416"/>
        <v>0</v>
      </c>
      <c r="AV1390" s="411">
        <f t="shared" si="417"/>
        <v>0</v>
      </c>
      <c r="AW1390" s="411">
        <v>0</v>
      </c>
      <c r="AX1390" s="411">
        <v>0</v>
      </c>
      <c r="AY1390" s="411">
        <v>0</v>
      </c>
      <c r="AZ1390" s="411">
        <v>0</v>
      </c>
      <c r="BA1390" s="411">
        <v>0</v>
      </c>
      <c r="BB1390" s="411">
        <v>0</v>
      </c>
      <c r="BC1390" s="411">
        <v>0</v>
      </c>
      <c r="BD1390" s="411">
        <v>0</v>
      </c>
      <c r="BE1390" s="411">
        <v>0</v>
      </c>
      <c r="BF1390" s="411">
        <v>0</v>
      </c>
      <c r="BG1390" s="411">
        <v>0</v>
      </c>
      <c r="BH1390" s="412">
        <v>0</v>
      </c>
      <c r="BI1390" s="411">
        <f t="shared" si="418"/>
        <v>0</v>
      </c>
      <c r="BJ1390" s="411">
        <v>0</v>
      </c>
      <c r="BK1390" s="411">
        <v>0</v>
      </c>
      <c r="BL1390" s="411">
        <v>0</v>
      </c>
      <c r="BM1390" s="411">
        <v>0</v>
      </c>
      <c r="BN1390" s="411">
        <v>0</v>
      </c>
      <c r="BO1390" s="411">
        <v>0</v>
      </c>
      <c r="BP1390" s="411">
        <v>0</v>
      </c>
      <c r="BQ1390" s="411">
        <v>0</v>
      </c>
      <c r="BR1390" s="411">
        <v>0</v>
      </c>
      <c r="BS1390" s="411">
        <v>0</v>
      </c>
      <c r="BT1390" s="411">
        <v>0</v>
      </c>
      <c r="BU1390" s="412">
        <v>0</v>
      </c>
      <c r="BV1390" s="411">
        <f t="shared" si="419"/>
        <v>0</v>
      </c>
      <c r="BW1390" s="411">
        <v>0</v>
      </c>
      <c r="BX1390" s="411">
        <v>0</v>
      </c>
      <c r="BY1390" s="411">
        <v>0</v>
      </c>
      <c r="BZ1390" s="411">
        <v>0</v>
      </c>
      <c r="CA1390" s="411">
        <v>0</v>
      </c>
      <c r="CB1390" s="411">
        <v>0</v>
      </c>
      <c r="CC1390" s="411">
        <v>0</v>
      </c>
      <c r="CD1390" s="411">
        <v>0</v>
      </c>
      <c r="CE1390" s="411">
        <v>0</v>
      </c>
      <c r="CF1390" s="411">
        <v>0</v>
      </c>
      <c r="CG1390" s="411">
        <v>0</v>
      </c>
      <c r="CH1390" s="412">
        <v>0</v>
      </c>
      <c r="CI1390" s="411">
        <f t="shared" si="420"/>
        <v>0</v>
      </c>
      <c r="CJ1390" s="411">
        <v>0</v>
      </c>
      <c r="CK1390" s="411">
        <v>0</v>
      </c>
      <c r="CL1390" s="411">
        <v>0</v>
      </c>
      <c r="CM1390" s="411">
        <v>0</v>
      </c>
      <c r="CN1390" s="411">
        <v>0</v>
      </c>
      <c r="CO1390" s="411">
        <v>0</v>
      </c>
      <c r="CP1390" s="411">
        <v>0</v>
      </c>
      <c r="CQ1390" s="411">
        <v>0</v>
      </c>
      <c r="CR1390" s="411">
        <v>0</v>
      </c>
      <c r="CS1390" s="411">
        <v>0</v>
      </c>
      <c r="CT1390" s="411">
        <v>0</v>
      </c>
      <c r="CU1390" s="412">
        <v>0</v>
      </c>
      <c r="CV1390" s="411">
        <f t="shared" si="421"/>
        <v>0</v>
      </c>
      <c r="CW1390" s="411">
        <v>0</v>
      </c>
      <c r="CX1390" s="411">
        <v>0</v>
      </c>
      <c r="CY1390" s="411">
        <v>0</v>
      </c>
      <c r="CZ1390" s="411">
        <v>0</v>
      </c>
      <c r="DA1390" s="411">
        <v>0</v>
      </c>
      <c r="DB1390" s="411">
        <v>0</v>
      </c>
      <c r="DC1390" s="411">
        <v>0</v>
      </c>
      <c r="DD1390" s="411">
        <v>0</v>
      </c>
      <c r="DE1390" s="411">
        <v>0</v>
      </c>
      <c r="DF1390" s="411">
        <v>0</v>
      </c>
      <c r="DG1390" s="411">
        <v>0</v>
      </c>
      <c r="DH1390" s="412">
        <v>0</v>
      </c>
      <c r="DI1390" s="411">
        <f t="shared" si="422"/>
        <v>0</v>
      </c>
      <c r="DJ1390" s="411">
        <v>0</v>
      </c>
      <c r="DK1390" s="411">
        <v>0</v>
      </c>
      <c r="DL1390" s="411">
        <v>0</v>
      </c>
      <c r="DM1390" s="411">
        <v>0</v>
      </c>
      <c r="DN1390" s="411">
        <v>0</v>
      </c>
      <c r="DO1390" s="411">
        <v>0</v>
      </c>
      <c r="DP1390" s="411">
        <v>0</v>
      </c>
      <c r="DQ1390" s="411">
        <v>0</v>
      </c>
      <c r="DR1390" s="411">
        <v>0</v>
      </c>
      <c r="DS1390" s="411">
        <v>0</v>
      </c>
      <c r="DT1390" s="411">
        <v>0</v>
      </c>
      <c r="DU1390" s="412">
        <v>0</v>
      </c>
      <c r="DV1390" s="411">
        <f t="shared" si="423"/>
        <v>0</v>
      </c>
      <c r="DW1390" s="412">
        <v>0</v>
      </c>
      <c r="DX1390" s="412">
        <v>0</v>
      </c>
      <c r="DY1390" s="412">
        <v>0</v>
      </c>
      <c r="DZ1390" s="412">
        <v>0</v>
      </c>
      <c r="EA1390" s="412">
        <v>0</v>
      </c>
      <c r="EB1390" s="412">
        <v>0</v>
      </c>
      <c r="EC1390" s="412">
        <v>0</v>
      </c>
      <c r="ED1390" s="412">
        <v>0</v>
      </c>
      <c r="EE1390" s="412">
        <v>0</v>
      </c>
      <c r="EF1390" s="412">
        <v>0</v>
      </c>
      <c r="EG1390" s="412">
        <v>0</v>
      </c>
      <c r="EH1390" s="412">
        <v>0</v>
      </c>
      <c r="EI1390" s="411">
        <f t="shared" si="424"/>
        <v>0</v>
      </c>
      <c r="EK1390" s="411">
        <f t="shared" si="425"/>
        <v>7</v>
      </c>
      <c r="EL1390" s="7">
        <f t="shared" si="426"/>
        <v>-7</v>
      </c>
    </row>
    <row r="1391" spans="1:142">
      <c r="A1391" s="365" t="str">
        <f t="shared" si="408"/>
        <v xml:space="preserve"> 244</v>
      </c>
      <c r="B1391" s="370" t="s">
        <v>991</v>
      </c>
      <c r="C1391" s="370" t="s">
        <v>1221</v>
      </c>
      <c r="D1391" s="411">
        <v>0</v>
      </c>
      <c r="E1391" s="411">
        <v>0</v>
      </c>
      <c r="F1391" s="411">
        <v>0</v>
      </c>
      <c r="G1391" s="411">
        <v>0</v>
      </c>
      <c r="H1391" s="411">
        <v>0</v>
      </c>
      <c r="I1391" s="411">
        <v>0</v>
      </c>
      <c r="J1391" s="411">
        <v>0</v>
      </c>
      <c r="K1391" s="411">
        <v>0</v>
      </c>
      <c r="L1391" s="411">
        <v>0</v>
      </c>
      <c r="M1391" s="411">
        <v>7</v>
      </c>
      <c r="N1391" s="411">
        <v>0</v>
      </c>
      <c r="O1391" s="412">
        <v>0</v>
      </c>
      <c r="P1391" s="411">
        <f t="shared" si="409"/>
        <v>7</v>
      </c>
      <c r="Q1391" s="411">
        <f t="shared" si="410"/>
        <v>0</v>
      </c>
      <c r="R1391" s="411">
        <f t="shared" si="411"/>
        <v>0</v>
      </c>
      <c r="S1391" s="411">
        <f t="shared" si="412"/>
        <v>7</v>
      </c>
      <c r="T1391" s="411">
        <v>0</v>
      </c>
      <c r="U1391" s="411">
        <v>0</v>
      </c>
      <c r="V1391" s="411">
        <v>0</v>
      </c>
      <c r="W1391" s="411">
        <v>0</v>
      </c>
      <c r="X1391" s="411">
        <v>0</v>
      </c>
      <c r="Y1391" s="411">
        <v>0</v>
      </c>
      <c r="Z1391" s="411">
        <v>0</v>
      </c>
      <c r="AA1391" s="411">
        <v>0</v>
      </c>
      <c r="AB1391" s="411">
        <v>0</v>
      </c>
      <c r="AC1391" s="411">
        <v>0</v>
      </c>
      <c r="AD1391" s="411">
        <v>0</v>
      </c>
      <c r="AE1391" s="412">
        <v>0</v>
      </c>
      <c r="AF1391" s="411">
        <f t="shared" si="413"/>
        <v>0</v>
      </c>
      <c r="AG1391" s="411">
        <v>0</v>
      </c>
      <c r="AH1391" s="411">
        <v>0</v>
      </c>
      <c r="AI1391" s="411">
        <v>0</v>
      </c>
      <c r="AJ1391" s="411">
        <v>0</v>
      </c>
      <c r="AK1391" s="411">
        <v>0</v>
      </c>
      <c r="AL1391" s="411">
        <v>0</v>
      </c>
      <c r="AM1391" s="411">
        <v>0</v>
      </c>
      <c r="AN1391" s="411">
        <v>0</v>
      </c>
      <c r="AO1391" s="411">
        <v>0</v>
      </c>
      <c r="AP1391" s="411">
        <v>0</v>
      </c>
      <c r="AQ1391" s="411">
        <v>0</v>
      </c>
      <c r="AR1391" s="412">
        <v>0</v>
      </c>
      <c r="AS1391" s="411">
        <f t="shared" si="414"/>
        <v>0</v>
      </c>
      <c r="AT1391" s="411">
        <f t="shared" si="415"/>
        <v>0</v>
      </c>
      <c r="AU1391" s="411">
        <f t="shared" si="416"/>
        <v>0</v>
      </c>
      <c r="AV1391" s="411">
        <f t="shared" si="417"/>
        <v>0</v>
      </c>
      <c r="AW1391" s="411">
        <v>0</v>
      </c>
      <c r="AX1391" s="411">
        <v>0</v>
      </c>
      <c r="AY1391" s="411">
        <v>0</v>
      </c>
      <c r="AZ1391" s="411">
        <v>0</v>
      </c>
      <c r="BA1391" s="411">
        <v>0</v>
      </c>
      <c r="BB1391" s="411">
        <v>0</v>
      </c>
      <c r="BC1391" s="411">
        <v>0</v>
      </c>
      <c r="BD1391" s="411">
        <v>0</v>
      </c>
      <c r="BE1391" s="411">
        <v>0</v>
      </c>
      <c r="BF1391" s="411">
        <v>0</v>
      </c>
      <c r="BG1391" s="411">
        <v>0</v>
      </c>
      <c r="BH1391" s="412">
        <v>0</v>
      </c>
      <c r="BI1391" s="411">
        <f t="shared" si="418"/>
        <v>0</v>
      </c>
      <c r="BJ1391" s="411">
        <v>0</v>
      </c>
      <c r="BK1391" s="411">
        <v>0</v>
      </c>
      <c r="BL1391" s="411">
        <v>0</v>
      </c>
      <c r="BM1391" s="411">
        <v>0</v>
      </c>
      <c r="BN1391" s="411">
        <v>0</v>
      </c>
      <c r="BO1391" s="411">
        <v>0</v>
      </c>
      <c r="BP1391" s="411">
        <v>0</v>
      </c>
      <c r="BQ1391" s="411">
        <v>0</v>
      </c>
      <c r="BR1391" s="411">
        <v>0</v>
      </c>
      <c r="BS1391" s="411">
        <v>0</v>
      </c>
      <c r="BT1391" s="411">
        <v>0</v>
      </c>
      <c r="BU1391" s="412">
        <v>0</v>
      </c>
      <c r="BV1391" s="411">
        <f t="shared" si="419"/>
        <v>0</v>
      </c>
      <c r="BW1391" s="411">
        <v>0</v>
      </c>
      <c r="BX1391" s="411">
        <v>0</v>
      </c>
      <c r="BY1391" s="411">
        <v>0</v>
      </c>
      <c r="BZ1391" s="411">
        <v>0</v>
      </c>
      <c r="CA1391" s="411">
        <v>0</v>
      </c>
      <c r="CB1391" s="411">
        <v>0</v>
      </c>
      <c r="CC1391" s="411">
        <v>0</v>
      </c>
      <c r="CD1391" s="411">
        <v>0</v>
      </c>
      <c r="CE1391" s="411">
        <v>0</v>
      </c>
      <c r="CF1391" s="411">
        <v>0</v>
      </c>
      <c r="CG1391" s="411">
        <v>0</v>
      </c>
      <c r="CH1391" s="412">
        <v>0</v>
      </c>
      <c r="CI1391" s="411">
        <f t="shared" si="420"/>
        <v>0</v>
      </c>
      <c r="CJ1391" s="411">
        <v>0</v>
      </c>
      <c r="CK1391" s="411">
        <v>0</v>
      </c>
      <c r="CL1391" s="411">
        <v>0</v>
      </c>
      <c r="CM1391" s="411">
        <v>0</v>
      </c>
      <c r="CN1391" s="411">
        <v>0</v>
      </c>
      <c r="CO1391" s="411">
        <v>0</v>
      </c>
      <c r="CP1391" s="411">
        <v>0</v>
      </c>
      <c r="CQ1391" s="411">
        <v>0</v>
      </c>
      <c r="CR1391" s="411">
        <v>0</v>
      </c>
      <c r="CS1391" s="411">
        <v>0</v>
      </c>
      <c r="CT1391" s="411">
        <v>0</v>
      </c>
      <c r="CU1391" s="412">
        <v>0</v>
      </c>
      <c r="CV1391" s="411">
        <f t="shared" si="421"/>
        <v>0</v>
      </c>
      <c r="CW1391" s="411">
        <v>0</v>
      </c>
      <c r="CX1391" s="411">
        <v>0</v>
      </c>
      <c r="CY1391" s="411">
        <v>0</v>
      </c>
      <c r="CZ1391" s="411">
        <v>0</v>
      </c>
      <c r="DA1391" s="411">
        <v>0</v>
      </c>
      <c r="DB1391" s="411">
        <v>0</v>
      </c>
      <c r="DC1391" s="411">
        <v>0</v>
      </c>
      <c r="DD1391" s="411">
        <v>0</v>
      </c>
      <c r="DE1391" s="411">
        <v>0</v>
      </c>
      <c r="DF1391" s="411">
        <v>0</v>
      </c>
      <c r="DG1391" s="411">
        <v>0</v>
      </c>
      <c r="DH1391" s="412">
        <v>0</v>
      </c>
      <c r="DI1391" s="411">
        <f t="shared" si="422"/>
        <v>0</v>
      </c>
      <c r="DJ1391" s="411">
        <v>0</v>
      </c>
      <c r="DK1391" s="411">
        <v>0</v>
      </c>
      <c r="DL1391" s="411">
        <v>0</v>
      </c>
      <c r="DM1391" s="411">
        <v>0</v>
      </c>
      <c r="DN1391" s="411">
        <v>0</v>
      </c>
      <c r="DO1391" s="411">
        <v>0</v>
      </c>
      <c r="DP1391" s="411">
        <v>0</v>
      </c>
      <c r="DQ1391" s="411">
        <v>0</v>
      </c>
      <c r="DR1391" s="411">
        <v>0</v>
      </c>
      <c r="DS1391" s="411">
        <v>0</v>
      </c>
      <c r="DT1391" s="411">
        <v>0</v>
      </c>
      <c r="DU1391" s="412">
        <v>0</v>
      </c>
      <c r="DV1391" s="411">
        <f t="shared" si="423"/>
        <v>0</v>
      </c>
      <c r="DW1391" s="412">
        <v>0</v>
      </c>
      <c r="DX1391" s="412">
        <v>0</v>
      </c>
      <c r="DY1391" s="412">
        <v>0</v>
      </c>
      <c r="DZ1391" s="412">
        <v>0</v>
      </c>
      <c r="EA1391" s="412">
        <v>0</v>
      </c>
      <c r="EB1391" s="412">
        <v>0</v>
      </c>
      <c r="EC1391" s="412">
        <v>0</v>
      </c>
      <c r="ED1391" s="412">
        <v>0</v>
      </c>
      <c r="EE1391" s="412">
        <v>0</v>
      </c>
      <c r="EF1391" s="412">
        <v>0</v>
      </c>
      <c r="EG1391" s="412">
        <v>0</v>
      </c>
      <c r="EH1391" s="412">
        <v>0</v>
      </c>
      <c r="EI1391" s="411">
        <f t="shared" si="424"/>
        <v>0</v>
      </c>
      <c r="EK1391" s="411">
        <f t="shared" si="425"/>
        <v>7</v>
      </c>
      <c r="EL1391" s="7">
        <f t="shared" si="426"/>
        <v>-7</v>
      </c>
    </row>
    <row r="1392" spans="1:142">
      <c r="A1392" s="365" t="str">
        <f t="shared" si="408"/>
        <v xml:space="preserve"> 244</v>
      </c>
      <c r="B1392" s="370" t="s">
        <v>991</v>
      </c>
      <c r="C1392" s="370" t="s">
        <v>1223</v>
      </c>
      <c r="D1392" s="411">
        <v>0</v>
      </c>
      <c r="E1392" s="411">
        <v>0</v>
      </c>
      <c r="F1392" s="411">
        <v>0</v>
      </c>
      <c r="G1392" s="411">
        <v>0</v>
      </c>
      <c r="H1392" s="411">
        <v>0</v>
      </c>
      <c r="I1392" s="411">
        <v>0</v>
      </c>
      <c r="J1392" s="411">
        <v>0</v>
      </c>
      <c r="K1392" s="411">
        <v>0</v>
      </c>
      <c r="L1392" s="411">
        <v>0</v>
      </c>
      <c r="M1392" s="411">
        <v>7</v>
      </c>
      <c r="N1392" s="411">
        <v>0</v>
      </c>
      <c r="O1392" s="412">
        <v>0</v>
      </c>
      <c r="P1392" s="411">
        <f t="shared" si="409"/>
        <v>7</v>
      </c>
      <c r="Q1392" s="411">
        <f t="shared" si="410"/>
        <v>0</v>
      </c>
      <c r="R1392" s="411">
        <f t="shared" si="411"/>
        <v>0</v>
      </c>
      <c r="S1392" s="411">
        <f t="shared" si="412"/>
        <v>7</v>
      </c>
      <c r="T1392" s="411">
        <v>0</v>
      </c>
      <c r="U1392" s="411">
        <v>0</v>
      </c>
      <c r="V1392" s="411">
        <v>0</v>
      </c>
      <c r="W1392" s="411">
        <v>0</v>
      </c>
      <c r="X1392" s="411">
        <v>0</v>
      </c>
      <c r="Y1392" s="411">
        <v>0</v>
      </c>
      <c r="Z1392" s="411">
        <v>0</v>
      </c>
      <c r="AA1392" s="411">
        <v>0</v>
      </c>
      <c r="AB1392" s="411">
        <v>0</v>
      </c>
      <c r="AC1392" s="411">
        <v>0</v>
      </c>
      <c r="AD1392" s="411">
        <v>0</v>
      </c>
      <c r="AE1392" s="412">
        <v>0</v>
      </c>
      <c r="AF1392" s="411">
        <f t="shared" si="413"/>
        <v>0</v>
      </c>
      <c r="AG1392" s="411">
        <v>0</v>
      </c>
      <c r="AH1392" s="411">
        <v>0</v>
      </c>
      <c r="AI1392" s="411">
        <v>0</v>
      </c>
      <c r="AJ1392" s="411">
        <v>0</v>
      </c>
      <c r="AK1392" s="411">
        <v>0</v>
      </c>
      <c r="AL1392" s="411">
        <v>0</v>
      </c>
      <c r="AM1392" s="411">
        <v>0</v>
      </c>
      <c r="AN1392" s="411">
        <v>0</v>
      </c>
      <c r="AO1392" s="411">
        <v>0</v>
      </c>
      <c r="AP1392" s="411">
        <v>0</v>
      </c>
      <c r="AQ1392" s="411">
        <v>0</v>
      </c>
      <c r="AR1392" s="412">
        <v>0</v>
      </c>
      <c r="AS1392" s="411">
        <f t="shared" si="414"/>
        <v>0</v>
      </c>
      <c r="AT1392" s="411">
        <f t="shared" si="415"/>
        <v>0</v>
      </c>
      <c r="AU1392" s="411">
        <f t="shared" si="416"/>
        <v>0</v>
      </c>
      <c r="AV1392" s="411">
        <f t="shared" si="417"/>
        <v>0</v>
      </c>
      <c r="AW1392" s="411">
        <v>0</v>
      </c>
      <c r="AX1392" s="411">
        <v>0</v>
      </c>
      <c r="AY1392" s="411">
        <v>0</v>
      </c>
      <c r="AZ1392" s="411">
        <v>0</v>
      </c>
      <c r="BA1392" s="411">
        <v>0</v>
      </c>
      <c r="BB1392" s="411">
        <v>0</v>
      </c>
      <c r="BC1392" s="411">
        <v>0</v>
      </c>
      <c r="BD1392" s="411">
        <v>0</v>
      </c>
      <c r="BE1392" s="411">
        <v>0</v>
      </c>
      <c r="BF1392" s="411">
        <v>0</v>
      </c>
      <c r="BG1392" s="411">
        <v>0</v>
      </c>
      <c r="BH1392" s="412">
        <v>0</v>
      </c>
      <c r="BI1392" s="411">
        <f t="shared" si="418"/>
        <v>0</v>
      </c>
      <c r="BJ1392" s="411">
        <v>0</v>
      </c>
      <c r="BK1392" s="411">
        <v>0</v>
      </c>
      <c r="BL1392" s="411">
        <v>0</v>
      </c>
      <c r="BM1392" s="411">
        <v>0</v>
      </c>
      <c r="BN1392" s="411">
        <v>0</v>
      </c>
      <c r="BO1392" s="411">
        <v>0</v>
      </c>
      <c r="BP1392" s="411">
        <v>0</v>
      </c>
      <c r="BQ1392" s="411">
        <v>0</v>
      </c>
      <c r="BR1392" s="411">
        <v>0</v>
      </c>
      <c r="BS1392" s="411">
        <v>0</v>
      </c>
      <c r="BT1392" s="411">
        <v>0</v>
      </c>
      <c r="BU1392" s="412">
        <v>0</v>
      </c>
      <c r="BV1392" s="411">
        <f t="shared" si="419"/>
        <v>0</v>
      </c>
      <c r="BW1392" s="411">
        <v>0</v>
      </c>
      <c r="BX1392" s="411">
        <v>0</v>
      </c>
      <c r="BY1392" s="411">
        <v>0</v>
      </c>
      <c r="BZ1392" s="411">
        <v>0</v>
      </c>
      <c r="CA1392" s="411">
        <v>0</v>
      </c>
      <c r="CB1392" s="411">
        <v>0</v>
      </c>
      <c r="CC1392" s="411">
        <v>0</v>
      </c>
      <c r="CD1392" s="411">
        <v>0</v>
      </c>
      <c r="CE1392" s="411">
        <v>0</v>
      </c>
      <c r="CF1392" s="411">
        <v>0</v>
      </c>
      <c r="CG1392" s="411">
        <v>0</v>
      </c>
      <c r="CH1392" s="412">
        <v>0</v>
      </c>
      <c r="CI1392" s="411">
        <f t="shared" si="420"/>
        <v>0</v>
      </c>
      <c r="CJ1392" s="411">
        <v>0</v>
      </c>
      <c r="CK1392" s="411">
        <v>0</v>
      </c>
      <c r="CL1392" s="411">
        <v>0</v>
      </c>
      <c r="CM1392" s="411">
        <v>0</v>
      </c>
      <c r="CN1392" s="411">
        <v>0</v>
      </c>
      <c r="CO1392" s="411">
        <v>0</v>
      </c>
      <c r="CP1392" s="411">
        <v>0</v>
      </c>
      <c r="CQ1392" s="411">
        <v>0</v>
      </c>
      <c r="CR1392" s="411">
        <v>0</v>
      </c>
      <c r="CS1392" s="411">
        <v>0</v>
      </c>
      <c r="CT1392" s="411">
        <v>0</v>
      </c>
      <c r="CU1392" s="412">
        <v>0</v>
      </c>
      <c r="CV1392" s="411">
        <f t="shared" si="421"/>
        <v>0</v>
      </c>
      <c r="CW1392" s="411">
        <v>0</v>
      </c>
      <c r="CX1392" s="411">
        <v>0</v>
      </c>
      <c r="CY1392" s="411">
        <v>0</v>
      </c>
      <c r="CZ1392" s="411">
        <v>0</v>
      </c>
      <c r="DA1392" s="411">
        <v>0</v>
      </c>
      <c r="DB1392" s="411">
        <v>0</v>
      </c>
      <c r="DC1392" s="411">
        <v>0</v>
      </c>
      <c r="DD1392" s="411">
        <v>0</v>
      </c>
      <c r="DE1392" s="411">
        <v>0</v>
      </c>
      <c r="DF1392" s="411">
        <v>0</v>
      </c>
      <c r="DG1392" s="411">
        <v>0</v>
      </c>
      <c r="DH1392" s="412">
        <v>0</v>
      </c>
      <c r="DI1392" s="411">
        <f t="shared" si="422"/>
        <v>0</v>
      </c>
      <c r="DJ1392" s="411">
        <v>0</v>
      </c>
      <c r="DK1392" s="411">
        <v>0</v>
      </c>
      <c r="DL1392" s="411">
        <v>0</v>
      </c>
      <c r="DM1392" s="411">
        <v>0</v>
      </c>
      <c r="DN1392" s="411">
        <v>0</v>
      </c>
      <c r="DO1392" s="411">
        <v>0</v>
      </c>
      <c r="DP1392" s="411">
        <v>0</v>
      </c>
      <c r="DQ1392" s="411">
        <v>0</v>
      </c>
      <c r="DR1392" s="411">
        <v>0</v>
      </c>
      <c r="DS1392" s="411">
        <v>0</v>
      </c>
      <c r="DT1392" s="411">
        <v>0</v>
      </c>
      <c r="DU1392" s="412">
        <v>0</v>
      </c>
      <c r="DV1392" s="411">
        <f t="shared" si="423"/>
        <v>0</v>
      </c>
      <c r="DW1392" s="412">
        <v>0</v>
      </c>
      <c r="DX1392" s="412">
        <v>0</v>
      </c>
      <c r="DY1392" s="412">
        <v>0</v>
      </c>
      <c r="DZ1392" s="412">
        <v>0</v>
      </c>
      <c r="EA1392" s="412">
        <v>0</v>
      </c>
      <c r="EB1392" s="412">
        <v>0</v>
      </c>
      <c r="EC1392" s="412">
        <v>0</v>
      </c>
      <c r="ED1392" s="412">
        <v>0</v>
      </c>
      <c r="EE1392" s="412">
        <v>0</v>
      </c>
      <c r="EF1392" s="412">
        <v>0</v>
      </c>
      <c r="EG1392" s="412">
        <v>0</v>
      </c>
      <c r="EH1392" s="412">
        <v>0</v>
      </c>
      <c r="EI1392" s="411">
        <f t="shared" si="424"/>
        <v>0</v>
      </c>
      <c r="EK1392" s="411">
        <f t="shared" si="425"/>
        <v>7</v>
      </c>
      <c r="EL1392" s="7">
        <f t="shared" si="426"/>
        <v>-7</v>
      </c>
    </row>
    <row r="1393" spans="1:142">
      <c r="A1393" s="365" t="str">
        <f t="shared" si="408"/>
        <v xml:space="preserve"> 244</v>
      </c>
      <c r="B1393" s="370" t="s">
        <v>991</v>
      </c>
      <c r="C1393" s="370" t="s">
        <v>1184</v>
      </c>
      <c r="D1393" s="411">
        <v>0</v>
      </c>
      <c r="E1393" s="411">
        <v>0</v>
      </c>
      <c r="F1393" s="411">
        <v>0</v>
      </c>
      <c r="G1393" s="411">
        <v>0</v>
      </c>
      <c r="H1393" s="411">
        <v>1</v>
      </c>
      <c r="I1393" s="411">
        <v>2</v>
      </c>
      <c r="J1393" s="411">
        <v>0</v>
      </c>
      <c r="K1393" s="411">
        <v>0</v>
      </c>
      <c r="L1393" s="411">
        <v>0</v>
      </c>
      <c r="M1393" s="411">
        <v>0</v>
      </c>
      <c r="N1393" s="411">
        <v>0</v>
      </c>
      <c r="O1393" s="412">
        <v>0</v>
      </c>
      <c r="P1393" s="411">
        <f t="shared" si="409"/>
        <v>3</v>
      </c>
      <c r="Q1393" s="411">
        <f t="shared" si="410"/>
        <v>3</v>
      </c>
      <c r="R1393" s="411">
        <f t="shared" si="411"/>
        <v>0</v>
      </c>
      <c r="S1393" s="411">
        <f t="shared" si="412"/>
        <v>0</v>
      </c>
      <c r="T1393" s="411">
        <v>0</v>
      </c>
      <c r="U1393" s="411">
        <v>0</v>
      </c>
      <c r="V1393" s="411">
        <v>0</v>
      </c>
      <c r="W1393" s="411">
        <v>0</v>
      </c>
      <c r="X1393" s="411">
        <v>0</v>
      </c>
      <c r="Y1393" s="411">
        <v>0</v>
      </c>
      <c r="Z1393" s="411">
        <v>0</v>
      </c>
      <c r="AA1393" s="411">
        <v>0</v>
      </c>
      <c r="AB1393" s="411">
        <v>0</v>
      </c>
      <c r="AC1393" s="411">
        <v>0</v>
      </c>
      <c r="AD1393" s="411">
        <v>0</v>
      </c>
      <c r="AE1393" s="412">
        <v>0</v>
      </c>
      <c r="AF1393" s="411">
        <f t="shared" si="413"/>
        <v>0</v>
      </c>
      <c r="AG1393" s="411">
        <v>0</v>
      </c>
      <c r="AH1393" s="411">
        <v>0</v>
      </c>
      <c r="AI1393" s="411">
        <v>0</v>
      </c>
      <c r="AJ1393" s="411">
        <v>0</v>
      </c>
      <c r="AK1393" s="411">
        <v>0</v>
      </c>
      <c r="AL1393" s="411">
        <v>0</v>
      </c>
      <c r="AM1393" s="411">
        <v>0</v>
      </c>
      <c r="AN1393" s="411">
        <v>0</v>
      </c>
      <c r="AO1393" s="411">
        <v>0</v>
      </c>
      <c r="AP1393" s="411">
        <v>0</v>
      </c>
      <c r="AQ1393" s="411">
        <v>0</v>
      </c>
      <c r="AR1393" s="412">
        <v>0</v>
      </c>
      <c r="AS1393" s="411">
        <f t="shared" si="414"/>
        <v>0</v>
      </c>
      <c r="AT1393" s="411">
        <f t="shared" si="415"/>
        <v>0</v>
      </c>
      <c r="AU1393" s="411">
        <f t="shared" si="416"/>
        <v>0</v>
      </c>
      <c r="AV1393" s="411">
        <f t="shared" si="417"/>
        <v>0</v>
      </c>
      <c r="AW1393" s="411">
        <v>0</v>
      </c>
      <c r="AX1393" s="411">
        <v>0</v>
      </c>
      <c r="AY1393" s="411">
        <v>0</v>
      </c>
      <c r="AZ1393" s="411">
        <v>0</v>
      </c>
      <c r="BA1393" s="411">
        <v>0</v>
      </c>
      <c r="BB1393" s="411">
        <v>0</v>
      </c>
      <c r="BC1393" s="411">
        <v>0</v>
      </c>
      <c r="BD1393" s="411">
        <v>0</v>
      </c>
      <c r="BE1393" s="411">
        <v>0</v>
      </c>
      <c r="BF1393" s="411">
        <v>0</v>
      </c>
      <c r="BG1393" s="411">
        <v>0</v>
      </c>
      <c r="BH1393" s="412">
        <v>0</v>
      </c>
      <c r="BI1393" s="411">
        <f t="shared" si="418"/>
        <v>0</v>
      </c>
      <c r="BJ1393" s="411">
        <v>0</v>
      </c>
      <c r="BK1393" s="411">
        <v>0</v>
      </c>
      <c r="BL1393" s="411">
        <v>0</v>
      </c>
      <c r="BM1393" s="411">
        <v>0</v>
      </c>
      <c r="BN1393" s="411">
        <v>0</v>
      </c>
      <c r="BO1393" s="411">
        <v>0</v>
      </c>
      <c r="BP1393" s="411">
        <v>0</v>
      </c>
      <c r="BQ1393" s="411">
        <v>0</v>
      </c>
      <c r="BR1393" s="411">
        <v>0</v>
      </c>
      <c r="BS1393" s="411">
        <v>0</v>
      </c>
      <c r="BT1393" s="411">
        <v>0</v>
      </c>
      <c r="BU1393" s="412">
        <v>0</v>
      </c>
      <c r="BV1393" s="411">
        <f t="shared" si="419"/>
        <v>0</v>
      </c>
      <c r="BW1393" s="411">
        <v>0</v>
      </c>
      <c r="BX1393" s="411">
        <v>0</v>
      </c>
      <c r="BY1393" s="411">
        <v>0</v>
      </c>
      <c r="BZ1393" s="411">
        <v>0</v>
      </c>
      <c r="CA1393" s="411">
        <v>0</v>
      </c>
      <c r="CB1393" s="411">
        <v>0</v>
      </c>
      <c r="CC1393" s="411">
        <v>0</v>
      </c>
      <c r="CD1393" s="411">
        <v>0</v>
      </c>
      <c r="CE1393" s="411">
        <v>0</v>
      </c>
      <c r="CF1393" s="411">
        <v>0</v>
      </c>
      <c r="CG1393" s="411">
        <v>0</v>
      </c>
      <c r="CH1393" s="412">
        <v>0</v>
      </c>
      <c r="CI1393" s="411">
        <f t="shared" si="420"/>
        <v>0</v>
      </c>
      <c r="CJ1393" s="411">
        <v>0</v>
      </c>
      <c r="CK1393" s="411">
        <v>0</v>
      </c>
      <c r="CL1393" s="411">
        <v>0</v>
      </c>
      <c r="CM1393" s="411">
        <v>0</v>
      </c>
      <c r="CN1393" s="411">
        <v>0</v>
      </c>
      <c r="CO1393" s="411">
        <v>0</v>
      </c>
      <c r="CP1393" s="411">
        <v>0</v>
      </c>
      <c r="CQ1393" s="411">
        <v>0</v>
      </c>
      <c r="CR1393" s="411">
        <v>0</v>
      </c>
      <c r="CS1393" s="411">
        <v>0</v>
      </c>
      <c r="CT1393" s="411">
        <v>0</v>
      </c>
      <c r="CU1393" s="412">
        <v>0</v>
      </c>
      <c r="CV1393" s="411">
        <f t="shared" si="421"/>
        <v>0</v>
      </c>
      <c r="CW1393" s="411">
        <v>0</v>
      </c>
      <c r="CX1393" s="411">
        <v>0</v>
      </c>
      <c r="CY1393" s="411">
        <v>0</v>
      </c>
      <c r="CZ1393" s="411">
        <v>0</v>
      </c>
      <c r="DA1393" s="411">
        <v>0</v>
      </c>
      <c r="DB1393" s="411">
        <v>0</v>
      </c>
      <c r="DC1393" s="411">
        <v>0</v>
      </c>
      <c r="DD1393" s="411">
        <v>0</v>
      </c>
      <c r="DE1393" s="411">
        <v>0</v>
      </c>
      <c r="DF1393" s="411">
        <v>0</v>
      </c>
      <c r="DG1393" s="411">
        <v>0</v>
      </c>
      <c r="DH1393" s="412">
        <v>0</v>
      </c>
      <c r="DI1393" s="411">
        <f t="shared" si="422"/>
        <v>0</v>
      </c>
      <c r="DJ1393" s="411">
        <v>0</v>
      </c>
      <c r="DK1393" s="411">
        <v>0</v>
      </c>
      <c r="DL1393" s="411">
        <v>0</v>
      </c>
      <c r="DM1393" s="411">
        <v>0</v>
      </c>
      <c r="DN1393" s="411">
        <v>0</v>
      </c>
      <c r="DO1393" s="411">
        <v>0</v>
      </c>
      <c r="DP1393" s="411">
        <v>0</v>
      </c>
      <c r="DQ1393" s="411">
        <v>0</v>
      </c>
      <c r="DR1393" s="411">
        <v>0</v>
      </c>
      <c r="DS1393" s="411">
        <v>0</v>
      </c>
      <c r="DT1393" s="411">
        <v>0</v>
      </c>
      <c r="DU1393" s="412">
        <v>0</v>
      </c>
      <c r="DV1393" s="411">
        <f t="shared" si="423"/>
        <v>0</v>
      </c>
      <c r="DW1393" s="412">
        <v>0</v>
      </c>
      <c r="DX1393" s="412">
        <v>0</v>
      </c>
      <c r="DY1393" s="412">
        <v>0</v>
      </c>
      <c r="DZ1393" s="412">
        <v>0</v>
      </c>
      <c r="EA1393" s="412">
        <v>0</v>
      </c>
      <c r="EB1393" s="412">
        <v>0</v>
      </c>
      <c r="EC1393" s="412">
        <v>0</v>
      </c>
      <c r="ED1393" s="412">
        <v>0</v>
      </c>
      <c r="EE1393" s="412">
        <v>0</v>
      </c>
      <c r="EF1393" s="412">
        <v>0</v>
      </c>
      <c r="EG1393" s="412">
        <v>0</v>
      </c>
      <c r="EH1393" s="412">
        <v>0</v>
      </c>
      <c r="EI1393" s="411">
        <f t="shared" si="424"/>
        <v>0</v>
      </c>
      <c r="EK1393" s="411">
        <f t="shared" si="425"/>
        <v>3</v>
      </c>
      <c r="EL1393" s="7">
        <f t="shared" si="426"/>
        <v>-3</v>
      </c>
    </row>
    <row r="1394" spans="1:142">
      <c r="A1394" s="365" t="str">
        <f t="shared" si="408"/>
        <v xml:space="preserve"> 244</v>
      </c>
      <c r="B1394" s="370" t="s">
        <v>991</v>
      </c>
      <c r="C1394" s="370" t="s">
        <v>1185</v>
      </c>
      <c r="D1394" s="411">
        <v>0</v>
      </c>
      <c r="E1394" s="411">
        <v>0</v>
      </c>
      <c r="F1394" s="411">
        <v>0</v>
      </c>
      <c r="G1394" s="411">
        <v>0</v>
      </c>
      <c r="H1394" s="411">
        <v>1</v>
      </c>
      <c r="I1394" s="411">
        <v>2</v>
      </c>
      <c r="J1394" s="411">
        <v>0</v>
      </c>
      <c r="K1394" s="411">
        <v>0</v>
      </c>
      <c r="L1394" s="411">
        <v>0</v>
      </c>
      <c r="M1394" s="411">
        <v>0</v>
      </c>
      <c r="N1394" s="411">
        <v>0</v>
      </c>
      <c r="O1394" s="412">
        <v>0</v>
      </c>
      <c r="P1394" s="411">
        <f t="shared" si="409"/>
        <v>3</v>
      </c>
      <c r="Q1394" s="411">
        <f t="shared" si="410"/>
        <v>3</v>
      </c>
      <c r="R1394" s="411">
        <f t="shared" si="411"/>
        <v>0</v>
      </c>
      <c r="S1394" s="411">
        <f t="shared" si="412"/>
        <v>0</v>
      </c>
      <c r="T1394" s="411">
        <v>0</v>
      </c>
      <c r="U1394" s="411">
        <v>0</v>
      </c>
      <c r="V1394" s="411">
        <v>0</v>
      </c>
      <c r="W1394" s="411">
        <v>0</v>
      </c>
      <c r="X1394" s="411">
        <v>0</v>
      </c>
      <c r="Y1394" s="411">
        <v>0</v>
      </c>
      <c r="Z1394" s="411">
        <v>0</v>
      </c>
      <c r="AA1394" s="411">
        <v>0</v>
      </c>
      <c r="AB1394" s="411">
        <v>0</v>
      </c>
      <c r="AC1394" s="411">
        <v>0</v>
      </c>
      <c r="AD1394" s="411">
        <v>0</v>
      </c>
      <c r="AE1394" s="412">
        <v>0</v>
      </c>
      <c r="AF1394" s="411">
        <f t="shared" si="413"/>
        <v>0</v>
      </c>
      <c r="AG1394" s="411">
        <v>0</v>
      </c>
      <c r="AH1394" s="411">
        <v>0</v>
      </c>
      <c r="AI1394" s="411">
        <v>0</v>
      </c>
      <c r="AJ1394" s="411">
        <v>0</v>
      </c>
      <c r="AK1394" s="411">
        <v>0</v>
      </c>
      <c r="AL1394" s="411">
        <v>0</v>
      </c>
      <c r="AM1394" s="411">
        <v>0</v>
      </c>
      <c r="AN1394" s="411">
        <v>0</v>
      </c>
      <c r="AO1394" s="411">
        <v>0</v>
      </c>
      <c r="AP1394" s="411">
        <v>0</v>
      </c>
      <c r="AQ1394" s="411">
        <v>0</v>
      </c>
      <c r="AR1394" s="412">
        <v>0</v>
      </c>
      <c r="AS1394" s="411">
        <f t="shared" si="414"/>
        <v>0</v>
      </c>
      <c r="AT1394" s="411">
        <f t="shared" si="415"/>
        <v>0</v>
      </c>
      <c r="AU1394" s="411">
        <f t="shared" si="416"/>
        <v>0</v>
      </c>
      <c r="AV1394" s="411">
        <f t="shared" si="417"/>
        <v>0</v>
      </c>
      <c r="AW1394" s="411">
        <v>0</v>
      </c>
      <c r="AX1394" s="411">
        <v>0</v>
      </c>
      <c r="AY1394" s="411">
        <v>0</v>
      </c>
      <c r="AZ1394" s="411">
        <v>0</v>
      </c>
      <c r="BA1394" s="411">
        <v>0</v>
      </c>
      <c r="BB1394" s="411">
        <v>0</v>
      </c>
      <c r="BC1394" s="411">
        <v>0</v>
      </c>
      <c r="BD1394" s="411">
        <v>0</v>
      </c>
      <c r="BE1394" s="411">
        <v>0</v>
      </c>
      <c r="BF1394" s="411">
        <v>0</v>
      </c>
      <c r="BG1394" s="411">
        <v>0</v>
      </c>
      <c r="BH1394" s="412">
        <v>0</v>
      </c>
      <c r="BI1394" s="411">
        <f t="shared" si="418"/>
        <v>0</v>
      </c>
      <c r="BJ1394" s="411">
        <v>0</v>
      </c>
      <c r="BK1394" s="411">
        <v>0</v>
      </c>
      <c r="BL1394" s="411">
        <v>0</v>
      </c>
      <c r="BM1394" s="411">
        <v>0</v>
      </c>
      <c r="BN1394" s="411">
        <v>0</v>
      </c>
      <c r="BO1394" s="411">
        <v>0</v>
      </c>
      <c r="BP1394" s="411">
        <v>0</v>
      </c>
      <c r="BQ1394" s="411">
        <v>0</v>
      </c>
      <c r="BR1394" s="411">
        <v>0</v>
      </c>
      <c r="BS1394" s="411">
        <v>0</v>
      </c>
      <c r="BT1394" s="411">
        <v>0</v>
      </c>
      <c r="BU1394" s="412">
        <v>0</v>
      </c>
      <c r="BV1394" s="411">
        <f t="shared" si="419"/>
        <v>0</v>
      </c>
      <c r="BW1394" s="411">
        <v>0</v>
      </c>
      <c r="BX1394" s="411">
        <v>0</v>
      </c>
      <c r="BY1394" s="411">
        <v>0</v>
      </c>
      <c r="BZ1394" s="411">
        <v>0</v>
      </c>
      <c r="CA1394" s="411">
        <v>0</v>
      </c>
      <c r="CB1394" s="411">
        <v>0</v>
      </c>
      <c r="CC1394" s="411">
        <v>0</v>
      </c>
      <c r="CD1394" s="411">
        <v>0</v>
      </c>
      <c r="CE1394" s="411">
        <v>0</v>
      </c>
      <c r="CF1394" s="411">
        <v>0</v>
      </c>
      <c r="CG1394" s="411">
        <v>0</v>
      </c>
      <c r="CH1394" s="412">
        <v>0</v>
      </c>
      <c r="CI1394" s="411">
        <f t="shared" si="420"/>
        <v>0</v>
      </c>
      <c r="CJ1394" s="411">
        <v>0</v>
      </c>
      <c r="CK1394" s="411">
        <v>0</v>
      </c>
      <c r="CL1394" s="411">
        <v>0</v>
      </c>
      <c r="CM1394" s="411">
        <v>0</v>
      </c>
      <c r="CN1394" s="411">
        <v>0</v>
      </c>
      <c r="CO1394" s="411">
        <v>0</v>
      </c>
      <c r="CP1394" s="411">
        <v>0</v>
      </c>
      <c r="CQ1394" s="411">
        <v>0</v>
      </c>
      <c r="CR1394" s="411">
        <v>0</v>
      </c>
      <c r="CS1394" s="411">
        <v>0</v>
      </c>
      <c r="CT1394" s="411">
        <v>0</v>
      </c>
      <c r="CU1394" s="412">
        <v>0</v>
      </c>
      <c r="CV1394" s="411">
        <f t="shared" si="421"/>
        <v>0</v>
      </c>
      <c r="CW1394" s="411">
        <v>0</v>
      </c>
      <c r="CX1394" s="411">
        <v>0</v>
      </c>
      <c r="CY1394" s="411">
        <v>0</v>
      </c>
      <c r="CZ1394" s="411">
        <v>0</v>
      </c>
      <c r="DA1394" s="411">
        <v>0</v>
      </c>
      <c r="DB1394" s="411">
        <v>0</v>
      </c>
      <c r="DC1394" s="411">
        <v>0</v>
      </c>
      <c r="DD1394" s="411">
        <v>0</v>
      </c>
      <c r="DE1394" s="411">
        <v>0</v>
      </c>
      <c r="DF1394" s="411">
        <v>0</v>
      </c>
      <c r="DG1394" s="411">
        <v>0</v>
      </c>
      <c r="DH1394" s="412">
        <v>0</v>
      </c>
      <c r="DI1394" s="411">
        <f t="shared" si="422"/>
        <v>0</v>
      </c>
      <c r="DJ1394" s="411">
        <v>0</v>
      </c>
      <c r="DK1394" s="411">
        <v>0</v>
      </c>
      <c r="DL1394" s="411">
        <v>0</v>
      </c>
      <c r="DM1394" s="411">
        <v>0</v>
      </c>
      <c r="DN1394" s="411">
        <v>0</v>
      </c>
      <c r="DO1394" s="411">
        <v>0</v>
      </c>
      <c r="DP1394" s="411">
        <v>0</v>
      </c>
      <c r="DQ1394" s="411">
        <v>0</v>
      </c>
      <c r="DR1394" s="411">
        <v>0</v>
      </c>
      <c r="DS1394" s="411">
        <v>0</v>
      </c>
      <c r="DT1394" s="411">
        <v>0</v>
      </c>
      <c r="DU1394" s="412">
        <v>0</v>
      </c>
      <c r="DV1394" s="411">
        <f t="shared" si="423"/>
        <v>0</v>
      </c>
      <c r="DW1394" s="412">
        <v>0</v>
      </c>
      <c r="DX1394" s="412">
        <v>0</v>
      </c>
      <c r="DY1394" s="412">
        <v>0</v>
      </c>
      <c r="DZ1394" s="412">
        <v>0</v>
      </c>
      <c r="EA1394" s="412">
        <v>0</v>
      </c>
      <c r="EB1394" s="412">
        <v>0</v>
      </c>
      <c r="EC1394" s="412">
        <v>0</v>
      </c>
      <c r="ED1394" s="412">
        <v>0</v>
      </c>
      <c r="EE1394" s="412">
        <v>0</v>
      </c>
      <c r="EF1394" s="412">
        <v>0</v>
      </c>
      <c r="EG1394" s="412">
        <v>0</v>
      </c>
      <c r="EH1394" s="412">
        <v>0</v>
      </c>
      <c r="EI1394" s="411">
        <f t="shared" si="424"/>
        <v>0</v>
      </c>
      <c r="EK1394" s="411">
        <f t="shared" si="425"/>
        <v>3</v>
      </c>
      <c r="EL1394" s="7">
        <f t="shared" si="426"/>
        <v>-3</v>
      </c>
    </row>
    <row r="1395" spans="1:142">
      <c r="A1395" s="365" t="str">
        <f t="shared" si="408"/>
        <v xml:space="preserve"> 244</v>
      </c>
      <c r="B1395" s="370" t="s">
        <v>991</v>
      </c>
      <c r="C1395" s="370" t="s">
        <v>1186</v>
      </c>
      <c r="D1395" s="411">
        <v>0</v>
      </c>
      <c r="E1395" s="411">
        <v>0</v>
      </c>
      <c r="F1395" s="411">
        <v>0</v>
      </c>
      <c r="G1395" s="411">
        <v>0</v>
      </c>
      <c r="H1395" s="411">
        <v>1</v>
      </c>
      <c r="I1395" s="411">
        <v>2</v>
      </c>
      <c r="J1395" s="411">
        <v>0</v>
      </c>
      <c r="K1395" s="411">
        <v>0</v>
      </c>
      <c r="L1395" s="411">
        <v>0</v>
      </c>
      <c r="M1395" s="411">
        <v>0</v>
      </c>
      <c r="N1395" s="411">
        <v>0</v>
      </c>
      <c r="O1395" s="412">
        <v>0</v>
      </c>
      <c r="P1395" s="411">
        <f t="shared" si="409"/>
        <v>3</v>
      </c>
      <c r="Q1395" s="411">
        <f t="shared" si="410"/>
        <v>3</v>
      </c>
      <c r="R1395" s="411">
        <f t="shared" si="411"/>
        <v>0</v>
      </c>
      <c r="S1395" s="411">
        <f t="shared" si="412"/>
        <v>0</v>
      </c>
      <c r="T1395" s="411">
        <v>0</v>
      </c>
      <c r="U1395" s="411">
        <v>0</v>
      </c>
      <c r="V1395" s="411">
        <v>0</v>
      </c>
      <c r="W1395" s="411">
        <v>0</v>
      </c>
      <c r="X1395" s="411">
        <v>0</v>
      </c>
      <c r="Y1395" s="411">
        <v>0</v>
      </c>
      <c r="Z1395" s="411">
        <v>0</v>
      </c>
      <c r="AA1395" s="411">
        <v>0</v>
      </c>
      <c r="AB1395" s="411">
        <v>0</v>
      </c>
      <c r="AC1395" s="411">
        <v>0</v>
      </c>
      <c r="AD1395" s="411">
        <v>0</v>
      </c>
      <c r="AE1395" s="412">
        <v>0</v>
      </c>
      <c r="AF1395" s="411">
        <f t="shared" si="413"/>
        <v>0</v>
      </c>
      <c r="AG1395" s="411">
        <v>0</v>
      </c>
      <c r="AH1395" s="411">
        <v>0</v>
      </c>
      <c r="AI1395" s="411">
        <v>0</v>
      </c>
      <c r="AJ1395" s="411">
        <v>0</v>
      </c>
      <c r="AK1395" s="411">
        <v>0</v>
      </c>
      <c r="AL1395" s="411">
        <v>0</v>
      </c>
      <c r="AM1395" s="411">
        <v>0</v>
      </c>
      <c r="AN1395" s="411">
        <v>0</v>
      </c>
      <c r="AO1395" s="411">
        <v>0</v>
      </c>
      <c r="AP1395" s="411">
        <v>0</v>
      </c>
      <c r="AQ1395" s="411">
        <v>0</v>
      </c>
      <c r="AR1395" s="412">
        <v>0</v>
      </c>
      <c r="AS1395" s="411">
        <f t="shared" si="414"/>
        <v>0</v>
      </c>
      <c r="AT1395" s="411">
        <f t="shared" si="415"/>
        <v>0</v>
      </c>
      <c r="AU1395" s="411">
        <f t="shared" si="416"/>
        <v>0</v>
      </c>
      <c r="AV1395" s="411">
        <f t="shared" si="417"/>
        <v>0</v>
      </c>
      <c r="AW1395" s="411">
        <v>0</v>
      </c>
      <c r="AX1395" s="411">
        <v>0</v>
      </c>
      <c r="AY1395" s="411">
        <v>0</v>
      </c>
      <c r="AZ1395" s="411">
        <v>0</v>
      </c>
      <c r="BA1395" s="411">
        <v>0</v>
      </c>
      <c r="BB1395" s="411">
        <v>0</v>
      </c>
      <c r="BC1395" s="411">
        <v>0</v>
      </c>
      <c r="BD1395" s="411">
        <v>0</v>
      </c>
      <c r="BE1395" s="411">
        <v>0</v>
      </c>
      <c r="BF1395" s="411">
        <v>0</v>
      </c>
      <c r="BG1395" s="411">
        <v>0</v>
      </c>
      <c r="BH1395" s="412">
        <v>0</v>
      </c>
      <c r="BI1395" s="411">
        <f t="shared" si="418"/>
        <v>0</v>
      </c>
      <c r="BJ1395" s="411">
        <v>0</v>
      </c>
      <c r="BK1395" s="411">
        <v>0</v>
      </c>
      <c r="BL1395" s="411">
        <v>0</v>
      </c>
      <c r="BM1395" s="411">
        <v>0</v>
      </c>
      <c r="BN1395" s="411">
        <v>0</v>
      </c>
      <c r="BO1395" s="411">
        <v>0</v>
      </c>
      <c r="BP1395" s="411">
        <v>0</v>
      </c>
      <c r="BQ1395" s="411">
        <v>0</v>
      </c>
      <c r="BR1395" s="411">
        <v>0</v>
      </c>
      <c r="BS1395" s="411">
        <v>0</v>
      </c>
      <c r="BT1395" s="411">
        <v>0</v>
      </c>
      <c r="BU1395" s="412">
        <v>0</v>
      </c>
      <c r="BV1395" s="411">
        <f t="shared" si="419"/>
        <v>0</v>
      </c>
      <c r="BW1395" s="411">
        <v>0</v>
      </c>
      <c r="BX1395" s="411">
        <v>0</v>
      </c>
      <c r="BY1395" s="411">
        <v>0</v>
      </c>
      <c r="BZ1395" s="411">
        <v>0</v>
      </c>
      <c r="CA1395" s="411">
        <v>0</v>
      </c>
      <c r="CB1395" s="411">
        <v>0</v>
      </c>
      <c r="CC1395" s="411">
        <v>0</v>
      </c>
      <c r="CD1395" s="411">
        <v>0</v>
      </c>
      <c r="CE1395" s="411">
        <v>0</v>
      </c>
      <c r="CF1395" s="411">
        <v>0</v>
      </c>
      <c r="CG1395" s="411">
        <v>0</v>
      </c>
      <c r="CH1395" s="412">
        <v>0</v>
      </c>
      <c r="CI1395" s="411">
        <f t="shared" si="420"/>
        <v>0</v>
      </c>
      <c r="CJ1395" s="411">
        <v>0</v>
      </c>
      <c r="CK1395" s="411">
        <v>0</v>
      </c>
      <c r="CL1395" s="411">
        <v>0</v>
      </c>
      <c r="CM1395" s="411">
        <v>0</v>
      </c>
      <c r="CN1395" s="411">
        <v>0</v>
      </c>
      <c r="CO1395" s="411">
        <v>0</v>
      </c>
      <c r="CP1395" s="411">
        <v>0</v>
      </c>
      <c r="CQ1395" s="411">
        <v>0</v>
      </c>
      <c r="CR1395" s="411">
        <v>0</v>
      </c>
      <c r="CS1395" s="411">
        <v>0</v>
      </c>
      <c r="CT1395" s="411">
        <v>0</v>
      </c>
      <c r="CU1395" s="412">
        <v>0</v>
      </c>
      <c r="CV1395" s="411">
        <f t="shared" si="421"/>
        <v>0</v>
      </c>
      <c r="CW1395" s="411">
        <v>0</v>
      </c>
      <c r="CX1395" s="411">
        <v>0</v>
      </c>
      <c r="CY1395" s="411">
        <v>0</v>
      </c>
      <c r="CZ1395" s="411">
        <v>0</v>
      </c>
      <c r="DA1395" s="411">
        <v>0</v>
      </c>
      <c r="DB1395" s="411">
        <v>0</v>
      </c>
      <c r="DC1395" s="411">
        <v>0</v>
      </c>
      <c r="DD1395" s="411">
        <v>0</v>
      </c>
      <c r="DE1395" s="411">
        <v>0</v>
      </c>
      <c r="DF1395" s="411">
        <v>0</v>
      </c>
      <c r="DG1395" s="411">
        <v>0</v>
      </c>
      <c r="DH1395" s="412">
        <v>0</v>
      </c>
      <c r="DI1395" s="411">
        <f t="shared" si="422"/>
        <v>0</v>
      </c>
      <c r="DJ1395" s="411">
        <v>0</v>
      </c>
      <c r="DK1395" s="411">
        <v>0</v>
      </c>
      <c r="DL1395" s="411">
        <v>0</v>
      </c>
      <c r="DM1395" s="411">
        <v>0</v>
      </c>
      <c r="DN1395" s="411">
        <v>0</v>
      </c>
      <c r="DO1395" s="411">
        <v>0</v>
      </c>
      <c r="DP1395" s="411">
        <v>0</v>
      </c>
      <c r="DQ1395" s="411">
        <v>0</v>
      </c>
      <c r="DR1395" s="411">
        <v>0</v>
      </c>
      <c r="DS1395" s="411">
        <v>0</v>
      </c>
      <c r="DT1395" s="411">
        <v>0</v>
      </c>
      <c r="DU1395" s="412">
        <v>0</v>
      </c>
      <c r="DV1395" s="411">
        <f t="shared" si="423"/>
        <v>0</v>
      </c>
      <c r="DW1395" s="412">
        <v>0</v>
      </c>
      <c r="DX1395" s="412">
        <v>0</v>
      </c>
      <c r="DY1395" s="412">
        <v>0</v>
      </c>
      <c r="DZ1395" s="412">
        <v>0</v>
      </c>
      <c r="EA1395" s="412">
        <v>0</v>
      </c>
      <c r="EB1395" s="412">
        <v>0</v>
      </c>
      <c r="EC1395" s="412">
        <v>0</v>
      </c>
      <c r="ED1395" s="412">
        <v>0</v>
      </c>
      <c r="EE1395" s="412">
        <v>0</v>
      </c>
      <c r="EF1395" s="412">
        <v>0</v>
      </c>
      <c r="EG1395" s="412">
        <v>0</v>
      </c>
      <c r="EH1395" s="412">
        <v>0</v>
      </c>
      <c r="EI1395" s="411">
        <f t="shared" si="424"/>
        <v>0</v>
      </c>
      <c r="EK1395" s="411">
        <f t="shared" si="425"/>
        <v>3</v>
      </c>
      <c r="EL1395" s="7">
        <f t="shared" si="426"/>
        <v>-3</v>
      </c>
    </row>
    <row r="1396" spans="1:142">
      <c r="A1396" s="365" t="str">
        <f t="shared" si="408"/>
        <v xml:space="preserve"> 244</v>
      </c>
      <c r="B1396" s="370" t="s">
        <v>991</v>
      </c>
      <c r="C1396" s="370" t="s">
        <v>1201</v>
      </c>
      <c r="D1396" s="411">
        <v>0</v>
      </c>
      <c r="E1396" s="411">
        <v>1</v>
      </c>
      <c r="F1396" s="411">
        <v>0</v>
      </c>
      <c r="G1396" s="411">
        <v>0</v>
      </c>
      <c r="H1396" s="411">
        <v>0</v>
      </c>
      <c r="I1396" s="411">
        <v>0</v>
      </c>
      <c r="J1396" s="411">
        <v>0</v>
      </c>
      <c r="K1396" s="411">
        <v>0</v>
      </c>
      <c r="L1396" s="411">
        <v>0</v>
      </c>
      <c r="M1396" s="411">
        <v>0</v>
      </c>
      <c r="N1396" s="411">
        <v>0</v>
      </c>
      <c r="O1396" s="412">
        <v>0</v>
      </c>
      <c r="P1396" s="411">
        <f t="shared" si="409"/>
        <v>1</v>
      </c>
      <c r="Q1396" s="411">
        <f t="shared" si="410"/>
        <v>1</v>
      </c>
      <c r="R1396" s="411">
        <f t="shared" si="411"/>
        <v>0</v>
      </c>
      <c r="S1396" s="411">
        <f t="shared" si="412"/>
        <v>0</v>
      </c>
      <c r="T1396" s="411">
        <v>0</v>
      </c>
      <c r="U1396" s="411">
        <v>0</v>
      </c>
      <c r="V1396" s="411">
        <v>0</v>
      </c>
      <c r="W1396" s="411">
        <v>0</v>
      </c>
      <c r="X1396" s="411">
        <v>0</v>
      </c>
      <c r="Y1396" s="411">
        <v>0</v>
      </c>
      <c r="Z1396" s="411">
        <v>0</v>
      </c>
      <c r="AA1396" s="411">
        <v>0</v>
      </c>
      <c r="AB1396" s="411">
        <v>0</v>
      </c>
      <c r="AC1396" s="411">
        <v>0</v>
      </c>
      <c r="AD1396" s="411">
        <v>0</v>
      </c>
      <c r="AE1396" s="412">
        <v>0</v>
      </c>
      <c r="AF1396" s="411">
        <f t="shared" si="413"/>
        <v>0</v>
      </c>
      <c r="AG1396" s="411">
        <v>0</v>
      </c>
      <c r="AH1396" s="411">
        <v>0</v>
      </c>
      <c r="AI1396" s="411">
        <v>0</v>
      </c>
      <c r="AJ1396" s="411">
        <v>0</v>
      </c>
      <c r="AK1396" s="411">
        <v>0</v>
      </c>
      <c r="AL1396" s="411">
        <v>0</v>
      </c>
      <c r="AM1396" s="411">
        <v>0</v>
      </c>
      <c r="AN1396" s="411">
        <v>0</v>
      </c>
      <c r="AO1396" s="411">
        <v>0</v>
      </c>
      <c r="AP1396" s="411">
        <v>0</v>
      </c>
      <c r="AQ1396" s="411">
        <v>0</v>
      </c>
      <c r="AR1396" s="412">
        <v>0</v>
      </c>
      <c r="AS1396" s="411">
        <f t="shared" si="414"/>
        <v>0</v>
      </c>
      <c r="AT1396" s="411">
        <f t="shared" si="415"/>
        <v>0</v>
      </c>
      <c r="AU1396" s="411">
        <f t="shared" si="416"/>
        <v>0</v>
      </c>
      <c r="AV1396" s="411">
        <f t="shared" si="417"/>
        <v>0</v>
      </c>
      <c r="AW1396" s="411">
        <v>0</v>
      </c>
      <c r="AX1396" s="411">
        <v>0</v>
      </c>
      <c r="AY1396" s="411">
        <v>0</v>
      </c>
      <c r="AZ1396" s="411">
        <v>0</v>
      </c>
      <c r="BA1396" s="411">
        <v>0</v>
      </c>
      <c r="BB1396" s="411">
        <v>0</v>
      </c>
      <c r="BC1396" s="411">
        <v>0</v>
      </c>
      <c r="BD1396" s="411">
        <v>0</v>
      </c>
      <c r="BE1396" s="411">
        <v>0</v>
      </c>
      <c r="BF1396" s="411">
        <v>0</v>
      </c>
      <c r="BG1396" s="411">
        <v>0</v>
      </c>
      <c r="BH1396" s="412">
        <v>0</v>
      </c>
      <c r="BI1396" s="411">
        <f t="shared" si="418"/>
        <v>0</v>
      </c>
      <c r="BJ1396" s="411">
        <v>0</v>
      </c>
      <c r="BK1396" s="411">
        <v>0</v>
      </c>
      <c r="BL1396" s="411">
        <v>0</v>
      </c>
      <c r="BM1396" s="411">
        <v>0</v>
      </c>
      <c r="BN1396" s="411">
        <v>0</v>
      </c>
      <c r="BO1396" s="411">
        <v>0</v>
      </c>
      <c r="BP1396" s="411">
        <v>0</v>
      </c>
      <c r="BQ1396" s="411">
        <v>0</v>
      </c>
      <c r="BR1396" s="411">
        <v>0</v>
      </c>
      <c r="BS1396" s="411">
        <v>0</v>
      </c>
      <c r="BT1396" s="411">
        <v>0</v>
      </c>
      <c r="BU1396" s="412">
        <v>0</v>
      </c>
      <c r="BV1396" s="411">
        <f t="shared" si="419"/>
        <v>0</v>
      </c>
      <c r="BW1396" s="411">
        <v>0</v>
      </c>
      <c r="BX1396" s="411">
        <v>0</v>
      </c>
      <c r="BY1396" s="411">
        <v>0</v>
      </c>
      <c r="BZ1396" s="411">
        <v>0</v>
      </c>
      <c r="CA1396" s="411">
        <v>0</v>
      </c>
      <c r="CB1396" s="411">
        <v>0</v>
      </c>
      <c r="CC1396" s="411">
        <v>0</v>
      </c>
      <c r="CD1396" s="411">
        <v>0</v>
      </c>
      <c r="CE1396" s="411">
        <v>0</v>
      </c>
      <c r="CF1396" s="411">
        <v>0</v>
      </c>
      <c r="CG1396" s="411">
        <v>0</v>
      </c>
      <c r="CH1396" s="412">
        <v>0</v>
      </c>
      <c r="CI1396" s="411">
        <f t="shared" si="420"/>
        <v>0</v>
      </c>
      <c r="CJ1396" s="411">
        <v>0</v>
      </c>
      <c r="CK1396" s="411">
        <v>0</v>
      </c>
      <c r="CL1396" s="411">
        <v>0</v>
      </c>
      <c r="CM1396" s="411">
        <v>0</v>
      </c>
      <c r="CN1396" s="411">
        <v>0</v>
      </c>
      <c r="CO1396" s="411">
        <v>0</v>
      </c>
      <c r="CP1396" s="411">
        <v>0</v>
      </c>
      <c r="CQ1396" s="411">
        <v>0</v>
      </c>
      <c r="CR1396" s="411">
        <v>0</v>
      </c>
      <c r="CS1396" s="411">
        <v>0</v>
      </c>
      <c r="CT1396" s="411">
        <v>0</v>
      </c>
      <c r="CU1396" s="412">
        <v>0</v>
      </c>
      <c r="CV1396" s="411">
        <f t="shared" si="421"/>
        <v>0</v>
      </c>
      <c r="CW1396" s="411">
        <v>0</v>
      </c>
      <c r="CX1396" s="411">
        <v>0</v>
      </c>
      <c r="CY1396" s="411">
        <v>0</v>
      </c>
      <c r="CZ1396" s="411">
        <v>0</v>
      </c>
      <c r="DA1396" s="411">
        <v>0</v>
      </c>
      <c r="DB1396" s="411">
        <v>0</v>
      </c>
      <c r="DC1396" s="411">
        <v>0</v>
      </c>
      <c r="DD1396" s="411">
        <v>0</v>
      </c>
      <c r="DE1396" s="411">
        <v>0</v>
      </c>
      <c r="DF1396" s="411">
        <v>0</v>
      </c>
      <c r="DG1396" s="411">
        <v>0</v>
      </c>
      <c r="DH1396" s="412">
        <v>0</v>
      </c>
      <c r="DI1396" s="411">
        <f t="shared" si="422"/>
        <v>0</v>
      </c>
      <c r="DJ1396" s="411">
        <v>0</v>
      </c>
      <c r="DK1396" s="411">
        <v>0</v>
      </c>
      <c r="DL1396" s="411">
        <v>0</v>
      </c>
      <c r="DM1396" s="411">
        <v>0</v>
      </c>
      <c r="DN1396" s="411">
        <v>0</v>
      </c>
      <c r="DO1396" s="411">
        <v>0</v>
      </c>
      <c r="DP1396" s="411">
        <v>0</v>
      </c>
      <c r="DQ1396" s="411">
        <v>0</v>
      </c>
      <c r="DR1396" s="411">
        <v>0</v>
      </c>
      <c r="DS1396" s="411">
        <v>0</v>
      </c>
      <c r="DT1396" s="411">
        <v>0</v>
      </c>
      <c r="DU1396" s="412">
        <v>0</v>
      </c>
      <c r="DV1396" s="411">
        <f t="shared" si="423"/>
        <v>0</v>
      </c>
      <c r="DW1396" s="412">
        <v>0</v>
      </c>
      <c r="DX1396" s="412">
        <v>0</v>
      </c>
      <c r="DY1396" s="412">
        <v>0</v>
      </c>
      <c r="DZ1396" s="412">
        <v>0</v>
      </c>
      <c r="EA1396" s="412">
        <v>0</v>
      </c>
      <c r="EB1396" s="412">
        <v>0</v>
      </c>
      <c r="EC1396" s="412">
        <v>0</v>
      </c>
      <c r="ED1396" s="412">
        <v>0</v>
      </c>
      <c r="EE1396" s="412">
        <v>0</v>
      </c>
      <c r="EF1396" s="412">
        <v>0</v>
      </c>
      <c r="EG1396" s="412">
        <v>0</v>
      </c>
      <c r="EH1396" s="412">
        <v>0</v>
      </c>
      <c r="EI1396" s="411">
        <f t="shared" si="424"/>
        <v>0</v>
      </c>
      <c r="EK1396" s="411">
        <f t="shared" si="425"/>
        <v>1</v>
      </c>
      <c r="EL1396" s="7">
        <f t="shared" si="426"/>
        <v>-1</v>
      </c>
    </row>
    <row r="1397" spans="1:142">
      <c r="A1397" s="365" t="str">
        <f t="shared" si="408"/>
        <v xml:space="preserve"> 244</v>
      </c>
      <c r="B1397" s="370" t="s">
        <v>991</v>
      </c>
      <c r="C1397" s="370" t="s">
        <v>1204</v>
      </c>
      <c r="D1397" s="411">
        <v>0</v>
      </c>
      <c r="E1397" s="411">
        <v>1</v>
      </c>
      <c r="F1397" s="411">
        <v>0</v>
      </c>
      <c r="G1397" s="411">
        <v>0</v>
      </c>
      <c r="H1397" s="411">
        <v>0</v>
      </c>
      <c r="I1397" s="411">
        <v>0</v>
      </c>
      <c r="J1397" s="411">
        <v>0</v>
      </c>
      <c r="K1397" s="411">
        <v>0</v>
      </c>
      <c r="L1397" s="411">
        <v>0</v>
      </c>
      <c r="M1397" s="411">
        <v>0</v>
      </c>
      <c r="N1397" s="411">
        <v>0</v>
      </c>
      <c r="O1397" s="412">
        <v>0</v>
      </c>
      <c r="P1397" s="411">
        <f t="shared" si="409"/>
        <v>1</v>
      </c>
      <c r="Q1397" s="411">
        <f t="shared" si="410"/>
        <v>1</v>
      </c>
      <c r="R1397" s="411">
        <f t="shared" si="411"/>
        <v>0</v>
      </c>
      <c r="S1397" s="411">
        <f t="shared" si="412"/>
        <v>0</v>
      </c>
      <c r="T1397" s="411">
        <v>0</v>
      </c>
      <c r="U1397" s="411">
        <v>0</v>
      </c>
      <c r="V1397" s="411">
        <v>0</v>
      </c>
      <c r="W1397" s="411">
        <v>0</v>
      </c>
      <c r="X1397" s="411">
        <v>0</v>
      </c>
      <c r="Y1397" s="411">
        <v>0</v>
      </c>
      <c r="Z1397" s="411">
        <v>0</v>
      </c>
      <c r="AA1397" s="411">
        <v>0</v>
      </c>
      <c r="AB1397" s="411">
        <v>0</v>
      </c>
      <c r="AC1397" s="411">
        <v>0</v>
      </c>
      <c r="AD1397" s="411">
        <v>0</v>
      </c>
      <c r="AE1397" s="412">
        <v>0</v>
      </c>
      <c r="AF1397" s="411">
        <f t="shared" si="413"/>
        <v>0</v>
      </c>
      <c r="AG1397" s="411">
        <v>0</v>
      </c>
      <c r="AH1397" s="411">
        <v>0</v>
      </c>
      <c r="AI1397" s="411">
        <v>0</v>
      </c>
      <c r="AJ1397" s="411">
        <v>0</v>
      </c>
      <c r="AK1397" s="411">
        <v>0</v>
      </c>
      <c r="AL1397" s="411">
        <v>0</v>
      </c>
      <c r="AM1397" s="411">
        <v>0</v>
      </c>
      <c r="AN1397" s="411">
        <v>0</v>
      </c>
      <c r="AO1397" s="411">
        <v>0</v>
      </c>
      <c r="AP1397" s="411">
        <v>0</v>
      </c>
      <c r="AQ1397" s="411">
        <v>0</v>
      </c>
      <c r="AR1397" s="412">
        <v>0</v>
      </c>
      <c r="AS1397" s="411">
        <f t="shared" si="414"/>
        <v>0</v>
      </c>
      <c r="AT1397" s="411">
        <f t="shared" si="415"/>
        <v>0</v>
      </c>
      <c r="AU1397" s="411">
        <f t="shared" si="416"/>
        <v>0</v>
      </c>
      <c r="AV1397" s="411">
        <f t="shared" si="417"/>
        <v>0</v>
      </c>
      <c r="AW1397" s="411">
        <v>0</v>
      </c>
      <c r="AX1397" s="411">
        <v>0</v>
      </c>
      <c r="AY1397" s="411">
        <v>0</v>
      </c>
      <c r="AZ1397" s="411">
        <v>0</v>
      </c>
      <c r="BA1397" s="411">
        <v>0</v>
      </c>
      <c r="BB1397" s="411">
        <v>0</v>
      </c>
      <c r="BC1397" s="411">
        <v>0</v>
      </c>
      <c r="BD1397" s="411">
        <v>0</v>
      </c>
      <c r="BE1397" s="411">
        <v>0</v>
      </c>
      <c r="BF1397" s="411">
        <v>0</v>
      </c>
      <c r="BG1397" s="411">
        <v>0</v>
      </c>
      <c r="BH1397" s="412">
        <v>0</v>
      </c>
      <c r="BI1397" s="411">
        <f t="shared" si="418"/>
        <v>0</v>
      </c>
      <c r="BJ1397" s="411">
        <v>0</v>
      </c>
      <c r="BK1397" s="411">
        <v>0</v>
      </c>
      <c r="BL1397" s="411">
        <v>0</v>
      </c>
      <c r="BM1397" s="411">
        <v>0</v>
      </c>
      <c r="BN1397" s="411">
        <v>0</v>
      </c>
      <c r="BO1397" s="411">
        <v>0</v>
      </c>
      <c r="BP1397" s="411">
        <v>0</v>
      </c>
      <c r="BQ1397" s="411">
        <v>0</v>
      </c>
      <c r="BR1397" s="411">
        <v>0</v>
      </c>
      <c r="BS1397" s="411">
        <v>0</v>
      </c>
      <c r="BT1397" s="411">
        <v>0</v>
      </c>
      <c r="BU1397" s="412">
        <v>0</v>
      </c>
      <c r="BV1397" s="411">
        <f t="shared" si="419"/>
        <v>0</v>
      </c>
      <c r="BW1397" s="411">
        <v>0</v>
      </c>
      <c r="BX1397" s="411">
        <v>0</v>
      </c>
      <c r="BY1397" s="411">
        <v>0</v>
      </c>
      <c r="BZ1397" s="411">
        <v>0</v>
      </c>
      <c r="CA1397" s="411">
        <v>0</v>
      </c>
      <c r="CB1397" s="411">
        <v>0</v>
      </c>
      <c r="CC1397" s="411">
        <v>0</v>
      </c>
      <c r="CD1397" s="411">
        <v>0</v>
      </c>
      <c r="CE1397" s="411">
        <v>0</v>
      </c>
      <c r="CF1397" s="411">
        <v>0</v>
      </c>
      <c r="CG1397" s="411">
        <v>0</v>
      </c>
      <c r="CH1397" s="412">
        <v>0</v>
      </c>
      <c r="CI1397" s="411">
        <f t="shared" si="420"/>
        <v>0</v>
      </c>
      <c r="CJ1397" s="411">
        <v>0</v>
      </c>
      <c r="CK1397" s="411">
        <v>0</v>
      </c>
      <c r="CL1397" s="411">
        <v>0</v>
      </c>
      <c r="CM1397" s="411">
        <v>0</v>
      </c>
      <c r="CN1397" s="411">
        <v>0</v>
      </c>
      <c r="CO1397" s="411">
        <v>0</v>
      </c>
      <c r="CP1397" s="411">
        <v>0</v>
      </c>
      <c r="CQ1397" s="411">
        <v>0</v>
      </c>
      <c r="CR1397" s="411">
        <v>0</v>
      </c>
      <c r="CS1397" s="411">
        <v>0</v>
      </c>
      <c r="CT1397" s="411">
        <v>0</v>
      </c>
      <c r="CU1397" s="412">
        <v>0</v>
      </c>
      <c r="CV1397" s="411">
        <f t="shared" si="421"/>
        <v>0</v>
      </c>
      <c r="CW1397" s="411">
        <v>0</v>
      </c>
      <c r="CX1397" s="411">
        <v>0</v>
      </c>
      <c r="CY1397" s="411">
        <v>0</v>
      </c>
      <c r="CZ1397" s="411">
        <v>0</v>
      </c>
      <c r="DA1397" s="411">
        <v>0</v>
      </c>
      <c r="DB1397" s="411">
        <v>0</v>
      </c>
      <c r="DC1397" s="411">
        <v>0</v>
      </c>
      <c r="DD1397" s="411">
        <v>0</v>
      </c>
      <c r="DE1397" s="411">
        <v>0</v>
      </c>
      <c r="DF1397" s="411">
        <v>0</v>
      </c>
      <c r="DG1397" s="411">
        <v>0</v>
      </c>
      <c r="DH1397" s="412">
        <v>0</v>
      </c>
      <c r="DI1397" s="411">
        <f t="shared" si="422"/>
        <v>0</v>
      </c>
      <c r="DJ1397" s="411">
        <v>0</v>
      </c>
      <c r="DK1397" s="411">
        <v>0</v>
      </c>
      <c r="DL1397" s="411">
        <v>0</v>
      </c>
      <c r="DM1397" s="411">
        <v>0</v>
      </c>
      <c r="DN1397" s="411">
        <v>0</v>
      </c>
      <c r="DO1397" s="411">
        <v>0</v>
      </c>
      <c r="DP1397" s="411">
        <v>0</v>
      </c>
      <c r="DQ1397" s="411">
        <v>0</v>
      </c>
      <c r="DR1397" s="411">
        <v>0</v>
      </c>
      <c r="DS1397" s="411">
        <v>0</v>
      </c>
      <c r="DT1397" s="411">
        <v>0</v>
      </c>
      <c r="DU1397" s="412">
        <v>0</v>
      </c>
      <c r="DV1397" s="411">
        <f t="shared" si="423"/>
        <v>0</v>
      </c>
      <c r="DW1397" s="412">
        <v>0</v>
      </c>
      <c r="DX1397" s="412">
        <v>0</v>
      </c>
      <c r="DY1397" s="412">
        <v>0</v>
      </c>
      <c r="DZ1397" s="412">
        <v>0</v>
      </c>
      <c r="EA1397" s="412">
        <v>0</v>
      </c>
      <c r="EB1397" s="412">
        <v>0</v>
      </c>
      <c r="EC1397" s="412">
        <v>0</v>
      </c>
      <c r="ED1397" s="412">
        <v>0</v>
      </c>
      <c r="EE1397" s="412">
        <v>0</v>
      </c>
      <c r="EF1397" s="412">
        <v>0</v>
      </c>
      <c r="EG1397" s="412">
        <v>0</v>
      </c>
      <c r="EH1397" s="412">
        <v>0</v>
      </c>
      <c r="EI1397" s="411">
        <f t="shared" si="424"/>
        <v>0</v>
      </c>
      <c r="EK1397" s="411">
        <f t="shared" si="425"/>
        <v>1</v>
      </c>
      <c r="EL1397" s="7">
        <f t="shared" si="426"/>
        <v>-1</v>
      </c>
    </row>
    <row r="1398" spans="1:142">
      <c r="A1398" s="365" t="str">
        <f t="shared" si="408"/>
        <v xml:space="preserve"> 244</v>
      </c>
      <c r="B1398" s="370" t="s">
        <v>991</v>
      </c>
      <c r="C1398" s="370" t="s">
        <v>1206</v>
      </c>
      <c r="D1398" s="411">
        <v>0</v>
      </c>
      <c r="E1398" s="411">
        <v>1</v>
      </c>
      <c r="F1398" s="411">
        <v>0</v>
      </c>
      <c r="G1398" s="411">
        <v>0</v>
      </c>
      <c r="H1398" s="411">
        <v>0</v>
      </c>
      <c r="I1398" s="411">
        <v>0</v>
      </c>
      <c r="J1398" s="411">
        <v>0</v>
      </c>
      <c r="K1398" s="411">
        <v>0</v>
      </c>
      <c r="L1398" s="411">
        <v>0</v>
      </c>
      <c r="M1398" s="411">
        <v>0</v>
      </c>
      <c r="N1398" s="411">
        <v>0</v>
      </c>
      <c r="O1398" s="412">
        <v>0</v>
      </c>
      <c r="P1398" s="411">
        <f t="shared" si="409"/>
        <v>1</v>
      </c>
      <c r="Q1398" s="411">
        <f t="shared" si="410"/>
        <v>1</v>
      </c>
      <c r="R1398" s="411">
        <f t="shared" si="411"/>
        <v>0</v>
      </c>
      <c r="S1398" s="411">
        <f t="shared" si="412"/>
        <v>0</v>
      </c>
      <c r="T1398" s="411">
        <v>0</v>
      </c>
      <c r="U1398" s="411">
        <v>0</v>
      </c>
      <c r="V1398" s="411">
        <v>0</v>
      </c>
      <c r="W1398" s="411">
        <v>0</v>
      </c>
      <c r="X1398" s="411">
        <v>0</v>
      </c>
      <c r="Y1398" s="411">
        <v>0</v>
      </c>
      <c r="Z1398" s="411">
        <v>0</v>
      </c>
      <c r="AA1398" s="411">
        <v>0</v>
      </c>
      <c r="AB1398" s="411">
        <v>0</v>
      </c>
      <c r="AC1398" s="411">
        <v>0</v>
      </c>
      <c r="AD1398" s="411">
        <v>0</v>
      </c>
      <c r="AE1398" s="412">
        <v>0</v>
      </c>
      <c r="AF1398" s="411">
        <f t="shared" si="413"/>
        <v>0</v>
      </c>
      <c r="AG1398" s="411">
        <v>0</v>
      </c>
      <c r="AH1398" s="411">
        <v>0</v>
      </c>
      <c r="AI1398" s="411">
        <v>0</v>
      </c>
      <c r="AJ1398" s="411">
        <v>0</v>
      </c>
      <c r="AK1398" s="411">
        <v>0</v>
      </c>
      <c r="AL1398" s="411">
        <v>0</v>
      </c>
      <c r="AM1398" s="411">
        <v>0</v>
      </c>
      <c r="AN1398" s="411">
        <v>0</v>
      </c>
      <c r="AO1398" s="411">
        <v>0</v>
      </c>
      <c r="AP1398" s="411">
        <v>0</v>
      </c>
      <c r="AQ1398" s="411">
        <v>0</v>
      </c>
      <c r="AR1398" s="412">
        <v>0</v>
      </c>
      <c r="AS1398" s="411">
        <f t="shared" si="414"/>
        <v>0</v>
      </c>
      <c r="AT1398" s="411">
        <f t="shared" si="415"/>
        <v>0</v>
      </c>
      <c r="AU1398" s="411">
        <f t="shared" si="416"/>
        <v>0</v>
      </c>
      <c r="AV1398" s="411">
        <f t="shared" si="417"/>
        <v>0</v>
      </c>
      <c r="AW1398" s="411">
        <v>0</v>
      </c>
      <c r="AX1398" s="411">
        <v>0</v>
      </c>
      <c r="AY1398" s="411">
        <v>0</v>
      </c>
      <c r="AZ1398" s="411">
        <v>0</v>
      </c>
      <c r="BA1398" s="411">
        <v>0</v>
      </c>
      <c r="BB1398" s="411">
        <v>0</v>
      </c>
      <c r="BC1398" s="411">
        <v>0</v>
      </c>
      <c r="BD1398" s="411">
        <v>0</v>
      </c>
      <c r="BE1398" s="411">
        <v>0</v>
      </c>
      <c r="BF1398" s="411">
        <v>0</v>
      </c>
      <c r="BG1398" s="411">
        <v>0</v>
      </c>
      <c r="BH1398" s="412">
        <v>0</v>
      </c>
      <c r="BI1398" s="411">
        <f t="shared" si="418"/>
        <v>0</v>
      </c>
      <c r="BJ1398" s="411">
        <v>0</v>
      </c>
      <c r="BK1398" s="411">
        <v>0</v>
      </c>
      <c r="BL1398" s="411">
        <v>0</v>
      </c>
      <c r="BM1398" s="411">
        <v>0</v>
      </c>
      <c r="BN1398" s="411">
        <v>0</v>
      </c>
      <c r="BO1398" s="411">
        <v>0</v>
      </c>
      <c r="BP1398" s="411">
        <v>0</v>
      </c>
      <c r="BQ1398" s="411">
        <v>0</v>
      </c>
      <c r="BR1398" s="411">
        <v>0</v>
      </c>
      <c r="BS1398" s="411">
        <v>0</v>
      </c>
      <c r="BT1398" s="411">
        <v>0</v>
      </c>
      <c r="BU1398" s="412">
        <v>0</v>
      </c>
      <c r="BV1398" s="411">
        <f t="shared" si="419"/>
        <v>0</v>
      </c>
      <c r="BW1398" s="411">
        <v>0</v>
      </c>
      <c r="BX1398" s="411">
        <v>0</v>
      </c>
      <c r="BY1398" s="411">
        <v>0</v>
      </c>
      <c r="BZ1398" s="411">
        <v>0</v>
      </c>
      <c r="CA1398" s="411">
        <v>0</v>
      </c>
      <c r="CB1398" s="411">
        <v>0</v>
      </c>
      <c r="CC1398" s="411">
        <v>0</v>
      </c>
      <c r="CD1398" s="411">
        <v>0</v>
      </c>
      <c r="CE1398" s="411">
        <v>0</v>
      </c>
      <c r="CF1398" s="411">
        <v>0</v>
      </c>
      <c r="CG1398" s="411">
        <v>0</v>
      </c>
      <c r="CH1398" s="412">
        <v>0</v>
      </c>
      <c r="CI1398" s="411">
        <f t="shared" si="420"/>
        <v>0</v>
      </c>
      <c r="CJ1398" s="411">
        <v>0</v>
      </c>
      <c r="CK1398" s="411">
        <v>0</v>
      </c>
      <c r="CL1398" s="411">
        <v>0</v>
      </c>
      <c r="CM1398" s="411">
        <v>0</v>
      </c>
      <c r="CN1398" s="411">
        <v>0</v>
      </c>
      <c r="CO1398" s="411">
        <v>0</v>
      </c>
      <c r="CP1398" s="411">
        <v>0</v>
      </c>
      <c r="CQ1398" s="411">
        <v>0</v>
      </c>
      <c r="CR1398" s="411">
        <v>0</v>
      </c>
      <c r="CS1398" s="411">
        <v>0</v>
      </c>
      <c r="CT1398" s="411">
        <v>0</v>
      </c>
      <c r="CU1398" s="412">
        <v>0</v>
      </c>
      <c r="CV1398" s="411">
        <f t="shared" si="421"/>
        <v>0</v>
      </c>
      <c r="CW1398" s="411">
        <v>0</v>
      </c>
      <c r="CX1398" s="411">
        <v>0</v>
      </c>
      <c r="CY1398" s="411">
        <v>0</v>
      </c>
      <c r="CZ1398" s="411">
        <v>0</v>
      </c>
      <c r="DA1398" s="411">
        <v>0</v>
      </c>
      <c r="DB1398" s="411">
        <v>0</v>
      </c>
      <c r="DC1398" s="411">
        <v>0</v>
      </c>
      <c r="DD1398" s="411">
        <v>0</v>
      </c>
      <c r="DE1398" s="411">
        <v>0</v>
      </c>
      <c r="DF1398" s="411">
        <v>0</v>
      </c>
      <c r="DG1398" s="411">
        <v>0</v>
      </c>
      <c r="DH1398" s="412">
        <v>0</v>
      </c>
      <c r="DI1398" s="411">
        <f t="shared" si="422"/>
        <v>0</v>
      </c>
      <c r="DJ1398" s="411">
        <v>0</v>
      </c>
      <c r="DK1398" s="411">
        <v>0</v>
      </c>
      <c r="DL1398" s="411">
        <v>0</v>
      </c>
      <c r="DM1398" s="411">
        <v>0</v>
      </c>
      <c r="DN1398" s="411">
        <v>0</v>
      </c>
      <c r="DO1398" s="411">
        <v>0</v>
      </c>
      <c r="DP1398" s="411">
        <v>0</v>
      </c>
      <c r="DQ1398" s="411">
        <v>0</v>
      </c>
      <c r="DR1398" s="411">
        <v>0</v>
      </c>
      <c r="DS1398" s="411">
        <v>0</v>
      </c>
      <c r="DT1398" s="411">
        <v>0</v>
      </c>
      <c r="DU1398" s="412">
        <v>0</v>
      </c>
      <c r="DV1398" s="411">
        <f t="shared" si="423"/>
        <v>0</v>
      </c>
      <c r="DW1398" s="412">
        <v>0</v>
      </c>
      <c r="DX1398" s="412">
        <v>0</v>
      </c>
      <c r="DY1398" s="412">
        <v>0</v>
      </c>
      <c r="DZ1398" s="412">
        <v>0</v>
      </c>
      <c r="EA1398" s="412">
        <v>0</v>
      </c>
      <c r="EB1398" s="412">
        <v>0</v>
      </c>
      <c r="EC1398" s="412">
        <v>0</v>
      </c>
      <c r="ED1398" s="412">
        <v>0</v>
      </c>
      <c r="EE1398" s="412">
        <v>0</v>
      </c>
      <c r="EF1398" s="412">
        <v>0</v>
      </c>
      <c r="EG1398" s="412">
        <v>0</v>
      </c>
      <c r="EH1398" s="412">
        <v>0</v>
      </c>
      <c r="EI1398" s="411">
        <f t="shared" si="424"/>
        <v>0</v>
      </c>
      <c r="EK1398" s="411">
        <f t="shared" si="425"/>
        <v>1</v>
      </c>
      <c r="EL1398" s="7">
        <f t="shared" si="426"/>
        <v>-1</v>
      </c>
    </row>
    <row r="1399" spans="1:142">
      <c r="A1399" s="365" t="str">
        <f t="shared" si="408"/>
        <v xml:space="preserve"> 244</v>
      </c>
      <c r="B1399" s="370" t="s">
        <v>991</v>
      </c>
      <c r="C1399" s="370" t="s">
        <v>1211</v>
      </c>
      <c r="D1399" s="411">
        <v>0</v>
      </c>
      <c r="E1399" s="411">
        <v>1</v>
      </c>
      <c r="F1399" s="411">
        <v>2</v>
      </c>
      <c r="G1399" s="411">
        <v>0</v>
      </c>
      <c r="H1399" s="411">
        <v>0</v>
      </c>
      <c r="I1399" s="411">
        <v>0</v>
      </c>
      <c r="J1399" s="411">
        <v>2</v>
      </c>
      <c r="K1399" s="411">
        <v>1</v>
      </c>
      <c r="L1399" s="411">
        <v>2</v>
      </c>
      <c r="M1399" s="411">
        <v>1</v>
      </c>
      <c r="N1399" s="411">
        <v>2</v>
      </c>
      <c r="O1399" s="412">
        <v>2</v>
      </c>
      <c r="P1399" s="411">
        <f t="shared" si="409"/>
        <v>13</v>
      </c>
      <c r="Q1399" s="411">
        <f t="shared" si="410"/>
        <v>4.935483870967742</v>
      </c>
      <c r="R1399" s="411">
        <f t="shared" si="411"/>
        <v>2.5127919911012233</v>
      </c>
      <c r="S1399" s="411">
        <f t="shared" si="412"/>
        <v>5.5517241379310347</v>
      </c>
      <c r="T1399" s="411">
        <v>0</v>
      </c>
      <c r="U1399" s="411">
        <v>0</v>
      </c>
      <c r="V1399" s="411">
        <v>0</v>
      </c>
      <c r="W1399" s="411">
        <v>0</v>
      </c>
      <c r="X1399" s="411">
        <v>0</v>
      </c>
      <c r="Y1399" s="411">
        <v>0</v>
      </c>
      <c r="Z1399" s="411">
        <v>0</v>
      </c>
      <c r="AA1399" s="411">
        <v>0</v>
      </c>
      <c r="AB1399" s="411">
        <v>0</v>
      </c>
      <c r="AC1399" s="411">
        <v>0</v>
      </c>
      <c r="AD1399" s="411">
        <v>0</v>
      </c>
      <c r="AE1399" s="412">
        <v>0</v>
      </c>
      <c r="AF1399" s="411">
        <f t="shared" si="413"/>
        <v>0</v>
      </c>
      <c r="AG1399" s="411">
        <v>0</v>
      </c>
      <c r="AH1399" s="411">
        <v>0</v>
      </c>
      <c r="AI1399" s="411">
        <v>0</v>
      </c>
      <c r="AJ1399" s="411">
        <v>0</v>
      </c>
      <c r="AK1399" s="411">
        <v>0</v>
      </c>
      <c r="AL1399" s="411">
        <v>0</v>
      </c>
      <c r="AM1399" s="411">
        <v>0</v>
      </c>
      <c r="AN1399" s="411">
        <v>0</v>
      </c>
      <c r="AO1399" s="411">
        <v>0</v>
      </c>
      <c r="AP1399" s="411">
        <v>0</v>
      </c>
      <c r="AQ1399" s="411">
        <v>0</v>
      </c>
      <c r="AR1399" s="412">
        <v>0</v>
      </c>
      <c r="AS1399" s="411">
        <f t="shared" si="414"/>
        <v>0</v>
      </c>
      <c r="AT1399" s="411">
        <f t="shared" si="415"/>
        <v>0</v>
      </c>
      <c r="AU1399" s="411">
        <f t="shared" si="416"/>
        <v>0</v>
      </c>
      <c r="AV1399" s="411">
        <f t="shared" si="417"/>
        <v>0</v>
      </c>
      <c r="AW1399" s="411">
        <v>0</v>
      </c>
      <c r="AX1399" s="411">
        <v>0</v>
      </c>
      <c r="AY1399" s="411">
        <v>0</v>
      </c>
      <c r="AZ1399" s="411">
        <v>0</v>
      </c>
      <c r="BA1399" s="411">
        <v>0</v>
      </c>
      <c r="BB1399" s="411">
        <v>0</v>
      </c>
      <c r="BC1399" s="411">
        <v>0</v>
      </c>
      <c r="BD1399" s="411">
        <v>0</v>
      </c>
      <c r="BE1399" s="411">
        <v>0</v>
      </c>
      <c r="BF1399" s="411">
        <v>0</v>
      </c>
      <c r="BG1399" s="411">
        <v>0</v>
      </c>
      <c r="BH1399" s="412">
        <v>0</v>
      </c>
      <c r="BI1399" s="411">
        <f t="shared" si="418"/>
        <v>0</v>
      </c>
      <c r="BJ1399" s="411">
        <v>0</v>
      </c>
      <c r="BK1399" s="411">
        <v>0</v>
      </c>
      <c r="BL1399" s="411">
        <v>0</v>
      </c>
      <c r="BM1399" s="411">
        <v>0</v>
      </c>
      <c r="BN1399" s="411">
        <v>0</v>
      </c>
      <c r="BO1399" s="411">
        <v>0</v>
      </c>
      <c r="BP1399" s="411">
        <v>0</v>
      </c>
      <c r="BQ1399" s="411">
        <v>0</v>
      </c>
      <c r="BR1399" s="411">
        <v>0</v>
      </c>
      <c r="BS1399" s="411">
        <v>0</v>
      </c>
      <c r="BT1399" s="411">
        <v>0</v>
      </c>
      <c r="BU1399" s="412">
        <v>0</v>
      </c>
      <c r="BV1399" s="411">
        <f t="shared" si="419"/>
        <v>0</v>
      </c>
      <c r="BW1399" s="411">
        <v>0</v>
      </c>
      <c r="BX1399" s="411">
        <v>0</v>
      </c>
      <c r="BY1399" s="411">
        <v>0</v>
      </c>
      <c r="BZ1399" s="411">
        <v>0</v>
      </c>
      <c r="CA1399" s="411">
        <v>0</v>
      </c>
      <c r="CB1399" s="411">
        <v>0</v>
      </c>
      <c r="CC1399" s="411">
        <v>0</v>
      </c>
      <c r="CD1399" s="411">
        <v>0</v>
      </c>
      <c r="CE1399" s="411">
        <v>0</v>
      </c>
      <c r="CF1399" s="411">
        <v>0</v>
      </c>
      <c r="CG1399" s="411">
        <v>0</v>
      </c>
      <c r="CH1399" s="412">
        <v>0</v>
      </c>
      <c r="CI1399" s="411">
        <f t="shared" si="420"/>
        <v>0</v>
      </c>
      <c r="CJ1399" s="411">
        <v>0</v>
      </c>
      <c r="CK1399" s="411">
        <v>0</v>
      </c>
      <c r="CL1399" s="411">
        <v>0</v>
      </c>
      <c r="CM1399" s="411">
        <v>0</v>
      </c>
      <c r="CN1399" s="411">
        <v>0</v>
      </c>
      <c r="CO1399" s="411">
        <v>0</v>
      </c>
      <c r="CP1399" s="411">
        <v>0</v>
      </c>
      <c r="CQ1399" s="411">
        <v>0</v>
      </c>
      <c r="CR1399" s="411">
        <v>0</v>
      </c>
      <c r="CS1399" s="411">
        <v>0</v>
      </c>
      <c r="CT1399" s="411">
        <v>0</v>
      </c>
      <c r="CU1399" s="412">
        <v>0</v>
      </c>
      <c r="CV1399" s="411">
        <f t="shared" si="421"/>
        <v>0</v>
      </c>
      <c r="CW1399" s="411">
        <v>0</v>
      </c>
      <c r="CX1399" s="411">
        <v>0</v>
      </c>
      <c r="CY1399" s="411">
        <v>0</v>
      </c>
      <c r="CZ1399" s="411">
        <v>0</v>
      </c>
      <c r="DA1399" s="411">
        <v>0</v>
      </c>
      <c r="DB1399" s="411">
        <v>0</v>
      </c>
      <c r="DC1399" s="411">
        <v>0</v>
      </c>
      <c r="DD1399" s="411">
        <v>0</v>
      </c>
      <c r="DE1399" s="411">
        <v>0</v>
      </c>
      <c r="DF1399" s="411">
        <v>0</v>
      </c>
      <c r="DG1399" s="411">
        <v>0</v>
      </c>
      <c r="DH1399" s="412">
        <v>0</v>
      </c>
      <c r="DI1399" s="411">
        <f t="shared" si="422"/>
        <v>0</v>
      </c>
      <c r="DJ1399" s="411">
        <v>0</v>
      </c>
      <c r="DK1399" s="411">
        <v>0</v>
      </c>
      <c r="DL1399" s="411">
        <v>0</v>
      </c>
      <c r="DM1399" s="411">
        <v>0</v>
      </c>
      <c r="DN1399" s="411">
        <v>0</v>
      </c>
      <c r="DO1399" s="411">
        <v>0</v>
      </c>
      <c r="DP1399" s="411">
        <v>0</v>
      </c>
      <c r="DQ1399" s="411">
        <v>0</v>
      </c>
      <c r="DR1399" s="411">
        <v>0</v>
      </c>
      <c r="DS1399" s="411">
        <v>0</v>
      </c>
      <c r="DT1399" s="411">
        <v>0</v>
      </c>
      <c r="DU1399" s="412">
        <v>0</v>
      </c>
      <c r="DV1399" s="411">
        <f t="shared" si="423"/>
        <v>0</v>
      </c>
      <c r="DW1399" s="412">
        <v>0</v>
      </c>
      <c r="DX1399" s="412">
        <v>0</v>
      </c>
      <c r="DY1399" s="412">
        <v>0</v>
      </c>
      <c r="DZ1399" s="412">
        <v>0</v>
      </c>
      <c r="EA1399" s="412">
        <v>0</v>
      </c>
      <c r="EB1399" s="412">
        <v>0</v>
      </c>
      <c r="EC1399" s="412">
        <v>0</v>
      </c>
      <c r="ED1399" s="412">
        <v>0</v>
      </c>
      <c r="EE1399" s="412">
        <v>0</v>
      </c>
      <c r="EF1399" s="412">
        <v>0</v>
      </c>
      <c r="EG1399" s="412">
        <v>0</v>
      </c>
      <c r="EH1399" s="412">
        <v>0</v>
      </c>
      <c r="EI1399" s="411">
        <f t="shared" si="424"/>
        <v>0</v>
      </c>
      <c r="EK1399" s="411">
        <f t="shared" si="425"/>
        <v>13</v>
      </c>
      <c r="EL1399" s="7">
        <f t="shared" si="426"/>
        <v>-13</v>
      </c>
    </row>
    <row r="1400" spans="1:142">
      <c r="A1400" s="365" t="str">
        <f t="shared" si="408"/>
        <v xml:space="preserve"> 244</v>
      </c>
      <c r="B1400" s="370" t="s">
        <v>991</v>
      </c>
      <c r="C1400" s="370" t="s">
        <v>1212</v>
      </c>
      <c r="D1400" s="411">
        <v>0</v>
      </c>
      <c r="E1400" s="411">
        <v>1</v>
      </c>
      <c r="F1400" s="411">
        <v>2</v>
      </c>
      <c r="G1400" s="411">
        <v>0</v>
      </c>
      <c r="H1400" s="411">
        <v>0</v>
      </c>
      <c r="I1400" s="411">
        <v>0</v>
      </c>
      <c r="J1400" s="411">
        <v>2</v>
      </c>
      <c r="K1400" s="411">
        <v>0</v>
      </c>
      <c r="L1400" s="411">
        <v>2</v>
      </c>
      <c r="M1400" s="411">
        <v>0</v>
      </c>
      <c r="N1400" s="411">
        <v>2</v>
      </c>
      <c r="O1400" s="412">
        <v>1</v>
      </c>
      <c r="P1400" s="411">
        <f t="shared" si="409"/>
        <v>10</v>
      </c>
      <c r="Q1400" s="411">
        <f t="shared" si="410"/>
        <v>4.935483870967742</v>
      </c>
      <c r="R1400" s="411">
        <f t="shared" si="411"/>
        <v>1.5127919911012235</v>
      </c>
      <c r="S1400" s="411">
        <f t="shared" si="412"/>
        <v>3.5517241379310347</v>
      </c>
      <c r="T1400" s="411">
        <v>0</v>
      </c>
      <c r="U1400" s="411">
        <v>0</v>
      </c>
      <c r="V1400" s="411">
        <v>0</v>
      </c>
      <c r="W1400" s="411">
        <v>0</v>
      </c>
      <c r="X1400" s="411">
        <v>0</v>
      </c>
      <c r="Y1400" s="411">
        <v>0</v>
      </c>
      <c r="Z1400" s="411">
        <v>0</v>
      </c>
      <c r="AA1400" s="411">
        <v>0</v>
      </c>
      <c r="AB1400" s="411">
        <v>0</v>
      </c>
      <c r="AC1400" s="411">
        <v>0</v>
      </c>
      <c r="AD1400" s="411">
        <v>0</v>
      </c>
      <c r="AE1400" s="412">
        <v>0</v>
      </c>
      <c r="AF1400" s="411">
        <f t="shared" si="413"/>
        <v>0</v>
      </c>
      <c r="AG1400" s="411">
        <v>0</v>
      </c>
      <c r="AH1400" s="411">
        <v>0</v>
      </c>
      <c r="AI1400" s="411">
        <v>0</v>
      </c>
      <c r="AJ1400" s="411">
        <v>0</v>
      </c>
      <c r="AK1400" s="411">
        <v>0</v>
      </c>
      <c r="AL1400" s="411">
        <v>0</v>
      </c>
      <c r="AM1400" s="411">
        <v>0</v>
      </c>
      <c r="AN1400" s="411">
        <v>0</v>
      </c>
      <c r="AO1400" s="411">
        <v>0</v>
      </c>
      <c r="AP1400" s="411">
        <v>0</v>
      </c>
      <c r="AQ1400" s="411">
        <v>0</v>
      </c>
      <c r="AR1400" s="412">
        <v>0</v>
      </c>
      <c r="AS1400" s="411">
        <f t="shared" si="414"/>
        <v>0</v>
      </c>
      <c r="AT1400" s="411">
        <f t="shared" si="415"/>
        <v>0</v>
      </c>
      <c r="AU1400" s="411">
        <f t="shared" si="416"/>
        <v>0</v>
      </c>
      <c r="AV1400" s="411">
        <f t="shared" si="417"/>
        <v>0</v>
      </c>
      <c r="AW1400" s="411">
        <v>0</v>
      </c>
      <c r="AX1400" s="411">
        <v>0</v>
      </c>
      <c r="AY1400" s="411">
        <v>0</v>
      </c>
      <c r="AZ1400" s="411">
        <v>0</v>
      </c>
      <c r="BA1400" s="411">
        <v>0</v>
      </c>
      <c r="BB1400" s="411">
        <v>0</v>
      </c>
      <c r="BC1400" s="411">
        <v>0</v>
      </c>
      <c r="BD1400" s="411">
        <v>0</v>
      </c>
      <c r="BE1400" s="411">
        <v>0</v>
      </c>
      <c r="BF1400" s="411">
        <v>0</v>
      </c>
      <c r="BG1400" s="411">
        <v>0</v>
      </c>
      <c r="BH1400" s="412">
        <v>0</v>
      </c>
      <c r="BI1400" s="411">
        <f t="shared" si="418"/>
        <v>0</v>
      </c>
      <c r="BJ1400" s="411">
        <v>0</v>
      </c>
      <c r="BK1400" s="411">
        <v>0</v>
      </c>
      <c r="BL1400" s="411">
        <v>0</v>
      </c>
      <c r="BM1400" s="411">
        <v>0</v>
      </c>
      <c r="BN1400" s="411">
        <v>0</v>
      </c>
      <c r="BO1400" s="411">
        <v>0</v>
      </c>
      <c r="BP1400" s="411">
        <v>0</v>
      </c>
      <c r="BQ1400" s="411">
        <v>0</v>
      </c>
      <c r="BR1400" s="411">
        <v>0</v>
      </c>
      <c r="BS1400" s="411">
        <v>0</v>
      </c>
      <c r="BT1400" s="411">
        <v>0</v>
      </c>
      <c r="BU1400" s="412">
        <v>0</v>
      </c>
      <c r="BV1400" s="411">
        <f t="shared" si="419"/>
        <v>0</v>
      </c>
      <c r="BW1400" s="411">
        <v>0</v>
      </c>
      <c r="BX1400" s="411">
        <v>0</v>
      </c>
      <c r="BY1400" s="411">
        <v>0</v>
      </c>
      <c r="BZ1400" s="411">
        <v>0</v>
      </c>
      <c r="CA1400" s="411">
        <v>0</v>
      </c>
      <c r="CB1400" s="411">
        <v>0</v>
      </c>
      <c r="CC1400" s="411">
        <v>0</v>
      </c>
      <c r="CD1400" s="411">
        <v>0</v>
      </c>
      <c r="CE1400" s="411">
        <v>0</v>
      </c>
      <c r="CF1400" s="411">
        <v>0</v>
      </c>
      <c r="CG1400" s="411">
        <v>0</v>
      </c>
      <c r="CH1400" s="412">
        <v>0</v>
      </c>
      <c r="CI1400" s="411">
        <f t="shared" si="420"/>
        <v>0</v>
      </c>
      <c r="CJ1400" s="411">
        <v>0</v>
      </c>
      <c r="CK1400" s="411">
        <v>0</v>
      </c>
      <c r="CL1400" s="411">
        <v>0</v>
      </c>
      <c r="CM1400" s="411">
        <v>0</v>
      </c>
      <c r="CN1400" s="411">
        <v>0</v>
      </c>
      <c r="CO1400" s="411">
        <v>0</v>
      </c>
      <c r="CP1400" s="411">
        <v>0</v>
      </c>
      <c r="CQ1400" s="411">
        <v>0</v>
      </c>
      <c r="CR1400" s="411">
        <v>0</v>
      </c>
      <c r="CS1400" s="411">
        <v>0</v>
      </c>
      <c r="CT1400" s="411">
        <v>0</v>
      </c>
      <c r="CU1400" s="412">
        <v>0</v>
      </c>
      <c r="CV1400" s="411">
        <f t="shared" si="421"/>
        <v>0</v>
      </c>
      <c r="CW1400" s="411">
        <v>0</v>
      </c>
      <c r="CX1400" s="411">
        <v>0</v>
      </c>
      <c r="CY1400" s="411">
        <v>0</v>
      </c>
      <c r="CZ1400" s="411">
        <v>0</v>
      </c>
      <c r="DA1400" s="411">
        <v>0</v>
      </c>
      <c r="DB1400" s="411">
        <v>0</v>
      </c>
      <c r="DC1400" s="411">
        <v>0</v>
      </c>
      <c r="DD1400" s="411">
        <v>0</v>
      </c>
      <c r="DE1400" s="411">
        <v>0</v>
      </c>
      <c r="DF1400" s="411">
        <v>0</v>
      </c>
      <c r="DG1400" s="411">
        <v>0</v>
      </c>
      <c r="DH1400" s="412">
        <v>0</v>
      </c>
      <c r="DI1400" s="411">
        <f t="shared" si="422"/>
        <v>0</v>
      </c>
      <c r="DJ1400" s="411">
        <v>0</v>
      </c>
      <c r="DK1400" s="411">
        <v>0</v>
      </c>
      <c r="DL1400" s="411">
        <v>0</v>
      </c>
      <c r="DM1400" s="411">
        <v>0</v>
      </c>
      <c r="DN1400" s="411">
        <v>0</v>
      </c>
      <c r="DO1400" s="411">
        <v>0</v>
      </c>
      <c r="DP1400" s="411">
        <v>0</v>
      </c>
      <c r="DQ1400" s="411">
        <v>0</v>
      </c>
      <c r="DR1400" s="411">
        <v>0</v>
      </c>
      <c r="DS1400" s="411">
        <v>0</v>
      </c>
      <c r="DT1400" s="411">
        <v>0</v>
      </c>
      <c r="DU1400" s="412">
        <v>0</v>
      </c>
      <c r="DV1400" s="411">
        <f t="shared" si="423"/>
        <v>0</v>
      </c>
      <c r="DW1400" s="412">
        <v>0</v>
      </c>
      <c r="DX1400" s="412">
        <v>0</v>
      </c>
      <c r="DY1400" s="412">
        <v>0</v>
      </c>
      <c r="DZ1400" s="412">
        <v>0</v>
      </c>
      <c r="EA1400" s="412">
        <v>0</v>
      </c>
      <c r="EB1400" s="412">
        <v>0</v>
      </c>
      <c r="EC1400" s="412">
        <v>0</v>
      </c>
      <c r="ED1400" s="412">
        <v>0</v>
      </c>
      <c r="EE1400" s="412">
        <v>0</v>
      </c>
      <c r="EF1400" s="412">
        <v>0</v>
      </c>
      <c r="EG1400" s="412">
        <v>0</v>
      </c>
      <c r="EH1400" s="412">
        <v>0</v>
      </c>
      <c r="EI1400" s="411">
        <f t="shared" si="424"/>
        <v>0</v>
      </c>
      <c r="EK1400" s="411">
        <f t="shared" si="425"/>
        <v>10</v>
      </c>
      <c r="EL1400" s="7">
        <f t="shared" si="426"/>
        <v>-10</v>
      </c>
    </row>
    <row r="1401" spans="1:142">
      <c r="A1401" s="365" t="str">
        <f t="shared" si="408"/>
        <v xml:space="preserve"> 244</v>
      </c>
      <c r="B1401" s="370" t="s">
        <v>991</v>
      </c>
      <c r="C1401" s="370" t="s">
        <v>1213</v>
      </c>
      <c r="D1401" s="411">
        <v>0</v>
      </c>
      <c r="E1401" s="411">
        <v>1</v>
      </c>
      <c r="F1401" s="411">
        <v>2</v>
      </c>
      <c r="G1401" s="411">
        <v>0</v>
      </c>
      <c r="H1401" s="411">
        <v>0</v>
      </c>
      <c r="I1401" s="411">
        <v>0</v>
      </c>
      <c r="J1401" s="411">
        <v>2</v>
      </c>
      <c r="K1401" s="411">
        <v>1</v>
      </c>
      <c r="L1401" s="411">
        <v>2</v>
      </c>
      <c r="M1401" s="411">
        <v>0</v>
      </c>
      <c r="N1401" s="411">
        <v>2</v>
      </c>
      <c r="O1401" s="412">
        <v>1</v>
      </c>
      <c r="P1401" s="411">
        <f t="shared" si="409"/>
        <v>11</v>
      </c>
      <c r="Q1401" s="411">
        <f t="shared" si="410"/>
        <v>4.935483870967742</v>
      </c>
      <c r="R1401" s="411">
        <f t="shared" si="411"/>
        <v>2.5127919911012233</v>
      </c>
      <c r="S1401" s="411">
        <f t="shared" si="412"/>
        <v>3.5517241379310347</v>
      </c>
      <c r="T1401" s="411">
        <v>0</v>
      </c>
      <c r="U1401" s="411">
        <v>0</v>
      </c>
      <c r="V1401" s="411">
        <v>0</v>
      </c>
      <c r="W1401" s="411">
        <v>0</v>
      </c>
      <c r="X1401" s="411">
        <v>0</v>
      </c>
      <c r="Y1401" s="411">
        <v>0</v>
      </c>
      <c r="Z1401" s="411">
        <v>0</v>
      </c>
      <c r="AA1401" s="411">
        <v>0</v>
      </c>
      <c r="AB1401" s="411">
        <v>0</v>
      </c>
      <c r="AC1401" s="411">
        <v>0</v>
      </c>
      <c r="AD1401" s="411">
        <v>0</v>
      </c>
      <c r="AE1401" s="412">
        <v>0</v>
      </c>
      <c r="AF1401" s="411">
        <f t="shared" si="413"/>
        <v>0</v>
      </c>
      <c r="AG1401" s="411">
        <v>0</v>
      </c>
      <c r="AH1401" s="411">
        <v>0</v>
      </c>
      <c r="AI1401" s="411">
        <v>0</v>
      </c>
      <c r="AJ1401" s="411">
        <v>0</v>
      </c>
      <c r="AK1401" s="411">
        <v>0</v>
      </c>
      <c r="AL1401" s="411">
        <v>0</v>
      </c>
      <c r="AM1401" s="411">
        <v>0</v>
      </c>
      <c r="AN1401" s="411">
        <v>0</v>
      </c>
      <c r="AO1401" s="411">
        <v>0</v>
      </c>
      <c r="AP1401" s="411">
        <v>0</v>
      </c>
      <c r="AQ1401" s="411">
        <v>0</v>
      </c>
      <c r="AR1401" s="412">
        <v>0</v>
      </c>
      <c r="AS1401" s="411">
        <f t="shared" si="414"/>
        <v>0</v>
      </c>
      <c r="AT1401" s="411">
        <f t="shared" si="415"/>
        <v>0</v>
      </c>
      <c r="AU1401" s="411">
        <f t="shared" si="416"/>
        <v>0</v>
      </c>
      <c r="AV1401" s="411">
        <f t="shared" si="417"/>
        <v>0</v>
      </c>
      <c r="AW1401" s="411">
        <v>0</v>
      </c>
      <c r="AX1401" s="411">
        <v>0</v>
      </c>
      <c r="AY1401" s="411">
        <v>0</v>
      </c>
      <c r="AZ1401" s="411">
        <v>0</v>
      </c>
      <c r="BA1401" s="411">
        <v>0</v>
      </c>
      <c r="BB1401" s="411">
        <v>0</v>
      </c>
      <c r="BC1401" s="411">
        <v>0</v>
      </c>
      <c r="BD1401" s="411">
        <v>0</v>
      </c>
      <c r="BE1401" s="411">
        <v>0</v>
      </c>
      <c r="BF1401" s="411">
        <v>0</v>
      </c>
      <c r="BG1401" s="411">
        <v>0</v>
      </c>
      <c r="BH1401" s="412">
        <v>0</v>
      </c>
      <c r="BI1401" s="411">
        <f t="shared" si="418"/>
        <v>0</v>
      </c>
      <c r="BJ1401" s="411">
        <v>0</v>
      </c>
      <c r="BK1401" s="411">
        <v>0</v>
      </c>
      <c r="BL1401" s="411">
        <v>0</v>
      </c>
      <c r="BM1401" s="411">
        <v>0</v>
      </c>
      <c r="BN1401" s="411">
        <v>0</v>
      </c>
      <c r="BO1401" s="411">
        <v>0</v>
      </c>
      <c r="BP1401" s="411">
        <v>0</v>
      </c>
      <c r="BQ1401" s="411">
        <v>0</v>
      </c>
      <c r="BR1401" s="411">
        <v>0</v>
      </c>
      <c r="BS1401" s="411">
        <v>0</v>
      </c>
      <c r="BT1401" s="411">
        <v>0</v>
      </c>
      <c r="BU1401" s="412">
        <v>0</v>
      </c>
      <c r="BV1401" s="411">
        <f t="shared" si="419"/>
        <v>0</v>
      </c>
      <c r="BW1401" s="411">
        <v>0</v>
      </c>
      <c r="BX1401" s="411">
        <v>0</v>
      </c>
      <c r="BY1401" s="411">
        <v>0</v>
      </c>
      <c r="BZ1401" s="411">
        <v>0</v>
      </c>
      <c r="CA1401" s="411">
        <v>0</v>
      </c>
      <c r="CB1401" s="411">
        <v>0</v>
      </c>
      <c r="CC1401" s="411">
        <v>0</v>
      </c>
      <c r="CD1401" s="411">
        <v>0</v>
      </c>
      <c r="CE1401" s="411">
        <v>0</v>
      </c>
      <c r="CF1401" s="411">
        <v>0</v>
      </c>
      <c r="CG1401" s="411">
        <v>0</v>
      </c>
      <c r="CH1401" s="412">
        <v>0</v>
      </c>
      <c r="CI1401" s="411">
        <f t="shared" si="420"/>
        <v>0</v>
      </c>
      <c r="CJ1401" s="411">
        <v>0</v>
      </c>
      <c r="CK1401" s="411">
        <v>0</v>
      </c>
      <c r="CL1401" s="411">
        <v>0</v>
      </c>
      <c r="CM1401" s="411">
        <v>0</v>
      </c>
      <c r="CN1401" s="411">
        <v>0</v>
      </c>
      <c r="CO1401" s="411">
        <v>0</v>
      </c>
      <c r="CP1401" s="411">
        <v>0</v>
      </c>
      <c r="CQ1401" s="411">
        <v>0</v>
      </c>
      <c r="CR1401" s="411">
        <v>0</v>
      </c>
      <c r="CS1401" s="411">
        <v>0</v>
      </c>
      <c r="CT1401" s="411">
        <v>0</v>
      </c>
      <c r="CU1401" s="412">
        <v>0</v>
      </c>
      <c r="CV1401" s="411">
        <f t="shared" si="421"/>
        <v>0</v>
      </c>
      <c r="CW1401" s="411">
        <v>0</v>
      </c>
      <c r="CX1401" s="411">
        <v>0</v>
      </c>
      <c r="CY1401" s="411">
        <v>0</v>
      </c>
      <c r="CZ1401" s="411">
        <v>0</v>
      </c>
      <c r="DA1401" s="411">
        <v>0</v>
      </c>
      <c r="DB1401" s="411">
        <v>0</v>
      </c>
      <c r="DC1401" s="411">
        <v>0</v>
      </c>
      <c r="DD1401" s="411">
        <v>0</v>
      </c>
      <c r="DE1401" s="411">
        <v>0</v>
      </c>
      <c r="DF1401" s="411">
        <v>0</v>
      </c>
      <c r="DG1401" s="411">
        <v>0</v>
      </c>
      <c r="DH1401" s="412">
        <v>0</v>
      </c>
      <c r="DI1401" s="411">
        <f t="shared" si="422"/>
        <v>0</v>
      </c>
      <c r="DJ1401" s="411">
        <v>0</v>
      </c>
      <c r="DK1401" s="411">
        <v>0</v>
      </c>
      <c r="DL1401" s="411">
        <v>0</v>
      </c>
      <c r="DM1401" s="411">
        <v>0</v>
      </c>
      <c r="DN1401" s="411">
        <v>0</v>
      </c>
      <c r="DO1401" s="411">
        <v>0</v>
      </c>
      <c r="DP1401" s="411">
        <v>0</v>
      </c>
      <c r="DQ1401" s="411">
        <v>0</v>
      </c>
      <c r="DR1401" s="411">
        <v>0</v>
      </c>
      <c r="DS1401" s="411">
        <v>0</v>
      </c>
      <c r="DT1401" s="411">
        <v>0</v>
      </c>
      <c r="DU1401" s="412">
        <v>0</v>
      </c>
      <c r="DV1401" s="411">
        <f t="shared" si="423"/>
        <v>0</v>
      </c>
      <c r="DW1401" s="412">
        <v>0</v>
      </c>
      <c r="DX1401" s="412">
        <v>0</v>
      </c>
      <c r="DY1401" s="412">
        <v>0</v>
      </c>
      <c r="DZ1401" s="412">
        <v>0</v>
      </c>
      <c r="EA1401" s="412">
        <v>0</v>
      </c>
      <c r="EB1401" s="412">
        <v>0</v>
      </c>
      <c r="EC1401" s="412">
        <v>0</v>
      </c>
      <c r="ED1401" s="412">
        <v>0</v>
      </c>
      <c r="EE1401" s="412">
        <v>0</v>
      </c>
      <c r="EF1401" s="412">
        <v>0</v>
      </c>
      <c r="EG1401" s="412">
        <v>0</v>
      </c>
      <c r="EH1401" s="412">
        <v>0</v>
      </c>
      <c r="EI1401" s="411">
        <f t="shared" si="424"/>
        <v>0</v>
      </c>
      <c r="EK1401" s="411">
        <f t="shared" si="425"/>
        <v>11</v>
      </c>
      <c r="EL1401" s="7">
        <f t="shared" si="426"/>
        <v>-11</v>
      </c>
    </row>
    <row r="1402" spans="1:142">
      <c r="A1402" s="365" t="str">
        <f t="shared" si="408"/>
        <v xml:space="preserve"> 244</v>
      </c>
      <c r="B1402" s="370" t="s">
        <v>991</v>
      </c>
      <c r="C1402" s="370" t="s">
        <v>1187</v>
      </c>
      <c r="D1402" s="411">
        <v>54</v>
      </c>
      <c r="E1402" s="411">
        <v>54</v>
      </c>
      <c r="F1402" s="411">
        <v>55</v>
      </c>
      <c r="G1402" s="411">
        <v>57</v>
      </c>
      <c r="H1402" s="411">
        <v>50</v>
      </c>
      <c r="I1402" s="411">
        <v>53</v>
      </c>
      <c r="J1402" s="411">
        <v>50</v>
      </c>
      <c r="K1402" s="411">
        <v>55</v>
      </c>
      <c r="L1402" s="411">
        <v>52</v>
      </c>
      <c r="M1402" s="411">
        <v>48</v>
      </c>
      <c r="N1402" s="411">
        <v>53</v>
      </c>
      <c r="O1402" s="412">
        <v>55</v>
      </c>
      <c r="P1402" s="411">
        <f t="shared" si="409"/>
        <v>636</v>
      </c>
      <c r="Q1402" s="411">
        <f t="shared" si="410"/>
        <v>371.38709677419354</v>
      </c>
      <c r="R1402" s="411">
        <f t="shared" si="411"/>
        <v>94.268075639599545</v>
      </c>
      <c r="S1402" s="411">
        <f t="shared" si="412"/>
        <v>170.34482758620689</v>
      </c>
      <c r="T1402" s="411">
        <v>0</v>
      </c>
      <c r="U1402" s="411">
        <v>0</v>
      </c>
      <c r="V1402" s="411">
        <v>0</v>
      </c>
      <c r="W1402" s="411">
        <v>0</v>
      </c>
      <c r="X1402" s="411">
        <v>0</v>
      </c>
      <c r="Y1402" s="411">
        <v>0</v>
      </c>
      <c r="Z1402" s="411">
        <v>0</v>
      </c>
      <c r="AA1402" s="411">
        <v>0</v>
      </c>
      <c r="AB1402" s="411">
        <v>0</v>
      </c>
      <c r="AC1402" s="411">
        <v>0</v>
      </c>
      <c r="AD1402" s="411">
        <v>0</v>
      </c>
      <c r="AE1402" s="412">
        <v>0</v>
      </c>
      <c r="AF1402" s="411">
        <f t="shared" si="413"/>
        <v>0</v>
      </c>
      <c r="AG1402" s="411">
        <v>0</v>
      </c>
      <c r="AH1402" s="411">
        <v>0</v>
      </c>
      <c r="AI1402" s="411">
        <v>0</v>
      </c>
      <c r="AJ1402" s="411">
        <v>0</v>
      </c>
      <c r="AK1402" s="411">
        <v>0</v>
      </c>
      <c r="AL1402" s="411">
        <v>0</v>
      </c>
      <c r="AM1402" s="411">
        <v>0</v>
      </c>
      <c r="AN1402" s="411">
        <v>0</v>
      </c>
      <c r="AO1402" s="411">
        <v>0</v>
      </c>
      <c r="AP1402" s="411">
        <v>0</v>
      </c>
      <c r="AQ1402" s="411">
        <v>0</v>
      </c>
      <c r="AR1402" s="412">
        <v>0</v>
      </c>
      <c r="AS1402" s="411">
        <f t="shared" si="414"/>
        <v>0</v>
      </c>
      <c r="AT1402" s="411">
        <f t="shared" si="415"/>
        <v>0</v>
      </c>
      <c r="AU1402" s="411">
        <f t="shared" si="416"/>
        <v>0</v>
      </c>
      <c r="AV1402" s="411">
        <f t="shared" si="417"/>
        <v>0</v>
      </c>
      <c r="AW1402" s="411">
        <v>0</v>
      </c>
      <c r="AX1402" s="411">
        <v>0</v>
      </c>
      <c r="AY1402" s="411">
        <v>0</v>
      </c>
      <c r="AZ1402" s="411">
        <v>0</v>
      </c>
      <c r="BA1402" s="411">
        <v>0</v>
      </c>
      <c r="BB1402" s="411">
        <v>0</v>
      </c>
      <c r="BC1402" s="411">
        <v>0</v>
      </c>
      <c r="BD1402" s="411">
        <v>0</v>
      </c>
      <c r="BE1402" s="411">
        <v>0</v>
      </c>
      <c r="BF1402" s="411">
        <v>0</v>
      </c>
      <c r="BG1402" s="411">
        <v>0</v>
      </c>
      <c r="BH1402" s="412">
        <v>0</v>
      </c>
      <c r="BI1402" s="411">
        <f t="shared" si="418"/>
        <v>0</v>
      </c>
      <c r="BJ1402" s="411">
        <v>0</v>
      </c>
      <c r="BK1402" s="411">
        <v>0</v>
      </c>
      <c r="BL1402" s="411">
        <v>0</v>
      </c>
      <c r="BM1402" s="411">
        <v>0</v>
      </c>
      <c r="BN1402" s="411">
        <v>0</v>
      </c>
      <c r="BO1402" s="411">
        <v>0</v>
      </c>
      <c r="BP1402" s="411">
        <v>0</v>
      </c>
      <c r="BQ1402" s="411">
        <v>0</v>
      </c>
      <c r="BR1402" s="411">
        <v>0</v>
      </c>
      <c r="BS1402" s="411">
        <v>0</v>
      </c>
      <c r="BT1402" s="411">
        <v>0</v>
      </c>
      <c r="BU1402" s="412">
        <v>0</v>
      </c>
      <c r="BV1402" s="411">
        <f t="shared" si="419"/>
        <v>0</v>
      </c>
      <c r="BW1402" s="411">
        <v>0</v>
      </c>
      <c r="BX1402" s="411">
        <v>0</v>
      </c>
      <c r="BY1402" s="411">
        <v>0</v>
      </c>
      <c r="BZ1402" s="411">
        <v>0</v>
      </c>
      <c r="CA1402" s="411">
        <v>0</v>
      </c>
      <c r="CB1402" s="411">
        <v>0</v>
      </c>
      <c r="CC1402" s="411">
        <v>0</v>
      </c>
      <c r="CD1402" s="411">
        <v>0</v>
      </c>
      <c r="CE1402" s="411">
        <v>0</v>
      </c>
      <c r="CF1402" s="411">
        <v>0</v>
      </c>
      <c r="CG1402" s="411">
        <v>0</v>
      </c>
      <c r="CH1402" s="412">
        <v>0</v>
      </c>
      <c r="CI1402" s="411">
        <f t="shared" si="420"/>
        <v>0</v>
      </c>
      <c r="CJ1402" s="411">
        <v>0</v>
      </c>
      <c r="CK1402" s="411">
        <v>0</v>
      </c>
      <c r="CL1402" s="411">
        <v>0</v>
      </c>
      <c r="CM1402" s="411">
        <v>0</v>
      </c>
      <c r="CN1402" s="411">
        <v>0</v>
      </c>
      <c r="CO1402" s="411">
        <v>0</v>
      </c>
      <c r="CP1402" s="411">
        <v>0</v>
      </c>
      <c r="CQ1402" s="411">
        <v>0</v>
      </c>
      <c r="CR1402" s="411">
        <v>0</v>
      </c>
      <c r="CS1402" s="411">
        <v>0</v>
      </c>
      <c r="CT1402" s="411">
        <v>0</v>
      </c>
      <c r="CU1402" s="412">
        <v>0</v>
      </c>
      <c r="CV1402" s="411">
        <f t="shared" si="421"/>
        <v>0</v>
      </c>
      <c r="CW1402" s="411">
        <v>0</v>
      </c>
      <c r="CX1402" s="411">
        <v>0</v>
      </c>
      <c r="CY1402" s="411">
        <v>0</v>
      </c>
      <c r="CZ1402" s="411">
        <v>0</v>
      </c>
      <c r="DA1402" s="411">
        <v>0</v>
      </c>
      <c r="DB1402" s="411">
        <v>0</v>
      </c>
      <c r="DC1402" s="411">
        <v>0</v>
      </c>
      <c r="DD1402" s="411">
        <v>0</v>
      </c>
      <c r="DE1402" s="411">
        <v>0</v>
      </c>
      <c r="DF1402" s="411">
        <v>0</v>
      </c>
      <c r="DG1402" s="411">
        <v>0</v>
      </c>
      <c r="DH1402" s="412">
        <v>0</v>
      </c>
      <c r="DI1402" s="411">
        <f t="shared" si="422"/>
        <v>0</v>
      </c>
      <c r="DJ1402" s="411">
        <v>0</v>
      </c>
      <c r="DK1402" s="411">
        <v>0</v>
      </c>
      <c r="DL1402" s="411">
        <v>0</v>
      </c>
      <c r="DM1402" s="411">
        <v>0</v>
      </c>
      <c r="DN1402" s="411">
        <v>0</v>
      </c>
      <c r="DO1402" s="411">
        <v>0</v>
      </c>
      <c r="DP1402" s="411">
        <v>0</v>
      </c>
      <c r="DQ1402" s="411">
        <v>0</v>
      </c>
      <c r="DR1402" s="411">
        <v>0</v>
      </c>
      <c r="DS1402" s="411">
        <v>0</v>
      </c>
      <c r="DT1402" s="411">
        <v>0</v>
      </c>
      <c r="DU1402" s="412">
        <v>0</v>
      </c>
      <c r="DV1402" s="411">
        <f t="shared" si="423"/>
        <v>0</v>
      </c>
      <c r="DW1402" s="412">
        <v>0</v>
      </c>
      <c r="DX1402" s="412">
        <v>0</v>
      </c>
      <c r="DY1402" s="412">
        <v>0</v>
      </c>
      <c r="DZ1402" s="412">
        <v>0</v>
      </c>
      <c r="EA1402" s="412">
        <v>0</v>
      </c>
      <c r="EB1402" s="412">
        <v>0</v>
      </c>
      <c r="EC1402" s="412">
        <v>0</v>
      </c>
      <c r="ED1402" s="412">
        <v>0</v>
      </c>
      <c r="EE1402" s="412">
        <v>0</v>
      </c>
      <c r="EF1402" s="412">
        <v>0</v>
      </c>
      <c r="EG1402" s="412">
        <v>0</v>
      </c>
      <c r="EH1402" s="412">
        <v>0</v>
      </c>
      <c r="EI1402" s="411">
        <f t="shared" si="424"/>
        <v>0</v>
      </c>
      <c r="EK1402" s="411">
        <f t="shared" si="425"/>
        <v>636</v>
      </c>
      <c r="EL1402" s="7">
        <f t="shared" si="426"/>
        <v>-636</v>
      </c>
    </row>
    <row r="1403" spans="1:142">
      <c r="A1403" s="365" t="str">
        <f t="shared" si="408"/>
        <v xml:space="preserve"> 244</v>
      </c>
      <c r="B1403" s="370" t="s">
        <v>991</v>
      </c>
      <c r="C1403" s="370" t="s">
        <v>1188</v>
      </c>
      <c r="D1403" s="411">
        <v>2</v>
      </c>
      <c r="E1403" s="411">
        <v>0</v>
      </c>
      <c r="F1403" s="411">
        <v>0</v>
      </c>
      <c r="G1403" s="411">
        <v>1</v>
      </c>
      <c r="H1403" s="411">
        <v>0</v>
      </c>
      <c r="I1403" s="411">
        <v>0</v>
      </c>
      <c r="J1403" s="411">
        <v>0</v>
      </c>
      <c r="K1403" s="411">
        <v>1</v>
      </c>
      <c r="L1403" s="411">
        <v>1</v>
      </c>
      <c r="M1403" s="411">
        <v>1</v>
      </c>
      <c r="N1403" s="411">
        <v>3</v>
      </c>
      <c r="O1403" s="412">
        <v>0</v>
      </c>
      <c r="P1403" s="411">
        <f t="shared" si="409"/>
        <v>9</v>
      </c>
      <c r="Q1403" s="411">
        <f t="shared" si="410"/>
        <v>3</v>
      </c>
      <c r="R1403" s="411">
        <f t="shared" si="411"/>
        <v>1.7241379310344827</v>
      </c>
      <c r="S1403" s="411">
        <f t="shared" si="412"/>
        <v>4.2758620689655169</v>
      </c>
      <c r="T1403" s="411">
        <v>0</v>
      </c>
      <c r="U1403" s="411">
        <v>0</v>
      </c>
      <c r="V1403" s="411">
        <v>0</v>
      </c>
      <c r="W1403" s="411">
        <v>0</v>
      </c>
      <c r="X1403" s="411">
        <v>0</v>
      </c>
      <c r="Y1403" s="411">
        <v>0</v>
      </c>
      <c r="Z1403" s="411">
        <v>0</v>
      </c>
      <c r="AA1403" s="411">
        <v>0</v>
      </c>
      <c r="AB1403" s="411">
        <v>0</v>
      </c>
      <c r="AC1403" s="411">
        <v>0</v>
      </c>
      <c r="AD1403" s="411">
        <v>0</v>
      </c>
      <c r="AE1403" s="412">
        <v>0</v>
      </c>
      <c r="AF1403" s="411">
        <f t="shared" si="413"/>
        <v>0</v>
      </c>
      <c r="AG1403" s="411">
        <v>0</v>
      </c>
      <c r="AH1403" s="411">
        <v>0</v>
      </c>
      <c r="AI1403" s="411">
        <v>0</v>
      </c>
      <c r="AJ1403" s="411">
        <v>0</v>
      </c>
      <c r="AK1403" s="411">
        <v>0</v>
      </c>
      <c r="AL1403" s="411">
        <v>0</v>
      </c>
      <c r="AM1403" s="411">
        <v>0</v>
      </c>
      <c r="AN1403" s="411">
        <v>0</v>
      </c>
      <c r="AO1403" s="411">
        <v>0</v>
      </c>
      <c r="AP1403" s="411">
        <v>0</v>
      </c>
      <c r="AQ1403" s="411">
        <v>0</v>
      </c>
      <c r="AR1403" s="412">
        <v>0</v>
      </c>
      <c r="AS1403" s="411">
        <f t="shared" si="414"/>
        <v>0</v>
      </c>
      <c r="AT1403" s="411">
        <f t="shared" si="415"/>
        <v>0</v>
      </c>
      <c r="AU1403" s="411">
        <f t="shared" si="416"/>
        <v>0</v>
      </c>
      <c r="AV1403" s="411">
        <f t="shared" si="417"/>
        <v>0</v>
      </c>
      <c r="AW1403" s="411">
        <v>0</v>
      </c>
      <c r="AX1403" s="411">
        <v>0</v>
      </c>
      <c r="AY1403" s="411">
        <v>0</v>
      </c>
      <c r="AZ1403" s="411">
        <v>0</v>
      </c>
      <c r="BA1403" s="411">
        <v>0</v>
      </c>
      <c r="BB1403" s="411">
        <v>0</v>
      </c>
      <c r="BC1403" s="411">
        <v>0</v>
      </c>
      <c r="BD1403" s="411">
        <v>0</v>
      </c>
      <c r="BE1403" s="411">
        <v>0</v>
      </c>
      <c r="BF1403" s="411">
        <v>0</v>
      </c>
      <c r="BG1403" s="411">
        <v>0</v>
      </c>
      <c r="BH1403" s="412">
        <v>0</v>
      </c>
      <c r="BI1403" s="411">
        <f t="shared" si="418"/>
        <v>0</v>
      </c>
      <c r="BJ1403" s="411">
        <v>0</v>
      </c>
      <c r="BK1403" s="411">
        <v>0</v>
      </c>
      <c r="BL1403" s="411">
        <v>0</v>
      </c>
      <c r="BM1403" s="411">
        <v>0</v>
      </c>
      <c r="BN1403" s="411">
        <v>0</v>
      </c>
      <c r="BO1403" s="411">
        <v>0</v>
      </c>
      <c r="BP1403" s="411">
        <v>0</v>
      </c>
      <c r="BQ1403" s="411">
        <v>0</v>
      </c>
      <c r="BR1403" s="411">
        <v>0</v>
      </c>
      <c r="BS1403" s="411">
        <v>0</v>
      </c>
      <c r="BT1403" s="411">
        <v>0</v>
      </c>
      <c r="BU1403" s="412">
        <v>0</v>
      </c>
      <c r="BV1403" s="411">
        <f t="shared" si="419"/>
        <v>0</v>
      </c>
      <c r="BW1403" s="411">
        <v>0</v>
      </c>
      <c r="BX1403" s="411">
        <v>0</v>
      </c>
      <c r="BY1403" s="411">
        <v>0</v>
      </c>
      <c r="BZ1403" s="411">
        <v>0</v>
      </c>
      <c r="CA1403" s="411">
        <v>0</v>
      </c>
      <c r="CB1403" s="411">
        <v>0</v>
      </c>
      <c r="CC1403" s="411">
        <v>0</v>
      </c>
      <c r="CD1403" s="411">
        <v>0</v>
      </c>
      <c r="CE1403" s="411">
        <v>0</v>
      </c>
      <c r="CF1403" s="411">
        <v>0</v>
      </c>
      <c r="CG1403" s="411">
        <v>0</v>
      </c>
      <c r="CH1403" s="412">
        <v>0</v>
      </c>
      <c r="CI1403" s="411">
        <f t="shared" si="420"/>
        <v>0</v>
      </c>
      <c r="CJ1403" s="411">
        <v>0</v>
      </c>
      <c r="CK1403" s="411">
        <v>0</v>
      </c>
      <c r="CL1403" s="411">
        <v>0</v>
      </c>
      <c r="CM1403" s="411">
        <v>0</v>
      </c>
      <c r="CN1403" s="411">
        <v>0</v>
      </c>
      <c r="CO1403" s="411">
        <v>0</v>
      </c>
      <c r="CP1403" s="411">
        <v>0</v>
      </c>
      <c r="CQ1403" s="411">
        <v>0</v>
      </c>
      <c r="CR1403" s="411">
        <v>0</v>
      </c>
      <c r="CS1403" s="411">
        <v>0</v>
      </c>
      <c r="CT1403" s="411">
        <v>0</v>
      </c>
      <c r="CU1403" s="412">
        <v>0</v>
      </c>
      <c r="CV1403" s="411">
        <f t="shared" si="421"/>
        <v>0</v>
      </c>
      <c r="CW1403" s="411">
        <v>0</v>
      </c>
      <c r="CX1403" s="411">
        <v>0</v>
      </c>
      <c r="CY1403" s="411">
        <v>0</v>
      </c>
      <c r="CZ1403" s="411">
        <v>0</v>
      </c>
      <c r="DA1403" s="411">
        <v>0</v>
      </c>
      <c r="DB1403" s="411">
        <v>0</v>
      </c>
      <c r="DC1403" s="411">
        <v>0</v>
      </c>
      <c r="DD1403" s="411">
        <v>0</v>
      </c>
      <c r="DE1403" s="411">
        <v>0</v>
      </c>
      <c r="DF1403" s="411">
        <v>0</v>
      </c>
      <c r="DG1403" s="411">
        <v>0</v>
      </c>
      <c r="DH1403" s="412">
        <v>0</v>
      </c>
      <c r="DI1403" s="411">
        <f t="shared" si="422"/>
        <v>0</v>
      </c>
      <c r="DJ1403" s="411">
        <v>0</v>
      </c>
      <c r="DK1403" s="411">
        <v>0</v>
      </c>
      <c r="DL1403" s="411">
        <v>0</v>
      </c>
      <c r="DM1403" s="411">
        <v>0</v>
      </c>
      <c r="DN1403" s="411">
        <v>0</v>
      </c>
      <c r="DO1403" s="411">
        <v>0</v>
      </c>
      <c r="DP1403" s="411">
        <v>0</v>
      </c>
      <c r="DQ1403" s="411">
        <v>0</v>
      </c>
      <c r="DR1403" s="411">
        <v>0</v>
      </c>
      <c r="DS1403" s="411">
        <v>0</v>
      </c>
      <c r="DT1403" s="411">
        <v>0</v>
      </c>
      <c r="DU1403" s="412">
        <v>0</v>
      </c>
      <c r="DV1403" s="411">
        <f t="shared" si="423"/>
        <v>0</v>
      </c>
      <c r="DW1403" s="412">
        <v>0</v>
      </c>
      <c r="DX1403" s="412">
        <v>0</v>
      </c>
      <c r="DY1403" s="412">
        <v>0</v>
      </c>
      <c r="DZ1403" s="412">
        <v>0</v>
      </c>
      <c r="EA1403" s="412">
        <v>0</v>
      </c>
      <c r="EB1403" s="412">
        <v>0</v>
      </c>
      <c r="EC1403" s="412">
        <v>0</v>
      </c>
      <c r="ED1403" s="412">
        <v>0</v>
      </c>
      <c r="EE1403" s="412">
        <v>0</v>
      </c>
      <c r="EF1403" s="412">
        <v>0</v>
      </c>
      <c r="EG1403" s="412">
        <v>0</v>
      </c>
      <c r="EH1403" s="412">
        <v>0</v>
      </c>
      <c r="EI1403" s="411">
        <f t="shared" si="424"/>
        <v>0</v>
      </c>
      <c r="EK1403" s="411">
        <f t="shared" si="425"/>
        <v>9</v>
      </c>
      <c r="EL1403" s="7">
        <f t="shared" si="426"/>
        <v>-9</v>
      </c>
    </row>
    <row r="1404" spans="1:142">
      <c r="A1404" s="365" t="str">
        <f t="shared" si="408"/>
        <v xml:space="preserve"> 244</v>
      </c>
      <c r="B1404" s="370" t="s">
        <v>991</v>
      </c>
      <c r="C1404" s="370" t="s">
        <v>1190</v>
      </c>
      <c r="D1404" s="411">
        <v>1</v>
      </c>
      <c r="E1404" s="411">
        <v>0</v>
      </c>
      <c r="F1404" s="411">
        <v>0</v>
      </c>
      <c r="G1404" s="411">
        <v>1</v>
      </c>
      <c r="H1404" s="411">
        <v>0</v>
      </c>
      <c r="I1404" s="411">
        <v>0</v>
      </c>
      <c r="J1404" s="411">
        <v>0</v>
      </c>
      <c r="K1404" s="411">
        <v>0</v>
      </c>
      <c r="L1404" s="411">
        <v>0</v>
      </c>
      <c r="M1404" s="411">
        <v>1</v>
      </c>
      <c r="N1404" s="411">
        <v>0</v>
      </c>
      <c r="O1404" s="412">
        <v>0</v>
      </c>
      <c r="P1404" s="411">
        <f t="shared" si="409"/>
        <v>3</v>
      </c>
      <c r="Q1404" s="411">
        <f t="shared" si="410"/>
        <v>2</v>
      </c>
      <c r="R1404" s="411">
        <f t="shared" si="411"/>
        <v>0</v>
      </c>
      <c r="S1404" s="411">
        <f t="shared" si="412"/>
        <v>1</v>
      </c>
      <c r="T1404" s="411">
        <v>0</v>
      </c>
      <c r="U1404" s="411">
        <v>0</v>
      </c>
      <c r="V1404" s="411">
        <v>0</v>
      </c>
      <c r="W1404" s="411">
        <v>0</v>
      </c>
      <c r="X1404" s="411">
        <v>0</v>
      </c>
      <c r="Y1404" s="411">
        <v>0</v>
      </c>
      <c r="Z1404" s="411">
        <v>0</v>
      </c>
      <c r="AA1404" s="411">
        <v>0</v>
      </c>
      <c r="AB1404" s="411">
        <v>0</v>
      </c>
      <c r="AC1404" s="411">
        <v>0</v>
      </c>
      <c r="AD1404" s="411">
        <v>0</v>
      </c>
      <c r="AE1404" s="412">
        <v>0</v>
      </c>
      <c r="AF1404" s="411">
        <f t="shared" si="413"/>
        <v>0</v>
      </c>
      <c r="AG1404" s="411">
        <v>0</v>
      </c>
      <c r="AH1404" s="411">
        <v>0</v>
      </c>
      <c r="AI1404" s="411">
        <v>0</v>
      </c>
      <c r="AJ1404" s="411">
        <v>0</v>
      </c>
      <c r="AK1404" s="411">
        <v>0</v>
      </c>
      <c r="AL1404" s="411">
        <v>0</v>
      </c>
      <c r="AM1404" s="411">
        <v>0</v>
      </c>
      <c r="AN1404" s="411">
        <v>0</v>
      </c>
      <c r="AO1404" s="411">
        <v>0</v>
      </c>
      <c r="AP1404" s="411">
        <v>0</v>
      </c>
      <c r="AQ1404" s="411">
        <v>0</v>
      </c>
      <c r="AR1404" s="412">
        <v>0</v>
      </c>
      <c r="AS1404" s="411">
        <f t="shared" si="414"/>
        <v>0</v>
      </c>
      <c r="AT1404" s="411">
        <f t="shared" si="415"/>
        <v>0</v>
      </c>
      <c r="AU1404" s="411">
        <f t="shared" si="416"/>
        <v>0</v>
      </c>
      <c r="AV1404" s="411">
        <f t="shared" si="417"/>
        <v>0</v>
      </c>
      <c r="AW1404" s="411">
        <v>0</v>
      </c>
      <c r="AX1404" s="411">
        <v>0</v>
      </c>
      <c r="AY1404" s="411">
        <v>0</v>
      </c>
      <c r="AZ1404" s="411">
        <v>0</v>
      </c>
      <c r="BA1404" s="411">
        <v>0</v>
      </c>
      <c r="BB1404" s="411">
        <v>0</v>
      </c>
      <c r="BC1404" s="411">
        <v>0</v>
      </c>
      <c r="BD1404" s="411">
        <v>0</v>
      </c>
      <c r="BE1404" s="411">
        <v>0</v>
      </c>
      <c r="BF1404" s="411">
        <v>0</v>
      </c>
      <c r="BG1404" s="411">
        <v>0</v>
      </c>
      <c r="BH1404" s="412">
        <v>0</v>
      </c>
      <c r="BI1404" s="411">
        <f t="shared" si="418"/>
        <v>0</v>
      </c>
      <c r="BJ1404" s="411">
        <v>0</v>
      </c>
      <c r="BK1404" s="411">
        <v>0</v>
      </c>
      <c r="BL1404" s="411">
        <v>0</v>
      </c>
      <c r="BM1404" s="411">
        <v>0</v>
      </c>
      <c r="BN1404" s="411">
        <v>0</v>
      </c>
      <c r="BO1404" s="411">
        <v>0</v>
      </c>
      <c r="BP1404" s="411">
        <v>0</v>
      </c>
      <c r="BQ1404" s="411">
        <v>0</v>
      </c>
      <c r="BR1404" s="411">
        <v>0</v>
      </c>
      <c r="BS1404" s="411">
        <v>0</v>
      </c>
      <c r="BT1404" s="411">
        <v>0</v>
      </c>
      <c r="BU1404" s="412">
        <v>0</v>
      </c>
      <c r="BV1404" s="411">
        <f t="shared" si="419"/>
        <v>0</v>
      </c>
      <c r="BW1404" s="411">
        <v>0</v>
      </c>
      <c r="BX1404" s="411">
        <v>0</v>
      </c>
      <c r="BY1404" s="411">
        <v>0</v>
      </c>
      <c r="BZ1404" s="411">
        <v>0</v>
      </c>
      <c r="CA1404" s="411">
        <v>0</v>
      </c>
      <c r="CB1404" s="411">
        <v>0</v>
      </c>
      <c r="CC1404" s="411">
        <v>0</v>
      </c>
      <c r="CD1404" s="411">
        <v>0</v>
      </c>
      <c r="CE1404" s="411">
        <v>0</v>
      </c>
      <c r="CF1404" s="411">
        <v>0</v>
      </c>
      <c r="CG1404" s="411">
        <v>0</v>
      </c>
      <c r="CH1404" s="412">
        <v>0</v>
      </c>
      <c r="CI1404" s="411">
        <f t="shared" si="420"/>
        <v>0</v>
      </c>
      <c r="CJ1404" s="411">
        <v>0</v>
      </c>
      <c r="CK1404" s="411">
        <v>0</v>
      </c>
      <c r="CL1404" s="411">
        <v>0</v>
      </c>
      <c r="CM1404" s="411">
        <v>0</v>
      </c>
      <c r="CN1404" s="411">
        <v>0</v>
      </c>
      <c r="CO1404" s="411">
        <v>0</v>
      </c>
      <c r="CP1404" s="411">
        <v>0</v>
      </c>
      <c r="CQ1404" s="411">
        <v>0</v>
      </c>
      <c r="CR1404" s="411">
        <v>0</v>
      </c>
      <c r="CS1404" s="411">
        <v>0</v>
      </c>
      <c r="CT1404" s="411">
        <v>0</v>
      </c>
      <c r="CU1404" s="412">
        <v>0</v>
      </c>
      <c r="CV1404" s="411">
        <f t="shared" si="421"/>
        <v>0</v>
      </c>
      <c r="CW1404" s="411">
        <v>0</v>
      </c>
      <c r="CX1404" s="411">
        <v>0</v>
      </c>
      <c r="CY1404" s="411">
        <v>0</v>
      </c>
      <c r="CZ1404" s="411">
        <v>0</v>
      </c>
      <c r="DA1404" s="411">
        <v>0</v>
      </c>
      <c r="DB1404" s="411">
        <v>0</v>
      </c>
      <c r="DC1404" s="411">
        <v>0</v>
      </c>
      <c r="DD1404" s="411">
        <v>0</v>
      </c>
      <c r="DE1404" s="411">
        <v>0</v>
      </c>
      <c r="DF1404" s="411">
        <v>0</v>
      </c>
      <c r="DG1404" s="411">
        <v>0</v>
      </c>
      <c r="DH1404" s="412">
        <v>0</v>
      </c>
      <c r="DI1404" s="411">
        <f t="shared" si="422"/>
        <v>0</v>
      </c>
      <c r="DJ1404" s="411">
        <v>0</v>
      </c>
      <c r="DK1404" s="411">
        <v>0</v>
      </c>
      <c r="DL1404" s="411">
        <v>0</v>
      </c>
      <c r="DM1404" s="411">
        <v>0</v>
      </c>
      <c r="DN1404" s="411">
        <v>0</v>
      </c>
      <c r="DO1404" s="411">
        <v>0</v>
      </c>
      <c r="DP1404" s="411">
        <v>0</v>
      </c>
      <c r="DQ1404" s="411">
        <v>0</v>
      </c>
      <c r="DR1404" s="411">
        <v>0</v>
      </c>
      <c r="DS1404" s="411">
        <v>0</v>
      </c>
      <c r="DT1404" s="411">
        <v>0</v>
      </c>
      <c r="DU1404" s="412">
        <v>0</v>
      </c>
      <c r="DV1404" s="411">
        <f t="shared" si="423"/>
        <v>0</v>
      </c>
      <c r="DW1404" s="412">
        <v>0</v>
      </c>
      <c r="DX1404" s="412">
        <v>0</v>
      </c>
      <c r="DY1404" s="412">
        <v>0</v>
      </c>
      <c r="DZ1404" s="412">
        <v>0</v>
      </c>
      <c r="EA1404" s="412">
        <v>0</v>
      </c>
      <c r="EB1404" s="412">
        <v>0</v>
      </c>
      <c r="EC1404" s="412">
        <v>0</v>
      </c>
      <c r="ED1404" s="412">
        <v>0</v>
      </c>
      <c r="EE1404" s="412">
        <v>0</v>
      </c>
      <c r="EF1404" s="412">
        <v>0</v>
      </c>
      <c r="EG1404" s="412">
        <v>0</v>
      </c>
      <c r="EH1404" s="412">
        <v>0</v>
      </c>
      <c r="EI1404" s="411">
        <f t="shared" si="424"/>
        <v>0</v>
      </c>
      <c r="EK1404" s="411">
        <f t="shared" si="425"/>
        <v>3</v>
      </c>
      <c r="EL1404" s="7">
        <f t="shared" si="426"/>
        <v>-3</v>
      </c>
    </row>
    <row r="1405" spans="1:142">
      <c r="A1405" s="365" t="str">
        <f t="shared" si="408"/>
        <v xml:space="preserve"> 244</v>
      </c>
      <c r="B1405" s="370" t="s">
        <v>991</v>
      </c>
      <c r="C1405" s="370" t="s">
        <v>1189</v>
      </c>
      <c r="D1405" s="411">
        <v>3</v>
      </c>
      <c r="E1405" s="411">
        <v>0</v>
      </c>
      <c r="F1405" s="411">
        <v>0</v>
      </c>
      <c r="G1405" s="411">
        <v>0</v>
      </c>
      <c r="H1405" s="411">
        <v>0</v>
      </c>
      <c r="I1405" s="411">
        <v>0</v>
      </c>
      <c r="J1405" s="411">
        <v>0</v>
      </c>
      <c r="K1405" s="411">
        <v>0</v>
      </c>
      <c r="L1405" s="411">
        <v>0</v>
      </c>
      <c r="M1405" s="411">
        <v>0</v>
      </c>
      <c r="N1405" s="411">
        <v>0</v>
      </c>
      <c r="O1405" s="412">
        <v>0</v>
      </c>
      <c r="P1405" s="411">
        <f t="shared" si="409"/>
        <v>3</v>
      </c>
      <c r="Q1405" s="411">
        <f t="shared" si="410"/>
        <v>3</v>
      </c>
      <c r="R1405" s="411">
        <f t="shared" si="411"/>
        <v>0</v>
      </c>
      <c r="S1405" s="411">
        <f t="shared" si="412"/>
        <v>0</v>
      </c>
      <c r="T1405" s="411">
        <v>0</v>
      </c>
      <c r="U1405" s="411">
        <v>0</v>
      </c>
      <c r="V1405" s="411">
        <v>0</v>
      </c>
      <c r="W1405" s="411">
        <v>0</v>
      </c>
      <c r="X1405" s="411">
        <v>0</v>
      </c>
      <c r="Y1405" s="411">
        <v>0</v>
      </c>
      <c r="Z1405" s="411">
        <v>0</v>
      </c>
      <c r="AA1405" s="411">
        <v>0</v>
      </c>
      <c r="AB1405" s="411">
        <v>0</v>
      </c>
      <c r="AC1405" s="411">
        <v>0</v>
      </c>
      <c r="AD1405" s="411">
        <v>0</v>
      </c>
      <c r="AE1405" s="412">
        <v>0</v>
      </c>
      <c r="AF1405" s="411">
        <f t="shared" si="413"/>
        <v>0</v>
      </c>
      <c r="AG1405" s="411">
        <v>0</v>
      </c>
      <c r="AH1405" s="411">
        <v>0</v>
      </c>
      <c r="AI1405" s="411">
        <v>0</v>
      </c>
      <c r="AJ1405" s="411">
        <v>0</v>
      </c>
      <c r="AK1405" s="411">
        <v>0</v>
      </c>
      <c r="AL1405" s="411">
        <v>0</v>
      </c>
      <c r="AM1405" s="411">
        <v>0</v>
      </c>
      <c r="AN1405" s="411">
        <v>0</v>
      </c>
      <c r="AO1405" s="411">
        <v>0</v>
      </c>
      <c r="AP1405" s="411">
        <v>0</v>
      </c>
      <c r="AQ1405" s="411">
        <v>0</v>
      </c>
      <c r="AR1405" s="412">
        <v>0</v>
      </c>
      <c r="AS1405" s="411">
        <f t="shared" si="414"/>
        <v>0</v>
      </c>
      <c r="AT1405" s="411">
        <f t="shared" si="415"/>
        <v>0</v>
      </c>
      <c r="AU1405" s="411">
        <f t="shared" si="416"/>
        <v>0</v>
      </c>
      <c r="AV1405" s="411">
        <f t="shared" si="417"/>
        <v>0</v>
      </c>
      <c r="AW1405" s="411">
        <v>0</v>
      </c>
      <c r="AX1405" s="411">
        <v>0</v>
      </c>
      <c r="AY1405" s="411">
        <v>0</v>
      </c>
      <c r="AZ1405" s="411">
        <v>0</v>
      </c>
      <c r="BA1405" s="411">
        <v>0</v>
      </c>
      <c r="BB1405" s="411">
        <v>0</v>
      </c>
      <c r="BC1405" s="411">
        <v>0</v>
      </c>
      <c r="BD1405" s="411">
        <v>0</v>
      </c>
      <c r="BE1405" s="411">
        <v>0</v>
      </c>
      <c r="BF1405" s="411">
        <v>0</v>
      </c>
      <c r="BG1405" s="411">
        <v>0</v>
      </c>
      <c r="BH1405" s="412">
        <v>0</v>
      </c>
      <c r="BI1405" s="411">
        <f t="shared" si="418"/>
        <v>0</v>
      </c>
      <c r="BJ1405" s="411">
        <v>0</v>
      </c>
      <c r="BK1405" s="411">
        <v>0</v>
      </c>
      <c r="BL1405" s="411">
        <v>0</v>
      </c>
      <c r="BM1405" s="411">
        <v>0</v>
      </c>
      <c r="BN1405" s="411">
        <v>0</v>
      </c>
      <c r="BO1405" s="411">
        <v>0</v>
      </c>
      <c r="BP1405" s="411">
        <v>0</v>
      </c>
      <c r="BQ1405" s="411">
        <v>0</v>
      </c>
      <c r="BR1405" s="411">
        <v>0</v>
      </c>
      <c r="BS1405" s="411">
        <v>0</v>
      </c>
      <c r="BT1405" s="411">
        <v>0</v>
      </c>
      <c r="BU1405" s="412">
        <v>0</v>
      </c>
      <c r="BV1405" s="411">
        <f t="shared" si="419"/>
        <v>0</v>
      </c>
      <c r="BW1405" s="411">
        <v>0</v>
      </c>
      <c r="BX1405" s="411">
        <v>0</v>
      </c>
      <c r="BY1405" s="411">
        <v>0</v>
      </c>
      <c r="BZ1405" s="411">
        <v>0</v>
      </c>
      <c r="CA1405" s="411">
        <v>0</v>
      </c>
      <c r="CB1405" s="411">
        <v>0</v>
      </c>
      <c r="CC1405" s="411">
        <v>0</v>
      </c>
      <c r="CD1405" s="411">
        <v>0</v>
      </c>
      <c r="CE1405" s="411">
        <v>0</v>
      </c>
      <c r="CF1405" s="411">
        <v>0</v>
      </c>
      <c r="CG1405" s="411">
        <v>0</v>
      </c>
      <c r="CH1405" s="412">
        <v>0</v>
      </c>
      <c r="CI1405" s="411">
        <f t="shared" si="420"/>
        <v>0</v>
      </c>
      <c r="CJ1405" s="411">
        <v>0</v>
      </c>
      <c r="CK1405" s="411">
        <v>0</v>
      </c>
      <c r="CL1405" s="411">
        <v>0</v>
      </c>
      <c r="CM1405" s="411">
        <v>0</v>
      </c>
      <c r="CN1405" s="411">
        <v>0</v>
      </c>
      <c r="CO1405" s="411">
        <v>0</v>
      </c>
      <c r="CP1405" s="411">
        <v>0</v>
      </c>
      <c r="CQ1405" s="411">
        <v>0</v>
      </c>
      <c r="CR1405" s="411">
        <v>0</v>
      </c>
      <c r="CS1405" s="411">
        <v>0</v>
      </c>
      <c r="CT1405" s="411">
        <v>0</v>
      </c>
      <c r="CU1405" s="412">
        <v>0</v>
      </c>
      <c r="CV1405" s="411">
        <f t="shared" si="421"/>
        <v>0</v>
      </c>
      <c r="CW1405" s="411">
        <v>0</v>
      </c>
      <c r="CX1405" s="411">
        <v>0</v>
      </c>
      <c r="CY1405" s="411">
        <v>0</v>
      </c>
      <c r="CZ1405" s="411">
        <v>0</v>
      </c>
      <c r="DA1405" s="411">
        <v>0</v>
      </c>
      <c r="DB1405" s="411">
        <v>0</v>
      </c>
      <c r="DC1405" s="411">
        <v>0</v>
      </c>
      <c r="DD1405" s="411">
        <v>0</v>
      </c>
      <c r="DE1405" s="411">
        <v>0</v>
      </c>
      <c r="DF1405" s="411">
        <v>0</v>
      </c>
      <c r="DG1405" s="411">
        <v>0</v>
      </c>
      <c r="DH1405" s="412">
        <v>0</v>
      </c>
      <c r="DI1405" s="411">
        <f t="shared" si="422"/>
        <v>0</v>
      </c>
      <c r="DJ1405" s="411">
        <v>0</v>
      </c>
      <c r="DK1405" s="411">
        <v>0</v>
      </c>
      <c r="DL1405" s="411">
        <v>0</v>
      </c>
      <c r="DM1405" s="411">
        <v>0</v>
      </c>
      <c r="DN1405" s="411">
        <v>0</v>
      </c>
      <c r="DO1405" s="411">
        <v>0</v>
      </c>
      <c r="DP1405" s="411">
        <v>0</v>
      </c>
      <c r="DQ1405" s="411">
        <v>0</v>
      </c>
      <c r="DR1405" s="411">
        <v>0</v>
      </c>
      <c r="DS1405" s="411">
        <v>0</v>
      </c>
      <c r="DT1405" s="411">
        <v>0</v>
      </c>
      <c r="DU1405" s="412">
        <v>0</v>
      </c>
      <c r="DV1405" s="411">
        <f t="shared" si="423"/>
        <v>0</v>
      </c>
      <c r="DW1405" s="412">
        <v>0</v>
      </c>
      <c r="DX1405" s="412">
        <v>0</v>
      </c>
      <c r="DY1405" s="412">
        <v>0</v>
      </c>
      <c r="DZ1405" s="412">
        <v>0</v>
      </c>
      <c r="EA1405" s="412">
        <v>0</v>
      </c>
      <c r="EB1405" s="412">
        <v>0</v>
      </c>
      <c r="EC1405" s="412">
        <v>0</v>
      </c>
      <c r="ED1405" s="412">
        <v>0</v>
      </c>
      <c r="EE1405" s="412">
        <v>0</v>
      </c>
      <c r="EF1405" s="412">
        <v>0</v>
      </c>
      <c r="EG1405" s="412">
        <v>0</v>
      </c>
      <c r="EH1405" s="412">
        <v>0</v>
      </c>
      <c r="EI1405" s="411">
        <f t="shared" si="424"/>
        <v>0</v>
      </c>
      <c r="EK1405" s="411">
        <f t="shared" si="425"/>
        <v>3</v>
      </c>
      <c r="EL1405" s="7">
        <f t="shared" si="426"/>
        <v>-3</v>
      </c>
    </row>
    <row r="1406" spans="1:142">
      <c r="A1406" s="365" t="str">
        <f t="shared" si="408"/>
        <v xml:space="preserve"> 244</v>
      </c>
      <c r="B1406" s="370" t="s">
        <v>991</v>
      </c>
      <c r="C1406" s="370" t="s">
        <v>1191</v>
      </c>
      <c r="D1406" s="411">
        <v>3</v>
      </c>
      <c r="E1406" s="411">
        <v>0</v>
      </c>
      <c r="F1406" s="411">
        <v>0</v>
      </c>
      <c r="G1406" s="411">
        <v>0</v>
      </c>
      <c r="H1406" s="411">
        <v>0</v>
      </c>
      <c r="I1406" s="411">
        <v>0</v>
      </c>
      <c r="J1406" s="411">
        <v>0</v>
      </c>
      <c r="K1406" s="411">
        <v>0</v>
      </c>
      <c r="L1406" s="411">
        <v>0</v>
      </c>
      <c r="M1406" s="411">
        <v>0</v>
      </c>
      <c r="N1406" s="411">
        <v>0</v>
      </c>
      <c r="O1406" s="412">
        <v>0</v>
      </c>
      <c r="P1406" s="411">
        <f t="shared" si="409"/>
        <v>3</v>
      </c>
      <c r="Q1406" s="411">
        <f t="shared" si="410"/>
        <v>3</v>
      </c>
      <c r="R1406" s="411">
        <f t="shared" si="411"/>
        <v>0</v>
      </c>
      <c r="S1406" s="411">
        <f t="shared" si="412"/>
        <v>0</v>
      </c>
      <c r="T1406" s="411">
        <v>0</v>
      </c>
      <c r="U1406" s="411">
        <v>0</v>
      </c>
      <c r="V1406" s="411">
        <v>0</v>
      </c>
      <c r="W1406" s="411">
        <v>0</v>
      </c>
      <c r="X1406" s="411">
        <v>0</v>
      </c>
      <c r="Y1406" s="411">
        <v>0</v>
      </c>
      <c r="Z1406" s="411">
        <v>0</v>
      </c>
      <c r="AA1406" s="411">
        <v>0</v>
      </c>
      <c r="AB1406" s="411">
        <v>0</v>
      </c>
      <c r="AC1406" s="411">
        <v>0</v>
      </c>
      <c r="AD1406" s="411">
        <v>0</v>
      </c>
      <c r="AE1406" s="412">
        <v>0</v>
      </c>
      <c r="AF1406" s="411">
        <f t="shared" si="413"/>
        <v>0</v>
      </c>
      <c r="AG1406" s="411">
        <v>0</v>
      </c>
      <c r="AH1406" s="411">
        <v>0</v>
      </c>
      <c r="AI1406" s="411">
        <v>0</v>
      </c>
      <c r="AJ1406" s="411">
        <v>0</v>
      </c>
      <c r="AK1406" s="411">
        <v>0</v>
      </c>
      <c r="AL1406" s="411">
        <v>0</v>
      </c>
      <c r="AM1406" s="411">
        <v>0</v>
      </c>
      <c r="AN1406" s="411">
        <v>0</v>
      </c>
      <c r="AO1406" s="411">
        <v>0</v>
      </c>
      <c r="AP1406" s="411">
        <v>0</v>
      </c>
      <c r="AQ1406" s="411">
        <v>0</v>
      </c>
      <c r="AR1406" s="412">
        <v>0</v>
      </c>
      <c r="AS1406" s="411">
        <f t="shared" si="414"/>
        <v>0</v>
      </c>
      <c r="AT1406" s="411">
        <f t="shared" si="415"/>
        <v>0</v>
      </c>
      <c r="AU1406" s="411">
        <f t="shared" si="416"/>
        <v>0</v>
      </c>
      <c r="AV1406" s="411">
        <f t="shared" si="417"/>
        <v>0</v>
      </c>
      <c r="AW1406" s="411">
        <v>0</v>
      </c>
      <c r="AX1406" s="411">
        <v>0</v>
      </c>
      <c r="AY1406" s="411">
        <v>0</v>
      </c>
      <c r="AZ1406" s="411">
        <v>0</v>
      </c>
      <c r="BA1406" s="411">
        <v>0</v>
      </c>
      <c r="BB1406" s="411">
        <v>0</v>
      </c>
      <c r="BC1406" s="411">
        <v>0</v>
      </c>
      <c r="BD1406" s="411">
        <v>0</v>
      </c>
      <c r="BE1406" s="411">
        <v>0</v>
      </c>
      <c r="BF1406" s="411">
        <v>0</v>
      </c>
      <c r="BG1406" s="411">
        <v>0</v>
      </c>
      <c r="BH1406" s="412">
        <v>0</v>
      </c>
      <c r="BI1406" s="411">
        <f t="shared" si="418"/>
        <v>0</v>
      </c>
      <c r="BJ1406" s="411">
        <v>0</v>
      </c>
      <c r="BK1406" s="411">
        <v>0</v>
      </c>
      <c r="BL1406" s="411">
        <v>0</v>
      </c>
      <c r="BM1406" s="411">
        <v>0</v>
      </c>
      <c r="BN1406" s="411">
        <v>0</v>
      </c>
      <c r="BO1406" s="411">
        <v>0</v>
      </c>
      <c r="BP1406" s="411">
        <v>0</v>
      </c>
      <c r="BQ1406" s="411">
        <v>0</v>
      </c>
      <c r="BR1406" s="411">
        <v>0</v>
      </c>
      <c r="BS1406" s="411">
        <v>0</v>
      </c>
      <c r="BT1406" s="411">
        <v>0</v>
      </c>
      <c r="BU1406" s="412">
        <v>0</v>
      </c>
      <c r="BV1406" s="411">
        <f t="shared" si="419"/>
        <v>0</v>
      </c>
      <c r="BW1406" s="411">
        <v>0</v>
      </c>
      <c r="BX1406" s="411">
        <v>0</v>
      </c>
      <c r="BY1406" s="411">
        <v>0</v>
      </c>
      <c r="BZ1406" s="411">
        <v>0</v>
      </c>
      <c r="CA1406" s="411">
        <v>0</v>
      </c>
      <c r="CB1406" s="411">
        <v>0</v>
      </c>
      <c r="CC1406" s="411">
        <v>0</v>
      </c>
      <c r="CD1406" s="411">
        <v>0</v>
      </c>
      <c r="CE1406" s="411">
        <v>0</v>
      </c>
      <c r="CF1406" s="411">
        <v>0</v>
      </c>
      <c r="CG1406" s="411">
        <v>0</v>
      </c>
      <c r="CH1406" s="412">
        <v>0</v>
      </c>
      <c r="CI1406" s="411">
        <f t="shared" si="420"/>
        <v>0</v>
      </c>
      <c r="CJ1406" s="411">
        <v>0</v>
      </c>
      <c r="CK1406" s="411">
        <v>0</v>
      </c>
      <c r="CL1406" s="411">
        <v>0</v>
      </c>
      <c r="CM1406" s="411">
        <v>0</v>
      </c>
      <c r="CN1406" s="411">
        <v>0</v>
      </c>
      <c r="CO1406" s="411">
        <v>0</v>
      </c>
      <c r="CP1406" s="411">
        <v>0</v>
      </c>
      <c r="CQ1406" s="411">
        <v>0</v>
      </c>
      <c r="CR1406" s="411">
        <v>0</v>
      </c>
      <c r="CS1406" s="411">
        <v>0</v>
      </c>
      <c r="CT1406" s="411">
        <v>0</v>
      </c>
      <c r="CU1406" s="412">
        <v>0</v>
      </c>
      <c r="CV1406" s="411">
        <f t="shared" si="421"/>
        <v>0</v>
      </c>
      <c r="CW1406" s="411">
        <v>0</v>
      </c>
      <c r="CX1406" s="411">
        <v>0</v>
      </c>
      <c r="CY1406" s="411">
        <v>0</v>
      </c>
      <c r="CZ1406" s="411">
        <v>0</v>
      </c>
      <c r="DA1406" s="411">
        <v>0</v>
      </c>
      <c r="DB1406" s="411">
        <v>0</v>
      </c>
      <c r="DC1406" s="411">
        <v>0</v>
      </c>
      <c r="DD1406" s="411">
        <v>0</v>
      </c>
      <c r="DE1406" s="411">
        <v>0</v>
      </c>
      <c r="DF1406" s="411">
        <v>0</v>
      </c>
      <c r="DG1406" s="411">
        <v>0</v>
      </c>
      <c r="DH1406" s="412">
        <v>0</v>
      </c>
      <c r="DI1406" s="411">
        <f t="shared" si="422"/>
        <v>0</v>
      </c>
      <c r="DJ1406" s="411">
        <v>0</v>
      </c>
      <c r="DK1406" s="411">
        <v>0</v>
      </c>
      <c r="DL1406" s="411">
        <v>0</v>
      </c>
      <c r="DM1406" s="411">
        <v>0</v>
      </c>
      <c r="DN1406" s="411">
        <v>0</v>
      </c>
      <c r="DO1406" s="411">
        <v>0</v>
      </c>
      <c r="DP1406" s="411">
        <v>0</v>
      </c>
      <c r="DQ1406" s="411">
        <v>0</v>
      </c>
      <c r="DR1406" s="411">
        <v>0</v>
      </c>
      <c r="DS1406" s="411">
        <v>0</v>
      </c>
      <c r="DT1406" s="411">
        <v>0</v>
      </c>
      <c r="DU1406" s="412">
        <v>0</v>
      </c>
      <c r="DV1406" s="411">
        <f t="shared" si="423"/>
        <v>0</v>
      </c>
      <c r="DW1406" s="412">
        <v>0</v>
      </c>
      <c r="DX1406" s="412">
        <v>0</v>
      </c>
      <c r="DY1406" s="412">
        <v>0</v>
      </c>
      <c r="DZ1406" s="412">
        <v>0</v>
      </c>
      <c r="EA1406" s="412">
        <v>0</v>
      </c>
      <c r="EB1406" s="412">
        <v>0</v>
      </c>
      <c r="EC1406" s="412">
        <v>0</v>
      </c>
      <c r="ED1406" s="412">
        <v>0</v>
      </c>
      <c r="EE1406" s="412">
        <v>0</v>
      </c>
      <c r="EF1406" s="412">
        <v>0</v>
      </c>
      <c r="EG1406" s="412">
        <v>0</v>
      </c>
      <c r="EH1406" s="412">
        <v>0</v>
      </c>
      <c r="EI1406" s="411">
        <f t="shared" si="424"/>
        <v>0</v>
      </c>
      <c r="EK1406" s="411">
        <f t="shared" si="425"/>
        <v>3</v>
      </c>
      <c r="EL1406" s="7">
        <f t="shared" si="426"/>
        <v>-3</v>
      </c>
    </row>
    <row r="1407" spans="1:142">
      <c r="A1407" s="365" t="str">
        <f t="shared" si="408"/>
        <v xml:space="preserve"> 244</v>
      </c>
      <c r="B1407" s="370" t="s">
        <v>991</v>
      </c>
      <c r="C1407" s="370" t="s">
        <v>1192</v>
      </c>
      <c r="D1407" s="411">
        <v>0</v>
      </c>
      <c r="E1407" s="411">
        <v>0</v>
      </c>
      <c r="F1407" s="411">
        <v>0</v>
      </c>
      <c r="G1407" s="411">
        <v>0</v>
      </c>
      <c r="H1407" s="411">
        <v>0</v>
      </c>
      <c r="I1407" s="411">
        <v>0</v>
      </c>
      <c r="J1407" s="411">
        <v>3</v>
      </c>
      <c r="K1407" s="411">
        <v>8</v>
      </c>
      <c r="L1407" s="411">
        <v>0</v>
      </c>
      <c r="M1407" s="411">
        <v>2</v>
      </c>
      <c r="N1407" s="411">
        <v>0</v>
      </c>
      <c r="O1407" s="412">
        <v>0</v>
      </c>
      <c r="P1407" s="411">
        <f t="shared" si="409"/>
        <v>13</v>
      </c>
      <c r="Q1407" s="411">
        <f t="shared" si="410"/>
        <v>2.903225806451613</v>
      </c>
      <c r="R1407" s="411">
        <f t="shared" si="411"/>
        <v>8.0967741935483879</v>
      </c>
      <c r="S1407" s="411">
        <f t="shared" si="412"/>
        <v>2</v>
      </c>
      <c r="T1407" s="411">
        <v>0</v>
      </c>
      <c r="U1407" s="411">
        <v>0</v>
      </c>
      <c r="V1407" s="411">
        <v>0</v>
      </c>
      <c r="W1407" s="411">
        <v>0</v>
      </c>
      <c r="X1407" s="411">
        <v>0</v>
      </c>
      <c r="Y1407" s="411">
        <v>0</v>
      </c>
      <c r="Z1407" s="411">
        <v>0</v>
      </c>
      <c r="AA1407" s="411">
        <v>0</v>
      </c>
      <c r="AB1407" s="411">
        <v>0</v>
      </c>
      <c r="AC1407" s="411">
        <v>0</v>
      </c>
      <c r="AD1407" s="411">
        <v>0</v>
      </c>
      <c r="AE1407" s="412">
        <v>0</v>
      </c>
      <c r="AF1407" s="411">
        <f t="shared" si="413"/>
        <v>0</v>
      </c>
      <c r="AG1407" s="411">
        <v>0</v>
      </c>
      <c r="AH1407" s="411">
        <v>0</v>
      </c>
      <c r="AI1407" s="411">
        <v>0</v>
      </c>
      <c r="AJ1407" s="411">
        <v>0</v>
      </c>
      <c r="AK1407" s="411">
        <v>0</v>
      </c>
      <c r="AL1407" s="411">
        <v>0</v>
      </c>
      <c r="AM1407" s="411">
        <v>0</v>
      </c>
      <c r="AN1407" s="411">
        <v>0</v>
      </c>
      <c r="AO1407" s="411">
        <v>0</v>
      </c>
      <c r="AP1407" s="411">
        <v>0</v>
      </c>
      <c r="AQ1407" s="411">
        <v>0</v>
      </c>
      <c r="AR1407" s="412">
        <v>0</v>
      </c>
      <c r="AS1407" s="411">
        <f t="shared" si="414"/>
        <v>0</v>
      </c>
      <c r="AT1407" s="411">
        <f t="shared" si="415"/>
        <v>0</v>
      </c>
      <c r="AU1407" s="411">
        <f t="shared" si="416"/>
        <v>0</v>
      </c>
      <c r="AV1407" s="411">
        <f t="shared" si="417"/>
        <v>0</v>
      </c>
      <c r="AW1407" s="411">
        <v>0</v>
      </c>
      <c r="AX1407" s="411">
        <v>0</v>
      </c>
      <c r="AY1407" s="411">
        <v>0</v>
      </c>
      <c r="AZ1407" s="411">
        <v>0</v>
      </c>
      <c r="BA1407" s="411">
        <v>0</v>
      </c>
      <c r="BB1407" s="411">
        <v>0</v>
      </c>
      <c r="BC1407" s="411">
        <v>0</v>
      </c>
      <c r="BD1407" s="411">
        <v>0</v>
      </c>
      <c r="BE1407" s="411">
        <v>0</v>
      </c>
      <c r="BF1407" s="411">
        <v>0</v>
      </c>
      <c r="BG1407" s="411">
        <v>0</v>
      </c>
      <c r="BH1407" s="412">
        <v>0</v>
      </c>
      <c r="BI1407" s="411">
        <f t="shared" si="418"/>
        <v>0</v>
      </c>
      <c r="BJ1407" s="411">
        <v>0</v>
      </c>
      <c r="BK1407" s="411">
        <v>0</v>
      </c>
      <c r="BL1407" s="411">
        <v>0</v>
      </c>
      <c r="BM1407" s="411">
        <v>0</v>
      </c>
      <c r="BN1407" s="411">
        <v>0</v>
      </c>
      <c r="BO1407" s="411">
        <v>0</v>
      </c>
      <c r="BP1407" s="411">
        <v>0</v>
      </c>
      <c r="BQ1407" s="411">
        <v>0</v>
      </c>
      <c r="BR1407" s="411">
        <v>0</v>
      </c>
      <c r="BS1407" s="411">
        <v>0</v>
      </c>
      <c r="BT1407" s="411">
        <v>0</v>
      </c>
      <c r="BU1407" s="412">
        <v>0</v>
      </c>
      <c r="BV1407" s="411">
        <f t="shared" si="419"/>
        <v>0</v>
      </c>
      <c r="BW1407" s="411">
        <v>0</v>
      </c>
      <c r="BX1407" s="411">
        <v>0</v>
      </c>
      <c r="BY1407" s="411">
        <v>0</v>
      </c>
      <c r="BZ1407" s="411">
        <v>0</v>
      </c>
      <c r="CA1407" s="411">
        <v>0</v>
      </c>
      <c r="CB1407" s="411">
        <v>0</v>
      </c>
      <c r="CC1407" s="411">
        <v>0</v>
      </c>
      <c r="CD1407" s="411">
        <v>0</v>
      </c>
      <c r="CE1407" s="411">
        <v>0</v>
      </c>
      <c r="CF1407" s="411">
        <v>0</v>
      </c>
      <c r="CG1407" s="411">
        <v>0</v>
      </c>
      <c r="CH1407" s="412">
        <v>0</v>
      </c>
      <c r="CI1407" s="411">
        <f t="shared" si="420"/>
        <v>0</v>
      </c>
      <c r="CJ1407" s="411">
        <v>0</v>
      </c>
      <c r="CK1407" s="411">
        <v>0</v>
      </c>
      <c r="CL1407" s="411">
        <v>0</v>
      </c>
      <c r="CM1407" s="411">
        <v>0</v>
      </c>
      <c r="CN1407" s="411">
        <v>0</v>
      </c>
      <c r="CO1407" s="411">
        <v>0</v>
      </c>
      <c r="CP1407" s="411">
        <v>0</v>
      </c>
      <c r="CQ1407" s="411">
        <v>0</v>
      </c>
      <c r="CR1407" s="411">
        <v>0</v>
      </c>
      <c r="CS1407" s="411">
        <v>0</v>
      </c>
      <c r="CT1407" s="411">
        <v>0</v>
      </c>
      <c r="CU1407" s="412">
        <v>0</v>
      </c>
      <c r="CV1407" s="411">
        <f t="shared" si="421"/>
        <v>0</v>
      </c>
      <c r="CW1407" s="411">
        <v>0</v>
      </c>
      <c r="CX1407" s="411">
        <v>0</v>
      </c>
      <c r="CY1407" s="411">
        <v>0</v>
      </c>
      <c r="CZ1407" s="411">
        <v>0</v>
      </c>
      <c r="DA1407" s="411">
        <v>0</v>
      </c>
      <c r="DB1407" s="411">
        <v>0</v>
      </c>
      <c r="DC1407" s="411">
        <v>0</v>
      </c>
      <c r="DD1407" s="411">
        <v>0</v>
      </c>
      <c r="DE1407" s="411">
        <v>0</v>
      </c>
      <c r="DF1407" s="411">
        <v>0</v>
      </c>
      <c r="DG1407" s="411">
        <v>0</v>
      </c>
      <c r="DH1407" s="412">
        <v>0</v>
      </c>
      <c r="DI1407" s="411">
        <f t="shared" si="422"/>
        <v>0</v>
      </c>
      <c r="DJ1407" s="411">
        <v>0</v>
      </c>
      <c r="DK1407" s="411">
        <v>0</v>
      </c>
      <c r="DL1407" s="411">
        <v>0</v>
      </c>
      <c r="DM1407" s="411">
        <v>0</v>
      </c>
      <c r="DN1407" s="411">
        <v>0</v>
      </c>
      <c r="DO1407" s="411">
        <v>0</v>
      </c>
      <c r="DP1407" s="411">
        <v>0</v>
      </c>
      <c r="DQ1407" s="411">
        <v>0</v>
      </c>
      <c r="DR1407" s="411">
        <v>0</v>
      </c>
      <c r="DS1407" s="411">
        <v>0</v>
      </c>
      <c r="DT1407" s="411">
        <v>0</v>
      </c>
      <c r="DU1407" s="412">
        <v>0</v>
      </c>
      <c r="DV1407" s="411">
        <f t="shared" si="423"/>
        <v>0</v>
      </c>
      <c r="DW1407" s="412">
        <v>0</v>
      </c>
      <c r="DX1407" s="412">
        <v>0</v>
      </c>
      <c r="DY1407" s="412">
        <v>0</v>
      </c>
      <c r="DZ1407" s="412">
        <v>0</v>
      </c>
      <c r="EA1407" s="412">
        <v>0</v>
      </c>
      <c r="EB1407" s="412">
        <v>0</v>
      </c>
      <c r="EC1407" s="412">
        <v>0</v>
      </c>
      <c r="ED1407" s="412">
        <v>0</v>
      </c>
      <c r="EE1407" s="412">
        <v>0</v>
      </c>
      <c r="EF1407" s="412">
        <v>0</v>
      </c>
      <c r="EG1407" s="412">
        <v>0</v>
      </c>
      <c r="EH1407" s="412">
        <v>0</v>
      </c>
      <c r="EI1407" s="411">
        <f t="shared" si="424"/>
        <v>0</v>
      </c>
      <c r="EK1407" s="411">
        <f t="shared" si="425"/>
        <v>13</v>
      </c>
      <c r="EL1407" s="7">
        <f t="shared" si="426"/>
        <v>-13</v>
      </c>
    </row>
    <row r="1408" spans="1:142">
      <c r="A1408" s="365" t="str">
        <f t="shared" si="408"/>
        <v xml:space="preserve"> 244</v>
      </c>
      <c r="B1408" s="370" t="s">
        <v>991</v>
      </c>
      <c r="C1408" s="370" t="s">
        <v>1194</v>
      </c>
      <c r="D1408" s="411">
        <v>3</v>
      </c>
      <c r="E1408" s="411">
        <v>0</v>
      </c>
      <c r="F1408" s="411">
        <v>0</v>
      </c>
      <c r="G1408" s="411">
        <v>0</v>
      </c>
      <c r="H1408" s="411">
        <v>0</v>
      </c>
      <c r="I1408" s="411">
        <v>0</v>
      </c>
      <c r="J1408" s="411">
        <v>0</v>
      </c>
      <c r="K1408" s="411">
        <v>0</v>
      </c>
      <c r="L1408" s="411">
        <v>0</v>
      </c>
      <c r="M1408" s="411">
        <v>0</v>
      </c>
      <c r="N1408" s="411">
        <v>0</v>
      </c>
      <c r="O1408" s="412">
        <v>0</v>
      </c>
      <c r="P1408" s="411">
        <f t="shared" si="409"/>
        <v>3</v>
      </c>
      <c r="Q1408" s="411">
        <f t="shared" si="410"/>
        <v>3</v>
      </c>
      <c r="R1408" s="411">
        <f t="shared" si="411"/>
        <v>0</v>
      </c>
      <c r="S1408" s="411">
        <f t="shared" si="412"/>
        <v>0</v>
      </c>
      <c r="T1408" s="411">
        <v>0</v>
      </c>
      <c r="U1408" s="411">
        <v>0</v>
      </c>
      <c r="V1408" s="411">
        <v>0</v>
      </c>
      <c r="W1408" s="411">
        <v>0</v>
      </c>
      <c r="X1408" s="411">
        <v>0</v>
      </c>
      <c r="Y1408" s="411">
        <v>0</v>
      </c>
      <c r="Z1408" s="411">
        <v>0</v>
      </c>
      <c r="AA1408" s="411">
        <v>0</v>
      </c>
      <c r="AB1408" s="411">
        <v>0</v>
      </c>
      <c r="AC1408" s="411">
        <v>0</v>
      </c>
      <c r="AD1408" s="411">
        <v>0</v>
      </c>
      <c r="AE1408" s="412">
        <v>0</v>
      </c>
      <c r="AF1408" s="411">
        <f t="shared" si="413"/>
        <v>0</v>
      </c>
      <c r="AG1408" s="411">
        <v>0</v>
      </c>
      <c r="AH1408" s="411">
        <v>0</v>
      </c>
      <c r="AI1408" s="411">
        <v>0</v>
      </c>
      <c r="AJ1408" s="411">
        <v>0</v>
      </c>
      <c r="AK1408" s="411">
        <v>0</v>
      </c>
      <c r="AL1408" s="411">
        <v>0</v>
      </c>
      <c r="AM1408" s="411">
        <v>0</v>
      </c>
      <c r="AN1408" s="411">
        <v>0</v>
      </c>
      <c r="AO1408" s="411">
        <v>0</v>
      </c>
      <c r="AP1408" s="411">
        <v>0</v>
      </c>
      <c r="AQ1408" s="411">
        <v>0</v>
      </c>
      <c r="AR1408" s="412">
        <v>0</v>
      </c>
      <c r="AS1408" s="411">
        <f t="shared" si="414"/>
        <v>0</v>
      </c>
      <c r="AT1408" s="411">
        <f t="shared" si="415"/>
        <v>0</v>
      </c>
      <c r="AU1408" s="411">
        <f t="shared" si="416"/>
        <v>0</v>
      </c>
      <c r="AV1408" s="411">
        <f t="shared" si="417"/>
        <v>0</v>
      </c>
      <c r="AW1408" s="411">
        <v>0</v>
      </c>
      <c r="AX1408" s="411">
        <v>0</v>
      </c>
      <c r="AY1408" s="411">
        <v>0</v>
      </c>
      <c r="AZ1408" s="411">
        <v>0</v>
      </c>
      <c r="BA1408" s="411">
        <v>0</v>
      </c>
      <c r="BB1408" s="411">
        <v>0</v>
      </c>
      <c r="BC1408" s="411">
        <v>0</v>
      </c>
      <c r="BD1408" s="411">
        <v>0</v>
      </c>
      <c r="BE1408" s="411">
        <v>0</v>
      </c>
      <c r="BF1408" s="411">
        <v>0</v>
      </c>
      <c r="BG1408" s="411">
        <v>0</v>
      </c>
      <c r="BH1408" s="412">
        <v>0</v>
      </c>
      <c r="BI1408" s="411">
        <f t="shared" si="418"/>
        <v>0</v>
      </c>
      <c r="BJ1408" s="411">
        <v>0</v>
      </c>
      <c r="BK1408" s="411">
        <v>0</v>
      </c>
      <c r="BL1408" s="411">
        <v>0</v>
      </c>
      <c r="BM1408" s="411">
        <v>0</v>
      </c>
      <c r="BN1408" s="411">
        <v>0</v>
      </c>
      <c r="BO1408" s="411">
        <v>0</v>
      </c>
      <c r="BP1408" s="411">
        <v>0</v>
      </c>
      <c r="BQ1408" s="411">
        <v>0</v>
      </c>
      <c r="BR1408" s="411">
        <v>0</v>
      </c>
      <c r="BS1408" s="411">
        <v>0</v>
      </c>
      <c r="BT1408" s="411">
        <v>0</v>
      </c>
      <c r="BU1408" s="412">
        <v>0</v>
      </c>
      <c r="BV1408" s="411">
        <f t="shared" si="419"/>
        <v>0</v>
      </c>
      <c r="BW1408" s="411">
        <v>0</v>
      </c>
      <c r="BX1408" s="411">
        <v>0</v>
      </c>
      <c r="BY1408" s="411">
        <v>0</v>
      </c>
      <c r="BZ1408" s="411">
        <v>0</v>
      </c>
      <c r="CA1408" s="411">
        <v>0</v>
      </c>
      <c r="CB1408" s="411">
        <v>0</v>
      </c>
      <c r="CC1408" s="411">
        <v>0</v>
      </c>
      <c r="CD1408" s="411">
        <v>0</v>
      </c>
      <c r="CE1408" s="411">
        <v>0</v>
      </c>
      <c r="CF1408" s="411">
        <v>0</v>
      </c>
      <c r="CG1408" s="411">
        <v>0</v>
      </c>
      <c r="CH1408" s="412">
        <v>0</v>
      </c>
      <c r="CI1408" s="411">
        <f t="shared" si="420"/>
        <v>0</v>
      </c>
      <c r="CJ1408" s="411">
        <v>0</v>
      </c>
      <c r="CK1408" s="411">
        <v>0</v>
      </c>
      <c r="CL1408" s="411">
        <v>0</v>
      </c>
      <c r="CM1408" s="411">
        <v>0</v>
      </c>
      <c r="CN1408" s="411">
        <v>0</v>
      </c>
      <c r="CO1408" s="411">
        <v>0</v>
      </c>
      <c r="CP1408" s="411">
        <v>0</v>
      </c>
      <c r="CQ1408" s="411">
        <v>0</v>
      </c>
      <c r="CR1408" s="411">
        <v>0</v>
      </c>
      <c r="CS1408" s="411">
        <v>0</v>
      </c>
      <c r="CT1408" s="411">
        <v>0</v>
      </c>
      <c r="CU1408" s="412">
        <v>0</v>
      </c>
      <c r="CV1408" s="411">
        <f t="shared" si="421"/>
        <v>0</v>
      </c>
      <c r="CW1408" s="411">
        <v>0</v>
      </c>
      <c r="CX1408" s="411">
        <v>0</v>
      </c>
      <c r="CY1408" s="411">
        <v>0</v>
      </c>
      <c r="CZ1408" s="411">
        <v>0</v>
      </c>
      <c r="DA1408" s="411">
        <v>0</v>
      </c>
      <c r="DB1408" s="411">
        <v>0</v>
      </c>
      <c r="DC1408" s="411">
        <v>0</v>
      </c>
      <c r="DD1408" s="411">
        <v>0</v>
      </c>
      <c r="DE1408" s="411">
        <v>0</v>
      </c>
      <c r="DF1408" s="411">
        <v>0</v>
      </c>
      <c r="DG1408" s="411">
        <v>0</v>
      </c>
      <c r="DH1408" s="412">
        <v>0</v>
      </c>
      <c r="DI1408" s="411">
        <f t="shared" si="422"/>
        <v>0</v>
      </c>
      <c r="DJ1408" s="411">
        <v>0</v>
      </c>
      <c r="DK1408" s="411">
        <v>0</v>
      </c>
      <c r="DL1408" s="411">
        <v>0</v>
      </c>
      <c r="DM1408" s="411">
        <v>0</v>
      </c>
      <c r="DN1408" s="411">
        <v>0</v>
      </c>
      <c r="DO1408" s="411">
        <v>0</v>
      </c>
      <c r="DP1408" s="411">
        <v>0</v>
      </c>
      <c r="DQ1408" s="411">
        <v>0</v>
      </c>
      <c r="DR1408" s="411">
        <v>0</v>
      </c>
      <c r="DS1408" s="411">
        <v>0</v>
      </c>
      <c r="DT1408" s="411">
        <v>0</v>
      </c>
      <c r="DU1408" s="412">
        <v>0</v>
      </c>
      <c r="DV1408" s="411">
        <f t="shared" si="423"/>
        <v>0</v>
      </c>
      <c r="DW1408" s="412">
        <v>0</v>
      </c>
      <c r="DX1408" s="412">
        <v>0</v>
      </c>
      <c r="DY1408" s="412">
        <v>0</v>
      </c>
      <c r="DZ1408" s="412">
        <v>0</v>
      </c>
      <c r="EA1408" s="412">
        <v>0</v>
      </c>
      <c r="EB1408" s="412">
        <v>0</v>
      </c>
      <c r="EC1408" s="412">
        <v>0</v>
      </c>
      <c r="ED1408" s="412">
        <v>0</v>
      </c>
      <c r="EE1408" s="412">
        <v>0</v>
      </c>
      <c r="EF1408" s="412">
        <v>0</v>
      </c>
      <c r="EG1408" s="412">
        <v>0</v>
      </c>
      <c r="EH1408" s="412">
        <v>0</v>
      </c>
      <c r="EI1408" s="411">
        <f t="shared" si="424"/>
        <v>0</v>
      </c>
      <c r="EK1408" s="411">
        <f t="shared" si="425"/>
        <v>3</v>
      </c>
      <c r="EL1408" s="7">
        <f t="shared" si="426"/>
        <v>-3</v>
      </c>
    </row>
    <row r="1409" spans="1:142">
      <c r="A1409" s="365" t="str">
        <f t="shared" si="408"/>
        <v xml:space="preserve"> 244</v>
      </c>
      <c r="B1409" s="370" t="s">
        <v>991</v>
      </c>
      <c r="C1409" s="370" t="s">
        <v>1193</v>
      </c>
      <c r="D1409" s="411">
        <v>1</v>
      </c>
      <c r="E1409" s="411">
        <v>1</v>
      </c>
      <c r="F1409" s="411">
        <v>0</v>
      </c>
      <c r="G1409" s="411">
        <v>2</v>
      </c>
      <c r="H1409" s="411">
        <v>3</v>
      </c>
      <c r="I1409" s="411">
        <v>1</v>
      </c>
      <c r="J1409" s="411">
        <v>0</v>
      </c>
      <c r="K1409" s="411">
        <v>0</v>
      </c>
      <c r="L1409" s="411">
        <v>0</v>
      </c>
      <c r="M1409" s="411">
        <v>3</v>
      </c>
      <c r="N1409" s="411">
        <v>0</v>
      </c>
      <c r="O1409" s="412">
        <v>0</v>
      </c>
      <c r="P1409" s="411">
        <f t="shared" si="409"/>
        <v>11</v>
      </c>
      <c r="Q1409" s="411">
        <f t="shared" si="410"/>
        <v>8</v>
      </c>
      <c r="R1409" s="411">
        <f t="shared" si="411"/>
        <v>0</v>
      </c>
      <c r="S1409" s="411">
        <f t="shared" si="412"/>
        <v>3</v>
      </c>
      <c r="T1409" s="411">
        <v>0</v>
      </c>
      <c r="U1409" s="411">
        <v>0</v>
      </c>
      <c r="V1409" s="411">
        <v>0</v>
      </c>
      <c r="W1409" s="411">
        <v>0</v>
      </c>
      <c r="X1409" s="411">
        <v>0</v>
      </c>
      <c r="Y1409" s="411">
        <v>0</v>
      </c>
      <c r="Z1409" s="411">
        <v>0</v>
      </c>
      <c r="AA1409" s="411">
        <v>0</v>
      </c>
      <c r="AB1409" s="411">
        <v>0</v>
      </c>
      <c r="AC1409" s="411">
        <v>0</v>
      </c>
      <c r="AD1409" s="411">
        <v>0</v>
      </c>
      <c r="AE1409" s="412">
        <v>0</v>
      </c>
      <c r="AF1409" s="411">
        <f t="shared" si="413"/>
        <v>0</v>
      </c>
      <c r="AG1409" s="411">
        <v>0</v>
      </c>
      <c r="AH1409" s="411">
        <v>0</v>
      </c>
      <c r="AI1409" s="411">
        <v>0</v>
      </c>
      <c r="AJ1409" s="411">
        <v>0</v>
      </c>
      <c r="AK1409" s="411">
        <v>0</v>
      </c>
      <c r="AL1409" s="411">
        <v>0</v>
      </c>
      <c r="AM1409" s="411">
        <v>0</v>
      </c>
      <c r="AN1409" s="411">
        <v>0</v>
      </c>
      <c r="AO1409" s="411">
        <v>0</v>
      </c>
      <c r="AP1409" s="411">
        <v>0</v>
      </c>
      <c r="AQ1409" s="411">
        <v>0</v>
      </c>
      <c r="AR1409" s="412">
        <v>0</v>
      </c>
      <c r="AS1409" s="411">
        <f t="shared" si="414"/>
        <v>0</v>
      </c>
      <c r="AT1409" s="411">
        <f t="shared" si="415"/>
        <v>0</v>
      </c>
      <c r="AU1409" s="411">
        <f t="shared" si="416"/>
        <v>0</v>
      </c>
      <c r="AV1409" s="411">
        <f t="shared" si="417"/>
        <v>0</v>
      </c>
      <c r="AW1409" s="411">
        <v>0</v>
      </c>
      <c r="AX1409" s="411">
        <v>0</v>
      </c>
      <c r="AY1409" s="411">
        <v>0</v>
      </c>
      <c r="AZ1409" s="411">
        <v>0</v>
      </c>
      <c r="BA1409" s="411">
        <v>0</v>
      </c>
      <c r="BB1409" s="411">
        <v>0</v>
      </c>
      <c r="BC1409" s="411">
        <v>0</v>
      </c>
      <c r="BD1409" s="411">
        <v>0</v>
      </c>
      <c r="BE1409" s="411">
        <v>0</v>
      </c>
      <c r="BF1409" s="411">
        <v>0</v>
      </c>
      <c r="BG1409" s="411">
        <v>0</v>
      </c>
      <c r="BH1409" s="412">
        <v>0</v>
      </c>
      <c r="BI1409" s="411">
        <f t="shared" si="418"/>
        <v>0</v>
      </c>
      <c r="BJ1409" s="411">
        <v>0</v>
      </c>
      <c r="BK1409" s="411">
        <v>0</v>
      </c>
      <c r="BL1409" s="411">
        <v>0</v>
      </c>
      <c r="BM1409" s="411">
        <v>0</v>
      </c>
      <c r="BN1409" s="411">
        <v>0</v>
      </c>
      <c r="BO1409" s="411">
        <v>0</v>
      </c>
      <c r="BP1409" s="411">
        <v>0</v>
      </c>
      <c r="BQ1409" s="411">
        <v>0</v>
      </c>
      <c r="BR1409" s="411">
        <v>0</v>
      </c>
      <c r="BS1409" s="411">
        <v>0</v>
      </c>
      <c r="BT1409" s="411">
        <v>0</v>
      </c>
      <c r="BU1409" s="412">
        <v>0</v>
      </c>
      <c r="BV1409" s="411">
        <f t="shared" si="419"/>
        <v>0</v>
      </c>
      <c r="BW1409" s="411">
        <v>0</v>
      </c>
      <c r="BX1409" s="411">
        <v>0</v>
      </c>
      <c r="BY1409" s="411">
        <v>0</v>
      </c>
      <c r="BZ1409" s="411">
        <v>0</v>
      </c>
      <c r="CA1409" s="411">
        <v>0</v>
      </c>
      <c r="CB1409" s="411">
        <v>0</v>
      </c>
      <c r="CC1409" s="411">
        <v>0</v>
      </c>
      <c r="CD1409" s="411">
        <v>0</v>
      </c>
      <c r="CE1409" s="411">
        <v>0</v>
      </c>
      <c r="CF1409" s="411">
        <v>0</v>
      </c>
      <c r="CG1409" s="411">
        <v>0</v>
      </c>
      <c r="CH1409" s="412">
        <v>0</v>
      </c>
      <c r="CI1409" s="411">
        <f t="shared" si="420"/>
        <v>0</v>
      </c>
      <c r="CJ1409" s="411">
        <v>0</v>
      </c>
      <c r="CK1409" s="411">
        <v>0</v>
      </c>
      <c r="CL1409" s="411">
        <v>0</v>
      </c>
      <c r="CM1409" s="411">
        <v>0</v>
      </c>
      <c r="CN1409" s="411">
        <v>0</v>
      </c>
      <c r="CO1409" s="411">
        <v>0</v>
      </c>
      <c r="CP1409" s="411">
        <v>0</v>
      </c>
      <c r="CQ1409" s="411">
        <v>0</v>
      </c>
      <c r="CR1409" s="411">
        <v>0</v>
      </c>
      <c r="CS1409" s="411">
        <v>0</v>
      </c>
      <c r="CT1409" s="411">
        <v>0</v>
      </c>
      <c r="CU1409" s="412">
        <v>0</v>
      </c>
      <c r="CV1409" s="411">
        <f t="shared" si="421"/>
        <v>0</v>
      </c>
      <c r="CW1409" s="411">
        <v>0</v>
      </c>
      <c r="CX1409" s="411">
        <v>0</v>
      </c>
      <c r="CY1409" s="411">
        <v>0</v>
      </c>
      <c r="CZ1409" s="411">
        <v>0</v>
      </c>
      <c r="DA1409" s="411">
        <v>0</v>
      </c>
      <c r="DB1409" s="411">
        <v>0</v>
      </c>
      <c r="DC1409" s="411">
        <v>0</v>
      </c>
      <c r="DD1409" s="411">
        <v>0</v>
      </c>
      <c r="DE1409" s="411">
        <v>0</v>
      </c>
      <c r="DF1409" s="411">
        <v>0</v>
      </c>
      <c r="DG1409" s="411">
        <v>0</v>
      </c>
      <c r="DH1409" s="412">
        <v>0</v>
      </c>
      <c r="DI1409" s="411">
        <f t="shared" si="422"/>
        <v>0</v>
      </c>
      <c r="DJ1409" s="411">
        <v>0</v>
      </c>
      <c r="DK1409" s="411">
        <v>0</v>
      </c>
      <c r="DL1409" s="411">
        <v>0</v>
      </c>
      <c r="DM1409" s="411">
        <v>0</v>
      </c>
      <c r="DN1409" s="411">
        <v>0</v>
      </c>
      <c r="DO1409" s="411">
        <v>0</v>
      </c>
      <c r="DP1409" s="411">
        <v>0</v>
      </c>
      <c r="DQ1409" s="411">
        <v>0</v>
      </c>
      <c r="DR1409" s="411">
        <v>0</v>
      </c>
      <c r="DS1409" s="411">
        <v>0</v>
      </c>
      <c r="DT1409" s="411">
        <v>0</v>
      </c>
      <c r="DU1409" s="412">
        <v>0</v>
      </c>
      <c r="DV1409" s="411">
        <f t="shared" si="423"/>
        <v>0</v>
      </c>
      <c r="DW1409" s="412">
        <v>0</v>
      </c>
      <c r="DX1409" s="412">
        <v>0</v>
      </c>
      <c r="DY1409" s="412">
        <v>0</v>
      </c>
      <c r="DZ1409" s="412">
        <v>0</v>
      </c>
      <c r="EA1409" s="412">
        <v>0</v>
      </c>
      <c r="EB1409" s="412">
        <v>0</v>
      </c>
      <c r="EC1409" s="412">
        <v>0</v>
      </c>
      <c r="ED1409" s="412">
        <v>0</v>
      </c>
      <c r="EE1409" s="412">
        <v>0</v>
      </c>
      <c r="EF1409" s="412">
        <v>0</v>
      </c>
      <c r="EG1409" s="412">
        <v>0</v>
      </c>
      <c r="EH1409" s="412">
        <v>0</v>
      </c>
      <c r="EI1409" s="411">
        <f t="shared" si="424"/>
        <v>0</v>
      </c>
      <c r="EK1409" s="411">
        <f t="shared" si="425"/>
        <v>11</v>
      </c>
      <c r="EL1409" s="7">
        <f t="shared" si="426"/>
        <v>-11</v>
      </c>
    </row>
    <row r="1410" spans="1:142">
      <c r="A1410" s="365" t="str">
        <f t="shared" si="408"/>
        <v xml:space="preserve"> 244</v>
      </c>
      <c r="B1410" s="370" t="s">
        <v>991</v>
      </c>
      <c r="C1410" s="370" t="s">
        <v>1175</v>
      </c>
      <c r="D1410" s="411">
        <v>1</v>
      </c>
      <c r="E1410" s="411">
        <v>0</v>
      </c>
      <c r="F1410" s="411">
        <v>0</v>
      </c>
      <c r="G1410" s="411">
        <v>0</v>
      </c>
      <c r="H1410" s="411">
        <v>0</v>
      </c>
      <c r="I1410" s="411">
        <v>0</v>
      </c>
      <c r="J1410" s="411">
        <v>0</v>
      </c>
      <c r="K1410" s="411">
        <v>0</v>
      </c>
      <c r="L1410" s="411">
        <v>0</v>
      </c>
      <c r="M1410" s="411">
        <v>0</v>
      </c>
      <c r="N1410" s="411">
        <v>0</v>
      </c>
      <c r="O1410" s="412">
        <v>0</v>
      </c>
      <c r="P1410" s="411">
        <f t="shared" si="409"/>
        <v>1</v>
      </c>
      <c r="Q1410" s="411">
        <f t="shared" si="410"/>
        <v>1</v>
      </c>
      <c r="R1410" s="411">
        <f t="shared" si="411"/>
        <v>0</v>
      </c>
      <c r="S1410" s="411">
        <f t="shared" si="412"/>
        <v>0</v>
      </c>
      <c r="T1410" s="411">
        <v>0</v>
      </c>
      <c r="U1410" s="411">
        <v>0</v>
      </c>
      <c r="V1410" s="411">
        <v>0</v>
      </c>
      <c r="W1410" s="411">
        <v>0</v>
      </c>
      <c r="X1410" s="411">
        <v>0</v>
      </c>
      <c r="Y1410" s="411">
        <v>0</v>
      </c>
      <c r="Z1410" s="411">
        <v>0</v>
      </c>
      <c r="AA1410" s="411">
        <v>0</v>
      </c>
      <c r="AB1410" s="411">
        <v>0</v>
      </c>
      <c r="AC1410" s="411">
        <v>0</v>
      </c>
      <c r="AD1410" s="411">
        <v>0</v>
      </c>
      <c r="AE1410" s="412">
        <v>0</v>
      </c>
      <c r="AF1410" s="411">
        <f t="shared" si="413"/>
        <v>0</v>
      </c>
      <c r="AG1410" s="411">
        <v>0</v>
      </c>
      <c r="AH1410" s="411">
        <v>0</v>
      </c>
      <c r="AI1410" s="411">
        <v>0</v>
      </c>
      <c r="AJ1410" s="411">
        <v>0</v>
      </c>
      <c r="AK1410" s="411">
        <v>0</v>
      </c>
      <c r="AL1410" s="411">
        <v>0</v>
      </c>
      <c r="AM1410" s="411">
        <v>0</v>
      </c>
      <c r="AN1410" s="411">
        <v>0</v>
      </c>
      <c r="AO1410" s="411">
        <v>0</v>
      </c>
      <c r="AP1410" s="411">
        <v>0</v>
      </c>
      <c r="AQ1410" s="411">
        <v>0</v>
      </c>
      <c r="AR1410" s="412">
        <v>0</v>
      </c>
      <c r="AS1410" s="411">
        <f t="shared" si="414"/>
        <v>0</v>
      </c>
      <c r="AT1410" s="411">
        <f t="shared" si="415"/>
        <v>0</v>
      </c>
      <c r="AU1410" s="411">
        <f t="shared" si="416"/>
        <v>0</v>
      </c>
      <c r="AV1410" s="411">
        <f t="shared" si="417"/>
        <v>0</v>
      </c>
      <c r="AW1410" s="411">
        <v>0</v>
      </c>
      <c r="AX1410" s="411">
        <v>0</v>
      </c>
      <c r="AY1410" s="411">
        <v>0</v>
      </c>
      <c r="AZ1410" s="411">
        <v>0</v>
      </c>
      <c r="BA1410" s="411">
        <v>0</v>
      </c>
      <c r="BB1410" s="411">
        <v>0</v>
      </c>
      <c r="BC1410" s="411">
        <v>0</v>
      </c>
      <c r="BD1410" s="411">
        <v>0</v>
      </c>
      <c r="BE1410" s="411">
        <v>0</v>
      </c>
      <c r="BF1410" s="411">
        <v>0</v>
      </c>
      <c r="BG1410" s="411">
        <v>0</v>
      </c>
      <c r="BH1410" s="412">
        <v>0</v>
      </c>
      <c r="BI1410" s="411">
        <f t="shared" si="418"/>
        <v>0</v>
      </c>
      <c r="BJ1410" s="411">
        <v>0</v>
      </c>
      <c r="BK1410" s="411">
        <v>0</v>
      </c>
      <c r="BL1410" s="411">
        <v>0</v>
      </c>
      <c r="BM1410" s="411">
        <v>0</v>
      </c>
      <c r="BN1410" s="411">
        <v>0</v>
      </c>
      <c r="BO1410" s="411">
        <v>0</v>
      </c>
      <c r="BP1410" s="411">
        <v>0</v>
      </c>
      <c r="BQ1410" s="411">
        <v>0</v>
      </c>
      <c r="BR1410" s="411">
        <v>0</v>
      </c>
      <c r="BS1410" s="411">
        <v>0</v>
      </c>
      <c r="BT1410" s="411">
        <v>0</v>
      </c>
      <c r="BU1410" s="412">
        <v>0</v>
      </c>
      <c r="BV1410" s="411">
        <f t="shared" si="419"/>
        <v>0</v>
      </c>
      <c r="BW1410" s="411">
        <v>0</v>
      </c>
      <c r="BX1410" s="411">
        <v>0</v>
      </c>
      <c r="BY1410" s="411">
        <v>0</v>
      </c>
      <c r="BZ1410" s="411">
        <v>0</v>
      </c>
      <c r="CA1410" s="411">
        <v>0</v>
      </c>
      <c r="CB1410" s="411">
        <v>0</v>
      </c>
      <c r="CC1410" s="411">
        <v>0</v>
      </c>
      <c r="CD1410" s="411">
        <v>0</v>
      </c>
      <c r="CE1410" s="411">
        <v>0</v>
      </c>
      <c r="CF1410" s="411">
        <v>0</v>
      </c>
      <c r="CG1410" s="411">
        <v>0</v>
      </c>
      <c r="CH1410" s="412">
        <v>0</v>
      </c>
      <c r="CI1410" s="411">
        <f t="shared" si="420"/>
        <v>0</v>
      </c>
      <c r="CJ1410" s="411">
        <v>0</v>
      </c>
      <c r="CK1410" s="411">
        <v>0</v>
      </c>
      <c r="CL1410" s="411">
        <v>0</v>
      </c>
      <c r="CM1410" s="411">
        <v>0</v>
      </c>
      <c r="CN1410" s="411">
        <v>0</v>
      </c>
      <c r="CO1410" s="411">
        <v>0</v>
      </c>
      <c r="CP1410" s="411">
        <v>0</v>
      </c>
      <c r="CQ1410" s="411">
        <v>0</v>
      </c>
      <c r="CR1410" s="411">
        <v>0</v>
      </c>
      <c r="CS1410" s="411">
        <v>0</v>
      </c>
      <c r="CT1410" s="411">
        <v>0</v>
      </c>
      <c r="CU1410" s="412">
        <v>0</v>
      </c>
      <c r="CV1410" s="411">
        <f t="shared" si="421"/>
        <v>0</v>
      </c>
      <c r="CW1410" s="411">
        <v>0</v>
      </c>
      <c r="CX1410" s="411">
        <v>0</v>
      </c>
      <c r="CY1410" s="411">
        <v>0</v>
      </c>
      <c r="CZ1410" s="411">
        <v>0</v>
      </c>
      <c r="DA1410" s="411">
        <v>0</v>
      </c>
      <c r="DB1410" s="411">
        <v>0</v>
      </c>
      <c r="DC1410" s="411">
        <v>0</v>
      </c>
      <c r="DD1410" s="411">
        <v>0</v>
      </c>
      <c r="DE1410" s="411">
        <v>0</v>
      </c>
      <c r="DF1410" s="411">
        <v>0</v>
      </c>
      <c r="DG1410" s="411">
        <v>0</v>
      </c>
      <c r="DH1410" s="412">
        <v>0</v>
      </c>
      <c r="DI1410" s="411">
        <f t="shared" si="422"/>
        <v>0</v>
      </c>
      <c r="DJ1410" s="411">
        <v>0</v>
      </c>
      <c r="DK1410" s="411">
        <v>0</v>
      </c>
      <c r="DL1410" s="411">
        <v>0</v>
      </c>
      <c r="DM1410" s="411">
        <v>0</v>
      </c>
      <c r="DN1410" s="411">
        <v>0</v>
      </c>
      <c r="DO1410" s="411">
        <v>0</v>
      </c>
      <c r="DP1410" s="411">
        <v>0</v>
      </c>
      <c r="DQ1410" s="411">
        <v>0</v>
      </c>
      <c r="DR1410" s="411">
        <v>0</v>
      </c>
      <c r="DS1410" s="411">
        <v>0</v>
      </c>
      <c r="DT1410" s="411">
        <v>0</v>
      </c>
      <c r="DU1410" s="412">
        <v>0</v>
      </c>
      <c r="DV1410" s="411">
        <f t="shared" si="423"/>
        <v>0</v>
      </c>
      <c r="DW1410" s="412">
        <v>0</v>
      </c>
      <c r="DX1410" s="412">
        <v>0</v>
      </c>
      <c r="DY1410" s="412">
        <v>0</v>
      </c>
      <c r="DZ1410" s="412">
        <v>0</v>
      </c>
      <c r="EA1410" s="412">
        <v>0</v>
      </c>
      <c r="EB1410" s="412">
        <v>0</v>
      </c>
      <c r="EC1410" s="412">
        <v>0</v>
      </c>
      <c r="ED1410" s="412">
        <v>0</v>
      </c>
      <c r="EE1410" s="412">
        <v>0</v>
      </c>
      <c r="EF1410" s="412">
        <v>0</v>
      </c>
      <c r="EG1410" s="412">
        <v>0</v>
      </c>
      <c r="EH1410" s="412">
        <v>0</v>
      </c>
      <c r="EI1410" s="411">
        <f t="shared" si="424"/>
        <v>0</v>
      </c>
      <c r="EK1410" s="411">
        <f t="shared" si="425"/>
        <v>1</v>
      </c>
      <c r="EL1410" s="7">
        <f t="shared" si="426"/>
        <v>-1</v>
      </c>
    </row>
    <row r="1411" spans="1:142">
      <c r="A1411" s="365" t="str">
        <f t="shared" ref="A1411:A1474" si="427">MID(B1411,FIND("-",B1411) +1,4)</f>
        <v xml:space="preserve"> 244</v>
      </c>
      <c r="B1411" s="370" t="s">
        <v>991</v>
      </c>
      <c r="C1411" s="370" t="s">
        <v>1176</v>
      </c>
      <c r="D1411" s="411">
        <v>0</v>
      </c>
      <c r="E1411" s="411">
        <v>0</v>
      </c>
      <c r="F1411" s="411">
        <v>0</v>
      </c>
      <c r="G1411" s="411">
        <v>0</v>
      </c>
      <c r="H1411" s="411">
        <v>0</v>
      </c>
      <c r="I1411" s="411">
        <v>0</v>
      </c>
      <c r="J1411" s="411">
        <v>1</v>
      </c>
      <c r="K1411" s="411">
        <v>1</v>
      </c>
      <c r="L1411" s="411">
        <v>0</v>
      </c>
      <c r="M1411" s="411">
        <v>0</v>
      </c>
      <c r="N1411" s="411">
        <v>0</v>
      </c>
      <c r="O1411" s="412">
        <v>0</v>
      </c>
      <c r="P1411" s="411">
        <f t="shared" si="409"/>
        <v>2</v>
      </c>
      <c r="Q1411" s="411">
        <f t="shared" si="410"/>
        <v>0.967741935483871</v>
      </c>
      <c r="R1411" s="411">
        <f t="shared" si="411"/>
        <v>1.032258064516129</v>
      </c>
      <c r="S1411" s="411">
        <f t="shared" si="412"/>
        <v>0</v>
      </c>
      <c r="T1411" s="411">
        <v>0</v>
      </c>
      <c r="U1411" s="411">
        <v>0</v>
      </c>
      <c r="V1411" s="411">
        <v>0</v>
      </c>
      <c r="W1411" s="411">
        <v>0</v>
      </c>
      <c r="X1411" s="411">
        <v>0</v>
      </c>
      <c r="Y1411" s="411">
        <v>0</v>
      </c>
      <c r="Z1411" s="411">
        <v>0</v>
      </c>
      <c r="AA1411" s="411">
        <v>0</v>
      </c>
      <c r="AB1411" s="411">
        <v>0</v>
      </c>
      <c r="AC1411" s="411">
        <v>0</v>
      </c>
      <c r="AD1411" s="411">
        <v>0</v>
      </c>
      <c r="AE1411" s="412">
        <v>0</v>
      </c>
      <c r="AF1411" s="411">
        <f t="shared" si="413"/>
        <v>0</v>
      </c>
      <c r="AG1411" s="411">
        <v>0</v>
      </c>
      <c r="AH1411" s="411">
        <v>0</v>
      </c>
      <c r="AI1411" s="411">
        <v>0</v>
      </c>
      <c r="AJ1411" s="411">
        <v>0</v>
      </c>
      <c r="AK1411" s="411">
        <v>0</v>
      </c>
      <c r="AL1411" s="411">
        <v>0</v>
      </c>
      <c r="AM1411" s="411">
        <v>0</v>
      </c>
      <c r="AN1411" s="411">
        <v>0</v>
      </c>
      <c r="AO1411" s="411">
        <v>0</v>
      </c>
      <c r="AP1411" s="411">
        <v>0</v>
      </c>
      <c r="AQ1411" s="411">
        <v>0</v>
      </c>
      <c r="AR1411" s="412">
        <v>0</v>
      </c>
      <c r="AS1411" s="411">
        <f t="shared" si="414"/>
        <v>0</v>
      </c>
      <c r="AT1411" s="411">
        <f t="shared" si="415"/>
        <v>0</v>
      </c>
      <c r="AU1411" s="411">
        <f t="shared" si="416"/>
        <v>0</v>
      </c>
      <c r="AV1411" s="411">
        <f t="shared" si="417"/>
        <v>0</v>
      </c>
      <c r="AW1411" s="411">
        <v>0</v>
      </c>
      <c r="AX1411" s="411">
        <v>0</v>
      </c>
      <c r="AY1411" s="411">
        <v>0</v>
      </c>
      <c r="AZ1411" s="411">
        <v>0</v>
      </c>
      <c r="BA1411" s="411">
        <v>0</v>
      </c>
      <c r="BB1411" s="411">
        <v>0</v>
      </c>
      <c r="BC1411" s="411">
        <v>0</v>
      </c>
      <c r="BD1411" s="411">
        <v>0</v>
      </c>
      <c r="BE1411" s="411">
        <v>0</v>
      </c>
      <c r="BF1411" s="411">
        <v>0</v>
      </c>
      <c r="BG1411" s="411">
        <v>0</v>
      </c>
      <c r="BH1411" s="412">
        <v>0</v>
      </c>
      <c r="BI1411" s="411">
        <f t="shared" si="418"/>
        <v>0</v>
      </c>
      <c r="BJ1411" s="411">
        <v>0</v>
      </c>
      <c r="BK1411" s="411">
        <v>0</v>
      </c>
      <c r="BL1411" s="411">
        <v>0</v>
      </c>
      <c r="BM1411" s="411">
        <v>0</v>
      </c>
      <c r="BN1411" s="411">
        <v>0</v>
      </c>
      <c r="BO1411" s="411">
        <v>0</v>
      </c>
      <c r="BP1411" s="411">
        <v>0</v>
      </c>
      <c r="BQ1411" s="411">
        <v>0</v>
      </c>
      <c r="BR1411" s="411">
        <v>0</v>
      </c>
      <c r="BS1411" s="411">
        <v>0</v>
      </c>
      <c r="BT1411" s="411">
        <v>0</v>
      </c>
      <c r="BU1411" s="412">
        <v>0</v>
      </c>
      <c r="BV1411" s="411">
        <f t="shared" si="419"/>
        <v>0</v>
      </c>
      <c r="BW1411" s="411">
        <v>0</v>
      </c>
      <c r="BX1411" s="411">
        <v>0</v>
      </c>
      <c r="BY1411" s="411">
        <v>0</v>
      </c>
      <c r="BZ1411" s="411">
        <v>0</v>
      </c>
      <c r="CA1411" s="411">
        <v>0</v>
      </c>
      <c r="CB1411" s="411">
        <v>0</v>
      </c>
      <c r="CC1411" s="411">
        <v>0</v>
      </c>
      <c r="CD1411" s="411">
        <v>0</v>
      </c>
      <c r="CE1411" s="411">
        <v>0</v>
      </c>
      <c r="CF1411" s="411">
        <v>0</v>
      </c>
      <c r="CG1411" s="411">
        <v>0</v>
      </c>
      <c r="CH1411" s="412">
        <v>0</v>
      </c>
      <c r="CI1411" s="411">
        <f t="shared" si="420"/>
        <v>0</v>
      </c>
      <c r="CJ1411" s="411">
        <v>0</v>
      </c>
      <c r="CK1411" s="411">
        <v>0</v>
      </c>
      <c r="CL1411" s="411">
        <v>0</v>
      </c>
      <c r="CM1411" s="411">
        <v>0</v>
      </c>
      <c r="CN1411" s="411">
        <v>0</v>
      </c>
      <c r="CO1411" s="411">
        <v>0</v>
      </c>
      <c r="CP1411" s="411">
        <v>0</v>
      </c>
      <c r="CQ1411" s="411">
        <v>0</v>
      </c>
      <c r="CR1411" s="411">
        <v>0</v>
      </c>
      <c r="CS1411" s="411">
        <v>0</v>
      </c>
      <c r="CT1411" s="411">
        <v>0</v>
      </c>
      <c r="CU1411" s="412">
        <v>0</v>
      </c>
      <c r="CV1411" s="411">
        <f t="shared" si="421"/>
        <v>0</v>
      </c>
      <c r="CW1411" s="411">
        <v>0</v>
      </c>
      <c r="CX1411" s="411">
        <v>0</v>
      </c>
      <c r="CY1411" s="411">
        <v>0</v>
      </c>
      <c r="CZ1411" s="411">
        <v>0</v>
      </c>
      <c r="DA1411" s="411">
        <v>0</v>
      </c>
      <c r="DB1411" s="411">
        <v>0</v>
      </c>
      <c r="DC1411" s="411">
        <v>0</v>
      </c>
      <c r="DD1411" s="411">
        <v>0</v>
      </c>
      <c r="DE1411" s="411">
        <v>0</v>
      </c>
      <c r="DF1411" s="411">
        <v>0</v>
      </c>
      <c r="DG1411" s="411">
        <v>0</v>
      </c>
      <c r="DH1411" s="412">
        <v>0</v>
      </c>
      <c r="DI1411" s="411">
        <f t="shared" si="422"/>
        <v>0</v>
      </c>
      <c r="DJ1411" s="411">
        <v>0</v>
      </c>
      <c r="DK1411" s="411">
        <v>0</v>
      </c>
      <c r="DL1411" s="411">
        <v>0</v>
      </c>
      <c r="DM1411" s="411">
        <v>0</v>
      </c>
      <c r="DN1411" s="411">
        <v>0</v>
      </c>
      <c r="DO1411" s="411">
        <v>0</v>
      </c>
      <c r="DP1411" s="411">
        <v>0</v>
      </c>
      <c r="DQ1411" s="411">
        <v>0</v>
      </c>
      <c r="DR1411" s="411">
        <v>0</v>
      </c>
      <c r="DS1411" s="411">
        <v>0</v>
      </c>
      <c r="DT1411" s="411">
        <v>0</v>
      </c>
      <c r="DU1411" s="412">
        <v>0</v>
      </c>
      <c r="DV1411" s="411">
        <f t="shared" si="423"/>
        <v>0</v>
      </c>
      <c r="DW1411" s="412">
        <v>0</v>
      </c>
      <c r="DX1411" s="412">
        <v>0</v>
      </c>
      <c r="DY1411" s="412">
        <v>0</v>
      </c>
      <c r="DZ1411" s="412">
        <v>0</v>
      </c>
      <c r="EA1411" s="412">
        <v>0</v>
      </c>
      <c r="EB1411" s="412">
        <v>0</v>
      </c>
      <c r="EC1411" s="412">
        <v>0</v>
      </c>
      <c r="ED1411" s="412">
        <v>0</v>
      </c>
      <c r="EE1411" s="412">
        <v>0</v>
      </c>
      <c r="EF1411" s="412">
        <v>0</v>
      </c>
      <c r="EG1411" s="412">
        <v>0</v>
      </c>
      <c r="EH1411" s="412">
        <v>0</v>
      </c>
      <c r="EI1411" s="411">
        <f t="shared" si="424"/>
        <v>0</v>
      </c>
      <c r="EK1411" s="411">
        <f t="shared" si="425"/>
        <v>2</v>
      </c>
      <c r="EL1411" s="7">
        <f t="shared" si="426"/>
        <v>-2</v>
      </c>
    </row>
    <row r="1412" spans="1:142">
      <c r="A1412" s="365" t="str">
        <f t="shared" si="427"/>
        <v xml:space="preserve"> 244</v>
      </c>
      <c r="B1412" s="370" t="s">
        <v>991</v>
      </c>
      <c r="C1412" s="370" t="s">
        <v>1177</v>
      </c>
      <c r="D1412" s="411">
        <v>1</v>
      </c>
      <c r="E1412" s="411">
        <v>1</v>
      </c>
      <c r="F1412" s="411">
        <v>0</v>
      </c>
      <c r="G1412" s="411">
        <v>1</v>
      </c>
      <c r="H1412" s="411">
        <v>2</v>
      </c>
      <c r="I1412" s="411">
        <v>1</v>
      </c>
      <c r="J1412" s="411">
        <v>0</v>
      </c>
      <c r="K1412" s="411">
        <v>0</v>
      </c>
      <c r="L1412" s="411">
        <v>0</v>
      </c>
      <c r="M1412" s="411">
        <v>3</v>
      </c>
      <c r="N1412" s="411">
        <v>0</v>
      </c>
      <c r="O1412" s="412">
        <v>0</v>
      </c>
      <c r="P1412" s="411">
        <f t="shared" ref="P1412:P1475" si="428">SUM(D1412:O1412)</f>
        <v>9</v>
      </c>
      <c r="Q1412" s="411">
        <f t="shared" ref="Q1412:Q1475" si="429">SUM(D1412:I1412)+((30/31)*J1412)</f>
        <v>6</v>
      </c>
      <c r="R1412" s="411">
        <f t="shared" ref="R1412:R1475" si="430">((1/31)*J1412)+K1412+((21/29*L1412))</f>
        <v>0</v>
      </c>
      <c r="S1412" s="411">
        <f t="shared" ref="S1412:S1475" si="431">((8/29)*L1412)+SUM(M1412:O1412)</f>
        <v>3</v>
      </c>
      <c r="T1412" s="411">
        <v>0</v>
      </c>
      <c r="U1412" s="411">
        <v>0</v>
      </c>
      <c r="V1412" s="411">
        <v>0</v>
      </c>
      <c r="W1412" s="411">
        <v>0</v>
      </c>
      <c r="X1412" s="411">
        <v>0</v>
      </c>
      <c r="Y1412" s="411">
        <v>0</v>
      </c>
      <c r="Z1412" s="411">
        <v>0</v>
      </c>
      <c r="AA1412" s="411">
        <v>0</v>
      </c>
      <c r="AB1412" s="411">
        <v>0</v>
      </c>
      <c r="AC1412" s="411">
        <v>0</v>
      </c>
      <c r="AD1412" s="411">
        <v>0</v>
      </c>
      <c r="AE1412" s="412">
        <v>0</v>
      </c>
      <c r="AF1412" s="411">
        <f t="shared" ref="AF1412:AF1475" si="432">SUM(T1412:AE1412)</f>
        <v>0</v>
      </c>
      <c r="AG1412" s="411">
        <v>0</v>
      </c>
      <c r="AH1412" s="411">
        <v>0</v>
      </c>
      <c r="AI1412" s="411">
        <v>0</v>
      </c>
      <c r="AJ1412" s="411">
        <v>0</v>
      </c>
      <c r="AK1412" s="411">
        <v>0</v>
      </c>
      <c r="AL1412" s="411">
        <v>0</v>
      </c>
      <c r="AM1412" s="411">
        <v>0</v>
      </c>
      <c r="AN1412" s="411">
        <v>0</v>
      </c>
      <c r="AO1412" s="411">
        <v>0</v>
      </c>
      <c r="AP1412" s="411">
        <v>0</v>
      </c>
      <c r="AQ1412" s="411">
        <v>0</v>
      </c>
      <c r="AR1412" s="412">
        <v>0</v>
      </c>
      <c r="AS1412" s="411">
        <f t="shared" ref="AS1412:AS1475" si="433">SUM(AG1412:AR1412)</f>
        <v>0</v>
      </c>
      <c r="AT1412" s="411">
        <f t="shared" ref="AT1412:AT1475" si="434">SUM(AG1412:AL1412)+((30/31)*AM1412)</f>
        <v>0</v>
      </c>
      <c r="AU1412" s="411">
        <f t="shared" ref="AU1412:AU1475" si="435">((1/31)*AM1412)+AN1412+((21/29*AO1412))</f>
        <v>0</v>
      </c>
      <c r="AV1412" s="411">
        <f t="shared" ref="AV1412:AV1475" si="436">((8/29)*AO1412)+SUM(AP1412:AR1412)</f>
        <v>0</v>
      </c>
      <c r="AW1412" s="411">
        <v>0</v>
      </c>
      <c r="AX1412" s="411">
        <v>0</v>
      </c>
      <c r="AY1412" s="411">
        <v>0</v>
      </c>
      <c r="AZ1412" s="411">
        <v>0</v>
      </c>
      <c r="BA1412" s="411">
        <v>0</v>
      </c>
      <c r="BB1412" s="411">
        <v>0</v>
      </c>
      <c r="BC1412" s="411">
        <v>0</v>
      </c>
      <c r="BD1412" s="411">
        <v>0</v>
      </c>
      <c r="BE1412" s="411">
        <v>0</v>
      </c>
      <c r="BF1412" s="411">
        <v>0</v>
      </c>
      <c r="BG1412" s="411">
        <v>0</v>
      </c>
      <c r="BH1412" s="412">
        <v>0</v>
      </c>
      <c r="BI1412" s="411">
        <f t="shared" ref="BI1412:BI1475" si="437">SUM(AW1412:BH1412)</f>
        <v>0</v>
      </c>
      <c r="BJ1412" s="411">
        <v>0</v>
      </c>
      <c r="BK1412" s="411">
        <v>0</v>
      </c>
      <c r="BL1412" s="411">
        <v>0</v>
      </c>
      <c r="BM1412" s="411">
        <v>0</v>
      </c>
      <c r="BN1412" s="411">
        <v>0</v>
      </c>
      <c r="BO1412" s="411">
        <v>0</v>
      </c>
      <c r="BP1412" s="411">
        <v>0</v>
      </c>
      <c r="BQ1412" s="411">
        <v>0</v>
      </c>
      <c r="BR1412" s="411">
        <v>0</v>
      </c>
      <c r="BS1412" s="411">
        <v>0</v>
      </c>
      <c r="BT1412" s="411">
        <v>0</v>
      </c>
      <c r="BU1412" s="412">
        <v>0</v>
      </c>
      <c r="BV1412" s="411">
        <f t="shared" ref="BV1412:BV1475" si="438">SUM(BJ1412:BU1412)</f>
        <v>0</v>
      </c>
      <c r="BW1412" s="411">
        <v>0</v>
      </c>
      <c r="BX1412" s="411">
        <v>0</v>
      </c>
      <c r="BY1412" s="411">
        <v>0</v>
      </c>
      <c r="BZ1412" s="411">
        <v>0</v>
      </c>
      <c r="CA1412" s="411">
        <v>0</v>
      </c>
      <c r="CB1412" s="411">
        <v>0</v>
      </c>
      <c r="CC1412" s="411">
        <v>0</v>
      </c>
      <c r="CD1412" s="411">
        <v>0</v>
      </c>
      <c r="CE1412" s="411">
        <v>0</v>
      </c>
      <c r="CF1412" s="411">
        <v>0</v>
      </c>
      <c r="CG1412" s="411">
        <v>0</v>
      </c>
      <c r="CH1412" s="412">
        <v>0</v>
      </c>
      <c r="CI1412" s="411">
        <f t="shared" ref="CI1412:CI1475" si="439">SUM(BW1412:CH1412)</f>
        <v>0</v>
      </c>
      <c r="CJ1412" s="411">
        <v>0</v>
      </c>
      <c r="CK1412" s="411">
        <v>0</v>
      </c>
      <c r="CL1412" s="411">
        <v>0</v>
      </c>
      <c r="CM1412" s="411">
        <v>0</v>
      </c>
      <c r="CN1412" s="411">
        <v>0</v>
      </c>
      <c r="CO1412" s="411">
        <v>0</v>
      </c>
      <c r="CP1412" s="411">
        <v>0</v>
      </c>
      <c r="CQ1412" s="411">
        <v>0</v>
      </c>
      <c r="CR1412" s="411">
        <v>0</v>
      </c>
      <c r="CS1412" s="411">
        <v>0</v>
      </c>
      <c r="CT1412" s="411">
        <v>0</v>
      </c>
      <c r="CU1412" s="412">
        <v>0</v>
      </c>
      <c r="CV1412" s="411">
        <f t="shared" ref="CV1412:CV1475" si="440">SUM(CJ1412:CU1412)</f>
        <v>0</v>
      </c>
      <c r="CW1412" s="411">
        <v>0</v>
      </c>
      <c r="CX1412" s="411">
        <v>0</v>
      </c>
      <c r="CY1412" s="411">
        <v>0</v>
      </c>
      <c r="CZ1412" s="411">
        <v>0</v>
      </c>
      <c r="DA1412" s="411">
        <v>0</v>
      </c>
      <c r="DB1412" s="411">
        <v>0</v>
      </c>
      <c r="DC1412" s="411">
        <v>0</v>
      </c>
      <c r="DD1412" s="411">
        <v>0</v>
      </c>
      <c r="DE1412" s="411">
        <v>0</v>
      </c>
      <c r="DF1412" s="411">
        <v>0</v>
      </c>
      <c r="DG1412" s="411">
        <v>0</v>
      </c>
      <c r="DH1412" s="412">
        <v>0</v>
      </c>
      <c r="DI1412" s="411">
        <f t="shared" ref="DI1412:DI1475" si="441">SUM(CW1412:DH1412)</f>
        <v>0</v>
      </c>
      <c r="DJ1412" s="411">
        <v>0</v>
      </c>
      <c r="DK1412" s="411">
        <v>0</v>
      </c>
      <c r="DL1412" s="411">
        <v>0</v>
      </c>
      <c r="DM1412" s="411">
        <v>0</v>
      </c>
      <c r="DN1412" s="411">
        <v>0</v>
      </c>
      <c r="DO1412" s="411">
        <v>0</v>
      </c>
      <c r="DP1412" s="411">
        <v>0</v>
      </c>
      <c r="DQ1412" s="411">
        <v>0</v>
      </c>
      <c r="DR1412" s="411">
        <v>0</v>
      </c>
      <c r="DS1412" s="411">
        <v>0</v>
      </c>
      <c r="DT1412" s="411">
        <v>0</v>
      </c>
      <c r="DU1412" s="412">
        <v>0</v>
      </c>
      <c r="DV1412" s="411">
        <f t="shared" ref="DV1412:DV1475" si="442">SUM(DJ1412:DU1412)</f>
        <v>0</v>
      </c>
      <c r="DW1412" s="412">
        <v>0</v>
      </c>
      <c r="DX1412" s="412">
        <v>0</v>
      </c>
      <c r="DY1412" s="412">
        <v>0</v>
      </c>
      <c r="DZ1412" s="412">
        <v>0</v>
      </c>
      <c r="EA1412" s="412">
        <v>0</v>
      </c>
      <c r="EB1412" s="412">
        <v>0</v>
      </c>
      <c r="EC1412" s="412">
        <v>0</v>
      </c>
      <c r="ED1412" s="412">
        <v>0</v>
      </c>
      <c r="EE1412" s="412">
        <v>0</v>
      </c>
      <c r="EF1412" s="412">
        <v>0</v>
      </c>
      <c r="EG1412" s="412">
        <v>0</v>
      </c>
      <c r="EH1412" s="412">
        <v>0</v>
      </c>
      <c r="EI1412" s="411">
        <f t="shared" ref="EI1412:EI1475" si="443">SUM(DW1412:EH1412)</f>
        <v>0</v>
      </c>
      <c r="EK1412" s="411">
        <f t="shared" ref="EK1412:EK1475" si="444">P1412+AF1412+BI1412+CI1412+DI1412</f>
        <v>9</v>
      </c>
      <c r="EL1412" s="7">
        <f t="shared" ref="EL1412:EL1475" si="445">EI1412-EK1412</f>
        <v>-9</v>
      </c>
    </row>
    <row r="1413" spans="1:142">
      <c r="A1413" s="365" t="str">
        <f t="shared" si="427"/>
        <v xml:space="preserve"> 244</v>
      </c>
      <c r="B1413" s="370" t="s">
        <v>991</v>
      </c>
      <c r="C1413" s="370" t="s">
        <v>1178</v>
      </c>
      <c r="D1413" s="411">
        <v>6</v>
      </c>
      <c r="E1413" s="411">
        <v>3</v>
      </c>
      <c r="F1413" s="411">
        <v>4</v>
      </c>
      <c r="G1413" s="411">
        <v>4</v>
      </c>
      <c r="H1413" s="411">
        <v>22</v>
      </c>
      <c r="I1413" s="411">
        <v>9</v>
      </c>
      <c r="J1413" s="411">
        <v>19</v>
      </c>
      <c r="K1413" s="411">
        <v>21</v>
      </c>
      <c r="L1413" s="411">
        <v>4</v>
      </c>
      <c r="M1413" s="411">
        <v>10</v>
      </c>
      <c r="N1413" s="411">
        <v>2</v>
      </c>
      <c r="O1413" s="412">
        <v>4</v>
      </c>
      <c r="P1413" s="411">
        <f t="shared" si="428"/>
        <v>108</v>
      </c>
      <c r="Q1413" s="411">
        <f t="shared" si="429"/>
        <v>66.387096774193552</v>
      </c>
      <c r="R1413" s="411">
        <f t="shared" si="430"/>
        <v>24.509454949944384</v>
      </c>
      <c r="S1413" s="411">
        <f t="shared" si="431"/>
        <v>17.103448275862068</v>
      </c>
      <c r="T1413" s="411">
        <v>0</v>
      </c>
      <c r="U1413" s="411">
        <v>0</v>
      </c>
      <c r="V1413" s="411">
        <v>0</v>
      </c>
      <c r="W1413" s="411">
        <v>0</v>
      </c>
      <c r="X1413" s="411">
        <v>0</v>
      </c>
      <c r="Y1413" s="411">
        <v>0</v>
      </c>
      <c r="Z1413" s="411">
        <v>0</v>
      </c>
      <c r="AA1413" s="411">
        <v>0</v>
      </c>
      <c r="AB1413" s="411">
        <v>0</v>
      </c>
      <c r="AC1413" s="411">
        <v>0</v>
      </c>
      <c r="AD1413" s="411">
        <v>0</v>
      </c>
      <c r="AE1413" s="412">
        <v>0</v>
      </c>
      <c r="AF1413" s="411">
        <f t="shared" si="432"/>
        <v>0</v>
      </c>
      <c r="AG1413" s="411">
        <v>0</v>
      </c>
      <c r="AH1413" s="411">
        <v>0</v>
      </c>
      <c r="AI1413" s="411">
        <v>0</v>
      </c>
      <c r="AJ1413" s="411">
        <v>0</v>
      </c>
      <c r="AK1413" s="411">
        <v>0</v>
      </c>
      <c r="AL1413" s="411">
        <v>0</v>
      </c>
      <c r="AM1413" s="411">
        <v>0</v>
      </c>
      <c r="AN1413" s="411">
        <v>0</v>
      </c>
      <c r="AO1413" s="411">
        <v>0</v>
      </c>
      <c r="AP1413" s="411">
        <v>0</v>
      </c>
      <c r="AQ1413" s="411">
        <v>0</v>
      </c>
      <c r="AR1413" s="412">
        <v>0</v>
      </c>
      <c r="AS1413" s="411">
        <f t="shared" si="433"/>
        <v>0</v>
      </c>
      <c r="AT1413" s="411">
        <f t="shared" si="434"/>
        <v>0</v>
      </c>
      <c r="AU1413" s="411">
        <f t="shared" si="435"/>
        <v>0</v>
      </c>
      <c r="AV1413" s="411">
        <f t="shared" si="436"/>
        <v>0</v>
      </c>
      <c r="AW1413" s="411">
        <v>0</v>
      </c>
      <c r="AX1413" s="411">
        <v>0</v>
      </c>
      <c r="AY1413" s="411">
        <v>0</v>
      </c>
      <c r="AZ1413" s="411">
        <v>0</v>
      </c>
      <c r="BA1413" s="411">
        <v>0</v>
      </c>
      <c r="BB1413" s="411">
        <v>0</v>
      </c>
      <c r="BC1413" s="411">
        <v>0</v>
      </c>
      <c r="BD1413" s="411">
        <v>0</v>
      </c>
      <c r="BE1413" s="411">
        <v>0</v>
      </c>
      <c r="BF1413" s="411">
        <v>0</v>
      </c>
      <c r="BG1413" s="411">
        <v>0</v>
      </c>
      <c r="BH1413" s="412">
        <v>0</v>
      </c>
      <c r="BI1413" s="411">
        <f t="shared" si="437"/>
        <v>0</v>
      </c>
      <c r="BJ1413" s="411">
        <v>0</v>
      </c>
      <c r="BK1413" s="411">
        <v>0</v>
      </c>
      <c r="BL1413" s="411">
        <v>0</v>
      </c>
      <c r="BM1413" s="411">
        <v>0</v>
      </c>
      <c r="BN1413" s="411">
        <v>0</v>
      </c>
      <c r="BO1413" s="411">
        <v>0</v>
      </c>
      <c r="BP1413" s="411">
        <v>0</v>
      </c>
      <c r="BQ1413" s="411">
        <v>0</v>
      </c>
      <c r="BR1413" s="411">
        <v>0</v>
      </c>
      <c r="BS1413" s="411">
        <v>0</v>
      </c>
      <c r="BT1413" s="411">
        <v>0</v>
      </c>
      <c r="BU1413" s="412">
        <v>0</v>
      </c>
      <c r="BV1413" s="411">
        <f t="shared" si="438"/>
        <v>0</v>
      </c>
      <c r="BW1413" s="411">
        <v>0</v>
      </c>
      <c r="BX1413" s="411">
        <v>0</v>
      </c>
      <c r="BY1413" s="411">
        <v>0</v>
      </c>
      <c r="BZ1413" s="411">
        <v>0</v>
      </c>
      <c r="CA1413" s="411">
        <v>0</v>
      </c>
      <c r="CB1413" s="411">
        <v>0</v>
      </c>
      <c r="CC1413" s="411">
        <v>0</v>
      </c>
      <c r="CD1413" s="411">
        <v>0</v>
      </c>
      <c r="CE1413" s="411">
        <v>0</v>
      </c>
      <c r="CF1413" s="411">
        <v>0</v>
      </c>
      <c r="CG1413" s="411">
        <v>0</v>
      </c>
      <c r="CH1413" s="412">
        <v>0</v>
      </c>
      <c r="CI1413" s="411">
        <f t="shared" si="439"/>
        <v>0</v>
      </c>
      <c r="CJ1413" s="411">
        <v>0</v>
      </c>
      <c r="CK1413" s="411">
        <v>0</v>
      </c>
      <c r="CL1413" s="411">
        <v>0</v>
      </c>
      <c r="CM1413" s="411">
        <v>0</v>
      </c>
      <c r="CN1413" s="411">
        <v>0</v>
      </c>
      <c r="CO1413" s="411">
        <v>0</v>
      </c>
      <c r="CP1413" s="411">
        <v>0</v>
      </c>
      <c r="CQ1413" s="411">
        <v>0</v>
      </c>
      <c r="CR1413" s="411">
        <v>0</v>
      </c>
      <c r="CS1413" s="411">
        <v>0</v>
      </c>
      <c r="CT1413" s="411">
        <v>0</v>
      </c>
      <c r="CU1413" s="412">
        <v>0</v>
      </c>
      <c r="CV1413" s="411">
        <f t="shared" si="440"/>
        <v>0</v>
      </c>
      <c r="CW1413" s="411">
        <v>0</v>
      </c>
      <c r="CX1413" s="411">
        <v>0</v>
      </c>
      <c r="CY1413" s="411">
        <v>0</v>
      </c>
      <c r="CZ1413" s="411">
        <v>0</v>
      </c>
      <c r="DA1413" s="411">
        <v>0</v>
      </c>
      <c r="DB1413" s="411">
        <v>0</v>
      </c>
      <c r="DC1413" s="411">
        <v>0</v>
      </c>
      <c r="DD1413" s="411">
        <v>0</v>
      </c>
      <c r="DE1413" s="411">
        <v>0</v>
      </c>
      <c r="DF1413" s="411">
        <v>0</v>
      </c>
      <c r="DG1413" s="411">
        <v>0</v>
      </c>
      <c r="DH1413" s="412">
        <v>0</v>
      </c>
      <c r="DI1413" s="411">
        <f t="shared" si="441"/>
        <v>0</v>
      </c>
      <c r="DJ1413" s="411">
        <v>0</v>
      </c>
      <c r="DK1413" s="411">
        <v>0</v>
      </c>
      <c r="DL1413" s="411">
        <v>0</v>
      </c>
      <c r="DM1413" s="411">
        <v>0</v>
      </c>
      <c r="DN1413" s="411">
        <v>0</v>
      </c>
      <c r="DO1413" s="411">
        <v>0</v>
      </c>
      <c r="DP1413" s="411">
        <v>0</v>
      </c>
      <c r="DQ1413" s="411">
        <v>0</v>
      </c>
      <c r="DR1413" s="411">
        <v>0</v>
      </c>
      <c r="DS1413" s="411">
        <v>0</v>
      </c>
      <c r="DT1413" s="411">
        <v>0</v>
      </c>
      <c r="DU1413" s="412">
        <v>0</v>
      </c>
      <c r="DV1413" s="411">
        <f t="shared" si="442"/>
        <v>0</v>
      </c>
      <c r="DW1413" s="412">
        <v>0</v>
      </c>
      <c r="DX1413" s="412">
        <v>0</v>
      </c>
      <c r="DY1413" s="412">
        <v>0</v>
      </c>
      <c r="DZ1413" s="412">
        <v>0</v>
      </c>
      <c r="EA1413" s="412">
        <v>0</v>
      </c>
      <c r="EB1413" s="412">
        <v>0</v>
      </c>
      <c r="EC1413" s="412">
        <v>0</v>
      </c>
      <c r="ED1413" s="412">
        <v>0</v>
      </c>
      <c r="EE1413" s="412">
        <v>0</v>
      </c>
      <c r="EF1413" s="412">
        <v>0</v>
      </c>
      <c r="EG1413" s="412">
        <v>0</v>
      </c>
      <c r="EH1413" s="412">
        <v>0</v>
      </c>
      <c r="EI1413" s="411">
        <f t="shared" si="443"/>
        <v>0</v>
      </c>
      <c r="EK1413" s="411">
        <f t="shared" si="444"/>
        <v>108</v>
      </c>
      <c r="EL1413" s="7">
        <f t="shared" si="445"/>
        <v>-108</v>
      </c>
    </row>
    <row r="1414" spans="1:142">
      <c r="A1414" s="365" t="str">
        <f t="shared" si="427"/>
        <v xml:space="preserve"> 244</v>
      </c>
      <c r="B1414" s="370" t="s">
        <v>991</v>
      </c>
      <c r="C1414" s="370" t="s">
        <v>1179</v>
      </c>
      <c r="D1414" s="411">
        <v>1</v>
      </c>
      <c r="E1414" s="411">
        <v>0</v>
      </c>
      <c r="F1414" s="411">
        <v>0</v>
      </c>
      <c r="G1414" s="411">
        <v>0</v>
      </c>
      <c r="H1414" s="411">
        <v>2</v>
      </c>
      <c r="I1414" s="411">
        <v>1</v>
      </c>
      <c r="J1414" s="411">
        <v>0</v>
      </c>
      <c r="K1414" s="411">
        <v>0</v>
      </c>
      <c r="L1414" s="411">
        <v>0</v>
      </c>
      <c r="M1414" s="411">
        <v>3</v>
      </c>
      <c r="N1414" s="411">
        <v>0</v>
      </c>
      <c r="O1414" s="412">
        <v>0</v>
      </c>
      <c r="P1414" s="411">
        <f t="shared" si="428"/>
        <v>7</v>
      </c>
      <c r="Q1414" s="411">
        <f t="shared" si="429"/>
        <v>4</v>
      </c>
      <c r="R1414" s="411">
        <f t="shared" si="430"/>
        <v>0</v>
      </c>
      <c r="S1414" s="411">
        <f t="shared" si="431"/>
        <v>3</v>
      </c>
      <c r="T1414" s="411">
        <v>0</v>
      </c>
      <c r="U1414" s="411">
        <v>0</v>
      </c>
      <c r="V1414" s="411">
        <v>0</v>
      </c>
      <c r="W1414" s="411">
        <v>0</v>
      </c>
      <c r="X1414" s="411">
        <v>0</v>
      </c>
      <c r="Y1414" s="411">
        <v>0</v>
      </c>
      <c r="Z1414" s="411">
        <v>0</v>
      </c>
      <c r="AA1414" s="411">
        <v>0</v>
      </c>
      <c r="AB1414" s="411">
        <v>0</v>
      </c>
      <c r="AC1414" s="411">
        <v>0</v>
      </c>
      <c r="AD1414" s="411">
        <v>0</v>
      </c>
      <c r="AE1414" s="412">
        <v>0</v>
      </c>
      <c r="AF1414" s="411">
        <f t="shared" si="432"/>
        <v>0</v>
      </c>
      <c r="AG1414" s="411">
        <v>0</v>
      </c>
      <c r="AH1414" s="411">
        <v>0</v>
      </c>
      <c r="AI1414" s="411">
        <v>0</v>
      </c>
      <c r="AJ1414" s="411">
        <v>0</v>
      </c>
      <c r="AK1414" s="411">
        <v>0</v>
      </c>
      <c r="AL1414" s="411">
        <v>0</v>
      </c>
      <c r="AM1414" s="411">
        <v>0</v>
      </c>
      <c r="AN1414" s="411">
        <v>0</v>
      </c>
      <c r="AO1414" s="411">
        <v>0</v>
      </c>
      <c r="AP1414" s="411">
        <v>0</v>
      </c>
      <c r="AQ1414" s="411">
        <v>0</v>
      </c>
      <c r="AR1414" s="412">
        <v>0</v>
      </c>
      <c r="AS1414" s="411">
        <f t="shared" si="433"/>
        <v>0</v>
      </c>
      <c r="AT1414" s="411">
        <f t="shared" si="434"/>
        <v>0</v>
      </c>
      <c r="AU1414" s="411">
        <f t="shared" si="435"/>
        <v>0</v>
      </c>
      <c r="AV1414" s="411">
        <f t="shared" si="436"/>
        <v>0</v>
      </c>
      <c r="AW1414" s="411">
        <v>0</v>
      </c>
      <c r="AX1414" s="411">
        <v>0</v>
      </c>
      <c r="AY1414" s="411">
        <v>0</v>
      </c>
      <c r="AZ1414" s="411">
        <v>0</v>
      </c>
      <c r="BA1414" s="411">
        <v>0</v>
      </c>
      <c r="BB1414" s="411">
        <v>0</v>
      </c>
      <c r="BC1414" s="411">
        <v>0</v>
      </c>
      <c r="BD1414" s="411">
        <v>0</v>
      </c>
      <c r="BE1414" s="411">
        <v>0</v>
      </c>
      <c r="BF1414" s="411">
        <v>0</v>
      </c>
      <c r="BG1414" s="411">
        <v>0</v>
      </c>
      <c r="BH1414" s="412">
        <v>0</v>
      </c>
      <c r="BI1414" s="411">
        <f t="shared" si="437"/>
        <v>0</v>
      </c>
      <c r="BJ1414" s="411">
        <v>0</v>
      </c>
      <c r="BK1414" s="411">
        <v>0</v>
      </c>
      <c r="BL1414" s="411">
        <v>0</v>
      </c>
      <c r="BM1414" s="411">
        <v>0</v>
      </c>
      <c r="BN1414" s="411">
        <v>0</v>
      </c>
      <c r="BO1414" s="411">
        <v>0</v>
      </c>
      <c r="BP1414" s="411">
        <v>0</v>
      </c>
      <c r="BQ1414" s="411">
        <v>0</v>
      </c>
      <c r="BR1414" s="411">
        <v>0</v>
      </c>
      <c r="BS1414" s="411">
        <v>0</v>
      </c>
      <c r="BT1414" s="411">
        <v>0</v>
      </c>
      <c r="BU1414" s="412">
        <v>0</v>
      </c>
      <c r="BV1414" s="411">
        <f t="shared" si="438"/>
        <v>0</v>
      </c>
      <c r="BW1414" s="411">
        <v>0</v>
      </c>
      <c r="BX1414" s="411">
        <v>0</v>
      </c>
      <c r="BY1414" s="411">
        <v>0</v>
      </c>
      <c r="BZ1414" s="411">
        <v>0</v>
      </c>
      <c r="CA1414" s="411">
        <v>0</v>
      </c>
      <c r="CB1414" s="411">
        <v>0</v>
      </c>
      <c r="CC1414" s="411">
        <v>0</v>
      </c>
      <c r="CD1414" s="411">
        <v>0</v>
      </c>
      <c r="CE1414" s="411">
        <v>0</v>
      </c>
      <c r="CF1414" s="411">
        <v>0</v>
      </c>
      <c r="CG1414" s="411">
        <v>0</v>
      </c>
      <c r="CH1414" s="412">
        <v>0</v>
      </c>
      <c r="CI1414" s="411">
        <f t="shared" si="439"/>
        <v>0</v>
      </c>
      <c r="CJ1414" s="411">
        <v>0</v>
      </c>
      <c r="CK1414" s="411">
        <v>0</v>
      </c>
      <c r="CL1414" s="411">
        <v>0</v>
      </c>
      <c r="CM1414" s="411">
        <v>0</v>
      </c>
      <c r="CN1414" s="411">
        <v>0</v>
      </c>
      <c r="CO1414" s="411">
        <v>0</v>
      </c>
      <c r="CP1414" s="411">
        <v>0</v>
      </c>
      <c r="CQ1414" s="411">
        <v>0</v>
      </c>
      <c r="CR1414" s="411">
        <v>0</v>
      </c>
      <c r="CS1414" s="411">
        <v>0</v>
      </c>
      <c r="CT1414" s="411">
        <v>0</v>
      </c>
      <c r="CU1414" s="412">
        <v>0</v>
      </c>
      <c r="CV1414" s="411">
        <f t="shared" si="440"/>
        <v>0</v>
      </c>
      <c r="CW1414" s="411">
        <v>0</v>
      </c>
      <c r="CX1414" s="411">
        <v>0</v>
      </c>
      <c r="CY1414" s="411">
        <v>0</v>
      </c>
      <c r="CZ1414" s="411">
        <v>0</v>
      </c>
      <c r="DA1414" s="411">
        <v>0</v>
      </c>
      <c r="DB1414" s="411">
        <v>0</v>
      </c>
      <c r="DC1414" s="411">
        <v>0</v>
      </c>
      <c r="DD1414" s="411">
        <v>0</v>
      </c>
      <c r="DE1414" s="411">
        <v>0</v>
      </c>
      <c r="DF1414" s="411">
        <v>0</v>
      </c>
      <c r="DG1414" s="411">
        <v>0</v>
      </c>
      <c r="DH1414" s="412">
        <v>0</v>
      </c>
      <c r="DI1414" s="411">
        <f t="shared" si="441"/>
        <v>0</v>
      </c>
      <c r="DJ1414" s="411">
        <v>0</v>
      </c>
      <c r="DK1414" s="411">
        <v>0</v>
      </c>
      <c r="DL1414" s="411">
        <v>0</v>
      </c>
      <c r="DM1414" s="411">
        <v>0</v>
      </c>
      <c r="DN1414" s="411">
        <v>0</v>
      </c>
      <c r="DO1414" s="411">
        <v>0</v>
      </c>
      <c r="DP1414" s="411">
        <v>0</v>
      </c>
      <c r="DQ1414" s="411">
        <v>0</v>
      </c>
      <c r="DR1414" s="411">
        <v>0</v>
      </c>
      <c r="DS1414" s="411">
        <v>0</v>
      </c>
      <c r="DT1414" s="411">
        <v>0</v>
      </c>
      <c r="DU1414" s="412">
        <v>0</v>
      </c>
      <c r="DV1414" s="411">
        <f t="shared" si="442"/>
        <v>0</v>
      </c>
      <c r="DW1414" s="412">
        <v>0</v>
      </c>
      <c r="DX1414" s="412">
        <v>0</v>
      </c>
      <c r="DY1414" s="412">
        <v>0</v>
      </c>
      <c r="DZ1414" s="412">
        <v>0</v>
      </c>
      <c r="EA1414" s="412">
        <v>0</v>
      </c>
      <c r="EB1414" s="412">
        <v>0</v>
      </c>
      <c r="EC1414" s="412">
        <v>0</v>
      </c>
      <c r="ED1414" s="412">
        <v>0</v>
      </c>
      <c r="EE1414" s="412">
        <v>0</v>
      </c>
      <c r="EF1414" s="412">
        <v>0</v>
      </c>
      <c r="EG1414" s="412">
        <v>0</v>
      </c>
      <c r="EH1414" s="412">
        <v>0</v>
      </c>
      <c r="EI1414" s="411">
        <f t="shared" si="443"/>
        <v>0</v>
      </c>
      <c r="EK1414" s="411">
        <f t="shared" si="444"/>
        <v>7</v>
      </c>
      <c r="EL1414" s="7">
        <f t="shared" si="445"/>
        <v>-7</v>
      </c>
    </row>
    <row r="1415" spans="1:142">
      <c r="A1415" s="365" t="str">
        <f t="shared" si="427"/>
        <v xml:space="preserve"> 244</v>
      </c>
      <c r="B1415" s="370" t="s">
        <v>991</v>
      </c>
      <c r="C1415" s="370" t="s">
        <v>1180</v>
      </c>
      <c r="D1415" s="411">
        <v>0</v>
      </c>
      <c r="E1415" s="411">
        <v>0</v>
      </c>
      <c r="F1415" s="411">
        <v>0</v>
      </c>
      <c r="G1415" s="411">
        <v>0</v>
      </c>
      <c r="H1415" s="411">
        <v>2</v>
      </c>
      <c r="I1415" s="411">
        <v>1</v>
      </c>
      <c r="J1415" s="411">
        <v>0</v>
      </c>
      <c r="K1415" s="411">
        <v>0</v>
      </c>
      <c r="L1415" s="411">
        <v>0</v>
      </c>
      <c r="M1415" s="411">
        <v>0</v>
      </c>
      <c r="N1415" s="411">
        <v>0</v>
      </c>
      <c r="O1415" s="412">
        <v>0</v>
      </c>
      <c r="P1415" s="411">
        <f t="shared" si="428"/>
        <v>3</v>
      </c>
      <c r="Q1415" s="411">
        <f t="shared" si="429"/>
        <v>3</v>
      </c>
      <c r="R1415" s="411">
        <f t="shared" si="430"/>
        <v>0</v>
      </c>
      <c r="S1415" s="411">
        <f t="shared" si="431"/>
        <v>0</v>
      </c>
      <c r="T1415" s="411">
        <v>0</v>
      </c>
      <c r="U1415" s="411">
        <v>0</v>
      </c>
      <c r="V1415" s="411">
        <v>0</v>
      </c>
      <c r="W1415" s="411">
        <v>0</v>
      </c>
      <c r="X1415" s="411">
        <v>0</v>
      </c>
      <c r="Y1415" s="411">
        <v>0</v>
      </c>
      <c r="Z1415" s="411">
        <v>0</v>
      </c>
      <c r="AA1415" s="411">
        <v>0</v>
      </c>
      <c r="AB1415" s="411">
        <v>0</v>
      </c>
      <c r="AC1415" s="411">
        <v>0</v>
      </c>
      <c r="AD1415" s="411">
        <v>0</v>
      </c>
      <c r="AE1415" s="412">
        <v>0</v>
      </c>
      <c r="AF1415" s="411">
        <f t="shared" si="432"/>
        <v>0</v>
      </c>
      <c r="AG1415" s="411">
        <v>0</v>
      </c>
      <c r="AH1415" s="411">
        <v>0</v>
      </c>
      <c r="AI1415" s="411">
        <v>0</v>
      </c>
      <c r="AJ1415" s="411">
        <v>0</v>
      </c>
      <c r="AK1415" s="411">
        <v>0</v>
      </c>
      <c r="AL1415" s="411">
        <v>0</v>
      </c>
      <c r="AM1415" s="411">
        <v>0</v>
      </c>
      <c r="AN1415" s="411">
        <v>0</v>
      </c>
      <c r="AO1415" s="411">
        <v>0</v>
      </c>
      <c r="AP1415" s="411">
        <v>0</v>
      </c>
      <c r="AQ1415" s="411">
        <v>0</v>
      </c>
      <c r="AR1415" s="412">
        <v>0</v>
      </c>
      <c r="AS1415" s="411">
        <f t="shared" si="433"/>
        <v>0</v>
      </c>
      <c r="AT1415" s="411">
        <f t="shared" si="434"/>
        <v>0</v>
      </c>
      <c r="AU1415" s="411">
        <f t="shared" si="435"/>
        <v>0</v>
      </c>
      <c r="AV1415" s="411">
        <f t="shared" si="436"/>
        <v>0</v>
      </c>
      <c r="AW1415" s="411">
        <v>0</v>
      </c>
      <c r="AX1415" s="411">
        <v>0</v>
      </c>
      <c r="AY1415" s="411">
        <v>0</v>
      </c>
      <c r="AZ1415" s="411">
        <v>0</v>
      </c>
      <c r="BA1415" s="411">
        <v>0</v>
      </c>
      <c r="BB1415" s="411">
        <v>0</v>
      </c>
      <c r="BC1415" s="411">
        <v>0</v>
      </c>
      <c r="BD1415" s="411">
        <v>0</v>
      </c>
      <c r="BE1415" s="411">
        <v>0</v>
      </c>
      <c r="BF1415" s="411">
        <v>0</v>
      </c>
      <c r="BG1415" s="411">
        <v>0</v>
      </c>
      <c r="BH1415" s="412">
        <v>0</v>
      </c>
      <c r="BI1415" s="411">
        <f t="shared" si="437"/>
        <v>0</v>
      </c>
      <c r="BJ1415" s="411">
        <v>0</v>
      </c>
      <c r="BK1415" s="411">
        <v>0</v>
      </c>
      <c r="BL1415" s="411">
        <v>0</v>
      </c>
      <c r="BM1415" s="411">
        <v>0</v>
      </c>
      <c r="BN1415" s="411">
        <v>0</v>
      </c>
      <c r="BO1415" s="411">
        <v>0</v>
      </c>
      <c r="BP1415" s="411">
        <v>0</v>
      </c>
      <c r="BQ1415" s="411">
        <v>0</v>
      </c>
      <c r="BR1415" s="411">
        <v>0</v>
      </c>
      <c r="BS1415" s="411">
        <v>0</v>
      </c>
      <c r="BT1415" s="411">
        <v>0</v>
      </c>
      <c r="BU1415" s="412">
        <v>0</v>
      </c>
      <c r="BV1415" s="411">
        <f t="shared" si="438"/>
        <v>0</v>
      </c>
      <c r="BW1415" s="411">
        <v>0</v>
      </c>
      <c r="BX1415" s="411">
        <v>0</v>
      </c>
      <c r="BY1415" s="411">
        <v>0</v>
      </c>
      <c r="BZ1415" s="411">
        <v>0</v>
      </c>
      <c r="CA1415" s="411">
        <v>0</v>
      </c>
      <c r="CB1415" s="411">
        <v>0</v>
      </c>
      <c r="CC1415" s="411">
        <v>0</v>
      </c>
      <c r="CD1415" s="411">
        <v>0</v>
      </c>
      <c r="CE1415" s="411">
        <v>0</v>
      </c>
      <c r="CF1415" s="411">
        <v>0</v>
      </c>
      <c r="CG1415" s="411">
        <v>0</v>
      </c>
      <c r="CH1415" s="412">
        <v>0</v>
      </c>
      <c r="CI1415" s="411">
        <f t="shared" si="439"/>
        <v>0</v>
      </c>
      <c r="CJ1415" s="411">
        <v>0</v>
      </c>
      <c r="CK1415" s="411">
        <v>0</v>
      </c>
      <c r="CL1415" s="411">
        <v>0</v>
      </c>
      <c r="CM1415" s="411">
        <v>0</v>
      </c>
      <c r="CN1415" s="411">
        <v>0</v>
      </c>
      <c r="CO1415" s="411">
        <v>0</v>
      </c>
      <c r="CP1415" s="411">
        <v>0</v>
      </c>
      <c r="CQ1415" s="411">
        <v>0</v>
      </c>
      <c r="CR1415" s="411">
        <v>0</v>
      </c>
      <c r="CS1415" s="411">
        <v>0</v>
      </c>
      <c r="CT1415" s="411">
        <v>0</v>
      </c>
      <c r="CU1415" s="412">
        <v>0</v>
      </c>
      <c r="CV1415" s="411">
        <f t="shared" si="440"/>
        <v>0</v>
      </c>
      <c r="CW1415" s="411">
        <v>0</v>
      </c>
      <c r="CX1415" s="411">
        <v>0</v>
      </c>
      <c r="CY1415" s="411">
        <v>0</v>
      </c>
      <c r="CZ1415" s="411">
        <v>0</v>
      </c>
      <c r="DA1415" s="411">
        <v>0</v>
      </c>
      <c r="DB1415" s="411">
        <v>0</v>
      </c>
      <c r="DC1415" s="411">
        <v>0</v>
      </c>
      <c r="DD1415" s="411">
        <v>0</v>
      </c>
      <c r="DE1415" s="411">
        <v>0</v>
      </c>
      <c r="DF1415" s="411">
        <v>0</v>
      </c>
      <c r="DG1415" s="411">
        <v>0</v>
      </c>
      <c r="DH1415" s="412">
        <v>0</v>
      </c>
      <c r="DI1415" s="411">
        <f t="shared" si="441"/>
        <v>0</v>
      </c>
      <c r="DJ1415" s="411">
        <v>0</v>
      </c>
      <c r="DK1415" s="411">
        <v>0</v>
      </c>
      <c r="DL1415" s="411">
        <v>0</v>
      </c>
      <c r="DM1415" s="411">
        <v>0</v>
      </c>
      <c r="DN1415" s="411">
        <v>0</v>
      </c>
      <c r="DO1415" s="411">
        <v>0</v>
      </c>
      <c r="DP1415" s="411">
        <v>0</v>
      </c>
      <c r="DQ1415" s="411">
        <v>0</v>
      </c>
      <c r="DR1415" s="411">
        <v>0</v>
      </c>
      <c r="DS1415" s="411">
        <v>0</v>
      </c>
      <c r="DT1415" s="411">
        <v>0</v>
      </c>
      <c r="DU1415" s="412">
        <v>0</v>
      </c>
      <c r="DV1415" s="411">
        <f t="shared" si="442"/>
        <v>0</v>
      </c>
      <c r="DW1415" s="412">
        <v>0</v>
      </c>
      <c r="DX1415" s="412">
        <v>0</v>
      </c>
      <c r="DY1415" s="412">
        <v>0</v>
      </c>
      <c r="DZ1415" s="412">
        <v>0</v>
      </c>
      <c r="EA1415" s="412">
        <v>0</v>
      </c>
      <c r="EB1415" s="412">
        <v>0</v>
      </c>
      <c r="EC1415" s="412">
        <v>0</v>
      </c>
      <c r="ED1415" s="412">
        <v>0</v>
      </c>
      <c r="EE1415" s="412">
        <v>0</v>
      </c>
      <c r="EF1415" s="412">
        <v>0</v>
      </c>
      <c r="EG1415" s="412">
        <v>0</v>
      </c>
      <c r="EH1415" s="412">
        <v>0</v>
      </c>
      <c r="EI1415" s="411">
        <f t="shared" si="443"/>
        <v>0</v>
      </c>
      <c r="EK1415" s="411">
        <f t="shared" si="444"/>
        <v>3</v>
      </c>
      <c r="EL1415" s="7">
        <f t="shared" si="445"/>
        <v>-3</v>
      </c>
    </row>
    <row r="1416" spans="1:142">
      <c r="A1416" s="365" t="str">
        <f t="shared" si="427"/>
        <v xml:space="preserve"> 246</v>
      </c>
      <c r="B1416" s="370" t="s">
        <v>992</v>
      </c>
      <c r="C1416" s="370" t="s">
        <v>1167</v>
      </c>
      <c r="D1416" s="411">
        <v>1</v>
      </c>
      <c r="E1416" s="411">
        <v>1</v>
      </c>
      <c r="F1416" s="411">
        <v>1</v>
      </c>
      <c r="G1416" s="411">
        <v>1</v>
      </c>
      <c r="H1416" s="411">
        <v>1</v>
      </c>
      <c r="I1416" s="411">
        <v>1</v>
      </c>
      <c r="J1416" s="411">
        <v>1</v>
      </c>
      <c r="K1416" s="411">
        <v>1</v>
      </c>
      <c r="L1416" s="411">
        <v>1</v>
      </c>
      <c r="M1416" s="411">
        <v>1</v>
      </c>
      <c r="N1416" s="411">
        <v>1</v>
      </c>
      <c r="O1416" s="412">
        <v>1</v>
      </c>
      <c r="P1416" s="411">
        <f t="shared" si="428"/>
        <v>12</v>
      </c>
      <c r="Q1416" s="411">
        <f t="shared" si="429"/>
        <v>6.967741935483871</v>
      </c>
      <c r="R1416" s="411">
        <f t="shared" si="430"/>
        <v>1.7563959955506117</v>
      </c>
      <c r="S1416" s="411">
        <f t="shared" si="431"/>
        <v>3.2758620689655173</v>
      </c>
      <c r="T1416" s="411">
        <v>0</v>
      </c>
      <c r="U1416" s="411">
        <v>0</v>
      </c>
      <c r="V1416" s="411">
        <v>0</v>
      </c>
      <c r="W1416" s="411">
        <v>0</v>
      </c>
      <c r="X1416" s="411">
        <v>0</v>
      </c>
      <c r="Y1416" s="411">
        <v>0</v>
      </c>
      <c r="Z1416" s="411">
        <v>0</v>
      </c>
      <c r="AA1416" s="411">
        <v>0</v>
      </c>
      <c r="AB1416" s="411">
        <v>0</v>
      </c>
      <c r="AC1416" s="411">
        <v>0</v>
      </c>
      <c r="AD1416" s="411">
        <v>0</v>
      </c>
      <c r="AE1416" s="412">
        <v>0</v>
      </c>
      <c r="AF1416" s="411">
        <f t="shared" si="432"/>
        <v>0</v>
      </c>
      <c r="AG1416" s="411">
        <v>1</v>
      </c>
      <c r="AH1416" s="411">
        <v>1</v>
      </c>
      <c r="AI1416" s="411">
        <v>1</v>
      </c>
      <c r="AJ1416" s="411">
        <v>1</v>
      </c>
      <c r="AK1416" s="411">
        <v>1</v>
      </c>
      <c r="AL1416" s="411">
        <v>1</v>
      </c>
      <c r="AM1416" s="411">
        <v>1</v>
      </c>
      <c r="AN1416" s="411">
        <v>1</v>
      </c>
      <c r="AO1416" s="411">
        <v>1</v>
      </c>
      <c r="AP1416" s="411">
        <v>1</v>
      </c>
      <c r="AQ1416" s="411">
        <v>1</v>
      </c>
      <c r="AR1416" s="412">
        <v>1</v>
      </c>
      <c r="AS1416" s="411">
        <f t="shared" si="433"/>
        <v>12</v>
      </c>
      <c r="AT1416" s="411">
        <f t="shared" si="434"/>
        <v>6.967741935483871</v>
      </c>
      <c r="AU1416" s="411">
        <f t="shared" si="435"/>
        <v>1.7563959955506117</v>
      </c>
      <c r="AV1416" s="411">
        <f t="shared" si="436"/>
        <v>3.2758620689655173</v>
      </c>
      <c r="AW1416" s="411">
        <v>0</v>
      </c>
      <c r="AX1416" s="411">
        <v>0</v>
      </c>
      <c r="AY1416" s="411">
        <v>0</v>
      </c>
      <c r="AZ1416" s="411">
        <v>0</v>
      </c>
      <c r="BA1416" s="411">
        <v>0</v>
      </c>
      <c r="BB1416" s="411">
        <v>0</v>
      </c>
      <c r="BC1416" s="411">
        <v>0</v>
      </c>
      <c r="BD1416" s="411">
        <v>0</v>
      </c>
      <c r="BE1416" s="411">
        <v>0</v>
      </c>
      <c r="BF1416" s="411">
        <v>0</v>
      </c>
      <c r="BG1416" s="411">
        <v>0</v>
      </c>
      <c r="BH1416" s="412">
        <v>0</v>
      </c>
      <c r="BI1416" s="411">
        <f t="shared" si="437"/>
        <v>0</v>
      </c>
      <c r="BJ1416" s="411">
        <v>1</v>
      </c>
      <c r="BK1416" s="411">
        <v>1</v>
      </c>
      <c r="BL1416" s="411">
        <v>1</v>
      </c>
      <c r="BM1416" s="411">
        <v>1</v>
      </c>
      <c r="BN1416" s="411">
        <v>1</v>
      </c>
      <c r="BO1416" s="411">
        <v>1</v>
      </c>
      <c r="BP1416" s="411">
        <v>1</v>
      </c>
      <c r="BQ1416" s="411">
        <v>1</v>
      </c>
      <c r="BR1416" s="411">
        <v>1</v>
      </c>
      <c r="BS1416" s="411">
        <v>1</v>
      </c>
      <c r="BT1416" s="411">
        <v>1</v>
      </c>
      <c r="BU1416" s="412">
        <v>1</v>
      </c>
      <c r="BV1416" s="411">
        <f t="shared" si="438"/>
        <v>12</v>
      </c>
      <c r="BW1416" s="411">
        <v>0</v>
      </c>
      <c r="BX1416" s="411">
        <v>0</v>
      </c>
      <c r="BY1416" s="411">
        <v>0</v>
      </c>
      <c r="BZ1416" s="411">
        <v>0</v>
      </c>
      <c r="CA1416" s="411">
        <v>0</v>
      </c>
      <c r="CB1416" s="411">
        <v>0</v>
      </c>
      <c r="CC1416" s="411">
        <v>0</v>
      </c>
      <c r="CD1416" s="411">
        <v>0</v>
      </c>
      <c r="CE1416" s="411">
        <v>0</v>
      </c>
      <c r="CF1416" s="411">
        <v>0</v>
      </c>
      <c r="CG1416" s="411">
        <v>0</v>
      </c>
      <c r="CH1416" s="412">
        <v>0</v>
      </c>
      <c r="CI1416" s="411">
        <f t="shared" si="439"/>
        <v>0</v>
      </c>
      <c r="CJ1416" s="411">
        <v>1</v>
      </c>
      <c r="CK1416" s="411">
        <v>1</v>
      </c>
      <c r="CL1416" s="411">
        <v>1</v>
      </c>
      <c r="CM1416" s="411">
        <v>1</v>
      </c>
      <c r="CN1416" s="411">
        <v>1</v>
      </c>
      <c r="CO1416" s="411">
        <v>1</v>
      </c>
      <c r="CP1416" s="411">
        <v>1</v>
      </c>
      <c r="CQ1416" s="411">
        <v>1</v>
      </c>
      <c r="CR1416" s="411">
        <v>1</v>
      </c>
      <c r="CS1416" s="411">
        <v>1</v>
      </c>
      <c r="CT1416" s="411">
        <v>1</v>
      </c>
      <c r="CU1416" s="412">
        <v>1</v>
      </c>
      <c r="CV1416" s="411">
        <f t="shared" si="440"/>
        <v>12</v>
      </c>
      <c r="CW1416" s="411">
        <v>0</v>
      </c>
      <c r="CX1416" s="411">
        <v>0</v>
      </c>
      <c r="CY1416" s="411">
        <v>0</v>
      </c>
      <c r="CZ1416" s="411">
        <v>0</v>
      </c>
      <c r="DA1416" s="411">
        <v>0</v>
      </c>
      <c r="DB1416" s="411">
        <v>0</v>
      </c>
      <c r="DC1416" s="411">
        <v>0</v>
      </c>
      <c r="DD1416" s="411">
        <v>0</v>
      </c>
      <c r="DE1416" s="411">
        <v>0</v>
      </c>
      <c r="DF1416" s="411">
        <v>0</v>
      </c>
      <c r="DG1416" s="411">
        <v>0</v>
      </c>
      <c r="DH1416" s="412">
        <v>0</v>
      </c>
      <c r="DI1416" s="411">
        <f t="shared" si="441"/>
        <v>0</v>
      </c>
      <c r="DJ1416" s="411">
        <v>1</v>
      </c>
      <c r="DK1416" s="411">
        <v>1</v>
      </c>
      <c r="DL1416" s="411">
        <v>1</v>
      </c>
      <c r="DM1416" s="411">
        <v>1</v>
      </c>
      <c r="DN1416" s="411">
        <v>1</v>
      </c>
      <c r="DO1416" s="411">
        <v>1</v>
      </c>
      <c r="DP1416" s="411">
        <v>1</v>
      </c>
      <c r="DQ1416" s="411">
        <v>1</v>
      </c>
      <c r="DR1416" s="411">
        <v>1</v>
      </c>
      <c r="DS1416" s="411">
        <v>1</v>
      </c>
      <c r="DT1416" s="411">
        <v>1</v>
      </c>
      <c r="DU1416" s="412">
        <v>1</v>
      </c>
      <c r="DV1416" s="411">
        <f t="shared" si="442"/>
        <v>12</v>
      </c>
      <c r="DW1416" s="412">
        <v>1</v>
      </c>
      <c r="DX1416" s="412">
        <v>1</v>
      </c>
      <c r="DY1416" s="412">
        <v>1</v>
      </c>
      <c r="DZ1416" s="412">
        <v>1</v>
      </c>
      <c r="EA1416" s="412">
        <v>1</v>
      </c>
      <c r="EB1416" s="412">
        <v>1</v>
      </c>
      <c r="EC1416" s="412">
        <v>1</v>
      </c>
      <c r="ED1416" s="412">
        <v>1</v>
      </c>
      <c r="EE1416" s="412">
        <v>1</v>
      </c>
      <c r="EF1416" s="412">
        <v>1</v>
      </c>
      <c r="EG1416" s="412">
        <v>1</v>
      </c>
      <c r="EH1416" s="412">
        <v>1</v>
      </c>
      <c r="EI1416" s="411">
        <f t="shared" si="443"/>
        <v>12</v>
      </c>
      <c r="EK1416" s="411">
        <f t="shared" si="444"/>
        <v>12</v>
      </c>
      <c r="EL1416" s="7">
        <f t="shared" si="445"/>
        <v>0</v>
      </c>
    </row>
    <row r="1417" spans="1:142">
      <c r="A1417" s="365" t="str">
        <f t="shared" si="427"/>
        <v xml:space="preserve"> 246</v>
      </c>
      <c r="B1417" s="370" t="s">
        <v>992</v>
      </c>
      <c r="C1417" s="370" t="s">
        <v>1168</v>
      </c>
      <c r="D1417" s="411">
        <v>70020</v>
      </c>
      <c r="E1417" s="411">
        <v>95940</v>
      </c>
      <c r="F1417" s="411">
        <v>79380</v>
      </c>
      <c r="G1417" s="411">
        <v>78480</v>
      </c>
      <c r="H1417" s="411">
        <v>53460</v>
      </c>
      <c r="I1417" s="411">
        <v>47340</v>
      </c>
      <c r="J1417" s="411">
        <v>43740</v>
      </c>
      <c r="K1417" s="411">
        <v>45540</v>
      </c>
      <c r="L1417" s="411">
        <v>43920</v>
      </c>
      <c r="M1417" s="411">
        <v>39420</v>
      </c>
      <c r="N1417" s="411">
        <v>39960</v>
      </c>
      <c r="O1417" s="412">
        <v>50400</v>
      </c>
      <c r="P1417" s="411">
        <f t="shared" si="428"/>
        <v>687600</v>
      </c>
      <c r="Q1417" s="411">
        <f t="shared" si="429"/>
        <v>466949.03225806449</v>
      </c>
      <c r="R1417" s="411">
        <f t="shared" si="430"/>
        <v>78755.105672969963</v>
      </c>
      <c r="S1417" s="411">
        <f t="shared" si="431"/>
        <v>141895.86206896551</v>
      </c>
      <c r="T1417" s="411">
        <v>0</v>
      </c>
      <c r="U1417" s="411">
        <v>0</v>
      </c>
      <c r="V1417" s="411">
        <v>0</v>
      </c>
      <c r="W1417" s="411">
        <v>0</v>
      </c>
      <c r="X1417" s="411">
        <v>0</v>
      </c>
      <c r="Y1417" s="411">
        <v>0</v>
      </c>
      <c r="Z1417" s="411">
        <v>0</v>
      </c>
      <c r="AA1417" s="411">
        <v>0</v>
      </c>
      <c r="AB1417" s="411">
        <v>0</v>
      </c>
      <c r="AC1417" s="411">
        <v>0</v>
      </c>
      <c r="AD1417" s="411">
        <v>0</v>
      </c>
      <c r="AE1417" s="412">
        <v>0</v>
      </c>
      <c r="AF1417" s="411">
        <f t="shared" si="432"/>
        <v>0</v>
      </c>
      <c r="AG1417" s="411">
        <v>70020</v>
      </c>
      <c r="AH1417" s="411">
        <v>95940</v>
      </c>
      <c r="AI1417" s="411">
        <v>79380</v>
      </c>
      <c r="AJ1417" s="411">
        <v>78480</v>
      </c>
      <c r="AK1417" s="411">
        <v>53460</v>
      </c>
      <c r="AL1417" s="411">
        <v>47340</v>
      </c>
      <c r="AM1417" s="411">
        <v>43740</v>
      </c>
      <c r="AN1417" s="411">
        <v>45540</v>
      </c>
      <c r="AO1417" s="411">
        <v>43920</v>
      </c>
      <c r="AP1417" s="411">
        <v>39420</v>
      </c>
      <c r="AQ1417" s="411">
        <v>39960</v>
      </c>
      <c r="AR1417" s="412">
        <v>50400</v>
      </c>
      <c r="AS1417" s="411">
        <f t="shared" si="433"/>
        <v>687600</v>
      </c>
      <c r="AT1417" s="411">
        <f t="shared" si="434"/>
        <v>466949.03225806449</v>
      </c>
      <c r="AU1417" s="411">
        <f t="shared" si="435"/>
        <v>78755.105672969963</v>
      </c>
      <c r="AV1417" s="411">
        <f t="shared" si="436"/>
        <v>141895.86206896551</v>
      </c>
      <c r="AW1417" s="411">
        <v>0</v>
      </c>
      <c r="AX1417" s="411">
        <v>0</v>
      </c>
      <c r="AY1417" s="411">
        <v>0</v>
      </c>
      <c r="AZ1417" s="411">
        <v>0</v>
      </c>
      <c r="BA1417" s="411">
        <v>0</v>
      </c>
      <c r="BB1417" s="411">
        <v>0</v>
      </c>
      <c r="BC1417" s="411">
        <v>0</v>
      </c>
      <c r="BD1417" s="411">
        <v>0</v>
      </c>
      <c r="BE1417" s="411">
        <v>0</v>
      </c>
      <c r="BF1417" s="411">
        <v>0</v>
      </c>
      <c r="BG1417" s="411">
        <v>0</v>
      </c>
      <c r="BH1417" s="412">
        <v>0</v>
      </c>
      <c r="BI1417" s="411">
        <f t="shared" si="437"/>
        <v>0</v>
      </c>
      <c r="BJ1417" s="411">
        <v>70020</v>
      </c>
      <c r="BK1417" s="411">
        <v>95940</v>
      </c>
      <c r="BL1417" s="411">
        <v>79380</v>
      </c>
      <c r="BM1417" s="411">
        <v>78480</v>
      </c>
      <c r="BN1417" s="411">
        <v>53460</v>
      </c>
      <c r="BO1417" s="411">
        <v>47340</v>
      </c>
      <c r="BP1417" s="411">
        <v>43740</v>
      </c>
      <c r="BQ1417" s="411">
        <v>45540</v>
      </c>
      <c r="BR1417" s="411">
        <v>43920</v>
      </c>
      <c r="BS1417" s="411">
        <v>39420</v>
      </c>
      <c r="BT1417" s="411">
        <v>39960</v>
      </c>
      <c r="BU1417" s="412">
        <v>50400</v>
      </c>
      <c r="BV1417" s="411">
        <f t="shared" si="438"/>
        <v>687600</v>
      </c>
      <c r="BW1417" s="411">
        <v>-2931.1030888200039</v>
      </c>
      <c r="BX1417" s="411">
        <v>-4138.6871588399954</v>
      </c>
      <c r="BY1417" s="411">
        <v>-2662.835201459995</v>
      </c>
      <c r="BZ1417" s="411">
        <v>-2763.3822746399965</v>
      </c>
      <c r="CA1417" s="411">
        <v>752.46660719999636</v>
      </c>
      <c r="CB1417" s="411">
        <v>2125.3221043200028</v>
      </c>
      <c r="CC1417" s="411">
        <v>1395.1751736599981</v>
      </c>
      <c r="CD1417" s="411">
        <v>-2351.2929996599996</v>
      </c>
      <c r="CE1417" s="411">
        <v>877.31763551999757</v>
      </c>
      <c r="CF1417" s="411">
        <v>1287.7610493600005</v>
      </c>
      <c r="CG1417" s="411">
        <v>-616.13368955999613</v>
      </c>
      <c r="CH1417" s="412">
        <v>1963.6277976000056</v>
      </c>
      <c r="CI1417" s="411">
        <f t="shared" si="439"/>
        <v>-7061.7640453199856</v>
      </c>
      <c r="CJ1417" s="411">
        <v>67088.896911179996</v>
      </c>
      <c r="CK1417" s="411">
        <v>91801.312841160005</v>
      </c>
      <c r="CL1417" s="411">
        <v>76717.164798540005</v>
      </c>
      <c r="CM1417" s="411">
        <v>75716.617725360004</v>
      </c>
      <c r="CN1417" s="411">
        <v>54212.466607199996</v>
      </c>
      <c r="CO1417" s="411">
        <v>49465.322104320003</v>
      </c>
      <c r="CP1417" s="411">
        <v>45135.175173659998</v>
      </c>
      <c r="CQ1417" s="411">
        <v>43188.70700034</v>
      </c>
      <c r="CR1417" s="411">
        <v>44797.317635519998</v>
      </c>
      <c r="CS1417" s="411">
        <v>40707.76104936</v>
      </c>
      <c r="CT1417" s="411">
        <v>39343.866310440004</v>
      </c>
      <c r="CU1417" s="412">
        <v>52363.627797600006</v>
      </c>
      <c r="CV1417" s="411">
        <f t="shared" si="440"/>
        <v>680538.23595468001</v>
      </c>
      <c r="CW1417" s="411">
        <v>0</v>
      </c>
      <c r="CX1417" s="411">
        <v>0</v>
      </c>
      <c r="CY1417" s="411">
        <v>0</v>
      </c>
      <c r="CZ1417" s="411">
        <v>0</v>
      </c>
      <c r="DA1417" s="411">
        <v>0</v>
      </c>
      <c r="DB1417" s="411">
        <v>0</v>
      </c>
      <c r="DC1417" s="411">
        <v>0</v>
      </c>
      <c r="DD1417" s="411">
        <v>0</v>
      </c>
      <c r="DE1417" s="411">
        <v>0</v>
      </c>
      <c r="DF1417" s="411">
        <v>0</v>
      </c>
      <c r="DG1417" s="411">
        <v>0</v>
      </c>
      <c r="DH1417" s="412">
        <v>0</v>
      </c>
      <c r="DI1417" s="411">
        <f t="shared" si="441"/>
        <v>0</v>
      </c>
      <c r="DJ1417" s="411">
        <v>67088.896911179996</v>
      </c>
      <c r="DK1417" s="411">
        <v>91801.312841160005</v>
      </c>
      <c r="DL1417" s="411">
        <v>76717.164798540005</v>
      </c>
      <c r="DM1417" s="411">
        <v>75716.617725360004</v>
      </c>
      <c r="DN1417" s="411">
        <v>54212.466607199996</v>
      </c>
      <c r="DO1417" s="411">
        <v>49465.322104320003</v>
      </c>
      <c r="DP1417" s="411">
        <v>45135.175173659998</v>
      </c>
      <c r="DQ1417" s="411">
        <v>43188.70700034</v>
      </c>
      <c r="DR1417" s="411">
        <v>44797.317635519998</v>
      </c>
      <c r="DS1417" s="411">
        <v>40707.76104936</v>
      </c>
      <c r="DT1417" s="411">
        <v>39343.866310440004</v>
      </c>
      <c r="DU1417" s="412">
        <v>52363.627797600006</v>
      </c>
      <c r="DV1417" s="411">
        <f t="shared" si="442"/>
        <v>680538.23595468001</v>
      </c>
      <c r="DW1417" s="412">
        <v>67088.896911179996</v>
      </c>
      <c r="DX1417" s="412">
        <v>91801.312841160005</v>
      </c>
      <c r="DY1417" s="412">
        <v>76717.164798540005</v>
      </c>
      <c r="DZ1417" s="412">
        <v>75716.617725360004</v>
      </c>
      <c r="EA1417" s="412">
        <v>54212.466607199996</v>
      </c>
      <c r="EB1417" s="412">
        <v>49465.322104320003</v>
      </c>
      <c r="EC1417" s="412">
        <v>45135.175173659998</v>
      </c>
      <c r="ED1417" s="412">
        <v>43188.70700034</v>
      </c>
      <c r="EE1417" s="412">
        <v>44797.317635519998</v>
      </c>
      <c r="EF1417" s="412">
        <v>40707.76104936</v>
      </c>
      <c r="EG1417" s="412">
        <v>39343.866310440004</v>
      </c>
      <c r="EH1417" s="412">
        <v>52363.627797600006</v>
      </c>
      <c r="EI1417" s="411">
        <f t="shared" si="443"/>
        <v>680538.23595468001</v>
      </c>
      <c r="EK1417" s="411">
        <f t="shared" si="444"/>
        <v>680538.23595468001</v>
      </c>
      <c r="EL1417" s="7">
        <f t="shared" si="445"/>
        <v>0</v>
      </c>
    </row>
    <row r="1418" spans="1:142">
      <c r="A1418" s="365" t="str">
        <f t="shared" si="427"/>
        <v xml:space="preserve"> 246</v>
      </c>
      <c r="B1418" s="370" t="s">
        <v>992</v>
      </c>
      <c r="C1418" s="370" t="s">
        <v>1169</v>
      </c>
      <c r="D1418" s="411">
        <v>70020</v>
      </c>
      <c r="E1418" s="411">
        <v>95940</v>
      </c>
      <c r="F1418" s="411">
        <v>79380</v>
      </c>
      <c r="G1418" s="411">
        <v>78480</v>
      </c>
      <c r="H1418" s="411">
        <v>53460</v>
      </c>
      <c r="I1418" s="411">
        <v>47340</v>
      </c>
      <c r="J1418" s="411">
        <v>43740</v>
      </c>
      <c r="K1418" s="411">
        <v>45540</v>
      </c>
      <c r="L1418" s="411">
        <v>43920</v>
      </c>
      <c r="M1418" s="411">
        <v>39420</v>
      </c>
      <c r="N1418" s="411">
        <v>39960</v>
      </c>
      <c r="O1418" s="412">
        <v>50400</v>
      </c>
      <c r="P1418" s="411">
        <f t="shared" si="428"/>
        <v>687600</v>
      </c>
      <c r="Q1418" s="411">
        <f t="shared" si="429"/>
        <v>466949.03225806449</v>
      </c>
      <c r="R1418" s="411">
        <f t="shared" si="430"/>
        <v>78755.105672969963</v>
      </c>
      <c r="S1418" s="411">
        <f t="shared" si="431"/>
        <v>141895.86206896551</v>
      </c>
      <c r="T1418" s="411">
        <v>0</v>
      </c>
      <c r="U1418" s="411">
        <v>0</v>
      </c>
      <c r="V1418" s="411">
        <v>0</v>
      </c>
      <c r="W1418" s="411">
        <v>0</v>
      </c>
      <c r="X1418" s="411">
        <v>0</v>
      </c>
      <c r="Y1418" s="411">
        <v>0</v>
      </c>
      <c r="Z1418" s="411">
        <v>0</v>
      </c>
      <c r="AA1418" s="411">
        <v>0</v>
      </c>
      <c r="AB1418" s="411">
        <v>0</v>
      </c>
      <c r="AC1418" s="411">
        <v>0</v>
      </c>
      <c r="AD1418" s="411">
        <v>0</v>
      </c>
      <c r="AE1418" s="412">
        <v>0</v>
      </c>
      <c r="AF1418" s="411">
        <f t="shared" si="432"/>
        <v>0</v>
      </c>
      <c r="AG1418" s="411">
        <v>70020</v>
      </c>
      <c r="AH1418" s="411">
        <v>95940</v>
      </c>
      <c r="AI1418" s="411">
        <v>79380</v>
      </c>
      <c r="AJ1418" s="411">
        <v>78480</v>
      </c>
      <c r="AK1418" s="411">
        <v>53460</v>
      </c>
      <c r="AL1418" s="411">
        <v>47340</v>
      </c>
      <c r="AM1418" s="411">
        <v>43740</v>
      </c>
      <c r="AN1418" s="411">
        <v>45540</v>
      </c>
      <c r="AO1418" s="411">
        <v>43920</v>
      </c>
      <c r="AP1418" s="411">
        <v>39420</v>
      </c>
      <c r="AQ1418" s="411">
        <v>39960</v>
      </c>
      <c r="AR1418" s="412">
        <v>50400</v>
      </c>
      <c r="AS1418" s="411">
        <f t="shared" si="433"/>
        <v>687600</v>
      </c>
      <c r="AT1418" s="411">
        <f t="shared" si="434"/>
        <v>466949.03225806449</v>
      </c>
      <c r="AU1418" s="411">
        <f t="shared" si="435"/>
        <v>78755.105672969963</v>
      </c>
      <c r="AV1418" s="411">
        <f t="shared" si="436"/>
        <v>141895.86206896551</v>
      </c>
      <c r="AW1418" s="411">
        <v>0</v>
      </c>
      <c r="AX1418" s="411">
        <v>0</v>
      </c>
      <c r="AY1418" s="411">
        <v>0</v>
      </c>
      <c r="AZ1418" s="411">
        <v>0</v>
      </c>
      <c r="BA1418" s="411">
        <v>0</v>
      </c>
      <c r="BB1418" s="411">
        <v>0</v>
      </c>
      <c r="BC1418" s="411">
        <v>0</v>
      </c>
      <c r="BD1418" s="411">
        <v>0</v>
      </c>
      <c r="BE1418" s="411">
        <v>0</v>
      </c>
      <c r="BF1418" s="411">
        <v>0</v>
      </c>
      <c r="BG1418" s="411">
        <v>0</v>
      </c>
      <c r="BH1418" s="412">
        <v>0</v>
      </c>
      <c r="BI1418" s="411">
        <f t="shared" si="437"/>
        <v>0</v>
      </c>
      <c r="BJ1418" s="411">
        <v>70020</v>
      </c>
      <c r="BK1418" s="411">
        <v>95940</v>
      </c>
      <c r="BL1418" s="411">
        <v>79380</v>
      </c>
      <c r="BM1418" s="411">
        <v>78480</v>
      </c>
      <c r="BN1418" s="411">
        <v>53460</v>
      </c>
      <c r="BO1418" s="411">
        <v>47340</v>
      </c>
      <c r="BP1418" s="411">
        <v>43740</v>
      </c>
      <c r="BQ1418" s="411">
        <v>45540</v>
      </c>
      <c r="BR1418" s="411">
        <v>43920</v>
      </c>
      <c r="BS1418" s="411">
        <v>39420</v>
      </c>
      <c r="BT1418" s="411">
        <v>39960</v>
      </c>
      <c r="BU1418" s="412">
        <v>50400</v>
      </c>
      <c r="BV1418" s="411">
        <f t="shared" si="438"/>
        <v>687600</v>
      </c>
      <c r="BW1418" s="411">
        <v>-2931.1030888200039</v>
      </c>
      <c r="BX1418" s="411">
        <v>-4138.6871588399954</v>
      </c>
      <c r="BY1418" s="411">
        <v>-2662.835201459995</v>
      </c>
      <c r="BZ1418" s="411">
        <v>-2763.3822746399965</v>
      </c>
      <c r="CA1418" s="411">
        <v>752.46660719999636</v>
      </c>
      <c r="CB1418" s="411">
        <v>2125.3221043200028</v>
      </c>
      <c r="CC1418" s="411">
        <v>1395.1751736599981</v>
      </c>
      <c r="CD1418" s="411">
        <v>-2351.2929996599996</v>
      </c>
      <c r="CE1418" s="411">
        <v>877.31763551999757</v>
      </c>
      <c r="CF1418" s="411">
        <v>1287.7610493600005</v>
      </c>
      <c r="CG1418" s="411">
        <v>-616.13368955999613</v>
      </c>
      <c r="CH1418" s="412">
        <v>1963.6277976000056</v>
      </c>
      <c r="CI1418" s="411">
        <f t="shared" si="439"/>
        <v>-7061.7640453199856</v>
      </c>
      <c r="CJ1418" s="411">
        <v>67088.896911179996</v>
      </c>
      <c r="CK1418" s="411">
        <v>91801.312841160005</v>
      </c>
      <c r="CL1418" s="411">
        <v>76717.164798540005</v>
      </c>
      <c r="CM1418" s="411">
        <v>75716.617725360004</v>
      </c>
      <c r="CN1418" s="411">
        <v>54212.466607199996</v>
      </c>
      <c r="CO1418" s="411">
        <v>49465.322104320003</v>
      </c>
      <c r="CP1418" s="411">
        <v>45135.175173659998</v>
      </c>
      <c r="CQ1418" s="411">
        <v>43188.70700034</v>
      </c>
      <c r="CR1418" s="411">
        <v>44797.317635519998</v>
      </c>
      <c r="CS1418" s="411">
        <v>40707.76104936</v>
      </c>
      <c r="CT1418" s="411">
        <v>39343.866310440004</v>
      </c>
      <c r="CU1418" s="412">
        <v>52363.627797600006</v>
      </c>
      <c r="CV1418" s="411">
        <f t="shared" si="440"/>
        <v>680538.23595468001</v>
      </c>
      <c r="CW1418" s="411">
        <v>0</v>
      </c>
      <c r="CX1418" s="411">
        <v>0</v>
      </c>
      <c r="CY1418" s="411">
        <v>0</v>
      </c>
      <c r="CZ1418" s="411">
        <v>0</v>
      </c>
      <c r="DA1418" s="411">
        <v>0</v>
      </c>
      <c r="DB1418" s="411">
        <v>0</v>
      </c>
      <c r="DC1418" s="411">
        <v>0</v>
      </c>
      <c r="DD1418" s="411">
        <v>0</v>
      </c>
      <c r="DE1418" s="411">
        <v>0</v>
      </c>
      <c r="DF1418" s="411">
        <v>0</v>
      </c>
      <c r="DG1418" s="411">
        <v>0</v>
      </c>
      <c r="DH1418" s="412">
        <v>0</v>
      </c>
      <c r="DI1418" s="411">
        <f t="shared" si="441"/>
        <v>0</v>
      </c>
      <c r="DJ1418" s="411">
        <v>67088.896911179996</v>
      </c>
      <c r="DK1418" s="411">
        <v>91801.312841160005</v>
      </c>
      <c r="DL1418" s="411">
        <v>76717.164798540005</v>
      </c>
      <c r="DM1418" s="411">
        <v>75716.617725360004</v>
      </c>
      <c r="DN1418" s="411">
        <v>54212.466607199996</v>
      </c>
      <c r="DO1418" s="411">
        <v>49465.322104320003</v>
      </c>
      <c r="DP1418" s="411">
        <v>45135.175173659998</v>
      </c>
      <c r="DQ1418" s="411">
        <v>43188.70700034</v>
      </c>
      <c r="DR1418" s="411">
        <v>44797.317635519998</v>
      </c>
      <c r="DS1418" s="411">
        <v>40707.76104936</v>
      </c>
      <c r="DT1418" s="411">
        <v>39343.866310440004</v>
      </c>
      <c r="DU1418" s="412">
        <v>52363.627797600006</v>
      </c>
      <c r="DV1418" s="411">
        <f t="shared" si="442"/>
        <v>680538.23595468001</v>
      </c>
      <c r="DW1418" s="412">
        <v>67088.896911179996</v>
      </c>
      <c r="DX1418" s="412">
        <v>91801.312841160005</v>
      </c>
      <c r="DY1418" s="412">
        <v>76717.164798540005</v>
      </c>
      <c r="DZ1418" s="412">
        <v>75716.617725360004</v>
      </c>
      <c r="EA1418" s="412">
        <v>54212.466607199996</v>
      </c>
      <c r="EB1418" s="412">
        <v>49465.322104320003</v>
      </c>
      <c r="EC1418" s="412">
        <v>45135.175173659998</v>
      </c>
      <c r="ED1418" s="412">
        <v>43188.70700034</v>
      </c>
      <c r="EE1418" s="412">
        <v>44797.317635519998</v>
      </c>
      <c r="EF1418" s="412">
        <v>40707.76104936</v>
      </c>
      <c r="EG1418" s="412">
        <v>39343.866310440004</v>
      </c>
      <c r="EH1418" s="412">
        <v>52363.627797600006</v>
      </c>
      <c r="EI1418" s="411">
        <f t="shared" si="443"/>
        <v>680538.23595468001</v>
      </c>
      <c r="EK1418" s="411">
        <f t="shared" si="444"/>
        <v>680538.23595468001</v>
      </c>
      <c r="EL1418" s="7">
        <f t="shared" si="445"/>
        <v>0</v>
      </c>
    </row>
    <row r="1419" spans="1:142">
      <c r="A1419" s="365" t="str">
        <f t="shared" si="427"/>
        <v xml:space="preserve"> 246</v>
      </c>
      <c r="B1419" s="370" t="s">
        <v>992</v>
      </c>
      <c r="C1419" s="370" t="s">
        <v>1217</v>
      </c>
      <c r="D1419" s="411">
        <v>191</v>
      </c>
      <c r="E1419" s="411">
        <v>221</v>
      </c>
      <c r="F1419" s="411">
        <v>220</v>
      </c>
      <c r="G1419" s="411">
        <v>234</v>
      </c>
      <c r="H1419" s="411">
        <v>196</v>
      </c>
      <c r="I1419" s="411">
        <v>148</v>
      </c>
      <c r="J1419" s="411">
        <v>140</v>
      </c>
      <c r="K1419" s="411">
        <v>140</v>
      </c>
      <c r="L1419" s="411">
        <v>140</v>
      </c>
      <c r="M1419" s="411">
        <v>140</v>
      </c>
      <c r="N1419" s="411">
        <v>140</v>
      </c>
      <c r="O1419" s="412">
        <v>162</v>
      </c>
      <c r="P1419" s="411">
        <f t="shared" si="428"/>
        <v>2072</v>
      </c>
      <c r="Q1419" s="411">
        <f t="shared" si="429"/>
        <v>1345.483870967742</v>
      </c>
      <c r="R1419" s="411">
        <f t="shared" si="430"/>
        <v>245.89543937708564</v>
      </c>
      <c r="S1419" s="411">
        <f t="shared" si="431"/>
        <v>480.62068965517244</v>
      </c>
      <c r="T1419" s="411">
        <v>0</v>
      </c>
      <c r="U1419" s="411">
        <v>0</v>
      </c>
      <c r="V1419" s="411">
        <v>0</v>
      </c>
      <c r="W1419" s="411">
        <v>0</v>
      </c>
      <c r="X1419" s="411">
        <v>0</v>
      </c>
      <c r="Y1419" s="411">
        <v>0</v>
      </c>
      <c r="Z1419" s="411">
        <v>0</v>
      </c>
      <c r="AA1419" s="411">
        <v>0</v>
      </c>
      <c r="AB1419" s="411">
        <v>0</v>
      </c>
      <c r="AC1419" s="411">
        <v>0</v>
      </c>
      <c r="AD1419" s="411">
        <v>0</v>
      </c>
      <c r="AE1419" s="412">
        <v>0</v>
      </c>
      <c r="AF1419" s="411">
        <f t="shared" si="432"/>
        <v>0</v>
      </c>
      <c r="AG1419" s="411">
        <v>191</v>
      </c>
      <c r="AH1419" s="411">
        <v>221</v>
      </c>
      <c r="AI1419" s="411">
        <v>220</v>
      </c>
      <c r="AJ1419" s="411">
        <v>234</v>
      </c>
      <c r="AK1419" s="411">
        <v>196</v>
      </c>
      <c r="AL1419" s="411">
        <v>148</v>
      </c>
      <c r="AM1419" s="411">
        <v>140</v>
      </c>
      <c r="AN1419" s="411">
        <v>140</v>
      </c>
      <c r="AO1419" s="411">
        <v>140</v>
      </c>
      <c r="AP1419" s="411">
        <v>140</v>
      </c>
      <c r="AQ1419" s="411">
        <v>140</v>
      </c>
      <c r="AR1419" s="412">
        <v>162</v>
      </c>
      <c r="AS1419" s="411">
        <f t="shared" si="433"/>
        <v>2072</v>
      </c>
      <c r="AT1419" s="411">
        <f t="shared" si="434"/>
        <v>1345.483870967742</v>
      </c>
      <c r="AU1419" s="411">
        <f t="shared" si="435"/>
        <v>245.89543937708564</v>
      </c>
      <c r="AV1419" s="411">
        <f t="shared" si="436"/>
        <v>480.62068965517244</v>
      </c>
      <c r="AW1419" s="411">
        <v>0</v>
      </c>
      <c r="AX1419" s="411">
        <v>0</v>
      </c>
      <c r="AY1419" s="411">
        <v>0</v>
      </c>
      <c r="AZ1419" s="411">
        <v>0</v>
      </c>
      <c r="BA1419" s="411">
        <v>0</v>
      </c>
      <c r="BB1419" s="411">
        <v>0</v>
      </c>
      <c r="BC1419" s="411">
        <v>0</v>
      </c>
      <c r="BD1419" s="411">
        <v>0</v>
      </c>
      <c r="BE1419" s="411">
        <v>0</v>
      </c>
      <c r="BF1419" s="411">
        <v>0</v>
      </c>
      <c r="BG1419" s="411">
        <v>0</v>
      </c>
      <c r="BH1419" s="412">
        <v>0</v>
      </c>
      <c r="BI1419" s="411">
        <f t="shared" si="437"/>
        <v>0</v>
      </c>
      <c r="BJ1419" s="411">
        <v>191</v>
      </c>
      <c r="BK1419" s="411">
        <v>221</v>
      </c>
      <c r="BL1419" s="411">
        <v>220</v>
      </c>
      <c r="BM1419" s="411">
        <v>234</v>
      </c>
      <c r="BN1419" s="411">
        <v>196</v>
      </c>
      <c r="BO1419" s="411">
        <v>148</v>
      </c>
      <c r="BP1419" s="411">
        <v>140</v>
      </c>
      <c r="BQ1419" s="411">
        <v>140</v>
      </c>
      <c r="BR1419" s="411">
        <v>140</v>
      </c>
      <c r="BS1419" s="411">
        <v>140</v>
      </c>
      <c r="BT1419" s="411">
        <v>140</v>
      </c>
      <c r="BU1419" s="412">
        <v>162</v>
      </c>
      <c r="BV1419" s="411">
        <f t="shared" si="438"/>
        <v>2072</v>
      </c>
      <c r="BW1419" s="411">
        <v>-7.9954397310000047</v>
      </c>
      <c r="BX1419" s="411">
        <v>-9.5335612060000017</v>
      </c>
      <c r="BY1419" s="411">
        <v>-7.3799917400000083</v>
      </c>
      <c r="BZ1419" s="411">
        <v>-8.2394425619999936</v>
      </c>
      <c r="CA1419" s="411">
        <v>2.7587627199999929</v>
      </c>
      <c r="CB1419" s="411">
        <v>6.6444375039999954</v>
      </c>
      <c r="CC1419" s="411">
        <v>4.4655812599999933</v>
      </c>
      <c r="CD1419" s="411">
        <v>-7.2283930600000019</v>
      </c>
      <c r="CE1419" s="411">
        <v>2.7965498400000115</v>
      </c>
      <c r="CF1419" s="411">
        <v>4.5734791200000018</v>
      </c>
      <c r="CG1419" s="411">
        <v>-2.1586265400000002</v>
      </c>
      <c r="CH1419" s="412">
        <v>6.3116607780000038</v>
      </c>
      <c r="CI1419" s="411">
        <f t="shared" si="439"/>
        <v>-14.984983617000012</v>
      </c>
      <c r="CJ1419" s="411">
        <v>183.004560269</v>
      </c>
      <c r="CK1419" s="411">
        <v>211.466438794</v>
      </c>
      <c r="CL1419" s="411">
        <v>212.62000825999999</v>
      </c>
      <c r="CM1419" s="411">
        <v>225.76055743800001</v>
      </c>
      <c r="CN1419" s="411">
        <v>198.75876271999999</v>
      </c>
      <c r="CO1419" s="411">
        <v>154.644437504</v>
      </c>
      <c r="CP1419" s="411">
        <v>144.46558125999999</v>
      </c>
      <c r="CQ1419" s="411">
        <v>132.77160694</v>
      </c>
      <c r="CR1419" s="411">
        <v>142.79654984000001</v>
      </c>
      <c r="CS1419" s="411">
        <v>144.57347912</v>
      </c>
      <c r="CT1419" s="411">
        <v>137.84137346</v>
      </c>
      <c r="CU1419" s="412">
        <v>168.311660778</v>
      </c>
      <c r="CV1419" s="411">
        <f t="shared" si="440"/>
        <v>2057.0150163829999</v>
      </c>
      <c r="CW1419" s="411">
        <v>0</v>
      </c>
      <c r="CX1419" s="411">
        <v>0</v>
      </c>
      <c r="CY1419" s="411">
        <v>0</v>
      </c>
      <c r="CZ1419" s="411">
        <v>0</v>
      </c>
      <c r="DA1419" s="411">
        <v>0</v>
      </c>
      <c r="DB1419" s="411">
        <v>0</v>
      </c>
      <c r="DC1419" s="411">
        <v>0</v>
      </c>
      <c r="DD1419" s="411">
        <v>0</v>
      </c>
      <c r="DE1419" s="411">
        <v>0</v>
      </c>
      <c r="DF1419" s="411">
        <v>0</v>
      </c>
      <c r="DG1419" s="411">
        <v>0</v>
      </c>
      <c r="DH1419" s="412">
        <v>0</v>
      </c>
      <c r="DI1419" s="411">
        <f t="shared" si="441"/>
        <v>0</v>
      </c>
      <c r="DJ1419" s="411">
        <v>183.004560269</v>
      </c>
      <c r="DK1419" s="411">
        <v>211.466438794</v>
      </c>
      <c r="DL1419" s="411">
        <v>212.62000825999999</v>
      </c>
      <c r="DM1419" s="411">
        <v>225.76055743800001</v>
      </c>
      <c r="DN1419" s="411">
        <v>198.75876271999999</v>
      </c>
      <c r="DO1419" s="411">
        <v>154.644437504</v>
      </c>
      <c r="DP1419" s="411">
        <v>144.46558125999999</v>
      </c>
      <c r="DQ1419" s="411">
        <v>132.77160694</v>
      </c>
      <c r="DR1419" s="411">
        <v>142.79654984000001</v>
      </c>
      <c r="DS1419" s="411">
        <v>144.57347912</v>
      </c>
      <c r="DT1419" s="411">
        <v>137.84137346</v>
      </c>
      <c r="DU1419" s="412">
        <v>168.311660778</v>
      </c>
      <c r="DV1419" s="411">
        <f t="shared" si="442"/>
        <v>2057.0150163829999</v>
      </c>
      <c r="DW1419" s="412">
        <v>183.004560269</v>
      </c>
      <c r="DX1419" s="412">
        <v>211.466438794</v>
      </c>
      <c r="DY1419" s="412">
        <v>212.62000825999999</v>
      </c>
      <c r="DZ1419" s="412">
        <v>225.76055743800001</v>
      </c>
      <c r="EA1419" s="412">
        <v>198.75876271999999</v>
      </c>
      <c r="EB1419" s="412">
        <v>154.644437504</v>
      </c>
      <c r="EC1419" s="412">
        <v>144.46558125999999</v>
      </c>
      <c r="ED1419" s="412">
        <v>132.77160694</v>
      </c>
      <c r="EE1419" s="412">
        <v>142.79654984000001</v>
      </c>
      <c r="EF1419" s="412">
        <v>144.57347912</v>
      </c>
      <c r="EG1419" s="412">
        <v>137.84137346</v>
      </c>
      <c r="EH1419" s="412">
        <v>168.311660778</v>
      </c>
      <c r="EI1419" s="411">
        <f t="shared" si="443"/>
        <v>2057.0150163829999</v>
      </c>
      <c r="EK1419" s="411">
        <f t="shared" si="444"/>
        <v>2057.0150163829999</v>
      </c>
      <c r="EL1419" s="7">
        <f t="shared" si="445"/>
        <v>0</v>
      </c>
    </row>
    <row r="1420" spans="1:142">
      <c r="A1420" s="365" t="str">
        <f t="shared" si="427"/>
        <v xml:space="preserve"> 246</v>
      </c>
      <c r="B1420" s="370" t="s">
        <v>992</v>
      </c>
      <c r="C1420" s="370" t="s">
        <v>1170</v>
      </c>
      <c r="D1420" s="411">
        <v>70020</v>
      </c>
      <c r="E1420" s="411">
        <v>95940</v>
      </c>
      <c r="F1420" s="411">
        <v>79380</v>
      </c>
      <c r="G1420" s="411">
        <v>78480</v>
      </c>
      <c r="H1420" s="411">
        <v>53460</v>
      </c>
      <c r="I1420" s="411">
        <v>47340</v>
      </c>
      <c r="J1420" s="411">
        <v>43740</v>
      </c>
      <c r="K1420" s="411">
        <v>45540</v>
      </c>
      <c r="L1420" s="411">
        <v>43920</v>
      </c>
      <c r="M1420" s="411">
        <v>39420</v>
      </c>
      <c r="N1420" s="411">
        <v>39960</v>
      </c>
      <c r="O1420" s="412">
        <v>50400</v>
      </c>
      <c r="P1420" s="411">
        <f t="shared" si="428"/>
        <v>687600</v>
      </c>
      <c r="Q1420" s="411">
        <f t="shared" si="429"/>
        <v>466949.03225806449</v>
      </c>
      <c r="R1420" s="411">
        <f t="shared" si="430"/>
        <v>78755.105672969963</v>
      </c>
      <c r="S1420" s="411">
        <f t="shared" si="431"/>
        <v>141895.86206896551</v>
      </c>
      <c r="T1420" s="411">
        <v>0</v>
      </c>
      <c r="U1420" s="411">
        <v>0</v>
      </c>
      <c r="V1420" s="411">
        <v>0</v>
      </c>
      <c r="W1420" s="411">
        <v>0</v>
      </c>
      <c r="X1420" s="411">
        <v>0</v>
      </c>
      <c r="Y1420" s="411">
        <v>0</v>
      </c>
      <c r="Z1420" s="411">
        <v>0</v>
      </c>
      <c r="AA1420" s="411">
        <v>0</v>
      </c>
      <c r="AB1420" s="411">
        <v>0</v>
      </c>
      <c r="AC1420" s="411">
        <v>0</v>
      </c>
      <c r="AD1420" s="411">
        <v>0</v>
      </c>
      <c r="AE1420" s="412">
        <v>0</v>
      </c>
      <c r="AF1420" s="411">
        <f t="shared" si="432"/>
        <v>0</v>
      </c>
      <c r="AG1420" s="411">
        <v>70020</v>
      </c>
      <c r="AH1420" s="411">
        <v>95940</v>
      </c>
      <c r="AI1420" s="411">
        <v>79380</v>
      </c>
      <c r="AJ1420" s="411">
        <v>78480</v>
      </c>
      <c r="AK1420" s="411">
        <v>53460</v>
      </c>
      <c r="AL1420" s="411">
        <v>47340</v>
      </c>
      <c r="AM1420" s="411">
        <v>43740</v>
      </c>
      <c r="AN1420" s="411">
        <v>45540</v>
      </c>
      <c r="AO1420" s="411">
        <v>43920</v>
      </c>
      <c r="AP1420" s="411">
        <v>39420</v>
      </c>
      <c r="AQ1420" s="411">
        <v>39960</v>
      </c>
      <c r="AR1420" s="412">
        <v>50400</v>
      </c>
      <c r="AS1420" s="411">
        <f t="shared" si="433"/>
        <v>687600</v>
      </c>
      <c r="AT1420" s="411">
        <f t="shared" si="434"/>
        <v>466949.03225806449</v>
      </c>
      <c r="AU1420" s="411">
        <f t="shared" si="435"/>
        <v>78755.105672969963</v>
      </c>
      <c r="AV1420" s="411">
        <f t="shared" si="436"/>
        <v>141895.86206896551</v>
      </c>
      <c r="AW1420" s="411">
        <v>0</v>
      </c>
      <c r="AX1420" s="411">
        <v>0</v>
      </c>
      <c r="AY1420" s="411">
        <v>0</v>
      </c>
      <c r="AZ1420" s="411">
        <v>0</v>
      </c>
      <c r="BA1420" s="411">
        <v>0</v>
      </c>
      <c r="BB1420" s="411">
        <v>0</v>
      </c>
      <c r="BC1420" s="411">
        <v>0</v>
      </c>
      <c r="BD1420" s="411">
        <v>0</v>
      </c>
      <c r="BE1420" s="411">
        <v>0</v>
      </c>
      <c r="BF1420" s="411">
        <v>0</v>
      </c>
      <c r="BG1420" s="411">
        <v>0</v>
      </c>
      <c r="BH1420" s="412">
        <v>0</v>
      </c>
      <c r="BI1420" s="411">
        <f t="shared" si="437"/>
        <v>0</v>
      </c>
      <c r="BJ1420" s="411">
        <v>70020</v>
      </c>
      <c r="BK1420" s="411">
        <v>95940</v>
      </c>
      <c r="BL1420" s="411">
        <v>79380</v>
      </c>
      <c r="BM1420" s="411">
        <v>78480</v>
      </c>
      <c r="BN1420" s="411">
        <v>53460</v>
      </c>
      <c r="BO1420" s="411">
        <v>47340</v>
      </c>
      <c r="BP1420" s="411">
        <v>43740</v>
      </c>
      <c r="BQ1420" s="411">
        <v>45540</v>
      </c>
      <c r="BR1420" s="411">
        <v>43920</v>
      </c>
      <c r="BS1420" s="411">
        <v>39420</v>
      </c>
      <c r="BT1420" s="411">
        <v>39960</v>
      </c>
      <c r="BU1420" s="412">
        <v>50400</v>
      </c>
      <c r="BV1420" s="411">
        <f t="shared" si="438"/>
        <v>687600</v>
      </c>
      <c r="BW1420" s="411">
        <v>-2931.1030888200039</v>
      </c>
      <c r="BX1420" s="411">
        <v>-4138.6871588399954</v>
      </c>
      <c r="BY1420" s="411">
        <v>-2662.835201459995</v>
      </c>
      <c r="BZ1420" s="411">
        <v>-2763.3822746399965</v>
      </c>
      <c r="CA1420" s="411">
        <v>752.46660719999636</v>
      </c>
      <c r="CB1420" s="411">
        <v>2125.3221043200028</v>
      </c>
      <c r="CC1420" s="411">
        <v>1395.1751736599981</v>
      </c>
      <c r="CD1420" s="411">
        <v>-2351.2929996599996</v>
      </c>
      <c r="CE1420" s="411">
        <v>877.31763551999757</v>
      </c>
      <c r="CF1420" s="411">
        <v>1287.7610493600005</v>
      </c>
      <c r="CG1420" s="411">
        <v>-616.13368955999613</v>
      </c>
      <c r="CH1420" s="412">
        <v>1963.6277976000056</v>
      </c>
      <c r="CI1420" s="411">
        <f t="shared" si="439"/>
        <v>-7061.7640453199856</v>
      </c>
      <c r="CJ1420" s="411">
        <v>67088.896911179996</v>
      </c>
      <c r="CK1420" s="411">
        <v>91801.312841160005</v>
      </c>
      <c r="CL1420" s="411">
        <v>76717.164798540005</v>
      </c>
      <c r="CM1420" s="411">
        <v>75716.617725360004</v>
      </c>
      <c r="CN1420" s="411">
        <v>54212.466607199996</v>
      </c>
      <c r="CO1420" s="411">
        <v>49465.322104320003</v>
      </c>
      <c r="CP1420" s="411">
        <v>45135.175173659998</v>
      </c>
      <c r="CQ1420" s="411">
        <v>43188.70700034</v>
      </c>
      <c r="CR1420" s="411">
        <v>44797.317635519998</v>
      </c>
      <c r="CS1420" s="411">
        <v>40707.76104936</v>
      </c>
      <c r="CT1420" s="411">
        <v>39343.866310440004</v>
      </c>
      <c r="CU1420" s="412">
        <v>52363.627797600006</v>
      </c>
      <c r="CV1420" s="411">
        <f t="shared" si="440"/>
        <v>680538.23595468001</v>
      </c>
      <c r="CW1420" s="411">
        <v>0</v>
      </c>
      <c r="CX1420" s="411">
        <v>0</v>
      </c>
      <c r="CY1420" s="411">
        <v>0</v>
      </c>
      <c r="CZ1420" s="411">
        <v>0</v>
      </c>
      <c r="DA1420" s="411">
        <v>0</v>
      </c>
      <c r="DB1420" s="411">
        <v>0</v>
      </c>
      <c r="DC1420" s="411">
        <v>0</v>
      </c>
      <c r="DD1420" s="411">
        <v>0</v>
      </c>
      <c r="DE1420" s="411">
        <v>0</v>
      </c>
      <c r="DF1420" s="411">
        <v>0</v>
      </c>
      <c r="DG1420" s="411">
        <v>0</v>
      </c>
      <c r="DH1420" s="412">
        <v>0</v>
      </c>
      <c r="DI1420" s="411">
        <f t="shared" si="441"/>
        <v>0</v>
      </c>
      <c r="DJ1420" s="411">
        <v>67088.896911179996</v>
      </c>
      <c r="DK1420" s="411">
        <v>91801.312841160005</v>
      </c>
      <c r="DL1420" s="411">
        <v>76717.164798540005</v>
      </c>
      <c r="DM1420" s="411">
        <v>75716.617725360004</v>
      </c>
      <c r="DN1420" s="411">
        <v>54212.466607199996</v>
      </c>
      <c r="DO1420" s="411">
        <v>49465.322104320003</v>
      </c>
      <c r="DP1420" s="411">
        <v>45135.175173659998</v>
      </c>
      <c r="DQ1420" s="411">
        <v>43188.70700034</v>
      </c>
      <c r="DR1420" s="411">
        <v>44797.317635519998</v>
      </c>
      <c r="DS1420" s="411">
        <v>40707.76104936</v>
      </c>
      <c r="DT1420" s="411">
        <v>39343.866310440004</v>
      </c>
      <c r="DU1420" s="412">
        <v>52363.627797600006</v>
      </c>
      <c r="DV1420" s="411">
        <f t="shared" si="442"/>
        <v>680538.23595468001</v>
      </c>
      <c r="DW1420" s="412">
        <v>67088.896911179996</v>
      </c>
      <c r="DX1420" s="412">
        <v>91801.312841160005</v>
      </c>
      <c r="DY1420" s="412">
        <v>76717.164798540005</v>
      </c>
      <c r="DZ1420" s="412">
        <v>75716.617725360004</v>
      </c>
      <c r="EA1420" s="412">
        <v>54212.466607199996</v>
      </c>
      <c r="EB1420" s="412">
        <v>49465.322104320003</v>
      </c>
      <c r="EC1420" s="412">
        <v>45135.175173659998</v>
      </c>
      <c r="ED1420" s="412">
        <v>43188.70700034</v>
      </c>
      <c r="EE1420" s="412">
        <v>44797.317635519998</v>
      </c>
      <c r="EF1420" s="412">
        <v>40707.76104936</v>
      </c>
      <c r="EG1420" s="412">
        <v>39343.866310440004</v>
      </c>
      <c r="EH1420" s="412">
        <v>52363.627797600006</v>
      </c>
      <c r="EI1420" s="411">
        <f t="shared" si="443"/>
        <v>680538.23595468001</v>
      </c>
      <c r="EK1420" s="411">
        <f t="shared" si="444"/>
        <v>680538.23595468001</v>
      </c>
      <c r="EL1420" s="7">
        <f t="shared" si="445"/>
        <v>0</v>
      </c>
    </row>
    <row r="1421" spans="1:142">
      <c r="A1421" s="365" t="str">
        <f t="shared" si="427"/>
        <v xml:space="preserve"> 246</v>
      </c>
      <c r="B1421" s="370" t="s">
        <v>992</v>
      </c>
      <c r="C1421" s="370" t="s">
        <v>1171</v>
      </c>
      <c r="D1421" s="411">
        <v>70020</v>
      </c>
      <c r="E1421" s="411">
        <v>95940</v>
      </c>
      <c r="F1421" s="411">
        <v>79380</v>
      </c>
      <c r="G1421" s="411">
        <v>78480</v>
      </c>
      <c r="H1421" s="411">
        <v>53460</v>
      </c>
      <c r="I1421" s="411">
        <v>47340</v>
      </c>
      <c r="J1421" s="411">
        <v>43740</v>
      </c>
      <c r="K1421" s="411">
        <v>45540</v>
      </c>
      <c r="L1421" s="411">
        <v>43920</v>
      </c>
      <c r="M1421" s="411">
        <v>39420</v>
      </c>
      <c r="N1421" s="411">
        <v>39960</v>
      </c>
      <c r="O1421" s="412">
        <v>50400</v>
      </c>
      <c r="P1421" s="411">
        <f t="shared" si="428"/>
        <v>687600</v>
      </c>
      <c r="Q1421" s="411">
        <f t="shared" si="429"/>
        <v>466949.03225806449</v>
      </c>
      <c r="R1421" s="411">
        <f t="shared" si="430"/>
        <v>78755.105672969963</v>
      </c>
      <c r="S1421" s="411">
        <f t="shared" si="431"/>
        <v>141895.86206896551</v>
      </c>
      <c r="T1421" s="411">
        <v>0</v>
      </c>
      <c r="U1421" s="411">
        <v>0</v>
      </c>
      <c r="V1421" s="411">
        <v>0</v>
      </c>
      <c r="W1421" s="411">
        <v>0</v>
      </c>
      <c r="X1421" s="411">
        <v>0</v>
      </c>
      <c r="Y1421" s="411">
        <v>0</v>
      </c>
      <c r="Z1421" s="411">
        <v>0</v>
      </c>
      <c r="AA1421" s="411">
        <v>0</v>
      </c>
      <c r="AB1421" s="411">
        <v>0</v>
      </c>
      <c r="AC1421" s="411">
        <v>0</v>
      </c>
      <c r="AD1421" s="411">
        <v>0</v>
      </c>
      <c r="AE1421" s="412">
        <v>0</v>
      </c>
      <c r="AF1421" s="411">
        <f t="shared" si="432"/>
        <v>0</v>
      </c>
      <c r="AG1421" s="411">
        <v>70020</v>
      </c>
      <c r="AH1421" s="411">
        <v>95940</v>
      </c>
      <c r="AI1421" s="411">
        <v>79380</v>
      </c>
      <c r="AJ1421" s="411">
        <v>78480</v>
      </c>
      <c r="AK1421" s="411">
        <v>53460</v>
      </c>
      <c r="AL1421" s="411">
        <v>47340</v>
      </c>
      <c r="AM1421" s="411">
        <v>43740</v>
      </c>
      <c r="AN1421" s="411">
        <v>45540</v>
      </c>
      <c r="AO1421" s="411">
        <v>43920</v>
      </c>
      <c r="AP1421" s="411">
        <v>39420</v>
      </c>
      <c r="AQ1421" s="411">
        <v>39960</v>
      </c>
      <c r="AR1421" s="412">
        <v>50400</v>
      </c>
      <c r="AS1421" s="411">
        <f t="shared" si="433"/>
        <v>687600</v>
      </c>
      <c r="AT1421" s="411">
        <f t="shared" si="434"/>
        <v>466949.03225806449</v>
      </c>
      <c r="AU1421" s="411">
        <f t="shared" si="435"/>
        <v>78755.105672969963</v>
      </c>
      <c r="AV1421" s="411">
        <f t="shared" si="436"/>
        <v>141895.86206896551</v>
      </c>
      <c r="AW1421" s="411">
        <v>0</v>
      </c>
      <c r="AX1421" s="411">
        <v>0</v>
      </c>
      <c r="AY1421" s="411">
        <v>0</v>
      </c>
      <c r="AZ1421" s="411">
        <v>0</v>
      </c>
      <c r="BA1421" s="411">
        <v>0</v>
      </c>
      <c r="BB1421" s="411">
        <v>0</v>
      </c>
      <c r="BC1421" s="411">
        <v>0</v>
      </c>
      <c r="BD1421" s="411">
        <v>0</v>
      </c>
      <c r="BE1421" s="411">
        <v>0</v>
      </c>
      <c r="BF1421" s="411">
        <v>0</v>
      </c>
      <c r="BG1421" s="411">
        <v>0</v>
      </c>
      <c r="BH1421" s="412">
        <v>0</v>
      </c>
      <c r="BI1421" s="411">
        <f t="shared" si="437"/>
        <v>0</v>
      </c>
      <c r="BJ1421" s="411">
        <v>70020</v>
      </c>
      <c r="BK1421" s="411">
        <v>95940</v>
      </c>
      <c r="BL1421" s="411">
        <v>79380</v>
      </c>
      <c r="BM1421" s="411">
        <v>78480</v>
      </c>
      <c r="BN1421" s="411">
        <v>53460</v>
      </c>
      <c r="BO1421" s="411">
        <v>47340</v>
      </c>
      <c r="BP1421" s="411">
        <v>43740</v>
      </c>
      <c r="BQ1421" s="411">
        <v>45540</v>
      </c>
      <c r="BR1421" s="411">
        <v>43920</v>
      </c>
      <c r="BS1421" s="411">
        <v>39420</v>
      </c>
      <c r="BT1421" s="411">
        <v>39960</v>
      </c>
      <c r="BU1421" s="412">
        <v>50400</v>
      </c>
      <c r="BV1421" s="411">
        <f t="shared" si="438"/>
        <v>687600</v>
      </c>
      <c r="BW1421" s="411">
        <v>-2931.1030888200039</v>
      </c>
      <c r="BX1421" s="411">
        <v>-4138.6871588399954</v>
      </c>
      <c r="BY1421" s="411">
        <v>-2662.835201459995</v>
      </c>
      <c r="BZ1421" s="411">
        <v>-2763.3822746399965</v>
      </c>
      <c r="CA1421" s="411">
        <v>752.46660719999636</v>
      </c>
      <c r="CB1421" s="411">
        <v>2125.3221043200028</v>
      </c>
      <c r="CC1421" s="411">
        <v>1395.1751736599981</v>
      </c>
      <c r="CD1421" s="411">
        <v>-2351.2929996599996</v>
      </c>
      <c r="CE1421" s="411">
        <v>877.31763551999757</v>
      </c>
      <c r="CF1421" s="411">
        <v>1287.7610493600005</v>
      </c>
      <c r="CG1421" s="411">
        <v>-616.13368955999613</v>
      </c>
      <c r="CH1421" s="412">
        <v>1963.6277976000056</v>
      </c>
      <c r="CI1421" s="411">
        <f t="shared" si="439"/>
        <v>-7061.7640453199856</v>
      </c>
      <c r="CJ1421" s="411">
        <v>67088.896911179996</v>
      </c>
      <c r="CK1421" s="411">
        <v>91801.312841160005</v>
      </c>
      <c r="CL1421" s="411">
        <v>76717.164798540005</v>
      </c>
      <c r="CM1421" s="411">
        <v>75716.617725360004</v>
      </c>
      <c r="CN1421" s="411">
        <v>54212.466607199996</v>
      </c>
      <c r="CO1421" s="411">
        <v>49465.322104320003</v>
      </c>
      <c r="CP1421" s="411">
        <v>45135.175173659998</v>
      </c>
      <c r="CQ1421" s="411">
        <v>43188.70700034</v>
      </c>
      <c r="CR1421" s="411">
        <v>44797.317635519998</v>
      </c>
      <c r="CS1421" s="411">
        <v>40707.76104936</v>
      </c>
      <c r="CT1421" s="411">
        <v>39343.866310440004</v>
      </c>
      <c r="CU1421" s="412">
        <v>52363.627797600006</v>
      </c>
      <c r="CV1421" s="411">
        <f t="shared" si="440"/>
        <v>680538.23595468001</v>
      </c>
      <c r="CW1421" s="411">
        <v>0</v>
      </c>
      <c r="CX1421" s="411">
        <v>0</v>
      </c>
      <c r="CY1421" s="411">
        <v>0</v>
      </c>
      <c r="CZ1421" s="411">
        <v>0</v>
      </c>
      <c r="DA1421" s="411">
        <v>0</v>
      </c>
      <c r="DB1421" s="411">
        <v>0</v>
      </c>
      <c r="DC1421" s="411">
        <v>0</v>
      </c>
      <c r="DD1421" s="411">
        <v>0</v>
      </c>
      <c r="DE1421" s="411">
        <v>0</v>
      </c>
      <c r="DF1421" s="411">
        <v>0</v>
      </c>
      <c r="DG1421" s="411">
        <v>0</v>
      </c>
      <c r="DH1421" s="412">
        <v>0</v>
      </c>
      <c r="DI1421" s="411">
        <f t="shared" si="441"/>
        <v>0</v>
      </c>
      <c r="DJ1421" s="411">
        <v>67088.896911179996</v>
      </c>
      <c r="DK1421" s="411">
        <v>91801.312841160005</v>
      </c>
      <c r="DL1421" s="411">
        <v>76717.164798540005</v>
      </c>
      <c r="DM1421" s="411">
        <v>75716.617725360004</v>
      </c>
      <c r="DN1421" s="411">
        <v>54212.466607199996</v>
      </c>
      <c r="DO1421" s="411">
        <v>49465.322104320003</v>
      </c>
      <c r="DP1421" s="411">
        <v>45135.175173659998</v>
      </c>
      <c r="DQ1421" s="411">
        <v>43188.70700034</v>
      </c>
      <c r="DR1421" s="411">
        <v>44797.317635519998</v>
      </c>
      <c r="DS1421" s="411">
        <v>40707.76104936</v>
      </c>
      <c r="DT1421" s="411">
        <v>39343.866310440004</v>
      </c>
      <c r="DU1421" s="412">
        <v>52363.627797600006</v>
      </c>
      <c r="DV1421" s="411">
        <f t="shared" si="442"/>
        <v>680538.23595468001</v>
      </c>
      <c r="DW1421" s="412">
        <v>67088.896911179996</v>
      </c>
      <c r="DX1421" s="412">
        <v>91801.312841160005</v>
      </c>
      <c r="DY1421" s="412">
        <v>76717.164798540005</v>
      </c>
      <c r="DZ1421" s="412">
        <v>75716.617725360004</v>
      </c>
      <c r="EA1421" s="412">
        <v>54212.466607199996</v>
      </c>
      <c r="EB1421" s="412">
        <v>49465.322104320003</v>
      </c>
      <c r="EC1421" s="412">
        <v>45135.175173659998</v>
      </c>
      <c r="ED1421" s="412">
        <v>43188.70700034</v>
      </c>
      <c r="EE1421" s="412">
        <v>44797.317635519998</v>
      </c>
      <c r="EF1421" s="412">
        <v>40707.76104936</v>
      </c>
      <c r="EG1421" s="412">
        <v>39343.866310440004</v>
      </c>
      <c r="EH1421" s="412">
        <v>52363.627797600006</v>
      </c>
      <c r="EI1421" s="411">
        <f t="shared" si="443"/>
        <v>680538.23595468001</v>
      </c>
      <c r="EK1421" s="411">
        <f t="shared" si="444"/>
        <v>680538.23595468001</v>
      </c>
      <c r="EL1421" s="7">
        <f t="shared" si="445"/>
        <v>0</v>
      </c>
    </row>
    <row r="1422" spans="1:142">
      <c r="A1422" s="365" t="str">
        <f t="shared" si="427"/>
        <v xml:space="preserve"> 246</v>
      </c>
      <c r="B1422" s="370" t="s">
        <v>992</v>
      </c>
      <c r="C1422" s="370" t="s">
        <v>1172</v>
      </c>
      <c r="D1422" s="411">
        <v>70020</v>
      </c>
      <c r="E1422" s="411">
        <v>95940</v>
      </c>
      <c r="F1422" s="411">
        <v>79380</v>
      </c>
      <c r="G1422" s="411">
        <v>78480</v>
      </c>
      <c r="H1422" s="411">
        <v>53460</v>
      </c>
      <c r="I1422" s="411">
        <v>47340</v>
      </c>
      <c r="J1422" s="411">
        <v>43740</v>
      </c>
      <c r="K1422" s="411">
        <v>45540</v>
      </c>
      <c r="L1422" s="411">
        <v>43920</v>
      </c>
      <c r="M1422" s="411">
        <v>39420</v>
      </c>
      <c r="N1422" s="411">
        <v>39960</v>
      </c>
      <c r="O1422" s="412">
        <v>50400</v>
      </c>
      <c r="P1422" s="411">
        <f t="shared" si="428"/>
        <v>687600</v>
      </c>
      <c r="Q1422" s="411">
        <f t="shared" si="429"/>
        <v>466949.03225806449</v>
      </c>
      <c r="R1422" s="411">
        <f t="shared" si="430"/>
        <v>78755.105672969963</v>
      </c>
      <c r="S1422" s="411">
        <f t="shared" si="431"/>
        <v>141895.86206896551</v>
      </c>
      <c r="T1422" s="411">
        <v>0</v>
      </c>
      <c r="U1422" s="411">
        <v>0</v>
      </c>
      <c r="V1422" s="411">
        <v>0</v>
      </c>
      <c r="W1422" s="411">
        <v>0</v>
      </c>
      <c r="X1422" s="411">
        <v>0</v>
      </c>
      <c r="Y1422" s="411">
        <v>0</v>
      </c>
      <c r="Z1422" s="411">
        <v>0</v>
      </c>
      <c r="AA1422" s="411">
        <v>0</v>
      </c>
      <c r="AB1422" s="411">
        <v>0</v>
      </c>
      <c r="AC1422" s="411">
        <v>0</v>
      </c>
      <c r="AD1422" s="411">
        <v>0</v>
      </c>
      <c r="AE1422" s="412">
        <v>0</v>
      </c>
      <c r="AF1422" s="411">
        <f t="shared" si="432"/>
        <v>0</v>
      </c>
      <c r="AG1422" s="411">
        <v>70020</v>
      </c>
      <c r="AH1422" s="411">
        <v>95940</v>
      </c>
      <c r="AI1422" s="411">
        <v>79380</v>
      </c>
      <c r="AJ1422" s="411">
        <v>78480</v>
      </c>
      <c r="AK1422" s="411">
        <v>53460</v>
      </c>
      <c r="AL1422" s="411">
        <v>47340</v>
      </c>
      <c r="AM1422" s="411">
        <v>43740</v>
      </c>
      <c r="AN1422" s="411">
        <v>45540</v>
      </c>
      <c r="AO1422" s="411">
        <v>43920</v>
      </c>
      <c r="AP1422" s="411">
        <v>39420</v>
      </c>
      <c r="AQ1422" s="411">
        <v>39960</v>
      </c>
      <c r="AR1422" s="412">
        <v>50400</v>
      </c>
      <c r="AS1422" s="411">
        <f t="shared" si="433"/>
        <v>687600</v>
      </c>
      <c r="AT1422" s="411">
        <f t="shared" si="434"/>
        <v>466949.03225806449</v>
      </c>
      <c r="AU1422" s="411">
        <f t="shared" si="435"/>
        <v>78755.105672969963</v>
      </c>
      <c r="AV1422" s="411">
        <f t="shared" si="436"/>
        <v>141895.86206896551</v>
      </c>
      <c r="AW1422" s="411">
        <v>0</v>
      </c>
      <c r="AX1422" s="411">
        <v>0</v>
      </c>
      <c r="AY1422" s="411">
        <v>0</v>
      </c>
      <c r="AZ1422" s="411">
        <v>0</v>
      </c>
      <c r="BA1422" s="411">
        <v>0</v>
      </c>
      <c r="BB1422" s="411">
        <v>0</v>
      </c>
      <c r="BC1422" s="411">
        <v>0</v>
      </c>
      <c r="BD1422" s="411">
        <v>0</v>
      </c>
      <c r="BE1422" s="411">
        <v>0</v>
      </c>
      <c r="BF1422" s="411">
        <v>0</v>
      </c>
      <c r="BG1422" s="411">
        <v>0</v>
      </c>
      <c r="BH1422" s="412">
        <v>0</v>
      </c>
      <c r="BI1422" s="411">
        <f t="shared" si="437"/>
        <v>0</v>
      </c>
      <c r="BJ1422" s="411">
        <v>70020</v>
      </c>
      <c r="BK1422" s="411">
        <v>95940</v>
      </c>
      <c r="BL1422" s="411">
        <v>79380</v>
      </c>
      <c r="BM1422" s="411">
        <v>78480</v>
      </c>
      <c r="BN1422" s="411">
        <v>53460</v>
      </c>
      <c r="BO1422" s="411">
        <v>47340</v>
      </c>
      <c r="BP1422" s="411">
        <v>43740</v>
      </c>
      <c r="BQ1422" s="411">
        <v>45540</v>
      </c>
      <c r="BR1422" s="411">
        <v>43920</v>
      </c>
      <c r="BS1422" s="411">
        <v>39420</v>
      </c>
      <c r="BT1422" s="411">
        <v>39960</v>
      </c>
      <c r="BU1422" s="412">
        <v>50400</v>
      </c>
      <c r="BV1422" s="411">
        <f t="shared" si="438"/>
        <v>687600</v>
      </c>
      <c r="BW1422" s="411">
        <v>-2931.1030888200039</v>
      </c>
      <c r="BX1422" s="411">
        <v>-4138.6871588399954</v>
      </c>
      <c r="BY1422" s="411">
        <v>-2662.835201459995</v>
      </c>
      <c r="BZ1422" s="411">
        <v>-2763.3822746399965</v>
      </c>
      <c r="CA1422" s="411">
        <v>752.46660719999636</v>
      </c>
      <c r="CB1422" s="411">
        <v>2125.3221043200028</v>
      </c>
      <c r="CC1422" s="411">
        <v>1395.1751736599981</v>
      </c>
      <c r="CD1422" s="411">
        <v>-2351.2929996599996</v>
      </c>
      <c r="CE1422" s="411">
        <v>877.31763551999757</v>
      </c>
      <c r="CF1422" s="411">
        <v>1287.7610493600005</v>
      </c>
      <c r="CG1422" s="411">
        <v>-616.13368955999613</v>
      </c>
      <c r="CH1422" s="412">
        <v>1963.6277976000056</v>
      </c>
      <c r="CI1422" s="411">
        <f t="shared" si="439"/>
        <v>-7061.7640453199856</v>
      </c>
      <c r="CJ1422" s="411">
        <v>67088.896911179996</v>
      </c>
      <c r="CK1422" s="411">
        <v>91801.312841160005</v>
      </c>
      <c r="CL1422" s="411">
        <v>76717.164798540005</v>
      </c>
      <c r="CM1422" s="411">
        <v>75716.617725360004</v>
      </c>
      <c r="CN1422" s="411">
        <v>54212.466607199996</v>
      </c>
      <c r="CO1422" s="411">
        <v>49465.322104320003</v>
      </c>
      <c r="CP1422" s="411">
        <v>45135.175173659998</v>
      </c>
      <c r="CQ1422" s="411">
        <v>43188.70700034</v>
      </c>
      <c r="CR1422" s="411">
        <v>44797.317635519998</v>
      </c>
      <c r="CS1422" s="411">
        <v>40707.76104936</v>
      </c>
      <c r="CT1422" s="411">
        <v>39343.866310440004</v>
      </c>
      <c r="CU1422" s="412">
        <v>52363.627797600006</v>
      </c>
      <c r="CV1422" s="411">
        <f t="shared" si="440"/>
        <v>680538.23595468001</v>
      </c>
      <c r="CW1422" s="411">
        <v>0</v>
      </c>
      <c r="CX1422" s="411">
        <v>0</v>
      </c>
      <c r="CY1422" s="411">
        <v>0</v>
      </c>
      <c r="CZ1422" s="411">
        <v>0</v>
      </c>
      <c r="DA1422" s="411">
        <v>0</v>
      </c>
      <c r="DB1422" s="411">
        <v>0</v>
      </c>
      <c r="DC1422" s="411">
        <v>0</v>
      </c>
      <c r="DD1422" s="411">
        <v>0</v>
      </c>
      <c r="DE1422" s="411">
        <v>0</v>
      </c>
      <c r="DF1422" s="411">
        <v>0</v>
      </c>
      <c r="DG1422" s="411">
        <v>0</v>
      </c>
      <c r="DH1422" s="412">
        <v>0</v>
      </c>
      <c r="DI1422" s="411">
        <f t="shared" si="441"/>
        <v>0</v>
      </c>
      <c r="DJ1422" s="411">
        <v>67088.896911179996</v>
      </c>
      <c r="DK1422" s="411">
        <v>91801.312841160005</v>
      </c>
      <c r="DL1422" s="411">
        <v>76717.164798540005</v>
      </c>
      <c r="DM1422" s="411">
        <v>75716.617725360004</v>
      </c>
      <c r="DN1422" s="411">
        <v>54212.466607199996</v>
      </c>
      <c r="DO1422" s="411">
        <v>49465.322104320003</v>
      </c>
      <c r="DP1422" s="411">
        <v>45135.175173659998</v>
      </c>
      <c r="DQ1422" s="411">
        <v>43188.70700034</v>
      </c>
      <c r="DR1422" s="411">
        <v>44797.317635519998</v>
      </c>
      <c r="DS1422" s="411">
        <v>40707.76104936</v>
      </c>
      <c r="DT1422" s="411">
        <v>39343.866310440004</v>
      </c>
      <c r="DU1422" s="412">
        <v>52363.627797600006</v>
      </c>
      <c r="DV1422" s="411">
        <f t="shared" si="442"/>
        <v>680538.23595468001</v>
      </c>
      <c r="DW1422" s="412">
        <v>67088.896911179996</v>
      </c>
      <c r="DX1422" s="412">
        <v>91801.312841160005</v>
      </c>
      <c r="DY1422" s="412">
        <v>76717.164798540005</v>
      </c>
      <c r="DZ1422" s="412">
        <v>75716.617725360004</v>
      </c>
      <c r="EA1422" s="412">
        <v>54212.466607199996</v>
      </c>
      <c r="EB1422" s="412">
        <v>49465.322104320003</v>
      </c>
      <c r="EC1422" s="412">
        <v>45135.175173659998</v>
      </c>
      <c r="ED1422" s="412">
        <v>43188.70700034</v>
      </c>
      <c r="EE1422" s="412">
        <v>44797.317635519998</v>
      </c>
      <c r="EF1422" s="412">
        <v>40707.76104936</v>
      </c>
      <c r="EG1422" s="412">
        <v>39343.866310440004</v>
      </c>
      <c r="EH1422" s="412">
        <v>52363.627797600006</v>
      </c>
      <c r="EI1422" s="411">
        <f t="shared" si="443"/>
        <v>680538.23595468001</v>
      </c>
      <c r="EK1422" s="411">
        <f t="shared" si="444"/>
        <v>680538.23595468001</v>
      </c>
      <c r="EL1422" s="7">
        <f t="shared" si="445"/>
        <v>0</v>
      </c>
    </row>
    <row r="1423" spans="1:142">
      <c r="A1423" s="365" t="str">
        <f t="shared" si="427"/>
        <v xml:space="preserve"> 246</v>
      </c>
      <c r="B1423" s="370" t="s">
        <v>992</v>
      </c>
      <c r="C1423" s="370" t="s">
        <v>1199</v>
      </c>
      <c r="D1423" s="411">
        <v>190.8</v>
      </c>
      <c r="E1423" s="411">
        <v>221.4</v>
      </c>
      <c r="F1423" s="411">
        <v>219.6</v>
      </c>
      <c r="G1423" s="411">
        <v>234</v>
      </c>
      <c r="H1423" s="411">
        <v>196.20000000000002</v>
      </c>
      <c r="I1423" s="411">
        <v>147.6</v>
      </c>
      <c r="J1423" s="411">
        <v>84.600000000000009</v>
      </c>
      <c r="K1423" s="411">
        <v>86.4</v>
      </c>
      <c r="L1423" s="411">
        <v>91.8</v>
      </c>
      <c r="M1423" s="411">
        <v>99</v>
      </c>
      <c r="N1423" s="411">
        <v>129.6</v>
      </c>
      <c r="O1423" s="412">
        <v>162</v>
      </c>
      <c r="P1423" s="411">
        <f t="shared" si="428"/>
        <v>1862.9999999999998</v>
      </c>
      <c r="Q1423" s="411">
        <f t="shared" si="429"/>
        <v>1291.4709677419355</v>
      </c>
      <c r="R1423" s="411">
        <f t="shared" si="430"/>
        <v>155.60489432703002</v>
      </c>
      <c r="S1423" s="411">
        <f t="shared" si="431"/>
        <v>415.92413793103452</v>
      </c>
      <c r="T1423" s="411">
        <v>0</v>
      </c>
      <c r="U1423" s="411">
        <v>0</v>
      </c>
      <c r="V1423" s="411">
        <v>0</v>
      </c>
      <c r="W1423" s="411">
        <v>0</v>
      </c>
      <c r="X1423" s="411">
        <v>0</v>
      </c>
      <c r="Y1423" s="411">
        <v>0</v>
      </c>
      <c r="Z1423" s="411">
        <v>0</v>
      </c>
      <c r="AA1423" s="411">
        <v>0</v>
      </c>
      <c r="AB1423" s="411">
        <v>0</v>
      </c>
      <c r="AC1423" s="411">
        <v>0</v>
      </c>
      <c r="AD1423" s="411">
        <v>0</v>
      </c>
      <c r="AE1423" s="412">
        <v>0</v>
      </c>
      <c r="AF1423" s="411">
        <f t="shared" si="432"/>
        <v>0</v>
      </c>
      <c r="AG1423" s="411">
        <v>190.8</v>
      </c>
      <c r="AH1423" s="411">
        <v>221.4</v>
      </c>
      <c r="AI1423" s="411">
        <v>219.6</v>
      </c>
      <c r="AJ1423" s="411">
        <v>234</v>
      </c>
      <c r="AK1423" s="411">
        <v>196.20000000000002</v>
      </c>
      <c r="AL1423" s="411">
        <v>147.6</v>
      </c>
      <c r="AM1423" s="411">
        <v>84.600000000000009</v>
      </c>
      <c r="AN1423" s="411">
        <v>86.4</v>
      </c>
      <c r="AO1423" s="411">
        <v>91.8</v>
      </c>
      <c r="AP1423" s="411">
        <v>99</v>
      </c>
      <c r="AQ1423" s="411">
        <v>129.6</v>
      </c>
      <c r="AR1423" s="412">
        <v>162</v>
      </c>
      <c r="AS1423" s="411">
        <f t="shared" si="433"/>
        <v>1862.9999999999998</v>
      </c>
      <c r="AT1423" s="411">
        <f t="shared" si="434"/>
        <v>1291.4709677419355</v>
      </c>
      <c r="AU1423" s="411">
        <f t="shared" si="435"/>
        <v>155.60489432703002</v>
      </c>
      <c r="AV1423" s="411">
        <f t="shared" si="436"/>
        <v>415.92413793103452</v>
      </c>
      <c r="AW1423" s="411">
        <v>0</v>
      </c>
      <c r="AX1423" s="411">
        <v>0</v>
      </c>
      <c r="AY1423" s="411">
        <v>0</v>
      </c>
      <c r="AZ1423" s="411">
        <v>0</v>
      </c>
      <c r="BA1423" s="411">
        <v>0</v>
      </c>
      <c r="BB1423" s="411">
        <v>0</v>
      </c>
      <c r="BC1423" s="411">
        <v>0</v>
      </c>
      <c r="BD1423" s="411">
        <v>0</v>
      </c>
      <c r="BE1423" s="411">
        <v>0</v>
      </c>
      <c r="BF1423" s="411">
        <v>0</v>
      </c>
      <c r="BG1423" s="411">
        <v>0</v>
      </c>
      <c r="BH1423" s="412">
        <v>0</v>
      </c>
      <c r="BI1423" s="411">
        <f t="shared" si="437"/>
        <v>0</v>
      </c>
      <c r="BJ1423" s="411">
        <v>190.8</v>
      </c>
      <c r="BK1423" s="411">
        <v>221.4</v>
      </c>
      <c r="BL1423" s="411">
        <v>219.6</v>
      </c>
      <c r="BM1423" s="411">
        <v>234</v>
      </c>
      <c r="BN1423" s="411">
        <v>196.20000000000002</v>
      </c>
      <c r="BO1423" s="411">
        <v>147.6</v>
      </c>
      <c r="BP1423" s="411">
        <v>84.600000000000009</v>
      </c>
      <c r="BQ1423" s="411">
        <v>86.4</v>
      </c>
      <c r="BR1423" s="411">
        <v>91.8</v>
      </c>
      <c r="BS1423" s="411">
        <v>99</v>
      </c>
      <c r="BT1423" s="411">
        <v>129.6</v>
      </c>
      <c r="BU1423" s="412">
        <v>162</v>
      </c>
      <c r="BV1423" s="411">
        <f t="shared" si="438"/>
        <v>1862.9999999999998</v>
      </c>
      <c r="BW1423" s="411">
        <v>-7.9870675428000197</v>
      </c>
      <c r="BX1423" s="411">
        <v>-9.5508165204000193</v>
      </c>
      <c r="BY1423" s="411">
        <v>-7.3665735732000144</v>
      </c>
      <c r="BZ1423" s="411">
        <v>-8.2394425619999936</v>
      </c>
      <c r="CA1423" s="411">
        <v>2.761577783999968</v>
      </c>
      <c r="CB1423" s="411">
        <v>6.6264795648000074</v>
      </c>
      <c r="CC1423" s="411">
        <v>2.6984869613999933</v>
      </c>
      <c r="CD1423" s="411">
        <v>-4.4609511456000064</v>
      </c>
      <c r="CE1423" s="411">
        <v>1.8337376807999988</v>
      </c>
      <c r="CF1423" s="411">
        <v>3.234103091999998</v>
      </c>
      <c r="CG1423" s="411">
        <v>-1.9982714255999952</v>
      </c>
      <c r="CH1423" s="412">
        <v>6.3116607780000038</v>
      </c>
      <c r="CI1423" s="411">
        <f t="shared" si="439"/>
        <v>-16.137076908600079</v>
      </c>
      <c r="CJ1423" s="411">
        <v>182.81293245719999</v>
      </c>
      <c r="CK1423" s="411">
        <v>211.84918347959999</v>
      </c>
      <c r="CL1423" s="411">
        <v>212.23342642679998</v>
      </c>
      <c r="CM1423" s="411">
        <v>225.76055743800001</v>
      </c>
      <c r="CN1423" s="411">
        <v>198.96157778399999</v>
      </c>
      <c r="CO1423" s="411">
        <v>154.2264795648</v>
      </c>
      <c r="CP1423" s="411">
        <v>87.298486961400002</v>
      </c>
      <c r="CQ1423" s="411">
        <v>81.939048854399999</v>
      </c>
      <c r="CR1423" s="411">
        <v>93.633737680799996</v>
      </c>
      <c r="CS1423" s="411">
        <v>102.234103092</v>
      </c>
      <c r="CT1423" s="411">
        <v>127.6017285744</v>
      </c>
      <c r="CU1423" s="412">
        <v>168.311660778</v>
      </c>
      <c r="CV1423" s="411">
        <f t="shared" si="440"/>
        <v>1846.8629230914</v>
      </c>
      <c r="CW1423" s="411">
        <v>0</v>
      </c>
      <c r="CX1423" s="411">
        <v>0</v>
      </c>
      <c r="CY1423" s="411">
        <v>0</v>
      </c>
      <c r="CZ1423" s="411">
        <v>0</v>
      </c>
      <c r="DA1423" s="411">
        <v>0</v>
      </c>
      <c r="DB1423" s="411">
        <v>0</v>
      </c>
      <c r="DC1423" s="411">
        <v>0</v>
      </c>
      <c r="DD1423" s="411">
        <v>0</v>
      </c>
      <c r="DE1423" s="411">
        <v>0</v>
      </c>
      <c r="DF1423" s="411">
        <v>0</v>
      </c>
      <c r="DG1423" s="411">
        <v>0</v>
      </c>
      <c r="DH1423" s="412">
        <v>0</v>
      </c>
      <c r="DI1423" s="411">
        <f t="shared" si="441"/>
        <v>0</v>
      </c>
      <c r="DJ1423" s="411">
        <v>182.81293245719999</v>
      </c>
      <c r="DK1423" s="411">
        <v>211.84918347959999</v>
      </c>
      <c r="DL1423" s="411">
        <v>212.23342642679998</v>
      </c>
      <c r="DM1423" s="411">
        <v>225.76055743800001</v>
      </c>
      <c r="DN1423" s="411">
        <v>198.96157778399999</v>
      </c>
      <c r="DO1423" s="411">
        <v>154.2264795648</v>
      </c>
      <c r="DP1423" s="411">
        <v>87.298486961400002</v>
      </c>
      <c r="DQ1423" s="411">
        <v>81.939048854399999</v>
      </c>
      <c r="DR1423" s="411">
        <v>93.633737680799996</v>
      </c>
      <c r="DS1423" s="411">
        <v>102.234103092</v>
      </c>
      <c r="DT1423" s="411">
        <v>127.6017285744</v>
      </c>
      <c r="DU1423" s="412">
        <v>168.311660778</v>
      </c>
      <c r="DV1423" s="411">
        <f t="shared" si="442"/>
        <v>1846.8629230914</v>
      </c>
      <c r="DW1423" s="412">
        <v>182.81293245719999</v>
      </c>
      <c r="DX1423" s="412">
        <v>211.84918347959999</v>
      </c>
      <c r="DY1423" s="412">
        <v>212.23342642679998</v>
      </c>
      <c r="DZ1423" s="412">
        <v>225.76055743800001</v>
      </c>
      <c r="EA1423" s="412">
        <v>198.96157778399999</v>
      </c>
      <c r="EB1423" s="412">
        <v>154.2264795648</v>
      </c>
      <c r="EC1423" s="412">
        <v>87.298486961400002</v>
      </c>
      <c r="ED1423" s="412">
        <v>81.939048854399999</v>
      </c>
      <c r="EE1423" s="412">
        <v>93.633737680799996</v>
      </c>
      <c r="EF1423" s="412">
        <v>102.234103092</v>
      </c>
      <c r="EG1423" s="412">
        <v>127.6017285744</v>
      </c>
      <c r="EH1423" s="412">
        <v>168.311660778</v>
      </c>
      <c r="EI1423" s="411">
        <f t="shared" si="443"/>
        <v>1846.8629230914</v>
      </c>
      <c r="EK1423" s="411">
        <f t="shared" si="444"/>
        <v>1846.8629230913998</v>
      </c>
      <c r="EL1423" s="7">
        <f t="shared" si="445"/>
        <v>0</v>
      </c>
    </row>
    <row r="1424" spans="1:142">
      <c r="A1424" s="365" t="str">
        <f t="shared" si="427"/>
        <v xml:space="preserve"> 246</v>
      </c>
      <c r="B1424" s="370" t="s">
        <v>992</v>
      </c>
      <c r="C1424" s="370" t="s">
        <v>1218</v>
      </c>
      <c r="D1424" s="411">
        <v>191</v>
      </c>
      <c r="E1424" s="411">
        <v>221</v>
      </c>
      <c r="F1424" s="411">
        <v>220</v>
      </c>
      <c r="G1424" s="411">
        <v>234</v>
      </c>
      <c r="H1424" s="411">
        <v>196</v>
      </c>
      <c r="I1424" s="411">
        <v>148</v>
      </c>
      <c r="J1424" s="411">
        <v>140</v>
      </c>
      <c r="K1424" s="411">
        <v>140</v>
      </c>
      <c r="L1424" s="411">
        <v>140</v>
      </c>
      <c r="M1424" s="411">
        <v>140</v>
      </c>
      <c r="N1424" s="411">
        <v>140</v>
      </c>
      <c r="O1424" s="412">
        <v>162</v>
      </c>
      <c r="P1424" s="411">
        <f t="shared" si="428"/>
        <v>2072</v>
      </c>
      <c r="Q1424" s="411">
        <f t="shared" si="429"/>
        <v>1345.483870967742</v>
      </c>
      <c r="R1424" s="411">
        <f t="shared" si="430"/>
        <v>245.89543937708564</v>
      </c>
      <c r="S1424" s="411">
        <f t="shared" si="431"/>
        <v>480.62068965517244</v>
      </c>
      <c r="T1424" s="411">
        <v>0</v>
      </c>
      <c r="U1424" s="411">
        <v>0</v>
      </c>
      <c r="V1424" s="411">
        <v>0</v>
      </c>
      <c r="W1424" s="411">
        <v>0</v>
      </c>
      <c r="X1424" s="411">
        <v>0</v>
      </c>
      <c r="Y1424" s="411">
        <v>0</v>
      </c>
      <c r="Z1424" s="411">
        <v>0</v>
      </c>
      <c r="AA1424" s="411">
        <v>0</v>
      </c>
      <c r="AB1424" s="411">
        <v>0</v>
      </c>
      <c r="AC1424" s="411">
        <v>0</v>
      </c>
      <c r="AD1424" s="411">
        <v>0</v>
      </c>
      <c r="AE1424" s="412">
        <v>0</v>
      </c>
      <c r="AF1424" s="411">
        <f t="shared" si="432"/>
        <v>0</v>
      </c>
      <c r="AG1424" s="411">
        <v>191</v>
      </c>
      <c r="AH1424" s="411">
        <v>221</v>
      </c>
      <c r="AI1424" s="411">
        <v>220</v>
      </c>
      <c r="AJ1424" s="411">
        <v>234</v>
      </c>
      <c r="AK1424" s="411">
        <v>196</v>
      </c>
      <c r="AL1424" s="411">
        <v>148</v>
      </c>
      <c r="AM1424" s="411">
        <v>140</v>
      </c>
      <c r="AN1424" s="411">
        <v>140</v>
      </c>
      <c r="AO1424" s="411">
        <v>140</v>
      </c>
      <c r="AP1424" s="411">
        <v>140</v>
      </c>
      <c r="AQ1424" s="411">
        <v>140</v>
      </c>
      <c r="AR1424" s="412">
        <v>162</v>
      </c>
      <c r="AS1424" s="411">
        <f t="shared" si="433"/>
        <v>2072</v>
      </c>
      <c r="AT1424" s="411">
        <f t="shared" si="434"/>
        <v>1345.483870967742</v>
      </c>
      <c r="AU1424" s="411">
        <f t="shared" si="435"/>
        <v>245.89543937708564</v>
      </c>
      <c r="AV1424" s="411">
        <f t="shared" si="436"/>
        <v>480.62068965517244</v>
      </c>
      <c r="AW1424" s="411">
        <v>0</v>
      </c>
      <c r="AX1424" s="411">
        <v>0</v>
      </c>
      <c r="AY1424" s="411">
        <v>0</v>
      </c>
      <c r="AZ1424" s="411">
        <v>0</v>
      </c>
      <c r="BA1424" s="411">
        <v>0</v>
      </c>
      <c r="BB1424" s="411">
        <v>0</v>
      </c>
      <c r="BC1424" s="411">
        <v>0</v>
      </c>
      <c r="BD1424" s="411">
        <v>0</v>
      </c>
      <c r="BE1424" s="411">
        <v>0</v>
      </c>
      <c r="BF1424" s="411">
        <v>0</v>
      </c>
      <c r="BG1424" s="411">
        <v>0</v>
      </c>
      <c r="BH1424" s="412">
        <v>0</v>
      </c>
      <c r="BI1424" s="411">
        <f t="shared" si="437"/>
        <v>0</v>
      </c>
      <c r="BJ1424" s="411">
        <v>191</v>
      </c>
      <c r="BK1424" s="411">
        <v>221</v>
      </c>
      <c r="BL1424" s="411">
        <v>220</v>
      </c>
      <c r="BM1424" s="411">
        <v>234</v>
      </c>
      <c r="BN1424" s="411">
        <v>196</v>
      </c>
      <c r="BO1424" s="411">
        <v>148</v>
      </c>
      <c r="BP1424" s="411">
        <v>140</v>
      </c>
      <c r="BQ1424" s="411">
        <v>140</v>
      </c>
      <c r="BR1424" s="411">
        <v>140</v>
      </c>
      <c r="BS1424" s="411">
        <v>140</v>
      </c>
      <c r="BT1424" s="411">
        <v>140</v>
      </c>
      <c r="BU1424" s="412">
        <v>162</v>
      </c>
      <c r="BV1424" s="411">
        <f t="shared" si="438"/>
        <v>2072</v>
      </c>
      <c r="BW1424" s="411">
        <v>-7.9954397310000047</v>
      </c>
      <c r="BX1424" s="411">
        <v>-9.5335612060000017</v>
      </c>
      <c r="BY1424" s="411">
        <v>-7.3799917400000083</v>
      </c>
      <c r="BZ1424" s="411">
        <v>-8.2394425619999936</v>
      </c>
      <c r="CA1424" s="411">
        <v>2.7587627199999929</v>
      </c>
      <c r="CB1424" s="411">
        <v>6.6444375039999954</v>
      </c>
      <c r="CC1424" s="411">
        <v>4.4655812599999933</v>
      </c>
      <c r="CD1424" s="411">
        <v>-7.2283930600000019</v>
      </c>
      <c r="CE1424" s="411">
        <v>2.7965498400000115</v>
      </c>
      <c r="CF1424" s="411">
        <v>4.5734791200000018</v>
      </c>
      <c r="CG1424" s="411">
        <v>-2.1586265400000002</v>
      </c>
      <c r="CH1424" s="412">
        <v>6.3116607780000038</v>
      </c>
      <c r="CI1424" s="411">
        <f t="shared" si="439"/>
        <v>-14.984983617000012</v>
      </c>
      <c r="CJ1424" s="411">
        <v>183.004560269</v>
      </c>
      <c r="CK1424" s="411">
        <v>211.466438794</v>
      </c>
      <c r="CL1424" s="411">
        <v>212.62000825999999</v>
      </c>
      <c r="CM1424" s="411">
        <v>225.76055743800001</v>
      </c>
      <c r="CN1424" s="411">
        <v>198.75876271999999</v>
      </c>
      <c r="CO1424" s="411">
        <v>154.644437504</v>
      </c>
      <c r="CP1424" s="411">
        <v>144.46558125999999</v>
      </c>
      <c r="CQ1424" s="411">
        <v>132.77160694</v>
      </c>
      <c r="CR1424" s="411">
        <v>142.79654984000001</v>
      </c>
      <c r="CS1424" s="411">
        <v>144.57347912</v>
      </c>
      <c r="CT1424" s="411">
        <v>137.84137346</v>
      </c>
      <c r="CU1424" s="412">
        <v>168.311660778</v>
      </c>
      <c r="CV1424" s="411">
        <f t="shared" si="440"/>
        <v>2057.0150163829999</v>
      </c>
      <c r="CW1424" s="411">
        <v>0</v>
      </c>
      <c r="CX1424" s="411">
        <v>0</v>
      </c>
      <c r="CY1424" s="411">
        <v>0</v>
      </c>
      <c r="CZ1424" s="411">
        <v>0</v>
      </c>
      <c r="DA1424" s="411">
        <v>0</v>
      </c>
      <c r="DB1424" s="411">
        <v>0</v>
      </c>
      <c r="DC1424" s="411">
        <v>0</v>
      </c>
      <c r="DD1424" s="411">
        <v>0</v>
      </c>
      <c r="DE1424" s="411">
        <v>0</v>
      </c>
      <c r="DF1424" s="411">
        <v>0</v>
      </c>
      <c r="DG1424" s="411">
        <v>0</v>
      </c>
      <c r="DH1424" s="412">
        <v>0</v>
      </c>
      <c r="DI1424" s="411">
        <f t="shared" si="441"/>
        <v>0</v>
      </c>
      <c r="DJ1424" s="411">
        <v>183.004560269</v>
      </c>
      <c r="DK1424" s="411">
        <v>211.466438794</v>
      </c>
      <c r="DL1424" s="411">
        <v>212.62000825999999</v>
      </c>
      <c r="DM1424" s="411">
        <v>225.76055743800001</v>
      </c>
      <c r="DN1424" s="411">
        <v>198.75876271999999</v>
      </c>
      <c r="DO1424" s="411">
        <v>154.644437504</v>
      </c>
      <c r="DP1424" s="411">
        <v>144.46558125999999</v>
      </c>
      <c r="DQ1424" s="411">
        <v>132.77160694</v>
      </c>
      <c r="DR1424" s="411">
        <v>142.79654984000001</v>
      </c>
      <c r="DS1424" s="411">
        <v>144.57347912</v>
      </c>
      <c r="DT1424" s="411">
        <v>137.84137346</v>
      </c>
      <c r="DU1424" s="412">
        <v>168.311660778</v>
      </c>
      <c r="DV1424" s="411">
        <f t="shared" si="442"/>
        <v>2057.0150163829999</v>
      </c>
      <c r="DW1424" s="412">
        <v>183.004560269</v>
      </c>
      <c r="DX1424" s="412">
        <v>211.466438794</v>
      </c>
      <c r="DY1424" s="412">
        <v>212.62000825999999</v>
      </c>
      <c r="DZ1424" s="412">
        <v>225.76055743800001</v>
      </c>
      <c r="EA1424" s="412">
        <v>198.75876271999999</v>
      </c>
      <c r="EB1424" s="412">
        <v>154.644437504</v>
      </c>
      <c r="EC1424" s="412">
        <v>144.46558125999999</v>
      </c>
      <c r="ED1424" s="412">
        <v>132.77160694</v>
      </c>
      <c r="EE1424" s="412">
        <v>142.79654984000001</v>
      </c>
      <c r="EF1424" s="412">
        <v>144.57347912</v>
      </c>
      <c r="EG1424" s="412">
        <v>137.84137346</v>
      </c>
      <c r="EH1424" s="412">
        <v>168.311660778</v>
      </c>
      <c r="EI1424" s="411">
        <f t="shared" si="443"/>
        <v>2057.0150163829999</v>
      </c>
      <c r="EK1424" s="411">
        <f t="shared" si="444"/>
        <v>2057.0150163829999</v>
      </c>
      <c r="EL1424" s="7">
        <f t="shared" si="445"/>
        <v>0</v>
      </c>
    </row>
    <row r="1425" spans="1:142">
      <c r="A1425" s="365" t="str">
        <f t="shared" si="427"/>
        <v xml:space="preserve"> 246</v>
      </c>
      <c r="B1425" s="370" t="s">
        <v>992</v>
      </c>
      <c r="C1425" s="370" t="s">
        <v>1219</v>
      </c>
      <c r="D1425" s="411">
        <v>18540</v>
      </c>
      <c r="E1425" s="411">
        <v>25200</v>
      </c>
      <c r="F1425" s="411">
        <v>21600</v>
      </c>
      <c r="G1425" s="411">
        <v>21420</v>
      </c>
      <c r="H1425" s="411">
        <v>14760</v>
      </c>
      <c r="I1425" s="411">
        <v>12420</v>
      </c>
      <c r="J1425" s="411">
        <v>12240</v>
      </c>
      <c r="K1425" s="411">
        <v>13140</v>
      </c>
      <c r="L1425" s="411">
        <v>12780</v>
      </c>
      <c r="M1425" s="411">
        <v>10440</v>
      </c>
      <c r="N1425" s="411">
        <v>10260</v>
      </c>
      <c r="O1425" s="412">
        <v>12960</v>
      </c>
      <c r="P1425" s="411">
        <f t="shared" si="428"/>
        <v>185760</v>
      </c>
      <c r="Q1425" s="411">
        <f t="shared" si="429"/>
        <v>125785.16129032258</v>
      </c>
      <c r="R1425" s="411">
        <f t="shared" si="430"/>
        <v>22789.321468298109</v>
      </c>
      <c r="S1425" s="411">
        <f t="shared" si="431"/>
        <v>37185.517241379312</v>
      </c>
      <c r="T1425" s="411">
        <v>0</v>
      </c>
      <c r="U1425" s="411">
        <v>0</v>
      </c>
      <c r="V1425" s="411">
        <v>0</v>
      </c>
      <c r="W1425" s="411">
        <v>0</v>
      </c>
      <c r="X1425" s="411">
        <v>0</v>
      </c>
      <c r="Y1425" s="411">
        <v>0</v>
      </c>
      <c r="Z1425" s="411">
        <v>0</v>
      </c>
      <c r="AA1425" s="411">
        <v>0</v>
      </c>
      <c r="AB1425" s="411">
        <v>0</v>
      </c>
      <c r="AC1425" s="411">
        <v>0</v>
      </c>
      <c r="AD1425" s="411">
        <v>0</v>
      </c>
      <c r="AE1425" s="412">
        <v>0</v>
      </c>
      <c r="AF1425" s="411">
        <f t="shared" si="432"/>
        <v>0</v>
      </c>
      <c r="AG1425" s="411">
        <v>18540</v>
      </c>
      <c r="AH1425" s="411">
        <v>25200</v>
      </c>
      <c r="AI1425" s="411">
        <v>21600</v>
      </c>
      <c r="AJ1425" s="411">
        <v>21420</v>
      </c>
      <c r="AK1425" s="411">
        <v>14760</v>
      </c>
      <c r="AL1425" s="411">
        <v>12420</v>
      </c>
      <c r="AM1425" s="411">
        <v>12240</v>
      </c>
      <c r="AN1425" s="411">
        <v>13140</v>
      </c>
      <c r="AO1425" s="411">
        <v>12780</v>
      </c>
      <c r="AP1425" s="411">
        <v>10440</v>
      </c>
      <c r="AQ1425" s="411">
        <v>10260</v>
      </c>
      <c r="AR1425" s="412">
        <v>12960</v>
      </c>
      <c r="AS1425" s="411">
        <f t="shared" si="433"/>
        <v>185760</v>
      </c>
      <c r="AT1425" s="411">
        <f t="shared" si="434"/>
        <v>125785.16129032258</v>
      </c>
      <c r="AU1425" s="411">
        <f t="shared" si="435"/>
        <v>22789.321468298109</v>
      </c>
      <c r="AV1425" s="411">
        <f t="shared" si="436"/>
        <v>37185.517241379312</v>
      </c>
      <c r="AW1425" s="411">
        <v>0</v>
      </c>
      <c r="AX1425" s="411">
        <v>0</v>
      </c>
      <c r="AY1425" s="411">
        <v>0</v>
      </c>
      <c r="AZ1425" s="411">
        <v>0</v>
      </c>
      <c r="BA1425" s="411">
        <v>0</v>
      </c>
      <c r="BB1425" s="411">
        <v>0</v>
      </c>
      <c r="BC1425" s="411">
        <v>0</v>
      </c>
      <c r="BD1425" s="411">
        <v>0</v>
      </c>
      <c r="BE1425" s="411">
        <v>0</v>
      </c>
      <c r="BF1425" s="411">
        <v>0</v>
      </c>
      <c r="BG1425" s="411">
        <v>0</v>
      </c>
      <c r="BH1425" s="412">
        <v>0</v>
      </c>
      <c r="BI1425" s="411">
        <f t="shared" si="437"/>
        <v>0</v>
      </c>
      <c r="BJ1425" s="411">
        <v>18540</v>
      </c>
      <c r="BK1425" s="411">
        <v>25200</v>
      </c>
      <c r="BL1425" s="411">
        <v>21600</v>
      </c>
      <c r="BM1425" s="411">
        <v>21420</v>
      </c>
      <c r="BN1425" s="411">
        <v>14760</v>
      </c>
      <c r="BO1425" s="411">
        <v>12420</v>
      </c>
      <c r="BP1425" s="411">
        <v>12240</v>
      </c>
      <c r="BQ1425" s="411">
        <v>13140</v>
      </c>
      <c r="BR1425" s="411">
        <v>12780</v>
      </c>
      <c r="BS1425" s="411">
        <v>10440</v>
      </c>
      <c r="BT1425" s="411">
        <v>10260</v>
      </c>
      <c r="BU1425" s="412">
        <v>12960</v>
      </c>
      <c r="BV1425" s="411">
        <f t="shared" si="438"/>
        <v>185760</v>
      </c>
      <c r="BW1425" s="411">
        <v>-776.10184614000173</v>
      </c>
      <c r="BX1425" s="411">
        <v>-1087.0848072000008</v>
      </c>
      <c r="BY1425" s="411">
        <v>-724.5810072000022</v>
      </c>
      <c r="BZ1425" s="411">
        <v>-754.22589606000111</v>
      </c>
      <c r="CA1425" s="411">
        <v>207.75172319999911</v>
      </c>
      <c r="CB1425" s="411">
        <v>557.59401215999969</v>
      </c>
      <c r="CC1425" s="411">
        <v>390.41939015999924</v>
      </c>
      <c r="CD1425" s="411">
        <v>-678.43632006000007</v>
      </c>
      <c r="CE1425" s="411">
        <v>255.28504968000016</v>
      </c>
      <c r="CF1425" s="411">
        <v>341.05087151999942</v>
      </c>
      <c r="CG1425" s="411">
        <v>-158.19648785999925</v>
      </c>
      <c r="CH1425" s="412">
        <v>504.93286224000076</v>
      </c>
      <c r="CI1425" s="411">
        <f t="shared" si="439"/>
        <v>-1921.5924555600068</v>
      </c>
      <c r="CJ1425" s="411">
        <v>17763.898153859998</v>
      </c>
      <c r="CK1425" s="411">
        <v>24112.915192799999</v>
      </c>
      <c r="CL1425" s="411">
        <v>20875.418992799998</v>
      </c>
      <c r="CM1425" s="411">
        <v>20665.774103939999</v>
      </c>
      <c r="CN1425" s="411">
        <v>14967.751723199999</v>
      </c>
      <c r="CO1425" s="411">
        <v>12977.59401216</v>
      </c>
      <c r="CP1425" s="411">
        <v>12630.419390159999</v>
      </c>
      <c r="CQ1425" s="411">
        <v>12461.56367994</v>
      </c>
      <c r="CR1425" s="411">
        <v>13035.28504968</v>
      </c>
      <c r="CS1425" s="411">
        <v>10781.050871519999</v>
      </c>
      <c r="CT1425" s="411">
        <v>10101.803512140001</v>
      </c>
      <c r="CU1425" s="412">
        <v>13464.932862240001</v>
      </c>
      <c r="CV1425" s="411">
        <f t="shared" si="440"/>
        <v>183838.40754444001</v>
      </c>
      <c r="CW1425" s="411">
        <v>0</v>
      </c>
      <c r="CX1425" s="411">
        <v>0</v>
      </c>
      <c r="CY1425" s="411">
        <v>0</v>
      </c>
      <c r="CZ1425" s="411">
        <v>0</v>
      </c>
      <c r="DA1425" s="411">
        <v>0</v>
      </c>
      <c r="DB1425" s="411">
        <v>0</v>
      </c>
      <c r="DC1425" s="411">
        <v>0</v>
      </c>
      <c r="DD1425" s="411">
        <v>0</v>
      </c>
      <c r="DE1425" s="411">
        <v>0</v>
      </c>
      <c r="DF1425" s="411">
        <v>0</v>
      </c>
      <c r="DG1425" s="411">
        <v>0</v>
      </c>
      <c r="DH1425" s="412">
        <v>0</v>
      </c>
      <c r="DI1425" s="411">
        <f t="shared" si="441"/>
        <v>0</v>
      </c>
      <c r="DJ1425" s="411">
        <v>17763.898153859998</v>
      </c>
      <c r="DK1425" s="411">
        <v>24112.915192799999</v>
      </c>
      <c r="DL1425" s="411">
        <v>20875.418992799998</v>
      </c>
      <c r="DM1425" s="411">
        <v>20665.774103939999</v>
      </c>
      <c r="DN1425" s="411">
        <v>14967.751723199999</v>
      </c>
      <c r="DO1425" s="411">
        <v>12977.59401216</v>
      </c>
      <c r="DP1425" s="411">
        <v>12630.419390159999</v>
      </c>
      <c r="DQ1425" s="411">
        <v>12461.56367994</v>
      </c>
      <c r="DR1425" s="411">
        <v>13035.28504968</v>
      </c>
      <c r="DS1425" s="411">
        <v>10781.050871519999</v>
      </c>
      <c r="DT1425" s="411">
        <v>10101.803512140001</v>
      </c>
      <c r="DU1425" s="412">
        <v>13464.932862240001</v>
      </c>
      <c r="DV1425" s="411">
        <f t="shared" si="442"/>
        <v>183838.40754444001</v>
      </c>
      <c r="DW1425" s="412">
        <v>17763.898153859998</v>
      </c>
      <c r="DX1425" s="412">
        <v>24112.915192799999</v>
      </c>
      <c r="DY1425" s="412">
        <v>20875.418992799998</v>
      </c>
      <c r="DZ1425" s="412">
        <v>20665.774103939999</v>
      </c>
      <c r="EA1425" s="412">
        <v>14967.751723199999</v>
      </c>
      <c r="EB1425" s="412">
        <v>12977.59401216</v>
      </c>
      <c r="EC1425" s="412">
        <v>12630.419390159999</v>
      </c>
      <c r="ED1425" s="412">
        <v>12461.56367994</v>
      </c>
      <c r="EE1425" s="412">
        <v>13035.28504968</v>
      </c>
      <c r="EF1425" s="412">
        <v>10781.050871519999</v>
      </c>
      <c r="EG1425" s="412">
        <v>10101.803512140001</v>
      </c>
      <c r="EH1425" s="412">
        <v>13464.932862240001</v>
      </c>
      <c r="EI1425" s="411">
        <f t="shared" si="443"/>
        <v>183838.40754444001</v>
      </c>
      <c r="EK1425" s="411">
        <f t="shared" si="444"/>
        <v>183838.40754444001</v>
      </c>
      <c r="EL1425" s="7">
        <f t="shared" si="445"/>
        <v>0</v>
      </c>
    </row>
    <row r="1426" spans="1:142">
      <c r="A1426" s="365" t="str">
        <f t="shared" si="427"/>
        <v xml:space="preserve"> 246</v>
      </c>
      <c r="B1426" s="370" t="s">
        <v>992</v>
      </c>
      <c r="C1426" s="370" t="s">
        <v>919</v>
      </c>
      <c r="D1426" s="411">
        <v>1</v>
      </c>
      <c r="E1426" s="411">
        <v>1</v>
      </c>
      <c r="F1426" s="411">
        <v>1</v>
      </c>
      <c r="G1426" s="411">
        <v>1</v>
      </c>
      <c r="H1426" s="411">
        <v>1</v>
      </c>
      <c r="I1426" s="411">
        <v>1</v>
      </c>
      <c r="J1426" s="411">
        <v>1</v>
      </c>
      <c r="K1426" s="411">
        <v>1</v>
      </c>
      <c r="L1426" s="411">
        <v>1</v>
      </c>
      <c r="M1426" s="411">
        <v>1</v>
      </c>
      <c r="N1426" s="411">
        <v>1</v>
      </c>
      <c r="O1426" s="412">
        <v>1</v>
      </c>
      <c r="P1426" s="411">
        <f t="shared" si="428"/>
        <v>12</v>
      </c>
      <c r="Q1426" s="411">
        <f t="shared" si="429"/>
        <v>6.967741935483871</v>
      </c>
      <c r="R1426" s="411">
        <f t="shared" si="430"/>
        <v>1.7563959955506117</v>
      </c>
      <c r="S1426" s="411">
        <f t="shared" si="431"/>
        <v>3.2758620689655173</v>
      </c>
      <c r="T1426" s="411">
        <v>0</v>
      </c>
      <c r="U1426" s="411">
        <v>0</v>
      </c>
      <c r="V1426" s="411">
        <v>0</v>
      </c>
      <c r="W1426" s="411">
        <v>0</v>
      </c>
      <c r="X1426" s="411">
        <v>0</v>
      </c>
      <c r="Y1426" s="411">
        <v>0</v>
      </c>
      <c r="Z1426" s="411">
        <v>0</v>
      </c>
      <c r="AA1426" s="411">
        <v>0</v>
      </c>
      <c r="AB1426" s="411">
        <v>0</v>
      </c>
      <c r="AC1426" s="411">
        <v>0</v>
      </c>
      <c r="AD1426" s="411">
        <v>0</v>
      </c>
      <c r="AE1426" s="412">
        <v>0</v>
      </c>
      <c r="AF1426" s="411">
        <f t="shared" si="432"/>
        <v>0</v>
      </c>
      <c r="AG1426" s="411">
        <v>1</v>
      </c>
      <c r="AH1426" s="411">
        <v>1</v>
      </c>
      <c r="AI1426" s="411">
        <v>1</v>
      </c>
      <c r="AJ1426" s="411">
        <v>1</v>
      </c>
      <c r="AK1426" s="411">
        <v>1</v>
      </c>
      <c r="AL1426" s="411">
        <v>1</v>
      </c>
      <c r="AM1426" s="411">
        <v>1</v>
      </c>
      <c r="AN1426" s="411">
        <v>1</v>
      </c>
      <c r="AO1426" s="411">
        <v>1</v>
      </c>
      <c r="AP1426" s="411">
        <v>1</v>
      </c>
      <c r="AQ1426" s="411">
        <v>1</v>
      </c>
      <c r="AR1426" s="412">
        <v>1</v>
      </c>
      <c r="AS1426" s="411">
        <f t="shared" si="433"/>
        <v>12</v>
      </c>
      <c r="AT1426" s="411">
        <f t="shared" si="434"/>
        <v>6.967741935483871</v>
      </c>
      <c r="AU1426" s="411">
        <f t="shared" si="435"/>
        <v>1.7563959955506117</v>
      </c>
      <c r="AV1426" s="411">
        <f t="shared" si="436"/>
        <v>3.2758620689655173</v>
      </c>
      <c r="AW1426" s="411">
        <v>0</v>
      </c>
      <c r="AX1426" s="411">
        <v>0</v>
      </c>
      <c r="AY1426" s="411">
        <v>0</v>
      </c>
      <c r="AZ1426" s="411">
        <v>0</v>
      </c>
      <c r="BA1426" s="411">
        <v>0</v>
      </c>
      <c r="BB1426" s="411">
        <v>0</v>
      </c>
      <c r="BC1426" s="411">
        <v>0</v>
      </c>
      <c r="BD1426" s="411">
        <v>0</v>
      </c>
      <c r="BE1426" s="411">
        <v>0</v>
      </c>
      <c r="BF1426" s="411">
        <v>0</v>
      </c>
      <c r="BG1426" s="411">
        <v>0</v>
      </c>
      <c r="BH1426" s="412">
        <v>0</v>
      </c>
      <c r="BI1426" s="411">
        <f t="shared" si="437"/>
        <v>0</v>
      </c>
      <c r="BJ1426" s="411">
        <v>1</v>
      </c>
      <c r="BK1426" s="411">
        <v>1</v>
      </c>
      <c r="BL1426" s="411">
        <v>1</v>
      </c>
      <c r="BM1426" s="411">
        <v>1</v>
      </c>
      <c r="BN1426" s="411">
        <v>1</v>
      </c>
      <c r="BO1426" s="411">
        <v>1</v>
      </c>
      <c r="BP1426" s="411">
        <v>1</v>
      </c>
      <c r="BQ1426" s="411">
        <v>1</v>
      </c>
      <c r="BR1426" s="411">
        <v>1</v>
      </c>
      <c r="BS1426" s="411">
        <v>1</v>
      </c>
      <c r="BT1426" s="411">
        <v>1</v>
      </c>
      <c r="BU1426" s="412">
        <v>1</v>
      </c>
      <c r="BV1426" s="411">
        <f t="shared" si="438"/>
        <v>12</v>
      </c>
      <c r="BW1426" s="411">
        <v>0</v>
      </c>
      <c r="BX1426" s="411">
        <v>0</v>
      </c>
      <c r="BY1426" s="411">
        <v>0</v>
      </c>
      <c r="BZ1426" s="411">
        <v>0</v>
      </c>
      <c r="CA1426" s="411">
        <v>0</v>
      </c>
      <c r="CB1426" s="411">
        <v>0</v>
      </c>
      <c r="CC1426" s="411">
        <v>0</v>
      </c>
      <c r="CD1426" s="411">
        <v>0</v>
      </c>
      <c r="CE1426" s="411">
        <v>0</v>
      </c>
      <c r="CF1426" s="411">
        <v>0</v>
      </c>
      <c r="CG1426" s="411">
        <v>0</v>
      </c>
      <c r="CH1426" s="412">
        <v>0</v>
      </c>
      <c r="CI1426" s="411">
        <f t="shared" si="439"/>
        <v>0</v>
      </c>
      <c r="CJ1426" s="411">
        <v>1</v>
      </c>
      <c r="CK1426" s="411">
        <v>1</v>
      </c>
      <c r="CL1426" s="411">
        <v>1</v>
      </c>
      <c r="CM1426" s="411">
        <v>1</v>
      </c>
      <c r="CN1426" s="411">
        <v>1</v>
      </c>
      <c r="CO1426" s="411">
        <v>1</v>
      </c>
      <c r="CP1426" s="411">
        <v>1</v>
      </c>
      <c r="CQ1426" s="411">
        <v>1</v>
      </c>
      <c r="CR1426" s="411">
        <v>1</v>
      </c>
      <c r="CS1426" s="411">
        <v>1</v>
      </c>
      <c r="CT1426" s="411">
        <v>1</v>
      </c>
      <c r="CU1426" s="412">
        <v>1</v>
      </c>
      <c r="CV1426" s="411">
        <f t="shared" si="440"/>
        <v>12</v>
      </c>
      <c r="CW1426" s="411">
        <v>0</v>
      </c>
      <c r="CX1426" s="411">
        <v>0</v>
      </c>
      <c r="CY1426" s="411">
        <v>0</v>
      </c>
      <c r="CZ1426" s="411">
        <v>0</v>
      </c>
      <c r="DA1426" s="411">
        <v>0</v>
      </c>
      <c r="DB1426" s="411">
        <v>0</v>
      </c>
      <c r="DC1426" s="411">
        <v>0</v>
      </c>
      <c r="DD1426" s="411">
        <v>0</v>
      </c>
      <c r="DE1426" s="411">
        <v>0</v>
      </c>
      <c r="DF1426" s="411">
        <v>0</v>
      </c>
      <c r="DG1426" s="411">
        <v>0</v>
      </c>
      <c r="DH1426" s="412">
        <v>0</v>
      </c>
      <c r="DI1426" s="411">
        <f t="shared" si="441"/>
        <v>0</v>
      </c>
      <c r="DJ1426" s="411">
        <v>1</v>
      </c>
      <c r="DK1426" s="411">
        <v>1</v>
      </c>
      <c r="DL1426" s="411">
        <v>1</v>
      </c>
      <c r="DM1426" s="411">
        <v>1</v>
      </c>
      <c r="DN1426" s="411">
        <v>1</v>
      </c>
      <c r="DO1426" s="411">
        <v>1</v>
      </c>
      <c r="DP1426" s="411">
        <v>1</v>
      </c>
      <c r="DQ1426" s="411">
        <v>1</v>
      </c>
      <c r="DR1426" s="411">
        <v>1</v>
      </c>
      <c r="DS1426" s="411">
        <v>1</v>
      </c>
      <c r="DT1426" s="411">
        <v>1</v>
      </c>
      <c r="DU1426" s="412">
        <v>1</v>
      </c>
      <c r="DV1426" s="411">
        <f t="shared" si="442"/>
        <v>12</v>
      </c>
      <c r="DW1426" s="412">
        <v>1</v>
      </c>
      <c r="DX1426" s="412">
        <v>1</v>
      </c>
      <c r="DY1426" s="412">
        <v>1</v>
      </c>
      <c r="DZ1426" s="412">
        <v>1</v>
      </c>
      <c r="EA1426" s="412">
        <v>1</v>
      </c>
      <c r="EB1426" s="412">
        <v>1</v>
      </c>
      <c r="EC1426" s="412">
        <v>1</v>
      </c>
      <c r="ED1426" s="412">
        <v>1</v>
      </c>
      <c r="EE1426" s="412">
        <v>1</v>
      </c>
      <c r="EF1426" s="412">
        <v>1</v>
      </c>
      <c r="EG1426" s="412">
        <v>1</v>
      </c>
      <c r="EH1426" s="412">
        <v>1</v>
      </c>
      <c r="EI1426" s="411">
        <f t="shared" si="443"/>
        <v>12</v>
      </c>
      <c r="EK1426" s="411">
        <f t="shared" si="444"/>
        <v>12</v>
      </c>
      <c r="EL1426" s="7">
        <f t="shared" si="445"/>
        <v>0</v>
      </c>
    </row>
    <row r="1427" spans="1:142">
      <c r="A1427" s="365" t="str">
        <f t="shared" si="427"/>
        <v xml:space="preserve"> 246</v>
      </c>
      <c r="B1427" s="370" t="s">
        <v>992</v>
      </c>
      <c r="C1427" s="370" t="s">
        <v>973</v>
      </c>
      <c r="D1427" s="411">
        <v>191</v>
      </c>
      <c r="E1427" s="411">
        <v>221</v>
      </c>
      <c r="F1427" s="411">
        <v>220</v>
      </c>
      <c r="G1427" s="411">
        <v>234</v>
      </c>
      <c r="H1427" s="411">
        <v>196</v>
      </c>
      <c r="I1427" s="411">
        <v>148</v>
      </c>
      <c r="J1427" s="411">
        <v>140</v>
      </c>
      <c r="K1427" s="411">
        <v>140</v>
      </c>
      <c r="L1427" s="411">
        <v>140</v>
      </c>
      <c r="M1427" s="411">
        <v>140</v>
      </c>
      <c r="N1427" s="411">
        <v>140</v>
      </c>
      <c r="O1427" s="412">
        <v>162</v>
      </c>
      <c r="P1427" s="411">
        <f t="shared" si="428"/>
        <v>2072</v>
      </c>
      <c r="Q1427" s="411">
        <f t="shared" si="429"/>
        <v>1345.483870967742</v>
      </c>
      <c r="R1427" s="411">
        <f t="shared" si="430"/>
        <v>245.89543937708564</v>
      </c>
      <c r="S1427" s="411">
        <f t="shared" si="431"/>
        <v>480.62068965517244</v>
      </c>
      <c r="T1427" s="411">
        <v>0</v>
      </c>
      <c r="U1427" s="411">
        <v>0</v>
      </c>
      <c r="V1427" s="411">
        <v>0</v>
      </c>
      <c r="W1427" s="411">
        <v>0</v>
      </c>
      <c r="X1427" s="411">
        <v>0</v>
      </c>
      <c r="Y1427" s="411">
        <v>0</v>
      </c>
      <c r="Z1427" s="411">
        <v>0</v>
      </c>
      <c r="AA1427" s="411">
        <v>0</v>
      </c>
      <c r="AB1427" s="411">
        <v>0</v>
      </c>
      <c r="AC1427" s="411">
        <v>0</v>
      </c>
      <c r="AD1427" s="411">
        <v>0</v>
      </c>
      <c r="AE1427" s="412">
        <v>0</v>
      </c>
      <c r="AF1427" s="411">
        <f t="shared" si="432"/>
        <v>0</v>
      </c>
      <c r="AG1427" s="411">
        <v>191</v>
      </c>
      <c r="AH1427" s="411">
        <v>221</v>
      </c>
      <c r="AI1427" s="411">
        <v>220</v>
      </c>
      <c r="AJ1427" s="411">
        <v>234</v>
      </c>
      <c r="AK1427" s="411">
        <v>196</v>
      </c>
      <c r="AL1427" s="411">
        <v>148</v>
      </c>
      <c r="AM1427" s="411">
        <v>140</v>
      </c>
      <c r="AN1427" s="411">
        <v>140</v>
      </c>
      <c r="AO1427" s="411">
        <v>140</v>
      </c>
      <c r="AP1427" s="411">
        <v>140</v>
      </c>
      <c r="AQ1427" s="411">
        <v>140</v>
      </c>
      <c r="AR1427" s="412">
        <v>162</v>
      </c>
      <c r="AS1427" s="411">
        <f t="shared" si="433"/>
        <v>2072</v>
      </c>
      <c r="AT1427" s="411">
        <f t="shared" si="434"/>
        <v>1345.483870967742</v>
      </c>
      <c r="AU1427" s="411">
        <f t="shared" si="435"/>
        <v>245.89543937708564</v>
      </c>
      <c r="AV1427" s="411">
        <f t="shared" si="436"/>
        <v>480.62068965517244</v>
      </c>
      <c r="AW1427" s="411">
        <v>0</v>
      </c>
      <c r="AX1427" s="411">
        <v>0</v>
      </c>
      <c r="AY1427" s="411">
        <v>0</v>
      </c>
      <c r="AZ1427" s="411">
        <v>0</v>
      </c>
      <c r="BA1427" s="411">
        <v>0</v>
      </c>
      <c r="BB1427" s="411">
        <v>0</v>
      </c>
      <c r="BC1427" s="411">
        <v>0</v>
      </c>
      <c r="BD1427" s="411">
        <v>0</v>
      </c>
      <c r="BE1427" s="411">
        <v>0</v>
      </c>
      <c r="BF1427" s="411">
        <v>0</v>
      </c>
      <c r="BG1427" s="411">
        <v>0</v>
      </c>
      <c r="BH1427" s="412">
        <v>0</v>
      </c>
      <c r="BI1427" s="411">
        <f t="shared" si="437"/>
        <v>0</v>
      </c>
      <c r="BJ1427" s="411">
        <v>191</v>
      </c>
      <c r="BK1427" s="411">
        <v>221</v>
      </c>
      <c r="BL1427" s="411">
        <v>220</v>
      </c>
      <c r="BM1427" s="411">
        <v>234</v>
      </c>
      <c r="BN1427" s="411">
        <v>196</v>
      </c>
      <c r="BO1427" s="411">
        <v>148</v>
      </c>
      <c r="BP1427" s="411">
        <v>140</v>
      </c>
      <c r="BQ1427" s="411">
        <v>140</v>
      </c>
      <c r="BR1427" s="411">
        <v>140</v>
      </c>
      <c r="BS1427" s="411">
        <v>140</v>
      </c>
      <c r="BT1427" s="411">
        <v>140</v>
      </c>
      <c r="BU1427" s="412">
        <v>162</v>
      </c>
      <c r="BV1427" s="411">
        <f t="shared" si="438"/>
        <v>2072</v>
      </c>
      <c r="BW1427" s="411">
        <v>-7.9954397310000047</v>
      </c>
      <c r="BX1427" s="411">
        <v>-9.5335612060000017</v>
      </c>
      <c r="BY1427" s="411">
        <v>-7.3799917400000083</v>
      </c>
      <c r="BZ1427" s="411">
        <v>-8.2394425619999936</v>
      </c>
      <c r="CA1427" s="411">
        <v>2.7587627199999929</v>
      </c>
      <c r="CB1427" s="411">
        <v>6.6444375039999954</v>
      </c>
      <c r="CC1427" s="411">
        <v>4.4655812599999933</v>
      </c>
      <c r="CD1427" s="411">
        <v>-7.2283930600000019</v>
      </c>
      <c r="CE1427" s="411">
        <v>2.7965498400000115</v>
      </c>
      <c r="CF1427" s="411">
        <v>4.5734791200000018</v>
      </c>
      <c r="CG1427" s="411">
        <v>-2.1586265400000002</v>
      </c>
      <c r="CH1427" s="412">
        <v>6.3116607780000038</v>
      </c>
      <c r="CI1427" s="411">
        <f t="shared" si="439"/>
        <v>-14.984983617000012</v>
      </c>
      <c r="CJ1427" s="411">
        <v>183.004560269</v>
      </c>
      <c r="CK1427" s="411">
        <v>211.466438794</v>
      </c>
      <c r="CL1427" s="411">
        <v>212.62000825999999</v>
      </c>
      <c r="CM1427" s="411">
        <v>225.76055743800001</v>
      </c>
      <c r="CN1427" s="411">
        <v>198.75876271999999</v>
      </c>
      <c r="CO1427" s="411">
        <v>154.644437504</v>
      </c>
      <c r="CP1427" s="411">
        <v>144.46558125999999</v>
      </c>
      <c r="CQ1427" s="411">
        <v>132.77160694</v>
      </c>
      <c r="CR1427" s="411">
        <v>142.79654984000001</v>
      </c>
      <c r="CS1427" s="411">
        <v>144.57347912</v>
      </c>
      <c r="CT1427" s="411">
        <v>137.84137346</v>
      </c>
      <c r="CU1427" s="412">
        <v>168.311660778</v>
      </c>
      <c r="CV1427" s="411">
        <f t="shared" si="440"/>
        <v>2057.0150163829999</v>
      </c>
      <c r="CW1427" s="411">
        <v>0</v>
      </c>
      <c r="CX1427" s="411">
        <v>0</v>
      </c>
      <c r="CY1427" s="411">
        <v>0</v>
      </c>
      <c r="CZ1427" s="411">
        <v>0</v>
      </c>
      <c r="DA1427" s="411">
        <v>0</v>
      </c>
      <c r="DB1427" s="411">
        <v>0</v>
      </c>
      <c r="DC1427" s="411">
        <v>0</v>
      </c>
      <c r="DD1427" s="411">
        <v>0</v>
      </c>
      <c r="DE1427" s="411">
        <v>0</v>
      </c>
      <c r="DF1427" s="411">
        <v>0</v>
      </c>
      <c r="DG1427" s="411">
        <v>0</v>
      </c>
      <c r="DH1427" s="412">
        <v>0</v>
      </c>
      <c r="DI1427" s="411">
        <f t="shared" si="441"/>
        <v>0</v>
      </c>
      <c r="DJ1427" s="411">
        <v>183.004560269</v>
      </c>
      <c r="DK1427" s="411">
        <v>211.466438794</v>
      </c>
      <c r="DL1427" s="411">
        <v>212.62000825999999</v>
      </c>
      <c r="DM1427" s="411">
        <v>225.76055743800001</v>
      </c>
      <c r="DN1427" s="411">
        <v>198.75876271999999</v>
      </c>
      <c r="DO1427" s="411">
        <v>154.644437504</v>
      </c>
      <c r="DP1427" s="411">
        <v>144.46558125999999</v>
      </c>
      <c r="DQ1427" s="411">
        <v>132.77160694</v>
      </c>
      <c r="DR1427" s="411">
        <v>142.79654984000001</v>
      </c>
      <c r="DS1427" s="411">
        <v>144.57347912</v>
      </c>
      <c r="DT1427" s="411">
        <v>137.84137346</v>
      </c>
      <c r="DU1427" s="412">
        <v>168.311660778</v>
      </c>
      <c r="DV1427" s="411">
        <f t="shared" si="442"/>
        <v>2057.0150163829999</v>
      </c>
      <c r="DW1427" s="412">
        <v>183.004560269</v>
      </c>
      <c r="DX1427" s="412">
        <v>211.466438794</v>
      </c>
      <c r="DY1427" s="412">
        <v>212.62000825999999</v>
      </c>
      <c r="DZ1427" s="412">
        <v>225.76055743800001</v>
      </c>
      <c r="EA1427" s="412">
        <v>198.75876271999999</v>
      </c>
      <c r="EB1427" s="412">
        <v>154.644437504</v>
      </c>
      <c r="EC1427" s="412">
        <v>144.46558125999999</v>
      </c>
      <c r="ED1427" s="412">
        <v>132.77160694</v>
      </c>
      <c r="EE1427" s="412">
        <v>142.79654984000001</v>
      </c>
      <c r="EF1427" s="412">
        <v>144.57347912</v>
      </c>
      <c r="EG1427" s="412">
        <v>137.84137346</v>
      </c>
      <c r="EH1427" s="412">
        <v>168.311660778</v>
      </c>
      <c r="EI1427" s="411">
        <f t="shared" si="443"/>
        <v>2057.0150163829999</v>
      </c>
      <c r="EK1427" s="411">
        <f t="shared" si="444"/>
        <v>2057.0150163829999</v>
      </c>
      <c r="EL1427" s="7">
        <f t="shared" si="445"/>
        <v>0</v>
      </c>
    </row>
    <row r="1428" spans="1:142">
      <c r="A1428" s="365" t="str">
        <f t="shared" si="427"/>
        <v xml:space="preserve"> 246</v>
      </c>
      <c r="B1428" s="370" t="s">
        <v>992</v>
      </c>
      <c r="C1428" s="370" t="s">
        <v>920</v>
      </c>
      <c r="D1428" s="411">
        <v>70020</v>
      </c>
      <c r="E1428" s="411">
        <v>95940</v>
      </c>
      <c r="F1428" s="411">
        <v>79380</v>
      </c>
      <c r="G1428" s="411">
        <v>78480</v>
      </c>
      <c r="H1428" s="411">
        <v>53460</v>
      </c>
      <c r="I1428" s="411">
        <v>47340</v>
      </c>
      <c r="J1428" s="411">
        <v>43740</v>
      </c>
      <c r="K1428" s="411">
        <v>45540</v>
      </c>
      <c r="L1428" s="411">
        <v>43920</v>
      </c>
      <c r="M1428" s="411">
        <v>39420</v>
      </c>
      <c r="N1428" s="411">
        <v>39960</v>
      </c>
      <c r="O1428" s="412">
        <v>50400</v>
      </c>
      <c r="P1428" s="411">
        <f t="shared" si="428"/>
        <v>687600</v>
      </c>
      <c r="Q1428" s="411">
        <f t="shared" si="429"/>
        <v>466949.03225806449</v>
      </c>
      <c r="R1428" s="411">
        <f t="shared" si="430"/>
        <v>78755.105672969963</v>
      </c>
      <c r="S1428" s="411">
        <f t="shared" si="431"/>
        <v>141895.86206896551</v>
      </c>
      <c r="T1428" s="411">
        <v>0</v>
      </c>
      <c r="U1428" s="411">
        <v>0</v>
      </c>
      <c r="V1428" s="411">
        <v>0</v>
      </c>
      <c r="W1428" s="411">
        <v>0</v>
      </c>
      <c r="X1428" s="411">
        <v>0</v>
      </c>
      <c r="Y1428" s="411">
        <v>0</v>
      </c>
      <c r="Z1428" s="411">
        <v>0</v>
      </c>
      <c r="AA1428" s="411">
        <v>0</v>
      </c>
      <c r="AB1428" s="411">
        <v>0</v>
      </c>
      <c r="AC1428" s="411">
        <v>0</v>
      </c>
      <c r="AD1428" s="411">
        <v>0</v>
      </c>
      <c r="AE1428" s="412">
        <v>0</v>
      </c>
      <c r="AF1428" s="411">
        <f t="shared" si="432"/>
        <v>0</v>
      </c>
      <c r="AG1428" s="411">
        <v>70020</v>
      </c>
      <c r="AH1428" s="411">
        <v>95940</v>
      </c>
      <c r="AI1428" s="411">
        <v>79380</v>
      </c>
      <c r="AJ1428" s="411">
        <v>78480</v>
      </c>
      <c r="AK1428" s="411">
        <v>53460</v>
      </c>
      <c r="AL1428" s="411">
        <v>47340</v>
      </c>
      <c r="AM1428" s="411">
        <v>43740</v>
      </c>
      <c r="AN1428" s="411">
        <v>45540</v>
      </c>
      <c r="AO1428" s="411">
        <v>43920</v>
      </c>
      <c r="AP1428" s="411">
        <v>39420</v>
      </c>
      <c r="AQ1428" s="411">
        <v>39960</v>
      </c>
      <c r="AR1428" s="412">
        <v>50400</v>
      </c>
      <c r="AS1428" s="411">
        <f t="shared" si="433"/>
        <v>687600</v>
      </c>
      <c r="AT1428" s="411">
        <f t="shared" si="434"/>
        <v>466949.03225806449</v>
      </c>
      <c r="AU1428" s="411">
        <f t="shared" si="435"/>
        <v>78755.105672969963</v>
      </c>
      <c r="AV1428" s="411">
        <f t="shared" si="436"/>
        <v>141895.86206896551</v>
      </c>
      <c r="AW1428" s="411">
        <v>0</v>
      </c>
      <c r="AX1428" s="411">
        <v>0</v>
      </c>
      <c r="AY1428" s="411">
        <v>0</v>
      </c>
      <c r="AZ1428" s="411">
        <v>0</v>
      </c>
      <c r="BA1428" s="411">
        <v>0</v>
      </c>
      <c r="BB1428" s="411">
        <v>0</v>
      </c>
      <c r="BC1428" s="411">
        <v>0</v>
      </c>
      <c r="BD1428" s="411">
        <v>0</v>
      </c>
      <c r="BE1428" s="411">
        <v>0</v>
      </c>
      <c r="BF1428" s="411">
        <v>0</v>
      </c>
      <c r="BG1428" s="411">
        <v>0</v>
      </c>
      <c r="BH1428" s="412">
        <v>0</v>
      </c>
      <c r="BI1428" s="411">
        <f t="shared" si="437"/>
        <v>0</v>
      </c>
      <c r="BJ1428" s="411">
        <v>70020</v>
      </c>
      <c r="BK1428" s="411">
        <v>95940</v>
      </c>
      <c r="BL1428" s="411">
        <v>79380</v>
      </c>
      <c r="BM1428" s="411">
        <v>78480</v>
      </c>
      <c r="BN1428" s="411">
        <v>53460</v>
      </c>
      <c r="BO1428" s="411">
        <v>47340</v>
      </c>
      <c r="BP1428" s="411">
        <v>43740</v>
      </c>
      <c r="BQ1428" s="411">
        <v>45540</v>
      </c>
      <c r="BR1428" s="411">
        <v>43920</v>
      </c>
      <c r="BS1428" s="411">
        <v>39420</v>
      </c>
      <c r="BT1428" s="411">
        <v>39960</v>
      </c>
      <c r="BU1428" s="412">
        <v>50400</v>
      </c>
      <c r="BV1428" s="411">
        <f t="shared" si="438"/>
        <v>687600</v>
      </c>
      <c r="BW1428" s="411">
        <v>-2931.1030888200039</v>
      </c>
      <c r="BX1428" s="411">
        <v>-4138.6871588399954</v>
      </c>
      <c r="BY1428" s="411">
        <v>-2662.835201459995</v>
      </c>
      <c r="BZ1428" s="411">
        <v>-2763.3822746399965</v>
      </c>
      <c r="CA1428" s="411">
        <v>752.46660719999636</v>
      </c>
      <c r="CB1428" s="411">
        <v>2125.3221043200028</v>
      </c>
      <c r="CC1428" s="411">
        <v>1395.1751736599981</v>
      </c>
      <c r="CD1428" s="411">
        <v>-2351.2929996599996</v>
      </c>
      <c r="CE1428" s="411">
        <v>877.31763551999757</v>
      </c>
      <c r="CF1428" s="411">
        <v>1287.7610493600005</v>
      </c>
      <c r="CG1428" s="411">
        <v>-616.13368955999613</v>
      </c>
      <c r="CH1428" s="412">
        <v>1963.6277976000056</v>
      </c>
      <c r="CI1428" s="411">
        <f t="shared" si="439"/>
        <v>-7061.7640453199856</v>
      </c>
      <c r="CJ1428" s="411">
        <v>67088.896911179996</v>
      </c>
      <c r="CK1428" s="411">
        <v>91801.312841160005</v>
      </c>
      <c r="CL1428" s="411">
        <v>76717.164798540005</v>
      </c>
      <c r="CM1428" s="411">
        <v>75716.617725360004</v>
      </c>
      <c r="CN1428" s="411">
        <v>54212.466607199996</v>
      </c>
      <c r="CO1428" s="411">
        <v>49465.322104320003</v>
      </c>
      <c r="CP1428" s="411">
        <v>45135.175173659998</v>
      </c>
      <c r="CQ1428" s="411">
        <v>43188.70700034</v>
      </c>
      <c r="CR1428" s="411">
        <v>44797.317635519998</v>
      </c>
      <c r="CS1428" s="411">
        <v>40707.76104936</v>
      </c>
      <c r="CT1428" s="411">
        <v>39343.866310440004</v>
      </c>
      <c r="CU1428" s="412">
        <v>52363.627797600006</v>
      </c>
      <c r="CV1428" s="411">
        <f t="shared" si="440"/>
        <v>680538.23595468001</v>
      </c>
      <c r="CW1428" s="411">
        <v>0</v>
      </c>
      <c r="CX1428" s="411">
        <v>0</v>
      </c>
      <c r="CY1428" s="411">
        <v>0</v>
      </c>
      <c r="CZ1428" s="411">
        <v>0</v>
      </c>
      <c r="DA1428" s="411">
        <v>0</v>
      </c>
      <c r="DB1428" s="411">
        <v>0</v>
      </c>
      <c r="DC1428" s="411">
        <v>0</v>
      </c>
      <c r="DD1428" s="411">
        <v>0</v>
      </c>
      <c r="DE1428" s="411">
        <v>0</v>
      </c>
      <c r="DF1428" s="411">
        <v>0</v>
      </c>
      <c r="DG1428" s="411">
        <v>0</v>
      </c>
      <c r="DH1428" s="412">
        <v>0</v>
      </c>
      <c r="DI1428" s="411">
        <f t="shared" si="441"/>
        <v>0</v>
      </c>
      <c r="DJ1428" s="411">
        <v>67088.896911179996</v>
      </c>
      <c r="DK1428" s="411">
        <v>91801.312841160005</v>
      </c>
      <c r="DL1428" s="411">
        <v>76717.164798540005</v>
      </c>
      <c r="DM1428" s="411">
        <v>75716.617725360004</v>
      </c>
      <c r="DN1428" s="411">
        <v>54212.466607199996</v>
      </c>
      <c r="DO1428" s="411">
        <v>49465.322104320003</v>
      </c>
      <c r="DP1428" s="411">
        <v>45135.175173659998</v>
      </c>
      <c r="DQ1428" s="411">
        <v>43188.70700034</v>
      </c>
      <c r="DR1428" s="411">
        <v>44797.317635519998</v>
      </c>
      <c r="DS1428" s="411">
        <v>40707.76104936</v>
      </c>
      <c r="DT1428" s="411">
        <v>39343.866310440004</v>
      </c>
      <c r="DU1428" s="412">
        <v>52363.627797600006</v>
      </c>
      <c r="DV1428" s="411">
        <f t="shared" si="442"/>
        <v>680538.23595468001</v>
      </c>
      <c r="DW1428" s="412">
        <v>67088.896911179996</v>
      </c>
      <c r="DX1428" s="412">
        <v>91801.312841160005</v>
      </c>
      <c r="DY1428" s="412">
        <v>76717.164798540005</v>
      </c>
      <c r="DZ1428" s="412">
        <v>75716.617725360004</v>
      </c>
      <c r="EA1428" s="412">
        <v>54212.466607199996</v>
      </c>
      <c r="EB1428" s="412">
        <v>49465.322104320003</v>
      </c>
      <c r="EC1428" s="412">
        <v>45135.175173659998</v>
      </c>
      <c r="ED1428" s="412">
        <v>43188.70700034</v>
      </c>
      <c r="EE1428" s="412">
        <v>44797.317635519998</v>
      </c>
      <c r="EF1428" s="412">
        <v>40707.76104936</v>
      </c>
      <c r="EG1428" s="412">
        <v>39343.866310440004</v>
      </c>
      <c r="EH1428" s="412">
        <v>52363.627797600006</v>
      </c>
      <c r="EI1428" s="411">
        <f t="shared" si="443"/>
        <v>680538.23595468001</v>
      </c>
      <c r="EK1428" s="411">
        <f t="shared" si="444"/>
        <v>680538.23595468001</v>
      </c>
      <c r="EL1428" s="7">
        <f t="shared" si="445"/>
        <v>0</v>
      </c>
    </row>
    <row r="1429" spans="1:142">
      <c r="A1429" s="365" t="str">
        <f t="shared" si="427"/>
        <v xml:space="preserve"> 246</v>
      </c>
      <c r="B1429" s="370" t="s">
        <v>992</v>
      </c>
      <c r="C1429" s="370" t="s">
        <v>927</v>
      </c>
      <c r="D1429" s="411">
        <v>70020</v>
      </c>
      <c r="E1429" s="411">
        <v>95940</v>
      </c>
      <c r="F1429" s="411">
        <v>79380</v>
      </c>
      <c r="G1429" s="411">
        <v>78480</v>
      </c>
      <c r="H1429" s="411">
        <v>53460</v>
      </c>
      <c r="I1429" s="411">
        <v>47340</v>
      </c>
      <c r="J1429" s="411">
        <v>43740</v>
      </c>
      <c r="K1429" s="411">
        <v>45540</v>
      </c>
      <c r="L1429" s="411">
        <v>43920</v>
      </c>
      <c r="M1429" s="411">
        <v>39420</v>
      </c>
      <c r="N1429" s="411">
        <v>39960</v>
      </c>
      <c r="O1429" s="412">
        <v>50400</v>
      </c>
      <c r="P1429" s="411">
        <f t="shared" si="428"/>
        <v>687600</v>
      </c>
      <c r="Q1429" s="411">
        <f t="shared" si="429"/>
        <v>466949.03225806449</v>
      </c>
      <c r="R1429" s="411">
        <f t="shared" si="430"/>
        <v>78755.105672969963</v>
      </c>
      <c r="S1429" s="411">
        <f t="shared" si="431"/>
        <v>141895.86206896551</v>
      </c>
      <c r="T1429" s="411">
        <v>0</v>
      </c>
      <c r="U1429" s="411">
        <v>0</v>
      </c>
      <c r="V1429" s="411">
        <v>0</v>
      </c>
      <c r="W1429" s="411">
        <v>0</v>
      </c>
      <c r="X1429" s="411">
        <v>0</v>
      </c>
      <c r="Y1429" s="411">
        <v>0</v>
      </c>
      <c r="Z1429" s="411">
        <v>0</v>
      </c>
      <c r="AA1429" s="411">
        <v>0</v>
      </c>
      <c r="AB1429" s="411">
        <v>0</v>
      </c>
      <c r="AC1429" s="411">
        <v>0</v>
      </c>
      <c r="AD1429" s="411">
        <v>0</v>
      </c>
      <c r="AE1429" s="412">
        <v>0</v>
      </c>
      <c r="AF1429" s="411">
        <f t="shared" si="432"/>
        <v>0</v>
      </c>
      <c r="AG1429" s="411">
        <v>70020</v>
      </c>
      <c r="AH1429" s="411">
        <v>95940</v>
      </c>
      <c r="AI1429" s="411">
        <v>79380</v>
      </c>
      <c r="AJ1429" s="411">
        <v>78480</v>
      </c>
      <c r="AK1429" s="411">
        <v>53460</v>
      </c>
      <c r="AL1429" s="411">
        <v>47340</v>
      </c>
      <c r="AM1429" s="411">
        <v>43740</v>
      </c>
      <c r="AN1429" s="411">
        <v>45540</v>
      </c>
      <c r="AO1429" s="411">
        <v>43920</v>
      </c>
      <c r="AP1429" s="411">
        <v>39420</v>
      </c>
      <c r="AQ1429" s="411">
        <v>39960</v>
      </c>
      <c r="AR1429" s="412">
        <v>50400</v>
      </c>
      <c r="AS1429" s="411">
        <f t="shared" si="433"/>
        <v>687600</v>
      </c>
      <c r="AT1429" s="411">
        <f t="shared" si="434"/>
        <v>466949.03225806449</v>
      </c>
      <c r="AU1429" s="411">
        <f t="shared" si="435"/>
        <v>78755.105672969963</v>
      </c>
      <c r="AV1429" s="411">
        <f t="shared" si="436"/>
        <v>141895.86206896551</v>
      </c>
      <c r="AW1429" s="411">
        <v>0</v>
      </c>
      <c r="AX1429" s="411">
        <v>0</v>
      </c>
      <c r="AY1429" s="411">
        <v>0</v>
      </c>
      <c r="AZ1429" s="411">
        <v>0</v>
      </c>
      <c r="BA1429" s="411">
        <v>0</v>
      </c>
      <c r="BB1429" s="411">
        <v>0</v>
      </c>
      <c r="BC1429" s="411">
        <v>0</v>
      </c>
      <c r="BD1429" s="411">
        <v>0</v>
      </c>
      <c r="BE1429" s="411">
        <v>0</v>
      </c>
      <c r="BF1429" s="411">
        <v>0</v>
      </c>
      <c r="BG1429" s="411">
        <v>0</v>
      </c>
      <c r="BH1429" s="412">
        <v>0</v>
      </c>
      <c r="BI1429" s="411">
        <f t="shared" si="437"/>
        <v>0</v>
      </c>
      <c r="BJ1429" s="411">
        <v>70020</v>
      </c>
      <c r="BK1429" s="411">
        <v>95940</v>
      </c>
      <c r="BL1429" s="411">
        <v>79380</v>
      </c>
      <c r="BM1429" s="411">
        <v>78480</v>
      </c>
      <c r="BN1429" s="411">
        <v>53460</v>
      </c>
      <c r="BO1429" s="411">
        <v>47340</v>
      </c>
      <c r="BP1429" s="411">
        <v>43740</v>
      </c>
      <c r="BQ1429" s="411">
        <v>45540</v>
      </c>
      <c r="BR1429" s="411">
        <v>43920</v>
      </c>
      <c r="BS1429" s="411">
        <v>39420</v>
      </c>
      <c r="BT1429" s="411">
        <v>39960</v>
      </c>
      <c r="BU1429" s="412">
        <v>50400</v>
      </c>
      <c r="BV1429" s="411">
        <f t="shared" si="438"/>
        <v>687600</v>
      </c>
      <c r="BW1429" s="411">
        <v>-2931.1030888200039</v>
      </c>
      <c r="BX1429" s="411">
        <v>-4138.6871588399954</v>
      </c>
      <c r="BY1429" s="411">
        <v>-2662.835201459995</v>
      </c>
      <c r="BZ1429" s="411">
        <v>-2763.3822746399965</v>
      </c>
      <c r="CA1429" s="411">
        <v>752.46660719999636</v>
      </c>
      <c r="CB1429" s="411">
        <v>2125.3221043200028</v>
      </c>
      <c r="CC1429" s="411">
        <v>1395.1751736599981</v>
      </c>
      <c r="CD1429" s="411">
        <v>-2351.2929996599996</v>
      </c>
      <c r="CE1429" s="411">
        <v>877.31763551999757</v>
      </c>
      <c r="CF1429" s="411">
        <v>1287.7610493600005</v>
      </c>
      <c r="CG1429" s="411">
        <v>-616.13368955999613</v>
      </c>
      <c r="CH1429" s="412">
        <v>1963.6277976000056</v>
      </c>
      <c r="CI1429" s="411">
        <f t="shared" si="439"/>
        <v>-7061.7640453199856</v>
      </c>
      <c r="CJ1429" s="411">
        <v>67088.896911179996</v>
      </c>
      <c r="CK1429" s="411">
        <v>91801.312841160005</v>
      </c>
      <c r="CL1429" s="411">
        <v>76717.164798540005</v>
      </c>
      <c r="CM1429" s="411">
        <v>75716.617725360004</v>
      </c>
      <c r="CN1429" s="411">
        <v>54212.466607199996</v>
      </c>
      <c r="CO1429" s="411">
        <v>49465.322104320003</v>
      </c>
      <c r="CP1429" s="411">
        <v>45135.175173659998</v>
      </c>
      <c r="CQ1429" s="411">
        <v>43188.70700034</v>
      </c>
      <c r="CR1429" s="411">
        <v>44797.317635519998</v>
      </c>
      <c r="CS1429" s="411">
        <v>40707.76104936</v>
      </c>
      <c r="CT1429" s="411">
        <v>39343.866310440004</v>
      </c>
      <c r="CU1429" s="412">
        <v>52363.627797600006</v>
      </c>
      <c r="CV1429" s="411">
        <f t="shared" si="440"/>
        <v>680538.23595468001</v>
      </c>
      <c r="CW1429" s="411">
        <v>0</v>
      </c>
      <c r="CX1429" s="411">
        <v>0</v>
      </c>
      <c r="CY1429" s="411">
        <v>0</v>
      </c>
      <c r="CZ1429" s="411">
        <v>0</v>
      </c>
      <c r="DA1429" s="411">
        <v>0</v>
      </c>
      <c r="DB1429" s="411">
        <v>0</v>
      </c>
      <c r="DC1429" s="411">
        <v>0</v>
      </c>
      <c r="DD1429" s="411">
        <v>0</v>
      </c>
      <c r="DE1429" s="411">
        <v>0</v>
      </c>
      <c r="DF1429" s="411">
        <v>0</v>
      </c>
      <c r="DG1429" s="411">
        <v>0</v>
      </c>
      <c r="DH1429" s="412">
        <v>0</v>
      </c>
      <c r="DI1429" s="411">
        <f t="shared" si="441"/>
        <v>0</v>
      </c>
      <c r="DJ1429" s="411">
        <v>67088.896911179996</v>
      </c>
      <c r="DK1429" s="411">
        <v>91801.312841160005</v>
      </c>
      <c r="DL1429" s="411">
        <v>76717.164798540005</v>
      </c>
      <c r="DM1429" s="411">
        <v>75716.617725360004</v>
      </c>
      <c r="DN1429" s="411">
        <v>54212.466607199996</v>
      </c>
      <c r="DO1429" s="411">
        <v>49465.322104320003</v>
      </c>
      <c r="DP1429" s="411">
        <v>45135.175173659998</v>
      </c>
      <c r="DQ1429" s="411">
        <v>43188.70700034</v>
      </c>
      <c r="DR1429" s="411">
        <v>44797.317635519998</v>
      </c>
      <c r="DS1429" s="411">
        <v>40707.76104936</v>
      </c>
      <c r="DT1429" s="411">
        <v>39343.866310440004</v>
      </c>
      <c r="DU1429" s="412">
        <v>52363.627797600006</v>
      </c>
      <c r="DV1429" s="411">
        <f t="shared" si="442"/>
        <v>680538.23595468001</v>
      </c>
      <c r="DW1429" s="412">
        <v>67088.896911179996</v>
      </c>
      <c r="DX1429" s="412">
        <v>91801.312841160005</v>
      </c>
      <c r="DY1429" s="412">
        <v>76717.164798540005</v>
      </c>
      <c r="DZ1429" s="412">
        <v>75716.617725360004</v>
      </c>
      <c r="EA1429" s="412">
        <v>54212.466607199996</v>
      </c>
      <c r="EB1429" s="412">
        <v>49465.322104320003</v>
      </c>
      <c r="EC1429" s="412">
        <v>45135.175173659998</v>
      </c>
      <c r="ED1429" s="412">
        <v>43188.70700034</v>
      </c>
      <c r="EE1429" s="412">
        <v>44797.317635519998</v>
      </c>
      <c r="EF1429" s="412">
        <v>40707.76104936</v>
      </c>
      <c r="EG1429" s="412">
        <v>39343.866310440004</v>
      </c>
      <c r="EH1429" s="412">
        <v>52363.627797600006</v>
      </c>
      <c r="EI1429" s="411">
        <f t="shared" si="443"/>
        <v>680538.23595468001</v>
      </c>
      <c r="EK1429" s="411">
        <f t="shared" si="444"/>
        <v>680538.23595468001</v>
      </c>
      <c r="EL1429" s="7">
        <f t="shared" si="445"/>
        <v>0</v>
      </c>
    </row>
    <row r="1430" spans="1:142">
      <c r="A1430" s="365" t="str">
        <f t="shared" si="427"/>
        <v xml:space="preserve"> 246</v>
      </c>
      <c r="B1430" s="370" t="s">
        <v>992</v>
      </c>
      <c r="C1430" s="370" t="s">
        <v>1187</v>
      </c>
      <c r="D1430" s="411">
        <v>1</v>
      </c>
      <c r="E1430" s="411">
        <v>1</v>
      </c>
      <c r="F1430" s="411">
        <v>1</v>
      </c>
      <c r="G1430" s="411">
        <v>1</v>
      </c>
      <c r="H1430" s="411">
        <v>1</v>
      </c>
      <c r="I1430" s="411">
        <v>1</v>
      </c>
      <c r="J1430" s="411">
        <v>1</v>
      </c>
      <c r="K1430" s="411">
        <v>1</v>
      </c>
      <c r="L1430" s="411">
        <v>1</v>
      </c>
      <c r="M1430" s="411">
        <v>1</v>
      </c>
      <c r="N1430" s="411">
        <v>1</v>
      </c>
      <c r="O1430" s="412">
        <v>1</v>
      </c>
      <c r="P1430" s="411">
        <f t="shared" si="428"/>
        <v>12</v>
      </c>
      <c r="Q1430" s="411">
        <f t="shared" si="429"/>
        <v>6.967741935483871</v>
      </c>
      <c r="R1430" s="411">
        <f t="shared" si="430"/>
        <v>1.7563959955506117</v>
      </c>
      <c r="S1430" s="411">
        <f t="shared" si="431"/>
        <v>3.2758620689655173</v>
      </c>
      <c r="T1430" s="411">
        <v>0</v>
      </c>
      <c r="U1430" s="411">
        <v>0</v>
      </c>
      <c r="V1430" s="411">
        <v>0</v>
      </c>
      <c r="W1430" s="411">
        <v>0</v>
      </c>
      <c r="X1430" s="411">
        <v>0</v>
      </c>
      <c r="Y1430" s="411">
        <v>0</v>
      </c>
      <c r="Z1430" s="411">
        <v>0</v>
      </c>
      <c r="AA1430" s="411">
        <v>0</v>
      </c>
      <c r="AB1430" s="411">
        <v>0</v>
      </c>
      <c r="AC1430" s="411">
        <v>0</v>
      </c>
      <c r="AD1430" s="411">
        <v>0</v>
      </c>
      <c r="AE1430" s="412">
        <v>0</v>
      </c>
      <c r="AF1430" s="411">
        <f t="shared" si="432"/>
        <v>0</v>
      </c>
      <c r="AG1430" s="411">
        <v>0</v>
      </c>
      <c r="AH1430" s="411">
        <v>0</v>
      </c>
      <c r="AI1430" s="411">
        <v>0</v>
      </c>
      <c r="AJ1430" s="411">
        <v>0</v>
      </c>
      <c r="AK1430" s="411">
        <v>0</v>
      </c>
      <c r="AL1430" s="411">
        <v>0</v>
      </c>
      <c r="AM1430" s="411">
        <v>0</v>
      </c>
      <c r="AN1430" s="411">
        <v>0</v>
      </c>
      <c r="AO1430" s="411">
        <v>0</v>
      </c>
      <c r="AP1430" s="411">
        <v>0</v>
      </c>
      <c r="AQ1430" s="411">
        <v>0</v>
      </c>
      <c r="AR1430" s="412">
        <v>0</v>
      </c>
      <c r="AS1430" s="411">
        <f t="shared" si="433"/>
        <v>0</v>
      </c>
      <c r="AT1430" s="411">
        <f t="shared" si="434"/>
        <v>0</v>
      </c>
      <c r="AU1430" s="411">
        <f t="shared" si="435"/>
        <v>0</v>
      </c>
      <c r="AV1430" s="411">
        <f t="shared" si="436"/>
        <v>0</v>
      </c>
      <c r="AW1430" s="411">
        <v>0</v>
      </c>
      <c r="AX1430" s="411">
        <v>0</v>
      </c>
      <c r="AY1430" s="411">
        <v>0</v>
      </c>
      <c r="AZ1430" s="411">
        <v>0</v>
      </c>
      <c r="BA1430" s="411">
        <v>0</v>
      </c>
      <c r="BB1430" s="411">
        <v>0</v>
      </c>
      <c r="BC1430" s="411">
        <v>0</v>
      </c>
      <c r="BD1430" s="411">
        <v>0</v>
      </c>
      <c r="BE1430" s="411">
        <v>0</v>
      </c>
      <c r="BF1430" s="411">
        <v>0</v>
      </c>
      <c r="BG1430" s="411">
        <v>0</v>
      </c>
      <c r="BH1430" s="412">
        <v>0</v>
      </c>
      <c r="BI1430" s="411">
        <f t="shared" si="437"/>
        <v>0</v>
      </c>
      <c r="BJ1430" s="411">
        <v>0</v>
      </c>
      <c r="BK1430" s="411">
        <v>0</v>
      </c>
      <c r="BL1430" s="411">
        <v>0</v>
      </c>
      <c r="BM1430" s="411">
        <v>0</v>
      </c>
      <c r="BN1430" s="411">
        <v>0</v>
      </c>
      <c r="BO1430" s="411">
        <v>0</v>
      </c>
      <c r="BP1430" s="411">
        <v>0</v>
      </c>
      <c r="BQ1430" s="411">
        <v>0</v>
      </c>
      <c r="BR1430" s="411">
        <v>0</v>
      </c>
      <c r="BS1430" s="411">
        <v>0</v>
      </c>
      <c r="BT1430" s="411">
        <v>0</v>
      </c>
      <c r="BU1430" s="412">
        <v>0</v>
      </c>
      <c r="BV1430" s="411">
        <f t="shared" si="438"/>
        <v>0</v>
      </c>
      <c r="BW1430" s="411">
        <v>0</v>
      </c>
      <c r="BX1430" s="411">
        <v>0</v>
      </c>
      <c r="BY1430" s="411">
        <v>0</v>
      </c>
      <c r="BZ1430" s="411">
        <v>0</v>
      </c>
      <c r="CA1430" s="411">
        <v>0</v>
      </c>
      <c r="CB1430" s="411">
        <v>0</v>
      </c>
      <c r="CC1430" s="411">
        <v>0</v>
      </c>
      <c r="CD1430" s="411">
        <v>0</v>
      </c>
      <c r="CE1430" s="411">
        <v>0</v>
      </c>
      <c r="CF1430" s="411">
        <v>0</v>
      </c>
      <c r="CG1430" s="411">
        <v>0</v>
      </c>
      <c r="CH1430" s="412">
        <v>0</v>
      </c>
      <c r="CI1430" s="411">
        <f t="shared" si="439"/>
        <v>0</v>
      </c>
      <c r="CJ1430" s="411">
        <v>0</v>
      </c>
      <c r="CK1430" s="411">
        <v>0</v>
      </c>
      <c r="CL1430" s="411">
        <v>0</v>
      </c>
      <c r="CM1430" s="411">
        <v>0</v>
      </c>
      <c r="CN1430" s="411">
        <v>0</v>
      </c>
      <c r="CO1430" s="411">
        <v>0</v>
      </c>
      <c r="CP1430" s="411">
        <v>0</v>
      </c>
      <c r="CQ1430" s="411">
        <v>0</v>
      </c>
      <c r="CR1430" s="411">
        <v>0</v>
      </c>
      <c r="CS1430" s="411">
        <v>0</v>
      </c>
      <c r="CT1430" s="411">
        <v>0</v>
      </c>
      <c r="CU1430" s="412">
        <v>0</v>
      </c>
      <c r="CV1430" s="411">
        <f t="shared" si="440"/>
        <v>0</v>
      </c>
      <c r="CW1430" s="411">
        <v>0</v>
      </c>
      <c r="CX1430" s="411">
        <v>0</v>
      </c>
      <c r="CY1430" s="411">
        <v>0</v>
      </c>
      <c r="CZ1430" s="411">
        <v>0</v>
      </c>
      <c r="DA1430" s="411">
        <v>0</v>
      </c>
      <c r="DB1430" s="411">
        <v>0</v>
      </c>
      <c r="DC1430" s="411">
        <v>0</v>
      </c>
      <c r="DD1430" s="411">
        <v>0</v>
      </c>
      <c r="DE1430" s="411">
        <v>0</v>
      </c>
      <c r="DF1430" s="411">
        <v>0</v>
      </c>
      <c r="DG1430" s="411">
        <v>0</v>
      </c>
      <c r="DH1430" s="412">
        <v>0</v>
      </c>
      <c r="DI1430" s="411">
        <f t="shared" si="441"/>
        <v>0</v>
      </c>
      <c r="DJ1430" s="411">
        <v>0</v>
      </c>
      <c r="DK1430" s="411">
        <v>0</v>
      </c>
      <c r="DL1430" s="411">
        <v>0</v>
      </c>
      <c r="DM1430" s="411">
        <v>0</v>
      </c>
      <c r="DN1430" s="411">
        <v>0</v>
      </c>
      <c r="DO1430" s="411">
        <v>0</v>
      </c>
      <c r="DP1430" s="411">
        <v>0</v>
      </c>
      <c r="DQ1430" s="411">
        <v>0</v>
      </c>
      <c r="DR1430" s="411">
        <v>0</v>
      </c>
      <c r="DS1430" s="411">
        <v>0</v>
      </c>
      <c r="DT1430" s="411">
        <v>0</v>
      </c>
      <c r="DU1430" s="412">
        <v>0</v>
      </c>
      <c r="DV1430" s="411">
        <f t="shared" si="442"/>
        <v>0</v>
      </c>
      <c r="DW1430" s="412">
        <v>0</v>
      </c>
      <c r="DX1430" s="412">
        <v>0</v>
      </c>
      <c r="DY1430" s="412">
        <v>0</v>
      </c>
      <c r="DZ1430" s="412">
        <v>0</v>
      </c>
      <c r="EA1430" s="412">
        <v>0</v>
      </c>
      <c r="EB1430" s="412">
        <v>0</v>
      </c>
      <c r="EC1430" s="412">
        <v>0</v>
      </c>
      <c r="ED1430" s="412">
        <v>0</v>
      </c>
      <c r="EE1430" s="412">
        <v>0</v>
      </c>
      <c r="EF1430" s="412">
        <v>0</v>
      </c>
      <c r="EG1430" s="412">
        <v>0</v>
      </c>
      <c r="EH1430" s="412">
        <v>0</v>
      </c>
      <c r="EI1430" s="411">
        <f t="shared" si="443"/>
        <v>0</v>
      </c>
      <c r="EK1430" s="411">
        <f t="shared" si="444"/>
        <v>12</v>
      </c>
      <c r="EL1430" s="7">
        <f t="shared" si="445"/>
        <v>-12</v>
      </c>
    </row>
    <row r="1431" spans="1:142">
      <c r="A1431" s="365" t="str">
        <f t="shared" si="427"/>
        <v xml:space="preserve"> 248</v>
      </c>
      <c r="B1431" s="370" t="s">
        <v>993</v>
      </c>
      <c r="C1431" s="370" t="s">
        <v>1167</v>
      </c>
      <c r="D1431" s="411">
        <v>7</v>
      </c>
      <c r="E1431" s="411">
        <v>7</v>
      </c>
      <c r="F1431" s="411">
        <v>7</v>
      </c>
      <c r="G1431" s="411">
        <v>7</v>
      </c>
      <c r="H1431" s="411">
        <v>7</v>
      </c>
      <c r="I1431" s="411">
        <v>7</v>
      </c>
      <c r="J1431" s="411">
        <v>7</v>
      </c>
      <c r="K1431" s="411">
        <v>7</v>
      </c>
      <c r="L1431" s="411">
        <v>7</v>
      </c>
      <c r="M1431" s="411">
        <v>8</v>
      </c>
      <c r="N1431" s="411">
        <v>9</v>
      </c>
      <c r="O1431" s="412">
        <v>8</v>
      </c>
      <c r="P1431" s="411">
        <f t="shared" si="428"/>
        <v>88</v>
      </c>
      <c r="Q1431" s="411">
        <f t="shared" si="429"/>
        <v>48.774193548387096</v>
      </c>
      <c r="R1431" s="411">
        <f t="shared" si="430"/>
        <v>12.294771968854281</v>
      </c>
      <c r="S1431" s="411">
        <f t="shared" si="431"/>
        <v>26.931034482758619</v>
      </c>
      <c r="T1431" s="411">
        <v>0</v>
      </c>
      <c r="U1431" s="411">
        <v>0</v>
      </c>
      <c r="V1431" s="411">
        <v>0</v>
      </c>
      <c r="W1431" s="411">
        <v>0</v>
      </c>
      <c r="X1431" s="411">
        <v>0</v>
      </c>
      <c r="Y1431" s="411">
        <v>0</v>
      </c>
      <c r="Z1431" s="411">
        <v>0</v>
      </c>
      <c r="AA1431" s="411">
        <v>0</v>
      </c>
      <c r="AB1431" s="411">
        <v>0</v>
      </c>
      <c r="AC1431" s="411">
        <v>0</v>
      </c>
      <c r="AD1431" s="411">
        <v>-1</v>
      </c>
      <c r="AE1431" s="412">
        <v>-1</v>
      </c>
      <c r="AF1431" s="411">
        <f t="shared" si="432"/>
        <v>-2</v>
      </c>
      <c r="AG1431" s="411">
        <v>7</v>
      </c>
      <c r="AH1431" s="411">
        <v>7</v>
      </c>
      <c r="AI1431" s="411">
        <v>7</v>
      </c>
      <c r="AJ1431" s="411">
        <v>7</v>
      </c>
      <c r="AK1431" s="411">
        <v>7</v>
      </c>
      <c r="AL1431" s="411">
        <v>7</v>
      </c>
      <c r="AM1431" s="411">
        <v>7</v>
      </c>
      <c r="AN1431" s="411">
        <v>7</v>
      </c>
      <c r="AO1431" s="411">
        <v>7</v>
      </c>
      <c r="AP1431" s="411">
        <v>8</v>
      </c>
      <c r="AQ1431" s="411">
        <v>8</v>
      </c>
      <c r="AR1431" s="412">
        <v>7</v>
      </c>
      <c r="AS1431" s="411">
        <f t="shared" si="433"/>
        <v>86</v>
      </c>
      <c r="AT1431" s="411">
        <f t="shared" si="434"/>
        <v>48.774193548387096</v>
      </c>
      <c r="AU1431" s="411">
        <f t="shared" si="435"/>
        <v>12.294771968854281</v>
      </c>
      <c r="AV1431" s="411">
        <f t="shared" si="436"/>
        <v>24.931034482758619</v>
      </c>
      <c r="AW1431" s="411">
        <v>0</v>
      </c>
      <c r="AX1431" s="411">
        <v>0</v>
      </c>
      <c r="AY1431" s="411">
        <v>0</v>
      </c>
      <c r="AZ1431" s="411">
        <v>0</v>
      </c>
      <c r="BA1431" s="411">
        <v>0</v>
      </c>
      <c r="BB1431" s="411">
        <v>0</v>
      </c>
      <c r="BC1431" s="411">
        <v>0</v>
      </c>
      <c r="BD1431" s="411">
        <v>0</v>
      </c>
      <c r="BE1431" s="411">
        <v>0</v>
      </c>
      <c r="BF1431" s="411">
        <v>0</v>
      </c>
      <c r="BG1431" s="411">
        <v>0</v>
      </c>
      <c r="BH1431" s="412">
        <v>0</v>
      </c>
      <c r="BI1431" s="411">
        <f t="shared" si="437"/>
        <v>0</v>
      </c>
      <c r="BJ1431" s="411">
        <v>7</v>
      </c>
      <c r="BK1431" s="411">
        <v>7</v>
      </c>
      <c r="BL1431" s="411">
        <v>7</v>
      </c>
      <c r="BM1431" s="411">
        <v>7</v>
      </c>
      <c r="BN1431" s="411">
        <v>7</v>
      </c>
      <c r="BO1431" s="411">
        <v>7</v>
      </c>
      <c r="BP1431" s="411">
        <v>7</v>
      </c>
      <c r="BQ1431" s="411">
        <v>7</v>
      </c>
      <c r="BR1431" s="411">
        <v>7</v>
      </c>
      <c r="BS1431" s="411">
        <v>8</v>
      </c>
      <c r="BT1431" s="411">
        <v>8</v>
      </c>
      <c r="BU1431" s="412">
        <v>7</v>
      </c>
      <c r="BV1431" s="411">
        <f t="shared" si="438"/>
        <v>86</v>
      </c>
      <c r="BW1431" s="411">
        <v>0</v>
      </c>
      <c r="BX1431" s="411">
        <v>0</v>
      </c>
      <c r="BY1431" s="411">
        <v>0</v>
      </c>
      <c r="BZ1431" s="411">
        <v>0</v>
      </c>
      <c r="CA1431" s="411">
        <v>0</v>
      </c>
      <c r="CB1431" s="411">
        <v>0</v>
      </c>
      <c r="CC1431" s="411">
        <v>0</v>
      </c>
      <c r="CD1431" s="411">
        <v>0</v>
      </c>
      <c r="CE1431" s="411">
        <v>0</v>
      </c>
      <c r="CF1431" s="411">
        <v>0</v>
      </c>
      <c r="CG1431" s="411">
        <v>0</v>
      </c>
      <c r="CH1431" s="412">
        <v>0</v>
      </c>
      <c r="CI1431" s="411">
        <f t="shared" si="439"/>
        <v>0</v>
      </c>
      <c r="CJ1431" s="411">
        <v>7</v>
      </c>
      <c r="CK1431" s="411">
        <v>7</v>
      </c>
      <c r="CL1431" s="411">
        <v>7</v>
      </c>
      <c r="CM1431" s="411">
        <v>7</v>
      </c>
      <c r="CN1431" s="411">
        <v>7</v>
      </c>
      <c r="CO1431" s="411">
        <v>7</v>
      </c>
      <c r="CP1431" s="411">
        <v>7</v>
      </c>
      <c r="CQ1431" s="411">
        <v>7</v>
      </c>
      <c r="CR1431" s="411">
        <v>7</v>
      </c>
      <c r="CS1431" s="411">
        <v>8</v>
      </c>
      <c r="CT1431" s="411">
        <v>8</v>
      </c>
      <c r="CU1431" s="412">
        <v>7</v>
      </c>
      <c r="CV1431" s="411">
        <f t="shared" si="440"/>
        <v>86</v>
      </c>
      <c r="CW1431" s="411">
        <v>0</v>
      </c>
      <c r="CX1431" s="411">
        <v>0</v>
      </c>
      <c r="CY1431" s="411">
        <v>0</v>
      </c>
      <c r="CZ1431" s="411">
        <v>0</v>
      </c>
      <c r="DA1431" s="411">
        <v>0</v>
      </c>
      <c r="DB1431" s="411">
        <v>0</v>
      </c>
      <c r="DC1431" s="411">
        <v>0</v>
      </c>
      <c r="DD1431" s="411">
        <v>0</v>
      </c>
      <c r="DE1431" s="411">
        <v>0</v>
      </c>
      <c r="DF1431" s="411">
        <v>-1</v>
      </c>
      <c r="DG1431" s="411">
        <v>-1</v>
      </c>
      <c r="DH1431" s="412">
        <v>0</v>
      </c>
      <c r="DI1431" s="411">
        <f t="shared" si="441"/>
        <v>-2</v>
      </c>
      <c r="DJ1431" s="411">
        <v>7</v>
      </c>
      <c r="DK1431" s="411">
        <v>7</v>
      </c>
      <c r="DL1431" s="411">
        <v>7</v>
      </c>
      <c r="DM1431" s="411">
        <v>7</v>
      </c>
      <c r="DN1431" s="411">
        <v>7</v>
      </c>
      <c r="DO1431" s="411">
        <v>7</v>
      </c>
      <c r="DP1431" s="411">
        <v>7</v>
      </c>
      <c r="DQ1431" s="411">
        <v>7</v>
      </c>
      <c r="DR1431" s="411">
        <v>7</v>
      </c>
      <c r="DS1431" s="411">
        <v>7</v>
      </c>
      <c r="DT1431" s="411">
        <v>7</v>
      </c>
      <c r="DU1431" s="412">
        <v>7</v>
      </c>
      <c r="DV1431" s="411">
        <f t="shared" si="442"/>
        <v>84</v>
      </c>
      <c r="DW1431" s="412">
        <v>7</v>
      </c>
      <c r="DX1431" s="412">
        <v>7</v>
      </c>
      <c r="DY1431" s="412">
        <v>7</v>
      </c>
      <c r="DZ1431" s="412">
        <v>7</v>
      </c>
      <c r="EA1431" s="412">
        <v>7</v>
      </c>
      <c r="EB1431" s="412">
        <v>7</v>
      </c>
      <c r="EC1431" s="412">
        <v>7</v>
      </c>
      <c r="ED1431" s="412">
        <v>7</v>
      </c>
      <c r="EE1431" s="412">
        <v>7</v>
      </c>
      <c r="EF1431" s="412">
        <v>7</v>
      </c>
      <c r="EG1431" s="412">
        <v>7</v>
      </c>
      <c r="EH1431" s="412">
        <v>7</v>
      </c>
      <c r="EI1431" s="411">
        <f t="shared" si="443"/>
        <v>84</v>
      </c>
      <c r="EK1431" s="411">
        <f t="shared" si="444"/>
        <v>84</v>
      </c>
      <c r="EL1431" s="7">
        <f t="shared" si="445"/>
        <v>0</v>
      </c>
    </row>
    <row r="1432" spans="1:142">
      <c r="A1432" s="365" t="str">
        <f t="shared" si="427"/>
        <v xml:space="preserve"> 248</v>
      </c>
      <c r="B1432" s="370" t="s">
        <v>993</v>
      </c>
      <c r="C1432" s="370" t="s">
        <v>1168</v>
      </c>
      <c r="D1432" s="411">
        <v>548825</v>
      </c>
      <c r="E1432" s="411">
        <v>615100</v>
      </c>
      <c r="F1432" s="411">
        <v>649225</v>
      </c>
      <c r="G1432" s="411">
        <v>573650</v>
      </c>
      <c r="H1432" s="411">
        <v>531675</v>
      </c>
      <c r="I1432" s="411">
        <v>516950</v>
      </c>
      <c r="J1432" s="411">
        <v>613375</v>
      </c>
      <c r="K1432" s="411">
        <v>670325</v>
      </c>
      <c r="L1432" s="411">
        <v>600375</v>
      </c>
      <c r="M1432" s="411">
        <v>660650</v>
      </c>
      <c r="N1432" s="411">
        <v>612200</v>
      </c>
      <c r="O1432" s="412">
        <v>569125</v>
      </c>
      <c r="P1432" s="411">
        <f t="shared" si="428"/>
        <v>7161475</v>
      </c>
      <c r="Q1432" s="411">
        <f t="shared" si="429"/>
        <v>4029013.7096774196</v>
      </c>
      <c r="R1432" s="411">
        <f t="shared" si="430"/>
        <v>1124865.6006674082</v>
      </c>
      <c r="S1432" s="411">
        <f t="shared" si="431"/>
        <v>2007595.6896551724</v>
      </c>
      <c r="T1432" s="411">
        <v>0</v>
      </c>
      <c r="U1432" s="411">
        <v>0</v>
      </c>
      <c r="V1432" s="411">
        <v>0</v>
      </c>
      <c r="W1432" s="411">
        <v>0</v>
      </c>
      <c r="X1432" s="411">
        <v>0</v>
      </c>
      <c r="Y1432" s="411">
        <v>0</v>
      </c>
      <c r="Z1432" s="411">
        <v>0</v>
      </c>
      <c r="AA1432" s="411">
        <v>0</v>
      </c>
      <c r="AB1432" s="411">
        <v>0</v>
      </c>
      <c r="AC1432" s="411">
        <v>0</v>
      </c>
      <c r="AD1432" s="411">
        <v>-16624.999999999971</v>
      </c>
      <c r="AE1432" s="412">
        <v>7000.0000000000346</v>
      </c>
      <c r="AF1432" s="411">
        <f t="shared" si="432"/>
        <v>-9624.9999999999363</v>
      </c>
      <c r="AG1432" s="411">
        <v>548825</v>
      </c>
      <c r="AH1432" s="411">
        <v>615100</v>
      </c>
      <c r="AI1432" s="411">
        <v>649225</v>
      </c>
      <c r="AJ1432" s="411">
        <v>573650</v>
      </c>
      <c r="AK1432" s="411">
        <v>531675</v>
      </c>
      <c r="AL1432" s="411">
        <v>516950</v>
      </c>
      <c r="AM1432" s="411">
        <v>613375</v>
      </c>
      <c r="AN1432" s="411">
        <v>670325</v>
      </c>
      <c r="AO1432" s="411">
        <v>600375</v>
      </c>
      <c r="AP1432" s="411">
        <v>660650</v>
      </c>
      <c r="AQ1432" s="411">
        <v>595575</v>
      </c>
      <c r="AR1432" s="412">
        <v>576125</v>
      </c>
      <c r="AS1432" s="411">
        <f t="shared" si="433"/>
        <v>7151850</v>
      </c>
      <c r="AT1432" s="411">
        <f t="shared" si="434"/>
        <v>4029013.7096774196</v>
      </c>
      <c r="AU1432" s="411">
        <f t="shared" si="435"/>
        <v>1124865.6006674082</v>
      </c>
      <c r="AV1432" s="411">
        <f t="shared" si="436"/>
        <v>1997970.6896551724</v>
      </c>
      <c r="AW1432" s="411">
        <v>0</v>
      </c>
      <c r="AX1432" s="411">
        <v>0</v>
      </c>
      <c r="AY1432" s="411">
        <v>0</v>
      </c>
      <c r="AZ1432" s="411">
        <v>0</v>
      </c>
      <c r="BA1432" s="411">
        <v>0</v>
      </c>
      <c r="BB1432" s="411">
        <v>0</v>
      </c>
      <c r="BC1432" s="411">
        <v>0</v>
      </c>
      <c r="BD1432" s="411">
        <v>0</v>
      </c>
      <c r="BE1432" s="411">
        <v>0</v>
      </c>
      <c r="BF1432" s="411">
        <v>0</v>
      </c>
      <c r="BG1432" s="411">
        <v>0</v>
      </c>
      <c r="BH1432" s="412">
        <v>0</v>
      </c>
      <c r="BI1432" s="411">
        <f t="shared" si="437"/>
        <v>0</v>
      </c>
      <c r="BJ1432" s="411">
        <v>548825</v>
      </c>
      <c r="BK1432" s="411">
        <v>615100</v>
      </c>
      <c r="BL1432" s="411">
        <v>649225</v>
      </c>
      <c r="BM1432" s="411">
        <v>573650</v>
      </c>
      <c r="BN1432" s="411">
        <v>531675</v>
      </c>
      <c r="BO1432" s="411">
        <v>516950</v>
      </c>
      <c r="BP1432" s="411">
        <v>613375</v>
      </c>
      <c r="BQ1432" s="411">
        <v>670325</v>
      </c>
      <c r="BR1432" s="411">
        <v>600375</v>
      </c>
      <c r="BS1432" s="411">
        <v>660650</v>
      </c>
      <c r="BT1432" s="411">
        <v>595575</v>
      </c>
      <c r="BU1432" s="412">
        <v>576125</v>
      </c>
      <c r="BV1432" s="411">
        <f t="shared" si="438"/>
        <v>7151850</v>
      </c>
      <c r="BW1432" s="411">
        <v>0</v>
      </c>
      <c r="BX1432" s="411">
        <v>0</v>
      </c>
      <c r="BY1432" s="411">
        <v>0</v>
      </c>
      <c r="BZ1432" s="411">
        <v>0</v>
      </c>
      <c r="CA1432" s="411">
        <v>0</v>
      </c>
      <c r="CB1432" s="411">
        <v>0</v>
      </c>
      <c r="CC1432" s="411">
        <v>0</v>
      </c>
      <c r="CD1432" s="411">
        <v>0</v>
      </c>
      <c r="CE1432" s="411">
        <v>0</v>
      </c>
      <c r="CF1432" s="411">
        <v>0</v>
      </c>
      <c r="CG1432" s="411">
        <v>0</v>
      </c>
      <c r="CH1432" s="412">
        <v>0</v>
      </c>
      <c r="CI1432" s="411">
        <f t="shared" si="439"/>
        <v>0</v>
      </c>
      <c r="CJ1432" s="411">
        <v>548825</v>
      </c>
      <c r="CK1432" s="411">
        <v>615100</v>
      </c>
      <c r="CL1432" s="411">
        <v>649225</v>
      </c>
      <c r="CM1432" s="411">
        <v>573650</v>
      </c>
      <c r="CN1432" s="411">
        <v>531675</v>
      </c>
      <c r="CO1432" s="411">
        <v>516950</v>
      </c>
      <c r="CP1432" s="411">
        <v>613375</v>
      </c>
      <c r="CQ1432" s="411">
        <v>670325</v>
      </c>
      <c r="CR1432" s="411">
        <v>600375</v>
      </c>
      <c r="CS1432" s="411">
        <v>660650</v>
      </c>
      <c r="CT1432" s="411">
        <v>595575</v>
      </c>
      <c r="CU1432" s="412">
        <v>576125</v>
      </c>
      <c r="CV1432" s="411">
        <f t="shared" si="440"/>
        <v>7151850</v>
      </c>
      <c r="CW1432" s="411">
        <v>-25728.125</v>
      </c>
      <c r="CX1432" s="411">
        <v>-34012.5</v>
      </c>
      <c r="CY1432" s="411">
        <v>-44403.125000000007</v>
      </c>
      <c r="CZ1432" s="411">
        <v>-28831.25</v>
      </c>
      <c r="DA1432" s="411">
        <v>-29709.375</v>
      </c>
      <c r="DB1432" s="411">
        <v>-9493.75</v>
      </c>
      <c r="DC1432" s="411">
        <v>2953.125</v>
      </c>
      <c r="DD1432" s="411">
        <v>38709.375</v>
      </c>
      <c r="DE1432" s="411">
        <v>41328.125</v>
      </c>
      <c r="DF1432" s="411">
        <v>-82581.25</v>
      </c>
      <c r="DG1432" s="411">
        <v>-56699.61920762209</v>
      </c>
      <c r="DH1432" s="412">
        <v>0</v>
      </c>
      <c r="DI1432" s="411">
        <f t="shared" si="441"/>
        <v>-228468.36920762208</v>
      </c>
      <c r="DJ1432" s="411">
        <v>523096.875</v>
      </c>
      <c r="DK1432" s="411">
        <v>581087.5</v>
      </c>
      <c r="DL1432" s="411">
        <v>604821.875</v>
      </c>
      <c r="DM1432" s="411">
        <v>544818.75</v>
      </c>
      <c r="DN1432" s="411">
        <v>501965.625</v>
      </c>
      <c r="DO1432" s="411">
        <v>507456.25</v>
      </c>
      <c r="DP1432" s="411">
        <v>616328.125</v>
      </c>
      <c r="DQ1432" s="411">
        <v>709034.375</v>
      </c>
      <c r="DR1432" s="411">
        <v>641703.125</v>
      </c>
      <c r="DS1432" s="411">
        <v>578068.75</v>
      </c>
      <c r="DT1432" s="411">
        <v>538875.38079237798</v>
      </c>
      <c r="DU1432" s="412">
        <v>576125</v>
      </c>
      <c r="DV1432" s="411">
        <f t="shared" si="442"/>
        <v>6923381.6307923775</v>
      </c>
      <c r="DW1432" s="412">
        <v>523096.875</v>
      </c>
      <c r="DX1432" s="412">
        <v>581087.5</v>
      </c>
      <c r="DY1432" s="412">
        <v>604821.875</v>
      </c>
      <c r="DZ1432" s="412">
        <v>544818.75</v>
      </c>
      <c r="EA1432" s="412">
        <v>501965.625</v>
      </c>
      <c r="EB1432" s="412">
        <v>507456.25</v>
      </c>
      <c r="EC1432" s="412">
        <v>616328.125</v>
      </c>
      <c r="ED1432" s="412">
        <v>709034.375</v>
      </c>
      <c r="EE1432" s="412">
        <v>641703.125</v>
      </c>
      <c r="EF1432" s="412">
        <v>578068.75</v>
      </c>
      <c r="EG1432" s="412">
        <v>538875.38079237798</v>
      </c>
      <c r="EH1432" s="412">
        <v>576125</v>
      </c>
      <c r="EI1432" s="411">
        <f t="shared" si="443"/>
        <v>6923381.6307923775</v>
      </c>
      <c r="EK1432" s="411">
        <f t="shared" si="444"/>
        <v>6923381.6307923775</v>
      </c>
      <c r="EL1432" s="7">
        <f t="shared" si="445"/>
        <v>0</v>
      </c>
    </row>
    <row r="1433" spans="1:142">
      <c r="A1433" s="365" t="str">
        <f t="shared" si="427"/>
        <v xml:space="preserve"> 248</v>
      </c>
      <c r="B1433" s="370" t="s">
        <v>993</v>
      </c>
      <c r="C1433" s="370" t="s">
        <v>1169</v>
      </c>
      <c r="D1433" s="411">
        <v>550010</v>
      </c>
      <c r="E1433" s="411">
        <v>616456</v>
      </c>
      <c r="F1433" s="411">
        <v>650560</v>
      </c>
      <c r="G1433" s="411">
        <v>574889</v>
      </c>
      <c r="H1433" s="411">
        <v>532839</v>
      </c>
      <c r="I1433" s="411">
        <v>517853</v>
      </c>
      <c r="J1433" s="411">
        <v>614341</v>
      </c>
      <c r="K1433" s="411">
        <v>671192</v>
      </c>
      <c r="L1433" s="411">
        <v>601197</v>
      </c>
      <c r="M1433" s="411">
        <v>661517</v>
      </c>
      <c r="N1433" s="411">
        <v>613061</v>
      </c>
      <c r="O1433" s="412">
        <v>570016</v>
      </c>
      <c r="P1433" s="411">
        <f t="shared" si="428"/>
        <v>7173931</v>
      </c>
      <c r="Q1433" s="411">
        <f t="shared" si="429"/>
        <v>4037130.5483870967</v>
      </c>
      <c r="R1433" s="411">
        <f t="shared" si="430"/>
        <v>1126359.0033370412</v>
      </c>
      <c r="S1433" s="411">
        <f t="shared" si="431"/>
        <v>2010441.448275862</v>
      </c>
      <c r="T1433" s="411">
        <v>0</v>
      </c>
      <c r="U1433" s="411">
        <v>0</v>
      </c>
      <c r="V1433" s="411">
        <v>0</v>
      </c>
      <c r="W1433" s="411">
        <v>0</v>
      </c>
      <c r="X1433" s="411">
        <v>0</v>
      </c>
      <c r="Y1433" s="411">
        <v>0</v>
      </c>
      <c r="Z1433" s="411">
        <v>0</v>
      </c>
      <c r="AA1433" s="411">
        <v>0</v>
      </c>
      <c r="AB1433" s="411">
        <v>0</v>
      </c>
      <c r="AC1433" s="411">
        <v>0</v>
      </c>
      <c r="AD1433" s="411">
        <v>-16648.381452139816</v>
      </c>
      <c r="AE1433" s="412">
        <v>7010.9589281792341</v>
      </c>
      <c r="AF1433" s="411">
        <f t="shared" si="432"/>
        <v>-9637.4225239605821</v>
      </c>
      <c r="AG1433" s="411">
        <v>550010</v>
      </c>
      <c r="AH1433" s="411">
        <v>616456</v>
      </c>
      <c r="AI1433" s="411">
        <v>650560</v>
      </c>
      <c r="AJ1433" s="411">
        <v>574889</v>
      </c>
      <c r="AK1433" s="411">
        <v>532839</v>
      </c>
      <c r="AL1433" s="411">
        <v>517853</v>
      </c>
      <c r="AM1433" s="411">
        <v>614341</v>
      </c>
      <c r="AN1433" s="411">
        <v>671192</v>
      </c>
      <c r="AO1433" s="411">
        <v>601197</v>
      </c>
      <c r="AP1433" s="411">
        <v>661517</v>
      </c>
      <c r="AQ1433" s="411">
        <v>596412.61854786018</v>
      </c>
      <c r="AR1433" s="412">
        <v>577026.95892817923</v>
      </c>
      <c r="AS1433" s="411">
        <f t="shared" si="433"/>
        <v>7164293.5774760395</v>
      </c>
      <c r="AT1433" s="411">
        <f t="shared" si="434"/>
        <v>4037130.5483870967</v>
      </c>
      <c r="AU1433" s="411">
        <f t="shared" si="435"/>
        <v>1126359.0033370412</v>
      </c>
      <c r="AV1433" s="411">
        <f t="shared" si="436"/>
        <v>2000804.0257519013</v>
      </c>
      <c r="AW1433" s="411">
        <v>0</v>
      </c>
      <c r="AX1433" s="411">
        <v>0</v>
      </c>
      <c r="AY1433" s="411">
        <v>0</v>
      </c>
      <c r="AZ1433" s="411">
        <v>0</v>
      </c>
      <c r="BA1433" s="411">
        <v>0</v>
      </c>
      <c r="BB1433" s="411">
        <v>0</v>
      </c>
      <c r="BC1433" s="411">
        <v>0</v>
      </c>
      <c r="BD1433" s="411">
        <v>0</v>
      </c>
      <c r="BE1433" s="411">
        <v>0</v>
      </c>
      <c r="BF1433" s="411">
        <v>0</v>
      </c>
      <c r="BG1433" s="411">
        <v>0</v>
      </c>
      <c r="BH1433" s="412">
        <v>0</v>
      </c>
      <c r="BI1433" s="411">
        <f t="shared" si="437"/>
        <v>0</v>
      </c>
      <c r="BJ1433" s="411">
        <v>550010</v>
      </c>
      <c r="BK1433" s="411">
        <v>616456</v>
      </c>
      <c r="BL1433" s="411">
        <v>650560</v>
      </c>
      <c r="BM1433" s="411">
        <v>574889</v>
      </c>
      <c r="BN1433" s="411">
        <v>532839</v>
      </c>
      <c r="BO1433" s="411">
        <v>517853</v>
      </c>
      <c r="BP1433" s="411">
        <v>614341</v>
      </c>
      <c r="BQ1433" s="411">
        <v>671192</v>
      </c>
      <c r="BR1433" s="411">
        <v>601197</v>
      </c>
      <c r="BS1433" s="411">
        <v>661517</v>
      </c>
      <c r="BT1433" s="411">
        <v>596412.61854786018</v>
      </c>
      <c r="BU1433" s="412">
        <v>577026.95892817923</v>
      </c>
      <c r="BV1433" s="411">
        <f t="shared" si="438"/>
        <v>7164293.5774760395</v>
      </c>
      <c r="BW1433" s="411">
        <v>0</v>
      </c>
      <c r="BX1433" s="411">
        <v>0</v>
      </c>
      <c r="BY1433" s="411">
        <v>0</v>
      </c>
      <c r="BZ1433" s="411">
        <v>0</v>
      </c>
      <c r="CA1433" s="411">
        <v>0</v>
      </c>
      <c r="CB1433" s="411">
        <v>0</v>
      </c>
      <c r="CC1433" s="411">
        <v>0</v>
      </c>
      <c r="CD1433" s="411">
        <v>0</v>
      </c>
      <c r="CE1433" s="411">
        <v>0</v>
      </c>
      <c r="CF1433" s="411">
        <v>0</v>
      </c>
      <c r="CG1433" s="411">
        <v>0</v>
      </c>
      <c r="CH1433" s="412">
        <v>0</v>
      </c>
      <c r="CI1433" s="411">
        <f t="shared" si="439"/>
        <v>0</v>
      </c>
      <c r="CJ1433" s="411">
        <v>550010</v>
      </c>
      <c r="CK1433" s="411">
        <v>616456</v>
      </c>
      <c r="CL1433" s="411">
        <v>650560</v>
      </c>
      <c r="CM1433" s="411">
        <v>574889</v>
      </c>
      <c r="CN1433" s="411">
        <v>532839</v>
      </c>
      <c r="CO1433" s="411">
        <v>517853</v>
      </c>
      <c r="CP1433" s="411">
        <v>614341</v>
      </c>
      <c r="CQ1433" s="411">
        <v>671192</v>
      </c>
      <c r="CR1433" s="411">
        <v>601197</v>
      </c>
      <c r="CS1433" s="411">
        <v>661517</v>
      </c>
      <c r="CT1433" s="411">
        <v>596412.61854786018</v>
      </c>
      <c r="CU1433" s="412">
        <v>577026.95892817923</v>
      </c>
      <c r="CV1433" s="411">
        <f t="shared" si="440"/>
        <v>7164293.5774760395</v>
      </c>
      <c r="CW1433" s="411">
        <v>-25876.25</v>
      </c>
      <c r="CX1433" s="411">
        <v>-34182</v>
      </c>
      <c r="CY1433" s="411">
        <v>-44570.000000000007</v>
      </c>
      <c r="CZ1433" s="411">
        <v>-28986.125</v>
      </c>
      <c r="DA1433" s="411">
        <v>-29854.875</v>
      </c>
      <c r="DB1433" s="411">
        <v>-9606.625</v>
      </c>
      <c r="DC1433" s="411">
        <v>2832.375</v>
      </c>
      <c r="DD1433" s="411">
        <v>38601</v>
      </c>
      <c r="DE1433" s="411">
        <v>41225.375</v>
      </c>
      <c r="DF1433" s="411">
        <v>-82689.625</v>
      </c>
      <c r="DG1433" s="411">
        <v>-56877.613149042372</v>
      </c>
      <c r="DH1433" s="412">
        <v>0</v>
      </c>
      <c r="DI1433" s="411">
        <f t="shared" si="441"/>
        <v>-229984.36314904236</v>
      </c>
      <c r="DJ1433" s="411">
        <v>524133.75</v>
      </c>
      <c r="DK1433" s="411">
        <v>582274</v>
      </c>
      <c r="DL1433" s="411">
        <v>605990</v>
      </c>
      <c r="DM1433" s="411">
        <v>545902.875</v>
      </c>
      <c r="DN1433" s="411">
        <v>502984.125</v>
      </c>
      <c r="DO1433" s="411">
        <v>508246.375</v>
      </c>
      <c r="DP1433" s="411">
        <v>617173.375</v>
      </c>
      <c r="DQ1433" s="411">
        <v>709793</v>
      </c>
      <c r="DR1433" s="411">
        <v>642422.375</v>
      </c>
      <c r="DS1433" s="411">
        <v>578827.375</v>
      </c>
      <c r="DT1433" s="411">
        <v>539535.00539881783</v>
      </c>
      <c r="DU1433" s="412">
        <v>577026.95892817923</v>
      </c>
      <c r="DV1433" s="411">
        <f t="shared" si="442"/>
        <v>6934309.2143269964</v>
      </c>
      <c r="DW1433" s="412">
        <v>524133.75</v>
      </c>
      <c r="DX1433" s="412">
        <v>582274</v>
      </c>
      <c r="DY1433" s="412">
        <v>605990</v>
      </c>
      <c r="DZ1433" s="412">
        <v>545902.875</v>
      </c>
      <c r="EA1433" s="412">
        <v>502984.125</v>
      </c>
      <c r="EB1433" s="412">
        <v>508246.375</v>
      </c>
      <c r="EC1433" s="412">
        <v>617173.375</v>
      </c>
      <c r="ED1433" s="412">
        <v>709793</v>
      </c>
      <c r="EE1433" s="412">
        <v>642422.375</v>
      </c>
      <c r="EF1433" s="412">
        <v>578827.375</v>
      </c>
      <c r="EG1433" s="412">
        <v>539535.00539881783</v>
      </c>
      <c r="EH1433" s="412">
        <v>577026.95892817923</v>
      </c>
      <c r="EI1433" s="411">
        <f t="shared" si="443"/>
        <v>6934309.2143269964</v>
      </c>
      <c r="EK1433" s="411">
        <f t="shared" si="444"/>
        <v>6934309.2143269973</v>
      </c>
      <c r="EL1433" s="7">
        <f t="shared" si="445"/>
        <v>0</v>
      </c>
    </row>
    <row r="1434" spans="1:142">
      <c r="A1434" s="365" t="str">
        <f t="shared" si="427"/>
        <v xml:space="preserve"> 248</v>
      </c>
      <c r="B1434" s="370" t="s">
        <v>993</v>
      </c>
      <c r="C1434" s="370" t="s">
        <v>1217</v>
      </c>
      <c r="D1434" s="411">
        <v>1382</v>
      </c>
      <c r="E1434" s="411">
        <v>1462</v>
      </c>
      <c r="F1434" s="411">
        <v>1478</v>
      </c>
      <c r="G1434" s="411">
        <v>1384</v>
      </c>
      <c r="H1434" s="411">
        <v>1302</v>
      </c>
      <c r="I1434" s="411">
        <v>1228</v>
      </c>
      <c r="J1434" s="411">
        <v>1270</v>
      </c>
      <c r="K1434" s="411">
        <v>1290</v>
      </c>
      <c r="L1434" s="411">
        <v>1376</v>
      </c>
      <c r="M1434" s="411">
        <v>1752</v>
      </c>
      <c r="N1434" s="411">
        <v>1455.6052999999999</v>
      </c>
      <c r="O1434" s="412">
        <v>1384.2</v>
      </c>
      <c r="P1434" s="411">
        <f t="shared" si="428"/>
        <v>16763.8053</v>
      </c>
      <c r="Q1434" s="411">
        <f t="shared" si="429"/>
        <v>9465.0322580645152</v>
      </c>
      <c r="R1434" s="411">
        <f t="shared" si="430"/>
        <v>2327.3815350389323</v>
      </c>
      <c r="S1434" s="411">
        <f t="shared" si="431"/>
        <v>4971.3915068965516</v>
      </c>
      <c r="T1434" s="411">
        <v>0</v>
      </c>
      <c r="U1434" s="411">
        <v>0</v>
      </c>
      <c r="V1434" s="411">
        <v>0</v>
      </c>
      <c r="W1434" s="411">
        <v>0</v>
      </c>
      <c r="X1434" s="411">
        <v>0</v>
      </c>
      <c r="Y1434" s="411">
        <v>0</v>
      </c>
      <c r="Z1434" s="411">
        <v>0</v>
      </c>
      <c r="AA1434" s="411">
        <v>0</v>
      </c>
      <c r="AB1434" s="411">
        <v>0</v>
      </c>
      <c r="AC1434" s="411">
        <v>0</v>
      </c>
      <c r="AD1434" s="411">
        <v>-39.528647684580207</v>
      </c>
      <c r="AE1434" s="412">
        <v>17.025082363277079</v>
      </c>
      <c r="AF1434" s="411">
        <f t="shared" si="432"/>
        <v>-22.503565321303128</v>
      </c>
      <c r="AG1434" s="411">
        <v>1382</v>
      </c>
      <c r="AH1434" s="411">
        <v>1462</v>
      </c>
      <c r="AI1434" s="411">
        <v>1478</v>
      </c>
      <c r="AJ1434" s="411">
        <v>1384</v>
      </c>
      <c r="AK1434" s="411">
        <v>1302</v>
      </c>
      <c r="AL1434" s="411">
        <v>1228</v>
      </c>
      <c r="AM1434" s="411">
        <v>1270</v>
      </c>
      <c r="AN1434" s="411">
        <v>1290</v>
      </c>
      <c r="AO1434" s="411">
        <v>1376</v>
      </c>
      <c r="AP1434" s="411">
        <v>1752</v>
      </c>
      <c r="AQ1434" s="411">
        <v>1416.0766523154198</v>
      </c>
      <c r="AR1434" s="412">
        <v>1401.2250823632771</v>
      </c>
      <c r="AS1434" s="411">
        <f t="shared" si="433"/>
        <v>16741.301734678698</v>
      </c>
      <c r="AT1434" s="411">
        <f t="shared" si="434"/>
        <v>9465.0322580645152</v>
      </c>
      <c r="AU1434" s="411">
        <f t="shared" si="435"/>
        <v>2327.3815350389323</v>
      </c>
      <c r="AV1434" s="411">
        <f t="shared" si="436"/>
        <v>4948.8879415752481</v>
      </c>
      <c r="AW1434" s="411">
        <v>0</v>
      </c>
      <c r="AX1434" s="411">
        <v>0</v>
      </c>
      <c r="AY1434" s="411">
        <v>0</v>
      </c>
      <c r="AZ1434" s="411">
        <v>0</v>
      </c>
      <c r="BA1434" s="411">
        <v>0</v>
      </c>
      <c r="BB1434" s="411">
        <v>0</v>
      </c>
      <c r="BC1434" s="411">
        <v>0</v>
      </c>
      <c r="BD1434" s="411">
        <v>0</v>
      </c>
      <c r="BE1434" s="411">
        <v>0</v>
      </c>
      <c r="BF1434" s="411">
        <v>0</v>
      </c>
      <c r="BG1434" s="411">
        <v>0</v>
      </c>
      <c r="BH1434" s="412">
        <v>0</v>
      </c>
      <c r="BI1434" s="411">
        <f t="shared" si="437"/>
        <v>0</v>
      </c>
      <c r="BJ1434" s="411">
        <v>1382</v>
      </c>
      <c r="BK1434" s="411">
        <v>1462</v>
      </c>
      <c r="BL1434" s="411">
        <v>1478</v>
      </c>
      <c r="BM1434" s="411">
        <v>1384</v>
      </c>
      <c r="BN1434" s="411">
        <v>1302</v>
      </c>
      <c r="BO1434" s="411">
        <v>1228</v>
      </c>
      <c r="BP1434" s="411">
        <v>1270</v>
      </c>
      <c r="BQ1434" s="411">
        <v>1290</v>
      </c>
      <c r="BR1434" s="411">
        <v>1376</v>
      </c>
      <c r="BS1434" s="411">
        <v>1752</v>
      </c>
      <c r="BT1434" s="411">
        <v>1416.0766523154198</v>
      </c>
      <c r="BU1434" s="412">
        <v>1401.2250823632771</v>
      </c>
      <c r="BV1434" s="411">
        <f t="shared" si="438"/>
        <v>16741.301734678698</v>
      </c>
      <c r="BW1434" s="411">
        <v>0</v>
      </c>
      <c r="BX1434" s="411">
        <v>0</v>
      </c>
      <c r="BY1434" s="411">
        <v>0</v>
      </c>
      <c r="BZ1434" s="411">
        <v>0</v>
      </c>
      <c r="CA1434" s="411">
        <v>0</v>
      </c>
      <c r="CB1434" s="411">
        <v>0</v>
      </c>
      <c r="CC1434" s="411">
        <v>0</v>
      </c>
      <c r="CD1434" s="411">
        <v>0</v>
      </c>
      <c r="CE1434" s="411">
        <v>0</v>
      </c>
      <c r="CF1434" s="411">
        <v>0</v>
      </c>
      <c r="CG1434" s="411">
        <v>0</v>
      </c>
      <c r="CH1434" s="412">
        <v>0</v>
      </c>
      <c r="CI1434" s="411">
        <f t="shared" si="439"/>
        <v>0</v>
      </c>
      <c r="CJ1434" s="411">
        <v>1382</v>
      </c>
      <c r="CK1434" s="411">
        <v>1462</v>
      </c>
      <c r="CL1434" s="411">
        <v>1478</v>
      </c>
      <c r="CM1434" s="411">
        <v>1384</v>
      </c>
      <c r="CN1434" s="411">
        <v>1302</v>
      </c>
      <c r="CO1434" s="411">
        <v>1228</v>
      </c>
      <c r="CP1434" s="411">
        <v>1270</v>
      </c>
      <c r="CQ1434" s="411">
        <v>1290</v>
      </c>
      <c r="CR1434" s="411">
        <v>1376</v>
      </c>
      <c r="CS1434" s="411">
        <v>1752</v>
      </c>
      <c r="CT1434" s="411">
        <v>1416.0766523154198</v>
      </c>
      <c r="CU1434" s="412">
        <v>1401.2250823632771</v>
      </c>
      <c r="CV1434" s="411">
        <f t="shared" si="440"/>
        <v>16741.301734678698</v>
      </c>
      <c r="CW1434" s="411">
        <v>47.75</v>
      </c>
      <c r="CX1434" s="411">
        <v>37.75</v>
      </c>
      <c r="CY1434" s="411">
        <v>-8.0000000000000568</v>
      </c>
      <c r="CZ1434" s="411">
        <v>3.75</v>
      </c>
      <c r="DA1434" s="411">
        <v>14</v>
      </c>
      <c r="DB1434" s="411">
        <v>23.25</v>
      </c>
      <c r="DC1434" s="411">
        <v>18</v>
      </c>
      <c r="DD1434" s="411">
        <v>83.75</v>
      </c>
      <c r="DE1434" s="411">
        <v>73</v>
      </c>
      <c r="DF1434" s="411">
        <v>-219</v>
      </c>
      <c r="DG1434" s="411">
        <v>-123.49663302932815</v>
      </c>
      <c r="DH1434" s="412">
        <v>0</v>
      </c>
      <c r="DI1434" s="411">
        <f t="shared" si="441"/>
        <v>-49.246633029328208</v>
      </c>
      <c r="DJ1434" s="411">
        <v>1429.75</v>
      </c>
      <c r="DK1434" s="411">
        <v>1499.75</v>
      </c>
      <c r="DL1434" s="411">
        <v>1470</v>
      </c>
      <c r="DM1434" s="411">
        <v>1387.75</v>
      </c>
      <c r="DN1434" s="411">
        <v>1316</v>
      </c>
      <c r="DO1434" s="411">
        <v>1251.25</v>
      </c>
      <c r="DP1434" s="411">
        <v>1288</v>
      </c>
      <c r="DQ1434" s="411">
        <v>1373.75</v>
      </c>
      <c r="DR1434" s="411">
        <v>1449</v>
      </c>
      <c r="DS1434" s="411">
        <v>1533</v>
      </c>
      <c r="DT1434" s="411">
        <v>1292.5800192860916</v>
      </c>
      <c r="DU1434" s="412">
        <v>1401.2250823632771</v>
      </c>
      <c r="DV1434" s="411">
        <f t="shared" si="442"/>
        <v>16692.05510164937</v>
      </c>
      <c r="DW1434" s="412">
        <v>1429.75</v>
      </c>
      <c r="DX1434" s="412">
        <v>1499.75</v>
      </c>
      <c r="DY1434" s="412">
        <v>1470</v>
      </c>
      <c r="DZ1434" s="412">
        <v>1387.75</v>
      </c>
      <c r="EA1434" s="412">
        <v>1316</v>
      </c>
      <c r="EB1434" s="412">
        <v>1251.25</v>
      </c>
      <c r="EC1434" s="412">
        <v>1288</v>
      </c>
      <c r="ED1434" s="412">
        <v>1373.75</v>
      </c>
      <c r="EE1434" s="412">
        <v>1449</v>
      </c>
      <c r="EF1434" s="412">
        <v>1533</v>
      </c>
      <c r="EG1434" s="412">
        <v>1292.5800192860916</v>
      </c>
      <c r="EH1434" s="412">
        <v>1401.2250823632771</v>
      </c>
      <c r="EI1434" s="411">
        <f t="shared" si="443"/>
        <v>16692.05510164937</v>
      </c>
      <c r="EK1434" s="411">
        <f t="shared" si="444"/>
        <v>16692.05510164937</v>
      </c>
      <c r="EL1434" s="7">
        <f t="shared" si="445"/>
        <v>0</v>
      </c>
    </row>
    <row r="1435" spans="1:142">
      <c r="A1435" s="365" t="str">
        <f t="shared" si="427"/>
        <v xml:space="preserve"> 248</v>
      </c>
      <c r="B1435" s="370" t="s">
        <v>993</v>
      </c>
      <c r="C1435" s="370" t="s">
        <v>1170</v>
      </c>
      <c r="D1435" s="411">
        <v>548825</v>
      </c>
      <c r="E1435" s="411">
        <v>615100</v>
      </c>
      <c r="F1435" s="411">
        <v>649225</v>
      </c>
      <c r="G1435" s="411">
        <v>573650</v>
      </c>
      <c r="H1435" s="411">
        <v>531675</v>
      </c>
      <c r="I1435" s="411">
        <v>516950</v>
      </c>
      <c r="J1435" s="411">
        <v>613375</v>
      </c>
      <c r="K1435" s="411">
        <v>670325</v>
      </c>
      <c r="L1435" s="411">
        <v>600375</v>
      </c>
      <c r="M1435" s="411">
        <v>660650</v>
      </c>
      <c r="N1435" s="411">
        <v>612200</v>
      </c>
      <c r="O1435" s="412">
        <v>569125</v>
      </c>
      <c r="P1435" s="411">
        <f t="shared" si="428"/>
        <v>7161475</v>
      </c>
      <c r="Q1435" s="411">
        <f t="shared" si="429"/>
        <v>4029013.7096774196</v>
      </c>
      <c r="R1435" s="411">
        <f t="shared" si="430"/>
        <v>1124865.6006674082</v>
      </c>
      <c r="S1435" s="411">
        <f t="shared" si="431"/>
        <v>2007595.6896551724</v>
      </c>
      <c r="T1435" s="411">
        <v>0</v>
      </c>
      <c r="U1435" s="411">
        <v>0</v>
      </c>
      <c r="V1435" s="411">
        <v>0</v>
      </c>
      <c r="W1435" s="411">
        <v>0</v>
      </c>
      <c r="X1435" s="411">
        <v>0</v>
      </c>
      <c r="Y1435" s="411">
        <v>0</v>
      </c>
      <c r="Z1435" s="411">
        <v>0</v>
      </c>
      <c r="AA1435" s="411">
        <v>0</v>
      </c>
      <c r="AB1435" s="411">
        <v>0</v>
      </c>
      <c r="AC1435" s="411">
        <v>0</v>
      </c>
      <c r="AD1435" s="411">
        <v>-16624.999999999971</v>
      </c>
      <c r="AE1435" s="412">
        <v>7000.0000000000346</v>
      </c>
      <c r="AF1435" s="411">
        <f t="shared" si="432"/>
        <v>-9624.9999999999363</v>
      </c>
      <c r="AG1435" s="411">
        <v>548825</v>
      </c>
      <c r="AH1435" s="411">
        <v>615100</v>
      </c>
      <c r="AI1435" s="411">
        <v>649225</v>
      </c>
      <c r="AJ1435" s="411">
        <v>573650</v>
      </c>
      <c r="AK1435" s="411">
        <v>531675</v>
      </c>
      <c r="AL1435" s="411">
        <v>516950</v>
      </c>
      <c r="AM1435" s="411">
        <v>613375</v>
      </c>
      <c r="AN1435" s="411">
        <v>670325</v>
      </c>
      <c r="AO1435" s="411">
        <v>600375</v>
      </c>
      <c r="AP1435" s="411">
        <v>660650</v>
      </c>
      <c r="AQ1435" s="411">
        <v>595575</v>
      </c>
      <c r="AR1435" s="412">
        <v>576125</v>
      </c>
      <c r="AS1435" s="411">
        <f t="shared" si="433"/>
        <v>7151850</v>
      </c>
      <c r="AT1435" s="411">
        <f t="shared" si="434"/>
        <v>4029013.7096774196</v>
      </c>
      <c r="AU1435" s="411">
        <f t="shared" si="435"/>
        <v>1124865.6006674082</v>
      </c>
      <c r="AV1435" s="411">
        <f t="shared" si="436"/>
        <v>1997970.6896551724</v>
      </c>
      <c r="AW1435" s="411">
        <v>0</v>
      </c>
      <c r="AX1435" s="411">
        <v>0</v>
      </c>
      <c r="AY1435" s="411">
        <v>0</v>
      </c>
      <c r="AZ1435" s="411">
        <v>0</v>
      </c>
      <c r="BA1435" s="411">
        <v>0</v>
      </c>
      <c r="BB1435" s="411">
        <v>0</v>
      </c>
      <c r="BC1435" s="411">
        <v>0</v>
      </c>
      <c r="BD1435" s="411">
        <v>0</v>
      </c>
      <c r="BE1435" s="411">
        <v>0</v>
      </c>
      <c r="BF1435" s="411">
        <v>0</v>
      </c>
      <c r="BG1435" s="411">
        <v>0</v>
      </c>
      <c r="BH1435" s="412">
        <v>0</v>
      </c>
      <c r="BI1435" s="411">
        <f t="shared" si="437"/>
        <v>0</v>
      </c>
      <c r="BJ1435" s="411">
        <v>548825</v>
      </c>
      <c r="BK1435" s="411">
        <v>615100</v>
      </c>
      <c r="BL1435" s="411">
        <v>649225</v>
      </c>
      <c r="BM1435" s="411">
        <v>573650</v>
      </c>
      <c r="BN1435" s="411">
        <v>531675</v>
      </c>
      <c r="BO1435" s="411">
        <v>516950</v>
      </c>
      <c r="BP1435" s="411">
        <v>613375</v>
      </c>
      <c r="BQ1435" s="411">
        <v>670325</v>
      </c>
      <c r="BR1435" s="411">
        <v>600375</v>
      </c>
      <c r="BS1435" s="411">
        <v>660650</v>
      </c>
      <c r="BT1435" s="411">
        <v>595575</v>
      </c>
      <c r="BU1435" s="412">
        <v>576125</v>
      </c>
      <c r="BV1435" s="411">
        <f t="shared" si="438"/>
        <v>7151850</v>
      </c>
      <c r="BW1435" s="411">
        <v>0</v>
      </c>
      <c r="BX1435" s="411">
        <v>0</v>
      </c>
      <c r="BY1435" s="411">
        <v>0</v>
      </c>
      <c r="BZ1435" s="411">
        <v>0</v>
      </c>
      <c r="CA1435" s="411">
        <v>0</v>
      </c>
      <c r="CB1435" s="411">
        <v>0</v>
      </c>
      <c r="CC1435" s="411">
        <v>0</v>
      </c>
      <c r="CD1435" s="411">
        <v>0</v>
      </c>
      <c r="CE1435" s="411">
        <v>0</v>
      </c>
      <c r="CF1435" s="411">
        <v>0</v>
      </c>
      <c r="CG1435" s="411">
        <v>0</v>
      </c>
      <c r="CH1435" s="412">
        <v>0</v>
      </c>
      <c r="CI1435" s="411">
        <f t="shared" si="439"/>
        <v>0</v>
      </c>
      <c r="CJ1435" s="411">
        <v>548825</v>
      </c>
      <c r="CK1435" s="411">
        <v>615100</v>
      </c>
      <c r="CL1435" s="411">
        <v>649225</v>
      </c>
      <c r="CM1435" s="411">
        <v>573650</v>
      </c>
      <c r="CN1435" s="411">
        <v>531675</v>
      </c>
      <c r="CO1435" s="411">
        <v>516950</v>
      </c>
      <c r="CP1435" s="411">
        <v>613375</v>
      </c>
      <c r="CQ1435" s="411">
        <v>670325</v>
      </c>
      <c r="CR1435" s="411">
        <v>600375</v>
      </c>
      <c r="CS1435" s="411">
        <v>660650</v>
      </c>
      <c r="CT1435" s="411">
        <v>595575</v>
      </c>
      <c r="CU1435" s="412">
        <v>576125</v>
      </c>
      <c r="CV1435" s="411">
        <f t="shared" si="440"/>
        <v>7151850</v>
      </c>
      <c r="CW1435" s="411">
        <v>-25728.125</v>
      </c>
      <c r="CX1435" s="411">
        <v>-34012.5</v>
      </c>
      <c r="CY1435" s="411">
        <v>-44403.125000000007</v>
      </c>
      <c r="CZ1435" s="411">
        <v>-28831.25</v>
      </c>
      <c r="DA1435" s="411">
        <v>-29709.375</v>
      </c>
      <c r="DB1435" s="411">
        <v>-9493.75</v>
      </c>
      <c r="DC1435" s="411">
        <v>2953.125</v>
      </c>
      <c r="DD1435" s="411">
        <v>38709.375</v>
      </c>
      <c r="DE1435" s="411">
        <v>41328.125</v>
      </c>
      <c r="DF1435" s="411">
        <v>-82581.25</v>
      </c>
      <c r="DG1435" s="411">
        <v>-56699.61920762209</v>
      </c>
      <c r="DH1435" s="412">
        <v>0</v>
      </c>
      <c r="DI1435" s="411">
        <f t="shared" si="441"/>
        <v>-228468.36920762208</v>
      </c>
      <c r="DJ1435" s="411">
        <v>523096.875</v>
      </c>
      <c r="DK1435" s="411">
        <v>581087.5</v>
      </c>
      <c r="DL1435" s="411">
        <v>604821.875</v>
      </c>
      <c r="DM1435" s="411">
        <v>544818.75</v>
      </c>
      <c r="DN1435" s="411">
        <v>501965.625</v>
      </c>
      <c r="DO1435" s="411">
        <v>507456.25</v>
      </c>
      <c r="DP1435" s="411">
        <v>616328.125</v>
      </c>
      <c r="DQ1435" s="411">
        <v>709034.375</v>
      </c>
      <c r="DR1435" s="411">
        <v>641703.125</v>
      </c>
      <c r="DS1435" s="411">
        <v>578068.75</v>
      </c>
      <c r="DT1435" s="411">
        <v>538875.38079237798</v>
      </c>
      <c r="DU1435" s="412">
        <v>576125</v>
      </c>
      <c r="DV1435" s="411">
        <f t="shared" si="442"/>
        <v>6923381.6307923775</v>
      </c>
      <c r="DW1435" s="412">
        <v>523096.875</v>
      </c>
      <c r="DX1435" s="412">
        <v>581087.5</v>
      </c>
      <c r="DY1435" s="412">
        <v>604821.875</v>
      </c>
      <c r="DZ1435" s="412">
        <v>544818.75</v>
      </c>
      <c r="EA1435" s="412">
        <v>501965.625</v>
      </c>
      <c r="EB1435" s="412">
        <v>507456.25</v>
      </c>
      <c r="EC1435" s="412">
        <v>616328.125</v>
      </c>
      <c r="ED1435" s="412">
        <v>709034.375</v>
      </c>
      <c r="EE1435" s="412">
        <v>641703.125</v>
      </c>
      <c r="EF1435" s="412">
        <v>578068.75</v>
      </c>
      <c r="EG1435" s="412">
        <v>538875.38079237798</v>
      </c>
      <c r="EH1435" s="412">
        <v>576125</v>
      </c>
      <c r="EI1435" s="411">
        <f t="shared" si="443"/>
        <v>6923381.6307923775</v>
      </c>
      <c r="EK1435" s="411">
        <f t="shared" si="444"/>
        <v>6923381.6307923775</v>
      </c>
      <c r="EL1435" s="7">
        <f t="shared" si="445"/>
        <v>0</v>
      </c>
    </row>
    <row r="1436" spans="1:142">
      <c r="A1436" s="365" t="str">
        <f t="shared" si="427"/>
        <v xml:space="preserve"> 248</v>
      </c>
      <c r="B1436" s="370" t="s">
        <v>993</v>
      </c>
      <c r="C1436" s="370" t="s">
        <v>1171</v>
      </c>
      <c r="D1436" s="411">
        <v>550010</v>
      </c>
      <c r="E1436" s="411">
        <v>616456</v>
      </c>
      <c r="F1436" s="411">
        <v>650560</v>
      </c>
      <c r="G1436" s="411">
        <v>574889</v>
      </c>
      <c r="H1436" s="411">
        <v>532839</v>
      </c>
      <c r="I1436" s="411">
        <v>517853</v>
      </c>
      <c r="J1436" s="411">
        <v>614341</v>
      </c>
      <c r="K1436" s="411">
        <v>671192</v>
      </c>
      <c r="L1436" s="411">
        <v>601197</v>
      </c>
      <c r="M1436" s="411">
        <v>661517</v>
      </c>
      <c r="N1436" s="411">
        <v>613061</v>
      </c>
      <c r="O1436" s="412">
        <v>570016</v>
      </c>
      <c r="P1436" s="411">
        <f t="shared" si="428"/>
        <v>7173931</v>
      </c>
      <c r="Q1436" s="411">
        <f t="shared" si="429"/>
        <v>4037130.5483870967</v>
      </c>
      <c r="R1436" s="411">
        <f t="shared" si="430"/>
        <v>1126359.0033370412</v>
      </c>
      <c r="S1436" s="411">
        <f t="shared" si="431"/>
        <v>2010441.448275862</v>
      </c>
      <c r="T1436" s="411">
        <v>0</v>
      </c>
      <c r="U1436" s="411">
        <v>0</v>
      </c>
      <c r="V1436" s="411">
        <v>0</v>
      </c>
      <c r="W1436" s="411">
        <v>0</v>
      </c>
      <c r="X1436" s="411">
        <v>0</v>
      </c>
      <c r="Y1436" s="411">
        <v>0</v>
      </c>
      <c r="Z1436" s="411">
        <v>0</v>
      </c>
      <c r="AA1436" s="411">
        <v>0</v>
      </c>
      <c r="AB1436" s="411">
        <v>0</v>
      </c>
      <c r="AC1436" s="411">
        <v>0</v>
      </c>
      <c r="AD1436" s="411">
        <v>-16648.381452139816</v>
      </c>
      <c r="AE1436" s="412">
        <v>7010.9589281792341</v>
      </c>
      <c r="AF1436" s="411">
        <f t="shared" si="432"/>
        <v>-9637.4225239605821</v>
      </c>
      <c r="AG1436" s="411">
        <v>550010</v>
      </c>
      <c r="AH1436" s="411">
        <v>616456</v>
      </c>
      <c r="AI1436" s="411">
        <v>650560</v>
      </c>
      <c r="AJ1436" s="411">
        <v>574889</v>
      </c>
      <c r="AK1436" s="411">
        <v>532839</v>
      </c>
      <c r="AL1436" s="411">
        <v>517853</v>
      </c>
      <c r="AM1436" s="411">
        <v>614341</v>
      </c>
      <c r="AN1436" s="411">
        <v>671192</v>
      </c>
      <c r="AO1436" s="411">
        <v>601197</v>
      </c>
      <c r="AP1436" s="411">
        <v>661517</v>
      </c>
      <c r="AQ1436" s="411">
        <v>596412.61854786018</v>
      </c>
      <c r="AR1436" s="412">
        <v>577026.95892817923</v>
      </c>
      <c r="AS1436" s="411">
        <f t="shared" si="433"/>
        <v>7164293.5774760395</v>
      </c>
      <c r="AT1436" s="411">
        <f t="shared" si="434"/>
        <v>4037130.5483870967</v>
      </c>
      <c r="AU1436" s="411">
        <f t="shared" si="435"/>
        <v>1126359.0033370412</v>
      </c>
      <c r="AV1436" s="411">
        <f t="shared" si="436"/>
        <v>2000804.0257519013</v>
      </c>
      <c r="AW1436" s="411">
        <v>0</v>
      </c>
      <c r="AX1436" s="411">
        <v>0</v>
      </c>
      <c r="AY1436" s="411">
        <v>0</v>
      </c>
      <c r="AZ1436" s="411">
        <v>0</v>
      </c>
      <c r="BA1436" s="411">
        <v>0</v>
      </c>
      <c r="BB1436" s="411">
        <v>0</v>
      </c>
      <c r="BC1436" s="411">
        <v>0</v>
      </c>
      <c r="BD1436" s="411">
        <v>0</v>
      </c>
      <c r="BE1436" s="411">
        <v>0</v>
      </c>
      <c r="BF1436" s="411">
        <v>0</v>
      </c>
      <c r="BG1436" s="411">
        <v>0</v>
      </c>
      <c r="BH1436" s="412">
        <v>0</v>
      </c>
      <c r="BI1436" s="411">
        <f t="shared" si="437"/>
        <v>0</v>
      </c>
      <c r="BJ1436" s="411">
        <v>550010</v>
      </c>
      <c r="BK1436" s="411">
        <v>616456</v>
      </c>
      <c r="BL1436" s="411">
        <v>650560</v>
      </c>
      <c r="BM1436" s="411">
        <v>574889</v>
      </c>
      <c r="BN1436" s="411">
        <v>532839</v>
      </c>
      <c r="BO1436" s="411">
        <v>517853</v>
      </c>
      <c r="BP1436" s="411">
        <v>614341</v>
      </c>
      <c r="BQ1436" s="411">
        <v>671192</v>
      </c>
      <c r="BR1436" s="411">
        <v>601197</v>
      </c>
      <c r="BS1436" s="411">
        <v>661517</v>
      </c>
      <c r="BT1436" s="411">
        <v>596412.61854786018</v>
      </c>
      <c r="BU1436" s="412">
        <v>577026.95892817923</v>
      </c>
      <c r="BV1436" s="411">
        <f t="shared" si="438"/>
        <v>7164293.5774760395</v>
      </c>
      <c r="BW1436" s="411">
        <v>0</v>
      </c>
      <c r="BX1436" s="411">
        <v>0</v>
      </c>
      <c r="BY1436" s="411">
        <v>0</v>
      </c>
      <c r="BZ1436" s="411">
        <v>0</v>
      </c>
      <c r="CA1436" s="411">
        <v>0</v>
      </c>
      <c r="CB1436" s="411">
        <v>0</v>
      </c>
      <c r="CC1436" s="411">
        <v>0</v>
      </c>
      <c r="CD1436" s="411">
        <v>0</v>
      </c>
      <c r="CE1436" s="411">
        <v>0</v>
      </c>
      <c r="CF1436" s="411">
        <v>0</v>
      </c>
      <c r="CG1436" s="411">
        <v>0</v>
      </c>
      <c r="CH1436" s="412">
        <v>0</v>
      </c>
      <c r="CI1436" s="411">
        <f t="shared" si="439"/>
        <v>0</v>
      </c>
      <c r="CJ1436" s="411">
        <v>550010</v>
      </c>
      <c r="CK1436" s="411">
        <v>616456</v>
      </c>
      <c r="CL1436" s="411">
        <v>650560</v>
      </c>
      <c r="CM1436" s="411">
        <v>574889</v>
      </c>
      <c r="CN1436" s="411">
        <v>532839</v>
      </c>
      <c r="CO1436" s="411">
        <v>517853</v>
      </c>
      <c r="CP1436" s="411">
        <v>614341</v>
      </c>
      <c r="CQ1436" s="411">
        <v>671192</v>
      </c>
      <c r="CR1436" s="411">
        <v>601197</v>
      </c>
      <c r="CS1436" s="411">
        <v>661517</v>
      </c>
      <c r="CT1436" s="411">
        <v>596412.61854786018</v>
      </c>
      <c r="CU1436" s="412">
        <v>577026.95892817923</v>
      </c>
      <c r="CV1436" s="411">
        <f t="shared" si="440"/>
        <v>7164293.5774760395</v>
      </c>
      <c r="CW1436" s="411">
        <v>-25876.25</v>
      </c>
      <c r="CX1436" s="411">
        <v>-34182</v>
      </c>
      <c r="CY1436" s="411">
        <v>-44570.000000000007</v>
      </c>
      <c r="CZ1436" s="411">
        <v>-28986.125</v>
      </c>
      <c r="DA1436" s="411">
        <v>-29854.875</v>
      </c>
      <c r="DB1436" s="411">
        <v>-9606.625</v>
      </c>
      <c r="DC1436" s="411">
        <v>2832.375</v>
      </c>
      <c r="DD1436" s="411">
        <v>38601</v>
      </c>
      <c r="DE1436" s="411">
        <v>41225.375</v>
      </c>
      <c r="DF1436" s="411">
        <v>-82689.625</v>
      </c>
      <c r="DG1436" s="411">
        <v>-56877.613149042372</v>
      </c>
      <c r="DH1436" s="412">
        <v>0</v>
      </c>
      <c r="DI1436" s="411">
        <f t="shared" si="441"/>
        <v>-229984.36314904236</v>
      </c>
      <c r="DJ1436" s="411">
        <v>524133.75</v>
      </c>
      <c r="DK1436" s="411">
        <v>582274</v>
      </c>
      <c r="DL1436" s="411">
        <v>605990</v>
      </c>
      <c r="DM1436" s="411">
        <v>545902.875</v>
      </c>
      <c r="DN1436" s="411">
        <v>502984.125</v>
      </c>
      <c r="DO1436" s="411">
        <v>508246.375</v>
      </c>
      <c r="DP1436" s="411">
        <v>617173.375</v>
      </c>
      <c r="DQ1436" s="411">
        <v>709793</v>
      </c>
      <c r="DR1436" s="411">
        <v>642422.375</v>
      </c>
      <c r="DS1436" s="411">
        <v>578827.375</v>
      </c>
      <c r="DT1436" s="411">
        <v>539535.00539881771</v>
      </c>
      <c r="DU1436" s="412">
        <v>577026.95892817923</v>
      </c>
      <c r="DV1436" s="411">
        <f t="shared" si="442"/>
        <v>6934309.2143269964</v>
      </c>
      <c r="DW1436" s="412">
        <v>524133.75</v>
      </c>
      <c r="DX1436" s="412">
        <v>582274</v>
      </c>
      <c r="DY1436" s="412">
        <v>605990</v>
      </c>
      <c r="DZ1436" s="412">
        <v>545902.875</v>
      </c>
      <c r="EA1436" s="412">
        <v>502984.125</v>
      </c>
      <c r="EB1436" s="412">
        <v>508246.375</v>
      </c>
      <c r="EC1436" s="412">
        <v>617173.375</v>
      </c>
      <c r="ED1436" s="412">
        <v>709793</v>
      </c>
      <c r="EE1436" s="412">
        <v>642422.375</v>
      </c>
      <c r="EF1436" s="412">
        <v>578827.375</v>
      </c>
      <c r="EG1436" s="412">
        <v>539535.00539881771</v>
      </c>
      <c r="EH1436" s="412">
        <v>577026.95892817923</v>
      </c>
      <c r="EI1436" s="411">
        <f t="shared" si="443"/>
        <v>6934309.2143269964</v>
      </c>
      <c r="EK1436" s="411">
        <f t="shared" si="444"/>
        <v>6934309.2143269973</v>
      </c>
      <c r="EL1436" s="7">
        <f t="shared" si="445"/>
        <v>0</v>
      </c>
    </row>
    <row r="1437" spans="1:142">
      <c r="A1437" s="365" t="str">
        <f t="shared" si="427"/>
        <v xml:space="preserve"> 248</v>
      </c>
      <c r="B1437" s="370" t="s">
        <v>993</v>
      </c>
      <c r="C1437" s="370" t="s">
        <v>1172</v>
      </c>
      <c r="D1437" s="411">
        <v>550010</v>
      </c>
      <c r="E1437" s="411">
        <v>616456</v>
      </c>
      <c r="F1437" s="411">
        <v>650560</v>
      </c>
      <c r="G1437" s="411">
        <v>574889</v>
      </c>
      <c r="H1437" s="411">
        <v>532839</v>
      </c>
      <c r="I1437" s="411">
        <v>517853</v>
      </c>
      <c r="J1437" s="411">
        <v>614341</v>
      </c>
      <c r="K1437" s="411">
        <v>671192</v>
      </c>
      <c r="L1437" s="411">
        <v>601197</v>
      </c>
      <c r="M1437" s="411">
        <v>661517</v>
      </c>
      <c r="N1437" s="411">
        <v>613061</v>
      </c>
      <c r="O1437" s="412">
        <v>570016</v>
      </c>
      <c r="P1437" s="411">
        <f t="shared" si="428"/>
        <v>7173931</v>
      </c>
      <c r="Q1437" s="411">
        <f t="shared" si="429"/>
        <v>4037130.5483870967</v>
      </c>
      <c r="R1437" s="411">
        <f t="shared" si="430"/>
        <v>1126359.0033370412</v>
      </c>
      <c r="S1437" s="411">
        <f t="shared" si="431"/>
        <v>2010441.448275862</v>
      </c>
      <c r="T1437" s="411">
        <v>0</v>
      </c>
      <c r="U1437" s="411">
        <v>0</v>
      </c>
      <c r="V1437" s="411">
        <v>0</v>
      </c>
      <c r="W1437" s="411">
        <v>0</v>
      </c>
      <c r="X1437" s="411">
        <v>0</v>
      </c>
      <c r="Y1437" s="411">
        <v>0</v>
      </c>
      <c r="Z1437" s="411">
        <v>0</v>
      </c>
      <c r="AA1437" s="411">
        <v>0</v>
      </c>
      <c r="AB1437" s="411">
        <v>0</v>
      </c>
      <c r="AC1437" s="411">
        <v>0</v>
      </c>
      <c r="AD1437" s="411">
        <v>-16648.381452139816</v>
      </c>
      <c r="AE1437" s="412">
        <v>7010.9589281792341</v>
      </c>
      <c r="AF1437" s="411">
        <f t="shared" si="432"/>
        <v>-9637.4225239605821</v>
      </c>
      <c r="AG1437" s="411">
        <v>550010</v>
      </c>
      <c r="AH1437" s="411">
        <v>616456</v>
      </c>
      <c r="AI1437" s="411">
        <v>650560</v>
      </c>
      <c r="AJ1437" s="411">
        <v>574889</v>
      </c>
      <c r="AK1437" s="411">
        <v>532839</v>
      </c>
      <c r="AL1437" s="411">
        <v>517853</v>
      </c>
      <c r="AM1437" s="411">
        <v>614341</v>
      </c>
      <c r="AN1437" s="411">
        <v>671192</v>
      </c>
      <c r="AO1437" s="411">
        <v>601197</v>
      </c>
      <c r="AP1437" s="411">
        <v>661517</v>
      </c>
      <c r="AQ1437" s="411">
        <v>596412.6185478603</v>
      </c>
      <c r="AR1437" s="412">
        <v>577026.95892817923</v>
      </c>
      <c r="AS1437" s="411">
        <f t="shared" si="433"/>
        <v>7164293.5774760395</v>
      </c>
      <c r="AT1437" s="411">
        <f t="shared" si="434"/>
        <v>4037130.5483870967</v>
      </c>
      <c r="AU1437" s="411">
        <f t="shared" si="435"/>
        <v>1126359.0033370412</v>
      </c>
      <c r="AV1437" s="411">
        <f t="shared" si="436"/>
        <v>2000804.0257519016</v>
      </c>
      <c r="AW1437" s="411">
        <v>0</v>
      </c>
      <c r="AX1437" s="411">
        <v>0</v>
      </c>
      <c r="AY1437" s="411">
        <v>0</v>
      </c>
      <c r="AZ1437" s="411">
        <v>0</v>
      </c>
      <c r="BA1437" s="411">
        <v>0</v>
      </c>
      <c r="BB1437" s="411">
        <v>0</v>
      </c>
      <c r="BC1437" s="411">
        <v>0</v>
      </c>
      <c r="BD1437" s="411">
        <v>0</v>
      </c>
      <c r="BE1437" s="411">
        <v>0</v>
      </c>
      <c r="BF1437" s="411">
        <v>0</v>
      </c>
      <c r="BG1437" s="411">
        <v>0</v>
      </c>
      <c r="BH1437" s="412">
        <v>0</v>
      </c>
      <c r="BI1437" s="411">
        <f t="shared" si="437"/>
        <v>0</v>
      </c>
      <c r="BJ1437" s="411">
        <v>550010</v>
      </c>
      <c r="BK1437" s="411">
        <v>616456</v>
      </c>
      <c r="BL1437" s="411">
        <v>650560</v>
      </c>
      <c r="BM1437" s="411">
        <v>574889</v>
      </c>
      <c r="BN1437" s="411">
        <v>532839</v>
      </c>
      <c r="BO1437" s="411">
        <v>517853</v>
      </c>
      <c r="BP1437" s="411">
        <v>614341</v>
      </c>
      <c r="BQ1437" s="411">
        <v>671192</v>
      </c>
      <c r="BR1437" s="411">
        <v>601197</v>
      </c>
      <c r="BS1437" s="411">
        <v>661517</v>
      </c>
      <c r="BT1437" s="411">
        <v>596412.6185478603</v>
      </c>
      <c r="BU1437" s="412">
        <v>577026.95892817923</v>
      </c>
      <c r="BV1437" s="411">
        <f t="shared" si="438"/>
        <v>7164293.5774760395</v>
      </c>
      <c r="BW1437" s="411">
        <v>0</v>
      </c>
      <c r="BX1437" s="411">
        <v>0</v>
      </c>
      <c r="BY1437" s="411">
        <v>0</v>
      </c>
      <c r="BZ1437" s="411">
        <v>0</v>
      </c>
      <c r="CA1437" s="411">
        <v>0</v>
      </c>
      <c r="CB1437" s="411">
        <v>0</v>
      </c>
      <c r="CC1437" s="411">
        <v>0</v>
      </c>
      <c r="CD1437" s="411">
        <v>0</v>
      </c>
      <c r="CE1437" s="411">
        <v>0</v>
      </c>
      <c r="CF1437" s="411">
        <v>0</v>
      </c>
      <c r="CG1437" s="411">
        <v>0</v>
      </c>
      <c r="CH1437" s="412">
        <v>0</v>
      </c>
      <c r="CI1437" s="411">
        <f t="shared" si="439"/>
        <v>0</v>
      </c>
      <c r="CJ1437" s="411">
        <v>550010</v>
      </c>
      <c r="CK1437" s="411">
        <v>616456</v>
      </c>
      <c r="CL1437" s="411">
        <v>650560</v>
      </c>
      <c r="CM1437" s="411">
        <v>574889</v>
      </c>
      <c r="CN1437" s="411">
        <v>532839</v>
      </c>
      <c r="CO1437" s="411">
        <v>517853</v>
      </c>
      <c r="CP1437" s="411">
        <v>614341</v>
      </c>
      <c r="CQ1437" s="411">
        <v>671192</v>
      </c>
      <c r="CR1437" s="411">
        <v>601197</v>
      </c>
      <c r="CS1437" s="411">
        <v>661517</v>
      </c>
      <c r="CT1437" s="411">
        <v>596412.6185478603</v>
      </c>
      <c r="CU1437" s="412">
        <v>577026.95892817923</v>
      </c>
      <c r="CV1437" s="411">
        <f t="shared" si="440"/>
        <v>7164293.5774760395</v>
      </c>
      <c r="CW1437" s="411">
        <v>-25876.25</v>
      </c>
      <c r="CX1437" s="411">
        <v>-34182</v>
      </c>
      <c r="CY1437" s="411">
        <v>-44570.000000000007</v>
      </c>
      <c r="CZ1437" s="411">
        <v>-28986.125</v>
      </c>
      <c r="DA1437" s="411">
        <v>-29854.875</v>
      </c>
      <c r="DB1437" s="411">
        <v>-9606.625</v>
      </c>
      <c r="DC1437" s="411">
        <v>2832.375</v>
      </c>
      <c r="DD1437" s="411">
        <v>38601</v>
      </c>
      <c r="DE1437" s="411">
        <v>41225.375</v>
      </c>
      <c r="DF1437" s="411">
        <v>-82689.625</v>
      </c>
      <c r="DG1437" s="411">
        <v>-56877.613149042372</v>
      </c>
      <c r="DH1437" s="412">
        <v>0</v>
      </c>
      <c r="DI1437" s="411">
        <f t="shared" si="441"/>
        <v>-229984.36314904236</v>
      </c>
      <c r="DJ1437" s="411">
        <v>524133.75</v>
      </c>
      <c r="DK1437" s="411">
        <v>582274</v>
      </c>
      <c r="DL1437" s="411">
        <v>605990</v>
      </c>
      <c r="DM1437" s="411">
        <v>545902.875</v>
      </c>
      <c r="DN1437" s="411">
        <v>502984.125</v>
      </c>
      <c r="DO1437" s="411">
        <v>508246.375</v>
      </c>
      <c r="DP1437" s="411">
        <v>617173.375</v>
      </c>
      <c r="DQ1437" s="411">
        <v>709793</v>
      </c>
      <c r="DR1437" s="411">
        <v>642422.375</v>
      </c>
      <c r="DS1437" s="411">
        <v>578827.375</v>
      </c>
      <c r="DT1437" s="411">
        <v>539535.00539881783</v>
      </c>
      <c r="DU1437" s="412">
        <v>577026.95892817923</v>
      </c>
      <c r="DV1437" s="411">
        <f t="shared" si="442"/>
        <v>6934309.2143269964</v>
      </c>
      <c r="DW1437" s="412">
        <v>524133.75</v>
      </c>
      <c r="DX1437" s="412">
        <v>582274</v>
      </c>
      <c r="DY1437" s="412">
        <v>605990</v>
      </c>
      <c r="DZ1437" s="412">
        <v>545902.875</v>
      </c>
      <c r="EA1437" s="412">
        <v>502984.125</v>
      </c>
      <c r="EB1437" s="412">
        <v>508246.375</v>
      </c>
      <c r="EC1437" s="412">
        <v>617173.375</v>
      </c>
      <c r="ED1437" s="412">
        <v>709793</v>
      </c>
      <c r="EE1437" s="412">
        <v>642422.375</v>
      </c>
      <c r="EF1437" s="412">
        <v>578827.375</v>
      </c>
      <c r="EG1437" s="412">
        <v>539535.00539881783</v>
      </c>
      <c r="EH1437" s="412">
        <v>577026.95892817923</v>
      </c>
      <c r="EI1437" s="411">
        <f t="shared" si="443"/>
        <v>6934309.2143269964</v>
      </c>
      <c r="EK1437" s="411">
        <f t="shared" si="444"/>
        <v>6934309.2143269973</v>
      </c>
      <c r="EL1437" s="7">
        <f t="shared" si="445"/>
        <v>0</v>
      </c>
    </row>
    <row r="1438" spans="1:142">
      <c r="A1438" s="365" t="str">
        <f t="shared" si="427"/>
        <v xml:space="preserve"> 248</v>
      </c>
      <c r="B1438" s="370" t="s">
        <v>993</v>
      </c>
      <c r="C1438" s="370" t="s">
        <v>1199</v>
      </c>
      <c r="D1438" s="411">
        <v>1196</v>
      </c>
      <c r="E1438" s="411">
        <v>1276.25</v>
      </c>
      <c r="F1438" s="411">
        <v>1342</v>
      </c>
      <c r="G1438" s="411">
        <v>1245</v>
      </c>
      <c r="H1438" s="411">
        <v>1164.75</v>
      </c>
      <c r="I1438" s="411">
        <v>1161.25</v>
      </c>
      <c r="J1438" s="411">
        <v>1172.75</v>
      </c>
      <c r="K1438" s="411">
        <v>1250.25</v>
      </c>
      <c r="L1438" s="411">
        <v>1334.75</v>
      </c>
      <c r="M1438" s="411">
        <v>1708.75</v>
      </c>
      <c r="N1438" s="411">
        <v>1446.249</v>
      </c>
      <c r="O1438" s="412">
        <v>1334</v>
      </c>
      <c r="P1438" s="411">
        <f t="shared" si="428"/>
        <v>15631.999</v>
      </c>
      <c r="Q1438" s="411">
        <f t="shared" si="429"/>
        <v>8520.1693548387102</v>
      </c>
      <c r="R1438" s="411">
        <f t="shared" si="430"/>
        <v>2254.6237486095661</v>
      </c>
      <c r="S1438" s="411">
        <f t="shared" si="431"/>
        <v>4857.2058965517235</v>
      </c>
      <c r="T1438" s="411">
        <v>0</v>
      </c>
      <c r="U1438" s="411">
        <v>0</v>
      </c>
      <c r="V1438" s="411">
        <v>0</v>
      </c>
      <c r="W1438" s="411">
        <v>0</v>
      </c>
      <c r="X1438" s="411">
        <v>0</v>
      </c>
      <c r="Y1438" s="411">
        <v>0</v>
      </c>
      <c r="Z1438" s="411">
        <v>0</v>
      </c>
      <c r="AA1438" s="411">
        <v>0</v>
      </c>
      <c r="AB1438" s="411">
        <v>0</v>
      </c>
      <c r="AC1438" s="411">
        <v>0</v>
      </c>
      <c r="AD1438" s="411">
        <v>-39.274566522378294</v>
      </c>
      <c r="AE1438" s="412">
        <v>16.40764331210201</v>
      </c>
      <c r="AF1438" s="411">
        <f t="shared" si="432"/>
        <v>-22.866923210276283</v>
      </c>
      <c r="AG1438" s="411">
        <v>1196</v>
      </c>
      <c r="AH1438" s="411">
        <v>1276.25</v>
      </c>
      <c r="AI1438" s="411">
        <v>1342</v>
      </c>
      <c r="AJ1438" s="411">
        <v>1245</v>
      </c>
      <c r="AK1438" s="411">
        <v>1164.75</v>
      </c>
      <c r="AL1438" s="411">
        <v>1161.25</v>
      </c>
      <c r="AM1438" s="411">
        <v>1172.75</v>
      </c>
      <c r="AN1438" s="411">
        <v>1250.25</v>
      </c>
      <c r="AO1438" s="411">
        <v>1334.75</v>
      </c>
      <c r="AP1438" s="411">
        <v>1708.75</v>
      </c>
      <c r="AQ1438" s="411">
        <v>1406.9744334776217</v>
      </c>
      <c r="AR1438" s="412">
        <v>1350.407643312102</v>
      </c>
      <c r="AS1438" s="411">
        <f t="shared" si="433"/>
        <v>15609.132076789725</v>
      </c>
      <c r="AT1438" s="411">
        <f t="shared" si="434"/>
        <v>8520.1693548387102</v>
      </c>
      <c r="AU1438" s="411">
        <f t="shared" si="435"/>
        <v>2254.6237486095661</v>
      </c>
      <c r="AV1438" s="411">
        <f t="shared" si="436"/>
        <v>4834.3389733414469</v>
      </c>
      <c r="AW1438" s="411">
        <v>0</v>
      </c>
      <c r="AX1438" s="411">
        <v>0</v>
      </c>
      <c r="AY1438" s="411">
        <v>0</v>
      </c>
      <c r="AZ1438" s="411">
        <v>0</v>
      </c>
      <c r="BA1438" s="411">
        <v>0</v>
      </c>
      <c r="BB1438" s="411">
        <v>0</v>
      </c>
      <c r="BC1438" s="411">
        <v>0</v>
      </c>
      <c r="BD1438" s="411">
        <v>0</v>
      </c>
      <c r="BE1438" s="411">
        <v>0</v>
      </c>
      <c r="BF1438" s="411">
        <v>0</v>
      </c>
      <c r="BG1438" s="411">
        <v>0</v>
      </c>
      <c r="BH1438" s="412">
        <v>0</v>
      </c>
      <c r="BI1438" s="411">
        <f t="shared" si="437"/>
        <v>0</v>
      </c>
      <c r="BJ1438" s="411">
        <v>1196</v>
      </c>
      <c r="BK1438" s="411">
        <v>1276.25</v>
      </c>
      <c r="BL1438" s="411">
        <v>1342</v>
      </c>
      <c r="BM1438" s="411">
        <v>1245</v>
      </c>
      <c r="BN1438" s="411">
        <v>1164.75</v>
      </c>
      <c r="BO1438" s="411">
        <v>1161.25</v>
      </c>
      <c r="BP1438" s="411">
        <v>1172.75</v>
      </c>
      <c r="BQ1438" s="411">
        <v>1250.25</v>
      </c>
      <c r="BR1438" s="411">
        <v>1334.75</v>
      </c>
      <c r="BS1438" s="411">
        <v>1708.75</v>
      </c>
      <c r="BT1438" s="411">
        <v>1406.9744334776217</v>
      </c>
      <c r="BU1438" s="412">
        <v>1350.407643312102</v>
      </c>
      <c r="BV1438" s="411">
        <f t="shared" si="438"/>
        <v>15609.132076789725</v>
      </c>
      <c r="BW1438" s="411">
        <v>0</v>
      </c>
      <c r="BX1438" s="411">
        <v>0</v>
      </c>
      <c r="BY1438" s="411">
        <v>0</v>
      </c>
      <c r="BZ1438" s="411">
        <v>0</v>
      </c>
      <c r="CA1438" s="411">
        <v>0</v>
      </c>
      <c r="CB1438" s="411">
        <v>0</v>
      </c>
      <c r="CC1438" s="411">
        <v>0</v>
      </c>
      <c r="CD1438" s="411">
        <v>0</v>
      </c>
      <c r="CE1438" s="411">
        <v>0</v>
      </c>
      <c r="CF1438" s="411">
        <v>0</v>
      </c>
      <c r="CG1438" s="411">
        <v>0</v>
      </c>
      <c r="CH1438" s="412">
        <v>0</v>
      </c>
      <c r="CI1438" s="411">
        <f t="shared" si="439"/>
        <v>0</v>
      </c>
      <c r="CJ1438" s="411">
        <v>1196</v>
      </c>
      <c r="CK1438" s="411">
        <v>1276.25</v>
      </c>
      <c r="CL1438" s="411">
        <v>1342</v>
      </c>
      <c r="CM1438" s="411">
        <v>1245</v>
      </c>
      <c r="CN1438" s="411">
        <v>1164.75</v>
      </c>
      <c r="CO1438" s="411">
        <v>1161.25</v>
      </c>
      <c r="CP1438" s="411">
        <v>1172.75</v>
      </c>
      <c r="CQ1438" s="411">
        <v>1250.25</v>
      </c>
      <c r="CR1438" s="411">
        <v>1334.75</v>
      </c>
      <c r="CS1438" s="411">
        <v>1708.75</v>
      </c>
      <c r="CT1438" s="411">
        <v>1406.9744334776217</v>
      </c>
      <c r="CU1438" s="412">
        <v>1350.407643312102</v>
      </c>
      <c r="CV1438" s="411">
        <f t="shared" si="440"/>
        <v>15609.132076789725</v>
      </c>
      <c r="CW1438" s="411">
        <v>-88.25</v>
      </c>
      <c r="CX1438" s="411">
        <v>-98.28125</v>
      </c>
      <c r="CY1438" s="411">
        <v>-106.50000000000001</v>
      </c>
      <c r="CZ1438" s="411">
        <v>-88.25</v>
      </c>
      <c r="DA1438" s="411">
        <v>-84.34375</v>
      </c>
      <c r="DB1438" s="411">
        <v>-22.65625</v>
      </c>
      <c r="DC1438" s="411">
        <v>-24.09375</v>
      </c>
      <c r="DD1438" s="411">
        <v>88.71875</v>
      </c>
      <c r="DE1438" s="411">
        <v>78.15625</v>
      </c>
      <c r="DF1438" s="411">
        <v>-213.59375</v>
      </c>
      <c r="DG1438" s="411">
        <v>-145.04112117861303</v>
      </c>
      <c r="DH1438" s="412">
        <v>0</v>
      </c>
      <c r="DI1438" s="411">
        <f t="shared" si="441"/>
        <v>-704.13487117861303</v>
      </c>
      <c r="DJ1438" s="411">
        <v>1107.75</v>
      </c>
      <c r="DK1438" s="411">
        <v>1177.96875</v>
      </c>
      <c r="DL1438" s="411">
        <v>1235.5</v>
      </c>
      <c r="DM1438" s="411">
        <v>1156.75</v>
      </c>
      <c r="DN1438" s="411">
        <v>1080.40625</v>
      </c>
      <c r="DO1438" s="411">
        <v>1138.59375</v>
      </c>
      <c r="DP1438" s="411">
        <v>1148.65625</v>
      </c>
      <c r="DQ1438" s="411">
        <v>1338.96875</v>
      </c>
      <c r="DR1438" s="411">
        <v>1412.90625</v>
      </c>
      <c r="DS1438" s="411">
        <v>1495.15625</v>
      </c>
      <c r="DT1438" s="411">
        <v>1261.9333122990085</v>
      </c>
      <c r="DU1438" s="412">
        <v>1350.407643312102</v>
      </c>
      <c r="DV1438" s="411">
        <f t="shared" si="442"/>
        <v>14904.997205611111</v>
      </c>
      <c r="DW1438" s="412">
        <v>1107.75</v>
      </c>
      <c r="DX1438" s="412">
        <v>1177.96875</v>
      </c>
      <c r="DY1438" s="412">
        <v>1235.5</v>
      </c>
      <c r="DZ1438" s="412">
        <v>1156.75</v>
      </c>
      <c r="EA1438" s="412">
        <v>1080.40625</v>
      </c>
      <c r="EB1438" s="412">
        <v>1138.59375</v>
      </c>
      <c r="EC1438" s="412">
        <v>1148.65625</v>
      </c>
      <c r="ED1438" s="412">
        <v>1338.96875</v>
      </c>
      <c r="EE1438" s="412">
        <v>1412.90625</v>
      </c>
      <c r="EF1438" s="412">
        <v>1495.15625</v>
      </c>
      <c r="EG1438" s="412">
        <v>1261.9333122990085</v>
      </c>
      <c r="EH1438" s="412">
        <v>1350.407643312102</v>
      </c>
      <c r="EI1438" s="411">
        <f t="shared" si="443"/>
        <v>14904.997205611111</v>
      </c>
      <c r="EK1438" s="411">
        <f t="shared" si="444"/>
        <v>14904.997205611111</v>
      </c>
      <c r="EL1438" s="7">
        <f t="shared" si="445"/>
        <v>0</v>
      </c>
    </row>
    <row r="1439" spans="1:142">
      <c r="A1439" s="365" t="str">
        <f t="shared" si="427"/>
        <v xml:space="preserve"> 248</v>
      </c>
      <c r="B1439" s="370" t="s">
        <v>993</v>
      </c>
      <c r="C1439" s="370" t="s">
        <v>1218</v>
      </c>
      <c r="D1439" s="411">
        <v>1382</v>
      </c>
      <c r="E1439" s="411">
        <v>1462</v>
      </c>
      <c r="F1439" s="411">
        <v>1478</v>
      </c>
      <c r="G1439" s="411">
        <v>1384</v>
      </c>
      <c r="H1439" s="411">
        <v>1302</v>
      </c>
      <c r="I1439" s="411">
        <v>1228</v>
      </c>
      <c r="J1439" s="411">
        <v>1270</v>
      </c>
      <c r="K1439" s="411">
        <v>1290</v>
      </c>
      <c r="L1439" s="411">
        <v>1376</v>
      </c>
      <c r="M1439" s="411">
        <v>1752</v>
      </c>
      <c r="N1439" s="411">
        <v>1455.6053000000002</v>
      </c>
      <c r="O1439" s="412">
        <v>1384.2</v>
      </c>
      <c r="P1439" s="411">
        <f t="shared" si="428"/>
        <v>16763.8053</v>
      </c>
      <c r="Q1439" s="411">
        <f t="shared" si="429"/>
        <v>9465.0322580645152</v>
      </c>
      <c r="R1439" s="411">
        <f t="shared" si="430"/>
        <v>2327.3815350389323</v>
      </c>
      <c r="S1439" s="411">
        <f t="shared" si="431"/>
        <v>4971.3915068965516</v>
      </c>
      <c r="T1439" s="411">
        <v>0</v>
      </c>
      <c r="U1439" s="411">
        <v>0</v>
      </c>
      <c r="V1439" s="411">
        <v>0</v>
      </c>
      <c r="W1439" s="411">
        <v>0</v>
      </c>
      <c r="X1439" s="411">
        <v>0</v>
      </c>
      <c r="Y1439" s="411">
        <v>0</v>
      </c>
      <c r="Z1439" s="411">
        <v>0</v>
      </c>
      <c r="AA1439" s="411">
        <v>0</v>
      </c>
      <c r="AB1439" s="411">
        <v>0</v>
      </c>
      <c r="AC1439" s="411">
        <v>0</v>
      </c>
      <c r="AD1439" s="411">
        <v>-39.528647684580207</v>
      </c>
      <c r="AE1439" s="412">
        <v>17.025082363277079</v>
      </c>
      <c r="AF1439" s="411">
        <f t="shared" si="432"/>
        <v>-22.503565321303128</v>
      </c>
      <c r="AG1439" s="411">
        <v>1382</v>
      </c>
      <c r="AH1439" s="411">
        <v>1462</v>
      </c>
      <c r="AI1439" s="411">
        <v>1478</v>
      </c>
      <c r="AJ1439" s="411">
        <v>1384</v>
      </c>
      <c r="AK1439" s="411">
        <v>1302</v>
      </c>
      <c r="AL1439" s="411">
        <v>1228</v>
      </c>
      <c r="AM1439" s="411">
        <v>1270</v>
      </c>
      <c r="AN1439" s="411">
        <v>1290</v>
      </c>
      <c r="AO1439" s="411">
        <v>1376</v>
      </c>
      <c r="AP1439" s="411">
        <v>1752</v>
      </c>
      <c r="AQ1439" s="411">
        <v>1416.0766523154198</v>
      </c>
      <c r="AR1439" s="412">
        <v>1401.2250823632771</v>
      </c>
      <c r="AS1439" s="411">
        <f t="shared" si="433"/>
        <v>16741.301734678698</v>
      </c>
      <c r="AT1439" s="411">
        <f t="shared" si="434"/>
        <v>9465.0322580645152</v>
      </c>
      <c r="AU1439" s="411">
        <f t="shared" si="435"/>
        <v>2327.3815350389323</v>
      </c>
      <c r="AV1439" s="411">
        <f t="shared" si="436"/>
        <v>4948.8879415752481</v>
      </c>
      <c r="AW1439" s="411">
        <v>0</v>
      </c>
      <c r="AX1439" s="411">
        <v>0</v>
      </c>
      <c r="AY1439" s="411">
        <v>0</v>
      </c>
      <c r="AZ1439" s="411">
        <v>0</v>
      </c>
      <c r="BA1439" s="411">
        <v>0</v>
      </c>
      <c r="BB1439" s="411">
        <v>0</v>
      </c>
      <c r="BC1439" s="411">
        <v>0</v>
      </c>
      <c r="BD1439" s="411">
        <v>0</v>
      </c>
      <c r="BE1439" s="411">
        <v>0</v>
      </c>
      <c r="BF1439" s="411">
        <v>0</v>
      </c>
      <c r="BG1439" s="411">
        <v>0</v>
      </c>
      <c r="BH1439" s="412">
        <v>0</v>
      </c>
      <c r="BI1439" s="411">
        <f t="shared" si="437"/>
        <v>0</v>
      </c>
      <c r="BJ1439" s="411">
        <v>1382</v>
      </c>
      <c r="BK1439" s="411">
        <v>1462</v>
      </c>
      <c r="BL1439" s="411">
        <v>1478</v>
      </c>
      <c r="BM1439" s="411">
        <v>1384</v>
      </c>
      <c r="BN1439" s="411">
        <v>1302</v>
      </c>
      <c r="BO1439" s="411">
        <v>1228</v>
      </c>
      <c r="BP1439" s="411">
        <v>1270</v>
      </c>
      <c r="BQ1439" s="411">
        <v>1290</v>
      </c>
      <c r="BR1439" s="411">
        <v>1376</v>
      </c>
      <c r="BS1439" s="411">
        <v>1752</v>
      </c>
      <c r="BT1439" s="411">
        <v>1416.0766523154198</v>
      </c>
      <c r="BU1439" s="412">
        <v>1401.2250823632771</v>
      </c>
      <c r="BV1439" s="411">
        <f t="shared" si="438"/>
        <v>16741.301734678698</v>
      </c>
      <c r="BW1439" s="411">
        <v>0</v>
      </c>
      <c r="BX1439" s="411">
        <v>0</v>
      </c>
      <c r="BY1439" s="411">
        <v>0</v>
      </c>
      <c r="BZ1439" s="411">
        <v>0</v>
      </c>
      <c r="CA1439" s="411">
        <v>0</v>
      </c>
      <c r="CB1439" s="411">
        <v>0</v>
      </c>
      <c r="CC1439" s="411">
        <v>0</v>
      </c>
      <c r="CD1439" s="411">
        <v>0</v>
      </c>
      <c r="CE1439" s="411">
        <v>0</v>
      </c>
      <c r="CF1439" s="411">
        <v>0</v>
      </c>
      <c r="CG1439" s="411">
        <v>0</v>
      </c>
      <c r="CH1439" s="412">
        <v>0</v>
      </c>
      <c r="CI1439" s="411">
        <f t="shared" si="439"/>
        <v>0</v>
      </c>
      <c r="CJ1439" s="411">
        <v>1382</v>
      </c>
      <c r="CK1439" s="411">
        <v>1462</v>
      </c>
      <c r="CL1439" s="411">
        <v>1478</v>
      </c>
      <c r="CM1439" s="411">
        <v>1384</v>
      </c>
      <c r="CN1439" s="411">
        <v>1302</v>
      </c>
      <c r="CO1439" s="411">
        <v>1228</v>
      </c>
      <c r="CP1439" s="411">
        <v>1270</v>
      </c>
      <c r="CQ1439" s="411">
        <v>1290</v>
      </c>
      <c r="CR1439" s="411">
        <v>1376</v>
      </c>
      <c r="CS1439" s="411">
        <v>1752</v>
      </c>
      <c r="CT1439" s="411">
        <v>1416.0766523154198</v>
      </c>
      <c r="CU1439" s="412">
        <v>1401.2250823632771</v>
      </c>
      <c r="CV1439" s="411">
        <f t="shared" si="440"/>
        <v>16741.301734678698</v>
      </c>
      <c r="CW1439" s="411">
        <v>47.75</v>
      </c>
      <c r="CX1439" s="411">
        <v>37.75</v>
      </c>
      <c r="CY1439" s="411">
        <v>-8.0000000000000568</v>
      </c>
      <c r="CZ1439" s="411">
        <v>3.75</v>
      </c>
      <c r="DA1439" s="411">
        <v>14</v>
      </c>
      <c r="DB1439" s="411">
        <v>23.25</v>
      </c>
      <c r="DC1439" s="411">
        <v>18</v>
      </c>
      <c r="DD1439" s="411">
        <v>83.75</v>
      </c>
      <c r="DE1439" s="411">
        <v>73</v>
      </c>
      <c r="DF1439" s="411">
        <v>-219</v>
      </c>
      <c r="DG1439" s="411">
        <v>-123.49663302932815</v>
      </c>
      <c r="DH1439" s="412">
        <v>0</v>
      </c>
      <c r="DI1439" s="411">
        <f t="shared" si="441"/>
        <v>-49.246633029328208</v>
      </c>
      <c r="DJ1439" s="411">
        <v>1429.75</v>
      </c>
      <c r="DK1439" s="411">
        <v>1499.75</v>
      </c>
      <c r="DL1439" s="411">
        <v>1470</v>
      </c>
      <c r="DM1439" s="411">
        <v>1387.75</v>
      </c>
      <c r="DN1439" s="411">
        <v>1316</v>
      </c>
      <c r="DO1439" s="411">
        <v>1251.25</v>
      </c>
      <c r="DP1439" s="411">
        <v>1288</v>
      </c>
      <c r="DQ1439" s="411">
        <v>1373.75</v>
      </c>
      <c r="DR1439" s="411">
        <v>1449</v>
      </c>
      <c r="DS1439" s="411">
        <v>1533</v>
      </c>
      <c r="DT1439" s="411">
        <v>1292.5800192860916</v>
      </c>
      <c r="DU1439" s="412">
        <v>1401.2250823632771</v>
      </c>
      <c r="DV1439" s="411">
        <f t="shared" si="442"/>
        <v>16692.05510164937</v>
      </c>
      <c r="DW1439" s="412">
        <v>1429.75</v>
      </c>
      <c r="DX1439" s="412">
        <v>1499.75</v>
      </c>
      <c r="DY1439" s="412">
        <v>1470</v>
      </c>
      <c r="DZ1439" s="412">
        <v>1387.75</v>
      </c>
      <c r="EA1439" s="412">
        <v>1316</v>
      </c>
      <c r="EB1439" s="412">
        <v>1251.25</v>
      </c>
      <c r="EC1439" s="412">
        <v>1288</v>
      </c>
      <c r="ED1439" s="412">
        <v>1373.75</v>
      </c>
      <c r="EE1439" s="412">
        <v>1449</v>
      </c>
      <c r="EF1439" s="412">
        <v>1533</v>
      </c>
      <c r="EG1439" s="412">
        <v>1292.5800192860916</v>
      </c>
      <c r="EH1439" s="412">
        <v>1401.2250823632771</v>
      </c>
      <c r="EI1439" s="411">
        <f t="shared" si="443"/>
        <v>16692.05510164937</v>
      </c>
      <c r="EK1439" s="411">
        <f t="shared" si="444"/>
        <v>16692.05510164937</v>
      </c>
      <c r="EL1439" s="7">
        <f t="shared" si="445"/>
        <v>0</v>
      </c>
    </row>
    <row r="1440" spans="1:142">
      <c r="A1440" s="365" t="str">
        <f t="shared" si="427"/>
        <v xml:space="preserve"> 248</v>
      </c>
      <c r="B1440" s="370" t="s">
        <v>993</v>
      </c>
      <c r="C1440" s="370" t="s">
        <v>1233</v>
      </c>
      <c r="D1440" s="411">
        <v>0</v>
      </c>
      <c r="E1440" s="411">
        <v>0</v>
      </c>
      <c r="F1440" s="411">
        <v>0</v>
      </c>
      <c r="G1440" s="411">
        <v>0</v>
      </c>
      <c r="H1440" s="411">
        <v>0</v>
      </c>
      <c r="I1440" s="411">
        <v>0</v>
      </c>
      <c r="J1440" s="411">
        <v>0</v>
      </c>
      <c r="K1440" s="411">
        <v>0</v>
      </c>
      <c r="L1440" s="411">
        <v>0</v>
      </c>
      <c r="M1440" s="411">
        <v>504</v>
      </c>
      <c r="N1440" s="411">
        <v>248</v>
      </c>
      <c r="O1440" s="412">
        <v>448</v>
      </c>
      <c r="P1440" s="411">
        <f t="shared" si="428"/>
        <v>1200</v>
      </c>
      <c r="Q1440" s="411">
        <f t="shared" si="429"/>
        <v>0</v>
      </c>
      <c r="R1440" s="411">
        <f t="shared" si="430"/>
        <v>0</v>
      </c>
      <c r="S1440" s="411">
        <f t="shared" si="431"/>
        <v>1200</v>
      </c>
      <c r="T1440" s="411">
        <v>0</v>
      </c>
      <c r="U1440" s="411">
        <v>0</v>
      </c>
      <c r="V1440" s="411">
        <v>0</v>
      </c>
      <c r="W1440" s="411">
        <v>0</v>
      </c>
      <c r="X1440" s="411">
        <v>0</v>
      </c>
      <c r="Y1440" s="411">
        <v>0</v>
      </c>
      <c r="Z1440" s="411">
        <v>0</v>
      </c>
      <c r="AA1440" s="411">
        <v>0</v>
      </c>
      <c r="AB1440" s="411">
        <v>0</v>
      </c>
      <c r="AC1440" s="411">
        <v>0</v>
      </c>
      <c r="AD1440" s="411">
        <v>-6.7347272133289664</v>
      </c>
      <c r="AE1440" s="412">
        <v>5.5102130463430967</v>
      </c>
      <c r="AF1440" s="411">
        <f t="shared" si="432"/>
        <v>-1.2245141669858697</v>
      </c>
      <c r="AG1440" s="411">
        <v>0</v>
      </c>
      <c r="AH1440" s="411">
        <v>0</v>
      </c>
      <c r="AI1440" s="411">
        <v>0</v>
      </c>
      <c r="AJ1440" s="411">
        <v>0</v>
      </c>
      <c r="AK1440" s="411">
        <v>0</v>
      </c>
      <c r="AL1440" s="411">
        <v>0</v>
      </c>
      <c r="AM1440" s="411">
        <v>0</v>
      </c>
      <c r="AN1440" s="411">
        <v>0</v>
      </c>
      <c r="AO1440" s="411">
        <v>0</v>
      </c>
      <c r="AP1440" s="411">
        <v>504</v>
      </c>
      <c r="AQ1440" s="411">
        <v>241.26527278667103</v>
      </c>
      <c r="AR1440" s="412">
        <v>453.5102130463431</v>
      </c>
      <c r="AS1440" s="411">
        <f t="shared" si="433"/>
        <v>1198.775485833014</v>
      </c>
      <c r="AT1440" s="411">
        <f t="shared" si="434"/>
        <v>0</v>
      </c>
      <c r="AU1440" s="411">
        <f t="shared" si="435"/>
        <v>0</v>
      </c>
      <c r="AV1440" s="411">
        <f t="shared" si="436"/>
        <v>1198.775485833014</v>
      </c>
      <c r="AW1440" s="411">
        <v>0</v>
      </c>
      <c r="AX1440" s="411">
        <v>0</v>
      </c>
      <c r="AY1440" s="411">
        <v>0</v>
      </c>
      <c r="AZ1440" s="411">
        <v>0</v>
      </c>
      <c r="BA1440" s="411">
        <v>0</v>
      </c>
      <c r="BB1440" s="411">
        <v>0</v>
      </c>
      <c r="BC1440" s="411">
        <v>0</v>
      </c>
      <c r="BD1440" s="411">
        <v>0</v>
      </c>
      <c r="BE1440" s="411">
        <v>0</v>
      </c>
      <c r="BF1440" s="411">
        <v>0</v>
      </c>
      <c r="BG1440" s="411">
        <v>0</v>
      </c>
      <c r="BH1440" s="412">
        <v>0</v>
      </c>
      <c r="BI1440" s="411">
        <f t="shared" si="437"/>
        <v>0</v>
      </c>
      <c r="BJ1440" s="411">
        <v>0</v>
      </c>
      <c r="BK1440" s="411">
        <v>0</v>
      </c>
      <c r="BL1440" s="411">
        <v>0</v>
      </c>
      <c r="BM1440" s="411">
        <v>0</v>
      </c>
      <c r="BN1440" s="411">
        <v>0</v>
      </c>
      <c r="BO1440" s="411">
        <v>0</v>
      </c>
      <c r="BP1440" s="411">
        <v>0</v>
      </c>
      <c r="BQ1440" s="411">
        <v>0</v>
      </c>
      <c r="BR1440" s="411">
        <v>0</v>
      </c>
      <c r="BS1440" s="411">
        <v>504</v>
      </c>
      <c r="BT1440" s="411">
        <v>241.26527278667103</v>
      </c>
      <c r="BU1440" s="412">
        <v>453.5102130463431</v>
      </c>
      <c r="BV1440" s="411">
        <f t="shared" si="438"/>
        <v>1198.775485833014</v>
      </c>
      <c r="BW1440" s="411">
        <v>0</v>
      </c>
      <c r="BX1440" s="411">
        <v>0</v>
      </c>
      <c r="BY1440" s="411">
        <v>0</v>
      </c>
      <c r="BZ1440" s="411">
        <v>0</v>
      </c>
      <c r="CA1440" s="411">
        <v>0</v>
      </c>
      <c r="CB1440" s="411">
        <v>0</v>
      </c>
      <c r="CC1440" s="411">
        <v>0</v>
      </c>
      <c r="CD1440" s="411">
        <v>0</v>
      </c>
      <c r="CE1440" s="411">
        <v>0</v>
      </c>
      <c r="CF1440" s="411">
        <v>0</v>
      </c>
      <c r="CG1440" s="411">
        <v>0</v>
      </c>
      <c r="CH1440" s="412">
        <v>0</v>
      </c>
      <c r="CI1440" s="411">
        <f t="shared" si="439"/>
        <v>0</v>
      </c>
      <c r="CJ1440" s="411">
        <v>0</v>
      </c>
      <c r="CK1440" s="411">
        <v>0</v>
      </c>
      <c r="CL1440" s="411">
        <v>0</v>
      </c>
      <c r="CM1440" s="411">
        <v>0</v>
      </c>
      <c r="CN1440" s="411">
        <v>0</v>
      </c>
      <c r="CO1440" s="411">
        <v>0</v>
      </c>
      <c r="CP1440" s="411">
        <v>0</v>
      </c>
      <c r="CQ1440" s="411">
        <v>0</v>
      </c>
      <c r="CR1440" s="411">
        <v>0</v>
      </c>
      <c r="CS1440" s="411">
        <v>504</v>
      </c>
      <c r="CT1440" s="411">
        <v>241.26527278667103</v>
      </c>
      <c r="CU1440" s="412">
        <v>453.5102130463431</v>
      </c>
      <c r="CV1440" s="411">
        <f t="shared" si="440"/>
        <v>1198.775485833014</v>
      </c>
      <c r="CW1440" s="411">
        <v>0</v>
      </c>
      <c r="CX1440" s="411">
        <v>0</v>
      </c>
      <c r="CY1440" s="411">
        <v>0</v>
      </c>
      <c r="CZ1440" s="411">
        <v>0</v>
      </c>
      <c r="DA1440" s="411">
        <v>0</v>
      </c>
      <c r="DB1440" s="411">
        <v>0</v>
      </c>
      <c r="DC1440" s="411">
        <v>0</v>
      </c>
      <c r="DD1440" s="411">
        <v>0</v>
      </c>
      <c r="DE1440" s="411">
        <v>0</v>
      </c>
      <c r="DF1440" s="411">
        <v>-63</v>
      </c>
      <c r="DG1440" s="411">
        <v>-3.7697698872917442</v>
      </c>
      <c r="DH1440" s="412">
        <v>0</v>
      </c>
      <c r="DI1440" s="411">
        <f t="shared" si="441"/>
        <v>-66.769769887291744</v>
      </c>
      <c r="DJ1440" s="411">
        <v>0</v>
      </c>
      <c r="DK1440" s="411">
        <v>0</v>
      </c>
      <c r="DL1440" s="411">
        <v>0</v>
      </c>
      <c r="DM1440" s="411">
        <v>0</v>
      </c>
      <c r="DN1440" s="411">
        <v>0</v>
      </c>
      <c r="DO1440" s="411">
        <v>0</v>
      </c>
      <c r="DP1440" s="411">
        <v>0</v>
      </c>
      <c r="DQ1440" s="411">
        <v>0</v>
      </c>
      <c r="DR1440" s="411">
        <v>0</v>
      </c>
      <c r="DS1440" s="411">
        <v>441</v>
      </c>
      <c r="DT1440" s="411">
        <v>237.49550289937929</v>
      </c>
      <c r="DU1440" s="412">
        <v>453.5102130463431</v>
      </c>
      <c r="DV1440" s="411">
        <f t="shared" si="442"/>
        <v>1132.0057159457224</v>
      </c>
      <c r="DW1440" s="412">
        <v>0</v>
      </c>
      <c r="DX1440" s="412">
        <v>0</v>
      </c>
      <c r="DY1440" s="412">
        <v>0</v>
      </c>
      <c r="DZ1440" s="412">
        <v>0</v>
      </c>
      <c r="EA1440" s="412">
        <v>0</v>
      </c>
      <c r="EB1440" s="412">
        <v>0</v>
      </c>
      <c r="EC1440" s="412">
        <v>0</v>
      </c>
      <c r="ED1440" s="412">
        <v>0</v>
      </c>
      <c r="EE1440" s="412">
        <v>0</v>
      </c>
      <c r="EF1440" s="412">
        <v>441</v>
      </c>
      <c r="EG1440" s="412">
        <v>237.49550289937929</v>
      </c>
      <c r="EH1440" s="412">
        <v>453.5102130463431</v>
      </c>
      <c r="EI1440" s="411">
        <f t="shared" si="443"/>
        <v>1132.0057159457224</v>
      </c>
      <c r="EK1440" s="411">
        <f t="shared" si="444"/>
        <v>1132.0057159457224</v>
      </c>
      <c r="EL1440" s="7">
        <f t="shared" si="445"/>
        <v>0</v>
      </c>
    </row>
    <row r="1441" spans="1:142">
      <c r="A1441" s="365" t="str">
        <f t="shared" si="427"/>
        <v xml:space="preserve"> 248</v>
      </c>
      <c r="B1441" s="370" t="s">
        <v>993</v>
      </c>
      <c r="C1441" s="370" t="s">
        <v>1229</v>
      </c>
      <c r="D1441" s="411">
        <v>221</v>
      </c>
      <c r="E1441" s="411">
        <v>175</v>
      </c>
      <c r="F1441" s="411">
        <v>233</v>
      </c>
      <c r="G1441" s="411">
        <v>240</v>
      </c>
      <c r="H1441" s="411">
        <v>229</v>
      </c>
      <c r="I1441" s="411">
        <v>226</v>
      </c>
      <c r="J1441" s="411">
        <v>162</v>
      </c>
      <c r="K1441" s="411">
        <v>163</v>
      </c>
      <c r="L1441" s="411">
        <v>98</v>
      </c>
      <c r="M1441" s="411">
        <v>179</v>
      </c>
      <c r="N1441" s="411">
        <v>125</v>
      </c>
      <c r="O1441" s="412">
        <v>258.8</v>
      </c>
      <c r="P1441" s="411">
        <f t="shared" si="428"/>
        <v>2309.8000000000002</v>
      </c>
      <c r="Q1441" s="411">
        <f t="shared" si="429"/>
        <v>1480.7741935483871</v>
      </c>
      <c r="R1441" s="411">
        <f t="shared" si="430"/>
        <v>239.19132369299223</v>
      </c>
      <c r="S1441" s="411">
        <f t="shared" si="431"/>
        <v>589.83448275862065</v>
      </c>
      <c r="T1441" s="411">
        <v>0</v>
      </c>
      <c r="U1441" s="411">
        <v>0</v>
      </c>
      <c r="V1441" s="411">
        <v>0</v>
      </c>
      <c r="W1441" s="411">
        <v>0</v>
      </c>
      <c r="X1441" s="411">
        <v>0</v>
      </c>
      <c r="Y1441" s="411">
        <v>0</v>
      </c>
      <c r="Z1441" s="411">
        <v>0</v>
      </c>
      <c r="AA1441" s="411">
        <v>0</v>
      </c>
      <c r="AB1441" s="411">
        <v>0</v>
      </c>
      <c r="AC1441" s="411">
        <v>0</v>
      </c>
      <c r="AD1441" s="411">
        <v>-3.394519764782757</v>
      </c>
      <c r="AE1441" s="412">
        <v>3.1831320008785493</v>
      </c>
      <c r="AF1441" s="411">
        <f t="shared" si="432"/>
        <v>-0.21138776390420766</v>
      </c>
      <c r="AG1441" s="411">
        <v>221</v>
      </c>
      <c r="AH1441" s="411">
        <v>175</v>
      </c>
      <c r="AI1441" s="411">
        <v>232.99999999999997</v>
      </c>
      <c r="AJ1441" s="411">
        <v>240</v>
      </c>
      <c r="AK1441" s="411">
        <v>229</v>
      </c>
      <c r="AL1441" s="411">
        <v>226</v>
      </c>
      <c r="AM1441" s="411">
        <v>162</v>
      </c>
      <c r="AN1441" s="411">
        <v>163</v>
      </c>
      <c r="AO1441" s="411">
        <v>98</v>
      </c>
      <c r="AP1441" s="411">
        <v>179</v>
      </c>
      <c r="AQ1441" s="411">
        <v>121.60548023521724</v>
      </c>
      <c r="AR1441" s="412">
        <v>261.98313200087858</v>
      </c>
      <c r="AS1441" s="411">
        <f t="shared" si="433"/>
        <v>2309.5886122360957</v>
      </c>
      <c r="AT1441" s="411">
        <f t="shared" si="434"/>
        <v>1480.7741935483871</v>
      </c>
      <c r="AU1441" s="411">
        <f t="shared" si="435"/>
        <v>239.19132369299223</v>
      </c>
      <c r="AV1441" s="411">
        <f t="shared" si="436"/>
        <v>589.62309499471644</v>
      </c>
      <c r="AW1441" s="411">
        <v>0</v>
      </c>
      <c r="AX1441" s="411">
        <v>0</v>
      </c>
      <c r="AY1441" s="411">
        <v>0</v>
      </c>
      <c r="AZ1441" s="411">
        <v>0</v>
      </c>
      <c r="BA1441" s="411">
        <v>0</v>
      </c>
      <c r="BB1441" s="411">
        <v>0</v>
      </c>
      <c r="BC1441" s="411">
        <v>0</v>
      </c>
      <c r="BD1441" s="411">
        <v>0</v>
      </c>
      <c r="BE1441" s="411">
        <v>0</v>
      </c>
      <c r="BF1441" s="411">
        <v>0</v>
      </c>
      <c r="BG1441" s="411">
        <v>0</v>
      </c>
      <c r="BH1441" s="412">
        <v>0</v>
      </c>
      <c r="BI1441" s="411">
        <f t="shared" si="437"/>
        <v>0</v>
      </c>
      <c r="BJ1441" s="411">
        <v>221</v>
      </c>
      <c r="BK1441" s="411">
        <v>175</v>
      </c>
      <c r="BL1441" s="411">
        <v>232.99999999999997</v>
      </c>
      <c r="BM1441" s="411">
        <v>240</v>
      </c>
      <c r="BN1441" s="411">
        <v>229</v>
      </c>
      <c r="BO1441" s="411">
        <v>226</v>
      </c>
      <c r="BP1441" s="411">
        <v>162</v>
      </c>
      <c r="BQ1441" s="411">
        <v>163</v>
      </c>
      <c r="BR1441" s="411">
        <v>98</v>
      </c>
      <c r="BS1441" s="411">
        <v>179</v>
      </c>
      <c r="BT1441" s="411">
        <v>121.60548023521724</v>
      </c>
      <c r="BU1441" s="412">
        <v>261.98313200087858</v>
      </c>
      <c r="BV1441" s="411">
        <f t="shared" si="438"/>
        <v>2309.5886122360957</v>
      </c>
      <c r="BW1441" s="411">
        <v>0</v>
      </c>
      <c r="BX1441" s="411">
        <v>0</v>
      </c>
      <c r="BY1441" s="411">
        <v>0</v>
      </c>
      <c r="BZ1441" s="411">
        <v>0</v>
      </c>
      <c r="CA1441" s="411">
        <v>0</v>
      </c>
      <c r="CB1441" s="411">
        <v>0</v>
      </c>
      <c r="CC1441" s="411">
        <v>0</v>
      </c>
      <c r="CD1441" s="411">
        <v>0</v>
      </c>
      <c r="CE1441" s="411">
        <v>0</v>
      </c>
      <c r="CF1441" s="411">
        <v>0</v>
      </c>
      <c r="CG1441" s="411">
        <v>0</v>
      </c>
      <c r="CH1441" s="412">
        <v>0</v>
      </c>
      <c r="CI1441" s="411">
        <f t="shared" si="439"/>
        <v>0</v>
      </c>
      <c r="CJ1441" s="411">
        <v>221</v>
      </c>
      <c r="CK1441" s="411">
        <v>175</v>
      </c>
      <c r="CL1441" s="411">
        <v>232.99999999999997</v>
      </c>
      <c r="CM1441" s="411">
        <v>240</v>
      </c>
      <c r="CN1441" s="411">
        <v>229</v>
      </c>
      <c r="CO1441" s="411">
        <v>226</v>
      </c>
      <c r="CP1441" s="411">
        <v>162</v>
      </c>
      <c r="CQ1441" s="411">
        <v>163</v>
      </c>
      <c r="CR1441" s="411">
        <v>98</v>
      </c>
      <c r="CS1441" s="411">
        <v>179</v>
      </c>
      <c r="CT1441" s="411">
        <v>121.60548023521724</v>
      </c>
      <c r="CU1441" s="412">
        <v>261.98313200087858</v>
      </c>
      <c r="CV1441" s="411">
        <f t="shared" si="440"/>
        <v>2309.5886122360957</v>
      </c>
      <c r="CW1441" s="411">
        <v>120.25</v>
      </c>
      <c r="CX1441" s="411">
        <v>101.5</v>
      </c>
      <c r="CY1441" s="411">
        <v>123.12499999999997</v>
      </c>
      <c r="CZ1441" s="411">
        <v>132.75</v>
      </c>
      <c r="DA1441" s="411">
        <v>133.25</v>
      </c>
      <c r="DB1441" s="411">
        <v>129.25</v>
      </c>
      <c r="DC1441" s="411">
        <v>96.125</v>
      </c>
      <c r="DD1441" s="411">
        <v>81.125</v>
      </c>
      <c r="DE1441" s="411">
        <v>52.5</v>
      </c>
      <c r="DF1441" s="411">
        <v>-22.375</v>
      </c>
      <c r="DG1441" s="411">
        <v>-8.4120590952711609</v>
      </c>
      <c r="DH1441" s="412">
        <v>0</v>
      </c>
      <c r="DI1441" s="411">
        <f t="shared" si="441"/>
        <v>939.08794090472884</v>
      </c>
      <c r="DJ1441" s="411">
        <v>341.25</v>
      </c>
      <c r="DK1441" s="411">
        <v>276.5</v>
      </c>
      <c r="DL1441" s="411">
        <v>356.12499999999994</v>
      </c>
      <c r="DM1441" s="411">
        <v>372.75</v>
      </c>
      <c r="DN1441" s="411">
        <v>362.25</v>
      </c>
      <c r="DO1441" s="411">
        <v>355.25</v>
      </c>
      <c r="DP1441" s="411">
        <v>258.125</v>
      </c>
      <c r="DQ1441" s="411">
        <v>244.125</v>
      </c>
      <c r="DR1441" s="411">
        <v>150.5</v>
      </c>
      <c r="DS1441" s="411">
        <v>156.625</v>
      </c>
      <c r="DT1441" s="411">
        <v>113.19342113994608</v>
      </c>
      <c r="DU1441" s="412">
        <v>261.98313200087858</v>
      </c>
      <c r="DV1441" s="411">
        <f t="shared" si="442"/>
        <v>3248.6765531408246</v>
      </c>
      <c r="DW1441" s="412">
        <v>341.25</v>
      </c>
      <c r="DX1441" s="412">
        <v>276.5</v>
      </c>
      <c r="DY1441" s="412">
        <v>356.12499999999994</v>
      </c>
      <c r="DZ1441" s="412">
        <v>372.75</v>
      </c>
      <c r="EA1441" s="412">
        <v>362.25</v>
      </c>
      <c r="EB1441" s="412">
        <v>355.25</v>
      </c>
      <c r="EC1441" s="412">
        <v>258.125</v>
      </c>
      <c r="ED1441" s="412">
        <v>244.125</v>
      </c>
      <c r="EE1441" s="412">
        <v>150.5</v>
      </c>
      <c r="EF1441" s="412">
        <v>156.625</v>
      </c>
      <c r="EG1441" s="412">
        <v>113.19342113994608</v>
      </c>
      <c r="EH1441" s="412">
        <v>261.98313200087858</v>
      </c>
      <c r="EI1441" s="411">
        <f t="shared" si="443"/>
        <v>3248.6765531408246</v>
      </c>
      <c r="EK1441" s="411">
        <f t="shared" si="444"/>
        <v>3248.676553140825</v>
      </c>
      <c r="EL1441" s="7">
        <f t="shared" si="445"/>
        <v>0</v>
      </c>
    </row>
    <row r="1442" spans="1:142">
      <c r="A1442" s="365" t="str">
        <f t="shared" si="427"/>
        <v xml:space="preserve"> 248</v>
      </c>
      <c r="B1442" s="370" t="s">
        <v>993</v>
      </c>
      <c r="C1442" s="370" t="s">
        <v>1219</v>
      </c>
      <c r="D1442" s="411">
        <v>448425</v>
      </c>
      <c r="E1442" s="411">
        <v>480075</v>
      </c>
      <c r="F1442" s="411">
        <v>527850</v>
      </c>
      <c r="G1442" s="411">
        <v>485475</v>
      </c>
      <c r="H1442" s="411">
        <v>428100</v>
      </c>
      <c r="I1442" s="411">
        <v>364950</v>
      </c>
      <c r="J1442" s="411">
        <v>391550</v>
      </c>
      <c r="K1442" s="411">
        <v>397250</v>
      </c>
      <c r="L1442" s="411">
        <v>317975</v>
      </c>
      <c r="M1442" s="411">
        <v>345375</v>
      </c>
      <c r="N1442" s="411">
        <v>368250</v>
      </c>
      <c r="O1442" s="412">
        <v>402275</v>
      </c>
      <c r="P1442" s="411">
        <f t="shared" si="428"/>
        <v>4957550</v>
      </c>
      <c r="Q1442" s="411">
        <f t="shared" si="429"/>
        <v>3113794.3548387098</v>
      </c>
      <c r="R1442" s="411">
        <f t="shared" si="430"/>
        <v>640138.40378197993</v>
      </c>
      <c r="S1442" s="411">
        <f t="shared" si="431"/>
        <v>1203617.2413793104</v>
      </c>
      <c r="T1442" s="411">
        <v>0</v>
      </c>
      <c r="U1442" s="411">
        <v>0</v>
      </c>
      <c r="V1442" s="411">
        <v>0</v>
      </c>
      <c r="W1442" s="411">
        <v>0</v>
      </c>
      <c r="X1442" s="411">
        <v>0</v>
      </c>
      <c r="Y1442" s="411">
        <v>0</v>
      </c>
      <c r="Z1442" s="411">
        <v>0</v>
      </c>
      <c r="AA1442" s="411">
        <v>0</v>
      </c>
      <c r="AB1442" s="411">
        <v>0</v>
      </c>
      <c r="AC1442" s="411">
        <v>0</v>
      </c>
      <c r="AD1442" s="411">
        <v>-10000.255227049987</v>
      </c>
      <c r="AE1442" s="412">
        <v>4947.8146277180085</v>
      </c>
      <c r="AF1442" s="411">
        <f t="shared" si="432"/>
        <v>-5052.4405993319788</v>
      </c>
      <c r="AG1442" s="411">
        <v>448425</v>
      </c>
      <c r="AH1442" s="411">
        <v>480075</v>
      </c>
      <c r="AI1442" s="411">
        <v>527850</v>
      </c>
      <c r="AJ1442" s="411">
        <v>485475</v>
      </c>
      <c r="AK1442" s="411">
        <v>428100</v>
      </c>
      <c r="AL1442" s="411">
        <v>364950</v>
      </c>
      <c r="AM1442" s="411">
        <v>391550</v>
      </c>
      <c r="AN1442" s="411">
        <v>397250</v>
      </c>
      <c r="AO1442" s="411">
        <v>317975</v>
      </c>
      <c r="AP1442" s="411">
        <v>345375</v>
      </c>
      <c r="AQ1442" s="411">
        <v>358249.74477295001</v>
      </c>
      <c r="AR1442" s="412">
        <v>407222.81462771801</v>
      </c>
      <c r="AS1442" s="411">
        <f t="shared" si="433"/>
        <v>4952497.5594006684</v>
      </c>
      <c r="AT1442" s="411">
        <f t="shared" si="434"/>
        <v>3113794.3548387098</v>
      </c>
      <c r="AU1442" s="411">
        <f t="shared" si="435"/>
        <v>640138.40378197993</v>
      </c>
      <c r="AV1442" s="411">
        <f t="shared" si="436"/>
        <v>1198564.8007799783</v>
      </c>
      <c r="AW1442" s="411">
        <v>0</v>
      </c>
      <c r="AX1442" s="411">
        <v>0</v>
      </c>
      <c r="AY1442" s="411">
        <v>0</v>
      </c>
      <c r="AZ1442" s="411">
        <v>0</v>
      </c>
      <c r="BA1442" s="411">
        <v>0</v>
      </c>
      <c r="BB1442" s="411">
        <v>0</v>
      </c>
      <c r="BC1442" s="411">
        <v>0</v>
      </c>
      <c r="BD1442" s="411">
        <v>0</v>
      </c>
      <c r="BE1442" s="411">
        <v>0</v>
      </c>
      <c r="BF1442" s="411">
        <v>0</v>
      </c>
      <c r="BG1442" s="411">
        <v>0</v>
      </c>
      <c r="BH1442" s="412">
        <v>0</v>
      </c>
      <c r="BI1442" s="411">
        <f t="shared" si="437"/>
        <v>0</v>
      </c>
      <c r="BJ1442" s="411">
        <v>448425</v>
      </c>
      <c r="BK1442" s="411">
        <v>480075</v>
      </c>
      <c r="BL1442" s="411">
        <v>527850</v>
      </c>
      <c r="BM1442" s="411">
        <v>485475</v>
      </c>
      <c r="BN1442" s="411">
        <v>428100</v>
      </c>
      <c r="BO1442" s="411">
        <v>364950</v>
      </c>
      <c r="BP1442" s="411">
        <v>391550</v>
      </c>
      <c r="BQ1442" s="411">
        <v>397250</v>
      </c>
      <c r="BR1442" s="411">
        <v>317975</v>
      </c>
      <c r="BS1442" s="411">
        <v>345375</v>
      </c>
      <c r="BT1442" s="411">
        <v>358249.74477295001</v>
      </c>
      <c r="BU1442" s="412">
        <v>407222.81462771801</v>
      </c>
      <c r="BV1442" s="411">
        <f t="shared" si="438"/>
        <v>4952497.5594006684</v>
      </c>
      <c r="BW1442" s="411">
        <v>0</v>
      </c>
      <c r="BX1442" s="411">
        <v>0</v>
      </c>
      <c r="BY1442" s="411">
        <v>0</v>
      </c>
      <c r="BZ1442" s="411">
        <v>0</v>
      </c>
      <c r="CA1442" s="411">
        <v>0</v>
      </c>
      <c r="CB1442" s="411">
        <v>0</v>
      </c>
      <c r="CC1442" s="411">
        <v>0</v>
      </c>
      <c r="CD1442" s="411">
        <v>0</v>
      </c>
      <c r="CE1442" s="411">
        <v>0</v>
      </c>
      <c r="CF1442" s="411">
        <v>0</v>
      </c>
      <c r="CG1442" s="411">
        <v>0</v>
      </c>
      <c r="CH1442" s="412">
        <v>0</v>
      </c>
      <c r="CI1442" s="411">
        <f t="shared" si="439"/>
        <v>0</v>
      </c>
      <c r="CJ1442" s="411">
        <v>448425</v>
      </c>
      <c r="CK1442" s="411">
        <v>480075</v>
      </c>
      <c r="CL1442" s="411">
        <v>527850</v>
      </c>
      <c r="CM1442" s="411">
        <v>485475</v>
      </c>
      <c r="CN1442" s="411">
        <v>428100</v>
      </c>
      <c r="CO1442" s="411">
        <v>364950</v>
      </c>
      <c r="CP1442" s="411">
        <v>391550</v>
      </c>
      <c r="CQ1442" s="411">
        <v>397250</v>
      </c>
      <c r="CR1442" s="411">
        <v>317975</v>
      </c>
      <c r="CS1442" s="411">
        <v>345375</v>
      </c>
      <c r="CT1442" s="411">
        <v>358249.74477295001</v>
      </c>
      <c r="CU1442" s="412">
        <v>407222.81462771801</v>
      </c>
      <c r="CV1442" s="411">
        <f t="shared" si="440"/>
        <v>4952497.5594006684</v>
      </c>
      <c r="CW1442" s="411">
        <v>90946.875</v>
      </c>
      <c r="CX1442" s="411">
        <v>68615.625</v>
      </c>
      <c r="CY1442" s="411">
        <v>62643.749999999971</v>
      </c>
      <c r="CZ1442" s="411">
        <v>86315.625</v>
      </c>
      <c r="DA1442" s="411">
        <v>81237.5</v>
      </c>
      <c r="DB1442" s="411">
        <v>76881.25</v>
      </c>
      <c r="DC1442" s="411">
        <v>98056.25</v>
      </c>
      <c r="DD1442" s="411">
        <v>97343.75</v>
      </c>
      <c r="DE1442" s="411">
        <v>76628.125</v>
      </c>
      <c r="DF1442" s="411">
        <v>-43171.875</v>
      </c>
      <c r="DG1442" s="411">
        <v>-33225.657337267228</v>
      </c>
      <c r="DH1442" s="412">
        <v>0</v>
      </c>
      <c r="DI1442" s="411">
        <f t="shared" si="441"/>
        <v>662271.21766273282</v>
      </c>
      <c r="DJ1442" s="411">
        <v>539371.875</v>
      </c>
      <c r="DK1442" s="411">
        <v>548690.625</v>
      </c>
      <c r="DL1442" s="411">
        <v>590493.75</v>
      </c>
      <c r="DM1442" s="411">
        <v>571790.625</v>
      </c>
      <c r="DN1442" s="411">
        <v>509337.5</v>
      </c>
      <c r="DO1442" s="411">
        <v>441831.25</v>
      </c>
      <c r="DP1442" s="411">
        <v>489606.25</v>
      </c>
      <c r="DQ1442" s="411">
        <v>494593.75</v>
      </c>
      <c r="DR1442" s="411">
        <v>394603.125</v>
      </c>
      <c r="DS1442" s="411">
        <v>302203.125</v>
      </c>
      <c r="DT1442" s="411">
        <v>325024.08743568277</v>
      </c>
      <c r="DU1442" s="412">
        <v>407222.81462771801</v>
      </c>
      <c r="DV1442" s="411">
        <f t="shared" si="442"/>
        <v>5614768.7770634014</v>
      </c>
      <c r="DW1442" s="412">
        <v>539371.875</v>
      </c>
      <c r="DX1442" s="412">
        <v>548690.625</v>
      </c>
      <c r="DY1442" s="412">
        <v>590493.75</v>
      </c>
      <c r="DZ1442" s="412">
        <v>571790.625</v>
      </c>
      <c r="EA1442" s="412">
        <v>509337.5</v>
      </c>
      <c r="EB1442" s="412">
        <v>441831.25</v>
      </c>
      <c r="EC1442" s="412">
        <v>489606.25</v>
      </c>
      <c r="ED1442" s="412">
        <v>494593.75</v>
      </c>
      <c r="EE1442" s="412">
        <v>394603.125</v>
      </c>
      <c r="EF1442" s="412">
        <v>302203.125</v>
      </c>
      <c r="EG1442" s="412">
        <v>325024.08743568277</v>
      </c>
      <c r="EH1442" s="412">
        <v>407222.81462771801</v>
      </c>
      <c r="EI1442" s="411">
        <f t="shared" si="443"/>
        <v>5614768.7770634014</v>
      </c>
      <c r="EK1442" s="411">
        <f t="shared" si="444"/>
        <v>5614768.7770634014</v>
      </c>
      <c r="EL1442" s="7">
        <f t="shared" si="445"/>
        <v>0</v>
      </c>
    </row>
    <row r="1443" spans="1:142">
      <c r="A1443" s="365" t="str">
        <f t="shared" si="427"/>
        <v xml:space="preserve"> 248</v>
      </c>
      <c r="B1443" s="370" t="s">
        <v>993</v>
      </c>
      <c r="C1443" s="370" t="s">
        <v>919</v>
      </c>
      <c r="D1443" s="411">
        <v>7</v>
      </c>
      <c r="E1443" s="411">
        <v>7</v>
      </c>
      <c r="F1443" s="411">
        <v>7</v>
      </c>
      <c r="G1443" s="411">
        <v>7</v>
      </c>
      <c r="H1443" s="411">
        <v>7</v>
      </c>
      <c r="I1443" s="411">
        <v>7</v>
      </c>
      <c r="J1443" s="411">
        <v>7</v>
      </c>
      <c r="K1443" s="411">
        <v>7</v>
      </c>
      <c r="L1443" s="411">
        <v>7</v>
      </c>
      <c r="M1443" s="411">
        <v>8</v>
      </c>
      <c r="N1443" s="411">
        <v>8.6334</v>
      </c>
      <c r="O1443" s="412">
        <v>7.4</v>
      </c>
      <c r="P1443" s="411">
        <f t="shared" si="428"/>
        <v>87.0334</v>
      </c>
      <c r="Q1443" s="411">
        <f t="shared" si="429"/>
        <v>48.774193548387096</v>
      </c>
      <c r="R1443" s="411">
        <f t="shared" si="430"/>
        <v>12.294771968854281</v>
      </c>
      <c r="S1443" s="411">
        <f t="shared" si="431"/>
        <v>25.96443448275862</v>
      </c>
      <c r="T1443" s="411">
        <v>0</v>
      </c>
      <c r="U1443" s="411">
        <v>0</v>
      </c>
      <c r="V1443" s="411">
        <v>0</v>
      </c>
      <c r="W1443" s="411">
        <v>0</v>
      </c>
      <c r="X1443" s="411">
        <v>0</v>
      </c>
      <c r="Y1443" s="411">
        <v>0</v>
      </c>
      <c r="Z1443" s="411">
        <v>0</v>
      </c>
      <c r="AA1443" s="411">
        <v>0</v>
      </c>
      <c r="AB1443" s="411">
        <v>0</v>
      </c>
      <c r="AC1443" s="411">
        <v>0</v>
      </c>
      <c r="AD1443" s="411">
        <v>-0.95926666666666693</v>
      </c>
      <c r="AE1443" s="412">
        <v>-0.92500000000000004</v>
      </c>
      <c r="AF1443" s="411">
        <f t="shared" si="432"/>
        <v>-1.884266666666667</v>
      </c>
      <c r="AG1443" s="411">
        <v>7</v>
      </c>
      <c r="AH1443" s="411">
        <v>7</v>
      </c>
      <c r="AI1443" s="411">
        <v>7</v>
      </c>
      <c r="AJ1443" s="411">
        <v>7</v>
      </c>
      <c r="AK1443" s="411">
        <v>7</v>
      </c>
      <c r="AL1443" s="411">
        <v>7</v>
      </c>
      <c r="AM1443" s="411">
        <v>7</v>
      </c>
      <c r="AN1443" s="411">
        <v>7</v>
      </c>
      <c r="AO1443" s="411">
        <v>7</v>
      </c>
      <c r="AP1443" s="411">
        <v>8</v>
      </c>
      <c r="AQ1443" s="411">
        <v>7.6741333333333337</v>
      </c>
      <c r="AR1443" s="412">
        <v>6.4749999999999996</v>
      </c>
      <c r="AS1443" s="411">
        <f t="shared" si="433"/>
        <v>85.149133333333324</v>
      </c>
      <c r="AT1443" s="411">
        <f t="shared" si="434"/>
        <v>48.774193548387096</v>
      </c>
      <c r="AU1443" s="411">
        <f t="shared" si="435"/>
        <v>12.294771968854281</v>
      </c>
      <c r="AV1443" s="411">
        <f t="shared" si="436"/>
        <v>24.080167816091951</v>
      </c>
      <c r="AW1443" s="411">
        <v>0</v>
      </c>
      <c r="AX1443" s="411">
        <v>0</v>
      </c>
      <c r="AY1443" s="411">
        <v>0</v>
      </c>
      <c r="AZ1443" s="411">
        <v>0</v>
      </c>
      <c r="BA1443" s="411">
        <v>0</v>
      </c>
      <c r="BB1443" s="411">
        <v>0</v>
      </c>
      <c r="BC1443" s="411">
        <v>0</v>
      </c>
      <c r="BD1443" s="411">
        <v>0</v>
      </c>
      <c r="BE1443" s="411">
        <v>0</v>
      </c>
      <c r="BF1443" s="411">
        <v>0</v>
      </c>
      <c r="BG1443" s="411">
        <v>0</v>
      </c>
      <c r="BH1443" s="412">
        <v>0</v>
      </c>
      <c r="BI1443" s="411">
        <f t="shared" si="437"/>
        <v>0</v>
      </c>
      <c r="BJ1443" s="411">
        <v>7</v>
      </c>
      <c r="BK1443" s="411">
        <v>7</v>
      </c>
      <c r="BL1443" s="411">
        <v>7</v>
      </c>
      <c r="BM1443" s="411">
        <v>7</v>
      </c>
      <c r="BN1443" s="411">
        <v>7</v>
      </c>
      <c r="BO1443" s="411">
        <v>7</v>
      </c>
      <c r="BP1443" s="411">
        <v>7</v>
      </c>
      <c r="BQ1443" s="411">
        <v>7</v>
      </c>
      <c r="BR1443" s="411">
        <v>7</v>
      </c>
      <c r="BS1443" s="411">
        <v>8</v>
      </c>
      <c r="BT1443" s="411">
        <v>7.6741333333333337</v>
      </c>
      <c r="BU1443" s="412">
        <v>6.4749999999999996</v>
      </c>
      <c r="BV1443" s="411">
        <f t="shared" si="438"/>
        <v>85.149133333333324</v>
      </c>
      <c r="BW1443" s="411">
        <v>0</v>
      </c>
      <c r="BX1443" s="411">
        <v>0</v>
      </c>
      <c r="BY1443" s="411">
        <v>0</v>
      </c>
      <c r="BZ1443" s="411">
        <v>0</v>
      </c>
      <c r="CA1443" s="411">
        <v>0</v>
      </c>
      <c r="CB1443" s="411">
        <v>0</v>
      </c>
      <c r="CC1443" s="411">
        <v>0</v>
      </c>
      <c r="CD1443" s="411">
        <v>0</v>
      </c>
      <c r="CE1443" s="411">
        <v>0</v>
      </c>
      <c r="CF1443" s="411">
        <v>0</v>
      </c>
      <c r="CG1443" s="411">
        <v>0</v>
      </c>
      <c r="CH1443" s="412">
        <v>0</v>
      </c>
      <c r="CI1443" s="411">
        <f t="shared" si="439"/>
        <v>0</v>
      </c>
      <c r="CJ1443" s="411">
        <v>7</v>
      </c>
      <c r="CK1443" s="411">
        <v>7</v>
      </c>
      <c r="CL1443" s="411">
        <v>7</v>
      </c>
      <c r="CM1443" s="411">
        <v>7</v>
      </c>
      <c r="CN1443" s="411">
        <v>7</v>
      </c>
      <c r="CO1443" s="411">
        <v>7</v>
      </c>
      <c r="CP1443" s="411">
        <v>7</v>
      </c>
      <c r="CQ1443" s="411">
        <v>7</v>
      </c>
      <c r="CR1443" s="411">
        <v>7</v>
      </c>
      <c r="CS1443" s="411">
        <v>8</v>
      </c>
      <c r="CT1443" s="411">
        <v>7.6741333333333337</v>
      </c>
      <c r="CU1443" s="412">
        <v>6.4749999999999996</v>
      </c>
      <c r="CV1443" s="411">
        <f t="shared" si="440"/>
        <v>85.149133333333324</v>
      </c>
      <c r="CW1443" s="411">
        <v>0</v>
      </c>
      <c r="CX1443" s="411">
        <v>0</v>
      </c>
      <c r="CY1443" s="411">
        <v>0</v>
      </c>
      <c r="CZ1443" s="411">
        <v>0</v>
      </c>
      <c r="DA1443" s="411">
        <v>0</v>
      </c>
      <c r="DB1443" s="411">
        <v>0</v>
      </c>
      <c r="DC1443" s="411">
        <v>0</v>
      </c>
      <c r="DD1443" s="411">
        <v>0</v>
      </c>
      <c r="DE1443" s="411">
        <v>0</v>
      </c>
      <c r="DF1443" s="411">
        <v>-1</v>
      </c>
      <c r="DG1443" s="411">
        <v>-0.81408083333333336</v>
      </c>
      <c r="DH1443" s="412">
        <v>0</v>
      </c>
      <c r="DI1443" s="411">
        <f t="shared" si="441"/>
        <v>-1.8140808333333334</v>
      </c>
      <c r="DJ1443" s="411">
        <v>7</v>
      </c>
      <c r="DK1443" s="411">
        <v>7</v>
      </c>
      <c r="DL1443" s="411">
        <v>7</v>
      </c>
      <c r="DM1443" s="411">
        <v>7</v>
      </c>
      <c r="DN1443" s="411">
        <v>7</v>
      </c>
      <c r="DO1443" s="411">
        <v>7</v>
      </c>
      <c r="DP1443" s="411">
        <v>7</v>
      </c>
      <c r="DQ1443" s="411">
        <v>7</v>
      </c>
      <c r="DR1443" s="411">
        <v>7</v>
      </c>
      <c r="DS1443" s="411">
        <v>7</v>
      </c>
      <c r="DT1443" s="411">
        <v>6.8600525000000001</v>
      </c>
      <c r="DU1443" s="412">
        <v>6.4749999999999996</v>
      </c>
      <c r="DV1443" s="411">
        <f t="shared" si="442"/>
        <v>83.335052499999989</v>
      </c>
      <c r="DW1443" s="412">
        <v>7</v>
      </c>
      <c r="DX1443" s="412">
        <v>7</v>
      </c>
      <c r="DY1443" s="412">
        <v>7</v>
      </c>
      <c r="DZ1443" s="412">
        <v>7</v>
      </c>
      <c r="EA1443" s="412">
        <v>7</v>
      </c>
      <c r="EB1443" s="412">
        <v>7</v>
      </c>
      <c r="EC1443" s="412">
        <v>7</v>
      </c>
      <c r="ED1443" s="412">
        <v>7</v>
      </c>
      <c r="EE1443" s="412">
        <v>7</v>
      </c>
      <c r="EF1443" s="412">
        <v>7</v>
      </c>
      <c r="EG1443" s="412">
        <v>6.8600525000000001</v>
      </c>
      <c r="EH1443" s="412">
        <v>6.4749999999999996</v>
      </c>
      <c r="EI1443" s="411">
        <f t="shared" si="443"/>
        <v>83.335052499999989</v>
      </c>
      <c r="EK1443" s="411">
        <f t="shared" si="444"/>
        <v>83.335052500000003</v>
      </c>
      <c r="EL1443" s="7">
        <f t="shared" si="445"/>
        <v>0</v>
      </c>
    </row>
    <row r="1444" spans="1:142">
      <c r="A1444" s="365" t="str">
        <f t="shared" si="427"/>
        <v xml:space="preserve"> 248</v>
      </c>
      <c r="B1444" s="370" t="s">
        <v>993</v>
      </c>
      <c r="C1444" s="370" t="s">
        <v>989</v>
      </c>
      <c r="D1444" s="411">
        <v>221</v>
      </c>
      <c r="E1444" s="411">
        <v>175</v>
      </c>
      <c r="F1444" s="411">
        <v>233</v>
      </c>
      <c r="G1444" s="411">
        <v>240</v>
      </c>
      <c r="H1444" s="411">
        <v>229</v>
      </c>
      <c r="I1444" s="411">
        <v>226</v>
      </c>
      <c r="J1444" s="411">
        <v>162</v>
      </c>
      <c r="K1444" s="411">
        <v>163</v>
      </c>
      <c r="L1444" s="411">
        <v>98</v>
      </c>
      <c r="M1444" s="411">
        <v>179</v>
      </c>
      <c r="N1444" s="411">
        <v>125</v>
      </c>
      <c r="O1444" s="412">
        <v>258.8</v>
      </c>
      <c r="P1444" s="411">
        <f t="shared" si="428"/>
        <v>2309.8000000000002</v>
      </c>
      <c r="Q1444" s="411">
        <f t="shared" si="429"/>
        <v>1480.7741935483871</v>
      </c>
      <c r="R1444" s="411">
        <f t="shared" si="430"/>
        <v>239.19132369299223</v>
      </c>
      <c r="S1444" s="411">
        <f t="shared" si="431"/>
        <v>589.83448275862065</v>
      </c>
      <c r="T1444" s="411">
        <v>0</v>
      </c>
      <c r="U1444" s="411">
        <v>0</v>
      </c>
      <c r="V1444" s="411">
        <v>0</v>
      </c>
      <c r="W1444" s="411">
        <v>0</v>
      </c>
      <c r="X1444" s="411">
        <v>0</v>
      </c>
      <c r="Y1444" s="411">
        <v>0</v>
      </c>
      <c r="Z1444" s="411">
        <v>0</v>
      </c>
      <c r="AA1444" s="411">
        <v>0</v>
      </c>
      <c r="AB1444" s="411">
        <v>0</v>
      </c>
      <c r="AC1444" s="411">
        <v>0</v>
      </c>
      <c r="AD1444" s="411">
        <v>-3.394519764782757</v>
      </c>
      <c r="AE1444" s="412">
        <v>3.1831320008785493</v>
      </c>
      <c r="AF1444" s="411">
        <f t="shared" si="432"/>
        <v>-0.21138776390420766</v>
      </c>
      <c r="AG1444" s="411">
        <v>221</v>
      </c>
      <c r="AH1444" s="411">
        <v>175</v>
      </c>
      <c r="AI1444" s="411">
        <v>232.99999999999997</v>
      </c>
      <c r="AJ1444" s="411">
        <v>240</v>
      </c>
      <c r="AK1444" s="411">
        <v>229</v>
      </c>
      <c r="AL1444" s="411">
        <v>226</v>
      </c>
      <c r="AM1444" s="411">
        <v>162</v>
      </c>
      <c r="AN1444" s="411">
        <v>163</v>
      </c>
      <c r="AO1444" s="411">
        <v>98</v>
      </c>
      <c r="AP1444" s="411">
        <v>179</v>
      </c>
      <c r="AQ1444" s="411">
        <v>121.60548023521724</v>
      </c>
      <c r="AR1444" s="412">
        <v>261.98313200087853</v>
      </c>
      <c r="AS1444" s="411">
        <f t="shared" si="433"/>
        <v>2309.5886122360957</v>
      </c>
      <c r="AT1444" s="411">
        <f t="shared" si="434"/>
        <v>1480.7741935483871</v>
      </c>
      <c r="AU1444" s="411">
        <f t="shared" si="435"/>
        <v>239.19132369299223</v>
      </c>
      <c r="AV1444" s="411">
        <f t="shared" si="436"/>
        <v>589.62309499471644</v>
      </c>
      <c r="AW1444" s="411">
        <v>0</v>
      </c>
      <c r="AX1444" s="411">
        <v>0</v>
      </c>
      <c r="AY1444" s="411">
        <v>0</v>
      </c>
      <c r="AZ1444" s="411">
        <v>0</v>
      </c>
      <c r="BA1444" s="411">
        <v>0</v>
      </c>
      <c r="BB1444" s="411">
        <v>0</v>
      </c>
      <c r="BC1444" s="411">
        <v>0</v>
      </c>
      <c r="BD1444" s="411">
        <v>0</v>
      </c>
      <c r="BE1444" s="411">
        <v>0</v>
      </c>
      <c r="BF1444" s="411">
        <v>0</v>
      </c>
      <c r="BG1444" s="411">
        <v>0</v>
      </c>
      <c r="BH1444" s="412">
        <v>0</v>
      </c>
      <c r="BI1444" s="411">
        <f t="shared" si="437"/>
        <v>0</v>
      </c>
      <c r="BJ1444" s="411">
        <v>221</v>
      </c>
      <c r="BK1444" s="411">
        <v>175</v>
      </c>
      <c r="BL1444" s="411">
        <v>232.99999999999997</v>
      </c>
      <c r="BM1444" s="411">
        <v>240</v>
      </c>
      <c r="BN1444" s="411">
        <v>229</v>
      </c>
      <c r="BO1444" s="411">
        <v>226</v>
      </c>
      <c r="BP1444" s="411">
        <v>162</v>
      </c>
      <c r="BQ1444" s="411">
        <v>163</v>
      </c>
      <c r="BR1444" s="411">
        <v>98</v>
      </c>
      <c r="BS1444" s="411">
        <v>179</v>
      </c>
      <c r="BT1444" s="411">
        <v>121.60548023521724</v>
      </c>
      <c r="BU1444" s="412">
        <v>261.98313200087853</v>
      </c>
      <c r="BV1444" s="411">
        <f t="shared" si="438"/>
        <v>2309.5886122360957</v>
      </c>
      <c r="BW1444" s="411">
        <v>0</v>
      </c>
      <c r="BX1444" s="411">
        <v>0</v>
      </c>
      <c r="BY1444" s="411">
        <v>0</v>
      </c>
      <c r="BZ1444" s="411">
        <v>0</v>
      </c>
      <c r="CA1444" s="411">
        <v>0</v>
      </c>
      <c r="CB1444" s="411">
        <v>0</v>
      </c>
      <c r="CC1444" s="411">
        <v>0</v>
      </c>
      <c r="CD1444" s="411">
        <v>0</v>
      </c>
      <c r="CE1444" s="411">
        <v>0</v>
      </c>
      <c r="CF1444" s="411">
        <v>0</v>
      </c>
      <c r="CG1444" s="411">
        <v>0</v>
      </c>
      <c r="CH1444" s="412">
        <v>0</v>
      </c>
      <c r="CI1444" s="411">
        <f t="shared" si="439"/>
        <v>0</v>
      </c>
      <c r="CJ1444" s="411">
        <v>221</v>
      </c>
      <c r="CK1444" s="411">
        <v>175</v>
      </c>
      <c r="CL1444" s="411">
        <v>232.99999999999997</v>
      </c>
      <c r="CM1444" s="411">
        <v>240</v>
      </c>
      <c r="CN1444" s="411">
        <v>229</v>
      </c>
      <c r="CO1444" s="411">
        <v>226</v>
      </c>
      <c r="CP1444" s="411">
        <v>162</v>
      </c>
      <c r="CQ1444" s="411">
        <v>163</v>
      </c>
      <c r="CR1444" s="411">
        <v>98</v>
      </c>
      <c r="CS1444" s="411">
        <v>179</v>
      </c>
      <c r="CT1444" s="411">
        <v>121.60548023521724</v>
      </c>
      <c r="CU1444" s="412">
        <v>261.98313200087853</v>
      </c>
      <c r="CV1444" s="411">
        <f t="shared" si="440"/>
        <v>2309.5886122360957</v>
      </c>
      <c r="CW1444" s="411">
        <v>120.25</v>
      </c>
      <c r="CX1444" s="411">
        <v>101.5</v>
      </c>
      <c r="CY1444" s="411">
        <v>123.12499999999997</v>
      </c>
      <c r="CZ1444" s="411">
        <v>132.75</v>
      </c>
      <c r="DA1444" s="411">
        <v>133.25</v>
      </c>
      <c r="DB1444" s="411">
        <v>129.25</v>
      </c>
      <c r="DC1444" s="411">
        <v>96.125</v>
      </c>
      <c r="DD1444" s="411">
        <v>81.125</v>
      </c>
      <c r="DE1444" s="411">
        <v>52.5</v>
      </c>
      <c r="DF1444" s="411">
        <v>-22.375</v>
      </c>
      <c r="DG1444" s="411">
        <v>-8.4120590952711609</v>
      </c>
      <c r="DH1444" s="412">
        <v>0</v>
      </c>
      <c r="DI1444" s="411">
        <f t="shared" si="441"/>
        <v>939.08794090472884</v>
      </c>
      <c r="DJ1444" s="411">
        <v>341.25</v>
      </c>
      <c r="DK1444" s="411">
        <v>276.5</v>
      </c>
      <c r="DL1444" s="411">
        <v>356.12499999999994</v>
      </c>
      <c r="DM1444" s="411">
        <v>372.75</v>
      </c>
      <c r="DN1444" s="411">
        <v>362.25</v>
      </c>
      <c r="DO1444" s="411">
        <v>355.25</v>
      </c>
      <c r="DP1444" s="411">
        <v>258.125</v>
      </c>
      <c r="DQ1444" s="411">
        <v>244.125</v>
      </c>
      <c r="DR1444" s="411">
        <v>150.5</v>
      </c>
      <c r="DS1444" s="411">
        <v>156.625</v>
      </c>
      <c r="DT1444" s="411">
        <v>113.19342113994608</v>
      </c>
      <c r="DU1444" s="412">
        <v>261.98313200087853</v>
      </c>
      <c r="DV1444" s="411">
        <f t="shared" si="442"/>
        <v>3248.6765531408246</v>
      </c>
      <c r="DW1444" s="412">
        <v>341.25</v>
      </c>
      <c r="DX1444" s="412">
        <v>276.5</v>
      </c>
      <c r="DY1444" s="412">
        <v>356.12499999999994</v>
      </c>
      <c r="DZ1444" s="412">
        <v>372.75</v>
      </c>
      <c r="EA1444" s="412">
        <v>362.25</v>
      </c>
      <c r="EB1444" s="412">
        <v>355.25</v>
      </c>
      <c r="EC1444" s="412">
        <v>258.125</v>
      </c>
      <c r="ED1444" s="412">
        <v>244.125</v>
      </c>
      <c r="EE1444" s="412">
        <v>150.5</v>
      </c>
      <c r="EF1444" s="412">
        <v>156.625</v>
      </c>
      <c r="EG1444" s="412">
        <v>113.19342113994608</v>
      </c>
      <c r="EH1444" s="412">
        <v>261.98313200087853</v>
      </c>
      <c r="EI1444" s="411">
        <f t="shared" si="443"/>
        <v>3248.6765531408246</v>
      </c>
      <c r="EK1444" s="411">
        <f t="shared" si="444"/>
        <v>3248.676553140825</v>
      </c>
      <c r="EL1444" s="7">
        <f t="shared" si="445"/>
        <v>0</v>
      </c>
    </row>
    <row r="1445" spans="1:142">
      <c r="A1445" s="365" t="str">
        <f t="shared" si="427"/>
        <v xml:space="preserve"> 248</v>
      </c>
      <c r="B1445" s="370" t="s">
        <v>993</v>
      </c>
      <c r="C1445" s="370" t="s">
        <v>973</v>
      </c>
      <c r="D1445" s="411">
        <v>1382</v>
      </c>
      <c r="E1445" s="411">
        <v>1462</v>
      </c>
      <c r="F1445" s="411">
        <v>1478</v>
      </c>
      <c r="G1445" s="411">
        <v>1384</v>
      </c>
      <c r="H1445" s="411">
        <v>1302</v>
      </c>
      <c r="I1445" s="411">
        <v>1228</v>
      </c>
      <c r="J1445" s="411">
        <v>1270</v>
      </c>
      <c r="K1445" s="411">
        <v>1290</v>
      </c>
      <c r="L1445" s="411">
        <v>1376</v>
      </c>
      <c r="M1445" s="411">
        <v>1752</v>
      </c>
      <c r="N1445" s="411">
        <v>1455.6052999999999</v>
      </c>
      <c r="O1445" s="412">
        <v>1384.2</v>
      </c>
      <c r="P1445" s="411">
        <f t="shared" si="428"/>
        <v>16763.8053</v>
      </c>
      <c r="Q1445" s="411">
        <f t="shared" si="429"/>
        <v>9465.0322580645152</v>
      </c>
      <c r="R1445" s="411">
        <f t="shared" si="430"/>
        <v>2327.3815350389323</v>
      </c>
      <c r="S1445" s="411">
        <f t="shared" si="431"/>
        <v>4971.3915068965516</v>
      </c>
      <c r="T1445" s="411">
        <v>0</v>
      </c>
      <c r="U1445" s="411">
        <v>0</v>
      </c>
      <c r="V1445" s="411">
        <v>0</v>
      </c>
      <c r="W1445" s="411">
        <v>0</v>
      </c>
      <c r="X1445" s="411">
        <v>0</v>
      </c>
      <c r="Y1445" s="411">
        <v>0</v>
      </c>
      <c r="Z1445" s="411">
        <v>0</v>
      </c>
      <c r="AA1445" s="411">
        <v>0</v>
      </c>
      <c r="AB1445" s="411">
        <v>0</v>
      </c>
      <c r="AC1445" s="411">
        <v>0</v>
      </c>
      <c r="AD1445" s="411">
        <v>-39.528647684580207</v>
      </c>
      <c r="AE1445" s="412">
        <v>17.025082363277079</v>
      </c>
      <c r="AF1445" s="411">
        <f t="shared" si="432"/>
        <v>-22.503565321303128</v>
      </c>
      <c r="AG1445" s="411">
        <v>1382</v>
      </c>
      <c r="AH1445" s="411">
        <v>1462</v>
      </c>
      <c r="AI1445" s="411">
        <v>1478</v>
      </c>
      <c r="AJ1445" s="411">
        <v>1384</v>
      </c>
      <c r="AK1445" s="411">
        <v>1302</v>
      </c>
      <c r="AL1445" s="411">
        <v>1228</v>
      </c>
      <c r="AM1445" s="411">
        <v>1270</v>
      </c>
      <c r="AN1445" s="411">
        <v>1290</v>
      </c>
      <c r="AO1445" s="411">
        <v>1376</v>
      </c>
      <c r="AP1445" s="411">
        <v>1752</v>
      </c>
      <c r="AQ1445" s="411">
        <v>1416.0766523154198</v>
      </c>
      <c r="AR1445" s="412">
        <v>1401.2250823632771</v>
      </c>
      <c r="AS1445" s="411">
        <f t="shared" si="433"/>
        <v>16741.301734678698</v>
      </c>
      <c r="AT1445" s="411">
        <f t="shared" si="434"/>
        <v>9465.0322580645152</v>
      </c>
      <c r="AU1445" s="411">
        <f t="shared" si="435"/>
        <v>2327.3815350389323</v>
      </c>
      <c r="AV1445" s="411">
        <f t="shared" si="436"/>
        <v>4948.8879415752481</v>
      </c>
      <c r="AW1445" s="411">
        <v>0</v>
      </c>
      <c r="AX1445" s="411">
        <v>0</v>
      </c>
      <c r="AY1445" s="411">
        <v>0</v>
      </c>
      <c r="AZ1445" s="411">
        <v>0</v>
      </c>
      <c r="BA1445" s="411">
        <v>0</v>
      </c>
      <c r="BB1445" s="411">
        <v>0</v>
      </c>
      <c r="BC1445" s="411">
        <v>0</v>
      </c>
      <c r="BD1445" s="411">
        <v>0</v>
      </c>
      <c r="BE1445" s="411">
        <v>0</v>
      </c>
      <c r="BF1445" s="411">
        <v>0</v>
      </c>
      <c r="BG1445" s="411">
        <v>0</v>
      </c>
      <c r="BH1445" s="412">
        <v>0</v>
      </c>
      <c r="BI1445" s="411">
        <f t="shared" si="437"/>
        <v>0</v>
      </c>
      <c r="BJ1445" s="411">
        <v>1382</v>
      </c>
      <c r="BK1445" s="411">
        <v>1462</v>
      </c>
      <c r="BL1445" s="411">
        <v>1478</v>
      </c>
      <c r="BM1445" s="411">
        <v>1384</v>
      </c>
      <c r="BN1445" s="411">
        <v>1302</v>
      </c>
      <c r="BO1445" s="411">
        <v>1228</v>
      </c>
      <c r="BP1445" s="411">
        <v>1270</v>
      </c>
      <c r="BQ1445" s="411">
        <v>1290</v>
      </c>
      <c r="BR1445" s="411">
        <v>1376</v>
      </c>
      <c r="BS1445" s="411">
        <v>1752</v>
      </c>
      <c r="BT1445" s="411">
        <v>1416.0766523154198</v>
      </c>
      <c r="BU1445" s="412">
        <v>1401.2250823632771</v>
      </c>
      <c r="BV1445" s="411">
        <f t="shared" si="438"/>
        <v>16741.301734678698</v>
      </c>
      <c r="BW1445" s="411">
        <v>0</v>
      </c>
      <c r="BX1445" s="411">
        <v>0</v>
      </c>
      <c r="BY1445" s="411">
        <v>0</v>
      </c>
      <c r="BZ1445" s="411">
        <v>0</v>
      </c>
      <c r="CA1445" s="411">
        <v>0</v>
      </c>
      <c r="CB1445" s="411">
        <v>0</v>
      </c>
      <c r="CC1445" s="411">
        <v>0</v>
      </c>
      <c r="CD1445" s="411">
        <v>0</v>
      </c>
      <c r="CE1445" s="411">
        <v>0</v>
      </c>
      <c r="CF1445" s="411">
        <v>0</v>
      </c>
      <c r="CG1445" s="411">
        <v>0</v>
      </c>
      <c r="CH1445" s="412">
        <v>0</v>
      </c>
      <c r="CI1445" s="411">
        <f t="shared" si="439"/>
        <v>0</v>
      </c>
      <c r="CJ1445" s="411">
        <v>1382</v>
      </c>
      <c r="CK1445" s="411">
        <v>1462</v>
      </c>
      <c r="CL1445" s="411">
        <v>1478</v>
      </c>
      <c r="CM1445" s="411">
        <v>1384</v>
      </c>
      <c r="CN1445" s="411">
        <v>1302</v>
      </c>
      <c r="CO1445" s="411">
        <v>1228</v>
      </c>
      <c r="CP1445" s="411">
        <v>1270</v>
      </c>
      <c r="CQ1445" s="411">
        <v>1290</v>
      </c>
      <c r="CR1445" s="411">
        <v>1376</v>
      </c>
      <c r="CS1445" s="411">
        <v>1752</v>
      </c>
      <c r="CT1445" s="411">
        <v>1416.0766523154198</v>
      </c>
      <c r="CU1445" s="412">
        <v>1401.2250823632771</v>
      </c>
      <c r="CV1445" s="411">
        <f t="shared" si="440"/>
        <v>16741.301734678698</v>
      </c>
      <c r="CW1445" s="411">
        <v>47.75</v>
      </c>
      <c r="CX1445" s="411">
        <v>37.75</v>
      </c>
      <c r="CY1445" s="411">
        <v>-8.0000000000000568</v>
      </c>
      <c r="CZ1445" s="411">
        <v>3.75</v>
      </c>
      <c r="DA1445" s="411">
        <v>14</v>
      </c>
      <c r="DB1445" s="411">
        <v>23.25</v>
      </c>
      <c r="DC1445" s="411">
        <v>18</v>
      </c>
      <c r="DD1445" s="411">
        <v>83.75</v>
      </c>
      <c r="DE1445" s="411">
        <v>73</v>
      </c>
      <c r="DF1445" s="411">
        <v>-219</v>
      </c>
      <c r="DG1445" s="411">
        <v>-123.49663302932815</v>
      </c>
      <c r="DH1445" s="412">
        <v>0</v>
      </c>
      <c r="DI1445" s="411">
        <f t="shared" si="441"/>
        <v>-49.246633029328208</v>
      </c>
      <c r="DJ1445" s="411">
        <v>1429.75</v>
      </c>
      <c r="DK1445" s="411">
        <v>1499.75</v>
      </c>
      <c r="DL1445" s="411">
        <v>1470</v>
      </c>
      <c r="DM1445" s="411">
        <v>1387.75</v>
      </c>
      <c r="DN1445" s="411">
        <v>1316</v>
      </c>
      <c r="DO1445" s="411">
        <v>1251.25</v>
      </c>
      <c r="DP1445" s="411">
        <v>1288</v>
      </c>
      <c r="DQ1445" s="411">
        <v>1373.75</v>
      </c>
      <c r="DR1445" s="411">
        <v>1449</v>
      </c>
      <c r="DS1445" s="411">
        <v>1533</v>
      </c>
      <c r="DT1445" s="411">
        <v>1292.5800192860916</v>
      </c>
      <c r="DU1445" s="412">
        <v>1401.2250823632771</v>
      </c>
      <c r="DV1445" s="411">
        <f t="shared" si="442"/>
        <v>16692.05510164937</v>
      </c>
      <c r="DW1445" s="412">
        <v>1429.75</v>
      </c>
      <c r="DX1445" s="412">
        <v>1499.75</v>
      </c>
      <c r="DY1445" s="412">
        <v>1470</v>
      </c>
      <c r="DZ1445" s="412">
        <v>1387.75</v>
      </c>
      <c r="EA1445" s="412">
        <v>1316</v>
      </c>
      <c r="EB1445" s="412">
        <v>1251.25</v>
      </c>
      <c r="EC1445" s="412">
        <v>1288</v>
      </c>
      <c r="ED1445" s="412">
        <v>1373.75</v>
      </c>
      <c r="EE1445" s="412">
        <v>1449</v>
      </c>
      <c r="EF1445" s="412">
        <v>1533</v>
      </c>
      <c r="EG1445" s="412">
        <v>1292.5800192860916</v>
      </c>
      <c r="EH1445" s="412">
        <v>1401.2250823632771</v>
      </c>
      <c r="EI1445" s="411">
        <f t="shared" si="443"/>
        <v>16692.05510164937</v>
      </c>
      <c r="EK1445" s="411">
        <f t="shared" si="444"/>
        <v>16692.05510164937</v>
      </c>
      <c r="EL1445" s="7">
        <f t="shared" si="445"/>
        <v>0</v>
      </c>
    </row>
    <row r="1446" spans="1:142">
      <c r="A1446" s="365" t="str">
        <f t="shared" si="427"/>
        <v xml:space="preserve"> 248</v>
      </c>
      <c r="B1446" s="370" t="s">
        <v>993</v>
      </c>
      <c r="C1446" s="370" t="s">
        <v>920</v>
      </c>
      <c r="D1446" s="411">
        <v>550010</v>
      </c>
      <c r="E1446" s="411">
        <v>616456</v>
      </c>
      <c r="F1446" s="411">
        <v>650560</v>
      </c>
      <c r="G1446" s="411">
        <v>574889</v>
      </c>
      <c r="H1446" s="411">
        <v>532839</v>
      </c>
      <c r="I1446" s="411">
        <v>517853</v>
      </c>
      <c r="J1446" s="411">
        <v>614341</v>
      </c>
      <c r="K1446" s="411">
        <v>671192</v>
      </c>
      <c r="L1446" s="411">
        <v>601197</v>
      </c>
      <c r="M1446" s="411">
        <v>661517</v>
      </c>
      <c r="N1446" s="411">
        <v>613061</v>
      </c>
      <c r="O1446" s="412">
        <v>570016</v>
      </c>
      <c r="P1446" s="411">
        <f t="shared" si="428"/>
        <v>7173931</v>
      </c>
      <c r="Q1446" s="411">
        <f t="shared" si="429"/>
        <v>4037130.5483870967</v>
      </c>
      <c r="R1446" s="411">
        <f t="shared" si="430"/>
        <v>1126359.0033370412</v>
      </c>
      <c r="S1446" s="411">
        <f t="shared" si="431"/>
        <v>2010441.448275862</v>
      </c>
      <c r="T1446" s="411">
        <v>0</v>
      </c>
      <c r="U1446" s="411">
        <v>0</v>
      </c>
      <c r="V1446" s="411">
        <v>0</v>
      </c>
      <c r="W1446" s="411">
        <v>0</v>
      </c>
      <c r="X1446" s="411">
        <v>0</v>
      </c>
      <c r="Y1446" s="411">
        <v>0</v>
      </c>
      <c r="Z1446" s="411">
        <v>0</v>
      </c>
      <c r="AA1446" s="411">
        <v>0</v>
      </c>
      <c r="AB1446" s="411">
        <v>0</v>
      </c>
      <c r="AC1446" s="411">
        <v>0</v>
      </c>
      <c r="AD1446" s="411">
        <v>-16648.381452139816</v>
      </c>
      <c r="AE1446" s="412">
        <v>7010.9589281792341</v>
      </c>
      <c r="AF1446" s="411">
        <f t="shared" si="432"/>
        <v>-9637.4225239605821</v>
      </c>
      <c r="AG1446" s="411">
        <v>550010</v>
      </c>
      <c r="AH1446" s="411">
        <v>616456</v>
      </c>
      <c r="AI1446" s="411">
        <v>650560</v>
      </c>
      <c r="AJ1446" s="411">
        <v>574889</v>
      </c>
      <c r="AK1446" s="411">
        <v>532839</v>
      </c>
      <c r="AL1446" s="411">
        <v>517853</v>
      </c>
      <c r="AM1446" s="411">
        <v>614341</v>
      </c>
      <c r="AN1446" s="411">
        <v>671192</v>
      </c>
      <c r="AO1446" s="411">
        <v>601197</v>
      </c>
      <c r="AP1446" s="411">
        <v>661517</v>
      </c>
      <c r="AQ1446" s="411">
        <v>596412.61854786018</v>
      </c>
      <c r="AR1446" s="412">
        <v>577026.95892817923</v>
      </c>
      <c r="AS1446" s="411">
        <f t="shared" si="433"/>
        <v>7164293.5774760395</v>
      </c>
      <c r="AT1446" s="411">
        <f t="shared" si="434"/>
        <v>4037130.5483870967</v>
      </c>
      <c r="AU1446" s="411">
        <f t="shared" si="435"/>
        <v>1126359.0033370412</v>
      </c>
      <c r="AV1446" s="411">
        <f t="shared" si="436"/>
        <v>2000804.0257519013</v>
      </c>
      <c r="AW1446" s="411">
        <v>0</v>
      </c>
      <c r="AX1446" s="411">
        <v>0</v>
      </c>
      <c r="AY1446" s="411">
        <v>0</v>
      </c>
      <c r="AZ1446" s="411">
        <v>0</v>
      </c>
      <c r="BA1446" s="411">
        <v>0</v>
      </c>
      <c r="BB1446" s="411">
        <v>0</v>
      </c>
      <c r="BC1446" s="411">
        <v>0</v>
      </c>
      <c r="BD1446" s="411">
        <v>0</v>
      </c>
      <c r="BE1446" s="411">
        <v>0</v>
      </c>
      <c r="BF1446" s="411">
        <v>0</v>
      </c>
      <c r="BG1446" s="411">
        <v>0</v>
      </c>
      <c r="BH1446" s="412">
        <v>0</v>
      </c>
      <c r="BI1446" s="411">
        <f t="shared" si="437"/>
        <v>0</v>
      </c>
      <c r="BJ1446" s="411">
        <v>550010</v>
      </c>
      <c r="BK1446" s="411">
        <v>616456</v>
      </c>
      <c r="BL1446" s="411">
        <v>650560</v>
      </c>
      <c r="BM1446" s="411">
        <v>574889</v>
      </c>
      <c r="BN1446" s="411">
        <v>532839</v>
      </c>
      <c r="BO1446" s="411">
        <v>517853</v>
      </c>
      <c r="BP1446" s="411">
        <v>614341</v>
      </c>
      <c r="BQ1446" s="411">
        <v>671192</v>
      </c>
      <c r="BR1446" s="411">
        <v>601197</v>
      </c>
      <c r="BS1446" s="411">
        <v>661517</v>
      </c>
      <c r="BT1446" s="411">
        <v>596412.61854786018</v>
      </c>
      <c r="BU1446" s="412">
        <v>577026.95892817923</v>
      </c>
      <c r="BV1446" s="411">
        <f t="shared" si="438"/>
        <v>7164293.5774760395</v>
      </c>
      <c r="BW1446" s="411">
        <v>0</v>
      </c>
      <c r="BX1446" s="411">
        <v>0</v>
      </c>
      <c r="BY1446" s="411">
        <v>0</v>
      </c>
      <c r="BZ1446" s="411">
        <v>0</v>
      </c>
      <c r="CA1446" s="411">
        <v>0</v>
      </c>
      <c r="CB1446" s="411">
        <v>0</v>
      </c>
      <c r="CC1446" s="411">
        <v>0</v>
      </c>
      <c r="CD1446" s="411">
        <v>0</v>
      </c>
      <c r="CE1446" s="411">
        <v>0</v>
      </c>
      <c r="CF1446" s="411">
        <v>0</v>
      </c>
      <c r="CG1446" s="411">
        <v>0</v>
      </c>
      <c r="CH1446" s="412">
        <v>0</v>
      </c>
      <c r="CI1446" s="411">
        <f t="shared" si="439"/>
        <v>0</v>
      </c>
      <c r="CJ1446" s="411">
        <v>550010</v>
      </c>
      <c r="CK1446" s="411">
        <v>616456</v>
      </c>
      <c r="CL1446" s="411">
        <v>650560</v>
      </c>
      <c r="CM1446" s="411">
        <v>574889</v>
      </c>
      <c r="CN1446" s="411">
        <v>532839</v>
      </c>
      <c r="CO1446" s="411">
        <v>517853</v>
      </c>
      <c r="CP1446" s="411">
        <v>614341</v>
      </c>
      <c r="CQ1446" s="411">
        <v>671192</v>
      </c>
      <c r="CR1446" s="411">
        <v>601197</v>
      </c>
      <c r="CS1446" s="411">
        <v>661517</v>
      </c>
      <c r="CT1446" s="411">
        <v>596412.61854786018</v>
      </c>
      <c r="CU1446" s="412">
        <v>577026.95892817923</v>
      </c>
      <c r="CV1446" s="411">
        <f t="shared" si="440"/>
        <v>7164293.5774760395</v>
      </c>
      <c r="CW1446" s="411">
        <v>-25876.25</v>
      </c>
      <c r="CX1446" s="411">
        <v>-34182</v>
      </c>
      <c r="CY1446" s="411">
        <v>-44570.000000000007</v>
      </c>
      <c r="CZ1446" s="411">
        <v>-28986.125</v>
      </c>
      <c r="DA1446" s="411">
        <v>-29854.875</v>
      </c>
      <c r="DB1446" s="411">
        <v>-9606.625</v>
      </c>
      <c r="DC1446" s="411">
        <v>2832.375</v>
      </c>
      <c r="DD1446" s="411">
        <v>38601</v>
      </c>
      <c r="DE1446" s="411">
        <v>41225.375</v>
      </c>
      <c r="DF1446" s="411">
        <v>-82689.625</v>
      </c>
      <c r="DG1446" s="411">
        <v>-56877.613149042372</v>
      </c>
      <c r="DH1446" s="412">
        <v>0</v>
      </c>
      <c r="DI1446" s="411">
        <f t="shared" si="441"/>
        <v>-229984.36314904236</v>
      </c>
      <c r="DJ1446" s="411">
        <v>524133.75</v>
      </c>
      <c r="DK1446" s="411">
        <v>582274</v>
      </c>
      <c r="DL1446" s="411">
        <v>605990</v>
      </c>
      <c r="DM1446" s="411">
        <v>545902.875</v>
      </c>
      <c r="DN1446" s="411">
        <v>502984.125</v>
      </c>
      <c r="DO1446" s="411">
        <v>508246.375</v>
      </c>
      <c r="DP1446" s="411">
        <v>617173.375</v>
      </c>
      <c r="DQ1446" s="411">
        <v>709793</v>
      </c>
      <c r="DR1446" s="411">
        <v>642422.375</v>
      </c>
      <c r="DS1446" s="411">
        <v>578827.375</v>
      </c>
      <c r="DT1446" s="411">
        <v>539535.00539881783</v>
      </c>
      <c r="DU1446" s="412">
        <v>577026.95892817923</v>
      </c>
      <c r="DV1446" s="411">
        <f t="shared" si="442"/>
        <v>6934309.2143269964</v>
      </c>
      <c r="DW1446" s="412">
        <v>524133.75</v>
      </c>
      <c r="DX1446" s="412">
        <v>582274</v>
      </c>
      <c r="DY1446" s="412">
        <v>605990</v>
      </c>
      <c r="DZ1446" s="412">
        <v>545902.875</v>
      </c>
      <c r="EA1446" s="412">
        <v>502984.125</v>
      </c>
      <c r="EB1446" s="412">
        <v>508246.375</v>
      </c>
      <c r="EC1446" s="412">
        <v>617173.375</v>
      </c>
      <c r="ED1446" s="412">
        <v>709793</v>
      </c>
      <c r="EE1446" s="412">
        <v>642422.375</v>
      </c>
      <c r="EF1446" s="412">
        <v>578827.375</v>
      </c>
      <c r="EG1446" s="412">
        <v>539535.00539881783</v>
      </c>
      <c r="EH1446" s="412">
        <v>577026.95892817923</v>
      </c>
      <c r="EI1446" s="411">
        <f t="shared" si="443"/>
        <v>6934309.2143269964</v>
      </c>
      <c r="EK1446" s="411">
        <f t="shared" si="444"/>
        <v>6934309.2143269973</v>
      </c>
      <c r="EL1446" s="7">
        <f t="shared" si="445"/>
        <v>0</v>
      </c>
    </row>
    <row r="1447" spans="1:142">
      <c r="A1447" s="365" t="str">
        <f t="shared" si="427"/>
        <v xml:space="preserve"> 248</v>
      </c>
      <c r="B1447" s="370" t="s">
        <v>993</v>
      </c>
      <c r="C1447" s="370" t="s">
        <v>927</v>
      </c>
      <c r="D1447" s="411">
        <v>550010</v>
      </c>
      <c r="E1447" s="411">
        <v>616456</v>
      </c>
      <c r="F1447" s="411">
        <v>650560</v>
      </c>
      <c r="G1447" s="411">
        <v>574889</v>
      </c>
      <c r="H1447" s="411">
        <v>532839</v>
      </c>
      <c r="I1447" s="411">
        <v>517853</v>
      </c>
      <c r="J1447" s="411">
        <v>614341</v>
      </c>
      <c r="K1447" s="411">
        <v>671192</v>
      </c>
      <c r="L1447" s="411">
        <v>601197</v>
      </c>
      <c r="M1447" s="411">
        <v>661517</v>
      </c>
      <c r="N1447" s="411">
        <v>613061</v>
      </c>
      <c r="O1447" s="412">
        <v>570016</v>
      </c>
      <c r="P1447" s="411">
        <f t="shared" si="428"/>
        <v>7173931</v>
      </c>
      <c r="Q1447" s="411">
        <f t="shared" si="429"/>
        <v>4037130.5483870967</v>
      </c>
      <c r="R1447" s="411">
        <f t="shared" si="430"/>
        <v>1126359.0033370412</v>
      </c>
      <c r="S1447" s="411">
        <f t="shared" si="431"/>
        <v>2010441.448275862</v>
      </c>
      <c r="T1447" s="411">
        <v>0</v>
      </c>
      <c r="U1447" s="411">
        <v>0</v>
      </c>
      <c r="V1447" s="411">
        <v>0</v>
      </c>
      <c r="W1447" s="411">
        <v>0</v>
      </c>
      <c r="X1447" s="411">
        <v>0</v>
      </c>
      <c r="Y1447" s="411">
        <v>0</v>
      </c>
      <c r="Z1447" s="411">
        <v>0</v>
      </c>
      <c r="AA1447" s="411">
        <v>0</v>
      </c>
      <c r="AB1447" s="411">
        <v>0</v>
      </c>
      <c r="AC1447" s="411">
        <v>0</v>
      </c>
      <c r="AD1447" s="411">
        <v>-16648.381452139816</v>
      </c>
      <c r="AE1447" s="412">
        <v>7010.9589281792341</v>
      </c>
      <c r="AF1447" s="411">
        <f t="shared" si="432"/>
        <v>-9637.4225239605821</v>
      </c>
      <c r="AG1447" s="411">
        <v>550010</v>
      </c>
      <c r="AH1447" s="411">
        <v>616456</v>
      </c>
      <c r="AI1447" s="411">
        <v>650560</v>
      </c>
      <c r="AJ1447" s="411">
        <v>574889</v>
      </c>
      <c r="AK1447" s="411">
        <v>532839</v>
      </c>
      <c r="AL1447" s="411">
        <v>517853</v>
      </c>
      <c r="AM1447" s="411">
        <v>614341</v>
      </c>
      <c r="AN1447" s="411">
        <v>671192</v>
      </c>
      <c r="AO1447" s="411">
        <v>601197</v>
      </c>
      <c r="AP1447" s="411">
        <v>661517</v>
      </c>
      <c r="AQ1447" s="411">
        <v>596412.61854786018</v>
      </c>
      <c r="AR1447" s="412">
        <v>577026.95892817923</v>
      </c>
      <c r="AS1447" s="411">
        <f t="shared" si="433"/>
        <v>7164293.5774760395</v>
      </c>
      <c r="AT1447" s="411">
        <f t="shared" si="434"/>
        <v>4037130.5483870967</v>
      </c>
      <c r="AU1447" s="411">
        <f t="shared" si="435"/>
        <v>1126359.0033370412</v>
      </c>
      <c r="AV1447" s="411">
        <f t="shared" si="436"/>
        <v>2000804.0257519013</v>
      </c>
      <c r="AW1447" s="411">
        <v>0</v>
      </c>
      <c r="AX1447" s="411">
        <v>0</v>
      </c>
      <c r="AY1447" s="411">
        <v>0</v>
      </c>
      <c r="AZ1447" s="411">
        <v>0</v>
      </c>
      <c r="BA1447" s="411">
        <v>0</v>
      </c>
      <c r="BB1447" s="411">
        <v>0</v>
      </c>
      <c r="BC1447" s="411">
        <v>0</v>
      </c>
      <c r="BD1447" s="411">
        <v>0</v>
      </c>
      <c r="BE1447" s="411">
        <v>0</v>
      </c>
      <c r="BF1447" s="411">
        <v>0</v>
      </c>
      <c r="BG1447" s="411">
        <v>0</v>
      </c>
      <c r="BH1447" s="412">
        <v>0</v>
      </c>
      <c r="BI1447" s="411">
        <f t="shared" si="437"/>
        <v>0</v>
      </c>
      <c r="BJ1447" s="411">
        <v>550010</v>
      </c>
      <c r="BK1447" s="411">
        <v>616456</v>
      </c>
      <c r="BL1447" s="411">
        <v>650560</v>
      </c>
      <c r="BM1447" s="411">
        <v>574889</v>
      </c>
      <c r="BN1447" s="411">
        <v>532839</v>
      </c>
      <c r="BO1447" s="411">
        <v>517853</v>
      </c>
      <c r="BP1447" s="411">
        <v>614341</v>
      </c>
      <c r="BQ1447" s="411">
        <v>671192</v>
      </c>
      <c r="BR1447" s="411">
        <v>601197</v>
      </c>
      <c r="BS1447" s="411">
        <v>661517</v>
      </c>
      <c r="BT1447" s="411">
        <v>596412.61854786018</v>
      </c>
      <c r="BU1447" s="412">
        <v>577026.95892817923</v>
      </c>
      <c r="BV1447" s="411">
        <f t="shared" si="438"/>
        <v>7164293.5774760395</v>
      </c>
      <c r="BW1447" s="411">
        <v>0</v>
      </c>
      <c r="BX1447" s="411">
        <v>0</v>
      </c>
      <c r="BY1447" s="411">
        <v>0</v>
      </c>
      <c r="BZ1447" s="411">
        <v>0</v>
      </c>
      <c r="CA1447" s="411">
        <v>0</v>
      </c>
      <c r="CB1447" s="411">
        <v>0</v>
      </c>
      <c r="CC1447" s="411">
        <v>0</v>
      </c>
      <c r="CD1447" s="411">
        <v>0</v>
      </c>
      <c r="CE1447" s="411">
        <v>0</v>
      </c>
      <c r="CF1447" s="411">
        <v>0</v>
      </c>
      <c r="CG1447" s="411">
        <v>0</v>
      </c>
      <c r="CH1447" s="412">
        <v>0</v>
      </c>
      <c r="CI1447" s="411">
        <f t="shared" si="439"/>
        <v>0</v>
      </c>
      <c r="CJ1447" s="411">
        <v>550010</v>
      </c>
      <c r="CK1447" s="411">
        <v>616456</v>
      </c>
      <c r="CL1447" s="411">
        <v>650560</v>
      </c>
      <c r="CM1447" s="411">
        <v>574889</v>
      </c>
      <c r="CN1447" s="411">
        <v>532839</v>
      </c>
      <c r="CO1447" s="411">
        <v>517853</v>
      </c>
      <c r="CP1447" s="411">
        <v>614341</v>
      </c>
      <c r="CQ1447" s="411">
        <v>671192</v>
      </c>
      <c r="CR1447" s="411">
        <v>601197</v>
      </c>
      <c r="CS1447" s="411">
        <v>661517</v>
      </c>
      <c r="CT1447" s="411">
        <v>596412.61854786018</v>
      </c>
      <c r="CU1447" s="412">
        <v>577026.95892817923</v>
      </c>
      <c r="CV1447" s="411">
        <f t="shared" si="440"/>
        <v>7164293.5774760395</v>
      </c>
      <c r="CW1447" s="411">
        <v>-25876.25</v>
      </c>
      <c r="CX1447" s="411">
        <v>-34182</v>
      </c>
      <c r="CY1447" s="411">
        <v>-44570.000000000007</v>
      </c>
      <c r="CZ1447" s="411">
        <v>-28986.125</v>
      </c>
      <c r="DA1447" s="411">
        <v>-29854.875</v>
      </c>
      <c r="DB1447" s="411">
        <v>-9606.625</v>
      </c>
      <c r="DC1447" s="411">
        <v>2832.375</v>
      </c>
      <c r="DD1447" s="411">
        <v>38601</v>
      </c>
      <c r="DE1447" s="411">
        <v>41225.375</v>
      </c>
      <c r="DF1447" s="411">
        <v>-82689.625</v>
      </c>
      <c r="DG1447" s="411">
        <v>-56877.613149042372</v>
      </c>
      <c r="DH1447" s="412">
        <v>0</v>
      </c>
      <c r="DI1447" s="411">
        <f t="shared" si="441"/>
        <v>-229984.36314904236</v>
      </c>
      <c r="DJ1447" s="411">
        <v>524133.75</v>
      </c>
      <c r="DK1447" s="411">
        <v>582274</v>
      </c>
      <c r="DL1447" s="411">
        <v>605990</v>
      </c>
      <c r="DM1447" s="411">
        <v>545902.875</v>
      </c>
      <c r="DN1447" s="411">
        <v>502984.125</v>
      </c>
      <c r="DO1447" s="411">
        <v>508246.375</v>
      </c>
      <c r="DP1447" s="411">
        <v>617173.375</v>
      </c>
      <c r="DQ1447" s="411">
        <v>709793</v>
      </c>
      <c r="DR1447" s="411">
        <v>642422.375</v>
      </c>
      <c r="DS1447" s="411">
        <v>578827.375</v>
      </c>
      <c r="DT1447" s="411">
        <v>539535.00539881783</v>
      </c>
      <c r="DU1447" s="412">
        <v>577026.95892817923</v>
      </c>
      <c r="DV1447" s="411">
        <f t="shared" si="442"/>
        <v>6934309.2143269964</v>
      </c>
      <c r="DW1447" s="412">
        <v>524133.75</v>
      </c>
      <c r="DX1447" s="412">
        <v>582274</v>
      </c>
      <c r="DY1447" s="412">
        <v>605990</v>
      </c>
      <c r="DZ1447" s="412">
        <v>545902.875</v>
      </c>
      <c r="EA1447" s="412">
        <v>502984.125</v>
      </c>
      <c r="EB1447" s="412">
        <v>508246.375</v>
      </c>
      <c r="EC1447" s="412">
        <v>617173.375</v>
      </c>
      <c r="ED1447" s="412">
        <v>709793</v>
      </c>
      <c r="EE1447" s="412">
        <v>642422.375</v>
      </c>
      <c r="EF1447" s="412">
        <v>578827.375</v>
      </c>
      <c r="EG1447" s="412">
        <v>539535.00539881783</v>
      </c>
      <c r="EH1447" s="412">
        <v>577026.95892817923</v>
      </c>
      <c r="EI1447" s="411">
        <f t="shared" si="443"/>
        <v>6934309.2143269964</v>
      </c>
      <c r="EK1447" s="411">
        <f t="shared" si="444"/>
        <v>6934309.2143269973</v>
      </c>
      <c r="EL1447" s="7">
        <f t="shared" si="445"/>
        <v>0</v>
      </c>
    </row>
    <row r="1448" spans="1:142">
      <c r="A1448" s="365" t="str">
        <f t="shared" si="427"/>
        <v xml:space="preserve"> 248</v>
      </c>
      <c r="B1448" s="370" t="s">
        <v>993</v>
      </c>
      <c r="C1448" s="370" t="s">
        <v>1174</v>
      </c>
      <c r="D1448" s="411">
        <v>0</v>
      </c>
      <c r="E1448" s="411">
        <v>0</v>
      </c>
      <c r="F1448" s="411">
        <v>0</v>
      </c>
      <c r="G1448" s="411">
        <v>0</v>
      </c>
      <c r="H1448" s="411">
        <v>0</v>
      </c>
      <c r="I1448" s="411">
        <v>0</v>
      </c>
      <c r="J1448" s="411">
        <v>0</v>
      </c>
      <c r="K1448" s="411">
        <v>0</v>
      </c>
      <c r="L1448" s="411">
        <v>0</v>
      </c>
      <c r="M1448" s="411">
        <v>1</v>
      </c>
      <c r="N1448" s="411">
        <v>0</v>
      </c>
      <c r="O1448" s="412">
        <v>0</v>
      </c>
      <c r="P1448" s="411">
        <f t="shared" si="428"/>
        <v>1</v>
      </c>
      <c r="Q1448" s="411">
        <f t="shared" si="429"/>
        <v>0</v>
      </c>
      <c r="R1448" s="411">
        <f t="shared" si="430"/>
        <v>0</v>
      </c>
      <c r="S1448" s="411">
        <f t="shared" si="431"/>
        <v>1</v>
      </c>
      <c r="T1448" s="411">
        <v>0</v>
      </c>
      <c r="U1448" s="411">
        <v>0</v>
      </c>
      <c r="V1448" s="411">
        <v>0</v>
      </c>
      <c r="W1448" s="411">
        <v>0</v>
      </c>
      <c r="X1448" s="411">
        <v>0</v>
      </c>
      <c r="Y1448" s="411">
        <v>0</v>
      </c>
      <c r="Z1448" s="411">
        <v>0</v>
      </c>
      <c r="AA1448" s="411">
        <v>0</v>
      </c>
      <c r="AB1448" s="411">
        <v>0</v>
      </c>
      <c r="AC1448" s="411">
        <v>0</v>
      </c>
      <c r="AD1448" s="411">
        <v>0</v>
      </c>
      <c r="AE1448" s="412">
        <v>0</v>
      </c>
      <c r="AF1448" s="411">
        <f t="shared" si="432"/>
        <v>0</v>
      </c>
      <c r="AG1448" s="411">
        <v>0</v>
      </c>
      <c r="AH1448" s="411">
        <v>0</v>
      </c>
      <c r="AI1448" s="411">
        <v>0</v>
      </c>
      <c r="AJ1448" s="411">
        <v>0</v>
      </c>
      <c r="AK1448" s="411">
        <v>0</v>
      </c>
      <c r="AL1448" s="411">
        <v>0</v>
      </c>
      <c r="AM1448" s="411">
        <v>0</v>
      </c>
      <c r="AN1448" s="411">
        <v>0</v>
      </c>
      <c r="AO1448" s="411">
        <v>0</v>
      </c>
      <c r="AP1448" s="411">
        <v>0</v>
      </c>
      <c r="AQ1448" s="411">
        <v>0</v>
      </c>
      <c r="AR1448" s="412">
        <v>0</v>
      </c>
      <c r="AS1448" s="411">
        <f t="shared" si="433"/>
        <v>0</v>
      </c>
      <c r="AT1448" s="411">
        <f t="shared" si="434"/>
        <v>0</v>
      </c>
      <c r="AU1448" s="411">
        <f t="shared" si="435"/>
        <v>0</v>
      </c>
      <c r="AV1448" s="411">
        <f t="shared" si="436"/>
        <v>0</v>
      </c>
      <c r="AW1448" s="411">
        <v>0</v>
      </c>
      <c r="AX1448" s="411">
        <v>0</v>
      </c>
      <c r="AY1448" s="411">
        <v>0</v>
      </c>
      <c r="AZ1448" s="411">
        <v>0</v>
      </c>
      <c r="BA1448" s="411">
        <v>0</v>
      </c>
      <c r="BB1448" s="411">
        <v>0</v>
      </c>
      <c r="BC1448" s="411">
        <v>0</v>
      </c>
      <c r="BD1448" s="411">
        <v>0</v>
      </c>
      <c r="BE1448" s="411">
        <v>0</v>
      </c>
      <c r="BF1448" s="411">
        <v>0</v>
      </c>
      <c r="BG1448" s="411">
        <v>0</v>
      </c>
      <c r="BH1448" s="412">
        <v>0</v>
      </c>
      <c r="BI1448" s="411">
        <f t="shared" si="437"/>
        <v>0</v>
      </c>
      <c r="BJ1448" s="411">
        <v>0</v>
      </c>
      <c r="BK1448" s="411">
        <v>0</v>
      </c>
      <c r="BL1448" s="411">
        <v>0</v>
      </c>
      <c r="BM1448" s="411">
        <v>0</v>
      </c>
      <c r="BN1448" s="411">
        <v>0</v>
      </c>
      <c r="BO1448" s="411">
        <v>0</v>
      </c>
      <c r="BP1448" s="411">
        <v>0</v>
      </c>
      <c r="BQ1448" s="411">
        <v>0</v>
      </c>
      <c r="BR1448" s="411">
        <v>0</v>
      </c>
      <c r="BS1448" s="411">
        <v>0</v>
      </c>
      <c r="BT1448" s="411">
        <v>0</v>
      </c>
      <c r="BU1448" s="412">
        <v>0</v>
      </c>
      <c r="BV1448" s="411">
        <f t="shared" si="438"/>
        <v>0</v>
      </c>
      <c r="BW1448" s="411">
        <v>0</v>
      </c>
      <c r="BX1448" s="411">
        <v>0</v>
      </c>
      <c r="BY1448" s="411">
        <v>0</v>
      </c>
      <c r="BZ1448" s="411">
        <v>0</v>
      </c>
      <c r="CA1448" s="411">
        <v>0</v>
      </c>
      <c r="CB1448" s="411">
        <v>0</v>
      </c>
      <c r="CC1448" s="411">
        <v>0</v>
      </c>
      <c r="CD1448" s="411">
        <v>0</v>
      </c>
      <c r="CE1448" s="411">
        <v>0</v>
      </c>
      <c r="CF1448" s="411">
        <v>0</v>
      </c>
      <c r="CG1448" s="411">
        <v>0</v>
      </c>
      <c r="CH1448" s="412">
        <v>0</v>
      </c>
      <c r="CI1448" s="411">
        <f t="shared" si="439"/>
        <v>0</v>
      </c>
      <c r="CJ1448" s="411">
        <v>0</v>
      </c>
      <c r="CK1448" s="411">
        <v>0</v>
      </c>
      <c r="CL1448" s="411">
        <v>0</v>
      </c>
      <c r="CM1448" s="411">
        <v>0</v>
      </c>
      <c r="CN1448" s="411">
        <v>0</v>
      </c>
      <c r="CO1448" s="411">
        <v>0</v>
      </c>
      <c r="CP1448" s="411">
        <v>0</v>
      </c>
      <c r="CQ1448" s="411">
        <v>0</v>
      </c>
      <c r="CR1448" s="411">
        <v>0</v>
      </c>
      <c r="CS1448" s="411">
        <v>0</v>
      </c>
      <c r="CT1448" s="411">
        <v>0</v>
      </c>
      <c r="CU1448" s="412">
        <v>0</v>
      </c>
      <c r="CV1448" s="411">
        <f t="shared" si="440"/>
        <v>0</v>
      </c>
      <c r="CW1448" s="411">
        <v>0</v>
      </c>
      <c r="CX1448" s="411">
        <v>0</v>
      </c>
      <c r="CY1448" s="411">
        <v>0</v>
      </c>
      <c r="CZ1448" s="411">
        <v>0</v>
      </c>
      <c r="DA1448" s="411">
        <v>0</v>
      </c>
      <c r="DB1448" s="411">
        <v>0</v>
      </c>
      <c r="DC1448" s="411">
        <v>0</v>
      </c>
      <c r="DD1448" s="411">
        <v>0</v>
      </c>
      <c r="DE1448" s="411">
        <v>0</v>
      </c>
      <c r="DF1448" s="411">
        <v>0</v>
      </c>
      <c r="DG1448" s="411">
        <v>0</v>
      </c>
      <c r="DH1448" s="412">
        <v>0</v>
      </c>
      <c r="DI1448" s="411">
        <f t="shared" si="441"/>
        <v>0</v>
      </c>
      <c r="DJ1448" s="411">
        <v>0</v>
      </c>
      <c r="DK1448" s="411">
        <v>0</v>
      </c>
      <c r="DL1448" s="411">
        <v>0</v>
      </c>
      <c r="DM1448" s="411">
        <v>0</v>
      </c>
      <c r="DN1448" s="411">
        <v>0</v>
      </c>
      <c r="DO1448" s="411">
        <v>0</v>
      </c>
      <c r="DP1448" s="411">
        <v>0</v>
      </c>
      <c r="DQ1448" s="411">
        <v>0</v>
      </c>
      <c r="DR1448" s="411">
        <v>0</v>
      </c>
      <c r="DS1448" s="411">
        <v>0</v>
      </c>
      <c r="DT1448" s="411">
        <v>0</v>
      </c>
      <c r="DU1448" s="412">
        <v>0</v>
      </c>
      <c r="DV1448" s="411">
        <f t="shared" si="442"/>
        <v>0</v>
      </c>
      <c r="DW1448" s="412">
        <v>0</v>
      </c>
      <c r="DX1448" s="412">
        <v>0</v>
      </c>
      <c r="DY1448" s="412">
        <v>0</v>
      </c>
      <c r="DZ1448" s="412">
        <v>0</v>
      </c>
      <c r="EA1448" s="412">
        <v>0</v>
      </c>
      <c r="EB1448" s="412">
        <v>0</v>
      </c>
      <c r="EC1448" s="412">
        <v>0</v>
      </c>
      <c r="ED1448" s="412">
        <v>0</v>
      </c>
      <c r="EE1448" s="412">
        <v>0</v>
      </c>
      <c r="EF1448" s="412">
        <v>0</v>
      </c>
      <c r="EG1448" s="412">
        <v>0</v>
      </c>
      <c r="EH1448" s="412">
        <v>0</v>
      </c>
      <c r="EI1448" s="411">
        <f t="shared" si="443"/>
        <v>0</v>
      </c>
      <c r="EK1448" s="411">
        <f t="shared" si="444"/>
        <v>1</v>
      </c>
      <c r="EL1448" s="7">
        <f t="shared" si="445"/>
        <v>-1</v>
      </c>
    </row>
    <row r="1449" spans="1:142">
      <c r="A1449" s="365" t="str">
        <f t="shared" si="427"/>
        <v xml:space="preserve"> 248</v>
      </c>
      <c r="B1449" s="370" t="s">
        <v>993</v>
      </c>
      <c r="C1449" s="370" t="s">
        <v>1196</v>
      </c>
      <c r="D1449" s="411">
        <v>1</v>
      </c>
      <c r="E1449" s="411">
        <v>1</v>
      </c>
      <c r="F1449" s="411">
        <v>1</v>
      </c>
      <c r="G1449" s="411">
        <v>1</v>
      </c>
      <c r="H1449" s="411">
        <v>1</v>
      </c>
      <c r="I1449" s="411">
        <v>1</v>
      </c>
      <c r="J1449" s="411">
        <v>1</v>
      </c>
      <c r="K1449" s="411">
        <v>1</v>
      </c>
      <c r="L1449" s="411">
        <v>1</v>
      </c>
      <c r="M1449" s="411">
        <v>1</v>
      </c>
      <c r="N1449" s="411">
        <v>1</v>
      </c>
      <c r="O1449" s="412">
        <v>1</v>
      </c>
      <c r="P1449" s="411">
        <f t="shared" si="428"/>
        <v>12</v>
      </c>
      <c r="Q1449" s="411">
        <f t="shared" si="429"/>
        <v>6.967741935483871</v>
      </c>
      <c r="R1449" s="411">
        <f t="shared" si="430"/>
        <v>1.7563959955506117</v>
      </c>
      <c r="S1449" s="411">
        <f t="shared" si="431"/>
        <v>3.2758620689655173</v>
      </c>
      <c r="T1449" s="411">
        <v>0</v>
      </c>
      <c r="U1449" s="411">
        <v>0</v>
      </c>
      <c r="V1449" s="411">
        <v>0</v>
      </c>
      <c r="W1449" s="411">
        <v>0</v>
      </c>
      <c r="X1449" s="411">
        <v>0</v>
      </c>
      <c r="Y1449" s="411">
        <v>0</v>
      </c>
      <c r="Z1449" s="411">
        <v>0</v>
      </c>
      <c r="AA1449" s="411">
        <v>0</v>
      </c>
      <c r="AB1449" s="411">
        <v>0</v>
      </c>
      <c r="AC1449" s="411">
        <v>0</v>
      </c>
      <c r="AD1449" s="411">
        <v>0</v>
      </c>
      <c r="AE1449" s="412">
        <v>0</v>
      </c>
      <c r="AF1449" s="411">
        <f t="shared" si="432"/>
        <v>0</v>
      </c>
      <c r="AG1449" s="411">
        <v>0</v>
      </c>
      <c r="AH1449" s="411">
        <v>0</v>
      </c>
      <c r="AI1449" s="411">
        <v>0</v>
      </c>
      <c r="AJ1449" s="411">
        <v>0</v>
      </c>
      <c r="AK1449" s="411">
        <v>0</v>
      </c>
      <c r="AL1449" s="411">
        <v>0</v>
      </c>
      <c r="AM1449" s="411">
        <v>0</v>
      </c>
      <c r="AN1449" s="411">
        <v>0</v>
      </c>
      <c r="AO1449" s="411">
        <v>0</v>
      </c>
      <c r="AP1449" s="411">
        <v>0</v>
      </c>
      <c r="AQ1449" s="411">
        <v>0</v>
      </c>
      <c r="AR1449" s="412">
        <v>0</v>
      </c>
      <c r="AS1449" s="411">
        <f t="shared" si="433"/>
        <v>0</v>
      </c>
      <c r="AT1449" s="411">
        <f t="shared" si="434"/>
        <v>0</v>
      </c>
      <c r="AU1449" s="411">
        <f t="shared" si="435"/>
        <v>0</v>
      </c>
      <c r="AV1449" s="411">
        <f t="shared" si="436"/>
        <v>0</v>
      </c>
      <c r="AW1449" s="411">
        <v>0</v>
      </c>
      <c r="AX1449" s="411">
        <v>0</v>
      </c>
      <c r="AY1449" s="411">
        <v>0</v>
      </c>
      <c r="AZ1449" s="411">
        <v>0</v>
      </c>
      <c r="BA1449" s="411">
        <v>0</v>
      </c>
      <c r="BB1449" s="411">
        <v>0</v>
      </c>
      <c r="BC1449" s="411">
        <v>0</v>
      </c>
      <c r="BD1449" s="411">
        <v>0</v>
      </c>
      <c r="BE1449" s="411">
        <v>0</v>
      </c>
      <c r="BF1449" s="411">
        <v>0</v>
      </c>
      <c r="BG1449" s="411">
        <v>0</v>
      </c>
      <c r="BH1449" s="412">
        <v>0</v>
      </c>
      <c r="BI1449" s="411">
        <f t="shared" si="437"/>
        <v>0</v>
      </c>
      <c r="BJ1449" s="411">
        <v>0</v>
      </c>
      <c r="BK1449" s="411">
        <v>0</v>
      </c>
      <c r="BL1449" s="411">
        <v>0</v>
      </c>
      <c r="BM1449" s="411">
        <v>0</v>
      </c>
      <c r="BN1449" s="411">
        <v>0</v>
      </c>
      <c r="BO1449" s="411">
        <v>0</v>
      </c>
      <c r="BP1449" s="411">
        <v>0</v>
      </c>
      <c r="BQ1449" s="411">
        <v>0</v>
      </c>
      <c r="BR1449" s="411">
        <v>0</v>
      </c>
      <c r="BS1449" s="411">
        <v>0</v>
      </c>
      <c r="BT1449" s="411">
        <v>0</v>
      </c>
      <c r="BU1449" s="412">
        <v>0</v>
      </c>
      <c r="BV1449" s="411">
        <f t="shared" si="438"/>
        <v>0</v>
      </c>
      <c r="BW1449" s="411">
        <v>0</v>
      </c>
      <c r="BX1449" s="411">
        <v>0</v>
      </c>
      <c r="BY1449" s="411">
        <v>0</v>
      </c>
      <c r="BZ1449" s="411">
        <v>0</v>
      </c>
      <c r="CA1449" s="411">
        <v>0</v>
      </c>
      <c r="CB1449" s="411">
        <v>0</v>
      </c>
      <c r="CC1449" s="411">
        <v>0</v>
      </c>
      <c r="CD1449" s="411">
        <v>0</v>
      </c>
      <c r="CE1449" s="411">
        <v>0</v>
      </c>
      <c r="CF1449" s="411">
        <v>0</v>
      </c>
      <c r="CG1449" s="411">
        <v>0</v>
      </c>
      <c r="CH1449" s="412">
        <v>0</v>
      </c>
      <c r="CI1449" s="411">
        <f t="shared" si="439"/>
        <v>0</v>
      </c>
      <c r="CJ1449" s="411">
        <v>0</v>
      </c>
      <c r="CK1449" s="411">
        <v>0</v>
      </c>
      <c r="CL1449" s="411">
        <v>0</v>
      </c>
      <c r="CM1449" s="411">
        <v>0</v>
      </c>
      <c r="CN1449" s="411">
        <v>0</v>
      </c>
      <c r="CO1449" s="411">
        <v>0</v>
      </c>
      <c r="CP1449" s="411">
        <v>0</v>
      </c>
      <c r="CQ1449" s="411">
        <v>0</v>
      </c>
      <c r="CR1449" s="411">
        <v>0</v>
      </c>
      <c r="CS1449" s="411">
        <v>0</v>
      </c>
      <c r="CT1449" s="411">
        <v>0</v>
      </c>
      <c r="CU1449" s="412">
        <v>0</v>
      </c>
      <c r="CV1449" s="411">
        <f t="shared" si="440"/>
        <v>0</v>
      </c>
      <c r="CW1449" s="411">
        <v>0</v>
      </c>
      <c r="CX1449" s="411">
        <v>0</v>
      </c>
      <c r="CY1449" s="411">
        <v>0</v>
      </c>
      <c r="CZ1449" s="411">
        <v>0</v>
      </c>
      <c r="DA1449" s="411">
        <v>0</v>
      </c>
      <c r="DB1449" s="411">
        <v>0</v>
      </c>
      <c r="DC1449" s="411">
        <v>0</v>
      </c>
      <c r="DD1449" s="411">
        <v>0</v>
      </c>
      <c r="DE1449" s="411">
        <v>0</v>
      </c>
      <c r="DF1449" s="411">
        <v>0</v>
      </c>
      <c r="DG1449" s="411">
        <v>0</v>
      </c>
      <c r="DH1449" s="412">
        <v>0</v>
      </c>
      <c r="DI1449" s="411">
        <f t="shared" si="441"/>
        <v>0</v>
      </c>
      <c r="DJ1449" s="411">
        <v>0</v>
      </c>
      <c r="DK1449" s="411">
        <v>0</v>
      </c>
      <c r="DL1449" s="411">
        <v>0</v>
      </c>
      <c r="DM1449" s="411">
        <v>0</v>
      </c>
      <c r="DN1449" s="411">
        <v>0</v>
      </c>
      <c r="DO1449" s="411">
        <v>0</v>
      </c>
      <c r="DP1449" s="411">
        <v>0</v>
      </c>
      <c r="DQ1449" s="411">
        <v>0</v>
      </c>
      <c r="DR1449" s="411">
        <v>0</v>
      </c>
      <c r="DS1449" s="411">
        <v>0</v>
      </c>
      <c r="DT1449" s="411">
        <v>0</v>
      </c>
      <c r="DU1449" s="412">
        <v>0</v>
      </c>
      <c r="DV1449" s="411">
        <f t="shared" si="442"/>
        <v>0</v>
      </c>
      <c r="DW1449" s="412">
        <v>0</v>
      </c>
      <c r="DX1449" s="412">
        <v>0</v>
      </c>
      <c r="DY1449" s="412">
        <v>0</v>
      </c>
      <c r="DZ1449" s="412">
        <v>0</v>
      </c>
      <c r="EA1449" s="412">
        <v>0</v>
      </c>
      <c r="EB1449" s="412">
        <v>0</v>
      </c>
      <c r="EC1449" s="412">
        <v>0</v>
      </c>
      <c r="ED1449" s="412">
        <v>0</v>
      </c>
      <c r="EE1449" s="412">
        <v>0</v>
      </c>
      <c r="EF1449" s="412">
        <v>0</v>
      </c>
      <c r="EG1449" s="412">
        <v>0</v>
      </c>
      <c r="EH1449" s="412">
        <v>0</v>
      </c>
      <c r="EI1449" s="411">
        <f t="shared" si="443"/>
        <v>0</v>
      </c>
      <c r="EK1449" s="411">
        <f t="shared" si="444"/>
        <v>12</v>
      </c>
      <c r="EL1449" s="7">
        <f t="shared" si="445"/>
        <v>-12</v>
      </c>
    </row>
    <row r="1450" spans="1:142">
      <c r="A1450" s="365" t="str">
        <f t="shared" si="427"/>
        <v xml:space="preserve"> 248</v>
      </c>
      <c r="B1450" s="370" t="s">
        <v>993</v>
      </c>
      <c r="C1450" s="370" t="s">
        <v>1197</v>
      </c>
      <c r="D1450" s="411">
        <v>0</v>
      </c>
      <c r="E1450" s="411">
        <v>0</v>
      </c>
      <c r="F1450" s="411">
        <v>0</v>
      </c>
      <c r="G1450" s="411">
        <v>0</v>
      </c>
      <c r="H1450" s="411">
        <v>0</v>
      </c>
      <c r="I1450" s="411">
        <v>0</v>
      </c>
      <c r="J1450" s="411">
        <v>0</v>
      </c>
      <c r="K1450" s="411">
        <v>1</v>
      </c>
      <c r="L1450" s="411">
        <v>0</v>
      </c>
      <c r="M1450" s="411">
        <v>1</v>
      </c>
      <c r="N1450" s="411">
        <v>0</v>
      </c>
      <c r="O1450" s="412">
        <v>0</v>
      </c>
      <c r="P1450" s="411">
        <f t="shared" si="428"/>
        <v>2</v>
      </c>
      <c r="Q1450" s="411">
        <f t="shared" si="429"/>
        <v>0</v>
      </c>
      <c r="R1450" s="411">
        <f t="shared" si="430"/>
        <v>1</v>
      </c>
      <c r="S1450" s="411">
        <f t="shared" si="431"/>
        <v>1</v>
      </c>
      <c r="T1450" s="411">
        <v>0</v>
      </c>
      <c r="U1450" s="411">
        <v>0</v>
      </c>
      <c r="V1450" s="411">
        <v>0</v>
      </c>
      <c r="W1450" s="411">
        <v>0</v>
      </c>
      <c r="X1450" s="411">
        <v>0</v>
      </c>
      <c r="Y1450" s="411">
        <v>0</v>
      </c>
      <c r="Z1450" s="411">
        <v>0</v>
      </c>
      <c r="AA1450" s="411">
        <v>0</v>
      </c>
      <c r="AB1450" s="411">
        <v>0</v>
      </c>
      <c r="AC1450" s="411">
        <v>0</v>
      </c>
      <c r="AD1450" s="411">
        <v>0</v>
      </c>
      <c r="AE1450" s="412">
        <v>0</v>
      </c>
      <c r="AF1450" s="411">
        <f t="shared" si="432"/>
        <v>0</v>
      </c>
      <c r="AG1450" s="411">
        <v>0</v>
      </c>
      <c r="AH1450" s="411">
        <v>0</v>
      </c>
      <c r="AI1450" s="411">
        <v>0</v>
      </c>
      <c r="AJ1450" s="411">
        <v>0</v>
      </c>
      <c r="AK1450" s="411">
        <v>0</v>
      </c>
      <c r="AL1450" s="411">
        <v>0</v>
      </c>
      <c r="AM1450" s="411">
        <v>0</v>
      </c>
      <c r="AN1450" s="411">
        <v>0</v>
      </c>
      <c r="AO1450" s="411">
        <v>0</v>
      </c>
      <c r="AP1450" s="411">
        <v>0</v>
      </c>
      <c r="AQ1450" s="411">
        <v>0</v>
      </c>
      <c r="AR1450" s="412">
        <v>0</v>
      </c>
      <c r="AS1450" s="411">
        <f t="shared" si="433"/>
        <v>0</v>
      </c>
      <c r="AT1450" s="411">
        <f t="shared" si="434"/>
        <v>0</v>
      </c>
      <c r="AU1450" s="411">
        <f t="shared" si="435"/>
        <v>0</v>
      </c>
      <c r="AV1450" s="411">
        <f t="shared" si="436"/>
        <v>0</v>
      </c>
      <c r="AW1450" s="411">
        <v>0</v>
      </c>
      <c r="AX1450" s="411">
        <v>0</v>
      </c>
      <c r="AY1450" s="411">
        <v>0</v>
      </c>
      <c r="AZ1450" s="411">
        <v>0</v>
      </c>
      <c r="BA1450" s="411">
        <v>0</v>
      </c>
      <c r="BB1450" s="411">
        <v>0</v>
      </c>
      <c r="BC1450" s="411">
        <v>0</v>
      </c>
      <c r="BD1450" s="411">
        <v>0</v>
      </c>
      <c r="BE1450" s="411">
        <v>0</v>
      </c>
      <c r="BF1450" s="411">
        <v>0</v>
      </c>
      <c r="BG1450" s="411">
        <v>0</v>
      </c>
      <c r="BH1450" s="412">
        <v>0</v>
      </c>
      <c r="BI1450" s="411">
        <f t="shared" si="437"/>
        <v>0</v>
      </c>
      <c r="BJ1450" s="411">
        <v>0</v>
      </c>
      <c r="BK1450" s="411">
        <v>0</v>
      </c>
      <c r="BL1450" s="411">
        <v>0</v>
      </c>
      <c r="BM1450" s="411">
        <v>0</v>
      </c>
      <c r="BN1450" s="411">
        <v>0</v>
      </c>
      <c r="BO1450" s="411">
        <v>0</v>
      </c>
      <c r="BP1450" s="411">
        <v>0</v>
      </c>
      <c r="BQ1450" s="411">
        <v>0</v>
      </c>
      <c r="BR1450" s="411">
        <v>0</v>
      </c>
      <c r="BS1450" s="411">
        <v>0</v>
      </c>
      <c r="BT1450" s="411">
        <v>0</v>
      </c>
      <c r="BU1450" s="412">
        <v>0</v>
      </c>
      <c r="BV1450" s="411">
        <f t="shared" si="438"/>
        <v>0</v>
      </c>
      <c r="BW1450" s="411">
        <v>0</v>
      </c>
      <c r="BX1450" s="411">
        <v>0</v>
      </c>
      <c r="BY1450" s="411">
        <v>0</v>
      </c>
      <c r="BZ1450" s="411">
        <v>0</v>
      </c>
      <c r="CA1450" s="411">
        <v>0</v>
      </c>
      <c r="CB1450" s="411">
        <v>0</v>
      </c>
      <c r="CC1450" s="411">
        <v>0</v>
      </c>
      <c r="CD1450" s="411">
        <v>0</v>
      </c>
      <c r="CE1450" s="411">
        <v>0</v>
      </c>
      <c r="CF1450" s="411">
        <v>0</v>
      </c>
      <c r="CG1450" s="411">
        <v>0</v>
      </c>
      <c r="CH1450" s="412">
        <v>0</v>
      </c>
      <c r="CI1450" s="411">
        <f t="shared" si="439"/>
        <v>0</v>
      </c>
      <c r="CJ1450" s="411">
        <v>0</v>
      </c>
      <c r="CK1450" s="411">
        <v>0</v>
      </c>
      <c r="CL1450" s="411">
        <v>0</v>
      </c>
      <c r="CM1450" s="411">
        <v>0</v>
      </c>
      <c r="CN1450" s="411">
        <v>0</v>
      </c>
      <c r="CO1450" s="411">
        <v>0</v>
      </c>
      <c r="CP1450" s="411">
        <v>0</v>
      </c>
      <c r="CQ1450" s="411">
        <v>0</v>
      </c>
      <c r="CR1450" s="411">
        <v>0</v>
      </c>
      <c r="CS1450" s="411">
        <v>0</v>
      </c>
      <c r="CT1450" s="411">
        <v>0</v>
      </c>
      <c r="CU1450" s="412">
        <v>0</v>
      </c>
      <c r="CV1450" s="411">
        <f t="shared" si="440"/>
        <v>0</v>
      </c>
      <c r="CW1450" s="411">
        <v>0</v>
      </c>
      <c r="CX1450" s="411">
        <v>0</v>
      </c>
      <c r="CY1450" s="411">
        <v>0</v>
      </c>
      <c r="CZ1450" s="411">
        <v>0</v>
      </c>
      <c r="DA1450" s="411">
        <v>0</v>
      </c>
      <c r="DB1450" s="411">
        <v>0</v>
      </c>
      <c r="DC1450" s="411">
        <v>0</v>
      </c>
      <c r="DD1450" s="411">
        <v>0</v>
      </c>
      <c r="DE1450" s="411">
        <v>0</v>
      </c>
      <c r="DF1450" s="411">
        <v>0</v>
      </c>
      <c r="DG1450" s="411">
        <v>0</v>
      </c>
      <c r="DH1450" s="412">
        <v>0</v>
      </c>
      <c r="DI1450" s="411">
        <f t="shared" si="441"/>
        <v>0</v>
      </c>
      <c r="DJ1450" s="411">
        <v>0</v>
      </c>
      <c r="DK1450" s="411">
        <v>0</v>
      </c>
      <c r="DL1450" s="411">
        <v>0</v>
      </c>
      <c r="DM1450" s="411">
        <v>0</v>
      </c>
      <c r="DN1450" s="411">
        <v>0</v>
      </c>
      <c r="DO1450" s="411">
        <v>0</v>
      </c>
      <c r="DP1450" s="411">
        <v>0</v>
      </c>
      <c r="DQ1450" s="411">
        <v>0</v>
      </c>
      <c r="DR1450" s="411">
        <v>0</v>
      </c>
      <c r="DS1450" s="411">
        <v>0</v>
      </c>
      <c r="DT1450" s="411">
        <v>0</v>
      </c>
      <c r="DU1450" s="412">
        <v>0</v>
      </c>
      <c r="DV1450" s="411">
        <f t="shared" si="442"/>
        <v>0</v>
      </c>
      <c r="DW1450" s="412">
        <v>0</v>
      </c>
      <c r="DX1450" s="412">
        <v>0</v>
      </c>
      <c r="DY1450" s="412">
        <v>0</v>
      </c>
      <c r="DZ1450" s="412">
        <v>0</v>
      </c>
      <c r="EA1450" s="412">
        <v>0</v>
      </c>
      <c r="EB1450" s="412">
        <v>0</v>
      </c>
      <c r="EC1450" s="412">
        <v>0</v>
      </c>
      <c r="ED1450" s="412">
        <v>0</v>
      </c>
      <c r="EE1450" s="412">
        <v>0</v>
      </c>
      <c r="EF1450" s="412">
        <v>0</v>
      </c>
      <c r="EG1450" s="412">
        <v>0</v>
      </c>
      <c r="EH1450" s="412">
        <v>0</v>
      </c>
      <c r="EI1450" s="411">
        <f t="shared" si="443"/>
        <v>0</v>
      </c>
      <c r="EK1450" s="411">
        <f t="shared" si="444"/>
        <v>2</v>
      </c>
      <c r="EL1450" s="7">
        <f t="shared" si="445"/>
        <v>-2</v>
      </c>
    </row>
    <row r="1451" spans="1:142">
      <c r="A1451" s="365" t="str">
        <f t="shared" si="427"/>
        <v xml:space="preserve"> 248</v>
      </c>
      <c r="B1451" s="370" t="s">
        <v>993</v>
      </c>
      <c r="C1451" s="370" t="s">
        <v>1198</v>
      </c>
      <c r="D1451" s="411">
        <v>0</v>
      </c>
      <c r="E1451" s="411">
        <v>0</v>
      </c>
      <c r="F1451" s="411">
        <v>0</v>
      </c>
      <c r="G1451" s="411">
        <v>0</v>
      </c>
      <c r="H1451" s="411">
        <v>0</v>
      </c>
      <c r="I1451" s="411">
        <v>0</v>
      </c>
      <c r="J1451" s="411">
        <v>0</v>
      </c>
      <c r="K1451" s="411">
        <v>0</v>
      </c>
      <c r="L1451" s="411">
        <v>0</v>
      </c>
      <c r="M1451" s="411">
        <v>1</v>
      </c>
      <c r="N1451" s="411">
        <v>0</v>
      </c>
      <c r="O1451" s="412">
        <v>0</v>
      </c>
      <c r="P1451" s="411">
        <f t="shared" si="428"/>
        <v>1</v>
      </c>
      <c r="Q1451" s="411">
        <f t="shared" si="429"/>
        <v>0</v>
      </c>
      <c r="R1451" s="411">
        <f t="shared" si="430"/>
        <v>0</v>
      </c>
      <c r="S1451" s="411">
        <f t="shared" si="431"/>
        <v>1</v>
      </c>
      <c r="T1451" s="411">
        <v>0</v>
      </c>
      <c r="U1451" s="411">
        <v>0</v>
      </c>
      <c r="V1451" s="411">
        <v>0</v>
      </c>
      <c r="W1451" s="411">
        <v>0</v>
      </c>
      <c r="X1451" s="411">
        <v>0</v>
      </c>
      <c r="Y1451" s="411">
        <v>0</v>
      </c>
      <c r="Z1451" s="411">
        <v>0</v>
      </c>
      <c r="AA1451" s="411">
        <v>0</v>
      </c>
      <c r="AB1451" s="411">
        <v>0</v>
      </c>
      <c r="AC1451" s="411">
        <v>0</v>
      </c>
      <c r="AD1451" s="411">
        <v>0</v>
      </c>
      <c r="AE1451" s="412">
        <v>0</v>
      </c>
      <c r="AF1451" s="411">
        <f t="shared" si="432"/>
        <v>0</v>
      </c>
      <c r="AG1451" s="411">
        <v>0</v>
      </c>
      <c r="AH1451" s="411">
        <v>0</v>
      </c>
      <c r="AI1451" s="411">
        <v>0</v>
      </c>
      <c r="AJ1451" s="411">
        <v>0</v>
      </c>
      <c r="AK1451" s="411">
        <v>0</v>
      </c>
      <c r="AL1451" s="411">
        <v>0</v>
      </c>
      <c r="AM1451" s="411">
        <v>0</v>
      </c>
      <c r="AN1451" s="411">
        <v>0</v>
      </c>
      <c r="AO1451" s="411">
        <v>0</v>
      </c>
      <c r="AP1451" s="411">
        <v>0</v>
      </c>
      <c r="AQ1451" s="411">
        <v>0</v>
      </c>
      <c r="AR1451" s="412">
        <v>0</v>
      </c>
      <c r="AS1451" s="411">
        <f t="shared" si="433"/>
        <v>0</v>
      </c>
      <c r="AT1451" s="411">
        <f t="shared" si="434"/>
        <v>0</v>
      </c>
      <c r="AU1451" s="411">
        <f t="shared" si="435"/>
        <v>0</v>
      </c>
      <c r="AV1451" s="411">
        <f t="shared" si="436"/>
        <v>0</v>
      </c>
      <c r="AW1451" s="411">
        <v>0</v>
      </c>
      <c r="AX1451" s="411">
        <v>0</v>
      </c>
      <c r="AY1451" s="411">
        <v>0</v>
      </c>
      <c r="AZ1451" s="411">
        <v>0</v>
      </c>
      <c r="BA1451" s="411">
        <v>0</v>
      </c>
      <c r="BB1451" s="411">
        <v>0</v>
      </c>
      <c r="BC1451" s="411">
        <v>0</v>
      </c>
      <c r="BD1451" s="411">
        <v>0</v>
      </c>
      <c r="BE1451" s="411">
        <v>0</v>
      </c>
      <c r="BF1451" s="411">
        <v>0</v>
      </c>
      <c r="BG1451" s="411">
        <v>0</v>
      </c>
      <c r="BH1451" s="412">
        <v>0</v>
      </c>
      <c r="BI1451" s="411">
        <f t="shared" si="437"/>
        <v>0</v>
      </c>
      <c r="BJ1451" s="411">
        <v>0</v>
      </c>
      <c r="BK1451" s="411">
        <v>0</v>
      </c>
      <c r="BL1451" s="411">
        <v>0</v>
      </c>
      <c r="BM1451" s="411">
        <v>0</v>
      </c>
      <c r="BN1451" s="411">
        <v>0</v>
      </c>
      <c r="BO1451" s="411">
        <v>0</v>
      </c>
      <c r="BP1451" s="411">
        <v>0</v>
      </c>
      <c r="BQ1451" s="411">
        <v>0</v>
      </c>
      <c r="BR1451" s="411">
        <v>0</v>
      </c>
      <c r="BS1451" s="411">
        <v>0</v>
      </c>
      <c r="BT1451" s="411">
        <v>0</v>
      </c>
      <c r="BU1451" s="412">
        <v>0</v>
      </c>
      <c r="BV1451" s="411">
        <f t="shared" si="438"/>
        <v>0</v>
      </c>
      <c r="BW1451" s="411">
        <v>0</v>
      </c>
      <c r="BX1451" s="411">
        <v>0</v>
      </c>
      <c r="BY1451" s="411">
        <v>0</v>
      </c>
      <c r="BZ1451" s="411">
        <v>0</v>
      </c>
      <c r="CA1451" s="411">
        <v>0</v>
      </c>
      <c r="CB1451" s="411">
        <v>0</v>
      </c>
      <c r="CC1451" s="411">
        <v>0</v>
      </c>
      <c r="CD1451" s="411">
        <v>0</v>
      </c>
      <c r="CE1451" s="411">
        <v>0</v>
      </c>
      <c r="CF1451" s="411">
        <v>0</v>
      </c>
      <c r="CG1451" s="411">
        <v>0</v>
      </c>
      <c r="CH1451" s="412">
        <v>0</v>
      </c>
      <c r="CI1451" s="411">
        <f t="shared" si="439"/>
        <v>0</v>
      </c>
      <c r="CJ1451" s="411">
        <v>0</v>
      </c>
      <c r="CK1451" s="411">
        <v>0</v>
      </c>
      <c r="CL1451" s="411">
        <v>0</v>
      </c>
      <c r="CM1451" s="411">
        <v>0</v>
      </c>
      <c r="CN1451" s="411">
        <v>0</v>
      </c>
      <c r="CO1451" s="411">
        <v>0</v>
      </c>
      <c r="CP1451" s="411">
        <v>0</v>
      </c>
      <c r="CQ1451" s="411">
        <v>0</v>
      </c>
      <c r="CR1451" s="411">
        <v>0</v>
      </c>
      <c r="CS1451" s="411">
        <v>0</v>
      </c>
      <c r="CT1451" s="411">
        <v>0</v>
      </c>
      <c r="CU1451" s="412">
        <v>0</v>
      </c>
      <c r="CV1451" s="411">
        <f t="shared" si="440"/>
        <v>0</v>
      </c>
      <c r="CW1451" s="411">
        <v>0</v>
      </c>
      <c r="CX1451" s="411">
        <v>0</v>
      </c>
      <c r="CY1451" s="411">
        <v>0</v>
      </c>
      <c r="CZ1451" s="411">
        <v>0</v>
      </c>
      <c r="DA1451" s="411">
        <v>0</v>
      </c>
      <c r="DB1451" s="411">
        <v>0</v>
      </c>
      <c r="DC1451" s="411">
        <v>0</v>
      </c>
      <c r="DD1451" s="411">
        <v>0</v>
      </c>
      <c r="DE1451" s="411">
        <v>0</v>
      </c>
      <c r="DF1451" s="411">
        <v>0</v>
      </c>
      <c r="DG1451" s="411">
        <v>0</v>
      </c>
      <c r="DH1451" s="412">
        <v>0</v>
      </c>
      <c r="DI1451" s="411">
        <f t="shared" si="441"/>
        <v>0</v>
      </c>
      <c r="DJ1451" s="411">
        <v>0</v>
      </c>
      <c r="DK1451" s="411">
        <v>0</v>
      </c>
      <c r="DL1451" s="411">
        <v>0</v>
      </c>
      <c r="DM1451" s="411">
        <v>0</v>
      </c>
      <c r="DN1451" s="411">
        <v>0</v>
      </c>
      <c r="DO1451" s="411">
        <v>0</v>
      </c>
      <c r="DP1451" s="411">
        <v>0</v>
      </c>
      <c r="DQ1451" s="411">
        <v>0</v>
      </c>
      <c r="DR1451" s="411">
        <v>0</v>
      </c>
      <c r="DS1451" s="411">
        <v>0</v>
      </c>
      <c r="DT1451" s="411">
        <v>0</v>
      </c>
      <c r="DU1451" s="412">
        <v>0</v>
      </c>
      <c r="DV1451" s="411">
        <f t="shared" si="442"/>
        <v>0</v>
      </c>
      <c r="DW1451" s="412">
        <v>0</v>
      </c>
      <c r="DX1451" s="412">
        <v>0</v>
      </c>
      <c r="DY1451" s="412">
        <v>0</v>
      </c>
      <c r="DZ1451" s="412">
        <v>0</v>
      </c>
      <c r="EA1451" s="412">
        <v>0</v>
      </c>
      <c r="EB1451" s="412">
        <v>0</v>
      </c>
      <c r="EC1451" s="412">
        <v>0</v>
      </c>
      <c r="ED1451" s="412">
        <v>0</v>
      </c>
      <c r="EE1451" s="412">
        <v>0</v>
      </c>
      <c r="EF1451" s="412">
        <v>0</v>
      </c>
      <c r="EG1451" s="412">
        <v>0</v>
      </c>
      <c r="EH1451" s="412">
        <v>0</v>
      </c>
      <c r="EI1451" s="411">
        <f t="shared" si="443"/>
        <v>0</v>
      </c>
      <c r="EK1451" s="411">
        <f t="shared" si="444"/>
        <v>1</v>
      </c>
      <c r="EL1451" s="7">
        <f t="shared" si="445"/>
        <v>-1</v>
      </c>
    </row>
    <row r="1452" spans="1:142">
      <c r="A1452" s="365" t="str">
        <f t="shared" si="427"/>
        <v xml:space="preserve"> 248</v>
      </c>
      <c r="B1452" s="370" t="s">
        <v>993</v>
      </c>
      <c r="C1452" s="370" t="s">
        <v>1187</v>
      </c>
      <c r="D1452" s="411">
        <v>7</v>
      </c>
      <c r="E1452" s="411">
        <v>7</v>
      </c>
      <c r="F1452" s="411">
        <v>7</v>
      </c>
      <c r="G1452" s="411">
        <v>7</v>
      </c>
      <c r="H1452" s="411">
        <v>7</v>
      </c>
      <c r="I1452" s="411">
        <v>7</v>
      </c>
      <c r="J1452" s="411">
        <v>7</v>
      </c>
      <c r="K1452" s="411">
        <v>7</v>
      </c>
      <c r="L1452" s="411">
        <v>7</v>
      </c>
      <c r="M1452" s="411">
        <v>6</v>
      </c>
      <c r="N1452" s="411">
        <v>8</v>
      </c>
      <c r="O1452" s="412">
        <v>8</v>
      </c>
      <c r="P1452" s="411">
        <f t="shared" si="428"/>
        <v>85</v>
      </c>
      <c r="Q1452" s="411">
        <f t="shared" si="429"/>
        <v>48.774193548387096</v>
      </c>
      <c r="R1452" s="411">
        <f t="shared" si="430"/>
        <v>12.294771968854281</v>
      </c>
      <c r="S1452" s="411">
        <f t="shared" si="431"/>
        <v>23.931034482758619</v>
      </c>
      <c r="T1452" s="411">
        <v>0</v>
      </c>
      <c r="U1452" s="411">
        <v>0</v>
      </c>
      <c r="V1452" s="411">
        <v>0</v>
      </c>
      <c r="W1452" s="411">
        <v>0</v>
      </c>
      <c r="X1452" s="411">
        <v>0</v>
      </c>
      <c r="Y1452" s="411">
        <v>0</v>
      </c>
      <c r="Z1452" s="411">
        <v>0</v>
      </c>
      <c r="AA1452" s="411">
        <v>0</v>
      </c>
      <c r="AB1452" s="411">
        <v>0</v>
      </c>
      <c r="AC1452" s="411">
        <v>0</v>
      </c>
      <c r="AD1452" s="411">
        <v>0</v>
      </c>
      <c r="AE1452" s="412">
        <v>0</v>
      </c>
      <c r="AF1452" s="411">
        <f t="shared" si="432"/>
        <v>0</v>
      </c>
      <c r="AG1452" s="411">
        <v>0</v>
      </c>
      <c r="AH1452" s="411">
        <v>0</v>
      </c>
      <c r="AI1452" s="411">
        <v>0</v>
      </c>
      <c r="AJ1452" s="411">
        <v>0</v>
      </c>
      <c r="AK1452" s="411">
        <v>0</v>
      </c>
      <c r="AL1452" s="411">
        <v>0</v>
      </c>
      <c r="AM1452" s="411">
        <v>0</v>
      </c>
      <c r="AN1452" s="411">
        <v>0</v>
      </c>
      <c r="AO1452" s="411">
        <v>0</v>
      </c>
      <c r="AP1452" s="411">
        <v>0</v>
      </c>
      <c r="AQ1452" s="411">
        <v>0</v>
      </c>
      <c r="AR1452" s="412">
        <v>0</v>
      </c>
      <c r="AS1452" s="411">
        <f t="shared" si="433"/>
        <v>0</v>
      </c>
      <c r="AT1452" s="411">
        <f t="shared" si="434"/>
        <v>0</v>
      </c>
      <c r="AU1452" s="411">
        <f t="shared" si="435"/>
        <v>0</v>
      </c>
      <c r="AV1452" s="411">
        <f t="shared" si="436"/>
        <v>0</v>
      </c>
      <c r="AW1452" s="411">
        <v>0</v>
      </c>
      <c r="AX1452" s="411">
        <v>0</v>
      </c>
      <c r="AY1452" s="411">
        <v>0</v>
      </c>
      <c r="AZ1452" s="411">
        <v>0</v>
      </c>
      <c r="BA1452" s="411">
        <v>0</v>
      </c>
      <c r="BB1452" s="411">
        <v>0</v>
      </c>
      <c r="BC1452" s="411">
        <v>0</v>
      </c>
      <c r="BD1452" s="411">
        <v>0</v>
      </c>
      <c r="BE1452" s="411">
        <v>0</v>
      </c>
      <c r="BF1452" s="411">
        <v>0</v>
      </c>
      <c r="BG1452" s="411">
        <v>0</v>
      </c>
      <c r="BH1452" s="412">
        <v>0</v>
      </c>
      <c r="BI1452" s="411">
        <f t="shared" si="437"/>
        <v>0</v>
      </c>
      <c r="BJ1452" s="411">
        <v>0</v>
      </c>
      <c r="BK1452" s="411">
        <v>0</v>
      </c>
      <c r="BL1452" s="411">
        <v>0</v>
      </c>
      <c r="BM1452" s="411">
        <v>0</v>
      </c>
      <c r="BN1452" s="411">
        <v>0</v>
      </c>
      <c r="BO1452" s="411">
        <v>0</v>
      </c>
      <c r="BP1452" s="411">
        <v>0</v>
      </c>
      <c r="BQ1452" s="411">
        <v>0</v>
      </c>
      <c r="BR1452" s="411">
        <v>0</v>
      </c>
      <c r="BS1452" s="411">
        <v>0</v>
      </c>
      <c r="BT1452" s="411">
        <v>0</v>
      </c>
      <c r="BU1452" s="412">
        <v>0</v>
      </c>
      <c r="BV1452" s="411">
        <f t="shared" si="438"/>
        <v>0</v>
      </c>
      <c r="BW1452" s="411">
        <v>0</v>
      </c>
      <c r="BX1452" s="411">
        <v>0</v>
      </c>
      <c r="BY1452" s="411">
        <v>0</v>
      </c>
      <c r="BZ1452" s="411">
        <v>0</v>
      </c>
      <c r="CA1452" s="411">
        <v>0</v>
      </c>
      <c r="CB1452" s="411">
        <v>0</v>
      </c>
      <c r="CC1452" s="411">
        <v>0</v>
      </c>
      <c r="CD1452" s="411">
        <v>0</v>
      </c>
      <c r="CE1452" s="411">
        <v>0</v>
      </c>
      <c r="CF1452" s="411">
        <v>0</v>
      </c>
      <c r="CG1452" s="411">
        <v>0</v>
      </c>
      <c r="CH1452" s="412">
        <v>0</v>
      </c>
      <c r="CI1452" s="411">
        <f t="shared" si="439"/>
        <v>0</v>
      </c>
      <c r="CJ1452" s="411">
        <v>0</v>
      </c>
      <c r="CK1452" s="411">
        <v>0</v>
      </c>
      <c r="CL1452" s="411">
        <v>0</v>
      </c>
      <c r="CM1452" s="411">
        <v>0</v>
      </c>
      <c r="CN1452" s="411">
        <v>0</v>
      </c>
      <c r="CO1452" s="411">
        <v>0</v>
      </c>
      <c r="CP1452" s="411">
        <v>0</v>
      </c>
      <c r="CQ1452" s="411">
        <v>0</v>
      </c>
      <c r="CR1452" s="411">
        <v>0</v>
      </c>
      <c r="CS1452" s="411">
        <v>0</v>
      </c>
      <c r="CT1452" s="411">
        <v>0</v>
      </c>
      <c r="CU1452" s="412">
        <v>0</v>
      </c>
      <c r="CV1452" s="411">
        <f t="shared" si="440"/>
        <v>0</v>
      </c>
      <c r="CW1452" s="411">
        <v>0</v>
      </c>
      <c r="CX1452" s="411">
        <v>0</v>
      </c>
      <c r="CY1452" s="411">
        <v>0</v>
      </c>
      <c r="CZ1452" s="411">
        <v>0</v>
      </c>
      <c r="DA1452" s="411">
        <v>0</v>
      </c>
      <c r="DB1452" s="411">
        <v>0</v>
      </c>
      <c r="DC1452" s="411">
        <v>0</v>
      </c>
      <c r="DD1452" s="411">
        <v>0</v>
      </c>
      <c r="DE1452" s="411">
        <v>0</v>
      </c>
      <c r="DF1452" s="411">
        <v>0</v>
      </c>
      <c r="DG1452" s="411">
        <v>0</v>
      </c>
      <c r="DH1452" s="412">
        <v>0</v>
      </c>
      <c r="DI1452" s="411">
        <f t="shared" si="441"/>
        <v>0</v>
      </c>
      <c r="DJ1452" s="411">
        <v>0</v>
      </c>
      <c r="DK1452" s="411">
        <v>0</v>
      </c>
      <c r="DL1452" s="411">
        <v>0</v>
      </c>
      <c r="DM1452" s="411">
        <v>0</v>
      </c>
      <c r="DN1452" s="411">
        <v>0</v>
      </c>
      <c r="DO1452" s="411">
        <v>0</v>
      </c>
      <c r="DP1452" s="411">
        <v>0</v>
      </c>
      <c r="DQ1452" s="411">
        <v>0</v>
      </c>
      <c r="DR1452" s="411">
        <v>0</v>
      </c>
      <c r="DS1452" s="411">
        <v>0</v>
      </c>
      <c r="DT1452" s="411">
        <v>0</v>
      </c>
      <c r="DU1452" s="412">
        <v>0</v>
      </c>
      <c r="DV1452" s="411">
        <f t="shared" si="442"/>
        <v>0</v>
      </c>
      <c r="DW1452" s="412">
        <v>0</v>
      </c>
      <c r="DX1452" s="412">
        <v>0</v>
      </c>
      <c r="DY1452" s="412">
        <v>0</v>
      </c>
      <c r="DZ1452" s="412">
        <v>0</v>
      </c>
      <c r="EA1452" s="412">
        <v>0</v>
      </c>
      <c r="EB1452" s="412">
        <v>0</v>
      </c>
      <c r="EC1452" s="412">
        <v>0</v>
      </c>
      <c r="ED1452" s="412">
        <v>0</v>
      </c>
      <c r="EE1452" s="412">
        <v>0</v>
      </c>
      <c r="EF1452" s="412">
        <v>0</v>
      </c>
      <c r="EG1452" s="412">
        <v>0</v>
      </c>
      <c r="EH1452" s="412">
        <v>0</v>
      </c>
      <c r="EI1452" s="411">
        <f t="shared" si="443"/>
        <v>0</v>
      </c>
      <c r="EK1452" s="411">
        <f t="shared" si="444"/>
        <v>85</v>
      </c>
      <c r="EL1452" s="7">
        <f t="shared" si="445"/>
        <v>-85</v>
      </c>
    </row>
    <row r="1453" spans="1:142">
      <c r="A1453" s="365" t="str">
        <f t="shared" si="427"/>
        <v xml:space="preserve"> 248</v>
      </c>
      <c r="B1453" s="370" t="s">
        <v>993</v>
      </c>
      <c r="C1453" s="370" t="s">
        <v>1188</v>
      </c>
      <c r="D1453" s="411">
        <v>0</v>
      </c>
      <c r="E1453" s="411">
        <v>0</v>
      </c>
      <c r="F1453" s="411">
        <v>0</v>
      </c>
      <c r="G1453" s="411">
        <v>0</v>
      </c>
      <c r="H1453" s="411">
        <v>0</v>
      </c>
      <c r="I1453" s="411">
        <v>0</v>
      </c>
      <c r="J1453" s="411">
        <v>0</v>
      </c>
      <c r="K1453" s="411">
        <v>0</v>
      </c>
      <c r="L1453" s="411">
        <v>0</v>
      </c>
      <c r="M1453" s="411">
        <v>1</v>
      </c>
      <c r="N1453" s="411">
        <v>1</v>
      </c>
      <c r="O1453" s="412">
        <v>1</v>
      </c>
      <c r="P1453" s="411">
        <f t="shared" si="428"/>
        <v>3</v>
      </c>
      <c r="Q1453" s="411">
        <f t="shared" si="429"/>
        <v>0</v>
      </c>
      <c r="R1453" s="411">
        <f t="shared" si="430"/>
        <v>0</v>
      </c>
      <c r="S1453" s="411">
        <f t="shared" si="431"/>
        <v>3</v>
      </c>
      <c r="T1453" s="411">
        <v>0</v>
      </c>
      <c r="U1453" s="411">
        <v>0</v>
      </c>
      <c r="V1453" s="411">
        <v>0</v>
      </c>
      <c r="W1453" s="411">
        <v>0</v>
      </c>
      <c r="X1453" s="411">
        <v>0</v>
      </c>
      <c r="Y1453" s="411">
        <v>0</v>
      </c>
      <c r="Z1453" s="411">
        <v>0</v>
      </c>
      <c r="AA1453" s="411">
        <v>0</v>
      </c>
      <c r="AB1453" s="411">
        <v>0</v>
      </c>
      <c r="AC1453" s="411">
        <v>0</v>
      </c>
      <c r="AD1453" s="411">
        <v>0</v>
      </c>
      <c r="AE1453" s="412">
        <v>0</v>
      </c>
      <c r="AF1453" s="411">
        <f t="shared" si="432"/>
        <v>0</v>
      </c>
      <c r="AG1453" s="411">
        <v>0</v>
      </c>
      <c r="AH1453" s="411">
        <v>0</v>
      </c>
      <c r="AI1453" s="411">
        <v>0</v>
      </c>
      <c r="AJ1453" s="411">
        <v>0</v>
      </c>
      <c r="AK1453" s="411">
        <v>0</v>
      </c>
      <c r="AL1453" s="411">
        <v>0</v>
      </c>
      <c r="AM1453" s="411">
        <v>0</v>
      </c>
      <c r="AN1453" s="411">
        <v>0</v>
      </c>
      <c r="AO1453" s="411">
        <v>0</v>
      </c>
      <c r="AP1453" s="411">
        <v>0</v>
      </c>
      <c r="AQ1453" s="411">
        <v>0</v>
      </c>
      <c r="AR1453" s="412">
        <v>0</v>
      </c>
      <c r="AS1453" s="411">
        <f t="shared" si="433"/>
        <v>0</v>
      </c>
      <c r="AT1453" s="411">
        <f t="shared" si="434"/>
        <v>0</v>
      </c>
      <c r="AU1453" s="411">
        <f t="shared" si="435"/>
        <v>0</v>
      </c>
      <c r="AV1453" s="411">
        <f t="shared" si="436"/>
        <v>0</v>
      </c>
      <c r="AW1453" s="411">
        <v>0</v>
      </c>
      <c r="AX1453" s="411">
        <v>0</v>
      </c>
      <c r="AY1453" s="411">
        <v>0</v>
      </c>
      <c r="AZ1453" s="411">
        <v>0</v>
      </c>
      <c r="BA1453" s="411">
        <v>0</v>
      </c>
      <c r="BB1453" s="411">
        <v>0</v>
      </c>
      <c r="BC1453" s="411">
        <v>0</v>
      </c>
      <c r="BD1453" s="411">
        <v>0</v>
      </c>
      <c r="BE1453" s="411">
        <v>0</v>
      </c>
      <c r="BF1453" s="411">
        <v>0</v>
      </c>
      <c r="BG1453" s="411">
        <v>0</v>
      </c>
      <c r="BH1453" s="412">
        <v>0</v>
      </c>
      <c r="BI1453" s="411">
        <f t="shared" si="437"/>
        <v>0</v>
      </c>
      <c r="BJ1453" s="411">
        <v>0</v>
      </c>
      <c r="BK1453" s="411">
        <v>0</v>
      </c>
      <c r="BL1453" s="411">
        <v>0</v>
      </c>
      <c r="BM1453" s="411">
        <v>0</v>
      </c>
      <c r="BN1453" s="411">
        <v>0</v>
      </c>
      <c r="BO1453" s="411">
        <v>0</v>
      </c>
      <c r="BP1453" s="411">
        <v>0</v>
      </c>
      <c r="BQ1453" s="411">
        <v>0</v>
      </c>
      <c r="BR1453" s="411">
        <v>0</v>
      </c>
      <c r="BS1453" s="411">
        <v>0</v>
      </c>
      <c r="BT1453" s="411">
        <v>0</v>
      </c>
      <c r="BU1453" s="412">
        <v>0</v>
      </c>
      <c r="BV1453" s="411">
        <f t="shared" si="438"/>
        <v>0</v>
      </c>
      <c r="BW1453" s="411">
        <v>0</v>
      </c>
      <c r="BX1453" s="411">
        <v>0</v>
      </c>
      <c r="BY1453" s="411">
        <v>0</v>
      </c>
      <c r="BZ1453" s="411">
        <v>0</v>
      </c>
      <c r="CA1453" s="411">
        <v>0</v>
      </c>
      <c r="CB1453" s="411">
        <v>0</v>
      </c>
      <c r="CC1453" s="411">
        <v>0</v>
      </c>
      <c r="CD1453" s="411">
        <v>0</v>
      </c>
      <c r="CE1453" s="411">
        <v>0</v>
      </c>
      <c r="CF1453" s="411">
        <v>0</v>
      </c>
      <c r="CG1453" s="411">
        <v>0</v>
      </c>
      <c r="CH1453" s="412">
        <v>0</v>
      </c>
      <c r="CI1453" s="411">
        <f t="shared" si="439"/>
        <v>0</v>
      </c>
      <c r="CJ1453" s="411">
        <v>0</v>
      </c>
      <c r="CK1453" s="411">
        <v>0</v>
      </c>
      <c r="CL1453" s="411">
        <v>0</v>
      </c>
      <c r="CM1453" s="411">
        <v>0</v>
      </c>
      <c r="CN1453" s="411">
        <v>0</v>
      </c>
      <c r="CO1453" s="411">
        <v>0</v>
      </c>
      <c r="CP1453" s="411">
        <v>0</v>
      </c>
      <c r="CQ1453" s="411">
        <v>0</v>
      </c>
      <c r="CR1453" s="411">
        <v>0</v>
      </c>
      <c r="CS1453" s="411">
        <v>0</v>
      </c>
      <c r="CT1453" s="411">
        <v>0</v>
      </c>
      <c r="CU1453" s="412">
        <v>0</v>
      </c>
      <c r="CV1453" s="411">
        <f t="shared" si="440"/>
        <v>0</v>
      </c>
      <c r="CW1453" s="411">
        <v>0</v>
      </c>
      <c r="CX1453" s="411">
        <v>0</v>
      </c>
      <c r="CY1453" s="411">
        <v>0</v>
      </c>
      <c r="CZ1453" s="411">
        <v>0</v>
      </c>
      <c r="DA1453" s="411">
        <v>0</v>
      </c>
      <c r="DB1453" s="411">
        <v>0</v>
      </c>
      <c r="DC1453" s="411">
        <v>0</v>
      </c>
      <c r="DD1453" s="411">
        <v>0</v>
      </c>
      <c r="DE1453" s="411">
        <v>0</v>
      </c>
      <c r="DF1453" s="411">
        <v>0</v>
      </c>
      <c r="DG1453" s="411">
        <v>0</v>
      </c>
      <c r="DH1453" s="412">
        <v>0</v>
      </c>
      <c r="DI1453" s="411">
        <f t="shared" si="441"/>
        <v>0</v>
      </c>
      <c r="DJ1453" s="411">
        <v>0</v>
      </c>
      <c r="DK1453" s="411">
        <v>0</v>
      </c>
      <c r="DL1453" s="411">
        <v>0</v>
      </c>
      <c r="DM1453" s="411">
        <v>0</v>
      </c>
      <c r="DN1453" s="411">
        <v>0</v>
      </c>
      <c r="DO1453" s="411">
        <v>0</v>
      </c>
      <c r="DP1453" s="411">
        <v>0</v>
      </c>
      <c r="DQ1453" s="411">
        <v>0</v>
      </c>
      <c r="DR1453" s="411">
        <v>0</v>
      </c>
      <c r="DS1453" s="411">
        <v>0</v>
      </c>
      <c r="DT1453" s="411">
        <v>0</v>
      </c>
      <c r="DU1453" s="412">
        <v>0</v>
      </c>
      <c r="DV1453" s="411">
        <f t="shared" si="442"/>
        <v>0</v>
      </c>
      <c r="DW1453" s="412">
        <v>0</v>
      </c>
      <c r="DX1453" s="412">
        <v>0</v>
      </c>
      <c r="DY1453" s="412">
        <v>0</v>
      </c>
      <c r="DZ1453" s="412">
        <v>0</v>
      </c>
      <c r="EA1453" s="412">
        <v>0</v>
      </c>
      <c r="EB1453" s="412">
        <v>0</v>
      </c>
      <c r="EC1453" s="412">
        <v>0</v>
      </c>
      <c r="ED1453" s="412">
        <v>0</v>
      </c>
      <c r="EE1453" s="412">
        <v>0</v>
      </c>
      <c r="EF1453" s="412">
        <v>0</v>
      </c>
      <c r="EG1453" s="412">
        <v>0</v>
      </c>
      <c r="EH1453" s="412">
        <v>0</v>
      </c>
      <c r="EI1453" s="411">
        <f t="shared" si="443"/>
        <v>0</v>
      </c>
      <c r="EK1453" s="411">
        <f t="shared" si="444"/>
        <v>3</v>
      </c>
      <c r="EL1453" s="7">
        <f t="shared" si="445"/>
        <v>-3</v>
      </c>
    </row>
    <row r="1454" spans="1:142">
      <c r="A1454" s="365" t="str">
        <f t="shared" si="427"/>
        <v xml:space="preserve"> 248</v>
      </c>
      <c r="B1454" s="370" t="s">
        <v>993</v>
      </c>
      <c r="C1454" s="370" t="s">
        <v>1190</v>
      </c>
      <c r="D1454" s="411">
        <v>0</v>
      </c>
      <c r="E1454" s="411">
        <v>0</v>
      </c>
      <c r="F1454" s="411">
        <v>0</v>
      </c>
      <c r="G1454" s="411">
        <v>0</v>
      </c>
      <c r="H1454" s="411">
        <v>0</v>
      </c>
      <c r="I1454" s="411">
        <v>0</v>
      </c>
      <c r="J1454" s="411">
        <v>0</v>
      </c>
      <c r="K1454" s="411">
        <v>0</v>
      </c>
      <c r="L1454" s="411">
        <v>0</v>
      </c>
      <c r="M1454" s="411">
        <v>0</v>
      </c>
      <c r="N1454" s="411">
        <v>1</v>
      </c>
      <c r="O1454" s="412">
        <v>0</v>
      </c>
      <c r="P1454" s="411">
        <f t="shared" si="428"/>
        <v>1</v>
      </c>
      <c r="Q1454" s="411">
        <f t="shared" si="429"/>
        <v>0</v>
      </c>
      <c r="R1454" s="411">
        <f t="shared" si="430"/>
        <v>0</v>
      </c>
      <c r="S1454" s="411">
        <f t="shared" si="431"/>
        <v>1</v>
      </c>
      <c r="T1454" s="411">
        <v>0</v>
      </c>
      <c r="U1454" s="411">
        <v>0</v>
      </c>
      <c r="V1454" s="411">
        <v>0</v>
      </c>
      <c r="W1454" s="411">
        <v>0</v>
      </c>
      <c r="X1454" s="411">
        <v>0</v>
      </c>
      <c r="Y1454" s="411">
        <v>0</v>
      </c>
      <c r="Z1454" s="411">
        <v>0</v>
      </c>
      <c r="AA1454" s="411">
        <v>0</v>
      </c>
      <c r="AB1454" s="411">
        <v>0</v>
      </c>
      <c r="AC1454" s="411">
        <v>0</v>
      </c>
      <c r="AD1454" s="411">
        <v>0</v>
      </c>
      <c r="AE1454" s="412">
        <v>0</v>
      </c>
      <c r="AF1454" s="411">
        <f t="shared" si="432"/>
        <v>0</v>
      </c>
      <c r="AG1454" s="411">
        <v>0</v>
      </c>
      <c r="AH1454" s="411">
        <v>0</v>
      </c>
      <c r="AI1454" s="411">
        <v>0</v>
      </c>
      <c r="AJ1454" s="411">
        <v>0</v>
      </c>
      <c r="AK1454" s="411">
        <v>0</v>
      </c>
      <c r="AL1454" s="411">
        <v>0</v>
      </c>
      <c r="AM1454" s="411">
        <v>0</v>
      </c>
      <c r="AN1454" s="411">
        <v>0</v>
      </c>
      <c r="AO1454" s="411">
        <v>0</v>
      </c>
      <c r="AP1454" s="411">
        <v>0</v>
      </c>
      <c r="AQ1454" s="411">
        <v>0</v>
      </c>
      <c r="AR1454" s="412">
        <v>0</v>
      </c>
      <c r="AS1454" s="411">
        <f t="shared" si="433"/>
        <v>0</v>
      </c>
      <c r="AT1454" s="411">
        <f t="shared" si="434"/>
        <v>0</v>
      </c>
      <c r="AU1454" s="411">
        <f t="shared" si="435"/>
        <v>0</v>
      </c>
      <c r="AV1454" s="411">
        <f t="shared" si="436"/>
        <v>0</v>
      </c>
      <c r="AW1454" s="411">
        <v>0</v>
      </c>
      <c r="AX1454" s="411">
        <v>0</v>
      </c>
      <c r="AY1454" s="411">
        <v>0</v>
      </c>
      <c r="AZ1454" s="411">
        <v>0</v>
      </c>
      <c r="BA1454" s="411">
        <v>0</v>
      </c>
      <c r="BB1454" s="411">
        <v>0</v>
      </c>
      <c r="BC1454" s="411">
        <v>0</v>
      </c>
      <c r="BD1454" s="411">
        <v>0</v>
      </c>
      <c r="BE1454" s="411">
        <v>0</v>
      </c>
      <c r="BF1454" s="411">
        <v>0</v>
      </c>
      <c r="BG1454" s="411">
        <v>0</v>
      </c>
      <c r="BH1454" s="412">
        <v>0</v>
      </c>
      <c r="BI1454" s="411">
        <f t="shared" si="437"/>
        <v>0</v>
      </c>
      <c r="BJ1454" s="411">
        <v>0</v>
      </c>
      <c r="BK1454" s="411">
        <v>0</v>
      </c>
      <c r="BL1454" s="411">
        <v>0</v>
      </c>
      <c r="BM1454" s="411">
        <v>0</v>
      </c>
      <c r="BN1454" s="411">
        <v>0</v>
      </c>
      <c r="BO1454" s="411">
        <v>0</v>
      </c>
      <c r="BP1454" s="411">
        <v>0</v>
      </c>
      <c r="BQ1454" s="411">
        <v>0</v>
      </c>
      <c r="BR1454" s="411">
        <v>0</v>
      </c>
      <c r="BS1454" s="411">
        <v>0</v>
      </c>
      <c r="BT1454" s="411">
        <v>0</v>
      </c>
      <c r="BU1454" s="412">
        <v>0</v>
      </c>
      <c r="BV1454" s="411">
        <f t="shared" si="438"/>
        <v>0</v>
      </c>
      <c r="BW1454" s="411">
        <v>0</v>
      </c>
      <c r="BX1454" s="411">
        <v>0</v>
      </c>
      <c r="BY1454" s="411">
        <v>0</v>
      </c>
      <c r="BZ1454" s="411">
        <v>0</v>
      </c>
      <c r="CA1454" s="411">
        <v>0</v>
      </c>
      <c r="CB1454" s="411">
        <v>0</v>
      </c>
      <c r="CC1454" s="411">
        <v>0</v>
      </c>
      <c r="CD1454" s="411">
        <v>0</v>
      </c>
      <c r="CE1454" s="411">
        <v>0</v>
      </c>
      <c r="CF1454" s="411">
        <v>0</v>
      </c>
      <c r="CG1454" s="411">
        <v>0</v>
      </c>
      <c r="CH1454" s="412">
        <v>0</v>
      </c>
      <c r="CI1454" s="411">
        <f t="shared" si="439"/>
        <v>0</v>
      </c>
      <c r="CJ1454" s="411">
        <v>0</v>
      </c>
      <c r="CK1454" s="411">
        <v>0</v>
      </c>
      <c r="CL1454" s="411">
        <v>0</v>
      </c>
      <c r="CM1454" s="411">
        <v>0</v>
      </c>
      <c r="CN1454" s="411">
        <v>0</v>
      </c>
      <c r="CO1454" s="411">
        <v>0</v>
      </c>
      <c r="CP1454" s="411">
        <v>0</v>
      </c>
      <c r="CQ1454" s="411">
        <v>0</v>
      </c>
      <c r="CR1454" s="411">
        <v>0</v>
      </c>
      <c r="CS1454" s="411">
        <v>0</v>
      </c>
      <c r="CT1454" s="411">
        <v>0</v>
      </c>
      <c r="CU1454" s="412">
        <v>0</v>
      </c>
      <c r="CV1454" s="411">
        <f t="shared" si="440"/>
        <v>0</v>
      </c>
      <c r="CW1454" s="411">
        <v>0</v>
      </c>
      <c r="CX1454" s="411">
        <v>0</v>
      </c>
      <c r="CY1454" s="411">
        <v>0</v>
      </c>
      <c r="CZ1454" s="411">
        <v>0</v>
      </c>
      <c r="DA1454" s="411">
        <v>0</v>
      </c>
      <c r="DB1454" s="411">
        <v>0</v>
      </c>
      <c r="DC1454" s="411">
        <v>0</v>
      </c>
      <c r="DD1454" s="411">
        <v>0</v>
      </c>
      <c r="DE1454" s="411">
        <v>0</v>
      </c>
      <c r="DF1454" s="411">
        <v>0</v>
      </c>
      <c r="DG1454" s="411">
        <v>0</v>
      </c>
      <c r="DH1454" s="412">
        <v>0</v>
      </c>
      <c r="DI1454" s="411">
        <f t="shared" si="441"/>
        <v>0</v>
      </c>
      <c r="DJ1454" s="411">
        <v>0</v>
      </c>
      <c r="DK1454" s="411">
        <v>0</v>
      </c>
      <c r="DL1454" s="411">
        <v>0</v>
      </c>
      <c r="DM1454" s="411">
        <v>0</v>
      </c>
      <c r="DN1454" s="411">
        <v>0</v>
      </c>
      <c r="DO1454" s="411">
        <v>0</v>
      </c>
      <c r="DP1454" s="411">
        <v>0</v>
      </c>
      <c r="DQ1454" s="411">
        <v>0</v>
      </c>
      <c r="DR1454" s="411">
        <v>0</v>
      </c>
      <c r="DS1454" s="411">
        <v>0</v>
      </c>
      <c r="DT1454" s="411">
        <v>0</v>
      </c>
      <c r="DU1454" s="412">
        <v>0</v>
      </c>
      <c r="DV1454" s="411">
        <f t="shared" si="442"/>
        <v>0</v>
      </c>
      <c r="DW1454" s="412">
        <v>0</v>
      </c>
      <c r="DX1454" s="412">
        <v>0</v>
      </c>
      <c r="DY1454" s="412">
        <v>0</v>
      </c>
      <c r="DZ1454" s="412">
        <v>0</v>
      </c>
      <c r="EA1454" s="412">
        <v>0</v>
      </c>
      <c r="EB1454" s="412">
        <v>0</v>
      </c>
      <c r="EC1454" s="412">
        <v>0</v>
      </c>
      <c r="ED1454" s="412">
        <v>0</v>
      </c>
      <c r="EE1454" s="412">
        <v>0</v>
      </c>
      <c r="EF1454" s="412">
        <v>0</v>
      </c>
      <c r="EG1454" s="412">
        <v>0</v>
      </c>
      <c r="EH1454" s="412">
        <v>0</v>
      </c>
      <c r="EI1454" s="411">
        <f t="shared" si="443"/>
        <v>0</v>
      </c>
      <c r="EK1454" s="411">
        <f t="shared" si="444"/>
        <v>1</v>
      </c>
      <c r="EL1454" s="7">
        <f t="shared" si="445"/>
        <v>-1</v>
      </c>
    </row>
    <row r="1455" spans="1:142">
      <c r="A1455" s="365" t="str">
        <f t="shared" si="427"/>
        <v xml:space="preserve"> 248</v>
      </c>
      <c r="B1455" s="370" t="s">
        <v>993</v>
      </c>
      <c r="C1455" s="370" t="s">
        <v>1193</v>
      </c>
      <c r="D1455" s="411">
        <v>0</v>
      </c>
      <c r="E1455" s="411">
        <v>0</v>
      </c>
      <c r="F1455" s="411">
        <v>0</v>
      </c>
      <c r="G1455" s="411">
        <v>0</v>
      </c>
      <c r="H1455" s="411">
        <v>0</v>
      </c>
      <c r="I1455" s="411">
        <v>0</v>
      </c>
      <c r="J1455" s="411">
        <v>0</v>
      </c>
      <c r="K1455" s="411">
        <v>0</v>
      </c>
      <c r="L1455" s="411">
        <v>0</v>
      </c>
      <c r="M1455" s="411">
        <v>0</v>
      </c>
      <c r="N1455" s="411">
        <v>2</v>
      </c>
      <c r="O1455" s="412">
        <v>0</v>
      </c>
      <c r="P1455" s="411">
        <f t="shared" si="428"/>
        <v>2</v>
      </c>
      <c r="Q1455" s="411">
        <f t="shared" si="429"/>
        <v>0</v>
      </c>
      <c r="R1455" s="411">
        <f t="shared" si="430"/>
        <v>0</v>
      </c>
      <c r="S1455" s="411">
        <f t="shared" si="431"/>
        <v>2</v>
      </c>
      <c r="T1455" s="411">
        <v>0</v>
      </c>
      <c r="U1455" s="411">
        <v>0</v>
      </c>
      <c r="V1455" s="411">
        <v>0</v>
      </c>
      <c r="W1455" s="411">
        <v>0</v>
      </c>
      <c r="X1455" s="411">
        <v>0</v>
      </c>
      <c r="Y1455" s="411">
        <v>0</v>
      </c>
      <c r="Z1455" s="411">
        <v>0</v>
      </c>
      <c r="AA1455" s="411">
        <v>0</v>
      </c>
      <c r="AB1455" s="411">
        <v>0</v>
      </c>
      <c r="AC1455" s="411">
        <v>0</v>
      </c>
      <c r="AD1455" s="411">
        <v>0</v>
      </c>
      <c r="AE1455" s="412">
        <v>0</v>
      </c>
      <c r="AF1455" s="411">
        <f t="shared" si="432"/>
        <v>0</v>
      </c>
      <c r="AG1455" s="411">
        <v>0</v>
      </c>
      <c r="AH1455" s="411">
        <v>0</v>
      </c>
      <c r="AI1455" s="411">
        <v>0</v>
      </c>
      <c r="AJ1455" s="411">
        <v>0</v>
      </c>
      <c r="AK1455" s="411">
        <v>0</v>
      </c>
      <c r="AL1455" s="411">
        <v>0</v>
      </c>
      <c r="AM1455" s="411">
        <v>0</v>
      </c>
      <c r="AN1455" s="411">
        <v>0</v>
      </c>
      <c r="AO1455" s="411">
        <v>0</v>
      </c>
      <c r="AP1455" s="411">
        <v>0</v>
      </c>
      <c r="AQ1455" s="411">
        <v>0</v>
      </c>
      <c r="AR1455" s="412">
        <v>0</v>
      </c>
      <c r="AS1455" s="411">
        <f t="shared" si="433"/>
        <v>0</v>
      </c>
      <c r="AT1455" s="411">
        <f t="shared" si="434"/>
        <v>0</v>
      </c>
      <c r="AU1455" s="411">
        <f t="shared" si="435"/>
        <v>0</v>
      </c>
      <c r="AV1455" s="411">
        <f t="shared" si="436"/>
        <v>0</v>
      </c>
      <c r="AW1455" s="411">
        <v>0</v>
      </c>
      <c r="AX1455" s="411">
        <v>0</v>
      </c>
      <c r="AY1455" s="411">
        <v>0</v>
      </c>
      <c r="AZ1455" s="411">
        <v>0</v>
      </c>
      <c r="BA1455" s="411">
        <v>0</v>
      </c>
      <c r="BB1455" s="411">
        <v>0</v>
      </c>
      <c r="BC1455" s="411">
        <v>0</v>
      </c>
      <c r="BD1455" s="411">
        <v>0</v>
      </c>
      <c r="BE1455" s="411">
        <v>0</v>
      </c>
      <c r="BF1455" s="411">
        <v>0</v>
      </c>
      <c r="BG1455" s="411">
        <v>0</v>
      </c>
      <c r="BH1455" s="412">
        <v>0</v>
      </c>
      <c r="BI1455" s="411">
        <f t="shared" si="437"/>
        <v>0</v>
      </c>
      <c r="BJ1455" s="411">
        <v>0</v>
      </c>
      <c r="BK1455" s="411">
        <v>0</v>
      </c>
      <c r="BL1455" s="411">
        <v>0</v>
      </c>
      <c r="BM1455" s="411">
        <v>0</v>
      </c>
      <c r="BN1455" s="411">
        <v>0</v>
      </c>
      <c r="BO1455" s="411">
        <v>0</v>
      </c>
      <c r="BP1455" s="411">
        <v>0</v>
      </c>
      <c r="BQ1455" s="411">
        <v>0</v>
      </c>
      <c r="BR1455" s="411">
        <v>0</v>
      </c>
      <c r="BS1455" s="411">
        <v>0</v>
      </c>
      <c r="BT1455" s="411">
        <v>0</v>
      </c>
      <c r="BU1455" s="412">
        <v>0</v>
      </c>
      <c r="BV1455" s="411">
        <f t="shared" si="438"/>
        <v>0</v>
      </c>
      <c r="BW1455" s="411">
        <v>0</v>
      </c>
      <c r="BX1455" s="411">
        <v>0</v>
      </c>
      <c r="BY1455" s="411">
        <v>0</v>
      </c>
      <c r="BZ1455" s="411">
        <v>0</v>
      </c>
      <c r="CA1455" s="411">
        <v>0</v>
      </c>
      <c r="CB1455" s="411">
        <v>0</v>
      </c>
      <c r="CC1455" s="411">
        <v>0</v>
      </c>
      <c r="CD1455" s="411">
        <v>0</v>
      </c>
      <c r="CE1455" s="411">
        <v>0</v>
      </c>
      <c r="CF1455" s="411">
        <v>0</v>
      </c>
      <c r="CG1455" s="411">
        <v>0</v>
      </c>
      <c r="CH1455" s="412">
        <v>0</v>
      </c>
      <c r="CI1455" s="411">
        <f t="shared" si="439"/>
        <v>0</v>
      </c>
      <c r="CJ1455" s="411">
        <v>0</v>
      </c>
      <c r="CK1455" s="411">
        <v>0</v>
      </c>
      <c r="CL1455" s="411">
        <v>0</v>
      </c>
      <c r="CM1455" s="411">
        <v>0</v>
      </c>
      <c r="CN1455" s="411">
        <v>0</v>
      </c>
      <c r="CO1455" s="411">
        <v>0</v>
      </c>
      <c r="CP1455" s="411">
        <v>0</v>
      </c>
      <c r="CQ1455" s="411">
        <v>0</v>
      </c>
      <c r="CR1455" s="411">
        <v>0</v>
      </c>
      <c r="CS1455" s="411">
        <v>0</v>
      </c>
      <c r="CT1455" s="411">
        <v>0</v>
      </c>
      <c r="CU1455" s="412">
        <v>0</v>
      </c>
      <c r="CV1455" s="411">
        <f t="shared" si="440"/>
        <v>0</v>
      </c>
      <c r="CW1455" s="411">
        <v>0</v>
      </c>
      <c r="CX1455" s="411">
        <v>0</v>
      </c>
      <c r="CY1455" s="411">
        <v>0</v>
      </c>
      <c r="CZ1455" s="411">
        <v>0</v>
      </c>
      <c r="DA1455" s="411">
        <v>0</v>
      </c>
      <c r="DB1455" s="411">
        <v>0</v>
      </c>
      <c r="DC1455" s="411">
        <v>0</v>
      </c>
      <c r="DD1455" s="411">
        <v>0</v>
      </c>
      <c r="DE1455" s="411">
        <v>0</v>
      </c>
      <c r="DF1455" s="411">
        <v>0</v>
      </c>
      <c r="DG1455" s="411">
        <v>0</v>
      </c>
      <c r="DH1455" s="412">
        <v>0</v>
      </c>
      <c r="DI1455" s="411">
        <f t="shared" si="441"/>
        <v>0</v>
      </c>
      <c r="DJ1455" s="411">
        <v>0</v>
      </c>
      <c r="DK1455" s="411">
        <v>0</v>
      </c>
      <c r="DL1455" s="411">
        <v>0</v>
      </c>
      <c r="DM1455" s="411">
        <v>0</v>
      </c>
      <c r="DN1455" s="411">
        <v>0</v>
      </c>
      <c r="DO1455" s="411">
        <v>0</v>
      </c>
      <c r="DP1455" s="411">
        <v>0</v>
      </c>
      <c r="DQ1455" s="411">
        <v>0</v>
      </c>
      <c r="DR1455" s="411">
        <v>0</v>
      </c>
      <c r="DS1455" s="411">
        <v>0</v>
      </c>
      <c r="DT1455" s="411">
        <v>0</v>
      </c>
      <c r="DU1455" s="412">
        <v>0</v>
      </c>
      <c r="DV1455" s="411">
        <f t="shared" si="442"/>
        <v>0</v>
      </c>
      <c r="DW1455" s="412">
        <v>0</v>
      </c>
      <c r="DX1455" s="412">
        <v>0</v>
      </c>
      <c r="DY1455" s="412">
        <v>0</v>
      </c>
      <c r="DZ1455" s="412">
        <v>0</v>
      </c>
      <c r="EA1455" s="412">
        <v>0</v>
      </c>
      <c r="EB1455" s="412">
        <v>0</v>
      </c>
      <c r="EC1455" s="412">
        <v>0</v>
      </c>
      <c r="ED1455" s="412">
        <v>0</v>
      </c>
      <c r="EE1455" s="412">
        <v>0</v>
      </c>
      <c r="EF1455" s="412">
        <v>0</v>
      </c>
      <c r="EG1455" s="412">
        <v>0</v>
      </c>
      <c r="EH1455" s="412">
        <v>0</v>
      </c>
      <c r="EI1455" s="411">
        <f t="shared" si="443"/>
        <v>0</v>
      </c>
      <c r="EK1455" s="411">
        <f t="shared" si="444"/>
        <v>2</v>
      </c>
      <c r="EL1455" s="7">
        <f t="shared" si="445"/>
        <v>-2</v>
      </c>
    </row>
    <row r="1456" spans="1:142">
      <c r="A1456" s="365" t="str">
        <f t="shared" si="427"/>
        <v xml:space="preserve"> 248</v>
      </c>
      <c r="B1456" s="370" t="s">
        <v>993</v>
      </c>
      <c r="C1456" s="370" t="s">
        <v>1177</v>
      </c>
      <c r="D1456" s="411">
        <v>0</v>
      </c>
      <c r="E1456" s="411">
        <v>0</v>
      </c>
      <c r="F1456" s="411">
        <v>0</v>
      </c>
      <c r="G1456" s="411">
        <v>0</v>
      </c>
      <c r="H1456" s="411">
        <v>0</v>
      </c>
      <c r="I1456" s="411">
        <v>0</v>
      </c>
      <c r="J1456" s="411">
        <v>0</v>
      </c>
      <c r="K1456" s="411">
        <v>0</v>
      </c>
      <c r="L1456" s="411">
        <v>0</v>
      </c>
      <c r="M1456" s="411">
        <v>0</v>
      </c>
      <c r="N1456" s="411">
        <v>2</v>
      </c>
      <c r="O1456" s="412">
        <v>0</v>
      </c>
      <c r="P1456" s="411">
        <f t="shared" si="428"/>
        <v>2</v>
      </c>
      <c r="Q1456" s="411">
        <f t="shared" si="429"/>
        <v>0</v>
      </c>
      <c r="R1456" s="411">
        <f t="shared" si="430"/>
        <v>0</v>
      </c>
      <c r="S1456" s="411">
        <f t="shared" si="431"/>
        <v>2</v>
      </c>
      <c r="T1456" s="411">
        <v>0</v>
      </c>
      <c r="U1456" s="411">
        <v>0</v>
      </c>
      <c r="V1456" s="411">
        <v>0</v>
      </c>
      <c r="W1456" s="411">
        <v>0</v>
      </c>
      <c r="X1456" s="411">
        <v>0</v>
      </c>
      <c r="Y1456" s="411">
        <v>0</v>
      </c>
      <c r="Z1456" s="411">
        <v>0</v>
      </c>
      <c r="AA1456" s="411">
        <v>0</v>
      </c>
      <c r="AB1456" s="411">
        <v>0</v>
      </c>
      <c r="AC1456" s="411">
        <v>0</v>
      </c>
      <c r="AD1456" s="411">
        <v>0</v>
      </c>
      <c r="AE1456" s="412">
        <v>0</v>
      </c>
      <c r="AF1456" s="411">
        <f t="shared" si="432"/>
        <v>0</v>
      </c>
      <c r="AG1456" s="411">
        <v>0</v>
      </c>
      <c r="AH1456" s="411">
        <v>0</v>
      </c>
      <c r="AI1456" s="411">
        <v>0</v>
      </c>
      <c r="AJ1456" s="411">
        <v>0</v>
      </c>
      <c r="AK1456" s="411">
        <v>0</v>
      </c>
      <c r="AL1456" s="411">
        <v>0</v>
      </c>
      <c r="AM1456" s="411">
        <v>0</v>
      </c>
      <c r="AN1456" s="411">
        <v>0</v>
      </c>
      <c r="AO1456" s="411">
        <v>0</v>
      </c>
      <c r="AP1456" s="411">
        <v>0</v>
      </c>
      <c r="AQ1456" s="411">
        <v>0</v>
      </c>
      <c r="AR1456" s="412">
        <v>0</v>
      </c>
      <c r="AS1456" s="411">
        <f t="shared" si="433"/>
        <v>0</v>
      </c>
      <c r="AT1456" s="411">
        <f t="shared" si="434"/>
        <v>0</v>
      </c>
      <c r="AU1456" s="411">
        <f t="shared" si="435"/>
        <v>0</v>
      </c>
      <c r="AV1456" s="411">
        <f t="shared" si="436"/>
        <v>0</v>
      </c>
      <c r="AW1456" s="411">
        <v>0</v>
      </c>
      <c r="AX1456" s="411">
        <v>0</v>
      </c>
      <c r="AY1456" s="411">
        <v>0</v>
      </c>
      <c r="AZ1456" s="411">
        <v>0</v>
      </c>
      <c r="BA1456" s="411">
        <v>0</v>
      </c>
      <c r="BB1456" s="411">
        <v>0</v>
      </c>
      <c r="BC1456" s="411">
        <v>0</v>
      </c>
      <c r="BD1456" s="411">
        <v>0</v>
      </c>
      <c r="BE1456" s="411">
        <v>0</v>
      </c>
      <c r="BF1456" s="411">
        <v>0</v>
      </c>
      <c r="BG1456" s="411">
        <v>0</v>
      </c>
      <c r="BH1456" s="412">
        <v>0</v>
      </c>
      <c r="BI1456" s="411">
        <f t="shared" si="437"/>
        <v>0</v>
      </c>
      <c r="BJ1456" s="411">
        <v>0</v>
      </c>
      <c r="BK1456" s="411">
        <v>0</v>
      </c>
      <c r="BL1456" s="411">
        <v>0</v>
      </c>
      <c r="BM1456" s="411">
        <v>0</v>
      </c>
      <c r="BN1456" s="411">
        <v>0</v>
      </c>
      <c r="BO1456" s="411">
        <v>0</v>
      </c>
      <c r="BP1456" s="411">
        <v>0</v>
      </c>
      <c r="BQ1456" s="411">
        <v>0</v>
      </c>
      <c r="BR1456" s="411">
        <v>0</v>
      </c>
      <c r="BS1456" s="411">
        <v>0</v>
      </c>
      <c r="BT1456" s="411">
        <v>0</v>
      </c>
      <c r="BU1456" s="412">
        <v>0</v>
      </c>
      <c r="BV1456" s="411">
        <f t="shared" si="438"/>
        <v>0</v>
      </c>
      <c r="BW1456" s="411">
        <v>0</v>
      </c>
      <c r="BX1456" s="411">
        <v>0</v>
      </c>
      <c r="BY1456" s="411">
        <v>0</v>
      </c>
      <c r="BZ1456" s="411">
        <v>0</v>
      </c>
      <c r="CA1456" s="411">
        <v>0</v>
      </c>
      <c r="CB1456" s="411">
        <v>0</v>
      </c>
      <c r="CC1456" s="411">
        <v>0</v>
      </c>
      <c r="CD1456" s="411">
        <v>0</v>
      </c>
      <c r="CE1456" s="411">
        <v>0</v>
      </c>
      <c r="CF1456" s="411">
        <v>0</v>
      </c>
      <c r="CG1456" s="411">
        <v>0</v>
      </c>
      <c r="CH1456" s="412">
        <v>0</v>
      </c>
      <c r="CI1456" s="411">
        <f t="shared" si="439"/>
        <v>0</v>
      </c>
      <c r="CJ1456" s="411">
        <v>0</v>
      </c>
      <c r="CK1456" s="411">
        <v>0</v>
      </c>
      <c r="CL1456" s="411">
        <v>0</v>
      </c>
      <c r="CM1456" s="411">
        <v>0</v>
      </c>
      <c r="CN1456" s="411">
        <v>0</v>
      </c>
      <c r="CO1456" s="411">
        <v>0</v>
      </c>
      <c r="CP1456" s="411">
        <v>0</v>
      </c>
      <c r="CQ1456" s="411">
        <v>0</v>
      </c>
      <c r="CR1456" s="411">
        <v>0</v>
      </c>
      <c r="CS1456" s="411">
        <v>0</v>
      </c>
      <c r="CT1456" s="411">
        <v>0</v>
      </c>
      <c r="CU1456" s="412">
        <v>0</v>
      </c>
      <c r="CV1456" s="411">
        <f t="shared" si="440"/>
        <v>0</v>
      </c>
      <c r="CW1456" s="411">
        <v>0</v>
      </c>
      <c r="CX1456" s="411">
        <v>0</v>
      </c>
      <c r="CY1456" s="411">
        <v>0</v>
      </c>
      <c r="CZ1456" s="411">
        <v>0</v>
      </c>
      <c r="DA1456" s="411">
        <v>0</v>
      </c>
      <c r="DB1456" s="411">
        <v>0</v>
      </c>
      <c r="DC1456" s="411">
        <v>0</v>
      </c>
      <c r="DD1456" s="411">
        <v>0</v>
      </c>
      <c r="DE1456" s="411">
        <v>0</v>
      </c>
      <c r="DF1456" s="411">
        <v>0</v>
      </c>
      <c r="DG1456" s="411">
        <v>0</v>
      </c>
      <c r="DH1456" s="412">
        <v>0</v>
      </c>
      <c r="DI1456" s="411">
        <f t="shared" si="441"/>
        <v>0</v>
      </c>
      <c r="DJ1456" s="411">
        <v>0</v>
      </c>
      <c r="DK1456" s="411">
        <v>0</v>
      </c>
      <c r="DL1456" s="411">
        <v>0</v>
      </c>
      <c r="DM1456" s="411">
        <v>0</v>
      </c>
      <c r="DN1456" s="411">
        <v>0</v>
      </c>
      <c r="DO1456" s="411">
        <v>0</v>
      </c>
      <c r="DP1456" s="411">
        <v>0</v>
      </c>
      <c r="DQ1456" s="411">
        <v>0</v>
      </c>
      <c r="DR1456" s="411">
        <v>0</v>
      </c>
      <c r="DS1456" s="411">
        <v>0</v>
      </c>
      <c r="DT1456" s="411">
        <v>0</v>
      </c>
      <c r="DU1456" s="412">
        <v>0</v>
      </c>
      <c r="DV1456" s="411">
        <f t="shared" si="442"/>
        <v>0</v>
      </c>
      <c r="DW1456" s="412">
        <v>0</v>
      </c>
      <c r="DX1456" s="412">
        <v>0</v>
      </c>
      <c r="DY1456" s="412">
        <v>0</v>
      </c>
      <c r="DZ1456" s="412">
        <v>0</v>
      </c>
      <c r="EA1456" s="412">
        <v>0</v>
      </c>
      <c r="EB1456" s="412">
        <v>0</v>
      </c>
      <c r="EC1456" s="412">
        <v>0</v>
      </c>
      <c r="ED1456" s="412">
        <v>0</v>
      </c>
      <c r="EE1456" s="412">
        <v>0</v>
      </c>
      <c r="EF1456" s="412">
        <v>0</v>
      </c>
      <c r="EG1456" s="412">
        <v>0</v>
      </c>
      <c r="EH1456" s="412">
        <v>0</v>
      </c>
      <c r="EI1456" s="411">
        <f t="shared" si="443"/>
        <v>0</v>
      </c>
      <c r="EK1456" s="411">
        <f t="shared" si="444"/>
        <v>2</v>
      </c>
      <c r="EL1456" s="7">
        <f t="shared" si="445"/>
        <v>-2</v>
      </c>
    </row>
    <row r="1457" spans="1:142">
      <c r="A1457" s="365" t="str">
        <f t="shared" si="427"/>
        <v xml:space="preserve"> 248</v>
      </c>
      <c r="B1457" s="370" t="s">
        <v>993</v>
      </c>
      <c r="C1457" s="370" t="s">
        <v>1178</v>
      </c>
      <c r="D1457" s="411">
        <v>1</v>
      </c>
      <c r="E1457" s="411">
        <v>0</v>
      </c>
      <c r="F1457" s="411">
        <v>0</v>
      </c>
      <c r="G1457" s="411">
        <v>0</v>
      </c>
      <c r="H1457" s="411">
        <v>2</v>
      </c>
      <c r="I1457" s="411">
        <v>0</v>
      </c>
      <c r="J1457" s="411">
        <v>3</v>
      </c>
      <c r="K1457" s="411">
        <v>4</v>
      </c>
      <c r="L1457" s="411">
        <v>0</v>
      </c>
      <c r="M1457" s="411">
        <v>0</v>
      </c>
      <c r="N1457" s="411">
        <v>0</v>
      </c>
      <c r="O1457" s="412">
        <v>0</v>
      </c>
      <c r="P1457" s="411">
        <f t="shared" si="428"/>
        <v>10</v>
      </c>
      <c r="Q1457" s="411">
        <f t="shared" si="429"/>
        <v>5.903225806451613</v>
      </c>
      <c r="R1457" s="411">
        <f t="shared" si="430"/>
        <v>4.096774193548387</v>
      </c>
      <c r="S1457" s="411">
        <f t="shared" si="431"/>
        <v>0</v>
      </c>
      <c r="T1457" s="411">
        <v>0</v>
      </c>
      <c r="U1457" s="411">
        <v>0</v>
      </c>
      <c r="V1457" s="411">
        <v>0</v>
      </c>
      <c r="W1457" s="411">
        <v>0</v>
      </c>
      <c r="X1457" s="411">
        <v>0</v>
      </c>
      <c r="Y1457" s="411">
        <v>0</v>
      </c>
      <c r="Z1457" s="411">
        <v>0</v>
      </c>
      <c r="AA1457" s="411">
        <v>0</v>
      </c>
      <c r="AB1457" s="411">
        <v>0</v>
      </c>
      <c r="AC1457" s="411">
        <v>0</v>
      </c>
      <c r="AD1457" s="411">
        <v>0</v>
      </c>
      <c r="AE1457" s="412">
        <v>0</v>
      </c>
      <c r="AF1457" s="411">
        <f t="shared" si="432"/>
        <v>0</v>
      </c>
      <c r="AG1457" s="411">
        <v>0</v>
      </c>
      <c r="AH1457" s="411">
        <v>0</v>
      </c>
      <c r="AI1457" s="411">
        <v>0</v>
      </c>
      <c r="AJ1457" s="411">
        <v>0</v>
      </c>
      <c r="AK1457" s="411">
        <v>0</v>
      </c>
      <c r="AL1457" s="411">
        <v>0</v>
      </c>
      <c r="AM1457" s="411">
        <v>0</v>
      </c>
      <c r="AN1457" s="411">
        <v>0</v>
      </c>
      <c r="AO1457" s="411">
        <v>0</v>
      </c>
      <c r="AP1457" s="411">
        <v>0</v>
      </c>
      <c r="AQ1457" s="411">
        <v>0</v>
      </c>
      <c r="AR1457" s="412">
        <v>0</v>
      </c>
      <c r="AS1457" s="411">
        <f t="shared" si="433"/>
        <v>0</v>
      </c>
      <c r="AT1457" s="411">
        <f t="shared" si="434"/>
        <v>0</v>
      </c>
      <c r="AU1457" s="411">
        <f t="shared" si="435"/>
        <v>0</v>
      </c>
      <c r="AV1457" s="411">
        <f t="shared" si="436"/>
        <v>0</v>
      </c>
      <c r="AW1457" s="411">
        <v>0</v>
      </c>
      <c r="AX1457" s="411">
        <v>0</v>
      </c>
      <c r="AY1457" s="411">
        <v>0</v>
      </c>
      <c r="AZ1457" s="411">
        <v>0</v>
      </c>
      <c r="BA1457" s="411">
        <v>0</v>
      </c>
      <c r="BB1457" s="411">
        <v>0</v>
      </c>
      <c r="BC1457" s="411">
        <v>0</v>
      </c>
      <c r="BD1457" s="411">
        <v>0</v>
      </c>
      <c r="BE1457" s="411">
        <v>0</v>
      </c>
      <c r="BF1457" s="411">
        <v>0</v>
      </c>
      <c r="BG1457" s="411">
        <v>0</v>
      </c>
      <c r="BH1457" s="412">
        <v>0</v>
      </c>
      <c r="BI1457" s="411">
        <f t="shared" si="437"/>
        <v>0</v>
      </c>
      <c r="BJ1457" s="411">
        <v>0</v>
      </c>
      <c r="BK1457" s="411">
        <v>0</v>
      </c>
      <c r="BL1457" s="411">
        <v>0</v>
      </c>
      <c r="BM1457" s="411">
        <v>0</v>
      </c>
      <c r="BN1457" s="411">
        <v>0</v>
      </c>
      <c r="BO1457" s="411">
        <v>0</v>
      </c>
      <c r="BP1457" s="411">
        <v>0</v>
      </c>
      <c r="BQ1457" s="411">
        <v>0</v>
      </c>
      <c r="BR1457" s="411">
        <v>0</v>
      </c>
      <c r="BS1457" s="411">
        <v>0</v>
      </c>
      <c r="BT1457" s="411">
        <v>0</v>
      </c>
      <c r="BU1457" s="412">
        <v>0</v>
      </c>
      <c r="BV1457" s="411">
        <f t="shared" si="438"/>
        <v>0</v>
      </c>
      <c r="BW1457" s="411">
        <v>0</v>
      </c>
      <c r="BX1457" s="411">
        <v>0</v>
      </c>
      <c r="BY1457" s="411">
        <v>0</v>
      </c>
      <c r="BZ1457" s="411">
        <v>0</v>
      </c>
      <c r="CA1457" s="411">
        <v>0</v>
      </c>
      <c r="CB1457" s="411">
        <v>0</v>
      </c>
      <c r="CC1457" s="411">
        <v>0</v>
      </c>
      <c r="CD1457" s="411">
        <v>0</v>
      </c>
      <c r="CE1457" s="411">
        <v>0</v>
      </c>
      <c r="CF1457" s="411">
        <v>0</v>
      </c>
      <c r="CG1457" s="411">
        <v>0</v>
      </c>
      <c r="CH1457" s="412">
        <v>0</v>
      </c>
      <c r="CI1457" s="411">
        <f t="shared" si="439"/>
        <v>0</v>
      </c>
      <c r="CJ1457" s="411">
        <v>0</v>
      </c>
      <c r="CK1457" s="411">
        <v>0</v>
      </c>
      <c r="CL1457" s="411">
        <v>0</v>
      </c>
      <c r="CM1457" s="411">
        <v>0</v>
      </c>
      <c r="CN1457" s="411">
        <v>0</v>
      </c>
      <c r="CO1457" s="411">
        <v>0</v>
      </c>
      <c r="CP1457" s="411">
        <v>0</v>
      </c>
      <c r="CQ1457" s="411">
        <v>0</v>
      </c>
      <c r="CR1457" s="411">
        <v>0</v>
      </c>
      <c r="CS1457" s="411">
        <v>0</v>
      </c>
      <c r="CT1457" s="411">
        <v>0</v>
      </c>
      <c r="CU1457" s="412">
        <v>0</v>
      </c>
      <c r="CV1457" s="411">
        <f t="shared" si="440"/>
        <v>0</v>
      </c>
      <c r="CW1457" s="411">
        <v>0</v>
      </c>
      <c r="CX1457" s="411">
        <v>0</v>
      </c>
      <c r="CY1457" s="411">
        <v>0</v>
      </c>
      <c r="CZ1457" s="411">
        <v>0</v>
      </c>
      <c r="DA1457" s="411">
        <v>0</v>
      </c>
      <c r="DB1457" s="411">
        <v>0</v>
      </c>
      <c r="DC1457" s="411">
        <v>0</v>
      </c>
      <c r="DD1457" s="411">
        <v>0</v>
      </c>
      <c r="DE1457" s="411">
        <v>0</v>
      </c>
      <c r="DF1457" s="411">
        <v>0</v>
      </c>
      <c r="DG1457" s="411">
        <v>0</v>
      </c>
      <c r="DH1457" s="412">
        <v>0</v>
      </c>
      <c r="DI1457" s="411">
        <f t="shared" si="441"/>
        <v>0</v>
      </c>
      <c r="DJ1457" s="411">
        <v>0</v>
      </c>
      <c r="DK1457" s="411">
        <v>0</v>
      </c>
      <c r="DL1457" s="411">
        <v>0</v>
      </c>
      <c r="DM1457" s="411">
        <v>0</v>
      </c>
      <c r="DN1457" s="411">
        <v>0</v>
      </c>
      <c r="DO1457" s="411">
        <v>0</v>
      </c>
      <c r="DP1457" s="411">
        <v>0</v>
      </c>
      <c r="DQ1457" s="411">
        <v>0</v>
      </c>
      <c r="DR1457" s="411">
        <v>0</v>
      </c>
      <c r="DS1457" s="411">
        <v>0</v>
      </c>
      <c r="DT1457" s="411">
        <v>0</v>
      </c>
      <c r="DU1457" s="412">
        <v>0</v>
      </c>
      <c r="DV1457" s="411">
        <f t="shared" si="442"/>
        <v>0</v>
      </c>
      <c r="DW1457" s="412">
        <v>0</v>
      </c>
      <c r="DX1457" s="412">
        <v>0</v>
      </c>
      <c r="DY1457" s="412">
        <v>0</v>
      </c>
      <c r="DZ1457" s="412">
        <v>0</v>
      </c>
      <c r="EA1457" s="412">
        <v>0</v>
      </c>
      <c r="EB1457" s="412">
        <v>0</v>
      </c>
      <c r="EC1457" s="412">
        <v>0</v>
      </c>
      <c r="ED1457" s="412">
        <v>0</v>
      </c>
      <c r="EE1457" s="412">
        <v>0</v>
      </c>
      <c r="EF1457" s="412">
        <v>0</v>
      </c>
      <c r="EG1457" s="412">
        <v>0</v>
      </c>
      <c r="EH1457" s="412">
        <v>0</v>
      </c>
      <c r="EI1457" s="411">
        <f t="shared" si="443"/>
        <v>0</v>
      </c>
      <c r="EK1457" s="411">
        <f t="shared" si="444"/>
        <v>10</v>
      </c>
      <c r="EL1457" s="7">
        <f t="shared" si="445"/>
        <v>-10</v>
      </c>
    </row>
    <row r="1458" spans="1:142">
      <c r="A1458" s="365" t="str">
        <f t="shared" si="427"/>
        <v xml:space="preserve"> 248</v>
      </c>
      <c r="B1458" s="370" t="s">
        <v>993</v>
      </c>
      <c r="C1458" s="370" t="s">
        <v>1179</v>
      </c>
      <c r="D1458" s="411">
        <v>0</v>
      </c>
      <c r="E1458" s="411">
        <v>0</v>
      </c>
      <c r="F1458" s="411">
        <v>0</v>
      </c>
      <c r="G1458" s="411">
        <v>0</v>
      </c>
      <c r="H1458" s="411">
        <v>0</v>
      </c>
      <c r="I1458" s="411">
        <v>0</v>
      </c>
      <c r="J1458" s="411">
        <v>0</v>
      </c>
      <c r="K1458" s="411">
        <v>0</v>
      </c>
      <c r="L1458" s="411">
        <v>0</v>
      </c>
      <c r="M1458" s="411">
        <v>0</v>
      </c>
      <c r="N1458" s="411">
        <v>1</v>
      </c>
      <c r="O1458" s="412">
        <v>0</v>
      </c>
      <c r="P1458" s="411">
        <f t="shared" si="428"/>
        <v>1</v>
      </c>
      <c r="Q1458" s="411">
        <f t="shared" si="429"/>
        <v>0</v>
      </c>
      <c r="R1458" s="411">
        <f t="shared" si="430"/>
        <v>0</v>
      </c>
      <c r="S1458" s="411">
        <f t="shared" si="431"/>
        <v>1</v>
      </c>
      <c r="T1458" s="411">
        <v>0</v>
      </c>
      <c r="U1458" s="411">
        <v>0</v>
      </c>
      <c r="V1458" s="411">
        <v>0</v>
      </c>
      <c r="W1458" s="411">
        <v>0</v>
      </c>
      <c r="X1458" s="411">
        <v>0</v>
      </c>
      <c r="Y1458" s="411">
        <v>0</v>
      </c>
      <c r="Z1458" s="411">
        <v>0</v>
      </c>
      <c r="AA1458" s="411">
        <v>0</v>
      </c>
      <c r="AB1458" s="411">
        <v>0</v>
      </c>
      <c r="AC1458" s="411">
        <v>0</v>
      </c>
      <c r="AD1458" s="411">
        <v>0</v>
      </c>
      <c r="AE1458" s="412">
        <v>0</v>
      </c>
      <c r="AF1458" s="411">
        <f t="shared" si="432"/>
        <v>0</v>
      </c>
      <c r="AG1458" s="411">
        <v>0</v>
      </c>
      <c r="AH1458" s="411">
        <v>0</v>
      </c>
      <c r="AI1458" s="411">
        <v>0</v>
      </c>
      <c r="AJ1458" s="411">
        <v>0</v>
      </c>
      <c r="AK1458" s="411">
        <v>0</v>
      </c>
      <c r="AL1458" s="411">
        <v>0</v>
      </c>
      <c r="AM1458" s="411">
        <v>0</v>
      </c>
      <c r="AN1458" s="411">
        <v>0</v>
      </c>
      <c r="AO1458" s="411">
        <v>0</v>
      </c>
      <c r="AP1458" s="411">
        <v>0</v>
      </c>
      <c r="AQ1458" s="411">
        <v>0</v>
      </c>
      <c r="AR1458" s="412">
        <v>0</v>
      </c>
      <c r="AS1458" s="411">
        <f t="shared" si="433"/>
        <v>0</v>
      </c>
      <c r="AT1458" s="411">
        <f t="shared" si="434"/>
        <v>0</v>
      </c>
      <c r="AU1458" s="411">
        <f t="shared" si="435"/>
        <v>0</v>
      </c>
      <c r="AV1458" s="411">
        <f t="shared" si="436"/>
        <v>0</v>
      </c>
      <c r="AW1458" s="411">
        <v>0</v>
      </c>
      <c r="AX1458" s="411">
        <v>0</v>
      </c>
      <c r="AY1458" s="411">
        <v>0</v>
      </c>
      <c r="AZ1458" s="411">
        <v>0</v>
      </c>
      <c r="BA1458" s="411">
        <v>0</v>
      </c>
      <c r="BB1458" s="411">
        <v>0</v>
      </c>
      <c r="BC1458" s="411">
        <v>0</v>
      </c>
      <c r="BD1458" s="411">
        <v>0</v>
      </c>
      <c r="BE1458" s="411">
        <v>0</v>
      </c>
      <c r="BF1458" s="411">
        <v>0</v>
      </c>
      <c r="BG1458" s="411">
        <v>0</v>
      </c>
      <c r="BH1458" s="412">
        <v>0</v>
      </c>
      <c r="BI1458" s="411">
        <f t="shared" si="437"/>
        <v>0</v>
      </c>
      <c r="BJ1458" s="411">
        <v>0</v>
      </c>
      <c r="BK1458" s="411">
        <v>0</v>
      </c>
      <c r="BL1458" s="411">
        <v>0</v>
      </c>
      <c r="BM1458" s="411">
        <v>0</v>
      </c>
      <c r="BN1458" s="411">
        <v>0</v>
      </c>
      <c r="BO1458" s="411">
        <v>0</v>
      </c>
      <c r="BP1458" s="411">
        <v>0</v>
      </c>
      <c r="BQ1458" s="411">
        <v>0</v>
      </c>
      <c r="BR1458" s="411">
        <v>0</v>
      </c>
      <c r="BS1458" s="411">
        <v>0</v>
      </c>
      <c r="BT1458" s="411">
        <v>0</v>
      </c>
      <c r="BU1458" s="412">
        <v>0</v>
      </c>
      <c r="BV1458" s="411">
        <f t="shared" si="438"/>
        <v>0</v>
      </c>
      <c r="BW1458" s="411">
        <v>0</v>
      </c>
      <c r="BX1458" s="411">
        <v>0</v>
      </c>
      <c r="BY1458" s="411">
        <v>0</v>
      </c>
      <c r="BZ1458" s="411">
        <v>0</v>
      </c>
      <c r="CA1458" s="411">
        <v>0</v>
      </c>
      <c r="CB1458" s="411">
        <v>0</v>
      </c>
      <c r="CC1458" s="411">
        <v>0</v>
      </c>
      <c r="CD1458" s="411">
        <v>0</v>
      </c>
      <c r="CE1458" s="411">
        <v>0</v>
      </c>
      <c r="CF1458" s="411">
        <v>0</v>
      </c>
      <c r="CG1458" s="411">
        <v>0</v>
      </c>
      <c r="CH1458" s="412">
        <v>0</v>
      </c>
      <c r="CI1458" s="411">
        <f t="shared" si="439"/>
        <v>0</v>
      </c>
      <c r="CJ1458" s="411">
        <v>0</v>
      </c>
      <c r="CK1458" s="411">
        <v>0</v>
      </c>
      <c r="CL1458" s="411">
        <v>0</v>
      </c>
      <c r="CM1458" s="411">
        <v>0</v>
      </c>
      <c r="CN1458" s="411">
        <v>0</v>
      </c>
      <c r="CO1458" s="411">
        <v>0</v>
      </c>
      <c r="CP1458" s="411">
        <v>0</v>
      </c>
      <c r="CQ1458" s="411">
        <v>0</v>
      </c>
      <c r="CR1458" s="411">
        <v>0</v>
      </c>
      <c r="CS1458" s="411">
        <v>0</v>
      </c>
      <c r="CT1458" s="411">
        <v>0</v>
      </c>
      <c r="CU1458" s="412">
        <v>0</v>
      </c>
      <c r="CV1458" s="411">
        <f t="shared" si="440"/>
        <v>0</v>
      </c>
      <c r="CW1458" s="411">
        <v>0</v>
      </c>
      <c r="CX1458" s="411">
        <v>0</v>
      </c>
      <c r="CY1458" s="411">
        <v>0</v>
      </c>
      <c r="CZ1458" s="411">
        <v>0</v>
      </c>
      <c r="DA1458" s="411">
        <v>0</v>
      </c>
      <c r="DB1458" s="411">
        <v>0</v>
      </c>
      <c r="DC1458" s="411">
        <v>0</v>
      </c>
      <c r="DD1458" s="411">
        <v>0</v>
      </c>
      <c r="DE1458" s="411">
        <v>0</v>
      </c>
      <c r="DF1458" s="411">
        <v>0</v>
      </c>
      <c r="DG1458" s="411">
        <v>0</v>
      </c>
      <c r="DH1458" s="412">
        <v>0</v>
      </c>
      <c r="DI1458" s="411">
        <f t="shared" si="441"/>
        <v>0</v>
      </c>
      <c r="DJ1458" s="411">
        <v>0</v>
      </c>
      <c r="DK1458" s="411">
        <v>0</v>
      </c>
      <c r="DL1458" s="411">
        <v>0</v>
      </c>
      <c r="DM1458" s="411">
        <v>0</v>
      </c>
      <c r="DN1458" s="411">
        <v>0</v>
      </c>
      <c r="DO1458" s="411">
        <v>0</v>
      </c>
      <c r="DP1458" s="411">
        <v>0</v>
      </c>
      <c r="DQ1458" s="411">
        <v>0</v>
      </c>
      <c r="DR1458" s="411">
        <v>0</v>
      </c>
      <c r="DS1458" s="411">
        <v>0</v>
      </c>
      <c r="DT1458" s="411">
        <v>0</v>
      </c>
      <c r="DU1458" s="412">
        <v>0</v>
      </c>
      <c r="DV1458" s="411">
        <f t="shared" si="442"/>
        <v>0</v>
      </c>
      <c r="DW1458" s="412">
        <v>0</v>
      </c>
      <c r="DX1458" s="412">
        <v>0</v>
      </c>
      <c r="DY1458" s="412">
        <v>0</v>
      </c>
      <c r="DZ1458" s="412">
        <v>0</v>
      </c>
      <c r="EA1458" s="412">
        <v>0</v>
      </c>
      <c r="EB1458" s="412">
        <v>0</v>
      </c>
      <c r="EC1458" s="412">
        <v>0</v>
      </c>
      <c r="ED1458" s="412">
        <v>0</v>
      </c>
      <c r="EE1458" s="412">
        <v>0</v>
      </c>
      <c r="EF1458" s="412">
        <v>0</v>
      </c>
      <c r="EG1458" s="412">
        <v>0</v>
      </c>
      <c r="EH1458" s="412">
        <v>0</v>
      </c>
      <c r="EI1458" s="411">
        <f t="shared" si="443"/>
        <v>0</v>
      </c>
      <c r="EK1458" s="411">
        <f t="shared" si="444"/>
        <v>1</v>
      </c>
      <c r="EL1458" s="7">
        <f t="shared" si="445"/>
        <v>-1</v>
      </c>
    </row>
    <row r="1459" spans="1:142">
      <c r="A1459" s="365" t="str">
        <f t="shared" si="427"/>
        <v xml:space="preserve"> 248</v>
      </c>
      <c r="B1459" s="370" t="s">
        <v>993</v>
      </c>
      <c r="C1459" s="370" t="s">
        <v>1220</v>
      </c>
      <c r="D1459" s="411">
        <v>0</v>
      </c>
      <c r="E1459" s="411">
        <v>0</v>
      </c>
      <c r="F1459" s="411">
        <v>0</v>
      </c>
      <c r="G1459" s="411">
        <v>0</v>
      </c>
      <c r="H1459" s="411">
        <v>0</v>
      </c>
      <c r="I1459" s="411">
        <v>0</v>
      </c>
      <c r="J1459" s="411">
        <v>0</v>
      </c>
      <c r="K1459" s="411">
        <v>0</v>
      </c>
      <c r="L1459" s="411">
        <v>0</v>
      </c>
      <c r="M1459" s="411">
        <v>1</v>
      </c>
      <c r="N1459" s="411">
        <v>0</v>
      </c>
      <c r="O1459" s="412">
        <v>0</v>
      </c>
      <c r="P1459" s="411">
        <f t="shared" si="428"/>
        <v>1</v>
      </c>
      <c r="Q1459" s="411">
        <f t="shared" si="429"/>
        <v>0</v>
      </c>
      <c r="R1459" s="411">
        <f t="shared" si="430"/>
        <v>0</v>
      </c>
      <c r="S1459" s="411">
        <f t="shared" si="431"/>
        <v>1</v>
      </c>
      <c r="T1459" s="411">
        <v>0</v>
      </c>
      <c r="U1459" s="411">
        <v>0</v>
      </c>
      <c r="V1459" s="411">
        <v>0</v>
      </c>
      <c r="W1459" s="411">
        <v>0</v>
      </c>
      <c r="X1459" s="411">
        <v>0</v>
      </c>
      <c r="Y1459" s="411">
        <v>0</v>
      </c>
      <c r="Z1459" s="411">
        <v>0</v>
      </c>
      <c r="AA1459" s="411">
        <v>0</v>
      </c>
      <c r="AB1459" s="411">
        <v>0</v>
      </c>
      <c r="AC1459" s="411">
        <v>0</v>
      </c>
      <c r="AD1459" s="411">
        <v>0</v>
      </c>
      <c r="AE1459" s="412">
        <v>0</v>
      </c>
      <c r="AF1459" s="411">
        <f t="shared" si="432"/>
        <v>0</v>
      </c>
      <c r="AG1459" s="411">
        <v>0</v>
      </c>
      <c r="AH1459" s="411">
        <v>0</v>
      </c>
      <c r="AI1459" s="411">
        <v>0</v>
      </c>
      <c r="AJ1459" s="411">
        <v>0</v>
      </c>
      <c r="AK1459" s="411">
        <v>0</v>
      </c>
      <c r="AL1459" s="411">
        <v>0</v>
      </c>
      <c r="AM1459" s="411">
        <v>0</v>
      </c>
      <c r="AN1459" s="411">
        <v>0</v>
      </c>
      <c r="AO1459" s="411">
        <v>0</v>
      </c>
      <c r="AP1459" s="411">
        <v>0</v>
      </c>
      <c r="AQ1459" s="411">
        <v>0</v>
      </c>
      <c r="AR1459" s="412">
        <v>0</v>
      </c>
      <c r="AS1459" s="411">
        <f t="shared" si="433"/>
        <v>0</v>
      </c>
      <c r="AT1459" s="411">
        <f t="shared" si="434"/>
        <v>0</v>
      </c>
      <c r="AU1459" s="411">
        <f t="shared" si="435"/>
        <v>0</v>
      </c>
      <c r="AV1459" s="411">
        <f t="shared" si="436"/>
        <v>0</v>
      </c>
      <c r="AW1459" s="411">
        <v>0</v>
      </c>
      <c r="AX1459" s="411">
        <v>0</v>
      </c>
      <c r="AY1459" s="411">
        <v>0</v>
      </c>
      <c r="AZ1459" s="411">
        <v>0</v>
      </c>
      <c r="BA1459" s="411">
        <v>0</v>
      </c>
      <c r="BB1459" s="411">
        <v>0</v>
      </c>
      <c r="BC1459" s="411">
        <v>0</v>
      </c>
      <c r="BD1459" s="411">
        <v>0</v>
      </c>
      <c r="BE1459" s="411">
        <v>0</v>
      </c>
      <c r="BF1459" s="411">
        <v>0</v>
      </c>
      <c r="BG1459" s="411">
        <v>0</v>
      </c>
      <c r="BH1459" s="412">
        <v>0</v>
      </c>
      <c r="BI1459" s="411">
        <f t="shared" si="437"/>
        <v>0</v>
      </c>
      <c r="BJ1459" s="411">
        <v>0</v>
      </c>
      <c r="BK1459" s="411">
        <v>0</v>
      </c>
      <c r="BL1459" s="411">
        <v>0</v>
      </c>
      <c r="BM1459" s="411">
        <v>0</v>
      </c>
      <c r="BN1459" s="411">
        <v>0</v>
      </c>
      <c r="BO1459" s="411">
        <v>0</v>
      </c>
      <c r="BP1459" s="411">
        <v>0</v>
      </c>
      <c r="BQ1459" s="411">
        <v>0</v>
      </c>
      <c r="BR1459" s="411">
        <v>0</v>
      </c>
      <c r="BS1459" s="411">
        <v>0</v>
      </c>
      <c r="BT1459" s="411">
        <v>0</v>
      </c>
      <c r="BU1459" s="412">
        <v>0</v>
      </c>
      <c r="BV1459" s="411">
        <f t="shared" si="438"/>
        <v>0</v>
      </c>
      <c r="BW1459" s="411">
        <v>0</v>
      </c>
      <c r="BX1459" s="411">
        <v>0</v>
      </c>
      <c r="BY1459" s="411">
        <v>0</v>
      </c>
      <c r="BZ1459" s="411">
        <v>0</v>
      </c>
      <c r="CA1459" s="411">
        <v>0</v>
      </c>
      <c r="CB1459" s="411">
        <v>0</v>
      </c>
      <c r="CC1459" s="411">
        <v>0</v>
      </c>
      <c r="CD1459" s="411">
        <v>0</v>
      </c>
      <c r="CE1459" s="411">
        <v>0</v>
      </c>
      <c r="CF1459" s="411">
        <v>0</v>
      </c>
      <c r="CG1459" s="411">
        <v>0</v>
      </c>
      <c r="CH1459" s="412">
        <v>0</v>
      </c>
      <c r="CI1459" s="411">
        <f t="shared" si="439"/>
        <v>0</v>
      </c>
      <c r="CJ1459" s="411">
        <v>0</v>
      </c>
      <c r="CK1459" s="411">
        <v>0</v>
      </c>
      <c r="CL1459" s="411">
        <v>0</v>
      </c>
      <c r="CM1459" s="411">
        <v>0</v>
      </c>
      <c r="CN1459" s="411">
        <v>0</v>
      </c>
      <c r="CO1459" s="411">
        <v>0</v>
      </c>
      <c r="CP1459" s="411">
        <v>0</v>
      </c>
      <c r="CQ1459" s="411">
        <v>0</v>
      </c>
      <c r="CR1459" s="411">
        <v>0</v>
      </c>
      <c r="CS1459" s="411">
        <v>0</v>
      </c>
      <c r="CT1459" s="411">
        <v>0</v>
      </c>
      <c r="CU1459" s="412">
        <v>0</v>
      </c>
      <c r="CV1459" s="411">
        <f t="shared" si="440"/>
        <v>0</v>
      </c>
      <c r="CW1459" s="411">
        <v>0</v>
      </c>
      <c r="CX1459" s="411">
        <v>0</v>
      </c>
      <c r="CY1459" s="411">
        <v>0</v>
      </c>
      <c r="CZ1459" s="411">
        <v>0</v>
      </c>
      <c r="DA1459" s="411">
        <v>0</v>
      </c>
      <c r="DB1459" s="411">
        <v>0</v>
      </c>
      <c r="DC1459" s="411">
        <v>0</v>
      </c>
      <c r="DD1459" s="411">
        <v>0</v>
      </c>
      <c r="DE1459" s="411">
        <v>0</v>
      </c>
      <c r="DF1459" s="411">
        <v>0</v>
      </c>
      <c r="DG1459" s="411">
        <v>0</v>
      </c>
      <c r="DH1459" s="412">
        <v>0</v>
      </c>
      <c r="DI1459" s="411">
        <f t="shared" si="441"/>
        <v>0</v>
      </c>
      <c r="DJ1459" s="411">
        <v>0</v>
      </c>
      <c r="DK1459" s="411">
        <v>0</v>
      </c>
      <c r="DL1459" s="411">
        <v>0</v>
      </c>
      <c r="DM1459" s="411">
        <v>0</v>
      </c>
      <c r="DN1459" s="411">
        <v>0</v>
      </c>
      <c r="DO1459" s="411">
        <v>0</v>
      </c>
      <c r="DP1459" s="411">
        <v>0</v>
      </c>
      <c r="DQ1459" s="411">
        <v>0</v>
      </c>
      <c r="DR1459" s="411">
        <v>0</v>
      </c>
      <c r="DS1459" s="411">
        <v>0</v>
      </c>
      <c r="DT1459" s="411">
        <v>0</v>
      </c>
      <c r="DU1459" s="412">
        <v>0</v>
      </c>
      <c r="DV1459" s="411">
        <f t="shared" si="442"/>
        <v>0</v>
      </c>
      <c r="DW1459" s="412">
        <v>0</v>
      </c>
      <c r="DX1459" s="412">
        <v>0</v>
      </c>
      <c r="DY1459" s="412">
        <v>0</v>
      </c>
      <c r="DZ1459" s="412">
        <v>0</v>
      </c>
      <c r="EA1459" s="412">
        <v>0</v>
      </c>
      <c r="EB1459" s="412">
        <v>0</v>
      </c>
      <c r="EC1459" s="412">
        <v>0</v>
      </c>
      <c r="ED1459" s="412">
        <v>0</v>
      </c>
      <c r="EE1459" s="412">
        <v>0</v>
      </c>
      <c r="EF1459" s="412">
        <v>0</v>
      </c>
      <c r="EG1459" s="412">
        <v>0</v>
      </c>
      <c r="EH1459" s="412">
        <v>0</v>
      </c>
      <c r="EI1459" s="411">
        <f t="shared" si="443"/>
        <v>0</v>
      </c>
      <c r="EK1459" s="411">
        <f t="shared" si="444"/>
        <v>1</v>
      </c>
      <c r="EL1459" s="7">
        <f t="shared" si="445"/>
        <v>-1</v>
      </c>
    </row>
    <row r="1460" spans="1:142">
      <c r="A1460" s="365" t="str">
        <f t="shared" si="427"/>
        <v xml:space="preserve"> 248</v>
      </c>
      <c r="B1460" s="370" t="s">
        <v>993</v>
      </c>
      <c r="C1460" s="370" t="s">
        <v>1221</v>
      </c>
      <c r="D1460" s="411">
        <v>0</v>
      </c>
      <c r="E1460" s="411">
        <v>0</v>
      </c>
      <c r="F1460" s="411">
        <v>0</v>
      </c>
      <c r="G1460" s="411">
        <v>0</v>
      </c>
      <c r="H1460" s="411">
        <v>0</v>
      </c>
      <c r="I1460" s="411">
        <v>0</v>
      </c>
      <c r="J1460" s="411">
        <v>0</v>
      </c>
      <c r="K1460" s="411">
        <v>0</v>
      </c>
      <c r="L1460" s="411">
        <v>0</v>
      </c>
      <c r="M1460" s="411">
        <v>1</v>
      </c>
      <c r="N1460" s="411">
        <v>0</v>
      </c>
      <c r="O1460" s="412">
        <v>0</v>
      </c>
      <c r="P1460" s="411">
        <f t="shared" si="428"/>
        <v>1</v>
      </c>
      <c r="Q1460" s="411">
        <f t="shared" si="429"/>
        <v>0</v>
      </c>
      <c r="R1460" s="411">
        <f t="shared" si="430"/>
        <v>0</v>
      </c>
      <c r="S1460" s="411">
        <f t="shared" si="431"/>
        <v>1</v>
      </c>
      <c r="T1460" s="411">
        <v>0</v>
      </c>
      <c r="U1460" s="411">
        <v>0</v>
      </c>
      <c r="V1460" s="411">
        <v>0</v>
      </c>
      <c r="W1460" s="411">
        <v>0</v>
      </c>
      <c r="X1460" s="411">
        <v>0</v>
      </c>
      <c r="Y1460" s="411">
        <v>0</v>
      </c>
      <c r="Z1460" s="411">
        <v>0</v>
      </c>
      <c r="AA1460" s="411">
        <v>0</v>
      </c>
      <c r="AB1460" s="411">
        <v>0</v>
      </c>
      <c r="AC1460" s="411">
        <v>0</v>
      </c>
      <c r="AD1460" s="411">
        <v>0</v>
      </c>
      <c r="AE1460" s="412">
        <v>0</v>
      </c>
      <c r="AF1460" s="411">
        <f t="shared" si="432"/>
        <v>0</v>
      </c>
      <c r="AG1460" s="411">
        <v>0</v>
      </c>
      <c r="AH1460" s="411">
        <v>0</v>
      </c>
      <c r="AI1460" s="411">
        <v>0</v>
      </c>
      <c r="AJ1460" s="411">
        <v>0</v>
      </c>
      <c r="AK1460" s="411">
        <v>0</v>
      </c>
      <c r="AL1460" s="411">
        <v>0</v>
      </c>
      <c r="AM1460" s="411">
        <v>0</v>
      </c>
      <c r="AN1460" s="411">
        <v>0</v>
      </c>
      <c r="AO1460" s="411">
        <v>0</v>
      </c>
      <c r="AP1460" s="411">
        <v>0</v>
      </c>
      <c r="AQ1460" s="411">
        <v>0</v>
      </c>
      <c r="AR1460" s="412">
        <v>0</v>
      </c>
      <c r="AS1460" s="411">
        <f t="shared" si="433"/>
        <v>0</v>
      </c>
      <c r="AT1460" s="411">
        <f t="shared" si="434"/>
        <v>0</v>
      </c>
      <c r="AU1460" s="411">
        <f t="shared" si="435"/>
        <v>0</v>
      </c>
      <c r="AV1460" s="411">
        <f t="shared" si="436"/>
        <v>0</v>
      </c>
      <c r="AW1460" s="411">
        <v>0</v>
      </c>
      <c r="AX1460" s="411">
        <v>0</v>
      </c>
      <c r="AY1460" s="411">
        <v>0</v>
      </c>
      <c r="AZ1460" s="411">
        <v>0</v>
      </c>
      <c r="BA1460" s="411">
        <v>0</v>
      </c>
      <c r="BB1460" s="411">
        <v>0</v>
      </c>
      <c r="BC1460" s="411">
        <v>0</v>
      </c>
      <c r="BD1460" s="411">
        <v>0</v>
      </c>
      <c r="BE1460" s="411">
        <v>0</v>
      </c>
      <c r="BF1460" s="411">
        <v>0</v>
      </c>
      <c r="BG1460" s="411">
        <v>0</v>
      </c>
      <c r="BH1460" s="412">
        <v>0</v>
      </c>
      <c r="BI1460" s="411">
        <f t="shared" si="437"/>
        <v>0</v>
      </c>
      <c r="BJ1460" s="411">
        <v>0</v>
      </c>
      <c r="BK1460" s="411">
        <v>0</v>
      </c>
      <c r="BL1460" s="411">
        <v>0</v>
      </c>
      <c r="BM1460" s="411">
        <v>0</v>
      </c>
      <c r="BN1460" s="411">
        <v>0</v>
      </c>
      <c r="BO1460" s="411">
        <v>0</v>
      </c>
      <c r="BP1460" s="411">
        <v>0</v>
      </c>
      <c r="BQ1460" s="411">
        <v>0</v>
      </c>
      <c r="BR1460" s="411">
        <v>0</v>
      </c>
      <c r="BS1460" s="411">
        <v>0</v>
      </c>
      <c r="BT1460" s="411">
        <v>0</v>
      </c>
      <c r="BU1460" s="412">
        <v>0</v>
      </c>
      <c r="BV1460" s="411">
        <f t="shared" si="438"/>
        <v>0</v>
      </c>
      <c r="BW1460" s="411">
        <v>0</v>
      </c>
      <c r="BX1460" s="411">
        <v>0</v>
      </c>
      <c r="BY1460" s="411">
        <v>0</v>
      </c>
      <c r="BZ1460" s="411">
        <v>0</v>
      </c>
      <c r="CA1460" s="411">
        <v>0</v>
      </c>
      <c r="CB1460" s="411">
        <v>0</v>
      </c>
      <c r="CC1460" s="411">
        <v>0</v>
      </c>
      <c r="CD1460" s="411">
        <v>0</v>
      </c>
      <c r="CE1460" s="411">
        <v>0</v>
      </c>
      <c r="CF1460" s="411">
        <v>0</v>
      </c>
      <c r="CG1460" s="411">
        <v>0</v>
      </c>
      <c r="CH1460" s="412">
        <v>0</v>
      </c>
      <c r="CI1460" s="411">
        <f t="shared" si="439"/>
        <v>0</v>
      </c>
      <c r="CJ1460" s="411">
        <v>0</v>
      </c>
      <c r="CK1460" s="411">
        <v>0</v>
      </c>
      <c r="CL1460" s="411">
        <v>0</v>
      </c>
      <c r="CM1460" s="411">
        <v>0</v>
      </c>
      <c r="CN1460" s="411">
        <v>0</v>
      </c>
      <c r="CO1460" s="411">
        <v>0</v>
      </c>
      <c r="CP1460" s="411">
        <v>0</v>
      </c>
      <c r="CQ1460" s="411">
        <v>0</v>
      </c>
      <c r="CR1460" s="411">
        <v>0</v>
      </c>
      <c r="CS1460" s="411">
        <v>0</v>
      </c>
      <c r="CT1460" s="411">
        <v>0</v>
      </c>
      <c r="CU1460" s="412">
        <v>0</v>
      </c>
      <c r="CV1460" s="411">
        <f t="shared" si="440"/>
        <v>0</v>
      </c>
      <c r="CW1460" s="411">
        <v>0</v>
      </c>
      <c r="CX1460" s="411">
        <v>0</v>
      </c>
      <c r="CY1460" s="411">
        <v>0</v>
      </c>
      <c r="CZ1460" s="411">
        <v>0</v>
      </c>
      <c r="DA1460" s="411">
        <v>0</v>
      </c>
      <c r="DB1460" s="411">
        <v>0</v>
      </c>
      <c r="DC1460" s="411">
        <v>0</v>
      </c>
      <c r="DD1460" s="411">
        <v>0</v>
      </c>
      <c r="DE1460" s="411">
        <v>0</v>
      </c>
      <c r="DF1460" s="411">
        <v>0</v>
      </c>
      <c r="DG1460" s="411">
        <v>0</v>
      </c>
      <c r="DH1460" s="412">
        <v>0</v>
      </c>
      <c r="DI1460" s="411">
        <f t="shared" si="441"/>
        <v>0</v>
      </c>
      <c r="DJ1460" s="411">
        <v>0</v>
      </c>
      <c r="DK1460" s="411">
        <v>0</v>
      </c>
      <c r="DL1460" s="411">
        <v>0</v>
      </c>
      <c r="DM1460" s="411">
        <v>0</v>
      </c>
      <c r="DN1460" s="411">
        <v>0</v>
      </c>
      <c r="DO1460" s="411">
        <v>0</v>
      </c>
      <c r="DP1460" s="411">
        <v>0</v>
      </c>
      <c r="DQ1460" s="411">
        <v>0</v>
      </c>
      <c r="DR1460" s="411">
        <v>0</v>
      </c>
      <c r="DS1460" s="411">
        <v>0</v>
      </c>
      <c r="DT1460" s="411">
        <v>0</v>
      </c>
      <c r="DU1460" s="412">
        <v>0</v>
      </c>
      <c r="DV1460" s="411">
        <f t="shared" si="442"/>
        <v>0</v>
      </c>
      <c r="DW1460" s="412">
        <v>0</v>
      </c>
      <c r="DX1460" s="412">
        <v>0</v>
      </c>
      <c r="DY1460" s="412">
        <v>0</v>
      </c>
      <c r="DZ1460" s="412">
        <v>0</v>
      </c>
      <c r="EA1460" s="412">
        <v>0</v>
      </c>
      <c r="EB1460" s="412">
        <v>0</v>
      </c>
      <c r="EC1460" s="412">
        <v>0</v>
      </c>
      <c r="ED1460" s="412">
        <v>0</v>
      </c>
      <c r="EE1460" s="412">
        <v>0</v>
      </c>
      <c r="EF1460" s="412">
        <v>0</v>
      </c>
      <c r="EG1460" s="412">
        <v>0</v>
      </c>
      <c r="EH1460" s="412">
        <v>0</v>
      </c>
      <c r="EI1460" s="411">
        <f t="shared" si="443"/>
        <v>0</v>
      </c>
      <c r="EK1460" s="411">
        <f t="shared" si="444"/>
        <v>1</v>
      </c>
      <c r="EL1460" s="7">
        <f t="shared" si="445"/>
        <v>-1</v>
      </c>
    </row>
    <row r="1461" spans="1:142">
      <c r="A1461" s="365" t="str">
        <f t="shared" si="427"/>
        <v xml:space="preserve"> 248</v>
      </c>
      <c r="B1461" s="370" t="s">
        <v>993</v>
      </c>
      <c r="C1461" s="370" t="s">
        <v>1223</v>
      </c>
      <c r="D1461" s="411">
        <v>0</v>
      </c>
      <c r="E1461" s="411">
        <v>0</v>
      </c>
      <c r="F1461" s="411">
        <v>0</v>
      </c>
      <c r="G1461" s="411">
        <v>0</v>
      </c>
      <c r="H1461" s="411">
        <v>0</v>
      </c>
      <c r="I1461" s="411">
        <v>0</v>
      </c>
      <c r="J1461" s="411">
        <v>0</v>
      </c>
      <c r="K1461" s="411">
        <v>0</v>
      </c>
      <c r="L1461" s="411">
        <v>0</v>
      </c>
      <c r="M1461" s="411">
        <v>1</v>
      </c>
      <c r="N1461" s="411">
        <v>0</v>
      </c>
      <c r="O1461" s="412">
        <v>0</v>
      </c>
      <c r="P1461" s="411">
        <f t="shared" si="428"/>
        <v>1</v>
      </c>
      <c r="Q1461" s="411">
        <f t="shared" si="429"/>
        <v>0</v>
      </c>
      <c r="R1461" s="411">
        <f t="shared" si="430"/>
        <v>0</v>
      </c>
      <c r="S1461" s="411">
        <f t="shared" si="431"/>
        <v>1</v>
      </c>
      <c r="T1461" s="411">
        <v>0</v>
      </c>
      <c r="U1461" s="411">
        <v>0</v>
      </c>
      <c r="V1461" s="411">
        <v>0</v>
      </c>
      <c r="W1461" s="411">
        <v>0</v>
      </c>
      <c r="X1461" s="411">
        <v>0</v>
      </c>
      <c r="Y1461" s="411">
        <v>0</v>
      </c>
      <c r="Z1461" s="411">
        <v>0</v>
      </c>
      <c r="AA1461" s="411">
        <v>0</v>
      </c>
      <c r="AB1461" s="411">
        <v>0</v>
      </c>
      <c r="AC1461" s="411">
        <v>0</v>
      </c>
      <c r="AD1461" s="411">
        <v>0</v>
      </c>
      <c r="AE1461" s="412">
        <v>0</v>
      </c>
      <c r="AF1461" s="411">
        <f t="shared" si="432"/>
        <v>0</v>
      </c>
      <c r="AG1461" s="411">
        <v>0</v>
      </c>
      <c r="AH1461" s="411">
        <v>0</v>
      </c>
      <c r="AI1461" s="411">
        <v>0</v>
      </c>
      <c r="AJ1461" s="411">
        <v>0</v>
      </c>
      <c r="AK1461" s="411">
        <v>0</v>
      </c>
      <c r="AL1461" s="411">
        <v>0</v>
      </c>
      <c r="AM1461" s="411">
        <v>0</v>
      </c>
      <c r="AN1461" s="411">
        <v>0</v>
      </c>
      <c r="AO1461" s="411">
        <v>0</v>
      </c>
      <c r="AP1461" s="411">
        <v>0</v>
      </c>
      <c r="AQ1461" s="411">
        <v>0</v>
      </c>
      <c r="AR1461" s="412">
        <v>0</v>
      </c>
      <c r="AS1461" s="411">
        <f t="shared" si="433"/>
        <v>0</v>
      </c>
      <c r="AT1461" s="411">
        <f t="shared" si="434"/>
        <v>0</v>
      </c>
      <c r="AU1461" s="411">
        <f t="shared" si="435"/>
        <v>0</v>
      </c>
      <c r="AV1461" s="411">
        <f t="shared" si="436"/>
        <v>0</v>
      </c>
      <c r="AW1461" s="411">
        <v>0</v>
      </c>
      <c r="AX1461" s="411">
        <v>0</v>
      </c>
      <c r="AY1461" s="411">
        <v>0</v>
      </c>
      <c r="AZ1461" s="411">
        <v>0</v>
      </c>
      <c r="BA1461" s="411">
        <v>0</v>
      </c>
      <c r="BB1461" s="411">
        <v>0</v>
      </c>
      <c r="BC1461" s="411">
        <v>0</v>
      </c>
      <c r="BD1461" s="411">
        <v>0</v>
      </c>
      <c r="BE1461" s="411">
        <v>0</v>
      </c>
      <c r="BF1461" s="411">
        <v>0</v>
      </c>
      <c r="BG1461" s="411">
        <v>0</v>
      </c>
      <c r="BH1461" s="412">
        <v>0</v>
      </c>
      <c r="BI1461" s="411">
        <f t="shared" si="437"/>
        <v>0</v>
      </c>
      <c r="BJ1461" s="411">
        <v>0</v>
      </c>
      <c r="BK1461" s="411">
        <v>0</v>
      </c>
      <c r="BL1461" s="411">
        <v>0</v>
      </c>
      <c r="BM1461" s="411">
        <v>0</v>
      </c>
      <c r="BN1461" s="411">
        <v>0</v>
      </c>
      <c r="BO1461" s="411">
        <v>0</v>
      </c>
      <c r="BP1461" s="411">
        <v>0</v>
      </c>
      <c r="BQ1461" s="411">
        <v>0</v>
      </c>
      <c r="BR1461" s="411">
        <v>0</v>
      </c>
      <c r="BS1461" s="411">
        <v>0</v>
      </c>
      <c r="BT1461" s="411">
        <v>0</v>
      </c>
      <c r="BU1461" s="412">
        <v>0</v>
      </c>
      <c r="BV1461" s="411">
        <f t="shared" si="438"/>
        <v>0</v>
      </c>
      <c r="BW1461" s="411">
        <v>0</v>
      </c>
      <c r="BX1461" s="411">
        <v>0</v>
      </c>
      <c r="BY1461" s="411">
        <v>0</v>
      </c>
      <c r="BZ1461" s="411">
        <v>0</v>
      </c>
      <c r="CA1461" s="411">
        <v>0</v>
      </c>
      <c r="CB1461" s="411">
        <v>0</v>
      </c>
      <c r="CC1461" s="411">
        <v>0</v>
      </c>
      <c r="CD1461" s="411">
        <v>0</v>
      </c>
      <c r="CE1461" s="411">
        <v>0</v>
      </c>
      <c r="CF1461" s="411">
        <v>0</v>
      </c>
      <c r="CG1461" s="411">
        <v>0</v>
      </c>
      <c r="CH1461" s="412">
        <v>0</v>
      </c>
      <c r="CI1461" s="411">
        <f t="shared" si="439"/>
        <v>0</v>
      </c>
      <c r="CJ1461" s="411">
        <v>0</v>
      </c>
      <c r="CK1461" s="411">
        <v>0</v>
      </c>
      <c r="CL1461" s="411">
        <v>0</v>
      </c>
      <c r="CM1461" s="411">
        <v>0</v>
      </c>
      <c r="CN1461" s="411">
        <v>0</v>
      </c>
      <c r="CO1461" s="411">
        <v>0</v>
      </c>
      <c r="CP1461" s="411">
        <v>0</v>
      </c>
      <c r="CQ1461" s="411">
        <v>0</v>
      </c>
      <c r="CR1461" s="411">
        <v>0</v>
      </c>
      <c r="CS1461" s="411">
        <v>0</v>
      </c>
      <c r="CT1461" s="411">
        <v>0</v>
      </c>
      <c r="CU1461" s="412">
        <v>0</v>
      </c>
      <c r="CV1461" s="411">
        <f t="shared" si="440"/>
        <v>0</v>
      </c>
      <c r="CW1461" s="411">
        <v>0</v>
      </c>
      <c r="CX1461" s="411">
        <v>0</v>
      </c>
      <c r="CY1461" s="411">
        <v>0</v>
      </c>
      <c r="CZ1461" s="411">
        <v>0</v>
      </c>
      <c r="DA1461" s="411">
        <v>0</v>
      </c>
      <c r="DB1461" s="411">
        <v>0</v>
      </c>
      <c r="DC1461" s="411">
        <v>0</v>
      </c>
      <c r="DD1461" s="411">
        <v>0</v>
      </c>
      <c r="DE1461" s="411">
        <v>0</v>
      </c>
      <c r="DF1461" s="411">
        <v>0</v>
      </c>
      <c r="DG1461" s="411">
        <v>0</v>
      </c>
      <c r="DH1461" s="412">
        <v>0</v>
      </c>
      <c r="DI1461" s="411">
        <f t="shared" si="441"/>
        <v>0</v>
      </c>
      <c r="DJ1461" s="411">
        <v>0</v>
      </c>
      <c r="DK1461" s="411">
        <v>0</v>
      </c>
      <c r="DL1461" s="411">
        <v>0</v>
      </c>
      <c r="DM1461" s="411">
        <v>0</v>
      </c>
      <c r="DN1461" s="411">
        <v>0</v>
      </c>
      <c r="DO1461" s="411">
        <v>0</v>
      </c>
      <c r="DP1461" s="411">
        <v>0</v>
      </c>
      <c r="DQ1461" s="411">
        <v>0</v>
      </c>
      <c r="DR1461" s="411">
        <v>0</v>
      </c>
      <c r="DS1461" s="411">
        <v>0</v>
      </c>
      <c r="DT1461" s="411">
        <v>0</v>
      </c>
      <c r="DU1461" s="412">
        <v>0</v>
      </c>
      <c r="DV1461" s="411">
        <f t="shared" si="442"/>
        <v>0</v>
      </c>
      <c r="DW1461" s="412">
        <v>0</v>
      </c>
      <c r="DX1461" s="412">
        <v>0</v>
      </c>
      <c r="DY1461" s="412">
        <v>0</v>
      </c>
      <c r="DZ1461" s="412">
        <v>0</v>
      </c>
      <c r="EA1461" s="412">
        <v>0</v>
      </c>
      <c r="EB1461" s="412">
        <v>0</v>
      </c>
      <c r="EC1461" s="412">
        <v>0</v>
      </c>
      <c r="ED1461" s="412">
        <v>0</v>
      </c>
      <c r="EE1461" s="412">
        <v>0</v>
      </c>
      <c r="EF1461" s="412">
        <v>0</v>
      </c>
      <c r="EG1461" s="412">
        <v>0</v>
      </c>
      <c r="EH1461" s="412">
        <v>0</v>
      </c>
      <c r="EI1461" s="411">
        <f t="shared" si="443"/>
        <v>0</v>
      </c>
      <c r="EK1461" s="411">
        <f t="shared" si="444"/>
        <v>1</v>
      </c>
      <c r="EL1461" s="7">
        <f t="shared" si="445"/>
        <v>-1</v>
      </c>
    </row>
    <row r="1462" spans="1:142">
      <c r="A1462" s="365" t="str">
        <f t="shared" si="427"/>
        <v xml:space="preserve"> 250</v>
      </c>
      <c r="B1462" s="370" t="s">
        <v>994</v>
      </c>
      <c r="C1462" s="370" t="s">
        <v>1167</v>
      </c>
      <c r="D1462" s="411">
        <v>0</v>
      </c>
      <c r="E1462" s="411">
        <v>0</v>
      </c>
      <c r="F1462" s="411">
        <v>0</v>
      </c>
      <c r="G1462" s="411">
        <v>0</v>
      </c>
      <c r="H1462" s="411">
        <v>1</v>
      </c>
      <c r="I1462" s="411">
        <v>1</v>
      </c>
      <c r="J1462" s="411">
        <v>1</v>
      </c>
      <c r="K1462" s="411">
        <v>1</v>
      </c>
      <c r="L1462" s="411">
        <v>1</v>
      </c>
      <c r="M1462" s="411">
        <v>1</v>
      </c>
      <c r="N1462" s="411">
        <v>1</v>
      </c>
      <c r="O1462" s="412">
        <v>1</v>
      </c>
      <c r="P1462" s="411">
        <f t="shared" si="428"/>
        <v>8</v>
      </c>
      <c r="Q1462" s="411">
        <f t="shared" si="429"/>
        <v>2.967741935483871</v>
      </c>
      <c r="R1462" s="411">
        <f t="shared" si="430"/>
        <v>1.7563959955506117</v>
      </c>
      <c r="S1462" s="411">
        <f t="shared" si="431"/>
        <v>3.2758620689655173</v>
      </c>
      <c r="T1462" s="411">
        <v>0</v>
      </c>
      <c r="U1462" s="411">
        <v>0</v>
      </c>
      <c r="V1462" s="411">
        <v>0</v>
      </c>
      <c r="W1462" s="411">
        <v>0</v>
      </c>
      <c r="X1462" s="411">
        <v>0</v>
      </c>
      <c r="Y1462" s="411">
        <v>0</v>
      </c>
      <c r="Z1462" s="411">
        <v>0</v>
      </c>
      <c r="AA1462" s="411">
        <v>0</v>
      </c>
      <c r="AB1462" s="411">
        <v>0</v>
      </c>
      <c r="AC1462" s="411">
        <v>0</v>
      </c>
      <c r="AD1462" s="411">
        <v>-1</v>
      </c>
      <c r="AE1462" s="412">
        <v>1</v>
      </c>
      <c r="AF1462" s="411">
        <f t="shared" si="432"/>
        <v>0</v>
      </c>
      <c r="AG1462" s="411">
        <v>0</v>
      </c>
      <c r="AH1462" s="411">
        <v>0</v>
      </c>
      <c r="AI1462" s="411">
        <v>0</v>
      </c>
      <c r="AJ1462" s="411">
        <v>0</v>
      </c>
      <c r="AK1462" s="411">
        <v>1</v>
      </c>
      <c r="AL1462" s="411">
        <v>1</v>
      </c>
      <c r="AM1462" s="411">
        <v>1</v>
      </c>
      <c r="AN1462" s="411">
        <v>1</v>
      </c>
      <c r="AO1462" s="411">
        <v>1</v>
      </c>
      <c r="AP1462" s="411">
        <v>1</v>
      </c>
      <c r="AQ1462" s="411">
        <v>0</v>
      </c>
      <c r="AR1462" s="412">
        <v>2</v>
      </c>
      <c r="AS1462" s="411">
        <f t="shared" si="433"/>
        <v>8</v>
      </c>
      <c r="AT1462" s="411">
        <f t="shared" si="434"/>
        <v>2.967741935483871</v>
      </c>
      <c r="AU1462" s="411">
        <f t="shared" si="435"/>
        <v>1.7563959955506117</v>
      </c>
      <c r="AV1462" s="411">
        <f t="shared" si="436"/>
        <v>3.2758620689655173</v>
      </c>
      <c r="AW1462" s="411">
        <v>0</v>
      </c>
      <c r="AX1462" s="411">
        <v>0</v>
      </c>
      <c r="AY1462" s="411">
        <v>0</v>
      </c>
      <c r="AZ1462" s="411">
        <v>0</v>
      </c>
      <c r="BA1462" s="411">
        <v>0</v>
      </c>
      <c r="BB1462" s="411">
        <v>0</v>
      </c>
      <c r="BC1462" s="411">
        <v>0</v>
      </c>
      <c r="BD1462" s="411">
        <v>0</v>
      </c>
      <c r="BE1462" s="411">
        <v>0</v>
      </c>
      <c r="BF1462" s="411">
        <v>0</v>
      </c>
      <c r="BG1462" s="411">
        <v>0</v>
      </c>
      <c r="BH1462" s="412">
        <v>0</v>
      </c>
      <c r="BI1462" s="411">
        <f t="shared" si="437"/>
        <v>0</v>
      </c>
      <c r="BJ1462" s="411">
        <v>0</v>
      </c>
      <c r="BK1462" s="411">
        <v>0</v>
      </c>
      <c r="BL1462" s="411">
        <v>0</v>
      </c>
      <c r="BM1462" s="411">
        <v>0</v>
      </c>
      <c r="BN1462" s="411">
        <v>1</v>
      </c>
      <c r="BO1462" s="411">
        <v>1</v>
      </c>
      <c r="BP1462" s="411">
        <v>1</v>
      </c>
      <c r="BQ1462" s="411">
        <v>1</v>
      </c>
      <c r="BR1462" s="411">
        <v>1</v>
      </c>
      <c r="BS1462" s="411">
        <v>1</v>
      </c>
      <c r="BT1462" s="411">
        <v>0</v>
      </c>
      <c r="BU1462" s="412">
        <v>2</v>
      </c>
      <c r="BV1462" s="411">
        <f t="shared" si="438"/>
        <v>8</v>
      </c>
      <c r="BW1462" s="411">
        <v>0</v>
      </c>
      <c r="BX1462" s="411">
        <v>0</v>
      </c>
      <c r="BY1462" s="411">
        <v>0</v>
      </c>
      <c r="BZ1462" s="411">
        <v>0</v>
      </c>
      <c r="CA1462" s="411">
        <v>0</v>
      </c>
      <c r="CB1462" s="411">
        <v>0</v>
      </c>
      <c r="CC1462" s="411">
        <v>0</v>
      </c>
      <c r="CD1462" s="411">
        <v>0</v>
      </c>
      <c r="CE1462" s="411">
        <v>0</v>
      </c>
      <c r="CF1462" s="411">
        <v>0</v>
      </c>
      <c r="CG1462" s="411">
        <v>0</v>
      </c>
      <c r="CH1462" s="412">
        <v>0</v>
      </c>
      <c r="CI1462" s="411">
        <f t="shared" si="439"/>
        <v>0</v>
      </c>
      <c r="CJ1462" s="411">
        <v>0</v>
      </c>
      <c r="CK1462" s="411">
        <v>0</v>
      </c>
      <c r="CL1462" s="411">
        <v>0</v>
      </c>
      <c r="CM1462" s="411">
        <v>0</v>
      </c>
      <c r="CN1462" s="411">
        <v>1</v>
      </c>
      <c r="CO1462" s="411">
        <v>1</v>
      </c>
      <c r="CP1462" s="411">
        <v>1</v>
      </c>
      <c r="CQ1462" s="411">
        <v>1</v>
      </c>
      <c r="CR1462" s="411">
        <v>1</v>
      </c>
      <c r="CS1462" s="411">
        <v>1</v>
      </c>
      <c r="CT1462" s="411">
        <v>0</v>
      </c>
      <c r="CU1462" s="412">
        <v>2</v>
      </c>
      <c r="CV1462" s="411">
        <f t="shared" si="440"/>
        <v>8</v>
      </c>
      <c r="CW1462" s="411">
        <v>2</v>
      </c>
      <c r="CX1462" s="411">
        <v>2</v>
      </c>
      <c r="CY1462" s="411">
        <v>2</v>
      </c>
      <c r="CZ1462" s="411">
        <v>2</v>
      </c>
      <c r="DA1462" s="411">
        <v>1</v>
      </c>
      <c r="DB1462" s="411">
        <v>1</v>
      </c>
      <c r="DC1462" s="411">
        <v>1</v>
      </c>
      <c r="DD1462" s="411">
        <v>1</v>
      </c>
      <c r="DE1462" s="411">
        <v>1</v>
      </c>
      <c r="DF1462" s="411">
        <v>1</v>
      </c>
      <c r="DG1462" s="411">
        <v>2</v>
      </c>
      <c r="DH1462" s="412">
        <v>0</v>
      </c>
      <c r="DI1462" s="411">
        <f t="shared" si="441"/>
        <v>16</v>
      </c>
      <c r="DJ1462" s="411">
        <v>2</v>
      </c>
      <c r="DK1462" s="411">
        <v>2</v>
      </c>
      <c r="DL1462" s="411">
        <v>2</v>
      </c>
      <c r="DM1462" s="411">
        <v>2</v>
      </c>
      <c r="DN1462" s="411">
        <v>2</v>
      </c>
      <c r="DO1462" s="411">
        <v>2</v>
      </c>
      <c r="DP1462" s="411">
        <v>2</v>
      </c>
      <c r="DQ1462" s="411">
        <v>2</v>
      </c>
      <c r="DR1462" s="411">
        <v>2</v>
      </c>
      <c r="DS1462" s="411">
        <v>2</v>
      </c>
      <c r="DT1462" s="411">
        <v>2</v>
      </c>
      <c r="DU1462" s="412">
        <v>2</v>
      </c>
      <c r="DV1462" s="411">
        <f t="shared" si="442"/>
        <v>24</v>
      </c>
      <c r="DW1462" s="412">
        <v>2</v>
      </c>
      <c r="DX1462" s="412">
        <v>2</v>
      </c>
      <c r="DY1462" s="412">
        <v>2</v>
      </c>
      <c r="DZ1462" s="412">
        <v>2</v>
      </c>
      <c r="EA1462" s="412">
        <v>2</v>
      </c>
      <c r="EB1462" s="412">
        <v>2</v>
      </c>
      <c r="EC1462" s="412">
        <v>2</v>
      </c>
      <c r="ED1462" s="412">
        <v>2</v>
      </c>
      <c r="EE1462" s="412">
        <v>2</v>
      </c>
      <c r="EF1462" s="412">
        <v>2</v>
      </c>
      <c r="EG1462" s="412">
        <v>2</v>
      </c>
      <c r="EH1462" s="412">
        <v>2</v>
      </c>
      <c r="EI1462" s="411">
        <f t="shared" si="443"/>
        <v>24</v>
      </c>
      <c r="EK1462" s="411">
        <f t="shared" si="444"/>
        <v>24</v>
      </c>
      <c r="EL1462" s="7">
        <f t="shared" si="445"/>
        <v>0</v>
      </c>
    </row>
    <row r="1463" spans="1:142">
      <c r="A1463" s="365" t="str">
        <f t="shared" si="427"/>
        <v xml:space="preserve"> 250</v>
      </c>
      <c r="B1463" s="370" t="s">
        <v>994</v>
      </c>
      <c r="C1463" s="370" t="s">
        <v>1168</v>
      </c>
      <c r="D1463" s="411">
        <v>0</v>
      </c>
      <c r="E1463" s="411">
        <v>0</v>
      </c>
      <c r="F1463" s="411">
        <v>0</v>
      </c>
      <c r="G1463" s="411">
        <v>0</v>
      </c>
      <c r="H1463" s="411">
        <v>48000</v>
      </c>
      <c r="I1463" s="411">
        <v>123000</v>
      </c>
      <c r="J1463" s="411">
        <v>111000</v>
      </c>
      <c r="K1463" s="411">
        <v>132000</v>
      </c>
      <c r="L1463" s="411">
        <v>110000</v>
      </c>
      <c r="M1463" s="411">
        <v>107000</v>
      </c>
      <c r="N1463" s="411">
        <v>90000</v>
      </c>
      <c r="O1463" s="412">
        <v>84000</v>
      </c>
      <c r="P1463" s="411">
        <f t="shared" si="428"/>
        <v>805000</v>
      </c>
      <c r="Q1463" s="411">
        <f t="shared" si="429"/>
        <v>278419.3548387097</v>
      </c>
      <c r="R1463" s="411">
        <f t="shared" si="430"/>
        <v>215235.81757508343</v>
      </c>
      <c r="S1463" s="411">
        <f t="shared" si="431"/>
        <v>311344.8275862069</v>
      </c>
      <c r="T1463" s="411">
        <v>0</v>
      </c>
      <c r="U1463" s="411">
        <v>0</v>
      </c>
      <c r="V1463" s="411">
        <v>0</v>
      </c>
      <c r="W1463" s="411">
        <v>0</v>
      </c>
      <c r="X1463" s="411">
        <v>0</v>
      </c>
      <c r="Y1463" s="411">
        <v>0</v>
      </c>
      <c r="Z1463" s="411">
        <v>0</v>
      </c>
      <c r="AA1463" s="411">
        <v>0</v>
      </c>
      <c r="AB1463" s="411">
        <v>0</v>
      </c>
      <c r="AC1463" s="411">
        <v>0</v>
      </c>
      <c r="AD1463" s="411">
        <v>-90000</v>
      </c>
      <c r="AE1463" s="412">
        <v>90000.000000000029</v>
      </c>
      <c r="AF1463" s="411">
        <f t="shared" si="432"/>
        <v>0</v>
      </c>
      <c r="AG1463" s="411">
        <v>0</v>
      </c>
      <c r="AH1463" s="411">
        <v>0</v>
      </c>
      <c r="AI1463" s="411">
        <v>0</v>
      </c>
      <c r="AJ1463" s="411">
        <v>0</v>
      </c>
      <c r="AK1463" s="411">
        <v>48000</v>
      </c>
      <c r="AL1463" s="411">
        <v>123000</v>
      </c>
      <c r="AM1463" s="411">
        <v>111000</v>
      </c>
      <c r="AN1463" s="411">
        <v>132000</v>
      </c>
      <c r="AO1463" s="411">
        <v>110000</v>
      </c>
      <c r="AP1463" s="411">
        <v>107000</v>
      </c>
      <c r="AQ1463" s="411">
        <v>0</v>
      </c>
      <c r="AR1463" s="412">
        <v>174000.00000000003</v>
      </c>
      <c r="AS1463" s="411">
        <f t="shared" si="433"/>
        <v>805000</v>
      </c>
      <c r="AT1463" s="411">
        <f t="shared" si="434"/>
        <v>278419.3548387097</v>
      </c>
      <c r="AU1463" s="411">
        <f t="shared" si="435"/>
        <v>215235.81757508343</v>
      </c>
      <c r="AV1463" s="411">
        <f t="shared" si="436"/>
        <v>311344.8275862069</v>
      </c>
      <c r="AW1463" s="411">
        <v>0</v>
      </c>
      <c r="AX1463" s="411">
        <v>0</v>
      </c>
      <c r="AY1463" s="411">
        <v>0</v>
      </c>
      <c r="AZ1463" s="411">
        <v>0</v>
      </c>
      <c r="BA1463" s="411">
        <v>0</v>
      </c>
      <c r="BB1463" s="411">
        <v>0</v>
      </c>
      <c r="BC1463" s="411">
        <v>0</v>
      </c>
      <c r="BD1463" s="411">
        <v>0</v>
      </c>
      <c r="BE1463" s="411">
        <v>0</v>
      </c>
      <c r="BF1463" s="411">
        <v>0</v>
      </c>
      <c r="BG1463" s="411">
        <v>0</v>
      </c>
      <c r="BH1463" s="412">
        <v>0</v>
      </c>
      <c r="BI1463" s="411">
        <f t="shared" si="437"/>
        <v>0</v>
      </c>
      <c r="BJ1463" s="411">
        <v>0</v>
      </c>
      <c r="BK1463" s="411">
        <v>0</v>
      </c>
      <c r="BL1463" s="411">
        <v>0</v>
      </c>
      <c r="BM1463" s="411">
        <v>0</v>
      </c>
      <c r="BN1463" s="411">
        <v>48000</v>
      </c>
      <c r="BO1463" s="411">
        <v>123000</v>
      </c>
      <c r="BP1463" s="411">
        <v>111000</v>
      </c>
      <c r="BQ1463" s="411">
        <v>132000</v>
      </c>
      <c r="BR1463" s="411">
        <v>110000</v>
      </c>
      <c r="BS1463" s="411">
        <v>107000</v>
      </c>
      <c r="BT1463" s="411">
        <v>0</v>
      </c>
      <c r="BU1463" s="412">
        <v>174000.00000000003</v>
      </c>
      <c r="BV1463" s="411">
        <f t="shared" si="438"/>
        <v>805000</v>
      </c>
      <c r="BW1463" s="411">
        <v>0</v>
      </c>
      <c r="BX1463" s="411">
        <v>0</v>
      </c>
      <c r="BY1463" s="411">
        <v>0</v>
      </c>
      <c r="BZ1463" s="411">
        <v>0</v>
      </c>
      <c r="CA1463" s="411">
        <v>0</v>
      </c>
      <c r="CB1463" s="411">
        <v>0</v>
      </c>
      <c r="CC1463" s="411">
        <v>0</v>
      </c>
      <c r="CD1463" s="411">
        <v>0</v>
      </c>
      <c r="CE1463" s="411">
        <v>0</v>
      </c>
      <c r="CF1463" s="411">
        <v>0</v>
      </c>
      <c r="CG1463" s="411">
        <v>0</v>
      </c>
      <c r="CH1463" s="412">
        <v>0</v>
      </c>
      <c r="CI1463" s="411">
        <f t="shared" si="439"/>
        <v>0</v>
      </c>
      <c r="CJ1463" s="411">
        <v>0</v>
      </c>
      <c r="CK1463" s="411">
        <v>0</v>
      </c>
      <c r="CL1463" s="411">
        <v>0</v>
      </c>
      <c r="CM1463" s="411">
        <v>0</v>
      </c>
      <c r="CN1463" s="411">
        <v>48000</v>
      </c>
      <c r="CO1463" s="411">
        <v>123000</v>
      </c>
      <c r="CP1463" s="411">
        <v>111000</v>
      </c>
      <c r="CQ1463" s="411">
        <v>132000</v>
      </c>
      <c r="CR1463" s="411">
        <v>110000</v>
      </c>
      <c r="CS1463" s="411">
        <v>107000</v>
      </c>
      <c r="CT1463" s="411">
        <v>0</v>
      </c>
      <c r="CU1463" s="412">
        <v>174000.00000000003</v>
      </c>
      <c r="CV1463" s="411">
        <f t="shared" si="440"/>
        <v>805000</v>
      </c>
      <c r="CW1463" s="411">
        <v>0</v>
      </c>
      <c r="CX1463" s="411">
        <v>0</v>
      </c>
      <c r="CY1463" s="411">
        <v>0</v>
      </c>
      <c r="CZ1463" s="411">
        <v>0</v>
      </c>
      <c r="DA1463" s="411">
        <v>48000</v>
      </c>
      <c r="DB1463" s="411">
        <v>123000</v>
      </c>
      <c r="DC1463" s="411">
        <v>111000</v>
      </c>
      <c r="DD1463" s="411">
        <v>132000</v>
      </c>
      <c r="DE1463" s="411">
        <v>110000</v>
      </c>
      <c r="DF1463" s="411">
        <v>107000</v>
      </c>
      <c r="DG1463" s="411">
        <v>0</v>
      </c>
      <c r="DH1463" s="412">
        <v>0</v>
      </c>
      <c r="DI1463" s="411">
        <f t="shared" si="441"/>
        <v>631000</v>
      </c>
      <c r="DJ1463" s="411">
        <v>0</v>
      </c>
      <c r="DK1463" s="411">
        <v>0</v>
      </c>
      <c r="DL1463" s="411">
        <v>0</v>
      </c>
      <c r="DM1463" s="411">
        <v>0</v>
      </c>
      <c r="DN1463" s="411">
        <v>96000</v>
      </c>
      <c r="DO1463" s="411">
        <v>246000</v>
      </c>
      <c r="DP1463" s="411">
        <v>222000</v>
      </c>
      <c r="DQ1463" s="411">
        <v>264000</v>
      </c>
      <c r="DR1463" s="411">
        <v>220000</v>
      </c>
      <c r="DS1463" s="411">
        <v>214000</v>
      </c>
      <c r="DT1463" s="411">
        <v>0</v>
      </c>
      <c r="DU1463" s="412">
        <v>174000.00000000003</v>
      </c>
      <c r="DV1463" s="411">
        <f t="shared" si="442"/>
        <v>1436000</v>
      </c>
      <c r="DW1463" s="412">
        <v>0</v>
      </c>
      <c r="DX1463" s="412">
        <v>0</v>
      </c>
      <c r="DY1463" s="412">
        <v>0</v>
      </c>
      <c r="DZ1463" s="412">
        <v>0</v>
      </c>
      <c r="EA1463" s="412">
        <v>96000</v>
      </c>
      <c r="EB1463" s="412">
        <v>246000</v>
      </c>
      <c r="EC1463" s="412">
        <v>222000</v>
      </c>
      <c r="ED1463" s="412">
        <v>264000</v>
      </c>
      <c r="EE1463" s="412">
        <v>220000</v>
      </c>
      <c r="EF1463" s="412">
        <v>214000</v>
      </c>
      <c r="EG1463" s="412">
        <v>0</v>
      </c>
      <c r="EH1463" s="412">
        <v>174000.00000000003</v>
      </c>
      <c r="EI1463" s="411">
        <f t="shared" si="443"/>
        <v>1436000</v>
      </c>
      <c r="EK1463" s="411">
        <f t="shared" si="444"/>
        <v>1436000</v>
      </c>
      <c r="EL1463" s="7">
        <f t="shared" si="445"/>
        <v>0</v>
      </c>
    </row>
    <row r="1464" spans="1:142">
      <c r="A1464" s="365" t="str">
        <f t="shared" si="427"/>
        <v xml:space="preserve"> 250</v>
      </c>
      <c r="B1464" s="370" t="s">
        <v>994</v>
      </c>
      <c r="C1464" s="370" t="s">
        <v>1169</v>
      </c>
      <c r="D1464" s="411">
        <v>0</v>
      </c>
      <c r="E1464" s="411">
        <v>0</v>
      </c>
      <c r="F1464" s="411">
        <v>0</v>
      </c>
      <c r="G1464" s="411">
        <v>0</v>
      </c>
      <c r="H1464" s="411">
        <v>48000</v>
      </c>
      <c r="I1464" s="411">
        <v>123000</v>
      </c>
      <c r="J1464" s="411">
        <v>111000</v>
      </c>
      <c r="K1464" s="411">
        <v>132000</v>
      </c>
      <c r="L1464" s="411">
        <v>110000</v>
      </c>
      <c r="M1464" s="411">
        <v>107000</v>
      </c>
      <c r="N1464" s="411">
        <v>90000</v>
      </c>
      <c r="O1464" s="412">
        <v>84000</v>
      </c>
      <c r="P1464" s="411">
        <f t="shared" si="428"/>
        <v>805000</v>
      </c>
      <c r="Q1464" s="411">
        <f t="shared" si="429"/>
        <v>278419.3548387097</v>
      </c>
      <c r="R1464" s="411">
        <f t="shared" si="430"/>
        <v>215235.81757508343</v>
      </c>
      <c r="S1464" s="411">
        <f t="shared" si="431"/>
        <v>311344.8275862069</v>
      </c>
      <c r="T1464" s="411">
        <v>0</v>
      </c>
      <c r="U1464" s="411">
        <v>0</v>
      </c>
      <c r="V1464" s="411">
        <v>0</v>
      </c>
      <c r="W1464" s="411">
        <v>0</v>
      </c>
      <c r="X1464" s="411">
        <v>0</v>
      </c>
      <c r="Y1464" s="411">
        <v>0</v>
      </c>
      <c r="Z1464" s="411">
        <v>0</v>
      </c>
      <c r="AA1464" s="411">
        <v>0</v>
      </c>
      <c r="AB1464" s="411">
        <v>0</v>
      </c>
      <c r="AC1464" s="411">
        <v>0</v>
      </c>
      <c r="AD1464" s="411">
        <v>-90000</v>
      </c>
      <c r="AE1464" s="412">
        <v>90000.000000000029</v>
      </c>
      <c r="AF1464" s="411">
        <f t="shared" si="432"/>
        <v>0</v>
      </c>
      <c r="AG1464" s="411">
        <v>0</v>
      </c>
      <c r="AH1464" s="411">
        <v>0</v>
      </c>
      <c r="AI1464" s="411">
        <v>0</v>
      </c>
      <c r="AJ1464" s="411">
        <v>0</v>
      </c>
      <c r="AK1464" s="411">
        <v>48000</v>
      </c>
      <c r="AL1464" s="411">
        <v>123000</v>
      </c>
      <c r="AM1464" s="411">
        <v>111000</v>
      </c>
      <c r="AN1464" s="411">
        <v>132000</v>
      </c>
      <c r="AO1464" s="411">
        <v>110000</v>
      </c>
      <c r="AP1464" s="411">
        <v>107000</v>
      </c>
      <c r="AQ1464" s="411">
        <v>0</v>
      </c>
      <c r="AR1464" s="412">
        <v>174000.00000000003</v>
      </c>
      <c r="AS1464" s="411">
        <f t="shared" si="433"/>
        <v>805000</v>
      </c>
      <c r="AT1464" s="411">
        <f t="shared" si="434"/>
        <v>278419.3548387097</v>
      </c>
      <c r="AU1464" s="411">
        <f t="shared" si="435"/>
        <v>215235.81757508343</v>
      </c>
      <c r="AV1464" s="411">
        <f t="shared" si="436"/>
        <v>311344.8275862069</v>
      </c>
      <c r="AW1464" s="411">
        <v>0</v>
      </c>
      <c r="AX1464" s="411">
        <v>0</v>
      </c>
      <c r="AY1464" s="411">
        <v>0</v>
      </c>
      <c r="AZ1464" s="411">
        <v>0</v>
      </c>
      <c r="BA1464" s="411">
        <v>0</v>
      </c>
      <c r="BB1464" s="411">
        <v>0</v>
      </c>
      <c r="BC1464" s="411">
        <v>0</v>
      </c>
      <c r="BD1464" s="411">
        <v>0</v>
      </c>
      <c r="BE1464" s="411">
        <v>0</v>
      </c>
      <c r="BF1464" s="411">
        <v>0</v>
      </c>
      <c r="BG1464" s="411">
        <v>0</v>
      </c>
      <c r="BH1464" s="412">
        <v>0</v>
      </c>
      <c r="BI1464" s="411">
        <f t="shared" si="437"/>
        <v>0</v>
      </c>
      <c r="BJ1464" s="411">
        <v>0</v>
      </c>
      <c r="BK1464" s="411">
        <v>0</v>
      </c>
      <c r="BL1464" s="411">
        <v>0</v>
      </c>
      <c r="BM1464" s="411">
        <v>0</v>
      </c>
      <c r="BN1464" s="411">
        <v>48000</v>
      </c>
      <c r="BO1464" s="411">
        <v>123000</v>
      </c>
      <c r="BP1464" s="411">
        <v>111000</v>
      </c>
      <c r="BQ1464" s="411">
        <v>132000</v>
      </c>
      <c r="BR1464" s="411">
        <v>110000</v>
      </c>
      <c r="BS1464" s="411">
        <v>107000</v>
      </c>
      <c r="BT1464" s="411">
        <v>0</v>
      </c>
      <c r="BU1464" s="412">
        <v>174000.00000000003</v>
      </c>
      <c r="BV1464" s="411">
        <f t="shared" si="438"/>
        <v>805000</v>
      </c>
      <c r="BW1464" s="411">
        <v>0</v>
      </c>
      <c r="BX1464" s="411">
        <v>0</v>
      </c>
      <c r="BY1464" s="411">
        <v>0</v>
      </c>
      <c r="BZ1464" s="411">
        <v>0</v>
      </c>
      <c r="CA1464" s="411">
        <v>0</v>
      </c>
      <c r="CB1464" s="411">
        <v>0</v>
      </c>
      <c r="CC1464" s="411">
        <v>0</v>
      </c>
      <c r="CD1464" s="411">
        <v>0</v>
      </c>
      <c r="CE1464" s="411">
        <v>0</v>
      </c>
      <c r="CF1464" s="411">
        <v>0</v>
      </c>
      <c r="CG1464" s="411">
        <v>0</v>
      </c>
      <c r="CH1464" s="412">
        <v>0</v>
      </c>
      <c r="CI1464" s="411">
        <f t="shared" si="439"/>
        <v>0</v>
      </c>
      <c r="CJ1464" s="411">
        <v>0</v>
      </c>
      <c r="CK1464" s="411">
        <v>0</v>
      </c>
      <c r="CL1464" s="411">
        <v>0</v>
      </c>
      <c r="CM1464" s="411">
        <v>0</v>
      </c>
      <c r="CN1464" s="411">
        <v>48000</v>
      </c>
      <c r="CO1464" s="411">
        <v>123000</v>
      </c>
      <c r="CP1464" s="411">
        <v>111000</v>
      </c>
      <c r="CQ1464" s="411">
        <v>132000</v>
      </c>
      <c r="CR1464" s="411">
        <v>110000</v>
      </c>
      <c r="CS1464" s="411">
        <v>107000</v>
      </c>
      <c r="CT1464" s="411">
        <v>0</v>
      </c>
      <c r="CU1464" s="412">
        <v>174000.00000000003</v>
      </c>
      <c r="CV1464" s="411">
        <f t="shared" si="440"/>
        <v>805000</v>
      </c>
      <c r="CW1464" s="411">
        <v>0</v>
      </c>
      <c r="CX1464" s="411">
        <v>0</v>
      </c>
      <c r="CY1464" s="411">
        <v>0</v>
      </c>
      <c r="CZ1464" s="411">
        <v>0</v>
      </c>
      <c r="DA1464" s="411">
        <v>48000</v>
      </c>
      <c r="DB1464" s="411">
        <v>123000</v>
      </c>
      <c r="DC1464" s="411">
        <v>111000</v>
      </c>
      <c r="DD1464" s="411">
        <v>132000</v>
      </c>
      <c r="DE1464" s="411">
        <v>110000</v>
      </c>
      <c r="DF1464" s="411">
        <v>107000</v>
      </c>
      <c r="DG1464" s="411">
        <v>0</v>
      </c>
      <c r="DH1464" s="412">
        <v>0</v>
      </c>
      <c r="DI1464" s="411">
        <f t="shared" si="441"/>
        <v>631000</v>
      </c>
      <c r="DJ1464" s="411">
        <v>0</v>
      </c>
      <c r="DK1464" s="411">
        <v>0</v>
      </c>
      <c r="DL1464" s="411">
        <v>0</v>
      </c>
      <c r="DM1464" s="411">
        <v>0</v>
      </c>
      <c r="DN1464" s="411">
        <v>96000</v>
      </c>
      <c r="DO1464" s="411">
        <v>246000</v>
      </c>
      <c r="DP1464" s="411">
        <v>222000</v>
      </c>
      <c r="DQ1464" s="411">
        <v>264000</v>
      </c>
      <c r="DR1464" s="411">
        <v>220000</v>
      </c>
      <c r="DS1464" s="411">
        <v>214000</v>
      </c>
      <c r="DT1464" s="411">
        <v>0</v>
      </c>
      <c r="DU1464" s="412">
        <v>174000.00000000003</v>
      </c>
      <c r="DV1464" s="411">
        <f t="shared" si="442"/>
        <v>1436000</v>
      </c>
      <c r="DW1464" s="412">
        <v>0</v>
      </c>
      <c r="DX1464" s="412">
        <v>0</v>
      </c>
      <c r="DY1464" s="412">
        <v>0</v>
      </c>
      <c r="DZ1464" s="412">
        <v>0</v>
      </c>
      <c r="EA1464" s="412">
        <v>96000</v>
      </c>
      <c r="EB1464" s="412">
        <v>246000</v>
      </c>
      <c r="EC1464" s="412">
        <v>222000</v>
      </c>
      <c r="ED1464" s="412">
        <v>264000</v>
      </c>
      <c r="EE1464" s="412">
        <v>220000</v>
      </c>
      <c r="EF1464" s="412">
        <v>214000</v>
      </c>
      <c r="EG1464" s="412">
        <v>0</v>
      </c>
      <c r="EH1464" s="412">
        <v>174000.00000000003</v>
      </c>
      <c r="EI1464" s="411">
        <f t="shared" si="443"/>
        <v>1436000</v>
      </c>
      <c r="EK1464" s="411">
        <f t="shared" si="444"/>
        <v>1436000</v>
      </c>
      <c r="EL1464" s="7">
        <f t="shared" si="445"/>
        <v>0</v>
      </c>
    </row>
    <row r="1465" spans="1:142">
      <c r="A1465" s="365" t="str">
        <f t="shared" si="427"/>
        <v xml:space="preserve"> 250</v>
      </c>
      <c r="B1465" s="370" t="s">
        <v>994</v>
      </c>
      <c r="C1465" s="370" t="s">
        <v>1217</v>
      </c>
      <c r="D1465" s="411">
        <v>0</v>
      </c>
      <c r="E1465" s="411">
        <v>0</v>
      </c>
      <c r="F1465" s="411">
        <v>0</v>
      </c>
      <c r="G1465" s="411">
        <v>0</v>
      </c>
      <c r="H1465" s="411">
        <v>101.20920000000001</v>
      </c>
      <c r="I1465" s="411">
        <v>356</v>
      </c>
      <c r="J1465" s="411">
        <v>528</v>
      </c>
      <c r="K1465" s="411">
        <v>420</v>
      </c>
      <c r="L1465" s="411">
        <v>420</v>
      </c>
      <c r="M1465" s="411">
        <v>420</v>
      </c>
      <c r="N1465" s="411">
        <v>420</v>
      </c>
      <c r="O1465" s="412">
        <v>420</v>
      </c>
      <c r="P1465" s="411">
        <f t="shared" si="428"/>
        <v>3085.2092000000002</v>
      </c>
      <c r="Q1465" s="411">
        <f t="shared" si="429"/>
        <v>968.17694193548391</v>
      </c>
      <c r="R1465" s="411">
        <f t="shared" si="430"/>
        <v>741.17018909899889</v>
      </c>
      <c r="S1465" s="411">
        <f t="shared" si="431"/>
        <v>1375.8620689655172</v>
      </c>
      <c r="T1465" s="411">
        <v>0</v>
      </c>
      <c r="U1465" s="411">
        <v>0</v>
      </c>
      <c r="V1465" s="411">
        <v>0</v>
      </c>
      <c r="W1465" s="411">
        <v>0</v>
      </c>
      <c r="X1465" s="411">
        <v>0</v>
      </c>
      <c r="Y1465" s="411">
        <v>0</v>
      </c>
      <c r="Z1465" s="411">
        <v>0</v>
      </c>
      <c r="AA1465" s="411">
        <v>0</v>
      </c>
      <c r="AB1465" s="411">
        <v>0</v>
      </c>
      <c r="AC1465" s="411">
        <v>0</v>
      </c>
      <c r="AD1465" s="411">
        <v>-420</v>
      </c>
      <c r="AE1465" s="412">
        <v>450.00000000000011</v>
      </c>
      <c r="AF1465" s="411">
        <f t="shared" si="432"/>
        <v>30.000000000000114</v>
      </c>
      <c r="AG1465" s="411">
        <v>0</v>
      </c>
      <c r="AH1465" s="411">
        <v>0</v>
      </c>
      <c r="AI1465" s="411">
        <v>0</v>
      </c>
      <c r="AJ1465" s="411">
        <v>0</v>
      </c>
      <c r="AK1465" s="411">
        <v>101.20920000000001</v>
      </c>
      <c r="AL1465" s="411">
        <v>356</v>
      </c>
      <c r="AM1465" s="411">
        <v>528</v>
      </c>
      <c r="AN1465" s="411">
        <v>420</v>
      </c>
      <c r="AO1465" s="411">
        <v>420</v>
      </c>
      <c r="AP1465" s="411">
        <v>420</v>
      </c>
      <c r="AQ1465" s="411">
        <v>0</v>
      </c>
      <c r="AR1465" s="412">
        <v>870.00000000000011</v>
      </c>
      <c r="AS1465" s="411">
        <f t="shared" si="433"/>
        <v>3115.2092000000002</v>
      </c>
      <c r="AT1465" s="411">
        <f t="shared" si="434"/>
        <v>968.17694193548391</v>
      </c>
      <c r="AU1465" s="411">
        <f t="shared" si="435"/>
        <v>741.17018909899889</v>
      </c>
      <c r="AV1465" s="411">
        <f t="shared" si="436"/>
        <v>1405.8620689655172</v>
      </c>
      <c r="AW1465" s="411">
        <v>0</v>
      </c>
      <c r="AX1465" s="411">
        <v>0</v>
      </c>
      <c r="AY1465" s="411">
        <v>0</v>
      </c>
      <c r="AZ1465" s="411">
        <v>0</v>
      </c>
      <c r="BA1465" s="411">
        <v>0</v>
      </c>
      <c r="BB1465" s="411">
        <v>0</v>
      </c>
      <c r="BC1465" s="411">
        <v>0</v>
      </c>
      <c r="BD1465" s="411">
        <v>0</v>
      </c>
      <c r="BE1465" s="411">
        <v>0</v>
      </c>
      <c r="BF1465" s="411">
        <v>0</v>
      </c>
      <c r="BG1465" s="411">
        <v>0</v>
      </c>
      <c r="BH1465" s="412">
        <v>0</v>
      </c>
      <c r="BI1465" s="411">
        <f t="shared" si="437"/>
        <v>0</v>
      </c>
      <c r="BJ1465" s="411">
        <v>0</v>
      </c>
      <c r="BK1465" s="411">
        <v>0</v>
      </c>
      <c r="BL1465" s="411">
        <v>0</v>
      </c>
      <c r="BM1465" s="411">
        <v>0</v>
      </c>
      <c r="BN1465" s="411">
        <v>101.20920000000001</v>
      </c>
      <c r="BO1465" s="411">
        <v>356</v>
      </c>
      <c r="BP1465" s="411">
        <v>528</v>
      </c>
      <c r="BQ1465" s="411">
        <v>420</v>
      </c>
      <c r="BR1465" s="411">
        <v>420</v>
      </c>
      <c r="BS1465" s="411">
        <v>420</v>
      </c>
      <c r="BT1465" s="411">
        <v>0</v>
      </c>
      <c r="BU1465" s="412">
        <v>870.00000000000011</v>
      </c>
      <c r="BV1465" s="411">
        <f t="shared" si="438"/>
        <v>3115.2092000000002</v>
      </c>
      <c r="BW1465" s="411">
        <v>0</v>
      </c>
      <c r="BX1465" s="411">
        <v>0</v>
      </c>
      <c r="BY1465" s="411">
        <v>0</v>
      </c>
      <c r="BZ1465" s="411">
        <v>0</v>
      </c>
      <c r="CA1465" s="411">
        <v>0</v>
      </c>
      <c r="CB1465" s="411">
        <v>0</v>
      </c>
      <c r="CC1465" s="411">
        <v>0</v>
      </c>
      <c r="CD1465" s="411">
        <v>0</v>
      </c>
      <c r="CE1465" s="411">
        <v>0</v>
      </c>
      <c r="CF1465" s="411">
        <v>0</v>
      </c>
      <c r="CG1465" s="411">
        <v>0</v>
      </c>
      <c r="CH1465" s="412">
        <v>0</v>
      </c>
      <c r="CI1465" s="411">
        <f t="shared" si="439"/>
        <v>0</v>
      </c>
      <c r="CJ1465" s="411">
        <v>0</v>
      </c>
      <c r="CK1465" s="411">
        <v>0</v>
      </c>
      <c r="CL1465" s="411">
        <v>0</v>
      </c>
      <c r="CM1465" s="411">
        <v>0</v>
      </c>
      <c r="CN1465" s="411">
        <v>101.20920000000001</v>
      </c>
      <c r="CO1465" s="411">
        <v>356</v>
      </c>
      <c r="CP1465" s="411">
        <v>528</v>
      </c>
      <c r="CQ1465" s="411">
        <v>420</v>
      </c>
      <c r="CR1465" s="411">
        <v>420</v>
      </c>
      <c r="CS1465" s="411">
        <v>420</v>
      </c>
      <c r="CT1465" s="411">
        <v>0</v>
      </c>
      <c r="CU1465" s="412">
        <v>870.00000000000011</v>
      </c>
      <c r="CV1465" s="411">
        <f t="shared" si="440"/>
        <v>3115.2092000000002</v>
      </c>
      <c r="CW1465" s="411">
        <v>0</v>
      </c>
      <c r="CX1465" s="411">
        <v>0</v>
      </c>
      <c r="CY1465" s="411">
        <v>0</v>
      </c>
      <c r="CZ1465" s="411">
        <v>0</v>
      </c>
      <c r="DA1465" s="411">
        <v>101.20920000000001</v>
      </c>
      <c r="DB1465" s="411">
        <v>356</v>
      </c>
      <c r="DC1465" s="411">
        <v>528</v>
      </c>
      <c r="DD1465" s="411">
        <v>420</v>
      </c>
      <c r="DE1465" s="411">
        <v>420</v>
      </c>
      <c r="DF1465" s="411">
        <v>420</v>
      </c>
      <c r="DG1465" s="411">
        <v>0</v>
      </c>
      <c r="DH1465" s="412">
        <v>0</v>
      </c>
      <c r="DI1465" s="411">
        <f t="shared" si="441"/>
        <v>2245.2092000000002</v>
      </c>
      <c r="DJ1465" s="411">
        <v>0</v>
      </c>
      <c r="DK1465" s="411">
        <v>0</v>
      </c>
      <c r="DL1465" s="411">
        <v>0</v>
      </c>
      <c r="DM1465" s="411">
        <v>0</v>
      </c>
      <c r="DN1465" s="411">
        <v>202.41840000000002</v>
      </c>
      <c r="DO1465" s="411">
        <v>712</v>
      </c>
      <c r="DP1465" s="411">
        <v>1056</v>
      </c>
      <c r="DQ1465" s="411">
        <v>840</v>
      </c>
      <c r="DR1465" s="411">
        <v>840</v>
      </c>
      <c r="DS1465" s="411">
        <v>840</v>
      </c>
      <c r="DT1465" s="411">
        <v>0</v>
      </c>
      <c r="DU1465" s="412">
        <v>870.00000000000011</v>
      </c>
      <c r="DV1465" s="411">
        <f t="shared" si="442"/>
        <v>5360.4184000000005</v>
      </c>
      <c r="DW1465" s="412">
        <v>0</v>
      </c>
      <c r="DX1465" s="412">
        <v>0</v>
      </c>
      <c r="DY1465" s="412">
        <v>0</v>
      </c>
      <c r="DZ1465" s="412">
        <v>0</v>
      </c>
      <c r="EA1465" s="412">
        <v>202.41840000000002</v>
      </c>
      <c r="EB1465" s="412">
        <v>712</v>
      </c>
      <c r="EC1465" s="412">
        <v>1056</v>
      </c>
      <c r="ED1465" s="412">
        <v>840</v>
      </c>
      <c r="EE1465" s="412">
        <v>840</v>
      </c>
      <c r="EF1465" s="412">
        <v>840</v>
      </c>
      <c r="EG1465" s="412">
        <v>0</v>
      </c>
      <c r="EH1465" s="412">
        <v>870.00000000000011</v>
      </c>
      <c r="EI1465" s="411">
        <f t="shared" si="443"/>
        <v>5360.4184000000005</v>
      </c>
      <c r="EK1465" s="411">
        <f t="shared" si="444"/>
        <v>5360.4184000000005</v>
      </c>
      <c r="EL1465" s="7">
        <f t="shared" si="445"/>
        <v>0</v>
      </c>
    </row>
    <row r="1466" spans="1:142">
      <c r="A1466" s="365" t="str">
        <f t="shared" si="427"/>
        <v xml:space="preserve"> 250</v>
      </c>
      <c r="B1466" s="370" t="s">
        <v>994</v>
      </c>
      <c r="C1466" s="370" t="s">
        <v>1170</v>
      </c>
      <c r="D1466" s="411">
        <v>0</v>
      </c>
      <c r="E1466" s="411">
        <v>0</v>
      </c>
      <c r="F1466" s="411">
        <v>0</v>
      </c>
      <c r="G1466" s="411">
        <v>0</v>
      </c>
      <c r="H1466" s="411">
        <v>48000</v>
      </c>
      <c r="I1466" s="411">
        <v>123000</v>
      </c>
      <c r="J1466" s="411">
        <v>111000</v>
      </c>
      <c r="K1466" s="411">
        <v>132000</v>
      </c>
      <c r="L1466" s="411">
        <v>110000</v>
      </c>
      <c r="M1466" s="411">
        <v>107000</v>
      </c>
      <c r="N1466" s="411">
        <v>90000</v>
      </c>
      <c r="O1466" s="412">
        <v>84000</v>
      </c>
      <c r="P1466" s="411">
        <f t="shared" si="428"/>
        <v>805000</v>
      </c>
      <c r="Q1466" s="411">
        <f t="shared" si="429"/>
        <v>278419.3548387097</v>
      </c>
      <c r="R1466" s="411">
        <f t="shared" si="430"/>
        <v>215235.81757508343</v>
      </c>
      <c r="S1466" s="411">
        <f t="shared" si="431"/>
        <v>311344.8275862069</v>
      </c>
      <c r="T1466" s="411">
        <v>0</v>
      </c>
      <c r="U1466" s="411">
        <v>0</v>
      </c>
      <c r="V1466" s="411">
        <v>0</v>
      </c>
      <c r="W1466" s="411">
        <v>0</v>
      </c>
      <c r="X1466" s="411">
        <v>0</v>
      </c>
      <c r="Y1466" s="411">
        <v>0</v>
      </c>
      <c r="Z1466" s="411">
        <v>0</v>
      </c>
      <c r="AA1466" s="411">
        <v>0</v>
      </c>
      <c r="AB1466" s="411">
        <v>0</v>
      </c>
      <c r="AC1466" s="411">
        <v>0</v>
      </c>
      <c r="AD1466" s="411">
        <v>-90000</v>
      </c>
      <c r="AE1466" s="412">
        <v>90000.000000000029</v>
      </c>
      <c r="AF1466" s="411">
        <f t="shared" si="432"/>
        <v>0</v>
      </c>
      <c r="AG1466" s="411">
        <v>0</v>
      </c>
      <c r="AH1466" s="411">
        <v>0</v>
      </c>
      <c r="AI1466" s="411">
        <v>0</v>
      </c>
      <c r="AJ1466" s="411">
        <v>0</v>
      </c>
      <c r="AK1466" s="411">
        <v>48000</v>
      </c>
      <c r="AL1466" s="411">
        <v>123000</v>
      </c>
      <c r="AM1466" s="411">
        <v>111000</v>
      </c>
      <c r="AN1466" s="411">
        <v>132000</v>
      </c>
      <c r="AO1466" s="411">
        <v>110000</v>
      </c>
      <c r="AP1466" s="411">
        <v>107000</v>
      </c>
      <c r="AQ1466" s="411">
        <v>0</v>
      </c>
      <c r="AR1466" s="412">
        <v>174000.00000000003</v>
      </c>
      <c r="AS1466" s="411">
        <f t="shared" si="433"/>
        <v>805000</v>
      </c>
      <c r="AT1466" s="411">
        <f t="shared" si="434"/>
        <v>278419.3548387097</v>
      </c>
      <c r="AU1466" s="411">
        <f t="shared" si="435"/>
        <v>215235.81757508343</v>
      </c>
      <c r="AV1466" s="411">
        <f t="shared" si="436"/>
        <v>311344.8275862069</v>
      </c>
      <c r="AW1466" s="411">
        <v>0</v>
      </c>
      <c r="AX1466" s="411">
        <v>0</v>
      </c>
      <c r="AY1466" s="411">
        <v>0</v>
      </c>
      <c r="AZ1466" s="411">
        <v>0</v>
      </c>
      <c r="BA1466" s="411">
        <v>0</v>
      </c>
      <c r="BB1466" s="411">
        <v>0</v>
      </c>
      <c r="BC1466" s="411">
        <v>0</v>
      </c>
      <c r="BD1466" s="411">
        <v>0</v>
      </c>
      <c r="BE1466" s="411">
        <v>0</v>
      </c>
      <c r="BF1466" s="411">
        <v>0</v>
      </c>
      <c r="BG1466" s="411">
        <v>0</v>
      </c>
      <c r="BH1466" s="412">
        <v>0</v>
      </c>
      <c r="BI1466" s="411">
        <f t="shared" si="437"/>
        <v>0</v>
      </c>
      <c r="BJ1466" s="411">
        <v>0</v>
      </c>
      <c r="BK1466" s="411">
        <v>0</v>
      </c>
      <c r="BL1466" s="411">
        <v>0</v>
      </c>
      <c r="BM1466" s="411">
        <v>0</v>
      </c>
      <c r="BN1466" s="411">
        <v>48000</v>
      </c>
      <c r="BO1466" s="411">
        <v>123000</v>
      </c>
      <c r="BP1466" s="411">
        <v>111000</v>
      </c>
      <c r="BQ1466" s="411">
        <v>132000</v>
      </c>
      <c r="BR1466" s="411">
        <v>110000</v>
      </c>
      <c r="BS1466" s="411">
        <v>107000</v>
      </c>
      <c r="BT1466" s="411">
        <v>0</v>
      </c>
      <c r="BU1466" s="412">
        <v>174000.00000000003</v>
      </c>
      <c r="BV1466" s="411">
        <f t="shared" si="438"/>
        <v>805000</v>
      </c>
      <c r="BW1466" s="411">
        <v>0</v>
      </c>
      <c r="BX1466" s="411">
        <v>0</v>
      </c>
      <c r="BY1466" s="411">
        <v>0</v>
      </c>
      <c r="BZ1466" s="411">
        <v>0</v>
      </c>
      <c r="CA1466" s="411">
        <v>0</v>
      </c>
      <c r="CB1466" s="411">
        <v>0</v>
      </c>
      <c r="CC1466" s="411">
        <v>0</v>
      </c>
      <c r="CD1466" s="411">
        <v>0</v>
      </c>
      <c r="CE1466" s="411">
        <v>0</v>
      </c>
      <c r="CF1466" s="411">
        <v>0</v>
      </c>
      <c r="CG1466" s="411">
        <v>0</v>
      </c>
      <c r="CH1466" s="412">
        <v>0</v>
      </c>
      <c r="CI1466" s="411">
        <f t="shared" si="439"/>
        <v>0</v>
      </c>
      <c r="CJ1466" s="411">
        <v>0</v>
      </c>
      <c r="CK1466" s="411">
        <v>0</v>
      </c>
      <c r="CL1466" s="411">
        <v>0</v>
      </c>
      <c r="CM1466" s="411">
        <v>0</v>
      </c>
      <c r="CN1466" s="411">
        <v>48000</v>
      </c>
      <c r="CO1466" s="411">
        <v>123000</v>
      </c>
      <c r="CP1466" s="411">
        <v>111000</v>
      </c>
      <c r="CQ1466" s="411">
        <v>132000</v>
      </c>
      <c r="CR1466" s="411">
        <v>110000</v>
      </c>
      <c r="CS1466" s="411">
        <v>107000</v>
      </c>
      <c r="CT1466" s="411">
        <v>0</v>
      </c>
      <c r="CU1466" s="412">
        <v>174000.00000000003</v>
      </c>
      <c r="CV1466" s="411">
        <f t="shared" si="440"/>
        <v>805000</v>
      </c>
      <c r="CW1466" s="411">
        <v>0</v>
      </c>
      <c r="CX1466" s="411">
        <v>0</v>
      </c>
      <c r="CY1466" s="411">
        <v>0</v>
      </c>
      <c r="CZ1466" s="411">
        <v>0</v>
      </c>
      <c r="DA1466" s="411">
        <v>48000</v>
      </c>
      <c r="DB1466" s="411">
        <v>123000</v>
      </c>
      <c r="DC1466" s="411">
        <v>111000</v>
      </c>
      <c r="DD1466" s="411">
        <v>132000</v>
      </c>
      <c r="DE1466" s="411">
        <v>110000</v>
      </c>
      <c r="DF1466" s="411">
        <v>107000</v>
      </c>
      <c r="DG1466" s="411">
        <v>0</v>
      </c>
      <c r="DH1466" s="412">
        <v>0</v>
      </c>
      <c r="DI1466" s="411">
        <f t="shared" si="441"/>
        <v>631000</v>
      </c>
      <c r="DJ1466" s="411">
        <v>0</v>
      </c>
      <c r="DK1466" s="411">
        <v>0</v>
      </c>
      <c r="DL1466" s="411">
        <v>0</v>
      </c>
      <c r="DM1466" s="411">
        <v>0</v>
      </c>
      <c r="DN1466" s="411">
        <v>96000</v>
      </c>
      <c r="DO1466" s="411">
        <v>246000</v>
      </c>
      <c r="DP1466" s="411">
        <v>222000</v>
      </c>
      <c r="DQ1466" s="411">
        <v>264000</v>
      </c>
      <c r="DR1466" s="411">
        <v>220000</v>
      </c>
      <c r="DS1466" s="411">
        <v>214000</v>
      </c>
      <c r="DT1466" s="411">
        <v>0</v>
      </c>
      <c r="DU1466" s="412">
        <v>174000.00000000003</v>
      </c>
      <c r="DV1466" s="411">
        <f t="shared" si="442"/>
        <v>1436000</v>
      </c>
      <c r="DW1466" s="412">
        <v>0</v>
      </c>
      <c r="DX1466" s="412">
        <v>0</v>
      </c>
      <c r="DY1466" s="412">
        <v>0</v>
      </c>
      <c r="DZ1466" s="412">
        <v>0</v>
      </c>
      <c r="EA1466" s="412">
        <v>96000</v>
      </c>
      <c r="EB1466" s="412">
        <v>246000</v>
      </c>
      <c r="EC1466" s="412">
        <v>222000</v>
      </c>
      <c r="ED1466" s="412">
        <v>264000</v>
      </c>
      <c r="EE1466" s="412">
        <v>220000</v>
      </c>
      <c r="EF1466" s="412">
        <v>214000</v>
      </c>
      <c r="EG1466" s="412">
        <v>0</v>
      </c>
      <c r="EH1466" s="412">
        <v>174000.00000000003</v>
      </c>
      <c r="EI1466" s="411">
        <f t="shared" si="443"/>
        <v>1436000</v>
      </c>
      <c r="EK1466" s="411">
        <f t="shared" si="444"/>
        <v>1436000</v>
      </c>
      <c r="EL1466" s="7">
        <f t="shared" si="445"/>
        <v>0</v>
      </c>
    </row>
    <row r="1467" spans="1:142">
      <c r="A1467" s="365" t="str">
        <f t="shared" si="427"/>
        <v xml:space="preserve"> 250</v>
      </c>
      <c r="B1467" s="370" t="s">
        <v>994</v>
      </c>
      <c r="C1467" s="370" t="s">
        <v>1171</v>
      </c>
      <c r="D1467" s="411">
        <v>0</v>
      </c>
      <c r="E1467" s="411">
        <v>0</v>
      </c>
      <c r="F1467" s="411">
        <v>0</v>
      </c>
      <c r="G1467" s="411">
        <v>0</v>
      </c>
      <c r="H1467" s="411">
        <v>48000</v>
      </c>
      <c r="I1467" s="411">
        <v>123000</v>
      </c>
      <c r="J1467" s="411">
        <v>111000</v>
      </c>
      <c r="K1467" s="411">
        <v>132000</v>
      </c>
      <c r="L1467" s="411">
        <v>110000</v>
      </c>
      <c r="M1467" s="411">
        <v>107000</v>
      </c>
      <c r="N1467" s="411">
        <v>90000</v>
      </c>
      <c r="O1467" s="412">
        <v>84000</v>
      </c>
      <c r="P1467" s="411">
        <f t="shared" si="428"/>
        <v>805000</v>
      </c>
      <c r="Q1467" s="411">
        <f t="shared" si="429"/>
        <v>278419.3548387097</v>
      </c>
      <c r="R1467" s="411">
        <f t="shared" si="430"/>
        <v>215235.81757508343</v>
      </c>
      <c r="S1467" s="411">
        <f t="shared" si="431"/>
        <v>311344.8275862069</v>
      </c>
      <c r="T1467" s="411">
        <v>0</v>
      </c>
      <c r="U1467" s="411">
        <v>0</v>
      </c>
      <c r="V1467" s="411">
        <v>0</v>
      </c>
      <c r="W1467" s="411">
        <v>0</v>
      </c>
      <c r="X1467" s="411">
        <v>0</v>
      </c>
      <c r="Y1467" s="411">
        <v>0</v>
      </c>
      <c r="Z1467" s="411">
        <v>0</v>
      </c>
      <c r="AA1467" s="411">
        <v>0</v>
      </c>
      <c r="AB1467" s="411">
        <v>0</v>
      </c>
      <c r="AC1467" s="411">
        <v>0</v>
      </c>
      <c r="AD1467" s="411">
        <v>-90000</v>
      </c>
      <c r="AE1467" s="412">
        <v>90000.000000000029</v>
      </c>
      <c r="AF1467" s="411">
        <f t="shared" si="432"/>
        <v>0</v>
      </c>
      <c r="AG1467" s="411">
        <v>0</v>
      </c>
      <c r="AH1467" s="411">
        <v>0</v>
      </c>
      <c r="AI1467" s="411">
        <v>0</v>
      </c>
      <c r="AJ1467" s="411">
        <v>0</v>
      </c>
      <c r="AK1467" s="411">
        <v>48000</v>
      </c>
      <c r="AL1467" s="411">
        <v>123000</v>
      </c>
      <c r="AM1467" s="411">
        <v>111000</v>
      </c>
      <c r="AN1467" s="411">
        <v>132000</v>
      </c>
      <c r="AO1467" s="411">
        <v>110000</v>
      </c>
      <c r="AP1467" s="411">
        <v>107000</v>
      </c>
      <c r="AQ1467" s="411">
        <v>0</v>
      </c>
      <c r="AR1467" s="412">
        <v>174000.00000000003</v>
      </c>
      <c r="AS1467" s="411">
        <f t="shared" si="433"/>
        <v>805000</v>
      </c>
      <c r="AT1467" s="411">
        <f t="shared" si="434"/>
        <v>278419.3548387097</v>
      </c>
      <c r="AU1467" s="411">
        <f t="shared" si="435"/>
        <v>215235.81757508343</v>
      </c>
      <c r="AV1467" s="411">
        <f t="shared" si="436"/>
        <v>311344.8275862069</v>
      </c>
      <c r="AW1467" s="411">
        <v>0</v>
      </c>
      <c r="AX1467" s="411">
        <v>0</v>
      </c>
      <c r="AY1467" s="411">
        <v>0</v>
      </c>
      <c r="AZ1467" s="411">
        <v>0</v>
      </c>
      <c r="BA1467" s="411">
        <v>0</v>
      </c>
      <c r="BB1467" s="411">
        <v>0</v>
      </c>
      <c r="BC1467" s="411">
        <v>0</v>
      </c>
      <c r="BD1467" s="411">
        <v>0</v>
      </c>
      <c r="BE1467" s="411">
        <v>0</v>
      </c>
      <c r="BF1467" s="411">
        <v>0</v>
      </c>
      <c r="BG1467" s="411">
        <v>0</v>
      </c>
      <c r="BH1467" s="412">
        <v>0</v>
      </c>
      <c r="BI1467" s="411">
        <f t="shared" si="437"/>
        <v>0</v>
      </c>
      <c r="BJ1467" s="411">
        <v>0</v>
      </c>
      <c r="BK1467" s="411">
        <v>0</v>
      </c>
      <c r="BL1467" s="411">
        <v>0</v>
      </c>
      <c r="BM1467" s="411">
        <v>0</v>
      </c>
      <c r="BN1467" s="411">
        <v>48000</v>
      </c>
      <c r="BO1467" s="411">
        <v>123000</v>
      </c>
      <c r="BP1467" s="411">
        <v>111000</v>
      </c>
      <c r="BQ1467" s="411">
        <v>132000</v>
      </c>
      <c r="BR1467" s="411">
        <v>110000</v>
      </c>
      <c r="BS1467" s="411">
        <v>107000</v>
      </c>
      <c r="BT1467" s="411">
        <v>0</v>
      </c>
      <c r="BU1467" s="412">
        <v>174000.00000000003</v>
      </c>
      <c r="BV1467" s="411">
        <f t="shared" si="438"/>
        <v>805000</v>
      </c>
      <c r="BW1467" s="411">
        <v>0</v>
      </c>
      <c r="BX1467" s="411">
        <v>0</v>
      </c>
      <c r="BY1467" s="411">
        <v>0</v>
      </c>
      <c r="BZ1467" s="411">
        <v>0</v>
      </c>
      <c r="CA1467" s="411">
        <v>0</v>
      </c>
      <c r="CB1467" s="411">
        <v>0</v>
      </c>
      <c r="CC1467" s="411">
        <v>0</v>
      </c>
      <c r="CD1467" s="411">
        <v>0</v>
      </c>
      <c r="CE1467" s="411">
        <v>0</v>
      </c>
      <c r="CF1467" s="411">
        <v>0</v>
      </c>
      <c r="CG1467" s="411">
        <v>0</v>
      </c>
      <c r="CH1467" s="412">
        <v>0</v>
      </c>
      <c r="CI1467" s="411">
        <f t="shared" si="439"/>
        <v>0</v>
      </c>
      <c r="CJ1467" s="411">
        <v>0</v>
      </c>
      <c r="CK1467" s="411">
        <v>0</v>
      </c>
      <c r="CL1467" s="411">
        <v>0</v>
      </c>
      <c r="CM1467" s="411">
        <v>0</v>
      </c>
      <c r="CN1467" s="411">
        <v>48000</v>
      </c>
      <c r="CO1467" s="411">
        <v>123000</v>
      </c>
      <c r="CP1467" s="411">
        <v>111000</v>
      </c>
      <c r="CQ1467" s="411">
        <v>132000</v>
      </c>
      <c r="CR1467" s="411">
        <v>110000</v>
      </c>
      <c r="CS1467" s="411">
        <v>107000</v>
      </c>
      <c r="CT1467" s="411">
        <v>0</v>
      </c>
      <c r="CU1467" s="412">
        <v>174000.00000000003</v>
      </c>
      <c r="CV1467" s="411">
        <f t="shared" si="440"/>
        <v>805000</v>
      </c>
      <c r="CW1467" s="411">
        <v>0</v>
      </c>
      <c r="CX1467" s="411">
        <v>0</v>
      </c>
      <c r="CY1467" s="411">
        <v>0</v>
      </c>
      <c r="CZ1467" s="411">
        <v>0</v>
      </c>
      <c r="DA1467" s="411">
        <v>48000</v>
      </c>
      <c r="DB1467" s="411">
        <v>123000</v>
      </c>
      <c r="DC1467" s="411">
        <v>111000</v>
      </c>
      <c r="DD1467" s="411">
        <v>132000</v>
      </c>
      <c r="DE1467" s="411">
        <v>110000</v>
      </c>
      <c r="DF1467" s="411">
        <v>107000</v>
      </c>
      <c r="DG1467" s="411">
        <v>0</v>
      </c>
      <c r="DH1467" s="412">
        <v>0</v>
      </c>
      <c r="DI1467" s="411">
        <f t="shared" si="441"/>
        <v>631000</v>
      </c>
      <c r="DJ1467" s="411">
        <v>0</v>
      </c>
      <c r="DK1467" s="411">
        <v>0</v>
      </c>
      <c r="DL1467" s="411">
        <v>0</v>
      </c>
      <c r="DM1467" s="411">
        <v>0</v>
      </c>
      <c r="DN1467" s="411">
        <v>96000</v>
      </c>
      <c r="DO1467" s="411">
        <v>246000</v>
      </c>
      <c r="DP1467" s="411">
        <v>222000</v>
      </c>
      <c r="DQ1467" s="411">
        <v>264000</v>
      </c>
      <c r="DR1467" s="411">
        <v>220000</v>
      </c>
      <c r="DS1467" s="411">
        <v>214000</v>
      </c>
      <c r="DT1467" s="411">
        <v>0</v>
      </c>
      <c r="DU1467" s="412">
        <v>174000.00000000003</v>
      </c>
      <c r="DV1467" s="411">
        <f t="shared" si="442"/>
        <v>1436000</v>
      </c>
      <c r="DW1467" s="412">
        <v>0</v>
      </c>
      <c r="DX1467" s="412">
        <v>0</v>
      </c>
      <c r="DY1467" s="412">
        <v>0</v>
      </c>
      <c r="DZ1467" s="412">
        <v>0</v>
      </c>
      <c r="EA1467" s="412">
        <v>96000</v>
      </c>
      <c r="EB1467" s="412">
        <v>246000</v>
      </c>
      <c r="EC1467" s="412">
        <v>222000</v>
      </c>
      <c r="ED1467" s="412">
        <v>264000</v>
      </c>
      <c r="EE1467" s="412">
        <v>220000</v>
      </c>
      <c r="EF1467" s="412">
        <v>214000</v>
      </c>
      <c r="EG1467" s="412">
        <v>0</v>
      </c>
      <c r="EH1467" s="412">
        <v>174000.00000000003</v>
      </c>
      <c r="EI1467" s="411">
        <f t="shared" si="443"/>
        <v>1436000</v>
      </c>
      <c r="EK1467" s="411">
        <f t="shared" si="444"/>
        <v>1436000</v>
      </c>
      <c r="EL1467" s="7">
        <f t="shared" si="445"/>
        <v>0</v>
      </c>
    </row>
    <row r="1468" spans="1:142">
      <c r="A1468" s="365" t="str">
        <f t="shared" si="427"/>
        <v xml:space="preserve"> 250</v>
      </c>
      <c r="B1468" s="370" t="s">
        <v>994</v>
      </c>
      <c r="C1468" s="370" t="s">
        <v>1172</v>
      </c>
      <c r="D1468" s="411">
        <v>0</v>
      </c>
      <c r="E1468" s="411">
        <v>0</v>
      </c>
      <c r="F1468" s="411">
        <v>0</v>
      </c>
      <c r="G1468" s="411">
        <v>0</v>
      </c>
      <c r="H1468" s="411">
        <v>48000</v>
      </c>
      <c r="I1468" s="411">
        <v>123000</v>
      </c>
      <c r="J1468" s="411">
        <v>111000</v>
      </c>
      <c r="K1468" s="411">
        <v>132000</v>
      </c>
      <c r="L1468" s="411">
        <v>110000</v>
      </c>
      <c r="M1468" s="411">
        <v>107000</v>
      </c>
      <c r="N1468" s="411">
        <v>90000</v>
      </c>
      <c r="O1468" s="412">
        <v>84000</v>
      </c>
      <c r="P1468" s="411">
        <f t="shared" si="428"/>
        <v>805000</v>
      </c>
      <c r="Q1468" s="411">
        <f t="shared" si="429"/>
        <v>278419.3548387097</v>
      </c>
      <c r="R1468" s="411">
        <f t="shared" si="430"/>
        <v>215235.81757508343</v>
      </c>
      <c r="S1468" s="411">
        <f t="shared" si="431"/>
        <v>311344.8275862069</v>
      </c>
      <c r="T1468" s="411">
        <v>0</v>
      </c>
      <c r="U1468" s="411">
        <v>0</v>
      </c>
      <c r="V1468" s="411">
        <v>0</v>
      </c>
      <c r="W1468" s="411">
        <v>0</v>
      </c>
      <c r="X1468" s="411">
        <v>0</v>
      </c>
      <c r="Y1468" s="411">
        <v>0</v>
      </c>
      <c r="Z1468" s="411">
        <v>0</v>
      </c>
      <c r="AA1468" s="411">
        <v>0</v>
      </c>
      <c r="AB1468" s="411">
        <v>0</v>
      </c>
      <c r="AC1468" s="411">
        <v>0</v>
      </c>
      <c r="AD1468" s="411">
        <v>-90000</v>
      </c>
      <c r="AE1468" s="412">
        <v>90000.000000000029</v>
      </c>
      <c r="AF1468" s="411">
        <f t="shared" si="432"/>
        <v>0</v>
      </c>
      <c r="AG1468" s="411">
        <v>0</v>
      </c>
      <c r="AH1468" s="411">
        <v>0</v>
      </c>
      <c r="AI1468" s="411">
        <v>0</v>
      </c>
      <c r="AJ1468" s="411">
        <v>0</v>
      </c>
      <c r="AK1468" s="411">
        <v>48000</v>
      </c>
      <c r="AL1468" s="411">
        <v>123000</v>
      </c>
      <c r="AM1468" s="411">
        <v>111000</v>
      </c>
      <c r="AN1468" s="411">
        <v>132000</v>
      </c>
      <c r="AO1468" s="411">
        <v>110000</v>
      </c>
      <c r="AP1468" s="411">
        <v>107000</v>
      </c>
      <c r="AQ1468" s="411">
        <v>0</v>
      </c>
      <c r="AR1468" s="412">
        <v>174000.00000000003</v>
      </c>
      <c r="AS1468" s="411">
        <f t="shared" si="433"/>
        <v>805000</v>
      </c>
      <c r="AT1468" s="411">
        <f t="shared" si="434"/>
        <v>278419.3548387097</v>
      </c>
      <c r="AU1468" s="411">
        <f t="shared" si="435"/>
        <v>215235.81757508343</v>
      </c>
      <c r="AV1468" s="411">
        <f t="shared" si="436"/>
        <v>311344.8275862069</v>
      </c>
      <c r="AW1468" s="411">
        <v>0</v>
      </c>
      <c r="AX1468" s="411">
        <v>0</v>
      </c>
      <c r="AY1468" s="411">
        <v>0</v>
      </c>
      <c r="AZ1468" s="411">
        <v>0</v>
      </c>
      <c r="BA1468" s="411">
        <v>0</v>
      </c>
      <c r="BB1468" s="411">
        <v>0</v>
      </c>
      <c r="BC1468" s="411">
        <v>0</v>
      </c>
      <c r="BD1468" s="411">
        <v>0</v>
      </c>
      <c r="BE1468" s="411">
        <v>0</v>
      </c>
      <c r="BF1468" s="411">
        <v>0</v>
      </c>
      <c r="BG1468" s="411">
        <v>0</v>
      </c>
      <c r="BH1468" s="412">
        <v>0</v>
      </c>
      <c r="BI1468" s="411">
        <f t="shared" si="437"/>
        <v>0</v>
      </c>
      <c r="BJ1468" s="411">
        <v>0</v>
      </c>
      <c r="BK1468" s="411">
        <v>0</v>
      </c>
      <c r="BL1468" s="411">
        <v>0</v>
      </c>
      <c r="BM1468" s="411">
        <v>0</v>
      </c>
      <c r="BN1468" s="411">
        <v>48000</v>
      </c>
      <c r="BO1468" s="411">
        <v>123000</v>
      </c>
      <c r="BP1468" s="411">
        <v>111000</v>
      </c>
      <c r="BQ1468" s="411">
        <v>132000</v>
      </c>
      <c r="BR1468" s="411">
        <v>110000</v>
      </c>
      <c r="BS1468" s="411">
        <v>107000</v>
      </c>
      <c r="BT1468" s="411">
        <v>0</v>
      </c>
      <c r="BU1468" s="412">
        <v>174000.00000000003</v>
      </c>
      <c r="BV1468" s="411">
        <f t="shared" si="438"/>
        <v>805000</v>
      </c>
      <c r="BW1468" s="411">
        <v>0</v>
      </c>
      <c r="BX1468" s="411">
        <v>0</v>
      </c>
      <c r="BY1468" s="411">
        <v>0</v>
      </c>
      <c r="BZ1468" s="411">
        <v>0</v>
      </c>
      <c r="CA1468" s="411">
        <v>0</v>
      </c>
      <c r="CB1468" s="411">
        <v>0</v>
      </c>
      <c r="CC1468" s="411">
        <v>0</v>
      </c>
      <c r="CD1468" s="411">
        <v>0</v>
      </c>
      <c r="CE1468" s="411">
        <v>0</v>
      </c>
      <c r="CF1468" s="411">
        <v>0</v>
      </c>
      <c r="CG1468" s="411">
        <v>0</v>
      </c>
      <c r="CH1468" s="412">
        <v>0</v>
      </c>
      <c r="CI1468" s="411">
        <f t="shared" si="439"/>
        <v>0</v>
      </c>
      <c r="CJ1468" s="411">
        <v>0</v>
      </c>
      <c r="CK1468" s="411">
        <v>0</v>
      </c>
      <c r="CL1468" s="411">
        <v>0</v>
      </c>
      <c r="CM1468" s="411">
        <v>0</v>
      </c>
      <c r="CN1468" s="411">
        <v>48000</v>
      </c>
      <c r="CO1468" s="411">
        <v>123000</v>
      </c>
      <c r="CP1468" s="411">
        <v>111000</v>
      </c>
      <c r="CQ1468" s="411">
        <v>132000</v>
      </c>
      <c r="CR1468" s="411">
        <v>110000</v>
      </c>
      <c r="CS1468" s="411">
        <v>107000</v>
      </c>
      <c r="CT1468" s="411">
        <v>0</v>
      </c>
      <c r="CU1468" s="412">
        <v>174000.00000000003</v>
      </c>
      <c r="CV1468" s="411">
        <f t="shared" si="440"/>
        <v>805000</v>
      </c>
      <c r="CW1468" s="411">
        <v>0</v>
      </c>
      <c r="CX1468" s="411">
        <v>0</v>
      </c>
      <c r="CY1468" s="411">
        <v>0</v>
      </c>
      <c r="CZ1468" s="411">
        <v>0</v>
      </c>
      <c r="DA1468" s="411">
        <v>48000</v>
      </c>
      <c r="DB1468" s="411">
        <v>123000</v>
      </c>
      <c r="DC1468" s="411">
        <v>111000</v>
      </c>
      <c r="DD1468" s="411">
        <v>132000</v>
      </c>
      <c r="DE1468" s="411">
        <v>110000</v>
      </c>
      <c r="DF1468" s="411">
        <v>107000</v>
      </c>
      <c r="DG1468" s="411">
        <v>0</v>
      </c>
      <c r="DH1468" s="412">
        <v>0</v>
      </c>
      <c r="DI1468" s="411">
        <f t="shared" si="441"/>
        <v>631000</v>
      </c>
      <c r="DJ1468" s="411">
        <v>0</v>
      </c>
      <c r="DK1468" s="411">
        <v>0</v>
      </c>
      <c r="DL1468" s="411">
        <v>0</v>
      </c>
      <c r="DM1468" s="411">
        <v>0</v>
      </c>
      <c r="DN1468" s="411">
        <v>96000</v>
      </c>
      <c r="DO1468" s="411">
        <v>246000</v>
      </c>
      <c r="DP1468" s="411">
        <v>222000</v>
      </c>
      <c r="DQ1468" s="411">
        <v>264000</v>
      </c>
      <c r="DR1468" s="411">
        <v>220000</v>
      </c>
      <c r="DS1468" s="411">
        <v>214000</v>
      </c>
      <c r="DT1468" s="411">
        <v>0</v>
      </c>
      <c r="DU1468" s="412">
        <v>174000.00000000003</v>
      </c>
      <c r="DV1468" s="411">
        <f t="shared" si="442"/>
        <v>1436000</v>
      </c>
      <c r="DW1468" s="412">
        <v>0</v>
      </c>
      <c r="DX1468" s="412">
        <v>0</v>
      </c>
      <c r="DY1468" s="412">
        <v>0</v>
      </c>
      <c r="DZ1468" s="412">
        <v>0</v>
      </c>
      <c r="EA1468" s="412">
        <v>96000</v>
      </c>
      <c r="EB1468" s="412">
        <v>246000</v>
      </c>
      <c r="EC1468" s="412">
        <v>222000</v>
      </c>
      <c r="ED1468" s="412">
        <v>264000</v>
      </c>
      <c r="EE1468" s="412">
        <v>220000</v>
      </c>
      <c r="EF1468" s="412">
        <v>214000</v>
      </c>
      <c r="EG1468" s="412">
        <v>0</v>
      </c>
      <c r="EH1468" s="412">
        <v>174000.00000000003</v>
      </c>
      <c r="EI1468" s="411">
        <f t="shared" si="443"/>
        <v>1436000</v>
      </c>
      <c r="EK1468" s="411">
        <f t="shared" si="444"/>
        <v>1436000</v>
      </c>
      <c r="EL1468" s="7">
        <f t="shared" si="445"/>
        <v>0</v>
      </c>
    </row>
    <row r="1469" spans="1:142">
      <c r="A1469" s="365" t="str">
        <f t="shared" si="427"/>
        <v xml:space="preserve"> 250</v>
      </c>
      <c r="B1469" s="370" t="s">
        <v>994</v>
      </c>
      <c r="C1469" s="370" t="s">
        <v>1199</v>
      </c>
      <c r="D1469" s="411">
        <v>0</v>
      </c>
      <c r="E1469" s="411">
        <v>0</v>
      </c>
      <c r="F1469" s="411">
        <v>0</v>
      </c>
      <c r="G1469" s="411">
        <v>0</v>
      </c>
      <c r="H1469" s="411">
        <v>276</v>
      </c>
      <c r="I1469" s="411">
        <v>356</v>
      </c>
      <c r="J1469" s="411">
        <v>528</v>
      </c>
      <c r="K1469" s="411">
        <v>328</v>
      </c>
      <c r="L1469" s="411">
        <v>340</v>
      </c>
      <c r="M1469" s="411">
        <v>336</v>
      </c>
      <c r="N1469" s="411">
        <v>336</v>
      </c>
      <c r="O1469" s="412">
        <v>328</v>
      </c>
      <c r="P1469" s="411">
        <f t="shared" si="428"/>
        <v>2828</v>
      </c>
      <c r="Q1469" s="411">
        <f t="shared" si="429"/>
        <v>1142.9677419354839</v>
      </c>
      <c r="R1469" s="411">
        <f t="shared" si="430"/>
        <v>591.23915461624028</v>
      </c>
      <c r="S1469" s="411">
        <f t="shared" si="431"/>
        <v>1093.7931034482758</v>
      </c>
      <c r="T1469" s="411">
        <v>0</v>
      </c>
      <c r="U1469" s="411">
        <v>0</v>
      </c>
      <c r="V1469" s="411">
        <v>0</v>
      </c>
      <c r="W1469" s="411">
        <v>0</v>
      </c>
      <c r="X1469" s="411">
        <v>0</v>
      </c>
      <c r="Y1469" s="411">
        <v>0</v>
      </c>
      <c r="Z1469" s="411">
        <v>0</v>
      </c>
      <c r="AA1469" s="411">
        <v>0</v>
      </c>
      <c r="AB1469" s="411">
        <v>0</v>
      </c>
      <c r="AC1469" s="411">
        <v>0</v>
      </c>
      <c r="AD1469" s="411">
        <v>-336</v>
      </c>
      <c r="AE1469" s="412">
        <v>351.42857142857144</v>
      </c>
      <c r="AF1469" s="411">
        <f t="shared" si="432"/>
        <v>15.428571428571445</v>
      </c>
      <c r="AG1469" s="411">
        <v>0</v>
      </c>
      <c r="AH1469" s="411">
        <v>0</v>
      </c>
      <c r="AI1469" s="411">
        <v>0</v>
      </c>
      <c r="AJ1469" s="411">
        <v>0</v>
      </c>
      <c r="AK1469" s="411">
        <v>276</v>
      </c>
      <c r="AL1469" s="411">
        <v>356</v>
      </c>
      <c r="AM1469" s="411">
        <v>528</v>
      </c>
      <c r="AN1469" s="411">
        <v>328</v>
      </c>
      <c r="AO1469" s="411">
        <v>340</v>
      </c>
      <c r="AP1469" s="411">
        <v>336</v>
      </c>
      <c r="AQ1469" s="411">
        <v>0</v>
      </c>
      <c r="AR1469" s="412">
        <v>679.42857142857144</v>
      </c>
      <c r="AS1469" s="411">
        <f t="shared" si="433"/>
        <v>2843.4285714285716</v>
      </c>
      <c r="AT1469" s="411">
        <f t="shared" si="434"/>
        <v>1142.9677419354839</v>
      </c>
      <c r="AU1469" s="411">
        <f t="shared" si="435"/>
        <v>591.23915461624028</v>
      </c>
      <c r="AV1469" s="411">
        <f t="shared" si="436"/>
        <v>1109.2216748768474</v>
      </c>
      <c r="AW1469" s="411">
        <v>0</v>
      </c>
      <c r="AX1469" s="411">
        <v>0</v>
      </c>
      <c r="AY1469" s="411">
        <v>0</v>
      </c>
      <c r="AZ1469" s="411">
        <v>0</v>
      </c>
      <c r="BA1469" s="411">
        <v>0</v>
      </c>
      <c r="BB1469" s="411">
        <v>0</v>
      </c>
      <c r="BC1469" s="411">
        <v>0</v>
      </c>
      <c r="BD1469" s="411">
        <v>0</v>
      </c>
      <c r="BE1469" s="411">
        <v>0</v>
      </c>
      <c r="BF1469" s="411">
        <v>0</v>
      </c>
      <c r="BG1469" s="411">
        <v>0</v>
      </c>
      <c r="BH1469" s="412">
        <v>0</v>
      </c>
      <c r="BI1469" s="411">
        <f t="shared" si="437"/>
        <v>0</v>
      </c>
      <c r="BJ1469" s="411">
        <v>0</v>
      </c>
      <c r="BK1469" s="411">
        <v>0</v>
      </c>
      <c r="BL1469" s="411">
        <v>0</v>
      </c>
      <c r="BM1469" s="411">
        <v>0</v>
      </c>
      <c r="BN1469" s="411">
        <v>276</v>
      </c>
      <c r="BO1469" s="411">
        <v>356</v>
      </c>
      <c r="BP1469" s="411">
        <v>528</v>
      </c>
      <c r="BQ1469" s="411">
        <v>328</v>
      </c>
      <c r="BR1469" s="411">
        <v>340</v>
      </c>
      <c r="BS1469" s="411">
        <v>336</v>
      </c>
      <c r="BT1469" s="411">
        <v>0</v>
      </c>
      <c r="BU1469" s="412">
        <v>679.42857142857144</v>
      </c>
      <c r="BV1469" s="411">
        <f t="shared" si="438"/>
        <v>2843.4285714285716</v>
      </c>
      <c r="BW1469" s="411">
        <v>0</v>
      </c>
      <c r="BX1469" s="411">
        <v>0</v>
      </c>
      <c r="BY1469" s="411">
        <v>0</v>
      </c>
      <c r="BZ1469" s="411">
        <v>0</v>
      </c>
      <c r="CA1469" s="411">
        <v>0</v>
      </c>
      <c r="CB1469" s="411">
        <v>0</v>
      </c>
      <c r="CC1469" s="411">
        <v>0</v>
      </c>
      <c r="CD1469" s="411">
        <v>0</v>
      </c>
      <c r="CE1469" s="411">
        <v>0</v>
      </c>
      <c r="CF1469" s="411">
        <v>0</v>
      </c>
      <c r="CG1469" s="411">
        <v>0</v>
      </c>
      <c r="CH1469" s="412">
        <v>0</v>
      </c>
      <c r="CI1469" s="411">
        <f t="shared" si="439"/>
        <v>0</v>
      </c>
      <c r="CJ1469" s="411">
        <v>0</v>
      </c>
      <c r="CK1469" s="411">
        <v>0</v>
      </c>
      <c r="CL1469" s="411">
        <v>0</v>
      </c>
      <c r="CM1469" s="411">
        <v>0</v>
      </c>
      <c r="CN1469" s="411">
        <v>276</v>
      </c>
      <c r="CO1469" s="411">
        <v>356</v>
      </c>
      <c r="CP1469" s="411">
        <v>528</v>
      </c>
      <c r="CQ1469" s="411">
        <v>328</v>
      </c>
      <c r="CR1469" s="411">
        <v>340</v>
      </c>
      <c r="CS1469" s="411">
        <v>336</v>
      </c>
      <c r="CT1469" s="411">
        <v>0</v>
      </c>
      <c r="CU1469" s="412">
        <v>679.42857142857144</v>
      </c>
      <c r="CV1469" s="411">
        <f t="shared" si="440"/>
        <v>2843.4285714285716</v>
      </c>
      <c r="CW1469" s="411">
        <v>0</v>
      </c>
      <c r="CX1469" s="411">
        <v>0</v>
      </c>
      <c r="CY1469" s="411">
        <v>0</v>
      </c>
      <c r="CZ1469" s="411">
        <v>0</v>
      </c>
      <c r="DA1469" s="411">
        <v>276</v>
      </c>
      <c r="DB1469" s="411">
        <v>356</v>
      </c>
      <c r="DC1469" s="411">
        <v>528</v>
      </c>
      <c r="DD1469" s="411">
        <v>328</v>
      </c>
      <c r="DE1469" s="411">
        <v>340</v>
      </c>
      <c r="DF1469" s="411">
        <v>336</v>
      </c>
      <c r="DG1469" s="411">
        <v>0</v>
      </c>
      <c r="DH1469" s="412">
        <v>0</v>
      </c>
      <c r="DI1469" s="411">
        <f t="shared" si="441"/>
        <v>2164</v>
      </c>
      <c r="DJ1469" s="411">
        <v>0</v>
      </c>
      <c r="DK1469" s="411">
        <v>0</v>
      </c>
      <c r="DL1469" s="411">
        <v>0</v>
      </c>
      <c r="DM1469" s="411">
        <v>0</v>
      </c>
      <c r="DN1469" s="411">
        <v>552</v>
      </c>
      <c r="DO1469" s="411">
        <v>712</v>
      </c>
      <c r="DP1469" s="411">
        <v>1056</v>
      </c>
      <c r="DQ1469" s="411">
        <v>656</v>
      </c>
      <c r="DR1469" s="411">
        <v>680</v>
      </c>
      <c r="DS1469" s="411">
        <v>672</v>
      </c>
      <c r="DT1469" s="411">
        <v>0</v>
      </c>
      <c r="DU1469" s="412">
        <v>679.42857142857144</v>
      </c>
      <c r="DV1469" s="411">
        <f t="shared" si="442"/>
        <v>5007.4285714285716</v>
      </c>
      <c r="DW1469" s="412">
        <v>0</v>
      </c>
      <c r="DX1469" s="412">
        <v>0</v>
      </c>
      <c r="DY1469" s="412">
        <v>0</v>
      </c>
      <c r="DZ1469" s="412">
        <v>0</v>
      </c>
      <c r="EA1469" s="412">
        <v>552</v>
      </c>
      <c r="EB1469" s="412">
        <v>712</v>
      </c>
      <c r="EC1469" s="412">
        <v>1056</v>
      </c>
      <c r="ED1469" s="412">
        <v>656</v>
      </c>
      <c r="EE1469" s="412">
        <v>680</v>
      </c>
      <c r="EF1469" s="412">
        <v>672</v>
      </c>
      <c r="EG1469" s="412">
        <v>0</v>
      </c>
      <c r="EH1469" s="412">
        <v>679.42857142857144</v>
      </c>
      <c r="EI1469" s="411">
        <f t="shared" si="443"/>
        <v>5007.4285714285716</v>
      </c>
      <c r="EK1469" s="411">
        <f t="shared" si="444"/>
        <v>5007.4285714285716</v>
      </c>
      <c r="EL1469" s="7">
        <f t="shared" si="445"/>
        <v>0</v>
      </c>
    </row>
    <row r="1470" spans="1:142">
      <c r="A1470" s="365" t="str">
        <f t="shared" si="427"/>
        <v xml:space="preserve"> 250</v>
      </c>
      <c r="B1470" s="370" t="s">
        <v>994</v>
      </c>
      <c r="C1470" s="370" t="s">
        <v>1218</v>
      </c>
      <c r="D1470" s="411">
        <v>0</v>
      </c>
      <c r="E1470" s="411">
        <v>0</v>
      </c>
      <c r="F1470" s="411">
        <v>0</v>
      </c>
      <c r="G1470" s="411">
        <v>0</v>
      </c>
      <c r="H1470" s="411">
        <v>101.20920000000001</v>
      </c>
      <c r="I1470" s="411">
        <v>356</v>
      </c>
      <c r="J1470" s="411">
        <v>528</v>
      </c>
      <c r="K1470" s="411">
        <v>420</v>
      </c>
      <c r="L1470" s="411">
        <v>420</v>
      </c>
      <c r="M1470" s="411">
        <v>420</v>
      </c>
      <c r="N1470" s="411">
        <v>420</v>
      </c>
      <c r="O1470" s="412">
        <v>420</v>
      </c>
      <c r="P1470" s="411">
        <f t="shared" si="428"/>
        <v>3085.2092000000002</v>
      </c>
      <c r="Q1470" s="411">
        <f t="shared" si="429"/>
        <v>968.17694193548391</v>
      </c>
      <c r="R1470" s="411">
        <f t="shared" si="430"/>
        <v>741.17018909899889</v>
      </c>
      <c r="S1470" s="411">
        <f t="shared" si="431"/>
        <v>1375.8620689655172</v>
      </c>
      <c r="T1470" s="411">
        <v>0</v>
      </c>
      <c r="U1470" s="411">
        <v>0</v>
      </c>
      <c r="V1470" s="411">
        <v>0</v>
      </c>
      <c r="W1470" s="411">
        <v>0</v>
      </c>
      <c r="X1470" s="411">
        <v>0</v>
      </c>
      <c r="Y1470" s="411">
        <v>0</v>
      </c>
      <c r="Z1470" s="411">
        <v>0</v>
      </c>
      <c r="AA1470" s="411">
        <v>0</v>
      </c>
      <c r="AB1470" s="411">
        <v>0</v>
      </c>
      <c r="AC1470" s="411">
        <v>0</v>
      </c>
      <c r="AD1470" s="411">
        <v>-420</v>
      </c>
      <c r="AE1470" s="412">
        <v>450.00000000000011</v>
      </c>
      <c r="AF1470" s="411">
        <f t="shared" si="432"/>
        <v>30.000000000000114</v>
      </c>
      <c r="AG1470" s="411">
        <v>0</v>
      </c>
      <c r="AH1470" s="411">
        <v>0</v>
      </c>
      <c r="AI1470" s="411">
        <v>0</v>
      </c>
      <c r="AJ1470" s="411">
        <v>0</v>
      </c>
      <c r="AK1470" s="411">
        <v>101.20920000000001</v>
      </c>
      <c r="AL1470" s="411">
        <v>356</v>
      </c>
      <c r="AM1470" s="411">
        <v>528</v>
      </c>
      <c r="AN1470" s="411">
        <v>420</v>
      </c>
      <c r="AO1470" s="411">
        <v>420</v>
      </c>
      <c r="AP1470" s="411">
        <v>420</v>
      </c>
      <c r="AQ1470" s="411">
        <v>0</v>
      </c>
      <c r="AR1470" s="412">
        <v>870.00000000000011</v>
      </c>
      <c r="AS1470" s="411">
        <f t="shared" si="433"/>
        <v>3115.2092000000002</v>
      </c>
      <c r="AT1470" s="411">
        <f t="shared" si="434"/>
        <v>968.17694193548391</v>
      </c>
      <c r="AU1470" s="411">
        <f t="shared" si="435"/>
        <v>741.17018909899889</v>
      </c>
      <c r="AV1470" s="411">
        <f t="shared" si="436"/>
        <v>1405.8620689655172</v>
      </c>
      <c r="AW1470" s="411">
        <v>0</v>
      </c>
      <c r="AX1470" s="411">
        <v>0</v>
      </c>
      <c r="AY1470" s="411">
        <v>0</v>
      </c>
      <c r="AZ1470" s="411">
        <v>0</v>
      </c>
      <c r="BA1470" s="411">
        <v>0</v>
      </c>
      <c r="BB1470" s="411">
        <v>0</v>
      </c>
      <c r="BC1470" s="411">
        <v>0</v>
      </c>
      <c r="BD1470" s="411">
        <v>0</v>
      </c>
      <c r="BE1470" s="411">
        <v>0</v>
      </c>
      <c r="BF1470" s="411">
        <v>0</v>
      </c>
      <c r="BG1470" s="411">
        <v>0</v>
      </c>
      <c r="BH1470" s="412">
        <v>0</v>
      </c>
      <c r="BI1470" s="411">
        <f t="shared" si="437"/>
        <v>0</v>
      </c>
      <c r="BJ1470" s="411">
        <v>0</v>
      </c>
      <c r="BK1470" s="411">
        <v>0</v>
      </c>
      <c r="BL1470" s="411">
        <v>0</v>
      </c>
      <c r="BM1470" s="411">
        <v>0</v>
      </c>
      <c r="BN1470" s="411">
        <v>101.20920000000001</v>
      </c>
      <c r="BO1470" s="411">
        <v>356</v>
      </c>
      <c r="BP1470" s="411">
        <v>528</v>
      </c>
      <c r="BQ1470" s="411">
        <v>420</v>
      </c>
      <c r="BR1470" s="411">
        <v>420</v>
      </c>
      <c r="BS1470" s="411">
        <v>420</v>
      </c>
      <c r="BT1470" s="411">
        <v>0</v>
      </c>
      <c r="BU1470" s="412">
        <v>870.00000000000011</v>
      </c>
      <c r="BV1470" s="411">
        <f t="shared" si="438"/>
        <v>3115.2092000000002</v>
      </c>
      <c r="BW1470" s="411">
        <v>0</v>
      </c>
      <c r="BX1470" s="411">
        <v>0</v>
      </c>
      <c r="BY1470" s="411">
        <v>0</v>
      </c>
      <c r="BZ1470" s="411">
        <v>0</v>
      </c>
      <c r="CA1470" s="411">
        <v>0</v>
      </c>
      <c r="CB1470" s="411">
        <v>0</v>
      </c>
      <c r="CC1470" s="411">
        <v>0</v>
      </c>
      <c r="CD1470" s="411">
        <v>0</v>
      </c>
      <c r="CE1470" s="411">
        <v>0</v>
      </c>
      <c r="CF1470" s="411">
        <v>0</v>
      </c>
      <c r="CG1470" s="411">
        <v>0</v>
      </c>
      <c r="CH1470" s="412">
        <v>0</v>
      </c>
      <c r="CI1470" s="411">
        <f t="shared" si="439"/>
        <v>0</v>
      </c>
      <c r="CJ1470" s="411">
        <v>0</v>
      </c>
      <c r="CK1470" s="411">
        <v>0</v>
      </c>
      <c r="CL1470" s="411">
        <v>0</v>
      </c>
      <c r="CM1470" s="411">
        <v>0</v>
      </c>
      <c r="CN1470" s="411">
        <v>101.20920000000001</v>
      </c>
      <c r="CO1470" s="411">
        <v>356</v>
      </c>
      <c r="CP1470" s="411">
        <v>528</v>
      </c>
      <c r="CQ1470" s="411">
        <v>420</v>
      </c>
      <c r="CR1470" s="411">
        <v>420</v>
      </c>
      <c r="CS1470" s="411">
        <v>420</v>
      </c>
      <c r="CT1470" s="411">
        <v>0</v>
      </c>
      <c r="CU1470" s="412">
        <v>870.00000000000011</v>
      </c>
      <c r="CV1470" s="411">
        <f t="shared" si="440"/>
        <v>3115.2092000000002</v>
      </c>
      <c r="CW1470" s="411">
        <v>0</v>
      </c>
      <c r="CX1470" s="411">
        <v>0</v>
      </c>
      <c r="CY1470" s="411">
        <v>0</v>
      </c>
      <c r="CZ1470" s="411">
        <v>0</v>
      </c>
      <c r="DA1470" s="411">
        <v>101.20920000000001</v>
      </c>
      <c r="DB1470" s="411">
        <v>356</v>
      </c>
      <c r="DC1470" s="411">
        <v>528</v>
      </c>
      <c r="DD1470" s="411">
        <v>420</v>
      </c>
      <c r="DE1470" s="411">
        <v>420</v>
      </c>
      <c r="DF1470" s="411">
        <v>420</v>
      </c>
      <c r="DG1470" s="411">
        <v>0</v>
      </c>
      <c r="DH1470" s="412">
        <v>0</v>
      </c>
      <c r="DI1470" s="411">
        <f t="shared" si="441"/>
        <v>2245.2092000000002</v>
      </c>
      <c r="DJ1470" s="411">
        <v>0</v>
      </c>
      <c r="DK1470" s="411">
        <v>0</v>
      </c>
      <c r="DL1470" s="411">
        <v>0</v>
      </c>
      <c r="DM1470" s="411">
        <v>0</v>
      </c>
      <c r="DN1470" s="411">
        <v>202.41840000000002</v>
      </c>
      <c r="DO1470" s="411">
        <v>712</v>
      </c>
      <c r="DP1470" s="411">
        <v>1056</v>
      </c>
      <c r="DQ1470" s="411">
        <v>840</v>
      </c>
      <c r="DR1470" s="411">
        <v>840</v>
      </c>
      <c r="DS1470" s="411">
        <v>840</v>
      </c>
      <c r="DT1470" s="411">
        <v>0</v>
      </c>
      <c r="DU1470" s="412">
        <v>870.00000000000011</v>
      </c>
      <c r="DV1470" s="411">
        <f t="shared" si="442"/>
        <v>5360.4184000000005</v>
      </c>
      <c r="DW1470" s="412">
        <v>0</v>
      </c>
      <c r="DX1470" s="412">
        <v>0</v>
      </c>
      <c r="DY1470" s="412">
        <v>0</v>
      </c>
      <c r="DZ1470" s="412">
        <v>0</v>
      </c>
      <c r="EA1470" s="412">
        <v>202.41840000000002</v>
      </c>
      <c r="EB1470" s="412">
        <v>712</v>
      </c>
      <c r="EC1470" s="412">
        <v>1056</v>
      </c>
      <c r="ED1470" s="412">
        <v>840</v>
      </c>
      <c r="EE1470" s="412">
        <v>840</v>
      </c>
      <c r="EF1470" s="412">
        <v>840</v>
      </c>
      <c r="EG1470" s="412">
        <v>0</v>
      </c>
      <c r="EH1470" s="412">
        <v>870.00000000000011</v>
      </c>
      <c r="EI1470" s="411">
        <f t="shared" si="443"/>
        <v>5360.4184000000005</v>
      </c>
      <c r="EK1470" s="411">
        <f t="shared" si="444"/>
        <v>5360.4184000000005</v>
      </c>
      <c r="EL1470" s="7">
        <f t="shared" si="445"/>
        <v>0</v>
      </c>
    </row>
    <row r="1471" spans="1:142">
      <c r="A1471" s="365" t="str">
        <f t="shared" si="427"/>
        <v xml:space="preserve"> 250</v>
      </c>
      <c r="B1471" s="370" t="s">
        <v>994</v>
      </c>
      <c r="C1471" s="370" t="s">
        <v>919</v>
      </c>
      <c r="D1471" s="411">
        <v>0</v>
      </c>
      <c r="E1471" s="411">
        <v>0</v>
      </c>
      <c r="F1471" s="411">
        <v>0</v>
      </c>
      <c r="G1471" s="411">
        <v>0</v>
      </c>
      <c r="H1471" s="411">
        <v>0.36670000000000003</v>
      </c>
      <c r="I1471" s="411">
        <v>1</v>
      </c>
      <c r="J1471" s="411">
        <v>1</v>
      </c>
      <c r="K1471" s="411">
        <v>1</v>
      </c>
      <c r="L1471" s="411">
        <v>1</v>
      </c>
      <c r="M1471" s="411">
        <v>1</v>
      </c>
      <c r="N1471" s="411">
        <v>1</v>
      </c>
      <c r="O1471" s="412">
        <v>1</v>
      </c>
      <c r="P1471" s="411">
        <f t="shared" si="428"/>
        <v>7.3666999999999998</v>
      </c>
      <c r="Q1471" s="411">
        <f t="shared" si="429"/>
        <v>2.3344419354838708</v>
      </c>
      <c r="R1471" s="411">
        <f t="shared" si="430"/>
        <v>1.7563959955506117</v>
      </c>
      <c r="S1471" s="411">
        <f t="shared" si="431"/>
        <v>3.2758620689655173</v>
      </c>
      <c r="T1471" s="411">
        <v>0</v>
      </c>
      <c r="U1471" s="411">
        <v>0</v>
      </c>
      <c r="V1471" s="411">
        <v>0</v>
      </c>
      <c r="W1471" s="411">
        <v>0</v>
      </c>
      <c r="X1471" s="411">
        <v>0</v>
      </c>
      <c r="Y1471" s="411">
        <v>0</v>
      </c>
      <c r="Z1471" s="411">
        <v>0</v>
      </c>
      <c r="AA1471" s="411">
        <v>0</v>
      </c>
      <c r="AB1471" s="411">
        <v>0</v>
      </c>
      <c r="AC1471" s="411">
        <v>0</v>
      </c>
      <c r="AD1471" s="411">
        <v>-1</v>
      </c>
      <c r="AE1471" s="412">
        <v>1</v>
      </c>
      <c r="AF1471" s="411">
        <f t="shared" si="432"/>
        <v>0</v>
      </c>
      <c r="AG1471" s="411">
        <v>0</v>
      </c>
      <c r="AH1471" s="411">
        <v>0</v>
      </c>
      <c r="AI1471" s="411">
        <v>0</v>
      </c>
      <c r="AJ1471" s="411">
        <v>0</v>
      </c>
      <c r="AK1471" s="411">
        <v>0.36670000000000003</v>
      </c>
      <c r="AL1471" s="411">
        <v>1</v>
      </c>
      <c r="AM1471" s="411">
        <v>1</v>
      </c>
      <c r="AN1471" s="411">
        <v>1</v>
      </c>
      <c r="AO1471" s="411">
        <v>1</v>
      </c>
      <c r="AP1471" s="411">
        <v>1</v>
      </c>
      <c r="AQ1471" s="411">
        <v>0</v>
      </c>
      <c r="AR1471" s="412">
        <v>2</v>
      </c>
      <c r="AS1471" s="411">
        <f t="shared" si="433"/>
        <v>7.3666999999999998</v>
      </c>
      <c r="AT1471" s="411">
        <f t="shared" si="434"/>
        <v>2.3344419354838708</v>
      </c>
      <c r="AU1471" s="411">
        <f t="shared" si="435"/>
        <v>1.7563959955506117</v>
      </c>
      <c r="AV1471" s="411">
        <f t="shared" si="436"/>
        <v>3.2758620689655173</v>
      </c>
      <c r="AW1471" s="411">
        <v>0</v>
      </c>
      <c r="AX1471" s="411">
        <v>0</v>
      </c>
      <c r="AY1471" s="411">
        <v>0</v>
      </c>
      <c r="AZ1471" s="411">
        <v>0</v>
      </c>
      <c r="BA1471" s="411">
        <v>0</v>
      </c>
      <c r="BB1471" s="411">
        <v>0</v>
      </c>
      <c r="BC1471" s="411">
        <v>0</v>
      </c>
      <c r="BD1471" s="411">
        <v>0</v>
      </c>
      <c r="BE1471" s="411">
        <v>0</v>
      </c>
      <c r="BF1471" s="411">
        <v>0</v>
      </c>
      <c r="BG1471" s="411">
        <v>0</v>
      </c>
      <c r="BH1471" s="412">
        <v>0</v>
      </c>
      <c r="BI1471" s="411">
        <f t="shared" si="437"/>
        <v>0</v>
      </c>
      <c r="BJ1471" s="411">
        <v>0</v>
      </c>
      <c r="BK1471" s="411">
        <v>0</v>
      </c>
      <c r="BL1471" s="411">
        <v>0</v>
      </c>
      <c r="BM1471" s="411">
        <v>0</v>
      </c>
      <c r="BN1471" s="411">
        <v>0.36670000000000003</v>
      </c>
      <c r="BO1471" s="411">
        <v>1</v>
      </c>
      <c r="BP1471" s="411">
        <v>1</v>
      </c>
      <c r="BQ1471" s="411">
        <v>1</v>
      </c>
      <c r="BR1471" s="411">
        <v>1</v>
      </c>
      <c r="BS1471" s="411">
        <v>1</v>
      </c>
      <c r="BT1471" s="411">
        <v>0</v>
      </c>
      <c r="BU1471" s="412">
        <v>2</v>
      </c>
      <c r="BV1471" s="411">
        <f t="shared" si="438"/>
        <v>7.3666999999999998</v>
      </c>
      <c r="BW1471" s="411">
        <v>0</v>
      </c>
      <c r="BX1471" s="411">
        <v>0</v>
      </c>
      <c r="BY1471" s="411">
        <v>0</v>
      </c>
      <c r="BZ1471" s="411">
        <v>0</v>
      </c>
      <c r="CA1471" s="411">
        <v>0</v>
      </c>
      <c r="CB1471" s="411">
        <v>0</v>
      </c>
      <c r="CC1471" s="411">
        <v>0</v>
      </c>
      <c r="CD1471" s="411">
        <v>0</v>
      </c>
      <c r="CE1471" s="411">
        <v>0</v>
      </c>
      <c r="CF1471" s="411">
        <v>0</v>
      </c>
      <c r="CG1471" s="411">
        <v>0</v>
      </c>
      <c r="CH1471" s="412">
        <v>0</v>
      </c>
      <c r="CI1471" s="411">
        <f t="shared" si="439"/>
        <v>0</v>
      </c>
      <c r="CJ1471" s="411">
        <v>0</v>
      </c>
      <c r="CK1471" s="411">
        <v>0</v>
      </c>
      <c r="CL1471" s="411">
        <v>0</v>
      </c>
      <c r="CM1471" s="411">
        <v>0</v>
      </c>
      <c r="CN1471" s="411">
        <v>0.36670000000000003</v>
      </c>
      <c r="CO1471" s="411">
        <v>1</v>
      </c>
      <c r="CP1471" s="411">
        <v>1</v>
      </c>
      <c r="CQ1471" s="411">
        <v>1</v>
      </c>
      <c r="CR1471" s="411">
        <v>1</v>
      </c>
      <c r="CS1471" s="411">
        <v>1</v>
      </c>
      <c r="CT1471" s="411">
        <v>0</v>
      </c>
      <c r="CU1471" s="412">
        <v>2</v>
      </c>
      <c r="CV1471" s="411">
        <f t="shared" si="440"/>
        <v>7.3666999999999998</v>
      </c>
      <c r="CW1471" s="411">
        <v>2</v>
      </c>
      <c r="CX1471" s="411">
        <v>2</v>
      </c>
      <c r="CY1471" s="411">
        <v>2</v>
      </c>
      <c r="CZ1471" s="411">
        <v>2</v>
      </c>
      <c r="DA1471" s="411">
        <v>0.36670000000000003</v>
      </c>
      <c r="DB1471" s="411">
        <v>1</v>
      </c>
      <c r="DC1471" s="411">
        <v>1</v>
      </c>
      <c r="DD1471" s="411">
        <v>1</v>
      </c>
      <c r="DE1471" s="411">
        <v>1</v>
      </c>
      <c r="DF1471" s="411">
        <v>1</v>
      </c>
      <c r="DG1471" s="411">
        <v>2</v>
      </c>
      <c r="DH1471" s="412">
        <v>0</v>
      </c>
      <c r="DI1471" s="411">
        <f t="shared" si="441"/>
        <v>15.3667</v>
      </c>
      <c r="DJ1471" s="411">
        <v>2</v>
      </c>
      <c r="DK1471" s="411">
        <v>2</v>
      </c>
      <c r="DL1471" s="411">
        <v>2</v>
      </c>
      <c r="DM1471" s="411">
        <v>2</v>
      </c>
      <c r="DN1471" s="411">
        <v>0.73340000000000005</v>
      </c>
      <c r="DO1471" s="411">
        <v>2</v>
      </c>
      <c r="DP1471" s="411">
        <v>2</v>
      </c>
      <c r="DQ1471" s="411">
        <v>2</v>
      </c>
      <c r="DR1471" s="411">
        <v>2</v>
      </c>
      <c r="DS1471" s="411">
        <v>2</v>
      </c>
      <c r="DT1471" s="411">
        <v>2</v>
      </c>
      <c r="DU1471" s="412">
        <v>2</v>
      </c>
      <c r="DV1471" s="411">
        <f t="shared" si="442"/>
        <v>22.7334</v>
      </c>
      <c r="DW1471" s="412">
        <v>2</v>
      </c>
      <c r="DX1471" s="412">
        <v>2</v>
      </c>
      <c r="DY1471" s="412">
        <v>2</v>
      </c>
      <c r="DZ1471" s="412">
        <v>2</v>
      </c>
      <c r="EA1471" s="412">
        <v>0.73340000000000005</v>
      </c>
      <c r="EB1471" s="412">
        <v>2</v>
      </c>
      <c r="EC1471" s="412">
        <v>2</v>
      </c>
      <c r="ED1471" s="412">
        <v>2</v>
      </c>
      <c r="EE1471" s="412">
        <v>2</v>
      </c>
      <c r="EF1471" s="412">
        <v>2</v>
      </c>
      <c r="EG1471" s="412">
        <v>2</v>
      </c>
      <c r="EH1471" s="412">
        <v>2</v>
      </c>
      <c r="EI1471" s="411">
        <f t="shared" si="443"/>
        <v>22.7334</v>
      </c>
      <c r="EK1471" s="411">
        <f t="shared" si="444"/>
        <v>22.7334</v>
      </c>
      <c r="EL1471" s="7">
        <f t="shared" si="445"/>
        <v>0</v>
      </c>
    </row>
    <row r="1472" spans="1:142">
      <c r="A1472" s="365" t="str">
        <f t="shared" si="427"/>
        <v xml:space="preserve"> 250</v>
      </c>
      <c r="B1472" s="370" t="s">
        <v>994</v>
      </c>
      <c r="C1472" s="370" t="s">
        <v>973</v>
      </c>
      <c r="D1472" s="411">
        <v>0</v>
      </c>
      <c r="E1472" s="411">
        <v>0</v>
      </c>
      <c r="F1472" s="411">
        <v>0</v>
      </c>
      <c r="G1472" s="411">
        <v>0</v>
      </c>
      <c r="H1472" s="411">
        <v>101.20920000000001</v>
      </c>
      <c r="I1472" s="411">
        <v>356</v>
      </c>
      <c r="J1472" s="411">
        <v>528</v>
      </c>
      <c r="K1472" s="411">
        <v>420</v>
      </c>
      <c r="L1472" s="411">
        <v>420</v>
      </c>
      <c r="M1472" s="411">
        <v>420</v>
      </c>
      <c r="N1472" s="411">
        <v>420</v>
      </c>
      <c r="O1472" s="412">
        <v>420</v>
      </c>
      <c r="P1472" s="411">
        <f t="shared" si="428"/>
        <v>3085.2092000000002</v>
      </c>
      <c r="Q1472" s="411">
        <f t="shared" si="429"/>
        <v>968.17694193548391</v>
      </c>
      <c r="R1472" s="411">
        <f t="shared" si="430"/>
        <v>741.17018909899889</v>
      </c>
      <c r="S1472" s="411">
        <f t="shared" si="431"/>
        <v>1375.8620689655172</v>
      </c>
      <c r="T1472" s="411">
        <v>0</v>
      </c>
      <c r="U1472" s="411">
        <v>0</v>
      </c>
      <c r="V1472" s="411">
        <v>0</v>
      </c>
      <c r="W1472" s="411">
        <v>0</v>
      </c>
      <c r="X1472" s="411">
        <v>0</v>
      </c>
      <c r="Y1472" s="411">
        <v>0</v>
      </c>
      <c r="Z1472" s="411">
        <v>0</v>
      </c>
      <c r="AA1472" s="411">
        <v>0</v>
      </c>
      <c r="AB1472" s="411">
        <v>0</v>
      </c>
      <c r="AC1472" s="411">
        <v>0</v>
      </c>
      <c r="AD1472" s="411">
        <v>-420</v>
      </c>
      <c r="AE1472" s="412">
        <v>450.00000000000011</v>
      </c>
      <c r="AF1472" s="411">
        <f t="shared" si="432"/>
        <v>30.000000000000114</v>
      </c>
      <c r="AG1472" s="411">
        <v>0</v>
      </c>
      <c r="AH1472" s="411">
        <v>0</v>
      </c>
      <c r="AI1472" s="411">
        <v>0</v>
      </c>
      <c r="AJ1472" s="411">
        <v>0</v>
      </c>
      <c r="AK1472" s="411">
        <v>101.20920000000001</v>
      </c>
      <c r="AL1472" s="411">
        <v>356</v>
      </c>
      <c r="AM1472" s="411">
        <v>528</v>
      </c>
      <c r="AN1472" s="411">
        <v>420</v>
      </c>
      <c r="AO1472" s="411">
        <v>420</v>
      </c>
      <c r="AP1472" s="411">
        <v>420</v>
      </c>
      <c r="AQ1472" s="411">
        <v>0</v>
      </c>
      <c r="AR1472" s="412">
        <v>870.00000000000011</v>
      </c>
      <c r="AS1472" s="411">
        <f t="shared" si="433"/>
        <v>3115.2092000000002</v>
      </c>
      <c r="AT1472" s="411">
        <f t="shared" si="434"/>
        <v>968.17694193548391</v>
      </c>
      <c r="AU1472" s="411">
        <f t="shared" si="435"/>
        <v>741.17018909899889</v>
      </c>
      <c r="AV1472" s="411">
        <f t="shared" si="436"/>
        <v>1405.8620689655172</v>
      </c>
      <c r="AW1472" s="411">
        <v>0</v>
      </c>
      <c r="AX1472" s="411">
        <v>0</v>
      </c>
      <c r="AY1472" s="411">
        <v>0</v>
      </c>
      <c r="AZ1472" s="411">
        <v>0</v>
      </c>
      <c r="BA1472" s="411">
        <v>0</v>
      </c>
      <c r="BB1472" s="411">
        <v>0</v>
      </c>
      <c r="BC1472" s="411">
        <v>0</v>
      </c>
      <c r="BD1472" s="411">
        <v>0</v>
      </c>
      <c r="BE1472" s="411">
        <v>0</v>
      </c>
      <c r="BF1472" s="411">
        <v>0</v>
      </c>
      <c r="BG1472" s="411">
        <v>0</v>
      </c>
      <c r="BH1472" s="412">
        <v>0</v>
      </c>
      <c r="BI1472" s="411">
        <f t="shared" si="437"/>
        <v>0</v>
      </c>
      <c r="BJ1472" s="411">
        <v>0</v>
      </c>
      <c r="BK1472" s="411">
        <v>0</v>
      </c>
      <c r="BL1472" s="411">
        <v>0</v>
      </c>
      <c r="BM1472" s="411">
        <v>0</v>
      </c>
      <c r="BN1472" s="411">
        <v>101.20920000000001</v>
      </c>
      <c r="BO1472" s="411">
        <v>356</v>
      </c>
      <c r="BP1472" s="411">
        <v>528</v>
      </c>
      <c r="BQ1472" s="411">
        <v>420</v>
      </c>
      <c r="BR1472" s="411">
        <v>420</v>
      </c>
      <c r="BS1472" s="411">
        <v>420</v>
      </c>
      <c r="BT1472" s="411">
        <v>0</v>
      </c>
      <c r="BU1472" s="412">
        <v>870.00000000000011</v>
      </c>
      <c r="BV1472" s="411">
        <f t="shared" si="438"/>
        <v>3115.2092000000002</v>
      </c>
      <c r="BW1472" s="411">
        <v>0</v>
      </c>
      <c r="BX1472" s="411">
        <v>0</v>
      </c>
      <c r="BY1472" s="411">
        <v>0</v>
      </c>
      <c r="BZ1472" s="411">
        <v>0</v>
      </c>
      <c r="CA1472" s="411">
        <v>0</v>
      </c>
      <c r="CB1472" s="411">
        <v>0</v>
      </c>
      <c r="CC1472" s="411">
        <v>0</v>
      </c>
      <c r="CD1472" s="411">
        <v>0</v>
      </c>
      <c r="CE1472" s="411">
        <v>0</v>
      </c>
      <c r="CF1472" s="411">
        <v>0</v>
      </c>
      <c r="CG1472" s="411">
        <v>0</v>
      </c>
      <c r="CH1472" s="412">
        <v>0</v>
      </c>
      <c r="CI1472" s="411">
        <f t="shared" si="439"/>
        <v>0</v>
      </c>
      <c r="CJ1472" s="411">
        <v>0</v>
      </c>
      <c r="CK1472" s="411">
        <v>0</v>
      </c>
      <c r="CL1472" s="411">
        <v>0</v>
      </c>
      <c r="CM1472" s="411">
        <v>0</v>
      </c>
      <c r="CN1472" s="411">
        <v>101.20920000000001</v>
      </c>
      <c r="CO1472" s="411">
        <v>356</v>
      </c>
      <c r="CP1472" s="411">
        <v>528</v>
      </c>
      <c r="CQ1472" s="411">
        <v>420</v>
      </c>
      <c r="CR1472" s="411">
        <v>420</v>
      </c>
      <c r="CS1472" s="411">
        <v>420</v>
      </c>
      <c r="CT1472" s="411">
        <v>0</v>
      </c>
      <c r="CU1472" s="412">
        <v>870.00000000000011</v>
      </c>
      <c r="CV1472" s="411">
        <f t="shared" si="440"/>
        <v>3115.2092000000002</v>
      </c>
      <c r="CW1472" s="411">
        <v>0</v>
      </c>
      <c r="CX1472" s="411">
        <v>0</v>
      </c>
      <c r="CY1472" s="411">
        <v>0</v>
      </c>
      <c r="CZ1472" s="411">
        <v>0</v>
      </c>
      <c r="DA1472" s="411">
        <v>101.20920000000001</v>
      </c>
      <c r="DB1472" s="411">
        <v>356</v>
      </c>
      <c r="DC1472" s="411">
        <v>528</v>
      </c>
      <c r="DD1472" s="411">
        <v>420</v>
      </c>
      <c r="DE1472" s="411">
        <v>420</v>
      </c>
      <c r="DF1472" s="411">
        <v>420</v>
      </c>
      <c r="DG1472" s="411">
        <v>0</v>
      </c>
      <c r="DH1472" s="412">
        <v>0</v>
      </c>
      <c r="DI1472" s="411">
        <f t="shared" si="441"/>
        <v>2245.2092000000002</v>
      </c>
      <c r="DJ1472" s="411">
        <v>0</v>
      </c>
      <c r="DK1472" s="411">
        <v>0</v>
      </c>
      <c r="DL1472" s="411">
        <v>0</v>
      </c>
      <c r="DM1472" s="411">
        <v>0</v>
      </c>
      <c r="DN1472" s="411">
        <v>202.41840000000002</v>
      </c>
      <c r="DO1472" s="411">
        <v>712</v>
      </c>
      <c r="DP1472" s="411">
        <v>1056</v>
      </c>
      <c r="DQ1472" s="411">
        <v>840</v>
      </c>
      <c r="DR1472" s="411">
        <v>840</v>
      </c>
      <c r="DS1472" s="411">
        <v>840</v>
      </c>
      <c r="DT1472" s="411">
        <v>0</v>
      </c>
      <c r="DU1472" s="412">
        <v>870.00000000000011</v>
      </c>
      <c r="DV1472" s="411">
        <f t="shared" si="442"/>
        <v>5360.4184000000005</v>
      </c>
      <c r="DW1472" s="412">
        <v>0</v>
      </c>
      <c r="DX1472" s="412">
        <v>0</v>
      </c>
      <c r="DY1472" s="412">
        <v>0</v>
      </c>
      <c r="DZ1472" s="412">
        <v>0</v>
      </c>
      <c r="EA1472" s="412">
        <v>202.41840000000002</v>
      </c>
      <c r="EB1472" s="412">
        <v>712</v>
      </c>
      <c r="EC1472" s="412">
        <v>1056</v>
      </c>
      <c r="ED1472" s="412">
        <v>840</v>
      </c>
      <c r="EE1472" s="412">
        <v>840</v>
      </c>
      <c r="EF1472" s="412">
        <v>840</v>
      </c>
      <c r="EG1472" s="412">
        <v>0</v>
      </c>
      <c r="EH1472" s="412">
        <v>870.00000000000011</v>
      </c>
      <c r="EI1472" s="411">
        <f t="shared" si="443"/>
        <v>5360.4184000000005</v>
      </c>
      <c r="EK1472" s="411">
        <f t="shared" si="444"/>
        <v>5360.4184000000005</v>
      </c>
      <c r="EL1472" s="7">
        <f t="shared" si="445"/>
        <v>0</v>
      </c>
    </row>
    <row r="1473" spans="1:142">
      <c r="A1473" s="365" t="str">
        <f t="shared" si="427"/>
        <v xml:space="preserve"> 250</v>
      </c>
      <c r="B1473" s="370" t="s">
        <v>994</v>
      </c>
      <c r="C1473" s="370" t="s">
        <v>920</v>
      </c>
      <c r="D1473" s="411">
        <v>0</v>
      </c>
      <c r="E1473" s="411">
        <v>0</v>
      </c>
      <c r="F1473" s="411">
        <v>0</v>
      </c>
      <c r="G1473" s="411">
        <v>0</v>
      </c>
      <c r="H1473" s="411">
        <v>48000</v>
      </c>
      <c r="I1473" s="411">
        <v>123000</v>
      </c>
      <c r="J1473" s="411">
        <v>111000</v>
      </c>
      <c r="K1473" s="411">
        <v>132000</v>
      </c>
      <c r="L1473" s="411">
        <v>110000</v>
      </c>
      <c r="M1473" s="411">
        <v>107000</v>
      </c>
      <c r="N1473" s="411">
        <v>90000</v>
      </c>
      <c r="O1473" s="412">
        <v>84000</v>
      </c>
      <c r="P1473" s="411">
        <f t="shared" si="428"/>
        <v>805000</v>
      </c>
      <c r="Q1473" s="411">
        <f t="shared" si="429"/>
        <v>278419.3548387097</v>
      </c>
      <c r="R1473" s="411">
        <f t="shared" si="430"/>
        <v>215235.81757508343</v>
      </c>
      <c r="S1473" s="411">
        <f t="shared" si="431"/>
        <v>311344.8275862069</v>
      </c>
      <c r="T1473" s="411">
        <v>0</v>
      </c>
      <c r="U1473" s="411">
        <v>0</v>
      </c>
      <c r="V1473" s="411">
        <v>0</v>
      </c>
      <c r="W1473" s="411">
        <v>0</v>
      </c>
      <c r="X1473" s="411">
        <v>0</v>
      </c>
      <c r="Y1473" s="411">
        <v>0</v>
      </c>
      <c r="Z1473" s="411">
        <v>0</v>
      </c>
      <c r="AA1473" s="411">
        <v>0</v>
      </c>
      <c r="AB1473" s="411">
        <v>0</v>
      </c>
      <c r="AC1473" s="411">
        <v>0</v>
      </c>
      <c r="AD1473" s="411">
        <v>-90000</v>
      </c>
      <c r="AE1473" s="412">
        <v>90000.000000000029</v>
      </c>
      <c r="AF1473" s="411">
        <f t="shared" si="432"/>
        <v>0</v>
      </c>
      <c r="AG1473" s="411">
        <v>0</v>
      </c>
      <c r="AH1473" s="411">
        <v>0</v>
      </c>
      <c r="AI1473" s="411">
        <v>0</v>
      </c>
      <c r="AJ1473" s="411">
        <v>0</v>
      </c>
      <c r="AK1473" s="411">
        <v>48000</v>
      </c>
      <c r="AL1473" s="411">
        <v>123000</v>
      </c>
      <c r="AM1473" s="411">
        <v>111000</v>
      </c>
      <c r="AN1473" s="411">
        <v>132000</v>
      </c>
      <c r="AO1473" s="411">
        <v>110000</v>
      </c>
      <c r="AP1473" s="411">
        <v>107000</v>
      </c>
      <c r="AQ1473" s="411">
        <v>0</v>
      </c>
      <c r="AR1473" s="412">
        <v>174000.00000000003</v>
      </c>
      <c r="AS1473" s="411">
        <f t="shared" si="433"/>
        <v>805000</v>
      </c>
      <c r="AT1473" s="411">
        <f t="shared" si="434"/>
        <v>278419.3548387097</v>
      </c>
      <c r="AU1473" s="411">
        <f t="shared" si="435"/>
        <v>215235.81757508343</v>
      </c>
      <c r="AV1473" s="411">
        <f t="shared" si="436"/>
        <v>311344.8275862069</v>
      </c>
      <c r="AW1473" s="411">
        <v>0</v>
      </c>
      <c r="AX1473" s="411">
        <v>0</v>
      </c>
      <c r="AY1473" s="411">
        <v>0</v>
      </c>
      <c r="AZ1473" s="411">
        <v>0</v>
      </c>
      <c r="BA1473" s="411">
        <v>0</v>
      </c>
      <c r="BB1473" s="411">
        <v>0</v>
      </c>
      <c r="BC1473" s="411">
        <v>0</v>
      </c>
      <c r="BD1473" s="411">
        <v>0</v>
      </c>
      <c r="BE1473" s="411">
        <v>0</v>
      </c>
      <c r="BF1473" s="411">
        <v>0</v>
      </c>
      <c r="BG1473" s="411">
        <v>0</v>
      </c>
      <c r="BH1473" s="412">
        <v>0</v>
      </c>
      <c r="BI1473" s="411">
        <f t="shared" si="437"/>
        <v>0</v>
      </c>
      <c r="BJ1473" s="411">
        <v>0</v>
      </c>
      <c r="BK1473" s="411">
        <v>0</v>
      </c>
      <c r="BL1473" s="411">
        <v>0</v>
      </c>
      <c r="BM1473" s="411">
        <v>0</v>
      </c>
      <c r="BN1473" s="411">
        <v>48000</v>
      </c>
      <c r="BO1473" s="411">
        <v>123000</v>
      </c>
      <c r="BP1473" s="411">
        <v>111000</v>
      </c>
      <c r="BQ1473" s="411">
        <v>132000</v>
      </c>
      <c r="BR1473" s="411">
        <v>110000</v>
      </c>
      <c r="BS1473" s="411">
        <v>107000</v>
      </c>
      <c r="BT1473" s="411">
        <v>0</v>
      </c>
      <c r="BU1473" s="412">
        <v>174000.00000000003</v>
      </c>
      <c r="BV1473" s="411">
        <f t="shared" si="438"/>
        <v>805000</v>
      </c>
      <c r="BW1473" s="411">
        <v>0</v>
      </c>
      <c r="BX1473" s="411">
        <v>0</v>
      </c>
      <c r="BY1473" s="411">
        <v>0</v>
      </c>
      <c r="BZ1473" s="411">
        <v>0</v>
      </c>
      <c r="CA1473" s="411">
        <v>0</v>
      </c>
      <c r="CB1473" s="411">
        <v>0</v>
      </c>
      <c r="CC1473" s="411">
        <v>0</v>
      </c>
      <c r="CD1473" s="411">
        <v>0</v>
      </c>
      <c r="CE1473" s="411">
        <v>0</v>
      </c>
      <c r="CF1473" s="411">
        <v>0</v>
      </c>
      <c r="CG1473" s="411">
        <v>0</v>
      </c>
      <c r="CH1473" s="412">
        <v>0</v>
      </c>
      <c r="CI1473" s="411">
        <f t="shared" si="439"/>
        <v>0</v>
      </c>
      <c r="CJ1473" s="411">
        <v>0</v>
      </c>
      <c r="CK1473" s="411">
        <v>0</v>
      </c>
      <c r="CL1473" s="411">
        <v>0</v>
      </c>
      <c r="CM1473" s="411">
        <v>0</v>
      </c>
      <c r="CN1473" s="411">
        <v>48000</v>
      </c>
      <c r="CO1473" s="411">
        <v>123000</v>
      </c>
      <c r="CP1473" s="411">
        <v>111000</v>
      </c>
      <c r="CQ1473" s="411">
        <v>132000</v>
      </c>
      <c r="CR1473" s="411">
        <v>110000</v>
      </c>
      <c r="CS1473" s="411">
        <v>107000</v>
      </c>
      <c r="CT1473" s="411">
        <v>0</v>
      </c>
      <c r="CU1473" s="412">
        <v>174000.00000000003</v>
      </c>
      <c r="CV1473" s="411">
        <f t="shared" si="440"/>
        <v>805000</v>
      </c>
      <c r="CW1473" s="411">
        <v>0</v>
      </c>
      <c r="CX1473" s="411">
        <v>0</v>
      </c>
      <c r="CY1473" s="411">
        <v>0</v>
      </c>
      <c r="CZ1473" s="411">
        <v>0</v>
      </c>
      <c r="DA1473" s="411">
        <v>48000</v>
      </c>
      <c r="DB1473" s="411">
        <v>123000</v>
      </c>
      <c r="DC1473" s="411">
        <v>111000</v>
      </c>
      <c r="DD1473" s="411">
        <v>132000</v>
      </c>
      <c r="DE1473" s="411">
        <v>110000</v>
      </c>
      <c r="DF1473" s="411">
        <v>107000</v>
      </c>
      <c r="DG1473" s="411">
        <v>0</v>
      </c>
      <c r="DH1473" s="412">
        <v>0</v>
      </c>
      <c r="DI1473" s="411">
        <f t="shared" si="441"/>
        <v>631000</v>
      </c>
      <c r="DJ1473" s="411">
        <v>0</v>
      </c>
      <c r="DK1473" s="411">
        <v>0</v>
      </c>
      <c r="DL1473" s="411">
        <v>0</v>
      </c>
      <c r="DM1473" s="411">
        <v>0</v>
      </c>
      <c r="DN1473" s="411">
        <v>96000</v>
      </c>
      <c r="DO1473" s="411">
        <v>246000</v>
      </c>
      <c r="DP1473" s="411">
        <v>222000</v>
      </c>
      <c r="DQ1473" s="411">
        <v>264000</v>
      </c>
      <c r="DR1473" s="411">
        <v>220000</v>
      </c>
      <c r="DS1473" s="411">
        <v>214000</v>
      </c>
      <c r="DT1473" s="411">
        <v>0</v>
      </c>
      <c r="DU1473" s="412">
        <v>174000.00000000003</v>
      </c>
      <c r="DV1473" s="411">
        <f t="shared" si="442"/>
        <v>1436000</v>
      </c>
      <c r="DW1473" s="412">
        <v>0</v>
      </c>
      <c r="DX1473" s="412">
        <v>0</v>
      </c>
      <c r="DY1473" s="412">
        <v>0</v>
      </c>
      <c r="DZ1473" s="412">
        <v>0</v>
      </c>
      <c r="EA1473" s="412">
        <v>96000</v>
      </c>
      <c r="EB1473" s="412">
        <v>246000</v>
      </c>
      <c r="EC1473" s="412">
        <v>222000</v>
      </c>
      <c r="ED1473" s="412">
        <v>264000</v>
      </c>
      <c r="EE1473" s="412">
        <v>220000</v>
      </c>
      <c r="EF1473" s="412">
        <v>214000</v>
      </c>
      <c r="EG1473" s="412">
        <v>0</v>
      </c>
      <c r="EH1473" s="412">
        <v>174000.00000000003</v>
      </c>
      <c r="EI1473" s="411">
        <f t="shared" si="443"/>
        <v>1436000</v>
      </c>
      <c r="EK1473" s="411">
        <f t="shared" si="444"/>
        <v>1436000</v>
      </c>
      <c r="EL1473" s="7">
        <f t="shared" si="445"/>
        <v>0</v>
      </c>
    </row>
    <row r="1474" spans="1:142">
      <c r="A1474" s="365" t="str">
        <f t="shared" si="427"/>
        <v xml:space="preserve"> 250</v>
      </c>
      <c r="B1474" s="370" t="s">
        <v>994</v>
      </c>
      <c r="C1474" s="370" t="s">
        <v>927</v>
      </c>
      <c r="D1474" s="411">
        <v>0</v>
      </c>
      <c r="E1474" s="411">
        <v>0</v>
      </c>
      <c r="F1474" s="411">
        <v>0</v>
      </c>
      <c r="G1474" s="411">
        <v>0</v>
      </c>
      <c r="H1474" s="411">
        <v>48000</v>
      </c>
      <c r="I1474" s="411">
        <v>123000</v>
      </c>
      <c r="J1474" s="411">
        <v>111000</v>
      </c>
      <c r="K1474" s="411">
        <v>132000</v>
      </c>
      <c r="L1474" s="411">
        <v>110000</v>
      </c>
      <c r="M1474" s="411">
        <v>107000</v>
      </c>
      <c r="N1474" s="411">
        <v>90000</v>
      </c>
      <c r="O1474" s="412">
        <v>84000</v>
      </c>
      <c r="P1474" s="411">
        <f t="shared" si="428"/>
        <v>805000</v>
      </c>
      <c r="Q1474" s="411">
        <f t="shared" si="429"/>
        <v>278419.3548387097</v>
      </c>
      <c r="R1474" s="411">
        <f t="shared" si="430"/>
        <v>215235.81757508343</v>
      </c>
      <c r="S1474" s="411">
        <f t="shared" si="431"/>
        <v>311344.8275862069</v>
      </c>
      <c r="T1474" s="411">
        <v>0</v>
      </c>
      <c r="U1474" s="411">
        <v>0</v>
      </c>
      <c r="V1474" s="411">
        <v>0</v>
      </c>
      <c r="W1474" s="411">
        <v>0</v>
      </c>
      <c r="X1474" s="411">
        <v>0</v>
      </c>
      <c r="Y1474" s="411">
        <v>0</v>
      </c>
      <c r="Z1474" s="411">
        <v>0</v>
      </c>
      <c r="AA1474" s="411">
        <v>0</v>
      </c>
      <c r="AB1474" s="411">
        <v>0</v>
      </c>
      <c r="AC1474" s="411">
        <v>0</v>
      </c>
      <c r="AD1474" s="411">
        <v>-90000</v>
      </c>
      <c r="AE1474" s="412">
        <v>90000.000000000029</v>
      </c>
      <c r="AF1474" s="411">
        <f t="shared" si="432"/>
        <v>0</v>
      </c>
      <c r="AG1474" s="411">
        <v>0</v>
      </c>
      <c r="AH1474" s="411">
        <v>0</v>
      </c>
      <c r="AI1474" s="411">
        <v>0</v>
      </c>
      <c r="AJ1474" s="411">
        <v>0</v>
      </c>
      <c r="AK1474" s="411">
        <v>48000</v>
      </c>
      <c r="AL1474" s="411">
        <v>123000</v>
      </c>
      <c r="AM1474" s="411">
        <v>111000</v>
      </c>
      <c r="AN1474" s="411">
        <v>132000</v>
      </c>
      <c r="AO1474" s="411">
        <v>110000</v>
      </c>
      <c r="AP1474" s="411">
        <v>107000</v>
      </c>
      <c r="AQ1474" s="411">
        <v>0</v>
      </c>
      <c r="AR1474" s="412">
        <v>174000.00000000003</v>
      </c>
      <c r="AS1474" s="411">
        <f t="shared" si="433"/>
        <v>805000</v>
      </c>
      <c r="AT1474" s="411">
        <f t="shared" si="434"/>
        <v>278419.3548387097</v>
      </c>
      <c r="AU1474" s="411">
        <f t="shared" si="435"/>
        <v>215235.81757508343</v>
      </c>
      <c r="AV1474" s="411">
        <f t="shared" si="436"/>
        <v>311344.8275862069</v>
      </c>
      <c r="AW1474" s="411">
        <v>0</v>
      </c>
      <c r="AX1474" s="411">
        <v>0</v>
      </c>
      <c r="AY1474" s="411">
        <v>0</v>
      </c>
      <c r="AZ1474" s="411">
        <v>0</v>
      </c>
      <c r="BA1474" s="411">
        <v>0</v>
      </c>
      <c r="BB1474" s="411">
        <v>0</v>
      </c>
      <c r="BC1474" s="411">
        <v>0</v>
      </c>
      <c r="BD1474" s="411">
        <v>0</v>
      </c>
      <c r="BE1474" s="411">
        <v>0</v>
      </c>
      <c r="BF1474" s="411">
        <v>0</v>
      </c>
      <c r="BG1474" s="411">
        <v>0</v>
      </c>
      <c r="BH1474" s="412">
        <v>0</v>
      </c>
      <c r="BI1474" s="411">
        <f t="shared" si="437"/>
        <v>0</v>
      </c>
      <c r="BJ1474" s="411">
        <v>0</v>
      </c>
      <c r="BK1474" s="411">
        <v>0</v>
      </c>
      <c r="BL1474" s="411">
        <v>0</v>
      </c>
      <c r="BM1474" s="411">
        <v>0</v>
      </c>
      <c r="BN1474" s="411">
        <v>48000</v>
      </c>
      <c r="BO1474" s="411">
        <v>123000</v>
      </c>
      <c r="BP1474" s="411">
        <v>111000</v>
      </c>
      <c r="BQ1474" s="411">
        <v>132000</v>
      </c>
      <c r="BR1474" s="411">
        <v>110000</v>
      </c>
      <c r="BS1474" s="411">
        <v>107000</v>
      </c>
      <c r="BT1474" s="411">
        <v>0</v>
      </c>
      <c r="BU1474" s="412">
        <v>174000.00000000003</v>
      </c>
      <c r="BV1474" s="411">
        <f t="shared" si="438"/>
        <v>805000</v>
      </c>
      <c r="BW1474" s="411">
        <v>0</v>
      </c>
      <c r="BX1474" s="411">
        <v>0</v>
      </c>
      <c r="BY1474" s="411">
        <v>0</v>
      </c>
      <c r="BZ1474" s="411">
        <v>0</v>
      </c>
      <c r="CA1474" s="411">
        <v>0</v>
      </c>
      <c r="CB1474" s="411">
        <v>0</v>
      </c>
      <c r="CC1474" s="411">
        <v>0</v>
      </c>
      <c r="CD1474" s="411">
        <v>0</v>
      </c>
      <c r="CE1474" s="411">
        <v>0</v>
      </c>
      <c r="CF1474" s="411">
        <v>0</v>
      </c>
      <c r="CG1474" s="411">
        <v>0</v>
      </c>
      <c r="CH1474" s="412">
        <v>0</v>
      </c>
      <c r="CI1474" s="411">
        <f t="shared" si="439"/>
        <v>0</v>
      </c>
      <c r="CJ1474" s="411">
        <v>0</v>
      </c>
      <c r="CK1474" s="411">
        <v>0</v>
      </c>
      <c r="CL1474" s="411">
        <v>0</v>
      </c>
      <c r="CM1474" s="411">
        <v>0</v>
      </c>
      <c r="CN1474" s="411">
        <v>48000</v>
      </c>
      <c r="CO1474" s="411">
        <v>123000</v>
      </c>
      <c r="CP1474" s="411">
        <v>111000</v>
      </c>
      <c r="CQ1474" s="411">
        <v>132000</v>
      </c>
      <c r="CR1474" s="411">
        <v>110000</v>
      </c>
      <c r="CS1474" s="411">
        <v>107000</v>
      </c>
      <c r="CT1474" s="411">
        <v>0</v>
      </c>
      <c r="CU1474" s="412">
        <v>174000.00000000003</v>
      </c>
      <c r="CV1474" s="411">
        <f t="shared" si="440"/>
        <v>805000</v>
      </c>
      <c r="CW1474" s="411">
        <v>0</v>
      </c>
      <c r="CX1474" s="411">
        <v>0</v>
      </c>
      <c r="CY1474" s="411">
        <v>0</v>
      </c>
      <c r="CZ1474" s="411">
        <v>0</v>
      </c>
      <c r="DA1474" s="411">
        <v>48000</v>
      </c>
      <c r="DB1474" s="411">
        <v>123000</v>
      </c>
      <c r="DC1474" s="411">
        <v>111000</v>
      </c>
      <c r="DD1474" s="411">
        <v>132000</v>
      </c>
      <c r="DE1474" s="411">
        <v>110000</v>
      </c>
      <c r="DF1474" s="411">
        <v>107000</v>
      </c>
      <c r="DG1474" s="411">
        <v>0</v>
      </c>
      <c r="DH1474" s="412">
        <v>0</v>
      </c>
      <c r="DI1474" s="411">
        <f t="shared" si="441"/>
        <v>631000</v>
      </c>
      <c r="DJ1474" s="411">
        <v>0</v>
      </c>
      <c r="DK1474" s="411">
        <v>0</v>
      </c>
      <c r="DL1474" s="411">
        <v>0</v>
      </c>
      <c r="DM1474" s="411">
        <v>0</v>
      </c>
      <c r="DN1474" s="411">
        <v>96000</v>
      </c>
      <c r="DO1474" s="411">
        <v>246000</v>
      </c>
      <c r="DP1474" s="411">
        <v>222000</v>
      </c>
      <c r="DQ1474" s="411">
        <v>264000</v>
      </c>
      <c r="DR1474" s="411">
        <v>220000</v>
      </c>
      <c r="DS1474" s="411">
        <v>214000</v>
      </c>
      <c r="DT1474" s="411">
        <v>0</v>
      </c>
      <c r="DU1474" s="412">
        <v>174000.00000000003</v>
      </c>
      <c r="DV1474" s="411">
        <f t="shared" si="442"/>
        <v>1436000</v>
      </c>
      <c r="DW1474" s="412">
        <v>0</v>
      </c>
      <c r="DX1474" s="412">
        <v>0</v>
      </c>
      <c r="DY1474" s="412">
        <v>0</v>
      </c>
      <c r="DZ1474" s="412">
        <v>0</v>
      </c>
      <c r="EA1474" s="412">
        <v>96000</v>
      </c>
      <c r="EB1474" s="412">
        <v>246000</v>
      </c>
      <c r="EC1474" s="412">
        <v>222000</v>
      </c>
      <c r="ED1474" s="412">
        <v>264000</v>
      </c>
      <c r="EE1474" s="412">
        <v>220000</v>
      </c>
      <c r="EF1474" s="412">
        <v>214000</v>
      </c>
      <c r="EG1474" s="412">
        <v>0</v>
      </c>
      <c r="EH1474" s="412">
        <v>174000.00000000003</v>
      </c>
      <c r="EI1474" s="411">
        <f t="shared" si="443"/>
        <v>1436000</v>
      </c>
      <c r="EK1474" s="411">
        <f t="shared" si="444"/>
        <v>1436000</v>
      </c>
      <c r="EL1474" s="7">
        <f t="shared" si="445"/>
        <v>0</v>
      </c>
    </row>
    <row r="1475" spans="1:142">
      <c r="A1475" s="365" t="str">
        <f t="shared" ref="A1475:A1538" si="446">MID(B1475,FIND("-",B1475) +1,4)</f>
        <v xml:space="preserve"> 250</v>
      </c>
      <c r="B1475" s="370" t="s">
        <v>994</v>
      </c>
      <c r="C1475" s="370" t="s">
        <v>1173</v>
      </c>
      <c r="D1475" s="411">
        <v>0</v>
      </c>
      <c r="E1475" s="411">
        <v>0</v>
      </c>
      <c r="F1475" s="411">
        <v>0</v>
      </c>
      <c r="G1475" s="411">
        <v>0</v>
      </c>
      <c r="H1475" s="411">
        <v>1</v>
      </c>
      <c r="I1475" s="411">
        <v>1</v>
      </c>
      <c r="J1475" s="411">
        <v>1</v>
      </c>
      <c r="K1475" s="411">
        <v>1</v>
      </c>
      <c r="L1475" s="411">
        <v>1</v>
      </c>
      <c r="M1475" s="411">
        <v>1</v>
      </c>
      <c r="N1475" s="411">
        <v>0</v>
      </c>
      <c r="O1475" s="412">
        <v>0</v>
      </c>
      <c r="P1475" s="411">
        <f t="shared" si="428"/>
        <v>6</v>
      </c>
      <c r="Q1475" s="411">
        <f t="shared" si="429"/>
        <v>2.967741935483871</v>
      </c>
      <c r="R1475" s="411">
        <f t="shared" si="430"/>
        <v>1.7563959955506117</v>
      </c>
      <c r="S1475" s="411">
        <f t="shared" si="431"/>
        <v>1.2758620689655173</v>
      </c>
      <c r="T1475" s="411">
        <v>0</v>
      </c>
      <c r="U1475" s="411">
        <v>0</v>
      </c>
      <c r="V1475" s="411">
        <v>0</v>
      </c>
      <c r="W1475" s="411">
        <v>0</v>
      </c>
      <c r="X1475" s="411">
        <v>0</v>
      </c>
      <c r="Y1475" s="411">
        <v>0</v>
      </c>
      <c r="Z1475" s="411">
        <v>0</v>
      </c>
      <c r="AA1475" s="411">
        <v>0</v>
      </c>
      <c r="AB1475" s="411">
        <v>0</v>
      </c>
      <c r="AC1475" s="411">
        <v>0</v>
      </c>
      <c r="AD1475" s="411">
        <v>0</v>
      </c>
      <c r="AE1475" s="412">
        <v>0</v>
      </c>
      <c r="AF1475" s="411">
        <f t="shared" si="432"/>
        <v>0</v>
      </c>
      <c r="AG1475" s="411">
        <v>0</v>
      </c>
      <c r="AH1475" s="411">
        <v>0</v>
      </c>
      <c r="AI1475" s="411">
        <v>0</v>
      </c>
      <c r="AJ1475" s="411">
        <v>0</v>
      </c>
      <c r="AK1475" s="411">
        <v>0</v>
      </c>
      <c r="AL1475" s="411">
        <v>0</v>
      </c>
      <c r="AM1475" s="411">
        <v>0</v>
      </c>
      <c r="AN1475" s="411">
        <v>0</v>
      </c>
      <c r="AO1475" s="411">
        <v>0</v>
      </c>
      <c r="AP1475" s="411">
        <v>0</v>
      </c>
      <c r="AQ1475" s="411">
        <v>0</v>
      </c>
      <c r="AR1475" s="412">
        <v>0</v>
      </c>
      <c r="AS1475" s="411">
        <f t="shared" si="433"/>
        <v>0</v>
      </c>
      <c r="AT1475" s="411">
        <f t="shared" si="434"/>
        <v>0</v>
      </c>
      <c r="AU1475" s="411">
        <f t="shared" si="435"/>
        <v>0</v>
      </c>
      <c r="AV1475" s="411">
        <f t="shared" si="436"/>
        <v>0</v>
      </c>
      <c r="AW1475" s="411">
        <v>0</v>
      </c>
      <c r="AX1475" s="411">
        <v>0</v>
      </c>
      <c r="AY1475" s="411">
        <v>0</v>
      </c>
      <c r="AZ1475" s="411">
        <v>0</v>
      </c>
      <c r="BA1475" s="411">
        <v>0</v>
      </c>
      <c r="BB1475" s="411">
        <v>0</v>
      </c>
      <c r="BC1475" s="411">
        <v>0</v>
      </c>
      <c r="BD1475" s="411">
        <v>0</v>
      </c>
      <c r="BE1475" s="411">
        <v>0</v>
      </c>
      <c r="BF1475" s="411">
        <v>0</v>
      </c>
      <c r="BG1475" s="411">
        <v>0</v>
      </c>
      <c r="BH1475" s="412">
        <v>0</v>
      </c>
      <c r="BI1475" s="411">
        <f t="shared" si="437"/>
        <v>0</v>
      </c>
      <c r="BJ1475" s="411">
        <v>0</v>
      </c>
      <c r="BK1475" s="411">
        <v>0</v>
      </c>
      <c r="BL1475" s="411">
        <v>0</v>
      </c>
      <c r="BM1475" s="411">
        <v>0</v>
      </c>
      <c r="BN1475" s="411">
        <v>0</v>
      </c>
      <c r="BO1475" s="411">
        <v>0</v>
      </c>
      <c r="BP1475" s="411">
        <v>0</v>
      </c>
      <c r="BQ1475" s="411">
        <v>0</v>
      </c>
      <c r="BR1475" s="411">
        <v>0</v>
      </c>
      <c r="BS1475" s="411">
        <v>0</v>
      </c>
      <c r="BT1475" s="411">
        <v>0</v>
      </c>
      <c r="BU1475" s="412">
        <v>0</v>
      </c>
      <c r="BV1475" s="411">
        <f t="shared" si="438"/>
        <v>0</v>
      </c>
      <c r="BW1475" s="411">
        <v>0</v>
      </c>
      <c r="BX1475" s="411">
        <v>0</v>
      </c>
      <c r="BY1475" s="411">
        <v>0</v>
      </c>
      <c r="BZ1475" s="411">
        <v>0</v>
      </c>
      <c r="CA1475" s="411">
        <v>0</v>
      </c>
      <c r="CB1475" s="411">
        <v>0</v>
      </c>
      <c r="CC1475" s="411">
        <v>0</v>
      </c>
      <c r="CD1475" s="411">
        <v>0</v>
      </c>
      <c r="CE1475" s="411">
        <v>0</v>
      </c>
      <c r="CF1475" s="411">
        <v>0</v>
      </c>
      <c r="CG1475" s="411">
        <v>0</v>
      </c>
      <c r="CH1475" s="412">
        <v>0</v>
      </c>
      <c r="CI1475" s="411">
        <f t="shared" si="439"/>
        <v>0</v>
      </c>
      <c r="CJ1475" s="411">
        <v>0</v>
      </c>
      <c r="CK1475" s="411">
        <v>0</v>
      </c>
      <c r="CL1475" s="411">
        <v>0</v>
      </c>
      <c r="CM1475" s="411">
        <v>0</v>
      </c>
      <c r="CN1475" s="411">
        <v>0</v>
      </c>
      <c r="CO1475" s="411">
        <v>0</v>
      </c>
      <c r="CP1475" s="411">
        <v>0</v>
      </c>
      <c r="CQ1475" s="411">
        <v>0</v>
      </c>
      <c r="CR1475" s="411">
        <v>0</v>
      </c>
      <c r="CS1475" s="411">
        <v>0</v>
      </c>
      <c r="CT1475" s="411">
        <v>0</v>
      </c>
      <c r="CU1475" s="412">
        <v>0</v>
      </c>
      <c r="CV1475" s="411">
        <f t="shared" si="440"/>
        <v>0</v>
      </c>
      <c r="CW1475" s="411">
        <v>0</v>
      </c>
      <c r="CX1475" s="411">
        <v>0</v>
      </c>
      <c r="CY1475" s="411">
        <v>0</v>
      </c>
      <c r="CZ1475" s="411">
        <v>0</v>
      </c>
      <c r="DA1475" s="411">
        <v>0</v>
      </c>
      <c r="DB1475" s="411">
        <v>0</v>
      </c>
      <c r="DC1475" s="411">
        <v>0</v>
      </c>
      <c r="DD1475" s="411">
        <v>0</v>
      </c>
      <c r="DE1475" s="411">
        <v>0</v>
      </c>
      <c r="DF1475" s="411">
        <v>0</v>
      </c>
      <c r="DG1475" s="411">
        <v>0</v>
      </c>
      <c r="DH1475" s="412">
        <v>0</v>
      </c>
      <c r="DI1475" s="411">
        <f t="shared" si="441"/>
        <v>0</v>
      </c>
      <c r="DJ1475" s="411">
        <v>0</v>
      </c>
      <c r="DK1475" s="411">
        <v>0</v>
      </c>
      <c r="DL1475" s="411">
        <v>0</v>
      </c>
      <c r="DM1475" s="411">
        <v>0</v>
      </c>
      <c r="DN1475" s="411">
        <v>0</v>
      </c>
      <c r="DO1475" s="411">
        <v>0</v>
      </c>
      <c r="DP1475" s="411">
        <v>0</v>
      </c>
      <c r="DQ1475" s="411">
        <v>0</v>
      </c>
      <c r="DR1475" s="411">
        <v>0</v>
      </c>
      <c r="DS1475" s="411">
        <v>0</v>
      </c>
      <c r="DT1475" s="411">
        <v>0</v>
      </c>
      <c r="DU1475" s="412">
        <v>0</v>
      </c>
      <c r="DV1475" s="411">
        <f t="shared" si="442"/>
        <v>0</v>
      </c>
      <c r="DW1475" s="412">
        <v>0</v>
      </c>
      <c r="DX1475" s="412">
        <v>0</v>
      </c>
      <c r="DY1475" s="412">
        <v>0</v>
      </c>
      <c r="DZ1475" s="412">
        <v>0</v>
      </c>
      <c r="EA1475" s="412">
        <v>0</v>
      </c>
      <c r="EB1475" s="412">
        <v>0</v>
      </c>
      <c r="EC1475" s="412">
        <v>0</v>
      </c>
      <c r="ED1475" s="412">
        <v>0</v>
      </c>
      <c r="EE1475" s="412">
        <v>0</v>
      </c>
      <c r="EF1475" s="412">
        <v>0</v>
      </c>
      <c r="EG1475" s="412">
        <v>0</v>
      </c>
      <c r="EH1475" s="412">
        <v>0</v>
      </c>
      <c r="EI1475" s="411">
        <f t="shared" si="443"/>
        <v>0</v>
      </c>
      <c r="EK1475" s="411">
        <f t="shared" si="444"/>
        <v>6</v>
      </c>
      <c r="EL1475" s="7">
        <f t="shared" si="445"/>
        <v>-6</v>
      </c>
    </row>
    <row r="1476" spans="1:142">
      <c r="A1476" s="365" t="str">
        <f t="shared" si="446"/>
        <v xml:space="preserve"> 250</v>
      </c>
      <c r="B1476" s="370" t="s">
        <v>994</v>
      </c>
      <c r="C1476" s="370" t="s">
        <v>1192</v>
      </c>
      <c r="D1476" s="411">
        <v>0</v>
      </c>
      <c r="E1476" s="411">
        <v>0</v>
      </c>
      <c r="F1476" s="411">
        <v>0</v>
      </c>
      <c r="G1476" s="411">
        <v>0</v>
      </c>
      <c r="H1476" s="411">
        <v>0</v>
      </c>
      <c r="I1476" s="411">
        <v>0</v>
      </c>
      <c r="J1476" s="411">
        <v>1</v>
      </c>
      <c r="K1476" s="411">
        <v>1</v>
      </c>
      <c r="L1476" s="411">
        <v>0</v>
      </c>
      <c r="M1476" s="411">
        <v>0</v>
      </c>
      <c r="N1476" s="411">
        <v>0</v>
      </c>
      <c r="O1476" s="412">
        <v>0</v>
      </c>
      <c r="P1476" s="411">
        <f t="shared" ref="P1476:P1539" si="447">SUM(D1476:O1476)</f>
        <v>2</v>
      </c>
      <c r="Q1476" s="411">
        <f t="shared" ref="Q1476:Q1482" si="448">SUM(D1476:I1476)+((30/31)*J1476)</f>
        <v>0.967741935483871</v>
      </c>
      <c r="R1476" s="411">
        <f t="shared" ref="R1476:R1482" si="449">((1/31)*J1476)+K1476+((21/29*L1476))</f>
        <v>1.032258064516129</v>
      </c>
      <c r="S1476" s="411">
        <f t="shared" ref="S1476:S1482" si="450">((8/29)*L1476)+SUM(M1476:O1476)</f>
        <v>0</v>
      </c>
      <c r="T1476" s="411">
        <v>0</v>
      </c>
      <c r="U1476" s="411">
        <v>0</v>
      </c>
      <c r="V1476" s="411">
        <v>0</v>
      </c>
      <c r="W1476" s="411">
        <v>0</v>
      </c>
      <c r="X1476" s="411">
        <v>0</v>
      </c>
      <c r="Y1476" s="411">
        <v>0</v>
      </c>
      <c r="Z1476" s="411">
        <v>0</v>
      </c>
      <c r="AA1476" s="411">
        <v>0</v>
      </c>
      <c r="AB1476" s="411">
        <v>0</v>
      </c>
      <c r="AC1476" s="411">
        <v>0</v>
      </c>
      <c r="AD1476" s="411">
        <v>0</v>
      </c>
      <c r="AE1476" s="412">
        <v>0</v>
      </c>
      <c r="AF1476" s="411">
        <f t="shared" ref="AF1476:AF1539" si="451">SUM(T1476:AE1476)</f>
        <v>0</v>
      </c>
      <c r="AG1476" s="411">
        <v>0</v>
      </c>
      <c r="AH1476" s="411">
        <v>0</v>
      </c>
      <c r="AI1476" s="411">
        <v>0</v>
      </c>
      <c r="AJ1476" s="411">
        <v>0</v>
      </c>
      <c r="AK1476" s="411">
        <v>0</v>
      </c>
      <c r="AL1476" s="411">
        <v>0</v>
      </c>
      <c r="AM1476" s="411">
        <v>0</v>
      </c>
      <c r="AN1476" s="411">
        <v>0</v>
      </c>
      <c r="AO1476" s="411">
        <v>0</v>
      </c>
      <c r="AP1476" s="411">
        <v>0</v>
      </c>
      <c r="AQ1476" s="411">
        <v>0</v>
      </c>
      <c r="AR1476" s="412">
        <v>0</v>
      </c>
      <c r="AS1476" s="411">
        <f t="shared" ref="AS1476:AS1539" si="452">SUM(AG1476:AR1476)</f>
        <v>0</v>
      </c>
      <c r="AT1476" s="411">
        <f t="shared" ref="AT1476:AT1539" si="453">SUM(AG1476:AL1476)+((30/31)*AM1476)</f>
        <v>0</v>
      </c>
      <c r="AU1476" s="411">
        <f t="shared" ref="AU1476:AU1539" si="454">((1/31)*AM1476)+AN1476+((21/29*AO1476))</f>
        <v>0</v>
      </c>
      <c r="AV1476" s="411">
        <f t="shared" ref="AV1476:AV1539" si="455">((8/29)*AO1476)+SUM(AP1476:AR1476)</f>
        <v>0</v>
      </c>
      <c r="AW1476" s="411">
        <v>0</v>
      </c>
      <c r="AX1476" s="411">
        <v>0</v>
      </c>
      <c r="AY1476" s="411">
        <v>0</v>
      </c>
      <c r="AZ1476" s="411">
        <v>0</v>
      </c>
      <c r="BA1476" s="411">
        <v>0</v>
      </c>
      <c r="BB1476" s="411">
        <v>0</v>
      </c>
      <c r="BC1476" s="411">
        <v>0</v>
      </c>
      <c r="BD1476" s="411">
        <v>0</v>
      </c>
      <c r="BE1476" s="411">
        <v>0</v>
      </c>
      <c r="BF1476" s="411">
        <v>0</v>
      </c>
      <c r="BG1476" s="411">
        <v>0</v>
      </c>
      <c r="BH1476" s="412">
        <v>0</v>
      </c>
      <c r="BI1476" s="411">
        <f t="shared" ref="BI1476:BI1539" si="456">SUM(AW1476:BH1476)</f>
        <v>0</v>
      </c>
      <c r="BJ1476" s="411">
        <v>0</v>
      </c>
      <c r="BK1476" s="411">
        <v>0</v>
      </c>
      <c r="BL1476" s="411">
        <v>0</v>
      </c>
      <c r="BM1476" s="411">
        <v>0</v>
      </c>
      <c r="BN1476" s="411">
        <v>0</v>
      </c>
      <c r="BO1476" s="411">
        <v>0</v>
      </c>
      <c r="BP1476" s="411">
        <v>0</v>
      </c>
      <c r="BQ1476" s="411">
        <v>0</v>
      </c>
      <c r="BR1476" s="411">
        <v>0</v>
      </c>
      <c r="BS1476" s="411">
        <v>0</v>
      </c>
      <c r="BT1476" s="411">
        <v>0</v>
      </c>
      <c r="BU1476" s="412">
        <v>0</v>
      </c>
      <c r="BV1476" s="411">
        <f t="shared" ref="BV1476:BV1539" si="457">SUM(BJ1476:BU1476)</f>
        <v>0</v>
      </c>
      <c r="BW1476" s="411">
        <v>0</v>
      </c>
      <c r="BX1476" s="411">
        <v>0</v>
      </c>
      <c r="BY1476" s="411">
        <v>0</v>
      </c>
      <c r="BZ1476" s="411">
        <v>0</v>
      </c>
      <c r="CA1476" s="411">
        <v>0</v>
      </c>
      <c r="CB1476" s="411">
        <v>0</v>
      </c>
      <c r="CC1476" s="411">
        <v>0</v>
      </c>
      <c r="CD1476" s="411">
        <v>0</v>
      </c>
      <c r="CE1476" s="411">
        <v>0</v>
      </c>
      <c r="CF1476" s="411">
        <v>0</v>
      </c>
      <c r="CG1476" s="411">
        <v>0</v>
      </c>
      <c r="CH1476" s="412">
        <v>0</v>
      </c>
      <c r="CI1476" s="411">
        <f t="shared" ref="CI1476:CI1539" si="458">SUM(BW1476:CH1476)</f>
        <v>0</v>
      </c>
      <c r="CJ1476" s="411">
        <v>0</v>
      </c>
      <c r="CK1476" s="411">
        <v>0</v>
      </c>
      <c r="CL1476" s="411">
        <v>0</v>
      </c>
      <c r="CM1476" s="411">
        <v>0</v>
      </c>
      <c r="CN1476" s="411">
        <v>0</v>
      </c>
      <c r="CO1476" s="411">
        <v>0</v>
      </c>
      <c r="CP1476" s="411">
        <v>0</v>
      </c>
      <c r="CQ1476" s="411">
        <v>0</v>
      </c>
      <c r="CR1476" s="411">
        <v>0</v>
      </c>
      <c r="CS1476" s="411">
        <v>0</v>
      </c>
      <c r="CT1476" s="411">
        <v>0</v>
      </c>
      <c r="CU1476" s="412">
        <v>0</v>
      </c>
      <c r="CV1476" s="411">
        <f t="shared" ref="CV1476:CV1539" si="459">SUM(CJ1476:CU1476)</f>
        <v>0</v>
      </c>
      <c r="CW1476" s="411">
        <v>0</v>
      </c>
      <c r="CX1476" s="411">
        <v>0</v>
      </c>
      <c r="CY1476" s="411">
        <v>0</v>
      </c>
      <c r="CZ1476" s="411">
        <v>0</v>
      </c>
      <c r="DA1476" s="411">
        <v>0</v>
      </c>
      <c r="DB1476" s="411">
        <v>0</v>
      </c>
      <c r="DC1476" s="411">
        <v>0</v>
      </c>
      <c r="DD1476" s="411">
        <v>0</v>
      </c>
      <c r="DE1476" s="411">
        <v>0</v>
      </c>
      <c r="DF1476" s="411">
        <v>0</v>
      </c>
      <c r="DG1476" s="411">
        <v>0</v>
      </c>
      <c r="DH1476" s="412">
        <v>0</v>
      </c>
      <c r="DI1476" s="411">
        <f t="shared" ref="DI1476:DI1539" si="460">SUM(CW1476:DH1476)</f>
        <v>0</v>
      </c>
      <c r="DJ1476" s="411">
        <v>0</v>
      </c>
      <c r="DK1476" s="411">
        <v>0</v>
      </c>
      <c r="DL1476" s="411">
        <v>0</v>
      </c>
      <c r="DM1476" s="411">
        <v>0</v>
      </c>
      <c r="DN1476" s="411">
        <v>0</v>
      </c>
      <c r="DO1476" s="411">
        <v>0</v>
      </c>
      <c r="DP1476" s="411">
        <v>0</v>
      </c>
      <c r="DQ1476" s="411">
        <v>0</v>
      </c>
      <c r="DR1476" s="411">
        <v>0</v>
      </c>
      <c r="DS1476" s="411">
        <v>0</v>
      </c>
      <c r="DT1476" s="411">
        <v>0</v>
      </c>
      <c r="DU1476" s="412">
        <v>0</v>
      </c>
      <c r="DV1476" s="411">
        <f t="shared" ref="DV1476:DV1539" si="461">SUM(DJ1476:DU1476)</f>
        <v>0</v>
      </c>
      <c r="DW1476" s="412">
        <v>0</v>
      </c>
      <c r="DX1476" s="412">
        <v>0</v>
      </c>
      <c r="DY1476" s="412">
        <v>0</v>
      </c>
      <c r="DZ1476" s="412">
        <v>0</v>
      </c>
      <c r="EA1476" s="412">
        <v>0</v>
      </c>
      <c r="EB1476" s="412">
        <v>0</v>
      </c>
      <c r="EC1476" s="412">
        <v>0</v>
      </c>
      <c r="ED1476" s="412">
        <v>0</v>
      </c>
      <c r="EE1476" s="412">
        <v>0</v>
      </c>
      <c r="EF1476" s="412">
        <v>0</v>
      </c>
      <c r="EG1476" s="412">
        <v>0</v>
      </c>
      <c r="EH1476" s="412">
        <v>0</v>
      </c>
      <c r="EI1476" s="411">
        <f t="shared" ref="EI1476:EI1539" si="462">SUM(DW1476:EH1476)</f>
        <v>0</v>
      </c>
      <c r="EK1476" s="411">
        <f t="shared" ref="EK1476:EK1539" si="463">P1476+AF1476+BI1476+CI1476+DI1476</f>
        <v>2</v>
      </c>
      <c r="EL1476" s="7">
        <f t="shared" ref="EL1476:EL1539" si="464">EI1476-EK1476</f>
        <v>-2</v>
      </c>
    </row>
    <row r="1477" spans="1:142">
      <c r="A1477" s="365" t="str">
        <f t="shared" si="446"/>
        <v xml:space="preserve"> 250</v>
      </c>
      <c r="B1477" s="370" t="s">
        <v>994</v>
      </c>
      <c r="C1477" s="370" t="s">
        <v>1187</v>
      </c>
      <c r="D1477" s="411">
        <v>0</v>
      </c>
      <c r="E1477" s="411">
        <v>0</v>
      </c>
      <c r="F1477" s="411">
        <v>0</v>
      </c>
      <c r="G1477" s="411">
        <v>0</v>
      </c>
      <c r="H1477" s="411">
        <v>1</v>
      </c>
      <c r="I1477" s="411">
        <v>1</v>
      </c>
      <c r="J1477" s="411">
        <v>1</v>
      </c>
      <c r="K1477" s="411">
        <v>1</v>
      </c>
      <c r="L1477" s="411">
        <v>1</v>
      </c>
      <c r="M1477" s="411">
        <v>1</v>
      </c>
      <c r="N1477" s="411">
        <v>1</v>
      </c>
      <c r="O1477" s="412">
        <v>1</v>
      </c>
      <c r="P1477" s="411">
        <f t="shared" si="447"/>
        <v>8</v>
      </c>
      <c r="Q1477" s="411">
        <f t="shared" si="448"/>
        <v>2.967741935483871</v>
      </c>
      <c r="R1477" s="411">
        <f t="shared" si="449"/>
        <v>1.7563959955506117</v>
      </c>
      <c r="S1477" s="411">
        <f t="shared" si="450"/>
        <v>3.2758620689655173</v>
      </c>
      <c r="T1477" s="411">
        <v>0</v>
      </c>
      <c r="U1477" s="411">
        <v>0</v>
      </c>
      <c r="V1477" s="411">
        <v>0</v>
      </c>
      <c r="W1477" s="411">
        <v>0</v>
      </c>
      <c r="X1477" s="411">
        <v>0</v>
      </c>
      <c r="Y1477" s="411">
        <v>0</v>
      </c>
      <c r="Z1477" s="411">
        <v>0</v>
      </c>
      <c r="AA1477" s="411">
        <v>0</v>
      </c>
      <c r="AB1477" s="411">
        <v>0</v>
      </c>
      <c r="AC1477" s="411">
        <v>0</v>
      </c>
      <c r="AD1477" s="411">
        <v>0</v>
      </c>
      <c r="AE1477" s="412">
        <v>0</v>
      </c>
      <c r="AF1477" s="411">
        <f t="shared" si="451"/>
        <v>0</v>
      </c>
      <c r="AG1477" s="411">
        <v>0</v>
      </c>
      <c r="AH1477" s="411">
        <v>0</v>
      </c>
      <c r="AI1477" s="411">
        <v>0</v>
      </c>
      <c r="AJ1477" s="411">
        <v>0</v>
      </c>
      <c r="AK1477" s="411">
        <v>0</v>
      </c>
      <c r="AL1477" s="411">
        <v>0</v>
      </c>
      <c r="AM1477" s="411">
        <v>0</v>
      </c>
      <c r="AN1477" s="411">
        <v>0</v>
      </c>
      <c r="AO1477" s="411">
        <v>0</v>
      </c>
      <c r="AP1477" s="411">
        <v>0</v>
      </c>
      <c r="AQ1477" s="411">
        <v>0</v>
      </c>
      <c r="AR1477" s="412">
        <v>0</v>
      </c>
      <c r="AS1477" s="411">
        <f t="shared" si="452"/>
        <v>0</v>
      </c>
      <c r="AT1477" s="411">
        <f t="shared" si="453"/>
        <v>0</v>
      </c>
      <c r="AU1477" s="411">
        <f t="shared" si="454"/>
        <v>0</v>
      </c>
      <c r="AV1477" s="411">
        <f t="shared" si="455"/>
        <v>0</v>
      </c>
      <c r="AW1477" s="411">
        <v>0</v>
      </c>
      <c r="AX1477" s="411">
        <v>0</v>
      </c>
      <c r="AY1477" s="411">
        <v>0</v>
      </c>
      <c r="AZ1477" s="411">
        <v>0</v>
      </c>
      <c r="BA1477" s="411">
        <v>0</v>
      </c>
      <c r="BB1477" s="411">
        <v>0</v>
      </c>
      <c r="BC1477" s="411">
        <v>0</v>
      </c>
      <c r="BD1477" s="411">
        <v>0</v>
      </c>
      <c r="BE1477" s="411">
        <v>0</v>
      </c>
      <c r="BF1477" s="411">
        <v>0</v>
      </c>
      <c r="BG1477" s="411">
        <v>0</v>
      </c>
      <c r="BH1477" s="412">
        <v>0</v>
      </c>
      <c r="BI1477" s="411">
        <f t="shared" si="456"/>
        <v>0</v>
      </c>
      <c r="BJ1477" s="411">
        <v>0</v>
      </c>
      <c r="BK1477" s="411">
        <v>0</v>
      </c>
      <c r="BL1477" s="411">
        <v>0</v>
      </c>
      <c r="BM1477" s="411">
        <v>0</v>
      </c>
      <c r="BN1477" s="411">
        <v>0</v>
      </c>
      <c r="BO1477" s="411">
        <v>0</v>
      </c>
      <c r="BP1477" s="411">
        <v>0</v>
      </c>
      <c r="BQ1477" s="411">
        <v>0</v>
      </c>
      <c r="BR1477" s="411">
        <v>0</v>
      </c>
      <c r="BS1477" s="411">
        <v>0</v>
      </c>
      <c r="BT1477" s="411">
        <v>0</v>
      </c>
      <c r="BU1477" s="412">
        <v>0</v>
      </c>
      <c r="BV1477" s="411">
        <f t="shared" si="457"/>
        <v>0</v>
      </c>
      <c r="BW1477" s="411">
        <v>0</v>
      </c>
      <c r="BX1477" s="411">
        <v>0</v>
      </c>
      <c r="BY1477" s="411">
        <v>0</v>
      </c>
      <c r="BZ1477" s="411">
        <v>0</v>
      </c>
      <c r="CA1477" s="411">
        <v>0</v>
      </c>
      <c r="CB1477" s="411">
        <v>0</v>
      </c>
      <c r="CC1477" s="411">
        <v>0</v>
      </c>
      <c r="CD1477" s="411">
        <v>0</v>
      </c>
      <c r="CE1477" s="411">
        <v>0</v>
      </c>
      <c r="CF1477" s="411">
        <v>0</v>
      </c>
      <c r="CG1477" s="411">
        <v>0</v>
      </c>
      <c r="CH1477" s="412">
        <v>0</v>
      </c>
      <c r="CI1477" s="411">
        <f t="shared" si="458"/>
        <v>0</v>
      </c>
      <c r="CJ1477" s="411">
        <v>0</v>
      </c>
      <c r="CK1477" s="411">
        <v>0</v>
      </c>
      <c r="CL1477" s="411">
        <v>0</v>
      </c>
      <c r="CM1477" s="411">
        <v>0</v>
      </c>
      <c r="CN1477" s="411">
        <v>0</v>
      </c>
      <c r="CO1477" s="411">
        <v>0</v>
      </c>
      <c r="CP1477" s="411">
        <v>0</v>
      </c>
      <c r="CQ1477" s="411">
        <v>0</v>
      </c>
      <c r="CR1477" s="411">
        <v>0</v>
      </c>
      <c r="CS1477" s="411">
        <v>0</v>
      </c>
      <c r="CT1477" s="411">
        <v>0</v>
      </c>
      <c r="CU1477" s="412">
        <v>0</v>
      </c>
      <c r="CV1477" s="411">
        <f t="shared" si="459"/>
        <v>0</v>
      </c>
      <c r="CW1477" s="411">
        <v>0</v>
      </c>
      <c r="CX1477" s="411">
        <v>0</v>
      </c>
      <c r="CY1477" s="411">
        <v>0</v>
      </c>
      <c r="CZ1477" s="411">
        <v>0</v>
      </c>
      <c r="DA1477" s="411">
        <v>0</v>
      </c>
      <c r="DB1477" s="411">
        <v>0</v>
      </c>
      <c r="DC1477" s="411">
        <v>0</v>
      </c>
      <c r="DD1477" s="411">
        <v>0</v>
      </c>
      <c r="DE1477" s="411">
        <v>0</v>
      </c>
      <c r="DF1477" s="411">
        <v>0</v>
      </c>
      <c r="DG1477" s="411">
        <v>0</v>
      </c>
      <c r="DH1477" s="412">
        <v>0</v>
      </c>
      <c r="DI1477" s="411">
        <f t="shared" si="460"/>
        <v>0</v>
      </c>
      <c r="DJ1477" s="411">
        <v>0</v>
      </c>
      <c r="DK1477" s="411">
        <v>0</v>
      </c>
      <c r="DL1477" s="411">
        <v>0</v>
      </c>
      <c r="DM1477" s="411">
        <v>0</v>
      </c>
      <c r="DN1477" s="411">
        <v>0</v>
      </c>
      <c r="DO1477" s="411">
        <v>0</v>
      </c>
      <c r="DP1477" s="411">
        <v>0</v>
      </c>
      <c r="DQ1477" s="411">
        <v>0</v>
      </c>
      <c r="DR1477" s="411">
        <v>0</v>
      </c>
      <c r="DS1477" s="411">
        <v>0</v>
      </c>
      <c r="DT1477" s="411">
        <v>0</v>
      </c>
      <c r="DU1477" s="412">
        <v>0</v>
      </c>
      <c r="DV1477" s="411">
        <f t="shared" si="461"/>
        <v>0</v>
      </c>
      <c r="DW1477" s="412">
        <v>0</v>
      </c>
      <c r="DX1477" s="412">
        <v>0</v>
      </c>
      <c r="DY1477" s="412">
        <v>0</v>
      </c>
      <c r="DZ1477" s="412">
        <v>0</v>
      </c>
      <c r="EA1477" s="412">
        <v>0</v>
      </c>
      <c r="EB1477" s="412">
        <v>0</v>
      </c>
      <c r="EC1477" s="412">
        <v>0</v>
      </c>
      <c r="ED1477" s="412">
        <v>0</v>
      </c>
      <c r="EE1477" s="412">
        <v>0</v>
      </c>
      <c r="EF1477" s="412">
        <v>0</v>
      </c>
      <c r="EG1477" s="412">
        <v>0</v>
      </c>
      <c r="EH1477" s="412">
        <v>0</v>
      </c>
      <c r="EI1477" s="411">
        <f t="shared" si="462"/>
        <v>0</v>
      </c>
      <c r="EK1477" s="411">
        <f t="shared" si="463"/>
        <v>8</v>
      </c>
      <c r="EL1477" s="7">
        <f t="shared" si="464"/>
        <v>-8</v>
      </c>
    </row>
    <row r="1478" spans="1:142">
      <c r="A1478" s="365" t="str">
        <f t="shared" si="446"/>
        <v xml:space="preserve"> 251</v>
      </c>
      <c r="B1478" s="370" t="s">
        <v>995</v>
      </c>
      <c r="C1478" s="370" t="s">
        <v>1167</v>
      </c>
      <c r="D1478" s="411">
        <v>5</v>
      </c>
      <c r="E1478" s="411">
        <v>5</v>
      </c>
      <c r="F1478" s="411">
        <v>5</v>
      </c>
      <c r="G1478" s="411">
        <v>5</v>
      </c>
      <c r="H1478" s="411">
        <v>5</v>
      </c>
      <c r="I1478" s="411">
        <v>5</v>
      </c>
      <c r="J1478" s="411">
        <v>5</v>
      </c>
      <c r="K1478" s="411">
        <v>5</v>
      </c>
      <c r="L1478" s="411">
        <v>5</v>
      </c>
      <c r="M1478" s="411">
        <v>5</v>
      </c>
      <c r="N1478" s="411">
        <v>5</v>
      </c>
      <c r="O1478" s="412">
        <v>5</v>
      </c>
      <c r="P1478" s="411">
        <f t="shared" si="447"/>
        <v>60</v>
      </c>
      <c r="Q1478" s="411">
        <f t="shared" si="448"/>
        <v>34.838709677419352</v>
      </c>
      <c r="R1478" s="411">
        <f t="shared" si="449"/>
        <v>8.7819799777530587</v>
      </c>
      <c r="S1478" s="411">
        <f t="shared" si="450"/>
        <v>16.379310344827587</v>
      </c>
      <c r="T1478" s="411">
        <v>0</v>
      </c>
      <c r="U1478" s="411">
        <v>0</v>
      </c>
      <c r="V1478" s="411">
        <v>0</v>
      </c>
      <c r="W1478" s="411">
        <v>0</v>
      </c>
      <c r="X1478" s="411">
        <v>0</v>
      </c>
      <c r="Y1478" s="411">
        <v>0</v>
      </c>
      <c r="Z1478" s="411">
        <v>0</v>
      </c>
      <c r="AA1478" s="411">
        <v>0</v>
      </c>
      <c r="AB1478" s="411">
        <v>0</v>
      </c>
      <c r="AC1478" s="411">
        <v>0</v>
      </c>
      <c r="AD1478" s="411">
        <v>0</v>
      </c>
      <c r="AE1478" s="412">
        <v>0</v>
      </c>
      <c r="AF1478" s="411">
        <f t="shared" si="451"/>
        <v>0</v>
      </c>
      <c r="AG1478" s="411">
        <v>5</v>
      </c>
      <c r="AH1478" s="411">
        <v>5</v>
      </c>
      <c r="AI1478" s="411">
        <v>5</v>
      </c>
      <c r="AJ1478" s="411">
        <v>5</v>
      </c>
      <c r="AK1478" s="411">
        <v>5</v>
      </c>
      <c r="AL1478" s="411">
        <v>5</v>
      </c>
      <c r="AM1478" s="411">
        <v>5</v>
      </c>
      <c r="AN1478" s="411">
        <v>5</v>
      </c>
      <c r="AO1478" s="411">
        <v>5</v>
      </c>
      <c r="AP1478" s="411">
        <v>5</v>
      </c>
      <c r="AQ1478" s="411">
        <v>5</v>
      </c>
      <c r="AR1478" s="412">
        <v>5</v>
      </c>
      <c r="AS1478" s="411">
        <f t="shared" si="452"/>
        <v>60</v>
      </c>
      <c r="AT1478" s="411">
        <f t="shared" si="453"/>
        <v>34.838709677419352</v>
      </c>
      <c r="AU1478" s="411">
        <f t="shared" si="454"/>
        <v>8.7819799777530587</v>
      </c>
      <c r="AV1478" s="411">
        <f t="shared" si="455"/>
        <v>16.379310344827587</v>
      </c>
      <c r="AW1478" s="411">
        <v>0</v>
      </c>
      <c r="AX1478" s="411">
        <v>0</v>
      </c>
      <c r="AY1478" s="411">
        <v>0</v>
      </c>
      <c r="AZ1478" s="411">
        <v>0</v>
      </c>
      <c r="BA1478" s="411">
        <v>0</v>
      </c>
      <c r="BB1478" s="411">
        <v>0</v>
      </c>
      <c r="BC1478" s="411">
        <v>0</v>
      </c>
      <c r="BD1478" s="411">
        <v>0</v>
      </c>
      <c r="BE1478" s="411">
        <v>0</v>
      </c>
      <c r="BF1478" s="411">
        <v>0</v>
      </c>
      <c r="BG1478" s="411">
        <v>0</v>
      </c>
      <c r="BH1478" s="412">
        <v>0</v>
      </c>
      <c r="BI1478" s="411">
        <f t="shared" si="456"/>
        <v>0</v>
      </c>
      <c r="BJ1478" s="411">
        <v>5</v>
      </c>
      <c r="BK1478" s="411">
        <v>5</v>
      </c>
      <c r="BL1478" s="411">
        <v>5</v>
      </c>
      <c r="BM1478" s="411">
        <v>5</v>
      </c>
      <c r="BN1478" s="411">
        <v>5</v>
      </c>
      <c r="BO1478" s="411">
        <v>5</v>
      </c>
      <c r="BP1478" s="411">
        <v>5</v>
      </c>
      <c r="BQ1478" s="411">
        <v>5</v>
      </c>
      <c r="BR1478" s="411">
        <v>5</v>
      </c>
      <c r="BS1478" s="411">
        <v>5</v>
      </c>
      <c r="BT1478" s="411">
        <v>5</v>
      </c>
      <c r="BU1478" s="412">
        <v>5</v>
      </c>
      <c r="BV1478" s="411">
        <f t="shared" si="457"/>
        <v>60</v>
      </c>
      <c r="BW1478" s="411">
        <v>0</v>
      </c>
      <c r="BX1478" s="411">
        <v>0</v>
      </c>
      <c r="BY1478" s="411">
        <v>0</v>
      </c>
      <c r="BZ1478" s="411">
        <v>0</v>
      </c>
      <c r="CA1478" s="411">
        <v>0</v>
      </c>
      <c r="CB1478" s="411">
        <v>0</v>
      </c>
      <c r="CC1478" s="411">
        <v>0</v>
      </c>
      <c r="CD1478" s="411">
        <v>0</v>
      </c>
      <c r="CE1478" s="411">
        <v>0</v>
      </c>
      <c r="CF1478" s="411">
        <v>0</v>
      </c>
      <c r="CG1478" s="411">
        <v>0</v>
      </c>
      <c r="CH1478" s="412">
        <v>0</v>
      </c>
      <c r="CI1478" s="411">
        <f t="shared" si="458"/>
        <v>0</v>
      </c>
      <c r="CJ1478" s="411">
        <v>5</v>
      </c>
      <c r="CK1478" s="411">
        <v>5</v>
      </c>
      <c r="CL1478" s="411">
        <v>5</v>
      </c>
      <c r="CM1478" s="411">
        <v>5</v>
      </c>
      <c r="CN1478" s="411">
        <v>5</v>
      </c>
      <c r="CO1478" s="411">
        <v>5</v>
      </c>
      <c r="CP1478" s="411">
        <v>5</v>
      </c>
      <c r="CQ1478" s="411">
        <v>5</v>
      </c>
      <c r="CR1478" s="411">
        <v>5</v>
      </c>
      <c r="CS1478" s="411">
        <v>5</v>
      </c>
      <c r="CT1478" s="411">
        <v>5</v>
      </c>
      <c r="CU1478" s="412">
        <v>5</v>
      </c>
      <c r="CV1478" s="411">
        <f t="shared" si="459"/>
        <v>60</v>
      </c>
      <c r="CW1478" s="411">
        <v>0</v>
      </c>
      <c r="CX1478" s="411">
        <v>0</v>
      </c>
      <c r="CY1478" s="411">
        <v>0</v>
      </c>
      <c r="CZ1478" s="411">
        <v>0</v>
      </c>
      <c r="DA1478" s="411">
        <v>0</v>
      </c>
      <c r="DB1478" s="411">
        <v>0</v>
      </c>
      <c r="DC1478" s="411">
        <v>0</v>
      </c>
      <c r="DD1478" s="411">
        <v>0</v>
      </c>
      <c r="DE1478" s="411">
        <v>0</v>
      </c>
      <c r="DF1478" s="411">
        <v>0</v>
      </c>
      <c r="DG1478" s="411">
        <v>0</v>
      </c>
      <c r="DH1478" s="412">
        <v>0</v>
      </c>
      <c r="DI1478" s="411">
        <f t="shared" si="460"/>
        <v>0</v>
      </c>
      <c r="DJ1478" s="411">
        <v>5</v>
      </c>
      <c r="DK1478" s="411">
        <v>5</v>
      </c>
      <c r="DL1478" s="411">
        <v>5</v>
      </c>
      <c r="DM1478" s="411">
        <v>5</v>
      </c>
      <c r="DN1478" s="411">
        <v>5</v>
      </c>
      <c r="DO1478" s="411">
        <v>5</v>
      </c>
      <c r="DP1478" s="411">
        <v>5</v>
      </c>
      <c r="DQ1478" s="411">
        <v>5</v>
      </c>
      <c r="DR1478" s="411">
        <v>5</v>
      </c>
      <c r="DS1478" s="411">
        <v>5</v>
      </c>
      <c r="DT1478" s="411">
        <v>5</v>
      </c>
      <c r="DU1478" s="412">
        <v>5</v>
      </c>
      <c r="DV1478" s="411">
        <f t="shared" si="461"/>
        <v>60</v>
      </c>
      <c r="DW1478" s="412">
        <v>5</v>
      </c>
      <c r="DX1478" s="412">
        <v>5</v>
      </c>
      <c r="DY1478" s="412">
        <v>5</v>
      </c>
      <c r="DZ1478" s="412">
        <v>5</v>
      </c>
      <c r="EA1478" s="412">
        <v>5</v>
      </c>
      <c r="EB1478" s="412">
        <v>5</v>
      </c>
      <c r="EC1478" s="412">
        <v>5</v>
      </c>
      <c r="ED1478" s="412">
        <v>5</v>
      </c>
      <c r="EE1478" s="412">
        <v>5</v>
      </c>
      <c r="EF1478" s="412">
        <v>5</v>
      </c>
      <c r="EG1478" s="412">
        <v>5</v>
      </c>
      <c r="EH1478" s="412">
        <v>5</v>
      </c>
      <c r="EI1478" s="411">
        <f t="shared" si="462"/>
        <v>60</v>
      </c>
      <c r="EK1478" s="411">
        <f t="shared" si="463"/>
        <v>60</v>
      </c>
      <c r="EL1478" s="7">
        <f t="shared" si="464"/>
        <v>0</v>
      </c>
    </row>
    <row r="1479" spans="1:142">
      <c r="A1479" s="365" t="str">
        <f t="shared" si="446"/>
        <v xml:space="preserve"> 251</v>
      </c>
      <c r="B1479" s="370" t="s">
        <v>995</v>
      </c>
      <c r="C1479" s="370" t="s">
        <v>1168</v>
      </c>
      <c r="D1479" s="411">
        <v>76740</v>
      </c>
      <c r="E1479" s="411">
        <v>84104</v>
      </c>
      <c r="F1479" s="411">
        <v>73860</v>
      </c>
      <c r="G1479" s="411">
        <v>76980</v>
      </c>
      <c r="H1479" s="411">
        <v>57152</v>
      </c>
      <c r="I1479" s="411">
        <v>66036</v>
      </c>
      <c r="J1479" s="411">
        <v>94976</v>
      </c>
      <c r="K1479" s="411">
        <v>103056</v>
      </c>
      <c r="L1479" s="411">
        <v>86348</v>
      </c>
      <c r="M1479" s="411">
        <v>58876</v>
      </c>
      <c r="N1479" s="411">
        <v>52764</v>
      </c>
      <c r="O1479" s="412">
        <v>53688</v>
      </c>
      <c r="P1479" s="411">
        <f t="shared" si="447"/>
        <v>884580</v>
      </c>
      <c r="Q1479" s="411">
        <f t="shared" si="448"/>
        <v>526784.25806451612</v>
      </c>
      <c r="R1479" s="411">
        <f t="shared" si="449"/>
        <v>168647.60400444939</v>
      </c>
      <c r="S1479" s="411">
        <f t="shared" si="450"/>
        <v>189148.13793103449</v>
      </c>
      <c r="T1479" s="411">
        <v>0</v>
      </c>
      <c r="U1479" s="411">
        <v>0</v>
      </c>
      <c r="V1479" s="411">
        <v>0</v>
      </c>
      <c r="W1479" s="411">
        <v>0</v>
      </c>
      <c r="X1479" s="411">
        <v>0</v>
      </c>
      <c r="Y1479" s="411">
        <v>0</v>
      </c>
      <c r="Z1479" s="411">
        <v>0</v>
      </c>
      <c r="AA1479" s="411">
        <v>0</v>
      </c>
      <c r="AB1479" s="411">
        <v>0</v>
      </c>
      <c r="AC1479" s="411">
        <v>0</v>
      </c>
      <c r="AD1479" s="411">
        <v>0</v>
      </c>
      <c r="AE1479" s="412">
        <v>0</v>
      </c>
      <c r="AF1479" s="411">
        <f t="shared" si="451"/>
        <v>0</v>
      </c>
      <c r="AG1479" s="411">
        <v>76740</v>
      </c>
      <c r="AH1479" s="411">
        <v>84104</v>
      </c>
      <c r="AI1479" s="411">
        <v>73860</v>
      </c>
      <c r="AJ1479" s="411">
        <v>76980.000000000015</v>
      </c>
      <c r="AK1479" s="411">
        <v>57152</v>
      </c>
      <c r="AL1479" s="411">
        <v>66036</v>
      </c>
      <c r="AM1479" s="411">
        <v>94976</v>
      </c>
      <c r="AN1479" s="411">
        <v>103056</v>
      </c>
      <c r="AO1479" s="411">
        <v>86348</v>
      </c>
      <c r="AP1479" s="411">
        <v>58876</v>
      </c>
      <c r="AQ1479" s="411">
        <v>52764</v>
      </c>
      <c r="AR1479" s="412">
        <v>53688</v>
      </c>
      <c r="AS1479" s="411">
        <f t="shared" si="452"/>
        <v>884580</v>
      </c>
      <c r="AT1479" s="411">
        <f t="shared" si="453"/>
        <v>526784.25806451612</v>
      </c>
      <c r="AU1479" s="411">
        <f t="shared" si="454"/>
        <v>168647.60400444939</v>
      </c>
      <c r="AV1479" s="411">
        <f t="shared" si="455"/>
        <v>189148.13793103449</v>
      </c>
      <c r="AW1479" s="411">
        <v>0</v>
      </c>
      <c r="AX1479" s="411">
        <v>0</v>
      </c>
      <c r="AY1479" s="411">
        <v>0</v>
      </c>
      <c r="AZ1479" s="411">
        <v>0</v>
      </c>
      <c r="BA1479" s="411">
        <v>0</v>
      </c>
      <c r="BB1479" s="411">
        <v>0</v>
      </c>
      <c r="BC1479" s="411">
        <v>0</v>
      </c>
      <c r="BD1479" s="411">
        <v>0</v>
      </c>
      <c r="BE1479" s="411">
        <v>0</v>
      </c>
      <c r="BF1479" s="411">
        <v>0</v>
      </c>
      <c r="BG1479" s="411">
        <v>0</v>
      </c>
      <c r="BH1479" s="412">
        <v>0</v>
      </c>
      <c r="BI1479" s="411">
        <f t="shared" si="456"/>
        <v>0</v>
      </c>
      <c r="BJ1479" s="411">
        <v>76740</v>
      </c>
      <c r="BK1479" s="411">
        <v>84104</v>
      </c>
      <c r="BL1479" s="411">
        <v>73860</v>
      </c>
      <c r="BM1479" s="411">
        <v>76980.000000000015</v>
      </c>
      <c r="BN1479" s="411">
        <v>57152</v>
      </c>
      <c r="BO1479" s="411">
        <v>66036</v>
      </c>
      <c r="BP1479" s="411">
        <v>94976</v>
      </c>
      <c r="BQ1479" s="411">
        <v>103056</v>
      </c>
      <c r="BR1479" s="411">
        <v>86348</v>
      </c>
      <c r="BS1479" s="411">
        <v>58876</v>
      </c>
      <c r="BT1479" s="411">
        <v>52764</v>
      </c>
      <c r="BU1479" s="412">
        <v>53688</v>
      </c>
      <c r="BV1479" s="411">
        <f t="shared" si="457"/>
        <v>884580</v>
      </c>
      <c r="BW1479" s="411">
        <v>-3212.4086123400084</v>
      </c>
      <c r="BX1479" s="411">
        <v>-3628.1024057440027</v>
      </c>
      <c r="BY1479" s="411">
        <v>-2477.6644996200012</v>
      </c>
      <c r="BZ1479" s="411">
        <v>-2710.5653351400033</v>
      </c>
      <c r="CA1479" s="411">
        <v>804.43268863999037</v>
      </c>
      <c r="CB1479" s="411">
        <v>2964.6761825280028</v>
      </c>
      <c r="CC1479" s="411">
        <v>3029.4503267839978</v>
      </c>
      <c r="CD1479" s="411">
        <v>-5320.9233942240025</v>
      </c>
      <c r="CE1479" s="411">
        <v>1724.8320398880071</v>
      </c>
      <c r="CF1479" s="411">
        <v>1923.3439762080006</v>
      </c>
      <c r="CG1479" s="411">
        <v>-813.55550540399372</v>
      </c>
      <c r="CH1479" s="412">
        <v>2091.731134872</v>
      </c>
      <c r="CI1479" s="411">
        <f t="shared" si="458"/>
        <v>-5624.753403552013</v>
      </c>
      <c r="CJ1479" s="411">
        <v>73527.591387659995</v>
      </c>
      <c r="CK1479" s="411">
        <v>80475.897594255992</v>
      </c>
      <c r="CL1479" s="411">
        <v>71382.335500379995</v>
      </c>
      <c r="CM1479" s="411">
        <v>74269.434664860019</v>
      </c>
      <c r="CN1479" s="411">
        <v>57956.432688639994</v>
      </c>
      <c r="CO1479" s="411">
        <v>69000.676182527997</v>
      </c>
      <c r="CP1479" s="411">
        <v>98005.450326784005</v>
      </c>
      <c r="CQ1479" s="411">
        <v>97735.07660577599</v>
      </c>
      <c r="CR1479" s="411">
        <v>88072.832039888002</v>
      </c>
      <c r="CS1479" s="411">
        <v>60799.343976208002</v>
      </c>
      <c r="CT1479" s="411">
        <v>51950.444494596006</v>
      </c>
      <c r="CU1479" s="412">
        <v>55779.731134872003</v>
      </c>
      <c r="CV1479" s="411">
        <f t="shared" si="459"/>
        <v>878955.24659644801</v>
      </c>
      <c r="CW1479" s="411">
        <v>0</v>
      </c>
      <c r="CX1479" s="411">
        <v>0</v>
      </c>
      <c r="CY1479" s="411">
        <v>0</v>
      </c>
      <c r="CZ1479" s="411">
        <v>0</v>
      </c>
      <c r="DA1479" s="411">
        <v>0</v>
      </c>
      <c r="DB1479" s="411">
        <v>0</v>
      </c>
      <c r="DC1479" s="411">
        <v>0</v>
      </c>
      <c r="DD1479" s="411">
        <v>0</v>
      </c>
      <c r="DE1479" s="411">
        <v>0</v>
      </c>
      <c r="DF1479" s="411">
        <v>0</v>
      </c>
      <c r="DG1479" s="411">
        <v>0</v>
      </c>
      <c r="DH1479" s="412">
        <v>0</v>
      </c>
      <c r="DI1479" s="411">
        <f t="shared" si="460"/>
        <v>0</v>
      </c>
      <c r="DJ1479" s="411">
        <v>73527.591387659995</v>
      </c>
      <c r="DK1479" s="411">
        <v>80475.897594255992</v>
      </c>
      <c r="DL1479" s="411">
        <v>71382.335500379995</v>
      </c>
      <c r="DM1479" s="411">
        <v>74269.434664860019</v>
      </c>
      <c r="DN1479" s="411">
        <v>57956.432688639994</v>
      </c>
      <c r="DO1479" s="411">
        <v>69000.676182527997</v>
      </c>
      <c r="DP1479" s="411">
        <v>98005.450326784005</v>
      </c>
      <c r="DQ1479" s="411">
        <v>97735.07660577599</v>
      </c>
      <c r="DR1479" s="411">
        <v>88072.832039888002</v>
      </c>
      <c r="DS1479" s="411">
        <v>60799.343976208002</v>
      </c>
      <c r="DT1479" s="411">
        <v>51950.444494596006</v>
      </c>
      <c r="DU1479" s="412">
        <v>55779.731134872003</v>
      </c>
      <c r="DV1479" s="411">
        <f t="shared" si="461"/>
        <v>878955.24659644801</v>
      </c>
      <c r="DW1479" s="412">
        <v>73527.591387659995</v>
      </c>
      <c r="DX1479" s="412">
        <v>80475.897594255992</v>
      </c>
      <c r="DY1479" s="412">
        <v>71382.335500379995</v>
      </c>
      <c r="DZ1479" s="412">
        <v>74269.434664860019</v>
      </c>
      <c r="EA1479" s="412">
        <v>57956.432688639994</v>
      </c>
      <c r="EB1479" s="412">
        <v>69000.676182527997</v>
      </c>
      <c r="EC1479" s="412">
        <v>98005.450326784005</v>
      </c>
      <c r="ED1479" s="412">
        <v>97735.07660577599</v>
      </c>
      <c r="EE1479" s="412">
        <v>88072.832039888002</v>
      </c>
      <c r="EF1479" s="412">
        <v>60799.343976208002</v>
      </c>
      <c r="EG1479" s="412">
        <v>51950.444494596006</v>
      </c>
      <c r="EH1479" s="412">
        <v>55779.731134872003</v>
      </c>
      <c r="EI1479" s="411">
        <f t="shared" si="462"/>
        <v>878955.24659644801</v>
      </c>
      <c r="EK1479" s="411">
        <f t="shared" si="463"/>
        <v>878955.24659644801</v>
      </c>
      <c r="EL1479" s="7">
        <f t="shared" si="464"/>
        <v>0</v>
      </c>
    </row>
    <row r="1480" spans="1:142">
      <c r="A1480" s="365" t="str">
        <f t="shared" si="446"/>
        <v xml:space="preserve"> 251</v>
      </c>
      <c r="B1480" s="370" t="s">
        <v>995</v>
      </c>
      <c r="C1480" s="370" t="s">
        <v>1169</v>
      </c>
      <c r="D1480" s="411">
        <v>76740</v>
      </c>
      <c r="E1480" s="411">
        <v>84104</v>
      </c>
      <c r="F1480" s="411">
        <v>73860</v>
      </c>
      <c r="G1480" s="411">
        <v>76980</v>
      </c>
      <c r="H1480" s="411">
        <v>57152</v>
      </c>
      <c r="I1480" s="411">
        <v>66036</v>
      </c>
      <c r="J1480" s="411">
        <v>94976</v>
      </c>
      <c r="K1480" s="411">
        <v>103056</v>
      </c>
      <c r="L1480" s="411">
        <v>86348</v>
      </c>
      <c r="M1480" s="411">
        <v>58876</v>
      </c>
      <c r="N1480" s="411">
        <v>52764</v>
      </c>
      <c r="O1480" s="412">
        <v>53688</v>
      </c>
      <c r="P1480" s="411">
        <f t="shared" si="447"/>
        <v>884580</v>
      </c>
      <c r="Q1480" s="411">
        <f t="shared" si="448"/>
        <v>526784.25806451612</v>
      </c>
      <c r="R1480" s="411">
        <f t="shared" si="449"/>
        <v>168647.60400444939</v>
      </c>
      <c r="S1480" s="411">
        <f t="shared" si="450"/>
        <v>189148.13793103449</v>
      </c>
      <c r="T1480" s="411">
        <v>0</v>
      </c>
      <c r="U1480" s="411">
        <v>0</v>
      </c>
      <c r="V1480" s="411">
        <v>0</v>
      </c>
      <c r="W1480" s="411">
        <v>0</v>
      </c>
      <c r="X1480" s="411">
        <v>0</v>
      </c>
      <c r="Y1480" s="411">
        <v>0</v>
      </c>
      <c r="Z1480" s="411">
        <v>0</v>
      </c>
      <c r="AA1480" s="411">
        <v>0</v>
      </c>
      <c r="AB1480" s="411">
        <v>0</v>
      </c>
      <c r="AC1480" s="411">
        <v>0</v>
      </c>
      <c r="AD1480" s="411">
        <v>0</v>
      </c>
      <c r="AE1480" s="412">
        <v>0</v>
      </c>
      <c r="AF1480" s="411">
        <f t="shared" si="451"/>
        <v>0</v>
      </c>
      <c r="AG1480" s="411">
        <v>76740</v>
      </c>
      <c r="AH1480" s="411">
        <v>84104</v>
      </c>
      <c r="AI1480" s="411">
        <v>73860</v>
      </c>
      <c r="AJ1480" s="411">
        <v>76980.000000000015</v>
      </c>
      <c r="AK1480" s="411">
        <v>57152</v>
      </c>
      <c r="AL1480" s="411">
        <v>66036</v>
      </c>
      <c r="AM1480" s="411">
        <v>94976</v>
      </c>
      <c r="AN1480" s="411">
        <v>103056</v>
      </c>
      <c r="AO1480" s="411">
        <v>86348</v>
      </c>
      <c r="AP1480" s="411">
        <v>58876</v>
      </c>
      <c r="AQ1480" s="411">
        <v>52764</v>
      </c>
      <c r="AR1480" s="412">
        <v>53688</v>
      </c>
      <c r="AS1480" s="411">
        <f t="shared" si="452"/>
        <v>884580</v>
      </c>
      <c r="AT1480" s="411">
        <f t="shared" si="453"/>
        <v>526784.25806451612</v>
      </c>
      <c r="AU1480" s="411">
        <f t="shared" si="454"/>
        <v>168647.60400444939</v>
      </c>
      <c r="AV1480" s="411">
        <f t="shared" si="455"/>
        <v>189148.13793103449</v>
      </c>
      <c r="AW1480" s="411">
        <v>0</v>
      </c>
      <c r="AX1480" s="411">
        <v>0</v>
      </c>
      <c r="AY1480" s="411">
        <v>0</v>
      </c>
      <c r="AZ1480" s="411">
        <v>0</v>
      </c>
      <c r="BA1480" s="411">
        <v>0</v>
      </c>
      <c r="BB1480" s="411">
        <v>0</v>
      </c>
      <c r="BC1480" s="411">
        <v>0</v>
      </c>
      <c r="BD1480" s="411">
        <v>0</v>
      </c>
      <c r="BE1480" s="411">
        <v>0</v>
      </c>
      <c r="BF1480" s="411">
        <v>0</v>
      </c>
      <c r="BG1480" s="411">
        <v>0</v>
      </c>
      <c r="BH1480" s="412">
        <v>0</v>
      </c>
      <c r="BI1480" s="411">
        <f t="shared" si="456"/>
        <v>0</v>
      </c>
      <c r="BJ1480" s="411">
        <v>76740</v>
      </c>
      <c r="BK1480" s="411">
        <v>84104</v>
      </c>
      <c r="BL1480" s="411">
        <v>73860</v>
      </c>
      <c r="BM1480" s="411">
        <v>76980.000000000015</v>
      </c>
      <c r="BN1480" s="411">
        <v>57152</v>
      </c>
      <c r="BO1480" s="411">
        <v>66036</v>
      </c>
      <c r="BP1480" s="411">
        <v>94976</v>
      </c>
      <c r="BQ1480" s="411">
        <v>103056</v>
      </c>
      <c r="BR1480" s="411">
        <v>86348</v>
      </c>
      <c r="BS1480" s="411">
        <v>58876</v>
      </c>
      <c r="BT1480" s="411">
        <v>52764</v>
      </c>
      <c r="BU1480" s="412">
        <v>53688</v>
      </c>
      <c r="BV1480" s="411">
        <f t="shared" si="457"/>
        <v>884580</v>
      </c>
      <c r="BW1480" s="411">
        <v>-3212.4086123400084</v>
      </c>
      <c r="BX1480" s="411">
        <v>-3628.1024057440027</v>
      </c>
      <c r="BY1480" s="411">
        <v>-2477.6644996200012</v>
      </c>
      <c r="BZ1480" s="411">
        <v>-2710.5653351400033</v>
      </c>
      <c r="CA1480" s="411">
        <v>804.43268863999037</v>
      </c>
      <c r="CB1480" s="411">
        <v>2964.6761825280028</v>
      </c>
      <c r="CC1480" s="411">
        <v>3029.4503267839978</v>
      </c>
      <c r="CD1480" s="411">
        <v>-5320.9233942240025</v>
      </c>
      <c r="CE1480" s="411">
        <v>1724.8320398880071</v>
      </c>
      <c r="CF1480" s="411">
        <v>1923.3439762080006</v>
      </c>
      <c r="CG1480" s="411">
        <v>-813.55550540399372</v>
      </c>
      <c r="CH1480" s="412">
        <v>2091.731134872</v>
      </c>
      <c r="CI1480" s="411">
        <f t="shared" si="458"/>
        <v>-5624.753403552013</v>
      </c>
      <c r="CJ1480" s="411">
        <v>73527.591387659995</v>
      </c>
      <c r="CK1480" s="411">
        <v>80475.897594255992</v>
      </c>
      <c r="CL1480" s="411">
        <v>71382.335500379995</v>
      </c>
      <c r="CM1480" s="411">
        <v>74269.434664860019</v>
      </c>
      <c r="CN1480" s="411">
        <v>57956.432688639994</v>
      </c>
      <c r="CO1480" s="411">
        <v>69000.676182527997</v>
      </c>
      <c r="CP1480" s="411">
        <v>98005.450326784005</v>
      </c>
      <c r="CQ1480" s="411">
        <v>97735.07660577599</v>
      </c>
      <c r="CR1480" s="411">
        <v>88072.832039888002</v>
      </c>
      <c r="CS1480" s="411">
        <v>60799.343976208002</v>
      </c>
      <c r="CT1480" s="411">
        <v>51950.444494596006</v>
      </c>
      <c r="CU1480" s="412">
        <v>55779.731134872003</v>
      </c>
      <c r="CV1480" s="411">
        <f t="shared" si="459"/>
        <v>878955.24659644801</v>
      </c>
      <c r="CW1480" s="411">
        <v>0</v>
      </c>
      <c r="CX1480" s="411">
        <v>0</v>
      </c>
      <c r="CY1480" s="411">
        <v>0</v>
      </c>
      <c r="CZ1480" s="411">
        <v>0</v>
      </c>
      <c r="DA1480" s="411">
        <v>0</v>
      </c>
      <c r="DB1480" s="411">
        <v>0</v>
      </c>
      <c r="DC1480" s="411">
        <v>0</v>
      </c>
      <c r="DD1480" s="411">
        <v>0</v>
      </c>
      <c r="DE1480" s="411">
        <v>0</v>
      </c>
      <c r="DF1480" s="411">
        <v>0</v>
      </c>
      <c r="DG1480" s="411">
        <v>0</v>
      </c>
      <c r="DH1480" s="412">
        <v>0</v>
      </c>
      <c r="DI1480" s="411">
        <f t="shared" si="460"/>
        <v>0</v>
      </c>
      <c r="DJ1480" s="411">
        <v>73527.591387659995</v>
      </c>
      <c r="DK1480" s="411">
        <v>80475.897594255992</v>
      </c>
      <c r="DL1480" s="411">
        <v>71382.335500379995</v>
      </c>
      <c r="DM1480" s="411">
        <v>74269.434664860019</v>
      </c>
      <c r="DN1480" s="411">
        <v>57956.432688639994</v>
      </c>
      <c r="DO1480" s="411">
        <v>69000.676182527997</v>
      </c>
      <c r="DP1480" s="411">
        <v>98005.450326784005</v>
      </c>
      <c r="DQ1480" s="411">
        <v>97735.07660577599</v>
      </c>
      <c r="DR1480" s="411">
        <v>88072.832039888002</v>
      </c>
      <c r="DS1480" s="411">
        <v>60799.343976208002</v>
      </c>
      <c r="DT1480" s="411">
        <v>51950.444494596006</v>
      </c>
      <c r="DU1480" s="412">
        <v>55779.731134872003</v>
      </c>
      <c r="DV1480" s="411">
        <f t="shared" si="461"/>
        <v>878955.24659644801</v>
      </c>
      <c r="DW1480" s="412">
        <v>73527.591387659995</v>
      </c>
      <c r="DX1480" s="412">
        <v>80475.897594255992</v>
      </c>
      <c r="DY1480" s="412">
        <v>71382.335500379995</v>
      </c>
      <c r="DZ1480" s="412">
        <v>74269.434664860019</v>
      </c>
      <c r="EA1480" s="412">
        <v>57956.432688639994</v>
      </c>
      <c r="EB1480" s="412">
        <v>69000.676182527997</v>
      </c>
      <c r="EC1480" s="412">
        <v>98005.450326784005</v>
      </c>
      <c r="ED1480" s="412">
        <v>97735.07660577599</v>
      </c>
      <c r="EE1480" s="412">
        <v>88072.832039888002</v>
      </c>
      <c r="EF1480" s="412">
        <v>60799.343976208002</v>
      </c>
      <c r="EG1480" s="412">
        <v>51950.444494596006</v>
      </c>
      <c r="EH1480" s="412">
        <v>55779.731134872003</v>
      </c>
      <c r="EI1480" s="411">
        <f t="shared" si="462"/>
        <v>878955.24659644801</v>
      </c>
      <c r="EK1480" s="411">
        <f t="shared" si="463"/>
        <v>878955.24659644801</v>
      </c>
      <c r="EL1480" s="7">
        <f t="shared" si="464"/>
        <v>0</v>
      </c>
    </row>
    <row r="1481" spans="1:142">
      <c r="A1481" s="365" t="str">
        <f t="shared" si="446"/>
        <v xml:space="preserve"> 251</v>
      </c>
      <c r="B1481" s="370" t="s">
        <v>995</v>
      </c>
      <c r="C1481" s="370" t="s">
        <v>1170</v>
      </c>
      <c r="D1481" s="411">
        <v>76740</v>
      </c>
      <c r="E1481" s="411">
        <v>84104</v>
      </c>
      <c r="F1481" s="411">
        <v>73860</v>
      </c>
      <c r="G1481" s="411">
        <v>76980</v>
      </c>
      <c r="H1481" s="411">
        <v>57152</v>
      </c>
      <c r="I1481" s="411">
        <v>66036</v>
      </c>
      <c r="J1481" s="411">
        <v>94976</v>
      </c>
      <c r="K1481" s="411">
        <v>103056</v>
      </c>
      <c r="L1481" s="411">
        <v>86348</v>
      </c>
      <c r="M1481" s="411">
        <v>58876</v>
      </c>
      <c r="N1481" s="411">
        <v>52764</v>
      </c>
      <c r="O1481" s="412">
        <v>53688</v>
      </c>
      <c r="P1481" s="411">
        <f t="shared" si="447"/>
        <v>884580</v>
      </c>
      <c r="Q1481" s="411">
        <f t="shared" si="448"/>
        <v>526784.25806451612</v>
      </c>
      <c r="R1481" s="411">
        <f t="shared" si="449"/>
        <v>168647.60400444939</v>
      </c>
      <c r="S1481" s="411">
        <f t="shared" si="450"/>
        <v>189148.13793103449</v>
      </c>
      <c r="T1481" s="411">
        <v>0</v>
      </c>
      <c r="U1481" s="411">
        <v>0</v>
      </c>
      <c r="V1481" s="411">
        <v>0</v>
      </c>
      <c r="W1481" s="411">
        <v>0</v>
      </c>
      <c r="X1481" s="411">
        <v>0</v>
      </c>
      <c r="Y1481" s="411">
        <v>0</v>
      </c>
      <c r="Z1481" s="411">
        <v>0</v>
      </c>
      <c r="AA1481" s="411">
        <v>0</v>
      </c>
      <c r="AB1481" s="411">
        <v>0</v>
      </c>
      <c r="AC1481" s="411">
        <v>0</v>
      </c>
      <c r="AD1481" s="411">
        <v>0</v>
      </c>
      <c r="AE1481" s="412">
        <v>0</v>
      </c>
      <c r="AF1481" s="411">
        <f t="shared" si="451"/>
        <v>0</v>
      </c>
      <c r="AG1481" s="411">
        <v>76740</v>
      </c>
      <c r="AH1481" s="411">
        <v>84104</v>
      </c>
      <c r="AI1481" s="411">
        <v>73860</v>
      </c>
      <c r="AJ1481" s="411">
        <v>76980.000000000015</v>
      </c>
      <c r="AK1481" s="411">
        <v>57152</v>
      </c>
      <c r="AL1481" s="411">
        <v>66036</v>
      </c>
      <c r="AM1481" s="411">
        <v>94976</v>
      </c>
      <c r="AN1481" s="411">
        <v>103056</v>
      </c>
      <c r="AO1481" s="411">
        <v>86348</v>
      </c>
      <c r="AP1481" s="411">
        <v>58876</v>
      </c>
      <c r="AQ1481" s="411">
        <v>52764</v>
      </c>
      <c r="AR1481" s="412">
        <v>53688</v>
      </c>
      <c r="AS1481" s="411">
        <f t="shared" si="452"/>
        <v>884580</v>
      </c>
      <c r="AT1481" s="411">
        <f t="shared" si="453"/>
        <v>526784.25806451612</v>
      </c>
      <c r="AU1481" s="411">
        <f t="shared" si="454"/>
        <v>168647.60400444939</v>
      </c>
      <c r="AV1481" s="411">
        <f t="shared" si="455"/>
        <v>189148.13793103449</v>
      </c>
      <c r="AW1481" s="411">
        <v>0</v>
      </c>
      <c r="AX1481" s="411">
        <v>0</v>
      </c>
      <c r="AY1481" s="411">
        <v>0</v>
      </c>
      <c r="AZ1481" s="411">
        <v>0</v>
      </c>
      <c r="BA1481" s="411">
        <v>0</v>
      </c>
      <c r="BB1481" s="411">
        <v>0</v>
      </c>
      <c r="BC1481" s="411">
        <v>0</v>
      </c>
      <c r="BD1481" s="411">
        <v>0</v>
      </c>
      <c r="BE1481" s="411">
        <v>0</v>
      </c>
      <c r="BF1481" s="411">
        <v>0</v>
      </c>
      <c r="BG1481" s="411">
        <v>0</v>
      </c>
      <c r="BH1481" s="412">
        <v>0</v>
      </c>
      <c r="BI1481" s="411">
        <f t="shared" si="456"/>
        <v>0</v>
      </c>
      <c r="BJ1481" s="411">
        <v>76740</v>
      </c>
      <c r="BK1481" s="411">
        <v>84104</v>
      </c>
      <c r="BL1481" s="411">
        <v>73860</v>
      </c>
      <c r="BM1481" s="411">
        <v>76980.000000000015</v>
      </c>
      <c r="BN1481" s="411">
        <v>57152</v>
      </c>
      <c r="BO1481" s="411">
        <v>66036</v>
      </c>
      <c r="BP1481" s="411">
        <v>94976</v>
      </c>
      <c r="BQ1481" s="411">
        <v>103056</v>
      </c>
      <c r="BR1481" s="411">
        <v>86348</v>
      </c>
      <c r="BS1481" s="411">
        <v>58876</v>
      </c>
      <c r="BT1481" s="411">
        <v>52764</v>
      </c>
      <c r="BU1481" s="412">
        <v>53688</v>
      </c>
      <c r="BV1481" s="411">
        <f t="shared" si="457"/>
        <v>884580</v>
      </c>
      <c r="BW1481" s="411">
        <v>-3212.4086123400084</v>
      </c>
      <c r="BX1481" s="411">
        <v>-3628.1024057440027</v>
      </c>
      <c r="BY1481" s="411">
        <v>-2477.6644996200012</v>
      </c>
      <c r="BZ1481" s="411">
        <v>-2710.5653351400033</v>
      </c>
      <c r="CA1481" s="411">
        <v>804.43268863999037</v>
      </c>
      <c r="CB1481" s="411">
        <v>2964.6761825280028</v>
      </c>
      <c r="CC1481" s="411">
        <v>3029.4503267839978</v>
      </c>
      <c r="CD1481" s="411">
        <v>-5320.9233942240025</v>
      </c>
      <c r="CE1481" s="411">
        <v>1724.8320398880071</v>
      </c>
      <c r="CF1481" s="411">
        <v>1923.3439762080006</v>
      </c>
      <c r="CG1481" s="411">
        <v>-813.55550540399372</v>
      </c>
      <c r="CH1481" s="412">
        <v>2091.731134872</v>
      </c>
      <c r="CI1481" s="411">
        <f t="shared" si="458"/>
        <v>-5624.753403552013</v>
      </c>
      <c r="CJ1481" s="411">
        <v>73527.591387659995</v>
      </c>
      <c r="CK1481" s="411">
        <v>80475.897594255992</v>
      </c>
      <c r="CL1481" s="411">
        <v>71382.335500379995</v>
      </c>
      <c r="CM1481" s="411">
        <v>74269.434664860019</v>
      </c>
      <c r="CN1481" s="411">
        <v>57956.432688639994</v>
      </c>
      <c r="CO1481" s="411">
        <v>69000.676182527997</v>
      </c>
      <c r="CP1481" s="411">
        <v>98005.450326784005</v>
      </c>
      <c r="CQ1481" s="411">
        <v>97735.07660577599</v>
      </c>
      <c r="CR1481" s="411">
        <v>88072.832039888002</v>
      </c>
      <c r="CS1481" s="411">
        <v>60799.343976208002</v>
      </c>
      <c r="CT1481" s="411">
        <v>51950.444494596006</v>
      </c>
      <c r="CU1481" s="412">
        <v>55779.731134872003</v>
      </c>
      <c r="CV1481" s="411">
        <f t="shared" si="459"/>
        <v>878955.24659644801</v>
      </c>
      <c r="CW1481" s="411">
        <v>0</v>
      </c>
      <c r="CX1481" s="411">
        <v>0</v>
      </c>
      <c r="CY1481" s="411">
        <v>0</v>
      </c>
      <c r="CZ1481" s="411">
        <v>0</v>
      </c>
      <c r="DA1481" s="411">
        <v>0</v>
      </c>
      <c r="DB1481" s="411">
        <v>0</v>
      </c>
      <c r="DC1481" s="411">
        <v>0</v>
      </c>
      <c r="DD1481" s="411">
        <v>0</v>
      </c>
      <c r="DE1481" s="411">
        <v>0</v>
      </c>
      <c r="DF1481" s="411">
        <v>0</v>
      </c>
      <c r="DG1481" s="411">
        <v>0</v>
      </c>
      <c r="DH1481" s="412">
        <v>0</v>
      </c>
      <c r="DI1481" s="411">
        <f t="shared" si="460"/>
        <v>0</v>
      </c>
      <c r="DJ1481" s="411">
        <v>73527.591387659995</v>
      </c>
      <c r="DK1481" s="411">
        <v>80475.897594255992</v>
      </c>
      <c r="DL1481" s="411">
        <v>71382.335500379995</v>
      </c>
      <c r="DM1481" s="411">
        <v>74269.434664860019</v>
      </c>
      <c r="DN1481" s="411">
        <v>57956.432688639994</v>
      </c>
      <c r="DO1481" s="411">
        <v>69000.676182527997</v>
      </c>
      <c r="DP1481" s="411">
        <v>98005.450326784005</v>
      </c>
      <c r="DQ1481" s="411">
        <v>97735.07660577599</v>
      </c>
      <c r="DR1481" s="411">
        <v>88072.832039888002</v>
      </c>
      <c r="DS1481" s="411">
        <v>60799.343976208002</v>
      </c>
      <c r="DT1481" s="411">
        <v>51950.444494596006</v>
      </c>
      <c r="DU1481" s="412">
        <v>55779.731134872003</v>
      </c>
      <c r="DV1481" s="411">
        <f t="shared" si="461"/>
        <v>878955.24659644801</v>
      </c>
      <c r="DW1481" s="412">
        <v>73527.591387659995</v>
      </c>
      <c r="DX1481" s="412">
        <v>80475.897594255992</v>
      </c>
      <c r="DY1481" s="412">
        <v>71382.335500379995</v>
      </c>
      <c r="DZ1481" s="412">
        <v>74269.434664860019</v>
      </c>
      <c r="EA1481" s="412">
        <v>57956.432688639994</v>
      </c>
      <c r="EB1481" s="412">
        <v>69000.676182527997</v>
      </c>
      <c r="EC1481" s="412">
        <v>98005.450326784005</v>
      </c>
      <c r="ED1481" s="412">
        <v>97735.07660577599</v>
      </c>
      <c r="EE1481" s="412">
        <v>88072.832039888002</v>
      </c>
      <c r="EF1481" s="412">
        <v>60799.343976208002</v>
      </c>
      <c r="EG1481" s="412">
        <v>51950.444494596006</v>
      </c>
      <c r="EH1481" s="412">
        <v>55779.731134872003</v>
      </c>
      <c r="EI1481" s="411">
        <f t="shared" si="462"/>
        <v>878955.24659644801</v>
      </c>
      <c r="EK1481" s="411">
        <f t="shared" si="463"/>
        <v>878955.24659644801</v>
      </c>
      <c r="EL1481" s="7">
        <f t="shared" si="464"/>
        <v>0</v>
      </c>
    </row>
    <row r="1482" spans="1:142">
      <c r="A1482" s="365" t="str">
        <f t="shared" si="446"/>
        <v xml:space="preserve"> 251</v>
      </c>
      <c r="B1482" s="370" t="s">
        <v>995</v>
      </c>
      <c r="C1482" s="370" t="s">
        <v>1171</v>
      </c>
      <c r="D1482" s="411">
        <v>76740</v>
      </c>
      <c r="E1482" s="411">
        <v>84104</v>
      </c>
      <c r="F1482" s="411">
        <v>73860</v>
      </c>
      <c r="G1482" s="411">
        <v>76980</v>
      </c>
      <c r="H1482" s="411">
        <v>57152</v>
      </c>
      <c r="I1482" s="411">
        <v>66036</v>
      </c>
      <c r="J1482" s="411">
        <v>94976</v>
      </c>
      <c r="K1482" s="411">
        <v>103056</v>
      </c>
      <c r="L1482" s="411">
        <v>86348</v>
      </c>
      <c r="M1482" s="411">
        <v>58876</v>
      </c>
      <c r="N1482" s="411">
        <v>52764</v>
      </c>
      <c r="O1482" s="412">
        <v>53688</v>
      </c>
      <c r="P1482" s="411">
        <f t="shared" si="447"/>
        <v>884580</v>
      </c>
      <c r="Q1482" s="411">
        <f t="shared" si="448"/>
        <v>526784.25806451612</v>
      </c>
      <c r="R1482" s="411">
        <f t="shared" si="449"/>
        <v>168647.60400444939</v>
      </c>
      <c r="S1482" s="411">
        <f t="shared" si="450"/>
        <v>189148.13793103449</v>
      </c>
      <c r="T1482" s="411">
        <v>0</v>
      </c>
      <c r="U1482" s="411">
        <v>0</v>
      </c>
      <c r="V1482" s="411">
        <v>0</v>
      </c>
      <c r="W1482" s="411">
        <v>0</v>
      </c>
      <c r="X1482" s="411">
        <v>0</v>
      </c>
      <c r="Y1482" s="411">
        <v>0</v>
      </c>
      <c r="Z1482" s="411">
        <v>0</v>
      </c>
      <c r="AA1482" s="411">
        <v>0</v>
      </c>
      <c r="AB1482" s="411">
        <v>0</v>
      </c>
      <c r="AC1482" s="411">
        <v>0</v>
      </c>
      <c r="AD1482" s="411">
        <v>0</v>
      </c>
      <c r="AE1482" s="412">
        <v>0</v>
      </c>
      <c r="AF1482" s="411">
        <f t="shared" si="451"/>
        <v>0</v>
      </c>
      <c r="AG1482" s="411">
        <v>76740</v>
      </c>
      <c r="AH1482" s="411">
        <v>84104</v>
      </c>
      <c r="AI1482" s="411">
        <v>73860</v>
      </c>
      <c r="AJ1482" s="411">
        <v>76980.000000000015</v>
      </c>
      <c r="AK1482" s="411">
        <v>57152</v>
      </c>
      <c r="AL1482" s="411">
        <v>66036</v>
      </c>
      <c r="AM1482" s="411">
        <v>94976</v>
      </c>
      <c r="AN1482" s="411">
        <v>103056</v>
      </c>
      <c r="AO1482" s="411">
        <v>86348</v>
      </c>
      <c r="AP1482" s="411">
        <v>58876</v>
      </c>
      <c r="AQ1482" s="411">
        <v>52764</v>
      </c>
      <c r="AR1482" s="412">
        <v>53688</v>
      </c>
      <c r="AS1482" s="411">
        <f t="shared" si="452"/>
        <v>884580</v>
      </c>
      <c r="AT1482" s="411">
        <f t="shared" si="453"/>
        <v>526784.25806451612</v>
      </c>
      <c r="AU1482" s="411">
        <f t="shared" si="454"/>
        <v>168647.60400444939</v>
      </c>
      <c r="AV1482" s="411">
        <f t="shared" si="455"/>
        <v>189148.13793103449</v>
      </c>
      <c r="AW1482" s="411">
        <v>0</v>
      </c>
      <c r="AX1482" s="411">
        <v>0</v>
      </c>
      <c r="AY1482" s="411">
        <v>0</v>
      </c>
      <c r="AZ1482" s="411">
        <v>0</v>
      </c>
      <c r="BA1482" s="411">
        <v>0</v>
      </c>
      <c r="BB1482" s="411">
        <v>0</v>
      </c>
      <c r="BC1482" s="411">
        <v>0</v>
      </c>
      <c r="BD1482" s="411">
        <v>0</v>
      </c>
      <c r="BE1482" s="411">
        <v>0</v>
      </c>
      <c r="BF1482" s="411">
        <v>0</v>
      </c>
      <c r="BG1482" s="411">
        <v>0</v>
      </c>
      <c r="BH1482" s="412">
        <v>0</v>
      </c>
      <c r="BI1482" s="411">
        <f t="shared" si="456"/>
        <v>0</v>
      </c>
      <c r="BJ1482" s="411">
        <v>76740</v>
      </c>
      <c r="BK1482" s="411">
        <v>84104</v>
      </c>
      <c r="BL1482" s="411">
        <v>73860</v>
      </c>
      <c r="BM1482" s="411">
        <v>76980.000000000015</v>
      </c>
      <c r="BN1482" s="411">
        <v>57152</v>
      </c>
      <c r="BO1482" s="411">
        <v>66036</v>
      </c>
      <c r="BP1482" s="411">
        <v>94976</v>
      </c>
      <c r="BQ1482" s="411">
        <v>103056</v>
      </c>
      <c r="BR1482" s="411">
        <v>86348</v>
      </c>
      <c r="BS1482" s="411">
        <v>58876</v>
      </c>
      <c r="BT1482" s="411">
        <v>52764</v>
      </c>
      <c r="BU1482" s="412">
        <v>53688</v>
      </c>
      <c r="BV1482" s="411">
        <f t="shared" si="457"/>
        <v>884580</v>
      </c>
      <c r="BW1482" s="411">
        <v>-3212.4086123400084</v>
      </c>
      <c r="BX1482" s="411">
        <v>-3628.1024057440027</v>
      </c>
      <c r="BY1482" s="411">
        <v>-2477.6644996200012</v>
      </c>
      <c r="BZ1482" s="411">
        <v>-2710.5653351400033</v>
      </c>
      <c r="CA1482" s="411">
        <v>804.43268863999037</v>
      </c>
      <c r="CB1482" s="411">
        <v>2964.6761825280028</v>
      </c>
      <c r="CC1482" s="411">
        <v>3029.4503267839978</v>
      </c>
      <c r="CD1482" s="411">
        <v>-5320.9233942240025</v>
      </c>
      <c r="CE1482" s="411">
        <v>1724.8320398880071</v>
      </c>
      <c r="CF1482" s="411">
        <v>1923.3439762080006</v>
      </c>
      <c r="CG1482" s="411">
        <v>-813.55550540399372</v>
      </c>
      <c r="CH1482" s="412">
        <v>2091.731134872</v>
      </c>
      <c r="CI1482" s="411">
        <f t="shared" si="458"/>
        <v>-5624.753403552013</v>
      </c>
      <c r="CJ1482" s="411">
        <v>73527.591387659995</v>
      </c>
      <c r="CK1482" s="411">
        <v>80475.897594255992</v>
      </c>
      <c r="CL1482" s="411">
        <v>71382.335500379995</v>
      </c>
      <c r="CM1482" s="411">
        <v>74269.434664860019</v>
      </c>
      <c r="CN1482" s="411">
        <v>57956.432688639994</v>
      </c>
      <c r="CO1482" s="411">
        <v>69000.676182527997</v>
      </c>
      <c r="CP1482" s="411">
        <v>98005.450326784005</v>
      </c>
      <c r="CQ1482" s="411">
        <v>97735.07660577599</v>
      </c>
      <c r="CR1482" s="411">
        <v>88072.832039888002</v>
      </c>
      <c r="CS1482" s="411">
        <v>60799.343976208002</v>
      </c>
      <c r="CT1482" s="411">
        <v>51950.444494596006</v>
      </c>
      <c r="CU1482" s="412">
        <v>55779.731134872003</v>
      </c>
      <c r="CV1482" s="411">
        <f t="shared" si="459"/>
        <v>878955.24659644801</v>
      </c>
      <c r="CW1482" s="411">
        <v>0</v>
      </c>
      <c r="CX1482" s="411">
        <v>0</v>
      </c>
      <c r="CY1482" s="411">
        <v>0</v>
      </c>
      <c r="CZ1482" s="411">
        <v>0</v>
      </c>
      <c r="DA1482" s="411">
        <v>0</v>
      </c>
      <c r="DB1482" s="411">
        <v>0</v>
      </c>
      <c r="DC1482" s="411">
        <v>0</v>
      </c>
      <c r="DD1482" s="411">
        <v>0</v>
      </c>
      <c r="DE1482" s="411">
        <v>0</v>
      </c>
      <c r="DF1482" s="411">
        <v>0</v>
      </c>
      <c r="DG1482" s="411">
        <v>0</v>
      </c>
      <c r="DH1482" s="412">
        <v>0</v>
      </c>
      <c r="DI1482" s="411">
        <f t="shared" si="460"/>
        <v>0</v>
      </c>
      <c r="DJ1482" s="411">
        <v>73527.591387659995</v>
      </c>
      <c r="DK1482" s="411">
        <v>80475.897594255992</v>
      </c>
      <c r="DL1482" s="411">
        <v>71382.335500379995</v>
      </c>
      <c r="DM1482" s="411">
        <v>74269.434664860019</v>
      </c>
      <c r="DN1482" s="411">
        <v>57956.432688639994</v>
      </c>
      <c r="DO1482" s="411">
        <v>69000.676182527997</v>
      </c>
      <c r="DP1482" s="411">
        <v>98005.450326784005</v>
      </c>
      <c r="DQ1482" s="411">
        <v>97735.07660577599</v>
      </c>
      <c r="DR1482" s="411">
        <v>88072.832039888002</v>
      </c>
      <c r="DS1482" s="411">
        <v>60799.343976208002</v>
      </c>
      <c r="DT1482" s="411">
        <v>51950.444494596006</v>
      </c>
      <c r="DU1482" s="412">
        <v>55779.731134872003</v>
      </c>
      <c r="DV1482" s="411">
        <f t="shared" si="461"/>
        <v>878955.24659644801</v>
      </c>
      <c r="DW1482" s="412">
        <v>73527.591387659995</v>
      </c>
      <c r="DX1482" s="412">
        <v>80475.897594255992</v>
      </c>
      <c r="DY1482" s="412">
        <v>71382.335500379995</v>
      </c>
      <c r="DZ1482" s="412">
        <v>74269.434664860019</v>
      </c>
      <c r="EA1482" s="412">
        <v>57956.432688639994</v>
      </c>
      <c r="EB1482" s="412">
        <v>69000.676182527997</v>
      </c>
      <c r="EC1482" s="412">
        <v>98005.450326784005</v>
      </c>
      <c r="ED1482" s="412">
        <v>97735.07660577599</v>
      </c>
      <c r="EE1482" s="412">
        <v>88072.832039888002</v>
      </c>
      <c r="EF1482" s="412">
        <v>60799.343976208002</v>
      </c>
      <c r="EG1482" s="412">
        <v>51950.444494596006</v>
      </c>
      <c r="EH1482" s="412">
        <v>55779.731134872003</v>
      </c>
      <c r="EI1482" s="411">
        <f t="shared" si="462"/>
        <v>878955.24659644801</v>
      </c>
      <c r="EK1482" s="411">
        <f t="shared" si="463"/>
        <v>878955.24659644801</v>
      </c>
      <c r="EL1482" s="7">
        <f t="shared" si="464"/>
        <v>0</v>
      </c>
    </row>
    <row r="1483" spans="1:142">
      <c r="A1483" s="365" t="str">
        <f t="shared" si="446"/>
        <v xml:space="preserve"> 251</v>
      </c>
      <c r="B1483" s="366" t="s">
        <v>995</v>
      </c>
      <c r="C1483" s="366" t="s">
        <v>1172</v>
      </c>
      <c r="D1483" s="366">
        <v>76740</v>
      </c>
      <c r="E1483" s="366">
        <v>84104</v>
      </c>
      <c r="F1483" s="366">
        <v>73860</v>
      </c>
      <c r="G1483" s="366">
        <v>76980</v>
      </c>
      <c r="H1483" s="366">
        <v>57152</v>
      </c>
      <c r="I1483" s="366">
        <v>66036</v>
      </c>
      <c r="J1483" s="366">
        <v>94976</v>
      </c>
      <c r="K1483" s="366">
        <v>103056</v>
      </c>
      <c r="L1483" s="366">
        <v>86348</v>
      </c>
      <c r="M1483" s="366">
        <v>58876</v>
      </c>
      <c r="N1483" s="366">
        <v>52764</v>
      </c>
      <c r="O1483" s="366">
        <v>53688</v>
      </c>
      <c r="P1483" s="411">
        <f t="shared" si="447"/>
        <v>884580</v>
      </c>
      <c r="Q1483" s="411">
        <f t="shared" ref="Q1483:Q1546" si="465">SUM(D1483:I1483)+((30/31)*J1483)</f>
        <v>526784.25806451612</v>
      </c>
      <c r="R1483" s="411">
        <f t="shared" ref="R1483:R1546" si="466">((1/31)*J1483)+K1483+((21/29*L1483))</f>
        <v>168647.60400444939</v>
      </c>
      <c r="S1483" s="411">
        <f t="shared" ref="S1483:S1546" si="467">((8/29)*L1483)+SUM(M1483:O1483)</f>
        <v>189148.13793103449</v>
      </c>
      <c r="T1483" s="366">
        <v>0</v>
      </c>
      <c r="U1483" s="366">
        <v>0</v>
      </c>
      <c r="V1483" s="366">
        <v>0</v>
      </c>
      <c r="W1483" s="366">
        <v>0</v>
      </c>
      <c r="X1483" s="366">
        <v>0</v>
      </c>
      <c r="Y1483" s="366">
        <v>0</v>
      </c>
      <c r="Z1483" s="366">
        <v>0</v>
      </c>
      <c r="AA1483" s="366">
        <v>0</v>
      </c>
      <c r="AB1483" s="366">
        <v>0</v>
      </c>
      <c r="AC1483" s="366">
        <v>0</v>
      </c>
      <c r="AD1483" s="366">
        <v>0</v>
      </c>
      <c r="AE1483" s="366">
        <v>0</v>
      </c>
      <c r="AF1483" s="411">
        <f t="shared" si="451"/>
        <v>0</v>
      </c>
      <c r="AG1483" s="366">
        <v>76740</v>
      </c>
      <c r="AH1483" s="366">
        <v>84104</v>
      </c>
      <c r="AI1483" s="366">
        <v>73860</v>
      </c>
      <c r="AJ1483" s="366">
        <v>76980.000000000015</v>
      </c>
      <c r="AK1483" s="366">
        <v>57152</v>
      </c>
      <c r="AL1483" s="366">
        <v>66036</v>
      </c>
      <c r="AM1483" s="366">
        <v>94976</v>
      </c>
      <c r="AN1483" s="366">
        <v>103056</v>
      </c>
      <c r="AO1483" s="366">
        <v>86348</v>
      </c>
      <c r="AP1483" s="366">
        <v>58876</v>
      </c>
      <c r="AQ1483" s="366">
        <v>52764</v>
      </c>
      <c r="AR1483" s="366">
        <v>53688</v>
      </c>
      <c r="AS1483" s="411">
        <f t="shared" si="452"/>
        <v>884580</v>
      </c>
      <c r="AT1483" s="411">
        <f t="shared" si="453"/>
        <v>526784.25806451612</v>
      </c>
      <c r="AU1483" s="411">
        <f t="shared" si="454"/>
        <v>168647.60400444939</v>
      </c>
      <c r="AV1483" s="411">
        <f t="shared" si="455"/>
        <v>189148.13793103449</v>
      </c>
      <c r="AW1483" s="366">
        <v>0</v>
      </c>
      <c r="AX1483" s="366">
        <v>0</v>
      </c>
      <c r="AY1483" s="366">
        <v>0</v>
      </c>
      <c r="AZ1483" s="366">
        <v>0</v>
      </c>
      <c r="BA1483" s="366">
        <v>0</v>
      </c>
      <c r="BB1483" s="366">
        <v>0</v>
      </c>
      <c r="BC1483" s="366">
        <v>0</v>
      </c>
      <c r="BD1483" s="366">
        <v>0</v>
      </c>
      <c r="BE1483" s="366">
        <v>0</v>
      </c>
      <c r="BF1483" s="366">
        <v>0</v>
      </c>
      <c r="BG1483" s="366">
        <v>0</v>
      </c>
      <c r="BH1483" s="366">
        <v>0</v>
      </c>
      <c r="BI1483" s="411">
        <f t="shared" si="456"/>
        <v>0</v>
      </c>
      <c r="BJ1483" s="366">
        <v>76740</v>
      </c>
      <c r="BK1483" s="366">
        <v>84104</v>
      </c>
      <c r="BL1483" s="366">
        <v>73860</v>
      </c>
      <c r="BM1483" s="366">
        <v>76980.000000000015</v>
      </c>
      <c r="BN1483" s="366">
        <v>57152</v>
      </c>
      <c r="BO1483" s="366">
        <v>66036</v>
      </c>
      <c r="BP1483" s="366">
        <v>94976</v>
      </c>
      <c r="BQ1483" s="366">
        <v>103056</v>
      </c>
      <c r="BR1483" s="366">
        <v>86348</v>
      </c>
      <c r="BS1483" s="366">
        <v>58876</v>
      </c>
      <c r="BT1483" s="366">
        <v>52764</v>
      </c>
      <c r="BU1483" s="366">
        <v>53688</v>
      </c>
      <c r="BV1483" s="411">
        <f t="shared" si="457"/>
        <v>884580</v>
      </c>
      <c r="BW1483" s="366">
        <v>-3212.4086123400084</v>
      </c>
      <c r="BX1483" s="366">
        <v>-3628.1024057440027</v>
      </c>
      <c r="BY1483" s="366">
        <v>-2477.6644996200012</v>
      </c>
      <c r="BZ1483" s="366">
        <v>-2710.5653351400033</v>
      </c>
      <c r="CA1483" s="366">
        <v>804.43268863999037</v>
      </c>
      <c r="CB1483" s="366">
        <v>2964.6761825280028</v>
      </c>
      <c r="CC1483" s="366">
        <v>3029.4503267839978</v>
      </c>
      <c r="CD1483" s="366">
        <v>-5320.9233942240025</v>
      </c>
      <c r="CE1483" s="366">
        <v>1724.8320398880071</v>
      </c>
      <c r="CF1483" s="366">
        <v>1923.3439762080006</v>
      </c>
      <c r="CG1483" s="366">
        <v>-813.55550540399372</v>
      </c>
      <c r="CH1483" s="366">
        <v>2091.731134872</v>
      </c>
      <c r="CI1483" s="411">
        <f t="shared" si="458"/>
        <v>-5624.753403552013</v>
      </c>
      <c r="CJ1483" s="366">
        <v>73527.591387659995</v>
      </c>
      <c r="CK1483" s="366">
        <v>80475.897594255992</v>
      </c>
      <c r="CL1483" s="366">
        <v>71382.335500379995</v>
      </c>
      <c r="CM1483" s="366">
        <v>74269.434664860019</v>
      </c>
      <c r="CN1483" s="366">
        <v>57956.432688639994</v>
      </c>
      <c r="CO1483" s="366">
        <v>69000.676182527997</v>
      </c>
      <c r="CP1483" s="366">
        <v>98005.450326784005</v>
      </c>
      <c r="CQ1483" s="366">
        <v>97735.07660577599</v>
      </c>
      <c r="CR1483" s="366">
        <v>88072.832039888002</v>
      </c>
      <c r="CS1483" s="366">
        <v>60799.343976208002</v>
      </c>
      <c r="CT1483" s="366">
        <v>51950.444494596006</v>
      </c>
      <c r="CU1483" s="366">
        <v>55779.731134872003</v>
      </c>
      <c r="CV1483" s="411">
        <f t="shared" si="459"/>
        <v>878955.24659644801</v>
      </c>
      <c r="CW1483" s="366">
        <v>0</v>
      </c>
      <c r="CX1483" s="366">
        <v>0</v>
      </c>
      <c r="CY1483" s="366">
        <v>0</v>
      </c>
      <c r="CZ1483" s="366">
        <v>0</v>
      </c>
      <c r="DA1483" s="366">
        <v>0</v>
      </c>
      <c r="DB1483" s="366">
        <v>0</v>
      </c>
      <c r="DC1483" s="366">
        <v>0</v>
      </c>
      <c r="DD1483" s="366">
        <v>0</v>
      </c>
      <c r="DE1483" s="366">
        <v>0</v>
      </c>
      <c r="DF1483" s="366">
        <v>0</v>
      </c>
      <c r="DG1483" s="366">
        <v>0</v>
      </c>
      <c r="DH1483" s="366">
        <v>0</v>
      </c>
      <c r="DI1483" s="411">
        <f t="shared" si="460"/>
        <v>0</v>
      </c>
      <c r="DJ1483" s="366">
        <v>73527.591387659995</v>
      </c>
      <c r="DK1483" s="366">
        <v>80475.897594255992</v>
      </c>
      <c r="DL1483" s="366">
        <v>71382.335500379995</v>
      </c>
      <c r="DM1483" s="366">
        <v>74269.434664860019</v>
      </c>
      <c r="DN1483" s="366">
        <v>57956.432688639994</v>
      </c>
      <c r="DO1483" s="366">
        <v>69000.676182527997</v>
      </c>
      <c r="DP1483" s="366">
        <v>98005.450326784005</v>
      </c>
      <c r="DQ1483" s="366">
        <v>97735.07660577599</v>
      </c>
      <c r="DR1483" s="366">
        <v>88072.832039888002</v>
      </c>
      <c r="DS1483" s="366">
        <v>60799.343976208002</v>
      </c>
      <c r="DT1483" s="366">
        <v>51950.444494596006</v>
      </c>
      <c r="DU1483" s="366">
        <v>55779.731134872003</v>
      </c>
      <c r="DV1483" s="411">
        <f t="shared" si="461"/>
        <v>878955.24659644801</v>
      </c>
      <c r="DW1483" s="366">
        <v>73527.591387659995</v>
      </c>
      <c r="DX1483" s="366">
        <v>80475.897594255992</v>
      </c>
      <c r="DY1483" s="366">
        <v>71382.335500379995</v>
      </c>
      <c r="DZ1483" s="366">
        <v>74269.434664860019</v>
      </c>
      <c r="EA1483" s="366">
        <v>57956.432688639994</v>
      </c>
      <c r="EB1483" s="366">
        <v>69000.676182527997</v>
      </c>
      <c r="EC1483" s="366">
        <v>98005.450326784005</v>
      </c>
      <c r="ED1483" s="366">
        <v>97735.07660577599</v>
      </c>
      <c r="EE1483" s="366">
        <v>88072.832039888002</v>
      </c>
      <c r="EF1483" s="366">
        <v>60799.343976208002</v>
      </c>
      <c r="EG1483" s="366">
        <v>51950.444494596006</v>
      </c>
      <c r="EH1483" s="366">
        <v>55779.731134872003</v>
      </c>
      <c r="EI1483" s="411">
        <f t="shared" si="462"/>
        <v>878955.24659644801</v>
      </c>
      <c r="EK1483" s="411">
        <f t="shared" si="463"/>
        <v>878955.24659644801</v>
      </c>
      <c r="EL1483" s="7">
        <f t="shared" si="464"/>
        <v>0</v>
      </c>
    </row>
    <row r="1484" spans="1:142">
      <c r="A1484" s="365" t="str">
        <f t="shared" si="446"/>
        <v xml:space="preserve"> 251</v>
      </c>
      <c r="B1484" s="366" t="s">
        <v>995</v>
      </c>
      <c r="C1484" s="366" t="s">
        <v>919</v>
      </c>
      <c r="D1484" s="366">
        <v>5</v>
      </c>
      <c r="E1484" s="366">
        <v>5</v>
      </c>
      <c r="F1484" s="366">
        <v>5</v>
      </c>
      <c r="G1484" s="366">
        <v>5</v>
      </c>
      <c r="H1484" s="366">
        <v>5</v>
      </c>
      <c r="I1484" s="366">
        <v>5</v>
      </c>
      <c r="J1484" s="366">
        <v>5</v>
      </c>
      <c r="K1484" s="366">
        <v>5</v>
      </c>
      <c r="L1484" s="366">
        <v>5</v>
      </c>
      <c r="M1484" s="366">
        <v>5</v>
      </c>
      <c r="N1484" s="366">
        <v>5</v>
      </c>
      <c r="O1484" s="366">
        <v>5</v>
      </c>
      <c r="P1484" s="411">
        <f t="shared" si="447"/>
        <v>60</v>
      </c>
      <c r="Q1484" s="411">
        <f t="shared" si="465"/>
        <v>34.838709677419352</v>
      </c>
      <c r="R1484" s="411">
        <f t="shared" si="466"/>
        <v>8.7819799777530587</v>
      </c>
      <c r="S1484" s="411">
        <f t="shared" si="467"/>
        <v>16.379310344827587</v>
      </c>
      <c r="T1484" s="366">
        <v>0</v>
      </c>
      <c r="U1484" s="366">
        <v>0</v>
      </c>
      <c r="V1484" s="366">
        <v>0</v>
      </c>
      <c r="W1484" s="366">
        <v>0</v>
      </c>
      <c r="X1484" s="366">
        <v>0</v>
      </c>
      <c r="Y1484" s="366">
        <v>0</v>
      </c>
      <c r="Z1484" s="366">
        <v>0</v>
      </c>
      <c r="AA1484" s="366">
        <v>0</v>
      </c>
      <c r="AB1484" s="366">
        <v>0</v>
      </c>
      <c r="AC1484" s="366">
        <v>0</v>
      </c>
      <c r="AD1484" s="366">
        <v>0</v>
      </c>
      <c r="AE1484" s="366">
        <v>0</v>
      </c>
      <c r="AF1484" s="411">
        <f t="shared" si="451"/>
        <v>0</v>
      </c>
      <c r="AG1484" s="366">
        <v>5</v>
      </c>
      <c r="AH1484" s="366">
        <v>5</v>
      </c>
      <c r="AI1484" s="366">
        <v>5</v>
      </c>
      <c r="AJ1484" s="366">
        <v>5</v>
      </c>
      <c r="AK1484" s="366">
        <v>5</v>
      </c>
      <c r="AL1484" s="366">
        <v>5</v>
      </c>
      <c r="AM1484" s="366">
        <v>5</v>
      </c>
      <c r="AN1484" s="366">
        <v>5</v>
      </c>
      <c r="AO1484" s="366">
        <v>5</v>
      </c>
      <c r="AP1484" s="366">
        <v>5</v>
      </c>
      <c r="AQ1484" s="366">
        <v>5</v>
      </c>
      <c r="AR1484" s="366">
        <v>5</v>
      </c>
      <c r="AS1484" s="411">
        <f t="shared" si="452"/>
        <v>60</v>
      </c>
      <c r="AT1484" s="411">
        <f t="shared" si="453"/>
        <v>34.838709677419352</v>
      </c>
      <c r="AU1484" s="411">
        <f t="shared" si="454"/>
        <v>8.7819799777530587</v>
      </c>
      <c r="AV1484" s="411">
        <f t="shared" si="455"/>
        <v>16.379310344827587</v>
      </c>
      <c r="AW1484" s="366">
        <v>0</v>
      </c>
      <c r="AX1484" s="366">
        <v>0</v>
      </c>
      <c r="AY1484" s="366">
        <v>0</v>
      </c>
      <c r="AZ1484" s="366">
        <v>0</v>
      </c>
      <c r="BA1484" s="366">
        <v>0</v>
      </c>
      <c r="BB1484" s="366">
        <v>0</v>
      </c>
      <c r="BC1484" s="366">
        <v>0</v>
      </c>
      <c r="BD1484" s="366">
        <v>0</v>
      </c>
      <c r="BE1484" s="366">
        <v>0</v>
      </c>
      <c r="BF1484" s="366">
        <v>0</v>
      </c>
      <c r="BG1484" s="366">
        <v>0</v>
      </c>
      <c r="BH1484" s="366">
        <v>0</v>
      </c>
      <c r="BI1484" s="411">
        <f t="shared" si="456"/>
        <v>0</v>
      </c>
      <c r="BJ1484" s="366">
        <v>5</v>
      </c>
      <c r="BK1484" s="366">
        <v>5</v>
      </c>
      <c r="BL1484" s="366">
        <v>5</v>
      </c>
      <c r="BM1484" s="366">
        <v>5</v>
      </c>
      <c r="BN1484" s="366">
        <v>5</v>
      </c>
      <c r="BO1484" s="366">
        <v>5</v>
      </c>
      <c r="BP1484" s="366">
        <v>5</v>
      </c>
      <c r="BQ1484" s="366">
        <v>5</v>
      </c>
      <c r="BR1484" s="366">
        <v>5</v>
      </c>
      <c r="BS1484" s="366">
        <v>5</v>
      </c>
      <c r="BT1484" s="366">
        <v>5</v>
      </c>
      <c r="BU1484" s="366">
        <v>5</v>
      </c>
      <c r="BV1484" s="411">
        <f t="shared" si="457"/>
        <v>60</v>
      </c>
      <c r="BW1484" s="366">
        <v>0</v>
      </c>
      <c r="BX1484" s="366">
        <v>0</v>
      </c>
      <c r="BY1484" s="366">
        <v>0</v>
      </c>
      <c r="BZ1484" s="366">
        <v>0</v>
      </c>
      <c r="CA1484" s="366">
        <v>0</v>
      </c>
      <c r="CB1484" s="366">
        <v>0</v>
      </c>
      <c r="CC1484" s="366">
        <v>0</v>
      </c>
      <c r="CD1484" s="366">
        <v>0</v>
      </c>
      <c r="CE1484" s="366">
        <v>0</v>
      </c>
      <c r="CF1484" s="366">
        <v>0</v>
      </c>
      <c r="CG1484" s="366">
        <v>0</v>
      </c>
      <c r="CH1484" s="366">
        <v>0</v>
      </c>
      <c r="CI1484" s="411">
        <f t="shared" si="458"/>
        <v>0</v>
      </c>
      <c r="CJ1484" s="366">
        <v>5</v>
      </c>
      <c r="CK1484" s="366">
        <v>5</v>
      </c>
      <c r="CL1484" s="366">
        <v>5</v>
      </c>
      <c r="CM1484" s="366">
        <v>5</v>
      </c>
      <c r="CN1484" s="366">
        <v>5</v>
      </c>
      <c r="CO1484" s="366">
        <v>5</v>
      </c>
      <c r="CP1484" s="366">
        <v>5</v>
      </c>
      <c r="CQ1484" s="366">
        <v>5</v>
      </c>
      <c r="CR1484" s="366">
        <v>5</v>
      </c>
      <c r="CS1484" s="366">
        <v>5</v>
      </c>
      <c r="CT1484" s="366">
        <v>5</v>
      </c>
      <c r="CU1484" s="366">
        <v>5</v>
      </c>
      <c r="CV1484" s="411">
        <f t="shared" si="459"/>
        <v>60</v>
      </c>
      <c r="CW1484" s="366">
        <v>0</v>
      </c>
      <c r="CX1484" s="366">
        <v>0</v>
      </c>
      <c r="CY1484" s="366">
        <v>0</v>
      </c>
      <c r="CZ1484" s="366">
        <v>0</v>
      </c>
      <c r="DA1484" s="366">
        <v>0</v>
      </c>
      <c r="DB1484" s="366">
        <v>0</v>
      </c>
      <c r="DC1484" s="366">
        <v>0</v>
      </c>
      <c r="DD1484" s="366">
        <v>0</v>
      </c>
      <c r="DE1484" s="366">
        <v>0</v>
      </c>
      <c r="DF1484" s="366">
        <v>0</v>
      </c>
      <c r="DG1484" s="366">
        <v>0</v>
      </c>
      <c r="DH1484" s="366">
        <v>0</v>
      </c>
      <c r="DI1484" s="411">
        <f t="shared" si="460"/>
        <v>0</v>
      </c>
      <c r="DJ1484" s="366">
        <v>5</v>
      </c>
      <c r="DK1484" s="366">
        <v>5</v>
      </c>
      <c r="DL1484" s="366">
        <v>5</v>
      </c>
      <c r="DM1484" s="366">
        <v>5</v>
      </c>
      <c r="DN1484" s="366">
        <v>5</v>
      </c>
      <c r="DO1484" s="366">
        <v>5</v>
      </c>
      <c r="DP1484" s="366">
        <v>5</v>
      </c>
      <c r="DQ1484" s="366">
        <v>5</v>
      </c>
      <c r="DR1484" s="366">
        <v>5</v>
      </c>
      <c r="DS1484" s="366">
        <v>5</v>
      </c>
      <c r="DT1484" s="366">
        <v>5</v>
      </c>
      <c r="DU1484" s="366">
        <v>5</v>
      </c>
      <c r="DV1484" s="411">
        <f t="shared" si="461"/>
        <v>60</v>
      </c>
      <c r="DW1484" s="366">
        <v>5</v>
      </c>
      <c r="DX1484" s="366">
        <v>5</v>
      </c>
      <c r="DY1484" s="366">
        <v>5</v>
      </c>
      <c r="DZ1484" s="366">
        <v>5</v>
      </c>
      <c r="EA1484" s="366">
        <v>5</v>
      </c>
      <c r="EB1484" s="366">
        <v>5</v>
      </c>
      <c r="EC1484" s="366">
        <v>5</v>
      </c>
      <c r="ED1484" s="366">
        <v>5</v>
      </c>
      <c r="EE1484" s="366">
        <v>5</v>
      </c>
      <c r="EF1484" s="366">
        <v>5</v>
      </c>
      <c r="EG1484" s="366">
        <v>5</v>
      </c>
      <c r="EH1484" s="366">
        <v>5</v>
      </c>
      <c r="EI1484" s="411">
        <f t="shared" si="462"/>
        <v>60</v>
      </c>
      <c r="EK1484" s="411">
        <f t="shared" si="463"/>
        <v>60</v>
      </c>
      <c r="EL1484" s="7">
        <f t="shared" si="464"/>
        <v>0</v>
      </c>
    </row>
    <row r="1485" spans="1:142">
      <c r="A1485" s="365" t="str">
        <f t="shared" si="446"/>
        <v xml:space="preserve"> 251</v>
      </c>
      <c r="B1485" s="366" t="s">
        <v>995</v>
      </c>
      <c r="C1485" s="366" t="s">
        <v>920</v>
      </c>
      <c r="D1485" s="366">
        <v>76740</v>
      </c>
      <c r="E1485" s="366">
        <v>84104</v>
      </c>
      <c r="F1485" s="366">
        <v>73860</v>
      </c>
      <c r="G1485" s="366">
        <v>76980</v>
      </c>
      <c r="H1485" s="366">
        <v>57152</v>
      </c>
      <c r="I1485" s="366">
        <v>66036</v>
      </c>
      <c r="J1485" s="366">
        <v>94976</v>
      </c>
      <c r="K1485" s="366">
        <v>103056</v>
      </c>
      <c r="L1485" s="366">
        <v>86348</v>
      </c>
      <c r="M1485" s="366">
        <v>58876</v>
      </c>
      <c r="N1485" s="366">
        <v>52764</v>
      </c>
      <c r="O1485" s="366">
        <v>53688</v>
      </c>
      <c r="P1485" s="411">
        <f t="shared" si="447"/>
        <v>884580</v>
      </c>
      <c r="Q1485" s="411">
        <f t="shared" si="465"/>
        <v>526784.25806451612</v>
      </c>
      <c r="R1485" s="411">
        <f t="shared" si="466"/>
        <v>168647.60400444939</v>
      </c>
      <c r="S1485" s="411">
        <f t="shared" si="467"/>
        <v>189148.13793103449</v>
      </c>
      <c r="T1485" s="366">
        <v>0</v>
      </c>
      <c r="U1485" s="366">
        <v>0</v>
      </c>
      <c r="V1485" s="366">
        <v>0</v>
      </c>
      <c r="W1485" s="366">
        <v>0</v>
      </c>
      <c r="X1485" s="366">
        <v>0</v>
      </c>
      <c r="Y1485" s="366">
        <v>0</v>
      </c>
      <c r="Z1485" s="366">
        <v>0</v>
      </c>
      <c r="AA1485" s="366">
        <v>0</v>
      </c>
      <c r="AB1485" s="366">
        <v>0</v>
      </c>
      <c r="AC1485" s="366">
        <v>0</v>
      </c>
      <c r="AD1485" s="366">
        <v>0</v>
      </c>
      <c r="AE1485" s="366">
        <v>0</v>
      </c>
      <c r="AF1485" s="411">
        <f t="shared" si="451"/>
        <v>0</v>
      </c>
      <c r="AG1485" s="366">
        <v>76740</v>
      </c>
      <c r="AH1485" s="366">
        <v>84104</v>
      </c>
      <c r="AI1485" s="366">
        <v>73860</v>
      </c>
      <c r="AJ1485" s="366">
        <v>76980.000000000015</v>
      </c>
      <c r="AK1485" s="366">
        <v>57152</v>
      </c>
      <c r="AL1485" s="366">
        <v>66036</v>
      </c>
      <c r="AM1485" s="366">
        <v>94976</v>
      </c>
      <c r="AN1485" s="366">
        <v>103056</v>
      </c>
      <c r="AO1485" s="366">
        <v>86348</v>
      </c>
      <c r="AP1485" s="366">
        <v>58876</v>
      </c>
      <c r="AQ1485" s="366">
        <v>52764</v>
      </c>
      <c r="AR1485" s="366">
        <v>53688</v>
      </c>
      <c r="AS1485" s="411">
        <f t="shared" si="452"/>
        <v>884580</v>
      </c>
      <c r="AT1485" s="411">
        <f t="shared" si="453"/>
        <v>526784.25806451612</v>
      </c>
      <c r="AU1485" s="411">
        <f t="shared" si="454"/>
        <v>168647.60400444939</v>
      </c>
      <c r="AV1485" s="411">
        <f t="shared" si="455"/>
        <v>189148.13793103449</v>
      </c>
      <c r="AW1485" s="366">
        <v>0</v>
      </c>
      <c r="AX1485" s="366">
        <v>0</v>
      </c>
      <c r="AY1485" s="366">
        <v>0</v>
      </c>
      <c r="AZ1485" s="366">
        <v>0</v>
      </c>
      <c r="BA1485" s="366">
        <v>0</v>
      </c>
      <c r="BB1485" s="366">
        <v>0</v>
      </c>
      <c r="BC1485" s="366">
        <v>0</v>
      </c>
      <c r="BD1485" s="366">
        <v>0</v>
      </c>
      <c r="BE1485" s="366">
        <v>0</v>
      </c>
      <c r="BF1485" s="366">
        <v>0</v>
      </c>
      <c r="BG1485" s="366">
        <v>0</v>
      </c>
      <c r="BH1485" s="366">
        <v>0</v>
      </c>
      <c r="BI1485" s="411">
        <f t="shared" si="456"/>
        <v>0</v>
      </c>
      <c r="BJ1485" s="366">
        <v>76740</v>
      </c>
      <c r="BK1485" s="366">
        <v>84104</v>
      </c>
      <c r="BL1485" s="366">
        <v>73860</v>
      </c>
      <c r="BM1485" s="366">
        <v>76980.000000000015</v>
      </c>
      <c r="BN1485" s="366">
        <v>57152</v>
      </c>
      <c r="BO1485" s="366">
        <v>66036</v>
      </c>
      <c r="BP1485" s="366">
        <v>94976</v>
      </c>
      <c r="BQ1485" s="366">
        <v>103056</v>
      </c>
      <c r="BR1485" s="366">
        <v>86348</v>
      </c>
      <c r="BS1485" s="366">
        <v>58876</v>
      </c>
      <c r="BT1485" s="366">
        <v>52764</v>
      </c>
      <c r="BU1485" s="366">
        <v>53688</v>
      </c>
      <c r="BV1485" s="411">
        <f t="shared" si="457"/>
        <v>884580</v>
      </c>
      <c r="BW1485" s="366">
        <v>-3212.4086123400084</v>
      </c>
      <c r="BX1485" s="366">
        <v>-3628.1024057440027</v>
      </c>
      <c r="BY1485" s="366">
        <v>-2477.6644996200012</v>
      </c>
      <c r="BZ1485" s="366">
        <v>-2710.5653351400033</v>
      </c>
      <c r="CA1485" s="366">
        <v>804.43268863999037</v>
      </c>
      <c r="CB1485" s="366">
        <v>2964.6761825280028</v>
      </c>
      <c r="CC1485" s="366">
        <v>3029.4503267839978</v>
      </c>
      <c r="CD1485" s="366">
        <v>-5320.9233942240025</v>
      </c>
      <c r="CE1485" s="366">
        <v>1724.8320398880071</v>
      </c>
      <c r="CF1485" s="366">
        <v>1923.3439762080006</v>
      </c>
      <c r="CG1485" s="366">
        <v>-813.55550540399372</v>
      </c>
      <c r="CH1485" s="366">
        <v>2091.731134872</v>
      </c>
      <c r="CI1485" s="411">
        <f t="shared" si="458"/>
        <v>-5624.753403552013</v>
      </c>
      <c r="CJ1485" s="366">
        <v>73527.591387659995</v>
      </c>
      <c r="CK1485" s="366">
        <v>80475.897594255992</v>
      </c>
      <c r="CL1485" s="366">
        <v>71382.335500379995</v>
      </c>
      <c r="CM1485" s="366">
        <v>74269.434664860019</v>
      </c>
      <c r="CN1485" s="366">
        <v>57956.432688639994</v>
      </c>
      <c r="CO1485" s="366">
        <v>69000.676182527997</v>
      </c>
      <c r="CP1485" s="366">
        <v>98005.450326784005</v>
      </c>
      <c r="CQ1485" s="366">
        <v>97735.07660577599</v>
      </c>
      <c r="CR1485" s="366">
        <v>88072.832039888002</v>
      </c>
      <c r="CS1485" s="366">
        <v>60799.343976208002</v>
      </c>
      <c r="CT1485" s="366">
        <v>51950.444494596006</v>
      </c>
      <c r="CU1485" s="366">
        <v>55779.731134872003</v>
      </c>
      <c r="CV1485" s="411">
        <f t="shared" si="459"/>
        <v>878955.24659644801</v>
      </c>
      <c r="CW1485" s="366">
        <v>0</v>
      </c>
      <c r="CX1485" s="366">
        <v>0</v>
      </c>
      <c r="CY1485" s="366">
        <v>0</v>
      </c>
      <c r="CZ1485" s="366">
        <v>0</v>
      </c>
      <c r="DA1485" s="366">
        <v>0</v>
      </c>
      <c r="DB1485" s="366">
        <v>0</v>
      </c>
      <c r="DC1485" s="366">
        <v>0</v>
      </c>
      <c r="DD1485" s="366">
        <v>0</v>
      </c>
      <c r="DE1485" s="366">
        <v>0</v>
      </c>
      <c r="DF1485" s="366">
        <v>0</v>
      </c>
      <c r="DG1485" s="366">
        <v>0</v>
      </c>
      <c r="DH1485" s="366">
        <v>0</v>
      </c>
      <c r="DI1485" s="411">
        <f t="shared" si="460"/>
        <v>0</v>
      </c>
      <c r="DJ1485" s="366">
        <v>73527.591387659995</v>
      </c>
      <c r="DK1485" s="366">
        <v>80475.897594255992</v>
      </c>
      <c r="DL1485" s="366">
        <v>71382.335500379995</v>
      </c>
      <c r="DM1485" s="366">
        <v>74269.434664860019</v>
      </c>
      <c r="DN1485" s="366">
        <v>57956.432688639994</v>
      </c>
      <c r="DO1485" s="366">
        <v>69000.676182527997</v>
      </c>
      <c r="DP1485" s="366">
        <v>98005.450326784005</v>
      </c>
      <c r="DQ1485" s="366">
        <v>97735.07660577599</v>
      </c>
      <c r="DR1485" s="366">
        <v>88072.832039888002</v>
      </c>
      <c r="DS1485" s="366">
        <v>60799.343976208002</v>
      </c>
      <c r="DT1485" s="366">
        <v>51950.444494596006</v>
      </c>
      <c r="DU1485" s="366">
        <v>55779.731134872003</v>
      </c>
      <c r="DV1485" s="411">
        <f t="shared" si="461"/>
        <v>878955.24659644801</v>
      </c>
      <c r="DW1485" s="366">
        <v>73527.591387659995</v>
      </c>
      <c r="DX1485" s="366">
        <v>80475.897594255992</v>
      </c>
      <c r="DY1485" s="366">
        <v>71382.335500379995</v>
      </c>
      <c r="DZ1485" s="366">
        <v>74269.434664860019</v>
      </c>
      <c r="EA1485" s="366">
        <v>57956.432688639994</v>
      </c>
      <c r="EB1485" s="366">
        <v>69000.676182527997</v>
      </c>
      <c r="EC1485" s="366">
        <v>98005.450326784005</v>
      </c>
      <c r="ED1485" s="366">
        <v>97735.07660577599</v>
      </c>
      <c r="EE1485" s="366">
        <v>88072.832039888002</v>
      </c>
      <c r="EF1485" s="366">
        <v>60799.343976208002</v>
      </c>
      <c r="EG1485" s="366">
        <v>51950.444494596006</v>
      </c>
      <c r="EH1485" s="366">
        <v>55779.731134872003</v>
      </c>
      <c r="EI1485" s="411">
        <f t="shared" si="462"/>
        <v>878955.24659644801</v>
      </c>
      <c r="EK1485" s="411">
        <f t="shared" si="463"/>
        <v>878955.24659644801</v>
      </c>
      <c r="EL1485" s="7">
        <f t="shared" si="464"/>
        <v>0</v>
      </c>
    </row>
    <row r="1486" spans="1:142">
      <c r="A1486" s="365" t="str">
        <f t="shared" si="446"/>
        <v xml:space="preserve"> 251</v>
      </c>
      <c r="B1486" s="366" t="s">
        <v>995</v>
      </c>
      <c r="C1486" s="366" t="s">
        <v>929</v>
      </c>
      <c r="D1486" s="366">
        <v>45532</v>
      </c>
      <c r="E1486" s="366">
        <v>48836</v>
      </c>
      <c r="F1486" s="366">
        <v>39584</v>
      </c>
      <c r="G1486" s="366">
        <v>48008</v>
      </c>
      <c r="H1486" s="366">
        <v>34588</v>
      </c>
      <c r="I1486" s="366">
        <v>38852</v>
      </c>
      <c r="J1486" s="366">
        <v>56720</v>
      </c>
      <c r="K1486" s="366">
        <v>61360</v>
      </c>
      <c r="L1486" s="366">
        <v>48284</v>
      </c>
      <c r="M1486" s="366">
        <v>32260</v>
      </c>
      <c r="N1486" s="366">
        <v>29232</v>
      </c>
      <c r="O1486" s="366">
        <v>30492</v>
      </c>
      <c r="P1486" s="411">
        <f t="shared" si="447"/>
        <v>513748</v>
      </c>
      <c r="Q1486" s="411">
        <f t="shared" si="465"/>
        <v>310290.32258064515</v>
      </c>
      <c r="R1486" s="411">
        <f t="shared" si="466"/>
        <v>98153.953281423805</v>
      </c>
      <c r="S1486" s="411">
        <f t="shared" si="467"/>
        <v>105303.72413793103</v>
      </c>
      <c r="T1486" s="366">
        <v>0</v>
      </c>
      <c r="U1486" s="366">
        <v>0</v>
      </c>
      <c r="V1486" s="366">
        <v>0</v>
      </c>
      <c r="W1486" s="366">
        <v>0</v>
      </c>
      <c r="X1486" s="366">
        <v>0</v>
      </c>
      <c r="Y1486" s="366">
        <v>0</v>
      </c>
      <c r="Z1486" s="366">
        <v>0</v>
      </c>
      <c r="AA1486" s="366">
        <v>0</v>
      </c>
      <c r="AB1486" s="366">
        <v>0</v>
      </c>
      <c r="AC1486" s="366">
        <v>0</v>
      </c>
      <c r="AD1486" s="366">
        <v>0</v>
      </c>
      <c r="AE1486" s="366">
        <v>0</v>
      </c>
      <c r="AF1486" s="411">
        <f t="shared" si="451"/>
        <v>0</v>
      </c>
      <c r="AG1486" s="366">
        <v>45532</v>
      </c>
      <c r="AH1486" s="366">
        <v>48836</v>
      </c>
      <c r="AI1486" s="366">
        <v>39584</v>
      </c>
      <c r="AJ1486" s="366">
        <v>48008.000000000007</v>
      </c>
      <c r="AK1486" s="366">
        <v>34588</v>
      </c>
      <c r="AL1486" s="366">
        <v>38852</v>
      </c>
      <c r="AM1486" s="366">
        <v>56720</v>
      </c>
      <c r="AN1486" s="366">
        <v>61360</v>
      </c>
      <c r="AO1486" s="366">
        <v>48284</v>
      </c>
      <c r="AP1486" s="366">
        <v>32260</v>
      </c>
      <c r="AQ1486" s="366">
        <v>29232</v>
      </c>
      <c r="AR1486" s="366">
        <v>30492</v>
      </c>
      <c r="AS1486" s="411">
        <f t="shared" si="452"/>
        <v>513748</v>
      </c>
      <c r="AT1486" s="411">
        <f t="shared" si="453"/>
        <v>310290.32258064515</v>
      </c>
      <c r="AU1486" s="411">
        <f t="shared" si="454"/>
        <v>98153.953281423805</v>
      </c>
      <c r="AV1486" s="411">
        <f t="shared" si="455"/>
        <v>105303.72413793103</v>
      </c>
      <c r="AW1486" s="366">
        <v>0</v>
      </c>
      <c r="AX1486" s="366">
        <v>0</v>
      </c>
      <c r="AY1486" s="366">
        <v>0</v>
      </c>
      <c r="AZ1486" s="366">
        <v>0</v>
      </c>
      <c r="BA1486" s="366">
        <v>0</v>
      </c>
      <c r="BB1486" s="366">
        <v>0</v>
      </c>
      <c r="BC1486" s="366">
        <v>0</v>
      </c>
      <c r="BD1486" s="366">
        <v>0</v>
      </c>
      <c r="BE1486" s="366">
        <v>0</v>
      </c>
      <c r="BF1486" s="366">
        <v>0</v>
      </c>
      <c r="BG1486" s="366">
        <v>0</v>
      </c>
      <c r="BH1486" s="366">
        <v>0</v>
      </c>
      <c r="BI1486" s="411">
        <f t="shared" si="456"/>
        <v>0</v>
      </c>
      <c r="BJ1486" s="366">
        <v>45532</v>
      </c>
      <c r="BK1486" s="366">
        <v>48836</v>
      </c>
      <c r="BL1486" s="366">
        <v>39584</v>
      </c>
      <c r="BM1486" s="366">
        <v>48008.000000000007</v>
      </c>
      <c r="BN1486" s="366">
        <v>34588</v>
      </c>
      <c r="BO1486" s="366">
        <v>38852</v>
      </c>
      <c r="BP1486" s="366">
        <v>56720</v>
      </c>
      <c r="BQ1486" s="366">
        <v>61360</v>
      </c>
      <c r="BR1486" s="366">
        <v>48284</v>
      </c>
      <c r="BS1486" s="366">
        <v>32260</v>
      </c>
      <c r="BT1486" s="366">
        <v>29232</v>
      </c>
      <c r="BU1486" s="366">
        <v>30492</v>
      </c>
      <c r="BV1486" s="411">
        <f t="shared" si="457"/>
        <v>513748</v>
      </c>
      <c r="BW1486" s="366">
        <v>-1906.0123656120031</v>
      </c>
      <c r="BX1486" s="366">
        <v>-2106.7013350960033</v>
      </c>
      <c r="BY1486" s="366">
        <v>-1327.8617865279984</v>
      </c>
      <c r="BZ1486" s="366">
        <v>-1690.4237543440031</v>
      </c>
      <c r="CA1486" s="366">
        <v>486.83716815999469</v>
      </c>
      <c r="CB1486" s="366">
        <v>1744.2546344959965</v>
      </c>
      <c r="CC1486" s="366">
        <v>1809.1983504799948</v>
      </c>
      <c r="CD1486" s="366">
        <v>-3168.1014154400045</v>
      </c>
      <c r="CE1486" s="366">
        <v>964.49008910399664</v>
      </c>
      <c r="CF1486" s="366">
        <v>1053.86026008</v>
      </c>
      <c r="CG1486" s="366">
        <v>-450.72122155199736</v>
      </c>
      <c r="CH1486" s="366">
        <v>1187.9948175480029</v>
      </c>
      <c r="CI1486" s="411">
        <f t="shared" si="458"/>
        <v>-3403.1865587040238</v>
      </c>
      <c r="CJ1486" s="366">
        <v>43625.987634387995</v>
      </c>
      <c r="CK1486" s="366">
        <v>46729.298664903996</v>
      </c>
      <c r="CL1486" s="366">
        <v>38256.138213472004</v>
      </c>
      <c r="CM1486" s="366">
        <v>46317.576245656004</v>
      </c>
      <c r="CN1486" s="366">
        <v>35074.837168159997</v>
      </c>
      <c r="CO1486" s="366">
        <v>40596.254634495999</v>
      </c>
      <c r="CP1486" s="366">
        <v>58529.198350479994</v>
      </c>
      <c r="CQ1486" s="366">
        <v>58191.898584559996</v>
      </c>
      <c r="CR1486" s="366">
        <v>49248.490089103994</v>
      </c>
      <c r="CS1486" s="366">
        <v>33313.86026008</v>
      </c>
      <c r="CT1486" s="366">
        <v>28781.278778448002</v>
      </c>
      <c r="CU1486" s="366">
        <v>31679.994817548002</v>
      </c>
      <c r="CV1486" s="411">
        <f t="shared" si="459"/>
        <v>510344.81344129605</v>
      </c>
      <c r="CW1486" s="366">
        <v>0</v>
      </c>
      <c r="CX1486" s="366">
        <v>0</v>
      </c>
      <c r="CY1486" s="366">
        <v>0</v>
      </c>
      <c r="CZ1486" s="366">
        <v>0</v>
      </c>
      <c r="DA1486" s="366">
        <v>0</v>
      </c>
      <c r="DB1486" s="366">
        <v>0</v>
      </c>
      <c r="DC1486" s="366">
        <v>0</v>
      </c>
      <c r="DD1486" s="366">
        <v>0</v>
      </c>
      <c r="DE1486" s="366">
        <v>0</v>
      </c>
      <c r="DF1486" s="366">
        <v>0</v>
      </c>
      <c r="DG1486" s="366">
        <v>0</v>
      </c>
      <c r="DH1486" s="366">
        <v>0</v>
      </c>
      <c r="DI1486" s="411">
        <f t="shared" si="460"/>
        <v>0</v>
      </c>
      <c r="DJ1486" s="366">
        <v>43625.987634387995</v>
      </c>
      <c r="DK1486" s="366">
        <v>46729.298664903996</v>
      </c>
      <c r="DL1486" s="366">
        <v>38256.138213472004</v>
      </c>
      <c r="DM1486" s="366">
        <v>46317.576245656004</v>
      </c>
      <c r="DN1486" s="366">
        <v>35074.837168159997</v>
      </c>
      <c r="DO1486" s="366">
        <v>40596.254634495999</v>
      </c>
      <c r="DP1486" s="366">
        <v>58529.198350479994</v>
      </c>
      <c r="DQ1486" s="366">
        <v>58191.898584559996</v>
      </c>
      <c r="DR1486" s="366">
        <v>49248.490089103994</v>
      </c>
      <c r="DS1486" s="366">
        <v>33313.86026008</v>
      </c>
      <c r="DT1486" s="366">
        <v>28781.278778448002</v>
      </c>
      <c r="DU1486" s="366">
        <v>31679.994817548002</v>
      </c>
      <c r="DV1486" s="411">
        <f t="shared" si="461"/>
        <v>510344.81344129605</v>
      </c>
      <c r="DW1486" s="366">
        <v>43625.987634387995</v>
      </c>
      <c r="DX1486" s="366">
        <v>46729.298664903996</v>
      </c>
      <c r="DY1486" s="366">
        <v>38256.138213472004</v>
      </c>
      <c r="DZ1486" s="366">
        <v>46317.576245656004</v>
      </c>
      <c r="EA1486" s="366">
        <v>35074.837168159997</v>
      </c>
      <c r="EB1486" s="366">
        <v>40596.254634495999</v>
      </c>
      <c r="EC1486" s="366">
        <v>58529.198350479994</v>
      </c>
      <c r="ED1486" s="366">
        <v>58191.898584559996</v>
      </c>
      <c r="EE1486" s="366">
        <v>49248.490089103994</v>
      </c>
      <c r="EF1486" s="366">
        <v>33313.86026008</v>
      </c>
      <c r="EG1486" s="366">
        <v>28781.278778448002</v>
      </c>
      <c r="EH1486" s="366">
        <v>31679.994817548002</v>
      </c>
      <c r="EI1486" s="411">
        <f t="shared" si="462"/>
        <v>510344.81344129605</v>
      </c>
      <c r="EK1486" s="411">
        <f t="shared" si="463"/>
        <v>510344.81344129599</v>
      </c>
      <c r="EL1486" s="7">
        <f t="shared" si="464"/>
        <v>0</v>
      </c>
    </row>
    <row r="1487" spans="1:142">
      <c r="A1487" s="365" t="str">
        <f t="shared" si="446"/>
        <v xml:space="preserve"> 251</v>
      </c>
      <c r="B1487" s="366" t="s">
        <v>995</v>
      </c>
      <c r="C1487" s="366" t="s">
        <v>930</v>
      </c>
      <c r="D1487" s="366">
        <v>31208</v>
      </c>
      <c r="E1487" s="366">
        <v>35268</v>
      </c>
      <c r="F1487" s="366">
        <v>34276</v>
      </c>
      <c r="G1487" s="366">
        <v>28972</v>
      </c>
      <c r="H1487" s="366">
        <v>22564</v>
      </c>
      <c r="I1487" s="366">
        <v>27184</v>
      </c>
      <c r="J1487" s="366">
        <v>38256</v>
      </c>
      <c r="K1487" s="366">
        <v>41696</v>
      </c>
      <c r="L1487" s="366">
        <v>38064</v>
      </c>
      <c r="M1487" s="366">
        <v>26616</v>
      </c>
      <c r="N1487" s="366">
        <v>23532</v>
      </c>
      <c r="O1487" s="366">
        <v>23196</v>
      </c>
      <c r="P1487" s="411">
        <f t="shared" si="447"/>
        <v>370832</v>
      </c>
      <c r="Q1487" s="411">
        <f t="shared" si="465"/>
        <v>216493.93548387097</v>
      </c>
      <c r="R1487" s="411">
        <f t="shared" si="466"/>
        <v>70493.650723025581</v>
      </c>
      <c r="S1487" s="411">
        <f t="shared" si="467"/>
        <v>83844.413793103449</v>
      </c>
      <c r="T1487" s="366">
        <v>0</v>
      </c>
      <c r="U1487" s="366">
        <v>0</v>
      </c>
      <c r="V1487" s="366">
        <v>0</v>
      </c>
      <c r="W1487" s="366">
        <v>0</v>
      </c>
      <c r="X1487" s="366">
        <v>0</v>
      </c>
      <c r="Y1487" s="366">
        <v>0</v>
      </c>
      <c r="Z1487" s="366">
        <v>0</v>
      </c>
      <c r="AA1487" s="366">
        <v>0</v>
      </c>
      <c r="AB1487" s="366">
        <v>0</v>
      </c>
      <c r="AC1487" s="366">
        <v>0</v>
      </c>
      <c r="AD1487" s="366">
        <v>0</v>
      </c>
      <c r="AE1487" s="366">
        <v>0</v>
      </c>
      <c r="AF1487" s="411">
        <f t="shared" si="451"/>
        <v>0</v>
      </c>
      <c r="AG1487" s="366">
        <v>31208</v>
      </c>
      <c r="AH1487" s="366">
        <v>35268</v>
      </c>
      <c r="AI1487" s="366">
        <v>34276</v>
      </c>
      <c r="AJ1487" s="366">
        <v>28972.000000000007</v>
      </c>
      <c r="AK1487" s="366">
        <v>22564</v>
      </c>
      <c r="AL1487" s="366">
        <v>27184</v>
      </c>
      <c r="AM1487" s="366">
        <v>38256</v>
      </c>
      <c r="AN1487" s="366">
        <v>41696</v>
      </c>
      <c r="AO1487" s="366">
        <v>38064</v>
      </c>
      <c r="AP1487" s="366">
        <v>26616</v>
      </c>
      <c r="AQ1487" s="366">
        <v>23532</v>
      </c>
      <c r="AR1487" s="366">
        <v>23196</v>
      </c>
      <c r="AS1487" s="411">
        <f t="shared" si="452"/>
        <v>370832</v>
      </c>
      <c r="AT1487" s="411">
        <f t="shared" si="453"/>
        <v>216493.93548387097</v>
      </c>
      <c r="AU1487" s="411">
        <f t="shared" si="454"/>
        <v>70493.650723025581</v>
      </c>
      <c r="AV1487" s="411">
        <f t="shared" si="455"/>
        <v>83844.413793103449</v>
      </c>
      <c r="AW1487" s="366">
        <v>0</v>
      </c>
      <c r="AX1487" s="366">
        <v>0</v>
      </c>
      <c r="AY1487" s="366">
        <v>0</v>
      </c>
      <c r="AZ1487" s="366">
        <v>0</v>
      </c>
      <c r="BA1487" s="366">
        <v>0</v>
      </c>
      <c r="BB1487" s="366">
        <v>0</v>
      </c>
      <c r="BC1487" s="366">
        <v>0</v>
      </c>
      <c r="BD1487" s="366">
        <v>0</v>
      </c>
      <c r="BE1487" s="366">
        <v>0</v>
      </c>
      <c r="BF1487" s="366">
        <v>0</v>
      </c>
      <c r="BG1487" s="366">
        <v>0</v>
      </c>
      <c r="BH1487" s="366">
        <v>0</v>
      </c>
      <c r="BI1487" s="411">
        <f t="shared" si="456"/>
        <v>0</v>
      </c>
      <c r="BJ1487" s="366">
        <v>31208</v>
      </c>
      <c r="BK1487" s="366">
        <v>35268</v>
      </c>
      <c r="BL1487" s="366">
        <v>34276</v>
      </c>
      <c r="BM1487" s="366">
        <v>28972.000000000007</v>
      </c>
      <c r="BN1487" s="366">
        <v>22564</v>
      </c>
      <c r="BO1487" s="366">
        <v>27184</v>
      </c>
      <c r="BP1487" s="366">
        <v>38256</v>
      </c>
      <c r="BQ1487" s="366">
        <v>41696</v>
      </c>
      <c r="BR1487" s="366">
        <v>38064</v>
      </c>
      <c r="BS1487" s="366">
        <v>26616</v>
      </c>
      <c r="BT1487" s="366">
        <v>23532</v>
      </c>
      <c r="BU1487" s="366">
        <v>23196</v>
      </c>
      <c r="BV1487" s="411">
        <f t="shared" si="457"/>
        <v>370832</v>
      </c>
      <c r="BW1487" s="366">
        <v>-1306.3962467280016</v>
      </c>
      <c r="BX1487" s="366">
        <v>-1521.4010706479994</v>
      </c>
      <c r="BY1487" s="366">
        <v>-1149.8027130920018</v>
      </c>
      <c r="BZ1487" s="366">
        <v>-1020.1415807959997</v>
      </c>
      <c r="CA1487" s="366">
        <v>317.59552047999659</v>
      </c>
      <c r="CB1487" s="366">
        <v>1220.4215480319981</v>
      </c>
      <c r="CC1487" s="366">
        <v>1220.2519763039959</v>
      </c>
      <c r="CD1487" s="366">
        <v>-2152.821978783998</v>
      </c>
      <c r="CE1487" s="366">
        <v>760.34195078400319</v>
      </c>
      <c r="CF1487" s="366">
        <v>869.48371612800076</v>
      </c>
      <c r="CG1487" s="366">
        <v>-362.834283852</v>
      </c>
      <c r="CH1487" s="366">
        <v>903.73631732400054</v>
      </c>
      <c r="CI1487" s="411">
        <f t="shared" si="458"/>
        <v>-2221.5668448480051</v>
      </c>
      <c r="CJ1487" s="366">
        <v>29901.603753272</v>
      </c>
      <c r="CK1487" s="366">
        <v>33746.598929352003</v>
      </c>
      <c r="CL1487" s="366">
        <v>33126.197286907998</v>
      </c>
      <c r="CM1487" s="366">
        <v>27951.858419204007</v>
      </c>
      <c r="CN1487" s="366">
        <v>22881.595520479998</v>
      </c>
      <c r="CO1487" s="366">
        <v>28404.421548031998</v>
      </c>
      <c r="CP1487" s="366">
        <v>39476.251976303996</v>
      </c>
      <c r="CQ1487" s="366">
        <v>39543.178021216001</v>
      </c>
      <c r="CR1487" s="366">
        <v>38824.341950784001</v>
      </c>
      <c r="CS1487" s="366">
        <v>27485.483716128001</v>
      </c>
      <c r="CT1487" s="366">
        <v>23169.165716148</v>
      </c>
      <c r="CU1487" s="366">
        <v>24099.736317324001</v>
      </c>
      <c r="CV1487" s="411">
        <f t="shared" si="459"/>
        <v>368610.43315515196</v>
      </c>
      <c r="CW1487" s="366">
        <v>0</v>
      </c>
      <c r="CX1487" s="366">
        <v>0</v>
      </c>
      <c r="CY1487" s="366">
        <v>0</v>
      </c>
      <c r="CZ1487" s="366">
        <v>0</v>
      </c>
      <c r="DA1487" s="366">
        <v>0</v>
      </c>
      <c r="DB1487" s="366">
        <v>0</v>
      </c>
      <c r="DC1487" s="366">
        <v>0</v>
      </c>
      <c r="DD1487" s="366">
        <v>0</v>
      </c>
      <c r="DE1487" s="366">
        <v>0</v>
      </c>
      <c r="DF1487" s="366">
        <v>0</v>
      </c>
      <c r="DG1487" s="366">
        <v>0</v>
      </c>
      <c r="DH1487" s="366">
        <v>0</v>
      </c>
      <c r="DI1487" s="411">
        <f t="shared" si="460"/>
        <v>0</v>
      </c>
      <c r="DJ1487" s="366">
        <v>29901.603753272</v>
      </c>
      <c r="DK1487" s="366">
        <v>33746.598929352003</v>
      </c>
      <c r="DL1487" s="366">
        <v>33126.197286907998</v>
      </c>
      <c r="DM1487" s="366">
        <v>27951.858419204007</v>
      </c>
      <c r="DN1487" s="366">
        <v>22881.595520479998</v>
      </c>
      <c r="DO1487" s="366">
        <v>28404.421548031998</v>
      </c>
      <c r="DP1487" s="366">
        <v>39476.251976303996</v>
      </c>
      <c r="DQ1487" s="366">
        <v>39543.178021216001</v>
      </c>
      <c r="DR1487" s="366">
        <v>38824.341950784001</v>
      </c>
      <c r="DS1487" s="366">
        <v>27485.483716128001</v>
      </c>
      <c r="DT1487" s="366">
        <v>23169.165716148</v>
      </c>
      <c r="DU1487" s="366">
        <v>24099.736317324001</v>
      </c>
      <c r="DV1487" s="411">
        <f t="shared" si="461"/>
        <v>368610.43315515196</v>
      </c>
      <c r="DW1487" s="366">
        <v>29901.603753272</v>
      </c>
      <c r="DX1487" s="366">
        <v>33746.598929352003</v>
      </c>
      <c r="DY1487" s="366">
        <v>33126.197286907998</v>
      </c>
      <c r="DZ1487" s="366">
        <v>27951.858419204007</v>
      </c>
      <c r="EA1487" s="366">
        <v>22881.595520479998</v>
      </c>
      <c r="EB1487" s="366">
        <v>28404.421548031998</v>
      </c>
      <c r="EC1487" s="366">
        <v>39476.251976303996</v>
      </c>
      <c r="ED1487" s="366">
        <v>39543.178021216001</v>
      </c>
      <c r="EE1487" s="366">
        <v>38824.341950784001</v>
      </c>
      <c r="EF1487" s="366">
        <v>27485.483716128001</v>
      </c>
      <c r="EG1487" s="366">
        <v>23169.165716148</v>
      </c>
      <c r="EH1487" s="366">
        <v>24099.736317324001</v>
      </c>
      <c r="EI1487" s="411">
        <f t="shared" si="462"/>
        <v>368610.43315515196</v>
      </c>
      <c r="EK1487" s="411">
        <f t="shared" si="463"/>
        <v>368610.43315515202</v>
      </c>
      <c r="EL1487" s="7">
        <f t="shared" si="464"/>
        <v>0</v>
      </c>
    </row>
    <row r="1488" spans="1:142">
      <c r="A1488" s="365" t="str">
        <f t="shared" si="446"/>
        <v xml:space="preserve"> 251</v>
      </c>
      <c r="B1488" s="366" t="s">
        <v>995</v>
      </c>
      <c r="C1488" s="366" t="s">
        <v>1173</v>
      </c>
      <c r="D1488" s="366">
        <v>0</v>
      </c>
      <c r="E1488" s="366">
        <v>0</v>
      </c>
      <c r="F1488" s="366">
        <v>1</v>
      </c>
      <c r="G1488" s="366">
        <v>0</v>
      </c>
      <c r="H1488" s="366">
        <v>0</v>
      </c>
      <c r="I1488" s="366">
        <v>0</v>
      </c>
      <c r="J1488" s="366">
        <v>0</v>
      </c>
      <c r="K1488" s="366">
        <v>0</v>
      </c>
      <c r="L1488" s="366">
        <v>0</v>
      </c>
      <c r="M1488" s="366">
        <v>0</v>
      </c>
      <c r="N1488" s="366">
        <v>0</v>
      </c>
      <c r="O1488" s="366">
        <v>0</v>
      </c>
      <c r="P1488" s="411">
        <f t="shared" si="447"/>
        <v>1</v>
      </c>
      <c r="Q1488" s="411">
        <f t="shared" si="465"/>
        <v>1</v>
      </c>
      <c r="R1488" s="411">
        <f t="shared" si="466"/>
        <v>0</v>
      </c>
      <c r="S1488" s="411">
        <f t="shared" si="467"/>
        <v>0</v>
      </c>
      <c r="T1488" s="366">
        <v>0</v>
      </c>
      <c r="U1488" s="366">
        <v>0</v>
      </c>
      <c r="V1488" s="366">
        <v>0</v>
      </c>
      <c r="W1488" s="366">
        <v>0</v>
      </c>
      <c r="X1488" s="366">
        <v>0</v>
      </c>
      <c r="Y1488" s="366">
        <v>0</v>
      </c>
      <c r="Z1488" s="366">
        <v>0</v>
      </c>
      <c r="AA1488" s="366">
        <v>0</v>
      </c>
      <c r="AB1488" s="366">
        <v>0</v>
      </c>
      <c r="AC1488" s="366">
        <v>0</v>
      </c>
      <c r="AD1488" s="366">
        <v>0</v>
      </c>
      <c r="AE1488" s="366">
        <v>0</v>
      </c>
      <c r="AF1488" s="411">
        <f t="shared" si="451"/>
        <v>0</v>
      </c>
      <c r="AG1488" s="366">
        <v>0</v>
      </c>
      <c r="AH1488" s="366">
        <v>0</v>
      </c>
      <c r="AI1488" s="366">
        <v>0</v>
      </c>
      <c r="AJ1488" s="366">
        <v>0</v>
      </c>
      <c r="AK1488" s="366">
        <v>0</v>
      </c>
      <c r="AL1488" s="366">
        <v>0</v>
      </c>
      <c r="AM1488" s="366">
        <v>0</v>
      </c>
      <c r="AN1488" s="366">
        <v>0</v>
      </c>
      <c r="AO1488" s="366">
        <v>0</v>
      </c>
      <c r="AP1488" s="366">
        <v>0</v>
      </c>
      <c r="AQ1488" s="366">
        <v>0</v>
      </c>
      <c r="AR1488" s="366">
        <v>0</v>
      </c>
      <c r="AS1488" s="411">
        <f t="shared" si="452"/>
        <v>0</v>
      </c>
      <c r="AT1488" s="411">
        <f t="shared" si="453"/>
        <v>0</v>
      </c>
      <c r="AU1488" s="411">
        <f t="shared" si="454"/>
        <v>0</v>
      </c>
      <c r="AV1488" s="411">
        <f t="shared" si="455"/>
        <v>0</v>
      </c>
      <c r="AW1488" s="366">
        <v>0</v>
      </c>
      <c r="AX1488" s="366">
        <v>0</v>
      </c>
      <c r="AY1488" s="366">
        <v>0</v>
      </c>
      <c r="AZ1488" s="366">
        <v>0</v>
      </c>
      <c r="BA1488" s="366">
        <v>0</v>
      </c>
      <c r="BB1488" s="366">
        <v>0</v>
      </c>
      <c r="BC1488" s="366">
        <v>0</v>
      </c>
      <c r="BD1488" s="366">
        <v>0</v>
      </c>
      <c r="BE1488" s="366">
        <v>0</v>
      </c>
      <c r="BF1488" s="366">
        <v>0</v>
      </c>
      <c r="BG1488" s="366">
        <v>0</v>
      </c>
      <c r="BH1488" s="366">
        <v>0</v>
      </c>
      <c r="BI1488" s="411">
        <f t="shared" si="456"/>
        <v>0</v>
      </c>
      <c r="BJ1488" s="366">
        <v>0</v>
      </c>
      <c r="BK1488" s="366">
        <v>0</v>
      </c>
      <c r="BL1488" s="366">
        <v>0</v>
      </c>
      <c r="BM1488" s="366">
        <v>0</v>
      </c>
      <c r="BN1488" s="366">
        <v>0</v>
      </c>
      <c r="BO1488" s="366">
        <v>0</v>
      </c>
      <c r="BP1488" s="366">
        <v>0</v>
      </c>
      <c r="BQ1488" s="366">
        <v>0</v>
      </c>
      <c r="BR1488" s="366">
        <v>0</v>
      </c>
      <c r="BS1488" s="366">
        <v>0</v>
      </c>
      <c r="BT1488" s="366">
        <v>0</v>
      </c>
      <c r="BU1488" s="366">
        <v>0</v>
      </c>
      <c r="BV1488" s="411">
        <f t="shared" si="457"/>
        <v>0</v>
      </c>
      <c r="BW1488" s="366">
        <v>0</v>
      </c>
      <c r="BX1488" s="366">
        <v>0</v>
      </c>
      <c r="BY1488" s="366">
        <v>0</v>
      </c>
      <c r="BZ1488" s="366">
        <v>0</v>
      </c>
      <c r="CA1488" s="366">
        <v>0</v>
      </c>
      <c r="CB1488" s="366">
        <v>0</v>
      </c>
      <c r="CC1488" s="366">
        <v>0</v>
      </c>
      <c r="CD1488" s="366">
        <v>0</v>
      </c>
      <c r="CE1488" s="366">
        <v>0</v>
      </c>
      <c r="CF1488" s="366">
        <v>0</v>
      </c>
      <c r="CG1488" s="366">
        <v>0</v>
      </c>
      <c r="CH1488" s="366">
        <v>0</v>
      </c>
      <c r="CI1488" s="411">
        <f t="shared" si="458"/>
        <v>0</v>
      </c>
      <c r="CJ1488" s="366">
        <v>0</v>
      </c>
      <c r="CK1488" s="366">
        <v>0</v>
      </c>
      <c r="CL1488" s="366">
        <v>0</v>
      </c>
      <c r="CM1488" s="366">
        <v>0</v>
      </c>
      <c r="CN1488" s="366">
        <v>0</v>
      </c>
      <c r="CO1488" s="366">
        <v>0</v>
      </c>
      <c r="CP1488" s="366">
        <v>0</v>
      </c>
      <c r="CQ1488" s="366">
        <v>0</v>
      </c>
      <c r="CR1488" s="366">
        <v>0</v>
      </c>
      <c r="CS1488" s="366">
        <v>0</v>
      </c>
      <c r="CT1488" s="366">
        <v>0</v>
      </c>
      <c r="CU1488" s="366">
        <v>0</v>
      </c>
      <c r="CV1488" s="411">
        <f t="shared" si="459"/>
        <v>0</v>
      </c>
      <c r="CW1488" s="366">
        <v>0</v>
      </c>
      <c r="CX1488" s="366">
        <v>0</v>
      </c>
      <c r="CY1488" s="366">
        <v>0</v>
      </c>
      <c r="CZ1488" s="366">
        <v>0</v>
      </c>
      <c r="DA1488" s="366">
        <v>0</v>
      </c>
      <c r="DB1488" s="366">
        <v>0</v>
      </c>
      <c r="DC1488" s="366">
        <v>0</v>
      </c>
      <c r="DD1488" s="366">
        <v>0</v>
      </c>
      <c r="DE1488" s="366">
        <v>0</v>
      </c>
      <c r="DF1488" s="366">
        <v>0</v>
      </c>
      <c r="DG1488" s="366">
        <v>0</v>
      </c>
      <c r="DH1488" s="366">
        <v>0</v>
      </c>
      <c r="DI1488" s="411">
        <f t="shared" si="460"/>
        <v>0</v>
      </c>
      <c r="DJ1488" s="366">
        <v>0</v>
      </c>
      <c r="DK1488" s="366">
        <v>0</v>
      </c>
      <c r="DL1488" s="366">
        <v>0</v>
      </c>
      <c r="DM1488" s="366">
        <v>0</v>
      </c>
      <c r="DN1488" s="366">
        <v>0</v>
      </c>
      <c r="DO1488" s="366">
        <v>0</v>
      </c>
      <c r="DP1488" s="366">
        <v>0</v>
      </c>
      <c r="DQ1488" s="366">
        <v>0</v>
      </c>
      <c r="DR1488" s="366">
        <v>0</v>
      </c>
      <c r="DS1488" s="366">
        <v>0</v>
      </c>
      <c r="DT1488" s="366">
        <v>0</v>
      </c>
      <c r="DU1488" s="366">
        <v>0</v>
      </c>
      <c r="DV1488" s="411">
        <f t="shared" si="461"/>
        <v>0</v>
      </c>
      <c r="DW1488" s="366">
        <v>0</v>
      </c>
      <c r="DX1488" s="366">
        <v>0</v>
      </c>
      <c r="DY1488" s="366">
        <v>0</v>
      </c>
      <c r="DZ1488" s="366">
        <v>0</v>
      </c>
      <c r="EA1488" s="366">
        <v>0</v>
      </c>
      <c r="EB1488" s="366">
        <v>0</v>
      </c>
      <c r="EC1488" s="366">
        <v>0</v>
      </c>
      <c r="ED1488" s="366">
        <v>0</v>
      </c>
      <c r="EE1488" s="366">
        <v>0</v>
      </c>
      <c r="EF1488" s="366">
        <v>0</v>
      </c>
      <c r="EG1488" s="366">
        <v>0</v>
      </c>
      <c r="EH1488" s="366">
        <v>0</v>
      </c>
      <c r="EI1488" s="411">
        <f t="shared" si="462"/>
        <v>0</v>
      </c>
      <c r="EK1488" s="411">
        <f t="shared" si="463"/>
        <v>1</v>
      </c>
      <c r="EL1488" s="7">
        <f t="shared" si="464"/>
        <v>-1</v>
      </c>
    </row>
    <row r="1489" spans="1:142">
      <c r="A1489" s="365" t="str">
        <f t="shared" si="446"/>
        <v xml:space="preserve"> 251</v>
      </c>
      <c r="B1489" s="366" t="s">
        <v>995</v>
      </c>
      <c r="C1489" s="366" t="s">
        <v>1174</v>
      </c>
      <c r="D1489" s="366">
        <v>0</v>
      </c>
      <c r="E1489" s="366">
        <v>0</v>
      </c>
      <c r="F1489" s="366">
        <v>0</v>
      </c>
      <c r="G1489" s="366">
        <v>0</v>
      </c>
      <c r="H1489" s="366">
        <v>0</v>
      </c>
      <c r="I1489" s="366">
        <v>0</v>
      </c>
      <c r="J1489" s="366">
        <v>0</v>
      </c>
      <c r="K1489" s="366">
        <v>0</v>
      </c>
      <c r="L1489" s="366">
        <v>0</v>
      </c>
      <c r="M1489" s="366">
        <v>1</v>
      </c>
      <c r="N1489" s="366">
        <v>0</v>
      </c>
      <c r="O1489" s="366">
        <v>0</v>
      </c>
      <c r="P1489" s="411">
        <f t="shared" si="447"/>
        <v>1</v>
      </c>
      <c r="Q1489" s="411">
        <f t="shared" si="465"/>
        <v>0</v>
      </c>
      <c r="R1489" s="411">
        <f t="shared" si="466"/>
        <v>0</v>
      </c>
      <c r="S1489" s="411">
        <f t="shared" si="467"/>
        <v>1</v>
      </c>
      <c r="T1489" s="366">
        <v>0</v>
      </c>
      <c r="U1489" s="366">
        <v>0</v>
      </c>
      <c r="V1489" s="366">
        <v>0</v>
      </c>
      <c r="W1489" s="366">
        <v>0</v>
      </c>
      <c r="X1489" s="366">
        <v>0</v>
      </c>
      <c r="Y1489" s="366">
        <v>0</v>
      </c>
      <c r="Z1489" s="366">
        <v>0</v>
      </c>
      <c r="AA1489" s="366">
        <v>0</v>
      </c>
      <c r="AB1489" s="366">
        <v>0</v>
      </c>
      <c r="AC1489" s="366">
        <v>0</v>
      </c>
      <c r="AD1489" s="366">
        <v>0</v>
      </c>
      <c r="AE1489" s="366">
        <v>0</v>
      </c>
      <c r="AF1489" s="411">
        <f t="shared" si="451"/>
        <v>0</v>
      </c>
      <c r="AG1489" s="366">
        <v>0</v>
      </c>
      <c r="AH1489" s="366">
        <v>0</v>
      </c>
      <c r="AI1489" s="366">
        <v>0</v>
      </c>
      <c r="AJ1489" s="366">
        <v>0</v>
      </c>
      <c r="AK1489" s="366">
        <v>0</v>
      </c>
      <c r="AL1489" s="366">
        <v>0</v>
      </c>
      <c r="AM1489" s="366">
        <v>0</v>
      </c>
      <c r="AN1489" s="366">
        <v>0</v>
      </c>
      <c r="AO1489" s="366">
        <v>0</v>
      </c>
      <c r="AP1489" s="366">
        <v>0</v>
      </c>
      <c r="AQ1489" s="366">
        <v>0</v>
      </c>
      <c r="AR1489" s="366">
        <v>0</v>
      </c>
      <c r="AS1489" s="411">
        <f t="shared" si="452"/>
        <v>0</v>
      </c>
      <c r="AT1489" s="411">
        <f t="shared" si="453"/>
        <v>0</v>
      </c>
      <c r="AU1489" s="411">
        <f t="shared" si="454"/>
        <v>0</v>
      </c>
      <c r="AV1489" s="411">
        <f t="shared" si="455"/>
        <v>0</v>
      </c>
      <c r="AW1489" s="366">
        <v>0</v>
      </c>
      <c r="AX1489" s="366">
        <v>0</v>
      </c>
      <c r="AY1489" s="366">
        <v>0</v>
      </c>
      <c r="AZ1489" s="366">
        <v>0</v>
      </c>
      <c r="BA1489" s="366">
        <v>0</v>
      </c>
      <c r="BB1489" s="366">
        <v>0</v>
      </c>
      <c r="BC1489" s="366">
        <v>0</v>
      </c>
      <c r="BD1489" s="366">
        <v>0</v>
      </c>
      <c r="BE1489" s="366">
        <v>0</v>
      </c>
      <c r="BF1489" s="366">
        <v>0</v>
      </c>
      <c r="BG1489" s="366">
        <v>0</v>
      </c>
      <c r="BH1489" s="366">
        <v>0</v>
      </c>
      <c r="BI1489" s="411">
        <f t="shared" si="456"/>
        <v>0</v>
      </c>
      <c r="BJ1489" s="366">
        <v>0</v>
      </c>
      <c r="BK1489" s="366">
        <v>0</v>
      </c>
      <c r="BL1489" s="366">
        <v>0</v>
      </c>
      <c r="BM1489" s="366">
        <v>0</v>
      </c>
      <c r="BN1489" s="366">
        <v>0</v>
      </c>
      <c r="BO1489" s="366">
        <v>0</v>
      </c>
      <c r="BP1489" s="366">
        <v>0</v>
      </c>
      <c r="BQ1489" s="366">
        <v>0</v>
      </c>
      <c r="BR1489" s="366">
        <v>0</v>
      </c>
      <c r="BS1489" s="366">
        <v>0</v>
      </c>
      <c r="BT1489" s="366">
        <v>0</v>
      </c>
      <c r="BU1489" s="366">
        <v>0</v>
      </c>
      <c r="BV1489" s="411">
        <f t="shared" si="457"/>
        <v>0</v>
      </c>
      <c r="BW1489" s="366">
        <v>0</v>
      </c>
      <c r="BX1489" s="366">
        <v>0</v>
      </c>
      <c r="BY1489" s="366">
        <v>0</v>
      </c>
      <c r="BZ1489" s="366">
        <v>0</v>
      </c>
      <c r="CA1489" s="366">
        <v>0</v>
      </c>
      <c r="CB1489" s="366">
        <v>0</v>
      </c>
      <c r="CC1489" s="366">
        <v>0</v>
      </c>
      <c r="CD1489" s="366">
        <v>0</v>
      </c>
      <c r="CE1489" s="366">
        <v>0</v>
      </c>
      <c r="CF1489" s="366">
        <v>0</v>
      </c>
      <c r="CG1489" s="366">
        <v>0</v>
      </c>
      <c r="CH1489" s="366">
        <v>0</v>
      </c>
      <c r="CI1489" s="411">
        <f t="shared" si="458"/>
        <v>0</v>
      </c>
      <c r="CJ1489" s="366">
        <v>0</v>
      </c>
      <c r="CK1489" s="366">
        <v>0</v>
      </c>
      <c r="CL1489" s="366">
        <v>0</v>
      </c>
      <c r="CM1489" s="366">
        <v>0</v>
      </c>
      <c r="CN1489" s="366">
        <v>0</v>
      </c>
      <c r="CO1489" s="366">
        <v>0</v>
      </c>
      <c r="CP1489" s="366">
        <v>0</v>
      </c>
      <c r="CQ1489" s="366">
        <v>0</v>
      </c>
      <c r="CR1489" s="366">
        <v>0</v>
      </c>
      <c r="CS1489" s="366">
        <v>0</v>
      </c>
      <c r="CT1489" s="366">
        <v>0</v>
      </c>
      <c r="CU1489" s="366">
        <v>0</v>
      </c>
      <c r="CV1489" s="411">
        <f t="shared" si="459"/>
        <v>0</v>
      </c>
      <c r="CW1489" s="366">
        <v>0</v>
      </c>
      <c r="CX1489" s="366">
        <v>0</v>
      </c>
      <c r="CY1489" s="366">
        <v>0</v>
      </c>
      <c r="CZ1489" s="366">
        <v>0</v>
      </c>
      <c r="DA1489" s="366">
        <v>0</v>
      </c>
      <c r="DB1489" s="366">
        <v>0</v>
      </c>
      <c r="DC1489" s="366">
        <v>0</v>
      </c>
      <c r="DD1489" s="366">
        <v>0</v>
      </c>
      <c r="DE1489" s="366">
        <v>0</v>
      </c>
      <c r="DF1489" s="366">
        <v>0</v>
      </c>
      <c r="DG1489" s="366">
        <v>0</v>
      </c>
      <c r="DH1489" s="366">
        <v>0</v>
      </c>
      <c r="DI1489" s="411">
        <f t="shared" si="460"/>
        <v>0</v>
      </c>
      <c r="DJ1489" s="366">
        <v>0</v>
      </c>
      <c r="DK1489" s="366">
        <v>0</v>
      </c>
      <c r="DL1489" s="366">
        <v>0</v>
      </c>
      <c r="DM1489" s="366">
        <v>0</v>
      </c>
      <c r="DN1489" s="366">
        <v>0</v>
      </c>
      <c r="DO1489" s="366">
        <v>0</v>
      </c>
      <c r="DP1489" s="366">
        <v>0</v>
      </c>
      <c r="DQ1489" s="366">
        <v>0</v>
      </c>
      <c r="DR1489" s="366">
        <v>0</v>
      </c>
      <c r="DS1489" s="366">
        <v>0</v>
      </c>
      <c r="DT1489" s="366">
        <v>0</v>
      </c>
      <c r="DU1489" s="366">
        <v>0</v>
      </c>
      <c r="DV1489" s="411">
        <f t="shared" si="461"/>
        <v>0</v>
      </c>
      <c r="DW1489" s="366">
        <v>0</v>
      </c>
      <c r="DX1489" s="366">
        <v>0</v>
      </c>
      <c r="DY1489" s="366">
        <v>0</v>
      </c>
      <c r="DZ1489" s="366">
        <v>0</v>
      </c>
      <c r="EA1489" s="366">
        <v>0</v>
      </c>
      <c r="EB1489" s="366">
        <v>0</v>
      </c>
      <c r="EC1489" s="366">
        <v>0</v>
      </c>
      <c r="ED1489" s="366">
        <v>0</v>
      </c>
      <c r="EE1489" s="366">
        <v>0</v>
      </c>
      <c r="EF1489" s="366">
        <v>0</v>
      </c>
      <c r="EG1489" s="366">
        <v>0</v>
      </c>
      <c r="EH1489" s="366">
        <v>0</v>
      </c>
      <c r="EI1489" s="411">
        <f t="shared" si="462"/>
        <v>0</v>
      </c>
      <c r="EK1489" s="411">
        <f t="shared" si="463"/>
        <v>1</v>
      </c>
      <c r="EL1489" s="7">
        <f t="shared" si="464"/>
        <v>-1</v>
      </c>
    </row>
    <row r="1490" spans="1:142">
      <c r="A1490" s="365" t="str">
        <f t="shared" si="446"/>
        <v xml:space="preserve"> 251</v>
      </c>
      <c r="B1490" s="366" t="s">
        <v>995</v>
      </c>
      <c r="C1490" s="366" t="s">
        <v>1178</v>
      </c>
      <c r="D1490" s="366">
        <v>0</v>
      </c>
      <c r="E1490" s="366">
        <v>0</v>
      </c>
      <c r="F1490" s="366">
        <v>0</v>
      </c>
      <c r="G1490" s="366">
        <v>1</v>
      </c>
      <c r="H1490" s="366">
        <v>0</v>
      </c>
      <c r="I1490" s="366">
        <v>0</v>
      </c>
      <c r="J1490" s="366">
        <v>0</v>
      </c>
      <c r="K1490" s="366">
        <v>0</v>
      </c>
      <c r="L1490" s="366">
        <v>0</v>
      </c>
      <c r="M1490" s="366">
        <v>0</v>
      </c>
      <c r="N1490" s="366">
        <v>1</v>
      </c>
      <c r="O1490" s="366">
        <v>0</v>
      </c>
      <c r="P1490" s="411">
        <f t="shared" si="447"/>
        <v>2</v>
      </c>
      <c r="Q1490" s="411">
        <f t="shared" si="465"/>
        <v>1</v>
      </c>
      <c r="R1490" s="411">
        <f t="shared" si="466"/>
        <v>0</v>
      </c>
      <c r="S1490" s="411">
        <f t="shared" si="467"/>
        <v>1</v>
      </c>
      <c r="T1490" s="366">
        <v>0</v>
      </c>
      <c r="U1490" s="366">
        <v>0</v>
      </c>
      <c r="V1490" s="366">
        <v>0</v>
      </c>
      <c r="W1490" s="366">
        <v>0</v>
      </c>
      <c r="X1490" s="366">
        <v>0</v>
      </c>
      <c r="Y1490" s="366">
        <v>0</v>
      </c>
      <c r="Z1490" s="366">
        <v>0</v>
      </c>
      <c r="AA1490" s="366">
        <v>0</v>
      </c>
      <c r="AB1490" s="366">
        <v>0</v>
      </c>
      <c r="AC1490" s="366">
        <v>0</v>
      </c>
      <c r="AD1490" s="366">
        <v>0</v>
      </c>
      <c r="AE1490" s="366">
        <v>0</v>
      </c>
      <c r="AF1490" s="411">
        <f t="shared" si="451"/>
        <v>0</v>
      </c>
      <c r="AG1490" s="366">
        <v>0</v>
      </c>
      <c r="AH1490" s="366">
        <v>0</v>
      </c>
      <c r="AI1490" s="366">
        <v>0</v>
      </c>
      <c r="AJ1490" s="366">
        <v>0</v>
      </c>
      <c r="AK1490" s="366">
        <v>0</v>
      </c>
      <c r="AL1490" s="366">
        <v>0</v>
      </c>
      <c r="AM1490" s="366">
        <v>0</v>
      </c>
      <c r="AN1490" s="366">
        <v>0</v>
      </c>
      <c r="AO1490" s="366">
        <v>0</v>
      </c>
      <c r="AP1490" s="366">
        <v>0</v>
      </c>
      <c r="AQ1490" s="366">
        <v>0</v>
      </c>
      <c r="AR1490" s="366">
        <v>0</v>
      </c>
      <c r="AS1490" s="411">
        <f t="shared" si="452"/>
        <v>0</v>
      </c>
      <c r="AT1490" s="411">
        <f t="shared" si="453"/>
        <v>0</v>
      </c>
      <c r="AU1490" s="411">
        <f t="shared" si="454"/>
        <v>0</v>
      </c>
      <c r="AV1490" s="411">
        <f t="shared" si="455"/>
        <v>0</v>
      </c>
      <c r="AW1490" s="366">
        <v>0</v>
      </c>
      <c r="AX1490" s="366">
        <v>0</v>
      </c>
      <c r="AY1490" s="366">
        <v>0</v>
      </c>
      <c r="AZ1490" s="366">
        <v>0</v>
      </c>
      <c r="BA1490" s="366">
        <v>0</v>
      </c>
      <c r="BB1490" s="366">
        <v>0</v>
      </c>
      <c r="BC1490" s="366">
        <v>0</v>
      </c>
      <c r="BD1490" s="366">
        <v>0</v>
      </c>
      <c r="BE1490" s="366">
        <v>0</v>
      </c>
      <c r="BF1490" s="366">
        <v>0</v>
      </c>
      <c r="BG1490" s="366">
        <v>0</v>
      </c>
      <c r="BH1490" s="366">
        <v>0</v>
      </c>
      <c r="BI1490" s="411">
        <f t="shared" si="456"/>
        <v>0</v>
      </c>
      <c r="BJ1490" s="366">
        <v>0</v>
      </c>
      <c r="BK1490" s="366">
        <v>0</v>
      </c>
      <c r="BL1490" s="366">
        <v>0</v>
      </c>
      <c r="BM1490" s="366">
        <v>0</v>
      </c>
      <c r="BN1490" s="366">
        <v>0</v>
      </c>
      <c r="BO1490" s="366">
        <v>0</v>
      </c>
      <c r="BP1490" s="366">
        <v>0</v>
      </c>
      <c r="BQ1490" s="366">
        <v>0</v>
      </c>
      <c r="BR1490" s="366">
        <v>0</v>
      </c>
      <c r="BS1490" s="366">
        <v>0</v>
      </c>
      <c r="BT1490" s="366">
        <v>0</v>
      </c>
      <c r="BU1490" s="366">
        <v>0</v>
      </c>
      <c r="BV1490" s="411">
        <f t="shared" si="457"/>
        <v>0</v>
      </c>
      <c r="BW1490" s="366">
        <v>0</v>
      </c>
      <c r="BX1490" s="366">
        <v>0</v>
      </c>
      <c r="BY1490" s="366">
        <v>0</v>
      </c>
      <c r="BZ1490" s="366">
        <v>0</v>
      </c>
      <c r="CA1490" s="366">
        <v>0</v>
      </c>
      <c r="CB1490" s="366">
        <v>0</v>
      </c>
      <c r="CC1490" s="366">
        <v>0</v>
      </c>
      <c r="CD1490" s="366">
        <v>0</v>
      </c>
      <c r="CE1490" s="366">
        <v>0</v>
      </c>
      <c r="CF1490" s="366">
        <v>0</v>
      </c>
      <c r="CG1490" s="366">
        <v>0</v>
      </c>
      <c r="CH1490" s="366">
        <v>0</v>
      </c>
      <c r="CI1490" s="411">
        <f t="shared" si="458"/>
        <v>0</v>
      </c>
      <c r="CJ1490" s="366">
        <v>0</v>
      </c>
      <c r="CK1490" s="366">
        <v>0</v>
      </c>
      <c r="CL1490" s="366">
        <v>0</v>
      </c>
      <c r="CM1490" s="366">
        <v>0</v>
      </c>
      <c r="CN1490" s="366">
        <v>0</v>
      </c>
      <c r="CO1490" s="366">
        <v>0</v>
      </c>
      <c r="CP1490" s="366">
        <v>0</v>
      </c>
      <c r="CQ1490" s="366">
        <v>0</v>
      </c>
      <c r="CR1490" s="366">
        <v>0</v>
      </c>
      <c r="CS1490" s="366">
        <v>0</v>
      </c>
      <c r="CT1490" s="366">
        <v>0</v>
      </c>
      <c r="CU1490" s="366">
        <v>0</v>
      </c>
      <c r="CV1490" s="411">
        <f t="shared" si="459"/>
        <v>0</v>
      </c>
      <c r="CW1490" s="366">
        <v>0</v>
      </c>
      <c r="CX1490" s="366">
        <v>0</v>
      </c>
      <c r="CY1490" s="366">
        <v>0</v>
      </c>
      <c r="CZ1490" s="366">
        <v>0</v>
      </c>
      <c r="DA1490" s="366">
        <v>0</v>
      </c>
      <c r="DB1490" s="366">
        <v>0</v>
      </c>
      <c r="DC1490" s="366">
        <v>0</v>
      </c>
      <c r="DD1490" s="366">
        <v>0</v>
      </c>
      <c r="DE1490" s="366">
        <v>0</v>
      </c>
      <c r="DF1490" s="366">
        <v>0</v>
      </c>
      <c r="DG1490" s="366">
        <v>0</v>
      </c>
      <c r="DH1490" s="366">
        <v>0</v>
      </c>
      <c r="DI1490" s="411">
        <f t="shared" si="460"/>
        <v>0</v>
      </c>
      <c r="DJ1490" s="366">
        <v>0</v>
      </c>
      <c r="DK1490" s="366">
        <v>0</v>
      </c>
      <c r="DL1490" s="366">
        <v>0</v>
      </c>
      <c r="DM1490" s="366">
        <v>0</v>
      </c>
      <c r="DN1490" s="366">
        <v>0</v>
      </c>
      <c r="DO1490" s="366">
        <v>0</v>
      </c>
      <c r="DP1490" s="366">
        <v>0</v>
      </c>
      <c r="DQ1490" s="366">
        <v>0</v>
      </c>
      <c r="DR1490" s="366">
        <v>0</v>
      </c>
      <c r="DS1490" s="366">
        <v>0</v>
      </c>
      <c r="DT1490" s="366">
        <v>0</v>
      </c>
      <c r="DU1490" s="366">
        <v>0</v>
      </c>
      <c r="DV1490" s="411">
        <f t="shared" si="461"/>
        <v>0</v>
      </c>
      <c r="DW1490" s="366">
        <v>0</v>
      </c>
      <c r="DX1490" s="366">
        <v>0</v>
      </c>
      <c r="DY1490" s="366">
        <v>0</v>
      </c>
      <c r="DZ1490" s="366">
        <v>0</v>
      </c>
      <c r="EA1490" s="366">
        <v>0</v>
      </c>
      <c r="EB1490" s="366">
        <v>0</v>
      </c>
      <c r="EC1490" s="366">
        <v>0</v>
      </c>
      <c r="ED1490" s="366">
        <v>0</v>
      </c>
      <c r="EE1490" s="366">
        <v>0</v>
      </c>
      <c r="EF1490" s="366">
        <v>0</v>
      </c>
      <c r="EG1490" s="366">
        <v>0</v>
      </c>
      <c r="EH1490" s="366">
        <v>0</v>
      </c>
      <c r="EI1490" s="411">
        <f t="shared" si="462"/>
        <v>0</v>
      </c>
      <c r="EK1490" s="411">
        <f t="shared" si="463"/>
        <v>2</v>
      </c>
      <c r="EL1490" s="7">
        <f t="shared" si="464"/>
        <v>-2</v>
      </c>
    </row>
    <row r="1491" spans="1:142">
      <c r="A1491" s="365" t="str">
        <f t="shared" si="446"/>
        <v xml:space="preserve"> 251</v>
      </c>
      <c r="B1491" s="366" t="s">
        <v>995</v>
      </c>
      <c r="C1491" s="366" t="s">
        <v>1220</v>
      </c>
      <c r="D1491" s="366">
        <v>0</v>
      </c>
      <c r="E1491" s="366">
        <v>0</v>
      </c>
      <c r="F1491" s="366">
        <v>0</v>
      </c>
      <c r="G1491" s="366">
        <v>0</v>
      </c>
      <c r="H1491" s="366">
        <v>0</v>
      </c>
      <c r="I1491" s="366">
        <v>0</v>
      </c>
      <c r="J1491" s="366">
        <v>0</v>
      </c>
      <c r="K1491" s="366">
        <v>0</v>
      </c>
      <c r="L1491" s="366">
        <v>0</v>
      </c>
      <c r="M1491" s="366">
        <v>1</v>
      </c>
      <c r="N1491" s="366">
        <v>0</v>
      </c>
      <c r="O1491" s="366">
        <v>0</v>
      </c>
      <c r="P1491" s="411">
        <f t="shared" si="447"/>
        <v>1</v>
      </c>
      <c r="Q1491" s="411">
        <f t="shared" si="465"/>
        <v>0</v>
      </c>
      <c r="R1491" s="411">
        <f t="shared" si="466"/>
        <v>0</v>
      </c>
      <c r="S1491" s="411">
        <f t="shared" si="467"/>
        <v>1</v>
      </c>
      <c r="T1491" s="366">
        <v>0</v>
      </c>
      <c r="U1491" s="366">
        <v>0</v>
      </c>
      <c r="V1491" s="366">
        <v>0</v>
      </c>
      <c r="W1491" s="366">
        <v>0</v>
      </c>
      <c r="X1491" s="366">
        <v>0</v>
      </c>
      <c r="Y1491" s="366">
        <v>0</v>
      </c>
      <c r="Z1491" s="366">
        <v>0</v>
      </c>
      <c r="AA1491" s="366">
        <v>0</v>
      </c>
      <c r="AB1491" s="366">
        <v>0</v>
      </c>
      <c r="AC1491" s="366">
        <v>0</v>
      </c>
      <c r="AD1491" s="366">
        <v>0</v>
      </c>
      <c r="AE1491" s="366">
        <v>0</v>
      </c>
      <c r="AF1491" s="411">
        <f t="shared" si="451"/>
        <v>0</v>
      </c>
      <c r="AG1491" s="366">
        <v>0</v>
      </c>
      <c r="AH1491" s="366">
        <v>0</v>
      </c>
      <c r="AI1491" s="366">
        <v>0</v>
      </c>
      <c r="AJ1491" s="366">
        <v>0</v>
      </c>
      <c r="AK1491" s="366">
        <v>0</v>
      </c>
      <c r="AL1491" s="366">
        <v>0</v>
      </c>
      <c r="AM1491" s="366">
        <v>0</v>
      </c>
      <c r="AN1491" s="366">
        <v>0</v>
      </c>
      <c r="AO1491" s="366">
        <v>0</v>
      </c>
      <c r="AP1491" s="366">
        <v>0</v>
      </c>
      <c r="AQ1491" s="366">
        <v>0</v>
      </c>
      <c r="AR1491" s="366">
        <v>0</v>
      </c>
      <c r="AS1491" s="411">
        <f t="shared" si="452"/>
        <v>0</v>
      </c>
      <c r="AT1491" s="411">
        <f t="shared" si="453"/>
        <v>0</v>
      </c>
      <c r="AU1491" s="411">
        <f t="shared" si="454"/>
        <v>0</v>
      </c>
      <c r="AV1491" s="411">
        <f t="shared" si="455"/>
        <v>0</v>
      </c>
      <c r="AW1491" s="366">
        <v>0</v>
      </c>
      <c r="AX1491" s="366">
        <v>0</v>
      </c>
      <c r="AY1491" s="366">
        <v>0</v>
      </c>
      <c r="AZ1491" s="366">
        <v>0</v>
      </c>
      <c r="BA1491" s="366">
        <v>0</v>
      </c>
      <c r="BB1491" s="366">
        <v>0</v>
      </c>
      <c r="BC1491" s="366">
        <v>0</v>
      </c>
      <c r="BD1491" s="366">
        <v>0</v>
      </c>
      <c r="BE1491" s="366">
        <v>0</v>
      </c>
      <c r="BF1491" s="366">
        <v>0</v>
      </c>
      <c r="BG1491" s="366">
        <v>0</v>
      </c>
      <c r="BH1491" s="366">
        <v>0</v>
      </c>
      <c r="BI1491" s="411">
        <f t="shared" si="456"/>
        <v>0</v>
      </c>
      <c r="BJ1491" s="366">
        <v>0</v>
      </c>
      <c r="BK1491" s="366">
        <v>0</v>
      </c>
      <c r="BL1491" s="366">
        <v>0</v>
      </c>
      <c r="BM1491" s="366">
        <v>0</v>
      </c>
      <c r="BN1491" s="366">
        <v>0</v>
      </c>
      <c r="BO1491" s="366">
        <v>0</v>
      </c>
      <c r="BP1491" s="366">
        <v>0</v>
      </c>
      <c r="BQ1491" s="366">
        <v>0</v>
      </c>
      <c r="BR1491" s="366">
        <v>0</v>
      </c>
      <c r="BS1491" s="366">
        <v>0</v>
      </c>
      <c r="BT1491" s="366">
        <v>0</v>
      </c>
      <c r="BU1491" s="366">
        <v>0</v>
      </c>
      <c r="BV1491" s="411">
        <f t="shared" si="457"/>
        <v>0</v>
      </c>
      <c r="BW1491" s="366">
        <v>0</v>
      </c>
      <c r="BX1491" s="366">
        <v>0</v>
      </c>
      <c r="BY1491" s="366">
        <v>0</v>
      </c>
      <c r="BZ1491" s="366">
        <v>0</v>
      </c>
      <c r="CA1491" s="366">
        <v>0</v>
      </c>
      <c r="CB1491" s="366">
        <v>0</v>
      </c>
      <c r="CC1491" s="366">
        <v>0</v>
      </c>
      <c r="CD1491" s="366">
        <v>0</v>
      </c>
      <c r="CE1491" s="366">
        <v>0</v>
      </c>
      <c r="CF1491" s="366">
        <v>0</v>
      </c>
      <c r="CG1491" s="366">
        <v>0</v>
      </c>
      <c r="CH1491" s="366">
        <v>0</v>
      </c>
      <c r="CI1491" s="411">
        <f t="shared" si="458"/>
        <v>0</v>
      </c>
      <c r="CJ1491" s="366">
        <v>0</v>
      </c>
      <c r="CK1491" s="366">
        <v>0</v>
      </c>
      <c r="CL1491" s="366">
        <v>0</v>
      </c>
      <c r="CM1491" s="366">
        <v>0</v>
      </c>
      <c r="CN1491" s="366">
        <v>0</v>
      </c>
      <c r="CO1491" s="366">
        <v>0</v>
      </c>
      <c r="CP1491" s="366">
        <v>0</v>
      </c>
      <c r="CQ1491" s="366">
        <v>0</v>
      </c>
      <c r="CR1491" s="366">
        <v>0</v>
      </c>
      <c r="CS1491" s="366">
        <v>0</v>
      </c>
      <c r="CT1491" s="366">
        <v>0</v>
      </c>
      <c r="CU1491" s="366">
        <v>0</v>
      </c>
      <c r="CV1491" s="411">
        <f t="shared" si="459"/>
        <v>0</v>
      </c>
      <c r="CW1491" s="366">
        <v>0</v>
      </c>
      <c r="CX1491" s="366">
        <v>0</v>
      </c>
      <c r="CY1491" s="366">
        <v>0</v>
      </c>
      <c r="CZ1491" s="366">
        <v>0</v>
      </c>
      <c r="DA1491" s="366">
        <v>0</v>
      </c>
      <c r="DB1491" s="366">
        <v>0</v>
      </c>
      <c r="DC1491" s="366">
        <v>0</v>
      </c>
      <c r="DD1491" s="366">
        <v>0</v>
      </c>
      <c r="DE1491" s="366">
        <v>0</v>
      </c>
      <c r="DF1491" s="366">
        <v>0</v>
      </c>
      <c r="DG1491" s="366">
        <v>0</v>
      </c>
      <c r="DH1491" s="366">
        <v>0</v>
      </c>
      <c r="DI1491" s="411">
        <f t="shared" si="460"/>
        <v>0</v>
      </c>
      <c r="DJ1491" s="366">
        <v>0</v>
      </c>
      <c r="DK1491" s="366">
        <v>0</v>
      </c>
      <c r="DL1491" s="366">
        <v>0</v>
      </c>
      <c r="DM1491" s="366">
        <v>0</v>
      </c>
      <c r="DN1491" s="366">
        <v>0</v>
      </c>
      <c r="DO1491" s="366">
        <v>0</v>
      </c>
      <c r="DP1491" s="366">
        <v>0</v>
      </c>
      <c r="DQ1491" s="366">
        <v>0</v>
      </c>
      <c r="DR1491" s="366">
        <v>0</v>
      </c>
      <c r="DS1491" s="366">
        <v>0</v>
      </c>
      <c r="DT1491" s="366">
        <v>0</v>
      </c>
      <c r="DU1491" s="366">
        <v>0</v>
      </c>
      <c r="DV1491" s="411">
        <f t="shared" si="461"/>
        <v>0</v>
      </c>
      <c r="DW1491" s="366">
        <v>0</v>
      </c>
      <c r="DX1491" s="366">
        <v>0</v>
      </c>
      <c r="DY1491" s="366">
        <v>0</v>
      </c>
      <c r="DZ1491" s="366">
        <v>0</v>
      </c>
      <c r="EA1491" s="366">
        <v>0</v>
      </c>
      <c r="EB1491" s="366">
        <v>0</v>
      </c>
      <c r="EC1491" s="366">
        <v>0</v>
      </c>
      <c r="ED1491" s="366">
        <v>0</v>
      </c>
      <c r="EE1491" s="366">
        <v>0</v>
      </c>
      <c r="EF1491" s="366">
        <v>0</v>
      </c>
      <c r="EG1491" s="366">
        <v>0</v>
      </c>
      <c r="EH1491" s="366">
        <v>0</v>
      </c>
      <c r="EI1491" s="411">
        <f t="shared" si="462"/>
        <v>0</v>
      </c>
      <c r="EK1491" s="411">
        <f t="shared" si="463"/>
        <v>1</v>
      </c>
      <c r="EL1491" s="7">
        <f t="shared" si="464"/>
        <v>-1</v>
      </c>
    </row>
    <row r="1492" spans="1:142">
      <c r="A1492" s="365" t="str">
        <f t="shared" si="446"/>
        <v xml:space="preserve"> 251</v>
      </c>
      <c r="B1492" s="366" t="s">
        <v>995</v>
      </c>
      <c r="C1492" s="366" t="s">
        <v>1221</v>
      </c>
      <c r="D1492" s="366">
        <v>0</v>
      </c>
      <c r="E1492" s="366">
        <v>0</v>
      </c>
      <c r="F1492" s="366">
        <v>0</v>
      </c>
      <c r="G1492" s="366">
        <v>0</v>
      </c>
      <c r="H1492" s="366">
        <v>0</v>
      </c>
      <c r="I1492" s="366">
        <v>0</v>
      </c>
      <c r="J1492" s="366">
        <v>0</v>
      </c>
      <c r="K1492" s="366">
        <v>0</v>
      </c>
      <c r="L1492" s="366">
        <v>0</v>
      </c>
      <c r="M1492" s="366">
        <v>1</v>
      </c>
      <c r="N1492" s="366">
        <v>0</v>
      </c>
      <c r="O1492" s="366">
        <v>0</v>
      </c>
      <c r="P1492" s="411">
        <f t="shared" si="447"/>
        <v>1</v>
      </c>
      <c r="Q1492" s="411">
        <f t="shared" si="465"/>
        <v>0</v>
      </c>
      <c r="R1492" s="411">
        <f t="shared" si="466"/>
        <v>0</v>
      </c>
      <c r="S1492" s="411">
        <f t="shared" si="467"/>
        <v>1</v>
      </c>
      <c r="T1492" s="366">
        <v>0</v>
      </c>
      <c r="U1492" s="366">
        <v>0</v>
      </c>
      <c r="V1492" s="366">
        <v>0</v>
      </c>
      <c r="W1492" s="366">
        <v>0</v>
      </c>
      <c r="X1492" s="366">
        <v>0</v>
      </c>
      <c r="Y1492" s="366">
        <v>0</v>
      </c>
      <c r="Z1492" s="366">
        <v>0</v>
      </c>
      <c r="AA1492" s="366">
        <v>0</v>
      </c>
      <c r="AB1492" s="366">
        <v>0</v>
      </c>
      <c r="AC1492" s="366">
        <v>0</v>
      </c>
      <c r="AD1492" s="366">
        <v>0</v>
      </c>
      <c r="AE1492" s="366">
        <v>0</v>
      </c>
      <c r="AF1492" s="411">
        <f t="shared" si="451"/>
        <v>0</v>
      </c>
      <c r="AG1492" s="366">
        <v>0</v>
      </c>
      <c r="AH1492" s="366">
        <v>0</v>
      </c>
      <c r="AI1492" s="366">
        <v>0</v>
      </c>
      <c r="AJ1492" s="366">
        <v>0</v>
      </c>
      <c r="AK1492" s="366">
        <v>0</v>
      </c>
      <c r="AL1492" s="366">
        <v>0</v>
      </c>
      <c r="AM1492" s="366">
        <v>0</v>
      </c>
      <c r="AN1492" s="366">
        <v>0</v>
      </c>
      <c r="AO1492" s="366">
        <v>0</v>
      </c>
      <c r="AP1492" s="366">
        <v>0</v>
      </c>
      <c r="AQ1492" s="366">
        <v>0</v>
      </c>
      <c r="AR1492" s="366">
        <v>0</v>
      </c>
      <c r="AS1492" s="411">
        <f t="shared" si="452"/>
        <v>0</v>
      </c>
      <c r="AT1492" s="411">
        <f t="shared" si="453"/>
        <v>0</v>
      </c>
      <c r="AU1492" s="411">
        <f t="shared" si="454"/>
        <v>0</v>
      </c>
      <c r="AV1492" s="411">
        <f t="shared" si="455"/>
        <v>0</v>
      </c>
      <c r="AW1492" s="366">
        <v>0</v>
      </c>
      <c r="AX1492" s="366">
        <v>0</v>
      </c>
      <c r="AY1492" s="366">
        <v>0</v>
      </c>
      <c r="AZ1492" s="366">
        <v>0</v>
      </c>
      <c r="BA1492" s="366">
        <v>0</v>
      </c>
      <c r="BB1492" s="366">
        <v>0</v>
      </c>
      <c r="BC1492" s="366">
        <v>0</v>
      </c>
      <c r="BD1492" s="366">
        <v>0</v>
      </c>
      <c r="BE1492" s="366">
        <v>0</v>
      </c>
      <c r="BF1492" s="366">
        <v>0</v>
      </c>
      <c r="BG1492" s="366">
        <v>0</v>
      </c>
      <c r="BH1492" s="366">
        <v>0</v>
      </c>
      <c r="BI1492" s="411">
        <f t="shared" si="456"/>
        <v>0</v>
      </c>
      <c r="BJ1492" s="366">
        <v>0</v>
      </c>
      <c r="BK1492" s="366">
        <v>0</v>
      </c>
      <c r="BL1492" s="366">
        <v>0</v>
      </c>
      <c r="BM1492" s="366">
        <v>0</v>
      </c>
      <c r="BN1492" s="366">
        <v>0</v>
      </c>
      <c r="BO1492" s="366">
        <v>0</v>
      </c>
      <c r="BP1492" s="366">
        <v>0</v>
      </c>
      <c r="BQ1492" s="366">
        <v>0</v>
      </c>
      <c r="BR1492" s="366">
        <v>0</v>
      </c>
      <c r="BS1492" s="366">
        <v>0</v>
      </c>
      <c r="BT1492" s="366">
        <v>0</v>
      </c>
      <c r="BU1492" s="366">
        <v>0</v>
      </c>
      <c r="BV1492" s="411">
        <f t="shared" si="457"/>
        <v>0</v>
      </c>
      <c r="BW1492" s="366">
        <v>0</v>
      </c>
      <c r="BX1492" s="366">
        <v>0</v>
      </c>
      <c r="BY1492" s="366">
        <v>0</v>
      </c>
      <c r="BZ1492" s="366">
        <v>0</v>
      </c>
      <c r="CA1492" s="366">
        <v>0</v>
      </c>
      <c r="CB1492" s="366">
        <v>0</v>
      </c>
      <c r="CC1492" s="366">
        <v>0</v>
      </c>
      <c r="CD1492" s="366">
        <v>0</v>
      </c>
      <c r="CE1492" s="366">
        <v>0</v>
      </c>
      <c r="CF1492" s="366">
        <v>0</v>
      </c>
      <c r="CG1492" s="366">
        <v>0</v>
      </c>
      <c r="CH1492" s="366">
        <v>0</v>
      </c>
      <c r="CI1492" s="411">
        <f t="shared" si="458"/>
        <v>0</v>
      </c>
      <c r="CJ1492" s="366">
        <v>0</v>
      </c>
      <c r="CK1492" s="366">
        <v>0</v>
      </c>
      <c r="CL1492" s="366">
        <v>0</v>
      </c>
      <c r="CM1492" s="366">
        <v>0</v>
      </c>
      <c r="CN1492" s="366">
        <v>0</v>
      </c>
      <c r="CO1492" s="366">
        <v>0</v>
      </c>
      <c r="CP1492" s="366">
        <v>0</v>
      </c>
      <c r="CQ1492" s="366">
        <v>0</v>
      </c>
      <c r="CR1492" s="366">
        <v>0</v>
      </c>
      <c r="CS1492" s="366">
        <v>0</v>
      </c>
      <c r="CT1492" s="366">
        <v>0</v>
      </c>
      <c r="CU1492" s="366">
        <v>0</v>
      </c>
      <c r="CV1492" s="411">
        <f t="shared" si="459"/>
        <v>0</v>
      </c>
      <c r="CW1492" s="366">
        <v>0</v>
      </c>
      <c r="CX1492" s="366">
        <v>0</v>
      </c>
      <c r="CY1492" s="366">
        <v>0</v>
      </c>
      <c r="CZ1492" s="366">
        <v>0</v>
      </c>
      <c r="DA1492" s="366">
        <v>0</v>
      </c>
      <c r="DB1492" s="366">
        <v>0</v>
      </c>
      <c r="DC1492" s="366">
        <v>0</v>
      </c>
      <c r="DD1492" s="366">
        <v>0</v>
      </c>
      <c r="DE1492" s="366">
        <v>0</v>
      </c>
      <c r="DF1492" s="366">
        <v>0</v>
      </c>
      <c r="DG1492" s="366">
        <v>0</v>
      </c>
      <c r="DH1492" s="366">
        <v>0</v>
      </c>
      <c r="DI1492" s="411">
        <f t="shared" si="460"/>
        <v>0</v>
      </c>
      <c r="DJ1492" s="366">
        <v>0</v>
      </c>
      <c r="DK1492" s="366">
        <v>0</v>
      </c>
      <c r="DL1492" s="366">
        <v>0</v>
      </c>
      <c r="DM1492" s="366">
        <v>0</v>
      </c>
      <c r="DN1492" s="366">
        <v>0</v>
      </c>
      <c r="DO1492" s="366">
        <v>0</v>
      </c>
      <c r="DP1492" s="366">
        <v>0</v>
      </c>
      <c r="DQ1492" s="366">
        <v>0</v>
      </c>
      <c r="DR1492" s="366">
        <v>0</v>
      </c>
      <c r="DS1492" s="366">
        <v>0</v>
      </c>
      <c r="DT1492" s="366">
        <v>0</v>
      </c>
      <c r="DU1492" s="366">
        <v>0</v>
      </c>
      <c r="DV1492" s="411">
        <f t="shared" si="461"/>
        <v>0</v>
      </c>
      <c r="DW1492" s="366">
        <v>0</v>
      </c>
      <c r="DX1492" s="366">
        <v>0</v>
      </c>
      <c r="DY1492" s="366">
        <v>0</v>
      </c>
      <c r="DZ1492" s="366">
        <v>0</v>
      </c>
      <c r="EA1492" s="366">
        <v>0</v>
      </c>
      <c r="EB1492" s="366">
        <v>0</v>
      </c>
      <c r="EC1492" s="366">
        <v>0</v>
      </c>
      <c r="ED1492" s="366">
        <v>0</v>
      </c>
      <c r="EE1492" s="366">
        <v>0</v>
      </c>
      <c r="EF1492" s="366">
        <v>0</v>
      </c>
      <c r="EG1492" s="366">
        <v>0</v>
      </c>
      <c r="EH1492" s="366">
        <v>0</v>
      </c>
      <c r="EI1492" s="411">
        <f t="shared" si="462"/>
        <v>0</v>
      </c>
      <c r="EK1492" s="411">
        <f t="shared" si="463"/>
        <v>1</v>
      </c>
      <c r="EL1492" s="7">
        <f t="shared" si="464"/>
        <v>-1</v>
      </c>
    </row>
    <row r="1493" spans="1:142">
      <c r="A1493" s="365" t="str">
        <f t="shared" si="446"/>
        <v xml:space="preserve"> 251</v>
      </c>
      <c r="B1493" s="366" t="s">
        <v>995</v>
      </c>
      <c r="C1493" s="366" t="s">
        <v>1223</v>
      </c>
      <c r="D1493" s="366">
        <v>0</v>
      </c>
      <c r="E1493" s="366">
        <v>0</v>
      </c>
      <c r="F1493" s="366">
        <v>0</v>
      </c>
      <c r="G1493" s="366">
        <v>0</v>
      </c>
      <c r="H1493" s="366">
        <v>0</v>
      </c>
      <c r="I1493" s="366">
        <v>0</v>
      </c>
      <c r="J1493" s="366">
        <v>0</v>
      </c>
      <c r="K1493" s="366">
        <v>0</v>
      </c>
      <c r="L1493" s="366">
        <v>0</v>
      </c>
      <c r="M1493" s="366">
        <v>1</v>
      </c>
      <c r="N1493" s="366">
        <v>0</v>
      </c>
      <c r="O1493" s="366">
        <v>0</v>
      </c>
      <c r="P1493" s="411">
        <f t="shared" si="447"/>
        <v>1</v>
      </c>
      <c r="Q1493" s="411">
        <f t="shared" si="465"/>
        <v>0</v>
      </c>
      <c r="R1493" s="411">
        <f t="shared" si="466"/>
        <v>0</v>
      </c>
      <c r="S1493" s="411">
        <f t="shared" si="467"/>
        <v>1</v>
      </c>
      <c r="T1493" s="366">
        <v>0</v>
      </c>
      <c r="U1493" s="366">
        <v>0</v>
      </c>
      <c r="V1493" s="366">
        <v>0</v>
      </c>
      <c r="W1493" s="366">
        <v>0</v>
      </c>
      <c r="X1493" s="366">
        <v>0</v>
      </c>
      <c r="Y1493" s="366">
        <v>0</v>
      </c>
      <c r="Z1493" s="366">
        <v>0</v>
      </c>
      <c r="AA1493" s="366">
        <v>0</v>
      </c>
      <c r="AB1493" s="366">
        <v>0</v>
      </c>
      <c r="AC1493" s="366">
        <v>0</v>
      </c>
      <c r="AD1493" s="366">
        <v>0</v>
      </c>
      <c r="AE1493" s="366">
        <v>0</v>
      </c>
      <c r="AF1493" s="411">
        <f t="shared" si="451"/>
        <v>0</v>
      </c>
      <c r="AG1493" s="366">
        <v>0</v>
      </c>
      <c r="AH1493" s="366">
        <v>0</v>
      </c>
      <c r="AI1493" s="366">
        <v>0</v>
      </c>
      <c r="AJ1493" s="366">
        <v>0</v>
      </c>
      <c r="AK1493" s="366">
        <v>0</v>
      </c>
      <c r="AL1493" s="366">
        <v>0</v>
      </c>
      <c r="AM1493" s="366">
        <v>0</v>
      </c>
      <c r="AN1493" s="366">
        <v>0</v>
      </c>
      <c r="AO1493" s="366">
        <v>0</v>
      </c>
      <c r="AP1493" s="366">
        <v>0</v>
      </c>
      <c r="AQ1493" s="366">
        <v>0</v>
      </c>
      <c r="AR1493" s="366">
        <v>0</v>
      </c>
      <c r="AS1493" s="411">
        <f t="shared" si="452"/>
        <v>0</v>
      </c>
      <c r="AT1493" s="411">
        <f t="shared" si="453"/>
        <v>0</v>
      </c>
      <c r="AU1493" s="411">
        <f t="shared" si="454"/>
        <v>0</v>
      </c>
      <c r="AV1493" s="411">
        <f t="shared" si="455"/>
        <v>0</v>
      </c>
      <c r="AW1493" s="366">
        <v>0</v>
      </c>
      <c r="AX1493" s="366">
        <v>0</v>
      </c>
      <c r="AY1493" s="366">
        <v>0</v>
      </c>
      <c r="AZ1493" s="366">
        <v>0</v>
      </c>
      <c r="BA1493" s="366">
        <v>0</v>
      </c>
      <c r="BB1493" s="366">
        <v>0</v>
      </c>
      <c r="BC1493" s="366">
        <v>0</v>
      </c>
      <c r="BD1493" s="366">
        <v>0</v>
      </c>
      <c r="BE1493" s="366">
        <v>0</v>
      </c>
      <c r="BF1493" s="366">
        <v>0</v>
      </c>
      <c r="BG1493" s="366">
        <v>0</v>
      </c>
      <c r="BH1493" s="366">
        <v>0</v>
      </c>
      <c r="BI1493" s="411">
        <f t="shared" si="456"/>
        <v>0</v>
      </c>
      <c r="BJ1493" s="366">
        <v>0</v>
      </c>
      <c r="BK1493" s="366">
        <v>0</v>
      </c>
      <c r="BL1493" s="366">
        <v>0</v>
      </c>
      <c r="BM1493" s="366">
        <v>0</v>
      </c>
      <c r="BN1493" s="366">
        <v>0</v>
      </c>
      <c r="BO1493" s="366">
        <v>0</v>
      </c>
      <c r="BP1493" s="366">
        <v>0</v>
      </c>
      <c r="BQ1493" s="366">
        <v>0</v>
      </c>
      <c r="BR1493" s="366">
        <v>0</v>
      </c>
      <c r="BS1493" s="366">
        <v>0</v>
      </c>
      <c r="BT1493" s="366">
        <v>0</v>
      </c>
      <c r="BU1493" s="366">
        <v>0</v>
      </c>
      <c r="BV1493" s="411">
        <f t="shared" si="457"/>
        <v>0</v>
      </c>
      <c r="BW1493" s="366">
        <v>0</v>
      </c>
      <c r="BX1493" s="366">
        <v>0</v>
      </c>
      <c r="BY1493" s="366">
        <v>0</v>
      </c>
      <c r="BZ1493" s="366">
        <v>0</v>
      </c>
      <c r="CA1493" s="366">
        <v>0</v>
      </c>
      <c r="CB1493" s="366">
        <v>0</v>
      </c>
      <c r="CC1493" s="366">
        <v>0</v>
      </c>
      <c r="CD1493" s="366">
        <v>0</v>
      </c>
      <c r="CE1493" s="366">
        <v>0</v>
      </c>
      <c r="CF1493" s="366">
        <v>0</v>
      </c>
      <c r="CG1493" s="366">
        <v>0</v>
      </c>
      <c r="CH1493" s="366">
        <v>0</v>
      </c>
      <c r="CI1493" s="411">
        <f t="shared" si="458"/>
        <v>0</v>
      </c>
      <c r="CJ1493" s="366">
        <v>0</v>
      </c>
      <c r="CK1493" s="366">
        <v>0</v>
      </c>
      <c r="CL1493" s="366">
        <v>0</v>
      </c>
      <c r="CM1493" s="366">
        <v>0</v>
      </c>
      <c r="CN1493" s="366">
        <v>0</v>
      </c>
      <c r="CO1493" s="366">
        <v>0</v>
      </c>
      <c r="CP1493" s="366">
        <v>0</v>
      </c>
      <c r="CQ1493" s="366">
        <v>0</v>
      </c>
      <c r="CR1493" s="366">
        <v>0</v>
      </c>
      <c r="CS1493" s="366">
        <v>0</v>
      </c>
      <c r="CT1493" s="366">
        <v>0</v>
      </c>
      <c r="CU1493" s="366">
        <v>0</v>
      </c>
      <c r="CV1493" s="411">
        <f t="shared" si="459"/>
        <v>0</v>
      </c>
      <c r="CW1493" s="366">
        <v>0</v>
      </c>
      <c r="CX1493" s="366">
        <v>0</v>
      </c>
      <c r="CY1493" s="366">
        <v>0</v>
      </c>
      <c r="CZ1493" s="366">
        <v>0</v>
      </c>
      <c r="DA1493" s="366">
        <v>0</v>
      </c>
      <c r="DB1493" s="366">
        <v>0</v>
      </c>
      <c r="DC1493" s="366">
        <v>0</v>
      </c>
      <c r="DD1493" s="366">
        <v>0</v>
      </c>
      <c r="DE1493" s="366">
        <v>0</v>
      </c>
      <c r="DF1493" s="366">
        <v>0</v>
      </c>
      <c r="DG1493" s="366">
        <v>0</v>
      </c>
      <c r="DH1493" s="366">
        <v>0</v>
      </c>
      <c r="DI1493" s="411">
        <f t="shared" si="460"/>
        <v>0</v>
      </c>
      <c r="DJ1493" s="366">
        <v>0</v>
      </c>
      <c r="DK1493" s="366">
        <v>0</v>
      </c>
      <c r="DL1493" s="366">
        <v>0</v>
      </c>
      <c r="DM1493" s="366">
        <v>0</v>
      </c>
      <c r="DN1493" s="366">
        <v>0</v>
      </c>
      <c r="DO1493" s="366">
        <v>0</v>
      </c>
      <c r="DP1493" s="366">
        <v>0</v>
      </c>
      <c r="DQ1493" s="366">
        <v>0</v>
      </c>
      <c r="DR1493" s="366">
        <v>0</v>
      </c>
      <c r="DS1493" s="366">
        <v>0</v>
      </c>
      <c r="DT1493" s="366">
        <v>0</v>
      </c>
      <c r="DU1493" s="366">
        <v>0</v>
      </c>
      <c r="DV1493" s="411">
        <f t="shared" si="461"/>
        <v>0</v>
      </c>
      <c r="DW1493" s="366">
        <v>0</v>
      </c>
      <c r="DX1493" s="366">
        <v>0</v>
      </c>
      <c r="DY1493" s="366">
        <v>0</v>
      </c>
      <c r="DZ1493" s="366">
        <v>0</v>
      </c>
      <c r="EA1493" s="366">
        <v>0</v>
      </c>
      <c r="EB1493" s="366">
        <v>0</v>
      </c>
      <c r="EC1493" s="366">
        <v>0</v>
      </c>
      <c r="ED1493" s="366">
        <v>0</v>
      </c>
      <c r="EE1493" s="366">
        <v>0</v>
      </c>
      <c r="EF1493" s="366">
        <v>0</v>
      </c>
      <c r="EG1493" s="366">
        <v>0</v>
      </c>
      <c r="EH1493" s="366">
        <v>0</v>
      </c>
      <c r="EI1493" s="411">
        <f t="shared" si="462"/>
        <v>0</v>
      </c>
      <c r="EK1493" s="411">
        <f t="shared" si="463"/>
        <v>1</v>
      </c>
      <c r="EL1493" s="7">
        <f t="shared" si="464"/>
        <v>-1</v>
      </c>
    </row>
    <row r="1494" spans="1:142">
      <c r="A1494" s="365" t="str">
        <f t="shared" si="446"/>
        <v xml:space="preserve"> 251</v>
      </c>
      <c r="B1494" s="366" t="s">
        <v>995</v>
      </c>
      <c r="C1494" s="366" t="s">
        <v>1187</v>
      </c>
      <c r="D1494" s="366">
        <v>5</v>
      </c>
      <c r="E1494" s="366">
        <v>5</v>
      </c>
      <c r="F1494" s="366">
        <v>5</v>
      </c>
      <c r="G1494" s="366">
        <v>5</v>
      </c>
      <c r="H1494" s="366">
        <v>5</v>
      </c>
      <c r="I1494" s="366">
        <v>5</v>
      </c>
      <c r="J1494" s="366">
        <v>5</v>
      </c>
      <c r="K1494" s="366">
        <v>5</v>
      </c>
      <c r="L1494" s="366">
        <v>5</v>
      </c>
      <c r="M1494" s="366">
        <v>4</v>
      </c>
      <c r="N1494" s="366">
        <v>5</v>
      </c>
      <c r="O1494" s="366">
        <v>5</v>
      </c>
      <c r="P1494" s="411">
        <f t="shared" si="447"/>
        <v>59</v>
      </c>
      <c r="Q1494" s="411">
        <f t="shared" si="465"/>
        <v>34.838709677419352</v>
      </c>
      <c r="R1494" s="411">
        <f t="shared" si="466"/>
        <v>8.7819799777530587</v>
      </c>
      <c r="S1494" s="411">
        <f t="shared" si="467"/>
        <v>15.379310344827587</v>
      </c>
      <c r="T1494" s="366">
        <v>0</v>
      </c>
      <c r="U1494" s="366">
        <v>0</v>
      </c>
      <c r="V1494" s="366">
        <v>0</v>
      </c>
      <c r="W1494" s="366">
        <v>0</v>
      </c>
      <c r="X1494" s="366">
        <v>0</v>
      </c>
      <c r="Y1494" s="366">
        <v>0</v>
      </c>
      <c r="Z1494" s="366">
        <v>0</v>
      </c>
      <c r="AA1494" s="366">
        <v>0</v>
      </c>
      <c r="AB1494" s="366">
        <v>0</v>
      </c>
      <c r="AC1494" s="366">
        <v>0</v>
      </c>
      <c r="AD1494" s="366">
        <v>0</v>
      </c>
      <c r="AE1494" s="366">
        <v>0</v>
      </c>
      <c r="AF1494" s="411">
        <f t="shared" si="451"/>
        <v>0</v>
      </c>
      <c r="AG1494" s="366">
        <v>0</v>
      </c>
      <c r="AH1494" s="366">
        <v>0</v>
      </c>
      <c r="AI1494" s="366">
        <v>0</v>
      </c>
      <c r="AJ1494" s="366">
        <v>0</v>
      </c>
      <c r="AK1494" s="366">
        <v>0</v>
      </c>
      <c r="AL1494" s="366">
        <v>0</v>
      </c>
      <c r="AM1494" s="366">
        <v>0</v>
      </c>
      <c r="AN1494" s="366">
        <v>0</v>
      </c>
      <c r="AO1494" s="366">
        <v>0</v>
      </c>
      <c r="AP1494" s="366">
        <v>0</v>
      </c>
      <c r="AQ1494" s="366">
        <v>0</v>
      </c>
      <c r="AR1494" s="366">
        <v>0</v>
      </c>
      <c r="AS1494" s="411">
        <f t="shared" si="452"/>
        <v>0</v>
      </c>
      <c r="AT1494" s="411">
        <f t="shared" si="453"/>
        <v>0</v>
      </c>
      <c r="AU1494" s="411">
        <f t="shared" si="454"/>
        <v>0</v>
      </c>
      <c r="AV1494" s="411">
        <f t="shared" si="455"/>
        <v>0</v>
      </c>
      <c r="AW1494" s="366">
        <v>0</v>
      </c>
      <c r="AX1494" s="366">
        <v>0</v>
      </c>
      <c r="AY1494" s="366">
        <v>0</v>
      </c>
      <c r="AZ1494" s="366">
        <v>0</v>
      </c>
      <c r="BA1494" s="366">
        <v>0</v>
      </c>
      <c r="BB1494" s="366">
        <v>0</v>
      </c>
      <c r="BC1494" s="366">
        <v>0</v>
      </c>
      <c r="BD1494" s="366">
        <v>0</v>
      </c>
      <c r="BE1494" s="366">
        <v>0</v>
      </c>
      <c r="BF1494" s="366">
        <v>0</v>
      </c>
      <c r="BG1494" s="366">
        <v>0</v>
      </c>
      <c r="BH1494" s="366">
        <v>0</v>
      </c>
      <c r="BI1494" s="411">
        <f t="shared" si="456"/>
        <v>0</v>
      </c>
      <c r="BJ1494" s="366">
        <v>0</v>
      </c>
      <c r="BK1494" s="366">
        <v>0</v>
      </c>
      <c r="BL1494" s="366">
        <v>0</v>
      </c>
      <c r="BM1494" s="366">
        <v>0</v>
      </c>
      <c r="BN1494" s="366">
        <v>0</v>
      </c>
      <c r="BO1494" s="366">
        <v>0</v>
      </c>
      <c r="BP1494" s="366">
        <v>0</v>
      </c>
      <c r="BQ1494" s="366">
        <v>0</v>
      </c>
      <c r="BR1494" s="366">
        <v>0</v>
      </c>
      <c r="BS1494" s="366">
        <v>0</v>
      </c>
      <c r="BT1494" s="366">
        <v>0</v>
      </c>
      <c r="BU1494" s="366">
        <v>0</v>
      </c>
      <c r="BV1494" s="411">
        <f t="shared" si="457"/>
        <v>0</v>
      </c>
      <c r="BW1494" s="366">
        <v>0</v>
      </c>
      <c r="BX1494" s="366">
        <v>0</v>
      </c>
      <c r="BY1494" s="366">
        <v>0</v>
      </c>
      <c r="BZ1494" s="366">
        <v>0</v>
      </c>
      <c r="CA1494" s="366">
        <v>0</v>
      </c>
      <c r="CB1494" s="366">
        <v>0</v>
      </c>
      <c r="CC1494" s="366">
        <v>0</v>
      </c>
      <c r="CD1494" s="366">
        <v>0</v>
      </c>
      <c r="CE1494" s="366">
        <v>0</v>
      </c>
      <c r="CF1494" s="366">
        <v>0</v>
      </c>
      <c r="CG1494" s="366">
        <v>0</v>
      </c>
      <c r="CH1494" s="366">
        <v>0</v>
      </c>
      <c r="CI1494" s="411">
        <f t="shared" si="458"/>
        <v>0</v>
      </c>
      <c r="CJ1494" s="366">
        <v>0</v>
      </c>
      <c r="CK1494" s="366">
        <v>0</v>
      </c>
      <c r="CL1494" s="366">
        <v>0</v>
      </c>
      <c r="CM1494" s="366">
        <v>0</v>
      </c>
      <c r="CN1494" s="366">
        <v>0</v>
      </c>
      <c r="CO1494" s="366">
        <v>0</v>
      </c>
      <c r="CP1494" s="366">
        <v>0</v>
      </c>
      <c r="CQ1494" s="366">
        <v>0</v>
      </c>
      <c r="CR1494" s="366">
        <v>0</v>
      </c>
      <c r="CS1494" s="366">
        <v>0</v>
      </c>
      <c r="CT1494" s="366">
        <v>0</v>
      </c>
      <c r="CU1494" s="366">
        <v>0</v>
      </c>
      <c r="CV1494" s="411">
        <f t="shared" si="459"/>
        <v>0</v>
      </c>
      <c r="CW1494" s="366">
        <v>0</v>
      </c>
      <c r="CX1494" s="366">
        <v>0</v>
      </c>
      <c r="CY1494" s="366">
        <v>0</v>
      </c>
      <c r="CZ1494" s="366">
        <v>0</v>
      </c>
      <c r="DA1494" s="366">
        <v>0</v>
      </c>
      <c r="DB1494" s="366">
        <v>0</v>
      </c>
      <c r="DC1494" s="366">
        <v>0</v>
      </c>
      <c r="DD1494" s="366">
        <v>0</v>
      </c>
      <c r="DE1494" s="366">
        <v>0</v>
      </c>
      <c r="DF1494" s="366">
        <v>0</v>
      </c>
      <c r="DG1494" s="366">
        <v>0</v>
      </c>
      <c r="DH1494" s="366">
        <v>0</v>
      </c>
      <c r="DI1494" s="411">
        <f t="shared" si="460"/>
        <v>0</v>
      </c>
      <c r="DJ1494" s="366">
        <v>0</v>
      </c>
      <c r="DK1494" s="366">
        <v>0</v>
      </c>
      <c r="DL1494" s="366">
        <v>0</v>
      </c>
      <c r="DM1494" s="366">
        <v>0</v>
      </c>
      <c r="DN1494" s="366">
        <v>0</v>
      </c>
      <c r="DO1494" s="366">
        <v>0</v>
      </c>
      <c r="DP1494" s="366">
        <v>0</v>
      </c>
      <c r="DQ1494" s="366">
        <v>0</v>
      </c>
      <c r="DR1494" s="366">
        <v>0</v>
      </c>
      <c r="DS1494" s="366">
        <v>0</v>
      </c>
      <c r="DT1494" s="366">
        <v>0</v>
      </c>
      <c r="DU1494" s="366">
        <v>0</v>
      </c>
      <c r="DV1494" s="411">
        <f t="shared" si="461"/>
        <v>0</v>
      </c>
      <c r="DW1494" s="366">
        <v>0</v>
      </c>
      <c r="DX1494" s="366">
        <v>0</v>
      </c>
      <c r="DY1494" s="366">
        <v>0</v>
      </c>
      <c r="DZ1494" s="366">
        <v>0</v>
      </c>
      <c r="EA1494" s="366">
        <v>0</v>
      </c>
      <c r="EB1494" s="366">
        <v>0</v>
      </c>
      <c r="EC1494" s="366">
        <v>0</v>
      </c>
      <c r="ED1494" s="366">
        <v>0</v>
      </c>
      <c r="EE1494" s="366">
        <v>0</v>
      </c>
      <c r="EF1494" s="366">
        <v>0</v>
      </c>
      <c r="EG1494" s="366">
        <v>0</v>
      </c>
      <c r="EH1494" s="366">
        <v>0</v>
      </c>
      <c r="EI1494" s="411">
        <f t="shared" si="462"/>
        <v>0</v>
      </c>
      <c r="EK1494" s="411">
        <f t="shared" si="463"/>
        <v>59</v>
      </c>
      <c r="EL1494" s="7">
        <f t="shared" si="464"/>
        <v>-59</v>
      </c>
    </row>
    <row r="1495" spans="1:142">
      <c r="A1495" s="365" t="str">
        <f t="shared" si="446"/>
        <v xml:space="preserve"> 256</v>
      </c>
      <c r="B1495" s="366" t="s">
        <v>996</v>
      </c>
      <c r="C1495" s="366" t="s">
        <v>1167</v>
      </c>
      <c r="D1495" s="366">
        <v>7</v>
      </c>
      <c r="E1495" s="366">
        <v>7</v>
      </c>
      <c r="F1495" s="366">
        <v>7</v>
      </c>
      <c r="G1495" s="366">
        <v>7</v>
      </c>
      <c r="H1495" s="366">
        <v>7</v>
      </c>
      <c r="I1495" s="366">
        <v>7</v>
      </c>
      <c r="J1495" s="366">
        <v>6</v>
      </c>
      <c r="K1495" s="366">
        <v>6</v>
      </c>
      <c r="L1495" s="366">
        <v>5</v>
      </c>
      <c r="M1495" s="366">
        <v>5</v>
      </c>
      <c r="N1495" s="366">
        <v>5</v>
      </c>
      <c r="O1495" s="366">
        <v>5</v>
      </c>
      <c r="P1495" s="411">
        <f t="shared" si="447"/>
        <v>74</v>
      </c>
      <c r="Q1495" s="411">
        <f t="shared" si="465"/>
        <v>47.806451612903224</v>
      </c>
      <c r="R1495" s="411">
        <f t="shared" si="466"/>
        <v>9.8142380422691886</v>
      </c>
      <c r="S1495" s="411">
        <f t="shared" si="467"/>
        <v>16.379310344827587</v>
      </c>
      <c r="T1495" s="366">
        <v>0</v>
      </c>
      <c r="U1495" s="366">
        <v>0</v>
      </c>
      <c r="V1495" s="366">
        <v>-1.0000000000000002</v>
      </c>
      <c r="W1495" s="366">
        <v>0.99999999999999911</v>
      </c>
      <c r="X1495" s="366">
        <v>0</v>
      </c>
      <c r="Y1495" s="366">
        <v>0</v>
      </c>
      <c r="Z1495" s="366">
        <v>0</v>
      </c>
      <c r="AA1495" s="366">
        <v>0</v>
      </c>
      <c r="AB1495" s="366">
        <v>0</v>
      </c>
      <c r="AC1495" s="366">
        <v>0</v>
      </c>
      <c r="AD1495" s="366">
        <v>0</v>
      </c>
      <c r="AE1495" s="366">
        <v>0</v>
      </c>
      <c r="AF1495" s="411">
        <f t="shared" si="451"/>
        <v>-1.1102230246251565E-15</v>
      </c>
      <c r="AG1495" s="366">
        <v>7</v>
      </c>
      <c r="AH1495" s="366">
        <v>7</v>
      </c>
      <c r="AI1495" s="366">
        <v>6</v>
      </c>
      <c r="AJ1495" s="366">
        <v>7.9999999999999991</v>
      </c>
      <c r="AK1495" s="366">
        <v>7</v>
      </c>
      <c r="AL1495" s="366">
        <v>7</v>
      </c>
      <c r="AM1495" s="366">
        <v>6</v>
      </c>
      <c r="AN1495" s="366">
        <v>6</v>
      </c>
      <c r="AO1495" s="366">
        <v>5</v>
      </c>
      <c r="AP1495" s="366">
        <v>5</v>
      </c>
      <c r="AQ1495" s="366">
        <v>5</v>
      </c>
      <c r="AR1495" s="366">
        <v>5</v>
      </c>
      <c r="AS1495" s="411">
        <f t="shared" si="452"/>
        <v>74</v>
      </c>
      <c r="AT1495" s="411">
        <f t="shared" si="453"/>
        <v>47.806451612903224</v>
      </c>
      <c r="AU1495" s="411">
        <f t="shared" si="454"/>
        <v>9.8142380422691886</v>
      </c>
      <c r="AV1495" s="411">
        <f t="shared" si="455"/>
        <v>16.379310344827587</v>
      </c>
      <c r="AW1495" s="366">
        <v>0</v>
      </c>
      <c r="AX1495" s="366">
        <v>0</v>
      </c>
      <c r="AY1495" s="366">
        <v>0</v>
      </c>
      <c r="AZ1495" s="366">
        <v>0</v>
      </c>
      <c r="BA1495" s="366">
        <v>0</v>
      </c>
      <c r="BB1495" s="366">
        <v>0</v>
      </c>
      <c r="BC1495" s="366">
        <v>0</v>
      </c>
      <c r="BD1495" s="366">
        <v>0</v>
      </c>
      <c r="BE1495" s="366">
        <v>0</v>
      </c>
      <c r="BF1495" s="366">
        <v>0</v>
      </c>
      <c r="BG1495" s="366">
        <v>0</v>
      </c>
      <c r="BH1495" s="366">
        <v>0</v>
      </c>
      <c r="BI1495" s="411">
        <f t="shared" si="456"/>
        <v>0</v>
      </c>
      <c r="BJ1495" s="366">
        <v>7</v>
      </c>
      <c r="BK1495" s="366">
        <v>7</v>
      </c>
      <c r="BL1495" s="366">
        <v>6</v>
      </c>
      <c r="BM1495" s="366">
        <v>7.9999999999999991</v>
      </c>
      <c r="BN1495" s="366">
        <v>7</v>
      </c>
      <c r="BO1495" s="366">
        <v>7</v>
      </c>
      <c r="BP1495" s="366">
        <v>6</v>
      </c>
      <c r="BQ1495" s="366">
        <v>6</v>
      </c>
      <c r="BR1495" s="366">
        <v>5</v>
      </c>
      <c r="BS1495" s="366">
        <v>5</v>
      </c>
      <c r="BT1495" s="366">
        <v>5</v>
      </c>
      <c r="BU1495" s="366">
        <v>5</v>
      </c>
      <c r="BV1495" s="411">
        <f t="shared" si="457"/>
        <v>74</v>
      </c>
      <c r="BW1495" s="366">
        <v>0</v>
      </c>
      <c r="BX1495" s="366">
        <v>0</v>
      </c>
      <c r="BY1495" s="366">
        <v>0</v>
      </c>
      <c r="BZ1495" s="366">
        <v>0</v>
      </c>
      <c r="CA1495" s="366">
        <v>0</v>
      </c>
      <c r="CB1495" s="366">
        <v>0</v>
      </c>
      <c r="CC1495" s="366">
        <v>0</v>
      </c>
      <c r="CD1495" s="366">
        <v>0</v>
      </c>
      <c r="CE1495" s="366">
        <v>0</v>
      </c>
      <c r="CF1495" s="366">
        <v>0</v>
      </c>
      <c r="CG1495" s="366">
        <v>0</v>
      </c>
      <c r="CH1495" s="366">
        <v>0</v>
      </c>
      <c r="CI1495" s="411">
        <f t="shared" si="458"/>
        <v>0</v>
      </c>
      <c r="CJ1495" s="366">
        <v>7</v>
      </c>
      <c r="CK1495" s="366">
        <v>7</v>
      </c>
      <c r="CL1495" s="366">
        <v>6</v>
      </c>
      <c r="CM1495" s="366">
        <v>7.9999999999999991</v>
      </c>
      <c r="CN1495" s="366">
        <v>7</v>
      </c>
      <c r="CO1495" s="366">
        <v>7</v>
      </c>
      <c r="CP1495" s="366">
        <v>6</v>
      </c>
      <c r="CQ1495" s="366">
        <v>6</v>
      </c>
      <c r="CR1495" s="366">
        <v>5</v>
      </c>
      <c r="CS1495" s="366">
        <v>5</v>
      </c>
      <c r="CT1495" s="366">
        <v>5</v>
      </c>
      <c r="CU1495" s="366">
        <v>5</v>
      </c>
      <c r="CV1495" s="411">
        <f t="shared" si="459"/>
        <v>74</v>
      </c>
      <c r="CW1495" s="366">
        <v>-2</v>
      </c>
      <c r="CX1495" s="366">
        <v>-2</v>
      </c>
      <c r="CY1495" s="366">
        <v>-0.99999999999999978</v>
      </c>
      <c r="CZ1495" s="366">
        <v>-2.9999999999999991</v>
      </c>
      <c r="DA1495" s="366">
        <v>-2</v>
      </c>
      <c r="DB1495" s="366">
        <v>-2</v>
      </c>
      <c r="DC1495" s="366">
        <v>-1</v>
      </c>
      <c r="DD1495" s="366">
        <v>-1</v>
      </c>
      <c r="DE1495" s="366">
        <v>0</v>
      </c>
      <c r="DF1495" s="366">
        <v>0</v>
      </c>
      <c r="DG1495" s="366">
        <v>0</v>
      </c>
      <c r="DH1495" s="366">
        <v>0</v>
      </c>
      <c r="DI1495" s="411">
        <f t="shared" si="460"/>
        <v>-14</v>
      </c>
      <c r="DJ1495" s="366">
        <v>5</v>
      </c>
      <c r="DK1495" s="366">
        <v>5</v>
      </c>
      <c r="DL1495" s="366">
        <v>5</v>
      </c>
      <c r="DM1495" s="366">
        <v>5</v>
      </c>
      <c r="DN1495" s="366">
        <v>5</v>
      </c>
      <c r="DO1495" s="366">
        <v>5</v>
      </c>
      <c r="DP1495" s="366">
        <v>5</v>
      </c>
      <c r="DQ1495" s="366">
        <v>5</v>
      </c>
      <c r="DR1495" s="366">
        <v>5</v>
      </c>
      <c r="DS1495" s="366">
        <v>5</v>
      </c>
      <c r="DT1495" s="366">
        <v>5</v>
      </c>
      <c r="DU1495" s="366">
        <v>5</v>
      </c>
      <c r="DV1495" s="411">
        <f t="shared" si="461"/>
        <v>60</v>
      </c>
      <c r="DW1495" s="366">
        <v>5</v>
      </c>
      <c r="DX1495" s="366">
        <v>5</v>
      </c>
      <c r="DY1495" s="366">
        <v>5</v>
      </c>
      <c r="DZ1495" s="366">
        <v>5</v>
      </c>
      <c r="EA1495" s="366">
        <v>5</v>
      </c>
      <c r="EB1495" s="366">
        <v>5</v>
      </c>
      <c r="EC1495" s="366">
        <v>5</v>
      </c>
      <c r="ED1495" s="366">
        <v>5</v>
      </c>
      <c r="EE1495" s="366">
        <v>5</v>
      </c>
      <c r="EF1495" s="366">
        <v>5</v>
      </c>
      <c r="EG1495" s="366">
        <v>5</v>
      </c>
      <c r="EH1495" s="366">
        <v>5</v>
      </c>
      <c r="EI1495" s="411">
        <f t="shared" si="462"/>
        <v>60</v>
      </c>
      <c r="EK1495" s="411">
        <f t="shared" si="463"/>
        <v>60</v>
      </c>
      <c r="EL1495" s="7">
        <f t="shared" si="464"/>
        <v>0</v>
      </c>
    </row>
    <row r="1496" spans="1:142">
      <c r="A1496" s="365" t="str">
        <f t="shared" si="446"/>
        <v xml:space="preserve"> 256</v>
      </c>
      <c r="B1496" s="366" t="s">
        <v>996</v>
      </c>
      <c r="C1496" s="366" t="s">
        <v>1168</v>
      </c>
      <c r="D1496" s="366">
        <v>523888</v>
      </c>
      <c r="E1496" s="366">
        <v>537472</v>
      </c>
      <c r="F1496" s="366">
        <v>548416</v>
      </c>
      <c r="G1496" s="366">
        <v>534112</v>
      </c>
      <c r="H1496" s="366">
        <v>483568</v>
      </c>
      <c r="I1496" s="366">
        <v>495984</v>
      </c>
      <c r="J1496" s="366">
        <v>469488</v>
      </c>
      <c r="K1496" s="366">
        <v>533232</v>
      </c>
      <c r="L1496" s="366">
        <v>427392</v>
      </c>
      <c r="M1496" s="366">
        <v>442624</v>
      </c>
      <c r="N1496" s="366">
        <v>475424</v>
      </c>
      <c r="O1496" s="366">
        <v>475424</v>
      </c>
      <c r="P1496" s="411">
        <f t="shared" si="447"/>
        <v>5947024</v>
      </c>
      <c r="Q1496" s="411">
        <f t="shared" si="465"/>
        <v>3577783.2258064514</v>
      </c>
      <c r="R1496" s="411">
        <f t="shared" si="466"/>
        <v>857867.53281423799</v>
      </c>
      <c r="S1496" s="411">
        <f t="shared" si="467"/>
        <v>1511373.2413793104</v>
      </c>
      <c r="T1496" s="366">
        <v>0</v>
      </c>
      <c r="U1496" s="366">
        <v>0</v>
      </c>
      <c r="V1496" s="366">
        <v>-1680.0000000000291</v>
      </c>
      <c r="W1496" s="366">
        <v>1680</v>
      </c>
      <c r="X1496" s="366">
        <v>0</v>
      </c>
      <c r="Y1496" s="366">
        <v>0</v>
      </c>
      <c r="Z1496" s="366">
        <v>0</v>
      </c>
      <c r="AA1496" s="366">
        <v>0</v>
      </c>
      <c r="AB1496" s="366">
        <v>0</v>
      </c>
      <c r="AC1496" s="366">
        <v>0</v>
      </c>
      <c r="AD1496" s="366">
        <v>0</v>
      </c>
      <c r="AE1496" s="366">
        <v>0</v>
      </c>
      <c r="AF1496" s="411">
        <f t="shared" si="451"/>
        <v>-2.9103830456733704E-11</v>
      </c>
      <c r="AG1496" s="366">
        <v>523888</v>
      </c>
      <c r="AH1496" s="366">
        <v>537472</v>
      </c>
      <c r="AI1496" s="366">
        <v>546736</v>
      </c>
      <c r="AJ1496" s="366">
        <v>535792</v>
      </c>
      <c r="AK1496" s="366">
        <v>483568</v>
      </c>
      <c r="AL1496" s="366">
        <v>495984</v>
      </c>
      <c r="AM1496" s="366">
        <v>469488</v>
      </c>
      <c r="AN1496" s="366">
        <v>533232</v>
      </c>
      <c r="AO1496" s="366">
        <v>427392.00000000006</v>
      </c>
      <c r="AP1496" s="366">
        <v>442624</v>
      </c>
      <c r="AQ1496" s="366">
        <v>475424</v>
      </c>
      <c r="AR1496" s="366">
        <v>475424</v>
      </c>
      <c r="AS1496" s="411">
        <f t="shared" si="452"/>
        <v>5947024</v>
      </c>
      <c r="AT1496" s="411">
        <f t="shared" si="453"/>
        <v>3577783.2258064514</v>
      </c>
      <c r="AU1496" s="411">
        <f t="shared" si="454"/>
        <v>857867.53281423799</v>
      </c>
      <c r="AV1496" s="411">
        <f t="shared" si="455"/>
        <v>1511373.2413793104</v>
      </c>
      <c r="AW1496" s="366">
        <v>0</v>
      </c>
      <c r="AX1496" s="366">
        <v>0</v>
      </c>
      <c r="AY1496" s="366">
        <v>0</v>
      </c>
      <c r="AZ1496" s="366">
        <v>0</v>
      </c>
      <c r="BA1496" s="366">
        <v>0</v>
      </c>
      <c r="BB1496" s="366">
        <v>0</v>
      </c>
      <c r="BC1496" s="366">
        <v>0</v>
      </c>
      <c r="BD1496" s="366">
        <v>0</v>
      </c>
      <c r="BE1496" s="366">
        <v>0</v>
      </c>
      <c r="BF1496" s="366">
        <v>0</v>
      </c>
      <c r="BG1496" s="366">
        <v>0</v>
      </c>
      <c r="BH1496" s="366">
        <v>0</v>
      </c>
      <c r="BI1496" s="411">
        <f t="shared" si="456"/>
        <v>0</v>
      </c>
      <c r="BJ1496" s="366">
        <v>523888</v>
      </c>
      <c r="BK1496" s="366">
        <v>537472</v>
      </c>
      <c r="BL1496" s="366">
        <v>546736</v>
      </c>
      <c r="BM1496" s="366">
        <v>535792</v>
      </c>
      <c r="BN1496" s="366">
        <v>483568</v>
      </c>
      <c r="BO1496" s="366">
        <v>495984</v>
      </c>
      <c r="BP1496" s="366">
        <v>469488</v>
      </c>
      <c r="BQ1496" s="366">
        <v>533232</v>
      </c>
      <c r="BR1496" s="366">
        <v>427392.00000000006</v>
      </c>
      <c r="BS1496" s="366">
        <v>442624</v>
      </c>
      <c r="BT1496" s="366">
        <v>475424</v>
      </c>
      <c r="BU1496" s="366">
        <v>475424</v>
      </c>
      <c r="BV1496" s="411">
        <f t="shared" si="457"/>
        <v>5947024</v>
      </c>
      <c r="BW1496" s="366">
        <v>-21930.44465860803</v>
      </c>
      <c r="BX1496" s="366">
        <v>-23185.620852992026</v>
      </c>
      <c r="BY1496" s="366">
        <v>-18340.487108911999</v>
      </c>
      <c r="BZ1496" s="366">
        <v>-18865.929099056055</v>
      </c>
      <c r="CA1496" s="366">
        <v>6806.3743417599471</v>
      </c>
      <c r="CB1496" s="366">
        <v>22267.126290431974</v>
      </c>
      <c r="CC1496" s="366">
        <v>14975.262961392</v>
      </c>
      <c r="CD1496" s="366">
        <v>-27531.503486928035</v>
      </c>
      <c r="CE1496" s="366">
        <v>8537.3073515520082</v>
      </c>
      <c r="CF1496" s="366">
        <v>14459.511585791945</v>
      </c>
      <c r="CG1496" s="366">
        <v>-7330.4490296639851</v>
      </c>
      <c r="CH1496" s="366">
        <v>18522.932183456025</v>
      </c>
      <c r="CI1496" s="411">
        <f t="shared" si="458"/>
        <v>-31615.919521776232</v>
      </c>
      <c r="CJ1496" s="366">
        <v>501957.55534139194</v>
      </c>
      <c r="CK1496" s="366">
        <v>514286.37914700794</v>
      </c>
      <c r="CL1496" s="366">
        <v>528395.51289108791</v>
      </c>
      <c r="CM1496" s="366">
        <v>516926.07090094395</v>
      </c>
      <c r="CN1496" s="366">
        <v>490374.37434175995</v>
      </c>
      <c r="CO1496" s="366">
        <v>518251.12629043194</v>
      </c>
      <c r="CP1496" s="366">
        <v>484463.262961392</v>
      </c>
      <c r="CQ1496" s="366">
        <v>505700.49651307194</v>
      </c>
      <c r="CR1496" s="366">
        <v>435929.30735155207</v>
      </c>
      <c r="CS1496" s="366">
        <v>457083.51158579194</v>
      </c>
      <c r="CT1496" s="366">
        <v>468093.55097033601</v>
      </c>
      <c r="CU1496" s="366">
        <v>493946.93218345603</v>
      </c>
      <c r="CV1496" s="411">
        <f t="shared" si="459"/>
        <v>5915408.080478223</v>
      </c>
      <c r="CW1496" s="366">
        <v>-152006.84543223202</v>
      </c>
      <c r="CX1496" s="366">
        <v>-154541.5871940832</v>
      </c>
      <c r="CY1496" s="366">
        <v>-98014.57222410485</v>
      </c>
      <c r="CZ1496" s="366">
        <v>-201002.58825916046</v>
      </c>
      <c r="DA1496" s="366">
        <v>-153170.80389433596</v>
      </c>
      <c r="DB1496" s="366">
        <v>-166138.28083199996</v>
      </c>
      <c r="DC1496" s="366">
        <v>-94802.442010847997</v>
      </c>
      <c r="DD1496" s="366">
        <v>-103721.179341528</v>
      </c>
      <c r="DE1496" s="366">
        <v>0</v>
      </c>
      <c r="DF1496" s="366">
        <v>0</v>
      </c>
      <c r="DG1496" s="366">
        <v>0</v>
      </c>
      <c r="DH1496" s="366">
        <v>0</v>
      </c>
      <c r="DI1496" s="411">
        <f t="shared" si="460"/>
        <v>-1123398.2991882924</v>
      </c>
      <c r="DJ1496" s="366">
        <v>349950.70990915998</v>
      </c>
      <c r="DK1496" s="366">
        <v>359744.7919529248</v>
      </c>
      <c r="DL1496" s="366">
        <v>430380.94066698314</v>
      </c>
      <c r="DM1496" s="366">
        <v>315923.48264178348</v>
      </c>
      <c r="DN1496" s="366">
        <v>337203.57044742396</v>
      </c>
      <c r="DO1496" s="366">
        <v>352112.84545843198</v>
      </c>
      <c r="DP1496" s="366">
        <v>389660.82095054397</v>
      </c>
      <c r="DQ1496" s="366">
        <v>401979.31717154395</v>
      </c>
      <c r="DR1496" s="366">
        <v>435929.30735155207</v>
      </c>
      <c r="DS1496" s="366">
        <v>457083.51158579194</v>
      </c>
      <c r="DT1496" s="366">
        <v>468093.55097033601</v>
      </c>
      <c r="DU1496" s="366">
        <v>493946.93218345603</v>
      </c>
      <c r="DV1496" s="411">
        <f t="shared" si="461"/>
        <v>4792009.7812899314</v>
      </c>
      <c r="DW1496" s="366">
        <v>349950.70990915998</v>
      </c>
      <c r="DX1496" s="366">
        <v>359744.7919529248</v>
      </c>
      <c r="DY1496" s="366">
        <v>430380.94066698314</v>
      </c>
      <c r="DZ1496" s="366">
        <v>315923.48264178348</v>
      </c>
      <c r="EA1496" s="366">
        <v>337203.57044742396</v>
      </c>
      <c r="EB1496" s="366">
        <v>352112.84545843198</v>
      </c>
      <c r="EC1496" s="366">
        <v>389660.82095054397</v>
      </c>
      <c r="ED1496" s="366">
        <v>401979.31717154395</v>
      </c>
      <c r="EE1496" s="366">
        <v>435929.30735155207</v>
      </c>
      <c r="EF1496" s="366">
        <v>457083.51158579194</v>
      </c>
      <c r="EG1496" s="366">
        <v>468093.55097033601</v>
      </c>
      <c r="EH1496" s="366">
        <v>493946.93218345603</v>
      </c>
      <c r="EI1496" s="411">
        <f t="shared" si="462"/>
        <v>4792009.7812899314</v>
      </c>
      <c r="EK1496" s="411">
        <f t="shared" si="463"/>
        <v>4792009.7812899314</v>
      </c>
      <c r="EL1496" s="7">
        <f t="shared" si="464"/>
        <v>0</v>
      </c>
    </row>
    <row r="1497" spans="1:142">
      <c r="A1497" s="365" t="str">
        <f t="shared" si="446"/>
        <v xml:space="preserve"> 256</v>
      </c>
      <c r="B1497" s="366" t="s">
        <v>996</v>
      </c>
      <c r="C1497" s="366" t="s">
        <v>1169</v>
      </c>
      <c r="D1497" s="366">
        <v>523888</v>
      </c>
      <c r="E1497" s="366">
        <v>537472</v>
      </c>
      <c r="F1497" s="366">
        <v>548416</v>
      </c>
      <c r="G1497" s="366">
        <v>534112</v>
      </c>
      <c r="H1497" s="366">
        <v>483568</v>
      </c>
      <c r="I1497" s="366">
        <v>495984</v>
      </c>
      <c r="J1497" s="366">
        <v>469488</v>
      </c>
      <c r="K1497" s="366">
        <v>533232</v>
      </c>
      <c r="L1497" s="366">
        <v>427392</v>
      </c>
      <c r="M1497" s="366">
        <v>442624</v>
      </c>
      <c r="N1497" s="366">
        <v>475424</v>
      </c>
      <c r="O1497" s="366">
        <v>475424</v>
      </c>
      <c r="P1497" s="411">
        <f t="shared" si="447"/>
        <v>5947024</v>
      </c>
      <c r="Q1497" s="411">
        <f t="shared" si="465"/>
        <v>3577783.2258064514</v>
      </c>
      <c r="R1497" s="411">
        <f t="shared" si="466"/>
        <v>857867.53281423799</v>
      </c>
      <c r="S1497" s="411">
        <f t="shared" si="467"/>
        <v>1511373.2413793104</v>
      </c>
      <c r="T1497" s="366">
        <v>0</v>
      </c>
      <c r="U1497" s="366">
        <v>0</v>
      </c>
      <c r="V1497" s="366">
        <v>-1680.0000000000291</v>
      </c>
      <c r="W1497" s="366">
        <v>1680</v>
      </c>
      <c r="X1497" s="366">
        <v>0</v>
      </c>
      <c r="Y1497" s="366">
        <v>0</v>
      </c>
      <c r="Z1497" s="366">
        <v>0</v>
      </c>
      <c r="AA1497" s="366">
        <v>0</v>
      </c>
      <c r="AB1497" s="366">
        <v>0</v>
      </c>
      <c r="AC1497" s="366">
        <v>0</v>
      </c>
      <c r="AD1497" s="366">
        <v>0</v>
      </c>
      <c r="AE1497" s="366">
        <v>0</v>
      </c>
      <c r="AF1497" s="411">
        <f t="shared" si="451"/>
        <v>-2.9103830456733704E-11</v>
      </c>
      <c r="AG1497" s="366">
        <v>523888</v>
      </c>
      <c r="AH1497" s="366">
        <v>537472</v>
      </c>
      <c r="AI1497" s="366">
        <v>546736</v>
      </c>
      <c r="AJ1497" s="366">
        <v>535792</v>
      </c>
      <c r="AK1497" s="366">
        <v>483568</v>
      </c>
      <c r="AL1497" s="366">
        <v>495984</v>
      </c>
      <c r="AM1497" s="366">
        <v>469488</v>
      </c>
      <c r="AN1497" s="366">
        <v>533232</v>
      </c>
      <c r="AO1497" s="366">
        <v>427392.00000000006</v>
      </c>
      <c r="AP1497" s="366">
        <v>442624</v>
      </c>
      <c r="AQ1497" s="366">
        <v>475424</v>
      </c>
      <c r="AR1497" s="366">
        <v>475424</v>
      </c>
      <c r="AS1497" s="411">
        <f t="shared" si="452"/>
        <v>5947024</v>
      </c>
      <c r="AT1497" s="411">
        <f t="shared" si="453"/>
        <v>3577783.2258064514</v>
      </c>
      <c r="AU1497" s="411">
        <f t="shared" si="454"/>
        <v>857867.53281423799</v>
      </c>
      <c r="AV1497" s="411">
        <f t="shared" si="455"/>
        <v>1511373.2413793104</v>
      </c>
      <c r="AW1497" s="366">
        <v>0</v>
      </c>
      <c r="AX1497" s="366">
        <v>0</v>
      </c>
      <c r="AY1497" s="366">
        <v>0</v>
      </c>
      <c r="AZ1497" s="366">
        <v>0</v>
      </c>
      <c r="BA1497" s="366">
        <v>0</v>
      </c>
      <c r="BB1497" s="366">
        <v>0</v>
      </c>
      <c r="BC1497" s="366">
        <v>0</v>
      </c>
      <c r="BD1497" s="366">
        <v>0</v>
      </c>
      <c r="BE1497" s="366">
        <v>0</v>
      </c>
      <c r="BF1497" s="366">
        <v>0</v>
      </c>
      <c r="BG1497" s="366">
        <v>0</v>
      </c>
      <c r="BH1497" s="366">
        <v>0</v>
      </c>
      <c r="BI1497" s="411">
        <f t="shared" si="456"/>
        <v>0</v>
      </c>
      <c r="BJ1497" s="366">
        <v>523888</v>
      </c>
      <c r="BK1497" s="366">
        <v>537472</v>
      </c>
      <c r="BL1497" s="366">
        <v>546736</v>
      </c>
      <c r="BM1497" s="366">
        <v>535792</v>
      </c>
      <c r="BN1497" s="366">
        <v>483568</v>
      </c>
      <c r="BO1497" s="366">
        <v>495984</v>
      </c>
      <c r="BP1497" s="366">
        <v>469488</v>
      </c>
      <c r="BQ1497" s="366">
        <v>533232</v>
      </c>
      <c r="BR1497" s="366">
        <v>427392.00000000006</v>
      </c>
      <c r="BS1497" s="366">
        <v>442624</v>
      </c>
      <c r="BT1497" s="366">
        <v>475424</v>
      </c>
      <c r="BU1497" s="366">
        <v>475424</v>
      </c>
      <c r="BV1497" s="411">
        <f t="shared" si="457"/>
        <v>5947024</v>
      </c>
      <c r="BW1497" s="366">
        <v>-21930.44465860803</v>
      </c>
      <c r="BX1497" s="366">
        <v>-23185.620852992026</v>
      </c>
      <c r="BY1497" s="366">
        <v>-18340.487108911999</v>
      </c>
      <c r="BZ1497" s="366">
        <v>-18865.929099056055</v>
      </c>
      <c r="CA1497" s="366">
        <v>6806.3743417599471</v>
      </c>
      <c r="CB1497" s="366">
        <v>22267.126290431974</v>
      </c>
      <c r="CC1497" s="366">
        <v>14975.262961392</v>
      </c>
      <c r="CD1497" s="366">
        <v>-27531.503486928035</v>
      </c>
      <c r="CE1497" s="366">
        <v>8537.3073515520082</v>
      </c>
      <c r="CF1497" s="366">
        <v>14459.511585791945</v>
      </c>
      <c r="CG1497" s="366">
        <v>-7330.4490296639851</v>
      </c>
      <c r="CH1497" s="366">
        <v>18522.932183456025</v>
      </c>
      <c r="CI1497" s="411">
        <f t="shared" si="458"/>
        <v>-31615.919521776232</v>
      </c>
      <c r="CJ1497" s="366">
        <v>501957.55534139194</v>
      </c>
      <c r="CK1497" s="366">
        <v>514286.37914700794</v>
      </c>
      <c r="CL1497" s="366">
        <v>528395.51289108791</v>
      </c>
      <c r="CM1497" s="366">
        <v>516926.07090094395</v>
      </c>
      <c r="CN1497" s="366">
        <v>490374.37434175995</v>
      </c>
      <c r="CO1497" s="366">
        <v>518251.12629043194</v>
      </c>
      <c r="CP1497" s="366">
        <v>484463.262961392</v>
      </c>
      <c r="CQ1497" s="366">
        <v>505700.49651307194</v>
      </c>
      <c r="CR1497" s="366">
        <v>435929.30735155207</v>
      </c>
      <c r="CS1497" s="366">
        <v>457083.51158579194</v>
      </c>
      <c r="CT1497" s="366">
        <v>468093.55097033601</v>
      </c>
      <c r="CU1497" s="366">
        <v>493946.93218345603</v>
      </c>
      <c r="CV1497" s="411">
        <f t="shared" si="459"/>
        <v>5915408.080478223</v>
      </c>
      <c r="CW1497" s="366">
        <v>-152006.84543223202</v>
      </c>
      <c r="CX1497" s="366">
        <v>-154541.5871940832</v>
      </c>
      <c r="CY1497" s="366">
        <v>-98014.57222410485</v>
      </c>
      <c r="CZ1497" s="366">
        <v>-201002.58825916046</v>
      </c>
      <c r="DA1497" s="366">
        <v>-153170.80389433596</v>
      </c>
      <c r="DB1497" s="366">
        <v>-166138.28083199996</v>
      </c>
      <c r="DC1497" s="366">
        <v>-94802.442010847997</v>
      </c>
      <c r="DD1497" s="366">
        <v>-103721.179341528</v>
      </c>
      <c r="DE1497" s="366">
        <v>0</v>
      </c>
      <c r="DF1497" s="366">
        <v>0</v>
      </c>
      <c r="DG1497" s="366">
        <v>0</v>
      </c>
      <c r="DH1497" s="366">
        <v>0</v>
      </c>
      <c r="DI1497" s="411">
        <f t="shared" si="460"/>
        <v>-1123398.2991882924</v>
      </c>
      <c r="DJ1497" s="366">
        <v>349950.70990915998</v>
      </c>
      <c r="DK1497" s="366">
        <v>359744.7919529248</v>
      </c>
      <c r="DL1497" s="366">
        <v>430380.94066698314</v>
      </c>
      <c r="DM1497" s="366">
        <v>315923.48264178348</v>
      </c>
      <c r="DN1497" s="366">
        <v>337203.57044742396</v>
      </c>
      <c r="DO1497" s="366">
        <v>352112.84545843198</v>
      </c>
      <c r="DP1497" s="366">
        <v>389660.82095054397</v>
      </c>
      <c r="DQ1497" s="366">
        <v>401979.31717154395</v>
      </c>
      <c r="DR1497" s="366">
        <v>435929.30735155207</v>
      </c>
      <c r="DS1497" s="366">
        <v>457083.51158579194</v>
      </c>
      <c r="DT1497" s="366">
        <v>468093.55097033601</v>
      </c>
      <c r="DU1497" s="366">
        <v>493946.93218345603</v>
      </c>
      <c r="DV1497" s="411">
        <f t="shared" si="461"/>
        <v>4792009.7812899314</v>
      </c>
      <c r="DW1497" s="366">
        <v>349950.70990915998</v>
      </c>
      <c r="DX1497" s="366">
        <v>359744.7919529248</v>
      </c>
      <c r="DY1497" s="366">
        <v>430380.94066698314</v>
      </c>
      <c r="DZ1497" s="366">
        <v>315923.48264178348</v>
      </c>
      <c r="EA1497" s="366">
        <v>337203.57044742396</v>
      </c>
      <c r="EB1497" s="366">
        <v>352112.84545843198</v>
      </c>
      <c r="EC1497" s="366">
        <v>389660.82095054397</v>
      </c>
      <c r="ED1497" s="366">
        <v>401979.31717154395</v>
      </c>
      <c r="EE1497" s="366">
        <v>435929.30735155207</v>
      </c>
      <c r="EF1497" s="366">
        <v>457083.51158579194</v>
      </c>
      <c r="EG1497" s="366">
        <v>468093.55097033601</v>
      </c>
      <c r="EH1497" s="366">
        <v>493946.93218345603</v>
      </c>
      <c r="EI1497" s="411">
        <f t="shared" si="462"/>
        <v>4792009.7812899314</v>
      </c>
      <c r="EK1497" s="411">
        <f t="shared" si="463"/>
        <v>4792009.7812899314</v>
      </c>
      <c r="EL1497" s="7">
        <f t="shared" si="464"/>
        <v>0</v>
      </c>
    </row>
    <row r="1498" spans="1:142">
      <c r="A1498" s="365" t="str">
        <f t="shared" si="446"/>
        <v xml:space="preserve"> 256</v>
      </c>
      <c r="B1498" s="366" t="s">
        <v>996</v>
      </c>
      <c r="C1498" s="366" t="s">
        <v>1217</v>
      </c>
      <c r="D1498" s="366">
        <v>1034</v>
      </c>
      <c r="E1498" s="366">
        <v>1046</v>
      </c>
      <c r="F1498" s="366">
        <v>1069</v>
      </c>
      <c r="G1498" s="366">
        <v>1042</v>
      </c>
      <c r="H1498" s="366">
        <v>1046</v>
      </c>
      <c r="I1498" s="366">
        <v>1059</v>
      </c>
      <c r="J1498" s="366">
        <v>993</v>
      </c>
      <c r="K1498" s="366">
        <v>1016</v>
      </c>
      <c r="L1498" s="366">
        <v>966</v>
      </c>
      <c r="M1498" s="366">
        <v>965</v>
      </c>
      <c r="N1498" s="366">
        <v>947</v>
      </c>
      <c r="O1498" s="366">
        <v>934</v>
      </c>
      <c r="P1498" s="411">
        <f t="shared" si="447"/>
        <v>12117</v>
      </c>
      <c r="Q1498" s="411">
        <f t="shared" si="465"/>
        <v>7256.9677419354839</v>
      </c>
      <c r="R1498" s="411">
        <f t="shared" si="466"/>
        <v>1747.5494994438263</v>
      </c>
      <c r="S1498" s="411">
        <f t="shared" si="467"/>
        <v>3112.4827586206898</v>
      </c>
      <c r="T1498" s="366">
        <v>0</v>
      </c>
      <c r="U1498" s="366">
        <v>0</v>
      </c>
      <c r="V1498" s="366">
        <v>-3.2747403430972781</v>
      </c>
      <c r="W1498" s="366">
        <v>3.2775148283505473</v>
      </c>
      <c r="X1498" s="366">
        <v>0</v>
      </c>
      <c r="Y1498" s="366">
        <v>0</v>
      </c>
      <c r="Z1498" s="366">
        <v>0</v>
      </c>
      <c r="AA1498" s="366">
        <v>0</v>
      </c>
      <c r="AB1498" s="366">
        <v>0</v>
      </c>
      <c r="AC1498" s="366">
        <v>0</v>
      </c>
      <c r="AD1498" s="366">
        <v>0</v>
      </c>
      <c r="AE1498" s="366">
        <v>0</v>
      </c>
      <c r="AF1498" s="411">
        <f t="shared" si="451"/>
        <v>2.7744852532691766E-3</v>
      </c>
      <c r="AG1498" s="366">
        <v>1034</v>
      </c>
      <c r="AH1498" s="366">
        <v>1046</v>
      </c>
      <c r="AI1498" s="366">
        <v>1065.7252596569028</v>
      </c>
      <c r="AJ1498" s="366">
        <v>1045.2775148283506</v>
      </c>
      <c r="AK1498" s="366">
        <v>1046</v>
      </c>
      <c r="AL1498" s="366">
        <v>1059</v>
      </c>
      <c r="AM1498" s="366">
        <v>993</v>
      </c>
      <c r="AN1498" s="366">
        <v>1016</v>
      </c>
      <c r="AO1498" s="366">
        <v>966.00000000000011</v>
      </c>
      <c r="AP1498" s="366">
        <v>965</v>
      </c>
      <c r="AQ1498" s="366">
        <v>947</v>
      </c>
      <c r="AR1498" s="366">
        <v>934</v>
      </c>
      <c r="AS1498" s="411">
        <f t="shared" si="452"/>
        <v>12117.002774485252</v>
      </c>
      <c r="AT1498" s="411">
        <f t="shared" si="453"/>
        <v>7256.9705164207371</v>
      </c>
      <c r="AU1498" s="411">
        <f t="shared" si="454"/>
        <v>1747.5494994438266</v>
      </c>
      <c r="AV1498" s="411">
        <f t="shared" si="455"/>
        <v>3112.4827586206898</v>
      </c>
      <c r="AW1498" s="366">
        <v>0</v>
      </c>
      <c r="AX1498" s="366">
        <v>0</v>
      </c>
      <c r="AY1498" s="366">
        <v>0</v>
      </c>
      <c r="AZ1498" s="366">
        <v>0</v>
      </c>
      <c r="BA1498" s="366">
        <v>0</v>
      </c>
      <c r="BB1498" s="366">
        <v>0</v>
      </c>
      <c r="BC1498" s="366">
        <v>0</v>
      </c>
      <c r="BD1498" s="366">
        <v>0</v>
      </c>
      <c r="BE1498" s="366">
        <v>0</v>
      </c>
      <c r="BF1498" s="366">
        <v>0</v>
      </c>
      <c r="BG1498" s="366">
        <v>0</v>
      </c>
      <c r="BH1498" s="366">
        <v>0</v>
      </c>
      <c r="BI1498" s="411">
        <f t="shared" si="456"/>
        <v>0</v>
      </c>
      <c r="BJ1498" s="366">
        <v>1034</v>
      </c>
      <c r="BK1498" s="366">
        <v>1046</v>
      </c>
      <c r="BL1498" s="366">
        <v>1065.7252596569028</v>
      </c>
      <c r="BM1498" s="366">
        <v>1045.2775148283506</v>
      </c>
      <c r="BN1498" s="366">
        <v>1046</v>
      </c>
      <c r="BO1498" s="366">
        <v>1059</v>
      </c>
      <c r="BP1498" s="366">
        <v>993</v>
      </c>
      <c r="BQ1498" s="366">
        <v>1016</v>
      </c>
      <c r="BR1498" s="366">
        <v>966.00000000000011</v>
      </c>
      <c r="BS1498" s="366">
        <v>965</v>
      </c>
      <c r="BT1498" s="366">
        <v>947</v>
      </c>
      <c r="BU1498" s="366">
        <v>934</v>
      </c>
      <c r="BV1498" s="411">
        <f t="shared" si="457"/>
        <v>12117.002774485252</v>
      </c>
      <c r="BW1498" s="366">
        <v>-43.284212994000029</v>
      </c>
      <c r="BX1498" s="366">
        <v>-45.122647156000028</v>
      </c>
      <c r="BY1498" s="366">
        <v>-35.750198242624094</v>
      </c>
      <c r="BZ1498" s="366">
        <v>-36.805572840932996</v>
      </c>
      <c r="CA1498" s="366">
        <v>14.722784719999879</v>
      </c>
      <c r="CB1498" s="366">
        <v>47.543644031999918</v>
      </c>
      <c r="CC1498" s="366">
        <v>31.673729936999905</v>
      </c>
      <c r="CD1498" s="366">
        <v>-52.457481064000092</v>
      </c>
      <c r="CE1498" s="366">
        <v>19.296193896000034</v>
      </c>
      <c r="CF1498" s="366">
        <v>31.524338220000004</v>
      </c>
      <c r="CG1498" s="366">
        <v>-14.601566666999929</v>
      </c>
      <c r="CH1498" s="366">
        <v>36.389451646000055</v>
      </c>
      <c r="CI1498" s="411">
        <f t="shared" si="458"/>
        <v>-46.871536513557373</v>
      </c>
      <c r="CJ1498" s="366">
        <v>990.71578700600003</v>
      </c>
      <c r="CK1498" s="366">
        <v>1000.8773528439999</v>
      </c>
      <c r="CL1498" s="366">
        <v>1029.9750614142786</v>
      </c>
      <c r="CM1498" s="366">
        <v>1008.4719419874175</v>
      </c>
      <c r="CN1498" s="366">
        <v>1060.7227847199999</v>
      </c>
      <c r="CO1498" s="366">
        <v>1106.543644032</v>
      </c>
      <c r="CP1498" s="366">
        <v>1024.673729937</v>
      </c>
      <c r="CQ1498" s="366">
        <v>963.54251893599985</v>
      </c>
      <c r="CR1498" s="366">
        <v>985.2961938960002</v>
      </c>
      <c r="CS1498" s="366">
        <v>996.52433822</v>
      </c>
      <c r="CT1498" s="366">
        <v>932.39843333300007</v>
      </c>
      <c r="CU1498" s="366">
        <v>970.389451646</v>
      </c>
      <c r="CV1498" s="411">
        <f t="shared" si="459"/>
        <v>12070.131237971696</v>
      </c>
      <c r="CW1498" s="366">
        <v>-286.10032301739989</v>
      </c>
      <c r="CX1498" s="366">
        <v>-288.01537591399995</v>
      </c>
      <c r="CY1498" s="366">
        <v>-177.92522108622092</v>
      </c>
      <c r="CZ1498" s="366">
        <v>-380.0279404228736</v>
      </c>
      <c r="DA1498" s="366">
        <v>-307.97467468399998</v>
      </c>
      <c r="DB1498" s="366">
        <v>-329.14187712</v>
      </c>
      <c r="DC1498" s="366">
        <v>-174.390594521</v>
      </c>
      <c r="DD1498" s="366">
        <v>-168.33543022749998</v>
      </c>
      <c r="DE1498" s="366">
        <v>0</v>
      </c>
      <c r="DF1498" s="366">
        <v>0</v>
      </c>
      <c r="DG1498" s="366">
        <v>0</v>
      </c>
      <c r="DH1498" s="366">
        <v>0</v>
      </c>
      <c r="DI1498" s="411">
        <f t="shared" si="460"/>
        <v>-2111.9114369929944</v>
      </c>
      <c r="DJ1498" s="366">
        <v>704.61546398860003</v>
      </c>
      <c r="DK1498" s="366">
        <v>712.86197692999997</v>
      </c>
      <c r="DL1498" s="366">
        <v>852.04984032805771</v>
      </c>
      <c r="DM1498" s="366">
        <v>628.4440015645439</v>
      </c>
      <c r="DN1498" s="366">
        <v>752.74811003599996</v>
      </c>
      <c r="DO1498" s="366">
        <v>777.40176691199997</v>
      </c>
      <c r="DP1498" s="366">
        <v>850.28313541599994</v>
      </c>
      <c r="DQ1498" s="366">
        <v>795.2070887084999</v>
      </c>
      <c r="DR1498" s="366">
        <v>985.2961938960002</v>
      </c>
      <c r="DS1498" s="366">
        <v>996.52433822</v>
      </c>
      <c r="DT1498" s="366">
        <v>932.39843333300007</v>
      </c>
      <c r="DU1498" s="366">
        <v>970.389451646</v>
      </c>
      <c r="DV1498" s="411">
        <f t="shared" si="461"/>
        <v>9958.2198009787026</v>
      </c>
      <c r="DW1498" s="366">
        <v>704.61546398860003</v>
      </c>
      <c r="DX1498" s="366">
        <v>712.86197692999997</v>
      </c>
      <c r="DY1498" s="366">
        <v>852.04984032805771</v>
      </c>
      <c r="DZ1498" s="366">
        <v>628.4440015645439</v>
      </c>
      <c r="EA1498" s="366">
        <v>752.74811003599996</v>
      </c>
      <c r="EB1498" s="366">
        <v>777.40176691199997</v>
      </c>
      <c r="EC1498" s="366">
        <v>850.28313541599994</v>
      </c>
      <c r="ED1498" s="366">
        <v>795.2070887084999</v>
      </c>
      <c r="EE1498" s="366">
        <v>985.2961938960002</v>
      </c>
      <c r="EF1498" s="366">
        <v>996.52433822</v>
      </c>
      <c r="EG1498" s="366">
        <v>932.39843333300007</v>
      </c>
      <c r="EH1498" s="366">
        <v>970.389451646</v>
      </c>
      <c r="EI1498" s="411">
        <f t="shared" si="462"/>
        <v>9958.2198009787026</v>
      </c>
      <c r="EK1498" s="411">
        <f t="shared" si="463"/>
        <v>9958.2198009787026</v>
      </c>
      <c r="EL1498" s="7">
        <f t="shared" si="464"/>
        <v>0</v>
      </c>
    </row>
    <row r="1499" spans="1:142">
      <c r="A1499" s="365" t="str">
        <f t="shared" si="446"/>
        <v xml:space="preserve"> 256</v>
      </c>
      <c r="B1499" s="366" t="s">
        <v>996</v>
      </c>
      <c r="C1499" s="366" t="s">
        <v>1170</v>
      </c>
      <c r="D1499" s="366">
        <v>523888</v>
      </c>
      <c r="E1499" s="366">
        <v>537472</v>
      </c>
      <c r="F1499" s="366">
        <v>548416</v>
      </c>
      <c r="G1499" s="366">
        <v>534112</v>
      </c>
      <c r="H1499" s="366">
        <v>483568</v>
      </c>
      <c r="I1499" s="366">
        <v>495984</v>
      </c>
      <c r="J1499" s="366">
        <v>469488</v>
      </c>
      <c r="K1499" s="366">
        <v>533232</v>
      </c>
      <c r="L1499" s="366">
        <v>427392</v>
      </c>
      <c r="M1499" s="366">
        <v>442624</v>
      </c>
      <c r="N1499" s="366">
        <v>475424</v>
      </c>
      <c r="O1499" s="366">
        <v>475424</v>
      </c>
      <c r="P1499" s="411">
        <f t="shared" si="447"/>
        <v>5947024</v>
      </c>
      <c r="Q1499" s="411">
        <f t="shared" si="465"/>
        <v>3577783.2258064514</v>
      </c>
      <c r="R1499" s="411">
        <f t="shared" si="466"/>
        <v>857867.53281423799</v>
      </c>
      <c r="S1499" s="411">
        <f t="shared" si="467"/>
        <v>1511373.2413793104</v>
      </c>
      <c r="T1499" s="366">
        <v>0</v>
      </c>
      <c r="U1499" s="366">
        <v>0</v>
      </c>
      <c r="V1499" s="366">
        <v>-1680.0000000000291</v>
      </c>
      <c r="W1499" s="366">
        <v>1680</v>
      </c>
      <c r="X1499" s="366">
        <v>0</v>
      </c>
      <c r="Y1499" s="366">
        <v>0</v>
      </c>
      <c r="Z1499" s="366">
        <v>0</v>
      </c>
      <c r="AA1499" s="366">
        <v>0</v>
      </c>
      <c r="AB1499" s="366">
        <v>0</v>
      </c>
      <c r="AC1499" s="366">
        <v>0</v>
      </c>
      <c r="AD1499" s="366">
        <v>0</v>
      </c>
      <c r="AE1499" s="366">
        <v>0</v>
      </c>
      <c r="AF1499" s="411">
        <f t="shared" si="451"/>
        <v>-2.9103830456733704E-11</v>
      </c>
      <c r="AG1499" s="366">
        <v>523888</v>
      </c>
      <c r="AH1499" s="366">
        <v>537472</v>
      </c>
      <c r="AI1499" s="366">
        <v>546736</v>
      </c>
      <c r="AJ1499" s="366">
        <v>535792</v>
      </c>
      <c r="AK1499" s="366">
        <v>483568</v>
      </c>
      <c r="AL1499" s="366">
        <v>495984</v>
      </c>
      <c r="AM1499" s="366">
        <v>469488</v>
      </c>
      <c r="AN1499" s="366">
        <v>533232</v>
      </c>
      <c r="AO1499" s="366">
        <v>427392.00000000006</v>
      </c>
      <c r="AP1499" s="366">
        <v>442624</v>
      </c>
      <c r="AQ1499" s="366">
        <v>475424</v>
      </c>
      <c r="AR1499" s="366">
        <v>475424</v>
      </c>
      <c r="AS1499" s="411">
        <f t="shared" si="452"/>
        <v>5947024</v>
      </c>
      <c r="AT1499" s="411">
        <f t="shared" si="453"/>
        <v>3577783.2258064514</v>
      </c>
      <c r="AU1499" s="411">
        <f t="shared" si="454"/>
        <v>857867.53281423799</v>
      </c>
      <c r="AV1499" s="411">
        <f t="shared" si="455"/>
        <v>1511373.2413793104</v>
      </c>
      <c r="AW1499" s="366">
        <v>0</v>
      </c>
      <c r="AX1499" s="366">
        <v>0</v>
      </c>
      <c r="AY1499" s="366">
        <v>0</v>
      </c>
      <c r="AZ1499" s="366">
        <v>0</v>
      </c>
      <c r="BA1499" s="366">
        <v>0</v>
      </c>
      <c r="BB1499" s="366">
        <v>0</v>
      </c>
      <c r="BC1499" s="366">
        <v>0</v>
      </c>
      <c r="BD1499" s="366">
        <v>0</v>
      </c>
      <c r="BE1499" s="366">
        <v>0</v>
      </c>
      <c r="BF1499" s="366">
        <v>0</v>
      </c>
      <c r="BG1499" s="366">
        <v>0</v>
      </c>
      <c r="BH1499" s="366">
        <v>0</v>
      </c>
      <c r="BI1499" s="411">
        <f t="shared" si="456"/>
        <v>0</v>
      </c>
      <c r="BJ1499" s="366">
        <v>523888</v>
      </c>
      <c r="BK1499" s="366">
        <v>537472</v>
      </c>
      <c r="BL1499" s="366">
        <v>546736</v>
      </c>
      <c r="BM1499" s="366">
        <v>535792</v>
      </c>
      <c r="BN1499" s="366">
        <v>483568</v>
      </c>
      <c r="BO1499" s="366">
        <v>495984</v>
      </c>
      <c r="BP1499" s="366">
        <v>469488</v>
      </c>
      <c r="BQ1499" s="366">
        <v>533232</v>
      </c>
      <c r="BR1499" s="366">
        <v>427392.00000000006</v>
      </c>
      <c r="BS1499" s="366">
        <v>442624</v>
      </c>
      <c r="BT1499" s="366">
        <v>475424</v>
      </c>
      <c r="BU1499" s="366">
        <v>475424</v>
      </c>
      <c r="BV1499" s="411">
        <f t="shared" si="457"/>
        <v>5947024</v>
      </c>
      <c r="BW1499" s="366">
        <v>-21930.44465860803</v>
      </c>
      <c r="BX1499" s="366">
        <v>-23185.620852992026</v>
      </c>
      <c r="BY1499" s="366">
        <v>-18340.487108911999</v>
      </c>
      <c r="BZ1499" s="366">
        <v>-18865.929099056055</v>
      </c>
      <c r="CA1499" s="366">
        <v>6806.3743417599471</v>
      </c>
      <c r="CB1499" s="366">
        <v>22267.126290431974</v>
      </c>
      <c r="CC1499" s="366">
        <v>14975.262961392</v>
      </c>
      <c r="CD1499" s="366">
        <v>-27531.503486928035</v>
      </c>
      <c r="CE1499" s="366">
        <v>8537.3073515520082</v>
      </c>
      <c r="CF1499" s="366">
        <v>14459.511585791945</v>
      </c>
      <c r="CG1499" s="366">
        <v>-7330.4490296639851</v>
      </c>
      <c r="CH1499" s="366">
        <v>18522.932183456025</v>
      </c>
      <c r="CI1499" s="411">
        <f t="shared" si="458"/>
        <v>-31615.919521776232</v>
      </c>
      <c r="CJ1499" s="366">
        <v>501957.55534139194</v>
      </c>
      <c r="CK1499" s="366">
        <v>514286.37914700794</v>
      </c>
      <c r="CL1499" s="366">
        <v>528395.51289108791</v>
      </c>
      <c r="CM1499" s="366">
        <v>516926.07090094395</v>
      </c>
      <c r="CN1499" s="366">
        <v>490374.37434175995</v>
      </c>
      <c r="CO1499" s="366">
        <v>518251.12629043194</v>
      </c>
      <c r="CP1499" s="366">
        <v>484463.262961392</v>
      </c>
      <c r="CQ1499" s="366">
        <v>505700.49651307194</v>
      </c>
      <c r="CR1499" s="366">
        <v>435929.30735155207</v>
      </c>
      <c r="CS1499" s="366">
        <v>457083.51158579194</v>
      </c>
      <c r="CT1499" s="366">
        <v>468093.55097033601</v>
      </c>
      <c r="CU1499" s="366">
        <v>493946.93218345603</v>
      </c>
      <c r="CV1499" s="411">
        <f t="shared" si="459"/>
        <v>5915408.080478223</v>
      </c>
      <c r="CW1499" s="366">
        <v>-152006.84543223202</v>
      </c>
      <c r="CX1499" s="366">
        <v>-154541.5871940832</v>
      </c>
      <c r="CY1499" s="366">
        <v>-98014.57222410485</v>
      </c>
      <c r="CZ1499" s="366">
        <v>-201002.58825916046</v>
      </c>
      <c r="DA1499" s="366">
        <v>-153170.80389433596</v>
      </c>
      <c r="DB1499" s="366">
        <v>-166138.28083199996</v>
      </c>
      <c r="DC1499" s="366">
        <v>-94802.442010847997</v>
      </c>
      <c r="DD1499" s="366">
        <v>-103721.179341528</v>
      </c>
      <c r="DE1499" s="366">
        <v>0</v>
      </c>
      <c r="DF1499" s="366">
        <v>0</v>
      </c>
      <c r="DG1499" s="366">
        <v>0</v>
      </c>
      <c r="DH1499" s="366">
        <v>0</v>
      </c>
      <c r="DI1499" s="411">
        <f t="shared" si="460"/>
        <v>-1123398.2991882924</v>
      </c>
      <c r="DJ1499" s="366">
        <v>349950.70990915998</v>
      </c>
      <c r="DK1499" s="366">
        <v>359744.7919529248</v>
      </c>
      <c r="DL1499" s="366">
        <v>430380.94066698314</v>
      </c>
      <c r="DM1499" s="366">
        <v>315923.48264178348</v>
      </c>
      <c r="DN1499" s="366">
        <v>337203.57044742396</v>
      </c>
      <c r="DO1499" s="366">
        <v>352112.84545843198</v>
      </c>
      <c r="DP1499" s="366">
        <v>389660.82095054397</v>
      </c>
      <c r="DQ1499" s="366">
        <v>401979.31717154395</v>
      </c>
      <c r="DR1499" s="366">
        <v>435929.30735155207</v>
      </c>
      <c r="DS1499" s="366">
        <v>457083.51158579194</v>
      </c>
      <c r="DT1499" s="366">
        <v>468093.55097033601</v>
      </c>
      <c r="DU1499" s="366">
        <v>493946.93218345603</v>
      </c>
      <c r="DV1499" s="411">
        <f t="shared" si="461"/>
        <v>4792009.7812899314</v>
      </c>
      <c r="DW1499" s="366">
        <v>349950.70990915998</v>
      </c>
      <c r="DX1499" s="366">
        <v>359744.7919529248</v>
      </c>
      <c r="DY1499" s="366">
        <v>430380.94066698314</v>
      </c>
      <c r="DZ1499" s="366">
        <v>315923.48264178348</v>
      </c>
      <c r="EA1499" s="366">
        <v>337203.57044742396</v>
      </c>
      <c r="EB1499" s="366">
        <v>352112.84545843198</v>
      </c>
      <c r="EC1499" s="366">
        <v>389660.82095054397</v>
      </c>
      <c r="ED1499" s="366">
        <v>401979.31717154395</v>
      </c>
      <c r="EE1499" s="366">
        <v>435929.30735155207</v>
      </c>
      <c r="EF1499" s="366">
        <v>457083.51158579194</v>
      </c>
      <c r="EG1499" s="366">
        <v>468093.55097033601</v>
      </c>
      <c r="EH1499" s="366">
        <v>493946.93218345603</v>
      </c>
      <c r="EI1499" s="411">
        <f t="shared" si="462"/>
        <v>4792009.7812899314</v>
      </c>
      <c r="EK1499" s="411">
        <f t="shared" si="463"/>
        <v>4792009.7812899314</v>
      </c>
      <c r="EL1499" s="7">
        <f t="shared" si="464"/>
        <v>0</v>
      </c>
    </row>
    <row r="1500" spans="1:142">
      <c r="A1500" s="365" t="str">
        <f t="shared" si="446"/>
        <v xml:space="preserve"> 256</v>
      </c>
      <c r="B1500" s="366" t="s">
        <v>996</v>
      </c>
      <c r="C1500" s="366" t="s">
        <v>1171</v>
      </c>
      <c r="D1500" s="366">
        <v>523888</v>
      </c>
      <c r="E1500" s="366">
        <v>537472</v>
      </c>
      <c r="F1500" s="366">
        <v>548416</v>
      </c>
      <c r="G1500" s="366">
        <v>534112</v>
      </c>
      <c r="H1500" s="366">
        <v>483568</v>
      </c>
      <c r="I1500" s="366">
        <v>495984</v>
      </c>
      <c r="J1500" s="366">
        <v>469488</v>
      </c>
      <c r="K1500" s="366">
        <v>533232</v>
      </c>
      <c r="L1500" s="366">
        <v>427392</v>
      </c>
      <c r="M1500" s="366">
        <v>442624</v>
      </c>
      <c r="N1500" s="366">
        <v>475424</v>
      </c>
      <c r="O1500" s="366">
        <v>475424</v>
      </c>
      <c r="P1500" s="411">
        <f t="shared" si="447"/>
        <v>5947024</v>
      </c>
      <c r="Q1500" s="411">
        <f t="shared" si="465"/>
        <v>3577783.2258064514</v>
      </c>
      <c r="R1500" s="411">
        <f t="shared" si="466"/>
        <v>857867.53281423799</v>
      </c>
      <c r="S1500" s="411">
        <f t="shared" si="467"/>
        <v>1511373.2413793104</v>
      </c>
      <c r="T1500" s="366">
        <v>0</v>
      </c>
      <c r="U1500" s="366">
        <v>0</v>
      </c>
      <c r="V1500" s="366">
        <v>-1680.0000000000291</v>
      </c>
      <c r="W1500" s="366">
        <v>1680</v>
      </c>
      <c r="X1500" s="366">
        <v>0</v>
      </c>
      <c r="Y1500" s="366">
        <v>0</v>
      </c>
      <c r="Z1500" s="366">
        <v>0</v>
      </c>
      <c r="AA1500" s="366">
        <v>0</v>
      </c>
      <c r="AB1500" s="366">
        <v>0</v>
      </c>
      <c r="AC1500" s="366">
        <v>0</v>
      </c>
      <c r="AD1500" s="366">
        <v>0</v>
      </c>
      <c r="AE1500" s="366">
        <v>0</v>
      </c>
      <c r="AF1500" s="411">
        <f t="shared" si="451"/>
        <v>-2.9103830456733704E-11</v>
      </c>
      <c r="AG1500" s="366">
        <v>523888</v>
      </c>
      <c r="AH1500" s="366">
        <v>537472</v>
      </c>
      <c r="AI1500" s="366">
        <v>546736</v>
      </c>
      <c r="AJ1500" s="366">
        <v>535792</v>
      </c>
      <c r="AK1500" s="366">
        <v>483568</v>
      </c>
      <c r="AL1500" s="366">
        <v>495984</v>
      </c>
      <c r="AM1500" s="366">
        <v>469488</v>
      </c>
      <c r="AN1500" s="366">
        <v>533232</v>
      </c>
      <c r="AO1500" s="366">
        <v>427392.00000000006</v>
      </c>
      <c r="AP1500" s="366">
        <v>442624</v>
      </c>
      <c r="AQ1500" s="366">
        <v>475424</v>
      </c>
      <c r="AR1500" s="366">
        <v>475424</v>
      </c>
      <c r="AS1500" s="411">
        <f t="shared" si="452"/>
        <v>5947024</v>
      </c>
      <c r="AT1500" s="411">
        <f t="shared" si="453"/>
        <v>3577783.2258064514</v>
      </c>
      <c r="AU1500" s="411">
        <f t="shared" si="454"/>
        <v>857867.53281423799</v>
      </c>
      <c r="AV1500" s="411">
        <f t="shared" si="455"/>
        <v>1511373.2413793104</v>
      </c>
      <c r="AW1500" s="366">
        <v>0</v>
      </c>
      <c r="AX1500" s="366">
        <v>0</v>
      </c>
      <c r="AY1500" s="366">
        <v>0</v>
      </c>
      <c r="AZ1500" s="366">
        <v>0</v>
      </c>
      <c r="BA1500" s="366">
        <v>0</v>
      </c>
      <c r="BB1500" s="366">
        <v>0</v>
      </c>
      <c r="BC1500" s="366">
        <v>0</v>
      </c>
      <c r="BD1500" s="366">
        <v>0</v>
      </c>
      <c r="BE1500" s="366">
        <v>0</v>
      </c>
      <c r="BF1500" s="366">
        <v>0</v>
      </c>
      <c r="BG1500" s="366">
        <v>0</v>
      </c>
      <c r="BH1500" s="366">
        <v>0</v>
      </c>
      <c r="BI1500" s="411">
        <f t="shared" si="456"/>
        <v>0</v>
      </c>
      <c r="BJ1500" s="366">
        <v>523888</v>
      </c>
      <c r="BK1500" s="366">
        <v>537472</v>
      </c>
      <c r="BL1500" s="366">
        <v>546736</v>
      </c>
      <c r="BM1500" s="366">
        <v>535792</v>
      </c>
      <c r="BN1500" s="366">
        <v>483568</v>
      </c>
      <c r="BO1500" s="366">
        <v>495984</v>
      </c>
      <c r="BP1500" s="366">
        <v>469488</v>
      </c>
      <c r="BQ1500" s="366">
        <v>533232</v>
      </c>
      <c r="BR1500" s="366">
        <v>427392.00000000006</v>
      </c>
      <c r="BS1500" s="366">
        <v>442624</v>
      </c>
      <c r="BT1500" s="366">
        <v>475424</v>
      </c>
      <c r="BU1500" s="366">
        <v>475424</v>
      </c>
      <c r="BV1500" s="411">
        <f t="shared" si="457"/>
        <v>5947024</v>
      </c>
      <c r="BW1500" s="366">
        <v>-21930.44465860803</v>
      </c>
      <c r="BX1500" s="366">
        <v>-23185.620852992026</v>
      </c>
      <c r="BY1500" s="366">
        <v>-18340.487108911999</v>
      </c>
      <c r="BZ1500" s="366">
        <v>-18865.929099056055</v>
      </c>
      <c r="CA1500" s="366">
        <v>6806.3743417599471</v>
      </c>
      <c r="CB1500" s="366">
        <v>22267.126290431974</v>
      </c>
      <c r="CC1500" s="366">
        <v>14975.262961392</v>
      </c>
      <c r="CD1500" s="366">
        <v>-27531.503486928035</v>
      </c>
      <c r="CE1500" s="366">
        <v>8537.3073515520082</v>
      </c>
      <c r="CF1500" s="366">
        <v>14459.511585791945</v>
      </c>
      <c r="CG1500" s="366">
        <v>-7330.4490296639851</v>
      </c>
      <c r="CH1500" s="366">
        <v>18522.932183456025</v>
      </c>
      <c r="CI1500" s="411">
        <f t="shared" si="458"/>
        <v>-31615.919521776232</v>
      </c>
      <c r="CJ1500" s="366">
        <v>501957.55534139194</v>
      </c>
      <c r="CK1500" s="366">
        <v>514286.37914700794</v>
      </c>
      <c r="CL1500" s="366">
        <v>528395.51289108791</v>
      </c>
      <c r="CM1500" s="366">
        <v>516926.07090094395</v>
      </c>
      <c r="CN1500" s="366">
        <v>490374.37434175995</v>
      </c>
      <c r="CO1500" s="366">
        <v>518251.12629043194</v>
      </c>
      <c r="CP1500" s="366">
        <v>484463.262961392</v>
      </c>
      <c r="CQ1500" s="366">
        <v>505700.49651307194</v>
      </c>
      <c r="CR1500" s="366">
        <v>435929.30735155207</v>
      </c>
      <c r="CS1500" s="366">
        <v>457083.51158579194</v>
      </c>
      <c r="CT1500" s="366">
        <v>468093.55097033601</v>
      </c>
      <c r="CU1500" s="366">
        <v>493946.93218345603</v>
      </c>
      <c r="CV1500" s="411">
        <f t="shared" si="459"/>
        <v>5915408.080478223</v>
      </c>
      <c r="CW1500" s="366">
        <v>-152006.84543223202</v>
      </c>
      <c r="CX1500" s="366">
        <v>-154541.5871940832</v>
      </c>
      <c r="CY1500" s="366">
        <v>-98014.57222410485</v>
      </c>
      <c r="CZ1500" s="366">
        <v>-201002.58825916046</v>
      </c>
      <c r="DA1500" s="366">
        <v>-153170.80389433596</v>
      </c>
      <c r="DB1500" s="366">
        <v>-166138.28083199996</v>
      </c>
      <c r="DC1500" s="366">
        <v>-94802.442010847997</v>
      </c>
      <c r="DD1500" s="366">
        <v>-103721.179341528</v>
      </c>
      <c r="DE1500" s="366">
        <v>0</v>
      </c>
      <c r="DF1500" s="366">
        <v>0</v>
      </c>
      <c r="DG1500" s="366">
        <v>0</v>
      </c>
      <c r="DH1500" s="366">
        <v>0</v>
      </c>
      <c r="DI1500" s="411">
        <f t="shared" si="460"/>
        <v>-1123398.2991882924</v>
      </c>
      <c r="DJ1500" s="366">
        <v>349950.70990915998</v>
      </c>
      <c r="DK1500" s="366">
        <v>359744.7919529248</v>
      </c>
      <c r="DL1500" s="366">
        <v>430380.94066698314</v>
      </c>
      <c r="DM1500" s="366">
        <v>315923.48264178348</v>
      </c>
      <c r="DN1500" s="366">
        <v>337203.57044742396</v>
      </c>
      <c r="DO1500" s="366">
        <v>352112.84545843198</v>
      </c>
      <c r="DP1500" s="366">
        <v>389660.82095054397</v>
      </c>
      <c r="DQ1500" s="366">
        <v>401979.31717154395</v>
      </c>
      <c r="DR1500" s="366">
        <v>435929.30735155207</v>
      </c>
      <c r="DS1500" s="366">
        <v>457083.51158579194</v>
      </c>
      <c r="DT1500" s="366">
        <v>468093.55097033601</v>
      </c>
      <c r="DU1500" s="366">
        <v>493946.93218345603</v>
      </c>
      <c r="DV1500" s="411">
        <f t="shared" si="461"/>
        <v>4792009.7812899314</v>
      </c>
      <c r="DW1500" s="366">
        <v>349950.70990915998</v>
      </c>
      <c r="DX1500" s="366">
        <v>359744.7919529248</v>
      </c>
      <c r="DY1500" s="366">
        <v>430380.94066698314</v>
      </c>
      <c r="DZ1500" s="366">
        <v>315923.48264178348</v>
      </c>
      <c r="EA1500" s="366">
        <v>337203.57044742396</v>
      </c>
      <c r="EB1500" s="366">
        <v>352112.84545843198</v>
      </c>
      <c r="EC1500" s="366">
        <v>389660.82095054397</v>
      </c>
      <c r="ED1500" s="366">
        <v>401979.31717154395</v>
      </c>
      <c r="EE1500" s="366">
        <v>435929.30735155207</v>
      </c>
      <c r="EF1500" s="366">
        <v>457083.51158579194</v>
      </c>
      <c r="EG1500" s="366">
        <v>468093.55097033601</v>
      </c>
      <c r="EH1500" s="366">
        <v>493946.93218345603</v>
      </c>
      <c r="EI1500" s="411">
        <f t="shared" si="462"/>
        <v>4792009.7812899314</v>
      </c>
      <c r="EK1500" s="411">
        <f t="shared" si="463"/>
        <v>4792009.7812899314</v>
      </c>
      <c r="EL1500" s="7">
        <f t="shared" si="464"/>
        <v>0</v>
      </c>
    </row>
    <row r="1501" spans="1:142">
      <c r="A1501" s="365" t="str">
        <f t="shared" si="446"/>
        <v xml:space="preserve"> 256</v>
      </c>
      <c r="B1501" s="366" t="s">
        <v>996</v>
      </c>
      <c r="C1501" s="366" t="s">
        <v>1172</v>
      </c>
      <c r="D1501" s="366">
        <v>523888</v>
      </c>
      <c r="E1501" s="366">
        <v>537472</v>
      </c>
      <c r="F1501" s="366">
        <v>548416</v>
      </c>
      <c r="G1501" s="366">
        <v>534112</v>
      </c>
      <c r="H1501" s="366">
        <v>483568</v>
      </c>
      <c r="I1501" s="366">
        <v>495984</v>
      </c>
      <c r="J1501" s="366">
        <v>469488</v>
      </c>
      <c r="K1501" s="366">
        <v>533232</v>
      </c>
      <c r="L1501" s="366">
        <v>427392</v>
      </c>
      <c r="M1501" s="366">
        <v>442624</v>
      </c>
      <c r="N1501" s="366">
        <v>475424</v>
      </c>
      <c r="O1501" s="366">
        <v>475424</v>
      </c>
      <c r="P1501" s="411">
        <f t="shared" si="447"/>
        <v>5947024</v>
      </c>
      <c r="Q1501" s="411">
        <f t="shared" si="465"/>
        <v>3577783.2258064514</v>
      </c>
      <c r="R1501" s="411">
        <f t="shared" si="466"/>
        <v>857867.53281423799</v>
      </c>
      <c r="S1501" s="411">
        <f t="shared" si="467"/>
        <v>1511373.2413793104</v>
      </c>
      <c r="T1501" s="366">
        <v>0</v>
      </c>
      <c r="U1501" s="366">
        <v>0</v>
      </c>
      <c r="V1501" s="366">
        <v>-1680.0000000000291</v>
      </c>
      <c r="W1501" s="366">
        <v>1680</v>
      </c>
      <c r="X1501" s="366">
        <v>0</v>
      </c>
      <c r="Y1501" s="366">
        <v>0</v>
      </c>
      <c r="Z1501" s="366">
        <v>0</v>
      </c>
      <c r="AA1501" s="366">
        <v>0</v>
      </c>
      <c r="AB1501" s="366">
        <v>0</v>
      </c>
      <c r="AC1501" s="366">
        <v>0</v>
      </c>
      <c r="AD1501" s="366">
        <v>0</v>
      </c>
      <c r="AE1501" s="366">
        <v>0</v>
      </c>
      <c r="AF1501" s="411">
        <f t="shared" si="451"/>
        <v>-2.9103830456733704E-11</v>
      </c>
      <c r="AG1501" s="366">
        <v>523888</v>
      </c>
      <c r="AH1501" s="366">
        <v>537472</v>
      </c>
      <c r="AI1501" s="366">
        <v>546736</v>
      </c>
      <c r="AJ1501" s="366">
        <v>535792</v>
      </c>
      <c r="AK1501" s="366">
        <v>483568</v>
      </c>
      <c r="AL1501" s="366">
        <v>495984</v>
      </c>
      <c r="AM1501" s="366">
        <v>469488</v>
      </c>
      <c r="AN1501" s="366">
        <v>533232</v>
      </c>
      <c r="AO1501" s="366">
        <v>427392.00000000006</v>
      </c>
      <c r="AP1501" s="366">
        <v>442624</v>
      </c>
      <c r="AQ1501" s="366">
        <v>475424</v>
      </c>
      <c r="AR1501" s="366">
        <v>475424</v>
      </c>
      <c r="AS1501" s="411">
        <f t="shared" si="452"/>
        <v>5947024</v>
      </c>
      <c r="AT1501" s="411">
        <f t="shared" si="453"/>
        <v>3577783.2258064514</v>
      </c>
      <c r="AU1501" s="411">
        <f t="shared" si="454"/>
        <v>857867.53281423799</v>
      </c>
      <c r="AV1501" s="411">
        <f t="shared" si="455"/>
        <v>1511373.2413793104</v>
      </c>
      <c r="AW1501" s="366">
        <v>0</v>
      </c>
      <c r="AX1501" s="366">
        <v>0</v>
      </c>
      <c r="AY1501" s="366">
        <v>0</v>
      </c>
      <c r="AZ1501" s="366">
        <v>0</v>
      </c>
      <c r="BA1501" s="366">
        <v>0</v>
      </c>
      <c r="BB1501" s="366">
        <v>0</v>
      </c>
      <c r="BC1501" s="366">
        <v>0</v>
      </c>
      <c r="BD1501" s="366">
        <v>0</v>
      </c>
      <c r="BE1501" s="366">
        <v>0</v>
      </c>
      <c r="BF1501" s="366">
        <v>0</v>
      </c>
      <c r="BG1501" s="366">
        <v>0</v>
      </c>
      <c r="BH1501" s="366">
        <v>0</v>
      </c>
      <c r="BI1501" s="411">
        <f t="shared" si="456"/>
        <v>0</v>
      </c>
      <c r="BJ1501" s="366">
        <v>523888</v>
      </c>
      <c r="BK1501" s="366">
        <v>537472</v>
      </c>
      <c r="BL1501" s="366">
        <v>546736</v>
      </c>
      <c r="BM1501" s="366">
        <v>535792</v>
      </c>
      <c r="BN1501" s="366">
        <v>483568</v>
      </c>
      <c r="BO1501" s="366">
        <v>495984</v>
      </c>
      <c r="BP1501" s="366">
        <v>469488</v>
      </c>
      <c r="BQ1501" s="366">
        <v>533232</v>
      </c>
      <c r="BR1501" s="366">
        <v>427392.00000000006</v>
      </c>
      <c r="BS1501" s="366">
        <v>442624</v>
      </c>
      <c r="BT1501" s="366">
        <v>475424</v>
      </c>
      <c r="BU1501" s="366">
        <v>475424</v>
      </c>
      <c r="BV1501" s="411">
        <f t="shared" si="457"/>
        <v>5947024</v>
      </c>
      <c r="BW1501" s="366">
        <v>-21930.44465860803</v>
      </c>
      <c r="BX1501" s="366">
        <v>-23185.620852992026</v>
      </c>
      <c r="BY1501" s="366">
        <v>-18340.487108911999</v>
      </c>
      <c r="BZ1501" s="366">
        <v>-18865.929099056055</v>
      </c>
      <c r="CA1501" s="366">
        <v>6806.3743417599471</v>
      </c>
      <c r="CB1501" s="366">
        <v>22267.126290431974</v>
      </c>
      <c r="CC1501" s="366">
        <v>14975.262961392</v>
      </c>
      <c r="CD1501" s="366">
        <v>-27531.503486928035</v>
      </c>
      <c r="CE1501" s="366">
        <v>8537.3073515520082</v>
      </c>
      <c r="CF1501" s="366">
        <v>14459.511585791945</v>
      </c>
      <c r="CG1501" s="366">
        <v>-7330.4490296639851</v>
      </c>
      <c r="CH1501" s="366">
        <v>18522.932183456025</v>
      </c>
      <c r="CI1501" s="411">
        <f t="shared" si="458"/>
        <v>-31615.919521776232</v>
      </c>
      <c r="CJ1501" s="366">
        <v>501957.55534139194</v>
      </c>
      <c r="CK1501" s="366">
        <v>514286.37914700794</v>
      </c>
      <c r="CL1501" s="366">
        <v>528395.51289108791</v>
      </c>
      <c r="CM1501" s="366">
        <v>516926.07090094395</v>
      </c>
      <c r="CN1501" s="366">
        <v>490374.37434175995</v>
      </c>
      <c r="CO1501" s="366">
        <v>518251.12629043194</v>
      </c>
      <c r="CP1501" s="366">
        <v>484463.262961392</v>
      </c>
      <c r="CQ1501" s="366">
        <v>505700.49651307194</v>
      </c>
      <c r="CR1501" s="366">
        <v>435929.30735155207</v>
      </c>
      <c r="CS1501" s="366">
        <v>457083.51158579194</v>
      </c>
      <c r="CT1501" s="366">
        <v>468093.55097033601</v>
      </c>
      <c r="CU1501" s="366">
        <v>493946.93218345603</v>
      </c>
      <c r="CV1501" s="411">
        <f t="shared" si="459"/>
        <v>5915408.080478223</v>
      </c>
      <c r="CW1501" s="366">
        <v>-152006.84543223202</v>
      </c>
      <c r="CX1501" s="366">
        <v>-154541.5871940832</v>
      </c>
      <c r="CY1501" s="366">
        <v>-98014.57222410485</v>
      </c>
      <c r="CZ1501" s="366">
        <v>-201002.58825916046</v>
      </c>
      <c r="DA1501" s="366">
        <v>-153170.80389433596</v>
      </c>
      <c r="DB1501" s="366">
        <v>-166138.28083199996</v>
      </c>
      <c r="DC1501" s="366">
        <v>-94802.442010847997</v>
      </c>
      <c r="DD1501" s="366">
        <v>-103721.179341528</v>
      </c>
      <c r="DE1501" s="366">
        <v>0</v>
      </c>
      <c r="DF1501" s="366">
        <v>0</v>
      </c>
      <c r="DG1501" s="366">
        <v>0</v>
      </c>
      <c r="DH1501" s="366">
        <v>0</v>
      </c>
      <c r="DI1501" s="411">
        <f t="shared" si="460"/>
        <v>-1123398.2991882924</v>
      </c>
      <c r="DJ1501" s="366">
        <v>349950.70990915998</v>
      </c>
      <c r="DK1501" s="366">
        <v>359744.7919529248</v>
      </c>
      <c r="DL1501" s="366">
        <v>430380.94066698314</v>
      </c>
      <c r="DM1501" s="366">
        <v>315923.48264178348</v>
      </c>
      <c r="DN1501" s="366">
        <v>337203.57044742396</v>
      </c>
      <c r="DO1501" s="366">
        <v>352112.84545843198</v>
      </c>
      <c r="DP1501" s="366">
        <v>389660.82095054397</v>
      </c>
      <c r="DQ1501" s="366">
        <v>401979.31717154395</v>
      </c>
      <c r="DR1501" s="366">
        <v>435929.30735155207</v>
      </c>
      <c r="DS1501" s="366">
        <v>457083.51158579194</v>
      </c>
      <c r="DT1501" s="366">
        <v>468093.55097033601</v>
      </c>
      <c r="DU1501" s="366">
        <v>493946.93218345603</v>
      </c>
      <c r="DV1501" s="411">
        <f t="shared" si="461"/>
        <v>4792009.7812899314</v>
      </c>
      <c r="DW1501" s="366">
        <v>349950.70990915998</v>
      </c>
      <c r="DX1501" s="366">
        <v>359744.7919529248</v>
      </c>
      <c r="DY1501" s="366">
        <v>430380.94066698314</v>
      </c>
      <c r="DZ1501" s="366">
        <v>315923.48264178348</v>
      </c>
      <c r="EA1501" s="366">
        <v>337203.57044742396</v>
      </c>
      <c r="EB1501" s="366">
        <v>352112.84545843198</v>
      </c>
      <c r="EC1501" s="366">
        <v>389660.82095054397</v>
      </c>
      <c r="ED1501" s="366">
        <v>401979.31717154395</v>
      </c>
      <c r="EE1501" s="366">
        <v>435929.30735155207</v>
      </c>
      <c r="EF1501" s="366">
        <v>457083.51158579194</v>
      </c>
      <c r="EG1501" s="366">
        <v>468093.55097033601</v>
      </c>
      <c r="EH1501" s="366">
        <v>493946.93218345603</v>
      </c>
      <c r="EI1501" s="411">
        <f t="shared" si="462"/>
        <v>4792009.7812899314</v>
      </c>
      <c r="EK1501" s="411">
        <f t="shared" si="463"/>
        <v>4792009.7812899314</v>
      </c>
      <c r="EL1501" s="7">
        <f t="shared" si="464"/>
        <v>0</v>
      </c>
    </row>
    <row r="1502" spans="1:142">
      <c r="A1502" s="365" t="str">
        <f t="shared" si="446"/>
        <v xml:space="preserve"> 256</v>
      </c>
      <c r="B1502" s="366" t="s">
        <v>996</v>
      </c>
      <c r="C1502" s="366" t="s">
        <v>1199</v>
      </c>
      <c r="D1502" s="366">
        <v>1009.152</v>
      </c>
      <c r="E1502" s="366">
        <v>1022.6400000000001</v>
      </c>
      <c r="F1502" s="366">
        <v>1044.3</v>
      </c>
      <c r="G1502" s="366">
        <v>1017.424</v>
      </c>
      <c r="H1502" s="366">
        <v>1020.5600000000001</v>
      </c>
      <c r="I1502" s="366">
        <v>1058.6399999999999</v>
      </c>
      <c r="J1502" s="366">
        <v>972.25600000000009</v>
      </c>
      <c r="K1502" s="366">
        <v>987.80800000000011</v>
      </c>
      <c r="L1502" s="366">
        <v>965.44</v>
      </c>
      <c r="M1502" s="366">
        <v>964.48</v>
      </c>
      <c r="N1502" s="366">
        <v>946.81600000000003</v>
      </c>
      <c r="O1502" s="366">
        <v>932.99199999999996</v>
      </c>
      <c r="P1502" s="411">
        <f t="shared" si="447"/>
        <v>11942.508000000002</v>
      </c>
      <c r="Q1502" s="411">
        <f t="shared" si="465"/>
        <v>7113.6089032258069</v>
      </c>
      <c r="R1502" s="411">
        <f t="shared" si="466"/>
        <v>1718.2828209121249</v>
      </c>
      <c r="S1502" s="411">
        <f t="shared" si="467"/>
        <v>3110.616275862069</v>
      </c>
      <c r="T1502" s="366">
        <v>0</v>
      </c>
      <c r="U1502" s="366">
        <v>0</v>
      </c>
      <c r="V1502" s="366">
        <v>-3.1990751546271667</v>
      </c>
      <c r="W1502" s="366">
        <v>3.2002132885986043</v>
      </c>
      <c r="X1502" s="366">
        <v>0</v>
      </c>
      <c r="Y1502" s="366">
        <v>0</v>
      </c>
      <c r="Z1502" s="366">
        <v>0</v>
      </c>
      <c r="AA1502" s="366">
        <v>0</v>
      </c>
      <c r="AB1502" s="366">
        <v>0</v>
      </c>
      <c r="AC1502" s="366">
        <v>0</v>
      </c>
      <c r="AD1502" s="366">
        <v>0</v>
      </c>
      <c r="AE1502" s="366">
        <v>0</v>
      </c>
      <c r="AF1502" s="411">
        <f t="shared" si="451"/>
        <v>1.1381339714375827E-3</v>
      </c>
      <c r="AG1502" s="366">
        <v>1009.152</v>
      </c>
      <c r="AH1502" s="366">
        <v>1022.6400000000001</v>
      </c>
      <c r="AI1502" s="366">
        <v>1041.1009248453729</v>
      </c>
      <c r="AJ1502" s="366">
        <v>1020.6242132885986</v>
      </c>
      <c r="AK1502" s="366">
        <v>1020.5600000000001</v>
      </c>
      <c r="AL1502" s="366">
        <v>1058.6399999999999</v>
      </c>
      <c r="AM1502" s="366">
        <v>972.25600000000009</v>
      </c>
      <c r="AN1502" s="366">
        <v>987.80800000000011</v>
      </c>
      <c r="AO1502" s="366">
        <v>965.44</v>
      </c>
      <c r="AP1502" s="366">
        <v>964.48</v>
      </c>
      <c r="AQ1502" s="366">
        <v>946.81600000000003</v>
      </c>
      <c r="AR1502" s="366">
        <v>932.99199999999996</v>
      </c>
      <c r="AS1502" s="411">
        <f t="shared" si="452"/>
        <v>11942.509138133973</v>
      </c>
      <c r="AT1502" s="411">
        <f t="shared" si="453"/>
        <v>7113.6100413597787</v>
      </c>
      <c r="AU1502" s="411">
        <f t="shared" si="454"/>
        <v>1718.2828209121249</v>
      </c>
      <c r="AV1502" s="411">
        <f t="shared" si="455"/>
        <v>3110.616275862069</v>
      </c>
      <c r="AW1502" s="366">
        <v>0</v>
      </c>
      <c r="AX1502" s="366">
        <v>0</v>
      </c>
      <c r="AY1502" s="366">
        <v>0</v>
      </c>
      <c r="AZ1502" s="366">
        <v>0</v>
      </c>
      <c r="BA1502" s="366">
        <v>0</v>
      </c>
      <c r="BB1502" s="366">
        <v>0</v>
      </c>
      <c r="BC1502" s="366">
        <v>0</v>
      </c>
      <c r="BD1502" s="366">
        <v>0</v>
      </c>
      <c r="BE1502" s="366">
        <v>0</v>
      </c>
      <c r="BF1502" s="366">
        <v>0</v>
      </c>
      <c r="BG1502" s="366">
        <v>0</v>
      </c>
      <c r="BH1502" s="366">
        <v>0</v>
      </c>
      <c r="BI1502" s="411">
        <f t="shared" si="456"/>
        <v>0</v>
      </c>
      <c r="BJ1502" s="366">
        <v>1009.152</v>
      </c>
      <c r="BK1502" s="366">
        <v>1022.6400000000001</v>
      </c>
      <c r="BL1502" s="366">
        <v>1041.1009248453729</v>
      </c>
      <c r="BM1502" s="366">
        <v>1020.6242132885986</v>
      </c>
      <c r="BN1502" s="366">
        <v>1020.5600000000001</v>
      </c>
      <c r="BO1502" s="366">
        <v>1058.6399999999999</v>
      </c>
      <c r="BP1502" s="366">
        <v>972.25600000000009</v>
      </c>
      <c r="BQ1502" s="366">
        <v>987.80800000000011</v>
      </c>
      <c r="BR1502" s="366">
        <v>965.44</v>
      </c>
      <c r="BS1502" s="366">
        <v>964.48</v>
      </c>
      <c r="BT1502" s="366">
        <v>946.81600000000003</v>
      </c>
      <c r="BU1502" s="366">
        <v>932.99199999999996</v>
      </c>
      <c r="BV1502" s="411">
        <f t="shared" si="457"/>
        <v>11942.509138133973</v>
      </c>
      <c r="BW1502" s="366">
        <v>-42.244052332032084</v>
      </c>
      <c r="BX1502" s="366">
        <v>-44.11493679504008</v>
      </c>
      <c r="BY1502" s="366">
        <v>-34.924164663023646</v>
      </c>
      <c r="BZ1502" s="366">
        <v>-35.937498216999415</v>
      </c>
      <c r="CA1502" s="366">
        <v>14.364708579199885</v>
      </c>
      <c r="CB1502" s="366">
        <v>47.527481886720011</v>
      </c>
      <c r="CC1502" s="366">
        <v>31.012058382303906</v>
      </c>
      <c r="CD1502" s="366">
        <v>-51.001889227232027</v>
      </c>
      <c r="CE1502" s="366">
        <v>19.28500769663998</v>
      </c>
      <c r="CF1502" s="366">
        <v>31.507351011839944</v>
      </c>
      <c r="CG1502" s="366">
        <v>-14.598729614975923</v>
      </c>
      <c r="CH1502" s="366">
        <v>36.350179090048016</v>
      </c>
      <c r="CI1502" s="411">
        <f t="shared" si="458"/>
        <v>-42.774484202551434</v>
      </c>
      <c r="CJ1502" s="366">
        <v>966.90794766796796</v>
      </c>
      <c r="CK1502" s="366">
        <v>978.52506320496002</v>
      </c>
      <c r="CL1502" s="366">
        <v>1006.1767601823492</v>
      </c>
      <c r="CM1502" s="366">
        <v>984.68671507159922</v>
      </c>
      <c r="CN1502" s="366">
        <v>1034.9247085791999</v>
      </c>
      <c r="CO1502" s="366">
        <v>1106.16748188672</v>
      </c>
      <c r="CP1502" s="366">
        <v>1003.268058382304</v>
      </c>
      <c r="CQ1502" s="366">
        <v>936.80611077276808</v>
      </c>
      <c r="CR1502" s="366">
        <v>984.72500769664009</v>
      </c>
      <c r="CS1502" s="366">
        <v>995.98735101184002</v>
      </c>
      <c r="CT1502" s="366">
        <v>932.21727038502399</v>
      </c>
      <c r="CU1502" s="366">
        <v>969.34217909004792</v>
      </c>
      <c r="CV1502" s="411">
        <f t="shared" si="459"/>
        <v>11899.73465393142</v>
      </c>
      <c r="CW1502" s="366">
        <v>-274.42635672254391</v>
      </c>
      <c r="CX1502" s="366">
        <v>-277.04132028847681</v>
      </c>
      <c r="CY1502" s="366">
        <v>-168.4490008906869</v>
      </c>
      <c r="CZ1502" s="366">
        <v>-366.82963646886537</v>
      </c>
      <c r="DA1502" s="366">
        <v>-295.33118359423997</v>
      </c>
      <c r="DB1502" s="366">
        <v>-329.17698558689278</v>
      </c>
      <c r="DC1502" s="366">
        <v>-164.09638995921603</v>
      </c>
      <c r="DD1502" s="366">
        <v>-155.27449757908801</v>
      </c>
      <c r="DE1502" s="366">
        <v>0</v>
      </c>
      <c r="DF1502" s="366">
        <v>0</v>
      </c>
      <c r="DG1502" s="366">
        <v>0</v>
      </c>
      <c r="DH1502" s="366">
        <v>0</v>
      </c>
      <c r="DI1502" s="411">
        <f t="shared" si="460"/>
        <v>-2030.6253710900096</v>
      </c>
      <c r="DJ1502" s="366">
        <v>692.48159094542405</v>
      </c>
      <c r="DK1502" s="366">
        <v>701.48374291648315</v>
      </c>
      <c r="DL1502" s="366">
        <v>837.72775929166221</v>
      </c>
      <c r="DM1502" s="366">
        <v>617.85707860273385</v>
      </c>
      <c r="DN1502" s="366">
        <v>739.59352498496003</v>
      </c>
      <c r="DO1502" s="366">
        <v>776.99049629982721</v>
      </c>
      <c r="DP1502" s="366">
        <v>839.17166842308802</v>
      </c>
      <c r="DQ1502" s="366">
        <v>781.53161319368007</v>
      </c>
      <c r="DR1502" s="366">
        <v>984.72500769664009</v>
      </c>
      <c r="DS1502" s="366">
        <v>995.98735101184002</v>
      </c>
      <c r="DT1502" s="366">
        <v>932.21727038502399</v>
      </c>
      <c r="DU1502" s="366">
        <v>969.34217909004792</v>
      </c>
      <c r="DV1502" s="411">
        <f t="shared" si="461"/>
        <v>9869.1092828414112</v>
      </c>
      <c r="DW1502" s="366">
        <v>692.48159094542405</v>
      </c>
      <c r="DX1502" s="366">
        <v>701.48374291648315</v>
      </c>
      <c r="DY1502" s="366">
        <v>837.72775929166221</v>
      </c>
      <c r="DZ1502" s="366">
        <v>617.85707860273385</v>
      </c>
      <c r="EA1502" s="366">
        <v>739.59352498496003</v>
      </c>
      <c r="EB1502" s="366">
        <v>776.99049629982721</v>
      </c>
      <c r="EC1502" s="366">
        <v>839.17166842308802</v>
      </c>
      <c r="ED1502" s="366">
        <v>781.53161319368007</v>
      </c>
      <c r="EE1502" s="366">
        <v>984.72500769664009</v>
      </c>
      <c r="EF1502" s="366">
        <v>995.98735101184002</v>
      </c>
      <c r="EG1502" s="366">
        <v>932.21727038502399</v>
      </c>
      <c r="EH1502" s="366">
        <v>969.34217909004792</v>
      </c>
      <c r="EI1502" s="411">
        <f t="shared" si="462"/>
        <v>9869.1092828414112</v>
      </c>
      <c r="EK1502" s="411">
        <f t="shared" si="463"/>
        <v>9869.109282841413</v>
      </c>
      <c r="EL1502" s="7">
        <f t="shared" si="464"/>
        <v>0</v>
      </c>
    </row>
    <row r="1503" spans="1:142">
      <c r="A1503" s="365" t="str">
        <f t="shared" si="446"/>
        <v xml:space="preserve"> 256</v>
      </c>
      <c r="B1503" s="366" t="s">
        <v>996</v>
      </c>
      <c r="C1503" s="366" t="s">
        <v>1218</v>
      </c>
      <c r="D1503" s="366">
        <v>1034</v>
      </c>
      <c r="E1503" s="366">
        <v>1046</v>
      </c>
      <c r="F1503" s="366">
        <v>1069</v>
      </c>
      <c r="G1503" s="366">
        <v>1042</v>
      </c>
      <c r="H1503" s="366">
        <v>1046</v>
      </c>
      <c r="I1503" s="366">
        <v>1059</v>
      </c>
      <c r="J1503" s="366">
        <v>993</v>
      </c>
      <c r="K1503" s="366">
        <v>1016</v>
      </c>
      <c r="L1503" s="366">
        <v>966</v>
      </c>
      <c r="M1503" s="366">
        <v>965</v>
      </c>
      <c r="N1503" s="366">
        <v>947</v>
      </c>
      <c r="O1503" s="366">
        <v>934</v>
      </c>
      <c r="P1503" s="411">
        <f t="shared" si="447"/>
        <v>12117</v>
      </c>
      <c r="Q1503" s="411">
        <f t="shared" si="465"/>
        <v>7256.9677419354839</v>
      </c>
      <c r="R1503" s="411">
        <f t="shared" si="466"/>
        <v>1747.5494994438263</v>
      </c>
      <c r="S1503" s="411">
        <f t="shared" si="467"/>
        <v>3112.4827586206898</v>
      </c>
      <c r="T1503" s="366">
        <v>0</v>
      </c>
      <c r="U1503" s="366">
        <v>0</v>
      </c>
      <c r="V1503" s="366">
        <v>-3.2747403430972781</v>
      </c>
      <c r="W1503" s="366">
        <v>3.2775148283505473</v>
      </c>
      <c r="X1503" s="366">
        <v>0</v>
      </c>
      <c r="Y1503" s="366">
        <v>0</v>
      </c>
      <c r="Z1503" s="366">
        <v>0</v>
      </c>
      <c r="AA1503" s="366">
        <v>0</v>
      </c>
      <c r="AB1503" s="366">
        <v>0</v>
      </c>
      <c r="AC1503" s="366">
        <v>0</v>
      </c>
      <c r="AD1503" s="366">
        <v>0</v>
      </c>
      <c r="AE1503" s="366">
        <v>0</v>
      </c>
      <c r="AF1503" s="411">
        <f t="shared" si="451"/>
        <v>2.7744852532691766E-3</v>
      </c>
      <c r="AG1503" s="366">
        <v>1034</v>
      </c>
      <c r="AH1503" s="366">
        <v>1046</v>
      </c>
      <c r="AI1503" s="366">
        <v>1065.7252596569028</v>
      </c>
      <c r="AJ1503" s="366">
        <v>1045.2775148283506</v>
      </c>
      <c r="AK1503" s="366">
        <v>1046</v>
      </c>
      <c r="AL1503" s="366">
        <v>1059</v>
      </c>
      <c r="AM1503" s="366">
        <v>993</v>
      </c>
      <c r="AN1503" s="366">
        <v>1016</v>
      </c>
      <c r="AO1503" s="366">
        <v>966.00000000000011</v>
      </c>
      <c r="AP1503" s="366">
        <v>965</v>
      </c>
      <c r="AQ1503" s="366">
        <v>947</v>
      </c>
      <c r="AR1503" s="366">
        <v>934</v>
      </c>
      <c r="AS1503" s="411">
        <f t="shared" si="452"/>
        <v>12117.002774485252</v>
      </c>
      <c r="AT1503" s="411">
        <f t="shared" si="453"/>
        <v>7256.9705164207371</v>
      </c>
      <c r="AU1503" s="411">
        <f t="shared" si="454"/>
        <v>1747.5494994438266</v>
      </c>
      <c r="AV1503" s="411">
        <f t="shared" si="455"/>
        <v>3112.4827586206898</v>
      </c>
      <c r="AW1503" s="366">
        <v>0</v>
      </c>
      <c r="AX1503" s="366">
        <v>0</v>
      </c>
      <c r="AY1503" s="366">
        <v>0</v>
      </c>
      <c r="AZ1503" s="366">
        <v>0</v>
      </c>
      <c r="BA1503" s="366">
        <v>0</v>
      </c>
      <c r="BB1503" s="366">
        <v>0</v>
      </c>
      <c r="BC1503" s="366">
        <v>0</v>
      </c>
      <c r="BD1503" s="366">
        <v>0</v>
      </c>
      <c r="BE1503" s="366">
        <v>0</v>
      </c>
      <c r="BF1503" s="366">
        <v>0</v>
      </c>
      <c r="BG1503" s="366">
        <v>0</v>
      </c>
      <c r="BH1503" s="366">
        <v>0</v>
      </c>
      <c r="BI1503" s="411">
        <f t="shared" si="456"/>
        <v>0</v>
      </c>
      <c r="BJ1503" s="366">
        <v>1034</v>
      </c>
      <c r="BK1503" s="366">
        <v>1046</v>
      </c>
      <c r="BL1503" s="366">
        <v>1065.7252596569028</v>
      </c>
      <c r="BM1503" s="366">
        <v>1045.2775148283506</v>
      </c>
      <c r="BN1503" s="366">
        <v>1046</v>
      </c>
      <c r="BO1503" s="366">
        <v>1059</v>
      </c>
      <c r="BP1503" s="366">
        <v>993</v>
      </c>
      <c r="BQ1503" s="366">
        <v>1016</v>
      </c>
      <c r="BR1503" s="366">
        <v>966.00000000000011</v>
      </c>
      <c r="BS1503" s="366">
        <v>965</v>
      </c>
      <c r="BT1503" s="366">
        <v>947</v>
      </c>
      <c r="BU1503" s="366">
        <v>934</v>
      </c>
      <c r="BV1503" s="411">
        <f t="shared" si="457"/>
        <v>12117.002774485252</v>
      </c>
      <c r="BW1503" s="366">
        <v>-43.284212994000029</v>
      </c>
      <c r="BX1503" s="366">
        <v>-45.122647156000028</v>
      </c>
      <c r="BY1503" s="366">
        <v>-35.750198242624094</v>
      </c>
      <c r="BZ1503" s="366">
        <v>-36.805572840932996</v>
      </c>
      <c r="CA1503" s="366">
        <v>14.722784719999879</v>
      </c>
      <c r="CB1503" s="366">
        <v>47.543644031999918</v>
      </c>
      <c r="CC1503" s="366">
        <v>31.673729936999905</v>
      </c>
      <c r="CD1503" s="366">
        <v>-52.457481064000092</v>
      </c>
      <c r="CE1503" s="366">
        <v>19.296193896000034</v>
      </c>
      <c r="CF1503" s="366">
        <v>31.524338220000004</v>
      </c>
      <c r="CG1503" s="366">
        <v>-14.601566666999929</v>
      </c>
      <c r="CH1503" s="366">
        <v>36.389451646000055</v>
      </c>
      <c r="CI1503" s="411">
        <f t="shared" si="458"/>
        <v>-46.871536513557373</v>
      </c>
      <c r="CJ1503" s="366">
        <v>990.71578700600003</v>
      </c>
      <c r="CK1503" s="366">
        <v>1000.8773528439999</v>
      </c>
      <c r="CL1503" s="366">
        <v>1029.9750614142786</v>
      </c>
      <c r="CM1503" s="366">
        <v>1008.4719419874175</v>
      </c>
      <c r="CN1503" s="366">
        <v>1060.7227847199999</v>
      </c>
      <c r="CO1503" s="366">
        <v>1106.543644032</v>
      </c>
      <c r="CP1503" s="366">
        <v>1024.673729937</v>
      </c>
      <c r="CQ1503" s="366">
        <v>963.54251893599985</v>
      </c>
      <c r="CR1503" s="366">
        <v>985.2961938960002</v>
      </c>
      <c r="CS1503" s="366">
        <v>996.52433822</v>
      </c>
      <c r="CT1503" s="366">
        <v>932.39843333300007</v>
      </c>
      <c r="CU1503" s="366">
        <v>970.389451646</v>
      </c>
      <c r="CV1503" s="411">
        <f t="shared" si="459"/>
        <v>12070.131237971696</v>
      </c>
      <c r="CW1503" s="366">
        <v>-286.10032301739989</v>
      </c>
      <c r="CX1503" s="366">
        <v>-288.01537591399995</v>
      </c>
      <c r="CY1503" s="366">
        <v>-177.92522108622092</v>
      </c>
      <c r="CZ1503" s="366">
        <v>-380.0279404228736</v>
      </c>
      <c r="DA1503" s="366">
        <v>-307.97467468399998</v>
      </c>
      <c r="DB1503" s="366">
        <v>-329.14187712</v>
      </c>
      <c r="DC1503" s="366">
        <v>-174.390594521</v>
      </c>
      <c r="DD1503" s="366">
        <v>-168.33543022749998</v>
      </c>
      <c r="DE1503" s="366">
        <v>0</v>
      </c>
      <c r="DF1503" s="366">
        <v>0</v>
      </c>
      <c r="DG1503" s="366">
        <v>0</v>
      </c>
      <c r="DH1503" s="366">
        <v>0</v>
      </c>
      <c r="DI1503" s="411">
        <f t="shared" si="460"/>
        <v>-2111.9114369929944</v>
      </c>
      <c r="DJ1503" s="366">
        <v>704.61546398860003</v>
      </c>
      <c r="DK1503" s="366">
        <v>712.86197692999997</v>
      </c>
      <c r="DL1503" s="366">
        <v>852.04984032805771</v>
      </c>
      <c r="DM1503" s="366">
        <v>628.4440015645439</v>
      </c>
      <c r="DN1503" s="366">
        <v>752.74811003599996</v>
      </c>
      <c r="DO1503" s="366">
        <v>777.40176691199997</v>
      </c>
      <c r="DP1503" s="366">
        <v>850.28313541599994</v>
      </c>
      <c r="DQ1503" s="366">
        <v>795.2070887084999</v>
      </c>
      <c r="DR1503" s="366">
        <v>985.2961938960002</v>
      </c>
      <c r="DS1503" s="366">
        <v>996.52433822</v>
      </c>
      <c r="DT1503" s="366">
        <v>932.39843333300007</v>
      </c>
      <c r="DU1503" s="366">
        <v>970.389451646</v>
      </c>
      <c r="DV1503" s="411">
        <f t="shared" si="461"/>
        <v>9958.2198009787026</v>
      </c>
      <c r="DW1503" s="366">
        <v>704.61546398860003</v>
      </c>
      <c r="DX1503" s="366">
        <v>712.86197692999997</v>
      </c>
      <c r="DY1503" s="366">
        <v>852.04984032805771</v>
      </c>
      <c r="DZ1503" s="366">
        <v>628.4440015645439</v>
      </c>
      <c r="EA1503" s="366">
        <v>752.74811003599996</v>
      </c>
      <c r="EB1503" s="366">
        <v>777.40176691199997</v>
      </c>
      <c r="EC1503" s="366">
        <v>850.28313541599994</v>
      </c>
      <c r="ED1503" s="366">
        <v>795.2070887084999</v>
      </c>
      <c r="EE1503" s="366">
        <v>985.2961938960002</v>
      </c>
      <c r="EF1503" s="366">
        <v>996.52433822</v>
      </c>
      <c r="EG1503" s="366">
        <v>932.39843333300007</v>
      </c>
      <c r="EH1503" s="366">
        <v>970.389451646</v>
      </c>
      <c r="EI1503" s="411">
        <f t="shared" si="462"/>
        <v>9958.2198009787026</v>
      </c>
      <c r="EK1503" s="411">
        <f t="shared" si="463"/>
        <v>9958.2198009787026</v>
      </c>
      <c r="EL1503" s="7">
        <f t="shared" si="464"/>
        <v>0</v>
      </c>
    </row>
    <row r="1504" spans="1:142">
      <c r="A1504" s="365" t="str">
        <f t="shared" si="446"/>
        <v xml:space="preserve"> 256</v>
      </c>
      <c r="B1504" s="366" t="s">
        <v>996</v>
      </c>
      <c r="C1504" s="366" t="s">
        <v>1229</v>
      </c>
      <c r="D1504" s="366">
        <v>9</v>
      </c>
      <c r="E1504" s="366">
        <v>5</v>
      </c>
      <c r="F1504" s="366">
        <v>4</v>
      </c>
      <c r="G1504" s="366">
        <v>6</v>
      </c>
      <c r="H1504" s="366">
        <v>6</v>
      </c>
      <c r="I1504" s="366">
        <v>107</v>
      </c>
      <c r="J1504" s="366">
        <v>10</v>
      </c>
      <c r="K1504" s="366">
        <v>1</v>
      </c>
      <c r="L1504" s="366">
        <v>0</v>
      </c>
      <c r="M1504" s="366">
        <v>0</v>
      </c>
      <c r="N1504" s="366">
        <v>0</v>
      </c>
      <c r="O1504" s="366">
        <v>0</v>
      </c>
      <c r="P1504" s="411">
        <f t="shared" si="447"/>
        <v>148</v>
      </c>
      <c r="Q1504" s="411">
        <f t="shared" si="465"/>
        <v>146.67741935483872</v>
      </c>
      <c r="R1504" s="411">
        <f t="shared" si="466"/>
        <v>1.3225806451612903</v>
      </c>
      <c r="S1504" s="411">
        <f t="shared" si="467"/>
        <v>0</v>
      </c>
      <c r="T1504" s="366">
        <v>0</v>
      </c>
      <c r="U1504" s="366">
        <v>0</v>
      </c>
      <c r="V1504" s="366">
        <v>-1.2253471817015082E-2</v>
      </c>
      <c r="W1504" s="366">
        <v>1.887244622850659E-2</v>
      </c>
      <c r="X1504" s="366">
        <v>0</v>
      </c>
      <c r="Y1504" s="366">
        <v>0</v>
      </c>
      <c r="Z1504" s="366">
        <v>0</v>
      </c>
      <c r="AA1504" s="366">
        <v>0</v>
      </c>
      <c r="AB1504" s="366">
        <v>0</v>
      </c>
      <c r="AC1504" s="366">
        <v>0</v>
      </c>
      <c r="AD1504" s="366">
        <v>0</v>
      </c>
      <c r="AE1504" s="366">
        <v>0</v>
      </c>
      <c r="AF1504" s="411">
        <f t="shared" si="451"/>
        <v>6.6189744114915072E-3</v>
      </c>
      <c r="AG1504" s="366">
        <v>9</v>
      </c>
      <c r="AH1504" s="366">
        <v>5</v>
      </c>
      <c r="AI1504" s="366">
        <v>3.9877465281829849</v>
      </c>
      <c r="AJ1504" s="366">
        <v>6.0188724462285066</v>
      </c>
      <c r="AK1504" s="366">
        <v>6</v>
      </c>
      <c r="AL1504" s="366">
        <v>107</v>
      </c>
      <c r="AM1504" s="366">
        <v>10</v>
      </c>
      <c r="AN1504" s="366">
        <v>1</v>
      </c>
      <c r="AO1504" s="366">
        <v>0</v>
      </c>
      <c r="AP1504" s="366">
        <v>0</v>
      </c>
      <c r="AQ1504" s="366">
        <v>0</v>
      </c>
      <c r="AR1504" s="366">
        <v>0</v>
      </c>
      <c r="AS1504" s="411">
        <f t="shared" si="452"/>
        <v>148.00661897441148</v>
      </c>
      <c r="AT1504" s="411">
        <f t="shared" si="453"/>
        <v>146.6840383292502</v>
      </c>
      <c r="AU1504" s="411">
        <f t="shared" si="454"/>
        <v>1.3225806451612903</v>
      </c>
      <c r="AV1504" s="411">
        <f t="shared" si="455"/>
        <v>0</v>
      </c>
      <c r="AW1504" s="366">
        <v>0</v>
      </c>
      <c r="AX1504" s="366">
        <v>0</v>
      </c>
      <c r="AY1504" s="366">
        <v>0</v>
      </c>
      <c r="AZ1504" s="366">
        <v>0</v>
      </c>
      <c r="BA1504" s="366">
        <v>0</v>
      </c>
      <c r="BB1504" s="366">
        <v>0</v>
      </c>
      <c r="BC1504" s="366">
        <v>0</v>
      </c>
      <c r="BD1504" s="366">
        <v>0</v>
      </c>
      <c r="BE1504" s="366">
        <v>0</v>
      </c>
      <c r="BF1504" s="366">
        <v>0</v>
      </c>
      <c r="BG1504" s="366">
        <v>0</v>
      </c>
      <c r="BH1504" s="366">
        <v>0</v>
      </c>
      <c r="BI1504" s="411">
        <f t="shared" si="456"/>
        <v>0</v>
      </c>
      <c r="BJ1504" s="366">
        <v>9</v>
      </c>
      <c r="BK1504" s="366">
        <v>5</v>
      </c>
      <c r="BL1504" s="366">
        <v>3.9877465281829849</v>
      </c>
      <c r="BM1504" s="366">
        <v>6.0188724462285066</v>
      </c>
      <c r="BN1504" s="366">
        <v>6</v>
      </c>
      <c r="BO1504" s="366">
        <v>107</v>
      </c>
      <c r="BP1504" s="366">
        <v>10</v>
      </c>
      <c r="BQ1504" s="366">
        <v>1</v>
      </c>
      <c r="BR1504" s="366">
        <v>0</v>
      </c>
      <c r="BS1504" s="366">
        <v>0</v>
      </c>
      <c r="BT1504" s="366">
        <v>0</v>
      </c>
      <c r="BU1504" s="366">
        <v>0</v>
      </c>
      <c r="BV1504" s="411">
        <f t="shared" si="457"/>
        <v>148.00661897441148</v>
      </c>
      <c r="BW1504" s="366">
        <v>-0.3767484690000007</v>
      </c>
      <c r="BX1504" s="366">
        <v>-0.21569142999999968</v>
      </c>
      <c r="BY1504" s="366">
        <v>-0.13377062017820052</v>
      </c>
      <c r="BZ1504" s="366">
        <v>-0.2119322812337785</v>
      </c>
      <c r="CA1504" s="366">
        <v>8.4451919999999348E-2</v>
      </c>
      <c r="CB1504" s="366">
        <v>4.8037487360000029</v>
      </c>
      <c r="CC1504" s="366">
        <v>0.31897008999999876</v>
      </c>
      <c r="CD1504" s="366">
        <v>-5.1631379000000033E-2</v>
      </c>
      <c r="CE1504" s="366">
        <v>0</v>
      </c>
      <c r="CF1504" s="366">
        <v>0</v>
      </c>
      <c r="CG1504" s="366">
        <v>0</v>
      </c>
      <c r="CH1504" s="366">
        <v>0</v>
      </c>
      <c r="CI1504" s="411">
        <f t="shared" si="458"/>
        <v>4.2173965665880218</v>
      </c>
      <c r="CJ1504" s="366">
        <v>8.6232515309999993</v>
      </c>
      <c r="CK1504" s="366">
        <v>4.7843085700000003</v>
      </c>
      <c r="CL1504" s="366">
        <v>3.8539759080047844</v>
      </c>
      <c r="CM1504" s="366">
        <v>5.8069401649947281</v>
      </c>
      <c r="CN1504" s="366">
        <v>6.0844519199999993</v>
      </c>
      <c r="CO1504" s="366">
        <v>111.803748736</v>
      </c>
      <c r="CP1504" s="366">
        <v>10.318970089999999</v>
      </c>
      <c r="CQ1504" s="366">
        <v>0.94836862099999997</v>
      </c>
      <c r="CR1504" s="366">
        <v>0</v>
      </c>
      <c r="CS1504" s="366">
        <v>0</v>
      </c>
      <c r="CT1504" s="366">
        <v>0</v>
      </c>
      <c r="CU1504" s="366">
        <v>0</v>
      </c>
      <c r="CV1504" s="411">
        <f t="shared" si="459"/>
        <v>152.22401554099949</v>
      </c>
      <c r="CW1504" s="366">
        <v>-4.3116257654999997</v>
      </c>
      <c r="CX1504" s="366">
        <v>-2.3921542850000002</v>
      </c>
      <c r="CY1504" s="366">
        <v>-1.6058232950019935</v>
      </c>
      <c r="CZ1504" s="366">
        <v>-3.2664038428095346</v>
      </c>
      <c r="DA1504" s="366">
        <v>-3.0422259599999997</v>
      </c>
      <c r="DB1504" s="366">
        <v>-55.901874368000001</v>
      </c>
      <c r="DC1504" s="366">
        <v>-5.1594850449999994</v>
      </c>
      <c r="DD1504" s="366">
        <v>-0.47418431049999998</v>
      </c>
      <c r="DE1504" s="366">
        <v>0</v>
      </c>
      <c r="DF1504" s="366">
        <v>0</v>
      </c>
      <c r="DG1504" s="366">
        <v>0</v>
      </c>
      <c r="DH1504" s="366">
        <v>0</v>
      </c>
      <c r="DI1504" s="411">
        <f t="shared" si="460"/>
        <v>-76.153776871811516</v>
      </c>
      <c r="DJ1504" s="366">
        <v>4.3116257654999997</v>
      </c>
      <c r="DK1504" s="366">
        <v>2.3921542850000002</v>
      </c>
      <c r="DL1504" s="366">
        <v>2.2481526130027909</v>
      </c>
      <c r="DM1504" s="366">
        <v>2.5405363221851935</v>
      </c>
      <c r="DN1504" s="366">
        <v>3.0422259599999997</v>
      </c>
      <c r="DO1504" s="366">
        <v>55.901874368000001</v>
      </c>
      <c r="DP1504" s="366">
        <v>5.1594850449999994</v>
      </c>
      <c r="DQ1504" s="366">
        <v>0.47418431049999998</v>
      </c>
      <c r="DR1504" s="366">
        <v>0</v>
      </c>
      <c r="DS1504" s="366">
        <v>0</v>
      </c>
      <c r="DT1504" s="366">
        <v>0</v>
      </c>
      <c r="DU1504" s="366">
        <v>0</v>
      </c>
      <c r="DV1504" s="411">
        <f t="shared" si="461"/>
        <v>76.070238669187972</v>
      </c>
      <c r="DW1504" s="366">
        <v>4.3116257654999997</v>
      </c>
      <c r="DX1504" s="366">
        <v>2.3921542850000002</v>
      </c>
      <c r="DY1504" s="366">
        <v>2.2481526130027909</v>
      </c>
      <c r="DZ1504" s="366">
        <v>2.5405363221851935</v>
      </c>
      <c r="EA1504" s="366">
        <v>3.0422259599999997</v>
      </c>
      <c r="EB1504" s="366">
        <v>55.901874368000001</v>
      </c>
      <c r="EC1504" s="366">
        <v>5.1594850449999994</v>
      </c>
      <c r="ED1504" s="366">
        <v>0.47418431049999998</v>
      </c>
      <c r="EE1504" s="366">
        <v>0</v>
      </c>
      <c r="EF1504" s="366">
        <v>0</v>
      </c>
      <c r="EG1504" s="366">
        <v>0</v>
      </c>
      <c r="EH1504" s="366">
        <v>0</v>
      </c>
      <c r="EI1504" s="411">
        <f t="shared" si="462"/>
        <v>76.070238669187972</v>
      </c>
      <c r="EK1504" s="411">
        <f t="shared" si="463"/>
        <v>76.070238669188001</v>
      </c>
      <c r="EL1504" s="7">
        <f t="shared" si="464"/>
        <v>0</v>
      </c>
    </row>
    <row r="1505" spans="1:142">
      <c r="A1505" s="365" t="str">
        <f t="shared" si="446"/>
        <v xml:space="preserve"> 256</v>
      </c>
      <c r="B1505" s="366" t="s">
        <v>996</v>
      </c>
      <c r="C1505" s="366" t="s">
        <v>1219</v>
      </c>
      <c r="D1505" s="366">
        <v>84624</v>
      </c>
      <c r="E1505" s="366">
        <v>95168</v>
      </c>
      <c r="F1505" s="366">
        <v>95008</v>
      </c>
      <c r="G1505" s="366">
        <v>91504</v>
      </c>
      <c r="H1505" s="366">
        <v>76832</v>
      </c>
      <c r="I1505" s="366">
        <v>68288</v>
      </c>
      <c r="J1505" s="366">
        <v>50688</v>
      </c>
      <c r="K1505" s="366">
        <v>55760</v>
      </c>
      <c r="L1505" s="366">
        <v>44656</v>
      </c>
      <c r="M1505" s="366">
        <v>48784</v>
      </c>
      <c r="N1505" s="366">
        <v>62608</v>
      </c>
      <c r="O1505" s="366">
        <v>64160</v>
      </c>
      <c r="P1505" s="411">
        <f t="shared" si="447"/>
        <v>838080</v>
      </c>
      <c r="Q1505" s="411">
        <f t="shared" si="465"/>
        <v>560476.90322580643</v>
      </c>
      <c r="R1505" s="411">
        <f t="shared" si="466"/>
        <v>89732.200222469401</v>
      </c>
      <c r="S1505" s="411">
        <f t="shared" si="467"/>
        <v>187870.89655172414</v>
      </c>
      <c r="T1505" s="366">
        <v>0</v>
      </c>
      <c r="U1505" s="366">
        <v>0</v>
      </c>
      <c r="V1505" s="366">
        <v>-291.0444625977434</v>
      </c>
      <c r="W1505" s="366">
        <v>287.81738661554482</v>
      </c>
      <c r="X1505" s="366">
        <v>0</v>
      </c>
      <c r="Y1505" s="366">
        <v>0</v>
      </c>
      <c r="Z1505" s="366">
        <v>0</v>
      </c>
      <c r="AA1505" s="366">
        <v>0</v>
      </c>
      <c r="AB1505" s="366">
        <v>0</v>
      </c>
      <c r="AC1505" s="366">
        <v>0</v>
      </c>
      <c r="AD1505" s="366">
        <v>0</v>
      </c>
      <c r="AE1505" s="366">
        <v>0</v>
      </c>
      <c r="AF1505" s="411">
        <f t="shared" si="451"/>
        <v>-3.2270759821985848</v>
      </c>
      <c r="AG1505" s="366">
        <v>84624</v>
      </c>
      <c r="AH1505" s="366">
        <v>95168</v>
      </c>
      <c r="AI1505" s="366">
        <v>94716.95553740226</v>
      </c>
      <c r="AJ1505" s="366">
        <v>91791.817386615541</v>
      </c>
      <c r="AK1505" s="366">
        <v>76832</v>
      </c>
      <c r="AL1505" s="366">
        <v>68288</v>
      </c>
      <c r="AM1505" s="366">
        <v>50688</v>
      </c>
      <c r="AN1505" s="366">
        <v>55760</v>
      </c>
      <c r="AO1505" s="366">
        <v>44656</v>
      </c>
      <c r="AP1505" s="366">
        <v>48784</v>
      </c>
      <c r="AQ1505" s="366">
        <v>62608</v>
      </c>
      <c r="AR1505" s="366">
        <v>64160</v>
      </c>
      <c r="AS1505" s="411">
        <f t="shared" si="452"/>
        <v>838076.77292401786</v>
      </c>
      <c r="AT1505" s="411">
        <f t="shared" si="453"/>
        <v>560473.67614982428</v>
      </c>
      <c r="AU1505" s="411">
        <f t="shared" si="454"/>
        <v>89732.200222469401</v>
      </c>
      <c r="AV1505" s="411">
        <f t="shared" si="455"/>
        <v>187870.89655172414</v>
      </c>
      <c r="AW1505" s="366">
        <v>0</v>
      </c>
      <c r="AX1505" s="366">
        <v>0</v>
      </c>
      <c r="AY1505" s="366">
        <v>0</v>
      </c>
      <c r="AZ1505" s="366">
        <v>0</v>
      </c>
      <c r="BA1505" s="366">
        <v>0</v>
      </c>
      <c r="BB1505" s="366">
        <v>0</v>
      </c>
      <c r="BC1505" s="366">
        <v>0</v>
      </c>
      <c r="BD1505" s="366">
        <v>0</v>
      </c>
      <c r="BE1505" s="366">
        <v>0</v>
      </c>
      <c r="BF1505" s="366">
        <v>0</v>
      </c>
      <c r="BG1505" s="366">
        <v>0</v>
      </c>
      <c r="BH1505" s="366">
        <v>0</v>
      </c>
      <c r="BI1505" s="411">
        <f t="shared" si="456"/>
        <v>0</v>
      </c>
      <c r="BJ1505" s="366">
        <v>84624</v>
      </c>
      <c r="BK1505" s="366">
        <v>95168</v>
      </c>
      <c r="BL1505" s="366">
        <v>94716.95553740226</v>
      </c>
      <c r="BM1505" s="366">
        <v>91791.817386615541</v>
      </c>
      <c r="BN1505" s="366">
        <v>76832</v>
      </c>
      <c r="BO1505" s="366">
        <v>68288</v>
      </c>
      <c r="BP1505" s="366">
        <v>50688</v>
      </c>
      <c r="BQ1505" s="366">
        <v>55760</v>
      </c>
      <c r="BR1505" s="366">
        <v>44656</v>
      </c>
      <c r="BS1505" s="366">
        <v>48784</v>
      </c>
      <c r="BT1505" s="366">
        <v>62608</v>
      </c>
      <c r="BU1505" s="366">
        <v>64160</v>
      </c>
      <c r="BV1505" s="411">
        <f t="shared" si="457"/>
        <v>838076.77292401786</v>
      </c>
      <c r="BW1505" s="366">
        <v>-3542.4402711840048</v>
      </c>
      <c r="BX1505" s="366">
        <v>-4105.3844020479992</v>
      </c>
      <c r="BY1505" s="366">
        <v>-3177.319770472619</v>
      </c>
      <c r="BZ1505" s="366">
        <v>-3232.1085770026111</v>
      </c>
      <c r="CA1505" s="366">
        <v>1081.434986239994</v>
      </c>
      <c r="CB1505" s="366">
        <v>3065.7793802239976</v>
      </c>
      <c r="CC1505" s="366">
        <v>1616.7955921919965</v>
      </c>
      <c r="CD1505" s="366">
        <v>-2878.9656930400015</v>
      </c>
      <c r="CE1505" s="366">
        <v>892.01949753599911</v>
      </c>
      <c r="CF1505" s="366">
        <v>1593.6614670719973</v>
      </c>
      <c r="CG1505" s="366">
        <v>-965.33778868799345</v>
      </c>
      <c r="CH1505" s="366">
        <v>2499.7293550400063</v>
      </c>
      <c r="CI1505" s="411">
        <f t="shared" si="458"/>
        <v>-7152.1362241312381</v>
      </c>
      <c r="CJ1505" s="366">
        <v>81081.559728815992</v>
      </c>
      <c r="CK1505" s="366">
        <v>91062.615597951997</v>
      </c>
      <c r="CL1505" s="366">
        <v>91539.635766929641</v>
      </c>
      <c r="CM1505" s="366">
        <v>88559.70880961293</v>
      </c>
      <c r="CN1505" s="366">
        <v>77913.434986239998</v>
      </c>
      <c r="CO1505" s="366">
        <v>71353.779380224005</v>
      </c>
      <c r="CP1505" s="366">
        <v>52304.795592191993</v>
      </c>
      <c r="CQ1505" s="366">
        <v>52881.034306959999</v>
      </c>
      <c r="CR1505" s="366">
        <v>45548.019497536006</v>
      </c>
      <c r="CS1505" s="366">
        <v>50377.661467072001</v>
      </c>
      <c r="CT1505" s="366">
        <v>61642.66221131201</v>
      </c>
      <c r="CU1505" s="366">
        <v>66659.729355040006</v>
      </c>
      <c r="CV1505" s="411">
        <f t="shared" si="459"/>
        <v>830924.63669988653</v>
      </c>
      <c r="CW1505" s="366">
        <v>-22273.2838211376</v>
      </c>
      <c r="CX1505" s="366">
        <v>-24619.669156534394</v>
      </c>
      <c r="CY1505" s="366">
        <v>-13904.63121262686</v>
      </c>
      <c r="CZ1505" s="366">
        <v>-32018.887375764425</v>
      </c>
      <c r="DA1505" s="366">
        <v>-22066.278963199999</v>
      </c>
      <c r="DB1505" s="366">
        <v>-21673.626895155201</v>
      </c>
      <c r="DC1505" s="366">
        <v>-11045.425584335999</v>
      </c>
      <c r="DD1505" s="366">
        <v>-12950.921888376</v>
      </c>
      <c r="DE1505" s="366">
        <v>0</v>
      </c>
      <c r="DF1505" s="366">
        <v>0</v>
      </c>
      <c r="DG1505" s="366">
        <v>0</v>
      </c>
      <c r="DH1505" s="366">
        <v>0</v>
      </c>
      <c r="DI1505" s="411">
        <f t="shared" si="460"/>
        <v>-160552.72489713048</v>
      </c>
      <c r="DJ1505" s="366">
        <v>58808.275907678399</v>
      </c>
      <c r="DK1505" s="366">
        <v>66442.946441417604</v>
      </c>
      <c r="DL1505" s="366">
        <v>77635.004554302781</v>
      </c>
      <c r="DM1505" s="366">
        <v>56540.821433848512</v>
      </c>
      <c r="DN1505" s="366">
        <v>55847.156023039999</v>
      </c>
      <c r="DO1505" s="366">
        <v>49680.1524850688</v>
      </c>
      <c r="DP1505" s="366">
        <v>41259.370007856</v>
      </c>
      <c r="DQ1505" s="366">
        <v>39930.112418584002</v>
      </c>
      <c r="DR1505" s="366">
        <v>45548.019497536006</v>
      </c>
      <c r="DS1505" s="366">
        <v>50377.661467072001</v>
      </c>
      <c r="DT1505" s="366">
        <v>61642.66221131201</v>
      </c>
      <c r="DU1505" s="366">
        <v>66659.729355040006</v>
      </c>
      <c r="DV1505" s="411">
        <f t="shared" si="461"/>
        <v>670371.91180275602</v>
      </c>
      <c r="DW1505" s="366">
        <v>58808.275907678399</v>
      </c>
      <c r="DX1505" s="366">
        <v>66442.946441417604</v>
      </c>
      <c r="DY1505" s="366">
        <v>77635.004554302781</v>
      </c>
      <c r="DZ1505" s="366">
        <v>56540.821433848512</v>
      </c>
      <c r="EA1505" s="366">
        <v>55847.156023039999</v>
      </c>
      <c r="EB1505" s="366">
        <v>49680.1524850688</v>
      </c>
      <c r="EC1505" s="366">
        <v>41259.370007856</v>
      </c>
      <c r="ED1505" s="366">
        <v>39930.112418584002</v>
      </c>
      <c r="EE1505" s="366">
        <v>45548.019497536006</v>
      </c>
      <c r="EF1505" s="366">
        <v>50377.661467072001</v>
      </c>
      <c r="EG1505" s="366">
        <v>61642.66221131201</v>
      </c>
      <c r="EH1505" s="366">
        <v>66659.729355040006</v>
      </c>
      <c r="EI1505" s="411">
        <f t="shared" si="462"/>
        <v>670371.91180275602</v>
      </c>
      <c r="EK1505" s="411">
        <f t="shared" si="463"/>
        <v>670371.91180275613</v>
      </c>
      <c r="EL1505" s="7">
        <f t="shared" si="464"/>
        <v>0</v>
      </c>
    </row>
    <row r="1506" spans="1:142">
      <c r="A1506" s="365" t="str">
        <f t="shared" si="446"/>
        <v xml:space="preserve"> 256</v>
      </c>
      <c r="B1506" s="366" t="s">
        <v>996</v>
      </c>
      <c r="C1506" s="366" t="s">
        <v>919</v>
      </c>
      <c r="D1506" s="366">
        <v>7</v>
      </c>
      <c r="E1506" s="366">
        <v>7</v>
      </c>
      <c r="F1506" s="366">
        <v>7</v>
      </c>
      <c r="G1506" s="366">
        <v>7</v>
      </c>
      <c r="H1506" s="366">
        <v>7</v>
      </c>
      <c r="I1506" s="366">
        <v>7</v>
      </c>
      <c r="J1506" s="366">
        <v>6</v>
      </c>
      <c r="K1506" s="366">
        <v>6</v>
      </c>
      <c r="L1506" s="366">
        <v>5</v>
      </c>
      <c r="M1506" s="366">
        <v>5</v>
      </c>
      <c r="N1506" s="366">
        <v>5</v>
      </c>
      <c r="O1506" s="366">
        <v>5</v>
      </c>
      <c r="P1506" s="411">
        <f t="shared" si="447"/>
        <v>74</v>
      </c>
      <c r="Q1506" s="411">
        <f t="shared" si="465"/>
        <v>47.806451612903224</v>
      </c>
      <c r="R1506" s="411">
        <f t="shared" si="466"/>
        <v>9.8142380422691886</v>
      </c>
      <c r="S1506" s="411">
        <f t="shared" si="467"/>
        <v>16.379310344827587</v>
      </c>
      <c r="T1506" s="366">
        <v>0</v>
      </c>
      <c r="U1506" s="366">
        <v>0</v>
      </c>
      <c r="V1506" s="366">
        <v>-1.0000000000000002</v>
      </c>
      <c r="W1506" s="366">
        <v>0.99999999999999911</v>
      </c>
      <c r="X1506" s="366">
        <v>0</v>
      </c>
      <c r="Y1506" s="366">
        <v>0</v>
      </c>
      <c r="Z1506" s="366">
        <v>0</v>
      </c>
      <c r="AA1506" s="366">
        <v>0</v>
      </c>
      <c r="AB1506" s="366">
        <v>0</v>
      </c>
      <c r="AC1506" s="366">
        <v>0</v>
      </c>
      <c r="AD1506" s="366">
        <v>0</v>
      </c>
      <c r="AE1506" s="366">
        <v>0</v>
      </c>
      <c r="AF1506" s="411">
        <f t="shared" si="451"/>
        <v>-1.1102230246251565E-15</v>
      </c>
      <c r="AG1506" s="366">
        <v>7</v>
      </c>
      <c r="AH1506" s="366">
        <v>7</v>
      </c>
      <c r="AI1506" s="366">
        <v>6</v>
      </c>
      <c r="AJ1506" s="366">
        <v>7.9999999999999991</v>
      </c>
      <c r="AK1506" s="366">
        <v>7</v>
      </c>
      <c r="AL1506" s="366">
        <v>7</v>
      </c>
      <c r="AM1506" s="366">
        <v>6</v>
      </c>
      <c r="AN1506" s="366">
        <v>6</v>
      </c>
      <c r="AO1506" s="366">
        <v>5</v>
      </c>
      <c r="AP1506" s="366">
        <v>5</v>
      </c>
      <c r="AQ1506" s="366">
        <v>5</v>
      </c>
      <c r="AR1506" s="366">
        <v>5</v>
      </c>
      <c r="AS1506" s="411">
        <f t="shared" si="452"/>
        <v>74</v>
      </c>
      <c r="AT1506" s="411">
        <f t="shared" si="453"/>
        <v>47.806451612903224</v>
      </c>
      <c r="AU1506" s="411">
        <f t="shared" si="454"/>
        <v>9.8142380422691886</v>
      </c>
      <c r="AV1506" s="411">
        <f t="shared" si="455"/>
        <v>16.379310344827587</v>
      </c>
      <c r="AW1506" s="366">
        <v>0</v>
      </c>
      <c r="AX1506" s="366">
        <v>0</v>
      </c>
      <c r="AY1506" s="366">
        <v>0</v>
      </c>
      <c r="AZ1506" s="366">
        <v>0</v>
      </c>
      <c r="BA1506" s="366">
        <v>0</v>
      </c>
      <c r="BB1506" s="366">
        <v>0</v>
      </c>
      <c r="BC1506" s="366">
        <v>0</v>
      </c>
      <c r="BD1506" s="366">
        <v>0</v>
      </c>
      <c r="BE1506" s="366">
        <v>0</v>
      </c>
      <c r="BF1506" s="366">
        <v>0</v>
      </c>
      <c r="BG1506" s="366">
        <v>0</v>
      </c>
      <c r="BH1506" s="366">
        <v>0</v>
      </c>
      <c r="BI1506" s="411">
        <f t="shared" si="456"/>
        <v>0</v>
      </c>
      <c r="BJ1506" s="366">
        <v>7</v>
      </c>
      <c r="BK1506" s="366">
        <v>7</v>
      </c>
      <c r="BL1506" s="366">
        <v>6</v>
      </c>
      <c r="BM1506" s="366">
        <v>7.9999999999999991</v>
      </c>
      <c r="BN1506" s="366">
        <v>7</v>
      </c>
      <c r="BO1506" s="366">
        <v>7</v>
      </c>
      <c r="BP1506" s="366">
        <v>6</v>
      </c>
      <c r="BQ1506" s="366">
        <v>6</v>
      </c>
      <c r="BR1506" s="366">
        <v>5</v>
      </c>
      <c r="BS1506" s="366">
        <v>5</v>
      </c>
      <c r="BT1506" s="366">
        <v>5</v>
      </c>
      <c r="BU1506" s="366">
        <v>5</v>
      </c>
      <c r="BV1506" s="411">
        <f t="shared" si="457"/>
        <v>74</v>
      </c>
      <c r="BW1506" s="366">
        <v>0</v>
      </c>
      <c r="BX1506" s="366">
        <v>0</v>
      </c>
      <c r="BY1506" s="366">
        <v>0</v>
      </c>
      <c r="BZ1506" s="366">
        <v>0</v>
      </c>
      <c r="CA1506" s="366">
        <v>0</v>
      </c>
      <c r="CB1506" s="366">
        <v>0</v>
      </c>
      <c r="CC1506" s="366">
        <v>0</v>
      </c>
      <c r="CD1506" s="366">
        <v>0</v>
      </c>
      <c r="CE1506" s="366">
        <v>0</v>
      </c>
      <c r="CF1506" s="366">
        <v>0</v>
      </c>
      <c r="CG1506" s="366">
        <v>0</v>
      </c>
      <c r="CH1506" s="366">
        <v>0</v>
      </c>
      <c r="CI1506" s="411">
        <f t="shared" si="458"/>
        <v>0</v>
      </c>
      <c r="CJ1506" s="366">
        <v>7</v>
      </c>
      <c r="CK1506" s="366">
        <v>7</v>
      </c>
      <c r="CL1506" s="366">
        <v>6</v>
      </c>
      <c r="CM1506" s="366">
        <v>7.9999999999999991</v>
      </c>
      <c r="CN1506" s="366">
        <v>7</v>
      </c>
      <c r="CO1506" s="366">
        <v>7</v>
      </c>
      <c r="CP1506" s="366">
        <v>6</v>
      </c>
      <c r="CQ1506" s="366">
        <v>6</v>
      </c>
      <c r="CR1506" s="366">
        <v>5</v>
      </c>
      <c r="CS1506" s="366">
        <v>5</v>
      </c>
      <c r="CT1506" s="366">
        <v>5</v>
      </c>
      <c r="CU1506" s="366">
        <v>5</v>
      </c>
      <c r="CV1506" s="411">
        <f t="shared" si="459"/>
        <v>74</v>
      </c>
      <c r="CW1506" s="366">
        <v>-2</v>
      </c>
      <c r="CX1506" s="366">
        <v>-2</v>
      </c>
      <c r="CY1506" s="366">
        <v>-0.99999999999999978</v>
      </c>
      <c r="CZ1506" s="366">
        <v>-2.9999999999999991</v>
      </c>
      <c r="DA1506" s="366">
        <v>-2</v>
      </c>
      <c r="DB1506" s="366">
        <v>-2</v>
      </c>
      <c r="DC1506" s="366">
        <v>-1</v>
      </c>
      <c r="DD1506" s="366">
        <v>-1</v>
      </c>
      <c r="DE1506" s="366">
        <v>0</v>
      </c>
      <c r="DF1506" s="366">
        <v>0</v>
      </c>
      <c r="DG1506" s="366">
        <v>0</v>
      </c>
      <c r="DH1506" s="366">
        <v>0</v>
      </c>
      <c r="DI1506" s="411">
        <f t="shared" si="460"/>
        <v>-14</v>
      </c>
      <c r="DJ1506" s="366">
        <v>5</v>
      </c>
      <c r="DK1506" s="366">
        <v>5</v>
      </c>
      <c r="DL1506" s="366">
        <v>5</v>
      </c>
      <c r="DM1506" s="366">
        <v>5</v>
      </c>
      <c r="DN1506" s="366">
        <v>5</v>
      </c>
      <c r="DO1506" s="366">
        <v>5</v>
      </c>
      <c r="DP1506" s="366">
        <v>5</v>
      </c>
      <c r="DQ1506" s="366">
        <v>5</v>
      </c>
      <c r="DR1506" s="366">
        <v>5</v>
      </c>
      <c r="DS1506" s="366">
        <v>5</v>
      </c>
      <c r="DT1506" s="366">
        <v>5</v>
      </c>
      <c r="DU1506" s="366">
        <v>5</v>
      </c>
      <c r="DV1506" s="411">
        <f t="shared" si="461"/>
        <v>60</v>
      </c>
      <c r="DW1506" s="366">
        <v>5</v>
      </c>
      <c r="DX1506" s="366">
        <v>5</v>
      </c>
      <c r="DY1506" s="366">
        <v>5</v>
      </c>
      <c r="DZ1506" s="366">
        <v>5</v>
      </c>
      <c r="EA1506" s="366">
        <v>5</v>
      </c>
      <c r="EB1506" s="366">
        <v>5</v>
      </c>
      <c r="EC1506" s="366">
        <v>5</v>
      </c>
      <c r="ED1506" s="366">
        <v>5</v>
      </c>
      <c r="EE1506" s="366">
        <v>5</v>
      </c>
      <c r="EF1506" s="366">
        <v>5</v>
      </c>
      <c r="EG1506" s="366">
        <v>5</v>
      </c>
      <c r="EH1506" s="366">
        <v>5</v>
      </c>
      <c r="EI1506" s="411">
        <f t="shared" si="462"/>
        <v>60</v>
      </c>
      <c r="EK1506" s="411">
        <f t="shared" si="463"/>
        <v>60</v>
      </c>
      <c r="EL1506" s="7">
        <f t="shared" si="464"/>
        <v>0</v>
      </c>
    </row>
    <row r="1507" spans="1:142">
      <c r="A1507" s="365" t="str">
        <f t="shared" si="446"/>
        <v xml:space="preserve"> 256</v>
      </c>
      <c r="B1507" s="366" t="s">
        <v>996</v>
      </c>
      <c r="C1507" s="366" t="s">
        <v>989</v>
      </c>
      <c r="D1507" s="366">
        <v>9</v>
      </c>
      <c r="E1507" s="366">
        <v>5</v>
      </c>
      <c r="F1507" s="366">
        <v>4</v>
      </c>
      <c r="G1507" s="366">
        <v>6</v>
      </c>
      <c r="H1507" s="366">
        <v>6</v>
      </c>
      <c r="I1507" s="366">
        <v>107</v>
      </c>
      <c r="J1507" s="366">
        <v>10</v>
      </c>
      <c r="K1507" s="366">
        <v>1</v>
      </c>
      <c r="L1507" s="366">
        <v>0</v>
      </c>
      <c r="M1507" s="366">
        <v>0</v>
      </c>
      <c r="N1507" s="366">
        <v>0</v>
      </c>
      <c r="O1507" s="366">
        <v>0</v>
      </c>
      <c r="P1507" s="411">
        <f t="shared" si="447"/>
        <v>148</v>
      </c>
      <c r="Q1507" s="411">
        <f t="shared" si="465"/>
        <v>146.67741935483872</v>
      </c>
      <c r="R1507" s="411">
        <f t="shared" si="466"/>
        <v>1.3225806451612903</v>
      </c>
      <c r="S1507" s="411">
        <f t="shared" si="467"/>
        <v>0</v>
      </c>
      <c r="T1507" s="366">
        <v>0</v>
      </c>
      <c r="U1507" s="366">
        <v>0</v>
      </c>
      <c r="V1507" s="366">
        <v>-1.2253471817015082E-2</v>
      </c>
      <c r="W1507" s="366">
        <v>1.887244622850659E-2</v>
      </c>
      <c r="X1507" s="366">
        <v>0</v>
      </c>
      <c r="Y1507" s="366">
        <v>0</v>
      </c>
      <c r="Z1507" s="366">
        <v>0</v>
      </c>
      <c r="AA1507" s="366">
        <v>0</v>
      </c>
      <c r="AB1507" s="366">
        <v>0</v>
      </c>
      <c r="AC1507" s="366">
        <v>0</v>
      </c>
      <c r="AD1507" s="366">
        <v>0</v>
      </c>
      <c r="AE1507" s="366">
        <v>0</v>
      </c>
      <c r="AF1507" s="411">
        <f t="shared" si="451"/>
        <v>6.6189744114915072E-3</v>
      </c>
      <c r="AG1507" s="366">
        <v>9</v>
      </c>
      <c r="AH1507" s="366">
        <v>5</v>
      </c>
      <c r="AI1507" s="366">
        <v>3.9877465281829849</v>
      </c>
      <c r="AJ1507" s="366">
        <v>6.0188724462285066</v>
      </c>
      <c r="AK1507" s="366">
        <v>6</v>
      </c>
      <c r="AL1507" s="366">
        <v>107</v>
      </c>
      <c r="AM1507" s="366">
        <v>10</v>
      </c>
      <c r="AN1507" s="366">
        <v>1</v>
      </c>
      <c r="AO1507" s="366">
        <v>0</v>
      </c>
      <c r="AP1507" s="366">
        <v>0</v>
      </c>
      <c r="AQ1507" s="366">
        <v>0</v>
      </c>
      <c r="AR1507" s="366">
        <v>0</v>
      </c>
      <c r="AS1507" s="411">
        <f t="shared" si="452"/>
        <v>148.00661897441148</v>
      </c>
      <c r="AT1507" s="411">
        <f t="shared" si="453"/>
        <v>146.6840383292502</v>
      </c>
      <c r="AU1507" s="411">
        <f t="shared" si="454"/>
        <v>1.3225806451612903</v>
      </c>
      <c r="AV1507" s="411">
        <f t="shared" si="455"/>
        <v>0</v>
      </c>
      <c r="AW1507" s="366">
        <v>0</v>
      </c>
      <c r="AX1507" s="366">
        <v>0</v>
      </c>
      <c r="AY1507" s="366">
        <v>0</v>
      </c>
      <c r="AZ1507" s="366">
        <v>0</v>
      </c>
      <c r="BA1507" s="366">
        <v>0</v>
      </c>
      <c r="BB1507" s="366">
        <v>0</v>
      </c>
      <c r="BC1507" s="366">
        <v>0</v>
      </c>
      <c r="BD1507" s="366">
        <v>0</v>
      </c>
      <c r="BE1507" s="366">
        <v>0</v>
      </c>
      <c r="BF1507" s="366">
        <v>0</v>
      </c>
      <c r="BG1507" s="366">
        <v>0</v>
      </c>
      <c r="BH1507" s="366">
        <v>0</v>
      </c>
      <c r="BI1507" s="411">
        <f t="shared" si="456"/>
        <v>0</v>
      </c>
      <c r="BJ1507" s="366">
        <v>9</v>
      </c>
      <c r="BK1507" s="366">
        <v>5</v>
      </c>
      <c r="BL1507" s="366">
        <v>3.9877465281829849</v>
      </c>
      <c r="BM1507" s="366">
        <v>6.0188724462285066</v>
      </c>
      <c r="BN1507" s="366">
        <v>6</v>
      </c>
      <c r="BO1507" s="366">
        <v>107</v>
      </c>
      <c r="BP1507" s="366">
        <v>10</v>
      </c>
      <c r="BQ1507" s="366">
        <v>1</v>
      </c>
      <c r="BR1507" s="366">
        <v>0</v>
      </c>
      <c r="BS1507" s="366">
        <v>0</v>
      </c>
      <c r="BT1507" s="366">
        <v>0</v>
      </c>
      <c r="BU1507" s="366">
        <v>0</v>
      </c>
      <c r="BV1507" s="411">
        <f t="shared" si="457"/>
        <v>148.00661897441148</v>
      </c>
      <c r="BW1507" s="366">
        <v>-0.3767484690000007</v>
      </c>
      <c r="BX1507" s="366">
        <v>-0.21569142999999968</v>
      </c>
      <c r="BY1507" s="366">
        <v>-0.13377062017820052</v>
      </c>
      <c r="BZ1507" s="366">
        <v>-0.2119322812337785</v>
      </c>
      <c r="CA1507" s="366">
        <v>8.4451919999999348E-2</v>
      </c>
      <c r="CB1507" s="366">
        <v>4.8037487360000029</v>
      </c>
      <c r="CC1507" s="366">
        <v>0.31897008999999876</v>
      </c>
      <c r="CD1507" s="366">
        <v>-5.1631379000000033E-2</v>
      </c>
      <c r="CE1507" s="366">
        <v>0</v>
      </c>
      <c r="CF1507" s="366">
        <v>0</v>
      </c>
      <c r="CG1507" s="366">
        <v>0</v>
      </c>
      <c r="CH1507" s="366">
        <v>0</v>
      </c>
      <c r="CI1507" s="411">
        <f t="shared" si="458"/>
        <v>4.2173965665880218</v>
      </c>
      <c r="CJ1507" s="366">
        <v>8.6232515309999993</v>
      </c>
      <c r="CK1507" s="366">
        <v>4.7843085700000003</v>
      </c>
      <c r="CL1507" s="366">
        <v>3.8539759080047844</v>
      </c>
      <c r="CM1507" s="366">
        <v>5.8069401649947281</v>
      </c>
      <c r="CN1507" s="366">
        <v>6.0844519199999993</v>
      </c>
      <c r="CO1507" s="366">
        <v>111.803748736</v>
      </c>
      <c r="CP1507" s="366">
        <v>10.318970089999999</v>
      </c>
      <c r="CQ1507" s="366">
        <v>0.94836862099999997</v>
      </c>
      <c r="CR1507" s="366">
        <v>0</v>
      </c>
      <c r="CS1507" s="366">
        <v>0</v>
      </c>
      <c r="CT1507" s="366">
        <v>0</v>
      </c>
      <c r="CU1507" s="366">
        <v>0</v>
      </c>
      <c r="CV1507" s="411">
        <f t="shared" si="459"/>
        <v>152.22401554099949</v>
      </c>
      <c r="CW1507" s="366">
        <v>-4.3116257654999997</v>
      </c>
      <c r="CX1507" s="366">
        <v>-2.3921542850000002</v>
      </c>
      <c r="CY1507" s="366">
        <v>-1.6058232950019935</v>
      </c>
      <c r="CZ1507" s="366">
        <v>-3.2664038428095346</v>
      </c>
      <c r="DA1507" s="366">
        <v>-3.0422259599999997</v>
      </c>
      <c r="DB1507" s="366">
        <v>-55.901874368000001</v>
      </c>
      <c r="DC1507" s="366">
        <v>-5.1594850449999994</v>
      </c>
      <c r="DD1507" s="366">
        <v>-0.47418431049999998</v>
      </c>
      <c r="DE1507" s="366">
        <v>0</v>
      </c>
      <c r="DF1507" s="366">
        <v>0</v>
      </c>
      <c r="DG1507" s="366">
        <v>0</v>
      </c>
      <c r="DH1507" s="366">
        <v>0</v>
      </c>
      <c r="DI1507" s="411">
        <f t="shared" si="460"/>
        <v>-76.153776871811516</v>
      </c>
      <c r="DJ1507" s="366">
        <v>4.3116257654999997</v>
      </c>
      <c r="DK1507" s="366">
        <v>2.3921542850000002</v>
      </c>
      <c r="DL1507" s="366">
        <v>2.2481526130027909</v>
      </c>
      <c r="DM1507" s="366">
        <v>2.5405363221851935</v>
      </c>
      <c r="DN1507" s="366">
        <v>3.0422259599999997</v>
      </c>
      <c r="DO1507" s="366">
        <v>55.901874368000001</v>
      </c>
      <c r="DP1507" s="366">
        <v>5.1594850449999994</v>
      </c>
      <c r="DQ1507" s="366">
        <v>0.47418431049999998</v>
      </c>
      <c r="DR1507" s="366">
        <v>0</v>
      </c>
      <c r="DS1507" s="366">
        <v>0</v>
      </c>
      <c r="DT1507" s="366">
        <v>0</v>
      </c>
      <c r="DU1507" s="366">
        <v>0</v>
      </c>
      <c r="DV1507" s="411">
        <f t="shared" si="461"/>
        <v>76.070238669187972</v>
      </c>
      <c r="DW1507" s="366">
        <v>4.3116257654999997</v>
      </c>
      <c r="DX1507" s="366">
        <v>2.3921542850000002</v>
      </c>
      <c r="DY1507" s="366">
        <v>2.2481526130027909</v>
      </c>
      <c r="DZ1507" s="366">
        <v>2.5405363221851935</v>
      </c>
      <c r="EA1507" s="366">
        <v>3.0422259599999997</v>
      </c>
      <c r="EB1507" s="366">
        <v>55.901874368000001</v>
      </c>
      <c r="EC1507" s="366">
        <v>5.1594850449999994</v>
      </c>
      <c r="ED1507" s="366">
        <v>0.47418431049999998</v>
      </c>
      <c r="EE1507" s="366">
        <v>0</v>
      </c>
      <c r="EF1507" s="366">
        <v>0</v>
      </c>
      <c r="EG1507" s="366">
        <v>0</v>
      </c>
      <c r="EH1507" s="366">
        <v>0</v>
      </c>
      <c r="EI1507" s="411">
        <f t="shared" si="462"/>
        <v>76.070238669187972</v>
      </c>
      <c r="EK1507" s="411">
        <f t="shared" si="463"/>
        <v>76.070238669188001</v>
      </c>
      <c r="EL1507" s="7">
        <f t="shared" si="464"/>
        <v>0</v>
      </c>
    </row>
    <row r="1508" spans="1:142">
      <c r="A1508" s="365" t="str">
        <f t="shared" si="446"/>
        <v xml:space="preserve"> 256</v>
      </c>
      <c r="B1508" s="366" t="s">
        <v>996</v>
      </c>
      <c r="C1508" s="366" t="s">
        <v>973</v>
      </c>
      <c r="D1508" s="366">
        <v>1034</v>
      </c>
      <c r="E1508" s="366">
        <v>1046</v>
      </c>
      <c r="F1508" s="366">
        <v>1069</v>
      </c>
      <c r="G1508" s="366">
        <v>1042</v>
      </c>
      <c r="H1508" s="366">
        <v>1046</v>
      </c>
      <c r="I1508" s="366">
        <v>1059</v>
      </c>
      <c r="J1508" s="366">
        <v>993</v>
      </c>
      <c r="K1508" s="366">
        <v>1016</v>
      </c>
      <c r="L1508" s="366">
        <v>966</v>
      </c>
      <c r="M1508" s="366">
        <v>965</v>
      </c>
      <c r="N1508" s="366">
        <v>947</v>
      </c>
      <c r="O1508" s="366">
        <v>934</v>
      </c>
      <c r="P1508" s="411">
        <f t="shared" si="447"/>
        <v>12117</v>
      </c>
      <c r="Q1508" s="411">
        <f t="shared" si="465"/>
        <v>7256.9677419354839</v>
      </c>
      <c r="R1508" s="411">
        <f t="shared" si="466"/>
        <v>1747.5494994438263</v>
      </c>
      <c r="S1508" s="411">
        <f t="shared" si="467"/>
        <v>3112.4827586206898</v>
      </c>
      <c r="T1508" s="366">
        <v>0</v>
      </c>
      <c r="U1508" s="366">
        <v>0</v>
      </c>
      <c r="V1508" s="366">
        <v>-3.2747403430972781</v>
      </c>
      <c r="W1508" s="366">
        <v>3.2775148283505473</v>
      </c>
      <c r="X1508" s="366">
        <v>0</v>
      </c>
      <c r="Y1508" s="366">
        <v>0</v>
      </c>
      <c r="Z1508" s="366">
        <v>0</v>
      </c>
      <c r="AA1508" s="366">
        <v>0</v>
      </c>
      <c r="AB1508" s="366">
        <v>0</v>
      </c>
      <c r="AC1508" s="366">
        <v>0</v>
      </c>
      <c r="AD1508" s="366">
        <v>0</v>
      </c>
      <c r="AE1508" s="366">
        <v>0</v>
      </c>
      <c r="AF1508" s="411">
        <f t="shared" si="451"/>
        <v>2.7744852532691766E-3</v>
      </c>
      <c r="AG1508" s="366">
        <v>1034</v>
      </c>
      <c r="AH1508" s="366">
        <v>1046</v>
      </c>
      <c r="AI1508" s="366">
        <v>1065.7252596569028</v>
      </c>
      <c r="AJ1508" s="366">
        <v>1045.2775148283506</v>
      </c>
      <c r="AK1508" s="366">
        <v>1046</v>
      </c>
      <c r="AL1508" s="366">
        <v>1059</v>
      </c>
      <c r="AM1508" s="366">
        <v>993</v>
      </c>
      <c r="AN1508" s="366">
        <v>1016</v>
      </c>
      <c r="AO1508" s="366">
        <v>966.00000000000011</v>
      </c>
      <c r="AP1508" s="366">
        <v>965</v>
      </c>
      <c r="AQ1508" s="366">
        <v>947</v>
      </c>
      <c r="AR1508" s="366">
        <v>934</v>
      </c>
      <c r="AS1508" s="411">
        <f t="shared" si="452"/>
        <v>12117.002774485252</v>
      </c>
      <c r="AT1508" s="411">
        <f t="shared" si="453"/>
        <v>7256.9705164207371</v>
      </c>
      <c r="AU1508" s="411">
        <f t="shared" si="454"/>
        <v>1747.5494994438266</v>
      </c>
      <c r="AV1508" s="411">
        <f t="shared" si="455"/>
        <v>3112.4827586206898</v>
      </c>
      <c r="AW1508" s="366">
        <v>0</v>
      </c>
      <c r="AX1508" s="366">
        <v>0</v>
      </c>
      <c r="AY1508" s="366">
        <v>0</v>
      </c>
      <c r="AZ1508" s="366">
        <v>0</v>
      </c>
      <c r="BA1508" s="366">
        <v>0</v>
      </c>
      <c r="BB1508" s="366">
        <v>0</v>
      </c>
      <c r="BC1508" s="366">
        <v>0</v>
      </c>
      <c r="BD1508" s="366">
        <v>0</v>
      </c>
      <c r="BE1508" s="366">
        <v>0</v>
      </c>
      <c r="BF1508" s="366">
        <v>0</v>
      </c>
      <c r="BG1508" s="366">
        <v>0</v>
      </c>
      <c r="BH1508" s="366">
        <v>0</v>
      </c>
      <c r="BI1508" s="411">
        <f t="shared" si="456"/>
        <v>0</v>
      </c>
      <c r="BJ1508" s="366">
        <v>1034</v>
      </c>
      <c r="BK1508" s="366">
        <v>1046</v>
      </c>
      <c r="BL1508" s="366">
        <v>1065.7252596569028</v>
      </c>
      <c r="BM1508" s="366">
        <v>1045.2775148283506</v>
      </c>
      <c r="BN1508" s="366">
        <v>1046</v>
      </c>
      <c r="BO1508" s="366">
        <v>1059</v>
      </c>
      <c r="BP1508" s="366">
        <v>993</v>
      </c>
      <c r="BQ1508" s="366">
        <v>1016</v>
      </c>
      <c r="BR1508" s="366">
        <v>966.00000000000011</v>
      </c>
      <c r="BS1508" s="366">
        <v>965</v>
      </c>
      <c r="BT1508" s="366">
        <v>947</v>
      </c>
      <c r="BU1508" s="366">
        <v>934</v>
      </c>
      <c r="BV1508" s="411">
        <f t="shared" si="457"/>
        <v>12117.002774485252</v>
      </c>
      <c r="BW1508" s="366">
        <v>-43.284212994000029</v>
      </c>
      <c r="BX1508" s="366">
        <v>-45.122647156000028</v>
      </c>
      <c r="BY1508" s="366">
        <v>-35.750198242624094</v>
      </c>
      <c r="BZ1508" s="366">
        <v>-36.805572840932996</v>
      </c>
      <c r="CA1508" s="366">
        <v>14.722784719999879</v>
      </c>
      <c r="CB1508" s="366">
        <v>47.543644031999918</v>
      </c>
      <c r="CC1508" s="366">
        <v>31.673729936999905</v>
      </c>
      <c r="CD1508" s="366">
        <v>-52.457481064000092</v>
      </c>
      <c r="CE1508" s="366">
        <v>19.296193896000034</v>
      </c>
      <c r="CF1508" s="366">
        <v>31.524338220000004</v>
      </c>
      <c r="CG1508" s="366">
        <v>-14.601566666999929</v>
      </c>
      <c r="CH1508" s="366">
        <v>36.389451646000055</v>
      </c>
      <c r="CI1508" s="411">
        <f t="shared" si="458"/>
        <v>-46.871536513557373</v>
      </c>
      <c r="CJ1508" s="366">
        <v>990.71578700600003</v>
      </c>
      <c r="CK1508" s="366">
        <v>1000.8773528439999</v>
      </c>
      <c r="CL1508" s="366">
        <v>1029.9750614142786</v>
      </c>
      <c r="CM1508" s="366">
        <v>1008.4719419874175</v>
      </c>
      <c r="CN1508" s="366">
        <v>1060.7227847199999</v>
      </c>
      <c r="CO1508" s="366">
        <v>1106.543644032</v>
      </c>
      <c r="CP1508" s="366">
        <v>1024.673729937</v>
      </c>
      <c r="CQ1508" s="366">
        <v>963.54251893599985</v>
      </c>
      <c r="CR1508" s="366">
        <v>985.2961938960002</v>
      </c>
      <c r="CS1508" s="366">
        <v>996.52433822</v>
      </c>
      <c r="CT1508" s="366">
        <v>932.39843333300007</v>
      </c>
      <c r="CU1508" s="366">
        <v>970.389451646</v>
      </c>
      <c r="CV1508" s="411">
        <f t="shared" si="459"/>
        <v>12070.131237971696</v>
      </c>
      <c r="CW1508" s="366">
        <v>-286.10032301739989</v>
      </c>
      <c r="CX1508" s="366">
        <v>-288.01537591399995</v>
      </c>
      <c r="CY1508" s="366">
        <v>-177.92522108622092</v>
      </c>
      <c r="CZ1508" s="366">
        <v>-380.0279404228736</v>
      </c>
      <c r="DA1508" s="366">
        <v>-307.97467468399998</v>
      </c>
      <c r="DB1508" s="366">
        <v>-329.14187712</v>
      </c>
      <c r="DC1508" s="366">
        <v>-174.390594521</v>
      </c>
      <c r="DD1508" s="366">
        <v>-168.33543022749998</v>
      </c>
      <c r="DE1508" s="366">
        <v>0</v>
      </c>
      <c r="DF1508" s="366">
        <v>0</v>
      </c>
      <c r="DG1508" s="366">
        <v>0</v>
      </c>
      <c r="DH1508" s="366">
        <v>0</v>
      </c>
      <c r="DI1508" s="411">
        <f t="shared" si="460"/>
        <v>-2111.9114369929944</v>
      </c>
      <c r="DJ1508" s="366">
        <v>704.61546398860003</v>
      </c>
      <c r="DK1508" s="366">
        <v>712.86197692999997</v>
      </c>
      <c r="DL1508" s="366">
        <v>852.04984032805771</v>
      </c>
      <c r="DM1508" s="366">
        <v>628.4440015645439</v>
      </c>
      <c r="DN1508" s="366">
        <v>752.74811003599996</v>
      </c>
      <c r="DO1508" s="366">
        <v>777.40176691199997</v>
      </c>
      <c r="DP1508" s="366">
        <v>850.28313541599994</v>
      </c>
      <c r="DQ1508" s="366">
        <v>795.2070887084999</v>
      </c>
      <c r="DR1508" s="366">
        <v>985.2961938960002</v>
      </c>
      <c r="DS1508" s="366">
        <v>996.52433822</v>
      </c>
      <c r="DT1508" s="366">
        <v>932.39843333300007</v>
      </c>
      <c r="DU1508" s="366">
        <v>970.389451646</v>
      </c>
      <c r="DV1508" s="411">
        <f t="shared" si="461"/>
        <v>9958.2198009787026</v>
      </c>
      <c r="DW1508" s="366">
        <v>704.61546398860003</v>
      </c>
      <c r="DX1508" s="366">
        <v>712.86197692999997</v>
      </c>
      <c r="DY1508" s="366">
        <v>852.04984032805771</v>
      </c>
      <c r="DZ1508" s="366">
        <v>628.4440015645439</v>
      </c>
      <c r="EA1508" s="366">
        <v>752.74811003599996</v>
      </c>
      <c r="EB1508" s="366">
        <v>777.40176691199997</v>
      </c>
      <c r="EC1508" s="366">
        <v>850.28313541599994</v>
      </c>
      <c r="ED1508" s="366">
        <v>795.2070887084999</v>
      </c>
      <c r="EE1508" s="366">
        <v>985.2961938960002</v>
      </c>
      <c r="EF1508" s="366">
        <v>996.52433822</v>
      </c>
      <c r="EG1508" s="366">
        <v>932.39843333300007</v>
      </c>
      <c r="EH1508" s="366">
        <v>970.389451646</v>
      </c>
      <c r="EI1508" s="411">
        <f t="shared" si="462"/>
        <v>9958.2198009787026</v>
      </c>
      <c r="EK1508" s="411">
        <f t="shared" si="463"/>
        <v>9958.2198009787026</v>
      </c>
      <c r="EL1508" s="7">
        <f t="shared" si="464"/>
        <v>0</v>
      </c>
    </row>
    <row r="1509" spans="1:142">
      <c r="A1509" s="365" t="str">
        <f t="shared" si="446"/>
        <v xml:space="preserve"> 256</v>
      </c>
      <c r="B1509" s="366" t="s">
        <v>996</v>
      </c>
      <c r="C1509" s="366" t="s">
        <v>920</v>
      </c>
      <c r="D1509" s="366">
        <v>523888</v>
      </c>
      <c r="E1509" s="366">
        <v>537472</v>
      </c>
      <c r="F1509" s="366">
        <v>548416</v>
      </c>
      <c r="G1509" s="366">
        <v>534112</v>
      </c>
      <c r="H1509" s="366">
        <v>483568</v>
      </c>
      <c r="I1509" s="366">
        <v>495984</v>
      </c>
      <c r="J1509" s="366">
        <v>469488</v>
      </c>
      <c r="K1509" s="366">
        <v>533232</v>
      </c>
      <c r="L1509" s="366">
        <v>427392</v>
      </c>
      <c r="M1509" s="366">
        <v>442624</v>
      </c>
      <c r="N1509" s="366">
        <v>475424</v>
      </c>
      <c r="O1509" s="366">
        <v>475424</v>
      </c>
      <c r="P1509" s="411">
        <f t="shared" si="447"/>
        <v>5947024</v>
      </c>
      <c r="Q1509" s="411">
        <f t="shared" si="465"/>
        <v>3577783.2258064514</v>
      </c>
      <c r="R1509" s="411">
        <f t="shared" si="466"/>
        <v>857867.53281423799</v>
      </c>
      <c r="S1509" s="411">
        <f t="shared" si="467"/>
        <v>1511373.2413793104</v>
      </c>
      <c r="T1509" s="366">
        <v>0</v>
      </c>
      <c r="U1509" s="366">
        <v>0</v>
      </c>
      <c r="V1509" s="366">
        <v>-1680.0000000000291</v>
      </c>
      <c r="W1509" s="366">
        <v>1680</v>
      </c>
      <c r="X1509" s="366">
        <v>0</v>
      </c>
      <c r="Y1509" s="366">
        <v>0</v>
      </c>
      <c r="Z1509" s="366">
        <v>0</v>
      </c>
      <c r="AA1509" s="366">
        <v>0</v>
      </c>
      <c r="AB1509" s="366">
        <v>0</v>
      </c>
      <c r="AC1509" s="366">
        <v>0</v>
      </c>
      <c r="AD1509" s="366">
        <v>0</v>
      </c>
      <c r="AE1509" s="366">
        <v>0</v>
      </c>
      <c r="AF1509" s="411">
        <f t="shared" si="451"/>
        <v>-2.9103830456733704E-11</v>
      </c>
      <c r="AG1509" s="366">
        <v>523888</v>
      </c>
      <c r="AH1509" s="366">
        <v>537472</v>
      </c>
      <c r="AI1509" s="366">
        <v>546736</v>
      </c>
      <c r="AJ1509" s="366">
        <v>535792</v>
      </c>
      <c r="AK1509" s="366">
        <v>483568</v>
      </c>
      <c r="AL1509" s="366">
        <v>495984</v>
      </c>
      <c r="AM1509" s="366">
        <v>469488</v>
      </c>
      <c r="AN1509" s="366">
        <v>533232</v>
      </c>
      <c r="AO1509" s="366">
        <v>427392.00000000006</v>
      </c>
      <c r="AP1509" s="366">
        <v>442624</v>
      </c>
      <c r="AQ1509" s="366">
        <v>475424</v>
      </c>
      <c r="AR1509" s="366">
        <v>475424</v>
      </c>
      <c r="AS1509" s="411">
        <f t="shared" si="452"/>
        <v>5947024</v>
      </c>
      <c r="AT1509" s="411">
        <f t="shared" si="453"/>
        <v>3577783.2258064514</v>
      </c>
      <c r="AU1509" s="411">
        <f t="shared" si="454"/>
        <v>857867.53281423799</v>
      </c>
      <c r="AV1509" s="411">
        <f t="shared" si="455"/>
        <v>1511373.2413793104</v>
      </c>
      <c r="AW1509" s="366">
        <v>0</v>
      </c>
      <c r="AX1509" s="366">
        <v>0</v>
      </c>
      <c r="AY1509" s="366">
        <v>0</v>
      </c>
      <c r="AZ1509" s="366">
        <v>0</v>
      </c>
      <c r="BA1509" s="366">
        <v>0</v>
      </c>
      <c r="BB1509" s="366">
        <v>0</v>
      </c>
      <c r="BC1509" s="366">
        <v>0</v>
      </c>
      <c r="BD1509" s="366">
        <v>0</v>
      </c>
      <c r="BE1509" s="366">
        <v>0</v>
      </c>
      <c r="BF1509" s="366">
        <v>0</v>
      </c>
      <c r="BG1509" s="366">
        <v>0</v>
      </c>
      <c r="BH1509" s="366">
        <v>0</v>
      </c>
      <c r="BI1509" s="411">
        <f t="shared" si="456"/>
        <v>0</v>
      </c>
      <c r="BJ1509" s="366">
        <v>523888</v>
      </c>
      <c r="BK1509" s="366">
        <v>537472</v>
      </c>
      <c r="BL1509" s="366">
        <v>546736</v>
      </c>
      <c r="BM1509" s="366">
        <v>535792</v>
      </c>
      <c r="BN1509" s="366">
        <v>483568</v>
      </c>
      <c r="BO1509" s="366">
        <v>495984</v>
      </c>
      <c r="BP1509" s="366">
        <v>469488</v>
      </c>
      <c r="BQ1509" s="366">
        <v>533232</v>
      </c>
      <c r="BR1509" s="366">
        <v>427392.00000000006</v>
      </c>
      <c r="BS1509" s="366">
        <v>442624</v>
      </c>
      <c r="BT1509" s="366">
        <v>475424</v>
      </c>
      <c r="BU1509" s="366">
        <v>475424</v>
      </c>
      <c r="BV1509" s="411">
        <f t="shared" si="457"/>
        <v>5947024</v>
      </c>
      <c r="BW1509" s="366">
        <v>-21930.44465860803</v>
      </c>
      <c r="BX1509" s="366">
        <v>-23185.620852992026</v>
      </c>
      <c r="BY1509" s="366">
        <v>-18340.487108911999</v>
      </c>
      <c r="BZ1509" s="366">
        <v>-18865.929099056055</v>
      </c>
      <c r="CA1509" s="366">
        <v>6806.3743417599471</v>
      </c>
      <c r="CB1509" s="366">
        <v>22267.126290431974</v>
      </c>
      <c r="CC1509" s="366">
        <v>14975.262961392</v>
      </c>
      <c r="CD1509" s="366">
        <v>-27531.503486928035</v>
      </c>
      <c r="CE1509" s="366">
        <v>8537.3073515520082</v>
      </c>
      <c r="CF1509" s="366">
        <v>14459.511585791945</v>
      </c>
      <c r="CG1509" s="366">
        <v>-7330.4490296639851</v>
      </c>
      <c r="CH1509" s="366">
        <v>18522.932183456025</v>
      </c>
      <c r="CI1509" s="411">
        <f t="shared" si="458"/>
        <v>-31615.919521776232</v>
      </c>
      <c r="CJ1509" s="366">
        <v>501957.55534139194</v>
      </c>
      <c r="CK1509" s="366">
        <v>514286.37914700794</v>
      </c>
      <c r="CL1509" s="366">
        <v>528395.51289108791</v>
      </c>
      <c r="CM1509" s="366">
        <v>516926.07090094395</v>
      </c>
      <c r="CN1509" s="366">
        <v>490374.37434175995</v>
      </c>
      <c r="CO1509" s="366">
        <v>518251.12629043194</v>
      </c>
      <c r="CP1509" s="366">
        <v>484463.262961392</v>
      </c>
      <c r="CQ1509" s="366">
        <v>505700.49651307194</v>
      </c>
      <c r="CR1509" s="366">
        <v>435929.30735155207</v>
      </c>
      <c r="CS1509" s="366">
        <v>457083.51158579194</v>
      </c>
      <c r="CT1509" s="366">
        <v>468093.55097033601</v>
      </c>
      <c r="CU1509" s="366">
        <v>493946.93218345603</v>
      </c>
      <c r="CV1509" s="411">
        <f t="shared" si="459"/>
        <v>5915408.080478223</v>
      </c>
      <c r="CW1509" s="366">
        <v>-152006.84543223202</v>
      </c>
      <c r="CX1509" s="366">
        <v>-154541.5871940832</v>
      </c>
      <c r="CY1509" s="366">
        <v>-98014.57222410485</v>
      </c>
      <c r="CZ1509" s="366">
        <v>-201002.58825916046</v>
      </c>
      <c r="DA1509" s="366">
        <v>-153170.80389433596</v>
      </c>
      <c r="DB1509" s="366">
        <v>-166138.28083199996</v>
      </c>
      <c r="DC1509" s="366">
        <v>-94802.442010847997</v>
      </c>
      <c r="DD1509" s="366">
        <v>-103721.179341528</v>
      </c>
      <c r="DE1509" s="366">
        <v>0</v>
      </c>
      <c r="DF1509" s="366">
        <v>0</v>
      </c>
      <c r="DG1509" s="366">
        <v>0</v>
      </c>
      <c r="DH1509" s="366">
        <v>0</v>
      </c>
      <c r="DI1509" s="411">
        <f t="shared" si="460"/>
        <v>-1123398.2991882924</v>
      </c>
      <c r="DJ1509" s="366">
        <v>349950.70990915998</v>
      </c>
      <c r="DK1509" s="366">
        <v>359744.7919529248</v>
      </c>
      <c r="DL1509" s="366">
        <v>430380.94066698314</v>
      </c>
      <c r="DM1509" s="366">
        <v>315923.48264178348</v>
      </c>
      <c r="DN1509" s="366">
        <v>337203.57044742396</v>
      </c>
      <c r="DO1509" s="366">
        <v>352112.84545843198</v>
      </c>
      <c r="DP1509" s="366">
        <v>389660.82095054397</v>
      </c>
      <c r="DQ1509" s="366">
        <v>401979.31717154395</v>
      </c>
      <c r="DR1509" s="366">
        <v>435929.30735155207</v>
      </c>
      <c r="DS1509" s="366">
        <v>457083.51158579194</v>
      </c>
      <c r="DT1509" s="366">
        <v>468093.55097033601</v>
      </c>
      <c r="DU1509" s="366">
        <v>493946.93218345603</v>
      </c>
      <c r="DV1509" s="411">
        <f t="shared" si="461"/>
        <v>4792009.7812899314</v>
      </c>
      <c r="DW1509" s="366">
        <v>349950.70990915998</v>
      </c>
      <c r="DX1509" s="366">
        <v>359744.7919529248</v>
      </c>
      <c r="DY1509" s="366">
        <v>430380.94066698314</v>
      </c>
      <c r="DZ1509" s="366">
        <v>315923.48264178348</v>
      </c>
      <c r="EA1509" s="366">
        <v>337203.57044742396</v>
      </c>
      <c r="EB1509" s="366">
        <v>352112.84545843198</v>
      </c>
      <c r="EC1509" s="366">
        <v>389660.82095054397</v>
      </c>
      <c r="ED1509" s="366">
        <v>401979.31717154395</v>
      </c>
      <c r="EE1509" s="366">
        <v>435929.30735155207</v>
      </c>
      <c r="EF1509" s="366">
        <v>457083.51158579194</v>
      </c>
      <c r="EG1509" s="366">
        <v>468093.55097033601</v>
      </c>
      <c r="EH1509" s="366">
        <v>493946.93218345603</v>
      </c>
      <c r="EI1509" s="411">
        <f t="shared" si="462"/>
        <v>4792009.7812899314</v>
      </c>
      <c r="EK1509" s="411">
        <f t="shared" si="463"/>
        <v>4792009.7812899314</v>
      </c>
      <c r="EL1509" s="7">
        <f t="shared" si="464"/>
        <v>0</v>
      </c>
    </row>
    <row r="1510" spans="1:142">
      <c r="A1510" s="365" t="str">
        <f t="shared" si="446"/>
        <v xml:space="preserve"> 256</v>
      </c>
      <c r="B1510" s="366" t="s">
        <v>996</v>
      </c>
      <c r="C1510" s="366" t="s">
        <v>929</v>
      </c>
      <c r="D1510" s="366">
        <v>292928</v>
      </c>
      <c r="E1510" s="366">
        <v>299360</v>
      </c>
      <c r="F1510" s="366">
        <v>318608</v>
      </c>
      <c r="G1510" s="366">
        <v>297216</v>
      </c>
      <c r="H1510" s="366">
        <v>271968</v>
      </c>
      <c r="I1510" s="366">
        <v>284624</v>
      </c>
      <c r="J1510" s="366">
        <v>270848</v>
      </c>
      <c r="K1510" s="366">
        <v>313440</v>
      </c>
      <c r="L1510" s="366">
        <v>244112</v>
      </c>
      <c r="M1510" s="366">
        <v>254848</v>
      </c>
      <c r="N1510" s="366">
        <v>282640</v>
      </c>
      <c r="O1510" s="366">
        <v>269584</v>
      </c>
      <c r="P1510" s="411">
        <f t="shared" si="447"/>
        <v>3400176</v>
      </c>
      <c r="Q1510" s="411">
        <f t="shared" si="465"/>
        <v>2026814.9677419355</v>
      </c>
      <c r="R1510" s="411">
        <f t="shared" si="466"/>
        <v>498947.79087875411</v>
      </c>
      <c r="S1510" s="411">
        <f t="shared" si="467"/>
        <v>874413.24137931038</v>
      </c>
      <c r="T1510" s="366">
        <v>0</v>
      </c>
      <c r="U1510" s="366">
        <v>0</v>
      </c>
      <c r="V1510" s="366">
        <v>-976.01353716888116</v>
      </c>
      <c r="W1510" s="366">
        <v>934.86549637529242</v>
      </c>
      <c r="X1510" s="366">
        <v>0</v>
      </c>
      <c r="Y1510" s="366">
        <v>0</v>
      </c>
      <c r="Z1510" s="366">
        <v>0</v>
      </c>
      <c r="AA1510" s="366">
        <v>0</v>
      </c>
      <c r="AB1510" s="366">
        <v>0</v>
      </c>
      <c r="AC1510" s="366">
        <v>0</v>
      </c>
      <c r="AD1510" s="366">
        <v>0</v>
      </c>
      <c r="AE1510" s="366">
        <v>0</v>
      </c>
      <c r="AF1510" s="411">
        <f t="shared" si="451"/>
        <v>-41.148040793588734</v>
      </c>
      <c r="AG1510" s="366">
        <v>292928</v>
      </c>
      <c r="AH1510" s="366">
        <v>299360</v>
      </c>
      <c r="AI1510" s="366">
        <v>317631.98646283115</v>
      </c>
      <c r="AJ1510" s="366">
        <v>298150.86549637531</v>
      </c>
      <c r="AK1510" s="366">
        <v>271968</v>
      </c>
      <c r="AL1510" s="366">
        <v>284624</v>
      </c>
      <c r="AM1510" s="366">
        <v>270848</v>
      </c>
      <c r="AN1510" s="366">
        <v>313440</v>
      </c>
      <c r="AO1510" s="366">
        <v>244112.00000000003</v>
      </c>
      <c r="AP1510" s="366">
        <v>254848</v>
      </c>
      <c r="AQ1510" s="366">
        <v>282640</v>
      </c>
      <c r="AR1510" s="366">
        <v>269584</v>
      </c>
      <c r="AS1510" s="411">
        <f t="shared" si="452"/>
        <v>3400134.8519592062</v>
      </c>
      <c r="AT1510" s="411">
        <f t="shared" si="453"/>
        <v>2026773.8197011419</v>
      </c>
      <c r="AU1510" s="411">
        <f t="shared" si="454"/>
        <v>498947.79087875417</v>
      </c>
      <c r="AV1510" s="411">
        <f t="shared" si="455"/>
        <v>874413.24137931038</v>
      </c>
      <c r="AW1510" s="366">
        <v>0</v>
      </c>
      <c r="AX1510" s="366">
        <v>0</v>
      </c>
      <c r="AY1510" s="366">
        <v>0</v>
      </c>
      <c r="AZ1510" s="366">
        <v>0</v>
      </c>
      <c r="BA1510" s="366">
        <v>0</v>
      </c>
      <c r="BB1510" s="366">
        <v>0</v>
      </c>
      <c r="BC1510" s="366">
        <v>0</v>
      </c>
      <c r="BD1510" s="366">
        <v>0</v>
      </c>
      <c r="BE1510" s="366">
        <v>0</v>
      </c>
      <c r="BF1510" s="366">
        <v>0</v>
      </c>
      <c r="BG1510" s="366">
        <v>0</v>
      </c>
      <c r="BH1510" s="366">
        <v>0</v>
      </c>
      <c r="BI1510" s="411">
        <f t="shared" si="456"/>
        <v>0</v>
      </c>
      <c r="BJ1510" s="366">
        <v>292928</v>
      </c>
      <c r="BK1510" s="366">
        <v>299360</v>
      </c>
      <c r="BL1510" s="366">
        <v>317631.98646283115</v>
      </c>
      <c r="BM1510" s="366">
        <v>298150.86549637531</v>
      </c>
      <c r="BN1510" s="366">
        <v>271968</v>
      </c>
      <c r="BO1510" s="366">
        <v>284624</v>
      </c>
      <c r="BP1510" s="366">
        <v>270848</v>
      </c>
      <c r="BQ1510" s="366">
        <v>313440</v>
      </c>
      <c r="BR1510" s="366">
        <v>244112.00000000003</v>
      </c>
      <c r="BS1510" s="366">
        <v>254848</v>
      </c>
      <c r="BT1510" s="366">
        <v>282640</v>
      </c>
      <c r="BU1510" s="366">
        <v>269584</v>
      </c>
      <c r="BV1510" s="411">
        <f t="shared" si="457"/>
        <v>3400134.8519592062</v>
      </c>
      <c r="BW1510" s="366">
        <v>-12262.241725247994</v>
      </c>
      <c r="BX1510" s="366">
        <v>-12913.877296959996</v>
      </c>
      <c r="BY1510" s="366">
        <v>-10655.097438434052</v>
      </c>
      <c r="BZ1510" s="366">
        <v>-10498.277483196463</v>
      </c>
      <c r="CA1510" s="366">
        <v>3828.0366297599685</v>
      </c>
      <c r="CB1510" s="366">
        <v>12778.151217151986</v>
      </c>
      <c r="CC1510" s="366">
        <v>8639.2410936319648</v>
      </c>
      <c r="CD1510" s="366">
        <v>-16183.339433760004</v>
      </c>
      <c r="CE1510" s="366">
        <v>4876.2241038720094</v>
      </c>
      <c r="CF1510" s="366">
        <v>8325.3000483840005</v>
      </c>
      <c r="CG1510" s="366">
        <v>-4357.9586090399825</v>
      </c>
      <c r="CH1510" s="366">
        <v>10503.226908496028</v>
      </c>
      <c r="CI1510" s="411">
        <f t="shared" si="458"/>
        <v>-17920.611985342533</v>
      </c>
      <c r="CJ1510" s="366">
        <v>280665.75827475201</v>
      </c>
      <c r="CK1510" s="366">
        <v>286446.12270304002</v>
      </c>
      <c r="CL1510" s="366">
        <v>306976.88902439707</v>
      </c>
      <c r="CM1510" s="366">
        <v>287652.58801317884</v>
      </c>
      <c r="CN1510" s="366">
        <v>275796.03662975994</v>
      </c>
      <c r="CO1510" s="366">
        <v>297402.15121715202</v>
      </c>
      <c r="CP1510" s="366">
        <v>279487.24109363195</v>
      </c>
      <c r="CQ1510" s="366">
        <v>297256.66056623997</v>
      </c>
      <c r="CR1510" s="366">
        <v>248988.22410387202</v>
      </c>
      <c r="CS1510" s="366">
        <v>263173.300048384</v>
      </c>
      <c r="CT1510" s="366">
        <v>278282.04139095999</v>
      </c>
      <c r="CU1510" s="366">
        <v>280087.226908496</v>
      </c>
      <c r="CV1510" s="411">
        <f t="shared" si="459"/>
        <v>3382214.2399738641</v>
      </c>
      <c r="CW1510" s="366">
        <v>-85645.367694644796</v>
      </c>
      <c r="CX1510" s="366">
        <v>-86927.442014729575</v>
      </c>
      <c r="CY1510" s="366">
        <v>-58277.254363576329</v>
      </c>
      <c r="CZ1510" s="366">
        <v>-112672.64071540919</v>
      </c>
      <c r="DA1510" s="366">
        <v>-86686.403394623994</v>
      </c>
      <c r="DB1510" s="366">
        <v>-97006.365856563178</v>
      </c>
      <c r="DC1510" s="366">
        <v>-54954.707111303993</v>
      </c>
      <c r="DD1510" s="366">
        <v>-61681.895109839999</v>
      </c>
      <c r="DE1510" s="366">
        <v>0</v>
      </c>
      <c r="DF1510" s="366">
        <v>0</v>
      </c>
      <c r="DG1510" s="366">
        <v>0</v>
      </c>
      <c r="DH1510" s="366">
        <v>0</v>
      </c>
      <c r="DI1510" s="411">
        <f t="shared" si="460"/>
        <v>-643852.07626069116</v>
      </c>
      <c r="DJ1510" s="366">
        <v>195020.39058010723</v>
      </c>
      <c r="DK1510" s="366">
        <v>199518.68068831041</v>
      </c>
      <c r="DL1510" s="366">
        <v>248699.63466082074</v>
      </c>
      <c r="DM1510" s="366">
        <v>174979.94729776966</v>
      </c>
      <c r="DN1510" s="366">
        <v>189109.63323513599</v>
      </c>
      <c r="DO1510" s="366">
        <v>200395.78536058881</v>
      </c>
      <c r="DP1510" s="366">
        <v>224532.53398232796</v>
      </c>
      <c r="DQ1510" s="366">
        <v>235574.7654564</v>
      </c>
      <c r="DR1510" s="366">
        <v>248988.22410387202</v>
      </c>
      <c r="DS1510" s="366">
        <v>263173.300048384</v>
      </c>
      <c r="DT1510" s="366">
        <v>278282.04139095999</v>
      </c>
      <c r="DU1510" s="366">
        <v>280087.226908496</v>
      </c>
      <c r="DV1510" s="411">
        <f t="shared" si="461"/>
        <v>2738362.163713173</v>
      </c>
      <c r="DW1510" s="366">
        <v>195020.39058010723</v>
      </c>
      <c r="DX1510" s="366">
        <v>199518.68068831041</v>
      </c>
      <c r="DY1510" s="366">
        <v>248699.63466082074</v>
      </c>
      <c r="DZ1510" s="366">
        <v>174979.94729776966</v>
      </c>
      <c r="EA1510" s="366">
        <v>189109.63323513599</v>
      </c>
      <c r="EB1510" s="366">
        <v>200395.78536058881</v>
      </c>
      <c r="EC1510" s="366">
        <v>224532.53398232796</v>
      </c>
      <c r="ED1510" s="366">
        <v>235574.7654564</v>
      </c>
      <c r="EE1510" s="366">
        <v>248988.22410387202</v>
      </c>
      <c r="EF1510" s="366">
        <v>263173.300048384</v>
      </c>
      <c r="EG1510" s="366">
        <v>278282.04139095999</v>
      </c>
      <c r="EH1510" s="366">
        <v>280087.226908496</v>
      </c>
      <c r="EI1510" s="411">
        <f t="shared" si="462"/>
        <v>2738362.163713173</v>
      </c>
      <c r="EK1510" s="411">
        <f t="shared" si="463"/>
        <v>2738362.163713173</v>
      </c>
      <c r="EL1510" s="7">
        <f t="shared" si="464"/>
        <v>0</v>
      </c>
    </row>
    <row r="1511" spans="1:142">
      <c r="A1511" s="365" t="str">
        <f t="shared" si="446"/>
        <v xml:space="preserve"> 256</v>
      </c>
      <c r="B1511" s="366" t="s">
        <v>996</v>
      </c>
      <c r="C1511" s="366" t="s">
        <v>930</v>
      </c>
      <c r="D1511" s="366">
        <v>230960</v>
      </c>
      <c r="E1511" s="366">
        <v>238112</v>
      </c>
      <c r="F1511" s="366">
        <v>229808</v>
      </c>
      <c r="G1511" s="366">
        <v>236896</v>
      </c>
      <c r="H1511" s="366">
        <v>211600</v>
      </c>
      <c r="I1511" s="366">
        <v>211360</v>
      </c>
      <c r="J1511" s="366">
        <v>198640</v>
      </c>
      <c r="K1511" s="366">
        <v>219792</v>
      </c>
      <c r="L1511" s="366">
        <v>183280</v>
      </c>
      <c r="M1511" s="366">
        <v>187776</v>
      </c>
      <c r="N1511" s="366">
        <v>192784</v>
      </c>
      <c r="O1511" s="366">
        <v>205840</v>
      </c>
      <c r="P1511" s="411">
        <f t="shared" si="447"/>
        <v>2546848</v>
      </c>
      <c r="Q1511" s="411">
        <f t="shared" si="465"/>
        <v>1550968.2580645161</v>
      </c>
      <c r="R1511" s="411">
        <f t="shared" si="466"/>
        <v>358919.74193548388</v>
      </c>
      <c r="S1511" s="411">
        <f t="shared" si="467"/>
        <v>636960</v>
      </c>
      <c r="T1511" s="366">
        <v>0</v>
      </c>
      <c r="U1511" s="366">
        <v>0</v>
      </c>
      <c r="V1511" s="366">
        <v>-703.9864628311625</v>
      </c>
      <c r="W1511" s="366">
        <v>745.13450362470758</v>
      </c>
      <c r="X1511" s="366">
        <v>0</v>
      </c>
      <c r="Y1511" s="366">
        <v>0</v>
      </c>
      <c r="Z1511" s="366">
        <v>0</v>
      </c>
      <c r="AA1511" s="366">
        <v>0</v>
      </c>
      <c r="AB1511" s="366">
        <v>0</v>
      </c>
      <c r="AC1511" s="366">
        <v>0</v>
      </c>
      <c r="AD1511" s="366">
        <v>0</v>
      </c>
      <c r="AE1511" s="366">
        <v>0</v>
      </c>
      <c r="AF1511" s="411">
        <f t="shared" si="451"/>
        <v>41.148040793545078</v>
      </c>
      <c r="AG1511" s="366">
        <v>230960</v>
      </c>
      <c r="AH1511" s="366">
        <v>238112</v>
      </c>
      <c r="AI1511" s="366">
        <v>229104.01353716885</v>
      </c>
      <c r="AJ1511" s="366">
        <v>237641.13450362469</v>
      </c>
      <c r="AK1511" s="366">
        <v>211600</v>
      </c>
      <c r="AL1511" s="366">
        <v>211360</v>
      </c>
      <c r="AM1511" s="366">
        <v>198640</v>
      </c>
      <c r="AN1511" s="366">
        <v>219792</v>
      </c>
      <c r="AO1511" s="366">
        <v>183280.00000000003</v>
      </c>
      <c r="AP1511" s="366">
        <v>187776</v>
      </c>
      <c r="AQ1511" s="366">
        <v>192784</v>
      </c>
      <c r="AR1511" s="366">
        <v>205840</v>
      </c>
      <c r="AS1511" s="411">
        <f t="shared" si="452"/>
        <v>2546889.1480407938</v>
      </c>
      <c r="AT1511" s="411">
        <f t="shared" si="453"/>
        <v>1551009.4061053097</v>
      </c>
      <c r="AU1511" s="411">
        <f t="shared" si="454"/>
        <v>358919.74193548388</v>
      </c>
      <c r="AV1511" s="411">
        <f t="shared" si="455"/>
        <v>636960</v>
      </c>
      <c r="AW1511" s="366">
        <v>0</v>
      </c>
      <c r="AX1511" s="366">
        <v>0</v>
      </c>
      <c r="AY1511" s="366">
        <v>0</v>
      </c>
      <c r="AZ1511" s="366">
        <v>0</v>
      </c>
      <c r="BA1511" s="366">
        <v>0</v>
      </c>
      <c r="BB1511" s="366">
        <v>0</v>
      </c>
      <c r="BC1511" s="366">
        <v>0</v>
      </c>
      <c r="BD1511" s="366">
        <v>0</v>
      </c>
      <c r="BE1511" s="366">
        <v>0</v>
      </c>
      <c r="BF1511" s="366">
        <v>0</v>
      </c>
      <c r="BG1511" s="366">
        <v>0</v>
      </c>
      <c r="BH1511" s="366">
        <v>0</v>
      </c>
      <c r="BI1511" s="411">
        <f t="shared" si="456"/>
        <v>0</v>
      </c>
      <c r="BJ1511" s="366">
        <v>230960</v>
      </c>
      <c r="BK1511" s="366">
        <v>238112</v>
      </c>
      <c r="BL1511" s="366">
        <v>229104.01353716885</v>
      </c>
      <c r="BM1511" s="366">
        <v>237641.13450362469</v>
      </c>
      <c r="BN1511" s="366">
        <v>211600</v>
      </c>
      <c r="BO1511" s="366">
        <v>211360</v>
      </c>
      <c r="BP1511" s="366">
        <v>198640</v>
      </c>
      <c r="BQ1511" s="366">
        <v>219792</v>
      </c>
      <c r="BR1511" s="366">
        <v>183280.00000000003</v>
      </c>
      <c r="BS1511" s="366">
        <v>187776</v>
      </c>
      <c r="BT1511" s="366">
        <v>192784</v>
      </c>
      <c r="BU1511" s="366">
        <v>205840</v>
      </c>
      <c r="BV1511" s="411">
        <f t="shared" si="457"/>
        <v>2546889.1480407938</v>
      </c>
      <c r="BW1511" s="366">
        <v>-9668.2029333600076</v>
      </c>
      <c r="BX1511" s="366">
        <v>-10271.743556032015</v>
      </c>
      <c r="BY1511" s="366">
        <v>-7685.3896704779618</v>
      </c>
      <c r="BZ1511" s="366">
        <v>-8367.6516158595477</v>
      </c>
      <c r="CA1511" s="366">
        <v>2978.3377119999786</v>
      </c>
      <c r="CB1511" s="366">
        <v>9488.9750732799876</v>
      </c>
      <c r="CC1511" s="366">
        <v>6336.0218677599914</v>
      </c>
      <c r="CD1511" s="366">
        <v>-11348.164053168002</v>
      </c>
      <c r="CE1511" s="366">
        <v>3661.0832476800133</v>
      </c>
      <c r="CF1511" s="366">
        <v>6134.2115374079876</v>
      </c>
      <c r="CG1511" s="366">
        <v>-2972.490420623988</v>
      </c>
      <c r="CH1511" s="366">
        <v>8019.7052749600261</v>
      </c>
      <c r="CI1511" s="411">
        <f t="shared" si="458"/>
        <v>-13695.307536433538</v>
      </c>
      <c r="CJ1511" s="366">
        <v>221291.79706663999</v>
      </c>
      <c r="CK1511" s="366">
        <v>227840.25644396798</v>
      </c>
      <c r="CL1511" s="366">
        <v>221418.62386669088</v>
      </c>
      <c r="CM1511" s="366">
        <v>229273.48288776516</v>
      </c>
      <c r="CN1511" s="366">
        <v>214578.33771199998</v>
      </c>
      <c r="CO1511" s="366">
        <v>220848.97507327999</v>
      </c>
      <c r="CP1511" s="366">
        <v>204976.02186775999</v>
      </c>
      <c r="CQ1511" s="366">
        <v>208443.835946832</v>
      </c>
      <c r="CR1511" s="366">
        <v>186941.08324768004</v>
      </c>
      <c r="CS1511" s="366">
        <v>193910.211537408</v>
      </c>
      <c r="CT1511" s="366">
        <v>189811.50957937603</v>
      </c>
      <c r="CU1511" s="366">
        <v>213859.70527496003</v>
      </c>
      <c r="CV1511" s="411">
        <f t="shared" si="459"/>
        <v>2533193.8405043599</v>
      </c>
      <c r="CW1511" s="366">
        <v>-66361.477737587193</v>
      </c>
      <c r="CX1511" s="366">
        <v>-67614.145179353596</v>
      </c>
      <c r="CY1511" s="366">
        <v>-39737.317860528514</v>
      </c>
      <c r="CZ1511" s="366">
        <v>-88329.947543751288</v>
      </c>
      <c r="DA1511" s="366">
        <v>-66484.400499711992</v>
      </c>
      <c r="DB1511" s="366">
        <v>-69131.914975436797</v>
      </c>
      <c r="DC1511" s="366">
        <v>-39847.734899543997</v>
      </c>
      <c r="DD1511" s="366">
        <v>-42039.284231687998</v>
      </c>
      <c r="DE1511" s="366">
        <v>0</v>
      </c>
      <c r="DF1511" s="366">
        <v>0</v>
      </c>
      <c r="DG1511" s="366">
        <v>0</v>
      </c>
      <c r="DH1511" s="366">
        <v>0</v>
      </c>
      <c r="DI1511" s="411">
        <f t="shared" si="460"/>
        <v>-479546.22292760137</v>
      </c>
      <c r="DJ1511" s="366">
        <v>154930.31932905281</v>
      </c>
      <c r="DK1511" s="366">
        <v>160226.11126461439</v>
      </c>
      <c r="DL1511" s="366">
        <v>181681.30600616237</v>
      </c>
      <c r="DM1511" s="366">
        <v>140943.53534401389</v>
      </c>
      <c r="DN1511" s="366">
        <v>148093.93721228797</v>
      </c>
      <c r="DO1511" s="366">
        <v>151717.06009784318</v>
      </c>
      <c r="DP1511" s="366">
        <v>165128.28696821601</v>
      </c>
      <c r="DQ1511" s="366">
        <v>166404.55171514401</v>
      </c>
      <c r="DR1511" s="366">
        <v>186941.08324768004</v>
      </c>
      <c r="DS1511" s="366">
        <v>193910.211537408</v>
      </c>
      <c r="DT1511" s="366">
        <v>189811.50957937603</v>
      </c>
      <c r="DU1511" s="366">
        <v>213859.70527496003</v>
      </c>
      <c r="DV1511" s="411">
        <f t="shared" si="461"/>
        <v>2053647.6175767586</v>
      </c>
      <c r="DW1511" s="366">
        <v>154930.31932905281</v>
      </c>
      <c r="DX1511" s="366">
        <v>160226.11126461439</v>
      </c>
      <c r="DY1511" s="366">
        <v>181681.30600616237</v>
      </c>
      <c r="DZ1511" s="366">
        <v>140943.53534401389</v>
      </c>
      <c r="EA1511" s="366">
        <v>148093.93721228797</v>
      </c>
      <c r="EB1511" s="366">
        <v>151717.06009784318</v>
      </c>
      <c r="EC1511" s="366">
        <v>165128.28696821601</v>
      </c>
      <c r="ED1511" s="366">
        <v>166404.55171514401</v>
      </c>
      <c r="EE1511" s="366">
        <v>186941.08324768004</v>
      </c>
      <c r="EF1511" s="366">
        <v>193910.211537408</v>
      </c>
      <c r="EG1511" s="366">
        <v>189811.50957937603</v>
      </c>
      <c r="EH1511" s="366">
        <v>213859.70527496003</v>
      </c>
      <c r="EI1511" s="411">
        <f t="shared" si="462"/>
        <v>2053647.6175767586</v>
      </c>
      <c r="EK1511" s="411">
        <f t="shared" si="463"/>
        <v>2053647.6175767586</v>
      </c>
      <c r="EL1511" s="7">
        <f t="shared" si="464"/>
        <v>0</v>
      </c>
    </row>
    <row r="1512" spans="1:142">
      <c r="A1512" s="365" t="str">
        <f t="shared" si="446"/>
        <v xml:space="preserve"> 256</v>
      </c>
      <c r="B1512" s="366" t="s">
        <v>996</v>
      </c>
      <c r="C1512" s="366" t="s">
        <v>1173</v>
      </c>
      <c r="D1512" s="366">
        <v>0</v>
      </c>
      <c r="E1512" s="366">
        <v>0</v>
      </c>
      <c r="F1512" s="366">
        <v>1</v>
      </c>
      <c r="G1512" s="366">
        <v>0</v>
      </c>
      <c r="H1512" s="366">
        <v>0</v>
      </c>
      <c r="I1512" s="366">
        <v>0</v>
      </c>
      <c r="J1512" s="366">
        <v>0</v>
      </c>
      <c r="K1512" s="366">
        <v>0</v>
      </c>
      <c r="L1512" s="366">
        <v>0</v>
      </c>
      <c r="M1512" s="366">
        <v>0</v>
      </c>
      <c r="N1512" s="366">
        <v>0</v>
      </c>
      <c r="O1512" s="366">
        <v>0</v>
      </c>
      <c r="P1512" s="411">
        <f t="shared" si="447"/>
        <v>1</v>
      </c>
      <c r="Q1512" s="411">
        <f t="shared" si="465"/>
        <v>1</v>
      </c>
      <c r="R1512" s="411">
        <f t="shared" si="466"/>
        <v>0</v>
      </c>
      <c r="S1512" s="411">
        <f t="shared" si="467"/>
        <v>0</v>
      </c>
      <c r="T1512" s="366">
        <v>0</v>
      </c>
      <c r="U1512" s="366">
        <v>0</v>
      </c>
      <c r="V1512" s="366">
        <v>0</v>
      </c>
      <c r="W1512" s="366">
        <v>0</v>
      </c>
      <c r="X1512" s="366">
        <v>0</v>
      </c>
      <c r="Y1512" s="366">
        <v>0</v>
      </c>
      <c r="Z1512" s="366">
        <v>0</v>
      </c>
      <c r="AA1512" s="366">
        <v>0</v>
      </c>
      <c r="AB1512" s="366">
        <v>0</v>
      </c>
      <c r="AC1512" s="366">
        <v>0</v>
      </c>
      <c r="AD1512" s="366">
        <v>0</v>
      </c>
      <c r="AE1512" s="366">
        <v>0</v>
      </c>
      <c r="AF1512" s="411">
        <f t="shared" si="451"/>
        <v>0</v>
      </c>
      <c r="AG1512" s="366">
        <v>0</v>
      </c>
      <c r="AH1512" s="366">
        <v>0</v>
      </c>
      <c r="AI1512" s="366">
        <v>0</v>
      </c>
      <c r="AJ1512" s="366">
        <v>0</v>
      </c>
      <c r="AK1512" s="366">
        <v>0</v>
      </c>
      <c r="AL1512" s="366">
        <v>0</v>
      </c>
      <c r="AM1512" s="366">
        <v>0</v>
      </c>
      <c r="AN1512" s="366">
        <v>0</v>
      </c>
      <c r="AO1512" s="366">
        <v>0</v>
      </c>
      <c r="AP1512" s="366">
        <v>0</v>
      </c>
      <c r="AQ1512" s="366">
        <v>0</v>
      </c>
      <c r="AR1512" s="366">
        <v>0</v>
      </c>
      <c r="AS1512" s="411">
        <f t="shared" si="452"/>
        <v>0</v>
      </c>
      <c r="AT1512" s="411">
        <f t="shared" si="453"/>
        <v>0</v>
      </c>
      <c r="AU1512" s="411">
        <f t="shared" si="454"/>
        <v>0</v>
      </c>
      <c r="AV1512" s="411">
        <f t="shared" si="455"/>
        <v>0</v>
      </c>
      <c r="AW1512" s="366">
        <v>0</v>
      </c>
      <c r="AX1512" s="366">
        <v>0</v>
      </c>
      <c r="AY1512" s="366">
        <v>0</v>
      </c>
      <c r="AZ1512" s="366">
        <v>0</v>
      </c>
      <c r="BA1512" s="366">
        <v>0</v>
      </c>
      <c r="BB1512" s="366">
        <v>0</v>
      </c>
      <c r="BC1512" s="366">
        <v>0</v>
      </c>
      <c r="BD1512" s="366">
        <v>0</v>
      </c>
      <c r="BE1512" s="366">
        <v>0</v>
      </c>
      <c r="BF1512" s="366">
        <v>0</v>
      </c>
      <c r="BG1512" s="366">
        <v>0</v>
      </c>
      <c r="BH1512" s="366">
        <v>0</v>
      </c>
      <c r="BI1512" s="411">
        <f t="shared" si="456"/>
        <v>0</v>
      </c>
      <c r="BJ1512" s="366">
        <v>0</v>
      </c>
      <c r="BK1512" s="366">
        <v>0</v>
      </c>
      <c r="BL1512" s="366">
        <v>0</v>
      </c>
      <c r="BM1512" s="366">
        <v>0</v>
      </c>
      <c r="BN1512" s="366">
        <v>0</v>
      </c>
      <c r="BO1512" s="366">
        <v>0</v>
      </c>
      <c r="BP1512" s="366">
        <v>0</v>
      </c>
      <c r="BQ1512" s="366">
        <v>0</v>
      </c>
      <c r="BR1512" s="366">
        <v>0</v>
      </c>
      <c r="BS1512" s="366">
        <v>0</v>
      </c>
      <c r="BT1512" s="366">
        <v>0</v>
      </c>
      <c r="BU1512" s="366">
        <v>0</v>
      </c>
      <c r="BV1512" s="411">
        <f t="shared" si="457"/>
        <v>0</v>
      </c>
      <c r="BW1512" s="366">
        <v>0</v>
      </c>
      <c r="BX1512" s="366">
        <v>0</v>
      </c>
      <c r="BY1512" s="366">
        <v>0</v>
      </c>
      <c r="BZ1512" s="366">
        <v>0</v>
      </c>
      <c r="CA1512" s="366">
        <v>0</v>
      </c>
      <c r="CB1512" s="366">
        <v>0</v>
      </c>
      <c r="CC1512" s="366">
        <v>0</v>
      </c>
      <c r="CD1512" s="366">
        <v>0</v>
      </c>
      <c r="CE1512" s="366">
        <v>0</v>
      </c>
      <c r="CF1512" s="366">
        <v>0</v>
      </c>
      <c r="CG1512" s="366">
        <v>0</v>
      </c>
      <c r="CH1512" s="366">
        <v>0</v>
      </c>
      <c r="CI1512" s="411">
        <f t="shared" si="458"/>
        <v>0</v>
      </c>
      <c r="CJ1512" s="366">
        <v>0</v>
      </c>
      <c r="CK1512" s="366">
        <v>0</v>
      </c>
      <c r="CL1512" s="366">
        <v>0</v>
      </c>
      <c r="CM1512" s="366">
        <v>0</v>
      </c>
      <c r="CN1512" s="366">
        <v>0</v>
      </c>
      <c r="CO1512" s="366">
        <v>0</v>
      </c>
      <c r="CP1512" s="366">
        <v>0</v>
      </c>
      <c r="CQ1512" s="366">
        <v>0</v>
      </c>
      <c r="CR1512" s="366">
        <v>0</v>
      </c>
      <c r="CS1512" s="366">
        <v>0</v>
      </c>
      <c r="CT1512" s="366">
        <v>0</v>
      </c>
      <c r="CU1512" s="366">
        <v>0</v>
      </c>
      <c r="CV1512" s="411">
        <f t="shared" si="459"/>
        <v>0</v>
      </c>
      <c r="CW1512" s="366">
        <v>0</v>
      </c>
      <c r="CX1512" s="366">
        <v>0</v>
      </c>
      <c r="CY1512" s="366">
        <v>0</v>
      </c>
      <c r="CZ1512" s="366">
        <v>0</v>
      </c>
      <c r="DA1512" s="366">
        <v>0</v>
      </c>
      <c r="DB1512" s="366">
        <v>0</v>
      </c>
      <c r="DC1512" s="366">
        <v>0</v>
      </c>
      <c r="DD1512" s="366">
        <v>0</v>
      </c>
      <c r="DE1512" s="366">
        <v>0</v>
      </c>
      <c r="DF1512" s="366">
        <v>0</v>
      </c>
      <c r="DG1512" s="366">
        <v>0</v>
      </c>
      <c r="DH1512" s="366">
        <v>0</v>
      </c>
      <c r="DI1512" s="411">
        <f t="shared" si="460"/>
        <v>0</v>
      </c>
      <c r="DJ1512" s="366">
        <v>0</v>
      </c>
      <c r="DK1512" s="366">
        <v>0</v>
      </c>
      <c r="DL1512" s="366">
        <v>0</v>
      </c>
      <c r="DM1512" s="366">
        <v>0</v>
      </c>
      <c r="DN1512" s="366">
        <v>0</v>
      </c>
      <c r="DO1512" s="366">
        <v>0</v>
      </c>
      <c r="DP1512" s="366">
        <v>0</v>
      </c>
      <c r="DQ1512" s="366">
        <v>0</v>
      </c>
      <c r="DR1512" s="366">
        <v>0</v>
      </c>
      <c r="DS1512" s="366">
        <v>0</v>
      </c>
      <c r="DT1512" s="366">
        <v>0</v>
      </c>
      <c r="DU1512" s="366">
        <v>0</v>
      </c>
      <c r="DV1512" s="411">
        <f t="shared" si="461"/>
        <v>0</v>
      </c>
      <c r="DW1512" s="366">
        <v>0</v>
      </c>
      <c r="DX1512" s="366">
        <v>0</v>
      </c>
      <c r="DY1512" s="366">
        <v>0</v>
      </c>
      <c r="DZ1512" s="366">
        <v>0</v>
      </c>
      <c r="EA1512" s="366">
        <v>0</v>
      </c>
      <c r="EB1512" s="366">
        <v>0</v>
      </c>
      <c r="EC1512" s="366">
        <v>0</v>
      </c>
      <c r="ED1512" s="366">
        <v>0</v>
      </c>
      <c r="EE1512" s="366">
        <v>0</v>
      </c>
      <c r="EF1512" s="366">
        <v>0</v>
      </c>
      <c r="EG1512" s="366">
        <v>0</v>
      </c>
      <c r="EH1512" s="366">
        <v>0</v>
      </c>
      <c r="EI1512" s="411">
        <f t="shared" si="462"/>
        <v>0</v>
      </c>
      <c r="EK1512" s="411">
        <f t="shared" si="463"/>
        <v>1</v>
      </c>
      <c r="EL1512" s="7">
        <f t="shared" si="464"/>
        <v>-1</v>
      </c>
    </row>
    <row r="1513" spans="1:142">
      <c r="A1513" s="365" t="str">
        <f t="shared" si="446"/>
        <v xml:space="preserve"> 256</v>
      </c>
      <c r="B1513" s="366" t="s">
        <v>996</v>
      </c>
      <c r="C1513" s="366" t="s">
        <v>1195</v>
      </c>
      <c r="D1513" s="366">
        <v>0</v>
      </c>
      <c r="E1513" s="366">
        <v>0</v>
      </c>
      <c r="F1513" s="366">
        <v>1</v>
      </c>
      <c r="G1513" s="366">
        <v>0</v>
      </c>
      <c r="H1513" s="366">
        <v>0</v>
      </c>
      <c r="I1513" s="366">
        <v>0</v>
      </c>
      <c r="J1513" s="366">
        <v>0</v>
      </c>
      <c r="K1513" s="366">
        <v>0</v>
      </c>
      <c r="L1513" s="366">
        <v>0</v>
      </c>
      <c r="M1513" s="366">
        <v>0</v>
      </c>
      <c r="N1513" s="366">
        <v>0</v>
      </c>
      <c r="O1513" s="366">
        <v>0</v>
      </c>
      <c r="P1513" s="411">
        <f t="shared" si="447"/>
        <v>1</v>
      </c>
      <c r="Q1513" s="411">
        <f t="shared" si="465"/>
        <v>1</v>
      </c>
      <c r="R1513" s="411">
        <f t="shared" si="466"/>
        <v>0</v>
      </c>
      <c r="S1513" s="411">
        <f t="shared" si="467"/>
        <v>0</v>
      </c>
      <c r="T1513" s="366">
        <v>0</v>
      </c>
      <c r="U1513" s="366">
        <v>0</v>
      </c>
      <c r="V1513" s="366">
        <v>0</v>
      </c>
      <c r="W1513" s="366">
        <v>0</v>
      </c>
      <c r="X1513" s="366">
        <v>0</v>
      </c>
      <c r="Y1513" s="366">
        <v>0</v>
      </c>
      <c r="Z1513" s="366">
        <v>0</v>
      </c>
      <c r="AA1513" s="366">
        <v>0</v>
      </c>
      <c r="AB1513" s="366">
        <v>0</v>
      </c>
      <c r="AC1513" s="366">
        <v>0</v>
      </c>
      <c r="AD1513" s="366">
        <v>0</v>
      </c>
      <c r="AE1513" s="366">
        <v>0</v>
      </c>
      <c r="AF1513" s="411">
        <f t="shared" si="451"/>
        <v>0</v>
      </c>
      <c r="AG1513" s="366">
        <v>0</v>
      </c>
      <c r="AH1513" s="366">
        <v>0</v>
      </c>
      <c r="AI1513" s="366">
        <v>0</v>
      </c>
      <c r="AJ1513" s="366">
        <v>0</v>
      </c>
      <c r="AK1513" s="366">
        <v>0</v>
      </c>
      <c r="AL1513" s="366">
        <v>0</v>
      </c>
      <c r="AM1513" s="366">
        <v>0</v>
      </c>
      <c r="AN1513" s="366">
        <v>0</v>
      </c>
      <c r="AO1513" s="366">
        <v>0</v>
      </c>
      <c r="AP1513" s="366">
        <v>0</v>
      </c>
      <c r="AQ1513" s="366">
        <v>0</v>
      </c>
      <c r="AR1513" s="366">
        <v>0</v>
      </c>
      <c r="AS1513" s="411">
        <f t="shared" si="452"/>
        <v>0</v>
      </c>
      <c r="AT1513" s="411">
        <f t="shared" si="453"/>
        <v>0</v>
      </c>
      <c r="AU1513" s="411">
        <f t="shared" si="454"/>
        <v>0</v>
      </c>
      <c r="AV1513" s="411">
        <f t="shared" si="455"/>
        <v>0</v>
      </c>
      <c r="AW1513" s="366">
        <v>0</v>
      </c>
      <c r="AX1513" s="366">
        <v>0</v>
      </c>
      <c r="AY1513" s="366">
        <v>0</v>
      </c>
      <c r="AZ1513" s="366">
        <v>0</v>
      </c>
      <c r="BA1513" s="366">
        <v>0</v>
      </c>
      <c r="BB1513" s="366">
        <v>0</v>
      </c>
      <c r="BC1513" s="366">
        <v>0</v>
      </c>
      <c r="BD1513" s="366">
        <v>0</v>
      </c>
      <c r="BE1513" s="366">
        <v>0</v>
      </c>
      <c r="BF1513" s="366">
        <v>0</v>
      </c>
      <c r="BG1513" s="366">
        <v>0</v>
      </c>
      <c r="BH1513" s="366">
        <v>0</v>
      </c>
      <c r="BI1513" s="411">
        <f t="shared" si="456"/>
        <v>0</v>
      </c>
      <c r="BJ1513" s="366">
        <v>0</v>
      </c>
      <c r="BK1513" s="366">
        <v>0</v>
      </c>
      <c r="BL1513" s="366">
        <v>0</v>
      </c>
      <c r="BM1513" s="366">
        <v>0</v>
      </c>
      <c r="BN1513" s="366">
        <v>0</v>
      </c>
      <c r="BO1513" s="366">
        <v>0</v>
      </c>
      <c r="BP1513" s="366">
        <v>0</v>
      </c>
      <c r="BQ1513" s="366">
        <v>0</v>
      </c>
      <c r="BR1513" s="366">
        <v>0</v>
      </c>
      <c r="BS1513" s="366">
        <v>0</v>
      </c>
      <c r="BT1513" s="366">
        <v>0</v>
      </c>
      <c r="BU1513" s="366">
        <v>0</v>
      </c>
      <c r="BV1513" s="411">
        <f t="shared" si="457"/>
        <v>0</v>
      </c>
      <c r="BW1513" s="366">
        <v>0</v>
      </c>
      <c r="BX1513" s="366">
        <v>0</v>
      </c>
      <c r="BY1513" s="366">
        <v>0</v>
      </c>
      <c r="BZ1513" s="366">
        <v>0</v>
      </c>
      <c r="CA1513" s="366">
        <v>0</v>
      </c>
      <c r="CB1513" s="366">
        <v>0</v>
      </c>
      <c r="CC1513" s="366">
        <v>0</v>
      </c>
      <c r="CD1513" s="366">
        <v>0</v>
      </c>
      <c r="CE1513" s="366">
        <v>0</v>
      </c>
      <c r="CF1513" s="366">
        <v>0</v>
      </c>
      <c r="CG1513" s="366">
        <v>0</v>
      </c>
      <c r="CH1513" s="366">
        <v>0</v>
      </c>
      <c r="CI1513" s="411">
        <f t="shared" si="458"/>
        <v>0</v>
      </c>
      <c r="CJ1513" s="366">
        <v>0</v>
      </c>
      <c r="CK1513" s="366">
        <v>0</v>
      </c>
      <c r="CL1513" s="366">
        <v>0</v>
      </c>
      <c r="CM1513" s="366">
        <v>0</v>
      </c>
      <c r="CN1513" s="366">
        <v>0</v>
      </c>
      <c r="CO1513" s="366">
        <v>0</v>
      </c>
      <c r="CP1513" s="366">
        <v>0</v>
      </c>
      <c r="CQ1513" s="366">
        <v>0</v>
      </c>
      <c r="CR1513" s="366">
        <v>0</v>
      </c>
      <c r="CS1513" s="366">
        <v>0</v>
      </c>
      <c r="CT1513" s="366">
        <v>0</v>
      </c>
      <c r="CU1513" s="366">
        <v>0</v>
      </c>
      <c r="CV1513" s="411">
        <f t="shared" si="459"/>
        <v>0</v>
      </c>
      <c r="CW1513" s="366">
        <v>0</v>
      </c>
      <c r="CX1513" s="366">
        <v>0</v>
      </c>
      <c r="CY1513" s="366">
        <v>0</v>
      </c>
      <c r="CZ1513" s="366">
        <v>0</v>
      </c>
      <c r="DA1513" s="366">
        <v>0</v>
      </c>
      <c r="DB1513" s="366">
        <v>0</v>
      </c>
      <c r="DC1513" s="366">
        <v>0</v>
      </c>
      <c r="DD1513" s="366">
        <v>0</v>
      </c>
      <c r="DE1513" s="366">
        <v>0</v>
      </c>
      <c r="DF1513" s="366">
        <v>0</v>
      </c>
      <c r="DG1513" s="366">
        <v>0</v>
      </c>
      <c r="DH1513" s="366">
        <v>0</v>
      </c>
      <c r="DI1513" s="411">
        <f t="shared" si="460"/>
        <v>0</v>
      </c>
      <c r="DJ1513" s="366">
        <v>0</v>
      </c>
      <c r="DK1513" s="366">
        <v>0</v>
      </c>
      <c r="DL1513" s="366">
        <v>0</v>
      </c>
      <c r="DM1513" s="366">
        <v>0</v>
      </c>
      <c r="DN1513" s="366">
        <v>0</v>
      </c>
      <c r="DO1513" s="366">
        <v>0</v>
      </c>
      <c r="DP1513" s="366">
        <v>0</v>
      </c>
      <c r="DQ1513" s="366">
        <v>0</v>
      </c>
      <c r="DR1513" s="366">
        <v>0</v>
      </c>
      <c r="DS1513" s="366">
        <v>0</v>
      </c>
      <c r="DT1513" s="366">
        <v>0</v>
      </c>
      <c r="DU1513" s="366">
        <v>0</v>
      </c>
      <c r="DV1513" s="411">
        <f t="shared" si="461"/>
        <v>0</v>
      </c>
      <c r="DW1513" s="366">
        <v>0</v>
      </c>
      <c r="DX1513" s="366">
        <v>0</v>
      </c>
      <c r="DY1513" s="366">
        <v>0</v>
      </c>
      <c r="DZ1513" s="366">
        <v>0</v>
      </c>
      <c r="EA1513" s="366">
        <v>0</v>
      </c>
      <c r="EB1513" s="366">
        <v>0</v>
      </c>
      <c r="EC1513" s="366">
        <v>0</v>
      </c>
      <c r="ED1513" s="366">
        <v>0</v>
      </c>
      <c r="EE1513" s="366">
        <v>0</v>
      </c>
      <c r="EF1513" s="366">
        <v>0</v>
      </c>
      <c r="EG1513" s="366">
        <v>0</v>
      </c>
      <c r="EH1513" s="366">
        <v>0</v>
      </c>
      <c r="EI1513" s="411">
        <f t="shared" si="462"/>
        <v>0</v>
      </c>
      <c r="EK1513" s="411">
        <f t="shared" si="463"/>
        <v>1</v>
      </c>
      <c r="EL1513" s="7">
        <f t="shared" si="464"/>
        <v>-1</v>
      </c>
    </row>
    <row r="1514" spans="1:142">
      <c r="A1514" s="365" t="str">
        <f t="shared" si="446"/>
        <v xml:space="preserve"> 256</v>
      </c>
      <c r="B1514" s="366" t="s">
        <v>996</v>
      </c>
      <c r="C1514" s="366" t="s">
        <v>1178</v>
      </c>
      <c r="D1514" s="366">
        <v>0</v>
      </c>
      <c r="E1514" s="366">
        <v>0</v>
      </c>
      <c r="F1514" s="366">
        <v>0</v>
      </c>
      <c r="G1514" s="366">
        <v>1</v>
      </c>
      <c r="H1514" s="366">
        <v>2</v>
      </c>
      <c r="I1514" s="366">
        <v>0</v>
      </c>
      <c r="J1514" s="366">
        <v>0</v>
      </c>
      <c r="K1514" s="366">
        <v>2</v>
      </c>
      <c r="L1514" s="366">
        <v>0</v>
      </c>
      <c r="M1514" s="366">
        <v>2</v>
      </c>
      <c r="N1514" s="366">
        <v>0</v>
      </c>
      <c r="O1514" s="366">
        <v>0</v>
      </c>
      <c r="P1514" s="411">
        <f t="shared" si="447"/>
        <v>7</v>
      </c>
      <c r="Q1514" s="411">
        <f t="shared" si="465"/>
        <v>3</v>
      </c>
      <c r="R1514" s="411">
        <f t="shared" si="466"/>
        <v>2</v>
      </c>
      <c r="S1514" s="411">
        <f t="shared" si="467"/>
        <v>2</v>
      </c>
      <c r="T1514" s="366">
        <v>0</v>
      </c>
      <c r="U1514" s="366">
        <v>0</v>
      </c>
      <c r="V1514" s="366">
        <v>0</v>
      </c>
      <c r="W1514" s="366">
        <v>0</v>
      </c>
      <c r="X1514" s="366">
        <v>0</v>
      </c>
      <c r="Y1514" s="366">
        <v>0</v>
      </c>
      <c r="Z1514" s="366">
        <v>0</v>
      </c>
      <c r="AA1514" s="366">
        <v>0</v>
      </c>
      <c r="AB1514" s="366">
        <v>0</v>
      </c>
      <c r="AC1514" s="366">
        <v>0</v>
      </c>
      <c r="AD1514" s="366">
        <v>0</v>
      </c>
      <c r="AE1514" s="366">
        <v>0</v>
      </c>
      <c r="AF1514" s="411">
        <f t="shared" si="451"/>
        <v>0</v>
      </c>
      <c r="AG1514" s="366">
        <v>0</v>
      </c>
      <c r="AH1514" s="366">
        <v>0</v>
      </c>
      <c r="AI1514" s="366">
        <v>0</v>
      </c>
      <c r="AJ1514" s="366">
        <v>0</v>
      </c>
      <c r="AK1514" s="366">
        <v>0</v>
      </c>
      <c r="AL1514" s="366">
        <v>0</v>
      </c>
      <c r="AM1514" s="366">
        <v>0</v>
      </c>
      <c r="AN1514" s="366">
        <v>0</v>
      </c>
      <c r="AO1514" s="366">
        <v>0</v>
      </c>
      <c r="AP1514" s="366">
        <v>0</v>
      </c>
      <c r="AQ1514" s="366">
        <v>0</v>
      </c>
      <c r="AR1514" s="366">
        <v>0</v>
      </c>
      <c r="AS1514" s="411">
        <f t="shared" si="452"/>
        <v>0</v>
      </c>
      <c r="AT1514" s="411">
        <f t="shared" si="453"/>
        <v>0</v>
      </c>
      <c r="AU1514" s="411">
        <f t="shared" si="454"/>
        <v>0</v>
      </c>
      <c r="AV1514" s="411">
        <f t="shared" si="455"/>
        <v>0</v>
      </c>
      <c r="AW1514" s="366">
        <v>0</v>
      </c>
      <c r="AX1514" s="366">
        <v>0</v>
      </c>
      <c r="AY1514" s="366">
        <v>0</v>
      </c>
      <c r="AZ1514" s="366">
        <v>0</v>
      </c>
      <c r="BA1514" s="366">
        <v>0</v>
      </c>
      <c r="BB1514" s="366">
        <v>0</v>
      </c>
      <c r="BC1514" s="366">
        <v>0</v>
      </c>
      <c r="BD1514" s="366">
        <v>0</v>
      </c>
      <c r="BE1514" s="366">
        <v>0</v>
      </c>
      <c r="BF1514" s="366">
        <v>0</v>
      </c>
      <c r="BG1514" s="366">
        <v>0</v>
      </c>
      <c r="BH1514" s="366">
        <v>0</v>
      </c>
      <c r="BI1514" s="411">
        <f t="shared" si="456"/>
        <v>0</v>
      </c>
      <c r="BJ1514" s="366">
        <v>0</v>
      </c>
      <c r="BK1514" s="366">
        <v>0</v>
      </c>
      <c r="BL1514" s="366">
        <v>0</v>
      </c>
      <c r="BM1514" s="366">
        <v>0</v>
      </c>
      <c r="BN1514" s="366">
        <v>0</v>
      </c>
      <c r="BO1514" s="366">
        <v>0</v>
      </c>
      <c r="BP1514" s="366">
        <v>0</v>
      </c>
      <c r="BQ1514" s="366">
        <v>0</v>
      </c>
      <c r="BR1514" s="366">
        <v>0</v>
      </c>
      <c r="BS1514" s="366">
        <v>0</v>
      </c>
      <c r="BT1514" s="366">
        <v>0</v>
      </c>
      <c r="BU1514" s="366">
        <v>0</v>
      </c>
      <c r="BV1514" s="411">
        <f t="shared" si="457"/>
        <v>0</v>
      </c>
      <c r="BW1514" s="366">
        <v>0</v>
      </c>
      <c r="BX1514" s="366">
        <v>0</v>
      </c>
      <c r="BY1514" s="366">
        <v>0</v>
      </c>
      <c r="BZ1514" s="366">
        <v>0</v>
      </c>
      <c r="CA1514" s="366">
        <v>0</v>
      </c>
      <c r="CB1514" s="366">
        <v>0</v>
      </c>
      <c r="CC1514" s="366">
        <v>0</v>
      </c>
      <c r="CD1514" s="366">
        <v>0</v>
      </c>
      <c r="CE1514" s="366">
        <v>0</v>
      </c>
      <c r="CF1514" s="366">
        <v>0</v>
      </c>
      <c r="CG1514" s="366">
        <v>0</v>
      </c>
      <c r="CH1514" s="366">
        <v>0</v>
      </c>
      <c r="CI1514" s="411">
        <f t="shared" si="458"/>
        <v>0</v>
      </c>
      <c r="CJ1514" s="366">
        <v>0</v>
      </c>
      <c r="CK1514" s="366">
        <v>0</v>
      </c>
      <c r="CL1514" s="366">
        <v>0</v>
      </c>
      <c r="CM1514" s="366">
        <v>0</v>
      </c>
      <c r="CN1514" s="366">
        <v>0</v>
      </c>
      <c r="CO1514" s="366">
        <v>0</v>
      </c>
      <c r="CP1514" s="366">
        <v>0</v>
      </c>
      <c r="CQ1514" s="366">
        <v>0</v>
      </c>
      <c r="CR1514" s="366">
        <v>0</v>
      </c>
      <c r="CS1514" s="366">
        <v>0</v>
      </c>
      <c r="CT1514" s="366">
        <v>0</v>
      </c>
      <c r="CU1514" s="366">
        <v>0</v>
      </c>
      <c r="CV1514" s="411">
        <f t="shared" si="459"/>
        <v>0</v>
      </c>
      <c r="CW1514" s="366">
        <v>0</v>
      </c>
      <c r="CX1514" s="366">
        <v>0</v>
      </c>
      <c r="CY1514" s="366">
        <v>0</v>
      </c>
      <c r="CZ1514" s="366">
        <v>0</v>
      </c>
      <c r="DA1514" s="366">
        <v>0</v>
      </c>
      <c r="DB1514" s="366">
        <v>0</v>
      </c>
      <c r="DC1514" s="366">
        <v>0</v>
      </c>
      <c r="DD1514" s="366">
        <v>0</v>
      </c>
      <c r="DE1514" s="366">
        <v>0</v>
      </c>
      <c r="DF1514" s="366">
        <v>0</v>
      </c>
      <c r="DG1514" s="366">
        <v>0</v>
      </c>
      <c r="DH1514" s="366">
        <v>0</v>
      </c>
      <c r="DI1514" s="411">
        <f t="shared" si="460"/>
        <v>0</v>
      </c>
      <c r="DJ1514" s="366">
        <v>0</v>
      </c>
      <c r="DK1514" s="366">
        <v>0</v>
      </c>
      <c r="DL1514" s="366">
        <v>0</v>
      </c>
      <c r="DM1514" s="366">
        <v>0</v>
      </c>
      <c r="DN1514" s="366">
        <v>0</v>
      </c>
      <c r="DO1514" s="366">
        <v>0</v>
      </c>
      <c r="DP1514" s="366">
        <v>0</v>
      </c>
      <c r="DQ1514" s="366">
        <v>0</v>
      </c>
      <c r="DR1514" s="366">
        <v>0</v>
      </c>
      <c r="DS1514" s="366">
        <v>0</v>
      </c>
      <c r="DT1514" s="366">
        <v>0</v>
      </c>
      <c r="DU1514" s="366">
        <v>0</v>
      </c>
      <c r="DV1514" s="411">
        <f t="shared" si="461"/>
        <v>0</v>
      </c>
      <c r="DW1514" s="366">
        <v>0</v>
      </c>
      <c r="DX1514" s="366">
        <v>0</v>
      </c>
      <c r="DY1514" s="366">
        <v>0</v>
      </c>
      <c r="DZ1514" s="366">
        <v>0</v>
      </c>
      <c r="EA1514" s="366">
        <v>0</v>
      </c>
      <c r="EB1514" s="366">
        <v>0</v>
      </c>
      <c r="EC1514" s="366">
        <v>0</v>
      </c>
      <c r="ED1514" s="366">
        <v>0</v>
      </c>
      <c r="EE1514" s="366">
        <v>0</v>
      </c>
      <c r="EF1514" s="366">
        <v>0</v>
      </c>
      <c r="EG1514" s="366">
        <v>0</v>
      </c>
      <c r="EH1514" s="366">
        <v>0</v>
      </c>
      <c r="EI1514" s="411">
        <f t="shared" si="462"/>
        <v>0</v>
      </c>
      <c r="EK1514" s="411">
        <f t="shared" si="463"/>
        <v>7</v>
      </c>
      <c r="EL1514" s="7">
        <f t="shared" si="464"/>
        <v>-7</v>
      </c>
    </row>
    <row r="1515" spans="1:142">
      <c r="A1515" s="365" t="str">
        <f t="shared" si="446"/>
        <v xml:space="preserve"> 256</v>
      </c>
      <c r="B1515" s="366" t="s">
        <v>996</v>
      </c>
      <c r="C1515" s="366" t="s">
        <v>1187</v>
      </c>
      <c r="D1515" s="366">
        <v>7</v>
      </c>
      <c r="E1515" s="366">
        <v>7</v>
      </c>
      <c r="F1515" s="366">
        <v>7</v>
      </c>
      <c r="G1515" s="366">
        <v>7</v>
      </c>
      <c r="H1515" s="366">
        <v>7</v>
      </c>
      <c r="I1515" s="366">
        <v>7</v>
      </c>
      <c r="J1515" s="366">
        <v>6</v>
      </c>
      <c r="K1515" s="366">
        <v>6</v>
      </c>
      <c r="L1515" s="366">
        <v>5</v>
      </c>
      <c r="M1515" s="366">
        <v>5</v>
      </c>
      <c r="N1515" s="366">
        <v>5</v>
      </c>
      <c r="O1515" s="366">
        <v>5</v>
      </c>
      <c r="P1515" s="411">
        <f t="shared" si="447"/>
        <v>74</v>
      </c>
      <c r="Q1515" s="411">
        <f t="shared" si="465"/>
        <v>47.806451612903224</v>
      </c>
      <c r="R1515" s="411">
        <f t="shared" si="466"/>
        <v>9.8142380422691886</v>
      </c>
      <c r="S1515" s="411">
        <f t="shared" si="467"/>
        <v>16.379310344827587</v>
      </c>
      <c r="T1515" s="366">
        <v>0</v>
      </c>
      <c r="U1515" s="366">
        <v>0</v>
      </c>
      <c r="V1515" s="366">
        <v>0</v>
      </c>
      <c r="W1515" s="366">
        <v>0</v>
      </c>
      <c r="X1515" s="366">
        <v>0</v>
      </c>
      <c r="Y1515" s="366">
        <v>0</v>
      </c>
      <c r="Z1515" s="366">
        <v>0</v>
      </c>
      <c r="AA1515" s="366">
        <v>0</v>
      </c>
      <c r="AB1515" s="366">
        <v>0</v>
      </c>
      <c r="AC1515" s="366">
        <v>0</v>
      </c>
      <c r="AD1515" s="366">
        <v>0</v>
      </c>
      <c r="AE1515" s="366">
        <v>0</v>
      </c>
      <c r="AF1515" s="411">
        <f t="shared" si="451"/>
        <v>0</v>
      </c>
      <c r="AG1515" s="366">
        <v>0</v>
      </c>
      <c r="AH1515" s="366">
        <v>0</v>
      </c>
      <c r="AI1515" s="366">
        <v>0</v>
      </c>
      <c r="AJ1515" s="366">
        <v>0</v>
      </c>
      <c r="AK1515" s="366">
        <v>0</v>
      </c>
      <c r="AL1515" s="366">
        <v>0</v>
      </c>
      <c r="AM1515" s="366">
        <v>0</v>
      </c>
      <c r="AN1515" s="366">
        <v>0</v>
      </c>
      <c r="AO1515" s="366">
        <v>0</v>
      </c>
      <c r="AP1515" s="366">
        <v>0</v>
      </c>
      <c r="AQ1515" s="366">
        <v>0</v>
      </c>
      <c r="AR1515" s="366">
        <v>0</v>
      </c>
      <c r="AS1515" s="411">
        <f t="shared" si="452"/>
        <v>0</v>
      </c>
      <c r="AT1515" s="411">
        <f t="shared" si="453"/>
        <v>0</v>
      </c>
      <c r="AU1515" s="411">
        <f t="shared" si="454"/>
        <v>0</v>
      </c>
      <c r="AV1515" s="411">
        <f t="shared" si="455"/>
        <v>0</v>
      </c>
      <c r="AW1515" s="366">
        <v>0</v>
      </c>
      <c r="AX1515" s="366">
        <v>0</v>
      </c>
      <c r="AY1515" s="366">
        <v>0</v>
      </c>
      <c r="AZ1515" s="366">
        <v>0</v>
      </c>
      <c r="BA1515" s="366">
        <v>0</v>
      </c>
      <c r="BB1515" s="366">
        <v>0</v>
      </c>
      <c r="BC1515" s="366">
        <v>0</v>
      </c>
      <c r="BD1515" s="366">
        <v>0</v>
      </c>
      <c r="BE1515" s="366">
        <v>0</v>
      </c>
      <c r="BF1515" s="366">
        <v>0</v>
      </c>
      <c r="BG1515" s="366">
        <v>0</v>
      </c>
      <c r="BH1515" s="366">
        <v>0</v>
      </c>
      <c r="BI1515" s="411">
        <f t="shared" si="456"/>
        <v>0</v>
      </c>
      <c r="BJ1515" s="366">
        <v>0</v>
      </c>
      <c r="BK1515" s="366">
        <v>0</v>
      </c>
      <c r="BL1515" s="366">
        <v>0</v>
      </c>
      <c r="BM1515" s="366">
        <v>0</v>
      </c>
      <c r="BN1515" s="366">
        <v>0</v>
      </c>
      <c r="BO1515" s="366">
        <v>0</v>
      </c>
      <c r="BP1515" s="366">
        <v>0</v>
      </c>
      <c r="BQ1515" s="366">
        <v>0</v>
      </c>
      <c r="BR1515" s="366">
        <v>0</v>
      </c>
      <c r="BS1515" s="366">
        <v>0</v>
      </c>
      <c r="BT1515" s="366">
        <v>0</v>
      </c>
      <c r="BU1515" s="366">
        <v>0</v>
      </c>
      <c r="BV1515" s="411">
        <f t="shared" si="457"/>
        <v>0</v>
      </c>
      <c r="BW1515" s="366">
        <v>0</v>
      </c>
      <c r="BX1515" s="366">
        <v>0</v>
      </c>
      <c r="BY1515" s="366">
        <v>0</v>
      </c>
      <c r="BZ1515" s="366">
        <v>0</v>
      </c>
      <c r="CA1515" s="366">
        <v>0</v>
      </c>
      <c r="CB1515" s="366">
        <v>0</v>
      </c>
      <c r="CC1515" s="366">
        <v>0</v>
      </c>
      <c r="CD1515" s="366">
        <v>0</v>
      </c>
      <c r="CE1515" s="366">
        <v>0</v>
      </c>
      <c r="CF1515" s="366">
        <v>0</v>
      </c>
      <c r="CG1515" s="366">
        <v>0</v>
      </c>
      <c r="CH1515" s="366">
        <v>0</v>
      </c>
      <c r="CI1515" s="411">
        <f t="shared" si="458"/>
        <v>0</v>
      </c>
      <c r="CJ1515" s="366">
        <v>0</v>
      </c>
      <c r="CK1515" s="366">
        <v>0</v>
      </c>
      <c r="CL1515" s="366">
        <v>0</v>
      </c>
      <c r="CM1515" s="366">
        <v>0</v>
      </c>
      <c r="CN1515" s="366">
        <v>0</v>
      </c>
      <c r="CO1515" s="366">
        <v>0</v>
      </c>
      <c r="CP1515" s="366">
        <v>0</v>
      </c>
      <c r="CQ1515" s="366">
        <v>0</v>
      </c>
      <c r="CR1515" s="366">
        <v>0</v>
      </c>
      <c r="CS1515" s="366">
        <v>0</v>
      </c>
      <c r="CT1515" s="366">
        <v>0</v>
      </c>
      <c r="CU1515" s="366">
        <v>0</v>
      </c>
      <c r="CV1515" s="411">
        <f t="shared" si="459"/>
        <v>0</v>
      </c>
      <c r="CW1515" s="366">
        <v>0</v>
      </c>
      <c r="CX1515" s="366">
        <v>0</v>
      </c>
      <c r="CY1515" s="366">
        <v>0</v>
      </c>
      <c r="CZ1515" s="366">
        <v>0</v>
      </c>
      <c r="DA1515" s="366">
        <v>0</v>
      </c>
      <c r="DB1515" s="366">
        <v>0</v>
      </c>
      <c r="DC1515" s="366">
        <v>0</v>
      </c>
      <c r="DD1515" s="366">
        <v>0</v>
      </c>
      <c r="DE1515" s="366">
        <v>0</v>
      </c>
      <c r="DF1515" s="366">
        <v>0</v>
      </c>
      <c r="DG1515" s="366">
        <v>0</v>
      </c>
      <c r="DH1515" s="366">
        <v>0</v>
      </c>
      <c r="DI1515" s="411">
        <f t="shared" si="460"/>
        <v>0</v>
      </c>
      <c r="DJ1515" s="366">
        <v>0</v>
      </c>
      <c r="DK1515" s="366">
        <v>0</v>
      </c>
      <c r="DL1515" s="366">
        <v>0</v>
      </c>
      <c r="DM1515" s="366">
        <v>0</v>
      </c>
      <c r="DN1515" s="366">
        <v>0</v>
      </c>
      <c r="DO1515" s="366">
        <v>0</v>
      </c>
      <c r="DP1515" s="366">
        <v>0</v>
      </c>
      <c r="DQ1515" s="366">
        <v>0</v>
      </c>
      <c r="DR1515" s="366">
        <v>0</v>
      </c>
      <c r="DS1515" s="366">
        <v>0</v>
      </c>
      <c r="DT1515" s="366">
        <v>0</v>
      </c>
      <c r="DU1515" s="366">
        <v>0</v>
      </c>
      <c r="DV1515" s="411">
        <f t="shared" si="461"/>
        <v>0</v>
      </c>
      <c r="DW1515" s="366">
        <v>0</v>
      </c>
      <c r="DX1515" s="366">
        <v>0</v>
      </c>
      <c r="DY1515" s="366">
        <v>0</v>
      </c>
      <c r="DZ1515" s="366">
        <v>0</v>
      </c>
      <c r="EA1515" s="366">
        <v>0</v>
      </c>
      <c r="EB1515" s="366">
        <v>0</v>
      </c>
      <c r="EC1515" s="366">
        <v>0</v>
      </c>
      <c r="ED1515" s="366">
        <v>0</v>
      </c>
      <c r="EE1515" s="366">
        <v>0</v>
      </c>
      <c r="EF1515" s="366">
        <v>0</v>
      </c>
      <c r="EG1515" s="366">
        <v>0</v>
      </c>
      <c r="EH1515" s="366">
        <v>0</v>
      </c>
      <c r="EI1515" s="411">
        <f t="shared" si="462"/>
        <v>0</v>
      </c>
      <c r="EK1515" s="411">
        <f t="shared" si="463"/>
        <v>74</v>
      </c>
      <c r="EL1515" s="7">
        <f t="shared" si="464"/>
        <v>-74</v>
      </c>
    </row>
    <row r="1516" spans="1:142">
      <c r="A1516" s="365" t="str">
        <f t="shared" si="446"/>
        <v xml:space="preserve"> 257</v>
      </c>
      <c r="B1516" s="366" t="s">
        <v>997</v>
      </c>
      <c r="C1516" s="366" t="s">
        <v>1167</v>
      </c>
      <c r="D1516" s="366">
        <v>2</v>
      </c>
      <c r="E1516" s="366">
        <v>2</v>
      </c>
      <c r="F1516" s="366">
        <v>2</v>
      </c>
      <c r="G1516" s="366">
        <v>2</v>
      </c>
      <c r="H1516" s="366">
        <v>2</v>
      </c>
      <c r="I1516" s="366">
        <v>2</v>
      </c>
      <c r="J1516" s="366">
        <v>2</v>
      </c>
      <c r="K1516" s="366">
        <v>2</v>
      </c>
      <c r="L1516" s="366">
        <v>2</v>
      </c>
      <c r="M1516" s="366">
        <v>2</v>
      </c>
      <c r="N1516" s="366">
        <v>2</v>
      </c>
      <c r="O1516" s="366">
        <v>2</v>
      </c>
      <c r="P1516" s="411">
        <f t="shared" si="447"/>
        <v>24</v>
      </c>
      <c r="Q1516" s="411">
        <f t="shared" si="465"/>
        <v>13.935483870967742</v>
      </c>
      <c r="R1516" s="411">
        <f t="shared" si="466"/>
        <v>3.5127919911012233</v>
      </c>
      <c r="S1516" s="411">
        <f t="shared" si="467"/>
        <v>6.5517241379310347</v>
      </c>
      <c r="T1516" s="366">
        <v>0</v>
      </c>
      <c r="U1516" s="366">
        <v>0</v>
      </c>
      <c r="V1516" s="366">
        <v>0</v>
      </c>
      <c r="W1516" s="366">
        <v>0</v>
      </c>
      <c r="X1516" s="366">
        <v>0</v>
      </c>
      <c r="Y1516" s="366">
        <v>0</v>
      </c>
      <c r="Z1516" s="366">
        <v>0</v>
      </c>
      <c r="AA1516" s="366">
        <v>0</v>
      </c>
      <c r="AB1516" s="366">
        <v>0</v>
      </c>
      <c r="AC1516" s="366">
        <v>0</v>
      </c>
      <c r="AD1516" s="366">
        <v>0</v>
      </c>
      <c r="AE1516" s="366">
        <v>0</v>
      </c>
      <c r="AF1516" s="411">
        <f t="shared" si="451"/>
        <v>0</v>
      </c>
      <c r="AG1516" s="366">
        <v>2</v>
      </c>
      <c r="AH1516" s="366">
        <v>2</v>
      </c>
      <c r="AI1516" s="366">
        <v>2</v>
      </c>
      <c r="AJ1516" s="366">
        <v>2</v>
      </c>
      <c r="AK1516" s="366">
        <v>2</v>
      </c>
      <c r="AL1516" s="366">
        <v>2</v>
      </c>
      <c r="AM1516" s="366">
        <v>2</v>
      </c>
      <c r="AN1516" s="366">
        <v>2</v>
      </c>
      <c r="AO1516" s="366">
        <v>2</v>
      </c>
      <c r="AP1516" s="366">
        <v>2</v>
      </c>
      <c r="AQ1516" s="366">
        <v>2</v>
      </c>
      <c r="AR1516" s="366">
        <v>2</v>
      </c>
      <c r="AS1516" s="411">
        <f t="shared" si="452"/>
        <v>24</v>
      </c>
      <c r="AT1516" s="411">
        <f t="shared" si="453"/>
        <v>13.935483870967742</v>
      </c>
      <c r="AU1516" s="411">
        <f t="shared" si="454"/>
        <v>3.5127919911012233</v>
      </c>
      <c r="AV1516" s="411">
        <f t="shared" si="455"/>
        <v>6.5517241379310347</v>
      </c>
      <c r="AW1516" s="366">
        <v>0</v>
      </c>
      <c r="AX1516" s="366">
        <v>0</v>
      </c>
      <c r="AY1516" s="366">
        <v>0</v>
      </c>
      <c r="AZ1516" s="366">
        <v>0</v>
      </c>
      <c r="BA1516" s="366">
        <v>0</v>
      </c>
      <c r="BB1516" s="366">
        <v>0</v>
      </c>
      <c r="BC1516" s="366">
        <v>0</v>
      </c>
      <c r="BD1516" s="366">
        <v>0</v>
      </c>
      <c r="BE1516" s="366">
        <v>0</v>
      </c>
      <c r="BF1516" s="366">
        <v>0</v>
      </c>
      <c r="BG1516" s="366">
        <v>0</v>
      </c>
      <c r="BH1516" s="366">
        <v>0</v>
      </c>
      <c r="BI1516" s="411">
        <f t="shared" si="456"/>
        <v>0</v>
      </c>
      <c r="BJ1516" s="366">
        <v>2</v>
      </c>
      <c r="BK1516" s="366">
        <v>2</v>
      </c>
      <c r="BL1516" s="366">
        <v>2</v>
      </c>
      <c r="BM1516" s="366">
        <v>2</v>
      </c>
      <c r="BN1516" s="366">
        <v>2</v>
      </c>
      <c r="BO1516" s="366">
        <v>2</v>
      </c>
      <c r="BP1516" s="366">
        <v>2</v>
      </c>
      <c r="BQ1516" s="366">
        <v>2</v>
      </c>
      <c r="BR1516" s="366">
        <v>2</v>
      </c>
      <c r="BS1516" s="366">
        <v>2</v>
      </c>
      <c r="BT1516" s="366">
        <v>2</v>
      </c>
      <c r="BU1516" s="366">
        <v>2</v>
      </c>
      <c r="BV1516" s="411">
        <f t="shared" si="457"/>
        <v>24</v>
      </c>
      <c r="BW1516" s="366">
        <v>0</v>
      </c>
      <c r="BX1516" s="366">
        <v>0</v>
      </c>
      <c r="BY1516" s="366">
        <v>0</v>
      </c>
      <c r="BZ1516" s="366">
        <v>0</v>
      </c>
      <c r="CA1516" s="366">
        <v>0</v>
      </c>
      <c r="CB1516" s="366">
        <v>0</v>
      </c>
      <c r="CC1516" s="366">
        <v>0</v>
      </c>
      <c r="CD1516" s="366">
        <v>0</v>
      </c>
      <c r="CE1516" s="366">
        <v>0</v>
      </c>
      <c r="CF1516" s="366">
        <v>0</v>
      </c>
      <c r="CG1516" s="366">
        <v>0</v>
      </c>
      <c r="CH1516" s="366">
        <v>0</v>
      </c>
      <c r="CI1516" s="411">
        <f t="shared" si="458"/>
        <v>0</v>
      </c>
      <c r="CJ1516" s="366">
        <v>2</v>
      </c>
      <c r="CK1516" s="366">
        <v>2</v>
      </c>
      <c r="CL1516" s="366">
        <v>2</v>
      </c>
      <c r="CM1516" s="366">
        <v>2</v>
      </c>
      <c r="CN1516" s="366">
        <v>2</v>
      </c>
      <c r="CO1516" s="366">
        <v>2</v>
      </c>
      <c r="CP1516" s="366">
        <v>2</v>
      </c>
      <c r="CQ1516" s="366">
        <v>2</v>
      </c>
      <c r="CR1516" s="366">
        <v>2</v>
      </c>
      <c r="CS1516" s="366">
        <v>2</v>
      </c>
      <c r="CT1516" s="366">
        <v>2</v>
      </c>
      <c r="CU1516" s="366">
        <v>2</v>
      </c>
      <c r="CV1516" s="411">
        <f t="shared" si="459"/>
        <v>24</v>
      </c>
      <c r="CW1516" s="366">
        <v>0</v>
      </c>
      <c r="CX1516" s="366">
        <v>0</v>
      </c>
      <c r="CY1516" s="366">
        <v>0</v>
      </c>
      <c r="CZ1516" s="366">
        <v>0</v>
      </c>
      <c r="DA1516" s="366">
        <v>0</v>
      </c>
      <c r="DB1516" s="366">
        <v>0</v>
      </c>
      <c r="DC1516" s="366">
        <v>0</v>
      </c>
      <c r="DD1516" s="366">
        <v>0</v>
      </c>
      <c r="DE1516" s="366">
        <v>0</v>
      </c>
      <c r="DF1516" s="366">
        <v>0</v>
      </c>
      <c r="DG1516" s="366">
        <v>0</v>
      </c>
      <c r="DH1516" s="366">
        <v>0</v>
      </c>
      <c r="DI1516" s="411">
        <f t="shared" si="460"/>
        <v>0</v>
      </c>
      <c r="DJ1516" s="366">
        <v>2</v>
      </c>
      <c r="DK1516" s="366">
        <v>2</v>
      </c>
      <c r="DL1516" s="366">
        <v>2</v>
      </c>
      <c r="DM1516" s="366">
        <v>2</v>
      </c>
      <c r="DN1516" s="366">
        <v>2</v>
      </c>
      <c r="DO1516" s="366">
        <v>2</v>
      </c>
      <c r="DP1516" s="366">
        <v>2</v>
      </c>
      <c r="DQ1516" s="366">
        <v>2</v>
      </c>
      <c r="DR1516" s="366">
        <v>2</v>
      </c>
      <c r="DS1516" s="366">
        <v>2</v>
      </c>
      <c r="DT1516" s="366">
        <v>2</v>
      </c>
      <c r="DU1516" s="366">
        <v>2</v>
      </c>
      <c r="DV1516" s="411">
        <f t="shared" si="461"/>
        <v>24</v>
      </c>
      <c r="DW1516" s="366">
        <v>2</v>
      </c>
      <c r="DX1516" s="366">
        <v>2</v>
      </c>
      <c r="DY1516" s="366">
        <v>2</v>
      </c>
      <c r="DZ1516" s="366">
        <v>2</v>
      </c>
      <c r="EA1516" s="366">
        <v>2</v>
      </c>
      <c r="EB1516" s="366">
        <v>2</v>
      </c>
      <c r="EC1516" s="366">
        <v>2</v>
      </c>
      <c r="ED1516" s="366">
        <v>2</v>
      </c>
      <c r="EE1516" s="366">
        <v>2</v>
      </c>
      <c r="EF1516" s="366">
        <v>2</v>
      </c>
      <c r="EG1516" s="366">
        <v>2</v>
      </c>
      <c r="EH1516" s="366">
        <v>2</v>
      </c>
      <c r="EI1516" s="411">
        <f t="shared" si="462"/>
        <v>24</v>
      </c>
      <c r="EK1516" s="411">
        <f t="shared" si="463"/>
        <v>24</v>
      </c>
      <c r="EL1516" s="7">
        <f t="shared" si="464"/>
        <v>0</v>
      </c>
    </row>
    <row r="1517" spans="1:142">
      <c r="A1517" s="365" t="str">
        <f t="shared" si="446"/>
        <v xml:space="preserve"> 257</v>
      </c>
      <c r="B1517" s="366" t="s">
        <v>997</v>
      </c>
      <c r="C1517" s="366" t="s">
        <v>1168</v>
      </c>
      <c r="D1517" s="366">
        <v>265750</v>
      </c>
      <c r="E1517" s="366">
        <v>259550</v>
      </c>
      <c r="F1517" s="366">
        <v>236000</v>
      </c>
      <c r="G1517" s="366">
        <v>258850</v>
      </c>
      <c r="H1517" s="366">
        <v>253650</v>
      </c>
      <c r="I1517" s="366">
        <v>274950</v>
      </c>
      <c r="J1517" s="366">
        <v>304900</v>
      </c>
      <c r="K1517" s="366">
        <v>290550</v>
      </c>
      <c r="L1517" s="366">
        <v>305650</v>
      </c>
      <c r="M1517" s="366">
        <v>305550</v>
      </c>
      <c r="N1517" s="366">
        <v>313450</v>
      </c>
      <c r="O1517" s="366">
        <v>345800</v>
      </c>
      <c r="P1517" s="411">
        <f t="shared" si="447"/>
        <v>3414650</v>
      </c>
      <c r="Q1517" s="411">
        <f t="shared" si="465"/>
        <v>1843814.5161290322</v>
      </c>
      <c r="R1517" s="411">
        <f t="shared" si="466"/>
        <v>521718.24249165738</v>
      </c>
      <c r="S1517" s="411">
        <f t="shared" si="467"/>
        <v>1049117.2413793104</v>
      </c>
      <c r="T1517" s="366">
        <v>0</v>
      </c>
      <c r="U1517" s="366">
        <v>7980</v>
      </c>
      <c r="V1517" s="366">
        <v>18788.999999999971</v>
      </c>
      <c r="W1517" s="366">
        <v>-26769</v>
      </c>
      <c r="X1517" s="366">
        <v>0</v>
      </c>
      <c r="Y1517" s="366">
        <v>-5110</v>
      </c>
      <c r="Z1517" s="366">
        <v>-195</v>
      </c>
      <c r="AA1517" s="366">
        <v>26772</v>
      </c>
      <c r="AB1517" s="366">
        <v>4282</v>
      </c>
      <c r="AC1517" s="366">
        <v>-3081</v>
      </c>
      <c r="AD1517" s="366">
        <v>-36532</v>
      </c>
      <c r="AE1517" s="366">
        <v>13864</v>
      </c>
      <c r="AF1517" s="411">
        <f t="shared" si="451"/>
        <v>-2.9103830456733704E-11</v>
      </c>
      <c r="AG1517" s="366">
        <v>265750</v>
      </c>
      <c r="AH1517" s="366">
        <v>267530</v>
      </c>
      <c r="AI1517" s="366">
        <v>254788.99999999997</v>
      </c>
      <c r="AJ1517" s="366">
        <v>232081</v>
      </c>
      <c r="AK1517" s="366">
        <v>253650</v>
      </c>
      <c r="AL1517" s="366">
        <v>269840</v>
      </c>
      <c r="AM1517" s="366">
        <v>304705</v>
      </c>
      <c r="AN1517" s="366">
        <v>317322</v>
      </c>
      <c r="AO1517" s="366">
        <v>309932</v>
      </c>
      <c r="AP1517" s="366">
        <v>302469</v>
      </c>
      <c r="AQ1517" s="366">
        <v>276918</v>
      </c>
      <c r="AR1517" s="366">
        <v>359664</v>
      </c>
      <c r="AS1517" s="411">
        <f t="shared" si="452"/>
        <v>3414650</v>
      </c>
      <c r="AT1517" s="411">
        <f t="shared" si="453"/>
        <v>1838515.8064516129</v>
      </c>
      <c r="AU1517" s="411">
        <f t="shared" si="454"/>
        <v>551584.7107897664</v>
      </c>
      <c r="AV1517" s="411">
        <f t="shared" si="455"/>
        <v>1024549.4827586208</v>
      </c>
      <c r="AW1517" s="366">
        <v>0</v>
      </c>
      <c r="AX1517" s="366">
        <v>0</v>
      </c>
      <c r="AY1517" s="366">
        <v>0</v>
      </c>
      <c r="AZ1517" s="366">
        <v>0</v>
      </c>
      <c r="BA1517" s="366">
        <v>0</v>
      </c>
      <c r="BB1517" s="366">
        <v>0</v>
      </c>
      <c r="BC1517" s="366">
        <v>0</v>
      </c>
      <c r="BD1517" s="366">
        <v>0</v>
      </c>
      <c r="BE1517" s="366">
        <v>0</v>
      </c>
      <c r="BF1517" s="366">
        <v>0</v>
      </c>
      <c r="BG1517" s="366">
        <v>0</v>
      </c>
      <c r="BH1517" s="366">
        <v>0</v>
      </c>
      <c r="BI1517" s="411">
        <f t="shared" si="456"/>
        <v>0</v>
      </c>
      <c r="BJ1517" s="366">
        <v>265750</v>
      </c>
      <c r="BK1517" s="366">
        <v>267530</v>
      </c>
      <c r="BL1517" s="366">
        <v>254788.99999999997</v>
      </c>
      <c r="BM1517" s="366">
        <v>232081</v>
      </c>
      <c r="BN1517" s="366">
        <v>253650</v>
      </c>
      <c r="BO1517" s="366">
        <v>269840</v>
      </c>
      <c r="BP1517" s="366">
        <v>304705</v>
      </c>
      <c r="BQ1517" s="366">
        <v>317322</v>
      </c>
      <c r="BR1517" s="366">
        <v>309932</v>
      </c>
      <c r="BS1517" s="366">
        <v>302469</v>
      </c>
      <c r="BT1517" s="366">
        <v>276918</v>
      </c>
      <c r="BU1517" s="366">
        <v>359664</v>
      </c>
      <c r="BV1517" s="411">
        <f t="shared" si="457"/>
        <v>3414650</v>
      </c>
      <c r="BW1517" s="366">
        <v>-11124.545070749999</v>
      </c>
      <c r="BX1517" s="366">
        <v>-11540.785653580009</v>
      </c>
      <c r="BY1517" s="366">
        <v>-8547.0032520130044</v>
      </c>
      <c r="BZ1517" s="366">
        <v>-8171.8720907329989</v>
      </c>
      <c r="CA1517" s="366">
        <v>3570.204917999974</v>
      </c>
      <c r="CB1517" s="366">
        <v>12114.425784319988</v>
      </c>
      <c r="CC1517" s="366">
        <v>9719.1781273449888</v>
      </c>
      <c r="CD1517" s="366">
        <v>-16383.772447038034</v>
      </c>
      <c r="CE1517" s="366">
        <v>6191.0020357919857</v>
      </c>
      <c r="CF1517" s="366">
        <v>9880.9689710519742</v>
      </c>
      <c r="CG1517" s="366">
        <v>-4269.7324585979804</v>
      </c>
      <c r="CH1517" s="366">
        <v>14012.821988016018</v>
      </c>
      <c r="CI1517" s="411">
        <f t="shared" si="458"/>
        <v>-4549.1091481870972</v>
      </c>
      <c r="CJ1517" s="366">
        <v>254625.45492925</v>
      </c>
      <c r="CK1517" s="366">
        <v>255989.21434641999</v>
      </c>
      <c r="CL1517" s="366">
        <v>246241.99674798697</v>
      </c>
      <c r="CM1517" s="366">
        <v>223909.127909267</v>
      </c>
      <c r="CN1517" s="366">
        <v>257220.20491799997</v>
      </c>
      <c r="CO1517" s="366">
        <v>281954.42578431999</v>
      </c>
      <c r="CP1517" s="366">
        <v>314424.17812734499</v>
      </c>
      <c r="CQ1517" s="366">
        <v>300938.22755296197</v>
      </c>
      <c r="CR1517" s="366">
        <v>316123.00203579199</v>
      </c>
      <c r="CS1517" s="366">
        <v>312349.96897105197</v>
      </c>
      <c r="CT1517" s="366">
        <v>272648.26754140202</v>
      </c>
      <c r="CU1517" s="366">
        <v>373676.82198801602</v>
      </c>
      <c r="CV1517" s="411">
        <f t="shared" si="459"/>
        <v>3410100.8908518129</v>
      </c>
      <c r="CW1517" s="366">
        <v>0</v>
      </c>
      <c r="CX1517" s="366">
        <v>0</v>
      </c>
      <c r="CY1517" s="366">
        <v>0</v>
      </c>
      <c r="CZ1517" s="366">
        <v>0</v>
      </c>
      <c r="DA1517" s="366">
        <v>0</v>
      </c>
      <c r="DB1517" s="366">
        <v>0</v>
      </c>
      <c r="DC1517" s="366">
        <v>0</v>
      </c>
      <c r="DD1517" s="366">
        <v>0</v>
      </c>
      <c r="DE1517" s="366">
        <v>0</v>
      </c>
      <c r="DF1517" s="366">
        <v>0</v>
      </c>
      <c r="DG1517" s="366">
        <v>0</v>
      </c>
      <c r="DH1517" s="366">
        <v>0</v>
      </c>
      <c r="DI1517" s="411">
        <f t="shared" si="460"/>
        <v>0</v>
      </c>
      <c r="DJ1517" s="366">
        <v>254625.45492925</v>
      </c>
      <c r="DK1517" s="366">
        <v>255989.21434641999</v>
      </c>
      <c r="DL1517" s="366">
        <v>246241.99674798697</v>
      </c>
      <c r="DM1517" s="366">
        <v>223909.127909267</v>
      </c>
      <c r="DN1517" s="366">
        <v>257220.20491799997</v>
      </c>
      <c r="DO1517" s="366">
        <v>281954.42578431999</v>
      </c>
      <c r="DP1517" s="366">
        <v>314424.17812734499</v>
      </c>
      <c r="DQ1517" s="366">
        <v>300938.22755296197</v>
      </c>
      <c r="DR1517" s="366">
        <v>316123.00203579199</v>
      </c>
      <c r="DS1517" s="366">
        <v>312349.96897105197</v>
      </c>
      <c r="DT1517" s="366">
        <v>272648.26754140202</v>
      </c>
      <c r="DU1517" s="366">
        <v>373676.82198801602</v>
      </c>
      <c r="DV1517" s="411">
        <f t="shared" si="461"/>
        <v>3410100.8908518129</v>
      </c>
      <c r="DW1517" s="366">
        <v>254625.45492925</v>
      </c>
      <c r="DX1517" s="366">
        <v>255989.21434641999</v>
      </c>
      <c r="DY1517" s="366">
        <v>246241.99674798697</v>
      </c>
      <c r="DZ1517" s="366">
        <v>223909.127909267</v>
      </c>
      <c r="EA1517" s="366">
        <v>257220.20491799997</v>
      </c>
      <c r="EB1517" s="366">
        <v>281954.42578431999</v>
      </c>
      <c r="EC1517" s="366">
        <v>314424.17812734499</v>
      </c>
      <c r="ED1517" s="366">
        <v>300938.22755296197</v>
      </c>
      <c r="EE1517" s="366">
        <v>316123.00203579199</v>
      </c>
      <c r="EF1517" s="366">
        <v>312349.96897105197</v>
      </c>
      <c r="EG1517" s="366">
        <v>272648.26754140202</v>
      </c>
      <c r="EH1517" s="366">
        <v>373676.82198801602</v>
      </c>
      <c r="EI1517" s="411">
        <f t="shared" si="462"/>
        <v>3410100.8908518129</v>
      </c>
      <c r="EK1517" s="411">
        <f t="shared" si="463"/>
        <v>3410100.8908518129</v>
      </c>
      <c r="EL1517" s="7">
        <f t="shared" si="464"/>
        <v>0</v>
      </c>
    </row>
    <row r="1518" spans="1:142">
      <c r="A1518" s="365" t="str">
        <f t="shared" si="446"/>
        <v xml:space="preserve"> 257</v>
      </c>
      <c r="B1518" s="366" t="s">
        <v>997</v>
      </c>
      <c r="C1518" s="366" t="s">
        <v>1169</v>
      </c>
      <c r="D1518" s="366">
        <v>265750</v>
      </c>
      <c r="E1518" s="366">
        <v>259550</v>
      </c>
      <c r="F1518" s="366">
        <v>236000</v>
      </c>
      <c r="G1518" s="366">
        <v>258850</v>
      </c>
      <c r="H1518" s="366">
        <v>253650</v>
      </c>
      <c r="I1518" s="366">
        <v>274950</v>
      </c>
      <c r="J1518" s="366">
        <v>304900</v>
      </c>
      <c r="K1518" s="366">
        <v>290550</v>
      </c>
      <c r="L1518" s="366">
        <v>305650</v>
      </c>
      <c r="M1518" s="366">
        <v>305550</v>
      </c>
      <c r="N1518" s="366">
        <v>313450</v>
      </c>
      <c r="O1518" s="366">
        <v>345800</v>
      </c>
      <c r="P1518" s="411">
        <f t="shared" si="447"/>
        <v>3414650</v>
      </c>
      <c r="Q1518" s="411">
        <f t="shared" si="465"/>
        <v>1843814.5161290322</v>
      </c>
      <c r="R1518" s="411">
        <f t="shared" si="466"/>
        <v>521718.24249165738</v>
      </c>
      <c r="S1518" s="411">
        <f t="shared" si="467"/>
        <v>1049117.2413793104</v>
      </c>
      <c r="T1518" s="366">
        <v>0</v>
      </c>
      <c r="U1518" s="366">
        <v>7980</v>
      </c>
      <c r="V1518" s="366">
        <v>18788.999999999971</v>
      </c>
      <c r="W1518" s="366">
        <v>-26769</v>
      </c>
      <c r="X1518" s="366">
        <v>0</v>
      </c>
      <c r="Y1518" s="366">
        <v>-5110</v>
      </c>
      <c r="Z1518" s="366">
        <v>-195</v>
      </c>
      <c r="AA1518" s="366">
        <v>26772</v>
      </c>
      <c r="AB1518" s="366">
        <v>4282</v>
      </c>
      <c r="AC1518" s="366">
        <v>-3081</v>
      </c>
      <c r="AD1518" s="366">
        <v>-36532</v>
      </c>
      <c r="AE1518" s="366">
        <v>13864</v>
      </c>
      <c r="AF1518" s="411">
        <f t="shared" si="451"/>
        <v>-2.9103830456733704E-11</v>
      </c>
      <c r="AG1518" s="366">
        <v>265750</v>
      </c>
      <c r="AH1518" s="366">
        <v>267530</v>
      </c>
      <c r="AI1518" s="366">
        <v>254788.99999999997</v>
      </c>
      <c r="AJ1518" s="366">
        <v>232081</v>
      </c>
      <c r="AK1518" s="366">
        <v>253650</v>
      </c>
      <c r="AL1518" s="366">
        <v>269840</v>
      </c>
      <c r="AM1518" s="366">
        <v>304705</v>
      </c>
      <c r="AN1518" s="366">
        <v>317322</v>
      </c>
      <c r="AO1518" s="366">
        <v>309932</v>
      </c>
      <c r="AP1518" s="366">
        <v>302469</v>
      </c>
      <c r="AQ1518" s="366">
        <v>276918</v>
      </c>
      <c r="AR1518" s="366">
        <v>359664</v>
      </c>
      <c r="AS1518" s="411">
        <f t="shared" si="452"/>
        <v>3414650</v>
      </c>
      <c r="AT1518" s="411">
        <f t="shared" si="453"/>
        <v>1838515.8064516129</v>
      </c>
      <c r="AU1518" s="411">
        <f t="shared" si="454"/>
        <v>551584.7107897664</v>
      </c>
      <c r="AV1518" s="411">
        <f t="shared" si="455"/>
        <v>1024549.4827586208</v>
      </c>
      <c r="AW1518" s="366">
        <v>0</v>
      </c>
      <c r="AX1518" s="366">
        <v>0</v>
      </c>
      <c r="AY1518" s="366">
        <v>0</v>
      </c>
      <c r="AZ1518" s="366">
        <v>0</v>
      </c>
      <c r="BA1518" s="366">
        <v>0</v>
      </c>
      <c r="BB1518" s="366">
        <v>0</v>
      </c>
      <c r="BC1518" s="366">
        <v>0</v>
      </c>
      <c r="BD1518" s="366">
        <v>0</v>
      </c>
      <c r="BE1518" s="366">
        <v>0</v>
      </c>
      <c r="BF1518" s="366">
        <v>0</v>
      </c>
      <c r="BG1518" s="366">
        <v>0</v>
      </c>
      <c r="BH1518" s="366">
        <v>0</v>
      </c>
      <c r="BI1518" s="411">
        <f t="shared" si="456"/>
        <v>0</v>
      </c>
      <c r="BJ1518" s="366">
        <v>265750</v>
      </c>
      <c r="BK1518" s="366">
        <v>267530</v>
      </c>
      <c r="BL1518" s="366">
        <v>254788.99999999997</v>
      </c>
      <c r="BM1518" s="366">
        <v>232081</v>
      </c>
      <c r="BN1518" s="366">
        <v>253650</v>
      </c>
      <c r="BO1518" s="366">
        <v>269840</v>
      </c>
      <c r="BP1518" s="366">
        <v>304705</v>
      </c>
      <c r="BQ1518" s="366">
        <v>317322</v>
      </c>
      <c r="BR1518" s="366">
        <v>309932</v>
      </c>
      <c r="BS1518" s="366">
        <v>302469</v>
      </c>
      <c r="BT1518" s="366">
        <v>276918</v>
      </c>
      <c r="BU1518" s="366">
        <v>359664</v>
      </c>
      <c r="BV1518" s="411">
        <f t="shared" si="457"/>
        <v>3414650</v>
      </c>
      <c r="BW1518" s="366">
        <v>-11124.545070749999</v>
      </c>
      <c r="BX1518" s="366">
        <v>-11540.785653580009</v>
      </c>
      <c r="BY1518" s="366">
        <v>-8547.0032520130044</v>
      </c>
      <c r="BZ1518" s="366">
        <v>-8171.8720907329989</v>
      </c>
      <c r="CA1518" s="366">
        <v>3570.204917999974</v>
      </c>
      <c r="CB1518" s="366">
        <v>12114.425784319988</v>
      </c>
      <c r="CC1518" s="366">
        <v>9719.1781273449888</v>
      </c>
      <c r="CD1518" s="366">
        <v>-16383.772447038034</v>
      </c>
      <c r="CE1518" s="366">
        <v>6191.0020357919857</v>
      </c>
      <c r="CF1518" s="366">
        <v>9880.9689710519742</v>
      </c>
      <c r="CG1518" s="366">
        <v>-4269.7324585979804</v>
      </c>
      <c r="CH1518" s="366">
        <v>14012.821988016018</v>
      </c>
      <c r="CI1518" s="411">
        <f t="shared" si="458"/>
        <v>-4549.1091481870972</v>
      </c>
      <c r="CJ1518" s="366">
        <v>254625.45492925</v>
      </c>
      <c r="CK1518" s="366">
        <v>255989.21434641999</v>
      </c>
      <c r="CL1518" s="366">
        <v>246241.99674798697</v>
      </c>
      <c r="CM1518" s="366">
        <v>223909.127909267</v>
      </c>
      <c r="CN1518" s="366">
        <v>257220.20491799997</v>
      </c>
      <c r="CO1518" s="366">
        <v>281954.42578431999</v>
      </c>
      <c r="CP1518" s="366">
        <v>314424.17812734499</v>
      </c>
      <c r="CQ1518" s="366">
        <v>300938.22755296197</v>
      </c>
      <c r="CR1518" s="366">
        <v>316123.00203579199</v>
      </c>
      <c r="CS1518" s="366">
        <v>312349.96897105197</v>
      </c>
      <c r="CT1518" s="366">
        <v>272648.26754140202</v>
      </c>
      <c r="CU1518" s="366">
        <v>373676.82198801602</v>
      </c>
      <c r="CV1518" s="411">
        <f t="shared" si="459"/>
        <v>3410100.8908518129</v>
      </c>
      <c r="CW1518" s="366">
        <v>0</v>
      </c>
      <c r="CX1518" s="366">
        <v>0</v>
      </c>
      <c r="CY1518" s="366">
        <v>0</v>
      </c>
      <c r="CZ1518" s="366">
        <v>0</v>
      </c>
      <c r="DA1518" s="366">
        <v>0</v>
      </c>
      <c r="DB1518" s="366">
        <v>0</v>
      </c>
      <c r="DC1518" s="366">
        <v>0</v>
      </c>
      <c r="DD1518" s="366">
        <v>0</v>
      </c>
      <c r="DE1518" s="366">
        <v>0</v>
      </c>
      <c r="DF1518" s="366">
        <v>0</v>
      </c>
      <c r="DG1518" s="366">
        <v>0</v>
      </c>
      <c r="DH1518" s="366">
        <v>0</v>
      </c>
      <c r="DI1518" s="411">
        <f t="shared" si="460"/>
        <v>0</v>
      </c>
      <c r="DJ1518" s="366">
        <v>254625.45492925</v>
      </c>
      <c r="DK1518" s="366">
        <v>255989.21434641999</v>
      </c>
      <c r="DL1518" s="366">
        <v>246241.99674798697</v>
      </c>
      <c r="DM1518" s="366">
        <v>223909.127909267</v>
      </c>
      <c r="DN1518" s="366">
        <v>257220.20491799997</v>
      </c>
      <c r="DO1518" s="366">
        <v>281954.42578431999</v>
      </c>
      <c r="DP1518" s="366">
        <v>314424.17812734499</v>
      </c>
      <c r="DQ1518" s="366">
        <v>300938.22755296197</v>
      </c>
      <c r="DR1518" s="366">
        <v>316123.00203579199</v>
      </c>
      <c r="DS1518" s="366">
        <v>312349.96897105197</v>
      </c>
      <c r="DT1518" s="366">
        <v>272648.26754140202</v>
      </c>
      <c r="DU1518" s="366">
        <v>373676.82198801602</v>
      </c>
      <c r="DV1518" s="411">
        <f t="shared" si="461"/>
        <v>3410100.8908518129</v>
      </c>
      <c r="DW1518" s="366">
        <v>254625.45492925</v>
      </c>
      <c r="DX1518" s="366">
        <v>255989.21434641999</v>
      </c>
      <c r="DY1518" s="366">
        <v>246241.99674798697</v>
      </c>
      <c r="DZ1518" s="366">
        <v>223909.127909267</v>
      </c>
      <c r="EA1518" s="366">
        <v>257220.20491799997</v>
      </c>
      <c r="EB1518" s="366">
        <v>281954.42578431999</v>
      </c>
      <c r="EC1518" s="366">
        <v>314424.17812734499</v>
      </c>
      <c r="ED1518" s="366">
        <v>300938.22755296197</v>
      </c>
      <c r="EE1518" s="366">
        <v>316123.00203579199</v>
      </c>
      <c r="EF1518" s="366">
        <v>312349.96897105197</v>
      </c>
      <c r="EG1518" s="366">
        <v>272648.26754140202</v>
      </c>
      <c r="EH1518" s="366">
        <v>373676.82198801602</v>
      </c>
      <c r="EI1518" s="411">
        <f t="shared" si="462"/>
        <v>3410100.8908518129</v>
      </c>
      <c r="EK1518" s="411">
        <f t="shared" si="463"/>
        <v>3410100.8908518129</v>
      </c>
      <c r="EL1518" s="7">
        <f t="shared" si="464"/>
        <v>0</v>
      </c>
    </row>
    <row r="1519" spans="1:142">
      <c r="A1519" s="365" t="str">
        <f t="shared" si="446"/>
        <v xml:space="preserve"> 257</v>
      </c>
      <c r="B1519" s="366" t="s">
        <v>997</v>
      </c>
      <c r="C1519" s="366" t="s">
        <v>1217</v>
      </c>
      <c r="D1519" s="366">
        <v>435</v>
      </c>
      <c r="E1519" s="366">
        <v>402</v>
      </c>
      <c r="F1519" s="366">
        <v>393</v>
      </c>
      <c r="G1519" s="366">
        <v>393</v>
      </c>
      <c r="H1519" s="366">
        <v>418</v>
      </c>
      <c r="I1519" s="366">
        <v>427</v>
      </c>
      <c r="J1519" s="366">
        <v>428</v>
      </c>
      <c r="K1519" s="366">
        <v>425</v>
      </c>
      <c r="L1519" s="366">
        <v>542</v>
      </c>
      <c r="M1519" s="366">
        <v>490</v>
      </c>
      <c r="N1519" s="366">
        <v>491</v>
      </c>
      <c r="O1519" s="366">
        <v>486</v>
      </c>
      <c r="P1519" s="411">
        <f t="shared" si="447"/>
        <v>5330</v>
      </c>
      <c r="Q1519" s="411">
        <f t="shared" si="465"/>
        <v>2882.1935483870966</v>
      </c>
      <c r="R1519" s="411">
        <f t="shared" si="466"/>
        <v>831.28921023359294</v>
      </c>
      <c r="S1519" s="411">
        <f t="shared" si="467"/>
        <v>1616.5172413793102</v>
      </c>
      <c r="T1519" s="366">
        <v>0</v>
      </c>
      <c r="U1519" s="366">
        <v>12.35969947986905</v>
      </c>
      <c r="V1519" s="366">
        <v>31.288461864406713</v>
      </c>
      <c r="W1519" s="366">
        <v>-40.642136372416473</v>
      </c>
      <c r="X1519" s="366">
        <v>0</v>
      </c>
      <c r="Y1519" s="366">
        <v>-7.9358792507728708</v>
      </c>
      <c r="Z1519" s="366">
        <v>-0.27372909150540181</v>
      </c>
      <c r="AA1519" s="366">
        <v>39.160557563242094</v>
      </c>
      <c r="AB1519" s="366">
        <v>7.593142483232441</v>
      </c>
      <c r="AC1519" s="366">
        <v>-4.9408934707903995</v>
      </c>
      <c r="AD1519" s="366">
        <v>-57.225114053278048</v>
      </c>
      <c r="AE1519" s="366">
        <v>19.484973973394972</v>
      </c>
      <c r="AF1519" s="411">
        <f t="shared" si="451"/>
        <v>-1.1309168746179239</v>
      </c>
      <c r="AG1519" s="366">
        <v>435</v>
      </c>
      <c r="AH1519" s="366">
        <v>414.35969947986905</v>
      </c>
      <c r="AI1519" s="366">
        <v>424.28846186440671</v>
      </c>
      <c r="AJ1519" s="366">
        <v>352.35786362758353</v>
      </c>
      <c r="AK1519" s="366">
        <v>418</v>
      </c>
      <c r="AL1519" s="366">
        <v>419.06412074922713</v>
      </c>
      <c r="AM1519" s="366">
        <v>427.7262709084946</v>
      </c>
      <c r="AN1519" s="366">
        <v>464.16055756324209</v>
      </c>
      <c r="AO1519" s="366">
        <v>549.59314248323244</v>
      </c>
      <c r="AP1519" s="366">
        <v>485.0591065292096</v>
      </c>
      <c r="AQ1519" s="366">
        <v>433.77488594672195</v>
      </c>
      <c r="AR1519" s="366">
        <v>505.48497397339497</v>
      </c>
      <c r="AS1519" s="411">
        <f t="shared" si="452"/>
        <v>5328.8690831253807</v>
      </c>
      <c r="AT1519" s="411">
        <f t="shared" si="453"/>
        <v>2876.9987949873712</v>
      </c>
      <c r="AU1519" s="411">
        <f t="shared" si="454"/>
        <v>875.93942031399922</v>
      </c>
      <c r="AV1519" s="411">
        <f t="shared" si="455"/>
        <v>1575.9308678240113</v>
      </c>
      <c r="AW1519" s="366">
        <v>0</v>
      </c>
      <c r="AX1519" s="366">
        <v>0</v>
      </c>
      <c r="AY1519" s="366">
        <v>0</v>
      </c>
      <c r="AZ1519" s="366">
        <v>0</v>
      </c>
      <c r="BA1519" s="366">
        <v>0</v>
      </c>
      <c r="BB1519" s="366">
        <v>0</v>
      </c>
      <c r="BC1519" s="366">
        <v>0</v>
      </c>
      <c r="BD1519" s="366">
        <v>0</v>
      </c>
      <c r="BE1519" s="366">
        <v>0</v>
      </c>
      <c r="BF1519" s="366">
        <v>0</v>
      </c>
      <c r="BG1519" s="366">
        <v>0</v>
      </c>
      <c r="BH1519" s="366">
        <v>0</v>
      </c>
      <c r="BI1519" s="411">
        <f t="shared" si="456"/>
        <v>0</v>
      </c>
      <c r="BJ1519" s="366">
        <v>435</v>
      </c>
      <c r="BK1519" s="366">
        <v>414.35969947986905</v>
      </c>
      <c r="BL1519" s="366">
        <v>424.28846186440671</v>
      </c>
      <c r="BM1519" s="366">
        <v>352.35786362758353</v>
      </c>
      <c r="BN1519" s="366">
        <v>418</v>
      </c>
      <c r="BO1519" s="366">
        <v>419.06412074922713</v>
      </c>
      <c r="BP1519" s="366">
        <v>427.7262709084946</v>
      </c>
      <c r="BQ1519" s="366">
        <v>464.16055756324209</v>
      </c>
      <c r="BR1519" s="366">
        <v>549.59314248323244</v>
      </c>
      <c r="BS1519" s="366">
        <v>485.0591065292096</v>
      </c>
      <c r="BT1519" s="366">
        <v>433.77488594672195</v>
      </c>
      <c r="BU1519" s="366">
        <v>505.48497397339497</v>
      </c>
      <c r="BV1519" s="411">
        <f t="shared" si="457"/>
        <v>5328.8690831253807</v>
      </c>
      <c r="BW1519" s="366">
        <v>-18.209509335000007</v>
      </c>
      <c r="BX1519" s="366">
        <v>-17.874767223036656</v>
      </c>
      <c r="BY1519" s="366">
        <v>-14.232933381530131</v>
      </c>
      <c r="BZ1519" s="366">
        <v>-12.406975977044908</v>
      </c>
      <c r="CA1519" s="366">
        <v>5.8834837599999332</v>
      </c>
      <c r="CB1519" s="366">
        <v>18.813820003290175</v>
      </c>
      <c r="CC1519" s="366">
        <v>13.643188712704671</v>
      </c>
      <c r="CD1519" s="366">
        <v>-23.965249664399096</v>
      </c>
      <c r="CE1519" s="366">
        <v>10.978318676261324</v>
      </c>
      <c r="CF1519" s="366">
        <v>15.84576925483708</v>
      </c>
      <c r="CG1519" s="366">
        <v>-6.6882712942147577</v>
      </c>
      <c r="CH1519" s="366">
        <v>19.69413385244593</v>
      </c>
      <c r="CI1519" s="411">
        <f t="shared" si="458"/>
        <v>-8.5189926156864431</v>
      </c>
      <c r="CJ1519" s="366">
        <v>416.79049066499999</v>
      </c>
      <c r="CK1519" s="366">
        <v>396.48493225683239</v>
      </c>
      <c r="CL1519" s="366">
        <v>410.05552848287658</v>
      </c>
      <c r="CM1519" s="366">
        <v>339.95088765053862</v>
      </c>
      <c r="CN1519" s="366">
        <v>423.88348375999993</v>
      </c>
      <c r="CO1519" s="366">
        <v>437.8779407525173</v>
      </c>
      <c r="CP1519" s="366">
        <v>441.36945962119927</v>
      </c>
      <c r="CQ1519" s="366">
        <v>440.195307898843</v>
      </c>
      <c r="CR1519" s="366">
        <v>560.57146115949377</v>
      </c>
      <c r="CS1519" s="366">
        <v>500.90487578404668</v>
      </c>
      <c r="CT1519" s="366">
        <v>427.08661465250719</v>
      </c>
      <c r="CU1519" s="366">
        <v>525.1791078258409</v>
      </c>
      <c r="CV1519" s="411">
        <f t="shared" si="459"/>
        <v>5320.3500905096953</v>
      </c>
      <c r="CW1519" s="366">
        <v>0</v>
      </c>
      <c r="CX1519" s="366">
        <v>0</v>
      </c>
      <c r="CY1519" s="366">
        <v>0</v>
      </c>
      <c r="CZ1519" s="366">
        <v>0</v>
      </c>
      <c r="DA1519" s="366">
        <v>0</v>
      </c>
      <c r="DB1519" s="366">
        <v>0</v>
      </c>
      <c r="DC1519" s="366">
        <v>0</v>
      </c>
      <c r="DD1519" s="366">
        <v>0</v>
      </c>
      <c r="DE1519" s="366">
        <v>0</v>
      </c>
      <c r="DF1519" s="366">
        <v>0</v>
      </c>
      <c r="DG1519" s="366">
        <v>0</v>
      </c>
      <c r="DH1519" s="366">
        <v>0</v>
      </c>
      <c r="DI1519" s="411">
        <f t="shared" si="460"/>
        <v>0</v>
      </c>
      <c r="DJ1519" s="366">
        <v>416.79049066499999</v>
      </c>
      <c r="DK1519" s="366">
        <v>396.48493225683239</v>
      </c>
      <c r="DL1519" s="366">
        <v>410.05552848287658</v>
      </c>
      <c r="DM1519" s="366">
        <v>339.95088765053862</v>
      </c>
      <c r="DN1519" s="366">
        <v>423.88348375999993</v>
      </c>
      <c r="DO1519" s="366">
        <v>437.8779407525173</v>
      </c>
      <c r="DP1519" s="366">
        <v>441.36945962119927</v>
      </c>
      <c r="DQ1519" s="366">
        <v>440.195307898843</v>
      </c>
      <c r="DR1519" s="366">
        <v>560.57146115949377</v>
      </c>
      <c r="DS1519" s="366">
        <v>500.90487578404668</v>
      </c>
      <c r="DT1519" s="366">
        <v>427.08661465250719</v>
      </c>
      <c r="DU1519" s="366">
        <v>525.1791078258409</v>
      </c>
      <c r="DV1519" s="411">
        <f t="shared" si="461"/>
        <v>5320.3500905096953</v>
      </c>
      <c r="DW1519" s="366">
        <v>416.79049066499999</v>
      </c>
      <c r="DX1519" s="366">
        <v>396.48493225683239</v>
      </c>
      <c r="DY1519" s="366">
        <v>410.05552848287658</v>
      </c>
      <c r="DZ1519" s="366">
        <v>339.95088765053862</v>
      </c>
      <c r="EA1519" s="366">
        <v>423.88348375999993</v>
      </c>
      <c r="EB1519" s="366">
        <v>437.8779407525173</v>
      </c>
      <c r="EC1519" s="366">
        <v>441.36945962119927</v>
      </c>
      <c r="ED1519" s="366">
        <v>440.195307898843</v>
      </c>
      <c r="EE1519" s="366">
        <v>560.57146115949377</v>
      </c>
      <c r="EF1519" s="366">
        <v>500.90487578404668</v>
      </c>
      <c r="EG1519" s="366">
        <v>427.08661465250719</v>
      </c>
      <c r="EH1519" s="366">
        <v>525.1791078258409</v>
      </c>
      <c r="EI1519" s="411">
        <f t="shared" si="462"/>
        <v>5320.3500905096953</v>
      </c>
      <c r="EK1519" s="411">
        <f t="shared" si="463"/>
        <v>5320.3500905096962</v>
      </c>
      <c r="EL1519" s="7">
        <f t="shared" si="464"/>
        <v>0</v>
      </c>
    </row>
    <row r="1520" spans="1:142">
      <c r="A1520" s="365" t="str">
        <f t="shared" si="446"/>
        <v xml:space="preserve"> 257</v>
      </c>
      <c r="B1520" s="366" t="s">
        <v>997</v>
      </c>
      <c r="C1520" s="366" t="s">
        <v>1170</v>
      </c>
      <c r="D1520" s="366">
        <v>265750</v>
      </c>
      <c r="E1520" s="366">
        <v>259550</v>
      </c>
      <c r="F1520" s="366">
        <v>236000</v>
      </c>
      <c r="G1520" s="366">
        <v>258850</v>
      </c>
      <c r="H1520" s="366">
        <v>253650</v>
      </c>
      <c r="I1520" s="366">
        <v>274950</v>
      </c>
      <c r="J1520" s="366">
        <v>304900</v>
      </c>
      <c r="K1520" s="366">
        <v>290550</v>
      </c>
      <c r="L1520" s="366">
        <v>305650</v>
      </c>
      <c r="M1520" s="366">
        <v>305550</v>
      </c>
      <c r="N1520" s="366">
        <v>313450</v>
      </c>
      <c r="O1520" s="366">
        <v>345800</v>
      </c>
      <c r="P1520" s="411">
        <f t="shared" si="447"/>
        <v>3414650</v>
      </c>
      <c r="Q1520" s="411">
        <f t="shared" si="465"/>
        <v>1843814.5161290322</v>
      </c>
      <c r="R1520" s="411">
        <f t="shared" si="466"/>
        <v>521718.24249165738</v>
      </c>
      <c r="S1520" s="411">
        <f t="shared" si="467"/>
        <v>1049117.2413793104</v>
      </c>
      <c r="T1520" s="366">
        <v>0</v>
      </c>
      <c r="U1520" s="366">
        <v>7980</v>
      </c>
      <c r="V1520" s="366">
        <v>18788.999999999971</v>
      </c>
      <c r="W1520" s="366">
        <v>-26769</v>
      </c>
      <c r="X1520" s="366">
        <v>0</v>
      </c>
      <c r="Y1520" s="366">
        <v>-5110</v>
      </c>
      <c r="Z1520" s="366">
        <v>-195</v>
      </c>
      <c r="AA1520" s="366">
        <v>26772</v>
      </c>
      <c r="AB1520" s="366">
        <v>4282</v>
      </c>
      <c r="AC1520" s="366">
        <v>-3081</v>
      </c>
      <c r="AD1520" s="366">
        <v>-36532</v>
      </c>
      <c r="AE1520" s="366">
        <v>13864</v>
      </c>
      <c r="AF1520" s="411">
        <f t="shared" si="451"/>
        <v>-2.9103830456733704E-11</v>
      </c>
      <c r="AG1520" s="366">
        <v>265750</v>
      </c>
      <c r="AH1520" s="366">
        <v>267530</v>
      </c>
      <c r="AI1520" s="366">
        <v>254788.99999999997</v>
      </c>
      <c r="AJ1520" s="366">
        <v>232081</v>
      </c>
      <c r="AK1520" s="366">
        <v>253650</v>
      </c>
      <c r="AL1520" s="366">
        <v>269840</v>
      </c>
      <c r="AM1520" s="366">
        <v>304705</v>
      </c>
      <c r="AN1520" s="366">
        <v>317322</v>
      </c>
      <c r="AO1520" s="366">
        <v>309932</v>
      </c>
      <c r="AP1520" s="366">
        <v>302469</v>
      </c>
      <c r="AQ1520" s="366">
        <v>276918</v>
      </c>
      <c r="AR1520" s="366">
        <v>359664</v>
      </c>
      <c r="AS1520" s="411">
        <f t="shared" si="452"/>
        <v>3414650</v>
      </c>
      <c r="AT1520" s="411">
        <f t="shared" si="453"/>
        <v>1838515.8064516129</v>
      </c>
      <c r="AU1520" s="411">
        <f t="shared" si="454"/>
        <v>551584.7107897664</v>
      </c>
      <c r="AV1520" s="411">
        <f t="shared" si="455"/>
        <v>1024549.4827586208</v>
      </c>
      <c r="AW1520" s="366">
        <v>0</v>
      </c>
      <c r="AX1520" s="366">
        <v>0</v>
      </c>
      <c r="AY1520" s="366">
        <v>0</v>
      </c>
      <c r="AZ1520" s="366">
        <v>0</v>
      </c>
      <c r="BA1520" s="366">
        <v>0</v>
      </c>
      <c r="BB1520" s="366">
        <v>0</v>
      </c>
      <c r="BC1520" s="366">
        <v>0</v>
      </c>
      <c r="BD1520" s="366">
        <v>0</v>
      </c>
      <c r="BE1520" s="366">
        <v>0</v>
      </c>
      <c r="BF1520" s="366">
        <v>0</v>
      </c>
      <c r="BG1520" s="366">
        <v>0</v>
      </c>
      <c r="BH1520" s="366">
        <v>0</v>
      </c>
      <c r="BI1520" s="411">
        <f t="shared" si="456"/>
        <v>0</v>
      </c>
      <c r="BJ1520" s="366">
        <v>265750</v>
      </c>
      <c r="BK1520" s="366">
        <v>267530</v>
      </c>
      <c r="BL1520" s="366">
        <v>254788.99999999997</v>
      </c>
      <c r="BM1520" s="366">
        <v>232081</v>
      </c>
      <c r="BN1520" s="366">
        <v>253650</v>
      </c>
      <c r="BO1520" s="366">
        <v>269840</v>
      </c>
      <c r="BP1520" s="366">
        <v>304705</v>
      </c>
      <c r="BQ1520" s="366">
        <v>317322</v>
      </c>
      <c r="BR1520" s="366">
        <v>309932</v>
      </c>
      <c r="BS1520" s="366">
        <v>302469</v>
      </c>
      <c r="BT1520" s="366">
        <v>276918</v>
      </c>
      <c r="BU1520" s="366">
        <v>359664</v>
      </c>
      <c r="BV1520" s="411">
        <f t="shared" si="457"/>
        <v>3414650</v>
      </c>
      <c r="BW1520" s="366">
        <v>-11124.545070749999</v>
      </c>
      <c r="BX1520" s="366">
        <v>-11540.785653580009</v>
      </c>
      <c r="BY1520" s="366">
        <v>-8547.0032520130044</v>
      </c>
      <c r="BZ1520" s="366">
        <v>-8171.8720907329989</v>
      </c>
      <c r="CA1520" s="366">
        <v>3570.204917999974</v>
      </c>
      <c r="CB1520" s="366">
        <v>12114.425784319988</v>
      </c>
      <c r="CC1520" s="366">
        <v>9719.1781273449888</v>
      </c>
      <c r="CD1520" s="366">
        <v>-16383.772447038034</v>
      </c>
      <c r="CE1520" s="366">
        <v>6191.0020357919857</v>
      </c>
      <c r="CF1520" s="366">
        <v>9880.9689710519742</v>
      </c>
      <c r="CG1520" s="366">
        <v>-4269.7324585979804</v>
      </c>
      <c r="CH1520" s="366">
        <v>14012.821988016018</v>
      </c>
      <c r="CI1520" s="411">
        <f t="shared" si="458"/>
        <v>-4549.1091481870972</v>
      </c>
      <c r="CJ1520" s="366">
        <v>254625.45492925</v>
      </c>
      <c r="CK1520" s="366">
        <v>255989.21434641999</v>
      </c>
      <c r="CL1520" s="366">
        <v>246241.99674798697</v>
      </c>
      <c r="CM1520" s="366">
        <v>223909.127909267</v>
      </c>
      <c r="CN1520" s="366">
        <v>257220.20491799997</v>
      </c>
      <c r="CO1520" s="366">
        <v>281954.42578431999</v>
      </c>
      <c r="CP1520" s="366">
        <v>314424.17812734499</v>
      </c>
      <c r="CQ1520" s="366">
        <v>300938.22755296197</v>
      </c>
      <c r="CR1520" s="366">
        <v>316123.00203579199</v>
      </c>
      <c r="CS1520" s="366">
        <v>312349.96897105197</v>
      </c>
      <c r="CT1520" s="366">
        <v>272648.26754140202</v>
      </c>
      <c r="CU1520" s="366">
        <v>373676.82198801602</v>
      </c>
      <c r="CV1520" s="411">
        <f t="shared" si="459"/>
        <v>3410100.8908518129</v>
      </c>
      <c r="CW1520" s="366">
        <v>0</v>
      </c>
      <c r="CX1520" s="366">
        <v>0</v>
      </c>
      <c r="CY1520" s="366">
        <v>0</v>
      </c>
      <c r="CZ1520" s="366">
        <v>0</v>
      </c>
      <c r="DA1520" s="366">
        <v>0</v>
      </c>
      <c r="DB1520" s="366">
        <v>0</v>
      </c>
      <c r="DC1520" s="366">
        <v>0</v>
      </c>
      <c r="DD1520" s="366">
        <v>0</v>
      </c>
      <c r="DE1520" s="366">
        <v>0</v>
      </c>
      <c r="DF1520" s="366">
        <v>0</v>
      </c>
      <c r="DG1520" s="366">
        <v>0</v>
      </c>
      <c r="DH1520" s="366">
        <v>0</v>
      </c>
      <c r="DI1520" s="411">
        <f t="shared" si="460"/>
        <v>0</v>
      </c>
      <c r="DJ1520" s="366">
        <v>254625.45492925</v>
      </c>
      <c r="DK1520" s="366">
        <v>255989.21434641999</v>
      </c>
      <c r="DL1520" s="366">
        <v>246241.99674798697</v>
      </c>
      <c r="DM1520" s="366">
        <v>223909.127909267</v>
      </c>
      <c r="DN1520" s="366">
        <v>257220.20491799997</v>
      </c>
      <c r="DO1520" s="366">
        <v>281954.42578431999</v>
      </c>
      <c r="DP1520" s="366">
        <v>314424.17812734499</v>
      </c>
      <c r="DQ1520" s="366">
        <v>300938.22755296197</v>
      </c>
      <c r="DR1520" s="366">
        <v>316123.00203579199</v>
      </c>
      <c r="DS1520" s="366">
        <v>312349.96897105197</v>
      </c>
      <c r="DT1520" s="366">
        <v>272648.26754140202</v>
      </c>
      <c r="DU1520" s="366">
        <v>373676.82198801602</v>
      </c>
      <c r="DV1520" s="411">
        <f t="shared" si="461"/>
        <v>3410100.8908518129</v>
      </c>
      <c r="DW1520" s="366">
        <v>254625.45492925</v>
      </c>
      <c r="DX1520" s="366">
        <v>255989.21434641999</v>
      </c>
      <c r="DY1520" s="366">
        <v>246241.99674798697</v>
      </c>
      <c r="DZ1520" s="366">
        <v>223909.127909267</v>
      </c>
      <c r="EA1520" s="366">
        <v>257220.20491799997</v>
      </c>
      <c r="EB1520" s="366">
        <v>281954.42578431999</v>
      </c>
      <c r="EC1520" s="366">
        <v>314424.17812734499</v>
      </c>
      <c r="ED1520" s="366">
        <v>300938.22755296197</v>
      </c>
      <c r="EE1520" s="366">
        <v>316123.00203579199</v>
      </c>
      <c r="EF1520" s="366">
        <v>312349.96897105197</v>
      </c>
      <c r="EG1520" s="366">
        <v>272648.26754140202</v>
      </c>
      <c r="EH1520" s="366">
        <v>373676.82198801602</v>
      </c>
      <c r="EI1520" s="411">
        <f t="shared" si="462"/>
        <v>3410100.8908518129</v>
      </c>
      <c r="EK1520" s="411">
        <f t="shared" si="463"/>
        <v>3410100.8908518129</v>
      </c>
      <c r="EL1520" s="7">
        <f t="shared" si="464"/>
        <v>0</v>
      </c>
    </row>
    <row r="1521" spans="1:142">
      <c r="A1521" s="365" t="str">
        <f t="shared" si="446"/>
        <v xml:space="preserve"> 257</v>
      </c>
      <c r="B1521" s="366" t="s">
        <v>997</v>
      </c>
      <c r="C1521" s="366" t="s">
        <v>1171</v>
      </c>
      <c r="D1521" s="366">
        <v>265750</v>
      </c>
      <c r="E1521" s="366">
        <v>259550</v>
      </c>
      <c r="F1521" s="366">
        <v>236000</v>
      </c>
      <c r="G1521" s="366">
        <v>258850</v>
      </c>
      <c r="H1521" s="366">
        <v>253650</v>
      </c>
      <c r="I1521" s="366">
        <v>274950</v>
      </c>
      <c r="J1521" s="366">
        <v>304900</v>
      </c>
      <c r="K1521" s="366">
        <v>290550</v>
      </c>
      <c r="L1521" s="366">
        <v>305650</v>
      </c>
      <c r="M1521" s="366">
        <v>305550</v>
      </c>
      <c r="N1521" s="366">
        <v>313450</v>
      </c>
      <c r="O1521" s="366">
        <v>345800</v>
      </c>
      <c r="P1521" s="411">
        <f t="shared" si="447"/>
        <v>3414650</v>
      </c>
      <c r="Q1521" s="411">
        <f t="shared" si="465"/>
        <v>1843814.5161290322</v>
      </c>
      <c r="R1521" s="411">
        <f t="shared" si="466"/>
        <v>521718.24249165738</v>
      </c>
      <c r="S1521" s="411">
        <f t="shared" si="467"/>
        <v>1049117.2413793104</v>
      </c>
      <c r="T1521" s="366">
        <v>0</v>
      </c>
      <c r="U1521" s="366">
        <v>7980</v>
      </c>
      <c r="V1521" s="366">
        <v>18788.999999999971</v>
      </c>
      <c r="W1521" s="366">
        <v>-26769</v>
      </c>
      <c r="X1521" s="366">
        <v>0</v>
      </c>
      <c r="Y1521" s="366">
        <v>-5110</v>
      </c>
      <c r="Z1521" s="366">
        <v>-195</v>
      </c>
      <c r="AA1521" s="366">
        <v>26772</v>
      </c>
      <c r="AB1521" s="366">
        <v>4282</v>
      </c>
      <c r="AC1521" s="366">
        <v>-3081</v>
      </c>
      <c r="AD1521" s="366">
        <v>-36532</v>
      </c>
      <c r="AE1521" s="366">
        <v>13864</v>
      </c>
      <c r="AF1521" s="411">
        <f t="shared" si="451"/>
        <v>-2.9103830456733704E-11</v>
      </c>
      <c r="AG1521" s="366">
        <v>265750</v>
      </c>
      <c r="AH1521" s="366">
        <v>267530</v>
      </c>
      <c r="AI1521" s="366">
        <v>254788.99999999997</v>
      </c>
      <c r="AJ1521" s="366">
        <v>232081</v>
      </c>
      <c r="AK1521" s="366">
        <v>253650</v>
      </c>
      <c r="AL1521" s="366">
        <v>269840</v>
      </c>
      <c r="AM1521" s="366">
        <v>304705</v>
      </c>
      <c r="AN1521" s="366">
        <v>317322</v>
      </c>
      <c r="AO1521" s="366">
        <v>309932</v>
      </c>
      <c r="AP1521" s="366">
        <v>302469</v>
      </c>
      <c r="AQ1521" s="366">
        <v>276918</v>
      </c>
      <c r="AR1521" s="366">
        <v>359664</v>
      </c>
      <c r="AS1521" s="411">
        <f t="shared" si="452"/>
        <v>3414650</v>
      </c>
      <c r="AT1521" s="411">
        <f t="shared" si="453"/>
        <v>1838515.8064516129</v>
      </c>
      <c r="AU1521" s="411">
        <f t="shared" si="454"/>
        <v>551584.7107897664</v>
      </c>
      <c r="AV1521" s="411">
        <f t="shared" si="455"/>
        <v>1024549.4827586208</v>
      </c>
      <c r="AW1521" s="366">
        <v>0</v>
      </c>
      <c r="AX1521" s="366">
        <v>0</v>
      </c>
      <c r="AY1521" s="366">
        <v>0</v>
      </c>
      <c r="AZ1521" s="366">
        <v>0</v>
      </c>
      <c r="BA1521" s="366">
        <v>0</v>
      </c>
      <c r="BB1521" s="366">
        <v>0</v>
      </c>
      <c r="BC1521" s="366">
        <v>0</v>
      </c>
      <c r="BD1521" s="366">
        <v>0</v>
      </c>
      <c r="BE1521" s="366">
        <v>0</v>
      </c>
      <c r="BF1521" s="366">
        <v>0</v>
      </c>
      <c r="BG1521" s="366">
        <v>0</v>
      </c>
      <c r="BH1521" s="366">
        <v>0</v>
      </c>
      <c r="BI1521" s="411">
        <f t="shared" si="456"/>
        <v>0</v>
      </c>
      <c r="BJ1521" s="366">
        <v>265750</v>
      </c>
      <c r="BK1521" s="366">
        <v>267530</v>
      </c>
      <c r="BL1521" s="366">
        <v>254788.99999999997</v>
      </c>
      <c r="BM1521" s="366">
        <v>232081</v>
      </c>
      <c r="BN1521" s="366">
        <v>253650</v>
      </c>
      <c r="BO1521" s="366">
        <v>269840</v>
      </c>
      <c r="BP1521" s="366">
        <v>304705</v>
      </c>
      <c r="BQ1521" s="366">
        <v>317322</v>
      </c>
      <c r="BR1521" s="366">
        <v>309932</v>
      </c>
      <c r="BS1521" s="366">
        <v>302469</v>
      </c>
      <c r="BT1521" s="366">
        <v>276918</v>
      </c>
      <c r="BU1521" s="366">
        <v>359664</v>
      </c>
      <c r="BV1521" s="411">
        <f t="shared" si="457"/>
        <v>3414650</v>
      </c>
      <c r="BW1521" s="366">
        <v>-11124.545070749999</v>
      </c>
      <c r="BX1521" s="366">
        <v>-11540.785653580009</v>
      </c>
      <c r="BY1521" s="366">
        <v>-8547.0032520130044</v>
      </c>
      <c r="BZ1521" s="366">
        <v>-8171.8720907329989</v>
      </c>
      <c r="CA1521" s="366">
        <v>3570.204917999974</v>
      </c>
      <c r="CB1521" s="366">
        <v>12114.425784319988</v>
      </c>
      <c r="CC1521" s="366">
        <v>9719.1781273449888</v>
      </c>
      <c r="CD1521" s="366">
        <v>-16383.772447038034</v>
      </c>
      <c r="CE1521" s="366">
        <v>6191.0020357919857</v>
      </c>
      <c r="CF1521" s="366">
        <v>9880.9689710519742</v>
      </c>
      <c r="CG1521" s="366">
        <v>-4269.7324585979804</v>
      </c>
      <c r="CH1521" s="366">
        <v>14012.821988016018</v>
      </c>
      <c r="CI1521" s="411">
        <f t="shared" si="458"/>
        <v>-4549.1091481870972</v>
      </c>
      <c r="CJ1521" s="366">
        <v>254625.45492925</v>
      </c>
      <c r="CK1521" s="366">
        <v>255989.21434641999</v>
      </c>
      <c r="CL1521" s="366">
        <v>246241.99674798697</v>
      </c>
      <c r="CM1521" s="366">
        <v>223909.127909267</v>
      </c>
      <c r="CN1521" s="366">
        <v>257220.20491799997</v>
      </c>
      <c r="CO1521" s="366">
        <v>281954.42578431999</v>
      </c>
      <c r="CP1521" s="366">
        <v>314424.17812734499</v>
      </c>
      <c r="CQ1521" s="366">
        <v>300938.22755296197</v>
      </c>
      <c r="CR1521" s="366">
        <v>316123.00203579199</v>
      </c>
      <c r="CS1521" s="366">
        <v>312349.96897105197</v>
      </c>
      <c r="CT1521" s="366">
        <v>272648.26754140202</v>
      </c>
      <c r="CU1521" s="366">
        <v>373676.82198801602</v>
      </c>
      <c r="CV1521" s="411">
        <f t="shared" si="459"/>
        <v>3410100.8908518129</v>
      </c>
      <c r="CW1521" s="366">
        <v>0</v>
      </c>
      <c r="CX1521" s="366">
        <v>0</v>
      </c>
      <c r="CY1521" s="366">
        <v>0</v>
      </c>
      <c r="CZ1521" s="366">
        <v>0</v>
      </c>
      <c r="DA1521" s="366">
        <v>0</v>
      </c>
      <c r="DB1521" s="366">
        <v>0</v>
      </c>
      <c r="DC1521" s="366">
        <v>0</v>
      </c>
      <c r="DD1521" s="366">
        <v>0</v>
      </c>
      <c r="DE1521" s="366">
        <v>0</v>
      </c>
      <c r="DF1521" s="366">
        <v>0</v>
      </c>
      <c r="DG1521" s="366">
        <v>0</v>
      </c>
      <c r="DH1521" s="366">
        <v>0</v>
      </c>
      <c r="DI1521" s="411">
        <f t="shared" si="460"/>
        <v>0</v>
      </c>
      <c r="DJ1521" s="366">
        <v>254625.45492925</v>
      </c>
      <c r="DK1521" s="366">
        <v>255989.21434641999</v>
      </c>
      <c r="DL1521" s="366">
        <v>246241.99674798697</v>
      </c>
      <c r="DM1521" s="366">
        <v>223909.127909267</v>
      </c>
      <c r="DN1521" s="366">
        <v>257220.20491799997</v>
      </c>
      <c r="DO1521" s="366">
        <v>281954.42578431999</v>
      </c>
      <c r="DP1521" s="366">
        <v>314424.17812734499</v>
      </c>
      <c r="DQ1521" s="366">
        <v>300938.22755296197</v>
      </c>
      <c r="DR1521" s="366">
        <v>316123.00203579199</v>
      </c>
      <c r="DS1521" s="366">
        <v>312349.96897105197</v>
      </c>
      <c r="DT1521" s="366">
        <v>272648.26754140202</v>
      </c>
      <c r="DU1521" s="366">
        <v>373676.82198801602</v>
      </c>
      <c r="DV1521" s="411">
        <f t="shared" si="461"/>
        <v>3410100.8908518129</v>
      </c>
      <c r="DW1521" s="366">
        <v>254625.45492925</v>
      </c>
      <c r="DX1521" s="366">
        <v>255989.21434641999</v>
      </c>
      <c r="DY1521" s="366">
        <v>246241.99674798697</v>
      </c>
      <c r="DZ1521" s="366">
        <v>223909.127909267</v>
      </c>
      <c r="EA1521" s="366">
        <v>257220.20491799997</v>
      </c>
      <c r="EB1521" s="366">
        <v>281954.42578431999</v>
      </c>
      <c r="EC1521" s="366">
        <v>314424.17812734499</v>
      </c>
      <c r="ED1521" s="366">
        <v>300938.22755296197</v>
      </c>
      <c r="EE1521" s="366">
        <v>316123.00203579199</v>
      </c>
      <c r="EF1521" s="366">
        <v>312349.96897105197</v>
      </c>
      <c r="EG1521" s="366">
        <v>272648.26754140202</v>
      </c>
      <c r="EH1521" s="366">
        <v>373676.82198801602</v>
      </c>
      <c r="EI1521" s="411">
        <f t="shared" si="462"/>
        <v>3410100.8908518129</v>
      </c>
      <c r="EK1521" s="411">
        <f t="shared" si="463"/>
        <v>3410100.8908518129</v>
      </c>
      <c r="EL1521" s="7">
        <f t="shared" si="464"/>
        <v>0</v>
      </c>
    </row>
    <row r="1522" spans="1:142">
      <c r="A1522" s="365" t="str">
        <f t="shared" si="446"/>
        <v xml:space="preserve"> 257</v>
      </c>
      <c r="B1522" s="366" t="s">
        <v>997</v>
      </c>
      <c r="C1522" s="366" t="s">
        <v>1172</v>
      </c>
      <c r="D1522" s="366">
        <v>265750</v>
      </c>
      <c r="E1522" s="366">
        <v>259550</v>
      </c>
      <c r="F1522" s="366">
        <v>236000</v>
      </c>
      <c r="G1522" s="366">
        <v>258850</v>
      </c>
      <c r="H1522" s="366">
        <v>253650</v>
      </c>
      <c r="I1522" s="366">
        <v>274950</v>
      </c>
      <c r="J1522" s="366">
        <v>304900</v>
      </c>
      <c r="K1522" s="366">
        <v>290550</v>
      </c>
      <c r="L1522" s="366">
        <v>305650</v>
      </c>
      <c r="M1522" s="366">
        <v>305550</v>
      </c>
      <c r="N1522" s="366">
        <v>313450</v>
      </c>
      <c r="O1522" s="366">
        <v>345800</v>
      </c>
      <c r="P1522" s="411">
        <f t="shared" si="447"/>
        <v>3414650</v>
      </c>
      <c r="Q1522" s="411">
        <f t="shared" si="465"/>
        <v>1843814.5161290322</v>
      </c>
      <c r="R1522" s="411">
        <f t="shared" si="466"/>
        <v>521718.24249165738</v>
      </c>
      <c r="S1522" s="411">
        <f t="shared" si="467"/>
        <v>1049117.2413793104</v>
      </c>
      <c r="T1522" s="366">
        <v>0</v>
      </c>
      <c r="U1522" s="366">
        <v>7980</v>
      </c>
      <c r="V1522" s="366">
        <v>18788.999999999971</v>
      </c>
      <c r="W1522" s="366">
        <v>-26769</v>
      </c>
      <c r="X1522" s="366">
        <v>0</v>
      </c>
      <c r="Y1522" s="366">
        <v>-5110</v>
      </c>
      <c r="Z1522" s="366">
        <v>-195</v>
      </c>
      <c r="AA1522" s="366">
        <v>26772</v>
      </c>
      <c r="AB1522" s="366">
        <v>4282</v>
      </c>
      <c r="AC1522" s="366">
        <v>-3081</v>
      </c>
      <c r="AD1522" s="366">
        <v>-36532</v>
      </c>
      <c r="AE1522" s="366">
        <v>13864</v>
      </c>
      <c r="AF1522" s="411">
        <f t="shared" si="451"/>
        <v>-2.9103830456733704E-11</v>
      </c>
      <c r="AG1522" s="366">
        <v>265750</v>
      </c>
      <c r="AH1522" s="366">
        <v>267530</v>
      </c>
      <c r="AI1522" s="366">
        <v>254788.99999999997</v>
      </c>
      <c r="AJ1522" s="366">
        <v>232081</v>
      </c>
      <c r="AK1522" s="366">
        <v>253650</v>
      </c>
      <c r="AL1522" s="366">
        <v>269840</v>
      </c>
      <c r="AM1522" s="366">
        <v>304705</v>
      </c>
      <c r="AN1522" s="366">
        <v>317322</v>
      </c>
      <c r="AO1522" s="366">
        <v>309932</v>
      </c>
      <c r="AP1522" s="366">
        <v>302469</v>
      </c>
      <c r="AQ1522" s="366">
        <v>276918</v>
      </c>
      <c r="AR1522" s="366">
        <v>359664</v>
      </c>
      <c r="AS1522" s="411">
        <f t="shared" si="452"/>
        <v>3414650</v>
      </c>
      <c r="AT1522" s="411">
        <f t="shared" si="453"/>
        <v>1838515.8064516129</v>
      </c>
      <c r="AU1522" s="411">
        <f t="shared" si="454"/>
        <v>551584.7107897664</v>
      </c>
      <c r="AV1522" s="411">
        <f t="shared" si="455"/>
        <v>1024549.4827586208</v>
      </c>
      <c r="AW1522" s="366">
        <v>0</v>
      </c>
      <c r="AX1522" s="366">
        <v>0</v>
      </c>
      <c r="AY1522" s="366">
        <v>0</v>
      </c>
      <c r="AZ1522" s="366">
        <v>0</v>
      </c>
      <c r="BA1522" s="366">
        <v>0</v>
      </c>
      <c r="BB1522" s="366">
        <v>0</v>
      </c>
      <c r="BC1522" s="366">
        <v>0</v>
      </c>
      <c r="BD1522" s="366">
        <v>0</v>
      </c>
      <c r="BE1522" s="366">
        <v>0</v>
      </c>
      <c r="BF1522" s="366">
        <v>0</v>
      </c>
      <c r="BG1522" s="366">
        <v>0</v>
      </c>
      <c r="BH1522" s="366">
        <v>0</v>
      </c>
      <c r="BI1522" s="411">
        <f t="shared" si="456"/>
        <v>0</v>
      </c>
      <c r="BJ1522" s="366">
        <v>265750</v>
      </c>
      <c r="BK1522" s="366">
        <v>267530</v>
      </c>
      <c r="BL1522" s="366">
        <v>254788.99999999997</v>
      </c>
      <c r="BM1522" s="366">
        <v>232081</v>
      </c>
      <c r="BN1522" s="366">
        <v>253650</v>
      </c>
      <c r="BO1522" s="366">
        <v>269840</v>
      </c>
      <c r="BP1522" s="366">
        <v>304705</v>
      </c>
      <c r="BQ1522" s="366">
        <v>317322</v>
      </c>
      <c r="BR1522" s="366">
        <v>309932</v>
      </c>
      <c r="BS1522" s="366">
        <v>302469</v>
      </c>
      <c r="BT1522" s="366">
        <v>276918</v>
      </c>
      <c r="BU1522" s="366">
        <v>359664</v>
      </c>
      <c r="BV1522" s="411">
        <f t="shared" si="457"/>
        <v>3414650</v>
      </c>
      <c r="BW1522" s="366">
        <v>-11124.545070749999</v>
      </c>
      <c r="BX1522" s="366">
        <v>-11540.785653580009</v>
      </c>
      <c r="BY1522" s="366">
        <v>-8547.0032520130044</v>
      </c>
      <c r="BZ1522" s="366">
        <v>-8171.8720907329989</v>
      </c>
      <c r="CA1522" s="366">
        <v>3570.204917999974</v>
      </c>
      <c r="CB1522" s="366">
        <v>12114.425784319988</v>
      </c>
      <c r="CC1522" s="366">
        <v>9719.1781273449888</v>
      </c>
      <c r="CD1522" s="366">
        <v>-16383.772447038034</v>
      </c>
      <c r="CE1522" s="366">
        <v>6191.0020357919857</v>
      </c>
      <c r="CF1522" s="366">
        <v>9880.9689710519742</v>
      </c>
      <c r="CG1522" s="366">
        <v>-4269.7324585979804</v>
      </c>
      <c r="CH1522" s="366">
        <v>14012.821988016018</v>
      </c>
      <c r="CI1522" s="411">
        <f t="shared" si="458"/>
        <v>-4549.1091481870972</v>
      </c>
      <c r="CJ1522" s="366">
        <v>254625.45492925</v>
      </c>
      <c r="CK1522" s="366">
        <v>255989.21434641999</v>
      </c>
      <c r="CL1522" s="366">
        <v>246241.99674798697</v>
      </c>
      <c r="CM1522" s="366">
        <v>223909.127909267</v>
      </c>
      <c r="CN1522" s="366">
        <v>257220.20491799997</v>
      </c>
      <c r="CO1522" s="366">
        <v>281954.42578431999</v>
      </c>
      <c r="CP1522" s="366">
        <v>314424.17812734499</v>
      </c>
      <c r="CQ1522" s="366">
        <v>300938.22755296197</v>
      </c>
      <c r="CR1522" s="366">
        <v>316123.00203579199</v>
      </c>
      <c r="CS1522" s="366">
        <v>312349.96897105197</v>
      </c>
      <c r="CT1522" s="366">
        <v>272648.26754140202</v>
      </c>
      <c r="CU1522" s="366">
        <v>373676.82198801602</v>
      </c>
      <c r="CV1522" s="411">
        <f t="shared" si="459"/>
        <v>3410100.8908518129</v>
      </c>
      <c r="CW1522" s="366">
        <v>0</v>
      </c>
      <c r="CX1522" s="366">
        <v>0</v>
      </c>
      <c r="CY1522" s="366">
        <v>0</v>
      </c>
      <c r="CZ1522" s="366">
        <v>0</v>
      </c>
      <c r="DA1522" s="366">
        <v>0</v>
      </c>
      <c r="DB1522" s="366">
        <v>0</v>
      </c>
      <c r="DC1522" s="366">
        <v>0</v>
      </c>
      <c r="DD1522" s="366">
        <v>0</v>
      </c>
      <c r="DE1522" s="366">
        <v>0</v>
      </c>
      <c r="DF1522" s="366">
        <v>0</v>
      </c>
      <c r="DG1522" s="366">
        <v>0</v>
      </c>
      <c r="DH1522" s="366">
        <v>0</v>
      </c>
      <c r="DI1522" s="411">
        <f t="shared" si="460"/>
        <v>0</v>
      </c>
      <c r="DJ1522" s="366">
        <v>254625.45492925</v>
      </c>
      <c r="DK1522" s="366">
        <v>255989.21434641999</v>
      </c>
      <c r="DL1522" s="366">
        <v>246241.99674798697</v>
      </c>
      <c r="DM1522" s="366">
        <v>223909.127909267</v>
      </c>
      <c r="DN1522" s="366">
        <v>257220.20491799997</v>
      </c>
      <c r="DO1522" s="366">
        <v>281954.42578431999</v>
      </c>
      <c r="DP1522" s="366">
        <v>314424.17812734499</v>
      </c>
      <c r="DQ1522" s="366">
        <v>300938.22755296197</v>
      </c>
      <c r="DR1522" s="366">
        <v>316123.00203579199</v>
      </c>
      <c r="DS1522" s="366">
        <v>312349.96897105197</v>
      </c>
      <c r="DT1522" s="366">
        <v>272648.26754140202</v>
      </c>
      <c r="DU1522" s="366">
        <v>373676.82198801602</v>
      </c>
      <c r="DV1522" s="411">
        <f t="shared" si="461"/>
        <v>3410100.8908518129</v>
      </c>
      <c r="DW1522" s="366">
        <v>254625.45492925</v>
      </c>
      <c r="DX1522" s="366">
        <v>255989.21434641999</v>
      </c>
      <c r="DY1522" s="366">
        <v>246241.99674798697</v>
      </c>
      <c r="DZ1522" s="366">
        <v>223909.127909267</v>
      </c>
      <c r="EA1522" s="366">
        <v>257220.20491799997</v>
      </c>
      <c r="EB1522" s="366">
        <v>281954.42578431999</v>
      </c>
      <c r="EC1522" s="366">
        <v>314424.17812734499</v>
      </c>
      <c r="ED1522" s="366">
        <v>300938.22755296197</v>
      </c>
      <c r="EE1522" s="366">
        <v>316123.00203579199</v>
      </c>
      <c r="EF1522" s="366">
        <v>312349.96897105197</v>
      </c>
      <c r="EG1522" s="366">
        <v>272648.26754140202</v>
      </c>
      <c r="EH1522" s="366">
        <v>373676.82198801602</v>
      </c>
      <c r="EI1522" s="411">
        <f t="shared" si="462"/>
        <v>3410100.8908518129</v>
      </c>
      <c r="EK1522" s="411">
        <f t="shared" si="463"/>
        <v>3410100.8908518129</v>
      </c>
      <c r="EL1522" s="7">
        <f t="shared" si="464"/>
        <v>0</v>
      </c>
    </row>
    <row r="1523" spans="1:142">
      <c r="A1523" s="365" t="str">
        <f t="shared" si="446"/>
        <v xml:space="preserve"> 257</v>
      </c>
      <c r="B1523" s="366" t="s">
        <v>997</v>
      </c>
      <c r="C1523" s="366" t="s">
        <v>1199</v>
      </c>
      <c r="D1523" s="366">
        <v>377.3</v>
      </c>
      <c r="E1523" s="366">
        <v>401.85</v>
      </c>
      <c r="F1523" s="366">
        <v>392.6</v>
      </c>
      <c r="G1523" s="366">
        <v>393.65</v>
      </c>
      <c r="H1523" s="366">
        <v>417.70000000000005</v>
      </c>
      <c r="I1523" s="366">
        <v>427.25</v>
      </c>
      <c r="J1523" s="366">
        <v>428.4</v>
      </c>
      <c r="K1523" s="366">
        <v>424.1</v>
      </c>
      <c r="L1523" s="366">
        <v>541.9</v>
      </c>
      <c r="M1523" s="366">
        <v>490.05</v>
      </c>
      <c r="N1523" s="366">
        <v>490.70000000000005</v>
      </c>
      <c r="O1523" s="366">
        <v>485.35</v>
      </c>
      <c r="P1523" s="411">
        <f t="shared" si="447"/>
        <v>5270.85</v>
      </c>
      <c r="Q1523" s="411">
        <f t="shared" si="465"/>
        <v>2824.9306451612906</v>
      </c>
      <c r="R1523" s="411">
        <f t="shared" si="466"/>
        <v>830.32969966629594</v>
      </c>
      <c r="S1523" s="411">
        <f t="shared" si="467"/>
        <v>1615.5896551724136</v>
      </c>
      <c r="T1523" s="366">
        <v>0</v>
      </c>
      <c r="U1523" s="366">
        <v>12.355087651704935</v>
      </c>
      <c r="V1523" s="366">
        <v>31.256616101694874</v>
      </c>
      <c r="W1523" s="366">
        <v>-40.709356190844119</v>
      </c>
      <c r="X1523" s="366">
        <v>0</v>
      </c>
      <c r="Y1523" s="366">
        <v>-7.9405255501000056</v>
      </c>
      <c r="Z1523" s="366">
        <v>-0.27398491308628081</v>
      </c>
      <c r="AA1523" s="366">
        <v>39.077629323696442</v>
      </c>
      <c r="AB1523" s="366">
        <v>7.5917415344348456</v>
      </c>
      <c r="AC1523" s="366">
        <v>-4.9413976435935183</v>
      </c>
      <c r="AD1523" s="366">
        <v>-57.190149625139611</v>
      </c>
      <c r="AE1523" s="366">
        <v>19.458913823019031</v>
      </c>
      <c r="AF1523" s="411">
        <f t="shared" si="451"/>
        <v>-1.3154254882134069</v>
      </c>
      <c r="AG1523" s="366">
        <v>377.3</v>
      </c>
      <c r="AH1523" s="366">
        <v>414.20508765170496</v>
      </c>
      <c r="AI1523" s="366">
        <v>423.8566161016949</v>
      </c>
      <c r="AJ1523" s="366">
        <v>352.94064380915586</v>
      </c>
      <c r="AK1523" s="366">
        <v>417.70000000000005</v>
      </c>
      <c r="AL1523" s="366">
        <v>419.30947444989999</v>
      </c>
      <c r="AM1523" s="366">
        <v>428.1260150869137</v>
      </c>
      <c r="AN1523" s="366">
        <v>463.17762932369646</v>
      </c>
      <c r="AO1523" s="366">
        <v>549.49174153443482</v>
      </c>
      <c r="AP1523" s="366">
        <v>485.10860235640649</v>
      </c>
      <c r="AQ1523" s="366">
        <v>433.50985037486043</v>
      </c>
      <c r="AR1523" s="366">
        <v>504.80891382301905</v>
      </c>
      <c r="AS1523" s="411">
        <f t="shared" si="452"/>
        <v>5269.5345745117866</v>
      </c>
      <c r="AT1523" s="411">
        <f t="shared" si="453"/>
        <v>2819.627320483663</v>
      </c>
      <c r="AU1523" s="411">
        <f t="shared" si="454"/>
        <v>874.89595877468378</v>
      </c>
      <c r="AV1523" s="411">
        <f t="shared" si="455"/>
        <v>1575.0112952534405</v>
      </c>
      <c r="AW1523" s="366">
        <v>0</v>
      </c>
      <c r="AX1523" s="366">
        <v>0</v>
      </c>
      <c r="AY1523" s="366">
        <v>0</v>
      </c>
      <c r="AZ1523" s="366">
        <v>0</v>
      </c>
      <c r="BA1523" s="366">
        <v>0</v>
      </c>
      <c r="BB1523" s="366">
        <v>0</v>
      </c>
      <c r="BC1523" s="366">
        <v>0</v>
      </c>
      <c r="BD1523" s="366">
        <v>0</v>
      </c>
      <c r="BE1523" s="366">
        <v>0</v>
      </c>
      <c r="BF1523" s="366">
        <v>0</v>
      </c>
      <c r="BG1523" s="366">
        <v>0</v>
      </c>
      <c r="BH1523" s="366">
        <v>0</v>
      </c>
      <c r="BI1523" s="411">
        <f t="shared" si="456"/>
        <v>0</v>
      </c>
      <c r="BJ1523" s="366">
        <v>377.3</v>
      </c>
      <c r="BK1523" s="366">
        <v>414.20508765170496</v>
      </c>
      <c r="BL1523" s="366">
        <v>423.8566161016949</v>
      </c>
      <c r="BM1523" s="366">
        <v>352.94064380915586</v>
      </c>
      <c r="BN1523" s="366">
        <v>417.70000000000005</v>
      </c>
      <c r="BO1523" s="366">
        <v>419.30947444989999</v>
      </c>
      <c r="BP1523" s="366">
        <v>428.1260150869137</v>
      </c>
      <c r="BQ1523" s="366">
        <v>463.17762932369646</v>
      </c>
      <c r="BR1523" s="366">
        <v>549.49174153443482</v>
      </c>
      <c r="BS1523" s="366">
        <v>485.10860235640649</v>
      </c>
      <c r="BT1523" s="366">
        <v>433.50985037486043</v>
      </c>
      <c r="BU1523" s="366">
        <v>504.80891382301905</v>
      </c>
      <c r="BV1523" s="411">
        <f t="shared" si="457"/>
        <v>5269.5345745117866</v>
      </c>
      <c r="BW1523" s="366">
        <v>-15.794133039299993</v>
      </c>
      <c r="BX1523" s="366">
        <v>-17.868097533774346</v>
      </c>
      <c r="BY1523" s="366">
        <v>-14.218446935340296</v>
      </c>
      <c r="BZ1523" s="366">
        <v>-12.427496420772854</v>
      </c>
      <c r="CA1523" s="366">
        <v>5.8792611639999564</v>
      </c>
      <c r="CB1523" s="366">
        <v>18.824835120388116</v>
      </c>
      <c r="CC1523" s="366">
        <v>13.655939356361387</v>
      </c>
      <c r="CD1523" s="366">
        <v>-23.914499723933318</v>
      </c>
      <c r="CE1523" s="366">
        <v>10.976293156210318</v>
      </c>
      <c r="CF1523" s="366">
        <v>15.847386170067182</v>
      </c>
      <c r="CG1523" s="366">
        <v>-6.6841847740757316</v>
      </c>
      <c r="CH1523" s="366">
        <v>19.667793961490986</v>
      </c>
      <c r="CI1523" s="411">
        <f t="shared" si="458"/>
        <v>-6.055349498678595</v>
      </c>
      <c r="CJ1523" s="366">
        <v>361.50586696070002</v>
      </c>
      <c r="CK1523" s="366">
        <v>396.33699011793061</v>
      </c>
      <c r="CL1523" s="366">
        <v>409.6381691663546</v>
      </c>
      <c r="CM1523" s="366">
        <v>340.513147388383</v>
      </c>
      <c r="CN1523" s="366">
        <v>423.579261164</v>
      </c>
      <c r="CO1523" s="366">
        <v>438.13430957028811</v>
      </c>
      <c r="CP1523" s="366">
        <v>441.78195444327508</v>
      </c>
      <c r="CQ1523" s="366">
        <v>439.26312959976315</v>
      </c>
      <c r="CR1523" s="366">
        <v>560.46803469064514</v>
      </c>
      <c r="CS1523" s="366">
        <v>500.95598852647367</v>
      </c>
      <c r="CT1523" s="366">
        <v>426.8256656007847</v>
      </c>
      <c r="CU1523" s="366">
        <v>524.47670778451004</v>
      </c>
      <c r="CV1523" s="411">
        <f t="shared" si="459"/>
        <v>5263.4792250131077</v>
      </c>
      <c r="CW1523" s="366">
        <v>0</v>
      </c>
      <c r="CX1523" s="366">
        <v>0</v>
      </c>
      <c r="CY1523" s="366">
        <v>0</v>
      </c>
      <c r="CZ1523" s="366">
        <v>0</v>
      </c>
      <c r="DA1523" s="366">
        <v>0</v>
      </c>
      <c r="DB1523" s="366">
        <v>0</v>
      </c>
      <c r="DC1523" s="366">
        <v>0</v>
      </c>
      <c r="DD1523" s="366">
        <v>0</v>
      </c>
      <c r="DE1523" s="366">
        <v>0</v>
      </c>
      <c r="DF1523" s="366">
        <v>0</v>
      </c>
      <c r="DG1523" s="366">
        <v>0</v>
      </c>
      <c r="DH1523" s="366">
        <v>0</v>
      </c>
      <c r="DI1523" s="411">
        <f t="shared" si="460"/>
        <v>0</v>
      </c>
      <c r="DJ1523" s="366">
        <v>361.50586696070002</v>
      </c>
      <c r="DK1523" s="366">
        <v>396.33699011793061</v>
      </c>
      <c r="DL1523" s="366">
        <v>409.6381691663546</v>
      </c>
      <c r="DM1523" s="366">
        <v>340.513147388383</v>
      </c>
      <c r="DN1523" s="366">
        <v>423.579261164</v>
      </c>
      <c r="DO1523" s="366">
        <v>438.13430957028811</v>
      </c>
      <c r="DP1523" s="366">
        <v>441.78195444327508</v>
      </c>
      <c r="DQ1523" s="366">
        <v>439.26312959976315</v>
      </c>
      <c r="DR1523" s="366">
        <v>560.46803469064514</v>
      </c>
      <c r="DS1523" s="366">
        <v>500.95598852647367</v>
      </c>
      <c r="DT1523" s="366">
        <v>426.8256656007847</v>
      </c>
      <c r="DU1523" s="366">
        <v>524.47670778451004</v>
      </c>
      <c r="DV1523" s="411">
        <f t="shared" si="461"/>
        <v>5263.4792250131077</v>
      </c>
      <c r="DW1523" s="366">
        <v>361.50586696070002</v>
      </c>
      <c r="DX1523" s="366">
        <v>396.33699011793061</v>
      </c>
      <c r="DY1523" s="366">
        <v>409.6381691663546</v>
      </c>
      <c r="DZ1523" s="366">
        <v>340.513147388383</v>
      </c>
      <c r="EA1523" s="366">
        <v>423.579261164</v>
      </c>
      <c r="EB1523" s="366">
        <v>438.13430957028811</v>
      </c>
      <c r="EC1523" s="366">
        <v>441.78195444327508</v>
      </c>
      <c r="ED1523" s="366">
        <v>439.26312959976315</v>
      </c>
      <c r="EE1523" s="366">
        <v>560.46803469064514</v>
      </c>
      <c r="EF1523" s="366">
        <v>500.95598852647367</v>
      </c>
      <c r="EG1523" s="366">
        <v>426.8256656007847</v>
      </c>
      <c r="EH1523" s="366">
        <v>524.47670778451004</v>
      </c>
      <c r="EI1523" s="411">
        <f t="shared" si="462"/>
        <v>5263.4792250131077</v>
      </c>
      <c r="EK1523" s="411">
        <f t="shared" si="463"/>
        <v>5263.4792250131077</v>
      </c>
      <c r="EL1523" s="7">
        <f t="shared" si="464"/>
        <v>0</v>
      </c>
    </row>
    <row r="1524" spans="1:142">
      <c r="A1524" s="365" t="str">
        <f t="shared" si="446"/>
        <v xml:space="preserve"> 257</v>
      </c>
      <c r="B1524" s="366" t="s">
        <v>997</v>
      </c>
      <c r="C1524" s="366" t="s">
        <v>1218</v>
      </c>
      <c r="D1524" s="366">
        <v>435</v>
      </c>
      <c r="E1524" s="366">
        <v>402</v>
      </c>
      <c r="F1524" s="366">
        <v>393</v>
      </c>
      <c r="G1524" s="366">
        <v>393</v>
      </c>
      <c r="H1524" s="366">
        <v>418</v>
      </c>
      <c r="I1524" s="366">
        <v>427</v>
      </c>
      <c r="J1524" s="366">
        <v>428</v>
      </c>
      <c r="K1524" s="366">
        <v>425</v>
      </c>
      <c r="L1524" s="366">
        <v>542</v>
      </c>
      <c r="M1524" s="366">
        <v>490</v>
      </c>
      <c r="N1524" s="366">
        <v>491</v>
      </c>
      <c r="O1524" s="366">
        <v>486</v>
      </c>
      <c r="P1524" s="411">
        <f t="shared" si="447"/>
        <v>5330</v>
      </c>
      <c r="Q1524" s="411">
        <f t="shared" si="465"/>
        <v>2882.1935483870966</v>
      </c>
      <c r="R1524" s="411">
        <f t="shared" si="466"/>
        <v>831.28921023359294</v>
      </c>
      <c r="S1524" s="411">
        <f t="shared" si="467"/>
        <v>1616.5172413793102</v>
      </c>
      <c r="T1524" s="366">
        <v>0</v>
      </c>
      <c r="U1524" s="366">
        <v>12.35969947986905</v>
      </c>
      <c r="V1524" s="366">
        <v>31.288461864406713</v>
      </c>
      <c r="W1524" s="366">
        <v>-40.642136372416473</v>
      </c>
      <c r="X1524" s="366">
        <v>0</v>
      </c>
      <c r="Y1524" s="366">
        <v>-7.9358792507728708</v>
      </c>
      <c r="Z1524" s="366">
        <v>-0.27372909150540181</v>
      </c>
      <c r="AA1524" s="366">
        <v>39.160557563242094</v>
      </c>
      <c r="AB1524" s="366">
        <v>7.593142483232441</v>
      </c>
      <c r="AC1524" s="366">
        <v>-4.9408934707903995</v>
      </c>
      <c r="AD1524" s="366">
        <v>-57.225114053278048</v>
      </c>
      <c r="AE1524" s="366">
        <v>19.484973973394972</v>
      </c>
      <c r="AF1524" s="411">
        <f t="shared" si="451"/>
        <v>-1.1309168746179239</v>
      </c>
      <c r="AG1524" s="366">
        <v>435</v>
      </c>
      <c r="AH1524" s="366">
        <v>414.35969947986905</v>
      </c>
      <c r="AI1524" s="366">
        <v>424.28846186440671</v>
      </c>
      <c r="AJ1524" s="366">
        <v>352.35786362758353</v>
      </c>
      <c r="AK1524" s="366">
        <v>418</v>
      </c>
      <c r="AL1524" s="366">
        <v>419.06412074922713</v>
      </c>
      <c r="AM1524" s="366">
        <v>427.7262709084946</v>
      </c>
      <c r="AN1524" s="366">
        <v>464.16055756324209</v>
      </c>
      <c r="AO1524" s="366">
        <v>549.59314248323244</v>
      </c>
      <c r="AP1524" s="366">
        <v>485.0591065292096</v>
      </c>
      <c r="AQ1524" s="366">
        <v>433.77488594672195</v>
      </c>
      <c r="AR1524" s="366">
        <v>505.48497397339497</v>
      </c>
      <c r="AS1524" s="411">
        <f t="shared" si="452"/>
        <v>5328.8690831253807</v>
      </c>
      <c r="AT1524" s="411">
        <f t="shared" si="453"/>
        <v>2876.9987949873712</v>
      </c>
      <c r="AU1524" s="411">
        <f t="shared" si="454"/>
        <v>875.93942031399922</v>
      </c>
      <c r="AV1524" s="411">
        <f t="shared" si="455"/>
        <v>1575.9308678240113</v>
      </c>
      <c r="AW1524" s="366">
        <v>0</v>
      </c>
      <c r="AX1524" s="366">
        <v>0</v>
      </c>
      <c r="AY1524" s="366">
        <v>0</v>
      </c>
      <c r="AZ1524" s="366">
        <v>0</v>
      </c>
      <c r="BA1524" s="366">
        <v>0</v>
      </c>
      <c r="BB1524" s="366">
        <v>0</v>
      </c>
      <c r="BC1524" s="366">
        <v>0</v>
      </c>
      <c r="BD1524" s="366">
        <v>0</v>
      </c>
      <c r="BE1524" s="366">
        <v>0</v>
      </c>
      <c r="BF1524" s="366">
        <v>0</v>
      </c>
      <c r="BG1524" s="366">
        <v>0</v>
      </c>
      <c r="BH1524" s="366">
        <v>0</v>
      </c>
      <c r="BI1524" s="411">
        <f t="shared" si="456"/>
        <v>0</v>
      </c>
      <c r="BJ1524" s="366">
        <v>435</v>
      </c>
      <c r="BK1524" s="366">
        <v>414.35969947986905</v>
      </c>
      <c r="BL1524" s="366">
        <v>424.28846186440671</v>
      </c>
      <c r="BM1524" s="366">
        <v>352.35786362758353</v>
      </c>
      <c r="BN1524" s="366">
        <v>418</v>
      </c>
      <c r="BO1524" s="366">
        <v>419.06412074922713</v>
      </c>
      <c r="BP1524" s="366">
        <v>427.7262709084946</v>
      </c>
      <c r="BQ1524" s="366">
        <v>464.16055756324209</v>
      </c>
      <c r="BR1524" s="366">
        <v>549.59314248323244</v>
      </c>
      <c r="BS1524" s="366">
        <v>485.0591065292096</v>
      </c>
      <c r="BT1524" s="366">
        <v>433.77488594672195</v>
      </c>
      <c r="BU1524" s="366">
        <v>505.48497397339497</v>
      </c>
      <c r="BV1524" s="411">
        <f t="shared" si="457"/>
        <v>5328.8690831253807</v>
      </c>
      <c r="BW1524" s="366">
        <v>-18.209509335000007</v>
      </c>
      <c r="BX1524" s="366">
        <v>-17.874767223036656</v>
      </c>
      <c r="BY1524" s="366">
        <v>-14.232933381530131</v>
      </c>
      <c r="BZ1524" s="366">
        <v>-12.406975977044908</v>
      </c>
      <c r="CA1524" s="366">
        <v>5.8834837599999332</v>
      </c>
      <c r="CB1524" s="366">
        <v>18.813820003290175</v>
      </c>
      <c r="CC1524" s="366">
        <v>13.643188712704671</v>
      </c>
      <c r="CD1524" s="366">
        <v>-23.965249664399096</v>
      </c>
      <c r="CE1524" s="366">
        <v>10.978318676261324</v>
      </c>
      <c r="CF1524" s="366">
        <v>15.84576925483708</v>
      </c>
      <c r="CG1524" s="366">
        <v>-6.6882712942147577</v>
      </c>
      <c r="CH1524" s="366">
        <v>19.69413385244593</v>
      </c>
      <c r="CI1524" s="411">
        <f t="shared" si="458"/>
        <v>-8.5189926156864431</v>
      </c>
      <c r="CJ1524" s="366">
        <v>416.79049066499999</v>
      </c>
      <c r="CK1524" s="366">
        <v>396.48493225683239</v>
      </c>
      <c r="CL1524" s="366">
        <v>410.05552848287658</v>
      </c>
      <c r="CM1524" s="366">
        <v>339.95088765053862</v>
      </c>
      <c r="CN1524" s="366">
        <v>423.88348375999993</v>
      </c>
      <c r="CO1524" s="366">
        <v>437.8779407525173</v>
      </c>
      <c r="CP1524" s="366">
        <v>441.36945962119927</v>
      </c>
      <c r="CQ1524" s="366">
        <v>440.195307898843</v>
      </c>
      <c r="CR1524" s="366">
        <v>560.57146115949377</v>
      </c>
      <c r="CS1524" s="366">
        <v>500.90487578404668</v>
      </c>
      <c r="CT1524" s="366">
        <v>427.08661465250719</v>
      </c>
      <c r="CU1524" s="366">
        <v>525.1791078258409</v>
      </c>
      <c r="CV1524" s="411">
        <f t="shared" si="459"/>
        <v>5320.3500905096953</v>
      </c>
      <c r="CW1524" s="366">
        <v>0</v>
      </c>
      <c r="CX1524" s="366">
        <v>0</v>
      </c>
      <c r="CY1524" s="366">
        <v>0</v>
      </c>
      <c r="CZ1524" s="366">
        <v>0</v>
      </c>
      <c r="DA1524" s="366">
        <v>0</v>
      </c>
      <c r="DB1524" s="366">
        <v>0</v>
      </c>
      <c r="DC1524" s="366">
        <v>0</v>
      </c>
      <c r="DD1524" s="366">
        <v>0</v>
      </c>
      <c r="DE1524" s="366">
        <v>0</v>
      </c>
      <c r="DF1524" s="366">
        <v>0</v>
      </c>
      <c r="DG1524" s="366">
        <v>0</v>
      </c>
      <c r="DH1524" s="366">
        <v>0</v>
      </c>
      <c r="DI1524" s="411">
        <f t="shared" si="460"/>
        <v>0</v>
      </c>
      <c r="DJ1524" s="366">
        <v>416.79049066499999</v>
      </c>
      <c r="DK1524" s="366">
        <v>396.48493225683239</v>
      </c>
      <c r="DL1524" s="366">
        <v>410.05552848287658</v>
      </c>
      <c r="DM1524" s="366">
        <v>339.95088765053862</v>
      </c>
      <c r="DN1524" s="366">
        <v>423.88348375999993</v>
      </c>
      <c r="DO1524" s="366">
        <v>437.8779407525173</v>
      </c>
      <c r="DP1524" s="366">
        <v>441.36945962119927</v>
      </c>
      <c r="DQ1524" s="366">
        <v>440.195307898843</v>
      </c>
      <c r="DR1524" s="366">
        <v>560.57146115949377</v>
      </c>
      <c r="DS1524" s="366">
        <v>500.90487578404668</v>
      </c>
      <c r="DT1524" s="366">
        <v>427.08661465250719</v>
      </c>
      <c r="DU1524" s="366">
        <v>525.1791078258409</v>
      </c>
      <c r="DV1524" s="411">
        <f t="shared" si="461"/>
        <v>5320.3500905096953</v>
      </c>
      <c r="DW1524" s="366">
        <v>416.79049066499999</v>
      </c>
      <c r="DX1524" s="366">
        <v>396.48493225683239</v>
      </c>
      <c r="DY1524" s="366">
        <v>410.05552848287658</v>
      </c>
      <c r="DZ1524" s="366">
        <v>339.95088765053862</v>
      </c>
      <c r="EA1524" s="366">
        <v>423.88348375999993</v>
      </c>
      <c r="EB1524" s="366">
        <v>437.8779407525173</v>
      </c>
      <c r="EC1524" s="366">
        <v>441.36945962119927</v>
      </c>
      <c r="ED1524" s="366">
        <v>440.195307898843</v>
      </c>
      <c r="EE1524" s="366">
        <v>560.57146115949377</v>
      </c>
      <c r="EF1524" s="366">
        <v>500.90487578404668</v>
      </c>
      <c r="EG1524" s="366">
        <v>427.08661465250719</v>
      </c>
      <c r="EH1524" s="366">
        <v>525.1791078258409</v>
      </c>
      <c r="EI1524" s="411">
        <f t="shared" si="462"/>
        <v>5320.3500905096953</v>
      </c>
      <c r="EK1524" s="411">
        <f t="shared" si="463"/>
        <v>5320.3500905096962</v>
      </c>
      <c r="EL1524" s="7">
        <f t="shared" si="464"/>
        <v>0</v>
      </c>
    </row>
    <row r="1525" spans="1:142">
      <c r="A1525" s="365" t="str">
        <f t="shared" si="446"/>
        <v xml:space="preserve"> 257</v>
      </c>
      <c r="B1525" s="366" t="s">
        <v>997</v>
      </c>
      <c r="C1525" s="366" t="s">
        <v>1229</v>
      </c>
      <c r="D1525" s="366">
        <v>357</v>
      </c>
      <c r="E1525" s="366">
        <v>377</v>
      </c>
      <c r="F1525" s="366">
        <v>388</v>
      </c>
      <c r="G1525" s="366">
        <v>389</v>
      </c>
      <c r="H1525" s="366">
        <v>385</v>
      </c>
      <c r="I1525" s="366">
        <v>364</v>
      </c>
      <c r="J1525" s="366">
        <v>350</v>
      </c>
      <c r="K1525" s="366">
        <v>346</v>
      </c>
      <c r="L1525" s="366">
        <v>359</v>
      </c>
      <c r="M1525" s="366">
        <v>321</v>
      </c>
      <c r="N1525" s="366">
        <v>320</v>
      </c>
      <c r="O1525" s="366">
        <v>323</v>
      </c>
      <c r="P1525" s="411">
        <f t="shared" si="447"/>
        <v>4279</v>
      </c>
      <c r="Q1525" s="411">
        <f t="shared" si="465"/>
        <v>2598.7096774193551</v>
      </c>
      <c r="R1525" s="411">
        <f t="shared" si="466"/>
        <v>617.25583982202443</v>
      </c>
      <c r="S1525" s="411">
        <f t="shared" si="467"/>
        <v>1063.0344827586207</v>
      </c>
      <c r="T1525" s="366">
        <v>0</v>
      </c>
      <c r="U1525" s="366">
        <v>11.591061452513998</v>
      </c>
      <c r="V1525" s="366">
        <v>30.890389830508411</v>
      </c>
      <c r="W1525" s="366">
        <v>-40.228475951323162</v>
      </c>
      <c r="X1525" s="366">
        <v>0</v>
      </c>
      <c r="Y1525" s="366">
        <v>-6.765011820330983</v>
      </c>
      <c r="Z1525" s="366">
        <v>-0.22384388324041993</v>
      </c>
      <c r="AA1525" s="366">
        <v>31.881300980898288</v>
      </c>
      <c r="AB1525" s="366">
        <v>5.0294061835432444</v>
      </c>
      <c r="AC1525" s="366">
        <v>-3.2367893961708774</v>
      </c>
      <c r="AD1525" s="366">
        <v>-37.295390014356371</v>
      </c>
      <c r="AE1525" s="366">
        <v>12.949890109890077</v>
      </c>
      <c r="AF1525" s="411">
        <f t="shared" si="451"/>
        <v>4.5925374919322053</v>
      </c>
      <c r="AG1525" s="366">
        <v>357</v>
      </c>
      <c r="AH1525" s="366">
        <v>388.591061452514</v>
      </c>
      <c r="AI1525" s="366">
        <v>418.89038983050841</v>
      </c>
      <c r="AJ1525" s="366">
        <v>348.77152404867684</v>
      </c>
      <c r="AK1525" s="366">
        <v>385</v>
      </c>
      <c r="AL1525" s="366">
        <v>357.23498817966902</v>
      </c>
      <c r="AM1525" s="366">
        <v>349.77615611675958</v>
      </c>
      <c r="AN1525" s="366">
        <v>377.88130098089829</v>
      </c>
      <c r="AO1525" s="366">
        <v>364.02940618354324</v>
      </c>
      <c r="AP1525" s="366">
        <v>317.76321060382912</v>
      </c>
      <c r="AQ1525" s="366">
        <v>282.70460998564363</v>
      </c>
      <c r="AR1525" s="366">
        <v>335.94989010989008</v>
      </c>
      <c r="AS1525" s="411">
        <f t="shared" si="452"/>
        <v>4283.5925374919325</v>
      </c>
      <c r="AT1525" s="411">
        <f t="shared" si="453"/>
        <v>2593.98101781791</v>
      </c>
      <c r="AU1525" s="411">
        <f t="shared" si="454"/>
        <v>652.7719038205787</v>
      </c>
      <c r="AV1525" s="411">
        <f t="shared" si="455"/>
        <v>1036.8396158534435</v>
      </c>
      <c r="AW1525" s="366">
        <v>0</v>
      </c>
      <c r="AX1525" s="366">
        <v>0</v>
      </c>
      <c r="AY1525" s="366">
        <v>0</v>
      </c>
      <c r="AZ1525" s="366">
        <v>0</v>
      </c>
      <c r="BA1525" s="366">
        <v>0</v>
      </c>
      <c r="BB1525" s="366">
        <v>0</v>
      </c>
      <c r="BC1525" s="366">
        <v>0</v>
      </c>
      <c r="BD1525" s="366">
        <v>0</v>
      </c>
      <c r="BE1525" s="366">
        <v>0</v>
      </c>
      <c r="BF1525" s="366">
        <v>0</v>
      </c>
      <c r="BG1525" s="366">
        <v>0</v>
      </c>
      <c r="BH1525" s="366">
        <v>0</v>
      </c>
      <c r="BI1525" s="411">
        <f t="shared" si="456"/>
        <v>0</v>
      </c>
      <c r="BJ1525" s="366">
        <v>357</v>
      </c>
      <c r="BK1525" s="366">
        <v>388.591061452514</v>
      </c>
      <c r="BL1525" s="366">
        <v>418.89038983050841</v>
      </c>
      <c r="BM1525" s="366">
        <v>348.77152404867684</v>
      </c>
      <c r="BN1525" s="366">
        <v>385</v>
      </c>
      <c r="BO1525" s="366">
        <v>357.23498817966902</v>
      </c>
      <c r="BP1525" s="366">
        <v>349.77615611675958</v>
      </c>
      <c r="BQ1525" s="366">
        <v>377.88130098089829</v>
      </c>
      <c r="BR1525" s="366">
        <v>364.02940618354324</v>
      </c>
      <c r="BS1525" s="366">
        <v>317.76321060382912</v>
      </c>
      <c r="BT1525" s="366">
        <v>282.70460998564363</v>
      </c>
      <c r="BU1525" s="366">
        <v>335.94989010989008</v>
      </c>
      <c r="BV1525" s="411">
        <f t="shared" si="457"/>
        <v>4283.5925374919325</v>
      </c>
      <c r="BW1525" s="366">
        <v>-14.944355937000012</v>
      </c>
      <c r="BX1525" s="366">
        <v>-16.763152345982121</v>
      </c>
      <c r="BY1525" s="366">
        <v>-14.051852804156965</v>
      </c>
      <c r="BZ1525" s="366">
        <v>-12.280696323334496</v>
      </c>
      <c r="CA1525" s="366">
        <v>5.4189981999999759</v>
      </c>
      <c r="CB1525" s="366">
        <v>16.038010494608045</v>
      </c>
      <c r="CC1525" s="366">
        <v>11.156813199641647</v>
      </c>
      <c r="CD1525" s="366">
        <v>-19.510532667957818</v>
      </c>
      <c r="CE1525" s="366">
        <v>7.2716169829848809</v>
      </c>
      <c r="CF1525" s="366">
        <v>10.380595777148358</v>
      </c>
      <c r="CG1525" s="366">
        <v>-4.3589548149668644</v>
      </c>
      <c r="CH1525" s="366">
        <v>13.088899659135848</v>
      </c>
      <c r="CI1525" s="411">
        <f t="shared" si="458"/>
        <v>-18.554610579879522</v>
      </c>
      <c r="CJ1525" s="366">
        <v>342.05564406299999</v>
      </c>
      <c r="CK1525" s="366">
        <v>371.82790910653188</v>
      </c>
      <c r="CL1525" s="366">
        <v>404.83853702635145</v>
      </c>
      <c r="CM1525" s="366">
        <v>336.49082772534234</v>
      </c>
      <c r="CN1525" s="366">
        <v>390.41899819999998</v>
      </c>
      <c r="CO1525" s="366">
        <v>373.27299867427706</v>
      </c>
      <c r="CP1525" s="366">
        <v>360.93296931640123</v>
      </c>
      <c r="CQ1525" s="366">
        <v>358.37076831294047</v>
      </c>
      <c r="CR1525" s="366">
        <v>371.30102316652813</v>
      </c>
      <c r="CS1525" s="366">
        <v>328.14380638097748</v>
      </c>
      <c r="CT1525" s="366">
        <v>278.34565517067676</v>
      </c>
      <c r="CU1525" s="366">
        <v>349.03878976902593</v>
      </c>
      <c r="CV1525" s="411">
        <f t="shared" si="459"/>
        <v>4265.0379269120531</v>
      </c>
      <c r="CW1525" s="366">
        <v>0</v>
      </c>
      <c r="CX1525" s="366">
        <v>0</v>
      </c>
      <c r="CY1525" s="366">
        <v>0</v>
      </c>
      <c r="CZ1525" s="366">
        <v>0</v>
      </c>
      <c r="DA1525" s="366">
        <v>0</v>
      </c>
      <c r="DB1525" s="366">
        <v>0</v>
      </c>
      <c r="DC1525" s="366">
        <v>0</v>
      </c>
      <c r="DD1525" s="366">
        <v>0</v>
      </c>
      <c r="DE1525" s="366">
        <v>0</v>
      </c>
      <c r="DF1525" s="366">
        <v>0</v>
      </c>
      <c r="DG1525" s="366">
        <v>0</v>
      </c>
      <c r="DH1525" s="366">
        <v>0</v>
      </c>
      <c r="DI1525" s="411">
        <f t="shared" si="460"/>
        <v>0</v>
      </c>
      <c r="DJ1525" s="366">
        <v>342.05564406299999</v>
      </c>
      <c r="DK1525" s="366">
        <v>371.82790910653188</v>
      </c>
      <c r="DL1525" s="366">
        <v>404.83853702635145</v>
      </c>
      <c r="DM1525" s="366">
        <v>336.49082772534234</v>
      </c>
      <c r="DN1525" s="366">
        <v>390.41899819999998</v>
      </c>
      <c r="DO1525" s="366">
        <v>373.27299867427706</v>
      </c>
      <c r="DP1525" s="366">
        <v>360.93296931640123</v>
      </c>
      <c r="DQ1525" s="366">
        <v>358.37076831294047</v>
      </c>
      <c r="DR1525" s="366">
        <v>371.30102316652813</v>
      </c>
      <c r="DS1525" s="366">
        <v>328.14380638097748</v>
      </c>
      <c r="DT1525" s="366">
        <v>278.34565517067676</v>
      </c>
      <c r="DU1525" s="366">
        <v>349.03878976902593</v>
      </c>
      <c r="DV1525" s="411">
        <f t="shared" si="461"/>
        <v>4265.0379269120531</v>
      </c>
      <c r="DW1525" s="366">
        <v>342.05564406299999</v>
      </c>
      <c r="DX1525" s="366">
        <v>371.82790910653188</v>
      </c>
      <c r="DY1525" s="366">
        <v>404.83853702635145</v>
      </c>
      <c r="DZ1525" s="366">
        <v>336.49082772534234</v>
      </c>
      <c r="EA1525" s="366">
        <v>390.41899819999998</v>
      </c>
      <c r="EB1525" s="366">
        <v>373.27299867427706</v>
      </c>
      <c r="EC1525" s="366">
        <v>360.93296931640123</v>
      </c>
      <c r="ED1525" s="366">
        <v>358.37076831294047</v>
      </c>
      <c r="EE1525" s="366">
        <v>371.30102316652813</v>
      </c>
      <c r="EF1525" s="366">
        <v>328.14380638097748</v>
      </c>
      <c r="EG1525" s="366">
        <v>278.34565517067676</v>
      </c>
      <c r="EH1525" s="366">
        <v>349.03878976902593</v>
      </c>
      <c r="EI1525" s="411">
        <f t="shared" si="462"/>
        <v>4265.0379269120531</v>
      </c>
      <c r="EK1525" s="411">
        <f t="shared" si="463"/>
        <v>4265.0379269120531</v>
      </c>
      <c r="EL1525" s="7">
        <f t="shared" si="464"/>
        <v>0</v>
      </c>
    </row>
    <row r="1526" spans="1:142">
      <c r="A1526" s="365" t="str">
        <f t="shared" si="446"/>
        <v xml:space="preserve"> 257</v>
      </c>
      <c r="B1526" s="366" t="s">
        <v>997</v>
      </c>
      <c r="C1526" s="366" t="s">
        <v>1219</v>
      </c>
      <c r="D1526" s="366">
        <v>493850</v>
      </c>
      <c r="E1526" s="366">
        <v>479000</v>
      </c>
      <c r="F1526" s="366">
        <v>454100</v>
      </c>
      <c r="G1526" s="366">
        <v>496350</v>
      </c>
      <c r="H1526" s="366">
        <v>463500</v>
      </c>
      <c r="I1526" s="366">
        <v>480200</v>
      </c>
      <c r="J1526" s="366">
        <v>521800</v>
      </c>
      <c r="K1526" s="366">
        <v>498550</v>
      </c>
      <c r="L1526" s="366">
        <v>461750</v>
      </c>
      <c r="M1526" s="366">
        <v>459350</v>
      </c>
      <c r="N1526" s="366">
        <v>470350</v>
      </c>
      <c r="O1526" s="366">
        <v>524750</v>
      </c>
      <c r="P1526" s="411">
        <f t="shared" si="447"/>
        <v>5803550</v>
      </c>
      <c r="Q1526" s="411">
        <f t="shared" si="465"/>
        <v>3371967.7419354841</v>
      </c>
      <c r="R1526" s="411">
        <f t="shared" si="466"/>
        <v>849752.94771968853</v>
      </c>
      <c r="S1526" s="411">
        <f t="shared" si="467"/>
        <v>1581829.3103448276</v>
      </c>
      <c r="T1526" s="366">
        <v>0</v>
      </c>
      <c r="U1526" s="366">
        <v>14727.104604122578</v>
      </c>
      <c r="V1526" s="366">
        <v>36152.902118644037</v>
      </c>
      <c r="W1526" s="366">
        <v>-51330.087502414535</v>
      </c>
      <c r="X1526" s="366">
        <v>0</v>
      </c>
      <c r="Y1526" s="366">
        <v>-8924.6117475904757</v>
      </c>
      <c r="Z1526" s="366">
        <v>-333.71925221383572</v>
      </c>
      <c r="AA1526" s="366">
        <v>45937.63758389256</v>
      </c>
      <c r="AB1526" s="366">
        <v>6468.8810731228441</v>
      </c>
      <c r="AC1526" s="366">
        <v>-4631.8355424644542</v>
      </c>
      <c r="AD1526" s="366">
        <v>-54818.395916414098</v>
      </c>
      <c r="AE1526" s="366">
        <v>21038.559861191432</v>
      </c>
      <c r="AF1526" s="411">
        <f t="shared" si="451"/>
        <v>4286.4352798760519</v>
      </c>
      <c r="AG1526" s="366">
        <v>493850</v>
      </c>
      <c r="AH1526" s="366">
        <v>493727.10460412258</v>
      </c>
      <c r="AI1526" s="366">
        <v>490252.90211864404</v>
      </c>
      <c r="AJ1526" s="366">
        <v>445019.91249758546</v>
      </c>
      <c r="AK1526" s="366">
        <v>463500</v>
      </c>
      <c r="AL1526" s="366">
        <v>471275.38825240952</v>
      </c>
      <c r="AM1526" s="366">
        <v>521466.28074778616</v>
      </c>
      <c r="AN1526" s="366">
        <v>544487.63758389256</v>
      </c>
      <c r="AO1526" s="366">
        <v>468218.88107312284</v>
      </c>
      <c r="AP1526" s="366">
        <v>454718.16445753555</v>
      </c>
      <c r="AQ1526" s="366">
        <v>415531.6040835859</v>
      </c>
      <c r="AR1526" s="366">
        <v>545788.55986119143</v>
      </c>
      <c r="AS1526" s="411">
        <f t="shared" si="452"/>
        <v>5807836.435279876</v>
      </c>
      <c r="AT1526" s="411">
        <f t="shared" si="453"/>
        <v>3362270.0952932001</v>
      </c>
      <c r="AU1526" s="411">
        <f t="shared" si="454"/>
        <v>900364.18232281215</v>
      </c>
      <c r="AV1526" s="411">
        <f t="shared" si="455"/>
        <v>1545202.1576638641</v>
      </c>
      <c r="AW1526" s="366">
        <v>0</v>
      </c>
      <c r="AX1526" s="366">
        <v>0</v>
      </c>
      <c r="AY1526" s="366">
        <v>0</v>
      </c>
      <c r="AZ1526" s="366">
        <v>0</v>
      </c>
      <c r="BA1526" s="366">
        <v>0</v>
      </c>
      <c r="BB1526" s="366">
        <v>0</v>
      </c>
      <c r="BC1526" s="366">
        <v>0</v>
      </c>
      <c r="BD1526" s="366">
        <v>0</v>
      </c>
      <c r="BE1526" s="366">
        <v>0</v>
      </c>
      <c r="BF1526" s="366">
        <v>0</v>
      </c>
      <c r="BG1526" s="366">
        <v>0</v>
      </c>
      <c r="BH1526" s="366">
        <v>0</v>
      </c>
      <c r="BI1526" s="411">
        <f t="shared" si="456"/>
        <v>0</v>
      </c>
      <c r="BJ1526" s="366">
        <v>493850</v>
      </c>
      <c r="BK1526" s="366">
        <v>493727.10460412258</v>
      </c>
      <c r="BL1526" s="366">
        <v>490252.90211864404</v>
      </c>
      <c r="BM1526" s="366">
        <v>445019.91249758546</v>
      </c>
      <c r="BN1526" s="366">
        <v>463500</v>
      </c>
      <c r="BO1526" s="366">
        <v>471275.38825240952</v>
      </c>
      <c r="BP1526" s="366">
        <v>521466.28074778616</v>
      </c>
      <c r="BQ1526" s="366">
        <v>544487.63758389256</v>
      </c>
      <c r="BR1526" s="366">
        <v>468218.88107312284</v>
      </c>
      <c r="BS1526" s="366">
        <v>454718.16445753555</v>
      </c>
      <c r="BT1526" s="366">
        <v>415531.6040835859</v>
      </c>
      <c r="BU1526" s="366">
        <v>545788.55986119143</v>
      </c>
      <c r="BV1526" s="411">
        <f t="shared" si="457"/>
        <v>5807836.435279876</v>
      </c>
      <c r="BW1526" s="366">
        <v>-20673.025712850038</v>
      </c>
      <c r="BX1526" s="366">
        <v>-21298.541044364567</v>
      </c>
      <c r="BY1526" s="366">
        <v>-16445.738037030096</v>
      </c>
      <c r="BZ1526" s="366">
        <v>-15669.726529786829</v>
      </c>
      <c r="CA1526" s="366">
        <v>6523.9108199999318</v>
      </c>
      <c r="CB1526" s="366">
        <v>21157.836921732931</v>
      </c>
      <c r="CC1526" s="366">
        <v>16633.214650208596</v>
      </c>
      <c r="CD1526" s="366">
        <v>-28112.647576908639</v>
      </c>
      <c r="CE1526" s="366">
        <v>9352.8388353572809</v>
      </c>
      <c r="CF1526" s="366">
        <v>14854.600218794716</v>
      </c>
      <c r="CG1526" s="366">
        <v>-6406.9824913113844</v>
      </c>
      <c r="CH1526" s="366">
        <v>21264.396582450601</v>
      </c>
      <c r="CI1526" s="411">
        <f t="shared" si="458"/>
        <v>-18819.863363707496</v>
      </c>
      <c r="CJ1526" s="366">
        <v>473176.97428714996</v>
      </c>
      <c r="CK1526" s="366">
        <v>472428.56355975801</v>
      </c>
      <c r="CL1526" s="366">
        <v>473807.16408161394</v>
      </c>
      <c r="CM1526" s="366">
        <v>429350.18596779864</v>
      </c>
      <c r="CN1526" s="366">
        <v>470023.91081999993</v>
      </c>
      <c r="CO1526" s="366">
        <v>492433.22517414246</v>
      </c>
      <c r="CP1526" s="366">
        <v>538099.49539799476</v>
      </c>
      <c r="CQ1526" s="366">
        <v>516374.99000698392</v>
      </c>
      <c r="CR1526" s="366">
        <v>477571.71990848013</v>
      </c>
      <c r="CS1526" s="366">
        <v>469572.76467633026</v>
      </c>
      <c r="CT1526" s="366">
        <v>409124.62159227452</v>
      </c>
      <c r="CU1526" s="366">
        <v>567052.95644364203</v>
      </c>
      <c r="CV1526" s="411">
        <f t="shared" si="459"/>
        <v>5789016.5719161695</v>
      </c>
      <c r="CW1526" s="366">
        <v>0</v>
      </c>
      <c r="CX1526" s="366">
        <v>0</v>
      </c>
      <c r="CY1526" s="366">
        <v>0</v>
      </c>
      <c r="CZ1526" s="366">
        <v>0</v>
      </c>
      <c r="DA1526" s="366">
        <v>0</v>
      </c>
      <c r="DB1526" s="366">
        <v>0</v>
      </c>
      <c r="DC1526" s="366">
        <v>0</v>
      </c>
      <c r="DD1526" s="366">
        <v>0</v>
      </c>
      <c r="DE1526" s="366">
        <v>0</v>
      </c>
      <c r="DF1526" s="366">
        <v>0</v>
      </c>
      <c r="DG1526" s="366">
        <v>0</v>
      </c>
      <c r="DH1526" s="366">
        <v>0</v>
      </c>
      <c r="DI1526" s="411">
        <f t="shared" si="460"/>
        <v>0</v>
      </c>
      <c r="DJ1526" s="366">
        <v>473176.97428714996</v>
      </c>
      <c r="DK1526" s="366">
        <v>472428.56355975801</v>
      </c>
      <c r="DL1526" s="366">
        <v>473807.16408161394</v>
      </c>
      <c r="DM1526" s="366">
        <v>429350.18596779864</v>
      </c>
      <c r="DN1526" s="366">
        <v>470023.91081999993</v>
      </c>
      <c r="DO1526" s="366">
        <v>492433.22517414246</v>
      </c>
      <c r="DP1526" s="366">
        <v>538099.49539799476</v>
      </c>
      <c r="DQ1526" s="366">
        <v>516374.99000698392</v>
      </c>
      <c r="DR1526" s="366">
        <v>477571.71990848013</v>
      </c>
      <c r="DS1526" s="366">
        <v>469572.76467633026</v>
      </c>
      <c r="DT1526" s="366">
        <v>409124.62159227452</v>
      </c>
      <c r="DU1526" s="366">
        <v>567052.95644364203</v>
      </c>
      <c r="DV1526" s="411">
        <f t="shared" si="461"/>
        <v>5789016.5719161695</v>
      </c>
      <c r="DW1526" s="366">
        <v>473176.97428714996</v>
      </c>
      <c r="DX1526" s="366">
        <v>472428.56355975801</v>
      </c>
      <c r="DY1526" s="366">
        <v>473807.16408161394</v>
      </c>
      <c r="DZ1526" s="366">
        <v>429350.18596779864</v>
      </c>
      <c r="EA1526" s="366">
        <v>470023.91081999993</v>
      </c>
      <c r="EB1526" s="366">
        <v>492433.22517414246</v>
      </c>
      <c r="EC1526" s="366">
        <v>538099.49539799476</v>
      </c>
      <c r="ED1526" s="366">
        <v>516374.99000698392</v>
      </c>
      <c r="EE1526" s="366">
        <v>477571.71990848013</v>
      </c>
      <c r="EF1526" s="366">
        <v>469572.76467633026</v>
      </c>
      <c r="EG1526" s="366">
        <v>409124.62159227452</v>
      </c>
      <c r="EH1526" s="366">
        <v>567052.95644364203</v>
      </c>
      <c r="EI1526" s="411">
        <f t="shared" si="462"/>
        <v>5789016.5719161695</v>
      </c>
      <c r="EK1526" s="411">
        <f t="shared" si="463"/>
        <v>5789016.5719161686</v>
      </c>
      <c r="EL1526" s="7">
        <f t="shared" si="464"/>
        <v>0</v>
      </c>
    </row>
    <row r="1527" spans="1:142">
      <c r="A1527" s="365" t="str">
        <f t="shared" si="446"/>
        <v xml:space="preserve"> 257</v>
      </c>
      <c r="B1527" s="366" t="s">
        <v>997</v>
      </c>
      <c r="C1527" s="366" t="s">
        <v>919</v>
      </c>
      <c r="D1527" s="366">
        <v>2</v>
      </c>
      <c r="E1527" s="366">
        <v>2</v>
      </c>
      <c r="F1527" s="366">
        <v>2</v>
      </c>
      <c r="G1527" s="366">
        <v>2</v>
      </c>
      <c r="H1527" s="366">
        <v>2</v>
      </c>
      <c r="I1527" s="366">
        <v>2</v>
      </c>
      <c r="J1527" s="366">
        <v>2</v>
      </c>
      <c r="K1527" s="366">
        <v>2</v>
      </c>
      <c r="L1527" s="366">
        <v>2</v>
      </c>
      <c r="M1527" s="366">
        <v>2</v>
      </c>
      <c r="N1527" s="366">
        <v>2</v>
      </c>
      <c r="O1527" s="366">
        <v>2</v>
      </c>
      <c r="P1527" s="411">
        <f t="shared" si="447"/>
        <v>24</v>
      </c>
      <c r="Q1527" s="411">
        <f t="shared" si="465"/>
        <v>13.935483870967742</v>
      </c>
      <c r="R1527" s="411">
        <f t="shared" si="466"/>
        <v>3.5127919911012233</v>
      </c>
      <c r="S1527" s="411">
        <f t="shared" si="467"/>
        <v>6.5517241379310347</v>
      </c>
      <c r="T1527" s="366">
        <v>0</v>
      </c>
      <c r="U1527" s="366">
        <v>0</v>
      </c>
      <c r="V1527" s="366">
        <v>0</v>
      </c>
      <c r="W1527" s="366">
        <v>0</v>
      </c>
      <c r="X1527" s="366">
        <v>0</v>
      </c>
      <c r="Y1527" s="366">
        <v>0</v>
      </c>
      <c r="Z1527" s="366">
        <v>0</v>
      </c>
      <c r="AA1527" s="366">
        <v>0</v>
      </c>
      <c r="AB1527" s="366">
        <v>0</v>
      </c>
      <c r="AC1527" s="366">
        <v>0</v>
      </c>
      <c r="AD1527" s="366">
        <v>0</v>
      </c>
      <c r="AE1527" s="366">
        <v>0</v>
      </c>
      <c r="AF1527" s="411">
        <f t="shared" si="451"/>
        <v>0</v>
      </c>
      <c r="AG1527" s="366">
        <v>2</v>
      </c>
      <c r="AH1527" s="366">
        <v>2</v>
      </c>
      <c r="AI1527" s="366">
        <v>2</v>
      </c>
      <c r="AJ1527" s="366">
        <v>2</v>
      </c>
      <c r="AK1527" s="366">
        <v>2</v>
      </c>
      <c r="AL1527" s="366">
        <v>2</v>
      </c>
      <c r="AM1527" s="366">
        <v>2</v>
      </c>
      <c r="AN1527" s="366">
        <v>2</v>
      </c>
      <c r="AO1527" s="366">
        <v>2</v>
      </c>
      <c r="AP1527" s="366">
        <v>2</v>
      </c>
      <c r="AQ1527" s="366">
        <v>2</v>
      </c>
      <c r="AR1527" s="366">
        <v>2</v>
      </c>
      <c r="AS1527" s="411">
        <f t="shared" si="452"/>
        <v>24</v>
      </c>
      <c r="AT1527" s="411">
        <f t="shared" si="453"/>
        <v>13.935483870967742</v>
      </c>
      <c r="AU1527" s="411">
        <f t="shared" si="454"/>
        <v>3.5127919911012233</v>
      </c>
      <c r="AV1527" s="411">
        <f t="shared" si="455"/>
        <v>6.5517241379310347</v>
      </c>
      <c r="AW1527" s="366">
        <v>0</v>
      </c>
      <c r="AX1527" s="366">
        <v>0</v>
      </c>
      <c r="AY1527" s="366">
        <v>0</v>
      </c>
      <c r="AZ1527" s="366">
        <v>0</v>
      </c>
      <c r="BA1527" s="366">
        <v>0</v>
      </c>
      <c r="BB1527" s="366">
        <v>0</v>
      </c>
      <c r="BC1527" s="366">
        <v>0</v>
      </c>
      <c r="BD1527" s="366">
        <v>0</v>
      </c>
      <c r="BE1527" s="366">
        <v>0</v>
      </c>
      <c r="BF1527" s="366">
        <v>0</v>
      </c>
      <c r="BG1527" s="366">
        <v>0</v>
      </c>
      <c r="BH1527" s="366">
        <v>0</v>
      </c>
      <c r="BI1527" s="411">
        <f t="shared" si="456"/>
        <v>0</v>
      </c>
      <c r="BJ1527" s="366">
        <v>2</v>
      </c>
      <c r="BK1527" s="366">
        <v>2</v>
      </c>
      <c r="BL1527" s="366">
        <v>2</v>
      </c>
      <c r="BM1527" s="366">
        <v>2</v>
      </c>
      <c r="BN1527" s="366">
        <v>2</v>
      </c>
      <c r="BO1527" s="366">
        <v>2</v>
      </c>
      <c r="BP1527" s="366">
        <v>2</v>
      </c>
      <c r="BQ1527" s="366">
        <v>2</v>
      </c>
      <c r="BR1527" s="366">
        <v>2</v>
      </c>
      <c r="BS1527" s="366">
        <v>2</v>
      </c>
      <c r="BT1527" s="366">
        <v>2</v>
      </c>
      <c r="BU1527" s="366">
        <v>2</v>
      </c>
      <c r="BV1527" s="411">
        <f t="shared" si="457"/>
        <v>24</v>
      </c>
      <c r="BW1527" s="366">
        <v>0</v>
      </c>
      <c r="BX1527" s="366">
        <v>0</v>
      </c>
      <c r="BY1527" s="366">
        <v>0</v>
      </c>
      <c r="BZ1527" s="366">
        <v>0</v>
      </c>
      <c r="CA1527" s="366">
        <v>0</v>
      </c>
      <c r="CB1527" s="366">
        <v>0</v>
      </c>
      <c r="CC1527" s="366">
        <v>0</v>
      </c>
      <c r="CD1527" s="366">
        <v>0</v>
      </c>
      <c r="CE1527" s="366">
        <v>0</v>
      </c>
      <c r="CF1527" s="366">
        <v>0</v>
      </c>
      <c r="CG1527" s="366">
        <v>0</v>
      </c>
      <c r="CH1527" s="366">
        <v>0</v>
      </c>
      <c r="CI1527" s="411">
        <f t="shared" si="458"/>
        <v>0</v>
      </c>
      <c r="CJ1527" s="366">
        <v>2</v>
      </c>
      <c r="CK1527" s="366">
        <v>2</v>
      </c>
      <c r="CL1527" s="366">
        <v>2</v>
      </c>
      <c r="CM1527" s="366">
        <v>2</v>
      </c>
      <c r="CN1527" s="366">
        <v>2</v>
      </c>
      <c r="CO1527" s="366">
        <v>2</v>
      </c>
      <c r="CP1527" s="366">
        <v>2</v>
      </c>
      <c r="CQ1527" s="366">
        <v>2</v>
      </c>
      <c r="CR1527" s="366">
        <v>2</v>
      </c>
      <c r="CS1527" s="366">
        <v>2</v>
      </c>
      <c r="CT1527" s="366">
        <v>2</v>
      </c>
      <c r="CU1527" s="366">
        <v>2</v>
      </c>
      <c r="CV1527" s="411">
        <f t="shared" si="459"/>
        <v>24</v>
      </c>
      <c r="CW1527" s="366">
        <v>0</v>
      </c>
      <c r="CX1527" s="366">
        <v>0</v>
      </c>
      <c r="CY1527" s="366">
        <v>0</v>
      </c>
      <c r="CZ1527" s="366">
        <v>0</v>
      </c>
      <c r="DA1527" s="366">
        <v>0</v>
      </c>
      <c r="DB1527" s="366">
        <v>0</v>
      </c>
      <c r="DC1527" s="366">
        <v>0</v>
      </c>
      <c r="DD1527" s="366">
        <v>0</v>
      </c>
      <c r="DE1527" s="366">
        <v>0</v>
      </c>
      <c r="DF1527" s="366">
        <v>0</v>
      </c>
      <c r="DG1527" s="366">
        <v>0</v>
      </c>
      <c r="DH1527" s="366">
        <v>0</v>
      </c>
      <c r="DI1527" s="411">
        <f t="shared" si="460"/>
        <v>0</v>
      </c>
      <c r="DJ1527" s="366">
        <v>2</v>
      </c>
      <c r="DK1527" s="366">
        <v>2</v>
      </c>
      <c r="DL1527" s="366">
        <v>2</v>
      </c>
      <c r="DM1527" s="366">
        <v>2</v>
      </c>
      <c r="DN1527" s="366">
        <v>2</v>
      </c>
      <c r="DO1527" s="366">
        <v>2</v>
      </c>
      <c r="DP1527" s="366">
        <v>2</v>
      </c>
      <c r="DQ1527" s="366">
        <v>2</v>
      </c>
      <c r="DR1527" s="366">
        <v>2</v>
      </c>
      <c r="DS1527" s="366">
        <v>2</v>
      </c>
      <c r="DT1527" s="366">
        <v>2</v>
      </c>
      <c r="DU1527" s="366">
        <v>2</v>
      </c>
      <c r="DV1527" s="411">
        <f t="shared" si="461"/>
        <v>24</v>
      </c>
      <c r="DW1527" s="366">
        <v>2</v>
      </c>
      <c r="DX1527" s="366">
        <v>2</v>
      </c>
      <c r="DY1527" s="366">
        <v>2</v>
      </c>
      <c r="DZ1527" s="366">
        <v>2</v>
      </c>
      <c r="EA1527" s="366">
        <v>2</v>
      </c>
      <c r="EB1527" s="366">
        <v>2</v>
      </c>
      <c r="EC1527" s="366">
        <v>2</v>
      </c>
      <c r="ED1527" s="366">
        <v>2</v>
      </c>
      <c r="EE1527" s="366">
        <v>2</v>
      </c>
      <c r="EF1527" s="366">
        <v>2</v>
      </c>
      <c r="EG1527" s="366">
        <v>2</v>
      </c>
      <c r="EH1527" s="366">
        <v>2</v>
      </c>
      <c r="EI1527" s="411">
        <f t="shared" si="462"/>
        <v>24</v>
      </c>
      <c r="EK1527" s="411">
        <f t="shared" si="463"/>
        <v>24</v>
      </c>
      <c r="EL1527" s="7">
        <f t="shared" si="464"/>
        <v>0</v>
      </c>
    </row>
    <row r="1528" spans="1:142">
      <c r="A1528" s="365" t="str">
        <f t="shared" si="446"/>
        <v xml:space="preserve"> 257</v>
      </c>
      <c r="B1528" s="366" t="s">
        <v>997</v>
      </c>
      <c r="C1528" s="366" t="s">
        <v>989</v>
      </c>
      <c r="D1528" s="366">
        <v>357</v>
      </c>
      <c r="E1528" s="366">
        <v>377</v>
      </c>
      <c r="F1528" s="366">
        <v>388</v>
      </c>
      <c r="G1528" s="366">
        <v>389</v>
      </c>
      <c r="H1528" s="366">
        <v>385</v>
      </c>
      <c r="I1528" s="366">
        <v>364</v>
      </c>
      <c r="J1528" s="366">
        <v>350</v>
      </c>
      <c r="K1528" s="366">
        <v>346</v>
      </c>
      <c r="L1528" s="366">
        <v>359</v>
      </c>
      <c r="M1528" s="366">
        <v>321</v>
      </c>
      <c r="N1528" s="366">
        <v>320</v>
      </c>
      <c r="O1528" s="366">
        <v>323</v>
      </c>
      <c r="P1528" s="411">
        <f t="shared" si="447"/>
        <v>4279</v>
      </c>
      <c r="Q1528" s="411">
        <f t="shared" si="465"/>
        <v>2598.7096774193551</v>
      </c>
      <c r="R1528" s="411">
        <f t="shared" si="466"/>
        <v>617.25583982202443</v>
      </c>
      <c r="S1528" s="411">
        <f t="shared" si="467"/>
        <v>1063.0344827586207</v>
      </c>
      <c r="T1528" s="366">
        <v>0</v>
      </c>
      <c r="U1528" s="366">
        <v>11.591061452513998</v>
      </c>
      <c r="V1528" s="366">
        <v>30.890389830508411</v>
      </c>
      <c r="W1528" s="366">
        <v>-40.228475951323162</v>
      </c>
      <c r="X1528" s="366">
        <v>0</v>
      </c>
      <c r="Y1528" s="366">
        <v>-6.765011820330983</v>
      </c>
      <c r="Z1528" s="366">
        <v>-0.22384388324041993</v>
      </c>
      <c r="AA1528" s="366">
        <v>31.881300980898288</v>
      </c>
      <c r="AB1528" s="366">
        <v>5.0294061835432444</v>
      </c>
      <c r="AC1528" s="366">
        <v>-3.2367893961708774</v>
      </c>
      <c r="AD1528" s="366">
        <v>-37.295390014356371</v>
      </c>
      <c r="AE1528" s="366">
        <v>12.949890109890077</v>
      </c>
      <c r="AF1528" s="411">
        <f t="shared" si="451"/>
        <v>4.5925374919322053</v>
      </c>
      <c r="AG1528" s="366">
        <v>357</v>
      </c>
      <c r="AH1528" s="366">
        <v>388.591061452514</v>
      </c>
      <c r="AI1528" s="366">
        <v>418.89038983050841</v>
      </c>
      <c r="AJ1528" s="366">
        <v>348.77152404867684</v>
      </c>
      <c r="AK1528" s="366">
        <v>385</v>
      </c>
      <c r="AL1528" s="366">
        <v>357.23498817966902</v>
      </c>
      <c r="AM1528" s="366">
        <v>349.77615611675958</v>
      </c>
      <c r="AN1528" s="366">
        <v>377.88130098089829</v>
      </c>
      <c r="AO1528" s="366">
        <v>364.02940618354324</v>
      </c>
      <c r="AP1528" s="366">
        <v>317.76321060382912</v>
      </c>
      <c r="AQ1528" s="366">
        <v>282.70460998564363</v>
      </c>
      <c r="AR1528" s="366">
        <v>335.94989010989008</v>
      </c>
      <c r="AS1528" s="411">
        <f t="shared" si="452"/>
        <v>4283.5925374919325</v>
      </c>
      <c r="AT1528" s="411">
        <f t="shared" si="453"/>
        <v>2593.98101781791</v>
      </c>
      <c r="AU1528" s="411">
        <f t="shared" si="454"/>
        <v>652.7719038205787</v>
      </c>
      <c r="AV1528" s="411">
        <f t="shared" si="455"/>
        <v>1036.8396158534435</v>
      </c>
      <c r="AW1528" s="366">
        <v>0</v>
      </c>
      <c r="AX1528" s="366">
        <v>0</v>
      </c>
      <c r="AY1528" s="366">
        <v>0</v>
      </c>
      <c r="AZ1528" s="366">
        <v>0</v>
      </c>
      <c r="BA1528" s="366">
        <v>0</v>
      </c>
      <c r="BB1528" s="366">
        <v>0</v>
      </c>
      <c r="BC1528" s="366">
        <v>0</v>
      </c>
      <c r="BD1528" s="366">
        <v>0</v>
      </c>
      <c r="BE1528" s="366">
        <v>0</v>
      </c>
      <c r="BF1528" s="366">
        <v>0</v>
      </c>
      <c r="BG1528" s="366">
        <v>0</v>
      </c>
      <c r="BH1528" s="366">
        <v>0</v>
      </c>
      <c r="BI1528" s="411">
        <f t="shared" si="456"/>
        <v>0</v>
      </c>
      <c r="BJ1528" s="366">
        <v>357</v>
      </c>
      <c r="BK1528" s="366">
        <v>388.591061452514</v>
      </c>
      <c r="BL1528" s="366">
        <v>418.89038983050841</v>
      </c>
      <c r="BM1528" s="366">
        <v>348.77152404867684</v>
      </c>
      <c r="BN1528" s="366">
        <v>385</v>
      </c>
      <c r="BO1528" s="366">
        <v>357.23498817966902</v>
      </c>
      <c r="BP1528" s="366">
        <v>349.77615611675958</v>
      </c>
      <c r="BQ1528" s="366">
        <v>377.88130098089829</v>
      </c>
      <c r="BR1528" s="366">
        <v>364.02940618354324</v>
      </c>
      <c r="BS1528" s="366">
        <v>317.76321060382912</v>
      </c>
      <c r="BT1528" s="366">
        <v>282.70460998564363</v>
      </c>
      <c r="BU1528" s="366">
        <v>335.94989010989008</v>
      </c>
      <c r="BV1528" s="411">
        <f t="shared" si="457"/>
        <v>4283.5925374919325</v>
      </c>
      <c r="BW1528" s="366">
        <v>-14.944355937000012</v>
      </c>
      <c r="BX1528" s="366">
        <v>-16.763152345982121</v>
      </c>
      <c r="BY1528" s="366">
        <v>-14.051852804156965</v>
      </c>
      <c r="BZ1528" s="366">
        <v>-12.280696323334496</v>
      </c>
      <c r="CA1528" s="366">
        <v>5.4189981999999759</v>
      </c>
      <c r="CB1528" s="366">
        <v>16.038010494608045</v>
      </c>
      <c r="CC1528" s="366">
        <v>11.156813199641647</v>
      </c>
      <c r="CD1528" s="366">
        <v>-19.510532667957818</v>
      </c>
      <c r="CE1528" s="366">
        <v>7.2716169829848809</v>
      </c>
      <c r="CF1528" s="366">
        <v>10.380595777148358</v>
      </c>
      <c r="CG1528" s="366">
        <v>-4.3589548149668644</v>
      </c>
      <c r="CH1528" s="366">
        <v>13.088899659135848</v>
      </c>
      <c r="CI1528" s="411">
        <f t="shared" si="458"/>
        <v>-18.554610579879522</v>
      </c>
      <c r="CJ1528" s="366">
        <v>342.05564406299999</v>
      </c>
      <c r="CK1528" s="366">
        <v>371.82790910653188</v>
      </c>
      <c r="CL1528" s="366">
        <v>404.83853702635145</v>
      </c>
      <c r="CM1528" s="366">
        <v>336.49082772534234</v>
      </c>
      <c r="CN1528" s="366">
        <v>390.41899819999998</v>
      </c>
      <c r="CO1528" s="366">
        <v>373.27299867427706</v>
      </c>
      <c r="CP1528" s="366">
        <v>360.93296931640123</v>
      </c>
      <c r="CQ1528" s="366">
        <v>358.37076831294047</v>
      </c>
      <c r="CR1528" s="366">
        <v>371.30102316652813</v>
      </c>
      <c r="CS1528" s="366">
        <v>328.14380638097748</v>
      </c>
      <c r="CT1528" s="366">
        <v>278.34565517067676</v>
      </c>
      <c r="CU1528" s="366">
        <v>349.03878976902593</v>
      </c>
      <c r="CV1528" s="411">
        <f t="shared" si="459"/>
        <v>4265.0379269120531</v>
      </c>
      <c r="CW1528" s="366">
        <v>0</v>
      </c>
      <c r="CX1528" s="366">
        <v>0</v>
      </c>
      <c r="CY1528" s="366">
        <v>0</v>
      </c>
      <c r="CZ1528" s="366">
        <v>0</v>
      </c>
      <c r="DA1528" s="366">
        <v>0</v>
      </c>
      <c r="DB1528" s="366">
        <v>0</v>
      </c>
      <c r="DC1528" s="366">
        <v>0</v>
      </c>
      <c r="DD1528" s="366">
        <v>0</v>
      </c>
      <c r="DE1528" s="366">
        <v>0</v>
      </c>
      <c r="DF1528" s="366">
        <v>0</v>
      </c>
      <c r="DG1528" s="366">
        <v>0</v>
      </c>
      <c r="DH1528" s="366">
        <v>0</v>
      </c>
      <c r="DI1528" s="411">
        <f t="shared" si="460"/>
        <v>0</v>
      </c>
      <c r="DJ1528" s="366">
        <v>342.05564406299999</v>
      </c>
      <c r="DK1528" s="366">
        <v>371.82790910653188</v>
      </c>
      <c r="DL1528" s="366">
        <v>404.83853702635145</v>
      </c>
      <c r="DM1528" s="366">
        <v>336.49082772534234</v>
      </c>
      <c r="DN1528" s="366">
        <v>390.41899819999998</v>
      </c>
      <c r="DO1528" s="366">
        <v>373.27299867427706</v>
      </c>
      <c r="DP1528" s="366">
        <v>360.93296931640123</v>
      </c>
      <c r="DQ1528" s="366">
        <v>358.37076831294047</v>
      </c>
      <c r="DR1528" s="366">
        <v>371.30102316652813</v>
      </c>
      <c r="DS1528" s="366">
        <v>328.14380638097748</v>
      </c>
      <c r="DT1528" s="366">
        <v>278.34565517067676</v>
      </c>
      <c r="DU1528" s="366">
        <v>349.03878976902593</v>
      </c>
      <c r="DV1528" s="411">
        <f t="shared" si="461"/>
        <v>4265.0379269120531</v>
      </c>
      <c r="DW1528" s="366">
        <v>342.05564406299999</v>
      </c>
      <c r="DX1528" s="366">
        <v>371.82790910653188</v>
      </c>
      <c r="DY1528" s="366">
        <v>404.83853702635145</v>
      </c>
      <c r="DZ1528" s="366">
        <v>336.49082772534234</v>
      </c>
      <c r="EA1528" s="366">
        <v>390.41899819999998</v>
      </c>
      <c r="EB1528" s="366">
        <v>373.27299867427706</v>
      </c>
      <c r="EC1528" s="366">
        <v>360.93296931640123</v>
      </c>
      <c r="ED1528" s="366">
        <v>358.37076831294047</v>
      </c>
      <c r="EE1528" s="366">
        <v>371.30102316652813</v>
      </c>
      <c r="EF1528" s="366">
        <v>328.14380638097748</v>
      </c>
      <c r="EG1528" s="366">
        <v>278.34565517067676</v>
      </c>
      <c r="EH1528" s="366">
        <v>349.03878976902593</v>
      </c>
      <c r="EI1528" s="411">
        <f t="shared" si="462"/>
        <v>4265.0379269120531</v>
      </c>
      <c r="EK1528" s="411">
        <f t="shared" si="463"/>
        <v>4265.0379269120531</v>
      </c>
      <c r="EL1528" s="7">
        <f t="shared" si="464"/>
        <v>0</v>
      </c>
    </row>
    <row r="1529" spans="1:142">
      <c r="A1529" s="365" t="str">
        <f t="shared" si="446"/>
        <v xml:space="preserve"> 257</v>
      </c>
      <c r="B1529" s="366" t="s">
        <v>997</v>
      </c>
      <c r="C1529" s="366" t="s">
        <v>973</v>
      </c>
      <c r="D1529" s="366">
        <v>435</v>
      </c>
      <c r="E1529" s="366">
        <v>402</v>
      </c>
      <c r="F1529" s="366">
        <v>393</v>
      </c>
      <c r="G1529" s="366">
        <v>393</v>
      </c>
      <c r="H1529" s="366">
        <v>418</v>
      </c>
      <c r="I1529" s="366">
        <v>427</v>
      </c>
      <c r="J1529" s="366">
        <v>428</v>
      </c>
      <c r="K1529" s="366">
        <v>425</v>
      </c>
      <c r="L1529" s="366">
        <v>542</v>
      </c>
      <c r="M1529" s="366">
        <v>490</v>
      </c>
      <c r="N1529" s="366">
        <v>491</v>
      </c>
      <c r="O1529" s="366">
        <v>486</v>
      </c>
      <c r="P1529" s="411">
        <f t="shared" si="447"/>
        <v>5330</v>
      </c>
      <c r="Q1529" s="411">
        <f t="shared" si="465"/>
        <v>2882.1935483870966</v>
      </c>
      <c r="R1529" s="411">
        <f t="shared" si="466"/>
        <v>831.28921023359294</v>
      </c>
      <c r="S1529" s="411">
        <f t="shared" si="467"/>
        <v>1616.5172413793102</v>
      </c>
      <c r="T1529" s="366">
        <v>0</v>
      </c>
      <c r="U1529" s="366">
        <v>12.35969947986905</v>
      </c>
      <c r="V1529" s="366">
        <v>31.288461864406713</v>
      </c>
      <c r="W1529" s="366">
        <v>-40.642136372416473</v>
      </c>
      <c r="X1529" s="366">
        <v>0</v>
      </c>
      <c r="Y1529" s="366">
        <v>-7.9358792507728708</v>
      </c>
      <c r="Z1529" s="366">
        <v>-0.27372909150540181</v>
      </c>
      <c r="AA1529" s="366">
        <v>39.160557563242094</v>
      </c>
      <c r="AB1529" s="366">
        <v>7.593142483232441</v>
      </c>
      <c r="AC1529" s="366">
        <v>-4.9408934707903995</v>
      </c>
      <c r="AD1529" s="366">
        <v>-57.225114053278048</v>
      </c>
      <c r="AE1529" s="366">
        <v>19.484973973394972</v>
      </c>
      <c r="AF1529" s="411">
        <f t="shared" si="451"/>
        <v>-1.1309168746179239</v>
      </c>
      <c r="AG1529" s="366">
        <v>435</v>
      </c>
      <c r="AH1529" s="366">
        <v>414.35969947986905</v>
      </c>
      <c r="AI1529" s="366">
        <v>424.28846186440671</v>
      </c>
      <c r="AJ1529" s="366">
        <v>352.35786362758353</v>
      </c>
      <c r="AK1529" s="366">
        <v>418</v>
      </c>
      <c r="AL1529" s="366">
        <v>419.06412074922713</v>
      </c>
      <c r="AM1529" s="366">
        <v>427.7262709084946</v>
      </c>
      <c r="AN1529" s="366">
        <v>464.16055756324209</v>
      </c>
      <c r="AO1529" s="366">
        <v>549.59314248323244</v>
      </c>
      <c r="AP1529" s="366">
        <v>485.0591065292096</v>
      </c>
      <c r="AQ1529" s="366">
        <v>433.77488594672195</v>
      </c>
      <c r="AR1529" s="366">
        <v>505.48497397339497</v>
      </c>
      <c r="AS1529" s="411">
        <f t="shared" si="452"/>
        <v>5328.8690831253807</v>
      </c>
      <c r="AT1529" s="411">
        <f t="shared" si="453"/>
        <v>2876.9987949873712</v>
      </c>
      <c r="AU1529" s="411">
        <f t="shared" si="454"/>
        <v>875.93942031399922</v>
      </c>
      <c r="AV1529" s="411">
        <f t="shared" si="455"/>
        <v>1575.9308678240113</v>
      </c>
      <c r="AW1529" s="366">
        <v>0</v>
      </c>
      <c r="AX1529" s="366">
        <v>0</v>
      </c>
      <c r="AY1529" s="366">
        <v>0</v>
      </c>
      <c r="AZ1529" s="366">
        <v>0</v>
      </c>
      <c r="BA1529" s="366">
        <v>0</v>
      </c>
      <c r="BB1529" s="366">
        <v>0</v>
      </c>
      <c r="BC1529" s="366">
        <v>0</v>
      </c>
      <c r="BD1529" s="366">
        <v>0</v>
      </c>
      <c r="BE1529" s="366">
        <v>0</v>
      </c>
      <c r="BF1529" s="366">
        <v>0</v>
      </c>
      <c r="BG1529" s="366">
        <v>0</v>
      </c>
      <c r="BH1529" s="366">
        <v>0</v>
      </c>
      <c r="BI1529" s="411">
        <f t="shared" si="456"/>
        <v>0</v>
      </c>
      <c r="BJ1529" s="366">
        <v>435</v>
      </c>
      <c r="BK1529" s="366">
        <v>414.35969947986905</v>
      </c>
      <c r="BL1529" s="366">
        <v>424.28846186440671</v>
      </c>
      <c r="BM1529" s="366">
        <v>352.35786362758353</v>
      </c>
      <c r="BN1529" s="366">
        <v>418</v>
      </c>
      <c r="BO1529" s="366">
        <v>419.06412074922713</v>
      </c>
      <c r="BP1529" s="366">
        <v>427.7262709084946</v>
      </c>
      <c r="BQ1529" s="366">
        <v>464.16055756324209</v>
      </c>
      <c r="BR1529" s="366">
        <v>549.59314248323244</v>
      </c>
      <c r="BS1529" s="366">
        <v>485.0591065292096</v>
      </c>
      <c r="BT1529" s="366">
        <v>433.77488594672195</v>
      </c>
      <c r="BU1529" s="366">
        <v>505.48497397339497</v>
      </c>
      <c r="BV1529" s="411">
        <f t="shared" si="457"/>
        <v>5328.8690831253807</v>
      </c>
      <c r="BW1529" s="366">
        <v>-18.209509335000007</v>
      </c>
      <c r="BX1529" s="366">
        <v>-17.874767223036656</v>
      </c>
      <c r="BY1529" s="366">
        <v>-14.232933381530131</v>
      </c>
      <c r="BZ1529" s="366">
        <v>-12.406975977044908</v>
      </c>
      <c r="CA1529" s="366">
        <v>5.8834837599999332</v>
      </c>
      <c r="CB1529" s="366">
        <v>18.813820003290175</v>
      </c>
      <c r="CC1529" s="366">
        <v>13.643188712704671</v>
      </c>
      <c r="CD1529" s="366">
        <v>-23.965249664399096</v>
      </c>
      <c r="CE1529" s="366">
        <v>10.978318676261324</v>
      </c>
      <c r="CF1529" s="366">
        <v>15.84576925483708</v>
      </c>
      <c r="CG1529" s="366">
        <v>-6.6882712942147577</v>
      </c>
      <c r="CH1529" s="366">
        <v>19.69413385244593</v>
      </c>
      <c r="CI1529" s="411">
        <f t="shared" si="458"/>
        <v>-8.5189926156864431</v>
      </c>
      <c r="CJ1529" s="366">
        <v>416.79049066499999</v>
      </c>
      <c r="CK1529" s="366">
        <v>396.48493225683239</v>
      </c>
      <c r="CL1529" s="366">
        <v>410.05552848287658</v>
      </c>
      <c r="CM1529" s="366">
        <v>339.95088765053862</v>
      </c>
      <c r="CN1529" s="366">
        <v>423.88348375999993</v>
      </c>
      <c r="CO1529" s="366">
        <v>437.8779407525173</v>
      </c>
      <c r="CP1529" s="366">
        <v>441.36945962119927</v>
      </c>
      <c r="CQ1529" s="366">
        <v>440.195307898843</v>
      </c>
      <c r="CR1529" s="366">
        <v>560.57146115949377</v>
      </c>
      <c r="CS1529" s="366">
        <v>500.90487578404668</v>
      </c>
      <c r="CT1529" s="366">
        <v>427.08661465250719</v>
      </c>
      <c r="CU1529" s="366">
        <v>525.1791078258409</v>
      </c>
      <c r="CV1529" s="411">
        <f t="shared" si="459"/>
        <v>5320.3500905096953</v>
      </c>
      <c r="CW1529" s="366">
        <v>0</v>
      </c>
      <c r="CX1529" s="366">
        <v>0</v>
      </c>
      <c r="CY1529" s="366">
        <v>0</v>
      </c>
      <c r="CZ1529" s="366">
        <v>0</v>
      </c>
      <c r="DA1529" s="366">
        <v>0</v>
      </c>
      <c r="DB1529" s="366">
        <v>0</v>
      </c>
      <c r="DC1529" s="366">
        <v>0</v>
      </c>
      <c r="DD1529" s="366">
        <v>0</v>
      </c>
      <c r="DE1529" s="366">
        <v>0</v>
      </c>
      <c r="DF1529" s="366">
        <v>0</v>
      </c>
      <c r="DG1529" s="366">
        <v>0</v>
      </c>
      <c r="DH1529" s="366">
        <v>0</v>
      </c>
      <c r="DI1529" s="411">
        <f t="shared" si="460"/>
        <v>0</v>
      </c>
      <c r="DJ1529" s="366">
        <v>416.79049066499999</v>
      </c>
      <c r="DK1529" s="366">
        <v>396.48493225683239</v>
      </c>
      <c r="DL1529" s="366">
        <v>410.05552848287658</v>
      </c>
      <c r="DM1529" s="366">
        <v>339.95088765053862</v>
      </c>
      <c r="DN1529" s="366">
        <v>423.88348375999993</v>
      </c>
      <c r="DO1529" s="366">
        <v>437.8779407525173</v>
      </c>
      <c r="DP1529" s="366">
        <v>441.36945962119927</v>
      </c>
      <c r="DQ1529" s="366">
        <v>440.195307898843</v>
      </c>
      <c r="DR1529" s="366">
        <v>560.57146115949377</v>
      </c>
      <c r="DS1529" s="366">
        <v>500.90487578404668</v>
      </c>
      <c r="DT1529" s="366">
        <v>427.08661465250719</v>
      </c>
      <c r="DU1529" s="366">
        <v>525.1791078258409</v>
      </c>
      <c r="DV1529" s="411">
        <f t="shared" si="461"/>
        <v>5320.3500905096953</v>
      </c>
      <c r="DW1529" s="366">
        <v>416.79049066499999</v>
      </c>
      <c r="DX1529" s="366">
        <v>396.48493225683239</v>
      </c>
      <c r="DY1529" s="366">
        <v>410.05552848287658</v>
      </c>
      <c r="DZ1529" s="366">
        <v>339.95088765053862</v>
      </c>
      <c r="EA1529" s="366">
        <v>423.88348375999993</v>
      </c>
      <c r="EB1529" s="366">
        <v>437.8779407525173</v>
      </c>
      <c r="EC1529" s="366">
        <v>441.36945962119927</v>
      </c>
      <c r="ED1529" s="366">
        <v>440.195307898843</v>
      </c>
      <c r="EE1529" s="366">
        <v>560.57146115949377</v>
      </c>
      <c r="EF1529" s="366">
        <v>500.90487578404668</v>
      </c>
      <c r="EG1529" s="366">
        <v>427.08661465250719</v>
      </c>
      <c r="EH1529" s="366">
        <v>525.1791078258409</v>
      </c>
      <c r="EI1529" s="411">
        <f t="shared" si="462"/>
        <v>5320.3500905096953</v>
      </c>
      <c r="EK1529" s="411">
        <f t="shared" si="463"/>
        <v>5320.3500905096962</v>
      </c>
      <c r="EL1529" s="7">
        <f t="shared" si="464"/>
        <v>0</v>
      </c>
    </row>
    <row r="1530" spans="1:142">
      <c r="A1530" s="365" t="str">
        <f t="shared" si="446"/>
        <v xml:space="preserve"> 257</v>
      </c>
      <c r="B1530" s="366" t="s">
        <v>997</v>
      </c>
      <c r="C1530" s="366" t="s">
        <v>920</v>
      </c>
      <c r="D1530" s="366">
        <v>265750</v>
      </c>
      <c r="E1530" s="366">
        <v>259550</v>
      </c>
      <c r="F1530" s="366">
        <v>236000</v>
      </c>
      <c r="G1530" s="366">
        <v>258850</v>
      </c>
      <c r="H1530" s="366">
        <v>253650</v>
      </c>
      <c r="I1530" s="366">
        <v>274950</v>
      </c>
      <c r="J1530" s="366">
        <v>304900</v>
      </c>
      <c r="K1530" s="366">
        <v>290550</v>
      </c>
      <c r="L1530" s="366">
        <v>305650</v>
      </c>
      <c r="M1530" s="366">
        <v>305550</v>
      </c>
      <c r="N1530" s="366">
        <v>313450</v>
      </c>
      <c r="O1530" s="366">
        <v>345800</v>
      </c>
      <c r="P1530" s="411">
        <f t="shared" si="447"/>
        <v>3414650</v>
      </c>
      <c r="Q1530" s="411">
        <f t="shared" si="465"/>
        <v>1843814.5161290322</v>
      </c>
      <c r="R1530" s="411">
        <f t="shared" si="466"/>
        <v>521718.24249165738</v>
      </c>
      <c r="S1530" s="411">
        <f t="shared" si="467"/>
        <v>1049117.2413793104</v>
      </c>
      <c r="T1530" s="366">
        <v>0</v>
      </c>
      <c r="U1530" s="366">
        <v>7980</v>
      </c>
      <c r="V1530" s="366">
        <v>18788.999999999971</v>
      </c>
      <c r="W1530" s="366">
        <v>-26769</v>
      </c>
      <c r="X1530" s="366">
        <v>0</v>
      </c>
      <c r="Y1530" s="366">
        <v>-5110</v>
      </c>
      <c r="Z1530" s="366">
        <v>-195</v>
      </c>
      <c r="AA1530" s="366">
        <v>26772</v>
      </c>
      <c r="AB1530" s="366">
        <v>4282</v>
      </c>
      <c r="AC1530" s="366">
        <v>-3081</v>
      </c>
      <c r="AD1530" s="366">
        <v>-36532</v>
      </c>
      <c r="AE1530" s="366">
        <v>13864</v>
      </c>
      <c r="AF1530" s="411">
        <f t="shared" si="451"/>
        <v>-2.9103830456733704E-11</v>
      </c>
      <c r="AG1530" s="366">
        <v>265750</v>
      </c>
      <c r="AH1530" s="366">
        <v>267530</v>
      </c>
      <c r="AI1530" s="366">
        <v>254788.99999999997</v>
      </c>
      <c r="AJ1530" s="366">
        <v>232081</v>
      </c>
      <c r="AK1530" s="366">
        <v>253650</v>
      </c>
      <c r="AL1530" s="366">
        <v>269840</v>
      </c>
      <c r="AM1530" s="366">
        <v>304705</v>
      </c>
      <c r="AN1530" s="366">
        <v>317322</v>
      </c>
      <c r="AO1530" s="366">
        <v>309932</v>
      </c>
      <c r="AP1530" s="366">
        <v>302469</v>
      </c>
      <c r="AQ1530" s="366">
        <v>276918</v>
      </c>
      <c r="AR1530" s="366">
        <v>359664</v>
      </c>
      <c r="AS1530" s="411">
        <f t="shared" si="452"/>
        <v>3414650</v>
      </c>
      <c r="AT1530" s="411">
        <f t="shared" si="453"/>
        <v>1838515.8064516129</v>
      </c>
      <c r="AU1530" s="411">
        <f t="shared" si="454"/>
        <v>551584.7107897664</v>
      </c>
      <c r="AV1530" s="411">
        <f t="shared" si="455"/>
        <v>1024549.4827586208</v>
      </c>
      <c r="AW1530" s="366">
        <v>0</v>
      </c>
      <c r="AX1530" s="366">
        <v>0</v>
      </c>
      <c r="AY1530" s="366">
        <v>0</v>
      </c>
      <c r="AZ1530" s="366">
        <v>0</v>
      </c>
      <c r="BA1530" s="366">
        <v>0</v>
      </c>
      <c r="BB1530" s="366">
        <v>0</v>
      </c>
      <c r="BC1530" s="366">
        <v>0</v>
      </c>
      <c r="BD1530" s="366">
        <v>0</v>
      </c>
      <c r="BE1530" s="366">
        <v>0</v>
      </c>
      <c r="BF1530" s="366">
        <v>0</v>
      </c>
      <c r="BG1530" s="366">
        <v>0</v>
      </c>
      <c r="BH1530" s="366">
        <v>0</v>
      </c>
      <c r="BI1530" s="411">
        <f t="shared" si="456"/>
        <v>0</v>
      </c>
      <c r="BJ1530" s="366">
        <v>265750</v>
      </c>
      <c r="BK1530" s="366">
        <v>267530</v>
      </c>
      <c r="BL1530" s="366">
        <v>254788.99999999997</v>
      </c>
      <c r="BM1530" s="366">
        <v>232081</v>
      </c>
      <c r="BN1530" s="366">
        <v>253650</v>
      </c>
      <c r="BO1530" s="366">
        <v>269840</v>
      </c>
      <c r="BP1530" s="366">
        <v>304705</v>
      </c>
      <c r="BQ1530" s="366">
        <v>317322</v>
      </c>
      <c r="BR1530" s="366">
        <v>309932</v>
      </c>
      <c r="BS1530" s="366">
        <v>302469</v>
      </c>
      <c r="BT1530" s="366">
        <v>276918</v>
      </c>
      <c r="BU1530" s="366">
        <v>359664</v>
      </c>
      <c r="BV1530" s="411">
        <f t="shared" si="457"/>
        <v>3414650</v>
      </c>
      <c r="BW1530" s="366">
        <v>-11124.545070749999</v>
      </c>
      <c r="BX1530" s="366">
        <v>-11540.785653580009</v>
      </c>
      <c r="BY1530" s="366">
        <v>-8547.0032520130044</v>
      </c>
      <c r="BZ1530" s="366">
        <v>-8171.8720907329989</v>
      </c>
      <c r="CA1530" s="366">
        <v>3570.204917999974</v>
      </c>
      <c r="CB1530" s="366">
        <v>12114.425784319988</v>
      </c>
      <c r="CC1530" s="366">
        <v>9719.1781273449888</v>
      </c>
      <c r="CD1530" s="366">
        <v>-16383.772447038034</v>
      </c>
      <c r="CE1530" s="366">
        <v>6191.0020357919857</v>
      </c>
      <c r="CF1530" s="366">
        <v>9880.9689710519742</v>
      </c>
      <c r="CG1530" s="366">
        <v>-4269.7324585979804</v>
      </c>
      <c r="CH1530" s="366">
        <v>14012.821988016018</v>
      </c>
      <c r="CI1530" s="411">
        <f t="shared" si="458"/>
        <v>-4549.1091481870972</v>
      </c>
      <c r="CJ1530" s="366">
        <v>254625.45492925</v>
      </c>
      <c r="CK1530" s="366">
        <v>255989.21434641999</v>
      </c>
      <c r="CL1530" s="366">
        <v>246241.99674798697</v>
      </c>
      <c r="CM1530" s="366">
        <v>223909.127909267</v>
      </c>
      <c r="CN1530" s="366">
        <v>257220.20491799997</v>
      </c>
      <c r="CO1530" s="366">
        <v>281954.42578431999</v>
      </c>
      <c r="CP1530" s="366">
        <v>314424.17812734499</v>
      </c>
      <c r="CQ1530" s="366">
        <v>300938.22755296197</v>
      </c>
      <c r="CR1530" s="366">
        <v>316123.00203579199</v>
      </c>
      <c r="CS1530" s="366">
        <v>312349.96897105197</v>
      </c>
      <c r="CT1530" s="366">
        <v>272648.26754140202</v>
      </c>
      <c r="CU1530" s="366">
        <v>373676.82198801602</v>
      </c>
      <c r="CV1530" s="411">
        <f t="shared" si="459"/>
        <v>3410100.8908518129</v>
      </c>
      <c r="CW1530" s="366">
        <v>0</v>
      </c>
      <c r="CX1530" s="366">
        <v>0</v>
      </c>
      <c r="CY1530" s="366">
        <v>0</v>
      </c>
      <c r="CZ1530" s="366">
        <v>0</v>
      </c>
      <c r="DA1530" s="366">
        <v>0</v>
      </c>
      <c r="DB1530" s="366">
        <v>0</v>
      </c>
      <c r="DC1530" s="366">
        <v>0</v>
      </c>
      <c r="DD1530" s="366">
        <v>0</v>
      </c>
      <c r="DE1530" s="366">
        <v>0</v>
      </c>
      <c r="DF1530" s="366">
        <v>0</v>
      </c>
      <c r="DG1530" s="366">
        <v>0</v>
      </c>
      <c r="DH1530" s="366">
        <v>0</v>
      </c>
      <c r="DI1530" s="411">
        <f t="shared" si="460"/>
        <v>0</v>
      </c>
      <c r="DJ1530" s="366">
        <v>254625.45492925</v>
      </c>
      <c r="DK1530" s="366">
        <v>255989.21434641999</v>
      </c>
      <c r="DL1530" s="366">
        <v>246241.99674798697</v>
      </c>
      <c r="DM1530" s="366">
        <v>223909.127909267</v>
      </c>
      <c r="DN1530" s="366">
        <v>257220.20491799997</v>
      </c>
      <c r="DO1530" s="366">
        <v>281954.42578431999</v>
      </c>
      <c r="DP1530" s="366">
        <v>314424.17812734499</v>
      </c>
      <c r="DQ1530" s="366">
        <v>300938.22755296197</v>
      </c>
      <c r="DR1530" s="366">
        <v>316123.00203579199</v>
      </c>
      <c r="DS1530" s="366">
        <v>312349.96897105197</v>
      </c>
      <c r="DT1530" s="366">
        <v>272648.26754140202</v>
      </c>
      <c r="DU1530" s="366">
        <v>373676.82198801602</v>
      </c>
      <c r="DV1530" s="411">
        <f t="shared" si="461"/>
        <v>3410100.8908518129</v>
      </c>
      <c r="DW1530" s="366">
        <v>254625.45492925</v>
      </c>
      <c r="DX1530" s="366">
        <v>255989.21434641999</v>
      </c>
      <c r="DY1530" s="366">
        <v>246241.99674798697</v>
      </c>
      <c r="DZ1530" s="366">
        <v>223909.127909267</v>
      </c>
      <c r="EA1530" s="366">
        <v>257220.20491799997</v>
      </c>
      <c r="EB1530" s="366">
        <v>281954.42578431999</v>
      </c>
      <c r="EC1530" s="366">
        <v>314424.17812734499</v>
      </c>
      <c r="ED1530" s="366">
        <v>300938.22755296197</v>
      </c>
      <c r="EE1530" s="366">
        <v>316123.00203579199</v>
      </c>
      <c r="EF1530" s="366">
        <v>312349.96897105197</v>
      </c>
      <c r="EG1530" s="366">
        <v>272648.26754140202</v>
      </c>
      <c r="EH1530" s="366">
        <v>373676.82198801602</v>
      </c>
      <c r="EI1530" s="411">
        <f t="shared" si="462"/>
        <v>3410100.8908518129</v>
      </c>
      <c r="EK1530" s="411">
        <f t="shared" si="463"/>
        <v>3410100.8908518129</v>
      </c>
      <c r="EL1530" s="7">
        <f t="shared" si="464"/>
        <v>0</v>
      </c>
    </row>
    <row r="1531" spans="1:142">
      <c r="A1531" s="365" t="str">
        <f t="shared" si="446"/>
        <v xml:space="preserve"> 257</v>
      </c>
      <c r="B1531" s="366" t="s">
        <v>997</v>
      </c>
      <c r="C1531" s="366" t="s">
        <v>929</v>
      </c>
      <c r="D1531" s="366">
        <v>158700</v>
      </c>
      <c r="E1531" s="366">
        <v>150100</v>
      </c>
      <c r="F1531" s="366">
        <v>136550</v>
      </c>
      <c r="G1531" s="366">
        <v>152900</v>
      </c>
      <c r="H1531" s="366">
        <v>145950</v>
      </c>
      <c r="I1531" s="366">
        <v>161350</v>
      </c>
      <c r="J1531" s="366">
        <v>181850</v>
      </c>
      <c r="K1531" s="366">
        <v>169950</v>
      </c>
      <c r="L1531" s="366">
        <v>177500</v>
      </c>
      <c r="M1531" s="366">
        <v>177450</v>
      </c>
      <c r="N1531" s="366">
        <v>183500</v>
      </c>
      <c r="O1531" s="366">
        <v>201350</v>
      </c>
      <c r="P1531" s="411">
        <f t="shared" si="447"/>
        <v>1997150</v>
      </c>
      <c r="Q1531" s="411">
        <f t="shared" si="465"/>
        <v>1081533.8709677421</v>
      </c>
      <c r="R1531" s="411">
        <f t="shared" si="466"/>
        <v>304350.61179087876</v>
      </c>
      <c r="S1531" s="411">
        <f t="shared" si="467"/>
        <v>611265.51724137936</v>
      </c>
      <c r="T1531" s="366">
        <v>0</v>
      </c>
      <c r="U1531" s="366">
        <v>4614.9027162396524</v>
      </c>
      <c r="V1531" s="366">
        <v>10871.347245762707</v>
      </c>
      <c r="W1531" s="366">
        <v>-15812.169596291293</v>
      </c>
      <c r="X1531" s="366">
        <v>0</v>
      </c>
      <c r="Y1531" s="366">
        <v>-2998.7215857428673</v>
      </c>
      <c r="Z1531" s="366">
        <v>-116.30288619219209</v>
      </c>
      <c r="AA1531" s="366">
        <v>15659.61590087763</v>
      </c>
      <c r="AB1531" s="366">
        <v>2486.6841158187308</v>
      </c>
      <c r="AC1531" s="366">
        <v>-1789.3092783505272</v>
      </c>
      <c r="AD1531" s="366">
        <v>-21386.575211357471</v>
      </c>
      <c r="AE1531" s="366">
        <v>8072.6327356853581</v>
      </c>
      <c r="AF1531" s="411">
        <f t="shared" si="451"/>
        <v>-397.89584355027182</v>
      </c>
      <c r="AG1531" s="366">
        <v>158700</v>
      </c>
      <c r="AH1531" s="366">
        <v>154714.90271623965</v>
      </c>
      <c r="AI1531" s="366">
        <v>147421.34724576271</v>
      </c>
      <c r="AJ1531" s="366">
        <v>137087.83040370871</v>
      </c>
      <c r="AK1531" s="366">
        <v>145950</v>
      </c>
      <c r="AL1531" s="366">
        <v>158351.27841425713</v>
      </c>
      <c r="AM1531" s="366">
        <v>181733.69711380781</v>
      </c>
      <c r="AN1531" s="366">
        <v>185609.61590087763</v>
      </c>
      <c r="AO1531" s="366">
        <v>179986.68411581873</v>
      </c>
      <c r="AP1531" s="366">
        <v>175660.69072164947</v>
      </c>
      <c r="AQ1531" s="366">
        <v>162113.42478864253</v>
      </c>
      <c r="AR1531" s="366">
        <v>209422.63273568536</v>
      </c>
      <c r="AS1531" s="411">
        <f t="shared" si="452"/>
        <v>1996752.1041564497</v>
      </c>
      <c r="AT1531" s="411">
        <f t="shared" si="453"/>
        <v>1078096.6785675241</v>
      </c>
      <c r="AU1531" s="411">
        <f t="shared" si="454"/>
        <v>321807.17827651545</v>
      </c>
      <c r="AV1531" s="411">
        <f t="shared" si="455"/>
        <v>596848.24731241004</v>
      </c>
      <c r="AW1531" s="366">
        <v>0</v>
      </c>
      <c r="AX1531" s="366">
        <v>0</v>
      </c>
      <c r="AY1531" s="366">
        <v>0</v>
      </c>
      <c r="AZ1531" s="366">
        <v>0</v>
      </c>
      <c r="BA1531" s="366">
        <v>0</v>
      </c>
      <c r="BB1531" s="366">
        <v>0</v>
      </c>
      <c r="BC1531" s="366">
        <v>0</v>
      </c>
      <c r="BD1531" s="366">
        <v>0</v>
      </c>
      <c r="BE1531" s="366">
        <v>0</v>
      </c>
      <c r="BF1531" s="366">
        <v>0</v>
      </c>
      <c r="BG1531" s="366">
        <v>0</v>
      </c>
      <c r="BH1531" s="366">
        <v>0</v>
      </c>
      <c r="BI1531" s="411">
        <f t="shared" si="456"/>
        <v>0</v>
      </c>
      <c r="BJ1531" s="366">
        <v>158700</v>
      </c>
      <c r="BK1531" s="366">
        <v>154714.90271623965</v>
      </c>
      <c r="BL1531" s="366">
        <v>147421.34724576271</v>
      </c>
      <c r="BM1531" s="366">
        <v>137087.83040370871</v>
      </c>
      <c r="BN1531" s="366">
        <v>145950</v>
      </c>
      <c r="BO1531" s="366">
        <v>158351.27841425713</v>
      </c>
      <c r="BP1531" s="366">
        <v>181733.69711380781</v>
      </c>
      <c r="BQ1531" s="366">
        <v>185609.61590087763</v>
      </c>
      <c r="BR1531" s="366">
        <v>179986.68411581873</v>
      </c>
      <c r="BS1531" s="366">
        <v>175660.69072164947</v>
      </c>
      <c r="BT1531" s="366">
        <v>162113.42478864253</v>
      </c>
      <c r="BU1531" s="366">
        <v>209422.63273568536</v>
      </c>
      <c r="BV1531" s="411">
        <f t="shared" si="457"/>
        <v>1996752.1041564497</v>
      </c>
      <c r="BW1531" s="366">
        <v>-6643.3313367000083</v>
      </c>
      <c r="BX1531" s="366">
        <v>-6674.1357218353369</v>
      </c>
      <c r="BY1531" s="366">
        <v>-4945.3105680609006</v>
      </c>
      <c r="BZ1531" s="366">
        <v>-4827.0397630792868</v>
      </c>
      <c r="CA1531" s="366">
        <v>2054.292953999975</v>
      </c>
      <c r="CB1531" s="366">
        <v>7109.156575013767</v>
      </c>
      <c r="CC1531" s="366">
        <v>5796.7613724423863</v>
      </c>
      <c r="CD1531" s="366">
        <v>-9583.2804246226442</v>
      </c>
      <c r="CE1531" s="366">
        <v>3595.2980904730211</v>
      </c>
      <c r="CF1531" s="366">
        <v>5738.4321515731572</v>
      </c>
      <c r="CG1531" s="366">
        <v>-2499.5881517075468</v>
      </c>
      <c r="CH1531" s="366">
        <v>8159.2877596501494</v>
      </c>
      <c r="CI1531" s="411">
        <f t="shared" si="458"/>
        <v>-2719.4570628532674</v>
      </c>
      <c r="CJ1531" s="366">
        <v>152056.66866329999</v>
      </c>
      <c r="CK1531" s="366">
        <v>148040.76699440432</v>
      </c>
      <c r="CL1531" s="366">
        <v>142476.03667770181</v>
      </c>
      <c r="CM1531" s="366">
        <v>132260.79064062942</v>
      </c>
      <c r="CN1531" s="366">
        <v>148004.29295399997</v>
      </c>
      <c r="CO1531" s="366">
        <v>165460.4349892709</v>
      </c>
      <c r="CP1531" s="366">
        <v>187530.45848625019</v>
      </c>
      <c r="CQ1531" s="366">
        <v>176026.33547625499</v>
      </c>
      <c r="CR1531" s="366">
        <v>183581.98220629175</v>
      </c>
      <c r="CS1531" s="366">
        <v>181399.12287322263</v>
      </c>
      <c r="CT1531" s="366">
        <v>159613.83663693498</v>
      </c>
      <c r="CU1531" s="366">
        <v>217581.92049533551</v>
      </c>
      <c r="CV1531" s="411">
        <f t="shared" si="459"/>
        <v>1994032.6470935964</v>
      </c>
      <c r="CW1531" s="366">
        <v>0</v>
      </c>
      <c r="CX1531" s="366">
        <v>0</v>
      </c>
      <c r="CY1531" s="366">
        <v>0</v>
      </c>
      <c r="CZ1531" s="366">
        <v>0</v>
      </c>
      <c r="DA1531" s="366">
        <v>0</v>
      </c>
      <c r="DB1531" s="366">
        <v>0</v>
      </c>
      <c r="DC1531" s="366">
        <v>0</v>
      </c>
      <c r="DD1531" s="366">
        <v>0</v>
      </c>
      <c r="DE1531" s="366">
        <v>0</v>
      </c>
      <c r="DF1531" s="366">
        <v>0</v>
      </c>
      <c r="DG1531" s="366">
        <v>0</v>
      </c>
      <c r="DH1531" s="366">
        <v>0</v>
      </c>
      <c r="DI1531" s="411">
        <f t="shared" si="460"/>
        <v>0</v>
      </c>
      <c r="DJ1531" s="366">
        <v>152056.66866329999</v>
      </c>
      <c r="DK1531" s="366">
        <v>148040.76699440432</v>
      </c>
      <c r="DL1531" s="366">
        <v>142476.03667770181</v>
      </c>
      <c r="DM1531" s="366">
        <v>132260.79064062942</v>
      </c>
      <c r="DN1531" s="366">
        <v>148004.29295399997</v>
      </c>
      <c r="DO1531" s="366">
        <v>165460.4349892709</v>
      </c>
      <c r="DP1531" s="366">
        <v>187530.45848625019</v>
      </c>
      <c r="DQ1531" s="366">
        <v>176026.33547625499</v>
      </c>
      <c r="DR1531" s="366">
        <v>183581.98220629175</v>
      </c>
      <c r="DS1531" s="366">
        <v>181399.12287322263</v>
      </c>
      <c r="DT1531" s="366">
        <v>159613.83663693498</v>
      </c>
      <c r="DU1531" s="366">
        <v>217581.92049533551</v>
      </c>
      <c r="DV1531" s="411">
        <f t="shared" si="461"/>
        <v>1994032.6470935964</v>
      </c>
      <c r="DW1531" s="366">
        <v>152056.66866329999</v>
      </c>
      <c r="DX1531" s="366">
        <v>148040.76699440432</v>
      </c>
      <c r="DY1531" s="366">
        <v>142476.03667770181</v>
      </c>
      <c r="DZ1531" s="366">
        <v>132260.79064062942</v>
      </c>
      <c r="EA1531" s="366">
        <v>148004.29295399997</v>
      </c>
      <c r="EB1531" s="366">
        <v>165460.4349892709</v>
      </c>
      <c r="EC1531" s="366">
        <v>187530.45848625019</v>
      </c>
      <c r="ED1531" s="366">
        <v>176026.33547625499</v>
      </c>
      <c r="EE1531" s="366">
        <v>183581.98220629175</v>
      </c>
      <c r="EF1531" s="366">
        <v>181399.12287322263</v>
      </c>
      <c r="EG1531" s="366">
        <v>159613.83663693498</v>
      </c>
      <c r="EH1531" s="366">
        <v>217581.92049533551</v>
      </c>
      <c r="EI1531" s="411">
        <f t="shared" si="462"/>
        <v>1994032.6470935964</v>
      </c>
      <c r="EK1531" s="411">
        <f t="shared" si="463"/>
        <v>1994032.6470935964</v>
      </c>
      <c r="EL1531" s="7">
        <f t="shared" si="464"/>
        <v>0</v>
      </c>
    </row>
    <row r="1532" spans="1:142">
      <c r="A1532" s="365" t="str">
        <f t="shared" si="446"/>
        <v xml:space="preserve"> 257</v>
      </c>
      <c r="B1532" s="366" t="s">
        <v>997</v>
      </c>
      <c r="C1532" s="366" t="s">
        <v>930</v>
      </c>
      <c r="D1532" s="366">
        <v>107050</v>
      </c>
      <c r="E1532" s="366">
        <v>109450</v>
      </c>
      <c r="F1532" s="366">
        <v>99450</v>
      </c>
      <c r="G1532" s="366">
        <v>105950</v>
      </c>
      <c r="H1532" s="366">
        <v>107700</v>
      </c>
      <c r="I1532" s="366">
        <v>113600</v>
      </c>
      <c r="J1532" s="366">
        <v>123050</v>
      </c>
      <c r="K1532" s="366">
        <v>120600</v>
      </c>
      <c r="L1532" s="366">
        <v>128150</v>
      </c>
      <c r="M1532" s="366">
        <v>128100</v>
      </c>
      <c r="N1532" s="366">
        <v>129950</v>
      </c>
      <c r="O1532" s="366">
        <v>144450</v>
      </c>
      <c r="P1532" s="411">
        <f t="shared" si="447"/>
        <v>1417500</v>
      </c>
      <c r="Q1532" s="411">
        <f t="shared" si="465"/>
        <v>762280.6451612903</v>
      </c>
      <c r="R1532" s="411">
        <f t="shared" si="466"/>
        <v>217367.63070077865</v>
      </c>
      <c r="S1532" s="411">
        <f t="shared" si="467"/>
        <v>437851.72413793101</v>
      </c>
      <c r="T1532" s="366">
        <v>0</v>
      </c>
      <c r="U1532" s="366">
        <v>3365.0972837603622</v>
      </c>
      <c r="V1532" s="366">
        <v>7917.6527542372787</v>
      </c>
      <c r="W1532" s="366">
        <v>-10956.830403708707</v>
      </c>
      <c r="X1532" s="366">
        <v>0</v>
      </c>
      <c r="Y1532" s="366">
        <v>-2111.2784142571327</v>
      </c>
      <c r="Z1532" s="366">
        <v>-78.697113807807909</v>
      </c>
      <c r="AA1532" s="366">
        <v>11112.384099122341</v>
      </c>
      <c r="AB1532" s="366">
        <v>1795.3158841812547</v>
      </c>
      <c r="AC1532" s="366">
        <v>-1291.6907216494874</v>
      </c>
      <c r="AD1532" s="366">
        <v>-15145.424788642529</v>
      </c>
      <c r="AE1532" s="366">
        <v>5791.3672643146128</v>
      </c>
      <c r="AF1532" s="411">
        <f t="shared" si="451"/>
        <v>397.89584355018451</v>
      </c>
      <c r="AG1532" s="366">
        <v>107050</v>
      </c>
      <c r="AH1532" s="366">
        <v>112815.09728376036</v>
      </c>
      <c r="AI1532" s="366">
        <v>107367.65275423728</v>
      </c>
      <c r="AJ1532" s="366">
        <v>94993.169596291293</v>
      </c>
      <c r="AK1532" s="366">
        <v>107700</v>
      </c>
      <c r="AL1532" s="366">
        <v>111488.72158574287</v>
      </c>
      <c r="AM1532" s="366">
        <v>122971.30288619219</v>
      </c>
      <c r="AN1532" s="366">
        <v>131712.38409912234</v>
      </c>
      <c r="AO1532" s="366">
        <v>129945.31588418125</v>
      </c>
      <c r="AP1532" s="366">
        <v>126808.30927835051</v>
      </c>
      <c r="AQ1532" s="366">
        <v>114804.57521135747</v>
      </c>
      <c r="AR1532" s="366">
        <v>150241.36726431461</v>
      </c>
      <c r="AS1532" s="411">
        <f t="shared" si="452"/>
        <v>1417897.8958435503</v>
      </c>
      <c r="AT1532" s="411">
        <f t="shared" si="453"/>
        <v>760419.1278840889</v>
      </c>
      <c r="AU1532" s="411">
        <f t="shared" si="454"/>
        <v>229777.53251325089</v>
      </c>
      <c r="AV1532" s="411">
        <f t="shared" si="455"/>
        <v>427701.23544621054</v>
      </c>
      <c r="AW1532" s="366">
        <v>0</v>
      </c>
      <c r="AX1532" s="366">
        <v>0</v>
      </c>
      <c r="AY1532" s="366">
        <v>0</v>
      </c>
      <c r="AZ1532" s="366">
        <v>0</v>
      </c>
      <c r="BA1532" s="366">
        <v>0</v>
      </c>
      <c r="BB1532" s="366">
        <v>0</v>
      </c>
      <c r="BC1532" s="366">
        <v>0</v>
      </c>
      <c r="BD1532" s="366">
        <v>0</v>
      </c>
      <c r="BE1532" s="366">
        <v>0</v>
      </c>
      <c r="BF1532" s="366">
        <v>0</v>
      </c>
      <c r="BG1532" s="366">
        <v>0</v>
      </c>
      <c r="BH1532" s="366">
        <v>0</v>
      </c>
      <c r="BI1532" s="411">
        <f t="shared" si="456"/>
        <v>0</v>
      </c>
      <c r="BJ1532" s="366">
        <v>107050</v>
      </c>
      <c r="BK1532" s="366">
        <v>112815.09728376036</v>
      </c>
      <c r="BL1532" s="366">
        <v>107367.65275423728</v>
      </c>
      <c r="BM1532" s="366">
        <v>94993.169596291293</v>
      </c>
      <c r="BN1532" s="366">
        <v>107700</v>
      </c>
      <c r="BO1532" s="366">
        <v>111488.72158574287</v>
      </c>
      <c r="BP1532" s="366">
        <v>122971.30288619219</v>
      </c>
      <c r="BQ1532" s="366">
        <v>131712.38409912234</v>
      </c>
      <c r="BR1532" s="366">
        <v>129945.31588418125</v>
      </c>
      <c r="BS1532" s="366">
        <v>126808.30927835051</v>
      </c>
      <c r="BT1532" s="366">
        <v>114804.57521135747</v>
      </c>
      <c r="BU1532" s="366">
        <v>150241.36726431461</v>
      </c>
      <c r="BV1532" s="411">
        <f t="shared" si="457"/>
        <v>1417897.8958435503</v>
      </c>
      <c r="BW1532" s="366">
        <v>-4481.2137340500049</v>
      </c>
      <c r="BX1532" s="366">
        <v>-4866.6499317446869</v>
      </c>
      <c r="BY1532" s="366">
        <v>-3601.6926839520893</v>
      </c>
      <c r="BZ1532" s="366">
        <v>-3344.8323276537121</v>
      </c>
      <c r="CA1532" s="366">
        <v>1515.9119639999844</v>
      </c>
      <c r="CB1532" s="366">
        <v>5005.2692093062506</v>
      </c>
      <c r="CC1532" s="366">
        <v>3922.4167549025879</v>
      </c>
      <c r="CD1532" s="366">
        <v>-6800.4920224153611</v>
      </c>
      <c r="CE1532" s="366">
        <v>2595.7039453189791</v>
      </c>
      <c r="CF1532" s="366">
        <v>4142.5368194788462</v>
      </c>
      <c r="CG1532" s="366">
        <v>-1770.1443068904337</v>
      </c>
      <c r="CH1532" s="366">
        <v>5853.5342283658683</v>
      </c>
      <c r="CI1532" s="411">
        <f t="shared" si="458"/>
        <v>-1829.6520853337715</v>
      </c>
      <c r="CJ1532" s="366">
        <v>102568.78626595</v>
      </c>
      <c r="CK1532" s="366">
        <v>107948.44735201568</v>
      </c>
      <c r="CL1532" s="366">
        <v>103765.96007028519</v>
      </c>
      <c r="CM1532" s="366">
        <v>91648.337268637581</v>
      </c>
      <c r="CN1532" s="366">
        <v>109215.91196399998</v>
      </c>
      <c r="CO1532" s="366">
        <v>116493.99079504912</v>
      </c>
      <c r="CP1532" s="366">
        <v>126893.71964109478</v>
      </c>
      <c r="CQ1532" s="366">
        <v>124911.89207670698</v>
      </c>
      <c r="CR1532" s="366">
        <v>132541.01982950023</v>
      </c>
      <c r="CS1532" s="366">
        <v>130950.84609782936</v>
      </c>
      <c r="CT1532" s="366">
        <v>113034.43090446704</v>
      </c>
      <c r="CU1532" s="366">
        <v>156094.90149268048</v>
      </c>
      <c r="CV1532" s="411">
        <f t="shared" si="459"/>
        <v>1416068.2437582165</v>
      </c>
      <c r="CW1532" s="366">
        <v>0</v>
      </c>
      <c r="CX1532" s="366">
        <v>0</v>
      </c>
      <c r="CY1532" s="366">
        <v>0</v>
      </c>
      <c r="CZ1532" s="366">
        <v>0</v>
      </c>
      <c r="DA1532" s="366">
        <v>0</v>
      </c>
      <c r="DB1532" s="366">
        <v>0</v>
      </c>
      <c r="DC1532" s="366">
        <v>0</v>
      </c>
      <c r="DD1532" s="366">
        <v>0</v>
      </c>
      <c r="DE1532" s="366">
        <v>0</v>
      </c>
      <c r="DF1532" s="366">
        <v>0</v>
      </c>
      <c r="DG1532" s="366">
        <v>0</v>
      </c>
      <c r="DH1532" s="366">
        <v>0</v>
      </c>
      <c r="DI1532" s="411">
        <f t="shared" si="460"/>
        <v>0</v>
      </c>
      <c r="DJ1532" s="366">
        <v>102568.78626595</v>
      </c>
      <c r="DK1532" s="366">
        <v>107948.44735201568</v>
      </c>
      <c r="DL1532" s="366">
        <v>103765.96007028519</v>
      </c>
      <c r="DM1532" s="366">
        <v>91648.337268637581</v>
      </c>
      <c r="DN1532" s="366">
        <v>109215.91196399998</v>
      </c>
      <c r="DO1532" s="366">
        <v>116493.99079504912</v>
      </c>
      <c r="DP1532" s="366">
        <v>126893.71964109478</v>
      </c>
      <c r="DQ1532" s="366">
        <v>124911.89207670698</v>
      </c>
      <c r="DR1532" s="366">
        <v>132541.01982950023</v>
      </c>
      <c r="DS1532" s="366">
        <v>130950.84609782936</v>
      </c>
      <c r="DT1532" s="366">
        <v>113034.43090446704</v>
      </c>
      <c r="DU1532" s="366">
        <v>156094.90149268048</v>
      </c>
      <c r="DV1532" s="411">
        <f t="shared" si="461"/>
        <v>1416068.2437582165</v>
      </c>
      <c r="DW1532" s="366">
        <v>102568.78626595</v>
      </c>
      <c r="DX1532" s="366">
        <v>107948.44735201568</v>
      </c>
      <c r="DY1532" s="366">
        <v>103765.96007028519</v>
      </c>
      <c r="DZ1532" s="366">
        <v>91648.337268637581</v>
      </c>
      <c r="EA1532" s="366">
        <v>109215.91196399998</v>
      </c>
      <c r="EB1532" s="366">
        <v>116493.99079504912</v>
      </c>
      <c r="EC1532" s="366">
        <v>126893.71964109478</v>
      </c>
      <c r="ED1532" s="366">
        <v>124911.89207670698</v>
      </c>
      <c r="EE1532" s="366">
        <v>132541.01982950023</v>
      </c>
      <c r="EF1532" s="366">
        <v>130950.84609782936</v>
      </c>
      <c r="EG1532" s="366">
        <v>113034.43090446704</v>
      </c>
      <c r="EH1532" s="366">
        <v>156094.90149268048</v>
      </c>
      <c r="EI1532" s="411">
        <f t="shared" si="462"/>
        <v>1416068.2437582165</v>
      </c>
      <c r="EK1532" s="411">
        <f t="shared" si="463"/>
        <v>1416068.2437582163</v>
      </c>
      <c r="EL1532" s="7">
        <f t="shared" si="464"/>
        <v>0</v>
      </c>
    </row>
    <row r="1533" spans="1:142">
      <c r="A1533" s="365" t="str">
        <f t="shared" si="446"/>
        <v xml:space="preserve"> 257</v>
      </c>
      <c r="B1533" s="366" t="s">
        <v>997</v>
      </c>
      <c r="C1533" s="366" t="s">
        <v>1174</v>
      </c>
      <c r="D1533" s="366">
        <v>0</v>
      </c>
      <c r="E1533" s="366">
        <v>1</v>
      </c>
      <c r="F1533" s="366">
        <v>1</v>
      </c>
      <c r="G1533" s="366">
        <v>0</v>
      </c>
      <c r="H1533" s="366">
        <v>0</v>
      </c>
      <c r="I1533" s="366">
        <v>0</v>
      </c>
      <c r="J1533" s="366">
        <v>0</v>
      </c>
      <c r="K1533" s="366">
        <v>0</v>
      </c>
      <c r="L1533" s="366">
        <v>0</v>
      </c>
      <c r="M1533" s="366">
        <v>0</v>
      </c>
      <c r="N1533" s="366">
        <v>0</v>
      </c>
      <c r="O1533" s="366">
        <v>0</v>
      </c>
      <c r="P1533" s="411">
        <f t="shared" si="447"/>
        <v>2</v>
      </c>
      <c r="Q1533" s="411">
        <f t="shared" si="465"/>
        <v>2</v>
      </c>
      <c r="R1533" s="411">
        <f t="shared" si="466"/>
        <v>0</v>
      </c>
      <c r="S1533" s="411">
        <f t="shared" si="467"/>
        <v>0</v>
      </c>
      <c r="T1533" s="366">
        <v>0</v>
      </c>
      <c r="U1533" s="366">
        <v>0</v>
      </c>
      <c r="V1533" s="366">
        <v>0</v>
      </c>
      <c r="W1533" s="366">
        <v>0</v>
      </c>
      <c r="X1533" s="366">
        <v>0</v>
      </c>
      <c r="Y1533" s="366">
        <v>0</v>
      </c>
      <c r="Z1533" s="366">
        <v>0</v>
      </c>
      <c r="AA1533" s="366">
        <v>0</v>
      </c>
      <c r="AB1533" s="366">
        <v>0</v>
      </c>
      <c r="AC1533" s="366">
        <v>0</v>
      </c>
      <c r="AD1533" s="366">
        <v>0</v>
      </c>
      <c r="AE1533" s="366">
        <v>0</v>
      </c>
      <c r="AF1533" s="411">
        <f t="shared" si="451"/>
        <v>0</v>
      </c>
      <c r="AG1533" s="366">
        <v>0</v>
      </c>
      <c r="AH1533" s="366">
        <v>0</v>
      </c>
      <c r="AI1533" s="366">
        <v>0</v>
      </c>
      <c r="AJ1533" s="366">
        <v>0</v>
      </c>
      <c r="AK1533" s="366">
        <v>0</v>
      </c>
      <c r="AL1533" s="366">
        <v>0</v>
      </c>
      <c r="AM1533" s="366">
        <v>0</v>
      </c>
      <c r="AN1533" s="366">
        <v>0</v>
      </c>
      <c r="AO1533" s="366">
        <v>0</v>
      </c>
      <c r="AP1533" s="366">
        <v>0</v>
      </c>
      <c r="AQ1533" s="366">
        <v>0</v>
      </c>
      <c r="AR1533" s="366">
        <v>0</v>
      </c>
      <c r="AS1533" s="411">
        <f t="shared" si="452"/>
        <v>0</v>
      </c>
      <c r="AT1533" s="411">
        <f t="shared" si="453"/>
        <v>0</v>
      </c>
      <c r="AU1533" s="411">
        <f t="shared" si="454"/>
        <v>0</v>
      </c>
      <c r="AV1533" s="411">
        <f t="shared" si="455"/>
        <v>0</v>
      </c>
      <c r="AW1533" s="366">
        <v>0</v>
      </c>
      <c r="AX1533" s="366">
        <v>0</v>
      </c>
      <c r="AY1533" s="366">
        <v>0</v>
      </c>
      <c r="AZ1533" s="366">
        <v>0</v>
      </c>
      <c r="BA1533" s="366">
        <v>0</v>
      </c>
      <c r="BB1533" s="366">
        <v>0</v>
      </c>
      <c r="BC1533" s="366">
        <v>0</v>
      </c>
      <c r="BD1533" s="366">
        <v>0</v>
      </c>
      <c r="BE1533" s="366">
        <v>0</v>
      </c>
      <c r="BF1533" s="366">
        <v>0</v>
      </c>
      <c r="BG1533" s="366">
        <v>0</v>
      </c>
      <c r="BH1533" s="366">
        <v>0</v>
      </c>
      <c r="BI1533" s="411">
        <f t="shared" si="456"/>
        <v>0</v>
      </c>
      <c r="BJ1533" s="366">
        <v>0</v>
      </c>
      <c r="BK1533" s="366">
        <v>0</v>
      </c>
      <c r="BL1533" s="366">
        <v>0</v>
      </c>
      <c r="BM1533" s="366">
        <v>0</v>
      </c>
      <c r="BN1533" s="366">
        <v>0</v>
      </c>
      <c r="BO1533" s="366">
        <v>0</v>
      </c>
      <c r="BP1533" s="366">
        <v>0</v>
      </c>
      <c r="BQ1533" s="366">
        <v>0</v>
      </c>
      <c r="BR1533" s="366">
        <v>0</v>
      </c>
      <c r="BS1533" s="366">
        <v>0</v>
      </c>
      <c r="BT1533" s="366">
        <v>0</v>
      </c>
      <c r="BU1533" s="366">
        <v>0</v>
      </c>
      <c r="BV1533" s="411">
        <f t="shared" si="457"/>
        <v>0</v>
      </c>
      <c r="BW1533" s="366">
        <v>0</v>
      </c>
      <c r="BX1533" s="366">
        <v>0</v>
      </c>
      <c r="BY1533" s="366">
        <v>0</v>
      </c>
      <c r="BZ1533" s="366">
        <v>0</v>
      </c>
      <c r="CA1533" s="366">
        <v>0</v>
      </c>
      <c r="CB1533" s="366">
        <v>0</v>
      </c>
      <c r="CC1533" s="366">
        <v>0</v>
      </c>
      <c r="CD1533" s="366">
        <v>0</v>
      </c>
      <c r="CE1533" s="366">
        <v>0</v>
      </c>
      <c r="CF1533" s="366">
        <v>0</v>
      </c>
      <c r="CG1533" s="366">
        <v>0</v>
      </c>
      <c r="CH1533" s="366">
        <v>0</v>
      </c>
      <c r="CI1533" s="411">
        <f t="shared" si="458"/>
        <v>0</v>
      </c>
      <c r="CJ1533" s="366">
        <v>0</v>
      </c>
      <c r="CK1533" s="366">
        <v>0</v>
      </c>
      <c r="CL1533" s="366">
        <v>0</v>
      </c>
      <c r="CM1533" s="366">
        <v>0</v>
      </c>
      <c r="CN1533" s="366">
        <v>0</v>
      </c>
      <c r="CO1533" s="366">
        <v>0</v>
      </c>
      <c r="CP1533" s="366">
        <v>0</v>
      </c>
      <c r="CQ1533" s="366">
        <v>0</v>
      </c>
      <c r="CR1533" s="366">
        <v>0</v>
      </c>
      <c r="CS1533" s="366">
        <v>0</v>
      </c>
      <c r="CT1533" s="366">
        <v>0</v>
      </c>
      <c r="CU1533" s="366">
        <v>0</v>
      </c>
      <c r="CV1533" s="411">
        <f t="shared" si="459"/>
        <v>0</v>
      </c>
      <c r="CW1533" s="366">
        <v>0</v>
      </c>
      <c r="CX1533" s="366">
        <v>0</v>
      </c>
      <c r="CY1533" s="366">
        <v>0</v>
      </c>
      <c r="CZ1533" s="366">
        <v>0</v>
      </c>
      <c r="DA1533" s="366">
        <v>0</v>
      </c>
      <c r="DB1533" s="366">
        <v>0</v>
      </c>
      <c r="DC1533" s="366">
        <v>0</v>
      </c>
      <c r="DD1533" s="366">
        <v>0</v>
      </c>
      <c r="DE1533" s="366">
        <v>0</v>
      </c>
      <c r="DF1533" s="366">
        <v>0</v>
      </c>
      <c r="DG1533" s="366">
        <v>0</v>
      </c>
      <c r="DH1533" s="366">
        <v>0</v>
      </c>
      <c r="DI1533" s="411">
        <f t="shared" si="460"/>
        <v>0</v>
      </c>
      <c r="DJ1533" s="366">
        <v>0</v>
      </c>
      <c r="DK1533" s="366">
        <v>0</v>
      </c>
      <c r="DL1533" s="366">
        <v>0</v>
      </c>
      <c r="DM1533" s="366">
        <v>0</v>
      </c>
      <c r="DN1533" s="366">
        <v>0</v>
      </c>
      <c r="DO1533" s="366">
        <v>0</v>
      </c>
      <c r="DP1533" s="366">
        <v>0</v>
      </c>
      <c r="DQ1533" s="366">
        <v>0</v>
      </c>
      <c r="DR1533" s="366">
        <v>0</v>
      </c>
      <c r="DS1533" s="366">
        <v>0</v>
      </c>
      <c r="DT1533" s="366">
        <v>0</v>
      </c>
      <c r="DU1533" s="366">
        <v>0</v>
      </c>
      <c r="DV1533" s="411">
        <f t="shared" si="461"/>
        <v>0</v>
      </c>
      <c r="DW1533" s="366">
        <v>0</v>
      </c>
      <c r="DX1533" s="366">
        <v>0</v>
      </c>
      <c r="DY1533" s="366">
        <v>0</v>
      </c>
      <c r="DZ1533" s="366">
        <v>0</v>
      </c>
      <c r="EA1533" s="366">
        <v>0</v>
      </c>
      <c r="EB1533" s="366">
        <v>0</v>
      </c>
      <c r="EC1533" s="366">
        <v>0</v>
      </c>
      <c r="ED1533" s="366">
        <v>0</v>
      </c>
      <c r="EE1533" s="366">
        <v>0</v>
      </c>
      <c r="EF1533" s="366">
        <v>0</v>
      </c>
      <c r="EG1533" s="366">
        <v>0</v>
      </c>
      <c r="EH1533" s="366">
        <v>0</v>
      </c>
      <c r="EI1533" s="411">
        <f t="shared" si="462"/>
        <v>0</v>
      </c>
      <c r="EK1533" s="411">
        <f t="shared" si="463"/>
        <v>2</v>
      </c>
      <c r="EL1533" s="7">
        <f t="shared" si="464"/>
        <v>-2</v>
      </c>
    </row>
    <row r="1534" spans="1:142">
      <c r="A1534" s="365" t="str">
        <f t="shared" si="446"/>
        <v xml:space="preserve"> 257</v>
      </c>
      <c r="B1534" s="366" t="s">
        <v>997</v>
      </c>
      <c r="C1534" s="366" t="s">
        <v>1178</v>
      </c>
      <c r="D1534" s="366">
        <v>0</v>
      </c>
      <c r="E1534" s="366">
        <v>0</v>
      </c>
      <c r="F1534" s="366">
        <v>0</v>
      </c>
      <c r="G1534" s="366">
        <v>0</v>
      </c>
      <c r="H1534" s="366">
        <v>1</v>
      </c>
      <c r="I1534" s="366">
        <v>0</v>
      </c>
      <c r="J1534" s="366">
        <v>1</v>
      </c>
      <c r="K1534" s="366">
        <v>0</v>
      </c>
      <c r="L1534" s="366">
        <v>0</v>
      </c>
      <c r="M1534" s="366">
        <v>0</v>
      </c>
      <c r="N1534" s="366">
        <v>0</v>
      </c>
      <c r="O1534" s="366">
        <v>0</v>
      </c>
      <c r="P1534" s="411">
        <f t="shared" si="447"/>
        <v>2</v>
      </c>
      <c r="Q1534" s="411">
        <f t="shared" si="465"/>
        <v>1.967741935483871</v>
      </c>
      <c r="R1534" s="411">
        <f t="shared" si="466"/>
        <v>3.2258064516129031E-2</v>
      </c>
      <c r="S1534" s="411">
        <f t="shared" si="467"/>
        <v>0</v>
      </c>
      <c r="T1534" s="366">
        <v>0</v>
      </c>
      <c r="U1534" s="366">
        <v>0</v>
      </c>
      <c r="V1534" s="366">
        <v>0</v>
      </c>
      <c r="W1534" s="366">
        <v>0</v>
      </c>
      <c r="X1534" s="366">
        <v>0</v>
      </c>
      <c r="Y1534" s="366">
        <v>0</v>
      </c>
      <c r="Z1534" s="366">
        <v>0</v>
      </c>
      <c r="AA1534" s="366">
        <v>0</v>
      </c>
      <c r="AB1534" s="366">
        <v>0</v>
      </c>
      <c r="AC1534" s="366">
        <v>0</v>
      </c>
      <c r="AD1534" s="366">
        <v>0</v>
      </c>
      <c r="AE1534" s="366">
        <v>0</v>
      </c>
      <c r="AF1534" s="411">
        <f t="shared" si="451"/>
        <v>0</v>
      </c>
      <c r="AG1534" s="366">
        <v>0</v>
      </c>
      <c r="AH1534" s="366">
        <v>0</v>
      </c>
      <c r="AI1534" s="366">
        <v>0</v>
      </c>
      <c r="AJ1534" s="366">
        <v>0</v>
      </c>
      <c r="AK1534" s="366">
        <v>0</v>
      </c>
      <c r="AL1534" s="366">
        <v>0</v>
      </c>
      <c r="AM1534" s="366">
        <v>0</v>
      </c>
      <c r="AN1534" s="366">
        <v>0</v>
      </c>
      <c r="AO1534" s="366">
        <v>0</v>
      </c>
      <c r="AP1534" s="366">
        <v>0</v>
      </c>
      <c r="AQ1534" s="366">
        <v>0</v>
      </c>
      <c r="AR1534" s="366">
        <v>0</v>
      </c>
      <c r="AS1534" s="411">
        <f t="shared" si="452"/>
        <v>0</v>
      </c>
      <c r="AT1534" s="411">
        <f t="shared" si="453"/>
        <v>0</v>
      </c>
      <c r="AU1534" s="411">
        <f t="shared" si="454"/>
        <v>0</v>
      </c>
      <c r="AV1534" s="411">
        <f t="shared" si="455"/>
        <v>0</v>
      </c>
      <c r="AW1534" s="366">
        <v>0</v>
      </c>
      <c r="AX1534" s="366">
        <v>0</v>
      </c>
      <c r="AY1534" s="366">
        <v>0</v>
      </c>
      <c r="AZ1534" s="366">
        <v>0</v>
      </c>
      <c r="BA1534" s="366">
        <v>0</v>
      </c>
      <c r="BB1534" s="366">
        <v>0</v>
      </c>
      <c r="BC1534" s="366">
        <v>0</v>
      </c>
      <c r="BD1534" s="366">
        <v>0</v>
      </c>
      <c r="BE1534" s="366">
        <v>0</v>
      </c>
      <c r="BF1534" s="366">
        <v>0</v>
      </c>
      <c r="BG1534" s="366">
        <v>0</v>
      </c>
      <c r="BH1534" s="366">
        <v>0</v>
      </c>
      <c r="BI1534" s="411">
        <f t="shared" si="456"/>
        <v>0</v>
      </c>
      <c r="BJ1534" s="366">
        <v>0</v>
      </c>
      <c r="BK1534" s="366">
        <v>0</v>
      </c>
      <c r="BL1534" s="366">
        <v>0</v>
      </c>
      <c r="BM1534" s="366">
        <v>0</v>
      </c>
      <c r="BN1534" s="366">
        <v>0</v>
      </c>
      <c r="BO1534" s="366">
        <v>0</v>
      </c>
      <c r="BP1534" s="366">
        <v>0</v>
      </c>
      <c r="BQ1534" s="366">
        <v>0</v>
      </c>
      <c r="BR1534" s="366">
        <v>0</v>
      </c>
      <c r="BS1534" s="366">
        <v>0</v>
      </c>
      <c r="BT1534" s="366">
        <v>0</v>
      </c>
      <c r="BU1534" s="366">
        <v>0</v>
      </c>
      <c r="BV1534" s="411">
        <f t="shared" si="457"/>
        <v>0</v>
      </c>
      <c r="BW1534" s="366">
        <v>0</v>
      </c>
      <c r="BX1534" s="366">
        <v>0</v>
      </c>
      <c r="BY1534" s="366">
        <v>0</v>
      </c>
      <c r="BZ1534" s="366">
        <v>0</v>
      </c>
      <c r="CA1534" s="366">
        <v>0</v>
      </c>
      <c r="CB1534" s="366">
        <v>0</v>
      </c>
      <c r="CC1534" s="366">
        <v>0</v>
      </c>
      <c r="CD1534" s="366">
        <v>0</v>
      </c>
      <c r="CE1534" s="366">
        <v>0</v>
      </c>
      <c r="CF1534" s="366">
        <v>0</v>
      </c>
      <c r="CG1534" s="366">
        <v>0</v>
      </c>
      <c r="CH1534" s="366">
        <v>0</v>
      </c>
      <c r="CI1534" s="411">
        <f t="shared" si="458"/>
        <v>0</v>
      </c>
      <c r="CJ1534" s="366">
        <v>0</v>
      </c>
      <c r="CK1534" s="366">
        <v>0</v>
      </c>
      <c r="CL1534" s="366">
        <v>0</v>
      </c>
      <c r="CM1534" s="366">
        <v>0</v>
      </c>
      <c r="CN1534" s="366">
        <v>0</v>
      </c>
      <c r="CO1534" s="366">
        <v>0</v>
      </c>
      <c r="CP1534" s="366">
        <v>0</v>
      </c>
      <c r="CQ1534" s="366">
        <v>0</v>
      </c>
      <c r="CR1534" s="366">
        <v>0</v>
      </c>
      <c r="CS1534" s="366">
        <v>0</v>
      </c>
      <c r="CT1534" s="366">
        <v>0</v>
      </c>
      <c r="CU1534" s="366">
        <v>0</v>
      </c>
      <c r="CV1534" s="411">
        <f t="shared" si="459"/>
        <v>0</v>
      </c>
      <c r="CW1534" s="366">
        <v>0</v>
      </c>
      <c r="CX1534" s="366">
        <v>0</v>
      </c>
      <c r="CY1534" s="366">
        <v>0</v>
      </c>
      <c r="CZ1534" s="366">
        <v>0</v>
      </c>
      <c r="DA1534" s="366">
        <v>0</v>
      </c>
      <c r="DB1534" s="366">
        <v>0</v>
      </c>
      <c r="DC1534" s="366">
        <v>0</v>
      </c>
      <c r="DD1534" s="366">
        <v>0</v>
      </c>
      <c r="DE1534" s="366">
        <v>0</v>
      </c>
      <c r="DF1534" s="366">
        <v>0</v>
      </c>
      <c r="DG1534" s="366">
        <v>0</v>
      </c>
      <c r="DH1534" s="366">
        <v>0</v>
      </c>
      <c r="DI1534" s="411">
        <f t="shared" si="460"/>
        <v>0</v>
      </c>
      <c r="DJ1534" s="366">
        <v>0</v>
      </c>
      <c r="DK1534" s="366">
        <v>0</v>
      </c>
      <c r="DL1534" s="366">
        <v>0</v>
      </c>
      <c r="DM1534" s="366">
        <v>0</v>
      </c>
      <c r="DN1534" s="366">
        <v>0</v>
      </c>
      <c r="DO1534" s="366">
        <v>0</v>
      </c>
      <c r="DP1534" s="366">
        <v>0</v>
      </c>
      <c r="DQ1534" s="366">
        <v>0</v>
      </c>
      <c r="DR1534" s="366">
        <v>0</v>
      </c>
      <c r="DS1534" s="366">
        <v>0</v>
      </c>
      <c r="DT1534" s="366">
        <v>0</v>
      </c>
      <c r="DU1534" s="366">
        <v>0</v>
      </c>
      <c r="DV1534" s="411">
        <f t="shared" si="461"/>
        <v>0</v>
      </c>
      <c r="DW1534" s="366">
        <v>0</v>
      </c>
      <c r="DX1534" s="366">
        <v>0</v>
      </c>
      <c r="DY1534" s="366">
        <v>0</v>
      </c>
      <c r="DZ1534" s="366">
        <v>0</v>
      </c>
      <c r="EA1534" s="366">
        <v>0</v>
      </c>
      <c r="EB1534" s="366">
        <v>0</v>
      </c>
      <c r="EC1534" s="366">
        <v>0</v>
      </c>
      <c r="ED1534" s="366">
        <v>0</v>
      </c>
      <c r="EE1534" s="366">
        <v>0</v>
      </c>
      <c r="EF1534" s="366">
        <v>0</v>
      </c>
      <c r="EG1534" s="366">
        <v>0</v>
      </c>
      <c r="EH1534" s="366">
        <v>0</v>
      </c>
      <c r="EI1534" s="411">
        <f t="shared" si="462"/>
        <v>0</v>
      </c>
      <c r="EK1534" s="411">
        <f t="shared" si="463"/>
        <v>2</v>
      </c>
      <c r="EL1534" s="7">
        <f t="shared" si="464"/>
        <v>-2</v>
      </c>
    </row>
    <row r="1535" spans="1:142">
      <c r="A1535" s="365" t="str">
        <f t="shared" si="446"/>
        <v xml:space="preserve"> 257</v>
      </c>
      <c r="B1535" s="366" t="s">
        <v>997</v>
      </c>
      <c r="C1535" s="366" t="s">
        <v>1230</v>
      </c>
      <c r="D1535" s="366">
        <v>0</v>
      </c>
      <c r="E1535" s="366">
        <v>1</v>
      </c>
      <c r="F1535" s="366">
        <v>1</v>
      </c>
      <c r="G1535" s="366">
        <v>0</v>
      </c>
      <c r="H1535" s="366">
        <v>0</v>
      </c>
      <c r="I1535" s="366">
        <v>0</v>
      </c>
      <c r="J1535" s="366">
        <v>0</v>
      </c>
      <c r="K1535" s="366">
        <v>0</v>
      </c>
      <c r="L1535" s="366">
        <v>0</v>
      </c>
      <c r="M1535" s="366">
        <v>0</v>
      </c>
      <c r="N1535" s="366">
        <v>0</v>
      </c>
      <c r="O1535" s="366">
        <v>0</v>
      </c>
      <c r="P1535" s="411">
        <f t="shared" si="447"/>
        <v>2</v>
      </c>
      <c r="Q1535" s="411">
        <f t="shared" si="465"/>
        <v>2</v>
      </c>
      <c r="R1535" s="411">
        <f t="shared" si="466"/>
        <v>0</v>
      </c>
      <c r="S1535" s="411">
        <f t="shared" si="467"/>
        <v>0</v>
      </c>
      <c r="T1535" s="366">
        <v>0</v>
      </c>
      <c r="U1535" s="366">
        <v>0</v>
      </c>
      <c r="V1535" s="366">
        <v>0</v>
      </c>
      <c r="W1535" s="366">
        <v>0</v>
      </c>
      <c r="X1535" s="366">
        <v>0</v>
      </c>
      <c r="Y1535" s="366">
        <v>0</v>
      </c>
      <c r="Z1535" s="366">
        <v>0</v>
      </c>
      <c r="AA1535" s="366">
        <v>0</v>
      </c>
      <c r="AB1535" s="366">
        <v>0</v>
      </c>
      <c r="AC1535" s="366">
        <v>0</v>
      </c>
      <c r="AD1535" s="366">
        <v>0</v>
      </c>
      <c r="AE1535" s="366">
        <v>0</v>
      </c>
      <c r="AF1535" s="411">
        <f t="shared" si="451"/>
        <v>0</v>
      </c>
      <c r="AG1535" s="366">
        <v>0</v>
      </c>
      <c r="AH1535" s="366">
        <v>0</v>
      </c>
      <c r="AI1535" s="366">
        <v>0</v>
      </c>
      <c r="AJ1535" s="366">
        <v>0</v>
      </c>
      <c r="AK1535" s="366">
        <v>0</v>
      </c>
      <c r="AL1535" s="366">
        <v>0</v>
      </c>
      <c r="AM1535" s="366">
        <v>0</v>
      </c>
      <c r="AN1535" s="366">
        <v>0</v>
      </c>
      <c r="AO1535" s="366">
        <v>0</v>
      </c>
      <c r="AP1535" s="366">
        <v>0</v>
      </c>
      <c r="AQ1535" s="366">
        <v>0</v>
      </c>
      <c r="AR1535" s="366">
        <v>0</v>
      </c>
      <c r="AS1535" s="411">
        <f t="shared" si="452"/>
        <v>0</v>
      </c>
      <c r="AT1535" s="411">
        <f t="shared" si="453"/>
        <v>0</v>
      </c>
      <c r="AU1535" s="411">
        <f t="shared" si="454"/>
        <v>0</v>
      </c>
      <c r="AV1535" s="411">
        <f t="shared" si="455"/>
        <v>0</v>
      </c>
      <c r="AW1535" s="366">
        <v>0</v>
      </c>
      <c r="AX1535" s="366">
        <v>0</v>
      </c>
      <c r="AY1535" s="366">
        <v>0</v>
      </c>
      <c r="AZ1535" s="366">
        <v>0</v>
      </c>
      <c r="BA1535" s="366">
        <v>0</v>
      </c>
      <c r="BB1535" s="366">
        <v>0</v>
      </c>
      <c r="BC1535" s="366">
        <v>0</v>
      </c>
      <c r="BD1535" s="366">
        <v>0</v>
      </c>
      <c r="BE1535" s="366">
        <v>0</v>
      </c>
      <c r="BF1535" s="366">
        <v>0</v>
      </c>
      <c r="BG1535" s="366">
        <v>0</v>
      </c>
      <c r="BH1535" s="366">
        <v>0</v>
      </c>
      <c r="BI1535" s="411">
        <f t="shared" si="456"/>
        <v>0</v>
      </c>
      <c r="BJ1535" s="366">
        <v>0</v>
      </c>
      <c r="BK1535" s="366">
        <v>0</v>
      </c>
      <c r="BL1535" s="366">
        <v>0</v>
      </c>
      <c r="BM1535" s="366">
        <v>0</v>
      </c>
      <c r="BN1535" s="366">
        <v>0</v>
      </c>
      <c r="BO1535" s="366">
        <v>0</v>
      </c>
      <c r="BP1535" s="366">
        <v>0</v>
      </c>
      <c r="BQ1535" s="366">
        <v>0</v>
      </c>
      <c r="BR1535" s="366">
        <v>0</v>
      </c>
      <c r="BS1535" s="366">
        <v>0</v>
      </c>
      <c r="BT1535" s="366">
        <v>0</v>
      </c>
      <c r="BU1535" s="366">
        <v>0</v>
      </c>
      <c r="BV1535" s="411">
        <f t="shared" si="457"/>
        <v>0</v>
      </c>
      <c r="BW1535" s="366">
        <v>0</v>
      </c>
      <c r="BX1535" s="366">
        <v>0</v>
      </c>
      <c r="BY1535" s="366">
        <v>0</v>
      </c>
      <c r="BZ1535" s="366">
        <v>0</v>
      </c>
      <c r="CA1535" s="366">
        <v>0</v>
      </c>
      <c r="CB1535" s="366">
        <v>0</v>
      </c>
      <c r="CC1535" s="366">
        <v>0</v>
      </c>
      <c r="CD1535" s="366">
        <v>0</v>
      </c>
      <c r="CE1535" s="366">
        <v>0</v>
      </c>
      <c r="CF1535" s="366">
        <v>0</v>
      </c>
      <c r="CG1535" s="366">
        <v>0</v>
      </c>
      <c r="CH1535" s="366">
        <v>0</v>
      </c>
      <c r="CI1535" s="411">
        <f t="shared" si="458"/>
        <v>0</v>
      </c>
      <c r="CJ1535" s="366">
        <v>0</v>
      </c>
      <c r="CK1535" s="366">
        <v>0</v>
      </c>
      <c r="CL1535" s="366">
        <v>0</v>
      </c>
      <c r="CM1535" s="366">
        <v>0</v>
      </c>
      <c r="CN1535" s="366">
        <v>0</v>
      </c>
      <c r="CO1535" s="366">
        <v>0</v>
      </c>
      <c r="CP1535" s="366">
        <v>0</v>
      </c>
      <c r="CQ1535" s="366">
        <v>0</v>
      </c>
      <c r="CR1535" s="366">
        <v>0</v>
      </c>
      <c r="CS1535" s="366">
        <v>0</v>
      </c>
      <c r="CT1535" s="366">
        <v>0</v>
      </c>
      <c r="CU1535" s="366">
        <v>0</v>
      </c>
      <c r="CV1535" s="411">
        <f t="shared" si="459"/>
        <v>0</v>
      </c>
      <c r="CW1535" s="366">
        <v>0</v>
      </c>
      <c r="CX1535" s="366">
        <v>0</v>
      </c>
      <c r="CY1535" s="366">
        <v>0</v>
      </c>
      <c r="CZ1535" s="366">
        <v>0</v>
      </c>
      <c r="DA1535" s="366">
        <v>0</v>
      </c>
      <c r="DB1535" s="366">
        <v>0</v>
      </c>
      <c r="DC1535" s="366">
        <v>0</v>
      </c>
      <c r="DD1535" s="366">
        <v>0</v>
      </c>
      <c r="DE1535" s="366">
        <v>0</v>
      </c>
      <c r="DF1535" s="366">
        <v>0</v>
      </c>
      <c r="DG1535" s="366">
        <v>0</v>
      </c>
      <c r="DH1535" s="366">
        <v>0</v>
      </c>
      <c r="DI1535" s="411">
        <f t="shared" si="460"/>
        <v>0</v>
      </c>
      <c r="DJ1535" s="366">
        <v>0</v>
      </c>
      <c r="DK1535" s="366">
        <v>0</v>
      </c>
      <c r="DL1535" s="366">
        <v>0</v>
      </c>
      <c r="DM1535" s="366">
        <v>0</v>
      </c>
      <c r="DN1535" s="366">
        <v>0</v>
      </c>
      <c r="DO1535" s="366">
        <v>0</v>
      </c>
      <c r="DP1535" s="366">
        <v>0</v>
      </c>
      <c r="DQ1535" s="366">
        <v>0</v>
      </c>
      <c r="DR1535" s="366">
        <v>0</v>
      </c>
      <c r="DS1535" s="366">
        <v>0</v>
      </c>
      <c r="DT1535" s="366">
        <v>0</v>
      </c>
      <c r="DU1535" s="366">
        <v>0</v>
      </c>
      <c r="DV1535" s="411">
        <f t="shared" si="461"/>
        <v>0</v>
      </c>
      <c r="DW1535" s="366">
        <v>0</v>
      </c>
      <c r="DX1535" s="366">
        <v>0</v>
      </c>
      <c r="DY1535" s="366">
        <v>0</v>
      </c>
      <c r="DZ1535" s="366">
        <v>0</v>
      </c>
      <c r="EA1535" s="366">
        <v>0</v>
      </c>
      <c r="EB1535" s="366">
        <v>0</v>
      </c>
      <c r="EC1535" s="366">
        <v>0</v>
      </c>
      <c r="ED1535" s="366">
        <v>0</v>
      </c>
      <c r="EE1535" s="366">
        <v>0</v>
      </c>
      <c r="EF1535" s="366">
        <v>0</v>
      </c>
      <c r="EG1535" s="366">
        <v>0</v>
      </c>
      <c r="EH1535" s="366">
        <v>0</v>
      </c>
      <c r="EI1535" s="411">
        <f t="shared" si="462"/>
        <v>0</v>
      </c>
      <c r="EK1535" s="411">
        <f t="shared" si="463"/>
        <v>2</v>
      </c>
      <c r="EL1535" s="7">
        <f t="shared" si="464"/>
        <v>-2</v>
      </c>
    </row>
    <row r="1536" spans="1:142">
      <c r="A1536" s="365" t="str">
        <f t="shared" si="446"/>
        <v xml:space="preserve"> 257</v>
      </c>
      <c r="B1536" s="366" t="s">
        <v>997</v>
      </c>
      <c r="C1536" s="366" t="s">
        <v>1231</v>
      </c>
      <c r="D1536" s="366">
        <v>0</v>
      </c>
      <c r="E1536" s="366">
        <v>1</v>
      </c>
      <c r="F1536" s="366">
        <v>1</v>
      </c>
      <c r="G1536" s="366">
        <v>0</v>
      </c>
      <c r="H1536" s="366">
        <v>0</v>
      </c>
      <c r="I1536" s="366">
        <v>0</v>
      </c>
      <c r="J1536" s="366">
        <v>0</v>
      </c>
      <c r="K1536" s="366">
        <v>0</v>
      </c>
      <c r="L1536" s="366">
        <v>0</v>
      </c>
      <c r="M1536" s="366">
        <v>0</v>
      </c>
      <c r="N1536" s="366">
        <v>0</v>
      </c>
      <c r="O1536" s="366">
        <v>0</v>
      </c>
      <c r="P1536" s="411">
        <f t="shared" si="447"/>
        <v>2</v>
      </c>
      <c r="Q1536" s="411">
        <f t="shared" si="465"/>
        <v>2</v>
      </c>
      <c r="R1536" s="411">
        <f t="shared" si="466"/>
        <v>0</v>
      </c>
      <c r="S1536" s="411">
        <f t="shared" si="467"/>
        <v>0</v>
      </c>
      <c r="T1536" s="366">
        <v>0</v>
      </c>
      <c r="U1536" s="366">
        <v>0</v>
      </c>
      <c r="V1536" s="366">
        <v>0</v>
      </c>
      <c r="W1536" s="366">
        <v>0</v>
      </c>
      <c r="X1536" s="366">
        <v>0</v>
      </c>
      <c r="Y1536" s="366">
        <v>0</v>
      </c>
      <c r="Z1536" s="366">
        <v>0</v>
      </c>
      <c r="AA1536" s="366">
        <v>0</v>
      </c>
      <c r="AB1536" s="366">
        <v>0</v>
      </c>
      <c r="AC1536" s="366">
        <v>0</v>
      </c>
      <c r="AD1536" s="366">
        <v>0</v>
      </c>
      <c r="AE1536" s="366">
        <v>0</v>
      </c>
      <c r="AF1536" s="411">
        <f t="shared" si="451"/>
        <v>0</v>
      </c>
      <c r="AG1536" s="366">
        <v>0</v>
      </c>
      <c r="AH1536" s="366">
        <v>0</v>
      </c>
      <c r="AI1536" s="366">
        <v>0</v>
      </c>
      <c r="AJ1536" s="366">
        <v>0</v>
      </c>
      <c r="AK1536" s="366">
        <v>0</v>
      </c>
      <c r="AL1536" s="366">
        <v>0</v>
      </c>
      <c r="AM1536" s="366">
        <v>0</v>
      </c>
      <c r="AN1536" s="366">
        <v>0</v>
      </c>
      <c r="AO1536" s="366">
        <v>0</v>
      </c>
      <c r="AP1536" s="366">
        <v>0</v>
      </c>
      <c r="AQ1536" s="366">
        <v>0</v>
      </c>
      <c r="AR1536" s="366">
        <v>0</v>
      </c>
      <c r="AS1536" s="411">
        <f t="shared" si="452"/>
        <v>0</v>
      </c>
      <c r="AT1536" s="411">
        <f t="shared" si="453"/>
        <v>0</v>
      </c>
      <c r="AU1536" s="411">
        <f t="shared" si="454"/>
        <v>0</v>
      </c>
      <c r="AV1536" s="411">
        <f t="shared" si="455"/>
        <v>0</v>
      </c>
      <c r="AW1536" s="366">
        <v>0</v>
      </c>
      <c r="AX1536" s="366">
        <v>0</v>
      </c>
      <c r="AY1536" s="366">
        <v>0</v>
      </c>
      <c r="AZ1536" s="366">
        <v>0</v>
      </c>
      <c r="BA1536" s="366">
        <v>0</v>
      </c>
      <c r="BB1536" s="366">
        <v>0</v>
      </c>
      <c r="BC1536" s="366">
        <v>0</v>
      </c>
      <c r="BD1536" s="366">
        <v>0</v>
      </c>
      <c r="BE1536" s="366">
        <v>0</v>
      </c>
      <c r="BF1536" s="366">
        <v>0</v>
      </c>
      <c r="BG1536" s="366">
        <v>0</v>
      </c>
      <c r="BH1536" s="366">
        <v>0</v>
      </c>
      <c r="BI1536" s="411">
        <f t="shared" si="456"/>
        <v>0</v>
      </c>
      <c r="BJ1536" s="366">
        <v>0</v>
      </c>
      <c r="BK1536" s="366">
        <v>0</v>
      </c>
      <c r="BL1536" s="366">
        <v>0</v>
      </c>
      <c r="BM1536" s="366">
        <v>0</v>
      </c>
      <c r="BN1536" s="366">
        <v>0</v>
      </c>
      <c r="BO1536" s="366">
        <v>0</v>
      </c>
      <c r="BP1536" s="366">
        <v>0</v>
      </c>
      <c r="BQ1536" s="366">
        <v>0</v>
      </c>
      <c r="BR1536" s="366">
        <v>0</v>
      </c>
      <c r="BS1536" s="366">
        <v>0</v>
      </c>
      <c r="BT1536" s="366">
        <v>0</v>
      </c>
      <c r="BU1536" s="366">
        <v>0</v>
      </c>
      <c r="BV1536" s="411">
        <f t="shared" si="457"/>
        <v>0</v>
      </c>
      <c r="BW1536" s="366">
        <v>0</v>
      </c>
      <c r="BX1536" s="366">
        <v>0</v>
      </c>
      <c r="BY1536" s="366">
        <v>0</v>
      </c>
      <c r="BZ1536" s="366">
        <v>0</v>
      </c>
      <c r="CA1536" s="366">
        <v>0</v>
      </c>
      <c r="CB1536" s="366">
        <v>0</v>
      </c>
      <c r="CC1536" s="366">
        <v>0</v>
      </c>
      <c r="CD1536" s="366">
        <v>0</v>
      </c>
      <c r="CE1536" s="366">
        <v>0</v>
      </c>
      <c r="CF1536" s="366">
        <v>0</v>
      </c>
      <c r="CG1536" s="366">
        <v>0</v>
      </c>
      <c r="CH1536" s="366">
        <v>0</v>
      </c>
      <c r="CI1536" s="411">
        <f t="shared" si="458"/>
        <v>0</v>
      </c>
      <c r="CJ1536" s="366">
        <v>0</v>
      </c>
      <c r="CK1536" s="366">
        <v>0</v>
      </c>
      <c r="CL1536" s="366">
        <v>0</v>
      </c>
      <c r="CM1536" s="366">
        <v>0</v>
      </c>
      <c r="CN1536" s="366">
        <v>0</v>
      </c>
      <c r="CO1536" s="366">
        <v>0</v>
      </c>
      <c r="CP1536" s="366">
        <v>0</v>
      </c>
      <c r="CQ1536" s="366">
        <v>0</v>
      </c>
      <c r="CR1536" s="366">
        <v>0</v>
      </c>
      <c r="CS1536" s="366">
        <v>0</v>
      </c>
      <c r="CT1536" s="366">
        <v>0</v>
      </c>
      <c r="CU1536" s="366">
        <v>0</v>
      </c>
      <c r="CV1536" s="411">
        <f t="shared" si="459"/>
        <v>0</v>
      </c>
      <c r="CW1536" s="366">
        <v>0</v>
      </c>
      <c r="CX1536" s="366">
        <v>0</v>
      </c>
      <c r="CY1536" s="366">
        <v>0</v>
      </c>
      <c r="CZ1536" s="366">
        <v>0</v>
      </c>
      <c r="DA1536" s="366">
        <v>0</v>
      </c>
      <c r="DB1536" s="366">
        <v>0</v>
      </c>
      <c r="DC1536" s="366">
        <v>0</v>
      </c>
      <c r="DD1536" s="366">
        <v>0</v>
      </c>
      <c r="DE1536" s="366">
        <v>0</v>
      </c>
      <c r="DF1536" s="366">
        <v>0</v>
      </c>
      <c r="DG1536" s="366">
        <v>0</v>
      </c>
      <c r="DH1536" s="366">
        <v>0</v>
      </c>
      <c r="DI1536" s="411">
        <f t="shared" si="460"/>
        <v>0</v>
      </c>
      <c r="DJ1536" s="366">
        <v>0</v>
      </c>
      <c r="DK1536" s="366">
        <v>0</v>
      </c>
      <c r="DL1536" s="366">
        <v>0</v>
      </c>
      <c r="DM1536" s="366">
        <v>0</v>
      </c>
      <c r="DN1536" s="366">
        <v>0</v>
      </c>
      <c r="DO1536" s="366">
        <v>0</v>
      </c>
      <c r="DP1536" s="366">
        <v>0</v>
      </c>
      <c r="DQ1536" s="366">
        <v>0</v>
      </c>
      <c r="DR1536" s="366">
        <v>0</v>
      </c>
      <c r="DS1536" s="366">
        <v>0</v>
      </c>
      <c r="DT1536" s="366">
        <v>0</v>
      </c>
      <c r="DU1536" s="366">
        <v>0</v>
      </c>
      <c r="DV1536" s="411">
        <f t="shared" si="461"/>
        <v>0</v>
      </c>
      <c r="DW1536" s="366">
        <v>0</v>
      </c>
      <c r="DX1536" s="366">
        <v>0</v>
      </c>
      <c r="DY1536" s="366">
        <v>0</v>
      </c>
      <c r="DZ1536" s="366">
        <v>0</v>
      </c>
      <c r="EA1536" s="366">
        <v>0</v>
      </c>
      <c r="EB1536" s="366">
        <v>0</v>
      </c>
      <c r="EC1536" s="366">
        <v>0</v>
      </c>
      <c r="ED1536" s="366">
        <v>0</v>
      </c>
      <c r="EE1536" s="366">
        <v>0</v>
      </c>
      <c r="EF1536" s="366">
        <v>0</v>
      </c>
      <c r="EG1536" s="366">
        <v>0</v>
      </c>
      <c r="EH1536" s="366">
        <v>0</v>
      </c>
      <c r="EI1536" s="411">
        <f t="shared" si="462"/>
        <v>0</v>
      </c>
      <c r="EK1536" s="411">
        <f t="shared" si="463"/>
        <v>2</v>
      </c>
      <c r="EL1536" s="7">
        <f t="shared" si="464"/>
        <v>-2</v>
      </c>
    </row>
    <row r="1537" spans="1:142">
      <c r="A1537" s="365" t="str">
        <f t="shared" si="446"/>
        <v xml:space="preserve"> 257</v>
      </c>
      <c r="B1537" s="366" t="s">
        <v>997</v>
      </c>
      <c r="C1537" s="366" t="s">
        <v>1232</v>
      </c>
      <c r="D1537" s="366">
        <v>0</v>
      </c>
      <c r="E1537" s="366">
        <v>1</v>
      </c>
      <c r="F1537" s="366">
        <v>1</v>
      </c>
      <c r="G1537" s="366">
        <v>0</v>
      </c>
      <c r="H1537" s="366">
        <v>0</v>
      </c>
      <c r="I1537" s="366">
        <v>0</v>
      </c>
      <c r="J1537" s="366">
        <v>0</v>
      </c>
      <c r="K1537" s="366">
        <v>0</v>
      </c>
      <c r="L1537" s="366">
        <v>0</v>
      </c>
      <c r="M1537" s="366">
        <v>0</v>
      </c>
      <c r="N1537" s="366">
        <v>0</v>
      </c>
      <c r="O1537" s="366">
        <v>0</v>
      </c>
      <c r="P1537" s="411">
        <f t="shared" si="447"/>
        <v>2</v>
      </c>
      <c r="Q1537" s="411">
        <f t="shared" si="465"/>
        <v>2</v>
      </c>
      <c r="R1537" s="411">
        <f t="shared" si="466"/>
        <v>0</v>
      </c>
      <c r="S1537" s="411">
        <f t="shared" si="467"/>
        <v>0</v>
      </c>
      <c r="T1537" s="366">
        <v>0</v>
      </c>
      <c r="U1537" s="366">
        <v>0</v>
      </c>
      <c r="V1537" s="366">
        <v>0</v>
      </c>
      <c r="W1537" s="366">
        <v>0</v>
      </c>
      <c r="X1537" s="366">
        <v>0</v>
      </c>
      <c r="Y1537" s="366">
        <v>0</v>
      </c>
      <c r="Z1537" s="366">
        <v>0</v>
      </c>
      <c r="AA1537" s="366">
        <v>0</v>
      </c>
      <c r="AB1537" s="366">
        <v>0</v>
      </c>
      <c r="AC1537" s="366">
        <v>0</v>
      </c>
      <c r="AD1537" s="366">
        <v>0</v>
      </c>
      <c r="AE1537" s="366">
        <v>0</v>
      </c>
      <c r="AF1537" s="411">
        <f t="shared" si="451"/>
        <v>0</v>
      </c>
      <c r="AG1537" s="366">
        <v>0</v>
      </c>
      <c r="AH1537" s="366">
        <v>0</v>
      </c>
      <c r="AI1537" s="366">
        <v>0</v>
      </c>
      <c r="AJ1537" s="366">
        <v>0</v>
      </c>
      <c r="AK1537" s="366">
        <v>0</v>
      </c>
      <c r="AL1537" s="366">
        <v>0</v>
      </c>
      <c r="AM1537" s="366">
        <v>0</v>
      </c>
      <c r="AN1537" s="366">
        <v>0</v>
      </c>
      <c r="AO1537" s="366">
        <v>0</v>
      </c>
      <c r="AP1537" s="366">
        <v>0</v>
      </c>
      <c r="AQ1537" s="366">
        <v>0</v>
      </c>
      <c r="AR1537" s="366">
        <v>0</v>
      </c>
      <c r="AS1537" s="411">
        <f t="shared" si="452"/>
        <v>0</v>
      </c>
      <c r="AT1537" s="411">
        <f t="shared" si="453"/>
        <v>0</v>
      </c>
      <c r="AU1537" s="411">
        <f t="shared" si="454"/>
        <v>0</v>
      </c>
      <c r="AV1537" s="411">
        <f t="shared" si="455"/>
        <v>0</v>
      </c>
      <c r="AW1537" s="366">
        <v>0</v>
      </c>
      <c r="AX1537" s="366">
        <v>0</v>
      </c>
      <c r="AY1537" s="366">
        <v>0</v>
      </c>
      <c r="AZ1537" s="366">
        <v>0</v>
      </c>
      <c r="BA1537" s="366">
        <v>0</v>
      </c>
      <c r="BB1537" s="366">
        <v>0</v>
      </c>
      <c r="BC1537" s="366">
        <v>0</v>
      </c>
      <c r="BD1537" s="366">
        <v>0</v>
      </c>
      <c r="BE1537" s="366">
        <v>0</v>
      </c>
      <c r="BF1537" s="366">
        <v>0</v>
      </c>
      <c r="BG1537" s="366">
        <v>0</v>
      </c>
      <c r="BH1537" s="366">
        <v>0</v>
      </c>
      <c r="BI1537" s="411">
        <f t="shared" si="456"/>
        <v>0</v>
      </c>
      <c r="BJ1537" s="366">
        <v>0</v>
      </c>
      <c r="BK1537" s="366">
        <v>0</v>
      </c>
      <c r="BL1537" s="366">
        <v>0</v>
      </c>
      <c r="BM1537" s="366">
        <v>0</v>
      </c>
      <c r="BN1537" s="366">
        <v>0</v>
      </c>
      <c r="BO1537" s="366">
        <v>0</v>
      </c>
      <c r="BP1537" s="366">
        <v>0</v>
      </c>
      <c r="BQ1537" s="366">
        <v>0</v>
      </c>
      <c r="BR1537" s="366">
        <v>0</v>
      </c>
      <c r="BS1537" s="366">
        <v>0</v>
      </c>
      <c r="BT1537" s="366">
        <v>0</v>
      </c>
      <c r="BU1537" s="366">
        <v>0</v>
      </c>
      <c r="BV1537" s="411">
        <f t="shared" si="457"/>
        <v>0</v>
      </c>
      <c r="BW1537" s="366">
        <v>0</v>
      </c>
      <c r="BX1537" s="366">
        <v>0</v>
      </c>
      <c r="BY1537" s="366">
        <v>0</v>
      </c>
      <c r="BZ1537" s="366">
        <v>0</v>
      </c>
      <c r="CA1537" s="366">
        <v>0</v>
      </c>
      <c r="CB1537" s="366">
        <v>0</v>
      </c>
      <c r="CC1537" s="366">
        <v>0</v>
      </c>
      <c r="CD1537" s="366">
        <v>0</v>
      </c>
      <c r="CE1537" s="366">
        <v>0</v>
      </c>
      <c r="CF1537" s="366">
        <v>0</v>
      </c>
      <c r="CG1537" s="366">
        <v>0</v>
      </c>
      <c r="CH1537" s="366">
        <v>0</v>
      </c>
      <c r="CI1537" s="411">
        <f t="shared" si="458"/>
        <v>0</v>
      </c>
      <c r="CJ1537" s="366">
        <v>0</v>
      </c>
      <c r="CK1537" s="366">
        <v>0</v>
      </c>
      <c r="CL1537" s="366">
        <v>0</v>
      </c>
      <c r="CM1537" s="366">
        <v>0</v>
      </c>
      <c r="CN1537" s="366">
        <v>0</v>
      </c>
      <c r="CO1537" s="366">
        <v>0</v>
      </c>
      <c r="CP1537" s="366">
        <v>0</v>
      </c>
      <c r="CQ1537" s="366">
        <v>0</v>
      </c>
      <c r="CR1537" s="366">
        <v>0</v>
      </c>
      <c r="CS1537" s="366">
        <v>0</v>
      </c>
      <c r="CT1537" s="366">
        <v>0</v>
      </c>
      <c r="CU1537" s="366">
        <v>0</v>
      </c>
      <c r="CV1537" s="411">
        <f t="shared" si="459"/>
        <v>0</v>
      </c>
      <c r="CW1537" s="366">
        <v>0</v>
      </c>
      <c r="CX1537" s="366">
        <v>0</v>
      </c>
      <c r="CY1537" s="366">
        <v>0</v>
      </c>
      <c r="CZ1537" s="366">
        <v>0</v>
      </c>
      <c r="DA1537" s="366">
        <v>0</v>
      </c>
      <c r="DB1537" s="366">
        <v>0</v>
      </c>
      <c r="DC1537" s="366">
        <v>0</v>
      </c>
      <c r="DD1537" s="366">
        <v>0</v>
      </c>
      <c r="DE1537" s="366">
        <v>0</v>
      </c>
      <c r="DF1537" s="366">
        <v>0</v>
      </c>
      <c r="DG1537" s="366">
        <v>0</v>
      </c>
      <c r="DH1537" s="366">
        <v>0</v>
      </c>
      <c r="DI1537" s="411">
        <f t="shared" si="460"/>
        <v>0</v>
      </c>
      <c r="DJ1537" s="366">
        <v>0</v>
      </c>
      <c r="DK1537" s="366">
        <v>0</v>
      </c>
      <c r="DL1537" s="366">
        <v>0</v>
      </c>
      <c r="DM1537" s="366">
        <v>0</v>
      </c>
      <c r="DN1537" s="366">
        <v>0</v>
      </c>
      <c r="DO1537" s="366">
        <v>0</v>
      </c>
      <c r="DP1537" s="366">
        <v>0</v>
      </c>
      <c r="DQ1537" s="366">
        <v>0</v>
      </c>
      <c r="DR1537" s="366">
        <v>0</v>
      </c>
      <c r="DS1537" s="366">
        <v>0</v>
      </c>
      <c r="DT1537" s="366">
        <v>0</v>
      </c>
      <c r="DU1537" s="366">
        <v>0</v>
      </c>
      <c r="DV1537" s="411">
        <f t="shared" si="461"/>
        <v>0</v>
      </c>
      <c r="DW1537" s="366">
        <v>0</v>
      </c>
      <c r="DX1537" s="366">
        <v>0</v>
      </c>
      <c r="DY1537" s="366">
        <v>0</v>
      </c>
      <c r="DZ1537" s="366">
        <v>0</v>
      </c>
      <c r="EA1537" s="366">
        <v>0</v>
      </c>
      <c r="EB1537" s="366">
        <v>0</v>
      </c>
      <c r="EC1537" s="366">
        <v>0</v>
      </c>
      <c r="ED1537" s="366">
        <v>0</v>
      </c>
      <c r="EE1537" s="366">
        <v>0</v>
      </c>
      <c r="EF1537" s="366">
        <v>0</v>
      </c>
      <c r="EG1537" s="366">
        <v>0</v>
      </c>
      <c r="EH1537" s="366">
        <v>0</v>
      </c>
      <c r="EI1537" s="411">
        <f t="shared" si="462"/>
        <v>0</v>
      </c>
      <c r="EK1537" s="411">
        <f t="shared" si="463"/>
        <v>2</v>
      </c>
      <c r="EL1537" s="7">
        <f t="shared" si="464"/>
        <v>-2</v>
      </c>
    </row>
    <row r="1538" spans="1:142">
      <c r="A1538" s="365" t="str">
        <f t="shared" si="446"/>
        <v xml:space="preserve"> 257</v>
      </c>
      <c r="B1538" s="366" t="s">
        <v>997</v>
      </c>
      <c r="C1538" s="366" t="s">
        <v>1187</v>
      </c>
      <c r="D1538" s="366">
        <v>2</v>
      </c>
      <c r="E1538" s="366">
        <v>1</v>
      </c>
      <c r="F1538" s="366">
        <v>1</v>
      </c>
      <c r="G1538" s="366">
        <v>2</v>
      </c>
      <c r="H1538" s="366">
        <v>2</v>
      </c>
      <c r="I1538" s="366">
        <v>2</v>
      </c>
      <c r="J1538" s="366">
        <v>2</v>
      </c>
      <c r="K1538" s="366">
        <v>2</v>
      </c>
      <c r="L1538" s="366">
        <v>2</v>
      </c>
      <c r="M1538" s="366">
        <v>2</v>
      </c>
      <c r="N1538" s="366">
        <v>2</v>
      </c>
      <c r="O1538" s="366">
        <v>2</v>
      </c>
      <c r="P1538" s="411">
        <f t="shared" si="447"/>
        <v>22</v>
      </c>
      <c r="Q1538" s="411">
        <f t="shared" si="465"/>
        <v>11.935483870967742</v>
      </c>
      <c r="R1538" s="411">
        <f t="shared" si="466"/>
        <v>3.5127919911012233</v>
      </c>
      <c r="S1538" s="411">
        <f t="shared" si="467"/>
        <v>6.5517241379310347</v>
      </c>
      <c r="T1538" s="366">
        <v>0</v>
      </c>
      <c r="U1538" s="366">
        <v>0</v>
      </c>
      <c r="V1538" s="366">
        <v>0</v>
      </c>
      <c r="W1538" s="366">
        <v>0</v>
      </c>
      <c r="X1538" s="366">
        <v>0</v>
      </c>
      <c r="Y1538" s="366">
        <v>0</v>
      </c>
      <c r="Z1538" s="366">
        <v>0</v>
      </c>
      <c r="AA1538" s="366">
        <v>0</v>
      </c>
      <c r="AB1538" s="366">
        <v>0</v>
      </c>
      <c r="AC1538" s="366">
        <v>0</v>
      </c>
      <c r="AD1538" s="366">
        <v>0</v>
      </c>
      <c r="AE1538" s="366">
        <v>0</v>
      </c>
      <c r="AF1538" s="411">
        <f t="shared" si="451"/>
        <v>0</v>
      </c>
      <c r="AG1538" s="366">
        <v>0</v>
      </c>
      <c r="AH1538" s="366">
        <v>0</v>
      </c>
      <c r="AI1538" s="366">
        <v>0</v>
      </c>
      <c r="AJ1538" s="366">
        <v>0</v>
      </c>
      <c r="AK1538" s="366">
        <v>0</v>
      </c>
      <c r="AL1538" s="366">
        <v>0</v>
      </c>
      <c r="AM1538" s="366">
        <v>0</v>
      </c>
      <c r="AN1538" s="366">
        <v>0</v>
      </c>
      <c r="AO1538" s="366">
        <v>0</v>
      </c>
      <c r="AP1538" s="366">
        <v>0</v>
      </c>
      <c r="AQ1538" s="366">
        <v>0</v>
      </c>
      <c r="AR1538" s="366">
        <v>0</v>
      </c>
      <c r="AS1538" s="411">
        <f t="shared" si="452"/>
        <v>0</v>
      </c>
      <c r="AT1538" s="411">
        <f t="shared" si="453"/>
        <v>0</v>
      </c>
      <c r="AU1538" s="411">
        <f t="shared" si="454"/>
        <v>0</v>
      </c>
      <c r="AV1538" s="411">
        <f t="shared" si="455"/>
        <v>0</v>
      </c>
      <c r="AW1538" s="366">
        <v>0</v>
      </c>
      <c r="AX1538" s="366">
        <v>0</v>
      </c>
      <c r="AY1538" s="366">
        <v>0</v>
      </c>
      <c r="AZ1538" s="366">
        <v>0</v>
      </c>
      <c r="BA1538" s="366">
        <v>0</v>
      </c>
      <c r="BB1538" s="366">
        <v>0</v>
      </c>
      <c r="BC1538" s="366">
        <v>0</v>
      </c>
      <c r="BD1538" s="366">
        <v>0</v>
      </c>
      <c r="BE1538" s="366">
        <v>0</v>
      </c>
      <c r="BF1538" s="366">
        <v>0</v>
      </c>
      <c r="BG1538" s="366">
        <v>0</v>
      </c>
      <c r="BH1538" s="366">
        <v>0</v>
      </c>
      <c r="BI1538" s="411">
        <f t="shared" si="456"/>
        <v>0</v>
      </c>
      <c r="BJ1538" s="366">
        <v>0</v>
      </c>
      <c r="BK1538" s="366">
        <v>0</v>
      </c>
      <c r="BL1538" s="366">
        <v>0</v>
      </c>
      <c r="BM1538" s="366">
        <v>0</v>
      </c>
      <c r="BN1538" s="366">
        <v>0</v>
      </c>
      <c r="BO1538" s="366">
        <v>0</v>
      </c>
      <c r="BP1538" s="366">
        <v>0</v>
      </c>
      <c r="BQ1538" s="366">
        <v>0</v>
      </c>
      <c r="BR1538" s="366">
        <v>0</v>
      </c>
      <c r="BS1538" s="366">
        <v>0</v>
      </c>
      <c r="BT1538" s="366">
        <v>0</v>
      </c>
      <c r="BU1538" s="366">
        <v>0</v>
      </c>
      <c r="BV1538" s="411">
        <f t="shared" si="457"/>
        <v>0</v>
      </c>
      <c r="BW1538" s="366">
        <v>0</v>
      </c>
      <c r="BX1538" s="366">
        <v>0</v>
      </c>
      <c r="BY1538" s="366">
        <v>0</v>
      </c>
      <c r="BZ1538" s="366">
        <v>0</v>
      </c>
      <c r="CA1538" s="366">
        <v>0</v>
      </c>
      <c r="CB1538" s="366">
        <v>0</v>
      </c>
      <c r="CC1538" s="366">
        <v>0</v>
      </c>
      <c r="CD1538" s="366">
        <v>0</v>
      </c>
      <c r="CE1538" s="366">
        <v>0</v>
      </c>
      <c r="CF1538" s="366">
        <v>0</v>
      </c>
      <c r="CG1538" s="366">
        <v>0</v>
      </c>
      <c r="CH1538" s="366">
        <v>0</v>
      </c>
      <c r="CI1538" s="411">
        <f t="shared" si="458"/>
        <v>0</v>
      </c>
      <c r="CJ1538" s="366">
        <v>0</v>
      </c>
      <c r="CK1538" s="366">
        <v>0</v>
      </c>
      <c r="CL1538" s="366">
        <v>0</v>
      </c>
      <c r="CM1538" s="366">
        <v>0</v>
      </c>
      <c r="CN1538" s="366">
        <v>0</v>
      </c>
      <c r="CO1538" s="366">
        <v>0</v>
      </c>
      <c r="CP1538" s="366">
        <v>0</v>
      </c>
      <c r="CQ1538" s="366">
        <v>0</v>
      </c>
      <c r="CR1538" s="366">
        <v>0</v>
      </c>
      <c r="CS1538" s="366">
        <v>0</v>
      </c>
      <c r="CT1538" s="366">
        <v>0</v>
      </c>
      <c r="CU1538" s="366">
        <v>0</v>
      </c>
      <c r="CV1538" s="411">
        <f t="shared" si="459"/>
        <v>0</v>
      </c>
      <c r="CW1538" s="366">
        <v>0</v>
      </c>
      <c r="CX1538" s="366">
        <v>0</v>
      </c>
      <c r="CY1538" s="366">
        <v>0</v>
      </c>
      <c r="CZ1538" s="366">
        <v>0</v>
      </c>
      <c r="DA1538" s="366">
        <v>0</v>
      </c>
      <c r="DB1538" s="366">
        <v>0</v>
      </c>
      <c r="DC1538" s="366">
        <v>0</v>
      </c>
      <c r="DD1538" s="366">
        <v>0</v>
      </c>
      <c r="DE1538" s="366">
        <v>0</v>
      </c>
      <c r="DF1538" s="366">
        <v>0</v>
      </c>
      <c r="DG1538" s="366">
        <v>0</v>
      </c>
      <c r="DH1538" s="366">
        <v>0</v>
      </c>
      <c r="DI1538" s="411">
        <f t="shared" si="460"/>
        <v>0</v>
      </c>
      <c r="DJ1538" s="366">
        <v>0</v>
      </c>
      <c r="DK1538" s="366">
        <v>0</v>
      </c>
      <c r="DL1538" s="366">
        <v>0</v>
      </c>
      <c r="DM1538" s="366">
        <v>0</v>
      </c>
      <c r="DN1538" s="366">
        <v>0</v>
      </c>
      <c r="DO1538" s="366">
        <v>0</v>
      </c>
      <c r="DP1538" s="366">
        <v>0</v>
      </c>
      <c r="DQ1538" s="366">
        <v>0</v>
      </c>
      <c r="DR1538" s="366">
        <v>0</v>
      </c>
      <c r="DS1538" s="366">
        <v>0</v>
      </c>
      <c r="DT1538" s="366">
        <v>0</v>
      </c>
      <c r="DU1538" s="366">
        <v>0</v>
      </c>
      <c r="DV1538" s="411">
        <f t="shared" si="461"/>
        <v>0</v>
      </c>
      <c r="DW1538" s="366">
        <v>0</v>
      </c>
      <c r="DX1538" s="366">
        <v>0</v>
      </c>
      <c r="DY1538" s="366">
        <v>0</v>
      </c>
      <c r="DZ1538" s="366">
        <v>0</v>
      </c>
      <c r="EA1538" s="366">
        <v>0</v>
      </c>
      <c r="EB1538" s="366">
        <v>0</v>
      </c>
      <c r="EC1538" s="366">
        <v>0</v>
      </c>
      <c r="ED1538" s="366">
        <v>0</v>
      </c>
      <c r="EE1538" s="366">
        <v>0</v>
      </c>
      <c r="EF1538" s="366">
        <v>0</v>
      </c>
      <c r="EG1538" s="366">
        <v>0</v>
      </c>
      <c r="EH1538" s="366">
        <v>0</v>
      </c>
      <c r="EI1538" s="411">
        <f t="shared" si="462"/>
        <v>0</v>
      </c>
      <c r="EK1538" s="411">
        <f t="shared" si="463"/>
        <v>22</v>
      </c>
      <c r="EL1538" s="7">
        <f t="shared" si="464"/>
        <v>-22</v>
      </c>
    </row>
    <row r="1539" spans="1:142">
      <c r="A1539" s="365" t="str">
        <f t="shared" ref="A1539:A1602" si="468">MID(B1539,FIND("-",B1539) +1,4)</f>
        <v xml:space="preserve"> 260</v>
      </c>
      <c r="B1539" s="366" t="s">
        <v>998</v>
      </c>
      <c r="C1539" s="366" t="s">
        <v>1167</v>
      </c>
      <c r="D1539" s="366">
        <v>129</v>
      </c>
      <c r="E1539" s="366">
        <v>129</v>
      </c>
      <c r="F1539" s="366">
        <v>129</v>
      </c>
      <c r="G1539" s="366">
        <v>129</v>
      </c>
      <c r="H1539" s="366">
        <v>129</v>
      </c>
      <c r="I1539" s="366">
        <v>128</v>
      </c>
      <c r="J1539" s="366">
        <v>128</v>
      </c>
      <c r="K1539" s="366">
        <v>128</v>
      </c>
      <c r="L1539" s="366">
        <v>127</v>
      </c>
      <c r="M1539" s="366">
        <v>127</v>
      </c>
      <c r="N1539" s="366">
        <v>127</v>
      </c>
      <c r="O1539" s="366">
        <v>127</v>
      </c>
      <c r="P1539" s="411">
        <f t="shared" si="447"/>
        <v>1537</v>
      </c>
      <c r="Q1539" s="411">
        <f t="shared" si="465"/>
        <v>896.87096774193549</v>
      </c>
      <c r="R1539" s="411">
        <f t="shared" si="466"/>
        <v>224.09454949944381</v>
      </c>
      <c r="S1539" s="411">
        <f t="shared" si="467"/>
        <v>416.0344827586207</v>
      </c>
      <c r="T1539" s="366">
        <v>0</v>
      </c>
      <c r="U1539" s="366">
        <v>0</v>
      </c>
      <c r="V1539" s="366">
        <v>0</v>
      </c>
      <c r="W1539" s="366">
        <v>0</v>
      </c>
      <c r="X1539" s="366">
        <v>0</v>
      </c>
      <c r="Y1539" s="366">
        <v>0</v>
      </c>
      <c r="Z1539" s="366">
        <v>0</v>
      </c>
      <c r="AA1539" s="366">
        <v>-1</v>
      </c>
      <c r="AB1539" s="366">
        <v>1</v>
      </c>
      <c r="AC1539" s="366">
        <v>0</v>
      </c>
      <c r="AD1539" s="366">
        <v>0</v>
      </c>
      <c r="AE1539" s="366">
        <v>0</v>
      </c>
      <c r="AF1539" s="411">
        <f t="shared" si="451"/>
        <v>0</v>
      </c>
      <c r="AG1539" s="366">
        <v>129</v>
      </c>
      <c r="AH1539" s="366">
        <v>129</v>
      </c>
      <c r="AI1539" s="366">
        <v>129</v>
      </c>
      <c r="AJ1539" s="366">
        <v>129</v>
      </c>
      <c r="AK1539" s="366">
        <v>129</v>
      </c>
      <c r="AL1539" s="366">
        <v>128</v>
      </c>
      <c r="AM1539" s="366">
        <v>128</v>
      </c>
      <c r="AN1539" s="366">
        <v>127</v>
      </c>
      <c r="AO1539" s="366">
        <v>128</v>
      </c>
      <c r="AP1539" s="366">
        <v>127</v>
      </c>
      <c r="AQ1539" s="366">
        <v>127</v>
      </c>
      <c r="AR1539" s="366">
        <v>127</v>
      </c>
      <c r="AS1539" s="411">
        <f t="shared" si="452"/>
        <v>1537</v>
      </c>
      <c r="AT1539" s="411">
        <f t="shared" si="453"/>
        <v>896.87096774193549</v>
      </c>
      <c r="AU1539" s="411">
        <f t="shared" si="454"/>
        <v>223.81868743047829</v>
      </c>
      <c r="AV1539" s="411">
        <f t="shared" si="455"/>
        <v>416.31034482758622</v>
      </c>
      <c r="AW1539" s="366">
        <v>0</v>
      </c>
      <c r="AX1539" s="366">
        <v>0</v>
      </c>
      <c r="AY1539" s="366">
        <v>0</v>
      </c>
      <c r="AZ1539" s="366">
        <v>0</v>
      </c>
      <c r="BA1539" s="366">
        <v>0</v>
      </c>
      <c r="BB1539" s="366">
        <v>0</v>
      </c>
      <c r="BC1539" s="366">
        <v>0</v>
      </c>
      <c r="BD1539" s="366">
        <v>0</v>
      </c>
      <c r="BE1539" s="366">
        <v>0</v>
      </c>
      <c r="BF1539" s="366">
        <v>0</v>
      </c>
      <c r="BG1539" s="366">
        <v>0</v>
      </c>
      <c r="BH1539" s="366">
        <v>0</v>
      </c>
      <c r="BI1539" s="411">
        <f t="shared" si="456"/>
        <v>0</v>
      </c>
      <c r="BJ1539" s="366">
        <v>129</v>
      </c>
      <c r="BK1539" s="366">
        <v>129</v>
      </c>
      <c r="BL1539" s="366">
        <v>129</v>
      </c>
      <c r="BM1539" s="366">
        <v>129</v>
      </c>
      <c r="BN1539" s="366">
        <v>129</v>
      </c>
      <c r="BO1539" s="366">
        <v>128</v>
      </c>
      <c r="BP1539" s="366">
        <v>128</v>
      </c>
      <c r="BQ1539" s="366">
        <v>127</v>
      </c>
      <c r="BR1539" s="366">
        <v>128</v>
      </c>
      <c r="BS1539" s="366">
        <v>127</v>
      </c>
      <c r="BT1539" s="366">
        <v>127</v>
      </c>
      <c r="BU1539" s="366">
        <v>127</v>
      </c>
      <c r="BV1539" s="411">
        <f t="shared" si="457"/>
        <v>1537</v>
      </c>
      <c r="BW1539" s="366">
        <v>0</v>
      </c>
      <c r="BX1539" s="366">
        <v>0</v>
      </c>
      <c r="BY1539" s="366">
        <v>0</v>
      </c>
      <c r="BZ1539" s="366">
        <v>0</v>
      </c>
      <c r="CA1539" s="366">
        <v>0</v>
      </c>
      <c r="CB1539" s="366">
        <v>0</v>
      </c>
      <c r="CC1539" s="366">
        <v>0</v>
      </c>
      <c r="CD1539" s="366">
        <v>0</v>
      </c>
      <c r="CE1539" s="366">
        <v>0</v>
      </c>
      <c r="CF1539" s="366">
        <v>0</v>
      </c>
      <c r="CG1539" s="366">
        <v>0</v>
      </c>
      <c r="CH1539" s="366">
        <v>0</v>
      </c>
      <c r="CI1539" s="411">
        <f t="shared" si="458"/>
        <v>0</v>
      </c>
      <c r="CJ1539" s="366">
        <v>129</v>
      </c>
      <c r="CK1539" s="366">
        <v>129</v>
      </c>
      <c r="CL1539" s="366">
        <v>129</v>
      </c>
      <c r="CM1539" s="366">
        <v>129</v>
      </c>
      <c r="CN1539" s="366">
        <v>129</v>
      </c>
      <c r="CO1539" s="366">
        <v>128</v>
      </c>
      <c r="CP1539" s="366">
        <v>128</v>
      </c>
      <c r="CQ1539" s="366">
        <v>127</v>
      </c>
      <c r="CR1539" s="366">
        <v>128</v>
      </c>
      <c r="CS1539" s="366">
        <v>127</v>
      </c>
      <c r="CT1539" s="366">
        <v>127</v>
      </c>
      <c r="CU1539" s="366">
        <v>127</v>
      </c>
      <c r="CV1539" s="411">
        <f t="shared" si="459"/>
        <v>1537</v>
      </c>
      <c r="CW1539" s="366">
        <v>-2</v>
      </c>
      <c r="CX1539" s="366">
        <v>-2</v>
      </c>
      <c r="CY1539" s="366">
        <v>-2</v>
      </c>
      <c r="CZ1539" s="366">
        <v>-2</v>
      </c>
      <c r="DA1539" s="366">
        <v>-2</v>
      </c>
      <c r="DB1539" s="366">
        <v>-1</v>
      </c>
      <c r="DC1539" s="366">
        <v>-1</v>
      </c>
      <c r="DD1539" s="366">
        <v>0</v>
      </c>
      <c r="DE1539" s="366">
        <v>-1</v>
      </c>
      <c r="DF1539" s="366">
        <v>0</v>
      </c>
      <c r="DG1539" s="366">
        <v>0</v>
      </c>
      <c r="DH1539" s="366">
        <v>0</v>
      </c>
      <c r="DI1539" s="411">
        <f t="shared" si="460"/>
        <v>-13</v>
      </c>
      <c r="DJ1539" s="366">
        <v>127</v>
      </c>
      <c r="DK1539" s="366">
        <v>127</v>
      </c>
      <c r="DL1539" s="366">
        <v>127</v>
      </c>
      <c r="DM1539" s="366">
        <v>127</v>
      </c>
      <c r="DN1539" s="366">
        <v>127</v>
      </c>
      <c r="DO1539" s="366">
        <v>127</v>
      </c>
      <c r="DP1539" s="366">
        <v>127</v>
      </c>
      <c r="DQ1539" s="366">
        <v>127</v>
      </c>
      <c r="DR1539" s="366">
        <v>127</v>
      </c>
      <c r="DS1539" s="366">
        <v>127</v>
      </c>
      <c r="DT1539" s="366">
        <v>127</v>
      </c>
      <c r="DU1539" s="366">
        <v>127</v>
      </c>
      <c r="DV1539" s="411">
        <f t="shared" si="461"/>
        <v>1524</v>
      </c>
      <c r="DW1539" s="366">
        <v>127</v>
      </c>
      <c r="DX1539" s="366">
        <v>127</v>
      </c>
      <c r="DY1539" s="366">
        <v>127</v>
      </c>
      <c r="DZ1539" s="366">
        <v>127</v>
      </c>
      <c r="EA1539" s="366">
        <v>127</v>
      </c>
      <c r="EB1539" s="366">
        <v>127</v>
      </c>
      <c r="EC1539" s="366">
        <v>127</v>
      </c>
      <c r="ED1539" s="366">
        <v>127</v>
      </c>
      <c r="EE1539" s="366">
        <v>127</v>
      </c>
      <c r="EF1539" s="366">
        <v>127</v>
      </c>
      <c r="EG1539" s="366">
        <v>127</v>
      </c>
      <c r="EH1539" s="366">
        <v>127</v>
      </c>
      <c r="EI1539" s="411">
        <f t="shared" si="462"/>
        <v>1524</v>
      </c>
      <c r="EK1539" s="411">
        <f t="shared" si="463"/>
        <v>1524</v>
      </c>
      <c r="EL1539" s="7">
        <f t="shared" si="464"/>
        <v>0</v>
      </c>
    </row>
    <row r="1540" spans="1:142">
      <c r="A1540" s="365" t="str">
        <f t="shared" si="468"/>
        <v xml:space="preserve"> 260</v>
      </c>
      <c r="B1540" s="366" t="s">
        <v>998</v>
      </c>
      <c r="C1540" s="366" t="s">
        <v>1168</v>
      </c>
      <c r="D1540" s="366">
        <v>6194310</v>
      </c>
      <c r="E1540" s="366">
        <v>6282176</v>
      </c>
      <c r="F1540" s="366">
        <v>6745902</v>
      </c>
      <c r="G1540" s="366">
        <v>7346244</v>
      </c>
      <c r="H1540" s="366">
        <v>6506292</v>
      </c>
      <c r="I1540" s="366">
        <v>5963738</v>
      </c>
      <c r="J1540" s="366">
        <v>7167912</v>
      </c>
      <c r="K1540" s="366">
        <v>7886624</v>
      </c>
      <c r="L1540" s="366">
        <v>7818590</v>
      </c>
      <c r="M1540" s="366">
        <v>6711440</v>
      </c>
      <c r="N1540" s="366">
        <v>5965374</v>
      </c>
      <c r="O1540" s="366">
        <v>6233282</v>
      </c>
      <c r="P1540" s="411">
        <f t="shared" ref="P1540:P1603" si="469">SUM(D1540:O1540)</f>
        <v>80821884</v>
      </c>
      <c r="Q1540" s="411">
        <f t="shared" si="465"/>
        <v>45975351.032258064</v>
      </c>
      <c r="R1540" s="411">
        <f t="shared" si="466"/>
        <v>13779584.553948831</v>
      </c>
      <c r="S1540" s="411">
        <f t="shared" si="467"/>
        <v>21066948.413793102</v>
      </c>
      <c r="T1540" s="366">
        <v>0</v>
      </c>
      <c r="U1540" s="366">
        <v>0</v>
      </c>
      <c r="V1540" s="366">
        <v>0</v>
      </c>
      <c r="W1540" s="366">
        <v>0</v>
      </c>
      <c r="X1540" s="366">
        <v>0</v>
      </c>
      <c r="Y1540" s="366">
        <v>22203</v>
      </c>
      <c r="Z1540" s="366">
        <v>-22203</v>
      </c>
      <c r="AA1540" s="366">
        <v>-55488</v>
      </c>
      <c r="AB1540" s="366">
        <v>40916</v>
      </c>
      <c r="AC1540" s="366">
        <v>14572</v>
      </c>
      <c r="AD1540" s="366">
        <v>0</v>
      </c>
      <c r="AE1540" s="366">
        <v>0</v>
      </c>
      <c r="AF1540" s="411">
        <f t="shared" ref="AF1540:AF1603" si="470">SUM(T1540:AE1540)</f>
        <v>0</v>
      </c>
      <c r="AG1540" s="366">
        <v>6194310</v>
      </c>
      <c r="AH1540" s="366">
        <v>6282176</v>
      </c>
      <c r="AI1540" s="366">
        <v>6745902</v>
      </c>
      <c r="AJ1540" s="366">
        <v>7346244</v>
      </c>
      <c r="AK1540" s="366">
        <v>6506292</v>
      </c>
      <c r="AL1540" s="366">
        <v>5985941</v>
      </c>
      <c r="AM1540" s="366">
        <v>7145709</v>
      </c>
      <c r="AN1540" s="366">
        <v>7831136</v>
      </c>
      <c r="AO1540" s="366">
        <v>7859506</v>
      </c>
      <c r="AP1540" s="366">
        <v>6726012</v>
      </c>
      <c r="AQ1540" s="366">
        <v>5965374</v>
      </c>
      <c r="AR1540" s="366">
        <v>6233282</v>
      </c>
      <c r="AS1540" s="411">
        <f t="shared" ref="AS1540:AS1603" si="471">SUM(AG1540:AR1540)</f>
        <v>80821884</v>
      </c>
      <c r="AT1540" s="411">
        <f t="shared" ref="AT1540:AT1603" si="472">SUM(AG1540:AL1540)+((30/31)*AM1540)</f>
        <v>45976067.258064516</v>
      </c>
      <c r="AU1540" s="411">
        <f t="shared" ref="AU1540:AU1603" si="473">((1/31)*AM1540)+AN1540+((21/29*AO1540))</f>
        <v>13753009.155728588</v>
      </c>
      <c r="AV1540" s="411">
        <f t="shared" ref="AV1540:AV1603" si="474">((8/29)*AO1540)+SUM(AP1540:AR1540)</f>
        <v>21092807.586206898</v>
      </c>
      <c r="AW1540" s="366">
        <v>0</v>
      </c>
      <c r="AX1540" s="366">
        <v>0</v>
      </c>
      <c r="AY1540" s="366">
        <v>0</v>
      </c>
      <c r="AZ1540" s="366">
        <v>0</v>
      </c>
      <c r="BA1540" s="366">
        <v>0</v>
      </c>
      <c r="BB1540" s="366">
        <v>0</v>
      </c>
      <c r="BC1540" s="366">
        <v>0</v>
      </c>
      <c r="BD1540" s="366">
        <v>0</v>
      </c>
      <c r="BE1540" s="366">
        <v>0</v>
      </c>
      <c r="BF1540" s="366">
        <v>0</v>
      </c>
      <c r="BG1540" s="366">
        <v>0</v>
      </c>
      <c r="BH1540" s="366">
        <v>0</v>
      </c>
      <c r="BI1540" s="411">
        <f t="shared" ref="BI1540:BI1603" si="475">SUM(AW1540:BH1540)</f>
        <v>0</v>
      </c>
      <c r="BJ1540" s="366">
        <v>6194310</v>
      </c>
      <c r="BK1540" s="366">
        <v>6282176</v>
      </c>
      <c r="BL1540" s="366">
        <v>6745902</v>
      </c>
      <c r="BM1540" s="366">
        <v>7346244</v>
      </c>
      <c r="BN1540" s="366">
        <v>6506292</v>
      </c>
      <c r="BO1540" s="366">
        <v>5985941</v>
      </c>
      <c r="BP1540" s="366">
        <v>7145709</v>
      </c>
      <c r="BQ1540" s="366">
        <v>7831136</v>
      </c>
      <c r="BR1540" s="366">
        <v>7859506</v>
      </c>
      <c r="BS1540" s="366">
        <v>6726012</v>
      </c>
      <c r="BT1540" s="366">
        <v>5965374</v>
      </c>
      <c r="BU1540" s="366">
        <v>6233282</v>
      </c>
      <c r="BV1540" s="411">
        <f t="shared" ref="BV1540:BV1603" si="476">SUM(BJ1540:BU1540)</f>
        <v>80821884</v>
      </c>
      <c r="BW1540" s="366">
        <v>-259299.64544571005</v>
      </c>
      <c r="BX1540" s="366">
        <v>-271002.3049903363</v>
      </c>
      <c r="BY1540" s="366">
        <v>-226294.09563113376</v>
      </c>
      <c r="BZ1540" s="366">
        <v>-258670.74993349239</v>
      </c>
      <c r="CA1540" s="366">
        <v>91578.141913439147</v>
      </c>
      <c r="CB1540" s="366">
        <v>268737.91133196838</v>
      </c>
      <c r="CC1540" s="366">
        <v>227926.74428438023</v>
      </c>
      <c r="CD1540" s="366">
        <v>-404332.35081654415</v>
      </c>
      <c r="CE1540" s="366">
        <v>156996.43033413589</v>
      </c>
      <c r="CF1540" s="366">
        <v>219723.39602049533</v>
      </c>
      <c r="CG1540" s="366">
        <v>-91978.675981613807</v>
      </c>
      <c r="CH1540" s="366">
        <v>242854.08344205841</v>
      </c>
      <c r="CI1540" s="411">
        <f t="shared" ref="CI1540:CI1603" si="477">SUM(BW1540:CH1540)</f>
        <v>-303761.11547235306</v>
      </c>
      <c r="CJ1540" s="366">
        <v>5935010.35455429</v>
      </c>
      <c r="CK1540" s="366">
        <v>6011173.6950096637</v>
      </c>
      <c r="CL1540" s="366">
        <v>6519607.9043688662</v>
      </c>
      <c r="CM1540" s="366">
        <v>7087573.2500665076</v>
      </c>
      <c r="CN1540" s="366">
        <v>6597870.1419134391</v>
      </c>
      <c r="CO1540" s="366">
        <v>6254678.9113319684</v>
      </c>
      <c r="CP1540" s="366">
        <v>7373635.7442843802</v>
      </c>
      <c r="CQ1540" s="366">
        <v>7426803.6491834559</v>
      </c>
      <c r="CR1540" s="366">
        <v>8016502.4303341359</v>
      </c>
      <c r="CS1540" s="366">
        <v>6945735.3960204953</v>
      </c>
      <c r="CT1540" s="366">
        <v>5873395.3240183862</v>
      </c>
      <c r="CU1540" s="366">
        <v>6476136.0834420584</v>
      </c>
      <c r="CV1540" s="411">
        <f t="shared" ref="CV1540:CV1603" si="478">SUM(CJ1540:CU1540)</f>
        <v>80518122.884527653</v>
      </c>
      <c r="CW1540" s="366">
        <v>-92015.664411694743</v>
      </c>
      <c r="CX1540" s="366">
        <v>-93196.491395498626</v>
      </c>
      <c r="CY1540" s="366">
        <v>-101079.19231579639</v>
      </c>
      <c r="CZ1540" s="366">
        <v>-109884.8565901788</v>
      </c>
      <c r="DA1540" s="366">
        <v>-102292.56033974327</v>
      </c>
      <c r="DB1540" s="366">
        <v>-48864.678994781338</v>
      </c>
      <c r="DC1540" s="366">
        <v>-57606.529252221808</v>
      </c>
      <c r="DD1540" s="366">
        <v>0</v>
      </c>
      <c r="DE1540" s="366">
        <v>-62628.925236985087</v>
      </c>
      <c r="DF1540" s="366">
        <v>0</v>
      </c>
      <c r="DG1540" s="366">
        <v>0</v>
      </c>
      <c r="DH1540" s="366">
        <v>0</v>
      </c>
      <c r="DI1540" s="411">
        <f t="shared" ref="DI1540:DI1603" si="479">SUM(CW1540:DH1540)</f>
        <v>-667568.89853690006</v>
      </c>
      <c r="DJ1540" s="366">
        <v>5842994.6901425952</v>
      </c>
      <c r="DK1540" s="366">
        <v>5917977.2036141651</v>
      </c>
      <c r="DL1540" s="366">
        <v>6418528.7120530698</v>
      </c>
      <c r="DM1540" s="366">
        <v>6977688.3934763288</v>
      </c>
      <c r="DN1540" s="366">
        <v>6495577.5815736959</v>
      </c>
      <c r="DO1540" s="366">
        <v>6205814.232337187</v>
      </c>
      <c r="DP1540" s="366">
        <v>7316029.2150321584</v>
      </c>
      <c r="DQ1540" s="366">
        <v>7426803.6491834559</v>
      </c>
      <c r="DR1540" s="366">
        <v>7953873.5050971508</v>
      </c>
      <c r="DS1540" s="366">
        <v>6945735.3960204953</v>
      </c>
      <c r="DT1540" s="366">
        <v>5873395.3240183862</v>
      </c>
      <c r="DU1540" s="366">
        <v>6476136.0834420584</v>
      </c>
      <c r="DV1540" s="411">
        <f t="shared" ref="DV1540:DV1603" si="480">SUM(DJ1540:DU1540)</f>
        <v>79850553.985990763</v>
      </c>
      <c r="DW1540" s="366">
        <v>5842994.6901425952</v>
      </c>
      <c r="DX1540" s="366">
        <v>5917977.2036141651</v>
      </c>
      <c r="DY1540" s="366">
        <v>6418528.7120530698</v>
      </c>
      <c r="DZ1540" s="366">
        <v>6977688.3934763288</v>
      </c>
      <c r="EA1540" s="366">
        <v>6495577.5815736959</v>
      </c>
      <c r="EB1540" s="366">
        <v>6205814.232337187</v>
      </c>
      <c r="EC1540" s="366">
        <v>7316029.2150321584</v>
      </c>
      <c r="ED1540" s="366">
        <v>7426803.6491834559</v>
      </c>
      <c r="EE1540" s="366">
        <v>7953873.5050971508</v>
      </c>
      <c r="EF1540" s="366">
        <v>6945735.3960204953</v>
      </c>
      <c r="EG1540" s="366">
        <v>5873395.3240183862</v>
      </c>
      <c r="EH1540" s="366">
        <v>6476136.0834420584</v>
      </c>
      <c r="EI1540" s="411">
        <f t="shared" ref="EI1540:EI1603" si="481">SUM(DW1540:EH1540)</f>
        <v>79850553.985990763</v>
      </c>
      <c r="EK1540" s="411">
        <f t="shared" ref="EK1540:EK1603" si="482">P1540+AF1540+BI1540+CI1540+DI1540</f>
        <v>79850553.985990748</v>
      </c>
      <c r="EL1540" s="7">
        <f t="shared" ref="EL1540:EL1603" si="483">EI1540-EK1540</f>
        <v>0</v>
      </c>
    </row>
    <row r="1541" spans="1:142">
      <c r="A1541" s="365" t="str">
        <f t="shared" si="468"/>
        <v xml:space="preserve"> 260</v>
      </c>
      <c r="B1541" s="366" t="s">
        <v>998</v>
      </c>
      <c r="C1541" s="366" t="s">
        <v>1169</v>
      </c>
      <c r="D1541" s="366">
        <v>6194310</v>
      </c>
      <c r="E1541" s="366">
        <v>6282176</v>
      </c>
      <c r="F1541" s="366">
        <v>6745902</v>
      </c>
      <c r="G1541" s="366">
        <v>7346244</v>
      </c>
      <c r="H1541" s="366">
        <v>6506292</v>
      </c>
      <c r="I1541" s="366">
        <v>5963738</v>
      </c>
      <c r="J1541" s="366">
        <v>7167912</v>
      </c>
      <c r="K1541" s="366">
        <v>7886624</v>
      </c>
      <c r="L1541" s="366">
        <v>7818590</v>
      </c>
      <c r="M1541" s="366">
        <v>6711440</v>
      </c>
      <c r="N1541" s="366">
        <v>5965374</v>
      </c>
      <c r="O1541" s="366">
        <v>6233282</v>
      </c>
      <c r="P1541" s="411">
        <f t="shared" si="469"/>
        <v>80821884</v>
      </c>
      <c r="Q1541" s="411">
        <f t="shared" si="465"/>
        <v>45975351.032258064</v>
      </c>
      <c r="R1541" s="411">
        <f t="shared" si="466"/>
        <v>13779584.553948831</v>
      </c>
      <c r="S1541" s="411">
        <f t="shared" si="467"/>
        <v>21066948.413793102</v>
      </c>
      <c r="T1541" s="366">
        <v>0</v>
      </c>
      <c r="U1541" s="366">
        <v>0</v>
      </c>
      <c r="V1541" s="366">
        <v>0</v>
      </c>
      <c r="W1541" s="366">
        <v>0</v>
      </c>
      <c r="X1541" s="366">
        <v>0</v>
      </c>
      <c r="Y1541" s="366">
        <v>22203</v>
      </c>
      <c r="Z1541" s="366">
        <v>-22203</v>
      </c>
      <c r="AA1541" s="366">
        <v>-55488</v>
      </c>
      <c r="AB1541" s="366">
        <v>40916</v>
      </c>
      <c r="AC1541" s="366">
        <v>14572</v>
      </c>
      <c r="AD1541" s="366">
        <v>0</v>
      </c>
      <c r="AE1541" s="366">
        <v>0</v>
      </c>
      <c r="AF1541" s="411">
        <f t="shared" si="470"/>
        <v>0</v>
      </c>
      <c r="AG1541" s="366">
        <v>6194310</v>
      </c>
      <c r="AH1541" s="366">
        <v>6282176</v>
      </c>
      <c r="AI1541" s="366">
        <v>6745902</v>
      </c>
      <c r="AJ1541" s="366">
        <v>7346244</v>
      </c>
      <c r="AK1541" s="366">
        <v>6506292</v>
      </c>
      <c r="AL1541" s="366">
        <v>5985941</v>
      </c>
      <c r="AM1541" s="366">
        <v>7145709</v>
      </c>
      <c r="AN1541" s="366">
        <v>7831136</v>
      </c>
      <c r="AO1541" s="366">
        <v>7859506</v>
      </c>
      <c r="AP1541" s="366">
        <v>6726012</v>
      </c>
      <c r="AQ1541" s="366">
        <v>5965374</v>
      </c>
      <c r="AR1541" s="366">
        <v>6233282</v>
      </c>
      <c r="AS1541" s="411">
        <f t="shared" si="471"/>
        <v>80821884</v>
      </c>
      <c r="AT1541" s="411">
        <f t="shared" si="472"/>
        <v>45976067.258064516</v>
      </c>
      <c r="AU1541" s="411">
        <f t="shared" si="473"/>
        <v>13753009.155728588</v>
      </c>
      <c r="AV1541" s="411">
        <f t="shared" si="474"/>
        <v>21092807.586206898</v>
      </c>
      <c r="AW1541" s="366">
        <v>0</v>
      </c>
      <c r="AX1541" s="366">
        <v>0</v>
      </c>
      <c r="AY1541" s="366">
        <v>0</v>
      </c>
      <c r="AZ1541" s="366">
        <v>0</v>
      </c>
      <c r="BA1541" s="366">
        <v>0</v>
      </c>
      <c r="BB1541" s="366">
        <v>0</v>
      </c>
      <c r="BC1541" s="366">
        <v>0</v>
      </c>
      <c r="BD1541" s="366">
        <v>0</v>
      </c>
      <c r="BE1541" s="366">
        <v>0</v>
      </c>
      <c r="BF1541" s="366">
        <v>0</v>
      </c>
      <c r="BG1541" s="366">
        <v>0</v>
      </c>
      <c r="BH1541" s="366">
        <v>0</v>
      </c>
      <c r="BI1541" s="411">
        <f t="shared" si="475"/>
        <v>0</v>
      </c>
      <c r="BJ1541" s="366">
        <v>6194310</v>
      </c>
      <c r="BK1541" s="366">
        <v>6282176</v>
      </c>
      <c r="BL1541" s="366">
        <v>6745902</v>
      </c>
      <c r="BM1541" s="366">
        <v>7346244</v>
      </c>
      <c r="BN1541" s="366">
        <v>6506292</v>
      </c>
      <c r="BO1541" s="366">
        <v>5985941</v>
      </c>
      <c r="BP1541" s="366">
        <v>7145709</v>
      </c>
      <c r="BQ1541" s="366">
        <v>7831136</v>
      </c>
      <c r="BR1541" s="366">
        <v>7859506</v>
      </c>
      <c r="BS1541" s="366">
        <v>6726012</v>
      </c>
      <c r="BT1541" s="366">
        <v>5965374</v>
      </c>
      <c r="BU1541" s="366">
        <v>6233282</v>
      </c>
      <c r="BV1541" s="411">
        <f t="shared" si="476"/>
        <v>80821884</v>
      </c>
      <c r="BW1541" s="366">
        <v>-259299.64544571005</v>
      </c>
      <c r="BX1541" s="366">
        <v>-271002.3049903363</v>
      </c>
      <c r="BY1541" s="366">
        <v>-226294.09563113376</v>
      </c>
      <c r="BZ1541" s="366">
        <v>-258670.74993349239</v>
      </c>
      <c r="CA1541" s="366">
        <v>91578.141913439147</v>
      </c>
      <c r="CB1541" s="366">
        <v>268737.91133196838</v>
      </c>
      <c r="CC1541" s="366">
        <v>227926.74428438023</v>
      </c>
      <c r="CD1541" s="366">
        <v>-404332.35081654415</v>
      </c>
      <c r="CE1541" s="366">
        <v>156996.43033413589</v>
      </c>
      <c r="CF1541" s="366">
        <v>219723.39602049533</v>
      </c>
      <c r="CG1541" s="366">
        <v>-91978.675981613807</v>
      </c>
      <c r="CH1541" s="366">
        <v>242854.08344205841</v>
      </c>
      <c r="CI1541" s="411">
        <f t="shared" si="477"/>
        <v>-303761.11547235306</v>
      </c>
      <c r="CJ1541" s="366">
        <v>5935010.35455429</v>
      </c>
      <c r="CK1541" s="366">
        <v>6011173.6950096637</v>
      </c>
      <c r="CL1541" s="366">
        <v>6519607.9043688662</v>
      </c>
      <c r="CM1541" s="366">
        <v>7087573.2500665076</v>
      </c>
      <c r="CN1541" s="366">
        <v>6597870.1419134391</v>
      </c>
      <c r="CO1541" s="366">
        <v>6254678.9113319684</v>
      </c>
      <c r="CP1541" s="366">
        <v>7373635.7442843802</v>
      </c>
      <c r="CQ1541" s="366">
        <v>7426803.6491834559</v>
      </c>
      <c r="CR1541" s="366">
        <v>8016502.4303341359</v>
      </c>
      <c r="CS1541" s="366">
        <v>6945735.3960204953</v>
      </c>
      <c r="CT1541" s="366">
        <v>5873395.3240183862</v>
      </c>
      <c r="CU1541" s="366">
        <v>6476136.0834420584</v>
      </c>
      <c r="CV1541" s="411">
        <f t="shared" si="478"/>
        <v>80518122.884527653</v>
      </c>
      <c r="CW1541" s="366">
        <v>-92015.664411694743</v>
      </c>
      <c r="CX1541" s="366">
        <v>-93196.491395498626</v>
      </c>
      <c r="CY1541" s="366">
        <v>-101079.19231579639</v>
      </c>
      <c r="CZ1541" s="366">
        <v>-109884.8565901788</v>
      </c>
      <c r="DA1541" s="366">
        <v>-102292.56033974327</v>
      </c>
      <c r="DB1541" s="366">
        <v>-48864.678994781338</v>
      </c>
      <c r="DC1541" s="366">
        <v>-57606.529252221808</v>
      </c>
      <c r="DD1541" s="366">
        <v>0</v>
      </c>
      <c r="DE1541" s="366">
        <v>-62628.925236985087</v>
      </c>
      <c r="DF1541" s="366">
        <v>0</v>
      </c>
      <c r="DG1541" s="366">
        <v>0</v>
      </c>
      <c r="DH1541" s="366">
        <v>0</v>
      </c>
      <c r="DI1541" s="411">
        <f t="shared" si="479"/>
        <v>-667568.89853690006</v>
      </c>
      <c r="DJ1541" s="366">
        <v>5842994.6901425952</v>
      </c>
      <c r="DK1541" s="366">
        <v>5917977.2036141651</v>
      </c>
      <c r="DL1541" s="366">
        <v>6418528.7120530698</v>
      </c>
      <c r="DM1541" s="366">
        <v>6977688.3934763288</v>
      </c>
      <c r="DN1541" s="366">
        <v>6495577.5815736959</v>
      </c>
      <c r="DO1541" s="366">
        <v>6205814.232337187</v>
      </c>
      <c r="DP1541" s="366">
        <v>7316029.2150321584</v>
      </c>
      <c r="DQ1541" s="366">
        <v>7426803.6491834559</v>
      </c>
      <c r="DR1541" s="366">
        <v>7953873.5050971508</v>
      </c>
      <c r="DS1541" s="366">
        <v>6945735.3960204953</v>
      </c>
      <c r="DT1541" s="366">
        <v>5873395.3240183862</v>
      </c>
      <c r="DU1541" s="366">
        <v>6476136.0834420584</v>
      </c>
      <c r="DV1541" s="411">
        <f t="shared" si="480"/>
        <v>79850553.985990763</v>
      </c>
      <c r="DW1541" s="366">
        <v>5842994.6901425952</v>
      </c>
      <c r="DX1541" s="366">
        <v>5917977.2036141651</v>
      </c>
      <c r="DY1541" s="366">
        <v>6418528.7120530698</v>
      </c>
      <c r="DZ1541" s="366">
        <v>6977688.3934763288</v>
      </c>
      <c r="EA1541" s="366">
        <v>6495577.5815736959</v>
      </c>
      <c r="EB1541" s="366">
        <v>6205814.232337187</v>
      </c>
      <c r="EC1541" s="366">
        <v>7316029.2150321584</v>
      </c>
      <c r="ED1541" s="366">
        <v>7426803.6491834559</v>
      </c>
      <c r="EE1541" s="366">
        <v>7953873.5050971508</v>
      </c>
      <c r="EF1541" s="366">
        <v>6945735.3960204953</v>
      </c>
      <c r="EG1541" s="366">
        <v>5873395.3240183862</v>
      </c>
      <c r="EH1541" s="366">
        <v>6476136.0834420584</v>
      </c>
      <c r="EI1541" s="411">
        <f t="shared" si="481"/>
        <v>79850553.985990763</v>
      </c>
      <c r="EK1541" s="411">
        <f t="shared" si="482"/>
        <v>79850553.985990748</v>
      </c>
      <c r="EL1541" s="7">
        <f t="shared" si="483"/>
        <v>0</v>
      </c>
    </row>
    <row r="1542" spans="1:142">
      <c r="A1542" s="365" t="str">
        <f t="shared" si="468"/>
        <v xml:space="preserve"> 260</v>
      </c>
      <c r="B1542" s="366" t="s">
        <v>998</v>
      </c>
      <c r="C1542" s="366" t="s">
        <v>1217</v>
      </c>
      <c r="D1542" s="366">
        <v>24005</v>
      </c>
      <c r="E1542" s="366">
        <v>22092</v>
      </c>
      <c r="F1542" s="366">
        <v>24829</v>
      </c>
      <c r="G1542" s="366">
        <v>27737</v>
      </c>
      <c r="H1542" s="366">
        <v>26370</v>
      </c>
      <c r="I1542" s="366">
        <v>24493</v>
      </c>
      <c r="J1542" s="366">
        <v>27342</v>
      </c>
      <c r="K1542" s="366">
        <v>26566</v>
      </c>
      <c r="L1542" s="366">
        <v>27130</v>
      </c>
      <c r="M1542" s="366">
        <v>27013</v>
      </c>
      <c r="N1542" s="366">
        <v>24814</v>
      </c>
      <c r="O1542" s="366">
        <v>24998</v>
      </c>
      <c r="P1542" s="411">
        <f t="shared" si="469"/>
        <v>307389</v>
      </c>
      <c r="Q1542" s="411">
        <f t="shared" si="465"/>
        <v>175986</v>
      </c>
      <c r="R1542" s="411">
        <f t="shared" si="466"/>
        <v>47093.862068965522</v>
      </c>
      <c r="S1542" s="411">
        <f t="shared" si="467"/>
        <v>84309.137931034478</v>
      </c>
      <c r="T1542" s="366">
        <v>0</v>
      </c>
      <c r="U1542" s="366">
        <v>0</v>
      </c>
      <c r="V1542" s="366">
        <v>0</v>
      </c>
      <c r="W1542" s="366">
        <v>0</v>
      </c>
      <c r="X1542" s="366">
        <v>0</v>
      </c>
      <c r="Y1542" s="366">
        <v>91.187453070542688</v>
      </c>
      <c r="Z1542" s="366">
        <v>-84.693342496393598</v>
      </c>
      <c r="AA1542" s="366">
        <v>-186.91067407296214</v>
      </c>
      <c r="AB1542" s="366">
        <v>141.9758652135497</v>
      </c>
      <c r="AC1542" s="366">
        <v>58.651114514919755</v>
      </c>
      <c r="AD1542" s="366">
        <v>0</v>
      </c>
      <c r="AE1542" s="366">
        <v>0</v>
      </c>
      <c r="AF1542" s="411">
        <f t="shared" si="470"/>
        <v>20.210416229656403</v>
      </c>
      <c r="AG1542" s="366">
        <v>24005</v>
      </c>
      <c r="AH1542" s="366">
        <v>22092</v>
      </c>
      <c r="AI1542" s="366">
        <v>24829</v>
      </c>
      <c r="AJ1542" s="366">
        <v>27737</v>
      </c>
      <c r="AK1542" s="366">
        <v>26370</v>
      </c>
      <c r="AL1542" s="366">
        <v>24584.187453070543</v>
      </c>
      <c r="AM1542" s="366">
        <v>27257.306657503606</v>
      </c>
      <c r="AN1542" s="366">
        <v>26379.089325927038</v>
      </c>
      <c r="AO1542" s="366">
        <v>27271.97586521355</v>
      </c>
      <c r="AP1542" s="366">
        <v>27071.65111451492</v>
      </c>
      <c r="AQ1542" s="366">
        <v>24814</v>
      </c>
      <c r="AR1542" s="366">
        <v>24998</v>
      </c>
      <c r="AS1542" s="411">
        <f t="shared" si="471"/>
        <v>307409.21041622962</v>
      </c>
      <c r="AT1542" s="411">
        <f t="shared" si="472"/>
        <v>175995.22615388047</v>
      </c>
      <c r="AU1542" s="411">
        <f t="shared" si="473"/>
        <v>47007.029460878788</v>
      </c>
      <c r="AV1542" s="411">
        <f t="shared" si="474"/>
        <v>84406.954801470376</v>
      </c>
      <c r="AW1542" s="366">
        <v>0</v>
      </c>
      <c r="AX1542" s="366">
        <v>0</v>
      </c>
      <c r="AY1542" s="366">
        <v>0</v>
      </c>
      <c r="AZ1542" s="366">
        <v>0</v>
      </c>
      <c r="BA1542" s="366">
        <v>0</v>
      </c>
      <c r="BB1542" s="366">
        <v>0</v>
      </c>
      <c r="BC1542" s="366">
        <v>0</v>
      </c>
      <c r="BD1542" s="366">
        <v>0</v>
      </c>
      <c r="BE1542" s="366">
        <v>0</v>
      </c>
      <c r="BF1542" s="366">
        <v>0</v>
      </c>
      <c r="BG1542" s="366">
        <v>0</v>
      </c>
      <c r="BH1542" s="366">
        <v>0</v>
      </c>
      <c r="BI1542" s="411">
        <f t="shared" si="475"/>
        <v>0</v>
      </c>
      <c r="BJ1542" s="366">
        <v>24005</v>
      </c>
      <c r="BK1542" s="366">
        <v>22092</v>
      </c>
      <c r="BL1542" s="366">
        <v>24829</v>
      </c>
      <c r="BM1542" s="366">
        <v>27737</v>
      </c>
      <c r="BN1542" s="366">
        <v>26370</v>
      </c>
      <c r="BO1542" s="366">
        <v>24584.187453070543</v>
      </c>
      <c r="BP1542" s="366">
        <v>27257.306657503606</v>
      </c>
      <c r="BQ1542" s="366">
        <v>26379.089325927038</v>
      </c>
      <c r="BR1542" s="366">
        <v>27271.97586521355</v>
      </c>
      <c r="BS1542" s="366">
        <v>27071.65111451492</v>
      </c>
      <c r="BT1542" s="366">
        <v>24814</v>
      </c>
      <c r="BU1542" s="366">
        <v>24998</v>
      </c>
      <c r="BV1542" s="411">
        <f t="shared" si="476"/>
        <v>307409.21041622962</v>
      </c>
      <c r="BW1542" s="366">
        <v>-1004.8718887050018</v>
      </c>
      <c r="BX1542" s="366">
        <v>-953.01101431200004</v>
      </c>
      <c r="BY1542" s="366">
        <v>-832.89915869299875</v>
      </c>
      <c r="BZ1542" s="366">
        <v>-976.65563394100172</v>
      </c>
      <c r="CA1542" s="366">
        <v>371.16618839999865</v>
      </c>
      <c r="CB1542" s="366">
        <v>1103.7033589091079</v>
      </c>
      <c r="CC1542" s="366">
        <v>869.42655577015103</v>
      </c>
      <c r="CD1542" s="366">
        <v>-1361.9887586617951</v>
      </c>
      <c r="CE1542" s="366">
        <v>544.76742673105036</v>
      </c>
      <c r="CF1542" s="366">
        <v>884.36879368684822</v>
      </c>
      <c r="CG1542" s="366">
        <v>-382.60113545399872</v>
      </c>
      <c r="CH1542" s="366">
        <v>973.94380326200189</v>
      </c>
      <c r="CI1542" s="411">
        <f t="shared" si="477"/>
        <v>-764.65146300763809</v>
      </c>
      <c r="CJ1542" s="366">
        <v>23000.128111294998</v>
      </c>
      <c r="CK1542" s="366">
        <v>21138.988985688</v>
      </c>
      <c r="CL1542" s="366">
        <v>23996.100841307001</v>
      </c>
      <c r="CM1542" s="366">
        <v>26760.344366058998</v>
      </c>
      <c r="CN1542" s="366">
        <v>26741.166188399999</v>
      </c>
      <c r="CO1542" s="366">
        <v>25687.890811979651</v>
      </c>
      <c r="CP1542" s="366">
        <v>28126.733213273757</v>
      </c>
      <c r="CQ1542" s="366">
        <v>25017.100567265243</v>
      </c>
      <c r="CR1542" s="366">
        <v>27816.7432919446</v>
      </c>
      <c r="CS1542" s="366">
        <v>27956.019908201768</v>
      </c>
      <c r="CT1542" s="366">
        <v>24431.398864546001</v>
      </c>
      <c r="CU1542" s="366">
        <v>25971.943803262002</v>
      </c>
      <c r="CV1542" s="411">
        <f t="shared" si="478"/>
        <v>306644.558953222</v>
      </c>
      <c r="CW1542" s="366">
        <v>-356.59113350844927</v>
      </c>
      <c r="CX1542" s="366">
        <v>-327.73626334399887</v>
      </c>
      <c r="CY1542" s="366">
        <v>-372.03257118305555</v>
      </c>
      <c r="CZ1542" s="366">
        <v>-414.88905993890148</v>
      </c>
      <c r="DA1542" s="366">
        <v>-414.59172385116472</v>
      </c>
      <c r="DB1542" s="366">
        <v>-200.68664696859196</v>
      </c>
      <c r="DC1542" s="366">
        <v>-219.74010322870163</v>
      </c>
      <c r="DD1542" s="366">
        <v>0</v>
      </c>
      <c r="DE1542" s="366">
        <v>-217.31830696831821</v>
      </c>
      <c r="DF1542" s="366">
        <v>0</v>
      </c>
      <c r="DG1542" s="366">
        <v>0</v>
      </c>
      <c r="DH1542" s="366">
        <v>0</v>
      </c>
      <c r="DI1542" s="411">
        <f t="shared" si="479"/>
        <v>-2523.5858089911817</v>
      </c>
      <c r="DJ1542" s="366">
        <v>22643.536977786549</v>
      </c>
      <c r="DK1542" s="366">
        <v>20811.252722344001</v>
      </c>
      <c r="DL1542" s="366">
        <v>23624.068270123946</v>
      </c>
      <c r="DM1542" s="366">
        <v>26345.455306120097</v>
      </c>
      <c r="DN1542" s="366">
        <v>26326.574464548834</v>
      </c>
      <c r="DO1542" s="366">
        <v>25487.204165011059</v>
      </c>
      <c r="DP1542" s="366">
        <v>27906.993110045056</v>
      </c>
      <c r="DQ1542" s="366">
        <v>25017.100567265243</v>
      </c>
      <c r="DR1542" s="366">
        <v>27599.424984976282</v>
      </c>
      <c r="DS1542" s="366">
        <v>27956.019908201768</v>
      </c>
      <c r="DT1542" s="366">
        <v>24431.398864546001</v>
      </c>
      <c r="DU1542" s="366">
        <v>25971.943803262002</v>
      </c>
      <c r="DV1542" s="411">
        <f t="shared" si="480"/>
        <v>304120.97314423084</v>
      </c>
      <c r="DW1542" s="366">
        <v>22643.536977786549</v>
      </c>
      <c r="DX1542" s="366">
        <v>20811.252722344001</v>
      </c>
      <c r="DY1542" s="366">
        <v>23624.068270123946</v>
      </c>
      <c r="DZ1542" s="366">
        <v>26345.455306120097</v>
      </c>
      <c r="EA1542" s="366">
        <v>26326.574464548834</v>
      </c>
      <c r="EB1542" s="366">
        <v>25487.204165011059</v>
      </c>
      <c r="EC1542" s="366">
        <v>27906.993110045056</v>
      </c>
      <c r="ED1542" s="366">
        <v>25017.100567265243</v>
      </c>
      <c r="EE1542" s="366">
        <v>27599.424984976282</v>
      </c>
      <c r="EF1542" s="366">
        <v>27956.019908201768</v>
      </c>
      <c r="EG1542" s="366">
        <v>24431.398864546001</v>
      </c>
      <c r="EH1542" s="366">
        <v>25971.943803262002</v>
      </c>
      <c r="EI1542" s="411">
        <f t="shared" si="481"/>
        <v>304120.97314423084</v>
      </c>
      <c r="EK1542" s="411">
        <f t="shared" si="482"/>
        <v>304120.9731442309</v>
      </c>
      <c r="EL1542" s="7">
        <f t="shared" si="483"/>
        <v>0</v>
      </c>
    </row>
    <row r="1543" spans="1:142">
      <c r="A1543" s="365" t="str">
        <f t="shared" si="468"/>
        <v xml:space="preserve"> 260</v>
      </c>
      <c r="B1543" s="366" t="s">
        <v>998</v>
      </c>
      <c r="C1543" s="366" t="s">
        <v>1170</v>
      </c>
      <c r="D1543" s="366">
        <v>6194310</v>
      </c>
      <c r="E1543" s="366">
        <v>6282176</v>
      </c>
      <c r="F1543" s="366">
        <v>6745902</v>
      </c>
      <c r="G1543" s="366">
        <v>7346244</v>
      </c>
      <c r="H1543" s="366">
        <v>6506292</v>
      </c>
      <c r="I1543" s="366">
        <v>5963738</v>
      </c>
      <c r="J1543" s="366">
        <v>7167912</v>
      </c>
      <c r="K1543" s="366">
        <v>7886624</v>
      </c>
      <c r="L1543" s="366">
        <v>7818590</v>
      </c>
      <c r="M1543" s="366">
        <v>6711440</v>
      </c>
      <c r="N1543" s="366">
        <v>5965374</v>
      </c>
      <c r="O1543" s="366">
        <v>6233282</v>
      </c>
      <c r="P1543" s="411">
        <f t="shared" si="469"/>
        <v>80821884</v>
      </c>
      <c r="Q1543" s="411">
        <f t="shared" si="465"/>
        <v>45975351.032258064</v>
      </c>
      <c r="R1543" s="411">
        <f t="shared" si="466"/>
        <v>13779584.553948831</v>
      </c>
      <c r="S1543" s="411">
        <f t="shared" si="467"/>
        <v>21066948.413793102</v>
      </c>
      <c r="T1543" s="366">
        <v>0</v>
      </c>
      <c r="U1543" s="366">
        <v>0</v>
      </c>
      <c r="V1543" s="366">
        <v>0</v>
      </c>
      <c r="W1543" s="366">
        <v>0</v>
      </c>
      <c r="X1543" s="366">
        <v>0</v>
      </c>
      <c r="Y1543" s="366">
        <v>22203</v>
      </c>
      <c r="Z1543" s="366">
        <v>-22203</v>
      </c>
      <c r="AA1543" s="366">
        <v>-55488</v>
      </c>
      <c r="AB1543" s="366">
        <v>40916</v>
      </c>
      <c r="AC1543" s="366">
        <v>14572</v>
      </c>
      <c r="AD1543" s="366">
        <v>0</v>
      </c>
      <c r="AE1543" s="366">
        <v>0</v>
      </c>
      <c r="AF1543" s="411">
        <f t="shared" si="470"/>
        <v>0</v>
      </c>
      <c r="AG1543" s="366">
        <v>6194310</v>
      </c>
      <c r="AH1543" s="366">
        <v>6282176</v>
      </c>
      <c r="AI1543" s="366">
        <v>6745902</v>
      </c>
      <c r="AJ1543" s="366">
        <v>7346244</v>
      </c>
      <c r="AK1543" s="366">
        <v>6506292</v>
      </c>
      <c r="AL1543" s="366">
        <v>5985941</v>
      </c>
      <c r="AM1543" s="366">
        <v>7145709</v>
      </c>
      <c r="AN1543" s="366">
        <v>7831136</v>
      </c>
      <c r="AO1543" s="366">
        <v>7859506</v>
      </c>
      <c r="AP1543" s="366">
        <v>6726012</v>
      </c>
      <c r="AQ1543" s="366">
        <v>5965374</v>
      </c>
      <c r="AR1543" s="366">
        <v>6233282</v>
      </c>
      <c r="AS1543" s="411">
        <f t="shared" si="471"/>
        <v>80821884</v>
      </c>
      <c r="AT1543" s="411">
        <f t="shared" si="472"/>
        <v>45976067.258064516</v>
      </c>
      <c r="AU1543" s="411">
        <f t="shared" si="473"/>
        <v>13753009.155728588</v>
      </c>
      <c r="AV1543" s="411">
        <f t="shared" si="474"/>
        <v>21092807.586206898</v>
      </c>
      <c r="AW1543" s="366">
        <v>0</v>
      </c>
      <c r="AX1543" s="366">
        <v>0</v>
      </c>
      <c r="AY1543" s="366">
        <v>0</v>
      </c>
      <c r="AZ1543" s="366">
        <v>0</v>
      </c>
      <c r="BA1543" s="366">
        <v>0</v>
      </c>
      <c r="BB1543" s="366">
        <v>0</v>
      </c>
      <c r="BC1543" s="366">
        <v>0</v>
      </c>
      <c r="BD1543" s="366">
        <v>0</v>
      </c>
      <c r="BE1543" s="366">
        <v>0</v>
      </c>
      <c r="BF1543" s="366">
        <v>0</v>
      </c>
      <c r="BG1543" s="366">
        <v>0</v>
      </c>
      <c r="BH1543" s="366">
        <v>0</v>
      </c>
      <c r="BI1543" s="411">
        <f t="shared" si="475"/>
        <v>0</v>
      </c>
      <c r="BJ1543" s="366">
        <v>6194310</v>
      </c>
      <c r="BK1543" s="366">
        <v>6282176</v>
      </c>
      <c r="BL1543" s="366">
        <v>6745902</v>
      </c>
      <c r="BM1543" s="366">
        <v>7346244</v>
      </c>
      <c r="BN1543" s="366">
        <v>6506292</v>
      </c>
      <c r="BO1543" s="366">
        <v>5985941</v>
      </c>
      <c r="BP1543" s="366">
        <v>7145709</v>
      </c>
      <c r="BQ1543" s="366">
        <v>7831136</v>
      </c>
      <c r="BR1543" s="366">
        <v>7859506</v>
      </c>
      <c r="BS1543" s="366">
        <v>6726012</v>
      </c>
      <c r="BT1543" s="366">
        <v>5965374</v>
      </c>
      <c r="BU1543" s="366">
        <v>6233282</v>
      </c>
      <c r="BV1543" s="411">
        <f t="shared" si="476"/>
        <v>80821884</v>
      </c>
      <c r="BW1543" s="366">
        <v>-259299.64544571005</v>
      </c>
      <c r="BX1543" s="366">
        <v>-271002.3049903363</v>
      </c>
      <c r="BY1543" s="366">
        <v>-226294.09563113376</v>
      </c>
      <c r="BZ1543" s="366">
        <v>-258670.74993349239</v>
      </c>
      <c r="CA1543" s="366">
        <v>91578.141913439147</v>
      </c>
      <c r="CB1543" s="366">
        <v>268737.91133196838</v>
      </c>
      <c r="CC1543" s="366">
        <v>227926.74428438023</v>
      </c>
      <c r="CD1543" s="366">
        <v>-404332.35081654415</v>
      </c>
      <c r="CE1543" s="366">
        <v>156996.43033413589</v>
      </c>
      <c r="CF1543" s="366">
        <v>219723.39602049533</v>
      </c>
      <c r="CG1543" s="366">
        <v>-91978.675981613807</v>
      </c>
      <c r="CH1543" s="366">
        <v>242854.08344205841</v>
      </c>
      <c r="CI1543" s="411">
        <f t="shared" si="477"/>
        <v>-303761.11547235306</v>
      </c>
      <c r="CJ1543" s="366">
        <v>5935010.35455429</v>
      </c>
      <c r="CK1543" s="366">
        <v>6011173.6950096637</v>
      </c>
      <c r="CL1543" s="366">
        <v>6519607.9043688662</v>
      </c>
      <c r="CM1543" s="366">
        <v>7087573.2500665076</v>
      </c>
      <c r="CN1543" s="366">
        <v>6597870.1419134391</v>
      </c>
      <c r="CO1543" s="366">
        <v>6254678.9113319684</v>
      </c>
      <c r="CP1543" s="366">
        <v>7373635.7442843802</v>
      </c>
      <c r="CQ1543" s="366">
        <v>7426803.6491834559</v>
      </c>
      <c r="CR1543" s="366">
        <v>8016502.4303341359</v>
      </c>
      <c r="CS1543" s="366">
        <v>6945735.3960204953</v>
      </c>
      <c r="CT1543" s="366">
        <v>5873395.3240183862</v>
      </c>
      <c r="CU1543" s="366">
        <v>6476136.0834420584</v>
      </c>
      <c r="CV1543" s="411">
        <f t="shared" si="478"/>
        <v>80518122.884527653</v>
      </c>
      <c r="CW1543" s="366">
        <v>-92015.664411694743</v>
      </c>
      <c r="CX1543" s="366">
        <v>-93196.491395498626</v>
      </c>
      <c r="CY1543" s="366">
        <v>-101079.19231579639</v>
      </c>
      <c r="CZ1543" s="366">
        <v>-109884.8565901788</v>
      </c>
      <c r="DA1543" s="366">
        <v>-102292.56033974327</v>
      </c>
      <c r="DB1543" s="366">
        <v>-48864.678994781338</v>
      </c>
      <c r="DC1543" s="366">
        <v>-57606.529252221808</v>
      </c>
      <c r="DD1543" s="366">
        <v>0</v>
      </c>
      <c r="DE1543" s="366">
        <v>-62628.925236985087</v>
      </c>
      <c r="DF1543" s="366">
        <v>0</v>
      </c>
      <c r="DG1543" s="366">
        <v>0</v>
      </c>
      <c r="DH1543" s="366">
        <v>0</v>
      </c>
      <c r="DI1543" s="411">
        <f t="shared" si="479"/>
        <v>-667568.89853690006</v>
      </c>
      <c r="DJ1543" s="366">
        <v>5842994.6901425952</v>
      </c>
      <c r="DK1543" s="366">
        <v>5917977.2036141651</v>
      </c>
      <c r="DL1543" s="366">
        <v>6418528.7120530698</v>
      </c>
      <c r="DM1543" s="366">
        <v>6977688.3934763288</v>
      </c>
      <c r="DN1543" s="366">
        <v>6495577.5815736959</v>
      </c>
      <c r="DO1543" s="366">
        <v>6205814.232337187</v>
      </c>
      <c r="DP1543" s="366">
        <v>7316029.2150321584</v>
      </c>
      <c r="DQ1543" s="366">
        <v>7426803.6491834559</v>
      </c>
      <c r="DR1543" s="366">
        <v>7953873.5050971508</v>
      </c>
      <c r="DS1543" s="366">
        <v>6945735.3960204953</v>
      </c>
      <c r="DT1543" s="366">
        <v>5873395.3240183862</v>
      </c>
      <c r="DU1543" s="366">
        <v>6476136.0834420584</v>
      </c>
      <c r="DV1543" s="411">
        <f t="shared" si="480"/>
        <v>79850553.985990763</v>
      </c>
      <c r="DW1543" s="366">
        <v>5842994.6901425952</v>
      </c>
      <c r="DX1543" s="366">
        <v>5917977.2036141651</v>
      </c>
      <c r="DY1543" s="366">
        <v>6418528.7120530698</v>
      </c>
      <c r="DZ1543" s="366">
        <v>6977688.3934763288</v>
      </c>
      <c r="EA1543" s="366">
        <v>6495577.5815736959</v>
      </c>
      <c r="EB1543" s="366">
        <v>6205814.232337187</v>
      </c>
      <c r="EC1543" s="366">
        <v>7316029.2150321584</v>
      </c>
      <c r="ED1543" s="366">
        <v>7426803.6491834559</v>
      </c>
      <c r="EE1543" s="366">
        <v>7953873.5050971508</v>
      </c>
      <c r="EF1543" s="366">
        <v>6945735.3960204953</v>
      </c>
      <c r="EG1543" s="366">
        <v>5873395.3240183862</v>
      </c>
      <c r="EH1543" s="366">
        <v>6476136.0834420584</v>
      </c>
      <c r="EI1543" s="411">
        <f t="shared" si="481"/>
        <v>79850553.985990763</v>
      </c>
      <c r="EK1543" s="411">
        <f t="shared" si="482"/>
        <v>79850553.985990748</v>
      </c>
      <c r="EL1543" s="7">
        <f t="shared" si="483"/>
        <v>0</v>
      </c>
    </row>
    <row r="1544" spans="1:142">
      <c r="A1544" s="365" t="str">
        <f t="shared" si="468"/>
        <v xml:space="preserve"> 260</v>
      </c>
      <c r="B1544" s="366" t="s">
        <v>998</v>
      </c>
      <c r="C1544" s="366" t="s">
        <v>1171</v>
      </c>
      <c r="D1544" s="366">
        <v>6194310</v>
      </c>
      <c r="E1544" s="366">
        <v>6282176</v>
      </c>
      <c r="F1544" s="366">
        <v>6745902</v>
      </c>
      <c r="G1544" s="366">
        <v>7346244</v>
      </c>
      <c r="H1544" s="366">
        <v>6506292</v>
      </c>
      <c r="I1544" s="366">
        <v>5963738</v>
      </c>
      <c r="J1544" s="366">
        <v>7167912</v>
      </c>
      <c r="K1544" s="366">
        <v>7886624</v>
      </c>
      <c r="L1544" s="366">
        <v>7818590</v>
      </c>
      <c r="M1544" s="366">
        <v>6711440</v>
      </c>
      <c r="N1544" s="366">
        <v>5965374</v>
      </c>
      <c r="O1544" s="366">
        <v>6233282</v>
      </c>
      <c r="P1544" s="411">
        <f t="shared" si="469"/>
        <v>80821884</v>
      </c>
      <c r="Q1544" s="411">
        <f t="shared" si="465"/>
        <v>45975351.032258064</v>
      </c>
      <c r="R1544" s="411">
        <f t="shared" si="466"/>
        <v>13779584.553948831</v>
      </c>
      <c r="S1544" s="411">
        <f t="shared" si="467"/>
        <v>21066948.413793102</v>
      </c>
      <c r="T1544" s="366">
        <v>0</v>
      </c>
      <c r="U1544" s="366">
        <v>0</v>
      </c>
      <c r="V1544" s="366">
        <v>0</v>
      </c>
      <c r="W1544" s="366">
        <v>0</v>
      </c>
      <c r="X1544" s="366">
        <v>0</v>
      </c>
      <c r="Y1544" s="366">
        <v>22203</v>
      </c>
      <c r="Z1544" s="366">
        <v>-22203</v>
      </c>
      <c r="AA1544" s="366">
        <v>-55488</v>
      </c>
      <c r="AB1544" s="366">
        <v>40916</v>
      </c>
      <c r="AC1544" s="366">
        <v>14572</v>
      </c>
      <c r="AD1544" s="366">
        <v>0</v>
      </c>
      <c r="AE1544" s="366">
        <v>0</v>
      </c>
      <c r="AF1544" s="411">
        <f t="shared" si="470"/>
        <v>0</v>
      </c>
      <c r="AG1544" s="366">
        <v>6194310</v>
      </c>
      <c r="AH1544" s="366">
        <v>6282176</v>
      </c>
      <c r="AI1544" s="366">
        <v>6745902</v>
      </c>
      <c r="AJ1544" s="366">
        <v>7346244</v>
      </c>
      <c r="AK1544" s="366">
        <v>6506292</v>
      </c>
      <c r="AL1544" s="366">
        <v>5985941</v>
      </c>
      <c r="AM1544" s="366">
        <v>7145709</v>
      </c>
      <c r="AN1544" s="366">
        <v>7831136</v>
      </c>
      <c r="AO1544" s="366">
        <v>7859506</v>
      </c>
      <c r="AP1544" s="366">
        <v>6726012</v>
      </c>
      <c r="AQ1544" s="366">
        <v>5965374</v>
      </c>
      <c r="AR1544" s="366">
        <v>6233282</v>
      </c>
      <c r="AS1544" s="411">
        <f t="shared" si="471"/>
        <v>80821884</v>
      </c>
      <c r="AT1544" s="411">
        <f t="shared" si="472"/>
        <v>45976067.258064516</v>
      </c>
      <c r="AU1544" s="411">
        <f t="shared" si="473"/>
        <v>13753009.155728588</v>
      </c>
      <c r="AV1544" s="411">
        <f t="shared" si="474"/>
        <v>21092807.586206898</v>
      </c>
      <c r="AW1544" s="366">
        <v>0</v>
      </c>
      <c r="AX1544" s="366">
        <v>0</v>
      </c>
      <c r="AY1544" s="366">
        <v>0</v>
      </c>
      <c r="AZ1544" s="366">
        <v>0</v>
      </c>
      <c r="BA1544" s="366">
        <v>0</v>
      </c>
      <c r="BB1544" s="366">
        <v>0</v>
      </c>
      <c r="BC1544" s="366">
        <v>0</v>
      </c>
      <c r="BD1544" s="366">
        <v>0</v>
      </c>
      <c r="BE1544" s="366">
        <v>0</v>
      </c>
      <c r="BF1544" s="366">
        <v>0</v>
      </c>
      <c r="BG1544" s="366">
        <v>0</v>
      </c>
      <c r="BH1544" s="366">
        <v>0</v>
      </c>
      <c r="BI1544" s="411">
        <f t="shared" si="475"/>
        <v>0</v>
      </c>
      <c r="BJ1544" s="366">
        <v>6194310</v>
      </c>
      <c r="BK1544" s="366">
        <v>6282176</v>
      </c>
      <c r="BL1544" s="366">
        <v>6745902</v>
      </c>
      <c r="BM1544" s="366">
        <v>7346244</v>
      </c>
      <c r="BN1544" s="366">
        <v>6506292</v>
      </c>
      <c r="BO1544" s="366">
        <v>5985941</v>
      </c>
      <c r="BP1544" s="366">
        <v>7145709</v>
      </c>
      <c r="BQ1544" s="366">
        <v>7831136</v>
      </c>
      <c r="BR1544" s="366">
        <v>7859506</v>
      </c>
      <c r="BS1544" s="366">
        <v>6726012</v>
      </c>
      <c r="BT1544" s="366">
        <v>5965374</v>
      </c>
      <c r="BU1544" s="366">
        <v>6233282</v>
      </c>
      <c r="BV1544" s="411">
        <f t="shared" si="476"/>
        <v>80821884</v>
      </c>
      <c r="BW1544" s="366">
        <v>-259299.64544571005</v>
      </c>
      <c r="BX1544" s="366">
        <v>-271002.3049903363</v>
      </c>
      <c r="BY1544" s="366">
        <v>-226294.09563113376</v>
      </c>
      <c r="BZ1544" s="366">
        <v>-258670.74993349239</v>
      </c>
      <c r="CA1544" s="366">
        <v>91578.141913439147</v>
      </c>
      <c r="CB1544" s="366">
        <v>268737.91133196838</v>
      </c>
      <c r="CC1544" s="366">
        <v>227926.74428438023</v>
      </c>
      <c r="CD1544" s="366">
        <v>-404332.35081654415</v>
      </c>
      <c r="CE1544" s="366">
        <v>156996.43033413589</v>
      </c>
      <c r="CF1544" s="366">
        <v>219723.39602049533</v>
      </c>
      <c r="CG1544" s="366">
        <v>-91978.675981613807</v>
      </c>
      <c r="CH1544" s="366">
        <v>242854.08344205841</v>
      </c>
      <c r="CI1544" s="411">
        <f t="shared" si="477"/>
        <v>-303761.11547235306</v>
      </c>
      <c r="CJ1544" s="366">
        <v>5935010.35455429</v>
      </c>
      <c r="CK1544" s="366">
        <v>6011173.6950096637</v>
      </c>
      <c r="CL1544" s="366">
        <v>6519607.9043688662</v>
      </c>
      <c r="CM1544" s="366">
        <v>7087573.2500665076</v>
      </c>
      <c r="CN1544" s="366">
        <v>6597870.1419134391</v>
      </c>
      <c r="CO1544" s="366">
        <v>6254678.9113319684</v>
      </c>
      <c r="CP1544" s="366">
        <v>7373635.7442843802</v>
      </c>
      <c r="CQ1544" s="366">
        <v>7426803.6491834559</v>
      </c>
      <c r="CR1544" s="366">
        <v>8016502.4303341359</v>
      </c>
      <c r="CS1544" s="366">
        <v>6945735.3960204953</v>
      </c>
      <c r="CT1544" s="366">
        <v>5873395.3240183862</v>
      </c>
      <c r="CU1544" s="366">
        <v>6476136.0834420584</v>
      </c>
      <c r="CV1544" s="411">
        <f t="shared" si="478"/>
        <v>80518122.884527653</v>
      </c>
      <c r="CW1544" s="366">
        <v>-92015.664411694743</v>
      </c>
      <c r="CX1544" s="366">
        <v>-93196.491395498626</v>
      </c>
      <c r="CY1544" s="366">
        <v>-101079.19231579639</v>
      </c>
      <c r="CZ1544" s="366">
        <v>-109884.8565901788</v>
      </c>
      <c r="DA1544" s="366">
        <v>-102292.56033974327</v>
      </c>
      <c r="DB1544" s="366">
        <v>-48864.678994781338</v>
      </c>
      <c r="DC1544" s="366">
        <v>-57606.529252221808</v>
      </c>
      <c r="DD1544" s="366">
        <v>0</v>
      </c>
      <c r="DE1544" s="366">
        <v>-62628.925236985087</v>
      </c>
      <c r="DF1544" s="366">
        <v>0</v>
      </c>
      <c r="DG1544" s="366">
        <v>0</v>
      </c>
      <c r="DH1544" s="366">
        <v>0</v>
      </c>
      <c r="DI1544" s="411">
        <f t="shared" si="479"/>
        <v>-667568.89853690006</v>
      </c>
      <c r="DJ1544" s="366">
        <v>5842994.6901425952</v>
      </c>
      <c r="DK1544" s="366">
        <v>5917977.2036141651</v>
      </c>
      <c r="DL1544" s="366">
        <v>6418528.7120530698</v>
      </c>
      <c r="DM1544" s="366">
        <v>6977688.3934763288</v>
      </c>
      <c r="DN1544" s="366">
        <v>6495577.5815736959</v>
      </c>
      <c r="DO1544" s="366">
        <v>6205814.232337187</v>
      </c>
      <c r="DP1544" s="366">
        <v>7316029.2150321584</v>
      </c>
      <c r="DQ1544" s="366">
        <v>7426803.6491834559</v>
      </c>
      <c r="DR1544" s="366">
        <v>7953873.5050971508</v>
      </c>
      <c r="DS1544" s="366">
        <v>6945735.3960204953</v>
      </c>
      <c r="DT1544" s="366">
        <v>5873395.3240183862</v>
      </c>
      <c r="DU1544" s="366">
        <v>6476136.0834420584</v>
      </c>
      <c r="DV1544" s="411">
        <f t="shared" si="480"/>
        <v>79850553.985990763</v>
      </c>
      <c r="DW1544" s="366">
        <v>5842994.6901425952</v>
      </c>
      <c r="DX1544" s="366">
        <v>5917977.2036141651</v>
      </c>
      <c r="DY1544" s="366">
        <v>6418528.7120530698</v>
      </c>
      <c r="DZ1544" s="366">
        <v>6977688.3934763288</v>
      </c>
      <c r="EA1544" s="366">
        <v>6495577.5815736959</v>
      </c>
      <c r="EB1544" s="366">
        <v>6205814.232337187</v>
      </c>
      <c r="EC1544" s="366">
        <v>7316029.2150321584</v>
      </c>
      <c r="ED1544" s="366">
        <v>7426803.6491834559</v>
      </c>
      <c r="EE1544" s="366">
        <v>7953873.5050971508</v>
      </c>
      <c r="EF1544" s="366">
        <v>6945735.3960204953</v>
      </c>
      <c r="EG1544" s="366">
        <v>5873395.3240183862</v>
      </c>
      <c r="EH1544" s="366">
        <v>6476136.0834420584</v>
      </c>
      <c r="EI1544" s="411">
        <f t="shared" si="481"/>
        <v>79850553.985990763</v>
      </c>
      <c r="EK1544" s="411">
        <f t="shared" si="482"/>
        <v>79850553.985990748</v>
      </c>
      <c r="EL1544" s="7">
        <f t="shared" si="483"/>
        <v>0</v>
      </c>
    </row>
    <row r="1545" spans="1:142">
      <c r="A1545" s="365" t="str">
        <f t="shared" si="468"/>
        <v xml:space="preserve"> 260</v>
      </c>
      <c r="B1545" s="366" t="s">
        <v>998</v>
      </c>
      <c r="C1545" s="366" t="s">
        <v>1172</v>
      </c>
      <c r="D1545" s="366">
        <v>6194310</v>
      </c>
      <c r="E1545" s="366">
        <v>6282176</v>
      </c>
      <c r="F1545" s="366">
        <v>6745902</v>
      </c>
      <c r="G1545" s="366">
        <v>7346244</v>
      </c>
      <c r="H1545" s="366">
        <v>6506292</v>
      </c>
      <c r="I1545" s="366">
        <v>5963738</v>
      </c>
      <c r="J1545" s="366">
        <v>7167912</v>
      </c>
      <c r="K1545" s="366">
        <v>7886624</v>
      </c>
      <c r="L1545" s="366">
        <v>7818590</v>
      </c>
      <c r="M1545" s="366">
        <v>6711440</v>
      </c>
      <c r="N1545" s="366">
        <v>5965374</v>
      </c>
      <c r="O1545" s="366">
        <v>6233282</v>
      </c>
      <c r="P1545" s="411">
        <f t="shared" si="469"/>
        <v>80821884</v>
      </c>
      <c r="Q1545" s="411">
        <f t="shared" si="465"/>
        <v>45975351.032258064</v>
      </c>
      <c r="R1545" s="411">
        <f t="shared" si="466"/>
        <v>13779584.553948831</v>
      </c>
      <c r="S1545" s="411">
        <f t="shared" si="467"/>
        <v>21066948.413793102</v>
      </c>
      <c r="T1545" s="366">
        <v>0</v>
      </c>
      <c r="U1545" s="366">
        <v>0</v>
      </c>
      <c r="V1545" s="366">
        <v>0</v>
      </c>
      <c r="W1545" s="366">
        <v>0</v>
      </c>
      <c r="X1545" s="366">
        <v>0</v>
      </c>
      <c r="Y1545" s="366">
        <v>22203</v>
      </c>
      <c r="Z1545" s="366">
        <v>-22203</v>
      </c>
      <c r="AA1545" s="366">
        <v>-55488</v>
      </c>
      <c r="AB1545" s="366">
        <v>40916</v>
      </c>
      <c r="AC1545" s="366">
        <v>14572</v>
      </c>
      <c r="AD1545" s="366">
        <v>0</v>
      </c>
      <c r="AE1545" s="366">
        <v>0</v>
      </c>
      <c r="AF1545" s="411">
        <f t="shared" si="470"/>
        <v>0</v>
      </c>
      <c r="AG1545" s="366">
        <v>6194310</v>
      </c>
      <c r="AH1545" s="366">
        <v>6282176</v>
      </c>
      <c r="AI1545" s="366">
        <v>6745902</v>
      </c>
      <c r="AJ1545" s="366">
        <v>7346244</v>
      </c>
      <c r="AK1545" s="366">
        <v>6506292</v>
      </c>
      <c r="AL1545" s="366">
        <v>5985941</v>
      </c>
      <c r="AM1545" s="366">
        <v>7145709</v>
      </c>
      <c r="AN1545" s="366">
        <v>7831136</v>
      </c>
      <c r="AO1545" s="366">
        <v>7859506</v>
      </c>
      <c r="AP1545" s="366">
        <v>6726012</v>
      </c>
      <c r="AQ1545" s="366">
        <v>5965374</v>
      </c>
      <c r="AR1545" s="366">
        <v>6233282</v>
      </c>
      <c r="AS1545" s="411">
        <f t="shared" si="471"/>
        <v>80821884</v>
      </c>
      <c r="AT1545" s="411">
        <f t="shared" si="472"/>
        <v>45976067.258064516</v>
      </c>
      <c r="AU1545" s="411">
        <f t="shared" si="473"/>
        <v>13753009.155728588</v>
      </c>
      <c r="AV1545" s="411">
        <f t="shared" si="474"/>
        <v>21092807.586206898</v>
      </c>
      <c r="AW1545" s="366">
        <v>0</v>
      </c>
      <c r="AX1545" s="366">
        <v>0</v>
      </c>
      <c r="AY1545" s="366">
        <v>0</v>
      </c>
      <c r="AZ1545" s="366">
        <v>0</v>
      </c>
      <c r="BA1545" s="366">
        <v>0</v>
      </c>
      <c r="BB1545" s="366">
        <v>0</v>
      </c>
      <c r="BC1545" s="366">
        <v>0</v>
      </c>
      <c r="BD1545" s="366">
        <v>0</v>
      </c>
      <c r="BE1545" s="366">
        <v>0</v>
      </c>
      <c r="BF1545" s="366">
        <v>0</v>
      </c>
      <c r="BG1545" s="366">
        <v>0</v>
      </c>
      <c r="BH1545" s="366">
        <v>0</v>
      </c>
      <c r="BI1545" s="411">
        <f t="shared" si="475"/>
        <v>0</v>
      </c>
      <c r="BJ1545" s="366">
        <v>6194310</v>
      </c>
      <c r="BK1545" s="366">
        <v>6282176</v>
      </c>
      <c r="BL1545" s="366">
        <v>6745902</v>
      </c>
      <c r="BM1545" s="366">
        <v>7346244</v>
      </c>
      <c r="BN1545" s="366">
        <v>6506292</v>
      </c>
      <c r="BO1545" s="366">
        <v>5985941</v>
      </c>
      <c r="BP1545" s="366">
        <v>7145709</v>
      </c>
      <c r="BQ1545" s="366">
        <v>7831136</v>
      </c>
      <c r="BR1545" s="366">
        <v>7859506</v>
      </c>
      <c r="BS1545" s="366">
        <v>6726012</v>
      </c>
      <c r="BT1545" s="366">
        <v>5965374</v>
      </c>
      <c r="BU1545" s="366">
        <v>6233282</v>
      </c>
      <c r="BV1545" s="411">
        <f t="shared" si="476"/>
        <v>80821884</v>
      </c>
      <c r="BW1545" s="366">
        <v>-259299.64544571005</v>
      </c>
      <c r="BX1545" s="366">
        <v>-271002.3049903363</v>
      </c>
      <c r="BY1545" s="366">
        <v>-226294.09563113376</v>
      </c>
      <c r="BZ1545" s="366">
        <v>-258670.74993349239</v>
      </c>
      <c r="CA1545" s="366">
        <v>91578.141913439147</v>
      </c>
      <c r="CB1545" s="366">
        <v>268737.91133196838</v>
      </c>
      <c r="CC1545" s="366">
        <v>227926.74428438023</v>
      </c>
      <c r="CD1545" s="366">
        <v>-404332.35081654415</v>
      </c>
      <c r="CE1545" s="366">
        <v>156996.43033413589</v>
      </c>
      <c r="CF1545" s="366">
        <v>219723.39602049533</v>
      </c>
      <c r="CG1545" s="366">
        <v>-91978.675981613807</v>
      </c>
      <c r="CH1545" s="366">
        <v>242854.08344205841</v>
      </c>
      <c r="CI1545" s="411">
        <f t="shared" si="477"/>
        <v>-303761.11547235306</v>
      </c>
      <c r="CJ1545" s="366">
        <v>5935010.35455429</v>
      </c>
      <c r="CK1545" s="366">
        <v>6011173.6950096637</v>
      </c>
      <c r="CL1545" s="366">
        <v>6519607.9043688662</v>
      </c>
      <c r="CM1545" s="366">
        <v>7087573.2500665076</v>
      </c>
      <c r="CN1545" s="366">
        <v>6597870.1419134391</v>
      </c>
      <c r="CO1545" s="366">
        <v>6254678.9113319684</v>
      </c>
      <c r="CP1545" s="366">
        <v>7373635.7442843802</v>
      </c>
      <c r="CQ1545" s="366">
        <v>7426803.6491834559</v>
      </c>
      <c r="CR1545" s="366">
        <v>8016502.4303341359</v>
      </c>
      <c r="CS1545" s="366">
        <v>6945735.3960204953</v>
      </c>
      <c r="CT1545" s="366">
        <v>5873395.3240183862</v>
      </c>
      <c r="CU1545" s="366">
        <v>6476136.0834420584</v>
      </c>
      <c r="CV1545" s="411">
        <f t="shared" si="478"/>
        <v>80518122.884527653</v>
      </c>
      <c r="CW1545" s="366">
        <v>-92015.664411694743</v>
      </c>
      <c r="CX1545" s="366">
        <v>-93196.491395498626</v>
      </c>
      <c r="CY1545" s="366">
        <v>-101079.19231579639</v>
      </c>
      <c r="CZ1545" s="366">
        <v>-109884.8565901788</v>
      </c>
      <c r="DA1545" s="366">
        <v>-102292.56033974327</v>
      </c>
      <c r="DB1545" s="366">
        <v>-48864.678994781338</v>
      </c>
      <c r="DC1545" s="366">
        <v>-57606.529252221808</v>
      </c>
      <c r="DD1545" s="366">
        <v>0</v>
      </c>
      <c r="DE1545" s="366">
        <v>-62628.925236985087</v>
      </c>
      <c r="DF1545" s="366">
        <v>0</v>
      </c>
      <c r="DG1545" s="366">
        <v>0</v>
      </c>
      <c r="DH1545" s="366">
        <v>0</v>
      </c>
      <c r="DI1545" s="411">
        <f t="shared" si="479"/>
        <v>-667568.89853690006</v>
      </c>
      <c r="DJ1545" s="366">
        <v>5842994.6901425952</v>
      </c>
      <c r="DK1545" s="366">
        <v>5917977.2036141651</v>
      </c>
      <c r="DL1545" s="366">
        <v>6418528.7120530698</v>
      </c>
      <c r="DM1545" s="366">
        <v>6977688.3934763288</v>
      </c>
      <c r="DN1545" s="366">
        <v>6495577.5815736959</v>
      </c>
      <c r="DO1545" s="366">
        <v>6205814.232337187</v>
      </c>
      <c r="DP1545" s="366">
        <v>7316029.2150321584</v>
      </c>
      <c r="DQ1545" s="366">
        <v>7426803.6491834559</v>
      </c>
      <c r="DR1545" s="366">
        <v>7953873.5050971508</v>
      </c>
      <c r="DS1545" s="366">
        <v>6945735.3960204953</v>
      </c>
      <c r="DT1545" s="366">
        <v>5873395.3240183862</v>
      </c>
      <c r="DU1545" s="366">
        <v>6476136.0834420584</v>
      </c>
      <c r="DV1545" s="411">
        <f t="shared" si="480"/>
        <v>79850553.985990763</v>
      </c>
      <c r="DW1545" s="366">
        <v>5842994.6901425952</v>
      </c>
      <c r="DX1545" s="366">
        <v>5917977.2036141651</v>
      </c>
      <c r="DY1545" s="366">
        <v>6418528.7120530698</v>
      </c>
      <c r="DZ1545" s="366">
        <v>6977688.3934763288</v>
      </c>
      <c r="EA1545" s="366">
        <v>6495577.5815736959</v>
      </c>
      <c r="EB1545" s="366">
        <v>6205814.232337187</v>
      </c>
      <c r="EC1545" s="366">
        <v>7316029.2150321584</v>
      </c>
      <c r="ED1545" s="366">
        <v>7426803.6491834559</v>
      </c>
      <c r="EE1545" s="366">
        <v>7953873.5050971508</v>
      </c>
      <c r="EF1545" s="366">
        <v>6945735.3960204953</v>
      </c>
      <c r="EG1545" s="366">
        <v>5873395.3240183862</v>
      </c>
      <c r="EH1545" s="366">
        <v>6476136.0834420584</v>
      </c>
      <c r="EI1545" s="411">
        <f t="shared" si="481"/>
        <v>79850553.985990763</v>
      </c>
      <c r="EK1545" s="411">
        <f t="shared" si="482"/>
        <v>79850553.985990748</v>
      </c>
      <c r="EL1545" s="7">
        <f t="shared" si="483"/>
        <v>0</v>
      </c>
    </row>
    <row r="1546" spans="1:142">
      <c r="A1546" s="365" t="str">
        <f t="shared" si="468"/>
        <v xml:space="preserve"> 260</v>
      </c>
      <c r="B1546" s="366" t="s">
        <v>998</v>
      </c>
      <c r="C1546" s="366" t="s">
        <v>1199</v>
      </c>
      <c r="D1546" s="366">
        <v>21934.428</v>
      </c>
      <c r="E1546" s="366">
        <v>18529.466000000008</v>
      </c>
      <c r="F1546" s="366">
        <v>22673.260000000002</v>
      </c>
      <c r="G1546" s="366">
        <v>26783.548000000003</v>
      </c>
      <c r="H1546" s="366">
        <v>25302.778000000006</v>
      </c>
      <c r="I1546" s="366">
        <v>23683.467999999993</v>
      </c>
      <c r="J1546" s="366">
        <v>26917.51400000001</v>
      </c>
      <c r="K1546" s="366">
        <v>25841.117999999999</v>
      </c>
      <c r="L1546" s="366">
        <v>26597.458000000006</v>
      </c>
      <c r="M1546" s="366">
        <v>26532.548000000003</v>
      </c>
      <c r="N1546" s="366">
        <v>24109.115999999998</v>
      </c>
      <c r="O1546" s="366">
        <v>24160.480000000007</v>
      </c>
      <c r="P1546" s="411">
        <f t="shared" si="469"/>
        <v>293065.18200000003</v>
      </c>
      <c r="Q1546" s="411">
        <f t="shared" si="465"/>
        <v>164956.15509677422</v>
      </c>
      <c r="R1546" s="411">
        <f t="shared" si="466"/>
        <v>45969.653110122366</v>
      </c>
      <c r="S1546" s="411">
        <f t="shared" si="467"/>
        <v>82139.37379310347</v>
      </c>
      <c r="T1546" s="366">
        <v>0</v>
      </c>
      <c r="U1546" s="366">
        <v>0</v>
      </c>
      <c r="V1546" s="366">
        <v>0</v>
      </c>
      <c r="W1546" s="366">
        <v>0</v>
      </c>
      <c r="X1546" s="366">
        <v>0</v>
      </c>
      <c r="Y1546" s="366">
        <v>88.173564969489234</v>
      </c>
      <c r="Z1546" s="366">
        <v>-83.378473862681858</v>
      </c>
      <c r="AA1546" s="366">
        <v>-181.81061447635875</v>
      </c>
      <c r="AB1546" s="366">
        <v>139.18898311946396</v>
      </c>
      <c r="AC1546" s="366">
        <v>57.607948436700099</v>
      </c>
      <c r="AD1546" s="366">
        <v>0</v>
      </c>
      <c r="AE1546" s="366">
        <v>0</v>
      </c>
      <c r="AF1546" s="411">
        <f t="shared" si="470"/>
        <v>19.78140818661268</v>
      </c>
      <c r="AG1546" s="366">
        <v>21934.428</v>
      </c>
      <c r="AH1546" s="366">
        <v>18529.466000000008</v>
      </c>
      <c r="AI1546" s="366">
        <v>22673.260000000002</v>
      </c>
      <c r="AJ1546" s="366">
        <v>26783.548000000003</v>
      </c>
      <c r="AK1546" s="366">
        <v>25302.778000000006</v>
      </c>
      <c r="AL1546" s="366">
        <v>23771.641564969483</v>
      </c>
      <c r="AM1546" s="366">
        <v>26834.135526137328</v>
      </c>
      <c r="AN1546" s="366">
        <v>25659.30738552364</v>
      </c>
      <c r="AO1546" s="366">
        <v>26736.64698311947</v>
      </c>
      <c r="AP1546" s="366">
        <v>26590.155948436703</v>
      </c>
      <c r="AQ1546" s="366">
        <v>24109.115999999998</v>
      </c>
      <c r="AR1546" s="366">
        <v>24160.480000000007</v>
      </c>
      <c r="AS1546" s="411">
        <f t="shared" si="471"/>
        <v>293084.96340818662</v>
      </c>
      <c r="AT1546" s="411">
        <f t="shared" si="472"/>
        <v>164963.63981607015</v>
      </c>
      <c r="AU1546" s="411">
        <f t="shared" si="473"/>
        <v>45885.944889715807</v>
      </c>
      <c r="AV1546" s="411">
        <f t="shared" si="474"/>
        <v>82235.378702400703</v>
      </c>
      <c r="AW1546" s="366">
        <v>0</v>
      </c>
      <c r="AX1546" s="366">
        <v>0</v>
      </c>
      <c r="AY1546" s="366">
        <v>0</v>
      </c>
      <c r="AZ1546" s="366">
        <v>0</v>
      </c>
      <c r="BA1546" s="366">
        <v>0</v>
      </c>
      <c r="BB1546" s="366">
        <v>0</v>
      </c>
      <c r="BC1546" s="366">
        <v>0</v>
      </c>
      <c r="BD1546" s="366">
        <v>0</v>
      </c>
      <c r="BE1546" s="366">
        <v>0</v>
      </c>
      <c r="BF1546" s="366">
        <v>0</v>
      </c>
      <c r="BG1546" s="366">
        <v>0</v>
      </c>
      <c r="BH1546" s="366">
        <v>0</v>
      </c>
      <c r="BI1546" s="411">
        <f t="shared" si="475"/>
        <v>0</v>
      </c>
      <c r="BJ1546" s="366">
        <v>21934.428</v>
      </c>
      <c r="BK1546" s="366">
        <v>18529.466000000008</v>
      </c>
      <c r="BL1546" s="366">
        <v>22673.260000000002</v>
      </c>
      <c r="BM1546" s="366">
        <v>26783.548000000003</v>
      </c>
      <c r="BN1546" s="366">
        <v>25302.778000000006</v>
      </c>
      <c r="BO1546" s="366">
        <v>23771.641564969483</v>
      </c>
      <c r="BP1546" s="366">
        <v>26834.135526137328</v>
      </c>
      <c r="BQ1546" s="366">
        <v>25659.30738552364</v>
      </c>
      <c r="BR1546" s="366">
        <v>26736.64698311947</v>
      </c>
      <c r="BS1546" s="366">
        <v>26590.155948436703</v>
      </c>
      <c r="BT1546" s="366">
        <v>24109.115999999998</v>
      </c>
      <c r="BU1546" s="366">
        <v>24160.480000000007</v>
      </c>
      <c r="BV1546" s="411">
        <f t="shared" si="476"/>
        <v>293084.96340818662</v>
      </c>
      <c r="BW1546" s="366">
        <v>-918.19579637674906</v>
      </c>
      <c r="BX1546" s="366">
        <v>-799.32940373527526</v>
      </c>
      <c r="BY1546" s="366">
        <v>-760.58396144942162</v>
      </c>
      <c r="BZ1546" s="366">
        <v>-943.08335620756407</v>
      </c>
      <c r="CA1546" s="366">
        <v>356.14469723895672</v>
      </c>
      <c r="CB1546" s="366">
        <v>1067.2242347697866</v>
      </c>
      <c r="CC1546" s="366">
        <v>855.92866238442002</v>
      </c>
      <c r="CD1546" s="366">
        <v>-1324.8254244994714</v>
      </c>
      <c r="CE1546" s="366">
        <v>534.0740417341367</v>
      </c>
      <c r="CF1546" s="366">
        <v>868.63945019799212</v>
      </c>
      <c r="CG1546" s="366">
        <v>-371.73269752527631</v>
      </c>
      <c r="CH1546" s="366">
        <v>941.31329625712169</v>
      </c>
      <c r="CI1546" s="411">
        <f t="shared" si="477"/>
        <v>-494.42625721134391</v>
      </c>
      <c r="CJ1546" s="366">
        <v>21016.232203623251</v>
      </c>
      <c r="CK1546" s="366">
        <v>17730.136596264732</v>
      </c>
      <c r="CL1546" s="366">
        <v>21912.67603855058</v>
      </c>
      <c r="CM1546" s="366">
        <v>25840.464643792438</v>
      </c>
      <c r="CN1546" s="366">
        <v>25658.922697238962</v>
      </c>
      <c r="CO1546" s="366">
        <v>24838.865799739269</v>
      </c>
      <c r="CP1546" s="366">
        <v>27690.064188521748</v>
      </c>
      <c r="CQ1546" s="366">
        <v>24334.481961024168</v>
      </c>
      <c r="CR1546" s="366">
        <v>27270.721024853607</v>
      </c>
      <c r="CS1546" s="366">
        <v>27458.795398634695</v>
      </c>
      <c r="CT1546" s="366">
        <v>23737.383302474722</v>
      </c>
      <c r="CU1546" s="366">
        <v>25101.793296257129</v>
      </c>
      <c r="CV1546" s="411">
        <f t="shared" si="478"/>
        <v>292590.53715097532</v>
      </c>
      <c r="CW1546" s="366">
        <v>-325.83305742051743</v>
      </c>
      <c r="CX1546" s="366">
        <v>-274.88583870177899</v>
      </c>
      <c r="CY1546" s="366">
        <v>-339.73141145039699</v>
      </c>
      <c r="CZ1546" s="366">
        <v>-400.62735881848857</v>
      </c>
      <c r="DA1546" s="366">
        <v>-397.81275499595358</v>
      </c>
      <c r="DB1546" s="366">
        <v>-194.05363906046477</v>
      </c>
      <c r="DC1546" s="366">
        <v>-216.32862647282673</v>
      </c>
      <c r="DD1546" s="366">
        <v>0</v>
      </c>
      <c r="DE1546" s="366">
        <v>-213.05250800666909</v>
      </c>
      <c r="DF1546" s="366">
        <v>0</v>
      </c>
      <c r="DG1546" s="366">
        <v>0</v>
      </c>
      <c r="DH1546" s="366">
        <v>0</v>
      </c>
      <c r="DI1546" s="411">
        <f t="shared" si="479"/>
        <v>-2362.3251949270962</v>
      </c>
      <c r="DJ1546" s="366">
        <v>20690.399146202733</v>
      </c>
      <c r="DK1546" s="366">
        <v>17455.250757562953</v>
      </c>
      <c r="DL1546" s="366">
        <v>21572.944627100183</v>
      </c>
      <c r="DM1546" s="366">
        <v>25439.83728497395</v>
      </c>
      <c r="DN1546" s="366">
        <v>25261.109942243009</v>
      </c>
      <c r="DO1546" s="366">
        <v>24644.812160678805</v>
      </c>
      <c r="DP1546" s="366">
        <v>27473.735562048922</v>
      </c>
      <c r="DQ1546" s="366">
        <v>24334.481961024168</v>
      </c>
      <c r="DR1546" s="366">
        <v>27057.668516846938</v>
      </c>
      <c r="DS1546" s="366">
        <v>27458.795398634695</v>
      </c>
      <c r="DT1546" s="366">
        <v>23737.383302474722</v>
      </c>
      <c r="DU1546" s="366">
        <v>25101.793296257129</v>
      </c>
      <c r="DV1546" s="411">
        <f t="shared" si="480"/>
        <v>290228.21195604821</v>
      </c>
      <c r="DW1546" s="366">
        <v>20690.399146202733</v>
      </c>
      <c r="DX1546" s="366">
        <v>17455.250757562953</v>
      </c>
      <c r="DY1546" s="366">
        <v>21572.944627100183</v>
      </c>
      <c r="DZ1546" s="366">
        <v>25439.83728497395</v>
      </c>
      <c r="EA1546" s="366">
        <v>25261.109942243009</v>
      </c>
      <c r="EB1546" s="366">
        <v>24644.812160678805</v>
      </c>
      <c r="EC1546" s="366">
        <v>27473.735562048922</v>
      </c>
      <c r="ED1546" s="366">
        <v>24334.481961024168</v>
      </c>
      <c r="EE1546" s="366">
        <v>27057.668516846938</v>
      </c>
      <c r="EF1546" s="366">
        <v>27458.795398634695</v>
      </c>
      <c r="EG1546" s="366">
        <v>23737.383302474722</v>
      </c>
      <c r="EH1546" s="366">
        <v>25101.793296257129</v>
      </c>
      <c r="EI1546" s="411">
        <f t="shared" si="481"/>
        <v>290228.21195604821</v>
      </c>
      <c r="EK1546" s="411">
        <f t="shared" si="482"/>
        <v>290228.21195604815</v>
      </c>
      <c r="EL1546" s="7">
        <f t="shared" si="483"/>
        <v>0</v>
      </c>
    </row>
    <row r="1547" spans="1:142">
      <c r="A1547" s="365" t="str">
        <f t="shared" si="468"/>
        <v xml:space="preserve"> 260</v>
      </c>
      <c r="B1547" s="366" t="s">
        <v>998</v>
      </c>
      <c r="C1547" s="366" t="s">
        <v>1218</v>
      </c>
      <c r="D1547" s="366">
        <v>24005</v>
      </c>
      <c r="E1547" s="366">
        <v>22092</v>
      </c>
      <c r="F1547" s="366">
        <v>24829</v>
      </c>
      <c r="G1547" s="366">
        <v>27737</v>
      </c>
      <c r="H1547" s="366">
        <v>26370</v>
      </c>
      <c r="I1547" s="366">
        <v>24493</v>
      </c>
      <c r="J1547" s="366">
        <v>27342</v>
      </c>
      <c r="K1547" s="366">
        <v>26566</v>
      </c>
      <c r="L1547" s="366">
        <v>27130</v>
      </c>
      <c r="M1547" s="366">
        <v>27013</v>
      </c>
      <c r="N1547" s="366">
        <v>24814</v>
      </c>
      <c r="O1547" s="366">
        <v>24998</v>
      </c>
      <c r="P1547" s="411">
        <f t="shared" si="469"/>
        <v>307389</v>
      </c>
      <c r="Q1547" s="411">
        <f t="shared" ref="Q1547:Q1610" si="484">SUM(D1547:I1547)+((30/31)*J1547)</f>
        <v>175986</v>
      </c>
      <c r="R1547" s="411">
        <f t="shared" ref="R1547:R1610" si="485">((1/31)*J1547)+K1547+((21/29*L1547))</f>
        <v>47093.862068965522</v>
      </c>
      <c r="S1547" s="411">
        <f t="shared" ref="S1547:S1610" si="486">((8/29)*L1547)+SUM(M1547:O1547)</f>
        <v>84309.137931034478</v>
      </c>
      <c r="T1547" s="366">
        <v>0</v>
      </c>
      <c r="U1547" s="366">
        <v>0</v>
      </c>
      <c r="V1547" s="366">
        <v>0</v>
      </c>
      <c r="W1547" s="366">
        <v>0</v>
      </c>
      <c r="X1547" s="366">
        <v>0</v>
      </c>
      <c r="Y1547" s="366">
        <v>91.187453070542688</v>
      </c>
      <c r="Z1547" s="366">
        <v>-84.693342496393598</v>
      </c>
      <c r="AA1547" s="366">
        <v>-186.91067407296214</v>
      </c>
      <c r="AB1547" s="366">
        <v>141.9758652135497</v>
      </c>
      <c r="AC1547" s="366">
        <v>58.651114514919755</v>
      </c>
      <c r="AD1547" s="366">
        <v>0</v>
      </c>
      <c r="AE1547" s="366">
        <v>0</v>
      </c>
      <c r="AF1547" s="411">
        <f t="shared" si="470"/>
        <v>20.210416229656403</v>
      </c>
      <c r="AG1547" s="366">
        <v>24005</v>
      </c>
      <c r="AH1547" s="366">
        <v>22092</v>
      </c>
      <c r="AI1547" s="366">
        <v>24829</v>
      </c>
      <c r="AJ1547" s="366">
        <v>27737</v>
      </c>
      <c r="AK1547" s="366">
        <v>26370</v>
      </c>
      <c r="AL1547" s="366">
        <v>24584.187453070543</v>
      </c>
      <c r="AM1547" s="366">
        <v>27257.306657503606</v>
      </c>
      <c r="AN1547" s="366">
        <v>26379.089325927038</v>
      </c>
      <c r="AO1547" s="366">
        <v>27271.97586521355</v>
      </c>
      <c r="AP1547" s="366">
        <v>27071.65111451492</v>
      </c>
      <c r="AQ1547" s="366">
        <v>24814</v>
      </c>
      <c r="AR1547" s="366">
        <v>24998</v>
      </c>
      <c r="AS1547" s="411">
        <f t="shared" si="471"/>
        <v>307409.21041622962</v>
      </c>
      <c r="AT1547" s="411">
        <f t="shared" si="472"/>
        <v>175995.22615388047</v>
      </c>
      <c r="AU1547" s="411">
        <f t="shared" si="473"/>
        <v>47007.029460878788</v>
      </c>
      <c r="AV1547" s="411">
        <f t="shared" si="474"/>
        <v>84406.954801470376</v>
      </c>
      <c r="AW1547" s="366">
        <v>0</v>
      </c>
      <c r="AX1547" s="366">
        <v>0</v>
      </c>
      <c r="AY1547" s="366">
        <v>0</v>
      </c>
      <c r="AZ1547" s="366">
        <v>0</v>
      </c>
      <c r="BA1547" s="366">
        <v>0</v>
      </c>
      <c r="BB1547" s="366">
        <v>0</v>
      </c>
      <c r="BC1547" s="366">
        <v>0</v>
      </c>
      <c r="BD1547" s="366">
        <v>0</v>
      </c>
      <c r="BE1547" s="366">
        <v>0</v>
      </c>
      <c r="BF1547" s="366">
        <v>0</v>
      </c>
      <c r="BG1547" s="366">
        <v>0</v>
      </c>
      <c r="BH1547" s="366">
        <v>0</v>
      </c>
      <c r="BI1547" s="411">
        <f t="shared" si="475"/>
        <v>0</v>
      </c>
      <c r="BJ1547" s="366">
        <v>24005</v>
      </c>
      <c r="BK1547" s="366">
        <v>22092</v>
      </c>
      <c r="BL1547" s="366">
        <v>24829</v>
      </c>
      <c r="BM1547" s="366">
        <v>27737</v>
      </c>
      <c r="BN1547" s="366">
        <v>26370</v>
      </c>
      <c r="BO1547" s="366">
        <v>24584.187453070543</v>
      </c>
      <c r="BP1547" s="366">
        <v>27257.306657503606</v>
      </c>
      <c r="BQ1547" s="366">
        <v>26379.089325927038</v>
      </c>
      <c r="BR1547" s="366">
        <v>27271.97586521355</v>
      </c>
      <c r="BS1547" s="366">
        <v>27071.65111451492</v>
      </c>
      <c r="BT1547" s="366">
        <v>24814</v>
      </c>
      <c r="BU1547" s="366">
        <v>24998</v>
      </c>
      <c r="BV1547" s="411">
        <f t="shared" si="476"/>
        <v>307409.21041622962</v>
      </c>
      <c r="BW1547" s="366">
        <v>-1004.8718887050018</v>
      </c>
      <c r="BX1547" s="366">
        <v>-953.01101431200004</v>
      </c>
      <c r="BY1547" s="366">
        <v>-832.89915869299875</v>
      </c>
      <c r="BZ1547" s="366">
        <v>-976.65563394100172</v>
      </c>
      <c r="CA1547" s="366">
        <v>371.16618839999865</v>
      </c>
      <c r="CB1547" s="366">
        <v>1103.7033589091079</v>
      </c>
      <c r="CC1547" s="366">
        <v>869.42655577015103</v>
      </c>
      <c r="CD1547" s="366">
        <v>-1361.9887586617951</v>
      </c>
      <c r="CE1547" s="366">
        <v>544.76742673105036</v>
      </c>
      <c r="CF1547" s="366">
        <v>884.36879368684822</v>
      </c>
      <c r="CG1547" s="366">
        <v>-382.60113545399872</v>
      </c>
      <c r="CH1547" s="366">
        <v>973.94380326200189</v>
      </c>
      <c r="CI1547" s="411">
        <f t="shared" si="477"/>
        <v>-764.65146300763809</v>
      </c>
      <c r="CJ1547" s="366">
        <v>23000.128111294998</v>
      </c>
      <c r="CK1547" s="366">
        <v>21138.988985688</v>
      </c>
      <c r="CL1547" s="366">
        <v>23996.100841307001</v>
      </c>
      <c r="CM1547" s="366">
        <v>26760.344366058998</v>
      </c>
      <c r="CN1547" s="366">
        <v>26741.166188399999</v>
      </c>
      <c r="CO1547" s="366">
        <v>25687.890811979651</v>
      </c>
      <c r="CP1547" s="366">
        <v>28126.733213273757</v>
      </c>
      <c r="CQ1547" s="366">
        <v>25017.100567265243</v>
      </c>
      <c r="CR1547" s="366">
        <v>27816.7432919446</v>
      </c>
      <c r="CS1547" s="366">
        <v>27956.019908201768</v>
      </c>
      <c r="CT1547" s="366">
        <v>24431.398864546001</v>
      </c>
      <c r="CU1547" s="366">
        <v>25971.943803262002</v>
      </c>
      <c r="CV1547" s="411">
        <f t="shared" si="478"/>
        <v>306644.558953222</v>
      </c>
      <c r="CW1547" s="366">
        <v>-356.59113350844927</v>
      </c>
      <c r="CX1547" s="366">
        <v>-327.73626334399887</v>
      </c>
      <c r="CY1547" s="366">
        <v>-372.03257118305555</v>
      </c>
      <c r="CZ1547" s="366">
        <v>-414.88905993890148</v>
      </c>
      <c r="DA1547" s="366">
        <v>-414.59172385116472</v>
      </c>
      <c r="DB1547" s="366">
        <v>-200.68664696859196</v>
      </c>
      <c r="DC1547" s="366">
        <v>-219.74010322870163</v>
      </c>
      <c r="DD1547" s="366">
        <v>0</v>
      </c>
      <c r="DE1547" s="366">
        <v>-217.31830696831821</v>
      </c>
      <c r="DF1547" s="366">
        <v>0</v>
      </c>
      <c r="DG1547" s="366">
        <v>0</v>
      </c>
      <c r="DH1547" s="366">
        <v>0</v>
      </c>
      <c r="DI1547" s="411">
        <f t="shared" si="479"/>
        <v>-2523.5858089911817</v>
      </c>
      <c r="DJ1547" s="366">
        <v>22643.536977786549</v>
      </c>
      <c r="DK1547" s="366">
        <v>20811.252722344001</v>
      </c>
      <c r="DL1547" s="366">
        <v>23624.068270123946</v>
      </c>
      <c r="DM1547" s="366">
        <v>26345.455306120097</v>
      </c>
      <c r="DN1547" s="366">
        <v>26326.574464548834</v>
      </c>
      <c r="DO1547" s="366">
        <v>25487.204165011059</v>
      </c>
      <c r="DP1547" s="366">
        <v>27906.993110045056</v>
      </c>
      <c r="DQ1547" s="366">
        <v>25017.100567265243</v>
      </c>
      <c r="DR1547" s="366">
        <v>27599.424984976282</v>
      </c>
      <c r="DS1547" s="366">
        <v>27956.019908201768</v>
      </c>
      <c r="DT1547" s="366">
        <v>24431.398864546001</v>
      </c>
      <c r="DU1547" s="366">
        <v>25971.943803262002</v>
      </c>
      <c r="DV1547" s="411">
        <f t="shared" si="480"/>
        <v>304120.97314423084</v>
      </c>
      <c r="DW1547" s="366">
        <v>22643.536977786549</v>
      </c>
      <c r="DX1547" s="366">
        <v>20811.252722344001</v>
      </c>
      <c r="DY1547" s="366">
        <v>23624.068270123946</v>
      </c>
      <c r="DZ1547" s="366">
        <v>26345.455306120097</v>
      </c>
      <c r="EA1547" s="366">
        <v>26326.574464548834</v>
      </c>
      <c r="EB1547" s="366">
        <v>25487.204165011059</v>
      </c>
      <c r="EC1547" s="366">
        <v>27906.993110045056</v>
      </c>
      <c r="ED1547" s="366">
        <v>25017.100567265243</v>
      </c>
      <c r="EE1547" s="366">
        <v>27599.424984976282</v>
      </c>
      <c r="EF1547" s="366">
        <v>27956.019908201768</v>
      </c>
      <c r="EG1547" s="366">
        <v>24431.398864546001</v>
      </c>
      <c r="EH1547" s="366">
        <v>25971.943803262002</v>
      </c>
      <c r="EI1547" s="411">
        <f t="shared" si="481"/>
        <v>304120.97314423084</v>
      </c>
      <c r="EK1547" s="411">
        <f t="shared" si="482"/>
        <v>304120.9731442309</v>
      </c>
      <c r="EL1547" s="7">
        <f t="shared" si="483"/>
        <v>0</v>
      </c>
    </row>
    <row r="1548" spans="1:142">
      <c r="A1548" s="365" t="str">
        <f t="shared" si="468"/>
        <v xml:space="preserve"> 260</v>
      </c>
      <c r="B1548" s="366" t="s">
        <v>998</v>
      </c>
      <c r="C1548" s="366" t="s">
        <v>1229</v>
      </c>
      <c r="D1548" s="366">
        <v>770</v>
      </c>
      <c r="E1548" s="366">
        <v>909</v>
      </c>
      <c r="F1548" s="366">
        <v>861</v>
      </c>
      <c r="G1548" s="366">
        <v>725</v>
      </c>
      <c r="H1548" s="366">
        <v>659</v>
      </c>
      <c r="I1548" s="366">
        <v>480</v>
      </c>
      <c r="J1548" s="366">
        <v>280</v>
      </c>
      <c r="K1548" s="366">
        <v>353</v>
      </c>
      <c r="L1548" s="366">
        <v>256</v>
      </c>
      <c r="M1548" s="366">
        <v>392</v>
      </c>
      <c r="N1548" s="366">
        <v>394</v>
      </c>
      <c r="O1548" s="366">
        <v>568</v>
      </c>
      <c r="P1548" s="411">
        <f t="shared" si="469"/>
        <v>6647</v>
      </c>
      <c r="Q1548" s="411">
        <f t="shared" si="484"/>
        <v>4674.9677419354839</v>
      </c>
      <c r="R1548" s="411">
        <f t="shared" si="485"/>
        <v>547.41156840934366</v>
      </c>
      <c r="S1548" s="411">
        <f t="shared" si="486"/>
        <v>1424.6206896551723</v>
      </c>
      <c r="T1548" s="366">
        <v>0</v>
      </c>
      <c r="U1548" s="366">
        <v>0</v>
      </c>
      <c r="V1548" s="366">
        <v>0</v>
      </c>
      <c r="W1548" s="366">
        <v>0</v>
      </c>
      <c r="X1548" s="366">
        <v>0</v>
      </c>
      <c r="Y1548" s="366">
        <v>1.7870402757465627</v>
      </c>
      <c r="Z1548" s="366">
        <v>-0.86731533534452865</v>
      </c>
      <c r="AA1548" s="366">
        <v>-2.4836056594051001</v>
      </c>
      <c r="AB1548" s="366">
        <v>1.339691171937659</v>
      </c>
      <c r="AC1548" s="366">
        <v>0.85111749490420152</v>
      </c>
      <c r="AD1548" s="366">
        <v>0</v>
      </c>
      <c r="AE1548" s="366">
        <v>0</v>
      </c>
      <c r="AF1548" s="411">
        <f t="shared" si="470"/>
        <v>0.62692794783879435</v>
      </c>
      <c r="AG1548" s="366">
        <v>770</v>
      </c>
      <c r="AH1548" s="366">
        <v>909</v>
      </c>
      <c r="AI1548" s="366">
        <v>861</v>
      </c>
      <c r="AJ1548" s="366">
        <v>725</v>
      </c>
      <c r="AK1548" s="366">
        <v>659</v>
      </c>
      <c r="AL1548" s="366">
        <v>481.78704027574656</v>
      </c>
      <c r="AM1548" s="366">
        <v>279.13268466465547</v>
      </c>
      <c r="AN1548" s="366">
        <v>350.5163943405949</v>
      </c>
      <c r="AO1548" s="366">
        <v>257.33969117193766</v>
      </c>
      <c r="AP1548" s="366">
        <v>392.8511174949042</v>
      </c>
      <c r="AQ1548" s="366">
        <v>394</v>
      </c>
      <c r="AR1548" s="366">
        <v>568</v>
      </c>
      <c r="AS1548" s="411">
        <f t="shared" si="471"/>
        <v>6647.6269279478383</v>
      </c>
      <c r="AT1548" s="411">
        <f t="shared" si="472"/>
        <v>4675.9154447899291</v>
      </c>
      <c r="AU1548" s="411">
        <f t="shared" si="473"/>
        <v>545.87010602936732</v>
      </c>
      <c r="AV1548" s="411">
        <f t="shared" si="474"/>
        <v>1425.8413771285423</v>
      </c>
      <c r="AW1548" s="366">
        <v>0</v>
      </c>
      <c r="AX1548" s="366">
        <v>0</v>
      </c>
      <c r="AY1548" s="366">
        <v>0</v>
      </c>
      <c r="AZ1548" s="366">
        <v>0</v>
      </c>
      <c r="BA1548" s="366">
        <v>0</v>
      </c>
      <c r="BB1548" s="366">
        <v>0</v>
      </c>
      <c r="BC1548" s="366">
        <v>0</v>
      </c>
      <c r="BD1548" s="366">
        <v>0</v>
      </c>
      <c r="BE1548" s="366">
        <v>0</v>
      </c>
      <c r="BF1548" s="366">
        <v>0</v>
      </c>
      <c r="BG1548" s="366">
        <v>0</v>
      </c>
      <c r="BH1548" s="366">
        <v>0</v>
      </c>
      <c r="BI1548" s="411">
        <f t="shared" si="475"/>
        <v>0</v>
      </c>
      <c r="BJ1548" s="366">
        <v>770</v>
      </c>
      <c r="BK1548" s="366">
        <v>909</v>
      </c>
      <c r="BL1548" s="366">
        <v>861</v>
      </c>
      <c r="BM1548" s="366">
        <v>725</v>
      </c>
      <c r="BN1548" s="366">
        <v>659</v>
      </c>
      <c r="BO1548" s="366">
        <v>481.78704027574656</v>
      </c>
      <c r="BP1548" s="366">
        <v>279.13268466465547</v>
      </c>
      <c r="BQ1548" s="366">
        <v>350.5163943405949</v>
      </c>
      <c r="BR1548" s="366">
        <v>257.33969117193766</v>
      </c>
      <c r="BS1548" s="366">
        <v>392.8511174949042</v>
      </c>
      <c r="BT1548" s="366">
        <v>394</v>
      </c>
      <c r="BU1548" s="366">
        <v>568</v>
      </c>
      <c r="BV1548" s="411">
        <f t="shared" si="476"/>
        <v>6647.6269279478383</v>
      </c>
      <c r="BW1548" s="366">
        <v>-32.232924570000023</v>
      </c>
      <c r="BX1548" s="366">
        <v>-39.21270197399997</v>
      </c>
      <c r="BY1548" s="366">
        <v>-28.882604036999965</v>
      </c>
      <c r="BZ1548" s="366">
        <v>-25.528187425000056</v>
      </c>
      <c r="CA1548" s="366">
        <v>9.2756358799999816</v>
      </c>
      <c r="CB1548" s="366">
        <v>21.62975594154949</v>
      </c>
      <c r="CC1548" s="366">
        <v>8.9034977549426344</v>
      </c>
      <c r="CD1548" s="366">
        <v>-18.097644801912736</v>
      </c>
      <c r="CE1548" s="366">
        <v>5.1404519440895342</v>
      </c>
      <c r="CF1548" s="366">
        <v>12.833545593797226</v>
      </c>
      <c r="CG1548" s="366">
        <v>-6.0749918340000022</v>
      </c>
      <c r="CH1548" s="366">
        <v>22.129773591999992</v>
      </c>
      <c r="CI1548" s="411">
        <f t="shared" si="477"/>
        <v>-70.116393935533893</v>
      </c>
      <c r="CJ1548" s="366">
        <v>737.76707542999998</v>
      </c>
      <c r="CK1548" s="366">
        <v>869.78729802600003</v>
      </c>
      <c r="CL1548" s="366">
        <v>832.11739596300004</v>
      </c>
      <c r="CM1548" s="366">
        <v>699.47181257499994</v>
      </c>
      <c r="CN1548" s="366">
        <v>668.27563587999998</v>
      </c>
      <c r="CO1548" s="366">
        <v>503.41679621729605</v>
      </c>
      <c r="CP1548" s="366">
        <v>288.03618241959811</v>
      </c>
      <c r="CQ1548" s="366">
        <v>332.41874953868216</v>
      </c>
      <c r="CR1548" s="366">
        <v>262.48014311602719</v>
      </c>
      <c r="CS1548" s="366">
        <v>405.68466308870143</v>
      </c>
      <c r="CT1548" s="366">
        <v>387.925008166</v>
      </c>
      <c r="CU1548" s="366">
        <v>590.12977359199999</v>
      </c>
      <c r="CV1548" s="411">
        <f t="shared" si="478"/>
        <v>6577.5105340123055</v>
      </c>
      <c r="CW1548" s="366">
        <v>-11.438249231472923</v>
      </c>
      <c r="CX1548" s="366">
        <v>-13.485074388000044</v>
      </c>
      <c r="CY1548" s="366">
        <v>-12.901044898651207</v>
      </c>
      <c r="CZ1548" s="366">
        <v>-10.844524225969053</v>
      </c>
      <c r="DA1548" s="366">
        <v>-10.360862571782945</v>
      </c>
      <c r="DB1548" s="366">
        <v>-3.9329437204476108</v>
      </c>
      <c r="DC1548" s="366">
        <v>-2.2502826751531302</v>
      </c>
      <c r="DD1548" s="366">
        <v>0</v>
      </c>
      <c r="DE1548" s="366">
        <v>-2.0506261180939873</v>
      </c>
      <c r="DF1548" s="366">
        <v>0</v>
      </c>
      <c r="DG1548" s="366">
        <v>0</v>
      </c>
      <c r="DH1548" s="366">
        <v>0</v>
      </c>
      <c r="DI1548" s="411">
        <f t="shared" si="479"/>
        <v>-67.263607829570901</v>
      </c>
      <c r="DJ1548" s="366">
        <v>726.32882619852705</v>
      </c>
      <c r="DK1548" s="366">
        <v>856.30222363799999</v>
      </c>
      <c r="DL1548" s="366">
        <v>819.21635106434883</v>
      </c>
      <c r="DM1548" s="366">
        <v>688.62728834903089</v>
      </c>
      <c r="DN1548" s="366">
        <v>657.91477330821704</v>
      </c>
      <c r="DO1548" s="366">
        <v>499.48385249684844</v>
      </c>
      <c r="DP1548" s="366">
        <v>285.78589974444498</v>
      </c>
      <c r="DQ1548" s="366">
        <v>332.41874953868216</v>
      </c>
      <c r="DR1548" s="366">
        <v>260.42951699793321</v>
      </c>
      <c r="DS1548" s="366">
        <v>405.68466308870143</v>
      </c>
      <c r="DT1548" s="366">
        <v>387.925008166</v>
      </c>
      <c r="DU1548" s="366">
        <v>590.12977359199999</v>
      </c>
      <c r="DV1548" s="411">
        <f t="shared" si="480"/>
        <v>6510.2469261827337</v>
      </c>
      <c r="DW1548" s="366">
        <v>726.32882619852705</v>
      </c>
      <c r="DX1548" s="366">
        <v>856.30222363799999</v>
      </c>
      <c r="DY1548" s="366">
        <v>819.21635106434883</v>
      </c>
      <c r="DZ1548" s="366">
        <v>688.62728834903089</v>
      </c>
      <c r="EA1548" s="366">
        <v>657.91477330821704</v>
      </c>
      <c r="EB1548" s="366">
        <v>499.48385249684844</v>
      </c>
      <c r="EC1548" s="366">
        <v>285.78589974444498</v>
      </c>
      <c r="ED1548" s="366">
        <v>332.41874953868216</v>
      </c>
      <c r="EE1548" s="366">
        <v>260.42951699793321</v>
      </c>
      <c r="EF1548" s="366">
        <v>405.68466308870143</v>
      </c>
      <c r="EG1548" s="366">
        <v>387.925008166</v>
      </c>
      <c r="EH1548" s="366">
        <v>590.12977359199999</v>
      </c>
      <c r="EI1548" s="411">
        <f t="shared" si="481"/>
        <v>6510.2469261827337</v>
      </c>
      <c r="EK1548" s="411">
        <f t="shared" si="482"/>
        <v>6510.2469261827337</v>
      </c>
      <c r="EL1548" s="7">
        <f t="shared" si="483"/>
        <v>0</v>
      </c>
    </row>
    <row r="1549" spans="1:142">
      <c r="A1549" s="365" t="str">
        <f t="shared" si="468"/>
        <v xml:space="preserve"> 260</v>
      </c>
      <c r="B1549" s="366" t="s">
        <v>998</v>
      </c>
      <c r="C1549" s="366" t="s">
        <v>1219</v>
      </c>
      <c r="D1549" s="366">
        <v>2663346</v>
      </c>
      <c r="E1549" s="366">
        <v>2998796</v>
      </c>
      <c r="F1549" s="366">
        <v>3038942</v>
      </c>
      <c r="G1549" s="366">
        <v>3096562</v>
      </c>
      <c r="H1549" s="366">
        <v>2499668</v>
      </c>
      <c r="I1549" s="366">
        <v>1865052</v>
      </c>
      <c r="J1549" s="366">
        <v>1825002</v>
      </c>
      <c r="K1549" s="366">
        <v>1887598</v>
      </c>
      <c r="L1549" s="366">
        <v>1868878</v>
      </c>
      <c r="M1549" s="366">
        <v>1570852</v>
      </c>
      <c r="N1549" s="366">
        <v>1638612</v>
      </c>
      <c r="O1549" s="366">
        <v>2057286</v>
      </c>
      <c r="P1549" s="411">
        <f t="shared" si="469"/>
        <v>27010594</v>
      </c>
      <c r="Q1549" s="411">
        <f t="shared" si="484"/>
        <v>17928496.967741936</v>
      </c>
      <c r="R1549" s="411">
        <f t="shared" si="485"/>
        <v>3299794.4805339267</v>
      </c>
      <c r="S1549" s="411">
        <f t="shared" si="486"/>
        <v>5782302.5517241377</v>
      </c>
      <c r="T1549" s="366">
        <v>0</v>
      </c>
      <c r="U1549" s="366">
        <v>0</v>
      </c>
      <c r="V1549" s="366">
        <v>0</v>
      </c>
      <c r="W1549" s="366">
        <v>0</v>
      </c>
      <c r="X1549" s="366">
        <v>0</v>
      </c>
      <c r="Y1549" s="366">
        <v>6943.5896674201358</v>
      </c>
      <c r="Z1549" s="366">
        <v>-5653.0436486944091</v>
      </c>
      <c r="AA1549" s="366">
        <v>-13280.592281817924</v>
      </c>
      <c r="AB1549" s="366">
        <v>9780.1537422989495</v>
      </c>
      <c r="AC1549" s="366">
        <v>3410.6622936360072</v>
      </c>
      <c r="AD1549" s="366">
        <v>0</v>
      </c>
      <c r="AE1549" s="366">
        <v>0</v>
      </c>
      <c r="AF1549" s="411">
        <f t="shared" si="470"/>
        <v>1200.7697728427593</v>
      </c>
      <c r="AG1549" s="366">
        <v>2663346</v>
      </c>
      <c r="AH1549" s="366">
        <v>2998796</v>
      </c>
      <c r="AI1549" s="366">
        <v>3038942</v>
      </c>
      <c r="AJ1549" s="366">
        <v>3096562</v>
      </c>
      <c r="AK1549" s="366">
        <v>2499668</v>
      </c>
      <c r="AL1549" s="366">
        <v>1871995.5896674201</v>
      </c>
      <c r="AM1549" s="366">
        <v>1819348.9563513056</v>
      </c>
      <c r="AN1549" s="366">
        <v>1874317.4077181821</v>
      </c>
      <c r="AO1549" s="366">
        <v>1878658.1537422989</v>
      </c>
      <c r="AP1549" s="366">
        <v>1574262.662293636</v>
      </c>
      <c r="AQ1549" s="366">
        <v>1638612</v>
      </c>
      <c r="AR1549" s="366">
        <v>2057286</v>
      </c>
      <c r="AS1549" s="411">
        <f t="shared" si="471"/>
        <v>27011794.769772843</v>
      </c>
      <c r="AT1549" s="411">
        <f t="shared" si="472"/>
        <v>17929969.870007396</v>
      </c>
      <c r="AU1549" s="411">
        <f t="shared" si="473"/>
        <v>3293413.7123015244</v>
      </c>
      <c r="AV1549" s="411">
        <f t="shared" si="474"/>
        <v>5788411.1874639252</v>
      </c>
      <c r="AW1549" s="366">
        <v>0</v>
      </c>
      <c r="AX1549" s="366">
        <v>0</v>
      </c>
      <c r="AY1549" s="366">
        <v>0</v>
      </c>
      <c r="AZ1549" s="366">
        <v>0</v>
      </c>
      <c r="BA1549" s="366">
        <v>0</v>
      </c>
      <c r="BB1549" s="366">
        <v>0</v>
      </c>
      <c r="BC1549" s="366">
        <v>0</v>
      </c>
      <c r="BD1549" s="366">
        <v>0</v>
      </c>
      <c r="BE1549" s="366">
        <v>0</v>
      </c>
      <c r="BF1549" s="366">
        <v>0</v>
      </c>
      <c r="BG1549" s="366">
        <v>0</v>
      </c>
      <c r="BH1549" s="366">
        <v>0</v>
      </c>
      <c r="BI1549" s="411">
        <f t="shared" si="475"/>
        <v>0</v>
      </c>
      <c r="BJ1549" s="366">
        <v>2663346</v>
      </c>
      <c r="BK1549" s="366">
        <v>2998796</v>
      </c>
      <c r="BL1549" s="366">
        <v>3038942</v>
      </c>
      <c r="BM1549" s="366">
        <v>3096562</v>
      </c>
      <c r="BN1549" s="366">
        <v>2499668</v>
      </c>
      <c r="BO1549" s="366">
        <v>1871995.5896674201</v>
      </c>
      <c r="BP1549" s="366">
        <v>1819348.9563513056</v>
      </c>
      <c r="BQ1549" s="366">
        <v>1874317.4077181821</v>
      </c>
      <c r="BR1549" s="366">
        <v>1878658.1537422989</v>
      </c>
      <c r="BS1549" s="366">
        <v>1574262.662293636</v>
      </c>
      <c r="BT1549" s="366">
        <v>1638612</v>
      </c>
      <c r="BU1549" s="366">
        <v>2057286</v>
      </c>
      <c r="BV1549" s="411">
        <f t="shared" si="476"/>
        <v>27011794.769772843</v>
      </c>
      <c r="BW1549" s="366">
        <v>-111490.16976858629</v>
      </c>
      <c r="BX1549" s="366">
        <v>-129362.91950365622</v>
      </c>
      <c r="BY1549" s="366">
        <v>-101942.57662881399</v>
      </c>
      <c r="BZ1549" s="366">
        <v>-109033.95187466592</v>
      </c>
      <c r="CA1549" s="366">
        <v>35183.626993759535</v>
      </c>
      <c r="CB1549" s="366">
        <v>84042.957454789197</v>
      </c>
      <c r="CC1549" s="366">
        <v>58031.790034878068</v>
      </c>
      <c r="CD1549" s="366">
        <v>-96773.592444194946</v>
      </c>
      <c r="CE1549" s="366">
        <v>37526.865423305193</v>
      </c>
      <c r="CF1549" s="366">
        <v>51427.552967111114</v>
      </c>
      <c r="CG1549" s="366">
        <v>-25265.366799731972</v>
      </c>
      <c r="CH1549" s="366">
        <v>80153.650341534056</v>
      </c>
      <c r="CI1549" s="411">
        <f t="shared" si="477"/>
        <v>-227502.13380427216</v>
      </c>
      <c r="CJ1549" s="366">
        <v>2551855.8302314137</v>
      </c>
      <c r="CK1549" s="366">
        <v>2869433.0804963438</v>
      </c>
      <c r="CL1549" s="366">
        <v>2936999.423371186</v>
      </c>
      <c r="CM1549" s="366">
        <v>2987528.0481253341</v>
      </c>
      <c r="CN1549" s="366">
        <v>2534851.6269937595</v>
      </c>
      <c r="CO1549" s="366">
        <v>1956038.5471222093</v>
      </c>
      <c r="CP1549" s="366">
        <v>1877380.7463861837</v>
      </c>
      <c r="CQ1549" s="366">
        <v>1777543.8152739871</v>
      </c>
      <c r="CR1549" s="366">
        <v>1916185.0191656041</v>
      </c>
      <c r="CS1549" s="366">
        <v>1625690.2152607471</v>
      </c>
      <c r="CT1549" s="366">
        <v>1613346.633200268</v>
      </c>
      <c r="CU1549" s="366">
        <v>2137439.6503415341</v>
      </c>
      <c r="CV1549" s="411">
        <f t="shared" si="478"/>
        <v>26784292.635968573</v>
      </c>
      <c r="CW1549" s="366">
        <v>-39563.656282657757</v>
      </c>
      <c r="CX1549" s="366">
        <v>-44487.3345813388</v>
      </c>
      <c r="CY1549" s="366">
        <v>-45534.874780948739</v>
      </c>
      <c r="CZ1549" s="366">
        <v>-46318.264312020969</v>
      </c>
      <c r="DA1549" s="366">
        <v>-39300.025224709418</v>
      </c>
      <c r="DB1549" s="366">
        <v>-15281.551149392268</v>
      </c>
      <c r="DC1549" s="366">
        <v>-14667.037081141956</v>
      </c>
      <c r="DD1549" s="366">
        <v>0</v>
      </c>
      <c r="DE1549" s="366">
        <v>-14970.195462231291</v>
      </c>
      <c r="DF1549" s="366">
        <v>0</v>
      </c>
      <c r="DG1549" s="366">
        <v>0</v>
      </c>
      <c r="DH1549" s="366">
        <v>0</v>
      </c>
      <c r="DI1549" s="411">
        <f t="shared" si="479"/>
        <v>-260122.9388744412</v>
      </c>
      <c r="DJ1549" s="366">
        <v>2512292.173948756</v>
      </c>
      <c r="DK1549" s="366">
        <v>2824945.745915005</v>
      </c>
      <c r="DL1549" s="366">
        <v>2891464.5485902373</v>
      </c>
      <c r="DM1549" s="366">
        <v>2941209.7838133131</v>
      </c>
      <c r="DN1549" s="366">
        <v>2495551.6017690501</v>
      </c>
      <c r="DO1549" s="366">
        <v>1940756.9959728171</v>
      </c>
      <c r="DP1549" s="366">
        <v>1862713.7093050417</v>
      </c>
      <c r="DQ1549" s="366">
        <v>1777543.8152739871</v>
      </c>
      <c r="DR1549" s="366">
        <v>1901214.8237033729</v>
      </c>
      <c r="DS1549" s="366">
        <v>1625690.2152607471</v>
      </c>
      <c r="DT1549" s="366">
        <v>1613346.633200268</v>
      </c>
      <c r="DU1549" s="366">
        <v>2137439.6503415341</v>
      </c>
      <c r="DV1549" s="411">
        <f t="shared" si="480"/>
        <v>26524169.697094128</v>
      </c>
      <c r="DW1549" s="366">
        <v>2512292.173948756</v>
      </c>
      <c r="DX1549" s="366">
        <v>2824945.745915005</v>
      </c>
      <c r="DY1549" s="366">
        <v>2891464.5485902373</v>
      </c>
      <c r="DZ1549" s="366">
        <v>2941209.7838133131</v>
      </c>
      <c r="EA1549" s="366">
        <v>2495551.6017690501</v>
      </c>
      <c r="EB1549" s="366">
        <v>1940756.9959728171</v>
      </c>
      <c r="EC1549" s="366">
        <v>1862713.7093050417</v>
      </c>
      <c r="ED1549" s="366">
        <v>1777543.8152739871</v>
      </c>
      <c r="EE1549" s="366">
        <v>1901214.8237033729</v>
      </c>
      <c r="EF1549" s="366">
        <v>1625690.2152607471</v>
      </c>
      <c r="EG1549" s="366">
        <v>1613346.633200268</v>
      </c>
      <c r="EH1549" s="366">
        <v>2137439.6503415341</v>
      </c>
      <c r="EI1549" s="411">
        <f t="shared" si="481"/>
        <v>26524169.697094128</v>
      </c>
      <c r="EK1549" s="411">
        <f t="shared" si="482"/>
        <v>26524169.697094128</v>
      </c>
      <c r="EL1549" s="7">
        <f t="shared" si="483"/>
        <v>0</v>
      </c>
    </row>
    <row r="1550" spans="1:142">
      <c r="A1550" s="365" t="str">
        <f t="shared" si="468"/>
        <v xml:space="preserve"> 260</v>
      </c>
      <c r="B1550" s="366" t="s">
        <v>998</v>
      </c>
      <c r="C1550" s="366" t="s">
        <v>919</v>
      </c>
      <c r="D1550" s="366">
        <v>129</v>
      </c>
      <c r="E1550" s="366">
        <v>129</v>
      </c>
      <c r="F1550" s="366">
        <v>129</v>
      </c>
      <c r="G1550" s="366">
        <v>129</v>
      </c>
      <c r="H1550" s="366">
        <v>129</v>
      </c>
      <c r="I1550" s="366">
        <v>128</v>
      </c>
      <c r="J1550" s="366">
        <v>128</v>
      </c>
      <c r="K1550" s="366">
        <v>128</v>
      </c>
      <c r="L1550" s="366">
        <v>127</v>
      </c>
      <c r="M1550" s="366">
        <v>127</v>
      </c>
      <c r="N1550" s="366">
        <v>127</v>
      </c>
      <c r="O1550" s="366">
        <v>127</v>
      </c>
      <c r="P1550" s="411">
        <f t="shared" si="469"/>
        <v>1537</v>
      </c>
      <c r="Q1550" s="411">
        <f t="shared" si="484"/>
        <v>896.87096774193549</v>
      </c>
      <c r="R1550" s="411">
        <f t="shared" si="485"/>
        <v>224.09454949944381</v>
      </c>
      <c r="S1550" s="411">
        <f t="shared" si="486"/>
        <v>416.0344827586207</v>
      </c>
      <c r="T1550" s="366">
        <v>0</v>
      </c>
      <c r="U1550" s="366">
        <v>0</v>
      </c>
      <c r="V1550" s="366">
        <v>0</v>
      </c>
      <c r="W1550" s="366">
        <v>0</v>
      </c>
      <c r="X1550" s="366">
        <v>0</v>
      </c>
      <c r="Y1550" s="366">
        <v>0</v>
      </c>
      <c r="Z1550" s="366">
        <v>0</v>
      </c>
      <c r="AA1550" s="366">
        <v>-1</v>
      </c>
      <c r="AB1550" s="366">
        <v>1</v>
      </c>
      <c r="AC1550" s="366">
        <v>0</v>
      </c>
      <c r="AD1550" s="366">
        <v>0</v>
      </c>
      <c r="AE1550" s="366">
        <v>0</v>
      </c>
      <c r="AF1550" s="411">
        <f t="shared" si="470"/>
        <v>0</v>
      </c>
      <c r="AG1550" s="366">
        <v>129</v>
      </c>
      <c r="AH1550" s="366">
        <v>129</v>
      </c>
      <c r="AI1550" s="366">
        <v>129</v>
      </c>
      <c r="AJ1550" s="366">
        <v>129</v>
      </c>
      <c r="AK1550" s="366">
        <v>129</v>
      </c>
      <c r="AL1550" s="366">
        <v>128</v>
      </c>
      <c r="AM1550" s="366">
        <v>128</v>
      </c>
      <c r="AN1550" s="366">
        <v>127</v>
      </c>
      <c r="AO1550" s="366">
        <v>128</v>
      </c>
      <c r="AP1550" s="366">
        <v>127</v>
      </c>
      <c r="AQ1550" s="366">
        <v>127</v>
      </c>
      <c r="AR1550" s="366">
        <v>127</v>
      </c>
      <c r="AS1550" s="411">
        <f t="shared" si="471"/>
        <v>1537</v>
      </c>
      <c r="AT1550" s="411">
        <f t="shared" si="472"/>
        <v>896.87096774193549</v>
      </c>
      <c r="AU1550" s="411">
        <f t="shared" si="473"/>
        <v>223.81868743047829</v>
      </c>
      <c r="AV1550" s="411">
        <f t="shared" si="474"/>
        <v>416.31034482758622</v>
      </c>
      <c r="AW1550" s="366">
        <v>0</v>
      </c>
      <c r="AX1550" s="366">
        <v>0</v>
      </c>
      <c r="AY1550" s="366">
        <v>0</v>
      </c>
      <c r="AZ1550" s="366">
        <v>0</v>
      </c>
      <c r="BA1550" s="366">
        <v>0</v>
      </c>
      <c r="BB1550" s="366">
        <v>0</v>
      </c>
      <c r="BC1550" s="366">
        <v>0</v>
      </c>
      <c r="BD1550" s="366">
        <v>0</v>
      </c>
      <c r="BE1550" s="366">
        <v>0</v>
      </c>
      <c r="BF1550" s="366">
        <v>0</v>
      </c>
      <c r="BG1550" s="366">
        <v>0</v>
      </c>
      <c r="BH1550" s="366">
        <v>0</v>
      </c>
      <c r="BI1550" s="411">
        <f t="shared" si="475"/>
        <v>0</v>
      </c>
      <c r="BJ1550" s="366">
        <v>129</v>
      </c>
      <c r="BK1550" s="366">
        <v>129</v>
      </c>
      <c r="BL1550" s="366">
        <v>129</v>
      </c>
      <c r="BM1550" s="366">
        <v>129</v>
      </c>
      <c r="BN1550" s="366">
        <v>129</v>
      </c>
      <c r="BO1550" s="366">
        <v>128</v>
      </c>
      <c r="BP1550" s="366">
        <v>128</v>
      </c>
      <c r="BQ1550" s="366">
        <v>127</v>
      </c>
      <c r="BR1550" s="366">
        <v>128</v>
      </c>
      <c r="BS1550" s="366">
        <v>127</v>
      </c>
      <c r="BT1550" s="366">
        <v>127</v>
      </c>
      <c r="BU1550" s="366">
        <v>127</v>
      </c>
      <c r="BV1550" s="411">
        <f t="shared" si="476"/>
        <v>1537</v>
      </c>
      <c r="BW1550" s="366">
        <v>0</v>
      </c>
      <c r="BX1550" s="366">
        <v>0</v>
      </c>
      <c r="BY1550" s="366">
        <v>0</v>
      </c>
      <c r="BZ1550" s="366">
        <v>0</v>
      </c>
      <c r="CA1550" s="366">
        <v>0</v>
      </c>
      <c r="CB1550" s="366">
        <v>0</v>
      </c>
      <c r="CC1550" s="366">
        <v>0</v>
      </c>
      <c r="CD1550" s="366">
        <v>0</v>
      </c>
      <c r="CE1550" s="366">
        <v>0</v>
      </c>
      <c r="CF1550" s="366">
        <v>0</v>
      </c>
      <c r="CG1550" s="366">
        <v>0</v>
      </c>
      <c r="CH1550" s="366">
        <v>0</v>
      </c>
      <c r="CI1550" s="411">
        <f t="shared" si="477"/>
        <v>0</v>
      </c>
      <c r="CJ1550" s="366">
        <v>129</v>
      </c>
      <c r="CK1550" s="366">
        <v>129</v>
      </c>
      <c r="CL1550" s="366">
        <v>129</v>
      </c>
      <c r="CM1550" s="366">
        <v>129</v>
      </c>
      <c r="CN1550" s="366">
        <v>129</v>
      </c>
      <c r="CO1550" s="366">
        <v>128</v>
      </c>
      <c r="CP1550" s="366">
        <v>128</v>
      </c>
      <c r="CQ1550" s="366">
        <v>127</v>
      </c>
      <c r="CR1550" s="366">
        <v>128</v>
      </c>
      <c r="CS1550" s="366">
        <v>127</v>
      </c>
      <c r="CT1550" s="366">
        <v>127</v>
      </c>
      <c r="CU1550" s="366">
        <v>127</v>
      </c>
      <c r="CV1550" s="411">
        <f t="shared" si="478"/>
        <v>1537</v>
      </c>
      <c r="CW1550" s="366">
        <v>-2</v>
      </c>
      <c r="CX1550" s="366">
        <v>-2</v>
      </c>
      <c r="CY1550" s="366">
        <v>-2</v>
      </c>
      <c r="CZ1550" s="366">
        <v>-2</v>
      </c>
      <c r="DA1550" s="366">
        <v>-2</v>
      </c>
      <c r="DB1550" s="366">
        <v>-1</v>
      </c>
      <c r="DC1550" s="366">
        <v>-1</v>
      </c>
      <c r="DD1550" s="366">
        <v>0</v>
      </c>
      <c r="DE1550" s="366">
        <v>-1</v>
      </c>
      <c r="DF1550" s="366">
        <v>0</v>
      </c>
      <c r="DG1550" s="366">
        <v>0</v>
      </c>
      <c r="DH1550" s="366">
        <v>0</v>
      </c>
      <c r="DI1550" s="411">
        <f t="shared" si="479"/>
        <v>-13</v>
      </c>
      <c r="DJ1550" s="366">
        <v>127</v>
      </c>
      <c r="DK1550" s="366">
        <v>127</v>
      </c>
      <c r="DL1550" s="366">
        <v>127</v>
      </c>
      <c r="DM1550" s="366">
        <v>127</v>
      </c>
      <c r="DN1550" s="366">
        <v>127</v>
      </c>
      <c r="DO1550" s="366">
        <v>127</v>
      </c>
      <c r="DP1550" s="366">
        <v>127</v>
      </c>
      <c r="DQ1550" s="366">
        <v>127</v>
      </c>
      <c r="DR1550" s="366">
        <v>127</v>
      </c>
      <c r="DS1550" s="366">
        <v>127</v>
      </c>
      <c r="DT1550" s="366">
        <v>127</v>
      </c>
      <c r="DU1550" s="366">
        <v>127</v>
      </c>
      <c r="DV1550" s="411">
        <f t="shared" si="480"/>
        <v>1524</v>
      </c>
      <c r="DW1550" s="366">
        <v>127</v>
      </c>
      <c r="DX1550" s="366">
        <v>127</v>
      </c>
      <c r="DY1550" s="366">
        <v>127</v>
      </c>
      <c r="DZ1550" s="366">
        <v>127</v>
      </c>
      <c r="EA1550" s="366">
        <v>127</v>
      </c>
      <c r="EB1550" s="366">
        <v>127</v>
      </c>
      <c r="EC1550" s="366">
        <v>127</v>
      </c>
      <c r="ED1550" s="366">
        <v>127</v>
      </c>
      <c r="EE1550" s="366">
        <v>127</v>
      </c>
      <c r="EF1550" s="366">
        <v>127</v>
      </c>
      <c r="EG1550" s="366">
        <v>127</v>
      </c>
      <c r="EH1550" s="366">
        <v>127</v>
      </c>
      <c r="EI1550" s="411">
        <f t="shared" si="481"/>
        <v>1524</v>
      </c>
      <c r="EK1550" s="411">
        <f t="shared" si="482"/>
        <v>1524</v>
      </c>
      <c r="EL1550" s="7">
        <f t="shared" si="483"/>
        <v>0</v>
      </c>
    </row>
    <row r="1551" spans="1:142">
      <c r="A1551" s="365" t="str">
        <f t="shared" si="468"/>
        <v xml:space="preserve"> 260</v>
      </c>
      <c r="B1551" s="366" t="s">
        <v>998</v>
      </c>
      <c r="C1551" s="366" t="s">
        <v>989</v>
      </c>
      <c r="D1551" s="366">
        <v>770</v>
      </c>
      <c r="E1551" s="366">
        <v>909</v>
      </c>
      <c r="F1551" s="366">
        <v>861</v>
      </c>
      <c r="G1551" s="366">
        <v>725</v>
      </c>
      <c r="H1551" s="366">
        <v>659</v>
      </c>
      <c r="I1551" s="366">
        <v>480</v>
      </c>
      <c r="J1551" s="366">
        <v>280</v>
      </c>
      <c r="K1551" s="366">
        <v>353</v>
      </c>
      <c r="L1551" s="366">
        <v>256</v>
      </c>
      <c r="M1551" s="366">
        <v>392</v>
      </c>
      <c r="N1551" s="366">
        <v>394</v>
      </c>
      <c r="O1551" s="366">
        <v>568</v>
      </c>
      <c r="P1551" s="411">
        <f t="shared" si="469"/>
        <v>6647</v>
      </c>
      <c r="Q1551" s="411">
        <f t="shared" si="484"/>
        <v>4674.9677419354839</v>
      </c>
      <c r="R1551" s="411">
        <f t="shared" si="485"/>
        <v>547.41156840934366</v>
      </c>
      <c r="S1551" s="411">
        <f t="shared" si="486"/>
        <v>1424.6206896551723</v>
      </c>
      <c r="T1551" s="366">
        <v>0</v>
      </c>
      <c r="U1551" s="366">
        <v>0</v>
      </c>
      <c r="V1551" s="366">
        <v>0</v>
      </c>
      <c r="W1551" s="366">
        <v>0</v>
      </c>
      <c r="X1551" s="366">
        <v>0</v>
      </c>
      <c r="Y1551" s="366">
        <v>1.7870402757465627</v>
      </c>
      <c r="Z1551" s="366">
        <v>-0.86731533534452865</v>
      </c>
      <c r="AA1551" s="366">
        <v>-2.4836056594051001</v>
      </c>
      <c r="AB1551" s="366">
        <v>1.339691171937659</v>
      </c>
      <c r="AC1551" s="366">
        <v>0.85111749490420152</v>
      </c>
      <c r="AD1551" s="366">
        <v>0</v>
      </c>
      <c r="AE1551" s="366">
        <v>0</v>
      </c>
      <c r="AF1551" s="411">
        <f t="shared" si="470"/>
        <v>0.62692794783879435</v>
      </c>
      <c r="AG1551" s="366">
        <v>770</v>
      </c>
      <c r="AH1551" s="366">
        <v>909</v>
      </c>
      <c r="AI1551" s="366">
        <v>861</v>
      </c>
      <c r="AJ1551" s="366">
        <v>725</v>
      </c>
      <c r="AK1551" s="366">
        <v>659</v>
      </c>
      <c r="AL1551" s="366">
        <v>481.78704027574656</v>
      </c>
      <c r="AM1551" s="366">
        <v>279.13268466465547</v>
      </c>
      <c r="AN1551" s="366">
        <v>350.5163943405949</v>
      </c>
      <c r="AO1551" s="366">
        <v>257.33969117193766</v>
      </c>
      <c r="AP1551" s="366">
        <v>392.8511174949042</v>
      </c>
      <c r="AQ1551" s="366">
        <v>394</v>
      </c>
      <c r="AR1551" s="366">
        <v>568</v>
      </c>
      <c r="AS1551" s="411">
        <f t="shared" si="471"/>
        <v>6647.6269279478383</v>
      </c>
      <c r="AT1551" s="411">
        <f t="shared" si="472"/>
        <v>4675.9154447899291</v>
      </c>
      <c r="AU1551" s="411">
        <f t="shared" si="473"/>
        <v>545.87010602936732</v>
      </c>
      <c r="AV1551" s="411">
        <f t="shared" si="474"/>
        <v>1425.8413771285423</v>
      </c>
      <c r="AW1551" s="366">
        <v>0</v>
      </c>
      <c r="AX1551" s="366">
        <v>0</v>
      </c>
      <c r="AY1551" s="366">
        <v>0</v>
      </c>
      <c r="AZ1551" s="366">
        <v>0</v>
      </c>
      <c r="BA1551" s="366">
        <v>0</v>
      </c>
      <c r="BB1551" s="366">
        <v>0</v>
      </c>
      <c r="BC1551" s="366">
        <v>0</v>
      </c>
      <c r="BD1551" s="366">
        <v>0</v>
      </c>
      <c r="BE1551" s="366">
        <v>0</v>
      </c>
      <c r="BF1551" s="366">
        <v>0</v>
      </c>
      <c r="BG1551" s="366">
        <v>0</v>
      </c>
      <c r="BH1551" s="366">
        <v>0</v>
      </c>
      <c r="BI1551" s="411">
        <f t="shared" si="475"/>
        <v>0</v>
      </c>
      <c r="BJ1551" s="366">
        <v>770</v>
      </c>
      <c r="BK1551" s="366">
        <v>909</v>
      </c>
      <c r="BL1551" s="366">
        <v>861</v>
      </c>
      <c r="BM1551" s="366">
        <v>725</v>
      </c>
      <c r="BN1551" s="366">
        <v>659</v>
      </c>
      <c r="BO1551" s="366">
        <v>481.78704027574656</v>
      </c>
      <c r="BP1551" s="366">
        <v>279.13268466465547</v>
      </c>
      <c r="BQ1551" s="366">
        <v>350.5163943405949</v>
      </c>
      <c r="BR1551" s="366">
        <v>257.33969117193766</v>
      </c>
      <c r="BS1551" s="366">
        <v>392.8511174949042</v>
      </c>
      <c r="BT1551" s="366">
        <v>394</v>
      </c>
      <c r="BU1551" s="366">
        <v>568</v>
      </c>
      <c r="BV1551" s="411">
        <f t="shared" si="476"/>
        <v>6647.6269279478383</v>
      </c>
      <c r="BW1551" s="366">
        <v>-32.232924570000023</v>
      </c>
      <c r="BX1551" s="366">
        <v>-39.21270197399997</v>
      </c>
      <c r="BY1551" s="366">
        <v>-28.882604036999965</v>
      </c>
      <c r="BZ1551" s="366">
        <v>-25.528187425000056</v>
      </c>
      <c r="CA1551" s="366">
        <v>9.2756358799999816</v>
      </c>
      <c r="CB1551" s="366">
        <v>21.62975594154949</v>
      </c>
      <c r="CC1551" s="366">
        <v>8.9034977549426344</v>
      </c>
      <c r="CD1551" s="366">
        <v>-18.097644801912736</v>
      </c>
      <c r="CE1551" s="366">
        <v>5.1404519440895342</v>
      </c>
      <c r="CF1551" s="366">
        <v>12.833545593797226</v>
      </c>
      <c r="CG1551" s="366">
        <v>-6.0749918340000022</v>
      </c>
      <c r="CH1551" s="366">
        <v>22.129773591999992</v>
      </c>
      <c r="CI1551" s="411">
        <f t="shared" si="477"/>
        <v>-70.116393935533893</v>
      </c>
      <c r="CJ1551" s="366">
        <v>737.76707542999998</v>
      </c>
      <c r="CK1551" s="366">
        <v>869.78729802600003</v>
      </c>
      <c r="CL1551" s="366">
        <v>832.11739596300004</v>
      </c>
      <c r="CM1551" s="366">
        <v>699.47181257499994</v>
      </c>
      <c r="CN1551" s="366">
        <v>668.27563587999998</v>
      </c>
      <c r="CO1551" s="366">
        <v>503.41679621729605</v>
      </c>
      <c r="CP1551" s="366">
        <v>288.03618241959811</v>
      </c>
      <c r="CQ1551" s="366">
        <v>332.41874953868216</v>
      </c>
      <c r="CR1551" s="366">
        <v>262.48014311602719</v>
      </c>
      <c r="CS1551" s="366">
        <v>405.68466308870143</v>
      </c>
      <c r="CT1551" s="366">
        <v>387.925008166</v>
      </c>
      <c r="CU1551" s="366">
        <v>590.12977359199999</v>
      </c>
      <c r="CV1551" s="411">
        <f t="shared" si="478"/>
        <v>6577.5105340123055</v>
      </c>
      <c r="CW1551" s="366">
        <v>-11.438249231472923</v>
      </c>
      <c r="CX1551" s="366">
        <v>-13.485074388000044</v>
      </c>
      <c r="CY1551" s="366">
        <v>-12.901044898651207</v>
      </c>
      <c r="CZ1551" s="366">
        <v>-10.844524225969053</v>
      </c>
      <c r="DA1551" s="366">
        <v>-10.360862571782945</v>
      </c>
      <c r="DB1551" s="366">
        <v>-3.9329437204476108</v>
      </c>
      <c r="DC1551" s="366">
        <v>-2.2502826751531302</v>
      </c>
      <c r="DD1551" s="366">
        <v>0</v>
      </c>
      <c r="DE1551" s="366">
        <v>-2.0506261180939873</v>
      </c>
      <c r="DF1551" s="366">
        <v>0</v>
      </c>
      <c r="DG1551" s="366">
        <v>0</v>
      </c>
      <c r="DH1551" s="366">
        <v>0</v>
      </c>
      <c r="DI1551" s="411">
        <f t="shared" si="479"/>
        <v>-67.263607829570901</v>
      </c>
      <c r="DJ1551" s="366">
        <v>726.32882619852705</v>
      </c>
      <c r="DK1551" s="366">
        <v>856.30222363799999</v>
      </c>
      <c r="DL1551" s="366">
        <v>819.21635106434883</v>
      </c>
      <c r="DM1551" s="366">
        <v>688.62728834903089</v>
      </c>
      <c r="DN1551" s="366">
        <v>657.91477330821704</v>
      </c>
      <c r="DO1551" s="366">
        <v>499.48385249684844</v>
      </c>
      <c r="DP1551" s="366">
        <v>285.78589974444498</v>
      </c>
      <c r="DQ1551" s="366">
        <v>332.41874953868216</v>
      </c>
      <c r="DR1551" s="366">
        <v>260.42951699793321</v>
      </c>
      <c r="DS1551" s="366">
        <v>405.68466308870143</v>
      </c>
      <c r="DT1551" s="366">
        <v>387.925008166</v>
      </c>
      <c r="DU1551" s="366">
        <v>590.12977359199999</v>
      </c>
      <c r="DV1551" s="411">
        <f t="shared" si="480"/>
        <v>6510.2469261827337</v>
      </c>
      <c r="DW1551" s="366">
        <v>726.32882619852705</v>
      </c>
      <c r="DX1551" s="366">
        <v>856.30222363799999</v>
      </c>
      <c r="DY1551" s="366">
        <v>819.21635106434883</v>
      </c>
      <c r="DZ1551" s="366">
        <v>688.62728834903089</v>
      </c>
      <c r="EA1551" s="366">
        <v>657.91477330821704</v>
      </c>
      <c r="EB1551" s="366">
        <v>499.48385249684844</v>
      </c>
      <c r="EC1551" s="366">
        <v>285.78589974444498</v>
      </c>
      <c r="ED1551" s="366">
        <v>332.41874953868216</v>
      </c>
      <c r="EE1551" s="366">
        <v>260.42951699793321</v>
      </c>
      <c r="EF1551" s="366">
        <v>405.68466308870143</v>
      </c>
      <c r="EG1551" s="366">
        <v>387.925008166</v>
      </c>
      <c r="EH1551" s="366">
        <v>590.12977359199999</v>
      </c>
      <c r="EI1551" s="411">
        <f t="shared" si="481"/>
        <v>6510.2469261827337</v>
      </c>
      <c r="EK1551" s="411">
        <f t="shared" si="482"/>
        <v>6510.2469261827337</v>
      </c>
      <c r="EL1551" s="7">
        <f t="shared" si="483"/>
        <v>0</v>
      </c>
    </row>
    <row r="1552" spans="1:142">
      <c r="A1552" s="365" t="str">
        <f t="shared" si="468"/>
        <v xml:space="preserve"> 260</v>
      </c>
      <c r="B1552" s="366" t="s">
        <v>998</v>
      </c>
      <c r="C1552" s="366" t="s">
        <v>973</v>
      </c>
      <c r="D1552" s="366">
        <v>24005</v>
      </c>
      <c r="E1552" s="366">
        <v>22092</v>
      </c>
      <c r="F1552" s="366">
        <v>24829</v>
      </c>
      <c r="G1552" s="366">
        <v>27737</v>
      </c>
      <c r="H1552" s="366">
        <v>26370</v>
      </c>
      <c r="I1552" s="366">
        <v>24493</v>
      </c>
      <c r="J1552" s="366">
        <v>27342</v>
      </c>
      <c r="K1552" s="366">
        <v>26566</v>
      </c>
      <c r="L1552" s="366">
        <v>27130</v>
      </c>
      <c r="M1552" s="366">
        <v>27013</v>
      </c>
      <c r="N1552" s="366">
        <v>24814</v>
      </c>
      <c r="O1552" s="366">
        <v>24998</v>
      </c>
      <c r="P1552" s="411">
        <f t="shared" si="469"/>
        <v>307389</v>
      </c>
      <c r="Q1552" s="411">
        <f t="shared" si="484"/>
        <v>175986</v>
      </c>
      <c r="R1552" s="411">
        <f t="shared" si="485"/>
        <v>47093.862068965522</v>
      </c>
      <c r="S1552" s="411">
        <f t="shared" si="486"/>
        <v>84309.137931034478</v>
      </c>
      <c r="T1552" s="366">
        <v>0</v>
      </c>
      <c r="U1552" s="366">
        <v>0</v>
      </c>
      <c r="V1552" s="366">
        <v>0</v>
      </c>
      <c r="W1552" s="366">
        <v>0</v>
      </c>
      <c r="X1552" s="366">
        <v>0</v>
      </c>
      <c r="Y1552" s="366">
        <v>91.187453070542688</v>
      </c>
      <c r="Z1552" s="366">
        <v>-84.693342496393598</v>
      </c>
      <c r="AA1552" s="366">
        <v>-186.91067407296214</v>
      </c>
      <c r="AB1552" s="366">
        <v>141.9758652135497</v>
      </c>
      <c r="AC1552" s="366">
        <v>58.651114514919755</v>
      </c>
      <c r="AD1552" s="366">
        <v>0</v>
      </c>
      <c r="AE1552" s="366">
        <v>0</v>
      </c>
      <c r="AF1552" s="411">
        <f t="shared" si="470"/>
        <v>20.210416229656403</v>
      </c>
      <c r="AG1552" s="366">
        <v>24005</v>
      </c>
      <c r="AH1552" s="366">
        <v>22092</v>
      </c>
      <c r="AI1552" s="366">
        <v>24829</v>
      </c>
      <c r="AJ1552" s="366">
        <v>27737</v>
      </c>
      <c r="AK1552" s="366">
        <v>26370</v>
      </c>
      <c r="AL1552" s="366">
        <v>24584.187453070543</v>
      </c>
      <c r="AM1552" s="366">
        <v>27257.306657503606</v>
      </c>
      <c r="AN1552" s="366">
        <v>26379.089325927038</v>
      </c>
      <c r="AO1552" s="366">
        <v>27271.97586521355</v>
      </c>
      <c r="AP1552" s="366">
        <v>27071.65111451492</v>
      </c>
      <c r="AQ1552" s="366">
        <v>24814</v>
      </c>
      <c r="AR1552" s="366">
        <v>24998</v>
      </c>
      <c r="AS1552" s="411">
        <f t="shared" si="471"/>
        <v>307409.21041622962</v>
      </c>
      <c r="AT1552" s="411">
        <f t="shared" si="472"/>
        <v>175995.22615388047</v>
      </c>
      <c r="AU1552" s="411">
        <f t="shared" si="473"/>
        <v>47007.029460878788</v>
      </c>
      <c r="AV1552" s="411">
        <f t="shared" si="474"/>
        <v>84406.954801470376</v>
      </c>
      <c r="AW1552" s="366">
        <v>0</v>
      </c>
      <c r="AX1552" s="366">
        <v>0</v>
      </c>
      <c r="AY1552" s="366">
        <v>0</v>
      </c>
      <c r="AZ1552" s="366">
        <v>0</v>
      </c>
      <c r="BA1552" s="366">
        <v>0</v>
      </c>
      <c r="BB1552" s="366">
        <v>0</v>
      </c>
      <c r="BC1552" s="366">
        <v>0</v>
      </c>
      <c r="BD1552" s="366">
        <v>0</v>
      </c>
      <c r="BE1552" s="366">
        <v>0</v>
      </c>
      <c r="BF1552" s="366">
        <v>0</v>
      </c>
      <c r="BG1552" s="366">
        <v>0</v>
      </c>
      <c r="BH1552" s="366">
        <v>0</v>
      </c>
      <c r="BI1552" s="411">
        <f t="shared" si="475"/>
        <v>0</v>
      </c>
      <c r="BJ1552" s="366">
        <v>24005</v>
      </c>
      <c r="BK1552" s="366">
        <v>22092</v>
      </c>
      <c r="BL1552" s="366">
        <v>24829</v>
      </c>
      <c r="BM1552" s="366">
        <v>27737</v>
      </c>
      <c r="BN1552" s="366">
        <v>26370</v>
      </c>
      <c r="BO1552" s="366">
        <v>24584.187453070543</v>
      </c>
      <c r="BP1552" s="366">
        <v>27257.306657503606</v>
      </c>
      <c r="BQ1552" s="366">
        <v>26379.089325927038</v>
      </c>
      <c r="BR1552" s="366">
        <v>27271.97586521355</v>
      </c>
      <c r="BS1552" s="366">
        <v>27071.65111451492</v>
      </c>
      <c r="BT1552" s="366">
        <v>24814</v>
      </c>
      <c r="BU1552" s="366">
        <v>24998</v>
      </c>
      <c r="BV1552" s="411">
        <f t="shared" si="476"/>
        <v>307409.21041622962</v>
      </c>
      <c r="BW1552" s="366">
        <v>-1004.8718887050018</v>
      </c>
      <c r="BX1552" s="366">
        <v>-953.01101431200004</v>
      </c>
      <c r="BY1552" s="366">
        <v>-832.89915869299875</v>
      </c>
      <c r="BZ1552" s="366">
        <v>-976.65563394100172</v>
      </c>
      <c r="CA1552" s="366">
        <v>371.16618839999865</v>
      </c>
      <c r="CB1552" s="366">
        <v>1103.7033589091079</v>
      </c>
      <c r="CC1552" s="366">
        <v>869.42655577015103</v>
      </c>
      <c r="CD1552" s="366">
        <v>-1361.9887586617951</v>
      </c>
      <c r="CE1552" s="366">
        <v>544.76742673105036</v>
      </c>
      <c r="CF1552" s="366">
        <v>884.36879368684822</v>
      </c>
      <c r="CG1552" s="366">
        <v>-382.60113545399872</v>
      </c>
      <c r="CH1552" s="366">
        <v>973.94380326200189</v>
      </c>
      <c r="CI1552" s="411">
        <f t="shared" si="477"/>
        <v>-764.65146300763809</v>
      </c>
      <c r="CJ1552" s="366">
        <v>23000.128111294998</v>
      </c>
      <c r="CK1552" s="366">
        <v>21138.988985688</v>
      </c>
      <c r="CL1552" s="366">
        <v>23996.100841307001</v>
      </c>
      <c r="CM1552" s="366">
        <v>26760.344366058998</v>
      </c>
      <c r="CN1552" s="366">
        <v>26741.166188399999</v>
      </c>
      <c r="CO1552" s="366">
        <v>25687.890811979651</v>
      </c>
      <c r="CP1552" s="366">
        <v>28126.733213273757</v>
      </c>
      <c r="CQ1552" s="366">
        <v>25017.100567265243</v>
      </c>
      <c r="CR1552" s="366">
        <v>27816.7432919446</v>
      </c>
      <c r="CS1552" s="366">
        <v>27956.019908201768</v>
      </c>
      <c r="CT1552" s="366">
        <v>24431.398864546001</v>
      </c>
      <c r="CU1552" s="366">
        <v>25971.943803262002</v>
      </c>
      <c r="CV1552" s="411">
        <f t="shared" si="478"/>
        <v>306644.558953222</v>
      </c>
      <c r="CW1552" s="366">
        <v>-356.59113350844927</v>
      </c>
      <c r="CX1552" s="366">
        <v>-327.73626334399887</v>
      </c>
      <c r="CY1552" s="366">
        <v>-372.03257118305555</v>
      </c>
      <c r="CZ1552" s="366">
        <v>-414.88905993890148</v>
      </c>
      <c r="DA1552" s="366">
        <v>-414.59172385116472</v>
      </c>
      <c r="DB1552" s="366">
        <v>-200.68664696859196</v>
      </c>
      <c r="DC1552" s="366">
        <v>-219.74010322870163</v>
      </c>
      <c r="DD1552" s="366">
        <v>0</v>
      </c>
      <c r="DE1552" s="366">
        <v>-217.31830696831821</v>
      </c>
      <c r="DF1552" s="366">
        <v>0</v>
      </c>
      <c r="DG1552" s="366">
        <v>0</v>
      </c>
      <c r="DH1552" s="366">
        <v>0</v>
      </c>
      <c r="DI1552" s="411">
        <f t="shared" si="479"/>
        <v>-2523.5858089911817</v>
      </c>
      <c r="DJ1552" s="366">
        <v>22643.536977786549</v>
      </c>
      <c r="DK1552" s="366">
        <v>20811.252722344001</v>
      </c>
      <c r="DL1552" s="366">
        <v>23624.068270123946</v>
      </c>
      <c r="DM1552" s="366">
        <v>26345.455306120097</v>
      </c>
      <c r="DN1552" s="366">
        <v>26326.574464548834</v>
      </c>
      <c r="DO1552" s="366">
        <v>25487.204165011059</v>
      </c>
      <c r="DP1552" s="366">
        <v>27906.993110045056</v>
      </c>
      <c r="DQ1552" s="366">
        <v>25017.100567265243</v>
      </c>
      <c r="DR1552" s="366">
        <v>27599.424984976282</v>
      </c>
      <c r="DS1552" s="366">
        <v>27956.019908201768</v>
      </c>
      <c r="DT1552" s="366">
        <v>24431.398864546001</v>
      </c>
      <c r="DU1552" s="366">
        <v>25971.943803262002</v>
      </c>
      <c r="DV1552" s="411">
        <f t="shared" si="480"/>
        <v>304120.97314423084</v>
      </c>
      <c r="DW1552" s="366">
        <v>22643.536977786549</v>
      </c>
      <c r="DX1552" s="366">
        <v>20811.252722344001</v>
      </c>
      <c r="DY1552" s="366">
        <v>23624.068270123946</v>
      </c>
      <c r="DZ1552" s="366">
        <v>26345.455306120097</v>
      </c>
      <c r="EA1552" s="366">
        <v>26326.574464548834</v>
      </c>
      <c r="EB1552" s="366">
        <v>25487.204165011059</v>
      </c>
      <c r="EC1552" s="366">
        <v>27906.993110045056</v>
      </c>
      <c r="ED1552" s="366">
        <v>25017.100567265243</v>
      </c>
      <c r="EE1552" s="366">
        <v>27599.424984976282</v>
      </c>
      <c r="EF1552" s="366">
        <v>27956.019908201768</v>
      </c>
      <c r="EG1552" s="366">
        <v>24431.398864546001</v>
      </c>
      <c r="EH1552" s="366">
        <v>25971.943803262002</v>
      </c>
      <c r="EI1552" s="411">
        <f t="shared" si="481"/>
        <v>304120.97314423084</v>
      </c>
      <c r="EK1552" s="411">
        <f t="shared" si="482"/>
        <v>304120.9731442309</v>
      </c>
      <c r="EL1552" s="7">
        <f t="shared" si="483"/>
        <v>0</v>
      </c>
    </row>
    <row r="1553" spans="1:142">
      <c r="A1553" s="365" t="str">
        <f t="shared" si="468"/>
        <v xml:space="preserve"> 260</v>
      </c>
      <c r="B1553" s="366" t="s">
        <v>998</v>
      </c>
      <c r="C1553" s="366" t="s">
        <v>920</v>
      </c>
      <c r="D1553" s="366">
        <v>6194310</v>
      </c>
      <c r="E1553" s="366">
        <v>6282176</v>
      </c>
      <c r="F1553" s="366">
        <v>6745902</v>
      </c>
      <c r="G1553" s="366">
        <v>7346244</v>
      </c>
      <c r="H1553" s="366">
        <v>6506292</v>
      </c>
      <c r="I1553" s="366">
        <v>5963738</v>
      </c>
      <c r="J1553" s="366">
        <v>7167912</v>
      </c>
      <c r="K1553" s="366">
        <v>7886624</v>
      </c>
      <c r="L1553" s="366">
        <v>7818590</v>
      </c>
      <c r="M1553" s="366">
        <v>6711440</v>
      </c>
      <c r="N1553" s="366">
        <v>5965374</v>
      </c>
      <c r="O1553" s="366">
        <v>6233282</v>
      </c>
      <c r="P1553" s="411">
        <f t="shared" si="469"/>
        <v>80821884</v>
      </c>
      <c r="Q1553" s="411">
        <f t="shared" si="484"/>
        <v>45975351.032258064</v>
      </c>
      <c r="R1553" s="411">
        <f t="shared" si="485"/>
        <v>13779584.553948831</v>
      </c>
      <c r="S1553" s="411">
        <f t="shared" si="486"/>
        <v>21066948.413793102</v>
      </c>
      <c r="T1553" s="366">
        <v>0</v>
      </c>
      <c r="U1553" s="366">
        <v>0</v>
      </c>
      <c r="V1553" s="366">
        <v>0</v>
      </c>
      <c r="W1553" s="366">
        <v>0</v>
      </c>
      <c r="X1553" s="366">
        <v>0</v>
      </c>
      <c r="Y1553" s="366">
        <v>22203</v>
      </c>
      <c r="Z1553" s="366">
        <v>-22203</v>
      </c>
      <c r="AA1553" s="366">
        <v>-55488</v>
      </c>
      <c r="AB1553" s="366">
        <v>40916</v>
      </c>
      <c r="AC1553" s="366">
        <v>14572</v>
      </c>
      <c r="AD1553" s="366">
        <v>0</v>
      </c>
      <c r="AE1553" s="366">
        <v>0</v>
      </c>
      <c r="AF1553" s="411">
        <f t="shared" si="470"/>
        <v>0</v>
      </c>
      <c r="AG1553" s="366">
        <v>6194310</v>
      </c>
      <c r="AH1553" s="366">
        <v>6282176</v>
      </c>
      <c r="AI1553" s="366">
        <v>6745902</v>
      </c>
      <c r="AJ1553" s="366">
        <v>7346244</v>
      </c>
      <c r="AK1553" s="366">
        <v>6506292</v>
      </c>
      <c r="AL1553" s="366">
        <v>5985941</v>
      </c>
      <c r="AM1553" s="366">
        <v>7145709</v>
      </c>
      <c r="AN1553" s="366">
        <v>7831136</v>
      </c>
      <c r="AO1553" s="366">
        <v>7859506</v>
      </c>
      <c r="AP1553" s="366">
        <v>6726012</v>
      </c>
      <c r="AQ1553" s="366">
        <v>5965374</v>
      </c>
      <c r="AR1553" s="366">
        <v>6233282</v>
      </c>
      <c r="AS1553" s="411">
        <f t="shared" si="471"/>
        <v>80821884</v>
      </c>
      <c r="AT1553" s="411">
        <f t="shared" si="472"/>
        <v>45976067.258064516</v>
      </c>
      <c r="AU1553" s="411">
        <f t="shared" si="473"/>
        <v>13753009.155728588</v>
      </c>
      <c r="AV1553" s="411">
        <f t="shared" si="474"/>
        <v>21092807.586206898</v>
      </c>
      <c r="AW1553" s="366">
        <v>0</v>
      </c>
      <c r="AX1553" s="366">
        <v>0</v>
      </c>
      <c r="AY1553" s="366">
        <v>0</v>
      </c>
      <c r="AZ1553" s="366">
        <v>0</v>
      </c>
      <c r="BA1553" s="366">
        <v>0</v>
      </c>
      <c r="BB1553" s="366">
        <v>0</v>
      </c>
      <c r="BC1553" s="366">
        <v>0</v>
      </c>
      <c r="BD1553" s="366">
        <v>0</v>
      </c>
      <c r="BE1553" s="366">
        <v>0</v>
      </c>
      <c r="BF1553" s="366">
        <v>0</v>
      </c>
      <c r="BG1553" s="366">
        <v>0</v>
      </c>
      <c r="BH1553" s="366">
        <v>0</v>
      </c>
      <c r="BI1553" s="411">
        <f t="shared" si="475"/>
        <v>0</v>
      </c>
      <c r="BJ1553" s="366">
        <v>6194310</v>
      </c>
      <c r="BK1553" s="366">
        <v>6282176</v>
      </c>
      <c r="BL1553" s="366">
        <v>6745902</v>
      </c>
      <c r="BM1553" s="366">
        <v>7346244</v>
      </c>
      <c r="BN1553" s="366">
        <v>6506292</v>
      </c>
      <c r="BO1553" s="366">
        <v>5985941</v>
      </c>
      <c r="BP1553" s="366">
        <v>7145709</v>
      </c>
      <c r="BQ1553" s="366">
        <v>7831136</v>
      </c>
      <c r="BR1553" s="366">
        <v>7859506</v>
      </c>
      <c r="BS1553" s="366">
        <v>6726012</v>
      </c>
      <c r="BT1553" s="366">
        <v>5965374</v>
      </c>
      <c r="BU1553" s="366">
        <v>6233282</v>
      </c>
      <c r="BV1553" s="411">
        <f t="shared" si="476"/>
        <v>80821884</v>
      </c>
      <c r="BW1553" s="366">
        <v>-259299.64544571005</v>
      </c>
      <c r="BX1553" s="366">
        <v>-271002.3049903363</v>
      </c>
      <c r="BY1553" s="366">
        <v>-226294.09563113376</v>
      </c>
      <c r="BZ1553" s="366">
        <v>-258670.74993349239</v>
      </c>
      <c r="CA1553" s="366">
        <v>91578.141913439147</v>
      </c>
      <c r="CB1553" s="366">
        <v>268737.91133196838</v>
      </c>
      <c r="CC1553" s="366">
        <v>227926.74428438023</v>
      </c>
      <c r="CD1553" s="366">
        <v>-404332.35081654415</v>
      </c>
      <c r="CE1553" s="366">
        <v>156996.43033413589</v>
      </c>
      <c r="CF1553" s="366">
        <v>219723.39602049533</v>
      </c>
      <c r="CG1553" s="366">
        <v>-91978.675981613807</v>
      </c>
      <c r="CH1553" s="366">
        <v>242854.08344205841</v>
      </c>
      <c r="CI1553" s="411">
        <f t="shared" si="477"/>
        <v>-303761.11547235306</v>
      </c>
      <c r="CJ1553" s="366">
        <v>5935010.35455429</v>
      </c>
      <c r="CK1553" s="366">
        <v>6011173.6950096637</v>
      </c>
      <c r="CL1553" s="366">
        <v>6519607.9043688662</v>
      </c>
      <c r="CM1553" s="366">
        <v>7087573.2500665076</v>
      </c>
      <c r="CN1553" s="366">
        <v>6597870.1419134391</v>
      </c>
      <c r="CO1553" s="366">
        <v>6254678.9113319684</v>
      </c>
      <c r="CP1553" s="366">
        <v>7373635.7442843802</v>
      </c>
      <c r="CQ1553" s="366">
        <v>7426803.6491834559</v>
      </c>
      <c r="CR1553" s="366">
        <v>8016502.4303341359</v>
      </c>
      <c r="CS1553" s="366">
        <v>6945735.3960204953</v>
      </c>
      <c r="CT1553" s="366">
        <v>5873395.3240183862</v>
      </c>
      <c r="CU1553" s="366">
        <v>6476136.0834420584</v>
      </c>
      <c r="CV1553" s="411">
        <f t="shared" si="478"/>
        <v>80518122.884527653</v>
      </c>
      <c r="CW1553" s="366">
        <v>-92015.664411694743</v>
      </c>
      <c r="CX1553" s="366">
        <v>-93196.491395498626</v>
      </c>
      <c r="CY1553" s="366">
        <v>-101079.19231579639</v>
      </c>
      <c r="CZ1553" s="366">
        <v>-109884.8565901788</v>
      </c>
      <c r="DA1553" s="366">
        <v>-102292.56033974327</v>
      </c>
      <c r="DB1553" s="366">
        <v>-48864.678994781338</v>
      </c>
      <c r="DC1553" s="366">
        <v>-57606.529252221808</v>
      </c>
      <c r="DD1553" s="366">
        <v>0</v>
      </c>
      <c r="DE1553" s="366">
        <v>-62628.925236985087</v>
      </c>
      <c r="DF1553" s="366">
        <v>0</v>
      </c>
      <c r="DG1553" s="366">
        <v>0</v>
      </c>
      <c r="DH1553" s="366">
        <v>0</v>
      </c>
      <c r="DI1553" s="411">
        <f t="shared" si="479"/>
        <v>-667568.89853690006</v>
      </c>
      <c r="DJ1553" s="366">
        <v>5842994.6901425952</v>
      </c>
      <c r="DK1553" s="366">
        <v>5917977.2036141651</v>
      </c>
      <c r="DL1553" s="366">
        <v>6418528.7120530698</v>
      </c>
      <c r="DM1553" s="366">
        <v>6977688.3934763288</v>
      </c>
      <c r="DN1553" s="366">
        <v>6495577.5815736959</v>
      </c>
      <c r="DO1553" s="366">
        <v>6205814.232337187</v>
      </c>
      <c r="DP1553" s="366">
        <v>7316029.2150321584</v>
      </c>
      <c r="DQ1553" s="366">
        <v>7426803.6491834559</v>
      </c>
      <c r="DR1553" s="366">
        <v>7953873.5050971508</v>
      </c>
      <c r="DS1553" s="366">
        <v>6945735.3960204953</v>
      </c>
      <c r="DT1553" s="366">
        <v>5873395.3240183862</v>
      </c>
      <c r="DU1553" s="366">
        <v>6476136.0834420584</v>
      </c>
      <c r="DV1553" s="411">
        <f t="shared" si="480"/>
        <v>79850553.985990763</v>
      </c>
      <c r="DW1553" s="366">
        <v>5842994.6901425952</v>
      </c>
      <c r="DX1553" s="366">
        <v>5917977.2036141651</v>
      </c>
      <c r="DY1553" s="366">
        <v>6418528.7120530698</v>
      </c>
      <c r="DZ1553" s="366">
        <v>6977688.3934763288</v>
      </c>
      <c r="EA1553" s="366">
        <v>6495577.5815736959</v>
      </c>
      <c r="EB1553" s="366">
        <v>6205814.232337187</v>
      </c>
      <c r="EC1553" s="366">
        <v>7316029.2150321584</v>
      </c>
      <c r="ED1553" s="366">
        <v>7426803.6491834559</v>
      </c>
      <c r="EE1553" s="366">
        <v>7953873.5050971508</v>
      </c>
      <c r="EF1553" s="366">
        <v>6945735.3960204953</v>
      </c>
      <c r="EG1553" s="366">
        <v>5873395.3240183862</v>
      </c>
      <c r="EH1553" s="366">
        <v>6476136.0834420584</v>
      </c>
      <c r="EI1553" s="411">
        <f t="shared" si="481"/>
        <v>79850553.985990763</v>
      </c>
      <c r="EK1553" s="411">
        <f t="shared" si="482"/>
        <v>79850553.985990748</v>
      </c>
      <c r="EL1553" s="7">
        <f t="shared" si="483"/>
        <v>0</v>
      </c>
    </row>
    <row r="1554" spans="1:142">
      <c r="A1554" s="365" t="str">
        <f t="shared" si="468"/>
        <v xml:space="preserve"> 260</v>
      </c>
      <c r="B1554" s="366" t="s">
        <v>998</v>
      </c>
      <c r="C1554" s="366" t="s">
        <v>927</v>
      </c>
      <c r="D1554" s="366">
        <v>6194310</v>
      </c>
      <c r="E1554" s="366">
        <v>6282176</v>
      </c>
      <c r="F1554" s="366">
        <v>6745902</v>
      </c>
      <c r="G1554" s="366">
        <v>7346244</v>
      </c>
      <c r="H1554" s="366">
        <v>6506292</v>
      </c>
      <c r="I1554" s="366">
        <v>5963738</v>
      </c>
      <c r="J1554" s="366">
        <v>7167912</v>
      </c>
      <c r="K1554" s="366">
        <v>7886624</v>
      </c>
      <c r="L1554" s="366">
        <v>7818590</v>
      </c>
      <c r="M1554" s="366">
        <v>6711440</v>
      </c>
      <c r="N1554" s="366">
        <v>5965374</v>
      </c>
      <c r="O1554" s="366">
        <v>6233282</v>
      </c>
      <c r="P1554" s="411">
        <f t="shared" si="469"/>
        <v>80821884</v>
      </c>
      <c r="Q1554" s="411">
        <f t="shared" si="484"/>
        <v>45975351.032258064</v>
      </c>
      <c r="R1554" s="411">
        <f t="shared" si="485"/>
        <v>13779584.553948831</v>
      </c>
      <c r="S1554" s="411">
        <f t="shared" si="486"/>
        <v>21066948.413793102</v>
      </c>
      <c r="T1554" s="366">
        <v>0</v>
      </c>
      <c r="U1554" s="366">
        <v>0</v>
      </c>
      <c r="V1554" s="366">
        <v>0</v>
      </c>
      <c r="W1554" s="366">
        <v>0</v>
      </c>
      <c r="X1554" s="366">
        <v>0</v>
      </c>
      <c r="Y1554" s="366">
        <v>22203</v>
      </c>
      <c r="Z1554" s="366">
        <v>-22203</v>
      </c>
      <c r="AA1554" s="366">
        <v>-55488</v>
      </c>
      <c r="AB1554" s="366">
        <v>40916</v>
      </c>
      <c r="AC1554" s="366">
        <v>14572</v>
      </c>
      <c r="AD1554" s="366">
        <v>0</v>
      </c>
      <c r="AE1554" s="366">
        <v>0</v>
      </c>
      <c r="AF1554" s="411">
        <f t="shared" si="470"/>
        <v>0</v>
      </c>
      <c r="AG1554" s="366">
        <v>6194310</v>
      </c>
      <c r="AH1554" s="366">
        <v>6282176</v>
      </c>
      <c r="AI1554" s="366">
        <v>6745902</v>
      </c>
      <c r="AJ1554" s="366">
        <v>7346244</v>
      </c>
      <c r="AK1554" s="366">
        <v>6506292</v>
      </c>
      <c r="AL1554" s="366">
        <v>5985941</v>
      </c>
      <c r="AM1554" s="366">
        <v>7145709</v>
      </c>
      <c r="AN1554" s="366">
        <v>7831136</v>
      </c>
      <c r="AO1554" s="366">
        <v>7859506</v>
      </c>
      <c r="AP1554" s="366">
        <v>6726012</v>
      </c>
      <c r="AQ1554" s="366">
        <v>5965374</v>
      </c>
      <c r="AR1554" s="366">
        <v>6233282</v>
      </c>
      <c r="AS1554" s="411">
        <f t="shared" si="471"/>
        <v>80821884</v>
      </c>
      <c r="AT1554" s="411">
        <f t="shared" si="472"/>
        <v>45976067.258064516</v>
      </c>
      <c r="AU1554" s="411">
        <f t="shared" si="473"/>
        <v>13753009.155728588</v>
      </c>
      <c r="AV1554" s="411">
        <f t="shared" si="474"/>
        <v>21092807.586206898</v>
      </c>
      <c r="AW1554" s="366">
        <v>0</v>
      </c>
      <c r="AX1554" s="366">
        <v>0</v>
      </c>
      <c r="AY1554" s="366">
        <v>0</v>
      </c>
      <c r="AZ1554" s="366">
        <v>0</v>
      </c>
      <c r="BA1554" s="366">
        <v>0</v>
      </c>
      <c r="BB1554" s="366">
        <v>0</v>
      </c>
      <c r="BC1554" s="366">
        <v>0</v>
      </c>
      <c r="BD1554" s="366">
        <v>0</v>
      </c>
      <c r="BE1554" s="366">
        <v>0</v>
      </c>
      <c r="BF1554" s="366">
        <v>0</v>
      </c>
      <c r="BG1554" s="366">
        <v>0</v>
      </c>
      <c r="BH1554" s="366">
        <v>0</v>
      </c>
      <c r="BI1554" s="411">
        <f t="shared" si="475"/>
        <v>0</v>
      </c>
      <c r="BJ1554" s="366">
        <v>6194310</v>
      </c>
      <c r="BK1554" s="366">
        <v>6282176</v>
      </c>
      <c r="BL1554" s="366">
        <v>6745902</v>
      </c>
      <c r="BM1554" s="366">
        <v>7346244</v>
      </c>
      <c r="BN1554" s="366">
        <v>6506292</v>
      </c>
      <c r="BO1554" s="366">
        <v>5985941</v>
      </c>
      <c r="BP1554" s="366">
        <v>7145709</v>
      </c>
      <c r="BQ1554" s="366">
        <v>7831136</v>
      </c>
      <c r="BR1554" s="366">
        <v>7859506</v>
      </c>
      <c r="BS1554" s="366">
        <v>6726012</v>
      </c>
      <c r="BT1554" s="366">
        <v>5965374</v>
      </c>
      <c r="BU1554" s="366">
        <v>6233282</v>
      </c>
      <c r="BV1554" s="411">
        <f t="shared" si="476"/>
        <v>80821884</v>
      </c>
      <c r="BW1554" s="366">
        <v>-259299.64544571005</v>
      </c>
      <c r="BX1554" s="366">
        <v>-271002.3049903363</v>
      </c>
      <c r="BY1554" s="366">
        <v>-226294.09563113376</v>
      </c>
      <c r="BZ1554" s="366">
        <v>-258670.74993349239</v>
      </c>
      <c r="CA1554" s="366">
        <v>91578.141913439147</v>
      </c>
      <c r="CB1554" s="366">
        <v>268737.91133196838</v>
      </c>
      <c r="CC1554" s="366">
        <v>227926.74428438023</v>
      </c>
      <c r="CD1554" s="366">
        <v>-404332.35081654415</v>
      </c>
      <c r="CE1554" s="366">
        <v>156996.43033413589</v>
      </c>
      <c r="CF1554" s="366">
        <v>219723.39602049533</v>
      </c>
      <c r="CG1554" s="366">
        <v>-91978.675981613807</v>
      </c>
      <c r="CH1554" s="366">
        <v>242854.08344205841</v>
      </c>
      <c r="CI1554" s="411">
        <f t="shared" si="477"/>
        <v>-303761.11547235306</v>
      </c>
      <c r="CJ1554" s="366">
        <v>5935010.35455429</v>
      </c>
      <c r="CK1554" s="366">
        <v>6011173.6950096637</v>
      </c>
      <c r="CL1554" s="366">
        <v>6519607.9043688662</v>
      </c>
      <c r="CM1554" s="366">
        <v>7087573.2500665076</v>
      </c>
      <c r="CN1554" s="366">
        <v>6597870.1419134391</v>
      </c>
      <c r="CO1554" s="366">
        <v>6254678.9113319684</v>
      </c>
      <c r="CP1554" s="366">
        <v>7373635.7442843802</v>
      </c>
      <c r="CQ1554" s="366">
        <v>7426803.6491834559</v>
      </c>
      <c r="CR1554" s="366">
        <v>8016502.4303341359</v>
      </c>
      <c r="CS1554" s="366">
        <v>6945735.3960204953</v>
      </c>
      <c r="CT1554" s="366">
        <v>5873395.3240183862</v>
      </c>
      <c r="CU1554" s="366">
        <v>6476136.0834420584</v>
      </c>
      <c r="CV1554" s="411">
        <f t="shared" si="478"/>
        <v>80518122.884527653</v>
      </c>
      <c r="CW1554" s="366">
        <v>-92015.664411694743</v>
      </c>
      <c r="CX1554" s="366">
        <v>-93196.491395498626</v>
      </c>
      <c r="CY1554" s="366">
        <v>-101079.19231579639</v>
      </c>
      <c r="CZ1554" s="366">
        <v>-109884.8565901788</v>
      </c>
      <c r="DA1554" s="366">
        <v>-102292.56033974327</v>
      </c>
      <c r="DB1554" s="366">
        <v>-48864.678994781338</v>
      </c>
      <c r="DC1554" s="366">
        <v>-57606.529252221808</v>
      </c>
      <c r="DD1554" s="366">
        <v>0</v>
      </c>
      <c r="DE1554" s="366">
        <v>-62628.925236985087</v>
      </c>
      <c r="DF1554" s="366">
        <v>0</v>
      </c>
      <c r="DG1554" s="366">
        <v>0</v>
      </c>
      <c r="DH1554" s="366">
        <v>0</v>
      </c>
      <c r="DI1554" s="411">
        <f t="shared" si="479"/>
        <v>-667568.89853690006</v>
      </c>
      <c r="DJ1554" s="366">
        <v>5842994.6901425952</v>
      </c>
      <c r="DK1554" s="366">
        <v>5917977.2036141651</v>
      </c>
      <c r="DL1554" s="366">
        <v>6418528.7120530698</v>
      </c>
      <c r="DM1554" s="366">
        <v>6977688.3934763288</v>
      </c>
      <c r="DN1554" s="366">
        <v>6495577.5815736959</v>
      </c>
      <c r="DO1554" s="366">
        <v>6205814.232337187</v>
      </c>
      <c r="DP1554" s="366">
        <v>7316029.2150321584</v>
      </c>
      <c r="DQ1554" s="366">
        <v>7426803.6491834559</v>
      </c>
      <c r="DR1554" s="366">
        <v>7953873.5050971508</v>
      </c>
      <c r="DS1554" s="366">
        <v>6945735.3960204953</v>
      </c>
      <c r="DT1554" s="366">
        <v>5873395.3240183862</v>
      </c>
      <c r="DU1554" s="366">
        <v>6476136.0834420584</v>
      </c>
      <c r="DV1554" s="411">
        <f t="shared" si="480"/>
        <v>79850553.985990763</v>
      </c>
      <c r="DW1554" s="366">
        <v>5842994.6901425952</v>
      </c>
      <c r="DX1554" s="366">
        <v>5917977.2036141651</v>
      </c>
      <c r="DY1554" s="366">
        <v>6418528.7120530698</v>
      </c>
      <c r="DZ1554" s="366">
        <v>6977688.3934763288</v>
      </c>
      <c r="EA1554" s="366">
        <v>6495577.5815736959</v>
      </c>
      <c r="EB1554" s="366">
        <v>6205814.232337187</v>
      </c>
      <c r="EC1554" s="366">
        <v>7316029.2150321584</v>
      </c>
      <c r="ED1554" s="366">
        <v>7426803.6491834559</v>
      </c>
      <c r="EE1554" s="366">
        <v>7953873.5050971508</v>
      </c>
      <c r="EF1554" s="366">
        <v>6945735.3960204953</v>
      </c>
      <c r="EG1554" s="366">
        <v>5873395.3240183862</v>
      </c>
      <c r="EH1554" s="366">
        <v>6476136.0834420584</v>
      </c>
      <c r="EI1554" s="411">
        <f t="shared" si="481"/>
        <v>79850553.985990763</v>
      </c>
      <c r="EK1554" s="411">
        <f t="shared" si="482"/>
        <v>79850553.985990748</v>
      </c>
      <c r="EL1554" s="7">
        <f t="shared" si="483"/>
        <v>0</v>
      </c>
    </row>
    <row r="1555" spans="1:142">
      <c r="A1555" s="365" t="str">
        <f t="shared" si="468"/>
        <v xml:space="preserve"> 260</v>
      </c>
      <c r="B1555" s="366" t="s">
        <v>998</v>
      </c>
      <c r="C1555" s="366" t="s">
        <v>1173</v>
      </c>
      <c r="D1555" s="366">
        <v>0</v>
      </c>
      <c r="E1555" s="366">
        <v>0</v>
      </c>
      <c r="F1555" s="366">
        <v>1</v>
      </c>
      <c r="G1555" s="366">
        <v>0</v>
      </c>
      <c r="H1555" s="366">
        <v>0</v>
      </c>
      <c r="I1555" s="366">
        <v>0</v>
      </c>
      <c r="J1555" s="366">
        <v>7</v>
      </c>
      <c r="K1555" s="366">
        <v>23</v>
      </c>
      <c r="L1555" s="366">
        <v>0</v>
      </c>
      <c r="M1555" s="366">
        <v>18</v>
      </c>
      <c r="N1555" s="366">
        <v>1</v>
      </c>
      <c r="O1555" s="366">
        <v>0</v>
      </c>
      <c r="P1555" s="411">
        <f t="shared" si="469"/>
        <v>50</v>
      </c>
      <c r="Q1555" s="411">
        <f t="shared" si="484"/>
        <v>7.774193548387097</v>
      </c>
      <c r="R1555" s="411">
        <f t="shared" si="485"/>
        <v>23.225806451612904</v>
      </c>
      <c r="S1555" s="411">
        <f t="shared" si="486"/>
        <v>19</v>
      </c>
      <c r="T1555" s="366">
        <v>0</v>
      </c>
      <c r="U1555" s="366">
        <v>0</v>
      </c>
      <c r="V1555" s="366">
        <v>0</v>
      </c>
      <c r="W1555" s="366">
        <v>0</v>
      </c>
      <c r="X1555" s="366">
        <v>0</v>
      </c>
      <c r="Y1555" s="366">
        <v>0</v>
      </c>
      <c r="Z1555" s="366">
        <v>0</v>
      </c>
      <c r="AA1555" s="366">
        <v>0</v>
      </c>
      <c r="AB1555" s="366">
        <v>0</v>
      </c>
      <c r="AC1555" s="366">
        <v>0</v>
      </c>
      <c r="AD1555" s="366">
        <v>0</v>
      </c>
      <c r="AE1555" s="366">
        <v>0</v>
      </c>
      <c r="AF1555" s="411">
        <f t="shared" si="470"/>
        <v>0</v>
      </c>
      <c r="AG1555" s="366">
        <v>0</v>
      </c>
      <c r="AH1555" s="366">
        <v>0</v>
      </c>
      <c r="AI1555" s="366">
        <v>0</v>
      </c>
      <c r="AJ1555" s="366">
        <v>0</v>
      </c>
      <c r="AK1555" s="366">
        <v>0</v>
      </c>
      <c r="AL1555" s="366">
        <v>0</v>
      </c>
      <c r="AM1555" s="366">
        <v>0</v>
      </c>
      <c r="AN1555" s="366">
        <v>0</v>
      </c>
      <c r="AO1555" s="366">
        <v>0</v>
      </c>
      <c r="AP1555" s="366">
        <v>0</v>
      </c>
      <c r="AQ1555" s="366">
        <v>0</v>
      </c>
      <c r="AR1555" s="366">
        <v>0</v>
      </c>
      <c r="AS1555" s="411">
        <f t="shared" si="471"/>
        <v>0</v>
      </c>
      <c r="AT1555" s="411">
        <f t="shared" si="472"/>
        <v>0</v>
      </c>
      <c r="AU1555" s="411">
        <f t="shared" si="473"/>
        <v>0</v>
      </c>
      <c r="AV1555" s="411">
        <f t="shared" si="474"/>
        <v>0</v>
      </c>
      <c r="AW1555" s="366">
        <v>0</v>
      </c>
      <c r="AX1555" s="366">
        <v>0</v>
      </c>
      <c r="AY1555" s="366">
        <v>0</v>
      </c>
      <c r="AZ1555" s="366">
        <v>0</v>
      </c>
      <c r="BA1555" s="366">
        <v>0</v>
      </c>
      <c r="BB1555" s="366">
        <v>0</v>
      </c>
      <c r="BC1555" s="366">
        <v>0</v>
      </c>
      <c r="BD1555" s="366">
        <v>0</v>
      </c>
      <c r="BE1555" s="366">
        <v>0</v>
      </c>
      <c r="BF1555" s="366">
        <v>0</v>
      </c>
      <c r="BG1555" s="366">
        <v>0</v>
      </c>
      <c r="BH1555" s="366">
        <v>0</v>
      </c>
      <c r="BI1555" s="411">
        <f t="shared" si="475"/>
        <v>0</v>
      </c>
      <c r="BJ1555" s="366">
        <v>0</v>
      </c>
      <c r="BK1555" s="366">
        <v>0</v>
      </c>
      <c r="BL1555" s="366">
        <v>0</v>
      </c>
      <c r="BM1555" s="366">
        <v>0</v>
      </c>
      <c r="BN1555" s="366">
        <v>0</v>
      </c>
      <c r="BO1555" s="366">
        <v>0</v>
      </c>
      <c r="BP1555" s="366">
        <v>0</v>
      </c>
      <c r="BQ1555" s="366">
        <v>0</v>
      </c>
      <c r="BR1555" s="366">
        <v>0</v>
      </c>
      <c r="BS1555" s="366">
        <v>0</v>
      </c>
      <c r="BT1555" s="366">
        <v>0</v>
      </c>
      <c r="BU1555" s="366">
        <v>0</v>
      </c>
      <c r="BV1555" s="411">
        <f t="shared" si="476"/>
        <v>0</v>
      </c>
      <c r="BW1555" s="366">
        <v>0</v>
      </c>
      <c r="BX1555" s="366">
        <v>0</v>
      </c>
      <c r="BY1555" s="366">
        <v>0</v>
      </c>
      <c r="BZ1555" s="366">
        <v>0</v>
      </c>
      <c r="CA1555" s="366">
        <v>0</v>
      </c>
      <c r="CB1555" s="366">
        <v>0</v>
      </c>
      <c r="CC1555" s="366">
        <v>0</v>
      </c>
      <c r="CD1555" s="366">
        <v>0</v>
      </c>
      <c r="CE1555" s="366">
        <v>0</v>
      </c>
      <c r="CF1555" s="366">
        <v>0</v>
      </c>
      <c r="CG1555" s="366">
        <v>0</v>
      </c>
      <c r="CH1555" s="366">
        <v>0</v>
      </c>
      <c r="CI1555" s="411">
        <f t="shared" si="477"/>
        <v>0</v>
      </c>
      <c r="CJ1555" s="366">
        <v>0</v>
      </c>
      <c r="CK1555" s="366">
        <v>0</v>
      </c>
      <c r="CL1555" s="366">
        <v>0</v>
      </c>
      <c r="CM1555" s="366">
        <v>0</v>
      </c>
      <c r="CN1555" s="366">
        <v>0</v>
      </c>
      <c r="CO1555" s="366">
        <v>0</v>
      </c>
      <c r="CP1555" s="366">
        <v>0</v>
      </c>
      <c r="CQ1555" s="366">
        <v>0</v>
      </c>
      <c r="CR1555" s="366">
        <v>0</v>
      </c>
      <c r="CS1555" s="366">
        <v>0</v>
      </c>
      <c r="CT1555" s="366">
        <v>0</v>
      </c>
      <c r="CU1555" s="366">
        <v>0</v>
      </c>
      <c r="CV1555" s="411">
        <f t="shared" si="478"/>
        <v>0</v>
      </c>
      <c r="CW1555" s="366">
        <v>0</v>
      </c>
      <c r="CX1555" s="366">
        <v>0</v>
      </c>
      <c r="CY1555" s="366">
        <v>0</v>
      </c>
      <c r="CZ1555" s="366">
        <v>0</v>
      </c>
      <c r="DA1555" s="366">
        <v>0</v>
      </c>
      <c r="DB1555" s="366">
        <v>0</v>
      </c>
      <c r="DC1555" s="366">
        <v>0</v>
      </c>
      <c r="DD1555" s="366">
        <v>0</v>
      </c>
      <c r="DE1555" s="366">
        <v>0</v>
      </c>
      <c r="DF1555" s="366">
        <v>0</v>
      </c>
      <c r="DG1555" s="366">
        <v>0</v>
      </c>
      <c r="DH1555" s="366">
        <v>0</v>
      </c>
      <c r="DI1555" s="411">
        <f t="shared" si="479"/>
        <v>0</v>
      </c>
      <c r="DJ1555" s="366">
        <v>0</v>
      </c>
      <c r="DK1555" s="366">
        <v>0</v>
      </c>
      <c r="DL1555" s="366">
        <v>0</v>
      </c>
      <c r="DM1555" s="366">
        <v>0</v>
      </c>
      <c r="DN1555" s="366">
        <v>0</v>
      </c>
      <c r="DO1555" s="366">
        <v>0</v>
      </c>
      <c r="DP1555" s="366">
        <v>0</v>
      </c>
      <c r="DQ1555" s="366">
        <v>0</v>
      </c>
      <c r="DR1555" s="366">
        <v>0</v>
      </c>
      <c r="DS1555" s="366">
        <v>0</v>
      </c>
      <c r="DT1555" s="366">
        <v>0</v>
      </c>
      <c r="DU1555" s="366">
        <v>0</v>
      </c>
      <c r="DV1555" s="411">
        <f t="shared" si="480"/>
        <v>0</v>
      </c>
      <c r="DW1555" s="366">
        <v>0</v>
      </c>
      <c r="DX1555" s="366">
        <v>0</v>
      </c>
      <c r="DY1555" s="366">
        <v>0</v>
      </c>
      <c r="DZ1555" s="366">
        <v>0</v>
      </c>
      <c r="EA1555" s="366">
        <v>0</v>
      </c>
      <c r="EB1555" s="366">
        <v>0</v>
      </c>
      <c r="EC1555" s="366">
        <v>0</v>
      </c>
      <c r="ED1555" s="366">
        <v>0</v>
      </c>
      <c r="EE1555" s="366">
        <v>0</v>
      </c>
      <c r="EF1555" s="366">
        <v>0</v>
      </c>
      <c r="EG1555" s="366">
        <v>0</v>
      </c>
      <c r="EH1555" s="366">
        <v>0</v>
      </c>
      <c r="EI1555" s="411">
        <f t="shared" si="481"/>
        <v>0</v>
      </c>
      <c r="EK1555" s="411">
        <f t="shared" si="482"/>
        <v>50</v>
      </c>
      <c r="EL1555" s="7">
        <f t="shared" si="483"/>
        <v>-50</v>
      </c>
    </row>
    <row r="1556" spans="1:142">
      <c r="A1556" s="365" t="str">
        <f t="shared" si="468"/>
        <v xml:space="preserve"> 260</v>
      </c>
      <c r="B1556" s="366" t="s">
        <v>998</v>
      </c>
      <c r="C1556" s="366" t="s">
        <v>1174</v>
      </c>
      <c r="D1556" s="366">
        <v>5</v>
      </c>
      <c r="E1556" s="366">
        <v>6</v>
      </c>
      <c r="F1556" s="366">
        <v>4</v>
      </c>
      <c r="G1556" s="366">
        <v>1</v>
      </c>
      <c r="H1556" s="366">
        <v>0</v>
      </c>
      <c r="I1556" s="366">
        <v>1</v>
      </c>
      <c r="J1556" s="366">
        <v>1</v>
      </c>
      <c r="K1556" s="366">
        <v>2</v>
      </c>
      <c r="L1556" s="366">
        <v>2</v>
      </c>
      <c r="M1556" s="366">
        <v>16</v>
      </c>
      <c r="N1556" s="366">
        <v>0</v>
      </c>
      <c r="O1556" s="366">
        <v>2</v>
      </c>
      <c r="P1556" s="411">
        <f t="shared" si="469"/>
        <v>40</v>
      </c>
      <c r="Q1556" s="411">
        <f t="shared" si="484"/>
        <v>17.967741935483872</v>
      </c>
      <c r="R1556" s="411">
        <f t="shared" si="485"/>
        <v>3.4805339265850943</v>
      </c>
      <c r="S1556" s="411">
        <f t="shared" si="486"/>
        <v>18.551724137931036</v>
      </c>
      <c r="T1556" s="366">
        <v>0</v>
      </c>
      <c r="U1556" s="366">
        <v>0</v>
      </c>
      <c r="V1556" s="366">
        <v>0</v>
      </c>
      <c r="W1556" s="366">
        <v>0</v>
      </c>
      <c r="X1556" s="366">
        <v>0</v>
      </c>
      <c r="Y1556" s="366">
        <v>0</v>
      </c>
      <c r="Z1556" s="366">
        <v>0</v>
      </c>
      <c r="AA1556" s="366">
        <v>0</v>
      </c>
      <c r="AB1556" s="366">
        <v>0</v>
      </c>
      <c r="AC1556" s="366">
        <v>0</v>
      </c>
      <c r="AD1556" s="366">
        <v>0</v>
      </c>
      <c r="AE1556" s="366">
        <v>0</v>
      </c>
      <c r="AF1556" s="411">
        <f t="shared" si="470"/>
        <v>0</v>
      </c>
      <c r="AG1556" s="366">
        <v>0</v>
      </c>
      <c r="AH1556" s="366">
        <v>0</v>
      </c>
      <c r="AI1556" s="366">
        <v>0</v>
      </c>
      <c r="AJ1556" s="366">
        <v>0</v>
      </c>
      <c r="AK1556" s="366">
        <v>0</v>
      </c>
      <c r="AL1556" s="366">
        <v>0</v>
      </c>
      <c r="AM1556" s="366">
        <v>0</v>
      </c>
      <c r="AN1556" s="366">
        <v>0</v>
      </c>
      <c r="AO1556" s="366">
        <v>0</v>
      </c>
      <c r="AP1556" s="366">
        <v>0</v>
      </c>
      <c r="AQ1556" s="366">
        <v>0</v>
      </c>
      <c r="AR1556" s="366">
        <v>0</v>
      </c>
      <c r="AS1556" s="411">
        <f t="shared" si="471"/>
        <v>0</v>
      </c>
      <c r="AT1556" s="411">
        <f t="shared" si="472"/>
        <v>0</v>
      </c>
      <c r="AU1556" s="411">
        <f t="shared" si="473"/>
        <v>0</v>
      </c>
      <c r="AV1556" s="411">
        <f t="shared" si="474"/>
        <v>0</v>
      </c>
      <c r="AW1556" s="366">
        <v>0</v>
      </c>
      <c r="AX1556" s="366">
        <v>0</v>
      </c>
      <c r="AY1556" s="366">
        <v>0</v>
      </c>
      <c r="AZ1556" s="366">
        <v>0</v>
      </c>
      <c r="BA1556" s="366">
        <v>0</v>
      </c>
      <c r="BB1556" s="366">
        <v>0</v>
      </c>
      <c r="BC1556" s="366">
        <v>0</v>
      </c>
      <c r="BD1556" s="366">
        <v>0</v>
      </c>
      <c r="BE1556" s="366">
        <v>0</v>
      </c>
      <c r="BF1556" s="366">
        <v>0</v>
      </c>
      <c r="BG1556" s="366">
        <v>0</v>
      </c>
      <c r="BH1556" s="366">
        <v>0</v>
      </c>
      <c r="BI1556" s="411">
        <f t="shared" si="475"/>
        <v>0</v>
      </c>
      <c r="BJ1556" s="366">
        <v>0</v>
      </c>
      <c r="BK1556" s="366">
        <v>0</v>
      </c>
      <c r="BL1556" s="366">
        <v>0</v>
      </c>
      <c r="BM1556" s="366">
        <v>0</v>
      </c>
      <c r="BN1556" s="366">
        <v>0</v>
      </c>
      <c r="BO1556" s="366">
        <v>0</v>
      </c>
      <c r="BP1556" s="366">
        <v>0</v>
      </c>
      <c r="BQ1556" s="366">
        <v>0</v>
      </c>
      <c r="BR1556" s="366">
        <v>0</v>
      </c>
      <c r="BS1556" s="366">
        <v>0</v>
      </c>
      <c r="BT1556" s="366">
        <v>0</v>
      </c>
      <c r="BU1556" s="366">
        <v>0</v>
      </c>
      <c r="BV1556" s="411">
        <f t="shared" si="476"/>
        <v>0</v>
      </c>
      <c r="BW1556" s="366">
        <v>0</v>
      </c>
      <c r="BX1556" s="366">
        <v>0</v>
      </c>
      <c r="BY1556" s="366">
        <v>0</v>
      </c>
      <c r="BZ1556" s="366">
        <v>0</v>
      </c>
      <c r="CA1556" s="366">
        <v>0</v>
      </c>
      <c r="CB1556" s="366">
        <v>0</v>
      </c>
      <c r="CC1556" s="366">
        <v>0</v>
      </c>
      <c r="CD1556" s="366">
        <v>0</v>
      </c>
      <c r="CE1556" s="366">
        <v>0</v>
      </c>
      <c r="CF1556" s="366">
        <v>0</v>
      </c>
      <c r="CG1556" s="366">
        <v>0</v>
      </c>
      <c r="CH1556" s="366">
        <v>0</v>
      </c>
      <c r="CI1556" s="411">
        <f t="shared" si="477"/>
        <v>0</v>
      </c>
      <c r="CJ1556" s="366">
        <v>0</v>
      </c>
      <c r="CK1556" s="366">
        <v>0</v>
      </c>
      <c r="CL1556" s="366">
        <v>0</v>
      </c>
      <c r="CM1556" s="366">
        <v>0</v>
      </c>
      <c r="CN1556" s="366">
        <v>0</v>
      </c>
      <c r="CO1556" s="366">
        <v>0</v>
      </c>
      <c r="CP1556" s="366">
        <v>0</v>
      </c>
      <c r="CQ1556" s="366">
        <v>0</v>
      </c>
      <c r="CR1556" s="366">
        <v>0</v>
      </c>
      <c r="CS1556" s="366">
        <v>0</v>
      </c>
      <c r="CT1556" s="366">
        <v>0</v>
      </c>
      <c r="CU1556" s="366">
        <v>0</v>
      </c>
      <c r="CV1556" s="411">
        <f t="shared" si="478"/>
        <v>0</v>
      </c>
      <c r="CW1556" s="366">
        <v>0</v>
      </c>
      <c r="CX1556" s="366">
        <v>0</v>
      </c>
      <c r="CY1556" s="366">
        <v>0</v>
      </c>
      <c r="CZ1556" s="366">
        <v>0</v>
      </c>
      <c r="DA1556" s="366">
        <v>0</v>
      </c>
      <c r="DB1556" s="366">
        <v>0</v>
      </c>
      <c r="DC1556" s="366">
        <v>0</v>
      </c>
      <c r="DD1556" s="366">
        <v>0</v>
      </c>
      <c r="DE1556" s="366">
        <v>0</v>
      </c>
      <c r="DF1556" s="366">
        <v>0</v>
      </c>
      <c r="DG1556" s="366">
        <v>0</v>
      </c>
      <c r="DH1556" s="366">
        <v>0</v>
      </c>
      <c r="DI1556" s="411">
        <f t="shared" si="479"/>
        <v>0</v>
      </c>
      <c r="DJ1556" s="366">
        <v>0</v>
      </c>
      <c r="DK1556" s="366">
        <v>0</v>
      </c>
      <c r="DL1556" s="366">
        <v>0</v>
      </c>
      <c r="DM1556" s="366">
        <v>0</v>
      </c>
      <c r="DN1556" s="366">
        <v>0</v>
      </c>
      <c r="DO1556" s="366">
        <v>0</v>
      </c>
      <c r="DP1556" s="366">
        <v>0</v>
      </c>
      <c r="DQ1556" s="366">
        <v>0</v>
      </c>
      <c r="DR1556" s="366">
        <v>0</v>
      </c>
      <c r="DS1556" s="366">
        <v>0</v>
      </c>
      <c r="DT1556" s="366">
        <v>0</v>
      </c>
      <c r="DU1556" s="366">
        <v>0</v>
      </c>
      <c r="DV1556" s="411">
        <f t="shared" si="480"/>
        <v>0</v>
      </c>
      <c r="DW1556" s="366">
        <v>0</v>
      </c>
      <c r="DX1556" s="366">
        <v>0</v>
      </c>
      <c r="DY1556" s="366">
        <v>0</v>
      </c>
      <c r="DZ1556" s="366">
        <v>0</v>
      </c>
      <c r="EA1556" s="366">
        <v>0</v>
      </c>
      <c r="EB1556" s="366">
        <v>0</v>
      </c>
      <c r="EC1556" s="366">
        <v>0</v>
      </c>
      <c r="ED1556" s="366">
        <v>0</v>
      </c>
      <c r="EE1556" s="366">
        <v>0</v>
      </c>
      <c r="EF1556" s="366">
        <v>0</v>
      </c>
      <c r="EG1556" s="366">
        <v>0</v>
      </c>
      <c r="EH1556" s="366">
        <v>0</v>
      </c>
      <c r="EI1556" s="411">
        <f t="shared" si="481"/>
        <v>0</v>
      </c>
      <c r="EK1556" s="411">
        <f t="shared" si="482"/>
        <v>40</v>
      </c>
      <c r="EL1556" s="7">
        <f t="shared" si="483"/>
        <v>-40</v>
      </c>
    </row>
    <row r="1557" spans="1:142">
      <c r="A1557" s="365" t="str">
        <f t="shared" si="468"/>
        <v xml:space="preserve"> 260</v>
      </c>
      <c r="B1557" s="366" t="s">
        <v>998</v>
      </c>
      <c r="C1557" s="366" t="s">
        <v>1192</v>
      </c>
      <c r="D1557" s="366">
        <v>0</v>
      </c>
      <c r="E1557" s="366">
        <v>0</v>
      </c>
      <c r="F1557" s="366">
        <v>0</v>
      </c>
      <c r="G1557" s="366">
        <v>0</v>
      </c>
      <c r="H1557" s="366">
        <v>0</v>
      </c>
      <c r="I1557" s="366">
        <v>0</v>
      </c>
      <c r="J1557" s="366">
        <v>2</v>
      </c>
      <c r="K1557" s="366">
        <v>9</v>
      </c>
      <c r="L1557" s="366">
        <v>0</v>
      </c>
      <c r="M1557" s="366">
        <v>4</v>
      </c>
      <c r="N1557" s="366">
        <v>0</v>
      </c>
      <c r="O1557" s="366">
        <v>0</v>
      </c>
      <c r="P1557" s="411">
        <f t="shared" si="469"/>
        <v>15</v>
      </c>
      <c r="Q1557" s="411">
        <f t="shared" si="484"/>
        <v>1.935483870967742</v>
      </c>
      <c r="R1557" s="411">
        <f t="shared" si="485"/>
        <v>9.064516129032258</v>
      </c>
      <c r="S1557" s="411">
        <f t="shared" si="486"/>
        <v>4</v>
      </c>
      <c r="T1557" s="366">
        <v>0</v>
      </c>
      <c r="U1557" s="366">
        <v>0</v>
      </c>
      <c r="V1557" s="366">
        <v>0</v>
      </c>
      <c r="W1557" s="366">
        <v>0</v>
      </c>
      <c r="X1557" s="366">
        <v>0</v>
      </c>
      <c r="Y1557" s="366">
        <v>0</v>
      </c>
      <c r="Z1557" s="366">
        <v>0</v>
      </c>
      <c r="AA1557" s="366">
        <v>0</v>
      </c>
      <c r="AB1557" s="366">
        <v>0</v>
      </c>
      <c r="AC1557" s="366">
        <v>0</v>
      </c>
      <c r="AD1557" s="366">
        <v>0</v>
      </c>
      <c r="AE1557" s="366">
        <v>0</v>
      </c>
      <c r="AF1557" s="411">
        <f t="shared" si="470"/>
        <v>0</v>
      </c>
      <c r="AG1557" s="366">
        <v>0</v>
      </c>
      <c r="AH1557" s="366">
        <v>0</v>
      </c>
      <c r="AI1557" s="366">
        <v>0</v>
      </c>
      <c r="AJ1557" s="366">
        <v>0</v>
      </c>
      <c r="AK1557" s="366">
        <v>0</v>
      </c>
      <c r="AL1557" s="366">
        <v>0</v>
      </c>
      <c r="AM1557" s="366">
        <v>0</v>
      </c>
      <c r="AN1557" s="366">
        <v>0</v>
      </c>
      <c r="AO1557" s="366">
        <v>0</v>
      </c>
      <c r="AP1557" s="366">
        <v>0</v>
      </c>
      <c r="AQ1557" s="366">
        <v>0</v>
      </c>
      <c r="AR1557" s="366">
        <v>0</v>
      </c>
      <c r="AS1557" s="411">
        <f t="shared" si="471"/>
        <v>0</v>
      </c>
      <c r="AT1557" s="411">
        <f t="shared" si="472"/>
        <v>0</v>
      </c>
      <c r="AU1557" s="411">
        <f t="shared" si="473"/>
        <v>0</v>
      </c>
      <c r="AV1557" s="411">
        <f t="shared" si="474"/>
        <v>0</v>
      </c>
      <c r="AW1557" s="366">
        <v>0</v>
      </c>
      <c r="AX1557" s="366">
        <v>0</v>
      </c>
      <c r="AY1557" s="366">
        <v>0</v>
      </c>
      <c r="AZ1557" s="366">
        <v>0</v>
      </c>
      <c r="BA1557" s="366">
        <v>0</v>
      </c>
      <c r="BB1557" s="366">
        <v>0</v>
      </c>
      <c r="BC1557" s="366">
        <v>0</v>
      </c>
      <c r="BD1557" s="366">
        <v>0</v>
      </c>
      <c r="BE1557" s="366">
        <v>0</v>
      </c>
      <c r="BF1557" s="366">
        <v>0</v>
      </c>
      <c r="BG1557" s="366">
        <v>0</v>
      </c>
      <c r="BH1557" s="366">
        <v>0</v>
      </c>
      <c r="BI1557" s="411">
        <f t="shared" si="475"/>
        <v>0</v>
      </c>
      <c r="BJ1557" s="366">
        <v>0</v>
      </c>
      <c r="BK1557" s="366">
        <v>0</v>
      </c>
      <c r="BL1557" s="366">
        <v>0</v>
      </c>
      <c r="BM1557" s="366">
        <v>0</v>
      </c>
      <c r="BN1557" s="366">
        <v>0</v>
      </c>
      <c r="BO1557" s="366">
        <v>0</v>
      </c>
      <c r="BP1557" s="366">
        <v>0</v>
      </c>
      <c r="BQ1557" s="366">
        <v>0</v>
      </c>
      <c r="BR1557" s="366">
        <v>0</v>
      </c>
      <c r="BS1557" s="366">
        <v>0</v>
      </c>
      <c r="BT1557" s="366">
        <v>0</v>
      </c>
      <c r="BU1557" s="366">
        <v>0</v>
      </c>
      <c r="BV1557" s="411">
        <f t="shared" si="476"/>
        <v>0</v>
      </c>
      <c r="BW1557" s="366">
        <v>0</v>
      </c>
      <c r="BX1557" s="366">
        <v>0</v>
      </c>
      <c r="BY1557" s="366">
        <v>0</v>
      </c>
      <c r="BZ1557" s="366">
        <v>0</v>
      </c>
      <c r="CA1557" s="366">
        <v>0</v>
      </c>
      <c r="CB1557" s="366">
        <v>0</v>
      </c>
      <c r="CC1557" s="366">
        <v>0</v>
      </c>
      <c r="CD1557" s="366">
        <v>0</v>
      </c>
      <c r="CE1557" s="366">
        <v>0</v>
      </c>
      <c r="CF1557" s="366">
        <v>0</v>
      </c>
      <c r="CG1557" s="366">
        <v>0</v>
      </c>
      <c r="CH1557" s="366">
        <v>0</v>
      </c>
      <c r="CI1557" s="411">
        <f t="shared" si="477"/>
        <v>0</v>
      </c>
      <c r="CJ1557" s="366">
        <v>0</v>
      </c>
      <c r="CK1557" s="366">
        <v>0</v>
      </c>
      <c r="CL1557" s="366">
        <v>0</v>
      </c>
      <c r="CM1557" s="366">
        <v>0</v>
      </c>
      <c r="CN1557" s="366">
        <v>0</v>
      </c>
      <c r="CO1557" s="366">
        <v>0</v>
      </c>
      <c r="CP1557" s="366">
        <v>0</v>
      </c>
      <c r="CQ1557" s="366">
        <v>0</v>
      </c>
      <c r="CR1557" s="366">
        <v>0</v>
      </c>
      <c r="CS1557" s="366">
        <v>0</v>
      </c>
      <c r="CT1557" s="366">
        <v>0</v>
      </c>
      <c r="CU1557" s="366">
        <v>0</v>
      </c>
      <c r="CV1557" s="411">
        <f t="shared" si="478"/>
        <v>0</v>
      </c>
      <c r="CW1557" s="366">
        <v>0</v>
      </c>
      <c r="CX1557" s="366">
        <v>0</v>
      </c>
      <c r="CY1557" s="366">
        <v>0</v>
      </c>
      <c r="CZ1557" s="366">
        <v>0</v>
      </c>
      <c r="DA1557" s="366">
        <v>0</v>
      </c>
      <c r="DB1557" s="366">
        <v>0</v>
      </c>
      <c r="DC1557" s="366">
        <v>0</v>
      </c>
      <c r="DD1557" s="366">
        <v>0</v>
      </c>
      <c r="DE1557" s="366">
        <v>0</v>
      </c>
      <c r="DF1557" s="366">
        <v>0</v>
      </c>
      <c r="DG1557" s="366">
        <v>0</v>
      </c>
      <c r="DH1557" s="366">
        <v>0</v>
      </c>
      <c r="DI1557" s="411">
        <f t="shared" si="479"/>
        <v>0</v>
      </c>
      <c r="DJ1557" s="366">
        <v>0</v>
      </c>
      <c r="DK1557" s="366">
        <v>0</v>
      </c>
      <c r="DL1557" s="366">
        <v>0</v>
      </c>
      <c r="DM1557" s="366">
        <v>0</v>
      </c>
      <c r="DN1557" s="366">
        <v>0</v>
      </c>
      <c r="DO1557" s="366">
        <v>0</v>
      </c>
      <c r="DP1557" s="366">
        <v>0</v>
      </c>
      <c r="DQ1557" s="366">
        <v>0</v>
      </c>
      <c r="DR1557" s="366">
        <v>0</v>
      </c>
      <c r="DS1557" s="366">
        <v>0</v>
      </c>
      <c r="DT1557" s="366">
        <v>0</v>
      </c>
      <c r="DU1557" s="366">
        <v>0</v>
      </c>
      <c r="DV1557" s="411">
        <f t="shared" si="480"/>
        <v>0</v>
      </c>
      <c r="DW1557" s="366">
        <v>0</v>
      </c>
      <c r="DX1557" s="366">
        <v>0</v>
      </c>
      <c r="DY1557" s="366">
        <v>0</v>
      </c>
      <c r="DZ1557" s="366">
        <v>0</v>
      </c>
      <c r="EA1557" s="366">
        <v>0</v>
      </c>
      <c r="EB1557" s="366">
        <v>0</v>
      </c>
      <c r="EC1557" s="366">
        <v>0</v>
      </c>
      <c r="ED1557" s="366">
        <v>0</v>
      </c>
      <c r="EE1557" s="366">
        <v>0</v>
      </c>
      <c r="EF1557" s="366">
        <v>0</v>
      </c>
      <c r="EG1557" s="366">
        <v>0</v>
      </c>
      <c r="EH1557" s="366">
        <v>0</v>
      </c>
      <c r="EI1557" s="411">
        <f t="shared" si="481"/>
        <v>0</v>
      </c>
      <c r="EK1557" s="411">
        <f t="shared" si="482"/>
        <v>15</v>
      </c>
      <c r="EL1557" s="7">
        <f t="shared" si="483"/>
        <v>-15</v>
      </c>
    </row>
    <row r="1558" spans="1:142">
      <c r="A1558" s="365" t="str">
        <f t="shared" si="468"/>
        <v xml:space="preserve"> 260</v>
      </c>
      <c r="B1558" s="366" t="s">
        <v>998</v>
      </c>
      <c r="C1558" s="366" t="s">
        <v>1193</v>
      </c>
      <c r="D1558" s="366">
        <v>0</v>
      </c>
      <c r="E1558" s="366">
        <v>0</v>
      </c>
      <c r="F1558" s="366">
        <v>0</v>
      </c>
      <c r="G1558" s="366">
        <v>0</v>
      </c>
      <c r="H1558" s="366">
        <v>1</v>
      </c>
      <c r="I1558" s="366">
        <v>0</v>
      </c>
      <c r="J1558" s="366">
        <v>0</v>
      </c>
      <c r="K1558" s="366">
        <v>0</v>
      </c>
      <c r="L1558" s="366">
        <v>0</v>
      </c>
      <c r="M1558" s="366">
        <v>0</v>
      </c>
      <c r="N1558" s="366">
        <v>0</v>
      </c>
      <c r="O1558" s="366">
        <v>0</v>
      </c>
      <c r="P1558" s="411">
        <f t="shared" si="469"/>
        <v>1</v>
      </c>
      <c r="Q1558" s="411">
        <f t="shared" si="484"/>
        <v>1</v>
      </c>
      <c r="R1558" s="411">
        <f t="shared" si="485"/>
        <v>0</v>
      </c>
      <c r="S1558" s="411">
        <f t="shared" si="486"/>
        <v>0</v>
      </c>
      <c r="T1558" s="366">
        <v>0</v>
      </c>
      <c r="U1558" s="366">
        <v>0</v>
      </c>
      <c r="V1558" s="366">
        <v>0</v>
      </c>
      <c r="W1558" s="366">
        <v>0</v>
      </c>
      <c r="X1558" s="366">
        <v>0</v>
      </c>
      <c r="Y1558" s="366">
        <v>0</v>
      </c>
      <c r="Z1558" s="366">
        <v>0</v>
      </c>
      <c r="AA1558" s="366">
        <v>0</v>
      </c>
      <c r="AB1558" s="366">
        <v>0</v>
      </c>
      <c r="AC1558" s="366">
        <v>0</v>
      </c>
      <c r="AD1558" s="366">
        <v>0</v>
      </c>
      <c r="AE1558" s="366">
        <v>0</v>
      </c>
      <c r="AF1558" s="411">
        <f t="shared" si="470"/>
        <v>0</v>
      </c>
      <c r="AG1558" s="366">
        <v>0</v>
      </c>
      <c r="AH1558" s="366">
        <v>0</v>
      </c>
      <c r="AI1558" s="366">
        <v>0</v>
      </c>
      <c r="AJ1558" s="366">
        <v>0</v>
      </c>
      <c r="AK1558" s="366">
        <v>0</v>
      </c>
      <c r="AL1558" s="366">
        <v>0</v>
      </c>
      <c r="AM1558" s="366">
        <v>0</v>
      </c>
      <c r="AN1558" s="366">
        <v>0</v>
      </c>
      <c r="AO1558" s="366">
        <v>0</v>
      </c>
      <c r="AP1558" s="366">
        <v>0</v>
      </c>
      <c r="AQ1558" s="366">
        <v>0</v>
      </c>
      <c r="AR1558" s="366">
        <v>0</v>
      </c>
      <c r="AS1558" s="411">
        <f t="shared" si="471"/>
        <v>0</v>
      </c>
      <c r="AT1558" s="411">
        <f t="shared" si="472"/>
        <v>0</v>
      </c>
      <c r="AU1558" s="411">
        <f t="shared" si="473"/>
        <v>0</v>
      </c>
      <c r="AV1558" s="411">
        <f t="shared" si="474"/>
        <v>0</v>
      </c>
      <c r="AW1558" s="366">
        <v>0</v>
      </c>
      <c r="AX1558" s="366">
        <v>0</v>
      </c>
      <c r="AY1558" s="366">
        <v>0</v>
      </c>
      <c r="AZ1558" s="366">
        <v>0</v>
      </c>
      <c r="BA1558" s="366">
        <v>0</v>
      </c>
      <c r="BB1558" s="366">
        <v>0</v>
      </c>
      <c r="BC1558" s="366">
        <v>0</v>
      </c>
      <c r="BD1558" s="366">
        <v>0</v>
      </c>
      <c r="BE1558" s="366">
        <v>0</v>
      </c>
      <c r="BF1558" s="366">
        <v>0</v>
      </c>
      <c r="BG1558" s="366">
        <v>0</v>
      </c>
      <c r="BH1558" s="366">
        <v>0</v>
      </c>
      <c r="BI1558" s="411">
        <f t="shared" si="475"/>
        <v>0</v>
      </c>
      <c r="BJ1558" s="366">
        <v>0</v>
      </c>
      <c r="BK1558" s="366">
        <v>0</v>
      </c>
      <c r="BL1558" s="366">
        <v>0</v>
      </c>
      <c r="BM1558" s="366">
        <v>0</v>
      </c>
      <c r="BN1558" s="366">
        <v>0</v>
      </c>
      <c r="BO1558" s="366">
        <v>0</v>
      </c>
      <c r="BP1558" s="366">
        <v>0</v>
      </c>
      <c r="BQ1558" s="366">
        <v>0</v>
      </c>
      <c r="BR1558" s="366">
        <v>0</v>
      </c>
      <c r="BS1558" s="366">
        <v>0</v>
      </c>
      <c r="BT1558" s="366">
        <v>0</v>
      </c>
      <c r="BU1558" s="366">
        <v>0</v>
      </c>
      <c r="BV1558" s="411">
        <f t="shared" si="476"/>
        <v>0</v>
      </c>
      <c r="BW1558" s="366">
        <v>0</v>
      </c>
      <c r="BX1558" s="366">
        <v>0</v>
      </c>
      <c r="BY1558" s="366">
        <v>0</v>
      </c>
      <c r="BZ1558" s="366">
        <v>0</v>
      </c>
      <c r="CA1558" s="366">
        <v>0</v>
      </c>
      <c r="CB1558" s="366">
        <v>0</v>
      </c>
      <c r="CC1558" s="366">
        <v>0</v>
      </c>
      <c r="CD1558" s="366">
        <v>0</v>
      </c>
      <c r="CE1558" s="366">
        <v>0</v>
      </c>
      <c r="CF1558" s="366">
        <v>0</v>
      </c>
      <c r="CG1558" s="366">
        <v>0</v>
      </c>
      <c r="CH1558" s="366">
        <v>0</v>
      </c>
      <c r="CI1558" s="411">
        <f t="shared" si="477"/>
        <v>0</v>
      </c>
      <c r="CJ1558" s="366">
        <v>0</v>
      </c>
      <c r="CK1558" s="366">
        <v>0</v>
      </c>
      <c r="CL1558" s="366">
        <v>0</v>
      </c>
      <c r="CM1558" s="366">
        <v>0</v>
      </c>
      <c r="CN1558" s="366">
        <v>0</v>
      </c>
      <c r="CO1558" s="366">
        <v>0</v>
      </c>
      <c r="CP1558" s="366">
        <v>0</v>
      </c>
      <c r="CQ1558" s="366">
        <v>0</v>
      </c>
      <c r="CR1558" s="366">
        <v>0</v>
      </c>
      <c r="CS1558" s="366">
        <v>0</v>
      </c>
      <c r="CT1558" s="366">
        <v>0</v>
      </c>
      <c r="CU1558" s="366">
        <v>0</v>
      </c>
      <c r="CV1558" s="411">
        <f t="shared" si="478"/>
        <v>0</v>
      </c>
      <c r="CW1558" s="366">
        <v>0</v>
      </c>
      <c r="CX1558" s="366">
        <v>0</v>
      </c>
      <c r="CY1558" s="366">
        <v>0</v>
      </c>
      <c r="CZ1558" s="366">
        <v>0</v>
      </c>
      <c r="DA1558" s="366">
        <v>0</v>
      </c>
      <c r="DB1558" s="366">
        <v>0</v>
      </c>
      <c r="DC1558" s="366">
        <v>0</v>
      </c>
      <c r="DD1558" s="366">
        <v>0</v>
      </c>
      <c r="DE1558" s="366">
        <v>0</v>
      </c>
      <c r="DF1558" s="366">
        <v>0</v>
      </c>
      <c r="DG1558" s="366">
        <v>0</v>
      </c>
      <c r="DH1558" s="366">
        <v>0</v>
      </c>
      <c r="DI1558" s="411">
        <f t="shared" si="479"/>
        <v>0</v>
      </c>
      <c r="DJ1558" s="366">
        <v>0</v>
      </c>
      <c r="DK1558" s="366">
        <v>0</v>
      </c>
      <c r="DL1558" s="366">
        <v>0</v>
      </c>
      <c r="DM1558" s="366">
        <v>0</v>
      </c>
      <c r="DN1558" s="366">
        <v>0</v>
      </c>
      <c r="DO1558" s="366">
        <v>0</v>
      </c>
      <c r="DP1558" s="366">
        <v>0</v>
      </c>
      <c r="DQ1558" s="366">
        <v>0</v>
      </c>
      <c r="DR1558" s="366">
        <v>0</v>
      </c>
      <c r="DS1558" s="366">
        <v>0</v>
      </c>
      <c r="DT1558" s="366">
        <v>0</v>
      </c>
      <c r="DU1558" s="366">
        <v>0</v>
      </c>
      <c r="DV1558" s="411">
        <f t="shared" si="480"/>
        <v>0</v>
      </c>
      <c r="DW1558" s="366">
        <v>0</v>
      </c>
      <c r="DX1558" s="366">
        <v>0</v>
      </c>
      <c r="DY1558" s="366">
        <v>0</v>
      </c>
      <c r="DZ1558" s="366">
        <v>0</v>
      </c>
      <c r="EA1558" s="366">
        <v>0</v>
      </c>
      <c r="EB1558" s="366">
        <v>0</v>
      </c>
      <c r="EC1558" s="366">
        <v>0</v>
      </c>
      <c r="ED1558" s="366">
        <v>0</v>
      </c>
      <c r="EE1558" s="366">
        <v>0</v>
      </c>
      <c r="EF1558" s="366">
        <v>0</v>
      </c>
      <c r="EG1558" s="366">
        <v>0</v>
      </c>
      <c r="EH1558" s="366">
        <v>0</v>
      </c>
      <c r="EI1558" s="411">
        <f t="shared" si="481"/>
        <v>0</v>
      </c>
      <c r="EK1558" s="411">
        <f t="shared" si="482"/>
        <v>1</v>
      </c>
      <c r="EL1558" s="7">
        <f t="shared" si="483"/>
        <v>-1</v>
      </c>
    </row>
    <row r="1559" spans="1:142">
      <c r="A1559" s="365" t="str">
        <f t="shared" si="468"/>
        <v xml:space="preserve"> 260</v>
      </c>
      <c r="B1559" s="366" t="s">
        <v>998</v>
      </c>
      <c r="C1559" s="366" t="s">
        <v>1234</v>
      </c>
      <c r="D1559" s="366">
        <v>0</v>
      </c>
      <c r="E1559" s="366">
        <v>0</v>
      </c>
      <c r="F1559" s="366">
        <v>1</v>
      </c>
      <c r="G1559" s="366">
        <v>0</v>
      </c>
      <c r="H1559" s="366">
        <v>0</v>
      </c>
      <c r="I1559" s="366">
        <v>0</v>
      </c>
      <c r="J1559" s="366">
        <v>0</v>
      </c>
      <c r="K1559" s="366">
        <v>0</v>
      </c>
      <c r="L1559" s="366">
        <v>0</v>
      </c>
      <c r="M1559" s="366">
        <v>0</v>
      </c>
      <c r="N1559" s="366">
        <v>0</v>
      </c>
      <c r="O1559" s="366">
        <v>0</v>
      </c>
      <c r="P1559" s="411">
        <f t="shared" si="469"/>
        <v>1</v>
      </c>
      <c r="Q1559" s="411">
        <f t="shared" si="484"/>
        <v>1</v>
      </c>
      <c r="R1559" s="411">
        <f t="shared" si="485"/>
        <v>0</v>
      </c>
      <c r="S1559" s="411">
        <f t="shared" si="486"/>
        <v>0</v>
      </c>
      <c r="T1559" s="366">
        <v>0</v>
      </c>
      <c r="U1559" s="366">
        <v>0</v>
      </c>
      <c r="V1559" s="366">
        <v>0</v>
      </c>
      <c r="W1559" s="366">
        <v>0</v>
      </c>
      <c r="X1559" s="366">
        <v>0</v>
      </c>
      <c r="Y1559" s="366">
        <v>0</v>
      </c>
      <c r="Z1559" s="366">
        <v>0</v>
      </c>
      <c r="AA1559" s="366">
        <v>0</v>
      </c>
      <c r="AB1559" s="366">
        <v>0</v>
      </c>
      <c r="AC1559" s="366">
        <v>0</v>
      </c>
      <c r="AD1559" s="366">
        <v>0</v>
      </c>
      <c r="AE1559" s="366">
        <v>0</v>
      </c>
      <c r="AF1559" s="411">
        <f t="shared" si="470"/>
        <v>0</v>
      </c>
      <c r="AG1559" s="366">
        <v>0</v>
      </c>
      <c r="AH1559" s="366">
        <v>0</v>
      </c>
      <c r="AI1559" s="366">
        <v>0</v>
      </c>
      <c r="AJ1559" s="366">
        <v>0</v>
      </c>
      <c r="AK1559" s="366">
        <v>0</v>
      </c>
      <c r="AL1559" s="366">
        <v>0</v>
      </c>
      <c r="AM1559" s="366">
        <v>0</v>
      </c>
      <c r="AN1559" s="366">
        <v>0</v>
      </c>
      <c r="AO1559" s="366">
        <v>0</v>
      </c>
      <c r="AP1559" s="366">
        <v>0</v>
      </c>
      <c r="AQ1559" s="366">
        <v>0</v>
      </c>
      <c r="AR1559" s="366">
        <v>0</v>
      </c>
      <c r="AS1559" s="411">
        <f t="shared" si="471"/>
        <v>0</v>
      </c>
      <c r="AT1559" s="411">
        <f t="shared" si="472"/>
        <v>0</v>
      </c>
      <c r="AU1559" s="411">
        <f t="shared" si="473"/>
        <v>0</v>
      </c>
      <c r="AV1559" s="411">
        <f t="shared" si="474"/>
        <v>0</v>
      </c>
      <c r="AW1559" s="366">
        <v>0</v>
      </c>
      <c r="AX1559" s="366">
        <v>0</v>
      </c>
      <c r="AY1559" s="366">
        <v>0</v>
      </c>
      <c r="AZ1559" s="366">
        <v>0</v>
      </c>
      <c r="BA1559" s="366">
        <v>0</v>
      </c>
      <c r="BB1559" s="366">
        <v>0</v>
      </c>
      <c r="BC1559" s="366">
        <v>0</v>
      </c>
      <c r="BD1559" s="366">
        <v>0</v>
      </c>
      <c r="BE1559" s="366">
        <v>0</v>
      </c>
      <c r="BF1559" s="366">
        <v>0</v>
      </c>
      <c r="BG1559" s="366">
        <v>0</v>
      </c>
      <c r="BH1559" s="366">
        <v>0</v>
      </c>
      <c r="BI1559" s="411">
        <f t="shared" si="475"/>
        <v>0</v>
      </c>
      <c r="BJ1559" s="366">
        <v>0</v>
      </c>
      <c r="BK1559" s="366">
        <v>0</v>
      </c>
      <c r="BL1559" s="366">
        <v>0</v>
      </c>
      <c r="BM1559" s="366">
        <v>0</v>
      </c>
      <c r="BN1559" s="366">
        <v>0</v>
      </c>
      <c r="BO1559" s="366">
        <v>0</v>
      </c>
      <c r="BP1559" s="366">
        <v>0</v>
      </c>
      <c r="BQ1559" s="366">
        <v>0</v>
      </c>
      <c r="BR1559" s="366">
        <v>0</v>
      </c>
      <c r="BS1559" s="366">
        <v>0</v>
      </c>
      <c r="BT1559" s="366">
        <v>0</v>
      </c>
      <c r="BU1559" s="366">
        <v>0</v>
      </c>
      <c r="BV1559" s="411">
        <f t="shared" si="476"/>
        <v>0</v>
      </c>
      <c r="BW1559" s="366">
        <v>0</v>
      </c>
      <c r="BX1559" s="366">
        <v>0</v>
      </c>
      <c r="BY1559" s="366">
        <v>0</v>
      </c>
      <c r="BZ1559" s="366">
        <v>0</v>
      </c>
      <c r="CA1559" s="366">
        <v>0</v>
      </c>
      <c r="CB1559" s="366">
        <v>0</v>
      </c>
      <c r="CC1559" s="366">
        <v>0</v>
      </c>
      <c r="CD1559" s="366">
        <v>0</v>
      </c>
      <c r="CE1559" s="366">
        <v>0</v>
      </c>
      <c r="CF1559" s="366">
        <v>0</v>
      </c>
      <c r="CG1559" s="366">
        <v>0</v>
      </c>
      <c r="CH1559" s="366">
        <v>0</v>
      </c>
      <c r="CI1559" s="411">
        <f t="shared" si="477"/>
        <v>0</v>
      </c>
      <c r="CJ1559" s="366">
        <v>0</v>
      </c>
      <c r="CK1559" s="366">
        <v>0</v>
      </c>
      <c r="CL1559" s="366">
        <v>0</v>
      </c>
      <c r="CM1559" s="366">
        <v>0</v>
      </c>
      <c r="CN1559" s="366">
        <v>0</v>
      </c>
      <c r="CO1559" s="366">
        <v>0</v>
      </c>
      <c r="CP1559" s="366">
        <v>0</v>
      </c>
      <c r="CQ1559" s="366">
        <v>0</v>
      </c>
      <c r="CR1559" s="366">
        <v>0</v>
      </c>
      <c r="CS1559" s="366">
        <v>0</v>
      </c>
      <c r="CT1559" s="366">
        <v>0</v>
      </c>
      <c r="CU1559" s="366">
        <v>0</v>
      </c>
      <c r="CV1559" s="411">
        <f t="shared" si="478"/>
        <v>0</v>
      </c>
      <c r="CW1559" s="366">
        <v>0</v>
      </c>
      <c r="CX1559" s="366">
        <v>0</v>
      </c>
      <c r="CY1559" s="366">
        <v>0</v>
      </c>
      <c r="CZ1559" s="366">
        <v>0</v>
      </c>
      <c r="DA1559" s="366">
        <v>0</v>
      </c>
      <c r="DB1559" s="366">
        <v>0</v>
      </c>
      <c r="DC1559" s="366">
        <v>0</v>
      </c>
      <c r="DD1559" s="366">
        <v>0</v>
      </c>
      <c r="DE1559" s="366">
        <v>0</v>
      </c>
      <c r="DF1559" s="366">
        <v>0</v>
      </c>
      <c r="DG1559" s="366">
        <v>0</v>
      </c>
      <c r="DH1559" s="366">
        <v>0</v>
      </c>
      <c r="DI1559" s="411">
        <f t="shared" si="479"/>
        <v>0</v>
      </c>
      <c r="DJ1559" s="366">
        <v>0</v>
      </c>
      <c r="DK1559" s="366">
        <v>0</v>
      </c>
      <c r="DL1559" s="366">
        <v>0</v>
      </c>
      <c r="DM1559" s="366">
        <v>0</v>
      </c>
      <c r="DN1559" s="366">
        <v>0</v>
      </c>
      <c r="DO1559" s="366">
        <v>0</v>
      </c>
      <c r="DP1559" s="366">
        <v>0</v>
      </c>
      <c r="DQ1559" s="366">
        <v>0</v>
      </c>
      <c r="DR1559" s="366">
        <v>0</v>
      </c>
      <c r="DS1559" s="366">
        <v>0</v>
      </c>
      <c r="DT1559" s="366">
        <v>0</v>
      </c>
      <c r="DU1559" s="366">
        <v>0</v>
      </c>
      <c r="DV1559" s="411">
        <f t="shared" si="480"/>
        <v>0</v>
      </c>
      <c r="DW1559" s="366">
        <v>0</v>
      </c>
      <c r="DX1559" s="366">
        <v>0</v>
      </c>
      <c r="DY1559" s="366">
        <v>0</v>
      </c>
      <c r="DZ1559" s="366">
        <v>0</v>
      </c>
      <c r="EA1559" s="366">
        <v>0</v>
      </c>
      <c r="EB1559" s="366">
        <v>0</v>
      </c>
      <c r="EC1559" s="366">
        <v>0</v>
      </c>
      <c r="ED1559" s="366">
        <v>0</v>
      </c>
      <c r="EE1559" s="366">
        <v>0</v>
      </c>
      <c r="EF1559" s="366">
        <v>0</v>
      </c>
      <c r="EG1559" s="366">
        <v>0</v>
      </c>
      <c r="EH1559" s="366">
        <v>0</v>
      </c>
      <c r="EI1559" s="411">
        <f t="shared" si="481"/>
        <v>0</v>
      </c>
      <c r="EK1559" s="411">
        <f t="shared" si="482"/>
        <v>1</v>
      </c>
      <c r="EL1559" s="7">
        <f t="shared" si="483"/>
        <v>-1</v>
      </c>
    </row>
    <row r="1560" spans="1:142">
      <c r="A1560" s="365" t="str">
        <f t="shared" si="468"/>
        <v xml:space="preserve"> 260</v>
      </c>
      <c r="B1560" s="366" t="s">
        <v>998</v>
      </c>
      <c r="C1560" s="366" t="s">
        <v>1176</v>
      </c>
      <c r="D1560" s="366">
        <v>0</v>
      </c>
      <c r="E1560" s="366">
        <v>0</v>
      </c>
      <c r="F1560" s="366">
        <v>0</v>
      </c>
      <c r="G1560" s="366">
        <v>0</v>
      </c>
      <c r="H1560" s="366">
        <v>0</v>
      </c>
      <c r="I1560" s="366">
        <v>0</v>
      </c>
      <c r="J1560" s="366">
        <v>0</v>
      </c>
      <c r="K1560" s="366">
        <v>0</v>
      </c>
      <c r="L1560" s="366">
        <v>0</v>
      </c>
      <c r="M1560" s="366">
        <v>2</v>
      </c>
      <c r="N1560" s="366">
        <v>0</v>
      </c>
      <c r="O1560" s="366">
        <v>0</v>
      </c>
      <c r="P1560" s="411">
        <f t="shared" si="469"/>
        <v>2</v>
      </c>
      <c r="Q1560" s="411">
        <f t="shared" si="484"/>
        <v>0</v>
      </c>
      <c r="R1560" s="411">
        <f t="shared" si="485"/>
        <v>0</v>
      </c>
      <c r="S1560" s="411">
        <f t="shared" si="486"/>
        <v>2</v>
      </c>
      <c r="T1560" s="366">
        <v>0</v>
      </c>
      <c r="U1560" s="366">
        <v>0</v>
      </c>
      <c r="V1560" s="366">
        <v>0</v>
      </c>
      <c r="W1560" s="366">
        <v>0</v>
      </c>
      <c r="X1560" s="366">
        <v>0</v>
      </c>
      <c r="Y1560" s="366">
        <v>0</v>
      </c>
      <c r="Z1560" s="366">
        <v>0</v>
      </c>
      <c r="AA1560" s="366">
        <v>0</v>
      </c>
      <c r="AB1560" s="366">
        <v>0</v>
      </c>
      <c r="AC1560" s="366">
        <v>0</v>
      </c>
      <c r="AD1560" s="366">
        <v>0</v>
      </c>
      <c r="AE1560" s="366">
        <v>0</v>
      </c>
      <c r="AF1560" s="411">
        <f t="shared" si="470"/>
        <v>0</v>
      </c>
      <c r="AG1560" s="366">
        <v>0</v>
      </c>
      <c r="AH1560" s="366">
        <v>0</v>
      </c>
      <c r="AI1560" s="366">
        <v>0</v>
      </c>
      <c r="AJ1560" s="366">
        <v>0</v>
      </c>
      <c r="AK1560" s="366">
        <v>0</v>
      </c>
      <c r="AL1560" s="366">
        <v>0</v>
      </c>
      <c r="AM1560" s="366">
        <v>0</v>
      </c>
      <c r="AN1560" s="366">
        <v>0</v>
      </c>
      <c r="AO1560" s="366">
        <v>0</v>
      </c>
      <c r="AP1560" s="366">
        <v>0</v>
      </c>
      <c r="AQ1560" s="366">
        <v>0</v>
      </c>
      <c r="AR1560" s="366">
        <v>0</v>
      </c>
      <c r="AS1560" s="411">
        <f t="shared" si="471"/>
        <v>0</v>
      </c>
      <c r="AT1560" s="411">
        <f t="shared" si="472"/>
        <v>0</v>
      </c>
      <c r="AU1560" s="411">
        <f t="shared" si="473"/>
        <v>0</v>
      </c>
      <c r="AV1560" s="411">
        <f t="shared" si="474"/>
        <v>0</v>
      </c>
      <c r="AW1560" s="366">
        <v>0</v>
      </c>
      <c r="AX1560" s="366">
        <v>0</v>
      </c>
      <c r="AY1560" s="366">
        <v>0</v>
      </c>
      <c r="AZ1560" s="366">
        <v>0</v>
      </c>
      <c r="BA1560" s="366">
        <v>0</v>
      </c>
      <c r="BB1560" s="366">
        <v>0</v>
      </c>
      <c r="BC1560" s="366">
        <v>0</v>
      </c>
      <c r="BD1560" s="366">
        <v>0</v>
      </c>
      <c r="BE1560" s="366">
        <v>0</v>
      </c>
      <c r="BF1560" s="366">
        <v>0</v>
      </c>
      <c r="BG1560" s="366">
        <v>0</v>
      </c>
      <c r="BH1560" s="366">
        <v>0</v>
      </c>
      <c r="BI1560" s="411">
        <f t="shared" si="475"/>
        <v>0</v>
      </c>
      <c r="BJ1560" s="366">
        <v>0</v>
      </c>
      <c r="BK1560" s="366">
        <v>0</v>
      </c>
      <c r="BL1560" s="366">
        <v>0</v>
      </c>
      <c r="BM1560" s="366">
        <v>0</v>
      </c>
      <c r="BN1560" s="366">
        <v>0</v>
      </c>
      <c r="BO1560" s="366">
        <v>0</v>
      </c>
      <c r="BP1560" s="366">
        <v>0</v>
      </c>
      <c r="BQ1560" s="366">
        <v>0</v>
      </c>
      <c r="BR1560" s="366">
        <v>0</v>
      </c>
      <c r="BS1560" s="366">
        <v>0</v>
      </c>
      <c r="BT1560" s="366">
        <v>0</v>
      </c>
      <c r="BU1560" s="366">
        <v>0</v>
      </c>
      <c r="BV1560" s="411">
        <f t="shared" si="476"/>
        <v>0</v>
      </c>
      <c r="BW1560" s="366">
        <v>0</v>
      </c>
      <c r="BX1560" s="366">
        <v>0</v>
      </c>
      <c r="BY1560" s="366">
        <v>0</v>
      </c>
      <c r="BZ1560" s="366">
        <v>0</v>
      </c>
      <c r="CA1560" s="366">
        <v>0</v>
      </c>
      <c r="CB1560" s="366">
        <v>0</v>
      </c>
      <c r="CC1560" s="366">
        <v>0</v>
      </c>
      <c r="CD1560" s="366">
        <v>0</v>
      </c>
      <c r="CE1560" s="366">
        <v>0</v>
      </c>
      <c r="CF1560" s="366">
        <v>0</v>
      </c>
      <c r="CG1560" s="366">
        <v>0</v>
      </c>
      <c r="CH1560" s="366">
        <v>0</v>
      </c>
      <c r="CI1560" s="411">
        <f t="shared" si="477"/>
        <v>0</v>
      </c>
      <c r="CJ1560" s="366">
        <v>0</v>
      </c>
      <c r="CK1560" s="366">
        <v>0</v>
      </c>
      <c r="CL1560" s="366">
        <v>0</v>
      </c>
      <c r="CM1560" s="366">
        <v>0</v>
      </c>
      <c r="CN1560" s="366">
        <v>0</v>
      </c>
      <c r="CO1560" s="366">
        <v>0</v>
      </c>
      <c r="CP1560" s="366">
        <v>0</v>
      </c>
      <c r="CQ1560" s="366">
        <v>0</v>
      </c>
      <c r="CR1560" s="366">
        <v>0</v>
      </c>
      <c r="CS1560" s="366">
        <v>0</v>
      </c>
      <c r="CT1560" s="366">
        <v>0</v>
      </c>
      <c r="CU1560" s="366">
        <v>0</v>
      </c>
      <c r="CV1560" s="411">
        <f t="shared" si="478"/>
        <v>0</v>
      </c>
      <c r="CW1560" s="366">
        <v>0</v>
      </c>
      <c r="CX1560" s="366">
        <v>0</v>
      </c>
      <c r="CY1560" s="366">
        <v>0</v>
      </c>
      <c r="CZ1560" s="366">
        <v>0</v>
      </c>
      <c r="DA1560" s="366">
        <v>0</v>
      </c>
      <c r="DB1560" s="366">
        <v>0</v>
      </c>
      <c r="DC1560" s="366">
        <v>0</v>
      </c>
      <c r="DD1560" s="366">
        <v>0</v>
      </c>
      <c r="DE1560" s="366">
        <v>0</v>
      </c>
      <c r="DF1560" s="366">
        <v>0</v>
      </c>
      <c r="DG1560" s="366">
        <v>0</v>
      </c>
      <c r="DH1560" s="366">
        <v>0</v>
      </c>
      <c r="DI1560" s="411">
        <f t="shared" si="479"/>
        <v>0</v>
      </c>
      <c r="DJ1560" s="366">
        <v>0</v>
      </c>
      <c r="DK1560" s="366">
        <v>0</v>
      </c>
      <c r="DL1560" s="366">
        <v>0</v>
      </c>
      <c r="DM1560" s="366">
        <v>0</v>
      </c>
      <c r="DN1560" s="366">
        <v>0</v>
      </c>
      <c r="DO1560" s="366">
        <v>0</v>
      </c>
      <c r="DP1560" s="366">
        <v>0</v>
      </c>
      <c r="DQ1560" s="366">
        <v>0</v>
      </c>
      <c r="DR1560" s="366">
        <v>0</v>
      </c>
      <c r="DS1560" s="366">
        <v>0</v>
      </c>
      <c r="DT1560" s="366">
        <v>0</v>
      </c>
      <c r="DU1560" s="366">
        <v>0</v>
      </c>
      <c r="DV1560" s="411">
        <f t="shared" si="480"/>
        <v>0</v>
      </c>
      <c r="DW1560" s="366">
        <v>0</v>
      </c>
      <c r="DX1560" s="366">
        <v>0</v>
      </c>
      <c r="DY1560" s="366">
        <v>0</v>
      </c>
      <c r="DZ1560" s="366">
        <v>0</v>
      </c>
      <c r="EA1560" s="366">
        <v>0</v>
      </c>
      <c r="EB1560" s="366">
        <v>0</v>
      </c>
      <c r="EC1560" s="366">
        <v>0</v>
      </c>
      <c r="ED1560" s="366">
        <v>0</v>
      </c>
      <c r="EE1560" s="366">
        <v>0</v>
      </c>
      <c r="EF1560" s="366">
        <v>0</v>
      </c>
      <c r="EG1560" s="366">
        <v>0</v>
      </c>
      <c r="EH1560" s="366">
        <v>0</v>
      </c>
      <c r="EI1560" s="411">
        <f t="shared" si="481"/>
        <v>0</v>
      </c>
      <c r="EK1560" s="411">
        <f t="shared" si="482"/>
        <v>2</v>
      </c>
      <c r="EL1560" s="7">
        <f t="shared" si="483"/>
        <v>-2</v>
      </c>
    </row>
    <row r="1561" spans="1:142">
      <c r="A1561" s="365" t="str">
        <f t="shared" si="468"/>
        <v xml:space="preserve"> 260</v>
      </c>
      <c r="B1561" s="366" t="s">
        <v>998</v>
      </c>
      <c r="C1561" s="366" t="s">
        <v>1235</v>
      </c>
      <c r="D1561" s="366">
        <v>0</v>
      </c>
      <c r="E1561" s="366">
        <v>0</v>
      </c>
      <c r="F1561" s="366">
        <v>1</v>
      </c>
      <c r="G1561" s="366">
        <v>0</v>
      </c>
      <c r="H1561" s="366">
        <v>0</v>
      </c>
      <c r="I1561" s="366">
        <v>0</v>
      </c>
      <c r="J1561" s="366">
        <v>0</v>
      </c>
      <c r="K1561" s="366">
        <v>0</v>
      </c>
      <c r="L1561" s="366">
        <v>0</v>
      </c>
      <c r="M1561" s="366">
        <v>0</v>
      </c>
      <c r="N1561" s="366">
        <v>0</v>
      </c>
      <c r="O1561" s="366">
        <v>0</v>
      </c>
      <c r="P1561" s="411">
        <f t="shared" si="469"/>
        <v>1</v>
      </c>
      <c r="Q1561" s="411">
        <f t="shared" si="484"/>
        <v>1</v>
      </c>
      <c r="R1561" s="411">
        <f t="shared" si="485"/>
        <v>0</v>
      </c>
      <c r="S1561" s="411">
        <f t="shared" si="486"/>
        <v>0</v>
      </c>
      <c r="T1561" s="366">
        <v>0</v>
      </c>
      <c r="U1561" s="366">
        <v>0</v>
      </c>
      <c r="V1561" s="366">
        <v>0</v>
      </c>
      <c r="W1561" s="366">
        <v>0</v>
      </c>
      <c r="X1561" s="366">
        <v>0</v>
      </c>
      <c r="Y1561" s="366">
        <v>0</v>
      </c>
      <c r="Z1561" s="366">
        <v>0</v>
      </c>
      <c r="AA1561" s="366">
        <v>0</v>
      </c>
      <c r="AB1561" s="366">
        <v>0</v>
      </c>
      <c r="AC1561" s="366">
        <v>0</v>
      </c>
      <c r="AD1561" s="366">
        <v>0</v>
      </c>
      <c r="AE1561" s="366">
        <v>0</v>
      </c>
      <c r="AF1561" s="411">
        <f t="shared" si="470"/>
        <v>0</v>
      </c>
      <c r="AG1561" s="366">
        <v>0</v>
      </c>
      <c r="AH1561" s="366">
        <v>0</v>
      </c>
      <c r="AI1561" s="366">
        <v>0</v>
      </c>
      <c r="AJ1561" s="366">
        <v>0</v>
      </c>
      <c r="AK1561" s="366">
        <v>0</v>
      </c>
      <c r="AL1561" s="366">
        <v>0</v>
      </c>
      <c r="AM1561" s="366">
        <v>0</v>
      </c>
      <c r="AN1561" s="366">
        <v>0</v>
      </c>
      <c r="AO1561" s="366">
        <v>0</v>
      </c>
      <c r="AP1561" s="366">
        <v>0</v>
      </c>
      <c r="AQ1561" s="366">
        <v>0</v>
      </c>
      <c r="AR1561" s="366">
        <v>0</v>
      </c>
      <c r="AS1561" s="411">
        <f t="shared" si="471"/>
        <v>0</v>
      </c>
      <c r="AT1561" s="411">
        <f t="shared" si="472"/>
        <v>0</v>
      </c>
      <c r="AU1561" s="411">
        <f t="shared" si="473"/>
        <v>0</v>
      </c>
      <c r="AV1561" s="411">
        <f t="shared" si="474"/>
        <v>0</v>
      </c>
      <c r="AW1561" s="366">
        <v>0</v>
      </c>
      <c r="AX1561" s="366">
        <v>0</v>
      </c>
      <c r="AY1561" s="366">
        <v>0</v>
      </c>
      <c r="AZ1561" s="366">
        <v>0</v>
      </c>
      <c r="BA1561" s="366">
        <v>0</v>
      </c>
      <c r="BB1561" s="366">
        <v>0</v>
      </c>
      <c r="BC1561" s="366">
        <v>0</v>
      </c>
      <c r="BD1561" s="366">
        <v>0</v>
      </c>
      <c r="BE1561" s="366">
        <v>0</v>
      </c>
      <c r="BF1561" s="366">
        <v>0</v>
      </c>
      <c r="BG1561" s="366">
        <v>0</v>
      </c>
      <c r="BH1561" s="366">
        <v>0</v>
      </c>
      <c r="BI1561" s="411">
        <f t="shared" si="475"/>
        <v>0</v>
      </c>
      <c r="BJ1561" s="366">
        <v>0</v>
      </c>
      <c r="BK1561" s="366">
        <v>0</v>
      </c>
      <c r="BL1561" s="366">
        <v>0</v>
      </c>
      <c r="BM1561" s="366">
        <v>0</v>
      </c>
      <c r="BN1561" s="366">
        <v>0</v>
      </c>
      <c r="BO1561" s="366">
        <v>0</v>
      </c>
      <c r="BP1561" s="366">
        <v>0</v>
      </c>
      <c r="BQ1561" s="366">
        <v>0</v>
      </c>
      <c r="BR1561" s="366">
        <v>0</v>
      </c>
      <c r="BS1561" s="366">
        <v>0</v>
      </c>
      <c r="BT1561" s="366">
        <v>0</v>
      </c>
      <c r="BU1561" s="366">
        <v>0</v>
      </c>
      <c r="BV1561" s="411">
        <f t="shared" si="476"/>
        <v>0</v>
      </c>
      <c r="BW1561" s="366">
        <v>0</v>
      </c>
      <c r="BX1561" s="366">
        <v>0</v>
      </c>
      <c r="BY1561" s="366">
        <v>0</v>
      </c>
      <c r="BZ1561" s="366">
        <v>0</v>
      </c>
      <c r="CA1561" s="366">
        <v>0</v>
      </c>
      <c r="CB1561" s="366">
        <v>0</v>
      </c>
      <c r="CC1561" s="366">
        <v>0</v>
      </c>
      <c r="CD1561" s="366">
        <v>0</v>
      </c>
      <c r="CE1561" s="366">
        <v>0</v>
      </c>
      <c r="CF1561" s="366">
        <v>0</v>
      </c>
      <c r="CG1561" s="366">
        <v>0</v>
      </c>
      <c r="CH1561" s="366">
        <v>0</v>
      </c>
      <c r="CI1561" s="411">
        <f t="shared" si="477"/>
        <v>0</v>
      </c>
      <c r="CJ1561" s="366">
        <v>0</v>
      </c>
      <c r="CK1561" s="366">
        <v>0</v>
      </c>
      <c r="CL1561" s="366">
        <v>0</v>
      </c>
      <c r="CM1561" s="366">
        <v>0</v>
      </c>
      <c r="CN1561" s="366">
        <v>0</v>
      </c>
      <c r="CO1561" s="366">
        <v>0</v>
      </c>
      <c r="CP1561" s="366">
        <v>0</v>
      </c>
      <c r="CQ1561" s="366">
        <v>0</v>
      </c>
      <c r="CR1561" s="366">
        <v>0</v>
      </c>
      <c r="CS1561" s="366">
        <v>0</v>
      </c>
      <c r="CT1561" s="366">
        <v>0</v>
      </c>
      <c r="CU1561" s="366">
        <v>0</v>
      </c>
      <c r="CV1561" s="411">
        <f t="shared" si="478"/>
        <v>0</v>
      </c>
      <c r="CW1561" s="366">
        <v>0</v>
      </c>
      <c r="CX1561" s="366">
        <v>0</v>
      </c>
      <c r="CY1561" s="366">
        <v>0</v>
      </c>
      <c r="CZ1561" s="366">
        <v>0</v>
      </c>
      <c r="DA1561" s="366">
        <v>0</v>
      </c>
      <c r="DB1561" s="366">
        <v>0</v>
      </c>
      <c r="DC1561" s="366">
        <v>0</v>
      </c>
      <c r="DD1561" s="366">
        <v>0</v>
      </c>
      <c r="DE1561" s="366">
        <v>0</v>
      </c>
      <c r="DF1561" s="366">
        <v>0</v>
      </c>
      <c r="DG1561" s="366">
        <v>0</v>
      </c>
      <c r="DH1561" s="366">
        <v>0</v>
      </c>
      <c r="DI1561" s="411">
        <f t="shared" si="479"/>
        <v>0</v>
      </c>
      <c r="DJ1561" s="366">
        <v>0</v>
      </c>
      <c r="DK1561" s="366">
        <v>0</v>
      </c>
      <c r="DL1561" s="366">
        <v>0</v>
      </c>
      <c r="DM1561" s="366">
        <v>0</v>
      </c>
      <c r="DN1561" s="366">
        <v>0</v>
      </c>
      <c r="DO1561" s="366">
        <v>0</v>
      </c>
      <c r="DP1561" s="366">
        <v>0</v>
      </c>
      <c r="DQ1561" s="366">
        <v>0</v>
      </c>
      <c r="DR1561" s="366">
        <v>0</v>
      </c>
      <c r="DS1561" s="366">
        <v>0</v>
      </c>
      <c r="DT1561" s="366">
        <v>0</v>
      </c>
      <c r="DU1561" s="366">
        <v>0</v>
      </c>
      <c r="DV1561" s="411">
        <f t="shared" si="480"/>
        <v>0</v>
      </c>
      <c r="DW1561" s="366">
        <v>0</v>
      </c>
      <c r="DX1561" s="366">
        <v>0</v>
      </c>
      <c r="DY1561" s="366">
        <v>0</v>
      </c>
      <c r="DZ1561" s="366">
        <v>0</v>
      </c>
      <c r="EA1561" s="366">
        <v>0</v>
      </c>
      <c r="EB1561" s="366">
        <v>0</v>
      </c>
      <c r="EC1561" s="366">
        <v>0</v>
      </c>
      <c r="ED1561" s="366">
        <v>0</v>
      </c>
      <c r="EE1561" s="366">
        <v>0</v>
      </c>
      <c r="EF1561" s="366">
        <v>0</v>
      </c>
      <c r="EG1561" s="366">
        <v>0</v>
      </c>
      <c r="EH1561" s="366">
        <v>0</v>
      </c>
      <c r="EI1561" s="411">
        <f t="shared" si="481"/>
        <v>0</v>
      </c>
      <c r="EK1561" s="411">
        <f t="shared" si="482"/>
        <v>1</v>
      </c>
      <c r="EL1561" s="7">
        <f t="shared" si="483"/>
        <v>-1</v>
      </c>
    </row>
    <row r="1562" spans="1:142">
      <c r="A1562" s="365" t="str">
        <f t="shared" si="468"/>
        <v xml:space="preserve"> 260</v>
      </c>
      <c r="B1562" s="366" t="s">
        <v>998</v>
      </c>
      <c r="C1562" s="366" t="s">
        <v>1236</v>
      </c>
      <c r="D1562" s="366">
        <v>0</v>
      </c>
      <c r="E1562" s="366">
        <v>0</v>
      </c>
      <c r="F1562" s="366">
        <v>1</v>
      </c>
      <c r="G1562" s="366">
        <v>0</v>
      </c>
      <c r="H1562" s="366">
        <v>0</v>
      </c>
      <c r="I1562" s="366">
        <v>0</v>
      </c>
      <c r="J1562" s="366">
        <v>0</v>
      </c>
      <c r="K1562" s="366">
        <v>0</v>
      </c>
      <c r="L1562" s="366">
        <v>0</v>
      </c>
      <c r="M1562" s="366">
        <v>0</v>
      </c>
      <c r="N1562" s="366">
        <v>0</v>
      </c>
      <c r="O1562" s="366">
        <v>0</v>
      </c>
      <c r="P1562" s="411">
        <f t="shared" si="469"/>
        <v>1</v>
      </c>
      <c r="Q1562" s="411">
        <f t="shared" si="484"/>
        <v>1</v>
      </c>
      <c r="R1562" s="411">
        <f t="shared" si="485"/>
        <v>0</v>
      </c>
      <c r="S1562" s="411">
        <f t="shared" si="486"/>
        <v>0</v>
      </c>
      <c r="T1562" s="366">
        <v>0</v>
      </c>
      <c r="U1562" s="366">
        <v>0</v>
      </c>
      <c r="V1562" s="366">
        <v>0</v>
      </c>
      <c r="W1562" s="366">
        <v>0</v>
      </c>
      <c r="X1562" s="366">
        <v>0</v>
      </c>
      <c r="Y1562" s="366">
        <v>0</v>
      </c>
      <c r="Z1562" s="366">
        <v>0</v>
      </c>
      <c r="AA1562" s="366">
        <v>0</v>
      </c>
      <c r="AB1562" s="366">
        <v>0</v>
      </c>
      <c r="AC1562" s="366">
        <v>0</v>
      </c>
      <c r="AD1562" s="366">
        <v>0</v>
      </c>
      <c r="AE1562" s="366">
        <v>0</v>
      </c>
      <c r="AF1562" s="411">
        <f t="shared" si="470"/>
        <v>0</v>
      </c>
      <c r="AG1562" s="366">
        <v>0</v>
      </c>
      <c r="AH1562" s="366">
        <v>0</v>
      </c>
      <c r="AI1562" s="366">
        <v>0</v>
      </c>
      <c r="AJ1562" s="366">
        <v>0</v>
      </c>
      <c r="AK1562" s="366">
        <v>0</v>
      </c>
      <c r="AL1562" s="366">
        <v>0</v>
      </c>
      <c r="AM1562" s="366">
        <v>0</v>
      </c>
      <c r="AN1562" s="366">
        <v>0</v>
      </c>
      <c r="AO1562" s="366">
        <v>0</v>
      </c>
      <c r="AP1562" s="366">
        <v>0</v>
      </c>
      <c r="AQ1562" s="366">
        <v>0</v>
      </c>
      <c r="AR1562" s="366">
        <v>0</v>
      </c>
      <c r="AS1562" s="411">
        <f t="shared" si="471"/>
        <v>0</v>
      </c>
      <c r="AT1562" s="411">
        <f t="shared" si="472"/>
        <v>0</v>
      </c>
      <c r="AU1562" s="411">
        <f t="shared" si="473"/>
        <v>0</v>
      </c>
      <c r="AV1562" s="411">
        <f t="shared" si="474"/>
        <v>0</v>
      </c>
      <c r="AW1562" s="366">
        <v>0</v>
      </c>
      <c r="AX1562" s="366">
        <v>0</v>
      </c>
      <c r="AY1562" s="366">
        <v>0</v>
      </c>
      <c r="AZ1562" s="366">
        <v>0</v>
      </c>
      <c r="BA1562" s="366">
        <v>0</v>
      </c>
      <c r="BB1562" s="366">
        <v>0</v>
      </c>
      <c r="BC1562" s="366">
        <v>0</v>
      </c>
      <c r="BD1562" s="366">
        <v>0</v>
      </c>
      <c r="BE1562" s="366">
        <v>0</v>
      </c>
      <c r="BF1562" s="366">
        <v>0</v>
      </c>
      <c r="BG1562" s="366">
        <v>0</v>
      </c>
      <c r="BH1562" s="366">
        <v>0</v>
      </c>
      <c r="BI1562" s="411">
        <f t="shared" si="475"/>
        <v>0</v>
      </c>
      <c r="BJ1562" s="366">
        <v>0</v>
      </c>
      <c r="BK1562" s="366">
        <v>0</v>
      </c>
      <c r="BL1562" s="366">
        <v>0</v>
      </c>
      <c r="BM1562" s="366">
        <v>0</v>
      </c>
      <c r="BN1562" s="366">
        <v>0</v>
      </c>
      <c r="BO1562" s="366">
        <v>0</v>
      </c>
      <c r="BP1562" s="366">
        <v>0</v>
      </c>
      <c r="BQ1562" s="366">
        <v>0</v>
      </c>
      <c r="BR1562" s="366">
        <v>0</v>
      </c>
      <c r="BS1562" s="366">
        <v>0</v>
      </c>
      <c r="BT1562" s="366">
        <v>0</v>
      </c>
      <c r="BU1562" s="366">
        <v>0</v>
      </c>
      <c r="BV1562" s="411">
        <f t="shared" si="476"/>
        <v>0</v>
      </c>
      <c r="BW1562" s="366">
        <v>0</v>
      </c>
      <c r="BX1562" s="366">
        <v>0</v>
      </c>
      <c r="BY1562" s="366">
        <v>0</v>
      </c>
      <c r="BZ1562" s="366">
        <v>0</v>
      </c>
      <c r="CA1562" s="366">
        <v>0</v>
      </c>
      <c r="CB1562" s="366">
        <v>0</v>
      </c>
      <c r="CC1562" s="366">
        <v>0</v>
      </c>
      <c r="CD1562" s="366">
        <v>0</v>
      </c>
      <c r="CE1562" s="366">
        <v>0</v>
      </c>
      <c r="CF1562" s="366">
        <v>0</v>
      </c>
      <c r="CG1562" s="366">
        <v>0</v>
      </c>
      <c r="CH1562" s="366">
        <v>0</v>
      </c>
      <c r="CI1562" s="411">
        <f t="shared" si="477"/>
        <v>0</v>
      </c>
      <c r="CJ1562" s="366">
        <v>0</v>
      </c>
      <c r="CK1562" s="366">
        <v>0</v>
      </c>
      <c r="CL1562" s="366">
        <v>0</v>
      </c>
      <c r="CM1562" s="366">
        <v>0</v>
      </c>
      <c r="CN1562" s="366">
        <v>0</v>
      </c>
      <c r="CO1562" s="366">
        <v>0</v>
      </c>
      <c r="CP1562" s="366">
        <v>0</v>
      </c>
      <c r="CQ1562" s="366">
        <v>0</v>
      </c>
      <c r="CR1562" s="366">
        <v>0</v>
      </c>
      <c r="CS1562" s="366">
        <v>0</v>
      </c>
      <c r="CT1562" s="366">
        <v>0</v>
      </c>
      <c r="CU1562" s="366">
        <v>0</v>
      </c>
      <c r="CV1562" s="411">
        <f t="shared" si="478"/>
        <v>0</v>
      </c>
      <c r="CW1562" s="366">
        <v>0</v>
      </c>
      <c r="CX1562" s="366">
        <v>0</v>
      </c>
      <c r="CY1562" s="366">
        <v>0</v>
      </c>
      <c r="CZ1562" s="366">
        <v>0</v>
      </c>
      <c r="DA1562" s="366">
        <v>0</v>
      </c>
      <c r="DB1562" s="366">
        <v>0</v>
      </c>
      <c r="DC1562" s="366">
        <v>0</v>
      </c>
      <c r="DD1562" s="366">
        <v>0</v>
      </c>
      <c r="DE1562" s="366">
        <v>0</v>
      </c>
      <c r="DF1562" s="366">
        <v>0</v>
      </c>
      <c r="DG1562" s="366">
        <v>0</v>
      </c>
      <c r="DH1562" s="366">
        <v>0</v>
      </c>
      <c r="DI1562" s="411">
        <f t="shared" si="479"/>
        <v>0</v>
      </c>
      <c r="DJ1562" s="366">
        <v>0</v>
      </c>
      <c r="DK1562" s="366">
        <v>0</v>
      </c>
      <c r="DL1562" s="366">
        <v>0</v>
      </c>
      <c r="DM1562" s="366">
        <v>0</v>
      </c>
      <c r="DN1562" s="366">
        <v>0</v>
      </c>
      <c r="DO1562" s="366">
        <v>0</v>
      </c>
      <c r="DP1562" s="366">
        <v>0</v>
      </c>
      <c r="DQ1562" s="366">
        <v>0</v>
      </c>
      <c r="DR1562" s="366">
        <v>0</v>
      </c>
      <c r="DS1562" s="366">
        <v>0</v>
      </c>
      <c r="DT1562" s="366">
        <v>0</v>
      </c>
      <c r="DU1562" s="366">
        <v>0</v>
      </c>
      <c r="DV1562" s="411">
        <f t="shared" si="480"/>
        <v>0</v>
      </c>
      <c r="DW1562" s="366">
        <v>0</v>
      </c>
      <c r="DX1562" s="366">
        <v>0</v>
      </c>
      <c r="DY1562" s="366">
        <v>0</v>
      </c>
      <c r="DZ1562" s="366">
        <v>0</v>
      </c>
      <c r="EA1562" s="366">
        <v>0</v>
      </c>
      <c r="EB1562" s="366">
        <v>0</v>
      </c>
      <c r="EC1562" s="366">
        <v>0</v>
      </c>
      <c r="ED1562" s="366">
        <v>0</v>
      </c>
      <c r="EE1562" s="366">
        <v>0</v>
      </c>
      <c r="EF1562" s="366">
        <v>0</v>
      </c>
      <c r="EG1562" s="366">
        <v>0</v>
      </c>
      <c r="EH1562" s="366">
        <v>0</v>
      </c>
      <c r="EI1562" s="411">
        <f t="shared" si="481"/>
        <v>0</v>
      </c>
      <c r="EK1562" s="411">
        <f t="shared" si="482"/>
        <v>1</v>
      </c>
      <c r="EL1562" s="7">
        <f t="shared" si="483"/>
        <v>-1</v>
      </c>
    </row>
    <row r="1563" spans="1:142">
      <c r="A1563" s="365" t="str">
        <f t="shared" si="468"/>
        <v xml:space="preserve"> 260</v>
      </c>
      <c r="B1563" s="366" t="s">
        <v>998</v>
      </c>
      <c r="C1563" s="366" t="s">
        <v>1178</v>
      </c>
      <c r="D1563" s="366">
        <v>2</v>
      </c>
      <c r="E1563" s="366">
        <v>6</v>
      </c>
      <c r="F1563" s="366">
        <v>2</v>
      </c>
      <c r="G1563" s="366">
        <v>4</v>
      </c>
      <c r="H1563" s="366">
        <v>24</v>
      </c>
      <c r="I1563" s="366">
        <v>7</v>
      </c>
      <c r="J1563" s="366">
        <v>25</v>
      </c>
      <c r="K1563" s="366">
        <v>33</v>
      </c>
      <c r="L1563" s="366">
        <v>5</v>
      </c>
      <c r="M1563" s="366">
        <v>16</v>
      </c>
      <c r="N1563" s="366">
        <v>0</v>
      </c>
      <c r="O1563" s="366">
        <v>0</v>
      </c>
      <c r="P1563" s="411">
        <f t="shared" si="469"/>
        <v>124</v>
      </c>
      <c r="Q1563" s="411">
        <f t="shared" si="484"/>
        <v>69.193548387096769</v>
      </c>
      <c r="R1563" s="411">
        <f t="shared" si="485"/>
        <v>37.427141268075637</v>
      </c>
      <c r="S1563" s="411">
        <f t="shared" si="486"/>
        <v>17.379310344827587</v>
      </c>
      <c r="T1563" s="366">
        <v>0</v>
      </c>
      <c r="U1563" s="366">
        <v>0</v>
      </c>
      <c r="V1563" s="366">
        <v>0</v>
      </c>
      <c r="W1563" s="366">
        <v>0</v>
      </c>
      <c r="X1563" s="366">
        <v>0</v>
      </c>
      <c r="Y1563" s="366">
        <v>0</v>
      </c>
      <c r="Z1563" s="366">
        <v>0</v>
      </c>
      <c r="AA1563" s="366">
        <v>0</v>
      </c>
      <c r="AB1563" s="366">
        <v>0</v>
      </c>
      <c r="AC1563" s="366">
        <v>0</v>
      </c>
      <c r="AD1563" s="366">
        <v>0</v>
      </c>
      <c r="AE1563" s="366">
        <v>0</v>
      </c>
      <c r="AF1563" s="411">
        <f t="shared" si="470"/>
        <v>0</v>
      </c>
      <c r="AG1563" s="366">
        <v>0</v>
      </c>
      <c r="AH1563" s="366">
        <v>0</v>
      </c>
      <c r="AI1563" s="366">
        <v>0</v>
      </c>
      <c r="AJ1563" s="366">
        <v>0</v>
      </c>
      <c r="AK1563" s="366">
        <v>0</v>
      </c>
      <c r="AL1563" s="366">
        <v>0</v>
      </c>
      <c r="AM1563" s="366">
        <v>0</v>
      </c>
      <c r="AN1563" s="366">
        <v>0</v>
      </c>
      <c r="AO1563" s="366">
        <v>0</v>
      </c>
      <c r="AP1563" s="366">
        <v>0</v>
      </c>
      <c r="AQ1563" s="366">
        <v>0</v>
      </c>
      <c r="AR1563" s="366">
        <v>0</v>
      </c>
      <c r="AS1563" s="411">
        <f t="shared" si="471"/>
        <v>0</v>
      </c>
      <c r="AT1563" s="411">
        <f t="shared" si="472"/>
        <v>0</v>
      </c>
      <c r="AU1563" s="411">
        <f t="shared" si="473"/>
        <v>0</v>
      </c>
      <c r="AV1563" s="411">
        <f t="shared" si="474"/>
        <v>0</v>
      </c>
      <c r="AW1563" s="366">
        <v>0</v>
      </c>
      <c r="AX1563" s="366">
        <v>0</v>
      </c>
      <c r="AY1563" s="366">
        <v>0</v>
      </c>
      <c r="AZ1563" s="366">
        <v>0</v>
      </c>
      <c r="BA1563" s="366">
        <v>0</v>
      </c>
      <c r="BB1563" s="366">
        <v>0</v>
      </c>
      <c r="BC1563" s="366">
        <v>0</v>
      </c>
      <c r="BD1563" s="366">
        <v>0</v>
      </c>
      <c r="BE1563" s="366">
        <v>0</v>
      </c>
      <c r="BF1563" s="366">
        <v>0</v>
      </c>
      <c r="BG1563" s="366">
        <v>0</v>
      </c>
      <c r="BH1563" s="366">
        <v>0</v>
      </c>
      <c r="BI1563" s="411">
        <f t="shared" si="475"/>
        <v>0</v>
      </c>
      <c r="BJ1563" s="366">
        <v>0</v>
      </c>
      <c r="BK1563" s="366">
        <v>0</v>
      </c>
      <c r="BL1563" s="366">
        <v>0</v>
      </c>
      <c r="BM1563" s="366">
        <v>0</v>
      </c>
      <c r="BN1563" s="366">
        <v>0</v>
      </c>
      <c r="BO1563" s="366">
        <v>0</v>
      </c>
      <c r="BP1563" s="366">
        <v>0</v>
      </c>
      <c r="BQ1563" s="366">
        <v>0</v>
      </c>
      <c r="BR1563" s="366">
        <v>0</v>
      </c>
      <c r="BS1563" s="366">
        <v>0</v>
      </c>
      <c r="BT1563" s="366">
        <v>0</v>
      </c>
      <c r="BU1563" s="366">
        <v>0</v>
      </c>
      <c r="BV1563" s="411">
        <f t="shared" si="476"/>
        <v>0</v>
      </c>
      <c r="BW1563" s="366">
        <v>0</v>
      </c>
      <c r="BX1563" s="366">
        <v>0</v>
      </c>
      <c r="BY1563" s="366">
        <v>0</v>
      </c>
      <c r="BZ1563" s="366">
        <v>0</v>
      </c>
      <c r="CA1563" s="366">
        <v>0</v>
      </c>
      <c r="CB1563" s="366">
        <v>0</v>
      </c>
      <c r="CC1563" s="366">
        <v>0</v>
      </c>
      <c r="CD1563" s="366">
        <v>0</v>
      </c>
      <c r="CE1563" s="366">
        <v>0</v>
      </c>
      <c r="CF1563" s="366">
        <v>0</v>
      </c>
      <c r="CG1563" s="366">
        <v>0</v>
      </c>
      <c r="CH1563" s="366">
        <v>0</v>
      </c>
      <c r="CI1563" s="411">
        <f t="shared" si="477"/>
        <v>0</v>
      </c>
      <c r="CJ1563" s="366">
        <v>0</v>
      </c>
      <c r="CK1563" s="366">
        <v>0</v>
      </c>
      <c r="CL1563" s="366">
        <v>0</v>
      </c>
      <c r="CM1563" s="366">
        <v>0</v>
      </c>
      <c r="CN1563" s="366">
        <v>0</v>
      </c>
      <c r="CO1563" s="366">
        <v>0</v>
      </c>
      <c r="CP1563" s="366">
        <v>0</v>
      </c>
      <c r="CQ1563" s="366">
        <v>0</v>
      </c>
      <c r="CR1563" s="366">
        <v>0</v>
      </c>
      <c r="CS1563" s="366">
        <v>0</v>
      </c>
      <c r="CT1563" s="366">
        <v>0</v>
      </c>
      <c r="CU1563" s="366">
        <v>0</v>
      </c>
      <c r="CV1563" s="411">
        <f t="shared" si="478"/>
        <v>0</v>
      </c>
      <c r="CW1563" s="366">
        <v>0</v>
      </c>
      <c r="CX1563" s="366">
        <v>0</v>
      </c>
      <c r="CY1563" s="366">
        <v>0</v>
      </c>
      <c r="CZ1563" s="366">
        <v>0</v>
      </c>
      <c r="DA1563" s="366">
        <v>0</v>
      </c>
      <c r="DB1563" s="366">
        <v>0</v>
      </c>
      <c r="DC1563" s="366">
        <v>0</v>
      </c>
      <c r="DD1563" s="366">
        <v>0</v>
      </c>
      <c r="DE1563" s="366">
        <v>0</v>
      </c>
      <c r="DF1563" s="366">
        <v>0</v>
      </c>
      <c r="DG1563" s="366">
        <v>0</v>
      </c>
      <c r="DH1563" s="366">
        <v>0</v>
      </c>
      <c r="DI1563" s="411">
        <f t="shared" si="479"/>
        <v>0</v>
      </c>
      <c r="DJ1563" s="366">
        <v>0</v>
      </c>
      <c r="DK1563" s="366">
        <v>0</v>
      </c>
      <c r="DL1563" s="366">
        <v>0</v>
      </c>
      <c r="DM1563" s="366">
        <v>0</v>
      </c>
      <c r="DN1563" s="366">
        <v>0</v>
      </c>
      <c r="DO1563" s="366">
        <v>0</v>
      </c>
      <c r="DP1563" s="366">
        <v>0</v>
      </c>
      <c r="DQ1563" s="366">
        <v>0</v>
      </c>
      <c r="DR1563" s="366">
        <v>0</v>
      </c>
      <c r="DS1563" s="366">
        <v>0</v>
      </c>
      <c r="DT1563" s="366">
        <v>0</v>
      </c>
      <c r="DU1563" s="366">
        <v>0</v>
      </c>
      <c r="DV1563" s="411">
        <f t="shared" si="480"/>
        <v>0</v>
      </c>
      <c r="DW1563" s="366">
        <v>0</v>
      </c>
      <c r="DX1563" s="366">
        <v>0</v>
      </c>
      <c r="DY1563" s="366">
        <v>0</v>
      </c>
      <c r="DZ1563" s="366">
        <v>0</v>
      </c>
      <c r="EA1563" s="366">
        <v>0</v>
      </c>
      <c r="EB1563" s="366">
        <v>0</v>
      </c>
      <c r="EC1563" s="366">
        <v>0</v>
      </c>
      <c r="ED1563" s="366">
        <v>0</v>
      </c>
      <c r="EE1563" s="366">
        <v>0</v>
      </c>
      <c r="EF1563" s="366">
        <v>0</v>
      </c>
      <c r="EG1563" s="366">
        <v>0</v>
      </c>
      <c r="EH1563" s="366">
        <v>0</v>
      </c>
      <c r="EI1563" s="411">
        <f t="shared" si="481"/>
        <v>0</v>
      </c>
      <c r="EK1563" s="411">
        <f t="shared" si="482"/>
        <v>124</v>
      </c>
      <c r="EL1563" s="7">
        <f t="shared" si="483"/>
        <v>-124</v>
      </c>
    </row>
    <row r="1564" spans="1:142">
      <c r="A1564" s="365" t="str">
        <f t="shared" si="468"/>
        <v xml:space="preserve"> 260</v>
      </c>
      <c r="B1564" s="366" t="s">
        <v>998</v>
      </c>
      <c r="C1564" s="366" t="s">
        <v>1220</v>
      </c>
      <c r="D1564" s="366">
        <v>0</v>
      </c>
      <c r="E1564" s="366">
        <v>0</v>
      </c>
      <c r="F1564" s="366">
        <v>0</v>
      </c>
      <c r="G1564" s="366">
        <v>0</v>
      </c>
      <c r="H1564" s="366">
        <v>0</v>
      </c>
      <c r="I1564" s="366">
        <v>0</v>
      </c>
      <c r="J1564" s="366">
        <v>0</v>
      </c>
      <c r="K1564" s="366">
        <v>0</v>
      </c>
      <c r="L1564" s="366">
        <v>0</v>
      </c>
      <c r="M1564" s="366">
        <v>16</v>
      </c>
      <c r="N1564" s="366">
        <v>0</v>
      </c>
      <c r="O1564" s="366">
        <v>0</v>
      </c>
      <c r="P1564" s="411">
        <f t="shared" si="469"/>
        <v>16</v>
      </c>
      <c r="Q1564" s="411">
        <f t="shared" si="484"/>
        <v>0</v>
      </c>
      <c r="R1564" s="411">
        <f t="shared" si="485"/>
        <v>0</v>
      </c>
      <c r="S1564" s="411">
        <f t="shared" si="486"/>
        <v>16</v>
      </c>
      <c r="T1564" s="366">
        <v>0</v>
      </c>
      <c r="U1564" s="366">
        <v>0</v>
      </c>
      <c r="V1564" s="366">
        <v>0</v>
      </c>
      <c r="W1564" s="366">
        <v>0</v>
      </c>
      <c r="X1564" s="366">
        <v>0</v>
      </c>
      <c r="Y1564" s="366">
        <v>0</v>
      </c>
      <c r="Z1564" s="366">
        <v>0</v>
      </c>
      <c r="AA1564" s="366">
        <v>0</v>
      </c>
      <c r="AB1564" s="366">
        <v>0</v>
      </c>
      <c r="AC1564" s="366">
        <v>0</v>
      </c>
      <c r="AD1564" s="366">
        <v>0</v>
      </c>
      <c r="AE1564" s="366">
        <v>0</v>
      </c>
      <c r="AF1564" s="411">
        <f t="shared" si="470"/>
        <v>0</v>
      </c>
      <c r="AG1564" s="366">
        <v>0</v>
      </c>
      <c r="AH1564" s="366">
        <v>0</v>
      </c>
      <c r="AI1564" s="366">
        <v>0</v>
      </c>
      <c r="AJ1564" s="366">
        <v>0</v>
      </c>
      <c r="AK1564" s="366">
        <v>0</v>
      </c>
      <c r="AL1564" s="366">
        <v>0</v>
      </c>
      <c r="AM1564" s="366">
        <v>0</v>
      </c>
      <c r="AN1564" s="366">
        <v>0</v>
      </c>
      <c r="AO1564" s="366">
        <v>0</v>
      </c>
      <c r="AP1564" s="366">
        <v>0</v>
      </c>
      <c r="AQ1564" s="366">
        <v>0</v>
      </c>
      <c r="AR1564" s="366">
        <v>0</v>
      </c>
      <c r="AS1564" s="411">
        <f t="shared" si="471"/>
        <v>0</v>
      </c>
      <c r="AT1564" s="411">
        <f t="shared" si="472"/>
        <v>0</v>
      </c>
      <c r="AU1564" s="411">
        <f t="shared" si="473"/>
        <v>0</v>
      </c>
      <c r="AV1564" s="411">
        <f t="shared" si="474"/>
        <v>0</v>
      </c>
      <c r="AW1564" s="366">
        <v>0</v>
      </c>
      <c r="AX1564" s="366">
        <v>0</v>
      </c>
      <c r="AY1564" s="366">
        <v>0</v>
      </c>
      <c r="AZ1564" s="366">
        <v>0</v>
      </c>
      <c r="BA1564" s="366">
        <v>0</v>
      </c>
      <c r="BB1564" s="366">
        <v>0</v>
      </c>
      <c r="BC1564" s="366">
        <v>0</v>
      </c>
      <c r="BD1564" s="366">
        <v>0</v>
      </c>
      <c r="BE1564" s="366">
        <v>0</v>
      </c>
      <c r="BF1564" s="366">
        <v>0</v>
      </c>
      <c r="BG1564" s="366">
        <v>0</v>
      </c>
      <c r="BH1564" s="366">
        <v>0</v>
      </c>
      <c r="BI1564" s="411">
        <f t="shared" si="475"/>
        <v>0</v>
      </c>
      <c r="BJ1564" s="366">
        <v>0</v>
      </c>
      <c r="BK1564" s="366">
        <v>0</v>
      </c>
      <c r="BL1564" s="366">
        <v>0</v>
      </c>
      <c r="BM1564" s="366">
        <v>0</v>
      </c>
      <c r="BN1564" s="366">
        <v>0</v>
      </c>
      <c r="BO1564" s="366">
        <v>0</v>
      </c>
      <c r="BP1564" s="366">
        <v>0</v>
      </c>
      <c r="BQ1564" s="366">
        <v>0</v>
      </c>
      <c r="BR1564" s="366">
        <v>0</v>
      </c>
      <c r="BS1564" s="366">
        <v>0</v>
      </c>
      <c r="BT1564" s="366">
        <v>0</v>
      </c>
      <c r="BU1564" s="366">
        <v>0</v>
      </c>
      <c r="BV1564" s="411">
        <f t="shared" si="476"/>
        <v>0</v>
      </c>
      <c r="BW1564" s="366">
        <v>0</v>
      </c>
      <c r="BX1564" s="366">
        <v>0</v>
      </c>
      <c r="BY1564" s="366">
        <v>0</v>
      </c>
      <c r="BZ1564" s="366">
        <v>0</v>
      </c>
      <c r="CA1564" s="366">
        <v>0</v>
      </c>
      <c r="CB1564" s="366">
        <v>0</v>
      </c>
      <c r="CC1564" s="366">
        <v>0</v>
      </c>
      <c r="CD1564" s="366">
        <v>0</v>
      </c>
      <c r="CE1564" s="366">
        <v>0</v>
      </c>
      <c r="CF1564" s="366">
        <v>0</v>
      </c>
      <c r="CG1564" s="366">
        <v>0</v>
      </c>
      <c r="CH1564" s="366">
        <v>0</v>
      </c>
      <c r="CI1564" s="411">
        <f t="shared" si="477"/>
        <v>0</v>
      </c>
      <c r="CJ1564" s="366">
        <v>0</v>
      </c>
      <c r="CK1564" s="366">
        <v>0</v>
      </c>
      <c r="CL1564" s="366">
        <v>0</v>
      </c>
      <c r="CM1564" s="366">
        <v>0</v>
      </c>
      <c r="CN1564" s="366">
        <v>0</v>
      </c>
      <c r="CO1564" s="366">
        <v>0</v>
      </c>
      <c r="CP1564" s="366">
        <v>0</v>
      </c>
      <c r="CQ1564" s="366">
        <v>0</v>
      </c>
      <c r="CR1564" s="366">
        <v>0</v>
      </c>
      <c r="CS1564" s="366">
        <v>0</v>
      </c>
      <c r="CT1564" s="366">
        <v>0</v>
      </c>
      <c r="CU1564" s="366">
        <v>0</v>
      </c>
      <c r="CV1564" s="411">
        <f t="shared" si="478"/>
        <v>0</v>
      </c>
      <c r="CW1564" s="366">
        <v>0</v>
      </c>
      <c r="CX1564" s="366">
        <v>0</v>
      </c>
      <c r="CY1564" s="366">
        <v>0</v>
      </c>
      <c r="CZ1564" s="366">
        <v>0</v>
      </c>
      <c r="DA1564" s="366">
        <v>0</v>
      </c>
      <c r="DB1564" s="366">
        <v>0</v>
      </c>
      <c r="DC1564" s="366">
        <v>0</v>
      </c>
      <c r="DD1564" s="366">
        <v>0</v>
      </c>
      <c r="DE1564" s="366">
        <v>0</v>
      </c>
      <c r="DF1564" s="366">
        <v>0</v>
      </c>
      <c r="DG1564" s="366">
        <v>0</v>
      </c>
      <c r="DH1564" s="366">
        <v>0</v>
      </c>
      <c r="DI1564" s="411">
        <f t="shared" si="479"/>
        <v>0</v>
      </c>
      <c r="DJ1564" s="366">
        <v>0</v>
      </c>
      <c r="DK1564" s="366">
        <v>0</v>
      </c>
      <c r="DL1564" s="366">
        <v>0</v>
      </c>
      <c r="DM1564" s="366">
        <v>0</v>
      </c>
      <c r="DN1564" s="366">
        <v>0</v>
      </c>
      <c r="DO1564" s="366">
        <v>0</v>
      </c>
      <c r="DP1564" s="366">
        <v>0</v>
      </c>
      <c r="DQ1564" s="366">
        <v>0</v>
      </c>
      <c r="DR1564" s="366">
        <v>0</v>
      </c>
      <c r="DS1564" s="366">
        <v>0</v>
      </c>
      <c r="DT1564" s="366">
        <v>0</v>
      </c>
      <c r="DU1564" s="366">
        <v>0</v>
      </c>
      <c r="DV1564" s="411">
        <f t="shared" si="480"/>
        <v>0</v>
      </c>
      <c r="DW1564" s="366">
        <v>0</v>
      </c>
      <c r="DX1564" s="366">
        <v>0</v>
      </c>
      <c r="DY1564" s="366">
        <v>0</v>
      </c>
      <c r="DZ1564" s="366">
        <v>0</v>
      </c>
      <c r="EA1564" s="366">
        <v>0</v>
      </c>
      <c r="EB1564" s="366">
        <v>0</v>
      </c>
      <c r="EC1564" s="366">
        <v>0</v>
      </c>
      <c r="ED1564" s="366">
        <v>0</v>
      </c>
      <c r="EE1564" s="366">
        <v>0</v>
      </c>
      <c r="EF1564" s="366">
        <v>0</v>
      </c>
      <c r="EG1564" s="366">
        <v>0</v>
      </c>
      <c r="EH1564" s="366">
        <v>0</v>
      </c>
      <c r="EI1564" s="411">
        <f t="shared" si="481"/>
        <v>0</v>
      </c>
      <c r="EK1564" s="411">
        <f t="shared" si="482"/>
        <v>16</v>
      </c>
      <c r="EL1564" s="7">
        <f t="shared" si="483"/>
        <v>-16</v>
      </c>
    </row>
    <row r="1565" spans="1:142">
      <c r="A1565" s="365" t="str">
        <f t="shared" si="468"/>
        <v xml:space="preserve"> 260</v>
      </c>
      <c r="B1565" s="366" t="s">
        <v>998</v>
      </c>
      <c r="C1565" s="366" t="s">
        <v>1221</v>
      </c>
      <c r="D1565" s="366">
        <v>0</v>
      </c>
      <c r="E1565" s="366">
        <v>0</v>
      </c>
      <c r="F1565" s="366">
        <v>0</v>
      </c>
      <c r="G1565" s="366">
        <v>0</v>
      </c>
      <c r="H1565" s="366">
        <v>0</v>
      </c>
      <c r="I1565" s="366">
        <v>0</v>
      </c>
      <c r="J1565" s="366">
        <v>0</v>
      </c>
      <c r="K1565" s="366">
        <v>0</v>
      </c>
      <c r="L1565" s="366">
        <v>0</v>
      </c>
      <c r="M1565" s="366">
        <v>16</v>
      </c>
      <c r="N1565" s="366">
        <v>0</v>
      </c>
      <c r="O1565" s="366">
        <v>0</v>
      </c>
      <c r="P1565" s="411">
        <f t="shared" si="469"/>
        <v>16</v>
      </c>
      <c r="Q1565" s="411">
        <f t="shared" si="484"/>
        <v>0</v>
      </c>
      <c r="R1565" s="411">
        <f t="shared" si="485"/>
        <v>0</v>
      </c>
      <c r="S1565" s="411">
        <f t="shared" si="486"/>
        <v>16</v>
      </c>
      <c r="T1565" s="366">
        <v>0</v>
      </c>
      <c r="U1565" s="366">
        <v>0</v>
      </c>
      <c r="V1565" s="366">
        <v>0</v>
      </c>
      <c r="W1565" s="366">
        <v>0</v>
      </c>
      <c r="X1565" s="366">
        <v>0</v>
      </c>
      <c r="Y1565" s="366">
        <v>0</v>
      </c>
      <c r="Z1565" s="366">
        <v>0</v>
      </c>
      <c r="AA1565" s="366">
        <v>0</v>
      </c>
      <c r="AB1565" s="366">
        <v>0</v>
      </c>
      <c r="AC1565" s="366">
        <v>0</v>
      </c>
      <c r="AD1565" s="366">
        <v>0</v>
      </c>
      <c r="AE1565" s="366">
        <v>0</v>
      </c>
      <c r="AF1565" s="411">
        <f t="shared" si="470"/>
        <v>0</v>
      </c>
      <c r="AG1565" s="366">
        <v>0</v>
      </c>
      <c r="AH1565" s="366">
        <v>0</v>
      </c>
      <c r="AI1565" s="366">
        <v>0</v>
      </c>
      <c r="AJ1565" s="366">
        <v>0</v>
      </c>
      <c r="AK1565" s="366">
        <v>0</v>
      </c>
      <c r="AL1565" s="366">
        <v>0</v>
      </c>
      <c r="AM1565" s="366">
        <v>0</v>
      </c>
      <c r="AN1565" s="366">
        <v>0</v>
      </c>
      <c r="AO1565" s="366">
        <v>0</v>
      </c>
      <c r="AP1565" s="366">
        <v>0</v>
      </c>
      <c r="AQ1565" s="366">
        <v>0</v>
      </c>
      <c r="AR1565" s="366">
        <v>0</v>
      </c>
      <c r="AS1565" s="411">
        <f t="shared" si="471"/>
        <v>0</v>
      </c>
      <c r="AT1565" s="411">
        <f t="shared" si="472"/>
        <v>0</v>
      </c>
      <c r="AU1565" s="411">
        <f t="shared" si="473"/>
        <v>0</v>
      </c>
      <c r="AV1565" s="411">
        <f t="shared" si="474"/>
        <v>0</v>
      </c>
      <c r="AW1565" s="366">
        <v>0</v>
      </c>
      <c r="AX1565" s="366">
        <v>0</v>
      </c>
      <c r="AY1565" s="366">
        <v>0</v>
      </c>
      <c r="AZ1565" s="366">
        <v>0</v>
      </c>
      <c r="BA1565" s="366">
        <v>0</v>
      </c>
      <c r="BB1565" s="366">
        <v>0</v>
      </c>
      <c r="BC1565" s="366">
        <v>0</v>
      </c>
      <c r="BD1565" s="366">
        <v>0</v>
      </c>
      <c r="BE1565" s="366">
        <v>0</v>
      </c>
      <c r="BF1565" s="366">
        <v>0</v>
      </c>
      <c r="BG1565" s="366">
        <v>0</v>
      </c>
      <c r="BH1565" s="366">
        <v>0</v>
      </c>
      <c r="BI1565" s="411">
        <f t="shared" si="475"/>
        <v>0</v>
      </c>
      <c r="BJ1565" s="366">
        <v>0</v>
      </c>
      <c r="BK1565" s="366">
        <v>0</v>
      </c>
      <c r="BL1565" s="366">
        <v>0</v>
      </c>
      <c r="BM1565" s="366">
        <v>0</v>
      </c>
      <c r="BN1565" s="366">
        <v>0</v>
      </c>
      <c r="BO1565" s="366">
        <v>0</v>
      </c>
      <c r="BP1565" s="366">
        <v>0</v>
      </c>
      <c r="BQ1565" s="366">
        <v>0</v>
      </c>
      <c r="BR1565" s="366">
        <v>0</v>
      </c>
      <c r="BS1565" s="366">
        <v>0</v>
      </c>
      <c r="BT1565" s="366">
        <v>0</v>
      </c>
      <c r="BU1565" s="366">
        <v>0</v>
      </c>
      <c r="BV1565" s="411">
        <f t="shared" si="476"/>
        <v>0</v>
      </c>
      <c r="BW1565" s="366">
        <v>0</v>
      </c>
      <c r="BX1565" s="366">
        <v>0</v>
      </c>
      <c r="BY1565" s="366">
        <v>0</v>
      </c>
      <c r="BZ1565" s="366">
        <v>0</v>
      </c>
      <c r="CA1565" s="366">
        <v>0</v>
      </c>
      <c r="CB1565" s="366">
        <v>0</v>
      </c>
      <c r="CC1565" s="366">
        <v>0</v>
      </c>
      <c r="CD1565" s="366">
        <v>0</v>
      </c>
      <c r="CE1565" s="366">
        <v>0</v>
      </c>
      <c r="CF1565" s="366">
        <v>0</v>
      </c>
      <c r="CG1565" s="366">
        <v>0</v>
      </c>
      <c r="CH1565" s="366">
        <v>0</v>
      </c>
      <c r="CI1565" s="411">
        <f t="shared" si="477"/>
        <v>0</v>
      </c>
      <c r="CJ1565" s="366">
        <v>0</v>
      </c>
      <c r="CK1565" s="366">
        <v>0</v>
      </c>
      <c r="CL1565" s="366">
        <v>0</v>
      </c>
      <c r="CM1565" s="366">
        <v>0</v>
      </c>
      <c r="CN1565" s="366">
        <v>0</v>
      </c>
      <c r="CO1565" s="366">
        <v>0</v>
      </c>
      <c r="CP1565" s="366">
        <v>0</v>
      </c>
      <c r="CQ1565" s="366">
        <v>0</v>
      </c>
      <c r="CR1565" s="366">
        <v>0</v>
      </c>
      <c r="CS1565" s="366">
        <v>0</v>
      </c>
      <c r="CT1565" s="366">
        <v>0</v>
      </c>
      <c r="CU1565" s="366">
        <v>0</v>
      </c>
      <c r="CV1565" s="411">
        <f t="shared" si="478"/>
        <v>0</v>
      </c>
      <c r="CW1565" s="366">
        <v>0</v>
      </c>
      <c r="CX1565" s="366">
        <v>0</v>
      </c>
      <c r="CY1565" s="366">
        <v>0</v>
      </c>
      <c r="CZ1565" s="366">
        <v>0</v>
      </c>
      <c r="DA1565" s="366">
        <v>0</v>
      </c>
      <c r="DB1565" s="366">
        <v>0</v>
      </c>
      <c r="DC1565" s="366">
        <v>0</v>
      </c>
      <c r="DD1565" s="366">
        <v>0</v>
      </c>
      <c r="DE1565" s="366">
        <v>0</v>
      </c>
      <c r="DF1565" s="366">
        <v>0</v>
      </c>
      <c r="DG1565" s="366">
        <v>0</v>
      </c>
      <c r="DH1565" s="366">
        <v>0</v>
      </c>
      <c r="DI1565" s="411">
        <f t="shared" si="479"/>
        <v>0</v>
      </c>
      <c r="DJ1565" s="366">
        <v>0</v>
      </c>
      <c r="DK1565" s="366">
        <v>0</v>
      </c>
      <c r="DL1565" s="366">
        <v>0</v>
      </c>
      <c r="DM1565" s="366">
        <v>0</v>
      </c>
      <c r="DN1565" s="366">
        <v>0</v>
      </c>
      <c r="DO1565" s="366">
        <v>0</v>
      </c>
      <c r="DP1565" s="366">
        <v>0</v>
      </c>
      <c r="DQ1565" s="366">
        <v>0</v>
      </c>
      <c r="DR1565" s="366">
        <v>0</v>
      </c>
      <c r="DS1565" s="366">
        <v>0</v>
      </c>
      <c r="DT1565" s="366">
        <v>0</v>
      </c>
      <c r="DU1565" s="366">
        <v>0</v>
      </c>
      <c r="DV1565" s="411">
        <f t="shared" si="480"/>
        <v>0</v>
      </c>
      <c r="DW1565" s="366">
        <v>0</v>
      </c>
      <c r="DX1565" s="366">
        <v>0</v>
      </c>
      <c r="DY1565" s="366">
        <v>0</v>
      </c>
      <c r="DZ1565" s="366">
        <v>0</v>
      </c>
      <c r="EA1565" s="366">
        <v>0</v>
      </c>
      <c r="EB1565" s="366">
        <v>0</v>
      </c>
      <c r="EC1565" s="366">
        <v>0</v>
      </c>
      <c r="ED1565" s="366">
        <v>0</v>
      </c>
      <c r="EE1565" s="366">
        <v>0</v>
      </c>
      <c r="EF1565" s="366">
        <v>0</v>
      </c>
      <c r="EG1565" s="366">
        <v>0</v>
      </c>
      <c r="EH1565" s="366">
        <v>0</v>
      </c>
      <c r="EI1565" s="411">
        <f t="shared" si="481"/>
        <v>0</v>
      </c>
      <c r="EK1565" s="411">
        <f t="shared" si="482"/>
        <v>16</v>
      </c>
      <c r="EL1565" s="7">
        <f t="shared" si="483"/>
        <v>-16</v>
      </c>
    </row>
    <row r="1566" spans="1:142">
      <c r="A1566" s="365" t="str">
        <f t="shared" si="468"/>
        <v xml:space="preserve"> 260</v>
      </c>
      <c r="B1566" s="366" t="s">
        <v>998</v>
      </c>
      <c r="C1566" s="366" t="s">
        <v>1223</v>
      </c>
      <c r="D1566" s="366">
        <v>0</v>
      </c>
      <c r="E1566" s="366">
        <v>0</v>
      </c>
      <c r="F1566" s="366">
        <v>0</v>
      </c>
      <c r="G1566" s="366">
        <v>0</v>
      </c>
      <c r="H1566" s="366">
        <v>0</v>
      </c>
      <c r="I1566" s="366">
        <v>0</v>
      </c>
      <c r="J1566" s="366">
        <v>0</v>
      </c>
      <c r="K1566" s="366">
        <v>0</v>
      </c>
      <c r="L1566" s="366">
        <v>0</v>
      </c>
      <c r="M1566" s="366">
        <v>16</v>
      </c>
      <c r="N1566" s="366">
        <v>0</v>
      </c>
      <c r="O1566" s="366">
        <v>0</v>
      </c>
      <c r="P1566" s="411">
        <f t="shared" si="469"/>
        <v>16</v>
      </c>
      <c r="Q1566" s="411">
        <f t="shared" si="484"/>
        <v>0</v>
      </c>
      <c r="R1566" s="411">
        <f t="shared" si="485"/>
        <v>0</v>
      </c>
      <c r="S1566" s="411">
        <f t="shared" si="486"/>
        <v>16</v>
      </c>
      <c r="T1566" s="366">
        <v>0</v>
      </c>
      <c r="U1566" s="366">
        <v>0</v>
      </c>
      <c r="V1566" s="366">
        <v>0</v>
      </c>
      <c r="W1566" s="366">
        <v>0</v>
      </c>
      <c r="X1566" s="366">
        <v>0</v>
      </c>
      <c r="Y1566" s="366">
        <v>0</v>
      </c>
      <c r="Z1566" s="366">
        <v>0</v>
      </c>
      <c r="AA1566" s="366">
        <v>0</v>
      </c>
      <c r="AB1566" s="366">
        <v>0</v>
      </c>
      <c r="AC1566" s="366">
        <v>0</v>
      </c>
      <c r="AD1566" s="366">
        <v>0</v>
      </c>
      <c r="AE1566" s="366">
        <v>0</v>
      </c>
      <c r="AF1566" s="411">
        <f t="shared" si="470"/>
        <v>0</v>
      </c>
      <c r="AG1566" s="366">
        <v>0</v>
      </c>
      <c r="AH1566" s="366">
        <v>0</v>
      </c>
      <c r="AI1566" s="366">
        <v>0</v>
      </c>
      <c r="AJ1566" s="366">
        <v>0</v>
      </c>
      <c r="AK1566" s="366">
        <v>0</v>
      </c>
      <c r="AL1566" s="366">
        <v>0</v>
      </c>
      <c r="AM1566" s="366">
        <v>0</v>
      </c>
      <c r="AN1566" s="366">
        <v>0</v>
      </c>
      <c r="AO1566" s="366">
        <v>0</v>
      </c>
      <c r="AP1566" s="366">
        <v>0</v>
      </c>
      <c r="AQ1566" s="366">
        <v>0</v>
      </c>
      <c r="AR1566" s="366">
        <v>0</v>
      </c>
      <c r="AS1566" s="411">
        <f t="shared" si="471"/>
        <v>0</v>
      </c>
      <c r="AT1566" s="411">
        <f t="shared" si="472"/>
        <v>0</v>
      </c>
      <c r="AU1566" s="411">
        <f t="shared" si="473"/>
        <v>0</v>
      </c>
      <c r="AV1566" s="411">
        <f t="shared" si="474"/>
        <v>0</v>
      </c>
      <c r="AW1566" s="366">
        <v>0</v>
      </c>
      <c r="AX1566" s="366">
        <v>0</v>
      </c>
      <c r="AY1566" s="366">
        <v>0</v>
      </c>
      <c r="AZ1566" s="366">
        <v>0</v>
      </c>
      <c r="BA1566" s="366">
        <v>0</v>
      </c>
      <c r="BB1566" s="366">
        <v>0</v>
      </c>
      <c r="BC1566" s="366">
        <v>0</v>
      </c>
      <c r="BD1566" s="366">
        <v>0</v>
      </c>
      <c r="BE1566" s="366">
        <v>0</v>
      </c>
      <c r="BF1566" s="366">
        <v>0</v>
      </c>
      <c r="BG1566" s="366">
        <v>0</v>
      </c>
      <c r="BH1566" s="366">
        <v>0</v>
      </c>
      <c r="BI1566" s="411">
        <f t="shared" si="475"/>
        <v>0</v>
      </c>
      <c r="BJ1566" s="366">
        <v>0</v>
      </c>
      <c r="BK1566" s="366">
        <v>0</v>
      </c>
      <c r="BL1566" s="366">
        <v>0</v>
      </c>
      <c r="BM1566" s="366">
        <v>0</v>
      </c>
      <c r="BN1566" s="366">
        <v>0</v>
      </c>
      <c r="BO1566" s="366">
        <v>0</v>
      </c>
      <c r="BP1566" s="366">
        <v>0</v>
      </c>
      <c r="BQ1566" s="366">
        <v>0</v>
      </c>
      <c r="BR1566" s="366">
        <v>0</v>
      </c>
      <c r="BS1566" s="366">
        <v>0</v>
      </c>
      <c r="BT1566" s="366">
        <v>0</v>
      </c>
      <c r="BU1566" s="366">
        <v>0</v>
      </c>
      <c r="BV1566" s="411">
        <f t="shared" si="476"/>
        <v>0</v>
      </c>
      <c r="BW1566" s="366">
        <v>0</v>
      </c>
      <c r="BX1566" s="366">
        <v>0</v>
      </c>
      <c r="BY1566" s="366">
        <v>0</v>
      </c>
      <c r="BZ1566" s="366">
        <v>0</v>
      </c>
      <c r="CA1566" s="366">
        <v>0</v>
      </c>
      <c r="CB1566" s="366">
        <v>0</v>
      </c>
      <c r="CC1566" s="366">
        <v>0</v>
      </c>
      <c r="CD1566" s="366">
        <v>0</v>
      </c>
      <c r="CE1566" s="366">
        <v>0</v>
      </c>
      <c r="CF1566" s="366">
        <v>0</v>
      </c>
      <c r="CG1566" s="366">
        <v>0</v>
      </c>
      <c r="CH1566" s="366">
        <v>0</v>
      </c>
      <c r="CI1566" s="411">
        <f t="shared" si="477"/>
        <v>0</v>
      </c>
      <c r="CJ1566" s="366">
        <v>0</v>
      </c>
      <c r="CK1566" s="366">
        <v>0</v>
      </c>
      <c r="CL1566" s="366">
        <v>0</v>
      </c>
      <c r="CM1566" s="366">
        <v>0</v>
      </c>
      <c r="CN1566" s="366">
        <v>0</v>
      </c>
      <c r="CO1566" s="366">
        <v>0</v>
      </c>
      <c r="CP1566" s="366">
        <v>0</v>
      </c>
      <c r="CQ1566" s="366">
        <v>0</v>
      </c>
      <c r="CR1566" s="366">
        <v>0</v>
      </c>
      <c r="CS1566" s="366">
        <v>0</v>
      </c>
      <c r="CT1566" s="366">
        <v>0</v>
      </c>
      <c r="CU1566" s="366">
        <v>0</v>
      </c>
      <c r="CV1566" s="411">
        <f t="shared" si="478"/>
        <v>0</v>
      </c>
      <c r="CW1566" s="366">
        <v>0</v>
      </c>
      <c r="CX1566" s="366">
        <v>0</v>
      </c>
      <c r="CY1566" s="366">
        <v>0</v>
      </c>
      <c r="CZ1566" s="366">
        <v>0</v>
      </c>
      <c r="DA1566" s="366">
        <v>0</v>
      </c>
      <c r="DB1566" s="366">
        <v>0</v>
      </c>
      <c r="DC1566" s="366">
        <v>0</v>
      </c>
      <c r="DD1566" s="366">
        <v>0</v>
      </c>
      <c r="DE1566" s="366">
        <v>0</v>
      </c>
      <c r="DF1566" s="366">
        <v>0</v>
      </c>
      <c r="DG1566" s="366">
        <v>0</v>
      </c>
      <c r="DH1566" s="366">
        <v>0</v>
      </c>
      <c r="DI1566" s="411">
        <f t="shared" si="479"/>
        <v>0</v>
      </c>
      <c r="DJ1566" s="366">
        <v>0</v>
      </c>
      <c r="DK1566" s="366">
        <v>0</v>
      </c>
      <c r="DL1566" s="366">
        <v>0</v>
      </c>
      <c r="DM1566" s="366">
        <v>0</v>
      </c>
      <c r="DN1566" s="366">
        <v>0</v>
      </c>
      <c r="DO1566" s="366">
        <v>0</v>
      </c>
      <c r="DP1566" s="366">
        <v>0</v>
      </c>
      <c r="DQ1566" s="366">
        <v>0</v>
      </c>
      <c r="DR1566" s="366">
        <v>0</v>
      </c>
      <c r="DS1566" s="366">
        <v>0</v>
      </c>
      <c r="DT1566" s="366">
        <v>0</v>
      </c>
      <c r="DU1566" s="366">
        <v>0</v>
      </c>
      <c r="DV1566" s="411">
        <f t="shared" si="480"/>
        <v>0</v>
      </c>
      <c r="DW1566" s="366">
        <v>0</v>
      </c>
      <c r="DX1566" s="366">
        <v>0</v>
      </c>
      <c r="DY1566" s="366">
        <v>0</v>
      </c>
      <c r="DZ1566" s="366">
        <v>0</v>
      </c>
      <c r="EA1566" s="366">
        <v>0</v>
      </c>
      <c r="EB1566" s="366">
        <v>0</v>
      </c>
      <c r="EC1566" s="366">
        <v>0</v>
      </c>
      <c r="ED1566" s="366">
        <v>0</v>
      </c>
      <c r="EE1566" s="366">
        <v>0</v>
      </c>
      <c r="EF1566" s="366">
        <v>0</v>
      </c>
      <c r="EG1566" s="366">
        <v>0</v>
      </c>
      <c r="EH1566" s="366">
        <v>0</v>
      </c>
      <c r="EI1566" s="411">
        <f t="shared" si="481"/>
        <v>0</v>
      </c>
      <c r="EK1566" s="411">
        <f t="shared" si="482"/>
        <v>16</v>
      </c>
      <c r="EL1566" s="7">
        <f t="shared" si="483"/>
        <v>-16</v>
      </c>
    </row>
    <row r="1567" spans="1:142">
      <c r="A1567" s="365" t="str">
        <f t="shared" si="468"/>
        <v xml:space="preserve"> 260</v>
      </c>
      <c r="B1567" s="366" t="s">
        <v>998</v>
      </c>
      <c r="C1567" s="366" t="s">
        <v>1196</v>
      </c>
      <c r="D1567" s="366">
        <v>4</v>
      </c>
      <c r="E1567" s="366">
        <v>4</v>
      </c>
      <c r="F1567" s="366">
        <v>4</v>
      </c>
      <c r="G1567" s="366">
        <v>4</v>
      </c>
      <c r="H1567" s="366">
        <v>4</v>
      </c>
      <c r="I1567" s="366">
        <v>5</v>
      </c>
      <c r="J1567" s="366">
        <v>4</v>
      </c>
      <c r="K1567" s="366">
        <v>4</v>
      </c>
      <c r="L1567" s="366">
        <v>5</v>
      </c>
      <c r="M1567" s="366">
        <v>4</v>
      </c>
      <c r="N1567" s="366">
        <v>4</v>
      </c>
      <c r="O1567" s="366">
        <v>5</v>
      </c>
      <c r="P1567" s="411">
        <f t="shared" si="469"/>
        <v>51</v>
      </c>
      <c r="Q1567" s="411">
        <f t="shared" si="484"/>
        <v>28.870967741935484</v>
      </c>
      <c r="R1567" s="411">
        <f t="shared" si="485"/>
        <v>7.7497219132369297</v>
      </c>
      <c r="S1567" s="411">
        <f t="shared" si="486"/>
        <v>14.379310344827587</v>
      </c>
      <c r="T1567" s="366">
        <v>0</v>
      </c>
      <c r="U1567" s="366">
        <v>0</v>
      </c>
      <c r="V1567" s="366">
        <v>0</v>
      </c>
      <c r="W1567" s="366">
        <v>0</v>
      </c>
      <c r="X1567" s="366">
        <v>0</v>
      </c>
      <c r="Y1567" s="366">
        <v>0</v>
      </c>
      <c r="Z1567" s="366">
        <v>0</v>
      </c>
      <c r="AA1567" s="366">
        <v>0</v>
      </c>
      <c r="AB1567" s="366">
        <v>0</v>
      </c>
      <c r="AC1567" s="366">
        <v>0</v>
      </c>
      <c r="AD1567" s="366">
        <v>0</v>
      </c>
      <c r="AE1567" s="366">
        <v>0</v>
      </c>
      <c r="AF1567" s="411">
        <f t="shared" si="470"/>
        <v>0</v>
      </c>
      <c r="AG1567" s="366">
        <v>0</v>
      </c>
      <c r="AH1567" s="366">
        <v>0</v>
      </c>
      <c r="AI1567" s="366">
        <v>0</v>
      </c>
      <c r="AJ1567" s="366">
        <v>0</v>
      </c>
      <c r="AK1567" s="366">
        <v>0</v>
      </c>
      <c r="AL1567" s="366">
        <v>0</v>
      </c>
      <c r="AM1567" s="366">
        <v>0</v>
      </c>
      <c r="AN1567" s="366">
        <v>0</v>
      </c>
      <c r="AO1567" s="366">
        <v>0</v>
      </c>
      <c r="AP1567" s="366">
        <v>0</v>
      </c>
      <c r="AQ1567" s="366">
        <v>0</v>
      </c>
      <c r="AR1567" s="366">
        <v>0</v>
      </c>
      <c r="AS1567" s="411">
        <f t="shared" si="471"/>
        <v>0</v>
      </c>
      <c r="AT1567" s="411">
        <f t="shared" si="472"/>
        <v>0</v>
      </c>
      <c r="AU1567" s="411">
        <f t="shared" si="473"/>
        <v>0</v>
      </c>
      <c r="AV1567" s="411">
        <f t="shared" si="474"/>
        <v>0</v>
      </c>
      <c r="AW1567" s="366">
        <v>0</v>
      </c>
      <c r="AX1567" s="366">
        <v>0</v>
      </c>
      <c r="AY1567" s="366">
        <v>0</v>
      </c>
      <c r="AZ1567" s="366">
        <v>0</v>
      </c>
      <c r="BA1567" s="366">
        <v>0</v>
      </c>
      <c r="BB1567" s="366">
        <v>0</v>
      </c>
      <c r="BC1567" s="366">
        <v>0</v>
      </c>
      <c r="BD1567" s="366">
        <v>0</v>
      </c>
      <c r="BE1567" s="366">
        <v>0</v>
      </c>
      <c r="BF1567" s="366">
        <v>0</v>
      </c>
      <c r="BG1567" s="366">
        <v>0</v>
      </c>
      <c r="BH1567" s="366">
        <v>0</v>
      </c>
      <c r="BI1567" s="411">
        <f t="shared" si="475"/>
        <v>0</v>
      </c>
      <c r="BJ1567" s="366">
        <v>0</v>
      </c>
      <c r="BK1567" s="366">
        <v>0</v>
      </c>
      <c r="BL1567" s="366">
        <v>0</v>
      </c>
      <c r="BM1567" s="366">
        <v>0</v>
      </c>
      <c r="BN1567" s="366">
        <v>0</v>
      </c>
      <c r="BO1567" s="366">
        <v>0</v>
      </c>
      <c r="BP1567" s="366">
        <v>0</v>
      </c>
      <c r="BQ1567" s="366">
        <v>0</v>
      </c>
      <c r="BR1567" s="366">
        <v>0</v>
      </c>
      <c r="BS1567" s="366">
        <v>0</v>
      </c>
      <c r="BT1567" s="366">
        <v>0</v>
      </c>
      <c r="BU1567" s="366">
        <v>0</v>
      </c>
      <c r="BV1567" s="411">
        <f t="shared" si="476"/>
        <v>0</v>
      </c>
      <c r="BW1567" s="366">
        <v>0</v>
      </c>
      <c r="BX1567" s="366">
        <v>0</v>
      </c>
      <c r="BY1567" s="366">
        <v>0</v>
      </c>
      <c r="BZ1567" s="366">
        <v>0</v>
      </c>
      <c r="CA1567" s="366">
        <v>0</v>
      </c>
      <c r="CB1567" s="366">
        <v>0</v>
      </c>
      <c r="CC1567" s="366">
        <v>0</v>
      </c>
      <c r="CD1567" s="366">
        <v>0</v>
      </c>
      <c r="CE1567" s="366">
        <v>0</v>
      </c>
      <c r="CF1567" s="366">
        <v>0</v>
      </c>
      <c r="CG1567" s="366">
        <v>0</v>
      </c>
      <c r="CH1567" s="366">
        <v>0</v>
      </c>
      <c r="CI1567" s="411">
        <f t="shared" si="477"/>
        <v>0</v>
      </c>
      <c r="CJ1567" s="366">
        <v>0</v>
      </c>
      <c r="CK1567" s="366">
        <v>0</v>
      </c>
      <c r="CL1567" s="366">
        <v>0</v>
      </c>
      <c r="CM1567" s="366">
        <v>0</v>
      </c>
      <c r="CN1567" s="366">
        <v>0</v>
      </c>
      <c r="CO1567" s="366">
        <v>0</v>
      </c>
      <c r="CP1567" s="366">
        <v>0</v>
      </c>
      <c r="CQ1567" s="366">
        <v>0</v>
      </c>
      <c r="CR1567" s="366">
        <v>0</v>
      </c>
      <c r="CS1567" s="366">
        <v>0</v>
      </c>
      <c r="CT1567" s="366">
        <v>0</v>
      </c>
      <c r="CU1567" s="366">
        <v>0</v>
      </c>
      <c r="CV1567" s="411">
        <f t="shared" si="478"/>
        <v>0</v>
      </c>
      <c r="CW1567" s="366">
        <v>0</v>
      </c>
      <c r="CX1567" s="366">
        <v>0</v>
      </c>
      <c r="CY1567" s="366">
        <v>0</v>
      </c>
      <c r="CZ1567" s="366">
        <v>0</v>
      </c>
      <c r="DA1567" s="366">
        <v>0</v>
      </c>
      <c r="DB1567" s="366">
        <v>0</v>
      </c>
      <c r="DC1567" s="366">
        <v>0</v>
      </c>
      <c r="DD1567" s="366">
        <v>0</v>
      </c>
      <c r="DE1567" s="366">
        <v>0</v>
      </c>
      <c r="DF1567" s="366">
        <v>0</v>
      </c>
      <c r="DG1567" s="366">
        <v>0</v>
      </c>
      <c r="DH1567" s="366">
        <v>0</v>
      </c>
      <c r="DI1567" s="411">
        <f t="shared" si="479"/>
        <v>0</v>
      </c>
      <c r="DJ1567" s="366">
        <v>0</v>
      </c>
      <c r="DK1567" s="366">
        <v>0</v>
      </c>
      <c r="DL1567" s="366">
        <v>0</v>
      </c>
      <c r="DM1567" s="366">
        <v>0</v>
      </c>
      <c r="DN1567" s="366">
        <v>0</v>
      </c>
      <c r="DO1567" s="366">
        <v>0</v>
      </c>
      <c r="DP1567" s="366">
        <v>0</v>
      </c>
      <c r="DQ1567" s="366">
        <v>0</v>
      </c>
      <c r="DR1567" s="366">
        <v>0</v>
      </c>
      <c r="DS1567" s="366">
        <v>0</v>
      </c>
      <c r="DT1567" s="366">
        <v>0</v>
      </c>
      <c r="DU1567" s="366">
        <v>0</v>
      </c>
      <c r="DV1567" s="411">
        <f t="shared" si="480"/>
        <v>0</v>
      </c>
      <c r="DW1567" s="366">
        <v>0</v>
      </c>
      <c r="DX1567" s="366">
        <v>0</v>
      </c>
      <c r="DY1567" s="366">
        <v>0</v>
      </c>
      <c r="DZ1567" s="366">
        <v>0</v>
      </c>
      <c r="EA1567" s="366">
        <v>0</v>
      </c>
      <c r="EB1567" s="366">
        <v>0</v>
      </c>
      <c r="EC1567" s="366">
        <v>0</v>
      </c>
      <c r="ED1567" s="366">
        <v>0</v>
      </c>
      <c r="EE1567" s="366">
        <v>0</v>
      </c>
      <c r="EF1567" s="366">
        <v>0</v>
      </c>
      <c r="EG1567" s="366">
        <v>0</v>
      </c>
      <c r="EH1567" s="366">
        <v>0</v>
      </c>
      <c r="EI1567" s="411">
        <f t="shared" si="481"/>
        <v>0</v>
      </c>
      <c r="EK1567" s="411">
        <f t="shared" si="482"/>
        <v>51</v>
      </c>
      <c r="EL1567" s="7">
        <f t="shared" si="483"/>
        <v>-51</v>
      </c>
    </row>
    <row r="1568" spans="1:142">
      <c r="A1568" s="365" t="str">
        <f t="shared" si="468"/>
        <v xml:space="preserve"> 260</v>
      </c>
      <c r="B1568" s="366" t="s">
        <v>998</v>
      </c>
      <c r="C1568" s="366" t="s">
        <v>1197</v>
      </c>
      <c r="D1568" s="366">
        <v>0</v>
      </c>
      <c r="E1568" s="366">
        <v>0</v>
      </c>
      <c r="F1568" s="366">
        <v>0</v>
      </c>
      <c r="G1568" s="366">
        <v>3</v>
      </c>
      <c r="H1568" s="366">
        <v>1</v>
      </c>
      <c r="I1568" s="366">
        <v>2</v>
      </c>
      <c r="J1568" s="366">
        <v>0</v>
      </c>
      <c r="K1568" s="366">
        <v>1</v>
      </c>
      <c r="L1568" s="366">
        <v>0</v>
      </c>
      <c r="M1568" s="366">
        <v>0</v>
      </c>
      <c r="N1568" s="366">
        <v>0</v>
      </c>
      <c r="O1568" s="366">
        <v>0</v>
      </c>
      <c r="P1568" s="411">
        <f t="shared" si="469"/>
        <v>7</v>
      </c>
      <c r="Q1568" s="411">
        <f t="shared" si="484"/>
        <v>6</v>
      </c>
      <c r="R1568" s="411">
        <f t="shared" si="485"/>
        <v>1</v>
      </c>
      <c r="S1568" s="411">
        <f t="shared" si="486"/>
        <v>0</v>
      </c>
      <c r="T1568" s="366">
        <v>0</v>
      </c>
      <c r="U1568" s="366">
        <v>0</v>
      </c>
      <c r="V1568" s="366">
        <v>0</v>
      </c>
      <c r="W1568" s="366">
        <v>0</v>
      </c>
      <c r="X1568" s="366">
        <v>0</v>
      </c>
      <c r="Y1568" s="366">
        <v>0</v>
      </c>
      <c r="Z1568" s="366">
        <v>0</v>
      </c>
      <c r="AA1568" s="366">
        <v>0</v>
      </c>
      <c r="AB1568" s="366">
        <v>0</v>
      </c>
      <c r="AC1568" s="366">
        <v>0</v>
      </c>
      <c r="AD1568" s="366">
        <v>0</v>
      </c>
      <c r="AE1568" s="366">
        <v>0</v>
      </c>
      <c r="AF1568" s="411">
        <f t="shared" si="470"/>
        <v>0</v>
      </c>
      <c r="AG1568" s="366">
        <v>0</v>
      </c>
      <c r="AH1568" s="366">
        <v>0</v>
      </c>
      <c r="AI1568" s="366">
        <v>0</v>
      </c>
      <c r="AJ1568" s="366">
        <v>0</v>
      </c>
      <c r="AK1568" s="366">
        <v>0</v>
      </c>
      <c r="AL1568" s="366">
        <v>0</v>
      </c>
      <c r="AM1568" s="366">
        <v>0</v>
      </c>
      <c r="AN1568" s="366">
        <v>0</v>
      </c>
      <c r="AO1568" s="366">
        <v>0</v>
      </c>
      <c r="AP1568" s="366">
        <v>0</v>
      </c>
      <c r="AQ1568" s="366">
        <v>0</v>
      </c>
      <c r="AR1568" s="366">
        <v>0</v>
      </c>
      <c r="AS1568" s="411">
        <f t="shared" si="471"/>
        <v>0</v>
      </c>
      <c r="AT1568" s="411">
        <f t="shared" si="472"/>
        <v>0</v>
      </c>
      <c r="AU1568" s="411">
        <f t="shared" si="473"/>
        <v>0</v>
      </c>
      <c r="AV1568" s="411">
        <f t="shared" si="474"/>
        <v>0</v>
      </c>
      <c r="AW1568" s="366">
        <v>0</v>
      </c>
      <c r="AX1568" s="366">
        <v>0</v>
      </c>
      <c r="AY1568" s="366">
        <v>0</v>
      </c>
      <c r="AZ1568" s="366">
        <v>0</v>
      </c>
      <c r="BA1568" s="366">
        <v>0</v>
      </c>
      <c r="BB1568" s="366">
        <v>0</v>
      </c>
      <c r="BC1568" s="366">
        <v>0</v>
      </c>
      <c r="BD1568" s="366">
        <v>0</v>
      </c>
      <c r="BE1568" s="366">
        <v>0</v>
      </c>
      <c r="BF1568" s="366">
        <v>0</v>
      </c>
      <c r="BG1568" s="366">
        <v>0</v>
      </c>
      <c r="BH1568" s="366">
        <v>0</v>
      </c>
      <c r="BI1568" s="411">
        <f t="shared" si="475"/>
        <v>0</v>
      </c>
      <c r="BJ1568" s="366">
        <v>0</v>
      </c>
      <c r="BK1568" s="366">
        <v>0</v>
      </c>
      <c r="BL1568" s="366">
        <v>0</v>
      </c>
      <c r="BM1568" s="366">
        <v>0</v>
      </c>
      <c r="BN1568" s="366">
        <v>0</v>
      </c>
      <c r="BO1568" s="366">
        <v>0</v>
      </c>
      <c r="BP1568" s="366">
        <v>0</v>
      </c>
      <c r="BQ1568" s="366">
        <v>0</v>
      </c>
      <c r="BR1568" s="366">
        <v>0</v>
      </c>
      <c r="BS1568" s="366">
        <v>0</v>
      </c>
      <c r="BT1568" s="366">
        <v>0</v>
      </c>
      <c r="BU1568" s="366">
        <v>0</v>
      </c>
      <c r="BV1568" s="411">
        <f t="shared" si="476"/>
        <v>0</v>
      </c>
      <c r="BW1568" s="366">
        <v>0</v>
      </c>
      <c r="BX1568" s="366">
        <v>0</v>
      </c>
      <c r="BY1568" s="366">
        <v>0</v>
      </c>
      <c r="BZ1568" s="366">
        <v>0</v>
      </c>
      <c r="CA1568" s="366">
        <v>0</v>
      </c>
      <c r="CB1568" s="366">
        <v>0</v>
      </c>
      <c r="CC1568" s="366">
        <v>0</v>
      </c>
      <c r="CD1568" s="366">
        <v>0</v>
      </c>
      <c r="CE1568" s="366">
        <v>0</v>
      </c>
      <c r="CF1568" s="366">
        <v>0</v>
      </c>
      <c r="CG1568" s="366">
        <v>0</v>
      </c>
      <c r="CH1568" s="366">
        <v>0</v>
      </c>
      <c r="CI1568" s="411">
        <f t="shared" si="477"/>
        <v>0</v>
      </c>
      <c r="CJ1568" s="366">
        <v>0</v>
      </c>
      <c r="CK1568" s="366">
        <v>0</v>
      </c>
      <c r="CL1568" s="366">
        <v>0</v>
      </c>
      <c r="CM1568" s="366">
        <v>0</v>
      </c>
      <c r="CN1568" s="366">
        <v>0</v>
      </c>
      <c r="CO1568" s="366">
        <v>0</v>
      </c>
      <c r="CP1568" s="366">
        <v>0</v>
      </c>
      <c r="CQ1568" s="366">
        <v>0</v>
      </c>
      <c r="CR1568" s="366">
        <v>0</v>
      </c>
      <c r="CS1568" s="366">
        <v>0</v>
      </c>
      <c r="CT1568" s="366">
        <v>0</v>
      </c>
      <c r="CU1568" s="366">
        <v>0</v>
      </c>
      <c r="CV1568" s="411">
        <f t="shared" si="478"/>
        <v>0</v>
      </c>
      <c r="CW1568" s="366">
        <v>0</v>
      </c>
      <c r="CX1568" s="366">
        <v>0</v>
      </c>
      <c r="CY1568" s="366">
        <v>0</v>
      </c>
      <c r="CZ1568" s="366">
        <v>0</v>
      </c>
      <c r="DA1568" s="366">
        <v>0</v>
      </c>
      <c r="DB1568" s="366">
        <v>0</v>
      </c>
      <c r="DC1568" s="366">
        <v>0</v>
      </c>
      <c r="DD1568" s="366">
        <v>0</v>
      </c>
      <c r="DE1568" s="366">
        <v>0</v>
      </c>
      <c r="DF1568" s="366">
        <v>0</v>
      </c>
      <c r="DG1568" s="366">
        <v>0</v>
      </c>
      <c r="DH1568" s="366">
        <v>0</v>
      </c>
      <c r="DI1568" s="411">
        <f t="shared" si="479"/>
        <v>0</v>
      </c>
      <c r="DJ1568" s="366">
        <v>0</v>
      </c>
      <c r="DK1568" s="366">
        <v>0</v>
      </c>
      <c r="DL1568" s="366">
        <v>0</v>
      </c>
      <c r="DM1568" s="366">
        <v>0</v>
      </c>
      <c r="DN1568" s="366">
        <v>0</v>
      </c>
      <c r="DO1568" s="366">
        <v>0</v>
      </c>
      <c r="DP1568" s="366">
        <v>0</v>
      </c>
      <c r="DQ1568" s="366">
        <v>0</v>
      </c>
      <c r="DR1568" s="366">
        <v>0</v>
      </c>
      <c r="DS1568" s="366">
        <v>0</v>
      </c>
      <c r="DT1568" s="366">
        <v>0</v>
      </c>
      <c r="DU1568" s="366">
        <v>0</v>
      </c>
      <c r="DV1568" s="411">
        <f t="shared" si="480"/>
        <v>0</v>
      </c>
      <c r="DW1568" s="366">
        <v>0</v>
      </c>
      <c r="DX1568" s="366">
        <v>0</v>
      </c>
      <c r="DY1568" s="366">
        <v>0</v>
      </c>
      <c r="DZ1568" s="366">
        <v>0</v>
      </c>
      <c r="EA1568" s="366">
        <v>0</v>
      </c>
      <c r="EB1568" s="366">
        <v>0</v>
      </c>
      <c r="EC1568" s="366">
        <v>0</v>
      </c>
      <c r="ED1568" s="366">
        <v>0</v>
      </c>
      <c r="EE1568" s="366">
        <v>0</v>
      </c>
      <c r="EF1568" s="366">
        <v>0</v>
      </c>
      <c r="EG1568" s="366">
        <v>0</v>
      </c>
      <c r="EH1568" s="366">
        <v>0</v>
      </c>
      <c r="EI1568" s="411">
        <f t="shared" si="481"/>
        <v>0</v>
      </c>
      <c r="EK1568" s="411">
        <f t="shared" si="482"/>
        <v>7</v>
      </c>
      <c r="EL1568" s="7">
        <f t="shared" si="483"/>
        <v>-7</v>
      </c>
    </row>
    <row r="1569" spans="1:142">
      <c r="A1569" s="365" t="str">
        <f t="shared" si="468"/>
        <v xml:space="preserve"> 260</v>
      </c>
      <c r="B1569" s="366" t="s">
        <v>998</v>
      </c>
      <c r="C1569" s="366" t="s">
        <v>1198</v>
      </c>
      <c r="D1569" s="366">
        <v>0</v>
      </c>
      <c r="E1569" s="366">
        <v>0</v>
      </c>
      <c r="F1569" s="366">
        <v>0</v>
      </c>
      <c r="G1569" s="366">
        <v>2</v>
      </c>
      <c r="H1569" s="366">
        <v>0</v>
      </c>
      <c r="I1569" s="366">
        <v>2</v>
      </c>
      <c r="J1569" s="366">
        <v>0</v>
      </c>
      <c r="K1569" s="366">
        <v>0</v>
      </c>
      <c r="L1569" s="366">
        <v>0</v>
      </c>
      <c r="M1569" s="366">
        <v>0</v>
      </c>
      <c r="N1569" s="366">
        <v>0</v>
      </c>
      <c r="O1569" s="366">
        <v>0</v>
      </c>
      <c r="P1569" s="411">
        <f t="shared" si="469"/>
        <v>4</v>
      </c>
      <c r="Q1569" s="411">
        <f t="shared" si="484"/>
        <v>4</v>
      </c>
      <c r="R1569" s="411">
        <f t="shared" si="485"/>
        <v>0</v>
      </c>
      <c r="S1569" s="411">
        <f t="shared" si="486"/>
        <v>0</v>
      </c>
      <c r="T1569" s="366">
        <v>0</v>
      </c>
      <c r="U1569" s="366">
        <v>0</v>
      </c>
      <c r="V1569" s="366">
        <v>0</v>
      </c>
      <c r="W1569" s="366">
        <v>0</v>
      </c>
      <c r="X1569" s="366">
        <v>0</v>
      </c>
      <c r="Y1569" s="366">
        <v>0</v>
      </c>
      <c r="Z1569" s="366">
        <v>0</v>
      </c>
      <c r="AA1569" s="366">
        <v>0</v>
      </c>
      <c r="AB1569" s="366">
        <v>0</v>
      </c>
      <c r="AC1569" s="366">
        <v>0</v>
      </c>
      <c r="AD1569" s="366">
        <v>0</v>
      </c>
      <c r="AE1569" s="366">
        <v>0</v>
      </c>
      <c r="AF1569" s="411">
        <f t="shared" si="470"/>
        <v>0</v>
      </c>
      <c r="AG1569" s="366">
        <v>0</v>
      </c>
      <c r="AH1569" s="366">
        <v>0</v>
      </c>
      <c r="AI1569" s="366">
        <v>0</v>
      </c>
      <c r="AJ1569" s="366">
        <v>0</v>
      </c>
      <c r="AK1569" s="366">
        <v>0</v>
      </c>
      <c r="AL1569" s="366">
        <v>0</v>
      </c>
      <c r="AM1569" s="366">
        <v>0</v>
      </c>
      <c r="AN1569" s="366">
        <v>0</v>
      </c>
      <c r="AO1569" s="366">
        <v>0</v>
      </c>
      <c r="AP1569" s="366">
        <v>0</v>
      </c>
      <c r="AQ1569" s="366">
        <v>0</v>
      </c>
      <c r="AR1569" s="366">
        <v>0</v>
      </c>
      <c r="AS1569" s="411">
        <f t="shared" si="471"/>
        <v>0</v>
      </c>
      <c r="AT1569" s="411">
        <f t="shared" si="472"/>
        <v>0</v>
      </c>
      <c r="AU1569" s="411">
        <f t="shared" si="473"/>
        <v>0</v>
      </c>
      <c r="AV1569" s="411">
        <f t="shared" si="474"/>
        <v>0</v>
      </c>
      <c r="AW1569" s="366">
        <v>0</v>
      </c>
      <c r="AX1569" s="366">
        <v>0</v>
      </c>
      <c r="AY1569" s="366">
        <v>0</v>
      </c>
      <c r="AZ1569" s="366">
        <v>0</v>
      </c>
      <c r="BA1569" s="366">
        <v>0</v>
      </c>
      <c r="BB1569" s="366">
        <v>0</v>
      </c>
      <c r="BC1569" s="366">
        <v>0</v>
      </c>
      <c r="BD1569" s="366">
        <v>0</v>
      </c>
      <c r="BE1569" s="366">
        <v>0</v>
      </c>
      <c r="BF1569" s="366">
        <v>0</v>
      </c>
      <c r="BG1569" s="366">
        <v>0</v>
      </c>
      <c r="BH1569" s="366">
        <v>0</v>
      </c>
      <c r="BI1569" s="411">
        <f t="shared" si="475"/>
        <v>0</v>
      </c>
      <c r="BJ1569" s="366">
        <v>0</v>
      </c>
      <c r="BK1569" s="366">
        <v>0</v>
      </c>
      <c r="BL1569" s="366">
        <v>0</v>
      </c>
      <c r="BM1569" s="366">
        <v>0</v>
      </c>
      <c r="BN1569" s="366">
        <v>0</v>
      </c>
      <c r="BO1569" s="366">
        <v>0</v>
      </c>
      <c r="BP1569" s="366">
        <v>0</v>
      </c>
      <c r="BQ1569" s="366">
        <v>0</v>
      </c>
      <c r="BR1569" s="366">
        <v>0</v>
      </c>
      <c r="BS1569" s="366">
        <v>0</v>
      </c>
      <c r="BT1569" s="366">
        <v>0</v>
      </c>
      <c r="BU1569" s="366">
        <v>0</v>
      </c>
      <c r="BV1569" s="411">
        <f t="shared" si="476"/>
        <v>0</v>
      </c>
      <c r="BW1569" s="366">
        <v>0</v>
      </c>
      <c r="BX1569" s="366">
        <v>0</v>
      </c>
      <c r="BY1569" s="366">
        <v>0</v>
      </c>
      <c r="BZ1569" s="366">
        <v>0</v>
      </c>
      <c r="CA1569" s="366">
        <v>0</v>
      </c>
      <c r="CB1569" s="366">
        <v>0</v>
      </c>
      <c r="CC1569" s="366">
        <v>0</v>
      </c>
      <c r="CD1569" s="366">
        <v>0</v>
      </c>
      <c r="CE1569" s="366">
        <v>0</v>
      </c>
      <c r="CF1569" s="366">
        <v>0</v>
      </c>
      <c r="CG1569" s="366">
        <v>0</v>
      </c>
      <c r="CH1569" s="366">
        <v>0</v>
      </c>
      <c r="CI1569" s="411">
        <f t="shared" si="477"/>
        <v>0</v>
      </c>
      <c r="CJ1569" s="366">
        <v>0</v>
      </c>
      <c r="CK1569" s="366">
        <v>0</v>
      </c>
      <c r="CL1569" s="366">
        <v>0</v>
      </c>
      <c r="CM1569" s="366">
        <v>0</v>
      </c>
      <c r="CN1569" s="366">
        <v>0</v>
      </c>
      <c r="CO1569" s="366">
        <v>0</v>
      </c>
      <c r="CP1569" s="366">
        <v>0</v>
      </c>
      <c r="CQ1569" s="366">
        <v>0</v>
      </c>
      <c r="CR1569" s="366">
        <v>0</v>
      </c>
      <c r="CS1569" s="366">
        <v>0</v>
      </c>
      <c r="CT1569" s="366">
        <v>0</v>
      </c>
      <c r="CU1569" s="366">
        <v>0</v>
      </c>
      <c r="CV1569" s="411">
        <f t="shared" si="478"/>
        <v>0</v>
      </c>
      <c r="CW1569" s="366">
        <v>0</v>
      </c>
      <c r="CX1569" s="366">
        <v>0</v>
      </c>
      <c r="CY1569" s="366">
        <v>0</v>
      </c>
      <c r="CZ1569" s="366">
        <v>0</v>
      </c>
      <c r="DA1569" s="366">
        <v>0</v>
      </c>
      <c r="DB1569" s="366">
        <v>0</v>
      </c>
      <c r="DC1569" s="366">
        <v>0</v>
      </c>
      <c r="DD1569" s="366">
        <v>0</v>
      </c>
      <c r="DE1569" s="366">
        <v>0</v>
      </c>
      <c r="DF1569" s="366">
        <v>0</v>
      </c>
      <c r="DG1569" s="366">
        <v>0</v>
      </c>
      <c r="DH1569" s="366">
        <v>0</v>
      </c>
      <c r="DI1569" s="411">
        <f t="shared" si="479"/>
        <v>0</v>
      </c>
      <c r="DJ1569" s="366">
        <v>0</v>
      </c>
      <c r="DK1569" s="366">
        <v>0</v>
      </c>
      <c r="DL1569" s="366">
        <v>0</v>
      </c>
      <c r="DM1569" s="366">
        <v>0</v>
      </c>
      <c r="DN1569" s="366">
        <v>0</v>
      </c>
      <c r="DO1569" s="366">
        <v>0</v>
      </c>
      <c r="DP1569" s="366">
        <v>0</v>
      </c>
      <c r="DQ1569" s="366">
        <v>0</v>
      </c>
      <c r="DR1569" s="366">
        <v>0</v>
      </c>
      <c r="DS1569" s="366">
        <v>0</v>
      </c>
      <c r="DT1569" s="366">
        <v>0</v>
      </c>
      <c r="DU1569" s="366">
        <v>0</v>
      </c>
      <c r="DV1569" s="411">
        <f t="shared" si="480"/>
        <v>0</v>
      </c>
      <c r="DW1569" s="366">
        <v>0</v>
      </c>
      <c r="DX1569" s="366">
        <v>0</v>
      </c>
      <c r="DY1569" s="366">
        <v>0</v>
      </c>
      <c r="DZ1569" s="366">
        <v>0</v>
      </c>
      <c r="EA1569" s="366">
        <v>0</v>
      </c>
      <c r="EB1569" s="366">
        <v>0</v>
      </c>
      <c r="EC1569" s="366">
        <v>0</v>
      </c>
      <c r="ED1569" s="366">
        <v>0</v>
      </c>
      <c r="EE1569" s="366">
        <v>0</v>
      </c>
      <c r="EF1569" s="366">
        <v>0</v>
      </c>
      <c r="EG1569" s="366">
        <v>0</v>
      </c>
      <c r="EH1569" s="366">
        <v>0</v>
      </c>
      <c r="EI1569" s="411">
        <f t="shared" si="481"/>
        <v>0</v>
      </c>
      <c r="EK1569" s="411">
        <f t="shared" si="482"/>
        <v>4</v>
      </c>
      <c r="EL1569" s="7">
        <f t="shared" si="483"/>
        <v>-4</v>
      </c>
    </row>
    <row r="1570" spans="1:142">
      <c r="A1570" s="365" t="str">
        <f t="shared" si="468"/>
        <v xml:space="preserve"> 260</v>
      </c>
      <c r="B1570" s="366" t="s">
        <v>998</v>
      </c>
      <c r="C1570" s="366" t="s">
        <v>1230</v>
      </c>
      <c r="D1570" s="366">
        <v>5</v>
      </c>
      <c r="E1570" s="366">
        <v>6</v>
      </c>
      <c r="F1570" s="366">
        <v>2</v>
      </c>
      <c r="G1570" s="366">
        <v>1</v>
      </c>
      <c r="H1570" s="366">
        <v>0</v>
      </c>
      <c r="I1570" s="366">
        <v>1</v>
      </c>
      <c r="J1570" s="366">
        <v>1</v>
      </c>
      <c r="K1570" s="366">
        <v>1</v>
      </c>
      <c r="L1570" s="366">
        <v>2</v>
      </c>
      <c r="M1570" s="366">
        <v>0</v>
      </c>
      <c r="N1570" s="366">
        <v>0</v>
      </c>
      <c r="O1570" s="366">
        <v>2</v>
      </c>
      <c r="P1570" s="411">
        <f t="shared" si="469"/>
        <v>21</v>
      </c>
      <c r="Q1570" s="411">
        <f t="shared" si="484"/>
        <v>15.967741935483872</v>
      </c>
      <c r="R1570" s="411">
        <f t="shared" si="485"/>
        <v>2.4805339265850943</v>
      </c>
      <c r="S1570" s="411">
        <f t="shared" si="486"/>
        <v>2.5517241379310347</v>
      </c>
      <c r="T1570" s="366">
        <v>0</v>
      </c>
      <c r="U1570" s="366">
        <v>0</v>
      </c>
      <c r="V1570" s="366">
        <v>0</v>
      </c>
      <c r="W1570" s="366">
        <v>0</v>
      </c>
      <c r="X1570" s="366">
        <v>0</v>
      </c>
      <c r="Y1570" s="366">
        <v>0</v>
      </c>
      <c r="Z1570" s="366">
        <v>0</v>
      </c>
      <c r="AA1570" s="366">
        <v>0</v>
      </c>
      <c r="AB1570" s="366">
        <v>0</v>
      </c>
      <c r="AC1570" s="366">
        <v>0</v>
      </c>
      <c r="AD1570" s="366">
        <v>0</v>
      </c>
      <c r="AE1570" s="366">
        <v>0</v>
      </c>
      <c r="AF1570" s="411">
        <f t="shared" si="470"/>
        <v>0</v>
      </c>
      <c r="AG1570" s="366">
        <v>0</v>
      </c>
      <c r="AH1570" s="366">
        <v>0</v>
      </c>
      <c r="AI1570" s="366">
        <v>0</v>
      </c>
      <c r="AJ1570" s="366">
        <v>0</v>
      </c>
      <c r="AK1570" s="366">
        <v>0</v>
      </c>
      <c r="AL1570" s="366">
        <v>0</v>
      </c>
      <c r="AM1570" s="366">
        <v>0</v>
      </c>
      <c r="AN1570" s="366">
        <v>0</v>
      </c>
      <c r="AO1570" s="366">
        <v>0</v>
      </c>
      <c r="AP1570" s="366">
        <v>0</v>
      </c>
      <c r="AQ1570" s="366">
        <v>0</v>
      </c>
      <c r="AR1570" s="366">
        <v>0</v>
      </c>
      <c r="AS1570" s="411">
        <f t="shared" si="471"/>
        <v>0</v>
      </c>
      <c r="AT1570" s="411">
        <f t="shared" si="472"/>
        <v>0</v>
      </c>
      <c r="AU1570" s="411">
        <f t="shared" si="473"/>
        <v>0</v>
      </c>
      <c r="AV1570" s="411">
        <f t="shared" si="474"/>
        <v>0</v>
      </c>
      <c r="AW1570" s="366">
        <v>0</v>
      </c>
      <c r="AX1570" s="366">
        <v>0</v>
      </c>
      <c r="AY1570" s="366">
        <v>0</v>
      </c>
      <c r="AZ1570" s="366">
        <v>0</v>
      </c>
      <c r="BA1570" s="366">
        <v>0</v>
      </c>
      <c r="BB1570" s="366">
        <v>0</v>
      </c>
      <c r="BC1570" s="366">
        <v>0</v>
      </c>
      <c r="BD1570" s="366">
        <v>0</v>
      </c>
      <c r="BE1570" s="366">
        <v>0</v>
      </c>
      <c r="BF1570" s="366">
        <v>0</v>
      </c>
      <c r="BG1570" s="366">
        <v>0</v>
      </c>
      <c r="BH1570" s="366">
        <v>0</v>
      </c>
      <c r="BI1570" s="411">
        <f t="shared" si="475"/>
        <v>0</v>
      </c>
      <c r="BJ1570" s="366">
        <v>0</v>
      </c>
      <c r="BK1570" s="366">
        <v>0</v>
      </c>
      <c r="BL1570" s="366">
        <v>0</v>
      </c>
      <c r="BM1570" s="366">
        <v>0</v>
      </c>
      <c r="BN1570" s="366">
        <v>0</v>
      </c>
      <c r="BO1570" s="366">
        <v>0</v>
      </c>
      <c r="BP1570" s="366">
        <v>0</v>
      </c>
      <c r="BQ1570" s="366">
        <v>0</v>
      </c>
      <c r="BR1570" s="366">
        <v>0</v>
      </c>
      <c r="BS1570" s="366">
        <v>0</v>
      </c>
      <c r="BT1570" s="366">
        <v>0</v>
      </c>
      <c r="BU1570" s="366">
        <v>0</v>
      </c>
      <c r="BV1570" s="411">
        <f t="shared" si="476"/>
        <v>0</v>
      </c>
      <c r="BW1570" s="366">
        <v>0</v>
      </c>
      <c r="BX1570" s="366">
        <v>0</v>
      </c>
      <c r="BY1570" s="366">
        <v>0</v>
      </c>
      <c r="BZ1570" s="366">
        <v>0</v>
      </c>
      <c r="CA1570" s="366">
        <v>0</v>
      </c>
      <c r="CB1570" s="366">
        <v>0</v>
      </c>
      <c r="CC1570" s="366">
        <v>0</v>
      </c>
      <c r="CD1570" s="366">
        <v>0</v>
      </c>
      <c r="CE1570" s="366">
        <v>0</v>
      </c>
      <c r="CF1570" s="366">
        <v>0</v>
      </c>
      <c r="CG1570" s="366">
        <v>0</v>
      </c>
      <c r="CH1570" s="366">
        <v>0</v>
      </c>
      <c r="CI1570" s="411">
        <f t="shared" si="477"/>
        <v>0</v>
      </c>
      <c r="CJ1570" s="366">
        <v>0</v>
      </c>
      <c r="CK1570" s="366">
        <v>0</v>
      </c>
      <c r="CL1570" s="366">
        <v>0</v>
      </c>
      <c r="CM1570" s="366">
        <v>0</v>
      </c>
      <c r="CN1570" s="366">
        <v>0</v>
      </c>
      <c r="CO1570" s="366">
        <v>0</v>
      </c>
      <c r="CP1570" s="366">
        <v>0</v>
      </c>
      <c r="CQ1570" s="366">
        <v>0</v>
      </c>
      <c r="CR1570" s="366">
        <v>0</v>
      </c>
      <c r="CS1570" s="366">
        <v>0</v>
      </c>
      <c r="CT1570" s="366">
        <v>0</v>
      </c>
      <c r="CU1570" s="366">
        <v>0</v>
      </c>
      <c r="CV1570" s="411">
        <f t="shared" si="478"/>
        <v>0</v>
      </c>
      <c r="CW1570" s="366">
        <v>0</v>
      </c>
      <c r="CX1570" s="366">
        <v>0</v>
      </c>
      <c r="CY1570" s="366">
        <v>0</v>
      </c>
      <c r="CZ1570" s="366">
        <v>0</v>
      </c>
      <c r="DA1570" s="366">
        <v>0</v>
      </c>
      <c r="DB1570" s="366">
        <v>0</v>
      </c>
      <c r="DC1570" s="366">
        <v>0</v>
      </c>
      <c r="DD1570" s="366">
        <v>0</v>
      </c>
      <c r="DE1570" s="366">
        <v>0</v>
      </c>
      <c r="DF1570" s="366">
        <v>0</v>
      </c>
      <c r="DG1570" s="366">
        <v>0</v>
      </c>
      <c r="DH1570" s="366">
        <v>0</v>
      </c>
      <c r="DI1570" s="411">
        <f t="shared" si="479"/>
        <v>0</v>
      </c>
      <c r="DJ1570" s="366">
        <v>0</v>
      </c>
      <c r="DK1570" s="366">
        <v>0</v>
      </c>
      <c r="DL1570" s="366">
        <v>0</v>
      </c>
      <c r="DM1570" s="366">
        <v>0</v>
      </c>
      <c r="DN1570" s="366">
        <v>0</v>
      </c>
      <c r="DO1570" s="366">
        <v>0</v>
      </c>
      <c r="DP1570" s="366">
        <v>0</v>
      </c>
      <c r="DQ1570" s="366">
        <v>0</v>
      </c>
      <c r="DR1570" s="366">
        <v>0</v>
      </c>
      <c r="DS1570" s="366">
        <v>0</v>
      </c>
      <c r="DT1570" s="366">
        <v>0</v>
      </c>
      <c r="DU1570" s="366">
        <v>0</v>
      </c>
      <c r="DV1570" s="411">
        <f t="shared" si="480"/>
        <v>0</v>
      </c>
      <c r="DW1570" s="366">
        <v>0</v>
      </c>
      <c r="DX1570" s="366">
        <v>0</v>
      </c>
      <c r="DY1570" s="366">
        <v>0</v>
      </c>
      <c r="DZ1570" s="366">
        <v>0</v>
      </c>
      <c r="EA1570" s="366">
        <v>0</v>
      </c>
      <c r="EB1570" s="366">
        <v>0</v>
      </c>
      <c r="EC1570" s="366">
        <v>0</v>
      </c>
      <c r="ED1570" s="366">
        <v>0</v>
      </c>
      <c r="EE1570" s="366">
        <v>0</v>
      </c>
      <c r="EF1570" s="366">
        <v>0</v>
      </c>
      <c r="EG1570" s="366">
        <v>0</v>
      </c>
      <c r="EH1570" s="366">
        <v>0</v>
      </c>
      <c r="EI1570" s="411">
        <f t="shared" si="481"/>
        <v>0</v>
      </c>
      <c r="EK1570" s="411">
        <f t="shared" si="482"/>
        <v>21</v>
      </c>
      <c r="EL1570" s="7">
        <f t="shared" si="483"/>
        <v>-21</v>
      </c>
    </row>
    <row r="1571" spans="1:142">
      <c r="A1571" s="365" t="str">
        <f t="shared" si="468"/>
        <v xml:space="preserve"> 260</v>
      </c>
      <c r="B1571" s="366" t="s">
        <v>998</v>
      </c>
      <c r="C1571" s="366" t="s">
        <v>1231</v>
      </c>
      <c r="D1571" s="366">
        <v>5</v>
      </c>
      <c r="E1571" s="366">
        <v>6</v>
      </c>
      <c r="F1571" s="366">
        <v>2</v>
      </c>
      <c r="G1571" s="366">
        <v>1</v>
      </c>
      <c r="H1571" s="366">
        <v>0</v>
      </c>
      <c r="I1571" s="366">
        <v>1</v>
      </c>
      <c r="J1571" s="366">
        <v>1</v>
      </c>
      <c r="K1571" s="366">
        <v>2</v>
      </c>
      <c r="L1571" s="366">
        <v>2</v>
      </c>
      <c r="M1571" s="366">
        <v>0</v>
      </c>
      <c r="N1571" s="366">
        <v>0</v>
      </c>
      <c r="O1571" s="366">
        <v>2</v>
      </c>
      <c r="P1571" s="411">
        <f t="shared" si="469"/>
        <v>22</v>
      </c>
      <c r="Q1571" s="411">
        <f t="shared" si="484"/>
        <v>15.967741935483872</v>
      </c>
      <c r="R1571" s="411">
        <f t="shared" si="485"/>
        <v>3.4805339265850943</v>
      </c>
      <c r="S1571" s="411">
        <f t="shared" si="486"/>
        <v>2.5517241379310347</v>
      </c>
      <c r="T1571" s="366">
        <v>0</v>
      </c>
      <c r="U1571" s="366">
        <v>0</v>
      </c>
      <c r="V1571" s="366">
        <v>0</v>
      </c>
      <c r="W1571" s="366">
        <v>0</v>
      </c>
      <c r="X1571" s="366">
        <v>0</v>
      </c>
      <c r="Y1571" s="366">
        <v>0</v>
      </c>
      <c r="Z1571" s="366">
        <v>0</v>
      </c>
      <c r="AA1571" s="366">
        <v>0</v>
      </c>
      <c r="AB1571" s="366">
        <v>0</v>
      </c>
      <c r="AC1571" s="366">
        <v>0</v>
      </c>
      <c r="AD1571" s="366">
        <v>0</v>
      </c>
      <c r="AE1571" s="366">
        <v>0</v>
      </c>
      <c r="AF1571" s="411">
        <f t="shared" si="470"/>
        <v>0</v>
      </c>
      <c r="AG1571" s="366">
        <v>0</v>
      </c>
      <c r="AH1571" s="366">
        <v>0</v>
      </c>
      <c r="AI1571" s="366">
        <v>0</v>
      </c>
      <c r="AJ1571" s="366">
        <v>0</v>
      </c>
      <c r="AK1571" s="366">
        <v>0</v>
      </c>
      <c r="AL1571" s="366">
        <v>0</v>
      </c>
      <c r="AM1571" s="366">
        <v>0</v>
      </c>
      <c r="AN1571" s="366">
        <v>0</v>
      </c>
      <c r="AO1571" s="366">
        <v>0</v>
      </c>
      <c r="AP1571" s="366">
        <v>0</v>
      </c>
      <c r="AQ1571" s="366">
        <v>0</v>
      </c>
      <c r="AR1571" s="366">
        <v>0</v>
      </c>
      <c r="AS1571" s="411">
        <f t="shared" si="471"/>
        <v>0</v>
      </c>
      <c r="AT1571" s="411">
        <f t="shared" si="472"/>
        <v>0</v>
      </c>
      <c r="AU1571" s="411">
        <f t="shared" si="473"/>
        <v>0</v>
      </c>
      <c r="AV1571" s="411">
        <f t="shared" si="474"/>
        <v>0</v>
      </c>
      <c r="AW1571" s="366">
        <v>0</v>
      </c>
      <c r="AX1571" s="366">
        <v>0</v>
      </c>
      <c r="AY1571" s="366">
        <v>0</v>
      </c>
      <c r="AZ1571" s="366">
        <v>0</v>
      </c>
      <c r="BA1571" s="366">
        <v>0</v>
      </c>
      <c r="BB1571" s="366">
        <v>0</v>
      </c>
      <c r="BC1571" s="366">
        <v>0</v>
      </c>
      <c r="BD1571" s="366">
        <v>0</v>
      </c>
      <c r="BE1571" s="366">
        <v>0</v>
      </c>
      <c r="BF1571" s="366">
        <v>0</v>
      </c>
      <c r="BG1571" s="366">
        <v>0</v>
      </c>
      <c r="BH1571" s="366">
        <v>0</v>
      </c>
      <c r="BI1571" s="411">
        <f t="shared" si="475"/>
        <v>0</v>
      </c>
      <c r="BJ1571" s="366">
        <v>0</v>
      </c>
      <c r="BK1571" s="366">
        <v>0</v>
      </c>
      <c r="BL1571" s="366">
        <v>0</v>
      </c>
      <c r="BM1571" s="366">
        <v>0</v>
      </c>
      <c r="BN1571" s="366">
        <v>0</v>
      </c>
      <c r="BO1571" s="366">
        <v>0</v>
      </c>
      <c r="BP1571" s="366">
        <v>0</v>
      </c>
      <c r="BQ1571" s="366">
        <v>0</v>
      </c>
      <c r="BR1571" s="366">
        <v>0</v>
      </c>
      <c r="BS1571" s="366">
        <v>0</v>
      </c>
      <c r="BT1571" s="366">
        <v>0</v>
      </c>
      <c r="BU1571" s="366">
        <v>0</v>
      </c>
      <c r="BV1571" s="411">
        <f t="shared" si="476"/>
        <v>0</v>
      </c>
      <c r="BW1571" s="366">
        <v>0</v>
      </c>
      <c r="BX1571" s="366">
        <v>0</v>
      </c>
      <c r="BY1571" s="366">
        <v>0</v>
      </c>
      <c r="BZ1571" s="366">
        <v>0</v>
      </c>
      <c r="CA1571" s="366">
        <v>0</v>
      </c>
      <c r="CB1571" s="366">
        <v>0</v>
      </c>
      <c r="CC1571" s="366">
        <v>0</v>
      </c>
      <c r="CD1571" s="366">
        <v>0</v>
      </c>
      <c r="CE1571" s="366">
        <v>0</v>
      </c>
      <c r="CF1571" s="366">
        <v>0</v>
      </c>
      <c r="CG1571" s="366">
        <v>0</v>
      </c>
      <c r="CH1571" s="366">
        <v>0</v>
      </c>
      <c r="CI1571" s="411">
        <f t="shared" si="477"/>
        <v>0</v>
      </c>
      <c r="CJ1571" s="366">
        <v>0</v>
      </c>
      <c r="CK1571" s="366">
        <v>0</v>
      </c>
      <c r="CL1571" s="366">
        <v>0</v>
      </c>
      <c r="CM1571" s="366">
        <v>0</v>
      </c>
      <c r="CN1571" s="366">
        <v>0</v>
      </c>
      <c r="CO1571" s="366">
        <v>0</v>
      </c>
      <c r="CP1571" s="366">
        <v>0</v>
      </c>
      <c r="CQ1571" s="366">
        <v>0</v>
      </c>
      <c r="CR1571" s="366">
        <v>0</v>
      </c>
      <c r="CS1571" s="366">
        <v>0</v>
      </c>
      <c r="CT1571" s="366">
        <v>0</v>
      </c>
      <c r="CU1571" s="366">
        <v>0</v>
      </c>
      <c r="CV1571" s="411">
        <f t="shared" si="478"/>
        <v>0</v>
      </c>
      <c r="CW1571" s="366">
        <v>0</v>
      </c>
      <c r="CX1571" s="366">
        <v>0</v>
      </c>
      <c r="CY1571" s="366">
        <v>0</v>
      </c>
      <c r="CZ1571" s="366">
        <v>0</v>
      </c>
      <c r="DA1571" s="366">
        <v>0</v>
      </c>
      <c r="DB1571" s="366">
        <v>0</v>
      </c>
      <c r="DC1571" s="366">
        <v>0</v>
      </c>
      <c r="DD1571" s="366">
        <v>0</v>
      </c>
      <c r="DE1571" s="366">
        <v>0</v>
      </c>
      <c r="DF1571" s="366">
        <v>0</v>
      </c>
      <c r="DG1571" s="366">
        <v>0</v>
      </c>
      <c r="DH1571" s="366">
        <v>0</v>
      </c>
      <c r="DI1571" s="411">
        <f t="shared" si="479"/>
        <v>0</v>
      </c>
      <c r="DJ1571" s="366">
        <v>0</v>
      </c>
      <c r="DK1571" s="366">
        <v>0</v>
      </c>
      <c r="DL1571" s="366">
        <v>0</v>
      </c>
      <c r="DM1571" s="366">
        <v>0</v>
      </c>
      <c r="DN1571" s="366">
        <v>0</v>
      </c>
      <c r="DO1571" s="366">
        <v>0</v>
      </c>
      <c r="DP1571" s="366">
        <v>0</v>
      </c>
      <c r="DQ1571" s="366">
        <v>0</v>
      </c>
      <c r="DR1571" s="366">
        <v>0</v>
      </c>
      <c r="DS1571" s="366">
        <v>0</v>
      </c>
      <c r="DT1571" s="366">
        <v>0</v>
      </c>
      <c r="DU1571" s="366">
        <v>0</v>
      </c>
      <c r="DV1571" s="411">
        <f t="shared" si="480"/>
        <v>0</v>
      </c>
      <c r="DW1571" s="366">
        <v>0</v>
      </c>
      <c r="DX1571" s="366">
        <v>0</v>
      </c>
      <c r="DY1571" s="366">
        <v>0</v>
      </c>
      <c r="DZ1571" s="366">
        <v>0</v>
      </c>
      <c r="EA1571" s="366">
        <v>0</v>
      </c>
      <c r="EB1571" s="366">
        <v>0</v>
      </c>
      <c r="EC1571" s="366">
        <v>0</v>
      </c>
      <c r="ED1571" s="366">
        <v>0</v>
      </c>
      <c r="EE1571" s="366">
        <v>0</v>
      </c>
      <c r="EF1571" s="366">
        <v>0</v>
      </c>
      <c r="EG1571" s="366">
        <v>0</v>
      </c>
      <c r="EH1571" s="366">
        <v>0</v>
      </c>
      <c r="EI1571" s="411">
        <f t="shared" si="481"/>
        <v>0</v>
      </c>
      <c r="EK1571" s="411">
        <f t="shared" si="482"/>
        <v>22</v>
      </c>
      <c r="EL1571" s="7">
        <f t="shared" si="483"/>
        <v>-22</v>
      </c>
    </row>
    <row r="1572" spans="1:142">
      <c r="A1572" s="365" t="str">
        <f t="shared" si="468"/>
        <v xml:space="preserve"> 260</v>
      </c>
      <c r="B1572" s="366" t="s">
        <v>998</v>
      </c>
      <c r="C1572" s="366" t="s">
        <v>1232</v>
      </c>
      <c r="D1572" s="366">
        <v>5</v>
      </c>
      <c r="E1572" s="366">
        <v>6</v>
      </c>
      <c r="F1572" s="366">
        <v>2</v>
      </c>
      <c r="G1572" s="366">
        <v>1</v>
      </c>
      <c r="H1572" s="366">
        <v>0</v>
      </c>
      <c r="I1572" s="366">
        <v>1</v>
      </c>
      <c r="J1572" s="366">
        <v>1</v>
      </c>
      <c r="K1572" s="366">
        <v>1</v>
      </c>
      <c r="L1572" s="366">
        <v>2</v>
      </c>
      <c r="M1572" s="366">
        <v>0</v>
      </c>
      <c r="N1572" s="366">
        <v>0</v>
      </c>
      <c r="O1572" s="366">
        <v>2</v>
      </c>
      <c r="P1572" s="411">
        <f t="shared" si="469"/>
        <v>21</v>
      </c>
      <c r="Q1572" s="411">
        <f t="shared" si="484"/>
        <v>15.967741935483872</v>
      </c>
      <c r="R1572" s="411">
        <f t="shared" si="485"/>
        <v>2.4805339265850943</v>
      </c>
      <c r="S1572" s="411">
        <f t="shared" si="486"/>
        <v>2.5517241379310347</v>
      </c>
      <c r="T1572" s="366">
        <v>0</v>
      </c>
      <c r="U1572" s="366">
        <v>0</v>
      </c>
      <c r="V1572" s="366">
        <v>0</v>
      </c>
      <c r="W1572" s="366">
        <v>0</v>
      </c>
      <c r="X1572" s="366">
        <v>0</v>
      </c>
      <c r="Y1572" s="366">
        <v>0</v>
      </c>
      <c r="Z1572" s="366">
        <v>0</v>
      </c>
      <c r="AA1572" s="366">
        <v>0</v>
      </c>
      <c r="AB1572" s="366">
        <v>0</v>
      </c>
      <c r="AC1572" s="366">
        <v>0</v>
      </c>
      <c r="AD1572" s="366">
        <v>0</v>
      </c>
      <c r="AE1572" s="366">
        <v>0</v>
      </c>
      <c r="AF1572" s="411">
        <f t="shared" si="470"/>
        <v>0</v>
      </c>
      <c r="AG1572" s="366">
        <v>0</v>
      </c>
      <c r="AH1572" s="366">
        <v>0</v>
      </c>
      <c r="AI1572" s="366">
        <v>0</v>
      </c>
      <c r="AJ1572" s="366">
        <v>0</v>
      </c>
      <c r="AK1572" s="366">
        <v>0</v>
      </c>
      <c r="AL1572" s="366">
        <v>0</v>
      </c>
      <c r="AM1572" s="366">
        <v>0</v>
      </c>
      <c r="AN1572" s="366">
        <v>0</v>
      </c>
      <c r="AO1572" s="366">
        <v>0</v>
      </c>
      <c r="AP1572" s="366">
        <v>0</v>
      </c>
      <c r="AQ1572" s="366">
        <v>0</v>
      </c>
      <c r="AR1572" s="366">
        <v>0</v>
      </c>
      <c r="AS1572" s="411">
        <f t="shared" si="471"/>
        <v>0</v>
      </c>
      <c r="AT1572" s="411">
        <f t="shared" si="472"/>
        <v>0</v>
      </c>
      <c r="AU1572" s="411">
        <f t="shared" si="473"/>
        <v>0</v>
      </c>
      <c r="AV1572" s="411">
        <f t="shared" si="474"/>
        <v>0</v>
      </c>
      <c r="AW1572" s="366">
        <v>0</v>
      </c>
      <c r="AX1572" s="366">
        <v>0</v>
      </c>
      <c r="AY1572" s="366">
        <v>0</v>
      </c>
      <c r="AZ1572" s="366">
        <v>0</v>
      </c>
      <c r="BA1572" s="366">
        <v>0</v>
      </c>
      <c r="BB1572" s="366">
        <v>0</v>
      </c>
      <c r="BC1572" s="366">
        <v>0</v>
      </c>
      <c r="BD1572" s="366">
        <v>0</v>
      </c>
      <c r="BE1572" s="366">
        <v>0</v>
      </c>
      <c r="BF1572" s="366">
        <v>0</v>
      </c>
      <c r="BG1572" s="366">
        <v>0</v>
      </c>
      <c r="BH1572" s="366">
        <v>0</v>
      </c>
      <c r="BI1572" s="411">
        <f t="shared" si="475"/>
        <v>0</v>
      </c>
      <c r="BJ1572" s="366">
        <v>0</v>
      </c>
      <c r="BK1572" s="366">
        <v>0</v>
      </c>
      <c r="BL1572" s="366">
        <v>0</v>
      </c>
      <c r="BM1572" s="366">
        <v>0</v>
      </c>
      <c r="BN1572" s="366">
        <v>0</v>
      </c>
      <c r="BO1572" s="366">
        <v>0</v>
      </c>
      <c r="BP1572" s="366">
        <v>0</v>
      </c>
      <c r="BQ1572" s="366">
        <v>0</v>
      </c>
      <c r="BR1572" s="366">
        <v>0</v>
      </c>
      <c r="BS1572" s="366">
        <v>0</v>
      </c>
      <c r="BT1572" s="366">
        <v>0</v>
      </c>
      <c r="BU1572" s="366">
        <v>0</v>
      </c>
      <c r="BV1572" s="411">
        <f t="shared" si="476"/>
        <v>0</v>
      </c>
      <c r="BW1572" s="366">
        <v>0</v>
      </c>
      <c r="BX1572" s="366">
        <v>0</v>
      </c>
      <c r="BY1572" s="366">
        <v>0</v>
      </c>
      <c r="BZ1572" s="366">
        <v>0</v>
      </c>
      <c r="CA1572" s="366">
        <v>0</v>
      </c>
      <c r="CB1572" s="366">
        <v>0</v>
      </c>
      <c r="CC1572" s="366">
        <v>0</v>
      </c>
      <c r="CD1572" s="366">
        <v>0</v>
      </c>
      <c r="CE1572" s="366">
        <v>0</v>
      </c>
      <c r="CF1572" s="366">
        <v>0</v>
      </c>
      <c r="CG1572" s="366">
        <v>0</v>
      </c>
      <c r="CH1572" s="366">
        <v>0</v>
      </c>
      <c r="CI1572" s="411">
        <f t="shared" si="477"/>
        <v>0</v>
      </c>
      <c r="CJ1572" s="366">
        <v>0</v>
      </c>
      <c r="CK1572" s="366">
        <v>0</v>
      </c>
      <c r="CL1572" s="366">
        <v>0</v>
      </c>
      <c r="CM1572" s="366">
        <v>0</v>
      </c>
      <c r="CN1572" s="366">
        <v>0</v>
      </c>
      <c r="CO1572" s="366">
        <v>0</v>
      </c>
      <c r="CP1572" s="366">
        <v>0</v>
      </c>
      <c r="CQ1572" s="366">
        <v>0</v>
      </c>
      <c r="CR1572" s="366">
        <v>0</v>
      </c>
      <c r="CS1572" s="366">
        <v>0</v>
      </c>
      <c r="CT1572" s="366">
        <v>0</v>
      </c>
      <c r="CU1572" s="366">
        <v>0</v>
      </c>
      <c r="CV1572" s="411">
        <f t="shared" si="478"/>
        <v>0</v>
      </c>
      <c r="CW1572" s="366">
        <v>0</v>
      </c>
      <c r="CX1572" s="366">
        <v>0</v>
      </c>
      <c r="CY1572" s="366">
        <v>0</v>
      </c>
      <c r="CZ1572" s="366">
        <v>0</v>
      </c>
      <c r="DA1572" s="366">
        <v>0</v>
      </c>
      <c r="DB1572" s="366">
        <v>0</v>
      </c>
      <c r="DC1572" s="366">
        <v>0</v>
      </c>
      <c r="DD1572" s="366">
        <v>0</v>
      </c>
      <c r="DE1572" s="366">
        <v>0</v>
      </c>
      <c r="DF1572" s="366">
        <v>0</v>
      </c>
      <c r="DG1572" s="366">
        <v>0</v>
      </c>
      <c r="DH1572" s="366">
        <v>0</v>
      </c>
      <c r="DI1572" s="411">
        <f t="shared" si="479"/>
        <v>0</v>
      </c>
      <c r="DJ1572" s="366">
        <v>0</v>
      </c>
      <c r="DK1572" s="366">
        <v>0</v>
      </c>
      <c r="DL1572" s="366">
        <v>0</v>
      </c>
      <c r="DM1572" s="366">
        <v>0</v>
      </c>
      <c r="DN1572" s="366">
        <v>0</v>
      </c>
      <c r="DO1572" s="366">
        <v>0</v>
      </c>
      <c r="DP1572" s="366">
        <v>0</v>
      </c>
      <c r="DQ1572" s="366">
        <v>0</v>
      </c>
      <c r="DR1572" s="366">
        <v>0</v>
      </c>
      <c r="DS1572" s="366">
        <v>0</v>
      </c>
      <c r="DT1572" s="366">
        <v>0</v>
      </c>
      <c r="DU1572" s="366">
        <v>0</v>
      </c>
      <c r="DV1572" s="411">
        <f t="shared" si="480"/>
        <v>0</v>
      </c>
      <c r="DW1572" s="366">
        <v>0</v>
      </c>
      <c r="DX1572" s="366">
        <v>0</v>
      </c>
      <c r="DY1572" s="366">
        <v>0</v>
      </c>
      <c r="DZ1572" s="366">
        <v>0</v>
      </c>
      <c r="EA1572" s="366">
        <v>0</v>
      </c>
      <c r="EB1572" s="366">
        <v>0</v>
      </c>
      <c r="EC1572" s="366">
        <v>0</v>
      </c>
      <c r="ED1572" s="366">
        <v>0</v>
      </c>
      <c r="EE1572" s="366">
        <v>0</v>
      </c>
      <c r="EF1572" s="366">
        <v>0</v>
      </c>
      <c r="EG1572" s="366">
        <v>0</v>
      </c>
      <c r="EH1572" s="366">
        <v>0</v>
      </c>
      <c r="EI1572" s="411">
        <f t="shared" si="481"/>
        <v>0</v>
      </c>
      <c r="EK1572" s="411">
        <f t="shared" si="482"/>
        <v>21</v>
      </c>
      <c r="EL1572" s="7">
        <f t="shared" si="483"/>
        <v>-21</v>
      </c>
    </row>
    <row r="1573" spans="1:142">
      <c r="A1573" s="365" t="str">
        <f t="shared" si="468"/>
        <v xml:space="preserve"> 260</v>
      </c>
      <c r="B1573" s="366" t="s">
        <v>998</v>
      </c>
      <c r="C1573" s="366" t="s">
        <v>1211</v>
      </c>
      <c r="D1573" s="366">
        <v>0</v>
      </c>
      <c r="E1573" s="366">
        <v>0</v>
      </c>
      <c r="F1573" s="366">
        <v>1</v>
      </c>
      <c r="G1573" s="366">
        <v>0</v>
      </c>
      <c r="H1573" s="366">
        <v>0</v>
      </c>
      <c r="I1573" s="366">
        <v>0</v>
      </c>
      <c r="J1573" s="366">
        <v>0</v>
      </c>
      <c r="K1573" s="366">
        <v>0</v>
      </c>
      <c r="L1573" s="366">
        <v>0</v>
      </c>
      <c r="M1573" s="366">
        <v>0</v>
      </c>
      <c r="N1573" s="366">
        <v>0</v>
      </c>
      <c r="O1573" s="366">
        <v>0</v>
      </c>
      <c r="P1573" s="411">
        <f t="shared" si="469"/>
        <v>1</v>
      </c>
      <c r="Q1573" s="411">
        <f t="shared" si="484"/>
        <v>1</v>
      </c>
      <c r="R1573" s="411">
        <f t="shared" si="485"/>
        <v>0</v>
      </c>
      <c r="S1573" s="411">
        <f t="shared" si="486"/>
        <v>0</v>
      </c>
      <c r="T1573" s="366">
        <v>0</v>
      </c>
      <c r="U1573" s="366">
        <v>0</v>
      </c>
      <c r="V1573" s="366">
        <v>0</v>
      </c>
      <c r="W1573" s="366">
        <v>0</v>
      </c>
      <c r="X1573" s="366">
        <v>0</v>
      </c>
      <c r="Y1573" s="366">
        <v>0</v>
      </c>
      <c r="Z1573" s="366">
        <v>0</v>
      </c>
      <c r="AA1573" s="366">
        <v>0</v>
      </c>
      <c r="AB1573" s="366">
        <v>0</v>
      </c>
      <c r="AC1573" s="366">
        <v>0</v>
      </c>
      <c r="AD1573" s="366">
        <v>0</v>
      </c>
      <c r="AE1573" s="366">
        <v>0</v>
      </c>
      <c r="AF1573" s="411">
        <f t="shared" si="470"/>
        <v>0</v>
      </c>
      <c r="AG1573" s="366">
        <v>0</v>
      </c>
      <c r="AH1573" s="366">
        <v>0</v>
      </c>
      <c r="AI1573" s="366">
        <v>0</v>
      </c>
      <c r="AJ1573" s="366">
        <v>0</v>
      </c>
      <c r="AK1573" s="366">
        <v>0</v>
      </c>
      <c r="AL1573" s="366">
        <v>0</v>
      </c>
      <c r="AM1573" s="366">
        <v>0</v>
      </c>
      <c r="AN1573" s="366">
        <v>0</v>
      </c>
      <c r="AO1573" s="366">
        <v>0</v>
      </c>
      <c r="AP1573" s="366">
        <v>0</v>
      </c>
      <c r="AQ1573" s="366">
        <v>0</v>
      </c>
      <c r="AR1573" s="366">
        <v>0</v>
      </c>
      <c r="AS1573" s="411">
        <f t="shared" si="471"/>
        <v>0</v>
      </c>
      <c r="AT1573" s="411">
        <f t="shared" si="472"/>
        <v>0</v>
      </c>
      <c r="AU1573" s="411">
        <f t="shared" si="473"/>
        <v>0</v>
      </c>
      <c r="AV1573" s="411">
        <f t="shared" si="474"/>
        <v>0</v>
      </c>
      <c r="AW1573" s="366">
        <v>0</v>
      </c>
      <c r="AX1573" s="366">
        <v>0</v>
      </c>
      <c r="AY1573" s="366">
        <v>0</v>
      </c>
      <c r="AZ1573" s="366">
        <v>0</v>
      </c>
      <c r="BA1573" s="366">
        <v>0</v>
      </c>
      <c r="BB1573" s="366">
        <v>0</v>
      </c>
      <c r="BC1573" s="366">
        <v>0</v>
      </c>
      <c r="BD1573" s="366">
        <v>0</v>
      </c>
      <c r="BE1573" s="366">
        <v>0</v>
      </c>
      <c r="BF1573" s="366">
        <v>0</v>
      </c>
      <c r="BG1573" s="366">
        <v>0</v>
      </c>
      <c r="BH1573" s="366">
        <v>0</v>
      </c>
      <c r="BI1573" s="411">
        <f t="shared" si="475"/>
        <v>0</v>
      </c>
      <c r="BJ1573" s="366">
        <v>0</v>
      </c>
      <c r="BK1573" s="366">
        <v>0</v>
      </c>
      <c r="BL1573" s="366">
        <v>0</v>
      </c>
      <c r="BM1573" s="366">
        <v>0</v>
      </c>
      <c r="BN1573" s="366">
        <v>0</v>
      </c>
      <c r="BO1573" s="366">
        <v>0</v>
      </c>
      <c r="BP1573" s="366">
        <v>0</v>
      </c>
      <c r="BQ1573" s="366">
        <v>0</v>
      </c>
      <c r="BR1573" s="366">
        <v>0</v>
      </c>
      <c r="BS1573" s="366">
        <v>0</v>
      </c>
      <c r="BT1573" s="366">
        <v>0</v>
      </c>
      <c r="BU1573" s="366">
        <v>0</v>
      </c>
      <c r="BV1573" s="411">
        <f t="shared" si="476"/>
        <v>0</v>
      </c>
      <c r="BW1573" s="366">
        <v>0</v>
      </c>
      <c r="BX1573" s="366">
        <v>0</v>
      </c>
      <c r="BY1573" s="366">
        <v>0</v>
      </c>
      <c r="BZ1573" s="366">
        <v>0</v>
      </c>
      <c r="CA1573" s="366">
        <v>0</v>
      </c>
      <c r="CB1573" s="366">
        <v>0</v>
      </c>
      <c r="CC1573" s="366">
        <v>0</v>
      </c>
      <c r="CD1573" s="366">
        <v>0</v>
      </c>
      <c r="CE1573" s="366">
        <v>0</v>
      </c>
      <c r="CF1573" s="366">
        <v>0</v>
      </c>
      <c r="CG1573" s="366">
        <v>0</v>
      </c>
      <c r="CH1573" s="366">
        <v>0</v>
      </c>
      <c r="CI1573" s="411">
        <f t="shared" si="477"/>
        <v>0</v>
      </c>
      <c r="CJ1573" s="366">
        <v>0</v>
      </c>
      <c r="CK1573" s="366">
        <v>0</v>
      </c>
      <c r="CL1573" s="366">
        <v>0</v>
      </c>
      <c r="CM1573" s="366">
        <v>0</v>
      </c>
      <c r="CN1573" s="366">
        <v>0</v>
      </c>
      <c r="CO1573" s="366">
        <v>0</v>
      </c>
      <c r="CP1573" s="366">
        <v>0</v>
      </c>
      <c r="CQ1573" s="366">
        <v>0</v>
      </c>
      <c r="CR1573" s="366">
        <v>0</v>
      </c>
      <c r="CS1573" s="366">
        <v>0</v>
      </c>
      <c r="CT1573" s="366">
        <v>0</v>
      </c>
      <c r="CU1573" s="366">
        <v>0</v>
      </c>
      <c r="CV1573" s="411">
        <f t="shared" si="478"/>
        <v>0</v>
      </c>
      <c r="CW1573" s="366">
        <v>0</v>
      </c>
      <c r="CX1573" s="366">
        <v>0</v>
      </c>
      <c r="CY1573" s="366">
        <v>0</v>
      </c>
      <c r="CZ1573" s="366">
        <v>0</v>
      </c>
      <c r="DA1573" s="366">
        <v>0</v>
      </c>
      <c r="DB1573" s="366">
        <v>0</v>
      </c>
      <c r="DC1573" s="366">
        <v>0</v>
      </c>
      <c r="DD1573" s="366">
        <v>0</v>
      </c>
      <c r="DE1573" s="366">
        <v>0</v>
      </c>
      <c r="DF1573" s="366">
        <v>0</v>
      </c>
      <c r="DG1573" s="366">
        <v>0</v>
      </c>
      <c r="DH1573" s="366">
        <v>0</v>
      </c>
      <c r="DI1573" s="411">
        <f t="shared" si="479"/>
        <v>0</v>
      </c>
      <c r="DJ1573" s="366">
        <v>0</v>
      </c>
      <c r="DK1573" s="366">
        <v>0</v>
      </c>
      <c r="DL1573" s="366">
        <v>0</v>
      </c>
      <c r="DM1573" s="366">
        <v>0</v>
      </c>
      <c r="DN1573" s="366">
        <v>0</v>
      </c>
      <c r="DO1573" s="366">
        <v>0</v>
      </c>
      <c r="DP1573" s="366">
        <v>0</v>
      </c>
      <c r="DQ1573" s="366">
        <v>0</v>
      </c>
      <c r="DR1573" s="366">
        <v>0</v>
      </c>
      <c r="DS1573" s="366">
        <v>0</v>
      </c>
      <c r="DT1573" s="366">
        <v>0</v>
      </c>
      <c r="DU1573" s="366">
        <v>0</v>
      </c>
      <c r="DV1573" s="411">
        <f t="shared" si="480"/>
        <v>0</v>
      </c>
      <c r="DW1573" s="366">
        <v>0</v>
      </c>
      <c r="DX1573" s="366">
        <v>0</v>
      </c>
      <c r="DY1573" s="366">
        <v>0</v>
      </c>
      <c r="DZ1573" s="366">
        <v>0</v>
      </c>
      <c r="EA1573" s="366">
        <v>0</v>
      </c>
      <c r="EB1573" s="366">
        <v>0</v>
      </c>
      <c r="EC1573" s="366">
        <v>0</v>
      </c>
      <c r="ED1573" s="366">
        <v>0</v>
      </c>
      <c r="EE1573" s="366">
        <v>0</v>
      </c>
      <c r="EF1573" s="366">
        <v>0</v>
      </c>
      <c r="EG1573" s="366">
        <v>0</v>
      </c>
      <c r="EH1573" s="366">
        <v>0</v>
      </c>
      <c r="EI1573" s="411">
        <f t="shared" si="481"/>
        <v>0</v>
      </c>
      <c r="EK1573" s="411">
        <f t="shared" si="482"/>
        <v>1</v>
      </c>
      <c r="EL1573" s="7">
        <f t="shared" si="483"/>
        <v>-1</v>
      </c>
    </row>
    <row r="1574" spans="1:142">
      <c r="A1574" s="365" t="str">
        <f t="shared" si="468"/>
        <v xml:space="preserve"> 260</v>
      </c>
      <c r="B1574" s="366" t="s">
        <v>998</v>
      </c>
      <c r="C1574" s="366" t="s">
        <v>1212</v>
      </c>
      <c r="D1574" s="366">
        <v>0</v>
      </c>
      <c r="E1574" s="366">
        <v>0</v>
      </c>
      <c r="F1574" s="366">
        <v>1</v>
      </c>
      <c r="G1574" s="366">
        <v>0</v>
      </c>
      <c r="H1574" s="366">
        <v>0</v>
      </c>
      <c r="I1574" s="366">
        <v>0</v>
      </c>
      <c r="J1574" s="366">
        <v>0</v>
      </c>
      <c r="K1574" s="366">
        <v>0</v>
      </c>
      <c r="L1574" s="366">
        <v>0</v>
      </c>
      <c r="M1574" s="366">
        <v>0</v>
      </c>
      <c r="N1574" s="366">
        <v>0</v>
      </c>
      <c r="O1574" s="366">
        <v>0</v>
      </c>
      <c r="P1574" s="411">
        <f t="shared" si="469"/>
        <v>1</v>
      </c>
      <c r="Q1574" s="411">
        <f t="shared" si="484"/>
        <v>1</v>
      </c>
      <c r="R1574" s="411">
        <f t="shared" si="485"/>
        <v>0</v>
      </c>
      <c r="S1574" s="411">
        <f t="shared" si="486"/>
        <v>0</v>
      </c>
      <c r="T1574" s="366">
        <v>0</v>
      </c>
      <c r="U1574" s="366">
        <v>0</v>
      </c>
      <c r="V1574" s="366">
        <v>0</v>
      </c>
      <c r="W1574" s="366">
        <v>0</v>
      </c>
      <c r="X1574" s="366">
        <v>0</v>
      </c>
      <c r="Y1574" s="366">
        <v>0</v>
      </c>
      <c r="Z1574" s="366">
        <v>0</v>
      </c>
      <c r="AA1574" s="366">
        <v>0</v>
      </c>
      <c r="AB1574" s="366">
        <v>0</v>
      </c>
      <c r="AC1574" s="366">
        <v>0</v>
      </c>
      <c r="AD1574" s="366">
        <v>0</v>
      </c>
      <c r="AE1574" s="366">
        <v>0</v>
      </c>
      <c r="AF1574" s="411">
        <f t="shared" si="470"/>
        <v>0</v>
      </c>
      <c r="AG1574" s="366">
        <v>0</v>
      </c>
      <c r="AH1574" s="366">
        <v>0</v>
      </c>
      <c r="AI1574" s="366">
        <v>0</v>
      </c>
      <c r="AJ1574" s="366">
        <v>0</v>
      </c>
      <c r="AK1574" s="366">
        <v>0</v>
      </c>
      <c r="AL1574" s="366">
        <v>0</v>
      </c>
      <c r="AM1574" s="366">
        <v>0</v>
      </c>
      <c r="AN1574" s="366">
        <v>0</v>
      </c>
      <c r="AO1574" s="366">
        <v>0</v>
      </c>
      <c r="AP1574" s="366">
        <v>0</v>
      </c>
      <c r="AQ1574" s="366">
        <v>0</v>
      </c>
      <c r="AR1574" s="366">
        <v>0</v>
      </c>
      <c r="AS1574" s="411">
        <f t="shared" si="471"/>
        <v>0</v>
      </c>
      <c r="AT1574" s="411">
        <f t="shared" si="472"/>
        <v>0</v>
      </c>
      <c r="AU1574" s="411">
        <f t="shared" si="473"/>
        <v>0</v>
      </c>
      <c r="AV1574" s="411">
        <f t="shared" si="474"/>
        <v>0</v>
      </c>
      <c r="AW1574" s="366">
        <v>0</v>
      </c>
      <c r="AX1574" s="366">
        <v>0</v>
      </c>
      <c r="AY1574" s="366">
        <v>0</v>
      </c>
      <c r="AZ1574" s="366">
        <v>0</v>
      </c>
      <c r="BA1574" s="366">
        <v>0</v>
      </c>
      <c r="BB1574" s="366">
        <v>0</v>
      </c>
      <c r="BC1574" s="366">
        <v>0</v>
      </c>
      <c r="BD1574" s="366">
        <v>0</v>
      </c>
      <c r="BE1574" s="366">
        <v>0</v>
      </c>
      <c r="BF1574" s="366">
        <v>0</v>
      </c>
      <c r="BG1574" s="366">
        <v>0</v>
      </c>
      <c r="BH1574" s="366">
        <v>0</v>
      </c>
      <c r="BI1574" s="411">
        <f t="shared" si="475"/>
        <v>0</v>
      </c>
      <c r="BJ1574" s="366">
        <v>0</v>
      </c>
      <c r="BK1574" s="366">
        <v>0</v>
      </c>
      <c r="BL1574" s="366">
        <v>0</v>
      </c>
      <c r="BM1574" s="366">
        <v>0</v>
      </c>
      <c r="BN1574" s="366">
        <v>0</v>
      </c>
      <c r="BO1574" s="366">
        <v>0</v>
      </c>
      <c r="BP1574" s="366">
        <v>0</v>
      </c>
      <c r="BQ1574" s="366">
        <v>0</v>
      </c>
      <c r="BR1574" s="366">
        <v>0</v>
      </c>
      <c r="BS1574" s="366">
        <v>0</v>
      </c>
      <c r="BT1574" s="366">
        <v>0</v>
      </c>
      <c r="BU1574" s="366">
        <v>0</v>
      </c>
      <c r="BV1574" s="411">
        <f t="shared" si="476"/>
        <v>0</v>
      </c>
      <c r="BW1574" s="366">
        <v>0</v>
      </c>
      <c r="BX1574" s="366">
        <v>0</v>
      </c>
      <c r="BY1574" s="366">
        <v>0</v>
      </c>
      <c r="BZ1574" s="366">
        <v>0</v>
      </c>
      <c r="CA1574" s="366">
        <v>0</v>
      </c>
      <c r="CB1574" s="366">
        <v>0</v>
      </c>
      <c r="CC1574" s="366">
        <v>0</v>
      </c>
      <c r="CD1574" s="366">
        <v>0</v>
      </c>
      <c r="CE1574" s="366">
        <v>0</v>
      </c>
      <c r="CF1574" s="366">
        <v>0</v>
      </c>
      <c r="CG1574" s="366">
        <v>0</v>
      </c>
      <c r="CH1574" s="366">
        <v>0</v>
      </c>
      <c r="CI1574" s="411">
        <f t="shared" si="477"/>
        <v>0</v>
      </c>
      <c r="CJ1574" s="366">
        <v>0</v>
      </c>
      <c r="CK1574" s="366">
        <v>0</v>
      </c>
      <c r="CL1574" s="366">
        <v>0</v>
      </c>
      <c r="CM1574" s="366">
        <v>0</v>
      </c>
      <c r="CN1574" s="366">
        <v>0</v>
      </c>
      <c r="CO1574" s="366">
        <v>0</v>
      </c>
      <c r="CP1574" s="366">
        <v>0</v>
      </c>
      <c r="CQ1574" s="366">
        <v>0</v>
      </c>
      <c r="CR1574" s="366">
        <v>0</v>
      </c>
      <c r="CS1574" s="366">
        <v>0</v>
      </c>
      <c r="CT1574" s="366">
        <v>0</v>
      </c>
      <c r="CU1574" s="366">
        <v>0</v>
      </c>
      <c r="CV1574" s="411">
        <f t="shared" si="478"/>
        <v>0</v>
      </c>
      <c r="CW1574" s="366">
        <v>0</v>
      </c>
      <c r="CX1574" s="366">
        <v>0</v>
      </c>
      <c r="CY1574" s="366">
        <v>0</v>
      </c>
      <c r="CZ1574" s="366">
        <v>0</v>
      </c>
      <c r="DA1574" s="366">
        <v>0</v>
      </c>
      <c r="DB1574" s="366">
        <v>0</v>
      </c>
      <c r="DC1574" s="366">
        <v>0</v>
      </c>
      <c r="DD1574" s="366">
        <v>0</v>
      </c>
      <c r="DE1574" s="366">
        <v>0</v>
      </c>
      <c r="DF1574" s="366">
        <v>0</v>
      </c>
      <c r="DG1574" s="366">
        <v>0</v>
      </c>
      <c r="DH1574" s="366">
        <v>0</v>
      </c>
      <c r="DI1574" s="411">
        <f t="shared" si="479"/>
        <v>0</v>
      </c>
      <c r="DJ1574" s="366">
        <v>0</v>
      </c>
      <c r="DK1574" s="366">
        <v>0</v>
      </c>
      <c r="DL1574" s="366">
        <v>0</v>
      </c>
      <c r="DM1574" s="366">
        <v>0</v>
      </c>
      <c r="DN1574" s="366">
        <v>0</v>
      </c>
      <c r="DO1574" s="366">
        <v>0</v>
      </c>
      <c r="DP1574" s="366">
        <v>0</v>
      </c>
      <c r="DQ1574" s="366">
        <v>0</v>
      </c>
      <c r="DR1574" s="366">
        <v>0</v>
      </c>
      <c r="DS1574" s="366">
        <v>0</v>
      </c>
      <c r="DT1574" s="366">
        <v>0</v>
      </c>
      <c r="DU1574" s="366">
        <v>0</v>
      </c>
      <c r="DV1574" s="411">
        <f t="shared" si="480"/>
        <v>0</v>
      </c>
      <c r="DW1574" s="366">
        <v>0</v>
      </c>
      <c r="DX1574" s="366">
        <v>0</v>
      </c>
      <c r="DY1574" s="366">
        <v>0</v>
      </c>
      <c r="DZ1574" s="366">
        <v>0</v>
      </c>
      <c r="EA1574" s="366">
        <v>0</v>
      </c>
      <c r="EB1574" s="366">
        <v>0</v>
      </c>
      <c r="EC1574" s="366">
        <v>0</v>
      </c>
      <c r="ED1574" s="366">
        <v>0</v>
      </c>
      <c r="EE1574" s="366">
        <v>0</v>
      </c>
      <c r="EF1574" s="366">
        <v>0</v>
      </c>
      <c r="EG1574" s="366">
        <v>0</v>
      </c>
      <c r="EH1574" s="366">
        <v>0</v>
      </c>
      <c r="EI1574" s="411">
        <f t="shared" si="481"/>
        <v>0</v>
      </c>
      <c r="EK1574" s="411">
        <f t="shared" si="482"/>
        <v>1</v>
      </c>
      <c r="EL1574" s="7">
        <f t="shared" si="483"/>
        <v>-1</v>
      </c>
    </row>
    <row r="1575" spans="1:142">
      <c r="A1575" s="365" t="str">
        <f t="shared" si="468"/>
        <v xml:space="preserve"> 260</v>
      </c>
      <c r="B1575" s="366" t="s">
        <v>998</v>
      </c>
      <c r="C1575" s="366" t="s">
        <v>1213</v>
      </c>
      <c r="D1575" s="366">
        <v>0</v>
      </c>
      <c r="E1575" s="366">
        <v>0</v>
      </c>
      <c r="F1575" s="366">
        <v>1</v>
      </c>
      <c r="G1575" s="366">
        <v>0</v>
      </c>
      <c r="H1575" s="366">
        <v>0</v>
      </c>
      <c r="I1575" s="366">
        <v>0</v>
      </c>
      <c r="J1575" s="366">
        <v>0</v>
      </c>
      <c r="K1575" s="366">
        <v>0</v>
      </c>
      <c r="L1575" s="366">
        <v>0</v>
      </c>
      <c r="M1575" s="366">
        <v>0</v>
      </c>
      <c r="N1575" s="366">
        <v>0</v>
      </c>
      <c r="O1575" s="366">
        <v>0</v>
      </c>
      <c r="P1575" s="411">
        <f t="shared" si="469"/>
        <v>1</v>
      </c>
      <c r="Q1575" s="411">
        <f t="shared" si="484"/>
        <v>1</v>
      </c>
      <c r="R1575" s="411">
        <f t="shared" si="485"/>
        <v>0</v>
      </c>
      <c r="S1575" s="411">
        <f t="shared" si="486"/>
        <v>0</v>
      </c>
      <c r="T1575" s="366">
        <v>0</v>
      </c>
      <c r="U1575" s="366">
        <v>0</v>
      </c>
      <c r="V1575" s="366">
        <v>0</v>
      </c>
      <c r="W1575" s="366">
        <v>0</v>
      </c>
      <c r="X1575" s="366">
        <v>0</v>
      </c>
      <c r="Y1575" s="366">
        <v>0</v>
      </c>
      <c r="Z1575" s="366">
        <v>0</v>
      </c>
      <c r="AA1575" s="366">
        <v>0</v>
      </c>
      <c r="AB1575" s="366">
        <v>0</v>
      </c>
      <c r="AC1575" s="366">
        <v>0</v>
      </c>
      <c r="AD1575" s="366">
        <v>0</v>
      </c>
      <c r="AE1575" s="366">
        <v>0</v>
      </c>
      <c r="AF1575" s="411">
        <f t="shared" si="470"/>
        <v>0</v>
      </c>
      <c r="AG1575" s="366">
        <v>0</v>
      </c>
      <c r="AH1575" s="366">
        <v>0</v>
      </c>
      <c r="AI1575" s="366">
        <v>0</v>
      </c>
      <c r="AJ1575" s="366">
        <v>0</v>
      </c>
      <c r="AK1575" s="366">
        <v>0</v>
      </c>
      <c r="AL1575" s="366">
        <v>0</v>
      </c>
      <c r="AM1575" s="366">
        <v>0</v>
      </c>
      <c r="AN1575" s="366">
        <v>0</v>
      </c>
      <c r="AO1575" s="366">
        <v>0</v>
      </c>
      <c r="AP1575" s="366">
        <v>0</v>
      </c>
      <c r="AQ1575" s="366">
        <v>0</v>
      </c>
      <c r="AR1575" s="366">
        <v>0</v>
      </c>
      <c r="AS1575" s="411">
        <f t="shared" si="471"/>
        <v>0</v>
      </c>
      <c r="AT1575" s="411">
        <f t="shared" si="472"/>
        <v>0</v>
      </c>
      <c r="AU1575" s="411">
        <f t="shared" si="473"/>
        <v>0</v>
      </c>
      <c r="AV1575" s="411">
        <f t="shared" si="474"/>
        <v>0</v>
      </c>
      <c r="AW1575" s="366">
        <v>0</v>
      </c>
      <c r="AX1575" s="366">
        <v>0</v>
      </c>
      <c r="AY1575" s="366">
        <v>0</v>
      </c>
      <c r="AZ1575" s="366">
        <v>0</v>
      </c>
      <c r="BA1575" s="366">
        <v>0</v>
      </c>
      <c r="BB1575" s="366">
        <v>0</v>
      </c>
      <c r="BC1575" s="366">
        <v>0</v>
      </c>
      <c r="BD1575" s="366">
        <v>0</v>
      </c>
      <c r="BE1575" s="366">
        <v>0</v>
      </c>
      <c r="BF1575" s="366">
        <v>0</v>
      </c>
      <c r="BG1575" s="366">
        <v>0</v>
      </c>
      <c r="BH1575" s="366">
        <v>0</v>
      </c>
      <c r="BI1575" s="411">
        <f t="shared" si="475"/>
        <v>0</v>
      </c>
      <c r="BJ1575" s="366">
        <v>0</v>
      </c>
      <c r="BK1575" s="366">
        <v>0</v>
      </c>
      <c r="BL1575" s="366">
        <v>0</v>
      </c>
      <c r="BM1575" s="366">
        <v>0</v>
      </c>
      <c r="BN1575" s="366">
        <v>0</v>
      </c>
      <c r="BO1575" s="366">
        <v>0</v>
      </c>
      <c r="BP1575" s="366">
        <v>0</v>
      </c>
      <c r="BQ1575" s="366">
        <v>0</v>
      </c>
      <c r="BR1575" s="366">
        <v>0</v>
      </c>
      <c r="BS1575" s="366">
        <v>0</v>
      </c>
      <c r="BT1575" s="366">
        <v>0</v>
      </c>
      <c r="BU1575" s="366">
        <v>0</v>
      </c>
      <c r="BV1575" s="411">
        <f t="shared" si="476"/>
        <v>0</v>
      </c>
      <c r="BW1575" s="366">
        <v>0</v>
      </c>
      <c r="BX1575" s="366">
        <v>0</v>
      </c>
      <c r="BY1575" s="366">
        <v>0</v>
      </c>
      <c r="BZ1575" s="366">
        <v>0</v>
      </c>
      <c r="CA1575" s="366">
        <v>0</v>
      </c>
      <c r="CB1575" s="366">
        <v>0</v>
      </c>
      <c r="CC1575" s="366">
        <v>0</v>
      </c>
      <c r="CD1575" s="366">
        <v>0</v>
      </c>
      <c r="CE1575" s="366">
        <v>0</v>
      </c>
      <c r="CF1575" s="366">
        <v>0</v>
      </c>
      <c r="CG1575" s="366">
        <v>0</v>
      </c>
      <c r="CH1575" s="366">
        <v>0</v>
      </c>
      <c r="CI1575" s="411">
        <f t="shared" si="477"/>
        <v>0</v>
      </c>
      <c r="CJ1575" s="366">
        <v>0</v>
      </c>
      <c r="CK1575" s="366">
        <v>0</v>
      </c>
      <c r="CL1575" s="366">
        <v>0</v>
      </c>
      <c r="CM1575" s="366">
        <v>0</v>
      </c>
      <c r="CN1575" s="366">
        <v>0</v>
      </c>
      <c r="CO1575" s="366">
        <v>0</v>
      </c>
      <c r="CP1575" s="366">
        <v>0</v>
      </c>
      <c r="CQ1575" s="366">
        <v>0</v>
      </c>
      <c r="CR1575" s="366">
        <v>0</v>
      </c>
      <c r="CS1575" s="366">
        <v>0</v>
      </c>
      <c r="CT1575" s="366">
        <v>0</v>
      </c>
      <c r="CU1575" s="366">
        <v>0</v>
      </c>
      <c r="CV1575" s="411">
        <f t="shared" si="478"/>
        <v>0</v>
      </c>
      <c r="CW1575" s="366">
        <v>0</v>
      </c>
      <c r="CX1575" s="366">
        <v>0</v>
      </c>
      <c r="CY1575" s="366">
        <v>0</v>
      </c>
      <c r="CZ1575" s="366">
        <v>0</v>
      </c>
      <c r="DA1575" s="366">
        <v>0</v>
      </c>
      <c r="DB1575" s="366">
        <v>0</v>
      </c>
      <c r="DC1575" s="366">
        <v>0</v>
      </c>
      <c r="DD1575" s="366">
        <v>0</v>
      </c>
      <c r="DE1575" s="366">
        <v>0</v>
      </c>
      <c r="DF1575" s="366">
        <v>0</v>
      </c>
      <c r="DG1575" s="366">
        <v>0</v>
      </c>
      <c r="DH1575" s="366">
        <v>0</v>
      </c>
      <c r="DI1575" s="411">
        <f t="shared" si="479"/>
        <v>0</v>
      </c>
      <c r="DJ1575" s="366">
        <v>0</v>
      </c>
      <c r="DK1575" s="366">
        <v>0</v>
      </c>
      <c r="DL1575" s="366">
        <v>0</v>
      </c>
      <c r="DM1575" s="366">
        <v>0</v>
      </c>
      <c r="DN1575" s="366">
        <v>0</v>
      </c>
      <c r="DO1575" s="366">
        <v>0</v>
      </c>
      <c r="DP1575" s="366">
        <v>0</v>
      </c>
      <c r="DQ1575" s="366">
        <v>0</v>
      </c>
      <c r="DR1575" s="366">
        <v>0</v>
      </c>
      <c r="DS1575" s="366">
        <v>0</v>
      </c>
      <c r="DT1575" s="366">
        <v>0</v>
      </c>
      <c r="DU1575" s="366">
        <v>0</v>
      </c>
      <c r="DV1575" s="411">
        <f t="shared" si="480"/>
        <v>0</v>
      </c>
      <c r="DW1575" s="366">
        <v>0</v>
      </c>
      <c r="DX1575" s="366">
        <v>0</v>
      </c>
      <c r="DY1575" s="366">
        <v>0</v>
      </c>
      <c r="DZ1575" s="366">
        <v>0</v>
      </c>
      <c r="EA1575" s="366">
        <v>0</v>
      </c>
      <c r="EB1575" s="366">
        <v>0</v>
      </c>
      <c r="EC1575" s="366">
        <v>0</v>
      </c>
      <c r="ED1575" s="366">
        <v>0</v>
      </c>
      <c r="EE1575" s="366">
        <v>0</v>
      </c>
      <c r="EF1575" s="366">
        <v>0</v>
      </c>
      <c r="EG1575" s="366">
        <v>0</v>
      </c>
      <c r="EH1575" s="366">
        <v>0</v>
      </c>
      <c r="EI1575" s="411">
        <f t="shared" si="481"/>
        <v>0</v>
      </c>
      <c r="EK1575" s="411">
        <f t="shared" si="482"/>
        <v>1</v>
      </c>
      <c r="EL1575" s="7">
        <f t="shared" si="483"/>
        <v>-1</v>
      </c>
    </row>
    <row r="1576" spans="1:142">
      <c r="A1576" s="365" t="str">
        <f t="shared" si="468"/>
        <v xml:space="preserve"> 260</v>
      </c>
      <c r="B1576" s="366" t="s">
        <v>998</v>
      </c>
      <c r="C1576" s="366" t="s">
        <v>1187</v>
      </c>
      <c r="D1576" s="366">
        <v>124</v>
      </c>
      <c r="E1576" s="366">
        <v>123</v>
      </c>
      <c r="F1576" s="366">
        <v>125</v>
      </c>
      <c r="G1576" s="366">
        <v>126</v>
      </c>
      <c r="H1576" s="366">
        <v>129</v>
      </c>
      <c r="I1576" s="366">
        <v>125</v>
      </c>
      <c r="J1576" s="366">
        <v>127</v>
      </c>
      <c r="K1576" s="366">
        <v>127</v>
      </c>
      <c r="L1576" s="366">
        <v>125</v>
      </c>
      <c r="M1576" s="366">
        <v>109</v>
      </c>
      <c r="N1576" s="366">
        <v>127</v>
      </c>
      <c r="O1576" s="366">
        <v>125</v>
      </c>
      <c r="P1576" s="411">
        <f t="shared" si="469"/>
        <v>1492</v>
      </c>
      <c r="Q1576" s="411">
        <f t="shared" si="484"/>
        <v>874.90322580645159</v>
      </c>
      <c r="R1576" s="411">
        <f t="shared" si="485"/>
        <v>221.61401557285873</v>
      </c>
      <c r="S1576" s="411">
        <f t="shared" si="486"/>
        <v>395.48275862068965</v>
      </c>
      <c r="T1576" s="366">
        <v>0</v>
      </c>
      <c r="U1576" s="366">
        <v>0</v>
      </c>
      <c r="V1576" s="366">
        <v>0</v>
      </c>
      <c r="W1576" s="366">
        <v>0</v>
      </c>
      <c r="X1576" s="366">
        <v>0</v>
      </c>
      <c r="Y1576" s="366">
        <v>0</v>
      </c>
      <c r="Z1576" s="366">
        <v>0</v>
      </c>
      <c r="AA1576" s="366">
        <v>0</v>
      </c>
      <c r="AB1576" s="366">
        <v>0</v>
      </c>
      <c r="AC1576" s="366">
        <v>0</v>
      </c>
      <c r="AD1576" s="366">
        <v>0</v>
      </c>
      <c r="AE1576" s="366">
        <v>0</v>
      </c>
      <c r="AF1576" s="411">
        <f t="shared" si="470"/>
        <v>0</v>
      </c>
      <c r="AG1576" s="366">
        <v>0</v>
      </c>
      <c r="AH1576" s="366">
        <v>0</v>
      </c>
      <c r="AI1576" s="366">
        <v>0</v>
      </c>
      <c r="AJ1576" s="366">
        <v>0</v>
      </c>
      <c r="AK1576" s="366">
        <v>0</v>
      </c>
      <c r="AL1576" s="366">
        <v>0</v>
      </c>
      <c r="AM1576" s="366">
        <v>0</v>
      </c>
      <c r="AN1576" s="366">
        <v>0</v>
      </c>
      <c r="AO1576" s="366">
        <v>0</v>
      </c>
      <c r="AP1576" s="366">
        <v>0</v>
      </c>
      <c r="AQ1576" s="366">
        <v>0</v>
      </c>
      <c r="AR1576" s="366">
        <v>0</v>
      </c>
      <c r="AS1576" s="411">
        <f t="shared" si="471"/>
        <v>0</v>
      </c>
      <c r="AT1576" s="411">
        <f t="shared" si="472"/>
        <v>0</v>
      </c>
      <c r="AU1576" s="411">
        <f t="shared" si="473"/>
        <v>0</v>
      </c>
      <c r="AV1576" s="411">
        <f t="shared" si="474"/>
        <v>0</v>
      </c>
      <c r="AW1576" s="366">
        <v>0</v>
      </c>
      <c r="AX1576" s="366">
        <v>0</v>
      </c>
      <c r="AY1576" s="366">
        <v>0</v>
      </c>
      <c r="AZ1576" s="366">
        <v>0</v>
      </c>
      <c r="BA1576" s="366">
        <v>0</v>
      </c>
      <c r="BB1576" s="366">
        <v>0</v>
      </c>
      <c r="BC1576" s="366">
        <v>0</v>
      </c>
      <c r="BD1576" s="366">
        <v>0</v>
      </c>
      <c r="BE1576" s="366">
        <v>0</v>
      </c>
      <c r="BF1576" s="366">
        <v>0</v>
      </c>
      <c r="BG1576" s="366">
        <v>0</v>
      </c>
      <c r="BH1576" s="366">
        <v>0</v>
      </c>
      <c r="BI1576" s="411">
        <f t="shared" si="475"/>
        <v>0</v>
      </c>
      <c r="BJ1576" s="366">
        <v>0</v>
      </c>
      <c r="BK1576" s="366">
        <v>0</v>
      </c>
      <c r="BL1576" s="366">
        <v>0</v>
      </c>
      <c r="BM1576" s="366">
        <v>0</v>
      </c>
      <c r="BN1576" s="366">
        <v>0</v>
      </c>
      <c r="BO1576" s="366">
        <v>0</v>
      </c>
      <c r="BP1576" s="366">
        <v>0</v>
      </c>
      <c r="BQ1576" s="366">
        <v>0</v>
      </c>
      <c r="BR1576" s="366">
        <v>0</v>
      </c>
      <c r="BS1576" s="366">
        <v>0</v>
      </c>
      <c r="BT1576" s="366">
        <v>0</v>
      </c>
      <c r="BU1576" s="366">
        <v>0</v>
      </c>
      <c r="BV1576" s="411">
        <f t="shared" si="476"/>
        <v>0</v>
      </c>
      <c r="BW1576" s="366">
        <v>0</v>
      </c>
      <c r="BX1576" s="366">
        <v>0</v>
      </c>
      <c r="BY1576" s="366">
        <v>0</v>
      </c>
      <c r="BZ1576" s="366">
        <v>0</v>
      </c>
      <c r="CA1576" s="366">
        <v>0</v>
      </c>
      <c r="CB1576" s="366">
        <v>0</v>
      </c>
      <c r="CC1576" s="366">
        <v>0</v>
      </c>
      <c r="CD1576" s="366">
        <v>0</v>
      </c>
      <c r="CE1576" s="366">
        <v>0</v>
      </c>
      <c r="CF1576" s="366">
        <v>0</v>
      </c>
      <c r="CG1576" s="366">
        <v>0</v>
      </c>
      <c r="CH1576" s="366">
        <v>0</v>
      </c>
      <c r="CI1576" s="411">
        <f t="shared" si="477"/>
        <v>0</v>
      </c>
      <c r="CJ1576" s="366">
        <v>0</v>
      </c>
      <c r="CK1576" s="366">
        <v>0</v>
      </c>
      <c r="CL1576" s="366">
        <v>0</v>
      </c>
      <c r="CM1576" s="366">
        <v>0</v>
      </c>
      <c r="CN1576" s="366">
        <v>0</v>
      </c>
      <c r="CO1576" s="366">
        <v>0</v>
      </c>
      <c r="CP1576" s="366">
        <v>0</v>
      </c>
      <c r="CQ1576" s="366">
        <v>0</v>
      </c>
      <c r="CR1576" s="366">
        <v>0</v>
      </c>
      <c r="CS1576" s="366">
        <v>0</v>
      </c>
      <c r="CT1576" s="366">
        <v>0</v>
      </c>
      <c r="CU1576" s="366">
        <v>0</v>
      </c>
      <c r="CV1576" s="411">
        <f t="shared" si="478"/>
        <v>0</v>
      </c>
      <c r="CW1576" s="366">
        <v>0</v>
      </c>
      <c r="CX1576" s="366">
        <v>0</v>
      </c>
      <c r="CY1576" s="366">
        <v>0</v>
      </c>
      <c r="CZ1576" s="366">
        <v>0</v>
      </c>
      <c r="DA1576" s="366">
        <v>0</v>
      </c>
      <c r="DB1576" s="366">
        <v>0</v>
      </c>
      <c r="DC1576" s="366">
        <v>0</v>
      </c>
      <c r="DD1576" s="366">
        <v>0</v>
      </c>
      <c r="DE1576" s="366">
        <v>0</v>
      </c>
      <c r="DF1576" s="366">
        <v>0</v>
      </c>
      <c r="DG1576" s="366">
        <v>0</v>
      </c>
      <c r="DH1576" s="366">
        <v>0</v>
      </c>
      <c r="DI1576" s="411">
        <f t="shared" si="479"/>
        <v>0</v>
      </c>
      <c r="DJ1576" s="366">
        <v>0</v>
      </c>
      <c r="DK1576" s="366">
        <v>0</v>
      </c>
      <c r="DL1576" s="366">
        <v>0</v>
      </c>
      <c r="DM1576" s="366">
        <v>0</v>
      </c>
      <c r="DN1576" s="366">
        <v>0</v>
      </c>
      <c r="DO1576" s="366">
        <v>0</v>
      </c>
      <c r="DP1576" s="366">
        <v>0</v>
      </c>
      <c r="DQ1576" s="366">
        <v>0</v>
      </c>
      <c r="DR1576" s="366">
        <v>0</v>
      </c>
      <c r="DS1576" s="366">
        <v>0</v>
      </c>
      <c r="DT1576" s="366">
        <v>0</v>
      </c>
      <c r="DU1576" s="366">
        <v>0</v>
      </c>
      <c r="DV1576" s="411">
        <f t="shared" si="480"/>
        <v>0</v>
      </c>
      <c r="DW1576" s="366">
        <v>0</v>
      </c>
      <c r="DX1576" s="366">
        <v>0</v>
      </c>
      <c r="DY1576" s="366">
        <v>0</v>
      </c>
      <c r="DZ1576" s="366">
        <v>0</v>
      </c>
      <c r="EA1576" s="366">
        <v>0</v>
      </c>
      <c r="EB1576" s="366">
        <v>0</v>
      </c>
      <c r="EC1576" s="366">
        <v>0</v>
      </c>
      <c r="ED1576" s="366">
        <v>0</v>
      </c>
      <c r="EE1576" s="366">
        <v>0</v>
      </c>
      <c r="EF1576" s="366">
        <v>0</v>
      </c>
      <c r="EG1576" s="366">
        <v>0</v>
      </c>
      <c r="EH1576" s="366">
        <v>0</v>
      </c>
      <c r="EI1576" s="411">
        <f t="shared" si="481"/>
        <v>0</v>
      </c>
      <c r="EK1576" s="411">
        <f t="shared" si="482"/>
        <v>1492</v>
      </c>
      <c r="EL1576" s="7">
        <f t="shared" si="483"/>
        <v>-1492</v>
      </c>
    </row>
    <row r="1577" spans="1:142">
      <c r="A1577" s="365" t="str">
        <f t="shared" si="468"/>
        <v xml:space="preserve"> 264</v>
      </c>
      <c r="B1577" s="366" t="s">
        <v>999</v>
      </c>
      <c r="C1577" s="366" t="s">
        <v>1167</v>
      </c>
      <c r="D1577" s="366">
        <v>1</v>
      </c>
      <c r="E1577" s="366">
        <v>1</v>
      </c>
      <c r="F1577" s="366">
        <v>1</v>
      </c>
      <c r="G1577" s="366">
        <v>1</v>
      </c>
      <c r="H1577" s="366">
        <v>1</v>
      </c>
      <c r="I1577" s="366">
        <v>1</v>
      </c>
      <c r="J1577" s="366">
        <v>1</v>
      </c>
      <c r="K1577" s="366">
        <v>1</v>
      </c>
      <c r="L1577" s="366">
        <v>1</v>
      </c>
      <c r="M1577" s="366">
        <v>1</v>
      </c>
      <c r="N1577" s="366">
        <v>1</v>
      </c>
      <c r="O1577" s="366">
        <v>1</v>
      </c>
      <c r="P1577" s="411">
        <f t="shared" si="469"/>
        <v>12</v>
      </c>
      <c r="Q1577" s="411">
        <f t="shared" si="484"/>
        <v>6.967741935483871</v>
      </c>
      <c r="R1577" s="411">
        <f t="shared" si="485"/>
        <v>1.7563959955506117</v>
      </c>
      <c r="S1577" s="411">
        <f t="shared" si="486"/>
        <v>3.2758620689655173</v>
      </c>
      <c r="T1577" s="366">
        <v>0</v>
      </c>
      <c r="U1577" s="366">
        <v>0</v>
      </c>
      <c r="V1577" s="366">
        <v>0</v>
      </c>
      <c r="W1577" s="366">
        <v>0</v>
      </c>
      <c r="X1577" s="366">
        <v>0</v>
      </c>
      <c r="Y1577" s="366">
        <v>0</v>
      </c>
      <c r="Z1577" s="366">
        <v>0</v>
      </c>
      <c r="AA1577" s="366">
        <v>0</v>
      </c>
      <c r="AB1577" s="366">
        <v>0</v>
      </c>
      <c r="AC1577" s="366">
        <v>0</v>
      </c>
      <c r="AD1577" s="366">
        <v>0</v>
      </c>
      <c r="AE1577" s="366">
        <v>0</v>
      </c>
      <c r="AF1577" s="411">
        <f t="shared" si="470"/>
        <v>0</v>
      </c>
      <c r="AG1577" s="366">
        <v>1</v>
      </c>
      <c r="AH1577" s="366">
        <v>1</v>
      </c>
      <c r="AI1577" s="366">
        <v>1</v>
      </c>
      <c r="AJ1577" s="366">
        <v>1</v>
      </c>
      <c r="AK1577" s="366">
        <v>1</v>
      </c>
      <c r="AL1577" s="366">
        <v>1</v>
      </c>
      <c r="AM1577" s="366">
        <v>1</v>
      </c>
      <c r="AN1577" s="366">
        <v>1</v>
      </c>
      <c r="AO1577" s="366">
        <v>1</v>
      </c>
      <c r="AP1577" s="366">
        <v>1</v>
      </c>
      <c r="AQ1577" s="366">
        <v>1</v>
      </c>
      <c r="AR1577" s="366">
        <v>1</v>
      </c>
      <c r="AS1577" s="411">
        <f t="shared" si="471"/>
        <v>12</v>
      </c>
      <c r="AT1577" s="411">
        <f t="shared" si="472"/>
        <v>6.967741935483871</v>
      </c>
      <c r="AU1577" s="411">
        <f t="shared" si="473"/>
        <v>1.7563959955506117</v>
      </c>
      <c r="AV1577" s="411">
        <f t="shared" si="474"/>
        <v>3.2758620689655173</v>
      </c>
      <c r="AW1577" s="366">
        <v>0</v>
      </c>
      <c r="AX1577" s="366">
        <v>0</v>
      </c>
      <c r="AY1577" s="366">
        <v>0</v>
      </c>
      <c r="AZ1577" s="366">
        <v>0</v>
      </c>
      <c r="BA1577" s="366">
        <v>0</v>
      </c>
      <c r="BB1577" s="366">
        <v>0</v>
      </c>
      <c r="BC1577" s="366">
        <v>0</v>
      </c>
      <c r="BD1577" s="366">
        <v>0</v>
      </c>
      <c r="BE1577" s="366">
        <v>0</v>
      </c>
      <c r="BF1577" s="366">
        <v>0</v>
      </c>
      <c r="BG1577" s="366">
        <v>0</v>
      </c>
      <c r="BH1577" s="366">
        <v>0</v>
      </c>
      <c r="BI1577" s="411">
        <f t="shared" si="475"/>
        <v>0</v>
      </c>
      <c r="BJ1577" s="366">
        <v>1</v>
      </c>
      <c r="BK1577" s="366">
        <v>1</v>
      </c>
      <c r="BL1577" s="366">
        <v>1</v>
      </c>
      <c r="BM1577" s="366">
        <v>1</v>
      </c>
      <c r="BN1577" s="366">
        <v>1</v>
      </c>
      <c r="BO1577" s="366">
        <v>1</v>
      </c>
      <c r="BP1577" s="366">
        <v>1</v>
      </c>
      <c r="BQ1577" s="366">
        <v>1</v>
      </c>
      <c r="BR1577" s="366">
        <v>1</v>
      </c>
      <c r="BS1577" s="366">
        <v>1</v>
      </c>
      <c r="BT1577" s="366">
        <v>1</v>
      </c>
      <c r="BU1577" s="366">
        <v>1</v>
      </c>
      <c r="BV1577" s="411">
        <f t="shared" si="476"/>
        <v>12</v>
      </c>
      <c r="BW1577" s="366">
        <v>0</v>
      </c>
      <c r="BX1577" s="366">
        <v>0</v>
      </c>
      <c r="BY1577" s="366">
        <v>0</v>
      </c>
      <c r="BZ1577" s="366">
        <v>0</v>
      </c>
      <c r="CA1577" s="366">
        <v>0</v>
      </c>
      <c r="CB1577" s="366">
        <v>0</v>
      </c>
      <c r="CC1577" s="366">
        <v>0</v>
      </c>
      <c r="CD1577" s="366">
        <v>0</v>
      </c>
      <c r="CE1577" s="366">
        <v>0</v>
      </c>
      <c r="CF1577" s="366">
        <v>0</v>
      </c>
      <c r="CG1577" s="366">
        <v>0</v>
      </c>
      <c r="CH1577" s="366">
        <v>0</v>
      </c>
      <c r="CI1577" s="411">
        <f t="shared" si="477"/>
        <v>0</v>
      </c>
      <c r="CJ1577" s="366">
        <v>1</v>
      </c>
      <c r="CK1577" s="366">
        <v>1</v>
      </c>
      <c r="CL1577" s="366">
        <v>1</v>
      </c>
      <c r="CM1577" s="366">
        <v>1</v>
      </c>
      <c r="CN1577" s="366">
        <v>1</v>
      </c>
      <c r="CO1577" s="366">
        <v>1</v>
      </c>
      <c r="CP1577" s="366">
        <v>1</v>
      </c>
      <c r="CQ1577" s="366">
        <v>1</v>
      </c>
      <c r="CR1577" s="366">
        <v>1</v>
      </c>
      <c r="CS1577" s="366">
        <v>1</v>
      </c>
      <c r="CT1577" s="366">
        <v>1</v>
      </c>
      <c r="CU1577" s="366">
        <v>1</v>
      </c>
      <c r="CV1577" s="411">
        <f t="shared" si="478"/>
        <v>12</v>
      </c>
      <c r="CW1577" s="366">
        <v>0</v>
      </c>
      <c r="CX1577" s="366">
        <v>0</v>
      </c>
      <c r="CY1577" s="366">
        <v>0</v>
      </c>
      <c r="CZ1577" s="366">
        <v>0</v>
      </c>
      <c r="DA1577" s="366">
        <v>0</v>
      </c>
      <c r="DB1577" s="366">
        <v>0</v>
      </c>
      <c r="DC1577" s="366">
        <v>0</v>
      </c>
      <c r="DD1577" s="366">
        <v>0</v>
      </c>
      <c r="DE1577" s="366">
        <v>0</v>
      </c>
      <c r="DF1577" s="366">
        <v>0</v>
      </c>
      <c r="DG1577" s="366">
        <v>0</v>
      </c>
      <c r="DH1577" s="366">
        <v>0</v>
      </c>
      <c r="DI1577" s="411">
        <f t="shared" si="479"/>
        <v>0</v>
      </c>
      <c r="DJ1577" s="366">
        <v>1</v>
      </c>
      <c r="DK1577" s="366">
        <v>1</v>
      </c>
      <c r="DL1577" s="366">
        <v>1</v>
      </c>
      <c r="DM1577" s="366">
        <v>1</v>
      </c>
      <c r="DN1577" s="366">
        <v>1</v>
      </c>
      <c r="DO1577" s="366">
        <v>1</v>
      </c>
      <c r="DP1577" s="366">
        <v>1</v>
      </c>
      <c r="DQ1577" s="366">
        <v>1</v>
      </c>
      <c r="DR1577" s="366">
        <v>1</v>
      </c>
      <c r="DS1577" s="366">
        <v>1</v>
      </c>
      <c r="DT1577" s="366">
        <v>1</v>
      </c>
      <c r="DU1577" s="366">
        <v>1</v>
      </c>
      <c r="DV1577" s="411">
        <f t="shared" si="480"/>
        <v>12</v>
      </c>
      <c r="DW1577" s="366">
        <v>1</v>
      </c>
      <c r="DX1577" s="366">
        <v>1</v>
      </c>
      <c r="DY1577" s="366">
        <v>1</v>
      </c>
      <c r="DZ1577" s="366">
        <v>1</v>
      </c>
      <c r="EA1577" s="366">
        <v>1</v>
      </c>
      <c r="EB1577" s="366">
        <v>1</v>
      </c>
      <c r="EC1577" s="366">
        <v>1</v>
      </c>
      <c r="ED1577" s="366">
        <v>1</v>
      </c>
      <c r="EE1577" s="366">
        <v>1</v>
      </c>
      <c r="EF1577" s="366">
        <v>1</v>
      </c>
      <c r="EG1577" s="366">
        <v>1</v>
      </c>
      <c r="EH1577" s="366">
        <v>1</v>
      </c>
      <c r="EI1577" s="411">
        <f t="shared" si="481"/>
        <v>12</v>
      </c>
      <c r="EK1577" s="411">
        <f t="shared" si="482"/>
        <v>12</v>
      </c>
      <c r="EL1577" s="7">
        <f t="shared" si="483"/>
        <v>0</v>
      </c>
    </row>
    <row r="1578" spans="1:142">
      <c r="A1578" s="365" t="str">
        <f t="shared" si="468"/>
        <v xml:space="preserve"> 264</v>
      </c>
      <c r="B1578" s="366" t="s">
        <v>999</v>
      </c>
      <c r="C1578" s="366" t="s">
        <v>1168</v>
      </c>
      <c r="D1578" s="366">
        <v>127800</v>
      </c>
      <c r="E1578" s="366">
        <v>138600</v>
      </c>
      <c r="F1578" s="366">
        <v>140100</v>
      </c>
      <c r="G1578" s="366">
        <v>163200</v>
      </c>
      <c r="H1578" s="366">
        <v>152700</v>
      </c>
      <c r="I1578" s="366">
        <v>126300</v>
      </c>
      <c r="J1578" s="366">
        <v>167700</v>
      </c>
      <c r="K1578" s="366">
        <v>239400</v>
      </c>
      <c r="L1578" s="366">
        <v>248100</v>
      </c>
      <c r="M1578" s="366">
        <v>216300</v>
      </c>
      <c r="N1578" s="366">
        <v>118500</v>
      </c>
      <c r="O1578" s="366">
        <v>135300</v>
      </c>
      <c r="P1578" s="411">
        <f t="shared" si="469"/>
        <v>1974000</v>
      </c>
      <c r="Q1578" s="411">
        <f t="shared" si="484"/>
        <v>1010990.3225806451</v>
      </c>
      <c r="R1578" s="411">
        <f t="shared" si="485"/>
        <v>424468.29810900998</v>
      </c>
      <c r="S1578" s="411">
        <f t="shared" si="486"/>
        <v>538541.37931034481</v>
      </c>
      <c r="T1578" s="366">
        <v>0</v>
      </c>
      <c r="U1578" s="366">
        <v>0</v>
      </c>
      <c r="V1578" s="366">
        <v>0</v>
      </c>
      <c r="W1578" s="366">
        <v>0</v>
      </c>
      <c r="X1578" s="366">
        <v>0</v>
      </c>
      <c r="Y1578" s="366">
        <v>0</v>
      </c>
      <c r="Z1578" s="366">
        <v>0</v>
      </c>
      <c r="AA1578" s="366">
        <v>0</v>
      </c>
      <c r="AB1578" s="366">
        <v>0</v>
      </c>
      <c r="AC1578" s="366">
        <v>0</v>
      </c>
      <c r="AD1578" s="366">
        <v>0</v>
      </c>
      <c r="AE1578" s="366">
        <v>0</v>
      </c>
      <c r="AF1578" s="411">
        <f t="shared" si="470"/>
        <v>0</v>
      </c>
      <c r="AG1578" s="366">
        <v>127800</v>
      </c>
      <c r="AH1578" s="366">
        <v>138600</v>
      </c>
      <c r="AI1578" s="366">
        <v>140100</v>
      </c>
      <c r="AJ1578" s="366">
        <v>163200</v>
      </c>
      <c r="AK1578" s="366">
        <v>152700</v>
      </c>
      <c r="AL1578" s="366">
        <v>126300</v>
      </c>
      <c r="AM1578" s="366">
        <v>167700</v>
      </c>
      <c r="AN1578" s="366">
        <v>239400</v>
      </c>
      <c r="AO1578" s="366">
        <v>248100</v>
      </c>
      <c r="AP1578" s="366">
        <v>216300</v>
      </c>
      <c r="AQ1578" s="366">
        <v>118500</v>
      </c>
      <c r="AR1578" s="366">
        <v>135300</v>
      </c>
      <c r="AS1578" s="411">
        <f t="shared" si="471"/>
        <v>1974000</v>
      </c>
      <c r="AT1578" s="411">
        <f t="shared" si="472"/>
        <v>1010990.3225806451</v>
      </c>
      <c r="AU1578" s="411">
        <f t="shared" si="473"/>
        <v>424468.29810900998</v>
      </c>
      <c r="AV1578" s="411">
        <f t="shared" si="474"/>
        <v>538541.37931034481</v>
      </c>
      <c r="AW1578" s="366">
        <v>0</v>
      </c>
      <c r="AX1578" s="366">
        <v>0</v>
      </c>
      <c r="AY1578" s="366">
        <v>0</v>
      </c>
      <c r="AZ1578" s="366">
        <v>0</v>
      </c>
      <c r="BA1578" s="366">
        <v>0</v>
      </c>
      <c r="BB1578" s="366">
        <v>0</v>
      </c>
      <c r="BC1578" s="366">
        <v>0</v>
      </c>
      <c r="BD1578" s="366">
        <v>0</v>
      </c>
      <c r="BE1578" s="366">
        <v>0</v>
      </c>
      <c r="BF1578" s="366">
        <v>0</v>
      </c>
      <c r="BG1578" s="366">
        <v>0</v>
      </c>
      <c r="BH1578" s="366">
        <v>0</v>
      </c>
      <c r="BI1578" s="411">
        <f t="shared" si="475"/>
        <v>0</v>
      </c>
      <c r="BJ1578" s="366">
        <v>127800</v>
      </c>
      <c r="BK1578" s="366">
        <v>138600</v>
      </c>
      <c r="BL1578" s="366">
        <v>140100</v>
      </c>
      <c r="BM1578" s="366">
        <v>163200</v>
      </c>
      <c r="BN1578" s="366">
        <v>152700</v>
      </c>
      <c r="BO1578" s="366">
        <v>126300</v>
      </c>
      <c r="BP1578" s="366">
        <v>167700</v>
      </c>
      <c r="BQ1578" s="366">
        <v>239400</v>
      </c>
      <c r="BR1578" s="366">
        <v>248100</v>
      </c>
      <c r="BS1578" s="366">
        <v>216300</v>
      </c>
      <c r="BT1578" s="366">
        <v>118500</v>
      </c>
      <c r="BU1578" s="366">
        <v>135300</v>
      </c>
      <c r="BV1578" s="411">
        <f t="shared" si="476"/>
        <v>1974000</v>
      </c>
      <c r="BW1578" s="366">
        <v>-5349.8282598000078</v>
      </c>
      <c r="BX1578" s="366">
        <v>-5978.9664396000153</v>
      </c>
      <c r="BY1578" s="366">
        <v>-4699.7129217000038</v>
      </c>
      <c r="BZ1578" s="366">
        <v>-5746.4830175999959</v>
      </c>
      <c r="CA1578" s="366">
        <v>2149.3013639999845</v>
      </c>
      <c r="CB1578" s="366">
        <v>5670.2193023999862</v>
      </c>
      <c r="CC1578" s="366">
        <v>5349.1284092999995</v>
      </c>
      <c r="CD1578" s="366">
        <v>-12360.552132600016</v>
      </c>
      <c r="CE1578" s="366">
        <v>4955.8858235999942</v>
      </c>
      <c r="CF1578" s="366">
        <v>7066.0252403999912</v>
      </c>
      <c r="CG1578" s="366">
        <v>-1827.1231784999982</v>
      </c>
      <c r="CH1578" s="366">
        <v>5271.4055757000169</v>
      </c>
      <c r="CI1578" s="411">
        <f t="shared" si="477"/>
        <v>-5500.7002344000648</v>
      </c>
      <c r="CJ1578" s="366">
        <v>122450.17174019999</v>
      </c>
      <c r="CK1578" s="366">
        <v>132621.03356039998</v>
      </c>
      <c r="CL1578" s="366">
        <v>135400.2870783</v>
      </c>
      <c r="CM1578" s="366">
        <v>157453.5169824</v>
      </c>
      <c r="CN1578" s="366">
        <v>154849.30136399998</v>
      </c>
      <c r="CO1578" s="366">
        <v>131970.21930239999</v>
      </c>
      <c r="CP1578" s="366">
        <v>173049.1284093</v>
      </c>
      <c r="CQ1578" s="366">
        <v>227039.44786739998</v>
      </c>
      <c r="CR1578" s="366">
        <v>253055.88582359999</v>
      </c>
      <c r="CS1578" s="366">
        <v>223366.02524039999</v>
      </c>
      <c r="CT1578" s="366">
        <v>116672.8768215</v>
      </c>
      <c r="CU1578" s="366">
        <v>140571.40557570002</v>
      </c>
      <c r="CV1578" s="411">
        <f t="shared" si="478"/>
        <v>1968499.2997656001</v>
      </c>
      <c r="CW1578" s="366">
        <v>0</v>
      </c>
      <c r="CX1578" s="366">
        <v>0</v>
      </c>
      <c r="CY1578" s="366">
        <v>0</v>
      </c>
      <c r="CZ1578" s="366">
        <v>0</v>
      </c>
      <c r="DA1578" s="366">
        <v>0</v>
      </c>
      <c r="DB1578" s="366">
        <v>0</v>
      </c>
      <c r="DC1578" s="366">
        <v>0</v>
      </c>
      <c r="DD1578" s="366">
        <v>0</v>
      </c>
      <c r="DE1578" s="366">
        <v>0</v>
      </c>
      <c r="DF1578" s="366">
        <v>0</v>
      </c>
      <c r="DG1578" s="366">
        <v>0</v>
      </c>
      <c r="DH1578" s="366">
        <v>0</v>
      </c>
      <c r="DI1578" s="411">
        <f t="shared" si="479"/>
        <v>0</v>
      </c>
      <c r="DJ1578" s="366">
        <v>122450.17174019999</v>
      </c>
      <c r="DK1578" s="366">
        <v>132621.03356039998</v>
      </c>
      <c r="DL1578" s="366">
        <v>135400.2870783</v>
      </c>
      <c r="DM1578" s="366">
        <v>157453.5169824</v>
      </c>
      <c r="DN1578" s="366">
        <v>154849.30136399998</v>
      </c>
      <c r="DO1578" s="366">
        <v>131970.21930239999</v>
      </c>
      <c r="DP1578" s="366">
        <v>173049.1284093</v>
      </c>
      <c r="DQ1578" s="366">
        <v>227039.44786739998</v>
      </c>
      <c r="DR1578" s="366">
        <v>253055.88582359999</v>
      </c>
      <c r="DS1578" s="366">
        <v>223366.02524039999</v>
      </c>
      <c r="DT1578" s="366">
        <v>116672.8768215</v>
      </c>
      <c r="DU1578" s="366">
        <v>140571.40557570002</v>
      </c>
      <c r="DV1578" s="411">
        <f t="shared" si="480"/>
        <v>1968499.2997656001</v>
      </c>
      <c r="DW1578" s="366">
        <v>122450.17174019999</v>
      </c>
      <c r="DX1578" s="366">
        <v>132621.03356039998</v>
      </c>
      <c r="DY1578" s="366">
        <v>135400.2870783</v>
      </c>
      <c r="DZ1578" s="366">
        <v>157453.5169824</v>
      </c>
      <c r="EA1578" s="366">
        <v>154849.30136399998</v>
      </c>
      <c r="EB1578" s="366">
        <v>131970.21930239999</v>
      </c>
      <c r="EC1578" s="366">
        <v>173049.1284093</v>
      </c>
      <c r="ED1578" s="366">
        <v>227039.44786739998</v>
      </c>
      <c r="EE1578" s="366">
        <v>253055.88582359999</v>
      </c>
      <c r="EF1578" s="366">
        <v>223366.02524039999</v>
      </c>
      <c r="EG1578" s="366">
        <v>116672.8768215</v>
      </c>
      <c r="EH1578" s="366">
        <v>140571.40557570002</v>
      </c>
      <c r="EI1578" s="411">
        <f t="shared" si="481"/>
        <v>1968499.2997656001</v>
      </c>
      <c r="EK1578" s="411">
        <f t="shared" si="482"/>
        <v>1968499.2997655999</v>
      </c>
      <c r="EL1578" s="7">
        <f t="shared" si="483"/>
        <v>0</v>
      </c>
    </row>
    <row r="1579" spans="1:142">
      <c r="A1579" s="365" t="str">
        <f t="shared" si="468"/>
        <v xml:space="preserve"> 264</v>
      </c>
      <c r="B1579" s="366" t="s">
        <v>999</v>
      </c>
      <c r="C1579" s="366" t="s">
        <v>1169</v>
      </c>
      <c r="D1579" s="366">
        <v>127800</v>
      </c>
      <c r="E1579" s="366">
        <v>138600</v>
      </c>
      <c r="F1579" s="366">
        <v>140100</v>
      </c>
      <c r="G1579" s="366">
        <v>163200</v>
      </c>
      <c r="H1579" s="366">
        <v>152700</v>
      </c>
      <c r="I1579" s="366">
        <v>126300</v>
      </c>
      <c r="J1579" s="366">
        <v>167700</v>
      </c>
      <c r="K1579" s="366">
        <v>239400</v>
      </c>
      <c r="L1579" s="366">
        <v>248100</v>
      </c>
      <c r="M1579" s="366">
        <v>216300</v>
      </c>
      <c r="N1579" s="366">
        <v>118500</v>
      </c>
      <c r="O1579" s="366">
        <v>135300</v>
      </c>
      <c r="P1579" s="411">
        <f t="shared" si="469"/>
        <v>1974000</v>
      </c>
      <c r="Q1579" s="411">
        <f t="shared" si="484"/>
        <v>1010990.3225806451</v>
      </c>
      <c r="R1579" s="411">
        <f t="shared" si="485"/>
        <v>424468.29810900998</v>
      </c>
      <c r="S1579" s="411">
        <f t="shared" si="486"/>
        <v>538541.37931034481</v>
      </c>
      <c r="T1579" s="366">
        <v>0</v>
      </c>
      <c r="U1579" s="366">
        <v>0</v>
      </c>
      <c r="V1579" s="366">
        <v>0</v>
      </c>
      <c r="W1579" s="366">
        <v>0</v>
      </c>
      <c r="X1579" s="366">
        <v>0</v>
      </c>
      <c r="Y1579" s="366">
        <v>0</v>
      </c>
      <c r="Z1579" s="366">
        <v>0</v>
      </c>
      <c r="AA1579" s="366">
        <v>0</v>
      </c>
      <c r="AB1579" s="366">
        <v>0</v>
      </c>
      <c r="AC1579" s="366">
        <v>0</v>
      </c>
      <c r="AD1579" s="366">
        <v>0</v>
      </c>
      <c r="AE1579" s="366">
        <v>0</v>
      </c>
      <c r="AF1579" s="411">
        <f t="shared" si="470"/>
        <v>0</v>
      </c>
      <c r="AG1579" s="366">
        <v>127800</v>
      </c>
      <c r="AH1579" s="366">
        <v>138600</v>
      </c>
      <c r="AI1579" s="366">
        <v>140100</v>
      </c>
      <c r="AJ1579" s="366">
        <v>163200</v>
      </c>
      <c r="AK1579" s="366">
        <v>152700</v>
      </c>
      <c r="AL1579" s="366">
        <v>126300</v>
      </c>
      <c r="AM1579" s="366">
        <v>167700</v>
      </c>
      <c r="AN1579" s="366">
        <v>239400</v>
      </c>
      <c r="AO1579" s="366">
        <v>248100</v>
      </c>
      <c r="AP1579" s="366">
        <v>216300</v>
      </c>
      <c r="AQ1579" s="366">
        <v>118500</v>
      </c>
      <c r="AR1579" s="366">
        <v>135300</v>
      </c>
      <c r="AS1579" s="411">
        <f t="shared" si="471"/>
        <v>1974000</v>
      </c>
      <c r="AT1579" s="411">
        <f t="shared" si="472"/>
        <v>1010990.3225806451</v>
      </c>
      <c r="AU1579" s="411">
        <f t="shared" si="473"/>
        <v>424468.29810900998</v>
      </c>
      <c r="AV1579" s="411">
        <f t="shared" si="474"/>
        <v>538541.37931034481</v>
      </c>
      <c r="AW1579" s="366">
        <v>0</v>
      </c>
      <c r="AX1579" s="366">
        <v>0</v>
      </c>
      <c r="AY1579" s="366">
        <v>0</v>
      </c>
      <c r="AZ1579" s="366">
        <v>0</v>
      </c>
      <c r="BA1579" s="366">
        <v>0</v>
      </c>
      <c r="BB1579" s="366">
        <v>0</v>
      </c>
      <c r="BC1579" s="366">
        <v>0</v>
      </c>
      <c r="BD1579" s="366">
        <v>0</v>
      </c>
      <c r="BE1579" s="366">
        <v>0</v>
      </c>
      <c r="BF1579" s="366">
        <v>0</v>
      </c>
      <c r="BG1579" s="366">
        <v>0</v>
      </c>
      <c r="BH1579" s="366">
        <v>0</v>
      </c>
      <c r="BI1579" s="411">
        <f t="shared" si="475"/>
        <v>0</v>
      </c>
      <c r="BJ1579" s="366">
        <v>127800</v>
      </c>
      <c r="BK1579" s="366">
        <v>138600</v>
      </c>
      <c r="BL1579" s="366">
        <v>140100</v>
      </c>
      <c r="BM1579" s="366">
        <v>163200</v>
      </c>
      <c r="BN1579" s="366">
        <v>152700</v>
      </c>
      <c r="BO1579" s="366">
        <v>126300</v>
      </c>
      <c r="BP1579" s="366">
        <v>167700</v>
      </c>
      <c r="BQ1579" s="366">
        <v>239400</v>
      </c>
      <c r="BR1579" s="366">
        <v>248100</v>
      </c>
      <c r="BS1579" s="366">
        <v>216300</v>
      </c>
      <c r="BT1579" s="366">
        <v>118500</v>
      </c>
      <c r="BU1579" s="366">
        <v>135300</v>
      </c>
      <c r="BV1579" s="411">
        <f t="shared" si="476"/>
        <v>1974000</v>
      </c>
      <c r="BW1579" s="366">
        <v>-5349.8282598000078</v>
      </c>
      <c r="BX1579" s="366">
        <v>-5978.9664396000153</v>
      </c>
      <c r="BY1579" s="366">
        <v>-4699.7129217000038</v>
      </c>
      <c r="BZ1579" s="366">
        <v>-5746.4830175999959</v>
      </c>
      <c r="CA1579" s="366">
        <v>2149.3013639999845</v>
      </c>
      <c r="CB1579" s="366">
        <v>5670.2193023999862</v>
      </c>
      <c r="CC1579" s="366">
        <v>5349.1284092999995</v>
      </c>
      <c r="CD1579" s="366">
        <v>-12360.552132600016</v>
      </c>
      <c r="CE1579" s="366">
        <v>4955.8858235999942</v>
      </c>
      <c r="CF1579" s="366">
        <v>7066.0252403999912</v>
      </c>
      <c r="CG1579" s="366">
        <v>-1827.1231784999982</v>
      </c>
      <c r="CH1579" s="366">
        <v>5271.4055757000169</v>
      </c>
      <c r="CI1579" s="411">
        <f t="shared" si="477"/>
        <v>-5500.7002344000648</v>
      </c>
      <c r="CJ1579" s="366">
        <v>122450.17174019999</v>
      </c>
      <c r="CK1579" s="366">
        <v>132621.03356039998</v>
      </c>
      <c r="CL1579" s="366">
        <v>135400.2870783</v>
      </c>
      <c r="CM1579" s="366">
        <v>157453.5169824</v>
      </c>
      <c r="CN1579" s="366">
        <v>154849.30136399998</v>
      </c>
      <c r="CO1579" s="366">
        <v>131970.21930239999</v>
      </c>
      <c r="CP1579" s="366">
        <v>173049.1284093</v>
      </c>
      <c r="CQ1579" s="366">
        <v>227039.44786739998</v>
      </c>
      <c r="CR1579" s="366">
        <v>253055.88582359999</v>
      </c>
      <c r="CS1579" s="366">
        <v>223366.02524039999</v>
      </c>
      <c r="CT1579" s="366">
        <v>116672.8768215</v>
      </c>
      <c r="CU1579" s="366">
        <v>140571.40557570002</v>
      </c>
      <c r="CV1579" s="411">
        <f t="shared" si="478"/>
        <v>1968499.2997656001</v>
      </c>
      <c r="CW1579" s="366">
        <v>0</v>
      </c>
      <c r="CX1579" s="366">
        <v>0</v>
      </c>
      <c r="CY1579" s="366">
        <v>0</v>
      </c>
      <c r="CZ1579" s="366">
        <v>0</v>
      </c>
      <c r="DA1579" s="366">
        <v>0</v>
      </c>
      <c r="DB1579" s="366">
        <v>0</v>
      </c>
      <c r="DC1579" s="366">
        <v>0</v>
      </c>
      <c r="DD1579" s="366">
        <v>0</v>
      </c>
      <c r="DE1579" s="366">
        <v>0</v>
      </c>
      <c r="DF1579" s="366">
        <v>0</v>
      </c>
      <c r="DG1579" s="366">
        <v>0</v>
      </c>
      <c r="DH1579" s="366">
        <v>0</v>
      </c>
      <c r="DI1579" s="411">
        <f t="shared" si="479"/>
        <v>0</v>
      </c>
      <c r="DJ1579" s="366">
        <v>122450.17174019999</v>
      </c>
      <c r="DK1579" s="366">
        <v>132621.03356039998</v>
      </c>
      <c r="DL1579" s="366">
        <v>135400.2870783</v>
      </c>
      <c r="DM1579" s="366">
        <v>157453.5169824</v>
      </c>
      <c r="DN1579" s="366">
        <v>154849.30136399998</v>
      </c>
      <c r="DO1579" s="366">
        <v>131970.21930239999</v>
      </c>
      <c r="DP1579" s="366">
        <v>173049.1284093</v>
      </c>
      <c r="DQ1579" s="366">
        <v>227039.44786739998</v>
      </c>
      <c r="DR1579" s="366">
        <v>253055.88582359999</v>
      </c>
      <c r="DS1579" s="366">
        <v>223366.02524039999</v>
      </c>
      <c r="DT1579" s="366">
        <v>116672.8768215</v>
      </c>
      <c r="DU1579" s="366">
        <v>140571.40557570002</v>
      </c>
      <c r="DV1579" s="411">
        <f t="shared" si="480"/>
        <v>1968499.2997656001</v>
      </c>
      <c r="DW1579" s="366">
        <v>122450.17174019999</v>
      </c>
      <c r="DX1579" s="366">
        <v>132621.03356039998</v>
      </c>
      <c r="DY1579" s="366">
        <v>135400.2870783</v>
      </c>
      <c r="DZ1579" s="366">
        <v>157453.5169824</v>
      </c>
      <c r="EA1579" s="366">
        <v>154849.30136399998</v>
      </c>
      <c r="EB1579" s="366">
        <v>131970.21930239999</v>
      </c>
      <c r="EC1579" s="366">
        <v>173049.1284093</v>
      </c>
      <c r="ED1579" s="366">
        <v>227039.44786739998</v>
      </c>
      <c r="EE1579" s="366">
        <v>253055.88582359999</v>
      </c>
      <c r="EF1579" s="366">
        <v>223366.02524039999</v>
      </c>
      <c r="EG1579" s="366">
        <v>116672.8768215</v>
      </c>
      <c r="EH1579" s="366">
        <v>140571.40557570002</v>
      </c>
      <c r="EI1579" s="411">
        <f t="shared" si="481"/>
        <v>1968499.2997656001</v>
      </c>
      <c r="EK1579" s="411">
        <f t="shared" si="482"/>
        <v>1968499.2997655999</v>
      </c>
      <c r="EL1579" s="7">
        <f t="shared" si="483"/>
        <v>0</v>
      </c>
    </row>
    <row r="1580" spans="1:142">
      <c r="A1580" s="365" t="str">
        <f t="shared" si="468"/>
        <v xml:space="preserve"> 264</v>
      </c>
      <c r="B1580" s="366" t="s">
        <v>999</v>
      </c>
      <c r="C1580" s="366" t="s">
        <v>1217</v>
      </c>
      <c r="D1580" s="366">
        <v>482</v>
      </c>
      <c r="E1580" s="366">
        <v>420</v>
      </c>
      <c r="F1580" s="366">
        <v>420</v>
      </c>
      <c r="G1580" s="366">
        <v>633</v>
      </c>
      <c r="H1580" s="366">
        <v>541</v>
      </c>
      <c r="I1580" s="366">
        <v>526</v>
      </c>
      <c r="J1580" s="366">
        <v>640</v>
      </c>
      <c r="K1580" s="366">
        <v>670</v>
      </c>
      <c r="L1580" s="366">
        <v>668</v>
      </c>
      <c r="M1580" s="366">
        <v>649</v>
      </c>
      <c r="N1580" s="366">
        <v>539</v>
      </c>
      <c r="O1580" s="366">
        <v>549</v>
      </c>
      <c r="P1580" s="411">
        <f t="shared" si="469"/>
        <v>6737</v>
      </c>
      <c r="Q1580" s="411">
        <f t="shared" si="484"/>
        <v>3641.3548387096776</v>
      </c>
      <c r="R1580" s="411">
        <f t="shared" si="485"/>
        <v>1174.3692992213571</v>
      </c>
      <c r="S1580" s="411">
        <f t="shared" si="486"/>
        <v>1921.2758620689656</v>
      </c>
      <c r="T1580" s="366">
        <v>0</v>
      </c>
      <c r="U1580" s="366">
        <v>0</v>
      </c>
      <c r="V1580" s="366">
        <v>0</v>
      </c>
      <c r="W1580" s="366">
        <v>0</v>
      </c>
      <c r="X1580" s="366">
        <v>0</v>
      </c>
      <c r="Y1580" s="366">
        <v>0</v>
      </c>
      <c r="Z1580" s="366">
        <v>0</v>
      </c>
      <c r="AA1580" s="366">
        <v>0</v>
      </c>
      <c r="AB1580" s="366">
        <v>0</v>
      </c>
      <c r="AC1580" s="366">
        <v>0</v>
      </c>
      <c r="AD1580" s="366">
        <v>0</v>
      </c>
      <c r="AE1580" s="366">
        <v>0</v>
      </c>
      <c r="AF1580" s="411">
        <f t="shared" si="470"/>
        <v>0</v>
      </c>
      <c r="AG1580" s="366">
        <v>482</v>
      </c>
      <c r="AH1580" s="366">
        <v>420</v>
      </c>
      <c r="AI1580" s="366">
        <v>420</v>
      </c>
      <c r="AJ1580" s="366">
        <v>633</v>
      </c>
      <c r="AK1580" s="366">
        <v>541</v>
      </c>
      <c r="AL1580" s="366">
        <v>526</v>
      </c>
      <c r="AM1580" s="366">
        <v>640</v>
      </c>
      <c r="AN1580" s="366">
        <v>670</v>
      </c>
      <c r="AO1580" s="366">
        <v>668</v>
      </c>
      <c r="AP1580" s="366">
        <v>649</v>
      </c>
      <c r="AQ1580" s="366">
        <v>539</v>
      </c>
      <c r="AR1580" s="366">
        <v>549</v>
      </c>
      <c r="AS1580" s="411">
        <f t="shared" si="471"/>
        <v>6737</v>
      </c>
      <c r="AT1580" s="411">
        <f t="shared" si="472"/>
        <v>3641.3548387096776</v>
      </c>
      <c r="AU1580" s="411">
        <f t="shared" si="473"/>
        <v>1174.3692992213571</v>
      </c>
      <c r="AV1580" s="411">
        <f t="shared" si="474"/>
        <v>1921.2758620689656</v>
      </c>
      <c r="AW1580" s="366">
        <v>0</v>
      </c>
      <c r="AX1580" s="366">
        <v>0</v>
      </c>
      <c r="AY1580" s="366">
        <v>0</v>
      </c>
      <c r="AZ1580" s="366">
        <v>0</v>
      </c>
      <c r="BA1580" s="366">
        <v>0</v>
      </c>
      <c r="BB1580" s="366">
        <v>0</v>
      </c>
      <c r="BC1580" s="366">
        <v>0</v>
      </c>
      <c r="BD1580" s="366">
        <v>0</v>
      </c>
      <c r="BE1580" s="366">
        <v>0</v>
      </c>
      <c r="BF1580" s="366">
        <v>0</v>
      </c>
      <c r="BG1580" s="366">
        <v>0</v>
      </c>
      <c r="BH1580" s="366">
        <v>0</v>
      </c>
      <c r="BI1580" s="411">
        <f t="shared" si="475"/>
        <v>0</v>
      </c>
      <c r="BJ1580" s="366">
        <v>482</v>
      </c>
      <c r="BK1580" s="366">
        <v>420</v>
      </c>
      <c r="BL1580" s="366">
        <v>420</v>
      </c>
      <c r="BM1580" s="366">
        <v>633</v>
      </c>
      <c r="BN1580" s="366">
        <v>541</v>
      </c>
      <c r="BO1580" s="366">
        <v>526</v>
      </c>
      <c r="BP1580" s="366">
        <v>640</v>
      </c>
      <c r="BQ1580" s="366">
        <v>670</v>
      </c>
      <c r="BR1580" s="366">
        <v>668</v>
      </c>
      <c r="BS1580" s="366">
        <v>649</v>
      </c>
      <c r="BT1580" s="366">
        <v>539</v>
      </c>
      <c r="BU1580" s="366">
        <v>549</v>
      </c>
      <c r="BV1580" s="411">
        <f t="shared" si="476"/>
        <v>6737</v>
      </c>
      <c r="BW1580" s="366">
        <v>-20.176973562000001</v>
      </c>
      <c r="BX1580" s="366">
        <v>-18.118080120000002</v>
      </c>
      <c r="BY1580" s="366">
        <v>-14.089075140000034</v>
      </c>
      <c r="BZ1580" s="366">
        <v>-22.288748468999984</v>
      </c>
      <c r="CA1580" s="366">
        <v>7.6147481199999447</v>
      </c>
      <c r="CB1580" s="366">
        <v>23.614690047999943</v>
      </c>
      <c r="CC1580" s="366">
        <v>20.414085759999921</v>
      </c>
      <c r="CD1580" s="366">
        <v>-34.593023930000072</v>
      </c>
      <c r="CE1580" s="366">
        <v>13.343537807999951</v>
      </c>
      <c r="CF1580" s="366">
        <v>21.201342491999981</v>
      </c>
      <c r="CG1580" s="366">
        <v>-8.3107121790000065</v>
      </c>
      <c r="CH1580" s="366">
        <v>21.389517081000008</v>
      </c>
      <c r="CI1580" s="411">
        <f t="shared" si="477"/>
        <v>-9.9986920910003505</v>
      </c>
      <c r="CJ1580" s="366">
        <v>461.823026438</v>
      </c>
      <c r="CK1580" s="366">
        <v>401.88191988</v>
      </c>
      <c r="CL1580" s="366">
        <v>405.91092485999997</v>
      </c>
      <c r="CM1580" s="366">
        <v>610.71125153100002</v>
      </c>
      <c r="CN1580" s="366">
        <v>548.61474811999994</v>
      </c>
      <c r="CO1580" s="366">
        <v>549.61469004799994</v>
      </c>
      <c r="CP1580" s="366">
        <v>660.41408575999992</v>
      </c>
      <c r="CQ1580" s="366">
        <v>635.40697606999993</v>
      </c>
      <c r="CR1580" s="366">
        <v>681.34353780799995</v>
      </c>
      <c r="CS1580" s="366">
        <v>670.20134249199998</v>
      </c>
      <c r="CT1580" s="366">
        <v>530.68928782099999</v>
      </c>
      <c r="CU1580" s="366">
        <v>570.38951708100001</v>
      </c>
      <c r="CV1580" s="411">
        <f t="shared" si="478"/>
        <v>6727.0013079089995</v>
      </c>
      <c r="CW1580" s="366">
        <v>0</v>
      </c>
      <c r="CX1580" s="366">
        <v>0</v>
      </c>
      <c r="CY1580" s="366">
        <v>0</v>
      </c>
      <c r="CZ1580" s="366">
        <v>0</v>
      </c>
      <c r="DA1580" s="366">
        <v>0</v>
      </c>
      <c r="DB1580" s="366">
        <v>0</v>
      </c>
      <c r="DC1580" s="366">
        <v>0</v>
      </c>
      <c r="DD1580" s="366">
        <v>0</v>
      </c>
      <c r="DE1580" s="366">
        <v>0</v>
      </c>
      <c r="DF1580" s="366">
        <v>0</v>
      </c>
      <c r="DG1580" s="366">
        <v>0</v>
      </c>
      <c r="DH1580" s="366">
        <v>0</v>
      </c>
      <c r="DI1580" s="411">
        <f t="shared" si="479"/>
        <v>0</v>
      </c>
      <c r="DJ1580" s="366">
        <v>461.823026438</v>
      </c>
      <c r="DK1580" s="366">
        <v>401.88191988</v>
      </c>
      <c r="DL1580" s="366">
        <v>405.91092485999997</v>
      </c>
      <c r="DM1580" s="366">
        <v>610.71125153100002</v>
      </c>
      <c r="DN1580" s="366">
        <v>548.61474811999994</v>
      </c>
      <c r="DO1580" s="366">
        <v>549.61469004799994</v>
      </c>
      <c r="DP1580" s="366">
        <v>660.41408575999992</v>
      </c>
      <c r="DQ1580" s="366">
        <v>635.40697606999993</v>
      </c>
      <c r="DR1580" s="366">
        <v>681.34353780799995</v>
      </c>
      <c r="DS1580" s="366">
        <v>670.20134249199998</v>
      </c>
      <c r="DT1580" s="366">
        <v>530.68928782099999</v>
      </c>
      <c r="DU1580" s="366">
        <v>570.38951708100001</v>
      </c>
      <c r="DV1580" s="411">
        <f t="shared" si="480"/>
        <v>6727.0013079089995</v>
      </c>
      <c r="DW1580" s="366">
        <v>461.823026438</v>
      </c>
      <c r="DX1580" s="366">
        <v>401.88191988</v>
      </c>
      <c r="DY1580" s="366">
        <v>405.91092485999997</v>
      </c>
      <c r="DZ1580" s="366">
        <v>610.71125153100002</v>
      </c>
      <c r="EA1580" s="366">
        <v>548.61474811999994</v>
      </c>
      <c r="EB1580" s="366">
        <v>549.61469004799994</v>
      </c>
      <c r="EC1580" s="366">
        <v>660.41408575999992</v>
      </c>
      <c r="ED1580" s="366">
        <v>635.40697606999993</v>
      </c>
      <c r="EE1580" s="366">
        <v>681.34353780799995</v>
      </c>
      <c r="EF1580" s="366">
        <v>670.20134249199998</v>
      </c>
      <c r="EG1580" s="366">
        <v>530.68928782099999</v>
      </c>
      <c r="EH1580" s="366">
        <v>570.38951708100001</v>
      </c>
      <c r="EI1580" s="411">
        <f t="shared" si="481"/>
        <v>6727.0013079089995</v>
      </c>
      <c r="EK1580" s="411">
        <f t="shared" si="482"/>
        <v>6727.0013079089995</v>
      </c>
      <c r="EL1580" s="7">
        <f t="shared" si="483"/>
        <v>0</v>
      </c>
    </row>
    <row r="1581" spans="1:142">
      <c r="A1581" s="365" t="str">
        <f t="shared" si="468"/>
        <v xml:space="preserve"> 264</v>
      </c>
      <c r="B1581" s="366" t="s">
        <v>999</v>
      </c>
      <c r="C1581" s="366" t="s">
        <v>1170</v>
      </c>
      <c r="D1581" s="366">
        <v>127800</v>
      </c>
      <c r="E1581" s="366">
        <v>138600</v>
      </c>
      <c r="F1581" s="366">
        <v>140100</v>
      </c>
      <c r="G1581" s="366">
        <v>163200</v>
      </c>
      <c r="H1581" s="366">
        <v>152700</v>
      </c>
      <c r="I1581" s="366">
        <v>126300</v>
      </c>
      <c r="J1581" s="366">
        <v>167700</v>
      </c>
      <c r="K1581" s="366">
        <v>239400</v>
      </c>
      <c r="L1581" s="366">
        <v>248100</v>
      </c>
      <c r="M1581" s="366">
        <v>216300</v>
      </c>
      <c r="N1581" s="366">
        <v>118500</v>
      </c>
      <c r="O1581" s="366">
        <v>135300</v>
      </c>
      <c r="P1581" s="411">
        <f t="shared" si="469"/>
        <v>1974000</v>
      </c>
      <c r="Q1581" s="411">
        <f t="shared" si="484"/>
        <v>1010990.3225806451</v>
      </c>
      <c r="R1581" s="411">
        <f t="shared" si="485"/>
        <v>424468.29810900998</v>
      </c>
      <c r="S1581" s="411">
        <f t="shared" si="486"/>
        <v>538541.37931034481</v>
      </c>
      <c r="T1581" s="366">
        <v>0</v>
      </c>
      <c r="U1581" s="366">
        <v>0</v>
      </c>
      <c r="V1581" s="366">
        <v>0</v>
      </c>
      <c r="W1581" s="366">
        <v>0</v>
      </c>
      <c r="X1581" s="366">
        <v>0</v>
      </c>
      <c r="Y1581" s="366">
        <v>0</v>
      </c>
      <c r="Z1581" s="366">
        <v>0</v>
      </c>
      <c r="AA1581" s="366">
        <v>0</v>
      </c>
      <c r="AB1581" s="366">
        <v>0</v>
      </c>
      <c r="AC1581" s="366">
        <v>0</v>
      </c>
      <c r="AD1581" s="366">
        <v>0</v>
      </c>
      <c r="AE1581" s="366">
        <v>0</v>
      </c>
      <c r="AF1581" s="411">
        <f t="shared" si="470"/>
        <v>0</v>
      </c>
      <c r="AG1581" s="366">
        <v>127800</v>
      </c>
      <c r="AH1581" s="366">
        <v>138600</v>
      </c>
      <c r="AI1581" s="366">
        <v>140100</v>
      </c>
      <c r="AJ1581" s="366">
        <v>163200</v>
      </c>
      <c r="AK1581" s="366">
        <v>152700</v>
      </c>
      <c r="AL1581" s="366">
        <v>126300</v>
      </c>
      <c r="AM1581" s="366">
        <v>167700</v>
      </c>
      <c r="AN1581" s="366">
        <v>239400</v>
      </c>
      <c r="AO1581" s="366">
        <v>248100</v>
      </c>
      <c r="AP1581" s="366">
        <v>216300</v>
      </c>
      <c r="AQ1581" s="366">
        <v>118500</v>
      </c>
      <c r="AR1581" s="366">
        <v>135300</v>
      </c>
      <c r="AS1581" s="411">
        <f t="shared" si="471"/>
        <v>1974000</v>
      </c>
      <c r="AT1581" s="411">
        <f t="shared" si="472"/>
        <v>1010990.3225806451</v>
      </c>
      <c r="AU1581" s="411">
        <f t="shared" si="473"/>
        <v>424468.29810900998</v>
      </c>
      <c r="AV1581" s="411">
        <f t="shared" si="474"/>
        <v>538541.37931034481</v>
      </c>
      <c r="AW1581" s="366">
        <v>0</v>
      </c>
      <c r="AX1581" s="366">
        <v>0</v>
      </c>
      <c r="AY1581" s="366">
        <v>0</v>
      </c>
      <c r="AZ1581" s="366">
        <v>0</v>
      </c>
      <c r="BA1581" s="366">
        <v>0</v>
      </c>
      <c r="BB1581" s="366">
        <v>0</v>
      </c>
      <c r="BC1581" s="366">
        <v>0</v>
      </c>
      <c r="BD1581" s="366">
        <v>0</v>
      </c>
      <c r="BE1581" s="366">
        <v>0</v>
      </c>
      <c r="BF1581" s="366">
        <v>0</v>
      </c>
      <c r="BG1581" s="366">
        <v>0</v>
      </c>
      <c r="BH1581" s="366">
        <v>0</v>
      </c>
      <c r="BI1581" s="411">
        <f t="shared" si="475"/>
        <v>0</v>
      </c>
      <c r="BJ1581" s="366">
        <v>127800</v>
      </c>
      <c r="BK1581" s="366">
        <v>138600</v>
      </c>
      <c r="BL1581" s="366">
        <v>140100</v>
      </c>
      <c r="BM1581" s="366">
        <v>163200</v>
      </c>
      <c r="BN1581" s="366">
        <v>152700</v>
      </c>
      <c r="BO1581" s="366">
        <v>126300</v>
      </c>
      <c r="BP1581" s="366">
        <v>167700</v>
      </c>
      <c r="BQ1581" s="366">
        <v>239400</v>
      </c>
      <c r="BR1581" s="366">
        <v>248100</v>
      </c>
      <c r="BS1581" s="366">
        <v>216300</v>
      </c>
      <c r="BT1581" s="366">
        <v>118500</v>
      </c>
      <c r="BU1581" s="366">
        <v>135300</v>
      </c>
      <c r="BV1581" s="411">
        <f t="shared" si="476"/>
        <v>1974000</v>
      </c>
      <c r="BW1581" s="366">
        <v>-5349.8282598000078</v>
      </c>
      <c r="BX1581" s="366">
        <v>-5978.9664396000153</v>
      </c>
      <c r="BY1581" s="366">
        <v>-4699.7129217000038</v>
      </c>
      <c r="BZ1581" s="366">
        <v>-5746.4830175999959</v>
      </c>
      <c r="CA1581" s="366">
        <v>2149.3013639999845</v>
      </c>
      <c r="CB1581" s="366">
        <v>5670.2193023999862</v>
      </c>
      <c r="CC1581" s="366">
        <v>5349.1284092999995</v>
      </c>
      <c r="CD1581" s="366">
        <v>-12360.552132600016</v>
      </c>
      <c r="CE1581" s="366">
        <v>4955.8858235999942</v>
      </c>
      <c r="CF1581" s="366">
        <v>7066.0252403999912</v>
      </c>
      <c r="CG1581" s="366">
        <v>-1827.1231784999982</v>
      </c>
      <c r="CH1581" s="366">
        <v>5271.4055757000169</v>
      </c>
      <c r="CI1581" s="411">
        <f t="shared" si="477"/>
        <v>-5500.7002344000648</v>
      </c>
      <c r="CJ1581" s="366">
        <v>122450.17174019999</v>
      </c>
      <c r="CK1581" s="366">
        <v>132621.03356039998</v>
      </c>
      <c r="CL1581" s="366">
        <v>135400.2870783</v>
      </c>
      <c r="CM1581" s="366">
        <v>157453.5169824</v>
      </c>
      <c r="CN1581" s="366">
        <v>154849.30136399998</v>
      </c>
      <c r="CO1581" s="366">
        <v>131970.21930239999</v>
      </c>
      <c r="CP1581" s="366">
        <v>173049.1284093</v>
      </c>
      <c r="CQ1581" s="366">
        <v>227039.44786739998</v>
      </c>
      <c r="CR1581" s="366">
        <v>253055.88582359999</v>
      </c>
      <c r="CS1581" s="366">
        <v>223366.02524039999</v>
      </c>
      <c r="CT1581" s="366">
        <v>116672.8768215</v>
      </c>
      <c r="CU1581" s="366">
        <v>140571.40557570002</v>
      </c>
      <c r="CV1581" s="411">
        <f t="shared" si="478"/>
        <v>1968499.2997656001</v>
      </c>
      <c r="CW1581" s="366">
        <v>0</v>
      </c>
      <c r="CX1581" s="366">
        <v>0</v>
      </c>
      <c r="CY1581" s="366">
        <v>0</v>
      </c>
      <c r="CZ1581" s="366">
        <v>0</v>
      </c>
      <c r="DA1581" s="366">
        <v>0</v>
      </c>
      <c r="DB1581" s="366">
        <v>0</v>
      </c>
      <c r="DC1581" s="366">
        <v>0</v>
      </c>
      <c r="DD1581" s="366">
        <v>0</v>
      </c>
      <c r="DE1581" s="366">
        <v>0</v>
      </c>
      <c r="DF1581" s="366">
        <v>0</v>
      </c>
      <c r="DG1581" s="366">
        <v>0</v>
      </c>
      <c r="DH1581" s="366">
        <v>0</v>
      </c>
      <c r="DI1581" s="411">
        <f t="shared" si="479"/>
        <v>0</v>
      </c>
      <c r="DJ1581" s="366">
        <v>122450.17174019999</v>
      </c>
      <c r="DK1581" s="366">
        <v>132621.03356039998</v>
      </c>
      <c r="DL1581" s="366">
        <v>135400.2870783</v>
      </c>
      <c r="DM1581" s="366">
        <v>157453.5169824</v>
      </c>
      <c r="DN1581" s="366">
        <v>154849.30136399998</v>
      </c>
      <c r="DO1581" s="366">
        <v>131970.21930239999</v>
      </c>
      <c r="DP1581" s="366">
        <v>173049.1284093</v>
      </c>
      <c r="DQ1581" s="366">
        <v>227039.44786739998</v>
      </c>
      <c r="DR1581" s="366">
        <v>253055.88582359999</v>
      </c>
      <c r="DS1581" s="366">
        <v>223366.02524039999</v>
      </c>
      <c r="DT1581" s="366">
        <v>116672.8768215</v>
      </c>
      <c r="DU1581" s="366">
        <v>140571.40557570002</v>
      </c>
      <c r="DV1581" s="411">
        <f t="shared" si="480"/>
        <v>1968499.2997656001</v>
      </c>
      <c r="DW1581" s="366">
        <v>122450.17174019999</v>
      </c>
      <c r="DX1581" s="366">
        <v>132621.03356039998</v>
      </c>
      <c r="DY1581" s="366">
        <v>135400.2870783</v>
      </c>
      <c r="DZ1581" s="366">
        <v>157453.5169824</v>
      </c>
      <c r="EA1581" s="366">
        <v>154849.30136399998</v>
      </c>
      <c r="EB1581" s="366">
        <v>131970.21930239999</v>
      </c>
      <c r="EC1581" s="366">
        <v>173049.1284093</v>
      </c>
      <c r="ED1581" s="366">
        <v>227039.44786739998</v>
      </c>
      <c r="EE1581" s="366">
        <v>253055.88582359999</v>
      </c>
      <c r="EF1581" s="366">
        <v>223366.02524039999</v>
      </c>
      <c r="EG1581" s="366">
        <v>116672.8768215</v>
      </c>
      <c r="EH1581" s="366">
        <v>140571.40557570002</v>
      </c>
      <c r="EI1581" s="411">
        <f t="shared" si="481"/>
        <v>1968499.2997656001</v>
      </c>
      <c r="EK1581" s="411">
        <f t="shared" si="482"/>
        <v>1968499.2997655999</v>
      </c>
      <c r="EL1581" s="7">
        <f t="shared" si="483"/>
        <v>0</v>
      </c>
    </row>
    <row r="1582" spans="1:142">
      <c r="A1582" s="365" t="str">
        <f t="shared" si="468"/>
        <v xml:space="preserve"> 264</v>
      </c>
      <c r="B1582" s="366" t="s">
        <v>999</v>
      </c>
      <c r="C1582" s="366" t="s">
        <v>1171</v>
      </c>
      <c r="D1582" s="366">
        <v>127800</v>
      </c>
      <c r="E1582" s="366">
        <v>138600</v>
      </c>
      <c r="F1582" s="366">
        <v>140100</v>
      </c>
      <c r="G1582" s="366">
        <v>163200</v>
      </c>
      <c r="H1582" s="366">
        <v>152700</v>
      </c>
      <c r="I1582" s="366">
        <v>126300</v>
      </c>
      <c r="J1582" s="366">
        <v>167700</v>
      </c>
      <c r="K1582" s="366">
        <v>239400</v>
      </c>
      <c r="L1582" s="366">
        <v>248100</v>
      </c>
      <c r="M1582" s="366">
        <v>216300</v>
      </c>
      <c r="N1582" s="366">
        <v>118500</v>
      </c>
      <c r="O1582" s="366">
        <v>135300</v>
      </c>
      <c r="P1582" s="411">
        <f t="shared" si="469"/>
        <v>1974000</v>
      </c>
      <c r="Q1582" s="411">
        <f t="shared" si="484"/>
        <v>1010990.3225806451</v>
      </c>
      <c r="R1582" s="411">
        <f t="shared" si="485"/>
        <v>424468.29810900998</v>
      </c>
      <c r="S1582" s="411">
        <f t="shared" si="486"/>
        <v>538541.37931034481</v>
      </c>
      <c r="T1582" s="366">
        <v>0</v>
      </c>
      <c r="U1582" s="366">
        <v>0</v>
      </c>
      <c r="V1582" s="366">
        <v>0</v>
      </c>
      <c r="W1582" s="366">
        <v>0</v>
      </c>
      <c r="X1582" s="366">
        <v>0</v>
      </c>
      <c r="Y1582" s="366">
        <v>0</v>
      </c>
      <c r="Z1582" s="366">
        <v>0</v>
      </c>
      <c r="AA1582" s="366">
        <v>0</v>
      </c>
      <c r="AB1582" s="366">
        <v>0</v>
      </c>
      <c r="AC1582" s="366">
        <v>0</v>
      </c>
      <c r="AD1582" s="366">
        <v>0</v>
      </c>
      <c r="AE1582" s="366">
        <v>0</v>
      </c>
      <c r="AF1582" s="411">
        <f t="shared" si="470"/>
        <v>0</v>
      </c>
      <c r="AG1582" s="366">
        <v>127800</v>
      </c>
      <c r="AH1582" s="366">
        <v>138600</v>
      </c>
      <c r="AI1582" s="366">
        <v>140100</v>
      </c>
      <c r="AJ1582" s="366">
        <v>163200</v>
      </c>
      <c r="AK1582" s="366">
        <v>152700</v>
      </c>
      <c r="AL1582" s="366">
        <v>126300</v>
      </c>
      <c r="AM1582" s="366">
        <v>167700</v>
      </c>
      <c r="AN1582" s="366">
        <v>239400</v>
      </c>
      <c r="AO1582" s="366">
        <v>248100</v>
      </c>
      <c r="AP1582" s="366">
        <v>216300</v>
      </c>
      <c r="AQ1582" s="366">
        <v>118500</v>
      </c>
      <c r="AR1582" s="366">
        <v>135300</v>
      </c>
      <c r="AS1582" s="411">
        <f t="shared" si="471"/>
        <v>1974000</v>
      </c>
      <c r="AT1582" s="411">
        <f t="shared" si="472"/>
        <v>1010990.3225806451</v>
      </c>
      <c r="AU1582" s="411">
        <f t="shared" si="473"/>
        <v>424468.29810900998</v>
      </c>
      <c r="AV1582" s="411">
        <f t="shared" si="474"/>
        <v>538541.37931034481</v>
      </c>
      <c r="AW1582" s="366">
        <v>0</v>
      </c>
      <c r="AX1582" s="366">
        <v>0</v>
      </c>
      <c r="AY1582" s="366">
        <v>0</v>
      </c>
      <c r="AZ1582" s="366">
        <v>0</v>
      </c>
      <c r="BA1582" s="366">
        <v>0</v>
      </c>
      <c r="BB1582" s="366">
        <v>0</v>
      </c>
      <c r="BC1582" s="366">
        <v>0</v>
      </c>
      <c r="BD1582" s="366">
        <v>0</v>
      </c>
      <c r="BE1582" s="366">
        <v>0</v>
      </c>
      <c r="BF1582" s="366">
        <v>0</v>
      </c>
      <c r="BG1582" s="366">
        <v>0</v>
      </c>
      <c r="BH1582" s="366">
        <v>0</v>
      </c>
      <c r="BI1582" s="411">
        <f t="shared" si="475"/>
        <v>0</v>
      </c>
      <c r="BJ1582" s="366">
        <v>127800</v>
      </c>
      <c r="BK1582" s="366">
        <v>138600</v>
      </c>
      <c r="BL1582" s="366">
        <v>140100</v>
      </c>
      <c r="BM1582" s="366">
        <v>163200</v>
      </c>
      <c r="BN1582" s="366">
        <v>152700</v>
      </c>
      <c r="BO1582" s="366">
        <v>126300</v>
      </c>
      <c r="BP1582" s="366">
        <v>167700</v>
      </c>
      <c r="BQ1582" s="366">
        <v>239400</v>
      </c>
      <c r="BR1582" s="366">
        <v>248100</v>
      </c>
      <c r="BS1582" s="366">
        <v>216300</v>
      </c>
      <c r="BT1582" s="366">
        <v>118500</v>
      </c>
      <c r="BU1582" s="366">
        <v>135300</v>
      </c>
      <c r="BV1582" s="411">
        <f t="shared" si="476"/>
        <v>1974000</v>
      </c>
      <c r="BW1582" s="366">
        <v>-5349.8282598000078</v>
      </c>
      <c r="BX1582" s="366">
        <v>-5978.9664396000153</v>
      </c>
      <c r="BY1582" s="366">
        <v>-4699.7129217000038</v>
      </c>
      <c r="BZ1582" s="366">
        <v>-5746.4830175999959</v>
      </c>
      <c r="CA1582" s="366">
        <v>2149.3013639999845</v>
      </c>
      <c r="CB1582" s="366">
        <v>5670.2193023999862</v>
      </c>
      <c r="CC1582" s="366">
        <v>5349.1284092999995</v>
      </c>
      <c r="CD1582" s="366">
        <v>-12360.552132600016</v>
      </c>
      <c r="CE1582" s="366">
        <v>4955.8858235999942</v>
      </c>
      <c r="CF1582" s="366">
        <v>7066.0252403999912</v>
      </c>
      <c r="CG1582" s="366">
        <v>-1827.1231784999982</v>
      </c>
      <c r="CH1582" s="366">
        <v>5271.4055757000169</v>
      </c>
      <c r="CI1582" s="411">
        <f t="shared" si="477"/>
        <v>-5500.7002344000648</v>
      </c>
      <c r="CJ1582" s="366">
        <v>122450.17174019999</v>
      </c>
      <c r="CK1582" s="366">
        <v>132621.03356039998</v>
      </c>
      <c r="CL1582" s="366">
        <v>135400.2870783</v>
      </c>
      <c r="CM1582" s="366">
        <v>157453.5169824</v>
      </c>
      <c r="CN1582" s="366">
        <v>154849.30136399998</v>
      </c>
      <c r="CO1582" s="366">
        <v>131970.21930239999</v>
      </c>
      <c r="CP1582" s="366">
        <v>173049.1284093</v>
      </c>
      <c r="CQ1582" s="366">
        <v>227039.44786739998</v>
      </c>
      <c r="CR1582" s="366">
        <v>253055.88582359999</v>
      </c>
      <c r="CS1582" s="366">
        <v>223366.02524039999</v>
      </c>
      <c r="CT1582" s="366">
        <v>116672.8768215</v>
      </c>
      <c r="CU1582" s="366">
        <v>140571.40557570002</v>
      </c>
      <c r="CV1582" s="411">
        <f t="shared" si="478"/>
        <v>1968499.2997656001</v>
      </c>
      <c r="CW1582" s="366">
        <v>0</v>
      </c>
      <c r="CX1582" s="366">
        <v>0</v>
      </c>
      <c r="CY1582" s="366">
        <v>0</v>
      </c>
      <c r="CZ1582" s="366">
        <v>0</v>
      </c>
      <c r="DA1582" s="366">
        <v>0</v>
      </c>
      <c r="DB1582" s="366">
        <v>0</v>
      </c>
      <c r="DC1582" s="366">
        <v>0</v>
      </c>
      <c r="DD1582" s="366">
        <v>0</v>
      </c>
      <c r="DE1582" s="366">
        <v>0</v>
      </c>
      <c r="DF1582" s="366">
        <v>0</v>
      </c>
      <c r="DG1582" s="366">
        <v>0</v>
      </c>
      <c r="DH1582" s="366">
        <v>0</v>
      </c>
      <c r="DI1582" s="411">
        <f t="shared" si="479"/>
        <v>0</v>
      </c>
      <c r="DJ1582" s="366">
        <v>122450.17174019999</v>
      </c>
      <c r="DK1582" s="366">
        <v>132621.03356039998</v>
      </c>
      <c r="DL1582" s="366">
        <v>135400.2870783</v>
      </c>
      <c r="DM1582" s="366">
        <v>157453.5169824</v>
      </c>
      <c r="DN1582" s="366">
        <v>154849.30136399998</v>
      </c>
      <c r="DO1582" s="366">
        <v>131970.21930239999</v>
      </c>
      <c r="DP1582" s="366">
        <v>173049.1284093</v>
      </c>
      <c r="DQ1582" s="366">
        <v>227039.44786739998</v>
      </c>
      <c r="DR1582" s="366">
        <v>253055.88582359999</v>
      </c>
      <c r="DS1582" s="366">
        <v>223366.02524039999</v>
      </c>
      <c r="DT1582" s="366">
        <v>116672.8768215</v>
      </c>
      <c r="DU1582" s="366">
        <v>140571.40557570002</v>
      </c>
      <c r="DV1582" s="411">
        <f t="shared" si="480"/>
        <v>1968499.2997656001</v>
      </c>
      <c r="DW1582" s="366">
        <v>122450.17174019999</v>
      </c>
      <c r="DX1582" s="366">
        <v>132621.03356039998</v>
      </c>
      <c r="DY1582" s="366">
        <v>135400.2870783</v>
      </c>
      <c r="DZ1582" s="366">
        <v>157453.5169824</v>
      </c>
      <c r="EA1582" s="366">
        <v>154849.30136399998</v>
      </c>
      <c r="EB1582" s="366">
        <v>131970.21930239999</v>
      </c>
      <c r="EC1582" s="366">
        <v>173049.1284093</v>
      </c>
      <c r="ED1582" s="366">
        <v>227039.44786739998</v>
      </c>
      <c r="EE1582" s="366">
        <v>253055.88582359999</v>
      </c>
      <c r="EF1582" s="366">
        <v>223366.02524039999</v>
      </c>
      <c r="EG1582" s="366">
        <v>116672.8768215</v>
      </c>
      <c r="EH1582" s="366">
        <v>140571.40557570002</v>
      </c>
      <c r="EI1582" s="411">
        <f t="shared" si="481"/>
        <v>1968499.2997656001</v>
      </c>
      <c r="EK1582" s="411">
        <f t="shared" si="482"/>
        <v>1968499.2997655999</v>
      </c>
      <c r="EL1582" s="7">
        <f t="shared" si="483"/>
        <v>0</v>
      </c>
    </row>
    <row r="1583" spans="1:142">
      <c r="A1583" s="365" t="str">
        <f t="shared" si="468"/>
        <v xml:space="preserve"> 264</v>
      </c>
      <c r="B1583" s="366" t="s">
        <v>999</v>
      </c>
      <c r="C1583" s="366" t="s">
        <v>1172</v>
      </c>
      <c r="D1583" s="366">
        <v>127800</v>
      </c>
      <c r="E1583" s="366">
        <v>138600</v>
      </c>
      <c r="F1583" s="366">
        <v>140100</v>
      </c>
      <c r="G1583" s="366">
        <v>163200</v>
      </c>
      <c r="H1583" s="366">
        <v>152700</v>
      </c>
      <c r="I1583" s="366">
        <v>126300</v>
      </c>
      <c r="J1583" s="366">
        <v>167700</v>
      </c>
      <c r="K1583" s="366">
        <v>239400</v>
      </c>
      <c r="L1583" s="366">
        <v>248100</v>
      </c>
      <c r="M1583" s="366">
        <v>216300</v>
      </c>
      <c r="N1583" s="366">
        <v>118500</v>
      </c>
      <c r="O1583" s="366">
        <v>135300</v>
      </c>
      <c r="P1583" s="411">
        <f t="shared" si="469"/>
        <v>1974000</v>
      </c>
      <c r="Q1583" s="411">
        <f t="shared" si="484"/>
        <v>1010990.3225806451</v>
      </c>
      <c r="R1583" s="411">
        <f t="shared" si="485"/>
        <v>424468.29810900998</v>
      </c>
      <c r="S1583" s="411">
        <f t="shared" si="486"/>
        <v>538541.37931034481</v>
      </c>
      <c r="T1583" s="366">
        <v>0</v>
      </c>
      <c r="U1583" s="366">
        <v>0</v>
      </c>
      <c r="V1583" s="366">
        <v>0</v>
      </c>
      <c r="W1583" s="366">
        <v>0</v>
      </c>
      <c r="X1583" s="366">
        <v>0</v>
      </c>
      <c r="Y1583" s="366">
        <v>0</v>
      </c>
      <c r="Z1583" s="366">
        <v>0</v>
      </c>
      <c r="AA1583" s="366">
        <v>0</v>
      </c>
      <c r="AB1583" s="366">
        <v>0</v>
      </c>
      <c r="AC1583" s="366">
        <v>0</v>
      </c>
      <c r="AD1583" s="366">
        <v>0</v>
      </c>
      <c r="AE1583" s="366">
        <v>0</v>
      </c>
      <c r="AF1583" s="411">
        <f t="shared" si="470"/>
        <v>0</v>
      </c>
      <c r="AG1583" s="366">
        <v>127800</v>
      </c>
      <c r="AH1583" s="366">
        <v>138600</v>
      </c>
      <c r="AI1583" s="366">
        <v>140100</v>
      </c>
      <c r="AJ1583" s="366">
        <v>163200</v>
      </c>
      <c r="AK1583" s="366">
        <v>152700</v>
      </c>
      <c r="AL1583" s="366">
        <v>126300</v>
      </c>
      <c r="AM1583" s="366">
        <v>167700</v>
      </c>
      <c r="AN1583" s="366">
        <v>239400</v>
      </c>
      <c r="AO1583" s="366">
        <v>248100</v>
      </c>
      <c r="AP1583" s="366">
        <v>216300</v>
      </c>
      <c r="AQ1583" s="366">
        <v>118500</v>
      </c>
      <c r="AR1583" s="366">
        <v>135300</v>
      </c>
      <c r="AS1583" s="411">
        <f t="shared" si="471"/>
        <v>1974000</v>
      </c>
      <c r="AT1583" s="411">
        <f t="shared" si="472"/>
        <v>1010990.3225806451</v>
      </c>
      <c r="AU1583" s="411">
        <f t="shared" si="473"/>
        <v>424468.29810900998</v>
      </c>
      <c r="AV1583" s="411">
        <f t="shared" si="474"/>
        <v>538541.37931034481</v>
      </c>
      <c r="AW1583" s="366">
        <v>0</v>
      </c>
      <c r="AX1583" s="366">
        <v>0</v>
      </c>
      <c r="AY1583" s="366">
        <v>0</v>
      </c>
      <c r="AZ1583" s="366">
        <v>0</v>
      </c>
      <c r="BA1583" s="366">
        <v>0</v>
      </c>
      <c r="BB1583" s="366">
        <v>0</v>
      </c>
      <c r="BC1583" s="366">
        <v>0</v>
      </c>
      <c r="BD1583" s="366">
        <v>0</v>
      </c>
      <c r="BE1583" s="366">
        <v>0</v>
      </c>
      <c r="BF1583" s="366">
        <v>0</v>
      </c>
      <c r="BG1583" s="366">
        <v>0</v>
      </c>
      <c r="BH1583" s="366">
        <v>0</v>
      </c>
      <c r="BI1583" s="411">
        <f t="shared" si="475"/>
        <v>0</v>
      </c>
      <c r="BJ1583" s="366">
        <v>127800</v>
      </c>
      <c r="BK1583" s="366">
        <v>138600</v>
      </c>
      <c r="BL1583" s="366">
        <v>140100</v>
      </c>
      <c r="BM1583" s="366">
        <v>163200</v>
      </c>
      <c r="BN1583" s="366">
        <v>152700</v>
      </c>
      <c r="BO1583" s="366">
        <v>126300</v>
      </c>
      <c r="BP1583" s="366">
        <v>167700</v>
      </c>
      <c r="BQ1583" s="366">
        <v>239400</v>
      </c>
      <c r="BR1583" s="366">
        <v>248100</v>
      </c>
      <c r="BS1583" s="366">
        <v>216300</v>
      </c>
      <c r="BT1583" s="366">
        <v>118500</v>
      </c>
      <c r="BU1583" s="366">
        <v>135300</v>
      </c>
      <c r="BV1583" s="411">
        <f t="shared" si="476"/>
        <v>1974000</v>
      </c>
      <c r="BW1583" s="366">
        <v>-5349.8282598000078</v>
      </c>
      <c r="BX1583" s="366">
        <v>-5978.9664396000153</v>
      </c>
      <c r="BY1583" s="366">
        <v>-4699.7129217000038</v>
      </c>
      <c r="BZ1583" s="366">
        <v>-5746.4830175999959</v>
      </c>
      <c r="CA1583" s="366">
        <v>2149.3013639999845</v>
      </c>
      <c r="CB1583" s="366">
        <v>5670.2193023999862</v>
      </c>
      <c r="CC1583" s="366">
        <v>5349.1284092999995</v>
      </c>
      <c r="CD1583" s="366">
        <v>-12360.552132600016</v>
      </c>
      <c r="CE1583" s="366">
        <v>4955.8858235999942</v>
      </c>
      <c r="CF1583" s="366">
        <v>7066.0252403999912</v>
      </c>
      <c r="CG1583" s="366">
        <v>-1827.1231784999982</v>
      </c>
      <c r="CH1583" s="366">
        <v>5271.4055757000169</v>
      </c>
      <c r="CI1583" s="411">
        <f t="shared" si="477"/>
        <v>-5500.7002344000648</v>
      </c>
      <c r="CJ1583" s="366">
        <v>122450.17174019999</v>
      </c>
      <c r="CK1583" s="366">
        <v>132621.03356039998</v>
      </c>
      <c r="CL1583" s="366">
        <v>135400.2870783</v>
      </c>
      <c r="CM1583" s="366">
        <v>157453.5169824</v>
      </c>
      <c r="CN1583" s="366">
        <v>154849.30136399998</v>
      </c>
      <c r="CO1583" s="366">
        <v>131970.21930239999</v>
      </c>
      <c r="CP1583" s="366">
        <v>173049.1284093</v>
      </c>
      <c r="CQ1583" s="366">
        <v>227039.44786739998</v>
      </c>
      <c r="CR1583" s="366">
        <v>253055.88582359999</v>
      </c>
      <c r="CS1583" s="366">
        <v>223366.02524039999</v>
      </c>
      <c r="CT1583" s="366">
        <v>116672.8768215</v>
      </c>
      <c r="CU1583" s="366">
        <v>140571.40557570002</v>
      </c>
      <c r="CV1583" s="411">
        <f t="shared" si="478"/>
        <v>1968499.2997656001</v>
      </c>
      <c r="CW1583" s="366">
        <v>0</v>
      </c>
      <c r="CX1583" s="366">
        <v>0</v>
      </c>
      <c r="CY1583" s="366">
        <v>0</v>
      </c>
      <c r="CZ1583" s="366">
        <v>0</v>
      </c>
      <c r="DA1583" s="366">
        <v>0</v>
      </c>
      <c r="DB1583" s="366">
        <v>0</v>
      </c>
      <c r="DC1583" s="366">
        <v>0</v>
      </c>
      <c r="DD1583" s="366">
        <v>0</v>
      </c>
      <c r="DE1583" s="366">
        <v>0</v>
      </c>
      <c r="DF1583" s="366">
        <v>0</v>
      </c>
      <c r="DG1583" s="366">
        <v>0</v>
      </c>
      <c r="DH1583" s="366">
        <v>0</v>
      </c>
      <c r="DI1583" s="411">
        <f t="shared" si="479"/>
        <v>0</v>
      </c>
      <c r="DJ1583" s="366">
        <v>122450.17174019999</v>
      </c>
      <c r="DK1583" s="366">
        <v>132621.03356039998</v>
      </c>
      <c r="DL1583" s="366">
        <v>135400.2870783</v>
      </c>
      <c r="DM1583" s="366">
        <v>157453.5169824</v>
      </c>
      <c r="DN1583" s="366">
        <v>154849.30136399998</v>
      </c>
      <c r="DO1583" s="366">
        <v>131970.21930239999</v>
      </c>
      <c r="DP1583" s="366">
        <v>173049.1284093</v>
      </c>
      <c r="DQ1583" s="366">
        <v>227039.44786739998</v>
      </c>
      <c r="DR1583" s="366">
        <v>253055.88582359999</v>
      </c>
      <c r="DS1583" s="366">
        <v>223366.02524039999</v>
      </c>
      <c r="DT1583" s="366">
        <v>116672.8768215</v>
      </c>
      <c r="DU1583" s="366">
        <v>140571.40557570002</v>
      </c>
      <c r="DV1583" s="411">
        <f t="shared" si="480"/>
        <v>1968499.2997656001</v>
      </c>
      <c r="DW1583" s="366">
        <v>122450.17174019999</v>
      </c>
      <c r="DX1583" s="366">
        <v>132621.03356039998</v>
      </c>
      <c r="DY1583" s="366">
        <v>135400.2870783</v>
      </c>
      <c r="DZ1583" s="366">
        <v>157453.5169824</v>
      </c>
      <c r="EA1583" s="366">
        <v>154849.30136399998</v>
      </c>
      <c r="EB1583" s="366">
        <v>131970.21930239999</v>
      </c>
      <c r="EC1583" s="366">
        <v>173049.1284093</v>
      </c>
      <c r="ED1583" s="366">
        <v>227039.44786739998</v>
      </c>
      <c r="EE1583" s="366">
        <v>253055.88582359999</v>
      </c>
      <c r="EF1583" s="366">
        <v>223366.02524039999</v>
      </c>
      <c r="EG1583" s="366">
        <v>116672.8768215</v>
      </c>
      <c r="EH1583" s="366">
        <v>140571.40557570002</v>
      </c>
      <c r="EI1583" s="411">
        <f t="shared" si="481"/>
        <v>1968499.2997656001</v>
      </c>
      <c r="EK1583" s="411">
        <f t="shared" si="482"/>
        <v>1968499.2997655999</v>
      </c>
      <c r="EL1583" s="7">
        <f t="shared" si="483"/>
        <v>0</v>
      </c>
    </row>
    <row r="1584" spans="1:142">
      <c r="A1584" s="365" t="str">
        <f t="shared" si="468"/>
        <v xml:space="preserve"> 264</v>
      </c>
      <c r="B1584" s="366" t="s">
        <v>999</v>
      </c>
      <c r="C1584" s="366" t="s">
        <v>1199</v>
      </c>
      <c r="D1584" s="366">
        <v>482.40000000000003</v>
      </c>
      <c r="E1584" s="366">
        <v>406.5</v>
      </c>
      <c r="F1584" s="366">
        <v>408.6</v>
      </c>
      <c r="G1584" s="366">
        <v>633</v>
      </c>
      <c r="H1584" s="366">
        <v>540.6</v>
      </c>
      <c r="I1584" s="366">
        <v>526.20000000000005</v>
      </c>
      <c r="J1584" s="366">
        <v>639.9</v>
      </c>
      <c r="K1584" s="366">
        <v>669.9</v>
      </c>
      <c r="L1584" s="366">
        <v>667.5</v>
      </c>
      <c r="M1584" s="366">
        <v>648.9</v>
      </c>
      <c r="N1584" s="366">
        <v>539.1</v>
      </c>
      <c r="O1584" s="366">
        <v>549</v>
      </c>
      <c r="P1584" s="411">
        <f t="shared" si="469"/>
        <v>6711.6</v>
      </c>
      <c r="Q1584" s="411">
        <f t="shared" si="484"/>
        <v>3616.558064516129</v>
      </c>
      <c r="R1584" s="411">
        <f t="shared" si="485"/>
        <v>1173.9040044493881</v>
      </c>
      <c r="S1584" s="411">
        <f t="shared" si="486"/>
        <v>1921.1379310344828</v>
      </c>
      <c r="T1584" s="366">
        <v>0</v>
      </c>
      <c r="U1584" s="366">
        <v>0</v>
      </c>
      <c r="V1584" s="366">
        <v>0</v>
      </c>
      <c r="W1584" s="366">
        <v>0</v>
      </c>
      <c r="X1584" s="366">
        <v>0</v>
      </c>
      <c r="Y1584" s="366">
        <v>0</v>
      </c>
      <c r="Z1584" s="366">
        <v>0</v>
      </c>
      <c r="AA1584" s="366">
        <v>0</v>
      </c>
      <c r="AB1584" s="366">
        <v>0</v>
      </c>
      <c r="AC1584" s="366">
        <v>0</v>
      </c>
      <c r="AD1584" s="366">
        <v>0</v>
      </c>
      <c r="AE1584" s="366">
        <v>0</v>
      </c>
      <c r="AF1584" s="411">
        <f t="shared" si="470"/>
        <v>0</v>
      </c>
      <c r="AG1584" s="366">
        <v>482.40000000000003</v>
      </c>
      <c r="AH1584" s="366">
        <v>406.5</v>
      </c>
      <c r="AI1584" s="366">
        <v>408.6</v>
      </c>
      <c r="AJ1584" s="366">
        <v>633</v>
      </c>
      <c r="AK1584" s="366">
        <v>540.6</v>
      </c>
      <c r="AL1584" s="366">
        <v>526.20000000000005</v>
      </c>
      <c r="AM1584" s="366">
        <v>639.9</v>
      </c>
      <c r="AN1584" s="366">
        <v>669.9</v>
      </c>
      <c r="AO1584" s="366">
        <v>667.5</v>
      </c>
      <c r="AP1584" s="366">
        <v>648.9</v>
      </c>
      <c r="AQ1584" s="366">
        <v>539.1</v>
      </c>
      <c r="AR1584" s="366">
        <v>549</v>
      </c>
      <c r="AS1584" s="411">
        <f t="shared" si="471"/>
        <v>6711.6</v>
      </c>
      <c r="AT1584" s="411">
        <f t="shared" si="472"/>
        <v>3616.558064516129</v>
      </c>
      <c r="AU1584" s="411">
        <f t="shared" si="473"/>
        <v>1173.9040044493881</v>
      </c>
      <c r="AV1584" s="411">
        <f t="shared" si="474"/>
        <v>1921.1379310344828</v>
      </c>
      <c r="AW1584" s="366">
        <v>0</v>
      </c>
      <c r="AX1584" s="366">
        <v>0</v>
      </c>
      <c r="AY1584" s="366">
        <v>0</v>
      </c>
      <c r="AZ1584" s="366">
        <v>0</v>
      </c>
      <c r="BA1584" s="366">
        <v>0</v>
      </c>
      <c r="BB1584" s="366">
        <v>0</v>
      </c>
      <c r="BC1584" s="366">
        <v>0</v>
      </c>
      <c r="BD1584" s="366">
        <v>0</v>
      </c>
      <c r="BE1584" s="366">
        <v>0</v>
      </c>
      <c r="BF1584" s="366">
        <v>0</v>
      </c>
      <c r="BG1584" s="366">
        <v>0</v>
      </c>
      <c r="BH1584" s="366">
        <v>0</v>
      </c>
      <c r="BI1584" s="411">
        <f t="shared" si="475"/>
        <v>0</v>
      </c>
      <c r="BJ1584" s="366">
        <v>482.40000000000003</v>
      </c>
      <c r="BK1584" s="366">
        <v>406.5</v>
      </c>
      <c r="BL1584" s="366">
        <v>408.6</v>
      </c>
      <c r="BM1584" s="366">
        <v>633</v>
      </c>
      <c r="BN1584" s="366">
        <v>540.6</v>
      </c>
      <c r="BO1584" s="366">
        <v>526.20000000000005</v>
      </c>
      <c r="BP1584" s="366">
        <v>639.9</v>
      </c>
      <c r="BQ1584" s="366">
        <v>669.9</v>
      </c>
      <c r="BR1584" s="366">
        <v>667.5</v>
      </c>
      <c r="BS1584" s="366">
        <v>648.9</v>
      </c>
      <c r="BT1584" s="366">
        <v>539.1</v>
      </c>
      <c r="BU1584" s="366">
        <v>549</v>
      </c>
      <c r="BV1584" s="411">
        <f t="shared" si="476"/>
        <v>6711.6</v>
      </c>
      <c r="BW1584" s="366">
        <v>-20.193717938400027</v>
      </c>
      <c r="BX1584" s="366">
        <v>-17.535713259000033</v>
      </c>
      <c r="BY1584" s="366">
        <v>-13.706657386199993</v>
      </c>
      <c r="BZ1584" s="366">
        <v>-22.288748468999984</v>
      </c>
      <c r="CA1584" s="366">
        <v>7.6091179919999377</v>
      </c>
      <c r="CB1584" s="366">
        <v>23.623669017600037</v>
      </c>
      <c r="CC1584" s="366">
        <v>20.410896059099969</v>
      </c>
      <c r="CD1584" s="366">
        <v>-34.587860792100059</v>
      </c>
      <c r="CE1584" s="366">
        <v>13.333550130000049</v>
      </c>
      <c r="CF1584" s="366">
        <v>21.198075721199984</v>
      </c>
      <c r="CG1584" s="366">
        <v>-8.3122540550999702</v>
      </c>
      <c r="CH1584" s="366">
        <v>21.389517081000008</v>
      </c>
      <c r="CI1584" s="411">
        <f t="shared" si="477"/>
        <v>-9.0601258989000826</v>
      </c>
      <c r="CJ1584" s="366">
        <v>462.20628206160001</v>
      </c>
      <c r="CK1584" s="366">
        <v>388.96428674099997</v>
      </c>
      <c r="CL1584" s="366">
        <v>394.89334261380003</v>
      </c>
      <c r="CM1584" s="366">
        <v>610.71125153100002</v>
      </c>
      <c r="CN1584" s="366">
        <v>548.20911799199996</v>
      </c>
      <c r="CO1584" s="366">
        <v>549.82366901760008</v>
      </c>
      <c r="CP1584" s="366">
        <v>660.31089605909995</v>
      </c>
      <c r="CQ1584" s="366">
        <v>635.31213920789992</v>
      </c>
      <c r="CR1584" s="366">
        <v>680.83355013000005</v>
      </c>
      <c r="CS1584" s="366">
        <v>670.09807572119996</v>
      </c>
      <c r="CT1584" s="366">
        <v>530.78774594490005</v>
      </c>
      <c r="CU1584" s="366">
        <v>570.38951708100001</v>
      </c>
      <c r="CV1584" s="411">
        <f t="shared" si="478"/>
        <v>6702.5398741010995</v>
      </c>
      <c r="CW1584" s="366">
        <v>0</v>
      </c>
      <c r="CX1584" s="366">
        <v>0</v>
      </c>
      <c r="CY1584" s="366">
        <v>0</v>
      </c>
      <c r="CZ1584" s="366">
        <v>0</v>
      </c>
      <c r="DA1584" s="366">
        <v>0</v>
      </c>
      <c r="DB1584" s="366">
        <v>0</v>
      </c>
      <c r="DC1584" s="366">
        <v>0</v>
      </c>
      <c r="DD1584" s="366">
        <v>0</v>
      </c>
      <c r="DE1584" s="366">
        <v>0</v>
      </c>
      <c r="DF1584" s="366">
        <v>0</v>
      </c>
      <c r="DG1584" s="366">
        <v>0</v>
      </c>
      <c r="DH1584" s="366">
        <v>0</v>
      </c>
      <c r="DI1584" s="411">
        <f t="shared" si="479"/>
        <v>0</v>
      </c>
      <c r="DJ1584" s="366">
        <v>462.20628206160001</v>
      </c>
      <c r="DK1584" s="366">
        <v>388.96428674099997</v>
      </c>
      <c r="DL1584" s="366">
        <v>394.89334261380003</v>
      </c>
      <c r="DM1584" s="366">
        <v>610.71125153100002</v>
      </c>
      <c r="DN1584" s="366">
        <v>548.20911799199996</v>
      </c>
      <c r="DO1584" s="366">
        <v>549.82366901760008</v>
      </c>
      <c r="DP1584" s="366">
        <v>660.31089605909995</v>
      </c>
      <c r="DQ1584" s="366">
        <v>635.31213920789992</v>
      </c>
      <c r="DR1584" s="366">
        <v>680.83355013000005</v>
      </c>
      <c r="DS1584" s="366">
        <v>670.09807572119996</v>
      </c>
      <c r="DT1584" s="366">
        <v>530.78774594490005</v>
      </c>
      <c r="DU1584" s="366">
        <v>570.38951708100001</v>
      </c>
      <c r="DV1584" s="411">
        <f t="shared" si="480"/>
        <v>6702.5398741010995</v>
      </c>
      <c r="DW1584" s="366">
        <v>462.20628206160001</v>
      </c>
      <c r="DX1584" s="366">
        <v>388.96428674099997</v>
      </c>
      <c r="DY1584" s="366">
        <v>394.89334261380003</v>
      </c>
      <c r="DZ1584" s="366">
        <v>610.71125153100002</v>
      </c>
      <c r="EA1584" s="366">
        <v>548.20911799199996</v>
      </c>
      <c r="EB1584" s="366">
        <v>549.82366901760008</v>
      </c>
      <c r="EC1584" s="366">
        <v>660.31089605909995</v>
      </c>
      <c r="ED1584" s="366">
        <v>635.31213920789992</v>
      </c>
      <c r="EE1584" s="366">
        <v>680.83355013000005</v>
      </c>
      <c r="EF1584" s="366">
        <v>670.09807572119996</v>
      </c>
      <c r="EG1584" s="366">
        <v>530.78774594490005</v>
      </c>
      <c r="EH1584" s="366">
        <v>570.38951708100001</v>
      </c>
      <c r="EI1584" s="411">
        <f t="shared" si="481"/>
        <v>6702.5398741010995</v>
      </c>
      <c r="EK1584" s="411">
        <f t="shared" si="482"/>
        <v>6702.5398741011004</v>
      </c>
      <c r="EL1584" s="7">
        <f t="shared" si="483"/>
        <v>0</v>
      </c>
    </row>
    <row r="1585" spans="1:142">
      <c r="A1585" s="365" t="str">
        <f t="shared" si="468"/>
        <v xml:space="preserve"> 264</v>
      </c>
      <c r="B1585" s="366" t="s">
        <v>999</v>
      </c>
      <c r="C1585" s="366" t="s">
        <v>1218</v>
      </c>
      <c r="D1585" s="366">
        <v>482</v>
      </c>
      <c r="E1585" s="366">
        <v>420</v>
      </c>
      <c r="F1585" s="366">
        <v>420</v>
      </c>
      <c r="G1585" s="366">
        <v>633</v>
      </c>
      <c r="H1585" s="366">
        <v>541</v>
      </c>
      <c r="I1585" s="366">
        <v>526</v>
      </c>
      <c r="J1585" s="366">
        <v>640</v>
      </c>
      <c r="K1585" s="366">
        <v>670</v>
      </c>
      <c r="L1585" s="366">
        <v>668</v>
      </c>
      <c r="M1585" s="366">
        <v>649</v>
      </c>
      <c r="N1585" s="366">
        <v>539</v>
      </c>
      <c r="O1585" s="366">
        <v>549</v>
      </c>
      <c r="P1585" s="411">
        <f t="shared" si="469"/>
        <v>6737</v>
      </c>
      <c r="Q1585" s="411">
        <f t="shared" si="484"/>
        <v>3641.3548387096776</v>
      </c>
      <c r="R1585" s="411">
        <f t="shared" si="485"/>
        <v>1174.3692992213571</v>
      </c>
      <c r="S1585" s="411">
        <f t="shared" si="486"/>
        <v>1921.2758620689656</v>
      </c>
      <c r="T1585" s="366">
        <v>0</v>
      </c>
      <c r="U1585" s="366">
        <v>0</v>
      </c>
      <c r="V1585" s="366">
        <v>0</v>
      </c>
      <c r="W1585" s="366">
        <v>0</v>
      </c>
      <c r="X1585" s="366">
        <v>0</v>
      </c>
      <c r="Y1585" s="366">
        <v>0</v>
      </c>
      <c r="Z1585" s="366">
        <v>0</v>
      </c>
      <c r="AA1585" s="366">
        <v>0</v>
      </c>
      <c r="AB1585" s="366">
        <v>0</v>
      </c>
      <c r="AC1585" s="366">
        <v>0</v>
      </c>
      <c r="AD1585" s="366">
        <v>0</v>
      </c>
      <c r="AE1585" s="366">
        <v>0</v>
      </c>
      <c r="AF1585" s="411">
        <f t="shared" si="470"/>
        <v>0</v>
      </c>
      <c r="AG1585" s="366">
        <v>482</v>
      </c>
      <c r="AH1585" s="366">
        <v>420</v>
      </c>
      <c r="AI1585" s="366">
        <v>420</v>
      </c>
      <c r="AJ1585" s="366">
        <v>633</v>
      </c>
      <c r="AK1585" s="366">
        <v>541</v>
      </c>
      <c r="AL1585" s="366">
        <v>526</v>
      </c>
      <c r="AM1585" s="366">
        <v>640</v>
      </c>
      <c r="AN1585" s="366">
        <v>670</v>
      </c>
      <c r="AO1585" s="366">
        <v>668</v>
      </c>
      <c r="AP1585" s="366">
        <v>649</v>
      </c>
      <c r="AQ1585" s="366">
        <v>539</v>
      </c>
      <c r="AR1585" s="366">
        <v>549</v>
      </c>
      <c r="AS1585" s="411">
        <f t="shared" si="471"/>
        <v>6737</v>
      </c>
      <c r="AT1585" s="411">
        <f t="shared" si="472"/>
        <v>3641.3548387096776</v>
      </c>
      <c r="AU1585" s="411">
        <f t="shared" si="473"/>
        <v>1174.3692992213571</v>
      </c>
      <c r="AV1585" s="411">
        <f t="shared" si="474"/>
        <v>1921.2758620689656</v>
      </c>
      <c r="AW1585" s="366">
        <v>0</v>
      </c>
      <c r="AX1585" s="366">
        <v>0</v>
      </c>
      <c r="AY1585" s="366">
        <v>0</v>
      </c>
      <c r="AZ1585" s="366">
        <v>0</v>
      </c>
      <c r="BA1585" s="366">
        <v>0</v>
      </c>
      <c r="BB1585" s="366">
        <v>0</v>
      </c>
      <c r="BC1585" s="366">
        <v>0</v>
      </c>
      <c r="BD1585" s="366">
        <v>0</v>
      </c>
      <c r="BE1585" s="366">
        <v>0</v>
      </c>
      <c r="BF1585" s="366">
        <v>0</v>
      </c>
      <c r="BG1585" s="366">
        <v>0</v>
      </c>
      <c r="BH1585" s="366">
        <v>0</v>
      </c>
      <c r="BI1585" s="411">
        <f t="shared" si="475"/>
        <v>0</v>
      </c>
      <c r="BJ1585" s="366">
        <v>482</v>
      </c>
      <c r="BK1585" s="366">
        <v>420</v>
      </c>
      <c r="BL1585" s="366">
        <v>420</v>
      </c>
      <c r="BM1585" s="366">
        <v>633</v>
      </c>
      <c r="BN1585" s="366">
        <v>541</v>
      </c>
      <c r="BO1585" s="366">
        <v>526</v>
      </c>
      <c r="BP1585" s="366">
        <v>640</v>
      </c>
      <c r="BQ1585" s="366">
        <v>670</v>
      </c>
      <c r="BR1585" s="366">
        <v>668</v>
      </c>
      <c r="BS1585" s="366">
        <v>649</v>
      </c>
      <c r="BT1585" s="366">
        <v>539</v>
      </c>
      <c r="BU1585" s="366">
        <v>549</v>
      </c>
      <c r="BV1585" s="411">
        <f t="shared" si="476"/>
        <v>6737</v>
      </c>
      <c r="BW1585" s="366">
        <v>-20.176973562000001</v>
      </c>
      <c r="BX1585" s="366">
        <v>-18.118080120000002</v>
      </c>
      <c r="BY1585" s="366">
        <v>-14.089075140000034</v>
      </c>
      <c r="BZ1585" s="366">
        <v>-22.288748468999984</v>
      </c>
      <c r="CA1585" s="366">
        <v>7.6147481199999447</v>
      </c>
      <c r="CB1585" s="366">
        <v>23.614690047999943</v>
      </c>
      <c r="CC1585" s="366">
        <v>20.414085759999921</v>
      </c>
      <c r="CD1585" s="366">
        <v>-34.593023930000072</v>
      </c>
      <c r="CE1585" s="366">
        <v>13.343537807999951</v>
      </c>
      <c r="CF1585" s="366">
        <v>21.201342491999981</v>
      </c>
      <c r="CG1585" s="366">
        <v>-8.3107121790000065</v>
      </c>
      <c r="CH1585" s="366">
        <v>21.389517081000008</v>
      </c>
      <c r="CI1585" s="411">
        <f t="shared" si="477"/>
        <v>-9.9986920910003505</v>
      </c>
      <c r="CJ1585" s="366">
        <v>461.823026438</v>
      </c>
      <c r="CK1585" s="366">
        <v>401.88191988</v>
      </c>
      <c r="CL1585" s="366">
        <v>405.91092485999997</v>
      </c>
      <c r="CM1585" s="366">
        <v>610.71125153100002</v>
      </c>
      <c r="CN1585" s="366">
        <v>548.61474811999994</v>
      </c>
      <c r="CO1585" s="366">
        <v>549.61469004799994</v>
      </c>
      <c r="CP1585" s="366">
        <v>660.41408575999992</v>
      </c>
      <c r="CQ1585" s="366">
        <v>635.40697606999993</v>
      </c>
      <c r="CR1585" s="366">
        <v>681.34353780799995</v>
      </c>
      <c r="CS1585" s="366">
        <v>670.20134249199998</v>
      </c>
      <c r="CT1585" s="366">
        <v>530.68928782099999</v>
      </c>
      <c r="CU1585" s="366">
        <v>570.38951708100001</v>
      </c>
      <c r="CV1585" s="411">
        <f t="shared" si="478"/>
        <v>6727.0013079089995</v>
      </c>
      <c r="CW1585" s="366">
        <v>0</v>
      </c>
      <c r="CX1585" s="366">
        <v>0</v>
      </c>
      <c r="CY1585" s="366">
        <v>0</v>
      </c>
      <c r="CZ1585" s="366">
        <v>0</v>
      </c>
      <c r="DA1585" s="366">
        <v>0</v>
      </c>
      <c r="DB1585" s="366">
        <v>0</v>
      </c>
      <c r="DC1585" s="366">
        <v>0</v>
      </c>
      <c r="DD1585" s="366">
        <v>0</v>
      </c>
      <c r="DE1585" s="366">
        <v>0</v>
      </c>
      <c r="DF1585" s="366">
        <v>0</v>
      </c>
      <c r="DG1585" s="366">
        <v>0</v>
      </c>
      <c r="DH1585" s="366">
        <v>0</v>
      </c>
      <c r="DI1585" s="411">
        <f t="shared" si="479"/>
        <v>0</v>
      </c>
      <c r="DJ1585" s="366">
        <v>461.823026438</v>
      </c>
      <c r="DK1585" s="366">
        <v>401.88191988</v>
      </c>
      <c r="DL1585" s="366">
        <v>405.91092485999997</v>
      </c>
      <c r="DM1585" s="366">
        <v>610.71125153100002</v>
      </c>
      <c r="DN1585" s="366">
        <v>548.61474811999994</v>
      </c>
      <c r="DO1585" s="366">
        <v>549.61469004799994</v>
      </c>
      <c r="DP1585" s="366">
        <v>660.41408575999992</v>
      </c>
      <c r="DQ1585" s="366">
        <v>635.40697606999993</v>
      </c>
      <c r="DR1585" s="366">
        <v>681.34353780799995</v>
      </c>
      <c r="DS1585" s="366">
        <v>670.20134249199998</v>
      </c>
      <c r="DT1585" s="366">
        <v>530.68928782099999</v>
      </c>
      <c r="DU1585" s="366">
        <v>570.38951708100001</v>
      </c>
      <c r="DV1585" s="411">
        <f t="shared" si="480"/>
        <v>6727.0013079089995</v>
      </c>
      <c r="DW1585" s="366">
        <v>461.823026438</v>
      </c>
      <c r="DX1585" s="366">
        <v>401.88191988</v>
      </c>
      <c r="DY1585" s="366">
        <v>405.91092485999997</v>
      </c>
      <c r="DZ1585" s="366">
        <v>610.71125153100002</v>
      </c>
      <c r="EA1585" s="366">
        <v>548.61474811999994</v>
      </c>
      <c r="EB1585" s="366">
        <v>549.61469004799994</v>
      </c>
      <c r="EC1585" s="366">
        <v>660.41408575999992</v>
      </c>
      <c r="ED1585" s="366">
        <v>635.40697606999993</v>
      </c>
      <c r="EE1585" s="366">
        <v>681.34353780799995</v>
      </c>
      <c r="EF1585" s="366">
        <v>670.20134249199998</v>
      </c>
      <c r="EG1585" s="366">
        <v>530.68928782099999</v>
      </c>
      <c r="EH1585" s="366">
        <v>570.38951708100001</v>
      </c>
      <c r="EI1585" s="411">
        <f t="shared" si="481"/>
        <v>6727.0013079089995</v>
      </c>
      <c r="EK1585" s="411">
        <f t="shared" si="482"/>
        <v>6727.0013079089995</v>
      </c>
      <c r="EL1585" s="7">
        <f t="shared" si="483"/>
        <v>0</v>
      </c>
    </row>
    <row r="1586" spans="1:142">
      <c r="A1586" s="365" t="str">
        <f t="shared" si="468"/>
        <v xml:space="preserve"> 264</v>
      </c>
      <c r="B1586" s="366" t="s">
        <v>999</v>
      </c>
      <c r="C1586" s="366" t="s">
        <v>1229</v>
      </c>
      <c r="D1586" s="366">
        <v>22</v>
      </c>
      <c r="E1586" s="366">
        <v>36</v>
      </c>
      <c r="F1586" s="366">
        <v>25</v>
      </c>
      <c r="G1586" s="366">
        <v>13</v>
      </c>
      <c r="H1586" s="366">
        <v>10</v>
      </c>
      <c r="I1586" s="366">
        <v>0</v>
      </c>
      <c r="J1586" s="366">
        <v>0</v>
      </c>
      <c r="K1586" s="366">
        <v>0</v>
      </c>
      <c r="L1586" s="366">
        <v>0</v>
      </c>
      <c r="M1586" s="366">
        <v>0</v>
      </c>
      <c r="N1586" s="366">
        <v>0</v>
      </c>
      <c r="O1586" s="366">
        <v>0</v>
      </c>
      <c r="P1586" s="411">
        <f t="shared" si="469"/>
        <v>106</v>
      </c>
      <c r="Q1586" s="411">
        <f t="shared" si="484"/>
        <v>106</v>
      </c>
      <c r="R1586" s="411">
        <f t="shared" si="485"/>
        <v>0</v>
      </c>
      <c r="S1586" s="411">
        <f t="shared" si="486"/>
        <v>0</v>
      </c>
      <c r="T1586" s="366">
        <v>0</v>
      </c>
      <c r="U1586" s="366">
        <v>0</v>
      </c>
      <c r="V1586" s="366">
        <v>0</v>
      </c>
      <c r="W1586" s="366">
        <v>0</v>
      </c>
      <c r="X1586" s="366">
        <v>0</v>
      </c>
      <c r="Y1586" s="366">
        <v>0</v>
      </c>
      <c r="Z1586" s="366">
        <v>0</v>
      </c>
      <c r="AA1586" s="366">
        <v>0</v>
      </c>
      <c r="AB1586" s="366">
        <v>0</v>
      </c>
      <c r="AC1586" s="366">
        <v>0</v>
      </c>
      <c r="AD1586" s="366">
        <v>0</v>
      </c>
      <c r="AE1586" s="366">
        <v>0</v>
      </c>
      <c r="AF1586" s="411">
        <f t="shared" si="470"/>
        <v>0</v>
      </c>
      <c r="AG1586" s="366">
        <v>22</v>
      </c>
      <c r="AH1586" s="366">
        <v>36</v>
      </c>
      <c r="AI1586" s="366">
        <v>25</v>
      </c>
      <c r="AJ1586" s="366">
        <v>13</v>
      </c>
      <c r="AK1586" s="366">
        <v>10</v>
      </c>
      <c r="AL1586" s="366">
        <v>0</v>
      </c>
      <c r="AM1586" s="366">
        <v>0</v>
      </c>
      <c r="AN1586" s="366">
        <v>0</v>
      </c>
      <c r="AO1586" s="366">
        <v>0</v>
      </c>
      <c r="AP1586" s="366">
        <v>0</v>
      </c>
      <c r="AQ1586" s="366">
        <v>0</v>
      </c>
      <c r="AR1586" s="366">
        <v>0</v>
      </c>
      <c r="AS1586" s="411">
        <f t="shared" si="471"/>
        <v>106</v>
      </c>
      <c r="AT1586" s="411">
        <f t="shared" si="472"/>
        <v>106</v>
      </c>
      <c r="AU1586" s="411">
        <f t="shared" si="473"/>
        <v>0</v>
      </c>
      <c r="AV1586" s="411">
        <f t="shared" si="474"/>
        <v>0</v>
      </c>
      <c r="AW1586" s="366">
        <v>0</v>
      </c>
      <c r="AX1586" s="366">
        <v>0</v>
      </c>
      <c r="AY1586" s="366">
        <v>0</v>
      </c>
      <c r="AZ1586" s="366">
        <v>0</v>
      </c>
      <c r="BA1586" s="366">
        <v>0</v>
      </c>
      <c r="BB1586" s="366">
        <v>0</v>
      </c>
      <c r="BC1586" s="366">
        <v>0</v>
      </c>
      <c r="BD1586" s="366">
        <v>0</v>
      </c>
      <c r="BE1586" s="366">
        <v>0</v>
      </c>
      <c r="BF1586" s="366">
        <v>0</v>
      </c>
      <c r="BG1586" s="366">
        <v>0</v>
      </c>
      <c r="BH1586" s="366">
        <v>0</v>
      </c>
      <c r="BI1586" s="411">
        <f t="shared" si="475"/>
        <v>0</v>
      </c>
      <c r="BJ1586" s="366">
        <v>22</v>
      </c>
      <c r="BK1586" s="366">
        <v>36</v>
      </c>
      <c r="BL1586" s="366">
        <v>25</v>
      </c>
      <c r="BM1586" s="366">
        <v>13</v>
      </c>
      <c r="BN1586" s="366">
        <v>10</v>
      </c>
      <c r="BO1586" s="366">
        <v>0</v>
      </c>
      <c r="BP1586" s="366">
        <v>0</v>
      </c>
      <c r="BQ1586" s="366">
        <v>0</v>
      </c>
      <c r="BR1586" s="366">
        <v>0</v>
      </c>
      <c r="BS1586" s="366">
        <v>0</v>
      </c>
      <c r="BT1586" s="366">
        <v>0</v>
      </c>
      <c r="BU1586" s="366">
        <v>0</v>
      </c>
      <c r="BV1586" s="411">
        <f t="shared" si="476"/>
        <v>106</v>
      </c>
      <c r="BW1586" s="366">
        <v>-0.92094070199999933</v>
      </c>
      <c r="BX1586" s="366">
        <v>-1.5529782959999991</v>
      </c>
      <c r="BY1586" s="366">
        <v>-0.83863542499999966</v>
      </c>
      <c r="BZ1586" s="366">
        <v>-0.45774680899999964</v>
      </c>
      <c r="CA1586" s="366">
        <v>0.14075319999999891</v>
      </c>
      <c r="CB1586" s="366">
        <v>0</v>
      </c>
      <c r="CC1586" s="366">
        <v>0</v>
      </c>
      <c r="CD1586" s="366">
        <v>0</v>
      </c>
      <c r="CE1586" s="366">
        <v>0</v>
      </c>
      <c r="CF1586" s="366">
        <v>0</v>
      </c>
      <c r="CG1586" s="366">
        <v>0</v>
      </c>
      <c r="CH1586" s="366">
        <v>0</v>
      </c>
      <c r="CI1586" s="411">
        <f t="shared" si="477"/>
        <v>-3.6295480319999989</v>
      </c>
      <c r="CJ1586" s="366">
        <v>21.079059298000001</v>
      </c>
      <c r="CK1586" s="366">
        <v>34.447021704000001</v>
      </c>
      <c r="CL1586" s="366">
        <v>24.161364575</v>
      </c>
      <c r="CM1586" s="366">
        <v>12.542253191</v>
      </c>
      <c r="CN1586" s="366">
        <v>10.140753199999999</v>
      </c>
      <c r="CO1586" s="366">
        <v>0</v>
      </c>
      <c r="CP1586" s="366">
        <v>0</v>
      </c>
      <c r="CQ1586" s="366">
        <v>0</v>
      </c>
      <c r="CR1586" s="366">
        <v>0</v>
      </c>
      <c r="CS1586" s="366">
        <v>0</v>
      </c>
      <c r="CT1586" s="366">
        <v>0</v>
      </c>
      <c r="CU1586" s="366">
        <v>0</v>
      </c>
      <c r="CV1586" s="411">
        <f t="shared" si="478"/>
        <v>102.370451968</v>
      </c>
      <c r="CW1586" s="366">
        <v>0</v>
      </c>
      <c r="CX1586" s="366">
        <v>0</v>
      </c>
      <c r="CY1586" s="366">
        <v>0</v>
      </c>
      <c r="CZ1586" s="366">
        <v>0</v>
      </c>
      <c r="DA1586" s="366">
        <v>0</v>
      </c>
      <c r="DB1586" s="366">
        <v>0</v>
      </c>
      <c r="DC1586" s="366">
        <v>0</v>
      </c>
      <c r="DD1586" s="366">
        <v>0</v>
      </c>
      <c r="DE1586" s="366">
        <v>0</v>
      </c>
      <c r="DF1586" s="366">
        <v>0</v>
      </c>
      <c r="DG1586" s="366">
        <v>0</v>
      </c>
      <c r="DH1586" s="366">
        <v>0</v>
      </c>
      <c r="DI1586" s="411">
        <f t="shared" si="479"/>
        <v>0</v>
      </c>
      <c r="DJ1586" s="366">
        <v>21.079059298000001</v>
      </c>
      <c r="DK1586" s="366">
        <v>34.447021704000001</v>
      </c>
      <c r="DL1586" s="366">
        <v>24.161364575</v>
      </c>
      <c r="DM1586" s="366">
        <v>12.542253191</v>
      </c>
      <c r="DN1586" s="366">
        <v>10.140753199999999</v>
      </c>
      <c r="DO1586" s="366">
        <v>0</v>
      </c>
      <c r="DP1586" s="366">
        <v>0</v>
      </c>
      <c r="DQ1586" s="366">
        <v>0</v>
      </c>
      <c r="DR1586" s="366">
        <v>0</v>
      </c>
      <c r="DS1586" s="366">
        <v>0</v>
      </c>
      <c r="DT1586" s="366">
        <v>0</v>
      </c>
      <c r="DU1586" s="366">
        <v>0</v>
      </c>
      <c r="DV1586" s="411">
        <f t="shared" si="480"/>
        <v>102.370451968</v>
      </c>
      <c r="DW1586" s="366">
        <v>21.079059298000001</v>
      </c>
      <c r="DX1586" s="366">
        <v>34.447021704000001</v>
      </c>
      <c r="DY1586" s="366">
        <v>24.161364575</v>
      </c>
      <c r="DZ1586" s="366">
        <v>12.542253191</v>
      </c>
      <c r="EA1586" s="366">
        <v>10.140753199999999</v>
      </c>
      <c r="EB1586" s="366">
        <v>0</v>
      </c>
      <c r="EC1586" s="366">
        <v>0</v>
      </c>
      <c r="ED1586" s="366">
        <v>0</v>
      </c>
      <c r="EE1586" s="366">
        <v>0</v>
      </c>
      <c r="EF1586" s="366">
        <v>0</v>
      </c>
      <c r="EG1586" s="366">
        <v>0</v>
      </c>
      <c r="EH1586" s="366">
        <v>0</v>
      </c>
      <c r="EI1586" s="411">
        <f t="shared" si="481"/>
        <v>102.370451968</v>
      </c>
      <c r="EK1586" s="411">
        <f t="shared" si="482"/>
        <v>102.370451968</v>
      </c>
      <c r="EL1586" s="7">
        <f t="shared" si="483"/>
        <v>0</v>
      </c>
    </row>
    <row r="1587" spans="1:142">
      <c r="A1587" s="365" t="str">
        <f t="shared" si="468"/>
        <v xml:space="preserve"> 264</v>
      </c>
      <c r="B1587" s="366" t="s">
        <v>999</v>
      </c>
      <c r="C1587" s="366" t="s">
        <v>1219</v>
      </c>
      <c r="D1587" s="366">
        <v>84000</v>
      </c>
      <c r="E1587" s="366">
        <v>101100</v>
      </c>
      <c r="F1587" s="366">
        <v>95700</v>
      </c>
      <c r="G1587" s="366">
        <v>99300</v>
      </c>
      <c r="H1587" s="366">
        <v>92100</v>
      </c>
      <c r="I1587" s="366">
        <v>67800</v>
      </c>
      <c r="J1587" s="366">
        <v>72000</v>
      </c>
      <c r="K1587" s="366">
        <v>80700</v>
      </c>
      <c r="L1587" s="366">
        <v>70800</v>
      </c>
      <c r="M1587" s="366">
        <v>73500</v>
      </c>
      <c r="N1587" s="366">
        <v>65400</v>
      </c>
      <c r="O1587" s="366">
        <v>75000</v>
      </c>
      <c r="P1587" s="411">
        <f t="shared" si="469"/>
        <v>977400</v>
      </c>
      <c r="Q1587" s="411">
        <f t="shared" si="484"/>
        <v>609677.41935483867</v>
      </c>
      <c r="R1587" s="411">
        <f t="shared" si="485"/>
        <v>134291.54616240266</v>
      </c>
      <c r="S1587" s="411">
        <f t="shared" si="486"/>
        <v>233431.03448275861</v>
      </c>
      <c r="T1587" s="366">
        <v>0</v>
      </c>
      <c r="U1587" s="366">
        <v>0</v>
      </c>
      <c r="V1587" s="366">
        <v>0</v>
      </c>
      <c r="W1587" s="366">
        <v>0</v>
      </c>
      <c r="X1587" s="366">
        <v>0</v>
      </c>
      <c r="Y1587" s="366">
        <v>0</v>
      </c>
      <c r="Z1587" s="366">
        <v>0</v>
      </c>
      <c r="AA1587" s="366">
        <v>0</v>
      </c>
      <c r="AB1587" s="366">
        <v>0</v>
      </c>
      <c r="AC1587" s="366">
        <v>0</v>
      </c>
      <c r="AD1587" s="366">
        <v>0</v>
      </c>
      <c r="AE1587" s="366">
        <v>0</v>
      </c>
      <c r="AF1587" s="411">
        <f t="shared" si="470"/>
        <v>0</v>
      </c>
      <c r="AG1587" s="366">
        <v>84000</v>
      </c>
      <c r="AH1587" s="366">
        <v>101100</v>
      </c>
      <c r="AI1587" s="366">
        <v>95700</v>
      </c>
      <c r="AJ1587" s="366">
        <v>99300</v>
      </c>
      <c r="AK1587" s="366">
        <v>92100</v>
      </c>
      <c r="AL1587" s="366">
        <v>67800</v>
      </c>
      <c r="AM1587" s="366">
        <v>72000</v>
      </c>
      <c r="AN1587" s="366">
        <v>80700</v>
      </c>
      <c r="AO1587" s="366">
        <v>70800</v>
      </c>
      <c r="AP1587" s="366">
        <v>73500</v>
      </c>
      <c r="AQ1587" s="366">
        <v>65400</v>
      </c>
      <c r="AR1587" s="366">
        <v>75000</v>
      </c>
      <c r="AS1587" s="411">
        <f t="shared" si="471"/>
        <v>977400</v>
      </c>
      <c r="AT1587" s="411">
        <f t="shared" si="472"/>
        <v>609677.41935483867</v>
      </c>
      <c r="AU1587" s="411">
        <f t="shared" si="473"/>
        <v>134291.54616240266</v>
      </c>
      <c r="AV1587" s="411">
        <f t="shared" si="474"/>
        <v>233431.03448275861</v>
      </c>
      <c r="AW1587" s="366">
        <v>0</v>
      </c>
      <c r="AX1587" s="366">
        <v>0</v>
      </c>
      <c r="AY1587" s="366">
        <v>0</v>
      </c>
      <c r="AZ1587" s="366">
        <v>0</v>
      </c>
      <c r="BA1587" s="366">
        <v>0</v>
      </c>
      <c r="BB1587" s="366">
        <v>0</v>
      </c>
      <c r="BC1587" s="366">
        <v>0</v>
      </c>
      <c r="BD1587" s="366">
        <v>0</v>
      </c>
      <c r="BE1587" s="366">
        <v>0</v>
      </c>
      <c r="BF1587" s="366">
        <v>0</v>
      </c>
      <c r="BG1587" s="366">
        <v>0</v>
      </c>
      <c r="BH1587" s="366">
        <v>0</v>
      </c>
      <c r="BI1587" s="411">
        <f t="shared" si="475"/>
        <v>0</v>
      </c>
      <c r="BJ1587" s="366">
        <v>84000</v>
      </c>
      <c r="BK1587" s="366">
        <v>101100</v>
      </c>
      <c r="BL1587" s="366">
        <v>95700</v>
      </c>
      <c r="BM1587" s="366">
        <v>99300</v>
      </c>
      <c r="BN1587" s="366">
        <v>92100</v>
      </c>
      <c r="BO1587" s="366">
        <v>67800</v>
      </c>
      <c r="BP1587" s="366">
        <v>72000</v>
      </c>
      <c r="BQ1587" s="366">
        <v>80700</v>
      </c>
      <c r="BR1587" s="366">
        <v>70800</v>
      </c>
      <c r="BS1587" s="366">
        <v>73500</v>
      </c>
      <c r="BT1587" s="366">
        <v>65400</v>
      </c>
      <c r="BU1587" s="366">
        <v>75000</v>
      </c>
      <c r="BV1587" s="411">
        <f t="shared" si="476"/>
        <v>977400</v>
      </c>
      <c r="BW1587" s="366">
        <v>-3516.3190440000035</v>
      </c>
      <c r="BX1587" s="366">
        <v>-4361.2807145999977</v>
      </c>
      <c r="BY1587" s="366">
        <v>-3210.2964069000009</v>
      </c>
      <c r="BZ1587" s="366">
        <v>-3496.481394900009</v>
      </c>
      <c r="CA1587" s="366">
        <v>1296.3369719999901</v>
      </c>
      <c r="CB1587" s="366">
        <v>3043.8706944000005</v>
      </c>
      <c r="CC1587" s="366">
        <v>2296.5846479999891</v>
      </c>
      <c r="CD1587" s="366">
        <v>-4166.652285300006</v>
      </c>
      <c r="CE1587" s="366">
        <v>1414.255204800007</v>
      </c>
      <c r="CF1587" s="366">
        <v>2401.0765379999939</v>
      </c>
      <c r="CG1587" s="366">
        <v>-1008.386969399995</v>
      </c>
      <c r="CH1587" s="366">
        <v>2922.0651750000106</v>
      </c>
      <c r="CI1587" s="411">
        <f t="shared" si="477"/>
        <v>-6385.2275829000209</v>
      </c>
      <c r="CJ1587" s="366">
        <v>80483.680955999997</v>
      </c>
      <c r="CK1587" s="366">
        <v>96738.719285400002</v>
      </c>
      <c r="CL1587" s="366">
        <v>92489.703593099999</v>
      </c>
      <c r="CM1587" s="366">
        <v>95803.518605099991</v>
      </c>
      <c r="CN1587" s="366">
        <v>93396.33697199999</v>
      </c>
      <c r="CO1587" s="366">
        <v>70843.870694400001</v>
      </c>
      <c r="CP1587" s="366">
        <v>74296.584647999989</v>
      </c>
      <c r="CQ1587" s="366">
        <v>76533.347714699994</v>
      </c>
      <c r="CR1587" s="366">
        <v>72214.255204800007</v>
      </c>
      <c r="CS1587" s="366">
        <v>75901.076537999994</v>
      </c>
      <c r="CT1587" s="366">
        <v>64391.613030600005</v>
      </c>
      <c r="CU1587" s="366">
        <v>77922.065175000011</v>
      </c>
      <c r="CV1587" s="411">
        <f t="shared" si="478"/>
        <v>971014.77241710015</v>
      </c>
      <c r="CW1587" s="366">
        <v>0</v>
      </c>
      <c r="CX1587" s="366">
        <v>0</v>
      </c>
      <c r="CY1587" s="366">
        <v>0</v>
      </c>
      <c r="CZ1587" s="366">
        <v>0</v>
      </c>
      <c r="DA1587" s="366">
        <v>0</v>
      </c>
      <c r="DB1587" s="366">
        <v>0</v>
      </c>
      <c r="DC1587" s="366">
        <v>0</v>
      </c>
      <c r="DD1587" s="366">
        <v>0</v>
      </c>
      <c r="DE1587" s="366">
        <v>0</v>
      </c>
      <c r="DF1587" s="366">
        <v>0</v>
      </c>
      <c r="DG1587" s="366">
        <v>0</v>
      </c>
      <c r="DH1587" s="366">
        <v>0</v>
      </c>
      <c r="DI1587" s="411">
        <f t="shared" si="479"/>
        <v>0</v>
      </c>
      <c r="DJ1587" s="366">
        <v>80483.680955999997</v>
      </c>
      <c r="DK1587" s="366">
        <v>96738.719285400002</v>
      </c>
      <c r="DL1587" s="366">
        <v>92489.703593099999</v>
      </c>
      <c r="DM1587" s="366">
        <v>95803.518605099991</v>
      </c>
      <c r="DN1587" s="366">
        <v>93396.33697199999</v>
      </c>
      <c r="DO1587" s="366">
        <v>70843.870694400001</v>
      </c>
      <c r="DP1587" s="366">
        <v>74296.584647999989</v>
      </c>
      <c r="DQ1587" s="366">
        <v>76533.347714699994</v>
      </c>
      <c r="DR1587" s="366">
        <v>72214.255204800007</v>
      </c>
      <c r="DS1587" s="366">
        <v>75901.076537999994</v>
      </c>
      <c r="DT1587" s="366">
        <v>64391.613030600005</v>
      </c>
      <c r="DU1587" s="366">
        <v>77922.065175000011</v>
      </c>
      <c r="DV1587" s="411">
        <f t="shared" si="480"/>
        <v>971014.77241710015</v>
      </c>
      <c r="DW1587" s="366">
        <v>80483.680955999997</v>
      </c>
      <c r="DX1587" s="366">
        <v>96738.719285400002</v>
      </c>
      <c r="DY1587" s="366">
        <v>92489.703593099999</v>
      </c>
      <c r="DZ1587" s="366">
        <v>95803.518605099991</v>
      </c>
      <c r="EA1587" s="366">
        <v>93396.33697199999</v>
      </c>
      <c r="EB1587" s="366">
        <v>70843.870694400001</v>
      </c>
      <c r="EC1587" s="366">
        <v>74296.584647999989</v>
      </c>
      <c r="ED1587" s="366">
        <v>76533.347714699994</v>
      </c>
      <c r="EE1587" s="366">
        <v>72214.255204800007</v>
      </c>
      <c r="EF1587" s="366">
        <v>75901.076537999994</v>
      </c>
      <c r="EG1587" s="366">
        <v>64391.613030600005</v>
      </c>
      <c r="EH1587" s="366">
        <v>77922.065175000011</v>
      </c>
      <c r="EI1587" s="411">
        <f t="shared" si="481"/>
        <v>971014.77241710015</v>
      </c>
      <c r="EK1587" s="411">
        <f t="shared" si="482"/>
        <v>971014.77241710003</v>
      </c>
      <c r="EL1587" s="7">
        <f t="shared" si="483"/>
        <v>0</v>
      </c>
    </row>
    <row r="1588" spans="1:142">
      <c r="A1588" s="365" t="str">
        <f t="shared" si="468"/>
        <v xml:space="preserve"> 264</v>
      </c>
      <c r="B1588" s="366" t="s">
        <v>999</v>
      </c>
      <c r="C1588" s="366" t="s">
        <v>919</v>
      </c>
      <c r="D1588" s="366">
        <v>1</v>
      </c>
      <c r="E1588" s="366">
        <v>1</v>
      </c>
      <c r="F1588" s="366">
        <v>1</v>
      </c>
      <c r="G1588" s="366">
        <v>1</v>
      </c>
      <c r="H1588" s="366">
        <v>1</v>
      </c>
      <c r="I1588" s="366">
        <v>1</v>
      </c>
      <c r="J1588" s="366">
        <v>1</v>
      </c>
      <c r="K1588" s="366">
        <v>1</v>
      </c>
      <c r="L1588" s="366">
        <v>1</v>
      </c>
      <c r="M1588" s="366">
        <v>1</v>
      </c>
      <c r="N1588" s="366">
        <v>1</v>
      </c>
      <c r="O1588" s="366">
        <v>1</v>
      </c>
      <c r="P1588" s="411">
        <f t="shared" si="469"/>
        <v>12</v>
      </c>
      <c r="Q1588" s="411">
        <f t="shared" si="484"/>
        <v>6.967741935483871</v>
      </c>
      <c r="R1588" s="411">
        <f t="shared" si="485"/>
        <v>1.7563959955506117</v>
      </c>
      <c r="S1588" s="411">
        <f t="shared" si="486"/>
        <v>3.2758620689655173</v>
      </c>
      <c r="T1588" s="366">
        <v>0</v>
      </c>
      <c r="U1588" s="366">
        <v>0</v>
      </c>
      <c r="V1588" s="366">
        <v>0</v>
      </c>
      <c r="W1588" s="366">
        <v>0</v>
      </c>
      <c r="X1588" s="366">
        <v>0</v>
      </c>
      <c r="Y1588" s="366">
        <v>0</v>
      </c>
      <c r="Z1588" s="366">
        <v>0</v>
      </c>
      <c r="AA1588" s="366">
        <v>0</v>
      </c>
      <c r="AB1588" s="366">
        <v>0</v>
      </c>
      <c r="AC1588" s="366">
        <v>0</v>
      </c>
      <c r="AD1588" s="366">
        <v>0</v>
      </c>
      <c r="AE1588" s="366">
        <v>0</v>
      </c>
      <c r="AF1588" s="411">
        <f t="shared" si="470"/>
        <v>0</v>
      </c>
      <c r="AG1588" s="366">
        <v>1</v>
      </c>
      <c r="AH1588" s="366">
        <v>1</v>
      </c>
      <c r="AI1588" s="366">
        <v>1</v>
      </c>
      <c r="AJ1588" s="366">
        <v>1</v>
      </c>
      <c r="AK1588" s="366">
        <v>1</v>
      </c>
      <c r="AL1588" s="366">
        <v>1</v>
      </c>
      <c r="AM1588" s="366">
        <v>1</v>
      </c>
      <c r="AN1588" s="366">
        <v>1</v>
      </c>
      <c r="AO1588" s="366">
        <v>1</v>
      </c>
      <c r="AP1588" s="366">
        <v>1</v>
      </c>
      <c r="AQ1588" s="366">
        <v>1</v>
      </c>
      <c r="AR1588" s="366">
        <v>1</v>
      </c>
      <c r="AS1588" s="411">
        <f t="shared" si="471"/>
        <v>12</v>
      </c>
      <c r="AT1588" s="411">
        <f t="shared" si="472"/>
        <v>6.967741935483871</v>
      </c>
      <c r="AU1588" s="411">
        <f t="shared" si="473"/>
        <v>1.7563959955506117</v>
      </c>
      <c r="AV1588" s="411">
        <f t="shared" si="474"/>
        <v>3.2758620689655173</v>
      </c>
      <c r="AW1588" s="366">
        <v>0</v>
      </c>
      <c r="AX1588" s="366">
        <v>0</v>
      </c>
      <c r="AY1588" s="366">
        <v>0</v>
      </c>
      <c r="AZ1588" s="366">
        <v>0</v>
      </c>
      <c r="BA1588" s="366">
        <v>0</v>
      </c>
      <c r="BB1588" s="366">
        <v>0</v>
      </c>
      <c r="BC1588" s="366">
        <v>0</v>
      </c>
      <c r="BD1588" s="366">
        <v>0</v>
      </c>
      <c r="BE1588" s="366">
        <v>0</v>
      </c>
      <c r="BF1588" s="366">
        <v>0</v>
      </c>
      <c r="BG1588" s="366">
        <v>0</v>
      </c>
      <c r="BH1588" s="366">
        <v>0</v>
      </c>
      <c r="BI1588" s="411">
        <f t="shared" si="475"/>
        <v>0</v>
      </c>
      <c r="BJ1588" s="366">
        <v>1</v>
      </c>
      <c r="BK1588" s="366">
        <v>1</v>
      </c>
      <c r="BL1588" s="366">
        <v>1</v>
      </c>
      <c r="BM1588" s="366">
        <v>1</v>
      </c>
      <c r="BN1588" s="366">
        <v>1</v>
      </c>
      <c r="BO1588" s="366">
        <v>1</v>
      </c>
      <c r="BP1588" s="366">
        <v>1</v>
      </c>
      <c r="BQ1588" s="366">
        <v>1</v>
      </c>
      <c r="BR1588" s="366">
        <v>1</v>
      </c>
      <c r="BS1588" s="366">
        <v>1</v>
      </c>
      <c r="BT1588" s="366">
        <v>1</v>
      </c>
      <c r="BU1588" s="366">
        <v>1</v>
      </c>
      <c r="BV1588" s="411">
        <f t="shared" si="476"/>
        <v>12</v>
      </c>
      <c r="BW1588" s="366">
        <v>0</v>
      </c>
      <c r="BX1588" s="366">
        <v>0</v>
      </c>
      <c r="BY1588" s="366">
        <v>0</v>
      </c>
      <c r="BZ1588" s="366">
        <v>0</v>
      </c>
      <c r="CA1588" s="366">
        <v>0</v>
      </c>
      <c r="CB1588" s="366">
        <v>0</v>
      </c>
      <c r="CC1588" s="366">
        <v>0</v>
      </c>
      <c r="CD1588" s="366">
        <v>0</v>
      </c>
      <c r="CE1588" s="366">
        <v>0</v>
      </c>
      <c r="CF1588" s="366">
        <v>0</v>
      </c>
      <c r="CG1588" s="366">
        <v>0</v>
      </c>
      <c r="CH1588" s="366">
        <v>0</v>
      </c>
      <c r="CI1588" s="411">
        <f t="shared" si="477"/>
        <v>0</v>
      </c>
      <c r="CJ1588" s="366">
        <v>1</v>
      </c>
      <c r="CK1588" s="366">
        <v>1</v>
      </c>
      <c r="CL1588" s="366">
        <v>1</v>
      </c>
      <c r="CM1588" s="366">
        <v>1</v>
      </c>
      <c r="CN1588" s="366">
        <v>1</v>
      </c>
      <c r="CO1588" s="366">
        <v>1</v>
      </c>
      <c r="CP1588" s="366">
        <v>1</v>
      </c>
      <c r="CQ1588" s="366">
        <v>1</v>
      </c>
      <c r="CR1588" s="366">
        <v>1</v>
      </c>
      <c r="CS1588" s="366">
        <v>1</v>
      </c>
      <c r="CT1588" s="366">
        <v>1</v>
      </c>
      <c r="CU1588" s="366">
        <v>1</v>
      </c>
      <c r="CV1588" s="411">
        <f t="shared" si="478"/>
        <v>12</v>
      </c>
      <c r="CW1588" s="366">
        <v>0</v>
      </c>
      <c r="CX1588" s="366">
        <v>0</v>
      </c>
      <c r="CY1588" s="366">
        <v>0</v>
      </c>
      <c r="CZ1588" s="366">
        <v>0</v>
      </c>
      <c r="DA1588" s="366">
        <v>0</v>
      </c>
      <c r="DB1588" s="366">
        <v>0</v>
      </c>
      <c r="DC1588" s="366">
        <v>0</v>
      </c>
      <c r="DD1588" s="366">
        <v>0</v>
      </c>
      <c r="DE1588" s="366">
        <v>0</v>
      </c>
      <c r="DF1588" s="366">
        <v>0</v>
      </c>
      <c r="DG1588" s="366">
        <v>0</v>
      </c>
      <c r="DH1588" s="366">
        <v>0</v>
      </c>
      <c r="DI1588" s="411">
        <f t="shared" si="479"/>
        <v>0</v>
      </c>
      <c r="DJ1588" s="366">
        <v>1</v>
      </c>
      <c r="DK1588" s="366">
        <v>1</v>
      </c>
      <c r="DL1588" s="366">
        <v>1</v>
      </c>
      <c r="DM1588" s="366">
        <v>1</v>
      </c>
      <c r="DN1588" s="366">
        <v>1</v>
      </c>
      <c r="DO1588" s="366">
        <v>1</v>
      </c>
      <c r="DP1588" s="366">
        <v>1</v>
      </c>
      <c r="DQ1588" s="366">
        <v>1</v>
      </c>
      <c r="DR1588" s="366">
        <v>1</v>
      </c>
      <c r="DS1588" s="366">
        <v>1</v>
      </c>
      <c r="DT1588" s="366">
        <v>1</v>
      </c>
      <c r="DU1588" s="366">
        <v>1</v>
      </c>
      <c r="DV1588" s="411">
        <f t="shared" si="480"/>
        <v>12</v>
      </c>
      <c r="DW1588" s="366">
        <v>1</v>
      </c>
      <c r="DX1588" s="366">
        <v>1</v>
      </c>
      <c r="DY1588" s="366">
        <v>1</v>
      </c>
      <c r="DZ1588" s="366">
        <v>1</v>
      </c>
      <c r="EA1588" s="366">
        <v>1</v>
      </c>
      <c r="EB1588" s="366">
        <v>1</v>
      </c>
      <c r="EC1588" s="366">
        <v>1</v>
      </c>
      <c r="ED1588" s="366">
        <v>1</v>
      </c>
      <c r="EE1588" s="366">
        <v>1</v>
      </c>
      <c r="EF1588" s="366">
        <v>1</v>
      </c>
      <c r="EG1588" s="366">
        <v>1</v>
      </c>
      <c r="EH1588" s="366">
        <v>1</v>
      </c>
      <c r="EI1588" s="411">
        <f t="shared" si="481"/>
        <v>12</v>
      </c>
      <c r="EK1588" s="411">
        <f t="shared" si="482"/>
        <v>12</v>
      </c>
      <c r="EL1588" s="7">
        <f t="shared" si="483"/>
        <v>0</v>
      </c>
    </row>
    <row r="1589" spans="1:142">
      <c r="A1589" s="365" t="str">
        <f t="shared" si="468"/>
        <v xml:space="preserve"> 264</v>
      </c>
      <c r="B1589" s="366" t="s">
        <v>999</v>
      </c>
      <c r="C1589" s="366" t="s">
        <v>989</v>
      </c>
      <c r="D1589" s="366">
        <v>22</v>
      </c>
      <c r="E1589" s="366">
        <v>36</v>
      </c>
      <c r="F1589" s="366">
        <v>25</v>
      </c>
      <c r="G1589" s="366">
        <v>13</v>
      </c>
      <c r="H1589" s="366">
        <v>10</v>
      </c>
      <c r="I1589" s="366">
        <v>0</v>
      </c>
      <c r="J1589" s="366">
        <v>0</v>
      </c>
      <c r="K1589" s="366">
        <v>0</v>
      </c>
      <c r="L1589" s="366">
        <v>0</v>
      </c>
      <c r="M1589" s="366">
        <v>0</v>
      </c>
      <c r="N1589" s="366">
        <v>0</v>
      </c>
      <c r="O1589" s="366">
        <v>0</v>
      </c>
      <c r="P1589" s="411">
        <f t="shared" si="469"/>
        <v>106</v>
      </c>
      <c r="Q1589" s="411">
        <f t="shared" si="484"/>
        <v>106</v>
      </c>
      <c r="R1589" s="411">
        <f t="shared" si="485"/>
        <v>0</v>
      </c>
      <c r="S1589" s="411">
        <f t="shared" si="486"/>
        <v>0</v>
      </c>
      <c r="T1589" s="366">
        <v>0</v>
      </c>
      <c r="U1589" s="366">
        <v>0</v>
      </c>
      <c r="V1589" s="366">
        <v>0</v>
      </c>
      <c r="W1589" s="366">
        <v>0</v>
      </c>
      <c r="X1589" s="366">
        <v>0</v>
      </c>
      <c r="Y1589" s="366">
        <v>0</v>
      </c>
      <c r="Z1589" s="366">
        <v>0</v>
      </c>
      <c r="AA1589" s="366">
        <v>0</v>
      </c>
      <c r="AB1589" s="366">
        <v>0</v>
      </c>
      <c r="AC1589" s="366">
        <v>0</v>
      </c>
      <c r="AD1589" s="366">
        <v>0</v>
      </c>
      <c r="AE1589" s="366">
        <v>0</v>
      </c>
      <c r="AF1589" s="411">
        <f t="shared" si="470"/>
        <v>0</v>
      </c>
      <c r="AG1589" s="366">
        <v>22</v>
      </c>
      <c r="AH1589" s="366">
        <v>36</v>
      </c>
      <c r="AI1589" s="366">
        <v>25</v>
      </c>
      <c r="AJ1589" s="366">
        <v>13</v>
      </c>
      <c r="AK1589" s="366">
        <v>10</v>
      </c>
      <c r="AL1589" s="366">
        <v>0</v>
      </c>
      <c r="AM1589" s="366">
        <v>0</v>
      </c>
      <c r="AN1589" s="366">
        <v>0</v>
      </c>
      <c r="AO1589" s="366">
        <v>0</v>
      </c>
      <c r="AP1589" s="366">
        <v>0</v>
      </c>
      <c r="AQ1589" s="366">
        <v>0</v>
      </c>
      <c r="AR1589" s="366">
        <v>0</v>
      </c>
      <c r="AS1589" s="411">
        <f t="shared" si="471"/>
        <v>106</v>
      </c>
      <c r="AT1589" s="411">
        <f t="shared" si="472"/>
        <v>106</v>
      </c>
      <c r="AU1589" s="411">
        <f t="shared" si="473"/>
        <v>0</v>
      </c>
      <c r="AV1589" s="411">
        <f t="shared" si="474"/>
        <v>0</v>
      </c>
      <c r="AW1589" s="366">
        <v>0</v>
      </c>
      <c r="AX1589" s="366">
        <v>0</v>
      </c>
      <c r="AY1589" s="366">
        <v>0</v>
      </c>
      <c r="AZ1589" s="366">
        <v>0</v>
      </c>
      <c r="BA1589" s="366">
        <v>0</v>
      </c>
      <c r="BB1589" s="366">
        <v>0</v>
      </c>
      <c r="BC1589" s="366">
        <v>0</v>
      </c>
      <c r="BD1589" s="366">
        <v>0</v>
      </c>
      <c r="BE1589" s="366">
        <v>0</v>
      </c>
      <c r="BF1589" s="366">
        <v>0</v>
      </c>
      <c r="BG1589" s="366">
        <v>0</v>
      </c>
      <c r="BH1589" s="366">
        <v>0</v>
      </c>
      <c r="BI1589" s="411">
        <f t="shared" si="475"/>
        <v>0</v>
      </c>
      <c r="BJ1589" s="366">
        <v>22</v>
      </c>
      <c r="BK1589" s="366">
        <v>36</v>
      </c>
      <c r="BL1589" s="366">
        <v>25</v>
      </c>
      <c r="BM1589" s="366">
        <v>13</v>
      </c>
      <c r="BN1589" s="366">
        <v>10</v>
      </c>
      <c r="BO1589" s="366">
        <v>0</v>
      </c>
      <c r="BP1589" s="366">
        <v>0</v>
      </c>
      <c r="BQ1589" s="366">
        <v>0</v>
      </c>
      <c r="BR1589" s="366">
        <v>0</v>
      </c>
      <c r="BS1589" s="366">
        <v>0</v>
      </c>
      <c r="BT1589" s="366">
        <v>0</v>
      </c>
      <c r="BU1589" s="366">
        <v>0</v>
      </c>
      <c r="BV1589" s="411">
        <f t="shared" si="476"/>
        <v>106</v>
      </c>
      <c r="BW1589" s="366">
        <v>-0.92094070199999933</v>
      </c>
      <c r="BX1589" s="366">
        <v>-1.5529782959999991</v>
      </c>
      <c r="BY1589" s="366">
        <v>-0.83863542499999966</v>
      </c>
      <c r="BZ1589" s="366">
        <v>-0.45774680899999964</v>
      </c>
      <c r="CA1589" s="366">
        <v>0.14075319999999891</v>
      </c>
      <c r="CB1589" s="366">
        <v>0</v>
      </c>
      <c r="CC1589" s="366">
        <v>0</v>
      </c>
      <c r="CD1589" s="366">
        <v>0</v>
      </c>
      <c r="CE1589" s="366">
        <v>0</v>
      </c>
      <c r="CF1589" s="366">
        <v>0</v>
      </c>
      <c r="CG1589" s="366">
        <v>0</v>
      </c>
      <c r="CH1589" s="366">
        <v>0</v>
      </c>
      <c r="CI1589" s="411">
        <f t="shared" si="477"/>
        <v>-3.6295480319999989</v>
      </c>
      <c r="CJ1589" s="366">
        <v>21.079059298000001</v>
      </c>
      <c r="CK1589" s="366">
        <v>34.447021704000001</v>
      </c>
      <c r="CL1589" s="366">
        <v>24.161364575</v>
      </c>
      <c r="CM1589" s="366">
        <v>12.542253191</v>
      </c>
      <c r="CN1589" s="366">
        <v>10.140753199999999</v>
      </c>
      <c r="CO1589" s="366">
        <v>0</v>
      </c>
      <c r="CP1589" s="366">
        <v>0</v>
      </c>
      <c r="CQ1589" s="366">
        <v>0</v>
      </c>
      <c r="CR1589" s="366">
        <v>0</v>
      </c>
      <c r="CS1589" s="366">
        <v>0</v>
      </c>
      <c r="CT1589" s="366">
        <v>0</v>
      </c>
      <c r="CU1589" s="366">
        <v>0</v>
      </c>
      <c r="CV1589" s="411">
        <f t="shared" si="478"/>
        <v>102.370451968</v>
      </c>
      <c r="CW1589" s="366">
        <v>0</v>
      </c>
      <c r="CX1589" s="366">
        <v>0</v>
      </c>
      <c r="CY1589" s="366">
        <v>0</v>
      </c>
      <c r="CZ1589" s="366">
        <v>0</v>
      </c>
      <c r="DA1589" s="366">
        <v>0</v>
      </c>
      <c r="DB1589" s="366">
        <v>0</v>
      </c>
      <c r="DC1589" s="366">
        <v>0</v>
      </c>
      <c r="DD1589" s="366">
        <v>0</v>
      </c>
      <c r="DE1589" s="366">
        <v>0</v>
      </c>
      <c r="DF1589" s="366">
        <v>0</v>
      </c>
      <c r="DG1589" s="366">
        <v>0</v>
      </c>
      <c r="DH1589" s="366">
        <v>0</v>
      </c>
      <c r="DI1589" s="411">
        <f t="shared" si="479"/>
        <v>0</v>
      </c>
      <c r="DJ1589" s="366">
        <v>21.079059298000001</v>
      </c>
      <c r="DK1589" s="366">
        <v>34.447021704000001</v>
      </c>
      <c r="DL1589" s="366">
        <v>24.161364575</v>
      </c>
      <c r="DM1589" s="366">
        <v>12.542253191</v>
      </c>
      <c r="DN1589" s="366">
        <v>10.140753199999999</v>
      </c>
      <c r="DO1589" s="366">
        <v>0</v>
      </c>
      <c r="DP1589" s="366">
        <v>0</v>
      </c>
      <c r="DQ1589" s="366">
        <v>0</v>
      </c>
      <c r="DR1589" s="366">
        <v>0</v>
      </c>
      <c r="DS1589" s="366">
        <v>0</v>
      </c>
      <c r="DT1589" s="366">
        <v>0</v>
      </c>
      <c r="DU1589" s="366">
        <v>0</v>
      </c>
      <c r="DV1589" s="411">
        <f t="shared" si="480"/>
        <v>102.370451968</v>
      </c>
      <c r="DW1589" s="366">
        <v>21.079059298000001</v>
      </c>
      <c r="DX1589" s="366">
        <v>34.447021704000001</v>
      </c>
      <c r="DY1589" s="366">
        <v>24.161364575</v>
      </c>
      <c r="DZ1589" s="366">
        <v>12.542253191</v>
      </c>
      <c r="EA1589" s="366">
        <v>10.140753199999999</v>
      </c>
      <c r="EB1589" s="366">
        <v>0</v>
      </c>
      <c r="EC1589" s="366">
        <v>0</v>
      </c>
      <c r="ED1589" s="366">
        <v>0</v>
      </c>
      <c r="EE1589" s="366">
        <v>0</v>
      </c>
      <c r="EF1589" s="366">
        <v>0</v>
      </c>
      <c r="EG1589" s="366">
        <v>0</v>
      </c>
      <c r="EH1589" s="366">
        <v>0</v>
      </c>
      <c r="EI1589" s="411">
        <f t="shared" si="481"/>
        <v>102.370451968</v>
      </c>
      <c r="EK1589" s="411">
        <f t="shared" si="482"/>
        <v>102.370451968</v>
      </c>
      <c r="EL1589" s="7">
        <f t="shared" si="483"/>
        <v>0</v>
      </c>
    </row>
    <row r="1590" spans="1:142">
      <c r="A1590" s="365" t="str">
        <f t="shared" si="468"/>
        <v xml:space="preserve"> 264</v>
      </c>
      <c r="B1590" s="366" t="s">
        <v>999</v>
      </c>
      <c r="C1590" s="366" t="s">
        <v>973</v>
      </c>
      <c r="D1590" s="366">
        <v>482</v>
      </c>
      <c r="E1590" s="366">
        <v>420</v>
      </c>
      <c r="F1590" s="366">
        <v>420</v>
      </c>
      <c r="G1590" s="366">
        <v>633</v>
      </c>
      <c r="H1590" s="366">
        <v>541</v>
      </c>
      <c r="I1590" s="366">
        <v>526</v>
      </c>
      <c r="J1590" s="366">
        <v>640</v>
      </c>
      <c r="K1590" s="366">
        <v>670</v>
      </c>
      <c r="L1590" s="366">
        <v>668</v>
      </c>
      <c r="M1590" s="366">
        <v>649</v>
      </c>
      <c r="N1590" s="366">
        <v>539</v>
      </c>
      <c r="O1590" s="366">
        <v>549</v>
      </c>
      <c r="P1590" s="411">
        <f t="shared" si="469"/>
        <v>6737</v>
      </c>
      <c r="Q1590" s="411">
        <f t="shared" si="484"/>
        <v>3641.3548387096776</v>
      </c>
      <c r="R1590" s="411">
        <f t="shared" si="485"/>
        <v>1174.3692992213571</v>
      </c>
      <c r="S1590" s="411">
        <f t="shared" si="486"/>
        <v>1921.2758620689656</v>
      </c>
      <c r="T1590" s="366">
        <v>0</v>
      </c>
      <c r="U1590" s="366">
        <v>0</v>
      </c>
      <c r="V1590" s="366">
        <v>0</v>
      </c>
      <c r="W1590" s="366">
        <v>0</v>
      </c>
      <c r="X1590" s="366">
        <v>0</v>
      </c>
      <c r="Y1590" s="366">
        <v>0</v>
      </c>
      <c r="Z1590" s="366">
        <v>0</v>
      </c>
      <c r="AA1590" s="366">
        <v>0</v>
      </c>
      <c r="AB1590" s="366">
        <v>0</v>
      </c>
      <c r="AC1590" s="366">
        <v>0</v>
      </c>
      <c r="AD1590" s="366">
        <v>0</v>
      </c>
      <c r="AE1590" s="366">
        <v>0</v>
      </c>
      <c r="AF1590" s="411">
        <f t="shared" si="470"/>
        <v>0</v>
      </c>
      <c r="AG1590" s="366">
        <v>482</v>
      </c>
      <c r="AH1590" s="366">
        <v>420</v>
      </c>
      <c r="AI1590" s="366">
        <v>420</v>
      </c>
      <c r="AJ1590" s="366">
        <v>633</v>
      </c>
      <c r="AK1590" s="366">
        <v>541</v>
      </c>
      <c r="AL1590" s="366">
        <v>526</v>
      </c>
      <c r="AM1590" s="366">
        <v>640</v>
      </c>
      <c r="AN1590" s="366">
        <v>670</v>
      </c>
      <c r="AO1590" s="366">
        <v>668</v>
      </c>
      <c r="AP1590" s="366">
        <v>649</v>
      </c>
      <c r="AQ1590" s="366">
        <v>539</v>
      </c>
      <c r="AR1590" s="366">
        <v>549</v>
      </c>
      <c r="AS1590" s="411">
        <f t="shared" si="471"/>
        <v>6737</v>
      </c>
      <c r="AT1590" s="411">
        <f t="shared" si="472"/>
        <v>3641.3548387096776</v>
      </c>
      <c r="AU1590" s="411">
        <f t="shared" si="473"/>
        <v>1174.3692992213571</v>
      </c>
      <c r="AV1590" s="411">
        <f t="shared" si="474"/>
        <v>1921.2758620689656</v>
      </c>
      <c r="AW1590" s="366">
        <v>0</v>
      </c>
      <c r="AX1590" s="366">
        <v>0</v>
      </c>
      <c r="AY1590" s="366">
        <v>0</v>
      </c>
      <c r="AZ1590" s="366">
        <v>0</v>
      </c>
      <c r="BA1590" s="366">
        <v>0</v>
      </c>
      <c r="BB1590" s="366">
        <v>0</v>
      </c>
      <c r="BC1590" s="366">
        <v>0</v>
      </c>
      <c r="BD1590" s="366">
        <v>0</v>
      </c>
      <c r="BE1590" s="366">
        <v>0</v>
      </c>
      <c r="BF1590" s="366">
        <v>0</v>
      </c>
      <c r="BG1590" s="366">
        <v>0</v>
      </c>
      <c r="BH1590" s="366">
        <v>0</v>
      </c>
      <c r="BI1590" s="411">
        <f t="shared" si="475"/>
        <v>0</v>
      </c>
      <c r="BJ1590" s="366">
        <v>482</v>
      </c>
      <c r="BK1590" s="366">
        <v>420</v>
      </c>
      <c r="BL1590" s="366">
        <v>420</v>
      </c>
      <c r="BM1590" s="366">
        <v>633</v>
      </c>
      <c r="BN1590" s="366">
        <v>541</v>
      </c>
      <c r="BO1590" s="366">
        <v>526</v>
      </c>
      <c r="BP1590" s="366">
        <v>640</v>
      </c>
      <c r="BQ1590" s="366">
        <v>670</v>
      </c>
      <c r="BR1590" s="366">
        <v>668</v>
      </c>
      <c r="BS1590" s="366">
        <v>649</v>
      </c>
      <c r="BT1590" s="366">
        <v>539</v>
      </c>
      <c r="BU1590" s="366">
        <v>549</v>
      </c>
      <c r="BV1590" s="411">
        <f t="shared" si="476"/>
        <v>6737</v>
      </c>
      <c r="BW1590" s="366">
        <v>-20.176973562000001</v>
      </c>
      <c r="BX1590" s="366">
        <v>-18.118080120000002</v>
      </c>
      <c r="BY1590" s="366">
        <v>-14.089075140000034</v>
      </c>
      <c r="BZ1590" s="366">
        <v>-22.288748468999984</v>
      </c>
      <c r="CA1590" s="366">
        <v>7.6147481199999447</v>
      </c>
      <c r="CB1590" s="366">
        <v>23.614690047999943</v>
      </c>
      <c r="CC1590" s="366">
        <v>20.414085759999921</v>
      </c>
      <c r="CD1590" s="366">
        <v>-34.593023930000072</v>
      </c>
      <c r="CE1590" s="366">
        <v>13.343537807999951</v>
      </c>
      <c r="CF1590" s="366">
        <v>21.201342491999981</v>
      </c>
      <c r="CG1590" s="366">
        <v>-8.3107121790000065</v>
      </c>
      <c r="CH1590" s="366">
        <v>21.389517081000008</v>
      </c>
      <c r="CI1590" s="411">
        <f t="shared" si="477"/>
        <v>-9.9986920910003505</v>
      </c>
      <c r="CJ1590" s="366">
        <v>461.823026438</v>
      </c>
      <c r="CK1590" s="366">
        <v>401.88191988</v>
      </c>
      <c r="CL1590" s="366">
        <v>405.91092485999997</v>
      </c>
      <c r="CM1590" s="366">
        <v>610.71125153100002</v>
      </c>
      <c r="CN1590" s="366">
        <v>548.61474811999994</v>
      </c>
      <c r="CO1590" s="366">
        <v>549.61469004799994</v>
      </c>
      <c r="CP1590" s="366">
        <v>660.41408575999992</v>
      </c>
      <c r="CQ1590" s="366">
        <v>635.40697606999993</v>
      </c>
      <c r="CR1590" s="366">
        <v>681.34353780799995</v>
      </c>
      <c r="CS1590" s="366">
        <v>670.20134249199998</v>
      </c>
      <c r="CT1590" s="366">
        <v>530.68928782099999</v>
      </c>
      <c r="CU1590" s="366">
        <v>570.38951708100001</v>
      </c>
      <c r="CV1590" s="411">
        <f t="shared" si="478"/>
        <v>6727.0013079089995</v>
      </c>
      <c r="CW1590" s="366">
        <v>0</v>
      </c>
      <c r="CX1590" s="366">
        <v>0</v>
      </c>
      <c r="CY1590" s="366">
        <v>0</v>
      </c>
      <c r="CZ1590" s="366">
        <v>0</v>
      </c>
      <c r="DA1590" s="366">
        <v>0</v>
      </c>
      <c r="DB1590" s="366">
        <v>0</v>
      </c>
      <c r="DC1590" s="366">
        <v>0</v>
      </c>
      <c r="DD1590" s="366">
        <v>0</v>
      </c>
      <c r="DE1590" s="366">
        <v>0</v>
      </c>
      <c r="DF1590" s="366">
        <v>0</v>
      </c>
      <c r="DG1590" s="366">
        <v>0</v>
      </c>
      <c r="DH1590" s="366">
        <v>0</v>
      </c>
      <c r="DI1590" s="411">
        <f t="shared" si="479"/>
        <v>0</v>
      </c>
      <c r="DJ1590" s="366">
        <v>461.823026438</v>
      </c>
      <c r="DK1590" s="366">
        <v>401.88191988</v>
      </c>
      <c r="DL1590" s="366">
        <v>405.91092485999997</v>
      </c>
      <c r="DM1590" s="366">
        <v>610.71125153100002</v>
      </c>
      <c r="DN1590" s="366">
        <v>548.61474811999994</v>
      </c>
      <c r="DO1590" s="366">
        <v>549.61469004799994</v>
      </c>
      <c r="DP1590" s="366">
        <v>660.41408575999992</v>
      </c>
      <c r="DQ1590" s="366">
        <v>635.40697606999993</v>
      </c>
      <c r="DR1590" s="366">
        <v>681.34353780799995</v>
      </c>
      <c r="DS1590" s="366">
        <v>670.20134249199998</v>
      </c>
      <c r="DT1590" s="366">
        <v>530.68928782099999</v>
      </c>
      <c r="DU1590" s="366">
        <v>570.38951708100001</v>
      </c>
      <c r="DV1590" s="411">
        <f t="shared" si="480"/>
        <v>6727.0013079089995</v>
      </c>
      <c r="DW1590" s="366">
        <v>461.823026438</v>
      </c>
      <c r="DX1590" s="366">
        <v>401.88191988</v>
      </c>
      <c r="DY1590" s="366">
        <v>405.91092485999997</v>
      </c>
      <c r="DZ1590" s="366">
        <v>610.71125153100002</v>
      </c>
      <c r="EA1590" s="366">
        <v>548.61474811999994</v>
      </c>
      <c r="EB1590" s="366">
        <v>549.61469004799994</v>
      </c>
      <c r="EC1590" s="366">
        <v>660.41408575999992</v>
      </c>
      <c r="ED1590" s="366">
        <v>635.40697606999993</v>
      </c>
      <c r="EE1590" s="366">
        <v>681.34353780799995</v>
      </c>
      <c r="EF1590" s="366">
        <v>670.20134249199998</v>
      </c>
      <c r="EG1590" s="366">
        <v>530.68928782099999</v>
      </c>
      <c r="EH1590" s="366">
        <v>570.38951708100001</v>
      </c>
      <c r="EI1590" s="411">
        <f t="shared" si="481"/>
        <v>6727.0013079089995</v>
      </c>
      <c r="EK1590" s="411">
        <f t="shared" si="482"/>
        <v>6727.0013079089995</v>
      </c>
      <c r="EL1590" s="7">
        <f t="shared" si="483"/>
        <v>0</v>
      </c>
    </row>
    <row r="1591" spans="1:142">
      <c r="A1591" s="365" t="str">
        <f t="shared" si="468"/>
        <v xml:space="preserve"> 264</v>
      </c>
      <c r="B1591" s="366" t="s">
        <v>999</v>
      </c>
      <c r="C1591" s="366" t="s">
        <v>920</v>
      </c>
      <c r="D1591" s="366">
        <v>127800</v>
      </c>
      <c r="E1591" s="366">
        <v>138600</v>
      </c>
      <c r="F1591" s="366">
        <v>140100</v>
      </c>
      <c r="G1591" s="366">
        <v>163200</v>
      </c>
      <c r="H1591" s="366">
        <v>152700</v>
      </c>
      <c r="I1591" s="366">
        <v>126300</v>
      </c>
      <c r="J1591" s="366">
        <v>167700</v>
      </c>
      <c r="K1591" s="366">
        <v>239400</v>
      </c>
      <c r="L1591" s="366">
        <v>248100</v>
      </c>
      <c r="M1591" s="366">
        <v>216300</v>
      </c>
      <c r="N1591" s="366">
        <v>118500</v>
      </c>
      <c r="O1591" s="366">
        <v>135300</v>
      </c>
      <c r="P1591" s="411">
        <f t="shared" si="469"/>
        <v>1974000</v>
      </c>
      <c r="Q1591" s="411">
        <f t="shared" si="484"/>
        <v>1010990.3225806451</v>
      </c>
      <c r="R1591" s="411">
        <f t="shared" si="485"/>
        <v>424468.29810900998</v>
      </c>
      <c r="S1591" s="411">
        <f t="shared" si="486"/>
        <v>538541.37931034481</v>
      </c>
      <c r="T1591" s="366">
        <v>0</v>
      </c>
      <c r="U1591" s="366">
        <v>0</v>
      </c>
      <c r="V1591" s="366">
        <v>0</v>
      </c>
      <c r="W1591" s="366">
        <v>0</v>
      </c>
      <c r="X1591" s="366">
        <v>0</v>
      </c>
      <c r="Y1591" s="366">
        <v>0</v>
      </c>
      <c r="Z1591" s="366">
        <v>0</v>
      </c>
      <c r="AA1591" s="366">
        <v>0</v>
      </c>
      <c r="AB1591" s="366">
        <v>0</v>
      </c>
      <c r="AC1591" s="366">
        <v>0</v>
      </c>
      <c r="AD1591" s="366">
        <v>0</v>
      </c>
      <c r="AE1591" s="366">
        <v>0</v>
      </c>
      <c r="AF1591" s="411">
        <f t="shared" si="470"/>
        <v>0</v>
      </c>
      <c r="AG1591" s="366">
        <v>127800</v>
      </c>
      <c r="AH1591" s="366">
        <v>138600</v>
      </c>
      <c r="AI1591" s="366">
        <v>140100</v>
      </c>
      <c r="AJ1591" s="366">
        <v>163200</v>
      </c>
      <c r="AK1591" s="366">
        <v>152700</v>
      </c>
      <c r="AL1591" s="366">
        <v>126300</v>
      </c>
      <c r="AM1591" s="366">
        <v>167700</v>
      </c>
      <c r="AN1591" s="366">
        <v>239400</v>
      </c>
      <c r="AO1591" s="366">
        <v>248100</v>
      </c>
      <c r="AP1591" s="366">
        <v>216300</v>
      </c>
      <c r="AQ1591" s="366">
        <v>118500</v>
      </c>
      <c r="AR1591" s="366">
        <v>135300</v>
      </c>
      <c r="AS1591" s="411">
        <f t="shared" si="471"/>
        <v>1974000</v>
      </c>
      <c r="AT1591" s="411">
        <f t="shared" si="472"/>
        <v>1010990.3225806451</v>
      </c>
      <c r="AU1591" s="411">
        <f t="shared" si="473"/>
        <v>424468.29810900998</v>
      </c>
      <c r="AV1591" s="411">
        <f t="shared" si="474"/>
        <v>538541.37931034481</v>
      </c>
      <c r="AW1591" s="366">
        <v>0</v>
      </c>
      <c r="AX1591" s="366">
        <v>0</v>
      </c>
      <c r="AY1591" s="366">
        <v>0</v>
      </c>
      <c r="AZ1591" s="366">
        <v>0</v>
      </c>
      <c r="BA1591" s="366">
        <v>0</v>
      </c>
      <c r="BB1591" s="366">
        <v>0</v>
      </c>
      <c r="BC1591" s="366">
        <v>0</v>
      </c>
      <c r="BD1591" s="366">
        <v>0</v>
      </c>
      <c r="BE1591" s="366">
        <v>0</v>
      </c>
      <c r="BF1591" s="366">
        <v>0</v>
      </c>
      <c r="BG1591" s="366">
        <v>0</v>
      </c>
      <c r="BH1591" s="366">
        <v>0</v>
      </c>
      <c r="BI1591" s="411">
        <f t="shared" si="475"/>
        <v>0</v>
      </c>
      <c r="BJ1591" s="366">
        <v>127800</v>
      </c>
      <c r="BK1591" s="366">
        <v>138600</v>
      </c>
      <c r="BL1591" s="366">
        <v>140100</v>
      </c>
      <c r="BM1591" s="366">
        <v>163200</v>
      </c>
      <c r="BN1591" s="366">
        <v>152700</v>
      </c>
      <c r="BO1591" s="366">
        <v>126300</v>
      </c>
      <c r="BP1591" s="366">
        <v>167700</v>
      </c>
      <c r="BQ1591" s="366">
        <v>239400</v>
      </c>
      <c r="BR1591" s="366">
        <v>248100</v>
      </c>
      <c r="BS1591" s="366">
        <v>216300</v>
      </c>
      <c r="BT1591" s="366">
        <v>118500</v>
      </c>
      <c r="BU1591" s="366">
        <v>135300</v>
      </c>
      <c r="BV1591" s="411">
        <f t="shared" si="476"/>
        <v>1974000</v>
      </c>
      <c r="BW1591" s="366">
        <v>-5349.8282598000078</v>
      </c>
      <c r="BX1591" s="366">
        <v>-5978.9664396000153</v>
      </c>
      <c r="BY1591" s="366">
        <v>-4699.7129217000038</v>
      </c>
      <c r="BZ1591" s="366">
        <v>-5746.4830175999959</v>
      </c>
      <c r="CA1591" s="366">
        <v>2149.3013639999845</v>
      </c>
      <c r="CB1591" s="366">
        <v>5670.2193023999862</v>
      </c>
      <c r="CC1591" s="366">
        <v>5349.1284092999995</v>
      </c>
      <c r="CD1591" s="366">
        <v>-12360.552132600016</v>
      </c>
      <c r="CE1591" s="366">
        <v>4955.8858235999942</v>
      </c>
      <c r="CF1591" s="366">
        <v>7066.0252403999912</v>
      </c>
      <c r="CG1591" s="366">
        <v>-1827.1231784999982</v>
      </c>
      <c r="CH1591" s="366">
        <v>5271.4055757000169</v>
      </c>
      <c r="CI1591" s="411">
        <f t="shared" si="477"/>
        <v>-5500.7002344000648</v>
      </c>
      <c r="CJ1591" s="366">
        <v>122450.17174019999</v>
      </c>
      <c r="CK1591" s="366">
        <v>132621.03356039998</v>
      </c>
      <c r="CL1591" s="366">
        <v>135400.2870783</v>
      </c>
      <c r="CM1591" s="366">
        <v>157453.5169824</v>
      </c>
      <c r="CN1591" s="366">
        <v>154849.30136399998</v>
      </c>
      <c r="CO1591" s="366">
        <v>131970.21930239999</v>
      </c>
      <c r="CP1591" s="366">
        <v>173049.1284093</v>
      </c>
      <c r="CQ1591" s="366">
        <v>227039.44786739998</v>
      </c>
      <c r="CR1591" s="366">
        <v>253055.88582359999</v>
      </c>
      <c r="CS1591" s="366">
        <v>223366.02524039999</v>
      </c>
      <c r="CT1591" s="366">
        <v>116672.8768215</v>
      </c>
      <c r="CU1591" s="366">
        <v>140571.40557570002</v>
      </c>
      <c r="CV1591" s="411">
        <f t="shared" si="478"/>
        <v>1968499.2997656001</v>
      </c>
      <c r="CW1591" s="366">
        <v>0</v>
      </c>
      <c r="CX1591" s="366">
        <v>0</v>
      </c>
      <c r="CY1591" s="366">
        <v>0</v>
      </c>
      <c r="CZ1591" s="366">
        <v>0</v>
      </c>
      <c r="DA1591" s="366">
        <v>0</v>
      </c>
      <c r="DB1591" s="366">
        <v>0</v>
      </c>
      <c r="DC1591" s="366">
        <v>0</v>
      </c>
      <c r="DD1591" s="366">
        <v>0</v>
      </c>
      <c r="DE1591" s="366">
        <v>0</v>
      </c>
      <c r="DF1591" s="366">
        <v>0</v>
      </c>
      <c r="DG1591" s="366">
        <v>0</v>
      </c>
      <c r="DH1591" s="366">
        <v>0</v>
      </c>
      <c r="DI1591" s="411">
        <f t="shared" si="479"/>
        <v>0</v>
      </c>
      <c r="DJ1591" s="366">
        <v>122450.17174019999</v>
      </c>
      <c r="DK1591" s="366">
        <v>132621.03356039998</v>
      </c>
      <c r="DL1591" s="366">
        <v>135400.2870783</v>
      </c>
      <c r="DM1591" s="366">
        <v>157453.5169824</v>
      </c>
      <c r="DN1591" s="366">
        <v>154849.30136399998</v>
      </c>
      <c r="DO1591" s="366">
        <v>131970.21930239999</v>
      </c>
      <c r="DP1591" s="366">
        <v>173049.1284093</v>
      </c>
      <c r="DQ1591" s="366">
        <v>227039.44786739998</v>
      </c>
      <c r="DR1591" s="366">
        <v>253055.88582359999</v>
      </c>
      <c r="DS1591" s="366">
        <v>223366.02524039999</v>
      </c>
      <c r="DT1591" s="366">
        <v>116672.8768215</v>
      </c>
      <c r="DU1591" s="366">
        <v>140571.40557570002</v>
      </c>
      <c r="DV1591" s="411">
        <f t="shared" si="480"/>
        <v>1968499.2997656001</v>
      </c>
      <c r="DW1591" s="366">
        <v>122450.17174019999</v>
      </c>
      <c r="DX1591" s="366">
        <v>132621.03356039998</v>
      </c>
      <c r="DY1591" s="366">
        <v>135400.2870783</v>
      </c>
      <c r="DZ1591" s="366">
        <v>157453.5169824</v>
      </c>
      <c r="EA1591" s="366">
        <v>154849.30136399998</v>
      </c>
      <c r="EB1591" s="366">
        <v>131970.21930239999</v>
      </c>
      <c r="EC1591" s="366">
        <v>173049.1284093</v>
      </c>
      <c r="ED1591" s="366">
        <v>227039.44786739998</v>
      </c>
      <c r="EE1591" s="366">
        <v>253055.88582359999</v>
      </c>
      <c r="EF1591" s="366">
        <v>223366.02524039999</v>
      </c>
      <c r="EG1591" s="366">
        <v>116672.8768215</v>
      </c>
      <c r="EH1591" s="366">
        <v>140571.40557570002</v>
      </c>
      <c r="EI1591" s="411">
        <f t="shared" si="481"/>
        <v>1968499.2997656001</v>
      </c>
      <c r="EK1591" s="411">
        <f t="shared" si="482"/>
        <v>1968499.2997655999</v>
      </c>
      <c r="EL1591" s="7">
        <f t="shared" si="483"/>
        <v>0</v>
      </c>
    </row>
    <row r="1592" spans="1:142">
      <c r="A1592" s="365" t="str">
        <f t="shared" si="468"/>
        <v xml:space="preserve"> 264</v>
      </c>
      <c r="B1592" s="366" t="s">
        <v>999</v>
      </c>
      <c r="C1592" s="366" t="s">
        <v>927</v>
      </c>
      <c r="D1592" s="366">
        <v>127800</v>
      </c>
      <c r="E1592" s="366">
        <v>138600</v>
      </c>
      <c r="F1592" s="366">
        <v>140100</v>
      </c>
      <c r="G1592" s="366">
        <v>163200</v>
      </c>
      <c r="H1592" s="366">
        <v>152700</v>
      </c>
      <c r="I1592" s="366">
        <v>126300</v>
      </c>
      <c r="J1592" s="366">
        <v>167700</v>
      </c>
      <c r="K1592" s="366">
        <v>239400</v>
      </c>
      <c r="L1592" s="366">
        <v>248100</v>
      </c>
      <c r="M1592" s="366">
        <v>216300</v>
      </c>
      <c r="N1592" s="366">
        <v>118500</v>
      </c>
      <c r="O1592" s="366">
        <v>135300</v>
      </c>
      <c r="P1592" s="411">
        <f t="shared" si="469"/>
        <v>1974000</v>
      </c>
      <c r="Q1592" s="411">
        <f t="shared" si="484"/>
        <v>1010990.3225806451</v>
      </c>
      <c r="R1592" s="411">
        <f t="shared" si="485"/>
        <v>424468.29810900998</v>
      </c>
      <c r="S1592" s="411">
        <f t="shared" si="486"/>
        <v>538541.37931034481</v>
      </c>
      <c r="T1592" s="366">
        <v>0</v>
      </c>
      <c r="U1592" s="366">
        <v>0</v>
      </c>
      <c r="V1592" s="366">
        <v>0</v>
      </c>
      <c r="W1592" s="366">
        <v>0</v>
      </c>
      <c r="X1592" s="366">
        <v>0</v>
      </c>
      <c r="Y1592" s="366">
        <v>0</v>
      </c>
      <c r="Z1592" s="366">
        <v>0</v>
      </c>
      <c r="AA1592" s="366">
        <v>0</v>
      </c>
      <c r="AB1592" s="366">
        <v>0</v>
      </c>
      <c r="AC1592" s="366">
        <v>0</v>
      </c>
      <c r="AD1592" s="366">
        <v>0</v>
      </c>
      <c r="AE1592" s="366">
        <v>0</v>
      </c>
      <c r="AF1592" s="411">
        <f t="shared" si="470"/>
        <v>0</v>
      </c>
      <c r="AG1592" s="366">
        <v>127800</v>
      </c>
      <c r="AH1592" s="366">
        <v>138600</v>
      </c>
      <c r="AI1592" s="366">
        <v>140100</v>
      </c>
      <c r="AJ1592" s="366">
        <v>163200</v>
      </c>
      <c r="AK1592" s="366">
        <v>152700</v>
      </c>
      <c r="AL1592" s="366">
        <v>126300</v>
      </c>
      <c r="AM1592" s="366">
        <v>167700</v>
      </c>
      <c r="AN1592" s="366">
        <v>239400</v>
      </c>
      <c r="AO1592" s="366">
        <v>248100</v>
      </c>
      <c r="AP1592" s="366">
        <v>216300</v>
      </c>
      <c r="AQ1592" s="366">
        <v>118500</v>
      </c>
      <c r="AR1592" s="366">
        <v>135300</v>
      </c>
      <c r="AS1592" s="411">
        <f t="shared" si="471"/>
        <v>1974000</v>
      </c>
      <c r="AT1592" s="411">
        <f t="shared" si="472"/>
        <v>1010990.3225806451</v>
      </c>
      <c r="AU1592" s="411">
        <f t="shared" si="473"/>
        <v>424468.29810900998</v>
      </c>
      <c r="AV1592" s="411">
        <f t="shared" si="474"/>
        <v>538541.37931034481</v>
      </c>
      <c r="AW1592" s="366">
        <v>0</v>
      </c>
      <c r="AX1592" s="366">
        <v>0</v>
      </c>
      <c r="AY1592" s="366">
        <v>0</v>
      </c>
      <c r="AZ1592" s="366">
        <v>0</v>
      </c>
      <c r="BA1592" s="366">
        <v>0</v>
      </c>
      <c r="BB1592" s="366">
        <v>0</v>
      </c>
      <c r="BC1592" s="366">
        <v>0</v>
      </c>
      <c r="BD1592" s="366">
        <v>0</v>
      </c>
      <c r="BE1592" s="366">
        <v>0</v>
      </c>
      <c r="BF1592" s="366">
        <v>0</v>
      </c>
      <c r="BG1592" s="366">
        <v>0</v>
      </c>
      <c r="BH1592" s="366">
        <v>0</v>
      </c>
      <c r="BI1592" s="411">
        <f t="shared" si="475"/>
        <v>0</v>
      </c>
      <c r="BJ1592" s="366">
        <v>127800</v>
      </c>
      <c r="BK1592" s="366">
        <v>138600</v>
      </c>
      <c r="BL1592" s="366">
        <v>140100</v>
      </c>
      <c r="BM1592" s="366">
        <v>163200</v>
      </c>
      <c r="BN1592" s="366">
        <v>152700</v>
      </c>
      <c r="BO1592" s="366">
        <v>126300</v>
      </c>
      <c r="BP1592" s="366">
        <v>167700</v>
      </c>
      <c r="BQ1592" s="366">
        <v>239400</v>
      </c>
      <c r="BR1592" s="366">
        <v>248100</v>
      </c>
      <c r="BS1592" s="366">
        <v>216300</v>
      </c>
      <c r="BT1592" s="366">
        <v>118500</v>
      </c>
      <c r="BU1592" s="366">
        <v>135300</v>
      </c>
      <c r="BV1592" s="411">
        <f t="shared" si="476"/>
        <v>1974000</v>
      </c>
      <c r="BW1592" s="366">
        <v>-5349.8282598000078</v>
      </c>
      <c r="BX1592" s="366">
        <v>-5978.9664396000153</v>
      </c>
      <c r="BY1592" s="366">
        <v>-4699.7129217000038</v>
      </c>
      <c r="BZ1592" s="366">
        <v>-5746.4830175999959</v>
      </c>
      <c r="CA1592" s="366">
        <v>2149.3013639999845</v>
      </c>
      <c r="CB1592" s="366">
        <v>5670.2193023999862</v>
      </c>
      <c r="CC1592" s="366">
        <v>5349.1284092999995</v>
      </c>
      <c r="CD1592" s="366">
        <v>-12360.552132600016</v>
      </c>
      <c r="CE1592" s="366">
        <v>4955.8858235999942</v>
      </c>
      <c r="CF1592" s="366">
        <v>7066.0252403999912</v>
      </c>
      <c r="CG1592" s="366">
        <v>-1827.1231784999982</v>
      </c>
      <c r="CH1592" s="366">
        <v>5271.4055757000169</v>
      </c>
      <c r="CI1592" s="411">
        <f t="shared" si="477"/>
        <v>-5500.7002344000648</v>
      </c>
      <c r="CJ1592" s="366">
        <v>122450.17174019999</v>
      </c>
      <c r="CK1592" s="366">
        <v>132621.03356039998</v>
      </c>
      <c r="CL1592" s="366">
        <v>135400.2870783</v>
      </c>
      <c r="CM1592" s="366">
        <v>157453.5169824</v>
      </c>
      <c r="CN1592" s="366">
        <v>154849.30136399998</v>
      </c>
      <c r="CO1592" s="366">
        <v>131970.21930239999</v>
      </c>
      <c r="CP1592" s="366">
        <v>173049.1284093</v>
      </c>
      <c r="CQ1592" s="366">
        <v>227039.44786739998</v>
      </c>
      <c r="CR1592" s="366">
        <v>253055.88582359999</v>
      </c>
      <c r="CS1592" s="366">
        <v>223366.02524039999</v>
      </c>
      <c r="CT1592" s="366">
        <v>116672.8768215</v>
      </c>
      <c r="CU1592" s="366">
        <v>140571.40557570002</v>
      </c>
      <c r="CV1592" s="411">
        <f t="shared" si="478"/>
        <v>1968499.2997656001</v>
      </c>
      <c r="CW1592" s="366">
        <v>0</v>
      </c>
      <c r="CX1592" s="366">
        <v>0</v>
      </c>
      <c r="CY1592" s="366">
        <v>0</v>
      </c>
      <c r="CZ1592" s="366">
        <v>0</v>
      </c>
      <c r="DA1592" s="366">
        <v>0</v>
      </c>
      <c r="DB1592" s="366">
        <v>0</v>
      </c>
      <c r="DC1592" s="366">
        <v>0</v>
      </c>
      <c r="DD1592" s="366">
        <v>0</v>
      </c>
      <c r="DE1592" s="366">
        <v>0</v>
      </c>
      <c r="DF1592" s="366">
        <v>0</v>
      </c>
      <c r="DG1592" s="366">
        <v>0</v>
      </c>
      <c r="DH1592" s="366">
        <v>0</v>
      </c>
      <c r="DI1592" s="411">
        <f t="shared" si="479"/>
        <v>0</v>
      </c>
      <c r="DJ1592" s="366">
        <v>122450.17174019999</v>
      </c>
      <c r="DK1592" s="366">
        <v>132621.03356039998</v>
      </c>
      <c r="DL1592" s="366">
        <v>135400.2870783</v>
      </c>
      <c r="DM1592" s="366">
        <v>157453.5169824</v>
      </c>
      <c r="DN1592" s="366">
        <v>154849.30136399998</v>
      </c>
      <c r="DO1592" s="366">
        <v>131970.21930239999</v>
      </c>
      <c r="DP1592" s="366">
        <v>173049.1284093</v>
      </c>
      <c r="DQ1592" s="366">
        <v>227039.44786739998</v>
      </c>
      <c r="DR1592" s="366">
        <v>253055.88582359999</v>
      </c>
      <c r="DS1592" s="366">
        <v>223366.02524039999</v>
      </c>
      <c r="DT1592" s="366">
        <v>116672.8768215</v>
      </c>
      <c r="DU1592" s="366">
        <v>140571.40557570002</v>
      </c>
      <c r="DV1592" s="411">
        <f t="shared" si="480"/>
        <v>1968499.2997656001</v>
      </c>
      <c r="DW1592" s="366">
        <v>122450.17174019999</v>
      </c>
      <c r="DX1592" s="366">
        <v>132621.03356039998</v>
      </c>
      <c r="DY1592" s="366">
        <v>135400.2870783</v>
      </c>
      <c r="DZ1592" s="366">
        <v>157453.5169824</v>
      </c>
      <c r="EA1592" s="366">
        <v>154849.30136399998</v>
      </c>
      <c r="EB1592" s="366">
        <v>131970.21930239999</v>
      </c>
      <c r="EC1592" s="366">
        <v>173049.1284093</v>
      </c>
      <c r="ED1592" s="366">
        <v>227039.44786739998</v>
      </c>
      <c r="EE1592" s="366">
        <v>253055.88582359999</v>
      </c>
      <c r="EF1592" s="366">
        <v>223366.02524039999</v>
      </c>
      <c r="EG1592" s="366">
        <v>116672.8768215</v>
      </c>
      <c r="EH1592" s="366">
        <v>140571.40557570002</v>
      </c>
      <c r="EI1592" s="411">
        <f t="shared" si="481"/>
        <v>1968499.2997656001</v>
      </c>
      <c r="EK1592" s="411">
        <f t="shared" si="482"/>
        <v>1968499.2997655999</v>
      </c>
      <c r="EL1592" s="7">
        <f t="shared" si="483"/>
        <v>0</v>
      </c>
    </row>
    <row r="1593" spans="1:142">
      <c r="A1593" s="365" t="str">
        <f t="shared" si="468"/>
        <v xml:space="preserve"> 264</v>
      </c>
      <c r="B1593" s="366" t="s">
        <v>999</v>
      </c>
      <c r="C1593" s="366" t="s">
        <v>1174</v>
      </c>
      <c r="D1593" s="366">
        <v>0</v>
      </c>
      <c r="E1593" s="366">
        <v>0</v>
      </c>
      <c r="F1593" s="366">
        <v>0</v>
      </c>
      <c r="G1593" s="366">
        <v>0</v>
      </c>
      <c r="H1593" s="366">
        <v>1</v>
      </c>
      <c r="I1593" s="366">
        <v>0</v>
      </c>
      <c r="J1593" s="366">
        <v>0</v>
      </c>
      <c r="K1593" s="366">
        <v>0</v>
      </c>
      <c r="L1593" s="366">
        <v>0</v>
      </c>
      <c r="M1593" s="366">
        <v>0</v>
      </c>
      <c r="N1593" s="366">
        <v>0</v>
      </c>
      <c r="O1593" s="366">
        <v>0</v>
      </c>
      <c r="P1593" s="411">
        <f t="shared" si="469"/>
        <v>1</v>
      </c>
      <c r="Q1593" s="411">
        <f t="shared" si="484"/>
        <v>1</v>
      </c>
      <c r="R1593" s="411">
        <f t="shared" si="485"/>
        <v>0</v>
      </c>
      <c r="S1593" s="411">
        <f t="shared" si="486"/>
        <v>0</v>
      </c>
      <c r="T1593" s="366">
        <v>0</v>
      </c>
      <c r="U1593" s="366">
        <v>0</v>
      </c>
      <c r="V1593" s="366">
        <v>0</v>
      </c>
      <c r="W1593" s="366">
        <v>0</v>
      </c>
      <c r="X1593" s="366">
        <v>0</v>
      </c>
      <c r="Y1593" s="366">
        <v>0</v>
      </c>
      <c r="Z1593" s="366">
        <v>0</v>
      </c>
      <c r="AA1593" s="366">
        <v>0</v>
      </c>
      <c r="AB1593" s="366">
        <v>0</v>
      </c>
      <c r="AC1593" s="366">
        <v>0</v>
      </c>
      <c r="AD1593" s="366">
        <v>0</v>
      </c>
      <c r="AE1593" s="366">
        <v>0</v>
      </c>
      <c r="AF1593" s="411">
        <f t="shared" si="470"/>
        <v>0</v>
      </c>
      <c r="AG1593" s="366">
        <v>0</v>
      </c>
      <c r="AH1593" s="366">
        <v>0</v>
      </c>
      <c r="AI1593" s="366">
        <v>0</v>
      </c>
      <c r="AJ1593" s="366">
        <v>0</v>
      </c>
      <c r="AK1593" s="366">
        <v>0</v>
      </c>
      <c r="AL1593" s="366">
        <v>0</v>
      </c>
      <c r="AM1593" s="366">
        <v>0</v>
      </c>
      <c r="AN1593" s="366">
        <v>0</v>
      </c>
      <c r="AO1593" s="366">
        <v>0</v>
      </c>
      <c r="AP1593" s="366">
        <v>0</v>
      </c>
      <c r="AQ1593" s="366">
        <v>0</v>
      </c>
      <c r="AR1593" s="366">
        <v>0</v>
      </c>
      <c r="AS1593" s="411">
        <f t="shared" si="471"/>
        <v>0</v>
      </c>
      <c r="AT1593" s="411">
        <f t="shared" si="472"/>
        <v>0</v>
      </c>
      <c r="AU1593" s="411">
        <f t="shared" si="473"/>
        <v>0</v>
      </c>
      <c r="AV1593" s="411">
        <f t="shared" si="474"/>
        <v>0</v>
      </c>
      <c r="AW1593" s="366">
        <v>0</v>
      </c>
      <c r="AX1593" s="366">
        <v>0</v>
      </c>
      <c r="AY1593" s="366">
        <v>0</v>
      </c>
      <c r="AZ1593" s="366">
        <v>0</v>
      </c>
      <c r="BA1593" s="366">
        <v>0</v>
      </c>
      <c r="BB1593" s="366">
        <v>0</v>
      </c>
      <c r="BC1593" s="366">
        <v>0</v>
      </c>
      <c r="BD1593" s="366">
        <v>0</v>
      </c>
      <c r="BE1593" s="366">
        <v>0</v>
      </c>
      <c r="BF1593" s="366">
        <v>0</v>
      </c>
      <c r="BG1593" s="366">
        <v>0</v>
      </c>
      <c r="BH1593" s="366">
        <v>0</v>
      </c>
      <c r="BI1593" s="411">
        <f t="shared" si="475"/>
        <v>0</v>
      </c>
      <c r="BJ1593" s="366">
        <v>0</v>
      </c>
      <c r="BK1593" s="366">
        <v>0</v>
      </c>
      <c r="BL1593" s="366">
        <v>0</v>
      </c>
      <c r="BM1593" s="366">
        <v>0</v>
      </c>
      <c r="BN1593" s="366">
        <v>0</v>
      </c>
      <c r="BO1593" s="366">
        <v>0</v>
      </c>
      <c r="BP1593" s="366">
        <v>0</v>
      </c>
      <c r="BQ1593" s="366">
        <v>0</v>
      </c>
      <c r="BR1593" s="366">
        <v>0</v>
      </c>
      <c r="BS1593" s="366">
        <v>0</v>
      </c>
      <c r="BT1593" s="366">
        <v>0</v>
      </c>
      <c r="BU1593" s="366">
        <v>0</v>
      </c>
      <c r="BV1593" s="411">
        <f t="shared" si="476"/>
        <v>0</v>
      </c>
      <c r="BW1593" s="366">
        <v>0</v>
      </c>
      <c r="BX1593" s="366">
        <v>0</v>
      </c>
      <c r="BY1593" s="366">
        <v>0</v>
      </c>
      <c r="BZ1593" s="366">
        <v>0</v>
      </c>
      <c r="CA1593" s="366">
        <v>0</v>
      </c>
      <c r="CB1593" s="366">
        <v>0</v>
      </c>
      <c r="CC1593" s="366">
        <v>0</v>
      </c>
      <c r="CD1593" s="366">
        <v>0</v>
      </c>
      <c r="CE1593" s="366">
        <v>0</v>
      </c>
      <c r="CF1593" s="366">
        <v>0</v>
      </c>
      <c r="CG1593" s="366">
        <v>0</v>
      </c>
      <c r="CH1593" s="366">
        <v>0</v>
      </c>
      <c r="CI1593" s="411">
        <f t="shared" si="477"/>
        <v>0</v>
      </c>
      <c r="CJ1593" s="366">
        <v>0</v>
      </c>
      <c r="CK1593" s="366">
        <v>0</v>
      </c>
      <c r="CL1593" s="366">
        <v>0</v>
      </c>
      <c r="CM1593" s="366">
        <v>0</v>
      </c>
      <c r="CN1593" s="366">
        <v>0</v>
      </c>
      <c r="CO1593" s="366">
        <v>0</v>
      </c>
      <c r="CP1593" s="366">
        <v>0</v>
      </c>
      <c r="CQ1593" s="366">
        <v>0</v>
      </c>
      <c r="CR1593" s="366">
        <v>0</v>
      </c>
      <c r="CS1593" s="366">
        <v>0</v>
      </c>
      <c r="CT1593" s="366">
        <v>0</v>
      </c>
      <c r="CU1593" s="366">
        <v>0</v>
      </c>
      <c r="CV1593" s="411">
        <f t="shared" si="478"/>
        <v>0</v>
      </c>
      <c r="CW1593" s="366">
        <v>0</v>
      </c>
      <c r="CX1593" s="366">
        <v>0</v>
      </c>
      <c r="CY1593" s="366">
        <v>0</v>
      </c>
      <c r="CZ1593" s="366">
        <v>0</v>
      </c>
      <c r="DA1593" s="366">
        <v>0</v>
      </c>
      <c r="DB1593" s="366">
        <v>0</v>
      </c>
      <c r="DC1593" s="366">
        <v>0</v>
      </c>
      <c r="DD1593" s="366">
        <v>0</v>
      </c>
      <c r="DE1593" s="366">
        <v>0</v>
      </c>
      <c r="DF1593" s="366">
        <v>0</v>
      </c>
      <c r="DG1593" s="366">
        <v>0</v>
      </c>
      <c r="DH1593" s="366">
        <v>0</v>
      </c>
      <c r="DI1593" s="411">
        <f t="shared" si="479"/>
        <v>0</v>
      </c>
      <c r="DJ1593" s="366">
        <v>0</v>
      </c>
      <c r="DK1593" s="366">
        <v>0</v>
      </c>
      <c r="DL1593" s="366">
        <v>0</v>
      </c>
      <c r="DM1593" s="366">
        <v>0</v>
      </c>
      <c r="DN1593" s="366">
        <v>0</v>
      </c>
      <c r="DO1593" s="366">
        <v>0</v>
      </c>
      <c r="DP1593" s="366">
        <v>0</v>
      </c>
      <c r="DQ1593" s="366">
        <v>0</v>
      </c>
      <c r="DR1593" s="366">
        <v>0</v>
      </c>
      <c r="DS1593" s="366">
        <v>0</v>
      </c>
      <c r="DT1593" s="366">
        <v>0</v>
      </c>
      <c r="DU1593" s="366">
        <v>0</v>
      </c>
      <c r="DV1593" s="411">
        <f t="shared" si="480"/>
        <v>0</v>
      </c>
      <c r="DW1593" s="366">
        <v>0</v>
      </c>
      <c r="DX1593" s="366">
        <v>0</v>
      </c>
      <c r="DY1593" s="366">
        <v>0</v>
      </c>
      <c r="DZ1593" s="366">
        <v>0</v>
      </c>
      <c r="EA1593" s="366">
        <v>0</v>
      </c>
      <c r="EB1593" s="366">
        <v>0</v>
      </c>
      <c r="EC1593" s="366">
        <v>0</v>
      </c>
      <c r="ED1593" s="366">
        <v>0</v>
      </c>
      <c r="EE1593" s="366">
        <v>0</v>
      </c>
      <c r="EF1593" s="366">
        <v>0</v>
      </c>
      <c r="EG1593" s="366">
        <v>0</v>
      </c>
      <c r="EH1593" s="366">
        <v>0</v>
      </c>
      <c r="EI1593" s="411">
        <f t="shared" si="481"/>
        <v>0</v>
      </c>
      <c r="EK1593" s="411">
        <f t="shared" si="482"/>
        <v>1</v>
      </c>
      <c r="EL1593" s="7">
        <f t="shared" si="483"/>
        <v>-1</v>
      </c>
    </row>
    <row r="1594" spans="1:142">
      <c r="A1594" s="365" t="str">
        <f t="shared" si="468"/>
        <v xml:space="preserve"> 264</v>
      </c>
      <c r="B1594" s="366" t="s">
        <v>999</v>
      </c>
      <c r="C1594" s="366" t="s">
        <v>1178</v>
      </c>
      <c r="D1594" s="366">
        <v>0</v>
      </c>
      <c r="E1594" s="366">
        <v>0</v>
      </c>
      <c r="F1594" s="366">
        <v>0</v>
      </c>
      <c r="G1594" s="366">
        <v>0</v>
      </c>
      <c r="H1594" s="366">
        <v>0</v>
      </c>
      <c r="I1594" s="366">
        <v>0</v>
      </c>
      <c r="J1594" s="366">
        <v>0</v>
      </c>
      <c r="K1594" s="366">
        <v>1</v>
      </c>
      <c r="L1594" s="366">
        <v>0</v>
      </c>
      <c r="M1594" s="366">
        <v>0</v>
      </c>
      <c r="N1594" s="366">
        <v>0</v>
      </c>
      <c r="O1594" s="366">
        <v>0</v>
      </c>
      <c r="P1594" s="411">
        <f t="shared" si="469"/>
        <v>1</v>
      </c>
      <c r="Q1594" s="411">
        <f t="shared" si="484"/>
        <v>0</v>
      </c>
      <c r="R1594" s="411">
        <f t="shared" si="485"/>
        <v>1</v>
      </c>
      <c r="S1594" s="411">
        <f t="shared" si="486"/>
        <v>0</v>
      </c>
      <c r="T1594" s="366">
        <v>0</v>
      </c>
      <c r="U1594" s="366">
        <v>0</v>
      </c>
      <c r="V1594" s="366">
        <v>0</v>
      </c>
      <c r="W1594" s="366">
        <v>0</v>
      </c>
      <c r="X1594" s="366">
        <v>0</v>
      </c>
      <c r="Y1594" s="366">
        <v>0</v>
      </c>
      <c r="Z1594" s="366">
        <v>0</v>
      </c>
      <c r="AA1594" s="366">
        <v>0</v>
      </c>
      <c r="AB1594" s="366">
        <v>0</v>
      </c>
      <c r="AC1594" s="366">
        <v>0</v>
      </c>
      <c r="AD1594" s="366">
        <v>0</v>
      </c>
      <c r="AE1594" s="366">
        <v>0</v>
      </c>
      <c r="AF1594" s="411">
        <f t="shared" si="470"/>
        <v>0</v>
      </c>
      <c r="AG1594" s="366">
        <v>0</v>
      </c>
      <c r="AH1594" s="366">
        <v>0</v>
      </c>
      <c r="AI1594" s="366">
        <v>0</v>
      </c>
      <c r="AJ1594" s="366">
        <v>0</v>
      </c>
      <c r="AK1594" s="366">
        <v>0</v>
      </c>
      <c r="AL1594" s="366">
        <v>0</v>
      </c>
      <c r="AM1594" s="366">
        <v>0</v>
      </c>
      <c r="AN1594" s="366">
        <v>0</v>
      </c>
      <c r="AO1594" s="366">
        <v>0</v>
      </c>
      <c r="AP1594" s="366">
        <v>0</v>
      </c>
      <c r="AQ1594" s="366">
        <v>0</v>
      </c>
      <c r="AR1594" s="366">
        <v>0</v>
      </c>
      <c r="AS1594" s="411">
        <f t="shared" si="471"/>
        <v>0</v>
      </c>
      <c r="AT1594" s="411">
        <f t="shared" si="472"/>
        <v>0</v>
      </c>
      <c r="AU1594" s="411">
        <f t="shared" si="473"/>
        <v>0</v>
      </c>
      <c r="AV1594" s="411">
        <f t="shared" si="474"/>
        <v>0</v>
      </c>
      <c r="AW1594" s="366">
        <v>0</v>
      </c>
      <c r="AX1594" s="366">
        <v>0</v>
      </c>
      <c r="AY1594" s="366">
        <v>0</v>
      </c>
      <c r="AZ1594" s="366">
        <v>0</v>
      </c>
      <c r="BA1594" s="366">
        <v>0</v>
      </c>
      <c r="BB1594" s="366">
        <v>0</v>
      </c>
      <c r="BC1594" s="366">
        <v>0</v>
      </c>
      <c r="BD1594" s="366">
        <v>0</v>
      </c>
      <c r="BE1594" s="366">
        <v>0</v>
      </c>
      <c r="BF1594" s="366">
        <v>0</v>
      </c>
      <c r="BG1594" s="366">
        <v>0</v>
      </c>
      <c r="BH1594" s="366">
        <v>0</v>
      </c>
      <c r="BI1594" s="411">
        <f t="shared" si="475"/>
        <v>0</v>
      </c>
      <c r="BJ1594" s="366">
        <v>0</v>
      </c>
      <c r="BK1594" s="366">
        <v>0</v>
      </c>
      <c r="BL1594" s="366">
        <v>0</v>
      </c>
      <c r="BM1594" s="366">
        <v>0</v>
      </c>
      <c r="BN1594" s="366">
        <v>0</v>
      </c>
      <c r="BO1594" s="366">
        <v>0</v>
      </c>
      <c r="BP1594" s="366">
        <v>0</v>
      </c>
      <c r="BQ1594" s="366">
        <v>0</v>
      </c>
      <c r="BR1594" s="366">
        <v>0</v>
      </c>
      <c r="BS1594" s="366">
        <v>0</v>
      </c>
      <c r="BT1594" s="366">
        <v>0</v>
      </c>
      <c r="BU1594" s="366">
        <v>0</v>
      </c>
      <c r="BV1594" s="411">
        <f t="shared" si="476"/>
        <v>0</v>
      </c>
      <c r="BW1594" s="366">
        <v>0</v>
      </c>
      <c r="BX1594" s="366">
        <v>0</v>
      </c>
      <c r="BY1594" s="366">
        <v>0</v>
      </c>
      <c r="BZ1594" s="366">
        <v>0</v>
      </c>
      <c r="CA1594" s="366">
        <v>0</v>
      </c>
      <c r="CB1594" s="366">
        <v>0</v>
      </c>
      <c r="CC1594" s="366">
        <v>0</v>
      </c>
      <c r="CD1594" s="366">
        <v>0</v>
      </c>
      <c r="CE1594" s="366">
        <v>0</v>
      </c>
      <c r="CF1594" s="366">
        <v>0</v>
      </c>
      <c r="CG1594" s="366">
        <v>0</v>
      </c>
      <c r="CH1594" s="366">
        <v>0</v>
      </c>
      <c r="CI1594" s="411">
        <f t="shared" si="477"/>
        <v>0</v>
      </c>
      <c r="CJ1594" s="366">
        <v>0</v>
      </c>
      <c r="CK1594" s="366">
        <v>0</v>
      </c>
      <c r="CL1594" s="366">
        <v>0</v>
      </c>
      <c r="CM1594" s="366">
        <v>0</v>
      </c>
      <c r="CN1594" s="366">
        <v>0</v>
      </c>
      <c r="CO1594" s="366">
        <v>0</v>
      </c>
      <c r="CP1594" s="366">
        <v>0</v>
      </c>
      <c r="CQ1594" s="366">
        <v>0</v>
      </c>
      <c r="CR1594" s="366">
        <v>0</v>
      </c>
      <c r="CS1594" s="366">
        <v>0</v>
      </c>
      <c r="CT1594" s="366">
        <v>0</v>
      </c>
      <c r="CU1594" s="366">
        <v>0</v>
      </c>
      <c r="CV1594" s="411">
        <f t="shared" si="478"/>
        <v>0</v>
      </c>
      <c r="CW1594" s="366">
        <v>0</v>
      </c>
      <c r="CX1594" s="366">
        <v>0</v>
      </c>
      <c r="CY1594" s="366">
        <v>0</v>
      </c>
      <c r="CZ1594" s="366">
        <v>0</v>
      </c>
      <c r="DA1594" s="366">
        <v>0</v>
      </c>
      <c r="DB1594" s="366">
        <v>0</v>
      </c>
      <c r="DC1594" s="366">
        <v>0</v>
      </c>
      <c r="DD1594" s="366">
        <v>0</v>
      </c>
      <c r="DE1594" s="366">
        <v>0</v>
      </c>
      <c r="DF1594" s="366">
        <v>0</v>
      </c>
      <c r="DG1594" s="366">
        <v>0</v>
      </c>
      <c r="DH1594" s="366">
        <v>0</v>
      </c>
      <c r="DI1594" s="411">
        <f t="shared" si="479"/>
        <v>0</v>
      </c>
      <c r="DJ1594" s="366">
        <v>0</v>
      </c>
      <c r="DK1594" s="366">
        <v>0</v>
      </c>
      <c r="DL1594" s="366">
        <v>0</v>
      </c>
      <c r="DM1594" s="366">
        <v>0</v>
      </c>
      <c r="DN1594" s="366">
        <v>0</v>
      </c>
      <c r="DO1594" s="366">
        <v>0</v>
      </c>
      <c r="DP1594" s="366">
        <v>0</v>
      </c>
      <c r="DQ1594" s="366">
        <v>0</v>
      </c>
      <c r="DR1594" s="366">
        <v>0</v>
      </c>
      <c r="DS1594" s="366">
        <v>0</v>
      </c>
      <c r="DT1594" s="366">
        <v>0</v>
      </c>
      <c r="DU1594" s="366">
        <v>0</v>
      </c>
      <c r="DV1594" s="411">
        <f t="shared" si="480"/>
        <v>0</v>
      </c>
      <c r="DW1594" s="366">
        <v>0</v>
      </c>
      <c r="DX1594" s="366">
        <v>0</v>
      </c>
      <c r="DY1594" s="366">
        <v>0</v>
      </c>
      <c r="DZ1594" s="366">
        <v>0</v>
      </c>
      <c r="EA1594" s="366">
        <v>0</v>
      </c>
      <c r="EB1594" s="366">
        <v>0</v>
      </c>
      <c r="EC1594" s="366">
        <v>0</v>
      </c>
      <c r="ED1594" s="366">
        <v>0</v>
      </c>
      <c r="EE1594" s="366">
        <v>0</v>
      </c>
      <c r="EF1594" s="366">
        <v>0</v>
      </c>
      <c r="EG1594" s="366">
        <v>0</v>
      </c>
      <c r="EH1594" s="366">
        <v>0</v>
      </c>
      <c r="EI1594" s="411">
        <f t="shared" si="481"/>
        <v>0</v>
      </c>
      <c r="EK1594" s="411">
        <f t="shared" si="482"/>
        <v>1</v>
      </c>
      <c r="EL1594" s="7">
        <f t="shared" si="483"/>
        <v>-1</v>
      </c>
    </row>
    <row r="1595" spans="1:142">
      <c r="A1595" s="365" t="str">
        <f t="shared" si="468"/>
        <v xml:space="preserve"> 264</v>
      </c>
      <c r="B1595" s="366" t="s">
        <v>999</v>
      </c>
      <c r="C1595" s="366" t="s">
        <v>1230</v>
      </c>
      <c r="D1595" s="366">
        <v>0</v>
      </c>
      <c r="E1595" s="366">
        <v>0</v>
      </c>
      <c r="F1595" s="366">
        <v>0</v>
      </c>
      <c r="G1595" s="366">
        <v>0</v>
      </c>
      <c r="H1595" s="366">
        <v>1</v>
      </c>
      <c r="I1595" s="366">
        <v>0</v>
      </c>
      <c r="J1595" s="366">
        <v>0</v>
      </c>
      <c r="K1595" s="366">
        <v>0</v>
      </c>
      <c r="L1595" s="366">
        <v>0</v>
      </c>
      <c r="M1595" s="366">
        <v>0</v>
      </c>
      <c r="N1595" s="366">
        <v>0</v>
      </c>
      <c r="O1595" s="366">
        <v>0</v>
      </c>
      <c r="P1595" s="411">
        <f t="shared" si="469"/>
        <v>1</v>
      </c>
      <c r="Q1595" s="411">
        <f t="shared" si="484"/>
        <v>1</v>
      </c>
      <c r="R1595" s="411">
        <f t="shared" si="485"/>
        <v>0</v>
      </c>
      <c r="S1595" s="411">
        <f t="shared" si="486"/>
        <v>0</v>
      </c>
      <c r="T1595" s="366">
        <v>0</v>
      </c>
      <c r="U1595" s="366">
        <v>0</v>
      </c>
      <c r="V1595" s="366">
        <v>0</v>
      </c>
      <c r="W1595" s="366">
        <v>0</v>
      </c>
      <c r="X1595" s="366">
        <v>0</v>
      </c>
      <c r="Y1595" s="366">
        <v>0</v>
      </c>
      <c r="Z1595" s="366">
        <v>0</v>
      </c>
      <c r="AA1595" s="366">
        <v>0</v>
      </c>
      <c r="AB1595" s="366">
        <v>0</v>
      </c>
      <c r="AC1595" s="366">
        <v>0</v>
      </c>
      <c r="AD1595" s="366">
        <v>0</v>
      </c>
      <c r="AE1595" s="366">
        <v>0</v>
      </c>
      <c r="AF1595" s="411">
        <f t="shared" si="470"/>
        <v>0</v>
      </c>
      <c r="AG1595" s="366">
        <v>0</v>
      </c>
      <c r="AH1595" s="366">
        <v>0</v>
      </c>
      <c r="AI1595" s="366">
        <v>0</v>
      </c>
      <c r="AJ1595" s="366">
        <v>0</v>
      </c>
      <c r="AK1595" s="366">
        <v>0</v>
      </c>
      <c r="AL1595" s="366">
        <v>0</v>
      </c>
      <c r="AM1595" s="366">
        <v>0</v>
      </c>
      <c r="AN1595" s="366">
        <v>0</v>
      </c>
      <c r="AO1595" s="366">
        <v>0</v>
      </c>
      <c r="AP1595" s="366">
        <v>0</v>
      </c>
      <c r="AQ1595" s="366">
        <v>0</v>
      </c>
      <c r="AR1595" s="366">
        <v>0</v>
      </c>
      <c r="AS1595" s="411">
        <f t="shared" si="471"/>
        <v>0</v>
      </c>
      <c r="AT1595" s="411">
        <f t="shared" si="472"/>
        <v>0</v>
      </c>
      <c r="AU1595" s="411">
        <f t="shared" si="473"/>
        <v>0</v>
      </c>
      <c r="AV1595" s="411">
        <f t="shared" si="474"/>
        <v>0</v>
      </c>
      <c r="AW1595" s="366">
        <v>0</v>
      </c>
      <c r="AX1595" s="366">
        <v>0</v>
      </c>
      <c r="AY1595" s="366">
        <v>0</v>
      </c>
      <c r="AZ1595" s="366">
        <v>0</v>
      </c>
      <c r="BA1595" s="366">
        <v>0</v>
      </c>
      <c r="BB1595" s="366">
        <v>0</v>
      </c>
      <c r="BC1595" s="366">
        <v>0</v>
      </c>
      <c r="BD1595" s="366">
        <v>0</v>
      </c>
      <c r="BE1595" s="366">
        <v>0</v>
      </c>
      <c r="BF1595" s="366">
        <v>0</v>
      </c>
      <c r="BG1595" s="366">
        <v>0</v>
      </c>
      <c r="BH1595" s="366">
        <v>0</v>
      </c>
      <c r="BI1595" s="411">
        <f t="shared" si="475"/>
        <v>0</v>
      </c>
      <c r="BJ1595" s="366">
        <v>0</v>
      </c>
      <c r="BK1595" s="366">
        <v>0</v>
      </c>
      <c r="BL1595" s="366">
        <v>0</v>
      </c>
      <c r="BM1595" s="366">
        <v>0</v>
      </c>
      <c r="BN1595" s="366">
        <v>0</v>
      </c>
      <c r="BO1595" s="366">
        <v>0</v>
      </c>
      <c r="BP1595" s="366">
        <v>0</v>
      </c>
      <c r="BQ1595" s="366">
        <v>0</v>
      </c>
      <c r="BR1595" s="366">
        <v>0</v>
      </c>
      <c r="BS1595" s="366">
        <v>0</v>
      </c>
      <c r="BT1595" s="366">
        <v>0</v>
      </c>
      <c r="BU1595" s="366">
        <v>0</v>
      </c>
      <c r="BV1595" s="411">
        <f t="shared" si="476"/>
        <v>0</v>
      </c>
      <c r="BW1595" s="366">
        <v>0</v>
      </c>
      <c r="BX1595" s="366">
        <v>0</v>
      </c>
      <c r="BY1595" s="366">
        <v>0</v>
      </c>
      <c r="BZ1595" s="366">
        <v>0</v>
      </c>
      <c r="CA1595" s="366">
        <v>0</v>
      </c>
      <c r="CB1595" s="366">
        <v>0</v>
      </c>
      <c r="CC1595" s="366">
        <v>0</v>
      </c>
      <c r="CD1595" s="366">
        <v>0</v>
      </c>
      <c r="CE1595" s="366">
        <v>0</v>
      </c>
      <c r="CF1595" s="366">
        <v>0</v>
      </c>
      <c r="CG1595" s="366">
        <v>0</v>
      </c>
      <c r="CH1595" s="366">
        <v>0</v>
      </c>
      <c r="CI1595" s="411">
        <f t="shared" si="477"/>
        <v>0</v>
      </c>
      <c r="CJ1595" s="366">
        <v>0</v>
      </c>
      <c r="CK1595" s="366">
        <v>0</v>
      </c>
      <c r="CL1595" s="366">
        <v>0</v>
      </c>
      <c r="CM1595" s="366">
        <v>0</v>
      </c>
      <c r="CN1595" s="366">
        <v>0</v>
      </c>
      <c r="CO1595" s="366">
        <v>0</v>
      </c>
      <c r="CP1595" s="366">
        <v>0</v>
      </c>
      <c r="CQ1595" s="366">
        <v>0</v>
      </c>
      <c r="CR1595" s="366">
        <v>0</v>
      </c>
      <c r="CS1595" s="366">
        <v>0</v>
      </c>
      <c r="CT1595" s="366">
        <v>0</v>
      </c>
      <c r="CU1595" s="366">
        <v>0</v>
      </c>
      <c r="CV1595" s="411">
        <f t="shared" si="478"/>
        <v>0</v>
      </c>
      <c r="CW1595" s="366">
        <v>0</v>
      </c>
      <c r="CX1595" s="366">
        <v>0</v>
      </c>
      <c r="CY1595" s="366">
        <v>0</v>
      </c>
      <c r="CZ1595" s="366">
        <v>0</v>
      </c>
      <c r="DA1595" s="366">
        <v>0</v>
      </c>
      <c r="DB1595" s="366">
        <v>0</v>
      </c>
      <c r="DC1595" s="366">
        <v>0</v>
      </c>
      <c r="DD1595" s="366">
        <v>0</v>
      </c>
      <c r="DE1595" s="366">
        <v>0</v>
      </c>
      <c r="DF1595" s="366">
        <v>0</v>
      </c>
      <c r="DG1595" s="366">
        <v>0</v>
      </c>
      <c r="DH1595" s="366">
        <v>0</v>
      </c>
      <c r="DI1595" s="411">
        <f t="shared" si="479"/>
        <v>0</v>
      </c>
      <c r="DJ1595" s="366">
        <v>0</v>
      </c>
      <c r="DK1595" s="366">
        <v>0</v>
      </c>
      <c r="DL1595" s="366">
        <v>0</v>
      </c>
      <c r="DM1595" s="366">
        <v>0</v>
      </c>
      <c r="DN1595" s="366">
        <v>0</v>
      </c>
      <c r="DO1595" s="366">
        <v>0</v>
      </c>
      <c r="DP1595" s="366">
        <v>0</v>
      </c>
      <c r="DQ1595" s="366">
        <v>0</v>
      </c>
      <c r="DR1595" s="366">
        <v>0</v>
      </c>
      <c r="DS1595" s="366">
        <v>0</v>
      </c>
      <c r="DT1595" s="366">
        <v>0</v>
      </c>
      <c r="DU1595" s="366">
        <v>0</v>
      </c>
      <c r="DV1595" s="411">
        <f t="shared" si="480"/>
        <v>0</v>
      </c>
      <c r="DW1595" s="366">
        <v>0</v>
      </c>
      <c r="DX1595" s="366">
        <v>0</v>
      </c>
      <c r="DY1595" s="366">
        <v>0</v>
      </c>
      <c r="DZ1595" s="366">
        <v>0</v>
      </c>
      <c r="EA1595" s="366">
        <v>0</v>
      </c>
      <c r="EB1595" s="366">
        <v>0</v>
      </c>
      <c r="EC1595" s="366">
        <v>0</v>
      </c>
      <c r="ED1595" s="366">
        <v>0</v>
      </c>
      <c r="EE1595" s="366">
        <v>0</v>
      </c>
      <c r="EF1595" s="366">
        <v>0</v>
      </c>
      <c r="EG1595" s="366">
        <v>0</v>
      </c>
      <c r="EH1595" s="366">
        <v>0</v>
      </c>
      <c r="EI1595" s="411">
        <f t="shared" si="481"/>
        <v>0</v>
      </c>
      <c r="EK1595" s="411">
        <f t="shared" si="482"/>
        <v>1</v>
      </c>
      <c r="EL1595" s="7">
        <f t="shared" si="483"/>
        <v>-1</v>
      </c>
    </row>
    <row r="1596" spans="1:142">
      <c r="A1596" s="365" t="str">
        <f t="shared" si="468"/>
        <v xml:space="preserve"> 264</v>
      </c>
      <c r="B1596" s="366" t="s">
        <v>999</v>
      </c>
      <c r="C1596" s="366" t="s">
        <v>1231</v>
      </c>
      <c r="D1596" s="366">
        <v>0</v>
      </c>
      <c r="E1596" s="366">
        <v>0</v>
      </c>
      <c r="F1596" s="366">
        <v>0</v>
      </c>
      <c r="G1596" s="366">
        <v>0</v>
      </c>
      <c r="H1596" s="366">
        <v>1</v>
      </c>
      <c r="I1596" s="366">
        <v>0</v>
      </c>
      <c r="J1596" s="366">
        <v>0</v>
      </c>
      <c r="K1596" s="366">
        <v>0</v>
      </c>
      <c r="L1596" s="366">
        <v>0</v>
      </c>
      <c r="M1596" s="366">
        <v>0</v>
      </c>
      <c r="N1596" s="366">
        <v>0</v>
      </c>
      <c r="O1596" s="366">
        <v>0</v>
      </c>
      <c r="P1596" s="411">
        <f t="shared" si="469"/>
        <v>1</v>
      </c>
      <c r="Q1596" s="411">
        <f t="shared" si="484"/>
        <v>1</v>
      </c>
      <c r="R1596" s="411">
        <f t="shared" si="485"/>
        <v>0</v>
      </c>
      <c r="S1596" s="411">
        <f t="shared" si="486"/>
        <v>0</v>
      </c>
      <c r="T1596" s="366">
        <v>0</v>
      </c>
      <c r="U1596" s="366">
        <v>0</v>
      </c>
      <c r="V1596" s="366">
        <v>0</v>
      </c>
      <c r="W1596" s="366">
        <v>0</v>
      </c>
      <c r="X1596" s="366">
        <v>0</v>
      </c>
      <c r="Y1596" s="366">
        <v>0</v>
      </c>
      <c r="Z1596" s="366">
        <v>0</v>
      </c>
      <c r="AA1596" s="366">
        <v>0</v>
      </c>
      <c r="AB1596" s="366">
        <v>0</v>
      </c>
      <c r="AC1596" s="366">
        <v>0</v>
      </c>
      <c r="AD1596" s="366">
        <v>0</v>
      </c>
      <c r="AE1596" s="366">
        <v>0</v>
      </c>
      <c r="AF1596" s="411">
        <f t="shared" si="470"/>
        <v>0</v>
      </c>
      <c r="AG1596" s="366">
        <v>0</v>
      </c>
      <c r="AH1596" s="366">
        <v>0</v>
      </c>
      <c r="AI1596" s="366">
        <v>0</v>
      </c>
      <c r="AJ1596" s="366">
        <v>0</v>
      </c>
      <c r="AK1596" s="366">
        <v>0</v>
      </c>
      <c r="AL1596" s="366">
        <v>0</v>
      </c>
      <c r="AM1596" s="366">
        <v>0</v>
      </c>
      <c r="AN1596" s="366">
        <v>0</v>
      </c>
      <c r="AO1596" s="366">
        <v>0</v>
      </c>
      <c r="AP1596" s="366">
        <v>0</v>
      </c>
      <c r="AQ1596" s="366">
        <v>0</v>
      </c>
      <c r="AR1596" s="366">
        <v>0</v>
      </c>
      <c r="AS1596" s="411">
        <f t="shared" si="471"/>
        <v>0</v>
      </c>
      <c r="AT1596" s="411">
        <f t="shared" si="472"/>
        <v>0</v>
      </c>
      <c r="AU1596" s="411">
        <f t="shared" si="473"/>
        <v>0</v>
      </c>
      <c r="AV1596" s="411">
        <f t="shared" si="474"/>
        <v>0</v>
      </c>
      <c r="AW1596" s="366">
        <v>0</v>
      </c>
      <c r="AX1596" s="366">
        <v>0</v>
      </c>
      <c r="AY1596" s="366">
        <v>0</v>
      </c>
      <c r="AZ1596" s="366">
        <v>0</v>
      </c>
      <c r="BA1596" s="366">
        <v>0</v>
      </c>
      <c r="BB1596" s="366">
        <v>0</v>
      </c>
      <c r="BC1596" s="366">
        <v>0</v>
      </c>
      <c r="BD1596" s="366">
        <v>0</v>
      </c>
      <c r="BE1596" s="366">
        <v>0</v>
      </c>
      <c r="BF1596" s="366">
        <v>0</v>
      </c>
      <c r="BG1596" s="366">
        <v>0</v>
      </c>
      <c r="BH1596" s="366">
        <v>0</v>
      </c>
      <c r="BI1596" s="411">
        <f t="shared" si="475"/>
        <v>0</v>
      </c>
      <c r="BJ1596" s="366">
        <v>0</v>
      </c>
      <c r="BK1596" s="366">
        <v>0</v>
      </c>
      <c r="BL1596" s="366">
        <v>0</v>
      </c>
      <c r="BM1596" s="366">
        <v>0</v>
      </c>
      <c r="BN1596" s="366">
        <v>0</v>
      </c>
      <c r="BO1596" s="366">
        <v>0</v>
      </c>
      <c r="BP1596" s="366">
        <v>0</v>
      </c>
      <c r="BQ1596" s="366">
        <v>0</v>
      </c>
      <c r="BR1596" s="366">
        <v>0</v>
      </c>
      <c r="BS1596" s="366">
        <v>0</v>
      </c>
      <c r="BT1596" s="366">
        <v>0</v>
      </c>
      <c r="BU1596" s="366">
        <v>0</v>
      </c>
      <c r="BV1596" s="411">
        <f t="shared" si="476"/>
        <v>0</v>
      </c>
      <c r="BW1596" s="366">
        <v>0</v>
      </c>
      <c r="BX1596" s="366">
        <v>0</v>
      </c>
      <c r="BY1596" s="366">
        <v>0</v>
      </c>
      <c r="BZ1596" s="366">
        <v>0</v>
      </c>
      <c r="CA1596" s="366">
        <v>0</v>
      </c>
      <c r="CB1596" s="366">
        <v>0</v>
      </c>
      <c r="CC1596" s="366">
        <v>0</v>
      </c>
      <c r="CD1596" s="366">
        <v>0</v>
      </c>
      <c r="CE1596" s="366">
        <v>0</v>
      </c>
      <c r="CF1596" s="366">
        <v>0</v>
      </c>
      <c r="CG1596" s="366">
        <v>0</v>
      </c>
      <c r="CH1596" s="366">
        <v>0</v>
      </c>
      <c r="CI1596" s="411">
        <f t="shared" si="477"/>
        <v>0</v>
      </c>
      <c r="CJ1596" s="366">
        <v>0</v>
      </c>
      <c r="CK1596" s="366">
        <v>0</v>
      </c>
      <c r="CL1596" s="366">
        <v>0</v>
      </c>
      <c r="CM1596" s="366">
        <v>0</v>
      </c>
      <c r="CN1596" s="366">
        <v>0</v>
      </c>
      <c r="CO1596" s="366">
        <v>0</v>
      </c>
      <c r="CP1596" s="366">
        <v>0</v>
      </c>
      <c r="CQ1596" s="366">
        <v>0</v>
      </c>
      <c r="CR1596" s="366">
        <v>0</v>
      </c>
      <c r="CS1596" s="366">
        <v>0</v>
      </c>
      <c r="CT1596" s="366">
        <v>0</v>
      </c>
      <c r="CU1596" s="366">
        <v>0</v>
      </c>
      <c r="CV1596" s="411">
        <f t="shared" si="478"/>
        <v>0</v>
      </c>
      <c r="CW1596" s="366">
        <v>0</v>
      </c>
      <c r="CX1596" s="366">
        <v>0</v>
      </c>
      <c r="CY1596" s="366">
        <v>0</v>
      </c>
      <c r="CZ1596" s="366">
        <v>0</v>
      </c>
      <c r="DA1596" s="366">
        <v>0</v>
      </c>
      <c r="DB1596" s="366">
        <v>0</v>
      </c>
      <c r="DC1596" s="366">
        <v>0</v>
      </c>
      <c r="DD1596" s="366">
        <v>0</v>
      </c>
      <c r="DE1596" s="366">
        <v>0</v>
      </c>
      <c r="DF1596" s="366">
        <v>0</v>
      </c>
      <c r="DG1596" s="366">
        <v>0</v>
      </c>
      <c r="DH1596" s="366">
        <v>0</v>
      </c>
      <c r="DI1596" s="411">
        <f t="shared" si="479"/>
        <v>0</v>
      </c>
      <c r="DJ1596" s="366">
        <v>0</v>
      </c>
      <c r="DK1596" s="366">
        <v>0</v>
      </c>
      <c r="DL1596" s="366">
        <v>0</v>
      </c>
      <c r="DM1596" s="366">
        <v>0</v>
      </c>
      <c r="DN1596" s="366">
        <v>0</v>
      </c>
      <c r="DO1596" s="366">
        <v>0</v>
      </c>
      <c r="DP1596" s="366">
        <v>0</v>
      </c>
      <c r="DQ1596" s="366">
        <v>0</v>
      </c>
      <c r="DR1596" s="366">
        <v>0</v>
      </c>
      <c r="DS1596" s="366">
        <v>0</v>
      </c>
      <c r="DT1596" s="366">
        <v>0</v>
      </c>
      <c r="DU1596" s="366">
        <v>0</v>
      </c>
      <c r="DV1596" s="411">
        <f t="shared" si="480"/>
        <v>0</v>
      </c>
      <c r="DW1596" s="366">
        <v>0</v>
      </c>
      <c r="DX1596" s="366">
        <v>0</v>
      </c>
      <c r="DY1596" s="366">
        <v>0</v>
      </c>
      <c r="DZ1596" s="366">
        <v>0</v>
      </c>
      <c r="EA1596" s="366">
        <v>0</v>
      </c>
      <c r="EB1596" s="366">
        <v>0</v>
      </c>
      <c r="EC1596" s="366">
        <v>0</v>
      </c>
      <c r="ED1596" s="366">
        <v>0</v>
      </c>
      <c r="EE1596" s="366">
        <v>0</v>
      </c>
      <c r="EF1596" s="366">
        <v>0</v>
      </c>
      <c r="EG1596" s="366">
        <v>0</v>
      </c>
      <c r="EH1596" s="366">
        <v>0</v>
      </c>
      <c r="EI1596" s="411">
        <f t="shared" si="481"/>
        <v>0</v>
      </c>
      <c r="EK1596" s="411">
        <f t="shared" si="482"/>
        <v>1</v>
      </c>
      <c r="EL1596" s="7">
        <f t="shared" si="483"/>
        <v>-1</v>
      </c>
    </row>
    <row r="1597" spans="1:142">
      <c r="A1597" s="365" t="str">
        <f t="shared" si="468"/>
        <v xml:space="preserve"> 264</v>
      </c>
      <c r="B1597" s="366" t="s">
        <v>999</v>
      </c>
      <c r="C1597" s="366" t="s">
        <v>1232</v>
      </c>
      <c r="D1597" s="366">
        <v>0</v>
      </c>
      <c r="E1597" s="366">
        <v>0</v>
      </c>
      <c r="F1597" s="366">
        <v>0</v>
      </c>
      <c r="G1597" s="366">
        <v>0</v>
      </c>
      <c r="H1597" s="366">
        <v>1</v>
      </c>
      <c r="I1597" s="366">
        <v>0</v>
      </c>
      <c r="J1597" s="366">
        <v>0</v>
      </c>
      <c r="K1597" s="366">
        <v>0</v>
      </c>
      <c r="L1597" s="366">
        <v>0</v>
      </c>
      <c r="M1597" s="366">
        <v>0</v>
      </c>
      <c r="N1597" s="366">
        <v>0</v>
      </c>
      <c r="O1597" s="366">
        <v>0</v>
      </c>
      <c r="P1597" s="411">
        <f t="shared" si="469"/>
        <v>1</v>
      </c>
      <c r="Q1597" s="411">
        <f t="shared" si="484"/>
        <v>1</v>
      </c>
      <c r="R1597" s="411">
        <f t="shared" si="485"/>
        <v>0</v>
      </c>
      <c r="S1597" s="411">
        <f t="shared" si="486"/>
        <v>0</v>
      </c>
      <c r="T1597" s="366">
        <v>0</v>
      </c>
      <c r="U1597" s="366">
        <v>0</v>
      </c>
      <c r="V1597" s="366">
        <v>0</v>
      </c>
      <c r="W1597" s="366">
        <v>0</v>
      </c>
      <c r="X1597" s="366">
        <v>0</v>
      </c>
      <c r="Y1597" s="366">
        <v>0</v>
      </c>
      <c r="Z1597" s="366">
        <v>0</v>
      </c>
      <c r="AA1597" s="366">
        <v>0</v>
      </c>
      <c r="AB1597" s="366">
        <v>0</v>
      </c>
      <c r="AC1597" s="366">
        <v>0</v>
      </c>
      <c r="AD1597" s="366">
        <v>0</v>
      </c>
      <c r="AE1597" s="366">
        <v>0</v>
      </c>
      <c r="AF1597" s="411">
        <f t="shared" si="470"/>
        <v>0</v>
      </c>
      <c r="AG1597" s="366">
        <v>0</v>
      </c>
      <c r="AH1597" s="366">
        <v>0</v>
      </c>
      <c r="AI1597" s="366">
        <v>0</v>
      </c>
      <c r="AJ1597" s="366">
        <v>0</v>
      </c>
      <c r="AK1597" s="366">
        <v>0</v>
      </c>
      <c r="AL1597" s="366">
        <v>0</v>
      </c>
      <c r="AM1597" s="366">
        <v>0</v>
      </c>
      <c r="AN1597" s="366">
        <v>0</v>
      </c>
      <c r="AO1597" s="366">
        <v>0</v>
      </c>
      <c r="AP1597" s="366">
        <v>0</v>
      </c>
      <c r="AQ1597" s="366">
        <v>0</v>
      </c>
      <c r="AR1597" s="366">
        <v>0</v>
      </c>
      <c r="AS1597" s="411">
        <f t="shared" si="471"/>
        <v>0</v>
      </c>
      <c r="AT1597" s="411">
        <f t="shared" si="472"/>
        <v>0</v>
      </c>
      <c r="AU1597" s="411">
        <f t="shared" si="473"/>
        <v>0</v>
      </c>
      <c r="AV1597" s="411">
        <f t="shared" si="474"/>
        <v>0</v>
      </c>
      <c r="AW1597" s="366">
        <v>0</v>
      </c>
      <c r="AX1597" s="366">
        <v>0</v>
      </c>
      <c r="AY1597" s="366">
        <v>0</v>
      </c>
      <c r="AZ1597" s="366">
        <v>0</v>
      </c>
      <c r="BA1597" s="366">
        <v>0</v>
      </c>
      <c r="BB1597" s="366">
        <v>0</v>
      </c>
      <c r="BC1597" s="366">
        <v>0</v>
      </c>
      <c r="BD1597" s="366">
        <v>0</v>
      </c>
      <c r="BE1597" s="366">
        <v>0</v>
      </c>
      <c r="BF1597" s="366">
        <v>0</v>
      </c>
      <c r="BG1597" s="366">
        <v>0</v>
      </c>
      <c r="BH1597" s="366">
        <v>0</v>
      </c>
      <c r="BI1597" s="411">
        <f t="shared" si="475"/>
        <v>0</v>
      </c>
      <c r="BJ1597" s="366">
        <v>0</v>
      </c>
      <c r="BK1597" s="366">
        <v>0</v>
      </c>
      <c r="BL1597" s="366">
        <v>0</v>
      </c>
      <c r="BM1597" s="366">
        <v>0</v>
      </c>
      <c r="BN1597" s="366">
        <v>0</v>
      </c>
      <c r="BO1597" s="366">
        <v>0</v>
      </c>
      <c r="BP1597" s="366">
        <v>0</v>
      </c>
      <c r="BQ1597" s="366">
        <v>0</v>
      </c>
      <c r="BR1597" s="366">
        <v>0</v>
      </c>
      <c r="BS1597" s="366">
        <v>0</v>
      </c>
      <c r="BT1597" s="366">
        <v>0</v>
      </c>
      <c r="BU1597" s="366">
        <v>0</v>
      </c>
      <c r="BV1597" s="411">
        <f t="shared" si="476"/>
        <v>0</v>
      </c>
      <c r="BW1597" s="366">
        <v>0</v>
      </c>
      <c r="BX1597" s="366">
        <v>0</v>
      </c>
      <c r="BY1597" s="366">
        <v>0</v>
      </c>
      <c r="BZ1597" s="366">
        <v>0</v>
      </c>
      <c r="CA1597" s="366">
        <v>0</v>
      </c>
      <c r="CB1597" s="366">
        <v>0</v>
      </c>
      <c r="CC1597" s="366">
        <v>0</v>
      </c>
      <c r="CD1597" s="366">
        <v>0</v>
      </c>
      <c r="CE1597" s="366">
        <v>0</v>
      </c>
      <c r="CF1597" s="366">
        <v>0</v>
      </c>
      <c r="CG1597" s="366">
        <v>0</v>
      </c>
      <c r="CH1597" s="366">
        <v>0</v>
      </c>
      <c r="CI1597" s="411">
        <f t="shared" si="477"/>
        <v>0</v>
      </c>
      <c r="CJ1597" s="366">
        <v>0</v>
      </c>
      <c r="CK1597" s="366">
        <v>0</v>
      </c>
      <c r="CL1597" s="366">
        <v>0</v>
      </c>
      <c r="CM1597" s="366">
        <v>0</v>
      </c>
      <c r="CN1597" s="366">
        <v>0</v>
      </c>
      <c r="CO1597" s="366">
        <v>0</v>
      </c>
      <c r="CP1597" s="366">
        <v>0</v>
      </c>
      <c r="CQ1597" s="366">
        <v>0</v>
      </c>
      <c r="CR1597" s="366">
        <v>0</v>
      </c>
      <c r="CS1597" s="366">
        <v>0</v>
      </c>
      <c r="CT1597" s="366">
        <v>0</v>
      </c>
      <c r="CU1597" s="366">
        <v>0</v>
      </c>
      <c r="CV1597" s="411">
        <f t="shared" si="478"/>
        <v>0</v>
      </c>
      <c r="CW1597" s="366">
        <v>0</v>
      </c>
      <c r="CX1597" s="366">
        <v>0</v>
      </c>
      <c r="CY1597" s="366">
        <v>0</v>
      </c>
      <c r="CZ1597" s="366">
        <v>0</v>
      </c>
      <c r="DA1597" s="366">
        <v>0</v>
      </c>
      <c r="DB1597" s="366">
        <v>0</v>
      </c>
      <c r="DC1597" s="366">
        <v>0</v>
      </c>
      <c r="DD1597" s="366">
        <v>0</v>
      </c>
      <c r="DE1597" s="366">
        <v>0</v>
      </c>
      <c r="DF1597" s="366">
        <v>0</v>
      </c>
      <c r="DG1597" s="366">
        <v>0</v>
      </c>
      <c r="DH1597" s="366">
        <v>0</v>
      </c>
      <c r="DI1597" s="411">
        <f t="shared" si="479"/>
        <v>0</v>
      </c>
      <c r="DJ1597" s="366">
        <v>0</v>
      </c>
      <c r="DK1597" s="366">
        <v>0</v>
      </c>
      <c r="DL1597" s="366">
        <v>0</v>
      </c>
      <c r="DM1597" s="366">
        <v>0</v>
      </c>
      <c r="DN1597" s="366">
        <v>0</v>
      </c>
      <c r="DO1597" s="366">
        <v>0</v>
      </c>
      <c r="DP1597" s="366">
        <v>0</v>
      </c>
      <c r="DQ1597" s="366">
        <v>0</v>
      </c>
      <c r="DR1597" s="366">
        <v>0</v>
      </c>
      <c r="DS1597" s="366">
        <v>0</v>
      </c>
      <c r="DT1597" s="366">
        <v>0</v>
      </c>
      <c r="DU1597" s="366">
        <v>0</v>
      </c>
      <c r="DV1597" s="411">
        <f t="shared" si="480"/>
        <v>0</v>
      </c>
      <c r="DW1597" s="366">
        <v>0</v>
      </c>
      <c r="DX1597" s="366">
        <v>0</v>
      </c>
      <c r="DY1597" s="366">
        <v>0</v>
      </c>
      <c r="DZ1597" s="366">
        <v>0</v>
      </c>
      <c r="EA1597" s="366">
        <v>0</v>
      </c>
      <c r="EB1597" s="366">
        <v>0</v>
      </c>
      <c r="EC1597" s="366">
        <v>0</v>
      </c>
      <c r="ED1597" s="366">
        <v>0</v>
      </c>
      <c r="EE1597" s="366">
        <v>0</v>
      </c>
      <c r="EF1597" s="366">
        <v>0</v>
      </c>
      <c r="EG1597" s="366">
        <v>0</v>
      </c>
      <c r="EH1597" s="366">
        <v>0</v>
      </c>
      <c r="EI1597" s="411">
        <f t="shared" si="481"/>
        <v>0</v>
      </c>
      <c r="EK1597" s="411">
        <f t="shared" si="482"/>
        <v>1</v>
      </c>
      <c r="EL1597" s="7">
        <f t="shared" si="483"/>
        <v>-1</v>
      </c>
    </row>
    <row r="1598" spans="1:142">
      <c r="A1598" s="365" t="str">
        <f t="shared" si="468"/>
        <v xml:space="preserve"> 264</v>
      </c>
      <c r="B1598" s="366" t="s">
        <v>999</v>
      </c>
      <c r="C1598" s="366" t="s">
        <v>1187</v>
      </c>
      <c r="D1598" s="366">
        <v>1</v>
      </c>
      <c r="E1598" s="366">
        <v>1</v>
      </c>
      <c r="F1598" s="366">
        <v>1</v>
      </c>
      <c r="G1598" s="366">
        <v>1</v>
      </c>
      <c r="H1598" s="366">
        <v>0</v>
      </c>
      <c r="I1598" s="366">
        <v>1</v>
      </c>
      <c r="J1598" s="366">
        <v>1</v>
      </c>
      <c r="K1598" s="366">
        <v>1</v>
      </c>
      <c r="L1598" s="366">
        <v>1</v>
      </c>
      <c r="M1598" s="366">
        <v>1</v>
      </c>
      <c r="N1598" s="366">
        <v>1</v>
      </c>
      <c r="O1598" s="366">
        <v>1</v>
      </c>
      <c r="P1598" s="411">
        <f t="shared" si="469"/>
        <v>11</v>
      </c>
      <c r="Q1598" s="411">
        <f t="shared" si="484"/>
        <v>5.967741935483871</v>
      </c>
      <c r="R1598" s="411">
        <f t="shared" si="485"/>
        <v>1.7563959955506117</v>
      </c>
      <c r="S1598" s="411">
        <f t="shared" si="486"/>
        <v>3.2758620689655173</v>
      </c>
      <c r="T1598" s="366">
        <v>0</v>
      </c>
      <c r="U1598" s="366">
        <v>0</v>
      </c>
      <c r="V1598" s="366">
        <v>0</v>
      </c>
      <c r="W1598" s="366">
        <v>0</v>
      </c>
      <c r="X1598" s="366">
        <v>0</v>
      </c>
      <c r="Y1598" s="366">
        <v>0</v>
      </c>
      <c r="Z1598" s="366">
        <v>0</v>
      </c>
      <c r="AA1598" s="366">
        <v>0</v>
      </c>
      <c r="AB1598" s="366">
        <v>0</v>
      </c>
      <c r="AC1598" s="366">
        <v>0</v>
      </c>
      <c r="AD1598" s="366">
        <v>0</v>
      </c>
      <c r="AE1598" s="366">
        <v>0</v>
      </c>
      <c r="AF1598" s="411">
        <f t="shared" si="470"/>
        <v>0</v>
      </c>
      <c r="AG1598" s="366">
        <v>0</v>
      </c>
      <c r="AH1598" s="366">
        <v>0</v>
      </c>
      <c r="AI1598" s="366">
        <v>0</v>
      </c>
      <c r="AJ1598" s="366">
        <v>0</v>
      </c>
      <c r="AK1598" s="366">
        <v>0</v>
      </c>
      <c r="AL1598" s="366">
        <v>0</v>
      </c>
      <c r="AM1598" s="366">
        <v>0</v>
      </c>
      <c r="AN1598" s="366">
        <v>0</v>
      </c>
      <c r="AO1598" s="366">
        <v>0</v>
      </c>
      <c r="AP1598" s="366">
        <v>0</v>
      </c>
      <c r="AQ1598" s="366">
        <v>0</v>
      </c>
      <c r="AR1598" s="366">
        <v>0</v>
      </c>
      <c r="AS1598" s="411">
        <f t="shared" si="471"/>
        <v>0</v>
      </c>
      <c r="AT1598" s="411">
        <f t="shared" si="472"/>
        <v>0</v>
      </c>
      <c r="AU1598" s="411">
        <f t="shared" si="473"/>
        <v>0</v>
      </c>
      <c r="AV1598" s="411">
        <f t="shared" si="474"/>
        <v>0</v>
      </c>
      <c r="AW1598" s="366">
        <v>0</v>
      </c>
      <c r="AX1598" s="366">
        <v>0</v>
      </c>
      <c r="AY1598" s="366">
        <v>0</v>
      </c>
      <c r="AZ1598" s="366">
        <v>0</v>
      </c>
      <c r="BA1598" s="366">
        <v>0</v>
      </c>
      <c r="BB1598" s="366">
        <v>0</v>
      </c>
      <c r="BC1598" s="366">
        <v>0</v>
      </c>
      <c r="BD1598" s="366">
        <v>0</v>
      </c>
      <c r="BE1598" s="366">
        <v>0</v>
      </c>
      <c r="BF1598" s="366">
        <v>0</v>
      </c>
      <c r="BG1598" s="366">
        <v>0</v>
      </c>
      <c r="BH1598" s="366">
        <v>0</v>
      </c>
      <c r="BI1598" s="411">
        <f t="shared" si="475"/>
        <v>0</v>
      </c>
      <c r="BJ1598" s="366">
        <v>0</v>
      </c>
      <c r="BK1598" s="366">
        <v>0</v>
      </c>
      <c r="BL1598" s="366">
        <v>0</v>
      </c>
      <c r="BM1598" s="366">
        <v>0</v>
      </c>
      <c r="BN1598" s="366">
        <v>0</v>
      </c>
      <c r="BO1598" s="366">
        <v>0</v>
      </c>
      <c r="BP1598" s="366">
        <v>0</v>
      </c>
      <c r="BQ1598" s="366">
        <v>0</v>
      </c>
      <c r="BR1598" s="366">
        <v>0</v>
      </c>
      <c r="BS1598" s="366">
        <v>0</v>
      </c>
      <c r="BT1598" s="366">
        <v>0</v>
      </c>
      <c r="BU1598" s="366">
        <v>0</v>
      </c>
      <c r="BV1598" s="411">
        <f t="shared" si="476"/>
        <v>0</v>
      </c>
      <c r="BW1598" s="366">
        <v>0</v>
      </c>
      <c r="BX1598" s="366">
        <v>0</v>
      </c>
      <c r="BY1598" s="366">
        <v>0</v>
      </c>
      <c r="BZ1598" s="366">
        <v>0</v>
      </c>
      <c r="CA1598" s="366">
        <v>0</v>
      </c>
      <c r="CB1598" s="366">
        <v>0</v>
      </c>
      <c r="CC1598" s="366">
        <v>0</v>
      </c>
      <c r="CD1598" s="366">
        <v>0</v>
      </c>
      <c r="CE1598" s="366">
        <v>0</v>
      </c>
      <c r="CF1598" s="366">
        <v>0</v>
      </c>
      <c r="CG1598" s="366">
        <v>0</v>
      </c>
      <c r="CH1598" s="366">
        <v>0</v>
      </c>
      <c r="CI1598" s="411">
        <f t="shared" si="477"/>
        <v>0</v>
      </c>
      <c r="CJ1598" s="366">
        <v>0</v>
      </c>
      <c r="CK1598" s="366">
        <v>0</v>
      </c>
      <c r="CL1598" s="366">
        <v>0</v>
      </c>
      <c r="CM1598" s="366">
        <v>0</v>
      </c>
      <c r="CN1598" s="366">
        <v>0</v>
      </c>
      <c r="CO1598" s="366">
        <v>0</v>
      </c>
      <c r="CP1598" s="366">
        <v>0</v>
      </c>
      <c r="CQ1598" s="366">
        <v>0</v>
      </c>
      <c r="CR1598" s="366">
        <v>0</v>
      </c>
      <c r="CS1598" s="366">
        <v>0</v>
      </c>
      <c r="CT1598" s="366">
        <v>0</v>
      </c>
      <c r="CU1598" s="366">
        <v>0</v>
      </c>
      <c r="CV1598" s="411">
        <f t="shared" si="478"/>
        <v>0</v>
      </c>
      <c r="CW1598" s="366">
        <v>0</v>
      </c>
      <c r="CX1598" s="366">
        <v>0</v>
      </c>
      <c r="CY1598" s="366">
        <v>0</v>
      </c>
      <c r="CZ1598" s="366">
        <v>0</v>
      </c>
      <c r="DA1598" s="366">
        <v>0</v>
      </c>
      <c r="DB1598" s="366">
        <v>0</v>
      </c>
      <c r="DC1598" s="366">
        <v>0</v>
      </c>
      <c r="DD1598" s="366">
        <v>0</v>
      </c>
      <c r="DE1598" s="366">
        <v>0</v>
      </c>
      <c r="DF1598" s="366">
        <v>0</v>
      </c>
      <c r="DG1598" s="366">
        <v>0</v>
      </c>
      <c r="DH1598" s="366">
        <v>0</v>
      </c>
      <c r="DI1598" s="411">
        <f t="shared" si="479"/>
        <v>0</v>
      </c>
      <c r="DJ1598" s="366">
        <v>0</v>
      </c>
      <c r="DK1598" s="366">
        <v>0</v>
      </c>
      <c r="DL1598" s="366">
        <v>0</v>
      </c>
      <c r="DM1598" s="366">
        <v>0</v>
      </c>
      <c r="DN1598" s="366">
        <v>0</v>
      </c>
      <c r="DO1598" s="366">
        <v>0</v>
      </c>
      <c r="DP1598" s="366">
        <v>0</v>
      </c>
      <c r="DQ1598" s="366">
        <v>0</v>
      </c>
      <c r="DR1598" s="366">
        <v>0</v>
      </c>
      <c r="DS1598" s="366">
        <v>0</v>
      </c>
      <c r="DT1598" s="366">
        <v>0</v>
      </c>
      <c r="DU1598" s="366">
        <v>0</v>
      </c>
      <c r="DV1598" s="411">
        <f t="shared" si="480"/>
        <v>0</v>
      </c>
      <c r="DW1598" s="366">
        <v>0</v>
      </c>
      <c r="DX1598" s="366">
        <v>0</v>
      </c>
      <c r="DY1598" s="366">
        <v>0</v>
      </c>
      <c r="DZ1598" s="366">
        <v>0</v>
      </c>
      <c r="EA1598" s="366">
        <v>0</v>
      </c>
      <c r="EB1598" s="366">
        <v>0</v>
      </c>
      <c r="EC1598" s="366">
        <v>0</v>
      </c>
      <c r="ED1598" s="366">
        <v>0</v>
      </c>
      <c r="EE1598" s="366">
        <v>0</v>
      </c>
      <c r="EF1598" s="366">
        <v>0</v>
      </c>
      <c r="EG1598" s="366">
        <v>0</v>
      </c>
      <c r="EH1598" s="366">
        <v>0</v>
      </c>
      <c r="EI1598" s="411">
        <f t="shared" si="481"/>
        <v>0</v>
      </c>
      <c r="EK1598" s="411">
        <f t="shared" si="482"/>
        <v>11</v>
      </c>
      <c r="EL1598" s="7">
        <f t="shared" si="483"/>
        <v>-11</v>
      </c>
    </row>
    <row r="1599" spans="1:142">
      <c r="A1599" s="365" t="str">
        <f t="shared" si="468"/>
        <v xml:space="preserve"> 330</v>
      </c>
      <c r="B1599" s="366" t="s">
        <v>1000</v>
      </c>
      <c r="C1599" s="366" t="s">
        <v>1167</v>
      </c>
      <c r="D1599" s="366">
        <v>2</v>
      </c>
      <c r="E1599" s="366">
        <v>2</v>
      </c>
      <c r="F1599" s="366">
        <v>2</v>
      </c>
      <c r="G1599" s="366">
        <v>2</v>
      </c>
      <c r="H1599" s="366">
        <v>2</v>
      </c>
      <c r="I1599" s="366">
        <v>2</v>
      </c>
      <c r="J1599" s="366">
        <v>2</v>
      </c>
      <c r="K1599" s="366">
        <v>2</v>
      </c>
      <c r="L1599" s="366">
        <v>2</v>
      </c>
      <c r="M1599" s="366">
        <v>2</v>
      </c>
      <c r="N1599" s="366">
        <v>2</v>
      </c>
      <c r="O1599" s="366">
        <v>2</v>
      </c>
      <c r="P1599" s="411">
        <f t="shared" si="469"/>
        <v>24</v>
      </c>
      <c r="Q1599" s="411">
        <f t="shared" si="484"/>
        <v>13.935483870967742</v>
      </c>
      <c r="R1599" s="411">
        <f t="shared" si="485"/>
        <v>3.5127919911012233</v>
      </c>
      <c r="S1599" s="411">
        <f t="shared" si="486"/>
        <v>6.5517241379310347</v>
      </c>
      <c r="T1599" s="366">
        <v>0</v>
      </c>
      <c r="U1599" s="366">
        <v>0</v>
      </c>
      <c r="V1599" s="366">
        <v>0</v>
      </c>
      <c r="W1599" s="366">
        <v>0</v>
      </c>
      <c r="X1599" s="366">
        <v>0</v>
      </c>
      <c r="Y1599" s="366">
        <v>0</v>
      </c>
      <c r="Z1599" s="366">
        <v>0</v>
      </c>
      <c r="AA1599" s="366">
        <v>0</v>
      </c>
      <c r="AB1599" s="366">
        <v>0</v>
      </c>
      <c r="AC1599" s="366">
        <v>0</v>
      </c>
      <c r="AD1599" s="366">
        <v>0</v>
      </c>
      <c r="AE1599" s="366">
        <v>0</v>
      </c>
      <c r="AF1599" s="411">
        <f t="shared" si="470"/>
        <v>0</v>
      </c>
      <c r="AG1599" s="366">
        <v>2</v>
      </c>
      <c r="AH1599" s="366">
        <v>2</v>
      </c>
      <c r="AI1599" s="366">
        <v>2</v>
      </c>
      <c r="AJ1599" s="366">
        <v>2</v>
      </c>
      <c r="AK1599" s="366">
        <v>2</v>
      </c>
      <c r="AL1599" s="366">
        <v>2</v>
      </c>
      <c r="AM1599" s="366">
        <v>2</v>
      </c>
      <c r="AN1599" s="366">
        <v>2</v>
      </c>
      <c r="AO1599" s="366">
        <v>2</v>
      </c>
      <c r="AP1599" s="366">
        <v>2</v>
      </c>
      <c r="AQ1599" s="366">
        <v>2</v>
      </c>
      <c r="AR1599" s="366">
        <v>2</v>
      </c>
      <c r="AS1599" s="411">
        <f t="shared" si="471"/>
        <v>24</v>
      </c>
      <c r="AT1599" s="514">
        <f t="shared" si="472"/>
        <v>13.935483870967742</v>
      </c>
      <c r="AU1599" s="514">
        <f t="shared" si="473"/>
        <v>3.5127919911012233</v>
      </c>
      <c r="AV1599" s="514">
        <f t="shared" si="474"/>
        <v>6.5517241379310347</v>
      </c>
      <c r="AW1599" s="366">
        <v>0</v>
      </c>
      <c r="AX1599" s="366">
        <v>0</v>
      </c>
      <c r="AY1599" s="366">
        <v>0</v>
      </c>
      <c r="AZ1599" s="366">
        <v>0</v>
      </c>
      <c r="BA1599" s="366">
        <v>0</v>
      </c>
      <c r="BB1599" s="366">
        <v>0</v>
      </c>
      <c r="BC1599" s="366">
        <v>0</v>
      </c>
      <c r="BD1599" s="366">
        <v>0</v>
      </c>
      <c r="BE1599" s="366">
        <v>0</v>
      </c>
      <c r="BF1599" s="366">
        <v>0</v>
      </c>
      <c r="BG1599" s="366">
        <v>0</v>
      </c>
      <c r="BH1599" s="366">
        <v>0</v>
      </c>
      <c r="BI1599" s="411">
        <f t="shared" si="475"/>
        <v>0</v>
      </c>
      <c r="BJ1599" s="366">
        <v>2</v>
      </c>
      <c r="BK1599" s="366">
        <v>2</v>
      </c>
      <c r="BL1599" s="366">
        <v>2</v>
      </c>
      <c r="BM1599" s="366">
        <v>2</v>
      </c>
      <c r="BN1599" s="366">
        <v>2</v>
      </c>
      <c r="BO1599" s="366">
        <v>2</v>
      </c>
      <c r="BP1599" s="366">
        <v>2</v>
      </c>
      <c r="BQ1599" s="366">
        <v>2</v>
      </c>
      <c r="BR1599" s="366">
        <v>2</v>
      </c>
      <c r="BS1599" s="366">
        <v>2</v>
      </c>
      <c r="BT1599" s="366">
        <v>2</v>
      </c>
      <c r="BU1599" s="366">
        <v>2</v>
      </c>
      <c r="BV1599" s="411">
        <f t="shared" si="476"/>
        <v>24</v>
      </c>
      <c r="BW1599" s="366">
        <v>0</v>
      </c>
      <c r="BX1599" s="366">
        <v>0</v>
      </c>
      <c r="BY1599" s="366">
        <v>0</v>
      </c>
      <c r="BZ1599" s="366">
        <v>0</v>
      </c>
      <c r="CA1599" s="366">
        <v>0</v>
      </c>
      <c r="CB1599" s="366">
        <v>0</v>
      </c>
      <c r="CC1599" s="366">
        <v>0</v>
      </c>
      <c r="CD1599" s="366">
        <v>0</v>
      </c>
      <c r="CE1599" s="366">
        <v>0</v>
      </c>
      <c r="CF1599" s="366">
        <v>0</v>
      </c>
      <c r="CG1599" s="366">
        <v>0</v>
      </c>
      <c r="CH1599" s="366">
        <v>0</v>
      </c>
      <c r="CI1599" s="411">
        <f t="shared" si="477"/>
        <v>0</v>
      </c>
      <c r="CJ1599" s="366">
        <v>2</v>
      </c>
      <c r="CK1599" s="366">
        <v>2</v>
      </c>
      <c r="CL1599" s="366">
        <v>2</v>
      </c>
      <c r="CM1599" s="366">
        <v>2</v>
      </c>
      <c r="CN1599" s="366">
        <v>2</v>
      </c>
      <c r="CO1599" s="366">
        <v>2</v>
      </c>
      <c r="CP1599" s="366">
        <v>2</v>
      </c>
      <c r="CQ1599" s="366">
        <v>2</v>
      </c>
      <c r="CR1599" s="366">
        <v>2</v>
      </c>
      <c r="CS1599" s="366">
        <v>2</v>
      </c>
      <c r="CT1599" s="366">
        <v>2</v>
      </c>
      <c r="CU1599" s="366">
        <v>2</v>
      </c>
      <c r="CV1599" s="411">
        <f t="shared" si="478"/>
        <v>24</v>
      </c>
      <c r="CW1599" s="366">
        <v>0</v>
      </c>
      <c r="CX1599" s="366">
        <v>0</v>
      </c>
      <c r="CY1599" s="366">
        <v>0</v>
      </c>
      <c r="CZ1599" s="366">
        <v>0</v>
      </c>
      <c r="DA1599" s="366">
        <v>0</v>
      </c>
      <c r="DB1599" s="366">
        <v>0</v>
      </c>
      <c r="DC1599" s="366">
        <v>0</v>
      </c>
      <c r="DD1599" s="366">
        <v>0</v>
      </c>
      <c r="DE1599" s="366">
        <v>0</v>
      </c>
      <c r="DF1599" s="366">
        <v>0</v>
      </c>
      <c r="DG1599" s="366">
        <v>0</v>
      </c>
      <c r="DH1599" s="366">
        <v>0</v>
      </c>
      <c r="DI1599" s="411">
        <f t="shared" si="479"/>
        <v>0</v>
      </c>
      <c r="DJ1599" s="366">
        <v>2</v>
      </c>
      <c r="DK1599" s="366">
        <v>2</v>
      </c>
      <c r="DL1599" s="366">
        <v>2</v>
      </c>
      <c r="DM1599" s="366">
        <v>2</v>
      </c>
      <c r="DN1599" s="366">
        <v>2</v>
      </c>
      <c r="DO1599" s="366">
        <v>2</v>
      </c>
      <c r="DP1599" s="366">
        <v>2</v>
      </c>
      <c r="DQ1599" s="366">
        <v>2</v>
      </c>
      <c r="DR1599" s="366">
        <v>2</v>
      </c>
      <c r="DS1599" s="366">
        <v>2</v>
      </c>
      <c r="DT1599" s="366">
        <v>2</v>
      </c>
      <c r="DU1599" s="366">
        <v>2</v>
      </c>
      <c r="DV1599" s="411">
        <f t="shared" si="480"/>
        <v>24</v>
      </c>
      <c r="DW1599" s="366">
        <v>2</v>
      </c>
      <c r="DX1599" s="366">
        <v>2</v>
      </c>
      <c r="DY1599" s="366">
        <v>2</v>
      </c>
      <c r="DZ1599" s="366">
        <v>2</v>
      </c>
      <c r="EA1599" s="366">
        <v>2</v>
      </c>
      <c r="EB1599" s="366">
        <v>2</v>
      </c>
      <c r="EC1599" s="366">
        <v>2</v>
      </c>
      <c r="ED1599" s="366">
        <v>2</v>
      </c>
      <c r="EE1599" s="366">
        <v>2</v>
      </c>
      <c r="EF1599" s="366">
        <v>2</v>
      </c>
      <c r="EG1599" s="366">
        <v>2</v>
      </c>
      <c r="EH1599" s="366">
        <v>2</v>
      </c>
      <c r="EI1599" s="411">
        <f t="shared" si="481"/>
        <v>24</v>
      </c>
      <c r="EK1599" s="411">
        <f t="shared" si="482"/>
        <v>24</v>
      </c>
      <c r="EL1599" s="7">
        <f t="shared" si="483"/>
        <v>0</v>
      </c>
    </row>
    <row r="1600" spans="1:142">
      <c r="A1600" s="365" t="str">
        <f t="shared" si="468"/>
        <v xml:space="preserve"> 330</v>
      </c>
      <c r="B1600" s="366" t="s">
        <v>1000</v>
      </c>
      <c r="C1600" s="366" t="s">
        <v>1170</v>
      </c>
      <c r="D1600" s="366">
        <v>1249300</v>
      </c>
      <c r="E1600" s="366">
        <v>1064400</v>
      </c>
      <c r="F1600" s="366">
        <v>1130250</v>
      </c>
      <c r="G1600" s="366">
        <v>1253350</v>
      </c>
      <c r="H1600" s="366">
        <v>1100250</v>
      </c>
      <c r="I1600" s="366">
        <v>1296500</v>
      </c>
      <c r="J1600" s="366">
        <v>1517550</v>
      </c>
      <c r="K1600" s="366">
        <v>1238900</v>
      </c>
      <c r="L1600" s="366">
        <v>1372250</v>
      </c>
      <c r="M1600" s="366">
        <v>1299100</v>
      </c>
      <c r="N1600" s="366">
        <v>1149450</v>
      </c>
      <c r="O1600" s="366">
        <v>953700</v>
      </c>
      <c r="P1600" s="411">
        <f t="shared" si="469"/>
        <v>14625000</v>
      </c>
      <c r="Q1600" s="411">
        <f t="shared" si="484"/>
        <v>8562646.7741935477</v>
      </c>
      <c r="R1600" s="411">
        <f t="shared" si="485"/>
        <v>2281551.5016685207</v>
      </c>
      <c r="S1600" s="411">
        <f t="shared" si="486"/>
        <v>3780801.7241379311</v>
      </c>
      <c r="T1600" s="366">
        <v>-163352</v>
      </c>
      <c r="U1600" s="366">
        <v>214444</v>
      </c>
      <c r="V1600" s="366">
        <v>-146287.00000000012</v>
      </c>
      <c r="W1600" s="366">
        <v>60266</v>
      </c>
      <c r="X1600" s="366">
        <v>96673</v>
      </c>
      <c r="Y1600" s="366">
        <v>-96673</v>
      </c>
      <c r="Z1600" s="366">
        <v>796</v>
      </c>
      <c r="AA1600" s="366">
        <v>-796</v>
      </c>
      <c r="AB1600" s="366">
        <v>0</v>
      </c>
      <c r="AC1600" s="366">
        <v>0</v>
      </c>
      <c r="AD1600" s="366">
        <v>0</v>
      </c>
      <c r="AE1600" s="366">
        <v>0</v>
      </c>
      <c r="AF1600" s="411">
        <f t="shared" si="470"/>
        <v>-34929.000000000116</v>
      </c>
      <c r="AG1600" s="366">
        <v>1085948</v>
      </c>
      <c r="AH1600" s="366">
        <v>1278844</v>
      </c>
      <c r="AI1600" s="366">
        <v>983962.99999999988</v>
      </c>
      <c r="AJ1600" s="366">
        <v>1313616</v>
      </c>
      <c r="AK1600" s="366">
        <v>1196923</v>
      </c>
      <c r="AL1600" s="366">
        <v>1199827</v>
      </c>
      <c r="AM1600" s="366">
        <v>1518346</v>
      </c>
      <c r="AN1600" s="366">
        <v>1238104</v>
      </c>
      <c r="AO1600" s="366">
        <v>1372250</v>
      </c>
      <c r="AP1600" s="366">
        <v>1299100</v>
      </c>
      <c r="AQ1600" s="366">
        <v>1149450</v>
      </c>
      <c r="AR1600" s="366">
        <v>953700</v>
      </c>
      <c r="AS1600" s="411">
        <f t="shared" si="471"/>
        <v>14590071</v>
      </c>
      <c r="AT1600" s="411">
        <f t="shared" si="472"/>
        <v>8528488.0967741944</v>
      </c>
      <c r="AU1600" s="411">
        <f t="shared" si="473"/>
        <v>2280781.1790878754</v>
      </c>
      <c r="AV1600" s="411">
        <f t="shared" si="474"/>
        <v>3780801.7241379311</v>
      </c>
      <c r="AW1600" s="366">
        <v>0</v>
      </c>
      <c r="AX1600" s="366">
        <v>0</v>
      </c>
      <c r="AY1600" s="366">
        <v>0</v>
      </c>
      <c r="AZ1600" s="366">
        <v>0</v>
      </c>
      <c r="BA1600" s="366">
        <v>0</v>
      </c>
      <c r="BB1600" s="366">
        <v>0</v>
      </c>
      <c r="BC1600" s="366">
        <v>0</v>
      </c>
      <c r="BD1600" s="366">
        <v>0</v>
      </c>
      <c r="BE1600" s="366">
        <v>0</v>
      </c>
      <c r="BF1600" s="366">
        <v>0</v>
      </c>
      <c r="BG1600" s="366">
        <v>0</v>
      </c>
      <c r="BH1600" s="366">
        <v>0</v>
      </c>
      <c r="BI1600" s="411">
        <f t="shared" si="475"/>
        <v>0</v>
      </c>
      <c r="BJ1600" s="366">
        <v>1085948</v>
      </c>
      <c r="BK1600" s="366">
        <v>1278844</v>
      </c>
      <c r="BL1600" s="366">
        <v>983962.99999999988</v>
      </c>
      <c r="BM1600" s="366">
        <v>1313616</v>
      </c>
      <c r="BN1600" s="366">
        <v>1196923</v>
      </c>
      <c r="BO1600" s="366">
        <v>1199827</v>
      </c>
      <c r="BP1600" s="366">
        <v>1518346</v>
      </c>
      <c r="BQ1600" s="366">
        <v>1238104</v>
      </c>
      <c r="BR1600" s="366">
        <v>1372250</v>
      </c>
      <c r="BS1600" s="366">
        <v>1299100</v>
      </c>
      <c r="BT1600" s="366">
        <v>1149450</v>
      </c>
      <c r="BU1600" s="366">
        <v>953700</v>
      </c>
      <c r="BV1600" s="411">
        <f t="shared" si="476"/>
        <v>14590071</v>
      </c>
      <c r="BW1600" s="366">
        <v>0</v>
      </c>
      <c r="BX1600" s="366">
        <v>0</v>
      </c>
      <c r="BY1600" s="366">
        <v>0</v>
      </c>
      <c r="BZ1600" s="366">
        <v>0</v>
      </c>
      <c r="CA1600" s="366">
        <v>0</v>
      </c>
      <c r="CB1600" s="366">
        <v>0</v>
      </c>
      <c r="CC1600" s="366">
        <v>0</v>
      </c>
      <c r="CD1600" s="366">
        <v>0</v>
      </c>
      <c r="CE1600" s="366">
        <v>0</v>
      </c>
      <c r="CF1600" s="366">
        <v>0</v>
      </c>
      <c r="CG1600" s="366">
        <v>0</v>
      </c>
      <c r="CH1600" s="366">
        <v>0</v>
      </c>
      <c r="CI1600" s="411">
        <f t="shared" si="477"/>
        <v>0</v>
      </c>
      <c r="CJ1600" s="366">
        <v>1085948</v>
      </c>
      <c r="CK1600" s="366">
        <v>1278844</v>
      </c>
      <c r="CL1600" s="366">
        <v>983962.99999999988</v>
      </c>
      <c r="CM1600" s="366">
        <v>1313616</v>
      </c>
      <c r="CN1600" s="366">
        <v>1196923</v>
      </c>
      <c r="CO1600" s="366">
        <v>1199827</v>
      </c>
      <c r="CP1600" s="366">
        <v>1518346</v>
      </c>
      <c r="CQ1600" s="366">
        <v>1238104</v>
      </c>
      <c r="CR1600" s="366">
        <v>1372250</v>
      </c>
      <c r="CS1600" s="366">
        <v>1299100</v>
      </c>
      <c r="CT1600" s="366">
        <v>1149450</v>
      </c>
      <c r="CU1600" s="366">
        <v>953700</v>
      </c>
      <c r="CV1600" s="411">
        <f t="shared" si="478"/>
        <v>14590071</v>
      </c>
      <c r="CW1600" s="366">
        <v>0</v>
      </c>
      <c r="CX1600" s="366">
        <v>0</v>
      </c>
      <c r="CY1600" s="366">
        <v>0</v>
      </c>
      <c r="CZ1600" s="366">
        <v>0</v>
      </c>
      <c r="DA1600" s="366">
        <v>0</v>
      </c>
      <c r="DB1600" s="366">
        <v>0</v>
      </c>
      <c r="DC1600" s="366">
        <v>0</v>
      </c>
      <c r="DD1600" s="366">
        <v>0</v>
      </c>
      <c r="DE1600" s="366">
        <v>0</v>
      </c>
      <c r="DF1600" s="366">
        <v>0</v>
      </c>
      <c r="DG1600" s="366">
        <v>0</v>
      </c>
      <c r="DH1600" s="366">
        <v>0</v>
      </c>
      <c r="DI1600" s="411">
        <f t="shared" si="479"/>
        <v>0</v>
      </c>
      <c r="DJ1600" s="366">
        <v>1085948</v>
      </c>
      <c r="DK1600" s="366">
        <v>1278844</v>
      </c>
      <c r="DL1600" s="366">
        <v>983962.99999999988</v>
      </c>
      <c r="DM1600" s="366">
        <v>1313616</v>
      </c>
      <c r="DN1600" s="366">
        <v>1196923</v>
      </c>
      <c r="DO1600" s="366">
        <v>1199827</v>
      </c>
      <c r="DP1600" s="366">
        <v>1518346</v>
      </c>
      <c r="DQ1600" s="366">
        <v>1238104</v>
      </c>
      <c r="DR1600" s="366">
        <v>1372250</v>
      </c>
      <c r="DS1600" s="366">
        <v>1299100</v>
      </c>
      <c r="DT1600" s="366">
        <v>1149450</v>
      </c>
      <c r="DU1600" s="366">
        <v>953700</v>
      </c>
      <c r="DV1600" s="411">
        <f t="shared" si="480"/>
        <v>14590071</v>
      </c>
      <c r="DW1600" s="366">
        <v>1085948</v>
      </c>
      <c r="DX1600" s="366">
        <v>1278844</v>
      </c>
      <c r="DY1600" s="366">
        <v>983962.99999999988</v>
      </c>
      <c r="DZ1600" s="366">
        <v>1313616</v>
      </c>
      <c r="EA1600" s="366">
        <v>1196923</v>
      </c>
      <c r="EB1600" s="366">
        <v>1199827</v>
      </c>
      <c r="EC1600" s="366">
        <v>1518346</v>
      </c>
      <c r="ED1600" s="366">
        <v>1238104</v>
      </c>
      <c r="EE1600" s="366">
        <v>1372250</v>
      </c>
      <c r="EF1600" s="366">
        <v>1299100</v>
      </c>
      <c r="EG1600" s="366">
        <v>1149450</v>
      </c>
      <c r="EH1600" s="366">
        <v>953700</v>
      </c>
      <c r="EI1600" s="411">
        <f t="shared" si="481"/>
        <v>14590071</v>
      </c>
      <c r="EK1600" s="411">
        <f t="shared" si="482"/>
        <v>14590071</v>
      </c>
      <c r="EL1600" s="7">
        <f t="shared" si="483"/>
        <v>0</v>
      </c>
    </row>
    <row r="1601" spans="1:142">
      <c r="A1601" s="365" t="str">
        <f t="shared" si="468"/>
        <v xml:space="preserve"> 330</v>
      </c>
      <c r="B1601" s="366" t="s">
        <v>1000</v>
      </c>
      <c r="C1601" s="366" t="s">
        <v>1171</v>
      </c>
      <c r="D1601" s="366">
        <v>1249300</v>
      </c>
      <c r="E1601" s="366">
        <v>938400</v>
      </c>
      <c r="F1601" s="366">
        <v>110250</v>
      </c>
      <c r="G1601" s="366">
        <v>0</v>
      </c>
      <c r="H1601" s="366">
        <v>152250</v>
      </c>
      <c r="I1601" s="366">
        <v>192500</v>
      </c>
      <c r="J1601" s="366">
        <v>288750</v>
      </c>
      <c r="K1601" s="366">
        <v>962400</v>
      </c>
      <c r="L1601" s="366">
        <v>1080000</v>
      </c>
      <c r="M1601" s="366">
        <v>185500</v>
      </c>
      <c r="N1601" s="366">
        <v>0</v>
      </c>
      <c r="O1601" s="366">
        <v>94500</v>
      </c>
      <c r="P1601" s="411">
        <f t="shared" si="469"/>
        <v>5253850</v>
      </c>
      <c r="Q1601" s="411">
        <f t="shared" si="484"/>
        <v>2922135.4838709678</v>
      </c>
      <c r="R1601" s="411">
        <f t="shared" si="485"/>
        <v>1753783.4816462738</v>
      </c>
      <c r="S1601" s="411">
        <f t="shared" si="486"/>
        <v>577931.03448275861</v>
      </c>
      <c r="T1601" s="366">
        <v>-163352</v>
      </c>
      <c r="U1601" s="366">
        <v>189058.85907553555</v>
      </c>
      <c r="V1601" s="366">
        <v>-14269.534837425352</v>
      </c>
      <c r="W1601" s="366">
        <v>0</v>
      </c>
      <c r="X1601" s="366">
        <v>13377.381731424684</v>
      </c>
      <c r="Y1601" s="366">
        <v>-14353.684920941014</v>
      </c>
      <c r="Z1601" s="366">
        <v>151.45794207765721</v>
      </c>
      <c r="AA1601" s="366">
        <v>-618.3472435225267</v>
      </c>
      <c r="AB1601" s="366">
        <v>0</v>
      </c>
      <c r="AC1601" s="366">
        <v>0</v>
      </c>
      <c r="AD1601" s="366">
        <v>0</v>
      </c>
      <c r="AE1601" s="366">
        <v>0</v>
      </c>
      <c r="AF1601" s="411">
        <f t="shared" si="470"/>
        <v>9994.1317471490038</v>
      </c>
      <c r="AG1601" s="366">
        <v>1085948</v>
      </c>
      <c r="AH1601" s="366">
        <v>1127458.8590755356</v>
      </c>
      <c r="AI1601" s="366">
        <v>95980.465162574648</v>
      </c>
      <c r="AJ1601" s="366">
        <v>0</v>
      </c>
      <c r="AK1601" s="366">
        <v>165627.38173142468</v>
      </c>
      <c r="AL1601" s="366">
        <v>178146.31507905899</v>
      </c>
      <c r="AM1601" s="366">
        <v>288901.45794207766</v>
      </c>
      <c r="AN1601" s="366">
        <v>961781.65275647747</v>
      </c>
      <c r="AO1601" s="366">
        <v>1080000</v>
      </c>
      <c r="AP1601" s="366">
        <v>185500</v>
      </c>
      <c r="AQ1601" s="366">
        <v>0</v>
      </c>
      <c r="AR1601" s="366">
        <v>94500</v>
      </c>
      <c r="AS1601" s="411">
        <f t="shared" si="471"/>
        <v>5263844.1317471489</v>
      </c>
      <c r="AT1601" s="411">
        <f t="shared" si="472"/>
        <v>2932743.0771215721</v>
      </c>
      <c r="AU1601" s="411">
        <f t="shared" si="473"/>
        <v>1753170.0201428181</v>
      </c>
      <c r="AV1601" s="411">
        <f t="shared" si="474"/>
        <v>577931.03448275861</v>
      </c>
      <c r="AW1601" s="366">
        <v>0</v>
      </c>
      <c r="AX1601" s="366">
        <v>0</v>
      </c>
      <c r="AY1601" s="366">
        <v>0</v>
      </c>
      <c r="AZ1601" s="366">
        <v>0</v>
      </c>
      <c r="BA1601" s="366">
        <v>0</v>
      </c>
      <c r="BB1601" s="366">
        <v>0</v>
      </c>
      <c r="BC1601" s="366">
        <v>0</v>
      </c>
      <c r="BD1601" s="366">
        <v>0</v>
      </c>
      <c r="BE1601" s="366">
        <v>0</v>
      </c>
      <c r="BF1601" s="366">
        <v>0</v>
      </c>
      <c r="BG1601" s="366">
        <v>0</v>
      </c>
      <c r="BH1601" s="366">
        <v>0</v>
      </c>
      <c r="BI1601" s="411">
        <f t="shared" si="475"/>
        <v>0</v>
      </c>
      <c r="BJ1601" s="366">
        <v>1085948</v>
      </c>
      <c r="BK1601" s="366">
        <v>1127458.8590755356</v>
      </c>
      <c r="BL1601" s="366">
        <v>95980.465162574648</v>
      </c>
      <c r="BM1601" s="366">
        <v>0</v>
      </c>
      <c r="BN1601" s="366">
        <v>165627.38173142468</v>
      </c>
      <c r="BO1601" s="366">
        <v>178146.31507905899</v>
      </c>
      <c r="BP1601" s="366">
        <v>288901.45794207766</v>
      </c>
      <c r="BQ1601" s="366">
        <v>961781.65275647747</v>
      </c>
      <c r="BR1601" s="366">
        <v>1080000</v>
      </c>
      <c r="BS1601" s="366">
        <v>185500</v>
      </c>
      <c r="BT1601" s="366">
        <v>0</v>
      </c>
      <c r="BU1601" s="366">
        <v>94500</v>
      </c>
      <c r="BV1601" s="411">
        <f t="shared" si="476"/>
        <v>5263844.1317471489</v>
      </c>
      <c r="BW1601" s="366">
        <v>0</v>
      </c>
      <c r="BX1601" s="366">
        <v>0</v>
      </c>
      <c r="BY1601" s="366">
        <v>0</v>
      </c>
      <c r="BZ1601" s="366">
        <v>0</v>
      </c>
      <c r="CA1601" s="366">
        <v>0</v>
      </c>
      <c r="CB1601" s="366">
        <v>0</v>
      </c>
      <c r="CC1601" s="366">
        <v>0</v>
      </c>
      <c r="CD1601" s="366">
        <v>0</v>
      </c>
      <c r="CE1601" s="366">
        <v>0</v>
      </c>
      <c r="CF1601" s="366">
        <v>0</v>
      </c>
      <c r="CG1601" s="366">
        <v>0</v>
      </c>
      <c r="CH1601" s="366">
        <v>0</v>
      </c>
      <c r="CI1601" s="411">
        <f t="shared" si="477"/>
        <v>0</v>
      </c>
      <c r="CJ1601" s="366">
        <v>1085948</v>
      </c>
      <c r="CK1601" s="366">
        <v>1127458.8590755356</v>
      </c>
      <c r="CL1601" s="366">
        <v>95980.465162574648</v>
      </c>
      <c r="CM1601" s="366">
        <v>0</v>
      </c>
      <c r="CN1601" s="366">
        <v>165627.38173142468</v>
      </c>
      <c r="CO1601" s="366">
        <v>178146.31507905899</v>
      </c>
      <c r="CP1601" s="366">
        <v>288901.45794207766</v>
      </c>
      <c r="CQ1601" s="366">
        <v>961781.65275647747</v>
      </c>
      <c r="CR1601" s="366">
        <v>1080000</v>
      </c>
      <c r="CS1601" s="366">
        <v>185500</v>
      </c>
      <c r="CT1601" s="366">
        <v>0</v>
      </c>
      <c r="CU1601" s="366">
        <v>94500</v>
      </c>
      <c r="CV1601" s="411">
        <f t="shared" si="478"/>
        <v>5263844.1317471489</v>
      </c>
      <c r="CW1601" s="366">
        <v>0</v>
      </c>
      <c r="CX1601" s="366">
        <v>0</v>
      </c>
      <c r="CY1601" s="366">
        <v>0</v>
      </c>
      <c r="CZ1601" s="366">
        <v>0</v>
      </c>
      <c r="DA1601" s="366">
        <v>0</v>
      </c>
      <c r="DB1601" s="366">
        <v>0</v>
      </c>
      <c r="DC1601" s="366">
        <v>0</v>
      </c>
      <c r="DD1601" s="366">
        <v>0</v>
      </c>
      <c r="DE1601" s="366">
        <v>0</v>
      </c>
      <c r="DF1601" s="366">
        <v>0</v>
      </c>
      <c r="DG1601" s="366">
        <v>0</v>
      </c>
      <c r="DH1601" s="366">
        <v>0</v>
      </c>
      <c r="DI1601" s="411">
        <f t="shared" si="479"/>
        <v>0</v>
      </c>
      <c r="DJ1601" s="366">
        <v>1085948</v>
      </c>
      <c r="DK1601" s="366">
        <v>1127458.8590755356</v>
      </c>
      <c r="DL1601" s="366">
        <v>95980.465162574648</v>
      </c>
      <c r="DM1601" s="366">
        <v>0</v>
      </c>
      <c r="DN1601" s="366">
        <v>165627.38173142468</v>
      </c>
      <c r="DO1601" s="366">
        <v>178146.31507905899</v>
      </c>
      <c r="DP1601" s="366">
        <v>288901.45794207766</v>
      </c>
      <c r="DQ1601" s="366">
        <v>961781.65275647747</v>
      </c>
      <c r="DR1601" s="366">
        <v>1080000</v>
      </c>
      <c r="DS1601" s="366">
        <v>185500</v>
      </c>
      <c r="DT1601" s="366">
        <v>0</v>
      </c>
      <c r="DU1601" s="366">
        <v>94500</v>
      </c>
      <c r="DV1601" s="411">
        <f t="shared" si="480"/>
        <v>5263844.1317471489</v>
      </c>
      <c r="DW1601" s="366">
        <v>1085948</v>
      </c>
      <c r="DX1601" s="366">
        <v>1127458.8590755356</v>
      </c>
      <c r="DY1601" s="366">
        <v>95980.465162574648</v>
      </c>
      <c r="DZ1601" s="366">
        <v>0</v>
      </c>
      <c r="EA1601" s="366">
        <v>165627.38173142468</v>
      </c>
      <c r="EB1601" s="366">
        <v>178146.31507905899</v>
      </c>
      <c r="EC1601" s="366">
        <v>288901.45794207766</v>
      </c>
      <c r="ED1601" s="366">
        <v>961781.65275647747</v>
      </c>
      <c r="EE1601" s="366">
        <v>1080000</v>
      </c>
      <c r="EF1601" s="366">
        <v>185500</v>
      </c>
      <c r="EG1601" s="366">
        <v>0</v>
      </c>
      <c r="EH1601" s="366">
        <v>94500</v>
      </c>
      <c r="EI1601" s="411">
        <f t="shared" si="481"/>
        <v>5263844.1317471489</v>
      </c>
      <c r="EK1601" s="411">
        <f t="shared" si="482"/>
        <v>5263844.1317471489</v>
      </c>
      <c r="EL1601" s="7">
        <f t="shared" si="483"/>
        <v>0</v>
      </c>
    </row>
    <row r="1602" spans="1:142">
      <c r="A1602" s="365" t="str">
        <f t="shared" si="468"/>
        <v xml:space="preserve"> 330</v>
      </c>
      <c r="B1602" s="366" t="s">
        <v>1000</v>
      </c>
      <c r="C1602" s="366" t="s">
        <v>1172</v>
      </c>
      <c r="D1602" s="366">
        <v>1249300</v>
      </c>
      <c r="E1602" s="366">
        <v>938400</v>
      </c>
      <c r="F1602" s="366">
        <v>110250</v>
      </c>
      <c r="G1602" s="366">
        <v>0</v>
      </c>
      <c r="H1602" s="366">
        <v>152250</v>
      </c>
      <c r="I1602" s="366">
        <v>192500</v>
      </c>
      <c r="J1602" s="366">
        <v>288750</v>
      </c>
      <c r="K1602" s="366">
        <v>962400</v>
      </c>
      <c r="L1602" s="366">
        <v>1080000</v>
      </c>
      <c r="M1602" s="366">
        <v>185500</v>
      </c>
      <c r="N1602" s="366">
        <v>0</v>
      </c>
      <c r="O1602" s="366">
        <v>94500</v>
      </c>
      <c r="P1602" s="411">
        <f t="shared" si="469"/>
        <v>5253850</v>
      </c>
      <c r="Q1602" s="411">
        <f t="shared" si="484"/>
        <v>2922135.4838709678</v>
      </c>
      <c r="R1602" s="411">
        <f t="shared" si="485"/>
        <v>1753783.4816462738</v>
      </c>
      <c r="S1602" s="411">
        <f t="shared" si="486"/>
        <v>577931.03448275861</v>
      </c>
      <c r="T1602" s="366">
        <v>-163352</v>
      </c>
      <c r="U1602" s="366">
        <v>189058.85907553555</v>
      </c>
      <c r="V1602" s="366">
        <v>-14269.534837425352</v>
      </c>
      <c r="W1602" s="366">
        <v>0</v>
      </c>
      <c r="X1602" s="366">
        <v>13377.381731424684</v>
      </c>
      <c r="Y1602" s="366">
        <v>-14353.684920941014</v>
      </c>
      <c r="Z1602" s="366">
        <v>151.45794207765721</v>
      </c>
      <c r="AA1602" s="366">
        <v>-618.3472435225267</v>
      </c>
      <c r="AB1602" s="366">
        <v>0</v>
      </c>
      <c r="AC1602" s="366">
        <v>0</v>
      </c>
      <c r="AD1602" s="366">
        <v>0</v>
      </c>
      <c r="AE1602" s="366">
        <v>0</v>
      </c>
      <c r="AF1602" s="411">
        <f t="shared" si="470"/>
        <v>9994.1317471490038</v>
      </c>
      <c r="AG1602" s="366">
        <v>1085948</v>
      </c>
      <c r="AH1602" s="366">
        <v>1127458.8590755356</v>
      </c>
      <c r="AI1602" s="366">
        <v>95980.465162574648</v>
      </c>
      <c r="AJ1602" s="366">
        <v>0</v>
      </c>
      <c r="AK1602" s="366">
        <v>165627.38173142468</v>
      </c>
      <c r="AL1602" s="366">
        <v>178146.31507905899</v>
      </c>
      <c r="AM1602" s="366">
        <v>288901.45794207766</v>
      </c>
      <c r="AN1602" s="366">
        <v>961781.65275647747</v>
      </c>
      <c r="AO1602" s="366">
        <v>1080000</v>
      </c>
      <c r="AP1602" s="366">
        <v>185500</v>
      </c>
      <c r="AQ1602" s="366">
        <v>0</v>
      </c>
      <c r="AR1602" s="366">
        <v>94500</v>
      </c>
      <c r="AS1602" s="411">
        <f t="shared" si="471"/>
        <v>5263844.1317471489</v>
      </c>
      <c r="AT1602" s="513">
        <f t="shared" si="472"/>
        <v>2932743.0771215721</v>
      </c>
      <c r="AU1602" s="513">
        <f t="shared" si="473"/>
        <v>1753170.0201428181</v>
      </c>
      <c r="AV1602" s="513">
        <f t="shared" si="474"/>
        <v>577931.03448275861</v>
      </c>
      <c r="AW1602" s="366">
        <v>0</v>
      </c>
      <c r="AX1602" s="366">
        <v>0</v>
      </c>
      <c r="AY1602" s="366">
        <v>0</v>
      </c>
      <c r="AZ1602" s="366">
        <v>0</v>
      </c>
      <c r="BA1602" s="366">
        <v>0</v>
      </c>
      <c r="BB1602" s="366">
        <v>0</v>
      </c>
      <c r="BC1602" s="366">
        <v>0</v>
      </c>
      <c r="BD1602" s="366">
        <v>0</v>
      </c>
      <c r="BE1602" s="366">
        <v>0</v>
      </c>
      <c r="BF1602" s="366">
        <v>0</v>
      </c>
      <c r="BG1602" s="366">
        <v>0</v>
      </c>
      <c r="BH1602" s="366">
        <v>0</v>
      </c>
      <c r="BI1602" s="411">
        <f t="shared" si="475"/>
        <v>0</v>
      </c>
      <c r="BJ1602" s="366">
        <v>1085948</v>
      </c>
      <c r="BK1602" s="366">
        <v>1127458.8590755356</v>
      </c>
      <c r="BL1602" s="366">
        <v>95980.465162574648</v>
      </c>
      <c r="BM1602" s="366">
        <v>0</v>
      </c>
      <c r="BN1602" s="366">
        <v>165627.38173142468</v>
      </c>
      <c r="BO1602" s="366">
        <v>178146.31507905899</v>
      </c>
      <c r="BP1602" s="366">
        <v>288901.45794207766</v>
      </c>
      <c r="BQ1602" s="366">
        <v>961781.65275647747</v>
      </c>
      <c r="BR1602" s="366">
        <v>1080000</v>
      </c>
      <c r="BS1602" s="366">
        <v>185500</v>
      </c>
      <c r="BT1602" s="366">
        <v>0</v>
      </c>
      <c r="BU1602" s="366">
        <v>94500</v>
      </c>
      <c r="BV1602" s="411">
        <f t="shared" si="476"/>
        <v>5263844.1317471489</v>
      </c>
      <c r="BW1602" s="366">
        <v>0</v>
      </c>
      <c r="BX1602" s="366">
        <v>0</v>
      </c>
      <c r="BY1602" s="366">
        <v>0</v>
      </c>
      <c r="BZ1602" s="366">
        <v>0</v>
      </c>
      <c r="CA1602" s="366">
        <v>0</v>
      </c>
      <c r="CB1602" s="366">
        <v>0</v>
      </c>
      <c r="CC1602" s="366">
        <v>0</v>
      </c>
      <c r="CD1602" s="366">
        <v>0</v>
      </c>
      <c r="CE1602" s="366">
        <v>0</v>
      </c>
      <c r="CF1602" s="366">
        <v>0</v>
      </c>
      <c r="CG1602" s="366">
        <v>0</v>
      </c>
      <c r="CH1602" s="366">
        <v>0</v>
      </c>
      <c r="CI1602" s="411">
        <f t="shared" si="477"/>
        <v>0</v>
      </c>
      <c r="CJ1602" s="366">
        <v>1085948</v>
      </c>
      <c r="CK1602" s="366">
        <v>1127458.8590755356</v>
      </c>
      <c r="CL1602" s="366">
        <v>95980.465162574648</v>
      </c>
      <c r="CM1602" s="366">
        <v>0</v>
      </c>
      <c r="CN1602" s="366">
        <v>165627.38173142468</v>
      </c>
      <c r="CO1602" s="366">
        <v>178146.31507905899</v>
      </c>
      <c r="CP1602" s="366">
        <v>288901.45794207766</v>
      </c>
      <c r="CQ1602" s="366">
        <v>961781.65275647747</v>
      </c>
      <c r="CR1602" s="366">
        <v>1080000</v>
      </c>
      <c r="CS1602" s="366">
        <v>185500</v>
      </c>
      <c r="CT1602" s="366">
        <v>0</v>
      </c>
      <c r="CU1602" s="366">
        <v>94500</v>
      </c>
      <c r="CV1602" s="411">
        <f t="shared" si="478"/>
        <v>5263844.1317471489</v>
      </c>
      <c r="CW1602" s="366">
        <v>0</v>
      </c>
      <c r="CX1602" s="366">
        <v>0</v>
      </c>
      <c r="CY1602" s="366">
        <v>0</v>
      </c>
      <c r="CZ1602" s="366">
        <v>0</v>
      </c>
      <c r="DA1602" s="366">
        <v>0</v>
      </c>
      <c r="DB1602" s="366">
        <v>0</v>
      </c>
      <c r="DC1602" s="366">
        <v>0</v>
      </c>
      <c r="DD1602" s="366">
        <v>0</v>
      </c>
      <c r="DE1602" s="366">
        <v>0</v>
      </c>
      <c r="DF1602" s="366">
        <v>0</v>
      </c>
      <c r="DG1602" s="366">
        <v>0</v>
      </c>
      <c r="DH1602" s="366">
        <v>0</v>
      </c>
      <c r="DI1602" s="411">
        <f t="shared" si="479"/>
        <v>0</v>
      </c>
      <c r="DJ1602" s="366">
        <v>1085948</v>
      </c>
      <c r="DK1602" s="366">
        <v>1127458.8590755356</v>
      </c>
      <c r="DL1602" s="366">
        <v>95980.465162574648</v>
      </c>
      <c r="DM1602" s="366">
        <v>0</v>
      </c>
      <c r="DN1602" s="366">
        <v>165627.38173142468</v>
      </c>
      <c r="DO1602" s="366">
        <v>178146.31507905899</v>
      </c>
      <c r="DP1602" s="366">
        <v>288901.45794207766</v>
      </c>
      <c r="DQ1602" s="366">
        <v>961781.65275647747</v>
      </c>
      <c r="DR1602" s="366">
        <v>1080000</v>
      </c>
      <c r="DS1602" s="366">
        <v>185500</v>
      </c>
      <c r="DT1602" s="366">
        <v>0</v>
      </c>
      <c r="DU1602" s="366">
        <v>94500</v>
      </c>
      <c r="DV1602" s="411">
        <f t="shared" si="480"/>
        <v>5263844.1317471489</v>
      </c>
      <c r="DW1602" s="366">
        <v>1085948</v>
      </c>
      <c r="DX1602" s="366">
        <v>1127458.8590755356</v>
      </c>
      <c r="DY1602" s="366">
        <v>95980.465162574648</v>
      </c>
      <c r="DZ1602" s="366">
        <v>0</v>
      </c>
      <c r="EA1602" s="366">
        <v>165627.38173142468</v>
      </c>
      <c r="EB1602" s="366">
        <v>178146.31507905899</v>
      </c>
      <c r="EC1602" s="366">
        <v>288901.45794207766</v>
      </c>
      <c r="ED1602" s="366">
        <v>961781.65275647747</v>
      </c>
      <c r="EE1602" s="366">
        <v>1080000</v>
      </c>
      <c r="EF1602" s="366">
        <v>185500</v>
      </c>
      <c r="EG1602" s="366">
        <v>0</v>
      </c>
      <c r="EH1602" s="366">
        <v>94500</v>
      </c>
      <c r="EI1602" s="411">
        <f t="shared" si="481"/>
        <v>5263844.1317471489</v>
      </c>
      <c r="EK1602" s="411">
        <f t="shared" si="482"/>
        <v>5263844.1317471489</v>
      </c>
      <c r="EL1602" s="7">
        <f t="shared" si="483"/>
        <v>0</v>
      </c>
    </row>
    <row r="1603" spans="1:142">
      <c r="A1603" s="365" t="str">
        <f t="shared" ref="A1603:A1666" si="487">MID(B1603,FIND("-",B1603) +1,4)</f>
        <v xml:space="preserve"> 330</v>
      </c>
      <c r="B1603" s="366" t="s">
        <v>1000</v>
      </c>
      <c r="C1603" s="366" t="s">
        <v>1199</v>
      </c>
      <c r="D1603" s="366">
        <v>4635.5</v>
      </c>
      <c r="E1603" s="366">
        <v>4671.3</v>
      </c>
      <c r="F1603" s="366">
        <v>4781.1000000000004</v>
      </c>
      <c r="G1603" s="366">
        <v>4816.25</v>
      </c>
      <c r="H1603" s="366">
        <v>4810.55</v>
      </c>
      <c r="I1603" s="366">
        <v>4957.8999999999996</v>
      </c>
      <c r="J1603" s="366">
        <v>5455.9</v>
      </c>
      <c r="K1603" s="366">
        <v>4462.1000000000004</v>
      </c>
      <c r="L1603" s="366">
        <v>5057.4500000000007</v>
      </c>
      <c r="M1603" s="366">
        <v>3547.15</v>
      </c>
      <c r="N1603" s="366">
        <v>4806.55</v>
      </c>
      <c r="O1603" s="366">
        <v>4454.1000000000004</v>
      </c>
      <c r="P1603" s="411">
        <f t="shared" si="469"/>
        <v>56455.850000000006</v>
      </c>
      <c r="Q1603" s="411">
        <f t="shared" si="484"/>
        <v>33952.503225806453</v>
      </c>
      <c r="R1603" s="411">
        <f t="shared" si="485"/>
        <v>8300.3881535038927</v>
      </c>
      <c r="S1603" s="411">
        <f t="shared" si="486"/>
        <v>14202.958620689657</v>
      </c>
      <c r="T1603" s="366">
        <v>-606.11398062915214</v>
      </c>
      <c r="U1603" s="366">
        <v>941.12387936865798</v>
      </c>
      <c r="V1603" s="366">
        <v>-618.81245361645688</v>
      </c>
      <c r="W1603" s="366">
        <v>231.58425220409299</v>
      </c>
      <c r="X1603" s="366">
        <v>422.67693719609179</v>
      </c>
      <c r="Y1603" s="366">
        <v>-369.6838154261477</v>
      </c>
      <c r="Z1603" s="366">
        <v>2.8617814240060397</v>
      </c>
      <c r="AA1603" s="366">
        <v>-2.8669235612233024</v>
      </c>
      <c r="AB1603" s="366">
        <v>0</v>
      </c>
      <c r="AC1603" s="366">
        <v>0</v>
      </c>
      <c r="AD1603" s="366">
        <v>0</v>
      </c>
      <c r="AE1603" s="366">
        <v>0</v>
      </c>
      <c r="AF1603" s="411">
        <f t="shared" si="470"/>
        <v>0.76967695986877516</v>
      </c>
      <c r="AG1603" s="366">
        <v>4029.3860193708479</v>
      </c>
      <c r="AH1603" s="366">
        <v>5612.4238793686582</v>
      </c>
      <c r="AI1603" s="366">
        <v>4162.2875463835435</v>
      </c>
      <c r="AJ1603" s="366">
        <v>5047.834252204093</v>
      </c>
      <c r="AK1603" s="366">
        <v>5233.226937196092</v>
      </c>
      <c r="AL1603" s="366">
        <v>4588.2161845738519</v>
      </c>
      <c r="AM1603" s="366">
        <v>5458.7617814240057</v>
      </c>
      <c r="AN1603" s="366">
        <v>4459.2330764387771</v>
      </c>
      <c r="AO1603" s="366">
        <v>5057.4500000000007</v>
      </c>
      <c r="AP1603" s="366">
        <v>3547.15</v>
      </c>
      <c r="AQ1603" s="366">
        <v>4806.55</v>
      </c>
      <c r="AR1603" s="366">
        <v>4454.1000000000004</v>
      </c>
      <c r="AS1603" s="411">
        <f t="shared" si="471"/>
        <v>56456.619676959876</v>
      </c>
      <c r="AT1603" s="411">
        <f t="shared" si="472"/>
        <v>33956.04751079774</v>
      </c>
      <c r="AU1603" s="411">
        <f t="shared" si="473"/>
        <v>8297.6135454724772</v>
      </c>
      <c r="AV1603" s="411">
        <f t="shared" si="474"/>
        <v>14202.958620689657</v>
      </c>
      <c r="AW1603" s="366">
        <v>0</v>
      </c>
      <c r="AX1603" s="366">
        <v>0</v>
      </c>
      <c r="AY1603" s="366">
        <v>0</v>
      </c>
      <c r="AZ1603" s="366">
        <v>0</v>
      </c>
      <c r="BA1603" s="366">
        <v>0</v>
      </c>
      <c r="BB1603" s="366">
        <v>0</v>
      </c>
      <c r="BC1603" s="366">
        <v>0</v>
      </c>
      <c r="BD1603" s="366">
        <v>0</v>
      </c>
      <c r="BE1603" s="366">
        <v>0</v>
      </c>
      <c r="BF1603" s="366">
        <v>0</v>
      </c>
      <c r="BG1603" s="366">
        <v>0</v>
      </c>
      <c r="BH1603" s="366">
        <v>0</v>
      </c>
      <c r="BI1603" s="411">
        <f t="shared" si="475"/>
        <v>0</v>
      </c>
      <c r="BJ1603" s="366">
        <v>4029.3860193708479</v>
      </c>
      <c r="BK1603" s="366">
        <v>5612.4238793686582</v>
      </c>
      <c r="BL1603" s="366">
        <v>4162.2875463835435</v>
      </c>
      <c r="BM1603" s="366">
        <v>5047.834252204093</v>
      </c>
      <c r="BN1603" s="366">
        <v>5233.226937196092</v>
      </c>
      <c r="BO1603" s="366">
        <v>4588.2161845738519</v>
      </c>
      <c r="BP1603" s="366">
        <v>5458.7617814240057</v>
      </c>
      <c r="BQ1603" s="366">
        <v>4459.2330764387771</v>
      </c>
      <c r="BR1603" s="366">
        <v>5057.4500000000007</v>
      </c>
      <c r="BS1603" s="366">
        <v>3547.15</v>
      </c>
      <c r="BT1603" s="366">
        <v>4806.55</v>
      </c>
      <c r="BU1603" s="366">
        <v>4454.1000000000004</v>
      </c>
      <c r="BV1603" s="411">
        <f t="shared" si="476"/>
        <v>56456.619676959876</v>
      </c>
      <c r="BW1603" s="366">
        <v>0</v>
      </c>
      <c r="BX1603" s="366">
        <v>0</v>
      </c>
      <c r="BY1603" s="366">
        <v>0</v>
      </c>
      <c r="BZ1603" s="366">
        <v>0</v>
      </c>
      <c r="CA1603" s="366">
        <v>0</v>
      </c>
      <c r="CB1603" s="366">
        <v>0</v>
      </c>
      <c r="CC1603" s="366">
        <v>0</v>
      </c>
      <c r="CD1603" s="366">
        <v>0</v>
      </c>
      <c r="CE1603" s="366">
        <v>0</v>
      </c>
      <c r="CF1603" s="366">
        <v>0</v>
      </c>
      <c r="CG1603" s="366">
        <v>0</v>
      </c>
      <c r="CH1603" s="366">
        <v>0</v>
      </c>
      <c r="CI1603" s="411">
        <f t="shared" si="477"/>
        <v>0</v>
      </c>
      <c r="CJ1603" s="366">
        <v>4029.3860193708479</v>
      </c>
      <c r="CK1603" s="366">
        <v>5612.4238793686582</v>
      </c>
      <c r="CL1603" s="366">
        <v>4162.2875463835435</v>
      </c>
      <c r="CM1603" s="366">
        <v>5047.834252204093</v>
      </c>
      <c r="CN1603" s="366">
        <v>5233.226937196092</v>
      </c>
      <c r="CO1603" s="366">
        <v>4588.2161845738519</v>
      </c>
      <c r="CP1603" s="366">
        <v>5458.7617814240057</v>
      </c>
      <c r="CQ1603" s="366">
        <v>4459.2330764387771</v>
      </c>
      <c r="CR1603" s="366">
        <v>5057.4500000000007</v>
      </c>
      <c r="CS1603" s="366">
        <v>3547.15</v>
      </c>
      <c r="CT1603" s="366">
        <v>4806.55</v>
      </c>
      <c r="CU1603" s="366">
        <v>4454.1000000000004</v>
      </c>
      <c r="CV1603" s="411">
        <f t="shared" si="478"/>
        <v>56456.619676959876</v>
      </c>
      <c r="CW1603" s="366">
        <v>0</v>
      </c>
      <c r="CX1603" s="366">
        <v>0</v>
      </c>
      <c r="CY1603" s="366">
        <v>0</v>
      </c>
      <c r="CZ1603" s="366">
        <v>0</v>
      </c>
      <c r="DA1603" s="366">
        <v>0</v>
      </c>
      <c r="DB1603" s="366">
        <v>0</v>
      </c>
      <c r="DC1603" s="366">
        <v>0</v>
      </c>
      <c r="DD1603" s="366">
        <v>0</v>
      </c>
      <c r="DE1603" s="366">
        <v>0</v>
      </c>
      <c r="DF1603" s="366">
        <v>0</v>
      </c>
      <c r="DG1603" s="366">
        <v>0</v>
      </c>
      <c r="DH1603" s="366">
        <v>0</v>
      </c>
      <c r="DI1603" s="411">
        <f t="shared" si="479"/>
        <v>0</v>
      </c>
      <c r="DJ1603" s="366">
        <v>4029.3860193708479</v>
      </c>
      <c r="DK1603" s="366">
        <v>5612.4238793686582</v>
      </c>
      <c r="DL1603" s="366">
        <v>4162.2875463835435</v>
      </c>
      <c r="DM1603" s="366">
        <v>5047.834252204093</v>
      </c>
      <c r="DN1603" s="366">
        <v>5233.226937196092</v>
      </c>
      <c r="DO1603" s="366">
        <v>4588.2161845738519</v>
      </c>
      <c r="DP1603" s="366">
        <v>5458.7617814240057</v>
      </c>
      <c r="DQ1603" s="366">
        <v>4459.2330764387771</v>
      </c>
      <c r="DR1603" s="366">
        <v>5057.4500000000007</v>
      </c>
      <c r="DS1603" s="366">
        <v>3547.15</v>
      </c>
      <c r="DT1603" s="366">
        <v>4806.55</v>
      </c>
      <c r="DU1603" s="366">
        <v>4454.1000000000004</v>
      </c>
      <c r="DV1603" s="411">
        <f t="shared" si="480"/>
        <v>56456.619676959876</v>
      </c>
      <c r="DW1603" s="366">
        <v>4029.3860193708479</v>
      </c>
      <c r="DX1603" s="366">
        <v>5612.4238793686582</v>
      </c>
      <c r="DY1603" s="366">
        <v>4162.2875463835435</v>
      </c>
      <c r="DZ1603" s="366">
        <v>5047.834252204093</v>
      </c>
      <c r="EA1603" s="366">
        <v>5233.226937196092</v>
      </c>
      <c r="EB1603" s="366">
        <v>4588.2161845738519</v>
      </c>
      <c r="EC1603" s="366">
        <v>5458.7617814240057</v>
      </c>
      <c r="ED1603" s="366">
        <v>4459.2330764387771</v>
      </c>
      <c r="EE1603" s="366">
        <v>5057.4500000000007</v>
      </c>
      <c r="EF1603" s="366">
        <v>3547.15</v>
      </c>
      <c r="EG1603" s="366">
        <v>4806.55</v>
      </c>
      <c r="EH1603" s="366">
        <v>4454.1000000000004</v>
      </c>
      <c r="EI1603" s="411">
        <f t="shared" si="481"/>
        <v>56456.619676959876</v>
      </c>
      <c r="EK1603" s="411">
        <f t="shared" si="482"/>
        <v>56456.619676959876</v>
      </c>
      <c r="EL1603" s="7">
        <f t="shared" si="483"/>
        <v>0</v>
      </c>
    </row>
    <row r="1604" spans="1:142">
      <c r="A1604" s="365" t="str">
        <f t="shared" si="487"/>
        <v xml:space="preserve"> 330</v>
      </c>
      <c r="B1604" s="366" t="s">
        <v>1000</v>
      </c>
      <c r="C1604" s="366" t="s">
        <v>1218</v>
      </c>
      <c r="D1604" s="366">
        <v>4612</v>
      </c>
      <c r="E1604" s="366">
        <v>4672</v>
      </c>
      <c r="F1604" s="366">
        <v>4782</v>
      </c>
      <c r="G1604" s="366">
        <v>4816</v>
      </c>
      <c r="H1604" s="366">
        <v>4811</v>
      </c>
      <c r="I1604" s="366">
        <v>4958</v>
      </c>
      <c r="J1604" s="366">
        <v>5456</v>
      </c>
      <c r="K1604" s="366">
        <v>4463</v>
      </c>
      <c r="L1604" s="366">
        <v>5057</v>
      </c>
      <c r="M1604" s="366">
        <v>3396</v>
      </c>
      <c r="N1604" s="366">
        <v>4807</v>
      </c>
      <c r="O1604" s="366">
        <v>4455</v>
      </c>
      <c r="P1604" s="411">
        <f t="shared" ref="P1604:P1667" si="488">SUM(D1604:O1604)</f>
        <v>56285</v>
      </c>
      <c r="Q1604" s="411">
        <f t="shared" si="484"/>
        <v>33931</v>
      </c>
      <c r="R1604" s="411">
        <f t="shared" si="485"/>
        <v>8300.9655172413804</v>
      </c>
      <c r="S1604" s="411">
        <f t="shared" si="486"/>
        <v>14053.034482758621</v>
      </c>
      <c r="T1604" s="366">
        <v>-603.04124229568561</v>
      </c>
      <c r="U1604" s="366">
        <v>941.26490792934965</v>
      </c>
      <c r="V1604" s="366">
        <v>-618.92893961512982</v>
      </c>
      <c r="W1604" s="366">
        <v>231.57223122032974</v>
      </c>
      <c r="X1604" s="366">
        <v>422.71647625539663</v>
      </c>
      <c r="Y1604" s="366">
        <v>-369.69127188584662</v>
      </c>
      <c r="Z1604" s="366">
        <v>2.8618338769729235</v>
      </c>
      <c r="AA1604" s="366">
        <v>-2.8675018161275148</v>
      </c>
      <c r="AB1604" s="366">
        <v>0</v>
      </c>
      <c r="AC1604" s="366">
        <v>0</v>
      </c>
      <c r="AD1604" s="366">
        <v>0</v>
      </c>
      <c r="AE1604" s="366">
        <v>0</v>
      </c>
      <c r="AF1604" s="411">
        <f t="shared" ref="AF1604:AF1667" si="489">SUM(T1604:AE1604)</f>
        <v>3.8864936692593801</v>
      </c>
      <c r="AG1604" s="366">
        <v>4008.9587577043144</v>
      </c>
      <c r="AH1604" s="366">
        <v>5613.2649079293496</v>
      </c>
      <c r="AI1604" s="366">
        <v>4163.0710603848702</v>
      </c>
      <c r="AJ1604" s="366">
        <v>5047.5722312203297</v>
      </c>
      <c r="AK1604" s="366">
        <v>5233.7164762553966</v>
      </c>
      <c r="AL1604" s="366">
        <v>4588.3087281141534</v>
      </c>
      <c r="AM1604" s="366">
        <v>5458.8618338769729</v>
      </c>
      <c r="AN1604" s="366">
        <v>4460.1324981838725</v>
      </c>
      <c r="AO1604" s="366">
        <v>5057</v>
      </c>
      <c r="AP1604" s="366">
        <v>3396</v>
      </c>
      <c r="AQ1604" s="366">
        <v>4807</v>
      </c>
      <c r="AR1604" s="366">
        <v>4455</v>
      </c>
      <c r="AS1604" s="411">
        <f t="shared" ref="AS1604:AS1667" si="490">SUM(AG1604:AR1604)</f>
        <v>56288.886493669255</v>
      </c>
      <c r="AT1604" s="513">
        <f t="shared" ref="AT1604:AT1667" si="491">SUM(AG1604:AL1604)+((30/31)*AM1604)</f>
        <v>33937.661678263554</v>
      </c>
      <c r="AU1604" s="513">
        <f t="shared" ref="AU1604:AU1667" si="492">((1/31)*AM1604)+AN1604+((21/29*AO1604))</f>
        <v>8298.1903326470892</v>
      </c>
      <c r="AV1604" s="513">
        <f t="shared" ref="AV1604:AV1667" si="493">((8/29)*AO1604)+SUM(AP1604:AR1604)</f>
        <v>14053.034482758621</v>
      </c>
      <c r="AW1604" s="366">
        <v>0</v>
      </c>
      <c r="AX1604" s="366">
        <v>0</v>
      </c>
      <c r="AY1604" s="366">
        <v>0</v>
      </c>
      <c r="AZ1604" s="366">
        <v>0</v>
      </c>
      <c r="BA1604" s="366">
        <v>0</v>
      </c>
      <c r="BB1604" s="366">
        <v>0</v>
      </c>
      <c r="BC1604" s="366">
        <v>0</v>
      </c>
      <c r="BD1604" s="366">
        <v>0</v>
      </c>
      <c r="BE1604" s="366">
        <v>0</v>
      </c>
      <c r="BF1604" s="366">
        <v>0</v>
      </c>
      <c r="BG1604" s="366">
        <v>0</v>
      </c>
      <c r="BH1604" s="366">
        <v>0</v>
      </c>
      <c r="BI1604" s="411">
        <f t="shared" ref="BI1604:BI1667" si="494">SUM(AW1604:BH1604)</f>
        <v>0</v>
      </c>
      <c r="BJ1604" s="366">
        <v>4008.9587577043144</v>
      </c>
      <c r="BK1604" s="366">
        <v>5613.2649079293496</v>
      </c>
      <c r="BL1604" s="366">
        <v>4163.0710603848702</v>
      </c>
      <c r="BM1604" s="366">
        <v>5047.5722312203297</v>
      </c>
      <c r="BN1604" s="366">
        <v>5233.7164762553966</v>
      </c>
      <c r="BO1604" s="366">
        <v>4588.3087281141534</v>
      </c>
      <c r="BP1604" s="366">
        <v>5458.8618338769729</v>
      </c>
      <c r="BQ1604" s="366">
        <v>4460.1324981838725</v>
      </c>
      <c r="BR1604" s="366">
        <v>5057</v>
      </c>
      <c r="BS1604" s="366">
        <v>3396</v>
      </c>
      <c r="BT1604" s="366">
        <v>4807</v>
      </c>
      <c r="BU1604" s="366">
        <v>4455</v>
      </c>
      <c r="BV1604" s="411">
        <f t="shared" ref="BV1604:BV1667" si="495">SUM(BJ1604:BU1604)</f>
        <v>56288.886493669255</v>
      </c>
      <c r="BW1604" s="366">
        <v>0</v>
      </c>
      <c r="BX1604" s="366">
        <v>0</v>
      </c>
      <c r="BY1604" s="366">
        <v>0</v>
      </c>
      <c r="BZ1604" s="366">
        <v>0</v>
      </c>
      <c r="CA1604" s="366">
        <v>0</v>
      </c>
      <c r="CB1604" s="366">
        <v>0</v>
      </c>
      <c r="CC1604" s="366">
        <v>0</v>
      </c>
      <c r="CD1604" s="366">
        <v>0</v>
      </c>
      <c r="CE1604" s="366">
        <v>0</v>
      </c>
      <c r="CF1604" s="366">
        <v>0</v>
      </c>
      <c r="CG1604" s="366">
        <v>0</v>
      </c>
      <c r="CH1604" s="366">
        <v>0</v>
      </c>
      <c r="CI1604" s="411">
        <f t="shared" ref="CI1604:CI1667" si="496">SUM(BW1604:CH1604)</f>
        <v>0</v>
      </c>
      <c r="CJ1604" s="366">
        <v>4008.9587577043144</v>
      </c>
      <c r="CK1604" s="366">
        <v>5613.2649079293496</v>
      </c>
      <c r="CL1604" s="366">
        <v>4163.0710603848702</v>
      </c>
      <c r="CM1604" s="366">
        <v>5047.5722312203297</v>
      </c>
      <c r="CN1604" s="366">
        <v>5233.7164762553966</v>
      </c>
      <c r="CO1604" s="366">
        <v>4588.3087281141534</v>
      </c>
      <c r="CP1604" s="366">
        <v>5458.8618338769729</v>
      </c>
      <c r="CQ1604" s="366">
        <v>4460.1324981838725</v>
      </c>
      <c r="CR1604" s="366">
        <v>5057</v>
      </c>
      <c r="CS1604" s="366">
        <v>3396</v>
      </c>
      <c r="CT1604" s="366">
        <v>4807</v>
      </c>
      <c r="CU1604" s="366">
        <v>4455</v>
      </c>
      <c r="CV1604" s="411">
        <f t="shared" ref="CV1604:CV1667" si="497">SUM(CJ1604:CU1604)</f>
        <v>56288.886493669255</v>
      </c>
      <c r="CW1604" s="366">
        <v>0</v>
      </c>
      <c r="CX1604" s="366">
        <v>0</v>
      </c>
      <c r="CY1604" s="366">
        <v>0</v>
      </c>
      <c r="CZ1604" s="366">
        <v>0</v>
      </c>
      <c r="DA1604" s="366">
        <v>0</v>
      </c>
      <c r="DB1604" s="366">
        <v>0</v>
      </c>
      <c r="DC1604" s="366">
        <v>0</v>
      </c>
      <c r="DD1604" s="366">
        <v>0</v>
      </c>
      <c r="DE1604" s="366">
        <v>0</v>
      </c>
      <c r="DF1604" s="366">
        <v>0</v>
      </c>
      <c r="DG1604" s="366">
        <v>0</v>
      </c>
      <c r="DH1604" s="366">
        <v>0</v>
      </c>
      <c r="DI1604" s="411">
        <f t="shared" ref="DI1604:DI1667" si="498">SUM(CW1604:DH1604)</f>
        <v>0</v>
      </c>
      <c r="DJ1604" s="366">
        <v>4008.9587577043144</v>
      </c>
      <c r="DK1604" s="366">
        <v>5613.2649079293496</v>
      </c>
      <c r="DL1604" s="366">
        <v>4163.0710603848702</v>
      </c>
      <c r="DM1604" s="366">
        <v>5047.5722312203297</v>
      </c>
      <c r="DN1604" s="366">
        <v>5233.7164762553966</v>
      </c>
      <c r="DO1604" s="366">
        <v>4588.3087281141534</v>
      </c>
      <c r="DP1604" s="366">
        <v>5458.8618338769729</v>
      </c>
      <c r="DQ1604" s="366">
        <v>4460.1324981838725</v>
      </c>
      <c r="DR1604" s="366">
        <v>5057</v>
      </c>
      <c r="DS1604" s="366">
        <v>3396</v>
      </c>
      <c r="DT1604" s="366">
        <v>4807</v>
      </c>
      <c r="DU1604" s="366">
        <v>4455</v>
      </c>
      <c r="DV1604" s="411">
        <f t="shared" ref="DV1604:DV1667" si="499">SUM(DJ1604:DU1604)</f>
        <v>56288.886493669255</v>
      </c>
      <c r="DW1604" s="366">
        <v>4008.9587577043144</v>
      </c>
      <c r="DX1604" s="366">
        <v>5613.2649079293496</v>
      </c>
      <c r="DY1604" s="366">
        <v>4163.0710603848702</v>
      </c>
      <c r="DZ1604" s="366">
        <v>5047.5722312203297</v>
      </c>
      <c r="EA1604" s="366">
        <v>5233.7164762553966</v>
      </c>
      <c r="EB1604" s="366">
        <v>4588.3087281141534</v>
      </c>
      <c r="EC1604" s="366">
        <v>5458.8618338769729</v>
      </c>
      <c r="ED1604" s="366">
        <v>4460.1324981838725</v>
      </c>
      <c r="EE1604" s="366">
        <v>5057</v>
      </c>
      <c r="EF1604" s="366">
        <v>3396</v>
      </c>
      <c r="EG1604" s="366">
        <v>4807</v>
      </c>
      <c r="EH1604" s="366">
        <v>4455</v>
      </c>
      <c r="EI1604" s="411">
        <f t="shared" ref="EI1604:EI1667" si="500">SUM(DW1604:EH1604)</f>
        <v>56288.886493669255</v>
      </c>
      <c r="EK1604" s="411">
        <f t="shared" ref="EK1604:EK1667" si="501">P1604+AF1604+BI1604+CI1604+DI1604</f>
        <v>56288.886493669263</v>
      </c>
      <c r="EL1604" s="7">
        <f t="shared" ref="EL1604:EL1667" si="502">EI1604-EK1604</f>
        <v>0</v>
      </c>
    </row>
    <row r="1605" spans="1:142">
      <c r="A1605" s="365" t="str">
        <f t="shared" si="487"/>
        <v xml:space="preserve"> 330</v>
      </c>
      <c r="B1605" s="366" t="s">
        <v>1000</v>
      </c>
      <c r="C1605" s="366" t="s">
        <v>1233</v>
      </c>
      <c r="D1605" s="366">
        <v>3677.5</v>
      </c>
      <c r="E1605" s="366">
        <v>3642.55</v>
      </c>
      <c r="F1605" s="366">
        <v>3610.5</v>
      </c>
      <c r="G1605" s="366">
        <v>3720.9</v>
      </c>
      <c r="H1605" s="366">
        <v>3567.9</v>
      </c>
      <c r="I1605" s="366">
        <v>3694.4</v>
      </c>
      <c r="J1605" s="366">
        <v>3740.95</v>
      </c>
      <c r="K1605" s="366">
        <v>2971.95</v>
      </c>
      <c r="L1605" s="366">
        <v>3394.4</v>
      </c>
      <c r="M1605" s="366">
        <v>1989.5</v>
      </c>
      <c r="N1605" s="366">
        <v>3348.1000000000004</v>
      </c>
      <c r="O1605" s="366">
        <v>3148.1000000000004</v>
      </c>
      <c r="P1605" s="411">
        <f t="shared" si="488"/>
        <v>40506.75</v>
      </c>
      <c r="Q1605" s="411">
        <f t="shared" si="484"/>
        <v>25534.024193548386</v>
      </c>
      <c r="R1605" s="411">
        <f t="shared" si="485"/>
        <v>5550.6395995550611</v>
      </c>
      <c r="S1605" s="411">
        <f t="shared" si="486"/>
        <v>9422.0862068965525</v>
      </c>
      <c r="T1605" s="366">
        <v>-480.85086048186986</v>
      </c>
      <c r="U1605" s="366">
        <v>733.86226249530228</v>
      </c>
      <c r="V1605" s="366">
        <v>-467.30299800929015</v>
      </c>
      <c r="W1605" s="366">
        <v>178.91551394263388</v>
      </c>
      <c r="X1605" s="366">
        <v>313.49202154055911</v>
      </c>
      <c r="Y1605" s="366">
        <v>-275.47144712688032</v>
      </c>
      <c r="Z1605" s="366">
        <v>1.9622392672399656</v>
      </c>
      <c r="AA1605" s="366">
        <v>-1.9094940673176097</v>
      </c>
      <c r="AB1605" s="366">
        <v>0</v>
      </c>
      <c r="AC1605" s="366">
        <v>0</v>
      </c>
      <c r="AD1605" s="366">
        <v>0</v>
      </c>
      <c r="AE1605" s="366">
        <v>0</v>
      </c>
      <c r="AF1605" s="411">
        <f t="shared" si="489"/>
        <v>2.6972375603772889</v>
      </c>
      <c r="AG1605" s="366">
        <v>3196.6491395181301</v>
      </c>
      <c r="AH1605" s="366">
        <v>4376.4122624953025</v>
      </c>
      <c r="AI1605" s="366">
        <v>3143.1970019907099</v>
      </c>
      <c r="AJ1605" s="366">
        <v>3899.815513942634</v>
      </c>
      <c r="AK1605" s="366">
        <v>3881.3920215405592</v>
      </c>
      <c r="AL1605" s="366">
        <v>3418.9285528731198</v>
      </c>
      <c r="AM1605" s="366">
        <v>3742.9122392672398</v>
      </c>
      <c r="AN1605" s="366">
        <v>2970.0405059326822</v>
      </c>
      <c r="AO1605" s="366">
        <v>3394.4</v>
      </c>
      <c r="AP1605" s="366">
        <v>1989.5</v>
      </c>
      <c r="AQ1605" s="366">
        <v>3348.1000000000004</v>
      </c>
      <c r="AR1605" s="366">
        <v>3148.1000000000004</v>
      </c>
      <c r="AS1605" s="411">
        <f t="shared" si="490"/>
        <v>40509.447237560373</v>
      </c>
      <c r="AT1605" s="514">
        <f t="shared" si="491"/>
        <v>25538.567627135202</v>
      </c>
      <c r="AU1605" s="514">
        <f t="shared" si="492"/>
        <v>5548.7934035286216</v>
      </c>
      <c r="AV1605" s="514">
        <f t="shared" si="493"/>
        <v>9422.0862068965525</v>
      </c>
      <c r="AW1605" s="366">
        <v>0</v>
      </c>
      <c r="AX1605" s="366">
        <v>0</v>
      </c>
      <c r="AY1605" s="366">
        <v>0</v>
      </c>
      <c r="AZ1605" s="366">
        <v>0</v>
      </c>
      <c r="BA1605" s="366">
        <v>0</v>
      </c>
      <c r="BB1605" s="366">
        <v>0</v>
      </c>
      <c r="BC1605" s="366">
        <v>0</v>
      </c>
      <c r="BD1605" s="366">
        <v>0</v>
      </c>
      <c r="BE1605" s="366">
        <v>0</v>
      </c>
      <c r="BF1605" s="366">
        <v>0</v>
      </c>
      <c r="BG1605" s="366">
        <v>0</v>
      </c>
      <c r="BH1605" s="366">
        <v>0</v>
      </c>
      <c r="BI1605" s="411">
        <f t="shared" si="494"/>
        <v>0</v>
      </c>
      <c r="BJ1605" s="366">
        <v>3196.6491395181301</v>
      </c>
      <c r="BK1605" s="366">
        <v>4376.4122624953025</v>
      </c>
      <c r="BL1605" s="366">
        <v>3143.1970019907099</v>
      </c>
      <c r="BM1605" s="366">
        <v>3899.815513942634</v>
      </c>
      <c r="BN1605" s="366">
        <v>3881.3920215405592</v>
      </c>
      <c r="BO1605" s="366">
        <v>3418.9285528731198</v>
      </c>
      <c r="BP1605" s="366">
        <v>3742.9122392672398</v>
      </c>
      <c r="BQ1605" s="366">
        <v>2970.0405059326822</v>
      </c>
      <c r="BR1605" s="366">
        <v>3394.4</v>
      </c>
      <c r="BS1605" s="366">
        <v>1989.5</v>
      </c>
      <c r="BT1605" s="366">
        <v>3348.1000000000004</v>
      </c>
      <c r="BU1605" s="366">
        <v>3148.1000000000004</v>
      </c>
      <c r="BV1605" s="411">
        <f t="shared" si="495"/>
        <v>40509.447237560373</v>
      </c>
      <c r="BW1605" s="366">
        <v>0</v>
      </c>
      <c r="BX1605" s="366">
        <v>0</v>
      </c>
      <c r="BY1605" s="366">
        <v>0</v>
      </c>
      <c r="BZ1605" s="366">
        <v>0</v>
      </c>
      <c r="CA1605" s="366">
        <v>0</v>
      </c>
      <c r="CB1605" s="366">
        <v>0</v>
      </c>
      <c r="CC1605" s="366">
        <v>0</v>
      </c>
      <c r="CD1605" s="366">
        <v>0</v>
      </c>
      <c r="CE1605" s="366">
        <v>0</v>
      </c>
      <c r="CF1605" s="366">
        <v>0</v>
      </c>
      <c r="CG1605" s="366">
        <v>0</v>
      </c>
      <c r="CH1605" s="366">
        <v>0</v>
      </c>
      <c r="CI1605" s="411">
        <f t="shared" si="496"/>
        <v>0</v>
      </c>
      <c r="CJ1605" s="366">
        <v>3196.6491395181301</v>
      </c>
      <c r="CK1605" s="366">
        <v>4376.4122624953025</v>
      </c>
      <c r="CL1605" s="366">
        <v>3143.1970019907099</v>
      </c>
      <c r="CM1605" s="366">
        <v>3899.815513942634</v>
      </c>
      <c r="CN1605" s="366">
        <v>3881.3920215405592</v>
      </c>
      <c r="CO1605" s="366">
        <v>3418.9285528731198</v>
      </c>
      <c r="CP1605" s="366">
        <v>3742.9122392672398</v>
      </c>
      <c r="CQ1605" s="366">
        <v>2970.0405059326822</v>
      </c>
      <c r="CR1605" s="366">
        <v>3394.4</v>
      </c>
      <c r="CS1605" s="366">
        <v>1989.5</v>
      </c>
      <c r="CT1605" s="366">
        <v>3348.1000000000004</v>
      </c>
      <c r="CU1605" s="366">
        <v>3148.1000000000004</v>
      </c>
      <c r="CV1605" s="411">
        <f t="shared" si="497"/>
        <v>40509.447237560373</v>
      </c>
      <c r="CW1605" s="366">
        <v>0</v>
      </c>
      <c r="CX1605" s="366">
        <v>0</v>
      </c>
      <c r="CY1605" s="366">
        <v>0</v>
      </c>
      <c r="CZ1605" s="366">
        <v>0</v>
      </c>
      <c r="DA1605" s="366">
        <v>0</v>
      </c>
      <c r="DB1605" s="366">
        <v>0</v>
      </c>
      <c r="DC1605" s="366">
        <v>0</v>
      </c>
      <c r="DD1605" s="366">
        <v>0</v>
      </c>
      <c r="DE1605" s="366">
        <v>0</v>
      </c>
      <c r="DF1605" s="366">
        <v>0</v>
      </c>
      <c r="DG1605" s="366">
        <v>0</v>
      </c>
      <c r="DH1605" s="366">
        <v>0</v>
      </c>
      <c r="DI1605" s="411">
        <f t="shared" si="498"/>
        <v>0</v>
      </c>
      <c r="DJ1605" s="366">
        <v>3196.6491395181301</v>
      </c>
      <c r="DK1605" s="366">
        <v>4376.4122624953025</v>
      </c>
      <c r="DL1605" s="366">
        <v>3143.1970019907099</v>
      </c>
      <c r="DM1605" s="366">
        <v>3899.815513942634</v>
      </c>
      <c r="DN1605" s="366">
        <v>3881.3920215405592</v>
      </c>
      <c r="DO1605" s="366">
        <v>3418.9285528731198</v>
      </c>
      <c r="DP1605" s="366">
        <v>3742.9122392672398</v>
      </c>
      <c r="DQ1605" s="366">
        <v>2970.0405059326822</v>
      </c>
      <c r="DR1605" s="366">
        <v>3394.4</v>
      </c>
      <c r="DS1605" s="366">
        <v>1989.5</v>
      </c>
      <c r="DT1605" s="366">
        <v>3348.1000000000004</v>
      </c>
      <c r="DU1605" s="366">
        <v>3148.1000000000004</v>
      </c>
      <c r="DV1605" s="411">
        <f t="shared" si="499"/>
        <v>40509.447237560373</v>
      </c>
      <c r="DW1605" s="366">
        <v>3196.6491395181301</v>
      </c>
      <c r="DX1605" s="366">
        <v>4376.4122624953025</v>
      </c>
      <c r="DY1605" s="366">
        <v>3143.1970019907099</v>
      </c>
      <c r="DZ1605" s="366">
        <v>3899.815513942634</v>
      </c>
      <c r="EA1605" s="366">
        <v>3881.3920215405592</v>
      </c>
      <c r="EB1605" s="366">
        <v>3418.9285528731198</v>
      </c>
      <c r="EC1605" s="366">
        <v>3742.9122392672398</v>
      </c>
      <c r="ED1605" s="366">
        <v>2970.0405059326822</v>
      </c>
      <c r="EE1605" s="366">
        <v>3394.4</v>
      </c>
      <c r="EF1605" s="366">
        <v>1989.5</v>
      </c>
      <c r="EG1605" s="366">
        <v>3348.1000000000004</v>
      </c>
      <c r="EH1605" s="366">
        <v>3148.1000000000004</v>
      </c>
      <c r="EI1605" s="411">
        <f t="shared" si="500"/>
        <v>40509.447237560373</v>
      </c>
      <c r="EK1605" s="411">
        <f t="shared" si="501"/>
        <v>40509.44723756038</v>
      </c>
      <c r="EL1605" s="7">
        <f t="shared" si="502"/>
        <v>0</v>
      </c>
    </row>
    <row r="1606" spans="1:142">
      <c r="A1606" s="365" t="str">
        <f t="shared" si="487"/>
        <v xml:space="preserve"> 330</v>
      </c>
      <c r="B1606" s="366" t="s">
        <v>1000</v>
      </c>
      <c r="C1606" s="366" t="s">
        <v>1001</v>
      </c>
      <c r="D1606" s="366">
        <v>4612</v>
      </c>
      <c r="E1606" s="366">
        <v>4672</v>
      </c>
      <c r="F1606" s="366">
        <v>4782</v>
      </c>
      <c r="G1606" s="366">
        <v>4816</v>
      </c>
      <c r="H1606" s="366">
        <v>4811</v>
      </c>
      <c r="I1606" s="366">
        <v>4958</v>
      </c>
      <c r="J1606" s="366">
        <v>5456</v>
      </c>
      <c r="K1606" s="366">
        <v>4463</v>
      </c>
      <c r="L1606" s="366">
        <v>5057</v>
      </c>
      <c r="M1606" s="366">
        <v>3396</v>
      </c>
      <c r="N1606" s="366">
        <v>4807</v>
      </c>
      <c r="O1606" s="366">
        <v>4455</v>
      </c>
      <c r="P1606" s="411">
        <f t="shared" si="488"/>
        <v>56285</v>
      </c>
      <c r="Q1606" s="411">
        <f t="shared" si="484"/>
        <v>33931</v>
      </c>
      <c r="R1606" s="411">
        <f t="shared" si="485"/>
        <v>8300.9655172413804</v>
      </c>
      <c r="S1606" s="411">
        <f t="shared" si="486"/>
        <v>14053.034482758621</v>
      </c>
      <c r="T1606" s="366">
        <v>-603.04124229568561</v>
      </c>
      <c r="U1606" s="366">
        <v>941.26490792934965</v>
      </c>
      <c r="V1606" s="366">
        <v>-618.92893961512982</v>
      </c>
      <c r="W1606" s="366">
        <v>231.57223122032974</v>
      </c>
      <c r="X1606" s="366">
        <v>422.71647625539663</v>
      </c>
      <c r="Y1606" s="366">
        <v>-369.69127188584662</v>
      </c>
      <c r="Z1606" s="366">
        <v>2.8618338769729235</v>
      </c>
      <c r="AA1606" s="366">
        <v>-2.8675018161275148</v>
      </c>
      <c r="AB1606" s="366">
        <v>0</v>
      </c>
      <c r="AC1606" s="366">
        <v>0</v>
      </c>
      <c r="AD1606" s="366">
        <v>0</v>
      </c>
      <c r="AE1606" s="366">
        <v>0</v>
      </c>
      <c r="AF1606" s="411">
        <f t="shared" si="489"/>
        <v>3.8864936692593801</v>
      </c>
      <c r="AG1606" s="366">
        <v>4008.9587577043144</v>
      </c>
      <c r="AH1606" s="366">
        <v>5613.2649079293496</v>
      </c>
      <c r="AI1606" s="366">
        <v>4163.0710603848702</v>
      </c>
      <c r="AJ1606" s="366">
        <v>5047.5722312203297</v>
      </c>
      <c r="AK1606" s="366">
        <v>5233.7164762553966</v>
      </c>
      <c r="AL1606" s="366">
        <v>4588.3087281141534</v>
      </c>
      <c r="AM1606" s="366">
        <v>5458.8618338769729</v>
      </c>
      <c r="AN1606" s="366">
        <v>4460.1324981838725</v>
      </c>
      <c r="AO1606" s="366">
        <v>5057</v>
      </c>
      <c r="AP1606" s="366">
        <v>3396</v>
      </c>
      <c r="AQ1606" s="366">
        <v>4807</v>
      </c>
      <c r="AR1606" s="366">
        <v>4455</v>
      </c>
      <c r="AS1606" s="411">
        <f t="shared" si="490"/>
        <v>56288.886493669255</v>
      </c>
      <c r="AT1606" s="411">
        <f t="shared" si="491"/>
        <v>33937.661678263554</v>
      </c>
      <c r="AU1606" s="411">
        <f t="shared" si="492"/>
        <v>8298.1903326470892</v>
      </c>
      <c r="AV1606" s="411">
        <f t="shared" si="493"/>
        <v>14053.034482758621</v>
      </c>
      <c r="AW1606" s="366">
        <v>0</v>
      </c>
      <c r="AX1606" s="366">
        <v>0</v>
      </c>
      <c r="AY1606" s="366">
        <v>0</v>
      </c>
      <c r="AZ1606" s="366">
        <v>0</v>
      </c>
      <c r="BA1606" s="366">
        <v>0</v>
      </c>
      <c r="BB1606" s="366">
        <v>0</v>
      </c>
      <c r="BC1606" s="366">
        <v>0</v>
      </c>
      <c r="BD1606" s="366">
        <v>0</v>
      </c>
      <c r="BE1606" s="366">
        <v>0</v>
      </c>
      <c r="BF1606" s="366">
        <v>0</v>
      </c>
      <c r="BG1606" s="366">
        <v>0</v>
      </c>
      <c r="BH1606" s="366">
        <v>0</v>
      </c>
      <c r="BI1606" s="411">
        <f t="shared" si="494"/>
        <v>0</v>
      </c>
      <c r="BJ1606" s="366">
        <v>4008.9587577043144</v>
      </c>
      <c r="BK1606" s="366">
        <v>5613.2649079293496</v>
      </c>
      <c r="BL1606" s="366">
        <v>4163.0710603848702</v>
      </c>
      <c r="BM1606" s="366">
        <v>5047.5722312203297</v>
      </c>
      <c r="BN1606" s="366">
        <v>5233.7164762553966</v>
      </c>
      <c r="BO1606" s="366">
        <v>4588.3087281141534</v>
      </c>
      <c r="BP1606" s="366">
        <v>5458.8618338769729</v>
      </c>
      <c r="BQ1606" s="366">
        <v>4460.1324981838725</v>
      </c>
      <c r="BR1606" s="366">
        <v>5057</v>
      </c>
      <c r="BS1606" s="366">
        <v>3396</v>
      </c>
      <c r="BT1606" s="366">
        <v>4807</v>
      </c>
      <c r="BU1606" s="366">
        <v>4455</v>
      </c>
      <c r="BV1606" s="411">
        <f t="shared" si="495"/>
        <v>56288.886493669255</v>
      </c>
      <c r="BW1606" s="366">
        <v>0</v>
      </c>
      <c r="BX1606" s="366">
        <v>0</v>
      </c>
      <c r="BY1606" s="366">
        <v>0</v>
      </c>
      <c r="BZ1606" s="366">
        <v>0</v>
      </c>
      <c r="CA1606" s="366">
        <v>0</v>
      </c>
      <c r="CB1606" s="366">
        <v>0</v>
      </c>
      <c r="CC1606" s="366">
        <v>0</v>
      </c>
      <c r="CD1606" s="366">
        <v>0</v>
      </c>
      <c r="CE1606" s="366">
        <v>0</v>
      </c>
      <c r="CF1606" s="366">
        <v>0</v>
      </c>
      <c r="CG1606" s="366">
        <v>0</v>
      </c>
      <c r="CH1606" s="366">
        <v>0</v>
      </c>
      <c r="CI1606" s="411">
        <f t="shared" si="496"/>
        <v>0</v>
      </c>
      <c r="CJ1606" s="366">
        <v>4008.9587577043144</v>
      </c>
      <c r="CK1606" s="366">
        <v>5613.2649079293496</v>
      </c>
      <c r="CL1606" s="366">
        <v>4163.0710603848702</v>
      </c>
      <c r="CM1606" s="366">
        <v>5047.5722312203297</v>
      </c>
      <c r="CN1606" s="366">
        <v>5233.7164762553966</v>
      </c>
      <c r="CO1606" s="366">
        <v>4588.3087281141534</v>
      </c>
      <c r="CP1606" s="366">
        <v>5458.8618338769729</v>
      </c>
      <c r="CQ1606" s="366">
        <v>4460.1324981838725</v>
      </c>
      <c r="CR1606" s="366">
        <v>5057</v>
      </c>
      <c r="CS1606" s="366">
        <v>3396</v>
      </c>
      <c r="CT1606" s="366">
        <v>4807</v>
      </c>
      <c r="CU1606" s="366">
        <v>4455</v>
      </c>
      <c r="CV1606" s="411">
        <f t="shared" si="497"/>
        <v>56288.886493669255</v>
      </c>
      <c r="CW1606" s="366">
        <v>0</v>
      </c>
      <c r="CX1606" s="366">
        <v>0</v>
      </c>
      <c r="CY1606" s="366">
        <v>0</v>
      </c>
      <c r="CZ1606" s="366">
        <v>0</v>
      </c>
      <c r="DA1606" s="366">
        <v>0</v>
      </c>
      <c r="DB1606" s="366">
        <v>0</v>
      </c>
      <c r="DC1606" s="366">
        <v>0</v>
      </c>
      <c r="DD1606" s="366">
        <v>0</v>
      </c>
      <c r="DE1606" s="366">
        <v>0</v>
      </c>
      <c r="DF1606" s="366">
        <v>0</v>
      </c>
      <c r="DG1606" s="366">
        <v>0</v>
      </c>
      <c r="DH1606" s="366">
        <v>0</v>
      </c>
      <c r="DI1606" s="411">
        <f t="shared" si="498"/>
        <v>0</v>
      </c>
      <c r="DJ1606" s="366">
        <v>4008.9587577043144</v>
      </c>
      <c r="DK1606" s="366">
        <v>5613.2649079293496</v>
      </c>
      <c r="DL1606" s="366">
        <v>4163.0710603848702</v>
      </c>
      <c r="DM1606" s="366">
        <v>5047.5722312203297</v>
      </c>
      <c r="DN1606" s="366">
        <v>5233.7164762553966</v>
      </c>
      <c r="DO1606" s="366">
        <v>4588.3087281141534</v>
      </c>
      <c r="DP1606" s="366">
        <v>5458.8618338769729</v>
      </c>
      <c r="DQ1606" s="366">
        <v>4460.1324981838725</v>
      </c>
      <c r="DR1606" s="366">
        <v>5057</v>
      </c>
      <c r="DS1606" s="366">
        <v>3396</v>
      </c>
      <c r="DT1606" s="366">
        <v>4807</v>
      </c>
      <c r="DU1606" s="366">
        <v>4455</v>
      </c>
      <c r="DV1606" s="411">
        <f t="shared" si="499"/>
        <v>56288.886493669255</v>
      </c>
      <c r="DW1606" s="366">
        <v>4008.9587577043144</v>
      </c>
      <c r="DX1606" s="366">
        <v>5613.2649079293496</v>
      </c>
      <c r="DY1606" s="366">
        <v>4163.0710603848702</v>
      </c>
      <c r="DZ1606" s="366">
        <v>5047.5722312203297</v>
      </c>
      <c r="EA1606" s="366">
        <v>5233.7164762553966</v>
      </c>
      <c r="EB1606" s="366">
        <v>4588.3087281141534</v>
      </c>
      <c r="EC1606" s="366">
        <v>5458.8618338769729</v>
      </c>
      <c r="ED1606" s="366">
        <v>4460.1324981838725</v>
      </c>
      <c r="EE1606" s="366">
        <v>5057</v>
      </c>
      <c r="EF1606" s="366">
        <v>3396</v>
      </c>
      <c r="EG1606" s="366">
        <v>4807</v>
      </c>
      <c r="EH1606" s="366">
        <v>4455</v>
      </c>
      <c r="EI1606" s="411">
        <f t="shared" si="500"/>
        <v>56288.886493669255</v>
      </c>
      <c r="EK1606" s="411">
        <f t="shared" si="501"/>
        <v>56288.886493669263</v>
      </c>
      <c r="EL1606" s="7">
        <f t="shared" si="502"/>
        <v>0</v>
      </c>
    </row>
    <row r="1607" spans="1:142">
      <c r="A1607" s="365" t="str">
        <f t="shared" si="487"/>
        <v xml:space="preserve"> 330</v>
      </c>
      <c r="B1607" s="366" t="s">
        <v>1000</v>
      </c>
      <c r="C1607" s="366" t="s">
        <v>1002</v>
      </c>
      <c r="D1607" s="366">
        <v>1249300</v>
      </c>
      <c r="E1607" s="366">
        <v>938400</v>
      </c>
      <c r="F1607" s="366">
        <v>110250</v>
      </c>
      <c r="G1607" s="366">
        <v>0</v>
      </c>
      <c r="H1607" s="366">
        <v>152250</v>
      </c>
      <c r="I1607" s="366">
        <v>192500</v>
      </c>
      <c r="J1607" s="366">
        <v>288750</v>
      </c>
      <c r="K1607" s="366">
        <v>962400</v>
      </c>
      <c r="L1607" s="366">
        <v>1080000</v>
      </c>
      <c r="M1607" s="366">
        <v>185500</v>
      </c>
      <c r="N1607" s="366">
        <v>0</v>
      </c>
      <c r="O1607" s="366">
        <v>94500</v>
      </c>
      <c r="P1607" s="411">
        <f t="shared" si="488"/>
        <v>5253850</v>
      </c>
      <c r="Q1607" s="411">
        <f t="shared" si="484"/>
        <v>2922135.4838709678</v>
      </c>
      <c r="R1607" s="411">
        <f t="shared" si="485"/>
        <v>1753783.4816462738</v>
      </c>
      <c r="S1607" s="411">
        <f t="shared" si="486"/>
        <v>577931.03448275861</v>
      </c>
      <c r="T1607" s="366">
        <v>-163352</v>
      </c>
      <c r="U1607" s="366">
        <v>189058.85907553555</v>
      </c>
      <c r="V1607" s="366">
        <v>-14269.534837425352</v>
      </c>
      <c r="W1607" s="366">
        <v>0</v>
      </c>
      <c r="X1607" s="366">
        <v>13377.381731424684</v>
      </c>
      <c r="Y1607" s="366">
        <v>-14353.684920941014</v>
      </c>
      <c r="Z1607" s="366">
        <v>151.45794207765721</v>
      </c>
      <c r="AA1607" s="366">
        <v>-618.3472435225267</v>
      </c>
      <c r="AB1607" s="366">
        <v>0</v>
      </c>
      <c r="AC1607" s="366">
        <v>0</v>
      </c>
      <c r="AD1607" s="366">
        <v>0</v>
      </c>
      <c r="AE1607" s="366">
        <v>0</v>
      </c>
      <c r="AF1607" s="411">
        <f t="shared" si="489"/>
        <v>9994.1317471490038</v>
      </c>
      <c r="AG1607" s="366">
        <v>1085948</v>
      </c>
      <c r="AH1607" s="366">
        <v>1127458.8590755356</v>
      </c>
      <c r="AI1607" s="366">
        <v>95980.465162574648</v>
      </c>
      <c r="AJ1607" s="366">
        <v>0</v>
      </c>
      <c r="AK1607" s="366">
        <v>165627.38173142468</v>
      </c>
      <c r="AL1607" s="366">
        <v>178146.31507905899</v>
      </c>
      <c r="AM1607" s="366">
        <v>288901.45794207766</v>
      </c>
      <c r="AN1607" s="366">
        <v>961781.65275647747</v>
      </c>
      <c r="AO1607" s="366">
        <v>1080000</v>
      </c>
      <c r="AP1607" s="366">
        <v>185500</v>
      </c>
      <c r="AQ1607" s="366">
        <v>0</v>
      </c>
      <c r="AR1607" s="366">
        <v>94500</v>
      </c>
      <c r="AS1607" s="411">
        <f t="shared" si="490"/>
        <v>5263844.1317471489</v>
      </c>
      <c r="AT1607" s="411">
        <f t="shared" si="491"/>
        <v>2932743.0771215721</v>
      </c>
      <c r="AU1607" s="411">
        <f t="shared" si="492"/>
        <v>1753170.0201428181</v>
      </c>
      <c r="AV1607" s="411">
        <f t="shared" si="493"/>
        <v>577931.03448275861</v>
      </c>
      <c r="AW1607" s="366">
        <v>0</v>
      </c>
      <c r="AX1607" s="366">
        <v>0</v>
      </c>
      <c r="AY1607" s="366">
        <v>0</v>
      </c>
      <c r="AZ1607" s="366">
        <v>0</v>
      </c>
      <c r="BA1607" s="366">
        <v>0</v>
      </c>
      <c r="BB1607" s="366">
        <v>0</v>
      </c>
      <c r="BC1607" s="366">
        <v>0</v>
      </c>
      <c r="BD1607" s="366">
        <v>0</v>
      </c>
      <c r="BE1607" s="366">
        <v>0</v>
      </c>
      <c r="BF1607" s="366">
        <v>0</v>
      </c>
      <c r="BG1607" s="366">
        <v>0</v>
      </c>
      <c r="BH1607" s="366">
        <v>0</v>
      </c>
      <c r="BI1607" s="411">
        <f t="shared" si="494"/>
        <v>0</v>
      </c>
      <c r="BJ1607" s="366">
        <v>1085948</v>
      </c>
      <c r="BK1607" s="366">
        <v>1127458.8590755356</v>
      </c>
      <c r="BL1607" s="366">
        <v>95980.465162574648</v>
      </c>
      <c r="BM1607" s="366">
        <v>0</v>
      </c>
      <c r="BN1607" s="366">
        <v>165627.38173142468</v>
      </c>
      <c r="BO1607" s="366">
        <v>178146.31507905899</v>
      </c>
      <c r="BP1607" s="366">
        <v>288901.45794207766</v>
      </c>
      <c r="BQ1607" s="366">
        <v>961781.65275647747</v>
      </c>
      <c r="BR1607" s="366">
        <v>1080000</v>
      </c>
      <c r="BS1607" s="366">
        <v>185500</v>
      </c>
      <c r="BT1607" s="366">
        <v>0</v>
      </c>
      <c r="BU1607" s="366">
        <v>94500</v>
      </c>
      <c r="BV1607" s="411">
        <f t="shared" si="495"/>
        <v>5263844.1317471489</v>
      </c>
      <c r="BW1607" s="366">
        <v>0</v>
      </c>
      <c r="BX1607" s="366">
        <v>0</v>
      </c>
      <c r="BY1607" s="366">
        <v>0</v>
      </c>
      <c r="BZ1607" s="366">
        <v>0</v>
      </c>
      <c r="CA1607" s="366">
        <v>0</v>
      </c>
      <c r="CB1607" s="366">
        <v>0</v>
      </c>
      <c r="CC1607" s="366">
        <v>0</v>
      </c>
      <c r="CD1607" s="366">
        <v>0</v>
      </c>
      <c r="CE1607" s="366">
        <v>0</v>
      </c>
      <c r="CF1607" s="366">
        <v>0</v>
      </c>
      <c r="CG1607" s="366">
        <v>0</v>
      </c>
      <c r="CH1607" s="366">
        <v>0</v>
      </c>
      <c r="CI1607" s="411">
        <f t="shared" si="496"/>
        <v>0</v>
      </c>
      <c r="CJ1607" s="366">
        <v>1085948</v>
      </c>
      <c r="CK1607" s="366">
        <v>1127458.8590755356</v>
      </c>
      <c r="CL1607" s="366">
        <v>95980.465162574648</v>
      </c>
      <c r="CM1607" s="366">
        <v>0</v>
      </c>
      <c r="CN1607" s="366">
        <v>165627.38173142468</v>
      </c>
      <c r="CO1607" s="366">
        <v>178146.31507905899</v>
      </c>
      <c r="CP1607" s="366">
        <v>288901.45794207766</v>
      </c>
      <c r="CQ1607" s="366">
        <v>961781.65275647747</v>
      </c>
      <c r="CR1607" s="366">
        <v>1080000</v>
      </c>
      <c r="CS1607" s="366">
        <v>185500</v>
      </c>
      <c r="CT1607" s="366">
        <v>0</v>
      </c>
      <c r="CU1607" s="366">
        <v>94500</v>
      </c>
      <c r="CV1607" s="411">
        <f t="shared" si="497"/>
        <v>5263844.1317471489</v>
      </c>
      <c r="CW1607" s="366">
        <v>0</v>
      </c>
      <c r="CX1607" s="366">
        <v>0</v>
      </c>
      <c r="CY1607" s="366">
        <v>0</v>
      </c>
      <c r="CZ1607" s="366">
        <v>0</v>
      </c>
      <c r="DA1607" s="366">
        <v>0</v>
      </c>
      <c r="DB1607" s="366">
        <v>0</v>
      </c>
      <c r="DC1607" s="366">
        <v>0</v>
      </c>
      <c r="DD1607" s="366">
        <v>0</v>
      </c>
      <c r="DE1607" s="366">
        <v>0</v>
      </c>
      <c r="DF1607" s="366">
        <v>0</v>
      </c>
      <c r="DG1607" s="366">
        <v>0</v>
      </c>
      <c r="DH1607" s="366">
        <v>0</v>
      </c>
      <c r="DI1607" s="411">
        <f t="shared" si="498"/>
        <v>0</v>
      </c>
      <c r="DJ1607" s="366">
        <v>1085948</v>
      </c>
      <c r="DK1607" s="366">
        <v>1127458.8590755356</v>
      </c>
      <c r="DL1607" s="366">
        <v>95980.465162574648</v>
      </c>
      <c r="DM1607" s="366">
        <v>0</v>
      </c>
      <c r="DN1607" s="366">
        <v>165627.38173142468</v>
      </c>
      <c r="DO1607" s="366">
        <v>178146.31507905899</v>
      </c>
      <c r="DP1607" s="366">
        <v>288901.45794207766</v>
      </c>
      <c r="DQ1607" s="366">
        <v>961781.65275647747</v>
      </c>
      <c r="DR1607" s="366">
        <v>1080000</v>
      </c>
      <c r="DS1607" s="366">
        <v>185500</v>
      </c>
      <c r="DT1607" s="366">
        <v>0</v>
      </c>
      <c r="DU1607" s="366">
        <v>94500</v>
      </c>
      <c r="DV1607" s="411">
        <f t="shared" si="499"/>
        <v>5263844.1317471489</v>
      </c>
      <c r="DW1607" s="366">
        <v>1085948</v>
      </c>
      <c r="DX1607" s="366">
        <v>1127458.8590755356</v>
      </c>
      <c r="DY1607" s="366">
        <v>95980.465162574648</v>
      </c>
      <c r="DZ1607" s="366">
        <v>0</v>
      </c>
      <c r="EA1607" s="366">
        <v>165627.38173142468</v>
      </c>
      <c r="EB1607" s="366">
        <v>178146.31507905899</v>
      </c>
      <c r="EC1607" s="366">
        <v>288901.45794207766</v>
      </c>
      <c r="ED1607" s="366">
        <v>961781.65275647747</v>
      </c>
      <c r="EE1607" s="366">
        <v>1080000</v>
      </c>
      <c r="EF1607" s="366">
        <v>185500</v>
      </c>
      <c r="EG1607" s="366">
        <v>0</v>
      </c>
      <c r="EH1607" s="366">
        <v>94500</v>
      </c>
      <c r="EI1607" s="411">
        <f t="shared" si="500"/>
        <v>5263844.1317471489</v>
      </c>
      <c r="EK1607" s="411">
        <f t="shared" si="501"/>
        <v>5263844.1317471489</v>
      </c>
      <c r="EL1607" s="7">
        <f t="shared" si="502"/>
        <v>0</v>
      </c>
    </row>
    <row r="1608" spans="1:142">
      <c r="A1608" s="365" t="str">
        <f t="shared" si="487"/>
        <v xml:space="preserve"> 330</v>
      </c>
      <c r="B1608" s="366" t="s">
        <v>1000</v>
      </c>
      <c r="C1608" s="366" t="s">
        <v>1237</v>
      </c>
      <c r="D1608" s="366">
        <v>2</v>
      </c>
      <c r="E1608" s="366">
        <v>2</v>
      </c>
      <c r="F1608" s="366">
        <v>2</v>
      </c>
      <c r="G1608" s="366">
        <v>2</v>
      </c>
      <c r="H1608" s="366">
        <v>2</v>
      </c>
      <c r="I1608" s="366">
        <v>2</v>
      </c>
      <c r="J1608" s="366">
        <v>2</v>
      </c>
      <c r="K1608" s="366">
        <v>2</v>
      </c>
      <c r="L1608" s="366">
        <v>2</v>
      </c>
      <c r="M1608" s="366">
        <v>2</v>
      </c>
      <c r="N1608" s="366">
        <v>2</v>
      </c>
      <c r="O1608" s="366">
        <v>2</v>
      </c>
      <c r="P1608" s="411">
        <f t="shared" si="488"/>
        <v>24</v>
      </c>
      <c r="Q1608" s="411">
        <f t="shared" si="484"/>
        <v>13.935483870967742</v>
      </c>
      <c r="R1608" s="411">
        <f t="shared" si="485"/>
        <v>3.5127919911012233</v>
      </c>
      <c r="S1608" s="411">
        <f t="shared" si="486"/>
        <v>6.5517241379310347</v>
      </c>
      <c r="T1608" s="366">
        <v>0</v>
      </c>
      <c r="U1608" s="366">
        <v>0</v>
      </c>
      <c r="V1608" s="366">
        <v>0</v>
      </c>
      <c r="W1608" s="366">
        <v>0</v>
      </c>
      <c r="X1608" s="366">
        <v>0</v>
      </c>
      <c r="Y1608" s="366">
        <v>0</v>
      </c>
      <c r="Z1608" s="366">
        <v>0</v>
      </c>
      <c r="AA1608" s="366">
        <v>0</v>
      </c>
      <c r="AB1608" s="366">
        <v>0</v>
      </c>
      <c r="AC1608" s="366">
        <v>0</v>
      </c>
      <c r="AD1608" s="366">
        <v>0</v>
      </c>
      <c r="AE1608" s="366">
        <v>0</v>
      </c>
      <c r="AF1608" s="411">
        <f t="shared" si="489"/>
        <v>0</v>
      </c>
      <c r="AG1608" s="366">
        <v>0</v>
      </c>
      <c r="AH1608" s="366">
        <v>0</v>
      </c>
      <c r="AI1608" s="366">
        <v>0</v>
      </c>
      <c r="AJ1608" s="366">
        <v>0</v>
      </c>
      <c r="AK1608" s="366">
        <v>0</v>
      </c>
      <c r="AL1608" s="366">
        <v>0</v>
      </c>
      <c r="AM1608" s="366">
        <v>0</v>
      </c>
      <c r="AN1608" s="366">
        <v>0</v>
      </c>
      <c r="AO1608" s="366">
        <v>0</v>
      </c>
      <c r="AP1608" s="366">
        <v>0</v>
      </c>
      <c r="AQ1608" s="366">
        <v>0</v>
      </c>
      <c r="AR1608" s="366">
        <v>0</v>
      </c>
      <c r="AS1608" s="411">
        <f t="shared" si="490"/>
        <v>0</v>
      </c>
      <c r="AT1608" s="411">
        <f t="shared" si="491"/>
        <v>0</v>
      </c>
      <c r="AU1608" s="411">
        <f t="shared" si="492"/>
        <v>0</v>
      </c>
      <c r="AV1608" s="411">
        <f t="shared" si="493"/>
        <v>0</v>
      </c>
      <c r="AW1608" s="366">
        <v>0</v>
      </c>
      <c r="AX1608" s="366">
        <v>0</v>
      </c>
      <c r="AY1608" s="366">
        <v>0</v>
      </c>
      <c r="AZ1608" s="366">
        <v>0</v>
      </c>
      <c r="BA1608" s="366">
        <v>0</v>
      </c>
      <c r="BB1608" s="366">
        <v>0</v>
      </c>
      <c r="BC1608" s="366">
        <v>0</v>
      </c>
      <c r="BD1608" s="366">
        <v>0</v>
      </c>
      <c r="BE1608" s="366">
        <v>0</v>
      </c>
      <c r="BF1608" s="366">
        <v>0</v>
      </c>
      <c r="BG1608" s="366">
        <v>0</v>
      </c>
      <c r="BH1608" s="366">
        <v>0</v>
      </c>
      <c r="BI1608" s="411">
        <f t="shared" si="494"/>
        <v>0</v>
      </c>
      <c r="BJ1608" s="366">
        <v>0</v>
      </c>
      <c r="BK1608" s="366">
        <v>0</v>
      </c>
      <c r="BL1608" s="366">
        <v>0</v>
      </c>
      <c r="BM1608" s="366">
        <v>0</v>
      </c>
      <c r="BN1608" s="366">
        <v>0</v>
      </c>
      <c r="BO1608" s="366">
        <v>0</v>
      </c>
      <c r="BP1608" s="366">
        <v>0</v>
      </c>
      <c r="BQ1608" s="366">
        <v>0</v>
      </c>
      <c r="BR1608" s="366">
        <v>0</v>
      </c>
      <c r="BS1608" s="366">
        <v>0</v>
      </c>
      <c r="BT1608" s="366">
        <v>0</v>
      </c>
      <c r="BU1608" s="366">
        <v>0</v>
      </c>
      <c r="BV1608" s="411">
        <f t="shared" si="495"/>
        <v>0</v>
      </c>
      <c r="BW1608" s="366">
        <v>0</v>
      </c>
      <c r="BX1608" s="366">
        <v>0</v>
      </c>
      <c r="BY1608" s="366">
        <v>0</v>
      </c>
      <c r="BZ1608" s="366">
        <v>0</v>
      </c>
      <c r="CA1608" s="366">
        <v>0</v>
      </c>
      <c r="CB1608" s="366">
        <v>0</v>
      </c>
      <c r="CC1608" s="366">
        <v>0</v>
      </c>
      <c r="CD1608" s="366">
        <v>0</v>
      </c>
      <c r="CE1608" s="366">
        <v>0</v>
      </c>
      <c r="CF1608" s="366">
        <v>0</v>
      </c>
      <c r="CG1608" s="366">
        <v>0</v>
      </c>
      <c r="CH1608" s="366">
        <v>0</v>
      </c>
      <c r="CI1608" s="411">
        <f t="shared" si="496"/>
        <v>0</v>
      </c>
      <c r="CJ1608" s="366">
        <v>0</v>
      </c>
      <c r="CK1608" s="366">
        <v>0</v>
      </c>
      <c r="CL1608" s="366">
        <v>0</v>
      </c>
      <c r="CM1608" s="366">
        <v>0</v>
      </c>
      <c r="CN1608" s="366">
        <v>0</v>
      </c>
      <c r="CO1608" s="366">
        <v>0</v>
      </c>
      <c r="CP1608" s="366">
        <v>0</v>
      </c>
      <c r="CQ1608" s="366">
        <v>0</v>
      </c>
      <c r="CR1608" s="366">
        <v>0</v>
      </c>
      <c r="CS1608" s="366">
        <v>0</v>
      </c>
      <c r="CT1608" s="366">
        <v>0</v>
      </c>
      <c r="CU1608" s="366">
        <v>0</v>
      </c>
      <c r="CV1608" s="411">
        <f t="shared" si="497"/>
        <v>0</v>
      </c>
      <c r="CW1608" s="366">
        <v>0</v>
      </c>
      <c r="CX1608" s="366">
        <v>0</v>
      </c>
      <c r="CY1608" s="366">
        <v>0</v>
      </c>
      <c r="CZ1608" s="366">
        <v>0</v>
      </c>
      <c r="DA1608" s="366">
        <v>0</v>
      </c>
      <c r="DB1608" s="366">
        <v>0</v>
      </c>
      <c r="DC1608" s="366">
        <v>0</v>
      </c>
      <c r="DD1608" s="366">
        <v>0</v>
      </c>
      <c r="DE1608" s="366">
        <v>0</v>
      </c>
      <c r="DF1608" s="366">
        <v>0</v>
      </c>
      <c r="DG1608" s="366">
        <v>0</v>
      </c>
      <c r="DH1608" s="366">
        <v>0</v>
      </c>
      <c r="DI1608" s="411">
        <f t="shared" si="498"/>
        <v>0</v>
      </c>
      <c r="DJ1608" s="366">
        <v>0</v>
      </c>
      <c r="DK1608" s="366">
        <v>0</v>
      </c>
      <c r="DL1608" s="366">
        <v>0</v>
      </c>
      <c r="DM1608" s="366">
        <v>0</v>
      </c>
      <c r="DN1608" s="366">
        <v>0</v>
      </c>
      <c r="DO1608" s="366">
        <v>0</v>
      </c>
      <c r="DP1608" s="366">
        <v>0</v>
      </c>
      <c r="DQ1608" s="366">
        <v>0</v>
      </c>
      <c r="DR1608" s="366">
        <v>0</v>
      </c>
      <c r="DS1608" s="366">
        <v>0</v>
      </c>
      <c r="DT1608" s="366">
        <v>0</v>
      </c>
      <c r="DU1608" s="366">
        <v>0</v>
      </c>
      <c r="DV1608" s="411">
        <f t="shared" si="499"/>
        <v>0</v>
      </c>
      <c r="DW1608" s="366">
        <v>0</v>
      </c>
      <c r="DX1608" s="366">
        <v>0</v>
      </c>
      <c r="DY1608" s="366">
        <v>0</v>
      </c>
      <c r="DZ1608" s="366">
        <v>0</v>
      </c>
      <c r="EA1608" s="366">
        <v>0</v>
      </c>
      <c r="EB1608" s="366">
        <v>0</v>
      </c>
      <c r="EC1608" s="366">
        <v>0</v>
      </c>
      <c r="ED1608" s="366">
        <v>0</v>
      </c>
      <c r="EE1608" s="366">
        <v>0</v>
      </c>
      <c r="EF1608" s="366">
        <v>0</v>
      </c>
      <c r="EG1608" s="366">
        <v>0</v>
      </c>
      <c r="EH1608" s="366">
        <v>0</v>
      </c>
      <c r="EI1608" s="411">
        <f t="shared" si="500"/>
        <v>0</v>
      </c>
      <c r="EK1608" s="411">
        <f t="shared" si="501"/>
        <v>24</v>
      </c>
      <c r="EL1608" s="7">
        <f t="shared" si="502"/>
        <v>-24</v>
      </c>
    </row>
    <row r="1609" spans="1:142">
      <c r="A1609" s="365" t="str">
        <f t="shared" si="487"/>
        <v xml:space="preserve"> 330</v>
      </c>
      <c r="B1609" s="366" t="s">
        <v>1000</v>
      </c>
      <c r="C1609" s="366" t="s">
        <v>1238</v>
      </c>
      <c r="D1609" s="366">
        <v>2</v>
      </c>
      <c r="E1609" s="366">
        <v>2</v>
      </c>
      <c r="F1609" s="366">
        <v>2</v>
      </c>
      <c r="G1609" s="366">
        <v>2</v>
      </c>
      <c r="H1609" s="366">
        <v>2</v>
      </c>
      <c r="I1609" s="366">
        <v>2</v>
      </c>
      <c r="J1609" s="366">
        <v>2</v>
      </c>
      <c r="K1609" s="366">
        <v>2</v>
      </c>
      <c r="L1609" s="366">
        <v>2</v>
      </c>
      <c r="M1609" s="366">
        <v>2</v>
      </c>
      <c r="N1609" s="366">
        <v>2</v>
      </c>
      <c r="O1609" s="366">
        <v>2</v>
      </c>
      <c r="P1609" s="411">
        <f t="shared" si="488"/>
        <v>24</v>
      </c>
      <c r="Q1609" s="411">
        <f t="shared" si="484"/>
        <v>13.935483870967742</v>
      </c>
      <c r="R1609" s="411">
        <f t="shared" si="485"/>
        <v>3.5127919911012233</v>
      </c>
      <c r="S1609" s="411">
        <f t="shared" si="486"/>
        <v>6.5517241379310347</v>
      </c>
      <c r="T1609" s="366">
        <v>0</v>
      </c>
      <c r="U1609" s="366">
        <v>0</v>
      </c>
      <c r="V1609" s="366">
        <v>0</v>
      </c>
      <c r="W1609" s="366">
        <v>0</v>
      </c>
      <c r="X1609" s="366">
        <v>0</v>
      </c>
      <c r="Y1609" s="366">
        <v>0</v>
      </c>
      <c r="Z1609" s="366">
        <v>0</v>
      </c>
      <c r="AA1609" s="366">
        <v>0</v>
      </c>
      <c r="AB1609" s="366">
        <v>0</v>
      </c>
      <c r="AC1609" s="366">
        <v>0</v>
      </c>
      <c r="AD1609" s="366">
        <v>0</v>
      </c>
      <c r="AE1609" s="366">
        <v>0</v>
      </c>
      <c r="AF1609" s="411">
        <f t="shared" si="489"/>
        <v>0</v>
      </c>
      <c r="AG1609" s="366">
        <v>0</v>
      </c>
      <c r="AH1609" s="366">
        <v>0</v>
      </c>
      <c r="AI1609" s="366">
        <v>0</v>
      </c>
      <c r="AJ1609" s="366">
        <v>0</v>
      </c>
      <c r="AK1609" s="366">
        <v>0</v>
      </c>
      <c r="AL1609" s="366">
        <v>0</v>
      </c>
      <c r="AM1609" s="366">
        <v>0</v>
      </c>
      <c r="AN1609" s="366">
        <v>0</v>
      </c>
      <c r="AO1609" s="366">
        <v>0</v>
      </c>
      <c r="AP1609" s="366">
        <v>0</v>
      </c>
      <c r="AQ1609" s="366">
        <v>0</v>
      </c>
      <c r="AR1609" s="366">
        <v>0</v>
      </c>
      <c r="AS1609" s="411">
        <f t="shared" si="490"/>
        <v>0</v>
      </c>
      <c r="AT1609" s="411">
        <f t="shared" si="491"/>
        <v>0</v>
      </c>
      <c r="AU1609" s="411">
        <f t="shared" si="492"/>
        <v>0</v>
      </c>
      <c r="AV1609" s="411">
        <f t="shared" si="493"/>
        <v>0</v>
      </c>
      <c r="AW1609" s="366">
        <v>0</v>
      </c>
      <c r="AX1609" s="366">
        <v>0</v>
      </c>
      <c r="AY1609" s="366">
        <v>0</v>
      </c>
      <c r="AZ1609" s="366">
        <v>0</v>
      </c>
      <c r="BA1609" s="366">
        <v>0</v>
      </c>
      <c r="BB1609" s="366">
        <v>0</v>
      </c>
      <c r="BC1609" s="366">
        <v>0</v>
      </c>
      <c r="BD1609" s="366">
        <v>0</v>
      </c>
      <c r="BE1609" s="366">
        <v>0</v>
      </c>
      <c r="BF1609" s="366">
        <v>0</v>
      </c>
      <c r="BG1609" s="366">
        <v>0</v>
      </c>
      <c r="BH1609" s="366">
        <v>0</v>
      </c>
      <c r="BI1609" s="411">
        <f t="shared" si="494"/>
        <v>0</v>
      </c>
      <c r="BJ1609" s="366">
        <v>0</v>
      </c>
      <c r="BK1609" s="366">
        <v>0</v>
      </c>
      <c r="BL1609" s="366">
        <v>0</v>
      </c>
      <c r="BM1609" s="366">
        <v>0</v>
      </c>
      <c r="BN1609" s="366">
        <v>0</v>
      </c>
      <c r="BO1609" s="366">
        <v>0</v>
      </c>
      <c r="BP1609" s="366">
        <v>0</v>
      </c>
      <c r="BQ1609" s="366">
        <v>0</v>
      </c>
      <c r="BR1609" s="366">
        <v>0</v>
      </c>
      <c r="BS1609" s="366">
        <v>0</v>
      </c>
      <c r="BT1609" s="366">
        <v>0</v>
      </c>
      <c r="BU1609" s="366">
        <v>0</v>
      </c>
      <c r="BV1609" s="411">
        <f t="shared" si="495"/>
        <v>0</v>
      </c>
      <c r="BW1609" s="366">
        <v>0</v>
      </c>
      <c r="BX1609" s="366">
        <v>0</v>
      </c>
      <c r="BY1609" s="366">
        <v>0</v>
      </c>
      <c r="BZ1609" s="366">
        <v>0</v>
      </c>
      <c r="CA1609" s="366">
        <v>0</v>
      </c>
      <c r="CB1609" s="366">
        <v>0</v>
      </c>
      <c r="CC1609" s="366">
        <v>0</v>
      </c>
      <c r="CD1609" s="366">
        <v>0</v>
      </c>
      <c r="CE1609" s="366">
        <v>0</v>
      </c>
      <c r="CF1609" s="366">
        <v>0</v>
      </c>
      <c r="CG1609" s="366">
        <v>0</v>
      </c>
      <c r="CH1609" s="366">
        <v>0</v>
      </c>
      <c r="CI1609" s="411">
        <f t="shared" si="496"/>
        <v>0</v>
      </c>
      <c r="CJ1609" s="366">
        <v>0</v>
      </c>
      <c r="CK1609" s="366">
        <v>0</v>
      </c>
      <c r="CL1609" s="366">
        <v>0</v>
      </c>
      <c r="CM1609" s="366">
        <v>0</v>
      </c>
      <c r="CN1609" s="366">
        <v>0</v>
      </c>
      <c r="CO1609" s="366">
        <v>0</v>
      </c>
      <c r="CP1609" s="366">
        <v>0</v>
      </c>
      <c r="CQ1609" s="366">
        <v>0</v>
      </c>
      <c r="CR1609" s="366">
        <v>0</v>
      </c>
      <c r="CS1609" s="366">
        <v>0</v>
      </c>
      <c r="CT1609" s="366">
        <v>0</v>
      </c>
      <c r="CU1609" s="366">
        <v>0</v>
      </c>
      <c r="CV1609" s="411">
        <f t="shared" si="497"/>
        <v>0</v>
      </c>
      <c r="CW1609" s="366">
        <v>0</v>
      </c>
      <c r="CX1609" s="366">
        <v>0</v>
      </c>
      <c r="CY1609" s="366">
        <v>0</v>
      </c>
      <c r="CZ1609" s="366">
        <v>0</v>
      </c>
      <c r="DA1609" s="366">
        <v>0</v>
      </c>
      <c r="DB1609" s="366">
        <v>0</v>
      </c>
      <c r="DC1609" s="366">
        <v>0</v>
      </c>
      <c r="DD1609" s="366">
        <v>0</v>
      </c>
      <c r="DE1609" s="366">
        <v>0</v>
      </c>
      <c r="DF1609" s="366">
        <v>0</v>
      </c>
      <c r="DG1609" s="366">
        <v>0</v>
      </c>
      <c r="DH1609" s="366">
        <v>0</v>
      </c>
      <c r="DI1609" s="411">
        <f t="shared" si="498"/>
        <v>0</v>
      </c>
      <c r="DJ1609" s="366">
        <v>0</v>
      </c>
      <c r="DK1609" s="366">
        <v>0</v>
      </c>
      <c r="DL1609" s="366">
        <v>0</v>
      </c>
      <c r="DM1609" s="366">
        <v>0</v>
      </c>
      <c r="DN1609" s="366">
        <v>0</v>
      </c>
      <c r="DO1609" s="366">
        <v>0</v>
      </c>
      <c r="DP1609" s="366">
        <v>0</v>
      </c>
      <c r="DQ1609" s="366">
        <v>0</v>
      </c>
      <c r="DR1609" s="366">
        <v>0</v>
      </c>
      <c r="DS1609" s="366">
        <v>0</v>
      </c>
      <c r="DT1609" s="366">
        <v>0</v>
      </c>
      <c r="DU1609" s="366">
        <v>0</v>
      </c>
      <c r="DV1609" s="411">
        <f t="shared" si="499"/>
        <v>0</v>
      </c>
      <c r="DW1609" s="366">
        <v>0</v>
      </c>
      <c r="DX1609" s="366">
        <v>0</v>
      </c>
      <c r="DY1609" s="366">
        <v>0</v>
      </c>
      <c r="DZ1609" s="366">
        <v>0</v>
      </c>
      <c r="EA1609" s="366">
        <v>0</v>
      </c>
      <c r="EB1609" s="366">
        <v>0</v>
      </c>
      <c r="EC1609" s="366">
        <v>0</v>
      </c>
      <c r="ED1609" s="366">
        <v>0</v>
      </c>
      <c r="EE1609" s="366">
        <v>0</v>
      </c>
      <c r="EF1609" s="366">
        <v>0</v>
      </c>
      <c r="EG1609" s="366">
        <v>0</v>
      </c>
      <c r="EH1609" s="366">
        <v>0</v>
      </c>
      <c r="EI1609" s="411">
        <f t="shared" si="500"/>
        <v>0</v>
      </c>
      <c r="EK1609" s="411">
        <f t="shared" si="501"/>
        <v>24</v>
      </c>
      <c r="EL1609" s="7">
        <f t="shared" si="502"/>
        <v>-24</v>
      </c>
    </row>
    <row r="1610" spans="1:142">
      <c r="A1610" s="365" t="str">
        <f t="shared" si="487"/>
        <v xml:space="preserve"> 330</v>
      </c>
      <c r="B1610" s="366" t="s">
        <v>1000</v>
      </c>
      <c r="C1610" s="366" t="s">
        <v>1187</v>
      </c>
      <c r="D1610" s="366">
        <v>2</v>
      </c>
      <c r="E1610" s="366">
        <v>2</v>
      </c>
      <c r="F1610" s="366">
        <v>2</v>
      </c>
      <c r="G1610" s="366">
        <v>2</v>
      </c>
      <c r="H1610" s="366">
        <v>2</v>
      </c>
      <c r="I1610" s="366">
        <v>2</v>
      </c>
      <c r="J1610" s="366">
        <v>2</v>
      </c>
      <c r="K1610" s="366">
        <v>2</v>
      </c>
      <c r="L1610" s="366">
        <v>2</v>
      </c>
      <c r="M1610" s="366">
        <v>2</v>
      </c>
      <c r="N1610" s="366">
        <v>2</v>
      </c>
      <c r="O1610" s="366">
        <v>2</v>
      </c>
      <c r="P1610" s="411">
        <f t="shared" si="488"/>
        <v>24</v>
      </c>
      <c r="Q1610" s="411">
        <f t="shared" si="484"/>
        <v>13.935483870967742</v>
      </c>
      <c r="R1610" s="411">
        <f t="shared" si="485"/>
        <v>3.5127919911012233</v>
      </c>
      <c r="S1610" s="411">
        <f t="shared" si="486"/>
        <v>6.5517241379310347</v>
      </c>
      <c r="T1610" s="366">
        <v>0</v>
      </c>
      <c r="U1610" s="366">
        <v>0</v>
      </c>
      <c r="V1610" s="366">
        <v>0</v>
      </c>
      <c r="W1610" s="366">
        <v>0</v>
      </c>
      <c r="X1610" s="366">
        <v>0</v>
      </c>
      <c r="Y1610" s="366">
        <v>0</v>
      </c>
      <c r="Z1610" s="366">
        <v>0</v>
      </c>
      <c r="AA1610" s="366">
        <v>0</v>
      </c>
      <c r="AB1610" s="366">
        <v>0</v>
      </c>
      <c r="AC1610" s="366">
        <v>0</v>
      </c>
      <c r="AD1610" s="366">
        <v>0</v>
      </c>
      <c r="AE1610" s="366">
        <v>0</v>
      </c>
      <c r="AF1610" s="411">
        <f t="shared" si="489"/>
        <v>0</v>
      </c>
      <c r="AG1610" s="366">
        <v>0</v>
      </c>
      <c r="AH1610" s="366">
        <v>0</v>
      </c>
      <c r="AI1610" s="366">
        <v>0</v>
      </c>
      <c r="AJ1610" s="366">
        <v>0</v>
      </c>
      <c r="AK1610" s="366">
        <v>0</v>
      </c>
      <c r="AL1610" s="366">
        <v>0</v>
      </c>
      <c r="AM1610" s="366">
        <v>0</v>
      </c>
      <c r="AN1610" s="366">
        <v>0</v>
      </c>
      <c r="AO1610" s="366">
        <v>0</v>
      </c>
      <c r="AP1610" s="366">
        <v>0</v>
      </c>
      <c r="AQ1610" s="366">
        <v>0</v>
      </c>
      <c r="AR1610" s="366">
        <v>0</v>
      </c>
      <c r="AS1610" s="411">
        <f t="shared" si="490"/>
        <v>0</v>
      </c>
      <c r="AT1610" s="411">
        <f t="shared" si="491"/>
        <v>0</v>
      </c>
      <c r="AU1610" s="411">
        <f t="shared" si="492"/>
        <v>0</v>
      </c>
      <c r="AV1610" s="411">
        <f t="shared" si="493"/>
        <v>0</v>
      </c>
      <c r="AW1610" s="366">
        <v>0</v>
      </c>
      <c r="AX1610" s="366">
        <v>0</v>
      </c>
      <c r="AY1610" s="366">
        <v>0</v>
      </c>
      <c r="AZ1610" s="366">
        <v>0</v>
      </c>
      <c r="BA1610" s="366">
        <v>0</v>
      </c>
      <c r="BB1610" s="366">
        <v>0</v>
      </c>
      <c r="BC1610" s="366">
        <v>0</v>
      </c>
      <c r="BD1610" s="366">
        <v>0</v>
      </c>
      <c r="BE1610" s="366">
        <v>0</v>
      </c>
      <c r="BF1610" s="366">
        <v>0</v>
      </c>
      <c r="BG1610" s="366">
        <v>0</v>
      </c>
      <c r="BH1610" s="366">
        <v>0</v>
      </c>
      <c r="BI1610" s="411">
        <f t="shared" si="494"/>
        <v>0</v>
      </c>
      <c r="BJ1610" s="366">
        <v>0</v>
      </c>
      <c r="BK1610" s="366">
        <v>0</v>
      </c>
      <c r="BL1610" s="366">
        <v>0</v>
      </c>
      <c r="BM1610" s="366">
        <v>0</v>
      </c>
      <c r="BN1610" s="366">
        <v>0</v>
      </c>
      <c r="BO1610" s="366">
        <v>0</v>
      </c>
      <c r="BP1610" s="366">
        <v>0</v>
      </c>
      <c r="BQ1610" s="366">
        <v>0</v>
      </c>
      <c r="BR1610" s="366">
        <v>0</v>
      </c>
      <c r="BS1610" s="366">
        <v>0</v>
      </c>
      <c r="BT1610" s="366">
        <v>0</v>
      </c>
      <c r="BU1610" s="366">
        <v>0</v>
      </c>
      <c r="BV1610" s="411">
        <f t="shared" si="495"/>
        <v>0</v>
      </c>
      <c r="BW1610" s="366">
        <v>0</v>
      </c>
      <c r="BX1610" s="366">
        <v>0</v>
      </c>
      <c r="BY1610" s="366">
        <v>0</v>
      </c>
      <c r="BZ1610" s="366">
        <v>0</v>
      </c>
      <c r="CA1610" s="366">
        <v>0</v>
      </c>
      <c r="CB1610" s="366">
        <v>0</v>
      </c>
      <c r="CC1610" s="366">
        <v>0</v>
      </c>
      <c r="CD1610" s="366">
        <v>0</v>
      </c>
      <c r="CE1610" s="366">
        <v>0</v>
      </c>
      <c r="CF1610" s="366">
        <v>0</v>
      </c>
      <c r="CG1610" s="366">
        <v>0</v>
      </c>
      <c r="CH1610" s="366">
        <v>0</v>
      </c>
      <c r="CI1610" s="411">
        <f t="shared" si="496"/>
        <v>0</v>
      </c>
      <c r="CJ1610" s="366">
        <v>0</v>
      </c>
      <c r="CK1610" s="366">
        <v>0</v>
      </c>
      <c r="CL1610" s="366">
        <v>0</v>
      </c>
      <c r="CM1610" s="366">
        <v>0</v>
      </c>
      <c r="CN1610" s="366">
        <v>0</v>
      </c>
      <c r="CO1610" s="366">
        <v>0</v>
      </c>
      <c r="CP1610" s="366">
        <v>0</v>
      </c>
      <c r="CQ1610" s="366">
        <v>0</v>
      </c>
      <c r="CR1610" s="366">
        <v>0</v>
      </c>
      <c r="CS1610" s="366">
        <v>0</v>
      </c>
      <c r="CT1610" s="366">
        <v>0</v>
      </c>
      <c r="CU1610" s="366">
        <v>0</v>
      </c>
      <c r="CV1610" s="411">
        <f t="shared" si="497"/>
        <v>0</v>
      </c>
      <c r="CW1610" s="366">
        <v>0</v>
      </c>
      <c r="CX1610" s="366">
        <v>0</v>
      </c>
      <c r="CY1610" s="366">
        <v>0</v>
      </c>
      <c r="CZ1610" s="366">
        <v>0</v>
      </c>
      <c r="DA1610" s="366">
        <v>0</v>
      </c>
      <c r="DB1610" s="366">
        <v>0</v>
      </c>
      <c r="DC1610" s="366">
        <v>0</v>
      </c>
      <c r="DD1610" s="366">
        <v>0</v>
      </c>
      <c r="DE1610" s="366">
        <v>0</v>
      </c>
      <c r="DF1610" s="366">
        <v>0</v>
      </c>
      <c r="DG1610" s="366">
        <v>0</v>
      </c>
      <c r="DH1610" s="366">
        <v>0</v>
      </c>
      <c r="DI1610" s="411">
        <f t="shared" si="498"/>
        <v>0</v>
      </c>
      <c r="DJ1610" s="366">
        <v>0</v>
      </c>
      <c r="DK1610" s="366">
        <v>0</v>
      </c>
      <c r="DL1610" s="366">
        <v>0</v>
      </c>
      <c r="DM1610" s="366">
        <v>0</v>
      </c>
      <c r="DN1610" s="366">
        <v>0</v>
      </c>
      <c r="DO1610" s="366">
        <v>0</v>
      </c>
      <c r="DP1610" s="366">
        <v>0</v>
      </c>
      <c r="DQ1610" s="366">
        <v>0</v>
      </c>
      <c r="DR1610" s="366">
        <v>0</v>
      </c>
      <c r="DS1610" s="366">
        <v>0</v>
      </c>
      <c r="DT1610" s="366">
        <v>0</v>
      </c>
      <c r="DU1610" s="366">
        <v>0</v>
      </c>
      <c r="DV1610" s="411">
        <f t="shared" si="499"/>
        <v>0</v>
      </c>
      <c r="DW1610" s="366">
        <v>0</v>
      </c>
      <c r="DX1610" s="366">
        <v>0</v>
      </c>
      <c r="DY1610" s="366">
        <v>0</v>
      </c>
      <c r="DZ1610" s="366">
        <v>0</v>
      </c>
      <c r="EA1610" s="366">
        <v>0</v>
      </c>
      <c r="EB1610" s="366">
        <v>0</v>
      </c>
      <c r="EC1610" s="366">
        <v>0</v>
      </c>
      <c r="ED1610" s="366">
        <v>0</v>
      </c>
      <c r="EE1610" s="366">
        <v>0</v>
      </c>
      <c r="EF1610" s="366">
        <v>0</v>
      </c>
      <c r="EG1610" s="366">
        <v>0</v>
      </c>
      <c r="EH1610" s="366">
        <v>0</v>
      </c>
      <c r="EI1610" s="411">
        <f t="shared" si="500"/>
        <v>0</v>
      </c>
      <c r="EK1610" s="411">
        <f t="shared" si="501"/>
        <v>24</v>
      </c>
      <c r="EL1610" s="7">
        <f t="shared" si="502"/>
        <v>-24</v>
      </c>
    </row>
    <row r="1611" spans="1:142">
      <c r="A1611" s="365" t="str">
        <f t="shared" si="487"/>
        <v xml:space="preserve"> 331</v>
      </c>
      <c r="B1611" s="366" t="s">
        <v>1003</v>
      </c>
      <c r="C1611" s="366" t="s">
        <v>1167</v>
      </c>
      <c r="D1611" s="366">
        <v>1</v>
      </c>
      <c r="E1611" s="366">
        <v>1</v>
      </c>
      <c r="F1611" s="366">
        <v>1</v>
      </c>
      <c r="G1611" s="366">
        <v>1</v>
      </c>
      <c r="H1611" s="366">
        <v>1</v>
      </c>
      <c r="I1611" s="366">
        <v>1</v>
      </c>
      <c r="J1611" s="366">
        <v>1</v>
      </c>
      <c r="K1611" s="366">
        <v>1</v>
      </c>
      <c r="L1611" s="366">
        <v>1</v>
      </c>
      <c r="M1611" s="366">
        <v>1</v>
      </c>
      <c r="N1611" s="366">
        <v>1</v>
      </c>
      <c r="O1611" s="366">
        <v>1</v>
      </c>
      <c r="P1611" s="411">
        <f t="shared" si="488"/>
        <v>12</v>
      </c>
      <c r="Q1611" s="411">
        <f t="shared" ref="Q1611:Q1674" si="503">SUM(D1611:I1611)+((30/31)*J1611)</f>
        <v>6.967741935483871</v>
      </c>
      <c r="R1611" s="411">
        <f t="shared" ref="R1611:R1674" si="504">((1/31)*J1611)+K1611+((21/29*L1611))</f>
        <v>1.7563959955506117</v>
      </c>
      <c r="S1611" s="411">
        <f t="shared" ref="S1611:S1674" si="505">((8/29)*L1611)+SUM(M1611:O1611)</f>
        <v>3.2758620689655173</v>
      </c>
      <c r="T1611" s="366">
        <v>0</v>
      </c>
      <c r="U1611" s="366">
        <v>0</v>
      </c>
      <c r="V1611" s="366">
        <v>0</v>
      </c>
      <c r="W1611" s="366">
        <v>0</v>
      </c>
      <c r="X1611" s="366">
        <v>0</v>
      </c>
      <c r="Y1611" s="366">
        <v>0</v>
      </c>
      <c r="Z1611" s="366">
        <v>0</v>
      </c>
      <c r="AA1611" s="366">
        <v>0</v>
      </c>
      <c r="AB1611" s="366">
        <v>0</v>
      </c>
      <c r="AC1611" s="366">
        <v>0</v>
      </c>
      <c r="AD1611" s="366">
        <v>0</v>
      </c>
      <c r="AE1611" s="366">
        <v>0</v>
      </c>
      <c r="AF1611" s="411">
        <f t="shared" si="489"/>
        <v>0</v>
      </c>
      <c r="AG1611" s="366">
        <v>1</v>
      </c>
      <c r="AH1611" s="366">
        <v>1</v>
      </c>
      <c r="AI1611" s="366">
        <v>1</v>
      </c>
      <c r="AJ1611" s="366">
        <v>1</v>
      </c>
      <c r="AK1611" s="366">
        <v>1</v>
      </c>
      <c r="AL1611" s="366">
        <v>1</v>
      </c>
      <c r="AM1611" s="366">
        <v>1</v>
      </c>
      <c r="AN1611" s="366">
        <v>1</v>
      </c>
      <c r="AO1611" s="366">
        <v>1</v>
      </c>
      <c r="AP1611" s="366">
        <v>1</v>
      </c>
      <c r="AQ1611" s="366">
        <v>1</v>
      </c>
      <c r="AR1611" s="366">
        <v>1</v>
      </c>
      <c r="AS1611" s="411">
        <f t="shared" si="490"/>
        <v>12</v>
      </c>
      <c r="AT1611" s="514">
        <f t="shared" si="491"/>
        <v>6.967741935483871</v>
      </c>
      <c r="AU1611" s="514">
        <f t="shared" si="492"/>
        <v>1.7563959955506117</v>
      </c>
      <c r="AV1611" s="514">
        <f t="shared" si="493"/>
        <v>3.2758620689655173</v>
      </c>
      <c r="AW1611" s="366">
        <v>0</v>
      </c>
      <c r="AX1611" s="366">
        <v>0</v>
      </c>
      <c r="AY1611" s="366">
        <v>0</v>
      </c>
      <c r="AZ1611" s="366">
        <v>0</v>
      </c>
      <c r="BA1611" s="366">
        <v>0</v>
      </c>
      <c r="BB1611" s="366">
        <v>0</v>
      </c>
      <c r="BC1611" s="366">
        <v>0</v>
      </c>
      <c r="BD1611" s="366">
        <v>0</v>
      </c>
      <c r="BE1611" s="366">
        <v>0</v>
      </c>
      <c r="BF1611" s="366">
        <v>0</v>
      </c>
      <c r="BG1611" s="366">
        <v>0</v>
      </c>
      <c r="BH1611" s="366">
        <v>0</v>
      </c>
      <c r="BI1611" s="411">
        <f t="shared" si="494"/>
        <v>0</v>
      </c>
      <c r="BJ1611" s="366">
        <v>1</v>
      </c>
      <c r="BK1611" s="366">
        <v>1</v>
      </c>
      <c r="BL1611" s="366">
        <v>1</v>
      </c>
      <c r="BM1611" s="366">
        <v>1</v>
      </c>
      <c r="BN1611" s="366">
        <v>1</v>
      </c>
      <c r="BO1611" s="366">
        <v>1</v>
      </c>
      <c r="BP1611" s="366">
        <v>1</v>
      </c>
      <c r="BQ1611" s="366">
        <v>1</v>
      </c>
      <c r="BR1611" s="366">
        <v>1</v>
      </c>
      <c r="BS1611" s="366">
        <v>1</v>
      </c>
      <c r="BT1611" s="366">
        <v>1</v>
      </c>
      <c r="BU1611" s="366">
        <v>1</v>
      </c>
      <c r="BV1611" s="411">
        <f t="shared" si="495"/>
        <v>12</v>
      </c>
      <c r="BW1611" s="366">
        <v>0</v>
      </c>
      <c r="BX1611" s="366">
        <v>0</v>
      </c>
      <c r="BY1611" s="366">
        <v>0</v>
      </c>
      <c r="BZ1611" s="366">
        <v>0</v>
      </c>
      <c r="CA1611" s="366">
        <v>0</v>
      </c>
      <c r="CB1611" s="366">
        <v>0</v>
      </c>
      <c r="CC1611" s="366">
        <v>0</v>
      </c>
      <c r="CD1611" s="366">
        <v>0</v>
      </c>
      <c r="CE1611" s="366">
        <v>0</v>
      </c>
      <c r="CF1611" s="366">
        <v>0</v>
      </c>
      <c r="CG1611" s="366">
        <v>0</v>
      </c>
      <c r="CH1611" s="366">
        <v>0</v>
      </c>
      <c r="CI1611" s="411">
        <f t="shared" si="496"/>
        <v>0</v>
      </c>
      <c r="CJ1611" s="366">
        <v>1</v>
      </c>
      <c r="CK1611" s="366">
        <v>1</v>
      </c>
      <c r="CL1611" s="366">
        <v>1</v>
      </c>
      <c r="CM1611" s="366">
        <v>1</v>
      </c>
      <c r="CN1611" s="366">
        <v>1</v>
      </c>
      <c r="CO1611" s="366">
        <v>1</v>
      </c>
      <c r="CP1611" s="366">
        <v>1</v>
      </c>
      <c r="CQ1611" s="366">
        <v>1</v>
      </c>
      <c r="CR1611" s="366">
        <v>1</v>
      </c>
      <c r="CS1611" s="366">
        <v>1</v>
      </c>
      <c r="CT1611" s="366">
        <v>1</v>
      </c>
      <c r="CU1611" s="366">
        <v>1</v>
      </c>
      <c r="CV1611" s="411">
        <f t="shared" si="497"/>
        <v>12</v>
      </c>
      <c r="CW1611" s="366">
        <v>0</v>
      </c>
      <c r="CX1611" s="366">
        <v>0</v>
      </c>
      <c r="CY1611" s="366">
        <v>0</v>
      </c>
      <c r="CZ1611" s="366">
        <v>0</v>
      </c>
      <c r="DA1611" s="366">
        <v>0</v>
      </c>
      <c r="DB1611" s="366">
        <v>0</v>
      </c>
      <c r="DC1611" s="366">
        <v>0</v>
      </c>
      <c r="DD1611" s="366">
        <v>0</v>
      </c>
      <c r="DE1611" s="366">
        <v>0</v>
      </c>
      <c r="DF1611" s="366">
        <v>0</v>
      </c>
      <c r="DG1611" s="366">
        <v>0</v>
      </c>
      <c r="DH1611" s="366">
        <v>0</v>
      </c>
      <c r="DI1611" s="411">
        <f t="shared" si="498"/>
        <v>0</v>
      </c>
      <c r="DJ1611" s="366">
        <v>1</v>
      </c>
      <c r="DK1611" s="366">
        <v>1</v>
      </c>
      <c r="DL1611" s="366">
        <v>1</v>
      </c>
      <c r="DM1611" s="366">
        <v>1</v>
      </c>
      <c r="DN1611" s="366">
        <v>1</v>
      </c>
      <c r="DO1611" s="366">
        <v>1</v>
      </c>
      <c r="DP1611" s="366">
        <v>1</v>
      </c>
      <c r="DQ1611" s="366">
        <v>1</v>
      </c>
      <c r="DR1611" s="366">
        <v>1</v>
      </c>
      <c r="DS1611" s="366">
        <v>1</v>
      </c>
      <c r="DT1611" s="366">
        <v>1</v>
      </c>
      <c r="DU1611" s="366">
        <v>1</v>
      </c>
      <c r="DV1611" s="411">
        <f t="shared" si="499"/>
        <v>12</v>
      </c>
      <c r="DW1611" s="366">
        <v>1</v>
      </c>
      <c r="DX1611" s="366">
        <v>1</v>
      </c>
      <c r="DY1611" s="366">
        <v>1</v>
      </c>
      <c r="DZ1611" s="366">
        <v>1</v>
      </c>
      <c r="EA1611" s="366">
        <v>1</v>
      </c>
      <c r="EB1611" s="366">
        <v>1</v>
      </c>
      <c r="EC1611" s="366">
        <v>1</v>
      </c>
      <c r="ED1611" s="366">
        <v>1</v>
      </c>
      <c r="EE1611" s="366">
        <v>1</v>
      </c>
      <c r="EF1611" s="366">
        <v>1</v>
      </c>
      <c r="EG1611" s="366">
        <v>1</v>
      </c>
      <c r="EH1611" s="366">
        <v>1</v>
      </c>
      <c r="EI1611" s="411">
        <f t="shared" si="500"/>
        <v>12</v>
      </c>
      <c r="EK1611" s="411">
        <f t="shared" si="501"/>
        <v>12</v>
      </c>
      <c r="EL1611" s="7">
        <f t="shared" si="502"/>
        <v>0</v>
      </c>
    </row>
    <row r="1612" spans="1:142">
      <c r="A1612" s="365" t="str">
        <f t="shared" si="487"/>
        <v xml:space="preserve"> 331</v>
      </c>
      <c r="B1612" s="366" t="s">
        <v>1003</v>
      </c>
      <c r="C1612" s="366" t="s">
        <v>1170</v>
      </c>
      <c r="D1612" s="366">
        <v>8616000</v>
      </c>
      <c r="E1612" s="366">
        <v>9600000</v>
      </c>
      <c r="F1612" s="366">
        <v>8040000</v>
      </c>
      <c r="G1612" s="366">
        <v>8688000</v>
      </c>
      <c r="H1612" s="366">
        <v>10224000</v>
      </c>
      <c r="I1612" s="366">
        <v>9600000</v>
      </c>
      <c r="J1612" s="366">
        <v>7320000</v>
      </c>
      <c r="K1612" s="366">
        <v>9696000</v>
      </c>
      <c r="L1612" s="366">
        <v>7608000</v>
      </c>
      <c r="M1612" s="366">
        <v>9264000</v>
      </c>
      <c r="N1612" s="366">
        <v>9984000</v>
      </c>
      <c r="O1612" s="366">
        <v>11712000</v>
      </c>
      <c r="P1612" s="411">
        <f t="shared" si="488"/>
        <v>110352000</v>
      </c>
      <c r="Q1612" s="411">
        <f t="shared" si="503"/>
        <v>61851870.967741936</v>
      </c>
      <c r="R1612" s="411">
        <f t="shared" si="504"/>
        <v>15441370.411568411</v>
      </c>
      <c r="S1612" s="411">
        <f t="shared" si="505"/>
        <v>33058758.620689657</v>
      </c>
      <c r="T1612" s="366">
        <v>0</v>
      </c>
      <c r="U1612" s="366">
        <v>0</v>
      </c>
      <c r="V1612" s="366">
        <v>23294</v>
      </c>
      <c r="W1612" s="366">
        <v>-23294</v>
      </c>
      <c r="X1612" s="366">
        <v>0</v>
      </c>
      <c r="Y1612" s="366">
        <v>0</v>
      </c>
      <c r="Z1612" s="366">
        <v>0</v>
      </c>
      <c r="AA1612" s="366">
        <v>1</v>
      </c>
      <c r="AB1612" s="366">
        <v>0</v>
      </c>
      <c r="AC1612" s="366">
        <v>0</v>
      </c>
      <c r="AD1612" s="366">
        <v>0</v>
      </c>
      <c r="AE1612" s="366">
        <v>0</v>
      </c>
      <c r="AF1612" s="411">
        <f t="shared" si="489"/>
        <v>1</v>
      </c>
      <c r="AG1612" s="366">
        <v>8616000</v>
      </c>
      <c r="AH1612" s="366">
        <v>9600000</v>
      </c>
      <c r="AI1612" s="366">
        <v>8063294</v>
      </c>
      <c r="AJ1612" s="366">
        <v>8664706</v>
      </c>
      <c r="AK1612" s="366">
        <v>10224000</v>
      </c>
      <c r="AL1612" s="366">
        <v>9600000</v>
      </c>
      <c r="AM1612" s="366">
        <v>7320000</v>
      </c>
      <c r="AN1612" s="366">
        <v>9696001</v>
      </c>
      <c r="AO1612" s="366">
        <v>7608000</v>
      </c>
      <c r="AP1612" s="366">
        <v>9264000</v>
      </c>
      <c r="AQ1612" s="366">
        <v>9984000</v>
      </c>
      <c r="AR1612" s="366">
        <v>11712000</v>
      </c>
      <c r="AS1612" s="514">
        <f t="shared" si="490"/>
        <v>110352001</v>
      </c>
      <c r="AT1612" s="514">
        <f t="shared" si="491"/>
        <v>61851870.967741936</v>
      </c>
      <c r="AU1612" s="514">
        <f t="shared" si="492"/>
        <v>15441371.411568411</v>
      </c>
      <c r="AV1612" s="514">
        <f t="shared" si="493"/>
        <v>33058758.620689657</v>
      </c>
      <c r="AW1612" s="366">
        <v>0</v>
      </c>
      <c r="AX1612" s="366">
        <v>0</v>
      </c>
      <c r="AY1612" s="366">
        <v>0</v>
      </c>
      <c r="AZ1612" s="366">
        <v>0</v>
      </c>
      <c r="BA1612" s="366">
        <v>0</v>
      </c>
      <c r="BB1612" s="366">
        <v>0</v>
      </c>
      <c r="BC1612" s="366">
        <v>0</v>
      </c>
      <c r="BD1612" s="366">
        <v>0</v>
      </c>
      <c r="BE1612" s="366">
        <v>0</v>
      </c>
      <c r="BF1612" s="366">
        <v>0</v>
      </c>
      <c r="BG1612" s="366">
        <v>0</v>
      </c>
      <c r="BH1612" s="366">
        <v>0</v>
      </c>
      <c r="BI1612" s="411">
        <f t="shared" si="494"/>
        <v>0</v>
      </c>
      <c r="BJ1612" s="366">
        <v>8616000</v>
      </c>
      <c r="BK1612" s="366">
        <v>9600000</v>
      </c>
      <c r="BL1612" s="366">
        <v>8063294</v>
      </c>
      <c r="BM1612" s="366">
        <v>8664706</v>
      </c>
      <c r="BN1612" s="366">
        <v>10224000</v>
      </c>
      <c r="BO1612" s="366">
        <v>9600000</v>
      </c>
      <c r="BP1612" s="366">
        <v>7320000</v>
      </c>
      <c r="BQ1612" s="366">
        <v>9696001</v>
      </c>
      <c r="BR1612" s="366">
        <v>7608000</v>
      </c>
      <c r="BS1612" s="366">
        <v>9264000</v>
      </c>
      <c r="BT1612" s="366">
        <v>9984000</v>
      </c>
      <c r="BU1612" s="366">
        <v>11712000</v>
      </c>
      <c r="BV1612" s="411">
        <f t="shared" si="495"/>
        <v>110352001</v>
      </c>
      <c r="BW1612" s="366">
        <v>0</v>
      </c>
      <c r="BX1612" s="366">
        <v>0</v>
      </c>
      <c r="BY1612" s="366">
        <v>0</v>
      </c>
      <c r="BZ1612" s="366">
        <v>0</v>
      </c>
      <c r="CA1612" s="366">
        <v>0</v>
      </c>
      <c r="CB1612" s="366">
        <v>0</v>
      </c>
      <c r="CC1612" s="366">
        <v>0</v>
      </c>
      <c r="CD1612" s="366">
        <v>0</v>
      </c>
      <c r="CE1612" s="366">
        <v>0</v>
      </c>
      <c r="CF1612" s="366">
        <v>0</v>
      </c>
      <c r="CG1612" s="366">
        <v>0</v>
      </c>
      <c r="CH1612" s="366">
        <v>0</v>
      </c>
      <c r="CI1612" s="411">
        <f t="shared" si="496"/>
        <v>0</v>
      </c>
      <c r="CJ1612" s="366">
        <v>8616000</v>
      </c>
      <c r="CK1612" s="366">
        <v>9600000</v>
      </c>
      <c r="CL1612" s="366">
        <v>8063294</v>
      </c>
      <c r="CM1612" s="366">
        <v>8664706</v>
      </c>
      <c r="CN1612" s="366">
        <v>10224000</v>
      </c>
      <c r="CO1612" s="366">
        <v>9600000</v>
      </c>
      <c r="CP1612" s="366">
        <v>7320000</v>
      </c>
      <c r="CQ1612" s="366">
        <v>9696001</v>
      </c>
      <c r="CR1612" s="366">
        <v>7608000</v>
      </c>
      <c r="CS1612" s="366">
        <v>9264000</v>
      </c>
      <c r="CT1612" s="366">
        <v>9984000</v>
      </c>
      <c r="CU1612" s="366">
        <v>11712000</v>
      </c>
      <c r="CV1612" s="411">
        <f t="shared" si="497"/>
        <v>110352001</v>
      </c>
      <c r="CW1612" s="366">
        <v>0</v>
      </c>
      <c r="CX1612" s="366">
        <v>0</v>
      </c>
      <c r="CY1612" s="366">
        <v>0</v>
      </c>
      <c r="CZ1612" s="366">
        <v>0</v>
      </c>
      <c r="DA1612" s="366">
        <v>0</v>
      </c>
      <c r="DB1612" s="366">
        <v>0</v>
      </c>
      <c r="DC1612" s="366">
        <v>0</v>
      </c>
      <c r="DD1612" s="366">
        <v>0</v>
      </c>
      <c r="DE1612" s="366">
        <v>0</v>
      </c>
      <c r="DF1612" s="366">
        <v>0</v>
      </c>
      <c r="DG1612" s="366">
        <v>0</v>
      </c>
      <c r="DH1612" s="366">
        <v>0</v>
      </c>
      <c r="DI1612" s="411">
        <f t="shared" si="498"/>
        <v>0</v>
      </c>
      <c r="DJ1612" s="366">
        <v>8616000</v>
      </c>
      <c r="DK1612" s="366">
        <v>9600000</v>
      </c>
      <c r="DL1612" s="366">
        <v>8063294</v>
      </c>
      <c r="DM1612" s="366">
        <v>8664706</v>
      </c>
      <c r="DN1612" s="366">
        <v>10224000</v>
      </c>
      <c r="DO1612" s="366">
        <v>9600000</v>
      </c>
      <c r="DP1612" s="366">
        <v>7320000</v>
      </c>
      <c r="DQ1612" s="366">
        <v>9696001</v>
      </c>
      <c r="DR1612" s="366">
        <v>7608000</v>
      </c>
      <c r="DS1612" s="366">
        <v>9264000</v>
      </c>
      <c r="DT1612" s="366">
        <v>9984000</v>
      </c>
      <c r="DU1612" s="366">
        <v>11712000</v>
      </c>
      <c r="DV1612" s="411">
        <f t="shared" si="499"/>
        <v>110352001</v>
      </c>
      <c r="DW1612" s="366">
        <v>8616000</v>
      </c>
      <c r="DX1612" s="366">
        <v>9600000</v>
      </c>
      <c r="DY1612" s="366">
        <v>8063294</v>
      </c>
      <c r="DZ1612" s="366">
        <v>8664706</v>
      </c>
      <c r="EA1612" s="366">
        <v>10224000</v>
      </c>
      <c r="EB1612" s="366">
        <v>9600000</v>
      </c>
      <c r="EC1612" s="366">
        <v>7320000</v>
      </c>
      <c r="ED1612" s="366">
        <v>9696001</v>
      </c>
      <c r="EE1612" s="366">
        <v>7608000</v>
      </c>
      <c r="EF1612" s="366">
        <v>9264000</v>
      </c>
      <c r="EG1612" s="366">
        <v>9984000</v>
      </c>
      <c r="EH1612" s="366">
        <v>11712000</v>
      </c>
      <c r="EI1612" s="411">
        <f t="shared" si="500"/>
        <v>110352001</v>
      </c>
      <c r="EK1612" s="411">
        <f t="shared" si="501"/>
        <v>110352001</v>
      </c>
      <c r="EL1612" s="7">
        <f t="shared" si="502"/>
        <v>0</v>
      </c>
    </row>
    <row r="1613" spans="1:142">
      <c r="A1613" s="365" t="str">
        <f t="shared" si="487"/>
        <v xml:space="preserve"> 331</v>
      </c>
      <c r="B1613" s="366" t="s">
        <v>1003</v>
      </c>
      <c r="C1613" s="366" t="s">
        <v>1171</v>
      </c>
      <c r="D1613" s="366">
        <v>0</v>
      </c>
      <c r="E1613" s="366">
        <v>9579130</v>
      </c>
      <c r="F1613" s="366">
        <v>0</v>
      </c>
      <c r="G1613" s="366">
        <v>8672102</v>
      </c>
      <c r="H1613" s="366">
        <v>10211328</v>
      </c>
      <c r="I1613" s="366">
        <v>0</v>
      </c>
      <c r="J1613" s="366">
        <v>0</v>
      </c>
      <c r="K1613" s="366">
        <v>0</v>
      </c>
      <c r="L1613" s="366">
        <v>7607794</v>
      </c>
      <c r="M1613" s="366">
        <v>9270461</v>
      </c>
      <c r="N1613" s="366">
        <v>0</v>
      </c>
      <c r="O1613" s="366">
        <v>0</v>
      </c>
      <c r="P1613" s="411">
        <f t="shared" si="488"/>
        <v>45340815</v>
      </c>
      <c r="Q1613" s="411">
        <f t="shared" si="503"/>
        <v>28462560</v>
      </c>
      <c r="R1613" s="411">
        <f t="shared" si="504"/>
        <v>5509092.2068965519</v>
      </c>
      <c r="S1613" s="411">
        <f t="shared" si="505"/>
        <v>11369162.793103449</v>
      </c>
      <c r="T1613" s="366">
        <v>0</v>
      </c>
      <c r="U1613" s="366">
        <v>0</v>
      </c>
      <c r="V1613" s="366">
        <v>0</v>
      </c>
      <c r="W1613" s="366">
        <v>-23251.374768415466</v>
      </c>
      <c r="X1613" s="366">
        <v>0</v>
      </c>
      <c r="Y1613" s="366">
        <v>0</v>
      </c>
      <c r="Z1613" s="366">
        <v>0</v>
      </c>
      <c r="AA1613" s="366">
        <v>0</v>
      </c>
      <c r="AB1613" s="366">
        <v>0</v>
      </c>
      <c r="AC1613" s="366">
        <v>0</v>
      </c>
      <c r="AD1613" s="366">
        <v>0</v>
      </c>
      <c r="AE1613" s="366">
        <v>0</v>
      </c>
      <c r="AF1613" s="411">
        <f t="shared" si="489"/>
        <v>-23251.374768415466</v>
      </c>
      <c r="AG1613" s="366">
        <v>0</v>
      </c>
      <c r="AH1613" s="366">
        <v>9579130</v>
      </c>
      <c r="AI1613" s="366">
        <v>0</v>
      </c>
      <c r="AJ1613" s="366">
        <v>8648850.6252315845</v>
      </c>
      <c r="AK1613" s="366">
        <v>10211328</v>
      </c>
      <c r="AL1613" s="366">
        <v>0</v>
      </c>
      <c r="AM1613" s="366">
        <v>0</v>
      </c>
      <c r="AN1613" s="366">
        <v>0</v>
      </c>
      <c r="AO1613" s="366">
        <v>7607794</v>
      </c>
      <c r="AP1613" s="366">
        <v>9270461</v>
      </c>
      <c r="AQ1613" s="366">
        <v>0</v>
      </c>
      <c r="AR1613" s="366">
        <v>0</v>
      </c>
      <c r="AS1613" s="411">
        <f t="shared" si="490"/>
        <v>45317563.625231586</v>
      </c>
      <c r="AT1613" s="411">
        <f t="shared" si="491"/>
        <v>28439308.625231586</v>
      </c>
      <c r="AU1613" s="411">
        <f t="shared" si="492"/>
        <v>5509092.2068965519</v>
      </c>
      <c r="AV1613" s="411">
        <f t="shared" si="493"/>
        <v>11369162.793103449</v>
      </c>
      <c r="AW1613" s="366">
        <v>0</v>
      </c>
      <c r="AX1613" s="366">
        <v>0</v>
      </c>
      <c r="AY1613" s="366">
        <v>0</v>
      </c>
      <c r="AZ1613" s="366">
        <v>0</v>
      </c>
      <c r="BA1613" s="366">
        <v>0</v>
      </c>
      <c r="BB1613" s="366">
        <v>0</v>
      </c>
      <c r="BC1613" s="366">
        <v>0</v>
      </c>
      <c r="BD1613" s="366">
        <v>0</v>
      </c>
      <c r="BE1613" s="366">
        <v>0</v>
      </c>
      <c r="BF1613" s="366">
        <v>0</v>
      </c>
      <c r="BG1613" s="366">
        <v>0</v>
      </c>
      <c r="BH1613" s="366">
        <v>0</v>
      </c>
      <c r="BI1613" s="411">
        <f t="shared" si="494"/>
        <v>0</v>
      </c>
      <c r="BJ1613" s="366">
        <v>0</v>
      </c>
      <c r="BK1613" s="366">
        <v>9579130</v>
      </c>
      <c r="BL1613" s="366">
        <v>0</v>
      </c>
      <c r="BM1613" s="366">
        <v>8648850.6252315845</v>
      </c>
      <c r="BN1613" s="366">
        <v>10211328</v>
      </c>
      <c r="BO1613" s="366">
        <v>0</v>
      </c>
      <c r="BP1613" s="366">
        <v>0</v>
      </c>
      <c r="BQ1613" s="366">
        <v>0</v>
      </c>
      <c r="BR1613" s="366">
        <v>7607794</v>
      </c>
      <c r="BS1613" s="366">
        <v>9270461</v>
      </c>
      <c r="BT1613" s="366">
        <v>0</v>
      </c>
      <c r="BU1613" s="366">
        <v>0</v>
      </c>
      <c r="BV1613" s="411">
        <f t="shared" si="495"/>
        <v>45317563.625231586</v>
      </c>
      <c r="BW1613" s="366">
        <v>0</v>
      </c>
      <c r="BX1613" s="366">
        <v>0</v>
      </c>
      <c r="BY1613" s="366">
        <v>0</v>
      </c>
      <c r="BZ1613" s="366">
        <v>0</v>
      </c>
      <c r="CA1613" s="366">
        <v>0</v>
      </c>
      <c r="CB1613" s="366">
        <v>0</v>
      </c>
      <c r="CC1613" s="366">
        <v>0</v>
      </c>
      <c r="CD1613" s="366">
        <v>0</v>
      </c>
      <c r="CE1613" s="366">
        <v>0</v>
      </c>
      <c r="CF1613" s="366">
        <v>0</v>
      </c>
      <c r="CG1613" s="366">
        <v>0</v>
      </c>
      <c r="CH1613" s="366">
        <v>0</v>
      </c>
      <c r="CI1613" s="411">
        <f t="shared" si="496"/>
        <v>0</v>
      </c>
      <c r="CJ1613" s="366">
        <v>0</v>
      </c>
      <c r="CK1613" s="366">
        <v>9579130</v>
      </c>
      <c r="CL1613" s="366">
        <v>0</v>
      </c>
      <c r="CM1613" s="366">
        <v>8648850.6252315845</v>
      </c>
      <c r="CN1613" s="366">
        <v>10211328</v>
      </c>
      <c r="CO1613" s="366">
        <v>0</v>
      </c>
      <c r="CP1613" s="366">
        <v>0</v>
      </c>
      <c r="CQ1613" s="366">
        <v>0</v>
      </c>
      <c r="CR1613" s="366">
        <v>7607794</v>
      </c>
      <c r="CS1613" s="366">
        <v>9270461</v>
      </c>
      <c r="CT1613" s="366">
        <v>0</v>
      </c>
      <c r="CU1613" s="366">
        <v>0</v>
      </c>
      <c r="CV1613" s="411">
        <f t="shared" si="497"/>
        <v>45317563.625231586</v>
      </c>
      <c r="CW1613" s="366">
        <v>0</v>
      </c>
      <c r="CX1613" s="366">
        <v>0</v>
      </c>
      <c r="CY1613" s="366">
        <v>0</v>
      </c>
      <c r="CZ1613" s="366">
        <v>0</v>
      </c>
      <c r="DA1613" s="366">
        <v>0</v>
      </c>
      <c r="DB1613" s="366">
        <v>0</v>
      </c>
      <c r="DC1613" s="366">
        <v>0</v>
      </c>
      <c r="DD1613" s="366">
        <v>0</v>
      </c>
      <c r="DE1613" s="366">
        <v>0</v>
      </c>
      <c r="DF1613" s="366">
        <v>0</v>
      </c>
      <c r="DG1613" s="366">
        <v>0</v>
      </c>
      <c r="DH1613" s="366">
        <v>0</v>
      </c>
      <c r="DI1613" s="411">
        <f t="shared" si="498"/>
        <v>0</v>
      </c>
      <c r="DJ1613" s="366">
        <v>0</v>
      </c>
      <c r="DK1613" s="366">
        <v>9579130</v>
      </c>
      <c r="DL1613" s="366">
        <v>0</v>
      </c>
      <c r="DM1613" s="366">
        <v>8648850.6252315845</v>
      </c>
      <c r="DN1613" s="366">
        <v>10211328</v>
      </c>
      <c r="DO1613" s="366">
        <v>0</v>
      </c>
      <c r="DP1613" s="366">
        <v>0</v>
      </c>
      <c r="DQ1613" s="366">
        <v>0</v>
      </c>
      <c r="DR1613" s="366">
        <v>7607794</v>
      </c>
      <c r="DS1613" s="366">
        <v>9270461</v>
      </c>
      <c r="DT1613" s="366">
        <v>0</v>
      </c>
      <c r="DU1613" s="366">
        <v>0</v>
      </c>
      <c r="DV1613" s="411">
        <f t="shared" si="499"/>
        <v>45317563.625231586</v>
      </c>
      <c r="DW1613" s="366">
        <v>0</v>
      </c>
      <c r="DX1613" s="366">
        <v>9579130</v>
      </c>
      <c r="DY1613" s="366">
        <v>0</v>
      </c>
      <c r="DZ1613" s="366">
        <v>8648850.6252315845</v>
      </c>
      <c r="EA1613" s="366">
        <v>10211328</v>
      </c>
      <c r="EB1613" s="366">
        <v>0</v>
      </c>
      <c r="EC1613" s="366">
        <v>0</v>
      </c>
      <c r="ED1613" s="366">
        <v>0</v>
      </c>
      <c r="EE1613" s="366">
        <v>7607794</v>
      </c>
      <c r="EF1613" s="366">
        <v>9270461</v>
      </c>
      <c r="EG1613" s="366">
        <v>0</v>
      </c>
      <c r="EH1613" s="366">
        <v>0</v>
      </c>
      <c r="EI1613" s="411">
        <f t="shared" si="500"/>
        <v>45317563.625231586</v>
      </c>
      <c r="EK1613" s="411">
        <f t="shared" si="501"/>
        <v>45317563.625231586</v>
      </c>
      <c r="EL1613" s="7">
        <f t="shared" si="502"/>
        <v>0</v>
      </c>
    </row>
    <row r="1614" spans="1:142">
      <c r="A1614" s="365" t="str">
        <f t="shared" si="487"/>
        <v xml:space="preserve"> 331</v>
      </c>
      <c r="B1614" s="366" t="s">
        <v>1003</v>
      </c>
      <c r="C1614" s="366" t="s">
        <v>1172</v>
      </c>
      <c r="D1614" s="366">
        <v>0</v>
      </c>
      <c r="E1614" s="366">
        <v>9579130</v>
      </c>
      <c r="F1614" s="366">
        <v>0</v>
      </c>
      <c r="G1614" s="366">
        <v>8672102</v>
      </c>
      <c r="H1614" s="366">
        <v>10211328</v>
      </c>
      <c r="I1614" s="366">
        <v>0</v>
      </c>
      <c r="J1614" s="366">
        <v>0</v>
      </c>
      <c r="K1614" s="366">
        <v>0</v>
      </c>
      <c r="L1614" s="366">
        <v>7607794</v>
      </c>
      <c r="M1614" s="366">
        <v>9270461</v>
      </c>
      <c r="N1614" s="366">
        <v>0</v>
      </c>
      <c r="O1614" s="366">
        <v>0</v>
      </c>
      <c r="P1614" s="411">
        <f t="shared" si="488"/>
        <v>45340815</v>
      </c>
      <c r="Q1614" s="411">
        <f t="shared" si="503"/>
        <v>28462560</v>
      </c>
      <c r="R1614" s="411">
        <f t="shared" si="504"/>
        <v>5509092.2068965519</v>
      </c>
      <c r="S1614" s="411">
        <f t="shared" si="505"/>
        <v>11369162.793103449</v>
      </c>
      <c r="T1614" s="366">
        <v>0</v>
      </c>
      <c r="U1614" s="366">
        <v>0</v>
      </c>
      <c r="V1614" s="366">
        <v>0</v>
      </c>
      <c r="W1614" s="366">
        <v>-23251.374768415466</v>
      </c>
      <c r="X1614" s="366">
        <v>0</v>
      </c>
      <c r="Y1614" s="366">
        <v>0</v>
      </c>
      <c r="Z1614" s="366">
        <v>0</v>
      </c>
      <c r="AA1614" s="366">
        <v>0</v>
      </c>
      <c r="AB1614" s="366">
        <v>0</v>
      </c>
      <c r="AC1614" s="366">
        <v>0</v>
      </c>
      <c r="AD1614" s="366">
        <v>0</v>
      </c>
      <c r="AE1614" s="366">
        <v>0</v>
      </c>
      <c r="AF1614" s="411">
        <f t="shared" si="489"/>
        <v>-23251.374768415466</v>
      </c>
      <c r="AG1614" s="366">
        <v>0</v>
      </c>
      <c r="AH1614" s="366">
        <v>9579130</v>
      </c>
      <c r="AI1614" s="366">
        <v>0</v>
      </c>
      <c r="AJ1614" s="366">
        <v>8648850.6252315845</v>
      </c>
      <c r="AK1614" s="366">
        <v>10211328</v>
      </c>
      <c r="AL1614" s="366">
        <v>0</v>
      </c>
      <c r="AM1614" s="366">
        <v>0</v>
      </c>
      <c r="AN1614" s="366">
        <v>0</v>
      </c>
      <c r="AO1614" s="366">
        <v>7607794</v>
      </c>
      <c r="AP1614" s="366">
        <v>9270461</v>
      </c>
      <c r="AQ1614" s="366">
        <v>0</v>
      </c>
      <c r="AR1614" s="366">
        <v>0</v>
      </c>
      <c r="AS1614" s="411">
        <f t="shared" si="490"/>
        <v>45317563.625231586</v>
      </c>
      <c r="AT1614" s="411">
        <f t="shared" si="491"/>
        <v>28439308.625231586</v>
      </c>
      <c r="AU1614" s="411">
        <f t="shared" si="492"/>
        <v>5509092.2068965519</v>
      </c>
      <c r="AV1614" s="411">
        <f t="shared" si="493"/>
        <v>11369162.793103449</v>
      </c>
      <c r="AW1614" s="366">
        <v>0</v>
      </c>
      <c r="AX1614" s="366">
        <v>0</v>
      </c>
      <c r="AY1614" s="366">
        <v>0</v>
      </c>
      <c r="AZ1614" s="366">
        <v>0</v>
      </c>
      <c r="BA1614" s="366">
        <v>0</v>
      </c>
      <c r="BB1614" s="366">
        <v>0</v>
      </c>
      <c r="BC1614" s="366">
        <v>0</v>
      </c>
      <c r="BD1614" s="366">
        <v>0</v>
      </c>
      <c r="BE1614" s="366">
        <v>0</v>
      </c>
      <c r="BF1614" s="366">
        <v>0</v>
      </c>
      <c r="BG1614" s="366">
        <v>0</v>
      </c>
      <c r="BH1614" s="366">
        <v>0</v>
      </c>
      <c r="BI1614" s="411">
        <f t="shared" si="494"/>
        <v>0</v>
      </c>
      <c r="BJ1614" s="366">
        <v>0</v>
      </c>
      <c r="BK1614" s="366">
        <v>9579130</v>
      </c>
      <c r="BL1614" s="366">
        <v>0</v>
      </c>
      <c r="BM1614" s="366">
        <v>8648850.6252315845</v>
      </c>
      <c r="BN1614" s="366">
        <v>10211328</v>
      </c>
      <c r="BO1614" s="366">
        <v>0</v>
      </c>
      <c r="BP1614" s="366">
        <v>0</v>
      </c>
      <c r="BQ1614" s="366">
        <v>0</v>
      </c>
      <c r="BR1614" s="366">
        <v>7607794</v>
      </c>
      <c r="BS1614" s="366">
        <v>9270461</v>
      </c>
      <c r="BT1614" s="366">
        <v>0</v>
      </c>
      <c r="BU1614" s="366">
        <v>0</v>
      </c>
      <c r="BV1614" s="411">
        <f t="shared" si="495"/>
        <v>45317563.625231586</v>
      </c>
      <c r="BW1614" s="366">
        <v>0</v>
      </c>
      <c r="BX1614" s="366">
        <v>0</v>
      </c>
      <c r="BY1614" s="366">
        <v>0</v>
      </c>
      <c r="BZ1614" s="366">
        <v>0</v>
      </c>
      <c r="CA1614" s="366">
        <v>0</v>
      </c>
      <c r="CB1614" s="366">
        <v>0</v>
      </c>
      <c r="CC1614" s="366">
        <v>0</v>
      </c>
      <c r="CD1614" s="366">
        <v>0</v>
      </c>
      <c r="CE1614" s="366">
        <v>0</v>
      </c>
      <c r="CF1614" s="366">
        <v>0</v>
      </c>
      <c r="CG1614" s="366">
        <v>0</v>
      </c>
      <c r="CH1614" s="366">
        <v>0</v>
      </c>
      <c r="CI1614" s="411">
        <f t="shared" si="496"/>
        <v>0</v>
      </c>
      <c r="CJ1614" s="366">
        <v>0</v>
      </c>
      <c r="CK1614" s="366">
        <v>9579130</v>
      </c>
      <c r="CL1614" s="366">
        <v>0</v>
      </c>
      <c r="CM1614" s="366">
        <v>8648850.6252315845</v>
      </c>
      <c r="CN1614" s="366">
        <v>10211328</v>
      </c>
      <c r="CO1614" s="366">
        <v>0</v>
      </c>
      <c r="CP1614" s="366">
        <v>0</v>
      </c>
      <c r="CQ1614" s="366">
        <v>0</v>
      </c>
      <c r="CR1614" s="366">
        <v>7607794</v>
      </c>
      <c r="CS1614" s="366">
        <v>9270461</v>
      </c>
      <c r="CT1614" s="366">
        <v>0</v>
      </c>
      <c r="CU1614" s="366">
        <v>0</v>
      </c>
      <c r="CV1614" s="411">
        <f t="shared" si="497"/>
        <v>45317563.625231586</v>
      </c>
      <c r="CW1614" s="366">
        <v>0</v>
      </c>
      <c r="CX1614" s="366">
        <v>0</v>
      </c>
      <c r="CY1614" s="366">
        <v>0</v>
      </c>
      <c r="CZ1614" s="366">
        <v>0</v>
      </c>
      <c r="DA1614" s="366">
        <v>0</v>
      </c>
      <c r="DB1614" s="366">
        <v>0</v>
      </c>
      <c r="DC1614" s="366">
        <v>0</v>
      </c>
      <c r="DD1614" s="366">
        <v>0</v>
      </c>
      <c r="DE1614" s="366">
        <v>0</v>
      </c>
      <c r="DF1614" s="366">
        <v>0</v>
      </c>
      <c r="DG1614" s="366">
        <v>0</v>
      </c>
      <c r="DH1614" s="366">
        <v>0</v>
      </c>
      <c r="DI1614" s="411">
        <f t="shared" si="498"/>
        <v>0</v>
      </c>
      <c r="DJ1614" s="366">
        <v>0</v>
      </c>
      <c r="DK1614" s="366">
        <v>9579130</v>
      </c>
      <c r="DL1614" s="366">
        <v>0</v>
      </c>
      <c r="DM1614" s="366">
        <v>8648850.6252315845</v>
      </c>
      <c r="DN1614" s="366">
        <v>10211328</v>
      </c>
      <c r="DO1614" s="366">
        <v>0</v>
      </c>
      <c r="DP1614" s="366">
        <v>0</v>
      </c>
      <c r="DQ1614" s="366">
        <v>0</v>
      </c>
      <c r="DR1614" s="366">
        <v>7607794</v>
      </c>
      <c r="DS1614" s="366">
        <v>9270461</v>
      </c>
      <c r="DT1614" s="366">
        <v>0</v>
      </c>
      <c r="DU1614" s="366">
        <v>0</v>
      </c>
      <c r="DV1614" s="411">
        <f t="shared" si="499"/>
        <v>45317563.625231586</v>
      </c>
      <c r="DW1614" s="366">
        <v>0</v>
      </c>
      <c r="DX1614" s="366">
        <v>9579130</v>
      </c>
      <c r="DY1614" s="366">
        <v>0</v>
      </c>
      <c r="DZ1614" s="366">
        <v>8648850.6252315845</v>
      </c>
      <c r="EA1614" s="366">
        <v>10211328</v>
      </c>
      <c r="EB1614" s="366">
        <v>0</v>
      </c>
      <c r="EC1614" s="366">
        <v>0</v>
      </c>
      <c r="ED1614" s="366">
        <v>0</v>
      </c>
      <c r="EE1614" s="366">
        <v>7607794</v>
      </c>
      <c r="EF1614" s="366">
        <v>9270461</v>
      </c>
      <c r="EG1614" s="366">
        <v>0</v>
      </c>
      <c r="EH1614" s="366">
        <v>0</v>
      </c>
      <c r="EI1614" s="411">
        <f t="shared" si="500"/>
        <v>45317563.625231586</v>
      </c>
      <c r="EK1614" s="411">
        <f t="shared" si="501"/>
        <v>45317563.625231586</v>
      </c>
      <c r="EL1614" s="7">
        <f t="shared" si="502"/>
        <v>0</v>
      </c>
    </row>
    <row r="1615" spans="1:142">
      <c r="A1615" s="365" t="str">
        <f t="shared" si="487"/>
        <v xml:space="preserve"> 331</v>
      </c>
      <c r="B1615" s="366" t="s">
        <v>1003</v>
      </c>
      <c r="C1615" s="366" t="s">
        <v>1199</v>
      </c>
      <c r="D1615" s="366">
        <v>19200</v>
      </c>
      <c r="E1615" s="366">
        <v>19128</v>
      </c>
      <c r="F1615" s="366">
        <v>19344</v>
      </c>
      <c r="G1615" s="366">
        <v>18384</v>
      </c>
      <c r="H1615" s="366">
        <v>18408</v>
      </c>
      <c r="I1615" s="366">
        <v>18480</v>
      </c>
      <c r="J1615" s="366">
        <v>18192</v>
      </c>
      <c r="K1615" s="366">
        <v>18192</v>
      </c>
      <c r="L1615" s="366">
        <v>18264</v>
      </c>
      <c r="M1615" s="366">
        <v>18451</v>
      </c>
      <c r="N1615" s="366">
        <v>18480</v>
      </c>
      <c r="O1615" s="366">
        <v>18360</v>
      </c>
      <c r="P1615" s="411">
        <f t="shared" si="488"/>
        <v>222883</v>
      </c>
      <c r="Q1615" s="411">
        <f t="shared" si="503"/>
        <v>130549.16129032258</v>
      </c>
      <c r="R1615" s="411">
        <f t="shared" si="504"/>
        <v>32004.493882091214</v>
      </c>
      <c r="S1615" s="411">
        <f t="shared" si="505"/>
        <v>60329.344827586203</v>
      </c>
      <c r="T1615" s="366">
        <v>0</v>
      </c>
      <c r="U1615" s="366">
        <v>0</v>
      </c>
      <c r="V1615" s="366">
        <v>56.044668656715658</v>
      </c>
      <c r="W1615" s="366">
        <v>-49.290618784529215</v>
      </c>
      <c r="X1615" s="366">
        <v>0</v>
      </c>
      <c r="Y1615" s="366">
        <v>0</v>
      </c>
      <c r="Z1615" s="366">
        <v>0</v>
      </c>
      <c r="AA1615" s="366">
        <v>1.8762376239465084E-3</v>
      </c>
      <c r="AB1615" s="366">
        <v>0</v>
      </c>
      <c r="AC1615" s="366">
        <v>0</v>
      </c>
      <c r="AD1615" s="366">
        <v>0</v>
      </c>
      <c r="AE1615" s="366">
        <v>0</v>
      </c>
      <c r="AF1615" s="411">
        <f t="shared" si="489"/>
        <v>6.7559261098103889</v>
      </c>
      <c r="AG1615" s="366">
        <v>19200</v>
      </c>
      <c r="AH1615" s="366">
        <v>19128</v>
      </c>
      <c r="AI1615" s="366">
        <v>19400.044668656716</v>
      </c>
      <c r="AJ1615" s="366">
        <v>18334.709381215471</v>
      </c>
      <c r="AK1615" s="366">
        <v>18408</v>
      </c>
      <c r="AL1615" s="366">
        <v>18480</v>
      </c>
      <c r="AM1615" s="366">
        <v>18192</v>
      </c>
      <c r="AN1615" s="366">
        <v>18192.001876237624</v>
      </c>
      <c r="AO1615" s="366">
        <v>18264</v>
      </c>
      <c r="AP1615" s="366">
        <v>18451</v>
      </c>
      <c r="AQ1615" s="366">
        <v>18480</v>
      </c>
      <c r="AR1615" s="366">
        <v>18360</v>
      </c>
      <c r="AS1615" s="411">
        <f t="shared" si="490"/>
        <v>222889.75592610982</v>
      </c>
      <c r="AT1615" s="411">
        <f t="shared" si="491"/>
        <v>130555.91534019477</v>
      </c>
      <c r="AU1615" s="411">
        <f t="shared" si="492"/>
        <v>32004.495758328838</v>
      </c>
      <c r="AV1615" s="411">
        <f t="shared" si="493"/>
        <v>60329.344827586203</v>
      </c>
      <c r="AW1615" s="366">
        <v>0</v>
      </c>
      <c r="AX1615" s="366">
        <v>0</v>
      </c>
      <c r="AY1615" s="366">
        <v>0</v>
      </c>
      <c r="AZ1615" s="366">
        <v>0</v>
      </c>
      <c r="BA1615" s="366">
        <v>0</v>
      </c>
      <c r="BB1615" s="366">
        <v>0</v>
      </c>
      <c r="BC1615" s="366">
        <v>0</v>
      </c>
      <c r="BD1615" s="366">
        <v>0</v>
      </c>
      <c r="BE1615" s="366">
        <v>0</v>
      </c>
      <c r="BF1615" s="366">
        <v>0</v>
      </c>
      <c r="BG1615" s="366">
        <v>0</v>
      </c>
      <c r="BH1615" s="366">
        <v>0</v>
      </c>
      <c r="BI1615" s="411">
        <f t="shared" si="494"/>
        <v>0</v>
      </c>
      <c r="BJ1615" s="366">
        <v>19200</v>
      </c>
      <c r="BK1615" s="366">
        <v>19128</v>
      </c>
      <c r="BL1615" s="366">
        <v>19400.044668656716</v>
      </c>
      <c r="BM1615" s="366">
        <v>18334.709381215471</v>
      </c>
      <c r="BN1615" s="366">
        <v>18408</v>
      </c>
      <c r="BO1615" s="366">
        <v>18480</v>
      </c>
      <c r="BP1615" s="366">
        <v>18192</v>
      </c>
      <c r="BQ1615" s="366">
        <v>18192.001876237624</v>
      </c>
      <c r="BR1615" s="366">
        <v>18264</v>
      </c>
      <c r="BS1615" s="366">
        <v>18451</v>
      </c>
      <c r="BT1615" s="366">
        <v>18480</v>
      </c>
      <c r="BU1615" s="366">
        <v>18360</v>
      </c>
      <c r="BV1615" s="411">
        <f t="shared" si="495"/>
        <v>222889.75592610982</v>
      </c>
      <c r="BW1615" s="366">
        <v>0</v>
      </c>
      <c r="BX1615" s="366">
        <v>0</v>
      </c>
      <c r="BY1615" s="366">
        <v>0</v>
      </c>
      <c r="BZ1615" s="366">
        <v>0</v>
      </c>
      <c r="CA1615" s="366">
        <v>0</v>
      </c>
      <c r="CB1615" s="366">
        <v>0</v>
      </c>
      <c r="CC1615" s="366">
        <v>0</v>
      </c>
      <c r="CD1615" s="366">
        <v>0</v>
      </c>
      <c r="CE1615" s="366">
        <v>0</v>
      </c>
      <c r="CF1615" s="366">
        <v>0</v>
      </c>
      <c r="CG1615" s="366">
        <v>0</v>
      </c>
      <c r="CH1615" s="366">
        <v>0</v>
      </c>
      <c r="CI1615" s="411">
        <f t="shared" si="496"/>
        <v>0</v>
      </c>
      <c r="CJ1615" s="366">
        <v>19200</v>
      </c>
      <c r="CK1615" s="366">
        <v>19128</v>
      </c>
      <c r="CL1615" s="366">
        <v>19400.044668656716</v>
      </c>
      <c r="CM1615" s="366">
        <v>18334.709381215471</v>
      </c>
      <c r="CN1615" s="366">
        <v>18408</v>
      </c>
      <c r="CO1615" s="366">
        <v>18480</v>
      </c>
      <c r="CP1615" s="366">
        <v>18192</v>
      </c>
      <c r="CQ1615" s="366">
        <v>18192.001876237624</v>
      </c>
      <c r="CR1615" s="366">
        <v>18264</v>
      </c>
      <c r="CS1615" s="366">
        <v>18451</v>
      </c>
      <c r="CT1615" s="366">
        <v>18480</v>
      </c>
      <c r="CU1615" s="366">
        <v>18360</v>
      </c>
      <c r="CV1615" s="411">
        <f t="shared" si="497"/>
        <v>222889.75592610982</v>
      </c>
      <c r="CW1615" s="366">
        <v>0</v>
      </c>
      <c r="CX1615" s="366">
        <v>0</v>
      </c>
      <c r="CY1615" s="366">
        <v>0</v>
      </c>
      <c r="CZ1615" s="366">
        <v>0</v>
      </c>
      <c r="DA1615" s="366">
        <v>0</v>
      </c>
      <c r="DB1615" s="366">
        <v>0</v>
      </c>
      <c r="DC1615" s="366">
        <v>0</v>
      </c>
      <c r="DD1615" s="366">
        <v>0</v>
      </c>
      <c r="DE1615" s="366">
        <v>0</v>
      </c>
      <c r="DF1615" s="366">
        <v>0</v>
      </c>
      <c r="DG1615" s="366">
        <v>0</v>
      </c>
      <c r="DH1615" s="366">
        <v>0</v>
      </c>
      <c r="DI1615" s="411">
        <f t="shared" si="498"/>
        <v>0</v>
      </c>
      <c r="DJ1615" s="366">
        <v>19200</v>
      </c>
      <c r="DK1615" s="366">
        <v>19128</v>
      </c>
      <c r="DL1615" s="366">
        <v>19400.044668656716</v>
      </c>
      <c r="DM1615" s="366">
        <v>18334.709381215471</v>
      </c>
      <c r="DN1615" s="366">
        <v>18408</v>
      </c>
      <c r="DO1615" s="366">
        <v>18480</v>
      </c>
      <c r="DP1615" s="366">
        <v>18192</v>
      </c>
      <c r="DQ1615" s="366">
        <v>18192.001876237624</v>
      </c>
      <c r="DR1615" s="366">
        <v>18264</v>
      </c>
      <c r="DS1615" s="366">
        <v>18451</v>
      </c>
      <c r="DT1615" s="366">
        <v>18480</v>
      </c>
      <c r="DU1615" s="366">
        <v>18360</v>
      </c>
      <c r="DV1615" s="411">
        <f t="shared" si="499"/>
        <v>222889.75592610982</v>
      </c>
      <c r="DW1615" s="366">
        <v>19200</v>
      </c>
      <c r="DX1615" s="366">
        <v>19128</v>
      </c>
      <c r="DY1615" s="366">
        <v>19400.044668656716</v>
      </c>
      <c r="DZ1615" s="366">
        <v>18334.709381215471</v>
      </c>
      <c r="EA1615" s="366">
        <v>18408</v>
      </c>
      <c r="EB1615" s="366">
        <v>18480</v>
      </c>
      <c r="EC1615" s="366">
        <v>18192</v>
      </c>
      <c r="ED1615" s="366">
        <v>18192.001876237624</v>
      </c>
      <c r="EE1615" s="366">
        <v>18264</v>
      </c>
      <c r="EF1615" s="366">
        <v>18451</v>
      </c>
      <c r="EG1615" s="366">
        <v>18480</v>
      </c>
      <c r="EH1615" s="366">
        <v>18360</v>
      </c>
      <c r="EI1615" s="411">
        <f t="shared" si="500"/>
        <v>222889.75592610982</v>
      </c>
      <c r="EK1615" s="411">
        <f t="shared" si="501"/>
        <v>222889.75592610982</v>
      </c>
      <c r="EL1615" s="7">
        <f t="shared" si="502"/>
        <v>0</v>
      </c>
    </row>
    <row r="1616" spans="1:142">
      <c r="A1616" s="365" t="str">
        <f t="shared" si="487"/>
        <v xml:space="preserve"> 331</v>
      </c>
      <c r="B1616" s="366" t="s">
        <v>1003</v>
      </c>
      <c r="C1616" s="366" t="s">
        <v>1218</v>
      </c>
      <c r="D1616" s="366">
        <v>0</v>
      </c>
      <c r="E1616" s="366">
        <v>19123</v>
      </c>
      <c r="F1616" s="366">
        <v>0</v>
      </c>
      <c r="G1616" s="366">
        <v>18393.600000000002</v>
      </c>
      <c r="H1616" s="366">
        <v>18412.8</v>
      </c>
      <c r="I1616" s="366">
        <v>18480</v>
      </c>
      <c r="J1616" s="366">
        <v>18201.600000000002</v>
      </c>
      <c r="K1616" s="366">
        <v>18201.600000000002</v>
      </c>
      <c r="L1616" s="366">
        <v>18264</v>
      </c>
      <c r="M1616" s="366">
        <v>18451</v>
      </c>
      <c r="N1616" s="366">
        <v>18489.600000000002</v>
      </c>
      <c r="O1616" s="366">
        <v>18355.2</v>
      </c>
      <c r="P1616" s="411">
        <f t="shared" si="488"/>
        <v>184372.40000000005</v>
      </c>
      <c r="Q1616" s="411">
        <f t="shared" si="503"/>
        <v>92023.851612903236</v>
      </c>
      <c r="R1616" s="411">
        <f t="shared" si="504"/>
        <v>32014.403559510571</v>
      </c>
      <c r="S1616" s="411">
        <f t="shared" si="505"/>
        <v>60334.144827586206</v>
      </c>
      <c r="T1616" s="366">
        <v>0</v>
      </c>
      <c r="U1616" s="366">
        <v>0</v>
      </c>
      <c r="V1616" s="366">
        <v>0</v>
      </c>
      <c r="W1616" s="366">
        <v>-49.316358011048578</v>
      </c>
      <c r="X1616" s="366">
        <v>0</v>
      </c>
      <c r="Y1616" s="366">
        <v>0</v>
      </c>
      <c r="Z1616" s="366">
        <v>0</v>
      </c>
      <c r="AA1616" s="366">
        <v>1.8772277253447101E-3</v>
      </c>
      <c r="AB1616" s="366">
        <v>0</v>
      </c>
      <c r="AC1616" s="366">
        <v>0</v>
      </c>
      <c r="AD1616" s="366">
        <v>0</v>
      </c>
      <c r="AE1616" s="366">
        <v>0</v>
      </c>
      <c r="AF1616" s="411">
        <f t="shared" si="489"/>
        <v>-49.314480783323233</v>
      </c>
      <c r="AG1616" s="366">
        <v>0</v>
      </c>
      <c r="AH1616" s="366">
        <v>19123</v>
      </c>
      <c r="AI1616" s="366">
        <v>0</v>
      </c>
      <c r="AJ1616" s="366">
        <v>18344.283641988954</v>
      </c>
      <c r="AK1616" s="366">
        <v>18412.8</v>
      </c>
      <c r="AL1616" s="366">
        <v>18480</v>
      </c>
      <c r="AM1616" s="366">
        <v>18201.600000000002</v>
      </c>
      <c r="AN1616" s="366">
        <v>18201.601877227728</v>
      </c>
      <c r="AO1616" s="366">
        <v>18264</v>
      </c>
      <c r="AP1616" s="366">
        <v>18451</v>
      </c>
      <c r="AQ1616" s="366">
        <v>18489.600000000002</v>
      </c>
      <c r="AR1616" s="366">
        <v>18355.2</v>
      </c>
      <c r="AS1616" s="411">
        <f t="shared" si="490"/>
        <v>184323.08551921669</v>
      </c>
      <c r="AT1616" s="411">
        <f t="shared" si="491"/>
        <v>91974.53525489218</v>
      </c>
      <c r="AU1616" s="411">
        <f t="shared" si="492"/>
        <v>32014.405436738296</v>
      </c>
      <c r="AV1616" s="411">
        <f t="shared" si="493"/>
        <v>60334.144827586206</v>
      </c>
      <c r="AW1616" s="366">
        <v>0</v>
      </c>
      <c r="AX1616" s="366">
        <v>0</v>
      </c>
      <c r="AY1616" s="366">
        <v>0</v>
      </c>
      <c r="AZ1616" s="366">
        <v>0</v>
      </c>
      <c r="BA1616" s="366">
        <v>0</v>
      </c>
      <c r="BB1616" s="366">
        <v>0</v>
      </c>
      <c r="BC1616" s="366">
        <v>0</v>
      </c>
      <c r="BD1616" s="366">
        <v>0</v>
      </c>
      <c r="BE1616" s="366">
        <v>0</v>
      </c>
      <c r="BF1616" s="366">
        <v>0</v>
      </c>
      <c r="BG1616" s="366">
        <v>0</v>
      </c>
      <c r="BH1616" s="366">
        <v>0</v>
      </c>
      <c r="BI1616" s="411">
        <f t="shared" si="494"/>
        <v>0</v>
      </c>
      <c r="BJ1616" s="366">
        <v>0</v>
      </c>
      <c r="BK1616" s="366">
        <v>19123</v>
      </c>
      <c r="BL1616" s="366">
        <v>0</v>
      </c>
      <c r="BM1616" s="366">
        <v>18344.283641988954</v>
      </c>
      <c r="BN1616" s="366">
        <v>18412.8</v>
      </c>
      <c r="BO1616" s="366">
        <v>18480</v>
      </c>
      <c r="BP1616" s="366">
        <v>18201.600000000002</v>
      </c>
      <c r="BQ1616" s="366">
        <v>18201.601877227728</v>
      </c>
      <c r="BR1616" s="366">
        <v>18264</v>
      </c>
      <c r="BS1616" s="366">
        <v>18451</v>
      </c>
      <c r="BT1616" s="366">
        <v>18489.600000000002</v>
      </c>
      <c r="BU1616" s="366">
        <v>18355.2</v>
      </c>
      <c r="BV1616" s="411">
        <f t="shared" si="495"/>
        <v>184323.08551921669</v>
      </c>
      <c r="BW1616" s="366">
        <v>0</v>
      </c>
      <c r="BX1616" s="366">
        <v>0</v>
      </c>
      <c r="BY1616" s="366">
        <v>0</v>
      </c>
      <c r="BZ1616" s="366">
        <v>0</v>
      </c>
      <c r="CA1616" s="366">
        <v>0</v>
      </c>
      <c r="CB1616" s="366">
        <v>0</v>
      </c>
      <c r="CC1616" s="366">
        <v>0</v>
      </c>
      <c r="CD1616" s="366">
        <v>0</v>
      </c>
      <c r="CE1616" s="366">
        <v>0</v>
      </c>
      <c r="CF1616" s="366">
        <v>0</v>
      </c>
      <c r="CG1616" s="366">
        <v>0</v>
      </c>
      <c r="CH1616" s="366">
        <v>0</v>
      </c>
      <c r="CI1616" s="411">
        <f t="shared" si="496"/>
        <v>0</v>
      </c>
      <c r="CJ1616" s="366">
        <v>0</v>
      </c>
      <c r="CK1616" s="366">
        <v>19123</v>
      </c>
      <c r="CL1616" s="366">
        <v>0</v>
      </c>
      <c r="CM1616" s="366">
        <v>18344.283641988954</v>
      </c>
      <c r="CN1616" s="366">
        <v>18412.8</v>
      </c>
      <c r="CO1616" s="366">
        <v>18480</v>
      </c>
      <c r="CP1616" s="366">
        <v>18201.600000000002</v>
      </c>
      <c r="CQ1616" s="366">
        <v>18201.601877227728</v>
      </c>
      <c r="CR1616" s="366">
        <v>18264</v>
      </c>
      <c r="CS1616" s="366">
        <v>18451</v>
      </c>
      <c r="CT1616" s="366">
        <v>18489.600000000002</v>
      </c>
      <c r="CU1616" s="366">
        <v>18355.2</v>
      </c>
      <c r="CV1616" s="411">
        <f t="shared" si="497"/>
        <v>184323.08551921669</v>
      </c>
      <c r="CW1616" s="366">
        <v>0</v>
      </c>
      <c r="CX1616" s="366">
        <v>0</v>
      </c>
      <c r="CY1616" s="366">
        <v>0</v>
      </c>
      <c r="CZ1616" s="366">
        <v>0</v>
      </c>
      <c r="DA1616" s="366">
        <v>0</v>
      </c>
      <c r="DB1616" s="366">
        <v>0</v>
      </c>
      <c r="DC1616" s="366">
        <v>0</v>
      </c>
      <c r="DD1616" s="366">
        <v>0</v>
      </c>
      <c r="DE1616" s="366">
        <v>0</v>
      </c>
      <c r="DF1616" s="366">
        <v>0</v>
      </c>
      <c r="DG1616" s="366">
        <v>0</v>
      </c>
      <c r="DH1616" s="366">
        <v>0</v>
      </c>
      <c r="DI1616" s="411">
        <f t="shared" si="498"/>
        <v>0</v>
      </c>
      <c r="DJ1616" s="366">
        <v>0</v>
      </c>
      <c r="DK1616" s="366">
        <v>19123</v>
      </c>
      <c r="DL1616" s="366">
        <v>0</v>
      </c>
      <c r="DM1616" s="366">
        <v>18344.283641988954</v>
      </c>
      <c r="DN1616" s="366">
        <v>18412.8</v>
      </c>
      <c r="DO1616" s="366">
        <v>18480</v>
      </c>
      <c r="DP1616" s="366">
        <v>18201.600000000002</v>
      </c>
      <c r="DQ1616" s="366">
        <v>18201.601877227728</v>
      </c>
      <c r="DR1616" s="366">
        <v>18264</v>
      </c>
      <c r="DS1616" s="366">
        <v>18451</v>
      </c>
      <c r="DT1616" s="366">
        <v>18489.600000000002</v>
      </c>
      <c r="DU1616" s="366">
        <v>18355.2</v>
      </c>
      <c r="DV1616" s="411">
        <f t="shared" si="499"/>
        <v>184323.08551921669</v>
      </c>
      <c r="DW1616" s="366">
        <v>0</v>
      </c>
      <c r="DX1616" s="366">
        <v>19123</v>
      </c>
      <c r="DY1616" s="366">
        <v>0</v>
      </c>
      <c r="DZ1616" s="366">
        <v>18344.283641988954</v>
      </c>
      <c r="EA1616" s="366">
        <v>18412.8</v>
      </c>
      <c r="EB1616" s="366">
        <v>18480</v>
      </c>
      <c r="EC1616" s="366">
        <v>18201.600000000002</v>
      </c>
      <c r="ED1616" s="366">
        <v>18201.601877227728</v>
      </c>
      <c r="EE1616" s="366">
        <v>18264</v>
      </c>
      <c r="EF1616" s="366">
        <v>18451</v>
      </c>
      <c r="EG1616" s="366">
        <v>18489.600000000002</v>
      </c>
      <c r="EH1616" s="366">
        <v>18355.2</v>
      </c>
      <c r="EI1616" s="411">
        <f t="shared" si="500"/>
        <v>184323.08551921669</v>
      </c>
      <c r="EK1616" s="411">
        <f t="shared" si="501"/>
        <v>184323.08551921672</v>
      </c>
      <c r="EL1616" s="7">
        <f t="shared" si="502"/>
        <v>0</v>
      </c>
    </row>
    <row r="1617" spans="1:142">
      <c r="A1617" s="365" t="str">
        <f t="shared" si="487"/>
        <v xml:space="preserve"> 331</v>
      </c>
      <c r="B1617" s="366" t="s">
        <v>1003</v>
      </c>
      <c r="C1617" s="366" t="s">
        <v>1233</v>
      </c>
      <c r="D1617" s="366">
        <v>6969.6</v>
      </c>
      <c r="E1617" s="366">
        <v>6456</v>
      </c>
      <c r="F1617" s="366">
        <v>5448</v>
      </c>
      <c r="G1617" s="366">
        <v>5160</v>
      </c>
      <c r="H1617" s="366">
        <v>4872</v>
      </c>
      <c r="I1617" s="366">
        <v>6873.6</v>
      </c>
      <c r="J1617" s="366">
        <v>6681.6</v>
      </c>
      <c r="K1617" s="366">
        <v>4440</v>
      </c>
      <c r="L1617" s="366">
        <v>6585.6</v>
      </c>
      <c r="M1617" s="366">
        <v>4752</v>
      </c>
      <c r="N1617" s="366">
        <v>4920</v>
      </c>
      <c r="O1617" s="366">
        <v>0</v>
      </c>
      <c r="P1617" s="411">
        <f t="shared" si="488"/>
        <v>63158.399999999994</v>
      </c>
      <c r="Q1617" s="411">
        <f t="shared" si="503"/>
        <v>42245.264516129027</v>
      </c>
      <c r="R1617" s="411">
        <f t="shared" si="504"/>
        <v>9424.418242491658</v>
      </c>
      <c r="S1617" s="411">
        <f t="shared" si="505"/>
        <v>11488.717241379311</v>
      </c>
      <c r="T1617" s="366">
        <v>0</v>
      </c>
      <c r="U1617" s="366">
        <v>0</v>
      </c>
      <c r="V1617" s="366">
        <v>15.784292537313377</v>
      </c>
      <c r="W1617" s="366">
        <v>-13.834834254143061</v>
      </c>
      <c r="X1617" s="366">
        <v>0</v>
      </c>
      <c r="Y1617" s="366">
        <v>0</v>
      </c>
      <c r="Z1617" s="366">
        <v>0</v>
      </c>
      <c r="AA1617" s="366">
        <v>4.5792079254169948E-4</v>
      </c>
      <c r="AB1617" s="366">
        <v>0</v>
      </c>
      <c r="AC1617" s="366">
        <v>0</v>
      </c>
      <c r="AD1617" s="366">
        <v>0</v>
      </c>
      <c r="AE1617" s="366">
        <v>0</v>
      </c>
      <c r="AF1617" s="411">
        <f t="shared" si="489"/>
        <v>1.9499162039628573</v>
      </c>
      <c r="AG1617" s="366">
        <v>6969.6</v>
      </c>
      <c r="AH1617" s="366">
        <v>6456</v>
      </c>
      <c r="AI1617" s="366">
        <v>5463.7842925373134</v>
      </c>
      <c r="AJ1617" s="366">
        <v>5146.1651657458569</v>
      </c>
      <c r="AK1617" s="366">
        <v>4872</v>
      </c>
      <c r="AL1617" s="366">
        <v>6873.6</v>
      </c>
      <c r="AM1617" s="366">
        <v>6681.6</v>
      </c>
      <c r="AN1617" s="366">
        <v>4440.0004579207925</v>
      </c>
      <c r="AO1617" s="366">
        <v>6585.6</v>
      </c>
      <c r="AP1617" s="366">
        <v>4752</v>
      </c>
      <c r="AQ1617" s="366">
        <v>4920</v>
      </c>
      <c r="AR1617" s="366">
        <v>0</v>
      </c>
      <c r="AS1617" s="411">
        <f t="shared" si="490"/>
        <v>63160.349916203959</v>
      </c>
      <c r="AT1617" s="411">
        <f t="shared" si="491"/>
        <v>42247.213974412203</v>
      </c>
      <c r="AU1617" s="411">
        <f t="shared" si="492"/>
        <v>9424.4187004124506</v>
      </c>
      <c r="AV1617" s="411">
        <f t="shared" si="493"/>
        <v>11488.717241379311</v>
      </c>
      <c r="AW1617" s="366">
        <v>0</v>
      </c>
      <c r="AX1617" s="366">
        <v>0</v>
      </c>
      <c r="AY1617" s="366">
        <v>0</v>
      </c>
      <c r="AZ1617" s="366">
        <v>0</v>
      </c>
      <c r="BA1617" s="366">
        <v>0</v>
      </c>
      <c r="BB1617" s="366">
        <v>0</v>
      </c>
      <c r="BC1617" s="366">
        <v>0</v>
      </c>
      <c r="BD1617" s="366">
        <v>0</v>
      </c>
      <c r="BE1617" s="366">
        <v>0</v>
      </c>
      <c r="BF1617" s="366">
        <v>0</v>
      </c>
      <c r="BG1617" s="366">
        <v>0</v>
      </c>
      <c r="BH1617" s="366">
        <v>0</v>
      </c>
      <c r="BI1617" s="411">
        <f t="shared" si="494"/>
        <v>0</v>
      </c>
      <c r="BJ1617" s="366">
        <v>6969.6</v>
      </c>
      <c r="BK1617" s="366">
        <v>6456</v>
      </c>
      <c r="BL1617" s="366">
        <v>5463.7842925373134</v>
      </c>
      <c r="BM1617" s="366">
        <v>5146.1651657458569</v>
      </c>
      <c r="BN1617" s="366">
        <v>4872</v>
      </c>
      <c r="BO1617" s="366">
        <v>6873.6</v>
      </c>
      <c r="BP1617" s="366">
        <v>6681.6</v>
      </c>
      <c r="BQ1617" s="366">
        <v>4440.0004579207925</v>
      </c>
      <c r="BR1617" s="366">
        <v>6585.6</v>
      </c>
      <c r="BS1617" s="366">
        <v>4752</v>
      </c>
      <c r="BT1617" s="366">
        <v>4920</v>
      </c>
      <c r="BU1617" s="366">
        <v>0</v>
      </c>
      <c r="BV1617" s="411">
        <f t="shared" si="495"/>
        <v>63160.349916203959</v>
      </c>
      <c r="BW1617" s="366">
        <v>0</v>
      </c>
      <c r="BX1617" s="366">
        <v>0</v>
      </c>
      <c r="BY1617" s="366">
        <v>0</v>
      </c>
      <c r="BZ1617" s="366">
        <v>0</v>
      </c>
      <c r="CA1617" s="366">
        <v>0</v>
      </c>
      <c r="CB1617" s="366">
        <v>0</v>
      </c>
      <c r="CC1617" s="366">
        <v>0</v>
      </c>
      <c r="CD1617" s="366">
        <v>0</v>
      </c>
      <c r="CE1617" s="366">
        <v>0</v>
      </c>
      <c r="CF1617" s="366">
        <v>0</v>
      </c>
      <c r="CG1617" s="366">
        <v>0</v>
      </c>
      <c r="CH1617" s="366">
        <v>0</v>
      </c>
      <c r="CI1617" s="411">
        <f t="shared" si="496"/>
        <v>0</v>
      </c>
      <c r="CJ1617" s="366">
        <v>6969.6</v>
      </c>
      <c r="CK1617" s="366">
        <v>6456</v>
      </c>
      <c r="CL1617" s="366">
        <v>5463.7842925373134</v>
      </c>
      <c r="CM1617" s="366">
        <v>5146.1651657458569</v>
      </c>
      <c r="CN1617" s="366">
        <v>4872</v>
      </c>
      <c r="CO1617" s="366">
        <v>6873.6</v>
      </c>
      <c r="CP1617" s="366">
        <v>6681.6</v>
      </c>
      <c r="CQ1617" s="366">
        <v>4440.0004579207925</v>
      </c>
      <c r="CR1617" s="366">
        <v>6585.6</v>
      </c>
      <c r="CS1617" s="366">
        <v>4752</v>
      </c>
      <c r="CT1617" s="366">
        <v>4920</v>
      </c>
      <c r="CU1617" s="366">
        <v>0</v>
      </c>
      <c r="CV1617" s="411">
        <f t="shared" si="497"/>
        <v>63160.349916203959</v>
      </c>
      <c r="CW1617" s="366">
        <v>0</v>
      </c>
      <c r="CX1617" s="366">
        <v>0</v>
      </c>
      <c r="CY1617" s="366">
        <v>0</v>
      </c>
      <c r="CZ1617" s="366">
        <v>0</v>
      </c>
      <c r="DA1617" s="366">
        <v>0</v>
      </c>
      <c r="DB1617" s="366">
        <v>0</v>
      </c>
      <c r="DC1617" s="366">
        <v>0</v>
      </c>
      <c r="DD1617" s="366">
        <v>0</v>
      </c>
      <c r="DE1617" s="366">
        <v>0</v>
      </c>
      <c r="DF1617" s="366">
        <v>0</v>
      </c>
      <c r="DG1617" s="366">
        <v>0</v>
      </c>
      <c r="DH1617" s="366">
        <v>0</v>
      </c>
      <c r="DI1617" s="411">
        <f t="shared" si="498"/>
        <v>0</v>
      </c>
      <c r="DJ1617" s="366">
        <v>6969.6</v>
      </c>
      <c r="DK1617" s="366">
        <v>6456</v>
      </c>
      <c r="DL1617" s="366">
        <v>5463.7842925373134</v>
      </c>
      <c r="DM1617" s="366">
        <v>5146.1651657458569</v>
      </c>
      <c r="DN1617" s="366">
        <v>4872</v>
      </c>
      <c r="DO1617" s="366">
        <v>6873.6</v>
      </c>
      <c r="DP1617" s="366">
        <v>6681.6</v>
      </c>
      <c r="DQ1617" s="366">
        <v>4440.0004579207925</v>
      </c>
      <c r="DR1617" s="366">
        <v>6585.6</v>
      </c>
      <c r="DS1617" s="366">
        <v>4752</v>
      </c>
      <c r="DT1617" s="366">
        <v>4920</v>
      </c>
      <c r="DU1617" s="366">
        <v>0</v>
      </c>
      <c r="DV1617" s="411">
        <f t="shared" si="499"/>
        <v>63160.349916203959</v>
      </c>
      <c r="DW1617" s="366">
        <v>6969.6</v>
      </c>
      <c r="DX1617" s="366">
        <v>6456</v>
      </c>
      <c r="DY1617" s="366">
        <v>5463.7842925373134</v>
      </c>
      <c r="DZ1617" s="366">
        <v>5146.1651657458569</v>
      </c>
      <c r="EA1617" s="366">
        <v>4872</v>
      </c>
      <c r="EB1617" s="366">
        <v>6873.6</v>
      </c>
      <c r="EC1617" s="366">
        <v>6681.6</v>
      </c>
      <c r="ED1617" s="366">
        <v>4440.0004579207925</v>
      </c>
      <c r="EE1617" s="366">
        <v>6585.6</v>
      </c>
      <c r="EF1617" s="366">
        <v>4752</v>
      </c>
      <c r="EG1617" s="366">
        <v>4920</v>
      </c>
      <c r="EH1617" s="366">
        <v>0</v>
      </c>
      <c r="EI1617" s="411">
        <f t="shared" si="500"/>
        <v>63160.349916203959</v>
      </c>
      <c r="EK1617" s="411">
        <f t="shared" si="501"/>
        <v>63160.349916203959</v>
      </c>
      <c r="EL1617" s="7">
        <f t="shared" si="502"/>
        <v>0</v>
      </c>
    </row>
    <row r="1618" spans="1:142">
      <c r="A1618" s="365" t="str">
        <f t="shared" si="487"/>
        <v xml:space="preserve"> 331</v>
      </c>
      <c r="B1618" s="366" t="s">
        <v>1003</v>
      </c>
      <c r="C1618" s="366" t="s">
        <v>1001</v>
      </c>
      <c r="D1618" s="366">
        <v>0</v>
      </c>
      <c r="E1618" s="366">
        <v>19123</v>
      </c>
      <c r="F1618" s="366">
        <v>0</v>
      </c>
      <c r="G1618" s="366">
        <v>18393.600000000002</v>
      </c>
      <c r="H1618" s="366">
        <v>18412.8</v>
      </c>
      <c r="I1618" s="366">
        <v>18480</v>
      </c>
      <c r="J1618" s="366">
        <v>18201.600000000002</v>
      </c>
      <c r="K1618" s="366">
        <v>18201.600000000002</v>
      </c>
      <c r="L1618" s="366">
        <v>18264</v>
      </c>
      <c r="M1618" s="366">
        <v>18451</v>
      </c>
      <c r="N1618" s="366">
        <v>18489.600000000002</v>
      </c>
      <c r="O1618" s="366">
        <v>18355.2</v>
      </c>
      <c r="P1618" s="411">
        <f t="shared" si="488"/>
        <v>184372.40000000005</v>
      </c>
      <c r="Q1618" s="411">
        <f t="shared" si="503"/>
        <v>92023.851612903236</v>
      </c>
      <c r="R1618" s="411">
        <f t="shared" si="504"/>
        <v>32014.403559510571</v>
      </c>
      <c r="S1618" s="411">
        <f t="shared" si="505"/>
        <v>60334.144827586206</v>
      </c>
      <c r="T1618" s="366">
        <v>0</v>
      </c>
      <c r="U1618" s="366">
        <v>0</v>
      </c>
      <c r="V1618" s="366">
        <v>0</v>
      </c>
      <c r="W1618" s="366">
        <v>-49.316358011048578</v>
      </c>
      <c r="X1618" s="366">
        <v>0</v>
      </c>
      <c r="Y1618" s="366">
        <v>0</v>
      </c>
      <c r="Z1618" s="366">
        <v>0</v>
      </c>
      <c r="AA1618" s="366">
        <v>1.8772277253447101E-3</v>
      </c>
      <c r="AB1618" s="366">
        <v>0</v>
      </c>
      <c r="AC1618" s="366">
        <v>0</v>
      </c>
      <c r="AD1618" s="366">
        <v>0</v>
      </c>
      <c r="AE1618" s="366">
        <v>0</v>
      </c>
      <c r="AF1618" s="411">
        <f t="shared" si="489"/>
        <v>-49.314480783323233</v>
      </c>
      <c r="AG1618" s="366">
        <v>0</v>
      </c>
      <c r="AH1618" s="366">
        <v>19123</v>
      </c>
      <c r="AI1618" s="366">
        <v>0</v>
      </c>
      <c r="AJ1618" s="366">
        <v>18344.283641988954</v>
      </c>
      <c r="AK1618" s="366">
        <v>18412.8</v>
      </c>
      <c r="AL1618" s="366">
        <v>18480</v>
      </c>
      <c r="AM1618" s="366">
        <v>18201.600000000002</v>
      </c>
      <c r="AN1618" s="366">
        <v>18201.601877227728</v>
      </c>
      <c r="AO1618" s="366">
        <v>18264</v>
      </c>
      <c r="AP1618" s="366">
        <v>18451</v>
      </c>
      <c r="AQ1618" s="366">
        <v>18489.600000000002</v>
      </c>
      <c r="AR1618" s="366">
        <v>18355.2</v>
      </c>
      <c r="AS1618" s="411">
        <f t="shared" si="490"/>
        <v>184323.08551921669</v>
      </c>
      <c r="AT1618" s="411">
        <f t="shared" si="491"/>
        <v>91974.53525489218</v>
      </c>
      <c r="AU1618" s="411">
        <f t="shared" si="492"/>
        <v>32014.405436738296</v>
      </c>
      <c r="AV1618" s="411">
        <f t="shared" si="493"/>
        <v>60334.144827586206</v>
      </c>
      <c r="AW1618" s="366">
        <v>0</v>
      </c>
      <c r="AX1618" s="366">
        <v>0</v>
      </c>
      <c r="AY1618" s="366">
        <v>0</v>
      </c>
      <c r="AZ1618" s="366">
        <v>0</v>
      </c>
      <c r="BA1618" s="366">
        <v>0</v>
      </c>
      <c r="BB1618" s="366">
        <v>0</v>
      </c>
      <c r="BC1618" s="366">
        <v>0</v>
      </c>
      <c r="BD1618" s="366">
        <v>0</v>
      </c>
      <c r="BE1618" s="366">
        <v>0</v>
      </c>
      <c r="BF1618" s="366">
        <v>0</v>
      </c>
      <c r="BG1618" s="366">
        <v>0</v>
      </c>
      <c r="BH1618" s="366">
        <v>0</v>
      </c>
      <c r="BI1618" s="411">
        <f t="shared" si="494"/>
        <v>0</v>
      </c>
      <c r="BJ1618" s="366">
        <v>0</v>
      </c>
      <c r="BK1618" s="366">
        <v>19123</v>
      </c>
      <c r="BL1618" s="366">
        <v>0</v>
      </c>
      <c r="BM1618" s="366">
        <v>18344.283641988954</v>
      </c>
      <c r="BN1618" s="366">
        <v>18412.8</v>
      </c>
      <c r="BO1618" s="366">
        <v>18480</v>
      </c>
      <c r="BP1618" s="366">
        <v>18201.600000000002</v>
      </c>
      <c r="BQ1618" s="366">
        <v>18201.601877227728</v>
      </c>
      <c r="BR1618" s="366">
        <v>18264</v>
      </c>
      <c r="BS1618" s="366">
        <v>18451</v>
      </c>
      <c r="BT1618" s="366">
        <v>18489.600000000002</v>
      </c>
      <c r="BU1618" s="366">
        <v>18355.2</v>
      </c>
      <c r="BV1618" s="411">
        <f t="shared" si="495"/>
        <v>184323.08551921669</v>
      </c>
      <c r="BW1618" s="366">
        <v>0</v>
      </c>
      <c r="BX1618" s="366">
        <v>0</v>
      </c>
      <c r="BY1618" s="366">
        <v>0</v>
      </c>
      <c r="BZ1618" s="366">
        <v>0</v>
      </c>
      <c r="CA1618" s="366">
        <v>0</v>
      </c>
      <c r="CB1618" s="366">
        <v>0</v>
      </c>
      <c r="CC1618" s="366">
        <v>0</v>
      </c>
      <c r="CD1618" s="366">
        <v>0</v>
      </c>
      <c r="CE1618" s="366">
        <v>0</v>
      </c>
      <c r="CF1618" s="366">
        <v>0</v>
      </c>
      <c r="CG1618" s="366">
        <v>0</v>
      </c>
      <c r="CH1618" s="366">
        <v>0</v>
      </c>
      <c r="CI1618" s="411">
        <f t="shared" si="496"/>
        <v>0</v>
      </c>
      <c r="CJ1618" s="366">
        <v>0</v>
      </c>
      <c r="CK1618" s="366">
        <v>19123</v>
      </c>
      <c r="CL1618" s="366">
        <v>0</v>
      </c>
      <c r="CM1618" s="366">
        <v>18344.283641988954</v>
      </c>
      <c r="CN1618" s="366">
        <v>18412.8</v>
      </c>
      <c r="CO1618" s="366">
        <v>18480</v>
      </c>
      <c r="CP1618" s="366">
        <v>18201.600000000002</v>
      </c>
      <c r="CQ1618" s="366">
        <v>18201.601877227728</v>
      </c>
      <c r="CR1618" s="366">
        <v>18264</v>
      </c>
      <c r="CS1618" s="366">
        <v>18451</v>
      </c>
      <c r="CT1618" s="366">
        <v>18489.600000000002</v>
      </c>
      <c r="CU1618" s="366">
        <v>18355.2</v>
      </c>
      <c r="CV1618" s="411">
        <f t="shared" si="497"/>
        <v>184323.08551921669</v>
      </c>
      <c r="CW1618" s="366">
        <v>0</v>
      </c>
      <c r="CX1618" s="366">
        <v>0</v>
      </c>
      <c r="CY1618" s="366">
        <v>0</v>
      </c>
      <c r="CZ1618" s="366">
        <v>0</v>
      </c>
      <c r="DA1618" s="366">
        <v>0</v>
      </c>
      <c r="DB1618" s="366">
        <v>0</v>
      </c>
      <c r="DC1618" s="366">
        <v>0</v>
      </c>
      <c r="DD1618" s="366">
        <v>0</v>
      </c>
      <c r="DE1618" s="366">
        <v>0</v>
      </c>
      <c r="DF1618" s="366">
        <v>0</v>
      </c>
      <c r="DG1618" s="366">
        <v>0</v>
      </c>
      <c r="DH1618" s="366">
        <v>0</v>
      </c>
      <c r="DI1618" s="411">
        <f t="shared" si="498"/>
        <v>0</v>
      </c>
      <c r="DJ1618" s="366">
        <v>0</v>
      </c>
      <c r="DK1618" s="366">
        <v>19123</v>
      </c>
      <c r="DL1618" s="366">
        <v>0</v>
      </c>
      <c r="DM1618" s="366">
        <v>18344.283641988954</v>
      </c>
      <c r="DN1618" s="366">
        <v>18412.8</v>
      </c>
      <c r="DO1618" s="366">
        <v>18480</v>
      </c>
      <c r="DP1618" s="366">
        <v>18201.600000000002</v>
      </c>
      <c r="DQ1618" s="366">
        <v>18201.601877227728</v>
      </c>
      <c r="DR1618" s="366">
        <v>18264</v>
      </c>
      <c r="DS1618" s="366">
        <v>18451</v>
      </c>
      <c r="DT1618" s="366">
        <v>18489.600000000002</v>
      </c>
      <c r="DU1618" s="366">
        <v>18355.2</v>
      </c>
      <c r="DV1618" s="411">
        <f t="shared" si="499"/>
        <v>184323.08551921669</v>
      </c>
      <c r="DW1618" s="366">
        <v>0</v>
      </c>
      <c r="DX1618" s="366">
        <v>19123</v>
      </c>
      <c r="DY1618" s="366">
        <v>0</v>
      </c>
      <c r="DZ1618" s="366">
        <v>18344.283641988954</v>
      </c>
      <c r="EA1618" s="366">
        <v>18412.8</v>
      </c>
      <c r="EB1618" s="366">
        <v>18480</v>
      </c>
      <c r="EC1618" s="366">
        <v>18201.600000000002</v>
      </c>
      <c r="ED1618" s="366">
        <v>18201.601877227728</v>
      </c>
      <c r="EE1618" s="366">
        <v>18264</v>
      </c>
      <c r="EF1618" s="366">
        <v>18451</v>
      </c>
      <c r="EG1618" s="366">
        <v>18489.600000000002</v>
      </c>
      <c r="EH1618" s="366">
        <v>18355.2</v>
      </c>
      <c r="EI1618" s="411">
        <f t="shared" si="500"/>
        <v>184323.08551921669</v>
      </c>
      <c r="EK1618" s="411">
        <f t="shared" si="501"/>
        <v>184323.08551921672</v>
      </c>
      <c r="EL1618" s="7">
        <f t="shared" si="502"/>
        <v>0</v>
      </c>
    </row>
    <row r="1619" spans="1:142">
      <c r="A1619" s="365" t="str">
        <f t="shared" si="487"/>
        <v xml:space="preserve"> 331</v>
      </c>
      <c r="B1619" s="366" t="s">
        <v>1003</v>
      </c>
      <c r="C1619" s="366" t="s">
        <v>1002</v>
      </c>
      <c r="D1619" s="366">
        <v>0</v>
      </c>
      <c r="E1619" s="366">
        <v>9579130</v>
      </c>
      <c r="F1619" s="366">
        <v>0</v>
      </c>
      <c r="G1619" s="366">
        <v>8672102</v>
      </c>
      <c r="H1619" s="366">
        <v>10211328</v>
      </c>
      <c r="I1619" s="366">
        <v>0</v>
      </c>
      <c r="J1619" s="366">
        <v>0</v>
      </c>
      <c r="K1619" s="366">
        <v>0</v>
      </c>
      <c r="L1619" s="366">
        <v>7607794</v>
      </c>
      <c r="M1619" s="366">
        <v>9270461</v>
      </c>
      <c r="N1619" s="366">
        <v>0</v>
      </c>
      <c r="O1619" s="366">
        <v>0</v>
      </c>
      <c r="P1619" s="411">
        <f t="shared" si="488"/>
        <v>45340815</v>
      </c>
      <c r="Q1619" s="411">
        <f t="shared" si="503"/>
        <v>28462560</v>
      </c>
      <c r="R1619" s="411">
        <f t="shared" si="504"/>
        <v>5509092.2068965519</v>
      </c>
      <c r="S1619" s="411">
        <f t="shared" si="505"/>
        <v>11369162.793103449</v>
      </c>
      <c r="T1619" s="366">
        <v>0</v>
      </c>
      <c r="U1619" s="366">
        <v>0</v>
      </c>
      <c r="V1619" s="366">
        <v>0</v>
      </c>
      <c r="W1619" s="366">
        <v>-23251.374768415466</v>
      </c>
      <c r="X1619" s="366">
        <v>0</v>
      </c>
      <c r="Y1619" s="366">
        <v>0</v>
      </c>
      <c r="Z1619" s="366">
        <v>0</v>
      </c>
      <c r="AA1619" s="366">
        <v>0</v>
      </c>
      <c r="AB1619" s="366">
        <v>0</v>
      </c>
      <c r="AC1619" s="366">
        <v>0</v>
      </c>
      <c r="AD1619" s="366">
        <v>0</v>
      </c>
      <c r="AE1619" s="366">
        <v>0</v>
      </c>
      <c r="AF1619" s="411">
        <f t="shared" si="489"/>
        <v>-23251.374768415466</v>
      </c>
      <c r="AG1619" s="366">
        <v>0</v>
      </c>
      <c r="AH1619" s="366">
        <v>9579130</v>
      </c>
      <c r="AI1619" s="366">
        <v>0</v>
      </c>
      <c r="AJ1619" s="366">
        <v>8648850.6252315845</v>
      </c>
      <c r="AK1619" s="366">
        <v>10211328</v>
      </c>
      <c r="AL1619" s="366">
        <v>0</v>
      </c>
      <c r="AM1619" s="366">
        <v>0</v>
      </c>
      <c r="AN1619" s="366">
        <v>0</v>
      </c>
      <c r="AO1619" s="366">
        <v>7607794</v>
      </c>
      <c r="AP1619" s="366">
        <v>9270461</v>
      </c>
      <c r="AQ1619" s="366">
        <v>0</v>
      </c>
      <c r="AR1619" s="366">
        <v>0</v>
      </c>
      <c r="AS1619" s="411">
        <f t="shared" si="490"/>
        <v>45317563.625231586</v>
      </c>
      <c r="AT1619" s="411">
        <f t="shared" si="491"/>
        <v>28439308.625231586</v>
      </c>
      <c r="AU1619" s="411">
        <f t="shared" si="492"/>
        <v>5509092.2068965519</v>
      </c>
      <c r="AV1619" s="411">
        <f t="shared" si="493"/>
        <v>11369162.793103449</v>
      </c>
      <c r="AW1619" s="366">
        <v>0</v>
      </c>
      <c r="AX1619" s="366">
        <v>0</v>
      </c>
      <c r="AY1619" s="366">
        <v>0</v>
      </c>
      <c r="AZ1619" s="366">
        <v>0</v>
      </c>
      <c r="BA1619" s="366">
        <v>0</v>
      </c>
      <c r="BB1619" s="366">
        <v>0</v>
      </c>
      <c r="BC1619" s="366">
        <v>0</v>
      </c>
      <c r="BD1619" s="366">
        <v>0</v>
      </c>
      <c r="BE1619" s="366">
        <v>0</v>
      </c>
      <c r="BF1619" s="366">
        <v>0</v>
      </c>
      <c r="BG1619" s="366">
        <v>0</v>
      </c>
      <c r="BH1619" s="366">
        <v>0</v>
      </c>
      <c r="BI1619" s="411">
        <f t="shared" si="494"/>
        <v>0</v>
      </c>
      <c r="BJ1619" s="366">
        <v>0</v>
      </c>
      <c r="BK1619" s="366">
        <v>9579130</v>
      </c>
      <c r="BL1619" s="366">
        <v>0</v>
      </c>
      <c r="BM1619" s="366">
        <v>8648850.6252315845</v>
      </c>
      <c r="BN1619" s="366">
        <v>10211328</v>
      </c>
      <c r="BO1619" s="366">
        <v>0</v>
      </c>
      <c r="BP1619" s="366">
        <v>0</v>
      </c>
      <c r="BQ1619" s="366">
        <v>0</v>
      </c>
      <c r="BR1619" s="366">
        <v>7607794</v>
      </c>
      <c r="BS1619" s="366">
        <v>9270461</v>
      </c>
      <c r="BT1619" s="366">
        <v>0</v>
      </c>
      <c r="BU1619" s="366">
        <v>0</v>
      </c>
      <c r="BV1619" s="411">
        <f t="shared" si="495"/>
        <v>45317563.625231586</v>
      </c>
      <c r="BW1619" s="366">
        <v>0</v>
      </c>
      <c r="BX1619" s="366">
        <v>0</v>
      </c>
      <c r="BY1619" s="366">
        <v>0</v>
      </c>
      <c r="BZ1619" s="366">
        <v>0</v>
      </c>
      <c r="CA1619" s="366">
        <v>0</v>
      </c>
      <c r="CB1619" s="366">
        <v>0</v>
      </c>
      <c r="CC1619" s="366">
        <v>0</v>
      </c>
      <c r="CD1619" s="366">
        <v>0</v>
      </c>
      <c r="CE1619" s="366">
        <v>0</v>
      </c>
      <c r="CF1619" s="366">
        <v>0</v>
      </c>
      <c r="CG1619" s="366">
        <v>0</v>
      </c>
      <c r="CH1619" s="366">
        <v>0</v>
      </c>
      <c r="CI1619" s="411">
        <f t="shared" si="496"/>
        <v>0</v>
      </c>
      <c r="CJ1619" s="366">
        <v>0</v>
      </c>
      <c r="CK1619" s="366">
        <v>9579130</v>
      </c>
      <c r="CL1619" s="366">
        <v>0</v>
      </c>
      <c r="CM1619" s="366">
        <v>8648850.6252315845</v>
      </c>
      <c r="CN1619" s="366">
        <v>10211328</v>
      </c>
      <c r="CO1619" s="366">
        <v>0</v>
      </c>
      <c r="CP1619" s="366">
        <v>0</v>
      </c>
      <c r="CQ1619" s="366">
        <v>0</v>
      </c>
      <c r="CR1619" s="366">
        <v>7607794</v>
      </c>
      <c r="CS1619" s="366">
        <v>9270461</v>
      </c>
      <c r="CT1619" s="366">
        <v>0</v>
      </c>
      <c r="CU1619" s="366">
        <v>0</v>
      </c>
      <c r="CV1619" s="411">
        <f t="shared" si="497"/>
        <v>45317563.625231586</v>
      </c>
      <c r="CW1619" s="366">
        <v>0</v>
      </c>
      <c r="CX1619" s="366">
        <v>0</v>
      </c>
      <c r="CY1619" s="366">
        <v>0</v>
      </c>
      <c r="CZ1619" s="366">
        <v>0</v>
      </c>
      <c r="DA1619" s="366">
        <v>0</v>
      </c>
      <c r="DB1619" s="366">
        <v>0</v>
      </c>
      <c r="DC1619" s="366">
        <v>0</v>
      </c>
      <c r="DD1619" s="366">
        <v>0</v>
      </c>
      <c r="DE1619" s="366">
        <v>0</v>
      </c>
      <c r="DF1619" s="366">
        <v>0</v>
      </c>
      <c r="DG1619" s="366">
        <v>0</v>
      </c>
      <c r="DH1619" s="366">
        <v>0</v>
      </c>
      <c r="DI1619" s="411">
        <f t="shared" si="498"/>
        <v>0</v>
      </c>
      <c r="DJ1619" s="366">
        <v>0</v>
      </c>
      <c r="DK1619" s="366">
        <v>9579130</v>
      </c>
      <c r="DL1619" s="366">
        <v>0</v>
      </c>
      <c r="DM1619" s="366">
        <v>8648850.6252315845</v>
      </c>
      <c r="DN1619" s="366">
        <v>10211328</v>
      </c>
      <c r="DO1619" s="366">
        <v>0</v>
      </c>
      <c r="DP1619" s="366">
        <v>0</v>
      </c>
      <c r="DQ1619" s="366">
        <v>0</v>
      </c>
      <c r="DR1619" s="366">
        <v>7607794</v>
      </c>
      <c r="DS1619" s="366">
        <v>9270461</v>
      </c>
      <c r="DT1619" s="366">
        <v>0</v>
      </c>
      <c r="DU1619" s="366">
        <v>0</v>
      </c>
      <c r="DV1619" s="411">
        <f t="shared" si="499"/>
        <v>45317563.625231586</v>
      </c>
      <c r="DW1619" s="366">
        <v>0</v>
      </c>
      <c r="DX1619" s="366">
        <v>9579130</v>
      </c>
      <c r="DY1619" s="366">
        <v>0</v>
      </c>
      <c r="DZ1619" s="366">
        <v>8648850.6252315845</v>
      </c>
      <c r="EA1619" s="366">
        <v>10211328</v>
      </c>
      <c r="EB1619" s="366">
        <v>0</v>
      </c>
      <c r="EC1619" s="366">
        <v>0</v>
      </c>
      <c r="ED1619" s="366">
        <v>0</v>
      </c>
      <c r="EE1619" s="366">
        <v>7607794</v>
      </c>
      <c r="EF1619" s="366">
        <v>9270461</v>
      </c>
      <c r="EG1619" s="366">
        <v>0</v>
      </c>
      <c r="EH1619" s="366">
        <v>0</v>
      </c>
      <c r="EI1619" s="411">
        <f t="shared" si="500"/>
        <v>45317563.625231586</v>
      </c>
      <c r="EK1619" s="411">
        <f t="shared" si="501"/>
        <v>45317563.625231586</v>
      </c>
      <c r="EL1619" s="7">
        <f t="shared" si="502"/>
        <v>0</v>
      </c>
    </row>
    <row r="1620" spans="1:142">
      <c r="A1620" s="365" t="str">
        <f t="shared" si="487"/>
        <v xml:space="preserve"> 331</v>
      </c>
      <c r="B1620" s="366" t="s">
        <v>1003</v>
      </c>
      <c r="C1620" s="366" t="s">
        <v>1195</v>
      </c>
      <c r="D1620" s="366">
        <v>1</v>
      </c>
      <c r="E1620" s="366">
        <v>1</v>
      </c>
      <c r="F1620" s="366">
        <v>1</v>
      </c>
      <c r="G1620" s="366">
        <v>1</v>
      </c>
      <c r="H1620" s="366">
        <v>1</v>
      </c>
      <c r="I1620" s="366">
        <v>1</v>
      </c>
      <c r="J1620" s="366">
        <v>1</v>
      </c>
      <c r="K1620" s="366">
        <v>1</v>
      </c>
      <c r="L1620" s="366">
        <v>1</v>
      </c>
      <c r="M1620" s="366">
        <v>1</v>
      </c>
      <c r="N1620" s="366">
        <v>1</v>
      </c>
      <c r="O1620" s="366">
        <v>1</v>
      </c>
      <c r="P1620" s="411">
        <f t="shared" si="488"/>
        <v>12</v>
      </c>
      <c r="Q1620" s="411">
        <f t="shared" si="503"/>
        <v>6.967741935483871</v>
      </c>
      <c r="R1620" s="411">
        <f t="shared" si="504"/>
        <v>1.7563959955506117</v>
      </c>
      <c r="S1620" s="411">
        <f t="shared" si="505"/>
        <v>3.2758620689655173</v>
      </c>
      <c r="T1620" s="366">
        <v>0</v>
      </c>
      <c r="U1620" s="366">
        <v>0</v>
      </c>
      <c r="V1620" s="366">
        <v>0</v>
      </c>
      <c r="W1620" s="366">
        <v>0</v>
      </c>
      <c r="X1620" s="366">
        <v>0</v>
      </c>
      <c r="Y1620" s="366">
        <v>0</v>
      </c>
      <c r="Z1620" s="366">
        <v>0</v>
      </c>
      <c r="AA1620" s="366">
        <v>0</v>
      </c>
      <c r="AB1620" s="366">
        <v>0</v>
      </c>
      <c r="AC1620" s="366">
        <v>0</v>
      </c>
      <c r="AD1620" s="366">
        <v>0</v>
      </c>
      <c r="AE1620" s="366">
        <v>0</v>
      </c>
      <c r="AF1620" s="411">
        <f t="shared" si="489"/>
        <v>0</v>
      </c>
      <c r="AG1620" s="366">
        <v>0</v>
      </c>
      <c r="AH1620" s="366">
        <v>0</v>
      </c>
      <c r="AI1620" s="366">
        <v>0</v>
      </c>
      <c r="AJ1620" s="366">
        <v>0</v>
      </c>
      <c r="AK1620" s="366">
        <v>0</v>
      </c>
      <c r="AL1620" s="366">
        <v>0</v>
      </c>
      <c r="AM1620" s="366">
        <v>0</v>
      </c>
      <c r="AN1620" s="366">
        <v>0</v>
      </c>
      <c r="AO1620" s="366">
        <v>0</v>
      </c>
      <c r="AP1620" s="366">
        <v>0</v>
      </c>
      <c r="AQ1620" s="366">
        <v>0</v>
      </c>
      <c r="AR1620" s="366">
        <v>0</v>
      </c>
      <c r="AS1620" s="411">
        <f t="shared" si="490"/>
        <v>0</v>
      </c>
      <c r="AT1620" s="411">
        <f t="shared" si="491"/>
        <v>0</v>
      </c>
      <c r="AU1620" s="411">
        <f t="shared" si="492"/>
        <v>0</v>
      </c>
      <c r="AV1620" s="411">
        <f t="shared" si="493"/>
        <v>0</v>
      </c>
      <c r="AW1620" s="366">
        <v>0</v>
      </c>
      <c r="AX1620" s="366">
        <v>0</v>
      </c>
      <c r="AY1620" s="366">
        <v>0</v>
      </c>
      <c r="AZ1620" s="366">
        <v>0</v>
      </c>
      <c r="BA1620" s="366">
        <v>0</v>
      </c>
      <c r="BB1620" s="366">
        <v>0</v>
      </c>
      <c r="BC1620" s="366">
        <v>0</v>
      </c>
      <c r="BD1620" s="366">
        <v>0</v>
      </c>
      <c r="BE1620" s="366">
        <v>0</v>
      </c>
      <c r="BF1620" s="366">
        <v>0</v>
      </c>
      <c r="BG1620" s="366">
        <v>0</v>
      </c>
      <c r="BH1620" s="366">
        <v>0</v>
      </c>
      <c r="BI1620" s="411">
        <f t="shared" si="494"/>
        <v>0</v>
      </c>
      <c r="BJ1620" s="366">
        <v>0</v>
      </c>
      <c r="BK1620" s="366">
        <v>0</v>
      </c>
      <c r="BL1620" s="366">
        <v>0</v>
      </c>
      <c r="BM1620" s="366">
        <v>0</v>
      </c>
      <c r="BN1620" s="366">
        <v>0</v>
      </c>
      <c r="BO1620" s="366">
        <v>0</v>
      </c>
      <c r="BP1620" s="366">
        <v>0</v>
      </c>
      <c r="BQ1620" s="366">
        <v>0</v>
      </c>
      <c r="BR1620" s="366">
        <v>0</v>
      </c>
      <c r="BS1620" s="366">
        <v>0</v>
      </c>
      <c r="BT1620" s="366">
        <v>0</v>
      </c>
      <c r="BU1620" s="366">
        <v>0</v>
      </c>
      <c r="BV1620" s="411">
        <f t="shared" si="495"/>
        <v>0</v>
      </c>
      <c r="BW1620" s="366">
        <v>0</v>
      </c>
      <c r="BX1620" s="366">
        <v>0</v>
      </c>
      <c r="BY1620" s="366">
        <v>0</v>
      </c>
      <c r="BZ1620" s="366">
        <v>0</v>
      </c>
      <c r="CA1620" s="366">
        <v>0</v>
      </c>
      <c r="CB1620" s="366">
        <v>0</v>
      </c>
      <c r="CC1620" s="366">
        <v>0</v>
      </c>
      <c r="CD1620" s="366">
        <v>0</v>
      </c>
      <c r="CE1620" s="366">
        <v>0</v>
      </c>
      <c r="CF1620" s="366">
        <v>0</v>
      </c>
      <c r="CG1620" s="366">
        <v>0</v>
      </c>
      <c r="CH1620" s="366">
        <v>0</v>
      </c>
      <c r="CI1620" s="411">
        <f t="shared" si="496"/>
        <v>0</v>
      </c>
      <c r="CJ1620" s="366">
        <v>0</v>
      </c>
      <c r="CK1620" s="366">
        <v>0</v>
      </c>
      <c r="CL1620" s="366">
        <v>0</v>
      </c>
      <c r="CM1620" s="366">
        <v>0</v>
      </c>
      <c r="CN1620" s="366">
        <v>0</v>
      </c>
      <c r="CO1620" s="366">
        <v>0</v>
      </c>
      <c r="CP1620" s="366">
        <v>0</v>
      </c>
      <c r="CQ1620" s="366">
        <v>0</v>
      </c>
      <c r="CR1620" s="366">
        <v>0</v>
      </c>
      <c r="CS1620" s="366">
        <v>0</v>
      </c>
      <c r="CT1620" s="366">
        <v>0</v>
      </c>
      <c r="CU1620" s="366">
        <v>0</v>
      </c>
      <c r="CV1620" s="411">
        <f t="shared" si="497"/>
        <v>0</v>
      </c>
      <c r="CW1620" s="366">
        <v>0</v>
      </c>
      <c r="CX1620" s="366">
        <v>0</v>
      </c>
      <c r="CY1620" s="366">
        <v>0</v>
      </c>
      <c r="CZ1620" s="366">
        <v>0</v>
      </c>
      <c r="DA1620" s="366">
        <v>0</v>
      </c>
      <c r="DB1620" s="366">
        <v>0</v>
      </c>
      <c r="DC1620" s="366">
        <v>0</v>
      </c>
      <c r="DD1620" s="366">
        <v>0</v>
      </c>
      <c r="DE1620" s="366">
        <v>0</v>
      </c>
      <c r="DF1620" s="366">
        <v>0</v>
      </c>
      <c r="DG1620" s="366">
        <v>0</v>
      </c>
      <c r="DH1620" s="366">
        <v>0</v>
      </c>
      <c r="DI1620" s="411">
        <f t="shared" si="498"/>
        <v>0</v>
      </c>
      <c r="DJ1620" s="366">
        <v>0</v>
      </c>
      <c r="DK1620" s="366">
        <v>0</v>
      </c>
      <c r="DL1620" s="366">
        <v>0</v>
      </c>
      <c r="DM1620" s="366">
        <v>0</v>
      </c>
      <c r="DN1620" s="366">
        <v>0</v>
      </c>
      <c r="DO1620" s="366">
        <v>0</v>
      </c>
      <c r="DP1620" s="366">
        <v>0</v>
      </c>
      <c r="DQ1620" s="366">
        <v>0</v>
      </c>
      <c r="DR1620" s="366">
        <v>0</v>
      </c>
      <c r="DS1620" s="366">
        <v>0</v>
      </c>
      <c r="DT1620" s="366">
        <v>0</v>
      </c>
      <c r="DU1620" s="366">
        <v>0</v>
      </c>
      <c r="DV1620" s="411">
        <f t="shared" si="499"/>
        <v>0</v>
      </c>
      <c r="DW1620" s="366">
        <v>0</v>
      </c>
      <c r="DX1620" s="366">
        <v>0</v>
      </c>
      <c r="DY1620" s="366">
        <v>0</v>
      </c>
      <c r="DZ1620" s="366">
        <v>0</v>
      </c>
      <c r="EA1620" s="366">
        <v>0</v>
      </c>
      <c r="EB1620" s="366">
        <v>0</v>
      </c>
      <c r="EC1620" s="366">
        <v>0</v>
      </c>
      <c r="ED1620" s="366">
        <v>0</v>
      </c>
      <c r="EE1620" s="366">
        <v>0</v>
      </c>
      <c r="EF1620" s="366">
        <v>0</v>
      </c>
      <c r="EG1620" s="366">
        <v>0</v>
      </c>
      <c r="EH1620" s="366">
        <v>0</v>
      </c>
      <c r="EI1620" s="411">
        <f t="shared" si="500"/>
        <v>0</v>
      </c>
      <c r="EK1620" s="411">
        <f t="shared" si="501"/>
        <v>12</v>
      </c>
      <c r="EL1620" s="7">
        <f t="shared" si="502"/>
        <v>-12</v>
      </c>
    </row>
    <row r="1621" spans="1:142">
      <c r="A1621" s="365" t="str">
        <f t="shared" si="487"/>
        <v xml:space="preserve"> 331</v>
      </c>
      <c r="B1621" s="366" t="s">
        <v>1003</v>
      </c>
      <c r="C1621" s="366" t="s">
        <v>1237</v>
      </c>
      <c r="D1621" s="366">
        <v>1</v>
      </c>
      <c r="E1621" s="366">
        <v>1</v>
      </c>
      <c r="F1621" s="366">
        <v>1</v>
      </c>
      <c r="G1621" s="366">
        <v>1</v>
      </c>
      <c r="H1621" s="366">
        <v>1</v>
      </c>
      <c r="I1621" s="366">
        <v>1</v>
      </c>
      <c r="J1621" s="366">
        <v>1</v>
      </c>
      <c r="K1621" s="366">
        <v>1</v>
      </c>
      <c r="L1621" s="366">
        <v>1</v>
      </c>
      <c r="M1621" s="366">
        <v>1</v>
      </c>
      <c r="N1621" s="366">
        <v>1</v>
      </c>
      <c r="O1621" s="366">
        <v>1</v>
      </c>
      <c r="P1621" s="411">
        <f t="shared" si="488"/>
        <v>12</v>
      </c>
      <c r="Q1621" s="411">
        <f t="shared" si="503"/>
        <v>6.967741935483871</v>
      </c>
      <c r="R1621" s="411">
        <f t="shared" si="504"/>
        <v>1.7563959955506117</v>
      </c>
      <c r="S1621" s="411">
        <f t="shared" si="505"/>
        <v>3.2758620689655173</v>
      </c>
      <c r="T1621" s="366">
        <v>0</v>
      </c>
      <c r="U1621" s="366">
        <v>0</v>
      </c>
      <c r="V1621" s="366">
        <v>0</v>
      </c>
      <c r="W1621" s="366">
        <v>0</v>
      </c>
      <c r="X1621" s="366">
        <v>0</v>
      </c>
      <c r="Y1621" s="366">
        <v>0</v>
      </c>
      <c r="Z1621" s="366">
        <v>0</v>
      </c>
      <c r="AA1621" s="366">
        <v>0</v>
      </c>
      <c r="AB1621" s="366">
        <v>0</v>
      </c>
      <c r="AC1621" s="366">
        <v>0</v>
      </c>
      <c r="AD1621" s="366">
        <v>0</v>
      </c>
      <c r="AE1621" s="366">
        <v>0</v>
      </c>
      <c r="AF1621" s="411">
        <f t="shared" si="489"/>
        <v>0</v>
      </c>
      <c r="AG1621" s="366">
        <v>0</v>
      </c>
      <c r="AH1621" s="366">
        <v>0</v>
      </c>
      <c r="AI1621" s="366">
        <v>0</v>
      </c>
      <c r="AJ1621" s="366">
        <v>0</v>
      </c>
      <c r="AK1621" s="366">
        <v>0</v>
      </c>
      <c r="AL1621" s="366">
        <v>0</v>
      </c>
      <c r="AM1621" s="366">
        <v>0</v>
      </c>
      <c r="AN1621" s="366">
        <v>0</v>
      </c>
      <c r="AO1621" s="366">
        <v>0</v>
      </c>
      <c r="AP1621" s="366">
        <v>0</v>
      </c>
      <c r="AQ1621" s="366">
        <v>0</v>
      </c>
      <c r="AR1621" s="366">
        <v>0</v>
      </c>
      <c r="AS1621" s="411">
        <f t="shared" si="490"/>
        <v>0</v>
      </c>
      <c r="AT1621" s="411">
        <f t="shared" si="491"/>
        <v>0</v>
      </c>
      <c r="AU1621" s="411">
        <f t="shared" si="492"/>
        <v>0</v>
      </c>
      <c r="AV1621" s="411">
        <f t="shared" si="493"/>
        <v>0</v>
      </c>
      <c r="AW1621" s="366">
        <v>0</v>
      </c>
      <c r="AX1621" s="366">
        <v>0</v>
      </c>
      <c r="AY1621" s="366">
        <v>0</v>
      </c>
      <c r="AZ1621" s="366">
        <v>0</v>
      </c>
      <c r="BA1621" s="366">
        <v>0</v>
      </c>
      <c r="BB1621" s="366">
        <v>0</v>
      </c>
      <c r="BC1621" s="366">
        <v>0</v>
      </c>
      <c r="BD1621" s="366">
        <v>0</v>
      </c>
      <c r="BE1621" s="366">
        <v>0</v>
      </c>
      <c r="BF1621" s="366">
        <v>0</v>
      </c>
      <c r="BG1621" s="366">
        <v>0</v>
      </c>
      <c r="BH1621" s="366">
        <v>0</v>
      </c>
      <c r="BI1621" s="411">
        <f t="shared" si="494"/>
        <v>0</v>
      </c>
      <c r="BJ1621" s="366">
        <v>0</v>
      </c>
      <c r="BK1621" s="366">
        <v>0</v>
      </c>
      <c r="BL1621" s="366">
        <v>0</v>
      </c>
      <c r="BM1621" s="366">
        <v>0</v>
      </c>
      <c r="BN1621" s="366">
        <v>0</v>
      </c>
      <c r="BO1621" s="366">
        <v>0</v>
      </c>
      <c r="BP1621" s="366">
        <v>0</v>
      </c>
      <c r="BQ1621" s="366">
        <v>0</v>
      </c>
      <c r="BR1621" s="366">
        <v>0</v>
      </c>
      <c r="BS1621" s="366">
        <v>0</v>
      </c>
      <c r="BT1621" s="366">
        <v>0</v>
      </c>
      <c r="BU1621" s="366">
        <v>0</v>
      </c>
      <c r="BV1621" s="411">
        <f t="shared" si="495"/>
        <v>0</v>
      </c>
      <c r="BW1621" s="366">
        <v>0</v>
      </c>
      <c r="BX1621" s="366">
        <v>0</v>
      </c>
      <c r="BY1621" s="366">
        <v>0</v>
      </c>
      <c r="BZ1621" s="366">
        <v>0</v>
      </c>
      <c r="CA1621" s="366">
        <v>0</v>
      </c>
      <c r="CB1621" s="366">
        <v>0</v>
      </c>
      <c r="CC1621" s="366">
        <v>0</v>
      </c>
      <c r="CD1621" s="366">
        <v>0</v>
      </c>
      <c r="CE1621" s="366">
        <v>0</v>
      </c>
      <c r="CF1621" s="366">
        <v>0</v>
      </c>
      <c r="CG1621" s="366">
        <v>0</v>
      </c>
      <c r="CH1621" s="366">
        <v>0</v>
      </c>
      <c r="CI1621" s="411">
        <f t="shared" si="496"/>
        <v>0</v>
      </c>
      <c r="CJ1621" s="366">
        <v>0</v>
      </c>
      <c r="CK1621" s="366">
        <v>0</v>
      </c>
      <c r="CL1621" s="366">
        <v>0</v>
      </c>
      <c r="CM1621" s="366">
        <v>0</v>
      </c>
      <c r="CN1621" s="366">
        <v>0</v>
      </c>
      <c r="CO1621" s="366">
        <v>0</v>
      </c>
      <c r="CP1621" s="366">
        <v>0</v>
      </c>
      <c r="CQ1621" s="366">
        <v>0</v>
      </c>
      <c r="CR1621" s="366">
        <v>0</v>
      </c>
      <c r="CS1621" s="366">
        <v>0</v>
      </c>
      <c r="CT1621" s="366">
        <v>0</v>
      </c>
      <c r="CU1621" s="366">
        <v>0</v>
      </c>
      <c r="CV1621" s="411">
        <f t="shared" si="497"/>
        <v>0</v>
      </c>
      <c r="CW1621" s="366">
        <v>0</v>
      </c>
      <c r="CX1621" s="366">
        <v>0</v>
      </c>
      <c r="CY1621" s="366">
        <v>0</v>
      </c>
      <c r="CZ1621" s="366">
        <v>0</v>
      </c>
      <c r="DA1621" s="366">
        <v>0</v>
      </c>
      <c r="DB1621" s="366">
        <v>0</v>
      </c>
      <c r="DC1621" s="366">
        <v>0</v>
      </c>
      <c r="DD1621" s="366">
        <v>0</v>
      </c>
      <c r="DE1621" s="366">
        <v>0</v>
      </c>
      <c r="DF1621" s="366">
        <v>0</v>
      </c>
      <c r="DG1621" s="366">
        <v>0</v>
      </c>
      <c r="DH1621" s="366">
        <v>0</v>
      </c>
      <c r="DI1621" s="411">
        <f t="shared" si="498"/>
        <v>0</v>
      </c>
      <c r="DJ1621" s="366">
        <v>0</v>
      </c>
      <c r="DK1621" s="366">
        <v>0</v>
      </c>
      <c r="DL1621" s="366">
        <v>0</v>
      </c>
      <c r="DM1621" s="366">
        <v>0</v>
      </c>
      <c r="DN1621" s="366">
        <v>0</v>
      </c>
      <c r="DO1621" s="366">
        <v>0</v>
      </c>
      <c r="DP1621" s="366">
        <v>0</v>
      </c>
      <c r="DQ1621" s="366">
        <v>0</v>
      </c>
      <c r="DR1621" s="366">
        <v>0</v>
      </c>
      <c r="DS1621" s="366">
        <v>0</v>
      </c>
      <c r="DT1621" s="366">
        <v>0</v>
      </c>
      <c r="DU1621" s="366">
        <v>0</v>
      </c>
      <c r="DV1621" s="411">
        <f t="shared" si="499"/>
        <v>0</v>
      </c>
      <c r="DW1621" s="366">
        <v>0</v>
      </c>
      <c r="DX1621" s="366">
        <v>0</v>
      </c>
      <c r="DY1621" s="366">
        <v>0</v>
      </c>
      <c r="DZ1621" s="366">
        <v>0</v>
      </c>
      <c r="EA1621" s="366">
        <v>0</v>
      </c>
      <c r="EB1621" s="366">
        <v>0</v>
      </c>
      <c r="EC1621" s="366">
        <v>0</v>
      </c>
      <c r="ED1621" s="366">
        <v>0</v>
      </c>
      <c r="EE1621" s="366">
        <v>0</v>
      </c>
      <c r="EF1621" s="366">
        <v>0</v>
      </c>
      <c r="EG1621" s="366">
        <v>0</v>
      </c>
      <c r="EH1621" s="366">
        <v>0</v>
      </c>
      <c r="EI1621" s="411">
        <f t="shared" si="500"/>
        <v>0</v>
      </c>
      <c r="EK1621" s="411">
        <f t="shared" si="501"/>
        <v>12</v>
      </c>
      <c r="EL1621" s="7">
        <f t="shared" si="502"/>
        <v>-12</v>
      </c>
    </row>
    <row r="1622" spans="1:142">
      <c r="A1622" s="365" t="str">
        <f t="shared" si="487"/>
        <v xml:space="preserve"> 331</v>
      </c>
      <c r="B1622" s="366" t="s">
        <v>1003</v>
      </c>
      <c r="C1622" s="366" t="s">
        <v>1238</v>
      </c>
      <c r="D1622" s="366">
        <v>1</v>
      </c>
      <c r="E1622" s="366">
        <v>1</v>
      </c>
      <c r="F1622" s="366">
        <v>1</v>
      </c>
      <c r="G1622" s="366">
        <v>1</v>
      </c>
      <c r="H1622" s="366">
        <v>1</v>
      </c>
      <c r="I1622" s="366">
        <v>1</v>
      </c>
      <c r="J1622" s="366">
        <v>1</v>
      </c>
      <c r="K1622" s="366">
        <v>1</v>
      </c>
      <c r="L1622" s="366">
        <v>1</v>
      </c>
      <c r="M1622" s="366">
        <v>1</v>
      </c>
      <c r="N1622" s="366">
        <v>1</v>
      </c>
      <c r="O1622" s="366">
        <v>1</v>
      </c>
      <c r="P1622" s="411">
        <f t="shared" si="488"/>
        <v>12</v>
      </c>
      <c r="Q1622" s="411">
        <f t="shared" si="503"/>
        <v>6.967741935483871</v>
      </c>
      <c r="R1622" s="411">
        <f t="shared" si="504"/>
        <v>1.7563959955506117</v>
      </c>
      <c r="S1622" s="411">
        <f t="shared" si="505"/>
        <v>3.2758620689655173</v>
      </c>
      <c r="T1622" s="366">
        <v>0</v>
      </c>
      <c r="U1622" s="366">
        <v>0</v>
      </c>
      <c r="V1622" s="366">
        <v>0</v>
      </c>
      <c r="W1622" s="366">
        <v>0</v>
      </c>
      <c r="X1622" s="366">
        <v>0</v>
      </c>
      <c r="Y1622" s="366">
        <v>0</v>
      </c>
      <c r="Z1622" s="366">
        <v>0</v>
      </c>
      <c r="AA1622" s="366">
        <v>0</v>
      </c>
      <c r="AB1622" s="366">
        <v>0</v>
      </c>
      <c r="AC1622" s="366">
        <v>0</v>
      </c>
      <c r="AD1622" s="366">
        <v>0</v>
      </c>
      <c r="AE1622" s="366">
        <v>0</v>
      </c>
      <c r="AF1622" s="411">
        <f t="shared" si="489"/>
        <v>0</v>
      </c>
      <c r="AG1622" s="366">
        <v>0</v>
      </c>
      <c r="AH1622" s="366">
        <v>0</v>
      </c>
      <c r="AI1622" s="366">
        <v>0</v>
      </c>
      <c r="AJ1622" s="366">
        <v>0</v>
      </c>
      <c r="AK1622" s="366">
        <v>0</v>
      </c>
      <c r="AL1622" s="366">
        <v>0</v>
      </c>
      <c r="AM1622" s="366">
        <v>0</v>
      </c>
      <c r="AN1622" s="366">
        <v>0</v>
      </c>
      <c r="AO1622" s="366">
        <v>0</v>
      </c>
      <c r="AP1622" s="366">
        <v>0</v>
      </c>
      <c r="AQ1622" s="366">
        <v>0</v>
      </c>
      <c r="AR1622" s="366">
        <v>0</v>
      </c>
      <c r="AS1622" s="411">
        <f t="shared" si="490"/>
        <v>0</v>
      </c>
      <c r="AT1622" s="411">
        <f t="shared" si="491"/>
        <v>0</v>
      </c>
      <c r="AU1622" s="411">
        <f t="shared" si="492"/>
        <v>0</v>
      </c>
      <c r="AV1622" s="411">
        <f t="shared" si="493"/>
        <v>0</v>
      </c>
      <c r="AW1622" s="366">
        <v>0</v>
      </c>
      <c r="AX1622" s="366">
        <v>0</v>
      </c>
      <c r="AY1622" s="366">
        <v>0</v>
      </c>
      <c r="AZ1622" s="366">
        <v>0</v>
      </c>
      <c r="BA1622" s="366">
        <v>0</v>
      </c>
      <c r="BB1622" s="366">
        <v>0</v>
      </c>
      <c r="BC1622" s="366">
        <v>0</v>
      </c>
      <c r="BD1622" s="366">
        <v>0</v>
      </c>
      <c r="BE1622" s="366">
        <v>0</v>
      </c>
      <c r="BF1622" s="366">
        <v>0</v>
      </c>
      <c r="BG1622" s="366">
        <v>0</v>
      </c>
      <c r="BH1622" s="366">
        <v>0</v>
      </c>
      <c r="BI1622" s="411">
        <f t="shared" si="494"/>
        <v>0</v>
      </c>
      <c r="BJ1622" s="366">
        <v>0</v>
      </c>
      <c r="BK1622" s="366">
        <v>0</v>
      </c>
      <c r="BL1622" s="366">
        <v>0</v>
      </c>
      <c r="BM1622" s="366">
        <v>0</v>
      </c>
      <c r="BN1622" s="366">
        <v>0</v>
      </c>
      <c r="BO1622" s="366">
        <v>0</v>
      </c>
      <c r="BP1622" s="366">
        <v>0</v>
      </c>
      <c r="BQ1622" s="366">
        <v>0</v>
      </c>
      <c r="BR1622" s="366">
        <v>0</v>
      </c>
      <c r="BS1622" s="366">
        <v>0</v>
      </c>
      <c r="BT1622" s="366">
        <v>0</v>
      </c>
      <c r="BU1622" s="366">
        <v>0</v>
      </c>
      <c r="BV1622" s="411">
        <f t="shared" si="495"/>
        <v>0</v>
      </c>
      <c r="BW1622" s="366">
        <v>0</v>
      </c>
      <c r="BX1622" s="366">
        <v>0</v>
      </c>
      <c r="BY1622" s="366">
        <v>0</v>
      </c>
      <c r="BZ1622" s="366">
        <v>0</v>
      </c>
      <c r="CA1622" s="366">
        <v>0</v>
      </c>
      <c r="CB1622" s="366">
        <v>0</v>
      </c>
      <c r="CC1622" s="366">
        <v>0</v>
      </c>
      <c r="CD1622" s="366">
        <v>0</v>
      </c>
      <c r="CE1622" s="366">
        <v>0</v>
      </c>
      <c r="CF1622" s="366">
        <v>0</v>
      </c>
      <c r="CG1622" s="366">
        <v>0</v>
      </c>
      <c r="CH1622" s="366">
        <v>0</v>
      </c>
      <c r="CI1622" s="411">
        <f t="shared" si="496"/>
        <v>0</v>
      </c>
      <c r="CJ1622" s="366">
        <v>0</v>
      </c>
      <c r="CK1622" s="366">
        <v>0</v>
      </c>
      <c r="CL1622" s="366">
        <v>0</v>
      </c>
      <c r="CM1622" s="366">
        <v>0</v>
      </c>
      <c r="CN1622" s="366">
        <v>0</v>
      </c>
      <c r="CO1622" s="366">
        <v>0</v>
      </c>
      <c r="CP1622" s="366">
        <v>0</v>
      </c>
      <c r="CQ1622" s="366">
        <v>0</v>
      </c>
      <c r="CR1622" s="366">
        <v>0</v>
      </c>
      <c r="CS1622" s="366">
        <v>0</v>
      </c>
      <c r="CT1622" s="366">
        <v>0</v>
      </c>
      <c r="CU1622" s="366">
        <v>0</v>
      </c>
      <c r="CV1622" s="411">
        <f t="shared" si="497"/>
        <v>0</v>
      </c>
      <c r="CW1622" s="366">
        <v>0</v>
      </c>
      <c r="CX1622" s="366">
        <v>0</v>
      </c>
      <c r="CY1622" s="366">
        <v>0</v>
      </c>
      <c r="CZ1622" s="366">
        <v>0</v>
      </c>
      <c r="DA1622" s="366">
        <v>0</v>
      </c>
      <c r="DB1622" s="366">
        <v>0</v>
      </c>
      <c r="DC1622" s="366">
        <v>0</v>
      </c>
      <c r="DD1622" s="366">
        <v>0</v>
      </c>
      <c r="DE1622" s="366">
        <v>0</v>
      </c>
      <c r="DF1622" s="366">
        <v>0</v>
      </c>
      <c r="DG1622" s="366">
        <v>0</v>
      </c>
      <c r="DH1622" s="366">
        <v>0</v>
      </c>
      <c r="DI1622" s="411">
        <f t="shared" si="498"/>
        <v>0</v>
      </c>
      <c r="DJ1622" s="366">
        <v>0</v>
      </c>
      <c r="DK1622" s="366">
        <v>0</v>
      </c>
      <c r="DL1622" s="366">
        <v>0</v>
      </c>
      <c r="DM1622" s="366">
        <v>0</v>
      </c>
      <c r="DN1622" s="366">
        <v>0</v>
      </c>
      <c r="DO1622" s="366">
        <v>0</v>
      </c>
      <c r="DP1622" s="366">
        <v>0</v>
      </c>
      <c r="DQ1622" s="366">
        <v>0</v>
      </c>
      <c r="DR1622" s="366">
        <v>0</v>
      </c>
      <c r="DS1622" s="366">
        <v>0</v>
      </c>
      <c r="DT1622" s="366">
        <v>0</v>
      </c>
      <c r="DU1622" s="366">
        <v>0</v>
      </c>
      <c r="DV1622" s="411">
        <f t="shared" si="499"/>
        <v>0</v>
      </c>
      <c r="DW1622" s="366">
        <v>0</v>
      </c>
      <c r="DX1622" s="366">
        <v>0</v>
      </c>
      <c r="DY1622" s="366">
        <v>0</v>
      </c>
      <c r="DZ1622" s="366">
        <v>0</v>
      </c>
      <c r="EA1622" s="366">
        <v>0</v>
      </c>
      <c r="EB1622" s="366">
        <v>0</v>
      </c>
      <c r="EC1622" s="366">
        <v>0</v>
      </c>
      <c r="ED1622" s="366">
        <v>0</v>
      </c>
      <c r="EE1622" s="366">
        <v>0</v>
      </c>
      <c r="EF1622" s="366">
        <v>0</v>
      </c>
      <c r="EG1622" s="366">
        <v>0</v>
      </c>
      <c r="EH1622" s="366">
        <v>0</v>
      </c>
      <c r="EI1622" s="411">
        <f t="shared" si="500"/>
        <v>0</v>
      </c>
      <c r="EK1622" s="411">
        <f t="shared" si="501"/>
        <v>12</v>
      </c>
      <c r="EL1622" s="7">
        <f t="shared" si="502"/>
        <v>-12</v>
      </c>
    </row>
    <row r="1623" spans="1:142">
      <c r="A1623" s="365" t="str">
        <f t="shared" si="487"/>
        <v xml:space="preserve"> 331</v>
      </c>
      <c r="B1623" s="366" t="s">
        <v>1003</v>
      </c>
      <c r="C1623" s="366" t="s">
        <v>1187</v>
      </c>
      <c r="D1623" s="366">
        <v>1</v>
      </c>
      <c r="E1623" s="366">
        <v>1</v>
      </c>
      <c r="F1623" s="366">
        <v>1</v>
      </c>
      <c r="G1623" s="366">
        <v>1</v>
      </c>
      <c r="H1623" s="366">
        <v>1</v>
      </c>
      <c r="I1623" s="366">
        <v>1</v>
      </c>
      <c r="J1623" s="366">
        <v>1</v>
      </c>
      <c r="K1623" s="366">
        <v>1</v>
      </c>
      <c r="L1623" s="366">
        <v>1</v>
      </c>
      <c r="M1623" s="366">
        <v>1</v>
      </c>
      <c r="N1623" s="366">
        <v>1</v>
      </c>
      <c r="O1623" s="366">
        <v>1</v>
      </c>
      <c r="P1623" s="411">
        <f t="shared" si="488"/>
        <v>12</v>
      </c>
      <c r="Q1623" s="411">
        <f t="shared" si="503"/>
        <v>6.967741935483871</v>
      </c>
      <c r="R1623" s="411">
        <f t="shared" si="504"/>
        <v>1.7563959955506117</v>
      </c>
      <c r="S1623" s="411">
        <f t="shared" si="505"/>
        <v>3.2758620689655173</v>
      </c>
      <c r="T1623" s="366">
        <v>0</v>
      </c>
      <c r="U1623" s="366">
        <v>0</v>
      </c>
      <c r="V1623" s="366">
        <v>0</v>
      </c>
      <c r="W1623" s="366">
        <v>0</v>
      </c>
      <c r="X1623" s="366">
        <v>0</v>
      </c>
      <c r="Y1623" s="366">
        <v>0</v>
      </c>
      <c r="Z1623" s="366">
        <v>0</v>
      </c>
      <c r="AA1623" s="366">
        <v>0</v>
      </c>
      <c r="AB1623" s="366">
        <v>0</v>
      </c>
      <c r="AC1623" s="366">
        <v>0</v>
      </c>
      <c r="AD1623" s="366">
        <v>0</v>
      </c>
      <c r="AE1623" s="366">
        <v>0</v>
      </c>
      <c r="AF1623" s="411">
        <f t="shared" si="489"/>
        <v>0</v>
      </c>
      <c r="AG1623" s="366">
        <v>0</v>
      </c>
      <c r="AH1623" s="366">
        <v>0</v>
      </c>
      <c r="AI1623" s="366">
        <v>0</v>
      </c>
      <c r="AJ1623" s="366">
        <v>0</v>
      </c>
      <c r="AK1623" s="366">
        <v>0</v>
      </c>
      <c r="AL1623" s="366">
        <v>0</v>
      </c>
      <c r="AM1623" s="366">
        <v>0</v>
      </c>
      <c r="AN1623" s="366">
        <v>0</v>
      </c>
      <c r="AO1623" s="366">
        <v>0</v>
      </c>
      <c r="AP1623" s="366">
        <v>0</v>
      </c>
      <c r="AQ1623" s="366">
        <v>0</v>
      </c>
      <c r="AR1623" s="366">
        <v>0</v>
      </c>
      <c r="AS1623" s="411">
        <f t="shared" si="490"/>
        <v>0</v>
      </c>
      <c r="AT1623" s="411">
        <f t="shared" si="491"/>
        <v>0</v>
      </c>
      <c r="AU1623" s="411">
        <f t="shared" si="492"/>
        <v>0</v>
      </c>
      <c r="AV1623" s="411">
        <f t="shared" si="493"/>
        <v>0</v>
      </c>
      <c r="AW1623" s="366">
        <v>0</v>
      </c>
      <c r="AX1623" s="366">
        <v>0</v>
      </c>
      <c r="AY1623" s="366">
        <v>0</v>
      </c>
      <c r="AZ1623" s="366">
        <v>0</v>
      </c>
      <c r="BA1623" s="366">
        <v>0</v>
      </c>
      <c r="BB1623" s="366">
        <v>0</v>
      </c>
      <c r="BC1623" s="366">
        <v>0</v>
      </c>
      <c r="BD1623" s="366">
        <v>0</v>
      </c>
      <c r="BE1623" s="366">
        <v>0</v>
      </c>
      <c r="BF1623" s="366">
        <v>0</v>
      </c>
      <c r="BG1623" s="366">
        <v>0</v>
      </c>
      <c r="BH1623" s="366">
        <v>0</v>
      </c>
      <c r="BI1623" s="411">
        <f t="shared" si="494"/>
        <v>0</v>
      </c>
      <c r="BJ1623" s="366">
        <v>0</v>
      </c>
      <c r="BK1623" s="366">
        <v>0</v>
      </c>
      <c r="BL1623" s="366">
        <v>0</v>
      </c>
      <c r="BM1623" s="366">
        <v>0</v>
      </c>
      <c r="BN1623" s="366">
        <v>0</v>
      </c>
      <c r="BO1623" s="366">
        <v>0</v>
      </c>
      <c r="BP1623" s="366">
        <v>0</v>
      </c>
      <c r="BQ1623" s="366">
        <v>0</v>
      </c>
      <c r="BR1623" s="366">
        <v>0</v>
      </c>
      <c r="BS1623" s="366">
        <v>0</v>
      </c>
      <c r="BT1623" s="366">
        <v>0</v>
      </c>
      <c r="BU1623" s="366">
        <v>0</v>
      </c>
      <c r="BV1623" s="411">
        <f t="shared" si="495"/>
        <v>0</v>
      </c>
      <c r="BW1623" s="366">
        <v>0</v>
      </c>
      <c r="BX1623" s="366">
        <v>0</v>
      </c>
      <c r="BY1623" s="366">
        <v>0</v>
      </c>
      <c r="BZ1623" s="366">
        <v>0</v>
      </c>
      <c r="CA1623" s="366">
        <v>0</v>
      </c>
      <c r="CB1623" s="366">
        <v>0</v>
      </c>
      <c r="CC1623" s="366">
        <v>0</v>
      </c>
      <c r="CD1623" s="366">
        <v>0</v>
      </c>
      <c r="CE1623" s="366">
        <v>0</v>
      </c>
      <c r="CF1623" s="366">
        <v>0</v>
      </c>
      <c r="CG1623" s="366">
        <v>0</v>
      </c>
      <c r="CH1623" s="366">
        <v>0</v>
      </c>
      <c r="CI1623" s="411">
        <f t="shared" si="496"/>
        <v>0</v>
      </c>
      <c r="CJ1623" s="366">
        <v>0</v>
      </c>
      <c r="CK1623" s="366">
        <v>0</v>
      </c>
      <c r="CL1623" s="366">
        <v>0</v>
      </c>
      <c r="CM1623" s="366">
        <v>0</v>
      </c>
      <c r="CN1623" s="366">
        <v>0</v>
      </c>
      <c r="CO1623" s="366">
        <v>0</v>
      </c>
      <c r="CP1623" s="366">
        <v>0</v>
      </c>
      <c r="CQ1623" s="366">
        <v>0</v>
      </c>
      <c r="CR1623" s="366">
        <v>0</v>
      </c>
      <c r="CS1623" s="366">
        <v>0</v>
      </c>
      <c r="CT1623" s="366">
        <v>0</v>
      </c>
      <c r="CU1623" s="366">
        <v>0</v>
      </c>
      <c r="CV1623" s="411">
        <f t="shared" si="497"/>
        <v>0</v>
      </c>
      <c r="CW1623" s="366">
        <v>0</v>
      </c>
      <c r="CX1623" s="366">
        <v>0</v>
      </c>
      <c r="CY1623" s="366">
        <v>0</v>
      </c>
      <c r="CZ1623" s="366">
        <v>0</v>
      </c>
      <c r="DA1623" s="366">
        <v>0</v>
      </c>
      <c r="DB1623" s="366">
        <v>0</v>
      </c>
      <c r="DC1623" s="366">
        <v>0</v>
      </c>
      <c r="DD1623" s="366">
        <v>0</v>
      </c>
      <c r="DE1623" s="366">
        <v>0</v>
      </c>
      <c r="DF1623" s="366">
        <v>0</v>
      </c>
      <c r="DG1623" s="366">
        <v>0</v>
      </c>
      <c r="DH1623" s="366">
        <v>0</v>
      </c>
      <c r="DI1623" s="411">
        <f t="shared" si="498"/>
        <v>0</v>
      </c>
      <c r="DJ1623" s="366">
        <v>0</v>
      </c>
      <c r="DK1623" s="366">
        <v>0</v>
      </c>
      <c r="DL1623" s="366">
        <v>0</v>
      </c>
      <c r="DM1623" s="366">
        <v>0</v>
      </c>
      <c r="DN1623" s="366">
        <v>0</v>
      </c>
      <c r="DO1623" s="366">
        <v>0</v>
      </c>
      <c r="DP1623" s="366">
        <v>0</v>
      </c>
      <c r="DQ1623" s="366">
        <v>0</v>
      </c>
      <c r="DR1623" s="366">
        <v>0</v>
      </c>
      <c r="DS1623" s="366">
        <v>0</v>
      </c>
      <c r="DT1623" s="366">
        <v>0</v>
      </c>
      <c r="DU1623" s="366">
        <v>0</v>
      </c>
      <c r="DV1623" s="411">
        <f t="shared" si="499"/>
        <v>0</v>
      </c>
      <c r="DW1623" s="366">
        <v>0</v>
      </c>
      <c r="DX1623" s="366">
        <v>0</v>
      </c>
      <c r="DY1623" s="366">
        <v>0</v>
      </c>
      <c r="DZ1623" s="366">
        <v>0</v>
      </c>
      <c r="EA1623" s="366">
        <v>0</v>
      </c>
      <c r="EB1623" s="366">
        <v>0</v>
      </c>
      <c r="EC1623" s="366">
        <v>0</v>
      </c>
      <c r="ED1623" s="366">
        <v>0</v>
      </c>
      <c r="EE1623" s="366">
        <v>0</v>
      </c>
      <c r="EF1623" s="366">
        <v>0</v>
      </c>
      <c r="EG1623" s="366">
        <v>0</v>
      </c>
      <c r="EH1623" s="366">
        <v>0</v>
      </c>
      <c r="EI1623" s="411">
        <f t="shared" si="500"/>
        <v>0</v>
      </c>
      <c r="EK1623" s="411">
        <f t="shared" si="501"/>
        <v>12</v>
      </c>
      <c r="EL1623" s="7">
        <f t="shared" si="502"/>
        <v>-12</v>
      </c>
    </row>
    <row r="1624" spans="1:142">
      <c r="A1624" s="365" t="str">
        <f t="shared" si="487"/>
        <v xml:space="preserve"> 332</v>
      </c>
      <c r="B1624" s="366" t="s">
        <v>1004</v>
      </c>
      <c r="C1624" s="366" t="s">
        <v>1167</v>
      </c>
      <c r="D1624" s="366">
        <v>1</v>
      </c>
      <c r="E1624" s="366">
        <v>1</v>
      </c>
      <c r="F1624" s="366">
        <v>1</v>
      </c>
      <c r="G1624" s="366">
        <v>1</v>
      </c>
      <c r="H1624" s="366">
        <v>1</v>
      </c>
      <c r="I1624" s="366">
        <v>1</v>
      </c>
      <c r="J1624" s="366">
        <v>1</v>
      </c>
      <c r="K1624" s="366">
        <v>1</v>
      </c>
      <c r="L1624" s="366">
        <v>1</v>
      </c>
      <c r="M1624" s="366">
        <v>1</v>
      </c>
      <c r="N1624" s="366">
        <v>1</v>
      </c>
      <c r="O1624" s="366">
        <v>1</v>
      </c>
      <c r="P1624" s="411">
        <f t="shared" si="488"/>
        <v>12</v>
      </c>
      <c r="Q1624" s="411">
        <f t="shared" si="503"/>
        <v>6.967741935483871</v>
      </c>
      <c r="R1624" s="411">
        <f t="shared" si="504"/>
        <v>1.7563959955506117</v>
      </c>
      <c r="S1624" s="411">
        <f t="shared" si="505"/>
        <v>3.2758620689655173</v>
      </c>
      <c r="T1624" s="366">
        <v>0</v>
      </c>
      <c r="U1624" s="366">
        <v>0</v>
      </c>
      <c r="V1624" s="366">
        <v>0</v>
      </c>
      <c r="W1624" s="366">
        <v>0</v>
      </c>
      <c r="X1624" s="366">
        <v>0</v>
      </c>
      <c r="Y1624" s="366">
        <v>0</v>
      </c>
      <c r="Z1624" s="366">
        <v>0</v>
      </c>
      <c r="AA1624" s="366">
        <v>0</v>
      </c>
      <c r="AB1624" s="366">
        <v>0</v>
      </c>
      <c r="AC1624" s="366">
        <v>0</v>
      </c>
      <c r="AD1624" s="366">
        <v>0</v>
      </c>
      <c r="AE1624" s="366">
        <v>0</v>
      </c>
      <c r="AF1624" s="411">
        <f t="shared" si="489"/>
        <v>0</v>
      </c>
      <c r="AG1624" s="366">
        <v>1</v>
      </c>
      <c r="AH1624" s="366">
        <v>1</v>
      </c>
      <c r="AI1624" s="366">
        <v>1</v>
      </c>
      <c r="AJ1624" s="366">
        <v>1</v>
      </c>
      <c r="AK1624" s="366">
        <v>1</v>
      </c>
      <c r="AL1624" s="366">
        <v>1</v>
      </c>
      <c r="AM1624" s="366">
        <v>1</v>
      </c>
      <c r="AN1624" s="366">
        <v>1</v>
      </c>
      <c r="AO1624" s="366">
        <v>1</v>
      </c>
      <c r="AP1624" s="366">
        <v>1</v>
      </c>
      <c r="AQ1624" s="366">
        <v>1</v>
      </c>
      <c r="AR1624" s="366">
        <v>1</v>
      </c>
      <c r="AS1624" s="411">
        <f t="shared" si="490"/>
        <v>12</v>
      </c>
      <c r="AT1624" s="514">
        <f t="shared" si="491"/>
        <v>6.967741935483871</v>
      </c>
      <c r="AU1624" s="514">
        <f t="shared" si="492"/>
        <v>1.7563959955506117</v>
      </c>
      <c r="AV1624" s="514">
        <f t="shared" si="493"/>
        <v>3.2758620689655173</v>
      </c>
      <c r="AW1624" s="366">
        <v>0</v>
      </c>
      <c r="AX1624" s="366">
        <v>0</v>
      </c>
      <c r="AY1624" s="366">
        <v>0</v>
      </c>
      <c r="AZ1624" s="366">
        <v>0</v>
      </c>
      <c r="BA1624" s="366">
        <v>0</v>
      </c>
      <c r="BB1624" s="366">
        <v>0</v>
      </c>
      <c r="BC1624" s="366">
        <v>0</v>
      </c>
      <c r="BD1624" s="366">
        <v>0</v>
      </c>
      <c r="BE1624" s="366">
        <v>0</v>
      </c>
      <c r="BF1624" s="366">
        <v>0</v>
      </c>
      <c r="BG1624" s="366">
        <v>0</v>
      </c>
      <c r="BH1624" s="366">
        <v>0</v>
      </c>
      <c r="BI1624" s="411">
        <f t="shared" si="494"/>
        <v>0</v>
      </c>
      <c r="BJ1624" s="366">
        <v>1</v>
      </c>
      <c r="BK1624" s="366">
        <v>1</v>
      </c>
      <c r="BL1624" s="366">
        <v>1</v>
      </c>
      <c r="BM1624" s="366">
        <v>1</v>
      </c>
      <c r="BN1624" s="366">
        <v>1</v>
      </c>
      <c r="BO1624" s="366">
        <v>1</v>
      </c>
      <c r="BP1624" s="366">
        <v>1</v>
      </c>
      <c r="BQ1624" s="366">
        <v>1</v>
      </c>
      <c r="BR1624" s="366">
        <v>1</v>
      </c>
      <c r="BS1624" s="366">
        <v>1</v>
      </c>
      <c r="BT1624" s="366">
        <v>1</v>
      </c>
      <c r="BU1624" s="366">
        <v>1</v>
      </c>
      <c r="BV1624" s="411">
        <f t="shared" si="495"/>
        <v>12</v>
      </c>
      <c r="BW1624" s="366">
        <v>0</v>
      </c>
      <c r="BX1624" s="366">
        <v>0</v>
      </c>
      <c r="BY1624" s="366">
        <v>0</v>
      </c>
      <c r="BZ1624" s="366">
        <v>0</v>
      </c>
      <c r="CA1624" s="366">
        <v>0</v>
      </c>
      <c r="CB1624" s="366">
        <v>0</v>
      </c>
      <c r="CC1624" s="366">
        <v>0</v>
      </c>
      <c r="CD1624" s="366">
        <v>0</v>
      </c>
      <c r="CE1624" s="366">
        <v>0</v>
      </c>
      <c r="CF1624" s="366">
        <v>0</v>
      </c>
      <c r="CG1624" s="366">
        <v>0</v>
      </c>
      <c r="CH1624" s="366">
        <v>0</v>
      </c>
      <c r="CI1624" s="411">
        <f t="shared" si="496"/>
        <v>0</v>
      </c>
      <c r="CJ1624" s="366">
        <v>1</v>
      </c>
      <c r="CK1624" s="366">
        <v>1</v>
      </c>
      <c r="CL1624" s="366">
        <v>1</v>
      </c>
      <c r="CM1624" s="366">
        <v>1</v>
      </c>
      <c r="CN1624" s="366">
        <v>1</v>
      </c>
      <c r="CO1624" s="366">
        <v>1</v>
      </c>
      <c r="CP1624" s="366">
        <v>1</v>
      </c>
      <c r="CQ1624" s="366">
        <v>1</v>
      </c>
      <c r="CR1624" s="366">
        <v>1</v>
      </c>
      <c r="CS1624" s="366">
        <v>1</v>
      </c>
      <c r="CT1624" s="366">
        <v>1</v>
      </c>
      <c r="CU1624" s="366">
        <v>1</v>
      </c>
      <c r="CV1624" s="411">
        <f t="shared" si="497"/>
        <v>12</v>
      </c>
      <c r="CW1624" s="366">
        <v>0</v>
      </c>
      <c r="CX1624" s="366">
        <v>0</v>
      </c>
      <c r="CY1624" s="366">
        <v>0</v>
      </c>
      <c r="CZ1624" s="366">
        <v>0</v>
      </c>
      <c r="DA1624" s="366">
        <v>0</v>
      </c>
      <c r="DB1624" s="366">
        <v>0</v>
      </c>
      <c r="DC1624" s="366">
        <v>0</v>
      </c>
      <c r="DD1624" s="366">
        <v>0</v>
      </c>
      <c r="DE1624" s="366">
        <v>0</v>
      </c>
      <c r="DF1624" s="366">
        <v>0</v>
      </c>
      <c r="DG1624" s="366">
        <v>0</v>
      </c>
      <c r="DH1624" s="366">
        <v>0</v>
      </c>
      <c r="DI1624" s="411">
        <f t="shared" si="498"/>
        <v>0</v>
      </c>
      <c r="DJ1624" s="366">
        <v>1</v>
      </c>
      <c r="DK1624" s="366">
        <v>1</v>
      </c>
      <c r="DL1624" s="366">
        <v>1</v>
      </c>
      <c r="DM1624" s="366">
        <v>1</v>
      </c>
      <c r="DN1624" s="366">
        <v>1</v>
      </c>
      <c r="DO1624" s="366">
        <v>1</v>
      </c>
      <c r="DP1624" s="366">
        <v>1</v>
      </c>
      <c r="DQ1624" s="366">
        <v>1</v>
      </c>
      <c r="DR1624" s="366">
        <v>1</v>
      </c>
      <c r="DS1624" s="366">
        <v>1</v>
      </c>
      <c r="DT1624" s="366">
        <v>1</v>
      </c>
      <c r="DU1624" s="366">
        <v>1</v>
      </c>
      <c r="DV1624" s="411">
        <f t="shared" si="499"/>
        <v>12</v>
      </c>
      <c r="DW1624" s="366">
        <v>1</v>
      </c>
      <c r="DX1624" s="366">
        <v>1</v>
      </c>
      <c r="DY1624" s="366">
        <v>1</v>
      </c>
      <c r="DZ1624" s="366">
        <v>1</v>
      </c>
      <c r="EA1624" s="366">
        <v>1</v>
      </c>
      <c r="EB1624" s="366">
        <v>1</v>
      </c>
      <c r="EC1624" s="366">
        <v>1</v>
      </c>
      <c r="ED1624" s="366">
        <v>1</v>
      </c>
      <c r="EE1624" s="366">
        <v>1</v>
      </c>
      <c r="EF1624" s="366">
        <v>1</v>
      </c>
      <c r="EG1624" s="366">
        <v>1</v>
      </c>
      <c r="EH1624" s="366">
        <v>1</v>
      </c>
      <c r="EI1624" s="411">
        <f t="shared" si="500"/>
        <v>12</v>
      </c>
      <c r="EK1624" s="411">
        <f t="shared" si="501"/>
        <v>12</v>
      </c>
      <c r="EL1624" s="7">
        <f t="shared" si="502"/>
        <v>0</v>
      </c>
    </row>
    <row r="1625" spans="1:142">
      <c r="A1625" s="365" t="str">
        <f t="shared" si="487"/>
        <v xml:space="preserve"> 332</v>
      </c>
      <c r="B1625" s="366" t="s">
        <v>1004</v>
      </c>
      <c r="C1625" s="366" t="s">
        <v>1170</v>
      </c>
      <c r="D1625" s="366">
        <v>1218000</v>
      </c>
      <c r="E1625" s="366">
        <v>1218000</v>
      </c>
      <c r="F1625" s="366">
        <v>1134000</v>
      </c>
      <c r="G1625" s="366">
        <v>1008000</v>
      </c>
      <c r="H1625" s="366">
        <v>1134000</v>
      </c>
      <c r="I1625" s="366">
        <v>1218000</v>
      </c>
      <c r="J1625" s="366">
        <v>1554000</v>
      </c>
      <c r="K1625" s="366">
        <v>1470000</v>
      </c>
      <c r="L1625" s="366">
        <v>1554000</v>
      </c>
      <c r="M1625" s="366">
        <v>1344000</v>
      </c>
      <c r="N1625" s="366">
        <v>1218000</v>
      </c>
      <c r="O1625" s="366">
        <v>1050000</v>
      </c>
      <c r="P1625" s="411">
        <f t="shared" si="488"/>
        <v>15120000</v>
      </c>
      <c r="Q1625" s="411">
        <f t="shared" si="503"/>
        <v>8433870.9677419364</v>
      </c>
      <c r="R1625" s="411">
        <f t="shared" si="504"/>
        <v>2645439.3770856508</v>
      </c>
      <c r="S1625" s="411">
        <f t="shared" si="505"/>
        <v>4040689.6551724137</v>
      </c>
      <c r="T1625" s="366">
        <v>0</v>
      </c>
      <c r="U1625" s="366">
        <v>0</v>
      </c>
      <c r="V1625" s="366">
        <v>0</v>
      </c>
      <c r="W1625" s="366">
        <v>0</v>
      </c>
      <c r="X1625" s="366">
        <v>0</v>
      </c>
      <c r="Y1625" s="366">
        <v>0</v>
      </c>
      <c r="Z1625" s="366">
        <v>0</v>
      </c>
      <c r="AA1625" s="366">
        <v>0</v>
      </c>
      <c r="AB1625" s="366">
        <v>0</v>
      </c>
      <c r="AC1625" s="366">
        <v>0</v>
      </c>
      <c r="AD1625" s="366">
        <v>0</v>
      </c>
      <c r="AE1625" s="366">
        <v>0</v>
      </c>
      <c r="AF1625" s="411">
        <f t="shared" si="489"/>
        <v>0</v>
      </c>
      <c r="AG1625" s="366">
        <v>1218000</v>
      </c>
      <c r="AH1625" s="366">
        <v>1218000</v>
      </c>
      <c r="AI1625" s="366">
        <v>1134000</v>
      </c>
      <c r="AJ1625" s="366">
        <v>1008000</v>
      </c>
      <c r="AK1625" s="366">
        <v>1134000</v>
      </c>
      <c r="AL1625" s="366">
        <v>1218000</v>
      </c>
      <c r="AM1625" s="366">
        <v>1554000</v>
      </c>
      <c r="AN1625" s="366">
        <v>1470000</v>
      </c>
      <c r="AO1625" s="366">
        <v>1554000</v>
      </c>
      <c r="AP1625" s="366">
        <v>1344000</v>
      </c>
      <c r="AQ1625" s="366">
        <v>1218000</v>
      </c>
      <c r="AR1625" s="366">
        <v>1050000</v>
      </c>
      <c r="AS1625" s="411">
        <f t="shared" si="490"/>
        <v>15120000</v>
      </c>
      <c r="AT1625" s="411">
        <f t="shared" si="491"/>
        <v>8433870.9677419364</v>
      </c>
      <c r="AU1625" s="411">
        <f t="shared" si="492"/>
        <v>2645439.3770856508</v>
      </c>
      <c r="AV1625" s="411">
        <f t="shared" si="493"/>
        <v>4040689.6551724137</v>
      </c>
      <c r="AW1625" s="366">
        <v>0</v>
      </c>
      <c r="AX1625" s="366">
        <v>0</v>
      </c>
      <c r="AY1625" s="366">
        <v>0</v>
      </c>
      <c r="AZ1625" s="366">
        <v>0</v>
      </c>
      <c r="BA1625" s="366">
        <v>0</v>
      </c>
      <c r="BB1625" s="366">
        <v>0</v>
      </c>
      <c r="BC1625" s="366">
        <v>0</v>
      </c>
      <c r="BD1625" s="366">
        <v>0</v>
      </c>
      <c r="BE1625" s="366">
        <v>0</v>
      </c>
      <c r="BF1625" s="366">
        <v>0</v>
      </c>
      <c r="BG1625" s="366">
        <v>0</v>
      </c>
      <c r="BH1625" s="366">
        <v>0</v>
      </c>
      <c r="BI1625" s="411">
        <f t="shared" si="494"/>
        <v>0</v>
      </c>
      <c r="BJ1625" s="366">
        <v>1218000</v>
      </c>
      <c r="BK1625" s="366">
        <v>1218000</v>
      </c>
      <c r="BL1625" s="366">
        <v>1134000</v>
      </c>
      <c r="BM1625" s="366">
        <v>1008000</v>
      </c>
      <c r="BN1625" s="366">
        <v>1134000</v>
      </c>
      <c r="BO1625" s="366">
        <v>1218000</v>
      </c>
      <c r="BP1625" s="366">
        <v>1554000</v>
      </c>
      <c r="BQ1625" s="366">
        <v>1470000</v>
      </c>
      <c r="BR1625" s="366">
        <v>1554000</v>
      </c>
      <c r="BS1625" s="366">
        <v>1344000</v>
      </c>
      <c r="BT1625" s="366">
        <v>1218000</v>
      </c>
      <c r="BU1625" s="366">
        <v>1050000</v>
      </c>
      <c r="BV1625" s="411">
        <f t="shared" si="495"/>
        <v>15120000</v>
      </c>
      <c r="BW1625" s="366">
        <v>0</v>
      </c>
      <c r="BX1625" s="366">
        <v>0</v>
      </c>
      <c r="BY1625" s="366">
        <v>0</v>
      </c>
      <c r="BZ1625" s="366">
        <v>0</v>
      </c>
      <c r="CA1625" s="366">
        <v>0</v>
      </c>
      <c r="CB1625" s="366">
        <v>0</v>
      </c>
      <c r="CC1625" s="366">
        <v>0</v>
      </c>
      <c r="CD1625" s="366">
        <v>0</v>
      </c>
      <c r="CE1625" s="366">
        <v>0</v>
      </c>
      <c r="CF1625" s="366">
        <v>0</v>
      </c>
      <c r="CG1625" s="366">
        <v>0</v>
      </c>
      <c r="CH1625" s="366">
        <v>0</v>
      </c>
      <c r="CI1625" s="411">
        <f t="shared" si="496"/>
        <v>0</v>
      </c>
      <c r="CJ1625" s="366">
        <v>1218000</v>
      </c>
      <c r="CK1625" s="366">
        <v>1218000</v>
      </c>
      <c r="CL1625" s="366">
        <v>1134000</v>
      </c>
      <c r="CM1625" s="366">
        <v>1008000</v>
      </c>
      <c r="CN1625" s="366">
        <v>1134000</v>
      </c>
      <c r="CO1625" s="366">
        <v>1218000</v>
      </c>
      <c r="CP1625" s="366">
        <v>1554000</v>
      </c>
      <c r="CQ1625" s="366">
        <v>1470000</v>
      </c>
      <c r="CR1625" s="366">
        <v>1554000</v>
      </c>
      <c r="CS1625" s="366">
        <v>1344000</v>
      </c>
      <c r="CT1625" s="366">
        <v>1218000</v>
      </c>
      <c r="CU1625" s="366">
        <v>1050000</v>
      </c>
      <c r="CV1625" s="411">
        <f t="shared" si="497"/>
        <v>15120000</v>
      </c>
      <c r="CW1625" s="366">
        <v>0</v>
      </c>
      <c r="CX1625" s="366">
        <v>0</v>
      </c>
      <c r="CY1625" s="366">
        <v>0</v>
      </c>
      <c r="CZ1625" s="366">
        <v>0</v>
      </c>
      <c r="DA1625" s="366">
        <v>0</v>
      </c>
      <c r="DB1625" s="366">
        <v>0</v>
      </c>
      <c r="DC1625" s="366">
        <v>0</v>
      </c>
      <c r="DD1625" s="366">
        <v>0</v>
      </c>
      <c r="DE1625" s="366">
        <v>0</v>
      </c>
      <c r="DF1625" s="366">
        <v>0</v>
      </c>
      <c r="DG1625" s="366">
        <v>0</v>
      </c>
      <c r="DH1625" s="366">
        <v>0</v>
      </c>
      <c r="DI1625" s="411">
        <f t="shared" si="498"/>
        <v>0</v>
      </c>
      <c r="DJ1625" s="366">
        <v>1218000</v>
      </c>
      <c r="DK1625" s="366">
        <v>1218000</v>
      </c>
      <c r="DL1625" s="366">
        <v>1134000</v>
      </c>
      <c r="DM1625" s="366">
        <v>1008000</v>
      </c>
      <c r="DN1625" s="366">
        <v>1134000</v>
      </c>
      <c r="DO1625" s="366">
        <v>1218000</v>
      </c>
      <c r="DP1625" s="366">
        <v>1554000</v>
      </c>
      <c r="DQ1625" s="366">
        <v>1470000</v>
      </c>
      <c r="DR1625" s="366">
        <v>1554000</v>
      </c>
      <c r="DS1625" s="366">
        <v>1344000</v>
      </c>
      <c r="DT1625" s="366">
        <v>1218000</v>
      </c>
      <c r="DU1625" s="366">
        <v>1050000</v>
      </c>
      <c r="DV1625" s="411">
        <f t="shared" si="499"/>
        <v>15120000</v>
      </c>
      <c r="DW1625" s="366">
        <v>1218000</v>
      </c>
      <c r="DX1625" s="366">
        <v>1218000</v>
      </c>
      <c r="DY1625" s="366">
        <v>1134000</v>
      </c>
      <c r="DZ1625" s="366">
        <v>1008000</v>
      </c>
      <c r="EA1625" s="366">
        <v>1134000</v>
      </c>
      <c r="EB1625" s="366">
        <v>1218000</v>
      </c>
      <c r="EC1625" s="366">
        <v>1554000</v>
      </c>
      <c r="ED1625" s="366">
        <v>1470000</v>
      </c>
      <c r="EE1625" s="366">
        <v>1554000</v>
      </c>
      <c r="EF1625" s="366">
        <v>1344000</v>
      </c>
      <c r="EG1625" s="366">
        <v>1218000</v>
      </c>
      <c r="EH1625" s="366">
        <v>1050000</v>
      </c>
      <c r="EI1625" s="411">
        <f t="shared" si="500"/>
        <v>15120000</v>
      </c>
      <c r="EK1625" s="411">
        <f t="shared" si="501"/>
        <v>15120000</v>
      </c>
      <c r="EL1625" s="7">
        <f t="shared" si="502"/>
        <v>0</v>
      </c>
    </row>
    <row r="1626" spans="1:142">
      <c r="A1626" s="365" t="str">
        <f t="shared" si="487"/>
        <v xml:space="preserve"> 332</v>
      </c>
      <c r="B1626" s="366" t="s">
        <v>1004</v>
      </c>
      <c r="C1626" s="366" t="s">
        <v>1171</v>
      </c>
      <c r="D1626" s="366">
        <v>0</v>
      </c>
      <c r="E1626" s="366">
        <v>0</v>
      </c>
      <c r="F1626" s="366">
        <v>0</v>
      </c>
      <c r="G1626" s="366">
        <v>1008000</v>
      </c>
      <c r="H1626" s="366">
        <v>1134000</v>
      </c>
      <c r="I1626" s="366">
        <v>0</v>
      </c>
      <c r="J1626" s="366">
        <v>0</v>
      </c>
      <c r="K1626" s="366">
        <v>0</v>
      </c>
      <c r="L1626" s="366">
        <v>0</v>
      </c>
      <c r="M1626" s="366">
        <v>0</v>
      </c>
      <c r="N1626" s="366">
        <v>0</v>
      </c>
      <c r="O1626" s="366">
        <v>0</v>
      </c>
      <c r="P1626" s="411">
        <f t="shared" si="488"/>
        <v>2142000</v>
      </c>
      <c r="Q1626" s="411">
        <f t="shared" si="503"/>
        <v>2142000</v>
      </c>
      <c r="R1626" s="411">
        <f t="shared" si="504"/>
        <v>0</v>
      </c>
      <c r="S1626" s="411">
        <f t="shared" si="505"/>
        <v>0</v>
      </c>
      <c r="T1626" s="366">
        <v>0</v>
      </c>
      <c r="U1626" s="366">
        <v>0</v>
      </c>
      <c r="V1626" s="366">
        <v>0</v>
      </c>
      <c r="W1626" s="366">
        <v>0</v>
      </c>
      <c r="X1626" s="366">
        <v>0</v>
      </c>
      <c r="Y1626" s="366">
        <v>0</v>
      </c>
      <c r="Z1626" s="366">
        <v>0</v>
      </c>
      <c r="AA1626" s="366">
        <v>0</v>
      </c>
      <c r="AB1626" s="366">
        <v>0</v>
      </c>
      <c r="AC1626" s="366">
        <v>0</v>
      </c>
      <c r="AD1626" s="366">
        <v>0</v>
      </c>
      <c r="AE1626" s="366">
        <v>0</v>
      </c>
      <c r="AF1626" s="411">
        <f t="shared" si="489"/>
        <v>0</v>
      </c>
      <c r="AG1626" s="366">
        <v>0</v>
      </c>
      <c r="AH1626" s="366">
        <v>0</v>
      </c>
      <c r="AI1626" s="366">
        <v>0</v>
      </c>
      <c r="AJ1626" s="366">
        <v>1008000</v>
      </c>
      <c r="AK1626" s="366">
        <v>1134000</v>
      </c>
      <c r="AL1626" s="366">
        <v>0</v>
      </c>
      <c r="AM1626" s="366">
        <v>0</v>
      </c>
      <c r="AN1626" s="366">
        <v>0</v>
      </c>
      <c r="AO1626" s="366">
        <v>0</v>
      </c>
      <c r="AP1626" s="366">
        <v>0</v>
      </c>
      <c r="AQ1626" s="366">
        <v>0</v>
      </c>
      <c r="AR1626" s="366">
        <v>0</v>
      </c>
      <c r="AS1626" s="411">
        <f t="shared" si="490"/>
        <v>2142000</v>
      </c>
      <c r="AT1626" s="411">
        <f t="shared" si="491"/>
        <v>2142000</v>
      </c>
      <c r="AU1626" s="411">
        <f t="shared" si="492"/>
        <v>0</v>
      </c>
      <c r="AV1626" s="411">
        <f t="shared" si="493"/>
        <v>0</v>
      </c>
      <c r="AW1626" s="366">
        <v>0</v>
      </c>
      <c r="AX1626" s="366">
        <v>0</v>
      </c>
      <c r="AY1626" s="366">
        <v>0</v>
      </c>
      <c r="AZ1626" s="366">
        <v>0</v>
      </c>
      <c r="BA1626" s="366">
        <v>0</v>
      </c>
      <c r="BB1626" s="366">
        <v>0</v>
      </c>
      <c r="BC1626" s="366">
        <v>0</v>
      </c>
      <c r="BD1626" s="366">
        <v>0</v>
      </c>
      <c r="BE1626" s="366">
        <v>0</v>
      </c>
      <c r="BF1626" s="366">
        <v>0</v>
      </c>
      <c r="BG1626" s="366">
        <v>0</v>
      </c>
      <c r="BH1626" s="366">
        <v>0</v>
      </c>
      <c r="BI1626" s="411">
        <f t="shared" si="494"/>
        <v>0</v>
      </c>
      <c r="BJ1626" s="366">
        <v>0</v>
      </c>
      <c r="BK1626" s="366">
        <v>0</v>
      </c>
      <c r="BL1626" s="366">
        <v>0</v>
      </c>
      <c r="BM1626" s="366">
        <v>1008000</v>
      </c>
      <c r="BN1626" s="366">
        <v>1134000</v>
      </c>
      <c r="BO1626" s="366">
        <v>0</v>
      </c>
      <c r="BP1626" s="366">
        <v>0</v>
      </c>
      <c r="BQ1626" s="366">
        <v>0</v>
      </c>
      <c r="BR1626" s="366">
        <v>0</v>
      </c>
      <c r="BS1626" s="366">
        <v>0</v>
      </c>
      <c r="BT1626" s="366">
        <v>0</v>
      </c>
      <c r="BU1626" s="366">
        <v>0</v>
      </c>
      <c r="BV1626" s="411">
        <f t="shared" si="495"/>
        <v>2142000</v>
      </c>
      <c r="BW1626" s="366">
        <v>0</v>
      </c>
      <c r="BX1626" s="366">
        <v>0</v>
      </c>
      <c r="BY1626" s="366">
        <v>0</v>
      </c>
      <c r="BZ1626" s="366">
        <v>0</v>
      </c>
      <c r="CA1626" s="366">
        <v>0</v>
      </c>
      <c r="CB1626" s="366">
        <v>0</v>
      </c>
      <c r="CC1626" s="366">
        <v>0</v>
      </c>
      <c r="CD1626" s="366">
        <v>0</v>
      </c>
      <c r="CE1626" s="366">
        <v>0</v>
      </c>
      <c r="CF1626" s="366">
        <v>0</v>
      </c>
      <c r="CG1626" s="366">
        <v>0</v>
      </c>
      <c r="CH1626" s="366">
        <v>0</v>
      </c>
      <c r="CI1626" s="411">
        <f t="shared" si="496"/>
        <v>0</v>
      </c>
      <c r="CJ1626" s="366">
        <v>0</v>
      </c>
      <c r="CK1626" s="366">
        <v>0</v>
      </c>
      <c r="CL1626" s="366">
        <v>0</v>
      </c>
      <c r="CM1626" s="366">
        <v>1008000</v>
      </c>
      <c r="CN1626" s="366">
        <v>1134000</v>
      </c>
      <c r="CO1626" s="366">
        <v>0</v>
      </c>
      <c r="CP1626" s="366">
        <v>0</v>
      </c>
      <c r="CQ1626" s="366">
        <v>0</v>
      </c>
      <c r="CR1626" s="366">
        <v>0</v>
      </c>
      <c r="CS1626" s="366">
        <v>0</v>
      </c>
      <c r="CT1626" s="366">
        <v>0</v>
      </c>
      <c r="CU1626" s="366">
        <v>0</v>
      </c>
      <c r="CV1626" s="411">
        <f t="shared" si="497"/>
        <v>2142000</v>
      </c>
      <c r="CW1626" s="366">
        <v>0</v>
      </c>
      <c r="CX1626" s="366">
        <v>0</v>
      </c>
      <c r="CY1626" s="366">
        <v>0</v>
      </c>
      <c r="CZ1626" s="366">
        <v>0</v>
      </c>
      <c r="DA1626" s="366">
        <v>0</v>
      </c>
      <c r="DB1626" s="366">
        <v>0</v>
      </c>
      <c r="DC1626" s="366">
        <v>0</v>
      </c>
      <c r="DD1626" s="366">
        <v>0</v>
      </c>
      <c r="DE1626" s="366">
        <v>0</v>
      </c>
      <c r="DF1626" s="366">
        <v>0</v>
      </c>
      <c r="DG1626" s="366">
        <v>0</v>
      </c>
      <c r="DH1626" s="366">
        <v>0</v>
      </c>
      <c r="DI1626" s="411">
        <f t="shared" si="498"/>
        <v>0</v>
      </c>
      <c r="DJ1626" s="366">
        <v>0</v>
      </c>
      <c r="DK1626" s="366">
        <v>0</v>
      </c>
      <c r="DL1626" s="366">
        <v>0</v>
      </c>
      <c r="DM1626" s="366">
        <v>1008000</v>
      </c>
      <c r="DN1626" s="366">
        <v>1134000</v>
      </c>
      <c r="DO1626" s="366">
        <v>0</v>
      </c>
      <c r="DP1626" s="366">
        <v>0</v>
      </c>
      <c r="DQ1626" s="366">
        <v>0</v>
      </c>
      <c r="DR1626" s="366">
        <v>0</v>
      </c>
      <c r="DS1626" s="366">
        <v>0</v>
      </c>
      <c r="DT1626" s="366">
        <v>0</v>
      </c>
      <c r="DU1626" s="366">
        <v>0</v>
      </c>
      <c r="DV1626" s="411">
        <f t="shared" si="499"/>
        <v>2142000</v>
      </c>
      <c r="DW1626" s="366">
        <v>0</v>
      </c>
      <c r="DX1626" s="366">
        <v>0</v>
      </c>
      <c r="DY1626" s="366">
        <v>0</v>
      </c>
      <c r="DZ1626" s="366">
        <v>1008000</v>
      </c>
      <c r="EA1626" s="366">
        <v>1134000</v>
      </c>
      <c r="EB1626" s="366">
        <v>0</v>
      </c>
      <c r="EC1626" s="366">
        <v>0</v>
      </c>
      <c r="ED1626" s="366">
        <v>0</v>
      </c>
      <c r="EE1626" s="366">
        <v>0</v>
      </c>
      <c r="EF1626" s="366">
        <v>0</v>
      </c>
      <c r="EG1626" s="366">
        <v>0</v>
      </c>
      <c r="EH1626" s="366">
        <v>0</v>
      </c>
      <c r="EI1626" s="411">
        <f t="shared" si="500"/>
        <v>2142000</v>
      </c>
      <c r="EK1626" s="411">
        <f t="shared" si="501"/>
        <v>2142000</v>
      </c>
      <c r="EL1626" s="7">
        <f t="shared" si="502"/>
        <v>0</v>
      </c>
    </row>
    <row r="1627" spans="1:142">
      <c r="A1627" s="365" t="str">
        <f t="shared" si="487"/>
        <v xml:space="preserve"> 332</v>
      </c>
      <c r="B1627" s="366" t="s">
        <v>1004</v>
      </c>
      <c r="C1627" s="366" t="s">
        <v>1172</v>
      </c>
      <c r="D1627" s="366">
        <v>0</v>
      </c>
      <c r="E1627" s="366">
        <v>0</v>
      </c>
      <c r="F1627" s="366">
        <v>0</v>
      </c>
      <c r="G1627" s="366">
        <v>1008000</v>
      </c>
      <c r="H1627" s="366">
        <v>1134000</v>
      </c>
      <c r="I1627" s="366">
        <v>0</v>
      </c>
      <c r="J1627" s="366">
        <v>0</v>
      </c>
      <c r="K1627" s="366">
        <v>0</v>
      </c>
      <c r="L1627" s="366">
        <v>0</v>
      </c>
      <c r="M1627" s="366">
        <v>0</v>
      </c>
      <c r="N1627" s="366">
        <v>0</v>
      </c>
      <c r="O1627" s="366">
        <v>0</v>
      </c>
      <c r="P1627" s="411">
        <f t="shared" si="488"/>
        <v>2142000</v>
      </c>
      <c r="Q1627" s="411">
        <f t="shared" si="503"/>
        <v>2142000</v>
      </c>
      <c r="R1627" s="411">
        <f t="shared" si="504"/>
        <v>0</v>
      </c>
      <c r="S1627" s="411">
        <f t="shared" si="505"/>
        <v>0</v>
      </c>
      <c r="T1627" s="366">
        <v>0</v>
      </c>
      <c r="U1627" s="366">
        <v>0</v>
      </c>
      <c r="V1627" s="366">
        <v>0</v>
      </c>
      <c r="W1627" s="366">
        <v>0</v>
      </c>
      <c r="X1627" s="366">
        <v>0</v>
      </c>
      <c r="Y1627" s="366">
        <v>0</v>
      </c>
      <c r="Z1627" s="366">
        <v>0</v>
      </c>
      <c r="AA1627" s="366">
        <v>0</v>
      </c>
      <c r="AB1627" s="366">
        <v>0</v>
      </c>
      <c r="AC1627" s="366">
        <v>0</v>
      </c>
      <c r="AD1627" s="366">
        <v>0</v>
      </c>
      <c r="AE1627" s="366">
        <v>0</v>
      </c>
      <c r="AF1627" s="411">
        <f t="shared" si="489"/>
        <v>0</v>
      </c>
      <c r="AG1627" s="366">
        <v>0</v>
      </c>
      <c r="AH1627" s="366">
        <v>0</v>
      </c>
      <c r="AI1627" s="366">
        <v>0</v>
      </c>
      <c r="AJ1627" s="366">
        <v>1008000</v>
      </c>
      <c r="AK1627" s="366">
        <v>1134000</v>
      </c>
      <c r="AL1627" s="366">
        <v>0</v>
      </c>
      <c r="AM1627" s="366">
        <v>0</v>
      </c>
      <c r="AN1627" s="366">
        <v>0</v>
      </c>
      <c r="AO1627" s="366">
        <v>0</v>
      </c>
      <c r="AP1627" s="366">
        <v>0</v>
      </c>
      <c r="AQ1627" s="366">
        <v>0</v>
      </c>
      <c r="AR1627" s="366">
        <v>0</v>
      </c>
      <c r="AS1627" s="411">
        <f t="shared" si="490"/>
        <v>2142000</v>
      </c>
      <c r="AT1627" s="514">
        <f t="shared" si="491"/>
        <v>2142000</v>
      </c>
      <c r="AU1627" s="514">
        <f t="shared" si="492"/>
        <v>0</v>
      </c>
      <c r="AV1627" s="514">
        <f t="shared" si="493"/>
        <v>0</v>
      </c>
      <c r="AW1627" s="366">
        <v>0</v>
      </c>
      <c r="AX1627" s="366">
        <v>0</v>
      </c>
      <c r="AY1627" s="366">
        <v>0</v>
      </c>
      <c r="AZ1627" s="366">
        <v>0</v>
      </c>
      <c r="BA1627" s="366">
        <v>0</v>
      </c>
      <c r="BB1627" s="366">
        <v>0</v>
      </c>
      <c r="BC1627" s="366">
        <v>0</v>
      </c>
      <c r="BD1627" s="366">
        <v>0</v>
      </c>
      <c r="BE1627" s="366">
        <v>0</v>
      </c>
      <c r="BF1627" s="366">
        <v>0</v>
      </c>
      <c r="BG1627" s="366">
        <v>0</v>
      </c>
      <c r="BH1627" s="366">
        <v>0</v>
      </c>
      <c r="BI1627" s="411">
        <f t="shared" si="494"/>
        <v>0</v>
      </c>
      <c r="BJ1627" s="366">
        <v>0</v>
      </c>
      <c r="BK1627" s="366">
        <v>0</v>
      </c>
      <c r="BL1627" s="366">
        <v>0</v>
      </c>
      <c r="BM1627" s="366">
        <v>1008000</v>
      </c>
      <c r="BN1627" s="366">
        <v>1134000</v>
      </c>
      <c r="BO1627" s="366">
        <v>0</v>
      </c>
      <c r="BP1627" s="366">
        <v>0</v>
      </c>
      <c r="BQ1627" s="366">
        <v>0</v>
      </c>
      <c r="BR1627" s="366">
        <v>0</v>
      </c>
      <c r="BS1627" s="366">
        <v>0</v>
      </c>
      <c r="BT1627" s="366">
        <v>0</v>
      </c>
      <c r="BU1627" s="366">
        <v>0</v>
      </c>
      <c r="BV1627" s="411">
        <f t="shared" si="495"/>
        <v>2142000</v>
      </c>
      <c r="BW1627" s="366">
        <v>0</v>
      </c>
      <c r="BX1627" s="366">
        <v>0</v>
      </c>
      <c r="BY1627" s="366">
        <v>0</v>
      </c>
      <c r="BZ1627" s="366">
        <v>0</v>
      </c>
      <c r="CA1627" s="366">
        <v>0</v>
      </c>
      <c r="CB1627" s="366">
        <v>0</v>
      </c>
      <c r="CC1627" s="366">
        <v>0</v>
      </c>
      <c r="CD1627" s="366">
        <v>0</v>
      </c>
      <c r="CE1627" s="366">
        <v>0</v>
      </c>
      <c r="CF1627" s="366">
        <v>0</v>
      </c>
      <c r="CG1627" s="366">
        <v>0</v>
      </c>
      <c r="CH1627" s="366">
        <v>0</v>
      </c>
      <c r="CI1627" s="411">
        <f t="shared" si="496"/>
        <v>0</v>
      </c>
      <c r="CJ1627" s="366">
        <v>0</v>
      </c>
      <c r="CK1627" s="366">
        <v>0</v>
      </c>
      <c r="CL1627" s="366">
        <v>0</v>
      </c>
      <c r="CM1627" s="366">
        <v>1008000</v>
      </c>
      <c r="CN1627" s="366">
        <v>1134000</v>
      </c>
      <c r="CO1627" s="366">
        <v>0</v>
      </c>
      <c r="CP1627" s="366">
        <v>0</v>
      </c>
      <c r="CQ1627" s="366">
        <v>0</v>
      </c>
      <c r="CR1627" s="366">
        <v>0</v>
      </c>
      <c r="CS1627" s="366">
        <v>0</v>
      </c>
      <c r="CT1627" s="366">
        <v>0</v>
      </c>
      <c r="CU1627" s="366">
        <v>0</v>
      </c>
      <c r="CV1627" s="411">
        <f t="shared" si="497"/>
        <v>2142000</v>
      </c>
      <c r="CW1627" s="366">
        <v>0</v>
      </c>
      <c r="CX1627" s="366">
        <v>0</v>
      </c>
      <c r="CY1627" s="366">
        <v>0</v>
      </c>
      <c r="CZ1627" s="366">
        <v>0</v>
      </c>
      <c r="DA1627" s="366">
        <v>0</v>
      </c>
      <c r="DB1627" s="366">
        <v>0</v>
      </c>
      <c r="DC1627" s="366">
        <v>0</v>
      </c>
      <c r="DD1627" s="366">
        <v>0</v>
      </c>
      <c r="DE1627" s="366">
        <v>0</v>
      </c>
      <c r="DF1627" s="366">
        <v>0</v>
      </c>
      <c r="DG1627" s="366">
        <v>0</v>
      </c>
      <c r="DH1627" s="366">
        <v>0</v>
      </c>
      <c r="DI1627" s="411">
        <f t="shared" si="498"/>
        <v>0</v>
      </c>
      <c r="DJ1627" s="366">
        <v>0</v>
      </c>
      <c r="DK1627" s="366">
        <v>0</v>
      </c>
      <c r="DL1627" s="366">
        <v>0</v>
      </c>
      <c r="DM1627" s="366">
        <v>1008000</v>
      </c>
      <c r="DN1627" s="366">
        <v>1134000</v>
      </c>
      <c r="DO1627" s="366">
        <v>0</v>
      </c>
      <c r="DP1627" s="366">
        <v>0</v>
      </c>
      <c r="DQ1627" s="366">
        <v>0</v>
      </c>
      <c r="DR1627" s="366">
        <v>0</v>
      </c>
      <c r="DS1627" s="366">
        <v>0</v>
      </c>
      <c r="DT1627" s="366">
        <v>0</v>
      </c>
      <c r="DU1627" s="366">
        <v>0</v>
      </c>
      <c r="DV1627" s="411">
        <f t="shared" si="499"/>
        <v>2142000</v>
      </c>
      <c r="DW1627" s="366">
        <v>0</v>
      </c>
      <c r="DX1627" s="366">
        <v>0</v>
      </c>
      <c r="DY1627" s="366">
        <v>0</v>
      </c>
      <c r="DZ1627" s="366">
        <v>1008000</v>
      </c>
      <c r="EA1627" s="366">
        <v>1134000</v>
      </c>
      <c r="EB1627" s="366">
        <v>0</v>
      </c>
      <c r="EC1627" s="366">
        <v>0</v>
      </c>
      <c r="ED1627" s="366">
        <v>0</v>
      </c>
      <c r="EE1627" s="366">
        <v>0</v>
      </c>
      <c r="EF1627" s="366">
        <v>0</v>
      </c>
      <c r="EG1627" s="366">
        <v>0</v>
      </c>
      <c r="EH1627" s="366">
        <v>0</v>
      </c>
      <c r="EI1627" s="411">
        <f t="shared" si="500"/>
        <v>2142000</v>
      </c>
      <c r="EK1627" s="411">
        <f t="shared" si="501"/>
        <v>2142000</v>
      </c>
      <c r="EL1627" s="7">
        <f t="shared" si="502"/>
        <v>0</v>
      </c>
    </row>
    <row r="1628" spans="1:142">
      <c r="A1628" s="365" t="str">
        <f t="shared" si="487"/>
        <v xml:space="preserve"> 332</v>
      </c>
      <c r="B1628" s="366" t="s">
        <v>1004</v>
      </c>
      <c r="C1628" s="366" t="s">
        <v>1199</v>
      </c>
      <c r="D1628" s="366">
        <v>3864</v>
      </c>
      <c r="E1628" s="366">
        <v>3612</v>
      </c>
      <c r="F1628" s="366">
        <v>3318</v>
      </c>
      <c r="G1628" s="366">
        <v>3276</v>
      </c>
      <c r="H1628" s="366">
        <v>3444</v>
      </c>
      <c r="I1628" s="366">
        <v>3444</v>
      </c>
      <c r="J1628" s="366">
        <v>4158</v>
      </c>
      <c r="K1628" s="366">
        <v>4158</v>
      </c>
      <c r="L1628" s="366">
        <v>4200</v>
      </c>
      <c r="M1628" s="366">
        <v>3906</v>
      </c>
      <c r="N1628" s="366">
        <v>4074</v>
      </c>
      <c r="O1628" s="366">
        <v>3864</v>
      </c>
      <c r="P1628" s="411">
        <f t="shared" si="488"/>
        <v>45318</v>
      </c>
      <c r="Q1628" s="411">
        <f t="shared" si="503"/>
        <v>24981.870967741936</v>
      </c>
      <c r="R1628" s="411">
        <f t="shared" si="504"/>
        <v>7333.5083426028923</v>
      </c>
      <c r="S1628" s="411">
        <f t="shared" si="505"/>
        <v>13002.620689655172</v>
      </c>
      <c r="T1628" s="366">
        <v>0</v>
      </c>
      <c r="U1628" s="366">
        <v>0</v>
      </c>
      <c r="V1628" s="366">
        <v>0</v>
      </c>
      <c r="W1628" s="366">
        <v>0</v>
      </c>
      <c r="X1628" s="366">
        <v>0</v>
      </c>
      <c r="Y1628" s="366">
        <v>0</v>
      </c>
      <c r="Z1628" s="366">
        <v>0</v>
      </c>
      <c r="AA1628" s="366">
        <v>0</v>
      </c>
      <c r="AB1628" s="366">
        <v>0</v>
      </c>
      <c r="AC1628" s="366">
        <v>0</v>
      </c>
      <c r="AD1628" s="366">
        <v>0</v>
      </c>
      <c r="AE1628" s="366">
        <v>0</v>
      </c>
      <c r="AF1628" s="411">
        <f t="shared" si="489"/>
        <v>0</v>
      </c>
      <c r="AG1628" s="366">
        <v>3864</v>
      </c>
      <c r="AH1628" s="366">
        <v>3612</v>
      </c>
      <c r="AI1628" s="366">
        <v>3318</v>
      </c>
      <c r="AJ1628" s="366">
        <v>3276</v>
      </c>
      <c r="AK1628" s="366">
        <v>3444</v>
      </c>
      <c r="AL1628" s="366">
        <v>3444</v>
      </c>
      <c r="AM1628" s="366">
        <v>4158</v>
      </c>
      <c r="AN1628" s="366">
        <v>4158</v>
      </c>
      <c r="AO1628" s="366">
        <v>4200</v>
      </c>
      <c r="AP1628" s="366">
        <v>3906</v>
      </c>
      <c r="AQ1628" s="366">
        <v>4074</v>
      </c>
      <c r="AR1628" s="366">
        <v>3864</v>
      </c>
      <c r="AS1628" s="411">
        <f t="shared" si="490"/>
        <v>45318</v>
      </c>
      <c r="AT1628" s="411">
        <f t="shared" si="491"/>
        <v>24981.870967741936</v>
      </c>
      <c r="AU1628" s="411">
        <f t="shared" si="492"/>
        <v>7333.5083426028923</v>
      </c>
      <c r="AV1628" s="411">
        <f t="shared" si="493"/>
        <v>13002.620689655172</v>
      </c>
      <c r="AW1628" s="366">
        <v>0</v>
      </c>
      <c r="AX1628" s="366">
        <v>0</v>
      </c>
      <c r="AY1628" s="366">
        <v>0</v>
      </c>
      <c r="AZ1628" s="366">
        <v>0</v>
      </c>
      <c r="BA1628" s="366">
        <v>0</v>
      </c>
      <c r="BB1628" s="366">
        <v>0</v>
      </c>
      <c r="BC1628" s="366">
        <v>0</v>
      </c>
      <c r="BD1628" s="366">
        <v>0</v>
      </c>
      <c r="BE1628" s="366">
        <v>0</v>
      </c>
      <c r="BF1628" s="366">
        <v>0</v>
      </c>
      <c r="BG1628" s="366">
        <v>0</v>
      </c>
      <c r="BH1628" s="366">
        <v>0</v>
      </c>
      <c r="BI1628" s="411">
        <f t="shared" si="494"/>
        <v>0</v>
      </c>
      <c r="BJ1628" s="366">
        <v>3864</v>
      </c>
      <c r="BK1628" s="366">
        <v>3612</v>
      </c>
      <c r="BL1628" s="366">
        <v>3318</v>
      </c>
      <c r="BM1628" s="366">
        <v>3276</v>
      </c>
      <c r="BN1628" s="366">
        <v>3444</v>
      </c>
      <c r="BO1628" s="366">
        <v>3444</v>
      </c>
      <c r="BP1628" s="366">
        <v>4158</v>
      </c>
      <c r="BQ1628" s="366">
        <v>4158</v>
      </c>
      <c r="BR1628" s="366">
        <v>4200</v>
      </c>
      <c r="BS1628" s="366">
        <v>3906</v>
      </c>
      <c r="BT1628" s="366">
        <v>4074</v>
      </c>
      <c r="BU1628" s="366">
        <v>3864</v>
      </c>
      <c r="BV1628" s="411">
        <f t="shared" si="495"/>
        <v>45318</v>
      </c>
      <c r="BW1628" s="366">
        <v>0</v>
      </c>
      <c r="BX1628" s="366">
        <v>0</v>
      </c>
      <c r="BY1628" s="366">
        <v>0</v>
      </c>
      <c r="BZ1628" s="366">
        <v>0</v>
      </c>
      <c r="CA1628" s="366">
        <v>0</v>
      </c>
      <c r="CB1628" s="366">
        <v>0</v>
      </c>
      <c r="CC1628" s="366">
        <v>0</v>
      </c>
      <c r="CD1628" s="366">
        <v>0</v>
      </c>
      <c r="CE1628" s="366">
        <v>0</v>
      </c>
      <c r="CF1628" s="366">
        <v>0</v>
      </c>
      <c r="CG1628" s="366">
        <v>0</v>
      </c>
      <c r="CH1628" s="366">
        <v>0</v>
      </c>
      <c r="CI1628" s="411">
        <f t="shared" si="496"/>
        <v>0</v>
      </c>
      <c r="CJ1628" s="366">
        <v>3864</v>
      </c>
      <c r="CK1628" s="366">
        <v>3612</v>
      </c>
      <c r="CL1628" s="366">
        <v>3318</v>
      </c>
      <c r="CM1628" s="366">
        <v>3276</v>
      </c>
      <c r="CN1628" s="366">
        <v>3444</v>
      </c>
      <c r="CO1628" s="366">
        <v>3444</v>
      </c>
      <c r="CP1628" s="366">
        <v>4158</v>
      </c>
      <c r="CQ1628" s="366">
        <v>4158</v>
      </c>
      <c r="CR1628" s="366">
        <v>4200</v>
      </c>
      <c r="CS1628" s="366">
        <v>3906</v>
      </c>
      <c r="CT1628" s="366">
        <v>4074</v>
      </c>
      <c r="CU1628" s="366">
        <v>3864</v>
      </c>
      <c r="CV1628" s="411">
        <f t="shared" si="497"/>
        <v>45318</v>
      </c>
      <c r="CW1628" s="366">
        <v>0</v>
      </c>
      <c r="CX1628" s="366">
        <v>0</v>
      </c>
      <c r="CY1628" s="366">
        <v>0</v>
      </c>
      <c r="CZ1628" s="366">
        <v>0</v>
      </c>
      <c r="DA1628" s="366">
        <v>0</v>
      </c>
      <c r="DB1628" s="366">
        <v>0</v>
      </c>
      <c r="DC1628" s="366">
        <v>0</v>
      </c>
      <c r="DD1628" s="366">
        <v>0</v>
      </c>
      <c r="DE1628" s="366">
        <v>0</v>
      </c>
      <c r="DF1628" s="366">
        <v>0</v>
      </c>
      <c r="DG1628" s="366">
        <v>0</v>
      </c>
      <c r="DH1628" s="366">
        <v>0</v>
      </c>
      <c r="DI1628" s="411">
        <f t="shared" si="498"/>
        <v>0</v>
      </c>
      <c r="DJ1628" s="366">
        <v>3864</v>
      </c>
      <c r="DK1628" s="366">
        <v>3612</v>
      </c>
      <c r="DL1628" s="366">
        <v>3318</v>
      </c>
      <c r="DM1628" s="366">
        <v>3276</v>
      </c>
      <c r="DN1628" s="366">
        <v>3444</v>
      </c>
      <c r="DO1628" s="366">
        <v>3444</v>
      </c>
      <c r="DP1628" s="366">
        <v>4158</v>
      </c>
      <c r="DQ1628" s="366">
        <v>4158</v>
      </c>
      <c r="DR1628" s="366">
        <v>4200</v>
      </c>
      <c r="DS1628" s="366">
        <v>3906</v>
      </c>
      <c r="DT1628" s="366">
        <v>4074</v>
      </c>
      <c r="DU1628" s="366">
        <v>3864</v>
      </c>
      <c r="DV1628" s="411">
        <f t="shared" si="499"/>
        <v>45318</v>
      </c>
      <c r="DW1628" s="366">
        <v>3864</v>
      </c>
      <c r="DX1628" s="366">
        <v>3612</v>
      </c>
      <c r="DY1628" s="366">
        <v>3318</v>
      </c>
      <c r="DZ1628" s="366">
        <v>3276</v>
      </c>
      <c r="EA1628" s="366">
        <v>3444</v>
      </c>
      <c r="EB1628" s="366">
        <v>3444</v>
      </c>
      <c r="EC1628" s="366">
        <v>4158</v>
      </c>
      <c r="ED1628" s="366">
        <v>4158</v>
      </c>
      <c r="EE1628" s="366">
        <v>4200</v>
      </c>
      <c r="EF1628" s="366">
        <v>3906</v>
      </c>
      <c r="EG1628" s="366">
        <v>4074</v>
      </c>
      <c r="EH1628" s="366">
        <v>3864</v>
      </c>
      <c r="EI1628" s="411">
        <f t="shared" si="500"/>
        <v>45318</v>
      </c>
      <c r="EK1628" s="411">
        <f t="shared" si="501"/>
        <v>45318</v>
      </c>
      <c r="EL1628" s="7">
        <f t="shared" si="502"/>
        <v>0</v>
      </c>
    </row>
    <row r="1629" spans="1:142">
      <c r="A1629" s="365" t="str">
        <f t="shared" si="487"/>
        <v xml:space="preserve"> 332</v>
      </c>
      <c r="B1629" s="366" t="s">
        <v>1004</v>
      </c>
      <c r="C1629" s="366" t="s">
        <v>1218</v>
      </c>
      <c r="D1629" s="366">
        <v>3864</v>
      </c>
      <c r="E1629" s="366">
        <v>3612</v>
      </c>
      <c r="F1629" s="366">
        <v>3318</v>
      </c>
      <c r="G1629" s="366">
        <v>3276</v>
      </c>
      <c r="H1629" s="366">
        <v>3360</v>
      </c>
      <c r="I1629" s="366">
        <v>3444</v>
      </c>
      <c r="J1629" s="366">
        <v>3780</v>
      </c>
      <c r="K1629" s="366">
        <v>4158</v>
      </c>
      <c r="L1629" s="366">
        <v>4158</v>
      </c>
      <c r="M1629" s="366">
        <v>3780</v>
      </c>
      <c r="N1629" s="366">
        <v>3780</v>
      </c>
      <c r="O1629" s="366">
        <v>3864</v>
      </c>
      <c r="P1629" s="411">
        <f t="shared" si="488"/>
        <v>44394</v>
      </c>
      <c r="Q1629" s="411">
        <f t="shared" si="503"/>
        <v>24532.06451612903</v>
      </c>
      <c r="R1629" s="411">
        <f t="shared" si="504"/>
        <v>7290.9010011123473</v>
      </c>
      <c r="S1629" s="411">
        <f t="shared" si="505"/>
        <v>12571.034482758621</v>
      </c>
      <c r="T1629" s="366">
        <v>0</v>
      </c>
      <c r="U1629" s="366">
        <v>0</v>
      </c>
      <c r="V1629" s="366">
        <v>0</v>
      </c>
      <c r="W1629" s="366">
        <v>0</v>
      </c>
      <c r="X1629" s="366">
        <v>0</v>
      </c>
      <c r="Y1629" s="366">
        <v>0</v>
      </c>
      <c r="Z1629" s="366">
        <v>0</v>
      </c>
      <c r="AA1629" s="366">
        <v>0</v>
      </c>
      <c r="AB1629" s="366">
        <v>0</v>
      </c>
      <c r="AC1629" s="366">
        <v>0</v>
      </c>
      <c r="AD1629" s="366">
        <v>0</v>
      </c>
      <c r="AE1629" s="366">
        <v>0</v>
      </c>
      <c r="AF1629" s="411">
        <f t="shared" si="489"/>
        <v>0</v>
      </c>
      <c r="AG1629" s="366">
        <v>3864</v>
      </c>
      <c r="AH1629" s="366">
        <v>3612</v>
      </c>
      <c r="AI1629" s="366">
        <v>3318</v>
      </c>
      <c r="AJ1629" s="366">
        <v>3276</v>
      </c>
      <c r="AK1629" s="366">
        <v>3360</v>
      </c>
      <c r="AL1629" s="366">
        <v>3444</v>
      </c>
      <c r="AM1629" s="366">
        <v>3780</v>
      </c>
      <c r="AN1629" s="366">
        <v>4158</v>
      </c>
      <c r="AO1629" s="366">
        <v>4158</v>
      </c>
      <c r="AP1629" s="366">
        <v>3780</v>
      </c>
      <c r="AQ1629" s="366">
        <v>3780</v>
      </c>
      <c r="AR1629" s="366">
        <v>3864</v>
      </c>
      <c r="AS1629" s="411">
        <f t="shared" si="490"/>
        <v>44394</v>
      </c>
      <c r="AT1629" s="514">
        <f t="shared" si="491"/>
        <v>24532.06451612903</v>
      </c>
      <c r="AU1629" s="514">
        <f t="shared" si="492"/>
        <v>7290.9010011123473</v>
      </c>
      <c r="AV1629" s="514">
        <f t="shared" si="493"/>
        <v>12571.034482758621</v>
      </c>
      <c r="AW1629" s="366">
        <v>0</v>
      </c>
      <c r="AX1629" s="366">
        <v>0</v>
      </c>
      <c r="AY1629" s="366">
        <v>0</v>
      </c>
      <c r="AZ1629" s="366">
        <v>0</v>
      </c>
      <c r="BA1629" s="366">
        <v>0</v>
      </c>
      <c r="BB1629" s="366">
        <v>0</v>
      </c>
      <c r="BC1629" s="366">
        <v>0</v>
      </c>
      <c r="BD1629" s="366">
        <v>0</v>
      </c>
      <c r="BE1629" s="366">
        <v>0</v>
      </c>
      <c r="BF1629" s="366">
        <v>0</v>
      </c>
      <c r="BG1629" s="366">
        <v>0</v>
      </c>
      <c r="BH1629" s="366">
        <v>0</v>
      </c>
      <c r="BI1629" s="411">
        <f t="shared" si="494"/>
        <v>0</v>
      </c>
      <c r="BJ1629" s="366">
        <v>3864</v>
      </c>
      <c r="BK1629" s="366">
        <v>3612</v>
      </c>
      <c r="BL1629" s="366">
        <v>3318</v>
      </c>
      <c r="BM1629" s="366">
        <v>3276</v>
      </c>
      <c r="BN1629" s="366">
        <v>3360</v>
      </c>
      <c r="BO1629" s="366">
        <v>3444</v>
      </c>
      <c r="BP1629" s="366">
        <v>3780</v>
      </c>
      <c r="BQ1629" s="366">
        <v>4158</v>
      </c>
      <c r="BR1629" s="366">
        <v>4158</v>
      </c>
      <c r="BS1629" s="366">
        <v>3780</v>
      </c>
      <c r="BT1629" s="366">
        <v>3780</v>
      </c>
      <c r="BU1629" s="366">
        <v>3864</v>
      </c>
      <c r="BV1629" s="411">
        <f t="shared" si="495"/>
        <v>44394</v>
      </c>
      <c r="BW1629" s="366">
        <v>0</v>
      </c>
      <c r="BX1629" s="366">
        <v>0</v>
      </c>
      <c r="BY1629" s="366">
        <v>0</v>
      </c>
      <c r="BZ1629" s="366">
        <v>0</v>
      </c>
      <c r="CA1629" s="366">
        <v>0</v>
      </c>
      <c r="CB1629" s="366">
        <v>0</v>
      </c>
      <c r="CC1629" s="366">
        <v>0</v>
      </c>
      <c r="CD1629" s="366">
        <v>0</v>
      </c>
      <c r="CE1629" s="366">
        <v>0</v>
      </c>
      <c r="CF1629" s="366">
        <v>0</v>
      </c>
      <c r="CG1629" s="366">
        <v>0</v>
      </c>
      <c r="CH1629" s="366">
        <v>0</v>
      </c>
      <c r="CI1629" s="411">
        <f t="shared" si="496"/>
        <v>0</v>
      </c>
      <c r="CJ1629" s="366">
        <v>3864</v>
      </c>
      <c r="CK1629" s="366">
        <v>3612</v>
      </c>
      <c r="CL1629" s="366">
        <v>3318</v>
      </c>
      <c r="CM1629" s="366">
        <v>3276</v>
      </c>
      <c r="CN1629" s="366">
        <v>3360</v>
      </c>
      <c r="CO1629" s="366">
        <v>3444</v>
      </c>
      <c r="CP1629" s="366">
        <v>3780</v>
      </c>
      <c r="CQ1629" s="366">
        <v>4158</v>
      </c>
      <c r="CR1629" s="366">
        <v>4158</v>
      </c>
      <c r="CS1629" s="366">
        <v>3780</v>
      </c>
      <c r="CT1629" s="366">
        <v>3780</v>
      </c>
      <c r="CU1629" s="366">
        <v>3864</v>
      </c>
      <c r="CV1629" s="411">
        <f t="shared" si="497"/>
        <v>44394</v>
      </c>
      <c r="CW1629" s="366">
        <v>0</v>
      </c>
      <c r="CX1629" s="366">
        <v>0</v>
      </c>
      <c r="CY1629" s="366">
        <v>0</v>
      </c>
      <c r="CZ1629" s="366">
        <v>0</v>
      </c>
      <c r="DA1629" s="366">
        <v>0</v>
      </c>
      <c r="DB1629" s="366">
        <v>0</v>
      </c>
      <c r="DC1629" s="366">
        <v>0</v>
      </c>
      <c r="DD1629" s="366">
        <v>0</v>
      </c>
      <c r="DE1629" s="366">
        <v>0</v>
      </c>
      <c r="DF1629" s="366">
        <v>0</v>
      </c>
      <c r="DG1629" s="366">
        <v>0</v>
      </c>
      <c r="DH1629" s="366">
        <v>0</v>
      </c>
      <c r="DI1629" s="411">
        <f t="shared" si="498"/>
        <v>0</v>
      </c>
      <c r="DJ1629" s="366">
        <v>3864</v>
      </c>
      <c r="DK1629" s="366">
        <v>3612</v>
      </c>
      <c r="DL1629" s="366">
        <v>3318</v>
      </c>
      <c r="DM1629" s="366">
        <v>3276</v>
      </c>
      <c r="DN1629" s="366">
        <v>3360</v>
      </c>
      <c r="DO1629" s="366">
        <v>3444</v>
      </c>
      <c r="DP1629" s="366">
        <v>3780</v>
      </c>
      <c r="DQ1629" s="366">
        <v>4158</v>
      </c>
      <c r="DR1629" s="366">
        <v>4158</v>
      </c>
      <c r="DS1629" s="366">
        <v>3780</v>
      </c>
      <c r="DT1629" s="366">
        <v>3780</v>
      </c>
      <c r="DU1629" s="366">
        <v>3864</v>
      </c>
      <c r="DV1629" s="411">
        <f t="shared" si="499"/>
        <v>44394</v>
      </c>
      <c r="DW1629" s="366">
        <v>3864</v>
      </c>
      <c r="DX1629" s="366">
        <v>3612</v>
      </c>
      <c r="DY1629" s="366">
        <v>3318</v>
      </c>
      <c r="DZ1629" s="366">
        <v>3276</v>
      </c>
      <c r="EA1629" s="366">
        <v>3360</v>
      </c>
      <c r="EB1629" s="366">
        <v>3444</v>
      </c>
      <c r="EC1629" s="366">
        <v>3780</v>
      </c>
      <c r="ED1629" s="366">
        <v>4158</v>
      </c>
      <c r="EE1629" s="366">
        <v>4158</v>
      </c>
      <c r="EF1629" s="366">
        <v>3780</v>
      </c>
      <c r="EG1629" s="366">
        <v>3780</v>
      </c>
      <c r="EH1629" s="366">
        <v>3864</v>
      </c>
      <c r="EI1629" s="411">
        <f t="shared" si="500"/>
        <v>44394</v>
      </c>
      <c r="EK1629" s="411">
        <f t="shared" si="501"/>
        <v>44394</v>
      </c>
      <c r="EL1629" s="7">
        <f t="shared" si="502"/>
        <v>0</v>
      </c>
    </row>
    <row r="1630" spans="1:142">
      <c r="A1630" s="365" t="str">
        <f t="shared" si="487"/>
        <v xml:space="preserve"> 332</v>
      </c>
      <c r="B1630" s="366" t="s">
        <v>1004</v>
      </c>
      <c r="C1630" s="366" t="s">
        <v>1233</v>
      </c>
      <c r="D1630" s="366">
        <v>5292</v>
      </c>
      <c r="E1630" s="366">
        <v>5376</v>
      </c>
      <c r="F1630" s="366">
        <v>5208</v>
      </c>
      <c r="G1630" s="366">
        <v>5208</v>
      </c>
      <c r="H1630" s="366">
        <v>5082</v>
      </c>
      <c r="I1630" s="366">
        <v>5418</v>
      </c>
      <c r="J1630" s="366">
        <v>5796</v>
      </c>
      <c r="K1630" s="366">
        <v>5460</v>
      </c>
      <c r="L1630" s="366">
        <v>5460</v>
      </c>
      <c r="M1630" s="366">
        <v>5250</v>
      </c>
      <c r="N1630" s="366">
        <v>5502</v>
      </c>
      <c r="O1630" s="366">
        <v>5922</v>
      </c>
      <c r="P1630" s="411">
        <f t="shared" si="488"/>
        <v>64974</v>
      </c>
      <c r="Q1630" s="411">
        <f t="shared" si="503"/>
        <v>37193.032258064515</v>
      </c>
      <c r="R1630" s="411">
        <f t="shared" si="504"/>
        <v>9600.7608453837602</v>
      </c>
      <c r="S1630" s="411">
        <f t="shared" si="505"/>
        <v>18180.206896551725</v>
      </c>
      <c r="T1630" s="366">
        <v>0</v>
      </c>
      <c r="U1630" s="366">
        <v>0</v>
      </c>
      <c r="V1630" s="366">
        <v>0</v>
      </c>
      <c r="W1630" s="366">
        <v>0</v>
      </c>
      <c r="X1630" s="366">
        <v>0</v>
      </c>
      <c r="Y1630" s="366">
        <v>0</v>
      </c>
      <c r="Z1630" s="366">
        <v>0</v>
      </c>
      <c r="AA1630" s="366">
        <v>0</v>
      </c>
      <c r="AB1630" s="366">
        <v>0</v>
      </c>
      <c r="AC1630" s="366">
        <v>0</v>
      </c>
      <c r="AD1630" s="366">
        <v>0</v>
      </c>
      <c r="AE1630" s="366">
        <v>0</v>
      </c>
      <c r="AF1630" s="411">
        <f t="shared" si="489"/>
        <v>0</v>
      </c>
      <c r="AG1630" s="366">
        <v>5292</v>
      </c>
      <c r="AH1630" s="366">
        <v>5376</v>
      </c>
      <c r="AI1630" s="366">
        <v>5208</v>
      </c>
      <c r="AJ1630" s="366">
        <v>5208</v>
      </c>
      <c r="AK1630" s="366">
        <v>5082</v>
      </c>
      <c r="AL1630" s="366">
        <v>5418</v>
      </c>
      <c r="AM1630" s="366">
        <v>5796</v>
      </c>
      <c r="AN1630" s="366">
        <v>5460</v>
      </c>
      <c r="AO1630" s="366">
        <v>5460</v>
      </c>
      <c r="AP1630" s="366">
        <v>5250</v>
      </c>
      <c r="AQ1630" s="366">
        <v>5502</v>
      </c>
      <c r="AR1630" s="366">
        <v>5922</v>
      </c>
      <c r="AS1630" s="411">
        <f t="shared" si="490"/>
        <v>64974</v>
      </c>
      <c r="AT1630" s="514">
        <f t="shared" si="491"/>
        <v>37193.032258064515</v>
      </c>
      <c r="AU1630" s="514">
        <f t="shared" si="492"/>
        <v>9600.7608453837602</v>
      </c>
      <c r="AV1630" s="514">
        <f t="shared" si="493"/>
        <v>18180.206896551725</v>
      </c>
      <c r="AW1630" s="366">
        <v>0</v>
      </c>
      <c r="AX1630" s="366">
        <v>0</v>
      </c>
      <c r="AY1630" s="366">
        <v>0</v>
      </c>
      <c r="AZ1630" s="366">
        <v>0</v>
      </c>
      <c r="BA1630" s="366">
        <v>0</v>
      </c>
      <c r="BB1630" s="366">
        <v>0</v>
      </c>
      <c r="BC1630" s="366">
        <v>0</v>
      </c>
      <c r="BD1630" s="366">
        <v>0</v>
      </c>
      <c r="BE1630" s="366">
        <v>0</v>
      </c>
      <c r="BF1630" s="366">
        <v>0</v>
      </c>
      <c r="BG1630" s="366">
        <v>0</v>
      </c>
      <c r="BH1630" s="366">
        <v>0</v>
      </c>
      <c r="BI1630" s="411">
        <f t="shared" si="494"/>
        <v>0</v>
      </c>
      <c r="BJ1630" s="366">
        <v>5292</v>
      </c>
      <c r="BK1630" s="366">
        <v>5376</v>
      </c>
      <c r="BL1630" s="366">
        <v>5208</v>
      </c>
      <c r="BM1630" s="366">
        <v>5208</v>
      </c>
      <c r="BN1630" s="366">
        <v>5082</v>
      </c>
      <c r="BO1630" s="366">
        <v>5418</v>
      </c>
      <c r="BP1630" s="366">
        <v>5796</v>
      </c>
      <c r="BQ1630" s="366">
        <v>5460</v>
      </c>
      <c r="BR1630" s="366">
        <v>5460</v>
      </c>
      <c r="BS1630" s="366">
        <v>5250</v>
      </c>
      <c r="BT1630" s="366">
        <v>5502</v>
      </c>
      <c r="BU1630" s="366">
        <v>5922</v>
      </c>
      <c r="BV1630" s="411">
        <f t="shared" si="495"/>
        <v>64974</v>
      </c>
      <c r="BW1630" s="366">
        <v>0</v>
      </c>
      <c r="BX1630" s="366">
        <v>0</v>
      </c>
      <c r="BY1630" s="366">
        <v>0</v>
      </c>
      <c r="BZ1630" s="366">
        <v>0</v>
      </c>
      <c r="CA1630" s="366">
        <v>0</v>
      </c>
      <c r="CB1630" s="366">
        <v>0</v>
      </c>
      <c r="CC1630" s="366">
        <v>0</v>
      </c>
      <c r="CD1630" s="366">
        <v>0</v>
      </c>
      <c r="CE1630" s="366">
        <v>0</v>
      </c>
      <c r="CF1630" s="366">
        <v>0</v>
      </c>
      <c r="CG1630" s="366">
        <v>0</v>
      </c>
      <c r="CH1630" s="366">
        <v>0</v>
      </c>
      <c r="CI1630" s="411">
        <f t="shared" si="496"/>
        <v>0</v>
      </c>
      <c r="CJ1630" s="366">
        <v>5292</v>
      </c>
      <c r="CK1630" s="366">
        <v>5376</v>
      </c>
      <c r="CL1630" s="366">
        <v>5208</v>
      </c>
      <c r="CM1630" s="366">
        <v>5208</v>
      </c>
      <c r="CN1630" s="366">
        <v>5082</v>
      </c>
      <c r="CO1630" s="366">
        <v>5418</v>
      </c>
      <c r="CP1630" s="366">
        <v>5796</v>
      </c>
      <c r="CQ1630" s="366">
        <v>5460</v>
      </c>
      <c r="CR1630" s="366">
        <v>5460</v>
      </c>
      <c r="CS1630" s="366">
        <v>5250</v>
      </c>
      <c r="CT1630" s="366">
        <v>5502</v>
      </c>
      <c r="CU1630" s="366">
        <v>5922</v>
      </c>
      <c r="CV1630" s="411">
        <f t="shared" si="497"/>
        <v>64974</v>
      </c>
      <c r="CW1630" s="366">
        <v>0</v>
      </c>
      <c r="CX1630" s="366">
        <v>0</v>
      </c>
      <c r="CY1630" s="366">
        <v>0</v>
      </c>
      <c r="CZ1630" s="366">
        <v>0</v>
      </c>
      <c r="DA1630" s="366">
        <v>0</v>
      </c>
      <c r="DB1630" s="366">
        <v>0</v>
      </c>
      <c r="DC1630" s="366">
        <v>0</v>
      </c>
      <c r="DD1630" s="366">
        <v>0</v>
      </c>
      <c r="DE1630" s="366">
        <v>0</v>
      </c>
      <c r="DF1630" s="366">
        <v>0</v>
      </c>
      <c r="DG1630" s="366">
        <v>0</v>
      </c>
      <c r="DH1630" s="366">
        <v>0</v>
      </c>
      <c r="DI1630" s="411">
        <f t="shared" si="498"/>
        <v>0</v>
      </c>
      <c r="DJ1630" s="366">
        <v>5292</v>
      </c>
      <c r="DK1630" s="366">
        <v>5376</v>
      </c>
      <c r="DL1630" s="366">
        <v>5208</v>
      </c>
      <c r="DM1630" s="366">
        <v>5208</v>
      </c>
      <c r="DN1630" s="366">
        <v>5082</v>
      </c>
      <c r="DO1630" s="366">
        <v>5418</v>
      </c>
      <c r="DP1630" s="366">
        <v>5796</v>
      </c>
      <c r="DQ1630" s="366">
        <v>5460</v>
      </c>
      <c r="DR1630" s="366">
        <v>5460</v>
      </c>
      <c r="DS1630" s="366">
        <v>5250</v>
      </c>
      <c r="DT1630" s="366">
        <v>5502</v>
      </c>
      <c r="DU1630" s="366">
        <v>5922</v>
      </c>
      <c r="DV1630" s="411">
        <f t="shared" si="499"/>
        <v>64974</v>
      </c>
      <c r="DW1630" s="366">
        <v>5292</v>
      </c>
      <c r="DX1630" s="366">
        <v>5376</v>
      </c>
      <c r="DY1630" s="366">
        <v>5208</v>
      </c>
      <c r="DZ1630" s="366">
        <v>5208</v>
      </c>
      <c r="EA1630" s="366">
        <v>5082</v>
      </c>
      <c r="EB1630" s="366">
        <v>5418</v>
      </c>
      <c r="EC1630" s="366">
        <v>5796</v>
      </c>
      <c r="ED1630" s="366">
        <v>5460</v>
      </c>
      <c r="EE1630" s="366">
        <v>5460</v>
      </c>
      <c r="EF1630" s="366">
        <v>5250</v>
      </c>
      <c r="EG1630" s="366">
        <v>5502</v>
      </c>
      <c r="EH1630" s="366">
        <v>5922</v>
      </c>
      <c r="EI1630" s="411">
        <f t="shared" si="500"/>
        <v>64974</v>
      </c>
      <c r="EK1630" s="411">
        <f t="shared" si="501"/>
        <v>64974</v>
      </c>
      <c r="EL1630" s="7">
        <f t="shared" si="502"/>
        <v>0</v>
      </c>
    </row>
    <row r="1631" spans="1:142">
      <c r="A1631" s="365" t="str">
        <f t="shared" si="487"/>
        <v xml:space="preserve"> 332</v>
      </c>
      <c r="B1631" s="366" t="s">
        <v>1004</v>
      </c>
      <c r="C1631" s="366" t="s">
        <v>1001</v>
      </c>
      <c r="D1631" s="366">
        <v>3864</v>
      </c>
      <c r="E1631" s="366">
        <v>3612</v>
      </c>
      <c r="F1631" s="366">
        <v>3318</v>
      </c>
      <c r="G1631" s="366">
        <v>3276</v>
      </c>
      <c r="H1631" s="366">
        <v>3360</v>
      </c>
      <c r="I1631" s="366">
        <v>3444</v>
      </c>
      <c r="J1631" s="366">
        <v>3780</v>
      </c>
      <c r="K1631" s="366">
        <v>4158</v>
      </c>
      <c r="L1631" s="366">
        <v>4158</v>
      </c>
      <c r="M1631" s="366">
        <v>3780</v>
      </c>
      <c r="N1631" s="366">
        <v>3780</v>
      </c>
      <c r="O1631" s="366">
        <v>3864</v>
      </c>
      <c r="P1631" s="411">
        <f t="shared" si="488"/>
        <v>44394</v>
      </c>
      <c r="Q1631" s="411">
        <f t="shared" si="503"/>
        <v>24532.06451612903</v>
      </c>
      <c r="R1631" s="411">
        <f t="shared" si="504"/>
        <v>7290.9010011123473</v>
      </c>
      <c r="S1631" s="411">
        <f t="shared" si="505"/>
        <v>12571.034482758621</v>
      </c>
      <c r="T1631" s="366">
        <v>0</v>
      </c>
      <c r="U1631" s="366">
        <v>0</v>
      </c>
      <c r="V1631" s="366">
        <v>0</v>
      </c>
      <c r="W1631" s="366">
        <v>0</v>
      </c>
      <c r="X1631" s="366">
        <v>0</v>
      </c>
      <c r="Y1631" s="366">
        <v>0</v>
      </c>
      <c r="Z1631" s="366">
        <v>0</v>
      </c>
      <c r="AA1631" s="366">
        <v>0</v>
      </c>
      <c r="AB1631" s="366">
        <v>0</v>
      </c>
      <c r="AC1631" s="366">
        <v>0</v>
      </c>
      <c r="AD1631" s="366">
        <v>0</v>
      </c>
      <c r="AE1631" s="366">
        <v>0</v>
      </c>
      <c r="AF1631" s="411">
        <f t="shared" si="489"/>
        <v>0</v>
      </c>
      <c r="AG1631" s="366">
        <v>3864</v>
      </c>
      <c r="AH1631" s="366">
        <v>3612</v>
      </c>
      <c r="AI1631" s="366">
        <v>3318</v>
      </c>
      <c r="AJ1631" s="366">
        <v>3276</v>
      </c>
      <c r="AK1631" s="366">
        <v>3360</v>
      </c>
      <c r="AL1631" s="366">
        <v>3444</v>
      </c>
      <c r="AM1631" s="366">
        <v>3780</v>
      </c>
      <c r="AN1631" s="366">
        <v>4158</v>
      </c>
      <c r="AO1631" s="366">
        <v>4158</v>
      </c>
      <c r="AP1631" s="366">
        <v>3780</v>
      </c>
      <c r="AQ1631" s="366">
        <v>3780</v>
      </c>
      <c r="AR1631" s="366">
        <v>3864</v>
      </c>
      <c r="AS1631" s="411">
        <f t="shared" si="490"/>
        <v>44394</v>
      </c>
      <c r="AT1631" s="411">
        <f t="shared" si="491"/>
        <v>24532.06451612903</v>
      </c>
      <c r="AU1631" s="411">
        <f t="shared" si="492"/>
        <v>7290.9010011123473</v>
      </c>
      <c r="AV1631" s="411">
        <f t="shared" si="493"/>
        <v>12571.034482758621</v>
      </c>
      <c r="AW1631" s="366">
        <v>0</v>
      </c>
      <c r="AX1631" s="366">
        <v>0</v>
      </c>
      <c r="AY1631" s="366">
        <v>0</v>
      </c>
      <c r="AZ1631" s="366">
        <v>0</v>
      </c>
      <c r="BA1631" s="366">
        <v>0</v>
      </c>
      <c r="BB1631" s="366">
        <v>0</v>
      </c>
      <c r="BC1631" s="366">
        <v>0</v>
      </c>
      <c r="BD1631" s="366">
        <v>0</v>
      </c>
      <c r="BE1631" s="366">
        <v>0</v>
      </c>
      <c r="BF1631" s="366">
        <v>0</v>
      </c>
      <c r="BG1631" s="366">
        <v>0</v>
      </c>
      <c r="BH1631" s="366">
        <v>0</v>
      </c>
      <c r="BI1631" s="411">
        <f t="shared" si="494"/>
        <v>0</v>
      </c>
      <c r="BJ1631" s="366">
        <v>3864</v>
      </c>
      <c r="BK1631" s="366">
        <v>3612</v>
      </c>
      <c r="BL1631" s="366">
        <v>3318</v>
      </c>
      <c r="BM1631" s="366">
        <v>3276</v>
      </c>
      <c r="BN1631" s="366">
        <v>3360</v>
      </c>
      <c r="BO1631" s="366">
        <v>3444</v>
      </c>
      <c r="BP1631" s="366">
        <v>3780</v>
      </c>
      <c r="BQ1631" s="366">
        <v>4158</v>
      </c>
      <c r="BR1631" s="366">
        <v>4158</v>
      </c>
      <c r="BS1631" s="366">
        <v>3780</v>
      </c>
      <c r="BT1631" s="366">
        <v>3780</v>
      </c>
      <c r="BU1631" s="366">
        <v>3864</v>
      </c>
      <c r="BV1631" s="411">
        <f t="shared" si="495"/>
        <v>44394</v>
      </c>
      <c r="BW1631" s="366">
        <v>0</v>
      </c>
      <c r="BX1631" s="366">
        <v>0</v>
      </c>
      <c r="BY1631" s="366">
        <v>0</v>
      </c>
      <c r="BZ1631" s="366">
        <v>0</v>
      </c>
      <c r="CA1631" s="366">
        <v>0</v>
      </c>
      <c r="CB1631" s="366">
        <v>0</v>
      </c>
      <c r="CC1631" s="366">
        <v>0</v>
      </c>
      <c r="CD1631" s="366">
        <v>0</v>
      </c>
      <c r="CE1631" s="366">
        <v>0</v>
      </c>
      <c r="CF1631" s="366">
        <v>0</v>
      </c>
      <c r="CG1631" s="366">
        <v>0</v>
      </c>
      <c r="CH1631" s="366">
        <v>0</v>
      </c>
      <c r="CI1631" s="411">
        <f t="shared" si="496"/>
        <v>0</v>
      </c>
      <c r="CJ1631" s="366">
        <v>3864</v>
      </c>
      <c r="CK1631" s="366">
        <v>3612</v>
      </c>
      <c r="CL1631" s="366">
        <v>3318</v>
      </c>
      <c r="CM1631" s="366">
        <v>3276</v>
      </c>
      <c r="CN1631" s="366">
        <v>3360</v>
      </c>
      <c r="CO1631" s="366">
        <v>3444</v>
      </c>
      <c r="CP1631" s="366">
        <v>3780</v>
      </c>
      <c r="CQ1631" s="366">
        <v>4158</v>
      </c>
      <c r="CR1631" s="366">
        <v>4158</v>
      </c>
      <c r="CS1631" s="366">
        <v>3780</v>
      </c>
      <c r="CT1631" s="366">
        <v>3780</v>
      </c>
      <c r="CU1631" s="366">
        <v>3864</v>
      </c>
      <c r="CV1631" s="411">
        <f t="shared" si="497"/>
        <v>44394</v>
      </c>
      <c r="CW1631" s="366">
        <v>0</v>
      </c>
      <c r="CX1631" s="366">
        <v>0</v>
      </c>
      <c r="CY1631" s="366">
        <v>0</v>
      </c>
      <c r="CZ1631" s="366">
        <v>0</v>
      </c>
      <c r="DA1631" s="366">
        <v>0</v>
      </c>
      <c r="DB1631" s="366">
        <v>0</v>
      </c>
      <c r="DC1631" s="366">
        <v>0</v>
      </c>
      <c r="DD1631" s="366">
        <v>0</v>
      </c>
      <c r="DE1631" s="366">
        <v>0</v>
      </c>
      <c r="DF1631" s="366">
        <v>0</v>
      </c>
      <c r="DG1631" s="366">
        <v>0</v>
      </c>
      <c r="DH1631" s="366">
        <v>0</v>
      </c>
      <c r="DI1631" s="411">
        <f t="shared" si="498"/>
        <v>0</v>
      </c>
      <c r="DJ1631" s="366">
        <v>3864</v>
      </c>
      <c r="DK1631" s="366">
        <v>3612</v>
      </c>
      <c r="DL1631" s="366">
        <v>3318</v>
      </c>
      <c r="DM1631" s="366">
        <v>3276</v>
      </c>
      <c r="DN1631" s="366">
        <v>3360</v>
      </c>
      <c r="DO1631" s="366">
        <v>3444</v>
      </c>
      <c r="DP1631" s="366">
        <v>3780</v>
      </c>
      <c r="DQ1631" s="366">
        <v>4158</v>
      </c>
      <c r="DR1631" s="366">
        <v>4158</v>
      </c>
      <c r="DS1631" s="366">
        <v>3780</v>
      </c>
      <c r="DT1631" s="366">
        <v>3780</v>
      </c>
      <c r="DU1631" s="366">
        <v>3864</v>
      </c>
      <c r="DV1631" s="411">
        <f t="shared" si="499"/>
        <v>44394</v>
      </c>
      <c r="DW1631" s="366">
        <v>3864</v>
      </c>
      <c r="DX1631" s="366">
        <v>3612</v>
      </c>
      <c r="DY1631" s="366">
        <v>3318</v>
      </c>
      <c r="DZ1631" s="366">
        <v>3276</v>
      </c>
      <c r="EA1631" s="366">
        <v>3360</v>
      </c>
      <c r="EB1631" s="366">
        <v>3444</v>
      </c>
      <c r="EC1631" s="366">
        <v>3780</v>
      </c>
      <c r="ED1631" s="366">
        <v>4158</v>
      </c>
      <c r="EE1631" s="366">
        <v>4158</v>
      </c>
      <c r="EF1631" s="366">
        <v>3780</v>
      </c>
      <c r="EG1631" s="366">
        <v>3780</v>
      </c>
      <c r="EH1631" s="366">
        <v>3864</v>
      </c>
      <c r="EI1631" s="411">
        <f t="shared" si="500"/>
        <v>44394</v>
      </c>
      <c r="EK1631" s="411">
        <f t="shared" si="501"/>
        <v>44394</v>
      </c>
      <c r="EL1631" s="7">
        <f t="shared" si="502"/>
        <v>0</v>
      </c>
    </row>
    <row r="1632" spans="1:142">
      <c r="A1632" s="365" t="str">
        <f t="shared" si="487"/>
        <v xml:space="preserve"> 332</v>
      </c>
      <c r="B1632" s="366" t="s">
        <v>1004</v>
      </c>
      <c r="C1632" s="366" t="s">
        <v>1002</v>
      </c>
      <c r="D1632" s="366">
        <v>0</v>
      </c>
      <c r="E1632" s="366">
        <v>0</v>
      </c>
      <c r="F1632" s="366">
        <v>0</v>
      </c>
      <c r="G1632" s="366">
        <v>1008000</v>
      </c>
      <c r="H1632" s="366">
        <v>1134000</v>
      </c>
      <c r="I1632" s="366">
        <v>0</v>
      </c>
      <c r="J1632" s="366">
        <v>0</v>
      </c>
      <c r="K1632" s="366">
        <v>0</v>
      </c>
      <c r="L1632" s="366">
        <v>0</v>
      </c>
      <c r="M1632" s="366">
        <v>0</v>
      </c>
      <c r="N1632" s="366">
        <v>0</v>
      </c>
      <c r="O1632" s="366">
        <v>0</v>
      </c>
      <c r="P1632" s="411">
        <f t="shared" si="488"/>
        <v>2142000</v>
      </c>
      <c r="Q1632" s="411">
        <f t="shared" si="503"/>
        <v>2142000</v>
      </c>
      <c r="R1632" s="411">
        <f t="shared" si="504"/>
        <v>0</v>
      </c>
      <c r="S1632" s="411">
        <f t="shared" si="505"/>
        <v>0</v>
      </c>
      <c r="T1632" s="366">
        <v>0</v>
      </c>
      <c r="U1632" s="366">
        <v>0</v>
      </c>
      <c r="V1632" s="366">
        <v>0</v>
      </c>
      <c r="W1632" s="366">
        <v>0</v>
      </c>
      <c r="X1632" s="366">
        <v>0</v>
      </c>
      <c r="Y1632" s="366">
        <v>0</v>
      </c>
      <c r="Z1632" s="366">
        <v>0</v>
      </c>
      <c r="AA1632" s="366">
        <v>0</v>
      </c>
      <c r="AB1632" s="366">
        <v>0</v>
      </c>
      <c r="AC1632" s="366">
        <v>0</v>
      </c>
      <c r="AD1632" s="366">
        <v>0</v>
      </c>
      <c r="AE1632" s="366">
        <v>0</v>
      </c>
      <c r="AF1632" s="411">
        <f t="shared" si="489"/>
        <v>0</v>
      </c>
      <c r="AG1632" s="366">
        <v>0</v>
      </c>
      <c r="AH1632" s="366">
        <v>0</v>
      </c>
      <c r="AI1632" s="366">
        <v>0</v>
      </c>
      <c r="AJ1632" s="366">
        <v>1008000</v>
      </c>
      <c r="AK1632" s="366">
        <v>1134000</v>
      </c>
      <c r="AL1632" s="366">
        <v>0</v>
      </c>
      <c r="AM1632" s="366">
        <v>0</v>
      </c>
      <c r="AN1632" s="366">
        <v>0</v>
      </c>
      <c r="AO1632" s="366">
        <v>0</v>
      </c>
      <c r="AP1632" s="366">
        <v>0</v>
      </c>
      <c r="AQ1632" s="366">
        <v>0</v>
      </c>
      <c r="AR1632" s="366">
        <v>0</v>
      </c>
      <c r="AS1632" s="411">
        <f t="shared" si="490"/>
        <v>2142000</v>
      </c>
      <c r="AT1632" s="411">
        <f t="shared" si="491"/>
        <v>2142000</v>
      </c>
      <c r="AU1632" s="411">
        <f t="shared" si="492"/>
        <v>0</v>
      </c>
      <c r="AV1632" s="411">
        <f t="shared" si="493"/>
        <v>0</v>
      </c>
      <c r="AW1632" s="366">
        <v>0</v>
      </c>
      <c r="AX1632" s="366">
        <v>0</v>
      </c>
      <c r="AY1632" s="366">
        <v>0</v>
      </c>
      <c r="AZ1632" s="366">
        <v>0</v>
      </c>
      <c r="BA1632" s="366">
        <v>0</v>
      </c>
      <c r="BB1632" s="366">
        <v>0</v>
      </c>
      <c r="BC1632" s="366">
        <v>0</v>
      </c>
      <c r="BD1632" s="366">
        <v>0</v>
      </c>
      <c r="BE1632" s="366">
        <v>0</v>
      </c>
      <c r="BF1632" s="366">
        <v>0</v>
      </c>
      <c r="BG1632" s="366">
        <v>0</v>
      </c>
      <c r="BH1632" s="366">
        <v>0</v>
      </c>
      <c r="BI1632" s="411">
        <f t="shared" si="494"/>
        <v>0</v>
      </c>
      <c r="BJ1632" s="366">
        <v>0</v>
      </c>
      <c r="BK1632" s="366">
        <v>0</v>
      </c>
      <c r="BL1632" s="366">
        <v>0</v>
      </c>
      <c r="BM1632" s="366">
        <v>1008000</v>
      </c>
      <c r="BN1632" s="366">
        <v>1134000</v>
      </c>
      <c r="BO1632" s="366">
        <v>0</v>
      </c>
      <c r="BP1632" s="366">
        <v>0</v>
      </c>
      <c r="BQ1632" s="366">
        <v>0</v>
      </c>
      <c r="BR1632" s="366">
        <v>0</v>
      </c>
      <c r="BS1632" s="366">
        <v>0</v>
      </c>
      <c r="BT1632" s="366">
        <v>0</v>
      </c>
      <c r="BU1632" s="366">
        <v>0</v>
      </c>
      <c r="BV1632" s="411">
        <f t="shared" si="495"/>
        <v>2142000</v>
      </c>
      <c r="BW1632" s="366">
        <v>0</v>
      </c>
      <c r="BX1632" s="366">
        <v>0</v>
      </c>
      <c r="BY1632" s="366">
        <v>0</v>
      </c>
      <c r="BZ1632" s="366">
        <v>0</v>
      </c>
      <c r="CA1632" s="366">
        <v>0</v>
      </c>
      <c r="CB1632" s="366">
        <v>0</v>
      </c>
      <c r="CC1632" s="366">
        <v>0</v>
      </c>
      <c r="CD1632" s="366">
        <v>0</v>
      </c>
      <c r="CE1632" s="366">
        <v>0</v>
      </c>
      <c r="CF1632" s="366">
        <v>0</v>
      </c>
      <c r="CG1632" s="366">
        <v>0</v>
      </c>
      <c r="CH1632" s="366">
        <v>0</v>
      </c>
      <c r="CI1632" s="411">
        <f t="shared" si="496"/>
        <v>0</v>
      </c>
      <c r="CJ1632" s="366">
        <v>0</v>
      </c>
      <c r="CK1632" s="366">
        <v>0</v>
      </c>
      <c r="CL1632" s="366">
        <v>0</v>
      </c>
      <c r="CM1632" s="366">
        <v>1008000</v>
      </c>
      <c r="CN1632" s="366">
        <v>1134000</v>
      </c>
      <c r="CO1632" s="366">
        <v>0</v>
      </c>
      <c r="CP1632" s="366">
        <v>0</v>
      </c>
      <c r="CQ1632" s="366">
        <v>0</v>
      </c>
      <c r="CR1632" s="366">
        <v>0</v>
      </c>
      <c r="CS1632" s="366">
        <v>0</v>
      </c>
      <c r="CT1632" s="366">
        <v>0</v>
      </c>
      <c r="CU1632" s="366">
        <v>0</v>
      </c>
      <c r="CV1632" s="411">
        <f t="shared" si="497"/>
        <v>2142000</v>
      </c>
      <c r="CW1632" s="366">
        <v>0</v>
      </c>
      <c r="CX1632" s="366">
        <v>0</v>
      </c>
      <c r="CY1632" s="366">
        <v>0</v>
      </c>
      <c r="CZ1632" s="366">
        <v>0</v>
      </c>
      <c r="DA1632" s="366">
        <v>0</v>
      </c>
      <c r="DB1632" s="366">
        <v>0</v>
      </c>
      <c r="DC1632" s="366">
        <v>0</v>
      </c>
      <c r="DD1632" s="366">
        <v>0</v>
      </c>
      <c r="DE1632" s="366">
        <v>0</v>
      </c>
      <c r="DF1632" s="366">
        <v>0</v>
      </c>
      <c r="DG1632" s="366">
        <v>0</v>
      </c>
      <c r="DH1632" s="366">
        <v>0</v>
      </c>
      <c r="DI1632" s="411">
        <f t="shared" si="498"/>
        <v>0</v>
      </c>
      <c r="DJ1632" s="366">
        <v>0</v>
      </c>
      <c r="DK1632" s="366">
        <v>0</v>
      </c>
      <c r="DL1632" s="366">
        <v>0</v>
      </c>
      <c r="DM1632" s="366">
        <v>1008000</v>
      </c>
      <c r="DN1632" s="366">
        <v>1134000</v>
      </c>
      <c r="DO1632" s="366">
        <v>0</v>
      </c>
      <c r="DP1632" s="366">
        <v>0</v>
      </c>
      <c r="DQ1632" s="366">
        <v>0</v>
      </c>
      <c r="DR1632" s="366">
        <v>0</v>
      </c>
      <c r="DS1632" s="366">
        <v>0</v>
      </c>
      <c r="DT1632" s="366">
        <v>0</v>
      </c>
      <c r="DU1632" s="366">
        <v>0</v>
      </c>
      <c r="DV1632" s="411">
        <f t="shared" si="499"/>
        <v>2142000</v>
      </c>
      <c r="DW1632" s="366">
        <v>0</v>
      </c>
      <c r="DX1632" s="366">
        <v>0</v>
      </c>
      <c r="DY1632" s="366">
        <v>0</v>
      </c>
      <c r="DZ1632" s="366">
        <v>1008000</v>
      </c>
      <c r="EA1632" s="366">
        <v>1134000</v>
      </c>
      <c r="EB1632" s="366">
        <v>0</v>
      </c>
      <c r="EC1632" s="366">
        <v>0</v>
      </c>
      <c r="ED1632" s="366">
        <v>0</v>
      </c>
      <c r="EE1632" s="366">
        <v>0</v>
      </c>
      <c r="EF1632" s="366">
        <v>0</v>
      </c>
      <c r="EG1632" s="366">
        <v>0</v>
      </c>
      <c r="EH1632" s="366">
        <v>0</v>
      </c>
      <c r="EI1632" s="411">
        <f t="shared" si="500"/>
        <v>2142000</v>
      </c>
      <c r="EK1632" s="411">
        <f t="shared" si="501"/>
        <v>2142000</v>
      </c>
      <c r="EL1632" s="7">
        <f t="shared" si="502"/>
        <v>0</v>
      </c>
    </row>
    <row r="1633" spans="1:142">
      <c r="A1633" s="365" t="str">
        <f t="shared" si="487"/>
        <v xml:space="preserve"> 332</v>
      </c>
      <c r="B1633" s="366" t="s">
        <v>1004</v>
      </c>
      <c r="C1633" s="366" t="s">
        <v>1237</v>
      </c>
      <c r="D1633" s="366">
        <v>1</v>
      </c>
      <c r="E1633" s="366">
        <v>1</v>
      </c>
      <c r="F1633" s="366">
        <v>1</v>
      </c>
      <c r="G1633" s="366">
        <v>1</v>
      </c>
      <c r="H1633" s="366">
        <v>1</v>
      </c>
      <c r="I1633" s="366">
        <v>1</v>
      </c>
      <c r="J1633" s="366">
        <v>1</v>
      </c>
      <c r="K1633" s="366">
        <v>1</v>
      </c>
      <c r="L1633" s="366">
        <v>1</v>
      </c>
      <c r="M1633" s="366">
        <v>1</v>
      </c>
      <c r="N1633" s="366">
        <v>1</v>
      </c>
      <c r="O1633" s="366">
        <v>1</v>
      </c>
      <c r="P1633" s="411">
        <f t="shared" si="488"/>
        <v>12</v>
      </c>
      <c r="Q1633" s="411">
        <f t="shared" si="503"/>
        <v>6.967741935483871</v>
      </c>
      <c r="R1633" s="411">
        <f t="shared" si="504"/>
        <v>1.7563959955506117</v>
      </c>
      <c r="S1633" s="411">
        <f t="shared" si="505"/>
        <v>3.2758620689655173</v>
      </c>
      <c r="T1633" s="366">
        <v>0</v>
      </c>
      <c r="U1633" s="366">
        <v>0</v>
      </c>
      <c r="V1633" s="366">
        <v>0</v>
      </c>
      <c r="W1633" s="366">
        <v>0</v>
      </c>
      <c r="X1633" s="366">
        <v>0</v>
      </c>
      <c r="Y1633" s="366">
        <v>0</v>
      </c>
      <c r="Z1633" s="366">
        <v>0</v>
      </c>
      <c r="AA1633" s="366">
        <v>0</v>
      </c>
      <c r="AB1633" s="366">
        <v>0</v>
      </c>
      <c r="AC1633" s="366">
        <v>0</v>
      </c>
      <c r="AD1633" s="366">
        <v>0</v>
      </c>
      <c r="AE1633" s="366">
        <v>0</v>
      </c>
      <c r="AF1633" s="411">
        <f t="shared" si="489"/>
        <v>0</v>
      </c>
      <c r="AG1633" s="366">
        <v>0</v>
      </c>
      <c r="AH1633" s="366">
        <v>0</v>
      </c>
      <c r="AI1633" s="366">
        <v>0</v>
      </c>
      <c r="AJ1633" s="366">
        <v>0</v>
      </c>
      <c r="AK1633" s="366">
        <v>0</v>
      </c>
      <c r="AL1633" s="366">
        <v>0</v>
      </c>
      <c r="AM1633" s="366">
        <v>0</v>
      </c>
      <c r="AN1633" s="366">
        <v>0</v>
      </c>
      <c r="AO1633" s="366">
        <v>0</v>
      </c>
      <c r="AP1633" s="366">
        <v>0</v>
      </c>
      <c r="AQ1633" s="366">
        <v>0</v>
      </c>
      <c r="AR1633" s="366">
        <v>0</v>
      </c>
      <c r="AS1633" s="411">
        <f t="shared" si="490"/>
        <v>0</v>
      </c>
      <c r="AT1633" s="411">
        <f t="shared" si="491"/>
        <v>0</v>
      </c>
      <c r="AU1633" s="411">
        <f t="shared" si="492"/>
        <v>0</v>
      </c>
      <c r="AV1633" s="411">
        <f t="shared" si="493"/>
        <v>0</v>
      </c>
      <c r="AW1633" s="366">
        <v>0</v>
      </c>
      <c r="AX1633" s="366">
        <v>0</v>
      </c>
      <c r="AY1633" s="366">
        <v>0</v>
      </c>
      <c r="AZ1633" s="366">
        <v>0</v>
      </c>
      <c r="BA1633" s="366">
        <v>0</v>
      </c>
      <c r="BB1633" s="366">
        <v>0</v>
      </c>
      <c r="BC1633" s="366">
        <v>0</v>
      </c>
      <c r="BD1633" s="366">
        <v>0</v>
      </c>
      <c r="BE1633" s="366">
        <v>0</v>
      </c>
      <c r="BF1633" s="366">
        <v>0</v>
      </c>
      <c r="BG1633" s="366">
        <v>0</v>
      </c>
      <c r="BH1633" s="366">
        <v>0</v>
      </c>
      <c r="BI1633" s="411">
        <f t="shared" si="494"/>
        <v>0</v>
      </c>
      <c r="BJ1633" s="366">
        <v>0</v>
      </c>
      <c r="BK1633" s="366">
        <v>0</v>
      </c>
      <c r="BL1633" s="366">
        <v>0</v>
      </c>
      <c r="BM1633" s="366">
        <v>0</v>
      </c>
      <c r="BN1633" s="366">
        <v>0</v>
      </c>
      <c r="BO1633" s="366">
        <v>0</v>
      </c>
      <c r="BP1633" s="366">
        <v>0</v>
      </c>
      <c r="BQ1633" s="366">
        <v>0</v>
      </c>
      <c r="BR1633" s="366">
        <v>0</v>
      </c>
      <c r="BS1633" s="366">
        <v>0</v>
      </c>
      <c r="BT1633" s="366">
        <v>0</v>
      </c>
      <c r="BU1633" s="366">
        <v>0</v>
      </c>
      <c r="BV1633" s="411">
        <f t="shared" si="495"/>
        <v>0</v>
      </c>
      <c r="BW1633" s="366">
        <v>0</v>
      </c>
      <c r="BX1633" s="366">
        <v>0</v>
      </c>
      <c r="BY1633" s="366">
        <v>0</v>
      </c>
      <c r="BZ1633" s="366">
        <v>0</v>
      </c>
      <c r="CA1633" s="366">
        <v>0</v>
      </c>
      <c r="CB1633" s="366">
        <v>0</v>
      </c>
      <c r="CC1633" s="366">
        <v>0</v>
      </c>
      <c r="CD1633" s="366">
        <v>0</v>
      </c>
      <c r="CE1633" s="366">
        <v>0</v>
      </c>
      <c r="CF1633" s="366">
        <v>0</v>
      </c>
      <c r="CG1633" s="366">
        <v>0</v>
      </c>
      <c r="CH1633" s="366">
        <v>0</v>
      </c>
      <c r="CI1633" s="411">
        <f t="shared" si="496"/>
        <v>0</v>
      </c>
      <c r="CJ1633" s="366">
        <v>0</v>
      </c>
      <c r="CK1633" s="366">
        <v>0</v>
      </c>
      <c r="CL1633" s="366">
        <v>0</v>
      </c>
      <c r="CM1633" s="366">
        <v>0</v>
      </c>
      <c r="CN1633" s="366">
        <v>0</v>
      </c>
      <c r="CO1633" s="366">
        <v>0</v>
      </c>
      <c r="CP1633" s="366">
        <v>0</v>
      </c>
      <c r="CQ1633" s="366">
        <v>0</v>
      </c>
      <c r="CR1633" s="366">
        <v>0</v>
      </c>
      <c r="CS1633" s="366">
        <v>0</v>
      </c>
      <c r="CT1633" s="366">
        <v>0</v>
      </c>
      <c r="CU1633" s="366">
        <v>0</v>
      </c>
      <c r="CV1633" s="411">
        <f t="shared" si="497"/>
        <v>0</v>
      </c>
      <c r="CW1633" s="366">
        <v>0</v>
      </c>
      <c r="CX1633" s="366">
        <v>0</v>
      </c>
      <c r="CY1633" s="366">
        <v>0</v>
      </c>
      <c r="CZ1633" s="366">
        <v>0</v>
      </c>
      <c r="DA1633" s="366">
        <v>0</v>
      </c>
      <c r="DB1633" s="366">
        <v>0</v>
      </c>
      <c r="DC1633" s="366">
        <v>0</v>
      </c>
      <c r="DD1633" s="366">
        <v>0</v>
      </c>
      <c r="DE1633" s="366">
        <v>0</v>
      </c>
      <c r="DF1633" s="366">
        <v>0</v>
      </c>
      <c r="DG1633" s="366">
        <v>0</v>
      </c>
      <c r="DH1633" s="366">
        <v>0</v>
      </c>
      <c r="DI1633" s="411">
        <f t="shared" si="498"/>
        <v>0</v>
      </c>
      <c r="DJ1633" s="366">
        <v>0</v>
      </c>
      <c r="DK1633" s="366">
        <v>0</v>
      </c>
      <c r="DL1633" s="366">
        <v>0</v>
      </c>
      <c r="DM1633" s="366">
        <v>0</v>
      </c>
      <c r="DN1633" s="366">
        <v>0</v>
      </c>
      <c r="DO1633" s="366">
        <v>0</v>
      </c>
      <c r="DP1633" s="366">
        <v>0</v>
      </c>
      <c r="DQ1633" s="366">
        <v>0</v>
      </c>
      <c r="DR1633" s="366">
        <v>0</v>
      </c>
      <c r="DS1633" s="366">
        <v>0</v>
      </c>
      <c r="DT1633" s="366">
        <v>0</v>
      </c>
      <c r="DU1633" s="366">
        <v>0</v>
      </c>
      <c r="DV1633" s="411">
        <f t="shared" si="499"/>
        <v>0</v>
      </c>
      <c r="DW1633" s="366">
        <v>0</v>
      </c>
      <c r="DX1633" s="366">
        <v>0</v>
      </c>
      <c r="DY1633" s="366">
        <v>0</v>
      </c>
      <c r="DZ1633" s="366">
        <v>0</v>
      </c>
      <c r="EA1633" s="366">
        <v>0</v>
      </c>
      <c r="EB1633" s="366">
        <v>0</v>
      </c>
      <c r="EC1633" s="366">
        <v>0</v>
      </c>
      <c r="ED1633" s="366">
        <v>0</v>
      </c>
      <c r="EE1633" s="366">
        <v>0</v>
      </c>
      <c r="EF1633" s="366">
        <v>0</v>
      </c>
      <c r="EG1633" s="366">
        <v>0</v>
      </c>
      <c r="EH1633" s="366">
        <v>0</v>
      </c>
      <c r="EI1633" s="411">
        <f t="shared" si="500"/>
        <v>0</v>
      </c>
      <c r="EK1633" s="411">
        <f t="shared" si="501"/>
        <v>12</v>
      </c>
      <c r="EL1633" s="7">
        <f t="shared" si="502"/>
        <v>-12</v>
      </c>
    </row>
    <row r="1634" spans="1:142">
      <c r="A1634" s="365" t="str">
        <f t="shared" si="487"/>
        <v xml:space="preserve"> 332</v>
      </c>
      <c r="B1634" s="366" t="s">
        <v>1004</v>
      </c>
      <c r="C1634" s="366" t="s">
        <v>1238</v>
      </c>
      <c r="D1634" s="366">
        <v>1</v>
      </c>
      <c r="E1634" s="366">
        <v>1</v>
      </c>
      <c r="F1634" s="366">
        <v>1</v>
      </c>
      <c r="G1634" s="366">
        <v>1</v>
      </c>
      <c r="H1634" s="366">
        <v>1</v>
      </c>
      <c r="I1634" s="366">
        <v>1</v>
      </c>
      <c r="J1634" s="366">
        <v>1</v>
      </c>
      <c r="K1634" s="366">
        <v>1</v>
      </c>
      <c r="L1634" s="366">
        <v>1</v>
      </c>
      <c r="M1634" s="366">
        <v>1</v>
      </c>
      <c r="N1634" s="366">
        <v>1</v>
      </c>
      <c r="O1634" s="366">
        <v>1</v>
      </c>
      <c r="P1634" s="411">
        <f t="shared" si="488"/>
        <v>12</v>
      </c>
      <c r="Q1634" s="411">
        <f t="shared" si="503"/>
        <v>6.967741935483871</v>
      </c>
      <c r="R1634" s="411">
        <f t="shared" si="504"/>
        <v>1.7563959955506117</v>
      </c>
      <c r="S1634" s="411">
        <f t="shared" si="505"/>
        <v>3.2758620689655173</v>
      </c>
      <c r="T1634" s="366">
        <v>0</v>
      </c>
      <c r="U1634" s="366">
        <v>0</v>
      </c>
      <c r="V1634" s="366">
        <v>0</v>
      </c>
      <c r="W1634" s="366">
        <v>0</v>
      </c>
      <c r="X1634" s="366">
        <v>0</v>
      </c>
      <c r="Y1634" s="366">
        <v>0</v>
      </c>
      <c r="Z1634" s="366">
        <v>0</v>
      </c>
      <c r="AA1634" s="366">
        <v>0</v>
      </c>
      <c r="AB1634" s="366">
        <v>0</v>
      </c>
      <c r="AC1634" s="366">
        <v>0</v>
      </c>
      <c r="AD1634" s="366">
        <v>0</v>
      </c>
      <c r="AE1634" s="366">
        <v>0</v>
      </c>
      <c r="AF1634" s="411">
        <f t="shared" si="489"/>
        <v>0</v>
      </c>
      <c r="AG1634" s="366">
        <v>0</v>
      </c>
      <c r="AH1634" s="366">
        <v>0</v>
      </c>
      <c r="AI1634" s="366">
        <v>0</v>
      </c>
      <c r="AJ1634" s="366">
        <v>0</v>
      </c>
      <c r="AK1634" s="366">
        <v>0</v>
      </c>
      <c r="AL1634" s="366">
        <v>0</v>
      </c>
      <c r="AM1634" s="366">
        <v>0</v>
      </c>
      <c r="AN1634" s="366">
        <v>0</v>
      </c>
      <c r="AO1634" s="366">
        <v>0</v>
      </c>
      <c r="AP1634" s="366">
        <v>0</v>
      </c>
      <c r="AQ1634" s="366">
        <v>0</v>
      </c>
      <c r="AR1634" s="366">
        <v>0</v>
      </c>
      <c r="AS1634" s="411">
        <f t="shared" si="490"/>
        <v>0</v>
      </c>
      <c r="AT1634" s="411">
        <f t="shared" si="491"/>
        <v>0</v>
      </c>
      <c r="AU1634" s="411">
        <f t="shared" si="492"/>
        <v>0</v>
      </c>
      <c r="AV1634" s="411">
        <f t="shared" si="493"/>
        <v>0</v>
      </c>
      <c r="AW1634" s="366">
        <v>0</v>
      </c>
      <c r="AX1634" s="366">
        <v>0</v>
      </c>
      <c r="AY1634" s="366">
        <v>0</v>
      </c>
      <c r="AZ1634" s="366">
        <v>0</v>
      </c>
      <c r="BA1634" s="366">
        <v>0</v>
      </c>
      <c r="BB1634" s="366">
        <v>0</v>
      </c>
      <c r="BC1634" s="366">
        <v>0</v>
      </c>
      <c r="BD1634" s="366">
        <v>0</v>
      </c>
      <c r="BE1634" s="366">
        <v>0</v>
      </c>
      <c r="BF1634" s="366">
        <v>0</v>
      </c>
      <c r="BG1634" s="366">
        <v>0</v>
      </c>
      <c r="BH1634" s="366">
        <v>0</v>
      </c>
      <c r="BI1634" s="411">
        <f t="shared" si="494"/>
        <v>0</v>
      </c>
      <c r="BJ1634" s="366">
        <v>0</v>
      </c>
      <c r="BK1634" s="366">
        <v>0</v>
      </c>
      <c r="BL1634" s="366">
        <v>0</v>
      </c>
      <c r="BM1634" s="366">
        <v>0</v>
      </c>
      <c r="BN1634" s="366">
        <v>0</v>
      </c>
      <c r="BO1634" s="366">
        <v>0</v>
      </c>
      <c r="BP1634" s="366">
        <v>0</v>
      </c>
      <c r="BQ1634" s="366">
        <v>0</v>
      </c>
      <c r="BR1634" s="366">
        <v>0</v>
      </c>
      <c r="BS1634" s="366">
        <v>0</v>
      </c>
      <c r="BT1634" s="366">
        <v>0</v>
      </c>
      <c r="BU1634" s="366">
        <v>0</v>
      </c>
      <c r="BV1634" s="411">
        <f t="shared" si="495"/>
        <v>0</v>
      </c>
      <c r="BW1634" s="366">
        <v>0</v>
      </c>
      <c r="BX1634" s="366">
        <v>0</v>
      </c>
      <c r="BY1634" s="366">
        <v>0</v>
      </c>
      <c r="BZ1634" s="366">
        <v>0</v>
      </c>
      <c r="CA1634" s="366">
        <v>0</v>
      </c>
      <c r="CB1634" s="366">
        <v>0</v>
      </c>
      <c r="CC1634" s="366">
        <v>0</v>
      </c>
      <c r="CD1634" s="366">
        <v>0</v>
      </c>
      <c r="CE1634" s="366">
        <v>0</v>
      </c>
      <c r="CF1634" s="366">
        <v>0</v>
      </c>
      <c r="CG1634" s="366">
        <v>0</v>
      </c>
      <c r="CH1634" s="366">
        <v>0</v>
      </c>
      <c r="CI1634" s="411">
        <f t="shared" si="496"/>
        <v>0</v>
      </c>
      <c r="CJ1634" s="366">
        <v>0</v>
      </c>
      <c r="CK1634" s="366">
        <v>0</v>
      </c>
      <c r="CL1634" s="366">
        <v>0</v>
      </c>
      <c r="CM1634" s="366">
        <v>0</v>
      </c>
      <c r="CN1634" s="366">
        <v>0</v>
      </c>
      <c r="CO1634" s="366">
        <v>0</v>
      </c>
      <c r="CP1634" s="366">
        <v>0</v>
      </c>
      <c r="CQ1634" s="366">
        <v>0</v>
      </c>
      <c r="CR1634" s="366">
        <v>0</v>
      </c>
      <c r="CS1634" s="366">
        <v>0</v>
      </c>
      <c r="CT1634" s="366">
        <v>0</v>
      </c>
      <c r="CU1634" s="366">
        <v>0</v>
      </c>
      <c r="CV1634" s="411">
        <f t="shared" si="497"/>
        <v>0</v>
      </c>
      <c r="CW1634" s="366">
        <v>0</v>
      </c>
      <c r="CX1634" s="366">
        <v>0</v>
      </c>
      <c r="CY1634" s="366">
        <v>0</v>
      </c>
      <c r="CZ1634" s="366">
        <v>0</v>
      </c>
      <c r="DA1634" s="366">
        <v>0</v>
      </c>
      <c r="DB1634" s="366">
        <v>0</v>
      </c>
      <c r="DC1634" s="366">
        <v>0</v>
      </c>
      <c r="DD1634" s="366">
        <v>0</v>
      </c>
      <c r="DE1634" s="366">
        <v>0</v>
      </c>
      <c r="DF1634" s="366">
        <v>0</v>
      </c>
      <c r="DG1634" s="366">
        <v>0</v>
      </c>
      <c r="DH1634" s="366">
        <v>0</v>
      </c>
      <c r="DI1634" s="411">
        <f t="shared" si="498"/>
        <v>0</v>
      </c>
      <c r="DJ1634" s="366">
        <v>0</v>
      </c>
      <c r="DK1634" s="366">
        <v>0</v>
      </c>
      <c r="DL1634" s="366">
        <v>0</v>
      </c>
      <c r="DM1634" s="366">
        <v>0</v>
      </c>
      <c r="DN1634" s="366">
        <v>0</v>
      </c>
      <c r="DO1634" s="366">
        <v>0</v>
      </c>
      <c r="DP1634" s="366">
        <v>0</v>
      </c>
      <c r="DQ1634" s="366">
        <v>0</v>
      </c>
      <c r="DR1634" s="366">
        <v>0</v>
      </c>
      <c r="DS1634" s="366">
        <v>0</v>
      </c>
      <c r="DT1634" s="366">
        <v>0</v>
      </c>
      <c r="DU1634" s="366">
        <v>0</v>
      </c>
      <c r="DV1634" s="411">
        <f t="shared" si="499"/>
        <v>0</v>
      </c>
      <c r="DW1634" s="366">
        <v>0</v>
      </c>
      <c r="DX1634" s="366">
        <v>0</v>
      </c>
      <c r="DY1634" s="366">
        <v>0</v>
      </c>
      <c r="DZ1634" s="366">
        <v>0</v>
      </c>
      <c r="EA1634" s="366">
        <v>0</v>
      </c>
      <c r="EB1634" s="366">
        <v>0</v>
      </c>
      <c r="EC1634" s="366">
        <v>0</v>
      </c>
      <c r="ED1634" s="366">
        <v>0</v>
      </c>
      <c r="EE1634" s="366">
        <v>0</v>
      </c>
      <c r="EF1634" s="366">
        <v>0</v>
      </c>
      <c r="EG1634" s="366">
        <v>0</v>
      </c>
      <c r="EH1634" s="366">
        <v>0</v>
      </c>
      <c r="EI1634" s="411">
        <f t="shared" si="500"/>
        <v>0</v>
      </c>
      <c r="EK1634" s="411">
        <f t="shared" si="501"/>
        <v>12</v>
      </c>
      <c r="EL1634" s="7">
        <f t="shared" si="502"/>
        <v>-12</v>
      </c>
    </row>
    <row r="1635" spans="1:142">
      <c r="A1635" s="365" t="str">
        <f t="shared" si="487"/>
        <v xml:space="preserve"> 332</v>
      </c>
      <c r="B1635" s="366" t="s">
        <v>1004</v>
      </c>
      <c r="C1635" s="366" t="s">
        <v>1187</v>
      </c>
      <c r="D1635" s="366">
        <v>1</v>
      </c>
      <c r="E1635" s="366">
        <v>1</v>
      </c>
      <c r="F1635" s="366">
        <v>1</v>
      </c>
      <c r="G1635" s="366">
        <v>1</v>
      </c>
      <c r="H1635" s="366">
        <v>1</v>
      </c>
      <c r="I1635" s="366">
        <v>1</v>
      </c>
      <c r="J1635" s="366">
        <v>1</v>
      </c>
      <c r="K1635" s="366">
        <v>1</v>
      </c>
      <c r="L1635" s="366">
        <v>1</v>
      </c>
      <c r="M1635" s="366">
        <v>1</v>
      </c>
      <c r="N1635" s="366">
        <v>1</v>
      </c>
      <c r="O1635" s="366">
        <v>1</v>
      </c>
      <c r="P1635" s="411">
        <f t="shared" si="488"/>
        <v>12</v>
      </c>
      <c r="Q1635" s="411">
        <f t="shared" si="503"/>
        <v>6.967741935483871</v>
      </c>
      <c r="R1635" s="411">
        <f t="shared" si="504"/>
        <v>1.7563959955506117</v>
      </c>
      <c r="S1635" s="411">
        <f t="shared" si="505"/>
        <v>3.2758620689655173</v>
      </c>
      <c r="T1635" s="366">
        <v>0</v>
      </c>
      <c r="U1635" s="366">
        <v>0</v>
      </c>
      <c r="V1635" s="366">
        <v>0</v>
      </c>
      <c r="W1635" s="366">
        <v>0</v>
      </c>
      <c r="X1635" s="366">
        <v>0</v>
      </c>
      <c r="Y1635" s="366">
        <v>0</v>
      </c>
      <c r="Z1635" s="366">
        <v>0</v>
      </c>
      <c r="AA1635" s="366">
        <v>0</v>
      </c>
      <c r="AB1635" s="366">
        <v>0</v>
      </c>
      <c r="AC1635" s="366">
        <v>0</v>
      </c>
      <c r="AD1635" s="366">
        <v>0</v>
      </c>
      <c r="AE1635" s="366">
        <v>0</v>
      </c>
      <c r="AF1635" s="411">
        <f t="shared" si="489"/>
        <v>0</v>
      </c>
      <c r="AG1635" s="366">
        <v>0</v>
      </c>
      <c r="AH1635" s="366">
        <v>0</v>
      </c>
      <c r="AI1635" s="366">
        <v>0</v>
      </c>
      <c r="AJ1635" s="366">
        <v>0</v>
      </c>
      <c r="AK1635" s="366">
        <v>0</v>
      </c>
      <c r="AL1635" s="366">
        <v>0</v>
      </c>
      <c r="AM1635" s="366">
        <v>0</v>
      </c>
      <c r="AN1635" s="366">
        <v>0</v>
      </c>
      <c r="AO1635" s="366">
        <v>0</v>
      </c>
      <c r="AP1635" s="366">
        <v>0</v>
      </c>
      <c r="AQ1635" s="366">
        <v>0</v>
      </c>
      <c r="AR1635" s="366">
        <v>0</v>
      </c>
      <c r="AS1635" s="411">
        <f t="shared" si="490"/>
        <v>0</v>
      </c>
      <c r="AT1635" s="411">
        <f t="shared" si="491"/>
        <v>0</v>
      </c>
      <c r="AU1635" s="411">
        <f t="shared" si="492"/>
        <v>0</v>
      </c>
      <c r="AV1635" s="411">
        <f t="shared" si="493"/>
        <v>0</v>
      </c>
      <c r="AW1635" s="366">
        <v>0</v>
      </c>
      <c r="AX1635" s="366">
        <v>0</v>
      </c>
      <c r="AY1635" s="366">
        <v>0</v>
      </c>
      <c r="AZ1635" s="366">
        <v>0</v>
      </c>
      <c r="BA1635" s="366">
        <v>0</v>
      </c>
      <c r="BB1635" s="366">
        <v>0</v>
      </c>
      <c r="BC1635" s="366">
        <v>0</v>
      </c>
      <c r="BD1635" s="366">
        <v>0</v>
      </c>
      <c r="BE1635" s="366">
        <v>0</v>
      </c>
      <c r="BF1635" s="366">
        <v>0</v>
      </c>
      <c r="BG1635" s="366">
        <v>0</v>
      </c>
      <c r="BH1635" s="366">
        <v>0</v>
      </c>
      <c r="BI1635" s="411">
        <f t="shared" si="494"/>
        <v>0</v>
      </c>
      <c r="BJ1635" s="366">
        <v>0</v>
      </c>
      <c r="BK1635" s="366">
        <v>0</v>
      </c>
      <c r="BL1635" s="366">
        <v>0</v>
      </c>
      <c r="BM1635" s="366">
        <v>0</v>
      </c>
      <c r="BN1635" s="366">
        <v>0</v>
      </c>
      <c r="BO1635" s="366">
        <v>0</v>
      </c>
      <c r="BP1635" s="366">
        <v>0</v>
      </c>
      <c r="BQ1635" s="366">
        <v>0</v>
      </c>
      <c r="BR1635" s="366">
        <v>0</v>
      </c>
      <c r="BS1635" s="366">
        <v>0</v>
      </c>
      <c r="BT1635" s="366">
        <v>0</v>
      </c>
      <c r="BU1635" s="366">
        <v>0</v>
      </c>
      <c r="BV1635" s="411">
        <f t="shared" si="495"/>
        <v>0</v>
      </c>
      <c r="BW1635" s="366">
        <v>0</v>
      </c>
      <c r="BX1635" s="366">
        <v>0</v>
      </c>
      <c r="BY1635" s="366">
        <v>0</v>
      </c>
      <c r="BZ1635" s="366">
        <v>0</v>
      </c>
      <c r="CA1635" s="366">
        <v>0</v>
      </c>
      <c r="CB1635" s="366">
        <v>0</v>
      </c>
      <c r="CC1635" s="366">
        <v>0</v>
      </c>
      <c r="CD1635" s="366">
        <v>0</v>
      </c>
      <c r="CE1635" s="366">
        <v>0</v>
      </c>
      <c r="CF1635" s="366">
        <v>0</v>
      </c>
      <c r="CG1635" s="366">
        <v>0</v>
      </c>
      <c r="CH1635" s="366">
        <v>0</v>
      </c>
      <c r="CI1635" s="411">
        <f t="shared" si="496"/>
        <v>0</v>
      </c>
      <c r="CJ1635" s="366">
        <v>0</v>
      </c>
      <c r="CK1635" s="366">
        <v>0</v>
      </c>
      <c r="CL1635" s="366">
        <v>0</v>
      </c>
      <c r="CM1635" s="366">
        <v>0</v>
      </c>
      <c r="CN1635" s="366">
        <v>0</v>
      </c>
      <c r="CO1635" s="366">
        <v>0</v>
      </c>
      <c r="CP1635" s="366">
        <v>0</v>
      </c>
      <c r="CQ1635" s="366">
        <v>0</v>
      </c>
      <c r="CR1635" s="366">
        <v>0</v>
      </c>
      <c r="CS1635" s="366">
        <v>0</v>
      </c>
      <c r="CT1635" s="366">
        <v>0</v>
      </c>
      <c r="CU1635" s="366">
        <v>0</v>
      </c>
      <c r="CV1635" s="411">
        <f t="shared" si="497"/>
        <v>0</v>
      </c>
      <c r="CW1635" s="366">
        <v>0</v>
      </c>
      <c r="CX1635" s="366">
        <v>0</v>
      </c>
      <c r="CY1635" s="366">
        <v>0</v>
      </c>
      <c r="CZ1635" s="366">
        <v>0</v>
      </c>
      <c r="DA1635" s="366">
        <v>0</v>
      </c>
      <c r="DB1635" s="366">
        <v>0</v>
      </c>
      <c r="DC1635" s="366">
        <v>0</v>
      </c>
      <c r="DD1635" s="366">
        <v>0</v>
      </c>
      <c r="DE1635" s="366">
        <v>0</v>
      </c>
      <c r="DF1635" s="366">
        <v>0</v>
      </c>
      <c r="DG1635" s="366">
        <v>0</v>
      </c>
      <c r="DH1635" s="366">
        <v>0</v>
      </c>
      <c r="DI1635" s="411">
        <f t="shared" si="498"/>
        <v>0</v>
      </c>
      <c r="DJ1635" s="366">
        <v>0</v>
      </c>
      <c r="DK1635" s="366">
        <v>0</v>
      </c>
      <c r="DL1635" s="366">
        <v>0</v>
      </c>
      <c r="DM1635" s="366">
        <v>0</v>
      </c>
      <c r="DN1635" s="366">
        <v>0</v>
      </c>
      <c r="DO1635" s="366">
        <v>0</v>
      </c>
      <c r="DP1635" s="366">
        <v>0</v>
      </c>
      <c r="DQ1635" s="366">
        <v>0</v>
      </c>
      <c r="DR1635" s="366">
        <v>0</v>
      </c>
      <c r="DS1635" s="366">
        <v>0</v>
      </c>
      <c r="DT1635" s="366">
        <v>0</v>
      </c>
      <c r="DU1635" s="366">
        <v>0</v>
      </c>
      <c r="DV1635" s="411">
        <f t="shared" si="499"/>
        <v>0</v>
      </c>
      <c r="DW1635" s="366">
        <v>0</v>
      </c>
      <c r="DX1635" s="366">
        <v>0</v>
      </c>
      <c r="DY1635" s="366">
        <v>0</v>
      </c>
      <c r="DZ1635" s="366">
        <v>0</v>
      </c>
      <c r="EA1635" s="366">
        <v>0</v>
      </c>
      <c r="EB1635" s="366">
        <v>0</v>
      </c>
      <c r="EC1635" s="366">
        <v>0</v>
      </c>
      <c r="ED1635" s="366">
        <v>0</v>
      </c>
      <c r="EE1635" s="366">
        <v>0</v>
      </c>
      <c r="EF1635" s="366">
        <v>0</v>
      </c>
      <c r="EG1635" s="366">
        <v>0</v>
      </c>
      <c r="EH1635" s="366">
        <v>0</v>
      </c>
      <c r="EI1635" s="411">
        <f t="shared" si="500"/>
        <v>0</v>
      </c>
      <c r="EK1635" s="411">
        <f t="shared" si="501"/>
        <v>12</v>
      </c>
      <c r="EL1635" s="7">
        <f t="shared" si="502"/>
        <v>-12</v>
      </c>
    </row>
    <row r="1636" spans="1:142">
      <c r="A1636" s="365" t="str">
        <f t="shared" si="487"/>
        <v xml:space="preserve"> 333</v>
      </c>
      <c r="B1636" s="366" t="s">
        <v>1005</v>
      </c>
      <c r="C1636" s="366" t="s">
        <v>1167</v>
      </c>
      <c r="D1636" s="366">
        <v>1</v>
      </c>
      <c r="E1636" s="366">
        <v>1</v>
      </c>
      <c r="F1636" s="366">
        <v>1</v>
      </c>
      <c r="G1636" s="366">
        <v>1</v>
      </c>
      <c r="H1636" s="366">
        <v>1</v>
      </c>
      <c r="I1636" s="366">
        <v>1</v>
      </c>
      <c r="J1636" s="366">
        <v>1</v>
      </c>
      <c r="K1636" s="366">
        <v>1</v>
      </c>
      <c r="L1636" s="366">
        <v>1</v>
      </c>
      <c r="M1636" s="366">
        <v>1</v>
      </c>
      <c r="N1636" s="366">
        <v>1</v>
      </c>
      <c r="O1636" s="366">
        <v>1</v>
      </c>
      <c r="P1636" s="411">
        <f t="shared" si="488"/>
        <v>12</v>
      </c>
      <c r="Q1636" s="411">
        <f t="shared" si="503"/>
        <v>6.967741935483871</v>
      </c>
      <c r="R1636" s="411">
        <f t="shared" si="504"/>
        <v>1.7563959955506117</v>
      </c>
      <c r="S1636" s="411">
        <f t="shared" si="505"/>
        <v>3.2758620689655173</v>
      </c>
      <c r="T1636" s="366">
        <v>0</v>
      </c>
      <c r="U1636" s="366">
        <v>0</v>
      </c>
      <c r="V1636" s="366">
        <v>0</v>
      </c>
      <c r="W1636" s="366">
        <v>0</v>
      </c>
      <c r="X1636" s="366">
        <v>0</v>
      </c>
      <c r="Y1636" s="366">
        <v>0</v>
      </c>
      <c r="Z1636" s="366">
        <v>0</v>
      </c>
      <c r="AA1636" s="366">
        <v>0</v>
      </c>
      <c r="AB1636" s="366">
        <v>0</v>
      </c>
      <c r="AC1636" s="366">
        <v>0</v>
      </c>
      <c r="AD1636" s="366">
        <v>0</v>
      </c>
      <c r="AE1636" s="366">
        <v>0</v>
      </c>
      <c r="AF1636" s="411">
        <f t="shared" si="489"/>
        <v>0</v>
      </c>
      <c r="AG1636" s="366">
        <v>1</v>
      </c>
      <c r="AH1636" s="366">
        <v>1</v>
      </c>
      <c r="AI1636" s="366">
        <v>1</v>
      </c>
      <c r="AJ1636" s="366">
        <v>1</v>
      </c>
      <c r="AK1636" s="366">
        <v>1</v>
      </c>
      <c r="AL1636" s="366">
        <v>1</v>
      </c>
      <c r="AM1636" s="366">
        <v>1</v>
      </c>
      <c r="AN1636" s="366">
        <v>1</v>
      </c>
      <c r="AO1636" s="366">
        <v>1</v>
      </c>
      <c r="AP1636" s="366">
        <v>1</v>
      </c>
      <c r="AQ1636" s="366">
        <v>1</v>
      </c>
      <c r="AR1636" s="366">
        <v>1</v>
      </c>
      <c r="AS1636" s="411">
        <f t="shared" si="490"/>
        <v>12</v>
      </c>
      <c r="AT1636" s="411">
        <f t="shared" si="491"/>
        <v>6.967741935483871</v>
      </c>
      <c r="AU1636" s="411">
        <f t="shared" si="492"/>
        <v>1.7563959955506117</v>
      </c>
      <c r="AV1636" s="411">
        <f t="shared" si="493"/>
        <v>3.2758620689655173</v>
      </c>
      <c r="AW1636" s="366">
        <v>0</v>
      </c>
      <c r="AX1636" s="366">
        <v>0</v>
      </c>
      <c r="AY1636" s="366">
        <v>0</v>
      </c>
      <c r="AZ1636" s="366">
        <v>0</v>
      </c>
      <c r="BA1636" s="366">
        <v>0</v>
      </c>
      <c r="BB1636" s="366">
        <v>0</v>
      </c>
      <c r="BC1636" s="366">
        <v>0</v>
      </c>
      <c r="BD1636" s="366">
        <v>0</v>
      </c>
      <c r="BE1636" s="366">
        <v>0</v>
      </c>
      <c r="BF1636" s="366">
        <v>0</v>
      </c>
      <c r="BG1636" s="366">
        <v>0</v>
      </c>
      <c r="BH1636" s="366">
        <v>0</v>
      </c>
      <c r="BI1636" s="411">
        <f t="shared" si="494"/>
        <v>0</v>
      </c>
      <c r="BJ1636" s="366">
        <v>1</v>
      </c>
      <c r="BK1636" s="366">
        <v>1</v>
      </c>
      <c r="BL1636" s="366">
        <v>1</v>
      </c>
      <c r="BM1636" s="366">
        <v>1</v>
      </c>
      <c r="BN1636" s="366">
        <v>1</v>
      </c>
      <c r="BO1636" s="366">
        <v>1</v>
      </c>
      <c r="BP1636" s="366">
        <v>1</v>
      </c>
      <c r="BQ1636" s="366">
        <v>1</v>
      </c>
      <c r="BR1636" s="366">
        <v>1</v>
      </c>
      <c r="BS1636" s="366">
        <v>1</v>
      </c>
      <c r="BT1636" s="366">
        <v>1</v>
      </c>
      <c r="BU1636" s="366">
        <v>1</v>
      </c>
      <c r="BV1636" s="411">
        <f t="shared" si="495"/>
        <v>12</v>
      </c>
      <c r="BW1636" s="366">
        <v>0</v>
      </c>
      <c r="BX1636" s="366">
        <v>0</v>
      </c>
      <c r="BY1636" s="366">
        <v>0</v>
      </c>
      <c r="BZ1636" s="366">
        <v>0</v>
      </c>
      <c r="CA1636" s="366">
        <v>0</v>
      </c>
      <c r="CB1636" s="366">
        <v>0</v>
      </c>
      <c r="CC1636" s="366">
        <v>0</v>
      </c>
      <c r="CD1636" s="366">
        <v>0</v>
      </c>
      <c r="CE1636" s="366">
        <v>0</v>
      </c>
      <c r="CF1636" s="366">
        <v>0</v>
      </c>
      <c r="CG1636" s="366">
        <v>0</v>
      </c>
      <c r="CH1636" s="366">
        <v>0</v>
      </c>
      <c r="CI1636" s="411">
        <f t="shared" si="496"/>
        <v>0</v>
      </c>
      <c r="CJ1636" s="366">
        <v>1</v>
      </c>
      <c r="CK1636" s="366">
        <v>1</v>
      </c>
      <c r="CL1636" s="366">
        <v>1</v>
      </c>
      <c r="CM1636" s="366">
        <v>1</v>
      </c>
      <c r="CN1636" s="366">
        <v>1</v>
      </c>
      <c r="CO1636" s="366">
        <v>1</v>
      </c>
      <c r="CP1636" s="366">
        <v>1</v>
      </c>
      <c r="CQ1636" s="366">
        <v>1</v>
      </c>
      <c r="CR1636" s="366">
        <v>1</v>
      </c>
      <c r="CS1636" s="366">
        <v>1</v>
      </c>
      <c r="CT1636" s="366">
        <v>1</v>
      </c>
      <c r="CU1636" s="366">
        <v>1</v>
      </c>
      <c r="CV1636" s="411">
        <f t="shared" si="497"/>
        <v>12</v>
      </c>
      <c r="CW1636" s="366">
        <v>0</v>
      </c>
      <c r="CX1636" s="366">
        <v>0</v>
      </c>
      <c r="CY1636" s="366">
        <v>0</v>
      </c>
      <c r="CZ1636" s="366">
        <v>0</v>
      </c>
      <c r="DA1636" s="366">
        <v>0</v>
      </c>
      <c r="DB1636" s="366">
        <v>0</v>
      </c>
      <c r="DC1636" s="366">
        <v>0</v>
      </c>
      <c r="DD1636" s="366">
        <v>0</v>
      </c>
      <c r="DE1636" s="366">
        <v>0</v>
      </c>
      <c r="DF1636" s="366">
        <v>0</v>
      </c>
      <c r="DG1636" s="366">
        <v>0</v>
      </c>
      <c r="DH1636" s="366">
        <v>0</v>
      </c>
      <c r="DI1636" s="411">
        <f t="shared" si="498"/>
        <v>0</v>
      </c>
      <c r="DJ1636" s="366">
        <v>1</v>
      </c>
      <c r="DK1636" s="366">
        <v>1</v>
      </c>
      <c r="DL1636" s="366">
        <v>1</v>
      </c>
      <c r="DM1636" s="366">
        <v>1</v>
      </c>
      <c r="DN1636" s="366">
        <v>1</v>
      </c>
      <c r="DO1636" s="366">
        <v>1</v>
      </c>
      <c r="DP1636" s="366">
        <v>1</v>
      </c>
      <c r="DQ1636" s="366">
        <v>1</v>
      </c>
      <c r="DR1636" s="366">
        <v>1</v>
      </c>
      <c r="DS1636" s="366">
        <v>1</v>
      </c>
      <c r="DT1636" s="366">
        <v>1</v>
      </c>
      <c r="DU1636" s="366">
        <v>1</v>
      </c>
      <c r="DV1636" s="411">
        <f t="shared" si="499"/>
        <v>12</v>
      </c>
      <c r="DW1636" s="366">
        <v>1</v>
      </c>
      <c r="DX1636" s="366">
        <v>1</v>
      </c>
      <c r="DY1636" s="366">
        <v>1</v>
      </c>
      <c r="DZ1636" s="366">
        <v>1</v>
      </c>
      <c r="EA1636" s="366">
        <v>1</v>
      </c>
      <c r="EB1636" s="366">
        <v>1</v>
      </c>
      <c r="EC1636" s="366">
        <v>1</v>
      </c>
      <c r="ED1636" s="366">
        <v>1</v>
      </c>
      <c r="EE1636" s="366">
        <v>1</v>
      </c>
      <c r="EF1636" s="366">
        <v>1</v>
      </c>
      <c r="EG1636" s="366">
        <v>1</v>
      </c>
      <c r="EH1636" s="366">
        <v>1</v>
      </c>
      <c r="EI1636" s="411">
        <f t="shared" si="500"/>
        <v>12</v>
      </c>
      <c r="EK1636" s="411">
        <f t="shared" si="501"/>
        <v>12</v>
      </c>
      <c r="EL1636" s="7">
        <f t="shared" si="502"/>
        <v>0</v>
      </c>
    </row>
    <row r="1637" spans="1:142">
      <c r="A1637" s="365" t="str">
        <f t="shared" si="487"/>
        <v xml:space="preserve"> 333</v>
      </c>
      <c r="B1637" s="366" t="s">
        <v>1005</v>
      </c>
      <c r="C1637" s="366" t="s">
        <v>1170</v>
      </c>
      <c r="D1637" s="366">
        <v>3540000</v>
      </c>
      <c r="E1637" s="366">
        <v>2448000</v>
      </c>
      <c r="F1637" s="366">
        <v>3360000</v>
      </c>
      <c r="G1637" s="366">
        <v>2832000</v>
      </c>
      <c r="H1637" s="366">
        <v>2952000</v>
      </c>
      <c r="I1637" s="366">
        <v>2868000</v>
      </c>
      <c r="J1637" s="366">
        <v>2976000</v>
      </c>
      <c r="K1637" s="366">
        <v>3000000</v>
      </c>
      <c r="L1637" s="366">
        <v>3072000</v>
      </c>
      <c r="M1637" s="366">
        <v>2964000</v>
      </c>
      <c r="N1637" s="366">
        <v>2808000</v>
      </c>
      <c r="O1637" s="366">
        <v>2268000</v>
      </c>
      <c r="P1637" s="411">
        <f t="shared" si="488"/>
        <v>35088000</v>
      </c>
      <c r="Q1637" s="411">
        <f t="shared" si="503"/>
        <v>20880000</v>
      </c>
      <c r="R1637" s="411">
        <f t="shared" si="504"/>
        <v>5320551.7241379311</v>
      </c>
      <c r="S1637" s="411">
        <f t="shared" si="505"/>
        <v>8887448.2758620698</v>
      </c>
      <c r="T1637" s="366">
        <v>72414.000000000466</v>
      </c>
      <c r="U1637" s="366">
        <v>908961</v>
      </c>
      <c r="V1637" s="366">
        <v>-981375</v>
      </c>
      <c r="W1637" s="366">
        <v>643862</v>
      </c>
      <c r="X1637" s="366">
        <v>-643862</v>
      </c>
      <c r="Y1637" s="366">
        <v>0</v>
      </c>
      <c r="Z1637" s="366">
        <v>89793</v>
      </c>
      <c r="AA1637" s="366">
        <v>-89793</v>
      </c>
      <c r="AB1637" s="366">
        <v>-447000</v>
      </c>
      <c r="AC1637" s="366">
        <v>766862.00000000047</v>
      </c>
      <c r="AD1637" s="366">
        <v>-61655</v>
      </c>
      <c r="AE1637" s="366">
        <v>375393</v>
      </c>
      <c r="AF1637" s="411">
        <f t="shared" si="489"/>
        <v>633600.00000000093</v>
      </c>
      <c r="AG1637" s="366">
        <v>3612414.0000000005</v>
      </c>
      <c r="AH1637" s="366">
        <v>3356961</v>
      </c>
      <c r="AI1637" s="366">
        <v>2378625</v>
      </c>
      <c r="AJ1637" s="366">
        <v>3475862</v>
      </c>
      <c r="AK1637" s="366">
        <v>2308138</v>
      </c>
      <c r="AL1637" s="366">
        <v>2868000</v>
      </c>
      <c r="AM1637" s="366">
        <v>3065793</v>
      </c>
      <c r="AN1637" s="366">
        <v>2910207</v>
      </c>
      <c r="AO1637" s="366">
        <v>2625000</v>
      </c>
      <c r="AP1637" s="366">
        <v>3730862.0000000005</v>
      </c>
      <c r="AQ1637" s="366">
        <v>2746345</v>
      </c>
      <c r="AR1637" s="366">
        <v>2643393</v>
      </c>
      <c r="AS1637" s="518">
        <f t="shared" si="490"/>
        <v>35721600</v>
      </c>
      <c r="AT1637" s="518">
        <f t="shared" si="491"/>
        <v>20966896.451612905</v>
      </c>
      <c r="AU1637" s="518">
        <f t="shared" si="492"/>
        <v>4909965.6173526142</v>
      </c>
      <c r="AV1637" s="518">
        <f t="shared" si="493"/>
        <v>9844737.931034483</v>
      </c>
      <c r="AW1637" s="366">
        <v>0</v>
      </c>
      <c r="AX1637" s="366">
        <v>0</v>
      </c>
      <c r="AY1637" s="366">
        <v>0</v>
      </c>
      <c r="AZ1637" s="366">
        <v>0</v>
      </c>
      <c r="BA1637" s="366">
        <v>0</v>
      </c>
      <c r="BB1637" s="366">
        <v>0</v>
      </c>
      <c r="BC1637" s="366">
        <v>0</v>
      </c>
      <c r="BD1637" s="366">
        <v>0</v>
      </c>
      <c r="BE1637" s="366">
        <v>0</v>
      </c>
      <c r="BF1637" s="366">
        <v>0</v>
      </c>
      <c r="BG1637" s="366">
        <v>0</v>
      </c>
      <c r="BH1637" s="366">
        <v>0</v>
      </c>
      <c r="BI1637" s="411">
        <f t="shared" si="494"/>
        <v>0</v>
      </c>
      <c r="BJ1637" s="366">
        <v>3612414.0000000005</v>
      </c>
      <c r="BK1637" s="366">
        <v>3356961</v>
      </c>
      <c r="BL1637" s="366">
        <v>2378625</v>
      </c>
      <c r="BM1637" s="366">
        <v>3475862</v>
      </c>
      <c r="BN1637" s="366">
        <v>2308138</v>
      </c>
      <c r="BO1637" s="366">
        <v>2868000</v>
      </c>
      <c r="BP1637" s="366">
        <v>3065793</v>
      </c>
      <c r="BQ1637" s="366">
        <v>2910207</v>
      </c>
      <c r="BR1637" s="366">
        <v>2625000</v>
      </c>
      <c r="BS1637" s="366">
        <v>3730862.0000000005</v>
      </c>
      <c r="BT1637" s="366">
        <v>2746345</v>
      </c>
      <c r="BU1637" s="366">
        <v>2643393</v>
      </c>
      <c r="BV1637" s="411">
        <f t="shared" si="495"/>
        <v>35721600</v>
      </c>
      <c r="BW1637" s="366">
        <v>0</v>
      </c>
      <c r="BX1637" s="366">
        <v>0</v>
      </c>
      <c r="BY1637" s="366">
        <v>0</v>
      </c>
      <c r="BZ1637" s="366">
        <v>0</v>
      </c>
      <c r="CA1637" s="366">
        <v>0</v>
      </c>
      <c r="CB1637" s="366">
        <v>0</v>
      </c>
      <c r="CC1637" s="366">
        <v>0</v>
      </c>
      <c r="CD1637" s="366">
        <v>0</v>
      </c>
      <c r="CE1637" s="366">
        <v>0</v>
      </c>
      <c r="CF1637" s="366">
        <v>0</v>
      </c>
      <c r="CG1637" s="366">
        <v>0</v>
      </c>
      <c r="CH1637" s="366">
        <v>0</v>
      </c>
      <c r="CI1637" s="411">
        <f t="shared" si="496"/>
        <v>0</v>
      </c>
      <c r="CJ1637" s="366">
        <v>3612414.0000000005</v>
      </c>
      <c r="CK1637" s="366">
        <v>3356961</v>
      </c>
      <c r="CL1637" s="366">
        <v>2378625</v>
      </c>
      <c r="CM1637" s="366">
        <v>3475862</v>
      </c>
      <c r="CN1637" s="366">
        <v>2308138</v>
      </c>
      <c r="CO1637" s="366">
        <v>2868000</v>
      </c>
      <c r="CP1637" s="366">
        <v>3065793</v>
      </c>
      <c r="CQ1637" s="366">
        <v>2910207</v>
      </c>
      <c r="CR1637" s="366">
        <v>2625000</v>
      </c>
      <c r="CS1637" s="366">
        <v>3730862.0000000005</v>
      </c>
      <c r="CT1637" s="366">
        <v>2746345</v>
      </c>
      <c r="CU1637" s="366">
        <v>2643393</v>
      </c>
      <c r="CV1637" s="411">
        <f t="shared" si="497"/>
        <v>35721600</v>
      </c>
      <c r="CW1637" s="366">
        <v>0</v>
      </c>
      <c r="CX1637" s="366">
        <v>0</v>
      </c>
      <c r="CY1637" s="366">
        <v>0</v>
      </c>
      <c r="CZ1637" s="366">
        <v>0</v>
      </c>
      <c r="DA1637" s="366">
        <v>0</v>
      </c>
      <c r="DB1637" s="366">
        <v>0</v>
      </c>
      <c r="DC1637" s="366">
        <v>0</v>
      </c>
      <c r="DD1637" s="366">
        <v>0</v>
      </c>
      <c r="DE1637" s="366">
        <v>0</v>
      </c>
      <c r="DF1637" s="366">
        <v>0</v>
      </c>
      <c r="DG1637" s="366">
        <v>0</v>
      </c>
      <c r="DH1637" s="366">
        <v>0</v>
      </c>
      <c r="DI1637" s="411">
        <f t="shared" si="498"/>
        <v>0</v>
      </c>
      <c r="DJ1637" s="366">
        <v>3612414.0000000005</v>
      </c>
      <c r="DK1637" s="366">
        <v>3356961</v>
      </c>
      <c r="DL1637" s="366">
        <v>2378625</v>
      </c>
      <c r="DM1637" s="366">
        <v>3475862</v>
      </c>
      <c r="DN1637" s="366">
        <v>2308138</v>
      </c>
      <c r="DO1637" s="366">
        <v>2868000</v>
      </c>
      <c r="DP1637" s="366">
        <v>3065793</v>
      </c>
      <c r="DQ1637" s="366">
        <v>2910207</v>
      </c>
      <c r="DR1637" s="366">
        <v>2625000</v>
      </c>
      <c r="DS1637" s="366">
        <v>3730862.0000000005</v>
      </c>
      <c r="DT1637" s="366">
        <v>2746345</v>
      </c>
      <c r="DU1637" s="366">
        <v>2643393</v>
      </c>
      <c r="DV1637" s="411">
        <f t="shared" si="499"/>
        <v>35721600</v>
      </c>
      <c r="DW1637" s="366">
        <v>3612414.0000000005</v>
      </c>
      <c r="DX1637" s="366">
        <v>3356961</v>
      </c>
      <c r="DY1637" s="366">
        <v>2378625</v>
      </c>
      <c r="DZ1637" s="366">
        <v>3475862</v>
      </c>
      <c r="EA1637" s="366">
        <v>2308138</v>
      </c>
      <c r="EB1637" s="366">
        <v>2868000</v>
      </c>
      <c r="EC1637" s="366">
        <v>3065793</v>
      </c>
      <c r="ED1637" s="366">
        <v>2910207</v>
      </c>
      <c r="EE1637" s="366">
        <v>2625000</v>
      </c>
      <c r="EF1637" s="366">
        <v>3730862.0000000005</v>
      </c>
      <c r="EG1637" s="366">
        <v>2746345</v>
      </c>
      <c r="EH1637" s="366">
        <v>2643393</v>
      </c>
      <c r="EI1637" s="411">
        <f t="shared" si="500"/>
        <v>35721600</v>
      </c>
      <c r="EK1637" s="411">
        <f t="shared" si="501"/>
        <v>35721600</v>
      </c>
      <c r="EL1637" s="7">
        <f t="shared" si="502"/>
        <v>0</v>
      </c>
    </row>
    <row r="1638" spans="1:142">
      <c r="A1638" s="365" t="str">
        <f t="shared" si="487"/>
        <v xml:space="preserve"> 333</v>
      </c>
      <c r="B1638" s="366" t="s">
        <v>1005</v>
      </c>
      <c r="C1638" s="366" t="s">
        <v>1171</v>
      </c>
      <c r="D1638" s="366">
        <v>3540000</v>
      </c>
      <c r="E1638" s="366">
        <v>0</v>
      </c>
      <c r="F1638" s="366">
        <v>0</v>
      </c>
      <c r="G1638" s="366">
        <v>0</v>
      </c>
      <c r="H1638" s="366">
        <v>2952000</v>
      </c>
      <c r="I1638" s="366">
        <v>0</v>
      </c>
      <c r="J1638" s="366">
        <v>2976000</v>
      </c>
      <c r="K1638" s="366">
        <v>0</v>
      </c>
      <c r="L1638" s="366">
        <v>0</v>
      </c>
      <c r="M1638" s="366">
        <v>0</v>
      </c>
      <c r="N1638" s="366">
        <v>0</v>
      </c>
      <c r="O1638" s="366">
        <v>2268000</v>
      </c>
      <c r="P1638" s="411">
        <f t="shared" si="488"/>
        <v>11736000</v>
      </c>
      <c r="Q1638" s="411">
        <f t="shared" si="503"/>
        <v>9372000</v>
      </c>
      <c r="R1638" s="411">
        <f t="shared" si="504"/>
        <v>96000</v>
      </c>
      <c r="S1638" s="411">
        <f t="shared" si="505"/>
        <v>2268000</v>
      </c>
      <c r="T1638" s="366">
        <v>72414.000000000466</v>
      </c>
      <c r="U1638" s="366">
        <v>0</v>
      </c>
      <c r="V1638" s="366">
        <v>0</v>
      </c>
      <c r="W1638" s="366">
        <v>0</v>
      </c>
      <c r="X1638" s="366">
        <v>-643862</v>
      </c>
      <c r="Y1638" s="366">
        <v>0</v>
      </c>
      <c r="Z1638" s="366">
        <v>89793</v>
      </c>
      <c r="AA1638" s="366">
        <v>0</v>
      </c>
      <c r="AB1638" s="366">
        <v>0</v>
      </c>
      <c r="AC1638" s="366">
        <v>0</v>
      </c>
      <c r="AD1638" s="366">
        <v>0</v>
      </c>
      <c r="AE1638" s="366">
        <v>375393</v>
      </c>
      <c r="AF1638" s="411">
        <f t="shared" si="489"/>
        <v>-106261.99999999953</v>
      </c>
      <c r="AG1638" s="366">
        <v>3612414.0000000005</v>
      </c>
      <c r="AH1638" s="366">
        <v>0</v>
      </c>
      <c r="AI1638" s="366">
        <v>0</v>
      </c>
      <c r="AJ1638" s="366">
        <v>0</v>
      </c>
      <c r="AK1638" s="366">
        <v>2308138</v>
      </c>
      <c r="AL1638" s="366">
        <v>0</v>
      </c>
      <c r="AM1638" s="366">
        <v>3065793</v>
      </c>
      <c r="AN1638" s="366">
        <v>0</v>
      </c>
      <c r="AO1638" s="366">
        <v>0</v>
      </c>
      <c r="AP1638" s="366">
        <v>0</v>
      </c>
      <c r="AQ1638" s="366">
        <v>0</v>
      </c>
      <c r="AR1638" s="366">
        <v>2643393</v>
      </c>
      <c r="AS1638" s="411">
        <f t="shared" si="490"/>
        <v>11629738</v>
      </c>
      <c r="AT1638" s="411">
        <f t="shared" si="491"/>
        <v>8887448.4516129028</v>
      </c>
      <c r="AU1638" s="411">
        <f t="shared" si="492"/>
        <v>98896.548387096773</v>
      </c>
      <c r="AV1638" s="411">
        <f t="shared" si="493"/>
        <v>2643393</v>
      </c>
      <c r="AW1638" s="366">
        <v>0</v>
      </c>
      <c r="AX1638" s="366">
        <v>0</v>
      </c>
      <c r="AY1638" s="366">
        <v>0</v>
      </c>
      <c r="AZ1638" s="366">
        <v>0</v>
      </c>
      <c r="BA1638" s="366">
        <v>0</v>
      </c>
      <c r="BB1638" s="366">
        <v>0</v>
      </c>
      <c r="BC1638" s="366">
        <v>0</v>
      </c>
      <c r="BD1638" s="366">
        <v>0</v>
      </c>
      <c r="BE1638" s="366">
        <v>0</v>
      </c>
      <c r="BF1638" s="366">
        <v>0</v>
      </c>
      <c r="BG1638" s="366">
        <v>0</v>
      </c>
      <c r="BH1638" s="366">
        <v>0</v>
      </c>
      <c r="BI1638" s="411">
        <f t="shared" si="494"/>
        <v>0</v>
      </c>
      <c r="BJ1638" s="366">
        <v>3612414.0000000005</v>
      </c>
      <c r="BK1638" s="366">
        <v>0</v>
      </c>
      <c r="BL1638" s="366">
        <v>0</v>
      </c>
      <c r="BM1638" s="366">
        <v>0</v>
      </c>
      <c r="BN1638" s="366">
        <v>2308138</v>
      </c>
      <c r="BO1638" s="366">
        <v>0</v>
      </c>
      <c r="BP1638" s="366">
        <v>3065793</v>
      </c>
      <c r="BQ1638" s="366">
        <v>0</v>
      </c>
      <c r="BR1638" s="366">
        <v>0</v>
      </c>
      <c r="BS1638" s="366">
        <v>0</v>
      </c>
      <c r="BT1638" s="366">
        <v>0</v>
      </c>
      <c r="BU1638" s="366">
        <v>2643393</v>
      </c>
      <c r="BV1638" s="411">
        <f t="shared" si="495"/>
        <v>11629738</v>
      </c>
      <c r="BW1638" s="366">
        <v>0</v>
      </c>
      <c r="BX1638" s="366">
        <v>0</v>
      </c>
      <c r="BY1638" s="366">
        <v>0</v>
      </c>
      <c r="BZ1638" s="366">
        <v>0</v>
      </c>
      <c r="CA1638" s="366">
        <v>0</v>
      </c>
      <c r="CB1638" s="366">
        <v>0</v>
      </c>
      <c r="CC1638" s="366">
        <v>0</v>
      </c>
      <c r="CD1638" s="366">
        <v>0</v>
      </c>
      <c r="CE1638" s="366">
        <v>0</v>
      </c>
      <c r="CF1638" s="366">
        <v>0</v>
      </c>
      <c r="CG1638" s="366">
        <v>0</v>
      </c>
      <c r="CH1638" s="366">
        <v>0</v>
      </c>
      <c r="CI1638" s="411">
        <f t="shared" si="496"/>
        <v>0</v>
      </c>
      <c r="CJ1638" s="366">
        <v>3612414.0000000005</v>
      </c>
      <c r="CK1638" s="366">
        <v>0</v>
      </c>
      <c r="CL1638" s="366">
        <v>0</v>
      </c>
      <c r="CM1638" s="366">
        <v>0</v>
      </c>
      <c r="CN1638" s="366">
        <v>2308138</v>
      </c>
      <c r="CO1638" s="366">
        <v>0</v>
      </c>
      <c r="CP1638" s="366">
        <v>3065793</v>
      </c>
      <c r="CQ1638" s="366">
        <v>0</v>
      </c>
      <c r="CR1638" s="366">
        <v>0</v>
      </c>
      <c r="CS1638" s="366">
        <v>0</v>
      </c>
      <c r="CT1638" s="366">
        <v>0</v>
      </c>
      <c r="CU1638" s="366">
        <v>2643393</v>
      </c>
      <c r="CV1638" s="411">
        <f t="shared" si="497"/>
        <v>11629738</v>
      </c>
      <c r="CW1638" s="366">
        <v>0</v>
      </c>
      <c r="CX1638" s="366">
        <v>0</v>
      </c>
      <c r="CY1638" s="366">
        <v>0</v>
      </c>
      <c r="CZ1638" s="366">
        <v>0</v>
      </c>
      <c r="DA1638" s="366">
        <v>0</v>
      </c>
      <c r="DB1638" s="366">
        <v>0</v>
      </c>
      <c r="DC1638" s="366">
        <v>0</v>
      </c>
      <c r="DD1638" s="366">
        <v>0</v>
      </c>
      <c r="DE1638" s="366">
        <v>0</v>
      </c>
      <c r="DF1638" s="366">
        <v>0</v>
      </c>
      <c r="DG1638" s="366">
        <v>0</v>
      </c>
      <c r="DH1638" s="366">
        <v>0</v>
      </c>
      <c r="DI1638" s="411">
        <f t="shared" si="498"/>
        <v>0</v>
      </c>
      <c r="DJ1638" s="366">
        <v>3612414.0000000005</v>
      </c>
      <c r="DK1638" s="366">
        <v>0</v>
      </c>
      <c r="DL1638" s="366">
        <v>0</v>
      </c>
      <c r="DM1638" s="366">
        <v>0</v>
      </c>
      <c r="DN1638" s="366">
        <v>2308138</v>
      </c>
      <c r="DO1638" s="366">
        <v>0</v>
      </c>
      <c r="DP1638" s="366">
        <v>3065793</v>
      </c>
      <c r="DQ1638" s="366">
        <v>0</v>
      </c>
      <c r="DR1638" s="366">
        <v>0</v>
      </c>
      <c r="DS1638" s="366">
        <v>0</v>
      </c>
      <c r="DT1638" s="366">
        <v>0</v>
      </c>
      <c r="DU1638" s="366">
        <v>2643393</v>
      </c>
      <c r="DV1638" s="411">
        <f t="shared" si="499"/>
        <v>11629738</v>
      </c>
      <c r="DW1638" s="366">
        <v>3612414.0000000005</v>
      </c>
      <c r="DX1638" s="366">
        <v>0</v>
      </c>
      <c r="DY1638" s="366">
        <v>0</v>
      </c>
      <c r="DZ1638" s="366">
        <v>0</v>
      </c>
      <c r="EA1638" s="366">
        <v>2308138</v>
      </c>
      <c r="EB1638" s="366">
        <v>0</v>
      </c>
      <c r="EC1638" s="366">
        <v>3065793</v>
      </c>
      <c r="ED1638" s="366">
        <v>0</v>
      </c>
      <c r="EE1638" s="366">
        <v>0</v>
      </c>
      <c r="EF1638" s="366">
        <v>0</v>
      </c>
      <c r="EG1638" s="366">
        <v>0</v>
      </c>
      <c r="EH1638" s="366">
        <v>2643393</v>
      </c>
      <c r="EI1638" s="411">
        <f t="shared" si="500"/>
        <v>11629738</v>
      </c>
      <c r="EK1638" s="411">
        <f t="shared" si="501"/>
        <v>11629738</v>
      </c>
      <c r="EL1638" s="7">
        <f t="shared" si="502"/>
        <v>0</v>
      </c>
    </row>
    <row r="1639" spans="1:142">
      <c r="A1639" s="365" t="str">
        <f t="shared" si="487"/>
        <v xml:space="preserve"> 333</v>
      </c>
      <c r="B1639" s="366" t="s">
        <v>1005</v>
      </c>
      <c r="C1639" s="366" t="s">
        <v>1172</v>
      </c>
      <c r="D1639" s="366">
        <v>3540000</v>
      </c>
      <c r="E1639" s="366">
        <v>0</v>
      </c>
      <c r="F1639" s="366">
        <v>0</v>
      </c>
      <c r="G1639" s="366">
        <v>0</v>
      </c>
      <c r="H1639" s="366">
        <v>2952000</v>
      </c>
      <c r="I1639" s="366">
        <v>0</v>
      </c>
      <c r="J1639" s="366">
        <v>2976000</v>
      </c>
      <c r="K1639" s="366">
        <v>0</v>
      </c>
      <c r="L1639" s="366">
        <v>0</v>
      </c>
      <c r="M1639" s="366">
        <v>0</v>
      </c>
      <c r="N1639" s="366">
        <v>0</v>
      </c>
      <c r="O1639" s="366">
        <v>2268000</v>
      </c>
      <c r="P1639" s="411">
        <f t="shared" si="488"/>
        <v>11736000</v>
      </c>
      <c r="Q1639" s="411">
        <f t="shared" si="503"/>
        <v>9372000</v>
      </c>
      <c r="R1639" s="411">
        <f t="shared" si="504"/>
        <v>96000</v>
      </c>
      <c r="S1639" s="411">
        <f t="shared" si="505"/>
        <v>2268000</v>
      </c>
      <c r="T1639" s="366">
        <v>72414.000000000466</v>
      </c>
      <c r="U1639" s="366">
        <v>0</v>
      </c>
      <c r="V1639" s="366">
        <v>0</v>
      </c>
      <c r="W1639" s="366">
        <v>0</v>
      </c>
      <c r="X1639" s="366">
        <v>-643862</v>
      </c>
      <c r="Y1639" s="366">
        <v>0</v>
      </c>
      <c r="Z1639" s="366">
        <v>89793</v>
      </c>
      <c r="AA1639" s="366">
        <v>0</v>
      </c>
      <c r="AB1639" s="366">
        <v>0</v>
      </c>
      <c r="AC1639" s="366">
        <v>0</v>
      </c>
      <c r="AD1639" s="366">
        <v>0</v>
      </c>
      <c r="AE1639" s="366">
        <v>375393</v>
      </c>
      <c r="AF1639" s="411">
        <f t="shared" si="489"/>
        <v>-106261.99999999953</v>
      </c>
      <c r="AG1639" s="366">
        <v>3612414.0000000005</v>
      </c>
      <c r="AH1639" s="366">
        <v>0</v>
      </c>
      <c r="AI1639" s="366">
        <v>0</v>
      </c>
      <c r="AJ1639" s="366">
        <v>0</v>
      </c>
      <c r="AK1639" s="366">
        <v>2308138</v>
      </c>
      <c r="AL1639" s="366">
        <v>0</v>
      </c>
      <c r="AM1639" s="366">
        <v>3065793</v>
      </c>
      <c r="AN1639" s="366">
        <v>0</v>
      </c>
      <c r="AO1639" s="366">
        <v>0</v>
      </c>
      <c r="AP1639" s="366">
        <v>0</v>
      </c>
      <c r="AQ1639" s="366">
        <v>0</v>
      </c>
      <c r="AR1639" s="366">
        <v>2643393</v>
      </c>
      <c r="AS1639" s="514">
        <f t="shared" si="490"/>
        <v>11629738</v>
      </c>
      <c r="AT1639" s="514">
        <f t="shared" si="491"/>
        <v>8887448.4516129028</v>
      </c>
      <c r="AU1639" s="514">
        <f t="shared" si="492"/>
        <v>98896.548387096773</v>
      </c>
      <c r="AV1639" s="514">
        <f t="shared" si="493"/>
        <v>2643393</v>
      </c>
      <c r="AW1639" s="366">
        <v>0</v>
      </c>
      <c r="AX1639" s="366">
        <v>0</v>
      </c>
      <c r="AY1639" s="366">
        <v>0</v>
      </c>
      <c r="AZ1639" s="366">
        <v>0</v>
      </c>
      <c r="BA1639" s="366">
        <v>0</v>
      </c>
      <c r="BB1639" s="366">
        <v>0</v>
      </c>
      <c r="BC1639" s="366">
        <v>0</v>
      </c>
      <c r="BD1639" s="366">
        <v>0</v>
      </c>
      <c r="BE1639" s="366">
        <v>0</v>
      </c>
      <c r="BF1639" s="366">
        <v>0</v>
      </c>
      <c r="BG1639" s="366">
        <v>0</v>
      </c>
      <c r="BH1639" s="366">
        <v>0</v>
      </c>
      <c r="BI1639" s="411">
        <f t="shared" si="494"/>
        <v>0</v>
      </c>
      <c r="BJ1639" s="366">
        <v>3612414.0000000005</v>
      </c>
      <c r="BK1639" s="366">
        <v>0</v>
      </c>
      <c r="BL1639" s="366">
        <v>0</v>
      </c>
      <c r="BM1639" s="366">
        <v>0</v>
      </c>
      <c r="BN1639" s="366">
        <v>2308138</v>
      </c>
      <c r="BO1639" s="366">
        <v>0</v>
      </c>
      <c r="BP1639" s="366">
        <v>3065793</v>
      </c>
      <c r="BQ1639" s="366">
        <v>0</v>
      </c>
      <c r="BR1639" s="366">
        <v>0</v>
      </c>
      <c r="BS1639" s="366">
        <v>0</v>
      </c>
      <c r="BT1639" s="366">
        <v>0</v>
      </c>
      <c r="BU1639" s="366">
        <v>2643393</v>
      </c>
      <c r="BV1639" s="411">
        <f t="shared" si="495"/>
        <v>11629738</v>
      </c>
      <c r="BW1639" s="366">
        <v>0</v>
      </c>
      <c r="BX1639" s="366">
        <v>0</v>
      </c>
      <c r="BY1639" s="366">
        <v>0</v>
      </c>
      <c r="BZ1639" s="366">
        <v>0</v>
      </c>
      <c r="CA1639" s="366">
        <v>0</v>
      </c>
      <c r="CB1639" s="366">
        <v>0</v>
      </c>
      <c r="CC1639" s="366">
        <v>0</v>
      </c>
      <c r="CD1639" s="366">
        <v>0</v>
      </c>
      <c r="CE1639" s="366">
        <v>0</v>
      </c>
      <c r="CF1639" s="366">
        <v>0</v>
      </c>
      <c r="CG1639" s="366">
        <v>0</v>
      </c>
      <c r="CH1639" s="366">
        <v>0</v>
      </c>
      <c r="CI1639" s="411">
        <f t="shared" si="496"/>
        <v>0</v>
      </c>
      <c r="CJ1639" s="366">
        <v>3612414.0000000005</v>
      </c>
      <c r="CK1639" s="366">
        <v>0</v>
      </c>
      <c r="CL1639" s="366">
        <v>0</v>
      </c>
      <c r="CM1639" s="366">
        <v>0</v>
      </c>
      <c r="CN1639" s="366">
        <v>2308138</v>
      </c>
      <c r="CO1639" s="366">
        <v>0</v>
      </c>
      <c r="CP1639" s="366">
        <v>3065793</v>
      </c>
      <c r="CQ1639" s="366">
        <v>0</v>
      </c>
      <c r="CR1639" s="366">
        <v>0</v>
      </c>
      <c r="CS1639" s="366">
        <v>0</v>
      </c>
      <c r="CT1639" s="366">
        <v>0</v>
      </c>
      <c r="CU1639" s="366">
        <v>2643393</v>
      </c>
      <c r="CV1639" s="411">
        <f t="shared" si="497"/>
        <v>11629738</v>
      </c>
      <c r="CW1639" s="366">
        <v>0</v>
      </c>
      <c r="CX1639" s="366">
        <v>0</v>
      </c>
      <c r="CY1639" s="366">
        <v>0</v>
      </c>
      <c r="CZ1639" s="366">
        <v>0</v>
      </c>
      <c r="DA1639" s="366">
        <v>0</v>
      </c>
      <c r="DB1639" s="366">
        <v>0</v>
      </c>
      <c r="DC1639" s="366">
        <v>0</v>
      </c>
      <c r="DD1639" s="366">
        <v>0</v>
      </c>
      <c r="DE1639" s="366">
        <v>0</v>
      </c>
      <c r="DF1639" s="366">
        <v>0</v>
      </c>
      <c r="DG1639" s="366">
        <v>0</v>
      </c>
      <c r="DH1639" s="366">
        <v>0</v>
      </c>
      <c r="DI1639" s="411">
        <f t="shared" si="498"/>
        <v>0</v>
      </c>
      <c r="DJ1639" s="366">
        <v>3612414.0000000005</v>
      </c>
      <c r="DK1639" s="366">
        <v>0</v>
      </c>
      <c r="DL1639" s="366">
        <v>0</v>
      </c>
      <c r="DM1639" s="366">
        <v>0</v>
      </c>
      <c r="DN1639" s="366">
        <v>2308138</v>
      </c>
      <c r="DO1639" s="366">
        <v>0</v>
      </c>
      <c r="DP1639" s="366">
        <v>3065793</v>
      </c>
      <c r="DQ1639" s="366">
        <v>0</v>
      </c>
      <c r="DR1639" s="366">
        <v>0</v>
      </c>
      <c r="DS1639" s="366">
        <v>0</v>
      </c>
      <c r="DT1639" s="366">
        <v>0</v>
      </c>
      <c r="DU1639" s="366">
        <v>2643393</v>
      </c>
      <c r="DV1639" s="411">
        <f t="shared" si="499"/>
        <v>11629738</v>
      </c>
      <c r="DW1639" s="366">
        <v>3612414.0000000005</v>
      </c>
      <c r="DX1639" s="366">
        <v>0</v>
      </c>
      <c r="DY1639" s="366">
        <v>0</v>
      </c>
      <c r="DZ1639" s="366">
        <v>0</v>
      </c>
      <c r="EA1639" s="366">
        <v>2308138</v>
      </c>
      <c r="EB1639" s="366">
        <v>0</v>
      </c>
      <c r="EC1639" s="366">
        <v>3065793</v>
      </c>
      <c r="ED1639" s="366">
        <v>0</v>
      </c>
      <c r="EE1639" s="366">
        <v>0</v>
      </c>
      <c r="EF1639" s="366">
        <v>0</v>
      </c>
      <c r="EG1639" s="366">
        <v>0</v>
      </c>
      <c r="EH1639" s="366">
        <v>2643393</v>
      </c>
      <c r="EI1639" s="411">
        <f t="shared" si="500"/>
        <v>11629738</v>
      </c>
      <c r="EK1639" s="411">
        <f t="shared" si="501"/>
        <v>11629738</v>
      </c>
      <c r="EL1639" s="7">
        <f t="shared" si="502"/>
        <v>0</v>
      </c>
    </row>
    <row r="1640" spans="1:142">
      <c r="A1640" s="365" t="str">
        <f t="shared" si="487"/>
        <v xml:space="preserve"> 333</v>
      </c>
      <c r="B1640" s="366" t="s">
        <v>1005</v>
      </c>
      <c r="C1640" s="366" t="s">
        <v>1199</v>
      </c>
      <c r="D1640" s="366">
        <v>10200</v>
      </c>
      <c r="E1640" s="366">
        <v>9648</v>
      </c>
      <c r="F1640" s="366">
        <v>9864</v>
      </c>
      <c r="G1640" s="366">
        <v>9720</v>
      </c>
      <c r="H1640" s="366">
        <v>9780</v>
      </c>
      <c r="I1640" s="366">
        <v>9756</v>
      </c>
      <c r="J1640" s="366">
        <v>9576</v>
      </c>
      <c r="K1640" s="366">
        <v>8376</v>
      </c>
      <c r="L1640" s="366">
        <v>9156</v>
      </c>
      <c r="M1640" s="366">
        <v>8748</v>
      </c>
      <c r="N1640" s="366">
        <v>8484</v>
      </c>
      <c r="O1640" s="366">
        <v>8136</v>
      </c>
      <c r="P1640" s="411">
        <f t="shared" si="488"/>
        <v>111444</v>
      </c>
      <c r="Q1640" s="411">
        <f t="shared" si="503"/>
        <v>68235.096774193546</v>
      </c>
      <c r="R1640" s="411">
        <f t="shared" si="504"/>
        <v>15315.110122358175</v>
      </c>
      <c r="S1640" s="411">
        <f t="shared" si="505"/>
        <v>27893.793103448275</v>
      </c>
      <c r="T1640" s="366">
        <v>208.65050847457678</v>
      </c>
      <c r="U1640" s="366">
        <v>3582.3757058823539</v>
      </c>
      <c r="V1640" s="366">
        <v>-2881.0366071428571</v>
      </c>
      <c r="W1640" s="366">
        <v>2209.8653389830506</v>
      </c>
      <c r="X1640" s="366">
        <v>-2133.1200406504058</v>
      </c>
      <c r="Y1640" s="366">
        <v>0</v>
      </c>
      <c r="Z1640" s="366">
        <v>288.93070161290416</v>
      </c>
      <c r="AA1640" s="366">
        <v>-250.70205600000008</v>
      </c>
      <c r="AB1640" s="366">
        <v>-1332.26953125</v>
      </c>
      <c r="AC1640" s="366">
        <v>2263.3295465587053</v>
      </c>
      <c r="AD1640" s="366">
        <v>-186.2824145299146</v>
      </c>
      <c r="AE1640" s="366">
        <v>1346.647904761905</v>
      </c>
      <c r="AF1640" s="411">
        <f t="shared" si="489"/>
        <v>3116.3890567003182</v>
      </c>
      <c r="AG1640" s="366">
        <v>10408.650508474577</v>
      </c>
      <c r="AH1640" s="366">
        <v>13230.375705882354</v>
      </c>
      <c r="AI1640" s="366">
        <v>6982.9633928571429</v>
      </c>
      <c r="AJ1640" s="366">
        <v>11929.865338983051</v>
      </c>
      <c r="AK1640" s="366">
        <v>7646.8799593495942</v>
      </c>
      <c r="AL1640" s="366">
        <v>9756</v>
      </c>
      <c r="AM1640" s="366">
        <v>9864.9307016129042</v>
      </c>
      <c r="AN1640" s="366">
        <v>8125.2979439999999</v>
      </c>
      <c r="AO1640" s="366">
        <v>7823.73046875</v>
      </c>
      <c r="AP1640" s="366">
        <v>11011.329546558705</v>
      </c>
      <c r="AQ1640" s="366">
        <v>8297.7175854700854</v>
      </c>
      <c r="AR1640" s="366">
        <v>9482.647904761905</v>
      </c>
      <c r="AS1640" s="411">
        <f t="shared" si="490"/>
        <v>114560.38905670033</v>
      </c>
      <c r="AT1640" s="411">
        <f t="shared" si="491"/>
        <v>69501.442036139852</v>
      </c>
      <c r="AU1640" s="411">
        <f t="shared" si="492"/>
        <v>14108.98150963184</v>
      </c>
      <c r="AV1640" s="411">
        <f t="shared" si="493"/>
        <v>30949.965510928629</v>
      </c>
      <c r="AW1640" s="366">
        <v>0</v>
      </c>
      <c r="AX1640" s="366">
        <v>0</v>
      </c>
      <c r="AY1640" s="366">
        <v>0</v>
      </c>
      <c r="AZ1640" s="366">
        <v>0</v>
      </c>
      <c r="BA1640" s="366">
        <v>0</v>
      </c>
      <c r="BB1640" s="366">
        <v>0</v>
      </c>
      <c r="BC1640" s="366">
        <v>0</v>
      </c>
      <c r="BD1640" s="366">
        <v>0</v>
      </c>
      <c r="BE1640" s="366">
        <v>0</v>
      </c>
      <c r="BF1640" s="366">
        <v>0</v>
      </c>
      <c r="BG1640" s="366">
        <v>0</v>
      </c>
      <c r="BH1640" s="366">
        <v>0</v>
      </c>
      <c r="BI1640" s="411">
        <f t="shared" si="494"/>
        <v>0</v>
      </c>
      <c r="BJ1640" s="366">
        <v>10408.650508474577</v>
      </c>
      <c r="BK1640" s="366">
        <v>13230.375705882354</v>
      </c>
      <c r="BL1640" s="366">
        <v>6982.9633928571429</v>
      </c>
      <c r="BM1640" s="366">
        <v>11929.865338983051</v>
      </c>
      <c r="BN1640" s="366">
        <v>7646.8799593495942</v>
      </c>
      <c r="BO1640" s="366">
        <v>9756</v>
      </c>
      <c r="BP1640" s="366">
        <v>9864.9307016129042</v>
      </c>
      <c r="BQ1640" s="366">
        <v>8125.2979439999999</v>
      </c>
      <c r="BR1640" s="366">
        <v>7823.73046875</v>
      </c>
      <c r="BS1640" s="366">
        <v>11011.329546558705</v>
      </c>
      <c r="BT1640" s="366">
        <v>8297.7175854700854</v>
      </c>
      <c r="BU1640" s="366">
        <v>9482.647904761905</v>
      </c>
      <c r="BV1640" s="411">
        <f t="shared" si="495"/>
        <v>114560.38905670033</v>
      </c>
      <c r="BW1640" s="366">
        <v>0</v>
      </c>
      <c r="BX1640" s="366">
        <v>0</v>
      </c>
      <c r="BY1640" s="366">
        <v>0</v>
      </c>
      <c r="BZ1640" s="366">
        <v>0</v>
      </c>
      <c r="CA1640" s="366">
        <v>0</v>
      </c>
      <c r="CB1640" s="366">
        <v>0</v>
      </c>
      <c r="CC1640" s="366">
        <v>0</v>
      </c>
      <c r="CD1640" s="366">
        <v>0</v>
      </c>
      <c r="CE1640" s="366">
        <v>0</v>
      </c>
      <c r="CF1640" s="366">
        <v>0</v>
      </c>
      <c r="CG1640" s="366">
        <v>0</v>
      </c>
      <c r="CH1640" s="366">
        <v>0</v>
      </c>
      <c r="CI1640" s="411">
        <f t="shared" si="496"/>
        <v>0</v>
      </c>
      <c r="CJ1640" s="366">
        <v>10408.650508474577</v>
      </c>
      <c r="CK1640" s="366">
        <v>13230.375705882354</v>
      </c>
      <c r="CL1640" s="366">
        <v>6982.9633928571429</v>
      </c>
      <c r="CM1640" s="366">
        <v>11929.865338983051</v>
      </c>
      <c r="CN1640" s="366">
        <v>7646.8799593495942</v>
      </c>
      <c r="CO1640" s="366">
        <v>9756</v>
      </c>
      <c r="CP1640" s="366">
        <v>9864.9307016129042</v>
      </c>
      <c r="CQ1640" s="366">
        <v>8125.2979439999999</v>
      </c>
      <c r="CR1640" s="366">
        <v>7823.73046875</v>
      </c>
      <c r="CS1640" s="366">
        <v>11011.329546558705</v>
      </c>
      <c r="CT1640" s="366">
        <v>8297.7175854700854</v>
      </c>
      <c r="CU1640" s="366">
        <v>9482.647904761905</v>
      </c>
      <c r="CV1640" s="411">
        <f t="shared" si="497"/>
        <v>114560.38905670033</v>
      </c>
      <c r="CW1640" s="366">
        <v>0</v>
      </c>
      <c r="CX1640" s="366">
        <v>0</v>
      </c>
      <c r="CY1640" s="366">
        <v>0</v>
      </c>
      <c r="CZ1640" s="366">
        <v>0</v>
      </c>
      <c r="DA1640" s="366">
        <v>0</v>
      </c>
      <c r="DB1640" s="366">
        <v>0</v>
      </c>
      <c r="DC1640" s="366">
        <v>0</v>
      </c>
      <c r="DD1640" s="366">
        <v>0</v>
      </c>
      <c r="DE1640" s="366">
        <v>0</v>
      </c>
      <c r="DF1640" s="366">
        <v>0</v>
      </c>
      <c r="DG1640" s="366">
        <v>0</v>
      </c>
      <c r="DH1640" s="366">
        <v>0</v>
      </c>
      <c r="DI1640" s="411">
        <f t="shared" si="498"/>
        <v>0</v>
      </c>
      <c r="DJ1640" s="366">
        <v>10408.650508474577</v>
      </c>
      <c r="DK1640" s="366">
        <v>13230.375705882354</v>
      </c>
      <c r="DL1640" s="366">
        <v>6982.9633928571429</v>
      </c>
      <c r="DM1640" s="366">
        <v>11929.865338983051</v>
      </c>
      <c r="DN1640" s="366">
        <v>7646.8799593495942</v>
      </c>
      <c r="DO1640" s="366">
        <v>9756</v>
      </c>
      <c r="DP1640" s="366">
        <v>9864.9307016129042</v>
      </c>
      <c r="DQ1640" s="366">
        <v>8125.2979439999999</v>
      </c>
      <c r="DR1640" s="366">
        <v>7823.73046875</v>
      </c>
      <c r="DS1640" s="366">
        <v>11011.329546558705</v>
      </c>
      <c r="DT1640" s="366">
        <v>8297.7175854700854</v>
      </c>
      <c r="DU1640" s="366">
        <v>9482.647904761905</v>
      </c>
      <c r="DV1640" s="411">
        <f t="shared" si="499"/>
        <v>114560.38905670033</v>
      </c>
      <c r="DW1640" s="366">
        <v>10408.650508474577</v>
      </c>
      <c r="DX1640" s="366">
        <v>13230.375705882354</v>
      </c>
      <c r="DY1640" s="366">
        <v>6982.9633928571429</v>
      </c>
      <c r="DZ1640" s="366">
        <v>11929.865338983051</v>
      </c>
      <c r="EA1640" s="366">
        <v>7646.8799593495942</v>
      </c>
      <c r="EB1640" s="366">
        <v>9756</v>
      </c>
      <c r="EC1640" s="366">
        <v>9864.9307016129042</v>
      </c>
      <c r="ED1640" s="366">
        <v>8125.2979439999999</v>
      </c>
      <c r="EE1640" s="366">
        <v>7823.73046875</v>
      </c>
      <c r="EF1640" s="366">
        <v>11011.329546558705</v>
      </c>
      <c r="EG1640" s="366">
        <v>8297.7175854700854</v>
      </c>
      <c r="EH1640" s="366">
        <v>9482.647904761905</v>
      </c>
      <c r="EI1640" s="411">
        <f t="shared" si="500"/>
        <v>114560.38905670033</v>
      </c>
      <c r="EK1640" s="411">
        <f t="shared" si="501"/>
        <v>114560.38905670031</v>
      </c>
      <c r="EL1640" s="7">
        <f t="shared" si="502"/>
        <v>0</v>
      </c>
    </row>
    <row r="1641" spans="1:142">
      <c r="A1641" s="365" t="str">
        <f t="shared" si="487"/>
        <v xml:space="preserve"> 333</v>
      </c>
      <c r="B1641" s="366" t="s">
        <v>1005</v>
      </c>
      <c r="C1641" s="366" t="s">
        <v>1218</v>
      </c>
      <c r="D1641" s="366">
        <v>10200</v>
      </c>
      <c r="E1641" s="366">
        <v>9648</v>
      </c>
      <c r="F1641" s="366">
        <v>9864</v>
      </c>
      <c r="G1641" s="366">
        <v>9720</v>
      </c>
      <c r="H1641" s="366">
        <v>9612</v>
      </c>
      <c r="I1641" s="366">
        <v>9756</v>
      </c>
      <c r="J1641" s="366">
        <v>9576</v>
      </c>
      <c r="K1641" s="366">
        <v>8376</v>
      </c>
      <c r="L1641" s="366">
        <v>9156</v>
      </c>
      <c r="M1641" s="366">
        <v>8748</v>
      </c>
      <c r="N1641" s="366">
        <v>8484</v>
      </c>
      <c r="O1641" s="366">
        <v>8136</v>
      </c>
      <c r="P1641" s="411">
        <f t="shared" si="488"/>
        <v>111276</v>
      </c>
      <c r="Q1641" s="411">
        <f t="shared" si="503"/>
        <v>68067.096774193546</v>
      </c>
      <c r="R1641" s="411">
        <f t="shared" si="504"/>
        <v>15315.110122358175</v>
      </c>
      <c r="S1641" s="411">
        <f t="shared" si="505"/>
        <v>27893.793103448275</v>
      </c>
      <c r="T1641" s="366">
        <v>208.65050847457678</v>
      </c>
      <c r="U1641" s="366">
        <v>3582.3757058823539</v>
      </c>
      <c r="V1641" s="366">
        <v>-2881.0366071428571</v>
      </c>
      <c r="W1641" s="366">
        <v>2209.8653389830506</v>
      </c>
      <c r="X1641" s="366">
        <v>-2096.4774878048775</v>
      </c>
      <c r="Y1641" s="366">
        <v>0</v>
      </c>
      <c r="Z1641" s="366">
        <v>288.93070161290416</v>
      </c>
      <c r="AA1641" s="366">
        <v>-250.70205600000008</v>
      </c>
      <c r="AB1641" s="366">
        <v>-1332.26953125</v>
      </c>
      <c r="AC1641" s="366">
        <v>2263.3295465587053</v>
      </c>
      <c r="AD1641" s="366">
        <v>-186.2824145299146</v>
      </c>
      <c r="AE1641" s="366">
        <v>1346.647904761905</v>
      </c>
      <c r="AF1641" s="411">
        <f t="shared" si="489"/>
        <v>3153.0316095458465</v>
      </c>
      <c r="AG1641" s="366">
        <v>10408.650508474577</v>
      </c>
      <c r="AH1641" s="366">
        <v>13230.375705882354</v>
      </c>
      <c r="AI1641" s="366">
        <v>6982.9633928571429</v>
      </c>
      <c r="AJ1641" s="366">
        <v>11929.865338983051</v>
      </c>
      <c r="AK1641" s="366">
        <v>7515.5225121951225</v>
      </c>
      <c r="AL1641" s="366">
        <v>9756</v>
      </c>
      <c r="AM1641" s="366">
        <v>9864.9307016129042</v>
      </c>
      <c r="AN1641" s="366">
        <v>8125.2979439999999</v>
      </c>
      <c r="AO1641" s="366">
        <v>7823.73046875</v>
      </c>
      <c r="AP1641" s="366">
        <v>11011.329546558705</v>
      </c>
      <c r="AQ1641" s="366">
        <v>8297.7175854700854</v>
      </c>
      <c r="AR1641" s="366">
        <v>9482.647904761905</v>
      </c>
      <c r="AS1641" s="514">
        <f t="shared" si="490"/>
        <v>114429.03160954585</v>
      </c>
      <c r="AT1641" s="514">
        <f t="shared" si="491"/>
        <v>69370.084588985381</v>
      </c>
      <c r="AU1641" s="514">
        <f t="shared" si="492"/>
        <v>14108.98150963184</v>
      </c>
      <c r="AV1641" s="514">
        <f t="shared" si="493"/>
        <v>30949.965510928629</v>
      </c>
      <c r="AW1641" s="366">
        <v>0</v>
      </c>
      <c r="AX1641" s="366">
        <v>0</v>
      </c>
      <c r="AY1641" s="366">
        <v>0</v>
      </c>
      <c r="AZ1641" s="366">
        <v>0</v>
      </c>
      <c r="BA1641" s="366">
        <v>0</v>
      </c>
      <c r="BB1641" s="366">
        <v>0</v>
      </c>
      <c r="BC1641" s="366">
        <v>0</v>
      </c>
      <c r="BD1641" s="366">
        <v>0</v>
      </c>
      <c r="BE1641" s="366">
        <v>0</v>
      </c>
      <c r="BF1641" s="366">
        <v>0</v>
      </c>
      <c r="BG1641" s="366">
        <v>0</v>
      </c>
      <c r="BH1641" s="366">
        <v>0</v>
      </c>
      <c r="BI1641" s="411">
        <f t="shared" si="494"/>
        <v>0</v>
      </c>
      <c r="BJ1641" s="366">
        <v>10408.650508474577</v>
      </c>
      <c r="BK1641" s="366">
        <v>13230.375705882354</v>
      </c>
      <c r="BL1641" s="366">
        <v>6982.9633928571429</v>
      </c>
      <c r="BM1641" s="366">
        <v>11929.865338983051</v>
      </c>
      <c r="BN1641" s="366">
        <v>7515.5225121951225</v>
      </c>
      <c r="BO1641" s="366">
        <v>9756</v>
      </c>
      <c r="BP1641" s="366">
        <v>9864.9307016129042</v>
      </c>
      <c r="BQ1641" s="366">
        <v>8125.2979439999999</v>
      </c>
      <c r="BR1641" s="366">
        <v>7823.73046875</v>
      </c>
      <c r="BS1641" s="366">
        <v>11011.329546558705</v>
      </c>
      <c r="BT1641" s="366">
        <v>8297.7175854700854</v>
      </c>
      <c r="BU1641" s="366">
        <v>9482.647904761905</v>
      </c>
      <c r="BV1641" s="411">
        <f t="shared" si="495"/>
        <v>114429.03160954585</v>
      </c>
      <c r="BW1641" s="366">
        <v>0</v>
      </c>
      <c r="BX1641" s="366">
        <v>0</v>
      </c>
      <c r="BY1641" s="366">
        <v>0</v>
      </c>
      <c r="BZ1641" s="366">
        <v>0</v>
      </c>
      <c r="CA1641" s="366">
        <v>0</v>
      </c>
      <c r="CB1641" s="366">
        <v>0</v>
      </c>
      <c r="CC1641" s="366">
        <v>0</v>
      </c>
      <c r="CD1641" s="366">
        <v>0</v>
      </c>
      <c r="CE1641" s="366">
        <v>0</v>
      </c>
      <c r="CF1641" s="366">
        <v>0</v>
      </c>
      <c r="CG1641" s="366">
        <v>0</v>
      </c>
      <c r="CH1641" s="366">
        <v>0</v>
      </c>
      <c r="CI1641" s="411">
        <f t="shared" si="496"/>
        <v>0</v>
      </c>
      <c r="CJ1641" s="366">
        <v>10408.650508474577</v>
      </c>
      <c r="CK1641" s="366">
        <v>13230.375705882354</v>
      </c>
      <c r="CL1641" s="366">
        <v>6982.9633928571429</v>
      </c>
      <c r="CM1641" s="366">
        <v>11929.865338983051</v>
      </c>
      <c r="CN1641" s="366">
        <v>7515.5225121951225</v>
      </c>
      <c r="CO1641" s="366">
        <v>9756</v>
      </c>
      <c r="CP1641" s="366">
        <v>9864.9307016129042</v>
      </c>
      <c r="CQ1641" s="366">
        <v>8125.2979439999999</v>
      </c>
      <c r="CR1641" s="366">
        <v>7823.73046875</v>
      </c>
      <c r="CS1641" s="366">
        <v>11011.329546558705</v>
      </c>
      <c r="CT1641" s="366">
        <v>8297.7175854700854</v>
      </c>
      <c r="CU1641" s="366">
        <v>9482.647904761905</v>
      </c>
      <c r="CV1641" s="411">
        <f t="shared" si="497"/>
        <v>114429.03160954585</v>
      </c>
      <c r="CW1641" s="366">
        <v>0</v>
      </c>
      <c r="CX1641" s="366">
        <v>0</v>
      </c>
      <c r="CY1641" s="366">
        <v>0</v>
      </c>
      <c r="CZ1641" s="366">
        <v>0</v>
      </c>
      <c r="DA1641" s="366">
        <v>0</v>
      </c>
      <c r="DB1641" s="366">
        <v>0</v>
      </c>
      <c r="DC1641" s="366">
        <v>0</v>
      </c>
      <c r="DD1641" s="366">
        <v>0</v>
      </c>
      <c r="DE1641" s="366">
        <v>0</v>
      </c>
      <c r="DF1641" s="366">
        <v>0</v>
      </c>
      <c r="DG1641" s="366">
        <v>0</v>
      </c>
      <c r="DH1641" s="366">
        <v>0</v>
      </c>
      <c r="DI1641" s="411">
        <f t="shared" si="498"/>
        <v>0</v>
      </c>
      <c r="DJ1641" s="366">
        <v>10408.650508474577</v>
      </c>
      <c r="DK1641" s="366">
        <v>13230.375705882354</v>
      </c>
      <c r="DL1641" s="366">
        <v>6982.9633928571429</v>
      </c>
      <c r="DM1641" s="366">
        <v>11929.865338983051</v>
      </c>
      <c r="DN1641" s="366">
        <v>7515.5225121951225</v>
      </c>
      <c r="DO1641" s="366">
        <v>9756</v>
      </c>
      <c r="DP1641" s="366">
        <v>9864.9307016129042</v>
      </c>
      <c r="DQ1641" s="366">
        <v>8125.2979439999999</v>
      </c>
      <c r="DR1641" s="366">
        <v>7823.73046875</v>
      </c>
      <c r="DS1641" s="366">
        <v>11011.329546558705</v>
      </c>
      <c r="DT1641" s="366">
        <v>8297.7175854700854</v>
      </c>
      <c r="DU1641" s="366">
        <v>9482.647904761905</v>
      </c>
      <c r="DV1641" s="411">
        <f t="shared" si="499"/>
        <v>114429.03160954585</v>
      </c>
      <c r="DW1641" s="366">
        <v>10408.650508474577</v>
      </c>
      <c r="DX1641" s="366">
        <v>13230.375705882354</v>
      </c>
      <c r="DY1641" s="366">
        <v>6982.9633928571429</v>
      </c>
      <c r="DZ1641" s="366">
        <v>11929.865338983051</v>
      </c>
      <c r="EA1641" s="366">
        <v>7515.5225121951225</v>
      </c>
      <c r="EB1641" s="366">
        <v>9756</v>
      </c>
      <c r="EC1641" s="366">
        <v>9864.9307016129042</v>
      </c>
      <c r="ED1641" s="366">
        <v>8125.2979439999999</v>
      </c>
      <c r="EE1641" s="366">
        <v>7823.73046875</v>
      </c>
      <c r="EF1641" s="366">
        <v>11011.329546558705</v>
      </c>
      <c r="EG1641" s="366">
        <v>8297.7175854700854</v>
      </c>
      <c r="EH1641" s="366">
        <v>9482.647904761905</v>
      </c>
      <c r="EI1641" s="411">
        <f t="shared" si="500"/>
        <v>114429.03160954585</v>
      </c>
      <c r="EK1641" s="411">
        <f t="shared" si="501"/>
        <v>114429.03160954584</v>
      </c>
      <c r="EL1641" s="7">
        <f t="shared" si="502"/>
        <v>0</v>
      </c>
    </row>
    <row r="1642" spans="1:142">
      <c r="A1642" s="365" t="str">
        <f t="shared" si="487"/>
        <v xml:space="preserve"> 333</v>
      </c>
      <c r="B1642" s="366" t="s">
        <v>1005</v>
      </c>
      <c r="C1642" s="366" t="s">
        <v>1233</v>
      </c>
      <c r="D1642" s="366">
        <v>4332</v>
      </c>
      <c r="E1642" s="366">
        <v>4332</v>
      </c>
      <c r="F1642" s="366">
        <v>3828</v>
      </c>
      <c r="G1642" s="366">
        <v>3672</v>
      </c>
      <c r="H1642" s="366">
        <v>3504</v>
      </c>
      <c r="I1642" s="366">
        <v>3696</v>
      </c>
      <c r="J1642" s="366">
        <v>3240</v>
      </c>
      <c r="K1642" s="366">
        <v>3576</v>
      </c>
      <c r="L1642" s="366">
        <v>3552</v>
      </c>
      <c r="M1642" s="366">
        <v>3684</v>
      </c>
      <c r="N1642" s="366">
        <v>3672</v>
      </c>
      <c r="O1642" s="366">
        <v>3732</v>
      </c>
      <c r="P1642" s="411">
        <f t="shared" si="488"/>
        <v>44820</v>
      </c>
      <c r="Q1642" s="411">
        <f t="shared" si="503"/>
        <v>26499.483870967742</v>
      </c>
      <c r="R1642" s="411">
        <f t="shared" si="504"/>
        <v>6252.6540600667413</v>
      </c>
      <c r="S1642" s="411">
        <f t="shared" si="505"/>
        <v>12067.862068965518</v>
      </c>
      <c r="T1642" s="366">
        <v>88.615098305084757</v>
      </c>
      <c r="U1642" s="366">
        <v>1608.5045147058827</v>
      </c>
      <c r="V1642" s="366">
        <v>-1118.066517857143</v>
      </c>
      <c r="W1642" s="366">
        <v>834.83801694915292</v>
      </c>
      <c r="X1642" s="366">
        <v>-764.25895934959362</v>
      </c>
      <c r="Y1642" s="366">
        <v>0</v>
      </c>
      <c r="Z1642" s="366">
        <v>97.758508064516263</v>
      </c>
      <c r="AA1642" s="366">
        <v>-107.03325600000016</v>
      </c>
      <c r="AB1642" s="366">
        <v>-516.84375</v>
      </c>
      <c r="AC1642" s="366">
        <v>953.14426720647771</v>
      </c>
      <c r="AD1642" s="366">
        <v>-80.625769230769038</v>
      </c>
      <c r="AE1642" s="366">
        <v>617.71017460317398</v>
      </c>
      <c r="AF1642" s="411">
        <f t="shared" si="489"/>
        <v>1613.7423273967825</v>
      </c>
      <c r="AG1642" s="366">
        <v>4420.6150983050848</v>
      </c>
      <c r="AH1642" s="366">
        <v>5940.5045147058827</v>
      </c>
      <c r="AI1642" s="366">
        <v>2709.933482142857</v>
      </c>
      <c r="AJ1642" s="366">
        <v>4506.8380169491529</v>
      </c>
      <c r="AK1642" s="366">
        <v>2739.7410406504064</v>
      </c>
      <c r="AL1642" s="366">
        <v>3696</v>
      </c>
      <c r="AM1642" s="366">
        <v>3337.7585080645163</v>
      </c>
      <c r="AN1642" s="366">
        <v>3468.9667439999998</v>
      </c>
      <c r="AO1642" s="366">
        <v>3035.15625</v>
      </c>
      <c r="AP1642" s="366">
        <v>4637.1442672064777</v>
      </c>
      <c r="AQ1642" s="366">
        <v>3591.374230769231</v>
      </c>
      <c r="AR1642" s="366">
        <v>4349.710174603174</v>
      </c>
      <c r="AS1642" s="514">
        <f t="shared" si="490"/>
        <v>46433.742327396787</v>
      </c>
      <c r="AT1642" s="514">
        <f t="shared" si="491"/>
        <v>27243.721031525496</v>
      </c>
      <c r="AU1642" s="514">
        <f t="shared" si="492"/>
        <v>5774.5081405337833</v>
      </c>
      <c r="AV1642" s="514">
        <f t="shared" si="493"/>
        <v>13415.513155337505</v>
      </c>
      <c r="AW1642" s="366">
        <v>0</v>
      </c>
      <c r="AX1642" s="366">
        <v>0</v>
      </c>
      <c r="AY1642" s="366">
        <v>0</v>
      </c>
      <c r="AZ1642" s="366">
        <v>0</v>
      </c>
      <c r="BA1642" s="366">
        <v>0</v>
      </c>
      <c r="BB1642" s="366">
        <v>0</v>
      </c>
      <c r="BC1642" s="366">
        <v>0</v>
      </c>
      <c r="BD1642" s="366">
        <v>0</v>
      </c>
      <c r="BE1642" s="366">
        <v>0</v>
      </c>
      <c r="BF1642" s="366">
        <v>0</v>
      </c>
      <c r="BG1642" s="366">
        <v>0</v>
      </c>
      <c r="BH1642" s="366">
        <v>0</v>
      </c>
      <c r="BI1642" s="411">
        <f t="shared" si="494"/>
        <v>0</v>
      </c>
      <c r="BJ1642" s="366">
        <v>4420.6150983050848</v>
      </c>
      <c r="BK1642" s="366">
        <v>5940.5045147058827</v>
      </c>
      <c r="BL1642" s="366">
        <v>2709.933482142857</v>
      </c>
      <c r="BM1642" s="366">
        <v>4506.8380169491529</v>
      </c>
      <c r="BN1642" s="366">
        <v>2739.7410406504064</v>
      </c>
      <c r="BO1642" s="366">
        <v>3696</v>
      </c>
      <c r="BP1642" s="366">
        <v>3337.7585080645163</v>
      </c>
      <c r="BQ1642" s="366">
        <v>3468.9667439999998</v>
      </c>
      <c r="BR1642" s="366">
        <v>3035.15625</v>
      </c>
      <c r="BS1642" s="366">
        <v>4637.1442672064777</v>
      </c>
      <c r="BT1642" s="366">
        <v>3591.374230769231</v>
      </c>
      <c r="BU1642" s="366">
        <v>4349.710174603174</v>
      </c>
      <c r="BV1642" s="411">
        <f t="shared" si="495"/>
        <v>46433.742327396787</v>
      </c>
      <c r="BW1642" s="366">
        <v>0</v>
      </c>
      <c r="BX1642" s="366">
        <v>0</v>
      </c>
      <c r="BY1642" s="366">
        <v>0</v>
      </c>
      <c r="BZ1642" s="366">
        <v>0</v>
      </c>
      <c r="CA1642" s="366">
        <v>0</v>
      </c>
      <c r="CB1642" s="366">
        <v>0</v>
      </c>
      <c r="CC1642" s="366">
        <v>0</v>
      </c>
      <c r="CD1642" s="366">
        <v>0</v>
      </c>
      <c r="CE1642" s="366">
        <v>0</v>
      </c>
      <c r="CF1642" s="366">
        <v>0</v>
      </c>
      <c r="CG1642" s="366">
        <v>0</v>
      </c>
      <c r="CH1642" s="366">
        <v>0</v>
      </c>
      <c r="CI1642" s="411">
        <f t="shared" si="496"/>
        <v>0</v>
      </c>
      <c r="CJ1642" s="366">
        <v>4420.6150983050848</v>
      </c>
      <c r="CK1642" s="366">
        <v>5940.5045147058827</v>
      </c>
      <c r="CL1642" s="366">
        <v>2709.933482142857</v>
      </c>
      <c r="CM1642" s="366">
        <v>4506.8380169491529</v>
      </c>
      <c r="CN1642" s="366">
        <v>2739.7410406504064</v>
      </c>
      <c r="CO1642" s="366">
        <v>3696</v>
      </c>
      <c r="CP1642" s="366">
        <v>3337.7585080645163</v>
      </c>
      <c r="CQ1642" s="366">
        <v>3468.9667439999998</v>
      </c>
      <c r="CR1642" s="366">
        <v>3035.15625</v>
      </c>
      <c r="CS1642" s="366">
        <v>4637.1442672064777</v>
      </c>
      <c r="CT1642" s="366">
        <v>3591.374230769231</v>
      </c>
      <c r="CU1642" s="366">
        <v>4349.710174603174</v>
      </c>
      <c r="CV1642" s="411">
        <f t="shared" si="497"/>
        <v>46433.742327396787</v>
      </c>
      <c r="CW1642" s="366">
        <v>0</v>
      </c>
      <c r="CX1642" s="366">
        <v>0</v>
      </c>
      <c r="CY1642" s="366">
        <v>0</v>
      </c>
      <c r="CZ1642" s="366">
        <v>0</v>
      </c>
      <c r="DA1642" s="366">
        <v>0</v>
      </c>
      <c r="DB1642" s="366">
        <v>0</v>
      </c>
      <c r="DC1642" s="366">
        <v>0</v>
      </c>
      <c r="DD1642" s="366">
        <v>0</v>
      </c>
      <c r="DE1642" s="366">
        <v>0</v>
      </c>
      <c r="DF1642" s="366">
        <v>0</v>
      </c>
      <c r="DG1642" s="366">
        <v>0</v>
      </c>
      <c r="DH1642" s="366">
        <v>0</v>
      </c>
      <c r="DI1642" s="411">
        <f t="shared" si="498"/>
        <v>0</v>
      </c>
      <c r="DJ1642" s="366">
        <v>4420.6150983050848</v>
      </c>
      <c r="DK1642" s="366">
        <v>5940.5045147058827</v>
      </c>
      <c r="DL1642" s="366">
        <v>2709.933482142857</v>
      </c>
      <c r="DM1642" s="366">
        <v>4506.8380169491529</v>
      </c>
      <c r="DN1642" s="366">
        <v>2739.7410406504064</v>
      </c>
      <c r="DO1642" s="366">
        <v>3696</v>
      </c>
      <c r="DP1642" s="366">
        <v>3337.7585080645163</v>
      </c>
      <c r="DQ1642" s="366">
        <v>3468.9667439999998</v>
      </c>
      <c r="DR1642" s="366">
        <v>3035.15625</v>
      </c>
      <c r="DS1642" s="366">
        <v>4637.1442672064777</v>
      </c>
      <c r="DT1642" s="366">
        <v>3591.374230769231</v>
      </c>
      <c r="DU1642" s="366">
        <v>4349.710174603174</v>
      </c>
      <c r="DV1642" s="411">
        <f t="shared" si="499"/>
        <v>46433.742327396787</v>
      </c>
      <c r="DW1642" s="366">
        <v>4420.6150983050848</v>
      </c>
      <c r="DX1642" s="366">
        <v>5940.5045147058827</v>
      </c>
      <c r="DY1642" s="366">
        <v>2709.933482142857</v>
      </c>
      <c r="DZ1642" s="366">
        <v>4506.8380169491529</v>
      </c>
      <c r="EA1642" s="366">
        <v>2739.7410406504064</v>
      </c>
      <c r="EB1642" s="366">
        <v>3696</v>
      </c>
      <c r="EC1642" s="366">
        <v>3337.7585080645163</v>
      </c>
      <c r="ED1642" s="366">
        <v>3468.9667439999998</v>
      </c>
      <c r="EE1642" s="366">
        <v>3035.15625</v>
      </c>
      <c r="EF1642" s="366">
        <v>4637.1442672064777</v>
      </c>
      <c r="EG1642" s="366">
        <v>3591.374230769231</v>
      </c>
      <c r="EH1642" s="366">
        <v>4349.710174603174</v>
      </c>
      <c r="EI1642" s="411">
        <f t="shared" si="500"/>
        <v>46433.742327396787</v>
      </c>
      <c r="EK1642" s="411">
        <f t="shared" si="501"/>
        <v>46433.74232739678</v>
      </c>
      <c r="EL1642" s="7">
        <f t="shared" si="502"/>
        <v>0</v>
      </c>
    </row>
    <row r="1643" spans="1:142">
      <c r="A1643" s="365" t="str">
        <f t="shared" si="487"/>
        <v xml:space="preserve"> 333</v>
      </c>
      <c r="B1643" s="366" t="s">
        <v>1005</v>
      </c>
      <c r="C1643" s="366" t="s">
        <v>1001</v>
      </c>
      <c r="D1643" s="366">
        <v>10200</v>
      </c>
      <c r="E1643" s="366">
        <v>9648</v>
      </c>
      <c r="F1643" s="366">
        <v>9864</v>
      </c>
      <c r="G1643" s="366">
        <v>9720</v>
      </c>
      <c r="H1643" s="366">
        <v>9612</v>
      </c>
      <c r="I1643" s="366">
        <v>9756</v>
      </c>
      <c r="J1643" s="366">
        <v>9576</v>
      </c>
      <c r="K1643" s="366">
        <v>8376</v>
      </c>
      <c r="L1643" s="366">
        <v>9156</v>
      </c>
      <c r="M1643" s="366">
        <v>8748</v>
      </c>
      <c r="N1643" s="366">
        <v>8484</v>
      </c>
      <c r="O1643" s="366">
        <v>8136</v>
      </c>
      <c r="P1643" s="411">
        <f t="shared" si="488"/>
        <v>111276</v>
      </c>
      <c r="Q1643" s="411">
        <f t="shared" si="503"/>
        <v>68067.096774193546</v>
      </c>
      <c r="R1643" s="411">
        <f t="shared" si="504"/>
        <v>15315.110122358175</v>
      </c>
      <c r="S1643" s="411">
        <f t="shared" si="505"/>
        <v>27893.793103448275</v>
      </c>
      <c r="T1643" s="366">
        <v>208.65050847457678</v>
      </c>
      <c r="U1643" s="366">
        <v>3582.3757058823539</v>
      </c>
      <c r="V1643" s="366">
        <v>-2881.0366071428571</v>
      </c>
      <c r="W1643" s="366">
        <v>2209.8653389830506</v>
      </c>
      <c r="X1643" s="366">
        <v>-2096.4774878048775</v>
      </c>
      <c r="Y1643" s="366">
        <v>0</v>
      </c>
      <c r="Z1643" s="366">
        <v>288.93070161290416</v>
      </c>
      <c r="AA1643" s="366">
        <v>-250.70205600000008</v>
      </c>
      <c r="AB1643" s="366">
        <v>-1332.26953125</v>
      </c>
      <c r="AC1643" s="366">
        <v>2263.3295465587053</v>
      </c>
      <c r="AD1643" s="366">
        <v>-186.2824145299146</v>
      </c>
      <c r="AE1643" s="366">
        <v>1346.647904761905</v>
      </c>
      <c r="AF1643" s="411">
        <f t="shared" si="489"/>
        <v>3153.0316095458465</v>
      </c>
      <c r="AG1643" s="366">
        <v>10408.650508474577</v>
      </c>
      <c r="AH1643" s="366">
        <v>13230.375705882354</v>
      </c>
      <c r="AI1643" s="366">
        <v>6982.9633928571429</v>
      </c>
      <c r="AJ1643" s="366">
        <v>11929.865338983051</v>
      </c>
      <c r="AK1643" s="366">
        <v>7515.5225121951225</v>
      </c>
      <c r="AL1643" s="366">
        <v>9756</v>
      </c>
      <c r="AM1643" s="366">
        <v>9864.9307016129042</v>
      </c>
      <c r="AN1643" s="366">
        <v>8125.2979439999999</v>
      </c>
      <c r="AO1643" s="366">
        <v>7823.73046875</v>
      </c>
      <c r="AP1643" s="366">
        <v>11011.329546558705</v>
      </c>
      <c r="AQ1643" s="366">
        <v>8297.7175854700854</v>
      </c>
      <c r="AR1643" s="366">
        <v>9482.647904761905</v>
      </c>
      <c r="AS1643" s="411">
        <f t="shared" si="490"/>
        <v>114429.03160954585</v>
      </c>
      <c r="AT1643" s="411">
        <f t="shared" si="491"/>
        <v>69370.084588985381</v>
      </c>
      <c r="AU1643" s="411">
        <f t="shared" si="492"/>
        <v>14108.98150963184</v>
      </c>
      <c r="AV1643" s="411">
        <f t="shared" si="493"/>
        <v>30949.965510928629</v>
      </c>
      <c r="AW1643" s="366">
        <v>0</v>
      </c>
      <c r="AX1643" s="366">
        <v>0</v>
      </c>
      <c r="AY1643" s="366">
        <v>0</v>
      </c>
      <c r="AZ1643" s="366">
        <v>0</v>
      </c>
      <c r="BA1643" s="366">
        <v>0</v>
      </c>
      <c r="BB1643" s="366">
        <v>0</v>
      </c>
      <c r="BC1643" s="366">
        <v>0</v>
      </c>
      <c r="BD1643" s="366">
        <v>0</v>
      </c>
      <c r="BE1643" s="366">
        <v>0</v>
      </c>
      <c r="BF1643" s="366">
        <v>0</v>
      </c>
      <c r="BG1643" s="366">
        <v>0</v>
      </c>
      <c r="BH1643" s="366">
        <v>0</v>
      </c>
      <c r="BI1643" s="411">
        <f t="shared" si="494"/>
        <v>0</v>
      </c>
      <c r="BJ1643" s="366">
        <v>10408.650508474577</v>
      </c>
      <c r="BK1643" s="366">
        <v>13230.375705882354</v>
      </c>
      <c r="BL1643" s="366">
        <v>6982.9633928571429</v>
      </c>
      <c r="BM1643" s="366">
        <v>11929.865338983051</v>
      </c>
      <c r="BN1643" s="366">
        <v>7515.5225121951225</v>
      </c>
      <c r="BO1643" s="366">
        <v>9756</v>
      </c>
      <c r="BP1643" s="366">
        <v>9864.9307016129042</v>
      </c>
      <c r="BQ1643" s="366">
        <v>8125.2979439999999</v>
      </c>
      <c r="BR1643" s="366">
        <v>7823.73046875</v>
      </c>
      <c r="BS1643" s="366">
        <v>11011.329546558705</v>
      </c>
      <c r="BT1643" s="366">
        <v>8297.7175854700854</v>
      </c>
      <c r="BU1643" s="366">
        <v>9482.647904761905</v>
      </c>
      <c r="BV1643" s="411">
        <f t="shared" si="495"/>
        <v>114429.03160954585</v>
      </c>
      <c r="BW1643" s="366">
        <v>0</v>
      </c>
      <c r="BX1643" s="366">
        <v>0</v>
      </c>
      <c r="BY1643" s="366">
        <v>0</v>
      </c>
      <c r="BZ1643" s="366">
        <v>0</v>
      </c>
      <c r="CA1643" s="366">
        <v>0</v>
      </c>
      <c r="CB1643" s="366">
        <v>0</v>
      </c>
      <c r="CC1643" s="366">
        <v>0</v>
      </c>
      <c r="CD1643" s="366">
        <v>0</v>
      </c>
      <c r="CE1643" s="366">
        <v>0</v>
      </c>
      <c r="CF1643" s="366">
        <v>0</v>
      </c>
      <c r="CG1643" s="366">
        <v>0</v>
      </c>
      <c r="CH1643" s="366">
        <v>0</v>
      </c>
      <c r="CI1643" s="411">
        <f t="shared" si="496"/>
        <v>0</v>
      </c>
      <c r="CJ1643" s="366">
        <v>10408.650508474577</v>
      </c>
      <c r="CK1643" s="366">
        <v>13230.375705882354</v>
      </c>
      <c r="CL1643" s="366">
        <v>6982.9633928571429</v>
      </c>
      <c r="CM1643" s="366">
        <v>11929.865338983051</v>
      </c>
      <c r="CN1643" s="366">
        <v>7515.5225121951225</v>
      </c>
      <c r="CO1643" s="366">
        <v>9756</v>
      </c>
      <c r="CP1643" s="366">
        <v>9864.9307016129042</v>
      </c>
      <c r="CQ1643" s="366">
        <v>8125.2979439999999</v>
      </c>
      <c r="CR1643" s="366">
        <v>7823.73046875</v>
      </c>
      <c r="CS1643" s="366">
        <v>11011.329546558705</v>
      </c>
      <c r="CT1643" s="366">
        <v>8297.7175854700854</v>
      </c>
      <c r="CU1643" s="366">
        <v>9482.647904761905</v>
      </c>
      <c r="CV1643" s="411">
        <f t="shared" si="497"/>
        <v>114429.03160954585</v>
      </c>
      <c r="CW1643" s="366">
        <v>0</v>
      </c>
      <c r="CX1643" s="366">
        <v>0</v>
      </c>
      <c r="CY1643" s="366">
        <v>0</v>
      </c>
      <c r="CZ1643" s="366">
        <v>0</v>
      </c>
      <c r="DA1643" s="366">
        <v>0</v>
      </c>
      <c r="DB1643" s="366">
        <v>0</v>
      </c>
      <c r="DC1643" s="366">
        <v>0</v>
      </c>
      <c r="DD1643" s="366">
        <v>0</v>
      </c>
      <c r="DE1643" s="366">
        <v>0</v>
      </c>
      <c r="DF1643" s="366">
        <v>0</v>
      </c>
      <c r="DG1643" s="366">
        <v>0</v>
      </c>
      <c r="DH1643" s="366">
        <v>0</v>
      </c>
      <c r="DI1643" s="411">
        <f t="shared" si="498"/>
        <v>0</v>
      </c>
      <c r="DJ1643" s="366">
        <v>10408.650508474577</v>
      </c>
      <c r="DK1643" s="366">
        <v>13230.375705882354</v>
      </c>
      <c r="DL1643" s="366">
        <v>6982.9633928571429</v>
      </c>
      <c r="DM1643" s="366">
        <v>11929.865338983051</v>
      </c>
      <c r="DN1643" s="366">
        <v>7515.5225121951225</v>
      </c>
      <c r="DO1643" s="366">
        <v>9756</v>
      </c>
      <c r="DP1643" s="366">
        <v>9864.9307016129042</v>
      </c>
      <c r="DQ1643" s="366">
        <v>8125.2979439999999</v>
      </c>
      <c r="DR1643" s="366">
        <v>7823.73046875</v>
      </c>
      <c r="DS1643" s="366">
        <v>11011.329546558705</v>
      </c>
      <c r="DT1643" s="366">
        <v>8297.7175854700854</v>
      </c>
      <c r="DU1643" s="366">
        <v>9482.647904761905</v>
      </c>
      <c r="DV1643" s="411">
        <f t="shared" si="499"/>
        <v>114429.03160954585</v>
      </c>
      <c r="DW1643" s="366">
        <v>10408.650508474577</v>
      </c>
      <c r="DX1643" s="366">
        <v>13230.375705882354</v>
      </c>
      <c r="DY1643" s="366">
        <v>6982.9633928571429</v>
      </c>
      <c r="DZ1643" s="366">
        <v>11929.865338983051</v>
      </c>
      <c r="EA1643" s="366">
        <v>7515.5225121951225</v>
      </c>
      <c r="EB1643" s="366">
        <v>9756</v>
      </c>
      <c r="EC1643" s="366">
        <v>9864.9307016129042</v>
      </c>
      <c r="ED1643" s="366">
        <v>8125.2979439999999</v>
      </c>
      <c r="EE1643" s="366">
        <v>7823.73046875</v>
      </c>
      <c r="EF1643" s="366">
        <v>11011.329546558705</v>
      </c>
      <c r="EG1643" s="366">
        <v>8297.7175854700854</v>
      </c>
      <c r="EH1643" s="366">
        <v>9482.647904761905</v>
      </c>
      <c r="EI1643" s="411">
        <f t="shared" si="500"/>
        <v>114429.03160954585</v>
      </c>
      <c r="EK1643" s="411">
        <f t="shared" si="501"/>
        <v>114429.03160954584</v>
      </c>
      <c r="EL1643" s="7">
        <f t="shared" si="502"/>
        <v>0</v>
      </c>
    </row>
    <row r="1644" spans="1:142">
      <c r="A1644" s="365" t="str">
        <f t="shared" si="487"/>
        <v xml:space="preserve"> 333</v>
      </c>
      <c r="B1644" s="366" t="s">
        <v>1005</v>
      </c>
      <c r="C1644" s="366" t="s">
        <v>1002</v>
      </c>
      <c r="D1644" s="366">
        <v>3540000</v>
      </c>
      <c r="E1644" s="366">
        <v>0</v>
      </c>
      <c r="F1644" s="366">
        <v>0</v>
      </c>
      <c r="G1644" s="366">
        <v>0</v>
      </c>
      <c r="H1644" s="366">
        <v>2952000</v>
      </c>
      <c r="I1644" s="366">
        <v>0</v>
      </c>
      <c r="J1644" s="366">
        <v>2976000</v>
      </c>
      <c r="K1644" s="366">
        <v>0</v>
      </c>
      <c r="L1644" s="366">
        <v>0</v>
      </c>
      <c r="M1644" s="366">
        <v>0</v>
      </c>
      <c r="N1644" s="366">
        <v>0</v>
      </c>
      <c r="O1644" s="366">
        <v>2268000</v>
      </c>
      <c r="P1644" s="411">
        <f t="shared" si="488"/>
        <v>11736000</v>
      </c>
      <c r="Q1644" s="411">
        <f t="shared" si="503"/>
        <v>9372000</v>
      </c>
      <c r="R1644" s="411">
        <f t="shared" si="504"/>
        <v>96000</v>
      </c>
      <c r="S1644" s="411">
        <f t="shared" si="505"/>
        <v>2268000</v>
      </c>
      <c r="T1644" s="366">
        <v>72414.000000000466</v>
      </c>
      <c r="U1644" s="366">
        <v>0</v>
      </c>
      <c r="V1644" s="366">
        <v>0</v>
      </c>
      <c r="W1644" s="366">
        <v>0</v>
      </c>
      <c r="X1644" s="366">
        <v>-643862</v>
      </c>
      <c r="Y1644" s="366">
        <v>0</v>
      </c>
      <c r="Z1644" s="366">
        <v>89793</v>
      </c>
      <c r="AA1644" s="366">
        <v>0</v>
      </c>
      <c r="AB1644" s="366">
        <v>0</v>
      </c>
      <c r="AC1644" s="366">
        <v>0</v>
      </c>
      <c r="AD1644" s="366">
        <v>0</v>
      </c>
      <c r="AE1644" s="366">
        <v>375393</v>
      </c>
      <c r="AF1644" s="411">
        <f t="shared" si="489"/>
        <v>-106261.99999999953</v>
      </c>
      <c r="AG1644" s="366">
        <v>3612414.0000000005</v>
      </c>
      <c r="AH1644" s="366">
        <v>0</v>
      </c>
      <c r="AI1644" s="366">
        <v>0</v>
      </c>
      <c r="AJ1644" s="366">
        <v>0</v>
      </c>
      <c r="AK1644" s="366">
        <v>2308138</v>
      </c>
      <c r="AL1644" s="366">
        <v>0</v>
      </c>
      <c r="AM1644" s="366">
        <v>3065793</v>
      </c>
      <c r="AN1644" s="366">
        <v>0</v>
      </c>
      <c r="AO1644" s="366">
        <v>0</v>
      </c>
      <c r="AP1644" s="366">
        <v>0</v>
      </c>
      <c r="AQ1644" s="366">
        <v>0</v>
      </c>
      <c r="AR1644" s="366">
        <v>2643393</v>
      </c>
      <c r="AS1644" s="411">
        <f t="shared" si="490"/>
        <v>11629738</v>
      </c>
      <c r="AT1644" s="411">
        <f t="shared" si="491"/>
        <v>8887448.4516129028</v>
      </c>
      <c r="AU1644" s="411">
        <f t="shared" si="492"/>
        <v>98896.548387096773</v>
      </c>
      <c r="AV1644" s="411">
        <f t="shared" si="493"/>
        <v>2643393</v>
      </c>
      <c r="AW1644" s="366">
        <v>0</v>
      </c>
      <c r="AX1644" s="366">
        <v>0</v>
      </c>
      <c r="AY1644" s="366">
        <v>0</v>
      </c>
      <c r="AZ1644" s="366">
        <v>0</v>
      </c>
      <c r="BA1644" s="366">
        <v>0</v>
      </c>
      <c r="BB1644" s="366">
        <v>0</v>
      </c>
      <c r="BC1644" s="366">
        <v>0</v>
      </c>
      <c r="BD1644" s="366">
        <v>0</v>
      </c>
      <c r="BE1644" s="366">
        <v>0</v>
      </c>
      <c r="BF1644" s="366">
        <v>0</v>
      </c>
      <c r="BG1644" s="366">
        <v>0</v>
      </c>
      <c r="BH1644" s="366">
        <v>0</v>
      </c>
      <c r="BI1644" s="411">
        <f t="shared" si="494"/>
        <v>0</v>
      </c>
      <c r="BJ1644" s="366">
        <v>3612414.0000000005</v>
      </c>
      <c r="BK1644" s="366">
        <v>0</v>
      </c>
      <c r="BL1644" s="366">
        <v>0</v>
      </c>
      <c r="BM1644" s="366">
        <v>0</v>
      </c>
      <c r="BN1644" s="366">
        <v>2308138</v>
      </c>
      <c r="BO1644" s="366">
        <v>0</v>
      </c>
      <c r="BP1644" s="366">
        <v>3065793</v>
      </c>
      <c r="BQ1644" s="366">
        <v>0</v>
      </c>
      <c r="BR1644" s="366">
        <v>0</v>
      </c>
      <c r="BS1644" s="366">
        <v>0</v>
      </c>
      <c r="BT1644" s="366">
        <v>0</v>
      </c>
      <c r="BU1644" s="366">
        <v>2643393</v>
      </c>
      <c r="BV1644" s="411">
        <f t="shared" si="495"/>
        <v>11629738</v>
      </c>
      <c r="BW1644" s="366">
        <v>0</v>
      </c>
      <c r="BX1644" s="366">
        <v>0</v>
      </c>
      <c r="BY1644" s="366">
        <v>0</v>
      </c>
      <c r="BZ1644" s="366">
        <v>0</v>
      </c>
      <c r="CA1644" s="366">
        <v>0</v>
      </c>
      <c r="CB1644" s="366">
        <v>0</v>
      </c>
      <c r="CC1644" s="366">
        <v>0</v>
      </c>
      <c r="CD1644" s="366">
        <v>0</v>
      </c>
      <c r="CE1644" s="366">
        <v>0</v>
      </c>
      <c r="CF1644" s="366">
        <v>0</v>
      </c>
      <c r="CG1644" s="366">
        <v>0</v>
      </c>
      <c r="CH1644" s="366">
        <v>0</v>
      </c>
      <c r="CI1644" s="411">
        <f t="shared" si="496"/>
        <v>0</v>
      </c>
      <c r="CJ1644" s="366">
        <v>3612414.0000000005</v>
      </c>
      <c r="CK1644" s="366">
        <v>0</v>
      </c>
      <c r="CL1644" s="366">
        <v>0</v>
      </c>
      <c r="CM1644" s="366">
        <v>0</v>
      </c>
      <c r="CN1644" s="366">
        <v>2308138</v>
      </c>
      <c r="CO1644" s="366">
        <v>0</v>
      </c>
      <c r="CP1644" s="366">
        <v>3065793</v>
      </c>
      <c r="CQ1644" s="366">
        <v>0</v>
      </c>
      <c r="CR1644" s="366">
        <v>0</v>
      </c>
      <c r="CS1644" s="366">
        <v>0</v>
      </c>
      <c r="CT1644" s="366">
        <v>0</v>
      </c>
      <c r="CU1644" s="366">
        <v>2643393</v>
      </c>
      <c r="CV1644" s="411">
        <f t="shared" si="497"/>
        <v>11629738</v>
      </c>
      <c r="CW1644" s="366">
        <v>0</v>
      </c>
      <c r="CX1644" s="366">
        <v>0</v>
      </c>
      <c r="CY1644" s="366">
        <v>0</v>
      </c>
      <c r="CZ1644" s="366">
        <v>0</v>
      </c>
      <c r="DA1644" s="366">
        <v>0</v>
      </c>
      <c r="DB1644" s="366">
        <v>0</v>
      </c>
      <c r="DC1644" s="366">
        <v>0</v>
      </c>
      <c r="DD1644" s="366">
        <v>0</v>
      </c>
      <c r="DE1644" s="366">
        <v>0</v>
      </c>
      <c r="DF1644" s="366">
        <v>0</v>
      </c>
      <c r="DG1644" s="366">
        <v>0</v>
      </c>
      <c r="DH1644" s="366">
        <v>0</v>
      </c>
      <c r="DI1644" s="411">
        <f t="shared" si="498"/>
        <v>0</v>
      </c>
      <c r="DJ1644" s="366">
        <v>3612414.0000000005</v>
      </c>
      <c r="DK1644" s="366">
        <v>0</v>
      </c>
      <c r="DL1644" s="366">
        <v>0</v>
      </c>
      <c r="DM1644" s="366">
        <v>0</v>
      </c>
      <c r="DN1644" s="366">
        <v>2308138</v>
      </c>
      <c r="DO1644" s="366">
        <v>0</v>
      </c>
      <c r="DP1644" s="366">
        <v>3065793</v>
      </c>
      <c r="DQ1644" s="366">
        <v>0</v>
      </c>
      <c r="DR1644" s="366">
        <v>0</v>
      </c>
      <c r="DS1644" s="366">
        <v>0</v>
      </c>
      <c r="DT1644" s="366">
        <v>0</v>
      </c>
      <c r="DU1644" s="366">
        <v>2643393</v>
      </c>
      <c r="DV1644" s="411">
        <f t="shared" si="499"/>
        <v>11629738</v>
      </c>
      <c r="DW1644" s="366">
        <v>3612414.0000000005</v>
      </c>
      <c r="DX1644" s="366">
        <v>0</v>
      </c>
      <c r="DY1644" s="366">
        <v>0</v>
      </c>
      <c r="DZ1644" s="366">
        <v>0</v>
      </c>
      <c r="EA1644" s="366">
        <v>2308138</v>
      </c>
      <c r="EB1644" s="366">
        <v>0</v>
      </c>
      <c r="EC1644" s="366">
        <v>3065793</v>
      </c>
      <c r="ED1644" s="366">
        <v>0</v>
      </c>
      <c r="EE1644" s="366">
        <v>0</v>
      </c>
      <c r="EF1644" s="366">
        <v>0</v>
      </c>
      <c r="EG1644" s="366">
        <v>0</v>
      </c>
      <c r="EH1644" s="366">
        <v>2643393</v>
      </c>
      <c r="EI1644" s="411">
        <f t="shared" si="500"/>
        <v>11629738</v>
      </c>
      <c r="EK1644" s="411">
        <f t="shared" si="501"/>
        <v>11629738</v>
      </c>
      <c r="EL1644" s="7">
        <f t="shared" si="502"/>
        <v>0</v>
      </c>
    </row>
    <row r="1645" spans="1:142">
      <c r="A1645" s="365" t="str">
        <f t="shared" si="487"/>
        <v xml:space="preserve"> 333</v>
      </c>
      <c r="B1645" s="366" t="s">
        <v>1005</v>
      </c>
      <c r="C1645" s="366" t="s">
        <v>1173</v>
      </c>
      <c r="D1645" s="366">
        <v>0</v>
      </c>
      <c r="E1645" s="366">
        <v>1</v>
      </c>
      <c r="F1645" s="366">
        <v>0</v>
      </c>
      <c r="G1645" s="366">
        <v>0</v>
      </c>
      <c r="H1645" s="366">
        <v>0</v>
      </c>
      <c r="I1645" s="366">
        <v>0</v>
      </c>
      <c r="J1645" s="366">
        <v>0</v>
      </c>
      <c r="K1645" s="366">
        <v>0</v>
      </c>
      <c r="L1645" s="366">
        <v>0</v>
      </c>
      <c r="M1645" s="366">
        <v>0</v>
      </c>
      <c r="N1645" s="366">
        <v>0</v>
      </c>
      <c r="O1645" s="366">
        <v>0</v>
      </c>
      <c r="P1645" s="411">
        <f t="shared" si="488"/>
        <v>1</v>
      </c>
      <c r="Q1645" s="411">
        <f t="shared" si="503"/>
        <v>1</v>
      </c>
      <c r="R1645" s="411">
        <f t="shared" si="504"/>
        <v>0</v>
      </c>
      <c r="S1645" s="411">
        <f t="shared" si="505"/>
        <v>0</v>
      </c>
      <c r="T1645" s="366">
        <v>0</v>
      </c>
      <c r="U1645" s="366">
        <v>0</v>
      </c>
      <c r="V1645" s="366">
        <v>0</v>
      </c>
      <c r="W1645" s="366">
        <v>0</v>
      </c>
      <c r="X1645" s="366">
        <v>0</v>
      </c>
      <c r="Y1645" s="366">
        <v>0</v>
      </c>
      <c r="Z1645" s="366">
        <v>0</v>
      </c>
      <c r="AA1645" s="366">
        <v>0</v>
      </c>
      <c r="AB1645" s="366">
        <v>0</v>
      </c>
      <c r="AC1645" s="366">
        <v>0</v>
      </c>
      <c r="AD1645" s="366">
        <v>0</v>
      </c>
      <c r="AE1645" s="366">
        <v>0</v>
      </c>
      <c r="AF1645" s="411">
        <f t="shared" si="489"/>
        <v>0</v>
      </c>
      <c r="AG1645" s="366">
        <v>0</v>
      </c>
      <c r="AH1645" s="366">
        <v>0</v>
      </c>
      <c r="AI1645" s="366">
        <v>0</v>
      </c>
      <c r="AJ1645" s="366">
        <v>0</v>
      </c>
      <c r="AK1645" s="366">
        <v>0</v>
      </c>
      <c r="AL1645" s="366">
        <v>0</v>
      </c>
      <c r="AM1645" s="366">
        <v>0</v>
      </c>
      <c r="AN1645" s="366">
        <v>0</v>
      </c>
      <c r="AO1645" s="366">
        <v>0</v>
      </c>
      <c r="AP1645" s="366">
        <v>0</v>
      </c>
      <c r="AQ1645" s="366">
        <v>0</v>
      </c>
      <c r="AR1645" s="366">
        <v>0</v>
      </c>
      <c r="AS1645" s="411">
        <f t="shared" si="490"/>
        <v>0</v>
      </c>
      <c r="AT1645" s="411">
        <f t="shared" si="491"/>
        <v>0</v>
      </c>
      <c r="AU1645" s="411">
        <f t="shared" si="492"/>
        <v>0</v>
      </c>
      <c r="AV1645" s="411">
        <f t="shared" si="493"/>
        <v>0</v>
      </c>
      <c r="AW1645" s="366">
        <v>0</v>
      </c>
      <c r="AX1645" s="366">
        <v>0</v>
      </c>
      <c r="AY1645" s="366">
        <v>0</v>
      </c>
      <c r="AZ1645" s="366">
        <v>0</v>
      </c>
      <c r="BA1645" s="366">
        <v>0</v>
      </c>
      <c r="BB1645" s="366">
        <v>0</v>
      </c>
      <c r="BC1645" s="366">
        <v>0</v>
      </c>
      <c r="BD1645" s="366">
        <v>0</v>
      </c>
      <c r="BE1645" s="366">
        <v>0</v>
      </c>
      <c r="BF1645" s="366">
        <v>0</v>
      </c>
      <c r="BG1645" s="366">
        <v>0</v>
      </c>
      <c r="BH1645" s="366">
        <v>0</v>
      </c>
      <c r="BI1645" s="411">
        <f t="shared" si="494"/>
        <v>0</v>
      </c>
      <c r="BJ1645" s="366">
        <v>0</v>
      </c>
      <c r="BK1645" s="366">
        <v>0</v>
      </c>
      <c r="BL1645" s="366">
        <v>0</v>
      </c>
      <c r="BM1645" s="366">
        <v>0</v>
      </c>
      <c r="BN1645" s="366">
        <v>0</v>
      </c>
      <c r="BO1645" s="366">
        <v>0</v>
      </c>
      <c r="BP1645" s="366">
        <v>0</v>
      </c>
      <c r="BQ1645" s="366">
        <v>0</v>
      </c>
      <c r="BR1645" s="366">
        <v>0</v>
      </c>
      <c r="BS1645" s="366">
        <v>0</v>
      </c>
      <c r="BT1645" s="366">
        <v>0</v>
      </c>
      <c r="BU1645" s="366">
        <v>0</v>
      </c>
      <c r="BV1645" s="411">
        <f t="shared" si="495"/>
        <v>0</v>
      </c>
      <c r="BW1645" s="366">
        <v>0</v>
      </c>
      <c r="BX1645" s="366">
        <v>0</v>
      </c>
      <c r="BY1645" s="366">
        <v>0</v>
      </c>
      <c r="BZ1645" s="366">
        <v>0</v>
      </c>
      <c r="CA1645" s="366">
        <v>0</v>
      </c>
      <c r="CB1645" s="366">
        <v>0</v>
      </c>
      <c r="CC1645" s="366">
        <v>0</v>
      </c>
      <c r="CD1645" s="366">
        <v>0</v>
      </c>
      <c r="CE1645" s="366">
        <v>0</v>
      </c>
      <c r="CF1645" s="366">
        <v>0</v>
      </c>
      <c r="CG1645" s="366">
        <v>0</v>
      </c>
      <c r="CH1645" s="366">
        <v>0</v>
      </c>
      <c r="CI1645" s="411">
        <f t="shared" si="496"/>
        <v>0</v>
      </c>
      <c r="CJ1645" s="366">
        <v>0</v>
      </c>
      <c r="CK1645" s="366">
        <v>0</v>
      </c>
      <c r="CL1645" s="366">
        <v>0</v>
      </c>
      <c r="CM1645" s="366">
        <v>0</v>
      </c>
      <c r="CN1645" s="366">
        <v>0</v>
      </c>
      <c r="CO1645" s="366">
        <v>0</v>
      </c>
      <c r="CP1645" s="366">
        <v>0</v>
      </c>
      <c r="CQ1645" s="366">
        <v>0</v>
      </c>
      <c r="CR1645" s="366">
        <v>0</v>
      </c>
      <c r="CS1645" s="366">
        <v>0</v>
      </c>
      <c r="CT1645" s="366">
        <v>0</v>
      </c>
      <c r="CU1645" s="366">
        <v>0</v>
      </c>
      <c r="CV1645" s="411">
        <f t="shared" si="497"/>
        <v>0</v>
      </c>
      <c r="CW1645" s="366">
        <v>0</v>
      </c>
      <c r="CX1645" s="366">
        <v>0</v>
      </c>
      <c r="CY1645" s="366">
        <v>0</v>
      </c>
      <c r="CZ1645" s="366">
        <v>0</v>
      </c>
      <c r="DA1645" s="366">
        <v>0</v>
      </c>
      <c r="DB1645" s="366">
        <v>0</v>
      </c>
      <c r="DC1645" s="366">
        <v>0</v>
      </c>
      <c r="DD1645" s="366">
        <v>0</v>
      </c>
      <c r="DE1645" s="366">
        <v>0</v>
      </c>
      <c r="DF1645" s="366">
        <v>0</v>
      </c>
      <c r="DG1645" s="366">
        <v>0</v>
      </c>
      <c r="DH1645" s="366">
        <v>0</v>
      </c>
      <c r="DI1645" s="411">
        <f t="shared" si="498"/>
        <v>0</v>
      </c>
      <c r="DJ1645" s="366">
        <v>0</v>
      </c>
      <c r="DK1645" s="366">
        <v>0</v>
      </c>
      <c r="DL1645" s="366">
        <v>0</v>
      </c>
      <c r="DM1645" s="366">
        <v>0</v>
      </c>
      <c r="DN1645" s="366">
        <v>0</v>
      </c>
      <c r="DO1645" s="366">
        <v>0</v>
      </c>
      <c r="DP1645" s="366">
        <v>0</v>
      </c>
      <c r="DQ1645" s="366">
        <v>0</v>
      </c>
      <c r="DR1645" s="366">
        <v>0</v>
      </c>
      <c r="DS1645" s="366">
        <v>0</v>
      </c>
      <c r="DT1645" s="366">
        <v>0</v>
      </c>
      <c r="DU1645" s="366">
        <v>0</v>
      </c>
      <c r="DV1645" s="411">
        <f t="shared" si="499"/>
        <v>0</v>
      </c>
      <c r="DW1645" s="366">
        <v>0</v>
      </c>
      <c r="DX1645" s="366">
        <v>0</v>
      </c>
      <c r="DY1645" s="366">
        <v>0</v>
      </c>
      <c r="DZ1645" s="366">
        <v>0</v>
      </c>
      <c r="EA1645" s="366">
        <v>0</v>
      </c>
      <c r="EB1645" s="366">
        <v>0</v>
      </c>
      <c r="EC1645" s="366">
        <v>0</v>
      </c>
      <c r="ED1645" s="366">
        <v>0</v>
      </c>
      <c r="EE1645" s="366">
        <v>0</v>
      </c>
      <c r="EF1645" s="366">
        <v>0</v>
      </c>
      <c r="EG1645" s="366">
        <v>0</v>
      </c>
      <c r="EH1645" s="366">
        <v>0</v>
      </c>
      <c r="EI1645" s="411">
        <f t="shared" si="500"/>
        <v>0</v>
      </c>
      <c r="EK1645" s="411">
        <f t="shared" si="501"/>
        <v>1</v>
      </c>
      <c r="EL1645" s="7">
        <f t="shared" si="502"/>
        <v>-1</v>
      </c>
    </row>
    <row r="1646" spans="1:142">
      <c r="A1646" s="365" t="str">
        <f t="shared" si="487"/>
        <v xml:space="preserve"> 333</v>
      </c>
      <c r="B1646" s="366" t="s">
        <v>1005</v>
      </c>
      <c r="C1646" s="366" t="s">
        <v>1237</v>
      </c>
      <c r="D1646" s="366">
        <v>1</v>
      </c>
      <c r="E1646" s="366">
        <v>1</v>
      </c>
      <c r="F1646" s="366">
        <v>1</v>
      </c>
      <c r="G1646" s="366">
        <v>1</v>
      </c>
      <c r="H1646" s="366">
        <v>1</v>
      </c>
      <c r="I1646" s="366">
        <v>1</v>
      </c>
      <c r="J1646" s="366">
        <v>1</v>
      </c>
      <c r="K1646" s="366">
        <v>1</v>
      </c>
      <c r="L1646" s="366">
        <v>1</v>
      </c>
      <c r="M1646" s="366">
        <v>1</v>
      </c>
      <c r="N1646" s="366">
        <v>1</v>
      </c>
      <c r="O1646" s="366">
        <v>1</v>
      </c>
      <c r="P1646" s="411">
        <f t="shared" si="488"/>
        <v>12</v>
      </c>
      <c r="Q1646" s="411">
        <f t="shared" si="503"/>
        <v>6.967741935483871</v>
      </c>
      <c r="R1646" s="411">
        <f t="shared" si="504"/>
        <v>1.7563959955506117</v>
      </c>
      <c r="S1646" s="411">
        <f t="shared" si="505"/>
        <v>3.2758620689655173</v>
      </c>
      <c r="T1646" s="366">
        <v>0</v>
      </c>
      <c r="U1646" s="366">
        <v>0</v>
      </c>
      <c r="V1646" s="366">
        <v>0</v>
      </c>
      <c r="W1646" s="366">
        <v>0</v>
      </c>
      <c r="X1646" s="366">
        <v>0</v>
      </c>
      <c r="Y1646" s="366">
        <v>0</v>
      </c>
      <c r="Z1646" s="366">
        <v>0</v>
      </c>
      <c r="AA1646" s="366">
        <v>0</v>
      </c>
      <c r="AB1646" s="366">
        <v>0</v>
      </c>
      <c r="AC1646" s="366">
        <v>0</v>
      </c>
      <c r="AD1646" s="366">
        <v>0</v>
      </c>
      <c r="AE1646" s="366">
        <v>0</v>
      </c>
      <c r="AF1646" s="411">
        <f t="shared" si="489"/>
        <v>0</v>
      </c>
      <c r="AG1646" s="366">
        <v>0</v>
      </c>
      <c r="AH1646" s="366">
        <v>0</v>
      </c>
      <c r="AI1646" s="366">
        <v>0</v>
      </c>
      <c r="AJ1646" s="366">
        <v>0</v>
      </c>
      <c r="AK1646" s="366">
        <v>0</v>
      </c>
      <c r="AL1646" s="366">
        <v>0</v>
      </c>
      <c r="AM1646" s="366">
        <v>0</v>
      </c>
      <c r="AN1646" s="366">
        <v>0</v>
      </c>
      <c r="AO1646" s="366">
        <v>0</v>
      </c>
      <c r="AP1646" s="366">
        <v>0</v>
      </c>
      <c r="AQ1646" s="366">
        <v>0</v>
      </c>
      <c r="AR1646" s="366">
        <v>0</v>
      </c>
      <c r="AS1646" s="411">
        <f t="shared" si="490"/>
        <v>0</v>
      </c>
      <c r="AT1646" s="411">
        <f t="shared" si="491"/>
        <v>0</v>
      </c>
      <c r="AU1646" s="411">
        <f t="shared" si="492"/>
        <v>0</v>
      </c>
      <c r="AV1646" s="411">
        <f t="shared" si="493"/>
        <v>0</v>
      </c>
      <c r="AW1646" s="366">
        <v>0</v>
      </c>
      <c r="AX1646" s="366">
        <v>0</v>
      </c>
      <c r="AY1646" s="366">
        <v>0</v>
      </c>
      <c r="AZ1646" s="366">
        <v>0</v>
      </c>
      <c r="BA1646" s="366">
        <v>0</v>
      </c>
      <c r="BB1646" s="366">
        <v>0</v>
      </c>
      <c r="BC1646" s="366">
        <v>0</v>
      </c>
      <c r="BD1646" s="366">
        <v>0</v>
      </c>
      <c r="BE1646" s="366">
        <v>0</v>
      </c>
      <c r="BF1646" s="366">
        <v>0</v>
      </c>
      <c r="BG1646" s="366">
        <v>0</v>
      </c>
      <c r="BH1646" s="366">
        <v>0</v>
      </c>
      <c r="BI1646" s="411">
        <f t="shared" si="494"/>
        <v>0</v>
      </c>
      <c r="BJ1646" s="366">
        <v>0</v>
      </c>
      <c r="BK1646" s="366">
        <v>0</v>
      </c>
      <c r="BL1646" s="366">
        <v>0</v>
      </c>
      <c r="BM1646" s="366">
        <v>0</v>
      </c>
      <c r="BN1646" s="366">
        <v>0</v>
      </c>
      <c r="BO1646" s="366">
        <v>0</v>
      </c>
      <c r="BP1646" s="366">
        <v>0</v>
      </c>
      <c r="BQ1646" s="366">
        <v>0</v>
      </c>
      <c r="BR1646" s="366">
        <v>0</v>
      </c>
      <c r="BS1646" s="366">
        <v>0</v>
      </c>
      <c r="BT1646" s="366">
        <v>0</v>
      </c>
      <c r="BU1646" s="366">
        <v>0</v>
      </c>
      <c r="BV1646" s="411">
        <f t="shared" si="495"/>
        <v>0</v>
      </c>
      <c r="BW1646" s="366">
        <v>0</v>
      </c>
      <c r="BX1646" s="366">
        <v>0</v>
      </c>
      <c r="BY1646" s="366">
        <v>0</v>
      </c>
      <c r="BZ1646" s="366">
        <v>0</v>
      </c>
      <c r="CA1646" s="366">
        <v>0</v>
      </c>
      <c r="CB1646" s="366">
        <v>0</v>
      </c>
      <c r="CC1646" s="366">
        <v>0</v>
      </c>
      <c r="CD1646" s="366">
        <v>0</v>
      </c>
      <c r="CE1646" s="366">
        <v>0</v>
      </c>
      <c r="CF1646" s="366">
        <v>0</v>
      </c>
      <c r="CG1646" s="366">
        <v>0</v>
      </c>
      <c r="CH1646" s="366">
        <v>0</v>
      </c>
      <c r="CI1646" s="411">
        <f t="shared" si="496"/>
        <v>0</v>
      </c>
      <c r="CJ1646" s="366">
        <v>0</v>
      </c>
      <c r="CK1646" s="366">
        <v>0</v>
      </c>
      <c r="CL1646" s="366">
        <v>0</v>
      </c>
      <c r="CM1646" s="366">
        <v>0</v>
      </c>
      <c r="CN1646" s="366">
        <v>0</v>
      </c>
      <c r="CO1646" s="366">
        <v>0</v>
      </c>
      <c r="CP1646" s="366">
        <v>0</v>
      </c>
      <c r="CQ1646" s="366">
        <v>0</v>
      </c>
      <c r="CR1646" s="366">
        <v>0</v>
      </c>
      <c r="CS1646" s="366">
        <v>0</v>
      </c>
      <c r="CT1646" s="366">
        <v>0</v>
      </c>
      <c r="CU1646" s="366">
        <v>0</v>
      </c>
      <c r="CV1646" s="411">
        <f t="shared" si="497"/>
        <v>0</v>
      </c>
      <c r="CW1646" s="366">
        <v>0</v>
      </c>
      <c r="CX1646" s="366">
        <v>0</v>
      </c>
      <c r="CY1646" s="366">
        <v>0</v>
      </c>
      <c r="CZ1646" s="366">
        <v>0</v>
      </c>
      <c r="DA1646" s="366">
        <v>0</v>
      </c>
      <c r="DB1646" s="366">
        <v>0</v>
      </c>
      <c r="DC1646" s="366">
        <v>0</v>
      </c>
      <c r="DD1646" s="366">
        <v>0</v>
      </c>
      <c r="DE1646" s="366">
        <v>0</v>
      </c>
      <c r="DF1646" s="366">
        <v>0</v>
      </c>
      <c r="DG1646" s="366">
        <v>0</v>
      </c>
      <c r="DH1646" s="366">
        <v>0</v>
      </c>
      <c r="DI1646" s="411">
        <f t="shared" si="498"/>
        <v>0</v>
      </c>
      <c r="DJ1646" s="366">
        <v>0</v>
      </c>
      <c r="DK1646" s="366">
        <v>0</v>
      </c>
      <c r="DL1646" s="366">
        <v>0</v>
      </c>
      <c r="DM1646" s="366">
        <v>0</v>
      </c>
      <c r="DN1646" s="366">
        <v>0</v>
      </c>
      <c r="DO1646" s="366">
        <v>0</v>
      </c>
      <c r="DP1646" s="366">
        <v>0</v>
      </c>
      <c r="DQ1646" s="366">
        <v>0</v>
      </c>
      <c r="DR1646" s="366">
        <v>0</v>
      </c>
      <c r="DS1646" s="366">
        <v>0</v>
      </c>
      <c r="DT1646" s="366">
        <v>0</v>
      </c>
      <c r="DU1646" s="366">
        <v>0</v>
      </c>
      <c r="DV1646" s="411">
        <f t="shared" si="499"/>
        <v>0</v>
      </c>
      <c r="DW1646" s="366">
        <v>0</v>
      </c>
      <c r="DX1646" s="366">
        <v>0</v>
      </c>
      <c r="DY1646" s="366">
        <v>0</v>
      </c>
      <c r="DZ1646" s="366">
        <v>0</v>
      </c>
      <c r="EA1646" s="366">
        <v>0</v>
      </c>
      <c r="EB1646" s="366">
        <v>0</v>
      </c>
      <c r="EC1646" s="366">
        <v>0</v>
      </c>
      <c r="ED1646" s="366">
        <v>0</v>
      </c>
      <c r="EE1646" s="366">
        <v>0</v>
      </c>
      <c r="EF1646" s="366">
        <v>0</v>
      </c>
      <c r="EG1646" s="366">
        <v>0</v>
      </c>
      <c r="EH1646" s="366">
        <v>0</v>
      </c>
      <c r="EI1646" s="411">
        <f t="shared" si="500"/>
        <v>0</v>
      </c>
      <c r="EK1646" s="411">
        <f t="shared" si="501"/>
        <v>12</v>
      </c>
      <c r="EL1646" s="7">
        <f t="shared" si="502"/>
        <v>-12</v>
      </c>
    </row>
    <row r="1647" spans="1:142">
      <c r="A1647" s="365" t="str">
        <f t="shared" si="487"/>
        <v xml:space="preserve"> 333</v>
      </c>
      <c r="B1647" s="366" t="s">
        <v>1005</v>
      </c>
      <c r="C1647" s="366" t="s">
        <v>1238</v>
      </c>
      <c r="D1647" s="366">
        <v>1</v>
      </c>
      <c r="E1647" s="366">
        <v>1</v>
      </c>
      <c r="F1647" s="366">
        <v>1</v>
      </c>
      <c r="G1647" s="366">
        <v>1</v>
      </c>
      <c r="H1647" s="366">
        <v>1</v>
      </c>
      <c r="I1647" s="366">
        <v>1</v>
      </c>
      <c r="J1647" s="366">
        <v>1</v>
      </c>
      <c r="K1647" s="366">
        <v>1</v>
      </c>
      <c r="L1647" s="366">
        <v>1</v>
      </c>
      <c r="M1647" s="366">
        <v>1</v>
      </c>
      <c r="N1647" s="366">
        <v>1</v>
      </c>
      <c r="O1647" s="366">
        <v>1</v>
      </c>
      <c r="P1647" s="411">
        <f t="shared" si="488"/>
        <v>12</v>
      </c>
      <c r="Q1647" s="411">
        <f t="shared" si="503"/>
        <v>6.967741935483871</v>
      </c>
      <c r="R1647" s="411">
        <f t="shared" si="504"/>
        <v>1.7563959955506117</v>
      </c>
      <c r="S1647" s="411">
        <f t="shared" si="505"/>
        <v>3.2758620689655173</v>
      </c>
      <c r="T1647" s="366">
        <v>0</v>
      </c>
      <c r="U1647" s="366">
        <v>0</v>
      </c>
      <c r="V1647" s="366">
        <v>0</v>
      </c>
      <c r="W1647" s="366">
        <v>0</v>
      </c>
      <c r="X1647" s="366">
        <v>0</v>
      </c>
      <c r="Y1647" s="366">
        <v>0</v>
      </c>
      <c r="Z1647" s="366">
        <v>0</v>
      </c>
      <c r="AA1647" s="366">
        <v>0</v>
      </c>
      <c r="AB1647" s="366">
        <v>0</v>
      </c>
      <c r="AC1647" s="366">
        <v>0</v>
      </c>
      <c r="AD1647" s="366">
        <v>0</v>
      </c>
      <c r="AE1647" s="366">
        <v>0</v>
      </c>
      <c r="AF1647" s="411">
        <f t="shared" si="489"/>
        <v>0</v>
      </c>
      <c r="AG1647" s="366">
        <v>0</v>
      </c>
      <c r="AH1647" s="366">
        <v>0</v>
      </c>
      <c r="AI1647" s="366">
        <v>0</v>
      </c>
      <c r="AJ1647" s="366">
        <v>0</v>
      </c>
      <c r="AK1647" s="366">
        <v>0</v>
      </c>
      <c r="AL1647" s="366">
        <v>0</v>
      </c>
      <c r="AM1647" s="366">
        <v>0</v>
      </c>
      <c r="AN1647" s="366">
        <v>0</v>
      </c>
      <c r="AO1647" s="366">
        <v>0</v>
      </c>
      <c r="AP1647" s="366">
        <v>0</v>
      </c>
      <c r="AQ1647" s="366">
        <v>0</v>
      </c>
      <c r="AR1647" s="366">
        <v>0</v>
      </c>
      <c r="AS1647" s="411">
        <f t="shared" si="490"/>
        <v>0</v>
      </c>
      <c r="AT1647" s="411">
        <f t="shared" si="491"/>
        <v>0</v>
      </c>
      <c r="AU1647" s="411">
        <f t="shared" si="492"/>
        <v>0</v>
      </c>
      <c r="AV1647" s="411">
        <f t="shared" si="493"/>
        <v>0</v>
      </c>
      <c r="AW1647" s="366">
        <v>0</v>
      </c>
      <c r="AX1647" s="366">
        <v>0</v>
      </c>
      <c r="AY1647" s="366">
        <v>0</v>
      </c>
      <c r="AZ1647" s="366">
        <v>0</v>
      </c>
      <c r="BA1647" s="366">
        <v>0</v>
      </c>
      <c r="BB1647" s="366">
        <v>0</v>
      </c>
      <c r="BC1647" s="366">
        <v>0</v>
      </c>
      <c r="BD1647" s="366">
        <v>0</v>
      </c>
      <c r="BE1647" s="366">
        <v>0</v>
      </c>
      <c r="BF1647" s="366">
        <v>0</v>
      </c>
      <c r="BG1647" s="366">
        <v>0</v>
      </c>
      <c r="BH1647" s="366">
        <v>0</v>
      </c>
      <c r="BI1647" s="411">
        <f t="shared" si="494"/>
        <v>0</v>
      </c>
      <c r="BJ1647" s="366">
        <v>0</v>
      </c>
      <c r="BK1647" s="366">
        <v>0</v>
      </c>
      <c r="BL1647" s="366">
        <v>0</v>
      </c>
      <c r="BM1647" s="366">
        <v>0</v>
      </c>
      <c r="BN1647" s="366">
        <v>0</v>
      </c>
      <c r="BO1647" s="366">
        <v>0</v>
      </c>
      <c r="BP1647" s="366">
        <v>0</v>
      </c>
      <c r="BQ1647" s="366">
        <v>0</v>
      </c>
      <c r="BR1647" s="366">
        <v>0</v>
      </c>
      <c r="BS1647" s="366">
        <v>0</v>
      </c>
      <c r="BT1647" s="366">
        <v>0</v>
      </c>
      <c r="BU1647" s="366">
        <v>0</v>
      </c>
      <c r="BV1647" s="411">
        <f t="shared" si="495"/>
        <v>0</v>
      </c>
      <c r="BW1647" s="366">
        <v>0</v>
      </c>
      <c r="BX1647" s="366">
        <v>0</v>
      </c>
      <c r="BY1647" s="366">
        <v>0</v>
      </c>
      <c r="BZ1647" s="366">
        <v>0</v>
      </c>
      <c r="CA1647" s="366">
        <v>0</v>
      </c>
      <c r="CB1647" s="366">
        <v>0</v>
      </c>
      <c r="CC1647" s="366">
        <v>0</v>
      </c>
      <c r="CD1647" s="366">
        <v>0</v>
      </c>
      <c r="CE1647" s="366">
        <v>0</v>
      </c>
      <c r="CF1647" s="366">
        <v>0</v>
      </c>
      <c r="CG1647" s="366">
        <v>0</v>
      </c>
      <c r="CH1647" s="366">
        <v>0</v>
      </c>
      <c r="CI1647" s="411">
        <f t="shared" si="496"/>
        <v>0</v>
      </c>
      <c r="CJ1647" s="366">
        <v>0</v>
      </c>
      <c r="CK1647" s="366">
        <v>0</v>
      </c>
      <c r="CL1647" s="366">
        <v>0</v>
      </c>
      <c r="CM1647" s="366">
        <v>0</v>
      </c>
      <c r="CN1647" s="366">
        <v>0</v>
      </c>
      <c r="CO1647" s="366">
        <v>0</v>
      </c>
      <c r="CP1647" s="366">
        <v>0</v>
      </c>
      <c r="CQ1647" s="366">
        <v>0</v>
      </c>
      <c r="CR1647" s="366">
        <v>0</v>
      </c>
      <c r="CS1647" s="366">
        <v>0</v>
      </c>
      <c r="CT1647" s="366">
        <v>0</v>
      </c>
      <c r="CU1647" s="366">
        <v>0</v>
      </c>
      <c r="CV1647" s="411">
        <f t="shared" si="497"/>
        <v>0</v>
      </c>
      <c r="CW1647" s="366">
        <v>0</v>
      </c>
      <c r="CX1647" s="366">
        <v>0</v>
      </c>
      <c r="CY1647" s="366">
        <v>0</v>
      </c>
      <c r="CZ1647" s="366">
        <v>0</v>
      </c>
      <c r="DA1647" s="366">
        <v>0</v>
      </c>
      <c r="DB1647" s="366">
        <v>0</v>
      </c>
      <c r="DC1647" s="366">
        <v>0</v>
      </c>
      <c r="DD1647" s="366">
        <v>0</v>
      </c>
      <c r="DE1647" s="366">
        <v>0</v>
      </c>
      <c r="DF1647" s="366">
        <v>0</v>
      </c>
      <c r="DG1647" s="366">
        <v>0</v>
      </c>
      <c r="DH1647" s="366">
        <v>0</v>
      </c>
      <c r="DI1647" s="411">
        <f t="shared" si="498"/>
        <v>0</v>
      </c>
      <c r="DJ1647" s="366">
        <v>0</v>
      </c>
      <c r="DK1647" s="366">
        <v>0</v>
      </c>
      <c r="DL1647" s="366">
        <v>0</v>
      </c>
      <c r="DM1647" s="366">
        <v>0</v>
      </c>
      <c r="DN1647" s="366">
        <v>0</v>
      </c>
      <c r="DO1647" s="366">
        <v>0</v>
      </c>
      <c r="DP1647" s="366">
        <v>0</v>
      </c>
      <c r="DQ1647" s="366">
        <v>0</v>
      </c>
      <c r="DR1647" s="366">
        <v>0</v>
      </c>
      <c r="DS1647" s="366">
        <v>0</v>
      </c>
      <c r="DT1647" s="366">
        <v>0</v>
      </c>
      <c r="DU1647" s="366">
        <v>0</v>
      </c>
      <c r="DV1647" s="411">
        <f t="shared" si="499"/>
        <v>0</v>
      </c>
      <c r="DW1647" s="366">
        <v>0</v>
      </c>
      <c r="DX1647" s="366">
        <v>0</v>
      </c>
      <c r="DY1647" s="366">
        <v>0</v>
      </c>
      <c r="DZ1647" s="366">
        <v>0</v>
      </c>
      <c r="EA1647" s="366">
        <v>0</v>
      </c>
      <c r="EB1647" s="366">
        <v>0</v>
      </c>
      <c r="EC1647" s="366">
        <v>0</v>
      </c>
      <c r="ED1647" s="366">
        <v>0</v>
      </c>
      <c r="EE1647" s="366">
        <v>0</v>
      </c>
      <c r="EF1647" s="366">
        <v>0</v>
      </c>
      <c r="EG1647" s="366">
        <v>0</v>
      </c>
      <c r="EH1647" s="366">
        <v>0</v>
      </c>
      <c r="EI1647" s="411">
        <f t="shared" si="500"/>
        <v>0</v>
      </c>
      <c r="EK1647" s="411">
        <f t="shared" si="501"/>
        <v>12</v>
      </c>
      <c r="EL1647" s="7">
        <f t="shared" si="502"/>
        <v>-12</v>
      </c>
    </row>
    <row r="1648" spans="1:142">
      <c r="A1648" s="365" t="str">
        <f t="shared" si="487"/>
        <v xml:space="preserve"> 333</v>
      </c>
      <c r="B1648" s="366" t="s">
        <v>1005</v>
      </c>
      <c r="C1648" s="366" t="s">
        <v>1187</v>
      </c>
      <c r="D1648" s="366">
        <v>1</v>
      </c>
      <c r="E1648" s="366">
        <v>1</v>
      </c>
      <c r="F1648" s="366">
        <v>1</v>
      </c>
      <c r="G1648" s="366">
        <v>1</v>
      </c>
      <c r="H1648" s="366">
        <v>1</v>
      </c>
      <c r="I1648" s="366">
        <v>1</v>
      </c>
      <c r="J1648" s="366">
        <v>1</v>
      </c>
      <c r="K1648" s="366">
        <v>1</v>
      </c>
      <c r="L1648" s="366">
        <v>1</v>
      </c>
      <c r="M1648" s="366">
        <v>1</v>
      </c>
      <c r="N1648" s="366">
        <v>1</v>
      </c>
      <c r="O1648" s="366">
        <v>1</v>
      </c>
      <c r="P1648" s="411">
        <f t="shared" si="488"/>
        <v>12</v>
      </c>
      <c r="Q1648" s="411">
        <f t="shared" si="503"/>
        <v>6.967741935483871</v>
      </c>
      <c r="R1648" s="411">
        <f t="shared" si="504"/>
        <v>1.7563959955506117</v>
      </c>
      <c r="S1648" s="411">
        <f t="shared" si="505"/>
        <v>3.2758620689655173</v>
      </c>
      <c r="T1648" s="366">
        <v>0</v>
      </c>
      <c r="U1648" s="366">
        <v>0</v>
      </c>
      <c r="V1648" s="366">
        <v>0</v>
      </c>
      <c r="W1648" s="366">
        <v>0</v>
      </c>
      <c r="X1648" s="366">
        <v>0</v>
      </c>
      <c r="Y1648" s="366">
        <v>0</v>
      </c>
      <c r="Z1648" s="366">
        <v>0</v>
      </c>
      <c r="AA1648" s="366">
        <v>0</v>
      </c>
      <c r="AB1648" s="366">
        <v>0</v>
      </c>
      <c r="AC1648" s="366">
        <v>0</v>
      </c>
      <c r="AD1648" s="366">
        <v>0</v>
      </c>
      <c r="AE1648" s="366">
        <v>0</v>
      </c>
      <c r="AF1648" s="411">
        <f t="shared" si="489"/>
        <v>0</v>
      </c>
      <c r="AG1648" s="366">
        <v>0</v>
      </c>
      <c r="AH1648" s="366">
        <v>0</v>
      </c>
      <c r="AI1648" s="366">
        <v>0</v>
      </c>
      <c r="AJ1648" s="366">
        <v>0</v>
      </c>
      <c r="AK1648" s="366">
        <v>0</v>
      </c>
      <c r="AL1648" s="366">
        <v>0</v>
      </c>
      <c r="AM1648" s="366">
        <v>0</v>
      </c>
      <c r="AN1648" s="366">
        <v>0</v>
      </c>
      <c r="AO1648" s="366">
        <v>0</v>
      </c>
      <c r="AP1648" s="366">
        <v>0</v>
      </c>
      <c r="AQ1648" s="366">
        <v>0</v>
      </c>
      <c r="AR1648" s="366">
        <v>0</v>
      </c>
      <c r="AS1648" s="411">
        <f t="shared" si="490"/>
        <v>0</v>
      </c>
      <c r="AT1648" s="411">
        <f t="shared" si="491"/>
        <v>0</v>
      </c>
      <c r="AU1648" s="411">
        <f t="shared" si="492"/>
        <v>0</v>
      </c>
      <c r="AV1648" s="411">
        <f t="shared" si="493"/>
        <v>0</v>
      </c>
      <c r="AW1648" s="366">
        <v>0</v>
      </c>
      <c r="AX1648" s="366">
        <v>0</v>
      </c>
      <c r="AY1648" s="366">
        <v>0</v>
      </c>
      <c r="AZ1648" s="366">
        <v>0</v>
      </c>
      <c r="BA1648" s="366">
        <v>0</v>
      </c>
      <c r="BB1648" s="366">
        <v>0</v>
      </c>
      <c r="BC1648" s="366">
        <v>0</v>
      </c>
      <c r="BD1648" s="366">
        <v>0</v>
      </c>
      <c r="BE1648" s="366">
        <v>0</v>
      </c>
      <c r="BF1648" s="366">
        <v>0</v>
      </c>
      <c r="BG1648" s="366">
        <v>0</v>
      </c>
      <c r="BH1648" s="366">
        <v>0</v>
      </c>
      <c r="BI1648" s="411">
        <f t="shared" si="494"/>
        <v>0</v>
      </c>
      <c r="BJ1648" s="366">
        <v>0</v>
      </c>
      <c r="BK1648" s="366">
        <v>0</v>
      </c>
      <c r="BL1648" s="366">
        <v>0</v>
      </c>
      <c r="BM1648" s="366">
        <v>0</v>
      </c>
      <c r="BN1648" s="366">
        <v>0</v>
      </c>
      <c r="BO1648" s="366">
        <v>0</v>
      </c>
      <c r="BP1648" s="366">
        <v>0</v>
      </c>
      <c r="BQ1648" s="366">
        <v>0</v>
      </c>
      <c r="BR1648" s="366">
        <v>0</v>
      </c>
      <c r="BS1648" s="366">
        <v>0</v>
      </c>
      <c r="BT1648" s="366">
        <v>0</v>
      </c>
      <c r="BU1648" s="366">
        <v>0</v>
      </c>
      <c r="BV1648" s="411">
        <f t="shared" si="495"/>
        <v>0</v>
      </c>
      <c r="BW1648" s="366">
        <v>0</v>
      </c>
      <c r="BX1648" s="366">
        <v>0</v>
      </c>
      <c r="BY1648" s="366">
        <v>0</v>
      </c>
      <c r="BZ1648" s="366">
        <v>0</v>
      </c>
      <c r="CA1648" s="366">
        <v>0</v>
      </c>
      <c r="CB1648" s="366">
        <v>0</v>
      </c>
      <c r="CC1648" s="366">
        <v>0</v>
      </c>
      <c r="CD1648" s="366">
        <v>0</v>
      </c>
      <c r="CE1648" s="366">
        <v>0</v>
      </c>
      <c r="CF1648" s="366">
        <v>0</v>
      </c>
      <c r="CG1648" s="366">
        <v>0</v>
      </c>
      <c r="CH1648" s="366">
        <v>0</v>
      </c>
      <c r="CI1648" s="411">
        <f t="shared" si="496"/>
        <v>0</v>
      </c>
      <c r="CJ1648" s="366">
        <v>0</v>
      </c>
      <c r="CK1648" s="366">
        <v>0</v>
      </c>
      <c r="CL1648" s="366">
        <v>0</v>
      </c>
      <c r="CM1648" s="366">
        <v>0</v>
      </c>
      <c r="CN1648" s="366">
        <v>0</v>
      </c>
      <c r="CO1648" s="366">
        <v>0</v>
      </c>
      <c r="CP1648" s="366">
        <v>0</v>
      </c>
      <c r="CQ1648" s="366">
        <v>0</v>
      </c>
      <c r="CR1648" s="366">
        <v>0</v>
      </c>
      <c r="CS1648" s="366">
        <v>0</v>
      </c>
      <c r="CT1648" s="366">
        <v>0</v>
      </c>
      <c r="CU1648" s="366">
        <v>0</v>
      </c>
      <c r="CV1648" s="411">
        <f t="shared" si="497"/>
        <v>0</v>
      </c>
      <c r="CW1648" s="366">
        <v>0</v>
      </c>
      <c r="CX1648" s="366">
        <v>0</v>
      </c>
      <c r="CY1648" s="366">
        <v>0</v>
      </c>
      <c r="CZ1648" s="366">
        <v>0</v>
      </c>
      <c r="DA1648" s="366">
        <v>0</v>
      </c>
      <c r="DB1648" s="366">
        <v>0</v>
      </c>
      <c r="DC1648" s="366">
        <v>0</v>
      </c>
      <c r="DD1648" s="366">
        <v>0</v>
      </c>
      <c r="DE1648" s="366">
        <v>0</v>
      </c>
      <c r="DF1648" s="366">
        <v>0</v>
      </c>
      <c r="DG1648" s="366">
        <v>0</v>
      </c>
      <c r="DH1648" s="366">
        <v>0</v>
      </c>
      <c r="DI1648" s="411">
        <f t="shared" si="498"/>
        <v>0</v>
      </c>
      <c r="DJ1648" s="366">
        <v>0</v>
      </c>
      <c r="DK1648" s="366">
        <v>0</v>
      </c>
      <c r="DL1648" s="366">
        <v>0</v>
      </c>
      <c r="DM1648" s="366">
        <v>0</v>
      </c>
      <c r="DN1648" s="366">
        <v>0</v>
      </c>
      <c r="DO1648" s="366">
        <v>0</v>
      </c>
      <c r="DP1648" s="366">
        <v>0</v>
      </c>
      <c r="DQ1648" s="366">
        <v>0</v>
      </c>
      <c r="DR1648" s="366">
        <v>0</v>
      </c>
      <c r="DS1648" s="366">
        <v>0</v>
      </c>
      <c r="DT1648" s="366">
        <v>0</v>
      </c>
      <c r="DU1648" s="366">
        <v>0</v>
      </c>
      <c r="DV1648" s="411">
        <f t="shared" si="499"/>
        <v>0</v>
      </c>
      <c r="DW1648" s="366">
        <v>0</v>
      </c>
      <c r="DX1648" s="366">
        <v>0</v>
      </c>
      <c r="DY1648" s="366">
        <v>0</v>
      </c>
      <c r="DZ1648" s="366">
        <v>0</v>
      </c>
      <c r="EA1648" s="366">
        <v>0</v>
      </c>
      <c r="EB1648" s="366">
        <v>0</v>
      </c>
      <c r="EC1648" s="366">
        <v>0</v>
      </c>
      <c r="ED1648" s="366">
        <v>0</v>
      </c>
      <c r="EE1648" s="366">
        <v>0</v>
      </c>
      <c r="EF1648" s="366">
        <v>0</v>
      </c>
      <c r="EG1648" s="366">
        <v>0</v>
      </c>
      <c r="EH1648" s="366">
        <v>0</v>
      </c>
      <c r="EI1648" s="411">
        <f t="shared" si="500"/>
        <v>0</v>
      </c>
      <c r="EK1648" s="411">
        <f t="shared" si="501"/>
        <v>12</v>
      </c>
      <c r="EL1648" s="7">
        <f t="shared" si="502"/>
        <v>-12</v>
      </c>
    </row>
    <row r="1649" spans="1:142">
      <c r="A1649" s="365" t="str">
        <f t="shared" si="487"/>
        <v xml:space="preserve"> 356</v>
      </c>
      <c r="B1649" s="366" t="s">
        <v>1006</v>
      </c>
      <c r="C1649" s="366" t="s">
        <v>1167</v>
      </c>
      <c r="D1649" s="366">
        <v>5</v>
      </c>
      <c r="E1649" s="366">
        <v>5</v>
      </c>
      <c r="F1649" s="366">
        <v>5</v>
      </c>
      <c r="G1649" s="366">
        <v>5</v>
      </c>
      <c r="H1649" s="366">
        <v>5</v>
      </c>
      <c r="I1649" s="366">
        <v>5</v>
      </c>
      <c r="J1649" s="366">
        <v>5</v>
      </c>
      <c r="K1649" s="366">
        <v>5</v>
      </c>
      <c r="L1649" s="366">
        <v>5</v>
      </c>
      <c r="M1649" s="366">
        <v>5</v>
      </c>
      <c r="N1649" s="366">
        <v>5</v>
      </c>
      <c r="O1649" s="366">
        <v>5</v>
      </c>
      <c r="P1649" s="411">
        <f t="shared" si="488"/>
        <v>60</v>
      </c>
      <c r="Q1649" s="411">
        <f t="shared" si="503"/>
        <v>34.838709677419352</v>
      </c>
      <c r="R1649" s="411">
        <f t="shared" si="504"/>
        <v>8.7819799777530587</v>
      </c>
      <c r="S1649" s="411">
        <f t="shared" si="505"/>
        <v>16.379310344827587</v>
      </c>
      <c r="T1649" s="366">
        <v>0</v>
      </c>
      <c r="U1649" s="366">
        <v>0</v>
      </c>
      <c r="V1649" s="366">
        <v>0</v>
      </c>
      <c r="W1649" s="366">
        <v>0</v>
      </c>
      <c r="X1649" s="366">
        <v>0</v>
      </c>
      <c r="Y1649" s="366">
        <v>0</v>
      </c>
      <c r="Z1649" s="366">
        <v>0</v>
      </c>
      <c r="AA1649" s="366">
        <v>0</v>
      </c>
      <c r="AB1649" s="366">
        <v>0</v>
      </c>
      <c r="AC1649" s="366">
        <v>0</v>
      </c>
      <c r="AD1649" s="366">
        <v>0</v>
      </c>
      <c r="AE1649" s="366">
        <v>0</v>
      </c>
      <c r="AF1649" s="411">
        <f t="shared" si="489"/>
        <v>0</v>
      </c>
      <c r="AG1649" s="366">
        <v>5</v>
      </c>
      <c r="AH1649" s="366">
        <v>5</v>
      </c>
      <c r="AI1649" s="366">
        <v>5</v>
      </c>
      <c r="AJ1649" s="366">
        <v>5</v>
      </c>
      <c r="AK1649" s="366">
        <v>5</v>
      </c>
      <c r="AL1649" s="366">
        <v>5</v>
      </c>
      <c r="AM1649" s="366">
        <v>5</v>
      </c>
      <c r="AN1649" s="366">
        <v>5</v>
      </c>
      <c r="AO1649" s="366">
        <v>5</v>
      </c>
      <c r="AP1649" s="366">
        <v>5</v>
      </c>
      <c r="AQ1649" s="366">
        <v>5</v>
      </c>
      <c r="AR1649" s="366">
        <v>5</v>
      </c>
      <c r="AS1649" s="411">
        <f t="shared" si="490"/>
        <v>60</v>
      </c>
      <c r="AT1649" s="411">
        <f t="shared" si="491"/>
        <v>34.838709677419352</v>
      </c>
      <c r="AU1649" s="411">
        <f t="shared" si="492"/>
        <v>8.7819799777530587</v>
      </c>
      <c r="AV1649" s="411">
        <f t="shared" si="493"/>
        <v>16.379310344827587</v>
      </c>
      <c r="AW1649" s="366">
        <v>0</v>
      </c>
      <c r="AX1649" s="366">
        <v>0</v>
      </c>
      <c r="AY1649" s="366">
        <v>0</v>
      </c>
      <c r="AZ1649" s="366">
        <v>0</v>
      </c>
      <c r="BA1649" s="366">
        <v>0</v>
      </c>
      <c r="BB1649" s="366">
        <v>0</v>
      </c>
      <c r="BC1649" s="366">
        <v>0</v>
      </c>
      <c r="BD1649" s="366">
        <v>0</v>
      </c>
      <c r="BE1649" s="366">
        <v>0</v>
      </c>
      <c r="BF1649" s="366">
        <v>0</v>
      </c>
      <c r="BG1649" s="366">
        <v>0</v>
      </c>
      <c r="BH1649" s="366">
        <v>0</v>
      </c>
      <c r="BI1649" s="411">
        <f t="shared" si="494"/>
        <v>0</v>
      </c>
      <c r="BJ1649" s="366">
        <v>5</v>
      </c>
      <c r="BK1649" s="366">
        <v>5</v>
      </c>
      <c r="BL1649" s="366">
        <v>5</v>
      </c>
      <c r="BM1649" s="366">
        <v>5</v>
      </c>
      <c r="BN1649" s="366">
        <v>5</v>
      </c>
      <c r="BO1649" s="366">
        <v>5</v>
      </c>
      <c r="BP1649" s="366">
        <v>5</v>
      </c>
      <c r="BQ1649" s="366">
        <v>5</v>
      </c>
      <c r="BR1649" s="366">
        <v>5</v>
      </c>
      <c r="BS1649" s="366">
        <v>5</v>
      </c>
      <c r="BT1649" s="366">
        <v>5</v>
      </c>
      <c r="BU1649" s="366">
        <v>5</v>
      </c>
      <c r="BV1649" s="411">
        <f t="shared" si="495"/>
        <v>60</v>
      </c>
      <c r="BW1649" s="366">
        <v>0</v>
      </c>
      <c r="BX1649" s="366">
        <v>0</v>
      </c>
      <c r="BY1649" s="366">
        <v>0</v>
      </c>
      <c r="BZ1649" s="366">
        <v>0</v>
      </c>
      <c r="CA1649" s="366">
        <v>0</v>
      </c>
      <c r="CB1649" s="366">
        <v>0</v>
      </c>
      <c r="CC1649" s="366">
        <v>0</v>
      </c>
      <c r="CD1649" s="366">
        <v>0</v>
      </c>
      <c r="CE1649" s="366">
        <v>0</v>
      </c>
      <c r="CF1649" s="366">
        <v>0</v>
      </c>
      <c r="CG1649" s="366">
        <v>0</v>
      </c>
      <c r="CH1649" s="366">
        <v>0</v>
      </c>
      <c r="CI1649" s="411">
        <f t="shared" si="496"/>
        <v>0</v>
      </c>
      <c r="CJ1649" s="366">
        <v>5</v>
      </c>
      <c r="CK1649" s="366">
        <v>5</v>
      </c>
      <c r="CL1649" s="366">
        <v>5</v>
      </c>
      <c r="CM1649" s="366">
        <v>5</v>
      </c>
      <c r="CN1649" s="366">
        <v>5</v>
      </c>
      <c r="CO1649" s="366">
        <v>5</v>
      </c>
      <c r="CP1649" s="366">
        <v>5</v>
      </c>
      <c r="CQ1649" s="366">
        <v>5</v>
      </c>
      <c r="CR1649" s="366">
        <v>5</v>
      </c>
      <c r="CS1649" s="366">
        <v>5</v>
      </c>
      <c r="CT1649" s="366">
        <v>5</v>
      </c>
      <c r="CU1649" s="366">
        <v>5</v>
      </c>
      <c r="CV1649" s="411">
        <f t="shared" si="497"/>
        <v>60</v>
      </c>
      <c r="CW1649" s="366">
        <v>0</v>
      </c>
      <c r="CX1649" s="366">
        <v>0</v>
      </c>
      <c r="CY1649" s="366">
        <v>0</v>
      </c>
      <c r="CZ1649" s="366">
        <v>0</v>
      </c>
      <c r="DA1649" s="366">
        <v>0</v>
      </c>
      <c r="DB1649" s="366">
        <v>0</v>
      </c>
      <c r="DC1649" s="366">
        <v>0</v>
      </c>
      <c r="DD1649" s="366">
        <v>0</v>
      </c>
      <c r="DE1649" s="366">
        <v>0</v>
      </c>
      <c r="DF1649" s="366">
        <v>0</v>
      </c>
      <c r="DG1649" s="366">
        <v>0</v>
      </c>
      <c r="DH1649" s="366">
        <v>0</v>
      </c>
      <c r="DI1649" s="411">
        <f t="shared" si="498"/>
        <v>0</v>
      </c>
      <c r="DJ1649" s="366">
        <v>5</v>
      </c>
      <c r="DK1649" s="366">
        <v>5</v>
      </c>
      <c r="DL1649" s="366">
        <v>5</v>
      </c>
      <c r="DM1649" s="366">
        <v>5</v>
      </c>
      <c r="DN1649" s="366">
        <v>5</v>
      </c>
      <c r="DO1649" s="366">
        <v>5</v>
      </c>
      <c r="DP1649" s="366">
        <v>5</v>
      </c>
      <c r="DQ1649" s="366">
        <v>5</v>
      </c>
      <c r="DR1649" s="366">
        <v>5</v>
      </c>
      <c r="DS1649" s="366">
        <v>5</v>
      </c>
      <c r="DT1649" s="366">
        <v>5</v>
      </c>
      <c r="DU1649" s="366">
        <v>5</v>
      </c>
      <c r="DV1649" s="411">
        <f t="shared" si="499"/>
        <v>60</v>
      </c>
      <c r="DW1649" s="366">
        <v>5</v>
      </c>
      <c r="DX1649" s="366">
        <v>5</v>
      </c>
      <c r="DY1649" s="366">
        <v>5</v>
      </c>
      <c r="DZ1649" s="366">
        <v>5</v>
      </c>
      <c r="EA1649" s="366">
        <v>5</v>
      </c>
      <c r="EB1649" s="366">
        <v>5</v>
      </c>
      <c r="EC1649" s="366">
        <v>5</v>
      </c>
      <c r="ED1649" s="366">
        <v>5</v>
      </c>
      <c r="EE1649" s="366">
        <v>5</v>
      </c>
      <c r="EF1649" s="366">
        <v>5</v>
      </c>
      <c r="EG1649" s="366">
        <v>5</v>
      </c>
      <c r="EH1649" s="366">
        <v>5</v>
      </c>
      <c r="EI1649" s="411">
        <f t="shared" si="500"/>
        <v>60</v>
      </c>
      <c r="EK1649" s="411">
        <f t="shared" si="501"/>
        <v>60</v>
      </c>
      <c r="EL1649" s="7">
        <f t="shared" si="502"/>
        <v>0</v>
      </c>
    </row>
    <row r="1650" spans="1:142">
      <c r="A1650" s="365" t="str">
        <f t="shared" si="487"/>
        <v xml:space="preserve"> 356</v>
      </c>
      <c r="B1650" s="366" t="s">
        <v>1006</v>
      </c>
      <c r="C1650" s="366" t="s">
        <v>1168</v>
      </c>
      <c r="D1650" s="366">
        <v>1621440</v>
      </c>
      <c r="E1650" s="366">
        <v>1656720</v>
      </c>
      <c r="F1650" s="366">
        <v>1628640</v>
      </c>
      <c r="G1650" s="366">
        <v>1717200</v>
      </c>
      <c r="H1650" s="366">
        <v>1481760</v>
      </c>
      <c r="I1650" s="366">
        <v>1539360</v>
      </c>
      <c r="J1650" s="366">
        <v>1869840</v>
      </c>
      <c r="K1650" s="366">
        <v>1807920</v>
      </c>
      <c r="L1650" s="366">
        <v>1746720</v>
      </c>
      <c r="M1650" s="366">
        <v>1568880</v>
      </c>
      <c r="N1650" s="366">
        <v>1488960</v>
      </c>
      <c r="O1650" s="366">
        <v>1472400</v>
      </c>
      <c r="P1650" s="411">
        <f t="shared" si="488"/>
        <v>19599840</v>
      </c>
      <c r="Q1650" s="411">
        <f t="shared" si="503"/>
        <v>11454642.580645161</v>
      </c>
      <c r="R1650" s="411">
        <f t="shared" si="504"/>
        <v>3133103.6262513902</v>
      </c>
      <c r="S1650" s="411">
        <f t="shared" si="505"/>
        <v>5012093.7931034481</v>
      </c>
      <c r="T1650" s="366">
        <v>0</v>
      </c>
      <c r="U1650" s="366">
        <v>0</v>
      </c>
      <c r="V1650" s="366">
        <v>0</v>
      </c>
      <c r="W1650" s="366">
        <v>0</v>
      </c>
      <c r="X1650" s="366">
        <v>0</v>
      </c>
      <c r="Y1650" s="366">
        <v>0</v>
      </c>
      <c r="Z1650" s="366">
        <v>0</v>
      </c>
      <c r="AA1650" s="366">
        <v>0</v>
      </c>
      <c r="AB1650" s="366">
        <v>0</v>
      </c>
      <c r="AC1650" s="366">
        <v>0</v>
      </c>
      <c r="AD1650" s="366">
        <v>0</v>
      </c>
      <c r="AE1650" s="366">
        <v>0</v>
      </c>
      <c r="AF1650" s="411">
        <f t="shared" si="489"/>
        <v>0</v>
      </c>
      <c r="AG1650" s="366">
        <v>1621440</v>
      </c>
      <c r="AH1650" s="366">
        <v>1656720</v>
      </c>
      <c r="AI1650" s="366">
        <v>1628640</v>
      </c>
      <c r="AJ1650" s="366">
        <v>1717200</v>
      </c>
      <c r="AK1650" s="366">
        <v>1481760</v>
      </c>
      <c r="AL1650" s="366">
        <v>1539360</v>
      </c>
      <c r="AM1650" s="366">
        <v>1869840</v>
      </c>
      <c r="AN1650" s="366">
        <v>1807920</v>
      </c>
      <c r="AO1650" s="366">
        <v>1746720</v>
      </c>
      <c r="AP1650" s="366">
        <v>1568880</v>
      </c>
      <c r="AQ1650" s="366">
        <v>1488960</v>
      </c>
      <c r="AR1650" s="366">
        <v>1472400</v>
      </c>
      <c r="AS1650" s="411">
        <f t="shared" si="490"/>
        <v>19599840</v>
      </c>
      <c r="AT1650" s="411">
        <f t="shared" si="491"/>
        <v>11454642.580645161</v>
      </c>
      <c r="AU1650" s="411">
        <f t="shared" si="492"/>
        <v>3133103.6262513902</v>
      </c>
      <c r="AV1650" s="411">
        <f t="shared" si="493"/>
        <v>5012093.7931034481</v>
      </c>
      <c r="AW1650" s="366">
        <v>0</v>
      </c>
      <c r="AX1650" s="366">
        <v>0</v>
      </c>
      <c r="AY1650" s="366">
        <v>0</v>
      </c>
      <c r="AZ1650" s="366">
        <v>0</v>
      </c>
      <c r="BA1650" s="366">
        <v>0</v>
      </c>
      <c r="BB1650" s="366">
        <v>0</v>
      </c>
      <c r="BC1650" s="366">
        <v>0</v>
      </c>
      <c r="BD1650" s="366">
        <v>0</v>
      </c>
      <c r="BE1650" s="366">
        <v>0</v>
      </c>
      <c r="BF1650" s="366">
        <v>0</v>
      </c>
      <c r="BG1650" s="366">
        <v>0</v>
      </c>
      <c r="BH1650" s="366">
        <v>0</v>
      </c>
      <c r="BI1650" s="411">
        <f t="shared" si="494"/>
        <v>0</v>
      </c>
      <c r="BJ1650" s="366">
        <v>1621440</v>
      </c>
      <c r="BK1650" s="366">
        <v>1656720</v>
      </c>
      <c r="BL1650" s="366">
        <v>1628640</v>
      </c>
      <c r="BM1650" s="366">
        <v>1717200</v>
      </c>
      <c r="BN1650" s="366">
        <v>1481760</v>
      </c>
      <c r="BO1650" s="366">
        <v>1539360</v>
      </c>
      <c r="BP1650" s="366">
        <v>1869840</v>
      </c>
      <c r="BQ1650" s="366">
        <v>1807920</v>
      </c>
      <c r="BR1650" s="366">
        <v>1746720</v>
      </c>
      <c r="BS1650" s="366">
        <v>1568880</v>
      </c>
      <c r="BT1650" s="366">
        <v>1488960</v>
      </c>
      <c r="BU1650" s="366">
        <v>1472400</v>
      </c>
      <c r="BV1650" s="411">
        <f t="shared" si="495"/>
        <v>19599840</v>
      </c>
      <c r="BW1650" s="366">
        <v>0</v>
      </c>
      <c r="BX1650" s="366">
        <v>0</v>
      </c>
      <c r="BY1650" s="366">
        <v>0</v>
      </c>
      <c r="BZ1650" s="366">
        <v>0</v>
      </c>
      <c r="CA1650" s="366">
        <v>0</v>
      </c>
      <c r="CB1650" s="366">
        <v>0</v>
      </c>
      <c r="CC1650" s="366">
        <v>0</v>
      </c>
      <c r="CD1650" s="366">
        <v>0</v>
      </c>
      <c r="CE1650" s="366">
        <v>0</v>
      </c>
      <c r="CF1650" s="366">
        <v>0</v>
      </c>
      <c r="CG1650" s="366">
        <v>0</v>
      </c>
      <c r="CH1650" s="366">
        <v>0</v>
      </c>
      <c r="CI1650" s="411">
        <f t="shared" si="496"/>
        <v>0</v>
      </c>
      <c r="CJ1650" s="366">
        <v>1621440</v>
      </c>
      <c r="CK1650" s="366">
        <v>1656720</v>
      </c>
      <c r="CL1650" s="366">
        <v>1628640</v>
      </c>
      <c r="CM1650" s="366">
        <v>1717200</v>
      </c>
      <c r="CN1650" s="366">
        <v>1481760</v>
      </c>
      <c r="CO1650" s="366">
        <v>1539360</v>
      </c>
      <c r="CP1650" s="366">
        <v>1869840</v>
      </c>
      <c r="CQ1650" s="366">
        <v>1807920</v>
      </c>
      <c r="CR1650" s="366">
        <v>1746720</v>
      </c>
      <c r="CS1650" s="366">
        <v>1568880</v>
      </c>
      <c r="CT1650" s="366">
        <v>1488960</v>
      </c>
      <c r="CU1650" s="366">
        <v>1472400</v>
      </c>
      <c r="CV1650" s="411">
        <f t="shared" si="497"/>
        <v>19599840</v>
      </c>
      <c r="CW1650" s="366">
        <v>0</v>
      </c>
      <c r="CX1650" s="366">
        <v>0</v>
      </c>
      <c r="CY1650" s="366">
        <v>0</v>
      </c>
      <c r="CZ1650" s="366">
        <v>0</v>
      </c>
      <c r="DA1650" s="366">
        <v>0</v>
      </c>
      <c r="DB1650" s="366">
        <v>0</v>
      </c>
      <c r="DC1650" s="366">
        <v>0</v>
      </c>
      <c r="DD1650" s="366">
        <v>0</v>
      </c>
      <c r="DE1650" s="366">
        <v>0</v>
      </c>
      <c r="DF1650" s="366">
        <v>0</v>
      </c>
      <c r="DG1650" s="366">
        <v>0</v>
      </c>
      <c r="DH1650" s="366">
        <v>0</v>
      </c>
      <c r="DI1650" s="411">
        <f t="shared" si="498"/>
        <v>0</v>
      </c>
      <c r="DJ1650" s="366">
        <v>1621440</v>
      </c>
      <c r="DK1650" s="366">
        <v>1656720</v>
      </c>
      <c r="DL1650" s="366">
        <v>1628640</v>
      </c>
      <c r="DM1650" s="366">
        <v>1717200</v>
      </c>
      <c r="DN1650" s="366">
        <v>1481760</v>
      </c>
      <c r="DO1650" s="366">
        <v>1539360</v>
      </c>
      <c r="DP1650" s="366">
        <v>1869840</v>
      </c>
      <c r="DQ1650" s="366">
        <v>1807920</v>
      </c>
      <c r="DR1650" s="366">
        <v>1746720</v>
      </c>
      <c r="DS1650" s="366">
        <v>1568880</v>
      </c>
      <c r="DT1650" s="366">
        <v>1488960</v>
      </c>
      <c r="DU1650" s="366">
        <v>1472400</v>
      </c>
      <c r="DV1650" s="411">
        <f t="shared" si="499"/>
        <v>19599840</v>
      </c>
      <c r="DW1650" s="366">
        <v>1621440</v>
      </c>
      <c r="DX1650" s="366">
        <v>1656720</v>
      </c>
      <c r="DY1650" s="366">
        <v>1628640</v>
      </c>
      <c r="DZ1650" s="366">
        <v>1717200</v>
      </c>
      <c r="EA1650" s="366">
        <v>1481760</v>
      </c>
      <c r="EB1650" s="366">
        <v>1539360</v>
      </c>
      <c r="EC1650" s="366">
        <v>1869840</v>
      </c>
      <c r="ED1650" s="366">
        <v>1807920</v>
      </c>
      <c r="EE1650" s="366">
        <v>1746720</v>
      </c>
      <c r="EF1650" s="366">
        <v>1568880</v>
      </c>
      <c r="EG1650" s="366">
        <v>1488960</v>
      </c>
      <c r="EH1650" s="366">
        <v>1472400</v>
      </c>
      <c r="EI1650" s="411">
        <f t="shared" si="500"/>
        <v>19599840</v>
      </c>
      <c r="EK1650" s="411">
        <f t="shared" si="501"/>
        <v>19599840</v>
      </c>
      <c r="EL1650" s="7">
        <f t="shared" si="502"/>
        <v>0</v>
      </c>
    </row>
    <row r="1651" spans="1:142">
      <c r="A1651" s="365" t="str">
        <f t="shared" si="487"/>
        <v xml:space="preserve"> 356</v>
      </c>
      <c r="B1651" s="366" t="s">
        <v>1006</v>
      </c>
      <c r="C1651" s="366" t="s">
        <v>1169</v>
      </c>
      <c r="D1651" s="366">
        <v>1621440</v>
      </c>
      <c r="E1651" s="366">
        <v>1656720</v>
      </c>
      <c r="F1651" s="366">
        <v>1628640</v>
      </c>
      <c r="G1651" s="366">
        <v>1717200</v>
      </c>
      <c r="H1651" s="366">
        <v>1481760</v>
      </c>
      <c r="I1651" s="366">
        <v>1539360</v>
      </c>
      <c r="J1651" s="366">
        <v>1869840</v>
      </c>
      <c r="K1651" s="366">
        <v>1807920</v>
      </c>
      <c r="L1651" s="366">
        <v>1746720</v>
      </c>
      <c r="M1651" s="366">
        <v>1568880</v>
      </c>
      <c r="N1651" s="366">
        <v>1488960</v>
      </c>
      <c r="O1651" s="366">
        <v>1472400</v>
      </c>
      <c r="P1651" s="411">
        <f t="shared" si="488"/>
        <v>19599840</v>
      </c>
      <c r="Q1651" s="411">
        <f t="shared" si="503"/>
        <v>11454642.580645161</v>
      </c>
      <c r="R1651" s="411">
        <f t="shared" si="504"/>
        <v>3133103.6262513902</v>
      </c>
      <c r="S1651" s="411">
        <f t="shared" si="505"/>
        <v>5012093.7931034481</v>
      </c>
      <c r="T1651" s="366">
        <v>0</v>
      </c>
      <c r="U1651" s="366">
        <v>0</v>
      </c>
      <c r="V1651" s="366">
        <v>0</v>
      </c>
      <c r="W1651" s="366">
        <v>0</v>
      </c>
      <c r="X1651" s="366">
        <v>0</v>
      </c>
      <c r="Y1651" s="366">
        <v>0</v>
      </c>
      <c r="Z1651" s="366">
        <v>0</v>
      </c>
      <c r="AA1651" s="366">
        <v>0</v>
      </c>
      <c r="AB1651" s="366">
        <v>0</v>
      </c>
      <c r="AC1651" s="366">
        <v>0</v>
      </c>
      <c r="AD1651" s="366">
        <v>0</v>
      </c>
      <c r="AE1651" s="366">
        <v>0</v>
      </c>
      <c r="AF1651" s="411">
        <f t="shared" si="489"/>
        <v>0</v>
      </c>
      <c r="AG1651" s="366">
        <v>1621440</v>
      </c>
      <c r="AH1651" s="366">
        <v>1656720</v>
      </c>
      <c r="AI1651" s="366">
        <v>1628640</v>
      </c>
      <c r="AJ1651" s="366">
        <v>1717200</v>
      </c>
      <c r="AK1651" s="366">
        <v>1481760</v>
      </c>
      <c r="AL1651" s="366">
        <v>1539360</v>
      </c>
      <c r="AM1651" s="366">
        <v>1869840</v>
      </c>
      <c r="AN1651" s="366">
        <v>1807920</v>
      </c>
      <c r="AO1651" s="366">
        <v>1746720</v>
      </c>
      <c r="AP1651" s="366">
        <v>1568880</v>
      </c>
      <c r="AQ1651" s="366">
        <v>1488960</v>
      </c>
      <c r="AR1651" s="366">
        <v>1472400</v>
      </c>
      <c r="AS1651" s="411">
        <f t="shared" si="490"/>
        <v>19599840</v>
      </c>
      <c r="AT1651" s="411">
        <f t="shared" si="491"/>
        <v>11454642.580645161</v>
      </c>
      <c r="AU1651" s="411">
        <f t="shared" si="492"/>
        <v>3133103.6262513902</v>
      </c>
      <c r="AV1651" s="411">
        <f t="shared" si="493"/>
        <v>5012093.7931034481</v>
      </c>
      <c r="AW1651" s="366">
        <v>0</v>
      </c>
      <c r="AX1651" s="366">
        <v>0</v>
      </c>
      <c r="AY1651" s="366">
        <v>0</v>
      </c>
      <c r="AZ1651" s="366">
        <v>0</v>
      </c>
      <c r="BA1651" s="366">
        <v>0</v>
      </c>
      <c r="BB1651" s="366">
        <v>0</v>
      </c>
      <c r="BC1651" s="366">
        <v>0</v>
      </c>
      <c r="BD1651" s="366">
        <v>0</v>
      </c>
      <c r="BE1651" s="366">
        <v>0</v>
      </c>
      <c r="BF1651" s="366">
        <v>0</v>
      </c>
      <c r="BG1651" s="366">
        <v>0</v>
      </c>
      <c r="BH1651" s="366">
        <v>0</v>
      </c>
      <c r="BI1651" s="411">
        <f t="shared" si="494"/>
        <v>0</v>
      </c>
      <c r="BJ1651" s="366">
        <v>1621440</v>
      </c>
      <c r="BK1651" s="366">
        <v>1656720</v>
      </c>
      <c r="BL1651" s="366">
        <v>1628640</v>
      </c>
      <c r="BM1651" s="366">
        <v>1717200</v>
      </c>
      <c r="BN1651" s="366">
        <v>1481760</v>
      </c>
      <c r="BO1651" s="366">
        <v>1539360</v>
      </c>
      <c r="BP1651" s="366">
        <v>1869840</v>
      </c>
      <c r="BQ1651" s="366">
        <v>1807920</v>
      </c>
      <c r="BR1651" s="366">
        <v>1746720</v>
      </c>
      <c r="BS1651" s="366">
        <v>1568880</v>
      </c>
      <c r="BT1651" s="366">
        <v>1488960</v>
      </c>
      <c r="BU1651" s="366">
        <v>1472400</v>
      </c>
      <c r="BV1651" s="411">
        <f t="shared" si="495"/>
        <v>19599840</v>
      </c>
      <c r="BW1651" s="366">
        <v>0</v>
      </c>
      <c r="BX1651" s="366">
        <v>0</v>
      </c>
      <c r="BY1651" s="366">
        <v>0</v>
      </c>
      <c r="BZ1651" s="366">
        <v>0</v>
      </c>
      <c r="CA1651" s="366">
        <v>0</v>
      </c>
      <c r="CB1651" s="366">
        <v>0</v>
      </c>
      <c r="CC1651" s="366">
        <v>0</v>
      </c>
      <c r="CD1651" s="366">
        <v>0</v>
      </c>
      <c r="CE1651" s="366">
        <v>0</v>
      </c>
      <c r="CF1651" s="366">
        <v>0</v>
      </c>
      <c r="CG1651" s="366">
        <v>0</v>
      </c>
      <c r="CH1651" s="366">
        <v>0</v>
      </c>
      <c r="CI1651" s="411">
        <f t="shared" si="496"/>
        <v>0</v>
      </c>
      <c r="CJ1651" s="366">
        <v>1621440</v>
      </c>
      <c r="CK1651" s="366">
        <v>1656720</v>
      </c>
      <c r="CL1651" s="366">
        <v>1628640</v>
      </c>
      <c r="CM1651" s="366">
        <v>1717200</v>
      </c>
      <c r="CN1651" s="366">
        <v>1481760</v>
      </c>
      <c r="CO1651" s="366">
        <v>1539360</v>
      </c>
      <c r="CP1651" s="366">
        <v>1869840</v>
      </c>
      <c r="CQ1651" s="366">
        <v>1807920</v>
      </c>
      <c r="CR1651" s="366">
        <v>1746720</v>
      </c>
      <c r="CS1651" s="366">
        <v>1568880</v>
      </c>
      <c r="CT1651" s="366">
        <v>1488960</v>
      </c>
      <c r="CU1651" s="366">
        <v>1472400</v>
      </c>
      <c r="CV1651" s="411">
        <f t="shared" si="497"/>
        <v>19599840</v>
      </c>
      <c r="CW1651" s="366">
        <v>0</v>
      </c>
      <c r="CX1651" s="366">
        <v>0</v>
      </c>
      <c r="CY1651" s="366">
        <v>0</v>
      </c>
      <c r="CZ1651" s="366">
        <v>0</v>
      </c>
      <c r="DA1651" s="366">
        <v>0</v>
      </c>
      <c r="DB1651" s="366">
        <v>0</v>
      </c>
      <c r="DC1651" s="366">
        <v>0</v>
      </c>
      <c r="DD1651" s="366">
        <v>0</v>
      </c>
      <c r="DE1651" s="366">
        <v>0</v>
      </c>
      <c r="DF1651" s="366">
        <v>0</v>
      </c>
      <c r="DG1651" s="366">
        <v>0</v>
      </c>
      <c r="DH1651" s="366">
        <v>0</v>
      </c>
      <c r="DI1651" s="411">
        <f t="shared" si="498"/>
        <v>0</v>
      </c>
      <c r="DJ1651" s="366">
        <v>1621440</v>
      </c>
      <c r="DK1651" s="366">
        <v>1656720</v>
      </c>
      <c r="DL1651" s="366">
        <v>1628640</v>
      </c>
      <c r="DM1651" s="366">
        <v>1717200</v>
      </c>
      <c r="DN1651" s="366">
        <v>1481760</v>
      </c>
      <c r="DO1651" s="366">
        <v>1539360</v>
      </c>
      <c r="DP1651" s="366">
        <v>1869840</v>
      </c>
      <c r="DQ1651" s="366">
        <v>1807920</v>
      </c>
      <c r="DR1651" s="366">
        <v>1746720</v>
      </c>
      <c r="DS1651" s="366">
        <v>1568880</v>
      </c>
      <c r="DT1651" s="366">
        <v>1488960</v>
      </c>
      <c r="DU1651" s="366">
        <v>1472400</v>
      </c>
      <c r="DV1651" s="411">
        <f t="shared" si="499"/>
        <v>19599840</v>
      </c>
      <c r="DW1651" s="366">
        <v>1621440</v>
      </c>
      <c r="DX1651" s="366">
        <v>1656720</v>
      </c>
      <c r="DY1651" s="366">
        <v>1628640</v>
      </c>
      <c r="DZ1651" s="366">
        <v>1717200</v>
      </c>
      <c r="EA1651" s="366">
        <v>1481760</v>
      </c>
      <c r="EB1651" s="366">
        <v>1539360</v>
      </c>
      <c r="EC1651" s="366">
        <v>1869840</v>
      </c>
      <c r="ED1651" s="366">
        <v>1807920</v>
      </c>
      <c r="EE1651" s="366">
        <v>1746720</v>
      </c>
      <c r="EF1651" s="366">
        <v>1568880</v>
      </c>
      <c r="EG1651" s="366">
        <v>1488960</v>
      </c>
      <c r="EH1651" s="366">
        <v>1472400</v>
      </c>
      <c r="EI1651" s="411">
        <f t="shared" si="500"/>
        <v>19599840</v>
      </c>
      <c r="EK1651" s="411">
        <f t="shared" si="501"/>
        <v>19599840</v>
      </c>
      <c r="EL1651" s="7">
        <f t="shared" si="502"/>
        <v>0</v>
      </c>
    </row>
    <row r="1652" spans="1:142">
      <c r="A1652" s="365" t="str">
        <f t="shared" si="487"/>
        <v xml:space="preserve"> 356</v>
      </c>
      <c r="B1652" s="366" t="s">
        <v>1006</v>
      </c>
      <c r="C1652" s="366" t="s">
        <v>1217</v>
      </c>
      <c r="D1652" s="366">
        <v>4044</v>
      </c>
      <c r="E1652" s="366">
        <v>3995</v>
      </c>
      <c r="F1652" s="366">
        <v>3991</v>
      </c>
      <c r="G1652" s="366">
        <v>3456</v>
      </c>
      <c r="H1652" s="366">
        <v>3391</v>
      </c>
      <c r="I1652" s="366">
        <v>3375</v>
      </c>
      <c r="J1652" s="366">
        <v>3454</v>
      </c>
      <c r="K1652" s="366">
        <v>3544</v>
      </c>
      <c r="L1652" s="366">
        <v>3575</v>
      </c>
      <c r="M1652" s="366">
        <v>3556</v>
      </c>
      <c r="N1652" s="366">
        <v>3344</v>
      </c>
      <c r="O1652" s="366">
        <v>3157</v>
      </c>
      <c r="P1652" s="411">
        <f t="shared" si="488"/>
        <v>42882</v>
      </c>
      <c r="Q1652" s="411">
        <f t="shared" si="503"/>
        <v>25594.580645161292</v>
      </c>
      <c r="R1652" s="411">
        <f t="shared" si="504"/>
        <v>6244.2124582869856</v>
      </c>
      <c r="S1652" s="411">
        <f t="shared" si="505"/>
        <v>11043.206896551725</v>
      </c>
      <c r="T1652" s="366">
        <v>0</v>
      </c>
      <c r="U1652" s="366">
        <v>0</v>
      </c>
      <c r="V1652" s="366">
        <v>0</v>
      </c>
      <c r="W1652" s="366">
        <v>0</v>
      </c>
      <c r="X1652" s="366">
        <v>0</v>
      </c>
      <c r="Y1652" s="366">
        <v>0</v>
      </c>
      <c r="Z1652" s="366">
        <v>0</v>
      </c>
      <c r="AA1652" s="366">
        <v>0</v>
      </c>
      <c r="AB1652" s="366">
        <v>0</v>
      </c>
      <c r="AC1652" s="366">
        <v>0</v>
      </c>
      <c r="AD1652" s="366">
        <v>0</v>
      </c>
      <c r="AE1652" s="366">
        <v>0</v>
      </c>
      <c r="AF1652" s="411">
        <f t="shared" si="489"/>
        <v>0</v>
      </c>
      <c r="AG1652" s="366">
        <v>4044</v>
      </c>
      <c r="AH1652" s="366">
        <v>3995</v>
      </c>
      <c r="AI1652" s="366">
        <v>3991</v>
      </c>
      <c r="AJ1652" s="366">
        <v>3456</v>
      </c>
      <c r="AK1652" s="366">
        <v>3391</v>
      </c>
      <c r="AL1652" s="366">
        <v>3375</v>
      </c>
      <c r="AM1652" s="366">
        <v>3454</v>
      </c>
      <c r="AN1652" s="366">
        <v>3544</v>
      </c>
      <c r="AO1652" s="366">
        <v>3575</v>
      </c>
      <c r="AP1652" s="366">
        <v>3556</v>
      </c>
      <c r="AQ1652" s="366">
        <v>3344</v>
      </c>
      <c r="AR1652" s="366">
        <v>3157</v>
      </c>
      <c r="AS1652" s="411">
        <f t="shared" si="490"/>
        <v>42882</v>
      </c>
      <c r="AT1652" s="411">
        <f t="shared" si="491"/>
        <v>25594.580645161292</v>
      </c>
      <c r="AU1652" s="411">
        <f t="shared" si="492"/>
        <v>6244.2124582869856</v>
      </c>
      <c r="AV1652" s="411">
        <f t="shared" si="493"/>
        <v>11043.206896551725</v>
      </c>
      <c r="AW1652" s="366">
        <v>0</v>
      </c>
      <c r="AX1652" s="366">
        <v>0</v>
      </c>
      <c r="AY1652" s="366">
        <v>0</v>
      </c>
      <c r="AZ1652" s="366">
        <v>0</v>
      </c>
      <c r="BA1652" s="366">
        <v>0</v>
      </c>
      <c r="BB1652" s="366">
        <v>0</v>
      </c>
      <c r="BC1652" s="366">
        <v>0</v>
      </c>
      <c r="BD1652" s="366">
        <v>0</v>
      </c>
      <c r="BE1652" s="366">
        <v>0</v>
      </c>
      <c r="BF1652" s="366">
        <v>0</v>
      </c>
      <c r="BG1652" s="366">
        <v>0</v>
      </c>
      <c r="BH1652" s="366">
        <v>0</v>
      </c>
      <c r="BI1652" s="411">
        <f t="shared" si="494"/>
        <v>0</v>
      </c>
      <c r="BJ1652" s="366">
        <v>4044</v>
      </c>
      <c r="BK1652" s="366">
        <v>3995</v>
      </c>
      <c r="BL1652" s="366">
        <v>3991</v>
      </c>
      <c r="BM1652" s="366">
        <v>3456</v>
      </c>
      <c r="BN1652" s="366">
        <v>3391</v>
      </c>
      <c r="BO1652" s="366">
        <v>3375</v>
      </c>
      <c r="BP1652" s="366">
        <v>3454</v>
      </c>
      <c r="BQ1652" s="366">
        <v>3544</v>
      </c>
      <c r="BR1652" s="366">
        <v>3575</v>
      </c>
      <c r="BS1652" s="366">
        <v>3556</v>
      </c>
      <c r="BT1652" s="366">
        <v>3344</v>
      </c>
      <c r="BU1652" s="366">
        <v>3157</v>
      </c>
      <c r="BV1652" s="411">
        <f t="shared" si="495"/>
        <v>42882</v>
      </c>
      <c r="BW1652" s="366">
        <v>0</v>
      </c>
      <c r="BX1652" s="366">
        <v>0</v>
      </c>
      <c r="BY1652" s="366">
        <v>0</v>
      </c>
      <c r="BZ1652" s="366">
        <v>0</v>
      </c>
      <c r="CA1652" s="366">
        <v>0</v>
      </c>
      <c r="CB1652" s="366">
        <v>0</v>
      </c>
      <c r="CC1652" s="366">
        <v>0</v>
      </c>
      <c r="CD1652" s="366">
        <v>0</v>
      </c>
      <c r="CE1652" s="366">
        <v>0</v>
      </c>
      <c r="CF1652" s="366">
        <v>0</v>
      </c>
      <c r="CG1652" s="366">
        <v>0</v>
      </c>
      <c r="CH1652" s="366">
        <v>0</v>
      </c>
      <c r="CI1652" s="411">
        <f t="shared" si="496"/>
        <v>0</v>
      </c>
      <c r="CJ1652" s="366">
        <v>4044</v>
      </c>
      <c r="CK1652" s="366">
        <v>3995</v>
      </c>
      <c r="CL1652" s="366">
        <v>3991</v>
      </c>
      <c r="CM1652" s="366">
        <v>3456</v>
      </c>
      <c r="CN1652" s="366">
        <v>3391</v>
      </c>
      <c r="CO1652" s="366">
        <v>3375</v>
      </c>
      <c r="CP1652" s="366">
        <v>3454</v>
      </c>
      <c r="CQ1652" s="366">
        <v>3544</v>
      </c>
      <c r="CR1652" s="366">
        <v>3575</v>
      </c>
      <c r="CS1652" s="366">
        <v>3556</v>
      </c>
      <c r="CT1652" s="366">
        <v>3344</v>
      </c>
      <c r="CU1652" s="366">
        <v>3157</v>
      </c>
      <c r="CV1652" s="411">
        <f t="shared" si="497"/>
        <v>42882</v>
      </c>
      <c r="CW1652" s="366">
        <v>0</v>
      </c>
      <c r="CX1652" s="366">
        <v>0</v>
      </c>
      <c r="CY1652" s="366">
        <v>0</v>
      </c>
      <c r="CZ1652" s="366">
        <v>0</v>
      </c>
      <c r="DA1652" s="366">
        <v>0</v>
      </c>
      <c r="DB1652" s="366">
        <v>0</v>
      </c>
      <c r="DC1652" s="366">
        <v>0</v>
      </c>
      <c r="DD1652" s="366">
        <v>0</v>
      </c>
      <c r="DE1652" s="366">
        <v>0</v>
      </c>
      <c r="DF1652" s="366">
        <v>0</v>
      </c>
      <c r="DG1652" s="366">
        <v>0</v>
      </c>
      <c r="DH1652" s="366">
        <v>0</v>
      </c>
      <c r="DI1652" s="411">
        <f t="shared" si="498"/>
        <v>0</v>
      </c>
      <c r="DJ1652" s="366">
        <v>4044</v>
      </c>
      <c r="DK1652" s="366">
        <v>3995</v>
      </c>
      <c r="DL1652" s="366">
        <v>3991</v>
      </c>
      <c r="DM1652" s="366">
        <v>3456</v>
      </c>
      <c r="DN1652" s="366">
        <v>3391</v>
      </c>
      <c r="DO1652" s="366">
        <v>3375</v>
      </c>
      <c r="DP1652" s="366">
        <v>3454</v>
      </c>
      <c r="DQ1652" s="366">
        <v>3544</v>
      </c>
      <c r="DR1652" s="366">
        <v>3575</v>
      </c>
      <c r="DS1652" s="366">
        <v>3556</v>
      </c>
      <c r="DT1652" s="366">
        <v>3344</v>
      </c>
      <c r="DU1652" s="366">
        <v>3157</v>
      </c>
      <c r="DV1652" s="411">
        <f t="shared" si="499"/>
        <v>42882</v>
      </c>
      <c r="DW1652" s="366">
        <v>4044</v>
      </c>
      <c r="DX1652" s="366">
        <v>3995</v>
      </c>
      <c r="DY1652" s="366">
        <v>3991</v>
      </c>
      <c r="DZ1652" s="366">
        <v>3456</v>
      </c>
      <c r="EA1652" s="366">
        <v>3391</v>
      </c>
      <c r="EB1652" s="366">
        <v>3375</v>
      </c>
      <c r="EC1652" s="366">
        <v>3454</v>
      </c>
      <c r="ED1652" s="366">
        <v>3544</v>
      </c>
      <c r="EE1652" s="366">
        <v>3575</v>
      </c>
      <c r="EF1652" s="366">
        <v>3556</v>
      </c>
      <c r="EG1652" s="366">
        <v>3344</v>
      </c>
      <c r="EH1652" s="366">
        <v>3157</v>
      </c>
      <c r="EI1652" s="411">
        <f t="shared" si="500"/>
        <v>42882</v>
      </c>
      <c r="EK1652" s="411">
        <f t="shared" si="501"/>
        <v>42882</v>
      </c>
      <c r="EL1652" s="7">
        <f t="shared" si="502"/>
        <v>0</v>
      </c>
    </row>
    <row r="1653" spans="1:142">
      <c r="A1653" s="365" t="str">
        <f t="shared" si="487"/>
        <v xml:space="preserve"> 356</v>
      </c>
      <c r="B1653" s="366" t="s">
        <v>1006</v>
      </c>
      <c r="C1653" s="366" t="s">
        <v>1170</v>
      </c>
      <c r="D1653" s="366">
        <v>1621440</v>
      </c>
      <c r="E1653" s="366">
        <v>1656720</v>
      </c>
      <c r="F1653" s="366">
        <v>1628640</v>
      </c>
      <c r="G1653" s="366">
        <v>1717200</v>
      </c>
      <c r="H1653" s="366">
        <v>1481760</v>
      </c>
      <c r="I1653" s="366">
        <v>1539360</v>
      </c>
      <c r="J1653" s="366">
        <v>1869840</v>
      </c>
      <c r="K1653" s="366">
        <v>1807920</v>
      </c>
      <c r="L1653" s="366">
        <v>1746720</v>
      </c>
      <c r="M1653" s="366">
        <v>1568880</v>
      </c>
      <c r="N1653" s="366">
        <v>1488960</v>
      </c>
      <c r="O1653" s="366">
        <v>1472400</v>
      </c>
      <c r="P1653" s="411">
        <f t="shared" si="488"/>
        <v>19599840</v>
      </c>
      <c r="Q1653" s="411">
        <f t="shared" si="503"/>
        <v>11454642.580645161</v>
      </c>
      <c r="R1653" s="411">
        <f t="shared" si="504"/>
        <v>3133103.6262513902</v>
      </c>
      <c r="S1653" s="411">
        <f t="shared" si="505"/>
        <v>5012093.7931034481</v>
      </c>
      <c r="T1653" s="366">
        <v>0</v>
      </c>
      <c r="U1653" s="366">
        <v>0</v>
      </c>
      <c r="V1653" s="366">
        <v>0</v>
      </c>
      <c r="W1653" s="366">
        <v>0</v>
      </c>
      <c r="X1653" s="366">
        <v>0</v>
      </c>
      <c r="Y1653" s="366">
        <v>0</v>
      </c>
      <c r="Z1653" s="366">
        <v>0</v>
      </c>
      <c r="AA1653" s="366">
        <v>0</v>
      </c>
      <c r="AB1653" s="366">
        <v>0</v>
      </c>
      <c r="AC1653" s="366">
        <v>0</v>
      </c>
      <c r="AD1653" s="366">
        <v>0</v>
      </c>
      <c r="AE1653" s="366">
        <v>0</v>
      </c>
      <c r="AF1653" s="411">
        <f t="shared" si="489"/>
        <v>0</v>
      </c>
      <c r="AG1653" s="366">
        <v>1621440</v>
      </c>
      <c r="AH1653" s="366">
        <v>1656720</v>
      </c>
      <c r="AI1653" s="366">
        <v>1628640</v>
      </c>
      <c r="AJ1653" s="366">
        <v>1717200</v>
      </c>
      <c r="AK1653" s="366">
        <v>1481760</v>
      </c>
      <c r="AL1653" s="366">
        <v>1539360</v>
      </c>
      <c r="AM1653" s="366">
        <v>1869840</v>
      </c>
      <c r="AN1653" s="366">
        <v>1807920</v>
      </c>
      <c r="AO1653" s="366">
        <v>1746720</v>
      </c>
      <c r="AP1653" s="366">
        <v>1568880</v>
      </c>
      <c r="AQ1653" s="366">
        <v>1488960</v>
      </c>
      <c r="AR1653" s="366">
        <v>1472400</v>
      </c>
      <c r="AS1653" s="411">
        <f t="shared" si="490"/>
        <v>19599840</v>
      </c>
      <c r="AT1653" s="411">
        <f t="shared" si="491"/>
        <v>11454642.580645161</v>
      </c>
      <c r="AU1653" s="411">
        <f t="shared" si="492"/>
        <v>3133103.6262513902</v>
      </c>
      <c r="AV1653" s="411">
        <f t="shared" si="493"/>
        <v>5012093.7931034481</v>
      </c>
      <c r="AW1653" s="366">
        <v>0</v>
      </c>
      <c r="AX1653" s="366">
        <v>0</v>
      </c>
      <c r="AY1653" s="366">
        <v>0</v>
      </c>
      <c r="AZ1653" s="366">
        <v>0</v>
      </c>
      <c r="BA1653" s="366">
        <v>0</v>
      </c>
      <c r="BB1653" s="366">
        <v>0</v>
      </c>
      <c r="BC1653" s="366">
        <v>0</v>
      </c>
      <c r="BD1653" s="366">
        <v>0</v>
      </c>
      <c r="BE1653" s="366">
        <v>0</v>
      </c>
      <c r="BF1653" s="366">
        <v>0</v>
      </c>
      <c r="BG1653" s="366">
        <v>0</v>
      </c>
      <c r="BH1653" s="366">
        <v>0</v>
      </c>
      <c r="BI1653" s="411">
        <f t="shared" si="494"/>
        <v>0</v>
      </c>
      <c r="BJ1653" s="366">
        <v>1621440</v>
      </c>
      <c r="BK1653" s="366">
        <v>1656720</v>
      </c>
      <c r="BL1653" s="366">
        <v>1628640</v>
      </c>
      <c r="BM1653" s="366">
        <v>1717200</v>
      </c>
      <c r="BN1653" s="366">
        <v>1481760</v>
      </c>
      <c r="BO1653" s="366">
        <v>1539360</v>
      </c>
      <c r="BP1653" s="366">
        <v>1869840</v>
      </c>
      <c r="BQ1653" s="366">
        <v>1807920</v>
      </c>
      <c r="BR1653" s="366">
        <v>1746720</v>
      </c>
      <c r="BS1653" s="366">
        <v>1568880</v>
      </c>
      <c r="BT1653" s="366">
        <v>1488960</v>
      </c>
      <c r="BU1653" s="366">
        <v>1472400</v>
      </c>
      <c r="BV1653" s="411">
        <f t="shared" si="495"/>
        <v>19599840</v>
      </c>
      <c r="BW1653" s="366">
        <v>0</v>
      </c>
      <c r="BX1653" s="366">
        <v>0</v>
      </c>
      <c r="BY1653" s="366">
        <v>0</v>
      </c>
      <c r="BZ1653" s="366">
        <v>0</v>
      </c>
      <c r="CA1653" s="366">
        <v>0</v>
      </c>
      <c r="CB1653" s="366">
        <v>0</v>
      </c>
      <c r="CC1653" s="366">
        <v>0</v>
      </c>
      <c r="CD1653" s="366">
        <v>0</v>
      </c>
      <c r="CE1653" s="366">
        <v>0</v>
      </c>
      <c r="CF1653" s="366">
        <v>0</v>
      </c>
      <c r="CG1653" s="366">
        <v>0</v>
      </c>
      <c r="CH1653" s="366">
        <v>0</v>
      </c>
      <c r="CI1653" s="411">
        <f t="shared" si="496"/>
        <v>0</v>
      </c>
      <c r="CJ1653" s="366">
        <v>1621440</v>
      </c>
      <c r="CK1653" s="366">
        <v>1656720</v>
      </c>
      <c r="CL1653" s="366">
        <v>1628640</v>
      </c>
      <c r="CM1653" s="366">
        <v>1717200</v>
      </c>
      <c r="CN1653" s="366">
        <v>1481760</v>
      </c>
      <c r="CO1653" s="366">
        <v>1539360</v>
      </c>
      <c r="CP1653" s="366">
        <v>1869840</v>
      </c>
      <c r="CQ1653" s="366">
        <v>1807920</v>
      </c>
      <c r="CR1653" s="366">
        <v>1746720</v>
      </c>
      <c r="CS1653" s="366">
        <v>1568880</v>
      </c>
      <c r="CT1653" s="366">
        <v>1488960</v>
      </c>
      <c r="CU1653" s="366">
        <v>1472400</v>
      </c>
      <c r="CV1653" s="411">
        <f t="shared" si="497"/>
        <v>19599840</v>
      </c>
      <c r="CW1653" s="366">
        <v>0</v>
      </c>
      <c r="CX1653" s="366">
        <v>0</v>
      </c>
      <c r="CY1653" s="366">
        <v>0</v>
      </c>
      <c r="CZ1653" s="366">
        <v>0</v>
      </c>
      <c r="DA1653" s="366">
        <v>0</v>
      </c>
      <c r="DB1653" s="366">
        <v>0</v>
      </c>
      <c r="DC1653" s="366">
        <v>0</v>
      </c>
      <c r="DD1653" s="366">
        <v>0</v>
      </c>
      <c r="DE1653" s="366">
        <v>0</v>
      </c>
      <c r="DF1653" s="366">
        <v>0</v>
      </c>
      <c r="DG1653" s="366">
        <v>0</v>
      </c>
      <c r="DH1653" s="366">
        <v>0</v>
      </c>
      <c r="DI1653" s="411">
        <f t="shared" si="498"/>
        <v>0</v>
      </c>
      <c r="DJ1653" s="366">
        <v>1621440</v>
      </c>
      <c r="DK1653" s="366">
        <v>1656720</v>
      </c>
      <c r="DL1653" s="366">
        <v>1628640</v>
      </c>
      <c r="DM1653" s="366">
        <v>1717200</v>
      </c>
      <c r="DN1653" s="366">
        <v>1481760</v>
      </c>
      <c r="DO1653" s="366">
        <v>1539360</v>
      </c>
      <c r="DP1653" s="366">
        <v>1869840</v>
      </c>
      <c r="DQ1653" s="366">
        <v>1807920</v>
      </c>
      <c r="DR1653" s="366">
        <v>1746720</v>
      </c>
      <c r="DS1653" s="366">
        <v>1568880</v>
      </c>
      <c r="DT1653" s="366">
        <v>1488960</v>
      </c>
      <c r="DU1653" s="366">
        <v>1472400</v>
      </c>
      <c r="DV1653" s="411">
        <f t="shared" si="499"/>
        <v>19599840</v>
      </c>
      <c r="DW1653" s="366">
        <v>1621440</v>
      </c>
      <c r="DX1653" s="366">
        <v>1656720</v>
      </c>
      <c r="DY1653" s="366">
        <v>1628640</v>
      </c>
      <c r="DZ1653" s="366">
        <v>1717200</v>
      </c>
      <c r="EA1653" s="366">
        <v>1481760</v>
      </c>
      <c r="EB1653" s="366">
        <v>1539360</v>
      </c>
      <c r="EC1653" s="366">
        <v>1869840</v>
      </c>
      <c r="ED1653" s="366">
        <v>1807920</v>
      </c>
      <c r="EE1653" s="366">
        <v>1746720</v>
      </c>
      <c r="EF1653" s="366">
        <v>1568880</v>
      </c>
      <c r="EG1653" s="366">
        <v>1488960</v>
      </c>
      <c r="EH1653" s="366">
        <v>1472400</v>
      </c>
      <c r="EI1653" s="411">
        <f t="shared" si="500"/>
        <v>19599840</v>
      </c>
      <c r="EK1653" s="411">
        <f t="shared" si="501"/>
        <v>19599840</v>
      </c>
      <c r="EL1653" s="7">
        <f t="shared" si="502"/>
        <v>0</v>
      </c>
    </row>
    <row r="1654" spans="1:142">
      <c r="A1654" s="365" t="str">
        <f t="shared" si="487"/>
        <v xml:space="preserve"> 356</v>
      </c>
      <c r="B1654" s="366" t="s">
        <v>1006</v>
      </c>
      <c r="C1654" s="366" t="s">
        <v>1171</v>
      </c>
      <c r="D1654" s="366">
        <v>1621440</v>
      </c>
      <c r="E1654" s="366">
        <v>1656720</v>
      </c>
      <c r="F1654" s="366">
        <v>1628640</v>
      </c>
      <c r="G1654" s="366">
        <v>1717200</v>
      </c>
      <c r="H1654" s="366">
        <v>1481760</v>
      </c>
      <c r="I1654" s="366">
        <v>1539360</v>
      </c>
      <c r="J1654" s="366">
        <v>1869840</v>
      </c>
      <c r="K1654" s="366">
        <v>1807920</v>
      </c>
      <c r="L1654" s="366">
        <v>1746720</v>
      </c>
      <c r="M1654" s="366">
        <v>1568880</v>
      </c>
      <c r="N1654" s="366">
        <v>1488960</v>
      </c>
      <c r="O1654" s="366">
        <v>1472400</v>
      </c>
      <c r="P1654" s="411">
        <f t="shared" si="488"/>
        <v>19599840</v>
      </c>
      <c r="Q1654" s="411">
        <f t="shared" si="503"/>
        <v>11454642.580645161</v>
      </c>
      <c r="R1654" s="411">
        <f t="shared" si="504"/>
        <v>3133103.6262513902</v>
      </c>
      <c r="S1654" s="411">
        <f t="shared" si="505"/>
        <v>5012093.7931034481</v>
      </c>
      <c r="T1654" s="366">
        <v>0</v>
      </c>
      <c r="U1654" s="366">
        <v>0</v>
      </c>
      <c r="V1654" s="366">
        <v>0</v>
      </c>
      <c r="W1654" s="366">
        <v>0</v>
      </c>
      <c r="X1654" s="366">
        <v>0</v>
      </c>
      <c r="Y1654" s="366">
        <v>0</v>
      </c>
      <c r="Z1654" s="366">
        <v>0</v>
      </c>
      <c r="AA1654" s="366">
        <v>0</v>
      </c>
      <c r="AB1654" s="366">
        <v>0</v>
      </c>
      <c r="AC1654" s="366">
        <v>0</v>
      </c>
      <c r="AD1654" s="366">
        <v>0</v>
      </c>
      <c r="AE1654" s="366">
        <v>0</v>
      </c>
      <c r="AF1654" s="411">
        <f t="shared" si="489"/>
        <v>0</v>
      </c>
      <c r="AG1654" s="366">
        <v>1621440</v>
      </c>
      <c r="AH1654" s="366">
        <v>1656720</v>
      </c>
      <c r="AI1654" s="366">
        <v>1628640</v>
      </c>
      <c r="AJ1654" s="366">
        <v>1717200</v>
      </c>
      <c r="AK1654" s="366">
        <v>1481760</v>
      </c>
      <c r="AL1654" s="366">
        <v>1539360</v>
      </c>
      <c r="AM1654" s="366">
        <v>1869840</v>
      </c>
      <c r="AN1654" s="366">
        <v>1807920</v>
      </c>
      <c r="AO1654" s="366">
        <v>1746720</v>
      </c>
      <c r="AP1654" s="366">
        <v>1568880</v>
      </c>
      <c r="AQ1654" s="366">
        <v>1488960</v>
      </c>
      <c r="AR1654" s="366">
        <v>1472400</v>
      </c>
      <c r="AS1654" s="411">
        <f t="shared" si="490"/>
        <v>19599840</v>
      </c>
      <c r="AT1654" s="411">
        <f t="shared" si="491"/>
        <v>11454642.580645161</v>
      </c>
      <c r="AU1654" s="411">
        <f t="shared" si="492"/>
        <v>3133103.6262513902</v>
      </c>
      <c r="AV1654" s="411">
        <f t="shared" si="493"/>
        <v>5012093.7931034481</v>
      </c>
      <c r="AW1654" s="366">
        <v>0</v>
      </c>
      <c r="AX1654" s="366">
        <v>0</v>
      </c>
      <c r="AY1654" s="366">
        <v>0</v>
      </c>
      <c r="AZ1654" s="366">
        <v>0</v>
      </c>
      <c r="BA1654" s="366">
        <v>0</v>
      </c>
      <c r="BB1654" s="366">
        <v>0</v>
      </c>
      <c r="BC1654" s="366">
        <v>0</v>
      </c>
      <c r="BD1654" s="366">
        <v>0</v>
      </c>
      <c r="BE1654" s="366">
        <v>0</v>
      </c>
      <c r="BF1654" s="366">
        <v>0</v>
      </c>
      <c r="BG1654" s="366">
        <v>0</v>
      </c>
      <c r="BH1654" s="366">
        <v>0</v>
      </c>
      <c r="BI1654" s="411">
        <f t="shared" si="494"/>
        <v>0</v>
      </c>
      <c r="BJ1654" s="366">
        <v>1621440</v>
      </c>
      <c r="BK1654" s="366">
        <v>1656720</v>
      </c>
      <c r="BL1654" s="366">
        <v>1628640</v>
      </c>
      <c r="BM1654" s="366">
        <v>1717200</v>
      </c>
      <c r="BN1654" s="366">
        <v>1481760</v>
      </c>
      <c r="BO1654" s="366">
        <v>1539360</v>
      </c>
      <c r="BP1654" s="366">
        <v>1869840</v>
      </c>
      <c r="BQ1654" s="366">
        <v>1807920</v>
      </c>
      <c r="BR1654" s="366">
        <v>1746720</v>
      </c>
      <c r="BS1654" s="366">
        <v>1568880</v>
      </c>
      <c r="BT1654" s="366">
        <v>1488960</v>
      </c>
      <c r="BU1654" s="366">
        <v>1472400</v>
      </c>
      <c r="BV1654" s="411">
        <f t="shared" si="495"/>
        <v>19599840</v>
      </c>
      <c r="BW1654" s="366">
        <v>0</v>
      </c>
      <c r="BX1654" s="366">
        <v>0</v>
      </c>
      <c r="BY1654" s="366">
        <v>0</v>
      </c>
      <c r="BZ1654" s="366">
        <v>0</v>
      </c>
      <c r="CA1654" s="366">
        <v>0</v>
      </c>
      <c r="CB1654" s="366">
        <v>0</v>
      </c>
      <c r="CC1654" s="366">
        <v>0</v>
      </c>
      <c r="CD1654" s="366">
        <v>0</v>
      </c>
      <c r="CE1654" s="366">
        <v>0</v>
      </c>
      <c r="CF1654" s="366">
        <v>0</v>
      </c>
      <c r="CG1654" s="366">
        <v>0</v>
      </c>
      <c r="CH1654" s="366">
        <v>0</v>
      </c>
      <c r="CI1654" s="411">
        <f t="shared" si="496"/>
        <v>0</v>
      </c>
      <c r="CJ1654" s="366">
        <v>1621440</v>
      </c>
      <c r="CK1654" s="366">
        <v>1656720</v>
      </c>
      <c r="CL1654" s="366">
        <v>1628640</v>
      </c>
      <c r="CM1654" s="366">
        <v>1717200</v>
      </c>
      <c r="CN1654" s="366">
        <v>1481760</v>
      </c>
      <c r="CO1654" s="366">
        <v>1539360</v>
      </c>
      <c r="CP1654" s="366">
        <v>1869840</v>
      </c>
      <c r="CQ1654" s="366">
        <v>1807920</v>
      </c>
      <c r="CR1654" s="366">
        <v>1746720</v>
      </c>
      <c r="CS1654" s="366">
        <v>1568880</v>
      </c>
      <c r="CT1654" s="366">
        <v>1488960</v>
      </c>
      <c r="CU1654" s="366">
        <v>1472400</v>
      </c>
      <c r="CV1654" s="411">
        <f t="shared" si="497"/>
        <v>19599840</v>
      </c>
      <c r="CW1654" s="366">
        <v>0</v>
      </c>
      <c r="CX1654" s="366">
        <v>0</v>
      </c>
      <c r="CY1654" s="366">
        <v>0</v>
      </c>
      <c r="CZ1654" s="366">
        <v>0</v>
      </c>
      <c r="DA1654" s="366">
        <v>0</v>
      </c>
      <c r="DB1654" s="366">
        <v>0</v>
      </c>
      <c r="DC1654" s="366">
        <v>0</v>
      </c>
      <c r="DD1654" s="366">
        <v>0</v>
      </c>
      <c r="DE1654" s="366">
        <v>0</v>
      </c>
      <c r="DF1654" s="366">
        <v>0</v>
      </c>
      <c r="DG1654" s="366">
        <v>0</v>
      </c>
      <c r="DH1654" s="366">
        <v>0</v>
      </c>
      <c r="DI1654" s="411">
        <f t="shared" si="498"/>
        <v>0</v>
      </c>
      <c r="DJ1654" s="366">
        <v>1621440</v>
      </c>
      <c r="DK1654" s="366">
        <v>1656720</v>
      </c>
      <c r="DL1654" s="366">
        <v>1628640</v>
      </c>
      <c r="DM1654" s="366">
        <v>1717200</v>
      </c>
      <c r="DN1654" s="366">
        <v>1481760</v>
      </c>
      <c r="DO1654" s="366">
        <v>1539360</v>
      </c>
      <c r="DP1654" s="366">
        <v>1869840</v>
      </c>
      <c r="DQ1654" s="366">
        <v>1807920</v>
      </c>
      <c r="DR1654" s="366">
        <v>1746720</v>
      </c>
      <c r="DS1654" s="366">
        <v>1568880</v>
      </c>
      <c r="DT1654" s="366">
        <v>1488960</v>
      </c>
      <c r="DU1654" s="366">
        <v>1472400</v>
      </c>
      <c r="DV1654" s="411">
        <f t="shared" si="499"/>
        <v>19599840</v>
      </c>
      <c r="DW1654" s="366">
        <v>1621440</v>
      </c>
      <c r="DX1654" s="366">
        <v>1656720</v>
      </c>
      <c r="DY1654" s="366">
        <v>1628640</v>
      </c>
      <c r="DZ1654" s="366">
        <v>1717200</v>
      </c>
      <c r="EA1654" s="366">
        <v>1481760</v>
      </c>
      <c r="EB1654" s="366">
        <v>1539360</v>
      </c>
      <c r="EC1654" s="366">
        <v>1869840</v>
      </c>
      <c r="ED1654" s="366">
        <v>1807920</v>
      </c>
      <c r="EE1654" s="366">
        <v>1746720</v>
      </c>
      <c r="EF1654" s="366">
        <v>1568880</v>
      </c>
      <c r="EG1654" s="366">
        <v>1488960</v>
      </c>
      <c r="EH1654" s="366">
        <v>1472400</v>
      </c>
      <c r="EI1654" s="411">
        <f t="shared" si="500"/>
        <v>19599840</v>
      </c>
      <c r="EK1654" s="411">
        <f t="shared" si="501"/>
        <v>19599840</v>
      </c>
      <c r="EL1654" s="7">
        <f t="shared" si="502"/>
        <v>0</v>
      </c>
    </row>
    <row r="1655" spans="1:142">
      <c r="A1655" s="365" t="str">
        <f t="shared" si="487"/>
        <v xml:space="preserve"> 356</v>
      </c>
      <c r="B1655" s="366" t="s">
        <v>1006</v>
      </c>
      <c r="C1655" s="366" t="s">
        <v>1172</v>
      </c>
      <c r="D1655" s="366">
        <v>1621440</v>
      </c>
      <c r="E1655" s="366">
        <v>1656720</v>
      </c>
      <c r="F1655" s="366">
        <v>1628640</v>
      </c>
      <c r="G1655" s="366">
        <v>1717200</v>
      </c>
      <c r="H1655" s="366">
        <v>1481760</v>
      </c>
      <c r="I1655" s="366">
        <v>1539360</v>
      </c>
      <c r="J1655" s="366">
        <v>1869840</v>
      </c>
      <c r="K1655" s="366">
        <v>1807920</v>
      </c>
      <c r="L1655" s="366">
        <v>1746720</v>
      </c>
      <c r="M1655" s="366">
        <v>1568880</v>
      </c>
      <c r="N1655" s="366">
        <v>1488960</v>
      </c>
      <c r="O1655" s="366">
        <v>1472400</v>
      </c>
      <c r="P1655" s="411">
        <f t="shared" si="488"/>
        <v>19599840</v>
      </c>
      <c r="Q1655" s="411">
        <f t="shared" si="503"/>
        <v>11454642.580645161</v>
      </c>
      <c r="R1655" s="411">
        <f t="shared" si="504"/>
        <v>3133103.6262513902</v>
      </c>
      <c r="S1655" s="411">
        <f t="shared" si="505"/>
        <v>5012093.7931034481</v>
      </c>
      <c r="T1655" s="366">
        <v>0</v>
      </c>
      <c r="U1655" s="366">
        <v>0</v>
      </c>
      <c r="V1655" s="366">
        <v>0</v>
      </c>
      <c r="W1655" s="366">
        <v>0</v>
      </c>
      <c r="X1655" s="366">
        <v>0</v>
      </c>
      <c r="Y1655" s="366">
        <v>0</v>
      </c>
      <c r="Z1655" s="366">
        <v>0</v>
      </c>
      <c r="AA1655" s="366">
        <v>0</v>
      </c>
      <c r="AB1655" s="366">
        <v>0</v>
      </c>
      <c r="AC1655" s="366">
        <v>0</v>
      </c>
      <c r="AD1655" s="366">
        <v>0</v>
      </c>
      <c r="AE1655" s="366">
        <v>0</v>
      </c>
      <c r="AF1655" s="411">
        <f t="shared" si="489"/>
        <v>0</v>
      </c>
      <c r="AG1655" s="366">
        <v>1621440</v>
      </c>
      <c r="AH1655" s="366">
        <v>1656720</v>
      </c>
      <c r="AI1655" s="366">
        <v>1628640</v>
      </c>
      <c r="AJ1655" s="366">
        <v>1717200</v>
      </c>
      <c r="AK1655" s="366">
        <v>1481760</v>
      </c>
      <c r="AL1655" s="366">
        <v>1539360</v>
      </c>
      <c r="AM1655" s="366">
        <v>1869840</v>
      </c>
      <c r="AN1655" s="366">
        <v>1807920</v>
      </c>
      <c r="AO1655" s="366">
        <v>1746720</v>
      </c>
      <c r="AP1655" s="366">
        <v>1568880</v>
      </c>
      <c r="AQ1655" s="366">
        <v>1488960</v>
      </c>
      <c r="AR1655" s="366">
        <v>1472400</v>
      </c>
      <c r="AS1655" s="411">
        <f t="shared" si="490"/>
        <v>19599840</v>
      </c>
      <c r="AT1655" s="514">
        <f t="shared" si="491"/>
        <v>11454642.580645161</v>
      </c>
      <c r="AU1655" s="514">
        <f t="shared" si="492"/>
        <v>3133103.6262513902</v>
      </c>
      <c r="AV1655" s="514">
        <f t="shared" si="493"/>
        <v>5012093.7931034481</v>
      </c>
      <c r="AW1655" s="366">
        <v>0</v>
      </c>
      <c r="AX1655" s="366">
        <v>0</v>
      </c>
      <c r="AY1655" s="366">
        <v>0</v>
      </c>
      <c r="AZ1655" s="366">
        <v>0</v>
      </c>
      <c r="BA1655" s="366">
        <v>0</v>
      </c>
      <c r="BB1655" s="366">
        <v>0</v>
      </c>
      <c r="BC1655" s="366">
        <v>0</v>
      </c>
      <c r="BD1655" s="366">
        <v>0</v>
      </c>
      <c r="BE1655" s="366">
        <v>0</v>
      </c>
      <c r="BF1655" s="366">
        <v>0</v>
      </c>
      <c r="BG1655" s="366">
        <v>0</v>
      </c>
      <c r="BH1655" s="366">
        <v>0</v>
      </c>
      <c r="BI1655" s="411">
        <f t="shared" si="494"/>
        <v>0</v>
      </c>
      <c r="BJ1655" s="366">
        <v>1621440</v>
      </c>
      <c r="BK1655" s="366">
        <v>1656720</v>
      </c>
      <c r="BL1655" s="366">
        <v>1628640</v>
      </c>
      <c r="BM1655" s="366">
        <v>1717200</v>
      </c>
      <c r="BN1655" s="366">
        <v>1481760</v>
      </c>
      <c r="BO1655" s="366">
        <v>1539360</v>
      </c>
      <c r="BP1655" s="366">
        <v>1869840</v>
      </c>
      <c r="BQ1655" s="366">
        <v>1807920</v>
      </c>
      <c r="BR1655" s="366">
        <v>1746720</v>
      </c>
      <c r="BS1655" s="366">
        <v>1568880</v>
      </c>
      <c r="BT1655" s="366">
        <v>1488960</v>
      </c>
      <c r="BU1655" s="366">
        <v>1472400</v>
      </c>
      <c r="BV1655" s="411">
        <f t="shared" si="495"/>
        <v>19599840</v>
      </c>
      <c r="BW1655" s="366">
        <v>0</v>
      </c>
      <c r="BX1655" s="366">
        <v>0</v>
      </c>
      <c r="BY1655" s="366">
        <v>0</v>
      </c>
      <c r="BZ1655" s="366">
        <v>0</v>
      </c>
      <c r="CA1655" s="366">
        <v>0</v>
      </c>
      <c r="CB1655" s="366">
        <v>0</v>
      </c>
      <c r="CC1655" s="366">
        <v>0</v>
      </c>
      <c r="CD1655" s="366">
        <v>0</v>
      </c>
      <c r="CE1655" s="366">
        <v>0</v>
      </c>
      <c r="CF1655" s="366">
        <v>0</v>
      </c>
      <c r="CG1655" s="366">
        <v>0</v>
      </c>
      <c r="CH1655" s="366">
        <v>0</v>
      </c>
      <c r="CI1655" s="411">
        <f t="shared" si="496"/>
        <v>0</v>
      </c>
      <c r="CJ1655" s="366">
        <v>1621440</v>
      </c>
      <c r="CK1655" s="366">
        <v>1656720</v>
      </c>
      <c r="CL1655" s="366">
        <v>1628640</v>
      </c>
      <c r="CM1655" s="366">
        <v>1717200</v>
      </c>
      <c r="CN1655" s="366">
        <v>1481760</v>
      </c>
      <c r="CO1655" s="366">
        <v>1539360</v>
      </c>
      <c r="CP1655" s="366">
        <v>1869840</v>
      </c>
      <c r="CQ1655" s="366">
        <v>1807920</v>
      </c>
      <c r="CR1655" s="366">
        <v>1746720</v>
      </c>
      <c r="CS1655" s="366">
        <v>1568880</v>
      </c>
      <c r="CT1655" s="366">
        <v>1488960</v>
      </c>
      <c r="CU1655" s="366">
        <v>1472400</v>
      </c>
      <c r="CV1655" s="411">
        <f t="shared" si="497"/>
        <v>19599840</v>
      </c>
      <c r="CW1655" s="366">
        <v>0</v>
      </c>
      <c r="CX1655" s="366">
        <v>0</v>
      </c>
      <c r="CY1655" s="366">
        <v>0</v>
      </c>
      <c r="CZ1655" s="366">
        <v>0</v>
      </c>
      <c r="DA1655" s="366">
        <v>0</v>
      </c>
      <c r="DB1655" s="366">
        <v>0</v>
      </c>
      <c r="DC1655" s="366">
        <v>0</v>
      </c>
      <c r="DD1655" s="366">
        <v>0</v>
      </c>
      <c r="DE1655" s="366">
        <v>0</v>
      </c>
      <c r="DF1655" s="366">
        <v>0</v>
      </c>
      <c r="DG1655" s="366">
        <v>0</v>
      </c>
      <c r="DH1655" s="366">
        <v>0</v>
      </c>
      <c r="DI1655" s="411">
        <f t="shared" si="498"/>
        <v>0</v>
      </c>
      <c r="DJ1655" s="366">
        <v>1621440</v>
      </c>
      <c r="DK1655" s="366">
        <v>1656720</v>
      </c>
      <c r="DL1655" s="366">
        <v>1628640</v>
      </c>
      <c r="DM1655" s="366">
        <v>1717200</v>
      </c>
      <c r="DN1655" s="366">
        <v>1481760</v>
      </c>
      <c r="DO1655" s="366">
        <v>1539360</v>
      </c>
      <c r="DP1655" s="366">
        <v>1869840</v>
      </c>
      <c r="DQ1655" s="366">
        <v>1807920</v>
      </c>
      <c r="DR1655" s="366">
        <v>1746720</v>
      </c>
      <c r="DS1655" s="366">
        <v>1568880</v>
      </c>
      <c r="DT1655" s="366">
        <v>1488960</v>
      </c>
      <c r="DU1655" s="366">
        <v>1472400</v>
      </c>
      <c r="DV1655" s="411">
        <f t="shared" si="499"/>
        <v>19599840</v>
      </c>
      <c r="DW1655" s="366">
        <v>1621440</v>
      </c>
      <c r="DX1655" s="366">
        <v>1656720</v>
      </c>
      <c r="DY1655" s="366">
        <v>1628640</v>
      </c>
      <c r="DZ1655" s="366">
        <v>1717200</v>
      </c>
      <c r="EA1655" s="366">
        <v>1481760</v>
      </c>
      <c r="EB1655" s="366">
        <v>1539360</v>
      </c>
      <c r="EC1655" s="366">
        <v>1869840</v>
      </c>
      <c r="ED1655" s="366">
        <v>1807920</v>
      </c>
      <c r="EE1655" s="366">
        <v>1746720</v>
      </c>
      <c r="EF1655" s="366">
        <v>1568880</v>
      </c>
      <c r="EG1655" s="366">
        <v>1488960</v>
      </c>
      <c r="EH1655" s="366">
        <v>1472400</v>
      </c>
      <c r="EI1655" s="411">
        <f t="shared" si="500"/>
        <v>19599840</v>
      </c>
      <c r="EK1655" s="411">
        <f t="shared" si="501"/>
        <v>19599840</v>
      </c>
      <c r="EL1655" s="7">
        <f t="shared" si="502"/>
        <v>0</v>
      </c>
    </row>
    <row r="1656" spans="1:142">
      <c r="A1656" s="365" t="str">
        <f t="shared" si="487"/>
        <v xml:space="preserve"> 356</v>
      </c>
      <c r="B1656" s="366" t="s">
        <v>1006</v>
      </c>
      <c r="C1656" s="366" t="s">
        <v>1199</v>
      </c>
      <c r="D1656" s="366">
        <v>3045.6000000000004</v>
      </c>
      <c r="E1656" s="366">
        <v>3172.32</v>
      </c>
      <c r="F1656" s="366">
        <v>3081.6000000000004</v>
      </c>
      <c r="G1656" s="366">
        <v>3186.7200000000003</v>
      </c>
      <c r="H1656" s="366">
        <v>3448.08</v>
      </c>
      <c r="I1656" s="366">
        <v>3420</v>
      </c>
      <c r="J1656" s="366">
        <v>3501.3599999999997</v>
      </c>
      <c r="K1656" s="366">
        <v>3463.2</v>
      </c>
      <c r="L1656" s="366">
        <v>3515.04</v>
      </c>
      <c r="M1656" s="366">
        <v>3512.1600000000003</v>
      </c>
      <c r="N1656" s="366">
        <v>3459.6000000000004</v>
      </c>
      <c r="O1656" s="366">
        <v>2918.88</v>
      </c>
      <c r="P1656" s="411">
        <f t="shared" si="488"/>
        <v>39724.559999999998</v>
      </c>
      <c r="Q1656" s="411">
        <f t="shared" si="503"/>
        <v>22742.732903225806</v>
      </c>
      <c r="R1656" s="411">
        <f t="shared" si="504"/>
        <v>6121.5208898776418</v>
      </c>
      <c r="S1656" s="411">
        <f t="shared" si="505"/>
        <v>10860.306206896552</v>
      </c>
      <c r="T1656" s="366">
        <v>0</v>
      </c>
      <c r="U1656" s="366">
        <v>0</v>
      </c>
      <c r="V1656" s="366">
        <v>0</v>
      </c>
      <c r="W1656" s="366">
        <v>0</v>
      </c>
      <c r="X1656" s="366">
        <v>0</v>
      </c>
      <c r="Y1656" s="366">
        <v>0</v>
      </c>
      <c r="Z1656" s="366">
        <v>0</v>
      </c>
      <c r="AA1656" s="366">
        <v>0</v>
      </c>
      <c r="AB1656" s="366">
        <v>0</v>
      </c>
      <c r="AC1656" s="366">
        <v>0</v>
      </c>
      <c r="AD1656" s="366">
        <v>0</v>
      </c>
      <c r="AE1656" s="366">
        <v>0</v>
      </c>
      <c r="AF1656" s="411">
        <f t="shared" si="489"/>
        <v>0</v>
      </c>
      <c r="AG1656" s="366">
        <v>3045.6000000000004</v>
      </c>
      <c r="AH1656" s="366">
        <v>3172.32</v>
      </c>
      <c r="AI1656" s="366">
        <v>3081.6000000000004</v>
      </c>
      <c r="AJ1656" s="366">
        <v>3186.7200000000003</v>
      </c>
      <c r="AK1656" s="366">
        <v>3448.08</v>
      </c>
      <c r="AL1656" s="366">
        <v>3420</v>
      </c>
      <c r="AM1656" s="366">
        <v>3501.3599999999997</v>
      </c>
      <c r="AN1656" s="366">
        <v>3463.2</v>
      </c>
      <c r="AO1656" s="366">
        <v>3515.04</v>
      </c>
      <c r="AP1656" s="366">
        <v>3512.1600000000003</v>
      </c>
      <c r="AQ1656" s="366">
        <v>3459.6000000000004</v>
      </c>
      <c r="AR1656" s="366">
        <v>2918.88</v>
      </c>
      <c r="AS1656" s="411">
        <f t="shared" si="490"/>
        <v>39724.559999999998</v>
      </c>
      <c r="AT1656" s="411">
        <f t="shared" si="491"/>
        <v>22742.732903225806</v>
      </c>
      <c r="AU1656" s="411">
        <f t="shared" si="492"/>
        <v>6121.5208898776418</v>
      </c>
      <c r="AV1656" s="411">
        <f t="shared" si="493"/>
        <v>10860.306206896552</v>
      </c>
      <c r="AW1656" s="366">
        <v>0</v>
      </c>
      <c r="AX1656" s="366">
        <v>0</v>
      </c>
      <c r="AY1656" s="366">
        <v>0</v>
      </c>
      <c r="AZ1656" s="366">
        <v>0</v>
      </c>
      <c r="BA1656" s="366">
        <v>0</v>
      </c>
      <c r="BB1656" s="366">
        <v>0</v>
      </c>
      <c r="BC1656" s="366">
        <v>0</v>
      </c>
      <c r="BD1656" s="366">
        <v>0</v>
      </c>
      <c r="BE1656" s="366">
        <v>0</v>
      </c>
      <c r="BF1656" s="366">
        <v>0</v>
      </c>
      <c r="BG1656" s="366">
        <v>0</v>
      </c>
      <c r="BH1656" s="366">
        <v>0</v>
      </c>
      <c r="BI1656" s="411">
        <f t="shared" si="494"/>
        <v>0</v>
      </c>
      <c r="BJ1656" s="366">
        <v>3045.6000000000004</v>
      </c>
      <c r="BK1656" s="366">
        <v>3172.32</v>
      </c>
      <c r="BL1656" s="366">
        <v>3081.6000000000004</v>
      </c>
      <c r="BM1656" s="366">
        <v>3186.7200000000003</v>
      </c>
      <c r="BN1656" s="366">
        <v>3448.08</v>
      </c>
      <c r="BO1656" s="366">
        <v>3420</v>
      </c>
      <c r="BP1656" s="366">
        <v>3501.3599999999997</v>
      </c>
      <c r="BQ1656" s="366">
        <v>3463.2</v>
      </c>
      <c r="BR1656" s="366">
        <v>3515.04</v>
      </c>
      <c r="BS1656" s="366">
        <v>3512.1600000000003</v>
      </c>
      <c r="BT1656" s="366">
        <v>3459.6000000000004</v>
      </c>
      <c r="BU1656" s="366">
        <v>2918.88</v>
      </c>
      <c r="BV1656" s="411">
        <f t="shared" si="495"/>
        <v>39724.559999999998</v>
      </c>
      <c r="BW1656" s="366">
        <v>0</v>
      </c>
      <c r="BX1656" s="366">
        <v>0</v>
      </c>
      <c r="BY1656" s="366">
        <v>0</v>
      </c>
      <c r="BZ1656" s="366">
        <v>0</v>
      </c>
      <c r="CA1656" s="366">
        <v>0</v>
      </c>
      <c r="CB1656" s="366">
        <v>0</v>
      </c>
      <c r="CC1656" s="366">
        <v>0</v>
      </c>
      <c r="CD1656" s="366">
        <v>0</v>
      </c>
      <c r="CE1656" s="366">
        <v>0</v>
      </c>
      <c r="CF1656" s="366">
        <v>0</v>
      </c>
      <c r="CG1656" s="366">
        <v>0</v>
      </c>
      <c r="CH1656" s="366">
        <v>0</v>
      </c>
      <c r="CI1656" s="411">
        <f t="shared" si="496"/>
        <v>0</v>
      </c>
      <c r="CJ1656" s="366">
        <v>3045.6000000000004</v>
      </c>
      <c r="CK1656" s="366">
        <v>3172.32</v>
      </c>
      <c r="CL1656" s="366">
        <v>3081.6000000000004</v>
      </c>
      <c r="CM1656" s="366">
        <v>3186.7200000000003</v>
      </c>
      <c r="CN1656" s="366">
        <v>3448.08</v>
      </c>
      <c r="CO1656" s="366">
        <v>3420</v>
      </c>
      <c r="CP1656" s="366">
        <v>3501.3599999999997</v>
      </c>
      <c r="CQ1656" s="366">
        <v>3463.2</v>
      </c>
      <c r="CR1656" s="366">
        <v>3515.04</v>
      </c>
      <c r="CS1656" s="366">
        <v>3512.1600000000003</v>
      </c>
      <c r="CT1656" s="366">
        <v>3459.6000000000004</v>
      </c>
      <c r="CU1656" s="366">
        <v>2918.88</v>
      </c>
      <c r="CV1656" s="411">
        <f t="shared" si="497"/>
        <v>39724.559999999998</v>
      </c>
      <c r="CW1656" s="366">
        <v>0</v>
      </c>
      <c r="CX1656" s="366">
        <v>0</v>
      </c>
      <c r="CY1656" s="366">
        <v>0</v>
      </c>
      <c r="CZ1656" s="366">
        <v>0</v>
      </c>
      <c r="DA1656" s="366">
        <v>0</v>
      </c>
      <c r="DB1656" s="366">
        <v>0</v>
      </c>
      <c r="DC1656" s="366">
        <v>0</v>
      </c>
      <c r="DD1656" s="366">
        <v>0</v>
      </c>
      <c r="DE1656" s="366">
        <v>0</v>
      </c>
      <c r="DF1656" s="366">
        <v>0</v>
      </c>
      <c r="DG1656" s="366">
        <v>0</v>
      </c>
      <c r="DH1656" s="366">
        <v>0</v>
      </c>
      <c r="DI1656" s="411">
        <f t="shared" si="498"/>
        <v>0</v>
      </c>
      <c r="DJ1656" s="366">
        <v>3045.6000000000004</v>
      </c>
      <c r="DK1656" s="366">
        <v>3172.32</v>
      </c>
      <c r="DL1656" s="366">
        <v>3081.6000000000004</v>
      </c>
      <c r="DM1656" s="366">
        <v>3186.7200000000003</v>
      </c>
      <c r="DN1656" s="366">
        <v>3448.08</v>
      </c>
      <c r="DO1656" s="366">
        <v>3420</v>
      </c>
      <c r="DP1656" s="366">
        <v>3501.3599999999997</v>
      </c>
      <c r="DQ1656" s="366">
        <v>3463.2</v>
      </c>
      <c r="DR1656" s="366">
        <v>3515.04</v>
      </c>
      <c r="DS1656" s="366">
        <v>3512.1600000000003</v>
      </c>
      <c r="DT1656" s="366">
        <v>3459.6000000000004</v>
      </c>
      <c r="DU1656" s="366">
        <v>2918.88</v>
      </c>
      <c r="DV1656" s="411">
        <f t="shared" si="499"/>
        <v>39724.559999999998</v>
      </c>
      <c r="DW1656" s="366">
        <v>3045.6000000000004</v>
      </c>
      <c r="DX1656" s="366">
        <v>3172.32</v>
      </c>
      <c r="DY1656" s="366">
        <v>3081.6000000000004</v>
      </c>
      <c r="DZ1656" s="366">
        <v>3186.7200000000003</v>
      </c>
      <c r="EA1656" s="366">
        <v>3448.08</v>
      </c>
      <c r="EB1656" s="366">
        <v>3420</v>
      </c>
      <c r="EC1656" s="366">
        <v>3501.3599999999997</v>
      </c>
      <c r="ED1656" s="366">
        <v>3463.2</v>
      </c>
      <c r="EE1656" s="366">
        <v>3515.04</v>
      </c>
      <c r="EF1656" s="366">
        <v>3512.1600000000003</v>
      </c>
      <c r="EG1656" s="366">
        <v>3459.6000000000004</v>
      </c>
      <c r="EH1656" s="366">
        <v>2918.88</v>
      </c>
      <c r="EI1656" s="411">
        <f t="shared" si="500"/>
        <v>39724.559999999998</v>
      </c>
      <c r="EK1656" s="411">
        <f t="shared" si="501"/>
        <v>39724.559999999998</v>
      </c>
      <c r="EL1656" s="7">
        <f t="shared" si="502"/>
        <v>0</v>
      </c>
    </row>
    <row r="1657" spans="1:142">
      <c r="A1657" s="365" t="str">
        <f t="shared" si="487"/>
        <v xml:space="preserve"> 356</v>
      </c>
      <c r="B1657" s="366" t="s">
        <v>1006</v>
      </c>
      <c r="C1657" s="366" t="s">
        <v>1218</v>
      </c>
      <c r="D1657" s="366">
        <v>4044</v>
      </c>
      <c r="E1657" s="366">
        <v>3995</v>
      </c>
      <c r="F1657" s="366">
        <v>3991</v>
      </c>
      <c r="G1657" s="366">
        <v>3456</v>
      </c>
      <c r="H1657" s="366">
        <v>3391</v>
      </c>
      <c r="I1657" s="366">
        <v>3375</v>
      </c>
      <c r="J1657" s="366">
        <v>3454</v>
      </c>
      <c r="K1657" s="366">
        <v>3544</v>
      </c>
      <c r="L1657" s="366">
        <v>3575</v>
      </c>
      <c r="M1657" s="366">
        <v>3556</v>
      </c>
      <c r="N1657" s="366">
        <v>3344</v>
      </c>
      <c r="O1657" s="366">
        <v>3157</v>
      </c>
      <c r="P1657" s="411">
        <f t="shared" si="488"/>
        <v>42882</v>
      </c>
      <c r="Q1657" s="411">
        <f t="shared" si="503"/>
        <v>25594.580645161292</v>
      </c>
      <c r="R1657" s="411">
        <f t="shared" si="504"/>
        <v>6244.2124582869856</v>
      </c>
      <c r="S1657" s="411">
        <f t="shared" si="505"/>
        <v>11043.206896551725</v>
      </c>
      <c r="T1657" s="366">
        <v>0</v>
      </c>
      <c r="U1657" s="366">
        <v>0</v>
      </c>
      <c r="V1657" s="366">
        <v>0</v>
      </c>
      <c r="W1657" s="366">
        <v>0</v>
      </c>
      <c r="X1657" s="366">
        <v>0</v>
      </c>
      <c r="Y1657" s="366">
        <v>0</v>
      </c>
      <c r="Z1657" s="366">
        <v>0</v>
      </c>
      <c r="AA1657" s="366">
        <v>0</v>
      </c>
      <c r="AB1657" s="366">
        <v>0</v>
      </c>
      <c r="AC1657" s="366">
        <v>0</v>
      </c>
      <c r="AD1657" s="366">
        <v>0</v>
      </c>
      <c r="AE1657" s="366">
        <v>0</v>
      </c>
      <c r="AF1657" s="411">
        <f t="shared" si="489"/>
        <v>0</v>
      </c>
      <c r="AG1657" s="366">
        <v>4044</v>
      </c>
      <c r="AH1657" s="366">
        <v>3995</v>
      </c>
      <c r="AI1657" s="366">
        <v>3991</v>
      </c>
      <c r="AJ1657" s="366">
        <v>3456</v>
      </c>
      <c r="AK1657" s="366">
        <v>3391</v>
      </c>
      <c r="AL1657" s="366">
        <v>3375</v>
      </c>
      <c r="AM1657" s="366">
        <v>3454</v>
      </c>
      <c r="AN1657" s="366">
        <v>3544</v>
      </c>
      <c r="AO1657" s="366">
        <v>3575</v>
      </c>
      <c r="AP1657" s="366">
        <v>3556</v>
      </c>
      <c r="AQ1657" s="366">
        <v>3344</v>
      </c>
      <c r="AR1657" s="366">
        <v>3157</v>
      </c>
      <c r="AS1657" s="411">
        <f t="shared" si="490"/>
        <v>42882</v>
      </c>
      <c r="AT1657" s="411">
        <f t="shared" si="491"/>
        <v>25594.580645161292</v>
      </c>
      <c r="AU1657" s="411">
        <f t="shared" si="492"/>
        <v>6244.2124582869856</v>
      </c>
      <c r="AV1657" s="411">
        <f t="shared" si="493"/>
        <v>11043.206896551725</v>
      </c>
      <c r="AW1657" s="366">
        <v>0</v>
      </c>
      <c r="AX1657" s="366">
        <v>0</v>
      </c>
      <c r="AY1657" s="366">
        <v>0</v>
      </c>
      <c r="AZ1657" s="366">
        <v>0</v>
      </c>
      <c r="BA1657" s="366">
        <v>0</v>
      </c>
      <c r="BB1657" s="366">
        <v>0</v>
      </c>
      <c r="BC1657" s="366">
        <v>0</v>
      </c>
      <c r="BD1657" s="366">
        <v>0</v>
      </c>
      <c r="BE1657" s="366">
        <v>0</v>
      </c>
      <c r="BF1657" s="366">
        <v>0</v>
      </c>
      <c r="BG1657" s="366">
        <v>0</v>
      </c>
      <c r="BH1657" s="366">
        <v>0</v>
      </c>
      <c r="BI1657" s="411">
        <f t="shared" si="494"/>
        <v>0</v>
      </c>
      <c r="BJ1657" s="366">
        <v>4044</v>
      </c>
      <c r="BK1657" s="366">
        <v>3995</v>
      </c>
      <c r="BL1657" s="366">
        <v>3991</v>
      </c>
      <c r="BM1657" s="366">
        <v>3456</v>
      </c>
      <c r="BN1657" s="366">
        <v>3391</v>
      </c>
      <c r="BO1657" s="366">
        <v>3375</v>
      </c>
      <c r="BP1657" s="366">
        <v>3454</v>
      </c>
      <c r="BQ1657" s="366">
        <v>3544</v>
      </c>
      <c r="BR1657" s="366">
        <v>3575</v>
      </c>
      <c r="BS1657" s="366">
        <v>3556</v>
      </c>
      <c r="BT1657" s="366">
        <v>3344</v>
      </c>
      <c r="BU1657" s="366">
        <v>3157</v>
      </c>
      <c r="BV1657" s="411">
        <f t="shared" si="495"/>
        <v>42882</v>
      </c>
      <c r="BW1657" s="366">
        <v>0</v>
      </c>
      <c r="BX1657" s="366">
        <v>0</v>
      </c>
      <c r="BY1657" s="366">
        <v>0</v>
      </c>
      <c r="BZ1657" s="366">
        <v>0</v>
      </c>
      <c r="CA1657" s="366">
        <v>0</v>
      </c>
      <c r="CB1657" s="366">
        <v>0</v>
      </c>
      <c r="CC1657" s="366">
        <v>0</v>
      </c>
      <c r="CD1657" s="366">
        <v>0</v>
      </c>
      <c r="CE1657" s="366">
        <v>0</v>
      </c>
      <c r="CF1657" s="366">
        <v>0</v>
      </c>
      <c r="CG1657" s="366">
        <v>0</v>
      </c>
      <c r="CH1657" s="366">
        <v>0</v>
      </c>
      <c r="CI1657" s="411">
        <f t="shared" si="496"/>
        <v>0</v>
      </c>
      <c r="CJ1657" s="366">
        <v>4044</v>
      </c>
      <c r="CK1657" s="366">
        <v>3995</v>
      </c>
      <c r="CL1657" s="366">
        <v>3991</v>
      </c>
      <c r="CM1657" s="366">
        <v>3456</v>
      </c>
      <c r="CN1657" s="366">
        <v>3391</v>
      </c>
      <c r="CO1657" s="366">
        <v>3375</v>
      </c>
      <c r="CP1657" s="366">
        <v>3454</v>
      </c>
      <c r="CQ1657" s="366">
        <v>3544</v>
      </c>
      <c r="CR1657" s="366">
        <v>3575</v>
      </c>
      <c r="CS1657" s="366">
        <v>3556</v>
      </c>
      <c r="CT1657" s="366">
        <v>3344</v>
      </c>
      <c r="CU1657" s="366">
        <v>3157</v>
      </c>
      <c r="CV1657" s="411">
        <f t="shared" si="497"/>
        <v>42882</v>
      </c>
      <c r="CW1657" s="366">
        <v>0</v>
      </c>
      <c r="CX1657" s="366">
        <v>0</v>
      </c>
      <c r="CY1657" s="366">
        <v>0</v>
      </c>
      <c r="CZ1657" s="366">
        <v>0</v>
      </c>
      <c r="DA1657" s="366">
        <v>0</v>
      </c>
      <c r="DB1657" s="366">
        <v>0</v>
      </c>
      <c r="DC1657" s="366">
        <v>0</v>
      </c>
      <c r="DD1657" s="366">
        <v>0</v>
      </c>
      <c r="DE1657" s="366">
        <v>0</v>
      </c>
      <c r="DF1657" s="366">
        <v>0</v>
      </c>
      <c r="DG1657" s="366">
        <v>0</v>
      </c>
      <c r="DH1657" s="366">
        <v>0</v>
      </c>
      <c r="DI1657" s="411">
        <f t="shared" si="498"/>
        <v>0</v>
      </c>
      <c r="DJ1657" s="366">
        <v>4044</v>
      </c>
      <c r="DK1657" s="366">
        <v>3995</v>
      </c>
      <c r="DL1657" s="366">
        <v>3991</v>
      </c>
      <c r="DM1657" s="366">
        <v>3456</v>
      </c>
      <c r="DN1657" s="366">
        <v>3391</v>
      </c>
      <c r="DO1657" s="366">
        <v>3375</v>
      </c>
      <c r="DP1657" s="366">
        <v>3454</v>
      </c>
      <c r="DQ1657" s="366">
        <v>3544</v>
      </c>
      <c r="DR1657" s="366">
        <v>3575</v>
      </c>
      <c r="DS1657" s="366">
        <v>3556</v>
      </c>
      <c r="DT1657" s="366">
        <v>3344</v>
      </c>
      <c r="DU1657" s="366">
        <v>3157</v>
      </c>
      <c r="DV1657" s="411">
        <f t="shared" si="499"/>
        <v>42882</v>
      </c>
      <c r="DW1657" s="366">
        <v>4044</v>
      </c>
      <c r="DX1657" s="366">
        <v>3995</v>
      </c>
      <c r="DY1657" s="366">
        <v>3991</v>
      </c>
      <c r="DZ1657" s="366">
        <v>3456</v>
      </c>
      <c r="EA1657" s="366">
        <v>3391</v>
      </c>
      <c r="EB1657" s="366">
        <v>3375</v>
      </c>
      <c r="EC1657" s="366">
        <v>3454</v>
      </c>
      <c r="ED1657" s="366">
        <v>3544</v>
      </c>
      <c r="EE1657" s="366">
        <v>3575</v>
      </c>
      <c r="EF1657" s="366">
        <v>3556</v>
      </c>
      <c r="EG1657" s="366">
        <v>3344</v>
      </c>
      <c r="EH1657" s="366">
        <v>3157</v>
      </c>
      <c r="EI1657" s="411">
        <f t="shared" si="500"/>
        <v>42882</v>
      </c>
      <c r="EK1657" s="411">
        <f t="shared" si="501"/>
        <v>42882</v>
      </c>
      <c r="EL1657" s="7">
        <f t="shared" si="502"/>
        <v>0</v>
      </c>
    </row>
    <row r="1658" spans="1:142">
      <c r="A1658" s="365" t="str">
        <f t="shared" si="487"/>
        <v xml:space="preserve"> 356</v>
      </c>
      <c r="B1658" s="366" t="s">
        <v>1006</v>
      </c>
      <c r="C1658" s="366" t="s">
        <v>1233</v>
      </c>
      <c r="D1658" s="366">
        <v>929.5200000000001</v>
      </c>
      <c r="E1658" s="366">
        <v>956.88000000000011</v>
      </c>
      <c r="F1658" s="366">
        <v>917.28000000000009</v>
      </c>
      <c r="G1658" s="366">
        <v>949.68000000000006</v>
      </c>
      <c r="H1658" s="366">
        <v>1095.1199999999999</v>
      </c>
      <c r="I1658" s="366">
        <v>1009.44</v>
      </c>
      <c r="J1658" s="366">
        <v>915.12000000000012</v>
      </c>
      <c r="K1658" s="366">
        <v>749.52</v>
      </c>
      <c r="L1658" s="366">
        <v>757.44</v>
      </c>
      <c r="M1658" s="366">
        <v>789.12</v>
      </c>
      <c r="N1658" s="366">
        <v>942.48</v>
      </c>
      <c r="O1658" s="366">
        <v>969.83999999999992</v>
      </c>
      <c r="P1658" s="411">
        <f t="shared" si="488"/>
        <v>10981.44</v>
      </c>
      <c r="Q1658" s="411">
        <f t="shared" si="503"/>
        <v>6743.52</v>
      </c>
      <c r="R1658" s="411">
        <f t="shared" si="504"/>
        <v>1327.5310344827585</v>
      </c>
      <c r="S1658" s="411">
        <f t="shared" si="505"/>
        <v>2910.3889655172411</v>
      </c>
      <c r="T1658" s="366">
        <v>0</v>
      </c>
      <c r="U1658" s="366">
        <v>0</v>
      </c>
      <c r="V1658" s="366">
        <v>0</v>
      </c>
      <c r="W1658" s="366">
        <v>0</v>
      </c>
      <c r="X1658" s="366">
        <v>0</v>
      </c>
      <c r="Y1658" s="366">
        <v>0</v>
      </c>
      <c r="Z1658" s="366">
        <v>0</v>
      </c>
      <c r="AA1658" s="366">
        <v>0</v>
      </c>
      <c r="AB1658" s="366">
        <v>0</v>
      </c>
      <c r="AC1658" s="366">
        <v>0</v>
      </c>
      <c r="AD1658" s="366">
        <v>0</v>
      </c>
      <c r="AE1658" s="366">
        <v>0</v>
      </c>
      <c r="AF1658" s="411">
        <f t="shared" si="489"/>
        <v>0</v>
      </c>
      <c r="AG1658" s="366">
        <v>929.5200000000001</v>
      </c>
      <c r="AH1658" s="366">
        <v>956.88000000000011</v>
      </c>
      <c r="AI1658" s="366">
        <v>917.28000000000009</v>
      </c>
      <c r="AJ1658" s="366">
        <v>949.68000000000006</v>
      </c>
      <c r="AK1658" s="366">
        <v>1095.1199999999999</v>
      </c>
      <c r="AL1658" s="366">
        <v>1009.44</v>
      </c>
      <c r="AM1658" s="366">
        <v>915.12000000000012</v>
      </c>
      <c r="AN1658" s="366">
        <v>749.52</v>
      </c>
      <c r="AO1658" s="366">
        <v>757.44</v>
      </c>
      <c r="AP1658" s="366">
        <v>789.12</v>
      </c>
      <c r="AQ1658" s="366">
        <v>942.48</v>
      </c>
      <c r="AR1658" s="366">
        <v>969.83999999999992</v>
      </c>
      <c r="AS1658" s="411">
        <f t="shared" si="490"/>
        <v>10981.44</v>
      </c>
      <c r="AT1658" s="411">
        <f t="shared" si="491"/>
        <v>6743.52</v>
      </c>
      <c r="AU1658" s="411">
        <f t="shared" si="492"/>
        <v>1327.5310344827585</v>
      </c>
      <c r="AV1658" s="411">
        <f t="shared" si="493"/>
        <v>2910.3889655172411</v>
      </c>
      <c r="AW1658" s="366">
        <v>0</v>
      </c>
      <c r="AX1658" s="366">
        <v>0</v>
      </c>
      <c r="AY1658" s="366">
        <v>0</v>
      </c>
      <c r="AZ1658" s="366">
        <v>0</v>
      </c>
      <c r="BA1658" s="366">
        <v>0</v>
      </c>
      <c r="BB1658" s="366">
        <v>0</v>
      </c>
      <c r="BC1658" s="366">
        <v>0</v>
      </c>
      <c r="BD1658" s="366">
        <v>0</v>
      </c>
      <c r="BE1658" s="366">
        <v>0</v>
      </c>
      <c r="BF1658" s="366">
        <v>0</v>
      </c>
      <c r="BG1658" s="366">
        <v>0</v>
      </c>
      <c r="BH1658" s="366">
        <v>0</v>
      </c>
      <c r="BI1658" s="411">
        <f t="shared" si="494"/>
        <v>0</v>
      </c>
      <c r="BJ1658" s="366">
        <v>929.5200000000001</v>
      </c>
      <c r="BK1658" s="366">
        <v>956.88000000000011</v>
      </c>
      <c r="BL1658" s="366">
        <v>917.28000000000009</v>
      </c>
      <c r="BM1658" s="366">
        <v>949.68000000000006</v>
      </c>
      <c r="BN1658" s="366">
        <v>1095.1199999999999</v>
      </c>
      <c r="BO1658" s="366">
        <v>1009.44</v>
      </c>
      <c r="BP1658" s="366">
        <v>915.12000000000012</v>
      </c>
      <c r="BQ1658" s="366">
        <v>749.52</v>
      </c>
      <c r="BR1658" s="366">
        <v>757.44</v>
      </c>
      <c r="BS1658" s="366">
        <v>789.12</v>
      </c>
      <c r="BT1658" s="366">
        <v>942.48</v>
      </c>
      <c r="BU1658" s="366">
        <v>969.83999999999992</v>
      </c>
      <c r="BV1658" s="411">
        <f t="shared" si="495"/>
        <v>10981.44</v>
      </c>
      <c r="BW1658" s="366">
        <v>0</v>
      </c>
      <c r="BX1658" s="366">
        <v>0</v>
      </c>
      <c r="BY1658" s="366">
        <v>0</v>
      </c>
      <c r="BZ1658" s="366">
        <v>0</v>
      </c>
      <c r="CA1658" s="366">
        <v>0</v>
      </c>
      <c r="CB1658" s="366">
        <v>0</v>
      </c>
      <c r="CC1658" s="366">
        <v>0</v>
      </c>
      <c r="CD1658" s="366">
        <v>0</v>
      </c>
      <c r="CE1658" s="366">
        <v>0</v>
      </c>
      <c r="CF1658" s="366">
        <v>0</v>
      </c>
      <c r="CG1658" s="366">
        <v>0</v>
      </c>
      <c r="CH1658" s="366">
        <v>0</v>
      </c>
      <c r="CI1658" s="411">
        <f t="shared" si="496"/>
        <v>0</v>
      </c>
      <c r="CJ1658" s="366">
        <v>929.5200000000001</v>
      </c>
      <c r="CK1658" s="366">
        <v>956.88000000000011</v>
      </c>
      <c r="CL1658" s="366">
        <v>917.28000000000009</v>
      </c>
      <c r="CM1658" s="366">
        <v>949.68000000000006</v>
      </c>
      <c r="CN1658" s="366">
        <v>1095.1199999999999</v>
      </c>
      <c r="CO1658" s="366">
        <v>1009.44</v>
      </c>
      <c r="CP1658" s="366">
        <v>915.12000000000012</v>
      </c>
      <c r="CQ1658" s="366">
        <v>749.52</v>
      </c>
      <c r="CR1658" s="366">
        <v>757.44</v>
      </c>
      <c r="CS1658" s="366">
        <v>789.12</v>
      </c>
      <c r="CT1658" s="366">
        <v>942.48</v>
      </c>
      <c r="CU1658" s="366">
        <v>969.83999999999992</v>
      </c>
      <c r="CV1658" s="411">
        <f t="shared" si="497"/>
        <v>10981.44</v>
      </c>
      <c r="CW1658" s="366">
        <v>0</v>
      </c>
      <c r="CX1658" s="366">
        <v>0</v>
      </c>
      <c r="CY1658" s="366">
        <v>0</v>
      </c>
      <c r="CZ1658" s="366">
        <v>0</v>
      </c>
      <c r="DA1658" s="366">
        <v>0</v>
      </c>
      <c r="DB1658" s="366">
        <v>0</v>
      </c>
      <c r="DC1658" s="366">
        <v>0</v>
      </c>
      <c r="DD1658" s="366">
        <v>0</v>
      </c>
      <c r="DE1658" s="366">
        <v>0</v>
      </c>
      <c r="DF1658" s="366">
        <v>0</v>
      </c>
      <c r="DG1658" s="366">
        <v>0</v>
      </c>
      <c r="DH1658" s="366">
        <v>0</v>
      </c>
      <c r="DI1658" s="411">
        <f t="shared" si="498"/>
        <v>0</v>
      </c>
      <c r="DJ1658" s="366">
        <v>929.5200000000001</v>
      </c>
      <c r="DK1658" s="366">
        <v>956.88000000000011</v>
      </c>
      <c r="DL1658" s="366">
        <v>917.28000000000009</v>
      </c>
      <c r="DM1658" s="366">
        <v>949.68000000000006</v>
      </c>
      <c r="DN1658" s="366">
        <v>1095.1199999999999</v>
      </c>
      <c r="DO1658" s="366">
        <v>1009.44</v>
      </c>
      <c r="DP1658" s="366">
        <v>915.12000000000012</v>
      </c>
      <c r="DQ1658" s="366">
        <v>749.52</v>
      </c>
      <c r="DR1658" s="366">
        <v>757.44</v>
      </c>
      <c r="DS1658" s="366">
        <v>789.12</v>
      </c>
      <c r="DT1658" s="366">
        <v>942.48</v>
      </c>
      <c r="DU1658" s="366">
        <v>969.83999999999992</v>
      </c>
      <c r="DV1658" s="411">
        <f t="shared" si="499"/>
        <v>10981.44</v>
      </c>
      <c r="DW1658" s="366">
        <v>929.5200000000001</v>
      </c>
      <c r="DX1658" s="366">
        <v>956.88000000000011</v>
      </c>
      <c r="DY1658" s="366">
        <v>917.28000000000009</v>
      </c>
      <c r="DZ1658" s="366">
        <v>949.68000000000006</v>
      </c>
      <c r="EA1658" s="366">
        <v>1095.1199999999999</v>
      </c>
      <c r="EB1658" s="366">
        <v>1009.44</v>
      </c>
      <c r="EC1658" s="366">
        <v>915.12000000000012</v>
      </c>
      <c r="ED1658" s="366">
        <v>749.52</v>
      </c>
      <c r="EE1658" s="366">
        <v>757.44</v>
      </c>
      <c r="EF1658" s="366">
        <v>789.12</v>
      </c>
      <c r="EG1658" s="366">
        <v>942.48</v>
      </c>
      <c r="EH1658" s="366">
        <v>969.83999999999992</v>
      </c>
      <c r="EI1658" s="411">
        <f t="shared" si="500"/>
        <v>10981.44</v>
      </c>
      <c r="EK1658" s="411">
        <f t="shared" si="501"/>
        <v>10981.44</v>
      </c>
      <c r="EL1658" s="7">
        <f t="shared" si="502"/>
        <v>0</v>
      </c>
    </row>
    <row r="1659" spans="1:142">
      <c r="A1659" s="365" t="str">
        <f t="shared" si="487"/>
        <v xml:space="preserve"> 356</v>
      </c>
      <c r="B1659" s="366" t="s">
        <v>1006</v>
      </c>
      <c r="C1659" s="366" t="s">
        <v>1229</v>
      </c>
      <c r="D1659" s="366">
        <v>0</v>
      </c>
      <c r="E1659" s="366">
        <v>0</v>
      </c>
      <c r="F1659" s="366">
        <v>7.2</v>
      </c>
      <c r="G1659" s="366">
        <v>0</v>
      </c>
      <c r="H1659" s="366">
        <v>11.2</v>
      </c>
      <c r="I1659" s="366">
        <v>22.7</v>
      </c>
      <c r="J1659" s="366">
        <v>0</v>
      </c>
      <c r="K1659" s="366">
        <v>0</v>
      </c>
      <c r="L1659" s="366">
        <v>20.2</v>
      </c>
      <c r="M1659" s="366">
        <v>23.8</v>
      </c>
      <c r="N1659" s="366">
        <v>32</v>
      </c>
      <c r="O1659" s="366">
        <v>43.9</v>
      </c>
      <c r="P1659" s="411">
        <f t="shared" si="488"/>
        <v>161</v>
      </c>
      <c r="Q1659" s="411">
        <f t="shared" si="503"/>
        <v>41.099999999999994</v>
      </c>
      <c r="R1659" s="411">
        <f t="shared" si="504"/>
        <v>14.627586206896551</v>
      </c>
      <c r="S1659" s="411">
        <f t="shared" si="505"/>
        <v>105.27241379310344</v>
      </c>
      <c r="T1659" s="366">
        <v>0</v>
      </c>
      <c r="U1659" s="366">
        <v>0</v>
      </c>
      <c r="V1659" s="366">
        <v>0</v>
      </c>
      <c r="W1659" s="366">
        <v>0</v>
      </c>
      <c r="X1659" s="366">
        <v>0</v>
      </c>
      <c r="Y1659" s="366">
        <v>0</v>
      </c>
      <c r="Z1659" s="366">
        <v>0</v>
      </c>
      <c r="AA1659" s="366">
        <v>0</v>
      </c>
      <c r="AB1659" s="366">
        <v>0</v>
      </c>
      <c r="AC1659" s="366">
        <v>0</v>
      </c>
      <c r="AD1659" s="366">
        <v>0</v>
      </c>
      <c r="AE1659" s="366">
        <v>0</v>
      </c>
      <c r="AF1659" s="411">
        <f t="shared" si="489"/>
        <v>0</v>
      </c>
      <c r="AG1659" s="366">
        <v>0</v>
      </c>
      <c r="AH1659" s="366">
        <v>0</v>
      </c>
      <c r="AI1659" s="366">
        <v>7.2</v>
      </c>
      <c r="AJ1659" s="366">
        <v>0</v>
      </c>
      <c r="AK1659" s="366">
        <v>11.2</v>
      </c>
      <c r="AL1659" s="366">
        <v>22.7</v>
      </c>
      <c r="AM1659" s="366">
        <v>0</v>
      </c>
      <c r="AN1659" s="366">
        <v>0</v>
      </c>
      <c r="AO1659" s="366">
        <v>20.2</v>
      </c>
      <c r="AP1659" s="366">
        <v>23.8</v>
      </c>
      <c r="AQ1659" s="366">
        <v>32</v>
      </c>
      <c r="AR1659" s="366">
        <v>43.9</v>
      </c>
      <c r="AS1659" s="411">
        <f t="shared" si="490"/>
        <v>161</v>
      </c>
      <c r="AT1659" s="411">
        <f t="shared" si="491"/>
        <v>41.099999999999994</v>
      </c>
      <c r="AU1659" s="411">
        <f t="shared" si="492"/>
        <v>14.627586206896551</v>
      </c>
      <c r="AV1659" s="411">
        <f t="shared" si="493"/>
        <v>105.27241379310344</v>
      </c>
      <c r="AW1659" s="366">
        <v>0</v>
      </c>
      <c r="AX1659" s="366">
        <v>0</v>
      </c>
      <c r="AY1659" s="366">
        <v>0</v>
      </c>
      <c r="AZ1659" s="366">
        <v>0</v>
      </c>
      <c r="BA1659" s="366">
        <v>0</v>
      </c>
      <c r="BB1659" s="366">
        <v>0</v>
      </c>
      <c r="BC1659" s="366">
        <v>0</v>
      </c>
      <c r="BD1659" s="366">
        <v>0</v>
      </c>
      <c r="BE1659" s="366">
        <v>0</v>
      </c>
      <c r="BF1659" s="366">
        <v>0</v>
      </c>
      <c r="BG1659" s="366">
        <v>0</v>
      </c>
      <c r="BH1659" s="366">
        <v>0</v>
      </c>
      <c r="BI1659" s="411">
        <f t="shared" si="494"/>
        <v>0</v>
      </c>
      <c r="BJ1659" s="366">
        <v>0</v>
      </c>
      <c r="BK1659" s="366">
        <v>0</v>
      </c>
      <c r="BL1659" s="366">
        <v>7.2</v>
      </c>
      <c r="BM1659" s="366">
        <v>0</v>
      </c>
      <c r="BN1659" s="366">
        <v>11.2</v>
      </c>
      <c r="BO1659" s="366">
        <v>22.7</v>
      </c>
      <c r="BP1659" s="366">
        <v>0</v>
      </c>
      <c r="BQ1659" s="366">
        <v>0</v>
      </c>
      <c r="BR1659" s="366">
        <v>20.2</v>
      </c>
      <c r="BS1659" s="366">
        <v>23.8</v>
      </c>
      <c r="BT1659" s="366">
        <v>32</v>
      </c>
      <c r="BU1659" s="366">
        <v>43.9</v>
      </c>
      <c r="BV1659" s="411">
        <f t="shared" si="495"/>
        <v>161</v>
      </c>
      <c r="BW1659" s="366">
        <v>0</v>
      </c>
      <c r="BX1659" s="366">
        <v>0</v>
      </c>
      <c r="BY1659" s="366">
        <v>0</v>
      </c>
      <c r="BZ1659" s="366">
        <v>0</v>
      </c>
      <c r="CA1659" s="366">
        <v>0</v>
      </c>
      <c r="CB1659" s="366">
        <v>0</v>
      </c>
      <c r="CC1659" s="366">
        <v>0</v>
      </c>
      <c r="CD1659" s="366">
        <v>0</v>
      </c>
      <c r="CE1659" s="366">
        <v>0</v>
      </c>
      <c r="CF1659" s="366">
        <v>0</v>
      </c>
      <c r="CG1659" s="366">
        <v>0</v>
      </c>
      <c r="CH1659" s="366">
        <v>0</v>
      </c>
      <c r="CI1659" s="411">
        <f t="shared" si="496"/>
        <v>0</v>
      </c>
      <c r="CJ1659" s="366">
        <v>0</v>
      </c>
      <c r="CK1659" s="366">
        <v>0</v>
      </c>
      <c r="CL1659" s="366">
        <v>7.2</v>
      </c>
      <c r="CM1659" s="366">
        <v>0</v>
      </c>
      <c r="CN1659" s="366">
        <v>11.2</v>
      </c>
      <c r="CO1659" s="366">
        <v>22.7</v>
      </c>
      <c r="CP1659" s="366">
        <v>0</v>
      </c>
      <c r="CQ1659" s="366">
        <v>0</v>
      </c>
      <c r="CR1659" s="366">
        <v>20.2</v>
      </c>
      <c r="CS1659" s="366">
        <v>23.8</v>
      </c>
      <c r="CT1659" s="366">
        <v>32</v>
      </c>
      <c r="CU1659" s="366">
        <v>43.9</v>
      </c>
      <c r="CV1659" s="411">
        <f t="shared" si="497"/>
        <v>161</v>
      </c>
      <c r="CW1659" s="366">
        <v>0</v>
      </c>
      <c r="CX1659" s="366">
        <v>0</v>
      </c>
      <c r="CY1659" s="366">
        <v>0</v>
      </c>
      <c r="CZ1659" s="366">
        <v>0</v>
      </c>
      <c r="DA1659" s="366">
        <v>0</v>
      </c>
      <c r="DB1659" s="366">
        <v>0</v>
      </c>
      <c r="DC1659" s="366">
        <v>0</v>
      </c>
      <c r="DD1659" s="366">
        <v>0</v>
      </c>
      <c r="DE1659" s="366">
        <v>0</v>
      </c>
      <c r="DF1659" s="366">
        <v>0</v>
      </c>
      <c r="DG1659" s="366">
        <v>0</v>
      </c>
      <c r="DH1659" s="366">
        <v>0</v>
      </c>
      <c r="DI1659" s="411">
        <f t="shared" si="498"/>
        <v>0</v>
      </c>
      <c r="DJ1659" s="366">
        <v>0</v>
      </c>
      <c r="DK1659" s="366">
        <v>0</v>
      </c>
      <c r="DL1659" s="366">
        <v>7.2</v>
      </c>
      <c r="DM1659" s="366">
        <v>0</v>
      </c>
      <c r="DN1659" s="366">
        <v>11.2</v>
      </c>
      <c r="DO1659" s="366">
        <v>22.7</v>
      </c>
      <c r="DP1659" s="366">
        <v>0</v>
      </c>
      <c r="DQ1659" s="366">
        <v>0</v>
      </c>
      <c r="DR1659" s="366">
        <v>20.2</v>
      </c>
      <c r="DS1659" s="366">
        <v>23.8</v>
      </c>
      <c r="DT1659" s="366">
        <v>32</v>
      </c>
      <c r="DU1659" s="366">
        <v>43.9</v>
      </c>
      <c r="DV1659" s="411">
        <f t="shared" si="499"/>
        <v>161</v>
      </c>
      <c r="DW1659" s="366">
        <v>0</v>
      </c>
      <c r="DX1659" s="366">
        <v>0</v>
      </c>
      <c r="DY1659" s="366">
        <v>7.2</v>
      </c>
      <c r="DZ1659" s="366">
        <v>0</v>
      </c>
      <c r="EA1659" s="366">
        <v>11.2</v>
      </c>
      <c r="EB1659" s="366">
        <v>22.7</v>
      </c>
      <c r="EC1659" s="366">
        <v>0</v>
      </c>
      <c r="ED1659" s="366">
        <v>0</v>
      </c>
      <c r="EE1659" s="366">
        <v>20.2</v>
      </c>
      <c r="EF1659" s="366">
        <v>23.8</v>
      </c>
      <c r="EG1659" s="366">
        <v>32</v>
      </c>
      <c r="EH1659" s="366">
        <v>43.9</v>
      </c>
      <c r="EI1659" s="411">
        <f t="shared" si="500"/>
        <v>161</v>
      </c>
      <c r="EK1659" s="411">
        <f t="shared" si="501"/>
        <v>161</v>
      </c>
      <c r="EL1659" s="7">
        <f t="shared" si="502"/>
        <v>0</v>
      </c>
    </row>
    <row r="1660" spans="1:142">
      <c r="A1660" s="365" t="str">
        <f t="shared" si="487"/>
        <v xml:space="preserve"> 356</v>
      </c>
      <c r="B1660" s="366" t="s">
        <v>1006</v>
      </c>
      <c r="C1660" s="366" t="s">
        <v>1219</v>
      </c>
      <c r="D1660" s="366">
        <v>58320</v>
      </c>
      <c r="E1660" s="366">
        <v>65520</v>
      </c>
      <c r="F1660" s="366">
        <v>62640</v>
      </c>
      <c r="G1660" s="366">
        <v>47520</v>
      </c>
      <c r="H1660" s="366">
        <v>42480</v>
      </c>
      <c r="I1660" s="366">
        <v>20880</v>
      </c>
      <c r="J1660" s="366">
        <v>16560</v>
      </c>
      <c r="K1660" s="366">
        <v>11520</v>
      </c>
      <c r="L1660" s="366">
        <v>9360</v>
      </c>
      <c r="M1660" s="366">
        <v>9360</v>
      </c>
      <c r="N1660" s="366">
        <v>22320</v>
      </c>
      <c r="O1660" s="366">
        <v>28080</v>
      </c>
      <c r="P1660" s="411">
        <f t="shared" si="488"/>
        <v>394560</v>
      </c>
      <c r="Q1660" s="411">
        <f t="shared" si="503"/>
        <v>313385.80645161291</v>
      </c>
      <c r="R1660" s="411">
        <f t="shared" si="504"/>
        <v>18832.124582869856</v>
      </c>
      <c r="S1660" s="411">
        <f t="shared" si="505"/>
        <v>62342.068965517239</v>
      </c>
      <c r="T1660" s="366">
        <v>0</v>
      </c>
      <c r="U1660" s="366">
        <v>0</v>
      </c>
      <c r="V1660" s="366">
        <v>0</v>
      </c>
      <c r="W1660" s="366">
        <v>0</v>
      </c>
      <c r="X1660" s="366">
        <v>0</v>
      </c>
      <c r="Y1660" s="366">
        <v>0</v>
      </c>
      <c r="Z1660" s="366">
        <v>0</v>
      </c>
      <c r="AA1660" s="366">
        <v>0</v>
      </c>
      <c r="AB1660" s="366">
        <v>0</v>
      </c>
      <c r="AC1660" s="366">
        <v>0</v>
      </c>
      <c r="AD1660" s="366">
        <v>0</v>
      </c>
      <c r="AE1660" s="366">
        <v>0</v>
      </c>
      <c r="AF1660" s="411">
        <f t="shared" si="489"/>
        <v>0</v>
      </c>
      <c r="AG1660" s="366">
        <v>58320</v>
      </c>
      <c r="AH1660" s="366">
        <v>65520</v>
      </c>
      <c r="AI1660" s="366">
        <v>62640</v>
      </c>
      <c r="AJ1660" s="366">
        <v>47520</v>
      </c>
      <c r="AK1660" s="366">
        <v>42480</v>
      </c>
      <c r="AL1660" s="366">
        <v>20880</v>
      </c>
      <c r="AM1660" s="366">
        <v>16560</v>
      </c>
      <c r="AN1660" s="366">
        <v>11520</v>
      </c>
      <c r="AO1660" s="366">
        <v>9360</v>
      </c>
      <c r="AP1660" s="366">
        <v>9360</v>
      </c>
      <c r="AQ1660" s="366">
        <v>22320</v>
      </c>
      <c r="AR1660" s="366">
        <v>28080</v>
      </c>
      <c r="AS1660" s="411">
        <f t="shared" si="490"/>
        <v>394560</v>
      </c>
      <c r="AT1660" s="411">
        <f t="shared" si="491"/>
        <v>313385.80645161291</v>
      </c>
      <c r="AU1660" s="411">
        <f t="shared" si="492"/>
        <v>18832.124582869856</v>
      </c>
      <c r="AV1660" s="411">
        <f t="shared" si="493"/>
        <v>62342.068965517239</v>
      </c>
      <c r="AW1660" s="366">
        <v>0</v>
      </c>
      <c r="AX1660" s="366">
        <v>0</v>
      </c>
      <c r="AY1660" s="366">
        <v>0</v>
      </c>
      <c r="AZ1660" s="366">
        <v>0</v>
      </c>
      <c r="BA1660" s="366">
        <v>0</v>
      </c>
      <c r="BB1660" s="366">
        <v>0</v>
      </c>
      <c r="BC1660" s="366">
        <v>0</v>
      </c>
      <c r="BD1660" s="366">
        <v>0</v>
      </c>
      <c r="BE1660" s="366">
        <v>0</v>
      </c>
      <c r="BF1660" s="366">
        <v>0</v>
      </c>
      <c r="BG1660" s="366">
        <v>0</v>
      </c>
      <c r="BH1660" s="366">
        <v>0</v>
      </c>
      <c r="BI1660" s="411">
        <f t="shared" si="494"/>
        <v>0</v>
      </c>
      <c r="BJ1660" s="366">
        <v>58320</v>
      </c>
      <c r="BK1660" s="366">
        <v>65520</v>
      </c>
      <c r="BL1660" s="366">
        <v>62640</v>
      </c>
      <c r="BM1660" s="366">
        <v>47520</v>
      </c>
      <c r="BN1660" s="366">
        <v>42480</v>
      </c>
      <c r="BO1660" s="366">
        <v>20880</v>
      </c>
      <c r="BP1660" s="366">
        <v>16560</v>
      </c>
      <c r="BQ1660" s="366">
        <v>11520</v>
      </c>
      <c r="BR1660" s="366">
        <v>9360</v>
      </c>
      <c r="BS1660" s="366">
        <v>9360</v>
      </c>
      <c r="BT1660" s="366">
        <v>22320</v>
      </c>
      <c r="BU1660" s="366">
        <v>28080</v>
      </c>
      <c r="BV1660" s="411">
        <f t="shared" si="495"/>
        <v>394560</v>
      </c>
      <c r="BW1660" s="366">
        <v>0</v>
      </c>
      <c r="BX1660" s="366">
        <v>0</v>
      </c>
      <c r="BY1660" s="366">
        <v>0</v>
      </c>
      <c r="BZ1660" s="366">
        <v>0</v>
      </c>
      <c r="CA1660" s="366">
        <v>0</v>
      </c>
      <c r="CB1660" s="366">
        <v>0</v>
      </c>
      <c r="CC1660" s="366">
        <v>0</v>
      </c>
      <c r="CD1660" s="366">
        <v>0</v>
      </c>
      <c r="CE1660" s="366">
        <v>0</v>
      </c>
      <c r="CF1660" s="366">
        <v>0</v>
      </c>
      <c r="CG1660" s="366">
        <v>0</v>
      </c>
      <c r="CH1660" s="366">
        <v>0</v>
      </c>
      <c r="CI1660" s="411">
        <f t="shared" si="496"/>
        <v>0</v>
      </c>
      <c r="CJ1660" s="366">
        <v>58320</v>
      </c>
      <c r="CK1660" s="366">
        <v>65520</v>
      </c>
      <c r="CL1660" s="366">
        <v>62640</v>
      </c>
      <c r="CM1660" s="366">
        <v>47520</v>
      </c>
      <c r="CN1660" s="366">
        <v>42480</v>
      </c>
      <c r="CO1660" s="366">
        <v>20880</v>
      </c>
      <c r="CP1660" s="366">
        <v>16560</v>
      </c>
      <c r="CQ1660" s="366">
        <v>11520</v>
      </c>
      <c r="CR1660" s="366">
        <v>9360</v>
      </c>
      <c r="CS1660" s="366">
        <v>9360</v>
      </c>
      <c r="CT1660" s="366">
        <v>22320</v>
      </c>
      <c r="CU1660" s="366">
        <v>28080</v>
      </c>
      <c r="CV1660" s="411">
        <f t="shared" si="497"/>
        <v>394560</v>
      </c>
      <c r="CW1660" s="366">
        <v>0</v>
      </c>
      <c r="CX1660" s="366">
        <v>0</v>
      </c>
      <c r="CY1660" s="366">
        <v>0</v>
      </c>
      <c r="CZ1660" s="366">
        <v>0</v>
      </c>
      <c r="DA1660" s="366">
        <v>0</v>
      </c>
      <c r="DB1660" s="366">
        <v>0</v>
      </c>
      <c r="DC1660" s="366">
        <v>0</v>
      </c>
      <c r="DD1660" s="366">
        <v>0</v>
      </c>
      <c r="DE1660" s="366">
        <v>0</v>
      </c>
      <c r="DF1660" s="366">
        <v>0</v>
      </c>
      <c r="DG1660" s="366">
        <v>0</v>
      </c>
      <c r="DH1660" s="366">
        <v>0</v>
      </c>
      <c r="DI1660" s="411">
        <f t="shared" si="498"/>
        <v>0</v>
      </c>
      <c r="DJ1660" s="366">
        <v>58320</v>
      </c>
      <c r="DK1660" s="366">
        <v>65520</v>
      </c>
      <c r="DL1660" s="366">
        <v>62640</v>
      </c>
      <c r="DM1660" s="366">
        <v>47520</v>
      </c>
      <c r="DN1660" s="366">
        <v>42480</v>
      </c>
      <c r="DO1660" s="366">
        <v>20880</v>
      </c>
      <c r="DP1660" s="366">
        <v>16560</v>
      </c>
      <c r="DQ1660" s="366">
        <v>11520</v>
      </c>
      <c r="DR1660" s="366">
        <v>9360</v>
      </c>
      <c r="DS1660" s="366">
        <v>9360</v>
      </c>
      <c r="DT1660" s="366">
        <v>22320</v>
      </c>
      <c r="DU1660" s="366">
        <v>28080</v>
      </c>
      <c r="DV1660" s="411">
        <f t="shared" si="499"/>
        <v>394560</v>
      </c>
      <c r="DW1660" s="366">
        <v>58320</v>
      </c>
      <c r="DX1660" s="366">
        <v>65520</v>
      </c>
      <c r="DY1660" s="366">
        <v>62640</v>
      </c>
      <c r="DZ1660" s="366">
        <v>47520</v>
      </c>
      <c r="EA1660" s="366">
        <v>42480</v>
      </c>
      <c r="EB1660" s="366">
        <v>20880</v>
      </c>
      <c r="EC1660" s="366">
        <v>16560</v>
      </c>
      <c r="ED1660" s="366">
        <v>11520</v>
      </c>
      <c r="EE1660" s="366">
        <v>9360</v>
      </c>
      <c r="EF1660" s="366">
        <v>9360</v>
      </c>
      <c r="EG1660" s="366">
        <v>22320</v>
      </c>
      <c r="EH1660" s="366">
        <v>28080</v>
      </c>
      <c r="EI1660" s="411">
        <f t="shared" si="500"/>
        <v>394560</v>
      </c>
      <c r="EK1660" s="411">
        <f t="shared" si="501"/>
        <v>394560</v>
      </c>
      <c r="EL1660" s="7">
        <f t="shared" si="502"/>
        <v>0</v>
      </c>
    </row>
    <row r="1661" spans="1:142">
      <c r="A1661" s="365" t="str">
        <f t="shared" si="487"/>
        <v xml:space="preserve"> 356</v>
      </c>
      <c r="B1661" s="366" t="s">
        <v>1006</v>
      </c>
      <c r="C1661" s="366" t="s">
        <v>919</v>
      </c>
      <c r="D1661" s="366">
        <v>2</v>
      </c>
      <c r="E1661" s="366">
        <v>2</v>
      </c>
      <c r="F1661" s="366">
        <v>3</v>
      </c>
      <c r="G1661" s="366">
        <v>3</v>
      </c>
      <c r="H1661" s="366">
        <v>4</v>
      </c>
      <c r="I1661" s="366">
        <v>5</v>
      </c>
      <c r="J1661" s="366">
        <v>5</v>
      </c>
      <c r="K1661" s="366">
        <v>4</v>
      </c>
      <c r="L1661" s="366">
        <v>4</v>
      </c>
      <c r="M1661" s="366">
        <v>4</v>
      </c>
      <c r="N1661" s="366">
        <v>5</v>
      </c>
      <c r="O1661" s="366">
        <v>3</v>
      </c>
      <c r="P1661" s="411">
        <f t="shared" si="488"/>
        <v>44</v>
      </c>
      <c r="Q1661" s="411">
        <f t="shared" si="503"/>
        <v>23.838709677419356</v>
      </c>
      <c r="R1661" s="411">
        <f t="shared" si="504"/>
        <v>7.0578420467185765</v>
      </c>
      <c r="S1661" s="411">
        <f t="shared" si="505"/>
        <v>13.103448275862069</v>
      </c>
      <c r="T1661" s="366">
        <v>0</v>
      </c>
      <c r="U1661" s="366">
        <v>0</v>
      </c>
      <c r="V1661" s="366">
        <v>0</v>
      </c>
      <c r="W1661" s="366">
        <v>0</v>
      </c>
      <c r="X1661" s="366">
        <v>0</v>
      </c>
      <c r="Y1661" s="366">
        <v>0</v>
      </c>
      <c r="Z1661" s="366">
        <v>0</v>
      </c>
      <c r="AA1661" s="366">
        <v>0</v>
      </c>
      <c r="AB1661" s="366">
        <v>0</v>
      </c>
      <c r="AC1661" s="366">
        <v>0</v>
      </c>
      <c r="AD1661" s="366">
        <v>0</v>
      </c>
      <c r="AE1661" s="366">
        <v>0</v>
      </c>
      <c r="AF1661" s="411">
        <f t="shared" si="489"/>
        <v>0</v>
      </c>
      <c r="AG1661" s="366">
        <v>2</v>
      </c>
      <c r="AH1661" s="366">
        <v>2</v>
      </c>
      <c r="AI1661" s="366">
        <v>3</v>
      </c>
      <c r="AJ1661" s="366">
        <v>3</v>
      </c>
      <c r="AK1661" s="366">
        <v>4</v>
      </c>
      <c r="AL1661" s="366">
        <v>5</v>
      </c>
      <c r="AM1661" s="366">
        <v>5</v>
      </c>
      <c r="AN1661" s="366">
        <v>4</v>
      </c>
      <c r="AO1661" s="366">
        <v>4</v>
      </c>
      <c r="AP1661" s="366">
        <v>4</v>
      </c>
      <c r="AQ1661" s="366">
        <v>5</v>
      </c>
      <c r="AR1661" s="366">
        <v>3</v>
      </c>
      <c r="AS1661" s="411">
        <f t="shared" si="490"/>
        <v>44</v>
      </c>
      <c r="AT1661" s="411">
        <f t="shared" si="491"/>
        <v>23.838709677419356</v>
      </c>
      <c r="AU1661" s="411">
        <f t="shared" si="492"/>
        <v>7.0578420467185765</v>
      </c>
      <c r="AV1661" s="411">
        <f t="shared" si="493"/>
        <v>13.103448275862069</v>
      </c>
      <c r="AW1661" s="366">
        <v>0</v>
      </c>
      <c r="AX1661" s="366">
        <v>0</v>
      </c>
      <c r="AY1661" s="366">
        <v>0</v>
      </c>
      <c r="AZ1661" s="366">
        <v>0</v>
      </c>
      <c r="BA1661" s="366">
        <v>0</v>
      </c>
      <c r="BB1661" s="366">
        <v>0</v>
      </c>
      <c r="BC1661" s="366">
        <v>0</v>
      </c>
      <c r="BD1661" s="366">
        <v>0</v>
      </c>
      <c r="BE1661" s="366">
        <v>0</v>
      </c>
      <c r="BF1661" s="366">
        <v>0</v>
      </c>
      <c r="BG1661" s="366">
        <v>0</v>
      </c>
      <c r="BH1661" s="366">
        <v>0</v>
      </c>
      <c r="BI1661" s="411">
        <f t="shared" si="494"/>
        <v>0</v>
      </c>
      <c r="BJ1661" s="366">
        <v>2</v>
      </c>
      <c r="BK1661" s="366">
        <v>2</v>
      </c>
      <c r="BL1661" s="366">
        <v>3</v>
      </c>
      <c r="BM1661" s="366">
        <v>3</v>
      </c>
      <c r="BN1661" s="366">
        <v>4</v>
      </c>
      <c r="BO1661" s="366">
        <v>5</v>
      </c>
      <c r="BP1661" s="366">
        <v>5</v>
      </c>
      <c r="BQ1661" s="366">
        <v>4</v>
      </c>
      <c r="BR1661" s="366">
        <v>4</v>
      </c>
      <c r="BS1661" s="366">
        <v>4</v>
      </c>
      <c r="BT1661" s="366">
        <v>5</v>
      </c>
      <c r="BU1661" s="366">
        <v>3</v>
      </c>
      <c r="BV1661" s="411">
        <f t="shared" si="495"/>
        <v>44</v>
      </c>
      <c r="BW1661" s="366">
        <v>0</v>
      </c>
      <c r="BX1661" s="366">
        <v>0</v>
      </c>
      <c r="BY1661" s="366">
        <v>0</v>
      </c>
      <c r="BZ1661" s="366">
        <v>0</v>
      </c>
      <c r="CA1661" s="366">
        <v>0</v>
      </c>
      <c r="CB1661" s="366">
        <v>0</v>
      </c>
      <c r="CC1661" s="366">
        <v>0</v>
      </c>
      <c r="CD1661" s="366">
        <v>0</v>
      </c>
      <c r="CE1661" s="366">
        <v>0</v>
      </c>
      <c r="CF1661" s="366">
        <v>0</v>
      </c>
      <c r="CG1661" s="366">
        <v>0</v>
      </c>
      <c r="CH1661" s="366">
        <v>0</v>
      </c>
      <c r="CI1661" s="411">
        <f t="shared" si="496"/>
        <v>0</v>
      </c>
      <c r="CJ1661" s="366">
        <v>2</v>
      </c>
      <c r="CK1661" s="366">
        <v>2</v>
      </c>
      <c r="CL1661" s="366">
        <v>3</v>
      </c>
      <c r="CM1661" s="366">
        <v>3</v>
      </c>
      <c r="CN1661" s="366">
        <v>4</v>
      </c>
      <c r="CO1661" s="366">
        <v>5</v>
      </c>
      <c r="CP1661" s="366">
        <v>5</v>
      </c>
      <c r="CQ1661" s="366">
        <v>4</v>
      </c>
      <c r="CR1661" s="366">
        <v>4</v>
      </c>
      <c r="CS1661" s="366">
        <v>4</v>
      </c>
      <c r="CT1661" s="366">
        <v>5</v>
      </c>
      <c r="CU1661" s="366">
        <v>3</v>
      </c>
      <c r="CV1661" s="411">
        <f t="shared" si="497"/>
        <v>44</v>
      </c>
      <c r="CW1661" s="366">
        <v>0</v>
      </c>
      <c r="CX1661" s="366">
        <v>0</v>
      </c>
      <c r="CY1661" s="366">
        <v>0</v>
      </c>
      <c r="CZ1661" s="366">
        <v>0</v>
      </c>
      <c r="DA1661" s="366">
        <v>0</v>
      </c>
      <c r="DB1661" s="366">
        <v>1</v>
      </c>
      <c r="DC1661" s="366">
        <v>1</v>
      </c>
      <c r="DD1661" s="366">
        <v>0</v>
      </c>
      <c r="DE1661" s="366">
        <v>0</v>
      </c>
      <c r="DF1661" s="366">
        <v>0</v>
      </c>
      <c r="DG1661" s="366">
        <v>1</v>
      </c>
      <c r="DH1661" s="366">
        <v>0</v>
      </c>
      <c r="DI1661" s="411">
        <f t="shared" si="498"/>
        <v>3</v>
      </c>
      <c r="DJ1661" s="366">
        <v>2</v>
      </c>
      <c r="DK1661" s="366">
        <v>2</v>
      </c>
      <c r="DL1661" s="366">
        <v>3</v>
      </c>
      <c r="DM1661" s="366">
        <v>3</v>
      </c>
      <c r="DN1661" s="366">
        <v>4</v>
      </c>
      <c r="DO1661" s="366">
        <v>6</v>
      </c>
      <c r="DP1661" s="366">
        <v>6</v>
      </c>
      <c r="DQ1661" s="366">
        <v>4</v>
      </c>
      <c r="DR1661" s="366">
        <v>4</v>
      </c>
      <c r="DS1661" s="366">
        <v>4</v>
      </c>
      <c r="DT1661" s="366">
        <v>6</v>
      </c>
      <c r="DU1661" s="366">
        <v>3</v>
      </c>
      <c r="DV1661" s="411">
        <f t="shared" si="499"/>
        <v>47</v>
      </c>
      <c r="DW1661" s="366">
        <v>2</v>
      </c>
      <c r="DX1661" s="366">
        <v>2</v>
      </c>
      <c r="DY1661" s="366">
        <v>3</v>
      </c>
      <c r="DZ1661" s="366">
        <v>3</v>
      </c>
      <c r="EA1661" s="366">
        <v>4</v>
      </c>
      <c r="EB1661" s="366">
        <v>6</v>
      </c>
      <c r="EC1661" s="366">
        <v>6</v>
      </c>
      <c r="ED1661" s="366">
        <v>4</v>
      </c>
      <c r="EE1661" s="366">
        <v>4</v>
      </c>
      <c r="EF1661" s="366">
        <v>4</v>
      </c>
      <c r="EG1661" s="366">
        <v>6</v>
      </c>
      <c r="EH1661" s="366">
        <v>3</v>
      </c>
      <c r="EI1661" s="411">
        <f t="shared" si="500"/>
        <v>47</v>
      </c>
      <c r="EK1661" s="411">
        <f t="shared" si="501"/>
        <v>47</v>
      </c>
      <c r="EL1661" s="7">
        <f t="shared" si="502"/>
        <v>0</v>
      </c>
    </row>
    <row r="1662" spans="1:142">
      <c r="A1662" s="365" t="str">
        <f t="shared" si="487"/>
        <v xml:space="preserve"> 356</v>
      </c>
      <c r="B1662" s="366" t="s">
        <v>1006</v>
      </c>
      <c r="C1662" s="366" t="s">
        <v>1007</v>
      </c>
      <c r="D1662" s="366">
        <v>1281</v>
      </c>
      <c r="E1662" s="366">
        <v>1417</v>
      </c>
      <c r="F1662" s="366">
        <v>1886</v>
      </c>
      <c r="G1662" s="366">
        <v>2069</v>
      </c>
      <c r="H1662" s="366">
        <v>2727</v>
      </c>
      <c r="I1662" s="366">
        <v>3290</v>
      </c>
      <c r="J1662" s="366">
        <v>3393</v>
      </c>
      <c r="K1662" s="366">
        <v>2877</v>
      </c>
      <c r="L1662" s="366">
        <v>2911</v>
      </c>
      <c r="M1662" s="366">
        <v>2911</v>
      </c>
      <c r="N1662" s="366">
        <v>3365</v>
      </c>
      <c r="O1662" s="366">
        <v>1757</v>
      </c>
      <c r="P1662" s="411">
        <f t="shared" si="488"/>
        <v>29884</v>
      </c>
      <c r="Q1662" s="411">
        <f t="shared" si="503"/>
        <v>15953.548387096775</v>
      </c>
      <c r="R1662" s="411">
        <f t="shared" si="504"/>
        <v>5094.4171301446058</v>
      </c>
      <c r="S1662" s="411">
        <f t="shared" si="505"/>
        <v>8836.0344827586214</v>
      </c>
      <c r="T1662" s="366">
        <v>0</v>
      </c>
      <c r="U1662" s="366">
        <v>0</v>
      </c>
      <c r="V1662" s="366">
        <v>0</v>
      </c>
      <c r="W1662" s="366">
        <v>0</v>
      </c>
      <c r="X1662" s="366">
        <v>0</v>
      </c>
      <c r="Y1662" s="366">
        <v>0</v>
      </c>
      <c r="Z1662" s="366">
        <v>0</v>
      </c>
      <c r="AA1662" s="366">
        <v>0</v>
      </c>
      <c r="AB1662" s="366">
        <v>0</v>
      </c>
      <c r="AC1662" s="366">
        <v>0</v>
      </c>
      <c r="AD1662" s="366">
        <v>0</v>
      </c>
      <c r="AE1662" s="366">
        <v>0</v>
      </c>
      <c r="AF1662" s="411">
        <f t="shared" si="489"/>
        <v>0</v>
      </c>
      <c r="AG1662" s="366">
        <v>1281</v>
      </c>
      <c r="AH1662" s="366">
        <v>1417</v>
      </c>
      <c r="AI1662" s="366">
        <v>1886</v>
      </c>
      <c r="AJ1662" s="366">
        <v>2069</v>
      </c>
      <c r="AK1662" s="366">
        <v>2727</v>
      </c>
      <c r="AL1662" s="366">
        <v>3290</v>
      </c>
      <c r="AM1662" s="366">
        <v>3393</v>
      </c>
      <c r="AN1662" s="366">
        <v>2877</v>
      </c>
      <c r="AO1662" s="366">
        <v>2911</v>
      </c>
      <c r="AP1662" s="366">
        <v>2911</v>
      </c>
      <c r="AQ1662" s="366">
        <v>3365</v>
      </c>
      <c r="AR1662" s="366">
        <v>1757</v>
      </c>
      <c r="AS1662" s="411">
        <f t="shared" si="490"/>
        <v>29884</v>
      </c>
      <c r="AT1662" s="411">
        <f t="shared" si="491"/>
        <v>15953.548387096775</v>
      </c>
      <c r="AU1662" s="411">
        <f t="shared" si="492"/>
        <v>5094.4171301446058</v>
      </c>
      <c r="AV1662" s="411">
        <f t="shared" si="493"/>
        <v>8836.0344827586214</v>
      </c>
      <c r="AW1662" s="366">
        <v>0</v>
      </c>
      <c r="AX1662" s="366">
        <v>0</v>
      </c>
      <c r="AY1662" s="366">
        <v>0</v>
      </c>
      <c r="AZ1662" s="366">
        <v>0</v>
      </c>
      <c r="BA1662" s="366">
        <v>0</v>
      </c>
      <c r="BB1662" s="366">
        <v>0</v>
      </c>
      <c r="BC1662" s="366">
        <v>0</v>
      </c>
      <c r="BD1662" s="366">
        <v>0</v>
      </c>
      <c r="BE1662" s="366">
        <v>0</v>
      </c>
      <c r="BF1662" s="366">
        <v>0</v>
      </c>
      <c r="BG1662" s="366">
        <v>0</v>
      </c>
      <c r="BH1662" s="366">
        <v>0</v>
      </c>
      <c r="BI1662" s="411">
        <f t="shared" si="494"/>
        <v>0</v>
      </c>
      <c r="BJ1662" s="366">
        <v>1281</v>
      </c>
      <c r="BK1662" s="366">
        <v>1417</v>
      </c>
      <c r="BL1662" s="366">
        <v>1886</v>
      </c>
      <c r="BM1662" s="366">
        <v>2069</v>
      </c>
      <c r="BN1662" s="366">
        <v>2727</v>
      </c>
      <c r="BO1662" s="366">
        <v>3290</v>
      </c>
      <c r="BP1662" s="366">
        <v>3393</v>
      </c>
      <c r="BQ1662" s="366">
        <v>2877</v>
      </c>
      <c r="BR1662" s="366">
        <v>2911</v>
      </c>
      <c r="BS1662" s="366">
        <v>2911</v>
      </c>
      <c r="BT1662" s="366">
        <v>3365</v>
      </c>
      <c r="BU1662" s="366">
        <v>1757</v>
      </c>
      <c r="BV1662" s="411">
        <f t="shared" si="495"/>
        <v>29884</v>
      </c>
      <c r="BW1662" s="366">
        <v>0</v>
      </c>
      <c r="BX1662" s="366">
        <v>0</v>
      </c>
      <c r="BY1662" s="366">
        <v>0</v>
      </c>
      <c r="BZ1662" s="366">
        <v>0</v>
      </c>
      <c r="CA1662" s="366">
        <v>0</v>
      </c>
      <c r="CB1662" s="366">
        <v>0</v>
      </c>
      <c r="CC1662" s="366">
        <v>0</v>
      </c>
      <c r="CD1662" s="366">
        <v>0</v>
      </c>
      <c r="CE1662" s="366">
        <v>0</v>
      </c>
      <c r="CF1662" s="366">
        <v>0</v>
      </c>
      <c r="CG1662" s="366">
        <v>0</v>
      </c>
      <c r="CH1662" s="366">
        <v>0</v>
      </c>
      <c r="CI1662" s="411">
        <f t="shared" si="496"/>
        <v>0</v>
      </c>
      <c r="CJ1662" s="366">
        <v>1281</v>
      </c>
      <c r="CK1662" s="366">
        <v>1417</v>
      </c>
      <c r="CL1662" s="366">
        <v>1886</v>
      </c>
      <c r="CM1662" s="366">
        <v>2069</v>
      </c>
      <c r="CN1662" s="366">
        <v>2727</v>
      </c>
      <c r="CO1662" s="366">
        <v>3290</v>
      </c>
      <c r="CP1662" s="366">
        <v>3393</v>
      </c>
      <c r="CQ1662" s="366">
        <v>2877</v>
      </c>
      <c r="CR1662" s="366">
        <v>2911</v>
      </c>
      <c r="CS1662" s="366">
        <v>2911</v>
      </c>
      <c r="CT1662" s="366">
        <v>3365</v>
      </c>
      <c r="CU1662" s="366">
        <v>1757</v>
      </c>
      <c r="CV1662" s="411">
        <f t="shared" si="497"/>
        <v>29884</v>
      </c>
      <c r="CW1662" s="366">
        <v>0</v>
      </c>
      <c r="CX1662" s="366">
        <v>0</v>
      </c>
      <c r="CY1662" s="366">
        <v>0</v>
      </c>
      <c r="CZ1662" s="366">
        <v>0</v>
      </c>
      <c r="DA1662" s="366">
        <v>0</v>
      </c>
      <c r="DB1662" s="366">
        <v>0</v>
      </c>
      <c r="DC1662" s="366">
        <v>0</v>
      </c>
      <c r="DD1662" s="366">
        <v>0</v>
      </c>
      <c r="DE1662" s="366">
        <v>0</v>
      </c>
      <c r="DF1662" s="366">
        <v>0</v>
      </c>
      <c r="DG1662" s="366">
        <v>0</v>
      </c>
      <c r="DH1662" s="366">
        <v>0</v>
      </c>
      <c r="DI1662" s="411">
        <f t="shared" si="498"/>
        <v>0</v>
      </c>
      <c r="DJ1662" s="366">
        <v>1281</v>
      </c>
      <c r="DK1662" s="366">
        <v>1417</v>
      </c>
      <c r="DL1662" s="366">
        <v>1886</v>
      </c>
      <c r="DM1662" s="366">
        <v>2069</v>
      </c>
      <c r="DN1662" s="366">
        <v>2727</v>
      </c>
      <c r="DO1662" s="366">
        <v>3290</v>
      </c>
      <c r="DP1662" s="366">
        <v>3393</v>
      </c>
      <c r="DQ1662" s="366">
        <v>2877</v>
      </c>
      <c r="DR1662" s="366">
        <v>2911</v>
      </c>
      <c r="DS1662" s="366">
        <v>2911</v>
      </c>
      <c r="DT1662" s="366">
        <v>3365</v>
      </c>
      <c r="DU1662" s="366">
        <v>1757</v>
      </c>
      <c r="DV1662" s="411">
        <f t="shared" si="499"/>
        <v>29884</v>
      </c>
      <c r="DW1662" s="366">
        <v>1281</v>
      </c>
      <c r="DX1662" s="366">
        <v>1417</v>
      </c>
      <c r="DY1662" s="366">
        <v>1886</v>
      </c>
      <c r="DZ1662" s="366">
        <v>2069</v>
      </c>
      <c r="EA1662" s="366">
        <v>2727</v>
      </c>
      <c r="EB1662" s="366">
        <v>3290</v>
      </c>
      <c r="EC1662" s="366">
        <v>3393</v>
      </c>
      <c r="ED1662" s="366">
        <v>2877</v>
      </c>
      <c r="EE1662" s="366">
        <v>2911</v>
      </c>
      <c r="EF1662" s="366">
        <v>2911</v>
      </c>
      <c r="EG1662" s="366">
        <v>3365</v>
      </c>
      <c r="EH1662" s="366">
        <v>1757</v>
      </c>
      <c r="EI1662" s="411">
        <f t="shared" si="500"/>
        <v>29884</v>
      </c>
      <c r="EK1662" s="411">
        <f t="shared" si="501"/>
        <v>29884</v>
      </c>
      <c r="EL1662" s="7">
        <f t="shared" si="502"/>
        <v>0</v>
      </c>
    </row>
    <row r="1663" spans="1:142">
      <c r="A1663" s="365" t="str">
        <f t="shared" si="487"/>
        <v xml:space="preserve"> 356</v>
      </c>
      <c r="B1663" s="366" t="s">
        <v>1006</v>
      </c>
      <c r="C1663" s="366" t="s">
        <v>1008</v>
      </c>
      <c r="D1663" s="366">
        <v>1433</v>
      </c>
      <c r="E1663" s="366">
        <v>1475</v>
      </c>
      <c r="F1663" s="366">
        <v>2015</v>
      </c>
      <c r="G1663" s="366">
        <v>2256</v>
      </c>
      <c r="H1663" s="366">
        <v>2791</v>
      </c>
      <c r="I1663" s="366">
        <v>3334</v>
      </c>
      <c r="J1663" s="366">
        <v>3449</v>
      </c>
      <c r="K1663" s="366">
        <v>2938</v>
      </c>
      <c r="L1663" s="366">
        <v>2952</v>
      </c>
      <c r="M1663" s="366">
        <v>2956</v>
      </c>
      <c r="N1663" s="366">
        <v>3340</v>
      </c>
      <c r="O1663" s="366">
        <v>1875</v>
      </c>
      <c r="P1663" s="411">
        <f t="shared" si="488"/>
        <v>30814</v>
      </c>
      <c r="Q1663" s="411">
        <f t="shared" si="503"/>
        <v>16641.741935483871</v>
      </c>
      <c r="R1663" s="411">
        <f t="shared" si="504"/>
        <v>5186.9132369299223</v>
      </c>
      <c r="S1663" s="411">
        <f t="shared" si="505"/>
        <v>8985.3448275862065</v>
      </c>
      <c r="T1663" s="366">
        <v>0</v>
      </c>
      <c r="U1663" s="366">
        <v>0</v>
      </c>
      <c r="V1663" s="366">
        <v>0</v>
      </c>
      <c r="W1663" s="366">
        <v>0</v>
      </c>
      <c r="X1663" s="366">
        <v>0</v>
      </c>
      <c r="Y1663" s="366">
        <v>0</v>
      </c>
      <c r="Z1663" s="366">
        <v>0</v>
      </c>
      <c r="AA1663" s="366">
        <v>0</v>
      </c>
      <c r="AB1663" s="366">
        <v>0</v>
      </c>
      <c r="AC1663" s="366">
        <v>0</v>
      </c>
      <c r="AD1663" s="366">
        <v>0</v>
      </c>
      <c r="AE1663" s="366">
        <v>0</v>
      </c>
      <c r="AF1663" s="411">
        <f t="shared" si="489"/>
        <v>0</v>
      </c>
      <c r="AG1663" s="366">
        <v>1433</v>
      </c>
      <c r="AH1663" s="366">
        <v>1475</v>
      </c>
      <c r="AI1663" s="366">
        <v>2015</v>
      </c>
      <c r="AJ1663" s="366">
        <v>2256</v>
      </c>
      <c r="AK1663" s="366">
        <v>2791</v>
      </c>
      <c r="AL1663" s="366">
        <v>3334</v>
      </c>
      <c r="AM1663" s="366">
        <v>3449</v>
      </c>
      <c r="AN1663" s="366">
        <v>2938</v>
      </c>
      <c r="AO1663" s="366">
        <v>2952</v>
      </c>
      <c r="AP1663" s="366">
        <v>2956</v>
      </c>
      <c r="AQ1663" s="366">
        <v>3340</v>
      </c>
      <c r="AR1663" s="366">
        <v>1875</v>
      </c>
      <c r="AS1663" s="411">
        <f t="shared" si="490"/>
        <v>30814</v>
      </c>
      <c r="AT1663" s="411">
        <f t="shared" si="491"/>
        <v>16641.741935483871</v>
      </c>
      <c r="AU1663" s="411">
        <f t="shared" si="492"/>
        <v>5186.9132369299223</v>
      </c>
      <c r="AV1663" s="411">
        <f t="shared" si="493"/>
        <v>8985.3448275862065</v>
      </c>
      <c r="AW1663" s="366">
        <v>0</v>
      </c>
      <c r="AX1663" s="366">
        <v>0</v>
      </c>
      <c r="AY1663" s="366">
        <v>0</v>
      </c>
      <c r="AZ1663" s="366">
        <v>0</v>
      </c>
      <c r="BA1663" s="366">
        <v>0</v>
      </c>
      <c r="BB1663" s="366">
        <v>0</v>
      </c>
      <c r="BC1663" s="366">
        <v>0</v>
      </c>
      <c r="BD1663" s="366">
        <v>0</v>
      </c>
      <c r="BE1663" s="366">
        <v>0</v>
      </c>
      <c r="BF1663" s="366">
        <v>0</v>
      </c>
      <c r="BG1663" s="366">
        <v>0</v>
      </c>
      <c r="BH1663" s="366">
        <v>0</v>
      </c>
      <c r="BI1663" s="411">
        <f t="shared" si="494"/>
        <v>0</v>
      </c>
      <c r="BJ1663" s="366">
        <v>1433</v>
      </c>
      <c r="BK1663" s="366">
        <v>1475</v>
      </c>
      <c r="BL1663" s="366">
        <v>2015</v>
      </c>
      <c r="BM1663" s="366">
        <v>2256</v>
      </c>
      <c r="BN1663" s="366">
        <v>2791</v>
      </c>
      <c r="BO1663" s="366">
        <v>3334</v>
      </c>
      <c r="BP1663" s="366">
        <v>3449</v>
      </c>
      <c r="BQ1663" s="366">
        <v>2938</v>
      </c>
      <c r="BR1663" s="366">
        <v>2952</v>
      </c>
      <c r="BS1663" s="366">
        <v>2956</v>
      </c>
      <c r="BT1663" s="366">
        <v>3340</v>
      </c>
      <c r="BU1663" s="366">
        <v>1875</v>
      </c>
      <c r="BV1663" s="411">
        <f t="shared" si="495"/>
        <v>30814</v>
      </c>
      <c r="BW1663" s="366">
        <v>0</v>
      </c>
      <c r="BX1663" s="366">
        <v>0</v>
      </c>
      <c r="BY1663" s="366">
        <v>0</v>
      </c>
      <c r="BZ1663" s="366">
        <v>0</v>
      </c>
      <c r="CA1663" s="366">
        <v>0</v>
      </c>
      <c r="CB1663" s="366">
        <v>0</v>
      </c>
      <c r="CC1663" s="366">
        <v>0</v>
      </c>
      <c r="CD1663" s="366">
        <v>0</v>
      </c>
      <c r="CE1663" s="366">
        <v>0</v>
      </c>
      <c r="CF1663" s="366">
        <v>0</v>
      </c>
      <c r="CG1663" s="366">
        <v>0</v>
      </c>
      <c r="CH1663" s="366">
        <v>0</v>
      </c>
      <c r="CI1663" s="411">
        <f t="shared" si="496"/>
        <v>0</v>
      </c>
      <c r="CJ1663" s="366">
        <v>1433</v>
      </c>
      <c r="CK1663" s="366">
        <v>1475</v>
      </c>
      <c r="CL1663" s="366">
        <v>2015</v>
      </c>
      <c r="CM1663" s="366">
        <v>2256</v>
      </c>
      <c r="CN1663" s="366">
        <v>2791</v>
      </c>
      <c r="CO1663" s="366">
        <v>3334</v>
      </c>
      <c r="CP1663" s="366">
        <v>3449</v>
      </c>
      <c r="CQ1663" s="366">
        <v>2938</v>
      </c>
      <c r="CR1663" s="366">
        <v>2952</v>
      </c>
      <c r="CS1663" s="366">
        <v>2956</v>
      </c>
      <c r="CT1663" s="366">
        <v>3340</v>
      </c>
      <c r="CU1663" s="366">
        <v>1875</v>
      </c>
      <c r="CV1663" s="411">
        <f t="shared" si="497"/>
        <v>30814</v>
      </c>
      <c r="CW1663" s="366">
        <v>0</v>
      </c>
      <c r="CX1663" s="366">
        <v>0</v>
      </c>
      <c r="CY1663" s="366">
        <v>0</v>
      </c>
      <c r="CZ1663" s="366">
        <v>0</v>
      </c>
      <c r="DA1663" s="366">
        <v>0</v>
      </c>
      <c r="DB1663" s="366">
        <v>0</v>
      </c>
      <c r="DC1663" s="366">
        <v>0</v>
      </c>
      <c r="DD1663" s="366">
        <v>0</v>
      </c>
      <c r="DE1663" s="366">
        <v>0</v>
      </c>
      <c r="DF1663" s="366">
        <v>0</v>
      </c>
      <c r="DG1663" s="366">
        <v>0</v>
      </c>
      <c r="DH1663" s="366">
        <v>0</v>
      </c>
      <c r="DI1663" s="411">
        <f t="shared" si="498"/>
        <v>0</v>
      </c>
      <c r="DJ1663" s="366">
        <v>1433</v>
      </c>
      <c r="DK1663" s="366">
        <v>1475</v>
      </c>
      <c r="DL1663" s="366">
        <v>2015</v>
      </c>
      <c r="DM1663" s="366">
        <v>2256</v>
      </c>
      <c r="DN1663" s="366">
        <v>2791</v>
      </c>
      <c r="DO1663" s="366">
        <v>3334</v>
      </c>
      <c r="DP1663" s="366">
        <v>3449</v>
      </c>
      <c r="DQ1663" s="366">
        <v>2938</v>
      </c>
      <c r="DR1663" s="366">
        <v>2952</v>
      </c>
      <c r="DS1663" s="366">
        <v>2956</v>
      </c>
      <c r="DT1663" s="366">
        <v>3340</v>
      </c>
      <c r="DU1663" s="366">
        <v>1875</v>
      </c>
      <c r="DV1663" s="411">
        <f t="shared" si="499"/>
        <v>30814</v>
      </c>
      <c r="DW1663" s="366">
        <v>1433</v>
      </c>
      <c r="DX1663" s="366">
        <v>1475</v>
      </c>
      <c r="DY1663" s="366">
        <v>2015</v>
      </c>
      <c r="DZ1663" s="366">
        <v>2256</v>
      </c>
      <c r="EA1663" s="366">
        <v>2791</v>
      </c>
      <c r="EB1663" s="366">
        <v>3334</v>
      </c>
      <c r="EC1663" s="366">
        <v>3449</v>
      </c>
      <c r="ED1663" s="366">
        <v>2938</v>
      </c>
      <c r="EE1663" s="366">
        <v>2952</v>
      </c>
      <c r="EF1663" s="366">
        <v>2956</v>
      </c>
      <c r="EG1663" s="366">
        <v>3340</v>
      </c>
      <c r="EH1663" s="366">
        <v>1875</v>
      </c>
      <c r="EI1663" s="411">
        <f t="shared" si="500"/>
        <v>30814</v>
      </c>
      <c r="EK1663" s="411">
        <f t="shared" si="501"/>
        <v>30814</v>
      </c>
      <c r="EL1663" s="7">
        <f t="shared" si="502"/>
        <v>0</v>
      </c>
    </row>
    <row r="1664" spans="1:142">
      <c r="A1664" s="365" t="str">
        <f t="shared" si="487"/>
        <v xml:space="preserve"> 356</v>
      </c>
      <c r="B1664" s="366" t="s">
        <v>1006</v>
      </c>
      <c r="C1664" s="366" t="s">
        <v>920</v>
      </c>
      <c r="D1664" s="366">
        <v>1621440</v>
      </c>
      <c r="E1664" s="366">
        <v>1656720</v>
      </c>
      <c r="F1664" s="366">
        <v>1628640</v>
      </c>
      <c r="G1664" s="366">
        <v>1717200</v>
      </c>
      <c r="H1664" s="366">
        <v>1481760</v>
      </c>
      <c r="I1664" s="366">
        <v>1539360</v>
      </c>
      <c r="J1664" s="366">
        <v>1869840</v>
      </c>
      <c r="K1664" s="366">
        <v>1807920</v>
      </c>
      <c r="L1664" s="366">
        <v>1746720</v>
      </c>
      <c r="M1664" s="366">
        <v>1568880</v>
      </c>
      <c r="N1664" s="366">
        <v>1488960</v>
      </c>
      <c r="O1664" s="366">
        <v>1472400</v>
      </c>
      <c r="P1664" s="411">
        <f t="shared" si="488"/>
        <v>19599840</v>
      </c>
      <c r="Q1664" s="411">
        <f t="shared" si="503"/>
        <v>11454642.580645161</v>
      </c>
      <c r="R1664" s="411">
        <f t="shared" si="504"/>
        <v>3133103.6262513902</v>
      </c>
      <c r="S1664" s="411">
        <f t="shared" si="505"/>
        <v>5012093.7931034481</v>
      </c>
      <c r="T1664" s="366">
        <v>0</v>
      </c>
      <c r="U1664" s="366">
        <v>0</v>
      </c>
      <c r="V1664" s="366">
        <v>0</v>
      </c>
      <c r="W1664" s="366">
        <v>0</v>
      </c>
      <c r="X1664" s="366">
        <v>0</v>
      </c>
      <c r="Y1664" s="366">
        <v>0</v>
      </c>
      <c r="Z1664" s="366">
        <v>0</v>
      </c>
      <c r="AA1664" s="366">
        <v>0</v>
      </c>
      <c r="AB1664" s="366">
        <v>0</v>
      </c>
      <c r="AC1664" s="366">
        <v>0</v>
      </c>
      <c r="AD1664" s="366">
        <v>0</v>
      </c>
      <c r="AE1664" s="366">
        <v>0</v>
      </c>
      <c r="AF1664" s="411">
        <f t="shared" si="489"/>
        <v>0</v>
      </c>
      <c r="AG1664" s="366">
        <v>1621440</v>
      </c>
      <c r="AH1664" s="366">
        <v>1656720</v>
      </c>
      <c r="AI1664" s="366">
        <v>1628640</v>
      </c>
      <c r="AJ1664" s="366">
        <v>1717200</v>
      </c>
      <c r="AK1664" s="366">
        <v>1481760</v>
      </c>
      <c r="AL1664" s="366">
        <v>1539360</v>
      </c>
      <c r="AM1664" s="366">
        <v>1869840</v>
      </c>
      <c r="AN1664" s="366">
        <v>1807920</v>
      </c>
      <c r="AO1664" s="366">
        <v>1746720</v>
      </c>
      <c r="AP1664" s="366">
        <v>1568880</v>
      </c>
      <c r="AQ1664" s="366">
        <v>1488960</v>
      </c>
      <c r="AR1664" s="366">
        <v>1472400</v>
      </c>
      <c r="AS1664" s="411">
        <f t="shared" si="490"/>
        <v>19599840</v>
      </c>
      <c r="AT1664" s="411">
        <f t="shared" si="491"/>
        <v>11454642.580645161</v>
      </c>
      <c r="AU1664" s="411">
        <f t="shared" si="492"/>
        <v>3133103.6262513902</v>
      </c>
      <c r="AV1664" s="411">
        <f t="shared" si="493"/>
        <v>5012093.7931034481</v>
      </c>
      <c r="AW1664" s="366">
        <v>0</v>
      </c>
      <c r="AX1664" s="366">
        <v>0</v>
      </c>
      <c r="AY1664" s="366">
        <v>0</v>
      </c>
      <c r="AZ1664" s="366">
        <v>0</v>
      </c>
      <c r="BA1664" s="366">
        <v>0</v>
      </c>
      <c r="BB1664" s="366">
        <v>0</v>
      </c>
      <c r="BC1664" s="366">
        <v>0</v>
      </c>
      <c r="BD1664" s="366">
        <v>0</v>
      </c>
      <c r="BE1664" s="366">
        <v>0</v>
      </c>
      <c r="BF1664" s="366">
        <v>0</v>
      </c>
      <c r="BG1664" s="366">
        <v>0</v>
      </c>
      <c r="BH1664" s="366">
        <v>0</v>
      </c>
      <c r="BI1664" s="411">
        <f t="shared" si="494"/>
        <v>0</v>
      </c>
      <c r="BJ1664" s="366">
        <v>1621440</v>
      </c>
      <c r="BK1664" s="366">
        <v>1656720</v>
      </c>
      <c r="BL1664" s="366">
        <v>1628640</v>
      </c>
      <c r="BM1664" s="366">
        <v>1717200</v>
      </c>
      <c r="BN1664" s="366">
        <v>1481760</v>
      </c>
      <c r="BO1664" s="366">
        <v>1539360</v>
      </c>
      <c r="BP1664" s="366">
        <v>1869840</v>
      </c>
      <c r="BQ1664" s="366">
        <v>1807920</v>
      </c>
      <c r="BR1664" s="366">
        <v>1746720</v>
      </c>
      <c r="BS1664" s="366">
        <v>1568880</v>
      </c>
      <c r="BT1664" s="366">
        <v>1488960</v>
      </c>
      <c r="BU1664" s="366">
        <v>1472400</v>
      </c>
      <c r="BV1664" s="411">
        <f t="shared" si="495"/>
        <v>19599840</v>
      </c>
      <c r="BW1664" s="366">
        <v>0</v>
      </c>
      <c r="BX1664" s="366">
        <v>0</v>
      </c>
      <c r="BY1664" s="366">
        <v>0</v>
      </c>
      <c r="BZ1664" s="366">
        <v>0</v>
      </c>
      <c r="CA1664" s="366">
        <v>0</v>
      </c>
      <c r="CB1664" s="366">
        <v>0</v>
      </c>
      <c r="CC1664" s="366">
        <v>0</v>
      </c>
      <c r="CD1664" s="366">
        <v>0</v>
      </c>
      <c r="CE1664" s="366">
        <v>0</v>
      </c>
      <c r="CF1664" s="366">
        <v>0</v>
      </c>
      <c r="CG1664" s="366">
        <v>0</v>
      </c>
      <c r="CH1664" s="366">
        <v>0</v>
      </c>
      <c r="CI1664" s="411">
        <f t="shared" si="496"/>
        <v>0</v>
      </c>
      <c r="CJ1664" s="366">
        <v>1621440</v>
      </c>
      <c r="CK1664" s="366">
        <v>1656720</v>
      </c>
      <c r="CL1664" s="366">
        <v>1628640</v>
      </c>
      <c r="CM1664" s="366">
        <v>1717200</v>
      </c>
      <c r="CN1664" s="366">
        <v>1481760</v>
      </c>
      <c r="CO1664" s="366">
        <v>1539360</v>
      </c>
      <c r="CP1664" s="366">
        <v>1869840</v>
      </c>
      <c r="CQ1664" s="366">
        <v>1807920</v>
      </c>
      <c r="CR1664" s="366">
        <v>1746720</v>
      </c>
      <c r="CS1664" s="366">
        <v>1568880</v>
      </c>
      <c r="CT1664" s="366">
        <v>1488960</v>
      </c>
      <c r="CU1664" s="366">
        <v>1472400</v>
      </c>
      <c r="CV1664" s="411">
        <f t="shared" si="497"/>
        <v>19599840</v>
      </c>
      <c r="CW1664" s="366">
        <v>0</v>
      </c>
      <c r="CX1664" s="366">
        <v>0</v>
      </c>
      <c r="CY1664" s="366">
        <v>0</v>
      </c>
      <c r="CZ1664" s="366">
        <v>0</v>
      </c>
      <c r="DA1664" s="366">
        <v>0</v>
      </c>
      <c r="DB1664" s="366">
        <v>0</v>
      </c>
      <c r="DC1664" s="366">
        <v>0</v>
      </c>
      <c r="DD1664" s="366">
        <v>0</v>
      </c>
      <c r="DE1664" s="366">
        <v>0</v>
      </c>
      <c r="DF1664" s="366">
        <v>0</v>
      </c>
      <c r="DG1664" s="366">
        <v>0</v>
      </c>
      <c r="DH1664" s="366">
        <v>0</v>
      </c>
      <c r="DI1664" s="411">
        <f t="shared" si="498"/>
        <v>0</v>
      </c>
      <c r="DJ1664" s="366">
        <v>1621440</v>
      </c>
      <c r="DK1664" s="366">
        <v>1656720</v>
      </c>
      <c r="DL1664" s="366">
        <v>1628640</v>
      </c>
      <c r="DM1664" s="366">
        <v>1717200</v>
      </c>
      <c r="DN1664" s="366">
        <v>1481760</v>
      </c>
      <c r="DO1664" s="366">
        <v>1539360</v>
      </c>
      <c r="DP1664" s="366">
        <v>1869840</v>
      </c>
      <c r="DQ1664" s="366">
        <v>1807920</v>
      </c>
      <c r="DR1664" s="366">
        <v>1746720</v>
      </c>
      <c r="DS1664" s="366">
        <v>1568880</v>
      </c>
      <c r="DT1664" s="366">
        <v>1488960</v>
      </c>
      <c r="DU1664" s="366">
        <v>1472400</v>
      </c>
      <c r="DV1664" s="411">
        <f t="shared" si="499"/>
        <v>19599840</v>
      </c>
      <c r="DW1664" s="366">
        <v>1621440</v>
      </c>
      <c r="DX1664" s="366">
        <v>1656720</v>
      </c>
      <c r="DY1664" s="366">
        <v>1628640</v>
      </c>
      <c r="DZ1664" s="366">
        <v>1717200</v>
      </c>
      <c r="EA1664" s="366">
        <v>1481760</v>
      </c>
      <c r="EB1664" s="366">
        <v>1539360</v>
      </c>
      <c r="EC1664" s="366">
        <v>1869840</v>
      </c>
      <c r="ED1664" s="366">
        <v>1807920</v>
      </c>
      <c r="EE1664" s="366">
        <v>1746720</v>
      </c>
      <c r="EF1664" s="366">
        <v>1568880</v>
      </c>
      <c r="EG1664" s="366">
        <v>1488960</v>
      </c>
      <c r="EH1664" s="366">
        <v>1472400</v>
      </c>
      <c r="EI1664" s="411">
        <f t="shared" si="500"/>
        <v>19599840</v>
      </c>
      <c r="EK1664" s="411">
        <f t="shared" si="501"/>
        <v>19599840</v>
      </c>
      <c r="EL1664" s="7">
        <f t="shared" si="502"/>
        <v>0</v>
      </c>
    </row>
    <row r="1665" spans="1:142">
      <c r="A1665" s="365" t="str">
        <f t="shared" si="487"/>
        <v xml:space="preserve"> 356</v>
      </c>
      <c r="B1665" s="366" t="s">
        <v>1006</v>
      </c>
      <c r="C1665" s="366" t="s">
        <v>927</v>
      </c>
      <c r="D1665" s="366">
        <v>738000</v>
      </c>
      <c r="E1665" s="366">
        <v>792720</v>
      </c>
      <c r="F1665" s="366">
        <v>1072080</v>
      </c>
      <c r="G1665" s="366">
        <v>1202400</v>
      </c>
      <c r="H1665" s="366">
        <v>1274400</v>
      </c>
      <c r="I1665" s="366">
        <v>1539360</v>
      </c>
      <c r="J1665" s="366">
        <v>1869840</v>
      </c>
      <c r="K1665" s="366">
        <v>1494720</v>
      </c>
      <c r="L1665" s="366">
        <v>1440000</v>
      </c>
      <c r="M1665" s="366">
        <v>1290960</v>
      </c>
      <c r="N1665" s="366">
        <v>1488960</v>
      </c>
      <c r="O1665" s="366">
        <v>995040</v>
      </c>
      <c r="P1665" s="411">
        <f t="shared" si="488"/>
        <v>15198480</v>
      </c>
      <c r="Q1665" s="411">
        <f t="shared" si="503"/>
        <v>8428482.5806451607</v>
      </c>
      <c r="R1665" s="411">
        <f t="shared" si="504"/>
        <v>2597796.040044494</v>
      </c>
      <c r="S1665" s="411">
        <f t="shared" si="505"/>
        <v>4172201.3793103448</v>
      </c>
      <c r="T1665" s="366">
        <v>0</v>
      </c>
      <c r="U1665" s="366">
        <v>0</v>
      </c>
      <c r="V1665" s="366">
        <v>0</v>
      </c>
      <c r="W1665" s="366">
        <v>0</v>
      </c>
      <c r="X1665" s="366">
        <v>0</v>
      </c>
      <c r="Y1665" s="366">
        <v>0</v>
      </c>
      <c r="Z1665" s="366">
        <v>0</v>
      </c>
      <c r="AA1665" s="366">
        <v>0</v>
      </c>
      <c r="AB1665" s="366">
        <v>0</v>
      </c>
      <c r="AC1665" s="366">
        <v>0</v>
      </c>
      <c r="AD1665" s="366">
        <v>0</v>
      </c>
      <c r="AE1665" s="366">
        <v>0</v>
      </c>
      <c r="AF1665" s="411">
        <f t="shared" si="489"/>
        <v>0</v>
      </c>
      <c r="AG1665" s="366">
        <v>738000</v>
      </c>
      <c r="AH1665" s="366">
        <v>792720</v>
      </c>
      <c r="AI1665" s="366">
        <v>1072080</v>
      </c>
      <c r="AJ1665" s="366">
        <v>1202400</v>
      </c>
      <c r="AK1665" s="366">
        <v>1274400</v>
      </c>
      <c r="AL1665" s="366">
        <v>1539360</v>
      </c>
      <c r="AM1665" s="366">
        <v>1869840</v>
      </c>
      <c r="AN1665" s="366">
        <v>1494720</v>
      </c>
      <c r="AO1665" s="366">
        <v>1440000</v>
      </c>
      <c r="AP1665" s="366">
        <v>1290960</v>
      </c>
      <c r="AQ1665" s="366">
        <v>1488960</v>
      </c>
      <c r="AR1665" s="366">
        <v>995040</v>
      </c>
      <c r="AS1665" s="411">
        <f t="shared" si="490"/>
        <v>15198480</v>
      </c>
      <c r="AT1665" s="411">
        <f t="shared" si="491"/>
        <v>8428482.5806451607</v>
      </c>
      <c r="AU1665" s="411">
        <f t="shared" si="492"/>
        <v>2597796.040044494</v>
      </c>
      <c r="AV1665" s="411">
        <f t="shared" si="493"/>
        <v>4172201.3793103448</v>
      </c>
      <c r="AW1665" s="366">
        <v>0</v>
      </c>
      <c r="AX1665" s="366">
        <v>0</v>
      </c>
      <c r="AY1665" s="366">
        <v>0</v>
      </c>
      <c r="AZ1665" s="366">
        <v>0</v>
      </c>
      <c r="BA1665" s="366">
        <v>0</v>
      </c>
      <c r="BB1665" s="366">
        <v>0</v>
      </c>
      <c r="BC1665" s="366">
        <v>0</v>
      </c>
      <c r="BD1665" s="366">
        <v>0</v>
      </c>
      <c r="BE1665" s="366">
        <v>0</v>
      </c>
      <c r="BF1665" s="366">
        <v>0</v>
      </c>
      <c r="BG1665" s="366">
        <v>0</v>
      </c>
      <c r="BH1665" s="366">
        <v>0</v>
      </c>
      <c r="BI1665" s="411">
        <f t="shared" si="494"/>
        <v>0</v>
      </c>
      <c r="BJ1665" s="366">
        <v>738000</v>
      </c>
      <c r="BK1665" s="366">
        <v>792720</v>
      </c>
      <c r="BL1665" s="366">
        <v>1072080</v>
      </c>
      <c r="BM1665" s="366">
        <v>1202400</v>
      </c>
      <c r="BN1665" s="366">
        <v>1274400</v>
      </c>
      <c r="BO1665" s="366">
        <v>1539360</v>
      </c>
      <c r="BP1665" s="366">
        <v>1869840</v>
      </c>
      <c r="BQ1665" s="366">
        <v>1494720</v>
      </c>
      <c r="BR1665" s="366">
        <v>1440000</v>
      </c>
      <c r="BS1665" s="366">
        <v>1290960</v>
      </c>
      <c r="BT1665" s="366">
        <v>1488960</v>
      </c>
      <c r="BU1665" s="366">
        <v>995040</v>
      </c>
      <c r="BV1665" s="411">
        <f t="shared" si="495"/>
        <v>15198480</v>
      </c>
      <c r="BW1665" s="366">
        <v>0</v>
      </c>
      <c r="BX1665" s="366">
        <v>0</v>
      </c>
      <c r="BY1665" s="366">
        <v>0</v>
      </c>
      <c r="BZ1665" s="366">
        <v>0</v>
      </c>
      <c r="CA1665" s="366">
        <v>0</v>
      </c>
      <c r="CB1665" s="366">
        <v>0</v>
      </c>
      <c r="CC1665" s="366">
        <v>0</v>
      </c>
      <c r="CD1665" s="366">
        <v>0</v>
      </c>
      <c r="CE1665" s="366">
        <v>0</v>
      </c>
      <c r="CF1665" s="366">
        <v>0</v>
      </c>
      <c r="CG1665" s="366">
        <v>0</v>
      </c>
      <c r="CH1665" s="366">
        <v>0</v>
      </c>
      <c r="CI1665" s="411">
        <f t="shared" si="496"/>
        <v>0</v>
      </c>
      <c r="CJ1665" s="366">
        <v>738000</v>
      </c>
      <c r="CK1665" s="366">
        <v>792720</v>
      </c>
      <c r="CL1665" s="366">
        <v>1072080</v>
      </c>
      <c r="CM1665" s="366">
        <v>1202400</v>
      </c>
      <c r="CN1665" s="366">
        <v>1274400</v>
      </c>
      <c r="CO1665" s="366">
        <v>1539360</v>
      </c>
      <c r="CP1665" s="366">
        <v>1869840</v>
      </c>
      <c r="CQ1665" s="366">
        <v>1494720</v>
      </c>
      <c r="CR1665" s="366">
        <v>1440000</v>
      </c>
      <c r="CS1665" s="366">
        <v>1290960</v>
      </c>
      <c r="CT1665" s="366">
        <v>1488960</v>
      </c>
      <c r="CU1665" s="366">
        <v>995040</v>
      </c>
      <c r="CV1665" s="411">
        <f t="shared" si="497"/>
        <v>15198480</v>
      </c>
      <c r="CW1665" s="366">
        <v>0</v>
      </c>
      <c r="CX1665" s="366">
        <v>0</v>
      </c>
      <c r="CY1665" s="366">
        <v>0</v>
      </c>
      <c r="CZ1665" s="366">
        <v>0</v>
      </c>
      <c r="DA1665" s="366">
        <v>0</v>
      </c>
      <c r="DB1665" s="366">
        <v>0</v>
      </c>
      <c r="DC1665" s="366">
        <v>0</v>
      </c>
      <c r="DD1665" s="366">
        <v>0</v>
      </c>
      <c r="DE1665" s="366">
        <v>0</v>
      </c>
      <c r="DF1665" s="366">
        <v>0</v>
      </c>
      <c r="DG1665" s="366">
        <v>0</v>
      </c>
      <c r="DH1665" s="366">
        <v>0</v>
      </c>
      <c r="DI1665" s="411">
        <f t="shared" si="498"/>
        <v>0</v>
      </c>
      <c r="DJ1665" s="366">
        <v>738000</v>
      </c>
      <c r="DK1665" s="366">
        <v>792720</v>
      </c>
      <c r="DL1665" s="366">
        <v>1072080</v>
      </c>
      <c r="DM1665" s="366">
        <v>1202400</v>
      </c>
      <c r="DN1665" s="366">
        <v>1274400</v>
      </c>
      <c r="DO1665" s="366">
        <v>1539360</v>
      </c>
      <c r="DP1665" s="366">
        <v>1869840</v>
      </c>
      <c r="DQ1665" s="366">
        <v>1494720</v>
      </c>
      <c r="DR1665" s="366">
        <v>1440000</v>
      </c>
      <c r="DS1665" s="366">
        <v>1290960</v>
      </c>
      <c r="DT1665" s="366">
        <v>1488960</v>
      </c>
      <c r="DU1665" s="366">
        <v>995040</v>
      </c>
      <c r="DV1665" s="411">
        <f t="shared" si="499"/>
        <v>15198480</v>
      </c>
      <c r="DW1665" s="366">
        <v>738000</v>
      </c>
      <c r="DX1665" s="366">
        <v>792720</v>
      </c>
      <c r="DY1665" s="366">
        <v>1072080</v>
      </c>
      <c r="DZ1665" s="366">
        <v>1202400</v>
      </c>
      <c r="EA1665" s="366">
        <v>1274400</v>
      </c>
      <c r="EB1665" s="366">
        <v>1539360</v>
      </c>
      <c r="EC1665" s="366">
        <v>1869840</v>
      </c>
      <c r="ED1665" s="366">
        <v>1494720</v>
      </c>
      <c r="EE1665" s="366">
        <v>1440000</v>
      </c>
      <c r="EF1665" s="366">
        <v>1290960</v>
      </c>
      <c r="EG1665" s="366">
        <v>1488960</v>
      </c>
      <c r="EH1665" s="366">
        <v>995040</v>
      </c>
      <c r="EI1665" s="411">
        <f t="shared" si="500"/>
        <v>15198480</v>
      </c>
      <c r="EK1665" s="411">
        <f t="shared" si="501"/>
        <v>15198480</v>
      </c>
      <c r="EL1665" s="7">
        <f t="shared" si="502"/>
        <v>0</v>
      </c>
    </row>
    <row r="1666" spans="1:142">
      <c r="A1666" s="365" t="str">
        <f t="shared" si="487"/>
        <v xml:space="preserve"> 356</v>
      </c>
      <c r="B1666" s="366" t="s">
        <v>1006</v>
      </c>
      <c r="C1666" s="366" t="s">
        <v>1009</v>
      </c>
      <c r="D1666" s="366">
        <v>3</v>
      </c>
      <c r="E1666" s="366">
        <v>3</v>
      </c>
      <c r="F1666" s="366">
        <v>2</v>
      </c>
      <c r="G1666" s="366">
        <v>2</v>
      </c>
      <c r="H1666" s="366">
        <v>1</v>
      </c>
      <c r="I1666" s="366">
        <v>0</v>
      </c>
      <c r="J1666" s="366">
        <v>0</v>
      </c>
      <c r="K1666" s="366">
        <v>1</v>
      </c>
      <c r="L1666" s="366">
        <v>1</v>
      </c>
      <c r="M1666" s="366">
        <v>1</v>
      </c>
      <c r="N1666" s="366">
        <v>0</v>
      </c>
      <c r="O1666" s="366">
        <v>2</v>
      </c>
      <c r="P1666" s="411">
        <f t="shared" si="488"/>
        <v>16</v>
      </c>
      <c r="Q1666" s="411">
        <f t="shared" si="503"/>
        <v>11</v>
      </c>
      <c r="R1666" s="411">
        <f t="shared" si="504"/>
        <v>1.7241379310344827</v>
      </c>
      <c r="S1666" s="411">
        <f t="shared" si="505"/>
        <v>3.2758620689655173</v>
      </c>
      <c r="T1666" s="366">
        <v>0</v>
      </c>
      <c r="U1666" s="366">
        <v>0</v>
      </c>
      <c r="V1666" s="366">
        <v>0</v>
      </c>
      <c r="W1666" s="366">
        <v>0</v>
      </c>
      <c r="X1666" s="366">
        <v>0</v>
      </c>
      <c r="Y1666" s="366">
        <v>0</v>
      </c>
      <c r="Z1666" s="366">
        <v>0</v>
      </c>
      <c r="AA1666" s="366">
        <v>0</v>
      </c>
      <c r="AB1666" s="366">
        <v>0</v>
      </c>
      <c r="AC1666" s="366">
        <v>0</v>
      </c>
      <c r="AD1666" s="366">
        <v>0</v>
      </c>
      <c r="AE1666" s="366">
        <v>0</v>
      </c>
      <c r="AF1666" s="411">
        <f t="shared" si="489"/>
        <v>0</v>
      </c>
      <c r="AG1666" s="366">
        <v>0</v>
      </c>
      <c r="AH1666" s="366">
        <v>0</v>
      </c>
      <c r="AI1666" s="366">
        <v>0</v>
      </c>
      <c r="AJ1666" s="366">
        <v>0</v>
      </c>
      <c r="AK1666" s="366">
        <v>0</v>
      </c>
      <c r="AL1666" s="366">
        <v>0</v>
      </c>
      <c r="AM1666" s="366">
        <v>0</v>
      </c>
      <c r="AN1666" s="366">
        <v>0</v>
      </c>
      <c r="AO1666" s="366">
        <v>0</v>
      </c>
      <c r="AP1666" s="366">
        <v>0</v>
      </c>
      <c r="AQ1666" s="366">
        <v>0</v>
      </c>
      <c r="AR1666" s="366">
        <v>0</v>
      </c>
      <c r="AS1666" s="411">
        <f t="shared" si="490"/>
        <v>0</v>
      </c>
      <c r="AT1666" s="411">
        <f t="shared" si="491"/>
        <v>0</v>
      </c>
      <c r="AU1666" s="411">
        <f t="shared" si="492"/>
        <v>0</v>
      </c>
      <c r="AV1666" s="411">
        <f t="shared" si="493"/>
        <v>0</v>
      </c>
      <c r="AW1666" s="366">
        <v>0</v>
      </c>
      <c r="AX1666" s="366">
        <v>0</v>
      </c>
      <c r="AY1666" s="366">
        <v>0</v>
      </c>
      <c r="AZ1666" s="366">
        <v>0</v>
      </c>
      <c r="BA1666" s="366">
        <v>0</v>
      </c>
      <c r="BB1666" s="366">
        <v>0</v>
      </c>
      <c r="BC1666" s="366">
        <v>0</v>
      </c>
      <c r="BD1666" s="366">
        <v>0</v>
      </c>
      <c r="BE1666" s="366">
        <v>0</v>
      </c>
      <c r="BF1666" s="366">
        <v>0</v>
      </c>
      <c r="BG1666" s="366">
        <v>0</v>
      </c>
      <c r="BH1666" s="366">
        <v>0</v>
      </c>
      <c r="BI1666" s="411">
        <f t="shared" si="494"/>
        <v>0</v>
      </c>
      <c r="BJ1666" s="366">
        <v>0</v>
      </c>
      <c r="BK1666" s="366">
        <v>0</v>
      </c>
      <c r="BL1666" s="366">
        <v>0</v>
      </c>
      <c r="BM1666" s="366">
        <v>0</v>
      </c>
      <c r="BN1666" s="366">
        <v>0</v>
      </c>
      <c r="BO1666" s="366">
        <v>0</v>
      </c>
      <c r="BP1666" s="366">
        <v>0</v>
      </c>
      <c r="BQ1666" s="366">
        <v>0</v>
      </c>
      <c r="BR1666" s="366">
        <v>0</v>
      </c>
      <c r="BS1666" s="366">
        <v>0</v>
      </c>
      <c r="BT1666" s="366">
        <v>0</v>
      </c>
      <c r="BU1666" s="366">
        <v>0</v>
      </c>
      <c r="BV1666" s="411">
        <f t="shared" si="495"/>
        <v>0</v>
      </c>
      <c r="BW1666" s="366">
        <v>0</v>
      </c>
      <c r="BX1666" s="366">
        <v>0</v>
      </c>
      <c r="BY1666" s="366">
        <v>0</v>
      </c>
      <c r="BZ1666" s="366">
        <v>0</v>
      </c>
      <c r="CA1666" s="366">
        <v>0</v>
      </c>
      <c r="CB1666" s="366">
        <v>0</v>
      </c>
      <c r="CC1666" s="366">
        <v>0</v>
      </c>
      <c r="CD1666" s="366">
        <v>0</v>
      </c>
      <c r="CE1666" s="366">
        <v>0</v>
      </c>
      <c r="CF1666" s="366">
        <v>0</v>
      </c>
      <c r="CG1666" s="366">
        <v>0</v>
      </c>
      <c r="CH1666" s="366">
        <v>0</v>
      </c>
      <c r="CI1666" s="411">
        <f t="shared" si="496"/>
        <v>0</v>
      </c>
      <c r="CJ1666" s="366">
        <v>0</v>
      </c>
      <c r="CK1666" s="366">
        <v>0</v>
      </c>
      <c r="CL1666" s="366">
        <v>0</v>
      </c>
      <c r="CM1666" s="366">
        <v>0</v>
      </c>
      <c r="CN1666" s="366">
        <v>0</v>
      </c>
      <c r="CO1666" s="366">
        <v>0</v>
      </c>
      <c r="CP1666" s="366">
        <v>0</v>
      </c>
      <c r="CQ1666" s="366">
        <v>0</v>
      </c>
      <c r="CR1666" s="366">
        <v>0</v>
      </c>
      <c r="CS1666" s="366">
        <v>0</v>
      </c>
      <c r="CT1666" s="366">
        <v>0</v>
      </c>
      <c r="CU1666" s="366">
        <v>0</v>
      </c>
      <c r="CV1666" s="411">
        <f t="shared" si="497"/>
        <v>0</v>
      </c>
      <c r="CW1666" s="366">
        <v>0</v>
      </c>
      <c r="CX1666" s="366">
        <v>0</v>
      </c>
      <c r="CY1666" s="366">
        <v>0</v>
      </c>
      <c r="CZ1666" s="366">
        <v>0</v>
      </c>
      <c r="DA1666" s="366">
        <v>0</v>
      </c>
      <c r="DB1666" s="366">
        <v>0</v>
      </c>
      <c r="DC1666" s="366">
        <v>0</v>
      </c>
      <c r="DD1666" s="366">
        <v>0</v>
      </c>
      <c r="DE1666" s="366">
        <v>0</v>
      </c>
      <c r="DF1666" s="366">
        <v>0</v>
      </c>
      <c r="DG1666" s="366">
        <v>0</v>
      </c>
      <c r="DH1666" s="366">
        <v>0</v>
      </c>
      <c r="DI1666" s="411">
        <f t="shared" si="498"/>
        <v>0</v>
      </c>
      <c r="DJ1666" s="366">
        <v>0</v>
      </c>
      <c r="DK1666" s="366">
        <v>0</v>
      </c>
      <c r="DL1666" s="366">
        <v>0</v>
      </c>
      <c r="DM1666" s="366">
        <v>0</v>
      </c>
      <c r="DN1666" s="366">
        <v>0</v>
      </c>
      <c r="DO1666" s="366">
        <v>0</v>
      </c>
      <c r="DP1666" s="366">
        <v>0</v>
      </c>
      <c r="DQ1666" s="366">
        <v>0</v>
      </c>
      <c r="DR1666" s="366">
        <v>0</v>
      </c>
      <c r="DS1666" s="366">
        <v>0</v>
      </c>
      <c r="DT1666" s="366">
        <v>0</v>
      </c>
      <c r="DU1666" s="366">
        <v>0</v>
      </c>
      <c r="DV1666" s="411">
        <f t="shared" si="499"/>
        <v>0</v>
      </c>
      <c r="DW1666" s="366">
        <v>0</v>
      </c>
      <c r="DX1666" s="366">
        <v>0</v>
      </c>
      <c r="DY1666" s="366">
        <v>0</v>
      </c>
      <c r="DZ1666" s="366">
        <v>0</v>
      </c>
      <c r="EA1666" s="366">
        <v>0</v>
      </c>
      <c r="EB1666" s="366">
        <v>0</v>
      </c>
      <c r="EC1666" s="366">
        <v>0</v>
      </c>
      <c r="ED1666" s="366">
        <v>0</v>
      </c>
      <c r="EE1666" s="366">
        <v>0</v>
      </c>
      <c r="EF1666" s="366">
        <v>0</v>
      </c>
      <c r="EG1666" s="366">
        <v>0</v>
      </c>
      <c r="EH1666" s="366">
        <v>0</v>
      </c>
      <c r="EI1666" s="411">
        <f t="shared" si="500"/>
        <v>0</v>
      </c>
      <c r="EK1666" s="411">
        <f t="shared" si="501"/>
        <v>16</v>
      </c>
      <c r="EL1666" s="7">
        <f t="shared" si="502"/>
        <v>-16</v>
      </c>
    </row>
    <row r="1667" spans="1:142">
      <c r="A1667" s="365" t="str">
        <f t="shared" ref="A1667:A1730" si="506">MID(B1667,FIND("-",B1667) +1,4)</f>
        <v xml:space="preserve"> 356</v>
      </c>
      <c r="B1667" s="366" t="s">
        <v>1006</v>
      </c>
      <c r="C1667" s="366" t="s">
        <v>1010</v>
      </c>
      <c r="D1667" s="366">
        <v>0</v>
      </c>
      <c r="E1667" s="366">
        <v>0</v>
      </c>
      <c r="F1667" s="366">
        <v>0</v>
      </c>
      <c r="G1667" s="366">
        <v>0</v>
      </c>
      <c r="H1667" s="366">
        <v>11.2</v>
      </c>
      <c r="I1667" s="366">
        <v>22.7</v>
      </c>
      <c r="J1667" s="366">
        <v>0</v>
      </c>
      <c r="K1667" s="366">
        <v>0</v>
      </c>
      <c r="L1667" s="366">
        <v>20.2</v>
      </c>
      <c r="M1667" s="366">
        <v>23.8</v>
      </c>
      <c r="N1667" s="366">
        <v>32</v>
      </c>
      <c r="O1667" s="366">
        <v>43.9</v>
      </c>
      <c r="P1667" s="411">
        <f t="shared" si="488"/>
        <v>153.79999999999998</v>
      </c>
      <c r="Q1667" s="411">
        <f t="shared" si="503"/>
        <v>33.9</v>
      </c>
      <c r="R1667" s="411">
        <f t="shared" si="504"/>
        <v>14.627586206896551</v>
      </c>
      <c r="S1667" s="411">
        <f t="shared" si="505"/>
        <v>105.27241379310344</v>
      </c>
      <c r="T1667" s="366">
        <v>0</v>
      </c>
      <c r="U1667" s="366">
        <v>0</v>
      </c>
      <c r="V1667" s="366">
        <v>0</v>
      </c>
      <c r="W1667" s="366">
        <v>0</v>
      </c>
      <c r="X1667" s="366">
        <v>0</v>
      </c>
      <c r="Y1667" s="366">
        <v>0</v>
      </c>
      <c r="Z1667" s="366">
        <v>0</v>
      </c>
      <c r="AA1667" s="366">
        <v>0</v>
      </c>
      <c r="AB1667" s="366">
        <v>0</v>
      </c>
      <c r="AC1667" s="366">
        <v>0</v>
      </c>
      <c r="AD1667" s="366">
        <v>0</v>
      </c>
      <c r="AE1667" s="366">
        <v>0</v>
      </c>
      <c r="AF1667" s="411">
        <f t="shared" si="489"/>
        <v>0</v>
      </c>
      <c r="AG1667" s="366">
        <v>0</v>
      </c>
      <c r="AH1667" s="366">
        <v>0</v>
      </c>
      <c r="AI1667" s="366">
        <v>0</v>
      </c>
      <c r="AJ1667" s="366">
        <v>0</v>
      </c>
      <c r="AK1667" s="366">
        <v>11.2</v>
      </c>
      <c r="AL1667" s="366">
        <v>22.7</v>
      </c>
      <c r="AM1667" s="366">
        <v>0</v>
      </c>
      <c r="AN1667" s="366">
        <v>0</v>
      </c>
      <c r="AO1667" s="366">
        <v>20.2</v>
      </c>
      <c r="AP1667" s="366">
        <v>23.8</v>
      </c>
      <c r="AQ1667" s="366">
        <v>32</v>
      </c>
      <c r="AR1667" s="366">
        <v>43.9</v>
      </c>
      <c r="AS1667" s="411">
        <f t="shared" si="490"/>
        <v>153.79999999999998</v>
      </c>
      <c r="AT1667" s="411">
        <f t="shared" si="491"/>
        <v>33.9</v>
      </c>
      <c r="AU1667" s="411">
        <f t="shared" si="492"/>
        <v>14.627586206896551</v>
      </c>
      <c r="AV1667" s="411">
        <f t="shared" si="493"/>
        <v>105.27241379310344</v>
      </c>
      <c r="AW1667" s="366">
        <v>0</v>
      </c>
      <c r="AX1667" s="366">
        <v>0</v>
      </c>
      <c r="AY1667" s="366">
        <v>0</v>
      </c>
      <c r="AZ1667" s="366">
        <v>0</v>
      </c>
      <c r="BA1667" s="366">
        <v>0</v>
      </c>
      <c r="BB1667" s="366">
        <v>0</v>
      </c>
      <c r="BC1667" s="366">
        <v>0</v>
      </c>
      <c r="BD1667" s="366">
        <v>0</v>
      </c>
      <c r="BE1667" s="366">
        <v>0</v>
      </c>
      <c r="BF1667" s="366">
        <v>0</v>
      </c>
      <c r="BG1667" s="366">
        <v>0</v>
      </c>
      <c r="BH1667" s="366">
        <v>0</v>
      </c>
      <c r="BI1667" s="411">
        <f t="shared" si="494"/>
        <v>0</v>
      </c>
      <c r="BJ1667" s="366">
        <v>0</v>
      </c>
      <c r="BK1667" s="366">
        <v>0</v>
      </c>
      <c r="BL1667" s="366">
        <v>0</v>
      </c>
      <c r="BM1667" s="366">
        <v>0</v>
      </c>
      <c r="BN1667" s="366">
        <v>11.2</v>
      </c>
      <c r="BO1667" s="366">
        <v>22.7</v>
      </c>
      <c r="BP1667" s="366">
        <v>0</v>
      </c>
      <c r="BQ1667" s="366">
        <v>0</v>
      </c>
      <c r="BR1667" s="366">
        <v>20.2</v>
      </c>
      <c r="BS1667" s="366">
        <v>23.8</v>
      </c>
      <c r="BT1667" s="366">
        <v>32</v>
      </c>
      <c r="BU1667" s="366">
        <v>43.9</v>
      </c>
      <c r="BV1667" s="411">
        <f t="shared" si="495"/>
        <v>153.79999999999998</v>
      </c>
      <c r="BW1667" s="366">
        <v>0</v>
      </c>
      <c r="BX1667" s="366">
        <v>0</v>
      </c>
      <c r="BY1667" s="366">
        <v>0</v>
      </c>
      <c r="BZ1667" s="366">
        <v>0</v>
      </c>
      <c r="CA1667" s="366">
        <v>0</v>
      </c>
      <c r="CB1667" s="366">
        <v>0</v>
      </c>
      <c r="CC1667" s="366">
        <v>0</v>
      </c>
      <c r="CD1667" s="366">
        <v>0</v>
      </c>
      <c r="CE1667" s="366">
        <v>0</v>
      </c>
      <c r="CF1667" s="366">
        <v>0</v>
      </c>
      <c r="CG1667" s="366">
        <v>0</v>
      </c>
      <c r="CH1667" s="366">
        <v>0</v>
      </c>
      <c r="CI1667" s="411">
        <f t="shared" si="496"/>
        <v>0</v>
      </c>
      <c r="CJ1667" s="366">
        <v>0</v>
      </c>
      <c r="CK1667" s="366">
        <v>0</v>
      </c>
      <c r="CL1667" s="366">
        <v>0</v>
      </c>
      <c r="CM1667" s="366">
        <v>0</v>
      </c>
      <c r="CN1667" s="366">
        <v>11.2</v>
      </c>
      <c r="CO1667" s="366">
        <v>22.7</v>
      </c>
      <c r="CP1667" s="366">
        <v>0</v>
      </c>
      <c r="CQ1667" s="366">
        <v>0</v>
      </c>
      <c r="CR1667" s="366">
        <v>20.2</v>
      </c>
      <c r="CS1667" s="366">
        <v>23.8</v>
      </c>
      <c r="CT1667" s="366">
        <v>32</v>
      </c>
      <c r="CU1667" s="366">
        <v>43.9</v>
      </c>
      <c r="CV1667" s="411">
        <f t="shared" si="497"/>
        <v>153.79999999999998</v>
      </c>
      <c r="CW1667" s="366">
        <v>0</v>
      </c>
      <c r="CX1667" s="366">
        <v>0</v>
      </c>
      <c r="CY1667" s="366">
        <v>0</v>
      </c>
      <c r="CZ1667" s="366">
        <v>0</v>
      </c>
      <c r="DA1667" s="366">
        <v>0</v>
      </c>
      <c r="DB1667" s="366">
        <v>0</v>
      </c>
      <c r="DC1667" s="366">
        <v>0</v>
      </c>
      <c r="DD1667" s="366">
        <v>0</v>
      </c>
      <c r="DE1667" s="366">
        <v>0</v>
      </c>
      <c r="DF1667" s="366">
        <v>0</v>
      </c>
      <c r="DG1667" s="366">
        <v>0</v>
      </c>
      <c r="DH1667" s="366">
        <v>0</v>
      </c>
      <c r="DI1667" s="411">
        <f t="shared" si="498"/>
        <v>0</v>
      </c>
      <c r="DJ1667" s="366">
        <v>0</v>
      </c>
      <c r="DK1667" s="366">
        <v>0</v>
      </c>
      <c r="DL1667" s="366">
        <v>0</v>
      </c>
      <c r="DM1667" s="366">
        <v>0</v>
      </c>
      <c r="DN1667" s="366">
        <v>11.2</v>
      </c>
      <c r="DO1667" s="366">
        <v>22.7</v>
      </c>
      <c r="DP1667" s="366">
        <v>0</v>
      </c>
      <c r="DQ1667" s="366">
        <v>0</v>
      </c>
      <c r="DR1667" s="366">
        <v>20.2</v>
      </c>
      <c r="DS1667" s="366">
        <v>23.8</v>
      </c>
      <c r="DT1667" s="366">
        <v>32</v>
      </c>
      <c r="DU1667" s="366">
        <v>43.9</v>
      </c>
      <c r="DV1667" s="411">
        <f t="shared" si="499"/>
        <v>153.79999999999998</v>
      </c>
      <c r="DW1667" s="366">
        <v>0</v>
      </c>
      <c r="DX1667" s="366">
        <v>0</v>
      </c>
      <c r="DY1667" s="366">
        <v>0</v>
      </c>
      <c r="DZ1667" s="366">
        <v>0</v>
      </c>
      <c r="EA1667" s="366">
        <v>11.2</v>
      </c>
      <c r="EB1667" s="366">
        <v>22.7</v>
      </c>
      <c r="EC1667" s="366">
        <v>0</v>
      </c>
      <c r="ED1667" s="366">
        <v>0</v>
      </c>
      <c r="EE1667" s="366">
        <v>20.2</v>
      </c>
      <c r="EF1667" s="366">
        <v>23.8</v>
      </c>
      <c r="EG1667" s="366">
        <v>32</v>
      </c>
      <c r="EH1667" s="366">
        <v>43.9</v>
      </c>
      <c r="EI1667" s="411">
        <f t="shared" si="500"/>
        <v>153.79999999999998</v>
      </c>
      <c r="EK1667" s="411">
        <f t="shared" si="501"/>
        <v>153.79999999999998</v>
      </c>
      <c r="EL1667" s="7">
        <f t="shared" si="502"/>
        <v>0</v>
      </c>
    </row>
    <row r="1668" spans="1:142">
      <c r="A1668" s="365" t="str">
        <f t="shared" si="506"/>
        <v xml:space="preserve"> 356</v>
      </c>
      <c r="B1668" s="366" t="s">
        <v>1006</v>
      </c>
      <c r="C1668" s="366" t="s">
        <v>1239</v>
      </c>
      <c r="D1668" s="366">
        <v>3</v>
      </c>
      <c r="E1668" s="366">
        <v>3</v>
      </c>
      <c r="F1668" s="366">
        <v>2</v>
      </c>
      <c r="G1668" s="366">
        <v>2</v>
      </c>
      <c r="H1668" s="366">
        <v>1</v>
      </c>
      <c r="I1668" s="366">
        <v>0</v>
      </c>
      <c r="J1668" s="366">
        <v>0</v>
      </c>
      <c r="K1668" s="366">
        <v>1</v>
      </c>
      <c r="L1668" s="366">
        <v>1</v>
      </c>
      <c r="M1668" s="366">
        <v>1</v>
      </c>
      <c r="N1668" s="366">
        <v>0</v>
      </c>
      <c r="O1668" s="366">
        <v>2</v>
      </c>
      <c r="P1668" s="411">
        <f t="shared" ref="P1668:P1731" si="507">SUM(D1668:O1668)</f>
        <v>16</v>
      </c>
      <c r="Q1668" s="411">
        <f t="shared" si="503"/>
        <v>11</v>
      </c>
      <c r="R1668" s="411">
        <f t="shared" si="504"/>
        <v>1.7241379310344827</v>
      </c>
      <c r="S1668" s="411">
        <f t="shared" si="505"/>
        <v>3.2758620689655173</v>
      </c>
      <c r="T1668" s="366">
        <v>0</v>
      </c>
      <c r="U1668" s="366">
        <v>0</v>
      </c>
      <c r="V1668" s="366">
        <v>0</v>
      </c>
      <c r="W1668" s="366">
        <v>0</v>
      </c>
      <c r="X1668" s="366">
        <v>0</v>
      </c>
      <c r="Y1668" s="366">
        <v>0</v>
      </c>
      <c r="Z1668" s="366">
        <v>0</v>
      </c>
      <c r="AA1668" s="366">
        <v>0</v>
      </c>
      <c r="AB1668" s="366">
        <v>0</v>
      </c>
      <c r="AC1668" s="366">
        <v>0</v>
      </c>
      <c r="AD1668" s="366">
        <v>0</v>
      </c>
      <c r="AE1668" s="366">
        <v>0</v>
      </c>
      <c r="AF1668" s="411">
        <f t="shared" ref="AF1668:AF1731" si="508">SUM(T1668:AE1668)</f>
        <v>0</v>
      </c>
      <c r="AG1668" s="366">
        <v>3</v>
      </c>
      <c r="AH1668" s="366">
        <v>3</v>
      </c>
      <c r="AI1668" s="366">
        <v>2</v>
      </c>
      <c r="AJ1668" s="366">
        <v>2</v>
      </c>
      <c r="AK1668" s="366">
        <v>1</v>
      </c>
      <c r="AL1668" s="366">
        <v>0</v>
      </c>
      <c r="AM1668" s="366">
        <v>0</v>
      </c>
      <c r="AN1668" s="366">
        <v>1</v>
      </c>
      <c r="AO1668" s="366">
        <v>1</v>
      </c>
      <c r="AP1668" s="366">
        <v>1</v>
      </c>
      <c r="AQ1668" s="366">
        <v>0</v>
      </c>
      <c r="AR1668" s="366">
        <v>2</v>
      </c>
      <c r="AS1668" s="411">
        <f t="shared" ref="AS1668:AS1731" si="509">SUM(AG1668:AR1668)</f>
        <v>16</v>
      </c>
      <c r="AT1668" s="411">
        <f t="shared" ref="AT1668:AT1731" si="510">SUM(AG1668:AL1668)+((30/31)*AM1668)</f>
        <v>11</v>
      </c>
      <c r="AU1668" s="411">
        <f t="shared" ref="AU1668:AU1731" si="511">((1/31)*AM1668)+AN1668+((21/29*AO1668))</f>
        <v>1.7241379310344827</v>
      </c>
      <c r="AV1668" s="411">
        <f t="shared" ref="AV1668:AV1731" si="512">((8/29)*AO1668)+SUM(AP1668:AR1668)</f>
        <v>3.2758620689655173</v>
      </c>
      <c r="AW1668" s="366">
        <v>0</v>
      </c>
      <c r="AX1668" s="366">
        <v>0</v>
      </c>
      <c r="AY1668" s="366">
        <v>0</v>
      </c>
      <c r="AZ1668" s="366">
        <v>0</v>
      </c>
      <c r="BA1668" s="366">
        <v>0</v>
      </c>
      <c r="BB1668" s="366">
        <v>0</v>
      </c>
      <c r="BC1668" s="366">
        <v>0</v>
      </c>
      <c r="BD1668" s="366">
        <v>0</v>
      </c>
      <c r="BE1668" s="366">
        <v>0</v>
      </c>
      <c r="BF1668" s="366">
        <v>0</v>
      </c>
      <c r="BG1668" s="366">
        <v>0</v>
      </c>
      <c r="BH1668" s="366">
        <v>0</v>
      </c>
      <c r="BI1668" s="411">
        <f t="shared" ref="BI1668:BI1731" si="513">SUM(AW1668:BH1668)</f>
        <v>0</v>
      </c>
      <c r="BJ1668" s="366">
        <v>3</v>
      </c>
      <c r="BK1668" s="366">
        <v>3</v>
      </c>
      <c r="BL1668" s="366">
        <v>2</v>
      </c>
      <c r="BM1668" s="366">
        <v>2</v>
      </c>
      <c r="BN1668" s="366">
        <v>1</v>
      </c>
      <c r="BO1668" s="366">
        <v>0</v>
      </c>
      <c r="BP1668" s="366">
        <v>0</v>
      </c>
      <c r="BQ1668" s="366">
        <v>1</v>
      </c>
      <c r="BR1668" s="366">
        <v>1</v>
      </c>
      <c r="BS1668" s="366">
        <v>1</v>
      </c>
      <c r="BT1668" s="366">
        <v>0</v>
      </c>
      <c r="BU1668" s="366">
        <v>2</v>
      </c>
      <c r="BV1668" s="411">
        <f t="shared" ref="BV1668:BV1731" si="514">SUM(BJ1668:BU1668)</f>
        <v>16</v>
      </c>
      <c r="BW1668" s="366">
        <v>0</v>
      </c>
      <c r="BX1668" s="366">
        <v>0</v>
      </c>
      <c r="BY1668" s="366">
        <v>0</v>
      </c>
      <c r="BZ1668" s="366">
        <v>0</v>
      </c>
      <c r="CA1668" s="366">
        <v>0</v>
      </c>
      <c r="CB1668" s="366">
        <v>0</v>
      </c>
      <c r="CC1668" s="366">
        <v>0</v>
      </c>
      <c r="CD1668" s="366">
        <v>0</v>
      </c>
      <c r="CE1668" s="366">
        <v>0</v>
      </c>
      <c r="CF1668" s="366">
        <v>0</v>
      </c>
      <c r="CG1668" s="366">
        <v>0</v>
      </c>
      <c r="CH1668" s="366">
        <v>0</v>
      </c>
      <c r="CI1668" s="411">
        <f t="shared" ref="CI1668:CI1731" si="515">SUM(BW1668:CH1668)</f>
        <v>0</v>
      </c>
      <c r="CJ1668" s="366">
        <v>3</v>
      </c>
      <c r="CK1668" s="366">
        <v>3</v>
      </c>
      <c r="CL1668" s="366">
        <v>2</v>
      </c>
      <c r="CM1668" s="366">
        <v>2</v>
      </c>
      <c r="CN1668" s="366">
        <v>1</v>
      </c>
      <c r="CO1668" s="366">
        <v>0</v>
      </c>
      <c r="CP1668" s="366">
        <v>0</v>
      </c>
      <c r="CQ1668" s="366">
        <v>1</v>
      </c>
      <c r="CR1668" s="366">
        <v>1</v>
      </c>
      <c r="CS1668" s="366">
        <v>1</v>
      </c>
      <c r="CT1668" s="366">
        <v>0</v>
      </c>
      <c r="CU1668" s="366">
        <v>2</v>
      </c>
      <c r="CV1668" s="411">
        <f t="shared" ref="CV1668:CV1731" si="516">SUM(CJ1668:CU1668)</f>
        <v>16</v>
      </c>
      <c r="CW1668" s="366">
        <v>0</v>
      </c>
      <c r="CX1668" s="366">
        <v>0</v>
      </c>
      <c r="CY1668" s="366">
        <v>0</v>
      </c>
      <c r="CZ1668" s="366">
        <v>0</v>
      </c>
      <c r="DA1668" s="366">
        <v>0</v>
      </c>
      <c r="DB1668" s="366">
        <v>1</v>
      </c>
      <c r="DC1668" s="366">
        <v>1</v>
      </c>
      <c r="DD1668" s="366">
        <v>0</v>
      </c>
      <c r="DE1668" s="366">
        <v>0</v>
      </c>
      <c r="DF1668" s="366">
        <v>0</v>
      </c>
      <c r="DG1668" s="366">
        <v>1</v>
      </c>
      <c r="DH1668" s="366">
        <v>0</v>
      </c>
      <c r="DI1668" s="411">
        <f t="shared" ref="DI1668:DI1731" si="517">SUM(CW1668:DH1668)</f>
        <v>3</v>
      </c>
      <c r="DJ1668" s="366">
        <v>3</v>
      </c>
      <c r="DK1668" s="366">
        <v>3</v>
      </c>
      <c r="DL1668" s="366">
        <v>2</v>
      </c>
      <c r="DM1668" s="366">
        <v>2</v>
      </c>
      <c r="DN1668" s="366">
        <v>1</v>
      </c>
      <c r="DO1668" s="366">
        <v>1</v>
      </c>
      <c r="DP1668" s="366">
        <v>1</v>
      </c>
      <c r="DQ1668" s="366">
        <v>1</v>
      </c>
      <c r="DR1668" s="366">
        <v>1</v>
      </c>
      <c r="DS1668" s="366">
        <v>1</v>
      </c>
      <c r="DT1668" s="366">
        <v>1</v>
      </c>
      <c r="DU1668" s="366">
        <v>2</v>
      </c>
      <c r="DV1668" s="411">
        <f t="shared" ref="DV1668:DV1731" si="518">SUM(DJ1668:DU1668)</f>
        <v>19</v>
      </c>
      <c r="DW1668" s="366">
        <v>3</v>
      </c>
      <c r="DX1668" s="366">
        <v>3</v>
      </c>
      <c r="DY1668" s="366">
        <v>2</v>
      </c>
      <c r="DZ1668" s="366">
        <v>2</v>
      </c>
      <c r="EA1668" s="366">
        <v>1</v>
      </c>
      <c r="EB1668" s="366">
        <v>1</v>
      </c>
      <c r="EC1668" s="366">
        <v>1</v>
      </c>
      <c r="ED1668" s="366">
        <v>1</v>
      </c>
      <c r="EE1668" s="366">
        <v>1</v>
      </c>
      <c r="EF1668" s="366">
        <v>1</v>
      </c>
      <c r="EG1668" s="366">
        <v>1</v>
      </c>
      <c r="EH1668" s="366">
        <v>2</v>
      </c>
      <c r="EI1668" s="411">
        <f t="shared" ref="EI1668:EI1731" si="519">SUM(DW1668:EH1668)</f>
        <v>19</v>
      </c>
      <c r="EK1668" s="411">
        <f t="shared" ref="EK1668:EK1731" si="520">P1668+AF1668+BI1668+CI1668+DI1668</f>
        <v>19</v>
      </c>
      <c r="EL1668" s="7">
        <f t="shared" ref="EL1668:EL1731" si="521">EI1668-EK1668</f>
        <v>0</v>
      </c>
    </row>
    <row r="1669" spans="1:142">
      <c r="A1669" s="365" t="str">
        <f t="shared" si="506"/>
        <v xml:space="preserve"> 356</v>
      </c>
      <c r="B1669" s="366" t="s">
        <v>1006</v>
      </c>
      <c r="C1669" s="366" t="s">
        <v>1240</v>
      </c>
      <c r="D1669" s="366">
        <v>3166</v>
      </c>
      <c r="E1669" s="366">
        <v>3351</v>
      </c>
      <c r="F1669" s="366">
        <v>2114</v>
      </c>
      <c r="G1669" s="366">
        <v>1843</v>
      </c>
      <c r="H1669" s="366">
        <v>1074</v>
      </c>
      <c r="I1669" s="366">
        <v>0</v>
      </c>
      <c r="J1669" s="366">
        <v>0</v>
      </c>
      <c r="K1669" s="366">
        <v>1014</v>
      </c>
      <c r="L1669" s="366">
        <v>1012</v>
      </c>
      <c r="M1669" s="366">
        <v>980</v>
      </c>
      <c r="N1669" s="366">
        <v>0</v>
      </c>
      <c r="O1669" s="366">
        <v>1969</v>
      </c>
      <c r="P1669" s="411">
        <f t="shared" si="507"/>
        <v>16523</v>
      </c>
      <c r="Q1669" s="411">
        <f t="shared" si="503"/>
        <v>11548</v>
      </c>
      <c r="R1669" s="411">
        <f t="shared" si="504"/>
        <v>1746.8275862068965</v>
      </c>
      <c r="S1669" s="411">
        <f t="shared" si="505"/>
        <v>3228.1724137931033</v>
      </c>
      <c r="T1669" s="366">
        <v>0</v>
      </c>
      <c r="U1669" s="366">
        <v>0</v>
      </c>
      <c r="V1669" s="366">
        <v>0</v>
      </c>
      <c r="W1669" s="366">
        <v>0</v>
      </c>
      <c r="X1669" s="366">
        <v>0</v>
      </c>
      <c r="Y1669" s="366">
        <v>0</v>
      </c>
      <c r="Z1669" s="366">
        <v>0</v>
      </c>
      <c r="AA1669" s="366">
        <v>0</v>
      </c>
      <c r="AB1669" s="366">
        <v>0</v>
      </c>
      <c r="AC1669" s="366">
        <v>0</v>
      </c>
      <c r="AD1669" s="366">
        <v>0</v>
      </c>
      <c r="AE1669" s="366">
        <v>0</v>
      </c>
      <c r="AF1669" s="411">
        <f t="shared" si="508"/>
        <v>0</v>
      </c>
      <c r="AG1669" s="366">
        <v>3166</v>
      </c>
      <c r="AH1669" s="366">
        <v>3351</v>
      </c>
      <c r="AI1669" s="366">
        <v>2114</v>
      </c>
      <c r="AJ1669" s="366">
        <v>1843</v>
      </c>
      <c r="AK1669" s="366">
        <v>1074</v>
      </c>
      <c r="AL1669" s="366">
        <v>0</v>
      </c>
      <c r="AM1669" s="366">
        <v>0</v>
      </c>
      <c r="AN1669" s="366">
        <v>1014</v>
      </c>
      <c r="AO1669" s="366">
        <v>1012</v>
      </c>
      <c r="AP1669" s="366">
        <v>980</v>
      </c>
      <c r="AQ1669" s="366">
        <v>0</v>
      </c>
      <c r="AR1669" s="366">
        <v>1969</v>
      </c>
      <c r="AS1669" s="411">
        <f t="shared" si="509"/>
        <v>16523</v>
      </c>
      <c r="AT1669" s="411">
        <f t="shared" si="510"/>
        <v>11548</v>
      </c>
      <c r="AU1669" s="411">
        <f t="shared" si="511"/>
        <v>1746.8275862068965</v>
      </c>
      <c r="AV1669" s="411">
        <f t="shared" si="512"/>
        <v>3228.1724137931033</v>
      </c>
      <c r="AW1669" s="366">
        <v>0</v>
      </c>
      <c r="AX1669" s="366">
        <v>0</v>
      </c>
      <c r="AY1669" s="366">
        <v>0</v>
      </c>
      <c r="AZ1669" s="366">
        <v>0</v>
      </c>
      <c r="BA1669" s="366">
        <v>0</v>
      </c>
      <c r="BB1669" s="366">
        <v>0</v>
      </c>
      <c r="BC1669" s="366">
        <v>0</v>
      </c>
      <c r="BD1669" s="366">
        <v>0</v>
      </c>
      <c r="BE1669" s="366">
        <v>0</v>
      </c>
      <c r="BF1669" s="366">
        <v>0</v>
      </c>
      <c r="BG1669" s="366">
        <v>0</v>
      </c>
      <c r="BH1669" s="366">
        <v>0</v>
      </c>
      <c r="BI1669" s="411">
        <f t="shared" si="513"/>
        <v>0</v>
      </c>
      <c r="BJ1669" s="366">
        <v>3166</v>
      </c>
      <c r="BK1669" s="366">
        <v>3351</v>
      </c>
      <c r="BL1669" s="366">
        <v>2114</v>
      </c>
      <c r="BM1669" s="366">
        <v>1843</v>
      </c>
      <c r="BN1669" s="366">
        <v>1074</v>
      </c>
      <c r="BO1669" s="366">
        <v>0</v>
      </c>
      <c r="BP1669" s="366">
        <v>0</v>
      </c>
      <c r="BQ1669" s="366">
        <v>1014</v>
      </c>
      <c r="BR1669" s="366">
        <v>1012</v>
      </c>
      <c r="BS1669" s="366">
        <v>980</v>
      </c>
      <c r="BT1669" s="366">
        <v>0</v>
      </c>
      <c r="BU1669" s="366">
        <v>1969</v>
      </c>
      <c r="BV1669" s="411">
        <f t="shared" si="514"/>
        <v>16523</v>
      </c>
      <c r="BW1669" s="366">
        <v>0</v>
      </c>
      <c r="BX1669" s="366">
        <v>0</v>
      </c>
      <c r="BY1669" s="366">
        <v>0</v>
      </c>
      <c r="BZ1669" s="366">
        <v>0</v>
      </c>
      <c r="CA1669" s="366">
        <v>0</v>
      </c>
      <c r="CB1669" s="366">
        <v>0</v>
      </c>
      <c r="CC1669" s="366">
        <v>0</v>
      </c>
      <c r="CD1669" s="366">
        <v>0</v>
      </c>
      <c r="CE1669" s="366">
        <v>0</v>
      </c>
      <c r="CF1669" s="366">
        <v>0</v>
      </c>
      <c r="CG1669" s="366">
        <v>0</v>
      </c>
      <c r="CH1669" s="366">
        <v>0</v>
      </c>
      <c r="CI1669" s="411">
        <f t="shared" si="515"/>
        <v>0</v>
      </c>
      <c r="CJ1669" s="366">
        <v>3166</v>
      </c>
      <c r="CK1669" s="366">
        <v>3351</v>
      </c>
      <c r="CL1669" s="366">
        <v>2114</v>
      </c>
      <c r="CM1669" s="366">
        <v>1843</v>
      </c>
      <c r="CN1669" s="366">
        <v>1074</v>
      </c>
      <c r="CO1669" s="366">
        <v>0</v>
      </c>
      <c r="CP1669" s="366">
        <v>0</v>
      </c>
      <c r="CQ1669" s="366">
        <v>1014</v>
      </c>
      <c r="CR1669" s="366">
        <v>1012</v>
      </c>
      <c r="CS1669" s="366">
        <v>980</v>
      </c>
      <c r="CT1669" s="366">
        <v>0</v>
      </c>
      <c r="CU1669" s="366">
        <v>1969</v>
      </c>
      <c r="CV1669" s="411">
        <f t="shared" si="516"/>
        <v>16523</v>
      </c>
      <c r="CW1669" s="366">
        <v>0</v>
      </c>
      <c r="CX1669" s="366">
        <v>0</v>
      </c>
      <c r="CY1669" s="366">
        <v>0</v>
      </c>
      <c r="CZ1669" s="366">
        <v>0</v>
      </c>
      <c r="DA1669" s="366">
        <v>0</v>
      </c>
      <c r="DB1669" s="366">
        <v>0</v>
      </c>
      <c r="DC1669" s="366">
        <v>0</v>
      </c>
      <c r="DD1669" s="366">
        <v>0</v>
      </c>
      <c r="DE1669" s="366">
        <v>0</v>
      </c>
      <c r="DF1669" s="366">
        <v>0</v>
      </c>
      <c r="DG1669" s="366">
        <v>0</v>
      </c>
      <c r="DH1669" s="366">
        <v>0</v>
      </c>
      <c r="DI1669" s="411">
        <f t="shared" si="517"/>
        <v>0</v>
      </c>
      <c r="DJ1669" s="366">
        <v>3166</v>
      </c>
      <c r="DK1669" s="366">
        <v>3351</v>
      </c>
      <c r="DL1669" s="366">
        <v>2114</v>
      </c>
      <c r="DM1669" s="366">
        <v>1843</v>
      </c>
      <c r="DN1669" s="366">
        <v>1074</v>
      </c>
      <c r="DO1669" s="366">
        <v>0</v>
      </c>
      <c r="DP1669" s="366">
        <v>0</v>
      </c>
      <c r="DQ1669" s="366">
        <v>1014</v>
      </c>
      <c r="DR1669" s="366">
        <v>1012</v>
      </c>
      <c r="DS1669" s="366">
        <v>980</v>
      </c>
      <c r="DT1669" s="366">
        <v>0</v>
      </c>
      <c r="DU1669" s="366">
        <v>1969</v>
      </c>
      <c r="DV1669" s="411">
        <f t="shared" si="518"/>
        <v>16523</v>
      </c>
      <c r="DW1669" s="366">
        <v>3166</v>
      </c>
      <c r="DX1669" s="366">
        <v>3351</v>
      </c>
      <c r="DY1669" s="366">
        <v>2114</v>
      </c>
      <c r="DZ1669" s="366">
        <v>1843</v>
      </c>
      <c r="EA1669" s="366">
        <v>1074</v>
      </c>
      <c r="EB1669" s="366">
        <v>0</v>
      </c>
      <c r="EC1669" s="366">
        <v>0</v>
      </c>
      <c r="ED1669" s="366">
        <v>1014</v>
      </c>
      <c r="EE1669" s="366">
        <v>1012</v>
      </c>
      <c r="EF1669" s="366">
        <v>980</v>
      </c>
      <c r="EG1669" s="366">
        <v>0</v>
      </c>
      <c r="EH1669" s="366">
        <v>1969</v>
      </c>
      <c r="EI1669" s="411">
        <f t="shared" si="519"/>
        <v>16523</v>
      </c>
      <c r="EK1669" s="411">
        <f t="shared" si="520"/>
        <v>16523</v>
      </c>
      <c r="EL1669" s="7">
        <f t="shared" si="521"/>
        <v>0</v>
      </c>
    </row>
    <row r="1670" spans="1:142">
      <c r="A1670" s="365" t="str">
        <f t="shared" si="506"/>
        <v xml:space="preserve"> 356</v>
      </c>
      <c r="B1670" s="366" t="s">
        <v>1006</v>
      </c>
      <c r="C1670" s="366" t="s">
        <v>1241</v>
      </c>
      <c r="D1670" s="366">
        <v>883440</v>
      </c>
      <c r="E1670" s="366">
        <v>864000</v>
      </c>
      <c r="F1670" s="366">
        <v>556560</v>
      </c>
      <c r="G1670" s="366">
        <v>514800</v>
      </c>
      <c r="H1670" s="366">
        <v>207360</v>
      </c>
      <c r="I1670" s="366">
        <v>0</v>
      </c>
      <c r="J1670" s="366">
        <v>0</v>
      </c>
      <c r="K1670" s="366">
        <v>313200</v>
      </c>
      <c r="L1670" s="366">
        <v>306720</v>
      </c>
      <c r="M1670" s="366">
        <v>277920</v>
      </c>
      <c r="N1670" s="366">
        <v>0</v>
      </c>
      <c r="O1670" s="366">
        <v>477360</v>
      </c>
      <c r="P1670" s="411">
        <f t="shared" si="507"/>
        <v>4401360</v>
      </c>
      <c r="Q1670" s="411">
        <f t="shared" si="503"/>
        <v>3026160</v>
      </c>
      <c r="R1670" s="411">
        <f t="shared" si="504"/>
        <v>535307.58620689658</v>
      </c>
      <c r="S1670" s="411">
        <f t="shared" si="505"/>
        <v>839892.41379310342</v>
      </c>
      <c r="T1670" s="366">
        <v>0</v>
      </c>
      <c r="U1670" s="366">
        <v>0</v>
      </c>
      <c r="V1670" s="366">
        <v>0</v>
      </c>
      <c r="W1670" s="366">
        <v>0</v>
      </c>
      <c r="X1670" s="366">
        <v>0</v>
      </c>
      <c r="Y1670" s="366">
        <v>0</v>
      </c>
      <c r="Z1670" s="366">
        <v>0</v>
      </c>
      <c r="AA1670" s="366">
        <v>0</v>
      </c>
      <c r="AB1670" s="366">
        <v>0</v>
      </c>
      <c r="AC1670" s="366">
        <v>0</v>
      </c>
      <c r="AD1670" s="366">
        <v>0</v>
      </c>
      <c r="AE1670" s="366">
        <v>0</v>
      </c>
      <c r="AF1670" s="411">
        <f t="shared" si="508"/>
        <v>0</v>
      </c>
      <c r="AG1670" s="366">
        <v>883440</v>
      </c>
      <c r="AH1670" s="366">
        <v>864000</v>
      </c>
      <c r="AI1670" s="366">
        <v>556560</v>
      </c>
      <c r="AJ1670" s="366">
        <v>514800</v>
      </c>
      <c r="AK1670" s="366">
        <v>207360</v>
      </c>
      <c r="AL1670" s="366">
        <v>0</v>
      </c>
      <c r="AM1670" s="366">
        <v>0</v>
      </c>
      <c r="AN1670" s="366">
        <v>313200</v>
      </c>
      <c r="AO1670" s="366">
        <v>306720</v>
      </c>
      <c r="AP1670" s="366">
        <v>277920</v>
      </c>
      <c r="AQ1670" s="366">
        <v>0</v>
      </c>
      <c r="AR1670" s="366">
        <v>477360</v>
      </c>
      <c r="AS1670" s="411">
        <f t="shared" si="509"/>
        <v>4401360</v>
      </c>
      <c r="AT1670" s="411">
        <f t="shared" si="510"/>
        <v>3026160</v>
      </c>
      <c r="AU1670" s="411">
        <f t="shared" si="511"/>
        <v>535307.58620689658</v>
      </c>
      <c r="AV1670" s="411">
        <f t="shared" si="512"/>
        <v>839892.41379310342</v>
      </c>
      <c r="AW1670" s="366">
        <v>0</v>
      </c>
      <c r="AX1670" s="366">
        <v>0</v>
      </c>
      <c r="AY1670" s="366">
        <v>0</v>
      </c>
      <c r="AZ1670" s="366">
        <v>0</v>
      </c>
      <c r="BA1670" s="366">
        <v>0</v>
      </c>
      <c r="BB1670" s="366">
        <v>0</v>
      </c>
      <c r="BC1670" s="366">
        <v>0</v>
      </c>
      <c r="BD1670" s="366">
        <v>0</v>
      </c>
      <c r="BE1670" s="366">
        <v>0</v>
      </c>
      <c r="BF1670" s="366">
        <v>0</v>
      </c>
      <c r="BG1670" s="366">
        <v>0</v>
      </c>
      <c r="BH1670" s="366">
        <v>0</v>
      </c>
      <c r="BI1670" s="411">
        <f t="shared" si="513"/>
        <v>0</v>
      </c>
      <c r="BJ1670" s="366">
        <v>883440</v>
      </c>
      <c r="BK1670" s="366">
        <v>864000</v>
      </c>
      <c r="BL1670" s="366">
        <v>556560</v>
      </c>
      <c r="BM1670" s="366">
        <v>514800</v>
      </c>
      <c r="BN1670" s="366">
        <v>207360</v>
      </c>
      <c r="BO1670" s="366">
        <v>0</v>
      </c>
      <c r="BP1670" s="366">
        <v>0</v>
      </c>
      <c r="BQ1670" s="366">
        <v>313200</v>
      </c>
      <c r="BR1670" s="366">
        <v>306720</v>
      </c>
      <c r="BS1670" s="366">
        <v>277920</v>
      </c>
      <c r="BT1670" s="366">
        <v>0</v>
      </c>
      <c r="BU1670" s="366">
        <v>477360</v>
      </c>
      <c r="BV1670" s="411">
        <f t="shared" si="514"/>
        <v>4401360</v>
      </c>
      <c r="BW1670" s="366">
        <v>0</v>
      </c>
      <c r="BX1670" s="366">
        <v>0</v>
      </c>
      <c r="BY1670" s="366">
        <v>0</v>
      </c>
      <c r="BZ1670" s="366">
        <v>0</v>
      </c>
      <c r="CA1670" s="366">
        <v>0</v>
      </c>
      <c r="CB1670" s="366">
        <v>0</v>
      </c>
      <c r="CC1670" s="366">
        <v>0</v>
      </c>
      <c r="CD1670" s="366">
        <v>0</v>
      </c>
      <c r="CE1670" s="366">
        <v>0</v>
      </c>
      <c r="CF1670" s="366">
        <v>0</v>
      </c>
      <c r="CG1670" s="366">
        <v>0</v>
      </c>
      <c r="CH1670" s="366">
        <v>0</v>
      </c>
      <c r="CI1670" s="411">
        <f t="shared" si="515"/>
        <v>0</v>
      </c>
      <c r="CJ1670" s="366">
        <v>883440</v>
      </c>
      <c r="CK1670" s="366">
        <v>864000</v>
      </c>
      <c r="CL1670" s="366">
        <v>556560</v>
      </c>
      <c r="CM1670" s="366">
        <v>514800</v>
      </c>
      <c r="CN1670" s="366">
        <v>207360</v>
      </c>
      <c r="CO1670" s="366">
        <v>0</v>
      </c>
      <c r="CP1670" s="366">
        <v>0</v>
      </c>
      <c r="CQ1670" s="366">
        <v>313200</v>
      </c>
      <c r="CR1670" s="366">
        <v>306720</v>
      </c>
      <c r="CS1670" s="366">
        <v>277920</v>
      </c>
      <c r="CT1670" s="366">
        <v>0</v>
      </c>
      <c r="CU1670" s="366">
        <v>477360</v>
      </c>
      <c r="CV1670" s="411">
        <f t="shared" si="516"/>
        <v>4401360</v>
      </c>
      <c r="CW1670" s="366">
        <v>0</v>
      </c>
      <c r="CX1670" s="366">
        <v>0</v>
      </c>
      <c r="CY1670" s="366">
        <v>0</v>
      </c>
      <c r="CZ1670" s="366">
        <v>0</v>
      </c>
      <c r="DA1670" s="366">
        <v>0</v>
      </c>
      <c r="DB1670" s="366">
        <v>0</v>
      </c>
      <c r="DC1670" s="366">
        <v>0</v>
      </c>
      <c r="DD1670" s="366">
        <v>0</v>
      </c>
      <c r="DE1670" s="366">
        <v>0</v>
      </c>
      <c r="DF1670" s="366">
        <v>0</v>
      </c>
      <c r="DG1670" s="366">
        <v>0</v>
      </c>
      <c r="DH1670" s="366">
        <v>0</v>
      </c>
      <c r="DI1670" s="411">
        <f t="shared" si="517"/>
        <v>0</v>
      </c>
      <c r="DJ1670" s="366">
        <v>883440</v>
      </c>
      <c r="DK1670" s="366">
        <v>864000</v>
      </c>
      <c r="DL1670" s="366">
        <v>556560</v>
      </c>
      <c r="DM1670" s="366">
        <v>514800</v>
      </c>
      <c r="DN1670" s="366">
        <v>207360</v>
      </c>
      <c r="DO1670" s="366">
        <v>0</v>
      </c>
      <c r="DP1670" s="366">
        <v>0</v>
      </c>
      <c r="DQ1670" s="366">
        <v>313200</v>
      </c>
      <c r="DR1670" s="366">
        <v>306720</v>
      </c>
      <c r="DS1670" s="366">
        <v>277920</v>
      </c>
      <c r="DT1670" s="366">
        <v>0</v>
      </c>
      <c r="DU1670" s="366">
        <v>477360</v>
      </c>
      <c r="DV1670" s="411">
        <f t="shared" si="518"/>
        <v>4401360</v>
      </c>
      <c r="DW1670" s="366">
        <v>883440</v>
      </c>
      <c r="DX1670" s="366">
        <v>864000</v>
      </c>
      <c r="DY1670" s="366">
        <v>556560</v>
      </c>
      <c r="DZ1670" s="366">
        <v>514800</v>
      </c>
      <c r="EA1670" s="366">
        <v>207360</v>
      </c>
      <c r="EB1670" s="366">
        <v>0</v>
      </c>
      <c r="EC1670" s="366">
        <v>0</v>
      </c>
      <c r="ED1670" s="366">
        <v>313200</v>
      </c>
      <c r="EE1670" s="366">
        <v>306720</v>
      </c>
      <c r="EF1670" s="366">
        <v>277920</v>
      </c>
      <c r="EG1670" s="366">
        <v>0</v>
      </c>
      <c r="EH1670" s="366">
        <v>477360</v>
      </c>
      <c r="EI1670" s="411">
        <f t="shared" si="519"/>
        <v>4401360</v>
      </c>
      <c r="EK1670" s="411">
        <f t="shared" si="520"/>
        <v>4401360</v>
      </c>
      <c r="EL1670" s="7">
        <f t="shared" si="521"/>
        <v>0</v>
      </c>
    </row>
    <row r="1671" spans="1:142">
      <c r="A1671" s="365" t="str">
        <f t="shared" si="506"/>
        <v xml:space="preserve"> 356</v>
      </c>
      <c r="B1671" s="366" t="s">
        <v>1006</v>
      </c>
      <c r="C1671" s="366" t="s">
        <v>1242</v>
      </c>
      <c r="D1671" s="366">
        <v>0</v>
      </c>
      <c r="E1671" s="366">
        <v>0</v>
      </c>
      <c r="F1671" s="366">
        <v>7.2</v>
      </c>
      <c r="G1671" s="366">
        <v>0</v>
      </c>
      <c r="H1671" s="366">
        <v>0</v>
      </c>
      <c r="I1671" s="366">
        <v>0</v>
      </c>
      <c r="J1671" s="366">
        <v>0</v>
      </c>
      <c r="K1671" s="366">
        <v>0</v>
      </c>
      <c r="L1671" s="366">
        <v>0</v>
      </c>
      <c r="M1671" s="366">
        <v>0</v>
      </c>
      <c r="N1671" s="366">
        <v>0</v>
      </c>
      <c r="O1671" s="366">
        <v>0</v>
      </c>
      <c r="P1671" s="411">
        <f t="shared" si="507"/>
        <v>7.2</v>
      </c>
      <c r="Q1671" s="411">
        <f t="shared" si="503"/>
        <v>7.2</v>
      </c>
      <c r="R1671" s="411">
        <f t="shared" si="504"/>
        <v>0</v>
      </c>
      <c r="S1671" s="411">
        <f t="shared" si="505"/>
        <v>0</v>
      </c>
      <c r="T1671" s="366">
        <v>0</v>
      </c>
      <c r="U1671" s="366">
        <v>0</v>
      </c>
      <c r="V1671" s="366">
        <v>0</v>
      </c>
      <c r="W1671" s="366">
        <v>0</v>
      </c>
      <c r="X1671" s="366">
        <v>0</v>
      </c>
      <c r="Y1671" s="366">
        <v>0</v>
      </c>
      <c r="Z1671" s="366">
        <v>0</v>
      </c>
      <c r="AA1671" s="366">
        <v>0</v>
      </c>
      <c r="AB1671" s="366">
        <v>0</v>
      </c>
      <c r="AC1671" s="366">
        <v>0</v>
      </c>
      <c r="AD1671" s="366">
        <v>0</v>
      </c>
      <c r="AE1671" s="366">
        <v>0</v>
      </c>
      <c r="AF1671" s="411">
        <f t="shared" si="508"/>
        <v>0</v>
      </c>
      <c r="AG1671" s="366">
        <v>0</v>
      </c>
      <c r="AH1671" s="366">
        <v>0</v>
      </c>
      <c r="AI1671" s="366">
        <v>7.2</v>
      </c>
      <c r="AJ1671" s="366">
        <v>0</v>
      </c>
      <c r="AK1671" s="366">
        <v>0</v>
      </c>
      <c r="AL1671" s="366">
        <v>0</v>
      </c>
      <c r="AM1671" s="366">
        <v>0</v>
      </c>
      <c r="AN1671" s="366">
        <v>0</v>
      </c>
      <c r="AO1671" s="366">
        <v>0</v>
      </c>
      <c r="AP1671" s="366">
        <v>0</v>
      </c>
      <c r="AQ1671" s="366">
        <v>0</v>
      </c>
      <c r="AR1671" s="366">
        <v>0</v>
      </c>
      <c r="AS1671" s="411">
        <f t="shared" si="509"/>
        <v>7.2</v>
      </c>
      <c r="AT1671" s="411">
        <f t="shared" si="510"/>
        <v>7.2</v>
      </c>
      <c r="AU1671" s="411">
        <f t="shared" si="511"/>
        <v>0</v>
      </c>
      <c r="AV1671" s="411">
        <f t="shared" si="512"/>
        <v>0</v>
      </c>
      <c r="AW1671" s="366">
        <v>0</v>
      </c>
      <c r="AX1671" s="366">
        <v>0</v>
      </c>
      <c r="AY1671" s="366">
        <v>0</v>
      </c>
      <c r="AZ1671" s="366">
        <v>0</v>
      </c>
      <c r="BA1671" s="366">
        <v>0</v>
      </c>
      <c r="BB1671" s="366">
        <v>0</v>
      </c>
      <c r="BC1671" s="366">
        <v>0</v>
      </c>
      <c r="BD1671" s="366">
        <v>0</v>
      </c>
      <c r="BE1671" s="366">
        <v>0</v>
      </c>
      <c r="BF1671" s="366">
        <v>0</v>
      </c>
      <c r="BG1671" s="366">
        <v>0</v>
      </c>
      <c r="BH1671" s="366">
        <v>0</v>
      </c>
      <c r="BI1671" s="411">
        <f t="shared" si="513"/>
        <v>0</v>
      </c>
      <c r="BJ1671" s="366">
        <v>0</v>
      </c>
      <c r="BK1671" s="366">
        <v>0</v>
      </c>
      <c r="BL1671" s="366">
        <v>7.2</v>
      </c>
      <c r="BM1671" s="366">
        <v>0</v>
      </c>
      <c r="BN1671" s="366">
        <v>0</v>
      </c>
      <c r="BO1671" s="366">
        <v>0</v>
      </c>
      <c r="BP1671" s="366">
        <v>0</v>
      </c>
      <c r="BQ1671" s="366">
        <v>0</v>
      </c>
      <c r="BR1671" s="366">
        <v>0</v>
      </c>
      <c r="BS1671" s="366">
        <v>0</v>
      </c>
      <c r="BT1671" s="366">
        <v>0</v>
      </c>
      <c r="BU1671" s="366">
        <v>0</v>
      </c>
      <c r="BV1671" s="411">
        <f t="shared" si="514"/>
        <v>7.2</v>
      </c>
      <c r="BW1671" s="366">
        <v>0</v>
      </c>
      <c r="BX1671" s="366">
        <v>0</v>
      </c>
      <c r="BY1671" s="366">
        <v>0</v>
      </c>
      <c r="BZ1671" s="366">
        <v>0</v>
      </c>
      <c r="CA1671" s="366">
        <v>0</v>
      </c>
      <c r="CB1671" s="366">
        <v>0</v>
      </c>
      <c r="CC1671" s="366">
        <v>0</v>
      </c>
      <c r="CD1671" s="366">
        <v>0</v>
      </c>
      <c r="CE1671" s="366">
        <v>0</v>
      </c>
      <c r="CF1671" s="366">
        <v>0</v>
      </c>
      <c r="CG1671" s="366">
        <v>0</v>
      </c>
      <c r="CH1671" s="366">
        <v>0</v>
      </c>
      <c r="CI1671" s="411">
        <f t="shared" si="515"/>
        <v>0</v>
      </c>
      <c r="CJ1671" s="366">
        <v>0</v>
      </c>
      <c r="CK1671" s="366">
        <v>0</v>
      </c>
      <c r="CL1671" s="366">
        <v>7.2</v>
      </c>
      <c r="CM1671" s="366">
        <v>0</v>
      </c>
      <c r="CN1671" s="366">
        <v>0</v>
      </c>
      <c r="CO1671" s="366">
        <v>0</v>
      </c>
      <c r="CP1671" s="366">
        <v>0</v>
      </c>
      <c r="CQ1671" s="366">
        <v>0</v>
      </c>
      <c r="CR1671" s="366">
        <v>0</v>
      </c>
      <c r="CS1671" s="366">
        <v>0</v>
      </c>
      <c r="CT1671" s="366">
        <v>0</v>
      </c>
      <c r="CU1671" s="366">
        <v>0</v>
      </c>
      <c r="CV1671" s="411">
        <f t="shared" si="516"/>
        <v>7.2</v>
      </c>
      <c r="CW1671" s="366">
        <v>0</v>
      </c>
      <c r="CX1671" s="366">
        <v>0</v>
      </c>
      <c r="CY1671" s="366">
        <v>0</v>
      </c>
      <c r="CZ1671" s="366">
        <v>0</v>
      </c>
      <c r="DA1671" s="366">
        <v>0</v>
      </c>
      <c r="DB1671" s="366">
        <v>0</v>
      </c>
      <c r="DC1671" s="366">
        <v>0</v>
      </c>
      <c r="DD1671" s="366">
        <v>0</v>
      </c>
      <c r="DE1671" s="366">
        <v>0</v>
      </c>
      <c r="DF1671" s="366">
        <v>0</v>
      </c>
      <c r="DG1671" s="366">
        <v>0</v>
      </c>
      <c r="DH1671" s="366">
        <v>0</v>
      </c>
      <c r="DI1671" s="411">
        <f t="shared" si="517"/>
        <v>0</v>
      </c>
      <c r="DJ1671" s="366">
        <v>0</v>
      </c>
      <c r="DK1671" s="366">
        <v>0</v>
      </c>
      <c r="DL1671" s="366">
        <v>7.2</v>
      </c>
      <c r="DM1671" s="366">
        <v>0</v>
      </c>
      <c r="DN1671" s="366">
        <v>0</v>
      </c>
      <c r="DO1671" s="366">
        <v>0</v>
      </c>
      <c r="DP1671" s="366">
        <v>0</v>
      </c>
      <c r="DQ1671" s="366">
        <v>0</v>
      </c>
      <c r="DR1671" s="366">
        <v>0</v>
      </c>
      <c r="DS1671" s="366">
        <v>0</v>
      </c>
      <c r="DT1671" s="366">
        <v>0</v>
      </c>
      <c r="DU1671" s="366">
        <v>0</v>
      </c>
      <c r="DV1671" s="411">
        <f t="shared" si="518"/>
        <v>7.2</v>
      </c>
      <c r="DW1671" s="366">
        <v>0</v>
      </c>
      <c r="DX1671" s="366">
        <v>0</v>
      </c>
      <c r="DY1671" s="366">
        <v>7.2</v>
      </c>
      <c r="DZ1671" s="366">
        <v>0</v>
      </c>
      <c r="EA1671" s="366">
        <v>0</v>
      </c>
      <c r="EB1671" s="366">
        <v>0</v>
      </c>
      <c r="EC1671" s="366">
        <v>0</v>
      </c>
      <c r="ED1671" s="366">
        <v>0</v>
      </c>
      <c r="EE1671" s="366">
        <v>0</v>
      </c>
      <c r="EF1671" s="366">
        <v>0</v>
      </c>
      <c r="EG1671" s="366">
        <v>0</v>
      </c>
      <c r="EH1671" s="366">
        <v>0</v>
      </c>
      <c r="EI1671" s="411">
        <f t="shared" si="519"/>
        <v>7.2</v>
      </c>
      <c r="EK1671" s="411">
        <f t="shared" si="520"/>
        <v>7.2</v>
      </c>
      <c r="EL1671" s="7">
        <f t="shared" si="521"/>
        <v>0</v>
      </c>
    </row>
    <row r="1672" spans="1:142">
      <c r="A1672" s="365" t="str">
        <f t="shared" si="506"/>
        <v xml:space="preserve"> 356</v>
      </c>
      <c r="B1672" s="366" t="s">
        <v>1006</v>
      </c>
      <c r="C1672" s="366" t="s">
        <v>1173</v>
      </c>
      <c r="D1672" s="366">
        <v>1</v>
      </c>
      <c r="E1672" s="366">
        <v>0</v>
      </c>
      <c r="F1672" s="366">
        <v>1</v>
      </c>
      <c r="G1672" s="366">
        <v>0</v>
      </c>
      <c r="H1672" s="366">
        <v>0</v>
      </c>
      <c r="I1672" s="366">
        <v>0</v>
      </c>
      <c r="J1672" s="366">
        <v>0</v>
      </c>
      <c r="K1672" s="366">
        <v>0</v>
      </c>
      <c r="L1672" s="366">
        <v>0</v>
      </c>
      <c r="M1672" s="366">
        <v>0</v>
      </c>
      <c r="N1672" s="366">
        <v>0</v>
      </c>
      <c r="O1672" s="366">
        <v>0</v>
      </c>
      <c r="P1672" s="411">
        <f t="shared" si="507"/>
        <v>2</v>
      </c>
      <c r="Q1672" s="411">
        <f t="shared" si="503"/>
        <v>2</v>
      </c>
      <c r="R1672" s="411">
        <f t="shared" si="504"/>
        <v>0</v>
      </c>
      <c r="S1672" s="411">
        <f t="shared" si="505"/>
        <v>0</v>
      </c>
      <c r="T1672" s="366">
        <v>0</v>
      </c>
      <c r="U1672" s="366">
        <v>0</v>
      </c>
      <c r="V1672" s="366">
        <v>0</v>
      </c>
      <c r="W1672" s="366">
        <v>0</v>
      </c>
      <c r="X1672" s="366">
        <v>0</v>
      </c>
      <c r="Y1672" s="366">
        <v>0</v>
      </c>
      <c r="Z1672" s="366">
        <v>0</v>
      </c>
      <c r="AA1672" s="366">
        <v>0</v>
      </c>
      <c r="AB1672" s="366">
        <v>0</v>
      </c>
      <c r="AC1672" s="366">
        <v>0</v>
      </c>
      <c r="AD1672" s="366">
        <v>0</v>
      </c>
      <c r="AE1672" s="366">
        <v>0</v>
      </c>
      <c r="AF1672" s="411">
        <f t="shared" si="508"/>
        <v>0</v>
      </c>
      <c r="AG1672" s="366">
        <v>0</v>
      </c>
      <c r="AH1672" s="366">
        <v>0</v>
      </c>
      <c r="AI1672" s="366">
        <v>0</v>
      </c>
      <c r="AJ1672" s="366">
        <v>0</v>
      </c>
      <c r="AK1672" s="366">
        <v>0</v>
      </c>
      <c r="AL1672" s="366">
        <v>0</v>
      </c>
      <c r="AM1672" s="366">
        <v>0</v>
      </c>
      <c r="AN1672" s="366">
        <v>0</v>
      </c>
      <c r="AO1672" s="366">
        <v>0</v>
      </c>
      <c r="AP1672" s="366">
        <v>0</v>
      </c>
      <c r="AQ1672" s="366">
        <v>0</v>
      </c>
      <c r="AR1672" s="366">
        <v>0</v>
      </c>
      <c r="AS1672" s="411">
        <f t="shared" si="509"/>
        <v>0</v>
      </c>
      <c r="AT1672" s="411">
        <f t="shared" si="510"/>
        <v>0</v>
      </c>
      <c r="AU1672" s="411">
        <f t="shared" si="511"/>
        <v>0</v>
      </c>
      <c r="AV1672" s="411">
        <f t="shared" si="512"/>
        <v>0</v>
      </c>
      <c r="AW1672" s="366">
        <v>0</v>
      </c>
      <c r="AX1672" s="366">
        <v>0</v>
      </c>
      <c r="AY1672" s="366">
        <v>0</v>
      </c>
      <c r="AZ1672" s="366">
        <v>0</v>
      </c>
      <c r="BA1672" s="366">
        <v>0</v>
      </c>
      <c r="BB1672" s="366">
        <v>0</v>
      </c>
      <c r="BC1672" s="366">
        <v>0</v>
      </c>
      <c r="BD1672" s="366">
        <v>0</v>
      </c>
      <c r="BE1672" s="366">
        <v>0</v>
      </c>
      <c r="BF1672" s="366">
        <v>0</v>
      </c>
      <c r="BG1672" s="366">
        <v>0</v>
      </c>
      <c r="BH1672" s="366">
        <v>0</v>
      </c>
      <c r="BI1672" s="411">
        <f t="shared" si="513"/>
        <v>0</v>
      </c>
      <c r="BJ1672" s="366">
        <v>0</v>
      </c>
      <c r="BK1672" s="366">
        <v>0</v>
      </c>
      <c r="BL1672" s="366">
        <v>0</v>
      </c>
      <c r="BM1672" s="366">
        <v>0</v>
      </c>
      <c r="BN1672" s="366">
        <v>0</v>
      </c>
      <c r="BO1672" s="366">
        <v>0</v>
      </c>
      <c r="BP1672" s="366">
        <v>0</v>
      </c>
      <c r="BQ1672" s="366">
        <v>0</v>
      </c>
      <c r="BR1672" s="366">
        <v>0</v>
      </c>
      <c r="BS1672" s="366">
        <v>0</v>
      </c>
      <c r="BT1672" s="366">
        <v>0</v>
      </c>
      <c r="BU1672" s="366">
        <v>0</v>
      </c>
      <c r="BV1672" s="411">
        <f t="shared" si="514"/>
        <v>0</v>
      </c>
      <c r="BW1672" s="366">
        <v>0</v>
      </c>
      <c r="BX1672" s="366">
        <v>0</v>
      </c>
      <c r="BY1672" s="366">
        <v>0</v>
      </c>
      <c r="BZ1672" s="366">
        <v>0</v>
      </c>
      <c r="CA1672" s="366">
        <v>0</v>
      </c>
      <c r="CB1672" s="366">
        <v>0</v>
      </c>
      <c r="CC1672" s="366">
        <v>0</v>
      </c>
      <c r="CD1672" s="366">
        <v>0</v>
      </c>
      <c r="CE1672" s="366">
        <v>0</v>
      </c>
      <c r="CF1672" s="366">
        <v>0</v>
      </c>
      <c r="CG1672" s="366">
        <v>0</v>
      </c>
      <c r="CH1672" s="366">
        <v>0</v>
      </c>
      <c r="CI1672" s="411">
        <f t="shared" si="515"/>
        <v>0</v>
      </c>
      <c r="CJ1672" s="366">
        <v>0</v>
      </c>
      <c r="CK1672" s="366">
        <v>0</v>
      </c>
      <c r="CL1672" s="366">
        <v>0</v>
      </c>
      <c r="CM1672" s="366">
        <v>0</v>
      </c>
      <c r="CN1672" s="366">
        <v>0</v>
      </c>
      <c r="CO1672" s="366">
        <v>0</v>
      </c>
      <c r="CP1672" s="366">
        <v>0</v>
      </c>
      <c r="CQ1672" s="366">
        <v>0</v>
      </c>
      <c r="CR1672" s="366">
        <v>0</v>
      </c>
      <c r="CS1672" s="366">
        <v>0</v>
      </c>
      <c r="CT1672" s="366">
        <v>0</v>
      </c>
      <c r="CU1672" s="366">
        <v>0</v>
      </c>
      <c r="CV1672" s="411">
        <f t="shared" si="516"/>
        <v>0</v>
      </c>
      <c r="CW1672" s="366">
        <v>0</v>
      </c>
      <c r="CX1672" s="366">
        <v>0</v>
      </c>
      <c r="CY1672" s="366">
        <v>0</v>
      </c>
      <c r="CZ1672" s="366">
        <v>0</v>
      </c>
      <c r="DA1672" s="366">
        <v>0</v>
      </c>
      <c r="DB1672" s="366">
        <v>0</v>
      </c>
      <c r="DC1672" s="366">
        <v>0</v>
      </c>
      <c r="DD1672" s="366">
        <v>0</v>
      </c>
      <c r="DE1672" s="366">
        <v>0</v>
      </c>
      <c r="DF1672" s="366">
        <v>0</v>
      </c>
      <c r="DG1672" s="366">
        <v>0</v>
      </c>
      <c r="DH1672" s="366">
        <v>0</v>
      </c>
      <c r="DI1672" s="411">
        <f t="shared" si="517"/>
        <v>0</v>
      </c>
      <c r="DJ1672" s="366">
        <v>0</v>
      </c>
      <c r="DK1672" s="366">
        <v>0</v>
      </c>
      <c r="DL1672" s="366">
        <v>0</v>
      </c>
      <c r="DM1672" s="366">
        <v>0</v>
      </c>
      <c r="DN1672" s="366">
        <v>0</v>
      </c>
      <c r="DO1672" s="366">
        <v>0</v>
      </c>
      <c r="DP1672" s="366">
        <v>0</v>
      </c>
      <c r="DQ1672" s="366">
        <v>0</v>
      </c>
      <c r="DR1672" s="366">
        <v>0</v>
      </c>
      <c r="DS1672" s="366">
        <v>0</v>
      </c>
      <c r="DT1672" s="366">
        <v>0</v>
      </c>
      <c r="DU1672" s="366">
        <v>0</v>
      </c>
      <c r="DV1672" s="411">
        <f t="shared" si="518"/>
        <v>0</v>
      </c>
      <c r="DW1672" s="366">
        <v>0</v>
      </c>
      <c r="DX1672" s="366">
        <v>0</v>
      </c>
      <c r="DY1672" s="366">
        <v>0</v>
      </c>
      <c r="DZ1672" s="366">
        <v>0</v>
      </c>
      <c r="EA1672" s="366">
        <v>0</v>
      </c>
      <c r="EB1672" s="366">
        <v>0</v>
      </c>
      <c r="EC1672" s="366">
        <v>0</v>
      </c>
      <c r="ED1672" s="366">
        <v>0</v>
      </c>
      <c r="EE1672" s="366">
        <v>0</v>
      </c>
      <c r="EF1672" s="366">
        <v>0</v>
      </c>
      <c r="EG1672" s="366">
        <v>0</v>
      </c>
      <c r="EH1672" s="366">
        <v>0</v>
      </c>
      <c r="EI1672" s="411">
        <f t="shared" si="519"/>
        <v>0</v>
      </c>
      <c r="EK1672" s="411">
        <f t="shared" si="520"/>
        <v>2</v>
      </c>
      <c r="EL1672" s="7">
        <f t="shared" si="521"/>
        <v>-2</v>
      </c>
    </row>
    <row r="1673" spans="1:142">
      <c r="A1673" s="365" t="str">
        <f t="shared" si="506"/>
        <v xml:space="preserve"> 356</v>
      </c>
      <c r="B1673" s="366" t="s">
        <v>1006</v>
      </c>
      <c r="C1673" s="366" t="s">
        <v>1187</v>
      </c>
      <c r="D1673" s="366">
        <v>4</v>
      </c>
      <c r="E1673" s="366">
        <v>5</v>
      </c>
      <c r="F1673" s="366">
        <v>5</v>
      </c>
      <c r="G1673" s="366">
        <v>5</v>
      </c>
      <c r="H1673" s="366">
        <v>5</v>
      </c>
      <c r="I1673" s="366">
        <v>5</v>
      </c>
      <c r="J1673" s="366">
        <v>5</v>
      </c>
      <c r="K1673" s="366">
        <v>5</v>
      </c>
      <c r="L1673" s="366">
        <v>5</v>
      </c>
      <c r="M1673" s="366">
        <v>5</v>
      </c>
      <c r="N1673" s="366">
        <v>5</v>
      </c>
      <c r="O1673" s="366">
        <v>5</v>
      </c>
      <c r="P1673" s="411">
        <f t="shared" si="507"/>
        <v>59</v>
      </c>
      <c r="Q1673" s="411">
        <f t="shared" si="503"/>
        <v>33.838709677419352</v>
      </c>
      <c r="R1673" s="411">
        <f t="shared" si="504"/>
        <v>8.7819799777530587</v>
      </c>
      <c r="S1673" s="411">
        <f t="shared" si="505"/>
        <v>16.379310344827587</v>
      </c>
      <c r="T1673" s="366">
        <v>0</v>
      </c>
      <c r="U1673" s="366">
        <v>0</v>
      </c>
      <c r="V1673" s="366">
        <v>0</v>
      </c>
      <c r="W1673" s="366">
        <v>0</v>
      </c>
      <c r="X1673" s="366">
        <v>0</v>
      </c>
      <c r="Y1673" s="366">
        <v>0</v>
      </c>
      <c r="Z1673" s="366">
        <v>0</v>
      </c>
      <c r="AA1673" s="366">
        <v>0</v>
      </c>
      <c r="AB1673" s="366">
        <v>0</v>
      </c>
      <c r="AC1673" s="366">
        <v>0</v>
      </c>
      <c r="AD1673" s="366">
        <v>0</v>
      </c>
      <c r="AE1673" s="366">
        <v>0</v>
      </c>
      <c r="AF1673" s="411">
        <f t="shared" si="508"/>
        <v>0</v>
      </c>
      <c r="AG1673" s="366">
        <v>0</v>
      </c>
      <c r="AH1673" s="366">
        <v>0</v>
      </c>
      <c r="AI1673" s="366">
        <v>0</v>
      </c>
      <c r="AJ1673" s="366">
        <v>0</v>
      </c>
      <c r="AK1673" s="366">
        <v>0</v>
      </c>
      <c r="AL1673" s="366">
        <v>0</v>
      </c>
      <c r="AM1673" s="366">
        <v>0</v>
      </c>
      <c r="AN1673" s="366">
        <v>0</v>
      </c>
      <c r="AO1673" s="366">
        <v>0</v>
      </c>
      <c r="AP1673" s="366">
        <v>0</v>
      </c>
      <c r="AQ1673" s="366">
        <v>0</v>
      </c>
      <c r="AR1673" s="366">
        <v>0</v>
      </c>
      <c r="AS1673" s="411">
        <f t="shared" si="509"/>
        <v>0</v>
      </c>
      <c r="AT1673" s="411">
        <f t="shared" si="510"/>
        <v>0</v>
      </c>
      <c r="AU1673" s="411">
        <f t="shared" si="511"/>
        <v>0</v>
      </c>
      <c r="AV1673" s="411">
        <f t="shared" si="512"/>
        <v>0</v>
      </c>
      <c r="AW1673" s="366">
        <v>0</v>
      </c>
      <c r="AX1673" s="366">
        <v>0</v>
      </c>
      <c r="AY1673" s="366">
        <v>0</v>
      </c>
      <c r="AZ1673" s="366">
        <v>0</v>
      </c>
      <c r="BA1673" s="366">
        <v>0</v>
      </c>
      <c r="BB1673" s="366">
        <v>0</v>
      </c>
      <c r="BC1673" s="366">
        <v>0</v>
      </c>
      <c r="BD1673" s="366">
        <v>0</v>
      </c>
      <c r="BE1673" s="366">
        <v>0</v>
      </c>
      <c r="BF1673" s="366">
        <v>0</v>
      </c>
      <c r="BG1673" s="366">
        <v>0</v>
      </c>
      <c r="BH1673" s="366">
        <v>0</v>
      </c>
      <c r="BI1673" s="411">
        <f t="shared" si="513"/>
        <v>0</v>
      </c>
      <c r="BJ1673" s="366">
        <v>0</v>
      </c>
      <c r="BK1673" s="366">
        <v>0</v>
      </c>
      <c r="BL1673" s="366">
        <v>0</v>
      </c>
      <c r="BM1673" s="366">
        <v>0</v>
      </c>
      <c r="BN1673" s="366">
        <v>0</v>
      </c>
      <c r="BO1673" s="366">
        <v>0</v>
      </c>
      <c r="BP1673" s="366">
        <v>0</v>
      </c>
      <c r="BQ1673" s="366">
        <v>0</v>
      </c>
      <c r="BR1673" s="366">
        <v>0</v>
      </c>
      <c r="BS1673" s="366">
        <v>0</v>
      </c>
      <c r="BT1673" s="366">
        <v>0</v>
      </c>
      <c r="BU1673" s="366">
        <v>0</v>
      </c>
      <c r="BV1673" s="411">
        <f t="shared" si="514"/>
        <v>0</v>
      </c>
      <c r="BW1673" s="366">
        <v>0</v>
      </c>
      <c r="BX1673" s="366">
        <v>0</v>
      </c>
      <c r="BY1673" s="366">
        <v>0</v>
      </c>
      <c r="BZ1673" s="366">
        <v>0</v>
      </c>
      <c r="CA1673" s="366">
        <v>0</v>
      </c>
      <c r="CB1673" s="366">
        <v>0</v>
      </c>
      <c r="CC1673" s="366">
        <v>0</v>
      </c>
      <c r="CD1673" s="366">
        <v>0</v>
      </c>
      <c r="CE1673" s="366">
        <v>0</v>
      </c>
      <c r="CF1673" s="366">
        <v>0</v>
      </c>
      <c r="CG1673" s="366">
        <v>0</v>
      </c>
      <c r="CH1673" s="366">
        <v>0</v>
      </c>
      <c r="CI1673" s="411">
        <f t="shared" si="515"/>
        <v>0</v>
      </c>
      <c r="CJ1673" s="366">
        <v>0</v>
      </c>
      <c r="CK1673" s="366">
        <v>0</v>
      </c>
      <c r="CL1673" s="366">
        <v>0</v>
      </c>
      <c r="CM1673" s="366">
        <v>0</v>
      </c>
      <c r="CN1673" s="366">
        <v>0</v>
      </c>
      <c r="CO1673" s="366">
        <v>0</v>
      </c>
      <c r="CP1673" s="366">
        <v>0</v>
      </c>
      <c r="CQ1673" s="366">
        <v>0</v>
      </c>
      <c r="CR1673" s="366">
        <v>0</v>
      </c>
      <c r="CS1673" s="366">
        <v>0</v>
      </c>
      <c r="CT1673" s="366">
        <v>0</v>
      </c>
      <c r="CU1673" s="366">
        <v>0</v>
      </c>
      <c r="CV1673" s="411">
        <f t="shared" si="516"/>
        <v>0</v>
      </c>
      <c r="CW1673" s="366">
        <v>0</v>
      </c>
      <c r="CX1673" s="366">
        <v>0</v>
      </c>
      <c r="CY1673" s="366">
        <v>0</v>
      </c>
      <c r="CZ1673" s="366">
        <v>0</v>
      </c>
      <c r="DA1673" s="366">
        <v>0</v>
      </c>
      <c r="DB1673" s="366">
        <v>0</v>
      </c>
      <c r="DC1673" s="366">
        <v>0</v>
      </c>
      <c r="DD1673" s="366">
        <v>0</v>
      </c>
      <c r="DE1673" s="366">
        <v>0</v>
      </c>
      <c r="DF1673" s="366">
        <v>0</v>
      </c>
      <c r="DG1673" s="366">
        <v>0</v>
      </c>
      <c r="DH1673" s="366">
        <v>0</v>
      </c>
      <c r="DI1673" s="411">
        <f t="shared" si="517"/>
        <v>0</v>
      </c>
      <c r="DJ1673" s="366">
        <v>0</v>
      </c>
      <c r="DK1673" s="366">
        <v>0</v>
      </c>
      <c r="DL1673" s="366">
        <v>0</v>
      </c>
      <c r="DM1673" s="366">
        <v>0</v>
      </c>
      <c r="DN1673" s="366">
        <v>0</v>
      </c>
      <c r="DO1673" s="366">
        <v>0</v>
      </c>
      <c r="DP1673" s="366">
        <v>0</v>
      </c>
      <c r="DQ1673" s="366">
        <v>0</v>
      </c>
      <c r="DR1673" s="366">
        <v>0</v>
      </c>
      <c r="DS1673" s="366">
        <v>0</v>
      </c>
      <c r="DT1673" s="366">
        <v>0</v>
      </c>
      <c r="DU1673" s="366">
        <v>0</v>
      </c>
      <c r="DV1673" s="411">
        <f t="shared" si="518"/>
        <v>0</v>
      </c>
      <c r="DW1673" s="366">
        <v>0</v>
      </c>
      <c r="DX1673" s="366">
        <v>0</v>
      </c>
      <c r="DY1673" s="366">
        <v>0</v>
      </c>
      <c r="DZ1673" s="366">
        <v>0</v>
      </c>
      <c r="EA1673" s="366">
        <v>0</v>
      </c>
      <c r="EB1673" s="366">
        <v>0</v>
      </c>
      <c r="EC1673" s="366">
        <v>0</v>
      </c>
      <c r="ED1673" s="366">
        <v>0</v>
      </c>
      <c r="EE1673" s="366">
        <v>0</v>
      </c>
      <c r="EF1673" s="366">
        <v>0</v>
      </c>
      <c r="EG1673" s="366">
        <v>0</v>
      </c>
      <c r="EH1673" s="366">
        <v>0</v>
      </c>
      <c r="EI1673" s="411">
        <f t="shared" si="519"/>
        <v>0</v>
      </c>
      <c r="EK1673" s="411">
        <f t="shared" si="520"/>
        <v>59</v>
      </c>
      <c r="EL1673" s="7">
        <f t="shared" si="521"/>
        <v>-59</v>
      </c>
    </row>
    <row r="1674" spans="1:142">
      <c r="A1674" s="365" t="str">
        <f t="shared" si="506"/>
        <v xml:space="preserve"> 356</v>
      </c>
      <c r="B1674" s="366" t="s">
        <v>1006</v>
      </c>
      <c r="C1674" s="366" t="s">
        <v>1192</v>
      </c>
      <c r="D1674" s="366">
        <v>1</v>
      </c>
      <c r="E1674" s="366">
        <v>0</v>
      </c>
      <c r="F1674" s="366">
        <v>0</v>
      </c>
      <c r="G1674" s="366">
        <v>0</v>
      </c>
      <c r="H1674" s="366">
        <v>0</v>
      </c>
      <c r="I1674" s="366">
        <v>0</v>
      </c>
      <c r="J1674" s="366">
        <v>0</v>
      </c>
      <c r="K1674" s="366">
        <v>0</v>
      </c>
      <c r="L1674" s="366">
        <v>0</v>
      </c>
      <c r="M1674" s="366">
        <v>0</v>
      </c>
      <c r="N1674" s="366">
        <v>0</v>
      </c>
      <c r="O1674" s="366">
        <v>0</v>
      </c>
      <c r="P1674" s="411">
        <f t="shared" si="507"/>
        <v>1</v>
      </c>
      <c r="Q1674" s="411">
        <f t="shared" si="503"/>
        <v>1</v>
      </c>
      <c r="R1674" s="411">
        <f t="shared" si="504"/>
        <v>0</v>
      </c>
      <c r="S1674" s="411">
        <f t="shared" si="505"/>
        <v>0</v>
      </c>
      <c r="T1674" s="366">
        <v>0</v>
      </c>
      <c r="U1674" s="366">
        <v>0</v>
      </c>
      <c r="V1674" s="366">
        <v>0</v>
      </c>
      <c r="W1674" s="366">
        <v>0</v>
      </c>
      <c r="X1674" s="366">
        <v>0</v>
      </c>
      <c r="Y1674" s="366">
        <v>0</v>
      </c>
      <c r="Z1674" s="366">
        <v>0</v>
      </c>
      <c r="AA1674" s="366">
        <v>0</v>
      </c>
      <c r="AB1674" s="366">
        <v>0</v>
      </c>
      <c r="AC1674" s="366">
        <v>0</v>
      </c>
      <c r="AD1674" s="366">
        <v>0</v>
      </c>
      <c r="AE1674" s="366">
        <v>0</v>
      </c>
      <c r="AF1674" s="411">
        <f t="shared" si="508"/>
        <v>0</v>
      </c>
      <c r="AG1674" s="366">
        <v>0</v>
      </c>
      <c r="AH1674" s="366">
        <v>0</v>
      </c>
      <c r="AI1674" s="366">
        <v>0</v>
      </c>
      <c r="AJ1674" s="366">
        <v>0</v>
      </c>
      <c r="AK1674" s="366">
        <v>0</v>
      </c>
      <c r="AL1674" s="366">
        <v>0</v>
      </c>
      <c r="AM1674" s="366">
        <v>0</v>
      </c>
      <c r="AN1674" s="366">
        <v>0</v>
      </c>
      <c r="AO1674" s="366">
        <v>0</v>
      </c>
      <c r="AP1674" s="366">
        <v>0</v>
      </c>
      <c r="AQ1674" s="366">
        <v>0</v>
      </c>
      <c r="AR1674" s="366">
        <v>0</v>
      </c>
      <c r="AS1674" s="411">
        <f t="shared" si="509"/>
        <v>0</v>
      </c>
      <c r="AT1674" s="411">
        <f t="shared" si="510"/>
        <v>0</v>
      </c>
      <c r="AU1674" s="411">
        <f t="shared" si="511"/>
        <v>0</v>
      </c>
      <c r="AV1674" s="411">
        <f t="shared" si="512"/>
        <v>0</v>
      </c>
      <c r="AW1674" s="366">
        <v>0</v>
      </c>
      <c r="AX1674" s="366">
        <v>0</v>
      </c>
      <c r="AY1674" s="366">
        <v>0</v>
      </c>
      <c r="AZ1674" s="366">
        <v>0</v>
      </c>
      <c r="BA1674" s="366">
        <v>0</v>
      </c>
      <c r="BB1674" s="366">
        <v>0</v>
      </c>
      <c r="BC1674" s="366">
        <v>0</v>
      </c>
      <c r="BD1674" s="366">
        <v>0</v>
      </c>
      <c r="BE1674" s="366">
        <v>0</v>
      </c>
      <c r="BF1674" s="366">
        <v>0</v>
      </c>
      <c r="BG1674" s="366">
        <v>0</v>
      </c>
      <c r="BH1674" s="366">
        <v>0</v>
      </c>
      <c r="BI1674" s="411">
        <f t="shared" si="513"/>
        <v>0</v>
      </c>
      <c r="BJ1674" s="366">
        <v>0</v>
      </c>
      <c r="BK1674" s="366">
        <v>0</v>
      </c>
      <c r="BL1674" s="366">
        <v>0</v>
      </c>
      <c r="BM1674" s="366">
        <v>0</v>
      </c>
      <c r="BN1674" s="366">
        <v>0</v>
      </c>
      <c r="BO1674" s="366">
        <v>0</v>
      </c>
      <c r="BP1674" s="366">
        <v>0</v>
      </c>
      <c r="BQ1674" s="366">
        <v>0</v>
      </c>
      <c r="BR1674" s="366">
        <v>0</v>
      </c>
      <c r="BS1674" s="366">
        <v>0</v>
      </c>
      <c r="BT1674" s="366">
        <v>0</v>
      </c>
      <c r="BU1674" s="366">
        <v>0</v>
      </c>
      <c r="BV1674" s="411">
        <f t="shared" si="514"/>
        <v>0</v>
      </c>
      <c r="BW1674" s="366">
        <v>0</v>
      </c>
      <c r="BX1674" s="366">
        <v>0</v>
      </c>
      <c r="BY1674" s="366">
        <v>0</v>
      </c>
      <c r="BZ1674" s="366">
        <v>0</v>
      </c>
      <c r="CA1674" s="366">
        <v>0</v>
      </c>
      <c r="CB1674" s="366">
        <v>0</v>
      </c>
      <c r="CC1674" s="366">
        <v>0</v>
      </c>
      <c r="CD1674" s="366">
        <v>0</v>
      </c>
      <c r="CE1674" s="366">
        <v>0</v>
      </c>
      <c r="CF1674" s="366">
        <v>0</v>
      </c>
      <c r="CG1674" s="366">
        <v>0</v>
      </c>
      <c r="CH1674" s="366">
        <v>0</v>
      </c>
      <c r="CI1674" s="411">
        <f t="shared" si="515"/>
        <v>0</v>
      </c>
      <c r="CJ1674" s="366">
        <v>0</v>
      </c>
      <c r="CK1674" s="366">
        <v>0</v>
      </c>
      <c r="CL1674" s="366">
        <v>0</v>
      </c>
      <c r="CM1674" s="366">
        <v>0</v>
      </c>
      <c r="CN1674" s="366">
        <v>0</v>
      </c>
      <c r="CO1674" s="366">
        <v>0</v>
      </c>
      <c r="CP1674" s="366">
        <v>0</v>
      </c>
      <c r="CQ1674" s="366">
        <v>0</v>
      </c>
      <c r="CR1674" s="366">
        <v>0</v>
      </c>
      <c r="CS1674" s="366">
        <v>0</v>
      </c>
      <c r="CT1674" s="366">
        <v>0</v>
      </c>
      <c r="CU1674" s="366">
        <v>0</v>
      </c>
      <c r="CV1674" s="411">
        <f t="shared" si="516"/>
        <v>0</v>
      </c>
      <c r="CW1674" s="366">
        <v>0</v>
      </c>
      <c r="CX1674" s="366">
        <v>0</v>
      </c>
      <c r="CY1674" s="366">
        <v>0</v>
      </c>
      <c r="CZ1674" s="366">
        <v>0</v>
      </c>
      <c r="DA1674" s="366">
        <v>0</v>
      </c>
      <c r="DB1674" s="366">
        <v>0</v>
      </c>
      <c r="DC1674" s="366">
        <v>0</v>
      </c>
      <c r="DD1674" s="366">
        <v>0</v>
      </c>
      <c r="DE1674" s="366">
        <v>0</v>
      </c>
      <c r="DF1674" s="366">
        <v>0</v>
      </c>
      <c r="DG1674" s="366">
        <v>0</v>
      </c>
      <c r="DH1674" s="366">
        <v>0</v>
      </c>
      <c r="DI1674" s="411">
        <f t="shared" si="517"/>
        <v>0</v>
      </c>
      <c r="DJ1674" s="366">
        <v>0</v>
      </c>
      <c r="DK1674" s="366">
        <v>0</v>
      </c>
      <c r="DL1674" s="366">
        <v>0</v>
      </c>
      <c r="DM1674" s="366">
        <v>0</v>
      </c>
      <c r="DN1674" s="366">
        <v>0</v>
      </c>
      <c r="DO1674" s="366">
        <v>0</v>
      </c>
      <c r="DP1674" s="366">
        <v>0</v>
      </c>
      <c r="DQ1674" s="366">
        <v>0</v>
      </c>
      <c r="DR1674" s="366">
        <v>0</v>
      </c>
      <c r="DS1674" s="366">
        <v>0</v>
      </c>
      <c r="DT1674" s="366">
        <v>0</v>
      </c>
      <c r="DU1674" s="366">
        <v>0</v>
      </c>
      <c r="DV1674" s="411">
        <f t="shared" si="518"/>
        <v>0</v>
      </c>
      <c r="DW1674" s="366">
        <v>0</v>
      </c>
      <c r="DX1674" s="366">
        <v>0</v>
      </c>
      <c r="DY1674" s="366">
        <v>0</v>
      </c>
      <c r="DZ1674" s="366">
        <v>0</v>
      </c>
      <c r="EA1674" s="366">
        <v>0</v>
      </c>
      <c r="EB1674" s="366">
        <v>0</v>
      </c>
      <c r="EC1674" s="366">
        <v>0</v>
      </c>
      <c r="ED1674" s="366">
        <v>0</v>
      </c>
      <c r="EE1674" s="366">
        <v>0</v>
      </c>
      <c r="EF1674" s="366">
        <v>0</v>
      </c>
      <c r="EG1674" s="366">
        <v>0</v>
      </c>
      <c r="EH1674" s="366">
        <v>0</v>
      </c>
      <c r="EI1674" s="411">
        <f t="shared" si="519"/>
        <v>0</v>
      </c>
      <c r="EK1674" s="411">
        <f t="shared" si="520"/>
        <v>1</v>
      </c>
      <c r="EL1674" s="7">
        <f t="shared" si="521"/>
        <v>-1</v>
      </c>
    </row>
    <row r="1675" spans="1:142">
      <c r="A1675" s="365" t="str">
        <f t="shared" si="506"/>
        <v xml:space="preserve"> 356</v>
      </c>
      <c r="B1675" s="366" t="s">
        <v>1006</v>
      </c>
      <c r="C1675" s="366" t="s">
        <v>1176</v>
      </c>
      <c r="D1675" s="366">
        <v>1</v>
      </c>
      <c r="E1675" s="366">
        <v>0</v>
      </c>
      <c r="F1675" s="366">
        <v>0</v>
      </c>
      <c r="G1675" s="366">
        <v>0</v>
      </c>
      <c r="H1675" s="366">
        <v>0</v>
      </c>
      <c r="I1675" s="366">
        <v>0</v>
      </c>
      <c r="J1675" s="366">
        <v>0</v>
      </c>
      <c r="K1675" s="366">
        <v>0</v>
      </c>
      <c r="L1675" s="366">
        <v>0</v>
      </c>
      <c r="M1675" s="366">
        <v>0</v>
      </c>
      <c r="N1675" s="366">
        <v>0</v>
      </c>
      <c r="O1675" s="366">
        <v>0</v>
      </c>
      <c r="P1675" s="411">
        <f t="shared" si="507"/>
        <v>1</v>
      </c>
      <c r="Q1675" s="411">
        <f t="shared" ref="Q1675:Q1738" si="522">SUM(D1675:I1675)+((30/31)*J1675)</f>
        <v>1</v>
      </c>
      <c r="R1675" s="411">
        <f t="shared" ref="R1675:R1738" si="523">((1/31)*J1675)+K1675+((21/29*L1675))</f>
        <v>0</v>
      </c>
      <c r="S1675" s="411">
        <f t="shared" ref="S1675:S1738" si="524">((8/29)*L1675)+SUM(M1675:O1675)</f>
        <v>0</v>
      </c>
      <c r="T1675" s="366">
        <v>0</v>
      </c>
      <c r="U1675" s="366">
        <v>0</v>
      </c>
      <c r="V1675" s="366">
        <v>0</v>
      </c>
      <c r="W1675" s="366">
        <v>0</v>
      </c>
      <c r="X1675" s="366">
        <v>0</v>
      </c>
      <c r="Y1675" s="366">
        <v>0</v>
      </c>
      <c r="Z1675" s="366">
        <v>0</v>
      </c>
      <c r="AA1675" s="366">
        <v>0</v>
      </c>
      <c r="AB1675" s="366">
        <v>0</v>
      </c>
      <c r="AC1675" s="366">
        <v>0</v>
      </c>
      <c r="AD1675" s="366">
        <v>0</v>
      </c>
      <c r="AE1675" s="366">
        <v>0</v>
      </c>
      <c r="AF1675" s="411">
        <f t="shared" si="508"/>
        <v>0</v>
      </c>
      <c r="AG1675" s="366">
        <v>0</v>
      </c>
      <c r="AH1675" s="366">
        <v>0</v>
      </c>
      <c r="AI1675" s="366">
        <v>0</v>
      </c>
      <c r="AJ1675" s="366">
        <v>0</v>
      </c>
      <c r="AK1675" s="366">
        <v>0</v>
      </c>
      <c r="AL1675" s="366">
        <v>0</v>
      </c>
      <c r="AM1675" s="366">
        <v>0</v>
      </c>
      <c r="AN1675" s="366">
        <v>0</v>
      </c>
      <c r="AO1675" s="366">
        <v>0</v>
      </c>
      <c r="AP1675" s="366">
        <v>0</v>
      </c>
      <c r="AQ1675" s="366">
        <v>0</v>
      </c>
      <c r="AR1675" s="366">
        <v>0</v>
      </c>
      <c r="AS1675" s="411">
        <f t="shared" si="509"/>
        <v>0</v>
      </c>
      <c r="AT1675" s="411">
        <f t="shared" si="510"/>
        <v>0</v>
      </c>
      <c r="AU1675" s="411">
        <f t="shared" si="511"/>
        <v>0</v>
      </c>
      <c r="AV1675" s="411">
        <f t="shared" si="512"/>
        <v>0</v>
      </c>
      <c r="AW1675" s="366">
        <v>0</v>
      </c>
      <c r="AX1675" s="366">
        <v>0</v>
      </c>
      <c r="AY1675" s="366">
        <v>0</v>
      </c>
      <c r="AZ1675" s="366">
        <v>0</v>
      </c>
      <c r="BA1675" s="366">
        <v>0</v>
      </c>
      <c r="BB1675" s="366">
        <v>0</v>
      </c>
      <c r="BC1675" s="366">
        <v>0</v>
      </c>
      <c r="BD1675" s="366">
        <v>0</v>
      </c>
      <c r="BE1675" s="366">
        <v>0</v>
      </c>
      <c r="BF1675" s="366">
        <v>0</v>
      </c>
      <c r="BG1675" s="366">
        <v>0</v>
      </c>
      <c r="BH1675" s="366">
        <v>0</v>
      </c>
      <c r="BI1675" s="411">
        <f t="shared" si="513"/>
        <v>0</v>
      </c>
      <c r="BJ1675" s="366">
        <v>0</v>
      </c>
      <c r="BK1675" s="366">
        <v>0</v>
      </c>
      <c r="BL1675" s="366">
        <v>0</v>
      </c>
      <c r="BM1675" s="366">
        <v>0</v>
      </c>
      <c r="BN1675" s="366">
        <v>0</v>
      </c>
      <c r="BO1675" s="366">
        <v>0</v>
      </c>
      <c r="BP1675" s="366">
        <v>0</v>
      </c>
      <c r="BQ1675" s="366">
        <v>0</v>
      </c>
      <c r="BR1675" s="366">
        <v>0</v>
      </c>
      <c r="BS1675" s="366">
        <v>0</v>
      </c>
      <c r="BT1675" s="366">
        <v>0</v>
      </c>
      <c r="BU1675" s="366">
        <v>0</v>
      </c>
      <c r="BV1675" s="411">
        <f t="shared" si="514"/>
        <v>0</v>
      </c>
      <c r="BW1675" s="366">
        <v>0</v>
      </c>
      <c r="BX1675" s="366">
        <v>0</v>
      </c>
      <c r="BY1675" s="366">
        <v>0</v>
      </c>
      <c r="BZ1675" s="366">
        <v>0</v>
      </c>
      <c r="CA1675" s="366">
        <v>0</v>
      </c>
      <c r="CB1675" s="366">
        <v>0</v>
      </c>
      <c r="CC1675" s="366">
        <v>0</v>
      </c>
      <c r="CD1675" s="366">
        <v>0</v>
      </c>
      <c r="CE1675" s="366">
        <v>0</v>
      </c>
      <c r="CF1675" s="366">
        <v>0</v>
      </c>
      <c r="CG1675" s="366">
        <v>0</v>
      </c>
      <c r="CH1675" s="366">
        <v>0</v>
      </c>
      <c r="CI1675" s="411">
        <f t="shared" si="515"/>
        <v>0</v>
      </c>
      <c r="CJ1675" s="366">
        <v>0</v>
      </c>
      <c r="CK1675" s="366">
        <v>0</v>
      </c>
      <c r="CL1675" s="366">
        <v>0</v>
      </c>
      <c r="CM1675" s="366">
        <v>0</v>
      </c>
      <c r="CN1675" s="366">
        <v>0</v>
      </c>
      <c r="CO1675" s="366">
        <v>0</v>
      </c>
      <c r="CP1675" s="366">
        <v>0</v>
      </c>
      <c r="CQ1675" s="366">
        <v>0</v>
      </c>
      <c r="CR1675" s="366">
        <v>0</v>
      </c>
      <c r="CS1675" s="366">
        <v>0</v>
      </c>
      <c r="CT1675" s="366">
        <v>0</v>
      </c>
      <c r="CU1675" s="366">
        <v>0</v>
      </c>
      <c r="CV1675" s="411">
        <f t="shared" si="516"/>
        <v>0</v>
      </c>
      <c r="CW1675" s="366">
        <v>0</v>
      </c>
      <c r="CX1675" s="366">
        <v>0</v>
      </c>
      <c r="CY1675" s="366">
        <v>0</v>
      </c>
      <c r="CZ1675" s="366">
        <v>0</v>
      </c>
      <c r="DA1675" s="366">
        <v>0</v>
      </c>
      <c r="DB1675" s="366">
        <v>0</v>
      </c>
      <c r="DC1675" s="366">
        <v>0</v>
      </c>
      <c r="DD1675" s="366">
        <v>0</v>
      </c>
      <c r="DE1675" s="366">
        <v>0</v>
      </c>
      <c r="DF1675" s="366">
        <v>0</v>
      </c>
      <c r="DG1675" s="366">
        <v>0</v>
      </c>
      <c r="DH1675" s="366">
        <v>0</v>
      </c>
      <c r="DI1675" s="411">
        <f t="shared" si="517"/>
        <v>0</v>
      </c>
      <c r="DJ1675" s="366">
        <v>0</v>
      </c>
      <c r="DK1675" s="366">
        <v>0</v>
      </c>
      <c r="DL1675" s="366">
        <v>0</v>
      </c>
      <c r="DM1675" s="366">
        <v>0</v>
      </c>
      <c r="DN1675" s="366">
        <v>0</v>
      </c>
      <c r="DO1675" s="366">
        <v>0</v>
      </c>
      <c r="DP1675" s="366">
        <v>0</v>
      </c>
      <c r="DQ1675" s="366">
        <v>0</v>
      </c>
      <c r="DR1675" s="366">
        <v>0</v>
      </c>
      <c r="DS1675" s="366">
        <v>0</v>
      </c>
      <c r="DT1675" s="366">
        <v>0</v>
      </c>
      <c r="DU1675" s="366">
        <v>0</v>
      </c>
      <c r="DV1675" s="411">
        <f t="shared" si="518"/>
        <v>0</v>
      </c>
      <c r="DW1675" s="366">
        <v>0</v>
      </c>
      <c r="DX1675" s="366">
        <v>0</v>
      </c>
      <c r="DY1675" s="366">
        <v>0</v>
      </c>
      <c r="DZ1675" s="366">
        <v>0</v>
      </c>
      <c r="EA1675" s="366">
        <v>0</v>
      </c>
      <c r="EB1675" s="366">
        <v>0</v>
      </c>
      <c r="EC1675" s="366">
        <v>0</v>
      </c>
      <c r="ED1675" s="366">
        <v>0</v>
      </c>
      <c r="EE1675" s="366">
        <v>0</v>
      </c>
      <c r="EF1675" s="366">
        <v>0</v>
      </c>
      <c r="EG1675" s="366">
        <v>0</v>
      </c>
      <c r="EH1675" s="366">
        <v>0</v>
      </c>
      <c r="EI1675" s="411">
        <f t="shared" si="519"/>
        <v>0</v>
      </c>
      <c r="EK1675" s="411">
        <f t="shared" si="520"/>
        <v>1</v>
      </c>
      <c r="EL1675" s="7">
        <f t="shared" si="521"/>
        <v>-1</v>
      </c>
    </row>
    <row r="1676" spans="1:142">
      <c r="A1676" s="365" t="str">
        <f t="shared" si="506"/>
        <v xml:space="preserve"> 356</v>
      </c>
      <c r="B1676" s="366" t="s">
        <v>1006</v>
      </c>
      <c r="C1676" s="366" t="s">
        <v>1178</v>
      </c>
      <c r="D1676" s="366">
        <v>0</v>
      </c>
      <c r="E1676" s="366">
        <v>0</v>
      </c>
      <c r="F1676" s="366">
        <v>0</v>
      </c>
      <c r="G1676" s="366">
        <v>0</v>
      </c>
      <c r="H1676" s="366">
        <v>3</v>
      </c>
      <c r="I1676" s="366">
        <v>0</v>
      </c>
      <c r="J1676" s="366">
        <v>4</v>
      </c>
      <c r="K1676" s="366">
        <v>4</v>
      </c>
      <c r="L1676" s="366">
        <v>0</v>
      </c>
      <c r="M1676" s="366">
        <v>5</v>
      </c>
      <c r="N1676" s="366">
        <v>0</v>
      </c>
      <c r="O1676" s="366">
        <v>0</v>
      </c>
      <c r="P1676" s="411">
        <f t="shared" si="507"/>
        <v>16</v>
      </c>
      <c r="Q1676" s="411">
        <f t="shared" si="522"/>
        <v>6.870967741935484</v>
      </c>
      <c r="R1676" s="411">
        <f t="shared" si="523"/>
        <v>4.129032258064516</v>
      </c>
      <c r="S1676" s="411">
        <f t="shared" si="524"/>
        <v>5</v>
      </c>
      <c r="T1676" s="366">
        <v>0</v>
      </c>
      <c r="U1676" s="366">
        <v>0</v>
      </c>
      <c r="V1676" s="366">
        <v>0</v>
      </c>
      <c r="W1676" s="366">
        <v>0</v>
      </c>
      <c r="X1676" s="366">
        <v>0</v>
      </c>
      <c r="Y1676" s="366">
        <v>0</v>
      </c>
      <c r="Z1676" s="366">
        <v>0</v>
      </c>
      <c r="AA1676" s="366">
        <v>0</v>
      </c>
      <c r="AB1676" s="366">
        <v>0</v>
      </c>
      <c r="AC1676" s="366">
        <v>0</v>
      </c>
      <c r="AD1676" s="366">
        <v>0</v>
      </c>
      <c r="AE1676" s="366">
        <v>0</v>
      </c>
      <c r="AF1676" s="411">
        <f t="shared" si="508"/>
        <v>0</v>
      </c>
      <c r="AG1676" s="366">
        <v>0</v>
      </c>
      <c r="AH1676" s="366">
        <v>0</v>
      </c>
      <c r="AI1676" s="366">
        <v>0</v>
      </c>
      <c r="AJ1676" s="366">
        <v>0</v>
      </c>
      <c r="AK1676" s="366">
        <v>0</v>
      </c>
      <c r="AL1676" s="366">
        <v>0</v>
      </c>
      <c r="AM1676" s="366">
        <v>0</v>
      </c>
      <c r="AN1676" s="366">
        <v>0</v>
      </c>
      <c r="AO1676" s="366">
        <v>0</v>
      </c>
      <c r="AP1676" s="366">
        <v>0</v>
      </c>
      <c r="AQ1676" s="366">
        <v>0</v>
      </c>
      <c r="AR1676" s="366">
        <v>0</v>
      </c>
      <c r="AS1676" s="411">
        <f t="shared" si="509"/>
        <v>0</v>
      </c>
      <c r="AT1676" s="411">
        <f t="shared" si="510"/>
        <v>0</v>
      </c>
      <c r="AU1676" s="411">
        <f t="shared" si="511"/>
        <v>0</v>
      </c>
      <c r="AV1676" s="411">
        <f t="shared" si="512"/>
        <v>0</v>
      </c>
      <c r="AW1676" s="366">
        <v>0</v>
      </c>
      <c r="AX1676" s="366">
        <v>0</v>
      </c>
      <c r="AY1676" s="366">
        <v>0</v>
      </c>
      <c r="AZ1676" s="366">
        <v>0</v>
      </c>
      <c r="BA1676" s="366">
        <v>0</v>
      </c>
      <c r="BB1676" s="366">
        <v>0</v>
      </c>
      <c r="BC1676" s="366">
        <v>0</v>
      </c>
      <c r="BD1676" s="366">
        <v>0</v>
      </c>
      <c r="BE1676" s="366">
        <v>0</v>
      </c>
      <c r="BF1676" s="366">
        <v>0</v>
      </c>
      <c r="BG1676" s="366">
        <v>0</v>
      </c>
      <c r="BH1676" s="366">
        <v>0</v>
      </c>
      <c r="BI1676" s="411">
        <f t="shared" si="513"/>
        <v>0</v>
      </c>
      <c r="BJ1676" s="366">
        <v>0</v>
      </c>
      <c r="BK1676" s="366">
        <v>0</v>
      </c>
      <c r="BL1676" s="366">
        <v>0</v>
      </c>
      <c r="BM1676" s="366">
        <v>0</v>
      </c>
      <c r="BN1676" s="366">
        <v>0</v>
      </c>
      <c r="BO1676" s="366">
        <v>0</v>
      </c>
      <c r="BP1676" s="366">
        <v>0</v>
      </c>
      <c r="BQ1676" s="366">
        <v>0</v>
      </c>
      <c r="BR1676" s="366">
        <v>0</v>
      </c>
      <c r="BS1676" s="366">
        <v>0</v>
      </c>
      <c r="BT1676" s="366">
        <v>0</v>
      </c>
      <c r="BU1676" s="366">
        <v>0</v>
      </c>
      <c r="BV1676" s="411">
        <f t="shared" si="514"/>
        <v>0</v>
      </c>
      <c r="BW1676" s="366">
        <v>0</v>
      </c>
      <c r="BX1676" s="366">
        <v>0</v>
      </c>
      <c r="BY1676" s="366">
        <v>0</v>
      </c>
      <c r="BZ1676" s="366">
        <v>0</v>
      </c>
      <c r="CA1676" s="366">
        <v>0</v>
      </c>
      <c r="CB1676" s="366">
        <v>0</v>
      </c>
      <c r="CC1676" s="366">
        <v>0</v>
      </c>
      <c r="CD1676" s="366">
        <v>0</v>
      </c>
      <c r="CE1676" s="366">
        <v>0</v>
      </c>
      <c r="CF1676" s="366">
        <v>0</v>
      </c>
      <c r="CG1676" s="366">
        <v>0</v>
      </c>
      <c r="CH1676" s="366">
        <v>0</v>
      </c>
      <c r="CI1676" s="411">
        <f t="shared" si="515"/>
        <v>0</v>
      </c>
      <c r="CJ1676" s="366">
        <v>0</v>
      </c>
      <c r="CK1676" s="366">
        <v>0</v>
      </c>
      <c r="CL1676" s="366">
        <v>0</v>
      </c>
      <c r="CM1676" s="366">
        <v>0</v>
      </c>
      <c r="CN1676" s="366">
        <v>0</v>
      </c>
      <c r="CO1676" s="366">
        <v>0</v>
      </c>
      <c r="CP1676" s="366">
        <v>0</v>
      </c>
      <c r="CQ1676" s="366">
        <v>0</v>
      </c>
      <c r="CR1676" s="366">
        <v>0</v>
      </c>
      <c r="CS1676" s="366">
        <v>0</v>
      </c>
      <c r="CT1676" s="366">
        <v>0</v>
      </c>
      <c r="CU1676" s="366">
        <v>0</v>
      </c>
      <c r="CV1676" s="411">
        <f t="shared" si="516"/>
        <v>0</v>
      </c>
      <c r="CW1676" s="366">
        <v>0</v>
      </c>
      <c r="CX1676" s="366">
        <v>0</v>
      </c>
      <c r="CY1676" s="366">
        <v>0</v>
      </c>
      <c r="CZ1676" s="366">
        <v>0</v>
      </c>
      <c r="DA1676" s="366">
        <v>0</v>
      </c>
      <c r="DB1676" s="366">
        <v>0</v>
      </c>
      <c r="DC1676" s="366">
        <v>0</v>
      </c>
      <c r="DD1676" s="366">
        <v>0</v>
      </c>
      <c r="DE1676" s="366">
        <v>0</v>
      </c>
      <c r="DF1676" s="366">
        <v>0</v>
      </c>
      <c r="DG1676" s="366">
        <v>0</v>
      </c>
      <c r="DH1676" s="366">
        <v>0</v>
      </c>
      <c r="DI1676" s="411">
        <f t="shared" si="517"/>
        <v>0</v>
      </c>
      <c r="DJ1676" s="366">
        <v>0</v>
      </c>
      <c r="DK1676" s="366">
        <v>0</v>
      </c>
      <c r="DL1676" s="366">
        <v>0</v>
      </c>
      <c r="DM1676" s="366">
        <v>0</v>
      </c>
      <c r="DN1676" s="366">
        <v>0</v>
      </c>
      <c r="DO1676" s="366">
        <v>0</v>
      </c>
      <c r="DP1676" s="366">
        <v>0</v>
      </c>
      <c r="DQ1676" s="366">
        <v>0</v>
      </c>
      <c r="DR1676" s="366">
        <v>0</v>
      </c>
      <c r="DS1676" s="366">
        <v>0</v>
      </c>
      <c r="DT1676" s="366">
        <v>0</v>
      </c>
      <c r="DU1676" s="366">
        <v>0</v>
      </c>
      <c r="DV1676" s="411">
        <f t="shared" si="518"/>
        <v>0</v>
      </c>
      <c r="DW1676" s="366">
        <v>0</v>
      </c>
      <c r="DX1676" s="366">
        <v>0</v>
      </c>
      <c r="DY1676" s="366">
        <v>0</v>
      </c>
      <c r="DZ1676" s="366">
        <v>0</v>
      </c>
      <c r="EA1676" s="366">
        <v>0</v>
      </c>
      <c r="EB1676" s="366">
        <v>0</v>
      </c>
      <c r="EC1676" s="366">
        <v>0</v>
      </c>
      <c r="ED1676" s="366">
        <v>0</v>
      </c>
      <c r="EE1676" s="366">
        <v>0</v>
      </c>
      <c r="EF1676" s="366">
        <v>0</v>
      </c>
      <c r="EG1676" s="366">
        <v>0</v>
      </c>
      <c r="EH1676" s="366">
        <v>0</v>
      </c>
      <c r="EI1676" s="411">
        <f t="shared" si="519"/>
        <v>0</v>
      </c>
      <c r="EK1676" s="411">
        <f t="shared" si="520"/>
        <v>16</v>
      </c>
      <c r="EL1676" s="7">
        <f t="shared" si="521"/>
        <v>-16</v>
      </c>
    </row>
    <row r="1677" spans="1:142">
      <c r="A1677" s="365" t="str">
        <f t="shared" si="506"/>
        <v xml:space="preserve"> 358</v>
      </c>
      <c r="B1677" s="366" t="s">
        <v>1011</v>
      </c>
      <c r="C1677" s="366" t="s">
        <v>1167</v>
      </c>
      <c r="D1677" s="366">
        <v>32</v>
      </c>
      <c r="E1677" s="366">
        <v>31</v>
      </c>
      <c r="F1677" s="366">
        <v>31</v>
      </c>
      <c r="G1677" s="366">
        <v>31</v>
      </c>
      <c r="H1677" s="366">
        <v>31</v>
      </c>
      <c r="I1677" s="366">
        <v>31</v>
      </c>
      <c r="J1677" s="366">
        <v>31</v>
      </c>
      <c r="K1677" s="366">
        <v>31</v>
      </c>
      <c r="L1677" s="366">
        <v>31</v>
      </c>
      <c r="M1677" s="366">
        <v>31</v>
      </c>
      <c r="N1677" s="366">
        <v>31</v>
      </c>
      <c r="O1677" s="366">
        <v>31</v>
      </c>
      <c r="P1677" s="411">
        <f t="shared" si="507"/>
        <v>373</v>
      </c>
      <c r="Q1677" s="411">
        <f t="shared" si="522"/>
        <v>217</v>
      </c>
      <c r="R1677" s="411">
        <f t="shared" si="523"/>
        <v>54.448275862068968</v>
      </c>
      <c r="S1677" s="411">
        <f t="shared" si="524"/>
        <v>101.55172413793103</v>
      </c>
      <c r="T1677" s="366">
        <v>-2</v>
      </c>
      <c r="U1677" s="366">
        <v>1</v>
      </c>
      <c r="V1677" s="366">
        <v>0</v>
      </c>
      <c r="W1677" s="366">
        <v>0</v>
      </c>
      <c r="X1677" s="366">
        <v>0</v>
      </c>
      <c r="Y1677" s="366">
        <v>0</v>
      </c>
      <c r="Z1677" s="366">
        <v>0</v>
      </c>
      <c r="AA1677" s="366">
        <v>0</v>
      </c>
      <c r="AB1677" s="366">
        <v>0</v>
      </c>
      <c r="AC1677" s="366">
        <v>0</v>
      </c>
      <c r="AD1677" s="366">
        <v>0</v>
      </c>
      <c r="AE1677" s="366">
        <v>0</v>
      </c>
      <c r="AF1677" s="411">
        <f t="shared" si="508"/>
        <v>-1</v>
      </c>
      <c r="AG1677" s="366">
        <v>30</v>
      </c>
      <c r="AH1677" s="366">
        <v>32</v>
      </c>
      <c r="AI1677" s="366">
        <v>31</v>
      </c>
      <c r="AJ1677" s="366">
        <v>31</v>
      </c>
      <c r="AK1677" s="366">
        <v>31</v>
      </c>
      <c r="AL1677" s="366">
        <v>31</v>
      </c>
      <c r="AM1677" s="366">
        <v>31</v>
      </c>
      <c r="AN1677" s="366">
        <v>31</v>
      </c>
      <c r="AO1677" s="366">
        <v>31</v>
      </c>
      <c r="AP1677" s="366">
        <v>31</v>
      </c>
      <c r="AQ1677" s="366">
        <v>31</v>
      </c>
      <c r="AR1677" s="366">
        <v>31</v>
      </c>
      <c r="AS1677" s="411">
        <f t="shared" si="509"/>
        <v>372</v>
      </c>
      <c r="AT1677" s="411">
        <f t="shared" si="510"/>
        <v>216</v>
      </c>
      <c r="AU1677" s="411">
        <f t="shared" si="511"/>
        <v>54.448275862068968</v>
      </c>
      <c r="AV1677" s="411">
        <f t="shared" si="512"/>
        <v>101.55172413793103</v>
      </c>
      <c r="AW1677" s="366">
        <v>0</v>
      </c>
      <c r="AX1677" s="366">
        <v>0</v>
      </c>
      <c r="AY1677" s="366">
        <v>0</v>
      </c>
      <c r="AZ1677" s="366">
        <v>0</v>
      </c>
      <c r="BA1677" s="366">
        <v>0</v>
      </c>
      <c r="BB1677" s="366">
        <v>0</v>
      </c>
      <c r="BC1677" s="366">
        <v>0</v>
      </c>
      <c r="BD1677" s="366">
        <v>0</v>
      </c>
      <c r="BE1677" s="366">
        <v>0</v>
      </c>
      <c r="BF1677" s="366">
        <v>0</v>
      </c>
      <c r="BG1677" s="366">
        <v>0</v>
      </c>
      <c r="BH1677" s="366">
        <v>0</v>
      </c>
      <c r="BI1677" s="411">
        <f t="shared" si="513"/>
        <v>0</v>
      </c>
      <c r="BJ1677" s="366">
        <v>30</v>
      </c>
      <c r="BK1677" s="366">
        <v>32</v>
      </c>
      <c r="BL1677" s="366">
        <v>31</v>
      </c>
      <c r="BM1677" s="366">
        <v>31</v>
      </c>
      <c r="BN1677" s="366">
        <v>31</v>
      </c>
      <c r="BO1677" s="366">
        <v>31</v>
      </c>
      <c r="BP1677" s="366">
        <v>31</v>
      </c>
      <c r="BQ1677" s="366">
        <v>31</v>
      </c>
      <c r="BR1677" s="366">
        <v>31</v>
      </c>
      <c r="BS1677" s="366">
        <v>31</v>
      </c>
      <c r="BT1677" s="366">
        <v>31</v>
      </c>
      <c r="BU1677" s="366">
        <v>31</v>
      </c>
      <c r="BV1677" s="411">
        <f t="shared" si="514"/>
        <v>372</v>
      </c>
      <c r="BW1677" s="366">
        <v>0</v>
      </c>
      <c r="BX1677" s="366">
        <v>0</v>
      </c>
      <c r="BY1677" s="366">
        <v>0</v>
      </c>
      <c r="BZ1677" s="366">
        <v>0</v>
      </c>
      <c r="CA1677" s="366">
        <v>0</v>
      </c>
      <c r="CB1677" s="366">
        <v>0</v>
      </c>
      <c r="CC1677" s="366">
        <v>0</v>
      </c>
      <c r="CD1677" s="366">
        <v>0</v>
      </c>
      <c r="CE1677" s="366">
        <v>0</v>
      </c>
      <c r="CF1677" s="366">
        <v>0</v>
      </c>
      <c r="CG1677" s="366">
        <v>0</v>
      </c>
      <c r="CH1677" s="366">
        <v>0</v>
      </c>
      <c r="CI1677" s="411">
        <f t="shared" si="515"/>
        <v>0</v>
      </c>
      <c r="CJ1677" s="366">
        <v>30</v>
      </c>
      <c r="CK1677" s="366">
        <v>32</v>
      </c>
      <c r="CL1677" s="366">
        <v>31</v>
      </c>
      <c r="CM1677" s="366">
        <v>31</v>
      </c>
      <c r="CN1677" s="366">
        <v>31</v>
      </c>
      <c r="CO1677" s="366">
        <v>31</v>
      </c>
      <c r="CP1677" s="366">
        <v>31</v>
      </c>
      <c r="CQ1677" s="366">
        <v>31</v>
      </c>
      <c r="CR1677" s="366">
        <v>31</v>
      </c>
      <c r="CS1677" s="366">
        <v>31</v>
      </c>
      <c r="CT1677" s="366">
        <v>31</v>
      </c>
      <c r="CU1677" s="366">
        <v>31</v>
      </c>
      <c r="CV1677" s="411">
        <f t="shared" si="516"/>
        <v>372</v>
      </c>
      <c r="CW1677" s="366">
        <v>1</v>
      </c>
      <c r="CX1677" s="366">
        <v>-1</v>
      </c>
      <c r="CY1677" s="366">
        <v>0</v>
      </c>
      <c r="CZ1677" s="366">
        <v>0</v>
      </c>
      <c r="DA1677" s="366">
        <v>0</v>
      </c>
      <c r="DB1677" s="366">
        <v>0</v>
      </c>
      <c r="DC1677" s="366">
        <v>0</v>
      </c>
      <c r="DD1677" s="366">
        <v>0</v>
      </c>
      <c r="DE1677" s="366">
        <v>0</v>
      </c>
      <c r="DF1677" s="366">
        <v>0</v>
      </c>
      <c r="DG1677" s="366">
        <v>0</v>
      </c>
      <c r="DH1677" s="366">
        <v>0</v>
      </c>
      <c r="DI1677" s="411">
        <f t="shared" si="517"/>
        <v>0</v>
      </c>
      <c r="DJ1677" s="366">
        <v>31</v>
      </c>
      <c r="DK1677" s="366">
        <v>31</v>
      </c>
      <c r="DL1677" s="366">
        <v>31</v>
      </c>
      <c r="DM1677" s="366">
        <v>31</v>
      </c>
      <c r="DN1677" s="366">
        <v>31</v>
      </c>
      <c r="DO1677" s="366">
        <v>31</v>
      </c>
      <c r="DP1677" s="366">
        <v>31</v>
      </c>
      <c r="DQ1677" s="366">
        <v>31</v>
      </c>
      <c r="DR1677" s="366">
        <v>31</v>
      </c>
      <c r="DS1677" s="366">
        <v>31</v>
      </c>
      <c r="DT1677" s="366">
        <v>31</v>
      </c>
      <c r="DU1677" s="366">
        <v>31</v>
      </c>
      <c r="DV1677" s="411">
        <f t="shared" si="518"/>
        <v>372</v>
      </c>
      <c r="DW1677" s="366">
        <v>31</v>
      </c>
      <c r="DX1677" s="366">
        <v>31</v>
      </c>
      <c r="DY1677" s="366">
        <v>31</v>
      </c>
      <c r="DZ1677" s="366">
        <v>31</v>
      </c>
      <c r="EA1677" s="366">
        <v>31</v>
      </c>
      <c r="EB1677" s="366">
        <v>31</v>
      </c>
      <c r="EC1677" s="366">
        <v>31</v>
      </c>
      <c r="ED1677" s="366">
        <v>31</v>
      </c>
      <c r="EE1677" s="366">
        <v>31</v>
      </c>
      <c r="EF1677" s="366">
        <v>31</v>
      </c>
      <c r="EG1677" s="366">
        <v>31</v>
      </c>
      <c r="EH1677" s="366">
        <v>31</v>
      </c>
      <c r="EI1677" s="411">
        <f t="shared" si="519"/>
        <v>372</v>
      </c>
      <c r="EK1677" s="411">
        <f t="shared" si="520"/>
        <v>372</v>
      </c>
      <c r="EL1677" s="7">
        <f t="shared" si="521"/>
        <v>0</v>
      </c>
    </row>
    <row r="1678" spans="1:142">
      <c r="A1678" s="365" t="str">
        <f t="shared" si="506"/>
        <v xml:space="preserve"> 358</v>
      </c>
      <c r="B1678" s="366" t="s">
        <v>1011</v>
      </c>
      <c r="C1678" s="366" t="s">
        <v>1168</v>
      </c>
      <c r="D1678" s="366">
        <v>18493620</v>
      </c>
      <c r="E1678" s="366">
        <v>19484600</v>
      </c>
      <c r="F1678" s="366">
        <v>19901150</v>
      </c>
      <c r="G1678" s="366">
        <v>19916070</v>
      </c>
      <c r="H1678" s="366">
        <v>19022720</v>
      </c>
      <c r="I1678" s="366">
        <v>19033960</v>
      </c>
      <c r="J1678" s="366">
        <v>19457460</v>
      </c>
      <c r="K1678" s="366">
        <v>18900870</v>
      </c>
      <c r="L1678" s="366">
        <v>18185100</v>
      </c>
      <c r="M1678" s="366">
        <v>17836380</v>
      </c>
      <c r="N1678" s="366">
        <v>18485420</v>
      </c>
      <c r="O1678" s="366">
        <v>19195870</v>
      </c>
      <c r="P1678" s="411">
        <f t="shared" si="507"/>
        <v>227913220</v>
      </c>
      <c r="Q1678" s="411">
        <f t="shared" si="522"/>
        <v>134681920</v>
      </c>
      <c r="R1678" s="411">
        <f t="shared" si="523"/>
        <v>32697050.68965517</v>
      </c>
      <c r="S1678" s="411">
        <f t="shared" si="524"/>
        <v>60534249.31034483</v>
      </c>
      <c r="T1678" s="366">
        <v>-107316.99999999857</v>
      </c>
      <c r="U1678" s="366">
        <v>107316.99999999942</v>
      </c>
      <c r="V1678" s="366">
        <v>-66711.999999999476</v>
      </c>
      <c r="W1678" s="366">
        <v>-1227.0000000000582</v>
      </c>
      <c r="X1678" s="366">
        <v>-70383.999999999942</v>
      </c>
      <c r="Y1678" s="366">
        <v>36519.999999998079</v>
      </c>
      <c r="Z1678" s="366">
        <v>-26821.000000000873</v>
      </c>
      <c r="AA1678" s="366">
        <v>143583.00000000012</v>
      </c>
      <c r="AB1678" s="366">
        <v>-14957.999999998894</v>
      </c>
      <c r="AC1678" s="366">
        <v>0</v>
      </c>
      <c r="AD1678" s="366">
        <v>-1197.9999999995343</v>
      </c>
      <c r="AE1678" s="366">
        <v>-2852.9999999997672</v>
      </c>
      <c r="AF1678" s="411">
        <f t="shared" si="508"/>
        <v>-4049.9999999995052</v>
      </c>
      <c r="AG1678" s="366">
        <v>18386303.000000004</v>
      </c>
      <c r="AH1678" s="366">
        <v>19591917</v>
      </c>
      <c r="AI1678" s="366">
        <v>19834438</v>
      </c>
      <c r="AJ1678" s="366">
        <v>19914843</v>
      </c>
      <c r="AK1678" s="366">
        <v>18952336</v>
      </c>
      <c r="AL1678" s="366">
        <v>19070480</v>
      </c>
      <c r="AM1678" s="366">
        <v>19430639</v>
      </c>
      <c r="AN1678" s="366">
        <v>19044453</v>
      </c>
      <c r="AO1678" s="366">
        <v>18170142</v>
      </c>
      <c r="AP1678" s="366">
        <v>17836380</v>
      </c>
      <c r="AQ1678" s="366">
        <v>18484222</v>
      </c>
      <c r="AR1678" s="366">
        <v>19193017</v>
      </c>
      <c r="AS1678" s="411">
        <f t="shared" si="509"/>
        <v>227909170</v>
      </c>
      <c r="AT1678" s="411">
        <f t="shared" si="510"/>
        <v>134554161.19354838</v>
      </c>
      <c r="AU1678" s="411">
        <f t="shared" si="511"/>
        <v>32828936.84093437</v>
      </c>
      <c r="AV1678" s="411">
        <f t="shared" si="512"/>
        <v>60526071.965517238</v>
      </c>
      <c r="AW1678" s="366">
        <v>0</v>
      </c>
      <c r="AX1678" s="366">
        <v>0</v>
      </c>
      <c r="AY1678" s="366">
        <v>0</v>
      </c>
      <c r="AZ1678" s="366">
        <v>0</v>
      </c>
      <c r="BA1678" s="366">
        <v>0</v>
      </c>
      <c r="BB1678" s="366">
        <v>0</v>
      </c>
      <c r="BC1678" s="366">
        <v>0</v>
      </c>
      <c r="BD1678" s="366">
        <v>0</v>
      </c>
      <c r="BE1678" s="366">
        <v>0</v>
      </c>
      <c r="BF1678" s="366">
        <v>0</v>
      </c>
      <c r="BG1678" s="366">
        <v>0</v>
      </c>
      <c r="BH1678" s="366">
        <v>0</v>
      </c>
      <c r="BI1678" s="411">
        <f t="shared" si="513"/>
        <v>0</v>
      </c>
      <c r="BJ1678" s="366">
        <v>18386303.000000004</v>
      </c>
      <c r="BK1678" s="366">
        <v>19591917</v>
      </c>
      <c r="BL1678" s="366">
        <v>19834438</v>
      </c>
      <c r="BM1678" s="366">
        <v>19914843</v>
      </c>
      <c r="BN1678" s="366">
        <v>18952336</v>
      </c>
      <c r="BO1678" s="366">
        <v>19070480</v>
      </c>
      <c r="BP1678" s="366">
        <v>19430639</v>
      </c>
      <c r="BQ1678" s="366">
        <v>19044453</v>
      </c>
      <c r="BR1678" s="366">
        <v>18170142</v>
      </c>
      <c r="BS1678" s="366">
        <v>17836380</v>
      </c>
      <c r="BT1678" s="366">
        <v>18484222</v>
      </c>
      <c r="BU1678" s="366">
        <v>19193017</v>
      </c>
      <c r="BV1678" s="411">
        <f t="shared" si="514"/>
        <v>227909170</v>
      </c>
      <c r="BW1678" s="366">
        <v>0</v>
      </c>
      <c r="BX1678" s="366">
        <v>0</v>
      </c>
      <c r="BY1678" s="366">
        <v>0</v>
      </c>
      <c r="BZ1678" s="366">
        <v>0</v>
      </c>
      <c r="CA1678" s="366">
        <v>0</v>
      </c>
      <c r="CB1678" s="366">
        <v>0</v>
      </c>
      <c r="CC1678" s="366">
        <v>0</v>
      </c>
      <c r="CD1678" s="366">
        <v>0</v>
      </c>
      <c r="CE1678" s="366">
        <v>0</v>
      </c>
      <c r="CF1678" s="366">
        <v>0</v>
      </c>
      <c r="CG1678" s="366">
        <v>0</v>
      </c>
      <c r="CH1678" s="366">
        <v>0</v>
      </c>
      <c r="CI1678" s="411">
        <f t="shared" si="515"/>
        <v>0</v>
      </c>
      <c r="CJ1678" s="366">
        <v>18386303.000000004</v>
      </c>
      <c r="CK1678" s="366">
        <v>19591917</v>
      </c>
      <c r="CL1678" s="366">
        <v>19834438</v>
      </c>
      <c r="CM1678" s="366">
        <v>19914843</v>
      </c>
      <c r="CN1678" s="366">
        <v>18952336</v>
      </c>
      <c r="CO1678" s="366">
        <v>19070480</v>
      </c>
      <c r="CP1678" s="366">
        <v>19430639</v>
      </c>
      <c r="CQ1678" s="366">
        <v>19044453</v>
      </c>
      <c r="CR1678" s="366">
        <v>18170142</v>
      </c>
      <c r="CS1678" s="366">
        <v>17836380</v>
      </c>
      <c r="CT1678" s="366">
        <v>18484222</v>
      </c>
      <c r="CU1678" s="366">
        <v>19193017</v>
      </c>
      <c r="CV1678" s="411">
        <f t="shared" si="516"/>
        <v>227909170</v>
      </c>
      <c r="CW1678" s="366">
        <v>243327.74690103938</v>
      </c>
      <c r="CX1678" s="366">
        <v>-612247.40625000035</v>
      </c>
      <c r="CY1678" s="366">
        <v>0</v>
      </c>
      <c r="CZ1678" s="366">
        <v>0</v>
      </c>
      <c r="DA1678" s="366">
        <v>0</v>
      </c>
      <c r="DB1678" s="366">
        <v>0</v>
      </c>
      <c r="DC1678" s="366">
        <v>0</v>
      </c>
      <c r="DD1678" s="366">
        <v>0</v>
      </c>
      <c r="DE1678" s="366">
        <v>0</v>
      </c>
      <c r="DF1678" s="366">
        <v>0</v>
      </c>
      <c r="DG1678" s="366">
        <v>0</v>
      </c>
      <c r="DH1678" s="366">
        <v>0</v>
      </c>
      <c r="DI1678" s="411">
        <f t="shared" si="517"/>
        <v>-368919.65934896097</v>
      </c>
      <c r="DJ1678" s="366">
        <v>18629630.746901039</v>
      </c>
      <c r="DK1678" s="366">
        <v>18979669.59375</v>
      </c>
      <c r="DL1678" s="366">
        <v>19834438</v>
      </c>
      <c r="DM1678" s="366">
        <v>19914843</v>
      </c>
      <c r="DN1678" s="366">
        <v>18952336</v>
      </c>
      <c r="DO1678" s="366">
        <v>19070480</v>
      </c>
      <c r="DP1678" s="366">
        <v>19430639</v>
      </c>
      <c r="DQ1678" s="366">
        <v>19044453</v>
      </c>
      <c r="DR1678" s="366">
        <v>18170142</v>
      </c>
      <c r="DS1678" s="366">
        <v>17836380</v>
      </c>
      <c r="DT1678" s="366">
        <v>18484222</v>
      </c>
      <c r="DU1678" s="366">
        <v>19193017</v>
      </c>
      <c r="DV1678" s="411">
        <f t="shared" si="518"/>
        <v>227540250.34065104</v>
      </c>
      <c r="DW1678" s="366">
        <v>18629630.746901039</v>
      </c>
      <c r="DX1678" s="366">
        <v>18979669.59375</v>
      </c>
      <c r="DY1678" s="366">
        <v>19834438</v>
      </c>
      <c r="DZ1678" s="366">
        <v>19914843</v>
      </c>
      <c r="EA1678" s="366">
        <v>18952336</v>
      </c>
      <c r="EB1678" s="366">
        <v>19070480</v>
      </c>
      <c r="EC1678" s="366">
        <v>19430639</v>
      </c>
      <c r="ED1678" s="366">
        <v>19044453</v>
      </c>
      <c r="EE1678" s="366">
        <v>18170142</v>
      </c>
      <c r="EF1678" s="366">
        <v>17836380</v>
      </c>
      <c r="EG1678" s="366">
        <v>18484222</v>
      </c>
      <c r="EH1678" s="366">
        <v>19193017</v>
      </c>
      <c r="EI1678" s="411">
        <f t="shared" si="519"/>
        <v>227540250.34065104</v>
      </c>
      <c r="EK1678" s="411">
        <f t="shared" si="520"/>
        <v>227540250.34065104</v>
      </c>
      <c r="EL1678" s="7">
        <f t="shared" si="521"/>
        <v>0</v>
      </c>
    </row>
    <row r="1679" spans="1:142">
      <c r="A1679" s="365" t="str">
        <f t="shared" si="506"/>
        <v xml:space="preserve"> 358</v>
      </c>
      <c r="B1679" s="366" t="s">
        <v>1011</v>
      </c>
      <c r="C1679" s="366" t="s">
        <v>1169</v>
      </c>
      <c r="D1679" s="366">
        <v>18496771</v>
      </c>
      <c r="E1679" s="366">
        <v>19488740</v>
      </c>
      <c r="F1679" s="366">
        <v>19904834</v>
      </c>
      <c r="G1679" s="366">
        <v>19919317</v>
      </c>
      <c r="H1679" s="366">
        <v>19025919</v>
      </c>
      <c r="I1679" s="366">
        <v>19037054</v>
      </c>
      <c r="J1679" s="366">
        <v>19460134</v>
      </c>
      <c r="K1679" s="366">
        <v>18903865</v>
      </c>
      <c r="L1679" s="366">
        <v>18187356</v>
      </c>
      <c r="M1679" s="366">
        <v>17839145</v>
      </c>
      <c r="N1679" s="366">
        <v>18487923</v>
      </c>
      <c r="O1679" s="366">
        <v>19199081</v>
      </c>
      <c r="P1679" s="411">
        <f t="shared" si="507"/>
        <v>227950139</v>
      </c>
      <c r="Q1679" s="411">
        <f t="shared" si="522"/>
        <v>134705022.74193549</v>
      </c>
      <c r="R1679" s="411">
        <f t="shared" si="523"/>
        <v>32701765.602892101</v>
      </c>
      <c r="S1679" s="411">
        <f t="shared" si="524"/>
        <v>60543350.655172415</v>
      </c>
      <c r="T1679" s="366">
        <v>-107335.2850013666</v>
      </c>
      <c r="U1679" s="366">
        <v>107339.80223253171</v>
      </c>
      <c r="V1679" s="366">
        <v>-66724.349387245893</v>
      </c>
      <c r="W1679" s="366">
        <v>-1227.2000429301406</v>
      </c>
      <c r="X1679" s="366">
        <v>-70395.836289237195</v>
      </c>
      <c r="Y1679" s="366">
        <v>36525.936383178399</v>
      </c>
      <c r="Z1679" s="366">
        <v>-26824.685956646863</v>
      </c>
      <c r="AA1679" s="366">
        <v>143605.75192014978</v>
      </c>
      <c r="AB1679" s="366">
        <v>-14959.855653693376</v>
      </c>
      <c r="AC1679" s="366">
        <v>0</v>
      </c>
      <c r="AD1679" s="366">
        <v>-1198.162214003969</v>
      </c>
      <c r="AE1679" s="366">
        <v>-2853.4772371867439</v>
      </c>
      <c r="AF1679" s="411">
        <f t="shared" si="508"/>
        <v>-4047.3612464508915</v>
      </c>
      <c r="AG1679" s="366">
        <v>18389435.714998633</v>
      </c>
      <c r="AH1679" s="366">
        <v>19596079.802232534</v>
      </c>
      <c r="AI1679" s="366">
        <v>19838109.650612757</v>
      </c>
      <c r="AJ1679" s="366">
        <v>19918089.799957067</v>
      </c>
      <c r="AK1679" s="366">
        <v>18955523.163710766</v>
      </c>
      <c r="AL1679" s="366">
        <v>19073579.936383177</v>
      </c>
      <c r="AM1679" s="366">
        <v>19433309.314043354</v>
      </c>
      <c r="AN1679" s="366">
        <v>19047470.751920149</v>
      </c>
      <c r="AO1679" s="366">
        <v>18172396.144346308</v>
      </c>
      <c r="AP1679" s="366">
        <v>17839145</v>
      </c>
      <c r="AQ1679" s="366">
        <v>18486724.837785996</v>
      </c>
      <c r="AR1679" s="366">
        <v>19196227.522762809</v>
      </c>
      <c r="AS1679" s="411">
        <f t="shared" si="509"/>
        <v>227946091.63875353</v>
      </c>
      <c r="AT1679" s="411">
        <f t="shared" si="510"/>
        <v>134577246.43632397</v>
      </c>
      <c r="AU1679" s="411">
        <f t="shared" si="511"/>
        <v>32833673.043440394</v>
      </c>
      <c r="AV1679" s="411">
        <f t="shared" si="512"/>
        <v>60535172.158989169</v>
      </c>
      <c r="AW1679" s="366">
        <v>0</v>
      </c>
      <c r="AX1679" s="366">
        <v>0</v>
      </c>
      <c r="AY1679" s="366">
        <v>0</v>
      </c>
      <c r="AZ1679" s="366">
        <v>0</v>
      </c>
      <c r="BA1679" s="366">
        <v>0</v>
      </c>
      <c r="BB1679" s="366">
        <v>0</v>
      </c>
      <c r="BC1679" s="366">
        <v>0</v>
      </c>
      <c r="BD1679" s="366">
        <v>0</v>
      </c>
      <c r="BE1679" s="366">
        <v>0</v>
      </c>
      <c r="BF1679" s="366">
        <v>0</v>
      </c>
      <c r="BG1679" s="366">
        <v>0</v>
      </c>
      <c r="BH1679" s="366">
        <v>0</v>
      </c>
      <c r="BI1679" s="411">
        <f t="shared" si="513"/>
        <v>0</v>
      </c>
      <c r="BJ1679" s="366">
        <v>18389435.714998633</v>
      </c>
      <c r="BK1679" s="366">
        <v>19596079.802232534</v>
      </c>
      <c r="BL1679" s="366">
        <v>19838109.650612757</v>
      </c>
      <c r="BM1679" s="366">
        <v>19918089.799957067</v>
      </c>
      <c r="BN1679" s="366">
        <v>18955523.163710766</v>
      </c>
      <c r="BO1679" s="366">
        <v>19073579.936383177</v>
      </c>
      <c r="BP1679" s="366">
        <v>19433309.314043354</v>
      </c>
      <c r="BQ1679" s="366">
        <v>19047470.751920149</v>
      </c>
      <c r="BR1679" s="366">
        <v>18172396.144346308</v>
      </c>
      <c r="BS1679" s="366">
        <v>17839145</v>
      </c>
      <c r="BT1679" s="366">
        <v>18486724.837785996</v>
      </c>
      <c r="BU1679" s="366">
        <v>19196227.522762809</v>
      </c>
      <c r="BV1679" s="411">
        <f t="shared" si="514"/>
        <v>227946091.63875353</v>
      </c>
      <c r="BW1679" s="366">
        <v>0</v>
      </c>
      <c r="BX1679" s="366">
        <v>0</v>
      </c>
      <c r="BY1679" s="366">
        <v>0</v>
      </c>
      <c r="BZ1679" s="366">
        <v>0</v>
      </c>
      <c r="CA1679" s="366">
        <v>0</v>
      </c>
      <c r="CB1679" s="366">
        <v>0</v>
      </c>
      <c r="CC1679" s="366">
        <v>0</v>
      </c>
      <c r="CD1679" s="366">
        <v>0</v>
      </c>
      <c r="CE1679" s="366">
        <v>0</v>
      </c>
      <c r="CF1679" s="366">
        <v>0</v>
      </c>
      <c r="CG1679" s="366">
        <v>0</v>
      </c>
      <c r="CH1679" s="366">
        <v>0</v>
      </c>
      <c r="CI1679" s="411">
        <f t="shared" si="515"/>
        <v>0</v>
      </c>
      <c r="CJ1679" s="366">
        <v>18389435.714998633</v>
      </c>
      <c r="CK1679" s="366">
        <v>19596079.802232534</v>
      </c>
      <c r="CL1679" s="366">
        <v>19838109.650612757</v>
      </c>
      <c r="CM1679" s="366">
        <v>19918089.799957067</v>
      </c>
      <c r="CN1679" s="366">
        <v>18955523.163710766</v>
      </c>
      <c r="CO1679" s="366">
        <v>19073579.936383177</v>
      </c>
      <c r="CP1679" s="366">
        <v>19433309.314043354</v>
      </c>
      <c r="CQ1679" s="366">
        <v>19047470.751920149</v>
      </c>
      <c r="CR1679" s="366">
        <v>18172396.144346308</v>
      </c>
      <c r="CS1679" s="366">
        <v>17839145</v>
      </c>
      <c r="CT1679" s="366">
        <v>18486724.837785996</v>
      </c>
      <c r="CU1679" s="366">
        <v>19196227.522762809</v>
      </c>
      <c r="CV1679" s="411">
        <f t="shared" si="516"/>
        <v>227946091.63875353</v>
      </c>
      <c r="CW1679" s="366">
        <v>243536.59456761484</v>
      </c>
      <c r="CX1679" s="366">
        <v>-612377.49381976703</v>
      </c>
      <c r="CY1679" s="366">
        <v>0</v>
      </c>
      <c r="CZ1679" s="366">
        <v>0</v>
      </c>
      <c r="DA1679" s="366">
        <v>0</v>
      </c>
      <c r="DB1679" s="366">
        <v>0</v>
      </c>
      <c r="DC1679" s="366">
        <v>0</v>
      </c>
      <c r="DD1679" s="366">
        <v>0</v>
      </c>
      <c r="DE1679" s="366">
        <v>0</v>
      </c>
      <c r="DF1679" s="366">
        <v>0</v>
      </c>
      <c r="DG1679" s="366">
        <v>0</v>
      </c>
      <c r="DH1679" s="366">
        <v>0</v>
      </c>
      <c r="DI1679" s="411">
        <f t="shared" si="517"/>
        <v>-368840.89925215219</v>
      </c>
      <c r="DJ1679" s="366">
        <v>18632972.309566248</v>
      </c>
      <c r="DK1679" s="366">
        <v>18983702.308412768</v>
      </c>
      <c r="DL1679" s="366">
        <v>19838109.650612757</v>
      </c>
      <c r="DM1679" s="366">
        <v>19918089.799957067</v>
      </c>
      <c r="DN1679" s="366">
        <v>18955523.163710766</v>
      </c>
      <c r="DO1679" s="366">
        <v>19073579.936383177</v>
      </c>
      <c r="DP1679" s="366">
        <v>19433309.314043354</v>
      </c>
      <c r="DQ1679" s="366">
        <v>19047470.751920149</v>
      </c>
      <c r="DR1679" s="366">
        <v>18172396.144346308</v>
      </c>
      <c r="DS1679" s="366">
        <v>17839145</v>
      </c>
      <c r="DT1679" s="366">
        <v>18486724.837785996</v>
      </c>
      <c r="DU1679" s="366">
        <v>19196227.522762809</v>
      </c>
      <c r="DV1679" s="411">
        <f t="shared" si="518"/>
        <v>227577250.73950136</v>
      </c>
      <c r="DW1679" s="366">
        <v>18632972.309566248</v>
      </c>
      <c r="DX1679" s="366">
        <v>18983702.308412768</v>
      </c>
      <c r="DY1679" s="366">
        <v>19838109.650612757</v>
      </c>
      <c r="DZ1679" s="366">
        <v>19918089.799957067</v>
      </c>
      <c r="EA1679" s="366">
        <v>18955523.163710766</v>
      </c>
      <c r="EB1679" s="366">
        <v>19073579.936383177</v>
      </c>
      <c r="EC1679" s="366">
        <v>19433309.314043354</v>
      </c>
      <c r="ED1679" s="366">
        <v>19047470.751920149</v>
      </c>
      <c r="EE1679" s="366">
        <v>18172396.144346308</v>
      </c>
      <c r="EF1679" s="366">
        <v>17839145</v>
      </c>
      <c r="EG1679" s="366">
        <v>18486724.837785996</v>
      </c>
      <c r="EH1679" s="366">
        <v>19196227.522762809</v>
      </c>
      <c r="EI1679" s="411">
        <f t="shared" si="519"/>
        <v>227577250.73950136</v>
      </c>
      <c r="EK1679" s="411">
        <f t="shared" si="520"/>
        <v>227577250.73950142</v>
      </c>
      <c r="EL1679" s="7">
        <f t="shared" si="521"/>
        <v>0</v>
      </c>
    </row>
    <row r="1680" spans="1:142">
      <c r="A1680" s="365" t="str">
        <f t="shared" si="506"/>
        <v xml:space="preserve"> 358</v>
      </c>
      <c r="B1680" s="366" t="s">
        <v>1011</v>
      </c>
      <c r="C1680" s="366" t="s">
        <v>1217</v>
      </c>
      <c r="D1680" s="366">
        <v>44635</v>
      </c>
      <c r="E1680" s="366">
        <v>45959</v>
      </c>
      <c r="F1680" s="366">
        <v>46488</v>
      </c>
      <c r="G1680" s="366">
        <v>46101</v>
      </c>
      <c r="H1680" s="366">
        <v>44560</v>
      </c>
      <c r="I1680" s="366">
        <v>43188</v>
      </c>
      <c r="J1680" s="366">
        <v>43633</v>
      </c>
      <c r="K1680" s="366">
        <v>42300</v>
      </c>
      <c r="L1680" s="366">
        <v>43739</v>
      </c>
      <c r="M1680" s="366">
        <v>44086</v>
      </c>
      <c r="N1680" s="366">
        <v>43603</v>
      </c>
      <c r="O1680" s="366">
        <v>43601</v>
      </c>
      <c r="P1680" s="411">
        <f t="shared" si="507"/>
        <v>531893</v>
      </c>
      <c r="Q1680" s="411">
        <f t="shared" si="522"/>
        <v>313156.48387096776</v>
      </c>
      <c r="R1680" s="411">
        <f t="shared" si="523"/>
        <v>75380.585094549504</v>
      </c>
      <c r="S1680" s="411">
        <f t="shared" si="524"/>
        <v>143355.93103448275</v>
      </c>
      <c r="T1680" s="366">
        <v>-259.01334054662834</v>
      </c>
      <c r="U1680" s="366">
        <v>253.13232003735936</v>
      </c>
      <c r="V1680" s="366">
        <v>-155.83559020458642</v>
      </c>
      <c r="W1680" s="366">
        <v>-2.8402153135622257</v>
      </c>
      <c r="X1680" s="366">
        <v>-164.87185008242739</v>
      </c>
      <c r="Y1680" s="366">
        <v>82.863774012340286</v>
      </c>
      <c r="Z1680" s="366">
        <v>-60.145604462247888</v>
      </c>
      <c r="AA1680" s="366">
        <v>321.33763683893824</v>
      </c>
      <c r="AB1680" s="366">
        <v>-35.977144035497645</v>
      </c>
      <c r="AC1680" s="366">
        <v>0</v>
      </c>
      <c r="AD1680" s="366">
        <v>-2.8258159132967648</v>
      </c>
      <c r="AE1680" s="366">
        <v>-6.4802300182267345</v>
      </c>
      <c r="AF1680" s="411">
        <f t="shared" si="508"/>
        <v>-30.656059687835523</v>
      </c>
      <c r="AG1680" s="366">
        <v>44375.986659453374</v>
      </c>
      <c r="AH1680" s="366">
        <v>46212.132320037359</v>
      </c>
      <c r="AI1680" s="366">
        <v>46332.164409795412</v>
      </c>
      <c r="AJ1680" s="366">
        <v>46098.159784686439</v>
      </c>
      <c r="AK1680" s="366">
        <v>44395.128149917575</v>
      </c>
      <c r="AL1680" s="366">
        <v>43270.863774012338</v>
      </c>
      <c r="AM1680" s="366">
        <v>43572.854395537754</v>
      </c>
      <c r="AN1680" s="366">
        <v>42621.337636838944</v>
      </c>
      <c r="AO1680" s="366">
        <v>43703.022855964504</v>
      </c>
      <c r="AP1680" s="366">
        <v>44086</v>
      </c>
      <c r="AQ1680" s="366">
        <v>43600.174184086703</v>
      </c>
      <c r="AR1680" s="366">
        <v>43594.519769981773</v>
      </c>
      <c r="AS1680" s="411">
        <f t="shared" si="509"/>
        <v>531862.34394031216</v>
      </c>
      <c r="AT1680" s="411">
        <f t="shared" si="510"/>
        <v>312851.7135451971</v>
      </c>
      <c r="AU1680" s="411">
        <f t="shared" si="511"/>
        <v>75673.930135952949</v>
      </c>
      <c r="AV1680" s="411">
        <f t="shared" si="512"/>
        <v>143336.70025916211</v>
      </c>
      <c r="AW1680" s="366">
        <v>0</v>
      </c>
      <c r="AX1680" s="366">
        <v>0</v>
      </c>
      <c r="AY1680" s="366">
        <v>0</v>
      </c>
      <c r="AZ1680" s="366">
        <v>0</v>
      </c>
      <c r="BA1680" s="366">
        <v>0</v>
      </c>
      <c r="BB1680" s="366">
        <v>0</v>
      </c>
      <c r="BC1680" s="366">
        <v>0</v>
      </c>
      <c r="BD1680" s="366">
        <v>0</v>
      </c>
      <c r="BE1680" s="366">
        <v>0</v>
      </c>
      <c r="BF1680" s="366">
        <v>0</v>
      </c>
      <c r="BG1680" s="366">
        <v>0</v>
      </c>
      <c r="BH1680" s="366">
        <v>0</v>
      </c>
      <c r="BI1680" s="411">
        <f t="shared" si="513"/>
        <v>0</v>
      </c>
      <c r="BJ1680" s="366">
        <v>44375.986659453374</v>
      </c>
      <c r="BK1680" s="366">
        <v>46212.132320037359</v>
      </c>
      <c r="BL1680" s="366">
        <v>46332.164409795412</v>
      </c>
      <c r="BM1680" s="366">
        <v>46098.159784686439</v>
      </c>
      <c r="BN1680" s="366">
        <v>44395.128149917575</v>
      </c>
      <c r="BO1680" s="366">
        <v>43270.863774012338</v>
      </c>
      <c r="BP1680" s="366">
        <v>43572.854395537754</v>
      </c>
      <c r="BQ1680" s="366">
        <v>42621.337636838944</v>
      </c>
      <c r="BR1680" s="366">
        <v>43703.022855964504</v>
      </c>
      <c r="BS1680" s="366">
        <v>44086</v>
      </c>
      <c r="BT1680" s="366">
        <v>43600.174184086703</v>
      </c>
      <c r="BU1680" s="366">
        <v>43594.519769981773</v>
      </c>
      <c r="BV1680" s="411">
        <f t="shared" si="514"/>
        <v>531862.34394031216</v>
      </c>
      <c r="BW1680" s="366">
        <v>0</v>
      </c>
      <c r="BX1680" s="366">
        <v>0</v>
      </c>
      <c r="BY1680" s="366">
        <v>0</v>
      </c>
      <c r="BZ1680" s="366">
        <v>0</v>
      </c>
      <c r="CA1680" s="366">
        <v>0</v>
      </c>
      <c r="CB1680" s="366">
        <v>0</v>
      </c>
      <c r="CC1680" s="366">
        <v>0</v>
      </c>
      <c r="CD1680" s="366">
        <v>0</v>
      </c>
      <c r="CE1680" s="366">
        <v>0</v>
      </c>
      <c r="CF1680" s="366">
        <v>0</v>
      </c>
      <c r="CG1680" s="366">
        <v>0</v>
      </c>
      <c r="CH1680" s="366">
        <v>0</v>
      </c>
      <c r="CI1680" s="411">
        <f t="shared" si="515"/>
        <v>0</v>
      </c>
      <c r="CJ1680" s="366">
        <v>44375.986659453374</v>
      </c>
      <c r="CK1680" s="366">
        <v>46212.132320037359</v>
      </c>
      <c r="CL1680" s="366">
        <v>46332.164409795412</v>
      </c>
      <c r="CM1680" s="366">
        <v>46098.159784686439</v>
      </c>
      <c r="CN1680" s="366">
        <v>44395.128149917575</v>
      </c>
      <c r="CO1680" s="366">
        <v>43270.863774012338</v>
      </c>
      <c r="CP1680" s="366">
        <v>43572.854395537754</v>
      </c>
      <c r="CQ1680" s="366">
        <v>42621.337636838944</v>
      </c>
      <c r="CR1680" s="366">
        <v>43703.022855964504</v>
      </c>
      <c r="CS1680" s="366">
        <v>44086</v>
      </c>
      <c r="CT1680" s="366">
        <v>43600.174184086703</v>
      </c>
      <c r="CU1680" s="366">
        <v>43594.519769981773</v>
      </c>
      <c r="CV1680" s="411">
        <f t="shared" si="516"/>
        <v>531862.34394031216</v>
      </c>
      <c r="CW1680" s="366">
        <v>1092.5657795020268</v>
      </c>
      <c r="CX1680" s="366">
        <v>-1444.1291350011672</v>
      </c>
      <c r="CY1680" s="366">
        <v>0</v>
      </c>
      <c r="CZ1680" s="366">
        <v>0</v>
      </c>
      <c r="DA1680" s="366">
        <v>0</v>
      </c>
      <c r="DB1680" s="366">
        <v>0</v>
      </c>
      <c r="DC1680" s="366">
        <v>0</v>
      </c>
      <c r="DD1680" s="366">
        <v>0</v>
      </c>
      <c r="DE1680" s="366">
        <v>0</v>
      </c>
      <c r="DF1680" s="366">
        <v>0</v>
      </c>
      <c r="DG1680" s="366">
        <v>0</v>
      </c>
      <c r="DH1680" s="366">
        <v>0</v>
      </c>
      <c r="DI1680" s="411">
        <f t="shared" si="517"/>
        <v>-351.56335549914047</v>
      </c>
      <c r="DJ1680" s="366">
        <v>45468.552438955398</v>
      </c>
      <c r="DK1680" s="366">
        <v>44768.003185036192</v>
      </c>
      <c r="DL1680" s="366">
        <v>46332.164409795412</v>
      </c>
      <c r="DM1680" s="366">
        <v>46098.159784686439</v>
      </c>
      <c r="DN1680" s="366">
        <v>44395.128149917575</v>
      </c>
      <c r="DO1680" s="366">
        <v>43270.863774012338</v>
      </c>
      <c r="DP1680" s="366">
        <v>43572.854395537754</v>
      </c>
      <c r="DQ1680" s="366">
        <v>42621.337636838944</v>
      </c>
      <c r="DR1680" s="366">
        <v>43703.022855964504</v>
      </c>
      <c r="DS1680" s="366">
        <v>44086</v>
      </c>
      <c r="DT1680" s="366">
        <v>43600.174184086703</v>
      </c>
      <c r="DU1680" s="366">
        <v>43594.519769981773</v>
      </c>
      <c r="DV1680" s="411">
        <f t="shared" si="518"/>
        <v>531510.78058481298</v>
      </c>
      <c r="DW1680" s="366">
        <v>45468.552438955398</v>
      </c>
      <c r="DX1680" s="366">
        <v>44768.003185036192</v>
      </c>
      <c r="DY1680" s="366">
        <v>46332.164409795412</v>
      </c>
      <c r="DZ1680" s="366">
        <v>46098.159784686439</v>
      </c>
      <c r="EA1680" s="366">
        <v>44395.128149917575</v>
      </c>
      <c r="EB1680" s="366">
        <v>43270.863774012338</v>
      </c>
      <c r="EC1680" s="366">
        <v>43572.854395537754</v>
      </c>
      <c r="ED1680" s="366">
        <v>42621.337636838944</v>
      </c>
      <c r="EE1680" s="366">
        <v>43703.022855964504</v>
      </c>
      <c r="EF1680" s="366">
        <v>44086</v>
      </c>
      <c r="EG1680" s="366">
        <v>43600.174184086703</v>
      </c>
      <c r="EH1680" s="366">
        <v>43594.519769981773</v>
      </c>
      <c r="EI1680" s="411">
        <f t="shared" si="519"/>
        <v>531510.78058481298</v>
      </c>
      <c r="EK1680" s="411">
        <f t="shared" si="520"/>
        <v>531510.78058481298</v>
      </c>
      <c r="EL1680" s="7">
        <f t="shared" si="521"/>
        <v>0</v>
      </c>
    </row>
    <row r="1681" spans="1:142">
      <c r="A1681" s="365" t="str">
        <f t="shared" si="506"/>
        <v xml:space="preserve"> 358</v>
      </c>
      <c r="B1681" s="366" t="s">
        <v>1011</v>
      </c>
      <c r="C1681" s="366" t="s">
        <v>1170</v>
      </c>
      <c r="D1681" s="366">
        <v>18493620</v>
      </c>
      <c r="E1681" s="366">
        <v>19484600</v>
      </c>
      <c r="F1681" s="366">
        <v>19901150</v>
      </c>
      <c r="G1681" s="366">
        <v>19916070</v>
      </c>
      <c r="H1681" s="366">
        <v>19022720</v>
      </c>
      <c r="I1681" s="366">
        <v>19033960</v>
      </c>
      <c r="J1681" s="366">
        <v>19457460</v>
      </c>
      <c r="K1681" s="366">
        <v>18900870</v>
      </c>
      <c r="L1681" s="366">
        <v>18185100</v>
      </c>
      <c r="M1681" s="366">
        <v>17836380</v>
      </c>
      <c r="N1681" s="366">
        <v>18485420</v>
      </c>
      <c r="O1681" s="366">
        <v>19195870</v>
      </c>
      <c r="P1681" s="411">
        <f t="shared" si="507"/>
        <v>227913220</v>
      </c>
      <c r="Q1681" s="411">
        <f t="shared" si="522"/>
        <v>134681920</v>
      </c>
      <c r="R1681" s="411">
        <f t="shared" si="523"/>
        <v>32697050.68965517</v>
      </c>
      <c r="S1681" s="411">
        <f t="shared" si="524"/>
        <v>60534249.31034483</v>
      </c>
      <c r="T1681" s="366">
        <v>-107316.99999999857</v>
      </c>
      <c r="U1681" s="366">
        <v>107316.99999999942</v>
      </c>
      <c r="V1681" s="366">
        <v>-66711.999999999476</v>
      </c>
      <c r="W1681" s="366">
        <v>-1227.0000000000582</v>
      </c>
      <c r="X1681" s="366">
        <v>-70383.999999999942</v>
      </c>
      <c r="Y1681" s="366">
        <v>36519.999999998079</v>
      </c>
      <c r="Z1681" s="366">
        <v>-26821.000000000873</v>
      </c>
      <c r="AA1681" s="366">
        <v>143583.00000000012</v>
      </c>
      <c r="AB1681" s="366">
        <v>-14957.999999998894</v>
      </c>
      <c r="AC1681" s="366">
        <v>0</v>
      </c>
      <c r="AD1681" s="366">
        <v>-1197.9999999995343</v>
      </c>
      <c r="AE1681" s="366">
        <v>-2852.9999999997672</v>
      </c>
      <c r="AF1681" s="411">
        <f t="shared" si="508"/>
        <v>-4049.9999999995052</v>
      </c>
      <c r="AG1681" s="366">
        <v>18386303</v>
      </c>
      <c r="AH1681" s="366">
        <v>19591916.999999996</v>
      </c>
      <c r="AI1681" s="366">
        <v>19834438</v>
      </c>
      <c r="AJ1681" s="366">
        <v>19914843</v>
      </c>
      <c r="AK1681" s="366">
        <v>18952336.000000004</v>
      </c>
      <c r="AL1681" s="366">
        <v>19070479.999999996</v>
      </c>
      <c r="AM1681" s="366">
        <v>19430639</v>
      </c>
      <c r="AN1681" s="366">
        <v>19044453</v>
      </c>
      <c r="AO1681" s="366">
        <v>18170142</v>
      </c>
      <c r="AP1681" s="366">
        <v>17836380</v>
      </c>
      <c r="AQ1681" s="366">
        <v>18484222.000000004</v>
      </c>
      <c r="AR1681" s="366">
        <v>19193017</v>
      </c>
      <c r="AS1681" s="411">
        <f t="shared" si="509"/>
        <v>227909170</v>
      </c>
      <c r="AT1681" s="411">
        <f t="shared" si="510"/>
        <v>134554161.19354838</v>
      </c>
      <c r="AU1681" s="411">
        <f t="shared" si="511"/>
        <v>32828936.84093437</v>
      </c>
      <c r="AV1681" s="411">
        <f t="shared" si="512"/>
        <v>60526071.965517238</v>
      </c>
      <c r="AW1681" s="366">
        <v>0</v>
      </c>
      <c r="AX1681" s="366">
        <v>0</v>
      </c>
      <c r="AY1681" s="366">
        <v>0</v>
      </c>
      <c r="AZ1681" s="366">
        <v>0</v>
      </c>
      <c r="BA1681" s="366">
        <v>0</v>
      </c>
      <c r="BB1681" s="366">
        <v>0</v>
      </c>
      <c r="BC1681" s="366">
        <v>0</v>
      </c>
      <c r="BD1681" s="366">
        <v>0</v>
      </c>
      <c r="BE1681" s="366">
        <v>0</v>
      </c>
      <c r="BF1681" s="366">
        <v>0</v>
      </c>
      <c r="BG1681" s="366">
        <v>0</v>
      </c>
      <c r="BH1681" s="366">
        <v>0</v>
      </c>
      <c r="BI1681" s="411">
        <f t="shared" si="513"/>
        <v>0</v>
      </c>
      <c r="BJ1681" s="366">
        <v>18386303</v>
      </c>
      <c r="BK1681" s="366">
        <v>19591916.999999996</v>
      </c>
      <c r="BL1681" s="366">
        <v>19834438</v>
      </c>
      <c r="BM1681" s="366">
        <v>19914843</v>
      </c>
      <c r="BN1681" s="366">
        <v>18952336.000000004</v>
      </c>
      <c r="BO1681" s="366">
        <v>19070479.999999996</v>
      </c>
      <c r="BP1681" s="366">
        <v>19430639</v>
      </c>
      <c r="BQ1681" s="366">
        <v>19044453</v>
      </c>
      <c r="BR1681" s="366">
        <v>18170142</v>
      </c>
      <c r="BS1681" s="366">
        <v>17836380</v>
      </c>
      <c r="BT1681" s="366">
        <v>18484222.000000004</v>
      </c>
      <c r="BU1681" s="366">
        <v>19193017</v>
      </c>
      <c r="BV1681" s="411">
        <f t="shared" si="514"/>
        <v>227909170</v>
      </c>
      <c r="BW1681" s="366">
        <v>0</v>
      </c>
      <c r="BX1681" s="366">
        <v>0</v>
      </c>
      <c r="BY1681" s="366">
        <v>0</v>
      </c>
      <c r="BZ1681" s="366">
        <v>0</v>
      </c>
      <c r="CA1681" s="366">
        <v>0</v>
      </c>
      <c r="CB1681" s="366">
        <v>0</v>
      </c>
      <c r="CC1681" s="366">
        <v>0</v>
      </c>
      <c r="CD1681" s="366">
        <v>0</v>
      </c>
      <c r="CE1681" s="366">
        <v>0</v>
      </c>
      <c r="CF1681" s="366">
        <v>0</v>
      </c>
      <c r="CG1681" s="366">
        <v>0</v>
      </c>
      <c r="CH1681" s="366">
        <v>0</v>
      </c>
      <c r="CI1681" s="411">
        <f t="shared" si="515"/>
        <v>0</v>
      </c>
      <c r="CJ1681" s="366">
        <v>18386303</v>
      </c>
      <c r="CK1681" s="366">
        <v>19591916.999999996</v>
      </c>
      <c r="CL1681" s="366">
        <v>19834438</v>
      </c>
      <c r="CM1681" s="366">
        <v>19914843</v>
      </c>
      <c r="CN1681" s="366">
        <v>18952336.000000004</v>
      </c>
      <c r="CO1681" s="366">
        <v>19070479.999999996</v>
      </c>
      <c r="CP1681" s="366">
        <v>19430639</v>
      </c>
      <c r="CQ1681" s="366">
        <v>19044453</v>
      </c>
      <c r="CR1681" s="366">
        <v>18170142</v>
      </c>
      <c r="CS1681" s="366">
        <v>17836380</v>
      </c>
      <c r="CT1681" s="366">
        <v>18484222.000000004</v>
      </c>
      <c r="CU1681" s="366">
        <v>19193017</v>
      </c>
      <c r="CV1681" s="411">
        <f t="shared" si="516"/>
        <v>227909170</v>
      </c>
      <c r="CW1681" s="366">
        <v>243327.74690103935</v>
      </c>
      <c r="CX1681" s="366">
        <v>-612247.40625000035</v>
      </c>
      <c r="CY1681" s="366">
        <v>0</v>
      </c>
      <c r="CZ1681" s="366">
        <v>0</v>
      </c>
      <c r="DA1681" s="366">
        <v>0</v>
      </c>
      <c r="DB1681" s="366">
        <v>0</v>
      </c>
      <c r="DC1681" s="366">
        <v>0</v>
      </c>
      <c r="DD1681" s="366">
        <v>0</v>
      </c>
      <c r="DE1681" s="366">
        <v>0</v>
      </c>
      <c r="DF1681" s="366">
        <v>0</v>
      </c>
      <c r="DG1681" s="366">
        <v>0</v>
      </c>
      <c r="DH1681" s="366">
        <v>0</v>
      </c>
      <c r="DI1681" s="411">
        <f t="shared" si="517"/>
        <v>-368919.65934896097</v>
      </c>
      <c r="DJ1681" s="366">
        <v>18629630.746901043</v>
      </c>
      <c r="DK1681" s="366">
        <v>18979669.593749996</v>
      </c>
      <c r="DL1681" s="366">
        <v>19834438</v>
      </c>
      <c r="DM1681" s="366">
        <v>19914843</v>
      </c>
      <c r="DN1681" s="366">
        <v>18952336.000000004</v>
      </c>
      <c r="DO1681" s="366">
        <v>19070479.999999996</v>
      </c>
      <c r="DP1681" s="366">
        <v>19430639</v>
      </c>
      <c r="DQ1681" s="366">
        <v>19044453</v>
      </c>
      <c r="DR1681" s="366">
        <v>18170142</v>
      </c>
      <c r="DS1681" s="366">
        <v>17836380</v>
      </c>
      <c r="DT1681" s="366">
        <v>18484222.000000004</v>
      </c>
      <c r="DU1681" s="366">
        <v>19193017</v>
      </c>
      <c r="DV1681" s="411">
        <f t="shared" si="518"/>
        <v>227540250.34065104</v>
      </c>
      <c r="DW1681" s="366">
        <v>18629630.746901043</v>
      </c>
      <c r="DX1681" s="366">
        <v>18979669.593749996</v>
      </c>
      <c r="DY1681" s="366">
        <v>19834438</v>
      </c>
      <c r="DZ1681" s="366">
        <v>19914843</v>
      </c>
      <c r="EA1681" s="366">
        <v>18952336.000000004</v>
      </c>
      <c r="EB1681" s="366">
        <v>19070479.999999996</v>
      </c>
      <c r="EC1681" s="366">
        <v>19430639</v>
      </c>
      <c r="ED1681" s="366">
        <v>19044453</v>
      </c>
      <c r="EE1681" s="366">
        <v>18170142</v>
      </c>
      <c r="EF1681" s="366">
        <v>17836380</v>
      </c>
      <c r="EG1681" s="366">
        <v>18484222.000000004</v>
      </c>
      <c r="EH1681" s="366">
        <v>19193017</v>
      </c>
      <c r="EI1681" s="411">
        <f t="shared" si="519"/>
        <v>227540250.34065104</v>
      </c>
      <c r="EK1681" s="411">
        <f t="shared" si="520"/>
        <v>227540250.34065104</v>
      </c>
      <c r="EL1681" s="7">
        <f t="shared" si="521"/>
        <v>0</v>
      </c>
    </row>
    <row r="1682" spans="1:142">
      <c r="A1682" s="365" t="str">
        <f t="shared" si="506"/>
        <v xml:space="preserve"> 358</v>
      </c>
      <c r="B1682" s="366" t="s">
        <v>1011</v>
      </c>
      <c r="C1682" s="366" t="s">
        <v>1171</v>
      </c>
      <c r="D1682" s="366">
        <v>18496771</v>
      </c>
      <c r="E1682" s="366">
        <v>19488740</v>
      </c>
      <c r="F1682" s="366">
        <v>19904834</v>
      </c>
      <c r="G1682" s="366">
        <v>19919317</v>
      </c>
      <c r="H1682" s="366">
        <v>19025919</v>
      </c>
      <c r="I1682" s="366">
        <v>19037054</v>
      </c>
      <c r="J1682" s="366">
        <v>19460134</v>
      </c>
      <c r="K1682" s="366">
        <v>18903865</v>
      </c>
      <c r="L1682" s="366">
        <v>18187356</v>
      </c>
      <c r="M1682" s="366">
        <v>17839145</v>
      </c>
      <c r="N1682" s="366">
        <v>18487923</v>
      </c>
      <c r="O1682" s="366">
        <v>19199081</v>
      </c>
      <c r="P1682" s="411">
        <f t="shared" si="507"/>
        <v>227950139</v>
      </c>
      <c r="Q1682" s="411">
        <f t="shared" si="522"/>
        <v>134705022.74193549</v>
      </c>
      <c r="R1682" s="411">
        <f t="shared" si="523"/>
        <v>32701765.602892101</v>
      </c>
      <c r="S1682" s="411">
        <f t="shared" si="524"/>
        <v>60543350.655172415</v>
      </c>
      <c r="T1682" s="366">
        <v>-107335.2850013666</v>
      </c>
      <c r="U1682" s="366">
        <v>107339.80223253171</v>
      </c>
      <c r="V1682" s="366">
        <v>-66724.349387245893</v>
      </c>
      <c r="W1682" s="366">
        <v>-1227.2000429301406</v>
      </c>
      <c r="X1682" s="366">
        <v>-70395.836289237195</v>
      </c>
      <c r="Y1682" s="366">
        <v>36525.936383178399</v>
      </c>
      <c r="Z1682" s="366">
        <v>-26824.685956646863</v>
      </c>
      <c r="AA1682" s="366">
        <v>143605.75192014978</v>
      </c>
      <c r="AB1682" s="366">
        <v>-14959.855653693376</v>
      </c>
      <c r="AC1682" s="366">
        <v>0</v>
      </c>
      <c r="AD1682" s="366">
        <v>-1198.162214003969</v>
      </c>
      <c r="AE1682" s="366">
        <v>-2853.4772371867439</v>
      </c>
      <c r="AF1682" s="411">
        <f t="shared" si="508"/>
        <v>-4047.3612464508915</v>
      </c>
      <c r="AG1682" s="366">
        <v>18389435.714998633</v>
      </c>
      <c r="AH1682" s="366">
        <v>19596079.802232534</v>
      </c>
      <c r="AI1682" s="366">
        <v>19838109.650612757</v>
      </c>
      <c r="AJ1682" s="366">
        <v>19918089.79995707</v>
      </c>
      <c r="AK1682" s="366">
        <v>18955523.163710762</v>
      </c>
      <c r="AL1682" s="366">
        <v>19073579.936383177</v>
      </c>
      <c r="AM1682" s="366">
        <v>19433309.314043354</v>
      </c>
      <c r="AN1682" s="366">
        <v>19047470.751920149</v>
      </c>
      <c r="AO1682" s="366">
        <v>18172396.144346304</v>
      </c>
      <c r="AP1682" s="366">
        <v>17839145</v>
      </c>
      <c r="AQ1682" s="366">
        <v>18486724.837785996</v>
      </c>
      <c r="AR1682" s="366">
        <v>19196227.522762813</v>
      </c>
      <c r="AS1682" s="411">
        <f t="shared" si="509"/>
        <v>227946091.63875353</v>
      </c>
      <c r="AT1682" s="411">
        <f t="shared" si="510"/>
        <v>134577246.43632397</v>
      </c>
      <c r="AU1682" s="411">
        <f t="shared" si="511"/>
        <v>32833673.043440394</v>
      </c>
      <c r="AV1682" s="411">
        <f t="shared" si="512"/>
        <v>60535172.158989169</v>
      </c>
      <c r="AW1682" s="366">
        <v>0</v>
      </c>
      <c r="AX1682" s="366">
        <v>0</v>
      </c>
      <c r="AY1682" s="366">
        <v>0</v>
      </c>
      <c r="AZ1682" s="366">
        <v>0</v>
      </c>
      <c r="BA1682" s="366">
        <v>0</v>
      </c>
      <c r="BB1682" s="366">
        <v>0</v>
      </c>
      <c r="BC1682" s="366">
        <v>0</v>
      </c>
      <c r="BD1682" s="366">
        <v>0</v>
      </c>
      <c r="BE1682" s="366">
        <v>0</v>
      </c>
      <c r="BF1682" s="366">
        <v>0</v>
      </c>
      <c r="BG1682" s="366">
        <v>0</v>
      </c>
      <c r="BH1682" s="366">
        <v>0</v>
      </c>
      <c r="BI1682" s="411">
        <f t="shared" si="513"/>
        <v>0</v>
      </c>
      <c r="BJ1682" s="366">
        <v>18389435.714998633</v>
      </c>
      <c r="BK1682" s="366">
        <v>19596079.802232534</v>
      </c>
      <c r="BL1682" s="366">
        <v>19838109.650612757</v>
      </c>
      <c r="BM1682" s="366">
        <v>19918089.79995707</v>
      </c>
      <c r="BN1682" s="366">
        <v>18955523.163710762</v>
      </c>
      <c r="BO1682" s="366">
        <v>19073579.936383177</v>
      </c>
      <c r="BP1682" s="366">
        <v>19433309.314043354</v>
      </c>
      <c r="BQ1682" s="366">
        <v>19047470.751920149</v>
      </c>
      <c r="BR1682" s="366">
        <v>18172396.144346304</v>
      </c>
      <c r="BS1682" s="366">
        <v>17839145</v>
      </c>
      <c r="BT1682" s="366">
        <v>18486724.837785996</v>
      </c>
      <c r="BU1682" s="366">
        <v>19196227.522762813</v>
      </c>
      <c r="BV1682" s="411">
        <f t="shared" si="514"/>
        <v>227946091.63875353</v>
      </c>
      <c r="BW1682" s="366">
        <v>0</v>
      </c>
      <c r="BX1682" s="366">
        <v>0</v>
      </c>
      <c r="BY1682" s="366">
        <v>0</v>
      </c>
      <c r="BZ1682" s="366">
        <v>0</v>
      </c>
      <c r="CA1682" s="366">
        <v>0</v>
      </c>
      <c r="CB1682" s="366">
        <v>0</v>
      </c>
      <c r="CC1682" s="366">
        <v>0</v>
      </c>
      <c r="CD1682" s="366">
        <v>0</v>
      </c>
      <c r="CE1682" s="366">
        <v>0</v>
      </c>
      <c r="CF1682" s="366">
        <v>0</v>
      </c>
      <c r="CG1682" s="366">
        <v>0</v>
      </c>
      <c r="CH1682" s="366">
        <v>0</v>
      </c>
      <c r="CI1682" s="411">
        <f t="shared" si="515"/>
        <v>0</v>
      </c>
      <c r="CJ1682" s="366">
        <v>18389435.714998633</v>
      </c>
      <c r="CK1682" s="366">
        <v>19596079.802232534</v>
      </c>
      <c r="CL1682" s="366">
        <v>19838109.650612757</v>
      </c>
      <c r="CM1682" s="366">
        <v>19918089.79995707</v>
      </c>
      <c r="CN1682" s="366">
        <v>18955523.163710762</v>
      </c>
      <c r="CO1682" s="366">
        <v>19073579.936383177</v>
      </c>
      <c r="CP1682" s="366">
        <v>19433309.314043354</v>
      </c>
      <c r="CQ1682" s="366">
        <v>19047470.751920149</v>
      </c>
      <c r="CR1682" s="366">
        <v>18172396.144346304</v>
      </c>
      <c r="CS1682" s="366">
        <v>17839145</v>
      </c>
      <c r="CT1682" s="366">
        <v>18486724.837785996</v>
      </c>
      <c r="CU1682" s="366">
        <v>19196227.522762813</v>
      </c>
      <c r="CV1682" s="411">
        <f t="shared" si="516"/>
        <v>227946091.63875353</v>
      </c>
      <c r="CW1682" s="366">
        <v>243536.59456761481</v>
      </c>
      <c r="CX1682" s="366">
        <v>-612377.49381976703</v>
      </c>
      <c r="CY1682" s="366">
        <v>0</v>
      </c>
      <c r="CZ1682" s="366">
        <v>0</v>
      </c>
      <c r="DA1682" s="366">
        <v>0</v>
      </c>
      <c r="DB1682" s="366">
        <v>0</v>
      </c>
      <c r="DC1682" s="366">
        <v>0</v>
      </c>
      <c r="DD1682" s="366">
        <v>0</v>
      </c>
      <c r="DE1682" s="366">
        <v>0</v>
      </c>
      <c r="DF1682" s="366">
        <v>0</v>
      </c>
      <c r="DG1682" s="366">
        <v>0</v>
      </c>
      <c r="DH1682" s="366">
        <v>0</v>
      </c>
      <c r="DI1682" s="411">
        <f t="shared" si="517"/>
        <v>-368840.89925215219</v>
      </c>
      <c r="DJ1682" s="366">
        <v>18632972.309566248</v>
      </c>
      <c r="DK1682" s="366">
        <v>18983702.308412764</v>
      </c>
      <c r="DL1682" s="366">
        <v>19838109.650612757</v>
      </c>
      <c r="DM1682" s="366">
        <v>19918089.79995707</v>
      </c>
      <c r="DN1682" s="366">
        <v>18955523.163710762</v>
      </c>
      <c r="DO1682" s="366">
        <v>19073579.936383177</v>
      </c>
      <c r="DP1682" s="366">
        <v>19433309.314043354</v>
      </c>
      <c r="DQ1682" s="366">
        <v>19047470.751920149</v>
      </c>
      <c r="DR1682" s="366">
        <v>18172396.144346304</v>
      </c>
      <c r="DS1682" s="366">
        <v>17839145</v>
      </c>
      <c r="DT1682" s="366">
        <v>18486724.837785996</v>
      </c>
      <c r="DU1682" s="366">
        <v>19196227.522762813</v>
      </c>
      <c r="DV1682" s="411">
        <f t="shared" si="518"/>
        <v>227577250.73950136</v>
      </c>
      <c r="DW1682" s="366">
        <v>18632972.309566248</v>
      </c>
      <c r="DX1682" s="366">
        <v>18983702.308412764</v>
      </c>
      <c r="DY1682" s="366">
        <v>19838109.650612757</v>
      </c>
      <c r="DZ1682" s="366">
        <v>19918089.79995707</v>
      </c>
      <c r="EA1682" s="366">
        <v>18955523.163710762</v>
      </c>
      <c r="EB1682" s="366">
        <v>19073579.936383177</v>
      </c>
      <c r="EC1682" s="366">
        <v>19433309.314043354</v>
      </c>
      <c r="ED1682" s="366">
        <v>19047470.751920149</v>
      </c>
      <c r="EE1682" s="366">
        <v>18172396.144346304</v>
      </c>
      <c r="EF1682" s="366">
        <v>17839145</v>
      </c>
      <c r="EG1682" s="366">
        <v>18486724.837785996</v>
      </c>
      <c r="EH1682" s="366">
        <v>19196227.522762813</v>
      </c>
      <c r="EI1682" s="411">
        <f t="shared" si="519"/>
        <v>227577250.73950136</v>
      </c>
      <c r="EK1682" s="411">
        <f t="shared" si="520"/>
        <v>227577250.73950142</v>
      </c>
      <c r="EL1682" s="7">
        <f t="shared" si="521"/>
        <v>0</v>
      </c>
    </row>
    <row r="1683" spans="1:142">
      <c r="A1683" s="365" t="str">
        <f t="shared" si="506"/>
        <v xml:space="preserve"> 358</v>
      </c>
      <c r="B1683" s="366" t="s">
        <v>1011</v>
      </c>
      <c r="C1683" s="366" t="s">
        <v>1172</v>
      </c>
      <c r="D1683" s="366">
        <v>18496771</v>
      </c>
      <c r="E1683" s="366">
        <v>19488740</v>
      </c>
      <c r="F1683" s="366">
        <v>19904834</v>
      </c>
      <c r="G1683" s="366">
        <v>19919317</v>
      </c>
      <c r="H1683" s="366">
        <v>19025919</v>
      </c>
      <c r="I1683" s="366">
        <v>19037054</v>
      </c>
      <c r="J1683" s="366">
        <v>19460134</v>
      </c>
      <c r="K1683" s="366">
        <v>18903865</v>
      </c>
      <c r="L1683" s="366">
        <v>18187356</v>
      </c>
      <c r="M1683" s="366">
        <v>17839145</v>
      </c>
      <c r="N1683" s="366">
        <v>18487923</v>
      </c>
      <c r="O1683" s="366">
        <v>19199081</v>
      </c>
      <c r="P1683" s="411">
        <f t="shared" si="507"/>
        <v>227950139</v>
      </c>
      <c r="Q1683" s="411">
        <f t="shared" si="522"/>
        <v>134705022.74193549</v>
      </c>
      <c r="R1683" s="411">
        <f t="shared" si="523"/>
        <v>32701765.602892101</v>
      </c>
      <c r="S1683" s="411">
        <f t="shared" si="524"/>
        <v>60543350.655172415</v>
      </c>
      <c r="T1683" s="366">
        <v>-107335.2850013666</v>
      </c>
      <c r="U1683" s="366">
        <v>107339.80223253171</v>
      </c>
      <c r="V1683" s="366">
        <v>-66724.349387245893</v>
      </c>
      <c r="W1683" s="366">
        <v>-1227.2000429301406</v>
      </c>
      <c r="X1683" s="366">
        <v>-70395.836289237195</v>
      </c>
      <c r="Y1683" s="366">
        <v>36525.936383178399</v>
      </c>
      <c r="Z1683" s="366">
        <v>-26824.685956646863</v>
      </c>
      <c r="AA1683" s="366">
        <v>143605.75192014978</v>
      </c>
      <c r="AB1683" s="366">
        <v>-14959.855653693376</v>
      </c>
      <c r="AC1683" s="366">
        <v>0</v>
      </c>
      <c r="AD1683" s="366">
        <v>-1198.162214003969</v>
      </c>
      <c r="AE1683" s="366">
        <v>-2853.4772371867439</v>
      </c>
      <c r="AF1683" s="411">
        <f t="shared" si="508"/>
        <v>-4047.3612464508915</v>
      </c>
      <c r="AG1683" s="366">
        <v>18389435.714998633</v>
      </c>
      <c r="AH1683" s="366">
        <v>19596079.80223253</v>
      </c>
      <c r="AI1683" s="366">
        <v>19838109.650612753</v>
      </c>
      <c r="AJ1683" s="366">
        <v>19918089.799957067</v>
      </c>
      <c r="AK1683" s="366">
        <v>18955523.163710762</v>
      </c>
      <c r="AL1683" s="366">
        <v>19073579.93638318</v>
      </c>
      <c r="AM1683" s="366">
        <v>19433309.314043354</v>
      </c>
      <c r="AN1683" s="366">
        <v>19047470.751920149</v>
      </c>
      <c r="AO1683" s="366">
        <v>18172396.144346304</v>
      </c>
      <c r="AP1683" s="366">
        <v>17839145</v>
      </c>
      <c r="AQ1683" s="366">
        <v>18486724.837785996</v>
      </c>
      <c r="AR1683" s="366">
        <v>19196227.522762813</v>
      </c>
      <c r="AS1683" s="517">
        <f t="shared" si="509"/>
        <v>227946091.63875353</v>
      </c>
      <c r="AT1683" s="517">
        <f t="shared" si="510"/>
        <v>134577246.436324</v>
      </c>
      <c r="AU1683" s="517">
        <f t="shared" si="511"/>
        <v>32833673.043440394</v>
      </c>
      <c r="AV1683" s="517">
        <f t="shared" si="512"/>
        <v>60535172.158989169</v>
      </c>
      <c r="AW1683" s="366">
        <v>0</v>
      </c>
      <c r="AX1683" s="366">
        <v>0</v>
      </c>
      <c r="AY1683" s="366">
        <v>0</v>
      </c>
      <c r="AZ1683" s="366">
        <v>0</v>
      </c>
      <c r="BA1683" s="366">
        <v>0</v>
      </c>
      <c r="BB1683" s="366">
        <v>0</v>
      </c>
      <c r="BC1683" s="366">
        <v>0</v>
      </c>
      <c r="BD1683" s="366">
        <v>0</v>
      </c>
      <c r="BE1683" s="366">
        <v>0</v>
      </c>
      <c r="BF1683" s="366">
        <v>0</v>
      </c>
      <c r="BG1683" s="366">
        <v>0</v>
      </c>
      <c r="BH1683" s="366">
        <v>0</v>
      </c>
      <c r="BI1683" s="411">
        <f t="shared" si="513"/>
        <v>0</v>
      </c>
      <c r="BJ1683" s="366">
        <v>18389435.714998633</v>
      </c>
      <c r="BK1683" s="366">
        <v>19596079.80223253</v>
      </c>
      <c r="BL1683" s="366">
        <v>19838109.650612753</v>
      </c>
      <c r="BM1683" s="366">
        <v>19918089.799957067</v>
      </c>
      <c r="BN1683" s="366">
        <v>18955523.163710762</v>
      </c>
      <c r="BO1683" s="366">
        <v>19073579.93638318</v>
      </c>
      <c r="BP1683" s="366">
        <v>19433309.314043354</v>
      </c>
      <c r="BQ1683" s="366">
        <v>19047470.751920149</v>
      </c>
      <c r="BR1683" s="366">
        <v>18172396.144346304</v>
      </c>
      <c r="BS1683" s="366">
        <v>17839145</v>
      </c>
      <c r="BT1683" s="366">
        <v>18486724.837785996</v>
      </c>
      <c r="BU1683" s="366">
        <v>19196227.522762813</v>
      </c>
      <c r="BV1683" s="411">
        <f t="shared" si="514"/>
        <v>227946091.63875353</v>
      </c>
      <c r="BW1683" s="366">
        <v>0</v>
      </c>
      <c r="BX1683" s="366">
        <v>0</v>
      </c>
      <c r="BY1683" s="366">
        <v>0</v>
      </c>
      <c r="BZ1683" s="366">
        <v>0</v>
      </c>
      <c r="CA1683" s="366">
        <v>0</v>
      </c>
      <c r="CB1683" s="366">
        <v>0</v>
      </c>
      <c r="CC1683" s="366">
        <v>0</v>
      </c>
      <c r="CD1683" s="366">
        <v>0</v>
      </c>
      <c r="CE1683" s="366">
        <v>0</v>
      </c>
      <c r="CF1683" s="366">
        <v>0</v>
      </c>
      <c r="CG1683" s="366">
        <v>0</v>
      </c>
      <c r="CH1683" s="366">
        <v>0</v>
      </c>
      <c r="CI1683" s="411">
        <f t="shared" si="515"/>
        <v>0</v>
      </c>
      <c r="CJ1683" s="366">
        <v>18389435.714998633</v>
      </c>
      <c r="CK1683" s="366">
        <v>19596079.80223253</v>
      </c>
      <c r="CL1683" s="366">
        <v>19838109.650612753</v>
      </c>
      <c r="CM1683" s="366">
        <v>19918089.799957067</v>
      </c>
      <c r="CN1683" s="366">
        <v>18955523.163710762</v>
      </c>
      <c r="CO1683" s="366">
        <v>19073579.93638318</v>
      </c>
      <c r="CP1683" s="366">
        <v>19433309.314043354</v>
      </c>
      <c r="CQ1683" s="366">
        <v>19047470.751920149</v>
      </c>
      <c r="CR1683" s="366">
        <v>18172396.144346304</v>
      </c>
      <c r="CS1683" s="366">
        <v>17839145</v>
      </c>
      <c r="CT1683" s="366">
        <v>18486724.837785996</v>
      </c>
      <c r="CU1683" s="366">
        <v>19196227.522762813</v>
      </c>
      <c r="CV1683" s="411">
        <f t="shared" si="516"/>
        <v>227946091.63875353</v>
      </c>
      <c r="CW1683" s="366">
        <v>243536.59456761481</v>
      </c>
      <c r="CX1683" s="366">
        <v>-612377.49381976703</v>
      </c>
      <c r="CY1683" s="366">
        <v>0</v>
      </c>
      <c r="CZ1683" s="366">
        <v>0</v>
      </c>
      <c r="DA1683" s="366">
        <v>0</v>
      </c>
      <c r="DB1683" s="366">
        <v>0</v>
      </c>
      <c r="DC1683" s="366">
        <v>0</v>
      </c>
      <c r="DD1683" s="366">
        <v>0</v>
      </c>
      <c r="DE1683" s="366">
        <v>0</v>
      </c>
      <c r="DF1683" s="366">
        <v>0</v>
      </c>
      <c r="DG1683" s="366">
        <v>0</v>
      </c>
      <c r="DH1683" s="366">
        <v>0</v>
      </c>
      <c r="DI1683" s="411">
        <f t="shared" si="517"/>
        <v>-368840.89925215219</v>
      </c>
      <c r="DJ1683" s="366">
        <v>18632972.309566248</v>
      </c>
      <c r="DK1683" s="366">
        <v>18983702.308412764</v>
      </c>
      <c r="DL1683" s="366">
        <v>19838109.650612753</v>
      </c>
      <c r="DM1683" s="366">
        <v>19918089.799957067</v>
      </c>
      <c r="DN1683" s="366">
        <v>18955523.163710762</v>
      </c>
      <c r="DO1683" s="366">
        <v>19073579.93638318</v>
      </c>
      <c r="DP1683" s="366">
        <v>19433309.314043354</v>
      </c>
      <c r="DQ1683" s="366">
        <v>19047470.751920149</v>
      </c>
      <c r="DR1683" s="366">
        <v>18172396.144346304</v>
      </c>
      <c r="DS1683" s="366">
        <v>17839145</v>
      </c>
      <c r="DT1683" s="366">
        <v>18486724.837785996</v>
      </c>
      <c r="DU1683" s="366">
        <v>19196227.522762813</v>
      </c>
      <c r="DV1683" s="411">
        <f t="shared" si="518"/>
        <v>227577250.73950136</v>
      </c>
      <c r="DW1683" s="366">
        <v>18632972.309566248</v>
      </c>
      <c r="DX1683" s="366">
        <v>18983702.308412764</v>
      </c>
      <c r="DY1683" s="366">
        <v>19838109.650612753</v>
      </c>
      <c r="DZ1683" s="366">
        <v>19918089.799957067</v>
      </c>
      <c r="EA1683" s="366">
        <v>18955523.163710762</v>
      </c>
      <c r="EB1683" s="366">
        <v>19073579.93638318</v>
      </c>
      <c r="EC1683" s="366">
        <v>19433309.314043354</v>
      </c>
      <c r="ED1683" s="366">
        <v>19047470.751920149</v>
      </c>
      <c r="EE1683" s="366">
        <v>18172396.144346304</v>
      </c>
      <c r="EF1683" s="366">
        <v>17839145</v>
      </c>
      <c r="EG1683" s="366">
        <v>18486724.837785996</v>
      </c>
      <c r="EH1683" s="366">
        <v>19196227.522762813</v>
      </c>
      <c r="EI1683" s="411">
        <f t="shared" si="519"/>
        <v>227577250.73950136</v>
      </c>
      <c r="EK1683" s="411">
        <f t="shared" si="520"/>
        <v>227577250.73950142</v>
      </c>
      <c r="EL1683" s="7">
        <f t="shared" si="521"/>
        <v>0</v>
      </c>
    </row>
    <row r="1684" spans="1:142">
      <c r="A1684" s="365" t="str">
        <f t="shared" si="506"/>
        <v xml:space="preserve"> 358</v>
      </c>
      <c r="B1684" s="366" t="s">
        <v>1011</v>
      </c>
      <c r="C1684" s="366" t="s">
        <v>1199</v>
      </c>
      <c r="D1684" s="366">
        <v>43553.240000000005</v>
      </c>
      <c r="E1684" s="366">
        <v>44661.760000000009</v>
      </c>
      <c r="F1684" s="366">
        <v>45161.14</v>
      </c>
      <c r="G1684" s="366">
        <v>44895.37</v>
      </c>
      <c r="H1684" s="366">
        <v>44144.700000000004</v>
      </c>
      <c r="I1684" s="366">
        <v>42291.51</v>
      </c>
      <c r="J1684" s="366">
        <v>42593.390000000007</v>
      </c>
      <c r="K1684" s="366">
        <v>40618.29</v>
      </c>
      <c r="L1684" s="366">
        <v>42501.799999999996</v>
      </c>
      <c r="M1684" s="366">
        <v>42859.41</v>
      </c>
      <c r="N1684" s="366">
        <v>42952.33</v>
      </c>
      <c r="O1684" s="366">
        <v>43109.040000000008</v>
      </c>
      <c r="P1684" s="411">
        <f t="shared" si="507"/>
        <v>519341.98</v>
      </c>
      <c r="Q1684" s="411">
        <f t="shared" si="522"/>
        <v>305927.12967741938</v>
      </c>
      <c r="R1684" s="411">
        <f t="shared" si="523"/>
        <v>72769.435839822021</v>
      </c>
      <c r="S1684" s="411">
        <f t="shared" si="524"/>
        <v>140645.41448275864</v>
      </c>
      <c r="T1684" s="366">
        <v>-252.73597365361297</v>
      </c>
      <c r="U1684" s="366">
        <v>245.98740019912827</v>
      </c>
      <c r="V1684" s="366">
        <v>-151.38773245164089</v>
      </c>
      <c r="W1684" s="366">
        <v>-2.7659382091939051</v>
      </c>
      <c r="X1684" s="366">
        <v>-163.33524147966239</v>
      </c>
      <c r="Y1684" s="366">
        <v>81.143700270459931</v>
      </c>
      <c r="Z1684" s="366">
        <v>-58.712561310160822</v>
      </c>
      <c r="AA1684" s="366">
        <v>308.56230073377401</v>
      </c>
      <c r="AB1684" s="366">
        <v>-34.959495653031354</v>
      </c>
      <c r="AC1684" s="366">
        <v>0</v>
      </c>
      <c r="AD1684" s="366">
        <v>-2.7836474010296115</v>
      </c>
      <c r="AE1684" s="366">
        <v>-6.4071121090084944</v>
      </c>
      <c r="AF1684" s="411">
        <f t="shared" si="508"/>
        <v>-37.394301063978219</v>
      </c>
      <c r="AG1684" s="366">
        <v>43300.504026346389</v>
      </c>
      <c r="AH1684" s="366">
        <v>44907.747400199129</v>
      </c>
      <c r="AI1684" s="366">
        <v>45009.752267548356</v>
      </c>
      <c r="AJ1684" s="366">
        <v>44892.604061790815</v>
      </c>
      <c r="AK1684" s="366">
        <v>43981.364758520343</v>
      </c>
      <c r="AL1684" s="366">
        <v>42372.653700270457</v>
      </c>
      <c r="AM1684" s="366">
        <v>42534.677438689847</v>
      </c>
      <c r="AN1684" s="366">
        <v>40926.852300733779</v>
      </c>
      <c r="AO1684" s="366">
        <v>42466.840504346968</v>
      </c>
      <c r="AP1684" s="366">
        <v>42859.41</v>
      </c>
      <c r="AQ1684" s="366">
        <v>42949.546352598969</v>
      </c>
      <c r="AR1684" s="366">
        <v>43102.632887890992</v>
      </c>
      <c r="AS1684" s="411">
        <f t="shared" si="509"/>
        <v>519304.58569893613</v>
      </c>
      <c r="AT1684" s="411">
        <f t="shared" si="510"/>
        <v>305627.21728437534</v>
      </c>
      <c r="AU1684" s="411">
        <f t="shared" si="511"/>
        <v>73050.788690112953</v>
      </c>
      <c r="AV1684" s="411">
        <f t="shared" si="512"/>
        <v>140626.57972444774</v>
      </c>
      <c r="AW1684" s="366">
        <v>0</v>
      </c>
      <c r="AX1684" s="366">
        <v>0</v>
      </c>
      <c r="AY1684" s="366">
        <v>0</v>
      </c>
      <c r="AZ1684" s="366">
        <v>0</v>
      </c>
      <c r="BA1684" s="366">
        <v>0</v>
      </c>
      <c r="BB1684" s="366">
        <v>0</v>
      </c>
      <c r="BC1684" s="366">
        <v>0</v>
      </c>
      <c r="BD1684" s="366">
        <v>0</v>
      </c>
      <c r="BE1684" s="366">
        <v>0</v>
      </c>
      <c r="BF1684" s="366">
        <v>0</v>
      </c>
      <c r="BG1684" s="366">
        <v>0</v>
      </c>
      <c r="BH1684" s="366">
        <v>0</v>
      </c>
      <c r="BI1684" s="411">
        <f t="shared" si="513"/>
        <v>0</v>
      </c>
      <c r="BJ1684" s="366">
        <v>43300.504026346389</v>
      </c>
      <c r="BK1684" s="366">
        <v>44907.747400199129</v>
      </c>
      <c r="BL1684" s="366">
        <v>45009.752267548356</v>
      </c>
      <c r="BM1684" s="366">
        <v>44892.604061790815</v>
      </c>
      <c r="BN1684" s="366">
        <v>43981.364758520343</v>
      </c>
      <c r="BO1684" s="366">
        <v>42372.653700270457</v>
      </c>
      <c r="BP1684" s="366">
        <v>42534.677438689847</v>
      </c>
      <c r="BQ1684" s="366">
        <v>40926.852300733779</v>
      </c>
      <c r="BR1684" s="366">
        <v>42466.840504346968</v>
      </c>
      <c r="BS1684" s="366">
        <v>42859.41</v>
      </c>
      <c r="BT1684" s="366">
        <v>42949.546352598969</v>
      </c>
      <c r="BU1684" s="366">
        <v>43102.632887890992</v>
      </c>
      <c r="BV1684" s="411">
        <f t="shared" si="514"/>
        <v>519304.58569893613</v>
      </c>
      <c r="BW1684" s="366">
        <v>0</v>
      </c>
      <c r="BX1684" s="366">
        <v>0</v>
      </c>
      <c r="BY1684" s="366">
        <v>0</v>
      </c>
      <c r="BZ1684" s="366">
        <v>0</v>
      </c>
      <c r="CA1684" s="366">
        <v>0</v>
      </c>
      <c r="CB1684" s="366">
        <v>0</v>
      </c>
      <c r="CC1684" s="366">
        <v>0</v>
      </c>
      <c r="CD1684" s="366">
        <v>0</v>
      </c>
      <c r="CE1684" s="366">
        <v>0</v>
      </c>
      <c r="CF1684" s="366">
        <v>0</v>
      </c>
      <c r="CG1684" s="366">
        <v>0</v>
      </c>
      <c r="CH1684" s="366">
        <v>0</v>
      </c>
      <c r="CI1684" s="411">
        <f t="shared" si="515"/>
        <v>0</v>
      </c>
      <c r="CJ1684" s="366">
        <v>43300.504026346389</v>
      </c>
      <c r="CK1684" s="366">
        <v>44907.747400199129</v>
      </c>
      <c r="CL1684" s="366">
        <v>45009.752267548356</v>
      </c>
      <c r="CM1684" s="366">
        <v>44892.604061790815</v>
      </c>
      <c r="CN1684" s="366">
        <v>43981.364758520343</v>
      </c>
      <c r="CO1684" s="366">
        <v>42372.653700270457</v>
      </c>
      <c r="CP1684" s="366">
        <v>42534.677438689847</v>
      </c>
      <c r="CQ1684" s="366">
        <v>40926.852300733779</v>
      </c>
      <c r="CR1684" s="366">
        <v>42466.840504346968</v>
      </c>
      <c r="CS1684" s="366">
        <v>42859.41</v>
      </c>
      <c r="CT1684" s="366">
        <v>42949.546352598969</v>
      </c>
      <c r="CU1684" s="366">
        <v>43102.632887890992</v>
      </c>
      <c r="CV1684" s="411">
        <f t="shared" si="516"/>
        <v>519304.58569893613</v>
      </c>
      <c r="CW1684" s="366">
        <v>1033.1078704838501</v>
      </c>
      <c r="CX1684" s="366">
        <v>-1403.3671062562232</v>
      </c>
      <c r="CY1684" s="366">
        <v>0</v>
      </c>
      <c r="CZ1684" s="366">
        <v>0</v>
      </c>
      <c r="DA1684" s="366">
        <v>0</v>
      </c>
      <c r="DB1684" s="366">
        <v>0</v>
      </c>
      <c r="DC1684" s="366">
        <v>0</v>
      </c>
      <c r="DD1684" s="366">
        <v>0</v>
      </c>
      <c r="DE1684" s="366">
        <v>0</v>
      </c>
      <c r="DF1684" s="366">
        <v>0</v>
      </c>
      <c r="DG1684" s="366">
        <v>0</v>
      </c>
      <c r="DH1684" s="366">
        <v>0</v>
      </c>
      <c r="DI1684" s="411">
        <f t="shared" si="517"/>
        <v>-370.25923577237313</v>
      </c>
      <c r="DJ1684" s="366">
        <v>44333.611896830233</v>
      </c>
      <c r="DK1684" s="366">
        <v>43504.380293942908</v>
      </c>
      <c r="DL1684" s="366">
        <v>45009.752267548356</v>
      </c>
      <c r="DM1684" s="366">
        <v>44892.604061790815</v>
      </c>
      <c r="DN1684" s="366">
        <v>43981.364758520343</v>
      </c>
      <c r="DO1684" s="366">
        <v>42372.653700270457</v>
      </c>
      <c r="DP1684" s="366">
        <v>42534.677438689847</v>
      </c>
      <c r="DQ1684" s="366">
        <v>40926.852300733779</v>
      </c>
      <c r="DR1684" s="366">
        <v>42466.840504346968</v>
      </c>
      <c r="DS1684" s="366">
        <v>42859.41</v>
      </c>
      <c r="DT1684" s="366">
        <v>42949.546352598969</v>
      </c>
      <c r="DU1684" s="366">
        <v>43102.632887890992</v>
      </c>
      <c r="DV1684" s="411">
        <f t="shared" si="518"/>
        <v>518934.32646316371</v>
      </c>
      <c r="DW1684" s="366">
        <v>44333.611896830233</v>
      </c>
      <c r="DX1684" s="366">
        <v>43504.380293942908</v>
      </c>
      <c r="DY1684" s="366">
        <v>45009.752267548356</v>
      </c>
      <c r="DZ1684" s="366">
        <v>44892.604061790815</v>
      </c>
      <c r="EA1684" s="366">
        <v>43981.364758520343</v>
      </c>
      <c r="EB1684" s="366">
        <v>42372.653700270457</v>
      </c>
      <c r="EC1684" s="366">
        <v>42534.677438689847</v>
      </c>
      <c r="ED1684" s="366">
        <v>40926.852300733779</v>
      </c>
      <c r="EE1684" s="366">
        <v>42466.840504346968</v>
      </c>
      <c r="EF1684" s="366">
        <v>42859.41</v>
      </c>
      <c r="EG1684" s="366">
        <v>42949.546352598969</v>
      </c>
      <c r="EH1684" s="366">
        <v>43102.632887890992</v>
      </c>
      <c r="EI1684" s="411">
        <f t="shared" si="519"/>
        <v>518934.32646316371</v>
      </c>
      <c r="EK1684" s="411">
        <f t="shared" si="520"/>
        <v>518934.32646316366</v>
      </c>
      <c r="EL1684" s="7">
        <f t="shared" si="521"/>
        <v>0</v>
      </c>
    </row>
    <row r="1685" spans="1:142">
      <c r="A1685" s="365" t="str">
        <f t="shared" si="506"/>
        <v xml:space="preserve"> 358</v>
      </c>
      <c r="B1685" s="366" t="s">
        <v>1011</v>
      </c>
      <c r="C1685" s="366" t="s">
        <v>1218</v>
      </c>
      <c r="D1685" s="366">
        <v>44635</v>
      </c>
      <c r="E1685" s="366">
        <v>45959</v>
      </c>
      <c r="F1685" s="366">
        <v>46488</v>
      </c>
      <c r="G1685" s="366">
        <v>46101</v>
      </c>
      <c r="H1685" s="366">
        <v>44560</v>
      </c>
      <c r="I1685" s="366">
        <v>43188</v>
      </c>
      <c r="J1685" s="366">
        <v>43633</v>
      </c>
      <c r="K1685" s="366">
        <v>42300</v>
      </c>
      <c r="L1685" s="366">
        <v>43739</v>
      </c>
      <c r="M1685" s="366">
        <v>44086</v>
      </c>
      <c r="N1685" s="366">
        <v>43603</v>
      </c>
      <c r="O1685" s="366">
        <v>43601</v>
      </c>
      <c r="P1685" s="411">
        <f t="shared" si="507"/>
        <v>531893</v>
      </c>
      <c r="Q1685" s="411">
        <f t="shared" si="522"/>
        <v>313156.48387096776</v>
      </c>
      <c r="R1685" s="411">
        <f t="shared" si="523"/>
        <v>75380.585094549504</v>
      </c>
      <c r="S1685" s="411">
        <f t="shared" si="524"/>
        <v>143355.93103448275</v>
      </c>
      <c r="T1685" s="366">
        <v>-259.01334054662834</v>
      </c>
      <c r="U1685" s="366">
        <v>253.13232003735936</v>
      </c>
      <c r="V1685" s="366">
        <v>-155.83559020458642</v>
      </c>
      <c r="W1685" s="366">
        <v>-2.8402153135622257</v>
      </c>
      <c r="X1685" s="366">
        <v>-164.87185008242739</v>
      </c>
      <c r="Y1685" s="366">
        <v>82.863774012340286</v>
      </c>
      <c r="Z1685" s="366">
        <v>-60.145604462247888</v>
      </c>
      <c r="AA1685" s="366">
        <v>321.33763683893824</v>
      </c>
      <c r="AB1685" s="366">
        <v>-35.977144035497645</v>
      </c>
      <c r="AC1685" s="366">
        <v>0</v>
      </c>
      <c r="AD1685" s="366">
        <v>-2.8258159132967648</v>
      </c>
      <c r="AE1685" s="366">
        <v>-6.4802300182267345</v>
      </c>
      <c r="AF1685" s="411">
        <f t="shared" si="508"/>
        <v>-30.656059687835523</v>
      </c>
      <c r="AG1685" s="366">
        <v>44375.986659453374</v>
      </c>
      <c r="AH1685" s="366">
        <v>46212.132320037359</v>
      </c>
      <c r="AI1685" s="366">
        <v>46332.164409795412</v>
      </c>
      <c r="AJ1685" s="366">
        <v>46098.159784686446</v>
      </c>
      <c r="AK1685" s="366">
        <v>44395.128149917575</v>
      </c>
      <c r="AL1685" s="366">
        <v>43270.863774012338</v>
      </c>
      <c r="AM1685" s="366">
        <v>43572.854395537754</v>
      </c>
      <c r="AN1685" s="366">
        <v>42621.337636838936</v>
      </c>
      <c r="AO1685" s="366">
        <v>43703.022855964504</v>
      </c>
      <c r="AP1685" s="366">
        <v>44086</v>
      </c>
      <c r="AQ1685" s="366">
        <v>43600.174184086703</v>
      </c>
      <c r="AR1685" s="366">
        <v>43594.519769981773</v>
      </c>
      <c r="AS1685" s="411">
        <f t="shared" si="509"/>
        <v>531862.34394031216</v>
      </c>
      <c r="AT1685" s="411">
        <f t="shared" si="510"/>
        <v>312851.71354519716</v>
      </c>
      <c r="AU1685" s="411">
        <f t="shared" si="511"/>
        <v>75673.930135952935</v>
      </c>
      <c r="AV1685" s="411">
        <f t="shared" si="512"/>
        <v>143336.70025916211</v>
      </c>
      <c r="AW1685" s="366">
        <v>0</v>
      </c>
      <c r="AX1685" s="366">
        <v>0</v>
      </c>
      <c r="AY1685" s="366">
        <v>0</v>
      </c>
      <c r="AZ1685" s="366">
        <v>0</v>
      </c>
      <c r="BA1685" s="366">
        <v>0</v>
      </c>
      <c r="BB1685" s="366">
        <v>0</v>
      </c>
      <c r="BC1685" s="366">
        <v>0</v>
      </c>
      <c r="BD1685" s="366">
        <v>0</v>
      </c>
      <c r="BE1685" s="366">
        <v>0</v>
      </c>
      <c r="BF1685" s="366">
        <v>0</v>
      </c>
      <c r="BG1685" s="366">
        <v>0</v>
      </c>
      <c r="BH1685" s="366">
        <v>0</v>
      </c>
      <c r="BI1685" s="411">
        <f t="shared" si="513"/>
        <v>0</v>
      </c>
      <c r="BJ1685" s="366">
        <v>44375.986659453374</v>
      </c>
      <c r="BK1685" s="366">
        <v>46212.132320037359</v>
      </c>
      <c r="BL1685" s="366">
        <v>46332.164409795412</v>
      </c>
      <c r="BM1685" s="366">
        <v>46098.159784686446</v>
      </c>
      <c r="BN1685" s="366">
        <v>44395.128149917575</v>
      </c>
      <c r="BO1685" s="366">
        <v>43270.863774012338</v>
      </c>
      <c r="BP1685" s="366">
        <v>43572.854395537754</v>
      </c>
      <c r="BQ1685" s="366">
        <v>42621.337636838936</v>
      </c>
      <c r="BR1685" s="366">
        <v>43703.022855964504</v>
      </c>
      <c r="BS1685" s="366">
        <v>44086</v>
      </c>
      <c r="BT1685" s="366">
        <v>43600.174184086703</v>
      </c>
      <c r="BU1685" s="366">
        <v>43594.519769981773</v>
      </c>
      <c r="BV1685" s="411">
        <f t="shared" si="514"/>
        <v>531862.34394031216</v>
      </c>
      <c r="BW1685" s="366">
        <v>0</v>
      </c>
      <c r="BX1685" s="366">
        <v>0</v>
      </c>
      <c r="BY1685" s="366">
        <v>0</v>
      </c>
      <c r="BZ1685" s="366">
        <v>0</v>
      </c>
      <c r="CA1685" s="366">
        <v>0</v>
      </c>
      <c r="CB1685" s="366">
        <v>0</v>
      </c>
      <c r="CC1685" s="366">
        <v>0</v>
      </c>
      <c r="CD1685" s="366">
        <v>0</v>
      </c>
      <c r="CE1685" s="366">
        <v>0</v>
      </c>
      <c r="CF1685" s="366">
        <v>0</v>
      </c>
      <c r="CG1685" s="366">
        <v>0</v>
      </c>
      <c r="CH1685" s="366">
        <v>0</v>
      </c>
      <c r="CI1685" s="411">
        <f t="shared" si="515"/>
        <v>0</v>
      </c>
      <c r="CJ1685" s="366">
        <v>44375.986659453374</v>
      </c>
      <c r="CK1685" s="366">
        <v>46212.132320037359</v>
      </c>
      <c r="CL1685" s="366">
        <v>46332.164409795412</v>
      </c>
      <c r="CM1685" s="366">
        <v>46098.159784686446</v>
      </c>
      <c r="CN1685" s="366">
        <v>44395.128149917575</v>
      </c>
      <c r="CO1685" s="366">
        <v>43270.863774012338</v>
      </c>
      <c r="CP1685" s="366">
        <v>43572.854395537754</v>
      </c>
      <c r="CQ1685" s="366">
        <v>42621.337636838936</v>
      </c>
      <c r="CR1685" s="366">
        <v>43703.022855964504</v>
      </c>
      <c r="CS1685" s="366">
        <v>44086</v>
      </c>
      <c r="CT1685" s="366">
        <v>43600.174184086703</v>
      </c>
      <c r="CU1685" s="366">
        <v>43594.519769981773</v>
      </c>
      <c r="CV1685" s="411">
        <f t="shared" si="516"/>
        <v>531862.34394031216</v>
      </c>
      <c r="CW1685" s="366">
        <v>1092.565779502027</v>
      </c>
      <c r="CX1685" s="366">
        <v>-1444.1291350011672</v>
      </c>
      <c r="CY1685" s="366">
        <v>0</v>
      </c>
      <c r="CZ1685" s="366">
        <v>0</v>
      </c>
      <c r="DA1685" s="366">
        <v>0</v>
      </c>
      <c r="DB1685" s="366">
        <v>0</v>
      </c>
      <c r="DC1685" s="366">
        <v>0</v>
      </c>
      <c r="DD1685" s="366">
        <v>0</v>
      </c>
      <c r="DE1685" s="366">
        <v>0</v>
      </c>
      <c r="DF1685" s="366">
        <v>0</v>
      </c>
      <c r="DG1685" s="366">
        <v>0</v>
      </c>
      <c r="DH1685" s="366">
        <v>0</v>
      </c>
      <c r="DI1685" s="411">
        <f t="shared" si="517"/>
        <v>-351.56335549914024</v>
      </c>
      <c r="DJ1685" s="366">
        <v>45468.552438955398</v>
      </c>
      <c r="DK1685" s="366">
        <v>44768.003185036185</v>
      </c>
      <c r="DL1685" s="366">
        <v>46332.164409795412</v>
      </c>
      <c r="DM1685" s="366">
        <v>46098.159784686446</v>
      </c>
      <c r="DN1685" s="366">
        <v>44395.128149917575</v>
      </c>
      <c r="DO1685" s="366">
        <v>43270.863774012338</v>
      </c>
      <c r="DP1685" s="366">
        <v>43572.854395537754</v>
      </c>
      <c r="DQ1685" s="366">
        <v>42621.337636838936</v>
      </c>
      <c r="DR1685" s="366">
        <v>43703.022855964504</v>
      </c>
      <c r="DS1685" s="366">
        <v>44086</v>
      </c>
      <c r="DT1685" s="366">
        <v>43600.174184086703</v>
      </c>
      <c r="DU1685" s="366">
        <v>43594.519769981773</v>
      </c>
      <c r="DV1685" s="411">
        <f t="shared" si="518"/>
        <v>531510.78058481298</v>
      </c>
      <c r="DW1685" s="366">
        <v>45468.552438955398</v>
      </c>
      <c r="DX1685" s="366">
        <v>44768.003185036185</v>
      </c>
      <c r="DY1685" s="366">
        <v>46332.164409795412</v>
      </c>
      <c r="DZ1685" s="366">
        <v>46098.159784686446</v>
      </c>
      <c r="EA1685" s="366">
        <v>44395.128149917575</v>
      </c>
      <c r="EB1685" s="366">
        <v>43270.863774012338</v>
      </c>
      <c r="EC1685" s="366">
        <v>43572.854395537754</v>
      </c>
      <c r="ED1685" s="366">
        <v>42621.337636838936</v>
      </c>
      <c r="EE1685" s="366">
        <v>43703.022855964504</v>
      </c>
      <c r="EF1685" s="366">
        <v>44086</v>
      </c>
      <c r="EG1685" s="366">
        <v>43600.174184086703</v>
      </c>
      <c r="EH1685" s="366">
        <v>43594.519769981773</v>
      </c>
      <c r="EI1685" s="411">
        <f t="shared" si="519"/>
        <v>531510.78058481298</v>
      </c>
      <c r="EK1685" s="411">
        <f t="shared" si="520"/>
        <v>531510.78058481298</v>
      </c>
      <c r="EL1685" s="7">
        <f t="shared" si="521"/>
        <v>0</v>
      </c>
    </row>
    <row r="1686" spans="1:142">
      <c r="A1686" s="365" t="str">
        <f t="shared" si="506"/>
        <v xml:space="preserve"> 358</v>
      </c>
      <c r="B1686" s="366" t="s">
        <v>1011</v>
      </c>
      <c r="C1686" s="366" t="s">
        <v>1233</v>
      </c>
      <c r="D1686" s="366">
        <v>28861.33</v>
      </c>
      <c r="E1686" s="366">
        <v>29155.809999999998</v>
      </c>
      <c r="F1686" s="366">
        <v>29656.38</v>
      </c>
      <c r="G1686" s="366">
        <v>28780.6</v>
      </c>
      <c r="H1686" s="366">
        <v>28619.550000000003</v>
      </c>
      <c r="I1686" s="366">
        <v>27695.07</v>
      </c>
      <c r="J1686" s="366">
        <v>27766.59</v>
      </c>
      <c r="K1686" s="366">
        <v>25335.58</v>
      </c>
      <c r="L1686" s="366">
        <v>26712.48</v>
      </c>
      <c r="M1686" s="366">
        <v>27426.81</v>
      </c>
      <c r="N1686" s="366">
        <v>27679.599999999999</v>
      </c>
      <c r="O1686" s="366">
        <v>27945.01</v>
      </c>
      <c r="P1686" s="411">
        <f t="shared" si="507"/>
        <v>335634.81</v>
      </c>
      <c r="Q1686" s="411">
        <f t="shared" si="522"/>
        <v>199639.63354838709</v>
      </c>
      <c r="R1686" s="411">
        <f t="shared" si="523"/>
        <v>45574.796451612907</v>
      </c>
      <c r="S1686" s="411">
        <f t="shared" si="524"/>
        <v>90420.38</v>
      </c>
      <c r="T1686" s="366">
        <v>-167.47999318737774</v>
      </c>
      <c r="U1686" s="366">
        <v>160.58395151914544</v>
      </c>
      <c r="V1686" s="366">
        <v>-99.413170724304564</v>
      </c>
      <c r="W1686" s="366">
        <v>-1.7731307532068286</v>
      </c>
      <c r="X1686" s="366">
        <v>-105.89223871244405</v>
      </c>
      <c r="Y1686" s="366">
        <v>53.137862872462364</v>
      </c>
      <c r="Z1686" s="366">
        <v>-38.274662283259801</v>
      </c>
      <c r="AA1686" s="366">
        <v>192.46513960150949</v>
      </c>
      <c r="AB1686" s="366">
        <v>-21.972124202779668</v>
      </c>
      <c r="AC1686" s="366">
        <v>0</v>
      </c>
      <c r="AD1686" s="366">
        <v>-1.7938548758967556</v>
      </c>
      <c r="AE1686" s="366">
        <v>-4.1533472319820248</v>
      </c>
      <c r="AF1686" s="411">
        <f t="shared" si="508"/>
        <v>-34.565567978134141</v>
      </c>
      <c r="AG1686" s="366">
        <v>28693.850006812623</v>
      </c>
      <c r="AH1686" s="366">
        <v>29316.393951519145</v>
      </c>
      <c r="AI1686" s="366">
        <v>29556.966829275698</v>
      </c>
      <c r="AJ1686" s="366">
        <v>28778.82686924679</v>
      </c>
      <c r="AK1686" s="366">
        <v>28513.657761287559</v>
      </c>
      <c r="AL1686" s="366">
        <v>27748.207862872467</v>
      </c>
      <c r="AM1686" s="366">
        <v>27728.31533771674</v>
      </c>
      <c r="AN1686" s="366">
        <v>25528.045139601512</v>
      </c>
      <c r="AO1686" s="366">
        <v>26690.507875797219</v>
      </c>
      <c r="AP1686" s="366">
        <v>27426.81</v>
      </c>
      <c r="AQ1686" s="366">
        <v>27677.806145124101</v>
      </c>
      <c r="AR1686" s="366">
        <v>27940.85665276802</v>
      </c>
      <c r="AS1686" s="411">
        <f t="shared" si="509"/>
        <v>335600.24443202186</v>
      </c>
      <c r="AT1686" s="411">
        <f t="shared" si="510"/>
        <v>199441.75683364336</v>
      </c>
      <c r="AU1686" s="411">
        <f t="shared" si="511"/>
        <v>45750.116076128514</v>
      </c>
      <c r="AV1686" s="411">
        <f t="shared" si="512"/>
        <v>90408.371522249989</v>
      </c>
      <c r="AW1686" s="366">
        <v>0</v>
      </c>
      <c r="AX1686" s="366">
        <v>0</v>
      </c>
      <c r="AY1686" s="366">
        <v>0</v>
      </c>
      <c r="AZ1686" s="366">
        <v>0</v>
      </c>
      <c r="BA1686" s="366">
        <v>0</v>
      </c>
      <c r="BB1686" s="366">
        <v>0</v>
      </c>
      <c r="BC1686" s="366">
        <v>0</v>
      </c>
      <c r="BD1686" s="366">
        <v>0</v>
      </c>
      <c r="BE1686" s="366">
        <v>0</v>
      </c>
      <c r="BF1686" s="366">
        <v>0</v>
      </c>
      <c r="BG1686" s="366">
        <v>0</v>
      </c>
      <c r="BH1686" s="366">
        <v>0</v>
      </c>
      <c r="BI1686" s="411">
        <f t="shared" si="513"/>
        <v>0</v>
      </c>
      <c r="BJ1686" s="366">
        <v>28693.850006812623</v>
      </c>
      <c r="BK1686" s="366">
        <v>29316.393951519145</v>
      </c>
      <c r="BL1686" s="366">
        <v>29556.966829275698</v>
      </c>
      <c r="BM1686" s="366">
        <v>28778.82686924679</v>
      </c>
      <c r="BN1686" s="366">
        <v>28513.657761287559</v>
      </c>
      <c r="BO1686" s="366">
        <v>27748.207862872467</v>
      </c>
      <c r="BP1686" s="366">
        <v>27728.31533771674</v>
      </c>
      <c r="BQ1686" s="366">
        <v>25528.045139601512</v>
      </c>
      <c r="BR1686" s="366">
        <v>26690.507875797219</v>
      </c>
      <c r="BS1686" s="366">
        <v>27426.81</v>
      </c>
      <c r="BT1686" s="366">
        <v>27677.806145124101</v>
      </c>
      <c r="BU1686" s="366">
        <v>27940.85665276802</v>
      </c>
      <c r="BV1686" s="411">
        <f t="shared" si="514"/>
        <v>335600.24443202186</v>
      </c>
      <c r="BW1686" s="366">
        <v>0</v>
      </c>
      <c r="BX1686" s="366">
        <v>0</v>
      </c>
      <c r="BY1686" s="366">
        <v>0</v>
      </c>
      <c r="BZ1686" s="366">
        <v>0</v>
      </c>
      <c r="CA1686" s="366">
        <v>0</v>
      </c>
      <c r="CB1686" s="366">
        <v>0</v>
      </c>
      <c r="CC1686" s="366">
        <v>0</v>
      </c>
      <c r="CD1686" s="366">
        <v>0</v>
      </c>
      <c r="CE1686" s="366">
        <v>0</v>
      </c>
      <c r="CF1686" s="366">
        <v>0</v>
      </c>
      <c r="CG1686" s="366">
        <v>0</v>
      </c>
      <c r="CH1686" s="366">
        <v>0</v>
      </c>
      <c r="CI1686" s="411">
        <f t="shared" si="515"/>
        <v>0</v>
      </c>
      <c r="CJ1686" s="366">
        <v>28693.850006812623</v>
      </c>
      <c r="CK1686" s="366">
        <v>29316.393951519145</v>
      </c>
      <c r="CL1686" s="366">
        <v>29556.966829275698</v>
      </c>
      <c r="CM1686" s="366">
        <v>28778.82686924679</v>
      </c>
      <c r="CN1686" s="366">
        <v>28513.657761287559</v>
      </c>
      <c r="CO1686" s="366">
        <v>27748.207862872467</v>
      </c>
      <c r="CP1686" s="366">
        <v>27728.31533771674</v>
      </c>
      <c r="CQ1686" s="366">
        <v>25528.045139601512</v>
      </c>
      <c r="CR1686" s="366">
        <v>26690.507875797219</v>
      </c>
      <c r="CS1686" s="366">
        <v>27426.81</v>
      </c>
      <c r="CT1686" s="366">
        <v>27677.806145124101</v>
      </c>
      <c r="CU1686" s="366">
        <v>27940.85665276802</v>
      </c>
      <c r="CV1686" s="411">
        <f t="shared" si="516"/>
        <v>335600.24443202186</v>
      </c>
      <c r="CW1686" s="366">
        <v>929.40677113045638</v>
      </c>
      <c r="CX1686" s="366">
        <v>-916.13731098497306</v>
      </c>
      <c r="CY1686" s="366">
        <v>0</v>
      </c>
      <c r="CZ1686" s="366">
        <v>0</v>
      </c>
      <c r="DA1686" s="366">
        <v>0</v>
      </c>
      <c r="DB1686" s="366">
        <v>0</v>
      </c>
      <c r="DC1686" s="366">
        <v>0</v>
      </c>
      <c r="DD1686" s="366">
        <v>0</v>
      </c>
      <c r="DE1686" s="366">
        <v>0</v>
      </c>
      <c r="DF1686" s="366">
        <v>0</v>
      </c>
      <c r="DG1686" s="366">
        <v>0</v>
      </c>
      <c r="DH1686" s="366">
        <v>0</v>
      </c>
      <c r="DI1686" s="411">
        <f t="shared" si="517"/>
        <v>13.269460145483322</v>
      </c>
      <c r="DJ1686" s="366">
        <v>29623.256777943079</v>
      </c>
      <c r="DK1686" s="366">
        <v>28400.256640534175</v>
      </c>
      <c r="DL1686" s="366">
        <v>29556.966829275698</v>
      </c>
      <c r="DM1686" s="366">
        <v>28778.82686924679</v>
      </c>
      <c r="DN1686" s="366">
        <v>28513.657761287559</v>
      </c>
      <c r="DO1686" s="366">
        <v>27748.207862872467</v>
      </c>
      <c r="DP1686" s="366">
        <v>27728.31533771674</v>
      </c>
      <c r="DQ1686" s="366">
        <v>25528.045139601512</v>
      </c>
      <c r="DR1686" s="366">
        <v>26690.507875797219</v>
      </c>
      <c r="DS1686" s="366">
        <v>27426.81</v>
      </c>
      <c r="DT1686" s="366">
        <v>27677.806145124101</v>
      </c>
      <c r="DU1686" s="366">
        <v>27940.85665276802</v>
      </c>
      <c r="DV1686" s="411">
        <f t="shared" si="518"/>
        <v>335613.51389216736</v>
      </c>
      <c r="DW1686" s="366">
        <v>29623.256777943079</v>
      </c>
      <c r="DX1686" s="366">
        <v>28400.256640534175</v>
      </c>
      <c r="DY1686" s="366">
        <v>29556.966829275698</v>
      </c>
      <c r="DZ1686" s="366">
        <v>28778.82686924679</v>
      </c>
      <c r="EA1686" s="366">
        <v>28513.657761287559</v>
      </c>
      <c r="EB1686" s="366">
        <v>27748.207862872467</v>
      </c>
      <c r="EC1686" s="366">
        <v>27728.31533771674</v>
      </c>
      <c r="ED1686" s="366">
        <v>25528.045139601512</v>
      </c>
      <c r="EE1686" s="366">
        <v>26690.507875797219</v>
      </c>
      <c r="EF1686" s="366">
        <v>27426.81</v>
      </c>
      <c r="EG1686" s="366">
        <v>27677.806145124101</v>
      </c>
      <c r="EH1686" s="366">
        <v>27940.85665276802</v>
      </c>
      <c r="EI1686" s="411">
        <f t="shared" si="519"/>
        <v>335613.51389216736</v>
      </c>
      <c r="EK1686" s="411">
        <f t="shared" si="520"/>
        <v>335613.51389216736</v>
      </c>
      <c r="EL1686" s="7">
        <f t="shared" si="521"/>
        <v>0</v>
      </c>
    </row>
    <row r="1687" spans="1:142">
      <c r="A1687" s="365" t="str">
        <f t="shared" si="506"/>
        <v xml:space="preserve"> 358</v>
      </c>
      <c r="B1687" s="366" t="s">
        <v>1011</v>
      </c>
      <c r="C1687" s="366" t="s">
        <v>1229</v>
      </c>
      <c r="D1687" s="366">
        <v>7850.9000000000005</v>
      </c>
      <c r="E1687" s="366">
        <v>7736.2</v>
      </c>
      <c r="F1687" s="366">
        <v>8190.7000000000007</v>
      </c>
      <c r="G1687" s="366">
        <v>7466.4000000000005</v>
      </c>
      <c r="H1687" s="366">
        <v>7785.0999999999995</v>
      </c>
      <c r="I1687" s="366">
        <v>7647.7999999999993</v>
      </c>
      <c r="J1687" s="366">
        <v>7833.0999999999995</v>
      </c>
      <c r="K1687" s="366">
        <v>6830.5</v>
      </c>
      <c r="L1687" s="366">
        <v>7375.5</v>
      </c>
      <c r="M1687" s="366">
        <v>7501</v>
      </c>
      <c r="N1687" s="366">
        <v>7529.9000000000005</v>
      </c>
      <c r="O1687" s="366">
        <v>7733.9</v>
      </c>
      <c r="P1687" s="411">
        <f t="shared" si="507"/>
        <v>91481</v>
      </c>
      <c r="Q1687" s="411">
        <f t="shared" si="522"/>
        <v>54257.519354838718</v>
      </c>
      <c r="R1687" s="411">
        <f t="shared" si="523"/>
        <v>12424.059955506118</v>
      </c>
      <c r="S1687" s="411">
        <f t="shared" si="524"/>
        <v>24799.420689655177</v>
      </c>
      <c r="T1687" s="366">
        <v>-45.55814574431578</v>
      </c>
      <c r="U1687" s="366">
        <v>42.609331235950279</v>
      </c>
      <c r="V1687" s="366">
        <v>-27.456603181222466</v>
      </c>
      <c r="W1687" s="366">
        <v>-0.45999400484141972</v>
      </c>
      <c r="X1687" s="366">
        <v>-28.804843807825574</v>
      </c>
      <c r="Y1687" s="366">
        <v>14.673649413993441</v>
      </c>
      <c r="Z1687" s="366">
        <v>-10.797482050586652</v>
      </c>
      <c r="AA1687" s="366">
        <v>51.888811546770221</v>
      </c>
      <c r="AB1687" s="366">
        <v>-6.066655063760436</v>
      </c>
      <c r="AC1687" s="366">
        <v>0</v>
      </c>
      <c r="AD1687" s="366">
        <v>-0.48799649669819445</v>
      </c>
      <c r="AE1687" s="366">
        <v>-1.1494564559973668</v>
      </c>
      <c r="AF1687" s="411">
        <f t="shared" si="508"/>
        <v>-11.609384608533944</v>
      </c>
      <c r="AG1687" s="366">
        <v>7805.3418542556838</v>
      </c>
      <c r="AH1687" s="366">
        <v>7778.8093312359506</v>
      </c>
      <c r="AI1687" s="366">
        <v>8163.2433968187779</v>
      </c>
      <c r="AJ1687" s="366">
        <v>7465.9400059951595</v>
      </c>
      <c r="AK1687" s="366">
        <v>7756.2951561921736</v>
      </c>
      <c r="AL1687" s="366">
        <v>7662.4736494139934</v>
      </c>
      <c r="AM1687" s="366">
        <v>7822.3025179494134</v>
      </c>
      <c r="AN1687" s="366">
        <v>6882.3888115467707</v>
      </c>
      <c r="AO1687" s="366">
        <v>7369.4333449362402</v>
      </c>
      <c r="AP1687" s="366">
        <v>7501</v>
      </c>
      <c r="AQ1687" s="366">
        <v>7529.412003503302</v>
      </c>
      <c r="AR1687" s="366">
        <v>7732.7505435440034</v>
      </c>
      <c r="AS1687" s="411">
        <f t="shared" si="509"/>
        <v>91469.390615391458</v>
      </c>
      <c r="AT1687" s="411">
        <f t="shared" si="510"/>
        <v>54202.073572572466</v>
      </c>
      <c r="AU1687" s="411">
        <f t="shared" si="511"/>
        <v>12471.207366134118</v>
      </c>
      <c r="AV1687" s="411">
        <f t="shared" si="512"/>
        <v>24796.10967668489</v>
      </c>
      <c r="AW1687" s="366">
        <v>0</v>
      </c>
      <c r="AX1687" s="366">
        <v>0</v>
      </c>
      <c r="AY1687" s="366">
        <v>0</v>
      </c>
      <c r="AZ1687" s="366">
        <v>0</v>
      </c>
      <c r="BA1687" s="366">
        <v>0</v>
      </c>
      <c r="BB1687" s="366">
        <v>0</v>
      </c>
      <c r="BC1687" s="366">
        <v>0</v>
      </c>
      <c r="BD1687" s="366">
        <v>0</v>
      </c>
      <c r="BE1687" s="366">
        <v>0</v>
      </c>
      <c r="BF1687" s="366">
        <v>0</v>
      </c>
      <c r="BG1687" s="366">
        <v>0</v>
      </c>
      <c r="BH1687" s="366">
        <v>0</v>
      </c>
      <c r="BI1687" s="411">
        <f t="shared" si="513"/>
        <v>0</v>
      </c>
      <c r="BJ1687" s="366">
        <v>7805.3418542556838</v>
      </c>
      <c r="BK1687" s="366">
        <v>7778.8093312359506</v>
      </c>
      <c r="BL1687" s="366">
        <v>8163.2433968187779</v>
      </c>
      <c r="BM1687" s="366">
        <v>7465.9400059951595</v>
      </c>
      <c r="BN1687" s="366">
        <v>7756.2951561921736</v>
      </c>
      <c r="BO1687" s="366">
        <v>7662.4736494139934</v>
      </c>
      <c r="BP1687" s="366">
        <v>7822.3025179494134</v>
      </c>
      <c r="BQ1687" s="366">
        <v>6882.3888115467707</v>
      </c>
      <c r="BR1687" s="366">
        <v>7369.4333449362402</v>
      </c>
      <c r="BS1687" s="366">
        <v>7501</v>
      </c>
      <c r="BT1687" s="366">
        <v>7529.412003503302</v>
      </c>
      <c r="BU1687" s="366">
        <v>7732.7505435440034</v>
      </c>
      <c r="BV1687" s="411">
        <f t="shared" si="514"/>
        <v>91469.390615391458</v>
      </c>
      <c r="BW1687" s="366">
        <v>0</v>
      </c>
      <c r="BX1687" s="366">
        <v>0</v>
      </c>
      <c r="BY1687" s="366">
        <v>0</v>
      </c>
      <c r="BZ1687" s="366">
        <v>0</v>
      </c>
      <c r="CA1687" s="366">
        <v>0</v>
      </c>
      <c r="CB1687" s="366">
        <v>0</v>
      </c>
      <c r="CC1687" s="366">
        <v>0</v>
      </c>
      <c r="CD1687" s="366">
        <v>0</v>
      </c>
      <c r="CE1687" s="366">
        <v>0</v>
      </c>
      <c r="CF1687" s="366">
        <v>0</v>
      </c>
      <c r="CG1687" s="366">
        <v>0</v>
      </c>
      <c r="CH1687" s="366">
        <v>0</v>
      </c>
      <c r="CI1687" s="411">
        <f t="shared" si="515"/>
        <v>0</v>
      </c>
      <c r="CJ1687" s="366">
        <v>7805.3418542556838</v>
      </c>
      <c r="CK1687" s="366">
        <v>7778.8093312359506</v>
      </c>
      <c r="CL1687" s="366">
        <v>8163.2433968187779</v>
      </c>
      <c r="CM1687" s="366">
        <v>7465.9400059951595</v>
      </c>
      <c r="CN1687" s="366">
        <v>7756.2951561921736</v>
      </c>
      <c r="CO1687" s="366">
        <v>7662.4736494139934</v>
      </c>
      <c r="CP1687" s="366">
        <v>7822.3025179494134</v>
      </c>
      <c r="CQ1687" s="366">
        <v>6882.3888115467707</v>
      </c>
      <c r="CR1687" s="366">
        <v>7369.4333449362402</v>
      </c>
      <c r="CS1687" s="366">
        <v>7501</v>
      </c>
      <c r="CT1687" s="366">
        <v>7529.412003503302</v>
      </c>
      <c r="CU1687" s="366">
        <v>7732.7505435440034</v>
      </c>
      <c r="CV1687" s="411">
        <f t="shared" si="516"/>
        <v>91469.390615391458</v>
      </c>
      <c r="CW1687" s="366">
        <v>454.7126044243002</v>
      </c>
      <c r="CX1687" s="366">
        <v>-243.08779160112337</v>
      </c>
      <c r="CY1687" s="366">
        <v>0</v>
      </c>
      <c r="CZ1687" s="366">
        <v>0</v>
      </c>
      <c r="DA1687" s="366">
        <v>0</v>
      </c>
      <c r="DB1687" s="366">
        <v>0</v>
      </c>
      <c r="DC1687" s="366">
        <v>0</v>
      </c>
      <c r="DD1687" s="366">
        <v>0</v>
      </c>
      <c r="DE1687" s="366">
        <v>0</v>
      </c>
      <c r="DF1687" s="366">
        <v>0</v>
      </c>
      <c r="DG1687" s="366">
        <v>0</v>
      </c>
      <c r="DH1687" s="366">
        <v>0</v>
      </c>
      <c r="DI1687" s="411">
        <f t="shared" si="517"/>
        <v>211.62481282317682</v>
      </c>
      <c r="DJ1687" s="366">
        <v>8260.0544586799861</v>
      </c>
      <c r="DK1687" s="366">
        <v>7535.7215396348274</v>
      </c>
      <c r="DL1687" s="366">
        <v>8163.2433968187779</v>
      </c>
      <c r="DM1687" s="366">
        <v>7465.9400059951595</v>
      </c>
      <c r="DN1687" s="366">
        <v>7756.2951561921736</v>
      </c>
      <c r="DO1687" s="366">
        <v>7662.4736494139934</v>
      </c>
      <c r="DP1687" s="366">
        <v>7822.3025179494134</v>
      </c>
      <c r="DQ1687" s="366">
        <v>6882.3888115467707</v>
      </c>
      <c r="DR1687" s="366">
        <v>7369.4333449362402</v>
      </c>
      <c r="DS1687" s="366">
        <v>7501</v>
      </c>
      <c r="DT1687" s="366">
        <v>7529.412003503302</v>
      </c>
      <c r="DU1687" s="366">
        <v>7732.7505435440034</v>
      </c>
      <c r="DV1687" s="411">
        <f t="shared" si="518"/>
        <v>91681.015428214654</v>
      </c>
      <c r="DW1687" s="366">
        <v>8260.0544586799861</v>
      </c>
      <c r="DX1687" s="366">
        <v>7535.7215396348274</v>
      </c>
      <c r="DY1687" s="366">
        <v>8163.2433968187779</v>
      </c>
      <c r="DZ1687" s="366">
        <v>7465.9400059951595</v>
      </c>
      <c r="EA1687" s="366">
        <v>7756.2951561921736</v>
      </c>
      <c r="EB1687" s="366">
        <v>7662.4736494139934</v>
      </c>
      <c r="EC1687" s="366">
        <v>7822.3025179494134</v>
      </c>
      <c r="ED1687" s="366">
        <v>6882.3888115467707</v>
      </c>
      <c r="EE1687" s="366">
        <v>7369.4333449362402</v>
      </c>
      <c r="EF1687" s="366">
        <v>7501</v>
      </c>
      <c r="EG1687" s="366">
        <v>7529.412003503302</v>
      </c>
      <c r="EH1687" s="366">
        <v>7732.7505435440034</v>
      </c>
      <c r="EI1687" s="411">
        <f t="shared" si="519"/>
        <v>91681.015428214654</v>
      </c>
      <c r="EK1687" s="411">
        <f t="shared" si="520"/>
        <v>91681.015428214654</v>
      </c>
      <c r="EL1687" s="7">
        <f t="shared" si="521"/>
        <v>0</v>
      </c>
    </row>
    <row r="1688" spans="1:142">
      <c r="A1688" s="365" t="str">
        <f t="shared" si="506"/>
        <v xml:space="preserve"> 358</v>
      </c>
      <c r="B1688" s="366" t="s">
        <v>1011</v>
      </c>
      <c r="C1688" s="366" t="s">
        <v>1219</v>
      </c>
      <c r="D1688" s="366">
        <v>319200</v>
      </c>
      <c r="E1688" s="366">
        <v>336000</v>
      </c>
      <c r="F1688" s="366">
        <v>307200</v>
      </c>
      <c r="G1688" s="366">
        <v>285600</v>
      </c>
      <c r="H1688" s="366">
        <v>319200</v>
      </c>
      <c r="I1688" s="366">
        <v>309600</v>
      </c>
      <c r="J1688" s="366">
        <v>333600</v>
      </c>
      <c r="K1688" s="366">
        <v>367200</v>
      </c>
      <c r="L1688" s="366">
        <v>309600</v>
      </c>
      <c r="M1688" s="366">
        <v>326400</v>
      </c>
      <c r="N1688" s="366">
        <v>336000</v>
      </c>
      <c r="O1688" s="366">
        <v>259200</v>
      </c>
      <c r="P1688" s="411">
        <f t="shared" si="507"/>
        <v>3808800</v>
      </c>
      <c r="Q1688" s="411">
        <f t="shared" si="522"/>
        <v>2199638.7096774196</v>
      </c>
      <c r="R1688" s="411">
        <f t="shared" si="523"/>
        <v>602154.39377085655</v>
      </c>
      <c r="S1688" s="411">
        <f t="shared" si="524"/>
        <v>1007006.8965517242</v>
      </c>
      <c r="T1688" s="366">
        <v>-1852.292109386879</v>
      </c>
      <c r="U1688" s="366">
        <v>1850.6159736406989</v>
      </c>
      <c r="V1688" s="366">
        <v>-1029.7860374902957</v>
      </c>
      <c r="W1688" s="366">
        <v>-17.595399092300795</v>
      </c>
      <c r="X1688" s="366">
        <v>-1181.0389260841184</v>
      </c>
      <c r="Y1688" s="366">
        <v>594.02205321431393</v>
      </c>
      <c r="Z1688" s="366">
        <v>-459.84859277622309</v>
      </c>
      <c r="AA1688" s="366">
        <v>2789.4841666018474</v>
      </c>
      <c r="AB1688" s="366">
        <v>-254.6588580760872</v>
      </c>
      <c r="AC1688" s="366">
        <v>0</v>
      </c>
      <c r="AD1688" s="366">
        <v>-21.77543166448595</v>
      </c>
      <c r="AE1688" s="366">
        <v>-38.523786627018126</v>
      </c>
      <c r="AF1688" s="411">
        <f t="shared" si="508"/>
        <v>378.60305225945194</v>
      </c>
      <c r="AG1688" s="366">
        <v>317347.70789061312</v>
      </c>
      <c r="AH1688" s="366">
        <v>337850.6159736407</v>
      </c>
      <c r="AI1688" s="366">
        <v>306170.2139625097</v>
      </c>
      <c r="AJ1688" s="366">
        <v>285582.4046009077</v>
      </c>
      <c r="AK1688" s="366">
        <v>318018.96107391588</v>
      </c>
      <c r="AL1688" s="366">
        <v>310194.02205321431</v>
      </c>
      <c r="AM1688" s="366">
        <v>333140.15140722378</v>
      </c>
      <c r="AN1688" s="366">
        <v>369989.48416660185</v>
      </c>
      <c r="AO1688" s="366">
        <v>309345.34114192391</v>
      </c>
      <c r="AP1688" s="366">
        <v>326400</v>
      </c>
      <c r="AQ1688" s="366">
        <v>335978.22456833551</v>
      </c>
      <c r="AR1688" s="366">
        <v>259161.47621337298</v>
      </c>
      <c r="AS1688" s="411">
        <f t="shared" si="509"/>
        <v>3809178.6030522585</v>
      </c>
      <c r="AT1688" s="411">
        <f t="shared" si="510"/>
        <v>2197557.6204650179</v>
      </c>
      <c r="AU1688" s="411">
        <f t="shared" si="511"/>
        <v>604744.63597327808</v>
      </c>
      <c r="AV1688" s="411">
        <f t="shared" si="512"/>
        <v>1006876.3466139635</v>
      </c>
      <c r="AW1688" s="366">
        <v>0</v>
      </c>
      <c r="AX1688" s="366">
        <v>0</v>
      </c>
      <c r="AY1688" s="366">
        <v>0</v>
      </c>
      <c r="AZ1688" s="366">
        <v>0</v>
      </c>
      <c r="BA1688" s="366">
        <v>0</v>
      </c>
      <c r="BB1688" s="366">
        <v>0</v>
      </c>
      <c r="BC1688" s="366">
        <v>0</v>
      </c>
      <c r="BD1688" s="366">
        <v>0</v>
      </c>
      <c r="BE1688" s="366">
        <v>0</v>
      </c>
      <c r="BF1688" s="366">
        <v>0</v>
      </c>
      <c r="BG1688" s="366">
        <v>0</v>
      </c>
      <c r="BH1688" s="366">
        <v>0</v>
      </c>
      <c r="BI1688" s="411">
        <f t="shared" si="513"/>
        <v>0</v>
      </c>
      <c r="BJ1688" s="366">
        <v>317347.70789061312</v>
      </c>
      <c r="BK1688" s="366">
        <v>337850.6159736407</v>
      </c>
      <c r="BL1688" s="366">
        <v>306170.2139625097</v>
      </c>
      <c r="BM1688" s="366">
        <v>285582.4046009077</v>
      </c>
      <c r="BN1688" s="366">
        <v>318018.96107391588</v>
      </c>
      <c r="BO1688" s="366">
        <v>310194.02205321431</v>
      </c>
      <c r="BP1688" s="366">
        <v>333140.15140722378</v>
      </c>
      <c r="BQ1688" s="366">
        <v>369989.48416660185</v>
      </c>
      <c r="BR1688" s="366">
        <v>309345.34114192391</v>
      </c>
      <c r="BS1688" s="366">
        <v>326400</v>
      </c>
      <c r="BT1688" s="366">
        <v>335978.22456833551</v>
      </c>
      <c r="BU1688" s="366">
        <v>259161.47621337298</v>
      </c>
      <c r="BV1688" s="411">
        <f t="shared" si="514"/>
        <v>3809178.6030522585</v>
      </c>
      <c r="BW1688" s="366">
        <v>0</v>
      </c>
      <c r="BX1688" s="366">
        <v>0</v>
      </c>
      <c r="BY1688" s="366">
        <v>0</v>
      </c>
      <c r="BZ1688" s="366">
        <v>0</v>
      </c>
      <c r="CA1688" s="366">
        <v>0</v>
      </c>
      <c r="CB1688" s="366">
        <v>0</v>
      </c>
      <c r="CC1688" s="366">
        <v>0</v>
      </c>
      <c r="CD1688" s="366">
        <v>0</v>
      </c>
      <c r="CE1688" s="366">
        <v>0</v>
      </c>
      <c r="CF1688" s="366">
        <v>0</v>
      </c>
      <c r="CG1688" s="366">
        <v>0</v>
      </c>
      <c r="CH1688" s="366">
        <v>0</v>
      </c>
      <c r="CI1688" s="411">
        <f t="shared" si="515"/>
        <v>0</v>
      </c>
      <c r="CJ1688" s="366">
        <v>317347.70789061312</v>
      </c>
      <c r="CK1688" s="366">
        <v>337850.6159736407</v>
      </c>
      <c r="CL1688" s="366">
        <v>306170.2139625097</v>
      </c>
      <c r="CM1688" s="366">
        <v>285582.4046009077</v>
      </c>
      <c r="CN1688" s="366">
        <v>318018.96107391588</v>
      </c>
      <c r="CO1688" s="366">
        <v>310194.02205321431</v>
      </c>
      <c r="CP1688" s="366">
        <v>333140.15140722378</v>
      </c>
      <c r="CQ1688" s="366">
        <v>369989.48416660185</v>
      </c>
      <c r="CR1688" s="366">
        <v>309345.34114192391</v>
      </c>
      <c r="CS1688" s="366">
        <v>326400</v>
      </c>
      <c r="CT1688" s="366">
        <v>335978.22456833551</v>
      </c>
      <c r="CU1688" s="366">
        <v>259161.47621337298</v>
      </c>
      <c r="CV1688" s="411">
        <f t="shared" si="516"/>
        <v>3809178.6030522585</v>
      </c>
      <c r="CW1688" s="366">
        <v>21156.513859374216</v>
      </c>
      <c r="CX1688" s="366">
        <v>-10557.831749176257</v>
      </c>
      <c r="CY1688" s="366">
        <v>0</v>
      </c>
      <c r="CZ1688" s="366">
        <v>0</v>
      </c>
      <c r="DA1688" s="366">
        <v>0</v>
      </c>
      <c r="DB1688" s="366">
        <v>0</v>
      </c>
      <c r="DC1688" s="366">
        <v>0</v>
      </c>
      <c r="DD1688" s="366">
        <v>0</v>
      </c>
      <c r="DE1688" s="366">
        <v>0</v>
      </c>
      <c r="DF1688" s="366">
        <v>0</v>
      </c>
      <c r="DG1688" s="366">
        <v>0</v>
      </c>
      <c r="DH1688" s="366">
        <v>0</v>
      </c>
      <c r="DI1688" s="411">
        <f t="shared" si="517"/>
        <v>10598.682110197959</v>
      </c>
      <c r="DJ1688" s="366">
        <v>338504.22174998734</v>
      </c>
      <c r="DK1688" s="366">
        <v>327292.78422446444</v>
      </c>
      <c r="DL1688" s="366">
        <v>306170.2139625097</v>
      </c>
      <c r="DM1688" s="366">
        <v>285582.4046009077</v>
      </c>
      <c r="DN1688" s="366">
        <v>318018.96107391588</v>
      </c>
      <c r="DO1688" s="366">
        <v>310194.02205321431</v>
      </c>
      <c r="DP1688" s="366">
        <v>333140.15140722378</v>
      </c>
      <c r="DQ1688" s="366">
        <v>369989.48416660185</v>
      </c>
      <c r="DR1688" s="366">
        <v>309345.34114192391</v>
      </c>
      <c r="DS1688" s="366">
        <v>326400</v>
      </c>
      <c r="DT1688" s="366">
        <v>335978.22456833551</v>
      </c>
      <c r="DU1688" s="366">
        <v>259161.47621337298</v>
      </c>
      <c r="DV1688" s="411">
        <f t="shared" si="518"/>
        <v>3819777.2851624568</v>
      </c>
      <c r="DW1688" s="366">
        <v>338504.22174998734</v>
      </c>
      <c r="DX1688" s="366">
        <v>327292.78422446444</v>
      </c>
      <c r="DY1688" s="366">
        <v>306170.2139625097</v>
      </c>
      <c r="DZ1688" s="366">
        <v>285582.4046009077</v>
      </c>
      <c r="EA1688" s="366">
        <v>318018.96107391588</v>
      </c>
      <c r="EB1688" s="366">
        <v>310194.02205321431</v>
      </c>
      <c r="EC1688" s="366">
        <v>333140.15140722378</v>
      </c>
      <c r="ED1688" s="366">
        <v>369989.48416660185</v>
      </c>
      <c r="EE1688" s="366">
        <v>309345.34114192391</v>
      </c>
      <c r="EF1688" s="366">
        <v>326400</v>
      </c>
      <c r="EG1688" s="366">
        <v>335978.22456833551</v>
      </c>
      <c r="EH1688" s="366">
        <v>259161.47621337298</v>
      </c>
      <c r="EI1688" s="411">
        <f t="shared" si="519"/>
        <v>3819777.2851624568</v>
      </c>
      <c r="EK1688" s="411">
        <f t="shared" si="520"/>
        <v>3819777.2851624573</v>
      </c>
      <c r="EL1688" s="7">
        <f t="shared" si="521"/>
        <v>0</v>
      </c>
    </row>
    <row r="1689" spans="1:142">
      <c r="A1689" s="365" t="str">
        <f t="shared" si="506"/>
        <v xml:space="preserve"> 358</v>
      </c>
      <c r="B1689" s="366" t="s">
        <v>1011</v>
      </c>
      <c r="C1689" s="366" t="s">
        <v>919</v>
      </c>
      <c r="D1689" s="366">
        <v>26.966699999999999</v>
      </c>
      <c r="E1689" s="366">
        <v>26</v>
      </c>
      <c r="F1689" s="366">
        <v>27</v>
      </c>
      <c r="G1689" s="366">
        <v>27</v>
      </c>
      <c r="H1689" s="366">
        <v>28</v>
      </c>
      <c r="I1689" s="366">
        <v>28</v>
      </c>
      <c r="J1689" s="366">
        <v>26</v>
      </c>
      <c r="K1689" s="366">
        <v>24</v>
      </c>
      <c r="L1689" s="366">
        <v>25</v>
      </c>
      <c r="M1689" s="366">
        <v>25</v>
      </c>
      <c r="N1689" s="366">
        <v>29</v>
      </c>
      <c r="O1689" s="366">
        <v>29</v>
      </c>
      <c r="P1689" s="411">
        <f t="shared" si="507"/>
        <v>320.9667</v>
      </c>
      <c r="Q1689" s="411">
        <f t="shared" si="522"/>
        <v>188.12799032258064</v>
      </c>
      <c r="R1689" s="411">
        <f t="shared" si="523"/>
        <v>42.942157953281423</v>
      </c>
      <c r="S1689" s="411">
        <f t="shared" si="524"/>
        <v>89.896551724137936</v>
      </c>
      <c r="T1689" s="366">
        <v>-1.6854187500000002</v>
      </c>
      <c r="U1689" s="366">
        <v>0.83870967741935498</v>
      </c>
      <c r="V1689" s="366">
        <v>0</v>
      </c>
      <c r="W1689" s="366">
        <v>0</v>
      </c>
      <c r="X1689" s="366">
        <v>0</v>
      </c>
      <c r="Y1689" s="366">
        <v>0</v>
      </c>
      <c r="Z1689" s="366">
        <v>0</v>
      </c>
      <c r="AA1689" s="366">
        <v>0</v>
      </c>
      <c r="AB1689" s="366">
        <v>0</v>
      </c>
      <c r="AC1689" s="366">
        <v>0</v>
      </c>
      <c r="AD1689" s="366">
        <v>0</v>
      </c>
      <c r="AE1689" s="366">
        <v>0</v>
      </c>
      <c r="AF1689" s="411">
        <f t="shared" si="508"/>
        <v>-0.84670907258064521</v>
      </c>
      <c r="AG1689" s="366">
        <v>25.281281249999999</v>
      </c>
      <c r="AH1689" s="366">
        <v>26.838709677419356</v>
      </c>
      <c r="AI1689" s="366">
        <v>27</v>
      </c>
      <c r="AJ1689" s="366">
        <v>27</v>
      </c>
      <c r="AK1689" s="366">
        <v>28</v>
      </c>
      <c r="AL1689" s="366">
        <v>28</v>
      </c>
      <c r="AM1689" s="366">
        <v>26</v>
      </c>
      <c r="AN1689" s="366">
        <v>24</v>
      </c>
      <c r="AO1689" s="366">
        <v>25</v>
      </c>
      <c r="AP1689" s="366">
        <v>25</v>
      </c>
      <c r="AQ1689" s="366">
        <v>29</v>
      </c>
      <c r="AR1689" s="366">
        <v>29</v>
      </c>
      <c r="AS1689" s="411">
        <f t="shared" si="509"/>
        <v>320.11999092741934</v>
      </c>
      <c r="AT1689" s="411">
        <f t="shared" si="510"/>
        <v>187.28128124999998</v>
      </c>
      <c r="AU1689" s="411">
        <f t="shared" si="511"/>
        <v>42.942157953281423</v>
      </c>
      <c r="AV1689" s="411">
        <f t="shared" si="512"/>
        <v>89.896551724137936</v>
      </c>
      <c r="AW1689" s="366">
        <v>0</v>
      </c>
      <c r="AX1689" s="366">
        <v>0</v>
      </c>
      <c r="AY1689" s="366">
        <v>0</v>
      </c>
      <c r="AZ1689" s="366">
        <v>0</v>
      </c>
      <c r="BA1689" s="366">
        <v>0</v>
      </c>
      <c r="BB1689" s="366">
        <v>0</v>
      </c>
      <c r="BC1689" s="366">
        <v>0</v>
      </c>
      <c r="BD1689" s="366">
        <v>0</v>
      </c>
      <c r="BE1689" s="366">
        <v>0</v>
      </c>
      <c r="BF1689" s="366">
        <v>0</v>
      </c>
      <c r="BG1689" s="366">
        <v>0</v>
      </c>
      <c r="BH1689" s="366">
        <v>0</v>
      </c>
      <c r="BI1689" s="411">
        <f t="shared" si="513"/>
        <v>0</v>
      </c>
      <c r="BJ1689" s="366">
        <v>25.281281249999999</v>
      </c>
      <c r="BK1689" s="366">
        <v>26.838709677419356</v>
      </c>
      <c r="BL1689" s="366">
        <v>27</v>
      </c>
      <c r="BM1689" s="366">
        <v>27</v>
      </c>
      <c r="BN1689" s="366">
        <v>28</v>
      </c>
      <c r="BO1689" s="366">
        <v>28</v>
      </c>
      <c r="BP1689" s="366">
        <v>26</v>
      </c>
      <c r="BQ1689" s="366">
        <v>24</v>
      </c>
      <c r="BR1689" s="366">
        <v>25</v>
      </c>
      <c r="BS1689" s="366">
        <v>25</v>
      </c>
      <c r="BT1689" s="366">
        <v>29</v>
      </c>
      <c r="BU1689" s="366">
        <v>29</v>
      </c>
      <c r="BV1689" s="411">
        <f t="shared" si="514"/>
        <v>320.11999092741934</v>
      </c>
      <c r="BW1689" s="366">
        <v>0</v>
      </c>
      <c r="BX1689" s="366">
        <v>0</v>
      </c>
      <c r="BY1689" s="366">
        <v>0</v>
      </c>
      <c r="BZ1689" s="366">
        <v>0</v>
      </c>
      <c r="CA1689" s="366">
        <v>0</v>
      </c>
      <c r="CB1689" s="366">
        <v>0</v>
      </c>
      <c r="CC1689" s="366">
        <v>0</v>
      </c>
      <c r="CD1689" s="366">
        <v>0</v>
      </c>
      <c r="CE1689" s="366">
        <v>0</v>
      </c>
      <c r="CF1689" s="366">
        <v>0</v>
      </c>
      <c r="CG1689" s="366">
        <v>0</v>
      </c>
      <c r="CH1689" s="366">
        <v>0</v>
      </c>
      <c r="CI1689" s="411">
        <f t="shared" si="515"/>
        <v>0</v>
      </c>
      <c r="CJ1689" s="366">
        <v>25.281281249999999</v>
      </c>
      <c r="CK1689" s="366">
        <v>26.838709677419356</v>
      </c>
      <c r="CL1689" s="366">
        <v>27</v>
      </c>
      <c r="CM1689" s="366">
        <v>27</v>
      </c>
      <c r="CN1689" s="366">
        <v>28</v>
      </c>
      <c r="CO1689" s="366">
        <v>28</v>
      </c>
      <c r="CP1689" s="366">
        <v>26</v>
      </c>
      <c r="CQ1689" s="366">
        <v>24</v>
      </c>
      <c r="CR1689" s="366">
        <v>25</v>
      </c>
      <c r="CS1689" s="366">
        <v>25</v>
      </c>
      <c r="CT1689" s="366">
        <v>29</v>
      </c>
      <c r="CU1689" s="366">
        <v>29</v>
      </c>
      <c r="CV1689" s="411">
        <f t="shared" si="516"/>
        <v>320.11999092741934</v>
      </c>
      <c r="CW1689" s="366">
        <v>3.8806520833333327</v>
      </c>
      <c r="CX1689" s="366">
        <v>2.067540322580645</v>
      </c>
      <c r="CY1689" s="366">
        <v>3</v>
      </c>
      <c r="CZ1689" s="366">
        <v>3</v>
      </c>
      <c r="DA1689" s="366">
        <v>4</v>
      </c>
      <c r="DB1689" s="366">
        <v>4</v>
      </c>
      <c r="DC1689" s="366">
        <v>2</v>
      </c>
      <c r="DD1689" s="366">
        <v>2</v>
      </c>
      <c r="DE1689" s="366">
        <v>2</v>
      </c>
      <c r="DF1689" s="366">
        <v>2</v>
      </c>
      <c r="DG1689" s="366">
        <v>4</v>
      </c>
      <c r="DH1689" s="366">
        <v>4</v>
      </c>
      <c r="DI1689" s="411">
        <f t="shared" si="517"/>
        <v>35.948192405913979</v>
      </c>
      <c r="DJ1689" s="366">
        <v>29.161933333333334</v>
      </c>
      <c r="DK1689" s="366">
        <v>28.90625</v>
      </c>
      <c r="DL1689" s="366">
        <v>30</v>
      </c>
      <c r="DM1689" s="366">
        <v>30</v>
      </c>
      <c r="DN1689" s="366">
        <v>32</v>
      </c>
      <c r="DO1689" s="366">
        <v>32</v>
      </c>
      <c r="DP1689" s="366">
        <v>28</v>
      </c>
      <c r="DQ1689" s="366">
        <v>26</v>
      </c>
      <c r="DR1689" s="366">
        <v>27</v>
      </c>
      <c r="DS1689" s="366">
        <v>27</v>
      </c>
      <c r="DT1689" s="366">
        <v>33</v>
      </c>
      <c r="DU1689" s="366">
        <v>33</v>
      </c>
      <c r="DV1689" s="411">
        <f t="shared" si="518"/>
        <v>356.06818333333331</v>
      </c>
      <c r="DW1689" s="366">
        <v>29.161933333333334</v>
      </c>
      <c r="DX1689" s="366">
        <v>28.90625</v>
      </c>
      <c r="DY1689" s="366">
        <v>30</v>
      </c>
      <c r="DZ1689" s="366">
        <v>30</v>
      </c>
      <c r="EA1689" s="366">
        <v>32</v>
      </c>
      <c r="EB1689" s="366">
        <v>32</v>
      </c>
      <c r="EC1689" s="366">
        <v>28</v>
      </c>
      <c r="ED1689" s="366">
        <v>26</v>
      </c>
      <c r="EE1689" s="366">
        <v>27</v>
      </c>
      <c r="EF1689" s="366">
        <v>27</v>
      </c>
      <c r="EG1689" s="366">
        <v>33</v>
      </c>
      <c r="EH1689" s="366">
        <v>33</v>
      </c>
      <c r="EI1689" s="411">
        <f t="shared" si="519"/>
        <v>356.06818333333331</v>
      </c>
      <c r="EK1689" s="411">
        <f t="shared" si="520"/>
        <v>356.06818333333331</v>
      </c>
      <c r="EL1689" s="7">
        <f t="shared" si="521"/>
        <v>0</v>
      </c>
    </row>
    <row r="1690" spans="1:142">
      <c r="A1690" s="365" t="str">
        <f t="shared" si="506"/>
        <v xml:space="preserve"> 358</v>
      </c>
      <c r="B1690" s="366" t="s">
        <v>1011</v>
      </c>
      <c r="C1690" s="366" t="s">
        <v>1007</v>
      </c>
      <c r="D1690" s="366">
        <v>36062</v>
      </c>
      <c r="E1690" s="366">
        <v>36242</v>
      </c>
      <c r="F1690" s="366">
        <v>36993</v>
      </c>
      <c r="G1690" s="366">
        <v>37511</v>
      </c>
      <c r="H1690" s="366">
        <v>37933</v>
      </c>
      <c r="I1690" s="366">
        <v>35206</v>
      </c>
      <c r="J1690" s="366">
        <v>35029</v>
      </c>
      <c r="K1690" s="366">
        <v>32937</v>
      </c>
      <c r="L1690" s="366">
        <v>34363</v>
      </c>
      <c r="M1690" s="366">
        <v>33467</v>
      </c>
      <c r="N1690" s="366">
        <v>36637</v>
      </c>
      <c r="O1690" s="366">
        <v>37604</v>
      </c>
      <c r="P1690" s="411">
        <f t="shared" si="507"/>
        <v>429984</v>
      </c>
      <c r="Q1690" s="411">
        <f t="shared" si="522"/>
        <v>253846.03225806452</v>
      </c>
      <c r="R1690" s="411">
        <f t="shared" si="523"/>
        <v>58950.519466073412</v>
      </c>
      <c r="S1690" s="411">
        <f t="shared" si="524"/>
        <v>117187.44827586207</v>
      </c>
      <c r="T1690" s="366">
        <v>-209.26490616763982</v>
      </c>
      <c r="U1690" s="366">
        <v>199.61316701394753</v>
      </c>
      <c r="V1690" s="366">
        <v>-124.00675418254718</v>
      </c>
      <c r="W1690" s="366">
        <v>-2.3109979529108386</v>
      </c>
      <c r="X1690" s="366">
        <v>-140.35197237829368</v>
      </c>
      <c r="Y1690" s="366">
        <v>67.548903118422459</v>
      </c>
      <c r="Z1690" s="366">
        <v>-48.285480684529659</v>
      </c>
      <c r="AA1690" s="366">
        <v>250.21034857125534</v>
      </c>
      <c r="AB1690" s="366">
        <v>-28.264994638465453</v>
      </c>
      <c r="AC1690" s="366">
        <v>0</v>
      </c>
      <c r="AD1690" s="366">
        <v>-2.3743645532541677</v>
      </c>
      <c r="AE1690" s="366">
        <v>-5.5889215753174426</v>
      </c>
      <c r="AF1690" s="411">
        <f t="shared" si="508"/>
        <v>-43.075973429332919</v>
      </c>
      <c r="AG1690" s="366">
        <v>35852.735093832351</v>
      </c>
      <c r="AH1690" s="366">
        <v>36441.613167013944</v>
      </c>
      <c r="AI1690" s="366">
        <v>36868.993245817444</v>
      </c>
      <c r="AJ1690" s="366">
        <v>37508.689002047082</v>
      </c>
      <c r="AK1690" s="366">
        <v>37792.648027621712</v>
      </c>
      <c r="AL1690" s="366">
        <v>35273.548903118412</v>
      </c>
      <c r="AM1690" s="366">
        <v>34980.714519315472</v>
      </c>
      <c r="AN1690" s="366">
        <v>33187.210348571243</v>
      </c>
      <c r="AO1690" s="366">
        <v>34334.735005361537</v>
      </c>
      <c r="AP1690" s="366">
        <v>33467</v>
      </c>
      <c r="AQ1690" s="366">
        <v>36634.625635446748</v>
      </c>
      <c r="AR1690" s="366">
        <v>37598.41107842468</v>
      </c>
      <c r="AS1690" s="411">
        <f t="shared" si="509"/>
        <v>429940.92402657063</v>
      </c>
      <c r="AT1690" s="411">
        <f t="shared" si="510"/>
        <v>253590.53181298205</v>
      </c>
      <c r="AU1690" s="411">
        <f t="shared" si="511"/>
        <v>59178.704463755348</v>
      </c>
      <c r="AV1690" s="411">
        <f t="shared" si="512"/>
        <v>117171.68774983325</v>
      </c>
      <c r="AW1690" s="366">
        <v>0</v>
      </c>
      <c r="AX1690" s="366">
        <v>0</v>
      </c>
      <c r="AY1690" s="366">
        <v>0</v>
      </c>
      <c r="AZ1690" s="366">
        <v>0</v>
      </c>
      <c r="BA1690" s="366">
        <v>0</v>
      </c>
      <c r="BB1690" s="366">
        <v>0</v>
      </c>
      <c r="BC1690" s="366">
        <v>0</v>
      </c>
      <c r="BD1690" s="366">
        <v>0</v>
      </c>
      <c r="BE1690" s="366">
        <v>0</v>
      </c>
      <c r="BF1690" s="366">
        <v>0</v>
      </c>
      <c r="BG1690" s="366">
        <v>0</v>
      </c>
      <c r="BH1690" s="366">
        <v>0</v>
      </c>
      <c r="BI1690" s="411">
        <f t="shared" si="513"/>
        <v>0</v>
      </c>
      <c r="BJ1690" s="366">
        <v>35852.735093832351</v>
      </c>
      <c r="BK1690" s="366">
        <v>36441.613167013944</v>
      </c>
      <c r="BL1690" s="366">
        <v>36868.993245817444</v>
      </c>
      <c r="BM1690" s="366">
        <v>37508.689002047082</v>
      </c>
      <c r="BN1690" s="366">
        <v>37792.648027621712</v>
      </c>
      <c r="BO1690" s="366">
        <v>35273.548903118412</v>
      </c>
      <c r="BP1690" s="366">
        <v>34980.714519315472</v>
      </c>
      <c r="BQ1690" s="366">
        <v>33187.210348571243</v>
      </c>
      <c r="BR1690" s="366">
        <v>34334.735005361537</v>
      </c>
      <c r="BS1690" s="366">
        <v>33467</v>
      </c>
      <c r="BT1690" s="366">
        <v>36634.625635446748</v>
      </c>
      <c r="BU1690" s="366">
        <v>37598.41107842468</v>
      </c>
      <c r="BV1690" s="411">
        <f t="shared" si="514"/>
        <v>429940.92402657063</v>
      </c>
      <c r="BW1690" s="366">
        <v>0</v>
      </c>
      <c r="BX1690" s="366">
        <v>0</v>
      </c>
      <c r="BY1690" s="366">
        <v>0</v>
      </c>
      <c r="BZ1690" s="366">
        <v>0</v>
      </c>
      <c r="CA1690" s="366">
        <v>0</v>
      </c>
      <c r="CB1690" s="366">
        <v>0</v>
      </c>
      <c r="CC1690" s="366">
        <v>0</v>
      </c>
      <c r="CD1690" s="366">
        <v>0</v>
      </c>
      <c r="CE1690" s="366">
        <v>0</v>
      </c>
      <c r="CF1690" s="366">
        <v>0</v>
      </c>
      <c r="CG1690" s="366">
        <v>0</v>
      </c>
      <c r="CH1690" s="366">
        <v>0</v>
      </c>
      <c r="CI1690" s="411">
        <f t="shared" si="515"/>
        <v>0</v>
      </c>
      <c r="CJ1690" s="366">
        <v>35852.735093832351</v>
      </c>
      <c r="CK1690" s="366">
        <v>36441.613167013944</v>
      </c>
      <c r="CL1690" s="366">
        <v>36868.993245817444</v>
      </c>
      <c r="CM1690" s="366">
        <v>37508.689002047082</v>
      </c>
      <c r="CN1690" s="366">
        <v>37792.648027621712</v>
      </c>
      <c r="CO1690" s="366">
        <v>35273.548903118412</v>
      </c>
      <c r="CP1690" s="366">
        <v>34980.714519315472</v>
      </c>
      <c r="CQ1690" s="366">
        <v>33187.210348571243</v>
      </c>
      <c r="CR1690" s="366">
        <v>34334.735005361537</v>
      </c>
      <c r="CS1690" s="366">
        <v>33467</v>
      </c>
      <c r="CT1690" s="366">
        <v>36634.625635446748</v>
      </c>
      <c r="CU1690" s="366">
        <v>37598.41107842468</v>
      </c>
      <c r="CV1690" s="411">
        <f t="shared" si="516"/>
        <v>429940.92402657063</v>
      </c>
      <c r="CW1690" s="366">
        <v>734.4749284244798</v>
      </c>
      <c r="CX1690" s="366">
        <v>-1138.8004114691864</v>
      </c>
      <c r="CY1690" s="366">
        <v>0</v>
      </c>
      <c r="CZ1690" s="366">
        <v>0</v>
      </c>
      <c r="DA1690" s="366">
        <v>0</v>
      </c>
      <c r="DB1690" s="366">
        <v>0</v>
      </c>
      <c r="DC1690" s="366">
        <v>0</v>
      </c>
      <c r="DD1690" s="366">
        <v>0</v>
      </c>
      <c r="DE1690" s="366">
        <v>0</v>
      </c>
      <c r="DF1690" s="366">
        <v>0</v>
      </c>
      <c r="DG1690" s="366">
        <v>0</v>
      </c>
      <c r="DH1690" s="366">
        <v>0</v>
      </c>
      <c r="DI1690" s="411">
        <f t="shared" si="517"/>
        <v>-404.32548304470663</v>
      </c>
      <c r="DJ1690" s="366">
        <v>36587.210022256855</v>
      </c>
      <c r="DK1690" s="366">
        <v>35302.812755544765</v>
      </c>
      <c r="DL1690" s="366">
        <v>36868.993245817444</v>
      </c>
      <c r="DM1690" s="366">
        <v>37508.689002047082</v>
      </c>
      <c r="DN1690" s="366">
        <v>37792.648027621712</v>
      </c>
      <c r="DO1690" s="366">
        <v>35273.548903118412</v>
      </c>
      <c r="DP1690" s="366">
        <v>34980.714519315472</v>
      </c>
      <c r="DQ1690" s="366">
        <v>33187.210348571243</v>
      </c>
      <c r="DR1690" s="366">
        <v>34334.735005361537</v>
      </c>
      <c r="DS1690" s="366">
        <v>33467</v>
      </c>
      <c r="DT1690" s="366">
        <v>36634.625635446748</v>
      </c>
      <c r="DU1690" s="366">
        <v>37598.41107842468</v>
      </c>
      <c r="DV1690" s="411">
        <f t="shared" si="518"/>
        <v>429536.59854352591</v>
      </c>
      <c r="DW1690" s="366">
        <v>36587.210022256855</v>
      </c>
      <c r="DX1690" s="366">
        <v>35302.812755544765</v>
      </c>
      <c r="DY1690" s="366">
        <v>36868.993245817444</v>
      </c>
      <c r="DZ1690" s="366">
        <v>37508.689002047082</v>
      </c>
      <c r="EA1690" s="366">
        <v>37792.648027621712</v>
      </c>
      <c r="EB1690" s="366">
        <v>35273.548903118412</v>
      </c>
      <c r="EC1690" s="366">
        <v>34980.714519315472</v>
      </c>
      <c r="ED1690" s="366">
        <v>33187.210348571243</v>
      </c>
      <c r="EE1690" s="366">
        <v>34334.735005361537</v>
      </c>
      <c r="EF1690" s="366">
        <v>33467</v>
      </c>
      <c r="EG1690" s="366">
        <v>36634.625635446748</v>
      </c>
      <c r="EH1690" s="366">
        <v>37598.41107842468</v>
      </c>
      <c r="EI1690" s="411">
        <f t="shared" si="519"/>
        <v>429536.59854352591</v>
      </c>
      <c r="EK1690" s="411">
        <f t="shared" si="520"/>
        <v>429536.59854352596</v>
      </c>
      <c r="EL1690" s="7">
        <f t="shared" si="521"/>
        <v>0</v>
      </c>
    </row>
    <row r="1691" spans="1:142">
      <c r="A1691" s="365" t="str">
        <f t="shared" si="506"/>
        <v xml:space="preserve"> 358</v>
      </c>
      <c r="B1691" s="366" t="s">
        <v>1011</v>
      </c>
      <c r="C1691" s="366" t="s">
        <v>1008</v>
      </c>
      <c r="D1691" s="366">
        <v>40162</v>
      </c>
      <c r="E1691" s="366">
        <v>40743</v>
      </c>
      <c r="F1691" s="366">
        <v>42708</v>
      </c>
      <c r="G1691" s="366">
        <v>42217</v>
      </c>
      <c r="H1691" s="366">
        <v>41733</v>
      </c>
      <c r="I1691" s="366">
        <v>40395</v>
      </c>
      <c r="J1691" s="366">
        <v>39642</v>
      </c>
      <c r="K1691" s="366">
        <v>36788</v>
      </c>
      <c r="L1691" s="366">
        <v>39009</v>
      </c>
      <c r="M1691" s="366">
        <v>39408</v>
      </c>
      <c r="N1691" s="366">
        <v>42097</v>
      </c>
      <c r="O1691" s="366">
        <v>42241</v>
      </c>
      <c r="P1691" s="411">
        <f t="shared" si="507"/>
        <v>487143</v>
      </c>
      <c r="Q1691" s="411">
        <f t="shared" si="522"/>
        <v>286321.22580645164</v>
      </c>
      <c r="R1691" s="411">
        <f t="shared" si="523"/>
        <v>66314.670745272524</v>
      </c>
      <c r="S1691" s="411">
        <f t="shared" si="524"/>
        <v>134507.10344827586</v>
      </c>
      <c r="T1691" s="366">
        <v>-233.05687875061608</v>
      </c>
      <c r="U1691" s="366">
        <v>224.40371016084379</v>
      </c>
      <c r="V1691" s="366">
        <v>-143.16439482140203</v>
      </c>
      <c r="W1691" s="366">
        <v>-2.6009277432732461</v>
      </c>
      <c r="X1691" s="366">
        <v>-154.41195959358049</v>
      </c>
      <c r="Y1691" s="366">
        <v>77.504912272585841</v>
      </c>
      <c r="Z1691" s="366">
        <v>-54.644238353826324</v>
      </c>
      <c r="AA1691" s="366">
        <v>279.46498780214881</v>
      </c>
      <c r="AB1691" s="366">
        <v>-32.086522592671145</v>
      </c>
      <c r="AC1691" s="366">
        <v>0</v>
      </c>
      <c r="AD1691" s="366">
        <v>-2.7282153177994246</v>
      </c>
      <c r="AE1691" s="366">
        <v>-6.2780990390098736</v>
      </c>
      <c r="AF1691" s="411">
        <f t="shared" si="508"/>
        <v>-47.59762597660017</v>
      </c>
      <c r="AG1691" s="366">
        <v>39928.943121249387</v>
      </c>
      <c r="AH1691" s="366">
        <v>40967.403710160848</v>
      </c>
      <c r="AI1691" s="366">
        <v>42564.835605178596</v>
      </c>
      <c r="AJ1691" s="366">
        <v>42214.399072256725</v>
      </c>
      <c r="AK1691" s="366">
        <v>41578.588040406423</v>
      </c>
      <c r="AL1691" s="366">
        <v>40472.504912272583</v>
      </c>
      <c r="AM1691" s="366">
        <v>39587.355761646169</v>
      </c>
      <c r="AN1691" s="366">
        <v>37067.464987802152</v>
      </c>
      <c r="AO1691" s="366">
        <v>38976.913477407325</v>
      </c>
      <c r="AP1691" s="366">
        <v>39408</v>
      </c>
      <c r="AQ1691" s="366">
        <v>42094.271784682205</v>
      </c>
      <c r="AR1691" s="366">
        <v>42234.721900960991</v>
      </c>
      <c r="AS1691" s="411">
        <f t="shared" si="509"/>
        <v>487095.40237402334</v>
      </c>
      <c r="AT1691" s="411">
        <f t="shared" si="510"/>
        <v>286037.01874698862</v>
      </c>
      <c r="AU1691" s="411">
        <f t="shared" si="511"/>
        <v>66569.137947624069</v>
      </c>
      <c r="AV1691" s="411">
        <f t="shared" si="512"/>
        <v>134489.24567941073</v>
      </c>
      <c r="AW1691" s="366">
        <v>0</v>
      </c>
      <c r="AX1691" s="366">
        <v>0</v>
      </c>
      <c r="AY1691" s="366">
        <v>0</v>
      </c>
      <c r="AZ1691" s="366">
        <v>0</v>
      </c>
      <c r="BA1691" s="366">
        <v>0</v>
      </c>
      <c r="BB1691" s="366">
        <v>0</v>
      </c>
      <c r="BC1691" s="366">
        <v>0</v>
      </c>
      <c r="BD1691" s="366">
        <v>0</v>
      </c>
      <c r="BE1691" s="366">
        <v>0</v>
      </c>
      <c r="BF1691" s="366">
        <v>0</v>
      </c>
      <c r="BG1691" s="366">
        <v>0</v>
      </c>
      <c r="BH1691" s="366">
        <v>0</v>
      </c>
      <c r="BI1691" s="411">
        <f t="shared" si="513"/>
        <v>0</v>
      </c>
      <c r="BJ1691" s="366">
        <v>39928.943121249387</v>
      </c>
      <c r="BK1691" s="366">
        <v>40967.403710160848</v>
      </c>
      <c r="BL1691" s="366">
        <v>42564.835605178596</v>
      </c>
      <c r="BM1691" s="366">
        <v>42214.399072256725</v>
      </c>
      <c r="BN1691" s="366">
        <v>41578.588040406423</v>
      </c>
      <c r="BO1691" s="366">
        <v>40472.504912272583</v>
      </c>
      <c r="BP1691" s="366">
        <v>39587.355761646169</v>
      </c>
      <c r="BQ1691" s="366">
        <v>37067.464987802152</v>
      </c>
      <c r="BR1691" s="366">
        <v>38976.913477407325</v>
      </c>
      <c r="BS1691" s="366">
        <v>39408</v>
      </c>
      <c r="BT1691" s="366">
        <v>42094.271784682205</v>
      </c>
      <c r="BU1691" s="366">
        <v>42234.721900960991</v>
      </c>
      <c r="BV1691" s="411">
        <f t="shared" si="514"/>
        <v>487095.40237402334</v>
      </c>
      <c r="BW1691" s="366">
        <v>0</v>
      </c>
      <c r="BX1691" s="366">
        <v>0</v>
      </c>
      <c r="BY1691" s="366">
        <v>0</v>
      </c>
      <c r="BZ1691" s="366">
        <v>0</v>
      </c>
      <c r="CA1691" s="366">
        <v>0</v>
      </c>
      <c r="CB1691" s="366">
        <v>0</v>
      </c>
      <c r="CC1691" s="366">
        <v>0</v>
      </c>
      <c r="CD1691" s="366">
        <v>0</v>
      </c>
      <c r="CE1691" s="366">
        <v>0</v>
      </c>
      <c r="CF1691" s="366">
        <v>0</v>
      </c>
      <c r="CG1691" s="366">
        <v>0</v>
      </c>
      <c r="CH1691" s="366">
        <v>0</v>
      </c>
      <c r="CI1691" s="411">
        <f t="shared" si="515"/>
        <v>0</v>
      </c>
      <c r="CJ1691" s="366">
        <v>39928.943121249387</v>
      </c>
      <c r="CK1691" s="366">
        <v>40967.403710160848</v>
      </c>
      <c r="CL1691" s="366">
        <v>42564.835605178596</v>
      </c>
      <c r="CM1691" s="366">
        <v>42214.399072256725</v>
      </c>
      <c r="CN1691" s="366">
        <v>41578.588040406423</v>
      </c>
      <c r="CO1691" s="366">
        <v>40472.504912272583</v>
      </c>
      <c r="CP1691" s="366">
        <v>39587.355761646169</v>
      </c>
      <c r="CQ1691" s="366">
        <v>37067.464987802152</v>
      </c>
      <c r="CR1691" s="366">
        <v>38976.913477407325</v>
      </c>
      <c r="CS1691" s="366">
        <v>39408</v>
      </c>
      <c r="CT1691" s="366">
        <v>42094.271784682205</v>
      </c>
      <c r="CU1691" s="366">
        <v>42234.721900960991</v>
      </c>
      <c r="CV1691" s="411">
        <f t="shared" si="516"/>
        <v>487095.40237402334</v>
      </c>
      <c r="CW1691" s="366">
        <v>896.84151438068636</v>
      </c>
      <c r="CX1691" s="366">
        <v>-1280.2313659425242</v>
      </c>
      <c r="CY1691" s="366">
        <v>0</v>
      </c>
      <c r="CZ1691" s="366">
        <v>0</v>
      </c>
      <c r="DA1691" s="366">
        <v>0</v>
      </c>
      <c r="DB1691" s="366">
        <v>0</v>
      </c>
      <c r="DC1691" s="366">
        <v>0</v>
      </c>
      <c r="DD1691" s="366">
        <v>0</v>
      </c>
      <c r="DE1691" s="366">
        <v>0</v>
      </c>
      <c r="DF1691" s="366">
        <v>0</v>
      </c>
      <c r="DG1691" s="366">
        <v>0</v>
      </c>
      <c r="DH1691" s="366">
        <v>0</v>
      </c>
      <c r="DI1691" s="411">
        <f t="shared" si="517"/>
        <v>-383.38985156183787</v>
      </c>
      <c r="DJ1691" s="366">
        <v>40825.784635630072</v>
      </c>
      <c r="DK1691" s="366">
        <v>39687.172344218321</v>
      </c>
      <c r="DL1691" s="366">
        <v>42564.835605178596</v>
      </c>
      <c r="DM1691" s="366">
        <v>42214.399072256725</v>
      </c>
      <c r="DN1691" s="366">
        <v>41578.588040406423</v>
      </c>
      <c r="DO1691" s="366">
        <v>40472.504912272583</v>
      </c>
      <c r="DP1691" s="366">
        <v>39587.355761646169</v>
      </c>
      <c r="DQ1691" s="366">
        <v>37067.464987802152</v>
      </c>
      <c r="DR1691" s="366">
        <v>38976.913477407325</v>
      </c>
      <c r="DS1691" s="366">
        <v>39408</v>
      </c>
      <c r="DT1691" s="366">
        <v>42094.271784682205</v>
      </c>
      <c r="DU1691" s="366">
        <v>42234.721900960991</v>
      </c>
      <c r="DV1691" s="411">
        <f t="shared" si="518"/>
        <v>486712.01252246147</v>
      </c>
      <c r="DW1691" s="366">
        <v>40825.784635630072</v>
      </c>
      <c r="DX1691" s="366">
        <v>39687.172344218321</v>
      </c>
      <c r="DY1691" s="366">
        <v>42564.835605178596</v>
      </c>
      <c r="DZ1691" s="366">
        <v>42214.399072256725</v>
      </c>
      <c r="EA1691" s="366">
        <v>41578.588040406423</v>
      </c>
      <c r="EB1691" s="366">
        <v>40472.504912272583</v>
      </c>
      <c r="EC1691" s="366">
        <v>39587.355761646169</v>
      </c>
      <c r="ED1691" s="366">
        <v>37067.464987802152</v>
      </c>
      <c r="EE1691" s="366">
        <v>38976.913477407325</v>
      </c>
      <c r="EF1691" s="366">
        <v>39408</v>
      </c>
      <c r="EG1691" s="366">
        <v>42094.271784682205</v>
      </c>
      <c r="EH1691" s="366">
        <v>42234.721900960991</v>
      </c>
      <c r="EI1691" s="411">
        <f t="shared" si="519"/>
        <v>486712.01252246147</v>
      </c>
      <c r="EK1691" s="411">
        <f t="shared" si="520"/>
        <v>486712.01252246153</v>
      </c>
      <c r="EL1691" s="7">
        <f t="shared" si="521"/>
        <v>0</v>
      </c>
    </row>
    <row r="1692" spans="1:142">
      <c r="A1692" s="365" t="str">
        <f t="shared" si="506"/>
        <v xml:space="preserve"> 358</v>
      </c>
      <c r="B1692" s="366" t="s">
        <v>1011</v>
      </c>
      <c r="C1692" s="366" t="s">
        <v>920</v>
      </c>
      <c r="D1692" s="366">
        <v>18496771</v>
      </c>
      <c r="E1692" s="366">
        <v>19488740</v>
      </c>
      <c r="F1692" s="366">
        <v>19904834</v>
      </c>
      <c r="G1692" s="366">
        <v>19919317</v>
      </c>
      <c r="H1692" s="366">
        <v>19025919</v>
      </c>
      <c r="I1692" s="366">
        <v>19037054</v>
      </c>
      <c r="J1692" s="366">
        <v>19460134</v>
      </c>
      <c r="K1692" s="366">
        <v>18903865</v>
      </c>
      <c r="L1692" s="366">
        <v>18187356</v>
      </c>
      <c r="M1692" s="366">
        <v>17839145</v>
      </c>
      <c r="N1692" s="366">
        <v>18487923</v>
      </c>
      <c r="O1692" s="366">
        <v>19199081</v>
      </c>
      <c r="P1692" s="411">
        <f t="shared" si="507"/>
        <v>227950139</v>
      </c>
      <c r="Q1692" s="411">
        <f t="shared" si="522"/>
        <v>134705022.74193549</v>
      </c>
      <c r="R1692" s="411">
        <f t="shared" si="523"/>
        <v>32701765.602892101</v>
      </c>
      <c r="S1692" s="411">
        <f t="shared" si="524"/>
        <v>60543350.655172415</v>
      </c>
      <c r="T1692" s="366">
        <v>-107335.2850013666</v>
      </c>
      <c r="U1692" s="366">
        <v>107339.80223253171</v>
      </c>
      <c r="V1692" s="366">
        <v>-66724.349387245893</v>
      </c>
      <c r="W1692" s="366">
        <v>-1227.2000429301406</v>
      </c>
      <c r="X1692" s="366">
        <v>-70395.836289237195</v>
      </c>
      <c r="Y1692" s="366">
        <v>36525.936383178399</v>
      </c>
      <c r="Z1692" s="366">
        <v>-26824.685956646863</v>
      </c>
      <c r="AA1692" s="366">
        <v>143605.75192014978</v>
      </c>
      <c r="AB1692" s="366">
        <v>-14959.855653693376</v>
      </c>
      <c r="AC1692" s="366">
        <v>0</v>
      </c>
      <c r="AD1692" s="366">
        <v>-1198.162214003969</v>
      </c>
      <c r="AE1692" s="366">
        <v>-2853.4772371867439</v>
      </c>
      <c r="AF1692" s="411">
        <f t="shared" si="508"/>
        <v>-4047.3612464508915</v>
      </c>
      <c r="AG1692" s="366">
        <v>18389435.714998633</v>
      </c>
      <c r="AH1692" s="366">
        <v>19596079.80223253</v>
      </c>
      <c r="AI1692" s="366">
        <v>19838109.650612753</v>
      </c>
      <c r="AJ1692" s="366">
        <v>19918089.79995707</v>
      </c>
      <c r="AK1692" s="366">
        <v>18955523.163710766</v>
      </c>
      <c r="AL1692" s="366">
        <v>19073579.93638318</v>
      </c>
      <c r="AM1692" s="366">
        <v>19433309.314043354</v>
      </c>
      <c r="AN1692" s="366">
        <v>19047470.751920149</v>
      </c>
      <c r="AO1692" s="366">
        <v>18172396.144346304</v>
      </c>
      <c r="AP1692" s="366">
        <v>17839145</v>
      </c>
      <c r="AQ1692" s="366">
        <v>18486724.837785996</v>
      </c>
      <c r="AR1692" s="366">
        <v>19196227.522762813</v>
      </c>
      <c r="AS1692" s="411">
        <f t="shared" si="509"/>
        <v>227946091.63875353</v>
      </c>
      <c r="AT1692" s="411">
        <f t="shared" si="510"/>
        <v>134577246.436324</v>
      </c>
      <c r="AU1692" s="411">
        <f t="shared" si="511"/>
        <v>32833673.043440394</v>
      </c>
      <c r="AV1692" s="411">
        <f t="shared" si="512"/>
        <v>60535172.158989169</v>
      </c>
      <c r="AW1692" s="366">
        <v>0</v>
      </c>
      <c r="AX1692" s="366">
        <v>0</v>
      </c>
      <c r="AY1692" s="366">
        <v>0</v>
      </c>
      <c r="AZ1692" s="366">
        <v>0</v>
      </c>
      <c r="BA1692" s="366">
        <v>0</v>
      </c>
      <c r="BB1692" s="366">
        <v>0</v>
      </c>
      <c r="BC1692" s="366">
        <v>0</v>
      </c>
      <c r="BD1692" s="366">
        <v>0</v>
      </c>
      <c r="BE1692" s="366">
        <v>0</v>
      </c>
      <c r="BF1692" s="366">
        <v>0</v>
      </c>
      <c r="BG1692" s="366">
        <v>0</v>
      </c>
      <c r="BH1692" s="366">
        <v>0</v>
      </c>
      <c r="BI1692" s="411">
        <f t="shared" si="513"/>
        <v>0</v>
      </c>
      <c r="BJ1692" s="366">
        <v>18389435.714998633</v>
      </c>
      <c r="BK1692" s="366">
        <v>19596079.80223253</v>
      </c>
      <c r="BL1692" s="366">
        <v>19838109.650612753</v>
      </c>
      <c r="BM1692" s="366">
        <v>19918089.79995707</v>
      </c>
      <c r="BN1692" s="366">
        <v>18955523.163710766</v>
      </c>
      <c r="BO1692" s="366">
        <v>19073579.93638318</v>
      </c>
      <c r="BP1692" s="366">
        <v>19433309.314043354</v>
      </c>
      <c r="BQ1692" s="366">
        <v>19047470.751920149</v>
      </c>
      <c r="BR1692" s="366">
        <v>18172396.144346304</v>
      </c>
      <c r="BS1692" s="366">
        <v>17839145</v>
      </c>
      <c r="BT1692" s="366">
        <v>18486724.837785996</v>
      </c>
      <c r="BU1692" s="366">
        <v>19196227.522762813</v>
      </c>
      <c r="BV1692" s="411">
        <f t="shared" si="514"/>
        <v>227946091.63875353</v>
      </c>
      <c r="BW1692" s="366">
        <v>0</v>
      </c>
      <c r="BX1692" s="366">
        <v>0</v>
      </c>
      <c r="BY1692" s="366">
        <v>0</v>
      </c>
      <c r="BZ1692" s="366">
        <v>0</v>
      </c>
      <c r="CA1692" s="366">
        <v>0</v>
      </c>
      <c r="CB1692" s="366">
        <v>0</v>
      </c>
      <c r="CC1692" s="366">
        <v>0</v>
      </c>
      <c r="CD1692" s="366">
        <v>0</v>
      </c>
      <c r="CE1692" s="366">
        <v>0</v>
      </c>
      <c r="CF1692" s="366">
        <v>0</v>
      </c>
      <c r="CG1692" s="366">
        <v>0</v>
      </c>
      <c r="CH1692" s="366">
        <v>0</v>
      </c>
      <c r="CI1692" s="411">
        <f t="shared" si="515"/>
        <v>0</v>
      </c>
      <c r="CJ1692" s="366">
        <v>18389435.714998633</v>
      </c>
      <c r="CK1692" s="366">
        <v>19596079.80223253</v>
      </c>
      <c r="CL1692" s="366">
        <v>19838109.650612753</v>
      </c>
      <c r="CM1692" s="366">
        <v>19918089.79995707</v>
      </c>
      <c r="CN1692" s="366">
        <v>18955523.163710766</v>
      </c>
      <c r="CO1692" s="366">
        <v>19073579.93638318</v>
      </c>
      <c r="CP1692" s="366">
        <v>19433309.314043354</v>
      </c>
      <c r="CQ1692" s="366">
        <v>19047470.751920149</v>
      </c>
      <c r="CR1692" s="366">
        <v>18172396.144346304</v>
      </c>
      <c r="CS1692" s="366">
        <v>17839145</v>
      </c>
      <c r="CT1692" s="366">
        <v>18486724.837785996</v>
      </c>
      <c r="CU1692" s="366">
        <v>19196227.522762813</v>
      </c>
      <c r="CV1692" s="411">
        <f t="shared" si="516"/>
        <v>227946091.63875353</v>
      </c>
      <c r="CW1692" s="366">
        <v>243536.59456761484</v>
      </c>
      <c r="CX1692" s="366">
        <v>-612377.49381976703</v>
      </c>
      <c r="CY1692" s="366">
        <v>0</v>
      </c>
      <c r="CZ1692" s="366">
        <v>0</v>
      </c>
      <c r="DA1692" s="366">
        <v>0</v>
      </c>
      <c r="DB1692" s="366">
        <v>0</v>
      </c>
      <c r="DC1692" s="366">
        <v>0</v>
      </c>
      <c r="DD1692" s="366">
        <v>0</v>
      </c>
      <c r="DE1692" s="366">
        <v>0</v>
      </c>
      <c r="DF1692" s="366">
        <v>0</v>
      </c>
      <c r="DG1692" s="366">
        <v>0</v>
      </c>
      <c r="DH1692" s="366">
        <v>0</v>
      </c>
      <c r="DI1692" s="411">
        <f t="shared" si="517"/>
        <v>-368840.89925215219</v>
      </c>
      <c r="DJ1692" s="366">
        <v>18632972.309566248</v>
      </c>
      <c r="DK1692" s="366">
        <v>18983702.308412764</v>
      </c>
      <c r="DL1692" s="366">
        <v>19838109.650612753</v>
      </c>
      <c r="DM1692" s="366">
        <v>19918089.79995707</v>
      </c>
      <c r="DN1692" s="366">
        <v>18955523.163710766</v>
      </c>
      <c r="DO1692" s="366">
        <v>19073579.93638318</v>
      </c>
      <c r="DP1692" s="366">
        <v>19433309.314043354</v>
      </c>
      <c r="DQ1692" s="366">
        <v>19047470.751920149</v>
      </c>
      <c r="DR1692" s="366">
        <v>18172396.144346304</v>
      </c>
      <c r="DS1692" s="366">
        <v>17839145</v>
      </c>
      <c r="DT1692" s="366">
        <v>18486724.837785996</v>
      </c>
      <c r="DU1692" s="366">
        <v>19196227.522762813</v>
      </c>
      <c r="DV1692" s="411">
        <f t="shared" si="518"/>
        <v>227577250.73950136</v>
      </c>
      <c r="DW1692" s="366">
        <v>18632972.309566248</v>
      </c>
      <c r="DX1692" s="366">
        <v>18983702.308412764</v>
      </c>
      <c r="DY1692" s="366">
        <v>19838109.650612753</v>
      </c>
      <c r="DZ1692" s="366">
        <v>19918089.79995707</v>
      </c>
      <c r="EA1692" s="366">
        <v>18955523.163710766</v>
      </c>
      <c r="EB1692" s="366">
        <v>19073579.93638318</v>
      </c>
      <c r="EC1692" s="366">
        <v>19433309.314043354</v>
      </c>
      <c r="ED1692" s="366">
        <v>19047470.751920149</v>
      </c>
      <c r="EE1692" s="366">
        <v>18172396.144346304</v>
      </c>
      <c r="EF1692" s="366">
        <v>17839145</v>
      </c>
      <c r="EG1692" s="366">
        <v>18486724.837785996</v>
      </c>
      <c r="EH1692" s="366">
        <v>19196227.522762813</v>
      </c>
      <c r="EI1692" s="411">
        <f t="shared" si="519"/>
        <v>227577250.73950136</v>
      </c>
      <c r="EK1692" s="411">
        <f t="shared" si="520"/>
        <v>227577250.73950142</v>
      </c>
      <c r="EL1692" s="7">
        <f t="shared" si="521"/>
        <v>0</v>
      </c>
    </row>
    <row r="1693" spans="1:142">
      <c r="A1693" s="365" t="str">
        <f t="shared" si="506"/>
        <v xml:space="preserve"> 358</v>
      </c>
      <c r="B1693" s="366" t="s">
        <v>1011</v>
      </c>
      <c r="C1693" s="366" t="s">
        <v>927</v>
      </c>
      <c r="D1693" s="366">
        <v>16938671</v>
      </c>
      <c r="E1693" s="366">
        <v>17222340</v>
      </c>
      <c r="F1693" s="366">
        <v>18479734</v>
      </c>
      <c r="G1693" s="366">
        <v>18532417</v>
      </c>
      <c r="H1693" s="366">
        <v>17870919</v>
      </c>
      <c r="I1693" s="366">
        <v>17929454</v>
      </c>
      <c r="J1693" s="366">
        <v>17586900</v>
      </c>
      <c r="K1693" s="366">
        <v>16666950</v>
      </c>
      <c r="L1693" s="366">
        <v>16356900</v>
      </c>
      <c r="M1693" s="366">
        <v>15941100</v>
      </c>
      <c r="N1693" s="366">
        <v>18097923</v>
      </c>
      <c r="O1693" s="366">
        <v>18776081</v>
      </c>
      <c r="P1693" s="411">
        <f t="shared" si="507"/>
        <v>210399389</v>
      </c>
      <c r="Q1693" s="411">
        <f t="shared" si="522"/>
        <v>123993115.64516129</v>
      </c>
      <c r="R1693" s="411">
        <f t="shared" si="523"/>
        <v>29078921.078976639</v>
      </c>
      <c r="S1693" s="411">
        <f t="shared" si="524"/>
        <v>57327352.275862068</v>
      </c>
      <c r="T1693" s="366">
        <v>-98293.755127821205</v>
      </c>
      <c r="U1693" s="366">
        <v>94856.956867474189</v>
      </c>
      <c r="V1693" s="366">
        <v>-61947.174641062884</v>
      </c>
      <c r="W1693" s="366">
        <v>-1141.755158472457</v>
      </c>
      <c r="X1693" s="366">
        <v>-66122.340175116842</v>
      </c>
      <c r="Y1693" s="366">
        <v>34400.810975748871</v>
      </c>
      <c r="Z1693" s="366">
        <v>-24242.539617196599</v>
      </c>
      <c r="AA1693" s="366">
        <v>126612.72639037261</v>
      </c>
      <c r="AB1693" s="366">
        <v>-13454.22957256122</v>
      </c>
      <c r="AC1693" s="366">
        <v>0</v>
      </c>
      <c r="AD1693" s="366">
        <v>-1172.8871593933436</v>
      </c>
      <c r="AE1693" s="366">
        <v>-2790.608557621832</v>
      </c>
      <c r="AF1693" s="411">
        <f t="shared" si="508"/>
        <v>-13294.795775650709</v>
      </c>
      <c r="AG1693" s="366">
        <v>16840377.244872175</v>
      </c>
      <c r="AH1693" s="366">
        <v>17317196.956867475</v>
      </c>
      <c r="AI1693" s="366">
        <v>18417786.825358938</v>
      </c>
      <c r="AJ1693" s="366">
        <v>18531275.244841527</v>
      </c>
      <c r="AK1693" s="366">
        <v>17804796.659824882</v>
      </c>
      <c r="AL1693" s="366">
        <v>17963854.810975749</v>
      </c>
      <c r="AM1693" s="366">
        <v>17562657.460382804</v>
      </c>
      <c r="AN1693" s="366">
        <v>16793562.726390373</v>
      </c>
      <c r="AO1693" s="366">
        <v>16343445.770427441</v>
      </c>
      <c r="AP1693" s="366">
        <v>15941100</v>
      </c>
      <c r="AQ1693" s="366">
        <v>18096750.112840608</v>
      </c>
      <c r="AR1693" s="366">
        <v>18773290.391442377</v>
      </c>
      <c r="AS1693" s="411">
        <f t="shared" si="509"/>
        <v>210386094.20422438</v>
      </c>
      <c r="AT1693" s="411">
        <f t="shared" si="510"/>
        <v>123871407.86569186</v>
      </c>
      <c r="AU1693" s="411">
        <f t="shared" si="511"/>
        <v>29195009.069993671</v>
      </c>
      <c r="AV1693" s="411">
        <f t="shared" si="512"/>
        <v>57319677.268538825</v>
      </c>
      <c r="AW1693" s="366">
        <v>0</v>
      </c>
      <c r="AX1693" s="366">
        <v>0</v>
      </c>
      <c r="AY1693" s="366">
        <v>0</v>
      </c>
      <c r="AZ1693" s="366">
        <v>0</v>
      </c>
      <c r="BA1693" s="366">
        <v>0</v>
      </c>
      <c r="BB1693" s="366">
        <v>0</v>
      </c>
      <c r="BC1693" s="366">
        <v>0</v>
      </c>
      <c r="BD1693" s="366">
        <v>0</v>
      </c>
      <c r="BE1693" s="366">
        <v>0</v>
      </c>
      <c r="BF1693" s="366">
        <v>0</v>
      </c>
      <c r="BG1693" s="366">
        <v>0</v>
      </c>
      <c r="BH1693" s="366">
        <v>0</v>
      </c>
      <c r="BI1693" s="411">
        <f t="shared" si="513"/>
        <v>0</v>
      </c>
      <c r="BJ1693" s="366">
        <v>16840377.244872175</v>
      </c>
      <c r="BK1693" s="366">
        <v>17317196.956867475</v>
      </c>
      <c r="BL1693" s="366">
        <v>18417786.825358938</v>
      </c>
      <c r="BM1693" s="366">
        <v>18531275.244841527</v>
      </c>
      <c r="BN1693" s="366">
        <v>17804796.659824882</v>
      </c>
      <c r="BO1693" s="366">
        <v>17963854.810975749</v>
      </c>
      <c r="BP1693" s="366">
        <v>17562657.460382804</v>
      </c>
      <c r="BQ1693" s="366">
        <v>16793562.726390373</v>
      </c>
      <c r="BR1693" s="366">
        <v>16343445.770427441</v>
      </c>
      <c r="BS1693" s="366">
        <v>15941100</v>
      </c>
      <c r="BT1693" s="366">
        <v>18096750.112840608</v>
      </c>
      <c r="BU1693" s="366">
        <v>18773290.391442377</v>
      </c>
      <c r="BV1693" s="411">
        <f t="shared" si="514"/>
        <v>210386094.20422438</v>
      </c>
      <c r="BW1693" s="366">
        <v>0</v>
      </c>
      <c r="BX1693" s="366">
        <v>0</v>
      </c>
      <c r="BY1693" s="366">
        <v>0</v>
      </c>
      <c r="BZ1693" s="366">
        <v>0</v>
      </c>
      <c r="CA1693" s="366">
        <v>0</v>
      </c>
      <c r="CB1693" s="366">
        <v>0</v>
      </c>
      <c r="CC1693" s="366">
        <v>0</v>
      </c>
      <c r="CD1693" s="366">
        <v>0</v>
      </c>
      <c r="CE1693" s="366">
        <v>0</v>
      </c>
      <c r="CF1693" s="366">
        <v>0</v>
      </c>
      <c r="CG1693" s="366">
        <v>0</v>
      </c>
      <c r="CH1693" s="366">
        <v>0</v>
      </c>
      <c r="CI1693" s="411">
        <f t="shared" si="515"/>
        <v>0</v>
      </c>
      <c r="CJ1693" s="366">
        <v>16840377.244872175</v>
      </c>
      <c r="CK1693" s="366">
        <v>17317196.956867475</v>
      </c>
      <c r="CL1693" s="366">
        <v>18417786.825358938</v>
      </c>
      <c r="CM1693" s="366">
        <v>18531275.244841527</v>
      </c>
      <c r="CN1693" s="366">
        <v>17804796.659824882</v>
      </c>
      <c r="CO1693" s="366">
        <v>17963854.810975749</v>
      </c>
      <c r="CP1693" s="366">
        <v>17562657.460382804</v>
      </c>
      <c r="CQ1693" s="366">
        <v>16793562.726390373</v>
      </c>
      <c r="CR1693" s="366">
        <v>16343445.770427441</v>
      </c>
      <c r="CS1693" s="366">
        <v>15941100</v>
      </c>
      <c r="CT1693" s="366">
        <v>18096750.112840608</v>
      </c>
      <c r="CU1693" s="366">
        <v>18773290.391442377</v>
      </c>
      <c r="CV1693" s="411">
        <f t="shared" si="516"/>
        <v>210386094.20422438</v>
      </c>
      <c r="CW1693" s="366">
        <v>140266.02989251784</v>
      </c>
      <c r="CX1693" s="366">
        <v>-541162.40490210906</v>
      </c>
      <c r="CY1693" s="366">
        <v>0</v>
      </c>
      <c r="CZ1693" s="366">
        <v>0</v>
      </c>
      <c r="DA1693" s="366">
        <v>0</v>
      </c>
      <c r="DB1693" s="366">
        <v>0</v>
      </c>
      <c r="DC1693" s="366">
        <v>0</v>
      </c>
      <c r="DD1693" s="366">
        <v>0</v>
      </c>
      <c r="DE1693" s="366">
        <v>0</v>
      </c>
      <c r="DF1693" s="366">
        <v>0</v>
      </c>
      <c r="DG1693" s="366">
        <v>0</v>
      </c>
      <c r="DH1693" s="366">
        <v>0</v>
      </c>
      <c r="DI1693" s="411">
        <f t="shared" si="517"/>
        <v>-400896.37500959123</v>
      </c>
      <c r="DJ1693" s="366">
        <v>16980643.274764694</v>
      </c>
      <c r="DK1693" s="366">
        <v>16776034.551965363</v>
      </c>
      <c r="DL1693" s="366">
        <v>18417786.825358938</v>
      </c>
      <c r="DM1693" s="366">
        <v>18531275.244841527</v>
      </c>
      <c r="DN1693" s="366">
        <v>17804796.659824882</v>
      </c>
      <c r="DO1693" s="366">
        <v>17963854.810975749</v>
      </c>
      <c r="DP1693" s="366">
        <v>17562657.460382804</v>
      </c>
      <c r="DQ1693" s="366">
        <v>16793562.726390373</v>
      </c>
      <c r="DR1693" s="366">
        <v>16343445.770427441</v>
      </c>
      <c r="DS1693" s="366">
        <v>15941100</v>
      </c>
      <c r="DT1693" s="366">
        <v>18096750.112840608</v>
      </c>
      <c r="DU1693" s="366">
        <v>18773290.391442377</v>
      </c>
      <c r="DV1693" s="411">
        <f t="shared" si="518"/>
        <v>209985197.82921478</v>
      </c>
      <c r="DW1693" s="366">
        <v>16980643.274764694</v>
      </c>
      <c r="DX1693" s="366">
        <v>16776034.551965363</v>
      </c>
      <c r="DY1693" s="366">
        <v>18417786.825358938</v>
      </c>
      <c r="DZ1693" s="366">
        <v>18531275.244841527</v>
      </c>
      <c r="EA1693" s="366">
        <v>17804796.659824882</v>
      </c>
      <c r="EB1693" s="366">
        <v>17963854.810975749</v>
      </c>
      <c r="EC1693" s="366">
        <v>17562657.460382804</v>
      </c>
      <c r="ED1693" s="366">
        <v>16793562.726390373</v>
      </c>
      <c r="EE1693" s="366">
        <v>16343445.770427441</v>
      </c>
      <c r="EF1693" s="366">
        <v>15941100</v>
      </c>
      <c r="EG1693" s="366">
        <v>18096750.112840608</v>
      </c>
      <c r="EH1693" s="366">
        <v>18773290.391442377</v>
      </c>
      <c r="EI1693" s="411">
        <f t="shared" si="519"/>
        <v>209985197.82921478</v>
      </c>
      <c r="EK1693" s="411">
        <f t="shared" si="520"/>
        <v>209985197.82921475</v>
      </c>
      <c r="EL1693" s="7">
        <f t="shared" si="521"/>
        <v>0</v>
      </c>
    </row>
    <row r="1694" spans="1:142">
      <c r="A1694" s="365" t="str">
        <f t="shared" si="506"/>
        <v xml:space="preserve"> 358</v>
      </c>
      <c r="B1694" s="366" t="s">
        <v>1011</v>
      </c>
      <c r="C1694" s="366" t="s">
        <v>1009</v>
      </c>
      <c r="D1694" s="366">
        <v>4</v>
      </c>
      <c r="E1694" s="366">
        <v>5</v>
      </c>
      <c r="F1694" s="366">
        <v>4</v>
      </c>
      <c r="G1694" s="366">
        <v>4</v>
      </c>
      <c r="H1694" s="366">
        <v>3</v>
      </c>
      <c r="I1694" s="366">
        <v>3</v>
      </c>
      <c r="J1694" s="366">
        <v>5</v>
      </c>
      <c r="K1694" s="366">
        <v>7</v>
      </c>
      <c r="L1694" s="366">
        <v>6</v>
      </c>
      <c r="M1694" s="366">
        <v>6</v>
      </c>
      <c r="N1694" s="366">
        <v>2</v>
      </c>
      <c r="O1694" s="366">
        <v>2</v>
      </c>
      <c r="P1694" s="411">
        <f t="shared" si="507"/>
        <v>51</v>
      </c>
      <c r="Q1694" s="411">
        <f t="shared" si="522"/>
        <v>27.838709677419356</v>
      </c>
      <c r="R1694" s="411">
        <f t="shared" si="523"/>
        <v>11.506117908787541</v>
      </c>
      <c r="S1694" s="411">
        <f t="shared" si="524"/>
        <v>11.655172413793103</v>
      </c>
      <c r="T1694" s="366">
        <v>0</v>
      </c>
      <c r="U1694" s="366">
        <v>0</v>
      </c>
      <c r="V1694" s="366">
        <v>0</v>
      </c>
      <c r="W1694" s="366">
        <v>0</v>
      </c>
      <c r="X1694" s="366">
        <v>0</v>
      </c>
      <c r="Y1694" s="366">
        <v>0</v>
      </c>
      <c r="Z1694" s="366">
        <v>0</v>
      </c>
      <c r="AA1694" s="366">
        <v>0</v>
      </c>
      <c r="AB1694" s="366">
        <v>0</v>
      </c>
      <c r="AC1694" s="366">
        <v>0</v>
      </c>
      <c r="AD1694" s="366">
        <v>0</v>
      </c>
      <c r="AE1694" s="366">
        <v>0</v>
      </c>
      <c r="AF1694" s="411">
        <f t="shared" si="508"/>
        <v>0</v>
      </c>
      <c r="AG1694" s="366">
        <v>0</v>
      </c>
      <c r="AH1694" s="366">
        <v>0</v>
      </c>
      <c r="AI1694" s="366">
        <v>0</v>
      </c>
      <c r="AJ1694" s="366">
        <v>0</v>
      </c>
      <c r="AK1694" s="366">
        <v>0</v>
      </c>
      <c r="AL1694" s="366">
        <v>0</v>
      </c>
      <c r="AM1694" s="366">
        <v>0</v>
      </c>
      <c r="AN1694" s="366">
        <v>0</v>
      </c>
      <c r="AO1694" s="366">
        <v>0</v>
      </c>
      <c r="AP1694" s="366">
        <v>0</v>
      </c>
      <c r="AQ1694" s="366">
        <v>0</v>
      </c>
      <c r="AR1694" s="366">
        <v>0</v>
      </c>
      <c r="AS1694" s="411">
        <f t="shared" si="509"/>
        <v>0</v>
      </c>
      <c r="AT1694" s="411">
        <f t="shared" si="510"/>
        <v>0</v>
      </c>
      <c r="AU1694" s="411">
        <f t="shared" si="511"/>
        <v>0</v>
      </c>
      <c r="AV1694" s="411">
        <f t="shared" si="512"/>
        <v>0</v>
      </c>
      <c r="AW1694" s="366">
        <v>0</v>
      </c>
      <c r="AX1694" s="366">
        <v>0</v>
      </c>
      <c r="AY1694" s="366">
        <v>0</v>
      </c>
      <c r="AZ1694" s="366">
        <v>0</v>
      </c>
      <c r="BA1694" s="366">
        <v>0</v>
      </c>
      <c r="BB1694" s="366">
        <v>0</v>
      </c>
      <c r="BC1694" s="366">
        <v>0</v>
      </c>
      <c r="BD1694" s="366">
        <v>0</v>
      </c>
      <c r="BE1694" s="366">
        <v>0</v>
      </c>
      <c r="BF1694" s="366">
        <v>0</v>
      </c>
      <c r="BG1694" s="366">
        <v>0</v>
      </c>
      <c r="BH1694" s="366">
        <v>0</v>
      </c>
      <c r="BI1694" s="411">
        <f t="shared" si="513"/>
        <v>0</v>
      </c>
      <c r="BJ1694" s="366">
        <v>0</v>
      </c>
      <c r="BK1694" s="366">
        <v>0</v>
      </c>
      <c r="BL1694" s="366">
        <v>0</v>
      </c>
      <c r="BM1694" s="366">
        <v>0</v>
      </c>
      <c r="BN1694" s="366">
        <v>0</v>
      </c>
      <c r="BO1694" s="366">
        <v>0</v>
      </c>
      <c r="BP1694" s="366">
        <v>0</v>
      </c>
      <c r="BQ1694" s="366">
        <v>0</v>
      </c>
      <c r="BR1694" s="366">
        <v>0</v>
      </c>
      <c r="BS1694" s="366">
        <v>0</v>
      </c>
      <c r="BT1694" s="366">
        <v>0</v>
      </c>
      <c r="BU1694" s="366">
        <v>0</v>
      </c>
      <c r="BV1694" s="411">
        <f t="shared" si="514"/>
        <v>0</v>
      </c>
      <c r="BW1694" s="366">
        <v>0</v>
      </c>
      <c r="BX1694" s="366">
        <v>0</v>
      </c>
      <c r="BY1694" s="366">
        <v>0</v>
      </c>
      <c r="BZ1694" s="366">
        <v>0</v>
      </c>
      <c r="CA1694" s="366">
        <v>0</v>
      </c>
      <c r="CB1694" s="366">
        <v>0</v>
      </c>
      <c r="CC1694" s="366">
        <v>0</v>
      </c>
      <c r="CD1694" s="366">
        <v>0</v>
      </c>
      <c r="CE1694" s="366">
        <v>0</v>
      </c>
      <c r="CF1694" s="366">
        <v>0</v>
      </c>
      <c r="CG1694" s="366">
        <v>0</v>
      </c>
      <c r="CH1694" s="366">
        <v>0</v>
      </c>
      <c r="CI1694" s="411">
        <f t="shared" si="515"/>
        <v>0</v>
      </c>
      <c r="CJ1694" s="366">
        <v>0</v>
      </c>
      <c r="CK1694" s="366">
        <v>0</v>
      </c>
      <c r="CL1694" s="366">
        <v>0</v>
      </c>
      <c r="CM1694" s="366">
        <v>0</v>
      </c>
      <c r="CN1694" s="366">
        <v>0</v>
      </c>
      <c r="CO1694" s="366">
        <v>0</v>
      </c>
      <c r="CP1694" s="366">
        <v>0</v>
      </c>
      <c r="CQ1694" s="366">
        <v>0</v>
      </c>
      <c r="CR1694" s="366">
        <v>0</v>
      </c>
      <c r="CS1694" s="366">
        <v>0</v>
      </c>
      <c r="CT1694" s="366">
        <v>0</v>
      </c>
      <c r="CU1694" s="366">
        <v>0</v>
      </c>
      <c r="CV1694" s="411">
        <f t="shared" si="516"/>
        <v>0</v>
      </c>
      <c r="CW1694" s="366">
        <v>0</v>
      </c>
      <c r="CX1694" s="366">
        <v>0</v>
      </c>
      <c r="CY1694" s="366">
        <v>0</v>
      </c>
      <c r="CZ1694" s="366">
        <v>0</v>
      </c>
      <c r="DA1694" s="366">
        <v>0</v>
      </c>
      <c r="DB1694" s="366">
        <v>0</v>
      </c>
      <c r="DC1694" s="366">
        <v>0</v>
      </c>
      <c r="DD1694" s="366">
        <v>0</v>
      </c>
      <c r="DE1694" s="366">
        <v>0</v>
      </c>
      <c r="DF1694" s="366">
        <v>0</v>
      </c>
      <c r="DG1694" s="366">
        <v>0</v>
      </c>
      <c r="DH1694" s="366">
        <v>0</v>
      </c>
      <c r="DI1694" s="411">
        <f t="shared" si="517"/>
        <v>0</v>
      </c>
      <c r="DJ1694" s="366">
        <v>0</v>
      </c>
      <c r="DK1694" s="366">
        <v>0</v>
      </c>
      <c r="DL1694" s="366">
        <v>0</v>
      </c>
      <c r="DM1694" s="366">
        <v>0</v>
      </c>
      <c r="DN1694" s="366">
        <v>0</v>
      </c>
      <c r="DO1694" s="366">
        <v>0</v>
      </c>
      <c r="DP1694" s="366">
        <v>0</v>
      </c>
      <c r="DQ1694" s="366">
        <v>0</v>
      </c>
      <c r="DR1694" s="366">
        <v>0</v>
      </c>
      <c r="DS1694" s="366">
        <v>0</v>
      </c>
      <c r="DT1694" s="366">
        <v>0</v>
      </c>
      <c r="DU1694" s="366">
        <v>0</v>
      </c>
      <c r="DV1694" s="411">
        <f t="shared" si="518"/>
        <v>0</v>
      </c>
      <c r="DW1694" s="366">
        <v>0</v>
      </c>
      <c r="DX1694" s="366">
        <v>0</v>
      </c>
      <c r="DY1694" s="366">
        <v>0</v>
      </c>
      <c r="DZ1694" s="366">
        <v>0</v>
      </c>
      <c r="EA1694" s="366">
        <v>0</v>
      </c>
      <c r="EB1694" s="366">
        <v>0</v>
      </c>
      <c r="EC1694" s="366">
        <v>0</v>
      </c>
      <c r="ED1694" s="366">
        <v>0</v>
      </c>
      <c r="EE1694" s="366">
        <v>0</v>
      </c>
      <c r="EF1694" s="366">
        <v>0</v>
      </c>
      <c r="EG1694" s="366">
        <v>0</v>
      </c>
      <c r="EH1694" s="366">
        <v>0</v>
      </c>
      <c r="EI1694" s="411">
        <f t="shared" si="519"/>
        <v>0</v>
      </c>
      <c r="EK1694" s="411">
        <f t="shared" si="520"/>
        <v>51</v>
      </c>
      <c r="EL1694" s="7">
        <f t="shared" si="521"/>
        <v>-51</v>
      </c>
    </row>
    <row r="1695" spans="1:142">
      <c r="A1695" s="365" t="str">
        <f t="shared" si="506"/>
        <v xml:space="preserve"> 358</v>
      </c>
      <c r="B1695" s="366" t="s">
        <v>1011</v>
      </c>
      <c r="C1695" s="366" t="s">
        <v>1010</v>
      </c>
      <c r="D1695" s="366">
        <v>7441.4000000000005</v>
      </c>
      <c r="E1695" s="366">
        <v>7221.7</v>
      </c>
      <c r="F1695" s="366">
        <v>7765.4</v>
      </c>
      <c r="G1695" s="366">
        <v>7051.6</v>
      </c>
      <c r="H1695" s="366">
        <v>7785.0999999999995</v>
      </c>
      <c r="I1695" s="366">
        <v>7647.8</v>
      </c>
      <c r="J1695" s="366">
        <v>7833.0999999999995</v>
      </c>
      <c r="K1695" s="366">
        <v>6773.5</v>
      </c>
      <c r="L1695" s="366">
        <v>7371.9</v>
      </c>
      <c r="M1695" s="366">
        <v>7474.6</v>
      </c>
      <c r="N1695" s="366">
        <v>7529.9000000000005</v>
      </c>
      <c r="O1695" s="366">
        <v>7733.9</v>
      </c>
      <c r="P1695" s="411">
        <f t="shared" si="507"/>
        <v>89629.9</v>
      </c>
      <c r="Q1695" s="411">
        <f t="shared" si="522"/>
        <v>52493.419354838712</v>
      </c>
      <c r="R1695" s="411">
        <f t="shared" si="523"/>
        <v>12364.453058954394</v>
      </c>
      <c r="S1695" s="411">
        <f t="shared" si="524"/>
        <v>24772.027586206899</v>
      </c>
      <c r="T1695" s="366">
        <v>-43.181849946089145</v>
      </c>
      <c r="U1695" s="366">
        <v>39.775575526312934</v>
      </c>
      <c r="V1695" s="366">
        <v>-26.030926092210038</v>
      </c>
      <c r="W1695" s="366">
        <v>-0.43443878235025579</v>
      </c>
      <c r="X1695" s="366">
        <v>-28.804843807825574</v>
      </c>
      <c r="Y1695" s="366">
        <v>14.673649413993441</v>
      </c>
      <c r="Z1695" s="366">
        <v>-10.797482050586652</v>
      </c>
      <c r="AA1695" s="366">
        <v>51.455803383653922</v>
      </c>
      <c r="AB1695" s="366">
        <v>-6.0636939142479234</v>
      </c>
      <c r="AC1695" s="366">
        <v>0</v>
      </c>
      <c r="AD1695" s="366">
        <v>-0.48799649669819445</v>
      </c>
      <c r="AE1695" s="366">
        <v>-1.1494564559973668</v>
      </c>
      <c r="AF1695" s="411">
        <f t="shared" si="508"/>
        <v>-11.045659222044851</v>
      </c>
      <c r="AG1695" s="366">
        <v>7398.2181500539109</v>
      </c>
      <c r="AH1695" s="366">
        <v>7261.4755755263132</v>
      </c>
      <c r="AI1695" s="366">
        <v>7739.3690739077902</v>
      </c>
      <c r="AJ1695" s="366">
        <v>7051.1655612176501</v>
      </c>
      <c r="AK1695" s="366">
        <v>7756.2951561921736</v>
      </c>
      <c r="AL1695" s="366">
        <v>7662.4736494139934</v>
      </c>
      <c r="AM1695" s="366">
        <v>7822.3025179494134</v>
      </c>
      <c r="AN1695" s="366">
        <v>6824.9558033836547</v>
      </c>
      <c r="AO1695" s="366">
        <v>7365.8363060857519</v>
      </c>
      <c r="AP1695" s="366">
        <v>7474.6</v>
      </c>
      <c r="AQ1695" s="366">
        <v>7529.412003503302</v>
      </c>
      <c r="AR1695" s="366">
        <v>7732.7505435440025</v>
      </c>
      <c r="AS1695" s="411">
        <f t="shared" si="509"/>
        <v>89618.854340777951</v>
      </c>
      <c r="AT1695" s="411">
        <f t="shared" si="510"/>
        <v>52438.96734497256</v>
      </c>
      <c r="AU1695" s="411">
        <f t="shared" si="511"/>
        <v>12411.169605699959</v>
      </c>
      <c r="AV1695" s="411">
        <f t="shared" si="512"/>
        <v>24768.717390105445</v>
      </c>
      <c r="AW1695" s="366">
        <v>0</v>
      </c>
      <c r="AX1695" s="366">
        <v>0</v>
      </c>
      <c r="AY1695" s="366">
        <v>0</v>
      </c>
      <c r="AZ1695" s="366">
        <v>0</v>
      </c>
      <c r="BA1695" s="366">
        <v>0</v>
      </c>
      <c r="BB1695" s="366">
        <v>0</v>
      </c>
      <c r="BC1695" s="366">
        <v>0</v>
      </c>
      <c r="BD1695" s="366">
        <v>0</v>
      </c>
      <c r="BE1695" s="366">
        <v>0</v>
      </c>
      <c r="BF1695" s="366">
        <v>0</v>
      </c>
      <c r="BG1695" s="366">
        <v>0</v>
      </c>
      <c r="BH1695" s="366">
        <v>0</v>
      </c>
      <c r="BI1695" s="411">
        <f t="shared" si="513"/>
        <v>0</v>
      </c>
      <c r="BJ1695" s="366">
        <v>7398.2181500539109</v>
      </c>
      <c r="BK1695" s="366">
        <v>7261.4755755263132</v>
      </c>
      <c r="BL1695" s="366">
        <v>7739.3690739077902</v>
      </c>
      <c r="BM1695" s="366">
        <v>7051.1655612176501</v>
      </c>
      <c r="BN1695" s="366">
        <v>7756.2951561921736</v>
      </c>
      <c r="BO1695" s="366">
        <v>7662.4736494139934</v>
      </c>
      <c r="BP1695" s="366">
        <v>7822.3025179494134</v>
      </c>
      <c r="BQ1695" s="366">
        <v>6824.9558033836547</v>
      </c>
      <c r="BR1695" s="366">
        <v>7365.8363060857519</v>
      </c>
      <c r="BS1695" s="366">
        <v>7474.6</v>
      </c>
      <c r="BT1695" s="366">
        <v>7529.412003503302</v>
      </c>
      <c r="BU1695" s="366">
        <v>7732.7505435440025</v>
      </c>
      <c r="BV1695" s="411">
        <f t="shared" si="514"/>
        <v>89618.854340777951</v>
      </c>
      <c r="BW1695" s="366">
        <v>0</v>
      </c>
      <c r="BX1695" s="366">
        <v>0</v>
      </c>
      <c r="BY1695" s="366">
        <v>0</v>
      </c>
      <c r="BZ1695" s="366">
        <v>0</v>
      </c>
      <c r="CA1695" s="366">
        <v>0</v>
      </c>
      <c r="CB1695" s="366">
        <v>0</v>
      </c>
      <c r="CC1695" s="366">
        <v>0</v>
      </c>
      <c r="CD1695" s="366">
        <v>0</v>
      </c>
      <c r="CE1695" s="366">
        <v>0</v>
      </c>
      <c r="CF1695" s="366">
        <v>0</v>
      </c>
      <c r="CG1695" s="366">
        <v>0</v>
      </c>
      <c r="CH1695" s="366">
        <v>0</v>
      </c>
      <c r="CI1695" s="411">
        <f t="shared" si="515"/>
        <v>0</v>
      </c>
      <c r="CJ1695" s="366">
        <v>7398.2181500539109</v>
      </c>
      <c r="CK1695" s="366">
        <v>7261.4755755263132</v>
      </c>
      <c r="CL1695" s="366">
        <v>7739.3690739077902</v>
      </c>
      <c r="CM1695" s="366">
        <v>7051.1655612176501</v>
      </c>
      <c r="CN1695" s="366">
        <v>7756.2951561921736</v>
      </c>
      <c r="CO1695" s="366">
        <v>7662.4736494139934</v>
      </c>
      <c r="CP1695" s="366">
        <v>7822.3025179494134</v>
      </c>
      <c r="CQ1695" s="366">
        <v>6824.9558033836547</v>
      </c>
      <c r="CR1695" s="366">
        <v>7365.8363060857519</v>
      </c>
      <c r="CS1695" s="366">
        <v>7474.6</v>
      </c>
      <c r="CT1695" s="366">
        <v>7529.412003503302</v>
      </c>
      <c r="CU1695" s="366">
        <v>7732.7505435440025</v>
      </c>
      <c r="CV1695" s="411">
        <f t="shared" si="516"/>
        <v>89618.854340777951</v>
      </c>
      <c r="CW1695" s="366">
        <v>427.5710241441821</v>
      </c>
      <c r="CX1695" s="366">
        <v>-226.92111173519726</v>
      </c>
      <c r="CY1695" s="366">
        <v>0</v>
      </c>
      <c r="CZ1695" s="366">
        <v>0</v>
      </c>
      <c r="DA1695" s="366">
        <v>0</v>
      </c>
      <c r="DB1695" s="366">
        <v>0</v>
      </c>
      <c r="DC1695" s="366">
        <v>0</v>
      </c>
      <c r="DD1695" s="366">
        <v>0</v>
      </c>
      <c r="DE1695" s="366">
        <v>0</v>
      </c>
      <c r="DF1695" s="366">
        <v>0</v>
      </c>
      <c r="DG1695" s="366">
        <v>0</v>
      </c>
      <c r="DH1695" s="366">
        <v>0</v>
      </c>
      <c r="DI1695" s="411">
        <f t="shared" si="517"/>
        <v>200.64991240898485</v>
      </c>
      <c r="DJ1695" s="366">
        <v>7825.789174198093</v>
      </c>
      <c r="DK1695" s="366">
        <v>7034.5544637911153</v>
      </c>
      <c r="DL1695" s="366">
        <v>7739.3690739077902</v>
      </c>
      <c r="DM1695" s="366">
        <v>7051.1655612176501</v>
      </c>
      <c r="DN1695" s="366">
        <v>7756.2951561921736</v>
      </c>
      <c r="DO1695" s="366">
        <v>7662.4736494139934</v>
      </c>
      <c r="DP1695" s="366">
        <v>7822.3025179494134</v>
      </c>
      <c r="DQ1695" s="366">
        <v>6824.9558033836547</v>
      </c>
      <c r="DR1695" s="366">
        <v>7365.8363060857519</v>
      </c>
      <c r="DS1695" s="366">
        <v>7474.6</v>
      </c>
      <c r="DT1695" s="366">
        <v>7529.412003503302</v>
      </c>
      <c r="DU1695" s="366">
        <v>7732.7505435440025</v>
      </c>
      <c r="DV1695" s="411">
        <f t="shared" si="518"/>
        <v>89819.50425318694</v>
      </c>
      <c r="DW1695" s="366">
        <v>7825.789174198093</v>
      </c>
      <c r="DX1695" s="366">
        <v>7034.5544637911153</v>
      </c>
      <c r="DY1695" s="366">
        <v>7739.3690739077902</v>
      </c>
      <c r="DZ1695" s="366">
        <v>7051.1655612176501</v>
      </c>
      <c r="EA1695" s="366">
        <v>7756.2951561921736</v>
      </c>
      <c r="EB1695" s="366">
        <v>7662.4736494139934</v>
      </c>
      <c r="EC1695" s="366">
        <v>7822.3025179494134</v>
      </c>
      <c r="ED1695" s="366">
        <v>6824.9558033836547</v>
      </c>
      <c r="EE1695" s="366">
        <v>7365.8363060857519</v>
      </c>
      <c r="EF1695" s="366">
        <v>7474.6</v>
      </c>
      <c r="EG1695" s="366">
        <v>7529.412003503302</v>
      </c>
      <c r="EH1695" s="366">
        <v>7732.7505435440025</v>
      </c>
      <c r="EI1695" s="411">
        <f t="shared" si="519"/>
        <v>89819.50425318694</v>
      </c>
      <c r="EK1695" s="411">
        <f t="shared" si="520"/>
        <v>89819.50425318694</v>
      </c>
      <c r="EL1695" s="7">
        <f t="shared" si="521"/>
        <v>0</v>
      </c>
    </row>
    <row r="1696" spans="1:142">
      <c r="A1696" s="365" t="str">
        <f t="shared" si="506"/>
        <v xml:space="preserve"> 358</v>
      </c>
      <c r="B1696" s="366" t="s">
        <v>1011</v>
      </c>
      <c r="C1696" s="366" t="s">
        <v>1239</v>
      </c>
      <c r="D1696" s="366">
        <v>4</v>
      </c>
      <c r="E1696" s="366">
        <v>5</v>
      </c>
      <c r="F1696" s="366">
        <v>4</v>
      </c>
      <c r="G1696" s="366">
        <v>4</v>
      </c>
      <c r="H1696" s="366">
        <v>3</v>
      </c>
      <c r="I1696" s="366">
        <v>3</v>
      </c>
      <c r="J1696" s="366">
        <v>5</v>
      </c>
      <c r="K1696" s="366">
        <v>7</v>
      </c>
      <c r="L1696" s="366">
        <v>6</v>
      </c>
      <c r="M1696" s="366">
        <v>6</v>
      </c>
      <c r="N1696" s="366">
        <v>2</v>
      </c>
      <c r="O1696" s="366">
        <v>2</v>
      </c>
      <c r="P1696" s="411">
        <f t="shared" si="507"/>
        <v>51</v>
      </c>
      <c r="Q1696" s="411">
        <f t="shared" si="522"/>
        <v>27.838709677419356</v>
      </c>
      <c r="R1696" s="411">
        <f t="shared" si="523"/>
        <v>11.506117908787541</v>
      </c>
      <c r="S1696" s="411">
        <f t="shared" si="524"/>
        <v>11.655172413793103</v>
      </c>
      <c r="T1696" s="366">
        <v>-0.25</v>
      </c>
      <c r="U1696" s="366">
        <v>0.16129032258064502</v>
      </c>
      <c r="V1696" s="366">
        <v>0</v>
      </c>
      <c r="W1696" s="366">
        <v>0</v>
      </c>
      <c r="X1696" s="366">
        <v>0</v>
      </c>
      <c r="Y1696" s="366">
        <v>0</v>
      </c>
      <c r="Z1696" s="366">
        <v>0</v>
      </c>
      <c r="AA1696" s="366">
        <v>0</v>
      </c>
      <c r="AB1696" s="366">
        <v>0</v>
      </c>
      <c r="AC1696" s="366">
        <v>0</v>
      </c>
      <c r="AD1696" s="366">
        <v>0</v>
      </c>
      <c r="AE1696" s="366">
        <v>0</v>
      </c>
      <c r="AF1696" s="411">
        <f t="shared" si="508"/>
        <v>-8.8709677419354982E-2</v>
      </c>
      <c r="AG1696" s="366">
        <v>3.75</v>
      </c>
      <c r="AH1696" s="366">
        <v>5.161290322580645</v>
      </c>
      <c r="AI1696" s="366">
        <v>4</v>
      </c>
      <c r="AJ1696" s="366">
        <v>4</v>
      </c>
      <c r="AK1696" s="366">
        <v>3</v>
      </c>
      <c r="AL1696" s="366">
        <v>3</v>
      </c>
      <c r="AM1696" s="366">
        <v>5</v>
      </c>
      <c r="AN1696" s="366">
        <v>7</v>
      </c>
      <c r="AO1696" s="366">
        <v>6</v>
      </c>
      <c r="AP1696" s="366">
        <v>6</v>
      </c>
      <c r="AQ1696" s="366">
        <v>2</v>
      </c>
      <c r="AR1696" s="366">
        <v>2</v>
      </c>
      <c r="AS1696" s="411">
        <f t="shared" si="509"/>
        <v>50.911290322580641</v>
      </c>
      <c r="AT1696" s="411">
        <f t="shared" si="510"/>
        <v>27.75</v>
      </c>
      <c r="AU1696" s="411">
        <f t="shared" si="511"/>
        <v>11.506117908787541</v>
      </c>
      <c r="AV1696" s="411">
        <f t="shared" si="512"/>
        <v>11.655172413793103</v>
      </c>
      <c r="AW1696" s="366">
        <v>0</v>
      </c>
      <c r="AX1696" s="366">
        <v>0</v>
      </c>
      <c r="AY1696" s="366">
        <v>0</v>
      </c>
      <c r="AZ1696" s="366">
        <v>0</v>
      </c>
      <c r="BA1696" s="366">
        <v>0</v>
      </c>
      <c r="BB1696" s="366">
        <v>0</v>
      </c>
      <c r="BC1696" s="366">
        <v>0</v>
      </c>
      <c r="BD1696" s="366">
        <v>0</v>
      </c>
      <c r="BE1696" s="366">
        <v>0</v>
      </c>
      <c r="BF1696" s="366">
        <v>0</v>
      </c>
      <c r="BG1696" s="366">
        <v>0</v>
      </c>
      <c r="BH1696" s="366">
        <v>0</v>
      </c>
      <c r="BI1696" s="411">
        <f t="shared" si="513"/>
        <v>0</v>
      </c>
      <c r="BJ1696" s="366">
        <v>3.75</v>
      </c>
      <c r="BK1696" s="366">
        <v>5.161290322580645</v>
      </c>
      <c r="BL1696" s="366">
        <v>4</v>
      </c>
      <c r="BM1696" s="366">
        <v>4</v>
      </c>
      <c r="BN1696" s="366">
        <v>3</v>
      </c>
      <c r="BO1696" s="366">
        <v>3</v>
      </c>
      <c r="BP1696" s="366">
        <v>5</v>
      </c>
      <c r="BQ1696" s="366">
        <v>7</v>
      </c>
      <c r="BR1696" s="366">
        <v>6</v>
      </c>
      <c r="BS1696" s="366">
        <v>6</v>
      </c>
      <c r="BT1696" s="366">
        <v>2</v>
      </c>
      <c r="BU1696" s="366">
        <v>2</v>
      </c>
      <c r="BV1696" s="411">
        <f t="shared" si="514"/>
        <v>50.911290322580641</v>
      </c>
      <c r="BW1696" s="366">
        <v>0</v>
      </c>
      <c r="BX1696" s="366">
        <v>0</v>
      </c>
      <c r="BY1696" s="366">
        <v>0</v>
      </c>
      <c r="BZ1696" s="366">
        <v>0</v>
      </c>
      <c r="CA1696" s="366">
        <v>0</v>
      </c>
      <c r="CB1696" s="366">
        <v>0</v>
      </c>
      <c r="CC1696" s="366">
        <v>0</v>
      </c>
      <c r="CD1696" s="366">
        <v>0</v>
      </c>
      <c r="CE1696" s="366">
        <v>0</v>
      </c>
      <c r="CF1696" s="366">
        <v>0</v>
      </c>
      <c r="CG1696" s="366">
        <v>0</v>
      </c>
      <c r="CH1696" s="366">
        <v>0</v>
      </c>
      <c r="CI1696" s="411">
        <f t="shared" si="515"/>
        <v>0</v>
      </c>
      <c r="CJ1696" s="366">
        <v>3.75</v>
      </c>
      <c r="CK1696" s="366">
        <v>5.161290322580645</v>
      </c>
      <c r="CL1696" s="366">
        <v>4</v>
      </c>
      <c r="CM1696" s="366">
        <v>4</v>
      </c>
      <c r="CN1696" s="366">
        <v>3</v>
      </c>
      <c r="CO1696" s="366">
        <v>3</v>
      </c>
      <c r="CP1696" s="366">
        <v>5</v>
      </c>
      <c r="CQ1696" s="366">
        <v>7</v>
      </c>
      <c r="CR1696" s="366">
        <v>6</v>
      </c>
      <c r="CS1696" s="366">
        <v>6</v>
      </c>
      <c r="CT1696" s="366">
        <v>2</v>
      </c>
      <c r="CU1696" s="366">
        <v>2</v>
      </c>
      <c r="CV1696" s="411">
        <f t="shared" si="516"/>
        <v>50.911290322580641</v>
      </c>
      <c r="CW1696" s="366">
        <v>3.2976190476190474</v>
      </c>
      <c r="CX1696" s="366">
        <v>2.744959677419355</v>
      </c>
      <c r="CY1696" s="366">
        <v>3</v>
      </c>
      <c r="CZ1696" s="366">
        <v>3</v>
      </c>
      <c r="DA1696" s="366">
        <v>4</v>
      </c>
      <c r="DB1696" s="366">
        <v>4</v>
      </c>
      <c r="DC1696" s="366">
        <v>2</v>
      </c>
      <c r="DD1696" s="366">
        <v>2</v>
      </c>
      <c r="DE1696" s="366">
        <v>2</v>
      </c>
      <c r="DF1696" s="366">
        <v>2</v>
      </c>
      <c r="DG1696" s="366">
        <v>4</v>
      </c>
      <c r="DH1696" s="366">
        <v>4</v>
      </c>
      <c r="DI1696" s="411">
        <f t="shared" si="517"/>
        <v>36.042578725038403</v>
      </c>
      <c r="DJ1696" s="366">
        <v>7.0476190476190474</v>
      </c>
      <c r="DK1696" s="366">
        <v>7.90625</v>
      </c>
      <c r="DL1696" s="366">
        <v>7</v>
      </c>
      <c r="DM1696" s="366">
        <v>7</v>
      </c>
      <c r="DN1696" s="366">
        <v>7</v>
      </c>
      <c r="DO1696" s="366">
        <v>7</v>
      </c>
      <c r="DP1696" s="366">
        <v>7</v>
      </c>
      <c r="DQ1696" s="366">
        <v>9</v>
      </c>
      <c r="DR1696" s="366">
        <v>8</v>
      </c>
      <c r="DS1696" s="366">
        <v>8</v>
      </c>
      <c r="DT1696" s="366">
        <v>6</v>
      </c>
      <c r="DU1696" s="366">
        <v>6</v>
      </c>
      <c r="DV1696" s="411">
        <f t="shared" si="518"/>
        <v>86.953869047619051</v>
      </c>
      <c r="DW1696" s="366">
        <v>7.0476190476190474</v>
      </c>
      <c r="DX1696" s="366">
        <v>7.90625</v>
      </c>
      <c r="DY1696" s="366">
        <v>7</v>
      </c>
      <c r="DZ1696" s="366">
        <v>7</v>
      </c>
      <c r="EA1696" s="366">
        <v>7</v>
      </c>
      <c r="EB1696" s="366">
        <v>7</v>
      </c>
      <c r="EC1696" s="366">
        <v>7</v>
      </c>
      <c r="ED1696" s="366">
        <v>9</v>
      </c>
      <c r="EE1696" s="366">
        <v>8</v>
      </c>
      <c r="EF1696" s="366">
        <v>8</v>
      </c>
      <c r="EG1696" s="366">
        <v>6</v>
      </c>
      <c r="EH1696" s="366">
        <v>6</v>
      </c>
      <c r="EI1696" s="411">
        <f t="shared" si="519"/>
        <v>86.953869047619051</v>
      </c>
      <c r="EK1696" s="411">
        <f t="shared" si="520"/>
        <v>86.953869047619051</v>
      </c>
      <c r="EL1696" s="7">
        <f t="shared" si="521"/>
        <v>0</v>
      </c>
    </row>
    <row r="1697" spans="1:142">
      <c r="A1697" s="365" t="str">
        <f t="shared" si="506"/>
        <v xml:space="preserve"> 358</v>
      </c>
      <c r="B1697" s="366" t="s">
        <v>1011</v>
      </c>
      <c r="C1697" s="366" t="s">
        <v>1240</v>
      </c>
      <c r="D1697" s="366">
        <v>4766</v>
      </c>
      <c r="E1697" s="366">
        <v>6954</v>
      </c>
      <c r="F1697" s="366">
        <v>4584</v>
      </c>
      <c r="G1697" s="366">
        <v>4701</v>
      </c>
      <c r="H1697" s="366">
        <v>3841</v>
      </c>
      <c r="I1697" s="366">
        <v>3611</v>
      </c>
      <c r="J1697" s="366">
        <v>5580</v>
      </c>
      <c r="K1697" s="366">
        <v>6472</v>
      </c>
      <c r="L1697" s="366">
        <v>6080</v>
      </c>
      <c r="M1697" s="366">
        <v>6631</v>
      </c>
      <c r="N1697" s="366">
        <v>1311</v>
      </c>
      <c r="O1697" s="366">
        <v>1395</v>
      </c>
      <c r="P1697" s="411">
        <f t="shared" si="507"/>
        <v>55926</v>
      </c>
      <c r="Q1697" s="411">
        <f t="shared" si="522"/>
        <v>33857</v>
      </c>
      <c r="R1697" s="411">
        <f t="shared" si="523"/>
        <v>11054.758620689656</v>
      </c>
      <c r="S1697" s="411">
        <f t="shared" si="524"/>
        <v>11014.241379310344</v>
      </c>
      <c r="T1697" s="366">
        <v>-27.656717397674925</v>
      </c>
      <c r="U1697" s="366">
        <v>38.301141311599395</v>
      </c>
      <c r="V1697" s="366">
        <v>-15.366338528175675</v>
      </c>
      <c r="W1697" s="366">
        <v>-0.28962174766388671</v>
      </c>
      <c r="X1697" s="366">
        <v>-14.211687077347506</v>
      </c>
      <c r="Y1697" s="366">
        <v>6.9283386116181873</v>
      </c>
      <c r="Z1697" s="366">
        <v>-7.6917120734154878</v>
      </c>
      <c r="AA1697" s="366">
        <v>49.165418099801627</v>
      </c>
      <c r="AB1697" s="366">
        <v>-5.0010525100215091</v>
      </c>
      <c r="AC1697" s="366">
        <v>0</v>
      </c>
      <c r="AD1697" s="366">
        <v>-8.496306819097299E-2</v>
      </c>
      <c r="AE1697" s="366">
        <v>-0.20733287941618528</v>
      </c>
      <c r="AF1697" s="411">
        <f t="shared" si="508"/>
        <v>23.885472741113063</v>
      </c>
      <c r="AG1697" s="366">
        <v>4738.3432826023254</v>
      </c>
      <c r="AH1697" s="366">
        <v>6992.3011413115992</v>
      </c>
      <c r="AI1697" s="366">
        <v>4568.6336614718239</v>
      </c>
      <c r="AJ1697" s="366">
        <v>4700.7103782523363</v>
      </c>
      <c r="AK1697" s="366">
        <v>3826.7883129226525</v>
      </c>
      <c r="AL1697" s="366">
        <v>3617.9283386116181</v>
      </c>
      <c r="AM1697" s="366">
        <v>5572.3082879265839</v>
      </c>
      <c r="AN1697" s="366">
        <v>6521.1654180998021</v>
      </c>
      <c r="AO1697" s="366">
        <v>6074.9989474899785</v>
      </c>
      <c r="AP1697" s="366">
        <v>6631</v>
      </c>
      <c r="AQ1697" s="366">
        <v>1310.915036931809</v>
      </c>
      <c r="AR1697" s="366">
        <v>1394.7926671205837</v>
      </c>
      <c r="AS1697" s="411">
        <f t="shared" si="509"/>
        <v>55949.885472741116</v>
      </c>
      <c r="AT1697" s="411">
        <f t="shared" si="510"/>
        <v>33837.261522843248</v>
      </c>
      <c r="AU1697" s="411">
        <f t="shared" si="511"/>
        <v>11100.054467227552</v>
      </c>
      <c r="AV1697" s="411">
        <f t="shared" si="512"/>
        <v>11012.569482670318</v>
      </c>
      <c r="AW1697" s="366">
        <v>0</v>
      </c>
      <c r="AX1697" s="366">
        <v>0</v>
      </c>
      <c r="AY1697" s="366">
        <v>0</v>
      </c>
      <c r="AZ1697" s="366">
        <v>0</v>
      </c>
      <c r="BA1697" s="366">
        <v>0</v>
      </c>
      <c r="BB1697" s="366">
        <v>0</v>
      </c>
      <c r="BC1697" s="366">
        <v>0</v>
      </c>
      <c r="BD1697" s="366">
        <v>0</v>
      </c>
      <c r="BE1697" s="366">
        <v>0</v>
      </c>
      <c r="BF1697" s="366">
        <v>0</v>
      </c>
      <c r="BG1697" s="366">
        <v>0</v>
      </c>
      <c r="BH1697" s="366">
        <v>0</v>
      </c>
      <c r="BI1697" s="411">
        <f t="shared" si="513"/>
        <v>0</v>
      </c>
      <c r="BJ1697" s="366">
        <v>4738.3432826023254</v>
      </c>
      <c r="BK1697" s="366">
        <v>6992.3011413115992</v>
      </c>
      <c r="BL1697" s="366">
        <v>4568.6336614718239</v>
      </c>
      <c r="BM1697" s="366">
        <v>4700.7103782523363</v>
      </c>
      <c r="BN1697" s="366">
        <v>3826.7883129226525</v>
      </c>
      <c r="BO1697" s="366">
        <v>3617.9283386116181</v>
      </c>
      <c r="BP1697" s="366">
        <v>5572.3082879265839</v>
      </c>
      <c r="BQ1697" s="366">
        <v>6521.1654180998021</v>
      </c>
      <c r="BR1697" s="366">
        <v>6074.9989474899785</v>
      </c>
      <c r="BS1697" s="366">
        <v>6631</v>
      </c>
      <c r="BT1697" s="366">
        <v>1310.915036931809</v>
      </c>
      <c r="BU1697" s="366">
        <v>1394.7926671205837</v>
      </c>
      <c r="BV1697" s="411">
        <f t="shared" si="514"/>
        <v>55949.885472741116</v>
      </c>
      <c r="BW1697" s="366">
        <v>0</v>
      </c>
      <c r="BX1697" s="366">
        <v>0</v>
      </c>
      <c r="BY1697" s="366">
        <v>0</v>
      </c>
      <c r="BZ1697" s="366">
        <v>0</v>
      </c>
      <c r="CA1697" s="366">
        <v>0</v>
      </c>
      <c r="CB1697" s="366">
        <v>0</v>
      </c>
      <c r="CC1697" s="366">
        <v>0</v>
      </c>
      <c r="CD1697" s="366">
        <v>0</v>
      </c>
      <c r="CE1697" s="366">
        <v>0</v>
      </c>
      <c r="CF1697" s="366">
        <v>0</v>
      </c>
      <c r="CG1697" s="366">
        <v>0</v>
      </c>
      <c r="CH1697" s="366">
        <v>0</v>
      </c>
      <c r="CI1697" s="411">
        <f t="shared" si="515"/>
        <v>0</v>
      </c>
      <c r="CJ1697" s="366">
        <v>4738.3432826023254</v>
      </c>
      <c r="CK1697" s="366">
        <v>6992.3011413115992</v>
      </c>
      <c r="CL1697" s="366">
        <v>4568.6336614718239</v>
      </c>
      <c r="CM1697" s="366">
        <v>4700.7103782523363</v>
      </c>
      <c r="CN1697" s="366">
        <v>3826.7883129226525</v>
      </c>
      <c r="CO1697" s="366">
        <v>3617.9283386116181</v>
      </c>
      <c r="CP1697" s="366">
        <v>5572.3082879265839</v>
      </c>
      <c r="CQ1697" s="366">
        <v>6521.1654180998021</v>
      </c>
      <c r="CR1697" s="366">
        <v>6074.9989474899785</v>
      </c>
      <c r="CS1697" s="366">
        <v>6631</v>
      </c>
      <c r="CT1697" s="366">
        <v>1310.915036931809</v>
      </c>
      <c r="CU1697" s="366">
        <v>1394.7926671205837</v>
      </c>
      <c r="CV1697" s="411">
        <f t="shared" si="516"/>
        <v>55949.885472741116</v>
      </c>
      <c r="CW1697" s="366">
        <v>315.88955217348837</v>
      </c>
      <c r="CX1697" s="366">
        <v>-218.5094106659875</v>
      </c>
      <c r="CY1697" s="366">
        <v>0</v>
      </c>
      <c r="CZ1697" s="366">
        <v>0</v>
      </c>
      <c r="DA1697" s="366">
        <v>0</v>
      </c>
      <c r="DB1697" s="366">
        <v>0</v>
      </c>
      <c r="DC1697" s="366">
        <v>0</v>
      </c>
      <c r="DD1697" s="366">
        <v>0</v>
      </c>
      <c r="DE1697" s="366">
        <v>0</v>
      </c>
      <c r="DF1697" s="366">
        <v>0</v>
      </c>
      <c r="DG1697" s="366">
        <v>0</v>
      </c>
      <c r="DH1697" s="366">
        <v>0</v>
      </c>
      <c r="DI1697" s="411">
        <f t="shared" si="517"/>
        <v>97.380141507500866</v>
      </c>
      <c r="DJ1697" s="366">
        <v>5054.2328347758139</v>
      </c>
      <c r="DK1697" s="366">
        <v>6773.791730645612</v>
      </c>
      <c r="DL1697" s="366">
        <v>4568.6336614718239</v>
      </c>
      <c r="DM1697" s="366">
        <v>4700.7103782523363</v>
      </c>
      <c r="DN1697" s="366">
        <v>3826.7883129226525</v>
      </c>
      <c r="DO1697" s="366">
        <v>3617.9283386116181</v>
      </c>
      <c r="DP1697" s="366">
        <v>5572.3082879265839</v>
      </c>
      <c r="DQ1697" s="366">
        <v>6521.1654180998021</v>
      </c>
      <c r="DR1697" s="366">
        <v>6074.9989474899785</v>
      </c>
      <c r="DS1697" s="366">
        <v>6631</v>
      </c>
      <c r="DT1697" s="366">
        <v>1310.915036931809</v>
      </c>
      <c r="DU1697" s="366">
        <v>1394.7926671205837</v>
      </c>
      <c r="DV1697" s="411">
        <f t="shared" si="518"/>
        <v>56047.265614248616</v>
      </c>
      <c r="DW1697" s="366">
        <v>5054.2328347758139</v>
      </c>
      <c r="DX1697" s="366">
        <v>6773.791730645612</v>
      </c>
      <c r="DY1697" s="366">
        <v>4568.6336614718239</v>
      </c>
      <c r="DZ1697" s="366">
        <v>4700.7103782523363</v>
      </c>
      <c r="EA1697" s="366">
        <v>3826.7883129226525</v>
      </c>
      <c r="EB1697" s="366">
        <v>3617.9283386116181</v>
      </c>
      <c r="EC1697" s="366">
        <v>5572.3082879265839</v>
      </c>
      <c r="ED1697" s="366">
        <v>6521.1654180998021</v>
      </c>
      <c r="EE1697" s="366">
        <v>6074.9989474899785</v>
      </c>
      <c r="EF1697" s="366">
        <v>6631</v>
      </c>
      <c r="EG1697" s="366">
        <v>1310.915036931809</v>
      </c>
      <c r="EH1697" s="366">
        <v>1394.7926671205837</v>
      </c>
      <c r="EI1697" s="411">
        <f t="shared" si="519"/>
        <v>56047.265614248616</v>
      </c>
      <c r="EK1697" s="411">
        <f t="shared" si="520"/>
        <v>56047.265614248616</v>
      </c>
      <c r="EL1697" s="7">
        <f t="shared" si="521"/>
        <v>0</v>
      </c>
    </row>
    <row r="1698" spans="1:142">
      <c r="A1698" s="365" t="str">
        <f t="shared" si="506"/>
        <v xml:space="preserve"> 358</v>
      </c>
      <c r="B1698" s="366" t="s">
        <v>1011</v>
      </c>
      <c r="C1698" s="366" t="s">
        <v>1241</v>
      </c>
      <c r="D1698" s="366">
        <v>1558100</v>
      </c>
      <c r="E1698" s="366">
        <v>2266400</v>
      </c>
      <c r="F1698" s="366">
        <v>1425100</v>
      </c>
      <c r="G1698" s="366">
        <v>1386900</v>
      </c>
      <c r="H1698" s="366">
        <v>1155000</v>
      </c>
      <c r="I1698" s="366">
        <v>1107600</v>
      </c>
      <c r="J1698" s="366">
        <v>1873234</v>
      </c>
      <c r="K1698" s="366">
        <v>2236915</v>
      </c>
      <c r="L1698" s="366">
        <v>1830456</v>
      </c>
      <c r="M1698" s="366">
        <v>1898045</v>
      </c>
      <c r="N1698" s="366">
        <v>390000</v>
      </c>
      <c r="O1698" s="366">
        <v>423000</v>
      </c>
      <c r="P1698" s="411">
        <f t="shared" si="507"/>
        <v>17550750</v>
      </c>
      <c r="Q1698" s="411">
        <f t="shared" si="522"/>
        <v>10711907.096774194</v>
      </c>
      <c r="R1698" s="411">
        <f t="shared" si="523"/>
        <v>3622844.5239154617</v>
      </c>
      <c r="S1698" s="411">
        <f t="shared" si="524"/>
        <v>3215998.3793103448</v>
      </c>
      <c r="T1698" s="366">
        <v>-9041.529873545398</v>
      </c>
      <c r="U1698" s="366">
        <v>12482.845365057525</v>
      </c>
      <c r="V1698" s="366">
        <v>-4777.1747461830091</v>
      </c>
      <c r="W1698" s="366">
        <v>-85.444884457683656</v>
      </c>
      <c r="X1698" s="366">
        <v>-4273.496114120353</v>
      </c>
      <c r="Y1698" s="366">
        <v>2125.1254074295284</v>
      </c>
      <c r="Z1698" s="366">
        <v>-2582.1463394502643</v>
      </c>
      <c r="AA1698" s="366">
        <v>16993.025529777166</v>
      </c>
      <c r="AB1698" s="366">
        <v>-1505.6260811321554</v>
      </c>
      <c r="AC1698" s="366">
        <v>0</v>
      </c>
      <c r="AD1698" s="366">
        <v>-25.275054610625375</v>
      </c>
      <c r="AE1698" s="366">
        <v>-62.868679564911872</v>
      </c>
      <c r="AF1698" s="411">
        <f t="shared" si="508"/>
        <v>9247.4345291998179</v>
      </c>
      <c r="AG1698" s="366">
        <v>1549058.4701264547</v>
      </c>
      <c r="AH1698" s="366">
        <v>2278882.8453650577</v>
      </c>
      <c r="AI1698" s="366">
        <v>1420322.825253817</v>
      </c>
      <c r="AJ1698" s="366">
        <v>1386814.5551155424</v>
      </c>
      <c r="AK1698" s="366">
        <v>1150726.5038858796</v>
      </c>
      <c r="AL1698" s="366">
        <v>1109725.1254074294</v>
      </c>
      <c r="AM1698" s="366">
        <v>1870651.8536605495</v>
      </c>
      <c r="AN1698" s="366">
        <v>2253908.0255297772</v>
      </c>
      <c r="AO1698" s="366">
        <v>1828950.3739188679</v>
      </c>
      <c r="AP1698" s="366">
        <v>1898045</v>
      </c>
      <c r="AQ1698" s="366">
        <v>389974.72494538937</v>
      </c>
      <c r="AR1698" s="366">
        <v>422937.13132043509</v>
      </c>
      <c r="AS1698" s="411">
        <f t="shared" si="509"/>
        <v>17559997.434529204</v>
      </c>
      <c r="AT1698" s="411">
        <f t="shared" si="510"/>
        <v>10705838.570632134</v>
      </c>
      <c r="AU1698" s="411">
        <f t="shared" si="511"/>
        <v>3638663.9734467282</v>
      </c>
      <c r="AV1698" s="411">
        <f t="shared" si="512"/>
        <v>3215494.8904503398</v>
      </c>
      <c r="AW1698" s="366">
        <v>0</v>
      </c>
      <c r="AX1698" s="366">
        <v>0</v>
      </c>
      <c r="AY1698" s="366">
        <v>0</v>
      </c>
      <c r="AZ1698" s="366">
        <v>0</v>
      </c>
      <c r="BA1698" s="366">
        <v>0</v>
      </c>
      <c r="BB1698" s="366">
        <v>0</v>
      </c>
      <c r="BC1698" s="366">
        <v>0</v>
      </c>
      <c r="BD1698" s="366">
        <v>0</v>
      </c>
      <c r="BE1698" s="366">
        <v>0</v>
      </c>
      <c r="BF1698" s="366">
        <v>0</v>
      </c>
      <c r="BG1698" s="366">
        <v>0</v>
      </c>
      <c r="BH1698" s="366">
        <v>0</v>
      </c>
      <c r="BI1698" s="411">
        <f t="shared" si="513"/>
        <v>0</v>
      </c>
      <c r="BJ1698" s="366">
        <v>1549058.4701264547</v>
      </c>
      <c r="BK1698" s="366">
        <v>2278882.8453650577</v>
      </c>
      <c r="BL1698" s="366">
        <v>1420322.825253817</v>
      </c>
      <c r="BM1698" s="366">
        <v>1386814.5551155424</v>
      </c>
      <c r="BN1698" s="366">
        <v>1150726.5038858796</v>
      </c>
      <c r="BO1698" s="366">
        <v>1109725.1254074294</v>
      </c>
      <c r="BP1698" s="366">
        <v>1870651.8536605495</v>
      </c>
      <c r="BQ1698" s="366">
        <v>2253908.0255297772</v>
      </c>
      <c r="BR1698" s="366">
        <v>1828950.3739188679</v>
      </c>
      <c r="BS1698" s="366">
        <v>1898045</v>
      </c>
      <c r="BT1698" s="366">
        <v>389974.72494538937</v>
      </c>
      <c r="BU1698" s="366">
        <v>422937.13132043509</v>
      </c>
      <c r="BV1698" s="411">
        <f t="shared" si="514"/>
        <v>17559997.434529204</v>
      </c>
      <c r="BW1698" s="366">
        <v>0</v>
      </c>
      <c r="BX1698" s="366">
        <v>0</v>
      </c>
      <c r="BY1698" s="366">
        <v>0</v>
      </c>
      <c r="BZ1698" s="366">
        <v>0</v>
      </c>
      <c r="CA1698" s="366">
        <v>0</v>
      </c>
      <c r="CB1698" s="366">
        <v>0</v>
      </c>
      <c r="CC1698" s="366">
        <v>0</v>
      </c>
      <c r="CD1698" s="366">
        <v>0</v>
      </c>
      <c r="CE1698" s="366">
        <v>0</v>
      </c>
      <c r="CF1698" s="366">
        <v>0</v>
      </c>
      <c r="CG1698" s="366">
        <v>0</v>
      </c>
      <c r="CH1698" s="366">
        <v>0</v>
      </c>
      <c r="CI1698" s="411">
        <f t="shared" si="515"/>
        <v>0</v>
      </c>
      <c r="CJ1698" s="366">
        <v>1549058.4701264547</v>
      </c>
      <c r="CK1698" s="366">
        <v>2278882.8453650577</v>
      </c>
      <c r="CL1698" s="366">
        <v>1420322.825253817</v>
      </c>
      <c r="CM1698" s="366">
        <v>1386814.5551155424</v>
      </c>
      <c r="CN1698" s="366">
        <v>1150726.5038858796</v>
      </c>
      <c r="CO1698" s="366">
        <v>1109725.1254074294</v>
      </c>
      <c r="CP1698" s="366">
        <v>1870651.8536605495</v>
      </c>
      <c r="CQ1698" s="366">
        <v>2253908.0255297772</v>
      </c>
      <c r="CR1698" s="366">
        <v>1828950.3739188679</v>
      </c>
      <c r="CS1698" s="366">
        <v>1898045</v>
      </c>
      <c r="CT1698" s="366">
        <v>389974.72494538937</v>
      </c>
      <c r="CU1698" s="366">
        <v>422937.13132043509</v>
      </c>
      <c r="CV1698" s="411">
        <f t="shared" si="516"/>
        <v>17559997.434529204</v>
      </c>
      <c r="CW1698" s="366">
        <v>103270.564675097</v>
      </c>
      <c r="CX1698" s="366">
        <v>-71215.088917657966</v>
      </c>
      <c r="CY1698" s="366">
        <v>0</v>
      </c>
      <c r="CZ1698" s="366">
        <v>0</v>
      </c>
      <c r="DA1698" s="366">
        <v>0</v>
      </c>
      <c r="DB1698" s="366">
        <v>0</v>
      </c>
      <c r="DC1698" s="366">
        <v>0</v>
      </c>
      <c r="DD1698" s="366">
        <v>0</v>
      </c>
      <c r="DE1698" s="366">
        <v>0</v>
      </c>
      <c r="DF1698" s="366">
        <v>0</v>
      </c>
      <c r="DG1698" s="366">
        <v>0</v>
      </c>
      <c r="DH1698" s="366">
        <v>0</v>
      </c>
      <c r="DI1698" s="411">
        <f t="shared" si="517"/>
        <v>32055.475757439039</v>
      </c>
      <c r="DJ1698" s="366">
        <v>1652329.0348015516</v>
      </c>
      <c r="DK1698" s="366">
        <v>2207667.7564473995</v>
      </c>
      <c r="DL1698" s="366">
        <v>1420322.825253817</v>
      </c>
      <c r="DM1698" s="366">
        <v>1386814.5551155424</v>
      </c>
      <c r="DN1698" s="366">
        <v>1150726.5038858796</v>
      </c>
      <c r="DO1698" s="366">
        <v>1109725.1254074294</v>
      </c>
      <c r="DP1698" s="366">
        <v>1870651.8536605495</v>
      </c>
      <c r="DQ1698" s="366">
        <v>2253908.0255297772</v>
      </c>
      <c r="DR1698" s="366">
        <v>1828950.3739188679</v>
      </c>
      <c r="DS1698" s="366">
        <v>1898045</v>
      </c>
      <c r="DT1698" s="366">
        <v>389974.72494538937</v>
      </c>
      <c r="DU1698" s="366">
        <v>422937.13132043509</v>
      </c>
      <c r="DV1698" s="411">
        <f t="shared" si="518"/>
        <v>17592052.910286639</v>
      </c>
      <c r="DW1698" s="366">
        <v>1652329.0348015516</v>
      </c>
      <c r="DX1698" s="366">
        <v>2207667.7564473995</v>
      </c>
      <c r="DY1698" s="366">
        <v>1420322.825253817</v>
      </c>
      <c r="DZ1698" s="366">
        <v>1386814.5551155424</v>
      </c>
      <c r="EA1698" s="366">
        <v>1150726.5038858796</v>
      </c>
      <c r="EB1698" s="366">
        <v>1109725.1254074294</v>
      </c>
      <c r="EC1698" s="366">
        <v>1870651.8536605495</v>
      </c>
      <c r="ED1698" s="366">
        <v>2253908.0255297772</v>
      </c>
      <c r="EE1698" s="366">
        <v>1828950.3739188679</v>
      </c>
      <c r="EF1698" s="366">
        <v>1898045</v>
      </c>
      <c r="EG1698" s="366">
        <v>389974.72494538937</v>
      </c>
      <c r="EH1698" s="366">
        <v>422937.13132043509</v>
      </c>
      <c r="EI1698" s="411">
        <f t="shared" si="519"/>
        <v>17592052.910286639</v>
      </c>
      <c r="EK1698" s="411">
        <f t="shared" si="520"/>
        <v>17592052.910286639</v>
      </c>
      <c r="EL1698" s="7">
        <f t="shared" si="521"/>
        <v>0</v>
      </c>
    </row>
    <row r="1699" spans="1:142">
      <c r="A1699" s="365" t="str">
        <f t="shared" si="506"/>
        <v xml:space="preserve"> 358</v>
      </c>
      <c r="B1699" s="366" t="s">
        <v>1011</v>
      </c>
      <c r="C1699" s="366" t="s">
        <v>1242</v>
      </c>
      <c r="D1699" s="366">
        <v>409.5</v>
      </c>
      <c r="E1699" s="366">
        <v>514.5</v>
      </c>
      <c r="F1699" s="366">
        <v>425.3</v>
      </c>
      <c r="G1699" s="366">
        <v>414.8</v>
      </c>
      <c r="H1699" s="366">
        <v>0</v>
      </c>
      <c r="I1699" s="366">
        <v>0</v>
      </c>
      <c r="J1699" s="366">
        <v>0</v>
      </c>
      <c r="K1699" s="366">
        <v>57</v>
      </c>
      <c r="L1699" s="366">
        <v>3.6</v>
      </c>
      <c r="M1699" s="366">
        <v>26.4</v>
      </c>
      <c r="N1699" s="366">
        <v>0</v>
      </c>
      <c r="O1699" s="366">
        <v>0</v>
      </c>
      <c r="P1699" s="411">
        <f t="shared" si="507"/>
        <v>1851.1</v>
      </c>
      <c r="Q1699" s="411">
        <f t="shared" si="522"/>
        <v>1764.1</v>
      </c>
      <c r="R1699" s="411">
        <f t="shared" si="523"/>
        <v>59.606896551724141</v>
      </c>
      <c r="S1699" s="411">
        <f t="shared" si="524"/>
        <v>27.393103448275859</v>
      </c>
      <c r="T1699" s="366">
        <v>-2.3762957982266357</v>
      </c>
      <c r="U1699" s="366">
        <v>2.8337557096373445</v>
      </c>
      <c r="V1699" s="366">
        <v>-1.4256770890124244</v>
      </c>
      <c r="W1699" s="366">
        <v>-2.5555222491163931E-2</v>
      </c>
      <c r="X1699" s="366">
        <v>0</v>
      </c>
      <c r="Y1699" s="366">
        <v>0</v>
      </c>
      <c r="Z1699" s="366">
        <v>0</v>
      </c>
      <c r="AA1699" s="366">
        <v>0.43300816311630008</v>
      </c>
      <c r="AB1699" s="366">
        <v>-2.9611495125125842E-3</v>
      </c>
      <c r="AC1699" s="366">
        <v>0</v>
      </c>
      <c r="AD1699" s="366">
        <v>0</v>
      </c>
      <c r="AE1699" s="366">
        <v>0</v>
      </c>
      <c r="AF1699" s="411">
        <f t="shared" si="508"/>
        <v>-0.5637253864890921</v>
      </c>
      <c r="AG1699" s="366">
        <v>407.12370420177336</v>
      </c>
      <c r="AH1699" s="366">
        <v>517.33375570963733</v>
      </c>
      <c r="AI1699" s="366">
        <v>423.87432291098759</v>
      </c>
      <c r="AJ1699" s="366">
        <v>414.77444477750885</v>
      </c>
      <c r="AK1699" s="366">
        <v>0</v>
      </c>
      <c r="AL1699" s="366">
        <v>0</v>
      </c>
      <c r="AM1699" s="366">
        <v>0</v>
      </c>
      <c r="AN1699" s="366">
        <v>57.433008163116298</v>
      </c>
      <c r="AO1699" s="366">
        <v>3.5970388504874875</v>
      </c>
      <c r="AP1699" s="366">
        <v>26.4</v>
      </c>
      <c r="AQ1699" s="366">
        <v>0</v>
      </c>
      <c r="AR1699" s="366">
        <v>0</v>
      </c>
      <c r="AS1699" s="411">
        <f t="shared" si="509"/>
        <v>1850.5362746135108</v>
      </c>
      <c r="AT1699" s="411">
        <f t="shared" si="510"/>
        <v>1763.106227599907</v>
      </c>
      <c r="AU1699" s="411">
        <f t="shared" si="511"/>
        <v>60.037760434158962</v>
      </c>
      <c r="AV1699" s="411">
        <f t="shared" si="512"/>
        <v>27.392286579444821</v>
      </c>
      <c r="AW1699" s="366">
        <v>0</v>
      </c>
      <c r="AX1699" s="366">
        <v>0</v>
      </c>
      <c r="AY1699" s="366">
        <v>0</v>
      </c>
      <c r="AZ1699" s="366">
        <v>0</v>
      </c>
      <c r="BA1699" s="366">
        <v>0</v>
      </c>
      <c r="BB1699" s="366">
        <v>0</v>
      </c>
      <c r="BC1699" s="366">
        <v>0</v>
      </c>
      <c r="BD1699" s="366">
        <v>0</v>
      </c>
      <c r="BE1699" s="366">
        <v>0</v>
      </c>
      <c r="BF1699" s="366">
        <v>0</v>
      </c>
      <c r="BG1699" s="366">
        <v>0</v>
      </c>
      <c r="BH1699" s="366">
        <v>0</v>
      </c>
      <c r="BI1699" s="411">
        <f t="shared" si="513"/>
        <v>0</v>
      </c>
      <c r="BJ1699" s="366">
        <v>407.12370420177336</v>
      </c>
      <c r="BK1699" s="366">
        <v>517.33375570963733</v>
      </c>
      <c r="BL1699" s="366">
        <v>423.87432291098759</v>
      </c>
      <c r="BM1699" s="366">
        <v>414.77444477750885</v>
      </c>
      <c r="BN1699" s="366">
        <v>0</v>
      </c>
      <c r="BO1699" s="366">
        <v>0</v>
      </c>
      <c r="BP1699" s="366">
        <v>0</v>
      </c>
      <c r="BQ1699" s="366">
        <v>57.433008163116298</v>
      </c>
      <c r="BR1699" s="366">
        <v>3.5970388504874875</v>
      </c>
      <c r="BS1699" s="366">
        <v>26.4</v>
      </c>
      <c r="BT1699" s="366">
        <v>0</v>
      </c>
      <c r="BU1699" s="366">
        <v>0</v>
      </c>
      <c r="BV1699" s="411">
        <f t="shared" si="514"/>
        <v>1850.5362746135108</v>
      </c>
      <c r="BW1699" s="366">
        <v>0</v>
      </c>
      <c r="BX1699" s="366">
        <v>0</v>
      </c>
      <c r="BY1699" s="366">
        <v>0</v>
      </c>
      <c r="BZ1699" s="366">
        <v>0</v>
      </c>
      <c r="CA1699" s="366">
        <v>0</v>
      </c>
      <c r="CB1699" s="366">
        <v>0</v>
      </c>
      <c r="CC1699" s="366">
        <v>0</v>
      </c>
      <c r="CD1699" s="366">
        <v>0</v>
      </c>
      <c r="CE1699" s="366">
        <v>0</v>
      </c>
      <c r="CF1699" s="366">
        <v>0</v>
      </c>
      <c r="CG1699" s="366">
        <v>0</v>
      </c>
      <c r="CH1699" s="366">
        <v>0</v>
      </c>
      <c r="CI1699" s="411">
        <f t="shared" si="515"/>
        <v>0</v>
      </c>
      <c r="CJ1699" s="366">
        <v>407.12370420177336</v>
      </c>
      <c r="CK1699" s="366">
        <v>517.33375570963733</v>
      </c>
      <c r="CL1699" s="366">
        <v>423.87432291098759</v>
      </c>
      <c r="CM1699" s="366">
        <v>414.77444477750885</v>
      </c>
      <c r="CN1699" s="366">
        <v>0</v>
      </c>
      <c r="CO1699" s="366">
        <v>0</v>
      </c>
      <c r="CP1699" s="366">
        <v>0</v>
      </c>
      <c r="CQ1699" s="366">
        <v>57.433008163116298</v>
      </c>
      <c r="CR1699" s="366">
        <v>3.5970388504874875</v>
      </c>
      <c r="CS1699" s="366">
        <v>26.4</v>
      </c>
      <c r="CT1699" s="366">
        <v>0</v>
      </c>
      <c r="CU1699" s="366">
        <v>0</v>
      </c>
      <c r="CV1699" s="411">
        <f t="shared" si="516"/>
        <v>1850.5362746135108</v>
      </c>
      <c r="CW1699" s="366">
        <v>27.141580280118205</v>
      </c>
      <c r="CX1699" s="366">
        <v>-16.166679865926142</v>
      </c>
      <c r="CY1699" s="366">
        <v>0</v>
      </c>
      <c r="CZ1699" s="366">
        <v>0</v>
      </c>
      <c r="DA1699" s="366">
        <v>0</v>
      </c>
      <c r="DB1699" s="366">
        <v>0</v>
      </c>
      <c r="DC1699" s="366">
        <v>0</v>
      </c>
      <c r="DD1699" s="366">
        <v>0</v>
      </c>
      <c r="DE1699" s="366">
        <v>0</v>
      </c>
      <c r="DF1699" s="366">
        <v>0</v>
      </c>
      <c r="DG1699" s="366">
        <v>0</v>
      </c>
      <c r="DH1699" s="366">
        <v>0</v>
      </c>
      <c r="DI1699" s="411">
        <f t="shared" si="517"/>
        <v>10.974900414192064</v>
      </c>
      <c r="DJ1699" s="366">
        <v>434.26528448189157</v>
      </c>
      <c r="DK1699" s="366">
        <v>501.16707584371119</v>
      </c>
      <c r="DL1699" s="366">
        <v>423.87432291098759</v>
      </c>
      <c r="DM1699" s="366">
        <v>414.77444477750885</v>
      </c>
      <c r="DN1699" s="366">
        <v>0</v>
      </c>
      <c r="DO1699" s="366">
        <v>0</v>
      </c>
      <c r="DP1699" s="366">
        <v>0</v>
      </c>
      <c r="DQ1699" s="366">
        <v>57.433008163116298</v>
      </c>
      <c r="DR1699" s="366">
        <v>3.5970388504874875</v>
      </c>
      <c r="DS1699" s="366">
        <v>26.4</v>
      </c>
      <c r="DT1699" s="366">
        <v>0</v>
      </c>
      <c r="DU1699" s="366">
        <v>0</v>
      </c>
      <c r="DV1699" s="411">
        <f t="shared" si="518"/>
        <v>1861.5111750277031</v>
      </c>
      <c r="DW1699" s="366">
        <v>434.26528448189157</v>
      </c>
      <c r="DX1699" s="366">
        <v>501.16707584371119</v>
      </c>
      <c r="DY1699" s="366">
        <v>423.87432291098759</v>
      </c>
      <c r="DZ1699" s="366">
        <v>414.77444477750885</v>
      </c>
      <c r="EA1699" s="366">
        <v>0</v>
      </c>
      <c r="EB1699" s="366">
        <v>0</v>
      </c>
      <c r="EC1699" s="366">
        <v>0</v>
      </c>
      <c r="ED1699" s="366">
        <v>57.433008163116298</v>
      </c>
      <c r="EE1699" s="366">
        <v>3.5970388504874875</v>
      </c>
      <c r="EF1699" s="366">
        <v>26.4</v>
      </c>
      <c r="EG1699" s="366">
        <v>0</v>
      </c>
      <c r="EH1699" s="366">
        <v>0</v>
      </c>
      <c r="EI1699" s="411">
        <f t="shared" si="519"/>
        <v>1861.5111750277031</v>
      </c>
      <c r="EK1699" s="411">
        <f t="shared" si="520"/>
        <v>1861.5111750277028</v>
      </c>
      <c r="EL1699" s="7">
        <f t="shared" si="521"/>
        <v>0</v>
      </c>
    </row>
    <row r="1700" spans="1:142">
      <c r="A1700" s="365" t="str">
        <f t="shared" si="506"/>
        <v xml:space="preserve"> 358</v>
      </c>
      <c r="B1700" s="366" t="s">
        <v>1011</v>
      </c>
      <c r="C1700" s="366" t="s">
        <v>1173</v>
      </c>
      <c r="D1700" s="366">
        <v>0</v>
      </c>
      <c r="E1700" s="366">
        <v>0</v>
      </c>
      <c r="F1700" s="366">
        <v>1</v>
      </c>
      <c r="G1700" s="366">
        <v>1</v>
      </c>
      <c r="H1700" s="366">
        <v>0</v>
      </c>
      <c r="I1700" s="366">
        <v>0</v>
      </c>
      <c r="J1700" s="366">
        <v>3</v>
      </c>
      <c r="K1700" s="366">
        <v>7</v>
      </c>
      <c r="L1700" s="366">
        <v>0</v>
      </c>
      <c r="M1700" s="366">
        <v>1</v>
      </c>
      <c r="N1700" s="366">
        <v>0</v>
      </c>
      <c r="O1700" s="366">
        <v>0</v>
      </c>
      <c r="P1700" s="411">
        <f t="shared" si="507"/>
        <v>13</v>
      </c>
      <c r="Q1700" s="411">
        <f t="shared" si="522"/>
        <v>4.903225806451613</v>
      </c>
      <c r="R1700" s="411">
        <f t="shared" si="523"/>
        <v>7.096774193548387</v>
      </c>
      <c r="S1700" s="411">
        <f t="shared" si="524"/>
        <v>1</v>
      </c>
      <c r="T1700" s="366">
        <v>0</v>
      </c>
      <c r="U1700" s="366">
        <v>0</v>
      </c>
      <c r="V1700" s="366">
        <v>0</v>
      </c>
      <c r="W1700" s="366">
        <v>0</v>
      </c>
      <c r="X1700" s="366">
        <v>0</v>
      </c>
      <c r="Y1700" s="366">
        <v>0</v>
      </c>
      <c r="Z1700" s="366">
        <v>0</v>
      </c>
      <c r="AA1700" s="366">
        <v>0</v>
      </c>
      <c r="AB1700" s="366">
        <v>0</v>
      </c>
      <c r="AC1700" s="366">
        <v>0</v>
      </c>
      <c r="AD1700" s="366">
        <v>0</v>
      </c>
      <c r="AE1700" s="366">
        <v>0</v>
      </c>
      <c r="AF1700" s="411">
        <f t="shared" si="508"/>
        <v>0</v>
      </c>
      <c r="AG1700" s="366">
        <v>0</v>
      </c>
      <c r="AH1700" s="366">
        <v>0</v>
      </c>
      <c r="AI1700" s="366">
        <v>0</v>
      </c>
      <c r="AJ1700" s="366">
        <v>0</v>
      </c>
      <c r="AK1700" s="366">
        <v>0</v>
      </c>
      <c r="AL1700" s="366">
        <v>0</v>
      </c>
      <c r="AM1700" s="366">
        <v>0</v>
      </c>
      <c r="AN1700" s="366">
        <v>0</v>
      </c>
      <c r="AO1700" s="366">
        <v>0</v>
      </c>
      <c r="AP1700" s="366">
        <v>0</v>
      </c>
      <c r="AQ1700" s="366">
        <v>0</v>
      </c>
      <c r="AR1700" s="366">
        <v>0</v>
      </c>
      <c r="AS1700" s="411">
        <f t="shared" si="509"/>
        <v>0</v>
      </c>
      <c r="AT1700" s="411">
        <f t="shared" si="510"/>
        <v>0</v>
      </c>
      <c r="AU1700" s="411">
        <f t="shared" si="511"/>
        <v>0</v>
      </c>
      <c r="AV1700" s="411">
        <f t="shared" si="512"/>
        <v>0</v>
      </c>
      <c r="AW1700" s="366">
        <v>0</v>
      </c>
      <c r="AX1700" s="366">
        <v>0</v>
      </c>
      <c r="AY1700" s="366">
        <v>0</v>
      </c>
      <c r="AZ1700" s="366">
        <v>0</v>
      </c>
      <c r="BA1700" s="366">
        <v>0</v>
      </c>
      <c r="BB1700" s="366">
        <v>0</v>
      </c>
      <c r="BC1700" s="366">
        <v>0</v>
      </c>
      <c r="BD1700" s="366">
        <v>0</v>
      </c>
      <c r="BE1700" s="366">
        <v>0</v>
      </c>
      <c r="BF1700" s="366">
        <v>0</v>
      </c>
      <c r="BG1700" s="366">
        <v>0</v>
      </c>
      <c r="BH1700" s="366">
        <v>0</v>
      </c>
      <c r="BI1700" s="411">
        <f t="shared" si="513"/>
        <v>0</v>
      </c>
      <c r="BJ1700" s="366">
        <v>0</v>
      </c>
      <c r="BK1700" s="366">
        <v>0</v>
      </c>
      <c r="BL1700" s="366">
        <v>0</v>
      </c>
      <c r="BM1700" s="366">
        <v>0</v>
      </c>
      <c r="BN1700" s="366">
        <v>0</v>
      </c>
      <c r="BO1700" s="366">
        <v>0</v>
      </c>
      <c r="BP1700" s="366">
        <v>0</v>
      </c>
      <c r="BQ1700" s="366">
        <v>0</v>
      </c>
      <c r="BR1700" s="366">
        <v>0</v>
      </c>
      <c r="BS1700" s="366">
        <v>0</v>
      </c>
      <c r="BT1700" s="366">
        <v>0</v>
      </c>
      <c r="BU1700" s="366">
        <v>0</v>
      </c>
      <c r="BV1700" s="411">
        <f t="shared" si="514"/>
        <v>0</v>
      </c>
      <c r="BW1700" s="366">
        <v>0</v>
      </c>
      <c r="BX1700" s="366">
        <v>0</v>
      </c>
      <c r="BY1700" s="366">
        <v>0</v>
      </c>
      <c r="BZ1700" s="366">
        <v>0</v>
      </c>
      <c r="CA1700" s="366">
        <v>0</v>
      </c>
      <c r="CB1700" s="366">
        <v>0</v>
      </c>
      <c r="CC1700" s="366">
        <v>0</v>
      </c>
      <c r="CD1700" s="366">
        <v>0</v>
      </c>
      <c r="CE1700" s="366">
        <v>0</v>
      </c>
      <c r="CF1700" s="366">
        <v>0</v>
      </c>
      <c r="CG1700" s="366">
        <v>0</v>
      </c>
      <c r="CH1700" s="366">
        <v>0</v>
      </c>
      <c r="CI1700" s="411">
        <f t="shared" si="515"/>
        <v>0</v>
      </c>
      <c r="CJ1700" s="366">
        <v>0</v>
      </c>
      <c r="CK1700" s="366">
        <v>0</v>
      </c>
      <c r="CL1700" s="366">
        <v>0</v>
      </c>
      <c r="CM1700" s="366">
        <v>0</v>
      </c>
      <c r="CN1700" s="366">
        <v>0</v>
      </c>
      <c r="CO1700" s="366">
        <v>0</v>
      </c>
      <c r="CP1700" s="366">
        <v>0</v>
      </c>
      <c r="CQ1700" s="366">
        <v>0</v>
      </c>
      <c r="CR1700" s="366">
        <v>0</v>
      </c>
      <c r="CS1700" s="366">
        <v>0</v>
      </c>
      <c r="CT1700" s="366">
        <v>0</v>
      </c>
      <c r="CU1700" s="366">
        <v>0</v>
      </c>
      <c r="CV1700" s="411">
        <f t="shared" si="516"/>
        <v>0</v>
      </c>
      <c r="CW1700" s="366">
        <v>0</v>
      </c>
      <c r="CX1700" s="366">
        <v>0</v>
      </c>
      <c r="CY1700" s="366">
        <v>0</v>
      </c>
      <c r="CZ1700" s="366">
        <v>0</v>
      </c>
      <c r="DA1700" s="366">
        <v>0</v>
      </c>
      <c r="DB1700" s="366">
        <v>0</v>
      </c>
      <c r="DC1700" s="366">
        <v>0</v>
      </c>
      <c r="DD1700" s="366">
        <v>0</v>
      </c>
      <c r="DE1700" s="366">
        <v>0</v>
      </c>
      <c r="DF1700" s="366">
        <v>0</v>
      </c>
      <c r="DG1700" s="366">
        <v>0</v>
      </c>
      <c r="DH1700" s="366">
        <v>0</v>
      </c>
      <c r="DI1700" s="411">
        <f t="shared" si="517"/>
        <v>0</v>
      </c>
      <c r="DJ1700" s="366">
        <v>0</v>
      </c>
      <c r="DK1700" s="366">
        <v>0</v>
      </c>
      <c r="DL1700" s="366">
        <v>0</v>
      </c>
      <c r="DM1700" s="366">
        <v>0</v>
      </c>
      <c r="DN1700" s="366">
        <v>0</v>
      </c>
      <c r="DO1700" s="366">
        <v>0</v>
      </c>
      <c r="DP1700" s="366">
        <v>0</v>
      </c>
      <c r="DQ1700" s="366">
        <v>0</v>
      </c>
      <c r="DR1700" s="366">
        <v>0</v>
      </c>
      <c r="DS1700" s="366">
        <v>0</v>
      </c>
      <c r="DT1700" s="366">
        <v>0</v>
      </c>
      <c r="DU1700" s="366">
        <v>0</v>
      </c>
      <c r="DV1700" s="411">
        <f t="shared" si="518"/>
        <v>0</v>
      </c>
      <c r="DW1700" s="366">
        <v>0</v>
      </c>
      <c r="DX1700" s="366">
        <v>0</v>
      </c>
      <c r="DY1700" s="366">
        <v>0</v>
      </c>
      <c r="DZ1700" s="366">
        <v>0</v>
      </c>
      <c r="EA1700" s="366">
        <v>0</v>
      </c>
      <c r="EB1700" s="366">
        <v>0</v>
      </c>
      <c r="EC1700" s="366">
        <v>0</v>
      </c>
      <c r="ED1700" s="366">
        <v>0</v>
      </c>
      <c r="EE1700" s="366">
        <v>0</v>
      </c>
      <c r="EF1700" s="366">
        <v>0</v>
      </c>
      <c r="EG1700" s="366">
        <v>0</v>
      </c>
      <c r="EH1700" s="366">
        <v>0</v>
      </c>
      <c r="EI1700" s="411">
        <f t="shared" si="519"/>
        <v>0</v>
      </c>
      <c r="EK1700" s="411">
        <f t="shared" si="520"/>
        <v>13</v>
      </c>
      <c r="EL1700" s="7">
        <f t="shared" si="521"/>
        <v>-13</v>
      </c>
    </row>
    <row r="1701" spans="1:142">
      <c r="A1701" s="365" t="str">
        <f t="shared" si="506"/>
        <v xml:space="preserve"> 358</v>
      </c>
      <c r="B1701" s="366" t="s">
        <v>1011</v>
      </c>
      <c r="C1701" s="366" t="s">
        <v>1174</v>
      </c>
      <c r="D1701" s="366">
        <v>0</v>
      </c>
      <c r="E1701" s="366">
        <v>0</v>
      </c>
      <c r="F1701" s="366">
        <v>0</v>
      </c>
      <c r="G1701" s="366">
        <v>0</v>
      </c>
      <c r="H1701" s="366">
        <v>1</v>
      </c>
      <c r="I1701" s="366">
        <v>0</v>
      </c>
      <c r="J1701" s="366">
        <v>2</v>
      </c>
      <c r="K1701" s="366">
        <v>2</v>
      </c>
      <c r="L1701" s="366">
        <v>0</v>
      </c>
      <c r="M1701" s="366">
        <v>1</v>
      </c>
      <c r="N1701" s="366">
        <v>0</v>
      </c>
      <c r="O1701" s="366">
        <v>0</v>
      </c>
      <c r="P1701" s="411">
        <f t="shared" si="507"/>
        <v>6</v>
      </c>
      <c r="Q1701" s="411">
        <f t="shared" si="522"/>
        <v>2.935483870967742</v>
      </c>
      <c r="R1701" s="411">
        <f t="shared" si="523"/>
        <v>2.064516129032258</v>
      </c>
      <c r="S1701" s="411">
        <f t="shared" si="524"/>
        <v>1</v>
      </c>
      <c r="T1701" s="366">
        <v>0</v>
      </c>
      <c r="U1701" s="366">
        <v>0</v>
      </c>
      <c r="V1701" s="366">
        <v>0</v>
      </c>
      <c r="W1701" s="366">
        <v>0</v>
      </c>
      <c r="X1701" s="366">
        <v>0</v>
      </c>
      <c r="Y1701" s="366">
        <v>0</v>
      </c>
      <c r="Z1701" s="366">
        <v>0</v>
      </c>
      <c r="AA1701" s="366">
        <v>0</v>
      </c>
      <c r="AB1701" s="366">
        <v>0</v>
      </c>
      <c r="AC1701" s="366">
        <v>0</v>
      </c>
      <c r="AD1701" s="366">
        <v>0</v>
      </c>
      <c r="AE1701" s="366">
        <v>0</v>
      </c>
      <c r="AF1701" s="411">
        <f t="shared" si="508"/>
        <v>0</v>
      </c>
      <c r="AG1701" s="366">
        <v>0</v>
      </c>
      <c r="AH1701" s="366">
        <v>0</v>
      </c>
      <c r="AI1701" s="366">
        <v>0</v>
      </c>
      <c r="AJ1701" s="366">
        <v>0</v>
      </c>
      <c r="AK1701" s="366">
        <v>0</v>
      </c>
      <c r="AL1701" s="366">
        <v>0</v>
      </c>
      <c r="AM1701" s="366">
        <v>0</v>
      </c>
      <c r="AN1701" s="366">
        <v>0</v>
      </c>
      <c r="AO1701" s="366">
        <v>0</v>
      </c>
      <c r="AP1701" s="366">
        <v>0</v>
      </c>
      <c r="AQ1701" s="366">
        <v>0</v>
      </c>
      <c r="AR1701" s="366">
        <v>0</v>
      </c>
      <c r="AS1701" s="411">
        <f t="shared" si="509"/>
        <v>0</v>
      </c>
      <c r="AT1701" s="411">
        <f t="shared" si="510"/>
        <v>0</v>
      </c>
      <c r="AU1701" s="411">
        <f t="shared" si="511"/>
        <v>0</v>
      </c>
      <c r="AV1701" s="411">
        <f t="shared" si="512"/>
        <v>0</v>
      </c>
      <c r="AW1701" s="366">
        <v>0</v>
      </c>
      <c r="AX1701" s="366">
        <v>0</v>
      </c>
      <c r="AY1701" s="366">
        <v>0</v>
      </c>
      <c r="AZ1701" s="366">
        <v>0</v>
      </c>
      <c r="BA1701" s="366">
        <v>0</v>
      </c>
      <c r="BB1701" s="366">
        <v>0</v>
      </c>
      <c r="BC1701" s="366">
        <v>0</v>
      </c>
      <c r="BD1701" s="366">
        <v>0</v>
      </c>
      <c r="BE1701" s="366">
        <v>0</v>
      </c>
      <c r="BF1701" s="366">
        <v>0</v>
      </c>
      <c r="BG1701" s="366">
        <v>0</v>
      </c>
      <c r="BH1701" s="366">
        <v>0</v>
      </c>
      <c r="BI1701" s="411">
        <f t="shared" si="513"/>
        <v>0</v>
      </c>
      <c r="BJ1701" s="366">
        <v>0</v>
      </c>
      <c r="BK1701" s="366">
        <v>0</v>
      </c>
      <c r="BL1701" s="366">
        <v>0</v>
      </c>
      <c r="BM1701" s="366">
        <v>0</v>
      </c>
      <c r="BN1701" s="366">
        <v>0</v>
      </c>
      <c r="BO1701" s="366">
        <v>0</v>
      </c>
      <c r="BP1701" s="366">
        <v>0</v>
      </c>
      <c r="BQ1701" s="366">
        <v>0</v>
      </c>
      <c r="BR1701" s="366">
        <v>0</v>
      </c>
      <c r="BS1701" s="366">
        <v>0</v>
      </c>
      <c r="BT1701" s="366">
        <v>0</v>
      </c>
      <c r="BU1701" s="366">
        <v>0</v>
      </c>
      <c r="BV1701" s="411">
        <f t="shared" si="514"/>
        <v>0</v>
      </c>
      <c r="BW1701" s="366">
        <v>0</v>
      </c>
      <c r="BX1701" s="366">
        <v>0</v>
      </c>
      <c r="BY1701" s="366">
        <v>0</v>
      </c>
      <c r="BZ1701" s="366">
        <v>0</v>
      </c>
      <c r="CA1701" s="366">
        <v>0</v>
      </c>
      <c r="CB1701" s="366">
        <v>0</v>
      </c>
      <c r="CC1701" s="366">
        <v>0</v>
      </c>
      <c r="CD1701" s="366">
        <v>0</v>
      </c>
      <c r="CE1701" s="366">
        <v>0</v>
      </c>
      <c r="CF1701" s="366">
        <v>0</v>
      </c>
      <c r="CG1701" s="366">
        <v>0</v>
      </c>
      <c r="CH1701" s="366">
        <v>0</v>
      </c>
      <c r="CI1701" s="411">
        <f t="shared" si="515"/>
        <v>0</v>
      </c>
      <c r="CJ1701" s="366">
        <v>0</v>
      </c>
      <c r="CK1701" s="366">
        <v>0</v>
      </c>
      <c r="CL1701" s="366">
        <v>0</v>
      </c>
      <c r="CM1701" s="366">
        <v>0</v>
      </c>
      <c r="CN1701" s="366">
        <v>0</v>
      </c>
      <c r="CO1701" s="366">
        <v>0</v>
      </c>
      <c r="CP1701" s="366">
        <v>0</v>
      </c>
      <c r="CQ1701" s="366">
        <v>0</v>
      </c>
      <c r="CR1701" s="366">
        <v>0</v>
      </c>
      <c r="CS1701" s="366">
        <v>0</v>
      </c>
      <c r="CT1701" s="366">
        <v>0</v>
      </c>
      <c r="CU1701" s="366">
        <v>0</v>
      </c>
      <c r="CV1701" s="411">
        <f t="shared" si="516"/>
        <v>0</v>
      </c>
      <c r="CW1701" s="366">
        <v>0</v>
      </c>
      <c r="CX1701" s="366">
        <v>0</v>
      </c>
      <c r="CY1701" s="366">
        <v>0</v>
      </c>
      <c r="CZ1701" s="366">
        <v>0</v>
      </c>
      <c r="DA1701" s="366">
        <v>0</v>
      </c>
      <c r="DB1701" s="366">
        <v>0</v>
      </c>
      <c r="DC1701" s="366">
        <v>0</v>
      </c>
      <c r="DD1701" s="366">
        <v>0</v>
      </c>
      <c r="DE1701" s="366">
        <v>0</v>
      </c>
      <c r="DF1701" s="366">
        <v>0</v>
      </c>
      <c r="DG1701" s="366">
        <v>0</v>
      </c>
      <c r="DH1701" s="366">
        <v>0</v>
      </c>
      <c r="DI1701" s="411">
        <f t="shared" si="517"/>
        <v>0</v>
      </c>
      <c r="DJ1701" s="366">
        <v>0</v>
      </c>
      <c r="DK1701" s="366">
        <v>0</v>
      </c>
      <c r="DL1701" s="366">
        <v>0</v>
      </c>
      <c r="DM1701" s="366">
        <v>0</v>
      </c>
      <c r="DN1701" s="366">
        <v>0</v>
      </c>
      <c r="DO1701" s="366">
        <v>0</v>
      </c>
      <c r="DP1701" s="366">
        <v>0</v>
      </c>
      <c r="DQ1701" s="366">
        <v>0</v>
      </c>
      <c r="DR1701" s="366">
        <v>0</v>
      </c>
      <c r="DS1701" s="366">
        <v>0</v>
      </c>
      <c r="DT1701" s="366">
        <v>0</v>
      </c>
      <c r="DU1701" s="366">
        <v>0</v>
      </c>
      <c r="DV1701" s="411">
        <f t="shared" si="518"/>
        <v>0</v>
      </c>
      <c r="DW1701" s="366">
        <v>0</v>
      </c>
      <c r="DX1701" s="366">
        <v>0</v>
      </c>
      <c r="DY1701" s="366">
        <v>0</v>
      </c>
      <c r="DZ1701" s="366">
        <v>0</v>
      </c>
      <c r="EA1701" s="366">
        <v>0</v>
      </c>
      <c r="EB1701" s="366">
        <v>0</v>
      </c>
      <c r="EC1701" s="366">
        <v>0</v>
      </c>
      <c r="ED1701" s="366">
        <v>0</v>
      </c>
      <c r="EE1701" s="366">
        <v>0</v>
      </c>
      <c r="EF1701" s="366">
        <v>0</v>
      </c>
      <c r="EG1701" s="366">
        <v>0</v>
      </c>
      <c r="EH1701" s="366">
        <v>0</v>
      </c>
      <c r="EI1701" s="411">
        <f t="shared" si="519"/>
        <v>0</v>
      </c>
      <c r="EK1701" s="411">
        <f t="shared" si="520"/>
        <v>6</v>
      </c>
      <c r="EL1701" s="7">
        <f t="shared" si="521"/>
        <v>-6</v>
      </c>
    </row>
    <row r="1702" spans="1:142">
      <c r="A1702" s="365" t="str">
        <f t="shared" si="506"/>
        <v xml:space="preserve"> 358</v>
      </c>
      <c r="B1702" s="366" t="s">
        <v>1011</v>
      </c>
      <c r="C1702" s="366" t="s">
        <v>1195</v>
      </c>
      <c r="D1702" s="366">
        <v>1</v>
      </c>
      <c r="E1702" s="366">
        <v>1</v>
      </c>
      <c r="F1702" s="366">
        <v>1</v>
      </c>
      <c r="G1702" s="366">
        <v>1</v>
      </c>
      <c r="H1702" s="366">
        <v>1</v>
      </c>
      <c r="I1702" s="366">
        <v>1</v>
      </c>
      <c r="J1702" s="366">
        <v>1</v>
      </c>
      <c r="K1702" s="366">
        <v>1</v>
      </c>
      <c r="L1702" s="366">
        <v>1</v>
      </c>
      <c r="M1702" s="366">
        <v>1</v>
      </c>
      <c r="N1702" s="366">
        <v>1</v>
      </c>
      <c r="O1702" s="366">
        <v>1</v>
      </c>
      <c r="P1702" s="411">
        <f t="shared" si="507"/>
        <v>12</v>
      </c>
      <c r="Q1702" s="411">
        <f t="shared" si="522"/>
        <v>6.967741935483871</v>
      </c>
      <c r="R1702" s="411">
        <f t="shared" si="523"/>
        <v>1.7563959955506117</v>
      </c>
      <c r="S1702" s="411">
        <f t="shared" si="524"/>
        <v>3.2758620689655173</v>
      </c>
      <c r="T1702" s="366">
        <v>0</v>
      </c>
      <c r="U1702" s="366">
        <v>0</v>
      </c>
      <c r="V1702" s="366">
        <v>0</v>
      </c>
      <c r="W1702" s="366">
        <v>0</v>
      </c>
      <c r="X1702" s="366">
        <v>0</v>
      </c>
      <c r="Y1702" s="366">
        <v>0</v>
      </c>
      <c r="Z1702" s="366">
        <v>0</v>
      </c>
      <c r="AA1702" s="366">
        <v>0</v>
      </c>
      <c r="AB1702" s="366">
        <v>0</v>
      </c>
      <c r="AC1702" s="366">
        <v>0</v>
      </c>
      <c r="AD1702" s="366">
        <v>0</v>
      </c>
      <c r="AE1702" s="366">
        <v>0</v>
      </c>
      <c r="AF1702" s="411">
        <f t="shared" si="508"/>
        <v>0</v>
      </c>
      <c r="AG1702" s="366">
        <v>0</v>
      </c>
      <c r="AH1702" s="366">
        <v>0</v>
      </c>
      <c r="AI1702" s="366">
        <v>0</v>
      </c>
      <c r="AJ1702" s="366">
        <v>0</v>
      </c>
      <c r="AK1702" s="366">
        <v>0</v>
      </c>
      <c r="AL1702" s="366">
        <v>0</v>
      </c>
      <c r="AM1702" s="366">
        <v>0</v>
      </c>
      <c r="AN1702" s="366">
        <v>0</v>
      </c>
      <c r="AO1702" s="366">
        <v>0</v>
      </c>
      <c r="AP1702" s="366">
        <v>0</v>
      </c>
      <c r="AQ1702" s="366">
        <v>0</v>
      </c>
      <c r="AR1702" s="366">
        <v>0</v>
      </c>
      <c r="AS1702" s="411">
        <f t="shared" si="509"/>
        <v>0</v>
      </c>
      <c r="AT1702" s="411">
        <f t="shared" si="510"/>
        <v>0</v>
      </c>
      <c r="AU1702" s="411">
        <f t="shared" si="511"/>
        <v>0</v>
      </c>
      <c r="AV1702" s="411">
        <f t="shared" si="512"/>
        <v>0</v>
      </c>
      <c r="AW1702" s="366">
        <v>0</v>
      </c>
      <c r="AX1702" s="366">
        <v>0</v>
      </c>
      <c r="AY1702" s="366">
        <v>0</v>
      </c>
      <c r="AZ1702" s="366">
        <v>0</v>
      </c>
      <c r="BA1702" s="366">
        <v>0</v>
      </c>
      <c r="BB1702" s="366">
        <v>0</v>
      </c>
      <c r="BC1702" s="366">
        <v>0</v>
      </c>
      <c r="BD1702" s="366">
        <v>0</v>
      </c>
      <c r="BE1702" s="366">
        <v>0</v>
      </c>
      <c r="BF1702" s="366">
        <v>0</v>
      </c>
      <c r="BG1702" s="366">
        <v>0</v>
      </c>
      <c r="BH1702" s="366">
        <v>0</v>
      </c>
      <c r="BI1702" s="411">
        <f t="shared" si="513"/>
        <v>0</v>
      </c>
      <c r="BJ1702" s="366">
        <v>0</v>
      </c>
      <c r="BK1702" s="366">
        <v>0</v>
      </c>
      <c r="BL1702" s="366">
        <v>0</v>
      </c>
      <c r="BM1702" s="366">
        <v>0</v>
      </c>
      <c r="BN1702" s="366">
        <v>0</v>
      </c>
      <c r="BO1702" s="366">
        <v>0</v>
      </c>
      <c r="BP1702" s="366">
        <v>0</v>
      </c>
      <c r="BQ1702" s="366">
        <v>0</v>
      </c>
      <c r="BR1702" s="366">
        <v>0</v>
      </c>
      <c r="BS1702" s="366">
        <v>0</v>
      </c>
      <c r="BT1702" s="366">
        <v>0</v>
      </c>
      <c r="BU1702" s="366">
        <v>0</v>
      </c>
      <c r="BV1702" s="411">
        <f t="shared" si="514"/>
        <v>0</v>
      </c>
      <c r="BW1702" s="366">
        <v>0</v>
      </c>
      <c r="BX1702" s="366">
        <v>0</v>
      </c>
      <c r="BY1702" s="366">
        <v>0</v>
      </c>
      <c r="BZ1702" s="366">
        <v>0</v>
      </c>
      <c r="CA1702" s="366">
        <v>0</v>
      </c>
      <c r="CB1702" s="366">
        <v>0</v>
      </c>
      <c r="CC1702" s="366">
        <v>0</v>
      </c>
      <c r="CD1702" s="366">
        <v>0</v>
      </c>
      <c r="CE1702" s="366">
        <v>0</v>
      </c>
      <c r="CF1702" s="366">
        <v>0</v>
      </c>
      <c r="CG1702" s="366">
        <v>0</v>
      </c>
      <c r="CH1702" s="366">
        <v>0</v>
      </c>
      <c r="CI1702" s="411">
        <f t="shared" si="515"/>
        <v>0</v>
      </c>
      <c r="CJ1702" s="366">
        <v>0</v>
      </c>
      <c r="CK1702" s="366">
        <v>0</v>
      </c>
      <c r="CL1702" s="366">
        <v>0</v>
      </c>
      <c r="CM1702" s="366">
        <v>0</v>
      </c>
      <c r="CN1702" s="366">
        <v>0</v>
      </c>
      <c r="CO1702" s="366">
        <v>0</v>
      </c>
      <c r="CP1702" s="366">
        <v>0</v>
      </c>
      <c r="CQ1702" s="366">
        <v>0</v>
      </c>
      <c r="CR1702" s="366">
        <v>0</v>
      </c>
      <c r="CS1702" s="366">
        <v>0</v>
      </c>
      <c r="CT1702" s="366">
        <v>0</v>
      </c>
      <c r="CU1702" s="366">
        <v>0</v>
      </c>
      <c r="CV1702" s="411">
        <f t="shared" si="516"/>
        <v>0</v>
      </c>
      <c r="CW1702" s="366">
        <v>0</v>
      </c>
      <c r="CX1702" s="366">
        <v>0</v>
      </c>
      <c r="CY1702" s="366">
        <v>0</v>
      </c>
      <c r="CZ1702" s="366">
        <v>0</v>
      </c>
      <c r="DA1702" s="366">
        <v>0</v>
      </c>
      <c r="DB1702" s="366">
        <v>0</v>
      </c>
      <c r="DC1702" s="366">
        <v>0</v>
      </c>
      <c r="DD1702" s="366">
        <v>0</v>
      </c>
      <c r="DE1702" s="366">
        <v>0</v>
      </c>
      <c r="DF1702" s="366">
        <v>0</v>
      </c>
      <c r="DG1702" s="366">
        <v>0</v>
      </c>
      <c r="DH1702" s="366">
        <v>0</v>
      </c>
      <c r="DI1702" s="411">
        <f t="shared" si="517"/>
        <v>0</v>
      </c>
      <c r="DJ1702" s="366">
        <v>0</v>
      </c>
      <c r="DK1702" s="366">
        <v>0</v>
      </c>
      <c r="DL1702" s="366">
        <v>0</v>
      </c>
      <c r="DM1702" s="366">
        <v>0</v>
      </c>
      <c r="DN1702" s="366">
        <v>0</v>
      </c>
      <c r="DO1702" s="366">
        <v>0</v>
      </c>
      <c r="DP1702" s="366">
        <v>0</v>
      </c>
      <c r="DQ1702" s="366">
        <v>0</v>
      </c>
      <c r="DR1702" s="366">
        <v>0</v>
      </c>
      <c r="DS1702" s="366">
        <v>0</v>
      </c>
      <c r="DT1702" s="366">
        <v>0</v>
      </c>
      <c r="DU1702" s="366">
        <v>0</v>
      </c>
      <c r="DV1702" s="411">
        <f t="shared" si="518"/>
        <v>0</v>
      </c>
      <c r="DW1702" s="366">
        <v>0</v>
      </c>
      <c r="DX1702" s="366">
        <v>0</v>
      </c>
      <c r="DY1702" s="366">
        <v>0</v>
      </c>
      <c r="DZ1702" s="366">
        <v>0</v>
      </c>
      <c r="EA1702" s="366">
        <v>0</v>
      </c>
      <c r="EB1702" s="366">
        <v>0</v>
      </c>
      <c r="EC1702" s="366">
        <v>0</v>
      </c>
      <c r="ED1702" s="366">
        <v>0</v>
      </c>
      <c r="EE1702" s="366">
        <v>0</v>
      </c>
      <c r="EF1702" s="366">
        <v>0</v>
      </c>
      <c r="EG1702" s="366">
        <v>0</v>
      </c>
      <c r="EH1702" s="366">
        <v>0</v>
      </c>
      <c r="EI1702" s="411">
        <f t="shared" si="519"/>
        <v>0</v>
      </c>
      <c r="EK1702" s="411">
        <f t="shared" si="520"/>
        <v>12</v>
      </c>
      <c r="EL1702" s="7">
        <f t="shared" si="521"/>
        <v>-12</v>
      </c>
    </row>
    <row r="1703" spans="1:142">
      <c r="A1703" s="365" t="str">
        <f t="shared" si="506"/>
        <v xml:space="preserve"> 358</v>
      </c>
      <c r="B1703" s="366" t="s">
        <v>1011</v>
      </c>
      <c r="C1703" s="366" t="s">
        <v>1200</v>
      </c>
      <c r="D1703" s="366">
        <v>1</v>
      </c>
      <c r="E1703" s="366">
        <v>1</v>
      </c>
      <c r="F1703" s="366">
        <v>1</v>
      </c>
      <c r="G1703" s="366">
        <v>1</v>
      </c>
      <c r="H1703" s="366">
        <v>1</v>
      </c>
      <c r="I1703" s="366">
        <v>1</v>
      </c>
      <c r="J1703" s="366">
        <v>1</v>
      </c>
      <c r="K1703" s="366">
        <v>1</v>
      </c>
      <c r="L1703" s="366">
        <v>1</v>
      </c>
      <c r="M1703" s="366">
        <v>1</v>
      </c>
      <c r="N1703" s="366">
        <v>1</v>
      </c>
      <c r="O1703" s="366">
        <v>1</v>
      </c>
      <c r="P1703" s="411">
        <f t="shared" si="507"/>
        <v>12</v>
      </c>
      <c r="Q1703" s="411">
        <f t="shared" si="522"/>
        <v>6.967741935483871</v>
      </c>
      <c r="R1703" s="411">
        <f t="shared" si="523"/>
        <v>1.7563959955506117</v>
      </c>
      <c r="S1703" s="411">
        <f t="shared" si="524"/>
        <v>3.2758620689655173</v>
      </c>
      <c r="T1703" s="366">
        <v>0</v>
      </c>
      <c r="U1703" s="366">
        <v>0</v>
      </c>
      <c r="V1703" s="366">
        <v>0</v>
      </c>
      <c r="W1703" s="366">
        <v>0</v>
      </c>
      <c r="X1703" s="366">
        <v>0</v>
      </c>
      <c r="Y1703" s="366">
        <v>0</v>
      </c>
      <c r="Z1703" s="366">
        <v>0</v>
      </c>
      <c r="AA1703" s="366">
        <v>0</v>
      </c>
      <c r="AB1703" s="366">
        <v>0</v>
      </c>
      <c r="AC1703" s="366">
        <v>0</v>
      </c>
      <c r="AD1703" s="366">
        <v>0</v>
      </c>
      <c r="AE1703" s="366">
        <v>0</v>
      </c>
      <c r="AF1703" s="411">
        <f t="shared" si="508"/>
        <v>0</v>
      </c>
      <c r="AG1703" s="366">
        <v>0</v>
      </c>
      <c r="AH1703" s="366">
        <v>0</v>
      </c>
      <c r="AI1703" s="366">
        <v>0</v>
      </c>
      <c r="AJ1703" s="366">
        <v>0</v>
      </c>
      <c r="AK1703" s="366">
        <v>0</v>
      </c>
      <c r="AL1703" s="366">
        <v>0</v>
      </c>
      <c r="AM1703" s="366">
        <v>0</v>
      </c>
      <c r="AN1703" s="366">
        <v>0</v>
      </c>
      <c r="AO1703" s="366">
        <v>0</v>
      </c>
      <c r="AP1703" s="366">
        <v>0</v>
      </c>
      <c r="AQ1703" s="366">
        <v>0</v>
      </c>
      <c r="AR1703" s="366">
        <v>0</v>
      </c>
      <c r="AS1703" s="411">
        <f t="shared" si="509"/>
        <v>0</v>
      </c>
      <c r="AT1703" s="411">
        <f t="shared" si="510"/>
        <v>0</v>
      </c>
      <c r="AU1703" s="411">
        <f t="shared" si="511"/>
        <v>0</v>
      </c>
      <c r="AV1703" s="411">
        <f t="shared" si="512"/>
        <v>0</v>
      </c>
      <c r="AW1703" s="366">
        <v>0</v>
      </c>
      <c r="AX1703" s="366">
        <v>0</v>
      </c>
      <c r="AY1703" s="366">
        <v>0</v>
      </c>
      <c r="AZ1703" s="366">
        <v>0</v>
      </c>
      <c r="BA1703" s="366">
        <v>0</v>
      </c>
      <c r="BB1703" s="366">
        <v>0</v>
      </c>
      <c r="BC1703" s="366">
        <v>0</v>
      </c>
      <c r="BD1703" s="366">
        <v>0</v>
      </c>
      <c r="BE1703" s="366">
        <v>0</v>
      </c>
      <c r="BF1703" s="366">
        <v>0</v>
      </c>
      <c r="BG1703" s="366">
        <v>0</v>
      </c>
      <c r="BH1703" s="366">
        <v>0</v>
      </c>
      <c r="BI1703" s="411">
        <f t="shared" si="513"/>
        <v>0</v>
      </c>
      <c r="BJ1703" s="366">
        <v>0</v>
      </c>
      <c r="BK1703" s="366">
        <v>0</v>
      </c>
      <c r="BL1703" s="366">
        <v>0</v>
      </c>
      <c r="BM1703" s="366">
        <v>0</v>
      </c>
      <c r="BN1703" s="366">
        <v>0</v>
      </c>
      <c r="BO1703" s="366">
        <v>0</v>
      </c>
      <c r="BP1703" s="366">
        <v>0</v>
      </c>
      <c r="BQ1703" s="366">
        <v>0</v>
      </c>
      <c r="BR1703" s="366">
        <v>0</v>
      </c>
      <c r="BS1703" s="366">
        <v>0</v>
      </c>
      <c r="BT1703" s="366">
        <v>0</v>
      </c>
      <c r="BU1703" s="366">
        <v>0</v>
      </c>
      <c r="BV1703" s="411">
        <f t="shared" si="514"/>
        <v>0</v>
      </c>
      <c r="BW1703" s="366">
        <v>0</v>
      </c>
      <c r="BX1703" s="366">
        <v>0</v>
      </c>
      <c r="BY1703" s="366">
        <v>0</v>
      </c>
      <c r="BZ1703" s="366">
        <v>0</v>
      </c>
      <c r="CA1703" s="366">
        <v>0</v>
      </c>
      <c r="CB1703" s="366">
        <v>0</v>
      </c>
      <c r="CC1703" s="366">
        <v>0</v>
      </c>
      <c r="CD1703" s="366">
        <v>0</v>
      </c>
      <c r="CE1703" s="366">
        <v>0</v>
      </c>
      <c r="CF1703" s="366">
        <v>0</v>
      </c>
      <c r="CG1703" s="366">
        <v>0</v>
      </c>
      <c r="CH1703" s="366">
        <v>0</v>
      </c>
      <c r="CI1703" s="411">
        <f t="shared" si="515"/>
        <v>0</v>
      </c>
      <c r="CJ1703" s="366">
        <v>0</v>
      </c>
      <c r="CK1703" s="366">
        <v>0</v>
      </c>
      <c r="CL1703" s="366">
        <v>0</v>
      </c>
      <c r="CM1703" s="366">
        <v>0</v>
      </c>
      <c r="CN1703" s="366">
        <v>0</v>
      </c>
      <c r="CO1703" s="366">
        <v>0</v>
      </c>
      <c r="CP1703" s="366">
        <v>0</v>
      </c>
      <c r="CQ1703" s="366">
        <v>0</v>
      </c>
      <c r="CR1703" s="366">
        <v>0</v>
      </c>
      <c r="CS1703" s="366">
        <v>0</v>
      </c>
      <c r="CT1703" s="366">
        <v>0</v>
      </c>
      <c r="CU1703" s="366">
        <v>0</v>
      </c>
      <c r="CV1703" s="411">
        <f t="shared" si="516"/>
        <v>0</v>
      </c>
      <c r="CW1703" s="366">
        <v>0</v>
      </c>
      <c r="CX1703" s="366">
        <v>0</v>
      </c>
      <c r="CY1703" s="366">
        <v>0</v>
      </c>
      <c r="CZ1703" s="366">
        <v>0</v>
      </c>
      <c r="DA1703" s="366">
        <v>0</v>
      </c>
      <c r="DB1703" s="366">
        <v>0</v>
      </c>
      <c r="DC1703" s="366">
        <v>0</v>
      </c>
      <c r="DD1703" s="366">
        <v>0</v>
      </c>
      <c r="DE1703" s="366">
        <v>0</v>
      </c>
      <c r="DF1703" s="366">
        <v>0</v>
      </c>
      <c r="DG1703" s="366">
        <v>0</v>
      </c>
      <c r="DH1703" s="366">
        <v>0</v>
      </c>
      <c r="DI1703" s="411">
        <f t="shared" si="517"/>
        <v>0</v>
      </c>
      <c r="DJ1703" s="366">
        <v>0</v>
      </c>
      <c r="DK1703" s="366">
        <v>0</v>
      </c>
      <c r="DL1703" s="366">
        <v>0</v>
      </c>
      <c r="DM1703" s="366">
        <v>0</v>
      </c>
      <c r="DN1703" s="366">
        <v>0</v>
      </c>
      <c r="DO1703" s="366">
        <v>0</v>
      </c>
      <c r="DP1703" s="366">
        <v>0</v>
      </c>
      <c r="DQ1703" s="366">
        <v>0</v>
      </c>
      <c r="DR1703" s="366">
        <v>0</v>
      </c>
      <c r="DS1703" s="366">
        <v>0</v>
      </c>
      <c r="DT1703" s="366">
        <v>0</v>
      </c>
      <c r="DU1703" s="366">
        <v>0</v>
      </c>
      <c r="DV1703" s="411">
        <f t="shared" si="518"/>
        <v>0</v>
      </c>
      <c r="DW1703" s="366">
        <v>0</v>
      </c>
      <c r="DX1703" s="366">
        <v>0</v>
      </c>
      <c r="DY1703" s="366">
        <v>0</v>
      </c>
      <c r="DZ1703" s="366">
        <v>0</v>
      </c>
      <c r="EA1703" s="366">
        <v>0</v>
      </c>
      <c r="EB1703" s="366">
        <v>0</v>
      </c>
      <c r="EC1703" s="366">
        <v>0</v>
      </c>
      <c r="ED1703" s="366">
        <v>0</v>
      </c>
      <c r="EE1703" s="366">
        <v>0</v>
      </c>
      <c r="EF1703" s="366">
        <v>0</v>
      </c>
      <c r="EG1703" s="366">
        <v>0</v>
      </c>
      <c r="EH1703" s="366">
        <v>0</v>
      </c>
      <c r="EI1703" s="411">
        <f t="shared" si="519"/>
        <v>0</v>
      </c>
      <c r="EK1703" s="411">
        <f t="shared" si="520"/>
        <v>12</v>
      </c>
      <c r="EL1703" s="7">
        <f t="shared" si="521"/>
        <v>-12</v>
      </c>
    </row>
    <row r="1704" spans="1:142">
      <c r="A1704" s="365" t="str">
        <f t="shared" si="506"/>
        <v xml:space="preserve"> 358</v>
      </c>
      <c r="B1704" s="366" t="s">
        <v>1011</v>
      </c>
      <c r="C1704" s="366" t="s">
        <v>1175</v>
      </c>
      <c r="D1704" s="366">
        <v>1</v>
      </c>
      <c r="E1704" s="366">
        <v>0</v>
      </c>
      <c r="F1704" s="366">
        <v>0</v>
      </c>
      <c r="G1704" s="366">
        <v>0</v>
      </c>
      <c r="H1704" s="366">
        <v>0</v>
      </c>
      <c r="I1704" s="366">
        <v>0</v>
      </c>
      <c r="J1704" s="366">
        <v>0</v>
      </c>
      <c r="K1704" s="366">
        <v>0</v>
      </c>
      <c r="L1704" s="366">
        <v>0</v>
      </c>
      <c r="M1704" s="366">
        <v>0</v>
      </c>
      <c r="N1704" s="366">
        <v>0</v>
      </c>
      <c r="O1704" s="366">
        <v>0</v>
      </c>
      <c r="P1704" s="411">
        <f t="shared" si="507"/>
        <v>1</v>
      </c>
      <c r="Q1704" s="411">
        <f t="shared" si="522"/>
        <v>1</v>
      </c>
      <c r="R1704" s="411">
        <f t="shared" si="523"/>
        <v>0</v>
      </c>
      <c r="S1704" s="411">
        <f t="shared" si="524"/>
        <v>0</v>
      </c>
      <c r="T1704" s="366">
        <v>0</v>
      </c>
      <c r="U1704" s="366">
        <v>0</v>
      </c>
      <c r="V1704" s="366">
        <v>0</v>
      </c>
      <c r="W1704" s="366">
        <v>0</v>
      </c>
      <c r="X1704" s="366">
        <v>0</v>
      </c>
      <c r="Y1704" s="366">
        <v>0</v>
      </c>
      <c r="Z1704" s="366">
        <v>0</v>
      </c>
      <c r="AA1704" s="366">
        <v>0</v>
      </c>
      <c r="AB1704" s="366">
        <v>0</v>
      </c>
      <c r="AC1704" s="366">
        <v>0</v>
      </c>
      <c r="AD1704" s="366">
        <v>0</v>
      </c>
      <c r="AE1704" s="366">
        <v>0</v>
      </c>
      <c r="AF1704" s="411">
        <f t="shared" si="508"/>
        <v>0</v>
      </c>
      <c r="AG1704" s="366">
        <v>0</v>
      </c>
      <c r="AH1704" s="366">
        <v>0</v>
      </c>
      <c r="AI1704" s="366">
        <v>0</v>
      </c>
      <c r="AJ1704" s="366">
        <v>0</v>
      </c>
      <c r="AK1704" s="366">
        <v>0</v>
      </c>
      <c r="AL1704" s="366">
        <v>0</v>
      </c>
      <c r="AM1704" s="366">
        <v>0</v>
      </c>
      <c r="AN1704" s="366">
        <v>0</v>
      </c>
      <c r="AO1704" s="366">
        <v>0</v>
      </c>
      <c r="AP1704" s="366">
        <v>0</v>
      </c>
      <c r="AQ1704" s="366">
        <v>0</v>
      </c>
      <c r="AR1704" s="366">
        <v>0</v>
      </c>
      <c r="AS1704" s="411">
        <f t="shared" si="509"/>
        <v>0</v>
      </c>
      <c r="AT1704" s="411">
        <f t="shared" si="510"/>
        <v>0</v>
      </c>
      <c r="AU1704" s="411">
        <f t="shared" si="511"/>
        <v>0</v>
      </c>
      <c r="AV1704" s="411">
        <f t="shared" si="512"/>
        <v>0</v>
      </c>
      <c r="AW1704" s="366">
        <v>0</v>
      </c>
      <c r="AX1704" s="366">
        <v>0</v>
      </c>
      <c r="AY1704" s="366">
        <v>0</v>
      </c>
      <c r="AZ1704" s="366">
        <v>0</v>
      </c>
      <c r="BA1704" s="366">
        <v>0</v>
      </c>
      <c r="BB1704" s="366">
        <v>0</v>
      </c>
      <c r="BC1704" s="366">
        <v>0</v>
      </c>
      <c r="BD1704" s="366">
        <v>0</v>
      </c>
      <c r="BE1704" s="366">
        <v>0</v>
      </c>
      <c r="BF1704" s="366">
        <v>0</v>
      </c>
      <c r="BG1704" s="366">
        <v>0</v>
      </c>
      <c r="BH1704" s="366">
        <v>0</v>
      </c>
      <c r="BI1704" s="411">
        <f t="shared" si="513"/>
        <v>0</v>
      </c>
      <c r="BJ1704" s="366">
        <v>0</v>
      </c>
      <c r="BK1704" s="366">
        <v>0</v>
      </c>
      <c r="BL1704" s="366">
        <v>0</v>
      </c>
      <c r="BM1704" s="366">
        <v>0</v>
      </c>
      <c r="BN1704" s="366">
        <v>0</v>
      </c>
      <c r="BO1704" s="366">
        <v>0</v>
      </c>
      <c r="BP1704" s="366">
        <v>0</v>
      </c>
      <c r="BQ1704" s="366">
        <v>0</v>
      </c>
      <c r="BR1704" s="366">
        <v>0</v>
      </c>
      <c r="BS1704" s="366">
        <v>0</v>
      </c>
      <c r="BT1704" s="366">
        <v>0</v>
      </c>
      <c r="BU1704" s="366">
        <v>0</v>
      </c>
      <c r="BV1704" s="411">
        <f t="shared" si="514"/>
        <v>0</v>
      </c>
      <c r="BW1704" s="366">
        <v>0</v>
      </c>
      <c r="BX1704" s="366">
        <v>0</v>
      </c>
      <c r="BY1704" s="366">
        <v>0</v>
      </c>
      <c r="BZ1704" s="366">
        <v>0</v>
      </c>
      <c r="CA1704" s="366">
        <v>0</v>
      </c>
      <c r="CB1704" s="366">
        <v>0</v>
      </c>
      <c r="CC1704" s="366">
        <v>0</v>
      </c>
      <c r="CD1704" s="366">
        <v>0</v>
      </c>
      <c r="CE1704" s="366">
        <v>0</v>
      </c>
      <c r="CF1704" s="366">
        <v>0</v>
      </c>
      <c r="CG1704" s="366">
        <v>0</v>
      </c>
      <c r="CH1704" s="366">
        <v>0</v>
      </c>
      <c r="CI1704" s="411">
        <f t="shared" si="515"/>
        <v>0</v>
      </c>
      <c r="CJ1704" s="366">
        <v>0</v>
      </c>
      <c r="CK1704" s="366">
        <v>0</v>
      </c>
      <c r="CL1704" s="366">
        <v>0</v>
      </c>
      <c r="CM1704" s="366">
        <v>0</v>
      </c>
      <c r="CN1704" s="366">
        <v>0</v>
      </c>
      <c r="CO1704" s="366">
        <v>0</v>
      </c>
      <c r="CP1704" s="366">
        <v>0</v>
      </c>
      <c r="CQ1704" s="366">
        <v>0</v>
      </c>
      <c r="CR1704" s="366">
        <v>0</v>
      </c>
      <c r="CS1704" s="366">
        <v>0</v>
      </c>
      <c r="CT1704" s="366">
        <v>0</v>
      </c>
      <c r="CU1704" s="366">
        <v>0</v>
      </c>
      <c r="CV1704" s="411">
        <f t="shared" si="516"/>
        <v>0</v>
      </c>
      <c r="CW1704" s="366">
        <v>0</v>
      </c>
      <c r="CX1704" s="366">
        <v>0</v>
      </c>
      <c r="CY1704" s="366">
        <v>0</v>
      </c>
      <c r="CZ1704" s="366">
        <v>0</v>
      </c>
      <c r="DA1704" s="366">
        <v>0</v>
      </c>
      <c r="DB1704" s="366">
        <v>0</v>
      </c>
      <c r="DC1704" s="366">
        <v>0</v>
      </c>
      <c r="DD1704" s="366">
        <v>0</v>
      </c>
      <c r="DE1704" s="366">
        <v>0</v>
      </c>
      <c r="DF1704" s="366">
        <v>0</v>
      </c>
      <c r="DG1704" s="366">
        <v>0</v>
      </c>
      <c r="DH1704" s="366">
        <v>0</v>
      </c>
      <c r="DI1704" s="411">
        <f t="shared" si="517"/>
        <v>0</v>
      </c>
      <c r="DJ1704" s="366">
        <v>0</v>
      </c>
      <c r="DK1704" s="366">
        <v>0</v>
      </c>
      <c r="DL1704" s="366">
        <v>0</v>
      </c>
      <c r="DM1704" s="366">
        <v>0</v>
      </c>
      <c r="DN1704" s="366">
        <v>0</v>
      </c>
      <c r="DO1704" s="366">
        <v>0</v>
      </c>
      <c r="DP1704" s="366">
        <v>0</v>
      </c>
      <c r="DQ1704" s="366">
        <v>0</v>
      </c>
      <c r="DR1704" s="366">
        <v>0</v>
      </c>
      <c r="DS1704" s="366">
        <v>0</v>
      </c>
      <c r="DT1704" s="366">
        <v>0</v>
      </c>
      <c r="DU1704" s="366">
        <v>0</v>
      </c>
      <c r="DV1704" s="411">
        <f t="shared" si="518"/>
        <v>0</v>
      </c>
      <c r="DW1704" s="366">
        <v>0</v>
      </c>
      <c r="DX1704" s="366">
        <v>0</v>
      </c>
      <c r="DY1704" s="366">
        <v>0</v>
      </c>
      <c r="DZ1704" s="366">
        <v>0</v>
      </c>
      <c r="EA1704" s="366">
        <v>0</v>
      </c>
      <c r="EB1704" s="366">
        <v>0</v>
      </c>
      <c r="EC1704" s="366">
        <v>0</v>
      </c>
      <c r="ED1704" s="366">
        <v>0</v>
      </c>
      <c r="EE1704" s="366">
        <v>0</v>
      </c>
      <c r="EF1704" s="366">
        <v>0</v>
      </c>
      <c r="EG1704" s="366">
        <v>0</v>
      </c>
      <c r="EH1704" s="366">
        <v>0</v>
      </c>
      <c r="EI1704" s="411">
        <f t="shared" si="519"/>
        <v>0</v>
      </c>
      <c r="EK1704" s="411">
        <f t="shared" si="520"/>
        <v>1</v>
      </c>
      <c r="EL1704" s="7">
        <f t="shared" si="521"/>
        <v>-1</v>
      </c>
    </row>
    <row r="1705" spans="1:142">
      <c r="A1705" s="365" t="str">
        <f t="shared" si="506"/>
        <v xml:space="preserve"> 358</v>
      </c>
      <c r="B1705" s="366" t="s">
        <v>1011</v>
      </c>
      <c r="C1705" s="366" t="s">
        <v>1177</v>
      </c>
      <c r="D1705" s="366">
        <v>1</v>
      </c>
      <c r="E1705" s="366">
        <v>0</v>
      </c>
      <c r="F1705" s="366">
        <v>0</v>
      </c>
      <c r="G1705" s="366">
        <v>0</v>
      </c>
      <c r="H1705" s="366">
        <v>0</v>
      </c>
      <c r="I1705" s="366">
        <v>0</v>
      </c>
      <c r="J1705" s="366">
        <v>0</v>
      </c>
      <c r="K1705" s="366">
        <v>0</v>
      </c>
      <c r="L1705" s="366">
        <v>0</v>
      </c>
      <c r="M1705" s="366">
        <v>0</v>
      </c>
      <c r="N1705" s="366">
        <v>0</v>
      </c>
      <c r="O1705" s="366">
        <v>0</v>
      </c>
      <c r="P1705" s="411">
        <f t="shared" si="507"/>
        <v>1</v>
      </c>
      <c r="Q1705" s="411">
        <f t="shared" si="522"/>
        <v>1</v>
      </c>
      <c r="R1705" s="411">
        <f t="shared" si="523"/>
        <v>0</v>
      </c>
      <c r="S1705" s="411">
        <f t="shared" si="524"/>
        <v>0</v>
      </c>
      <c r="T1705" s="366">
        <v>0</v>
      </c>
      <c r="U1705" s="366">
        <v>0</v>
      </c>
      <c r="V1705" s="366">
        <v>0</v>
      </c>
      <c r="W1705" s="366">
        <v>0</v>
      </c>
      <c r="X1705" s="366">
        <v>0</v>
      </c>
      <c r="Y1705" s="366">
        <v>0</v>
      </c>
      <c r="Z1705" s="366">
        <v>0</v>
      </c>
      <c r="AA1705" s="366">
        <v>0</v>
      </c>
      <c r="AB1705" s="366">
        <v>0</v>
      </c>
      <c r="AC1705" s="366">
        <v>0</v>
      </c>
      <c r="AD1705" s="366">
        <v>0</v>
      </c>
      <c r="AE1705" s="366">
        <v>0</v>
      </c>
      <c r="AF1705" s="411">
        <f t="shared" si="508"/>
        <v>0</v>
      </c>
      <c r="AG1705" s="366">
        <v>0</v>
      </c>
      <c r="AH1705" s="366">
        <v>0</v>
      </c>
      <c r="AI1705" s="366">
        <v>0</v>
      </c>
      <c r="AJ1705" s="366">
        <v>0</v>
      </c>
      <c r="AK1705" s="366">
        <v>0</v>
      </c>
      <c r="AL1705" s="366">
        <v>0</v>
      </c>
      <c r="AM1705" s="366">
        <v>0</v>
      </c>
      <c r="AN1705" s="366">
        <v>0</v>
      </c>
      <c r="AO1705" s="366">
        <v>0</v>
      </c>
      <c r="AP1705" s="366">
        <v>0</v>
      </c>
      <c r="AQ1705" s="366">
        <v>0</v>
      </c>
      <c r="AR1705" s="366">
        <v>0</v>
      </c>
      <c r="AS1705" s="411">
        <f t="shared" si="509"/>
        <v>0</v>
      </c>
      <c r="AT1705" s="411">
        <f t="shared" si="510"/>
        <v>0</v>
      </c>
      <c r="AU1705" s="411">
        <f t="shared" si="511"/>
        <v>0</v>
      </c>
      <c r="AV1705" s="411">
        <f t="shared" si="512"/>
        <v>0</v>
      </c>
      <c r="AW1705" s="366">
        <v>0</v>
      </c>
      <c r="AX1705" s="366">
        <v>0</v>
      </c>
      <c r="AY1705" s="366">
        <v>0</v>
      </c>
      <c r="AZ1705" s="366">
        <v>0</v>
      </c>
      <c r="BA1705" s="366">
        <v>0</v>
      </c>
      <c r="BB1705" s="366">
        <v>0</v>
      </c>
      <c r="BC1705" s="366">
        <v>0</v>
      </c>
      <c r="BD1705" s="366">
        <v>0</v>
      </c>
      <c r="BE1705" s="366">
        <v>0</v>
      </c>
      <c r="BF1705" s="366">
        <v>0</v>
      </c>
      <c r="BG1705" s="366">
        <v>0</v>
      </c>
      <c r="BH1705" s="366">
        <v>0</v>
      </c>
      <c r="BI1705" s="411">
        <f t="shared" si="513"/>
        <v>0</v>
      </c>
      <c r="BJ1705" s="366">
        <v>0</v>
      </c>
      <c r="BK1705" s="366">
        <v>0</v>
      </c>
      <c r="BL1705" s="366">
        <v>0</v>
      </c>
      <c r="BM1705" s="366">
        <v>0</v>
      </c>
      <c r="BN1705" s="366">
        <v>0</v>
      </c>
      <c r="BO1705" s="366">
        <v>0</v>
      </c>
      <c r="BP1705" s="366">
        <v>0</v>
      </c>
      <c r="BQ1705" s="366">
        <v>0</v>
      </c>
      <c r="BR1705" s="366">
        <v>0</v>
      </c>
      <c r="BS1705" s="366">
        <v>0</v>
      </c>
      <c r="BT1705" s="366">
        <v>0</v>
      </c>
      <c r="BU1705" s="366">
        <v>0</v>
      </c>
      <c r="BV1705" s="411">
        <f t="shared" si="514"/>
        <v>0</v>
      </c>
      <c r="BW1705" s="366">
        <v>0</v>
      </c>
      <c r="BX1705" s="366">
        <v>0</v>
      </c>
      <c r="BY1705" s="366">
        <v>0</v>
      </c>
      <c r="BZ1705" s="366">
        <v>0</v>
      </c>
      <c r="CA1705" s="366">
        <v>0</v>
      </c>
      <c r="CB1705" s="366">
        <v>0</v>
      </c>
      <c r="CC1705" s="366">
        <v>0</v>
      </c>
      <c r="CD1705" s="366">
        <v>0</v>
      </c>
      <c r="CE1705" s="366">
        <v>0</v>
      </c>
      <c r="CF1705" s="366">
        <v>0</v>
      </c>
      <c r="CG1705" s="366">
        <v>0</v>
      </c>
      <c r="CH1705" s="366">
        <v>0</v>
      </c>
      <c r="CI1705" s="411">
        <f t="shared" si="515"/>
        <v>0</v>
      </c>
      <c r="CJ1705" s="366">
        <v>0</v>
      </c>
      <c r="CK1705" s="366">
        <v>0</v>
      </c>
      <c r="CL1705" s="366">
        <v>0</v>
      </c>
      <c r="CM1705" s="366">
        <v>0</v>
      </c>
      <c r="CN1705" s="366">
        <v>0</v>
      </c>
      <c r="CO1705" s="366">
        <v>0</v>
      </c>
      <c r="CP1705" s="366">
        <v>0</v>
      </c>
      <c r="CQ1705" s="366">
        <v>0</v>
      </c>
      <c r="CR1705" s="366">
        <v>0</v>
      </c>
      <c r="CS1705" s="366">
        <v>0</v>
      </c>
      <c r="CT1705" s="366">
        <v>0</v>
      </c>
      <c r="CU1705" s="366">
        <v>0</v>
      </c>
      <c r="CV1705" s="411">
        <f t="shared" si="516"/>
        <v>0</v>
      </c>
      <c r="CW1705" s="366">
        <v>0</v>
      </c>
      <c r="CX1705" s="366">
        <v>0</v>
      </c>
      <c r="CY1705" s="366">
        <v>0</v>
      </c>
      <c r="CZ1705" s="366">
        <v>0</v>
      </c>
      <c r="DA1705" s="366">
        <v>0</v>
      </c>
      <c r="DB1705" s="366">
        <v>0</v>
      </c>
      <c r="DC1705" s="366">
        <v>0</v>
      </c>
      <c r="DD1705" s="366">
        <v>0</v>
      </c>
      <c r="DE1705" s="366">
        <v>0</v>
      </c>
      <c r="DF1705" s="366">
        <v>0</v>
      </c>
      <c r="DG1705" s="366">
        <v>0</v>
      </c>
      <c r="DH1705" s="366">
        <v>0</v>
      </c>
      <c r="DI1705" s="411">
        <f t="shared" si="517"/>
        <v>0</v>
      </c>
      <c r="DJ1705" s="366">
        <v>0</v>
      </c>
      <c r="DK1705" s="366">
        <v>0</v>
      </c>
      <c r="DL1705" s="366">
        <v>0</v>
      </c>
      <c r="DM1705" s="366">
        <v>0</v>
      </c>
      <c r="DN1705" s="366">
        <v>0</v>
      </c>
      <c r="DO1705" s="366">
        <v>0</v>
      </c>
      <c r="DP1705" s="366">
        <v>0</v>
      </c>
      <c r="DQ1705" s="366">
        <v>0</v>
      </c>
      <c r="DR1705" s="366">
        <v>0</v>
      </c>
      <c r="DS1705" s="366">
        <v>0</v>
      </c>
      <c r="DT1705" s="366">
        <v>0</v>
      </c>
      <c r="DU1705" s="366">
        <v>0</v>
      </c>
      <c r="DV1705" s="411">
        <f t="shared" si="518"/>
        <v>0</v>
      </c>
      <c r="DW1705" s="366">
        <v>0</v>
      </c>
      <c r="DX1705" s="366">
        <v>0</v>
      </c>
      <c r="DY1705" s="366">
        <v>0</v>
      </c>
      <c r="DZ1705" s="366">
        <v>0</v>
      </c>
      <c r="EA1705" s="366">
        <v>0</v>
      </c>
      <c r="EB1705" s="366">
        <v>0</v>
      </c>
      <c r="EC1705" s="366">
        <v>0</v>
      </c>
      <c r="ED1705" s="366">
        <v>0</v>
      </c>
      <c r="EE1705" s="366">
        <v>0</v>
      </c>
      <c r="EF1705" s="366">
        <v>0</v>
      </c>
      <c r="EG1705" s="366">
        <v>0</v>
      </c>
      <c r="EH1705" s="366">
        <v>0</v>
      </c>
      <c r="EI1705" s="411">
        <f t="shared" si="519"/>
        <v>0</v>
      </c>
      <c r="EK1705" s="411">
        <f t="shared" si="520"/>
        <v>1</v>
      </c>
      <c r="EL1705" s="7">
        <f t="shared" si="521"/>
        <v>-1</v>
      </c>
    </row>
    <row r="1706" spans="1:142">
      <c r="A1706" s="365" t="str">
        <f t="shared" si="506"/>
        <v xml:space="preserve"> 358</v>
      </c>
      <c r="B1706" s="366" t="s">
        <v>1011</v>
      </c>
      <c r="C1706" s="366" t="s">
        <v>1178</v>
      </c>
      <c r="D1706" s="366">
        <v>2</v>
      </c>
      <c r="E1706" s="366">
        <v>1</v>
      </c>
      <c r="F1706" s="366">
        <v>1</v>
      </c>
      <c r="G1706" s="366">
        <v>2</v>
      </c>
      <c r="H1706" s="366">
        <v>18</v>
      </c>
      <c r="I1706" s="366">
        <v>5</v>
      </c>
      <c r="J1706" s="366">
        <v>13</v>
      </c>
      <c r="K1706" s="366">
        <v>14</v>
      </c>
      <c r="L1706" s="366">
        <v>3</v>
      </c>
      <c r="M1706" s="366">
        <v>8</v>
      </c>
      <c r="N1706" s="366">
        <v>3</v>
      </c>
      <c r="O1706" s="366">
        <v>3</v>
      </c>
      <c r="P1706" s="411">
        <f t="shared" si="507"/>
        <v>73</v>
      </c>
      <c r="Q1706" s="411">
        <f t="shared" si="522"/>
        <v>41.58064516129032</v>
      </c>
      <c r="R1706" s="411">
        <f t="shared" si="523"/>
        <v>16.591768631813125</v>
      </c>
      <c r="S1706" s="411">
        <f t="shared" si="524"/>
        <v>14.827586206896552</v>
      </c>
      <c r="T1706" s="366">
        <v>0</v>
      </c>
      <c r="U1706" s="366">
        <v>0</v>
      </c>
      <c r="V1706" s="366">
        <v>0</v>
      </c>
      <c r="W1706" s="366">
        <v>0</v>
      </c>
      <c r="X1706" s="366">
        <v>0</v>
      </c>
      <c r="Y1706" s="366">
        <v>0</v>
      </c>
      <c r="Z1706" s="366">
        <v>0</v>
      </c>
      <c r="AA1706" s="366">
        <v>0</v>
      </c>
      <c r="AB1706" s="366">
        <v>0</v>
      </c>
      <c r="AC1706" s="366">
        <v>0</v>
      </c>
      <c r="AD1706" s="366">
        <v>0</v>
      </c>
      <c r="AE1706" s="366">
        <v>0</v>
      </c>
      <c r="AF1706" s="411">
        <f t="shared" si="508"/>
        <v>0</v>
      </c>
      <c r="AG1706" s="366">
        <v>0</v>
      </c>
      <c r="AH1706" s="366">
        <v>0</v>
      </c>
      <c r="AI1706" s="366">
        <v>0</v>
      </c>
      <c r="AJ1706" s="366">
        <v>0</v>
      </c>
      <c r="AK1706" s="366">
        <v>0</v>
      </c>
      <c r="AL1706" s="366">
        <v>0</v>
      </c>
      <c r="AM1706" s="366">
        <v>0</v>
      </c>
      <c r="AN1706" s="366">
        <v>0</v>
      </c>
      <c r="AO1706" s="366">
        <v>0</v>
      </c>
      <c r="AP1706" s="366">
        <v>0</v>
      </c>
      <c r="AQ1706" s="366">
        <v>0</v>
      </c>
      <c r="AR1706" s="366">
        <v>0</v>
      </c>
      <c r="AS1706" s="411">
        <f t="shared" si="509"/>
        <v>0</v>
      </c>
      <c r="AT1706" s="411">
        <f t="shared" si="510"/>
        <v>0</v>
      </c>
      <c r="AU1706" s="411">
        <f t="shared" si="511"/>
        <v>0</v>
      </c>
      <c r="AV1706" s="411">
        <f t="shared" si="512"/>
        <v>0</v>
      </c>
      <c r="AW1706" s="366">
        <v>0</v>
      </c>
      <c r="AX1706" s="366">
        <v>0</v>
      </c>
      <c r="AY1706" s="366">
        <v>0</v>
      </c>
      <c r="AZ1706" s="366">
        <v>0</v>
      </c>
      <c r="BA1706" s="366">
        <v>0</v>
      </c>
      <c r="BB1706" s="366">
        <v>0</v>
      </c>
      <c r="BC1706" s="366">
        <v>0</v>
      </c>
      <c r="BD1706" s="366">
        <v>0</v>
      </c>
      <c r="BE1706" s="366">
        <v>0</v>
      </c>
      <c r="BF1706" s="366">
        <v>0</v>
      </c>
      <c r="BG1706" s="366">
        <v>0</v>
      </c>
      <c r="BH1706" s="366">
        <v>0</v>
      </c>
      <c r="BI1706" s="411">
        <f t="shared" si="513"/>
        <v>0</v>
      </c>
      <c r="BJ1706" s="366">
        <v>0</v>
      </c>
      <c r="BK1706" s="366">
        <v>0</v>
      </c>
      <c r="BL1706" s="366">
        <v>0</v>
      </c>
      <c r="BM1706" s="366">
        <v>0</v>
      </c>
      <c r="BN1706" s="366">
        <v>0</v>
      </c>
      <c r="BO1706" s="366">
        <v>0</v>
      </c>
      <c r="BP1706" s="366">
        <v>0</v>
      </c>
      <c r="BQ1706" s="366">
        <v>0</v>
      </c>
      <c r="BR1706" s="366">
        <v>0</v>
      </c>
      <c r="BS1706" s="366">
        <v>0</v>
      </c>
      <c r="BT1706" s="366">
        <v>0</v>
      </c>
      <c r="BU1706" s="366">
        <v>0</v>
      </c>
      <c r="BV1706" s="411">
        <f t="shared" si="514"/>
        <v>0</v>
      </c>
      <c r="BW1706" s="366">
        <v>0</v>
      </c>
      <c r="BX1706" s="366">
        <v>0</v>
      </c>
      <c r="BY1706" s="366">
        <v>0</v>
      </c>
      <c r="BZ1706" s="366">
        <v>0</v>
      </c>
      <c r="CA1706" s="366">
        <v>0</v>
      </c>
      <c r="CB1706" s="366">
        <v>0</v>
      </c>
      <c r="CC1706" s="366">
        <v>0</v>
      </c>
      <c r="CD1706" s="366">
        <v>0</v>
      </c>
      <c r="CE1706" s="366">
        <v>0</v>
      </c>
      <c r="CF1706" s="366">
        <v>0</v>
      </c>
      <c r="CG1706" s="366">
        <v>0</v>
      </c>
      <c r="CH1706" s="366">
        <v>0</v>
      </c>
      <c r="CI1706" s="411">
        <f t="shared" si="515"/>
        <v>0</v>
      </c>
      <c r="CJ1706" s="366">
        <v>0</v>
      </c>
      <c r="CK1706" s="366">
        <v>0</v>
      </c>
      <c r="CL1706" s="366">
        <v>0</v>
      </c>
      <c r="CM1706" s="366">
        <v>0</v>
      </c>
      <c r="CN1706" s="366">
        <v>0</v>
      </c>
      <c r="CO1706" s="366">
        <v>0</v>
      </c>
      <c r="CP1706" s="366">
        <v>0</v>
      </c>
      <c r="CQ1706" s="366">
        <v>0</v>
      </c>
      <c r="CR1706" s="366">
        <v>0</v>
      </c>
      <c r="CS1706" s="366">
        <v>0</v>
      </c>
      <c r="CT1706" s="366">
        <v>0</v>
      </c>
      <c r="CU1706" s="366">
        <v>0</v>
      </c>
      <c r="CV1706" s="411">
        <f t="shared" si="516"/>
        <v>0</v>
      </c>
      <c r="CW1706" s="366">
        <v>0</v>
      </c>
      <c r="CX1706" s="366">
        <v>0</v>
      </c>
      <c r="CY1706" s="366">
        <v>0</v>
      </c>
      <c r="CZ1706" s="366">
        <v>0</v>
      </c>
      <c r="DA1706" s="366">
        <v>0</v>
      </c>
      <c r="DB1706" s="366">
        <v>0</v>
      </c>
      <c r="DC1706" s="366">
        <v>0</v>
      </c>
      <c r="DD1706" s="366">
        <v>0</v>
      </c>
      <c r="DE1706" s="366">
        <v>0</v>
      </c>
      <c r="DF1706" s="366">
        <v>0</v>
      </c>
      <c r="DG1706" s="366">
        <v>0</v>
      </c>
      <c r="DH1706" s="366">
        <v>0</v>
      </c>
      <c r="DI1706" s="411">
        <f t="shared" si="517"/>
        <v>0</v>
      </c>
      <c r="DJ1706" s="366">
        <v>0</v>
      </c>
      <c r="DK1706" s="366">
        <v>0</v>
      </c>
      <c r="DL1706" s="366">
        <v>0</v>
      </c>
      <c r="DM1706" s="366">
        <v>0</v>
      </c>
      <c r="DN1706" s="366">
        <v>0</v>
      </c>
      <c r="DO1706" s="366">
        <v>0</v>
      </c>
      <c r="DP1706" s="366">
        <v>0</v>
      </c>
      <c r="DQ1706" s="366">
        <v>0</v>
      </c>
      <c r="DR1706" s="366">
        <v>0</v>
      </c>
      <c r="DS1706" s="366">
        <v>0</v>
      </c>
      <c r="DT1706" s="366">
        <v>0</v>
      </c>
      <c r="DU1706" s="366">
        <v>0</v>
      </c>
      <c r="DV1706" s="411">
        <f t="shared" si="518"/>
        <v>0</v>
      </c>
      <c r="DW1706" s="366">
        <v>0</v>
      </c>
      <c r="DX1706" s="366">
        <v>0</v>
      </c>
      <c r="DY1706" s="366">
        <v>0</v>
      </c>
      <c r="DZ1706" s="366">
        <v>0</v>
      </c>
      <c r="EA1706" s="366">
        <v>0</v>
      </c>
      <c r="EB1706" s="366">
        <v>0</v>
      </c>
      <c r="EC1706" s="366">
        <v>0</v>
      </c>
      <c r="ED1706" s="366">
        <v>0</v>
      </c>
      <c r="EE1706" s="366">
        <v>0</v>
      </c>
      <c r="EF1706" s="366">
        <v>0</v>
      </c>
      <c r="EG1706" s="366">
        <v>0</v>
      </c>
      <c r="EH1706" s="366">
        <v>0</v>
      </c>
      <c r="EI1706" s="411">
        <f t="shared" si="519"/>
        <v>0</v>
      </c>
      <c r="EK1706" s="411">
        <f t="shared" si="520"/>
        <v>73</v>
      </c>
      <c r="EL1706" s="7">
        <f t="shared" si="521"/>
        <v>-73</v>
      </c>
    </row>
    <row r="1707" spans="1:142">
      <c r="A1707" s="365" t="str">
        <f t="shared" si="506"/>
        <v xml:space="preserve"> 358</v>
      </c>
      <c r="B1707" s="366" t="s">
        <v>1011</v>
      </c>
      <c r="C1707" s="366" t="s">
        <v>1179</v>
      </c>
      <c r="D1707" s="366">
        <v>1</v>
      </c>
      <c r="E1707" s="366">
        <v>0</v>
      </c>
      <c r="F1707" s="366">
        <v>0</v>
      </c>
      <c r="G1707" s="366">
        <v>0</v>
      </c>
      <c r="H1707" s="366">
        <v>0</v>
      </c>
      <c r="I1707" s="366">
        <v>0</v>
      </c>
      <c r="J1707" s="366">
        <v>0</v>
      </c>
      <c r="K1707" s="366">
        <v>0</v>
      </c>
      <c r="L1707" s="366">
        <v>0</v>
      </c>
      <c r="M1707" s="366">
        <v>0</v>
      </c>
      <c r="N1707" s="366">
        <v>0</v>
      </c>
      <c r="O1707" s="366">
        <v>0</v>
      </c>
      <c r="P1707" s="411">
        <f t="shared" si="507"/>
        <v>1</v>
      </c>
      <c r="Q1707" s="411">
        <f t="shared" si="522"/>
        <v>1</v>
      </c>
      <c r="R1707" s="411">
        <f t="shared" si="523"/>
        <v>0</v>
      </c>
      <c r="S1707" s="411">
        <f t="shared" si="524"/>
        <v>0</v>
      </c>
      <c r="T1707" s="366">
        <v>0</v>
      </c>
      <c r="U1707" s="366">
        <v>0</v>
      </c>
      <c r="V1707" s="366">
        <v>0</v>
      </c>
      <c r="W1707" s="366">
        <v>0</v>
      </c>
      <c r="X1707" s="366">
        <v>0</v>
      </c>
      <c r="Y1707" s="366">
        <v>0</v>
      </c>
      <c r="Z1707" s="366">
        <v>0</v>
      </c>
      <c r="AA1707" s="366">
        <v>0</v>
      </c>
      <c r="AB1707" s="366">
        <v>0</v>
      </c>
      <c r="AC1707" s="366">
        <v>0</v>
      </c>
      <c r="AD1707" s="366">
        <v>0</v>
      </c>
      <c r="AE1707" s="366">
        <v>0</v>
      </c>
      <c r="AF1707" s="411">
        <f t="shared" si="508"/>
        <v>0</v>
      </c>
      <c r="AG1707" s="366">
        <v>0</v>
      </c>
      <c r="AH1707" s="366">
        <v>0</v>
      </c>
      <c r="AI1707" s="366">
        <v>0</v>
      </c>
      <c r="AJ1707" s="366">
        <v>0</v>
      </c>
      <c r="AK1707" s="366">
        <v>0</v>
      </c>
      <c r="AL1707" s="366">
        <v>0</v>
      </c>
      <c r="AM1707" s="366">
        <v>0</v>
      </c>
      <c r="AN1707" s="366">
        <v>0</v>
      </c>
      <c r="AO1707" s="366">
        <v>0</v>
      </c>
      <c r="AP1707" s="366">
        <v>0</v>
      </c>
      <c r="AQ1707" s="366">
        <v>0</v>
      </c>
      <c r="AR1707" s="366">
        <v>0</v>
      </c>
      <c r="AS1707" s="411">
        <f t="shared" si="509"/>
        <v>0</v>
      </c>
      <c r="AT1707" s="411">
        <f t="shared" si="510"/>
        <v>0</v>
      </c>
      <c r="AU1707" s="411">
        <f t="shared" si="511"/>
        <v>0</v>
      </c>
      <c r="AV1707" s="411">
        <f t="shared" si="512"/>
        <v>0</v>
      </c>
      <c r="AW1707" s="366">
        <v>0</v>
      </c>
      <c r="AX1707" s="366">
        <v>0</v>
      </c>
      <c r="AY1707" s="366">
        <v>0</v>
      </c>
      <c r="AZ1707" s="366">
        <v>0</v>
      </c>
      <c r="BA1707" s="366">
        <v>0</v>
      </c>
      <c r="BB1707" s="366">
        <v>0</v>
      </c>
      <c r="BC1707" s="366">
        <v>0</v>
      </c>
      <c r="BD1707" s="366">
        <v>0</v>
      </c>
      <c r="BE1707" s="366">
        <v>0</v>
      </c>
      <c r="BF1707" s="366">
        <v>0</v>
      </c>
      <c r="BG1707" s="366">
        <v>0</v>
      </c>
      <c r="BH1707" s="366">
        <v>0</v>
      </c>
      <c r="BI1707" s="411">
        <f t="shared" si="513"/>
        <v>0</v>
      </c>
      <c r="BJ1707" s="366">
        <v>0</v>
      </c>
      <c r="BK1707" s="366">
        <v>0</v>
      </c>
      <c r="BL1707" s="366">
        <v>0</v>
      </c>
      <c r="BM1707" s="366">
        <v>0</v>
      </c>
      <c r="BN1707" s="366">
        <v>0</v>
      </c>
      <c r="BO1707" s="366">
        <v>0</v>
      </c>
      <c r="BP1707" s="366">
        <v>0</v>
      </c>
      <c r="BQ1707" s="366">
        <v>0</v>
      </c>
      <c r="BR1707" s="366">
        <v>0</v>
      </c>
      <c r="BS1707" s="366">
        <v>0</v>
      </c>
      <c r="BT1707" s="366">
        <v>0</v>
      </c>
      <c r="BU1707" s="366">
        <v>0</v>
      </c>
      <c r="BV1707" s="411">
        <f t="shared" si="514"/>
        <v>0</v>
      </c>
      <c r="BW1707" s="366">
        <v>0</v>
      </c>
      <c r="BX1707" s="366">
        <v>0</v>
      </c>
      <c r="BY1707" s="366">
        <v>0</v>
      </c>
      <c r="BZ1707" s="366">
        <v>0</v>
      </c>
      <c r="CA1707" s="366">
        <v>0</v>
      </c>
      <c r="CB1707" s="366">
        <v>0</v>
      </c>
      <c r="CC1707" s="366">
        <v>0</v>
      </c>
      <c r="CD1707" s="366">
        <v>0</v>
      </c>
      <c r="CE1707" s="366">
        <v>0</v>
      </c>
      <c r="CF1707" s="366">
        <v>0</v>
      </c>
      <c r="CG1707" s="366">
        <v>0</v>
      </c>
      <c r="CH1707" s="366">
        <v>0</v>
      </c>
      <c r="CI1707" s="411">
        <f t="shared" si="515"/>
        <v>0</v>
      </c>
      <c r="CJ1707" s="366">
        <v>0</v>
      </c>
      <c r="CK1707" s="366">
        <v>0</v>
      </c>
      <c r="CL1707" s="366">
        <v>0</v>
      </c>
      <c r="CM1707" s="366">
        <v>0</v>
      </c>
      <c r="CN1707" s="366">
        <v>0</v>
      </c>
      <c r="CO1707" s="366">
        <v>0</v>
      </c>
      <c r="CP1707" s="366">
        <v>0</v>
      </c>
      <c r="CQ1707" s="366">
        <v>0</v>
      </c>
      <c r="CR1707" s="366">
        <v>0</v>
      </c>
      <c r="CS1707" s="366">
        <v>0</v>
      </c>
      <c r="CT1707" s="366">
        <v>0</v>
      </c>
      <c r="CU1707" s="366">
        <v>0</v>
      </c>
      <c r="CV1707" s="411">
        <f t="shared" si="516"/>
        <v>0</v>
      </c>
      <c r="CW1707" s="366">
        <v>0</v>
      </c>
      <c r="CX1707" s="366">
        <v>0</v>
      </c>
      <c r="CY1707" s="366">
        <v>0</v>
      </c>
      <c r="CZ1707" s="366">
        <v>0</v>
      </c>
      <c r="DA1707" s="366">
        <v>0</v>
      </c>
      <c r="DB1707" s="366">
        <v>0</v>
      </c>
      <c r="DC1707" s="366">
        <v>0</v>
      </c>
      <c r="DD1707" s="366">
        <v>0</v>
      </c>
      <c r="DE1707" s="366">
        <v>0</v>
      </c>
      <c r="DF1707" s="366">
        <v>0</v>
      </c>
      <c r="DG1707" s="366">
        <v>0</v>
      </c>
      <c r="DH1707" s="366">
        <v>0</v>
      </c>
      <c r="DI1707" s="411">
        <f t="shared" si="517"/>
        <v>0</v>
      </c>
      <c r="DJ1707" s="366">
        <v>0</v>
      </c>
      <c r="DK1707" s="366">
        <v>0</v>
      </c>
      <c r="DL1707" s="366">
        <v>0</v>
      </c>
      <c r="DM1707" s="366">
        <v>0</v>
      </c>
      <c r="DN1707" s="366">
        <v>0</v>
      </c>
      <c r="DO1707" s="366">
        <v>0</v>
      </c>
      <c r="DP1707" s="366">
        <v>0</v>
      </c>
      <c r="DQ1707" s="366">
        <v>0</v>
      </c>
      <c r="DR1707" s="366">
        <v>0</v>
      </c>
      <c r="DS1707" s="366">
        <v>0</v>
      </c>
      <c r="DT1707" s="366">
        <v>0</v>
      </c>
      <c r="DU1707" s="366">
        <v>0</v>
      </c>
      <c r="DV1707" s="411">
        <f t="shared" si="518"/>
        <v>0</v>
      </c>
      <c r="DW1707" s="366">
        <v>0</v>
      </c>
      <c r="DX1707" s="366">
        <v>0</v>
      </c>
      <c r="DY1707" s="366">
        <v>0</v>
      </c>
      <c r="DZ1707" s="366">
        <v>0</v>
      </c>
      <c r="EA1707" s="366">
        <v>0</v>
      </c>
      <c r="EB1707" s="366">
        <v>0</v>
      </c>
      <c r="EC1707" s="366">
        <v>0</v>
      </c>
      <c r="ED1707" s="366">
        <v>0</v>
      </c>
      <c r="EE1707" s="366">
        <v>0</v>
      </c>
      <c r="EF1707" s="366">
        <v>0</v>
      </c>
      <c r="EG1707" s="366">
        <v>0</v>
      </c>
      <c r="EH1707" s="366">
        <v>0</v>
      </c>
      <c r="EI1707" s="411">
        <f t="shared" si="519"/>
        <v>0</v>
      </c>
      <c r="EK1707" s="411">
        <f t="shared" si="520"/>
        <v>1</v>
      </c>
      <c r="EL1707" s="7">
        <f t="shared" si="521"/>
        <v>-1</v>
      </c>
    </row>
    <row r="1708" spans="1:142">
      <c r="A1708" s="365" t="str">
        <f t="shared" si="506"/>
        <v xml:space="preserve"> 358</v>
      </c>
      <c r="B1708" s="366" t="s">
        <v>1011</v>
      </c>
      <c r="C1708" s="366" t="s">
        <v>1220</v>
      </c>
      <c r="D1708" s="366">
        <v>0</v>
      </c>
      <c r="E1708" s="366">
        <v>0</v>
      </c>
      <c r="F1708" s="366">
        <v>0</v>
      </c>
      <c r="G1708" s="366">
        <v>0</v>
      </c>
      <c r="H1708" s="366">
        <v>0</v>
      </c>
      <c r="I1708" s="366">
        <v>0</v>
      </c>
      <c r="J1708" s="366">
        <v>0</v>
      </c>
      <c r="K1708" s="366">
        <v>0</v>
      </c>
      <c r="L1708" s="366">
        <v>0</v>
      </c>
      <c r="M1708" s="366">
        <v>1</v>
      </c>
      <c r="N1708" s="366">
        <v>0</v>
      </c>
      <c r="O1708" s="366">
        <v>0</v>
      </c>
      <c r="P1708" s="411">
        <f t="shared" si="507"/>
        <v>1</v>
      </c>
      <c r="Q1708" s="411">
        <f t="shared" si="522"/>
        <v>0</v>
      </c>
      <c r="R1708" s="411">
        <f t="shared" si="523"/>
        <v>0</v>
      </c>
      <c r="S1708" s="411">
        <f t="shared" si="524"/>
        <v>1</v>
      </c>
      <c r="T1708" s="366">
        <v>0</v>
      </c>
      <c r="U1708" s="366">
        <v>0</v>
      </c>
      <c r="V1708" s="366">
        <v>0</v>
      </c>
      <c r="W1708" s="366">
        <v>0</v>
      </c>
      <c r="X1708" s="366">
        <v>0</v>
      </c>
      <c r="Y1708" s="366">
        <v>0</v>
      </c>
      <c r="Z1708" s="366">
        <v>0</v>
      </c>
      <c r="AA1708" s="366">
        <v>0</v>
      </c>
      <c r="AB1708" s="366">
        <v>0</v>
      </c>
      <c r="AC1708" s="366">
        <v>0</v>
      </c>
      <c r="AD1708" s="366">
        <v>0</v>
      </c>
      <c r="AE1708" s="366">
        <v>0</v>
      </c>
      <c r="AF1708" s="411">
        <f t="shared" si="508"/>
        <v>0</v>
      </c>
      <c r="AG1708" s="366">
        <v>0</v>
      </c>
      <c r="AH1708" s="366">
        <v>0</v>
      </c>
      <c r="AI1708" s="366">
        <v>0</v>
      </c>
      <c r="AJ1708" s="366">
        <v>0</v>
      </c>
      <c r="AK1708" s="366">
        <v>0</v>
      </c>
      <c r="AL1708" s="366">
        <v>0</v>
      </c>
      <c r="AM1708" s="366">
        <v>0</v>
      </c>
      <c r="AN1708" s="366">
        <v>0</v>
      </c>
      <c r="AO1708" s="366">
        <v>0</v>
      </c>
      <c r="AP1708" s="366">
        <v>0</v>
      </c>
      <c r="AQ1708" s="366">
        <v>0</v>
      </c>
      <c r="AR1708" s="366">
        <v>0</v>
      </c>
      <c r="AS1708" s="411">
        <f t="shared" si="509"/>
        <v>0</v>
      </c>
      <c r="AT1708" s="411">
        <f t="shared" si="510"/>
        <v>0</v>
      </c>
      <c r="AU1708" s="411">
        <f t="shared" si="511"/>
        <v>0</v>
      </c>
      <c r="AV1708" s="411">
        <f t="shared" si="512"/>
        <v>0</v>
      </c>
      <c r="AW1708" s="366">
        <v>0</v>
      </c>
      <c r="AX1708" s="366">
        <v>0</v>
      </c>
      <c r="AY1708" s="366">
        <v>0</v>
      </c>
      <c r="AZ1708" s="366">
        <v>0</v>
      </c>
      <c r="BA1708" s="366">
        <v>0</v>
      </c>
      <c r="BB1708" s="366">
        <v>0</v>
      </c>
      <c r="BC1708" s="366">
        <v>0</v>
      </c>
      <c r="BD1708" s="366">
        <v>0</v>
      </c>
      <c r="BE1708" s="366">
        <v>0</v>
      </c>
      <c r="BF1708" s="366">
        <v>0</v>
      </c>
      <c r="BG1708" s="366">
        <v>0</v>
      </c>
      <c r="BH1708" s="366">
        <v>0</v>
      </c>
      <c r="BI1708" s="411">
        <f t="shared" si="513"/>
        <v>0</v>
      </c>
      <c r="BJ1708" s="366">
        <v>0</v>
      </c>
      <c r="BK1708" s="366">
        <v>0</v>
      </c>
      <c r="BL1708" s="366">
        <v>0</v>
      </c>
      <c r="BM1708" s="366">
        <v>0</v>
      </c>
      <c r="BN1708" s="366">
        <v>0</v>
      </c>
      <c r="BO1708" s="366">
        <v>0</v>
      </c>
      <c r="BP1708" s="366">
        <v>0</v>
      </c>
      <c r="BQ1708" s="366">
        <v>0</v>
      </c>
      <c r="BR1708" s="366">
        <v>0</v>
      </c>
      <c r="BS1708" s="366">
        <v>0</v>
      </c>
      <c r="BT1708" s="366">
        <v>0</v>
      </c>
      <c r="BU1708" s="366">
        <v>0</v>
      </c>
      <c r="BV1708" s="411">
        <f t="shared" si="514"/>
        <v>0</v>
      </c>
      <c r="BW1708" s="366">
        <v>0</v>
      </c>
      <c r="BX1708" s="366">
        <v>0</v>
      </c>
      <c r="BY1708" s="366">
        <v>0</v>
      </c>
      <c r="BZ1708" s="366">
        <v>0</v>
      </c>
      <c r="CA1708" s="366">
        <v>0</v>
      </c>
      <c r="CB1708" s="366">
        <v>0</v>
      </c>
      <c r="CC1708" s="366">
        <v>0</v>
      </c>
      <c r="CD1708" s="366">
        <v>0</v>
      </c>
      <c r="CE1708" s="366">
        <v>0</v>
      </c>
      <c r="CF1708" s="366">
        <v>0</v>
      </c>
      <c r="CG1708" s="366">
        <v>0</v>
      </c>
      <c r="CH1708" s="366">
        <v>0</v>
      </c>
      <c r="CI1708" s="411">
        <f t="shared" si="515"/>
        <v>0</v>
      </c>
      <c r="CJ1708" s="366">
        <v>0</v>
      </c>
      <c r="CK1708" s="366">
        <v>0</v>
      </c>
      <c r="CL1708" s="366">
        <v>0</v>
      </c>
      <c r="CM1708" s="366">
        <v>0</v>
      </c>
      <c r="CN1708" s="366">
        <v>0</v>
      </c>
      <c r="CO1708" s="366">
        <v>0</v>
      </c>
      <c r="CP1708" s="366">
        <v>0</v>
      </c>
      <c r="CQ1708" s="366">
        <v>0</v>
      </c>
      <c r="CR1708" s="366">
        <v>0</v>
      </c>
      <c r="CS1708" s="366">
        <v>0</v>
      </c>
      <c r="CT1708" s="366">
        <v>0</v>
      </c>
      <c r="CU1708" s="366">
        <v>0</v>
      </c>
      <c r="CV1708" s="411">
        <f t="shared" si="516"/>
        <v>0</v>
      </c>
      <c r="CW1708" s="366">
        <v>0</v>
      </c>
      <c r="CX1708" s="366">
        <v>0</v>
      </c>
      <c r="CY1708" s="366">
        <v>0</v>
      </c>
      <c r="CZ1708" s="366">
        <v>0</v>
      </c>
      <c r="DA1708" s="366">
        <v>0</v>
      </c>
      <c r="DB1708" s="366">
        <v>0</v>
      </c>
      <c r="DC1708" s="366">
        <v>0</v>
      </c>
      <c r="DD1708" s="366">
        <v>0</v>
      </c>
      <c r="DE1708" s="366">
        <v>0</v>
      </c>
      <c r="DF1708" s="366">
        <v>0</v>
      </c>
      <c r="DG1708" s="366">
        <v>0</v>
      </c>
      <c r="DH1708" s="366">
        <v>0</v>
      </c>
      <c r="DI1708" s="411">
        <f t="shared" si="517"/>
        <v>0</v>
      </c>
      <c r="DJ1708" s="366">
        <v>0</v>
      </c>
      <c r="DK1708" s="366">
        <v>0</v>
      </c>
      <c r="DL1708" s="366">
        <v>0</v>
      </c>
      <c r="DM1708" s="366">
        <v>0</v>
      </c>
      <c r="DN1708" s="366">
        <v>0</v>
      </c>
      <c r="DO1708" s="366">
        <v>0</v>
      </c>
      <c r="DP1708" s="366">
        <v>0</v>
      </c>
      <c r="DQ1708" s="366">
        <v>0</v>
      </c>
      <c r="DR1708" s="366">
        <v>0</v>
      </c>
      <c r="DS1708" s="366">
        <v>0</v>
      </c>
      <c r="DT1708" s="366">
        <v>0</v>
      </c>
      <c r="DU1708" s="366">
        <v>0</v>
      </c>
      <c r="DV1708" s="411">
        <f t="shared" si="518"/>
        <v>0</v>
      </c>
      <c r="DW1708" s="366">
        <v>0</v>
      </c>
      <c r="DX1708" s="366">
        <v>0</v>
      </c>
      <c r="DY1708" s="366">
        <v>0</v>
      </c>
      <c r="DZ1708" s="366">
        <v>0</v>
      </c>
      <c r="EA1708" s="366">
        <v>0</v>
      </c>
      <c r="EB1708" s="366">
        <v>0</v>
      </c>
      <c r="EC1708" s="366">
        <v>0</v>
      </c>
      <c r="ED1708" s="366">
        <v>0</v>
      </c>
      <c r="EE1708" s="366">
        <v>0</v>
      </c>
      <c r="EF1708" s="366">
        <v>0</v>
      </c>
      <c r="EG1708" s="366">
        <v>0</v>
      </c>
      <c r="EH1708" s="366">
        <v>0</v>
      </c>
      <c r="EI1708" s="411">
        <f t="shared" si="519"/>
        <v>0</v>
      </c>
      <c r="EK1708" s="411">
        <f t="shared" si="520"/>
        <v>1</v>
      </c>
      <c r="EL1708" s="7">
        <f t="shared" si="521"/>
        <v>-1</v>
      </c>
    </row>
    <row r="1709" spans="1:142">
      <c r="A1709" s="365" t="str">
        <f t="shared" si="506"/>
        <v xml:space="preserve"> 358</v>
      </c>
      <c r="B1709" s="366" t="s">
        <v>1011</v>
      </c>
      <c r="C1709" s="366" t="s">
        <v>1221</v>
      </c>
      <c r="D1709" s="366">
        <v>0</v>
      </c>
      <c r="E1709" s="366">
        <v>0</v>
      </c>
      <c r="F1709" s="366">
        <v>0</v>
      </c>
      <c r="G1709" s="366">
        <v>0</v>
      </c>
      <c r="H1709" s="366">
        <v>0</v>
      </c>
      <c r="I1709" s="366">
        <v>0</v>
      </c>
      <c r="J1709" s="366">
        <v>0</v>
      </c>
      <c r="K1709" s="366">
        <v>0</v>
      </c>
      <c r="L1709" s="366">
        <v>0</v>
      </c>
      <c r="M1709" s="366">
        <v>1</v>
      </c>
      <c r="N1709" s="366">
        <v>0</v>
      </c>
      <c r="O1709" s="366">
        <v>0</v>
      </c>
      <c r="P1709" s="411">
        <f t="shared" si="507"/>
        <v>1</v>
      </c>
      <c r="Q1709" s="411">
        <f t="shared" si="522"/>
        <v>0</v>
      </c>
      <c r="R1709" s="411">
        <f t="shared" si="523"/>
        <v>0</v>
      </c>
      <c r="S1709" s="411">
        <f t="shared" si="524"/>
        <v>1</v>
      </c>
      <c r="T1709" s="366">
        <v>0</v>
      </c>
      <c r="U1709" s="366">
        <v>0</v>
      </c>
      <c r="V1709" s="366">
        <v>0</v>
      </c>
      <c r="W1709" s="366">
        <v>0</v>
      </c>
      <c r="X1709" s="366">
        <v>0</v>
      </c>
      <c r="Y1709" s="366">
        <v>0</v>
      </c>
      <c r="Z1709" s="366">
        <v>0</v>
      </c>
      <c r="AA1709" s="366">
        <v>0</v>
      </c>
      <c r="AB1709" s="366">
        <v>0</v>
      </c>
      <c r="AC1709" s="366">
        <v>0</v>
      </c>
      <c r="AD1709" s="366">
        <v>0</v>
      </c>
      <c r="AE1709" s="366">
        <v>0</v>
      </c>
      <c r="AF1709" s="411">
        <f t="shared" si="508"/>
        <v>0</v>
      </c>
      <c r="AG1709" s="366">
        <v>0</v>
      </c>
      <c r="AH1709" s="366">
        <v>0</v>
      </c>
      <c r="AI1709" s="366">
        <v>0</v>
      </c>
      <c r="AJ1709" s="366">
        <v>0</v>
      </c>
      <c r="AK1709" s="366">
        <v>0</v>
      </c>
      <c r="AL1709" s="366">
        <v>0</v>
      </c>
      <c r="AM1709" s="366">
        <v>0</v>
      </c>
      <c r="AN1709" s="366">
        <v>0</v>
      </c>
      <c r="AO1709" s="366">
        <v>0</v>
      </c>
      <c r="AP1709" s="366">
        <v>0</v>
      </c>
      <c r="AQ1709" s="366">
        <v>0</v>
      </c>
      <c r="AR1709" s="366">
        <v>0</v>
      </c>
      <c r="AS1709" s="411">
        <f t="shared" si="509"/>
        <v>0</v>
      </c>
      <c r="AT1709" s="411">
        <f t="shared" si="510"/>
        <v>0</v>
      </c>
      <c r="AU1709" s="411">
        <f t="shared" si="511"/>
        <v>0</v>
      </c>
      <c r="AV1709" s="411">
        <f t="shared" si="512"/>
        <v>0</v>
      </c>
      <c r="AW1709" s="366">
        <v>0</v>
      </c>
      <c r="AX1709" s="366">
        <v>0</v>
      </c>
      <c r="AY1709" s="366">
        <v>0</v>
      </c>
      <c r="AZ1709" s="366">
        <v>0</v>
      </c>
      <c r="BA1709" s="366">
        <v>0</v>
      </c>
      <c r="BB1709" s="366">
        <v>0</v>
      </c>
      <c r="BC1709" s="366">
        <v>0</v>
      </c>
      <c r="BD1709" s="366">
        <v>0</v>
      </c>
      <c r="BE1709" s="366">
        <v>0</v>
      </c>
      <c r="BF1709" s="366">
        <v>0</v>
      </c>
      <c r="BG1709" s="366">
        <v>0</v>
      </c>
      <c r="BH1709" s="366">
        <v>0</v>
      </c>
      <c r="BI1709" s="411">
        <f t="shared" si="513"/>
        <v>0</v>
      </c>
      <c r="BJ1709" s="366">
        <v>0</v>
      </c>
      <c r="BK1709" s="366">
        <v>0</v>
      </c>
      <c r="BL1709" s="366">
        <v>0</v>
      </c>
      <c r="BM1709" s="366">
        <v>0</v>
      </c>
      <c r="BN1709" s="366">
        <v>0</v>
      </c>
      <c r="BO1709" s="366">
        <v>0</v>
      </c>
      <c r="BP1709" s="366">
        <v>0</v>
      </c>
      <c r="BQ1709" s="366">
        <v>0</v>
      </c>
      <c r="BR1709" s="366">
        <v>0</v>
      </c>
      <c r="BS1709" s="366">
        <v>0</v>
      </c>
      <c r="BT1709" s="366">
        <v>0</v>
      </c>
      <c r="BU1709" s="366">
        <v>0</v>
      </c>
      <c r="BV1709" s="411">
        <f t="shared" si="514"/>
        <v>0</v>
      </c>
      <c r="BW1709" s="366">
        <v>0</v>
      </c>
      <c r="BX1709" s="366">
        <v>0</v>
      </c>
      <c r="BY1709" s="366">
        <v>0</v>
      </c>
      <c r="BZ1709" s="366">
        <v>0</v>
      </c>
      <c r="CA1709" s="366">
        <v>0</v>
      </c>
      <c r="CB1709" s="366">
        <v>0</v>
      </c>
      <c r="CC1709" s="366">
        <v>0</v>
      </c>
      <c r="CD1709" s="366">
        <v>0</v>
      </c>
      <c r="CE1709" s="366">
        <v>0</v>
      </c>
      <c r="CF1709" s="366">
        <v>0</v>
      </c>
      <c r="CG1709" s="366">
        <v>0</v>
      </c>
      <c r="CH1709" s="366">
        <v>0</v>
      </c>
      <c r="CI1709" s="411">
        <f t="shared" si="515"/>
        <v>0</v>
      </c>
      <c r="CJ1709" s="366">
        <v>0</v>
      </c>
      <c r="CK1709" s="366">
        <v>0</v>
      </c>
      <c r="CL1709" s="366">
        <v>0</v>
      </c>
      <c r="CM1709" s="366">
        <v>0</v>
      </c>
      <c r="CN1709" s="366">
        <v>0</v>
      </c>
      <c r="CO1709" s="366">
        <v>0</v>
      </c>
      <c r="CP1709" s="366">
        <v>0</v>
      </c>
      <c r="CQ1709" s="366">
        <v>0</v>
      </c>
      <c r="CR1709" s="366">
        <v>0</v>
      </c>
      <c r="CS1709" s="366">
        <v>0</v>
      </c>
      <c r="CT1709" s="366">
        <v>0</v>
      </c>
      <c r="CU1709" s="366">
        <v>0</v>
      </c>
      <c r="CV1709" s="411">
        <f t="shared" si="516"/>
        <v>0</v>
      </c>
      <c r="CW1709" s="366">
        <v>0</v>
      </c>
      <c r="CX1709" s="366">
        <v>0</v>
      </c>
      <c r="CY1709" s="366">
        <v>0</v>
      </c>
      <c r="CZ1709" s="366">
        <v>0</v>
      </c>
      <c r="DA1709" s="366">
        <v>0</v>
      </c>
      <c r="DB1709" s="366">
        <v>0</v>
      </c>
      <c r="DC1709" s="366">
        <v>0</v>
      </c>
      <c r="DD1709" s="366">
        <v>0</v>
      </c>
      <c r="DE1709" s="366">
        <v>0</v>
      </c>
      <c r="DF1709" s="366">
        <v>0</v>
      </c>
      <c r="DG1709" s="366">
        <v>0</v>
      </c>
      <c r="DH1709" s="366">
        <v>0</v>
      </c>
      <c r="DI1709" s="411">
        <f t="shared" si="517"/>
        <v>0</v>
      </c>
      <c r="DJ1709" s="366">
        <v>0</v>
      </c>
      <c r="DK1709" s="366">
        <v>0</v>
      </c>
      <c r="DL1709" s="366">
        <v>0</v>
      </c>
      <c r="DM1709" s="366">
        <v>0</v>
      </c>
      <c r="DN1709" s="366">
        <v>0</v>
      </c>
      <c r="DO1709" s="366">
        <v>0</v>
      </c>
      <c r="DP1709" s="366">
        <v>0</v>
      </c>
      <c r="DQ1709" s="366">
        <v>0</v>
      </c>
      <c r="DR1709" s="366">
        <v>0</v>
      </c>
      <c r="DS1709" s="366">
        <v>0</v>
      </c>
      <c r="DT1709" s="366">
        <v>0</v>
      </c>
      <c r="DU1709" s="366">
        <v>0</v>
      </c>
      <c r="DV1709" s="411">
        <f t="shared" si="518"/>
        <v>0</v>
      </c>
      <c r="DW1709" s="366">
        <v>0</v>
      </c>
      <c r="DX1709" s="366">
        <v>0</v>
      </c>
      <c r="DY1709" s="366">
        <v>0</v>
      </c>
      <c r="DZ1709" s="366">
        <v>0</v>
      </c>
      <c r="EA1709" s="366">
        <v>0</v>
      </c>
      <c r="EB1709" s="366">
        <v>0</v>
      </c>
      <c r="EC1709" s="366">
        <v>0</v>
      </c>
      <c r="ED1709" s="366">
        <v>0</v>
      </c>
      <c r="EE1709" s="366">
        <v>0</v>
      </c>
      <c r="EF1709" s="366">
        <v>0</v>
      </c>
      <c r="EG1709" s="366">
        <v>0</v>
      </c>
      <c r="EH1709" s="366">
        <v>0</v>
      </c>
      <c r="EI1709" s="411">
        <f t="shared" si="519"/>
        <v>0</v>
      </c>
      <c r="EK1709" s="411">
        <f t="shared" si="520"/>
        <v>1</v>
      </c>
      <c r="EL1709" s="7">
        <f t="shared" si="521"/>
        <v>-1</v>
      </c>
    </row>
    <row r="1710" spans="1:142">
      <c r="A1710" s="365" t="str">
        <f t="shared" si="506"/>
        <v xml:space="preserve"> 358</v>
      </c>
      <c r="B1710" s="366" t="s">
        <v>1011</v>
      </c>
      <c r="C1710" s="366" t="s">
        <v>1223</v>
      </c>
      <c r="D1710" s="366">
        <v>0</v>
      </c>
      <c r="E1710" s="366">
        <v>0</v>
      </c>
      <c r="F1710" s="366">
        <v>0</v>
      </c>
      <c r="G1710" s="366">
        <v>0</v>
      </c>
      <c r="H1710" s="366">
        <v>0</v>
      </c>
      <c r="I1710" s="366">
        <v>0</v>
      </c>
      <c r="J1710" s="366">
        <v>0</v>
      </c>
      <c r="K1710" s="366">
        <v>0</v>
      </c>
      <c r="L1710" s="366">
        <v>0</v>
      </c>
      <c r="M1710" s="366">
        <v>1</v>
      </c>
      <c r="N1710" s="366">
        <v>0</v>
      </c>
      <c r="O1710" s="366">
        <v>0</v>
      </c>
      <c r="P1710" s="411">
        <f t="shared" si="507"/>
        <v>1</v>
      </c>
      <c r="Q1710" s="411">
        <f t="shared" si="522"/>
        <v>0</v>
      </c>
      <c r="R1710" s="411">
        <f t="shared" si="523"/>
        <v>0</v>
      </c>
      <c r="S1710" s="411">
        <f t="shared" si="524"/>
        <v>1</v>
      </c>
      <c r="T1710" s="366">
        <v>0</v>
      </c>
      <c r="U1710" s="366">
        <v>0</v>
      </c>
      <c r="V1710" s="366">
        <v>0</v>
      </c>
      <c r="W1710" s="366">
        <v>0</v>
      </c>
      <c r="X1710" s="366">
        <v>0</v>
      </c>
      <c r="Y1710" s="366">
        <v>0</v>
      </c>
      <c r="Z1710" s="366">
        <v>0</v>
      </c>
      <c r="AA1710" s="366">
        <v>0</v>
      </c>
      <c r="AB1710" s="366">
        <v>0</v>
      </c>
      <c r="AC1710" s="366">
        <v>0</v>
      </c>
      <c r="AD1710" s="366">
        <v>0</v>
      </c>
      <c r="AE1710" s="366">
        <v>0</v>
      </c>
      <c r="AF1710" s="411">
        <f t="shared" si="508"/>
        <v>0</v>
      </c>
      <c r="AG1710" s="366">
        <v>0</v>
      </c>
      <c r="AH1710" s="366">
        <v>0</v>
      </c>
      <c r="AI1710" s="366">
        <v>0</v>
      </c>
      <c r="AJ1710" s="366">
        <v>0</v>
      </c>
      <c r="AK1710" s="366">
        <v>0</v>
      </c>
      <c r="AL1710" s="366">
        <v>0</v>
      </c>
      <c r="AM1710" s="366">
        <v>0</v>
      </c>
      <c r="AN1710" s="366">
        <v>0</v>
      </c>
      <c r="AO1710" s="366">
        <v>0</v>
      </c>
      <c r="AP1710" s="366">
        <v>0</v>
      </c>
      <c r="AQ1710" s="366">
        <v>0</v>
      </c>
      <c r="AR1710" s="366">
        <v>0</v>
      </c>
      <c r="AS1710" s="411">
        <f t="shared" si="509"/>
        <v>0</v>
      </c>
      <c r="AT1710" s="411">
        <f t="shared" si="510"/>
        <v>0</v>
      </c>
      <c r="AU1710" s="411">
        <f t="shared" si="511"/>
        <v>0</v>
      </c>
      <c r="AV1710" s="411">
        <f t="shared" si="512"/>
        <v>0</v>
      </c>
      <c r="AW1710" s="366">
        <v>0</v>
      </c>
      <c r="AX1710" s="366">
        <v>0</v>
      </c>
      <c r="AY1710" s="366">
        <v>0</v>
      </c>
      <c r="AZ1710" s="366">
        <v>0</v>
      </c>
      <c r="BA1710" s="366">
        <v>0</v>
      </c>
      <c r="BB1710" s="366">
        <v>0</v>
      </c>
      <c r="BC1710" s="366">
        <v>0</v>
      </c>
      <c r="BD1710" s="366">
        <v>0</v>
      </c>
      <c r="BE1710" s="366">
        <v>0</v>
      </c>
      <c r="BF1710" s="366">
        <v>0</v>
      </c>
      <c r="BG1710" s="366">
        <v>0</v>
      </c>
      <c r="BH1710" s="366">
        <v>0</v>
      </c>
      <c r="BI1710" s="411">
        <f t="shared" si="513"/>
        <v>0</v>
      </c>
      <c r="BJ1710" s="366">
        <v>0</v>
      </c>
      <c r="BK1710" s="366">
        <v>0</v>
      </c>
      <c r="BL1710" s="366">
        <v>0</v>
      </c>
      <c r="BM1710" s="366">
        <v>0</v>
      </c>
      <c r="BN1710" s="366">
        <v>0</v>
      </c>
      <c r="BO1710" s="366">
        <v>0</v>
      </c>
      <c r="BP1710" s="366">
        <v>0</v>
      </c>
      <c r="BQ1710" s="366">
        <v>0</v>
      </c>
      <c r="BR1710" s="366">
        <v>0</v>
      </c>
      <c r="BS1710" s="366">
        <v>0</v>
      </c>
      <c r="BT1710" s="366">
        <v>0</v>
      </c>
      <c r="BU1710" s="366">
        <v>0</v>
      </c>
      <c r="BV1710" s="411">
        <f t="shared" si="514"/>
        <v>0</v>
      </c>
      <c r="BW1710" s="366">
        <v>0</v>
      </c>
      <c r="BX1710" s="366">
        <v>0</v>
      </c>
      <c r="BY1710" s="366">
        <v>0</v>
      </c>
      <c r="BZ1710" s="366">
        <v>0</v>
      </c>
      <c r="CA1710" s="366">
        <v>0</v>
      </c>
      <c r="CB1710" s="366">
        <v>0</v>
      </c>
      <c r="CC1710" s="366">
        <v>0</v>
      </c>
      <c r="CD1710" s="366">
        <v>0</v>
      </c>
      <c r="CE1710" s="366">
        <v>0</v>
      </c>
      <c r="CF1710" s="366">
        <v>0</v>
      </c>
      <c r="CG1710" s="366">
        <v>0</v>
      </c>
      <c r="CH1710" s="366">
        <v>0</v>
      </c>
      <c r="CI1710" s="411">
        <f t="shared" si="515"/>
        <v>0</v>
      </c>
      <c r="CJ1710" s="366">
        <v>0</v>
      </c>
      <c r="CK1710" s="366">
        <v>0</v>
      </c>
      <c r="CL1710" s="366">
        <v>0</v>
      </c>
      <c r="CM1710" s="366">
        <v>0</v>
      </c>
      <c r="CN1710" s="366">
        <v>0</v>
      </c>
      <c r="CO1710" s="366">
        <v>0</v>
      </c>
      <c r="CP1710" s="366">
        <v>0</v>
      </c>
      <c r="CQ1710" s="366">
        <v>0</v>
      </c>
      <c r="CR1710" s="366">
        <v>0</v>
      </c>
      <c r="CS1710" s="366">
        <v>0</v>
      </c>
      <c r="CT1710" s="366">
        <v>0</v>
      </c>
      <c r="CU1710" s="366">
        <v>0</v>
      </c>
      <c r="CV1710" s="411">
        <f t="shared" si="516"/>
        <v>0</v>
      </c>
      <c r="CW1710" s="366">
        <v>0</v>
      </c>
      <c r="CX1710" s="366">
        <v>0</v>
      </c>
      <c r="CY1710" s="366">
        <v>0</v>
      </c>
      <c r="CZ1710" s="366">
        <v>0</v>
      </c>
      <c r="DA1710" s="366">
        <v>0</v>
      </c>
      <c r="DB1710" s="366">
        <v>0</v>
      </c>
      <c r="DC1710" s="366">
        <v>0</v>
      </c>
      <c r="DD1710" s="366">
        <v>0</v>
      </c>
      <c r="DE1710" s="366">
        <v>0</v>
      </c>
      <c r="DF1710" s="366">
        <v>0</v>
      </c>
      <c r="DG1710" s="366">
        <v>0</v>
      </c>
      <c r="DH1710" s="366">
        <v>0</v>
      </c>
      <c r="DI1710" s="411">
        <f t="shared" si="517"/>
        <v>0</v>
      </c>
      <c r="DJ1710" s="366">
        <v>0</v>
      </c>
      <c r="DK1710" s="366">
        <v>0</v>
      </c>
      <c r="DL1710" s="366">
        <v>0</v>
      </c>
      <c r="DM1710" s="366">
        <v>0</v>
      </c>
      <c r="DN1710" s="366">
        <v>0</v>
      </c>
      <c r="DO1710" s="366">
        <v>0</v>
      </c>
      <c r="DP1710" s="366">
        <v>0</v>
      </c>
      <c r="DQ1710" s="366">
        <v>0</v>
      </c>
      <c r="DR1710" s="366">
        <v>0</v>
      </c>
      <c r="DS1710" s="366">
        <v>0</v>
      </c>
      <c r="DT1710" s="366">
        <v>0</v>
      </c>
      <c r="DU1710" s="366">
        <v>0</v>
      </c>
      <c r="DV1710" s="411">
        <f t="shared" si="518"/>
        <v>0</v>
      </c>
      <c r="DW1710" s="366">
        <v>0</v>
      </c>
      <c r="DX1710" s="366">
        <v>0</v>
      </c>
      <c r="DY1710" s="366">
        <v>0</v>
      </c>
      <c r="DZ1710" s="366">
        <v>0</v>
      </c>
      <c r="EA1710" s="366">
        <v>0</v>
      </c>
      <c r="EB1710" s="366">
        <v>0</v>
      </c>
      <c r="EC1710" s="366">
        <v>0</v>
      </c>
      <c r="ED1710" s="366">
        <v>0</v>
      </c>
      <c r="EE1710" s="366">
        <v>0</v>
      </c>
      <c r="EF1710" s="366">
        <v>0</v>
      </c>
      <c r="EG1710" s="366">
        <v>0</v>
      </c>
      <c r="EH1710" s="366">
        <v>0</v>
      </c>
      <c r="EI1710" s="411">
        <f t="shared" si="519"/>
        <v>0</v>
      </c>
      <c r="EK1710" s="411">
        <f t="shared" si="520"/>
        <v>1</v>
      </c>
      <c r="EL1710" s="7">
        <f t="shared" si="521"/>
        <v>-1</v>
      </c>
    </row>
    <row r="1711" spans="1:142">
      <c r="A1711" s="365" t="str">
        <f t="shared" si="506"/>
        <v xml:space="preserve"> 358</v>
      </c>
      <c r="B1711" s="366" t="s">
        <v>1011</v>
      </c>
      <c r="C1711" s="366" t="s">
        <v>1184</v>
      </c>
      <c r="D1711" s="366">
        <v>0</v>
      </c>
      <c r="E1711" s="366">
        <v>0</v>
      </c>
      <c r="F1711" s="366">
        <v>0</v>
      </c>
      <c r="G1711" s="366">
        <v>0</v>
      </c>
      <c r="H1711" s="366">
        <v>0</v>
      </c>
      <c r="I1711" s="366">
        <v>0</v>
      </c>
      <c r="J1711" s="366">
        <v>2</v>
      </c>
      <c r="K1711" s="366">
        <v>0</v>
      </c>
      <c r="L1711" s="366">
        <v>0</v>
      </c>
      <c r="M1711" s="366">
        <v>0</v>
      </c>
      <c r="N1711" s="366">
        <v>0</v>
      </c>
      <c r="O1711" s="366">
        <v>0</v>
      </c>
      <c r="P1711" s="411">
        <f t="shared" si="507"/>
        <v>2</v>
      </c>
      <c r="Q1711" s="411">
        <f t="shared" si="522"/>
        <v>1.935483870967742</v>
      </c>
      <c r="R1711" s="411">
        <f t="shared" si="523"/>
        <v>6.4516129032258063E-2</v>
      </c>
      <c r="S1711" s="411">
        <f t="shared" si="524"/>
        <v>0</v>
      </c>
      <c r="T1711" s="366">
        <v>0</v>
      </c>
      <c r="U1711" s="366">
        <v>0</v>
      </c>
      <c r="V1711" s="366">
        <v>0</v>
      </c>
      <c r="W1711" s="366">
        <v>0</v>
      </c>
      <c r="X1711" s="366">
        <v>0</v>
      </c>
      <c r="Y1711" s="366">
        <v>0</v>
      </c>
      <c r="Z1711" s="366">
        <v>0</v>
      </c>
      <c r="AA1711" s="366">
        <v>0</v>
      </c>
      <c r="AB1711" s="366">
        <v>0</v>
      </c>
      <c r="AC1711" s="366">
        <v>0</v>
      </c>
      <c r="AD1711" s="366">
        <v>0</v>
      </c>
      <c r="AE1711" s="366">
        <v>0</v>
      </c>
      <c r="AF1711" s="411">
        <f t="shared" si="508"/>
        <v>0</v>
      </c>
      <c r="AG1711" s="366">
        <v>0</v>
      </c>
      <c r="AH1711" s="366">
        <v>0</v>
      </c>
      <c r="AI1711" s="366">
        <v>0</v>
      </c>
      <c r="AJ1711" s="366">
        <v>0</v>
      </c>
      <c r="AK1711" s="366">
        <v>0</v>
      </c>
      <c r="AL1711" s="366">
        <v>0</v>
      </c>
      <c r="AM1711" s="366">
        <v>0</v>
      </c>
      <c r="AN1711" s="366">
        <v>0</v>
      </c>
      <c r="AO1711" s="366">
        <v>0</v>
      </c>
      <c r="AP1711" s="366">
        <v>0</v>
      </c>
      <c r="AQ1711" s="366">
        <v>0</v>
      </c>
      <c r="AR1711" s="366">
        <v>0</v>
      </c>
      <c r="AS1711" s="411">
        <f t="shared" si="509"/>
        <v>0</v>
      </c>
      <c r="AT1711" s="411">
        <f t="shared" si="510"/>
        <v>0</v>
      </c>
      <c r="AU1711" s="411">
        <f t="shared" si="511"/>
        <v>0</v>
      </c>
      <c r="AV1711" s="411">
        <f t="shared" si="512"/>
        <v>0</v>
      </c>
      <c r="AW1711" s="366">
        <v>0</v>
      </c>
      <c r="AX1711" s="366">
        <v>0</v>
      </c>
      <c r="AY1711" s="366">
        <v>0</v>
      </c>
      <c r="AZ1711" s="366">
        <v>0</v>
      </c>
      <c r="BA1711" s="366">
        <v>0</v>
      </c>
      <c r="BB1711" s="366">
        <v>0</v>
      </c>
      <c r="BC1711" s="366">
        <v>0</v>
      </c>
      <c r="BD1711" s="366">
        <v>0</v>
      </c>
      <c r="BE1711" s="366">
        <v>0</v>
      </c>
      <c r="BF1711" s="366">
        <v>0</v>
      </c>
      <c r="BG1711" s="366">
        <v>0</v>
      </c>
      <c r="BH1711" s="366">
        <v>0</v>
      </c>
      <c r="BI1711" s="411">
        <f t="shared" si="513"/>
        <v>0</v>
      </c>
      <c r="BJ1711" s="366">
        <v>0</v>
      </c>
      <c r="BK1711" s="366">
        <v>0</v>
      </c>
      <c r="BL1711" s="366">
        <v>0</v>
      </c>
      <c r="BM1711" s="366">
        <v>0</v>
      </c>
      <c r="BN1711" s="366">
        <v>0</v>
      </c>
      <c r="BO1711" s="366">
        <v>0</v>
      </c>
      <c r="BP1711" s="366">
        <v>0</v>
      </c>
      <c r="BQ1711" s="366">
        <v>0</v>
      </c>
      <c r="BR1711" s="366">
        <v>0</v>
      </c>
      <c r="BS1711" s="366">
        <v>0</v>
      </c>
      <c r="BT1711" s="366">
        <v>0</v>
      </c>
      <c r="BU1711" s="366">
        <v>0</v>
      </c>
      <c r="BV1711" s="411">
        <f t="shared" si="514"/>
        <v>0</v>
      </c>
      <c r="BW1711" s="366">
        <v>0</v>
      </c>
      <c r="BX1711" s="366">
        <v>0</v>
      </c>
      <c r="BY1711" s="366">
        <v>0</v>
      </c>
      <c r="BZ1711" s="366">
        <v>0</v>
      </c>
      <c r="CA1711" s="366">
        <v>0</v>
      </c>
      <c r="CB1711" s="366">
        <v>0</v>
      </c>
      <c r="CC1711" s="366">
        <v>0</v>
      </c>
      <c r="CD1711" s="366">
        <v>0</v>
      </c>
      <c r="CE1711" s="366">
        <v>0</v>
      </c>
      <c r="CF1711" s="366">
        <v>0</v>
      </c>
      <c r="CG1711" s="366">
        <v>0</v>
      </c>
      <c r="CH1711" s="366">
        <v>0</v>
      </c>
      <c r="CI1711" s="411">
        <f t="shared" si="515"/>
        <v>0</v>
      </c>
      <c r="CJ1711" s="366">
        <v>0</v>
      </c>
      <c r="CK1711" s="366">
        <v>0</v>
      </c>
      <c r="CL1711" s="366">
        <v>0</v>
      </c>
      <c r="CM1711" s="366">
        <v>0</v>
      </c>
      <c r="CN1711" s="366">
        <v>0</v>
      </c>
      <c r="CO1711" s="366">
        <v>0</v>
      </c>
      <c r="CP1711" s="366">
        <v>0</v>
      </c>
      <c r="CQ1711" s="366">
        <v>0</v>
      </c>
      <c r="CR1711" s="366">
        <v>0</v>
      </c>
      <c r="CS1711" s="366">
        <v>0</v>
      </c>
      <c r="CT1711" s="366">
        <v>0</v>
      </c>
      <c r="CU1711" s="366">
        <v>0</v>
      </c>
      <c r="CV1711" s="411">
        <f t="shared" si="516"/>
        <v>0</v>
      </c>
      <c r="CW1711" s="366">
        <v>0</v>
      </c>
      <c r="CX1711" s="366">
        <v>0</v>
      </c>
      <c r="CY1711" s="366">
        <v>0</v>
      </c>
      <c r="CZ1711" s="366">
        <v>0</v>
      </c>
      <c r="DA1711" s="366">
        <v>0</v>
      </c>
      <c r="DB1711" s="366">
        <v>0</v>
      </c>
      <c r="DC1711" s="366">
        <v>0</v>
      </c>
      <c r="DD1711" s="366">
        <v>0</v>
      </c>
      <c r="DE1711" s="366">
        <v>0</v>
      </c>
      <c r="DF1711" s="366">
        <v>0</v>
      </c>
      <c r="DG1711" s="366">
        <v>0</v>
      </c>
      <c r="DH1711" s="366">
        <v>0</v>
      </c>
      <c r="DI1711" s="411">
        <f t="shared" si="517"/>
        <v>0</v>
      </c>
      <c r="DJ1711" s="366">
        <v>0</v>
      </c>
      <c r="DK1711" s="366">
        <v>0</v>
      </c>
      <c r="DL1711" s="366">
        <v>0</v>
      </c>
      <c r="DM1711" s="366">
        <v>0</v>
      </c>
      <c r="DN1711" s="366">
        <v>0</v>
      </c>
      <c r="DO1711" s="366">
        <v>0</v>
      </c>
      <c r="DP1711" s="366">
        <v>0</v>
      </c>
      <c r="DQ1711" s="366">
        <v>0</v>
      </c>
      <c r="DR1711" s="366">
        <v>0</v>
      </c>
      <c r="DS1711" s="366">
        <v>0</v>
      </c>
      <c r="DT1711" s="366">
        <v>0</v>
      </c>
      <c r="DU1711" s="366">
        <v>0</v>
      </c>
      <c r="DV1711" s="411">
        <f t="shared" si="518"/>
        <v>0</v>
      </c>
      <c r="DW1711" s="366">
        <v>0</v>
      </c>
      <c r="DX1711" s="366">
        <v>0</v>
      </c>
      <c r="DY1711" s="366">
        <v>0</v>
      </c>
      <c r="DZ1711" s="366">
        <v>0</v>
      </c>
      <c r="EA1711" s="366">
        <v>0</v>
      </c>
      <c r="EB1711" s="366">
        <v>0</v>
      </c>
      <c r="EC1711" s="366">
        <v>0</v>
      </c>
      <c r="ED1711" s="366">
        <v>0</v>
      </c>
      <c r="EE1711" s="366">
        <v>0</v>
      </c>
      <c r="EF1711" s="366">
        <v>0</v>
      </c>
      <c r="EG1711" s="366">
        <v>0</v>
      </c>
      <c r="EH1711" s="366">
        <v>0</v>
      </c>
      <c r="EI1711" s="411">
        <f t="shared" si="519"/>
        <v>0</v>
      </c>
      <c r="EK1711" s="411">
        <f t="shared" si="520"/>
        <v>2</v>
      </c>
      <c r="EL1711" s="7">
        <f t="shared" si="521"/>
        <v>-2</v>
      </c>
    </row>
    <row r="1712" spans="1:142">
      <c r="A1712" s="365" t="str">
        <f t="shared" si="506"/>
        <v xml:space="preserve"> 358</v>
      </c>
      <c r="B1712" s="366" t="s">
        <v>1011</v>
      </c>
      <c r="C1712" s="366" t="s">
        <v>1185</v>
      </c>
      <c r="D1712" s="366">
        <v>0</v>
      </c>
      <c r="E1712" s="366">
        <v>0</v>
      </c>
      <c r="F1712" s="366">
        <v>0</v>
      </c>
      <c r="G1712" s="366">
        <v>0</v>
      </c>
      <c r="H1712" s="366">
        <v>0</v>
      </c>
      <c r="I1712" s="366">
        <v>0</v>
      </c>
      <c r="J1712" s="366">
        <v>2</v>
      </c>
      <c r="K1712" s="366">
        <v>2</v>
      </c>
      <c r="L1712" s="366">
        <v>0</v>
      </c>
      <c r="M1712" s="366">
        <v>0</v>
      </c>
      <c r="N1712" s="366">
        <v>0</v>
      </c>
      <c r="O1712" s="366">
        <v>0</v>
      </c>
      <c r="P1712" s="411">
        <f t="shared" si="507"/>
        <v>4</v>
      </c>
      <c r="Q1712" s="411">
        <f t="shared" si="522"/>
        <v>1.935483870967742</v>
      </c>
      <c r="R1712" s="411">
        <f t="shared" si="523"/>
        <v>2.064516129032258</v>
      </c>
      <c r="S1712" s="411">
        <f t="shared" si="524"/>
        <v>0</v>
      </c>
      <c r="T1712" s="366">
        <v>0</v>
      </c>
      <c r="U1712" s="366">
        <v>0</v>
      </c>
      <c r="V1712" s="366">
        <v>0</v>
      </c>
      <c r="W1712" s="366">
        <v>0</v>
      </c>
      <c r="X1712" s="366">
        <v>0</v>
      </c>
      <c r="Y1712" s="366">
        <v>0</v>
      </c>
      <c r="Z1712" s="366">
        <v>0</v>
      </c>
      <c r="AA1712" s="366">
        <v>0</v>
      </c>
      <c r="AB1712" s="366">
        <v>0</v>
      </c>
      <c r="AC1712" s="366">
        <v>0</v>
      </c>
      <c r="AD1712" s="366">
        <v>0</v>
      </c>
      <c r="AE1712" s="366">
        <v>0</v>
      </c>
      <c r="AF1712" s="411">
        <f t="shared" si="508"/>
        <v>0</v>
      </c>
      <c r="AG1712" s="366">
        <v>0</v>
      </c>
      <c r="AH1712" s="366">
        <v>0</v>
      </c>
      <c r="AI1712" s="366">
        <v>0</v>
      </c>
      <c r="AJ1712" s="366">
        <v>0</v>
      </c>
      <c r="AK1712" s="366">
        <v>0</v>
      </c>
      <c r="AL1712" s="366">
        <v>0</v>
      </c>
      <c r="AM1712" s="366">
        <v>0</v>
      </c>
      <c r="AN1712" s="366">
        <v>0</v>
      </c>
      <c r="AO1712" s="366">
        <v>0</v>
      </c>
      <c r="AP1712" s="366">
        <v>0</v>
      </c>
      <c r="AQ1712" s="366">
        <v>0</v>
      </c>
      <c r="AR1712" s="366">
        <v>0</v>
      </c>
      <c r="AS1712" s="411">
        <f t="shared" si="509"/>
        <v>0</v>
      </c>
      <c r="AT1712" s="411">
        <f t="shared" si="510"/>
        <v>0</v>
      </c>
      <c r="AU1712" s="411">
        <f t="shared" si="511"/>
        <v>0</v>
      </c>
      <c r="AV1712" s="411">
        <f t="shared" si="512"/>
        <v>0</v>
      </c>
      <c r="AW1712" s="366">
        <v>0</v>
      </c>
      <c r="AX1712" s="366">
        <v>0</v>
      </c>
      <c r="AY1712" s="366">
        <v>0</v>
      </c>
      <c r="AZ1712" s="366">
        <v>0</v>
      </c>
      <c r="BA1712" s="366">
        <v>0</v>
      </c>
      <c r="BB1712" s="366">
        <v>0</v>
      </c>
      <c r="BC1712" s="366">
        <v>0</v>
      </c>
      <c r="BD1712" s="366">
        <v>0</v>
      </c>
      <c r="BE1712" s="366">
        <v>0</v>
      </c>
      <c r="BF1712" s="366">
        <v>0</v>
      </c>
      <c r="BG1712" s="366">
        <v>0</v>
      </c>
      <c r="BH1712" s="366">
        <v>0</v>
      </c>
      <c r="BI1712" s="411">
        <f t="shared" si="513"/>
        <v>0</v>
      </c>
      <c r="BJ1712" s="366">
        <v>0</v>
      </c>
      <c r="BK1712" s="366">
        <v>0</v>
      </c>
      <c r="BL1712" s="366">
        <v>0</v>
      </c>
      <c r="BM1712" s="366">
        <v>0</v>
      </c>
      <c r="BN1712" s="366">
        <v>0</v>
      </c>
      <c r="BO1712" s="366">
        <v>0</v>
      </c>
      <c r="BP1712" s="366">
        <v>0</v>
      </c>
      <c r="BQ1712" s="366">
        <v>0</v>
      </c>
      <c r="BR1712" s="366">
        <v>0</v>
      </c>
      <c r="BS1712" s="366">
        <v>0</v>
      </c>
      <c r="BT1712" s="366">
        <v>0</v>
      </c>
      <c r="BU1712" s="366">
        <v>0</v>
      </c>
      <c r="BV1712" s="411">
        <f t="shared" si="514"/>
        <v>0</v>
      </c>
      <c r="BW1712" s="366">
        <v>0</v>
      </c>
      <c r="BX1712" s="366">
        <v>0</v>
      </c>
      <c r="BY1712" s="366">
        <v>0</v>
      </c>
      <c r="BZ1712" s="366">
        <v>0</v>
      </c>
      <c r="CA1712" s="366">
        <v>0</v>
      </c>
      <c r="CB1712" s="366">
        <v>0</v>
      </c>
      <c r="CC1712" s="366">
        <v>0</v>
      </c>
      <c r="CD1712" s="366">
        <v>0</v>
      </c>
      <c r="CE1712" s="366">
        <v>0</v>
      </c>
      <c r="CF1712" s="366">
        <v>0</v>
      </c>
      <c r="CG1712" s="366">
        <v>0</v>
      </c>
      <c r="CH1712" s="366">
        <v>0</v>
      </c>
      <c r="CI1712" s="411">
        <f t="shared" si="515"/>
        <v>0</v>
      </c>
      <c r="CJ1712" s="366">
        <v>0</v>
      </c>
      <c r="CK1712" s="366">
        <v>0</v>
      </c>
      <c r="CL1712" s="366">
        <v>0</v>
      </c>
      <c r="CM1712" s="366">
        <v>0</v>
      </c>
      <c r="CN1712" s="366">
        <v>0</v>
      </c>
      <c r="CO1712" s="366">
        <v>0</v>
      </c>
      <c r="CP1712" s="366">
        <v>0</v>
      </c>
      <c r="CQ1712" s="366">
        <v>0</v>
      </c>
      <c r="CR1712" s="366">
        <v>0</v>
      </c>
      <c r="CS1712" s="366">
        <v>0</v>
      </c>
      <c r="CT1712" s="366">
        <v>0</v>
      </c>
      <c r="CU1712" s="366">
        <v>0</v>
      </c>
      <c r="CV1712" s="411">
        <f t="shared" si="516"/>
        <v>0</v>
      </c>
      <c r="CW1712" s="366">
        <v>0</v>
      </c>
      <c r="CX1712" s="366">
        <v>0</v>
      </c>
      <c r="CY1712" s="366">
        <v>0</v>
      </c>
      <c r="CZ1712" s="366">
        <v>0</v>
      </c>
      <c r="DA1712" s="366">
        <v>0</v>
      </c>
      <c r="DB1712" s="366">
        <v>0</v>
      </c>
      <c r="DC1712" s="366">
        <v>0</v>
      </c>
      <c r="DD1712" s="366">
        <v>0</v>
      </c>
      <c r="DE1712" s="366">
        <v>0</v>
      </c>
      <c r="DF1712" s="366">
        <v>0</v>
      </c>
      <c r="DG1712" s="366">
        <v>0</v>
      </c>
      <c r="DH1712" s="366">
        <v>0</v>
      </c>
      <c r="DI1712" s="411">
        <f t="shared" si="517"/>
        <v>0</v>
      </c>
      <c r="DJ1712" s="366">
        <v>0</v>
      </c>
      <c r="DK1712" s="366">
        <v>0</v>
      </c>
      <c r="DL1712" s="366">
        <v>0</v>
      </c>
      <c r="DM1712" s="366">
        <v>0</v>
      </c>
      <c r="DN1712" s="366">
        <v>0</v>
      </c>
      <c r="DO1712" s="366">
        <v>0</v>
      </c>
      <c r="DP1712" s="366">
        <v>0</v>
      </c>
      <c r="DQ1712" s="366">
        <v>0</v>
      </c>
      <c r="DR1712" s="366">
        <v>0</v>
      </c>
      <c r="DS1712" s="366">
        <v>0</v>
      </c>
      <c r="DT1712" s="366">
        <v>0</v>
      </c>
      <c r="DU1712" s="366">
        <v>0</v>
      </c>
      <c r="DV1712" s="411">
        <f t="shared" si="518"/>
        <v>0</v>
      </c>
      <c r="DW1712" s="366">
        <v>0</v>
      </c>
      <c r="DX1712" s="366">
        <v>0</v>
      </c>
      <c r="DY1712" s="366">
        <v>0</v>
      </c>
      <c r="DZ1712" s="366">
        <v>0</v>
      </c>
      <c r="EA1712" s="366">
        <v>0</v>
      </c>
      <c r="EB1712" s="366">
        <v>0</v>
      </c>
      <c r="EC1712" s="366">
        <v>0</v>
      </c>
      <c r="ED1712" s="366">
        <v>0</v>
      </c>
      <c r="EE1712" s="366">
        <v>0</v>
      </c>
      <c r="EF1712" s="366">
        <v>0</v>
      </c>
      <c r="EG1712" s="366">
        <v>0</v>
      </c>
      <c r="EH1712" s="366">
        <v>0</v>
      </c>
      <c r="EI1712" s="411">
        <f t="shared" si="519"/>
        <v>0</v>
      </c>
      <c r="EK1712" s="411">
        <f t="shared" si="520"/>
        <v>4</v>
      </c>
      <c r="EL1712" s="7">
        <f t="shared" si="521"/>
        <v>-4</v>
      </c>
    </row>
    <row r="1713" spans="1:142">
      <c r="A1713" s="365" t="str">
        <f t="shared" si="506"/>
        <v xml:space="preserve"> 358</v>
      </c>
      <c r="B1713" s="366" t="s">
        <v>1011</v>
      </c>
      <c r="C1713" s="366" t="s">
        <v>1186</v>
      </c>
      <c r="D1713" s="366">
        <v>0</v>
      </c>
      <c r="E1713" s="366">
        <v>0</v>
      </c>
      <c r="F1713" s="366">
        <v>0</v>
      </c>
      <c r="G1713" s="366">
        <v>0</v>
      </c>
      <c r="H1713" s="366">
        <v>0</v>
      </c>
      <c r="I1713" s="366">
        <v>0</v>
      </c>
      <c r="J1713" s="366">
        <v>2</v>
      </c>
      <c r="K1713" s="366">
        <v>2</v>
      </c>
      <c r="L1713" s="366">
        <v>0</v>
      </c>
      <c r="M1713" s="366">
        <v>0</v>
      </c>
      <c r="N1713" s="366">
        <v>0</v>
      </c>
      <c r="O1713" s="366">
        <v>0</v>
      </c>
      <c r="P1713" s="411">
        <f t="shared" si="507"/>
        <v>4</v>
      </c>
      <c r="Q1713" s="411">
        <f t="shared" si="522"/>
        <v>1.935483870967742</v>
      </c>
      <c r="R1713" s="411">
        <f t="shared" si="523"/>
        <v>2.064516129032258</v>
      </c>
      <c r="S1713" s="411">
        <f t="shared" si="524"/>
        <v>0</v>
      </c>
      <c r="T1713" s="366">
        <v>0</v>
      </c>
      <c r="U1713" s="366">
        <v>0</v>
      </c>
      <c r="V1713" s="366">
        <v>0</v>
      </c>
      <c r="W1713" s="366">
        <v>0</v>
      </c>
      <c r="X1713" s="366">
        <v>0</v>
      </c>
      <c r="Y1713" s="366">
        <v>0</v>
      </c>
      <c r="Z1713" s="366">
        <v>0</v>
      </c>
      <c r="AA1713" s="366">
        <v>0</v>
      </c>
      <c r="AB1713" s="366">
        <v>0</v>
      </c>
      <c r="AC1713" s="366">
        <v>0</v>
      </c>
      <c r="AD1713" s="366">
        <v>0</v>
      </c>
      <c r="AE1713" s="366">
        <v>0</v>
      </c>
      <c r="AF1713" s="411">
        <f t="shared" si="508"/>
        <v>0</v>
      </c>
      <c r="AG1713" s="366">
        <v>0</v>
      </c>
      <c r="AH1713" s="366">
        <v>0</v>
      </c>
      <c r="AI1713" s="366">
        <v>0</v>
      </c>
      <c r="AJ1713" s="366">
        <v>0</v>
      </c>
      <c r="AK1713" s="366">
        <v>0</v>
      </c>
      <c r="AL1713" s="366">
        <v>0</v>
      </c>
      <c r="AM1713" s="366">
        <v>0</v>
      </c>
      <c r="AN1713" s="366">
        <v>0</v>
      </c>
      <c r="AO1713" s="366">
        <v>0</v>
      </c>
      <c r="AP1713" s="366">
        <v>0</v>
      </c>
      <c r="AQ1713" s="366">
        <v>0</v>
      </c>
      <c r="AR1713" s="366">
        <v>0</v>
      </c>
      <c r="AS1713" s="411">
        <f t="shared" si="509"/>
        <v>0</v>
      </c>
      <c r="AT1713" s="411">
        <f t="shared" si="510"/>
        <v>0</v>
      </c>
      <c r="AU1713" s="411">
        <f t="shared" si="511"/>
        <v>0</v>
      </c>
      <c r="AV1713" s="411">
        <f t="shared" si="512"/>
        <v>0</v>
      </c>
      <c r="AW1713" s="366">
        <v>0</v>
      </c>
      <c r="AX1713" s="366">
        <v>0</v>
      </c>
      <c r="AY1713" s="366">
        <v>0</v>
      </c>
      <c r="AZ1713" s="366">
        <v>0</v>
      </c>
      <c r="BA1713" s="366">
        <v>0</v>
      </c>
      <c r="BB1713" s="366">
        <v>0</v>
      </c>
      <c r="BC1713" s="366">
        <v>0</v>
      </c>
      <c r="BD1713" s="366">
        <v>0</v>
      </c>
      <c r="BE1713" s="366">
        <v>0</v>
      </c>
      <c r="BF1713" s="366">
        <v>0</v>
      </c>
      <c r="BG1713" s="366">
        <v>0</v>
      </c>
      <c r="BH1713" s="366">
        <v>0</v>
      </c>
      <c r="BI1713" s="411">
        <f t="shared" si="513"/>
        <v>0</v>
      </c>
      <c r="BJ1713" s="366">
        <v>0</v>
      </c>
      <c r="BK1713" s="366">
        <v>0</v>
      </c>
      <c r="BL1713" s="366">
        <v>0</v>
      </c>
      <c r="BM1713" s="366">
        <v>0</v>
      </c>
      <c r="BN1713" s="366">
        <v>0</v>
      </c>
      <c r="BO1713" s="366">
        <v>0</v>
      </c>
      <c r="BP1713" s="366">
        <v>0</v>
      </c>
      <c r="BQ1713" s="366">
        <v>0</v>
      </c>
      <c r="BR1713" s="366">
        <v>0</v>
      </c>
      <c r="BS1713" s="366">
        <v>0</v>
      </c>
      <c r="BT1713" s="366">
        <v>0</v>
      </c>
      <c r="BU1713" s="366">
        <v>0</v>
      </c>
      <c r="BV1713" s="411">
        <f t="shared" si="514"/>
        <v>0</v>
      </c>
      <c r="BW1713" s="366">
        <v>0</v>
      </c>
      <c r="BX1713" s="366">
        <v>0</v>
      </c>
      <c r="BY1713" s="366">
        <v>0</v>
      </c>
      <c r="BZ1713" s="366">
        <v>0</v>
      </c>
      <c r="CA1713" s="366">
        <v>0</v>
      </c>
      <c r="CB1713" s="366">
        <v>0</v>
      </c>
      <c r="CC1713" s="366">
        <v>0</v>
      </c>
      <c r="CD1713" s="366">
        <v>0</v>
      </c>
      <c r="CE1713" s="366">
        <v>0</v>
      </c>
      <c r="CF1713" s="366">
        <v>0</v>
      </c>
      <c r="CG1713" s="366">
        <v>0</v>
      </c>
      <c r="CH1713" s="366">
        <v>0</v>
      </c>
      <c r="CI1713" s="411">
        <f t="shared" si="515"/>
        <v>0</v>
      </c>
      <c r="CJ1713" s="366">
        <v>0</v>
      </c>
      <c r="CK1713" s="366">
        <v>0</v>
      </c>
      <c r="CL1713" s="366">
        <v>0</v>
      </c>
      <c r="CM1713" s="366">
        <v>0</v>
      </c>
      <c r="CN1713" s="366">
        <v>0</v>
      </c>
      <c r="CO1713" s="366">
        <v>0</v>
      </c>
      <c r="CP1713" s="366">
        <v>0</v>
      </c>
      <c r="CQ1713" s="366">
        <v>0</v>
      </c>
      <c r="CR1713" s="366">
        <v>0</v>
      </c>
      <c r="CS1713" s="366">
        <v>0</v>
      </c>
      <c r="CT1713" s="366">
        <v>0</v>
      </c>
      <c r="CU1713" s="366">
        <v>0</v>
      </c>
      <c r="CV1713" s="411">
        <f t="shared" si="516"/>
        <v>0</v>
      </c>
      <c r="CW1713" s="366">
        <v>0</v>
      </c>
      <c r="CX1713" s="366">
        <v>0</v>
      </c>
      <c r="CY1713" s="366">
        <v>0</v>
      </c>
      <c r="CZ1713" s="366">
        <v>0</v>
      </c>
      <c r="DA1713" s="366">
        <v>0</v>
      </c>
      <c r="DB1713" s="366">
        <v>0</v>
      </c>
      <c r="DC1713" s="366">
        <v>0</v>
      </c>
      <c r="DD1713" s="366">
        <v>0</v>
      </c>
      <c r="DE1713" s="366">
        <v>0</v>
      </c>
      <c r="DF1713" s="366">
        <v>0</v>
      </c>
      <c r="DG1713" s="366">
        <v>0</v>
      </c>
      <c r="DH1713" s="366">
        <v>0</v>
      </c>
      <c r="DI1713" s="411">
        <f t="shared" si="517"/>
        <v>0</v>
      </c>
      <c r="DJ1713" s="366">
        <v>0</v>
      </c>
      <c r="DK1713" s="366">
        <v>0</v>
      </c>
      <c r="DL1713" s="366">
        <v>0</v>
      </c>
      <c r="DM1713" s="366">
        <v>0</v>
      </c>
      <c r="DN1713" s="366">
        <v>0</v>
      </c>
      <c r="DO1713" s="366">
        <v>0</v>
      </c>
      <c r="DP1713" s="366">
        <v>0</v>
      </c>
      <c r="DQ1713" s="366">
        <v>0</v>
      </c>
      <c r="DR1713" s="366">
        <v>0</v>
      </c>
      <c r="DS1713" s="366">
        <v>0</v>
      </c>
      <c r="DT1713" s="366">
        <v>0</v>
      </c>
      <c r="DU1713" s="366">
        <v>0</v>
      </c>
      <c r="DV1713" s="411">
        <f t="shared" si="518"/>
        <v>0</v>
      </c>
      <c r="DW1713" s="366">
        <v>0</v>
      </c>
      <c r="DX1713" s="366">
        <v>0</v>
      </c>
      <c r="DY1713" s="366">
        <v>0</v>
      </c>
      <c r="DZ1713" s="366">
        <v>0</v>
      </c>
      <c r="EA1713" s="366">
        <v>0</v>
      </c>
      <c r="EB1713" s="366">
        <v>0</v>
      </c>
      <c r="EC1713" s="366">
        <v>0</v>
      </c>
      <c r="ED1713" s="366">
        <v>0</v>
      </c>
      <c r="EE1713" s="366">
        <v>0</v>
      </c>
      <c r="EF1713" s="366">
        <v>0</v>
      </c>
      <c r="EG1713" s="366">
        <v>0</v>
      </c>
      <c r="EH1713" s="366">
        <v>0</v>
      </c>
      <c r="EI1713" s="411">
        <f t="shared" si="519"/>
        <v>0</v>
      </c>
      <c r="EK1713" s="411">
        <f t="shared" si="520"/>
        <v>4</v>
      </c>
      <c r="EL1713" s="7">
        <f t="shared" si="521"/>
        <v>-4</v>
      </c>
    </row>
    <row r="1714" spans="1:142">
      <c r="A1714" s="365" t="str">
        <f t="shared" si="506"/>
        <v xml:space="preserve"> 358</v>
      </c>
      <c r="B1714" s="366" t="s">
        <v>1011</v>
      </c>
      <c r="C1714" s="366" t="s">
        <v>1211</v>
      </c>
      <c r="D1714" s="366">
        <v>0</v>
      </c>
      <c r="E1714" s="366">
        <v>0</v>
      </c>
      <c r="F1714" s="366">
        <v>0</v>
      </c>
      <c r="G1714" s="366">
        <v>0</v>
      </c>
      <c r="H1714" s="366">
        <v>1</v>
      </c>
      <c r="I1714" s="366">
        <v>0</v>
      </c>
      <c r="J1714" s="366">
        <v>0</v>
      </c>
      <c r="K1714" s="366">
        <v>0</v>
      </c>
      <c r="L1714" s="366">
        <v>0</v>
      </c>
      <c r="M1714" s="366">
        <v>0</v>
      </c>
      <c r="N1714" s="366">
        <v>0</v>
      </c>
      <c r="O1714" s="366">
        <v>0</v>
      </c>
      <c r="P1714" s="411">
        <f t="shared" si="507"/>
        <v>1</v>
      </c>
      <c r="Q1714" s="411">
        <f t="shared" si="522"/>
        <v>1</v>
      </c>
      <c r="R1714" s="411">
        <f t="shared" si="523"/>
        <v>0</v>
      </c>
      <c r="S1714" s="411">
        <f t="shared" si="524"/>
        <v>0</v>
      </c>
      <c r="T1714" s="366">
        <v>0</v>
      </c>
      <c r="U1714" s="366">
        <v>0</v>
      </c>
      <c r="V1714" s="366">
        <v>0</v>
      </c>
      <c r="W1714" s="366">
        <v>0</v>
      </c>
      <c r="X1714" s="366">
        <v>0</v>
      </c>
      <c r="Y1714" s="366">
        <v>0</v>
      </c>
      <c r="Z1714" s="366">
        <v>0</v>
      </c>
      <c r="AA1714" s="366">
        <v>0</v>
      </c>
      <c r="AB1714" s="366">
        <v>0</v>
      </c>
      <c r="AC1714" s="366">
        <v>0</v>
      </c>
      <c r="AD1714" s="366">
        <v>0</v>
      </c>
      <c r="AE1714" s="366">
        <v>0</v>
      </c>
      <c r="AF1714" s="411">
        <f t="shared" si="508"/>
        <v>0</v>
      </c>
      <c r="AG1714" s="366">
        <v>0</v>
      </c>
      <c r="AH1714" s="366">
        <v>0</v>
      </c>
      <c r="AI1714" s="366">
        <v>0</v>
      </c>
      <c r="AJ1714" s="366">
        <v>0</v>
      </c>
      <c r="AK1714" s="366">
        <v>0</v>
      </c>
      <c r="AL1714" s="366">
        <v>0</v>
      </c>
      <c r="AM1714" s="366">
        <v>0</v>
      </c>
      <c r="AN1714" s="366">
        <v>0</v>
      </c>
      <c r="AO1714" s="366">
        <v>0</v>
      </c>
      <c r="AP1714" s="366">
        <v>0</v>
      </c>
      <c r="AQ1714" s="366">
        <v>0</v>
      </c>
      <c r="AR1714" s="366">
        <v>0</v>
      </c>
      <c r="AS1714" s="411">
        <f t="shared" si="509"/>
        <v>0</v>
      </c>
      <c r="AT1714" s="411">
        <f t="shared" si="510"/>
        <v>0</v>
      </c>
      <c r="AU1714" s="411">
        <f t="shared" si="511"/>
        <v>0</v>
      </c>
      <c r="AV1714" s="411">
        <f t="shared" si="512"/>
        <v>0</v>
      </c>
      <c r="AW1714" s="366">
        <v>0</v>
      </c>
      <c r="AX1714" s="366">
        <v>0</v>
      </c>
      <c r="AY1714" s="366">
        <v>0</v>
      </c>
      <c r="AZ1714" s="366">
        <v>0</v>
      </c>
      <c r="BA1714" s="366">
        <v>0</v>
      </c>
      <c r="BB1714" s="366">
        <v>0</v>
      </c>
      <c r="BC1714" s="366">
        <v>0</v>
      </c>
      <c r="BD1714" s="366">
        <v>0</v>
      </c>
      <c r="BE1714" s="366">
        <v>0</v>
      </c>
      <c r="BF1714" s="366">
        <v>0</v>
      </c>
      <c r="BG1714" s="366">
        <v>0</v>
      </c>
      <c r="BH1714" s="366">
        <v>0</v>
      </c>
      <c r="BI1714" s="411">
        <f t="shared" si="513"/>
        <v>0</v>
      </c>
      <c r="BJ1714" s="366">
        <v>0</v>
      </c>
      <c r="BK1714" s="366">
        <v>0</v>
      </c>
      <c r="BL1714" s="366">
        <v>0</v>
      </c>
      <c r="BM1714" s="366">
        <v>0</v>
      </c>
      <c r="BN1714" s="366">
        <v>0</v>
      </c>
      <c r="BO1714" s="366">
        <v>0</v>
      </c>
      <c r="BP1714" s="366">
        <v>0</v>
      </c>
      <c r="BQ1714" s="366">
        <v>0</v>
      </c>
      <c r="BR1714" s="366">
        <v>0</v>
      </c>
      <c r="BS1714" s="366">
        <v>0</v>
      </c>
      <c r="BT1714" s="366">
        <v>0</v>
      </c>
      <c r="BU1714" s="366">
        <v>0</v>
      </c>
      <c r="BV1714" s="411">
        <f t="shared" si="514"/>
        <v>0</v>
      </c>
      <c r="BW1714" s="366">
        <v>0</v>
      </c>
      <c r="BX1714" s="366">
        <v>0</v>
      </c>
      <c r="BY1714" s="366">
        <v>0</v>
      </c>
      <c r="BZ1714" s="366">
        <v>0</v>
      </c>
      <c r="CA1714" s="366">
        <v>0</v>
      </c>
      <c r="CB1714" s="366">
        <v>0</v>
      </c>
      <c r="CC1714" s="366">
        <v>0</v>
      </c>
      <c r="CD1714" s="366">
        <v>0</v>
      </c>
      <c r="CE1714" s="366">
        <v>0</v>
      </c>
      <c r="CF1714" s="366">
        <v>0</v>
      </c>
      <c r="CG1714" s="366">
        <v>0</v>
      </c>
      <c r="CH1714" s="366">
        <v>0</v>
      </c>
      <c r="CI1714" s="411">
        <f t="shared" si="515"/>
        <v>0</v>
      </c>
      <c r="CJ1714" s="366">
        <v>0</v>
      </c>
      <c r="CK1714" s="366">
        <v>0</v>
      </c>
      <c r="CL1714" s="366">
        <v>0</v>
      </c>
      <c r="CM1714" s="366">
        <v>0</v>
      </c>
      <c r="CN1714" s="366">
        <v>0</v>
      </c>
      <c r="CO1714" s="366">
        <v>0</v>
      </c>
      <c r="CP1714" s="366">
        <v>0</v>
      </c>
      <c r="CQ1714" s="366">
        <v>0</v>
      </c>
      <c r="CR1714" s="366">
        <v>0</v>
      </c>
      <c r="CS1714" s="366">
        <v>0</v>
      </c>
      <c r="CT1714" s="366">
        <v>0</v>
      </c>
      <c r="CU1714" s="366">
        <v>0</v>
      </c>
      <c r="CV1714" s="411">
        <f t="shared" si="516"/>
        <v>0</v>
      </c>
      <c r="CW1714" s="366">
        <v>0</v>
      </c>
      <c r="CX1714" s="366">
        <v>0</v>
      </c>
      <c r="CY1714" s="366">
        <v>0</v>
      </c>
      <c r="CZ1714" s="366">
        <v>0</v>
      </c>
      <c r="DA1714" s="366">
        <v>0</v>
      </c>
      <c r="DB1714" s="366">
        <v>0</v>
      </c>
      <c r="DC1714" s="366">
        <v>0</v>
      </c>
      <c r="DD1714" s="366">
        <v>0</v>
      </c>
      <c r="DE1714" s="366">
        <v>0</v>
      </c>
      <c r="DF1714" s="366">
        <v>0</v>
      </c>
      <c r="DG1714" s="366">
        <v>0</v>
      </c>
      <c r="DH1714" s="366">
        <v>0</v>
      </c>
      <c r="DI1714" s="411">
        <f t="shared" si="517"/>
        <v>0</v>
      </c>
      <c r="DJ1714" s="366">
        <v>0</v>
      </c>
      <c r="DK1714" s="366">
        <v>0</v>
      </c>
      <c r="DL1714" s="366">
        <v>0</v>
      </c>
      <c r="DM1714" s="366">
        <v>0</v>
      </c>
      <c r="DN1714" s="366">
        <v>0</v>
      </c>
      <c r="DO1714" s="366">
        <v>0</v>
      </c>
      <c r="DP1714" s="366">
        <v>0</v>
      </c>
      <c r="DQ1714" s="366">
        <v>0</v>
      </c>
      <c r="DR1714" s="366">
        <v>0</v>
      </c>
      <c r="DS1714" s="366">
        <v>0</v>
      </c>
      <c r="DT1714" s="366">
        <v>0</v>
      </c>
      <c r="DU1714" s="366">
        <v>0</v>
      </c>
      <c r="DV1714" s="411">
        <f t="shared" si="518"/>
        <v>0</v>
      </c>
      <c r="DW1714" s="366">
        <v>0</v>
      </c>
      <c r="DX1714" s="366">
        <v>0</v>
      </c>
      <c r="DY1714" s="366">
        <v>0</v>
      </c>
      <c r="DZ1714" s="366">
        <v>0</v>
      </c>
      <c r="EA1714" s="366">
        <v>0</v>
      </c>
      <c r="EB1714" s="366">
        <v>0</v>
      </c>
      <c r="EC1714" s="366">
        <v>0</v>
      </c>
      <c r="ED1714" s="366">
        <v>0</v>
      </c>
      <c r="EE1714" s="366">
        <v>0</v>
      </c>
      <c r="EF1714" s="366">
        <v>0</v>
      </c>
      <c r="EG1714" s="366">
        <v>0</v>
      </c>
      <c r="EH1714" s="366">
        <v>0</v>
      </c>
      <c r="EI1714" s="411">
        <f t="shared" si="519"/>
        <v>0</v>
      </c>
      <c r="EK1714" s="411">
        <f t="shared" si="520"/>
        <v>1</v>
      </c>
      <c r="EL1714" s="7">
        <f t="shared" si="521"/>
        <v>-1</v>
      </c>
    </row>
    <row r="1715" spans="1:142">
      <c r="A1715" s="365" t="str">
        <f t="shared" si="506"/>
        <v xml:space="preserve"> 358</v>
      </c>
      <c r="B1715" s="366" t="s">
        <v>1011</v>
      </c>
      <c r="C1715" s="366" t="s">
        <v>1212</v>
      </c>
      <c r="D1715" s="366">
        <v>0</v>
      </c>
      <c r="E1715" s="366">
        <v>0</v>
      </c>
      <c r="F1715" s="366">
        <v>0</v>
      </c>
      <c r="G1715" s="366">
        <v>0</v>
      </c>
      <c r="H1715" s="366">
        <v>1</v>
      </c>
      <c r="I1715" s="366">
        <v>0</v>
      </c>
      <c r="J1715" s="366">
        <v>0</v>
      </c>
      <c r="K1715" s="366">
        <v>0</v>
      </c>
      <c r="L1715" s="366">
        <v>0</v>
      </c>
      <c r="M1715" s="366">
        <v>0</v>
      </c>
      <c r="N1715" s="366">
        <v>0</v>
      </c>
      <c r="O1715" s="366">
        <v>0</v>
      </c>
      <c r="P1715" s="411">
        <f t="shared" si="507"/>
        <v>1</v>
      </c>
      <c r="Q1715" s="411">
        <f t="shared" si="522"/>
        <v>1</v>
      </c>
      <c r="R1715" s="411">
        <f t="shared" si="523"/>
        <v>0</v>
      </c>
      <c r="S1715" s="411">
        <f t="shared" si="524"/>
        <v>0</v>
      </c>
      <c r="T1715" s="366">
        <v>0</v>
      </c>
      <c r="U1715" s="366">
        <v>0</v>
      </c>
      <c r="V1715" s="366">
        <v>0</v>
      </c>
      <c r="W1715" s="366">
        <v>0</v>
      </c>
      <c r="X1715" s="366">
        <v>0</v>
      </c>
      <c r="Y1715" s="366">
        <v>0</v>
      </c>
      <c r="Z1715" s="366">
        <v>0</v>
      </c>
      <c r="AA1715" s="366">
        <v>0</v>
      </c>
      <c r="AB1715" s="366">
        <v>0</v>
      </c>
      <c r="AC1715" s="366">
        <v>0</v>
      </c>
      <c r="AD1715" s="366">
        <v>0</v>
      </c>
      <c r="AE1715" s="366">
        <v>0</v>
      </c>
      <c r="AF1715" s="411">
        <f t="shared" si="508"/>
        <v>0</v>
      </c>
      <c r="AG1715" s="366">
        <v>0</v>
      </c>
      <c r="AH1715" s="366">
        <v>0</v>
      </c>
      <c r="AI1715" s="366">
        <v>0</v>
      </c>
      <c r="AJ1715" s="366">
        <v>0</v>
      </c>
      <c r="AK1715" s="366">
        <v>0</v>
      </c>
      <c r="AL1715" s="366">
        <v>0</v>
      </c>
      <c r="AM1715" s="366">
        <v>0</v>
      </c>
      <c r="AN1715" s="366">
        <v>0</v>
      </c>
      <c r="AO1715" s="366">
        <v>0</v>
      </c>
      <c r="AP1715" s="366">
        <v>0</v>
      </c>
      <c r="AQ1715" s="366">
        <v>0</v>
      </c>
      <c r="AR1715" s="366">
        <v>0</v>
      </c>
      <c r="AS1715" s="411">
        <f t="shared" si="509"/>
        <v>0</v>
      </c>
      <c r="AT1715" s="411">
        <f t="shared" si="510"/>
        <v>0</v>
      </c>
      <c r="AU1715" s="411">
        <f t="shared" si="511"/>
        <v>0</v>
      </c>
      <c r="AV1715" s="411">
        <f t="shared" si="512"/>
        <v>0</v>
      </c>
      <c r="AW1715" s="366">
        <v>0</v>
      </c>
      <c r="AX1715" s="366">
        <v>0</v>
      </c>
      <c r="AY1715" s="366">
        <v>0</v>
      </c>
      <c r="AZ1715" s="366">
        <v>0</v>
      </c>
      <c r="BA1715" s="366">
        <v>0</v>
      </c>
      <c r="BB1715" s="366">
        <v>0</v>
      </c>
      <c r="BC1715" s="366">
        <v>0</v>
      </c>
      <c r="BD1715" s="366">
        <v>0</v>
      </c>
      <c r="BE1715" s="366">
        <v>0</v>
      </c>
      <c r="BF1715" s="366">
        <v>0</v>
      </c>
      <c r="BG1715" s="366">
        <v>0</v>
      </c>
      <c r="BH1715" s="366">
        <v>0</v>
      </c>
      <c r="BI1715" s="411">
        <f t="shared" si="513"/>
        <v>0</v>
      </c>
      <c r="BJ1715" s="366">
        <v>0</v>
      </c>
      <c r="BK1715" s="366">
        <v>0</v>
      </c>
      <c r="BL1715" s="366">
        <v>0</v>
      </c>
      <c r="BM1715" s="366">
        <v>0</v>
      </c>
      <c r="BN1715" s="366">
        <v>0</v>
      </c>
      <c r="BO1715" s="366">
        <v>0</v>
      </c>
      <c r="BP1715" s="366">
        <v>0</v>
      </c>
      <c r="BQ1715" s="366">
        <v>0</v>
      </c>
      <c r="BR1715" s="366">
        <v>0</v>
      </c>
      <c r="BS1715" s="366">
        <v>0</v>
      </c>
      <c r="BT1715" s="366">
        <v>0</v>
      </c>
      <c r="BU1715" s="366">
        <v>0</v>
      </c>
      <c r="BV1715" s="411">
        <f t="shared" si="514"/>
        <v>0</v>
      </c>
      <c r="BW1715" s="366">
        <v>0</v>
      </c>
      <c r="BX1715" s="366">
        <v>0</v>
      </c>
      <c r="BY1715" s="366">
        <v>0</v>
      </c>
      <c r="BZ1715" s="366">
        <v>0</v>
      </c>
      <c r="CA1715" s="366">
        <v>0</v>
      </c>
      <c r="CB1715" s="366">
        <v>0</v>
      </c>
      <c r="CC1715" s="366">
        <v>0</v>
      </c>
      <c r="CD1715" s="366">
        <v>0</v>
      </c>
      <c r="CE1715" s="366">
        <v>0</v>
      </c>
      <c r="CF1715" s="366">
        <v>0</v>
      </c>
      <c r="CG1715" s="366">
        <v>0</v>
      </c>
      <c r="CH1715" s="366">
        <v>0</v>
      </c>
      <c r="CI1715" s="411">
        <f t="shared" si="515"/>
        <v>0</v>
      </c>
      <c r="CJ1715" s="366">
        <v>0</v>
      </c>
      <c r="CK1715" s="366">
        <v>0</v>
      </c>
      <c r="CL1715" s="366">
        <v>0</v>
      </c>
      <c r="CM1715" s="366">
        <v>0</v>
      </c>
      <c r="CN1715" s="366">
        <v>0</v>
      </c>
      <c r="CO1715" s="366">
        <v>0</v>
      </c>
      <c r="CP1715" s="366">
        <v>0</v>
      </c>
      <c r="CQ1715" s="366">
        <v>0</v>
      </c>
      <c r="CR1715" s="366">
        <v>0</v>
      </c>
      <c r="CS1715" s="366">
        <v>0</v>
      </c>
      <c r="CT1715" s="366">
        <v>0</v>
      </c>
      <c r="CU1715" s="366">
        <v>0</v>
      </c>
      <c r="CV1715" s="411">
        <f t="shared" si="516"/>
        <v>0</v>
      </c>
      <c r="CW1715" s="366">
        <v>0</v>
      </c>
      <c r="CX1715" s="366">
        <v>0</v>
      </c>
      <c r="CY1715" s="366">
        <v>0</v>
      </c>
      <c r="CZ1715" s="366">
        <v>0</v>
      </c>
      <c r="DA1715" s="366">
        <v>0</v>
      </c>
      <c r="DB1715" s="366">
        <v>0</v>
      </c>
      <c r="DC1715" s="366">
        <v>0</v>
      </c>
      <c r="DD1715" s="366">
        <v>0</v>
      </c>
      <c r="DE1715" s="366">
        <v>0</v>
      </c>
      <c r="DF1715" s="366">
        <v>0</v>
      </c>
      <c r="DG1715" s="366">
        <v>0</v>
      </c>
      <c r="DH1715" s="366">
        <v>0</v>
      </c>
      <c r="DI1715" s="411">
        <f t="shared" si="517"/>
        <v>0</v>
      </c>
      <c r="DJ1715" s="366">
        <v>0</v>
      </c>
      <c r="DK1715" s="366">
        <v>0</v>
      </c>
      <c r="DL1715" s="366">
        <v>0</v>
      </c>
      <c r="DM1715" s="366">
        <v>0</v>
      </c>
      <c r="DN1715" s="366">
        <v>0</v>
      </c>
      <c r="DO1715" s="366">
        <v>0</v>
      </c>
      <c r="DP1715" s="366">
        <v>0</v>
      </c>
      <c r="DQ1715" s="366">
        <v>0</v>
      </c>
      <c r="DR1715" s="366">
        <v>0</v>
      </c>
      <c r="DS1715" s="366">
        <v>0</v>
      </c>
      <c r="DT1715" s="366">
        <v>0</v>
      </c>
      <c r="DU1715" s="366">
        <v>0</v>
      </c>
      <c r="DV1715" s="411">
        <f t="shared" si="518"/>
        <v>0</v>
      </c>
      <c r="DW1715" s="366">
        <v>0</v>
      </c>
      <c r="DX1715" s="366">
        <v>0</v>
      </c>
      <c r="DY1715" s="366">
        <v>0</v>
      </c>
      <c r="DZ1715" s="366">
        <v>0</v>
      </c>
      <c r="EA1715" s="366">
        <v>0</v>
      </c>
      <c r="EB1715" s="366">
        <v>0</v>
      </c>
      <c r="EC1715" s="366">
        <v>0</v>
      </c>
      <c r="ED1715" s="366">
        <v>0</v>
      </c>
      <c r="EE1715" s="366">
        <v>0</v>
      </c>
      <c r="EF1715" s="366">
        <v>0</v>
      </c>
      <c r="EG1715" s="366">
        <v>0</v>
      </c>
      <c r="EH1715" s="366">
        <v>0</v>
      </c>
      <c r="EI1715" s="411">
        <f t="shared" si="519"/>
        <v>0</v>
      </c>
      <c r="EK1715" s="411">
        <f t="shared" si="520"/>
        <v>1</v>
      </c>
      <c r="EL1715" s="7">
        <f t="shared" si="521"/>
        <v>-1</v>
      </c>
    </row>
    <row r="1716" spans="1:142">
      <c r="A1716" s="365" t="str">
        <f t="shared" si="506"/>
        <v xml:space="preserve"> 358</v>
      </c>
      <c r="B1716" s="366" t="s">
        <v>1011</v>
      </c>
      <c r="C1716" s="366" t="s">
        <v>1213</v>
      </c>
      <c r="D1716" s="366">
        <v>0</v>
      </c>
      <c r="E1716" s="366">
        <v>0</v>
      </c>
      <c r="F1716" s="366">
        <v>0</v>
      </c>
      <c r="G1716" s="366">
        <v>0</v>
      </c>
      <c r="H1716" s="366">
        <v>1</v>
      </c>
      <c r="I1716" s="366">
        <v>0</v>
      </c>
      <c r="J1716" s="366">
        <v>0</v>
      </c>
      <c r="K1716" s="366">
        <v>0</v>
      </c>
      <c r="L1716" s="366">
        <v>0</v>
      </c>
      <c r="M1716" s="366">
        <v>0</v>
      </c>
      <c r="N1716" s="366">
        <v>0</v>
      </c>
      <c r="O1716" s="366">
        <v>0</v>
      </c>
      <c r="P1716" s="411">
        <f t="shared" si="507"/>
        <v>1</v>
      </c>
      <c r="Q1716" s="411">
        <f t="shared" si="522"/>
        <v>1</v>
      </c>
      <c r="R1716" s="411">
        <f t="shared" si="523"/>
        <v>0</v>
      </c>
      <c r="S1716" s="411">
        <f t="shared" si="524"/>
        <v>0</v>
      </c>
      <c r="T1716" s="366">
        <v>0</v>
      </c>
      <c r="U1716" s="366">
        <v>0</v>
      </c>
      <c r="V1716" s="366">
        <v>0</v>
      </c>
      <c r="W1716" s="366">
        <v>0</v>
      </c>
      <c r="X1716" s="366">
        <v>0</v>
      </c>
      <c r="Y1716" s="366">
        <v>0</v>
      </c>
      <c r="Z1716" s="366">
        <v>0</v>
      </c>
      <c r="AA1716" s="366">
        <v>0</v>
      </c>
      <c r="AB1716" s="366">
        <v>0</v>
      </c>
      <c r="AC1716" s="366">
        <v>0</v>
      </c>
      <c r="AD1716" s="366">
        <v>0</v>
      </c>
      <c r="AE1716" s="366">
        <v>0</v>
      </c>
      <c r="AF1716" s="411">
        <f t="shared" si="508"/>
        <v>0</v>
      </c>
      <c r="AG1716" s="366">
        <v>0</v>
      </c>
      <c r="AH1716" s="366">
        <v>0</v>
      </c>
      <c r="AI1716" s="366">
        <v>0</v>
      </c>
      <c r="AJ1716" s="366">
        <v>0</v>
      </c>
      <c r="AK1716" s="366">
        <v>0</v>
      </c>
      <c r="AL1716" s="366">
        <v>0</v>
      </c>
      <c r="AM1716" s="366">
        <v>0</v>
      </c>
      <c r="AN1716" s="366">
        <v>0</v>
      </c>
      <c r="AO1716" s="366">
        <v>0</v>
      </c>
      <c r="AP1716" s="366">
        <v>0</v>
      </c>
      <c r="AQ1716" s="366">
        <v>0</v>
      </c>
      <c r="AR1716" s="366">
        <v>0</v>
      </c>
      <c r="AS1716" s="411">
        <f t="shared" si="509"/>
        <v>0</v>
      </c>
      <c r="AT1716" s="411">
        <f t="shared" si="510"/>
        <v>0</v>
      </c>
      <c r="AU1716" s="411">
        <f t="shared" si="511"/>
        <v>0</v>
      </c>
      <c r="AV1716" s="411">
        <f t="shared" si="512"/>
        <v>0</v>
      </c>
      <c r="AW1716" s="366">
        <v>0</v>
      </c>
      <c r="AX1716" s="366">
        <v>0</v>
      </c>
      <c r="AY1716" s="366">
        <v>0</v>
      </c>
      <c r="AZ1716" s="366">
        <v>0</v>
      </c>
      <c r="BA1716" s="366">
        <v>0</v>
      </c>
      <c r="BB1716" s="366">
        <v>0</v>
      </c>
      <c r="BC1716" s="366">
        <v>0</v>
      </c>
      <c r="BD1716" s="366">
        <v>0</v>
      </c>
      <c r="BE1716" s="366">
        <v>0</v>
      </c>
      <c r="BF1716" s="366">
        <v>0</v>
      </c>
      <c r="BG1716" s="366">
        <v>0</v>
      </c>
      <c r="BH1716" s="366">
        <v>0</v>
      </c>
      <c r="BI1716" s="411">
        <f t="shared" si="513"/>
        <v>0</v>
      </c>
      <c r="BJ1716" s="366">
        <v>0</v>
      </c>
      <c r="BK1716" s="366">
        <v>0</v>
      </c>
      <c r="BL1716" s="366">
        <v>0</v>
      </c>
      <c r="BM1716" s="366">
        <v>0</v>
      </c>
      <c r="BN1716" s="366">
        <v>0</v>
      </c>
      <c r="BO1716" s="366">
        <v>0</v>
      </c>
      <c r="BP1716" s="366">
        <v>0</v>
      </c>
      <c r="BQ1716" s="366">
        <v>0</v>
      </c>
      <c r="BR1716" s="366">
        <v>0</v>
      </c>
      <c r="BS1716" s="366">
        <v>0</v>
      </c>
      <c r="BT1716" s="366">
        <v>0</v>
      </c>
      <c r="BU1716" s="366">
        <v>0</v>
      </c>
      <c r="BV1716" s="411">
        <f t="shared" si="514"/>
        <v>0</v>
      </c>
      <c r="BW1716" s="366">
        <v>0</v>
      </c>
      <c r="BX1716" s="366">
        <v>0</v>
      </c>
      <c r="BY1716" s="366">
        <v>0</v>
      </c>
      <c r="BZ1716" s="366">
        <v>0</v>
      </c>
      <c r="CA1716" s="366">
        <v>0</v>
      </c>
      <c r="CB1716" s="366">
        <v>0</v>
      </c>
      <c r="CC1716" s="366">
        <v>0</v>
      </c>
      <c r="CD1716" s="366">
        <v>0</v>
      </c>
      <c r="CE1716" s="366">
        <v>0</v>
      </c>
      <c r="CF1716" s="366">
        <v>0</v>
      </c>
      <c r="CG1716" s="366">
        <v>0</v>
      </c>
      <c r="CH1716" s="366">
        <v>0</v>
      </c>
      <c r="CI1716" s="411">
        <f t="shared" si="515"/>
        <v>0</v>
      </c>
      <c r="CJ1716" s="366">
        <v>0</v>
      </c>
      <c r="CK1716" s="366">
        <v>0</v>
      </c>
      <c r="CL1716" s="366">
        <v>0</v>
      </c>
      <c r="CM1716" s="366">
        <v>0</v>
      </c>
      <c r="CN1716" s="366">
        <v>0</v>
      </c>
      <c r="CO1716" s="366">
        <v>0</v>
      </c>
      <c r="CP1716" s="366">
        <v>0</v>
      </c>
      <c r="CQ1716" s="366">
        <v>0</v>
      </c>
      <c r="CR1716" s="366">
        <v>0</v>
      </c>
      <c r="CS1716" s="366">
        <v>0</v>
      </c>
      <c r="CT1716" s="366">
        <v>0</v>
      </c>
      <c r="CU1716" s="366">
        <v>0</v>
      </c>
      <c r="CV1716" s="411">
        <f t="shared" si="516"/>
        <v>0</v>
      </c>
      <c r="CW1716" s="366">
        <v>0</v>
      </c>
      <c r="CX1716" s="366">
        <v>0</v>
      </c>
      <c r="CY1716" s="366">
        <v>0</v>
      </c>
      <c r="CZ1716" s="366">
        <v>0</v>
      </c>
      <c r="DA1716" s="366">
        <v>0</v>
      </c>
      <c r="DB1716" s="366">
        <v>0</v>
      </c>
      <c r="DC1716" s="366">
        <v>0</v>
      </c>
      <c r="DD1716" s="366">
        <v>0</v>
      </c>
      <c r="DE1716" s="366">
        <v>0</v>
      </c>
      <c r="DF1716" s="366">
        <v>0</v>
      </c>
      <c r="DG1716" s="366">
        <v>0</v>
      </c>
      <c r="DH1716" s="366">
        <v>0</v>
      </c>
      <c r="DI1716" s="411">
        <f t="shared" si="517"/>
        <v>0</v>
      </c>
      <c r="DJ1716" s="366">
        <v>0</v>
      </c>
      <c r="DK1716" s="366">
        <v>0</v>
      </c>
      <c r="DL1716" s="366">
        <v>0</v>
      </c>
      <c r="DM1716" s="366">
        <v>0</v>
      </c>
      <c r="DN1716" s="366">
        <v>0</v>
      </c>
      <c r="DO1716" s="366">
        <v>0</v>
      </c>
      <c r="DP1716" s="366">
        <v>0</v>
      </c>
      <c r="DQ1716" s="366">
        <v>0</v>
      </c>
      <c r="DR1716" s="366">
        <v>0</v>
      </c>
      <c r="DS1716" s="366">
        <v>0</v>
      </c>
      <c r="DT1716" s="366">
        <v>0</v>
      </c>
      <c r="DU1716" s="366">
        <v>0</v>
      </c>
      <c r="DV1716" s="411">
        <f t="shared" si="518"/>
        <v>0</v>
      </c>
      <c r="DW1716" s="366">
        <v>0</v>
      </c>
      <c r="DX1716" s="366">
        <v>0</v>
      </c>
      <c r="DY1716" s="366">
        <v>0</v>
      </c>
      <c r="DZ1716" s="366">
        <v>0</v>
      </c>
      <c r="EA1716" s="366">
        <v>0</v>
      </c>
      <c r="EB1716" s="366">
        <v>0</v>
      </c>
      <c r="EC1716" s="366">
        <v>0</v>
      </c>
      <c r="ED1716" s="366">
        <v>0</v>
      </c>
      <c r="EE1716" s="366">
        <v>0</v>
      </c>
      <c r="EF1716" s="366">
        <v>0</v>
      </c>
      <c r="EG1716" s="366">
        <v>0</v>
      </c>
      <c r="EH1716" s="366">
        <v>0</v>
      </c>
      <c r="EI1716" s="411">
        <f t="shared" si="519"/>
        <v>0</v>
      </c>
      <c r="EK1716" s="411">
        <f t="shared" si="520"/>
        <v>1</v>
      </c>
      <c r="EL1716" s="7">
        <f t="shared" si="521"/>
        <v>-1</v>
      </c>
    </row>
    <row r="1717" spans="1:142">
      <c r="A1717" s="365" t="str">
        <f t="shared" si="506"/>
        <v xml:space="preserve"> 358</v>
      </c>
      <c r="B1717" s="366" t="s">
        <v>1011</v>
      </c>
      <c r="C1717" s="366" t="s">
        <v>1187</v>
      </c>
      <c r="D1717" s="366">
        <v>29</v>
      </c>
      <c r="E1717" s="366">
        <v>30</v>
      </c>
      <c r="F1717" s="366">
        <v>30</v>
      </c>
      <c r="G1717" s="366">
        <v>30</v>
      </c>
      <c r="H1717" s="366">
        <v>29</v>
      </c>
      <c r="I1717" s="366">
        <v>30</v>
      </c>
      <c r="J1717" s="366">
        <v>28</v>
      </c>
      <c r="K1717" s="366">
        <v>30</v>
      </c>
      <c r="L1717" s="366">
        <v>30</v>
      </c>
      <c r="M1717" s="366">
        <v>29</v>
      </c>
      <c r="N1717" s="366">
        <v>30</v>
      </c>
      <c r="O1717" s="366">
        <v>30</v>
      </c>
      <c r="P1717" s="411">
        <f t="shared" si="507"/>
        <v>355</v>
      </c>
      <c r="Q1717" s="411">
        <f t="shared" si="522"/>
        <v>205.09677419354838</v>
      </c>
      <c r="R1717" s="411">
        <f t="shared" si="523"/>
        <v>52.627363737486093</v>
      </c>
      <c r="S1717" s="411">
        <f t="shared" si="524"/>
        <v>97.275862068965523</v>
      </c>
      <c r="T1717" s="366">
        <v>0</v>
      </c>
      <c r="U1717" s="366">
        <v>0</v>
      </c>
      <c r="V1717" s="366">
        <v>0</v>
      </c>
      <c r="W1717" s="366">
        <v>0</v>
      </c>
      <c r="X1717" s="366">
        <v>0</v>
      </c>
      <c r="Y1717" s="366">
        <v>0</v>
      </c>
      <c r="Z1717" s="366">
        <v>0</v>
      </c>
      <c r="AA1717" s="366">
        <v>0</v>
      </c>
      <c r="AB1717" s="366">
        <v>0</v>
      </c>
      <c r="AC1717" s="366">
        <v>0</v>
      </c>
      <c r="AD1717" s="366">
        <v>0</v>
      </c>
      <c r="AE1717" s="366">
        <v>0</v>
      </c>
      <c r="AF1717" s="411">
        <f t="shared" si="508"/>
        <v>0</v>
      </c>
      <c r="AG1717" s="366">
        <v>0</v>
      </c>
      <c r="AH1717" s="366">
        <v>0</v>
      </c>
      <c r="AI1717" s="366">
        <v>0</v>
      </c>
      <c r="AJ1717" s="366">
        <v>0</v>
      </c>
      <c r="AK1717" s="366">
        <v>0</v>
      </c>
      <c r="AL1717" s="366">
        <v>0</v>
      </c>
      <c r="AM1717" s="366">
        <v>0</v>
      </c>
      <c r="AN1717" s="366">
        <v>0</v>
      </c>
      <c r="AO1717" s="366">
        <v>0</v>
      </c>
      <c r="AP1717" s="366">
        <v>0</v>
      </c>
      <c r="AQ1717" s="366">
        <v>0</v>
      </c>
      <c r="AR1717" s="366">
        <v>0</v>
      </c>
      <c r="AS1717" s="411">
        <f t="shared" si="509"/>
        <v>0</v>
      </c>
      <c r="AT1717" s="411">
        <f t="shared" si="510"/>
        <v>0</v>
      </c>
      <c r="AU1717" s="411">
        <f t="shared" si="511"/>
        <v>0</v>
      </c>
      <c r="AV1717" s="411">
        <f t="shared" si="512"/>
        <v>0</v>
      </c>
      <c r="AW1717" s="366">
        <v>0</v>
      </c>
      <c r="AX1717" s="366">
        <v>0</v>
      </c>
      <c r="AY1717" s="366">
        <v>0</v>
      </c>
      <c r="AZ1717" s="366">
        <v>0</v>
      </c>
      <c r="BA1717" s="366">
        <v>0</v>
      </c>
      <c r="BB1717" s="366">
        <v>0</v>
      </c>
      <c r="BC1717" s="366">
        <v>0</v>
      </c>
      <c r="BD1717" s="366">
        <v>0</v>
      </c>
      <c r="BE1717" s="366">
        <v>0</v>
      </c>
      <c r="BF1717" s="366">
        <v>0</v>
      </c>
      <c r="BG1717" s="366">
        <v>0</v>
      </c>
      <c r="BH1717" s="366">
        <v>0</v>
      </c>
      <c r="BI1717" s="411">
        <f t="shared" si="513"/>
        <v>0</v>
      </c>
      <c r="BJ1717" s="366">
        <v>0</v>
      </c>
      <c r="BK1717" s="366">
        <v>0</v>
      </c>
      <c r="BL1717" s="366">
        <v>0</v>
      </c>
      <c r="BM1717" s="366">
        <v>0</v>
      </c>
      <c r="BN1717" s="366">
        <v>0</v>
      </c>
      <c r="BO1717" s="366">
        <v>0</v>
      </c>
      <c r="BP1717" s="366">
        <v>0</v>
      </c>
      <c r="BQ1717" s="366">
        <v>0</v>
      </c>
      <c r="BR1717" s="366">
        <v>0</v>
      </c>
      <c r="BS1717" s="366">
        <v>0</v>
      </c>
      <c r="BT1717" s="366">
        <v>0</v>
      </c>
      <c r="BU1717" s="366">
        <v>0</v>
      </c>
      <c r="BV1717" s="411">
        <f t="shared" si="514"/>
        <v>0</v>
      </c>
      <c r="BW1717" s="366">
        <v>0</v>
      </c>
      <c r="BX1717" s="366">
        <v>0</v>
      </c>
      <c r="BY1717" s="366">
        <v>0</v>
      </c>
      <c r="BZ1717" s="366">
        <v>0</v>
      </c>
      <c r="CA1717" s="366">
        <v>0</v>
      </c>
      <c r="CB1717" s="366">
        <v>0</v>
      </c>
      <c r="CC1717" s="366">
        <v>0</v>
      </c>
      <c r="CD1717" s="366">
        <v>0</v>
      </c>
      <c r="CE1717" s="366">
        <v>0</v>
      </c>
      <c r="CF1717" s="366">
        <v>0</v>
      </c>
      <c r="CG1717" s="366">
        <v>0</v>
      </c>
      <c r="CH1717" s="366">
        <v>0</v>
      </c>
      <c r="CI1717" s="411">
        <f t="shared" si="515"/>
        <v>0</v>
      </c>
      <c r="CJ1717" s="366">
        <v>0</v>
      </c>
      <c r="CK1717" s="366">
        <v>0</v>
      </c>
      <c r="CL1717" s="366">
        <v>0</v>
      </c>
      <c r="CM1717" s="366">
        <v>0</v>
      </c>
      <c r="CN1717" s="366">
        <v>0</v>
      </c>
      <c r="CO1717" s="366">
        <v>0</v>
      </c>
      <c r="CP1717" s="366">
        <v>0</v>
      </c>
      <c r="CQ1717" s="366">
        <v>0</v>
      </c>
      <c r="CR1717" s="366">
        <v>0</v>
      </c>
      <c r="CS1717" s="366">
        <v>0</v>
      </c>
      <c r="CT1717" s="366">
        <v>0</v>
      </c>
      <c r="CU1717" s="366">
        <v>0</v>
      </c>
      <c r="CV1717" s="411">
        <f t="shared" si="516"/>
        <v>0</v>
      </c>
      <c r="CW1717" s="366">
        <v>0</v>
      </c>
      <c r="CX1717" s="366">
        <v>0</v>
      </c>
      <c r="CY1717" s="366">
        <v>0</v>
      </c>
      <c r="CZ1717" s="366">
        <v>0</v>
      </c>
      <c r="DA1717" s="366">
        <v>0</v>
      </c>
      <c r="DB1717" s="366">
        <v>0</v>
      </c>
      <c r="DC1717" s="366">
        <v>0</v>
      </c>
      <c r="DD1717" s="366">
        <v>0</v>
      </c>
      <c r="DE1717" s="366">
        <v>0</v>
      </c>
      <c r="DF1717" s="366">
        <v>0</v>
      </c>
      <c r="DG1717" s="366">
        <v>0</v>
      </c>
      <c r="DH1717" s="366">
        <v>0</v>
      </c>
      <c r="DI1717" s="411">
        <f t="shared" si="517"/>
        <v>0</v>
      </c>
      <c r="DJ1717" s="366">
        <v>0</v>
      </c>
      <c r="DK1717" s="366">
        <v>0</v>
      </c>
      <c r="DL1717" s="366">
        <v>0</v>
      </c>
      <c r="DM1717" s="366">
        <v>0</v>
      </c>
      <c r="DN1717" s="366">
        <v>0</v>
      </c>
      <c r="DO1717" s="366">
        <v>0</v>
      </c>
      <c r="DP1717" s="366">
        <v>0</v>
      </c>
      <c r="DQ1717" s="366">
        <v>0</v>
      </c>
      <c r="DR1717" s="366">
        <v>0</v>
      </c>
      <c r="DS1717" s="366">
        <v>0</v>
      </c>
      <c r="DT1717" s="366">
        <v>0</v>
      </c>
      <c r="DU1717" s="366">
        <v>0</v>
      </c>
      <c r="DV1717" s="411">
        <f t="shared" si="518"/>
        <v>0</v>
      </c>
      <c r="DW1717" s="366">
        <v>0</v>
      </c>
      <c r="DX1717" s="366">
        <v>0</v>
      </c>
      <c r="DY1717" s="366">
        <v>0</v>
      </c>
      <c r="DZ1717" s="366">
        <v>0</v>
      </c>
      <c r="EA1717" s="366">
        <v>0</v>
      </c>
      <c r="EB1717" s="366">
        <v>0</v>
      </c>
      <c r="EC1717" s="366">
        <v>0</v>
      </c>
      <c r="ED1717" s="366">
        <v>0</v>
      </c>
      <c r="EE1717" s="366">
        <v>0</v>
      </c>
      <c r="EF1717" s="366">
        <v>0</v>
      </c>
      <c r="EG1717" s="366">
        <v>0</v>
      </c>
      <c r="EH1717" s="366">
        <v>0</v>
      </c>
      <c r="EI1717" s="411">
        <f t="shared" si="519"/>
        <v>0</v>
      </c>
      <c r="EK1717" s="411">
        <f t="shared" si="520"/>
        <v>355</v>
      </c>
      <c r="EL1717" s="7">
        <f t="shared" si="521"/>
        <v>-355</v>
      </c>
    </row>
    <row r="1718" spans="1:142">
      <c r="A1718" s="365" t="str">
        <f t="shared" si="506"/>
        <v xml:space="preserve"> 358</v>
      </c>
      <c r="B1718" s="366" t="s">
        <v>1011</v>
      </c>
      <c r="C1718" s="366" t="s">
        <v>1210</v>
      </c>
      <c r="D1718" s="366">
        <v>1</v>
      </c>
      <c r="E1718" s="366">
        <v>1</v>
      </c>
      <c r="F1718" s="366">
        <v>1</v>
      </c>
      <c r="G1718" s="366">
        <v>1</v>
      </c>
      <c r="H1718" s="366">
        <v>1</v>
      </c>
      <c r="I1718" s="366">
        <v>1</v>
      </c>
      <c r="J1718" s="366">
        <v>1</v>
      </c>
      <c r="K1718" s="366">
        <v>1</v>
      </c>
      <c r="L1718" s="366">
        <v>1</v>
      </c>
      <c r="M1718" s="366">
        <v>1</v>
      </c>
      <c r="N1718" s="366">
        <v>1</v>
      </c>
      <c r="O1718" s="366">
        <v>1</v>
      </c>
      <c r="P1718" s="411">
        <f t="shared" si="507"/>
        <v>12</v>
      </c>
      <c r="Q1718" s="411">
        <f t="shared" si="522"/>
        <v>6.967741935483871</v>
      </c>
      <c r="R1718" s="411">
        <f t="shared" si="523"/>
        <v>1.7563959955506117</v>
      </c>
      <c r="S1718" s="411">
        <f t="shared" si="524"/>
        <v>3.2758620689655173</v>
      </c>
      <c r="T1718" s="366">
        <v>0</v>
      </c>
      <c r="U1718" s="366">
        <v>0</v>
      </c>
      <c r="V1718" s="366">
        <v>0</v>
      </c>
      <c r="W1718" s="366">
        <v>0</v>
      </c>
      <c r="X1718" s="366">
        <v>0</v>
      </c>
      <c r="Y1718" s="366">
        <v>0</v>
      </c>
      <c r="Z1718" s="366">
        <v>0</v>
      </c>
      <c r="AA1718" s="366">
        <v>0</v>
      </c>
      <c r="AB1718" s="366">
        <v>0</v>
      </c>
      <c r="AC1718" s="366">
        <v>0</v>
      </c>
      <c r="AD1718" s="366">
        <v>0</v>
      </c>
      <c r="AE1718" s="366">
        <v>0</v>
      </c>
      <c r="AF1718" s="411">
        <f t="shared" si="508"/>
        <v>0</v>
      </c>
      <c r="AG1718" s="366">
        <v>0</v>
      </c>
      <c r="AH1718" s="366">
        <v>0</v>
      </c>
      <c r="AI1718" s="366">
        <v>0</v>
      </c>
      <c r="AJ1718" s="366">
        <v>0</v>
      </c>
      <c r="AK1718" s="366">
        <v>0</v>
      </c>
      <c r="AL1718" s="366">
        <v>0</v>
      </c>
      <c r="AM1718" s="366">
        <v>0</v>
      </c>
      <c r="AN1718" s="366">
        <v>0</v>
      </c>
      <c r="AO1718" s="366">
        <v>0</v>
      </c>
      <c r="AP1718" s="366">
        <v>0</v>
      </c>
      <c r="AQ1718" s="366">
        <v>0</v>
      </c>
      <c r="AR1718" s="366">
        <v>0</v>
      </c>
      <c r="AS1718" s="411">
        <f t="shared" si="509"/>
        <v>0</v>
      </c>
      <c r="AT1718" s="411">
        <f t="shared" si="510"/>
        <v>0</v>
      </c>
      <c r="AU1718" s="411">
        <f t="shared" si="511"/>
        <v>0</v>
      </c>
      <c r="AV1718" s="411">
        <f t="shared" si="512"/>
        <v>0</v>
      </c>
      <c r="AW1718" s="366">
        <v>0</v>
      </c>
      <c r="AX1718" s="366">
        <v>0</v>
      </c>
      <c r="AY1718" s="366">
        <v>0</v>
      </c>
      <c r="AZ1718" s="366">
        <v>0</v>
      </c>
      <c r="BA1718" s="366">
        <v>0</v>
      </c>
      <c r="BB1718" s="366">
        <v>0</v>
      </c>
      <c r="BC1718" s="366">
        <v>0</v>
      </c>
      <c r="BD1718" s="366">
        <v>0</v>
      </c>
      <c r="BE1718" s="366">
        <v>0</v>
      </c>
      <c r="BF1718" s="366">
        <v>0</v>
      </c>
      <c r="BG1718" s="366">
        <v>0</v>
      </c>
      <c r="BH1718" s="366">
        <v>0</v>
      </c>
      <c r="BI1718" s="411">
        <f t="shared" si="513"/>
        <v>0</v>
      </c>
      <c r="BJ1718" s="366">
        <v>0</v>
      </c>
      <c r="BK1718" s="366">
        <v>0</v>
      </c>
      <c r="BL1718" s="366">
        <v>0</v>
      </c>
      <c r="BM1718" s="366">
        <v>0</v>
      </c>
      <c r="BN1718" s="366">
        <v>0</v>
      </c>
      <c r="BO1718" s="366">
        <v>0</v>
      </c>
      <c r="BP1718" s="366">
        <v>0</v>
      </c>
      <c r="BQ1718" s="366">
        <v>0</v>
      </c>
      <c r="BR1718" s="366">
        <v>0</v>
      </c>
      <c r="BS1718" s="366">
        <v>0</v>
      </c>
      <c r="BT1718" s="366">
        <v>0</v>
      </c>
      <c r="BU1718" s="366">
        <v>0</v>
      </c>
      <c r="BV1718" s="411">
        <f t="shared" si="514"/>
        <v>0</v>
      </c>
      <c r="BW1718" s="366">
        <v>0</v>
      </c>
      <c r="BX1718" s="366">
        <v>0</v>
      </c>
      <c r="BY1718" s="366">
        <v>0</v>
      </c>
      <c r="BZ1718" s="366">
        <v>0</v>
      </c>
      <c r="CA1718" s="366">
        <v>0</v>
      </c>
      <c r="CB1718" s="366">
        <v>0</v>
      </c>
      <c r="CC1718" s="366">
        <v>0</v>
      </c>
      <c r="CD1718" s="366">
        <v>0</v>
      </c>
      <c r="CE1718" s="366">
        <v>0</v>
      </c>
      <c r="CF1718" s="366">
        <v>0</v>
      </c>
      <c r="CG1718" s="366">
        <v>0</v>
      </c>
      <c r="CH1718" s="366">
        <v>0</v>
      </c>
      <c r="CI1718" s="411">
        <f t="shared" si="515"/>
        <v>0</v>
      </c>
      <c r="CJ1718" s="366">
        <v>0</v>
      </c>
      <c r="CK1718" s="366">
        <v>0</v>
      </c>
      <c r="CL1718" s="366">
        <v>0</v>
      </c>
      <c r="CM1718" s="366">
        <v>0</v>
      </c>
      <c r="CN1718" s="366">
        <v>0</v>
      </c>
      <c r="CO1718" s="366">
        <v>0</v>
      </c>
      <c r="CP1718" s="366">
        <v>0</v>
      </c>
      <c r="CQ1718" s="366">
        <v>0</v>
      </c>
      <c r="CR1718" s="366">
        <v>0</v>
      </c>
      <c r="CS1718" s="366">
        <v>0</v>
      </c>
      <c r="CT1718" s="366">
        <v>0</v>
      </c>
      <c r="CU1718" s="366">
        <v>0</v>
      </c>
      <c r="CV1718" s="411">
        <f t="shared" si="516"/>
        <v>0</v>
      </c>
      <c r="CW1718" s="366">
        <v>0</v>
      </c>
      <c r="CX1718" s="366">
        <v>0</v>
      </c>
      <c r="CY1718" s="366">
        <v>0</v>
      </c>
      <c r="CZ1718" s="366">
        <v>0</v>
      </c>
      <c r="DA1718" s="366">
        <v>0</v>
      </c>
      <c r="DB1718" s="366">
        <v>0</v>
      </c>
      <c r="DC1718" s="366">
        <v>0</v>
      </c>
      <c r="DD1718" s="366">
        <v>0</v>
      </c>
      <c r="DE1718" s="366">
        <v>0</v>
      </c>
      <c r="DF1718" s="366">
        <v>0</v>
      </c>
      <c r="DG1718" s="366">
        <v>0</v>
      </c>
      <c r="DH1718" s="366">
        <v>0</v>
      </c>
      <c r="DI1718" s="411">
        <f t="shared" si="517"/>
        <v>0</v>
      </c>
      <c r="DJ1718" s="366">
        <v>0</v>
      </c>
      <c r="DK1718" s="366">
        <v>0</v>
      </c>
      <c r="DL1718" s="366">
        <v>0</v>
      </c>
      <c r="DM1718" s="366">
        <v>0</v>
      </c>
      <c r="DN1718" s="366">
        <v>0</v>
      </c>
      <c r="DO1718" s="366">
        <v>0</v>
      </c>
      <c r="DP1718" s="366">
        <v>0</v>
      </c>
      <c r="DQ1718" s="366">
        <v>0</v>
      </c>
      <c r="DR1718" s="366">
        <v>0</v>
      </c>
      <c r="DS1718" s="366">
        <v>0</v>
      </c>
      <c r="DT1718" s="366">
        <v>0</v>
      </c>
      <c r="DU1718" s="366">
        <v>0</v>
      </c>
      <c r="DV1718" s="411">
        <f t="shared" si="518"/>
        <v>0</v>
      </c>
      <c r="DW1718" s="366">
        <v>0</v>
      </c>
      <c r="DX1718" s="366">
        <v>0</v>
      </c>
      <c r="DY1718" s="366">
        <v>0</v>
      </c>
      <c r="DZ1718" s="366">
        <v>0</v>
      </c>
      <c r="EA1718" s="366">
        <v>0</v>
      </c>
      <c r="EB1718" s="366">
        <v>0</v>
      </c>
      <c r="EC1718" s="366">
        <v>0</v>
      </c>
      <c r="ED1718" s="366">
        <v>0</v>
      </c>
      <c r="EE1718" s="366">
        <v>0</v>
      </c>
      <c r="EF1718" s="366">
        <v>0</v>
      </c>
      <c r="EG1718" s="366">
        <v>0</v>
      </c>
      <c r="EH1718" s="366">
        <v>0</v>
      </c>
      <c r="EI1718" s="411">
        <f t="shared" si="519"/>
        <v>0</v>
      </c>
      <c r="EK1718" s="411">
        <f t="shared" si="520"/>
        <v>12</v>
      </c>
      <c r="EL1718" s="7">
        <f t="shared" si="521"/>
        <v>-12</v>
      </c>
    </row>
    <row r="1719" spans="1:142">
      <c r="A1719" s="365" t="str">
        <f t="shared" si="506"/>
        <v xml:space="preserve"> 358</v>
      </c>
      <c r="B1719" s="366" t="s">
        <v>1011</v>
      </c>
      <c r="C1719" s="366" t="s">
        <v>1188</v>
      </c>
      <c r="D1719" s="366">
        <v>1</v>
      </c>
      <c r="E1719" s="366">
        <v>0</v>
      </c>
      <c r="F1719" s="366">
        <v>0</v>
      </c>
      <c r="G1719" s="366">
        <v>0</v>
      </c>
      <c r="H1719" s="366">
        <v>0</v>
      </c>
      <c r="I1719" s="366">
        <v>0</v>
      </c>
      <c r="J1719" s="366">
        <v>0</v>
      </c>
      <c r="K1719" s="366">
        <v>0</v>
      </c>
      <c r="L1719" s="366">
        <v>0</v>
      </c>
      <c r="M1719" s="366">
        <v>0</v>
      </c>
      <c r="N1719" s="366">
        <v>0</v>
      </c>
      <c r="O1719" s="366">
        <v>0</v>
      </c>
      <c r="P1719" s="411">
        <f t="shared" si="507"/>
        <v>1</v>
      </c>
      <c r="Q1719" s="411">
        <f t="shared" si="522"/>
        <v>1</v>
      </c>
      <c r="R1719" s="411">
        <f t="shared" si="523"/>
        <v>0</v>
      </c>
      <c r="S1719" s="411">
        <f t="shared" si="524"/>
        <v>0</v>
      </c>
      <c r="T1719" s="366">
        <v>0</v>
      </c>
      <c r="U1719" s="366">
        <v>0</v>
      </c>
      <c r="V1719" s="366">
        <v>0</v>
      </c>
      <c r="W1719" s="366">
        <v>0</v>
      </c>
      <c r="X1719" s="366">
        <v>0</v>
      </c>
      <c r="Y1719" s="366">
        <v>0</v>
      </c>
      <c r="Z1719" s="366">
        <v>0</v>
      </c>
      <c r="AA1719" s="366">
        <v>0</v>
      </c>
      <c r="AB1719" s="366">
        <v>0</v>
      </c>
      <c r="AC1719" s="366">
        <v>0</v>
      </c>
      <c r="AD1719" s="366">
        <v>0</v>
      </c>
      <c r="AE1719" s="366">
        <v>0</v>
      </c>
      <c r="AF1719" s="411">
        <f t="shared" si="508"/>
        <v>0</v>
      </c>
      <c r="AG1719" s="366">
        <v>0</v>
      </c>
      <c r="AH1719" s="366">
        <v>0</v>
      </c>
      <c r="AI1719" s="366">
        <v>0</v>
      </c>
      <c r="AJ1719" s="366">
        <v>0</v>
      </c>
      <c r="AK1719" s="366">
        <v>0</v>
      </c>
      <c r="AL1719" s="366">
        <v>0</v>
      </c>
      <c r="AM1719" s="366">
        <v>0</v>
      </c>
      <c r="AN1719" s="366">
        <v>0</v>
      </c>
      <c r="AO1719" s="366">
        <v>0</v>
      </c>
      <c r="AP1719" s="366">
        <v>0</v>
      </c>
      <c r="AQ1719" s="366">
        <v>0</v>
      </c>
      <c r="AR1719" s="366">
        <v>0</v>
      </c>
      <c r="AS1719" s="411">
        <f t="shared" si="509"/>
        <v>0</v>
      </c>
      <c r="AT1719" s="411">
        <f t="shared" si="510"/>
        <v>0</v>
      </c>
      <c r="AU1719" s="411">
        <f t="shared" si="511"/>
        <v>0</v>
      </c>
      <c r="AV1719" s="411">
        <f t="shared" si="512"/>
        <v>0</v>
      </c>
      <c r="AW1719" s="366">
        <v>0</v>
      </c>
      <c r="AX1719" s="366">
        <v>0</v>
      </c>
      <c r="AY1719" s="366">
        <v>0</v>
      </c>
      <c r="AZ1719" s="366">
        <v>0</v>
      </c>
      <c r="BA1719" s="366">
        <v>0</v>
      </c>
      <c r="BB1719" s="366">
        <v>0</v>
      </c>
      <c r="BC1719" s="366">
        <v>0</v>
      </c>
      <c r="BD1719" s="366">
        <v>0</v>
      </c>
      <c r="BE1719" s="366">
        <v>0</v>
      </c>
      <c r="BF1719" s="366">
        <v>0</v>
      </c>
      <c r="BG1719" s="366">
        <v>0</v>
      </c>
      <c r="BH1719" s="366">
        <v>0</v>
      </c>
      <c r="BI1719" s="411">
        <f t="shared" si="513"/>
        <v>0</v>
      </c>
      <c r="BJ1719" s="366">
        <v>0</v>
      </c>
      <c r="BK1719" s="366">
        <v>0</v>
      </c>
      <c r="BL1719" s="366">
        <v>0</v>
      </c>
      <c r="BM1719" s="366">
        <v>0</v>
      </c>
      <c r="BN1719" s="366">
        <v>0</v>
      </c>
      <c r="BO1719" s="366">
        <v>0</v>
      </c>
      <c r="BP1719" s="366">
        <v>0</v>
      </c>
      <c r="BQ1719" s="366">
        <v>0</v>
      </c>
      <c r="BR1719" s="366">
        <v>0</v>
      </c>
      <c r="BS1719" s="366">
        <v>0</v>
      </c>
      <c r="BT1719" s="366">
        <v>0</v>
      </c>
      <c r="BU1719" s="366">
        <v>0</v>
      </c>
      <c r="BV1719" s="411">
        <f t="shared" si="514"/>
        <v>0</v>
      </c>
      <c r="BW1719" s="366">
        <v>0</v>
      </c>
      <c r="BX1719" s="366">
        <v>0</v>
      </c>
      <c r="BY1719" s="366">
        <v>0</v>
      </c>
      <c r="BZ1719" s="366">
        <v>0</v>
      </c>
      <c r="CA1719" s="366">
        <v>0</v>
      </c>
      <c r="CB1719" s="366">
        <v>0</v>
      </c>
      <c r="CC1719" s="366">
        <v>0</v>
      </c>
      <c r="CD1719" s="366">
        <v>0</v>
      </c>
      <c r="CE1719" s="366">
        <v>0</v>
      </c>
      <c r="CF1719" s="366">
        <v>0</v>
      </c>
      <c r="CG1719" s="366">
        <v>0</v>
      </c>
      <c r="CH1719" s="366">
        <v>0</v>
      </c>
      <c r="CI1719" s="411">
        <f t="shared" si="515"/>
        <v>0</v>
      </c>
      <c r="CJ1719" s="366">
        <v>0</v>
      </c>
      <c r="CK1719" s="366">
        <v>0</v>
      </c>
      <c r="CL1719" s="366">
        <v>0</v>
      </c>
      <c r="CM1719" s="366">
        <v>0</v>
      </c>
      <c r="CN1719" s="366">
        <v>0</v>
      </c>
      <c r="CO1719" s="366">
        <v>0</v>
      </c>
      <c r="CP1719" s="366">
        <v>0</v>
      </c>
      <c r="CQ1719" s="366">
        <v>0</v>
      </c>
      <c r="CR1719" s="366">
        <v>0</v>
      </c>
      <c r="CS1719" s="366">
        <v>0</v>
      </c>
      <c r="CT1719" s="366">
        <v>0</v>
      </c>
      <c r="CU1719" s="366">
        <v>0</v>
      </c>
      <c r="CV1719" s="411">
        <f t="shared" si="516"/>
        <v>0</v>
      </c>
      <c r="CW1719" s="366">
        <v>0</v>
      </c>
      <c r="CX1719" s="366">
        <v>0</v>
      </c>
      <c r="CY1719" s="366">
        <v>0</v>
      </c>
      <c r="CZ1719" s="366">
        <v>0</v>
      </c>
      <c r="DA1719" s="366">
        <v>0</v>
      </c>
      <c r="DB1719" s="366">
        <v>0</v>
      </c>
      <c r="DC1719" s="366">
        <v>0</v>
      </c>
      <c r="DD1719" s="366">
        <v>0</v>
      </c>
      <c r="DE1719" s="366">
        <v>0</v>
      </c>
      <c r="DF1719" s="366">
        <v>0</v>
      </c>
      <c r="DG1719" s="366">
        <v>0</v>
      </c>
      <c r="DH1719" s="366">
        <v>0</v>
      </c>
      <c r="DI1719" s="411">
        <f t="shared" si="517"/>
        <v>0</v>
      </c>
      <c r="DJ1719" s="366">
        <v>0</v>
      </c>
      <c r="DK1719" s="366">
        <v>0</v>
      </c>
      <c r="DL1719" s="366">
        <v>0</v>
      </c>
      <c r="DM1719" s="366">
        <v>0</v>
      </c>
      <c r="DN1719" s="366">
        <v>0</v>
      </c>
      <c r="DO1719" s="366">
        <v>0</v>
      </c>
      <c r="DP1719" s="366">
        <v>0</v>
      </c>
      <c r="DQ1719" s="366">
        <v>0</v>
      </c>
      <c r="DR1719" s="366">
        <v>0</v>
      </c>
      <c r="DS1719" s="366">
        <v>0</v>
      </c>
      <c r="DT1719" s="366">
        <v>0</v>
      </c>
      <c r="DU1719" s="366">
        <v>0</v>
      </c>
      <c r="DV1719" s="411">
        <f t="shared" si="518"/>
        <v>0</v>
      </c>
      <c r="DW1719" s="366">
        <v>0</v>
      </c>
      <c r="DX1719" s="366">
        <v>0</v>
      </c>
      <c r="DY1719" s="366">
        <v>0</v>
      </c>
      <c r="DZ1719" s="366">
        <v>0</v>
      </c>
      <c r="EA1719" s="366">
        <v>0</v>
      </c>
      <c r="EB1719" s="366">
        <v>0</v>
      </c>
      <c r="EC1719" s="366">
        <v>0</v>
      </c>
      <c r="ED1719" s="366">
        <v>0</v>
      </c>
      <c r="EE1719" s="366">
        <v>0</v>
      </c>
      <c r="EF1719" s="366">
        <v>0</v>
      </c>
      <c r="EG1719" s="366">
        <v>0</v>
      </c>
      <c r="EH1719" s="366">
        <v>0</v>
      </c>
      <c r="EI1719" s="411">
        <f t="shared" si="519"/>
        <v>0</v>
      </c>
      <c r="EK1719" s="411">
        <f t="shared" si="520"/>
        <v>1</v>
      </c>
      <c r="EL1719" s="7">
        <f t="shared" si="521"/>
        <v>-1</v>
      </c>
    </row>
    <row r="1720" spans="1:142">
      <c r="A1720" s="365" t="str">
        <f t="shared" si="506"/>
        <v xml:space="preserve"> 358</v>
      </c>
      <c r="B1720" s="366" t="s">
        <v>1011</v>
      </c>
      <c r="C1720" s="366" t="s">
        <v>1190</v>
      </c>
      <c r="D1720" s="366">
        <v>1</v>
      </c>
      <c r="E1720" s="366">
        <v>0</v>
      </c>
      <c r="F1720" s="366">
        <v>0</v>
      </c>
      <c r="G1720" s="366">
        <v>0</v>
      </c>
      <c r="H1720" s="366">
        <v>0</v>
      </c>
      <c r="I1720" s="366">
        <v>0</v>
      </c>
      <c r="J1720" s="366">
        <v>0</v>
      </c>
      <c r="K1720" s="366">
        <v>0</v>
      </c>
      <c r="L1720" s="366">
        <v>0</v>
      </c>
      <c r="M1720" s="366">
        <v>0</v>
      </c>
      <c r="N1720" s="366">
        <v>0</v>
      </c>
      <c r="O1720" s="366">
        <v>0</v>
      </c>
      <c r="P1720" s="411">
        <f t="shared" si="507"/>
        <v>1</v>
      </c>
      <c r="Q1720" s="411">
        <f t="shared" si="522"/>
        <v>1</v>
      </c>
      <c r="R1720" s="411">
        <f t="shared" si="523"/>
        <v>0</v>
      </c>
      <c r="S1720" s="411">
        <f t="shared" si="524"/>
        <v>0</v>
      </c>
      <c r="T1720" s="366">
        <v>0</v>
      </c>
      <c r="U1720" s="366">
        <v>0</v>
      </c>
      <c r="V1720" s="366">
        <v>0</v>
      </c>
      <c r="W1720" s="366">
        <v>0</v>
      </c>
      <c r="X1720" s="366">
        <v>0</v>
      </c>
      <c r="Y1720" s="366">
        <v>0</v>
      </c>
      <c r="Z1720" s="366">
        <v>0</v>
      </c>
      <c r="AA1720" s="366">
        <v>0</v>
      </c>
      <c r="AB1720" s="366">
        <v>0</v>
      </c>
      <c r="AC1720" s="366">
        <v>0</v>
      </c>
      <c r="AD1720" s="366">
        <v>0</v>
      </c>
      <c r="AE1720" s="366">
        <v>0</v>
      </c>
      <c r="AF1720" s="411">
        <f t="shared" si="508"/>
        <v>0</v>
      </c>
      <c r="AG1720" s="366">
        <v>0</v>
      </c>
      <c r="AH1720" s="366">
        <v>0</v>
      </c>
      <c r="AI1720" s="366">
        <v>0</v>
      </c>
      <c r="AJ1720" s="366">
        <v>0</v>
      </c>
      <c r="AK1720" s="366">
        <v>0</v>
      </c>
      <c r="AL1720" s="366">
        <v>0</v>
      </c>
      <c r="AM1720" s="366">
        <v>0</v>
      </c>
      <c r="AN1720" s="366">
        <v>0</v>
      </c>
      <c r="AO1720" s="366">
        <v>0</v>
      </c>
      <c r="AP1720" s="366">
        <v>0</v>
      </c>
      <c r="AQ1720" s="366">
        <v>0</v>
      </c>
      <c r="AR1720" s="366">
        <v>0</v>
      </c>
      <c r="AS1720" s="411">
        <f t="shared" si="509"/>
        <v>0</v>
      </c>
      <c r="AT1720" s="411">
        <f t="shared" si="510"/>
        <v>0</v>
      </c>
      <c r="AU1720" s="411">
        <f t="shared" si="511"/>
        <v>0</v>
      </c>
      <c r="AV1720" s="411">
        <f t="shared" si="512"/>
        <v>0</v>
      </c>
      <c r="AW1720" s="366">
        <v>0</v>
      </c>
      <c r="AX1720" s="366">
        <v>0</v>
      </c>
      <c r="AY1720" s="366">
        <v>0</v>
      </c>
      <c r="AZ1720" s="366">
        <v>0</v>
      </c>
      <c r="BA1720" s="366">
        <v>0</v>
      </c>
      <c r="BB1720" s="366">
        <v>0</v>
      </c>
      <c r="BC1720" s="366">
        <v>0</v>
      </c>
      <c r="BD1720" s="366">
        <v>0</v>
      </c>
      <c r="BE1720" s="366">
        <v>0</v>
      </c>
      <c r="BF1720" s="366">
        <v>0</v>
      </c>
      <c r="BG1720" s="366">
        <v>0</v>
      </c>
      <c r="BH1720" s="366">
        <v>0</v>
      </c>
      <c r="BI1720" s="411">
        <f t="shared" si="513"/>
        <v>0</v>
      </c>
      <c r="BJ1720" s="366">
        <v>0</v>
      </c>
      <c r="BK1720" s="366">
        <v>0</v>
      </c>
      <c r="BL1720" s="366">
        <v>0</v>
      </c>
      <c r="BM1720" s="366">
        <v>0</v>
      </c>
      <c r="BN1720" s="366">
        <v>0</v>
      </c>
      <c r="BO1720" s="366">
        <v>0</v>
      </c>
      <c r="BP1720" s="366">
        <v>0</v>
      </c>
      <c r="BQ1720" s="366">
        <v>0</v>
      </c>
      <c r="BR1720" s="366">
        <v>0</v>
      </c>
      <c r="BS1720" s="366">
        <v>0</v>
      </c>
      <c r="BT1720" s="366">
        <v>0</v>
      </c>
      <c r="BU1720" s="366">
        <v>0</v>
      </c>
      <c r="BV1720" s="411">
        <f t="shared" si="514"/>
        <v>0</v>
      </c>
      <c r="BW1720" s="366">
        <v>0</v>
      </c>
      <c r="BX1720" s="366">
        <v>0</v>
      </c>
      <c r="BY1720" s="366">
        <v>0</v>
      </c>
      <c r="BZ1720" s="366">
        <v>0</v>
      </c>
      <c r="CA1720" s="366">
        <v>0</v>
      </c>
      <c r="CB1720" s="366">
        <v>0</v>
      </c>
      <c r="CC1720" s="366">
        <v>0</v>
      </c>
      <c r="CD1720" s="366">
        <v>0</v>
      </c>
      <c r="CE1720" s="366">
        <v>0</v>
      </c>
      <c r="CF1720" s="366">
        <v>0</v>
      </c>
      <c r="CG1720" s="366">
        <v>0</v>
      </c>
      <c r="CH1720" s="366">
        <v>0</v>
      </c>
      <c r="CI1720" s="411">
        <f t="shared" si="515"/>
        <v>0</v>
      </c>
      <c r="CJ1720" s="366">
        <v>0</v>
      </c>
      <c r="CK1720" s="366">
        <v>0</v>
      </c>
      <c r="CL1720" s="366">
        <v>0</v>
      </c>
      <c r="CM1720" s="366">
        <v>0</v>
      </c>
      <c r="CN1720" s="366">
        <v>0</v>
      </c>
      <c r="CO1720" s="366">
        <v>0</v>
      </c>
      <c r="CP1720" s="366">
        <v>0</v>
      </c>
      <c r="CQ1720" s="366">
        <v>0</v>
      </c>
      <c r="CR1720" s="366">
        <v>0</v>
      </c>
      <c r="CS1720" s="366">
        <v>0</v>
      </c>
      <c r="CT1720" s="366">
        <v>0</v>
      </c>
      <c r="CU1720" s="366">
        <v>0</v>
      </c>
      <c r="CV1720" s="411">
        <f t="shared" si="516"/>
        <v>0</v>
      </c>
      <c r="CW1720" s="366">
        <v>0</v>
      </c>
      <c r="CX1720" s="366">
        <v>0</v>
      </c>
      <c r="CY1720" s="366">
        <v>0</v>
      </c>
      <c r="CZ1720" s="366">
        <v>0</v>
      </c>
      <c r="DA1720" s="366">
        <v>0</v>
      </c>
      <c r="DB1720" s="366">
        <v>0</v>
      </c>
      <c r="DC1720" s="366">
        <v>0</v>
      </c>
      <c r="DD1720" s="366">
        <v>0</v>
      </c>
      <c r="DE1720" s="366">
        <v>0</v>
      </c>
      <c r="DF1720" s="366">
        <v>0</v>
      </c>
      <c r="DG1720" s="366">
        <v>0</v>
      </c>
      <c r="DH1720" s="366">
        <v>0</v>
      </c>
      <c r="DI1720" s="411">
        <f t="shared" si="517"/>
        <v>0</v>
      </c>
      <c r="DJ1720" s="366">
        <v>0</v>
      </c>
      <c r="DK1720" s="366">
        <v>0</v>
      </c>
      <c r="DL1720" s="366">
        <v>0</v>
      </c>
      <c r="DM1720" s="366">
        <v>0</v>
      </c>
      <c r="DN1720" s="366">
        <v>0</v>
      </c>
      <c r="DO1720" s="366">
        <v>0</v>
      </c>
      <c r="DP1720" s="366">
        <v>0</v>
      </c>
      <c r="DQ1720" s="366">
        <v>0</v>
      </c>
      <c r="DR1720" s="366">
        <v>0</v>
      </c>
      <c r="DS1720" s="366">
        <v>0</v>
      </c>
      <c r="DT1720" s="366">
        <v>0</v>
      </c>
      <c r="DU1720" s="366">
        <v>0</v>
      </c>
      <c r="DV1720" s="411">
        <f t="shared" si="518"/>
        <v>0</v>
      </c>
      <c r="DW1720" s="366">
        <v>0</v>
      </c>
      <c r="DX1720" s="366">
        <v>0</v>
      </c>
      <c r="DY1720" s="366">
        <v>0</v>
      </c>
      <c r="DZ1720" s="366">
        <v>0</v>
      </c>
      <c r="EA1720" s="366">
        <v>0</v>
      </c>
      <c r="EB1720" s="366">
        <v>0</v>
      </c>
      <c r="EC1720" s="366">
        <v>0</v>
      </c>
      <c r="ED1720" s="366">
        <v>0</v>
      </c>
      <c r="EE1720" s="366">
        <v>0</v>
      </c>
      <c r="EF1720" s="366">
        <v>0</v>
      </c>
      <c r="EG1720" s="366">
        <v>0</v>
      </c>
      <c r="EH1720" s="366">
        <v>0</v>
      </c>
      <c r="EI1720" s="411">
        <f t="shared" si="519"/>
        <v>0</v>
      </c>
      <c r="EK1720" s="411">
        <f t="shared" si="520"/>
        <v>1</v>
      </c>
      <c r="EL1720" s="7">
        <f t="shared" si="521"/>
        <v>-1</v>
      </c>
    </row>
    <row r="1721" spans="1:142">
      <c r="A1721" s="365" t="str">
        <f t="shared" si="506"/>
        <v xml:space="preserve"> 358</v>
      </c>
      <c r="B1721" s="366" t="s">
        <v>1011</v>
      </c>
      <c r="C1721" s="366" t="s">
        <v>1192</v>
      </c>
      <c r="D1721" s="366">
        <v>0</v>
      </c>
      <c r="E1721" s="366">
        <v>0</v>
      </c>
      <c r="F1721" s="366">
        <v>0</v>
      </c>
      <c r="G1721" s="366">
        <v>1</v>
      </c>
      <c r="H1721" s="366">
        <v>0</v>
      </c>
      <c r="I1721" s="366">
        <v>0</v>
      </c>
      <c r="J1721" s="366">
        <v>2</v>
      </c>
      <c r="K1721" s="366">
        <v>4</v>
      </c>
      <c r="L1721" s="366">
        <v>0</v>
      </c>
      <c r="M1721" s="366">
        <v>1</v>
      </c>
      <c r="N1721" s="366">
        <v>0</v>
      </c>
      <c r="O1721" s="366">
        <v>0</v>
      </c>
      <c r="P1721" s="411">
        <f t="shared" si="507"/>
        <v>8</v>
      </c>
      <c r="Q1721" s="411">
        <f t="shared" si="522"/>
        <v>2.935483870967742</v>
      </c>
      <c r="R1721" s="411">
        <f t="shared" si="523"/>
        <v>4.064516129032258</v>
      </c>
      <c r="S1721" s="411">
        <f t="shared" si="524"/>
        <v>1</v>
      </c>
      <c r="T1721" s="366">
        <v>0</v>
      </c>
      <c r="U1721" s="366">
        <v>0</v>
      </c>
      <c r="V1721" s="366">
        <v>0</v>
      </c>
      <c r="W1721" s="366">
        <v>0</v>
      </c>
      <c r="X1721" s="366">
        <v>0</v>
      </c>
      <c r="Y1721" s="366">
        <v>0</v>
      </c>
      <c r="Z1721" s="366">
        <v>0</v>
      </c>
      <c r="AA1721" s="366">
        <v>0</v>
      </c>
      <c r="AB1721" s="366">
        <v>0</v>
      </c>
      <c r="AC1721" s="366">
        <v>0</v>
      </c>
      <c r="AD1721" s="366">
        <v>0</v>
      </c>
      <c r="AE1721" s="366">
        <v>0</v>
      </c>
      <c r="AF1721" s="411">
        <f t="shared" si="508"/>
        <v>0</v>
      </c>
      <c r="AG1721" s="366">
        <v>0</v>
      </c>
      <c r="AH1721" s="366">
        <v>0</v>
      </c>
      <c r="AI1721" s="366">
        <v>0</v>
      </c>
      <c r="AJ1721" s="366">
        <v>0</v>
      </c>
      <c r="AK1721" s="366">
        <v>0</v>
      </c>
      <c r="AL1721" s="366">
        <v>0</v>
      </c>
      <c r="AM1721" s="366">
        <v>0</v>
      </c>
      <c r="AN1721" s="366">
        <v>0</v>
      </c>
      <c r="AO1721" s="366">
        <v>0</v>
      </c>
      <c r="AP1721" s="366">
        <v>0</v>
      </c>
      <c r="AQ1721" s="366">
        <v>0</v>
      </c>
      <c r="AR1721" s="366">
        <v>0</v>
      </c>
      <c r="AS1721" s="411">
        <f t="shared" si="509"/>
        <v>0</v>
      </c>
      <c r="AT1721" s="411">
        <f t="shared" si="510"/>
        <v>0</v>
      </c>
      <c r="AU1721" s="411">
        <f t="shared" si="511"/>
        <v>0</v>
      </c>
      <c r="AV1721" s="411">
        <f t="shared" si="512"/>
        <v>0</v>
      </c>
      <c r="AW1721" s="366">
        <v>0</v>
      </c>
      <c r="AX1721" s="366">
        <v>0</v>
      </c>
      <c r="AY1721" s="366">
        <v>0</v>
      </c>
      <c r="AZ1721" s="366">
        <v>0</v>
      </c>
      <c r="BA1721" s="366">
        <v>0</v>
      </c>
      <c r="BB1721" s="366">
        <v>0</v>
      </c>
      <c r="BC1721" s="366">
        <v>0</v>
      </c>
      <c r="BD1721" s="366">
        <v>0</v>
      </c>
      <c r="BE1721" s="366">
        <v>0</v>
      </c>
      <c r="BF1721" s="366">
        <v>0</v>
      </c>
      <c r="BG1721" s="366">
        <v>0</v>
      </c>
      <c r="BH1721" s="366">
        <v>0</v>
      </c>
      <c r="BI1721" s="411">
        <f t="shared" si="513"/>
        <v>0</v>
      </c>
      <c r="BJ1721" s="366">
        <v>0</v>
      </c>
      <c r="BK1721" s="366">
        <v>0</v>
      </c>
      <c r="BL1721" s="366">
        <v>0</v>
      </c>
      <c r="BM1721" s="366">
        <v>0</v>
      </c>
      <c r="BN1721" s="366">
        <v>0</v>
      </c>
      <c r="BO1721" s="366">
        <v>0</v>
      </c>
      <c r="BP1721" s="366">
        <v>0</v>
      </c>
      <c r="BQ1721" s="366">
        <v>0</v>
      </c>
      <c r="BR1721" s="366">
        <v>0</v>
      </c>
      <c r="BS1721" s="366">
        <v>0</v>
      </c>
      <c r="BT1721" s="366">
        <v>0</v>
      </c>
      <c r="BU1721" s="366">
        <v>0</v>
      </c>
      <c r="BV1721" s="411">
        <f t="shared" si="514"/>
        <v>0</v>
      </c>
      <c r="BW1721" s="366">
        <v>0</v>
      </c>
      <c r="BX1721" s="366">
        <v>0</v>
      </c>
      <c r="BY1721" s="366">
        <v>0</v>
      </c>
      <c r="BZ1721" s="366">
        <v>0</v>
      </c>
      <c r="CA1721" s="366">
        <v>0</v>
      </c>
      <c r="CB1721" s="366">
        <v>0</v>
      </c>
      <c r="CC1721" s="366">
        <v>0</v>
      </c>
      <c r="CD1721" s="366">
        <v>0</v>
      </c>
      <c r="CE1721" s="366">
        <v>0</v>
      </c>
      <c r="CF1721" s="366">
        <v>0</v>
      </c>
      <c r="CG1721" s="366">
        <v>0</v>
      </c>
      <c r="CH1721" s="366">
        <v>0</v>
      </c>
      <c r="CI1721" s="411">
        <f t="shared" si="515"/>
        <v>0</v>
      </c>
      <c r="CJ1721" s="366">
        <v>0</v>
      </c>
      <c r="CK1721" s="366">
        <v>0</v>
      </c>
      <c r="CL1721" s="366">
        <v>0</v>
      </c>
      <c r="CM1721" s="366">
        <v>0</v>
      </c>
      <c r="CN1721" s="366">
        <v>0</v>
      </c>
      <c r="CO1721" s="366">
        <v>0</v>
      </c>
      <c r="CP1721" s="366">
        <v>0</v>
      </c>
      <c r="CQ1721" s="366">
        <v>0</v>
      </c>
      <c r="CR1721" s="366">
        <v>0</v>
      </c>
      <c r="CS1721" s="366">
        <v>0</v>
      </c>
      <c r="CT1721" s="366">
        <v>0</v>
      </c>
      <c r="CU1721" s="366">
        <v>0</v>
      </c>
      <c r="CV1721" s="411">
        <f t="shared" si="516"/>
        <v>0</v>
      </c>
      <c r="CW1721" s="366">
        <v>0</v>
      </c>
      <c r="CX1721" s="366">
        <v>0</v>
      </c>
      <c r="CY1721" s="366">
        <v>0</v>
      </c>
      <c r="CZ1721" s="366">
        <v>0</v>
      </c>
      <c r="DA1721" s="366">
        <v>0</v>
      </c>
      <c r="DB1721" s="366">
        <v>0</v>
      </c>
      <c r="DC1721" s="366">
        <v>0</v>
      </c>
      <c r="DD1721" s="366">
        <v>0</v>
      </c>
      <c r="DE1721" s="366">
        <v>0</v>
      </c>
      <c r="DF1721" s="366">
        <v>0</v>
      </c>
      <c r="DG1721" s="366">
        <v>0</v>
      </c>
      <c r="DH1721" s="366">
        <v>0</v>
      </c>
      <c r="DI1721" s="411">
        <f t="shared" si="517"/>
        <v>0</v>
      </c>
      <c r="DJ1721" s="366">
        <v>0</v>
      </c>
      <c r="DK1721" s="366">
        <v>0</v>
      </c>
      <c r="DL1721" s="366">
        <v>0</v>
      </c>
      <c r="DM1721" s="366">
        <v>0</v>
      </c>
      <c r="DN1721" s="366">
        <v>0</v>
      </c>
      <c r="DO1721" s="366">
        <v>0</v>
      </c>
      <c r="DP1721" s="366">
        <v>0</v>
      </c>
      <c r="DQ1721" s="366">
        <v>0</v>
      </c>
      <c r="DR1721" s="366">
        <v>0</v>
      </c>
      <c r="DS1721" s="366">
        <v>0</v>
      </c>
      <c r="DT1721" s="366">
        <v>0</v>
      </c>
      <c r="DU1721" s="366">
        <v>0</v>
      </c>
      <c r="DV1721" s="411">
        <f t="shared" si="518"/>
        <v>0</v>
      </c>
      <c r="DW1721" s="366">
        <v>0</v>
      </c>
      <c r="DX1721" s="366">
        <v>0</v>
      </c>
      <c r="DY1721" s="366">
        <v>0</v>
      </c>
      <c r="DZ1721" s="366">
        <v>0</v>
      </c>
      <c r="EA1721" s="366">
        <v>0</v>
      </c>
      <c r="EB1721" s="366">
        <v>0</v>
      </c>
      <c r="EC1721" s="366">
        <v>0</v>
      </c>
      <c r="ED1721" s="366">
        <v>0</v>
      </c>
      <c r="EE1721" s="366">
        <v>0</v>
      </c>
      <c r="EF1721" s="366">
        <v>0</v>
      </c>
      <c r="EG1721" s="366">
        <v>0</v>
      </c>
      <c r="EH1721" s="366">
        <v>0</v>
      </c>
      <c r="EI1721" s="411">
        <f t="shared" si="519"/>
        <v>0</v>
      </c>
      <c r="EK1721" s="411">
        <f t="shared" si="520"/>
        <v>8</v>
      </c>
      <c r="EL1721" s="7">
        <f t="shared" si="521"/>
        <v>-8</v>
      </c>
    </row>
    <row r="1722" spans="1:142">
      <c r="A1722" s="365" t="str">
        <f t="shared" si="506"/>
        <v xml:space="preserve"> 358</v>
      </c>
      <c r="B1722" s="366" t="s">
        <v>1011</v>
      </c>
      <c r="C1722" s="366" t="s">
        <v>1193</v>
      </c>
      <c r="D1722" s="366">
        <v>1</v>
      </c>
      <c r="E1722" s="366">
        <v>0</v>
      </c>
      <c r="F1722" s="366">
        <v>0</v>
      </c>
      <c r="G1722" s="366">
        <v>0</v>
      </c>
      <c r="H1722" s="366">
        <v>0</v>
      </c>
      <c r="I1722" s="366">
        <v>0</v>
      </c>
      <c r="J1722" s="366">
        <v>0</v>
      </c>
      <c r="K1722" s="366">
        <v>0</v>
      </c>
      <c r="L1722" s="366">
        <v>0</v>
      </c>
      <c r="M1722" s="366">
        <v>0</v>
      </c>
      <c r="N1722" s="366">
        <v>0</v>
      </c>
      <c r="O1722" s="366">
        <v>0</v>
      </c>
      <c r="P1722" s="411">
        <f t="shared" si="507"/>
        <v>1</v>
      </c>
      <c r="Q1722" s="411">
        <f t="shared" si="522"/>
        <v>1</v>
      </c>
      <c r="R1722" s="411">
        <f t="shared" si="523"/>
        <v>0</v>
      </c>
      <c r="S1722" s="411">
        <f t="shared" si="524"/>
        <v>0</v>
      </c>
      <c r="T1722" s="366">
        <v>0</v>
      </c>
      <c r="U1722" s="366">
        <v>0</v>
      </c>
      <c r="V1722" s="366">
        <v>0</v>
      </c>
      <c r="W1722" s="366">
        <v>0</v>
      </c>
      <c r="X1722" s="366">
        <v>0</v>
      </c>
      <c r="Y1722" s="366">
        <v>0</v>
      </c>
      <c r="Z1722" s="366">
        <v>0</v>
      </c>
      <c r="AA1722" s="366">
        <v>0</v>
      </c>
      <c r="AB1722" s="366">
        <v>0</v>
      </c>
      <c r="AC1722" s="366">
        <v>0</v>
      </c>
      <c r="AD1722" s="366">
        <v>0</v>
      </c>
      <c r="AE1722" s="366">
        <v>0</v>
      </c>
      <c r="AF1722" s="411">
        <f t="shared" si="508"/>
        <v>0</v>
      </c>
      <c r="AG1722" s="366">
        <v>0</v>
      </c>
      <c r="AH1722" s="366">
        <v>0</v>
      </c>
      <c r="AI1722" s="366">
        <v>0</v>
      </c>
      <c r="AJ1722" s="366">
        <v>0</v>
      </c>
      <c r="AK1722" s="366">
        <v>0</v>
      </c>
      <c r="AL1722" s="366">
        <v>0</v>
      </c>
      <c r="AM1722" s="366">
        <v>0</v>
      </c>
      <c r="AN1722" s="366">
        <v>0</v>
      </c>
      <c r="AO1722" s="366">
        <v>0</v>
      </c>
      <c r="AP1722" s="366">
        <v>0</v>
      </c>
      <c r="AQ1722" s="366">
        <v>0</v>
      </c>
      <c r="AR1722" s="366">
        <v>0</v>
      </c>
      <c r="AS1722" s="411">
        <f t="shared" si="509"/>
        <v>0</v>
      </c>
      <c r="AT1722" s="411">
        <f t="shared" si="510"/>
        <v>0</v>
      </c>
      <c r="AU1722" s="411">
        <f t="shared" si="511"/>
        <v>0</v>
      </c>
      <c r="AV1722" s="411">
        <f t="shared" si="512"/>
        <v>0</v>
      </c>
      <c r="AW1722" s="366">
        <v>0</v>
      </c>
      <c r="AX1722" s="366">
        <v>0</v>
      </c>
      <c r="AY1722" s="366">
        <v>0</v>
      </c>
      <c r="AZ1722" s="366">
        <v>0</v>
      </c>
      <c r="BA1722" s="366">
        <v>0</v>
      </c>
      <c r="BB1722" s="366">
        <v>0</v>
      </c>
      <c r="BC1722" s="366">
        <v>0</v>
      </c>
      <c r="BD1722" s="366">
        <v>0</v>
      </c>
      <c r="BE1722" s="366">
        <v>0</v>
      </c>
      <c r="BF1722" s="366">
        <v>0</v>
      </c>
      <c r="BG1722" s="366">
        <v>0</v>
      </c>
      <c r="BH1722" s="366">
        <v>0</v>
      </c>
      <c r="BI1722" s="411">
        <f t="shared" si="513"/>
        <v>0</v>
      </c>
      <c r="BJ1722" s="366">
        <v>0</v>
      </c>
      <c r="BK1722" s="366">
        <v>0</v>
      </c>
      <c r="BL1722" s="366">
        <v>0</v>
      </c>
      <c r="BM1722" s="366">
        <v>0</v>
      </c>
      <c r="BN1722" s="366">
        <v>0</v>
      </c>
      <c r="BO1722" s="366">
        <v>0</v>
      </c>
      <c r="BP1722" s="366">
        <v>0</v>
      </c>
      <c r="BQ1722" s="366">
        <v>0</v>
      </c>
      <c r="BR1722" s="366">
        <v>0</v>
      </c>
      <c r="BS1722" s="366">
        <v>0</v>
      </c>
      <c r="BT1722" s="366">
        <v>0</v>
      </c>
      <c r="BU1722" s="366">
        <v>0</v>
      </c>
      <c r="BV1722" s="411">
        <f t="shared" si="514"/>
        <v>0</v>
      </c>
      <c r="BW1722" s="366">
        <v>0</v>
      </c>
      <c r="BX1722" s="366">
        <v>0</v>
      </c>
      <c r="BY1722" s="366">
        <v>0</v>
      </c>
      <c r="BZ1722" s="366">
        <v>0</v>
      </c>
      <c r="CA1722" s="366">
        <v>0</v>
      </c>
      <c r="CB1722" s="366">
        <v>0</v>
      </c>
      <c r="CC1722" s="366">
        <v>0</v>
      </c>
      <c r="CD1722" s="366">
        <v>0</v>
      </c>
      <c r="CE1722" s="366">
        <v>0</v>
      </c>
      <c r="CF1722" s="366">
        <v>0</v>
      </c>
      <c r="CG1722" s="366">
        <v>0</v>
      </c>
      <c r="CH1722" s="366">
        <v>0</v>
      </c>
      <c r="CI1722" s="411">
        <f t="shared" si="515"/>
        <v>0</v>
      </c>
      <c r="CJ1722" s="366">
        <v>0</v>
      </c>
      <c r="CK1722" s="366">
        <v>0</v>
      </c>
      <c r="CL1722" s="366">
        <v>0</v>
      </c>
      <c r="CM1722" s="366">
        <v>0</v>
      </c>
      <c r="CN1722" s="366">
        <v>0</v>
      </c>
      <c r="CO1722" s="366">
        <v>0</v>
      </c>
      <c r="CP1722" s="366">
        <v>0</v>
      </c>
      <c r="CQ1722" s="366">
        <v>0</v>
      </c>
      <c r="CR1722" s="366">
        <v>0</v>
      </c>
      <c r="CS1722" s="366">
        <v>0</v>
      </c>
      <c r="CT1722" s="366">
        <v>0</v>
      </c>
      <c r="CU1722" s="366">
        <v>0</v>
      </c>
      <c r="CV1722" s="411">
        <f t="shared" si="516"/>
        <v>0</v>
      </c>
      <c r="CW1722" s="366">
        <v>0</v>
      </c>
      <c r="CX1722" s="366">
        <v>0</v>
      </c>
      <c r="CY1722" s="366">
        <v>0</v>
      </c>
      <c r="CZ1722" s="366">
        <v>0</v>
      </c>
      <c r="DA1722" s="366">
        <v>0</v>
      </c>
      <c r="DB1722" s="366">
        <v>0</v>
      </c>
      <c r="DC1722" s="366">
        <v>0</v>
      </c>
      <c r="DD1722" s="366">
        <v>0</v>
      </c>
      <c r="DE1722" s="366">
        <v>0</v>
      </c>
      <c r="DF1722" s="366">
        <v>0</v>
      </c>
      <c r="DG1722" s="366">
        <v>0</v>
      </c>
      <c r="DH1722" s="366">
        <v>0</v>
      </c>
      <c r="DI1722" s="411">
        <f t="shared" si="517"/>
        <v>0</v>
      </c>
      <c r="DJ1722" s="366">
        <v>0</v>
      </c>
      <c r="DK1722" s="366">
        <v>0</v>
      </c>
      <c r="DL1722" s="366">
        <v>0</v>
      </c>
      <c r="DM1722" s="366">
        <v>0</v>
      </c>
      <c r="DN1722" s="366">
        <v>0</v>
      </c>
      <c r="DO1722" s="366">
        <v>0</v>
      </c>
      <c r="DP1722" s="366">
        <v>0</v>
      </c>
      <c r="DQ1722" s="366">
        <v>0</v>
      </c>
      <c r="DR1722" s="366">
        <v>0</v>
      </c>
      <c r="DS1722" s="366">
        <v>0</v>
      </c>
      <c r="DT1722" s="366">
        <v>0</v>
      </c>
      <c r="DU1722" s="366">
        <v>0</v>
      </c>
      <c r="DV1722" s="411">
        <f t="shared" si="518"/>
        <v>0</v>
      </c>
      <c r="DW1722" s="366">
        <v>0</v>
      </c>
      <c r="DX1722" s="366">
        <v>0</v>
      </c>
      <c r="DY1722" s="366">
        <v>0</v>
      </c>
      <c r="DZ1722" s="366">
        <v>0</v>
      </c>
      <c r="EA1722" s="366">
        <v>0</v>
      </c>
      <c r="EB1722" s="366">
        <v>0</v>
      </c>
      <c r="EC1722" s="366">
        <v>0</v>
      </c>
      <c r="ED1722" s="366">
        <v>0</v>
      </c>
      <c r="EE1722" s="366">
        <v>0</v>
      </c>
      <c r="EF1722" s="366">
        <v>0</v>
      </c>
      <c r="EG1722" s="366">
        <v>0</v>
      </c>
      <c r="EH1722" s="366">
        <v>0</v>
      </c>
      <c r="EI1722" s="411">
        <f t="shared" si="519"/>
        <v>0</v>
      </c>
      <c r="EK1722" s="411">
        <f t="shared" si="520"/>
        <v>1</v>
      </c>
      <c r="EL1722" s="7">
        <f t="shared" si="521"/>
        <v>-1</v>
      </c>
    </row>
    <row r="1723" spans="1:142">
      <c r="A1723" s="365" t="str">
        <f t="shared" si="506"/>
        <v xml:space="preserve"> 359</v>
      </c>
      <c r="B1723" s="366" t="s">
        <v>1012</v>
      </c>
      <c r="C1723" s="366" t="s">
        <v>1167</v>
      </c>
      <c r="D1723" s="366">
        <v>15</v>
      </c>
      <c r="E1723" s="366">
        <v>15</v>
      </c>
      <c r="F1723" s="366">
        <v>15</v>
      </c>
      <c r="G1723" s="366">
        <v>15</v>
      </c>
      <c r="H1723" s="366">
        <v>15</v>
      </c>
      <c r="I1723" s="366">
        <v>15</v>
      </c>
      <c r="J1723" s="366">
        <v>15</v>
      </c>
      <c r="K1723" s="366">
        <v>15</v>
      </c>
      <c r="L1723" s="366">
        <v>15</v>
      </c>
      <c r="M1723" s="366">
        <v>14</v>
      </c>
      <c r="N1723" s="366">
        <v>13</v>
      </c>
      <c r="O1723" s="366">
        <v>12</v>
      </c>
      <c r="P1723" s="411">
        <f t="shared" si="507"/>
        <v>174</v>
      </c>
      <c r="Q1723" s="411">
        <f t="shared" si="522"/>
        <v>104.51612903225806</v>
      </c>
      <c r="R1723" s="411">
        <f t="shared" si="523"/>
        <v>26.345939933259178</v>
      </c>
      <c r="S1723" s="411">
        <f t="shared" si="524"/>
        <v>43.137931034482762</v>
      </c>
      <c r="T1723" s="366">
        <v>0</v>
      </c>
      <c r="U1723" s="366">
        <v>0</v>
      </c>
      <c r="V1723" s="366">
        <v>0</v>
      </c>
      <c r="W1723" s="366">
        <v>0</v>
      </c>
      <c r="X1723" s="366">
        <v>-0.99999999999999933</v>
      </c>
      <c r="Y1723" s="366">
        <v>0</v>
      </c>
      <c r="Z1723" s="366">
        <v>0</v>
      </c>
      <c r="AA1723" s="366">
        <v>1.0000000000000002</v>
      </c>
      <c r="AB1723" s="366">
        <v>0</v>
      </c>
      <c r="AC1723" s="366">
        <v>-1.0000000000000009</v>
      </c>
      <c r="AD1723" s="366">
        <v>-0.99999999999999978</v>
      </c>
      <c r="AE1723" s="366">
        <v>0</v>
      </c>
      <c r="AF1723" s="411">
        <f t="shared" si="508"/>
        <v>-1.9999999999999998</v>
      </c>
      <c r="AG1723" s="366">
        <v>15</v>
      </c>
      <c r="AH1723" s="366">
        <v>15</v>
      </c>
      <c r="AI1723" s="366">
        <v>15</v>
      </c>
      <c r="AJ1723" s="366">
        <v>15</v>
      </c>
      <c r="AK1723" s="366">
        <v>14</v>
      </c>
      <c r="AL1723" s="366">
        <v>15</v>
      </c>
      <c r="AM1723" s="366">
        <v>15</v>
      </c>
      <c r="AN1723" s="366">
        <v>16</v>
      </c>
      <c r="AO1723" s="366">
        <v>15</v>
      </c>
      <c r="AP1723" s="366">
        <v>13</v>
      </c>
      <c r="AQ1723" s="366">
        <v>12</v>
      </c>
      <c r="AR1723" s="366">
        <v>12</v>
      </c>
      <c r="AS1723" s="411">
        <f t="shared" si="509"/>
        <v>172</v>
      </c>
      <c r="AT1723" s="411">
        <f t="shared" si="510"/>
        <v>103.51612903225806</v>
      </c>
      <c r="AU1723" s="411">
        <f t="shared" si="511"/>
        <v>27.345939933259178</v>
      </c>
      <c r="AV1723" s="411">
        <f t="shared" si="512"/>
        <v>41.137931034482762</v>
      </c>
      <c r="AW1723" s="366">
        <v>-2</v>
      </c>
      <c r="AX1723" s="366">
        <v>-2</v>
      </c>
      <c r="AY1723" s="366">
        <v>-2</v>
      </c>
      <c r="AZ1723" s="366">
        <v>-1.9999999999999998</v>
      </c>
      <c r="BA1723" s="366">
        <v>-2</v>
      </c>
      <c r="BB1723" s="366">
        <v>-2</v>
      </c>
      <c r="BC1723" s="366">
        <v>-2</v>
      </c>
      <c r="BD1723" s="366">
        <v>-2</v>
      </c>
      <c r="BE1723" s="366">
        <v>-2</v>
      </c>
      <c r="BF1723" s="366">
        <v>-2</v>
      </c>
      <c r="BG1723" s="366">
        <v>-1</v>
      </c>
      <c r="BH1723" s="366">
        <v>0</v>
      </c>
      <c r="BI1723" s="411">
        <f t="shared" si="513"/>
        <v>-21</v>
      </c>
      <c r="BJ1723" s="366">
        <v>13</v>
      </c>
      <c r="BK1723" s="366">
        <v>13</v>
      </c>
      <c r="BL1723" s="366">
        <v>13</v>
      </c>
      <c r="BM1723" s="366">
        <v>13</v>
      </c>
      <c r="BN1723" s="366">
        <v>12</v>
      </c>
      <c r="BO1723" s="366">
        <v>13</v>
      </c>
      <c r="BP1723" s="366">
        <v>13</v>
      </c>
      <c r="BQ1723" s="366">
        <v>14</v>
      </c>
      <c r="BR1723" s="366">
        <v>13</v>
      </c>
      <c r="BS1723" s="366">
        <v>11</v>
      </c>
      <c r="BT1723" s="366">
        <v>11</v>
      </c>
      <c r="BU1723" s="366">
        <v>12</v>
      </c>
      <c r="BV1723" s="411">
        <f t="shared" si="514"/>
        <v>151</v>
      </c>
      <c r="BW1723" s="366">
        <v>0</v>
      </c>
      <c r="BX1723" s="366">
        <v>0</v>
      </c>
      <c r="BY1723" s="366">
        <v>0</v>
      </c>
      <c r="BZ1723" s="366">
        <v>0</v>
      </c>
      <c r="CA1723" s="366">
        <v>0</v>
      </c>
      <c r="CB1723" s="366">
        <v>0</v>
      </c>
      <c r="CC1723" s="366">
        <v>0</v>
      </c>
      <c r="CD1723" s="366">
        <v>0</v>
      </c>
      <c r="CE1723" s="366">
        <v>0</v>
      </c>
      <c r="CF1723" s="366">
        <v>0</v>
      </c>
      <c r="CG1723" s="366">
        <v>0</v>
      </c>
      <c r="CH1723" s="366">
        <v>0</v>
      </c>
      <c r="CI1723" s="411">
        <f t="shared" si="515"/>
        <v>0</v>
      </c>
      <c r="CJ1723" s="366">
        <v>13</v>
      </c>
      <c r="CK1723" s="366">
        <v>13</v>
      </c>
      <c r="CL1723" s="366">
        <v>13</v>
      </c>
      <c r="CM1723" s="366">
        <v>13</v>
      </c>
      <c r="CN1723" s="366">
        <v>12</v>
      </c>
      <c r="CO1723" s="366">
        <v>13</v>
      </c>
      <c r="CP1723" s="366">
        <v>13</v>
      </c>
      <c r="CQ1723" s="366">
        <v>14</v>
      </c>
      <c r="CR1723" s="366">
        <v>13</v>
      </c>
      <c r="CS1723" s="366">
        <v>11</v>
      </c>
      <c r="CT1723" s="366">
        <v>11</v>
      </c>
      <c r="CU1723" s="366">
        <v>12</v>
      </c>
      <c r="CV1723" s="411">
        <f t="shared" si="516"/>
        <v>151</v>
      </c>
      <c r="CW1723" s="366">
        <v>-1</v>
      </c>
      <c r="CX1723" s="366">
        <v>-1</v>
      </c>
      <c r="CY1723" s="366">
        <v>-1</v>
      </c>
      <c r="CZ1723" s="366">
        <v>-1</v>
      </c>
      <c r="DA1723" s="366">
        <v>0</v>
      </c>
      <c r="DB1723" s="366">
        <v>-1</v>
      </c>
      <c r="DC1723" s="366">
        <v>-1</v>
      </c>
      <c r="DD1723" s="366">
        <v>-2</v>
      </c>
      <c r="DE1723" s="366">
        <v>-1</v>
      </c>
      <c r="DF1723" s="366">
        <v>1</v>
      </c>
      <c r="DG1723" s="366">
        <v>1</v>
      </c>
      <c r="DI1723" s="411">
        <f t="shared" si="517"/>
        <v>-7</v>
      </c>
      <c r="DJ1723" s="366">
        <v>12</v>
      </c>
      <c r="DK1723" s="366">
        <v>12</v>
      </c>
      <c r="DL1723" s="366">
        <v>12</v>
      </c>
      <c r="DM1723" s="366">
        <v>12</v>
      </c>
      <c r="DN1723" s="366">
        <v>12</v>
      </c>
      <c r="DO1723" s="366">
        <v>12</v>
      </c>
      <c r="DP1723" s="366">
        <v>12</v>
      </c>
      <c r="DQ1723" s="366">
        <v>12</v>
      </c>
      <c r="DR1723" s="366">
        <v>12</v>
      </c>
      <c r="DS1723" s="366">
        <v>12</v>
      </c>
      <c r="DT1723" s="366">
        <v>12</v>
      </c>
      <c r="DU1723" s="366">
        <v>12</v>
      </c>
      <c r="DV1723" s="411">
        <f t="shared" si="518"/>
        <v>144</v>
      </c>
      <c r="DW1723" s="366">
        <v>12</v>
      </c>
      <c r="DX1723" s="366">
        <v>12</v>
      </c>
      <c r="DY1723" s="366">
        <v>12</v>
      </c>
      <c r="DZ1723" s="366">
        <v>12</v>
      </c>
      <c r="EA1723" s="366">
        <v>12</v>
      </c>
      <c r="EB1723" s="366">
        <v>12</v>
      </c>
      <c r="EC1723" s="366">
        <v>12</v>
      </c>
      <c r="ED1723" s="366">
        <v>12</v>
      </c>
      <c r="EE1723" s="366">
        <v>12</v>
      </c>
      <c r="EF1723" s="366">
        <v>12</v>
      </c>
      <c r="EG1723" s="366">
        <v>12</v>
      </c>
      <c r="EH1723" s="366">
        <v>12</v>
      </c>
      <c r="EI1723" s="411">
        <f t="shared" si="519"/>
        <v>144</v>
      </c>
      <c r="EK1723" s="411">
        <f t="shared" si="520"/>
        <v>144</v>
      </c>
      <c r="EL1723" s="7">
        <f t="shared" si="521"/>
        <v>0</v>
      </c>
    </row>
    <row r="1724" spans="1:142">
      <c r="A1724" s="365" t="str">
        <f t="shared" si="506"/>
        <v xml:space="preserve"> 359</v>
      </c>
      <c r="B1724" s="366" t="s">
        <v>1012</v>
      </c>
      <c r="C1724" s="366" t="s">
        <v>1168</v>
      </c>
      <c r="D1724" s="366">
        <v>31516200</v>
      </c>
      <c r="E1724" s="366">
        <v>29472250</v>
      </c>
      <c r="F1724" s="366">
        <v>30014450</v>
      </c>
      <c r="G1724" s="366">
        <v>31765900</v>
      </c>
      <c r="H1724" s="366">
        <v>28542650</v>
      </c>
      <c r="I1724" s="366">
        <v>29611800</v>
      </c>
      <c r="J1724" s="366">
        <v>34024150</v>
      </c>
      <c r="K1724" s="366">
        <v>30865000</v>
      </c>
      <c r="L1724" s="366">
        <v>28374550</v>
      </c>
      <c r="M1724" s="366">
        <v>27277950</v>
      </c>
      <c r="N1724" s="366">
        <v>31913550</v>
      </c>
      <c r="O1724" s="366">
        <v>28260500</v>
      </c>
      <c r="P1724" s="411">
        <f t="shared" si="507"/>
        <v>361638950</v>
      </c>
      <c r="Q1724" s="411">
        <f t="shared" si="522"/>
        <v>213849846.77419356</v>
      </c>
      <c r="R1724" s="411">
        <f t="shared" si="523"/>
        <v>52509641.156840935</v>
      </c>
      <c r="S1724" s="411">
        <f t="shared" si="524"/>
        <v>95279462.068965524</v>
      </c>
      <c r="T1724" s="366">
        <v>0</v>
      </c>
      <c r="U1724" s="366">
        <v>0.99999999877763912</v>
      </c>
      <c r="V1724" s="366">
        <v>0</v>
      </c>
      <c r="W1724" s="366">
        <v>0</v>
      </c>
      <c r="X1724" s="366">
        <v>8763278.9999999981</v>
      </c>
      <c r="Y1724" s="366">
        <v>7000.0000000006694</v>
      </c>
      <c r="Z1724" s="366">
        <v>327168.99999999447</v>
      </c>
      <c r="AA1724" s="366">
        <v>-219969.00000000093</v>
      </c>
      <c r="AB1724" s="366">
        <v>10515.000000000495</v>
      </c>
      <c r="AC1724" s="366">
        <v>476212.99999999907</v>
      </c>
      <c r="AD1724" s="366">
        <v>-3260992.0000000009</v>
      </c>
      <c r="AE1724" s="366">
        <v>2667063.9999999981</v>
      </c>
      <c r="AF1724" s="411">
        <f t="shared" si="508"/>
        <v>8770279.9999999851</v>
      </c>
      <c r="AG1724" s="366">
        <v>31516200</v>
      </c>
      <c r="AH1724" s="366">
        <v>29472251</v>
      </c>
      <c r="AI1724" s="366">
        <v>30014450</v>
      </c>
      <c r="AJ1724" s="366">
        <v>31765900</v>
      </c>
      <c r="AK1724" s="366">
        <v>37305929</v>
      </c>
      <c r="AL1724" s="366">
        <v>29618800</v>
      </c>
      <c r="AM1724" s="366">
        <v>34351318.999999993</v>
      </c>
      <c r="AN1724" s="366">
        <v>30645031</v>
      </c>
      <c r="AO1724" s="366">
        <v>28385065</v>
      </c>
      <c r="AP1724" s="366">
        <v>27754163</v>
      </c>
      <c r="AQ1724" s="366">
        <v>28652558</v>
      </c>
      <c r="AR1724" s="366">
        <v>30927564</v>
      </c>
      <c r="AS1724" s="411">
        <f t="shared" si="509"/>
        <v>370409230</v>
      </c>
      <c r="AT1724" s="411">
        <f t="shared" si="510"/>
        <v>222936741.93548387</v>
      </c>
      <c r="AU1724" s="411">
        <f t="shared" si="511"/>
        <v>52307840.305895433</v>
      </c>
      <c r="AV1724" s="411">
        <f t="shared" si="512"/>
        <v>95164647.758620694</v>
      </c>
      <c r="AW1724" s="366">
        <v>-575999.99999999988</v>
      </c>
      <c r="AX1724" s="366">
        <v>-508800</v>
      </c>
      <c r="AY1724" s="366">
        <v>-537600</v>
      </c>
      <c r="AZ1724" s="366">
        <v>-542399.99999999988</v>
      </c>
      <c r="BA1724" s="366">
        <v>-534999.99999999988</v>
      </c>
      <c r="BB1724" s="366">
        <v>-432000</v>
      </c>
      <c r="BC1724" s="366">
        <v>-518399.99999999994</v>
      </c>
      <c r="BD1724" s="366">
        <v>-470400</v>
      </c>
      <c r="BE1724" s="366">
        <v>-422400.00000000006</v>
      </c>
      <c r="BF1724" s="366">
        <v>-403200</v>
      </c>
      <c r="BG1724" s="366">
        <v>-379200</v>
      </c>
      <c r="BH1724" s="366">
        <v>0</v>
      </c>
      <c r="BI1724" s="411">
        <f t="shared" si="513"/>
        <v>-5325400</v>
      </c>
      <c r="BJ1724" s="366">
        <v>30940200</v>
      </c>
      <c r="BK1724" s="366">
        <v>28963451</v>
      </c>
      <c r="BL1724" s="366">
        <v>29476850</v>
      </c>
      <c r="BM1724" s="366">
        <v>31223500</v>
      </c>
      <c r="BN1724" s="366">
        <v>36770929</v>
      </c>
      <c r="BO1724" s="366">
        <v>29186800</v>
      </c>
      <c r="BP1724" s="366">
        <v>33832918.999999993</v>
      </c>
      <c r="BQ1724" s="366">
        <v>30174631</v>
      </c>
      <c r="BR1724" s="366">
        <v>27962665</v>
      </c>
      <c r="BS1724" s="366">
        <v>27350963</v>
      </c>
      <c r="BT1724" s="366">
        <v>28273358</v>
      </c>
      <c r="BU1724" s="366">
        <v>30927564</v>
      </c>
      <c r="BV1724" s="411">
        <f t="shared" si="514"/>
        <v>365083830</v>
      </c>
      <c r="BW1724" s="366">
        <v>0</v>
      </c>
      <c r="BX1724" s="366">
        <v>0</v>
      </c>
      <c r="BY1724" s="366">
        <v>0</v>
      </c>
      <c r="BZ1724" s="366">
        <v>0</v>
      </c>
      <c r="CA1724" s="366">
        <v>0</v>
      </c>
      <c r="CB1724" s="366">
        <v>0</v>
      </c>
      <c r="CC1724" s="366">
        <v>0</v>
      </c>
      <c r="CD1724" s="366">
        <v>0</v>
      </c>
      <c r="CE1724" s="366">
        <v>0</v>
      </c>
      <c r="CF1724" s="366">
        <v>0</v>
      </c>
      <c r="CG1724" s="366">
        <v>0</v>
      </c>
      <c r="CH1724" s="366">
        <v>0</v>
      </c>
      <c r="CI1724" s="411">
        <f t="shared" si="515"/>
        <v>0</v>
      </c>
      <c r="CJ1724" s="366">
        <v>30940200</v>
      </c>
      <c r="CK1724" s="366">
        <v>28963451</v>
      </c>
      <c r="CL1724" s="366">
        <v>29476850</v>
      </c>
      <c r="CM1724" s="366">
        <v>31223500</v>
      </c>
      <c r="CN1724" s="366">
        <v>36770929</v>
      </c>
      <c r="CO1724" s="366">
        <v>29186800</v>
      </c>
      <c r="CP1724" s="366">
        <v>33832918.999999993</v>
      </c>
      <c r="CQ1724" s="366">
        <v>30174631</v>
      </c>
      <c r="CR1724" s="366">
        <v>27962665</v>
      </c>
      <c r="CS1724" s="366">
        <v>27350963</v>
      </c>
      <c r="CT1724" s="366">
        <v>28273358</v>
      </c>
      <c r="CU1724" s="366">
        <v>30927564</v>
      </c>
      <c r="CV1724" s="411">
        <f t="shared" si="516"/>
        <v>365083830</v>
      </c>
      <c r="CW1724" s="366">
        <v>-2380015.384615384</v>
      </c>
      <c r="CX1724" s="366">
        <v>-2227957.7692307681</v>
      </c>
      <c r="CY1724" s="366">
        <v>-2267450</v>
      </c>
      <c r="CZ1724" s="366">
        <v>-2401807.692307692</v>
      </c>
      <c r="DA1724" s="366">
        <v>0</v>
      </c>
      <c r="DB1724" s="366">
        <v>-2245138.4615384601</v>
      </c>
      <c r="DC1724" s="366">
        <v>-2602532.2307692282</v>
      </c>
      <c r="DD1724" s="366">
        <v>-4310661.5714285746</v>
      </c>
      <c r="DE1724" s="366">
        <v>-2150974.2307692282</v>
      </c>
      <c r="DF1724" s="366">
        <v>2486451.1818181798</v>
      </c>
      <c r="DG1724" s="366">
        <v>2570305.2727272697</v>
      </c>
      <c r="DI1724" s="411">
        <f t="shared" si="517"/>
        <v>-15529780.886113886</v>
      </c>
      <c r="DJ1724" s="366">
        <v>28560184.615384616</v>
      </c>
      <c r="DK1724" s="366">
        <v>26735493.230769232</v>
      </c>
      <c r="DL1724" s="366">
        <v>27209400</v>
      </c>
      <c r="DM1724" s="366">
        <v>28821692.307692308</v>
      </c>
      <c r="DN1724" s="366">
        <v>36770929</v>
      </c>
      <c r="DO1724" s="366">
        <v>26941661.53846154</v>
      </c>
      <c r="DP1724" s="366">
        <v>31230386.769230764</v>
      </c>
      <c r="DQ1724" s="366">
        <v>25863969.428571425</v>
      </c>
      <c r="DR1724" s="366">
        <v>25811690.769230772</v>
      </c>
      <c r="DS1724" s="366">
        <v>29837414.18181818</v>
      </c>
      <c r="DT1724" s="366">
        <v>30843663.27272727</v>
      </c>
      <c r="DU1724" s="366">
        <v>30927564</v>
      </c>
      <c r="DV1724" s="411">
        <f t="shared" si="518"/>
        <v>349554049.11388606</v>
      </c>
      <c r="DW1724" s="366">
        <v>28560184.615384616</v>
      </c>
      <c r="DX1724" s="366">
        <v>26735493.230769232</v>
      </c>
      <c r="DY1724" s="366">
        <v>27209400</v>
      </c>
      <c r="DZ1724" s="366">
        <v>28821692.307692308</v>
      </c>
      <c r="EA1724" s="366">
        <v>36770929</v>
      </c>
      <c r="EB1724" s="366">
        <v>26941661.53846154</v>
      </c>
      <c r="EC1724" s="366">
        <v>31230386.769230764</v>
      </c>
      <c r="ED1724" s="366">
        <v>25863969.428571425</v>
      </c>
      <c r="EE1724" s="366">
        <v>25811690.769230772</v>
      </c>
      <c r="EF1724" s="366">
        <v>29837414.18181818</v>
      </c>
      <c r="EG1724" s="366">
        <v>30843663.27272727</v>
      </c>
      <c r="EH1724" s="366">
        <v>30927564</v>
      </c>
      <c r="EI1724" s="411">
        <f t="shared" si="519"/>
        <v>349554049.11388606</v>
      </c>
      <c r="EK1724" s="411">
        <f t="shared" si="520"/>
        <v>349554049.11388612</v>
      </c>
      <c r="EL1724" s="7">
        <f t="shared" si="521"/>
        <v>0</v>
      </c>
    </row>
    <row r="1725" spans="1:142">
      <c r="A1725" s="365" t="str">
        <f t="shared" si="506"/>
        <v xml:space="preserve"> 359</v>
      </c>
      <c r="B1725" s="366" t="s">
        <v>1012</v>
      </c>
      <c r="C1725" s="366" t="s">
        <v>1169</v>
      </c>
      <c r="D1725" s="366">
        <v>31524075</v>
      </c>
      <c r="E1725" s="366">
        <v>29480170</v>
      </c>
      <c r="F1725" s="366">
        <v>30022631</v>
      </c>
      <c r="G1725" s="366">
        <v>31774081</v>
      </c>
      <c r="H1725" s="366">
        <v>28550462</v>
      </c>
      <c r="I1725" s="366">
        <v>29619078</v>
      </c>
      <c r="J1725" s="366">
        <v>34032718</v>
      </c>
      <c r="K1725" s="366">
        <v>30872731</v>
      </c>
      <c r="L1725" s="366">
        <v>28382734</v>
      </c>
      <c r="M1725" s="366">
        <v>27285219</v>
      </c>
      <c r="N1725" s="366">
        <v>31921959</v>
      </c>
      <c r="O1725" s="366">
        <v>28268453</v>
      </c>
      <c r="P1725" s="411">
        <f t="shared" si="507"/>
        <v>361734311</v>
      </c>
      <c r="Q1725" s="411">
        <f t="shared" si="522"/>
        <v>213905385.38709676</v>
      </c>
      <c r="R1725" s="411">
        <f t="shared" si="523"/>
        <v>52523574.88876529</v>
      </c>
      <c r="S1725" s="411">
        <f t="shared" si="524"/>
        <v>95305350.724137932</v>
      </c>
      <c r="T1725" s="366">
        <v>0</v>
      </c>
      <c r="U1725" s="366">
        <v>1.0002687249216251</v>
      </c>
      <c r="V1725" s="366">
        <v>0</v>
      </c>
      <c r="W1725" s="366">
        <v>0</v>
      </c>
      <c r="X1725" s="366">
        <v>8765677.4716047011</v>
      </c>
      <c r="Y1725" s="366">
        <v>7001.7204627871688</v>
      </c>
      <c r="Z1725" s="366">
        <v>327251.38806823391</v>
      </c>
      <c r="AA1725" s="366">
        <v>-220024.09737045178</v>
      </c>
      <c r="AB1725" s="366">
        <v>10518.032814972132</v>
      </c>
      <c r="AC1725" s="366">
        <v>476339.9007493963</v>
      </c>
      <c r="AD1725" s="366">
        <v>-3261851.2488685213</v>
      </c>
      <c r="AE1725" s="366">
        <v>2667814.5585531746</v>
      </c>
      <c r="AF1725" s="411">
        <f t="shared" si="508"/>
        <v>8772728.7262830194</v>
      </c>
      <c r="AG1725" s="366">
        <v>31524075</v>
      </c>
      <c r="AH1725" s="366">
        <v>29480171.000268724</v>
      </c>
      <c r="AI1725" s="366">
        <v>30022631</v>
      </c>
      <c r="AJ1725" s="366">
        <v>31774081</v>
      </c>
      <c r="AK1725" s="366">
        <v>37316139.471604697</v>
      </c>
      <c r="AL1725" s="366">
        <v>29626079.720462788</v>
      </c>
      <c r="AM1725" s="366">
        <v>34359969.388068236</v>
      </c>
      <c r="AN1725" s="366">
        <v>30652706.902629547</v>
      </c>
      <c r="AO1725" s="366">
        <v>28393252.032814972</v>
      </c>
      <c r="AP1725" s="366">
        <v>27761558.900749397</v>
      </c>
      <c r="AQ1725" s="366">
        <v>28660107.751131482</v>
      </c>
      <c r="AR1725" s="366">
        <v>30936267.558553178</v>
      </c>
      <c r="AS1725" s="411">
        <f t="shared" si="509"/>
        <v>370507039.72628301</v>
      </c>
      <c r="AT1725" s="411">
        <f t="shared" si="510"/>
        <v>222994760.47111195</v>
      </c>
      <c r="AU1725" s="411">
        <f t="shared" si="511"/>
        <v>52321723.794305325</v>
      </c>
      <c r="AV1725" s="411">
        <f t="shared" si="512"/>
        <v>95190555.460865766</v>
      </c>
      <c r="AW1725" s="366">
        <v>-575999.99999999988</v>
      </c>
      <c r="AX1725" s="366">
        <v>-508800</v>
      </c>
      <c r="AY1725" s="366">
        <v>-537600</v>
      </c>
      <c r="AZ1725" s="366">
        <v>-542399.99999999988</v>
      </c>
      <c r="BA1725" s="366">
        <v>-534999.99999999988</v>
      </c>
      <c r="BB1725" s="366">
        <v>-432000</v>
      </c>
      <c r="BC1725" s="366">
        <v>-518399.99999999994</v>
      </c>
      <c r="BD1725" s="366">
        <v>-470400</v>
      </c>
      <c r="BE1725" s="366">
        <v>-422400.00000000006</v>
      </c>
      <c r="BF1725" s="366">
        <v>-403200</v>
      </c>
      <c r="BG1725" s="366">
        <v>-379200</v>
      </c>
      <c r="BH1725" s="366">
        <v>0</v>
      </c>
      <c r="BI1725" s="411">
        <f t="shared" si="513"/>
        <v>-5325400</v>
      </c>
      <c r="BJ1725" s="366">
        <v>30948075</v>
      </c>
      <c r="BK1725" s="366">
        <v>28971371.000268728</v>
      </c>
      <c r="BL1725" s="366">
        <v>29485031</v>
      </c>
      <c r="BM1725" s="366">
        <v>31231681</v>
      </c>
      <c r="BN1725" s="366">
        <v>36781139.471604705</v>
      </c>
      <c r="BO1725" s="366">
        <v>29194079.720462788</v>
      </c>
      <c r="BP1725" s="366">
        <v>33841569.388068229</v>
      </c>
      <c r="BQ1725" s="366">
        <v>30182306.902629547</v>
      </c>
      <c r="BR1725" s="366">
        <v>27970852.032814972</v>
      </c>
      <c r="BS1725" s="366">
        <v>27358358.9007494</v>
      </c>
      <c r="BT1725" s="366">
        <v>28280907.751131479</v>
      </c>
      <c r="BU1725" s="366">
        <v>30936267.558553178</v>
      </c>
      <c r="BV1725" s="411">
        <f t="shared" si="514"/>
        <v>365181639.72628301</v>
      </c>
      <c r="BW1725" s="366">
        <v>0</v>
      </c>
      <c r="BX1725" s="366">
        <v>0</v>
      </c>
      <c r="BY1725" s="366">
        <v>0</v>
      </c>
      <c r="BZ1725" s="366">
        <v>0</v>
      </c>
      <c r="CA1725" s="366">
        <v>0</v>
      </c>
      <c r="CB1725" s="366">
        <v>0</v>
      </c>
      <c r="CC1725" s="366">
        <v>0</v>
      </c>
      <c r="CD1725" s="366">
        <v>0</v>
      </c>
      <c r="CE1725" s="366">
        <v>0</v>
      </c>
      <c r="CF1725" s="366">
        <v>0</v>
      </c>
      <c r="CG1725" s="366">
        <v>0</v>
      </c>
      <c r="CH1725" s="366">
        <v>0</v>
      </c>
      <c r="CI1725" s="411">
        <f t="shared" si="515"/>
        <v>0</v>
      </c>
      <c r="CJ1725" s="366">
        <v>30948075</v>
      </c>
      <c r="CK1725" s="366">
        <v>28971371.000268724</v>
      </c>
      <c r="CL1725" s="366">
        <v>29485031</v>
      </c>
      <c r="CM1725" s="366">
        <v>31231681</v>
      </c>
      <c r="CN1725" s="366">
        <v>36781139.471604697</v>
      </c>
      <c r="CO1725" s="366">
        <v>29194079.720462788</v>
      </c>
      <c r="CP1725" s="366">
        <v>33841569.388068236</v>
      </c>
      <c r="CQ1725" s="366">
        <v>30182306.902629547</v>
      </c>
      <c r="CR1725" s="366">
        <v>27970852.032814972</v>
      </c>
      <c r="CS1725" s="366">
        <v>27358358.900749397</v>
      </c>
      <c r="CT1725" s="366">
        <v>28280907.751131482</v>
      </c>
      <c r="CU1725" s="366">
        <v>30936267.558553178</v>
      </c>
      <c r="CV1725" s="411">
        <f t="shared" si="516"/>
        <v>365181639.72628301</v>
      </c>
      <c r="CW1725" s="366">
        <v>-2380621.1538461521</v>
      </c>
      <c r="CX1725" s="366">
        <v>-2228567.0000206679</v>
      </c>
      <c r="CY1725" s="366">
        <v>-2268079.307692308</v>
      </c>
      <c r="CZ1725" s="366">
        <v>-2402437</v>
      </c>
      <c r="DA1725" s="366">
        <v>0</v>
      </c>
      <c r="DB1725" s="366">
        <v>-2245698.4400355965</v>
      </c>
      <c r="DC1725" s="366">
        <v>-2603197.6452360153</v>
      </c>
      <c r="DD1725" s="366">
        <v>-4311758.1289470792</v>
      </c>
      <c r="DE1725" s="366">
        <v>-2151604.0025242269</v>
      </c>
      <c r="DF1725" s="366">
        <v>2487123.5364317596</v>
      </c>
      <c r="DG1725" s="366">
        <v>2570991.6137392223</v>
      </c>
      <c r="DI1725" s="411">
        <f t="shared" si="517"/>
        <v>-15533847.528131064</v>
      </c>
      <c r="DJ1725" s="366">
        <v>28567453.846153848</v>
      </c>
      <c r="DK1725" s="366">
        <v>26742804.000248056</v>
      </c>
      <c r="DL1725" s="366">
        <v>27216951.692307692</v>
      </c>
      <c r="DM1725" s="366">
        <v>28829244</v>
      </c>
      <c r="DN1725" s="366">
        <v>36781139.471604697</v>
      </c>
      <c r="DO1725" s="366">
        <v>26948381.280427191</v>
      </c>
      <c r="DP1725" s="366">
        <v>31238371.742832221</v>
      </c>
      <c r="DQ1725" s="366">
        <v>25870548.773682468</v>
      </c>
      <c r="DR1725" s="366">
        <v>25819248.030290745</v>
      </c>
      <c r="DS1725" s="366">
        <v>29845482.437181156</v>
      </c>
      <c r="DT1725" s="366">
        <v>30851899.364870705</v>
      </c>
      <c r="DU1725" s="366">
        <v>30936267.558553178</v>
      </c>
      <c r="DV1725" s="411">
        <f t="shared" si="518"/>
        <v>349647792.19815195</v>
      </c>
      <c r="DW1725" s="366">
        <v>28567453.846153848</v>
      </c>
      <c r="DX1725" s="366">
        <v>26742804.000248056</v>
      </c>
      <c r="DY1725" s="366">
        <v>27216951.692307692</v>
      </c>
      <c r="DZ1725" s="366">
        <v>28829244</v>
      </c>
      <c r="EA1725" s="366">
        <v>36781139.471604697</v>
      </c>
      <c r="EB1725" s="366">
        <v>26948381.280427191</v>
      </c>
      <c r="EC1725" s="366">
        <v>31238371.742832221</v>
      </c>
      <c r="ED1725" s="366">
        <v>25870548.773682468</v>
      </c>
      <c r="EE1725" s="366">
        <v>25819248.030290745</v>
      </c>
      <c r="EF1725" s="366">
        <v>29845482.437181156</v>
      </c>
      <c r="EG1725" s="366">
        <v>30851899.364870705</v>
      </c>
      <c r="EH1725" s="366">
        <v>30936267.558553178</v>
      </c>
      <c r="EI1725" s="411">
        <f t="shared" si="519"/>
        <v>349647792.19815195</v>
      </c>
      <c r="EK1725" s="411">
        <f t="shared" si="520"/>
        <v>349647792.19815195</v>
      </c>
      <c r="EL1725" s="7">
        <f t="shared" si="521"/>
        <v>0</v>
      </c>
    </row>
    <row r="1726" spans="1:142">
      <c r="A1726" s="365" t="str">
        <f t="shared" si="506"/>
        <v xml:space="preserve"> 359</v>
      </c>
      <c r="B1726" s="366" t="s">
        <v>1012</v>
      </c>
      <c r="C1726" s="366" t="s">
        <v>1217</v>
      </c>
      <c r="D1726" s="366">
        <v>66450</v>
      </c>
      <c r="E1726" s="366">
        <v>67143</v>
      </c>
      <c r="F1726" s="366">
        <v>65396</v>
      </c>
      <c r="G1726" s="366">
        <v>64753</v>
      </c>
      <c r="H1726" s="366">
        <v>66509</v>
      </c>
      <c r="I1726" s="366">
        <v>75609</v>
      </c>
      <c r="J1726" s="366">
        <v>65376</v>
      </c>
      <c r="K1726" s="366">
        <v>64262</v>
      </c>
      <c r="L1726" s="366">
        <v>62361</v>
      </c>
      <c r="M1726" s="366">
        <v>59911</v>
      </c>
      <c r="N1726" s="366">
        <v>64320</v>
      </c>
      <c r="O1726" s="366">
        <v>59230</v>
      </c>
      <c r="P1726" s="411">
        <f t="shared" si="507"/>
        <v>781320</v>
      </c>
      <c r="Q1726" s="411">
        <f t="shared" si="522"/>
        <v>469127.09677419357</v>
      </c>
      <c r="R1726" s="411">
        <f t="shared" si="523"/>
        <v>111528.86874304783</v>
      </c>
      <c r="S1726" s="411">
        <f t="shared" si="524"/>
        <v>200664.03448275861</v>
      </c>
      <c r="T1726" s="366">
        <v>0</v>
      </c>
      <c r="U1726" s="366">
        <v>2.278176924392028E-3</v>
      </c>
      <c r="V1726" s="366">
        <v>0</v>
      </c>
      <c r="W1726" s="366">
        <v>0</v>
      </c>
      <c r="X1726" s="366">
        <v>20419.8602095811</v>
      </c>
      <c r="Y1726" s="366">
        <v>17.873381557351081</v>
      </c>
      <c r="Z1726" s="366">
        <v>628.64173077063481</v>
      </c>
      <c r="AA1726" s="366">
        <v>-457.98308368702476</v>
      </c>
      <c r="AB1726" s="366">
        <v>23.109649844672163</v>
      </c>
      <c r="AC1726" s="366">
        <v>1045.9142656614526</v>
      </c>
      <c r="AD1726" s="366">
        <v>-6572.3495330353408</v>
      </c>
      <c r="AE1726" s="366">
        <v>5589.7878919339664</v>
      </c>
      <c r="AF1726" s="411">
        <f t="shared" si="508"/>
        <v>20694.85679080374</v>
      </c>
      <c r="AG1726" s="366">
        <v>66450</v>
      </c>
      <c r="AH1726" s="366">
        <v>67143.002278176922</v>
      </c>
      <c r="AI1726" s="366">
        <v>65396</v>
      </c>
      <c r="AJ1726" s="366">
        <v>64753</v>
      </c>
      <c r="AK1726" s="366">
        <v>86928.860209581093</v>
      </c>
      <c r="AL1726" s="366">
        <v>75626.873381557351</v>
      </c>
      <c r="AM1726" s="366">
        <v>66004.641730770629</v>
      </c>
      <c r="AN1726" s="366">
        <v>63804.016916312976</v>
      </c>
      <c r="AO1726" s="366">
        <v>62384.109649844671</v>
      </c>
      <c r="AP1726" s="366">
        <v>60956.914265661457</v>
      </c>
      <c r="AQ1726" s="366">
        <v>57747.650466964653</v>
      </c>
      <c r="AR1726" s="366">
        <v>64819.787891933964</v>
      </c>
      <c r="AS1726" s="411">
        <f t="shared" si="509"/>
        <v>802014.85679080384</v>
      </c>
      <c r="AT1726" s="411">
        <f t="shared" si="510"/>
        <v>490173.19560877082</v>
      </c>
      <c r="AU1726" s="411">
        <f t="shared" si="511"/>
        <v>111107.89899889499</v>
      </c>
      <c r="AV1726" s="411">
        <f t="shared" si="512"/>
        <v>200733.76218313791</v>
      </c>
      <c r="AW1726" s="366">
        <v>-2935</v>
      </c>
      <c r="AX1726" s="366">
        <v>-2815</v>
      </c>
      <c r="AY1726" s="366">
        <v>-2825</v>
      </c>
      <c r="AZ1726" s="366">
        <v>-2714</v>
      </c>
      <c r="BA1726" s="366">
        <v>-2633</v>
      </c>
      <c r="BB1726" s="366">
        <v>-2220</v>
      </c>
      <c r="BC1726" s="366">
        <v>-2220</v>
      </c>
      <c r="BD1726" s="366">
        <v>-2220</v>
      </c>
      <c r="BE1726" s="366">
        <v>-2220.0000000000005</v>
      </c>
      <c r="BF1726" s="366">
        <v>-2220</v>
      </c>
      <c r="BG1726" s="366">
        <v>-1320</v>
      </c>
      <c r="BH1726" s="366">
        <v>0</v>
      </c>
      <c r="BI1726" s="411">
        <f t="shared" si="513"/>
        <v>-26342</v>
      </c>
      <c r="BJ1726" s="366">
        <v>63515.000000000007</v>
      </c>
      <c r="BK1726" s="366">
        <v>64328.002278176929</v>
      </c>
      <c r="BL1726" s="366">
        <v>62571</v>
      </c>
      <c r="BM1726" s="366">
        <v>62039</v>
      </c>
      <c r="BN1726" s="366">
        <v>84295.860209581093</v>
      </c>
      <c r="BO1726" s="366">
        <v>73406.873381557351</v>
      </c>
      <c r="BP1726" s="366">
        <v>63784.641730770643</v>
      </c>
      <c r="BQ1726" s="366">
        <v>61584.016916312976</v>
      </c>
      <c r="BR1726" s="366">
        <v>60164.109649844671</v>
      </c>
      <c r="BS1726" s="366">
        <v>58736.914265661449</v>
      </c>
      <c r="BT1726" s="366">
        <v>56427.65046696466</v>
      </c>
      <c r="BU1726" s="366">
        <v>64819.787891933964</v>
      </c>
      <c r="BV1726" s="411">
        <f t="shared" si="514"/>
        <v>775672.85679080384</v>
      </c>
      <c r="BW1726" s="366">
        <v>0</v>
      </c>
      <c r="BX1726" s="366">
        <v>0</v>
      </c>
      <c r="BY1726" s="366">
        <v>0</v>
      </c>
      <c r="BZ1726" s="366">
        <v>0</v>
      </c>
      <c r="CA1726" s="366">
        <v>0</v>
      </c>
      <c r="CB1726" s="366">
        <v>0</v>
      </c>
      <c r="CC1726" s="366">
        <v>0</v>
      </c>
      <c r="CD1726" s="366">
        <v>0</v>
      </c>
      <c r="CE1726" s="366">
        <v>0</v>
      </c>
      <c r="CF1726" s="366">
        <v>0</v>
      </c>
      <c r="CG1726" s="366">
        <v>0</v>
      </c>
      <c r="CH1726" s="366">
        <v>0</v>
      </c>
      <c r="CI1726" s="411">
        <f t="shared" si="515"/>
        <v>0</v>
      </c>
      <c r="CJ1726" s="366">
        <v>63515</v>
      </c>
      <c r="CK1726" s="366">
        <v>64328.002278176922</v>
      </c>
      <c r="CL1726" s="366">
        <v>62571</v>
      </c>
      <c r="CM1726" s="366">
        <v>62039</v>
      </c>
      <c r="CN1726" s="366">
        <v>84295.860209581093</v>
      </c>
      <c r="CO1726" s="366">
        <v>73406.873381557351</v>
      </c>
      <c r="CP1726" s="366">
        <v>63784.641730770629</v>
      </c>
      <c r="CQ1726" s="366">
        <v>61584.016916312976</v>
      </c>
      <c r="CR1726" s="366">
        <v>60164.109649844671</v>
      </c>
      <c r="CS1726" s="366">
        <v>58736.914265661457</v>
      </c>
      <c r="CT1726" s="366">
        <v>56427.650466964653</v>
      </c>
      <c r="CU1726" s="366">
        <v>64819.787891933964</v>
      </c>
      <c r="CV1726" s="411">
        <f t="shared" si="516"/>
        <v>775672.85679080384</v>
      </c>
      <c r="CW1726" s="366">
        <v>-4885.7692307692269</v>
      </c>
      <c r="CX1726" s="366">
        <v>-4948.3078675520665</v>
      </c>
      <c r="CY1726" s="366">
        <v>-4813.1538461538439</v>
      </c>
      <c r="CZ1726" s="366">
        <v>-4772.2307692307659</v>
      </c>
      <c r="DA1726" s="366">
        <v>0</v>
      </c>
      <c r="DB1726" s="366">
        <v>-5646.6825678120949</v>
      </c>
      <c r="DC1726" s="366">
        <v>-4906.5109023669647</v>
      </c>
      <c r="DD1726" s="366">
        <v>-8797.7167023304282</v>
      </c>
      <c r="DE1726" s="366">
        <v>-4628.0084346034346</v>
      </c>
      <c r="DF1726" s="366">
        <v>5339.7194786964901</v>
      </c>
      <c r="DG1726" s="366">
        <v>5129.7864060876891</v>
      </c>
      <c r="DI1726" s="411">
        <f t="shared" si="517"/>
        <v>-32928.874436034646</v>
      </c>
      <c r="DJ1726" s="366">
        <v>58629.230769230773</v>
      </c>
      <c r="DK1726" s="366">
        <v>59379.694410624856</v>
      </c>
      <c r="DL1726" s="366">
        <v>57757.846153846156</v>
      </c>
      <c r="DM1726" s="366">
        <v>57266.769230769234</v>
      </c>
      <c r="DN1726" s="366">
        <v>84295.860209581093</v>
      </c>
      <c r="DO1726" s="366">
        <v>67760.190813745256</v>
      </c>
      <c r="DP1726" s="366">
        <v>58878.130828403664</v>
      </c>
      <c r="DQ1726" s="366">
        <v>52786.300213982548</v>
      </c>
      <c r="DR1726" s="366">
        <v>55536.101215241237</v>
      </c>
      <c r="DS1726" s="366">
        <v>64076.633744357947</v>
      </c>
      <c r="DT1726" s="366">
        <v>61557.436873052342</v>
      </c>
      <c r="DU1726" s="366">
        <v>64819.787891933964</v>
      </c>
      <c r="DV1726" s="411">
        <f t="shared" si="518"/>
        <v>742743.98235476902</v>
      </c>
      <c r="DW1726" s="366">
        <v>58629.230769230773</v>
      </c>
      <c r="DX1726" s="366">
        <v>59379.694410624856</v>
      </c>
      <c r="DY1726" s="366">
        <v>57757.846153846156</v>
      </c>
      <c r="DZ1726" s="366">
        <v>57266.769230769234</v>
      </c>
      <c r="EA1726" s="366">
        <v>84295.860209581093</v>
      </c>
      <c r="EB1726" s="366">
        <v>67760.190813745256</v>
      </c>
      <c r="EC1726" s="366">
        <v>58878.130828403664</v>
      </c>
      <c r="ED1726" s="366">
        <v>52786.300213982548</v>
      </c>
      <c r="EE1726" s="366">
        <v>55536.101215241237</v>
      </c>
      <c r="EF1726" s="366">
        <v>64076.633744357947</v>
      </c>
      <c r="EG1726" s="366">
        <v>61557.436873052342</v>
      </c>
      <c r="EH1726" s="366">
        <v>64819.787891933964</v>
      </c>
      <c r="EI1726" s="411">
        <f t="shared" si="519"/>
        <v>742743.98235476902</v>
      </c>
      <c r="EK1726" s="411">
        <f t="shared" si="520"/>
        <v>742743.98235476902</v>
      </c>
      <c r="EL1726" s="7">
        <f t="shared" si="521"/>
        <v>0</v>
      </c>
    </row>
    <row r="1727" spans="1:142">
      <c r="A1727" s="365" t="str">
        <f t="shared" si="506"/>
        <v xml:space="preserve"> 359</v>
      </c>
      <c r="B1727" s="366" t="s">
        <v>1012</v>
      </c>
      <c r="C1727" s="366" t="s">
        <v>1170</v>
      </c>
      <c r="D1727" s="366">
        <v>31516200</v>
      </c>
      <c r="E1727" s="366">
        <v>29472250</v>
      </c>
      <c r="F1727" s="366">
        <v>30014450</v>
      </c>
      <c r="G1727" s="366">
        <v>31765900</v>
      </c>
      <c r="H1727" s="366">
        <v>28542650</v>
      </c>
      <c r="I1727" s="366">
        <v>29611800</v>
      </c>
      <c r="J1727" s="366">
        <v>34024150</v>
      </c>
      <c r="K1727" s="366">
        <v>30865000</v>
      </c>
      <c r="L1727" s="366">
        <v>28374550</v>
      </c>
      <c r="M1727" s="366">
        <v>27277950</v>
      </c>
      <c r="N1727" s="366">
        <v>31913550</v>
      </c>
      <c r="O1727" s="366">
        <v>28260500</v>
      </c>
      <c r="P1727" s="411">
        <f t="shared" si="507"/>
        <v>361638950</v>
      </c>
      <c r="Q1727" s="411">
        <f t="shared" si="522"/>
        <v>213849846.77419356</v>
      </c>
      <c r="R1727" s="411">
        <f t="shared" si="523"/>
        <v>52509641.156840935</v>
      </c>
      <c r="S1727" s="411">
        <f t="shared" si="524"/>
        <v>95279462.068965524</v>
      </c>
      <c r="T1727" s="366">
        <v>0</v>
      </c>
      <c r="U1727" s="366">
        <v>0.99999999877763912</v>
      </c>
      <c r="V1727" s="366">
        <v>0</v>
      </c>
      <c r="W1727" s="366">
        <v>0</v>
      </c>
      <c r="X1727" s="366">
        <v>8763278.9999999981</v>
      </c>
      <c r="Y1727" s="366">
        <v>7000.0000000006694</v>
      </c>
      <c r="Z1727" s="366">
        <v>327168.99999999447</v>
      </c>
      <c r="AA1727" s="366">
        <v>-219969.00000000093</v>
      </c>
      <c r="AB1727" s="366">
        <v>10515.000000000495</v>
      </c>
      <c r="AC1727" s="366">
        <v>476212.99999999907</v>
      </c>
      <c r="AD1727" s="366">
        <v>-3260992.0000000009</v>
      </c>
      <c r="AE1727" s="366">
        <v>2667063.9999999981</v>
      </c>
      <c r="AF1727" s="411">
        <f t="shared" si="508"/>
        <v>8770279.9999999851</v>
      </c>
      <c r="AG1727" s="366">
        <v>31516200</v>
      </c>
      <c r="AH1727" s="366">
        <v>29472250.999999996</v>
      </c>
      <c r="AI1727" s="366">
        <v>30014450</v>
      </c>
      <c r="AJ1727" s="366">
        <v>31765900</v>
      </c>
      <c r="AK1727" s="366">
        <v>37305929</v>
      </c>
      <c r="AL1727" s="366">
        <v>29618800</v>
      </c>
      <c r="AM1727" s="366">
        <v>34351318.999999993</v>
      </c>
      <c r="AN1727" s="366">
        <v>30645031</v>
      </c>
      <c r="AO1727" s="366">
        <v>28385065</v>
      </c>
      <c r="AP1727" s="366">
        <v>27754163</v>
      </c>
      <c r="AQ1727" s="366">
        <v>28652558</v>
      </c>
      <c r="AR1727" s="366">
        <v>30927564</v>
      </c>
      <c r="AS1727" s="411">
        <f t="shared" si="509"/>
        <v>370409230</v>
      </c>
      <c r="AT1727" s="411">
        <f t="shared" si="510"/>
        <v>222936741.93548387</v>
      </c>
      <c r="AU1727" s="411">
        <f t="shared" si="511"/>
        <v>52307840.305895433</v>
      </c>
      <c r="AV1727" s="411">
        <f t="shared" si="512"/>
        <v>95164647.758620694</v>
      </c>
      <c r="AW1727" s="366">
        <v>-575999.99999999988</v>
      </c>
      <c r="AX1727" s="366">
        <v>-508800</v>
      </c>
      <c r="AY1727" s="366">
        <v>-537600</v>
      </c>
      <c r="AZ1727" s="366">
        <v>-542399.99999999988</v>
      </c>
      <c r="BA1727" s="366">
        <v>-534999.99999999988</v>
      </c>
      <c r="BB1727" s="366">
        <v>-432000</v>
      </c>
      <c r="BC1727" s="366">
        <v>-518399.99999999994</v>
      </c>
      <c r="BD1727" s="366">
        <v>-470400</v>
      </c>
      <c r="BE1727" s="366">
        <v>-422400.00000000006</v>
      </c>
      <c r="BF1727" s="366">
        <v>-403200</v>
      </c>
      <c r="BG1727" s="366">
        <v>-379200</v>
      </c>
      <c r="BH1727" s="366">
        <v>0</v>
      </c>
      <c r="BI1727" s="411">
        <f t="shared" si="513"/>
        <v>-5325400</v>
      </c>
      <c r="BJ1727" s="366">
        <v>30940200</v>
      </c>
      <c r="BK1727" s="366">
        <v>28963451</v>
      </c>
      <c r="BL1727" s="366">
        <v>29476850</v>
      </c>
      <c r="BM1727" s="366">
        <v>31223500.000000004</v>
      </c>
      <c r="BN1727" s="366">
        <v>36770929</v>
      </c>
      <c r="BO1727" s="366">
        <v>29186800</v>
      </c>
      <c r="BP1727" s="366">
        <v>33832919</v>
      </c>
      <c r="BQ1727" s="366">
        <v>30174630.999999996</v>
      </c>
      <c r="BR1727" s="366">
        <v>27962665</v>
      </c>
      <c r="BS1727" s="366">
        <v>27350963</v>
      </c>
      <c r="BT1727" s="366">
        <v>28273357.999999996</v>
      </c>
      <c r="BU1727" s="366">
        <v>30927564</v>
      </c>
      <c r="BV1727" s="411">
        <f t="shared" si="514"/>
        <v>365083830</v>
      </c>
      <c r="BW1727" s="366">
        <v>0</v>
      </c>
      <c r="BX1727" s="366">
        <v>0</v>
      </c>
      <c r="BY1727" s="366">
        <v>0</v>
      </c>
      <c r="BZ1727" s="366">
        <v>0</v>
      </c>
      <c r="CA1727" s="366">
        <v>0</v>
      </c>
      <c r="CB1727" s="366">
        <v>0</v>
      </c>
      <c r="CC1727" s="366">
        <v>0</v>
      </c>
      <c r="CD1727" s="366">
        <v>0</v>
      </c>
      <c r="CE1727" s="366">
        <v>0</v>
      </c>
      <c r="CF1727" s="366">
        <v>0</v>
      </c>
      <c r="CG1727" s="366">
        <v>0</v>
      </c>
      <c r="CH1727" s="366">
        <v>0</v>
      </c>
      <c r="CI1727" s="411">
        <f t="shared" si="515"/>
        <v>0</v>
      </c>
      <c r="CJ1727" s="366">
        <v>30940200</v>
      </c>
      <c r="CK1727" s="366">
        <v>28963450.999999996</v>
      </c>
      <c r="CL1727" s="366">
        <v>29476850</v>
      </c>
      <c r="CM1727" s="366">
        <v>31223500</v>
      </c>
      <c r="CN1727" s="366">
        <v>36770929</v>
      </c>
      <c r="CO1727" s="366">
        <v>29186800</v>
      </c>
      <c r="CP1727" s="366">
        <v>33832918.999999993</v>
      </c>
      <c r="CQ1727" s="366">
        <v>30174631</v>
      </c>
      <c r="CR1727" s="366">
        <v>27962665</v>
      </c>
      <c r="CS1727" s="366">
        <v>27350963</v>
      </c>
      <c r="CT1727" s="366">
        <v>28273358</v>
      </c>
      <c r="CU1727" s="366">
        <v>30927564</v>
      </c>
      <c r="CV1727" s="411">
        <f t="shared" si="516"/>
        <v>365083830</v>
      </c>
      <c r="CW1727" s="366">
        <v>-2380015.384615384</v>
      </c>
      <c r="CX1727" s="366">
        <v>-2227957.7692307681</v>
      </c>
      <c r="CY1727" s="366">
        <v>-2267450</v>
      </c>
      <c r="CZ1727" s="366">
        <v>-2401807.692307692</v>
      </c>
      <c r="DA1727" s="366">
        <v>0</v>
      </c>
      <c r="DB1727" s="366">
        <v>-2245138.4615384601</v>
      </c>
      <c r="DC1727" s="366">
        <v>-2602532.2307692282</v>
      </c>
      <c r="DD1727" s="366">
        <v>-4310661.5714285746</v>
      </c>
      <c r="DE1727" s="366">
        <v>-2150974.2307692282</v>
      </c>
      <c r="DF1727" s="366">
        <v>2486451.1818181798</v>
      </c>
      <c r="DG1727" s="366">
        <v>2570305.2727272697</v>
      </c>
      <c r="DI1727" s="411">
        <f t="shared" si="517"/>
        <v>-15529780.886113886</v>
      </c>
      <c r="DJ1727" s="366">
        <v>28560184.615384616</v>
      </c>
      <c r="DK1727" s="366">
        <v>26735493.230769228</v>
      </c>
      <c r="DL1727" s="366">
        <v>27209400</v>
      </c>
      <c r="DM1727" s="366">
        <v>28821692.307692308</v>
      </c>
      <c r="DN1727" s="366">
        <v>36770929</v>
      </c>
      <c r="DO1727" s="366">
        <v>26941661.53846154</v>
      </c>
      <c r="DP1727" s="366">
        <v>31230386.769230764</v>
      </c>
      <c r="DQ1727" s="366">
        <v>25863969.428571425</v>
      </c>
      <c r="DR1727" s="366">
        <v>25811690.769230772</v>
      </c>
      <c r="DS1727" s="366">
        <v>29837414.18181818</v>
      </c>
      <c r="DT1727" s="366">
        <v>30843663.27272727</v>
      </c>
      <c r="DU1727" s="366">
        <v>30927564</v>
      </c>
      <c r="DV1727" s="411">
        <f t="shared" si="518"/>
        <v>349554049.11388606</v>
      </c>
      <c r="DW1727" s="366">
        <v>28560184.615384616</v>
      </c>
      <c r="DX1727" s="366">
        <v>26735493.230769228</v>
      </c>
      <c r="DY1727" s="366">
        <v>27209400</v>
      </c>
      <c r="DZ1727" s="366">
        <v>28821692.307692308</v>
      </c>
      <c r="EA1727" s="366">
        <v>36770929</v>
      </c>
      <c r="EB1727" s="366">
        <v>26941661.53846154</v>
      </c>
      <c r="EC1727" s="366">
        <v>31230386.769230764</v>
      </c>
      <c r="ED1727" s="366">
        <v>25863969.428571425</v>
      </c>
      <c r="EE1727" s="366">
        <v>25811690.769230772</v>
      </c>
      <c r="EF1727" s="366">
        <v>29837414.18181818</v>
      </c>
      <c r="EG1727" s="366">
        <v>30843663.27272727</v>
      </c>
      <c r="EH1727" s="366">
        <v>30927564</v>
      </c>
      <c r="EI1727" s="411">
        <f t="shared" si="519"/>
        <v>349554049.11388606</v>
      </c>
      <c r="EK1727" s="411">
        <f t="shared" si="520"/>
        <v>349554049.11388612</v>
      </c>
      <c r="EL1727" s="7">
        <f t="shared" si="521"/>
        <v>0</v>
      </c>
    </row>
    <row r="1728" spans="1:142">
      <c r="A1728" s="365" t="str">
        <f t="shared" si="506"/>
        <v xml:space="preserve"> 359</v>
      </c>
      <c r="B1728" s="366" t="s">
        <v>1012</v>
      </c>
      <c r="C1728" s="366" t="s">
        <v>1171</v>
      </c>
      <c r="D1728" s="366">
        <v>31524075</v>
      </c>
      <c r="E1728" s="366">
        <v>29480170</v>
      </c>
      <c r="F1728" s="366">
        <v>30022631</v>
      </c>
      <c r="G1728" s="366">
        <v>31774081</v>
      </c>
      <c r="H1728" s="366">
        <v>28550462</v>
      </c>
      <c r="I1728" s="366">
        <v>29619078</v>
      </c>
      <c r="J1728" s="366">
        <v>34032718</v>
      </c>
      <c r="K1728" s="366">
        <v>30872731</v>
      </c>
      <c r="L1728" s="366">
        <v>28382734</v>
      </c>
      <c r="M1728" s="366">
        <v>27285219</v>
      </c>
      <c r="N1728" s="366">
        <v>31921959</v>
      </c>
      <c r="O1728" s="366">
        <v>28268453</v>
      </c>
      <c r="P1728" s="411">
        <f t="shared" si="507"/>
        <v>361734311</v>
      </c>
      <c r="Q1728" s="411">
        <f t="shared" si="522"/>
        <v>213905385.38709676</v>
      </c>
      <c r="R1728" s="411">
        <f t="shared" si="523"/>
        <v>52523574.88876529</v>
      </c>
      <c r="S1728" s="411">
        <f t="shared" si="524"/>
        <v>95305350.724137932</v>
      </c>
      <c r="T1728" s="366">
        <v>0</v>
      </c>
      <c r="U1728" s="366">
        <v>1.0002687249216251</v>
      </c>
      <c r="V1728" s="366">
        <v>0</v>
      </c>
      <c r="W1728" s="366">
        <v>0</v>
      </c>
      <c r="X1728" s="366">
        <v>8765677.4716047011</v>
      </c>
      <c r="Y1728" s="366">
        <v>7001.7204627871688</v>
      </c>
      <c r="Z1728" s="366">
        <v>327251.38806823391</v>
      </c>
      <c r="AA1728" s="366">
        <v>-220024.09737045178</v>
      </c>
      <c r="AB1728" s="366">
        <v>10518.032814972132</v>
      </c>
      <c r="AC1728" s="366">
        <v>476339.9007493963</v>
      </c>
      <c r="AD1728" s="366">
        <v>-3261851.2488685213</v>
      </c>
      <c r="AE1728" s="366">
        <v>2667814.5585531751</v>
      </c>
      <c r="AF1728" s="411">
        <f t="shared" si="508"/>
        <v>8772728.7262830213</v>
      </c>
      <c r="AG1728" s="366">
        <v>31524075</v>
      </c>
      <c r="AH1728" s="366">
        <v>29480171.000268724</v>
      </c>
      <c r="AI1728" s="366">
        <v>30022631</v>
      </c>
      <c r="AJ1728" s="366">
        <v>31774081</v>
      </c>
      <c r="AK1728" s="366">
        <v>37316139.471604705</v>
      </c>
      <c r="AL1728" s="366">
        <v>29626079.720462788</v>
      </c>
      <c r="AM1728" s="366">
        <v>34359969.388068236</v>
      </c>
      <c r="AN1728" s="366">
        <v>30652706.902629547</v>
      </c>
      <c r="AO1728" s="366">
        <v>28393252.032814972</v>
      </c>
      <c r="AP1728" s="366">
        <v>27761558.900749397</v>
      </c>
      <c r="AQ1728" s="366">
        <v>28660107.751131482</v>
      </c>
      <c r="AR1728" s="366">
        <v>30936267.558553178</v>
      </c>
      <c r="AS1728" s="411">
        <f t="shared" si="509"/>
        <v>370507039.72628301</v>
      </c>
      <c r="AT1728" s="411">
        <f t="shared" si="510"/>
        <v>222994760.47111195</v>
      </c>
      <c r="AU1728" s="411">
        <f t="shared" si="511"/>
        <v>52321723.794305325</v>
      </c>
      <c r="AV1728" s="411">
        <f t="shared" si="512"/>
        <v>95190555.460865766</v>
      </c>
      <c r="AW1728" s="366">
        <v>-575999.99999999988</v>
      </c>
      <c r="AX1728" s="366">
        <v>-508800</v>
      </c>
      <c r="AY1728" s="366">
        <v>-537600</v>
      </c>
      <c r="AZ1728" s="366">
        <v>-542399.99999999988</v>
      </c>
      <c r="BA1728" s="366">
        <v>-534999.99999999988</v>
      </c>
      <c r="BB1728" s="366">
        <v>-432000</v>
      </c>
      <c r="BC1728" s="366">
        <v>-518399.99999999994</v>
      </c>
      <c r="BD1728" s="366">
        <v>-470400</v>
      </c>
      <c r="BE1728" s="366">
        <v>-422400.00000000006</v>
      </c>
      <c r="BF1728" s="366">
        <v>-403200</v>
      </c>
      <c r="BG1728" s="366">
        <v>-379200</v>
      </c>
      <c r="BH1728" s="366">
        <v>0</v>
      </c>
      <c r="BI1728" s="411">
        <f t="shared" si="513"/>
        <v>-5325400</v>
      </c>
      <c r="BJ1728" s="366">
        <v>30948075</v>
      </c>
      <c r="BK1728" s="366">
        <v>28971371.000268724</v>
      </c>
      <c r="BL1728" s="366">
        <v>29485031</v>
      </c>
      <c r="BM1728" s="366">
        <v>31231681</v>
      </c>
      <c r="BN1728" s="366">
        <v>36781139.471604705</v>
      </c>
      <c r="BO1728" s="366">
        <v>29194079.720462788</v>
      </c>
      <c r="BP1728" s="366">
        <v>33841569.388068229</v>
      </c>
      <c r="BQ1728" s="366">
        <v>30182306.902629547</v>
      </c>
      <c r="BR1728" s="366">
        <v>27970852.032814972</v>
      </c>
      <c r="BS1728" s="366">
        <v>27358358.9007494</v>
      </c>
      <c r="BT1728" s="366">
        <v>28280907.751131479</v>
      </c>
      <c r="BU1728" s="366">
        <v>30936267.558553178</v>
      </c>
      <c r="BV1728" s="411">
        <f t="shared" si="514"/>
        <v>365181639.72628301</v>
      </c>
      <c r="BW1728" s="366">
        <v>0</v>
      </c>
      <c r="BX1728" s="366">
        <v>0</v>
      </c>
      <c r="BY1728" s="366">
        <v>0</v>
      </c>
      <c r="BZ1728" s="366">
        <v>0</v>
      </c>
      <c r="CA1728" s="366">
        <v>0</v>
      </c>
      <c r="CB1728" s="366">
        <v>0</v>
      </c>
      <c r="CC1728" s="366">
        <v>0</v>
      </c>
      <c r="CD1728" s="366">
        <v>0</v>
      </c>
      <c r="CE1728" s="366">
        <v>0</v>
      </c>
      <c r="CF1728" s="366">
        <v>0</v>
      </c>
      <c r="CG1728" s="366">
        <v>0</v>
      </c>
      <c r="CH1728" s="366">
        <v>0</v>
      </c>
      <c r="CI1728" s="411">
        <f t="shared" si="515"/>
        <v>0</v>
      </c>
      <c r="CJ1728" s="366">
        <v>30948075</v>
      </c>
      <c r="CK1728" s="366">
        <v>28971371.000268724</v>
      </c>
      <c r="CL1728" s="366">
        <v>29485031</v>
      </c>
      <c r="CM1728" s="366">
        <v>31231681</v>
      </c>
      <c r="CN1728" s="366">
        <v>36781139.471604705</v>
      </c>
      <c r="CO1728" s="366">
        <v>29194079.720462788</v>
      </c>
      <c r="CP1728" s="366">
        <v>33841569.388068236</v>
      </c>
      <c r="CQ1728" s="366">
        <v>30182306.902629547</v>
      </c>
      <c r="CR1728" s="366">
        <v>27970852.032814972</v>
      </c>
      <c r="CS1728" s="366">
        <v>27358358.900749397</v>
      </c>
      <c r="CT1728" s="366">
        <v>28280907.751131482</v>
      </c>
      <c r="CU1728" s="366">
        <v>30936267.558553178</v>
      </c>
      <c r="CV1728" s="411">
        <f t="shared" si="516"/>
        <v>365181639.72628301</v>
      </c>
      <c r="CW1728" s="366">
        <v>-2380621.1538461521</v>
      </c>
      <c r="CX1728" s="366">
        <v>-2228567.0000206679</v>
      </c>
      <c r="CY1728" s="366">
        <v>-2268079.307692308</v>
      </c>
      <c r="CZ1728" s="366">
        <v>-2402437</v>
      </c>
      <c r="DA1728" s="366">
        <v>0</v>
      </c>
      <c r="DB1728" s="366">
        <v>-2245698.4400355965</v>
      </c>
      <c r="DC1728" s="366">
        <v>-2603197.6452360153</v>
      </c>
      <c r="DD1728" s="366">
        <v>-4311758.1289470792</v>
      </c>
      <c r="DE1728" s="366">
        <v>-2151604.0025242269</v>
      </c>
      <c r="DF1728" s="366">
        <v>2487123.5364317596</v>
      </c>
      <c r="DG1728" s="366">
        <v>2570991.6137392223</v>
      </c>
      <c r="DI1728" s="411">
        <f t="shared" si="517"/>
        <v>-15533847.528131064</v>
      </c>
      <c r="DJ1728" s="366">
        <v>28567453.846153848</v>
      </c>
      <c r="DK1728" s="366">
        <v>26742804.000248056</v>
      </c>
      <c r="DL1728" s="366">
        <v>27216951.692307692</v>
      </c>
      <c r="DM1728" s="366">
        <v>28829244</v>
      </c>
      <c r="DN1728" s="366">
        <v>36781139.471604705</v>
      </c>
      <c r="DO1728" s="366">
        <v>26948381.280427191</v>
      </c>
      <c r="DP1728" s="366">
        <v>31238371.742832221</v>
      </c>
      <c r="DQ1728" s="366">
        <v>25870548.773682468</v>
      </c>
      <c r="DR1728" s="366">
        <v>25819248.030290745</v>
      </c>
      <c r="DS1728" s="366">
        <v>29845482.437181156</v>
      </c>
      <c r="DT1728" s="366">
        <v>30851899.364870705</v>
      </c>
      <c r="DU1728" s="366">
        <v>30936267.558553178</v>
      </c>
      <c r="DV1728" s="411">
        <f t="shared" si="518"/>
        <v>349647792.19815195</v>
      </c>
      <c r="DW1728" s="366">
        <v>28567453.846153848</v>
      </c>
      <c r="DX1728" s="366">
        <v>26742804.000248056</v>
      </c>
      <c r="DY1728" s="366">
        <v>27216951.692307692</v>
      </c>
      <c r="DZ1728" s="366">
        <v>28829244</v>
      </c>
      <c r="EA1728" s="366">
        <v>36781139.471604705</v>
      </c>
      <c r="EB1728" s="366">
        <v>26948381.280427191</v>
      </c>
      <c r="EC1728" s="366">
        <v>31238371.742832221</v>
      </c>
      <c r="ED1728" s="366">
        <v>25870548.773682468</v>
      </c>
      <c r="EE1728" s="366">
        <v>25819248.030290745</v>
      </c>
      <c r="EF1728" s="366">
        <v>29845482.437181156</v>
      </c>
      <c r="EG1728" s="366">
        <v>30851899.364870705</v>
      </c>
      <c r="EH1728" s="366">
        <v>30936267.558553178</v>
      </c>
      <c r="EI1728" s="411">
        <f t="shared" si="519"/>
        <v>349647792.19815195</v>
      </c>
      <c r="EK1728" s="411">
        <f t="shared" si="520"/>
        <v>349647792.19815195</v>
      </c>
      <c r="EL1728" s="7">
        <f t="shared" si="521"/>
        <v>0</v>
      </c>
    </row>
    <row r="1729" spans="1:142">
      <c r="A1729" s="365" t="str">
        <f t="shared" si="506"/>
        <v xml:space="preserve"> 359</v>
      </c>
      <c r="B1729" s="366" t="s">
        <v>1012</v>
      </c>
      <c r="C1729" s="366" t="s">
        <v>1172</v>
      </c>
      <c r="D1729" s="366">
        <v>31524075</v>
      </c>
      <c r="E1729" s="366">
        <v>29480170</v>
      </c>
      <c r="F1729" s="366">
        <v>30022631</v>
      </c>
      <c r="G1729" s="366">
        <v>31774081</v>
      </c>
      <c r="H1729" s="366">
        <v>28550462</v>
      </c>
      <c r="I1729" s="366">
        <v>29619078</v>
      </c>
      <c r="J1729" s="366">
        <v>34032718</v>
      </c>
      <c r="K1729" s="366">
        <v>30872731</v>
      </c>
      <c r="L1729" s="366">
        <v>28382734</v>
      </c>
      <c r="M1729" s="366">
        <v>27285219</v>
      </c>
      <c r="N1729" s="366">
        <v>31921959</v>
      </c>
      <c r="O1729" s="366">
        <v>28268453</v>
      </c>
      <c r="P1729" s="411">
        <f t="shared" si="507"/>
        <v>361734311</v>
      </c>
      <c r="Q1729" s="411">
        <f t="shared" si="522"/>
        <v>213905385.38709676</v>
      </c>
      <c r="R1729" s="411">
        <f t="shared" si="523"/>
        <v>52523574.88876529</v>
      </c>
      <c r="S1729" s="411">
        <f t="shared" si="524"/>
        <v>95305350.724137932</v>
      </c>
      <c r="T1729" s="366">
        <v>0</v>
      </c>
      <c r="U1729" s="366">
        <v>1.0002687249216251</v>
      </c>
      <c r="V1729" s="366">
        <v>0</v>
      </c>
      <c r="W1729" s="366">
        <v>0</v>
      </c>
      <c r="X1729" s="366">
        <v>8765677.4716047011</v>
      </c>
      <c r="Y1729" s="366">
        <v>7001.7204627871688</v>
      </c>
      <c r="Z1729" s="366">
        <v>327251.38806823391</v>
      </c>
      <c r="AA1729" s="366">
        <v>-220024.09737045178</v>
      </c>
      <c r="AB1729" s="366">
        <v>10518.032814972132</v>
      </c>
      <c r="AC1729" s="366">
        <v>476339.9007493963</v>
      </c>
      <c r="AD1729" s="366">
        <v>-3261851.2488685213</v>
      </c>
      <c r="AE1729" s="366">
        <v>2667814.5585531746</v>
      </c>
      <c r="AF1729" s="411">
        <f t="shared" si="508"/>
        <v>8772728.7262830194</v>
      </c>
      <c r="AG1729" s="366">
        <v>31524075</v>
      </c>
      <c r="AH1729" s="366">
        <v>29480171.000268724</v>
      </c>
      <c r="AI1729" s="366">
        <v>30022631</v>
      </c>
      <c r="AJ1729" s="366">
        <v>31774081</v>
      </c>
      <c r="AK1729" s="366">
        <v>37316139.471604697</v>
      </c>
      <c r="AL1729" s="366">
        <v>29626079.720462788</v>
      </c>
      <c r="AM1729" s="366">
        <v>34359969.388068236</v>
      </c>
      <c r="AN1729" s="366">
        <v>30652706.902629547</v>
      </c>
      <c r="AO1729" s="366">
        <v>28393252.032814972</v>
      </c>
      <c r="AP1729" s="366">
        <v>27761558.900749397</v>
      </c>
      <c r="AQ1729" s="366">
        <v>28660107.751131482</v>
      </c>
      <c r="AR1729" s="366">
        <v>30936267.558553178</v>
      </c>
      <c r="AS1729" s="514">
        <f t="shared" si="509"/>
        <v>370507039.72628301</v>
      </c>
      <c r="AT1729" s="514">
        <f t="shared" si="510"/>
        <v>222994760.47111195</v>
      </c>
      <c r="AU1729" s="514">
        <f t="shared" si="511"/>
        <v>52321723.794305325</v>
      </c>
      <c r="AV1729" s="514">
        <f t="shared" si="512"/>
        <v>95190555.460865766</v>
      </c>
      <c r="AW1729" s="366">
        <v>-575999.99999999988</v>
      </c>
      <c r="AX1729" s="366">
        <v>-508800</v>
      </c>
      <c r="AY1729" s="366">
        <v>-537600</v>
      </c>
      <c r="AZ1729" s="366">
        <v>-542399.99999999988</v>
      </c>
      <c r="BA1729" s="366">
        <v>-534999.99999999988</v>
      </c>
      <c r="BB1729" s="366">
        <v>-432000</v>
      </c>
      <c r="BC1729" s="366">
        <v>-518399.99999999994</v>
      </c>
      <c r="BD1729" s="366">
        <v>-470400</v>
      </c>
      <c r="BE1729" s="366">
        <v>-422400.00000000006</v>
      </c>
      <c r="BF1729" s="366">
        <v>-403200</v>
      </c>
      <c r="BG1729" s="366">
        <v>-379200</v>
      </c>
      <c r="BH1729" s="366">
        <v>0</v>
      </c>
      <c r="BI1729" s="411">
        <f t="shared" si="513"/>
        <v>-5325400</v>
      </c>
      <c r="BJ1729" s="366">
        <v>30948075</v>
      </c>
      <c r="BK1729" s="366">
        <v>28971371.000268728</v>
      </c>
      <c r="BL1729" s="366">
        <v>29485031</v>
      </c>
      <c r="BM1729" s="366">
        <v>31231681.000000004</v>
      </c>
      <c r="BN1729" s="366">
        <v>36781139.471604705</v>
      </c>
      <c r="BO1729" s="366">
        <v>29194079.720462788</v>
      </c>
      <c r="BP1729" s="366">
        <v>33841569.388068229</v>
      </c>
      <c r="BQ1729" s="366">
        <v>30182306.902629547</v>
      </c>
      <c r="BR1729" s="366">
        <v>27970852.032814972</v>
      </c>
      <c r="BS1729" s="366">
        <v>27358358.9007494</v>
      </c>
      <c r="BT1729" s="366">
        <v>28280907.751131479</v>
      </c>
      <c r="BU1729" s="366">
        <v>30936267.558553178</v>
      </c>
      <c r="BV1729" s="411">
        <f t="shared" si="514"/>
        <v>365181639.72628301</v>
      </c>
      <c r="BW1729" s="366">
        <v>0</v>
      </c>
      <c r="BX1729" s="366">
        <v>0</v>
      </c>
      <c r="BY1729" s="366">
        <v>0</v>
      </c>
      <c r="BZ1729" s="366">
        <v>0</v>
      </c>
      <c r="CA1729" s="366">
        <v>0</v>
      </c>
      <c r="CB1729" s="366">
        <v>0</v>
      </c>
      <c r="CC1729" s="366">
        <v>0</v>
      </c>
      <c r="CD1729" s="366">
        <v>0</v>
      </c>
      <c r="CE1729" s="366">
        <v>0</v>
      </c>
      <c r="CF1729" s="366">
        <v>0</v>
      </c>
      <c r="CG1729" s="366">
        <v>0</v>
      </c>
      <c r="CH1729" s="366">
        <v>0</v>
      </c>
      <c r="CI1729" s="411">
        <f t="shared" si="515"/>
        <v>0</v>
      </c>
      <c r="CJ1729" s="366">
        <v>30948075</v>
      </c>
      <c r="CK1729" s="366">
        <v>28971371.000268724</v>
      </c>
      <c r="CL1729" s="366">
        <v>29485031</v>
      </c>
      <c r="CM1729" s="366">
        <v>31231681</v>
      </c>
      <c r="CN1729" s="366">
        <v>36781139.471604697</v>
      </c>
      <c r="CO1729" s="366">
        <v>29194079.720462788</v>
      </c>
      <c r="CP1729" s="366">
        <v>33841569.388068236</v>
      </c>
      <c r="CQ1729" s="366">
        <v>30182306.902629547</v>
      </c>
      <c r="CR1729" s="366">
        <v>27970852.032814972</v>
      </c>
      <c r="CS1729" s="366">
        <v>27358358.900749397</v>
      </c>
      <c r="CT1729" s="366">
        <v>28280907.751131482</v>
      </c>
      <c r="CU1729" s="366">
        <v>30936267.558553178</v>
      </c>
      <c r="CV1729" s="411">
        <f t="shared" si="516"/>
        <v>365181639.72628301</v>
      </c>
      <c r="CW1729" s="366">
        <v>-2380621.1538461521</v>
      </c>
      <c r="CX1729" s="366">
        <v>-2228567.0000206679</v>
      </c>
      <c r="CY1729" s="366">
        <v>-2268079.307692308</v>
      </c>
      <c r="CZ1729" s="366">
        <v>-2402437</v>
      </c>
      <c r="DA1729" s="366">
        <v>0</v>
      </c>
      <c r="DB1729" s="366">
        <v>-2245698.4400355965</v>
      </c>
      <c r="DC1729" s="366">
        <v>-2603197.6452360153</v>
      </c>
      <c r="DD1729" s="366">
        <v>-4311758.1289470792</v>
      </c>
      <c r="DE1729" s="366">
        <v>-2151604.0025242269</v>
      </c>
      <c r="DF1729" s="366">
        <v>2487123.5364317596</v>
      </c>
      <c r="DG1729" s="366">
        <v>2570991.6137392223</v>
      </c>
      <c r="DI1729" s="411">
        <f t="shared" si="517"/>
        <v>-15533847.528131064</v>
      </c>
      <c r="DJ1729" s="366">
        <v>28567453.846153848</v>
      </c>
      <c r="DK1729" s="366">
        <v>26742804.000248056</v>
      </c>
      <c r="DL1729" s="366">
        <v>27216951.692307692</v>
      </c>
      <c r="DM1729" s="366">
        <v>28829244</v>
      </c>
      <c r="DN1729" s="366">
        <v>36781139.471604697</v>
      </c>
      <c r="DO1729" s="366">
        <v>26948381.280427191</v>
      </c>
      <c r="DP1729" s="366">
        <v>31238371.742832221</v>
      </c>
      <c r="DQ1729" s="366">
        <v>25870548.773682468</v>
      </c>
      <c r="DR1729" s="366">
        <v>25819248.030290745</v>
      </c>
      <c r="DS1729" s="366">
        <v>29845482.437181156</v>
      </c>
      <c r="DT1729" s="366">
        <v>30851899.364870705</v>
      </c>
      <c r="DU1729" s="366">
        <v>30936267.558553178</v>
      </c>
      <c r="DV1729" s="411">
        <f t="shared" si="518"/>
        <v>349647792.19815195</v>
      </c>
      <c r="DW1729" s="366">
        <v>28567453.846153848</v>
      </c>
      <c r="DX1729" s="366">
        <v>26742804.000248056</v>
      </c>
      <c r="DY1729" s="366">
        <v>27216951.692307692</v>
      </c>
      <c r="DZ1729" s="366">
        <v>28829244</v>
      </c>
      <c r="EA1729" s="366">
        <v>36781139.471604697</v>
      </c>
      <c r="EB1729" s="366">
        <v>26948381.280427191</v>
      </c>
      <c r="EC1729" s="366">
        <v>31238371.742832221</v>
      </c>
      <c r="ED1729" s="366">
        <v>25870548.773682468</v>
      </c>
      <c r="EE1729" s="366">
        <v>25819248.030290745</v>
      </c>
      <c r="EF1729" s="366">
        <v>29845482.437181156</v>
      </c>
      <c r="EG1729" s="366">
        <v>30851899.364870705</v>
      </c>
      <c r="EH1729" s="366">
        <v>30936267.558553178</v>
      </c>
      <c r="EI1729" s="411">
        <f t="shared" si="519"/>
        <v>349647792.19815195</v>
      </c>
      <c r="EK1729" s="411">
        <f t="shared" si="520"/>
        <v>349647792.19815195</v>
      </c>
      <c r="EL1729" s="7">
        <f t="shared" si="521"/>
        <v>0</v>
      </c>
    </row>
    <row r="1730" spans="1:142">
      <c r="A1730" s="365" t="str">
        <f t="shared" si="506"/>
        <v xml:space="preserve"> 359</v>
      </c>
      <c r="B1730" s="366" t="s">
        <v>1012</v>
      </c>
      <c r="C1730" s="366" t="s">
        <v>1199</v>
      </c>
      <c r="D1730" s="366">
        <v>61112.5</v>
      </c>
      <c r="E1730" s="366">
        <v>63094.8</v>
      </c>
      <c r="F1730" s="366">
        <v>63197.8</v>
      </c>
      <c r="G1730" s="366">
        <v>56727.05</v>
      </c>
      <c r="H1730" s="366">
        <v>65438.2</v>
      </c>
      <c r="I1730" s="366">
        <v>54376.850000000006</v>
      </c>
      <c r="J1730" s="366">
        <v>55535.8</v>
      </c>
      <c r="K1730" s="366">
        <v>59952.250000000007</v>
      </c>
      <c r="L1730" s="366">
        <v>51972.049999999996</v>
      </c>
      <c r="M1730" s="366">
        <v>50654.25</v>
      </c>
      <c r="N1730" s="366">
        <v>63086.75</v>
      </c>
      <c r="O1730" s="366">
        <v>61242.75</v>
      </c>
      <c r="P1730" s="411">
        <f t="shared" si="507"/>
        <v>706391.05</v>
      </c>
      <c r="Q1730" s="411">
        <f t="shared" si="522"/>
        <v>417691.52258064522</v>
      </c>
      <c r="R1730" s="411">
        <f t="shared" si="523"/>
        <v>99378.660177975529</v>
      </c>
      <c r="S1730" s="411">
        <f t="shared" si="524"/>
        <v>189320.86724137931</v>
      </c>
      <c r="T1730" s="366">
        <v>0</v>
      </c>
      <c r="U1730" s="366">
        <v>2.1408205971056304E-3</v>
      </c>
      <c r="V1730" s="366">
        <v>0</v>
      </c>
      <c r="W1730" s="366">
        <v>0</v>
      </c>
      <c r="X1730" s="366">
        <v>20091.098894384366</v>
      </c>
      <c r="Y1730" s="366">
        <v>12.854265866982303</v>
      </c>
      <c r="Z1730" s="366">
        <v>534.02045753382947</v>
      </c>
      <c r="AA1730" s="366">
        <v>-427.26831298396166</v>
      </c>
      <c r="AB1730" s="366">
        <v>19.259727669694314</v>
      </c>
      <c r="AC1730" s="366">
        <v>884.31177398777584</v>
      </c>
      <c r="AD1730" s="366">
        <v>-6446.3335183957925</v>
      </c>
      <c r="AE1730" s="366">
        <v>5779.7396997929936</v>
      </c>
      <c r="AF1730" s="411">
        <f t="shared" si="508"/>
        <v>20447.685128676483</v>
      </c>
      <c r="AG1730" s="366">
        <v>61112.5</v>
      </c>
      <c r="AH1730" s="366">
        <v>63094.802140820604</v>
      </c>
      <c r="AI1730" s="366">
        <v>63197.8</v>
      </c>
      <c r="AJ1730" s="366">
        <v>56727.05</v>
      </c>
      <c r="AK1730" s="366">
        <v>85529.298894384352</v>
      </c>
      <c r="AL1730" s="366">
        <v>54389.704265866982</v>
      </c>
      <c r="AM1730" s="366">
        <v>56069.820457533824</v>
      </c>
      <c r="AN1730" s="366">
        <v>59524.981687016043</v>
      </c>
      <c r="AO1730" s="366">
        <v>51991.309727669686</v>
      </c>
      <c r="AP1730" s="366">
        <v>51538.561773987778</v>
      </c>
      <c r="AQ1730" s="366">
        <v>56640.416481604203</v>
      </c>
      <c r="AR1730" s="366">
        <v>67022.48969979299</v>
      </c>
      <c r="AS1730" s="411">
        <f t="shared" si="509"/>
        <v>726838.73512867629</v>
      </c>
      <c r="AT1730" s="411">
        <f t="shared" si="510"/>
        <v>438312.27187287889</v>
      </c>
      <c r="AU1730" s="411">
        <f t="shared" si="511"/>
        <v>98982.565030710655</v>
      </c>
      <c r="AV1730" s="411">
        <f t="shared" si="512"/>
        <v>189543.89822508697</v>
      </c>
      <c r="AW1730" s="366">
        <v>-1910.3999999999999</v>
      </c>
      <c r="AX1730" s="366">
        <v>-1915.2</v>
      </c>
      <c r="AY1730" s="366">
        <v>-1924.7999999999997</v>
      </c>
      <c r="AZ1730" s="366">
        <v>-1814.4</v>
      </c>
      <c r="BA1730" s="366">
        <v>-1732.8</v>
      </c>
      <c r="BB1730" s="366">
        <v>-700.79999999999984</v>
      </c>
      <c r="BC1730" s="366">
        <v>-739.2</v>
      </c>
      <c r="BD1730" s="366">
        <v>-758.40000000000009</v>
      </c>
      <c r="BE1730" s="366">
        <v>-729.59999999999991</v>
      </c>
      <c r="BF1730" s="366">
        <v>-696</v>
      </c>
      <c r="BG1730" s="366">
        <v>-624</v>
      </c>
      <c r="BH1730" s="366">
        <v>0</v>
      </c>
      <c r="BI1730" s="411">
        <f t="shared" si="513"/>
        <v>-13545.599999999999</v>
      </c>
      <c r="BJ1730" s="366">
        <v>59202.1</v>
      </c>
      <c r="BK1730" s="366">
        <v>61179.6021408206</v>
      </c>
      <c r="BL1730" s="366">
        <v>61273</v>
      </c>
      <c r="BM1730" s="366">
        <v>54912.650000000009</v>
      </c>
      <c r="BN1730" s="366">
        <v>83796.498894384364</v>
      </c>
      <c r="BO1730" s="366">
        <v>53688.904265866986</v>
      </c>
      <c r="BP1730" s="366">
        <v>55330.620457533834</v>
      </c>
      <c r="BQ1730" s="366">
        <v>58766.581687016034</v>
      </c>
      <c r="BR1730" s="366">
        <v>51261.709727669695</v>
      </c>
      <c r="BS1730" s="366">
        <v>50842.561773987778</v>
      </c>
      <c r="BT1730" s="366">
        <v>56016.41648160421</v>
      </c>
      <c r="BU1730" s="366">
        <v>67022.48969979299</v>
      </c>
      <c r="BV1730" s="411">
        <f t="shared" si="514"/>
        <v>713293.13512867643</v>
      </c>
      <c r="BW1730" s="366">
        <v>0</v>
      </c>
      <c r="BX1730" s="366">
        <v>0</v>
      </c>
      <c r="BY1730" s="366">
        <v>0</v>
      </c>
      <c r="BZ1730" s="366">
        <v>0</v>
      </c>
      <c r="CA1730" s="366">
        <v>0</v>
      </c>
      <c r="CB1730" s="366">
        <v>0</v>
      </c>
      <c r="CC1730" s="366">
        <v>0</v>
      </c>
      <c r="CD1730" s="366">
        <v>0</v>
      </c>
      <c r="CE1730" s="366">
        <v>0</v>
      </c>
      <c r="CF1730" s="366">
        <v>0</v>
      </c>
      <c r="CG1730" s="366">
        <v>0</v>
      </c>
      <c r="CH1730" s="366">
        <v>0</v>
      </c>
      <c r="CI1730" s="411">
        <f t="shared" si="515"/>
        <v>0</v>
      </c>
      <c r="CJ1730" s="366">
        <v>59202.1</v>
      </c>
      <c r="CK1730" s="366">
        <v>61179.602140820607</v>
      </c>
      <c r="CL1730" s="366">
        <v>61273</v>
      </c>
      <c r="CM1730" s="366">
        <v>54912.65</v>
      </c>
      <c r="CN1730" s="366">
        <v>83796.498894384349</v>
      </c>
      <c r="CO1730" s="366">
        <v>53688.904265866979</v>
      </c>
      <c r="CP1730" s="366">
        <v>55330.620457533827</v>
      </c>
      <c r="CQ1730" s="366">
        <v>58766.581687016042</v>
      </c>
      <c r="CR1730" s="366">
        <v>51261.709727669688</v>
      </c>
      <c r="CS1730" s="366">
        <v>50842.561773987778</v>
      </c>
      <c r="CT1730" s="366">
        <v>56016.416481604203</v>
      </c>
      <c r="CU1730" s="366">
        <v>67022.48969979299</v>
      </c>
      <c r="CV1730" s="411">
        <f t="shared" si="516"/>
        <v>713293.13512867643</v>
      </c>
      <c r="CW1730" s="366">
        <v>-4554.0076923076922</v>
      </c>
      <c r="CX1730" s="366">
        <v>-4706.1232416015846</v>
      </c>
      <c r="CY1730" s="366">
        <v>-4713.3076923076878</v>
      </c>
      <c r="CZ1730" s="366">
        <v>-4224.0499999999956</v>
      </c>
      <c r="DA1730" s="366">
        <v>0</v>
      </c>
      <c r="DB1730" s="366">
        <v>-4129.9157127589933</v>
      </c>
      <c r="DC1730" s="366">
        <v>-4256.2015736564426</v>
      </c>
      <c r="DD1730" s="366">
        <v>-8395.2259552880059</v>
      </c>
      <c r="DE1730" s="366">
        <v>-3943.2084405899732</v>
      </c>
      <c r="DF1730" s="366">
        <v>4622.0510703625187</v>
      </c>
      <c r="DG1730" s="366">
        <v>5092.4014983276502</v>
      </c>
      <c r="DI1730" s="411">
        <f t="shared" si="517"/>
        <v>-29207.587739820206</v>
      </c>
      <c r="DJ1730" s="366">
        <v>54648.092307692306</v>
      </c>
      <c r="DK1730" s="366">
        <v>56473.478899219022</v>
      </c>
      <c r="DL1730" s="366">
        <v>56559.692307692312</v>
      </c>
      <c r="DM1730" s="366">
        <v>50688.600000000006</v>
      </c>
      <c r="DN1730" s="366">
        <v>83796.498894384349</v>
      </c>
      <c r="DO1730" s="366">
        <v>49558.988553107985</v>
      </c>
      <c r="DP1730" s="366">
        <v>51074.418883877384</v>
      </c>
      <c r="DQ1730" s="366">
        <v>50371.355731728036</v>
      </c>
      <c r="DR1730" s="366">
        <v>47318.501287079715</v>
      </c>
      <c r="DS1730" s="366">
        <v>55464.612844350297</v>
      </c>
      <c r="DT1730" s="366">
        <v>61108.817979931853</v>
      </c>
      <c r="DU1730" s="366">
        <v>67022.48969979299</v>
      </c>
      <c r="DV1730" s="411">
        <f t="shared" si="518"/>
        <v>684085.5473888563</v>
      </c>
      <c r="DW1730" s="366">
        <v>54648.092307692306</v>
      </c>
      <c r="DX1730" s="366">
        <v>56473.478899219022</v>
      </c>
      <c r="DY1730" s="366">
        <v>56559.692307692312</v>
      </c>
      <c r="DZ1730" s="366">
        <v>50688.600000000006</v>
      </c>
      <c r="EA1730" s="366">
        <v>83796.498894384349</v>
      </c>
      <c r="EB1730" s="366">
        <v>49558.988553107985</v>
      </c>
      <c r="EC1730" s="366">
        <v>51074.418883877384</v>
      </c>
      <c r="ED1730" s="366">
        <v>50371.355731728036</v>
      </c>
      <c r="EE1730" s="366">
        <v>47318.501287079715</v>
      </c>
      <c r="EF1730" s="366">
        <v>55464.612844350297</v>
      </c>
      <c r="EG1730" s="366">
        <v>61108.817979931853</v>
      </c>
      <c r="EH1730" s="366">
        <v>67022.48969979299</v>
      </c>
      <c r="EI1730" s="411">
        <f t="shared" si="519"/>
        <v>684085.5473888563</v>
      </c>
      <c r="EK1730" s="411">
        <f t="shared" si="520"/>
        <v>684085.5473888563</v>
      </c>
      <c r="EL1730" s="7">
        <f t="shared" si="521"/>
        <v>0</v>
      </c>
    </row>
    <row r="1731" spans="1:142">
      <c r="A1731" s="365" t="str">
        <f t="shared" ref="A1731:A1794" si="525">MID(B1731,FIND("-",B1731) +1,4)</f>
        <v xml:space="preserve"> 359</v>
      </c>
      <c r="B1731" s="366" t="s">
        <v>1012</v>
      </c>
      <c r="C1731" s="366" t="s">
        <v>1218</v>
      </c>
      <c r="D1731" s="366">
        <v>66450</v>
      </c>
      <c r="E1731" s="366">
        <v>67143</v>
      </c>
      <c r="F1731" s="366">
        <v>65396</v>
      </c>
      <c r="G1731" s="366">
        <v>64753</v>
      </c>
      <c r="H1731" s="366">
        <v>66509</v>
      </c>
      <c r="I1731" s="366">
        <v>75609</v>
      </c>
      <c r="J1731" s="366">
        <v>65376</v>
      </c>
      <c r="K1731" s="366">
        <v>64262</v>
      </c>
      <c r="L1731" s="366">
        <v>62361</v>
      </c>
      <c r="M1731" s="366">
        <v>59911</v>
      </c>
      <c r="N1731" s="366">
        <v>64320</v>
      </c>
      <c r="O1731" s="366">
        <v>59230</v>
      </c>
      <c r="P1731" s="411">
        <f t="shared" si="507"/>
        <v>781320</v>
      </c>
      <c r="Q1731" s="411">
        <f t="shared" si="522"/>
        <v>469127.09677419357</v>
      </c>
      <c r="R1731" s="411">
        <f t="shared" si="523"/>
        <v>111528.86874304783</v>
      </c>
      <c r="S1731" s="411">
        <f t="shared" si="524"/>
        <v>200664.03448275861</v>
      </c>
      <c r="T1731" s="366">
        <v>0</v>
      </c>
      <c r="U1731" s="366">
        <v>2.278176924392028E-3</v>
      </c>
      <c r="V1731" s="366">
        <v>0</v>
      </c>
      <c r="W1731" s="366">
        <v>0</v>
      </c>
      <c r="X1731" s="366">
        <v>20419.8602095811</v>
      </c>
      <c r="Y1731" s="366">
        <v>17.873381557351081</v>
      </c>
      <c r="Z1731" s="366">
        <v>628.64173077063481</v>
      </c>
      <c r="AA1731" s="366">
        <v>-457.98308368702476</v>
      </c>
      <c r="AB1731" s="366">
        <v>23.109649844672163</v>
      </c>
      <c r="AC1731" s="366">
        <v>1045.9142656614526</v>
      </c>
      <c r="AD1731" s="366">
        <v>-6572.3495330353408</v>
      </c>
      <c r="AE1731" s="366">
        <v>5589.7878919339664</v>
      </c>
      <c r="AF1731" s="411">
        <f t="shared" si="508"/>
        <v>20694.85679080374</v>
      </c>
      <c r="AG1731" s="366">
        <v>66450</v>
      </c>
      <c r="AH1731" s="366">
        <v>67143.002278176922</v>
      </c>
      <c r="AI1731" s="366">
        <v>65396</v>
      </c>
      <c r="AJ1731" s="366">
        <v>64753</v>
      </c>
      <c r="AK1731" s="366">
        <v>86928.860209581093</v>
      </c>
      <c r="AL1731" s="366">
        <v>75626.873381557351</v>
      </c>
      <c r="AM1731" s="366">
        <v>66004.641730770643</v>
      </c>
      <c r="AN1731" s="366">
        <v>63804.016916312976</v>
      </c>
      <c r="AO1731" s="366">
        <v>62384.109649844671</v>
      </c>
      <c r="AP1731" s="366">
        <v>60956.914265661457</v>
      </c>
      <c r="AQ1731" s="366">
        <v>57747.65046696466</v>
      </c>
      <c r="AR1731" s="366">
        <v>64819.787891933971</v>
      </c>
      <c r="AS1731" s="411">
        <f t="shared" si="509"/>
        <v>802014.85679080384</v>
      </c>
      <c r="AT1731" s="411">
        <f t="shared" si="510"/>
        <v>490173.19560877088</v>
      </c>
      <c r="AU1731" s="411">
        <f t="shared" si="511"/>
        <v>111107.89899889499</v>
      </c>
      <c r="AV1731" s="411">
        <f t="shared" si="512"/>
        <v>200733.76218313791</v>
      </c>
      <c r="AW1731" s="366">
        <v>-2935</v>
      </c>
      <c r="AX1731" s="366">
        <v>-2815</v>
      </c>
      <c r="AY1731" s="366">
        <v>-2825</v>
      </c>
      <c r="AZ1731" s="366">
        <v>-2714</v>
      </c>
      <c r="BA1731" s="366">
        <v>-2633</v>
      </c>
      <c r="BB1731" s="366">
        <v>-2220</v>
      </c>
      <c r="BC1731" s="366">
        <v>-2220</v>
      </c>
      <c r="BD1731" s="366">
        <v>-2220</v>
      </c>
      <c r="BE1731" s="366">
        <v>-2220.0000000000005</v>
      </c>
      <c r="BF1731" s="366">
        <v>-2220</v>
      </c>
      <c r="BG1731" s="366">
        <v>-1320</v>
      </c>
      <c r="BH1731" s="366">
        <v>0</v>
      </c>
      <c r="BI1731" s="411">
        <f t="shared" si="513"/>
        <v>-26342</v>
      </c>
      <c r="BJ1731" s="366">
        <v>63515</v>
      </c>
      <c r="BK1731" s="366">
        <v>64328.002278176929</v>
      </c>
      <c r="BL1731" s="366">
        <v>62571</v>
      </c>
      <c r="BM1731" s="366">
        <v>62039</v>
      </c>
      <c r="BN1731" s="366">
        <v>84295.860209581093</v>
      </c>
      <c r="BO1731" s="366">
        <v>73406.873381557351</v>
      </c>
      <c r="BP1731" s="366">
        <v>63784.641730770636</v>
      </c>
      <c r="BQ1731" s="366">
        <v>61584.016916312976</v>
      </c>
      <c r="BR1731" s="366">
        <v>60164.109649844671</v>
      </c>
      <c r="BS1731" s="366">
        <v>58736.914265661449</v>
      </c>
      <c r="BT1731" s="366">
        <v>56427.65046696466</v>
      </c>
      <c r="BU1731" s="366">
        <v>64819.787891933971</v>
      </c>
      <c r="BV1731" s="411">
        <f t="shared" si="514"/>
        <v>775672.85679080384</v>
      </c>
      <c r="BW1731" s="366">
        <v>0</v>
      </c>
      <c r="BX1731" s="366">
        <v>0</v>
      </c>
      <c r="BY1731" s="366">
        <v>0</v>
      </c>
      <c r="BZ1731" s="366">
        <v>0</v>
      </c>
      <c r="CA1731" s="366">
        <v>0</v>
      </c>
      <c r="CB1731" s="366">
        <v>0</v>
      </c>
      <c r="CC1731" s="366">
        <v>0</v>
      </c>
      <c r="CD1731" s="366">
        <v>0</v>
      </c>
      <c r="CE1731" s="366">
        <v>0</v>
      </c>
      <c r="CF1731" s="366">
        <v>0</v>
      </c>
      <c r="CG1731" s="366">
        <v>0</v>
      </c>
      <c r="CH1731" s="366">
        <v>0</v>
      </c>
      <c r="CI1731" s="411">
        <f t="shared" si="515"/>
        <v>0</v>
      </c>
      <c r="CJ1731" s="366">
        <v>63515</v>
      </c>
      <c r="CK1731" s="366">
        <v>64328.002278176922</v>
      </c>
      <c r="CL1731" s="366">
        <v>62571</v>
      </c>
      <c r="CM1731" s="366">
        <v>62039</v>
      </c>
      <c r="CN1731" s="366">
        <v>84295.860209581093</v>
      </c>
      <c r="CO1731" s="366">
        <v>73406.873381557351</v>
      </c>
      <c r="CP1731" s="366">
        <v>63784.641730770643</v>
      </c>
      <c r="CQ1731" s="366">
        <v>61584.016916312976</v>
      </c>
      <c r="CR1731" s="366">
        <v>60164.109649844671</v>
      </c>
      <c r="CS1731" s="366">
        <v>58736.914265661457</v>
      </c>
      <c r="CT1731" s="366">
        <v>56427.65046696466</v>
      </c>
      <c r="CU1731" s="366">
        <v>64819.787891933971</v>
      </c>
      <c r="CV1731" s="411">
        <f t="shared" si="516"/>
        <v>775672.85679080384</v>
      </c>
      <c r="CW1731" s="366">
        <v>-4885.7692307692269</v>
      </c>
      <c r="CX1731" s="366">
        <v>-4948.3078675520665</v>
      </c>
      <c r="CY1731" s="366">
        <v>-4813.1538461538439</v>
      </c>
      <c r="CZ1731" s="366">
        <v>-4772.2307692307659</v>
      </c>
      <c r="DA1731" s="366">
        <v>0</v>
      </c>
      <c r="DB1731" s="366">
        <v>-5646.6825678120949</v>
      </c>
      <c r="DC1731" s="366">
        <v>-4906.510902366972</v>
      </c>
      <c r="DD1731" s="366">
        <v>-8797.7167023304282</v>
      </c>
      <c r="DE1731" s="366">
        <v>-4628.0084346034346</v>
      </c>
      <c r="DF1731" s="366">
        <v>5339.7194786964901</v>
      </c>
      <c r="DG1731" s="366">
        <v>5129.7864060876891</v>
      </c>
      <c r="DI1731" s="411">
        <f t="shared" si="517"/>
        <v>-32928.874436034654</v>
      </c>
      <c r="DJ1731" s="366">
        <v>58629.230769230773</v>
      </c>
      <c r="DK1731" s="366">
        <v>59379.694410624856</v>
      </c>
      <c r="DL1731" s="366">
        <v>57757.846153846156</v>
      </c>
      <c r="DM1731" s="366">
        <v>57266.769230769234</v>
      </c>
      <c r="DN1731" s="366">
        <v>84295.860209581093</v>
      </c>
      <c r="DO1731" s="366">
        <v>67760.190813745256</v>
      </c>
      <c r="DP1731" s="366">
        <v>58878.130828403671</v>
      </c>
      <c r="DQ1731" s="366">
        <v>52786.300213982548</v>
      </c>
      <c r="DR1731" s="366">
        <v>55536.101215241237</v>
      </c>
      <c r="DS1731" s="366">
        <v>64076.633744357947</v>
      </c>
      <c r="DT1731" s="366">
        <v>61557.436873052349</v>
      </c>
      <c r="DU1731" s="366">
        <v>64819.787891933971</v>
      </c>
      <c r="DV1731" s="411">
        <f t="shared" si="518"/>
        <v>742743.98235476913</v>
      </c>
      <c r="DW1731" s="366">
        <v>58629.230769230773</v>
      </c>
      <c r="DX1731" s="366">
        <v>59379.694410624856</v>
      </c>
      <c r="DY1731" s="366">
        <v>57757.846153846156</v>
      </c>
      <c r="DZ1731" s="366">
        <v>57266.769230769234</v>
      </c>
      <c r="EA1731" s="366">
        <v>84295.860209581093</v>
      </c>
      <c r="EB1731" s="366">
        <v>67760.190813745256</v>
      </c>
      <c r="EC1731" s="366">
        <v>58878.130828403671</v>
      </c>
      <c r="ED1731" s="366">
        <v>52786.300213982548</v>
      </c>
      <c r="EE1731" s="366">
        <v>55536.101215241237</v>
      </c>
      <c r="EF1731" s="366">
        <v>64076.633744357947</v>
      </c>
      <c r="EG1731" s="366">
        <v>61557.436873052349</v>
      </c>
      <c r="EH1731" s="366">
        <v>64819.787891933971</v>
      </c>
      <c r="EI1731" s="411">
        <f t="shared" si="519"/>
        <v>742743.98235476913</v>
      </c>
      <c r="EK1731" s="411">
        <f t="shared" si="520"/>
        <v>742743.98235476902</v>
      </c>
      <c r="EL1731" s="7">
        <f t="shared" si="521"/>
        <v>0</v>
      </c>
    </row>
    <row r="1732" spans="1:142">
      <c r="A1732" s="365" t="str">
        <f t="shared" si="525"/>
        <v xml:space="preserve"> 359</v>
      </c>
      <c r="B1732" s="366" t="s">
        <v>1012</v>
      </c>
      <c r="C1732" s="366" t="s">
        <v>1233</v>
      </c>
      <c r="D1732" s="366">
        <v>27235.5</v>
      </c>
      <c r="E1732" s="366">
        <v>22550.75</v>
      </c>
      <c r="F1732" s="366">
        <v>26902.55</v>
      </c>
      <c r="G1732" s="366">
        <v>23230.55</v>
      </c>
      <c r="H1732" s="366">
        <v>25100.6</v>
      </c>
      <c r="I1732" s="366">
        <v>21975.300000000003</v>
      </c>
      <c r="J1732" s="366">
        <v>17658.400000000001</v>
      </c>
      <c r="K1732" s="366">
        <v>23203.8</v>
      </c>
      <c r="L1732" s="366">
        <v>17845.399999999998</v>
      </c>
      <c r="M1732" s="366">
        <v>17294.7</v>
      </c>
      <c r="N1732" s="366">
        <v>22622.800000000003</v>
      </c>
      <c r="O1732" s="366">
        <v>20063.45</v>
      </c>
      <c r="P1732" s="411">
        <f t="shared" ref="P1732:P1795" si="526">SUM(D1732:O1732)</f>
        <v>265683.8</v>
      </c>
      <c r="Q1732" s="411">
        <f t="shared" si="522"/>
        <v>164084.02419354839</v>
      </c>
      <c r="R1732" s="411">
        <f t="shared" si="523"/>
        <v>36695.95684093437</v>
      </c>
      <c r="S1732" s="411">
        <f t="shared" si="524"/>
        <v>64903.818965517239</v>
      </c>
      <c r="T1732" s="366">
        <v>0</v>
      </c>
      <c r="U1732" s="366">
        <v>7.6515196215609649E-4</v>
      </c>
      <c r="V1732" s="366">
        <v>0</v>
      </c>
      <c r="W1732" s="366">
        <v>0</v>
      </c>
      <c r="X1732" s="366">
        <v>7706.4869893790501</v>
      </c>
      <c r="Y1732" s="366">
        <v>5.1947905902373748</v>
      </c>
      <c r="Z1732" s="366">
        <v>169.79942392682742</v>
      </c>
      <c r="AA1732" s="366">
        <v>-165.36908090717594</v>
      </c>
      <c r="AB1732" s="366">
        <v>6.6131227103178389</v>
      </c>
      <c r="AC1732" s="366">
        <v>301.92741650673725</v>
      </c>
      <c r="AD1732" s="366">
        <v>-2311.644107835074</v>
      </c>
      <c r="AE1732" s="366">
        <v>1893.4734067267027</v>
      </c>
      <c r="AF1732" s="411">
        <f t="shared" ref="AF1732:AF1795" si="527">SUM(T1732:AE1732)</f>
        <v>7606.4827262495846</v>
      </c>
      <c r="AG1732" s="366">
        <v>27235.5</v>
      </c>
      <c r="AH1732" s="366">
        <v>22550.750765151963</v>
      </c>
      <c r="AI1732" s="366">
        <v>26902.55</v>
      </c>
      <c r="AJ1732" s="366">
        <v>23230.55</v>
      </c>
      <c r="AK1732" s="366">
        <v>32807.086989379051</v>
      </c>
      <c r="AL1732" s="366">
        <v>21980.494790590237</v>
      </c>
      <c r="AM1732" s="366">
        <v>17828.199423926828</v>
      </c>
      <c r="AN1732" s="366">
        <v>23038.430919092829</v>
      </c>
      <c r="AO1732" s="366">
        <v>17852.013122710319</v>
      </c>
      <c r="AP1732" s="366">
        <v>17596.627416506737</v>
      </c>
      <c r="AQ1732" s="366">
        <v>20311.155892164923</v>
      </c>
      <c r="AR1732" s="366">
        <v>21956.923406726703</v>
      </c>
      <c r="AS1732" s="411">
        <f t="shared" ref="AS1732:AS1795" si="528">SUM(AG1732:AR1732)</f>
        <v>273290.28272624954</v>
      </c>
      <c r="AT1732" s="411">
        <f t="shared" ref="AT1732:AT1795" si="529">SUM(AG1732:AL1732)+((30/31)*AM1732)</f>
        <v>171960.02876182462</v>
      </c>
      <c r="AU1732" s="411">
        <f t="shared" ref="AU1732:AU1795" si="530">((1/31)*AM1732)+AN1732+((21/29*AO1732))</f>
        <v>36540.853973796162</v>
      </c>
      <c r="AV1732" s="411">
        <f t="shared" ref="AV1732:AV1795" si="531">((8/29)*AO1732)+SUM(AP1732:AR1732)</f>
        <v>64789.399990628794</v>
      </c>
      <c r="AW1732" s="366">
        <v>-2524.8000000000002</v>
      </c>
      <c r="AX1732" s="366">
        <v>-2515.1999999999998</v>
      </c>
      <c r="AY1732" s="366">
        <v>-2452.8000000000002</v>
      </c>
      <c r="AZ1732" s="366">
        <v>-1608.0000000000002</v>
      </c>
      <c r="BA1732" s="366">
        <v>-2347.1999999999998</v>
      </c>
      <c r="BB1732" s="366">
        <v>-1291.2</v>
      </c>
      <c r="BC1732" s="366">
        <v>-1315.2</v>
      </c>
      <c r="BD1732" s="366">
        <v>-1281.5999999999997</v>
      </c>
      <c r="BE1732" s="366">
        <v>-1142.4000000000001</v>
      </c>
      <c r="BF1732" s="366">
        <v>-1113.5999999999999</v>
      </c>
      <c r="BG1732" s="366">
        <v>-960</v>
      </c>
      <c r="BH1732" s="366">
        <v>0</v>
      </c>
      <c r="BI1732" s="411">
        <f t="shared" ref="BI1732:BI1795" si="532">SUM(AW1732:BH1732)</f>
        <v>-18552</v>
      </c>
      <c r="BJ1732" s="366">
        <v>24710.699999999997</v>
      </c>
      <c r="BK1732" s="366">
        <v>20035.550765151966</v>
      </c>
      <c r="BL1732" s="366">
        <v>24449.75</v>
      </c>
      <c r="BM1732" s="366">
        <v>21622.55</v>
      </c>
      <c r="BN1732" s="366">
        <v>30459.886989379051</v>
      </c>
      <c r="BO1732" s="366">
        <v>20689.294790590237</v>
      </c>
      <c r="BP1732" s="366">
        <v>16512.999423926827</v>
      </c>
      <c r="BQ1732" s="366">
        <v>21756.830919092827</v>
      </c>
      <c r="BR1732" s="366">
        <v>16709.613122710318</v>
      </c>
      <c r="BS1732" s="366">
        <v>16483.027416506739</v>
      </c>
      <c r="BT1732" s="366">
        <v>19351.155892164927</v>
      </c>
      <c r="BU1732" s="366">
        <v>21956.923406726703</v>
      </c>
      <c r="BV1732" s="411">
        <f t="shared" ref="BV1732:BV1795" si="533">SUM(BJ1732:BU1732)</f>
        <v>254738.28272624957</v>
      </c>
      <c r="BW1732" s="366">
        <v>0</v>
      </c>
      <c r="BX1732" s="366">
        <v>0</v>
      </c>
      <c r="BY1732" s="366">
        <v>0</v>
      </c>
      <c r="BZ1732" s="366">
        <v>0</v>
      </c>
      <c r="CA1732" s="366">
        <v>0</v>
      </c>
      <c r="CB1732" s="366">
        <v>0</v>
      </c>
      <c r="CC1732" s="366">
        <v>0</v>
      </c>
      <c r="CD1732" s="366">
        <v>0</v>
      </c>
      <c r="CE1732" s="366">
        <v>0</v>
      </c>
      <c r="CF1732" s="366">
        <v>0</v>
      </c>
      <c r="CG1732" s="366">
        <v>0</v>
      </c>
      <c r="CH1732" s="366">
        <v>0</v>
      </c>
      <c r="CI1732" s="411">
        <f t="shared" ref="CI1732:CI1795" si="534">SUM(BW1732:CH1732)</f>
        <v>0</v>
      </c>
      <c r="CJ1732" s="366">
        <v>24710.7</v>
      </c>
      <c r="CK1732" s="366">
        <v>20035.550765151962</v>
      </c>
      <c r="CL1732" s="366">
        <v>24449.75</v>
      </c>
      <c r="CM1732" s="366">
        <v>21622.55</v>
      </c>
      <c r="CN1732" s="366">
        <v>30459.886989379051</v>
      </c>
      <c r="CO1732" s="366">
        <v>20689.294790590237</v>
      </c>
      <c r="CP1732" s="366">
        <v>16512.999423926827</v>
      </c>
      <c r="CQ1732" s="366">
        <v>21756.83091909283</v>
      </c>
      <c r="CR1732" s="366">
        <v>16709.613122710318</v>
      </c>
      <c r="CS1732" s="366">
        <v>16483.027416506739</v>
      </c>
      <c r="CT1732" s="366">
        <v>19351.155892164923</v>
      </c>
      <c r="CU1732" s="366">
        <v>21956.923406726703</v>
      </c>
      <c r="CV1732" s="411">
        <f t="shared" ref="CV1732:CV1795" si="535">SUM(CJ1732:CU1732)</f>
        <v>254738.28272624963</v>
      </c>
      <c r="CW1732" s="366">
        <v>-1900.8230769230759</v>
      </c>
      <c r="CX1732" s="366">
        <v>-1541.1962127039951</v>
      </c>
      <c r="CY1732" s="366">
        <v>-1880.75</v>
      </c>
      <c r="CZ1732" s="366">
        <v>-1663.2730769230766</v>
      </c>
      <c r="DA1732" s="366">
        <v>0</v>
      </c>
      <c r="DB1732" s="366">
        <v>-1591.484214660788</v>
      </c>
      <c r="DC1732" s="366">
        <v>-1270.2307249174482</v>
      </c>
      <c r="DD1732" s="366">
        <v>-3108.1187027275482</v>
      </c>
      <c r="DE1732" s="366">
        <v>-1285.3548555931011</v>
      </c>
      <c r="DF1732" s="366">
        <v>1498.4570378642493</v>
      </c>
      <c r="DG1732" s="366">
        <v>1759.1959901968112</v>
      </c>
      <c r="DI1732" s="411">
        <f t="shared" ref="DI1732:DI1795" si="536">SUM(CW1732:DH1732)</f>
        <v>-10983.577836387973</v>
      </c>
      <c r="DJ1732" s="366">
        <v>22809.876923076925</v>
      </c>
      <c r="DK1732" s="366">
        <v>18494.354552447967</v>
      </c>
      <c r="DL1732" s="366">
        <v>22569</v>
      </c>
      <c r="DM1732" s="366">
        <v>19959.276923076923</v>
      </c>
      <c r="DN1732" s="366">
        <v>30459.886989379051</v>
      </c>
      <c r="DO1732" s="366">
        <v>19097.810575929449</v>
      </c>
      <c r="DP1732" s="366">
        <v>15242.768699009379</v>
      </c>
      <c r="DQ1732" s="366">
        <v>18648.712216365282</v>
      </c>
      <c r="DR1732" s="366">
        <v>15424.258267117217</v>
      </c>
      <c r="DS1732" s="366">
        <v>17981.484454370988</v>
      </c>
      <c r="DT1732" s="366">
        <v>21110.351882361734</v>
      </c>
      <c r="DU1732" s="366">
        <v>21956.923406726703</v>
      </c>
      <c r="DV1732" s="411">
        <f t="shared" ref="DV1732:DV1795" si="537">SUM(DJ1732:DU1732)</f>
        <v>243754.7048898616</v>
      </c>
      <c r="DW1732" s="366">
        <v>22809.876923076925</v>
      </c>
      <c r="DX1732" s="366">
        <v>18494.354552447967</v>
      </c>
      <c r="DY1732" s="366">
        <v>22569</v>
      </c>
      <c r="DZ1732" s="366">
        <v>19959.276923076923</v>
      </c>
      <c r="EA1732" s="366">
        <v>30459.886989379051</v>
      </c>
      <c r="EB1732" s="366">
        <v>19097.810575929449</v>
      </c>
      <c r="EC1732" s="366">
        <v>15242.768699009379</v>
      </c>
      <c r="ED1732" s="366">
        <v>18648.712216365282</v>
      </c>
      <c r="EE1732" s="366">
        <v>15424.258267117217</v>
      </c>
      <c r="EF1732" s="366">
        <v>17981.484454370988</v>
      </c>
      <c r="EG1732" s="366">
        <v>21110.351882361734</v>
      </c>
      <c r="EH1732" s="366">
        <v>21956.923406726703</v>
      </c>
      <c r="EI1732" s="411">
        <f t="shared" ref="EI1732:EI1795" si="538">SUM(DW1732:EH1732)</f>
        <v>243754.7048898616</v>
      </c>
      <c r="EK1732" s="411">
        <f t="shared" ref="EK1732:EK1795" si="539">P1732+AF1732+BI1732+CI1732+DI1732</f>
        <v>243754.70488986163</v>
      </c>
      <c r="EL1732" s="7">
        <f t="shared" ref="EL1732:EL1795" si="540">EI1732-EK1732</f>
        <v>0</v>
      </c>
    </row>
    <row r="1733" spans="1:142">
      <c r="A1733" s="365" t="str">
        <f t="shared" si="525"/>
        <v xml:space="preserve"> 359</v>
      </c>
      <c r="B1733" s="366" t="s">
        <v>1012</v>
      </c>
      <c r="C1733" s="366" t="s">
        <v>1229</v>
      </c>
      <c r="D1733" s="366">
        <v>11073.7</v>
      </c>
      <c r="E1733" s="366">
        <v>7279.5</v>
      </c>
      <c r="F1733" s="366">
        <v>9413.1999999999989</v>
      </c>
      <c r="G1733" s="366">
        <v>9021.5000000000018</v>
      </c>
      <c r="H1733" s="366">
        <v>7614.2000000000007</v>
      </c>
      <c r="I1733" s="366">
        <v>9127.8000000000011</v>
      </c>
      <c r="J1733" s="366">
        <v>5962.9000000000005</v>
      </c>
      <c r="K1733" s="366">
        <v>7942.7</v>
      </c>
      <c r="L1733" s="366">
        <v>6050.6</v>
      </c>
      <c r="M1733" s="366">
        <v>5774.1</v>
      </c>
      <c r="N1733" s="366">
        <v>5915.5</v>
      </c>
      <c r="O1733" s="366">
        <v>5304.7</v>
      </c>
      <c r="P1733" s="411">
        <f t="shared" si="526"/>
        <v>90480.400000000023</v>
      </c>
      <c r="Q1733" s="411">
        <f t="shared" si="522"/>
        <v>59300.448387096782</v>
      </c>
      <c r="R1733" s="411">
        <f t="shared" si="523"/>
        <v>12516.520578420466</v>
      </c>
      <c r="S1733" s="411">
        <f t="shared" si="524"/>
        <v>18663.431034482757</v>
      </c>
      <c r="T1733" s="366">
        <v>0</v>
      </c>
      <c r="U1733" s="366">
        <v>2.4699505448211312E-4</v>
      </c>
      <c r="V1733" s="366">
        <v>0</v>
      </c>
      <c r="W1733" s="366">
        <v>0</v>
      </c>
      <c r="X1733" s="366">
        <v>2337.7422545488935</v>
      </c>
      <c r="Y1733" s="366">
        <v>2.1577411707485794</v>
      </c>
      <c r="Z1733" s="366">
        <v>57.337979937779778</v>
      </c>
      <c r="AA1733" s="366">
        <v>-56.606116193099297</v>
      </c>
      <c r="AB1733" s="366">
        <v>2.2422226608002802</v>
      </c>
      <c r="AC1733" s="366">
        <v>100.80308393042685</v>
      </c>
      <c r="AD1733" s="366">
        <v>-604.45792385992752</v>
      </c>
      <c r="AE1733" s="366">
        <v>500.62717930680628</v>
      </c>
      <c r="AF1733" s="411">
        <f t="shared" si="527"/>
        <v>2339.8466684974828</v>
      </c>
      <c r="AG1733" s="366">
        <v>11073.7</v>
      </c>
      <c r="AH1733" s="366">
        <v>7279.500246995055</v>
      </c>
      <c r="AI1733" s="366">
        <v>9413.1999999999989</v>
      </c>
      <c r="AJ1733" s="366">
        <v>9021.5000000000018</v>
      </c>
      <c r="AK1733" s="366">
        <v>9951.9422545488924</v>
      </c>
      <c r="AL1733" s="366">
        <v>9129.9577411707487</v>
      </c>
      <c r="AM1733" s="366">
        <v>6020.2379799377804</v>
      </c>
      <c r="AN1733" s="366">
        <v>7886.0938838069005</v>
      </c>
      <c r="AO1733" s="366">
        <v>6052.8422226608009</v>
      </c>
      <c r="AP1733" s="366">
        <v>5874.9030839304269</v>
      </c>
      <c r="AQ1733" s="366">
        <v>5311.0420761400728</v>
      </c>
      <c r="AR1733" s="366">
        <v>5805.3271793068061</v>
      </c>
      <c r="AS1733" s="411">
        <f t="shared" si="528"/>
        <v>92820.246668497493</v>
      </c>
      <c r="AT1733" s="411">
        <f t="shared" si="529"/>
        <v>61695.836997493199</v>
      </c>
      <c r="AU1733" s="411">
        <f t="shared" si="530"/>
        <v>12463.387752961935</v>
      </c>
      <c r="AV1733" s="411">
        <f t="shared" si="531"/>
        <v>18661.021918042352</v>
      </c>
      <c r="AW1733" s="366">
        <v>-1569.5999999999997</v>
      </c>
      <c r="AX1733" s="366">
        <v>-1557.6</v>
      </c>
      <c r="AY1733" s="366">
        <v>-1490.3999999999999</v>
      </c>
      <c r="AZ1733" s="366">
        <v>-700.8</v>
      </c>
      <c r="BA1733" s="366">
        <v>-1480.8</v>
      </c>
      <c r="BB1733" s="366">
        <v>-940.8</v>
      </c>
      <c r="BC1733" s="366">
        <v>-945.6</v>
      </c>
      <c r="BD1733" s="366">
        <v>-902.4</v>
      </c>
      <c r="BE1733" s="366">
        <v>-777.60000000000014</v>
      </c>
      <c r="BF1733" s="366">
        <v>-765.6</v>
      </c>
      <c r="BG1733" s="366">
        <v>-648</v>
      </c>
      <c r="BH1733" s="366">
        <v>0</v>
      </c>
      <c r="BI1733" s="411">
        <f t="shared" si="532"/>
        <v>-11779.2</v>
      </c>
      <c r="BJ1733" s="366">
        <v>9512.1531383859729</v>
      </c>
      <c r="BK1733" s="366">
        <v>5730.2610718387632</v>
      </c>
      <c r="BL1733" s="366">
        <v>7930.7946292535762</v>
      </c>
      <c r="BM1733" s="366">
        <v>8325.5182082043957</v>
      </c>
      <c r="BN1733" s="366">
        <v>8481.7102627751774</v>
      </c>
      <c r="BO1733" s="366">
        <v>8193.939294470445</v>
      </c>
      <c r="BP1733" s="366">
        <v>5078.5483177419574</v>
      </c>
      <c r="BQ1733" s="366">
        <v>6987.377745786489</v>
      </c>
      <c r="BR1733" s="366">
        <v>5278.7911494279215</v>
      </c>
      <c r="BS1733" s="366">
        <v>5113.0948850005225</v>
      </c>
      <c r="BT1733" s="366">
        <v>4665.5436342556686</v>
      </c>
      <c r="BU1733" s="366">
        <v>5805.3271793068061</v>
      </c>
      <c r="BV1733" s="411">
        <f t="shared" si="533"/>
        <v>81103.059516447698</v>
      </c>
      <c r="BW1733" s="366">
        <v>0</v>
      </c>
      <c r="BX1733" s="366">
        <v>0</v>
      </c>
      <c r="BY1733" s="366">
        <v>0</v>
      </c>
      <c r="BZ1733" s="366">
        <v>0</v>
      </c>
      <c r="CA1733" s="366">
        <v>0</v>
      </c>
      <c r="CB1733" s="366">
        <v>0</v>
      </c>
      <c r="CC1733" s="366">
        <v>0</v>
      </c>
      <c r="CD1733" s="366">
        <v>0</v>
      </c>
      <c r="CE1733" s="366">
        <v>0</v>
      </c>
      <c r="CF1733" s="366">
        <v>0</v>
      </c>
      <c r="CG1733" s="366">
        <v>0</v>
      </c>
      <c r="CH1733" s="366">
        <v>0</v>
      </c>
      <c r="CI1733" s="411">
        <f t="shared" si="534"/>
        <v>0</v>
      </c>
      <c r="CJ1733" s="366">
        <v>9504.1</v>
      </c>
      <c r="CK1733" s="366">
        <v>5721.9002469950556</v>
      </c>
      <c r="CL1733" s="366">
        <v>7922.7999999999993</v>
      </c>
      <c r="CM1733" s="366">
        <v>8320.7000000000025</v>
      </c>
      <c r="CN1733" s="366">
        <v>8471.1422545488931</v>
      </c>
      <c r="CO1733" s="366">
        <v>8189.1577411707485</v>
      </c>
      <c r="CP1733" s="366">
        <v>5074.6379799377801</v>
      </c>
      <c r="CQ1733" s="366">
        <v>6983.6938838069009</v>
      </c>
      <c r="CR1733" s="366">
        <v>5275.2422226608005</v>
      </c>
      <c r="CS1733" s="366">
        <v>5109.3030839304265</v>
      </c>
      <c r="CT1733" s="366">
        <v>4663.0420761400728</v>
      </c>
      <c r="CU1733" s="366">
        <v>5805.3271793068061</v>
      </c>
      <c r="CV1733" s="411">
        <f t="shared" si="535"/>
        <v>81041.046668497496</v>
      </c>
      <c r="CW1733" s="366">
        <v>-731.08461538461415</v>
      </c>
      <c r="CX1733" s="366">
        <v>-440.14617284577344</v>
      </c>
      <c r="CY1733" s="366">
        <v>-609.44615384615372</v>
      </c>
      <c r="CZ1733" s="366">
        <v>-640.05384615384628</v>
      </c>
      <c r="DA1733" s="366">
        <v>0</v>
      </c>
      <c r="DB1733" s="366">
        <v>-629.93521085928751</v>
      </c>
      <c r="DC1733" s="366">
        <v>-390.35676768752091</v>
      </c>
      <c r="DD1733" s="366">
        <v>-997.67055482955766</v>
      </c>
      <c r="DE1733" s="366">
        <v>-405.78786328160004</v>
      </c>
      <c r="DF1733" s="366">
        <v>464.48209853912886</v>
      </c>
      <c r="DG1733" s="366">
        <v>423.91291601273315</v>
      </c>
      <c r="DI1733" s="411">
        <f t="shared" si="536"/>
        <v>-3956.0861703364917</v>
      </c>
      <c r="DJ1733" s="366">
        <v>8773.0153846153862</v>
      </c>
      <c r="DK1733" s="366">
        <v>5281.7540741492821</v>
      </c>
      <c r="DL1733" s="366">
        <v>7313.3538461538456</v>
      </c>
      <c r="DM1733" s="366">
        <v>7680.6461538461563</v>
      </c>
      <c r="DN1733" s="366">
        <v>8471.1422545488931</v>
      </c>
      <c r="DO1733" s="366">
        <v>7559.222530311461</v>
      </c>
      <c r="DP1733" s="366">
        <v>4684.2812122502592</v>
      </c>
      <c r="DQ1733" s="366">
        <v>5986.0233289773432</v>
      </c>
      <c r="DR1733" s="366">
        <v>4869.4543593792005</v>
      </c>
      <c r="DS1733" s="366">
        <v>5573.7851824695554</v>
      </c>
      <c r="DT1733" s="366">
        <v>5086.954992152806</v>
      </c>
      <c r="DU1733" s="366">
        <v>5805.3271793068061</v>
      </c>
      <c r="DV1733" s="411">
        <f t="shared" si="537"/>
        <v>77084.960498161003</v>
      </c>
      <c r="DW1733" s="366">
        <v>8773.0153846153862</v>
      </c>
      <c r="DX1733" s="366">
        <v>5281.7540741492821</v>
      </c>
      <c r="DY1733" s="366">
        <v>7313.3538461538456</v>
      </c>
      <c r="DZ1733" s="366">
        <v>7680.6461538461563</v>
      </c>
      <c r="EA1733" s="366">
        <v>8471.1422545488931</v>
      </c>
      <c r="EB1733" s="366">
        <v>7559.222530311461</v>
      </c>
      <c r="EC1733" s="366">
        <v>4684.2812122502592</v>
      </c>
      <c r="ED1733" s="366">
        <v>5986.0233289773432</v>
      </c>
      <c r="EE1733" s="366">
        <v>4869.4543593792005</v>
      </c>
      <c r="EF1733" s="366">
        <v>5573.7851824695554</v>
      </c>
      <c r="EG1733" s="366">
        <v>5086.954992152806</v>
      </c>
      <c r="EH1733" s="366">
        <v>5805.3271793068061</v>
      </c>
      <c r="EI1733" s="411">
        <f t="shared" si="538"/>
        <v>77084.960498161003</v>
      </c>
      <c r="EK1733" s="411">
        <f t="shared" si="539"/>
        <v>77084.960498161017</v>
      </c>
      <c r="EL1733" s="7">
        <f t="shared" si="540"/>
        <v>0</v>
      </c>
    </row>
    <row r="1734" spans="1:142">
      <c r="A1734" s="365" t="str">
        <f t="shared" si="525"/>
        <v xml:space="preserve"> 359</v>
      </c>
      <c r="B1734" s="366" t="s">
        <v>1012</v>
      </c>
      <c r="C1734" s="366" t="s">
        <v>919</v>
      </c>
      <c r="D1734" s="366">
        <v>11</v>
      </c>
      <c r="E1734" s="366">
        <v>12</v>
      </c>
      <c r="F1734" s="366">
        <v>13</v>
      </c>
      <c r="G1734" s="366">
        <v>12</v>
      </c>
      <c r="H1734" s="366">
        <v>13</v>
      </c>
      <c r="I1734" s="366">
        <v>8</v>
      </c>
      <c r="J1734" s="366">
        <v>8</v>
      </c>
      <c r="K1734" s="366">
        <v>8</v>
      </c>
      <c r="L1734" s="366">
        <v>8</v>
      </c>
      <c r="M1734" s="366">
        <v>8</v>
      </c>
      <c r="N1734" s="366">
        <v>9</v>
      </c>
      <c r="O1734" s="366">
        <v>9</v>
      </c>
      <c r="P1734" s="411">
        <f t="shared" si="526"/>
        <v>119</v>
      </c>
      <c r="Q1734" s="411">
        <f t="shared" si="522"/>
        <v>76.741935483870975</v>
      </c>
      <c r="R1734" s="411">
        <f t="shared" si="523"/>
        <v>14.051167964404893</v>
      </c>
      <c r="S1734" s="411">
        <f t="shared" si="524"/>
        <v>28.206896551724139</v>
      </c>
      <c r="T1734" s="366">
        <v>0</v>
      </c>
      <c r="U1734" s="366">
        <v>0</v>
      </c>
      <c r="V1734" s="366">
        <v>0</v>
      </c>
      <c r="W1734" s="366">
        <v>0</v>
      </c>
      <c r="X1734" s="366">
        <v>-0.86666666666666603</v>
      </c>
      <c r="Y1734" s="366">
        <v>0</v>
      </c>
      <c r="Z1734" s="366">
        <v>0</v>
      </c>
      <c r="AA1734" s="366">
        <v>0.53333333333333344</v>
      </c>
      <c r="AB1734" s="366">
        <v>0</v>
      </c>
      <c r="AC1734" s="366">
        <v>-0.57142857142857195</v>
      </c>
      <c r="AD1734" s="366">
        <v>-0.69230769230769218</v>
      </c>
      <c r="AE1734" s="366">
        <v>0</v>
      </c>
      <c r="AF1734" s="411">
        <f t="shared" si="527"/>
        <v>-1.5970695970695967</v>
      </c>
      <c r="AG1734" s="366">
        <v>11</v>
      </c>
      <c r="AH1734" s="366">
        <v>12</v>
      </c>
      <c r="AI1734" s="366">
        <v>13</v>
      </c>
      <c r="AJ1734" s="366">
        <v>12</v>
      </c>
      <c r="AK1734" s="366">
        <v>12.133333333333333</v>
      </c>
      <c r="AL1734" s="366">
        <v>8</v>
      </c>
      <c r="AM1734" s="366">
        <v>8</v>
      </c>
      <c r="AN1734" s="366">
        <v>8.5333333333333332</v>
      </c>
      <c r="AO1734" s="366">
        <v>8</v>
      </c>
      <c r="AP1734" s="366">
        <v>7.428571428571427</v>
      </c>
      <c r="AQ1734" s="366">
        <v>8.3076923076923066</v>
      </c>
      <c r="AR1734" s="366">
        <v>9</v>
      </c>
      <c r="AS1734" s="411">
        <f t="shared" si="528"/>
        <v>117.40293040293039</v>
      </c>
      <c r="AT1734" s="411">
        <f t="shared" si="529"/>
        <v>75.875268817204301</v>
      </c>
      <c r="AU1734" s="411">
        <f t="shared" si="530"/>
        <v>14.584501297738228</v>
      </c>
      <c r="AV1734" s="411">
        <f t="shared" si="531"/>
        <v>26.943160287987872</v>
      </c>
      <c r="AW1734" s="366">
        <v>-2</v>
      </c>
      <c r="AX1734" s="366">
        <v>-2</v>
      </c>
      <c r="AY1734" s="366">
        <v>-2</v>
      </c>
      <c r="AZ1734" s="366">
        <v>-1.9999999999999998</v>
      </c>
      <c r="BA1734" s="366">
        <v>-2</v>
      </c>
      <c r="BB1734" s="366">
        <v>-2</v>
      </c>
      <c r="BC1734" s="366">
        <v>-2</v>
      </c>
      <c r="BD1734" s="366">
        <v>-2</v>
      </c>
      <c r="BE1734" s="366">
        <v>-2</v>
      </c>
      <c r="BF1734" s="366">
        <v>-1.3667</v>
      </c>
      <c r="BG1734" s="366">
        <v>-1</v>
      </c>
      <c r="BH1734" s="366">
        <v>0</v>
      </c>
      <c r="BI1734" s="411">
        <f t="shared" si="532"/>
        <v>-20.366700000000002</v>
      </c>
      <c r="BJ1734" s="366">
        <v>7</v>
      </c>
      <c r="BK1734" s="366">
        <v>8</v>
      </c>
      <c r="BL1734" s="366">
        <v>9</v>
      </c>
      <c r="BM1734" s="366">
        <v>8</v>
      </c>
      <c r="BN1734" s="366">
        <v>8.1333333333333346</v>
      </c>
      <c r="BO1734" s="366">
        <v>3.9999999999999991</v>
      </c>
      <c r="BP1734" s="366">
        <v>3.9999999999999996</v>
      </c>
      <c r="BQ1734" s="366">
        <v>4.5333333333333332</v>
      </c>
      <c r="BR1734" s="366">
        <v>3.9999999999999996</v>
      </c>
      <c r="BS1734" s="366">
        <v>4.6951714285714292</v>
      </c>
      <c r="BT1734" s="366">
        <v>6.3076923076923084</v>
      </c>
      <c r="BU1734" s="366">
        <v>9</v>
      </c>
      <c r="BV1734" s="411">
        <f t="shared" si="533"/>
        <v>76.669530402930405</v>
      </c>
      <c r="BW1734" s="366">
        <v>0</v>
      </c>
      <c r="BX1734" s="366">
        <v>0</v>
      </c>
      <c r="BY1734" s="366">
        <v>0</v>
      </c>
      <c r="BZ1734" s="366">
        <v>0</v>
      </c>
      <c r="CA1734" s="366">
        <v>0</v>
      </c>
      <c r="CB1734" s="366">
        <v>0</v>
      </c>
      <c r="CC1734" s="366">
        <v>0</v>
      </c>
      <c r="CD1734" s="366">
        <v>0</v>
      </c>
      <c r="CE1734" s="366">
        <v>0</v>
      </c>
      <c r="CF1734" s="366">
        <v>0</v>
      </c>
      <c r="CG1734" s="366">
        <v>0</v>
      </c>
      <c r="CH1734" s="366">
        <v>0</v>
      </c>
      <c r="CI1734" s="411">
        <f t="shared" si="534"/>
        <v>0</v>
      </c>
      <c r="CJ1734" s="366">
        <v>9</v>
      </c>
      <c r="CK1734" s="366">
        <v>10</v>
      </c>
      <c r="CL1734" s="366">
        <v>11</v>
      </c>
      <c r="CM1734" s="366">
        <v>10</v>
      </c>
      <c r="CN1734" s="366">
        <v>10.133333333333333</v>
      </c>
      <c r="CO1734" s="366">
        <v>6</v>
      </c>
      <c r="CP1734" s="366">
        <v>6</v>
      </c>
      <c r="CQ1734" s="366">
        <v>6.5333333333333332</v>
      </c>
      <c r="CR1734" s="366">
        <v>6</v>
      </c>
      <c r="CS1734" s="366">
        <v>6.0618714285714272</v>
      </c>
      <c r="CT1734" s="366">
        <v>7.3076923076923066</v>
      </c>
      <c r="CU1734" s="366">
        <v>9</v>
      </c>
      <c r="CV1734" s="411">
        <f t="shared" si="535"/>
        <v>97.0362304029304</v>
      </c>
      <c r="CW1734" s="366">
        <v>-0.69230769230769162</v>
      </c>
      <c r="CX1734" s="366">
        <v>-0.76923076923076827</v>
      </c>
      <c r="CY1734" s="366">
        <v>-0.84615384615384492</v>
      </c>
      <c r="CZ1734" s="366">
        <v>-0.76923076923076827</v>
      </c>
      <c r="DA1734" s="366">
        <v>0</v>
      </c>
      <c r="DB1734" s="366">
        <v>-0.46153846153846168</v>
      </c>
      <c r="DC1734" s="366">
        <v>-0.46153846153846168</v>
      </c>
      <c r="DD1734" s="366">
        <v>-0.93333333333333357</v>
      </c>
      <c r="DE1734" s="366">
        <v>-0.46153846153846168</v>
      </c>
      <c r="DF1734" s="366">
        <v>0.55107922077922034</v>
      </c>
      <c r="DG1734" s="366">
        <v>0.66433566433566327</v>
      </c>
      <c r="DI1734" s="411">
        <f t="shared" si="536"/>
        <v>-4.1794569097569081</v>
      </c>
      <c r="DJ1734" s="366">
        <v>8.3076923076923084</v>
      </c>
      <c r="DK1734" s="366">
        <v>9.2307692307692317</v>
      </c>
      <c r="DL1734" s="366">
        <v>10.153846153846155</v>
      </c>
      <c r="DM1734" s="366">
        <v>9.2307692307692317</v>
      </c>
      <c r="DN1734" s="366">
        <v>10.133333333333333</v>
      </c>
      <c r="DO1734" s="366">
        <v>5.5384615384615383</v>
      </c>
      <c r="DP1734" s="366">
        <v>5.5384615384615383</v>
      </c>
      <c r="DQ1734" s="366">
        <v>5.6</v>
      </c>
      <c r="DR1734" s="366">
        <v>5.5384615384615383</v>
      </c>
      <c r="DS1734" s="366">
        <v>6.6129506493506476</v>
      </c>
      <c r="DT1734" s="366">
        <v>7.9720279720279699</v>
      </c>
      <c r="DU1734" s="366">
        <v>9</v>
      </c>
      <c r="DV1734" s="411">
        <f t="shared" si="537"/>
        <v>92.856773493173506</v>
      </c>
      <c r="DW1734" s="366">
        <v>8.3076923076923084</v>
      </c>
      <c r="DX1734" s="366">
        <v>9.2307692307692317</v>
      </c>
      <c r="DY1734" s="366">
        <v>10.153846153846155</v>
      </c>
      <c r="DZ1734" s="366">
        <v>9.2307692307692317</v>
      </c>
      <c r="EA1734" s="366">
        <v>10.133333333333333</v>
      </c>
      <c r="EB1734" s="366">
        <v>5.5384615384615383</v>
      </c>
      <c r="EC1734" s="366">
        <v>5.5384615384615383</v>
      </c>
      <c r="ED1734" s="366">
        <v>5.6</v>
      </c>
      <c r="EE1734" s="366">
        <v>5.5384615384615383</v>
      </c>
      <c r="EF1734" s="366">
        <v>6.6129506493506476</v>
      </c>
      <c r="EG1734" s="366">
        <v>7.9720279720279699</v>
      </c>
      <c r="EH1734" s="366">
        <v>9</v>
      </c>
      <c r="EI1734" s="411">
        <f t="shared" si="538"/>
        <v>92.856773493173506</v>
      </c>
      <c r="EK1734" s="411">
        <f t="shared" si="539"/>
        <v>92.856773493173506</v>
      </c>
      <c r="EL1734" s="7">
        <f t="shared" si="540"/>
        <v>0</v>
      </c>
    </row>
    <row r="1735" spans="1:142">
      <c r="A1735" s="365" t="str">
        <f t="shared" si="525"/>
        <v xml:space="preserve"> 359</v>
      </c>
      <c r="B1735" s="366" t="s">
        <v>1012</v>
      </c>
      <c r="C1735" s="366" t="s">
        <v>1007</v>
      </c>
      <c r="D1735" s="366">
        <v>51841</v>
      </c>
      <c r="E1735" s="366">
        <v>55233</v>
      </c>
      <c r="F1735" s="366">
        <v>59757</v>
      </c>
      <c r="G1735" s="366">
        <v>51898</v>
      </c>
      <c r="H1735" s="366">
        <v>61097</v>
      </c>
      <c r="I1735" s="366">
        <v>48745</v>
      </c>
      <c r="J1735" s="366">
        <v>50362</v>
      </c>
      <c r="K1735" s="366">
        <v>48805</v>
      </c>
      <c r="L1735" s="366">
        <v>47180</v>
      </c>
      <c r="M1735" s="366">
        <v>47190</v>
      </c>
      <c r="N1735" s="366">
        <v>59955</v>
      </c>
      <c r="O1735" s="366">
        <v>59138</v>
      </c>
      <c r="P1735" s="411">
        <f t="shared" si="526"/>
        <v>641201</v>
      </c>
      <c r="Q1735" s="411">
        <f t="shared" si="522"/>
        <v>377308.41935483873</v>
      </c>
      <c r="R1735" s="411">
        <f t="shared" si="523"/>
        <v>84594.408231368187</v>
      </c>
      <c r="S1735" s="411">
        <f t="shared" si="524"/>
        <v>179298.1724137931</v>
      </c>
      <c r="T1735" s="366">
        <v>0</v>
      </c>
      <c r="U1735" s="366">
        <v>1.8740679759048362E-3</v>
      </c>
      <c r="V1735" s="366">
        <v>0</v>
      </c>
      <c r="W1735" s="366">
        <v>0</v>
      </c>
      <c r="X1735" s="366">
        <v>18758.246240730972</v>
      </c>
      <c r="Y1735" s="366">
        <v>11.522940179253965</v>
      </c>
      <c r="Z1735" s="366">
        <v>484.27029559885597</v>
      </c>
      <c r="AA1735" s="366">
        <v>-347.82397683460204</v>
      </c>
      <c r="AB1735" s="366">
        <v>17.483896660917537</v>
      </c>
      <c r="AC1735" s="366">
        <v>823.83358976755756</v>
      </c>
      <c r="AD1735" s="366">
        <v>-6126.3248795574309</v>
      </c>
      <c r="AE1735" s="366">
        <v>5581.1054592806167</v>
      </c>
      <c r="AF1735" s="411">
        <f t="shared" si="527"/>
        <v>19202.315439894115</v>
      </c>
      <c r="AG1735" s="366">
        <v>51841</v>
      </c>
      <c r="AH1735" s="366">
        <v>55233.001874067973</v>
      </c>
      <c r="AI1735" s="366">
        <v>59757</v>
      </c>
      <c r="AJ1735" s="366">
        <v>51898</v>
      </c>
      <c r="AK1735" s="366">
        <v>79855.246240730979</v>
      </c>
      <c r="AL1735" s="366">
        <v>48756.522940179253</v>
      </c>
      <c r="AM1735" s="366">
        <v>50846.270295598857</v>
      </c>
      <c r="AN1735" s="366">
        <v>48457.176023165397</v>
      </c>
      <c r="AO1735" s="366">
        <v>47197.483896660924</v>
      </c>
      <c r="AP1735" s="366">
        <v>48013.833589767557</v>
      </c>
      <c r="AQ1735" s="366">
        <v>53828.675120442567</v>
      </c>
      <c r="AR1735" s="366">
        <v>64719.10545928061</v>
      </c>
      <c r="AS1735" s="411">
        <f t="shared" si="528"/>
        <v>660403.3154398941</v>
      </c>
      <c r="AT1735" s="411">
        <f t="shared" si="529"/>
        <v>396546.83908297709</v>
      </c>
      <c r="AU1735" s="411">
        <f t="shared" si="530"/>
        <v>84274.866629726719</v>
      </c>
      <c r="AV1735" s="411">
        <f t="shared" si="531"/>
        <v>179581.60972719028</v>
      </c>
      <c r="AW1735" s="366">
        <v>-965</v>
      </c>
      <c r="AX1735" s="366">
        <v>-835</v>
      </c>
      <c r="AY1735" s="366">
        <v>-946.00000000000011</v>
      </c>
      <c r="AZ1735" s="366">
        <v>-979</v>
      </c>
      <c r="BA1735" s="366">
        <v>-892.99999999999989</v>
      </c>
      <c r="BB1735" s="366">
        <v>-701</v>
      </c>
      <c r="BC1735" s="366">
        <v>-715</v>
      </c>
      <c r="BD1735" s="366">
        <v>-701</v>
      </c>
      <c r="BE1735" s="366">
        <v>-709.99999999999989</v>
      </c>
      <c r="BF1735" s="366">
        <v>-643</v>
      </c>
      <c r="BG1735" s="366">
        <v>-585.99999999999989</v>
      </c>
      <c r="BH1735" s="366">
        <v>0</v>
      </c>
      <c r="BI1735" s="411">
        <f t="shared" si="532"/>
        <v>-8674</v>
      </c>
      <c r="BJ1735" s="366">
        <v>49911</v>
      </c>
      <c r="BK1735" s="366">
        <v>53563.001874067973</v>
      </c>
      <c r="BL1735" s="366">
        <v>57865</v>
      </c>
      <c r="BM1735" s="366">
        <v>49939.999999999985</v>
      </c>
      <c r="BN1735" s="366">
        <v>78069.246240730979</v>
      </c>
      <c r="BO1735" s="366">
        <v>47354.522940179246</v>
      </c>
      <c r="BP1735" s="366">
        <v>49416.270295598857</v>
      </c>
      <c r="BQ1735" s="366">
        <v>47055.176023165383</v>
      </c>
      <c r="BR1735" s="366">
        <v>45777.483896660924</v>
      </c>
      <c r="BS1735" s="366">
        <v>46727.833589767557</v>
      </c>
      <c r="BT1735" s="366">
        <v>52656.675120442567</v>
      </c>
      <c r="BU1735" s="366">
        <v>64719.10545928061</v>
      </c>
      <c r="BV1735" s="411">
        <f t="shared" si="533"/>
        <v>643055.31543989398</v>
      </c>
      <c r="BW1735" s="366">
        <v>0</v>
      </c>
      <c r="BX1735" s="366">
        <v>0</v>
      </c>
      <c r="BY1735" s="366">
        <v>0</v>
      </c>
      <c r="BZ1735" s="366">
        <v>0</v>
      </c>
      <c r="CA1735" s="366">
        <v>0</v>
      </c>
      <c r="CB1735" s="366">
        <v>0</v>
      </c>
      <c r="CC1735" s="366">
        <v>0</v>
      </c>
      <c r="CD1735" s="366">
        <v>0</v>
      </c>
      <c r="CE1735" s="366">
        <v>0</v>
      </c>
      <c r="CF1735" s="366">
        <v>0</v>
      </c>
      <c r="CG1735" s="366">
        <v>0</v>
      </c>
      <c r="CH1735" s="366">
        <v>0</v>
      </c>
      <c r="CI1735" s="411">
        <f t="shared" si="534"/>
        <v>0</v>
      </c>
      <c r="CJ1735" s="366">
        <v>50876</v>
      </c>
      <c r="CK1735" s="366">
        <v>54398.001874067973</v>
      </c>
      <c r="CL1735" s="366">
        <v>58811</v>
      </c>
      <c r="CM1735" s="366">
        <v>50919</v>
      </c>
      <c r="CN1735" s="366">
        <v>78962.246240730979</v>
      </c>
      <c r="CO1735" s="366">
        <v>48055.522940179253</v>
      </c>
      <c r="CP1735" s="366">
        <v>50131.270295598857</v>
      </c>
      <c r="CQ1735" s="366">
        <v>47756.176023165397</v>
      </c>
      <c r="CR1735" s="366">
        <v>46487.483896660924</v>
      </c>
      <c r="CS1735" s="366">
        <v>47370.833589767557</v>
      </c>
      <c r="CT1735" s="366">
        <v>53242.675120442567</v>
      </c>
      <c r="CU1735" s="366">
        <v>64719.10545928061</v>
      </c>
      <c r="CV1735" s="411">
        <f t="shared" si="535"/>
        <v>651729.3154398941</v>
      </c>
      <c r="CW1735" s="366">
        <v>-3913.538461538461</v>
      </c>
      <c r="CX1735" s="366">
        <v>-4184.4616826206111</v>
      </c>
      <c r="CY1735" s="366">
        <v>-4523.9230769230708</v>
      </c>
      <c r="CZ1735" s="366">
        <v>-3916.8461538461488</v>
      </c>
      <c r="DA1735" s="366">
        <v>0</v>
      </c>
      <c r="DB1735" s="366">
        <v>-3696.5786877060964</v>
      </c>
      <c r="DC1735" s="366">
        <v>-3856.2515611999115</v>
      </c>
      <c r="DD1735" s="366">
        <v>-6822.3108604521985</v>
      </c>
      <c r="DE1735" s="366">
        <v>-3575.960299743143</v>
      </c>
      <c r="DF1735" s="366">
        <v>4306.4394172515895</v>
      </c>
      <c r="DG1735" s="366">
        <v>4840.2431927674988</v>
      </c>
      <c r="DI1735" s="411">
        <f t="shared" si="536"/>
        <v>-25343.188174010553</v>
      </c>
      <c r="DJ1735" s="366">
        <v>46962.461538461539</v>
      </c>
      <c r="DK1735" s="366">
        <v>50213.540191447362</v>
      </c>
      <c r="DL1735" s="366">
        <v>54287.076923076929</v>
      </c>
      <c r="DM1735" s="366">
        <v>47002.153846153851</v>
      </c>
      <c r="DN1735" s="366">
        <v>78962.246240730979</v>
      </c>
      <c r="DO1735" s="366">
        <v>44358.944252473157</v>
      </c>
      <c r="DP1735" s="366">
        <v>46275.018734398946</v>
      </c>
      <c r="DQ1735" s="366">
        <v>40933.865162713199</v>
      </c>
      <c r="DR1735" s="366">
        <v>42911.523596917781</v>
      </c>
      <c r="DS1735" s="366">
        <v>51677.273007019146</v>
      </c>
      <c r="DT1735" s="366">
        <v>58082.918313210066</v>
      </c>
      <c r="DU1735" s="366">
        <v>64719.10545928061</v>
      </c>
      <c r="DV1735" s="411">
        <f t="shared" si="537"/>
        <v>626386.12726588361</v>
      </c>
      <c r="DW1735" s="366">
        <v>46962.461538461539</v>
      </c>
      <c r="DX1735" s="366">
        <v>50213.540191447362</v>
      </c>
      <c r="DY1735" s="366">
        <v>54287.076923076929</v>
      </c>
      <c r="DZ1735" s="366">
        <v>47002.153846153851</v>
      </c>
      <c r="EA1735" s="366">
        <v>78962.246240730979</v>
      </c>
      <c r="EB1735" s="366">
        <v>44358.944252473157</v>
      </c>
      <c r="EC1735" s="366">
        <v>46275.018734398946</v>
      </c>
      <c r="ED1735" s="366">
        <v>40933.865162713199</v>
      </c>
      <c r="EE1735" s="366">
        <v>42911.523596917781</v>
      </c>
      <c r="EF1735" s="366">
        <v>51677.273007019146</v>
      </c>
      <c r="EG1735" s="366">
        <v>58082.918313210066</v>
      </c>
      <c r="EH1735" s="366">
        <v>64719.10545928061</v>
      </c>
      <c r="EI1735" s="411">
        <f t="shared" si="538"/>
        <v>626386.12726588361</v>
      </c>
      <c r="EK1735" s="411">
        <f t="shared" si="539"/>
        <v>626386.12726588349</v>
      </c>
      <c r="EL1735" s="7">
        <f t="shared" si="540"/>
        <v>0</v>
      </c>
    </row>
    <row r="1736" spans="1:142">
      <c r="A1736" s="365" t="str">
        <f t="shared" si="525"/>
        <v xml:space="preserve"> 359</v>
      </c>
      <c r="B1736" s="366" t="s">
        <v>1012</v>
      </c>
      <c r="C1736" s="366" t="s">
        <v>1008</v>
      </c>
      <c r="D1736" s="366">
        <v>56869</v>
      </c>
      <c r="E1736" s="366">
        <v>58283</v>
      </c>
      <c r="F1736" s="366">
        <v>62777</v>
      </c>
      <c r="G1736" s="366">
        <v>55933</v>
      </c>
      <c r="H1736" s="366">
        <v>64963</v>
      </c>
      <c r="I1736" s="366">
        <v>50098</v>
      </c>
      <c r="J1736" s="366">
        <v>52776</v>
      </c>
      <c r="K1736" s="366">
        <v>51662</v>
      </c>
      <c r="L1736" s="366">
        <v>49608</v>
      </c>
      <c r="M1736" s="366">
        <v>48571</v>
      </c>
      <c r="N1736" s="366">
        <v>61200</v>
      </c>
      <c r="O1736" s="366">
        <v>56082</v>
      </c>
      <c r="P1736" s="411">
        <f t="shared" si="526"/>
        <v>668822</v>
      </c>
      <c r="Q1736" s="411">
        <f t="shared" si="522"/>
        <v>399996.54838709679</v>
      </c>
      <c r="R1736" s="411">
        <f t="shared" si="523"/>
        <v>89287.48609566185</v>
      </c>
      <c r="S1736" s="411">
        <f t="shared" si="524"/>
        <v>179537.96551724139</v>
      </c>
      <c r="T1736" s="366">
        <v>0</v>
      </c>
      <c r="U1736" s="366">
        <v>1.9775551522798196E-3</v>
      </c>
      <c r="V1736" s="366">
        <v>0</v>
      </c>
      <c r="W1736" s="366">
        <v>0</v>
      </c>
      <c r="X1736" s="366">
        <v>19945.201082485324</v>
      </c>
      <c r="Y1736" s="366">
        <v>11.84277889219635</v>
      </c>
      <c r="Z1736" s="366">
        <v>507.4828068886269</v>
      </c>
      <c r="AA1736" s="366">
        <v>-368.1852738700818</v>
      </c>
      <c r="AB1736" s="366">
        <v>18.383661414897063</v>
      </c>
      <c r="AC1736" s="366">
        <v>847.94281179487518</v>
      </c>
      <c r="AD1736" s="366">
        <v>-6253.5415332985503</v>
      </c>
      <c r="AE1736" s="366">
        <v>5292.697696360643</v>
      </c>
      <c r="AF1736" s="411">
        <f t="shared" si="527"/>
        <v>20001.826008223081</v>
      </c>
      <c r="AG1736" s="366">
        <v>56869</v>
      </c>
      <c r="AH1736" s="366">
        <v>58283.001977555155</v>
      </c>
      <c r="AI1736" s="366">
        <v>62777</v>
      </c>
      <c r="AJ1736" s="366">
        <v>55933</v>
      </c>
      <c r="AK1736" s="366">
        <v>84908.201082485321</v>
      </c>
      <c r="AL1736" s="366">
        <v>50109.842778892205</v>
      </c>
      <c r="AM1736" s="366">
        <v>53283.48280688862</v>
      </c>
      <c r="AN1736" s="366">
        <v>51293.814726129916</v>
      </c>
      <c r="AO1736" s="366">
        <v>49626.38366141489</v>
      </c>
      <c r="AP1736" s="366">
        <v>49418.942811794877</v>
      </c>
      <c r="AQ1736" s="366">
        <v>54946.458466701457</v>
      </c>
      <c r="AR1736" s="366">
        <v>61374.69769636065</v>
      </c>
      <c r="AS1736" s="411">
        <f t="shared" si="528"/>
        <v>688823.82600822311</v>
      </c>
      <c r="AT1736" s="411">
        <f t="shared" si="529"/>
        <v>420444.70661979262</v>
      </c>
      <c r="AU1736" s="411">
        <f t="shared" si="530"/>
        <v>88948.98354145902</v>
      </c>
      <c r="AV1736" s="411">
        <f t="shared" si="531"/>
        <v>179430.13584697145</v>
      </c>
      <c r="AW1736" s="366">
        <v>-1910</v>
      </c>
      <c r="AX1736" s="366">
        <v>-1914.9999999999998</v>
      </c>
      <c r="AY1736" s="366">
        <v>-1925</v>
      </c>
      <c r="AZ1736" s="366">
        <v>-1814</v>
      </c>
      <c r="BA1736" s="366">
        <v>-1733</v>
      </c>
      <c r="BB1736" s="366">
        <v>-701</v>
      </c>
      <c r="BC1736" s="366">
        <v>-739</v>
      </c>
      <c r="BD1736" s="366">
        <v>-758</v>
      </c>
      <c r="BE1736" s="366">
        <v>-730</v>
      </c>
      <c r="BF1736" s="366">
        <v>-696</v>
      </c>
      <c r="BG1736" s="366">
        <v>-624</v>
      </c>
      <c r="BH1736" s="366">
        <v>0</v>
      </c>
      <c r="BI1736" s="411">
        <f t="shared" si="532"/>
        <v>-13545</v>
      </c>
      <c r="BJ1736" s="366">
        <v>53048.999999999985</v>
      </c>
      <c r="BK1736" s="366">
        <v>54453.001977555155</v>
      </c>
      <c r="BL1736" s="366">
        <v>58926.999999999993</v>
      </c>
      <c r="BM1736" s="366">
        <v>52305.000000000007</v>
      </c>
      <c r="BN1736" s="366">
        <v>81442.20108248535</v>
      </c>
      <c r="BO1736" s="366">
        <v>48707.842778892198</v>
      </c>
      <c r="BP1736" s="366">
        <v>51805.482806888635</v>
      </c>
      <c r="BQ1736" s="366">
        <v>49777.814726129924</v>
      </c>
      <c r="BR1736" s="366">
        <v>48166.383661414897</v>
      </c>
      <c r="BS1736" s="366">
        <v>48026.942811794885</v>
      </c>
      <c r="BT1736" s="366">
        <v>53698.458466701442</v>
      </c>
      <c r="BU1736" s="366">
        <v>61374.69769636065</v>
      </c>
      <c r="BV1736" s="411">
        <f t="shared" si="533"/>
        <v>661733.82600822311</v>
      </c>
      <c r="BW1736" s="366">
        <v>0</v>
      </c>
      <c r="BX1736" s="366">
        <v>0</v>
      </c>
      <c r="BY1736" s="366">
        <v>0</v>
      </c>
      <c r="BZ1736" s="366">
        <v>0</v>
      </c>
      <c r="CA1736" s="366">
        <v>0</v>
      </c>
      <c r="CB1736" s="366">
        <v>0</v>
      </c>
      <c r="CC1736" s="366">
        <v>0</v>
      </c>
      <c r="CD1736" s="366">
        <v>0</v>
      </c>
      <c r="CE1736" s="366">
        <v>0</v>
      </c>
      <c r="CF1736" s="366">
        <v>0</v>
      </c>
      <c r="CG1736" s="366">
        <v>0</v>
      </c>
      <c r="CH1736" s="366">
        <v>0</v>
      </c>
      <c r="CI1736" s="411">
        <f t="shared" si="534"/>
        <v>0</v>
      </c>
      <c r="CJ1736" s="366">
        <v>54959</v>
      </c>
      <c r="CK1736" s="366">
        <v>56368.001977555155</v>
      </c>
      <c r="CL1736" s="366">
        <v>60852</v>
      </c>
      <c r="CM1736" s="366">
        <v>54119</v>
      </c>
      <c r="CN1736" s="366">
        <v>83175.201082485321</v>
      </c>
      <c r="CO1736" s="366">
        <v>49408.842778892205</v>
      </c>
      <c r="CP1736" s="366">
        <v>52544.48280688862</v>
      </c>
      <c r="CQ1736" s="366">
        <v>50535.814726129916</v>
      </c>
      <c r="CR1736" s="366">
        <v>48896.38366141489</v>
      </c>
      <c r="CS1736" s="366">
        <v>48722.942811794877</v>
      </c>
      <c r="CT1736" s="366">
        <v>54322.458466701457</v>
      </c>
      <c r="CU1736" s="366">
        <v>61374.69769636065</v>
      </c>
      <c r="CV1736" s="411">
        <f t="shared" si="535"/>
        <v>675278.82600822311</v>
      </c>
      <c r="CW1736" s="366">
        <v>-4227.6153846153829</v>
      </c>
      <c r="CX1736" s="366">
        <v>-4336.0001521196245</v>
      </c>
      <c r="CY1736" s="366">
        <v>-4680.9230769230708</v>
      </c>
      <c r="CZ1736" s="366">
        <v>-4163</v>
      </c>
      <c r="DA1736" s="366">
        <v>0</v>
      </c>
      <c r="DB1736" s="366">
        <v>-3800.6802137609338</v>
      </c>
      <c r="DC1736" s="366">
        <v>-4041.883292837585</v>
      </c>
      <c r="DD1736" s="366">
        <v>-7219.4021037328494</v>
      </c>
      <c r="DE1736" s="366">
        <v>-3761.2602816472936</v>
      </c>
      <c r="DF1736" s="366">
        <v>4429.3584374358907</v>
      </c>
      <c r="DG1736" s="366">
        <v>4938.4053151546759</v>
      </c>
      <c r="DI1736" s="411">
        <f t="shared" si="536"/>
        <v>-26863.000753046173</v>
      </c>
      <c r="DJ1736" s="366">
        <v>50731.384615384617</v>
      </c>
      <c r="DK1736" s="366">
        <v>52032.001825435531</v>
      </c>
      <c r="DL1736" s="366">
        <v>56171.076923076929</v>
      </c>
      <c r="DM1736" s="366">
        <v>49956</v>
      </c>
      <c r="DN1736" s="366">
        <v>83175.201082485321</v>
      </c>
      <c r="DO1736" s="366">
        <v>45608.162565131272</v>
      </c>
      <c r="DP1736" s="366">
        <v>48502.599514051035</v>
      </c>
      <c r="DQ1736" s="366">
        <v>43316.412622397067</v>
      </c>
      <c r="DR1736" s="366">
        <v>45135.123379767596</v>
      </c>
      <c r="DS1736" s="366">
        <v>53152.301249230768</v>
      </c>
      <c r="DT1736" s="366">
        <v>59260.863781856133</v>
      </c>
      <c r="DU1736" s="366">
        <v>61374.69769636065</v>
      </c>
      <c r="DV1736" s="411">
        <f t="shared" si="537"/>
        <v>648415.82525517698</v>
      </c>
      <c r="DW1736" s="366">
        <v>50731.384615384617</v>
      </c>
      <c r="DX1736" s="366">
        <v>52032.001825435531</v>
      </c>
      <c r="DY1736" s="366">
        <v>56171.076923076929</v>
      </c>
      <c r="DZ1736" s="366">
        <v>49956</v>
      </c>
      <c r="EA1736" s="366">
        <v>83175.201082485321</v>
      </c>
      <c r="EB1736" s="366">
        <v>45608.162565131272</v>
      </c>
      <c r="EC1736" s="366">
        <v>48502.599514051035</v>
      </c>
      <c r="ED1736" s="366">
        <v>43316.412622397067</v>
      </c>
      <c r="EE1736" s="366">
        <v>45135.123379767596</v>
      </c>
      <c r="EF1736" s="366">
        <v>53152.301249230768</v>
      </c>
      <c r="EG1736" s="366">
        <v>59260.863781856133</v>
      </c>
      <c r="EH1736" s="366">
        <v>61374.69769636065</v>
      </c>
      <c r="EI1736" s="411">
        <f t="shared" si="538"/>
        <v>648415.82525517698</v>
      </c>
      <c r="EK1736" s="411">
        <f t="shared" si="539"/>
        <v>648415.82525517698</v>
      </c>
      <c r="EL1736" s="7">
        <f t="shared" si="540"/>
        <v>0</v>
      </c>
    </row>
    <row r="1737" spans="1:142">
      <c r="A1737" s="365" t="str">
        <f t="shared" si="525"/>
        <v xml:space="preserve"> 359</v>
      </c>
      <c r="B1737" s="366" t="s">
        <v>1012</v>
      </c>
      <c r="C1737" s="366" t="s">
        <v>920</v>
      </c>
      <c r="D1737" s="366">
        <v>31524075</v>
      </c>
      <c r="E1737" s="366">
        <v>29480170</v>
      </c>
      <c r="F1737" s="366">
        <v>30022631</v>
      </c>
      <c r="G1737" s="366">
        <v>31774081</v>
      </c>
      <c r="H1737" s="366">
        <v>28550462</v>
      </c>
      <c r="I1737" s="366">
        <v>29619078</v>
      </c>
      <c r="J1737" s="366">
        <v>34032718</v>
      </c>
      <c r="K1737" s="366">
        <v>30872731</v>
      </c>
      <c r="L1737" s="366">
        <v>28382734</v>
      </c>
      <c r="M1737" s="366">
        <v>27285219</v>
      </c>
      <c r="N1737" s="366">
        <v>31921959</v>
      </c>
      <c r="O1737" s="366">
        <v>28268453</v>
      </c>
      <c r="P1737" s="411">
        <f t="shared" si="526"/>
        <v>361734311</v>
      </c>
      <c r="Q1737" s="411">
        <f t="shared" si="522"/>
        <v>213905385.38709676</v>
      </c>
      <c r="R1737" s="411">
        <f t="shared" si="523"/>
        <v>52523574.88876529</v>
      </c>
      <c r="S1737" s="411">
        <f t="shared" si="524"/>
        <v>95305350.724137932</v>
      </c>
      <c r="T1737" s="366">
        <v>0</v>
      </c>
      <c r="U1737" s="366">
        <v>1.0002687249216251</v>
      </c>
      <c r="V1737" s="366">
        <v>0</v>
      </c>
      <c r="W1737" s="366">
        <v>0</v>
      </c>
      <c r="X1737" s="366">
        <v>8765677.4716047011</v>
      </c>
      <c r="Y1737" s="366">
        <v>7001.7204627871688</v>
      </c>
      <c r="Z1737" s="366">
        <v>327251.38806823391</v>
      </c>
      <c r="AA1737" s="366">
        <v>-220024.09737045178</v>
      </c>
      <c r="AB1737" s="366">
        <v>10518.032814972132</v>
      </c>
      <c r="AC1737" s="366">
        <v>476339.9007493963</v>
      </c>
      <c r="AD1737" s="366">
        <v>-3261851.2488685213</v>
      </c>
      <c r="AE1737" s="366">
        <v>2667814.5585531751</v>
      </c>
      <c r="AF1737" s="411">
        <f t="shared" si="527"/>
        <v>8772728.7262830213</v>
      </c>
      <c r="AG1737" s="366">
        <v>31524075</v>
      </c>
      <c r="AH1737" s="366">
        <v>29480171.000268724</v>
      </c>
      <c r="AI1737" s="366">
        <v>30022631</v>
      </c>
      <c r="AJ1737" s="366">
        <v>31774081</v>
      </c>
      <c r="AK1737" s="366">
        <v>37316139.471604705</v>
      </c>
      <c r="AL1737" s="366">
        <v>29626079.720462788</v>
      </c>
      <c r="AM1737" s="366">
        <v>34359969.388068236</v>
      </c>
      <c r="AN1737" s="366">
        <v>30652706.902629547</v>
      </c>
      <c r="AO1737" s="366">
        <v>28393252.032814972</v>
      </c>
      <c r="AP1737" s="366">
        <v>27761558.900749397</v>
      </c>
      <c r="AQ1737" s="366">
        <v>28660107.751131479</v>
      </c>
      <c r="AR1737" s="366">
        <v>30936267.558553174</v>
      </c>
      <c r="AS1737" s="411">
        <f t="shared" si="528"/>
        <v>370507039.72628301</v>
      </c>
      <c r="AT1737" s="411">
        <f t="shared" si="529"/>
        <v>222994760.47111195</v>
      </c>
      <c r="AU1737" s="411">
        <f t="shared" si="530"/>
        <v>52321723.794305325</v>
      </c>
      <c r="AV1737" s="411">
        <f t="shared" si="531"/>
        <v>95190555.460865766</v>
      </c>
      <c r="AW1737" s="366">
        <v>-575999.99999999988</v>
      </c>
      <c r="AX1737" s="366">
        <v>-508800</v>
      </c>
      <c r="AY1737" s="366">
        <v>-537600</v>
      </c>
      <c r="AZ1737" s="366">
        <v>-542399.99999999988</v>
      </c>
      <c r="BA1737" s="366">
        <v>-534999.99999999988</v>
      </c>
      <c r="BB1737" s="366">
        <v>-432000</v>
      </c>
      <c r="BC1737" s="366">
        <v>-518399.99999999994</v>
      </c>
      <c r="BD1737" s="366">
        <v>-470400</v>
      </c>
      <c r="BE1737" s="366">
        <v>-422400.00000000006</v>
      </c>
      <c r="BF1737" s="366">
        <v>-403200</v>
      </c>
      <c r="BG1737" s="366">
        <v>-379200</v>
      </c>
      <c r="BH1737" s="366">
        <v>0</v>
      </c>
      <c r="BI1737" s="411">
        <f t="shared" si="532"/>
        <v>-5325400</v>
      </c>
      <c r="BJ1737" s="366">
        <v>30948075</v>
      </c>
      <c r="BK1737" s="366">
        <v>28971371.000268724</v>
      </c>
      <c r="BL1737" s="366">
        <v>29485031</v>
      </c>
      <c r="BM1737" s="366">
        <v>31231681</v>
      </c>
      <c r="BN1737" s="366">
        <v>36781139.471604705</v>
      </c>
      <c r="BO1737" s="366">
        <v>29194079.720462784</v>
      </c>
      <c r="BP1737" s="366">
        <v>33841569.388068229</v>
      </c>
      <c r="BQ1737" s="366">
        <v>30182306.902629547</v>
      </c>
      <c r="BR1737" s="366">
        <v>27970852.032814972</v>
      </c>
      <c r="BS1737" s="366">
        <v>27358358.9007494</v>
      </c>
      <c r="BT1737" s="366">
        <v>28280907.751131475</v>
      </c>
      <c r="BU1737" s="366">
        <v>30936267.558553174</v>
      </c>
      <c r="BV1737" s="411">
        <f t="shared" si="533"/>
        <v>365181639.72628295</v>
      </c>
      <c r="BW1737" s="366">
        <v>0</v>
      </c>
      <c r="BX1737" s="366">
        <v>0</v>
      </c>
      <c r="BY1737" s="366">
        <v>0</v>
      </c>
      <c r="BZ1737" s="366">
        <v>0</v>
      </c>
      <c r="CA1737" s="366">
        <v>0</v>
      </c>
      <c r="CB1737" s="366">
        <v>0</v>
      </c>
      <c r="CC1737" s="366">
        <v>0</v>
      </c>
      <c r="CD1737" s="366">
        <v>0</v>
      </c>
      <c r="CE1737" s="366">
        <v>0</v>
      </c>
      <c r="CF1737" s="366">
        <v>0</v>
      </c>
      <c r="CG1737" s="366">
        <v>0</v>
      </c>
      <c r="CH1737" s="366">
        <v>0</v>
      </c>
      <c r="CI1737" s="411">
        <f t="shared" si="534"/>
        <v>0</v>
      </c>
      <c r="CJ1737" s="366">
        <v>30948075</v>
      </c>
      <c r="CK1737" s="366">
        <v>28971371.000268724</v>
      </c>
      <c r="CL1737" s="366">
        <v>29485031</v>
      </c>
      <c r="CM1737" s="366">
        <v>31231681</v>
      </c>
      <c r="CN1737" s="366">
        <v>36781139.471604705</v>
      </c>
      <c r="CO1737" s="366">
        <v>29194079.720462788</v>
      </c>
      <c r="CP1737" s="366">
        <v>33841569.388068236</v>
      </c>
      <c r="CQ1737" s="366">
        <v>30182306.902629547</v>
      </c>
      <c r="CR1737" s="366">
        <v>27970852.032814972</v>
      </c>
      <c r="CS1737" s="366">
        <v>27358358.900749397</v>
      </c>
      <c r="CT1737" s="366">
        <v>28280907.751131479</v>
      </c>
      <c r="CU1737" s="366">
        <v>30936267.558553174</v>
      </c>
      <c r="CV1737" s="411">
        <f t="shared" si="535"/>
        <v>365181639.72628301</v>
      </c>
      <c r="CW1737" s="366">
        <v>-2380621.1538461521</v>
      </c>
      <c r="CX1737" s="366">
        <v>-2228567.0000206679</v>
      </c>
      <c r="CY1737" s="366">
        <v>-2268079.307692308</v>
      </c>
      <c r="CZ1737" s="366">
        <v>-2402437</v>
      </c>
      <c r="DA1737" s="366">
        <v>0</v>
      </c>
      <c r="DB1737" s="366">
        <v>-2245698.4400355965</v>
      </c>
      <c r="DC1737" s="366">
        <v>-2603197.6452360153</v>
      </c>
      <c r="DD1737" s="366">
        <v>-4311758.1289470792</v>
      </c>
      <c r="DE1737" s="366">
        <v>-2151604.0025242269</v>
      </c>
      <c r="DF1737" s="366">
        <v>2487123.5364317596</v>
      </c>
      <c r="DG1737" s="366">
        <v>2570991.6137392223</v>
      </c>
      <c r="DI1737" s="411">
        <f t="shared" si="536"/>
        <v>-15533847.528131064</v>
      </c>
      <c r="DJ1737" s="366">
        <v>28567453.846153848</v>
      </c>
      <c r="DK1737" s="366">
        <v>26742804.000248056</v>
      </c>
      <c r="DL1737" s="366">
        <v>27216951.692307692</v>
      </c>
      <c r="DM1737" s="366">
        <v>28829244</v>
      </c>
      <c r="DN1737" s="366">
        <v>36781139.471604705</v>
      </c>
      <c r="DO1737" s="366">
        <v>26948381.280427191</v>
      </c>
      <c r="DP1737" s="366">
        <v>31238371.742832221</v>
      </c>
      <c r="DQ1737" s="366">
        <v>25870548.773682468</v>
      </c>
      <c r="DR1737" s="366">
        <v>25819248.030290745</v>
      </c>
      <c r="DS1737" s="366">
        <v>29845482.437181156</v>
      </c>
      <c r="DT1737" s="366">
        <v>30851899.364870701</v>
      </c>
      <c r="DU1737" s="366">
        <v>30936267.558553174</v>
      </c>
      <c r="DV1737" s="411">
        <f t="shared" si="537"/>
        <v>349647792.19815195</v>
      </c>
      <c r="DW1737" s="366">
        <v>28567453.846153848</v>
      </c>
      <c r="DX1737" s="366">
        <v>26742804.000248056</v>
      </c>
      <c r="DY1737" s="366">
        <v>27216951.692307692</v>
      </c>
      <c r="DZ1737" s="366">
        <v>28829244</v>
      </c>
      <c r="EA1737" s="366">
        <v>36781139.471604705</v>
      </c>
      <c r="EB1737" s="366">
        <v>26948381.280427191</v>
      </c>
      <c r="EC1737" s="366">
        <v>31238371.742832221</v>
      </c>
      <c r="ED1737" s="366">
        <v>25870548.773682468</v>
      </c>
      <c r="EE1737" s="366">
        <v>25819248.030290745</v>
      </c>
      <c r="EF1737" s="366">
        <v>29845482.437181156</v>
      </c>
      <c r="EG1737" s="366">
        <v>30851899.364870701</v>
      </c>
      <c r="EH1737" s="366">
        <v>30936267.558553174</v>
      </c>
      <c r="EI1737" s="411">
        <f t="shared" si="538"/>
        <v>349647792.19815195</v>
      </c>
      <c r="EK1737" s="411">
        <f t="shared" si="539"/>
        <v>349647792.19815195</v>
      </c>
      <c r="EL1737" s="7">
        <f t="shared" si="540"/>
        <v>0</v>
      </c>
    </row>
    <row r="1738" spans="1:142">
      <c r="A1738" s="365" t="str">
        <f t="shared" si="525"/>
        <v xml:space="preserve"> 359</v>
      </c>
      <c r="B1738" s="366" t="s">
        <v>1012</v>
      </c>
      <c r="C1738" s="366" t="s">
        <v>927</v>
      </c>
      <c r="D1738" s="366">
        <v>30952875</v>
      </c>
      <c r="E1738" s="366">
        <v>28286670</v>
      </c>
      <c r="F1738" s="366">
        <v>29795131</v>
      </c>
      <c r="G1738" s="366">
        <v>31364581</v>
      </c>
      <c r="H1738" s="366">
        <v>28354462</v>
      </c>
      <c r="I1738" s="366">
        <v>28341828</v>
      </c>
      <c r="J1738" s="366">
        <v>32628868</v>
      </c>
      <c r="K1738" s="366">
        <v>29466831</v>
      </c>
      <c r="L1738" s="366">
        <v>27257584</v>
      </c>
      <c r="M1738" s="366">
        <v>26293669</v>
      </c>
      <c r="N1738" s="366">
        <v>31080059</v>
      </c>
      <c r="O1738" s="366">
        <v>27721753</v>
      </c>
      <c r="P1738" s="411">
        <f t="shared" si="526"/>
        <v>351544311</v>
      </c>
      <c r="Q1738" s="411">
        <f t="shared" si="522"/>
        <v>208671870.87096775</v>
      </c>
      <c r="R1738" s="411">
        <f t="shared" si="523"/>
        <v>50257625.611790881</v>
      </c>
      <c r="S1738" s="411">
        <f t="shared" si="524"/>
        <v>92614814.517241374</v>
      </c>
      <c r="T1738" s="366">
        <v>0</v>
      </c>
      <c r="U1738" s="366">
        <v>0.95977300446247682</v>
      </c>
      <c r="V1738" s="366">
        <v>0</v>
      </c>
      <c r="W1738" s="366">
        <v>0</v>
      </c>
      <c r="X1738" s="366">
        <v>8705500.7646766473</v>
      </c>
      <c r="Y1738" s="366">
        <v>6699.7884627061721</v>
      </c>
      <c r="Z1738" s="366">
        <v>313752.26463238028</v>
      </c>
      <c r="AA1738" s="366">
        <v>-210004.51476555946</v>
      </c>
      <c r="AB1738" s="366">
        <v>10101.076343415683</v>
      </c>
      <c r="AC1738" s="366">
        <v>459029.61899618543</v>
      </c>
      <c r="AD1738" s="366">
        <v>-3175824.1799651869</v>
      </c>
      <c r="AE1738" s="366">
        <v>2616220.1462533223</v>
      </c>
      <c r="AF1738" s="411">
        <f t="shared" si="527"/>
        <v>8725475.9244069159</v>
      </c>
      <c r="AG1738" s="366">
        <v>30952875</v>
      </c>
      <c r="AH1738" s="366">
        <v>28286670.959773008</v>
      </c>
      <c r="AI1738" s="366">
        <v>29795131</v>
      </c>
      <c r="AJ1738" s="366">
        <v>31364581</v>
      </c>
      <c r="AK1738" s="366">
        <v>37059962.764676653</v>
      </c>
      <c r="AL1738" s="366">
        <v>28348527.788462706</v>
      </c>
      <c r="AM1738" s="366">
        <v>32942620.264632381</v>
      </c>
      <c r="AN1738" s="366">
        <v>29256826.485234439</v>
      </c>
      <c r="AO1738" s="366">
        <v>27267685.076343417</v>
      </c>
      <c r="AP1738" s="366">
        <v>26752698.618996188</v>
      </c>
      <c r="AQ1738" s="366">
        <v>27904234.820034813</v>
      </c>
      <c r="AR1738" s="366">
        <v>30337973.146253318</v>
      </c>
      <c r="AS1738" s="411">
        <f t="shared" si="528"/>
        <v>360269786.92440689</v>
      </c>
      <c r="AT1738" s="411">
        <f t="shared" si="529"/>
        <v>217687703.6077179</v>
      </c>
      <c r="AU1738" s="411">
        <f t="shared" si="530"/>
        <v>50065056.710344449</v>
      </c>
      <c r="AV1738" s="411">
        <f t="shared" si="531"/>
        <v>92517026.606344581</v>
      </c>
      <c r="AW1738" s="366">
        <v>-575999.99999999988</v>
      </c>
      <c r="AX1738" s="366">
        <v>-508800</v>
      </c>
      <c r="AY1738" s="366">
        <v>-537600</v>
      </c>
      <c r="AZ1738" s="366">
        <v>-542399.99999999988</v>
      </c>
      <c r="BA1738" s="366">
        <v>-534999.99999999988</v>
      </c>
      <c r="BB1738" s="366">
        <v>-432000</v>
      </c>
      <c r="BC1738" s="366">
        <v>-518399.99999999994</v>
      </c>
      <c r="BD1738" s="366">
        <v>-470400</v>
      </c>
      <c r="BE1738" s="366">
        <v>-422400.00000000006</v>
      </c>
      <c r="BF1738" s="366">
        <v>-403200</v>
      </c>
      <c r="BG1738" s="366">
        <v>-379200</v>
      </c>
      <c r="BH1738" s="366">
        <v>0</v>
      </c>
      <c r="BI1738" s="411">
        <f t="shared" si="532"/>
        <v>-5325400</v>
      </c>
      <c r="BJ1738" s="366">
        <v>29800875</v>
      </c>
      <c r="BK1738" s="366">
        <v>27269070.959773004</v>
      </c>
      <c r="BL1738" s="366">
        <v>28719930.999999996</v>
      </c>
      <c r="BM1738" s="366">
        <v>30279781</v>
      </c>
      <c r="BN1738" s="366">
        <v>35989962.764676645</v>
      </c>
      <c r="BO1738" s="366">
        <v>27484527.788462702</v>
      </c>
      <c r="BP1738" s="366">
        <v>31905820.264632381</v>
      </c>
      <c r="BQ1738" s="366">
        <v>28316026.485234439</v>
      </c>
      <c r="BR1738" s="366">
        <v>26422885.076343417</v>
      </c>
      <c r="BS1738" s="366">
        <v>25946298.618996192</v>
      </c>
      <c r="BT1738" s="366">
        <v>27145834.820034813</v>
      </c>
      <c r="BU1738" s="366">
        <v>30337973.146253318</v>
      </c>
      <c r="BV1738" s="411">
        <f t="shared" si="533"/>
        <v>349618986.92440689</v>
      </c>
      <c r="BW1738" s="366">
        <v>0</v>
      </c>
      <c r="BX1738" s="366">
        <v>0</v>
      </c>
      <c r="BY1738" s="366">
        <v>0</v>
      </c>
      <c r="BZ1738" s="366">
        <v>0</v>
      </c>
      <c r="CA1738" s="366">
        <v>0</v>
      </c>
      <c r="CB1738" s="366">
        <v>0</v>
      </c>
      <c r="CC1738" s="366">
        <v>0</v>
      </c>
      <c r="CD1738" s="366">
        <v>0</v>
      </c>
      <c r="CE1738" s="366">
        <v>0</v>
      </c>
      <c r="CF1738" s="366">
        <v>0</v>
      </c>
      <c r="CG1738" s="366">
        <v>0</v>
      </c>
      <c r="CH1738" s="366">
        <v>0</v>
      </c>
      <c r="CI1738" s="411">
        <f t="shared" si="534"/>
        <v>0</v>
      </c>
      <c r="CJ1738" s="366">
        <v>30376875</v>
      </c>
      <c r="CK1738" s="366">
        <v>27777870.959773008</v>
      </c>
      <c r="CL1738" s="366">
        <v>29257531</v>
      </c>
      <c r="CM1738" s="366">
        <v>30822181</v>
      </c>
      <c r="CN1738" s="366">
        <v>36524962.764676653</v>
      </c>
      <c r="CO1738" s="366">
        <v>27916527.788462706</v>
      </c>
      <c r="CP1738" s="366">
        <v>32424220.264632381</v>
      </c>
      <c r="CQ1738" s="366">
        <v>28786426.485234439</v>
      </c>
      <c r="CR1738" s="366">
        <v>26845285.076343417</v>
      </c>
      <c r="CS1738" s="366">
        <v>26349498.618996188</v>
      </c>
      <c r="CT1738" s="366">
        <v>27525034.820034813</v>
      </c>
      <c r="CU1738" s="366">
        <v>30337973.146253318</v>
      </c>
      <c r="CV1738" s="411">
        <f t="shared" si="535"/>
        <v>354944386.92440689</v>
      </c>
      <c r="CW1738" s="366">
        <v>-2336682.692307692</v>
      </c>
      <c r="CX1738" s="366">
        <v>-2136759.3045979217</v>
      </c>
      <c r="CY1738" s="366">
        <v>-2250579.307692308</v>
      </c>
      <c r="CZ1738" s="366">
        <v>-2370937</v>
      </c>
      <c r="DA1738" s="366">
        <v>0</v>
      </c>
      <c r="DB1738" s="366">
        <v>-2147425.2144971304</v>
      </c>
      <c r="DC1738" s="366">
        <v>-2494170.7895871028</v>
      </c>
      <c r="DD1738" s="366">
        <v>-4112346.6407477781</v>
      </c>
      <c r="DE1738" s="366">
        <v>-2065021.9289494939</v>
      </c>
      <c r="DF1738" s="366">
        <v>2395408.9653632864</v>
      </c>
      <c r="DG1738" s="366">
        <v>2502275.8927304335</v>
      </c>
      <c r="DI1738" s="411">
        <f t="shared" si="536"/>
        <v>-15016238.020285707</v>
      </c>
      <c r="DJ1738" s="366">
        <v>28040192.307692308</v>
      </c>
      <c r="DK1738" s="366">
        <v>25641111.655175086</v>
      </c>
      <c r="DL1738" s="366">
        <v>27006951.692307692</v>
      </c>
      <c r="DM1738" s="366">
        <v>28451244</v>
      </c>
      <c r="DN1738" s="366">
        <v>36524962.764676653</v>
      </c>
      <c r="DO1738" s="366">
        <v>25769102.573965576</v>
      </c>
      <c r="DP1738" s="366">
        <v>29930049.475045279</v>
      </c>
      <c r="DQ1738" s="366">
        <v>24674079.844486661</v>
      </c>
      <c r="DR1738" s="366">
        <v>24780263.147393923</v>
      </c>
      <c r="DS1738" s="366">
        <v>28744907.584359474</v>
      </c>
      <c r="DT1738" s="366">
        <v>30027310.712765247</v>
      </c>
      <c r="DU1738" s="366">
        <v>30337973.146253318</v>
      </c>
      <c r="DV1738" s="411">
        <f t="shared" si="537"/>
        <v>339928148.90412128</v>
      </c>
      <c r="DW1738" s="366">
        <v>28040192.307692308</v>
      </c>
      <c r="DX1738" s="366">
        <v>25641111.655175086</v>
      </c>
      <c r="DY1738" s="366">
        <v>27006951.692307692</v>
      </c>
      <c r="DZ1738" s="366">
        <v>28451244</v>
      </c>
      <c r="EA1738" s="366">
        <v>36524962.764676653</v>
      </c>
      <c r="EB1738" s="366">
        <v>25769102.573965576</v>
      </c>
      <c r="EC1738" s="366">
        <v>29930049.475045279</v>
      </c>
      <c r="ED1738" s="366">
        <v>24674079.844486661</v>
      </c>
      <c r="EE1738" s="366">
        <v>24780263.147393923</v>
      </c>
      <c r="EF1738" s="366">
        <v>28744907.584359474</v>
      </c>
      <c r="EG1738" s="366">
        <v>30027310.712765247</v>
      </c>
      <c r="EH1738" s="366">
        <v>30337973.146253318</v>
      </c>
      <c r="EI1738" s="411">
        <f t="shared" si="538"/>
        <v>339928148.90412128</v>
      </c>
      <c r="EK1738" s="411">
        <f t="shared" si="539"/>
        <v>339928148.90412116</v>
      </c>
      <c r="EL1738" s="7">
        <f t="shared" si="540"/>
        <v>0</v>
      </c>
    </row>
    <row r="1739" spans="1:142">
      <c r="A1739" s="365" t="str">
        <f t="shared" si="525"/>
        <v xml:space="preserve"> 359</v>
      </c>
      <c r="B1739" s="366" t="s">
        <v>1012</v>
      </c>
      <c r="C1739" s="366" t="s">
        <v>1009</v>
      </c>
      <c r="D1739" s="366">
        <v>4</v>
      </c>
      <c r="E1739" s="366">
        <v>3</v>
      </c>
      <c r="F1739" s="366">
        <v>2</v>
      </c>
      <c r="G1739" s="366">
        <v>3</v>
      </c>
      <c r="H1739" s="366">
        <v>2</v>
      </c>
      <c r="I1739" s="366">
        <v>7</v>
      </c>
      <c r="J1739" s="366">
        <v>7</v>
      </c>
      <c r="K1739" s="366">
        <v>7</v>
      </c>
      <c r="L1739" s="366">
        <v>7</v>
      </c>
      <c r="M1739" s="366">
        <v>6</v>
      </c>
      <c r="N1739" s="366">
        <v>4</v>
      </c>
      <c r="O1739" s="366">
        <v>3</v>
      </c>
      <c r="P1739" s="411">
        <f t="shared" si="526"/>
        <v>55</v>
      </c>
      <c r="Q1739" s="411">
        <f t="shared" ref="Q1739:Q1802" si="541">SUM(D1739:I1739)+((30/31)*J1739)</f>
        <v>27.774193548387096</v>
      </c>
      <c r="R1739" s="411">
        <f t="shared" ref="R1739:R1802" si="542">((1/31)*J1739)+K1739+((21/29*L1739))</f>
        <v>12.294771968854281</v>
      </c>
      <c r="S1739" s="411">
        <f t="shared" ref="S1739:S1802" si="543">((8/29)*L1739)+SUM(M1739:O1739)</f>
        <v>14.931034482758621</v>
      </c>
      <c r="T1739" s="366">
        <v>0</v>
      </c>
      <c r="U1739" s="366">
        <v>0</v>
      </c>
      <c r="V1739" s="366">
        <v>0</v>
      </c>
      <c r="W1739" s="366">
        <v>0</v>
      </c>
      <c r="X1739" s="366">
        <v>0</v>
      </c>
      <c r="Y1739" s="366">
        <v>0</v>
      </c>
      <c r="Z1739" s="366">
        <v>0</v>
      </c>
      <c r="AA1739" s="366">
        <v>0</v>
      </c>
      <c r="AB1739" s="366">
        <v>0</v>
      </c>
      <c r="AC1739" s="366">
        <v>0</v>
      </c>
      <c r="AD1739" s="366">
        <v>0</v>
      </c>
      <c r="AE1739" s="366">
        <v>0</v>
      </c>
      <c r="AF1739" s="411">
        <f t="shared" si="527"/>
        <v>0</v>
      </c>
      <c r="AG1739" s="366">
        <v>4</v>
      </c>
      <c r="AH1739" s="366">
        <v>3</v>
      </c>
      <c r="AI1739" s="366">
        <v>2</v>
      </c>
      <c r="AJ1739" s="366">
        <v>3</v>
      </c>
      <c r="AK1739" s="366">
        <v>2</v>
      </c>
      <c r="AL1739" s="366">
        <v>7</v>
      </c>
      <c r="AM1739" s="366">
        <v>7</v>
      </c>
      <c r="AN1739" s="366">
        <v>7</v>
      </c>
      <c r="AO1739" s="366">
        <v>7</v>
      </c>
      <c r="AP1739" s="366">
        <v>6</v>
      </c>
      <c r="AQ1739" s="366">
        <v>4</v>
      </c>
      <c r="AR1739" s="366">
        <v>3</v>
      </c>
      <c r="AS1739" s="411">
        <f t="shared" si="528"/>
        <v>55</v>
      </c>
      <c r="AT1739" s="411">
        <f t="shared" si="529"/>
        <v>27.774193548387096</v>
      </c>
      <c r="AU1739" s="411">
        <f t="shared" si="530"/>
        <v>12.294771968854281</v>
      </c>
      <c r="AV1739" s="411">
        <f t="shared" si="531"/>
        <v>14.931034482758621</v>
      </c>
      <c r="AW1739" s="366">
        <v>-1</v>
      </c>
      <c r="AX1739" s="366">
        <v>-1</v>
      </c>
      <c r="AY1739" s="366">
        <v>-1</v>
      </c>
      <c r="AZ1739" s="366">
        <v>-0.99999999999999989</v>
      </c>
      <c r="BA1739" s="366">
        <v>-1</v>
      </c>
      <c r="BB1739" s="366">
        <v>-2</v>
      </c>
      <c r="BC1739" s="366">
        <v>-2</v>
      </c>
      <c r="BD1739" s="366">
        <v>-2</v>
      </c>
      <c r="BE1739" s="366">
        <v>-2</v>
      </c>
      <c r="BF1739" s="366">
        <v>-2</v>
      </c>
      <c r="BG1739" s="366">
        <v>-1</v>
      </c>
      <c r="BH1739" s="366">
        <v>0</v>
      </c>
      <c r="BI1739" s="411">
        <f t="shared" si="532"/>
        <v>-16</v>
      </c>
      <c r="BJ1739" s="366">
        <v>3</v>
      </c>
      <c r="BK1739" s="366">
        <v>2</v>
      </c>
      <c r="BL1739" s="366">
        <v>1</v>
      </c>
      <c r="BM1739" s="366">
        <v>2</v>
      </c>
      <c r="BN1739" s="366">
        <v>1</v>
      </c>
      <c r="BO1739" s="366">
        <v>5</v>
      </c>
      <c r="BP1739" s="366">
        <v>5</v>
      </c>
      <c r="BQ1739" s="366">
        <v>5</v>
      </c>
      <c r="BR1739" s="366">
        <v>5</v>
      </c>
      <c r="BS1739" s="366">
        <v>4</v>
      </c>
      <c r="BT1739" s="366">
        <v>3</v>
      </c>
      <c r="BU1739" s="366">
        <v>3</v>
      </c>
      <c r="BV1739" s="411">
        <f t="shared" si="533"/>
        <v>39</v>
      </c>
      <c r="BW1739" s="366">
        <v>0</v>
      </c>
      <c r="BX1739" s="366">
        <v>0</v>
      </c>
      <c r="BY1739" s="366">
        <v>0</v>
      </c>
      <c r="BZ1739" s="366">
        <v>0</v>
      </c>
      <c r="CA1739" s="366">
        <v>0</v>
      </c>
      <c r="CB1739" s="366">
        <v>0</v>
      </c>
      <c r="CC1739" s="366">
        <v>0</v>
      </c>
      <c r="CD1739" s="366">
        <v>0</v>
      </c>
      <c r="CE1739" s="366">
        <v>0</v>
      </c>
      <c r="CF1739" s="366">
        <v>0</v>
      </c>
      <c r="CG1739" s="366">
        <v>0</v>
      </c>
      <c r="CH1739" s="366">
        <v>0</v>
      </c>
      <c r="CI1739" s="411">
        <f t="shared" si="534"/>
        <v>0</v>
      </c>
      <c r="CJ1739" s="366">
        <v>3</v>
      </c>
      <c r="CK1739" s="366">
        <v>2</v>
      </c>
      <c r="CL1739" s="366">
        <v>1</v>
      </c>
      <c r="CM1739" s="366">
        <v>2</v>
      </c>
      <c r="CN1739" s="366">
        <v>1</v>
      </c>
      <c r="CO1739" s="366">
        <v>5</v>
      </c>
      <c r="CP1739" s="366">
        <v>5</v>
      </c>
      <c r="CQ1739" s="366">
        <v>5</v>
      </c>
      <c r="CR1739" s="366">
        <v>5</v>
      </c>
      <c r="CS1739" s="366">
        <v>4</v>
      </c>
      <c r="CT1739" s="366">
        <v>3</v>
      </c>
      <c r="CU1739" s="366">
        <v>3</v>
      </c>
      <c r="CV1739" s="411">
        <f t="shared" si="535"/>
        <v>39</v>
      </c>
      <c r="CW1739" s="366">
        <v>-0.23076923076923084</v>
      </c>
      <c r="CX1739" s="366">
        <v>-0.15384615384615374</v>
      </c>
      <c r="CY1739" s="366">
        <v>-7.6923076923076872E-2</v>
      </c>
      <c r="CZ1739" s="366">
        <v>-0.15384615384615374</v>
      </c>
      <c r="DA1739" s="366">
        <v>0</v>
      </c>
      <c r="DB1739" s="366">
        <v>-0.38461538461538414</v>
      </c>
      <c r="DC1739" s="366">
        <v>-0.38461538461538414</v>
      </c>
      <c r="DD1739" s="366">
        <v>-0.71428571428571441</v>
      </c>
      <c r="DE1739" s="366">
        <v>-0.38461538461538414</v>
      </c>
      <c r="DF1739" s="366">
        <v>0.36363636363636331</v>
      </c>
      <c r="DG1739" s="366">
        <v>0.27272727272727249</v>
      </c>
      <c r="DI1739" s="411">
        <f t="shared" si="536"/>
        <v>-1.847152847152846</v>
      </c>
      <c r="DJ1739" s="366">
        <v>2.7692307692307692</v>
      </c>
      <c r="DK1739" s="366">
        <v>1.8461538461538463</v>
      </c>
      <c r="DL1739" s="366">
        <v>0.92307692307692313</v>
      </c>
      <c r="DM1739" s="366">
        <v>1.8461538461538463</v>
      </c>
      <c r="DN1739" s="366">
        <v>1</v>
      </c>
      <c r="DO1739" s="366">
        <v>4.6153846153846159</v>
      </c>
      <c r="DP1739" s="366">
        <v>4.6153846153846159</v>
      </c>
      <c r="DQ1739" s="366">
        <v>4.2857142857142856</v>
      </c>
      <c r="DR1739" s="366">
        <v>4.6153846153846159</v>
      </c>
      <c r="DS1739" s="366">
        <v>4.3636363636363633</v>
      </c>
      <c r="DT1739" s="366">
        <v>3.2727272727272725</v>
      </c>
      <c r="DU1739" s="366">
        <v>3</v>
      </c>
      <c r="DV1739" s="411">
        <f t="shared" si="537"/>
        <v>37.152847152847151</v>
      </c>
      <c r="DW1739" s="366">
        <v>2.7692307692307692</v>
      </c>
      <c r="DX1739" s="366">
        <v>1.8461538461538463</v>
      </c>
      <c r="DY1739" s="366">
        <v>0.92307692307692313</v>
      </c>
      <c r="DZ1739" s="366">
        <v>1.8461538461538463</v>
      </c>
      <c r="EA1739" s="366">
        <v>1</v>
      </c>
      <c r="EB1739" s="366">
        <v>4.6153846153846159</v>
      </c>
      <c r="EC1739" s="366">
        <v>4.6153846153846159</v>
      </c>
      <c r="ED1739" s="366">
        <v>4.2857142857142856</v>
      </c>
      <c r="EE1739" s="366">
        <v>4.6153846153846159</v>
      </c>
      <c r="EF1739" s="366">
        <v>4.3636363636363633</v>
      </c>
      <c r="EG1739" s="366">
        <v>3.2727272727272725</v>
      </c>
      <c r="EH1739" s="366">
        <v>3</v>
      </c>
      <c r="EI1739" s="411">
        <f t="shared" si="538"/>
        <v>37.152847152847151</v>
      </c>
      <c r="EK1739" s="411">
        <f t="shared" si="539"/>
        <v>37.152847152847151</v>
      </c>
      <c r="EL1739" s="7">
        <f t="shared" si="540"/>
        <v>0</v>
      </c>
    </row>
    <row r="1740" spans="1:142">
      <c r="A1740" s="365" t="str">
        <f t="shared" si="525"/>
        <v xml:space="preserve"> 359</v>
      </c>
      <c r="B1740" s="366" t="s">
        <v>1012</v>
      </c>
      <c r="C1740" s="366" t="s">
        <v>1010</v>
      </c>
      <c r="D1740" s="366">
        <v>7517.7000000000007</v>
      </c>
      <c r="E1740" s="366">
        <v>7213</v>
      </c>
      <c r="F1740" s="366">
        <v>9357.1999999999989</v>
      </c>
      <c r="G1740" s="366">
        <v>6665.9000000000015</v>
      </c>
      <c r="H1740" s="366">
        <v>7549.4000000000005</v>
      </c>
      <c r="I1740" s="366">
        <v>4894.2</v>
      </c>
      <c r="J1740" s="366">
        <v>4854.5</v>
      </c>
      <c r="K1740" s="366">
        <v>4693.4999999999991</v>
      </c>
      <c r="L1740" s="366">
        <v>4865</v>
      </c>
      <c r="M1740" s="366">
        <v>4928</v>
      </c>
      <c r="N1740" s="366">
        <v>5215</v>
      </c>
      <c r="O1740" s="366">
        <v>5257.4</v>
      </c>
      <c r="P1740" s="411">
        <f t="shared" si="526"/>
        <v>73010.799999999988</v>
      </c>
      <c r="Q1740" s="411">
        <f t="shared" si="541"/>
        <v>47895.303225806456</v>
      </c>
      <c r="R1740" s="411">
        <f t="shared" si="542"/>
        <v>8373.0278086763064</v>
      </c>
      <c r="S1740" s="411">
        <f t="shared" si="543"/>
        <v>16742.468965517241</v>
      </c>
      <c r="T1740" s="366">
        <v>0</v>
      </c>
      <c r="U1740" s="366">
        <v>2.4473869468977227E-4</v>
      </c>
      <c r="V1740" s="366">
        <v>0</v>
      </c>
      <c r="W1740" s="366">
        <v>0</v>
      </c>
      <c r="X1740" s="366">
        <v>2317.8470983808434</v>
      </c>
      <c r="Y1740" s="366">
        <v>1.1569509452306761</v>
      </c>
      <c r="Z1740" s="366">
        <v>46.679840951207034</v>
      </c>
      <c r="AA1740" s="366">
        <v>-33.449684156812054</v>
      </c>
      <c r="AB1740" s="366">
        <v>1.8028647150354118</v>
      </c>
      <c r="AC1740" s="366">
        <v>86.03203921115734</v>
      </c>
      <c r="AD1740" s="366">
        <v>-532.87939699594654</v>
      </c>
      <c r="AE1740" s="366">
        <v>496.16327643176868</v>
      </c>
      <c r="AF1740" s="411">
        <f t="shared" si="527"/>
        <v>2383.3532342211788</v>
      </c>
      <c r="AG1740" s="366">
        <v>7517.7000000000007</v>
      </c>
      <c r="AH1740" s="366">
        <v>7213.0002447386951</v>
      </c>
      <c r="AI1740" s="366">
        <v>9357.1999999999989</v>
      </c>
      <c r="AJ1740" s="366">
        <v>6665.9000000000015</v>
      </c>
      <c r="AK1740" s="366">
        <v>9867.2470983808416</v>
      </c>
      <c r="AL1740" s="366">
        <v>4895.3569509452309</v>
      </c>
      <c r="AM1740" s="366">
        <v>4901.1798409512076</v>
      </c>
      <c r="AN1740" s="366">
        <v>4660.0503158431875</v>
      </c>
      <c r="AO1740" s="366">
        <v>4866.8028647150359</v>
      </c>
      <c r="AP1740" s="366">
        <v>5014.0320392111571</v>
      </c>
      <c r="AQ1740" s="366">
        <v>4682.1206030040539</v>
      </c>
      <c r="AR1740" s="366">
        <v>5753.5632764317688</v>
      </c>
      <c r="AS1740" s="411">
        <f t="shared" si="528"/>
        <v>75394.153234221172</v>
      </c>
      <c r="AT1740" s="411">
        <f t="shared" si="529"/>
        <v>50259.481559501422</v>
      </c>
      <c r="AU1740" s="411">
        <f t="shared" si="530"/>
        <v>8342.3894485651817</v>
      </c>
      <c r="AV1740" s="411">
        <f t="shared" si="531"/>
        <v>16792.282226154577</v>
      </c>
      <c r="AW1740" s="366">
        <v>-1569.5999999999997</v>
      </c>
      <c r="AX1740" s="366">
        <v>-1557.6</v>
      </c>
      <c r="AY1740" s="366">
        <v>-1490.3999999999999</v>
      </c>
      <c r="AZ1740" s="366">
        <v>-700.8</v>
      </c>
      <c r="BA1740" s="366">
        <v>-1480.8</v>
      </c>
      <c r="BB1740" s="366">
        <v>-940.8</v>
      </c>
      <c r="BC1740" s="366">
        <v>-945.6</v>
      </c>
      <c r="BD1740" s="366">
        <v>-902.4</v>
      </c>
      <c r="BE1740" s="366">
        <v>-777.60000000000014</v>
      </c>
      <c r="BF1740" s="366">
        <v>-765.6</v>
      </c>
      <c r="BG1740" s="366">
        <v>-648</v>
      </c>
      <c r="BH1740" s="366">
        <v>0</v>
      </c>
      <c r="BI1740" s="411">
        <f t="shared" si="532"/>
        <v>-11779.2</v>
      </c>
      <c r="BJ1740" s="366">
        <v>4394.6062767719459</v>
      </c>
      <c r="BK1740" s="366">
        <v>4114.5218944261123</v>
      </c>
      <c r="BL1740" s="366">
        <v>6392.3892585071517</v>
      </c>
      <c r="BM1740" s="366">
        <v>5273.936416408791</v>
      </c>
      <c r="BN1740" s="366">
        <v>6926.7831148334153</v>
      </c>
      <c r="BO1740" s="366">
        <v>3023.3200575446272</v>
      </c>
      <c r="BP1740" s="366">
        <v>3017.8005165595619</v>
      </c>
      <c r="BQ1740" s="366">
        <v>2862.6180398023644</v>
      </c>
      <c r="BR1740" s="366">
        <v>3318.7007182492771</v>
      </c>
      <c r="BS1740" s="366">
        <v>3490.4156413513488</v>
      </c>
      <c r="BT1740" s="366">
        <v>3391.1237192352469</v>
      </c>
      <c r="BU1740" s="366">
        <v>5753.5632764317688</v>
      </c>
      <c r="BV1740" s="411">
        <f t="shared" si="533"/>
        <v>51959.778930121618</v>
      </c>
      <c r="BW1740" s="366">
        <v>0</v>
      </c>
      <c r="BX1740" s="366">
        <v>0</v>
      </c>
      <c r="BY1740" s="366">
        <v>0</v>
      </c>
      <c r="BZ1740" s="366">
        <v>0</v>
      </c>
      <c r="CA1740" s="366">
        <v>0</v>
      </c>
      <c r="CB1740" s="366">
        <v>0</v>
      </c>
      <c r="CC1740" s="366">
        <v>0</v>
      </c>
      <c r="CD1740" s="366">
        <v>0</v>
      </c>
      <c r="CE1740" s="366">
        <v>0</v>
      </c>
      <c r="CF1740" s="366">
        <v>0</v>
      </c>
      <c r="CG1740" s="366">
        <v>0</v>
      </c>
      <c r="CH1740" s="366">
        <v>0</v>
      </c>
      <c r="CI1740" s="411">
        <f t="shared" si="534"/>
        <v>0</v>
      </c>
      <c r="CJ1740" s="366">
        <v>5948.1000000000013</v>
      </c>
      <c r="CK1740" s="366">
        <v>5655.4002447386956</v>
      </c>
      <c r="CL1740" s="366">
        <v>7866.7999999999993</v>
      </c>
      <c r="CM1740" s="366">
        <v>5965.1000000000013</v>
      </c>
      <c r="CN1740" s="366">
        <v>8386.4470983808424</v>
      </c>
      <c r="CO1740" s="366">
        <v>3954.5569509452307</v>
      </c>
      <c r="CP1740" s="366">
        <v>3955.5798409512076</v>
      </c>
      <c r="CQ1740" s="366">
        <v>3757.6503158431874</v>
      </c>
      <c r="CR1740" s="366">
        <v>4089.2028647150355</v>
      </c>
      <c r="CS1740" s="366">
        <v>4248.4320392111567</v>
      </c>
      <c r="CT1740" s="366">
        <v>4034.1206030040539</v>
      </c>
      <c r="CU1740" s="366">
        <v>5753.5632764317688</v>
      </c>
      <c r="CV1740" s="411">
        <f t="shared" si="535"/>
        <v>63614.95323422119</v>
      </c>
      <c r="CW1740" s="366">
        <v>-457.54615384615408</v>
      </c>
      <c r="CX1740" s="366">
        <v>-435.03078805682253</v>
      </c>
      <c r="CY1740" s="366">
        <v>-605.13846153846134</v>
      </c>
      <c r="CZ1740" s="366">
        <v>-458.85384615384555</v>
      </c>
      <c r="DA1740" s="366">
        <v>0</v>
      </c>
      <c r="DB1740" s="366">
        <v>-304.1966885342481</v>
      </c>
      <c r="DC1740" s="366">
        <v>-304.27537238086188</v>
      </c>
      <c r="DD1740" s="366">
        <v>-536.80718797759846</v>
      </c>
      <c r="DE1740" s="366">
        <v>-314.55406651654084</v>
      </c>
      <c r="DF1740" s="366">
        <v>386.22109447374078</v>
      </c>
      <c r="DG1740" s="366">
        <v>366.73823663673193</v>
      </c>
      <c r="DI1740" s="411">
        <f t="shared" si="536"/>
        <v>-2663.4432338940601</v>
      </c>
      <c r="DJ1740" s="366">
        <v>5490.5538461538472</v>
      </c>
      <c r="DK1740" s="366">
        <v>5220.3694566818731</v>
      </c>
      <c r="DL1740" s="366">
        <v>7261.6615384615379</v>
      </c>
      <c r="DM1740" s="366">
        <v>5506.2461538461557</v>
      </c>
      <c r="DN1740" s="366">
        <v>8386.4470983808424</v>
      </c>
      <c r="DO1740" s="366">
        <v>3650.3602624109826</v>
      </c>
      <c r="DP1740" s="366">
        <v>3651.3044685703458</v>
      </c>
      <c r="DQ1740" s="366">
        <v>3220.8431278655889</v>
      </c>
      <c r="DR1740" s="366">
        <v>3774.6487981984947</v>
      </c>
      <c r="DS1740" s="366">
        <v>4634.6531336848975</v>
      </c>
      <c r="DT1740" s="366">
        <v>4400.8588396407858</v>
      </c>
      <c r="DU1740" s="366">
        <v>5753.5632764317688</v>
      </c>
      <c r="DV1740" s="411">
        <f t="shared" si="537"/>
        <v>60951.510000327129</v>
      </c>
      <c r="DW1740" s="366">
        <v>5490.5538461538472</v>
      </c>
      <c r="DX1740" s="366">
        <v>5220.3694566818731</v>
      </c>
      <c r="DY1740" s="366">
        <v>7261.6615384615379</v>
      </c>
      <c r="DZ1740" s="366">
        <v>5506.2461538461557</v>
      </c>
      <c r="EA1740" s="366">
        <v>8386.4470983808424</v>
      </c>
      <c r="EB1740" s="366">
        <v>3650.3602624109826</v>
      </c>
      <c r="EC1740" s="366">
        <v>3651.3044685703458</v>
      </c>
      <c r="ED1740" s="366">
        <v>3220.8431278655889</v>
      </c>
      <c r="EE1740" s="366">
        <v>3774.6487981984947</v>
      </c>
      <c r="EF1740" s="366">
        <v>4634.6531336848975</v>
      </c>
      <c r="EG1740" s="366">
        <v>4400.8588396407858</v>
      </c>
      <c r="EH1740" s="366">
        <v>5753.5632764317688</v>
      </c>
      <c r="EI1740" s="411">
        <f t="shared" si="538"/>
        <v>60951.510000327129</v>
      </c>
      <c r="EK1740" s="411">
        <f t="shared" si="539"/>
        <v>60951.510000327115</v>
      </c>
      <c r="EL1740" s="7">
        <f t="shared" si="540"/>
        <v>0</v>
      </c>
    </row>
    <row r="1741" spans="1:142">
      <c r="A1741" s="365" t="str">
        <f t="shared" si="525"/>
        <v xml:space="preserve"> 359</v>
      </c>
      <c r="B1741" s="366" t="s">
        <v>1012</v>
      </c>
      <c r="C1741" s="366" t="s">
        <v>1239</v>
      </c>
      <c r="D1741" s="366">
        <v>4</v>
      </c>
      <c r="E1741" s="366">
        <v>3</v>
      </c>
      <c r="F1741" s="366">
        <v>2</v>
      </c>
      <c r="G1741" s="366">
        <v>3</v>
      </c>
      <c r="H1741" s="366">
        <v>2</v>
      </c>
      <c r="I1741" s="366">
        <v>7</v>
      </c>
      <c r="J1741" s="366">
        <v>7</v>
      </c>
      <c r="K1741" s="366">
        <v>7</v>
      </c>
      <c r="L1741" s="366">
        <v>7</v>
      </c>
      <c r="M1741" s="366">
        <v>6</v>
      </c>
      <c r="N1741" s="366">
        <v>4</v>
      </c>
      <c r="O1741" s="366">
        <v>3</v>
      </c>
      <c r="P1741" s="411">
        <f t="shared" si="526"/>
        <v>55</v>
      </c>
      <c r="Q1741" s="411">
        <f t="shared" si="541"/>
        <v>27.774193548387096</v>
      </c>
      <c r="R1741" s="411">
        <f t="shared" si="542"/>
        <v>12.294771968854281</v>
      </c>
      <c r="S1741" s="411">
        <f t="shared" si="543"/>
        <v>14.931034482758621</v>
      </c>
      <c r="T1741" s="366">
        <v>0</v>
      </c>
      <c r="U1741" s="366">
        <v>0</v>
      </c>
      <c r="V1741" s="366">
        <v>0</v>
      </c>
      <c r="W1741" s="366">
        <v>0</v>
      </c>
      <c r="X1741" s="366">
        <v>-0.1333333333333333</v>
      </c>
      <c r="Y1741" s="366">
        <v>0</v>
      </c>
      <c r="Z1741" s="366">
        <v>0</v>
      </c>
      <c r="AA1741" s="366">
        <v>0.46666666666666679</v>
      </c>
      <c r="AB1741" s="366">
        <v>0</v>
      </c>
      <c r="AC1741" s="366">
        <v>-0.42857142857142905</v>
      </c>
      <c r="AD1741" s="366">
        <v>-0.3076923076923076</v>
      </c>
      <c r="AE1741" s="366">
        <v>0</v>
      </c>
      <c r="AF1741" s="411">
        <f t="shared" si="527"/>
        <v>-0.40293040293040316</v>
      </c>
      <c r="AG1741" s="366">
        <v>4</v>
      </c>
      <c r="AH1741" s="366">
        <v>3</v>
      </c>
      <c r="AI1741" s="366">
        <v>2</v>
      </c>
      <c r="AJ1741" s="366">
        <v>3</v>
      </c>
      <c r="AK1741" s="366">
        <v>1.8666666666666667</v>
      </c>
      <c r="AL1741" s="366">
        <v>7</v>
      </c>
      <c r="AM1741" s="366">
        <v>7</v>
      </c>
      <c r="AN1741" s="366">
        <v>7.4666666666666668</v>
      </c>
      <c r="AO1741" s="366">
        <v>7</v>
      </c>
      <c r="AP1741" s="366">
        <v>5.5714285714285712</v>
      </c>
      <c r="AQ1741" s="366">
        <v>3.6923076923076925</v>
      </c>
      <c r="AR1741" s="366">
        <v>3</v>
      </c>
      <c r="AS1741" s="411">
        <f t="shared" si="528"/>
        <v>54.597069597069599</v>
      </c>
      <c r="AT1741" s="411">
        <f t="shared" si="529"/>
        <v>27.640860215053763</v>
      </c>
      <c r="AU1741" s="411">
        <f t="shared" si="530"/>
        <v>12.76143863552095</v>
      </c>
      <c r="AV1741" s="411">
        <f t="shared" si="531"/>
        <v>14.194770746494884</v>
      </c>
      <c r="AW1741" s="366">
        <v>-1</v>
      </c>
      <c r="AX1741" s="366">
        <v>-1</v>
      </c>
      <c r="AY1741" s="366">
        <v>-1</v>
      </c>
      <c r="AZ1741" s="366">
        <v>-0.99999999999999989</v>
      </c>
      <c r="BA1741" s="366">
        <v>-1</v>
      </c>
      <c r="BB1741" s="366">
        <v>-2</v>
      </c>
      <c r="BC1741" s="366">
        <v>-2</v>
      </c>
      <c r="BD1741" s="366">
        <v>-2</v>
      </c>
      <c r="BE1741" s="366">
        <v>-2</v>
      </c>
      <c r="BF1741" s="366">
        <v>-2</v>
      </c>
      <c r="BG1741" s="366">
        <v>-1</v>
      </c>
      <c r="BH1741" s="366">
        <v>0</v>
      </c>
      <c r="BI1741" s="411">
        <f t="shared" si="532"/>
        <v>-16</v>
      </c>
      <c r="BJ1741" s="366">
        <v>3</v>
      </c>
      <c r="BK1741" s="366">
        <v>2</v>
      </c>
      <c r="BL1741" s="366">
        <v>1</v>
      </c>
      <c r="BM1741" s="366">
        <v>2</v>
      </c>
      <c r="BN1741" s="366">
        <v>0.8666666666666667</v>
      </c>
      <c r="BO1741" s="366">
        <v>5</v>
      </c>
      <c r="BP1741" s="366">
        <v>5</v>
      </c>
      <c r="BQ1741" s="366">
        <v>5.4666666666666668</v>
      </c>
      <c r="BR1741" s="366">
        <v>5</v>
      </c>
      <c r="BS1741" s="366">
        <v>3.5714285714285712</v>
      </c>
      <c r="BT1741" s="366">
        <v>2.6923076923076925</v>
      </c>
      <c r="BU1741" s="366">
        <v>3</v>
      </c>
      <c r="BV1741" s="411">
        <f t="shared" si="533"/>
        <v>38.597069597069599</v>
      </c>
      <c r="BW1741" s="366">
        <v>0</v>
      </c>
      <c r="BX1741" s="366">
        <v>0</v>
      </c>
      <c r="BY1741" s="366">
        <v>0</v>
      </c>
      <c r="BZ1741" s="366">
        <v>0</v>
      </c>
      <c r="CA1741" s="366">
        <v>0</v>
      </c>
      <c r="CB1741" s="366">
        <v>0</v>
      </c>
      <c r="CC1741" s="366">
        <v>0</v>
      </c>
      <c r="CD1741" s="366">
        <v>0</v>
      </c>
      <c r="CE1741" s="366">
        <v>0</v>
      </c>
      <c r="CF1741" s="366">
        <v>0</v>
      </c>
      <c r="CG1741" s="366">
        <v>0</v>
      </c>
      <c r="CH1741" s="366">
        <v>0</v>
      </c>
      <c r="CI1741" s="411">
        <f t="shared" si="534"/>
        <v>0</v>
      </c>
      <c r="CJ1741" s="366">
        <v>3</v>
      </c>
      <c r="CK1741" s="366">
        <v>2</v>
      </c>
      <c r="CL1741" s="366">
        <v>1</v>
      </c>
      <c r="CM1741" s="366">
        <v>2</v>
      </c>
      <c r="CN1741" s="366">
        <v>0.8666666666666667</v>
      </c>
      <c r="CO1741" s="366">
        <v>5</v>
      </c>
      <c r="CP1741" s="366">
        <v>5</v>
      </c>
      <c r="CQ1741" s="366">
        <v>5.4666666666666668</v>
      </c>
      <c r="CR1741" s="366">
        <v>5</v>
      </c>
      <c r="CS1741" s="366">
        <v>3.5714285714285712</v>
      </c>
      <c r="CT1741" s="366">
        <v>2.6923076923076925</v>
      </c>
      <c r="CU1741" s="366">
        <v>3</v>
      </c>
      <c r="CV1741" s="411">
        <f t="shared" si="535"/>
        <v>38.597069597069599</v>
      </c>
      <c r="CW1741" s="366">
        <v>-0.23076923076923084</v>
      </c>
      <c r="CX1741" s="366">
        <v>-0.15384615384615374</v>
      </c>
      <c r="CY1741" s="366">
        <v>-7.6923076923076872E-2</v>
      </c>
      <c r="CZ1741" s="366">
        <v>-0.15384615384615374</v>
      </c>
      <c r="DA1741" s="366">
        <v>0</v>
      </c>
      <c r="DB1741" s="366">
        <v>-0.38461538461538414</v>
      </c>
      <c r="DC1741" s="366">
        <v>-0.38461538461538414</v>
      </c>
      <c r="DD1741" s="366">
        <v>-0.78095238095238084</v>
      </c>
      <c r="DE1741" s="366">
        <v>-0.38461538461538414</v>
      </c>
      <c r="DF1741" s="366">
        <v>0.32467532467532445</v>
      </c>
      <c r="DG1741" s="366">
        <v>0.24475524475524457</v>
      </c>
      <c r="DI1741" s="411">
        <f t="shared" si="536"/>
        <v>-1.9807525807525792</v>
      </c>
      <c r="DJ1741" s="366">
        <v>2.7692307692307692</v>
      </c>
      <c r="DK1741" s="366">
        <v>1.8461538461538463</v>
      </c>
      <c r="DL1741" s="366">
        <v>0.92307692307692313</v>
      </c>
      <c r="DM1741" s="366">
        <v>1.8461538461538463</v>
      </c>
      <c r="DN1741" s="366">
        <v>0.8666666666666667</v>
      </c>
      <c r="DO1741" s="366">
        <v>4.6153846153846159</v>
      </c>
      <c r="DP1741" s="366">
        <v>4.6153846153846159</v>
      </c>
      <c r="DQ1741" s="366">
        <v>4.6857142857142859</v>
      </c>
      <c r="DR1741" s="366">
        <v>4.6153846153846159</v>
      </c>
      <c r="DS1741" s="366">
        <v>3.8961038961038956</v>
      </c>
      <c r="DT1741" s="366">
        <v>2.9370629370629371</v>
      </c>
      <c r="DU1741" s="366">
        <v>3</v>
      </c>
      <c r="DV1741" s="411">
        <f t="shared" si="537"/>
        <v>36.616317016317019</v>
      </c>
      <c r="DW1741" s="366">
        <v>2.7692307692307692</v>
      </c>
      <c r="DX1741" s="366">
        <v>1.8461538461538463</v>
      </c>
      <c r="DY1741" s="366">
        <v>0.92307692307692313</v>
      </c>
      <c r="DZ1741" s="366">
        <v>1.8461538461538463</v>
      </c>
      <c r="EA1741" s="366">
        <v>0.8666666666666667</v>
      </c>
      <c r="EB1741" s="366">
        <v>4.6153846153846159</v>
      </c>
      <c r="EC1741" s="366">
        <v>4.6153846153846159</v>
      </c>
      <c r="ED1741" s="366">
        <v>4.6857142857142859</v>
      </c>
      <c r="EE1741" s="366">
        <v>4.6153846153846159</v>
      </c>
      <c r="EF1741" s="366">
        <v>3.8961038961038956</v>
      </c>
      <c r="EG1741" s="366">
        <v>2.9370629370629371</v>
      </c>
      <c r="EH1741" s="366">
        <v>3</v>
      </c>
      <c r="EI1741" s="411">
        <f t="shared" si="538"/>
        <v>36.616317016317019</v>
      </c>
      <c r="EK1741" s="411">
        <f t="shared" si="539"/>
        <v>36.616317016317019</v>
      </c>
      <c r="EL1741" s="7">
        <f t="shared" si="540"/>
        <v>0</v>
      </c>
    </row>
    <row r="1742" spans="1:142">
      <c r="A1742" s="365" t="str">
        <f t="shared" si="525"/>
        <v xml:space="preserve"> 359</v>
      </c>
      <c r="B1742" s="366" t="s">
        <v>1012</v>
      </c>
      <c r="C1742" s="366" t="s">
        <v>1240</v>
      </c>
      <c r="D1742" s="366">
        <v>6199</v>
      </c>
      <c r="E1742" s="366">
        <v>9615</v>
      </c>
      <c r="F1742" s="366">
        <v>924</v>
      </c>
      <c r="G1742" s="366">
        <v>1629</v>
      </c>
      <c r="H1742" s="366">
        <v>900</v>
      </c>
      <c r="I1742" s="366">
        <v>6984</v>
      </c>
      <c r="J1742" s="366">
        <v>5250</v>
      </c>
      <c r="K1742" s="366">
        <v>15288</v>
      </c>
      <c r="L1742" s="366">
        <v>4662</v>
      </c>
      <c r="M1742" s="366">
        <v>3859</v>
      </c>
      <c r="N1742" s="366">
        <v>3550</v>
      </c>
      <c r="O1742" s="366">
        <v>2556</v>
      </c>
      <c r="P1742" s="411">
        <f t="shared" si="526"/>
        <v>61416</v>
      </c>
      <c r="Q1742" s="411">
        <f t="shared" si="541"/>
        <v>31331.645161290322</v>
      </c>
      <c r="R1742" s="411">
        <f t="shared" si="542"/>
        <v>18833.285873192435</v>
      </c>
      <c r="S1742" s="411">
        <f t="shared" si="543"/>
        <v>11251.068965517241</v>
      </c>
      <c r="T1742" s="366">
        <v>0</v>
      </c>
      <c r="U1742" s="366">
        <v>3.2623908919049427E-4</v>
      </c>
      <c r="V1742" s="366">
        <v>0</v>
      </c>
      <c r="W1742" s="366">
        <v>0</v>
      </c>
      <c r="X1742" s="366">
        <v>276.32161344514248</v>
      </c>
      <c r="Y1742" s="366">
        <v>1.6509634672661377</v>
      </c>
      <c r="Z1742" s="366">
        <v>50.482884950836251</v>
      </c>
      <c r="AA1742" s="366">
        <v>-108.95467591122656</v>
      </c>
      <c r="AB1742" s="366">
        <v>1.7276372664941846</v>
      </c>
      <c r="AC1742" s="366">
        <v>67.369650835198058</v>
      </c>
      <c r="AD1742" s="366">
        <v>-362.74628175179521</v>
      </c>
      <c r="AE1742" s="366">
        <v>241.22062893437817</v>
      </c>
      <c r="AF1742" s="411">
        <f t="shared" si="527"/>
        <v>167.0727474753827</v>
      </c>
      <c r="AG1742" s="366">
        <v>6199</v>
      </c>
      <c r="AH1742" s="366">
        <v>9615.0003262390892</v>
      </c>
      <c r="AI1742" s="366">
        <v>924</v>
      </c>
      <c r="AJ1742" s="366">
        <v>1629</v>
      </c>
      <c r="AK1742" s="366">
        <v>1176.3216134451425</v>
      </c>
      <c r="AL1742" s="366">
        <v>6985.6509634672657</v>
      </c>
      <c r="AM1742" s="366">
        <v>5300.4828849508367</v>
      </c>
      <c r="AN1742" s="366">
        <v>15179.045324088773</v>
      </c>
      <c r="AO1742" s="366">
        <v>4663.7276372664946</v>
      </c>
      <c r="AP1742" s="366">
        <v>3926.3696508351977</v>
      </c>
      <c r="AQ1742" s="366">
        <v>3187.2537182482047</v>
      </c>
      <c r="AR1742" s="366">
        <v>2797.2206289343785</v>
      </c>
      <c r="AS1742" s="411">
        <f t="shared" si="528"/>
        <v>61583.072747475388</v>
      </c>
      <c r="AT1742" s="411">
        <f t="shared" si="529"/>
        <v>31658.472469232955</v>
      </c>
      <c r="AU1742" s="411">
        <f t="shared" si="530"/>
        <v>18727.210725116649</v>
      </c>
      <c r="AV1742" s="411">
        <f t="shared" si="531"/>
        <v>11197.38955312578</v>
      </c>
      <c r="AW1742" s="366">
        <v>0</v>
      </c>
      <c r="AX1742" s="366">
        <v>0</v>
      </c>
      <c r="AY1742" s="366">
        <v>0</v>
      </c>
      <c r="AZ1742" s="366">
        <v>0</v>
      </c>
      <c r="BA1742" s="366">
        <v>0</v>
      </c>
      <c r="BB1742" s="366">
        <v>-1402</v>
      </c>
      <c r="BC1742" s="366">
        <v>-1454</v>
      </c>
      <c r="BD1742" s="366">
        <v>-1459</v>
      </c>
      <c r="BE1742" s="366">
        <v>-1440.0000000000002</v>
      </c>
      <c r="BF1742" s="366">
        <v>-1339</v>
      </c>
      <c r="BG1742" s="366">
        <v>-1209.9999999999998</v>
      </c>
      <c r="BH1742" s="366">
        <v>0</v>
      </c>
      <c r="BI1742" s="411">
        <f t="shared" si="532"/>
        <v>-8304</v>
      </c>
      <c r="BJ1742" s="366">
        <v>6199</v>
      </c>
      <c r="BK1742" s="366">
        <v>9615.0003262390892</v>
      </c>
      <c r="BL1742" s="366">
        <v>924</v>
      </c>
      <c r="BM1742" s="366">
        <v>1629</v>
      </c>
      <c r="BN1742" s="366">
        <v>1176.3216134451425</v>
      </c>
      <c r="BO1742" s="366">
        <v>5583.6509634672666</v>
      </c>
      <c r="BP1742" s="366">
        <v>3846.4828849508367</v>
      </c>
      <c r="BQ1742" s="366">
        <v>13720.045324088773</v>
      </c>
      <c r="BR1742" s="366">
        <v>3223.7276372664937</v>
      </c>
      <c r="BS1742" s="366">
        <v>2587.3696508351982</v>
      </c>
      <c r="BT1742" s="366">
        <v>1977.2537182482047</v>
      </c>
      <c r="BU1742" s="366">
        <v>2797.2206289343785</v>
      </c>
      <c r="BV1742" s="411">
        <f t="shared" si="533"/>
        <v>53279.072747475388</v>
      </c>
      <c r="BW1742" s="366">
        <v>0</v>
      </c>
      <c r="BX1742" s="366">
        <v>0</v>
      </c>
      <c r="BY1742" s="366">
        <v>0</v>
      </c>
      <c r="BZ1742" s="366">
        <v>0</v>
      </c>
      <c r="CA1742" s="366">
        <v>0</v>
      </c>
      <c r="CB1742" s="366">
        <v>0</v>
      </c>
      <c r="CC1742" s="366">
        <v>0</v>
      </c>
      <c r="CD1742" s="366">
        <v>0</v>
      </c>
      <c r="CE1742" s="366">
        <v>0</v>
      </c>
      <c r="CF1742" s="366">
        <v>0</v>
      </c>
      <c r="CG1742" s="366">
        <v>0</v>
      </c>
      <c r="CH1742" s="366">
        <v>0</v>
      </c>
      <c r="CI1742" s="411">
        <f t="shared" si="534"/>
        <v>0</v>
      </c>
      <c r="CJ1742" s="366">
        <v>6199</v>
      </c>
      <c r="CK1742" s="366">
        <v>9615.0003262390892</v>
      </c>
      <c r="CL1742" s="366">
        <v>924</v>
      </c>
      <c r="CM1742" s="366">
        <v>1629</v>
      </c>
      <c r="CN1742" s="366">
        <v>1176.3216134451425</v>
      </c>
      <c r="CO1742" s="366">
        <v>5583.6509634672657</v>
      </c>
      <c r="CP1742" s="366">
        <v>3846.4828849508367</v>
      </c>
      <c r="CQ1742" s="366">
        <v>13720.045324088773</v>
      </c>
      <c r="CR1742" s="366">
        <v>3223.7276372664946</v>
      </c>
      <c r="CS1742" s="366">
        <v>2587.3696508351977</v>
      </c>
      <c r="CT1742" s="366">
        <v>1977.2537182482049</v>
      </c>
      <c r="CU1742" s="366">
        <v>2797.2206289343785</v>
      </c>
      <c r="CV1742" s="411">
        <f t="shared" si="535"/>
        <v>53279.072747475388</v>
      </c>
      <c r="CW1742" s="366">
        <v>-476.84615384615336</v>
      </c>
      <c r="CX1742" s="366">
        <v>-739.61540971069917</v>
      </c>
      <c r="CY1742" s="366">
        <v>-71.076923076922981</v>
      </c>
      <c r="CZ1742" s="366">
        <v>-125.30769230769215</v>
      </c>
      <c r="DA1742" s="366">
        <v>0</v>
      </c>
      <c r="DB1742" s="366">
        <v>-429.51161257440435</v>
      </c>
      <c r="DC1742" s="366">
        <v>-295.88329884237191</v>
      </c>
      <c r="DD1742" s="366">
        <v>-1960.006474869826</v>
      </c>
      <c r="DE1742" s="366">
        <v>-247.97904902049959</v>
      </c>
      <c r="DF1742" s="366">
        <v>235.21542280319954</v>
      </c>
      <c r="DG1742" s="366">
        <v>179.75033802256371</v>
      </c>
      <c r="DI1742" s="411">
        <f t="shared" si="536"/>
        <v>-3931.2608534228066</v>
      </c>
      <c r="DJ1742" s="366">
        <v>5722.1538461538466</v>
      </c>
      <c r="DK1742" s="366">
        <v>8875.38491652839</v>
      </c>
      <c r="DL1742" s="366">
        <v>852.92307692307702</v>
      </c>
      <c r="DM1742" s="366">
        <v>1503.6923076923078</v>
      </c>
      <c r="DN1742" s="366">
        <v>1176.3216134451425</v>
      </c>
      <c r="DO1742" s="366">
        <v>5154.1393508928613</v>
      </c>
      <c r="DP1742" s="366">
        <v>3550.5995861084648</v>
      </c>
      <c r="DQ1742" s="366">
        <v>11760.038849218947</v>
      </c>
      <c r="DR1742" s="366">
        <v>2975.7485882459951</v>
      </c>
      <c r="DS1742" s="366">
        <v>2822.5850736383973</v>
      </c>
      <c r="DT1742" s="366">
        <v>2157.0040562707686</v>
      </c>
      <c r="DU1742" s="366">
        <v>2797.2206289343785</v>
      </c>
      <c r="DV1742" s="411">
        <f t="shared" si="537"/>
        <v>49347.811894052575</v>
      </c>
      <c r="DW1742" s="366">
        <v>5722.1538461538466</v>
      </c>
      <c r="DX1742" s="366">
        <v>8875.38491652839</v>
      </c>
      <c r="DY1742" s="366">
        <v>852.92307692307702</v>
      </c>
      <c r="DZ1742" s="366">
        <v>1503.6923076923078</v>
      </c>
      <c r="EA1742" s="366">
        <v>1176.3216134451425</v>
      </c>
      <c r="EB1742" s="366">
        <v>5154.1393508928613</v>
      </c>
      <c r="EC1742" s="366">
        <v>3550.5995861084648</v>
      </c>
      <c r="ED1742" s="366">
        <v>11760.038849218947</v>
      </c>
      <c r="EE1742" s="366">
        <v>2975.7485882459951</v>
      </c>
      <c r="EF1742" s="366">
        <v>2822.5850736383973</v>
      </c>
      <c r="EG1742" s="366">
        <v>2157.0040562707686</v>
      </c>
      <c r="EH1742" s="366">
        <v>2797.2206289343785</v>
      </c>
      <c r="EI1742" s="411">
        <f t="shared" si="538"/>
        <v>49347.811894052575</v>
      </c>
      <c r="EK1742" s="411">
        <f t="shared" si="539"/>
        <v>49347.811894052575</v>
      </c>
      <c r="EL1742" s="7">
        <f t="shared" si="540"/>
        <v>0</v>
      </c>
    </row>
    <row r="1743" spans="1:142">
      <c r="A1743" s="365" t="str">
        <f t="shared" si="525"/>
        <v xml:space="preserve"> 359</v>
      </c>
      <c r="B1743" s="366" t="s">
        <v>1012</v>
      </c>
      <c r="C1743" s="366" t="s">
        <v>1241</v>
      </c>
      <c r="D1743" s="366">
        <v>571200</v>
      </c>
      <c r="E1743" s="366">
        <v>1193500</v>
      </c>
      <c r="F1743" s="366">
        <v>227500</v>
      </c>
      <c r="G1743" s="366">
        <v>409500</v>
      </c>
      <c r="H1743" s="366">
        <v>196000</v>
      </c>
      <c r="I1743" s="366">
        <v>1277250</v>
      </c>
      <c r="J1743" s="366">
        <v>1403850</v>
      </c>
      <c r="K1743" s="366">
        <v>1405900</v>
      </c>
      <c r="L1743" s="366">
        <v>1125150</v>
      </c>
      <c r="M1743" s="366">
        <v>991550</v>
      </c>
      <c r="N1743" s="366">
        <v>841900</v>
      </c>
      <c r="O1743" s="366">
        <v>546700</v>
      </c>
      <c r="P1743" s="411">
        <f t="shared" si="526"/>
        <v>10190000</v>
      </c>
      <c r="Q1743" s="411">
        <f t="shared" si="541"/>
        <v>5233514.5161290318</v>
      </c>
      <c r="R1743" s="411">
        <f t="shared" si="542"/>
        <v>2265949.2769744159</v>
      </c>
      <c r="S1743" s="411">
        <f t="shared" si="543"/>
        <v>2690536.2068965519</v>
      </c>
      <c r="T1743" s="366">
        <v>0</v>
      </c>
      <c r="U1743" s="366">
        <v>4.0495720459148288E-2</v>
      </c>
      <c r="V1743" s="366">
        <v>0</v>
      </c>
      <c r="W1743" s="366">
        <v>0</v>
      </c>
      <c r="X1743" s="366">
        <v>60176.70692805326</v>
      </c>
      <c r="Y1743" s="366">
        <v>301.93200008099666</v>
      </c>
      <c r="Z1743" s="366">
        <v>13499.123435853631</v>
      </c>
      <c r="AA1743" s="366">
        <v>-10019.582604892363</v>
      </c>
      <c r="AB1743" s="366">
        <v>416.95647155644838</v>
      </c>
      <c r="AC1743" s="366">
        <v>17310.281753210846</v>
      </c>
      <c r="AD1743" s="366">
        <v>-86027.068903334177</v>
      </c>
      <c r="AE1743" s="366">
        <v>51594.412299853109</v>
      </c>
      <c r="AF1743" s="411">
        <f t="shared" si="527"/>
        <v>47252.80187610221</v>
      </c>
      <c r="AG1743" s="366">
        <v>571200</v>
      </c>
      <c r="AH1743" s="366">
        <v>1193500.0404957205</v>
      </c>
      <c r="AI1743" s="366">
        <v>227500</v>
      </c>
      <c r="AJ1743" s="366">
        <v>409500</v>
      </c>
      <c r="AK1743" s="366">
        <v>256176.70692805326</v>
      </c>
      <c r="AL1743" s="366">
        <v>1277551.9320000811</v>
      </c>
      <c r="AM1743" s="366">
        <v>1417349.1234358537</v>
      </c>
      <c r="AN1743" s="366">
        <v>1395880.4173951077</v>
      </c>
      <c r="AO1743" s="366">
        <v>1125566.9564715566</v>
      </c>
      <c r="AP1743" s="366">
        <v>1008860.2817532108</v>
      </c>
      <c r="AQ1743" s="366">
        <v>755872.93109666579</v>
      </c>
      <c r="AR1743" s="366">
        <v>598294.41229985305</v>
      </c>
      <c r="AS1743" s="411">
        <f t="shared" si="528"/>
        <v>10237252.801876102</v>
      </c>
      <c r="AT1743" s="411">
        <f t="shared" si="529"/>
        <v>5307056.863394036</v>
      </c>
      <c r="AU1743" s="411">
        <f t="shared" si="530"/>
        <v>2256667.0839608731</v>
      </c>
      <c r="AV1743" s="411">
        <f t="shared" si="531"/>
        <v>2673528.8545211935</v>
      </c>
      <c r="AW1743" s="366">
        <v>0</v>
      </c>
      <c r="AX1743" s="366">
        <v>0</v>
      </c>
      <c r="AY1743" s="366">
        <v>0</v>
      </c>
      <c r="AZ1743" s="366">
        <v>0</v>
      </c>
      <c r="BA1743" s="366">
        <v>-7000</v>
      </c>
      <c r="BB1743" s="366">
        <v>-432000</v>
      </c>
      <c r="BC1743" s="366">
        <v>-518399.99999999994</v>
      </c>
      <c r="BD1743" s="366">
        <v>-470400</v>
      </c>
      <c r="BE1743" s="366">
        <v>-422400.00000000006</v>
      </c>
      <c r="BF1743" s="366">
        <v>-403200</v>
      </c>
      <c r="BG1743" s="366">
        <v>-379200</v>
      </c>
      <c r="BH1743" s="366">
        <v>0</v>
      </c>
      <c r="BI1743" s="411">
        <f t="shared" si="532"/>
        <v>-2632600</v>
      </c>
      <c r="BJ1743" s="366">
        <v>571200</v>
      </c>
      <c r="BK1743" s="366">
        <v>1193500.0404957205</v>
      </c>
      <c r="BL1743" s="366">
        <v>227500</v>
      </c>
      <c r="BM1743" s="366">
        <v>409500</v>
      </c>
      <c r="BN1743" s="366">
        <v>249176.70692805326</v>
      </c>
      <c r="BO1743" s="366">
        <v>845551.93200008105</v>
      </c>
      <c r="BP1743" s="366">
        <v>898949.12343585363</v>
      </c>
      <c r="BQ1743" s="366">
        <v>925480.41739510756</v>
      </c>
      <c r="BR1743" s="366">
        <v>703166.95647155645</v>
      </c>
      <c r="BS1743" s="366">
        <v>605660.28175321093</v>
      </c>
      <c r="BT1743" s="366">
        <v>376672.93109666579</v>
      </c>
      <c r="BU1743" s="366">
        <v>598294.41229985305</v>
      </c>
      <c r="BV1743" s="411">
        <f t="shared" si="533"/>
        <v>7604652.8018761026</v>
      </c>
      <c r="BW1743" s="366">
        <v>0</v>
      </c>
      <c r="BX1743" s="366">
        <v>0</v>
      </c>
      <c r="BY1743" s="366">
        <v>0</v>
      </c>
      <c r="BZ1743" s="366">
        <v>0</v>
      </c>
      <c r="CA1743" s="366">
        <v>0</v>
      </c>
      <c r="CB1743" s="366">
        <v>0</v>
      </c>
      <c r="CC1743" s="366">
        <v>0</v>
      </c>
      <c r="CD1743" s="366">
        <v>0</v>
      </c>
      <c r="CE1743" s="366">
        <v>0</v>
      </c>
      <c r="CF1743" s="366">
        <v>0</v>
      </c>
      <c r="CG1743" s="366">
        <v>0</v>
      </c>
      <c r="CH1743" s="366">
        <v>0</v>
      </c>
      <c r="CI1743" s="411">
        <f t="shared" si="534"/>
        <v>0</v>
      </c>
      <c r="CJ1743" s="366">
        <v>571200</v>
      </c>
      <c r="CK1743" s="366">
        <v>1193500.0404957205</v>
      </c>
      <c r="CL1743" s="366">
        <v>227500</v>
      </c>
      <c r="CM1743" s="366">
        <v>409500</v>
      </c>
      <c r="CN1743" s="366">
        <v>249176.70692805326</v>
      </c>
      <c r="CO1743" s="366">
        <v>845551.93200008105</v>
      </c>
      <c r="CP1743" s="366">
        <v>898949.12343585375</v>
      </c>
      <c r="CQ1743" s="366">
        <v>925480.41739510768</v>
      </c>
      <c r="CR1743" s="366">
        <v>703166.95647155656</v>
      </c>
      <c r="CS1743" s="366">
        <v>605660.28175321082</v>
      </c>
      <c r="CT1743" s="366">
        <v>376672.93109666579</v>
      </c>
      <c r="CU1743" s="366">
        <v>598294.41229985305</v>
      </c>
      <c r="CV1743" s="411">
        <f t="shared" si="535"/>
        <v>7604652.8018761016</v>
      </c>
      <c r="CW1743" s="366">
        <v>-43938.461538461503</v>
      </c>
      <c r="CX1743" s="366">
        <v>-91807.695422747638</v>
      </c>
      <c r="CY1743" s="366">
        <v>-17500</v>
      </c>
      <c r="CZ1743" s="366">
        <v>-31500</v>
      </c>
      <c r="DA1743" s="366">
        <v>0</v>
      </c>
      <c r="DB1743" s="366">
        <v>-65042.456307698507</v>
      </c>
      <c r="DC1743" s="366">
        <v>-69149.932571988669</v>
      </c>
      <c r="DD1743" s="366">
        <v>-132211.48819930118</v>
      </c>
      <c r="DE1743" s="366">
        <v>-54089.765882427339</v>
      </c>
      <c r="DF1743" s="366">
        <v>55060.025613928214</v>
      </c>
      <c r="DG1743" s="366">
        <v>34242.993736060511</v>
      </c>
      <c r="DI1743" s="411">
        <f t="shared" si="536"/>
        <v>-415936.78057263611</v>
      </c>
      <c r="DJ1743" s="366">
        <v>527261.5384615385</v>
      </c>
      <c r="DK1743" s="366">
        <v>1101692.3450729728</v>
      </c>
      <c r="DL1743" s="366">
        <v>210000</v>
      </c>
      <c r="DM1743" s="366">
        <v>378000</v>
      </c>
      <c r="DN1743" s="366">
        <v>249176.70692805326</v>
      </c>
      <c r="DO1743" s="366">
        <v>780509.47569238255</v>
      </c>
      <c r="DP1743" s="366">
        <v>829799.19086386508</v>
      </c>
      <c r="DQ1743" s="366">
        <v>793268.9291958065</v>
      </c>
      <c r="DR1743" s="366">
        <v>649077.19058912923</v>
      </c>
      <c r="DS1743" s="366">
        <v>660720.30736713903</v>
      </c>
      <c r="DT1743" s="366">
        <v>410915.9248327263</v>
      </c>
      <c r="DU1743" s="366">
        <v>598294.41229985305</v>
      </c>
      <c r="DV1743" s="411">
        <f t="shared" si="537"/>
        <v>7188716.0213034656</v>
      </c>
      <c r="DW1743" s="366">
        <v>527261.5384615385</v>
      </c>
      <c r="DX1743" s="366">
        <v>1101692.3450729728</v>
      </c>
      <c r="DY1743" s="366">
        <v>210000</v>
      </c>
      <c r="DZ1743" s="366">
        <v>378000</v>
      </c>
      <c r="EA1743" s="366">
        <v>249176.70692805326</v>
      </c>
      <c r="EB1743" s="366">
        <v>780509.47569238255</v>
      </c>
      <c r="EC1743" s="366">
        <v>829799.19086386508</v>
      </c>
      <c r="ED1743" s="366">
        <v>793268.9291958065</v>
      </c>
      <c r="EE1743" s="366">
        <v>649077.19058912923</v>
      </c>
      <c r="EF1743" s="366">
        <v>660720.30736713903</v>
      </c>
      <c r="EG1743" s="366">
        <v>410915.9248327263</v>
      </c>
      <c r="EH1743" s="366">
        <v>598294.41229985305</v>
      </c>
      <c r="EI1743" s="411">
        <f t="shared" si="538"/>
        <v>7188716.0213034656</v>
      </c>
      <c r="EK1743" s="411">
        <f t="shared" si="539"/>
        <v>7188716.0213034656</v>
      </c>
      <c r="EL1743" s="7">
        <f t="shared" si="540"/>
        <v>0</v>
      </c>
    </row>
    <row r="1744" spans="1:142">
      <c r="A1744" s="365" t="str">
        <f t="shared" si="525"/>
        <v xml:space="preserve"> 359</v>
      </c>
      <c r="B1744" s="366" t="s">
        <v>1012</v>
      </c>
      <c r="C1744" s="366" t="s">
        <v>1242</v>
      </c>
      <c r="D1744" s="366">
        <v>3556</v>
      </c>
      <c r="E1744" s="366">
        <v>66.5</v>
      </c>
      <c r="F1744" s="366">
        <v>56</v>
      </c>
      <c r="G1744" s="366">
        <v>2355.6000000000004</v>
      </c>
      <c r="H1744" s="366">
        <v>64.8</v>
      </c>
      <c r="I1744" s="366">
        <v>4233.6000000000004</v>
      </c>
      <c r="J1744" s="366">
        <v>1108.3999999999999</v>
      </c>
      <c r="K1744" s="366">
        <v>3249.2000000000003</v>
      </c>
      <c r="L1744" s="366">
        <v>1185.5999999999999</v>
      </c>
      <c r="M1744" s="366">
        <v>846.1</v>
      </c>
      <c r="N1744" s="366">
        <v>700.5</v>
      </c>
      <c r="O1744" s="366">
        <v>47.3</v>
      </c>
      <c r="P1744" s="411">
        <f t="shared" si="526"/>
        <v>17469.599999999999</v>
      </c>
      <c r="Q1744" s="411">
        <f t="shared" si="541"/>
        <v>11405.145161290322</v>
      </c>
      <c r="R1744" s="411">
        <f t="shared" si="542"/>
        <v>4143.4927697441599</v>
      </c>
      <c r="S1744" s="411">
        <f t="shared" si="543"/>
        <v>1920.9620689655171</v>
      </c>
      <c r="T1744" s="366">
        <v>0</v>
      </c>
      <c r="U1744" s="366">
        <v>2.2563597923408452E-6</v>
      </c>
      <c r="V1744" s="366">
        <v>0</v>
      </c>
      <c r="W1744" s="366">
        <v>0</v>
      </c>
      <c r="X1744" s="366">
        <v>19.895156168050264</v>
      </c>
      <c r="Y1744" s="366">
        <v>1.0007902255179033</v>
      </c>
      <c r="Z1744" s="366">
        <v>10.658138986572744</v>
      </c>
      <c r="AA1744" s="366">
        <v>-23.156432036287242</v>
      </c>
      <c r="AB1744" s="366">
        <v>0.43935794576486842</v>
      </c>
      <c r="AC1744" s="366">
        <v>14.771044719269511</v>
      </c>
      <c r="AD1744" s="366">
        <v>-71.578526863980954</v>
      </c>
      <c r="AE1744" s="366">
        <v>4.4639028750375971</v>
      </c>
      <c r="AF1744" s="411">
        <f t="shared" si="527"/>
        <v>-43.506565723695516</v>
      </c>
      <c r="AG1744" s="366">
        <v>3556</v>
      </c>
      <c r="AH1744" s="366">
        <v>66.500002256359792</v>
      </c>
      <c r="AI1744" s="366">
        <v>56</v>
      </c>
      <c r="AJ1744" s="366">
        <v>2355.6000000000004</v>
      </c>
      <c r="AK1744" s="366">
        <v>84.695156168050261</v>
      </c>
      <c r="AL1744" s="366">
        <v>4234.6007902255178</v>
      </c>
      <c r="AM1744" s="366">
        <v>1119.0581389865727</v>
      </c>
      <c r="AN1744" s="366">
        <v>3226.043567963713</v>
      </c>
      <c r="AO1744" s="366">
        <v>1186.0393579457648</v>
      </c>
      <c r="AP1744" s="366">
        <v>860.87104471926955</v>
      </c>
      <c r="AQ1744" s="366">
        <v>628.92147313601902</v>
      </c>
      <c r="AR1744" s="366">
        <v>51.763902875037594</v>
      </c>
      <c r="AS1744" s="411">
        <f t="shared" si="528"/>
        <v>17426.093434276307</v>
      </c>
      <c r="AT1744" s="411">
        <f t="shared" si="529"/>
        <v>11436.355437991773</v>
      </c>
      <c r="AU1744" s="411">
        <f t="shared" si="530"/>
        <v>4120.9983043967532</v>
      </c>
      <c r="AV1744" s="411">
        <f t="shared" si="531"/>
        <v>1868.7396918877785</v>
      </c>
      <c r="AW1744" s="366">
        <v>0</v>
      </c>
      <c r="AX1744" s="366">
        <v>0</v>
      </c>
      <c r="AY1744" s="366">
        <v>0</v>
      </c>
      <c r="AZ1744" s="366">
        <v>0</v>
      </c>
      <c r="BA1744" s="366">
        <v>0</v>
      </c>
      <c r="BB1744" s="366">
        <v>-940.8</v>
      </c>
      <c r="BC1744" s="366">
        <v>-945.6</v>
      </c>
      <c r="BD1744" s="366">
        <v>-902.4</v>
      </c>
      <c r="BE1744" s="366">
        <v>-777.60000000000014</v>
      </c>
      <c r="BF1744" s="366">
        <v>-765.6</v>
      </c>
      <c r="BG1744" s="366">
        <v>-648</v>
      </c>
      <c r="BH1744" s="366">
        <v>0</v>
      </c>
      <c r="BI1744" s="411">
        <f t="shared" si="532"/>
        <v>-4980.0000000000009</v>
      </c>
      <c r="BJ1744" s="366">
        <v>3556</v>
      </c>
      <c r="BK1744" s="366">
        <v>66.500002256359792</v>
      </c>
      <c r="BL1744" s="366">
        <v>56</v>
      </c>
      <c r="BM1744" s="366">
        <v>2355.6000000000004</v>
      </c>
      <c r="BN1744" s="366">
        <v>84.695156168050261</v>
      </c>
      <c r="BO1744" s="366">
        <v>3298.5823435252159</v>
      </c>
      <c r="BP1744" s="366">
        <v>177.36847679074995</v>
      </c>
      <c r="BQ1744" s="366">
        <v>2327.3274299433015</v>
      </c>
      <c r="BR1744" s="366">
        <v>411.98828471288533</v>
      </c>
      <c r="BS1744" s="366">
        <v>99.062845789364616</v>
      </c>
      <c r="BT1744" s="366">
        <v>-16.576968748384267</v>
      </c>
      <c r="BU1744" s="366">
        <v>51.763902875037594</v>
      </c>
      <c r="BV1744" s="411">
        <f t="shared" si="533"/>
        <v>12468.311473312582</v>
      </c>
      <c r="BW1744" s="366">
        <v>0</v>
      </c>
      <c r="BX1744" s="366">
        <v>0</v>
      </c>
      <c r="BY1744" s="366">
        <v>0</v>
      </c>
      <c r="BZ1744" s="366">
        <v>0</v>
      </c>
      <c r="CA1744" s="366">
        <v>0</v>
      </c>
      <c r="CB1744" s="366">
        <v>0</v>
      </c>
      <c r="CC1744" s="366">
        <v>0</v>
      </c>
      <c r="CD1744" s="366">
        <v>0</v>
      </c>
      <c r="CE1744" s="366">
        <v>0</v>
      </c>
      <c r="CF1744" s="366">
        <v>0</v>
      </c>
      <c r="CG1744" s="366">
        <v>0</v>
      </c>
      <c r="CH1744" s="366">
        <v>0</v>
      </c>
      <c r="CI1744" s="411">
        <f t="shared" si="534"/>
        <v>0</v>
      </c>
      <c r="CJ1744" s="366">
        <v>3556</v>
      </c>
      <c r="CK1744" s="366">
        <v>66.500002256359792</v>
      </c>
      <c r="CL1744" s="366">
        <v>56</v>
      </c>
      <c r="CM1744" s="366">
        <v>2355.6000000000004</v>
      </c>
      <c r="CN1744" s="366">
        <v>84.695156168050261</v>
      </c>
      <c r="CO1744" s="366">
        <v>3293.8007902255176</v>
      </c>
      <c r="CP1744" s="366">
        <v>173.45813898657264</v>
      </c>
      <c r="CQ1744" s="366">
        <v>2323.6435679637129</v>
      </c>
      <c r="CR1744" s="366">
        <v>408.43935794576464</v>
      </c>
      <c r="CS1744" s="366">
        <v>95.271044719269526</v>
      </c>
      <c r="CT1744" s="366">
        <v>-19.078526863980983</v>
      </c>
      <c r="CU1744" s="366">
        <v>51.763902875037594</v>
      </c>
      <c r="CV1744" s="411">
        <f t="shared" si="535"/>
        <v>12446.093434276303</v>
      </c>
      <c r="CW1744" s="366">
        <v>-273.53846153846143</v>
      </c>
      <c r="CX1744" s="366">
        <v>-5.1153847889507489</v>
      </c>
      <c r="CY1744" s="366">
        <v>-4.3076923076923066</v>
      </c>
      <c r="CZ1744" s="366">
        <v>-181.19999999999982</v>
      </c>
      <c r="DA1744" s="366">
        <v>0</v>
      </c>
      <c r="DB1744" s="366">
        <v>-253.36929155580901</v>
      </c>
      <c r="DC1744" s="366">
        <v>-13.342933768197895</v>
      </c>
      <c r="DD1744" s="366">
        <v>-331.94908113767337</v>
      </c>
      <c r="DE1744" s="366">
        <v>-31.418412149674168</v>
      </c>
      <c r="DF1744" s="366">
        <v>8.6610040653881271</v>
      </c>
      <c r="DG1744" s="366">
        <v>-1.7344115330891796</v>
      </c>
      <c r="DI1744" s="411">
        <f t="shared" si="536"/>
        <v>-1087.3146647141596</v>
      </c>
      <c r="DJ1744" s="366">
        <v>3282.4615384615386</v>
      </c>
      <c r="DK1744" s="366">
        <v>61.384617467409043</v>
      </c>
      <c r="DL1744" s="366">
        <v>51.692307692307693</v>
      </c>
      <c r="DM1744" s="366">
        <v>2174.4000000000005</v>
      </c>
      <c r="DN1744" s="366">
        <v>84.695156168050261</v>
      </c>
      <c r="DO1744" s="366">
        <v>3040.4314986697086</v>
      </c>
      <c r="DP1744" s="366">
        <v>160.11520521837474</v>
      </c>
      <c r="DQ1744" s="366">
        <v>1991.6944868260396</v>
      </c>
      <c r="DR1744" s="366">
        <v>377.02094579609047</v>
      </c>
      <c r="DS1744" s="366">
        <v>103.93204878465765</v>
      </c>
      <c r="DT1744" s="366">
        <v>-20.812938397070162</v>
      </c>
      <c r="DU1744" s="366">
        <v>51.763902875037594</v>
      </c>
      <c r="DV1744" s="411">
        <f t="shared" si="537"/>
        <v>11358.778769562146</v>
      </c>
      <c r="DW1744" s="366">
        <v>3282.4615384615386</v>
      </c>
      <c r="DX1744" s="366">
        <v>61.384617467409043</v>
      </c>
      <c r="DY1744" s="366">
        <v>51.692307692307693</v>
      </c>
      <c r="DZ1744" s="366">
        <v>2174.4000000000005</v>
      </c>
      <c r="EA1744" s="366">
        <v>84.695156168050261</v>
      </c>
      <c r="EB1744" s="366">
        <v>3040.4314986697086</v>
      </c>
      <c r="EC1744" s="366">
        <v>160.11520521837474</v>
      </c>
      <c r="ED1744" s="366">
        <v>1991.6944868260396</v>
      </c>
      <c r="EE1744" s="366">
        <v>377.02094579609047</v>
      </c>
      <c r="EF1744" s="366">
        <v>103.93204878465765</v>
      </c>
      <c r="EG1744" s="366">
        <v>-20.812938397070162</v>
      </c>
      <c r="EH1744" s="366">
        <v>51.763902875037594</v>
      </c>
      <c r="EI1744" s="411">
        <f t="shared" si="538"/>
        <v>11358.778769562146</v>
      </c>
      <c r="EK1744" s="411">
        <f t="shared" si="539"/>
        <v>11358.778769562143</v>
      </c>
      <c r="EL1744" s="7">
        <f t="shared" si="540"/>
        <v>0</v>
      </c>
    </row>
    <row r="1745" spans="1:142">
      <c r="A1745" s="365" t="str">
        <f t="shared" si="525"/>
        <v xml:space="preserve"> 359</v>
      </c>
      <c r="B1745" s="366" t="s">
        <v>1012</v>
      </c>
      <c r="C1745" s="366" t="s">
        <v>1173</v>
      </c>
      <c r="D1745" s="366">
        <v>1</v>
      </c>
      <c r="E1745" s="366">
        <v>0</v>
      </c>
      <c r="F1745" s="366">
        <v>1</v>
      </c>
      <c r="G1745" s="366">
        <v>0</v>
      </c>
      <c r="H1745" s="366">
        <v>0</v>
      </c>
      <c r="I1745" s="366">
        <v>0</v>
      </c>
      <c r="J1745" s="366">
        <v>1</v>
      </c>
      <c r="K1745" s="366">
        <v>0</v>
      </c>
      <c r="L1745" s="366">
        <v>1</v>
      </c>
      <c r="M1745" s="366">
        <v>0</v>
      </c>
      <c r="N1745" s="366">
        <v>0</v>
      </c>
      <c r="O1745" s="366">
        <v>0</v>
      </c>
      <c r="P1745" s="411">
        <f t="shared" si="526"/>
        <v>4</v>
      </c>
      <c r="Q1745" s="411">
        <f t="shared" si="541"/>
        <v>2.967741935483871</v>
      </c>
      <c r="R1745" s="411">
        <f t="shared" si="542"/>
        <v>0.75639599555061177</v>
      </c>
      <c r="S1745" s="411">
        <f t="shared" si="543"/>
        <v>0.27586206896551724</v>
      </c>
      <c r="T1745" s="366">
        <v>0</v>
      </c>
      <c r="U1745" s="366">
        <v>0</v>
      </c>
      <c r="V1745" s="366">
        <v>0</v>
      </c>
      <c r="W1745" s="366">
        <v>0</v>
      </c>
      <c r="X1745" s="366">
        <v>0</v>
      </c>
      <c r="Y1745" s="366">
        <v>0</v>
      </c>
      <c r="Z1745" s="366">
        <v>0</v>
      </c>
      <c r="AA1745" s="366">
        <v>0</v>
      </c>
      <c r="AB1745" s="366">
        <v>0</v>
      </c>
      <c r="AC1745" s="366">
        <v>0</v>
      </c>
      <c r="AD1745" s="366">
        <v>0</v>
      </c>
      <c r="AE1745" s="366">
        <v>0</v>
      </c>
      <c r="AF1745" s="411">
        <f t="shared" si="527"/>
        <v>0</v>
      </c>
      <c r="AG1745" s="366">
        <v>0</v>
      </c>
      <c r="AH1745" s="366">
        <v>0</v>
      </c>
      <c r="AI1745" s="366">
        <v>0</v>
      </c>
      <c r="AJ1745" s="366">
        <v>0</v>
      </c>
      <c r="AK1745" s="366">
        <v>0</v>
      </c>
      <c r="AL1745" s="366">
        <v>0</v>
      </c>
      <c r="AM1745" s="366">
        <v>0</v>
      </c>
      <c r="AN1745" s="366">
        <v>0</v>
      </c>
      <c r="AO1745" s="366">
        <v>0</v>
      </c>
      <c r="AP1745" s="366">
        <v>0</v>
      </c>
      <c r="AQ1745" s="366">
        <v>0</v>
      </c>
      <c r="AR1745" s="366">
        <v>0</v>
      </c>
      <c r="AS1745" s="411">
        <f t="shared" si="528"/>
        <v>0</v>
      </c>
      <c r="AT1745" s="411">
        <f t="shared" si="529"/>
        <v>0</v>
      </c>
      <c r="AU1745" s="411">
        <f t="shared" si="530"/>
        <v>0</v>
      </c>
      <c r="AV1745" s="411">
        <f t="shared" si="531"/>
        <v>0</v>
      </c>
      <c r="AW1745" s="366">
        <v>0</v>
      </c>
      <c r="AX1745" s="366">
        <v>0</v>
      </c>
      <c r="AY1745" s="366">
        <v>0</v>
      </c>
      <c r="AZ1745" s="366">
        <v>0</v>
      </c>
      <c r="BA1745" s="366">
        <v>0</v>
      </c>
      <c r="BB1745" s="366">
        <v>0</v>
      </c>
      <c r="BC1745" s="366">
        <v>0</v>
      </c>
      <c r="BD1745" s="366">
        <v>0</v>
      </c>
      <c r="BE1745" s="366">
        <v>0</v>
      </c>
      <c r="BF1745" s="366">
        <v>0</v>
      </c>
      <c r="BG1745" s="366">
        <v>0</v>
      </c>
      <c r="BH1745" s="366">
        <v>0</v>
      </c>
      <c r="BI1745" s="411">
        <f t="shared" si="532"/>
        <v>0</v>
      </c>
      <c r="BJ1745" s="366">
        <v>0</v>
      </c>
      <c r="BK1745" s="366">
        <v>0</v>
      </c>
      <c r="BL1745" s="366">
        <v>0</v>
      </c>
      <c r="BM1745" s="366">
        <v>0</v>
      </c>
      <c r="BN1745" s="366">
        <v>0</v>
      </c>
      <c r="BO1745" s="366">
        <v>0</v>
      </c>
      <c r="BP1745" s="366">
        <v>0</v>
      </c>
      <c r="BQ1745" s="366">
        <v>0</v>
      </c>
      <c r="BR1745" s="366">
        <v>0</v>
      </c>
      <c r="BS1745" s="366">
        <v>0</v>
      </c>
      <c r="BT1745" s="366">
        <v>0</v>
      </c>
      <c r="BU1745" s="366">
        <v>0</v>
      </c>
      <c r="BV1745" s="411">
        <f t="shared" si="533"/>
        <v>0</v>
      </c>
      <c r="BW1745" s="366">
        <v>0</v>
      </c>
      <c r="BX1745" s="366">
        <v>0</v>
      </c>
      <c r="BY1745" s="366">
        <v>0</v>
      </c>
      <c r="BZ1745" s="366">
        <v>0</v>
      </c>
      <c r="CA1745" s="366">
        <v>0</v>
      </c>
      <c r="CB1745" s="366">
        <v>0</v>
      </c>
      <c r="CC1745" s="366">
        <v>0</v>
      </c>
      <c r="CD1745" s="366">
        <v>0</v>
      </c>
      <c r="CE1745" s="366">
        <v>0</v>
      </c>
      <c r="CF1745" s="366">
        <v>0</v>
      </c>
      <c r="CG1745" s="366">
        <v>0</v>
      </c>
      <c r="CH1745" s="366">
        <v>0</v>
      </c>
      <c r="CI1745" s="411">
        <f t="shared" si="534"/>
        <v>0</v>
      </c>
      <c r="CJ1745" s="366">
        <v>0</v>
      </c>
      <c r="CK1745" s="366">
        <v>0</v>
      </c>
      <c r="CL1745" s="366">
        <v>0</v>
      </c>
      <c r="CM1745" s="366">
        <v>0</v>
      </c>
      <c r="CN1745" s="366">
        <v>0</v>
      </c>
      <c r="CO1745" s="366">
        <v>0</v>
      </c>
      <c r="CP1745" s="366">
        <v>0</v>
      </c>
      <c r="CQ1745" s="366">
        <v>0</v>
      </c>
      <c r="CR1745" s="366">
        <v>0</v>
      </c>
      <c r="CS1745" s="366">
        <v>0</v>
      </c>
      <c r="CT1745" s="366">
        <v>0</v>
      </c>
      <c r="CU1745" s="366">
        <v>0</v>
      </c>
      <c r="CV1745" s="411">
        <f t="shared" si="535"/>
        <v>0</v>
      </c>
      <c r="CW1745" s="366">
        <v>0</v>
      </c>
      <c r="CX1745" s="366">
        <v>0</v>
      </c>
      <c r="CY1745" s="366">
        <v>0</v>
      </c>
      <c r="CZ1745" s="366">
        <v>0</v>
      </c>
      <c r="DA1745" s="366">
        <v>0</v>
      </c>
      <c r="DB1745" s="366">
        <v>0</v>
      </c>
      <c r="DC1745" s="366">
        <v>0</v>
      </c>
      <c r="DD1745" s="366">
        <v>0</v>
      </c>
      <c r="DE1745" s="366">
        <v>0</v>
      </c>
      <c r="DF1745" s="366">
        <v>0</v>
      </c>
      <c r="DG1745" s="366">
        <v>0</v>
      </c>
      <c r="DH1745" s="366">
        <v>0</v>
      </c>
      <c r="DI1745" s="411">
        <f t="shared" si="536"/>
        <v>0</v>
      </c>
      <c r="DJ1745" s="366">
        <v>0</v>
      </c>
      <c r="DK1745" s="366">
        <v>0</v>
      </c>
      <c r="DL1745" s="366">
        <v>0</v>
      </c>
      <c r="DM1745" s="366">
        <v>0</v>
      </c>
      <c r="DN1745" s="366">
        <v>0</v>
      </c>
      <c r="DO1745" s="366">
        <v>0</v>
      </c>
      <c r="DP1745" s="366">
        <v>0</v>
      </c>
      <c r="DQ1745" s="366">
        <v>0</v>
      </c>
      <c r="DR1745" s="366">
        <v>0</v>
      </c>
      <c r="DS1745" s="366">
        <v>0</v>
      </c>
      <c r="DT1745" s="366">
        <v>0</v>
      </c>
      <c r="DU1745" s="366">
        <v>0</v>
      </c>
      <c r="DV1745" s="411">
        <f t="shared" si="537"/>
        <v>0</v>
      </c>
      <c r="DW1745" s="366">
        <v>0</v>
      </c>
      <c r="DX1745" s="366">
        <v>0</v>
      </c>
      <c r="DY1745" s="366">
        <v>0</v>
      </c>
      <c r="DZ1745" s="366">
        <v>0</v>
      </c>
      <c r="EA1745" s="366">
        <v>0</v>
      </c>
      <c r="EB1745" s="366">
        <v>0</v>
      </c>
      <c r="EC1745" s="366">
        <v>0</v>
      </c>
      <c r="ED1745" s="366">
        <v>0</v>
      </c>
      <c r="EE1745" s="366">
        <v>0</v>
      </c>
      <c r="EF1745" s="366">
        <v>0</v>
      </c>
      <c r="EG1745" s="366">
        <v>0</v>
      </c>
      <c r="EH1745" s="366">
        <v>0</v>
      </c>
      <c r="EI1745" s="411">
        <f t="shared" si="538"/>
        <v>0</v>
      </c>
      <c r="EK1745" s="411">
        <f t="shared" si="539"/>
        <v>4</v>
      </c>
      <c r="EL1745" s="7">
        <f t="shared" si="540"/>
        <v>-4</v>
      </c>
    </row>
    <row r="1746" spans="1:142">
      <c r="A1746" s="365" t="str">
        <f t="shared" si="525"/>
        <v xml:space="preserve"> 359</v>
      </c>
      <c r="B1746" s="366" t="s">
        <v>1012</v>
      </c>
      <c r="C1746" s="366" t="s">
        <v>1174</v>
      </c>
      <c r="D1746" s="366">
        <v>4</v>
      </c>
      <c r="E1746" s="366">
        <v>3</v>
      </c>
      <c r="F1746" s="366">
        <v>2</v>
      </c>
      <c r="G1746" s="366">
        <v>3</v>
      </c>
      <c r="H1746" s="366">
        <v>3</v>
      </c>
      <c r="I1746" s="366">
        <v>6</v>
      </c>
      <c r="J1746" s="366">
        <v>6</v>
      </c>
      <c r="K1746" s="366">
        <v>8</v>
      </c>
      <c r="L1746" s="366">
        <v>6</v>
      </c>
      <c r="M1746" s="366">
        <v>5</v>
      </c>
      <c r="N1746" s="366">
        <v>3</v>
      </c>
      <c r="O1746" s="366">
        <v>4</v>
      </c>
      <c r="P1746" s="411">
        <f t="shared" si="526"/>
        <v>53</v>
      </c>
      <c r="Q1746" s="411">
        <f t="shared" si="541"/>
        <v>26.806451612903224</v>
      </c>
      <c r="R1746" s="411">
        <f t="shared" si="542"/>
        <v>12.538375973303671</v>
      </c>
      <c r="S1746" s="411">
        <f t="shared" si="543"/>
        <v>13.655172413793103</v>
      </c>
      <c r="T1746" s="366">
        <v>0</v>
      </c>
      <c r="U1746" s="366">
        <v>0</v>
      </c>
      <c r="V1746" s="366">
        <v>0</v>
      </c>
      <c r="W1746" s="366">
        <v>0</v>
      </c>
      <c r="X1746" s="366">
        <v>0</v>
      </c>
      <c r="Y1746" s="366">
        <v>0</v>
      </c>
      <c r="Z1746" s="366">
        <v>0</v>
      </c>
      <c r="AA1746" s="366">
        <v>0</v>
      </c>
      <c r="AB1746" s="366">
        <v>0</v>
      </c>
      <c r="AC1746" s="366">
        <v>0</v>
      </c>
      <c r="AD1746" s="366">
        <v>0</v>
      </c>
      <c r="AE1746" s="366">
        <v>0</v>
      </c>
      <c r="AF1746" s="411">
        <f t="shared" si="527"/>
        <v>0</v>
      </c>
      <c r="AG1746" s="366">
        <v>0</v>
      </c>
      <c r="AH1746" s="366">
        <v>0</v>
      </c>
      <c r="AI1746" s="366">
        <v>0</v>
      </c>
      <c r="AJ1746" s="366">
        <v>0</v>
      </c>
      <c r="AK1746" s="366">
        <v>0</v>
      </c>
      <c r="AL1746" s="366">
        <v>0</v>
      </c>
      <c r="AM1746" s="366">
        <v>0</v>
      </c>
      <c r="AN1746" s="366">
        <v>0</v>
      </c>
      <c r="AO1746" s="366">
        <v>0</v>
      </c>
      <c r="AP1746" s="366">
        <v>0</v>
      </c>
      <c r="AQ1746" s="366">
        <v>0</v>
      </c>
      <c r="AR1746" s="366">
        <v>0</v>
      </c>
      <c r="AS1746" s="411">
        <f t="shared" si="528"/>
        <v>0</v>
      </c>
      <c r="AT1746" s="411">
        <f t="shared" si="529"/>
        <v>0</v>
      </c>
      <c r="AU1746" s="411">
        <f t="shared" si="530"/>
        <v>0</v>
      </c>
      <c r="AV1746" s="411">
        <f t="shared" si="531"/>
        <v>0</v>
      </c>
      <c r="AW1746" s="366">
        <v>0</v>
      </c>
      <c r="AX1746" s="366">
        <v>0</v>
      </c>
      <c r="AY1746" s="366">
        <v>0</v>
      </c>
      <c r="AZ1746" s="366">
        <v>0</v>
      </c>
      <c r="BA1746" s="366">
        <v>0</v>
      </c>
      <c r="BB1746" s="366">
        <v>0</v>
      </c>
      <c r="BC1746" s="366">
        <v>0</v>
      </c>
      <c r="BD1746" s="366">
        <v>0</v>
      </c>
      <c r="BE1746" s="366">
        <v>0</v>
      </c>
      <c r="BF1746" s="366">
        <v>0</v>
      </c>
      <c r="BG1746" s="366">
        <v>0</v>
      </c>
      <c r="BH1746" s="366">
        <v>0</v>
      </c>
      <c r="BI1746" s="411">
        <f t="shared" si="532"/>
        <v>0</v>
      </c>
      <c r="BJ1746" s="366">
        <v>0</v>
      </c>
      <c r="BK1746" s="366">
        <v>0</v>
      </c>
      <c r="BL1746" s="366">
        <v>0</v>
      </c>
      <c r="BM1746" s="366">
        <v>0</v>
      </c>
      <c r="BN1746" s="366">
        <v>0</v>
      </c>
      <c r="BO1746" s="366">
        <v>0</v>
      </c>
      <c r="BP1746" s="366">
        <v>0</v>
      </c>
      <c r="BQ1746" s="366">
        <v>0</v>
      </c>
      <c r="BR1746" s="366">
        <v>0</v>
      </c>
      <c r="BS1746" s="366">
        <v>0</v>
      </c>
      <c r="BT1746" s="366">
        <v>0</v>
      </c>
      <c r="BU1746" s="366">
        <v>0</v>
      </c>
      <c r="BV1746" s="411">
        <f t="shared" si="533"/>
        <v>0</v>
      </c>
      <c r="BW1746" s="366">
        <v>0</v>
      </c>
      <c r="BX1746" s="366">
        <v>0</v>
      </c>
      <c r="BY1746" s="366">
        <v>0</v>
      </c>
      <c r="BZ1746" s="366">
        <v>0</v>
      </c>
      <c r="CA1746" s="366">
        <v>0</v>
      </c>
      <c r="CB1746" s="366">
        <v>0</v>
      </c>
      <c r="CC1746" s="366">
        <v>0</v>
      </c>
      <c r="CD1746" s="366">
        <v>0</v>
      </c>
      <c r="CE1746" s="366">
        <v>0</v>
      </c>
      <c r="CF1746" s="366">
        <v>0</v>
      </c>
      <c r="CG1746" s="366">
        <v>0</v>
      </c>
      <c r="CH1746" s="366">
        <v>0</v>
      </c>
      <c r="CI1746" s="411">
        <f t="shared" si="534"/>
        <v>0</v>
      </c>
      <c r="CJ1746" s="366">
        <v>0</v>
      </c>
      <c r="CK1746" s="366">
        <v>0</v>
      </c>
      <c r="CL1746" s="366">
        <v>0</v>
      </c>
      <c r="CM1746" s="366">
        <v>0</v>
      </c>
      <c r="CN1746" s="366">
        <v>0</v>
      </c>
      <c r="CO1746" s="366">
        <v>0</v>
      </c>
      <c r="CP1746" s="366">
        <v>0</v>
      </c>
      <c r="CQ1746" s="366">
        <v>0</v>
      </c>
      <c r="CR1746" s="366">
        <v>0</v>
      </c>
      <c r="CS1746" s="366">
        <v>0</v>
      </c>
      <c r="CT1746" s="366">
        <v>0</v>
      </c>
      <c r="CU1746" s="366">
        <v>0</v>
      </c>
      <c r="CV1746" s="411">
        <f t="shared" si="535"/>
        <v>0</v>
      </c>
      <c r="CW1746" s="366">
        <v>0</v>
      </c>
      <c r="CX1746" s="366">
        <v>0</v>
      </c>
      <c r="CY1746" s="366">
        <v>0</v>
      </c>
      <c r="CZ1746" s="366">
        <v>0</v>
      </c>
      <c r="DA1746" s="366">
        <v>0</v>
      </c>
      <c r="DB1746" s="366">
        <v>0</v>
      </c>
      <c r="DC1746" s="366">
        <v>0</v>
      </c>
      <c r="DD1746" s="366">
        <v>0</v>
      </c>
      <c r="DE1746" s="366">
        <v>0</v>
      </c>
      <c r="DF1746" s="366">
        <v>0</v>
      </c>
      <c r="DG1746" s="366">
        <v>0</v>
      </c>
      <c r="DH1746" s="366">
        <v>0</v>
      </c>
      <c r="DI1746" s="411">
        <f t="shared" si="536"/>
        <v>0</v>
      </c>
      <c r="DJ1746" s="366">
        <v>0</v>
      </c>
      <c r="DK1746" s="366">
        <v>0</v>
      </c>
      <c r="DL1746" s="366">
        <v>0</v>
      </c>
      <c r="DM1746" s="366">
        <v>0</v>
      </c>
      <c r="DN1746" s="366">
        <v>0</v>
      </c>
      <c r="DO1746" s="366">
        <v>0</v>
      </c>
      <c r="DP1746" s="366">
        <v>0</v>
      </c>
      <c r="DQ1746" s="366">
        <v>0</v>
      </c>
      <c r="DR1746" s="366">
        <v>0</v>
      </c>
      <c r="DS1746" s="366">
        <v>0</v>
      </c>
      <c r="DT1746" s="366">
        <v>0</v>
      </c>
      <c r="DU1746" s="366">
        <v>0</v>
      </c>
      <c r="DV1746" s="411">
        <f t="shared" si="537"/>
        <v>0</v>
      </c>
      <c r="DW1746" s="366">
        <v>0</v>
      </c>
      <c r="DX1746" s="366">
        <v>0</v>
      </c>
      <c r="DY1746" s="366">
        <v>0</v>
      </c>
      <c r="DZ1746" s="366">
        <v>0</v>
      </c>
      <c r="EA1746" s="366">
        <v>0</v>
      </c>
      <c r="EB1746" s="366">
        <v>0</v>
      </c>
      <c r="EC1746" s="366">
        <v>0</v>
      </c>
      <c r="ED1746" s="366">
        <v>0</v>
      </c>
      <c r="EE1746" s="366">
        <v>0</v>
      </c>
      <c r="EF1746" s="366">
        <v>0</v>
      </c>
      <c r="EG1746" s="366">
        <v>0</v>
      </c>
      <c r="EH1746" s="366">
        <v>0</v>
      </c>
      <c r="EI1746" s="411">
        <f t="shared" si="538"/>
        <v>0</v>
      </c>
      <c r="EK1746" s="411">
        <f t="shared" si="539"/>
        <v>53</v>
      </c>
      <c r="EL1746" s="7">
        <f t="shared" si="540"/>
        <v>-53</v>
      </c>
    </row>
    <row r="1747" spans="1:142">
      <c r="A1747" s="365" t="str">
        <f t="shared" si="525"/>
        <v xml:space="preserve"> 359</v>
      </c>
      <c r="B1747" s="366" t="s">
        <v>1012</v>
      </c>
      <c r="C1747" s="366" t="s">
        <v>1195</v>
      </c>
      <c r="D1747" s="366">
        <v>3</v>
      </c>
      <c r="E1747" s="366">
        <v>3</v>
      </c>
      <c r="F1747" s="366">
        <v>3</v>
      </c>
      <c r="G1747" s="366">
        <v>3</v>
      </c>
      <c r="H1747" s="366">
        <v>3</v>
      </c>
      <c r="I1747" s="366">
        <v>3</v>
      </c>
      <c r="J1747" s="366">
        <v>3</v>
      </c>
      <c r="K1747" s="366">
        <v>3</v>
      </c>
      <c r="L1747" s="366">
        <v>3</v>
      </c>
      <c r="M1747" s="366">
        <v>3</v>
      </c>
      <c r="N1747" s="366">
        <v>3</v>
      </c>
      <c r="O1747" s="366">
        <v>3</v>
      </c>
      <c r="P1747" s="411">
        <f t="shared" si="526"/>
        <v>36</v>
      </c>
      <c r="Q1747" s="411">
        <f t="shared" si="541"/>
        <v>20.903225806451612</v>
      </c>
      <c r="R1747" s="411">
        <f t="shared" si="542"/>
        <v>5.2691879866518354</v>
      </c>
      <c r="S1747" s="411">
        <f t="shared" si="543"/>
        <v>9.8275862068965516</v>
      </c>
      <c r="T1747" s="366">
        <v>0</v>
      </c>
      <c r="U1747" s="366">
        <v>0</v>
      </c>
      <c r="V1747" s="366">
        <v>0</v>
      </c>
      <c r="W1747" s="366">
        <v>0</v>
      </c>
      <c r="X1747" s="366">
        <v>0</v>
      </c>
      <c r="Y1747" s="366">
        <v>0</v>
      </c>
      <c r="Z1747" s="366">
        <v>0</v>
      </c>
      <c r="AA1747" s="366">
        <v>0</v>
      </c>
      <c r="AB1747" s="366">
        <v>0</v>
      </c>
      <c r="AC1747" s="366">
        <v>0</v>
      </c>
      <c r="AD1747" s="366">
        <v>0</v>
      </c>
      <c r="AE1747" s="366">
        <v>0</v>
      </c>
      <c r="AF1747" s="411">
        <f t="shared" si="527"/>
        <v>0</v>
      </c>
      <c r="AG1747" s="366">
        <v>0</v>
      </c>
      <c r="AH1747" s="366">
        <v>0</v>
      </c>
      <c r="AI1747" s="366">
        <v>0</v>
      </c>
      <c r="AJ1747" s="366">
        <v>0</v>
      </c>
      <c r="AK1747" s="366">
        <v>0</v>
      </c>
      <c r="AL1747" s="366">
        <v>0</v>
      </c>
      <c r="AM1747" s="366">
        <v>0</v>
      </c>
      <c r="AN1747" s="366">
        <v>0</v>
      </c>
      <c r="AO1747" s="366">
        <v>0</v>
      </c>
      <c r="AP1747" s="366">
        <v>0</v>
      </c>
      <c r="AQ1747" s="366">
        <v>0</v>
      </c>
      <c r="AR1747" s="366">
        <v>0</v>
      </c>
      <c r="AS1747" s="411">
        <f t="shared" si="528"/>
        <v>0</v>
      </c>
      <c r="AT1747" s="411">
        <f t="shared" si="529"/>
        <v>0</v>
      </c>
      <c r="AU1747" s="411">
        <f t="shared" si="530"/>
        <v>0</v>
      </c>
      <c r="AV1747" s="411">
        <f t="shared" si="531"/>
        <v>0</v>
      </c>
      <c r="AW1747" s="366">
        <v>0</v>
      </c>
      <c r="AX1747" s="366">
        <v>0</v>
      </c>
      <c r="AY1747" s="366">
        <v>0</v>
      </c>
      <c r="AZ1747" s="366">
        <v>0</v>
      </c>
      <c r="BA1747" s="366">
        <v>0</v>
      </c>
      <c r="BB1747" s="366">
        <v>0</v>
      </c>
      <c r="BC1747" s="366">
        <v>0</v>
      </c>
      <c r="BD1747" s="366">
        <v>0</v>
      </c>
      <c r="BE1747" s="366">
        <v>0</v>
      </c>
      <c r="BF1747" s="366">
        <v>0</v>
      </c>
      <c r="BG1747" s="366">
        <v>0</v>
      </c>
      <c r="BH1747" s="366">
        <v>0</v>
      </c>
      <c r="BI1747" s="411">
        <f t="shared" si="532"/>
        <v>0</v>
      </c>
      <c r="BJ1747" s="366">
        <v>0</v>
      </c>
      <c r="BK1747" s="366">
        <v>0</v>
      </c>
      <c r="BL1747" s="366">
        <v>0</v>
      </c>
      <c r="BM1747" s="366">
        <v>0</v>
      </c>
      <c r="BN1747" s="366">
        <v>0</v>
      </c>
      <c r="BO1747" s="366">
        <v>0</v>
      </c>
      <c r="BP1747" s="366">
        <v>0</v>
      </c>
      <c r="BQ1747" s="366">
        <v>0</v>
      </c>
      <c r="BR1747" s="366">
        <v>0</v>
      </c>
      <c r="BS1747" s="366">
        <v>0</v>
      </c>
      <c r="BT1747" s="366">
        <v>0</v>
      </c>
      <c r="BU1747" s="366">
        <v>0</v>
      </c>
      <c r="BV1747" s="411">
        <f t="shared" si="533"/>
        <v>0</v>
      </c>
      <c r="BW1747" s="366">
        <v>0</v>
      </c>
      <c r="BX1747" s="366">
        <v>0</v>
      </c>
      <c r="BY1747" s="366">
        <v>0</v>
      </c>
      <c r="BZ1747" s="366">
        <v>0</v>
      </c>
      <c r="CA1747" s="366">
        <v>0</v>
      </c>
      <c r="CB1747" s="366">
        <v>0</v>
      </c>
      <c r="CC1747" s="366">
        <v>0</v>
      </c>
      <c r="CD1747" s="366">
        <v>0</v>
      </c>
      <c r="CE1747" s="366">
        <v>0</v>
      </c>
      <c r="CF1747" s="366">
        <v>0</v>
      </c>
      <c r="CG1747" s="366">
        <v>0</v>
      </c>
      <c r="CH1747" s="366">
        <v>0</v>
      </c>
      <c r="CI1747" s="411">
        <f t="shared" si="534"/>
        <v>0</v>
      </c>
      <c r="CJ1747" s="366">
        <v>0</v>
      </c>
      <c r="CK1747" s="366">
        <v>0</v>
      </c>
      <c r="CL1747" s="366">
        <v>0</v>
      </c>
      <c r="CM1747" s="366">
        <v>0</v>
      </c>
      <c r="CN1747" s="366">
        <v>0</v>
      </c>
      <c r="CO1747" s="366">
        <v>0</v>
      </c>
      <c r="CP1747" s="366">
        <v>0</v>
      </c>
      <c r="CQ1747" s="366">
        <v>0</v>
      </c>
      <c r="CR1747" s="366">
        <v>0</v>
      </c>
      <c r="CS1747" s="366">
        <v>0</v>
      </c>
      <c r="CT1747" s="366">
        <v>0</v>
      </c>
      <c r="CU1747" s="366">
        <v>0</v>
      </c>
      <c r="CV1747" s="411">
        <f t="shared" si="535"/>
        <v>0</v>
      </c>
      <c r="CW1747" s="366">
        <v>0</v>
      </c>
      <c r="CX1747" s="366">
        <v>0</v>
      </c>
      <c r="CY1747" s="366">
        <v>0</v>
      </c>
      <c r="CZ1747" s="366">
        <v>0</v>
      </c>
      <c r="DA1747" s="366">
        <v>0</v>
      </c>
      <c r="DB1747" s="366">
        <v>0</v>
      </c>
      <c r="DC1747" s="366">
        <v>0</v>
      </c>
      <c r="DD1747" s="366">
        <v>0</v>
      </c>
      <c r="DE1747" s="366">
        <v>0</v>
      </c>
      <c r="DF1747" s="366">
        <v>0</v>
      </c>
      <c r="DG1747" s="366">
        <v>0</v>
      </c>
      <c r="DH1747" s="366">
        <v>0</v>
      </c>
      <c r="DI1747" s="411">
        <f t="shared" si="536"/>
        <v>0</v>
      </c>
      <c r="DJ1747" s="366">
        <v>0</v>
      </c>
      <c r="DK1747" s="366">
        <v>0</v>
      </c>
      <c r="DL1747" s="366">
        <v>0</v>
      </c>
      <c r="DM1747" s="366">
        <v>0</v>
      </c>
      <c r="DN1747" s="366">
        <v>0</v>
      </c>
      <c r="DO1747" s="366">
        <v>0</v>
      </c>
      <c r="DP1747" s="366">
        <v>0</v>
      </c>
      <c r="DQ1747" s="366">
        <v>0</v>
      </c>
      <c r="DR1747" s="366">
        <v>0</v>
      </c>
      <c r="DS1747" s="366">
        <v>0</v>
      </c>
      <c r="DT1747" s="366">
        <v>0</v>
      </c>
      <c r="DU1747" s="366">
        <v>0</v>
      </c>
      <c r="DV1747" s="411">
        <f t="shared" si="537"/>
        <v>0</v>
      </c>
      <c r="DW1747" s="366">
        <v>0</v>
      </c>
      <c r="DX1747" s="366">
        <v>0</v>
      </c>
      <c r="DY1747" s="366">
        <v>0</v>
      </c>
      <c r="DZ1747" s="366">
        <v>0</v>
      </c>
      <c r="EA1747" s="366">
        <v>0</v>
      </c>
      <c r="EB1747" s="366">
        <v>0</v>
      </c>
      <c r="EC1747" s="366">
        <v>0</v>
      </c>
      <c r="ED1747" s="366">
        <v>0</v>
      </c>
      <c r="EE1747" s="366">
        <v>0</v>
      </c>
      <c r="EF1747" s="366">
        <v>0</v>
      </c>
      <c r="EG1747" s="366">
        <v>0</v>
      </c>
      <c r="EH1747" s="366">
        <v>0</v>
      </c>
      <c r="EI1747" s="411">
        <f t="shared" si="538"/>
        <v>0</v>
      </c>
      <c r="EK1747" s="411">
        <f t="shared" si="539"/>
        <v>36</v>
      </c>
      <c r="EL1747" s="7">
        <f t="shared" si="540"/>
        <v>-36</v>
      </c>
    </row>
    <row r="1748" spans="1:142">
      <c r="A1748" s="365" t="str">
        <f t="shared" si="525"/>
        <v xml:space="preserve"> 359</v>
      </c>
      <c r="B1748" s="366" t="s">
        <v>1012</v>
      </c>
      <c r="C1748" s="366" t="s">
        <v>1200</v>
      </c>
      <c r="D1748" s="366">
        <v>3</v>
      </c>
      <c r="E1748" s="366">
        <v>3</v>
      </c>
      <c r="F1748" s="366">
        <v>3</v>
      </c>
      <c r="G1748" s="366">
        <v>3</v>
      </c>
      <c r="H1748" s="366">
        <v>3</v>
      </c>
      <c r="I1748" s="366">
        <v>3</v>
      </c>
      <c r="J1748" s="366">
        <v>3</v>
      </c>
      <c r="K1748" s="366">
        <v>3</v>
      </c>
      <c r="L1748" s="366">
        <v>3</v>
      </c>
      <c r="M1748" s="366">
        <v>3</v>
      </c>
      <c r="N1748" s="366">
        <v>3</v>
      </c>
      <c r="O1748" s="366">
        <v>3</v>
      </c>
      <c r="P1748" s="411">
        <f t="shared" si="526"/>
        <v>36</v>
      </c>
      <c r="Q1748" s="411">
        <f t="shared" si="541"/>
        <v>20.903225806451612</v>
      </c>
      <c r="R1748" s="411">
        <f t="shared" si="542"/>
        <v>5.2691879866518354</v>
      </c>
      <c r="S1748" s="411">
        <f t="shared" si="543"/>
        <v>9.8275862068965516</v>
      </c>
      <c r="T1748" s="366">
        <v>0</v>
      </c>
      <c r="U1748" s="366">
        <v>0</v>
      </c>
      <c r="V1748" s="366">
        <v>0</v>
      </c>
      <c r="W1748" s="366">
        <v>0</v>
      </c>
      <c r="X1748" s="366">
        <v>0</v>
      </c>
      <c r="Y1748" s="366">
        <v>0</v>
      </c>
      <c r="Z1748" s="366">
        <v>0</v>
      </c>
      <c r="AA1748" s="366">
        <v>0</v>
      </c>
      <c r="AB1748" s="366">
        <v>0</v>
      </c>
      <c r="AC1748" s="366">
        <v>0</v>
      </c>
      <c r="AD1748" s="366">
        <v>0</v>
      </c>
      <c r="AE1748" s="366">
        <v>0</v>
      </c>
      <c r="AF1748" s="411">
        <f t="shared" si="527"/>
        <v>0</v>
      </c>
      <c r="AG1748" s="366">
        <v>0</v>
      </c>
      <c r="AH1748" s="366">
        <v>0</v>
      </c>
      <c r="AI1748" s="366">
        <v>0</v>
      </c>
      <c r="AJ1748" s="366">
        <v>0</v>
      </c>
      <c r="AK1748" s="366">
        <v>0</v>
      </c>
      <c r="AL1748" s="366">
        <v>0</v>
      </c>
      <c r="AM1748" s="366">
        <v>0</v>
      </c>
      <c r="AN1748" s="366">
        <v>0</v>
      </c>
      <c r="AO1748" s="366">
        <v>0</v>
      </c>
      <c r="AP1748" s="366">
        <v>0</v>
      </c>
      <c r="AQ1748" s="366">
        <v>0</v>
      </c>
      <c r="AR1748" s="366">
        <v>0</v>
      </c>
      <c r="AS1748" s="411">
        <f t="shared" si="528"/>
        <v>0</v>
      </c>
      <c r="AT1748" s="411">
        <f t="shared" si="529"/>
        <v>0</v>
      </c>
      <c r="AU1748" s="411">
        <f t="shared" si="530"/>
        <v>0</v>
      </c>
      <c r="AV1748" s="411">
        <f t="shared" si="531"/>
        <v>0</v>
      </c>
      <c r="AW1748" s="366">
        <v>0</v>
      </c>
      <c r="AX1748" s="366">
        <v>0</v>
      </c>
      <c r="AY1748" s="366">
        <v>0</v>
      </c>
      <c r="AZ1748" s="366">
        <v>0</v>
      </c>
      <c r="BA1748" s="366">
        <v>0</v>
      </c>
      <c r="BB1748" s="366">
        <v>0</v>
      </c>
      <c r="BC1748" s="366">
        <v>0</v>
      </c>
      <c r="BD1748" s="366">
        <v>0</v>
      </c>
      <c r="BE1748" s="366">
        <v>0</v>
      </c>
      <c r="BF1748" s="366">
        <v>0</v>
      </c>
      <c r="BG1748" s="366">
        <v>0</v>
      </c>
      <c r="BH1748" s="366">
        <v>0</v>
      </c>
      <c r="BI1748" s="411">
        <f t="shared" si="532"/>
        <v>0</v>
      </c>
      <c r="BJ1748" s="366">
        <v>0</v>
      </c>
      <c r="BK1748" s="366">
        <v>0</v>
      </c>
      <c r="BL1748" s="366">
        <v>0</v>
      </c>
      <c r="BM1748" s="366">
        <v>0</v>
      </c>
      <c r="BN1748" s="366">
        <v>0</v>
      </c>
      <c r="BO1748" s="366">
        <v>0</v>
      </c>
      <c r="BP1748" s="366">
        <v>0</v>
      </c>
      <c r="BQ1748" s="366">
        <v>0</v>
      </c>
      <c r="BR1748" s="366">
        <v>0</v>
      </c>
      <c r="BS1748" s="366">
        <v>0</v>
      </c>
      <c r="BT1748" s="366">
        <v>0</v>
      </c>
      <c r="BU1748" s="366">
        <v>0</v>
      </c>
      <c r="BV1748" s="411">
        <f t="shared" si="533"/>
        <v>0</v>
      </c>
      <c r="BW1748" s="366">
        <v>0</v>
      </c>
      <c r="BX1748" s="366">
        <v>0</v>
      </c>
      <c r="BY1748" s="366">
        <v>0</v>
      </c>
      <c r="BZ1748" s="366">
        <v>0</v>
      </c>
      <c r="CA1748" s="366">
        <v>0</v>
      </c>
      <c r="CB1748" s="366">
        <v>0</v>
      </c>
      <c r="CC1748" s="366">
        <v>0</v>
      </c>
      <c r="CD1748" s="366">
        <v>0</v>
      </c>
      <c r="CE1748" s="366">
        <v>0</v>
      </c>
      <c r="CF1748" s="366">
        <v>0</v>
      </c>
      <c r="CG1748" s="366">
        <v>0</v>
      </c>
      <c r="CH1748" s="366">
        <v>0</v>
      </c>
      <c r="CI1748" s="411">
        <f t="shared" si="534"/>
        <v>0</v>
      </c>
      <c r="CJ1748" s="366">
        <v>0</v>
      </c>
      <c r="CK1748" s="366">
        <v>0</v>
      </c>
      <c r="CL1748" s="366">
        <v>0</v>
      </c>
      <c r="CM1748" s="366">
        <v>0</v>
      </c>
      <c r="CN1748" s="366">
        <v>0</v>
      </c>
      <c r="CO1748" s="366">
        <v>0</v>
      </c>
      <c r="CP1748" s="366">
        <v>0</v>
      </c>
      <c r="CQ1748" s="366">
        <v>0</v>
      </c>
      <c r="CR1748" s="366">
        <v>0</v>
      </c>
      <c r="CS1748" s="366">
        <v>0</v>
      </c>
      <c r="CT1748" s="366">
        <v>0</v>
      </c>
      <c r="CU1748" s="366">
        <v>0</v>
      </c>
      <c r="CV1748" s="411">
        <f t="shared" si="535"/>
        <v>0</v>
      </c>
      <c r="CW1748" s="366">
        <v>0</v>
      </c>
      <c r="CX1748" s="366">
        <v>0</v>
      </c>
      <c r="CY1748" s="366">
        <v>0</v>
      </c>
      <c r="CZ1748" s="366">
        <v>0</v>
      </c>
      <c r="DA1748" s="366">
        <v>0</v>
      </c>
      <c r="DB1748" s="366">
        <v>0</v>
      </c>
      <c r="DC1748" s="366">
        <v>0</v>
      </c>
      <c r="DD1748" s="366">
        <v>0</v>
      </c>
      <c r="DE1748" s="366">
        <v>0</v>
      </c>
      <c r="DF1748" s="366">
        <v>0</v>
      </c>
      <c r="DG1748" s="366">
        <v>0</v>
      </c>
      <c r="DH1748" s="366">
        <v>0</v>
      </c>
      <c r="DI1748" s="411">
        <f t="shared" si="536"/>
        <v>0</v>
      </c>
      <c r="DJ1748" s="366">
        <v>0</v>
      </c>
      <c r="DK1748" s="366">
        <v>0</v>
      </c>
      <c r="DL1748" s="366">
        <v>0</v>
      </c>
      <c r="DM1748" s="366">
        <v>0</v>
      </c>
      <c r="DN1748" s="366">
        <v>0</v>
      </c>
      <c r="DO1748" s="366">
        <v>0</v>
      </c>
      <c r="DP1748" s="366">
        <v>0</v>
      </c>
      <c r="DQ1748" s="366">
        <v>0</v>
      </c>
      <c r="DR1748" s="366">
        <v>0</v>
      </c>
      <c r="DS1748" s="366">
        <v>0</v>
      </c>
      <c r="DT1748" s="366">
        <v>0</v>
      </c>
      <c r="DU1748" s="366">
        <v>0</v>
      </c>
      <c r="DV1748" s="411">
        <f t="shared" si="537"/>
        <v>0</v>
      </c>
      <c r="DW1748" s="366">
        <v>0</v>
      </c>
      <c r="DX1748" s="366">
        <v>0</v>
      </c>
      <c r="DY1748" s="366">
        <v>0</v>
      </c>
      <c r="DZ1748" s="366">
        <v>0</v>
      </c>
      <c r="EA1748" s="366">
        <v>0</v>
      </c>
      <c r="EB1748" s="366">
        <v>0</v>
      </c>
      <c r="EC1748" s="366">
        <v>0</v>
      </c>
      <c r="ED1748" s="366">
        <v>0</v>
      </c>
      <c r="EE1748" s="366">
        <v>0</v>
      </c>
      <c r="EF1748" s="366">
        <v>0</v>
      </c>
      <c r="EG1748" s="366">
        <v>0</v>
      </c>
      <c r="EH1748" s="366">
        <v>0</v>
      </c>
      <c r="EI1748" s="411">
        <f t="shared" si="538"/>
        <v>0</v>
      </c>
      <c r="EK1748" s="411">
        <f t="shared" si="539"/>
        <v>36</v>
      </c>
      <c r="EL1748" s="7">
        <f t="shared" si="540"/>
        <v>-36</v>
      </c>
    </row>
    <row r="1749" spans="1:142">
      <c r="A1749" s="365" t="str">
        <f t="shared" si="525"/>
        <v xml:space="preserve"> 359</v>
      </c>
      <c r="B1749" s="366" t="s">
        <v>1012</v>
      </c>
      <c r="C1749" s="366" t="s">
        <v>1176</v>
      </c>
      <c r="D1749" s="366">
        <v>0</v>
      </c>
      <c r="E1749" s="366">
        <v>0</v>
      </c>
      <c r="F1749" s="366">
        <v>0</v>
      </c>
      <c r="G1749" s="366">
        <v>0</v>
      </c>
      <c r="H1749" s="366">
        <v>0</v>
      </c>
      <c r="I1749" s="366">
        <v>0</v>
      </c>
      <c r="J1749" s="366">
        <v>0</v>
      </c>
      <c r="K1749" s="366">
        <v>0</v>
      </c>
      <c r="L1749" s="366">
        <v>1</v>
      </c>
      <c r="M1749" s="366">
        <v>0</v>
      </c>
      <c r="N1749" s="366">
        <v>0</v>
      </c>
      <c r="O1749" s="366">
        <v>0</v>
      </c>
      <c r="P1749" s="411">
        <f t="shared" si="526"/>
        <v>1</v>
      </c>
      <c r="Q1749" s="411">
        <f t="shared" si="541"/>
        <v>0</v>
      </c>
      <c r="R1749" s="411">
        <f t="shared" si="542"/>
        <v>0.72413793103448276</v>
      </c>
      <c r="S1749" s="411">
        <f t="shared" si="543"/>
        <v>0.27586206896551724</v>
      </c>
      <c r="T1749" s="366">
        <v>0</v>
      </c>
      <c r="U1749" s="366">
        <v>0</v>
      </c>
      <c r="V1749" s="366">
        <v>0</v>
      </c>
      <c r="W1749" s="366">
        <v>0</v>
      </c>
      <c r="X1749" s="366">
        <v>0</v>
      </c>
      <c r="Y1749" s="366">
        <v>0</v>
      </c>
      <c r="Z1749" s="366">
        <v>0</v>
      </c>
      <c r="AA1749" s="366">
        <v>0</v>
      </c>
      <c r="AB1749" s="366">
        <v>0</v>
      </c>
      <c r="AC1749" s="366">
        <v>0</v>
      </c>
      <c r="AD1749" s="366">
        <v>0</v>
      </c>
      <c r="AE1749" s="366">
        <v>0</v>
      </c>
      <c r="AF1749" s="411">
        <f t="shared" si="527"/>
        <v>0</v>
      </c>
      <c r="AG1749" s="366">
        <v>0</v>
      </c>
      <c r="AH1749" s="366">
        <v>0</v>
      </c>
      <c r="AI1749" s="366">
        <v>0</v>
      </c>
      <c r="AJ1749" s="366">
        <v>0</v>
      </c>
      <c r="AK1749" s="366">
        <v>0</v>
      </c>
      <c r="AL1749" s="366">
        <v>0</v>
      </c>
      <c r="AM1749" s="366">
        <v>0</v>
      </c>
      <c r="AN1749" s="366">
        <v>0</v>
      </c>
      <c r="AO1749" s="366">
        <v>0</v>
      </c>
      <c r="AP1749" s="366">
        <v>0</v>
      </c>
      <c r="AQ1749" s="366">
        <v>0</v>
      </c>
      <c r="AR1749" s="366">
        <v>0</v>
      </c>
      <c r="AS1749" s="411">
        <f t="shared" si="528"/>
        <v>0</v>
      </c>
      <c r="AT1749" s="411">
        <f t="shared" si="529"/>
        <v>0</v>
      </c>
      <c r="AU1749" s="411">
        <f t="shared" si="530"/>
        <v>0</v>
      </c>
      <c r="AV1749" s="411">
        <f t="shared" si="531"/>
        <v>0</v>
      </c>
      <c r="AW1749" s="366">
        <v>0</v>
      </c>
      <c r="AX1749" s="366">
        <v>0</v>
      </c>
      <c r="AY1749" s="366">
        <v>0</v>
      </c>
      <c r="AZ1749" s="366">
        <v>0</v>
      </c>
      <c r="BA1749" s="366">
        <v>0</v>
      </c>
      <c r="BB1749" s="366">
        <v>0</v>
      </c>
      <c r="BC1749" s="366">
        <v>0</v>
      </c>
      <c r="BD1749" s="366">
        <v>0</v>
      </c>
      <c r="BE1749" s="366">
        <v>0</v>
      </c>
      <c r="BF1749" s="366">
        <v>0</v>
      </c>
      <c r="BG1749" s="366">
        <v>0</v>
      </c>
      <c r="BH1749" s="366">
        <v>0</v>
      </c>
      <c r="BI1749" s="411">
        <f t="shared" si="532"/>
        <v>0</v>
      </c>
      <c r="BJ1749" s="366">
        <v>0</v>
      </c>
      <c r="BK1749" s="366">
        <v>0</v>
      </c>
      <c r="BL1749" s="366">
        <v>0</v>
      </c>
      <c r="BM1749" s="366">
        <v>0</v>
      </c>
      <c r="BN1749" s="366">
        <v>0</v>
      </c>
      <c r="BO1749" s="366">
        <v>0</v>
      </c>
      <c r="BP1749" s="366">
        <v>0</v>
      </c>
      <c r="BQ1749" s="366">
        <v>0</v>
      </c>
      <c r="BR1749" s="366">
        <v>0</v>
      </c>
      <c r="BS1749" s="366">
        <v>0</v>
      </c>
      <c r="BT1749" s="366">
        <v>0</v>
      </c>
      <c r="BU1749" s="366">
        <v>0</v>
      </c>
      <c r="BV1749" s="411">
        <f t="shared" si="533"/>
        <v>0</v>
      </c>
      <c r="BW1749" s="366">
        <v>0</v>
      </c>
      <c r="BX1749" s="366">
        <v>0</v>
      </c>
      <c r="BY1749" s="366">
        <v>0</v>
      </c>
      <c r="BZ1749" s="366">
        <v>0</v>
      </c>
      <c r="CA1749" s="366">
        <v>0</v>
      </c>
      <c r="CB1749" s="366">
        <v>0</v>
      </c>
      <c r="CC1749" s="366">
        <v>0</v>
      </c>
      <c r="CD1749" s="366">
        <v>0</v>
      </c>
      <c r="CE1749" s="366">
        <v>0</v>
      </c>
      <c r="CF1749" s="366">
        <v>0</v>
      </c>
      <c r="CG1749" s="366">
        <v>0</v>
      </c>
      <c r="CH1749" s="366">
        <v>0</v>
      </c>
      <c r="CI1749" s="411">
        <f t="shared" si="534"/>
        <v>0</v>
      </c>
      <c r="CJ1749" s="366">
        <v>0</v>
      </c>
      <c r="CK1749" s="366">
        <v>0</v>
      </c>
      <c r="CL1749" s="366">
        <v>0</v>
      </c>
      <c r="CM1749" s="366">
        <v>0</v>
      </c>
      <c r="CN1749" s="366">
        <v>0</v>
      </c>
      <c r="CO1749" s="366">
        <v>0</v>
      </c>
      <c r="CP1749" s="366">
        <v>0</v>
      </c>
      <c r="CQ1749" s="366">
        <v>0</v>
      </c>
      <c r="CR1749" s="366">
        <v>0</v>
      </c>
      <c r="CS1749" s="366">
        <v>0</v>
      </c>
      <c r="CT1749" s="366">
        <v>0</v>
      </c>
      <c r="CU1749" s="366">
        <v>0</v>
      </c>
      <c r="CV1749" s="411">
        <f t="shared" si="535"/>
        <v>0</v>
      </c>
      <c r="CW1749" s="366">
        <v>0</v>
      </c>
      <c r="CX1749" s="366">
        <v>0</v>
      </c>
      <c r="CY1749" s="366">
        <v>0</v>
      </c>
      <c r="CZ1749" s="366">
        <v>0</v>
      </c>
      <c r="DA1749" s="366">
        <v>0</v>
      </c>
      <c r="DB1749" s="366">
        <v>0</v>
      </c>
      <c r="DC1749" s="366">
        <v>0</v>
      </c>
      <c r="DD1749" s="366">
        <v>0</v>
      </c>
      <c r="DE1749" s="366">
        <v>0</v>
      </c>
      <c r="DF1749" s="366">
        <v>0</v>
      </c>
      <c r="DG1749" s="366">
        <v>0</v>
      </c>
      <c r="DH1749" s="366">
        <v>0</v>
      </c>
      <c r="DI1749" s="411">
        <f t="shared" si="536"/>
        <v>0</v>
      </c>
      <c r="DJ1749" s="366">
        <v>0</v>
      </c>
      <c r="DK1749" s="366">
        <v>0</v>
      </c>
      <c r="DL1749" s="366">
        <v>0</v>
      </c>
      <c r="DM1749" s="366">
        <v>0</v>
      </c>
      <c r="DN1749" s="366">
        <v>0</v>
      </c>
      <c r="DO1749" s="366">
        <v>0</v>
      </c>
      <c r="DP1749" s="366">
        <v>0</v>
      </c>
      <c r="DQ1749" s="366">
        <v>0</v>
      </c>
      <c r="DR1749" s="366">
        <v>0</v>
      </c>
      <c r="DS1749" s="366">
        <v>0</v>
      </c>
      <c r="DT1749" s="366">
        <v>0</v>
      </c>
      <c r="DU1749" s="366">
        <v>0</v>
      </c>
      <c r="DV1749" s="411">
        <f t="shared" si="537"/>
        <v>0</v>
      </c>
      <c r="DW1749" s="366">
        <v>0</v>
      </c>
      <c r="DX1749" s="366">
        <v>0</v>
      </c>
      <c r="DY1749" s="366">
        <v>0</v>
      </c>
      <c r="DZ1749" s="366">
        <v>0</v>
      </c>
      <c r="EA1749" s="366">
        <v>0</v>
      </c>
      <c r="EB1749" s="366">
        <v>0</v>
      </c>
      <c r="EC1749" s="366">
        <v>0</v>
      </c>
      <c r="ED1749" s="366">
        <v>0</v>
      </c>
      <c r="EE1749" s="366">
        <v>0</v>
      </c>
      <c r="EF1749" s="366">
        <v>0</v>
      </c>
      <c r="EG1749" s="366">
        <v>0</v>
      </c>
      <c r="EH1749" s="366">
        <v>0</v>
      </c>
      <c r="EI1749" s="411">
        <f t="shared" si="538"/>
        <v>0</v>
      </c>
      <c r="EK1749" s="411">
        <f t="shared" si="539"/>
        <v>1</v>
      </c>
      <c r="EL1749" s="7">
        <f t="shared" si="540"/>
        <v>-1</v>
      </c>
    </row>
    <row r="1750" spans="1:142">
      <c r="A1750" s="365" t="str">
        <f t="shared" si="525"/>
        <v xml:space="preserve"> 359</v>
      </c>
      <c r="B1750" s="366" t="s">
        <v>1012</v>
      </c>
      <c r="C1750" s="366" t="s">
        <v>1177</v>
      </c>
      <c r="D1750" s="366">
        <v>0</v>
      </c>
      <c r="E1750" s="366">
        <v>0</v>
      </c>
      <c r="F1750" s="366">
        <v>0</v>
      </c>
      <c r="G1750" s="366">
        <v>0</v>
      </c>
      <c r="H1750" s="366">
        <v>0</v>
      </c>
      <c r="I1750" s="366">
        <v>0</v>
      </c>
      <c r="J1750" s="366">
        <v>0</v>
      </c>
      <c r="K1750" s="366">
        <v>0</v>
      </c>
      <c r="L1750" s="366">
        <v>0</v>
      </c>
      <c r="M1750" s="366">
        <v>1</v>
      </c>
      <c r="N1750" s="366">
        <v>0</v>
      </c>
      <c r="O1750" s="366">
        <v>0</v>
      </c>
      <c r="P1750" s="411">
        <f t="shared" si="526"/>
        <v>1</v>
      </c>
      <c r="Q1750" s="411">
        <f t="shared" si="541"/>
        <v>0</v>
      </c>
      <c r="R1750" s="411">
        <f t="shared" si="542"/>
        <v>0</v>
      </c>
      <c r="S1750" s="411">
        <f t="shared" si="543"/>
        <v>1</v>
      </c>
      <c r="T1750" s="366">
        <v>0</v>
      </c>
      <c r="U1750" s="366">
        <v>0</v>
      </c>
      <c r="V1750" s="366">
        <v>0</v>
      </c>
      <c r="W1750" s="366">
        <v>0</v>
      </c>
      <c r="X1750" s="366">
        <v>0</v>
      </c>
      <c r="Y1750" s="366">
        <v>0</v>
      </c>
      <c r="Z1750" s="366">
        <v>0</v>
      </c>
      <c r="AA1750" s="366">
        <v>0</v>
      </c>
      <c r="AB1750" s="366">
        <v>0</v>
      </c>
      <c r="AC1750" s="366">
        <v>0</v>
      </c>
      <c r="AD1750" s="366">
        <v>0</v>
      </c>
      <c r="AE1750" s="366">
        <v>0</v>
      </c>
      <c r="AF1750" s="411">
        <f t="shared" si="527"/>
        <v>0</v>
      </c>
      <c r="AG1750" s="366">
        <v>0</v>
      </c>
      <c r="AH1750" s="366">
        <v>0</v>
      </c>
      <c r="AI1750" s="366">
        <v>0</v>
      </c>
      <c r="AJ1750" s="366">
        <v>0</v>
      </c>
      <c r="AK1750" s="366">
        <v>0</v>
      </c>
      <c r="AL1750" s="366">
        <v>0</v>
      </c>
      <c r="AM1750" s="366">
        <v>0</v>
      </c>
      <c r="AN1750" s="366">
        <v>0</v>
      </c>
      <c r="AO1750" s="366">
        <v>0</v>
      </c>
      <c r="AP1750" s="366">
        <v>0</v>
      </c>
      <c r="AQ1750" s="366">
        <v>0</v>
      </c>
      <c r="AR1750" s="366">
        <v>0</v>
      </c>
      <c r="AS1750" s="411">
        <f t="shared" si="528"/>
        <v>0</v>
      </c>
      <c r="AT1750" s="411">
        <f t="shared" si="529"/>
        <v>0</v>
      </c>
      <c r="AU1750" s="411">
        <f t="shared" si="530"/>
        <v>0</v>
      </c>
      <c r="AV1750" s="411">
        <f t="shared" si="531"/>
        <v>0</v>
      </c>
      <c r="AW1750" s="366">
        <v>0</v>
      </c>
      <c r="AX1750" s="366">
        <v>0</v>
      </c>
      <c r="AY1750" s="366">
        <v>0</v>
      </c>
      <c r="AZ1750" s="366">
        <v>0</v>
      </c>
      <c r="BA1750" s="366">
        <v>0</v>
      </c>
      <c r="BB1750" s="366">
        <v>0</v>
      </c>
      <c r="BC1750" s="366">
        <v>0</v>
      </c>
      <c r="BD1750" s="366">
        <v>0</v>
      </c>
      <c r="BE1750" s="366">
        <v>0</v>
      </c>
      <c r="BF1750" s="366">
        <v>0</v>
      </c>
      <c r="BG1750" s="366">
        <v>0</v>
      </c>
      <c r="BH1750" s="366">
        <v>0</v>
      </c>
      <c r="BI1750" s="411">
        <f t="shared" si="532"/>
        <v>0</v>
      </c>
      <c r="BJ1750" s="366">
        <v>0</v>
      </c>
      <c r="BK1750" s="366">
        <v>0</v>
      </c>
      <c r="BL1750" s="366">
        <v>0</v>
      </c>
      <c r="BM1750" s="366">
        <v>0</v>
      </c>
      <c r="BN1750" s="366">
        <v>0</v>
      </c>
      <c r="BO1750" s="366">
        <v>0</v>
      </c>
      <c r="BP1750" s="366">
        <v>0</v>
      </c>
      <c r="BQ1750" s="366">
        <v>0</v>
      </c>
      <c r="BR1750" s="366">
        <v>0</v>
      </c>
      <c r="BS1750" s="366">
        <v>0</v>
      </c>
      <c r="BT1750" s="366">
        <v>0</v>
      </c>
      <c r="BU1750" s="366">
        <v>0</v>
      </c>
      <c r="BV1750" s="411">
        <f t="shared" si="533"/>
        <v>0</v>
      </c>
      <c r="BW1750" s="366">
        <v>0</v>
      </c>
      <c r="BX1750" s="366">
        <v>0</v>
      </c>
      <c r="BY1750" s="366">
        <v>0</v>
      </c>
      <c r="BZ1750" s="366">
        <v>0</v>
      </c>
      <c r="CA1750" s="366">
        <v>0</v>
      </c>
      <c r="CB1750" s="366">
        <v>0</v>
      </c>
      <c r="CC1750" s="366">
        <v>0</v>
      </c>
      <c r="CD1750" s="366">
        <v>0</v>
      </c>
      <c r="CE1750" s="366">
        <v>0</v>
      </c>
      <c r="CF1750" s="366">
        <v>0</v>
      </c>
      <c r="CG1750" s="366">
        <v>0</v>
      </c>
      <c r="CH1750" s="366">
        <v>0</v>
      </c>
      <c r="CI1750" s="411">
        <f t="shared" si="534"/>
        <v>0</v>
      </c>
      <c r="CJ1750" s="366">
        <v>0</v>
      </c>
      <c r="CK1750" s="366">
        <v>0</v>
      </c>
      <c r="CL1750" s="366">
        <v>0</v>
      </c>
      <c r="CM1750" s="366">
        <v>0</v>
      </c>
      <c r="CN1750" s="366">
        <v>0</v>
      </c>
      <c r="CO1750" s="366">
        <v>0</v>
      </c>
      <c r="CP1750" s="366">
        <v>0</v>
      </c>
      <c r="CQ1750" s="366">
        <v>0</v>
      </c>
      <c r="CR1750" s="366">
        <v>0</v>
      </c>
      <c r="CS1750" s="366">
        <v>0</v>
      </c>
      <c r="CT1750" s="366">
        <v>0</v>
      </c>
      <c r="CU1750" s="366">
        <v>0</v>
      </c>
      <c r="CV1750" s="411">
        <f t="shared" si="535"/>
        <v>0</v>
      </c>
      <c r="CW1750" s="366">
        <v>0</v>
      </c>
      <c r="CX1750" s="366">
        <v>0</v>
      </c>
      <c r="CY1750" s="366">
        <v>0</v>
      </c>
      <c r="CZ1750" s="366">
        <v>0</v>
      </c>
      <c r="DA1750" s="366">
        <v>0</v>
      </c>
      <c r="DB1750" s="366">
        <v>0</v>
      </c>
      <c r="DC1750" s="366">
        <v>0</v>
      </c>
      <c r="DD1750" s="366">
        <v>0</v>
      </c>
      <c r="DE1750" s="366">
        <v>0</v>
      </c>
      <c r="DF1750" s="366">
        <v>0</v>
      </c>
      <c r="DG1750" s="366">
        <v>0</v>
      </c>
      <c r="DH1750" s="366">
        <v>0</v>
      </c>
      <c r="DI1750" s="411">
        <f t="shared" si="536"/>
        <v>0</v>
      </c>
      <c r="DJ1750" s="366">
        <v>0</v>
      </c>
      <c r="DK1750" s="366">
        <v>0</v>
      </c>
      <c r="DL1750" s="366">
        <v>0</v>
      </c>
      <c r="DM1750" s="366">
        <v>0</v>
      </c>
      <c r="DN1750" s="366">
        <v>0</v>
      </c>
      <c r="DO1750" s="366">
        <v>0</v>
      </c>
      <c r="DP1750" s="366">
        <v>0</v>
      </c>
      <c r="DQ1750" s="366">
        <v>0</v>
      </c>
      <c r="DR1750" s="366">
        <v>0</v>
      </c>
      <c r="DS1750" s="366">
        <v>0</v>
      </c>
      <c r="DT1750" s="366">
        <v>0</v>
      </c>
      <c r="DU1750" s="366">
        <v>0</v>
      </c>
      <c r="DV1750" s="411">
        <f t="shared" si="537"/>
        <v>0</v>
      </c>
      <c r="DW1750" s="366">
        <v>0</v>
      </c>
      <c r="DX1750" s="366">
        <v>0</v>
      </c>
      <c r="DY1750" s="366">
        <v>0</v>
      </c>
      <c r="DZ1750" s="366">
        <v>0</v>
      </c>
      <c r="EA1750" s="366">
        <v>0</v>
      </c>
      <c r="EB1750" s="366">
        <v>0</v>
      </c>
      <c r="EC1750" s="366">
        <v>0</v>
      </c>
      <c r="ED1750" s="366">
        <v>0</v>
      </c>
      <c r="EE1750" s="366">
        <v>0</v>
      </c>
      <c r="EF1750" s="366">
        <v>0</v>
      </c>
      <c r="EG1750" s="366">
        <v>0</v>
      </c>
      <c r="EH1750" s="366">
        <v>0</v>
      </c>
      <c r="EI1750" s="411">
        <f t="shared" si="538"/>
        <v>0</v>
      </c>
      <c r="EK1750" s="411">
        <f t="shared" si="539"/>
        <v>1</v>
      </c>
      <c r="EL1750" s="7">
        <f t="shared" si="540"/>
        <v>-1</v>
      </c>
    </row>
    <row r="1751" spans="1:142">
      <c r="A1751" s="365" t="str">
        <f t="shared" si="525"/>
        <v xml:space="preserve"> 359</v>
      </c>
      <c r="B1751" s="366" t="s">
        <v>1012</v>
      </c>
      <c r="C1751" s="366" t="s">
        <v>1243</v>
      </c>
      <c r="D1751" s="366">
        <v>0</v>
      </c>
      <c r="E1751" s="366">
        <v>0</v>
      </c>
      <c r="F1751" s="366">
        <v>0</v>
      </c>
      <c r="G1751" s="366">
        <v>0</v>
      </c>
      <c r="H1751" s="366">
        <v>0</v>
      </c>
      <c r="I1751" s="366">
        <v>0</v>
      </c>
      <c r="J1751" s="366">
        <v>0</v>
      </c>
      <c r="K1751" s="366">
        <v>0</v>
      </c>
      <c r="L1751" s="366">
        <v>0</v>
      </c>
      <c r="M1751" s="366">
        <v>1</v>
      </c>
      <c r="N1751" s="366">
        <v>0</v>
      </c>
      <c r="O1751" s="366">
        <v>0</v>
      </c>
      <c r="P1751" s="411">
        <f t="shared" si="526"/>
        <v>1</v>
      </c>
      <c r="Q1751" s="411">
        <f t="shared" si="541"/>
        <v>0</v>
      </c>
      <c r="R1751" s="411">
        <f t="shared" si="542"/>
        <v>0</v>
      </c>
      <c r="S1751" s="411">
        <f t="shared" si="543"/>
        <v>1</v>
      </c>
      <c r="T1751" s="366">
        <v>0</v>
      </c>
      <c r="U1751" s="366">
        <v>0</v>
      </c>
      <c r="V1751" s="366">
        <v>0</v>
      </c>
      <c r="W1751" s="366">
        <v>0</v>
      </c>
      <c r="X1751" s="366">
        <v>0</v>
      </c>
      <c r="Y1751" s="366">
        <v>0</v>
      </c>
      <c r="Z1751" s="366">
        <v>0</v>
      </c>
      <c r="AA1751" s="366">
        <v>0</v>
      </c>
      <c r="AB1751" s="366">
        <v>0</v>
      </c>
      <c r="AC1751" s="366">
        <v>0</v>
      </c>
      <c r="AD1751" s="366">
        <v>0</v>
      </c>
      <c r="AE1751" s="366">
        <v>0</v>
      </c>
      <c r="AF1751" s="411">
        <f t="shared" si="527"/>
        <v>0</v>
      </c>
      <c r="AG1751" s="366">
        <v>0</v>
      </c>
      <c r="AH1751" s="366">
        <v>0</v>
      </c>
      <c r="AI1751" s="366">
        <v>0</v>
      </c>
      <c r="AJ1751" s="366">
        <v>0</v>
      </c>
      <c r="AK1751" s="366">
        <v>0</v>
      </c>
      <c r="AL1751" s="366">
        <v>0</v>
      </c>
      <c r="AM1751" s="366">
        <v>0</v>
      </c>
      <c r="AN1751" s="366">
        <v>0</v>
      </c>
      <c r="AO1751" s="366">
        <v>0</v>
      </c>
      <c r="AP1751" s="366">
        <v>0</v>
      </c>
      <c r="AQ1751" s="366">
        <v>0</v>
      </c>
      <c r="AR1751" s="366">
        <v>0</v>
      </c>
      <c r="AS1751" s="411">
        <f t="shared" si="528"/>
        <v>0</v>
      </c>
      <c r="AT1751" s="411">
        <f t="shared" si="529"/>
        <v>0</v>
      </c>
      <c r="AU1751" s="411">
        <f t="shared" si="530"/>
        <v>0</v>
      </c>
      <c r="AV1751" s="411">
        <f t="shared" si="531"/>
        <v>0</v>
      </c>
      <c r="AW1751" s="366">
        <v>0</v>
      </c>
      <c r="AX1751" s="366">
        <v>0</v>
      </c>
      <c r="AY1751" s="366">
        <v>0</v>
      </c>
      <c r="AZ1751" s="366">
        <v>0</v>
      </c>
      <c r="BA1751" s="366">
        <v>0</v>
      </c>
      <c r="BB1751" s="366">
        <v>0</v>
      </c>
      <c r="BC1751" s="366">
        <v>0</v>
      </c>
      <c r="BD1751" s="366">
        <v>0</v>
      </c>
      <c r="BE1751" s="366">
        <v>0</v>
      </c>
      <c r="BF1751" s="366">
        <v>0</v>
      </c>
      <c r="BG1751" s="366">
        <v>0</v>
      </c>
      <c r="BH1751" s="366">
        <v>0</v>
      </c>
      <c r="BI1751" s="411">
        <f t="shared" si="532"/>
        <v>0</v>
      </c>
      <c r="BJ1751" s="366">
        <v>0</v>
      </c>
      <c r="BK1751" s="366">
        <v>0</v>
      </c>
      <c r="BL1751" s="366">
        <v>0</v>
      </c>
      <c r="BM1751" s="366">
        <v>0</v>
      </c>
      <c r="BN1751" s="366">
        <v>0</v>
      </c>
      <c r="BO1751" s="366">
        <v>0</v>
      </c>
      <c r="BP1751" s="366">
        <v>0</v>
      </c>
      <c r="BQ1751" s="366">
        <v>0</v>
      </c>
      <c r="BR1751" s="366">
        <v>0</v>
      </c>
      <c r="BS1751" s="366">
        <v>0</v>
      </c>
      <c r="BT1751" s="366">
        <v>0</v>
      </c>
      <c r="BU1751" s="366">
        <v>0</v>
      </c>
      <c r="BV1751" s="411">
        <f t="shared" si="533"/>
        <v>0</v>
      </c>
      <c r="BW1751" s="366">
        <v>0</v>
      </c>
      <c r="BX1751" s="366">
        <v>0</v>
      </c>
      <c r="BY1751" s="366">
        <v>0</v>
      </c>
      <c r="BZ1751" s="366">
        <v>0</v>
      </c>
      <c r="CA1751" s="366">
        <v>0</v>
      </c>
      <c r="CB1751" s="366">
        <v>0</v>
      </c>
      <c r="CC1751" s="366">
        <v>0</v>
      </c>
      <c r="CD1751" s="366">
        <v>0</v>
      </c>
      <c r="CE1751" s="366">
        <v>0</v>
      </c>
      <c r="CF1751" s="366">
        <v>0</v>
      </c>
      <c r="CG1751" s="366">
        <v>0</v>
      </c>
      <c r="CH1751" s="366">
        <v>0</v>
      </c>
      <c r="CI1751" s="411">
        <f t="shared" si="534"/>
        <v>0</v>
      </c>
      <c r="CJ1751" s="366">
        <v>0</v>
      </c>
      <c r="CK1751" s="366">
        <v>0</v>
      </c>
      <c r="CL1751" s="366">
        <v>0</v>
      </c>
      <c r="CM1751" s="366">
        <v>0</v>
      </c>
      <c r="CN1751" s="366">
        <v>0</v>
      </c>
      <c r="CO1751" s="366">
        <v>0</v>
      </c>
      <c r="CP1751" s="366">
        <v>0</v>
      </c>
      <c r="CQ1751" s="366">
        <v>0</v>
      </c>
      <c r="CR1751" s="366">
        <v>0</v>
      </c>
      <c r="CS1751" s="366">
        <v>0</v>
      </c>
      <c r="CT1751" s="366">
        <v>0</v>
      </c>
      <c r="CU1751" s="366">
        <v>0</v>
      </c>
      <c r="CV1751" s="411">
        <f t="shared" si="535"/>
        <v>0</v>
      </c>
      <c r="CW1751" s="366">
        <v>0</v>
      </c>
      <c r="CX1751" s="366">
        <v>0</v>
      </c>
      <c r="CY1751" s="366">
        <v>0</v>
      </c>
      <c r="CZ1751" s="366">
        <v>0</v>
      </c>
      <c r="DA1751" s="366">
        <v>0</v>
      </c>
      <c r="DB1751" s="366">
        <v>0</v>
      </c>
      <c r="DC1751" s="366">
        <v>0</v>
      </c>
      <c r="DD1751" s="366">
        <v>0</v>
      </c>
      <c r="DE1751" s="366">
        <v>0</v>
      </c>
      <c r="DF1751" s="366">
        <v>0</v>
      </c>
      <c r="DG1751" s="366">
        <v>0</v>
      </c>
      <c r="DH1751" s="366">
        <v>0</v>
      </c>
      <c r="DI1751" s="411">
        <f t="shared" si="536"/>
        <v>0</v>
      </c>
      <c r="DJ1751" s="366">
        <v>0</v>
      </c>
      <c r="DK1751" s="366">
        <v>0</v>
      </c>
      <c r="DL1751" s="366">
        <v>0</v>
      </c>
      <c r="DM1751" s="366">
        <v>0</v>
      </c>
      <c r="DN1751" s="366">
        <v>0</v>
      </c>
      <c r="DO1751" s="366">
        <v>0</v>
      </c>
      <c r="DP1751" s="366">
        <v>0</v>
      </c>
      <c r="DQ1751" s="366">
        <v>0</v>
      </c>
      <c r="DR1751" s="366">
        <v>0</v>
      </c>
      <c r="DS1751" s="366">
        <v>0</v>
      </c>
      <c r="DT1751" s="366">
        <v>0</v>
      </c>
      <c r="DU1751" s="366">
        <v>0</v>
      </c>
      <c r="DV1751" s="411">
        <f t="shared" si="537"/>
        <v>0</v>
      </c>
      <c r="DW1751" s="366">
        <v>0</v>
      </c>
      <c r="DX1751" s="366">
        <v>0</v>
      </c>
      <c r="DY1751" s="366">
        <v>0</v>
      </c>
      <c r="DZ1751" s="366">
        <v>0</v>
      </c>
      <c r="EA1751" s="366">
        <v>0</v>
      </c>
      <c r="EB1751" s="366">
        <v>0</v>
      </c>
      <c r="EC1751" s="366">
        <v>0</v>
      </c>
      <c r="ED1751" s="366">
        <v>0</v>
      </c>
      <c r="EE1751" s="366">
        <v>0</v>
      </c>
      <c r="EF1751" s="366">
        <v>0</v>
      </c>
      <c r="EG1751" s="366">
        <v>0</v>
      </c>
      <c r="EH1751" s="366">
        <v>0</v>
      </c>
      <c r="EI1751" s="411">
        <f t="shared" si="538"/>
        <v>0</v>
      </c>
      <c r="EK1751" s="411">
        <f t="shared" si="539"/>
        <v>1</v>
      </c>
      <c r="EL1751" s="7">
        <f t="shared" si="540"/>
        <v>-1</v>
      </c>
    </row>
    <row r="1752" spans="1:142">
      <c r="A1752" s="365" t="str">
        <f t="shared" si="525"/>
        <v xml:space="preserve"> 359</v>
      </c>
      <c r="B1752" s="366" t="s">
        <v>1012</v>
      </c>
      <c r="C1752" s="366" t="s">
        <v>1178</v>
      </c>
      <c r="D1752" s="366">
        <v>2</v>
      </c>
      <c r="E1752" s="366">
        <v>2</v>
      </c>
      <c r="F1752" s="366">
        <v>1</v>
      </c>
      <c r="G1752" s="366">
        <v>0</v>
      </c>
      <c r="H1752" s="366">
        <v>6</v>
      </c>
      <c r="I1752" s="366">
        <v>2</v>
      </c>
      <c r="J1752" s="366">
        <v>4</v>
      </c>
      <c r="K1752" s="366">
        <v>3</v>
      </c>
      <c r="L1752" s="366">
        <v>0</v>
      </c>
      <c r="M1752" s="366">
        <v>2</v>
      </c>
      <c r="N1752" s="366">
        <v>0</v>
      </c>
      <c r="O1752" s="366">
        <v>0</v>
      </c>
      <c r="P1752" s="411">
        <f t="shared" si="526"/>
        <v>22</v>
      </c>
      <c r="Q1752" s="411">
        <f t="shared" si="541"/>
        <v>16.870967741935484</v>
      </c>
      <c r="R1752" s="411">
        <f t="shared" si="542"/>
        <v>3.129032258064516</v>
      </c>
      <c r="S1752" s="411">
        <f t="shared" si="543"/>
        <v>2</v>
      </c>
      <c r="T1752" s="366">
        <v>0</v>
      </c>
      <c r="U1752" s="366">
        <v>0</v>
      </c>
      <c r="V1752" s="366">
        <v>0</v>
      </c>
      <c r="W1752" s="366">
        <v>0</v>
      </c>
      <c r="X1752" s="366">
        <v>0</v>
      </c>
      <c r="Y1752" s="366">
        <v>0</v>
      </c>
      <c r="Z1752" s="366">
        <v>0</v>
      </c>
      <c r="AA1752" s="366">
        <v>0</v>
      </c>
      <c r="AB1752" s="366">
        <v>0</v>
      </c>
      <c r="AC1752" s="366">
        <v>0</v>
      </c>
      <c r="AD1752" s="366">
        <v>0</v>
      </c>
      <c r="AE1752" s="366">
        <v>0</v>
      </c>
      <c r="AF1752" s="411">
        <f t="shared" si="527"/>
        <v>0</v>
      </c>
      <c r="AG1752" s="366">
        <v>0</v>
      </c>
      <c r="AH1752" s="366">
        <v>0</v>
      </c>
      <c r="AI1752" s="366">
        <v>0</v>
      </c>
      <c r="AJ1752" s="366">
        <v>0</v>
      </c>
      <c r="AK1752" s="366">
        <v>0</v>
      </c>
      <c r="AL1752" s="366">
        <v>0</v>
      </c>
      <c r="AM1752" s="366">
        <v>0</v>
      </c>
      <c r="AN1752" s="366">
        <v>0</v>
      </c>
      <c r="AO1752" s="366">
        <v>0</v>
      </c>
      <c r="AP1752" s="366">
        <v>0</v>
      </c>
      <c r="AQ1752" s="366">
        <v>0</v>
      </c>
      <c r="AR1752" s="366">
        <v>0</v>
      </c>
      <c r="AS1752" s="411">
        <f t="shared" si="528"/>
        <v>0</v>
      </c>
      <c r="AT1752" s="411">
        <f t="shared" si="529"/>
        <v>0</v>
      </c>
      <c r="AU1752" s="411">
        <f t="shared" si="530"/>
        <v>0</v>
      </c>
      <c r="AV1752" s="411">
        <f t="shared" si="531"/>
        <v>0</v>
      </c>
      <c r="AW1752" s="366">
        <v>0</v>
      </c>
      <c r="AX1752" s="366">
        <v>0</v>
      </c>
      <c r="AY1752" s="366">
        <v>0</v>
      </c>
      <c r="AZ1752" s="366">
        <v>0</v>
      </c>
      <c r="BA1752" s="366">
        <v>0</v>
      </c>
      <c r="BB1752" s="366">
        <v>0</v>
      </c>
      <c r="BC1752" s="366">
        <v>0</v>
      </c>
      <c r="BD1752" s="366">
        <v>0</v>
      </c>
      <c r="BE1752" s="366">
        <v>0</v>
      </c>
      <c r="BF1752" s="366">
        <v>0</v>
      </c>
      <c r="BG1752" s="366">
        <v>0</v>
      </c>
      <c r="BH1752" s="366">
        <v>0</v>
      </c>
      <c r="BI1752" s="411">
        <f t="shared" si="532"/>
        <v>0</v>
      </c>
      <c r="BJ1752" s="366">
        <v>0</v>
      </c>
      <c r="BK1752" s="366">
        <v>0</v>
      </c>
      <c r="BL1752" s="366">
        <v>0</v>
      </c>
      <c r="BM1752" s="366">
        <v>0</v>
      </c>
      <c r="BN1752" s="366">
        <v>0</v>
      </c>
      <c r="BO1752" s="366">
        <v>0</v>
      </c>
      <c r="BP1752" s="366">
        <v>0</v>
      </c>
      <c r="BQ1752" s="366">
        <v>0</v>
      </c>
      <c r="BR1752" s="366">
        <v>0</v>
      </c>
      <c r="BS1752" s="366">
        <v>0</v>
      </c>
      <c r="BT1752" s="366">
        <v>0</v>
      </c>
      <c r="BU1752" s="366">
        <v>0</v>
      </c>
      <c r="BV1752" s="411">
        <f t="shared" si="533"/>
        <v>0</v>
      </c>
      <c r="BW1752" s="366">
        <v>0</v>
      </c>
      <c r="BX1752" s="366">
        <v>0</v>
      </c>
      <c r="BY1752" s="366">
        <v>0</v>
      </c>
      <c r="BZ1752" s="366">
        <v>0</v>
      </c>
      <c r="CA1752" s="366">
        <v>0</v>
      </c>
      <c r="CB1752" s="366">
        <v>0</v>
      </c>
      <c r="CC1752" s="366">
        <v>0</v>
      </c>
      <c r="CD1752" s="366">
        <v>0</v>
      </c>
      <c r="CE1752" s="366">
        <v>0</v>
      </c>
      <c r="CF1752" s="366">
        <v>0</v>
      </c>
      <c r="CG1752" s="366">
        <v>0</v>
      </c>
      <c r="CH1752" s="366">
        <v>0</v>
      </c>
      <c r="CI1752" s="411">
        <f t="shared" si="534"/>
        <v>0</v>
      </c>
      <c r="CJ1752" s="366">
        <v>0</v>
      </c>
      <c r="CK1752" s="366">
        <v>0</v>
      </c>
      <c r="CL1752" s="366">
        <v>0</v>
      </c>
      <c r="CM1752" s="366">
        <v>0</v>
      </c>
      <c r="CN1752" s="366">
        <v>0</v>
      </c>
      <c r="CO1752" s="366">
        <v>0</v>
      </c>
      <c r="CP1752" s="366">
        <v>0</v>
      </c>
      <c r="CQ1752" s="366">
        <v>0</v>
      </c>
      <c r="CR1752" s="366">
        <v>0</v>
      </c>
      <c r="CS1752" s="366">
        <v>0</v>
      </c>
      <c r="CT1752" s="366">
        <v>0</v>
      </c>
      <c r="CU1752" s="366">
        <v>0</v>
      </c>
      <c r="CV1752" s="411">
        <f t="shared" si="535"/>
        <v>0</v>
      </c>
      <c r="CW1752" s="366">
        <v>0</v>
      </c>
      <c r="CX1752" s="366">
        <v>0</v>
      </c>
      <c r="CY1752" s="366">
        <v>0</v>
      </c>
      <c r="CZ1752" s="366">
        <v>0</v>
      </c>
      <c r="DA1752" s="366">
        <v>0</v>
      </c>
      <c r="DB1752" s="366">
        <v>0</v>
      </c>
      <c r="DC1752" s="366">
        <v>0</v>
      </c>
      <c r="DD1752" s="366">
        <v>0</v>
      </c>
      <c r="DE1752" s="366">
        <v>0</v>
      </c>
      <c r="DF1752" s="366">
        <v>0</v>
      </c>
      <c r="DG1752" s="366">
        <v>0</v>
      </c>
      <c r="DH1752" s="366">
        <v>0</v>
      </c>
      <c r="DI1752" s="411">
        <f t="shared" si="536"/>
        <v>0</v>
      </c>
      <c r="DJ1752" s="366">
        <v>0</v>
      </c>
      <c r="DK1752" s="366">
        <v>0</v>
      </c>
      <c r="DL1752" s="366">
        <v>0</v>
      </c>
      <c r="DM1752" s="366">
        <v>0</v>
      </c>
      <c r="DN1752" s="366">
        <v>0</v>
      </c>
      <c r="DO1752" s="366">
        <v>0</v>
      </c>
      <c r="DP1752" s="366">
        <v>0</v>
      </c>
      <c r="DQ1752" s="366">
        <v>0</v>
      </c>
      <c r="DR1752" s="366">
        <v>0</v>
      </c>
      <c r="DS1752" s="366">
        <v>0</v>
      </c>
      <c r="DT1752" s="366">
        <v>0</v>
      </c>
      <c r="DU1752" s="366">
        <v>0</v>
      </c>
      <c r="DV1752" s="411">
        <f t="shared" si="537"/>
        <v>0</v>
      </c>
      <c r="DW1752" s="366">
        <v>0</v>
      </c>
      <c r="DX1752" s="366">
        <v>0</v>
      </c>
      <c r="DY1752" s="366">
        <v>0</v>
      </c>
      <c r="DZ1752" s="366">
        <v>0</v>
      </c>
      <c r="EA1752" s="366">
        <v>0</v>
      </c>
      <c r="EB1752" s="366">
        <v>0</v>
      </c>
      <c r="EC1752" s="366">
        <v>0</v>
      </c>
      <c r="ED1752" s="366">
        <v>0</v>
      </c>
      <c r="EE1752" s="366">
        <v>0</v>
      </c>
      <c r="EF1752" s="366">
        <v>0</v>
      </c>
      <c r="EG1752" s="366">
        <v>0</v>
      </c>
      <c r="EH1752" s="366">
        <v>0</v>
      </c>
      <c r="EI1752" s="411">
        <f t="shared" si="538"/>
        <v>0</v>
      </c>
      <c r="EK1752" s="411">
        <f t="shared" si="539"/>
        <v>22</v>
      </c>
      <c r="EL1752" s="7">
        <f t="shared" si="540"/>
        <v>-22</v>
      </c>
    </row>
    <row r="1753" spans="1:142">
      <c r="A1753" s="365" t="str">
        <f t="shared" si="525"/>
        <v xml:space="preserve"> 359</v>
      </c>
      <c r="B1753" s="366" t="s">
        <v>1012</v>
      </c>
      <c r="C1753" s="366" t="s">
        <v>1244</v>
      </c>
      <c r="D1753" s="366">
        <v>1</v>
      </c>
      <c r="E1753" s="366">
        <v>1</v>
      </c>
      <c r="F1753" s="366">
        <v>1</v>
      </c>
      <c r="G1753" s="366">
        <v>2</v>
      </c>
      <c r="H1753" s="366">
        <v>1</v>
      </c>
      <c r="I1753" s="366">
        <v>2</v>
      </c>
      <c r="J1753" s="366">
        <v>4</v>
      </c>
      <c r="K1753" s="366">
        <v>3</v>
      </c>
      <c r="L1753" s="366">
        <v>2</v>
      </c>
      <c r="M1753" s="366">
        <v>3</v>
      </c>
      <c r="N1753" s="366">
        <v>1</v>
      </c>
      <c r="O1753" s="366">
        <v>1</v>
      </c>
      <c r="P1753" s="411">
        <f t="shared" si="526"/>
        <v>22</v>
      </c>
      <c r="Q1753" s="411">
        <f t="shared" si="541"/>
        <v>11.870967741935484</v>
      </c>
      <c r="R1753" s="411">
        <f t="shared" si="542"/>
        <v>4.5773081201334813</v>
      </c>
      <c r="S1753" s="411">
        <f t="shared" si="543"/>
        <v>5.5517241379310347</v>
      </c>
      <c r="T1753" s="366">
        <v>0</v>
      </c>
      <c r="U1753" s="366">
        <v>0</v>
      </c>
      <c r="V1753" s="366">
        <v>0</v>
      </c>
      <c r="W1753" s="366">
        <v>0</v>
      </c>
      <c r="X1753" s="366">
        <v>0</v>
      </c>
      <c r="Y1753" s="366">
        <v>0</v>
      </c>
      <c r="Z1753" s="366">
        <v>0</v>
      </c>
      <c r="AA1753" s="366">
        <v>0</v>
      </c>
      <c r="AB1753" s="366">
        <v>0</v>
      </c>
      <c r="AC1753" s="366">
        <v>0</v>
      </c>
      <c r="AD1753" s="366">
        <v>0</v>
      </c>
      <c r="AE1753" s="366">
        <v>0</v>
      </c>
      <c r="AF1753" s="411">
        <f t="shared" si="527"/>
        <v>0</v>
      </c>
      <c r="AG1753" s="366">
        <v>0</v>
      </c>
      <c r="AH1753" s="366">
        <v>0</v>
      </c>
      <c r="AI1753" s="366">
        <v>0</v>
      </c>
      <c r="AJ1753" s="366">
        <v>0</v>
      </c>
      <c r="AK1753" s="366">
        <v>0</v>
      </c>
      <c r="AL1753" s="366">
        <v>0</v>
      </c>
      <c r="AM1753" s="366">
        <v>0</v>
      </c>
      <c r="AN1753" s="366">
        <v>0</v>
      </c>
      <c r="AO1753" s="366">
        <v>0</v>
      </c>
      <c r="AP1753" s="366">
        <v>0</v>
      </c>
      <c r="AQ1753" s="366">
        <v>0</v>
      </c>
      <c r="AR1753" s="366">
        <v>0</v>
      </c>
      <c r="AS1753" s="411">
        <f t="shared" si="528"/>
        <v>0</v>
      </c>
      <c r="AT1753" s="411">
        <f t="shared" si="529"/>
        <v>0</v>
      </c>
      <c r="AU1753" s="411">
        <f t="shared" si="530"/>
        <v>0</v>
      </c>
      <c r="AV1753" s="411">
        <f t="shared" si="531"/>
        <v>0</v>
      </c>
      <c r="AW1753" s="366">
        <v>0</v>
      </c>
      <c r="AX1753" s="366">
        <v>0</v>
      </c>
      <c r="AY1753" s="366">
        <v>0</v>
      </c>
      <c r="AZ1753" s="366">
        <v>0</v>
      </c>
      <c r="BA1753" s="366">
        <v>0</v>
      </c>
      <c r="BB1753" s="366">
        <v>0</v>
      </c>
      <c r="BC1753" s="366">
        <v>0</v>
      </c>
      <c r="BD1753" s="366">
        <v>0</v>
      </c>
      <c r="BE1753" s="366">
        <v>0</v>
      </c>
      <c r="BF1753" s="366">
        <v>0</v>
      </c>
      <c r="BG1753" s="366">
        <v>0</v>
      </c>
      <c r="BH1753" s="366">
        <v>0</v>
      </c>
      <c r="BI1753" s="411">
        <f t="shared" si="532"/>
        <v>0</v>
      </c>
      <c r="BJ1753" s="366">
        <v>0</v>
      </c>
      <c r="BK1753" s="366">
        <v>0</v>
      </c>
      <c r="BL1753" s="366">
        <v>0</v>
      </c>
      <c r="BM1753" s="366">
        <v>0</v>
      </c>
      <c r="BN1753" s="366">
        <v>0</v>
      </c>
      <c r="BO1753" s="366">
        <v>0</v>
      </c>
      <c r="BP1753" s="366">
        <v>0</v>
      </c>
      <c r="BQ1753" s="366">
        <v>0</v>
      </c>
      <c r="BR1753" s="366">
        <v>0</v>
      </c>
      <c r="BS1753" s="366">
        <v>0</v>
      </c>
      <c r="BT1753" s="366">
        <v>0</v>
      </c>
      <c r="BU1753" s="366">
        <v>0</v>
      </c>
      <c r="BV1753" s="411">
        <f t="shared" si="533"/>
        <v>0</v>
      </c>
      <c r="BW1753" s="366">
        <v>0</v>
      </c>
      <c r="BX1753" s="366">
        <v>0</v>
      </c>
      <c r="BY1753" s="366">
        <v>0</v>
      </c>
      <c r="BZ1753" s="366">
        <v>0</v>
      </c>
      <c r="CA1753" s="366">
        <v>0</v>
      </c>
      <c r="CB1753" s="366">
        <v>0</v>
      </c>
      <c r="CC1753" s="366">
        <v>0</v>
      </c>
      <c r="CD1753" s="366">
        <v>0</v>
      </c>
      <c r="CE1753" s="366">
        <v>0</v>
      </c>
      <c r="CF1753" s="366">
        <v>0</v>
      </c>
      <c r="CG1753" s="366">
        <v>0</v>
      </c>
      <c r="CH1753" s="366">
        <v>0</v>
      </c>
      <c r="CI1753" s="411">
        <f t="shared" si="534"/>
        <v>0</v>
      </c>
      <c r="CJ1753" s="366">
        <v>0</v>
      </c>
      <c r="CK1753" s="366">
        <v>0</v>
      </c>
      <c r="CL1753" s="366">
        <v>0</v>
      </c>
      <c r="CM1753" s="366">
        <v>0</v>
      </c>
      <c r="CN1753" s="366">
        <v>0</v>
      </c>
      <c r="CO1753" s="366">
        <v>0</v>
      </c>
      <c r="CP1753" s="366">
        <v>0</v>
      </c>
      <c r="CQ1753" s="366">
        <v>0</v>
      </c>
      <c r="CR1753" s="366">
        <v>0</v>
      </c>
      <c r="CS1753" s="366">
        <v>0</v>
      </c>
      <c r="CT1753" s="366">
        <v>0</v>
      </c>
      <c r="CU1753" s="366">
        <v>0</v>
      </c>
      <c r="CV1753" s="411">
        <f t="shared" si="535"/>
        <v>0</v>
      </c>
      <c r="CW1753" s="366">
        <v>0</v>
      </c>
      <c r="CX1753" s="366">
        <v>0</v>
      </c>
      <c r="CY1753" s="366">
        <v>0</v>
      </c>
      <c r="CZ1753" s="366">
        <v>0</v>
      </c>
      <c r="DA1753" s="366">
        <v>0</v>
      </c>
      <c r="DB1753" s="366">
        <v>0</v>
      </c>
      <c r="DC1753" s="366">
        <v>0</v>
      </c>
      <c r="DD1753" s="366">
        <v>0</v>
      </c>
      <c r="DE1753" s="366">
        <v>0</v>
      </c>
      <c r="DF1753" s="366">
        <v>0</v>
      </c>
      <c r="DG1753" s="366">
        <v>0</v>
      </c>
      <c r="DH1753" s="366">
        <v>0</v>
      </c>
      <c r="DI1753" s="411">
        <f t="shared" si="536"/>
        <v>0</v>
      </c>
      <c r="DJ1753" s="366">
        <v>0</v>
      </c>
      <c r="DK1753" s="366">
        <v>0</v>
      </c>
      <c r="DL1753" s="366">
        <v>0</v>
      </c>
      <c r="DM1753" s="366">
        <v>0</v>
      </c>
      <c r="DN1753" s="366">
        <v>0</v>
      </c>
      <c r="DO1753" s="366">
        <v>0</v>
      </c>
      <c r="DP1753" s="366">
        <v>0</v>
      </c>
      <c r="DQ1753" s="366">
        <v>0</v>
      </c>
      <c r="DR1753" s="366">
        <v>0</v>
      </c>
      <c r="DS1753" s="366">
        <v>0</v>
      </c>
      <c r="DT1753" s="366">
        <v>0</v>
      </c>
      <c r="DU1753" s="366">
        <v>0</v>
      </c>
      <c r="DV1753" s="411">
        <f t="shared" si="537"/>
        <v>0</v>
      </c>
      <c r="DW1753" s="366">
        <v>0</v>
      </c>
      <c r="DX1753" s="366">
        <v>0</v>
      </c>
      <c r="DY1753" s="366">
        <v>0</v>
      </c>
      <c r="DZ1753" s="366">
        <v>0</v>
      </c>
      <c r="EA1753" s="366">
        <v>0</v>
      </c>
      <c r="EB1753" s="366">
        <v>0</v>
      </c>
      <c r="EC1753" s="366">
        <v>0</v>
      </c>
      <c r="ED1753" s="366">
        <v>0</v>
      </c>
      <c r="EE1753" s="366">
        <v>0</v>
      </c>
      <c r="EF1753" s="366">
        <v>0</v>
      </c>
      <c r="EG1753" s="366">
        <v>0</v>
      </c>
      <c r="EH1753" s="366">
        <v>0</v>
      </c>
      <c r="EI1753" s="411">
        <f t="shared" si="538"/>
        <v>0</v>
      </c>
      <c r="EK1753" s="411">
        <f t="shared" si="539"/>
        <v>22</v>
      </c>
      <c r="EL1753" s="7">
        <f t="shared" si="540"/>
        <v>-22</v>
      </c>
    </row>
    <row r="1754" spans="1:142">
      <c r="A1754" s="365" t="str">
        <f t="shared" si="525"/>
        <v xml:space="preserve"> 359</v>
      </c>
      <c r="B1754" s="366" t="s">
        <v>1012</v>
      </c>
      <c r="C1754" s="366" t="s">
        <v>1245</v>
      </c>
      <c r="D1754" s="366">
        <v>4</v>
      </c>
      <c r="E1754" s="366">
        <v>3</v>
      </c>
      <c r="F1754" s="366">
        <v>2</v>
      </c>
      <c r="G1754" s="366">
        <v>3</v>
      </c>
      <c r="H1754" s="366">
        <v>2</v>
      </c>
      <c r="I1754" s="366">
        <v>6</v>
      </c>
      <c r="J1754" s="366">
        <v>6</v>
      </c>
      <c r="K1754" s="366">
        <v>7</v>
      </c>
      <c r="L1754" s="366">
        <v>6</v>
      </c>
      <c r="M1754" s="366">
        <v>5</v>
      </c>
      <c r="N1754" s="366">
        <v>3</v>
      </c>
      <c r="O1754" s="366">
        <v>3</v>
      </c>
      <c r="P1754" s="411">
        <f t="shared" si="526"/>
        <v>50</v>
      </c>
      <c r="Q1754" s="411">
        <f t="shared" si="541"/>
        <v>25.806451612903224</v>
      </c>
      <c r="R1754" s="411">
        <f t="shared" si="542"/>
        <v>11.538375973303671</v>
      </c>
      <c r="S1754" s="411">
        <f t="shared" si="543"/>
        <v>12.655172413793103</v>
      </c>
      <c r="T1754" s="366">
        <v>0</v>
      </c>
      <c r="U1754" s="366">
        <v>0</v>
      </c>
      <c r="V1754" s="366">
        <v>0</v>
      </c>
      <c r="W1754" s="366">
        <v>0</v>
      </c>
      <c r="X1754" s="366">
        <v>0</v>
      </c>
      <c r="Y1754" s="366">
        <v>0</v>
      </c>
      <c r="Z1754" s="366">
        <v>0</v>
      </c>
      <c r="AA1754" s="366">
        <v>0</v>
      </c>
      <c r="AB1754" s="366">
        <v>0</v>
      </c>
      <c r="AC1754" s="366">
        <v>0</v>
      </c>
      <c r="AD1754" s="366">
        <v>0</v>
      </c>
      <c r="AE1754" s="366">
        <v>0</v>
      </c>
      <c r="AF1754" s="411">
        <f t="shared" si="527"/>
        <v>0</v>
      </c>
      <c r="AG1754" s="366">
        <v>0</v>
      </c>
      <c r="AH1754" s="366">
        <v>0</v>
      </c>
      <c r="AI1754" s="366">
        <v>0</v>
      </c>
      <c r="AJ1754" s="366">
        <v>0</v>
      </c>
      <c r="AK1754" s="366">
        <v>0</v>
      </c>
      <c r="AL1754" s="366">
        <v>0</v>
      </c>
      <c r="AM1754" s="366">
        <v>0</v>
      </c>
      <c r="AN1754" s="366">
        <v>0</v>
      </c>
      <c r="AO1754" s="366">
        <v>0</v>
      </c>
      <c r="AP1754" s="366">
        <v>0</v>
      </c>
      <c r="AQ1754" s="366">
        <v>0</v>
      </c>
      <c r="AR1754" s="366">
        <v>0</v>
      </c>
      <c r="AS1754" s="411">
        <f t="shared" si="528"/>
        <v>0</v>
      </c>
      <c r="AT1754" s="411">
        <f t="shared" si="529"/>
        <v>0</v>
      </c>
      <c r="AU1754" s="411">
        <f t="shared" si="530"/>
        <v>0</v>
      </c>
      <c r="AV1754" s="411">
        <f t="shared" si="531"/>
        <v>0</v>
      </c>
      <c r="AW1754" s="366">
        <v>0</v>
      </c>
      <c r="AX1754" s="366">
        <v>0</v>
      </c>
      <c r="AY1754" s="366">
        <v>0</v>
      </c>
      <c r="AZ1754" s="366">
        <v>0</v>
      </c>
      <c r="BA1754" s="366">
        <v>0</v>
      </c>
      <c r="BB1754" s="366">
        <v>0</v>
      </c>
      <c r="BC1754" s="366">
        <v>0</v>
      </c>
      <c r="BD1754" s="366">
        <v>0</v>
      </c>
      <c r="BE1754" s="366">
        <v>0</v>
      </c>
      <c r="BF1754" s="366">
        <v>0</v>
      </c>
      <c r="BG1754" s="366">
        <v>0</v>
      </c>
      <c r="BH1754" s="366">
        <v>0</v>
      </c>
      <c r="BI1754" s="411">
        <f t="shared" si="532"/>
        <v>0</v>
      </c>
      <c r="BJ1754" s="366">
        <v>0</v>
      </c>
      <c r="BK1754" s="366">
        <v>0</v>
      </c>
      <c r="BL1754" s="366">
        <v>0</v>
      </c>
      <c r="BM1754" s="366">
        <v>0</v>
      </c>
      <c r="BN1754" s="366">
        <v>0</v>
      </c>
      <c r="BO1754" s="366">
        <v>0</v>
      </c>
      <c r="BP1754" s="366">
        <v>0</v>
      </c>
      <c r="BQ1754" s="366">
        <v>0</v>
      </c>
      <c r="BR1754" s="366">
        <v>0</v>
      </c>
      <c r="BS1754" s="366">
        <v>0</v>
      </c>
      <c r="BT1754" s="366">
        <v>0</v>
      </c>
      <c r="BU1754" s="366">
        <v>0</v>
      </c>
      <c r="BV1754" s="411">
        <f t="shared" si="533"/>
        <v>0</v>
      </c>
      <c r="BW1754" s="366">
        <v>0</v>
      </c>
      <c r="BX1754" s="366">
        <v>0</v>
      </c>
      <c r="BY1754" s="366">
        <v>0</v>
      </c>
      <c r="BZ1754" s="366">
        <v>0</v>
      </c>
      <c r="CA1754" s="366">
        <v>0</v>
      </c>
      <c r="CB1754" s="366">
        <v>0</v>
      </c>
      <c r="CC1754" s="366">
        <v>0</v>
      </c>
      <c r="CD1754" s="366">
        <v>0</v>
      </c>
      <c r="CE1754" s="366">
        <v>0</v>
      </c>
      <c r="CF1754" s="366">
        <v>0</v>
      </c>
      <c r="CG1754" s="366">
        <v>0</v>
      </c>
      <c r="CH1754" s="366">
        <v>0</v>
      </c>
      <c r="CI1754" s="411">
        <f t="shared" si="534"/>
        <v>0</v>
      </c>
      <c r="CJ1754" s="366">
        <v>0</v>
      </c>
      <c r="CK1754" s="366">
        <v>0</v>
      </c>
      <c r="CL1754" s="366">
        <v>0</v>
      </c>
      <c r="CM1754" s="366">
        <v>0</v>
      </c>
      <c r="CN1754" s="366">
        <v>0</v>
      </c>
      <c r="CO1754" s="366">
        <v>0</v>
      </c>
      <c r="CP1754" s="366">
        <v>0</v>
      </c>
      <c r="CQ1754" s="366">
        <v>0</v>
      </c>
      <c r="CR1754" s="366">
        <v>0</v>
      </c>
      <c r="CS1754" s="366">
        <v>0</v>
      </c>
      <c r="CT1754" s="366">
        <v>0</v>
      </c>
      <c r="CU1754" s="366">
        <v>0</v>
      </c>
      <c r="CV1754" s="411">
        <f t="shared" si="535"/>
        <v>0</v>
      </c>
      <c r="CW1754" s="366">
        <v>0</v>
      </c>
      <c r="CX1754" s="366">
        <v>0</v>
      </c>
      <c r="CY1754" s="366">
        <v>0</v>
      </c>
      <c r="CZ1754" s="366">
        <v>0</v>
      </c>
      <c r="DA1754" s="366">
        <v>0</v>
      </c>
      <c r="DB1754" s="366">
        <v>0</v>
      </c>
      <c r="DC1754" s="366">
        <v>0</v>
      </c>
      <c r="DD1754" s="366">
        <v>0</v>
      </c>
      <c r="DE1754" s="366">
        <v>0</v>
      </c>
      <c r="DF1754" s="366">
        <v>0</v>
      </c>
      <c r="DG1754" s="366">
        <v>0</v>
      </c>
      <c r="DH1754" s="366">
        <v>0</v>
      </c>
      <c r="DI1754" s="411">
        <f t="shared" si="536"/>
        <v>0</v>
      </c>
      <c r="DJ1754" s="366">
        <v>0</v>
      </c>
      <c r="DK1754" s="366">
        <v>0</v>
      </c>
      <c r="DL1754" s="366">
        <v>0</v>
      </c>
      <c r="DM1754" s="366">
        <v>0</v>
      </c>
      <c r="DN1754" s="366">
        <v>0</v>
      </c>
      <c r="DO1754" s="366">
        <v>0</v>
      </c>
      <c r="DP1754" s="366">
        <v>0</v>
      </c>
      <c r="DQ1754" s="366">
        <v>0</v>
      </c>
      <c r="DR1754" s="366">
        <v>0</v>
      </c>
      <c r="DS1754" s="366">
        <v>0</v>
      </c>
      <c r="DT1754" s="366">
        <v>0</v>
      </c>
      <c r="DU1754" s="366">
        <v>0</v>
      </c>
      <c r="DV1754" s="411">
        <f t="shared" si="537"/>
        <v>0</v>
      </c>
      <c r="DW1754" s="366">
        <v>0</v>
      </c>
      <c r="DX1754" s="366">
        <v>0</v>
      </c>
      <c r="DY1754" s="366">
        <v>0</v>
      </c>
      <c r="DZ1754" s="366">
        <v>0</v>
      </c>
      <c r="EA1754" s="366">
        <v>0</v>
      </c>
      <c r="EB1754" s="366">
        <v>0</v>
      </c>
      <c r="EC1754" s="366">
        <v>0</v>
      </c>
      <c r="ED1754" s="366">
        <v>0</v>
      </c>
      <c r="EE1754" s="366">
        <v>0</v>
      </c>
      <c r="EF1754" s="366">
        <v>0</v>
      </c>
      <c r="EG1754" s="366">
        <v>0</v>
      </c>
      <c r="EH1754" s="366">
        <v>0</v>
      </c>
      <c r="EI1754" s="411">
        <f t="shared" si="538"/>
        <v>0</v>
      </c>
      <c r="EK1754" s="411">
        <f t="shared" si="539"/>
        <v>50</v>
      </c>
      <c r="EL1754" s="7">
        <f t="shared" si="540"/>
        <v>-50</v>
      </c>
    </row>
    <row r="1755" spans="1:142">
      <c r="A1755" s="365" t="str">
        <f t="shared" si="525"/>
        <v xml:space="preserve"> 359</v>
      </c>
      <c r="B1755" s="366" t="s">
        <v>1012</v>
      </c>
      <c r="C1755" s="366" t="s">
        <v>1179</v>
      </c>
      <c r="D1755" s="366">
        <v>0</v>
      </c>
      <c r="E1755" s="366">
        <v>0</v>
      </c>
      <c r="F1755" s="366">
        <v>0</v>
      </c>
      <c r="G1755" s="366">
        <v>0</v>
      </c>
      <c r="H1755" s="366">
        <v>0</v>
      </c>
      <c r="I1755" s="366">
        <v>0</v>
      </c>
      <c r="J1755" s="366">
        <v>0</v>
      </c>
      <c r="K1755" s="366">
        <v>0</v>
      </c>
      <c r="L1755" s="366">
        <v>0</v>
      </c>
      <c r="M1755" s="366">
        <v>1</v>
      </c>
      <c r="N1755" s="366">
        <v>0</v>
      </c>
      <c r="O1755" s="366">
        <v>0</v>
      </c>
      <c r="P1755" s="411">
        <f t="shared" si="526"/>
        <v>1</v>
      </c>
      <c r="Q1755" s="411">
        <f t="shared" si="541"/>
        <v>0</v>
      </c>
      <c r="R1755" s="411">
        <f t="shared" si="542"/>
        <v>0</v>
      </c>
      <c r="S1755" s="411">
        <f t="shared" si="543"/>
        <v>1</v>
      </c>
      <c r="T1755" s="366">
        <v>0</v>
      </c>
      <c r="U1755" s="366">
        <v>0</v>
      </c>
      <c r="V1755" s="366">
        <v>0</v>
      </c>
      <c r="W1755" s="366">
        <v>0</v>
      </c>
      <c r="X1755" s="366">
        <v>0</v>
      </c>
      <c r="Y1755" s="366">
        <v>0</v>
      </c>
      <c r="Z1755" s="366">
        <v>0</v>
      </c>
      <c r="AA1755" s="366">
        <v>0</v>
      </c>
      <c r="AB1755" s="366">
        <v>0</v>
      </c>
      <c r="AC1755" s="366">
        <v>0</v>
      </c>
      <c r="AD1755" s="366">
        <v>0</v>
      </c>
      <c r="AE1755" s="366">
        <v>0</v>
      </c>
      <c r="AF1755" s="411">
        <f t="shared" si="527"/>
        <v>0</v>
      </c>
      <c r="AG1755" s="366">
        <v>0</v>
      </c>
      <c r="AH1755" s="366">
        <v>0</v>
      </c>
      <c r="AI1755" s="366">
        <v>0</v>
      </c>
      <c r="AJ1755" s="366">
        <v>0</v>
      </c>
      <c r="AK1755" s="366">
        <v>0</v>
      </c>
      <c r="AL1755" s="366">
        <v>0</v>
      </c>
      <c r="AM1755" s="366">
        <v>0</v>
      </c>
      <c r="AN1755" s="366">
        <v>0</v>
      </c>
      <c r="AO1755" s="366">
        <v>0</v>
      </c>
      <c r="AP1755" s="366">
        <v>0</v>
      </c>
      <c r="AQ1755" s="366">
        <v>0</v>
      </c>
      <c r="AR1755" s="366">
        <v>0</v>
      </c>
      <c r="AS1755" s="411">
        <f t="shared" si="528"/>
        <v>0</v>
      </c>
      <c r="AT1755" s="411">
        <f t="shared" si="529"/>
        <v>0</v>
      </c>
      <c r="AU1755" s="411">
        <f t="shared" si="530"/>
        <v>0</v>
      </c>
      <c r="AV1755" s="411">
        <f t="shared" si="531"/>
        <v>0</v>
      </c>
      <c r="AW1755" s="366">
        <v>0</v>
      </c>
      <c r="AX1755" s="366">
        <v>0</v>
      </c>
      <c r="AY1755" s="366">
        <v>0</v>
      </c>
      <c r="AZ1755" s="366">
        <v>0</v>
      </c>
      <c r="BA1755" s="366">
        <v>0</v>
      </c>
      <c r="BB1755" s="366">
        <v>0</v>
      </c>
      <c r="BC1755" s="366">
        <v>0</v>
      </c>
      <c r="BD1755" s="366">
        <v>0</v>
      </c>
      <c r="BE1755" s="366">
        <v>0</v>
      </c>
      <c r="BF1755" s="366">
        <v>0</v>
      </c>
      <c r="BG1755" s="366">
        <v>0</v>
      </c>
      <c r="BH1755" s="366">
        <v>0</v>
      </c>
      <c r="BI1755" s="411">
        <f t="shared" si="532"/>
        <v>0</v>
      </c>
      <c r="BJ1755" s="366">
        <v>0</v>
      </c>
      <c r="BK1755" s="366">
        <v>0</v>
      </c>
      <c r="BL1755" s="366">
        <v>0</v>
      </c>
      <c r="BM1755" s="366">
        <v>0</v>
      </c>
      <c r="BN1755" s="366">
        <v>0</v>
      </c>
      <c r="BO1755" s="366">
        <v>0</v>
      </c>
      <c r="BP1755" s="366">
        <v>0</v>
      </c>
      <c r="BQ1755" s="366">
        <v>0</v>
      </c>
      <c r="BR1755" s="366">
        <v>0</v>
      </c>
      <c r="BS1755" s="366">
        <v>0</v>
      </c>
      <c r="BT1755" s="366">
        <v>0</v>
      </c>
      <c r="BU1755" s="366">
        <v>0</v>
      </c>
      <c r="BV1755" s="411">
        <f t="shared" si="533"/>
        <v>0</v>
      </c>
      <c r="BW1755" s="366">
        <v>0</v>
      </c>
      <c r="BX1755" s="366">
        <v>0</v>
      </c>
      <c r="BY1755" s="366">
        <v>0</v>
      </c>
      <c r="BZ1755" s="366">
        <v>0</v>
      </c>
      <c r="CA1755" s="366">
        <v>0</v>
      </c>
      <c r="CB1755" s="366">
        <v>0</v>
      </c>
      <c r="CC1755" s="366">
        <v>0</v>
      </c>
      <c r="CD1755" s="366">
        <v>0</v>
      </c>
      <c r="CE1755" s="366">
        <v>0</v>
      </c>
      <c r="CF1755" s="366">
        <v>0</v>
      </c>
      <c r="CG1755" s="366">
        <v>0</v>
      </c>
      <c r="CH1755" s="366">
        <v>0</v>
      </c>
      <c r="CI1755" s="411">
        <f t="shared" si="534"/>
        <v>0</v>
      </c>
      <c r="CJ1755" s="366">
        <v>0</v>
      </c>
      <c r="CK1755" s="366">
        <v>0</v>
      </c>
      <c r="CL1755" s="366">
        <v>0</v>
      </c>
      <c r="CM1755" s="366">
        <v>0</v>
      </c>
      <c r="CN1755" s="366">
        <v>0</v>
      </c>
      <c r="CO1755" s="366">
        <v>0</v>
      </c>
      <c r="CP1755" s="366">
        <v>0</v>
      </c>
      <c r="CQ1755" s="366">
        <v>0</v>
      </c>
      <c r="CR1755" s="366">
        <v>0</v>
      </c>
      <c r="CS1755" s="366">
        <v>0</v>
      </c>
      <c r="CT1755" s="366">
        <v>0</v>
      </c>
      <c r="CU1755" s="366">
        <v>0</v>
      </c>
      <c r="CV1755" s="411">
        <f t="shared" si="535"/>
        <v>0</v>
      </c>
      <c r="CW1755" s="366">
        <v>0</v>
      </c>
      <c r="CX1755" s="366">
        <v>0</v>
      </c>
      <c r="CY1755" s="366">
        <v>0</v>
      </c>
      <c r="CZ1755" s="366">
        <v>0</v>
      </c>
      <c r="DA1755" s="366">
        <v>0</v>
      </c>
      <c r="DB1755" s="366">
        <v>0</v>
      </c>
      <c r="DC1755" s="366">
        <v>0</v>
      </c>
      <c r="DD1755" s="366">
        <v>0</v>
      </c>
      <c r="DE1755" s="366">
        <v>0</v>
      </c>
      <c r="DF1755" s="366">
        <v>0</v>
      </c>
      <c r="DG1755" s="366">
        <v>0</v>
      </c>
      <c r="DH1755" s="366">
        <v>0</v>
      </c>
      <c r="DI1755" s="411">
        <f t="shared" si="536"/>
        <v>0</v>
      </c>
      <c r="DJ1755" s="366">
        <v>0</v>
      </c>
      <c r="DK1755" s="366">
        <v>0</v>
      </c>
      <c r="DL1755" s="366">
        <v>0</v>
      </c>
      <c r="DM1755" s="366">
        <v>0</v>
      </c>
      <c r="DN1755" s="366">
        <v>0</v>
      </c>
      <c r="DO1755" s="366">
        <v>0</v>
      </c>
      <c r="DP1755" s="366">
        <v>0</v>
      </c>
      <c r="DQ1755" s="366">
        <v>0</v>
      </c>
      <c r="DR1755" s="366">
        <v>0</v>
      </c>
      <c r="DS1755" s="366">
        <v>0</v>
      </c>
      <c r="DT1755" s="366">
        <v>0</v>
      </c>
      <c r="DU1755" s="366">
        <v>0</v>
      </c>
      <c r="DV1755" s="411">
        <f t="shared" si="537"/>
        <v>0</v>
      </c>
      <c r="DW1755" s="366">
        <v>0</v>
      </c>
      <c r="DX1755" s="366">
        <v>0</v>
      </c>
      <c r="DY1755" s="366">
        <v>0</v>
      </c>
      <c r="DZ1755" s="366">
        <v>0</v>
      </c>
      <c r="EA1755" s="366">
        <v>0</v>
      </c>
      <c r="EB1755" s="366">
        <v>0</v>
      </c>
      <c r="EC1755" s="366">
        <v>0</v>
      </c>
      <c r="ED1755" s="366">
        <v>0</v>
      </c>
      <c r="EE1755" s="366">
        <v>0</v>
      </c>
      <c r="EF1755" s="366">
        <v>0</v>
      </c>
      <c r="EG1755" s="366">
        <v>0</v>
      </c>
      <c r="EH1755" s="366">
        <v>0</v>
      </c>
      <c r="EI1755" s="411">
        <f t="shared" si="538"/>
        <v>0</v>
      </c>
      <c r="EK1755" s="411">
        <f t="shared" si="539"/>
        <v>1</v>
      </c>
      <c r="EL1755" s="7">
        <f t="shared" si="540"/>
        <v>-1</v>
      </c>
    </row>
    <row r="1756" spans="1:142">
      <c r="A1756" s="365" t="str">
        <f t="shared" si="525"/>
        <v xml:space="preserve"> 359</v>
      </c>
      <c r="B1756" s="366" t="s">
        <v>1012</v>
      </c>
      <c r="C1756" s="366" t="s">
        <v>1180</v>
      </c>
      <c r="D1756" s="366">
        <v>0</v>
      </c>
      <c r="E1756" s="366">
        <v>0</v>
      </c>
      <c r="F1756" s="366">
        <v>0</v>
      </c>
      <c r="G1756" s="366">
        <v>0</v>
      </c>
      <c r="H1756" s="366">
        <v>0</v>
      </c>
      <c r="I1756" s="366">
        <v>1</v>
      </c>
      <c r="J1756" s="366">
        <v>0</v>
      </c>
      <c r="K1756" s="366">
        <v>0</v>
      </c>
      <c r="L1756" s="366">
        <v>0</v>
      </c>
      <c r="M1756" s="366">
        <v>0</v>
      </c>
      <c r="N1756" s="366">
        <v>0</v>
      </c>
      <c r="O1756" s="366">
        <v>0</v>
      </c>
      <c r="P1756" s="411">
        <f t="shared" si="526"/>
        <v>1</v>
      </c>
      <c r="Q1756" s="411">
        <f t="shared" si="541"/>
        <v>1</v>
      </c>
      <c r="R1756" s="411">
        <f t="shared" si="542"/>
        <v>0</v>
      </c>
      <c r="S1756" s="411">
        <f t="shared" si="543"/>
        <v>0</v>
      </c>
      <c r="T1756" s="366">
        <v>0</v>
      </c>
      <c r="U1756" s="366">
        <v>0</v>
      </c>
      <c r="V1756" s="366">
        <v>0</v>
      </c>
      <c r="W1756" s="366">
        <v>0</v>
      </c>
      <c r="X1756" s="366">
        <v>0</v>
      </c>
      <c r="Y1756" s="366">
        <v>0</v>
      </c>
      <c r="Z1756" s="366">
        <v>0</v>
      </c>
      <c r="AA1756" s="366">
        <v>0</v>
      </c>
      <c r="AB1756" s="366">
        <v>0</v>
      </c>
      <c r="AC1756" s="366">
        <v>0</v>
      </c>
      <c r="AD1756" s="366">
        <v>0</v>
      </c>
      <c r="AE1756" s="366">
        <v>0</v>
      </c>
      <c r="AF1756" s="411">
        <f t="shared" si="527"/>
        <v>0</v>
      </c>
      <c r="AG1756" s="366">
        <v>0</v>
      </c>
      <c r="AH1756" s="366">
        <v>0</v>
      </c>
      <c r="AI1756" s="366">
        <v>0</v>
      </c>
      <c r="AJ1756" s="366">
        <v>0</v>
      </c>
      <c r="AK1756" s="366">
        <v>0</v>
      </c>
      <c r="AL1756" s="366">
        <v>0</v>
      </c>
      <c r="AM1756" s="366">
        <v>0</v>
      </c>
      <c r="AN1756" s="366">
        <v>0</v>
      </c>
      <c r="AO1756" s="366">
        <v>0</v>
      </c>
      <c r="AP1756" s="366">
        <v>0</v>
      </c>
      <c r="AQ1756" s="366">
        <v>0</v>
      </c>
      <c r="AR1756" s="366">
        <v>0</v>
      </c>
      <c r="AS1756" s="411">
        <f t="shared" si="528"/>
        <v>0</v>
      </c>
      <c r="AT1756" s="411">
        <f t="shared" si="529"/>
        <v>0</v>
      </c>
      <c r="AU1756" s="411">
        <f t="shared" si="530"/>
        <v>0</v>
      </c>
      <c r="AV1756" s="411">
        <f t="shared" si="531"/>
        <v>0</v>
      </c>
      <c r="AW1756" s="366">
        <v>0</v>
      </c>
      <c r="AX1756" s="366">
        <v>0</v>
      </c>
      <c r="AY1756" s="366">
        <v>0</v>
      </c>
      <c r="AZ1756" s="366">
        <v>0</v>
      </c>
      <c r="BA1756" s="366">
        <v>0</v>
      </c>
      <c r="BB1756" s="366">
        <v>0</v>
      </c>
      <c r="BC1756" s="366">
        <v>0</v>
      </c>
      <c r="BD1756" s="366">
        <v>0</v>
      </c>
      <c r="BE1756" s="366">
        <v>0</v>
      </c>
      <c r="BF1756" s="366">
        <v>0</v>
      </c>
      <c r="BG1756" s="366">
        <v>0</v>
      </c>
      <c r="BH1756" s="366">
        <v>0</v>
      </c>
      <c r="BI1756" s="411">
        <f t="shared" si="532"/>
        <v>0</v>
      </c>
      <c r="BJ1756" s="366">
        <v>0</v>
      </c>
      <c r="BK1756" s="366">
        <v>0</v>
      </c>
      <c r="BL1756" s="366">
        <v>0</v>
      </c>
      <c r="BM1756" s="366">
        <v>0</v>
      </c>
      <c r="BN1756" s="366">
        <v>0</v>
      </c>
      <c r="BO1756" s="366">
        <v>0</v>
      </c>
      <c r="BP1756" s="366">
        <v>0</v>
      </c>
      <c r="BQ1756" s="366">
        <v>0</v>
      </c>
      <c r="BR1756" s="366">
        <v>0</v>
      </c>
      <c r="BS1756" s="366">
        <v>0</v>
      </c>
      <c r="BT1756" s="366">
        <v>0</v>
      </c>
      <c r="BU1756" s="366">
        <v>0</v>
      </c>
      <c r="BV1756" s="411">
        <f t="shared" si="533"/>
        <v>0</v>
      </c>
      <c r="BW1756" s="366">
        <v>0</v>
      </c>
      <c r="BX1756" s="366">
        <v>0</v>
      </c>
      <c r="BY1756" s="366">
        <v>0</v>
      </c>
      <c r="BZ1756" s="366">
        <v>0</v>
      </c>
      <c r="CA1756" s="366">
        <v>0</v>
      </c>
      <c r="CB1756" s="366">
        <v>0</v>
      </c>
      <c r="CC1756" s="366">
        <v>0</v>
      </c>
      <c r="CD1756" s="366">
        <v>0</v>
      </c>
      <c r="CE1756" s="366">
        <v>0</v>
      </c>
      <c r="CF1756" s="366">
        <v>0</v>
      </c>
      <c r="CG1756" s="366">
        <v>0</v>
      </c>
      <c r="CH1756" s="366">
        <v>0</v>
      </c>
      <c r="CI1756" s="411">
        <f t="shared" si="534"/>
        <v>0</v>
      </c>
      <c r="CJ1756" s="366">
        <v>0</v>
      </c>
      <c r="CK1756" s="366">
        <v>0</v>
      </c>
      <c r="CL1756" s="366">
        <v>0</v>
      </c>
      <c r="CM1756" s="366">
        <v>0</v>
      </c>
      <c r="CN1756" s="366">
        <v>0</v>
      </c>
      <c r="CO1756" s="366">
        <v>0</v>
      </c>
      <c r="CP1756" s="366">
        <v>0</v>
      </c>
      <c r="CQ1756" s="366">
        <v>0</v>
      </c>
      <c r="CR1756" s="366">
        <v>0</v>
      </c>
      <c r="CS1756" s="366">
        <v>0</v>
      </c>
      <c r="CT1756" s="366">
        <v>0</v>
      </c>
      <c r="CU1756" s="366">
        <v>0</v>
      </c>
      <c r="CV1756" s="411">
        <f t="shared" si="535"/>
        <v>0</v>
      </c>
      <c r="CW1756" s="366">
        <v>0</v>
      </c>
      <c r="CX1756" s="366">
        <v>0</v>
      </c>
      <c r="CY1756" s="366">
        <v>0</v>
      </c>
      <c r="CZ1756" s="366">
        <v>0</v>
      </c>
      <c r="DA1756" s="366">
        <v>0</v>
      </c>
      <c r="DB1756" s="366">
        <v>0</v>
      </c>
      <c r="DC1756" s="366">
        <v>0</v>
      </c>
      <c r="DD1756" s="366">
        <v>0</v>
      </c>
      <c r="DE1756" s="366">
        <v>0</v>
      </c>
      <c r="DF1756" s="366">
        <v>0</v>
      </c>
      <c r="DG1756" s="366">
        <v>0</v>
      </c>
      <c r="DH1756" s="366">
        <v>0</v>
      </c>
      <c r="DI1756" s="411">
        <f t="shared" si="536"/>
        <v>0</v>
      </c>
      <c r="DJ1756" s="366">
        <v>0</v>
      </c>
      <c r="DK1756" s="366">
        <v>0</v>
      </c>
      <c r="DL1756" s="366">
        <v>0</v>
      </c>
      <c r="DM1756" s="366">
        <v>0</v>
      </c>
      <c r="DN1756" s="366">
        <v>0</v>
      </c>
      <c r="DO1756" s="366">
        <v>0</v>
      </c>
      <c r="DP1756" s="366">
        <v>0</v>
      </c>
      <c r="DQ1756" s="366">
        <v>0</v>
      </c>
      <c r="DR1756" s="366">
        <v>0</v>
      </c>
      <c r="DS1756" s="366">
        <v>0</v>
      </c>
      <c r="DT1756" s="366">
        <v>0</v>
      </c>
      <c r="DU1756" s="366">
        <v>0</v>
      </c>
      <c r="DV1756" s="411">
        <f t="shared" si="537"/>
        <v>0</v>
      </c>
      <c r="DW1756" s="366">
        <v>0</v>
      </c>
      <c r="DX1756" s="366">
        <v>0</v>
      </c>
      <c r="DY1756" s="366">
        <v>0</v>
      </c>
      <c r="DZ1756" s="366">
        <v>0</v>
      </c>
      <c r="EA1756" s="366">
        <v>0</v>
      </c>
      <c r="EB1756" s="366">
        <v>0</v>
      </c>
      <c r="EC1756" s="366">
        <v>0</v>
      </c>
      <c r="ED1756" s="366">
        <v>0</v>
      </c>
      <c r="EE1756" s="366">
        <v>0</v>
      </c>
      <c r="EF1756" s="366">
        <v>0</v>
      </c>
      <c r="EG1756" s="366">
        <v>0</v>
      </c>
      <c r="EH1756" s="366">
        <v>0</v>
      </c>
      <c r="EI1756" s="411">
        <f t="shared" si="538"/>
        <v>0</v>
      </c>
      <c r="EK1756" s="411">
        <f t="shared" si="539"/>
        <v>1</v>
      </c>
      <c r="EL1756" s="7">
        <f t="shared" si="540"/>
        <v>-1</v>
      </c>
    </row>
    <row r="1757" spans="1:142">
      <c r="A1757" s="365" t="str">
        <f t="shared" si="525"/>
        <v xml:space="preserve"> 359</v>
      </c>
      <c r="B1757" s="366" t="s">
        <v>1012</v>
      </c>
      <c r="C1757" s="366" t="s">
        <v>1184</v>
      </c>
      <c r="D1757" s="366">
        <v>0</v>
      </c>
      <c r="E1757" s="366">
        <v>0</v>
      </c>
      <c r="F1757" s="366">
        <v>0</v>
      </c>
      <c r="G1757" s="366">
        <v>0</v>
      </c>
      <c r="H1757" s="366">
        <v>0</v>
      </c>
      <c r="I1757" s="366">
        <v>0</v>
      </c>
      <c r="J1757" s="366">
        <v>0</v>
      </c>
      <c r="K1757" s="366">
        <v>1</v>
      </c>
      <c r="L1757" s="366">
        <v>0</v>
      </c>
      <c r="M1757" s="366">
        <v>0</v>
      </c>
      <c r="N1757" s="366">
        <v>0</v>
      </c>
      <c r="O1757" s="366">
        <v>0</v>
      </c>
      <c r="P1757" s="411">
        <f t="shared" si="526"/>
        <v>1</v>
      </c>
      <c r="Q1757" s="411">
        <f t="shared" si="541"/>
        <v>0</v>
      </c>
      <c r="R1757" s="411">
        <f t="shared" si="542"/>
        <v>1</v>
      </c>
      <c r="S1757" s="411">
        <f t="shared" si="543"/>
        <v>0</v>
      </c>
      <c r="T1757" s="366">
        <v>0</v>
      </c>
      <c r="U1757" s="366">
        <v>0</v>
      </c>
      <c r="V1757" s="366">
        <v>0</v>
      </c>
      <c r="W1757" s="366">
        <v>0</v>
      </c>
      <c r="X1757" s="366">
        <v>0</v>
      </c>
      <c r="Y1757" s="366">
        <v>0</v>
      </c>
      <c r="Z1757" s="366">
        <v>0</v>
      </c>
      <c r="AA1757" s="366">
        <v>0</v>
      </c>
      <c r="AB1757" s="366">
        <v>0</v>
      </c>
      <c r="AC1757" s="366">
        <v>0</v>
      </c>
      <c r="AD1757" s="366">
        <v>0</v>
      </c>
      <c r="AE1757" s="366">
        <v>0</v>
      </c>
      <c r="AF1757" s="411">
        <f t="shared" si="527"/>
        <v>0</v>
      </c>
      <c r="AG1757" s="366">
        <v>0</v>
      </c>
      <c r="AH1757" s="366">
        <v>0</v>
      </c>
      <c r="AI1757" s="366">
        <v>0</v>
      </c>
      <c r="AJ1757" s="366">
        <v>0</v>
      </c>
      <c r="AK1757" s="366">
        <v>0</v>
      </c>
      <c r="AL1757" s="366">
        <v>0</v>
      </c>
      <c r="AM1757" s="366">
        <v>0</v>
      </c>
      <c r="AN1757" s="366">
        <v>0</v>
      </c>
      <c r="AO1757" s="366">
        <v>0</v>
      </c>
      <c r="AP1757" s="366">
        <v>0</v>
      </c>
      <c r="AQ1757" s="366">
        <v>0</v>
      </c>
      <c r="AR1757" s="366">
        <v>0</v>
      </c>
      <c r="AS1757" s="411">
        <f t="shared" si="528"/>
        <v>0</v>
      </c>
      <c r="AT1757" s="411">
        <f t="shared" si="529"/>
        <v>0</v>
      </c>
      <c r="AU1757" s="411">
        <f t="shared" si="530"/>
        <v>0</v>
      </c>
      <c r="AV1757" s="411">
        <f t="shared" si="531"/>
        <v>0</v>
      </c>
      <c r="AW1757" s="366">
        <v>0</v>
      </c>
      <c r="AX1757" s="366">
        <v>0</v>
      </c>
      <c r="AY1757" s="366">
        <v>0</v>
      </c>
      <c r="AZ1757" s="366">
        <v>0</v>
      </c>
      <c r="BA1757" s="366">
        <v>0</v>
      </c>
      <c r="BB1757" s="366">
        <v>0</v>
      </c>
      <c r="BC1757" s="366">
        <v>0</v>
      </c>
      <c r="BD1757" s="366">
        <v>0</v>
      </c>
      <c r="BE1757" s="366">
        <v>0</v>
      </c>
      <c r="BF1757" s="366">
        <v>0</v>
      </c>
      <c r="BG1757" s="366">
        <v>0</v>
      </c>
      <c r="BH1757" s="366">
        <v>0</v>
      </c>
      <c r="BI1757" s="411">
        <f t="shared" si="532"/>
        <v>0</v>
      </c>
      <c r="BJ1757" s="366">
        <v>0</v>
      </c>
      <c r="BK1757" s="366">
        <v>0</v>
      </c>
      <c r="BL1757" s="366">
        <v>0</v>
      </c>
      <c r="BM1757" s="366">
        <v>0</v>
      </c>
      <c r="BN1757" s="366">
        <v>0</v>
      </c>
      <c r="BO1757" s="366">
        <v>0</v>
      </c>
      <c r="BP1757" s="366">
        <v>0</v>
      </c>
      <c r="BQ1757" s="366">
        <v>0</v>
      </c>
      <c r="BR1757" s="366">
        <v>0</v>
      </c>
      <c r="BS1757" s="366">
        <v>0</v>
      </c>
      <c r="BT1757" s="366">
        <v>0</v>
      </c>
      <c r="BU1757" s="366">
        <v>0</v>
      </c>
      <c r="BV1757" s="411">
        <f t="shared" si="533"/>
        <v>0</v>
      </c>
      <c r="BW1757" s="366">
        <v>0</v>
      </c>
      <c r="BX1757" s="366">
        <v>0</v>
      </c>
      <c r="BY1757" s="366">
        <v>0</v>
      </c>
      <c r="BZ1757" s="366">
        <v>0</v>
      </c>
      <c r="CA1757" s="366">
        <v>0</v>
      </c>
      <c r="CB1757" s="366">
        <v>0</v>
      </c>
      <c r="CC1757" s="366">
        <v>0</v>
      </c>
      <c r="CD1757" s="366">
        <v>0</v>
      </c>
      <c r="CE1757" s="366">
        <v>0</v>
      </c>
      <c r="CF1757" s="366">
        <v>0</v>
      </c>
      <c r="CG1757" s="366">
        <v>0</v>
      </c>
      <c r="CH1757" s="366">
        <v>0</v>
      </c>
      <c r="CI1757" s="411">
        <f t="shared" si="534"/>
        <v>0</v>
      </c>
      <c r="CJ1757" s="366">
        <v>0</v>
      </c>
      <c r="CK1757" s="366">
        <v>0</v>
      </c>
      <c r="CL1757" s="366">
        <v>0</v>
      </c>
      <c r="CM1757" s="366">
        <v>0</v>
      </c>
      <c r="CN1757" s="366">
        <v>0</v>
      </c>
      <c r="CO1757" s="366">
        <v>0</v>
      </c>
      <c r="CP1757" s="366">
        <v>0</v>
      </c>
      <c r="CQ1757" s="366">
        <v>0</v>
      </c>
      <c r="CR1757" s="366">
        <v>0</v>
      </c>
      <c r="CS1757" s="366">
        <v>0</v>
      </c>
      <c r="CT1757" s="366">
        <v>0</v>
      </c>
      <c r="CU1757" s="366">
        <v>0</v>
      </c>
      <c r="CV1757" s="411">
        <f t="shared" si="535"/>
        <v>0</v>
      </c>
      <c r="CW1757" s="366">
        <v>0</v>
      </c>
      <c r="CX1757" s="366">
        <v>0</v>
      </c>
      <c r="CY1757" s="366">
        <v>0</v>
      </c>
      <c r="CZ1757" s="366">
        <v>0</v>
      </c>
      <c r="DA1757" s="366">
        <v>0</v>
      </c>
      <c r="DB1757" s="366">
        <v>0</v>
      </c>
      <c r="DC1757" s="366">
        <v>0</v>
      </c>
      <c r="DD1757" s="366">
        <v>0</v>
      </c>
      <c r="DE1757" s="366">
        <v>0</v>
      </c>
      <c r="DF1757" s="366">
        <v>0</v>
      </c>
      <c r="DG1757" s="366">
        <v>0</v>
      </c>
      <c r="DH1757" s="366">
        <v>0</v>
      </c>
      <c r="DI1757" s="411">
        <f t="shared" si="536"/>
        <v>0</v>
      </c>
      <c r="DJ1757" s="366">
        <v>0</v>
      </c>
      <c r="DK1757" s="366">
        <v>0</v>
      </c>
      <c r="DL1757" s="366">
        <v>0</v>
      </c>
      <c r="DM1757" s="366">
        <v>0</v>
      </c>
      <c r="DN1757" s="366">
        <v>0</v>
      </c>
      <c r="DO1757" s="366">
        <v>0</v>
      </c>
      <c r="DP1757" s="366">
        <v>0</v>
      </c>
      <c r="DQ1757" s="366">
        <v>0</v>
      </c>
      <c r="DR1757" s="366">
        <v>0</v>
      </c>
      <c r="DS1757" s="366">
        <v>0</v>
      </c>
      <c r="DT1757" s="366">
        <v>0</v>
      </c>
      <c r="DU1757" s="366">
        <v>0</v>
      </c>
      <c r="DV1757" s="411">
        <f t="shared" si="537"/>
        <v>0</v>
      </c>
      <c r="DW1757" s="366">
        <v>0</v>
      </c>
      <c r="DX1757" s="366">
        <v>0</v>
      </c>
      <c r="DY1757" s="366">
        <v>0</v>
      </c>
      <c r="DZ1757" s="366">
        <v>0</v>
      </c>
      <c r="EA1757" s="366">
        <v>0</v>
      </c>
      <c r="EB1757" s="366">
        <v>0</v>
      </c>
      <c r="EC1757" s="366">
        <v>0</v>
      </c>
      <c r="ED1757" s="366">
        <v>0</v>
      </c>
      <c r="EE1757" s="366">
        <v>0</v>
      </c>
      <c r="EF1757" s="366">
        <v>0</v>
      </c>
      <c r="EG1757" s="366">
        <v>0</v>
      </c>
      <c r="EH1757" s="366">
        <v>0</v>
      </c>
      <c r="EI1757" s="411">
        <f t="shared" si="538"/>
        <v>0</v>
      </c>
      <c r="EK1757" s="411">
        <f t="shared" si="539"/>
        <v>1</v>
      </c>
      <c r="EL1757" s="7">
        <f t="shared" si="540"/>
        <v>-1</v>
      </c>
    </row>
    <row r="1758" spans="1:142">
      <c r="A1758" s="365" t="str">
        <f t="shared" si="525"/>
        <v xml:space="preserve"> 359</v>
      </c>
      <c r="B1758" s="366" t="s">
        <v>1012</v>
      </c>
      <c r="C1758" s="366" t="s">
        <v>1185</v>
      </c>
      <c r="D1758" s="366">
        <v>0</v>
      </c>
      <c r="E1758" s="366">
        <v>0</v>
      </c>
      <c r="F1758" s="366">
        <v>0</v>
      </c>
      <c r="G1758" s="366">
        <v>0</v>
      </c>
      <c r="H1758" s="366">
        <v>0</v>
      </c>
      <c r="I1758" s="366">
        <v>0</v>
      </c>
      <c r="J1758" s="366">
        <v>0</v>
      </c>
      <c r="K1758" s="366">
        <v>1</v>
      </c>
      <c r="L1758" s="366">
        <v>0</v>
      </c>
      <c r="M1758" s="366">
        <v>0</v>
      </c>
      <c r="N1758" s="366">
        <v>0</v>
      </c>
      <c r="O1758" s="366">
        <v>0</v>
      </c>
      <c r="P1758" s="411">
        <f t="shared" si="526"/>
        <v>1</v>
      </c>
      <c r="Q1758" s="411">
        <f t="shared" si="541"/>
        <v>0</v>
      </c>
      <c r="R1758" s="411">
        <f t="shared" si="542"/>
        <v>1</v>
      </c>
      <c r="S1758" s="411">
        <f t="shared" si="543"/>
        <v>0</v>
      </c>
      <c r="T1758" s="366">
        <v>0</v>
      </c>
      <c r="U1758" s="366">
        <v>0</v>
      </c>
      <c r="V1758" s="366">
        <v>0</v>
      </c>
      <c r="W1758" s="366">
        <v>0</v>
      </c>
      <c r="X1758" s="366">
        <v>0</v>
      </c>
      <c r="Y1758" s="366">
        <v>0</v>
      </c>
      <c r="Z1758" s="366">
        <v>0</v>
      </c>
      <c r="AA1758" s="366">
        <v>0</v>
      </c>
      <c r="AB1758" s="366">
        <v>0</v>
      </c>
      <c r="AC1758" s="366">
        <v>0</v>
      </c>
      <c r="AD1758" s="366">
        <v>0</v>
      </c>
      <c r="AE1758" s="366">
        <v>0</v>
      </c>
      <c r="AF1758" s="411">
        <f t="shared" si="527"/>
        <v>0</v>
      </c>
      <c r="AG1758" s="366">
        <v>0</v>
      </c>
      <c r="AH1758" s="366">
        <v>0</v>
      </c>
      <c r="AI1758" s="366">
        <v>0</v>
      </c>
      <c r="AJ1758" s="366">
        <v>0</v>
      </c>
      <c r="AK1758" s="366">
        <v>0</v>
      </c>
      <c r="AL1758" s="366">
        <v>0</v>
      </c>
      <c r="AM1758" s="366">
        <v>0</v>
      </c>
      <c r="AN1758" s="366">
        <v>0</v>
      </c>
      <c r="AO1758" s="366">
        <v>0</v>
      </c>
      <c r="AP1758" s="366">
        <v>0</v>
      </c>
      <c r="AQ1758" s="366">
        <v>0</v>
      </c>
      <c r="AR1758" s="366">
        <v>0</v>
      </c>
      <c r="AS1758" s="411">
        <f t="shared" si="528"/>
        <v>0</v>
      </c>
      <c r="AT1758" s="411">
        <f t="shared" si="529"/>
        <v>0</v>
      </c>
      <c r="AU1758" s="411">
        <f t="shared" si="530"/>
        <v>0</v>
      </c>
      <c r="AV1758" s="411">
        <f t="shared" si="531"/>
        <v>0</v>
      </c>
      <c r="AW1758" s="366">
        <v>0</v>
      </c>
      <c r="AX1758" s="366">
        <v>0</v>
      </c>
      <c r="AY1758" s="366">
        <v>0</v>
      </c>
      <c r="AZ1758" s="366">
        <v>0</v>
      </c>
      <c r="BA1758" s="366">
        <v>0</v>
      </c>
      <c r="BB1758" s="366">
        <v>0</v>
      </c>
      <c r="BC1758" s="366">
        <v>0</v>
      </c>
      <c r="BD1758" s="366">
        <v>0</v>
      </c>
      <c r="BE1758" s="366">
        <v>0</v>
      </c>
      <c r="BF1758" s="366">
        <v>0</v>
      </c>
      <c r="BG1758" s="366">
        <v>0</v>
      </c>
      <c r="BH1758" s="366">
        <v>0</v>
      </c>
      <c r="BI1758" s="411">
        <f t="shared" si="532"/>
        <v>0</v>
      </c>
      <c r="BJ1758" s="366">
        <v>0</v>
      </c>
      <c r="BK1758" s="366">
        <v>0</v>
      </c>
      <c r="BL1758" s="366">
        <v>0</v>
      </c>
      <c r="BM1758" s="366">
        <v>0</v>
      </c>
      <c r="BN1758" s="366">
        <v>0</v>
      </c>
      <c r="BO1758" s="366">
        <v>0</v>
      </c>
      <c r="BP1758" s="366">
        <v>0</v>
      </c>
      <c r="BQ1758" s="366">
        <v>0</v>
      </c>
      <c r="BR1758" s="366">
        <v>0</v>
      </c>
      <c r="BS1758" s="366">
        <v>0</v>
      </c>
      <c r="BT1758" s="366">
        <v>0</v>
      </c>
      <c r="BU1758" s="366">
        <v>0</v>
      </c>
      <c r="BV1758" s="411">
        <f t="shared" si="533"/>
        <v>0</v>
      </c>
      <c r="BW1758" s="366">
        <v>0</v>
      </c>
      <c r="BX1758" s="366">
        <v>0</v>
      </c>
      <c r="BY1758" s="366">
        <v>0</v>
      </c>
      <c r="BZ1758" s="366">
        <v>0</v>
      </c>
      <c r="CA1758" s="366">
        <v>0</v>
      </c>
      <c r="CB1758" s="366">
        <v>0</v>
      </c>
      <c r="CC1758" s="366">
        <v>0</v>
      </c>
      <c r="CD1758" s="366">
        <v>0</v>
      </c>
      <c r="CE1758" s="366">
        <v>0</v>
      </c>
      <c r="CF1758" s="366">
        <v>0</v>
      </c>
      <c r="CG1758" s="366">
        <v>0</v>
      </c>
      <c r="CH1758" s="366">
        <v>0</v>
      </c>
      <c r="CI1758" s="411">
        <f t="shared" si="534"/>
        <v>0</v>
      </c>
      <c r="CJ1758" s="366">
        <v>0</v>
      </c>
      <c r="CK1758" s="366">
        <v>0</v>
      </c>
      <c r="CL1758" s="366">
        <v>0</v>
      </c>
      <c r="CM1758" s="366">
        <v>0</v>
      </c>
      <c r="CN1758" s="366">
        <v>0</v>
      </c>
      <c r="CO1758" s="366">
        <v>0</v>
      </c>
      <c r="CP1758" s="366">
        <v>0</v>
      </c>
      <c r="CQ1758" s="366">
        <v>0</v>
      </c>
      <c r="CR1758" s="366">
        <v>0</v>
      </c>
      <c r="CS1758" s="366">
        <v>0</v>
      </c>
      <c r="CT1758" s="366">
        <v>0</v>
      </c>
      <c r="CU1758" s="366">
        <v>0</v>
      </c>
      <c r="CV1758" s="411">
        <f t="shared" si="535"/>
        <v>0</v>
      </c>
      <c r="CW1758" s="366">
        <v>0</v>
      </c>
      <c r="CX1758" s="366">
        <v>0</v>
      </c>
      <c r="CY1758" s="366">
        <v>0</v>
      </c>
      <c r="CZ1758" s="366">
        <v>0</v>
      </c>
      <c r="DA1758" s="366">
        <v>0</v>
      </c>
      <c r="DB1758" s="366">
        <v>0</v>
      </c>
      <c r="DC1758" s="366">
        <v>0</v>
      </c>
      <c r="DD1758" s="366">
        <v>0</v>
      </c>
      <c r="DE1758" s="366">
        <v>0</v>
      </c>
      <c r="DF1758" s="366">
        <v>0</v>
      </c>
      <c r="DG1758" s="366">
        <v>0</v>
      </c>
      <c r="DH1758" s="366">
        <v>0</v>
      </c>
      <c r="DI1758" s="411">
        <f t="shared" si="536"/>
        <v>0</v>
      </c>
      <c r="DJ1758" s="366">
        <v>0</v>
      </c>
      <c r="DK1758" s="366">
        <v>0</v>
      </c>
      <c r="DL1758" s="366">
        <v>0</v>
      </c>
      <c r="DM1758" s="366">
        <v>0</v>
      </c>
      <c r="DN1758" s="366">
        <v>0</v>
      </c>
      <c r="DO1758" s="366">
        <v>0</v>
      </c>
      <c r="DP1758" s="366">
        <v>0</v>
      </c>
      <c r="DQ1758" s="366">
        <v>0</v>
      </c>
      <c r="DR1758" s="366">
        <v>0</v>
      </c>
      <c r="DS1758" s="366">
        <v>0</v>
      </c>
      <c r="DT1758" s="366">
        <v>0</v>
      </c>
      <c r="DU1758" s="366">
        <v>0</v>
      </c>
      <c r="DV1758" s="411">
        <f t="shared" si="537"/>
        <v>0</v>
      </c>
      <c r="DW1758" s="366">
        <v>0</v>
      </c>
      <c r="DX1758" s="366">
        <v>0</v>
      </c>
      <c r="DY1758" s="366">
        <v>0</v>
      </c>
      <c r="DZ1758" s="366">
        <v>0</v>
      </c>
      <c r="EA1758" s="366">
        <v>0</v>
      </c>
      <c r="EB1758" s="366">
        <v>0</v>
      </c>
      <c r="EC1758" s="366">
        <v>0</v>
      </c>
      <c r="ED1758" s="366">
        <v>0</v>
      </c>
      <c r="EE1758" s="366">
        <v>0</v>
      </c>
      <c r="EF1758" s="366">
        <v>0</v>
      </c>
      <c r="EG1758" s="366">
        <v>0</v>
      </c>
      <c r="EH1758" s="366">
        <v>0</v>
      </c>
      <c r="EI1758" s="411">
        <f t="shared" si="538"/>
        <v>0</v>
      </c>
      <c r="EK1758" s="411">
        <f t="shared" si="539"/>
        <v>1</v>
      </c>
      <c r="EL1758" s="7">
        <f t="shared" si="540"/>
        <v>-1</v>
      </c>
    </row>
    <row r="1759" spans="1:142">
      <c r="A1759" s="365" t="str">
        <f t="shared" si="525"/>
        <v xml:space="preserve"> 359</v>
      </c>
      <c r="B1759" s="366" t="s">
        <v>1012</v>
      </c>
      <c r="C1759" s="366" t="s">
        <v>1186</v>
      </c>
      <c r="D1759" s="366">
        <v>0</v>
      </c>
      <c r="E1759" s="366">
        <v>0</v>
      </c>
      <c r="F1759" s="366">
        <v>0</v>
      </c>
      <c r="G1759" s="366">
        <v>0</v>
      </c>
      <c r="H1759" s="366">
        <v>0</v>
      </c>
      <c r="I1759" s="366">
        <v>0</v>
      </c>
      <c r="J1759" s="366">
        <v>0</v>
      </c>
      <c r="K1759" s="366">
        <v>1</v>
      </c>
      <c r="L1759" s="366">
        <v>0</v>
      </c>
      <c r="M1759" s="366">
        <v>0</v>
      </c>
      <c r="N1759" s="366">
        <v>0</v>
      </c>
      <c r="O1759" s="366">
        <v>0</v>
      </c>
      <c r="P1759" s="411">
        <f t="shared" si="526"/>
        <v>1</v>
      </c>
      <c r="Q1759" s="411">
        <f t="shared" si="541"/>
        <v>0</v>
      </c>
      <c r="R1759" s="411">
        <f t="shared" si="542"/>
        <v>1</v>
      </c>
      <c r="S1759" s="411">
        <f t="shared" si="543"/>
        <v>0</v>
      </c>
      <c r="T1759" s="366">
        <v>0</v>
      </c>
      <c r="U1759" s="366">
        <v>0</v>
      </c>
      <c r="V1759" s="366">
        <v>0</v>
      </c>
      <c r="W1759" s="366">
        <v>0</v>
      </c>
      <c r="X1759" s="366">
        <v>0</v>
      </c>
      <c r="Y1759" s="366">
        <v>0</v>
      </c>
      <c r="Z1759" s="366">
        <v>0</v>
      </c>
      <c r="AA1759" s="366">
        <v>0</v>
      </c>
      <c r="AB1759" s="366">
        <v>0</v>
      </c>
      <c r="AC1759" s="366">
        <v>0</v>
      </c>
      <c r="AD1759" s="366">
        <v>0</v>
      </c>
      <c r="AE1759" s="366">
        <v>0</v>
      </c>
      <c r="AF1759" s="411">
        <f t="shared" si="527"/>
        <v>0</v>
      </c>
      <c r="AG1759" s="366">
        <v>0</v>
      </c>
      <c r="AH1759" s="366">
        <v>0</v>
      </c>
      <c r="AI1759" s="366">
        <v>0</v>
      </c>
      <c r="AJ1759" s="366">
        <v>0</v>
      </c>
      <c r="AK1759" s="366">
        <v>0</v>
      </c>
      <c r="AL1759" s="366">
        <v>0</v>
      </c>
      <c r="AM1759" s="366">
        <v>0</v>
      </c>
      <c r="AN1759" s="366">
        <v>0</v>
      </c>
      <c r="AO1759" s="366">
        <v>0</v>
      </c>
      <c r="AP1759" s="366">
        <v>0</v>
      </c>
      <c r="AQ1759" s="366">
        <v>0</v>
      </c>
      <c r="AR1759" s="366">
        <v>0</v>
      </c>
      <c r="AS1759" s="411">
        <f t="shared" si="528"/>
        <v>0</v>
      </c>
      <c r="AT1759" s="411">
        <f t="shared" si="529"/>
        <v>0</v>
      </c>
      <c r="AU1759" s="411">
        <f t="shared" si="530"/>
        <v>0</v>
      </c>
      <c r="AV1759" s="411">
        <f t="shared" si="531"/>
        <v>0</v>
      </c>
      <c r="AW1759" s="366">
        <v>0</v>
      </c>
      <c r="AX1759" s="366">
        <v>0</v>
      </c>
      <c r="AY1759" s="366">
        <v>0</v>
      </c>
      <c r="AZ1759" s="366">
        <v>0</v>
      </c>
      <c r="BA1759" s="366">
        <v>0</v>
      </c>
      <c r="BB1759" s="366">
        <v>0</v>
      </c>
      <c r="BC1759" s="366">
        <v>0</v>
      </c>
      <c r="BD1759" s="366">
        <v>0</v>
      </c>
      <c r="BE1759" s="366">
        <v>0</v>
      </c>
      <c r="BF1759" s="366">
        <v>0</v>
      </c>
      <c r="BG1759" s="366">
        <v>0</v>
      </c>
      <c r="BH1759" s="366">
        <v>0</v>
      </c>
      <c r="BI1759" s="411">
        <f t="shared" si="532"/>
        <v>0</v>
      </c>
      <c r="BJ1759" s="366">
        <v>0</v>
      </c>
      <c r="BK1759" s="366">
        <v>0</v>
      </c>
      <c r="BL1759" s="366">
        <v>0</v>
      </c>
      <c r="BM1759" s="366">
        <v>0</v>
      </c>
      <c r="BN1759" s="366">
        <v>0</v>
      </c>
      <c r="BO1759" s="366">
        <v>0</v>
      </c>
      <c r="BP1759" s="366">
        <v>0</v>
      </c>
      <c r="BQ1759" s="366">
        <v>0</v>
      </c>
      <c r="BR1759" s="366">
        <v>0</v>
      </c>
      <c r="BS1759" s="366">
        <v>0</v>
      </c>
      <c r="BT1759" s="366">
        <v>0</v>
      </c>
      <c r="BU1759" s="366">
        <v>0</v>
      </c>
      <c r="BV1759" s="411">
        <f t="shared" si="533"/>
        <v>0</v>
      </c>
      <c r="BW1759" s="366">
        <v>0</v>
      </c>
      <c r="BX1759" s="366">
        <v>0</v>
      </c>
      <c r="BY1759" s="366">
        <v>0</v>
      </c>
      <c r="BZ1759" s="366">
        <v>0</v>
      </c>
      <c r="CA1759" s="366">
        <v>0</v>
      </c>
      <c r="CB1759" s="366">
        <v>0</v>
      </c>
      <c r="CC1759" s="366">
        <v>0</v>
      </c>
      <c r="CD1759" s="366">
        <v>0</v>
      </c>
      <c r="CE1759" s="366">
        <v>0</v>
      </c>
      <c r="CF1759" s="366">
        <v>0</v>
      </c>
      <c r="CG1759" s="366">
        <v>0</v>
      </c>
      <c r="CH1759" s="366">
        <v>0</v>
      </c>
      <c r="CI1759" s="411">
        <f t="shared" si="534"/>
        <v>0</v>
      </c>
      <c r="CJ1759" s="366">
        <v>0</v>
      </c>
      <c r="CK1759" s="366">
        <v>0</v>
      </c>
      <c r="CL1759" s="366">
        <v>0</v>
      </c>
      <c r="CM1759" s="366">
        <v>0</v>
      </c>
      <c r="CN1759" s="366">
        <v>0</v>
      </c>
      <c r="CO1759" s="366">
        <v>0</v>
      </c>
      <c r="CP1759" s="366">
        <v>0</v>
      </c>
      <c r="CQ1759" s="366">
        <v>0</v>
      </c>
      <c r="CR1759" s="366">
        <v>0</v>
      </c>
      <c r="CS1759" s="366">
        <v>0</v>
      </c>
      <c r="CT1759" s="366">
        <v>0</v>
      </c>
      <c r="CU1759" s="366">
        <v>0</v>
      </c>
      <c r="CV1759" s="411">
        <f t="shared" si="535"/>
        <v>0</v>
      </c>
      <c r="CW1759" s="366">
        <v>0</v>
      </c>
      <c r="CX1759" s="366">
        <v>0</v>
      </c>
      <c r="CY1759" s="366">
        <v>0</v>
      </c>
      <c r="CZ1759" s="366">
        <v>0</v>
      </c>
      <c r="DA1759" s="366">
        <v>0</v>
      </c>
      <c r="DB1759" s="366">
        <v>0</v>
      </c>
      <c r="DC1759" s="366">
        <v>0</v>
      </c>
      <c r="DD1759" s="366">
        <v>0</v>
      </c>
      <c r="DE1759" s="366">
        <v>0</v>
      </c>
      <c r="DF1759" s="366">
        <v>0</v>
      </c>
      <c r="DG1759" s="366">
        <v>0</v>
      </c>
      <c r="DH1759" s="366">
        <v>0</v>
      </c>
      <c r="DI1759" s="411">
        <f t="shared" si="536"/>
        <v>0</v>
      </c>
      <c r="DJ1759" s="366">
        <v>0</v>
      </c>
      <c r="DK1759" s="366">
        <v>0</v>
      </c>
      <c r="DL1759" s="366">
        <v>0</v>
      </c>
      <c r="DM1759" s="366">
        <v>0</v>
      </c>
      <c r="DN1759" s="366">
        <v>0</v>
      </c>
      <c r="DO1759" s="366">
        <v>0</v>
      </c>
      <c r="DP1759" s="366">
        <v>0</v>
      </c>
      <c r="DQ1759" s="366">
        <v>0</v>
      </c>
      <c r="DR1759" s="366">
        <v>0</v>
      </c>
      <c r="DS1759" s="366">
        <v>0</v>
      </c>
      <c r="DT1759" s="366">
        <v>0</v>
      </c>
      <c r="DU1759" s="366">
        <v>0</v>
      </c>
      <c r="DV1759" s="411">
        <f t="shared" si="537"/>
        <v>0</v>
      </c>
      <c r="DW1759" s="366">
        <v>0</v>
      </c>
      <c r="DX1759" s="366">
        <v>0</v>
      </c>
      <c r="DY1759" s="366">
        <v>0</v>
      </c>
      <c r="DZ1759" s="366">
        <v>0</v>
      </c>
      <c r="EA1759" s="366">
        <v>0</v>
      </c>
      <c r="EB1759" s="366">
        <v>0</v>
      </c>
      <c r="EC1759" s="366">
        <v>0</v>
      </c>
      <c r="ED1759" s="366">
        <v>0</v>
      </c>
      <c r="EE1759" s="366">
        <v>0</v>
      </c>
      <c r="EF1759" s="366">
        <v>0</v>
      </c>
      <c r="EG1759" s="366">
        <v>0</v>
      </c>
      <c r="EH1759" s="366">
        <v>0</v>
      </c>
      <c r="EI1759" s="411">
        <f t="shared" si="538"/>
        <v>0</v>
      </c>
      <c r="EK1759" s="411">
        <f t="shared" si="539"/>
        <v>1</v>
      </c>
      <c r="EL1759" s="7">
        <f t="shared" si="540"/>
        <v>-1</v>
      </c>
    </row>
    <row r="1760" spans="1:142">
      <c r="A1760" s="365" t="str">
        <f t="shared" si="525"/>
        <v xml:space="preserve"> 359</v>
      </c>
      <c r="B1760" s="366" t="s">
        <v>1012</v>
      </c>
      <c r="C1760" s="366" t="s">
        <v>1230</v>
      </c>
      <c r="D1760" s="366">
        <v>0</v>
      </c>
      <c r="E1760" s="366">
        <v>0</v>
      </c>
      <c r="F1760" s="366">
        <v>0</v>
      </c>
      <c r="G1760" s="366">
        <v>0</v>
      </c>
      <c r="H1760" s="366">
        <v>1</v>
      </c>
      <c r="I1760" s="366">
        <v>0</v>
      </c>
      <c r="J1760" s="366">
        <v>0</v>
      </c>
      <c r="K1760" s="366">
        <v>0</v>
      </c>
      <c r="L1760" s="366">
        <v>0</v>
      </c>
      <c r="M1760" s="366">
        <v>0</v>
      </c>
      <c r="N1760" s="366">
        <v>0</v>
      </c>
      <c r="O1760" s="366">
        <v>0</v>
      </c>
      <c r="P1760" s="411">
        <f t="shared" si="526"/>
        <v>1</v>
      </c>
      <c r="Q1760" s="411">
        <f t="shared" si="541"/>
        <v>1</v>
      </c>
      <c r="R1760" s="411">
        <f t="shared" si="542"/>
        <v>0</v>
      </c>
      <c r="S1760" s="411">
        <f t="shared" si="543"/>
        <v>0</v>
      </c>
      <c r="T1760" s="366">
        <v>0</v>
      </c>
      <c r="U1760" s="366">
        <v>0</v>
      </c>
      <c r="V1760" s="366">
        <v>0</v>
      </c>
      <c r="W1760" s="366">
        <v>0</v>
      </c>
      <c r="X1760" s="366">
        <v>0</v>
      </c>
      <c r="Y1760" s="366">
        <v>0</v>
      </c>
      <c r="Z1760" s="366">
        <v>0</v>
      </c>
      <c r="AA1760" s="366">
        <v>0</v>
      </c>
      <c r="AB1760" s="366">
        <v>0</v>
      </c>
      <c r="AC1760" s="366">
        <v>0</v>
      </c>
      <c r="AD1760" s="366">
        <v>0</v>
      </c>
      <c r="AE1760" s="366">
        <v>0</v>
      </c>
      <c r="AF1760" s="411">
        <f t="shared" si="527"/>
        <v>0</v>
      </c>
      <c r="AG1760" s="366">
        <v>0</v>
      </c>
      <c r="AH1760" s="366">
        <v>0</v>
      </c>
      <c r="AI1760" s="366">
        <v>0</v>
      </c>
      <c r="AJ1760" s="366">
        <v>0</v>
      </c>
      <c r="AK1760" s="366">
        <v>0</v>
      </c>
      <c r="AL1760" s="366">
        <v>0</v>
      </c>
      <c r="AM1760" s="366">
        <v>0</v>
      </c>
      <c r="AN1760" s="366">
        <v>0</v>
      </c>
      <c r="AO1760" s="366">
        <v>0</v>
      </c>
      <c r="AP1760" s="366">
        <v>0</v>
      </c>
      <c r="AQ1760" s="366">
        <v>0</v>
      </c>
      <c r="AR1760" s="366">
        <v>0</v>
      </c>
      <c r="AS1760" s="411">
        <f t="shared" si="528"/>
        <v>0</v>
      </c>
      <c r="AT1760" s="411">
        <f t="shared" si="529"/>
        <v>0</v>
      </c>
      <c r="AU1760" s="411">
        <f t="shared" si="530"/>
        <v>0</v>
      </c>
      <c r="AV1760" s="411">
        <f t="shared" si="531"/>
        <v>0</v>
      </c>
      <c r="AW1760" s="366">
        <v>0</v>
      </c>
      <c r="AX1760" s="366">
        <v>0</v>
      </c>
      <c r="AY1760" s="366">
        <v>0</v>
      </c>
      <c r="AZ1760" s="366">
        <v>0</v>
      </c>
      <c r="BA1760" s="366">
        <v>0</v>
      </c>
      <c r="BB1760" s="366">
        <v>0</v>
      </c>
      <c r="BC1760" s="366">
        <v>0</v>
      </c>
      <c r="BD1760" s="366">
        <v>0</v>
      </c>
      <c r="BE1760" s="366">
        <v>0</v>
      </c>
      <c r="BF1760" s="366">
        <v>0</v>
      </c>
      <c r="BG1760" s="366">
        <v>0</v>
      </c>
      <c r="BH1760" s="366">
        <v>0</v>
      </c>
      <c r="BI1760" s="411">
        <f t="shared" si="532"/>
        <v>0</v>
      </c>
      <c r="BJ1760" s="366">
        <v>0</v>
      </c>
      <c r="BK1760" s="366">
        <v>0</v>
      </c>
      <c r="BL1760" s="366">
        <v>0</v>
      </c>
      <c r="BM1760" s="366">
        <v>0</v>
      </c>
      <c r="BN1760" s="366">
        <v>0</v>
      </c>
      <c r="BO1760" s="366">
        <v>0</v>
      </c>
      <c r="BP1760" s="366">
        <v>0</v>
      </c>
      <c r="BQ1760" s="366">
        <v>0</v>
      </c>
      <c r="BR1760" s="366">
        <v>0</v>
      </c>
      <c r="BS1760" s="366">
        <v>0</v>
      </c>
      <c r="BT1760" s="366">
        <v>0</v>
      </c>
      <c r="BU1760" s="366">
        <v>0</v>
      </c>
      <c r="BV1760" s="411">
        <f t="shared" si="533"/>
        <v>0</v>
      </c>
      <c r="BW1760" s="366">
        <v>0</v>
      </c>
      <c r="BX1760" s="366">
        <v>0</v>
      </c>
      <c r="BY1760" s="366">
        <v>0</v>
      </c>
      <c r="BZ1760" s="366">
        <v>0</v>
      </c>
      <c r="CA1760" s="366">
        <v>0</v>
      </c>
      <c r="CB1760" s="366">
        <v>0</v>
      </c>
      <c r="CC1760" s="366">
        <v>0</v>
      </c>
      <c r="CD1760" s="366">
        <v>0</v>
      </c>
      <c r="CE1760" s="366">
        <v>0</v>
      </c>
      <c r="CF1760" s="366">
        <v>0</v>
      </c>
      <c r="CG1760" s="366">
        <v>0</v>
      </c>
      <c r="CH1760" s="366">
        <v>0</v>
      </c>
      <c r="CI1760" s="411">
        <f t="shared" si="534"/>
        <v>0</v>
      </c>
      <c r="CJ1760" s="366">
        <v>0</v>
      </c>
      <c r="CK1760" s="366">
        <v>0</v>
      </c>
      <c r="CL1760" s="366">
        <v>0</v>
      </c>
      <c r="CM1760" s="366">
        <v>0</v>
      </c>
      <c r="CN1760" s="366">
        <v>0</v>
      </c>
      <c r="CO1760" s="366">
        <v>0</v>
      </c>
      <c r="CP1760" s="366">
        <v>0</v>
      </c>
      <c r="CQ1760" s="366">
        <v>0</v>
      </c>
      <c r="CR1760" s="366">
        <v>0</v>
      </c>
      <c r="CS1760" s="366">
        <v>0</v>
      </c>
      <c r="CT1760" s="366">
        <v>0</v>
      </c>
      <c r="CU1760" s="366">
        <v>0</v>
      </c>
      <c r="CV1760" s="411">
        <f t="shared" si="535"/>
        <v>0</v>
      </c>
      <c r="CW1760" s="366">
        <v>0</v>
      </c>
      <c r="CX1760" s="366">
        <v>0</v>
      </c>
      <c r="CY1760" s="366">
        <v>0</v>
      </c>
      <c r="CZ1760" s="366">
        <v>0</v>
      </c>
      <c r="DA1760" s="366">
        <v>0</v>
      </c>
      <c r="DB1760" s="366">
        <v>0</v>
      </c>
      <c r="DC1760" s="366">
        <v>0</v>
      </c>
      <c r="DD1760" s="366">
        <v>0</v>
      </c>
      <c r="DE1760" s="366">
        <v>0</v>
      </c>
      <c r="DF1760" s="366">
        <v>0</v>
      </c>
      <c r="DG1760" s="366">
        <v>0</v>
      </c>
      <c r="DH1760" s="366">
        <v>0</v>
      </c>
      <c r="DI1760" s="411">
        <f t="shared" si="536"/>
        <v>0</v>
      </c>
      <c r="DJ1760" s="366">
        <v>0</v>
      </c>
      <c r="DK1760" s="366">
        <v>0</v>
      </c>
      <c r="DL1760" s="366">
        <v>0</v>
      </c>
      <c r="DM1760" s="366">
        <v>0</v>
      </c>
      <c r="DN1760" s="366">
        <v>0</v>
      </c>
      <c r="DO1760" s="366">
        <v>0</v>
      </c>
      <c r="DP1760" s="366">
        <v>0</v>
      </c>
      <c r="DQ1760" s="366">
        <v>0</v>
      </c>
      <c r="DR1760" s="366">
        <v>0</v>
      </c>
      <c r="DS1760" s="366">
        <v>0</v>
      </c>
      <c r="DT1760" s="366">
        <v>0</v>
      </c>
      <c r="DU1760" s="366">
        <v>0</v>
      </c>
      <c r="DV1760" s="411">
        <f t="shared" si="537"/>
        <v>0</v>
      </c>
      <c r="DW1760" s="366">
        <v>0</v>
      </c>
      <c r="DX1760" s="366">
        <v>0</v>
      </c>
      <c r="DY1760" s="366">
        <v>0</v>
      </c>
      <c r="DZ1760" s="366">
        <v>0</v>
      </c>
      <c r="EA1760" s="366">
        <v>0</v>
      </c>
      <c r="EB1760" s="366">
        <v>0</v>
      </c>
      <c r="EC1760" s="366">
        <v>0</v>
      </c>
      <c r="ED1760" s="366">
        <v>0</v>
      </c>
      <c r="EE1760" s="366">
        <v>0</v>
      </c>
      <c r="EF1760" s="366">
        <v>0</v>
      </c>
      <c r="EG1760" s="366">
        <v>0</v>
      </c>
      <c r="EH1760" s="366">
        <v>0</v>
      </c>
      <c r="EI1760" s="411">
        <f t="shared" si="538"/>
        <v>0</v>
      </c>
      <c r="EK1760" s="411">
        <f t="shared" si="539"/>
        <v>1</v>
      </c>
      <c r="EL1760" s="7">
        <f t="shared" si="540"/>
        <v>-1</v>
      </c>
    </row>
    <row r="1761" spans="1:142">
      <c r="A1761" s="365" t="str">
        <f t="shared" si="525"/>
        <v xml:space="preserve"> 359</v>
      </c>
      <c r="B1761" s="366" t="s">
        <v>1012</v>
      </c>
      <c r="C1761" s="366" t="s">
        <v>1231</v>
      </c>
      <c r="D1761" s="366">
        <v>0</v>
      </c>
      <c r="E1761" s="366">
        <v>0</v>
      </c>
      <c r="F1761" s="366">
        <v>0</v>
      </c>
      <c r="G1761" s="366">
        <v>0</v>
      </c>
      <c r="H1761" s="366">
        <v>1</v>
      </c>
      <c r="I1761" s="366">
        <v>0</v>
      </c>
      <c r="J1761" s="366">
        <v>0</v>
      </c>
      <c r="K1761" s="366">
        <v>0</v>
      </c>
      <c r="L1761" s="366">
        <v>0</v>
      </c>
      <c r="M1761" s="366">
        <v>0</v>
      </c>
      <c r="N1761" s="366">
        <v>0</v>
      </c>
      <c r="O1761" s="366">
        <v>0</v>
      </c>
      <c r="P1761" s="411">
        <f t="shared" si="526"/>
        <v>1</v>
      </c>
      <c r="Q1761" s="411">
        <f t="shared" si="541"/>
        <v>1</v>
      </c>
      <c r="R1761" s="411">
        <f t="shared" si="542"/>
        <v>0</v>
      </c>
      <c r="S1761" s="411">
        <f t="shared" si="543"/>
        <v>0</v>
      </c>
      <c r="T1761" s="366">
        <v>0</v>
      </c>
      <c r="U1761" s="366">
        <v>0</v>
      </c>
      <c r="V1761" s="366">
        <v>0</v>
      </c>
      <c r="W1761" s="366">
        <v>0</v>
      </c>
      <c r="X1761" s="366">
        <v>0</v>
      </c>
      <c r="Y1761" s="366">
        <v>0</v>
      </c>
      <c r="Z1761" s="366">
        <v>0</v>
      </c>
      <c r="AA1761" s="366">
        <v>0</v>
      </c>
      <c r="AB1761" s="366">
        <v>0</v>
      </c>
      <c r="AC1761" s="366">
        <v>0</v>
      </c>
      <c r="AD1761" s="366">
        <v>0</v>
      </c>
      <c r="AE1761" s="366">
        <v>0</v>
      </c>
      <c r="AF1761" s="411">
        <f t="shared" si="527"/>
        <v>0</v>
      </c>
      <c r="AG1761" s="366">
        <v>0</v>
      </c>
      <c r="AH1761" s="366">
        <v>0</v>
      </c>
      <c r="AI1761" s="366">
        <v>0</v>
      </c>
      <c r="AJ1761" s="366">
        <v>0</v>
      </c>
      <c r="AK1761" s="366">
        <v>0</v>
      </c>
      <c r="AL1761" s="366">
        <v>0</v>
      </c>
      <c r="AM1761" s="366">
        <v>0</v>
      </c>
      <c r="AN1761" s="366">
        <v>0</v>
      </c>
      <c r="AO1761" s="366">
        <v>0</v>
      </c>
      <c r="AP1761" s="366">
        <v>0</v>
      </c>
      <c r="AQ1761" s="366">
        <v>0</v>
      </c>
      <c r="AR1761" s="366">
        <v>0</v>
      </c>
      <c r="AS1761" s="411">
        <f t="shared" si="528"/>
        <v>0</v>
      </c>
      <c r="AT1761" s="411">
        <f t="shared" si="529"/>
        <v>0</v>
      </c>
      <c r="AU1761" s="411">
        <f t="shared" si="530"/>
        <v>0</v>
      </c>
      <c r="AV1761" s="411">
        <f t="shared" si="531"/>
        <v>0</v>
      </c>
      <c r="AW1761" s="366">
        <v>0</v>
      </c>
      <c r="AX1761" s="366">
        <v>0</v>
      </c>
      <c r="AY1761" s="366">
        <v>0</v>
      </c>
      <c r="AZ1761" s="366">
        <v>0</v>
      </c>
      <c r="BA1761" s="366">
        <v>0</v>
      </c>
      <c r="BB1761" s="366">
        <v>0</v>
      </c>
      <c r="BC1761" s="366">
        <v>0</v>
      </c>
      <c r="BD1761" s="366">
        <v>0</v>
      </c>
      <c r="BE1761" s="366">
        <v>0</v>
      </c>
      <c r="BF1761" s="366">
        <v>0</v>
      </c>
      <c r="BG1761" s="366">
        <v>0</v>
      </c>
      <c r="BH1761" s="366">
        <v>0</v>
      </c>
      <c r="BI1761" s="411">
        <f t="shared" si="532"/>
        <v>0</v>
      </c>
      <c r="BJ1761" s="366">
        <v>0</v>
      </c>
      <c r="BK1761" s="366">
        <v>0</v>
      </c>
      <c r="BL1761" s="366">
        <v>0</v>
      </c>
      <c r="BM1761" s="366">
        <v>0</v>
      </c>
      <c r="BN1761" s="366">
        <v>0</v>
      </c>
      <c r="BO1761" s="366">
        <v>0</v>
      </c>
      <c r="BP1761" s="366">
        <v>0</v>
      </c>
      <c r="BQ1761" s="366">
        <v>0</v>
      </c>
      <c r="BR1761" s="366">
        <v>0</v>
      </c>
      <c r="BS1761" s="366">
        <v>0</v>
      </c>
      <c r="BT1761" s="366">
        <v>0</v>
      </c>
      <c r="BU1761" s="366">
        <v>0</v>
      </c>
      <c r="BV1761" s="411">
        <f t="shared" si="533"/>
        <v>0</v>
      </c>
      <c r="BW1761" s="366">
        <v>0</v>
      </c>
      <c r="BX1761" s="366">
        <v>0</v>
      </c>
      <c r="BY1761" s="366">
        <v>0</v>
      </c>
      <c r="BZ1761" s="366">
        <v>0</v>
      </c>
      <c r="CA1761" s="366">
        <v>0</v>
      </c>
      <c r="CB1761" s="366">
        <v>0</v>
      </c>
      <c r="CC1761" s="366">
        <v>0</v>
      </c>
      <c r="CD1761" s="366">
        <v>0</v>
      </c>
      <c r="CE1761" s="366">
        <v>0</v>
      </c>
      <c r="CF1761" s="366">
        <v>0</v>
      </c>
      <c r="CG1761" s="366">
        <v>0</v>
      </c>
      <c r="CH1761" s="366">
        <v>0</v>
      </c>
      <c r="CI1761" s="411">
        <f t="shared" si="534"/>
        <v>0</v>
      </c>
      <c r="CJ1761" s="366">
        <v>0</v>
      </c>
      <c r="CK1761" s="366">
        <v>0</v>
      </c>
      <c r="CL1761" s="366">
        <v>0</v>
      </c>
      <c r="CM1761" s="366">
        <v>0</v>
      </c>
      <c r="CN1761" s="366">
        <v>0</v>
      </c>
      <c r="CO1761" s="366">
        <v>0</v>
      </c>
      <c r="CP1761" s="366">
        <v>0</v>
      </c>
      <c r="CQ1761" s="366">
        <v>0</v>
      </c>
      <c r="CR1761" s="366">
        <v>0</v>
      </c>
      <c r="CS1761" s="366">
        <v>0</v>
      </c>
      <c r="CT1761" s="366">
        <v>0</v>
      </c>
      <c r="CU1761" s="366">
        <v>0</v>
      </c>
      <c r="CV1761" s="411">
        <f t="shared" si="535"/>
        <v>0</v>
      </c>
      <c r="CW1761" s="366">
        <v>0</v>
      </c>
      <c r="CX1761" s="366">
        <v>0</v>
      </c>
      <c r="CY1761" s="366">
        <v>0</v>
      </c>
      <c r="CZ1761" s="366">
        <v>0</v>
      </c>
      <c r="DA1761" s="366">
        <v>0</v>
      </c>
      <c r="DB1761" s="366">
        <v>0</v>
      </c>
      <c r="DC1761" s="366">
        <v>0</v>
      </c>
      <c r="DD1761" s="366">
        <v>0</v>
      </c>
      <c r="DE1761" s="366">
        <v>0</v>
      </c>
      <c r="DF1761" s="366">
        <v>0</v>
      </c>
      <c r="DG1761" s="366">
        <v>0</v>
      </c>
      <c r="DH1761" s="366">
        <v>0</v>
      </c>
      <c r="DI1761" s="411">
        <f t="shared" si="536"/>
        <v>0</v>
      </c>
      <c r="DJ1761" s="366">
        <v>0</v>
      </c>
      <c r="DK1761" s="366">
        <v>0</v>
      </c>
      <c r="DL1761" s="366">
        <v>0</v>
      </c>
      <c r="DM1761" s="366">
        <v>0</v>
      </c>
      <c r="DN1761" s="366">
        <v>0</v>
      </c>
      <c r="DO1761" s="366">
        <v>0</v>
      </c>
      <c r="DP1761" s="366">
        <v>0</v>
      </c>
      <c r="DQ1761" s="366">
        <v>0</v>
      </c>
      <c r="DR1761" s="366">
        <v>0</v>
      </c>
      <c r="DS1761" s="366">
        <v>0</v>
      </c>
      <c r="DT1761" s="366">
        <v>0</v>
      </c>
      <c r="DU1761" s="366">
        <v>0</v>
      </c>
      <c r="DV1761" s="411">
        <f t="shared" si="537"/>
        <v>0</v>
      </c>
      <c r="DW1761" s="366">
        <v>0</v>
      </c>
      <c r="DX1761" s="366">
        <v>0</v>
      </c>
      <c r="DY1761" s="366">
        <v>0</v>
      </c>
      <c r="DZ1761" s="366">
        <v>0</v>
      </c>
      <c r="EA1761" s="366">
        <v>0</v>
      </c>
      <c r="EB1761" s="366">
        <v>0</v>
      </c>
      <c r="EC1761" s="366">
        <v>0</v>
      </c>
      <c r="ED1761" s="366">
        <v>0</v>
      </c>
      <c r="EE1761" s="366">
        <v>0</v>
      </c>
      <c r="EF1761" s="366">
        <v>0</v>
      </c>
      <c r="EG1761" s="366">
        <v>0</v>
      </c>
      <c r="EH1761" s="366">
        <v>0</v>
      </c>
      <c r="EI1761" s="411">
        <f t="shared" si="538"/>
        <v>0</v>
      </c>
      <c r="EK1761" s="411">
        <f t="shared" si="539"/>
        <v>1</v>
      </c>
      <c r="EL1761" s="7">
        <f t="shared" si="540"/>
        <v>-1</v>
      </c>
    </row>
    <row r="1762" spans="1:142">
      <c r="A1762" s="365" t="str">
        <f t="shared" si="525"/>
        <v xml:space="preserve"> 359</v>
      </c>
      <c r="B1762" s="366" t="s">
        <v>1012</v>
      </c>
      <c r="C1762" s="366" t="s">
        <v>1232</v>
      </c>
      <c r="D1762" s="366">
        <v>0</v>
      </c>
      <c r="E1762" s="366">
        <v>0</v>
      </c>
      <c r="F1762" s="366">
        <v>0</v>
      </c>
      <c r="G1762" s="366">
        <v>0</v>
      </c>
      <c r="H1762" s="366">
        <v>1</v>
      </c>
      <c r="I1762" s="366">
        <v>0</v>
      </c>
      <c r="J1762" s="366">
        <v>0</v>
      </c>
      <c r="K1762" s="366">
        <v>0</v>
      </c>
      <c r="L1762" s="366">
        <v>0</v>
      </c>
      <c r="M1762" s="366">
        <v>0</v>
      </c>
      <c r="N1762" s="366">
        <v>0</v>
      </c>
      <c r="O1762" s="366">
        <v>0</v>
      </c>
      <c r="P1762" s="411">
        <f t="shared" si="526"/>
        <v>1</v>
      </c>
      <c r="Q1762" s="411">
        <f t="shared" si="541"/>
        <v>1</v>
      </c>
      <c r="R1762" s="411">
        <f t="shared" si="542"/>
        <v>0</v>
      </c>
      <c r="S1762" s="411">
        <f t="shared" si="543"/>
        <v>0</v>
      </c>
      <c r="T1762" s="366">
        <v>0</v>
      </c>
      <c r="U1762" s="366">
        <v>0</v>
      </c>
      <c r="V1762" s="366">
        <v>0</v>
      </c>
      <c r="W1762" s="366">
        <v>0</v>
      </c>
      <c r="X1762" s="366">
        <v>0</v>
      </c>
      <c r="Y1762" s="366">
        <v>0</v>
      </c>
      <c r="Z1762" s="366">
        <v>0</v>
      </c>
      <c r="AA1762" s="366">
        <v>0</v>
      </c>
      <c r="AB1762" s="366">
        <v>0</v>
      </c>
      <c r="AC1762" s="366">
        <v>0</v>
      </c>
      <c r="AD1762" s="366">
        <v>0</v>
      </c>
      <c r="AE1762" s="366">
        <v>0</v>
      </c>
      <c r="AF1762" s="411">
        <f t="shared" si="527"/>
        <v>0</v>
      </c>
      <c r="AG1762" s="366">
        <v>0</v>
      </c>
      <c r="AH1762" s="366">
        <v>0</v>
      </c>
      <c r="AI1762" s="366">
        <v>0</v>
      </c>
      <c r="AJ1762" s="366">
        <v>0</v>
      </c>
      <c r="AK1762" s="366">
        <v>0</v>
      </c>
      <c r="AL1762" s="366">
        <v>0</v>
      </c>
      <c r="AM1762" s="366">
        <v>0</v>
      </c>
      <c r="AN1762" s="366">
        <v>0</v>
      </c>
      <c r="AO1762" s="366">
        <v>0</v>
      </c>
      <c r="AP1762" s="366">
        <v>0</v>
      </c>
      <c r="AQ1762" s="366">
        <v>0</v>
      </c>
      <c r="AR1762" s="366">
        <v>0</v>
      </c>
      <c r="AS1762" s="411">
        <f t="shared" si="528"/>
        <v>0</v>
      </c>
      <c r="AT1762" s="411">
        <f t="shared" si="529"/>
        <v>0</v>
      </c>
      <c r="AU1762" s="411">
        <f t="shared" si="530"/>
        <v>0</v>
      </c>
      <c r="AV1762" s="411">
        <f t="shared" si="531"/>
        <v>0</v>
      </c>
      <c r="AW1762" s="366">
        <v>0</v>
      </c>
      <c r="AX1762" s="366">
        <v>0</v>
      </c>
      <c r="AY1762" s="366">
        <v>0</v>
      </c>
      <c r="AZ1762" s="366">
        <v>0</v>
      </c>
      <c r="BA1762" s="366">
        <v>0</v>
      </c>
      <c r="BB1762" s="366">
        <v>0</v>
      </c>
      <c r="BC1762" s="366">
        <v>0</v>
      </c>
      <c r="BD1762" s="366">
        <v>0</v>
      </c>
      <c r="BE1762" s="366">
        <v>0</v>
      </c>
      <c r="BF1762" s="366">
        <v>0</v>
      </c>
      <c r="BG1762" s="366">
        <v>0</v>
      </c>
      <c r="BH1762" s="366">
        <v>0</v>
      </c>
      <c r="BI1762" s="411">
        <f t="shared" si="532"/>
        <v>0</v>
      </c>
      <c r="BJ1762" s="366">
        <v>0</v>
      </c>
      <c r="BK1762" s="366">
        <v>0</v>
      </c>
      <c r="BL1762" s="366">
        <v>0</v>
      </c>
      <c r="BM1762" s="366">
        <v>0</v>
      </c>
      <c r="BN1762" s="366">
        <v>0</v>
      </c>
      <c r="BO1762" s="366">
        <v>0</v>
      </c>
      <c r="BP1762" s="366">
        <v>0</v>
      </c>
      <c r="BQ1762" s="366">
        <v>0</v>
      </c>
      <c r="BR1762" s="366">
        <v>0</v>
      </c>
      <c r="BS1762" s="366">
        <v>0</v>
      </c>
      <c r="BT1762" s="366">
        <v>0</v>
      </c>
      <c r="BU1762" s="366">
        <v>0</v>
      </c>
      <c r="BV1762" s="411">
        <f t="shared" si="533"/>
        <v>0</v>
      </c>
      <c r="BW1762" s="366">
        <v>0</v>
      </c>
      <c r="BX1762" s="366">
        <v>0</v>
      </c>
      <c r="BY1762" s="366">
        <v>0</v>
      </c>
      <c r="BZ1762" s="366">
        <v>0</v>
      </c>
      <c r="CA1762" s="366">
        <v>0</v>
      </c>
      <c r="CB1762" s="366">
        <v>0</v>
      </c>
      <c r="CC1762" s="366">
        <v>0</v>
      </c>
      <c r="CD1762" s="366">
        <v>0</v>
      </c>
      <c r="CE1762" s="366">
        <v>0</v>
      </c>
      <c r="CF1762" s="366">
        <v>0</v>
      </c>
      <c r="CG1762" s="366">
        <v>0</v>
      </c>
      <c r="CH1762" s="366">
        <v>0</v>
      </c>
      <c r="CI1762" s="411">
        <f t="shared" si="534"/>
        <v>0</v>
      </c>
      <c r="CJ1762" s="366">
        <v>0</v>
      </c>
      <c r="CK1762" s="366">
        <v>0</v>
      </c>
      <c r="CL1762" s="366">
        <v>0</v>
      </c>
      <c r="CM1762" s="366">
        <v>0</v>
      </c>
      <c r="CN1762" s="366">
        <v>0</v>
      </c>
      <c r="CO1762" s="366">
        <v>0</v>
      </c>
      <c r="CP1762" s="366">
        <v>0</v>
      </c>
      <c r="CQ1762" s="366">
        <v>0</v>
      </c>
      <c r="CR1762" s="366">
        <v>0</v>
      </c>
      <c r="CS1762" s="366">
        <v>0</v>
      </c>
      <c r="CT1762" s="366">
        <v>0</v>
      </c>
      <c r="CU1762" s="366">
        <v>0</v>
      </c>
      <c r="CV1762" s="411">
        <f t="shared" si="535"/>
        <v>0</v>
      </c>
      <c r="CW1762" s="366">
        <v>0</v>
      </c>
      <c r="CX1762" s="366">
        <v>0</v>
      </c>
      <c r="CY1762" s="366">
        <v>0</v>
      </c>
      <c r="CZ1762" s="366">
        <v>0</v>
      </c>
      <c r="DA1762" s="366">
        <v>0</v>
      </c>
      <c r="DB1762" s="366">
        <v>0</v>
      </c>
      <c r="DC1762" s="366">
        <v>0</v>
      </c>
      <c r="DD1762" s="366">
        <v>0</v>
      </c>
      <c r="DE1762" s="366">
        <v>0</v>
      </c>
      <c r="DF1762" s="366">
        <v>0</v>
      </c>
      <c r="DG1762" s="366">
        <v>0</v>
      </c>
      <c r="DH1762" s="366">
        <v>0</v>
      </c>
      <c r="DI1762" s="411">
        <f t="shared" si="536"/>
        <v>0</v>
      </c>
      <c r="DJ1762" s="366">
        <v>0</v>
      </c>
      <c r="DK1762" s="366">
        <v>0</v>
      </c>
      <c r="DL1762" s="366">
        <v>0</v>
      </c>
      <c r="DM1762" s="366">
        <v>0</v>
      </c>
      <c r="DN1762" s="366">
        <v>0</v>
      </c>
      <c r="DO1762" s="366">
        <v>0</v>
      </c>
      <c r="DP1762" s="366">
        <v>0</v>
      </c>
      <c r="DQ1762" s="366">
        <v>0</v>
      </c>
      <c r="DR1762" s="366">
        <v>0</v>
      </c>
      <c r="DS1762" s="366">
        <v>0</v>
      </c>
      <c r="DT1762" s="366">
        <v>0</v>
      </c>
      <c r="DU1762" s="366">
        <v>0</v>
      </c>
      <c r="DV1762" s="411">
        <f t="shared" si="537"/>
        <v>0</v>
      </c>
      <c r="DW1762" s="366">
        <v>0</v>
      </c>
      <c r="DX1762" s="366">
        <v>0</v>
      </c>
      <c r="DY1762" s="366">
        <v>0</v>
      </c>
      <c r="DZ1762" s="366">
        <v>0</v>
      </c>
      <c r="EA1762" s="366">
        <v>0</v>
      </c>
      <c r="EB1762" s="366">
        <v>0</v>
      </c>
      <c r="EC1762" s="366">
        <v>0</v>
      </c>
      <c r="ED1762" s="366">
        <v>0</v>
      </c>
      <c r="EE1762" s="366">
        <v>0</v>
      </c>
      <c r="EF1762" s="366">
        <v>0</v>
      </c>
      <c r="EG1762" s="366">
        <v>0</v>
      </c>
      <c r="EH1762" s="366">
        <v>0</v>
      </c>
      <c r="EI1762" s="411">
        <f t="shared" si="538"/>
        <v>0</v>
      </c>
      <c r="EK1762" s="411">
        <f t="shared" si="539"/>
        <v>1</v>
      </c>
      <c r="EL1762" s="7">
        <f t="shared" si="540"/>
        <v>-1</v>
      </c>
    </row>
    <row r="1763" spans="1:142">
      <c r="A1763" s="365" t="str">
        <f t="shared" si="525"/>
        <v xml:space="preserve"> 359</v>
      </c>
      <c r="B1763" s="366" t="s">
        <v>1012</v>
      </c>
      <c r="C1763" s="366" t="s">
        <v>1211</v>
      </c>
      <c r="D1763" s="366">
        <v>0</v>
      </c>
      <c r="E1763" s="366">
        <v>0</v>
      </c>
      <c r="F1763" s="366">
        <v>0</v>
      </c>
      <c r="G1763" s="366">
        <v>0</v>
      </c>
      <c r="H1763" s="366">
        <v>0</v>
      </c>
      <c r="I1763" s="366">
        <v>0</v>
      </c>
      <c r="J1763" s="366">
        <v>0</v>
      </c>
      <c r="K1763" s="366">
        <v>0</v>
      </c>
      <c r="L1763" s="366">
        <v>0</v>
      </c>
      <c r="M1763" s="366">
        <v>0</v>
      </c>
      <c r="N1763" s="366">
        <v>0</v>
      </c>
      <c r="O1763" s="366">
        <v>1</v>
      </c>
      <c r="P1763" s="411">
        <f t="shared" si="526"/>
        <v>1</v>
      </c>
      <c r="Q1763" s="411">
        <f t="shared" si="541"/>
        <v>0</v>
      </c>
      <c r="R1763" s="411">
        <f t="shared" si="542"/>
        <v>0</v>
      </c>
      <c r="S1763" s="411">
        <f t="shared" si="543"/>
        <v>1</v>
      </c>
      <c r="T1763" s="366">
        <v>0</v>
      </c>
      <c r="U1763" s="366">
        <v>0</v>
      </c>
      <c r="V1763" s="366">
        <v>0</v>
      </c>
      <c r="W1763" s="366">
        <v>0</v>
      </c>
      <c r="X1763" s="366">
        <v>0</v>
      </c>
      <c r="Y1763" s="366">
        <v>0</v>
      </c>
      <c r="Z1763" s="366">
        <v>0</v>
      </c>
      <c r="AA1763" s="366">
        <v>0</v>
      </c>
      <c r="AB1763" s="366">
        <v>0</v>
      </c>
      <c r="AC1763" s="366">
        <v>0</v>
      </c>
      <c r="AD1763" s="366">
        <v>0</v>
      </c>
      <c r="AE1763" s="366">
        <v>0</v>
      </c>
      <c r="AF1763" s="411">
        <f t="shared" si="527"/>
        <v>0</v>
      </c>
      <c r="AG1763" s="366">
        <v>0</v>
      </c>
      <c r="AH1763" s="366">
        <v>0</v>
      </c>
      <c r="AI1763" s="366">
        <v>0</v>
      </c>
      <c r="AJ1763" s="366">
        <v>0</v>
      </c>
      <c r="AK1763" s="366">
        <v>0</v>
      </c>
      <c r="AL1763" s="366">
        <v>0</v>
      </c>
      <c r="AM1763" s="366">
        <v>0</v>
      </c>
      <c r="AN1763" s="366">
        <v>0</v>
      </c>
      <c r="AO1763" s="366">
        <v>0</v>
      </c>
      <c r="AP1763" s="366">
        <v>0</v>
      </c>
      <c r="AQ1763" s="366">
        <v>0</v>
      </c>
      <c r="AR1763" s="366">
        <v>0</v>
      </c>
      <c r="AS1763" s="411">
        <f t="shared" si="528"/>
        <v>0</v>
      </c>
      <c r="AT1763" s="411">
        <f t="shared" si="529"/>
        <v>0</v>
      </c>
      <c r="AU1763" s="411">
        <f t="shared" si="530"/>
        <v>0</v>
      </c>
      <c r="AV1763" s="411">
        <f t="shared" si="531"/>
        <v>0</v>
      </c>
      <c r="AW1763" s="366">
        <v>0</v>
      </c>
      <c r="AX1763" s="366">
        <v>0</v>
      </c>
      <c r="AY1763" s="366">
        <v>0</v>
      </c>
      <c r="AZ1763" s="366">
        <v>0</v>
      </c>
      <c r="BA1763" s="366">
        <v>0</v>
      </c>
      <c r="BB1763" s="366">
        <v>0</v>
      </c>
      <c r="BC1763" s="366">
        <v>0</v>
      </c>
      <c r="BD1763" s="366">
        <v>0</v>
      </c>
      <c r="BE1763" s="366">
        <v>0</v>
      </c>
      <c r="BF1763" s="366">
        <v>0</v>
      </c>
      <c r="BG1763" s="366">
        <v>0</v>
      </c>
      <c r="BH1763" s="366">
        <v>0</v>
      </c>
      <c r="BI1763" s="411">
        <f t="shared" si="532"/>
        <v>0</v>
      </c>
      <c r="BJ1763" s="366">
        <v>0</v>
      </c>
      <c r="BK1763" s="366">
        <v>0</v>
      </c>
      <c r="BL1763" s="366">
        <v>0</v>
      </c>
      <c r="BM1763" s="366">
        <v>0</v>
      </c>
      <c r="BN1763" s="366">
        <v>0</v>
      </c>
      <c r="BO1763" s="366">
        <v>0</v>
      </c>
      <c r="BP1763" s="366">
        <v>0</v>
      </c>
      <c r="BQ1763" s="366">
        <v>0</v>
      </c>
      <c r="BR1763" s="366">
        <v>0</v>
      </c>
      <c r="BS1763" s="366">
        <v>0</v>
      </c>
      <c r="BT1763" s="366">
        <v>0</v>
      </c>
      <c r="BU1763" s="366">
        <v>0</v>
      </c>
      <c r="BV1763" s="411">
        <f t="shared" si="533"/>
        <v>0</v>
      </c>
      <c r="BW1763" s="366">
        <v>0</v>
      </c>
      <c r="BX1763" s="366">
        <v>0</v>
      </c>
      <c r="BY1763" s="366">
        <v>0</v>
      </c>
      <c r="BZ1763" s="366">
        <v>0</v>
      </c>
      <c r="CA1763" s="366">
        <v>0</v>
      </c>
      <c r="CB1763" s="366">
        <v>0</v>
      </c>
      <c r="CC1763" s="366">
        <v>0</v>
      </c>
      <c r="CD1763" s="366">
        <v>0</v>
      </c>
      <c r="CE1763" s="366">
        <v>0</v>
      </c>
      <c r="CF1763" s="366">
        <v>0</v>
      </c>
      <c r="CG1763" s="366">
        <v>0</v>
      </c>
      <c r="CH1763" s="366">
        <v>0</v>
      </c>
      <c r="CI1763" s="411">
        <f t="shared" si="534"/>
        <v>0</v>
      </c>
      <c r="CJ1763" s="366">
        <v>0</v>
      </c>
      <c r="CK1763" s="366">
        <v>0</v>
      </c>
      <c r="CL1763" s="366">
        <v>0</v>
      </c>
      <c r="CM1763" s="366">
        <v>0</v>
      </c>
      <c r="CN1763" s="366">
        <v>0</v>
      </c>
      <c r="CO1763" s="366">
        <v>0</v>
      </c>
      <c r="CP1763" s="366">
        <v>0</v>
      </c>
      <c r="CQ1763" s="366">
        <v>0</v>
      </c>
      <c r="CR1763" s="366">
        <v>0</v>
      </c>
      <c r="CS1763" s="366">
        <v>0</v>
      </c>
      <c r="CT1763" s="366">
        <v>0</v>
      </c>
      <c r="CU1763" s="366">
        <v>0</v>
      </c>
      <c r="CV1763" s="411">
        <f t="shared" si="535"/>
        <v>0</v>
      </c>
      <c r="CW1763" s="366">
        <v>0</v>
      </c>
      <c r="CX1763" s="366">
        <v>0</v>
      </c>
      <c r="CY1763" s="366">
        <v>0</v>
      </c>
      <c r="CZ1763" s="366">
        <v>0</v>
      </c>
      <c r="DA1763" s="366">
        <v>0</v>
      </c>
      <c r="DB1763" s="366">
        <v>0</v>
      </c>
      <c r="DC1763" s="366">
        <v>0</v>
      </c>
      <c r="DD1763" s="366">
        <v>0</v>
      </c>
      <c r="DE1763" s="366">
        <v>0</v>
      </c>
      <c r="DF1763" s="366">
        <v>0</v>
      </c>
      <c r="DG1763" s="366">
        <v>0</v>
      </c>
      <c r="DH1763" s="366">
        <v>0</v>
      </c>
      <c r="DI1763" s="411">
        <f t="shared" si="536"/>
        <v>0</v>
      </c>
      <c r="DJ1763" s="366">
        <v>0</v>
      </c>
      <c r="DK1763" s="366">
        <v>0</v>
      </c>
      <c r="DL1763" s="366">
        <v>0</v>
      </c>
      <c r="DM1763" s="366">
        <v>0</v>
      </c>
      <c r="DN1763" s="366">
        <v>0</v>
      </c>
      <c r="DO1763" s="366">
        <v>0</v>
      </c>
      <c r="DP1763" s="366">
        <v>0</v>
      </c>
      <c r="DQ1763" s="366">
        <v>0</v>
      </c>
      <c r="DR1763" s="366">
        <v>0</v>
      </c>
      <c r="DS1763" s="366">
        <v>0</v>
      </c>
      <c r="DT1763" s="366">
        <v>0</v>
      </c>
      <c r="DU1763" s="366">
        <v>0</v>
      </c>
      <c r="DV1763" s="411">
        <f t="shared" si="537"/>
        <v>0</v>
      </c>
      <c r="DW1763" s="366">
        <v>0</v>
      </c>
      <c r="DX1763" s="366">
        <v>0</v>
      </c>
      <c r="DY1763" s="366">
        <v>0</v>
      </c>
      <c r="DZ1763" s="366">
        <v>0</v>
      </c>
      <c r="EA1763" s="366">
        <v>0</v>
      </c>
      <c r="EB1763" s="366">
        <v>0</v>
      </c>
      <c r="EC1763" s="366">
        <v>0</v>
      </c>
      <c r="ED1763" s="366">
        <v>0</v>
      </c>
      <c r="EE1763" s="366">
        <v>0</v>
      </c>
      <c r="EF1763" s="366">
        <v>0</v>
      </c>
      <c r="EG1763" s="366">
        <v>0</v>
      </c>
      <c r="EH1763" s="366">
        <v>0</v>
      </c>
      <c r="EI1763" s="411">
        <f t="shared" si="538"/>
        <v>0</v>
      </c>
      <c r="EK1763" s="411">
        <f t="shared" si="539"/>
        <v>1</v>
      </c>
      <c r="EL1763" s="7">
        <f t="shared" si="540"/>
        <v>-1</v>
      </c>
    </row>
    <row r="1764" spans="1:142">
      <c r="A1764" s="365" t="str">
        <f t="shared" si="525"/>
        <v xml:space="preserve"> 359</v>
      </c>
      <c r="B1764" s="366" t="s">
        <v>1012</v>
      </c>
      <c r="C1764" s="366" t="s">
        <v>1212</v>
      </c>
      <c r="D1764" s="366">
        <v>0</v>
      </c>
      <c r="E1764" s="366">
        <v>0</v>
      </c>
      <c r="F1764" s="366">
        <v>0</v>
      </c>
      <c r="G1764" s="366">
        <v>0</v>
      </c>
      <c r="H1764" s="366">
        <v>0</v>
      </c>
      <c r="I1764" s="366">
        <v>0</v>
      </c>
      <c r="J1764" s="366">
        <v>0</v>
      </c>
      <c r="K1764" s="366">
        <v>0</v>
      </c>
      <c r="L1764" s="366">
        <v>0</v>
      </c>
      <c r="M1764" s="366">
        <v>0</v>
      </c>
      <c r="N1764" s="366">
        <v>0</v>
      </c>
      <c r="O1764" s="366">
        <v>1</v>
      </c>
      <c r="P1764" s="411">
        <f t="shared" si="526"/>
        <v>1</v>
      </c>
      <c r="Q1764" s="411">
        <f t="shared" si="541"/>
        <v>0</v>
      </c>
      <c r="R1764" s="411">
        <f t="shared" si="542"/>
        <v>0</v>
      </c>
      <c r="S1764" s="411">
        <f t="shared" si="543"/>
        <v>1</v>
      </c>
      <c r="T1764" s="366">
        <v>0</v>
      </c>
      <c r="U1764" s="366">
        <v>0</v>
      </c>
      <c r="V1764" s="366">
        <v>0</v>
      </c>
      <c r="W1764" s="366">
        <v>0</v>
      </c>
      <c r="X1764" s="366">
        <v>0</v>
      </c>
      <c r="Y1764" s="366">
        <v>0</v>
      </c>
      <c r="Z1764" s="366">
        <v>0</v>
      </c>
      <c r="AA1764" s="366">
        <v>0</v>
      </c>
      <c r="AB1764" s="366">
        <v>0</v>
      </c>
      <c r="AC1764" s="366">
        <v>0</v>
      </c>
      <c r="AD1764" s="366">
        <v>0</v>
      </c>
      <c r="AE1764" s="366">
        <v>0</v>
      </c>
      <c r="AF1764" s="411">
        <f t="shared" si="527"/>
        <v>0</v>
      </c>
      <c r="AG1764" s="366">
        <v>0</v>
      </c>
      <c r="AH1764" s="366">
        <v>0</v>
      </c>
      <c r="AI1764" s="366">
        <v>0</v>
      </c>
      <c r="AJ1764" s="366">
        <v>0</v>
      </c>
      <c r="AK1764" s="366">
        <v>0</v>
      </c>
      <c r="AL1764" s="366">
        <v>0</v>
      </c>
      <c r="AM1764" s="366">
        <v>0</v>
      </c>
      <c r="AN1764" s="366">
        <v>0</v>
      </c>
      <c r="AO1764" s="366">
        <v>0</v>
      </c>
      <c r="AP1764" s="366">
        <v>0</v>
      </c>
      <c r="AQ1764" s="366">
        <v>0</v>
      </c>
      <c r="AR1764" s="366">
        <v>0</v>
      </c>
      <c r="AS1764" s="411">
        <f t="shared" si="528"/>
        <v>0</v>
      </c>
      <c r="AT1764" s="411">
        <f t="shared" si="529"/>
        <v>0</v>
      </c>
      <c r="AU1764" s="411">
        <f t="shared" si="530"/>
        <v>0</v>
      </c>
      <c r="AV1764" s="411">
        <f t="shared" si="531"/>
        <v>0</v>
      </c>
      <c r="AW1764" s="366">
        <v>0</v>
      </c>
      <c r="AX1764" s="366">
        <v>0</v>
      </c>
      <c r="AY1764" s="366">
        <v>0</v>
      </c>
      <c r="AZ1764" s="366">
        <v>0</v>
      </c>
      <c r="BA1764" s="366">
        <v>0</v>
      </c>
      <c r="BB1764" s="366">
        <v>0</v>
      </c>
      <c r="BC1764" s="366">
        <v>0</v>
      </c>
      <c r="BD1764" s="366">
        <v>0</v>
      </c>
      <c r="BE1764" s="366">
        <v>0</v>
      </c>
      <c r="BF1764" s="366">
        <v>0</v>
      </c>
      <c r="BG1764" s="366">
        <v>0</v>
      </c>
      <c r="BH1764" s="366">
        <v>0</v>
      </c>
      <c r="BI1764" s="411">
        <f t="shared" si="532"/>
        <v>0</v>
      </c>
      <c r="BJ1764" s="366">
        <v>0</v>
      </c>
      <c r="BK1764" s="366">
        <v>0</v>
      </c>
      <c r="BL1764" s="366">
        <v>0</v>
      </c>
      <c r="BM1764" s="366">
        <v>0</v>
      </c>
      <c r="BN1764" s="366">
        <v>0</v>
      </c>
      <c r="BO1764" s="366">
        <v>0</v>
      </c>
      <c r="BP1764" s="366">
        <v>0</v>
      </c>
      <c r="BQ1764" s="366">
        <v>0</v>
      </c>
      <c r="BR1764" s="366">
        <v>0</v>
      </c>
      <c r="BS1764" s="366">
        <v>0</v>
      </c>
      <c r="BT1764" s="366">
        <v>0</v>
      </c>
      <c r="BU1764" s="366">
        <v>0</v>
      </c>
      <c r="BV1764" s="411">
        <f t="shared" si="533"/>
        <v>0</v>
      </c>
      <c r="BW1764" s="366">
        <v>0</v>
      </c>
      <c r="BX1764" s="366">
        <v>0</v>
      </c>
      <c r="BY1764" s="366">
        <v>0</v>
      </c>
      <c r="BZ1764" s="366">
        <v>0</v>
      </c>
      <c r="CA1764" s="366">
        <v>0</v>
      </c>
      <c r="CB1764" s="366">
        <v>0</v>
      </c>
      <c r="CC1764" s="366">
        <v>0</v>
      </c>
      <c r="CD1764" s="366">
        <v>0</v>
      </c>
      <c r="CE1764" s="366">
        <v>0</v>
      </c>
      <c r="CF1764" s="366">
        <v>0</v>
      </c>
      <c r="CG1764" s="366">
        <v>0</v>
      </c>
      <c r="CH1764" s="366">
        <v>0</v>
      </c>
      <c r="CI1764" s="411">
        <f t="shared" si="534"/>
        <v>0</v>
      </c>
      <c r="CJ1764" s="366">
        <v>0</v>
      </c>
      <c r="CK1764" s="366">
        <v>0</v>
      </c>
      <c r="CL1764" s="366">
        <v>0</v>
      </c>
      <c r="CM1764" s="366">
        <v>0</v>
      </c>
      <c r="CN1764" s="366">
        <v>0</v>
      </c>
      <c r="CO1764" s="366">
        <v>0</v>
      </c>
      <c r="CP1764" s="366">
        <v>0</v>
      </c>
      <c r="CQ1764" s="366">
        <v>0</v>
      </c>
      <c r="CR1764" s="366">
        <v>0</v>
      </c>
      <c r="CS1764" s="366">
        <v>0</v>
      </c>
      <c r="CT1764" s="366">
        <v>0</v>
      </c>
      <c r="CU1764" s="366">
        <v>0</v>
      </c>
      <c r="CV1764" s="411">
        <f t="shared" si="535"/>
        <v>0</v>
      </c>
      <c r="CW1764" s="366">
        <v>0</v>
      </c>
      <c r="CX1764" s="366">
        <v>0</v>
      </c>
      <c r="CY1764" s="366">
        <v>0</v>
      </c>
      <c r="CZ1764" s="366">
        <v>0</v>
      </c>
      <c r="DA1764" s="366">
        <v>0</v>
      </c>
      <c r="DB1764" s="366">
        <v>0</v>
      </c>
      <c r="DC1764" s="366">
        <v>0</v>
      </c>
      <c r="DD1764" s="366">
        <v>0</v>
      </c>
      <c r="DE1764" s="366">
        <v>0</v>
      </c>
      <c r="DF1764" s="366">
        <v>0</v>
      </c>
      <c r="DG1764" s="366">
        <v>0</v>
      </c>
      <c r="DH1764" s="366">
        <v>0</v>
      </c>
      <c r="DI1764" s="411">
        <f t="shared" si="536"/>
        <v>0</v>
      </c>
      <c r="DJ1764" s="366">
        <v>0</v>
      </c>
      <c r="DK1764" s="366">
        <v>0</v>
      </c>
      <c r="DL1764" s="366">
        <v>0</v>
      </c>
      <c r="DM1764" s="366">
        <v>0</v>
      </c>
      <c r="DN1764" s="366">
        <v>0</v>
      </c>
      <c r="DO1764" s="366">
        <v>0</v>
      </c>
      <c r="DP1764" s="366">
        <v>0</v>
      </c>
      <c r="DQ1764" s="366">
        <v>0</v>
      </c>
      <c r="DR1764" s="366">
        <v>0</v>
      </c>
      <c r="DS1764" s="366">
        <v>0</v>
      </c>
      <c r="DT1764" s="366">
        <v>0</v>
      </c>
      <c r="DU1764" s="366">
        <v>0</v>
      </c>
      <c r="DV1764" s="411">
        <f t="shared" si="537"/>
        <v>0</v>
      </c>
      <c r="DW1764" s="366">
        <v>0</v>
      </c>
      <c r="DX1764" s="366">
        <v>0</v>
      </c>
      <c r="DY1764" s="366">
        <v>0</v>
      </c>
      <c r="DZ1764" s="366">
        <v>0</v>
      </c>
      <c r="EA1764" s="366">
        <v>0</v>
      </c>
      <c r="EB1764" s="366">
        <v>0</v>
      </c>
      <c r="EC1764" s="366">
        <v>0</v>
      </c>
      <c r="ED1764" s="366">
        <v>0</v>
      </c>
      <c r="EE1764" s="366">
        <v>0</v>
      </c>
      <c r="EF1764" s="366">
        <v>0</v>
      </c>
      <c r="EG1764" s="366">
        <v>0</v>
      </c>
      <c r="EH1764" s="366">
        <v>0</v>
      </c>
      <c r="EI1764" s="411">
        <f t="shared" si="538"/>
        <v>0</v>
      </c>
      <c r="EK1764" s="411">
        <f t="shared" si="539"/>
        <v>1</v>
      </c>
      <c r="EL1764" s="7">
        <f t="shared" si="540"/>
        <v>-1</v>
      </c>
    </row>
    <row r="1765" spans="1:142">
      <c r="A1765" s="365" t="str">
        <f t="shared" si="525"/>
        <v xml:space="preserve"> 359</v>
      </c>
      <c r="B1765" s="366" t="s">
        <v>1012</v>
      </c>
      <c r="C1765" s="366" t="s">
        <v>1213</v>
      </c>
      <c r="D1765" s="366">
        <v>0</v>
      </c>
      <c r="E1765" s="366">
        <v>0</v>
      </c>
      <c r="F1765" s="366">
        <v>0</v>
      </c>
      <c r="G1765" s="366">
        <v>0</v>
      </c>
      <c r="H1765" s="366">
        <v>0</v>
      </c>
      <c r="I1765" s="366">
        <v>0</v>
      </c>
      <c r="J1765" s="366">
        <v>0</v>
      </c>
      <c r="K1765" s="366">
        <v>0</v>
      </c>
      <c r="L1765" s="366">
        <v>0</v>
      </c>
      <c r="M1765" s="366">
        <v>0</v>
      </c>
      <c r="N1765" s="366">
        <v>0</v>
      </c>
      <c r="O1765" s="366">
        <v>1</v>
      </c>
      <c r="P1765" s="411">
        <f t="shared" si="526"/>
        <v>1</v>
      </c>
      <c r="Q1765" s="411">
        <f t="shared" si="541"/>
        <v>0</v>
      </c>
      <c r="R1765" s="411">
        <f t="shared" si="542"/>
        <v>0</v>
      </c>
      <c r="S1765" s="411">
        <f t="shared" si="543"/>
        <v>1</v>
      </c>
      <c r="T1765" s="366">
        <v>0</v>
      </c>
      <c r="U1765" s="366">
        <v>0</v>
      </c>
      <c r="V1765" s="366">
        <v>0</v>
      </c>
      <c r="W1765" s="366">
        <v>0</v>
      </c>
      <c r="X1765" s="366">
        <v>0</v>
      </c>
      <c r="Y1765" s="366">
        <v>0</v>
      </c>
      <c r="Z1765" s="366">
        <v>0</v>
      </c>
      <c r="AA1765" s="366">
        <v>0</v>
      </c>
      <c r="AB1765" s="366">
        <v>0</v>
      </c>
      <c r="AC1765" s="366">
        <v>0</v>
      </c>
      <c r="AD1765" s="366">
        <v>0</v>
      </c>
      <c r="AE1765" s="366">
        <v>0</v>
      </c>
      <c r="AF1765" s="411">
        <f t="shared" si="527"/>
        <v>0</v>
      </c>
      <c r="AG1765" s="366">
        <v>0</v>
      </c>
      <c r="AH1765" s="366">
        <v>0</v>
      </c>
      <c r="AI1765" s="366">
        <v>0</v>
      </c>
      <c r="AJ1765" s="366">
        <v>0</v>
      </c>
      <c r="AK1765" s="366">
        <v>0</v>
      </c>
      <c r="AL1765" s="366">
        <v>0</v>
      </c>
      <c r="AM1765" s="366">
        <v>0</v>
      </c>
      <c r="AN1765" s="366">
        <v>0</v>
      </c>
      <c r="AO1765" s="366">
        <v>0</v>
      </c>
      <c r="AP1765" s="366">
        <v>0</v>
      </c>
      <c r="AQ1765" s="366">
        <v>0</v>
      </c>
      <c r="AR1765" s="366">
        <v>0</v>
      </c>
      <c r="AS1765" s="411">
        <f t="shared" si="528"/>
        <v>0</v>
      </c>
      <c r="AT1765" s="411">
        <f t="shared" si="529"/>
        <v>0</v>
      </c>
      <c r="AU1765" s="411">
        <f t="shared" si="530"/>
        <v>0</v>
      </c>
      <c r="AV1765" s="411">
        <f t="shared" si="531"/>
        <v>0</v>
      </c>
      <c r="AW1765" s="366">
        <v>0</v>
      </c>
      <c r="AX1765" s="366">
        <v>0</v>
      </c>
      <c r="AY1765" s="366">
        <v>0</v>
      </c>
      <c r="AZ1765" s="366">
        <v>0</v>
      </c>
      <c r="BA1765" s="366">
        <v>0</v>
      </c>
      <c r="BB1765" s="366">
        <v>0</v>
      </c>
      <c r="BC1765" s="366">
        <v>0</v>
      </c>
      <c r="BD1765" s="366">
        <v>0</v>
      </c>
      <c r="BE1765" s="366">
        <v>0</v>
      </c>
      <c r="BF1765" s="366">
        <v>0</v>
      </c>
      <c r="BG1765" s="366">
        <v>0</v>
      </c>
      <c r="BH1765" s="366">
        <v>0</v>
      </c>
      <c r="BI1765" s="411">
        <f t="shared" si="532"/>
        <v>0</v>
      </c>
      <c r="BJ1765" s="366">
        <v>0</v>
      </c>
      <c r="BK1765" s="366">
        <v>0</v>
      </c>
      <c r="BL1765" s="366">
        <v>0</v>
      </c>
      <c r="BM1765" s="366">
        <v>0</v>
      </c>
      <c r="BN1765" s="366">
        <v>0</v>
      </c>
      <c r="BO1765" s="366">
        <v>0</v>
      </c>
      <c r="BP1765" s="366">
        <v>0</v>
      </c>
      <c r="BQ1765" s="366">
        <v>0</v>
      </c>
      <c r="BR1765" s="366">
        <v>0</v>
      </c>
      <c r="BS1765" s="366">
        <v>0</v>
      </c>
      <c r="BT1765" s="366">
        <v>0</v>
      </c>
      <c r="BU1765" s="366">
        <v>0</v>
      </c>
      <c r="BV1765" s="411">
        <f t="shared" si="533"/>
        <v>0</v>
      </c>
      <c r="BW1765" s="366">
        <v>0</v>
      </c>
      <c r="BX1765" s="366">
        <v>0</v>
      </c>
      <c r="BY1765" s="366">
        <v>0</v>
      </c>
      <c r="BZ1765" s="366">
        <v>0</v>
      </c>
      <c r="CA1765" s="366">
        <v>0</v>
      </c>
      <c r="CB1765" s="366">
        <v>0</v>
      </c>
      <c r="CC1765" s="366">
        <v>0</v>
      </c>
      <c r="CD1765" s="366">
        <v>0</v>
      </c>
      <c r="CE1765" s="366">
        <v>0</v>
      </c>
      <c r="CF1765" s="366">
        <v>0</v>
      </c>
      <c r="CG1765" s="366">
        <v>0</v>
      </c>
      <c r="CH1765" s="366">
        <v>0</v>
      </c>
      <c r="CI1765" s="411">
        <f t="shared" si="534"/>
        <v>0</v>
      </c>
      <c r="CJ1765" s="366">
        <v>0</v>
      </c>
      <c r="CK1765" s="366">
        <v>0</v>
      </c>
      <c r="CL1765" s="366">
        <v>0</v>
      </c>
      <c r="CM1765" s="366">
        <v>0</v>
      </c>
      <c r="CN1765" s="366">
        <v>0</v>
      </c>
      <c r="CO1765" s="366">
        <v>0</v>
      </c>
      <c r="CP1765" s="366">
        <v>0</v>
      </c>
      <c r="CQ1765" s="366">
        <v>0</v>
      </c>
      <c r="CR1765" s="366">
        <v>0</v>
      </c>
      <c r="CS1765" s="366">
        <v>0</v>
      </c>
      <c r="CT1765" s="366">
        <v>0</v>
      </c>
      <c r="CU1765" s="366">
        <v>0</v>
      </c>
      <c r="CV1765" s="411">
        <f t="shared" si="535"/>
        <v>0</v>
      </c>
      <c r="CW1765" s="366">
        <v>0</v>
      </c>
      <c r="CX1765" s="366">
        <v>0</v>
      </c>
      <c r="CY1765" s="366">
        <v>0</v>
      </c>
      <c r="CZ1765" s="366">
        <v>0</v>
      </c>
      <c r="DA1765" s="366">
        <v>0</v>
      </c>
      <c r="DB1765" s="366">
        <v>0</v>
      </c>
      <c r="DC1765" s="366">
        <v>0</v>
      </c>
      <c r="DD1765" s="366">
        <v>0</v>
      </c>
      <c r="DE1765" s="366">
        <v>0</v>
      </c>
      <c r="DF1765" s="366">
        <v>0</v>
      </c>
      <c r="DG1765" s="366">
        <v>0</v>
      </c>
      <c r="DH1765" s="366">
        <v>0</v>
      </c>
      <c r="DI1765" s="411">
        <f t="shared" si="536"/>
        <v>0</v>
      </c>
      <c r="DJ1765" s="366">
        <v>0</v>
      </c>
      <c r="DK1765" s="366">
        <v>0</v>
      </c>
      <c r="DL1765" s="366">
        <v>0</v>
      </c>
      <c r="DM1765" s="366">
        <v>0</v>
      </c>
      <c r="DN1765" s="366">
        <v>0</v>
      </c>
      <c r="DO1765" s="366">
        <v>0</v>
      </c>
      <c r="DP1765" s="366">
        <v>0</v>
      </c>
      <c r="DQ1765" s="366">
        <v>0</v>
      </c>
      <c r="DR1765" s="366">
        <v>0</v>
      </c>
      <c r="DS1765" s="366">
        <v>0</v>
      </c>
      <c r="DT1765" s="366">
        <v>0</v>
      </c>
      <c r="DU1765" s="366">
        <v>0</v>
      </c>
      <c r="DV1765" s="411">
        <f t="shared" si="537"/>
        <v>0</v>
      </c>
      <c r="DW1765" s="366">
        <v>0</v>
      </c>
      <c r="DX1765" s="366">
        <v>0</v>
      </c>
      <c r="DY1765" s="366">
        <v>0</v>
      </c>
      <c r="DZ1765" s="366">
        <v>0</v>
      </c>
      <c r="EA1765" s="366">
        <v>0</v>
      </c>
      <c r="EB1765" s="366">
        <v>0</v>
      </c>
      <c r="EC1765" s="366">
        <v>0</v>
      </c>
      <c r="ED1765" s="366">
        <v>0</v>
      </c>
      <c r="EE1765" s="366">
        <v>0</v>
      </c>
      <c r="EF1765" s="366">
        <v>0</v>
      </c>
      <c r="EG1765" s="366">
        <v>0</v>
      </c>
      <c r="EH1765" s="366">
        <v>0</v>
      </c>
      <c r="EI1765" s="411">
        <f t="shared" si="538"/>
        <v>0</v>
      </c>
      <c r="EK1765" s="411">
        <f t="shared" si="539"/>
        <v>1</v>
      </c>
      <c r="EL1765" s="7">
        <f t="shared" si="540"/>
        <v>-1</v>
      </c>
    </row>
    <row r="1766" spans="1:142">
      <c r="A1766" s="365" t="str">
        <f t="shared" si="525"/>
        <v xml:space="preserve"> 359</v>
      </c>
      <c r="B1766" s="366" t="s">
        <v>1012</v>
      </c>
      <c r="C1766" s="366" t="s">
        <v>1187</v>
      </c>
      <c r="D1766" s="366">
        <v>12</v>
      </c>
      <c r="E1766" s="366">
        <v>12</v>
      </c>
      <c r="F1766" s="366">
        <v>12</v>
      </c>
      <c r="G1766" s="366">
        <v>12</v>
      </c>
      <c r="H1766" s="366">
        <v>11</v>
      </c>
      <c r="I1766" s="366">
        <v>11</v>
      </c>
      <c r="J1766" s="366">
        <v>12</v>
      </c>
      <c r="K1766" s="366">
        <v>11</v>
      </c>
      <c r="L1766" s="366">
        <v>11</v>
      </c>
      <c r="M1766" s="366">
        <v>9</v>
      </c>
      <c r="N1766" s="366">
        <v>10</v>
      </c>
      <c r="O1766" s="366">
        <v>8</v>
      </c>
      <c r="P1766" s="411">
        <f t="shared" si="526"/>
        <v>131</v>
      </c>
      <c r="Q1766" s="411">
        <f t="shared" si="541"/>
        <v>81.612903225806448</v>
      </c>
      <c r="R1766" s="411">
        <f t="shared" si="542"/>
        <v>19.352614015572858</v>
      </c>
      <c r="S1766" s="411">
        <f t="shared" si="543"/>
        <v>30.03448275862069</v>
      </c>
      <c r="T1766" s="366">
        <v>0</v>
      </c>
      <c r="U1766" s="366">
        <v>0</v>
      </c>
      <c r="V1766" s="366">
        <v>0</v>
      </c>
      <c r="W1766" s="366">
        <v>0</v>
      </c>
      <c r="X1766" s="366">
        <v>0</v>
      </c>
      <c r="Y1766" s="366">
        <v>0</v>
      </c>
      <c r="Z1766" s="366">
        <v>0</v>
      </c>
      <c r="AA1766" s="366">
        <v>0</v>
      </c>
      <c r="AB1766" s="366">
        <v>0</v>
      </c>
      <c r="AC1766" s="366">
        <v>0</v>
      </c>
      <c r="AD1766" s="366">
        <v>0</v>
      </c>
      <c r="AE1766" s="366">
        <v>0</v>
      </c>
      <c r="AF1766" s="411">
        <f t="shared" si="527"/>
        <v>0</v>
      </c>
      <c r="AG1766" s="366">
        <v>0</v>
      </c>
      <c r="AH1766" s="366">
        <v>0</v>
      </c>
      <c r="AI1766" s="366">
        <v>0</v>
      </c>
      <c r="AJ1766" s="366">
        <v>0</v>
      </c>
      <c r="AK1766" s="366">
        <v>0</v>
      </c>
      <c r="AL1766" s="366">
        <v>0</v>
      </c>
      <c r="AM1766" s="366">
        <v>0</v>
      </c>
      <c r="AN1766" s="366">
        <v>0</v>
      </c>
      <c r="AO1766" s="366">
        <v>0</v>
      </c>
      <c r="AP1766" s="366">
        <v>0</v>
      </c>
      <c r="AQ1766" s="366">
        <v>0</v>
      </c>
      <c r="AR1766" s="366">
        <v>0</v>
      </c>
      <c r="AS1766" s="411">
        <f t="shared" si="528"/>
        <v>0</v>
      </c>
      <c r="AT1766" s="411">
        <f t="shared" si="529"/>
        <v>0</v>
      </c>
      <c r="AU1766" s="411">
        <f t="shared" si="530"/>
        <v>0</v>
      </c>
      <c r="AV1766" s="411">
        <f t="shared" si="531"/>
        <v>0</v>
      </c>
      <c r="AW1766" s="366">
        <v>0</v>
      </c>
      <c r="AX1766" s="366">
        <v>0</v>
      </c>
      <c r="AY1766" s="366">
        <v>0</v>
      </c>
      <c r="AZ1766" s="366">
        <v>0</v>
      </c>
      <c r="BA1766" s="366">
        <v>0</v>
      </c>
      <c r="BB1766" s="366">
        <v>0</v>
      </c>
      <c r="BC1766" s="366">
        <v>0</v>
      </c>
      <c r="BD1766" s="366">
        <v>0</v>
      </c>
      <c r="BE1766" s="366">
        <v>0</v>
      </c>
      <c r="BF1766" s="366">
        <v>0</v>
      </c>
      <c r="BG1766" s="366">
        <v>0</v>
      </c>
      <c r="BH1766" s="366">
        <v>0</v>
      </c>
      <c r="BI1766" s="411">
        <f t="shared" si="532"/>
        <v>0</v>
      </c>
      <c r="BJ1766" s="366">
        <v>0</v>
      </c>
      <c r="BK1766" s="366">
        <v>0</v>
      </c>
      <c r="BL1766" s="366">
        <v>0</v>
      </c>
      <c r="BM1766" s="366">
        <v>0</v>
      </c>
      <c r="BN1766" s="366">
        <v>0</v>
      </c>
      <c r="BO1766" s="366">
        <v>0</v>
      </c>
      <c r="BP1766" s="366">
        <v>0</v>
      </c>
      <c r="BQ1766" s="366">
        <v>0</v>
      </c>
      <c r="BR1766" s="366">
        <v>0</v>
      </c>
      <c r="BS1766" s="366">
        <v>0</v>
      </c>
      <c r="BT1766" s="366">
        <v>0</v>
      </c>
      <c r="BU1766" s="366">
        <v>0</v>
      </c>
      <c r="BV1766" s="411">
        <f t="shared" si="533"/>
        <v>0</v>
      </c>
      <c r="BW1766" s="366">
        <v>0</v>
      </c>
      <c r="BX1766" s="366">
        <v>0</v>
      </c>
      <c r="BY1766" s="366">
        <v>0</v>
      </c>
      <c r="BZ1766" s="366">
        <v>0</v>
      </c>
      <c r="CA1766" s="366">
        <v>0</v>
      </c>
      <c r="CB1766" s="366">
        <v>0</v>
      </c>
      <c r="CC1766" s="366">
        <v>0</v>
      </c>
      <c r="CD1766" s="366">
        <v>0</v>
      </c>
      <c r="CE1766" s="366">
        <v>0</v>
      </c>
      <c r="CF1766" s="366">
        <v>0</v>
      </c>
      <c r="CG1766" s="366">
        <v>0</v>
      </c>
      <c r="CH1766" s="366">
        <v>0</v>
      </c>
      <c r="CI1766" s="411">
        <f t="shared" si="534"/>
        <v>0</v>
      </c>
      <c r="CJ1766" s="366">
        <v>0</v>
      </c>
      <c r="CK1766" s="366">
        <v>0</v>
      </c>
      <c r="CL1766" s="366">
        <v>0</v>
      </c>
      <c r="CM1766" s="366">
        <v>0</v>
      </c>
      <c r="CN1766" s="366">
        <v>0</v>
      </c>
      <c r="CO1766" s="366">
        <v>0</v>
      </c>
      <c r="CP1766" s="366">
        <v>0</v>
      </c>
      <c r="CQ1766" s="366">
        <v>0</v>
      </c>
      <c r="CR1766" s="366">
        <v>0</v>
      </c>
      <c r="CS1766" s="366">
        <v>0</v>
      </c>
      <c r="CT1766" s="366">
        <v>0</v>
      </c>
      <c r="CU1766" s="366">
        <v>0</v>
      </c>
      <c r="CV1766" s="411">
        <f t="shared" si="535"/>
        <v>0</v>
      </c>
      <c r="CW1766" s="366">
        <v>0</v>
      </c>
      <c r="CX1766" s="366">
        <v>0</v>
      </c>
      <c r="CY1766" s="366">
        <v>0</v>
      </c>
      <c r="CZ1766" s="366">
        <v>0</v>
      </c>
      <c r="DA1766" s="366">
        <v>0</v>
      </c>
      <c r="DB1766" s="366">
        <v>0</v>
      </c>
      <c r="DC1766" s="366">
        <v>0</v>
      </c>
      <c r="DD1766" s="366">
        <v>0</v>
      </c>
      <c r="DE1766" s="366">
        <v>0</v>
      </c>
      <c r="DF1766" s="366">
        <v>0</v>
      </c>
      <c r="DG1766" s="366">
        <v>0</v>
      </c>
      <c r="DH1766" s="366">
        <v>0</v>
      </c>
      <c r="DI1766" s="411">
        <f t="shared" si="536"/>
        <v>0</v>
      </c>
      <c r="DJ1766" s="366">
        <v>0</v>
      </c>
      <c r="DK1766" s="366">
        <v>0</v>
      </c>
      <c r="DL1766" s="366">
        <v>0</v>
      </c>
      <c r="DM1766" s="366">
        <v>0</v>
      </c>
      <c r="DN1766" s="366">
        <v>0</v>
      </c>
      <c r="DO1766" s="366">
        <v>0</v>
      </c>
      <c r="DP1766" s="366">
        <v>0</v>
      </c>
      <c r="DQ1766" s="366">
        <v>0</v>
      </c>
      <c r="DR1766" s="366">
        <v>0</v>
      </c>
      <c r="DS1766" s="366">
        <v>0</v>
      </c>
      <c r="DT1766" s="366">
        <v>0</v>
      </c>
      <c r="DU1766" s="366">
        <v>0</v>
      </c>
      <c r="DV1766" s="411">
        <f t="shared" si="537"/>
        <v>0</v>
      </c>
      <c r="DW1766" s="366">
        <v>0</v>
      </c>
      <c r="DX1766" s="366">
        <v>0</v>
      </c>
      <c r="DY1766" s="366">
        <v>0</v>
      </c>
      <c r="DZ1766" s="366">
        <v>0</v>
      </c>
      <c r="EA1766" s="366">
        <v>0</v>
      </c>
      <c r="EB1766" s="366">
        <v>0</v>
      </c>
      <c r="EC1766" s="366">
        <v>0</v>
      </c>
      <c r="ED1766" s="366">
        <v>0</v>
      </c>
      <c r="EE1766" s="366">
        <v>0</v>
      </c>
      <c r="EF1766" s="366">
        <v>0</v>
      </c>
      <c r="EG1766" s="366">
        <v>0</v>
      </c>
      <c r="EH1766" s="366">
        <v>0</v>
      </c>
      <c r="EI1766" s="411">
        <f t="shared" si="538"/>
        <v>0</v>
      </c>
      <c r="EK1766" s="411">
        <f t="shared" si="539"/>
        <v>131</v>
      </c>
      <c r="EL1766" s="7">
        <f t="shared" si="540"/>
        <v>-131</v>
      </c>
    </row>
    <row r="1767" spans="1:142">
      <c r="A1767" s="365" t="str">
        <f t="shared" si="525"/>
        <v xml:space="preserve"> 359</v>
      </c>
      <c r="B1767" s="366" t="s">
        <v>1012</v>
      </c>
      <c r="C1767" s="366" t="s">
        <v>1210</v>
      </c>
      <c r="D1767" s="366">
        <v>3</v>
      </c>
      <c r="E1767" s="366">
        <v>3</v>
      </c>
      <c r="F1767" s="366">
        <v>3</v>
      </c>
      <c r="G1767" s="366">
        <v>3</v>
      </c>
      <c r="H1767" s="366">
        <v>3</v>
      </c>
      <c r="I1767" s="366">
        <v>3</v>
      </c>
      <c r="J1767" s="366">
        <v>3</v>
      </c>
      <c r="K1767" s="366">
        <v>3</v>
      </c>
      <c r="L1767" s="366">
        <v>3</v>
      </c>
      <c r="M1767" s="366">
        <v>3</v>
      </c>
      <c r="N1767" s="366">
        <v>3</v>
      </c>
      <c r="O1767" s="366">
        <v>3</v>
      </c>
      <c r="P1767" s="411">
        <f t="shared" si="526"/>
        <v>36</v>
      </c>
      <c r="Q1767" s="411">
        <f t="shared" si="541"/>
        <v>20.903225806451612</v>
      </c>
      <c r="R1767" s="411">
        <f t="shared" si="542"/>
        <v>5.2691879866518354</v>
      </c>
      <c r="S1767" s="411">
        <f t="shared" si="543"/>
        <v>9.8275862068965516</v>
      </c>
      <c r="T1767" s="366">
        <v>0</v>
      </c>
      <c r="U1767" s="366">
        <v>0</v>
      </c>
      <c r="V1767" s="366">
        <v>0</v>
      </c>
      <c r="W1767" s="366">
        <v>0</v>
      </c>
      <c r="X1767" s="366">
        <v>0</v>
      </c>
      <c r="Y1767" s="366">
        <v>0</v>
      </c>
      <c r="Z1767" s="366">
        <v>0</v>
      </c>
      <c r="AA1767" s="366">
        <v>0</v>
      </c>
      <c r="AB1767" s="366">
        <v>0</v>
      </c>
      <c r="AC1767" s="366">
        <v>0</v>
      </c>
      <c r="AD1767" s="366">
        <v>0</v>
      </c>
      <c r="AE1767" s="366">
        <v>0</v>
      </c>
      <c r="AF1767" s="411">
        <f t="shared" si="527"/>
        <v>0</v>
      </c>
      <c r="AG1767" s="366">
        <v>0</v>
      </c>
      <c r="AH1767" s="366">
        <v>0</v>
      </c>
      <c r="AI1767" s="366">
        <v>0</v>
      </c>
      <c r="AJ1767" s="366">
        <v>0</v>
      </c>
      <c r="AK1767" s="366">
        <v>0</v>
      </c>
      <c r="AL1767" s="366">
        <v>0</v>
      </c>
      <c r="AM1767" s="366">
        <v>0</v>
      </c>
      <c r="AN1767" s="366">
        <v>0</v>
      </c>
      <c r="AO1767" s="366">
        <v>0</v>
      </c>
      <c r="AP1767" s="366">
        <v>0</v>
      </c>
      <c r="AQ1767" s="366">
        <v>0</v>
      </c>
      <c r="AR1767" s="366">
        <v>0</v>
      </c>
      <c r="AS1767" s="411">
        <f t="shared" si="528"/>
        <v>0</v>
      </c>
      <c r="AT1767" s="411">
        <f t="shared" si="529"/>
        <v>0</v>
      </c>
      <c r="AU1767" s="411">
        <f t="shared" si="530"/>
        <v>0</v>
      </c>
      <c r="AV1767" s="411">
        <f t="shared" si="531"/>
        <v>0</v>
      </c>
      <c r="AW1767" s="366">
        <v>0</v>
      </c>
      <c r="AX1767" s="366">
        <v>0</v>
      </c>
      <c r="AY1767" s="366">
        <v>0</v>
      </c>
      <c r="AZ1767" s="366">
        <v>0</v>
      </c>
      <c r="BA1767" s="366">
        <v>0</v>
      </c>
      <c r="BB1767" s="366">
        <v>0</v>
      </c>
      <c r="BC1767" s="366">
        <v>0</v>
      </c>
      <c r="BD1767" s="366">
        <v>0</v>
      </c>
      <c r="BE1767" s="366">
        <v>0</v>
      </c>
      <c r="BF1767" s="366">
        <v>0</v>
      </c>
      <c r="BG1767" s="366">
        <v>0</v>
      </c>
      <c r="BH1767" s="366">
        <v>0</v>
      </c>
      <c r="BI1767" s="411">
        <f t="shared" si="532"/>
        <v>0</v>
      </c>
      <c r="BJ1767" s="366">
        <v>0</v>
      </c>
      <c r="BK1767" s="366">
        <v>0</v>
      </c>
      <c r="BL1767" s="366">
        <v>0</v>
      </c>
      <c r="BM1767" s="366">
        <v>0</v>
      </c>
      <c r="BN1767" s="366">
        <v>0</v>
      </c>
      <c r="BO1767" s="366">
        <v>0</v>
      </c>
      <c r="BP1767" s="366">
        <v>0</v>
      </c>
      <c r="BQ1767" s="366">
        <v>0</v>
      </c>
      <c r="BR1767" s="366">
        <v>0</v>
      </c>
      <c r="BS1767" s="366">
        <v>0</v>
      </c>
      <c r="BT1767" s="366">
        <v>0</v>
      </c>
      <c r="BU1767" s="366">
        <v>0</v>
      </c>
      <c r="BV1767" s="411">
        <f t="shared" si="533"/>
        <v>0</v>
      </c>
      <c r="BW1767" s="366">
        <v>0</v>
      </c>
      <c r="BX1767" s="366">
        <v>0</v>
      </c>
      <c r="BY1767" s="366">
        <v>0</v>
      </c>
      <c r="BZ1767" s="366">
        <v>0</v>
      </c>
      <c r="CA1767" s="366">
        <v>0</v>
      </c>
      <c r="CB1767" s="366">
        <v>0</v>
      </c>
      <c r="CC1767" s="366">
        <v>0</v>
      </c>
      <c r="CD1767" s="366">
        <v>0</v>
      </c>
      <c r="CE1767" s="366">
        <v>0</v>
      </c>
      <c r="CF1767" s="366">
        <v>0</v>
      </c>
      <c r="CG1767" s="366">
        <v>0</v>
      </c>
      <c r="CH1767" s="366">
        <v>0</v>
      </c>
      <c r="CI1767" s="411">
        <f t="shared" si="534"/>
        <v>0</v>
      </c>
      <c r="CJ1767" s="366">
        <v>0</v>
      </c>
      <c r="CK1767" s="366">
        <v>0</v>
      </c>
      <c r="CL1767" s="366">
        <v>0</v>
      </c>
      <c r="CM1767" s="366">
        <v>0</v>
      </c>
      <c r="CN1767" s="366">
        <v>0</v>
      </c>
      <c r="CO1767" s="366">
        <v>0</v>
      </c>
      <c r="CP1767" s="366">
        <v>0</v>
      </c>
      <c r="CQ1767" s="366">
        <v>0</v>
      </c>
      <c r="CR1767" s="366">
        <v>0</v>
      </c>
      <c r="CS1767" s="366">
        <v>0</v>
      </c>
      <c r="CT1767" s="366">
        <v>0</v>
      </c>
      <c r="CU1767" s="366">
        <v>0</v>
      </c>
      <c r="CV1767" s="411">
        <f t="shared" si="535"/>
        <v>0</v>
      </c>
      <c r="CW1767" s="366">
        <v>0</v>
      </c>
      <c r="CX1767" s="366">
        <v>0</v>
      </c>
      <c r="CY1767" s="366">
        <v>0</v>
      </c>
      <c r="CZ1767" s="366">
        <v>0</v>
      </c>
      <c r="DA1767" s="366">
        <v>0</v>
      </c>
      <c r="DB1767" s="366">
        <v>0</v>
      </c>
      <c r="DC1767" s="366">
        <v>0</v>
      </c>
      <c r="DD1767" s="366">
        <v>0</v>
      </c>
      <c r="DE1767" s="366">
        <v>0</v>
      </c>
      <c r="DF1767" s="366">
        <v>0</v>
      </c>
      <c r="DG1767" s="366">
        <v>0</v>
      </c>
      <c r="DH1767" s="366">
        <v>0</v>
      </c>
      <c r="DI1767" s="411">
        <f t="shared" si="536"/>
        <v>0</v>
      </c>
      <c r="DJ1767" s="366">
        <v>0</v>
      </c>
      <c r="DK1767" s="366">
        <v>0</v>
      </c>
      <c r="DL1767" s="366">
        <v>0</v>
      </c>
      <c r="DM1767" s="366">
        <v>0</v>
      </c>
      <c r="DN1767" s="366">
        <v>0</v>
      </c>
      <c r="DO1767" s="366">
        <v>0</v>
      </c>
      <c r="DP1767" s="366">
        <v>0</v>
      </c>
      <c r="DQ1767" s="366">
        <v>0</v>
      </c>
      <c r="DR1767" s="366">
        <v>0</v>
      </c>
      <c r="DS1767" s="366">
        <v>0</v>
      </c>
      <c r="DT1767" s="366">
        <v>0</v>
      </c>
      <c r="DU1767" s="366">
        <v>0</v>
      </c>
      <c r="DV1767" s="411">
        <f t="shared" si="537"/>
        <v>0</v>
      </c>
      <c r="DW1767" s="366">
        <v>0</v>
      </c>
      <c r="DX1767" s="366">
        <v>0</v>
      </c>
      <c r="DY1767" s="366">
        <v>0</v>
      </c>
      <c r="DZ1767" s="366">
        <v>0</v>
      </c>
      <c r="EA1767" s="366">
        <v>0</v>
      </c>
      <c r="EB1767" s="366">
        <v>0</v>
      </c>
      <c r="EC1767" s="366">
        <v>0</v>
      </c>
      <c r="ED1767" s="366">
        <v>0</v>
      </c>
      <c r="EE1767" s="366">
        <v>0</v>
      </c>
      <c r="EF1767" s="366">
        <v>0</v>
      </c>
      <c r="EG1767" s="366">
        <v>0</v>
      </c>
      <c r="EH1767" s="366">
        <v>0</v>
      </c>
      <c r="EI1767" s="411">
        <f t="shared" si="538"/>
        <v>0</v>
      </c>
      <c r="EK1767" s="411">
        <f t="shared" si="539"/>
        <v>36</v>
      </c>
      <c r="EL1767" s="7">
        <f t="shared" si="540"/>
        <v>-36</v>
      </c>
    </row>
    <row r="1768" spans="1:142">
      <c r="A1768" s="365" t="str">
        <f t="shared" si="525"/>
        <v xml:space="preserve"> 359</v>
      </c>
      <c r="B1768" s="366" t="s">
        <v>1012</v>
      </c>
      <c r="C1768" s="366" t="s">
        <v>1192</v>
      </c>
      <c r="D1768" s="366">
        <v>0</v>
      </c>
      <c r="E1768" s="366">
        <v>0</v>
      </c>
      <c r="F1768" s="366">
        <v>0</v>
      </c>
      <c r="G1768" s="366">
        <v>0</v>
      </c>
      <c r="H1768" s="366">
        <v>0</v>
      </c>
      <c r="I1768" s="366">
        <v>0</v>
      </c>
      <c r="J1768" s="366">
        <v>1</v>
      </c>
      <c r="K1768" s="366">
        <v>0</v>
      </c>
      <c r="L1768" s="366">
        <v>1</v>
      </c>
      <c r="M1768" s="366">
        <v>0</v>
      </c>
      <c r="N1768" s="366">
        <v>0</v>
      </c>
      <c r="O1768" s="366">
        <v>0</v>
      </c>
      <c r="P1768" s="411">
        <f t="shared" si="526"/>
        <v>2</v>
      </c>
      <c r="Q1768" s="411">
        <f t="shared" si="541"/>
        <v>0.967741935483871</v>
      </c>
      <c r="R1768" s="411">
        <f t="shared" si="542"/>
        <v>0.75639599555061177</v>
      </c>
      <c r="S1768" s="411">
        <f t="shared" si="543"/>
        <v>0.27586206896551724</v>
      </c>
      <c r="T1768" s="366">
        <v>0</v>
      </c>
      <c r="U1768" s="366">
        <v>0</v>
      </c>
      <c r="V1768" s="366">
        <v>0</v>
      </c>
      <c r="W1768" s="366">
        <v>0</v>
      </c>
      <c r="X1768" s="366">
        <v>0</v>
      </c>
      <c r="Y1768" s="366">
        <v>0</v>
      </c>
      <c r="Z1768" s="366">
        <v>0</v>
      </c>
      <c r="AA1768" s="366">
        <v>0</v>
      </c>
      <c r="AB1768" s="366">
        <v>0</v>
      </c>
      <c r="AC1768" s="366">
        <v>0</v>
      </c>
      <c r="AD1768" s="366">
        <v>0</v>
      </c>
      <c r="AE1768" s="366">
        <v>0</v>
      </c>
      <c r="AF1768" s="411">
        <f t="shared" si="527"/>
        <v>0</v>
      </c>
      <c r="AG1768" s="366">
        <v>0</v>
      </c>
      <c r="AH1768" s="366">
        <v>0</v>
      </c>
      <c r="AI1768" s="366">
        <v>0</v>
      </c>
      <c r="AJ1768" s="366">
        <v>0</v>
      </c>
      <c r="AK1768" s="366">
        <v>0</v>
      </c>
      <c r="AL1768" s="366">
        <v>0</v>
      </c>
      <c r="AM1768" s="366">
        <v>0</v>
      </c>
      <c r="AN1768" s="366">
        <v>0</v>
      </c>
      <c r="AO1768" s="366">
        <v>0</v>
      </c>
      <c r="AP1768" s="366">
        <v>0</v>
      </c>
      <c r="AQ1768" s="366">
        <v>0</v>
      </c>
      <c r="AR1768" s="366">
        <v>0</v>
      </c>
      <c r="AS1768" s="411">
        <f t="shared" si="528"/>
        <v>0</v>
      </c>
      <c r="AT1768" s="411">
        <f t="shared" si="529"/>
        <v>0</v>
      </c>
      <c r="AU1768" s="411">
        <f t="shared" si="530"/>
        <v>0</v>
      </c>
      <c r="AV1768" s="411">
        <f t="shared" si="531"/>
        <v>0</v>
      </c>
      <c r="AW1768" s="366">
        <v>0</v>
      </c>
      <c r="AX1768" s="366">
        <v>0</v>
      </c>
      <c r="AY1768" s="366">
        <v>0</v>
      </c>
      <c r="AZ1768" s="366">
        <v>0</v>
      </c>
      <c r="BA1768" s="366">
        <v>0</v>
      </c>
      <c r="BB1768" s="366">
        <v>0</v>
      </c>
      <c r="BC1768" s="366">
        <v>0</v>
      </c>
      <c r="BD1768" s="366">
        <v>0</v>
      </c>
      <c r="BE1768" s="366">
        <v>0</v>
      </c>
      <c r="BF1768" s="366">
        <v>0</v>
      </c>
      <c r="BG1768" s="366">
        <v>0</v>
      </c>
      <c r="BH1768" s="366">
        <v>0</v>
      </c>
      <c r="BI1768" s="411">
        <f t="shared" si="532"/>
        <v>0</v>
      </c>
      <c r="BJ1768" s="366">
        <v>0</v>
      </c>
      <c r="BK1768" s="366">
        <v>0</v>
      </c>
      <c r="BL1768" s="366">
        <v>0</v>
      </c>
      <c r="BM1768" s="366">
        <v>0</v>
      </c>
      <c r="BN1768" s="366">
        <v>0</v>
      </c>
      <c r="BO1768" s="366">
        <v>0</v>
      </c>
      <c r="BP1768" s="366">
        <v>0</v>
      </c>
      <c r="BQ1768" s="366">
        <v>0</v>
      </c>
      <c r="BR1768" s="366">
        <v>0</v>
      </c>
      <c r="BS1768" s="366">
        <v>0</v>
      </c>
      <c r="BT1768" s="366">
        <v>0</v>
      </c>
      <c r="BU1768" s="366">
        <v>0</v>
      </c>
      <c r="BV1768" s="411">
        <f t="shared" si="533"/>
        <v>0</v>
      </c>
      <c r="BW1768" s="366">
        <v>0</v>
      </c>
      <c r="BX1768" s="366">
        <v>0</v>
      </c>
      <c r="BY1768" s="366">
        <v>0</v>
      </c>
      <c r="BZ1768" s="366">
        <v>0</v>
      </c>
      <c r="CA1768" s="366">
        <v>0</v>
      </c>
      <c r="CB1768" s="366">
        <v>0</v>
      </c>
      <c r="CC1768" s="366">
        <v>0</v>
      </c>
      <c r="CD1768" s="366">
        <v>0</v>
      </c>
      <c r="CE1768" s="366">
        <v>0</v>
      </c>
      <c r="CF1768" s="366">
        <v>0</v>
      </c>
      <c r="CG1768" s="366">
        <v>0</v>
      </c>
      <c r="CH1768" s="366">
        <v>0</v>
      </c>
      <c r="CI1768" s="411">
        <f t="shared" si="534"/>
        <v>0</v>
      </c>
      <c r="CJ1768" s="366">
        <v>0</v>
      </c>
      <c r="CK1768" s="366">
        <v>0</v>
      </c>
      <c r="CL1768" s="366">
        <v>0</v>
      </c>
      <c r="CM1768" s="366">
        <v>0</v>
      </c>
      <c r="CN1768" s="366">
        <v>0</v>
      </c>
      <c r="CO1768" s="366">
        <v>0</v>
      </c>
      <c r="CP1768" s="366">
        <v>0</v>
      </c>
      <c r="CQ1768" s="366">
        <v>0</v>
      </c>
      <c r="CR1768" s="366">
        <v>0</v>
      </c>
      <c r="CS1768" s="366">
        <v>0</v>
      </c>
      <c r="CT1768" s="366">
        <v>0</v>
      </c>
      <c r="CU1768" s="366">
        <v>0</v>
      </c>
      <c r="CV1768" s="411">
        <f t="shared" si="535"/>
        <v>0</v>
      </c>
      <c r="CW1768" s="366">
        <v>0</v>
      </c>
      <c r="CX1768" s="366">
        <v>0</v>
      </c>
      <c r="CY1768" s="366">
        <v>0</v>
      </c>
      <c r="CZ1768" s="366">
        <v>0</v>
      </c>
      <c r="DA1768" s="366">
        <v>0</v>
      </c>
      <c r="DB1768" s="366">
        <v>0</v>
      </c>
      <c r="DC1768" s="366">
        <v>0</v>
      </c>
      <c r="DD1768" s="366">
        <v>0</v>
      </c>
      <c r="DE1768" s="366">
        <v>0</v>
      </c>
      <c r="DF1768" s="366">
        <v>0</v>
      </c>
      <c r="DG1768" s="366">
        <v>0</v>
      </c>
      <c r="DH1768" s="366">
        <v>0</v>
      </c>
      <c r="DI1768" s="411">
        <f t="shared" si="536"/>
        <v>0</v>
      </c>
      <c r="DJ1768" s="366">
        <v>0</v>
      </c>
      <c r="DK1768" s="366">
        <v>0</v>
      </c>
      <c r="DL1768" s="366">
        <v>0</v>
      </c>
      <c r="DM1768" s="366">
        <v>0</v>
      </c>
      <c r="DN1768" s="366">
        <v>0</v>
      </c>
      <c r="DO1768" s="366">
        <v>0</v>
      </c>
      <c r="DP1768" s="366">
        <v>0</v>
      </c>
      <c r="DQ1768" s="366">
        <v>0</v>
      </c>
      <c r="DR1768" s="366">
        <v>0</v>
      </c>
      <c r="DS1768" s="366">
        <v>0</v>
      </c>
      <c r="DT1768" s="366">
        <v>0</v>
      </c>
      <c r="DU1768" s="366">
        <v>0</v>
      </c>
      <c r="DV1768" s="411">
        <f t="shared" si="537"/>
        <v>0</v>
      </c>
      <c r="DW1768" s="366">
        <v>0</v>
      </c>
      <c r="DX1768" s="366">
        <v>0</v>
      </c>
      <c r="DY1768" s="366">
        <v>0</v>
      </c>
      <c r="DZ1768" s="366">
        <v>0</v>
      </c>
      <c r="EA1768" s="366">
        <v>0</v>
      </c>
      <c r="EB1768" s="366">
        <v>0</v>
      </c>
      <c r="EC1768" s="366">
        <v>0</v>
      </c>
      <c r="ED1768" s="366">
        <v>0</v>
      </c>
      <c r="EE1768" s="366">
        <v>0</v>
      </c>
      <c r="EF1768" s="366">
        <v>0</v>
      </c>
      <c r="EG1768" s="366">
        <v>0</v>
      </c>
      <c r="EH1768" s="366">
        <v>0</v>
      </c>
      <c r="EI1768" s="411">
        <f t="shared" si="538"/>
        <v>0</v>
      </c>
      <c r="EK1768" s="411">
        <f t="shared" si="539"/>
        <v>2</v>
      </c>
      <c r="EL1768" s="7">
        <f t="shared" si="540"/>
        <v>-2</v>
      </c>
    </row>
    <row r="1769" spans="1:142">
      <c r="A1769" s="365" t="str">
        <f t="shared" si="525"/>
        <v xml:space="preserve"> 359</v>
      </c>
      <c r="B1769" s="366" t="s">
        <v>1012</v>
      </c>
      <c r="C1769" s="366" t="s">
        <v>1193</v>
      </c>
      <c r="D1769" s="366">
        <v>0</v>
      </c>
      <c r="E1769" s="366">
        <v>0</v>
      </c>
      <c r="F1769" s="366">
        <v>0</v>
      </c>
      <c r="G1769" s="366">
        <v>0</v>
      </c>
      <c r="H1769" s="366">
        <v>0</v>
      </c>
      <c r="I1769" s="366">
        <v>0</v>
      </c>
      <c r="J1769" s="366">
        <v>0</v>
      </c>
      <c r="K1769" s="366">
        <v>0</v>
      </c>
      <c r="L1769" s="366">
        <v>0</v>
      </c>
      <c r="M1769" s="366">
        <v>1</v>
      </c>
      <c r="N1769" s="366">
        <v>1</v>
      </c>
      <c r="O1769" s="366">
        <v>0</v>
      </c>
      <c r="P1769" s="411">
        <f t="shared" si="526"/>
        <v>2</v>
      </c>
      <c r="Q1769" s="411">
        <f t="shared" si="541"/>
        <v>0</v>
      </c>
      <c r="R1769" s="411">
        <f t="shared" si="542"/>
        <v>0</v>
      </c>
      <c r="S1769" s="411">
        <f t="shared" si="543"/>
        <v>2</v>
      </c>
      <c r="T1769" s="366">
        <v>0</v>
      </c>
      <c r="U1769" s="366">
        <v>0</v>
      </c>
      <c r="V1769" s="366">
        <v>0</v>
      </c>
      <c r="W1769" s="366">
        <v>0</v>
      </c>
      <c r="X1769" s="366">
        <v>0</v>
      </c>
      <c r="Y1769" s="366">
        <v>0</v>
      </c>
      <c r="Z1769" s="366">
        <v>0</v>
      </c>
      <c r="AA1769" s="366">
        <v>0</v>
      </c>
      <c r="AB1769" s="366">
        <v>0</v>
      </c>
      <c r="AC1769" s="366">
        <v>0</v>
      </c>
      <c r="AD1769" s="366">
        <v>0</v>
      </c>
      <c r="AE1769" s="366">
        <v>0</v>
      </c>
      <c r="AF1769" s="411">
        <f t="shared" si="527"/>
        <v>0</v>
      </c>
      <c r="AG1769" s="366">
        <v>0</v>
      </c>
      <c r="AH1769" s="366">
        <v>0</v>
      </c>
      <c r="AI1769" s="366">
        <v>0</v>
      </c>
      <c r="AJ1769" s="366">
        <v>0</v>
      </c>
      <c r="AK1769" s="366">
        <v>0</v>
      </c>
      <c r="AL1769" s="366">
        <v>0</v>
      </c>
      <c r="AM1769" s="366">
        <v>0</v>
      </c>
      <c r="AN1769" s="366">
        <v>0</v>
      </c>
      <c r="AO1769" s="366">
        <v>0</v>
      </c>
      <c r="AP1769" s="366">
        <v>0</v>
      </c>
      <c r="AQ1769" s="366">
        <v>0</v>
      </c>
      <c r="AR1769" s="366">
        <v>0</v>
      </c>
      <c r="AS1769" s="411">
        <f t="shared" si="528"/>
        <v>0</v>
      </c>
      <c r="AT1769" s="411">
        <f t="shared" si="529"/>
        <v>0</v>
      </c>
      <c r="AU1769" s="411">
        <f t="shared" si="530"/>
        <v>0</v>
      </c>
      <c r="AV1769" s="411">
        <f t="shared" si="531"/>
        <v>0</v>
      </c>
      <c r="AW1769" s="366">
        <v>0</v>
      </c>
      <c r="AX1769" s="366">
        <v>0</v>
      </c>
      <c r="AY1769" s="366">
        <v>0</v>
      </c>
      <c r="AZ1769" s="366">
        <v>0</v>
      </c>
      <c r="BA1769" s="366">
        <v>0</v>
      </c>
      <c r="BB1769" s="366">
        <v>0</v>
      </c>
      <c r="BC1769" s="366">
        <v>0</v>
      </c>
      <c r="BD1769" s="366">
        <v>0</v>
      </c>
      <c r="BE1769" s="366">
        <v>0</v>
      </c>
      <c r="BF1769" s="366">
        <v>0</v>
      </c>
      <c r="BG1769" s="366">
        <v>0</v>
      </c>
      <c r="BH1769" s="366">
        <v>0</v>
      </c>
      <c r="BI1769" s="411">
        <f t="shared" si="532"/>
        <v>0</v>
      </c>
      <c r="BJ1769" s="366">
        <v>0</v>
      </c>
      <c r="BK1769" s="366">
        <v>0</v>
      </c>
      <c r="BL1769" s="366">
        <v>0</v>
      </c>
      <c r="BM1769" s="366">
        <v>0</v>
      </c>
      <c r="BN1769" s="366">
        <v>0</v>
      </c>
      <c r="BO1769" s="366">
        <v>0</v>
      </c>
      <c r="BP1769" s="366">
        <v>0</v>
      </c>
      <c r="BQ1769" s="366">
        <v>0</v>
      </c>
      <c r="BR1769" s="366">
        <v>0</v>
      </c>
      <c r="BS1769" s="366">
        <v>0</v>
      </c>
      <c r="BT1769" s="366">
        <v>0</v>
      </c>
      <c r="BU1769" s="366">
        <v>0</v>
      </c>
      <c r="BV1769" s="411">
        <f t="shared" si="533"/>
        <v>0</v>
      </c>
      <c r="BW1769" s="366">
        <v>0</v>
      </c>
      <c r="BX1769" s="366">
        <v>0</v>
      </c>
      <c r="BY1769" s="366">
        <v>0</v>
      </c>
      <c r="BZ1769" s="366">
        <v>0</v>
      </c>
      <c r="CA1769" s="366">
        <v>0</v>
      </c>
      <c r="CB1769" s="366">
        <v>0</v>
      </c>
      <c r="CC1769" s="366">
        <v>0</v>
      </c>
      <c r="CD1769" s="366">
        <v>0</v>
      </c>
      <c r="CE1769" s="366">
        <v>0</v>
      </c>
      <c r="CF1769" s="366">
        <v>0</v>
      </c>
      <c r="CG1769" s="366">
        <v>0</v>
      </c>
      <c r="CH1769" s="366">
        <v>0</v>
      </c>
      <c r="CI1769" s="411">
        <f t="shared" si="534"/>
        <v>0</v>
      </c>
      <c r="CJ1769" s="366">
        <v>0</v>
      </c>
      <c r="CK1769" s="366">
        <v>0</v>
      </c>
      <c r="CL1769" s="366">
        <v>0</v>
      </c>
      <c r="CM1769" s="366">
        <v>0</v>
      </c>
      <c r="CN1769" s="366">
        <v>0</v>
      </c>
      <c r="CO1769" s="366">
        <v>0</v>
      </c>
      <c r="CP1769" s="366">
        <v>0</v>
      </c>
      <c r="CQ1769" s="366">
        <v>0</v>
      </c>
      <c r="CR1769" s="366">
        <v>0</v>
      </c>
      <c r="CS1769" s="366">
        <v>0</v>
      </c>
      <c r="CT1769" s="366">
        <v>0</v>
      </c>
      <c r="CU1769" s="366">
        <v>0</v>
      </c>
      <c r="CV1769" s="411">
        <f t="shared" si="535"/>
        <v>0</v>
      </c>
      <c r="CW1769" s="366">
        <v>0</v>
      </c>
      <c r="CX1769" s="366">
        <v>0</v>
      </c>
      <c r="CY1769" s="366">
        <v>0</v>
      </c>
      <c r="CZ1769" s="366">
        <v>0</v>
      </c>
      <c r="DA1769" s="366">
        <v>0</v>
      </c>
      <c r="DB1769" s="366">
        <v>0</v>
      </c>
      <c r="DC1769" s="366">
        <v>0</v>
      </c>
      <c r="DD1769" s="366">
        <v>0</v>
      </c>
      <c r="DE1769" s="366">
        <v>0</v>
      </c>
      <c r="DF1769" s="366">
        <v>0</v>
      </c>
      <c r="DG1769" s="366">
        <v>0</v>
      </c>
      <c r="DH1769" s="366">
        <v>0</v>
      </c>
      <c r="DI1769" s="411">
        <f t="shared" si="536"/>
        <v>0</v>
      </c>
      <c r="DJ1769" s="366">
        <v>0</v>
      </c>
      <c r="DK1769" s="366">
        <v>0</v>
      </c>
      <c r="DL1769" s="366">
        <v>0</v>
      </c>
      <c r="DM1769" s="366">
        <v>0</v>
      </c>
      <c r="DN1769" s="366">
        <v>0</v>
      </c>
      <c r="DO1769" s="366">
        <v>0</v>
      </c>
      <c r="DP1769" s="366">
        <v>0</v>
      </c>
      <c r="DQ1769" s="366">
        <v>0</v>
      </c>
      <c r="DR1769" s="366">
        <v>0</v>
      </c>
      <c r="DS1769" s="366">
        <v>0</v>
      </c>
      <c r="DT1769" s="366">
        <v>0</v>
      </c>
      <c r="DU1769" s="366">
        <v>0</v>
      </c>
      <c r="DV1769" s="411">
        <f t="shared" si="537"/>
        <v>0</v>
      </c>
      <c r="DW1769" s="366">
        <v>0</v>
      </c>
      <c r="DX1769" s="366">
        <v>0</v>
      </c>
      <c r="DY1769" s="366">
        <v>0</v>
      </c>
      <c r="DZ1769" s="366">
        <v>0</v>
      </c>
      <c r="EA1769" s="366">
        <v>0</v>
      </c>
      <c r="EB1769" s="366">
        <v>0</v>
      </c>
      <c r="EC1769" s="366">
        <v>0</v>
      </c>
      <c r="ED1769" s="366">
        <v>0</v>
      </c>
      <c r="EE1769" s="366">
        <v>0</v>
      </c>
      <c r="EF1769" s="366">
        <v>0</v>
      </c>
      <c r="EG1769" s="366">
        <v>0</v>
      </c>
      <c r="EH1769" s="366">
        <v>0</v>
      </c>
      <c r="EI1769" s="411">
        <f t="shared" si="538"/>
        <v>0</v>
      </c>
      <c r="EK1769" s="411">
        <f t="shared" si="539"/>
        <v>2</v>
      </c>
      <c r="EL1769" s="7">
        <f t="shared" si="540"/>
        <v>-2</v>
      </c>
    </row>
    <row r="1770" spans="1:142">
      <c r="A1770" s="365" t="str">
        <f t="shared" si="525"/>
        <v xml:space="preserve"> 360</v>
      </c>
      <c r="B1770" s="366" t="s">
        <v>1013</v>
      </c>
      <c r="C1770" s="366" t="s">
        <v>1167</v>
      </c>
      <c r="D1770" s="366">
        <v>1</v>
      </c>
      <c r="E1770" s="366">
        <v>1</v>
      </c>
      <c r="F1770" s="366">
        <v>1</v>
      </c>
      <c r="G1770" s="366">
        <v>1</v>
      </c>
      <c r="H1770" s="366">
        <v>1</v>
      </c>
      <c r="I1770" s="366">
        <v>1</v>
      </c>
      <c r="J1770" s="366">
        <v>1</v>
      </c>
      <c r="K1770" s="366">
        <v>1</v>
      </c>
      <c r="L1770" s="366">
        <v>1</v>
      </c>
      <c r="M1770" s="366">
        <v>1</v>
      </c>
      <c r="N1770" s="366">
        <v>1</v>
      </c>
      <c r="O1770" s="366">
        <v>1</v>
      </c>
      <c r="P1770" s="411">
        <f t="shared" si="526"/>
        <v>12</v>
      </c>
      <c r="Q1770" s="411">
        <f t="shared" si="541"/>
        <v>6.967741935483871</v>
      </c>
      <c r="R1770" s="411">
        <f t="shared" si="542"/>
        <v>1.7563959955506117</v>
      </c>
      <c r="S1770" s="411">
        <f t="shared" si="543"/>
        <v>3.2758620689655173</v>
      </c>
      <c r="T1770" s="366">
        <v>0</v>
      </c>
      <c r="U1770" s="366">
        <v>0</v>
      </c>
      <c r="V1770" s="366">
        <v>0</v>
      </c>
      <c r="W1770" s="366">
        <v>0</v>
      </c>
      <c r="X1770" s="366">
        <v>0</v>
      </c>
      <c r="Y1770" s="366">
        <v>0</v>
      </c>
      <c r="Z1770" s="366">
        <v>0</v>
      </c>
      <c r="AA1770" s="366">
        <v>0</v>
      </c>
      <c r="AB1770" s="366">
        <v>0</v>
      </c>
      <c r="AC1770" s="366">
        <v>0</v>
      </c>
      <c r="AD1770" s="366">
        <v>0</v>
      </c>
      <c r="AE1770" s="366">
        <v>0</v>
      </c>
      <c r="AF1770" s="411">
        <f t="shared" si="527"/>
        <v>0</v>
      </c>
      <c r="AG1770" s="366">
        <v>1</v>
      </c>
      <c r="AH1770" s="366">
        <v>1</v>
      </c>
      <c r="AI1770" s="366">
        <v>1</v>
      </c>
      <c r="AJ1770" s="366">
        <v>1</v>
      </c>
      <c r="AK1770" s="366">
        <v>1</v>
      </c>
      <c r="AL1770" s="366">
        <v>1</v>
      </c>
      <c r="AM1770" s="366">
        <v>1</v>
      </c>
      <c r="AN1770" s="366">
        <v>1</v>
      </c>
      <c r="AO1770" s="366">
        <v>1</v>
      </c>
      <c r="AP1770" s="366">
        <v>1</v>
      </c>
      <c r="AQ1770" s="366">
        <v>1</v>
      </c>
      <c r="AR1770" s="366">
        <v>1</v>
      </c>
      <c r="AS1770" s="411">
        <f t="shared" si="528"/>
        <v>12</v>
      </c>
      <c r="AT1770" s="411">
        <f t="shared" si="529"/>
        <v>6.967741935483871</v>
      </c>
      <c r="AU1770" s="411">
        <f t="shared" si="530"/>
        <v>1.7563959955506117</v>
      </c>
      <c r="AV1770" s="411">
        <f t="shared" si="531"/>
        <v>3.2758620689655173</v>
      </c>
      <c r="AW1770" s="366">
        <v>0</v>
      </c>
      <c r="AX1770" s="366">
        <v>0</v>
      </c>
      <c r="AY1770" s="366">
        <v>0</v>
      </c>
      <c r="AZ1770" s="366">
        <v>0</v>
      </c>
      <c r="BA1770" s="366">
        <v>0</v>
      </c>
      <c r="BB1770" s="366">
        <v>0</v>
      </c>
      <c r="BC1770" s="366">
        <v>0</v>
      </c>
      <c r="BD1770" s="366">
        <v>0</v>
      </c>
      <c r="BE1770" s="366">
        <v>0</v>
      </c>
      <c r="BF1770" s="366">
        <v>0</v>
      </c>
      <c r="BG1770" s="366">
        <v>0</v>
      </c>
      <c r="BH1770" s="366">
        <v>0</v>
      </c>
      <c r="BI1770" s="411">
        <f t="shared" si="532"/>
        <v>0</v>
      </c>
      <c r="BJ1770" s="366">
        <v>1</v>
      </c>
      <c r="BK1770" s="366">
        <v>1</v>
      </c>
      <c r="BL1770" s="366">
        <v>1</v>
      </c>
      <c r="BM1770" s="366">
        <v>1</v>
      </c>
      <c r="BN1770" s="366">
        <v>1</v>
      </c>
      <c r="BO1770" s="366">
        <v>1</v>
      </c>
      <c r="BP1770" s="366">
        <v>1</v>
      </c>
      <c r="BQ1770" s="366">
        <v>1</v>
      </c>
      <c r="BR1770" s="366">
        <v>1</v>
      </c>
      <c r="BS1770" s="366">
        <v>1</v>
      </c>
      <c r="BT1770" s="366">
        <v>1</v>
      </c>
      <c r="BU1770" s="366">
        <v>1</v>
      </c>
      <c r="BV1770" s="411">
        <f t="shared" si="533"/>
        <v>12</v>
      </c>
      <c r="BW1770" s="366">
        <v>0</v>
      </c>
      <c r="BX1770" s="366">
        <v>0</v>
      </c>
      <c r="BY1770" s="366">
        <v>0</v>
      </c>
      <c r="BZ1770" s="366">
        <v>0</v>
      </c>
      <c r="CA1770" s="366">
        <v>0</v>
      </c>
      <c r="CB1770" s="366">
        <v>0</v>
      </c>
      <c r="CC1770" s="366">
        <v>0</v>
      </c>
      <c r="CD1770" s="366">
        <v>0</v>
      </c>
      <c r="CE1770" s="366">
        <v>0</v>
      </c>
      <c r="CF1770" s="366">
        <v>0</v>
      </c>
      <c r="CG1770" s="366">
        <v>0</v>
      </c>
      <c r="CH1770" s="366">
        <v>0</v>
      </c>
      <c r="CI1770" s="411">
        <f t="shared" si="534"/>
        <v>0</v>
      </c>
      <c r="CJ1770" s="366">
        <v>1</v>
      </c>
      <c r="CK1770" s="366">
        <v>1</v>
      </c>
      <c r="CL1770" s="366">
        <v>1</v>
      </c>
      <c r="CM1770" s="366">
        <v>1</v>
      </c>
      <c r="CN1770" s="366">
        <v>1</v>
      </c>
      <c r="CO1770" s="366">
        <v>1</v>
      </c>
      <c r="CP1770" s="366">
        <v>1</v>
      </c>
      <c r="CQ1770" s="366">
        <v>1</v>
      </c>
      <c r="CR1770" s="366">
        <v>1</v>
      </c>
      <c r="CS1770" s="366">
        <v>1</v>
      </c>
      <c r="CT1770" s="366">
        <v>1</v>
      </c>
      <c r="CU1770" s="366">
        <v>1</v>
      </c>
      <c r="CV1770" s="411">
        <f t="shared" si="535"/>
        <v>12</v>
      </c>
      <c r="CW1770" s="366">
        <v>0</v>
      </c>
      <c r="CX1770" s="366">
        <v>0</v>
      </c>
      <c r="CY1770" s="366">
        <v>0</v>
      </c>
      <c r="CZ1770" s="366">
        <v>0</v>
      </c>
      <c r="DA1770" s="366">
        <v>0</v>
      </c>
      <c r="DB1770" s="366">
        <v>0</v>
      </c>
      <c r="DC1770" s="366">
        <v>0</v>
      </c>
      <c r="DD1770" s="366">
        <v>0</v>
      </c>
      <c r="DE1770" s="366">
        <v>0</v>
      </c>
      <c r="DF1770" s="366">
        <v>0</v>
      </c>
      <c r="DG1770" s="366">
        <v>0</v>
      </c>
      <c r="DH1770" s="366">
        <v>0</v>
      </c>
      <c r="DI1770" s="411">
        <f t="shared" si="536"/>
        <v>0</v>
      </c>
      <c r="DJ1770" s="366">
        <v>1</v>
      </c>
      <c r="DK1770" s="366">
        <v>1</v>
      </c>
      <c r="DL1770" s="366">
        <v>1</v>
      </c>
      <c r="DM1770" s="366">
        <v>1</v>
      </c>
      <c r="DN1770" s="366">
        <v>1</v>
      </c>
      <c r="DO1770" s="366">
        <v>1</v>
      </c>
      <c r="DP1770" s="366">
        <v>1</v>
      </c>
      <c r="DQ1770" s="366">
        <v>1</v>
      </c>
      <c r="DR1770" s="366">
        <v>1</v>
      </c>
      <c r="DS1770" s="366">
        <v>1</v>
      </c>
      <c r="DT1770" s="366">
        <v>1</v>
      </c>
      <c r="DU1770" s="366">
        <v>1</v>
      </c>
      <c r="DV1770" s="411">
        <f t="shared" si="537"/>
        <v>12</v>
      </c>
      <c r="DW1770" s="366">
        <v>1</v>
      </c>
      <c r="DX1770" s="366">
        <v>1</v>
      </c>
      <c r="DY1770" s="366">
        <v>1</v>
      </c>
      <c r="DZ1770" s="366">
        <v>1</v>
      </c>
      <c r="EA1770" s="366">
        <v>1</v>
      </c>
      <c r="EB1770" s="366">
        <v>1</v>
      </c>
      <c r="EC1770" s="366">
        <v>1</v>
      </c>
      <c r="ED1770" s="366">
        <v>1</v>
      </c>
      <c r="EE1770" s="366">
        <v>1</v>
      </c>
      <c r="EF1770" s="366">
        <v>1</v>
      </c>
      <c r="EG1770" s="366">
        <v>1</v>
      </c>
      <c r="EH1770" s="366">
        <v>1</v>
      </c>
      <c r="EI1770" s="411">
        <f t="shared" si="538"/>
        <v>12</v>
      </c>
      <c r="EK1770" s="411">
        <f t="shared" si="539"/>
        <v>12</v>
      </c>
      <c r="EL1770" s="7">
        <f t="shared" si="540"/>
        <v>0</v>
      </c>
    </row>
    <row r="1771" spans="1:142">
      <c r="A1771" s="365" t="str">
        <f t="shared" si="525"/>
        <v xml:space="preserve"> 360</v>
      </c>
      <c r="B1771" s="366" t="s">
        <v>1013</v>
      </c>
      <c r="C1771" s="366" t="s">
        <v>1168</v>
      </c>
      <c r="D1771" s="366">
        <v>816000</v>
      </c>
      <c r="E1771" s="366">
        <v>682000</v>
      </c>
      <c r="F1771" s="366">
        <v>751000</v>
      </c>
      <c r="G1771" s="366">
        <v>755000</v>
      </c>
      <c r="H1771" s="366">
        <v>879000</v>
      </c>
      <c r="I1771" s="366">
        <v>877000</v>
      </c>
      <c r="J1771" s="366">
        <v>823000</v>
      </c>
      <c r="K1771" s="366">
        <v>818000</v>
      </c>
      <c r="L1771" s="366">
        <v>772000</v>
      </c>
      <c r="M1771" s="366">
        <v>787000</v>
      </c>
      <c r="N1771" s="366">
        <v>642000</v>
      </c>
      <c r="O1771" s="366">
        <v>782000</v>
      </c>
      <c r="P1771" s="411">
        <f t="shared" si="526"/>
        <v>9384000</v>
      </c>
      <c r="Q1771" s="411">
        <f t="shared" si="541"/>
        <v>5556451.6129032262</v>
      </c>
      <c r="R1771" s="411">
        <f t="shared" si="542"/>
        <v>1403582.8698553948</v>
      </c>
      <c r="S1771" s="411">
        <f t="shared" si="543"/>
        <v>2423965.5172413792</v>
      </c>
      <c r="T1771" s="366">
        <v>-73993</v>
      </c>
      <c r="U1771" s="366">
        <v>73993</v>
      </c>
      <c r="V1771" s="366">
        <v>0</v>
      </c>
      <c r="W1771" s="366">
        <v>0</v>
      </c>
      <c r="X1771" s="366">
        <v>-77000</v>
      </c>
      <c r="Y1771" s="366">
        <v>77000.000000000116</v>
      </c>
      <c r="Z1771" s="366">
        <v>0</v>
      </c>
      <c r="AA1771" s="366">
        <v>0</v>
      </c>
      <c r="AB1771" s="366">
        <v>-15356</v>
      </c>
      <c r="AC1771" s="366">
        <v>15356</v>
      </c>
      <c r="AD1771" s="366">
        <v>0</v>
      </c>
      <c r="AE1771" s="366">
        <v>0</v>
      </c>
      <c r="AF1771" s="411">
        <f t="shared" si="527"/>
        <v>1.1641532182693481E-10</v>
      </c>
      <c r="AG1771" s="366">
        <v>742007</v>
      </c>
      <c r="AH1771" s="366">
        <v>755993</v>
      </c>
      <c r="AI1771" s="366">
        <v>751000</v>
      </c>
      <c r="AJ1771" s="366">
        <v>755000</v>
      </c>
      <c r="AK1771" s="366">
        <v>802000</v>
      </c>
      <c r="AL1771" s="366">
        <v>954000.00000000012</v>
      </c>
      <c r="AM1771" s="366">
        <v>823000</v>
      </c>
      <c r="AN1771" s="366">
        <v>818000</v>
      </c>
      <c r="AO1771" s="366">
        <v>756644</v>
      </c>
      <c r="AP1771" s="366">
        <v>802356</v>
      </c>
      <c r="AQ1771" s="366">
        <v>642000</v>
      </c>
      <c r="AR1771" s="366">
        <v>782000</v>
      </c>
      <c r="AS1771" s="411">
        <f t="shared" si="528"/>
        <v>9384000</v>
      </c>
      <c r="AT1771" s="411">
        <f t="shared" si="529"/>
        <v>5556451.6129032262</v>
      </c>
      <c r="AU1771" s="411">
        <f t="shared" si="530"/>
        <v>1392463.0077864295</v>
      </c>
      <c r="AV1771" s="411">
        <f t="shared" si="531"/>
        <v>2435085.3793103448</v>
      </c>
      <c r="AW1771" s="366">
        <v>0</v>
      </c>
      <c r="AX1771" s="366">
        <v>0</v>
      </c>
      <c r="AY1771" s="366">
        <v>0</v>
      </c>
      <c r="AZ1771" s="366">
        <v>0</v>
      </c>
      <c r="BA1771" s="366">
        <v>0</v>
      </c>
      <c r="BB1771" s="366">
        <v>0</v>
      </c>
      <c r="BC1771" s="366">
        <v>0</v>
      </c>
      <c r="BD1771" s="366">
        <v>0</v>
      </c>
      <c r="BE1771" s="366">
        <v>0</v>
      </c>
      <c r="BF1771" s="366">
        <v>0</v>
      </c>
      <c r="BG1771" s="366">
        <v>0</v>
      </c>
      <c r="BH1771" s="366">
        <v>0</v>
      </c>
      <c r="BI1771" s="411">
        <f t="shared" si="532"/>
        <v>0</v>
      </c>
      <c r="BJ1771" s="366">
        <v>742007</v>
      </c>
      <c r="BK1771" s="366">
        <v>755993</v>
      </c>
      <c r="BL1771" s="366">
        <v>751000</v>
      </c>
      <c r="BM1771" s="366">
        <v>755000</v>
      </c>
      <c r="BN1771" s="366">
        <v>802000</v>
      </c>
      <c r="BO1771" s="366">
        <v>954000.00000000012</v>
      </c>
      <c r="BP1771" s="366">
        <v>823000</v>
      </c>
      <c r="BQ1771" s="366">
        <v>818000</v>
      </c>
      <c r="BR1771" s="366">
        <v>756644</v>
      </c>
      <c r="BS1771" s="366">
        <v>802356</v>
      </c>
      <c r="BT1771" s="366">
        <v>642000</v>
      </c>
      <c r="BU1771" s="366">
        <v>782000</v>
      </c>
      <c r="BV1771" s="411">
        <f t="shared" si="533"/>
        <v>9384000</v>
      </c>
      <c r="BW1771" s="366">
        <v>0</v>
      </c>
      <c r="BX1771" s="366">
        <v>0</v>
      </c>
      <c r="BY1771" s="366">
        <v>0</v>
      </c>
      <c r="BZ1771" s="366">
        <v>0</v>
      </c>
      <c r="CA1771" s="366">
        <v>0</v>
      </c>
      <c r="CB1771" s="366">
        <v>0</v>
      </c>
      <c r="CC1771" s="366">
        <v>0</v>
      </c>
      <c r="CD1771" s="366">
        <v>0</v>
      </c>
      <c r="CE1771" s="366">
        <v>0</v>
      </c>
      <c r="CF1771" s="366">
        <v>0</v>
      </c>
      <c r="CG1771" s="366">
        <v>0</v>
      </c>
      <c r="CH1771" s="366">
        <v>0</v>
      </c>
      <c r="CI1771" s="411">
        <f t="shared" si="534"/>
        <v>0</v>
      </c>
      <c r="CJ1771" s="366">
        <v>742007</v>
      </c>
      <c r="CK1771" s="366">
        <v>755993</v>
      </c>
      <c r="CL1771" s="366">
        <v>751000</v>
      </c>
      <c r="CM1771" s="366">
        <v>755000</v>
      </c>
      <c r="CN1771" s="366">
        <v>802000</v>
      </c>
      <c r="CO1771" s="366">
        <v>954000.00000000012</v>
      </c>
      <c r="CP1771" s="366">
        <v>823000</v>
      </c>
      <c r="CQ1771" s="366">
        <v>818000</v>
      </c>
      <c r="CR1771" s="366">
        <v>756644</v>
      </c>
      <c r="CS1771" s="366">
        <v>802356</v>
      </c>
      <c r="CT1771" s="366">
        <v>642000</v>
      </c>
      <c r="CU1771" s="366">
        <v>782000</v>
      </c>
      <c r="CV1771" s="411">
        <f t="shared" si="535"/>
        <v>9384000</v>
      </c>
      <c r="CW1771" s="366">
        <v>0</v>
      </c>
      <c r="CX1771" s="366">
        <v>0</v>
      </c>
      <c r="CY1771" s="366">
        <v>0</v>
      </c>
      <c r="CZ1771" s="366">
        <v>0</v>
      </c>
      <c r="DA1771" s="366">
        <v>0</v>
      </c>
      <c r="DB1771" s="366">
        <v>0</v>
      </c>
      <c r="DC1771" s="366">
        <v>0</v>
      </c>
      <c r="DD1771" s="366">
        <v>0</v>
      </c>
      <c r="DE1771" s="366">
        <v>0</v>
      </c>
      <c r="DF1771" s="366">
        <v>0</v>
      </c>
      <c r="DG1771" s="366">
        <v>0</v>
      </c>
      <c r="DH1771" s="366">
        <v>0</v>
      </c>
      <c r="DI1771" s="411">
        <f t="shared" si="536"/>
        <v>0</v>
      </c>
      <c r="DJ1771" s="366">
        <v>742007</v>
      </c>
      <c r="DK1771" s="366">
        <v>755993</v>
      </c>
      <c r="DL1771" s="366">
        <v>751000</v>
      </c>
      <c r="DM1771" s="366">
        <v>755000</v>
      </c>
      <c r="DN1771" s="366">
        <v>802000</v>
      </c>
      <c r="DO1771" s="366">
        <v>954000.00000000012</v>
      </c>
      <c r="DP1771" s="366">
        <v>823000</v>
      </c>
      <c r="DQ1771" s="366">
        <v>818000</v>
      </c>
      <c r="DR1771" s="366">
        <v>756644</v>
      </c>
      <c r="DS1771" s="366">
        <v>802356</v>
      </c>
      <c r="DT1771" s="366">
        <v>642000</v>
      </c>
      <c r="DU1771" s="366">
        <v>782000</v>
      </c>
      <c r="DV1771" s="411">
        <f t="shared" si="537"/>
        <v>9384000</v>
      </c>
      <c r="DW1771" s="366">
        <v>742007</v>
      </c>
      <c r="DX1771" s="366">
        <v>755993</v>
      </c>
      <c r="DY1771" s="366">
        <v>751000</v>
      </c>
      <c r="DZ1771" s="366">
        <v>755000</v>
      </c>
      <c r="EA1771" s="366">
        <v>802000</v>
      </c>
      <c r="EB1771" s="366">
        <v>954000.00000000012</v>
      </c>
      <c r="EC1771" s="366">
        <v>823000</v>
      </c>
      <c r="ED1771" s="366">
        <v>818000</v>
      </c>
      <c r="EE1771" s="366">
        <v>756644</v>
      </c>
      <c r="EF1771" s="366">
        <v>802356</v>
      </c>
      <c r="EG1771" s="366">
        <v>642000</v>
      </c>
      <c r="EH1771" s="366">
        <v>782000</v>
      </c>
      <c r="EI1771" s="411">
        <f t="shared" si="538"/>
        <v>9384000</v>
      </c>
      <c r="EK1771" s="411">
        <f t="shared" si="539"/>
        <v>9384000</v>
      </c>
      <c r="EL1771" s="7">
        <f t="shared" si="540"/>
        <v>0</v>
      </c>
    </row>
    <row r="1772" spans="1:142">
      <c r="A1772" s="365" t="str">
        <f t="shared" si="525"/>
        <v xml:space="preserve"> 360</v>
      </c>
      <c r="B1772" s="366" t="s">
        <v>1013</v>
      </c>
      <c r="C1772" s="366" t="s">
        <v>1169</v>
      </c>
      <c r="D1772" s="366">
        <v>816000</v>
      </c>
      <c r="E1772" s="366">
        <v>682000</v>
      </c>
      <c r="F1772" s="366">
        <v>751000</v>
      </c>
      <c r="G1772" s="366">
        <v>755000</v>
      </c>
      <c r="H1772" s="366">
        <v>879000</v>
      </c>
      <c r="I1772" s="366">
        <v>877000</v>
      </c>
      <c r="J1772" s="366">
        <v>823000</v>
      </c>
      <c r="K1772" s="366">
        <v>818000</v>
      </c>
      <c r="L1772" s="366">
        <v>772000</v>
      </c>
      <c r="M1772" s="366">
        <v>787000</v>
      </c>
      <c r="N1772" s="366">
        <v>642000</v>
      </c>
      <c r="O1772" s="366">
        <v>782000</v>
      </c>
      <c r="P1772" s="411">
        <f t="shared" si="526"/>
        <v>9384000</v>
      </c>
      <c r="Q1772" s="411">
        <f t="shared" si="541"/>
        <v>5556451.6129032262</v>
      </c>
      <c r="R1772" s="411">
        <f t="shared" si="542"/>
        <v>1403582.8698553948</v>
      </c>
      <c r="S1772" s="411">
        <f t="shared" si="543"/>
        <v>2423965.5172413792</v>
      </c>
      <c r="T1772" s="366">
        <v>-73993</v>
      </c>
      <c r="U1772" s="366">
        <v>73993</v>
      </c>
      <c r="V1772" s="366">
        <v>0</v>
      </c>
      <c r="W1772" s="366">
        <v>0</v>
      </c>
      <c r="X1772" s="366">
        <v>-77000</v>
      </c>
      <c r="Y1772" s="366">
        <v>77000.000000000116</v>
      </c>
      <c r="Z1772" s="366">
        <v>0</v>
      </c>
      <c r="AA1772" s="366">
        <v>0</v>
      </c>
      <c r="AB1772" s="366">
        <v>-15356</v>
      </c>
      <c r="AC1772" s="366">
        <v>15356</v>
      </c>
      <c r="AD1772" s="366">
        <v>0</v>
      </c>
      <c r="AE1772" s="366">
        <v>0</v>
      </c>
      <c r="AF1772" s="411">
        <f t="shared" si="527"/>
        <v>1.1641532182693481E-10</v>
      </c>
      <c r="AG1772" s="366">
        <v>742007</v>
      </c>
      <c r="AH1772" s="366">
        <v>755993</v>
      </c>
      <c r="AI1772" s="366">
        <v>751000</v>
      </c>
      <c r="AJ1772" s="366">
        <v>755000</v>
      </c>
      <c r="AK1772" s="366">
        <v>802000</v>
      </c>
      <c r="AL1772" s="366">
        <v>954000.00000000012</v>
      </c>
      <c r="AM1772" s="366">
        <v>823000</v>
      </c>
      <c r="AN1772" s="366">
        <v>818000</v>
      </c>
      <c r="AO1772" s="366">
        <v>756644</v>
      </c>
      <c r="AP1772" s="366">
        <v>802356</v>
      </c>
      <c r="AQ1772" s="366">
        <v>642000</v>
      </c>
      <c r="AR1772" s="366">
        <v>782000</v>
      </c>
      <c r="AS1772" s="411">
        <f t="shared" si="528"/>
        <v>9384000</v>
      </c>
      <c r="AT1772" s="411">
        <f t="shared" si="529"/>
        <v>5556451.6129032262</v>
      </c>
      <c r="AU1772" s="411">
        <f t="shared" si="530"/>
        <v>1392463.0077864295</v>
      </c>
      <c r="AV1772" s="411">
        <f t="shared" si="531"/>
        <v>2435085.3793103448</v>
      </c>
      <c r="AW1772" s="366">
        <v>0</v>
      </c>
      <c r="AX1772" s="366">
        <v>0</v>
      </c>
      <c r="AY1772" s="366">
        <v>0</v>
      </c>
      <c r="AZ1772" s="366">
        <v>0</v>
      </c>
      <c r="BA1772" s="366">
        <v>0</v>
      </c>
      <c r="BB1772" s="366">
        <v>0</v>
      </c>
      <c r="BC1772" s="366">
        <v>0</v>
      </c>
      <c r="BD1772" s="366">
        <v>0</v>
      </c>
      <c r="BE1772" s="366">
        <v>0</v>
      </c>
      <c r="BF1772" s="366">
        <v>0</v>
      </c>
      <c r="BG1772" s="366">
        <v>0</v>
      </c>
      <c r="BH1772" s="366">
        <v>0</v>
      </c>
      <c r="BI1772" s="411">
        <f t="shared" si="532"/>
        <v>0</v>
      </c>
      <c r="BJ1772" s="366">
        <v>742007</v>
      </c>
      <c r="BK1772" s="366">
        <v>755993</v>
      </c>
      <c r="BL1772" s="366">
        <v>751000</v>
      </c>
      <c r="BM1772" s="366">
        <v>755000</v>
      </c>
      <c r="BN1772" s="366">
        <v>802000</v>
      </c>
      <c r="BO1772" s="366">
        <v>954000.00000000012</v>
      </c>
      <c r="BP1772" s="366">
        <v>823000</v>
      </c>
      <c r="BQ1772" s="366">
        <v>818000</v>
      </c>
      <c r="BR1772" s="366">
        <v>756644</v>
      </c>
      <c r="BS1772" s="366">
        <v>802356</v>
      </c>
      <c r="BT1772" s="366">
        <v>642000</v>
      </c>
      <c r="BU1772" s="366">
        <v>782000</v>
      </c>
      <c r="BV1772" s="411">
        <f t="shared" si="533"/>
        <v>9384000</v>
      </c>
      <c r="BW1772" s="366">
        <v>0</v>
      </c>
      <c r="BX1772" s="366">
        <v>0</v>
      </c>
      <c r="BY1772" s="366">
        <v>0</v>
      </c>
      <c r="BZ1772" s="366">
        <v>0</v>
      </c>
      <c r="CA1772" s="366">
        <v>0</v>
      </c>
      <c r="CB1772" s="366">
        <v>0</v>
      </c>
      <c r="CC1772" s="366">
        <v>0</v>
      </c>
      <c r="CD1772" s="366">
        <v>0</v>
      </c>
      <c r="CE1772" s="366">
        <v>0</v>
      </c>
      <c r="CF1772" s="366">
        <v>0</v>
      </c>
      <c r="CG1772" s="366">
        <v>0</v>
      </c>
      <c r="CH1772" s="366">
        <v>0</v>
      </c>
      <c r="CI1772" s="411">
        <f t="shared" si="534"/>
        <v>0</v>
      </c>
      <c r="CJ1772" s="366">
        <v>742007</v>
      </c>
      <c r="CK1772" s="366">
        <v>755993</v>
      </c>
      <c r="CL1772" s="366">
        <v>751000</v>
      </c>
      <c r="CM1772" s="366">
        <v>755000</v>
      </c>
      <c r="CN1772" s="366">
        <v>802000</v>
      </c>
      <c r="CO1772" s="366">
        <v>954000.00000000012</v>
      </c>
      <c r="CP1772" s="366">
        <v>823000</v>
      </c>
      <c r="CQ1772" s="366">
        <v>818000</v>
      </c>
      <c r="CR1772" s="366">
        <v>756644</v>
      </c>
      <c r="CS1772" s="366">
        <v>802356</v>
      </c>
      <c r="CT1772" s="366">
        <v>642000</v>
      </c>
      <c r="CU1772" s="366">
        <v>782000</v>
      </c>
      <c r="CV1772" s="411">
        <f t="shared" si="535"/>
        <v>9384000</v>
      </c>
      <c r="CW1772" s="366">
        <v>0</v>
      </c>
      <c r="CX1772" s="366">
        <v>0</v>
      </c>
      <c r="CY1772" s="366">
        <v>0</v>
      </c>
      <c r="CZ1772" s="366">
        <v>0</v>
      </c>
      <c r="DA1772" s="366">
        <v>0</v>
      </c>
      <c r="DB1772" s="366">
        <v>0</v>
      </c>
      <c r="DC1772" s="366">
        <v>0</v>
      </c>
      <c r="DD1772" s="366">
        <v>0</v>
      </c>
      <c r="DE1772" s="366">
        <v>0</v>
      </c>
      <c r="DF1772" s="366">
        <v>0</v>
      </c>
      <c r="DG1772" s="366">
        <v>0</v>
      </c>
      <c r="DH1772" s="366">
        <v>0</v>
      </c>
      <c r="DI1772" s="411">
        <f t="shared" si="536"/>
        <v>0</v>
      </c>
      <c r="DJ1772" s="366">
        <v>742007</v>
      </c>
      <c r="DK1772" s="366">
        <v>755993</v>
      </c>
      <c r="DL1772" s="366">
        <v>751000</v>
      </c>
      <c r="DM1772" s="366">
        <v>755000</v>
      </c>
      <c r="DN1772" s="366">
        <v>802000</v>
      </c>
      <c r="DO1772" s="366">
        <v>954000.00000000012</v>
      </c>
      <c r="DP1772" s="366">
        <v>823000</v>
      </c>
      <c r="DQ1772" s="366">
        <v>818000</v>
      </c>
      <c r="DR1772" s="366">
        <v>756644</v>
      </c>
      <c r="DS1772" s="366">
        <v>802356</v>
      </c>
      <c r="DT1772" s="366">
        <v>642000</v>
      </c>
      <c r="DU1772" s="366">
        <v>782000</v>
      </c>
      <c r="DV1772" s="411">
        <f t="shared" si="537"/>
        <v>9384000</v>
      </c>
      <c r="DW1772" s="366">
        <v>742007</v>
      </c>
      <c r="DX1772" s="366">
        <v>755993</v>
      </c>
      <c r="DY1772" s="366">
        <v>751000</v>
      </c>
      <c r="DZ1772" s="366">
        <v>755000</v>
      </c>
      <c r="EA1772" s="366">
        <v>802000</v>
      </c>
      <c r="EB1772" s="366">
        <v>954000.00000000012</v>
      </c>
      <c r="EC1772" s="366">
        <v>823000</v>
      </c>
      <c r="ED1772" s="366">
        <v>818000</v>
      </c>
      <c r="EE1772" s="366">
        <v>756644</v>
      </c>
      <c r="EF1772" s="366">
        <v>802356</v>
      </c>
      <c r="EG1772" s="366">
        <v>642000</v>
      </c>
      <c r="EH1772" s="366">
        <v>782000</v>
      </c>
      <c r="EI1772" s="411">
        <f t="shared" si="538"/>
        <v>9384000</v>
      </c>
      <c r="EK1772" s="411">
        <f t="shared" si="539"/>
        <v>9384000</v>
      </c>
      <c r="EL1772" s="7">
        <f t="shared" si="540"/>
        <v>0</v>
      </c>
    </row>
    <row r="1773" spans="1:142">
      <c r="A1773" s="365" t="str">
        <f t="shared" si="525"/>
        <v xml:space="preserve"> 360</v>
      </c>
      <c r="B1773" s="366" t="s">
        <v>1013</v>
      </c>
      <c r="C1773" s="366" t="s">
        <v>1217</v>
      </c>
      <c r="D1773" s="366">
        <v>3760</v>
      </c>
      <c r="E1773" s="366">
        <v>3088</v>
      </c>
      <c r="F1773" s="366">
        <v>2620</v>
      </c>
      <c r="G1773" s="366">
        <v>2504</v>
      </c>
      <c r="H1773" s="366">
        <v>2748</v>
      </c>
      <c r="I1773" s="366">
        <v>2696</v>
      </c>
      <c r="J1773" s="366">
        <v>2428</v>
      </c>
      <c r="K1773" s="366">
        <v>3100</v>
      </c>
      <c r="L1773" s="366">
        <v>2256</v>
      </c>
      <c r="M1773" s="366">
        <v>2256</v>
      </c>
      <c r="N1773" s="366">
        <v>3920</v>
      </c>
      <c r="O1773" s="366">
        <v>2352</v>
      </c>
      <c r="P1773" s="411">
        <f t="shared" si="526"/>
        <v>33728</v>
      </c>
      <c r="Q1773" s="411">
        <f t="shared" si="541"/>
        <v>19765.677419354841</v>
      </c>
      <c r="R1773" s="411">
        <f t="shared" si="542"/>
        <v>4811.9777530589545</v>
      </c>
      <c r="S1773" s="411">
        <f t="shared" si="543"/>
        <v>9150.3448275862065</v>
      </c>
      <c r="T1773" s="366">
        <v>-340.94813725490167</v>
      </c>
      <c r="U1773" s="366">
        <v>335.02988856305001</v>
      </c>
      <c r="V1773" s="366">
        <v>0</v>
      </c>
      <c r="W1773" s="366">
        <v>0</v>
      </c>
      <c r="X1773" s="366">
        <v>-240.72354948805469</v>
      </c>
      <c r="Y1773" s="366">
        <v>236.70695553021687</v>
      </c>
      <c r="Z1773" s="366">
        <v>0</v>
      </c>
      <c r="AA1773" s="366">
        <v>0</v>
      </c>
      <c r="AB1773" s="366">
        <v>-44.874528497409301</v>
      </c>
      <c r="AC1773" s="366">
        <v>44.019232528589782</v>
      </c>
      <c r="AD1773" s="366">
        <v>0</v>
      </c>
      <c r="AE1773" s="366">
        <v>0</v>
      </c>
      <c r="AF1773" s="411">
        <f t="shared" si="527"/>
        <v>-10.79013861850899</v>
      </c>
      <c r="AG1773" s="366">
        <v>3419.0518627450983</v>
      </c>
      <c r="AH1773" s="366">
        <v>3423.02988856305</v>
      </c>
      <c r="AI1773" s="366">
        <v>2620</v>
      </c>
      <c r="AJ1773" s="366">
        <v>2504</v>
      </c>
      <c r="AK1773" s="366">
        <v>2507.2764505119453</v>
      </c>
      <c r="AL1773" s="366">
        <v>2932.7069555302169</v>
      </c>
      <c r="AM1773" s="366">
        <v>2428</v>
      </c>
      <c r="AN1773" s="366">
        <v>3100</v>
      </c>
      <c r="AO1773" s="366">
        <v>2211.1254715025907</v>
      </c>
      <c r="AP1773" s="366">
        <v>2300.0192325285898</v>
      </c>
      <c r="AQ1773" s="366">
        <v>3920</v>
      </c>
      <c r="AR1773" s="366">
        <v>2352</v>
      </c>
      <c r="AS1773" s="411">
        <f t="shared" si="528"/>
        <v>33717.209861381489</v>
      </c>
      <c r="AT1773" s="411">
        <f t="shared" si="529"/>
        <v>19755.742576705154</v>
      </c>
      <c r="AU1773" s="411">
        <f t="shared" si="530"/>
        <v>4779.4824048366927</v>
      </c>
      <c r="AV1773" s="411">
        <f t="shared" si="531"/>
        <v>9181.9848798396488</v>
      </c>
      <c r="AW1773" s="366">
        <v>0</v>
      </c>
      <c r="AX1773" s="366">
        <v>0</v>
      </c>
      <c r="AY1773" s="366">
        <v>0</v>
      </c>
      <c r="AZ1773" s="366">
        <v>0</v>
      </c>
      <c r="BA1773" s="366">
        <v>0</v>
      </c>
      <c r="BB1773" s="366">
        <v>0</v>
      </c>
      <c r="BC1773" s="366">
        <v>0</v>
      </c>
      <c r="BD1773" s="366">
        <v>0</v>
      </c>
      <c r="BE1773" s="366">
        <v>0</v>
      </c>
      <c r="BF1773" s="366">
        <v>0</v>
      </c>
      <c r="BG1773" s="366">
        <v>0</v>
      </c>
      <c r="BH1773" s="366">
        <v>0</v>
      </c>
      <c r="BI1773" s="411">
        <f t="shared" si="532"/>
        <v>0</v>
      </c>
      <c r="BJ1773" s="366">
        <v>3419.0518627450983</v>
      </c>
      <c r="BK1773" s="366">
        <v>3423.02988856305</v>
      </c>
      <c r="BL1773" s="366">
        <v>2620</v>
      </c>
      <c r="BM1773" s="366">
        <v>2504</v>
      </c>
      <c r="BN1773" s="366">
        <v>2507.2764505119453</v>
      </c>
      <c r="BO1773" s="366">
        <v>2932.7069555302169</v>
      </c>
      <c r="BP1773" s="366">
        <v>2428</v>
      </c>
      <c r="BQ1773" s="366">
        <v>3100</v>
      </c>
      <c r="BR1773" s="366">
        <v>2211.1254715025907</v>
      </c>
      <c r="BS1773" s="366">
        <v>2300.0192325285898</v>
      </c>
      <c r="BT1773" s="366">
        <v>3920</v>
      </c>
      <c r="BU1773" s="366">
        <v>2352</v>
      </c>
      <c r="BV1773" s="411">
        <f t="shared" si="533"/>
        <v>33717.209861381489</v>
      </c>
      <c r="BW1773" s="366">
        <v>0</v>
      </c>
      <c r="BX1773" s="366">
        <v>0</v>
      </c>
      <c r="BY1773" s="366">
        <v>0</v>
      </c>
      <c r="BZ1773" s="366">
        <v>0</v>
      </c>
      <c r="CA1773" s="366">
        <v>0</v>
      </c>
      <c r="CB1773" s="366">
        <v>0</v>
      </c>
      <c r="CC1773" s="366">
        <v>0</v>
      </c>
      <c r="CD1773" s="366">
        <v>0</v>
      </c>
      <c r="CE1773" s="366">
        <v>0</v>
      </c>
      <c r="CF1773" s="366">
        <v>0</v>
      </c>
      <c r="CG1773" s="366">
        <v>0</v>
      </c>
      <c r="CH1773" s="366">
        <v>0</v>
      </c>
      <c r="CI1773" s="411">
        <f t="shared" si="534"/>
        <v>0</v>
      </c>
      <c r="CJ1773" s="366">
        <v>3419.0518627450983</v>
      </c>
      <c r="CK1773" s="366">
        <v>3423.02988856305</v>
      </c>
      <c r="CL1773" s="366">
        <v>2620</v>
      </c>
      <c r="CM1773" s="366">
        <v>2504</v>
      </c>
      <c r="CN1773" s="366">
        <v>2507.2764505119453</v>
      </c>
      <c r="CO1773" s="366">
        <v>2932.7069555302169</v>
      </c>
      <c r="CP1773" s="366">
        <v>2428</v>
      </c>
      <c r="CQ1773" s="366">
        <v>3100</v>
      </c>
      <c r="CR1773" s="366">
        <v>2211.1254715025907</v>
      </c>
      <c r="CS1773" s="366">
        <v>2300.0192325285898</v>
      </c>
      <c r="CT1773" s="366">
        <v>3920</v>
      </c>
      <c r="CU1773" s="366">
        <v>2352</v>
      </c>
      <c r="CV1773" s="411">
        <f t="shared" si="535"/>
        <v>33717.209861381489</v>
      </c>
      <c r="CW1773" s="366">
        <v>0</v>
      </c>
      <c r="CX1773" s="366">
        <v>0</v>
      </c>
      <c r="CY1773" s="366">
        <v>0</v>
      </c>
      <c r="CZ1773" s="366">
        <v>0</v>
      </c>
      <c r="DA1773" s="366">
        <v>0</v>
      </c>
      <c r="DB1773" s="366">
        <v>0</v>
      </c>
      <c r="DC1773" s="366">
        <v>0</v>
      </c>
      <c r="DD1773" s="366">
        <v>0</v>
      </c>
      <c r="DE1773" s="366">
        <v>0</v>
      </c>
      <c r="DF1773" s="366">
        <v>0</v>
      </c>
      <c r="DG1773" s="366">
        <v>0</v>
      </c>
      <c r="DH1773" s="366">
        <v>0</v>
      </c>
      <c r="DI1773" s="411">
        <f t="shared" si="536"/>
        <v>0</v>
      </c>
      <c r="DJ1773" s="366">
        <v>3419.0518627450983</v>
      </c>
      <c r="DK1773" s="366">
        <v>3423.02988856305</v>
      </c>
      <c r="DL1773" s="366">
        <v>2620</v>
      </c>
      <c r="DM1773" s="366">
        <v>2504</v>
      </c>
      <c r="DN1773" s="366">
        <v>2507.2764505119453</v>
      </c>
      <c r="DO1773" s="366">
        <v>2932.7069555302169</v>
      </c>
      <c r="DP1773" s="366">
        <v>2428</v>
      </c>
      <c r="DQ1773" s="366">
        <v>3100</v>
      </c>
      <c r="DR1773" s="366">
        <v>2211.1254715025907</v>
      </c>
      <c r="DS1773" s="366">
        <v>2300.0192325285898</v>
      </c>
      <c r="DT1773" s="366">
        <v>3920</v>
      </c>
      <c r="DU1773" s="366">
        <v>2352</v>
      </c>
      <c r="DV1773" s="411">
        <f t="shared" si="537"/>
        <v>33717.209861381489</v>
      </c>
      <c r="DW1773" s="366">
        <v>3419.0518627450983</v>
      </c>
      <c r="DX1773" s="366">
        <v>3423.02988856305</v>
      </c>
      <c r="DY1773" s="366">
        <v>2620</v>
      </c>
      <c r="DZ1773" s="366">
        <v>2504</v>
      </c>
      <c r="EA1773" s="366">
        <v>2507.2764505119453</v>
      </c>
      <c r="EB1773" s="366">
        <v>2932.7069555302169</v>
      </c>
      <c r="EC1773" s="366">
        <v>2428</v>
      </c>
      <c r="ED1773" s="366">
        <v>3100</v>
      </c>
      <c r="EE1773" s="366">
        <v>2211.1254715025907</v>
      </c>
      <c r="EF1773" s="366">
        <v>2300.0192325285898</v>
      </c>
      <c r="EG1773" s="366">
        <v>3920</v>
      </c>
      <c r="EH1773" s="366">
        <v>2352</v>
      </c>
      <c r="EI1773" s="411">
        <f t="shared" si="538"/>
        <v>33717.209861381489</v>
      </c>
      <c r="EK1773" s="411">
        <f t="shared" si="539"/>
        <v>33717.209861381489</v>
      </c>
      <c r="EL1773" s="7">
        <f t="shared" si="540"/>
        <v>0</v>
      </c>
    </row>
    <row r="1774" spans="1:142">
      <c r="A1774" s="365" t="str">
        <f t="shared" si="525"/>
        <v xml:space="preserve"> 360</v>
      </c>
      <c r="B1774" s="366" t="s">
        <v>1013</v>
      </c>
      <c r="C1774" s="366" t="s">
        <v>1170</v>
      </c>
      <c r="D1774" s="366">
        <v>816000</v>
      </c>
      <c r="E1774" s="366">
        <v>682000</v>
      </c>
      <c r="F1774" s="366">
        <v>751000</v>
      </c>
      <c r="G1774" s="366">
        <v>755000</v>
      </c>
      <c r="H1774" s="366">
        <v>879000</v>
      </c>
      <c r="I1774" s="366">
        <v>877000</v>
      </c>
      <c r="J1774" s="366">
        <v>823000</v>
      </c>
      <c r="K1774" s="366">
        <v>818000</v>
      </c>
      <c r="L1774" s="366">
        <v>772000</v>
      </c>
      <c r="M1774" s="366">
        <v>787000</v>
      </c>
      <c r="N1774" s="366">
        <v>642000</v>
      </c>
      <c r="O1774" s="366">
        <v>782000</v>
      </c>
      <c r="P1774" s="411">
        <f t="shared" si="526"/>
        <v>9384000</v>
      </c>
      <c r="Q1774" s="411">
        <f t="shared" si="541"/>
        <v>5556451.6129032262</v>
      </c>
      <c r="R1774" s="411">
        <f t="shared" si="542"/>
        <v>1403582.8698553948</v>
      </c>
      <c r="S1774" s="411">
        <f t="shared" si="543"/>
        <v>2423965.5172413792</v>
      </c>
      <c r="T1774" s="366">
        <v>-73993</v>
      </c>
      <c r="U1774" s="366">
        <v>73993</v>
      </c>
      <c r="V1774" s="366">
        <v>0</v>
      </c>
      <c r="W1774" s="366">
        <v>0</v>
      </c>
      <c r="X1774" s="366">
        <v>-77000</v>
      </c>
      <c r="Y1774" s="366">
        <v>77000.000000000116</v>
      </c>
      <c r="Z1774" s="366">
        <v>0</v>
      </c>
      <c r="AA1774" s="366">
        <v>0</v>
      </c>
      <c r="AB1774" s="366">
        <v>-15356</v>
      </c>
      <c r="AC1774" s="366">
        <v>15356</v>
      </c>
      <c r="AD1774" s="366">
        <v>0</v>
      </c>
      <c r="AE1774" s="366">
        <v>0</v>
      </c>
      <c r="AF1774" s="411">
        <f t="shared" si="527"/>
        <v>1.1641532182693481E-10</v>
      </c>
      <c r="AG1774" s="366">
        <v>742007</v>
      </c>
      <c r="AH1774" s="366">
        <v>755993</v>
      </c>
      <c r="AI1774" s="366">
        <v>751000</v>
      </c>
      <c r="AJ1774" s="366">
        <v>755000</v>
      </c>
      <c r="AK1774" s="366">
        <v>802000</v>
      </c>
      <c r="AL1774" s="366">
        <v>954000.00000000012</v>
      </c>
      <c r="AM1774" s="366">
        <v>823000</v>
      </c>
      <c r="AN1774" s="366">
        <v>818000</v>
      </c>
      <c r="AO1774" s="366">
        <v>756644</v>
      </c>
      <c r="AP1774" s="366">
        <v>802356</v>
      </c>
      <c r="AQ1774" s="366">
        <v>642000</v>
      </c>
      <c r="AR1774" s="366">
        <v>782000</v>
      </c>
      <c r="AS1774" s="411">
        <f t="shared" si="528"/>
        <v>9384000</v>
      </c>
      <c r="AT1774" s="411">
        <f t="shared" si="529"/>
        <v>5556451.6129032262</v>
      </c>
      <c r="AU1774" s="411">
        <f t="shared" si="530"/>
        <v>1392463.0077864295</v>
      </c>
      <c r="AV1774" s="411">
        <f t="shared" si="531"/>
        <v>2435085.3793103448</v>
      </c>
      <c r="AW1774" s="366">
        <v>0</v>
      </c>
      <c r="AX1774" s="366">
        <v>0</v>
      </c>
      <c r="AY1774" s="366">
        <v>0</v>
      </c>
      <c r="AZ1774" s="366">
        <v>0</v>
      </c>
      <c r="BA1774" s="366">
        <v>0</v>
      </c>
      <c r="BB1774" s="366">
        <v>0</v>
      </c>
      <c r="BC1774" s="366">
        <v>0</v>
      </c>
      <c r="BD1774" s="366">
        <v>0</v>
      </c>
      <c r="BE1774" s="366">
        <v>0</v>
      </c>
      <c r="BF1774" s="366">
        <v>0</v>
      </c>
      <c r="BG1774" s="366">
        <v>0</v>
      </c>
      <c r="BH1774" s="366">
        <v>0</v>
      </c>
      <c r="BI1774" s="411">
        <f t="shared" si="532"/>
        <v>0</v>
      </c>
      <c r="BJ1774" s="366">
        <v>742007</v>
      </c>
      <c r="BK1774" s="366">
        <v>755993</v>
      </c>
      <c r="BL1774" s="366">
        <v>751000</v>
      </c>
      <c r="BM1774" s="366">
        <v>755000</v>
      </c>
      <c r="BN1774" s="366">
        <v>802000</v>
      </c>
      <c r="BO1774" s="366">
        <v>954000.00000000012</v>
      </c>
      <c r="BP1774" s="366">
        <v>823000</v>
      </c>
      <c r="BQ1774" s="366">
        <v>818000</v>
      </c>
      <c r="BR1774" s="366">
        <v>756644</v>
      </c>
      <c r="BS1774" s="366">
        <v>802356</v>
      </c>
      <c r="BT1774" s="366">
        <v>642000</v>
      </c>
      <c r="BU1774" s="366">
        <v>782000</v>
      </c>
      <c r="BV1774" s="411">
        <f t="shared" si="533"/>
        <v>9384000</v>
      </c>
      <c r="BW1774" s="366">
        <v>0</v>
      </c>
      <c r="BX1774" s="366">
        <v>0</v>
      </c>
      <c r="BY1774" s="366">
        <v>0</v>
      </c>
      <c r="BZ1774" s="366">
        <v>0</v>
      </c>
      <c r="CA1774" s="366">
        <v>0</v>
      </c>
      <c r="CB1774" s="366">
        <v>0</v>
      </c>
      <c r="CC1774" s="366">
        <v>0</v>
      </c>
      <c r="CD1774" s="366">
        <v>0</v>
      </c>
      <c r="CE1774" s="366">
        <v>0</v>
      </c>
      <c r="CF1774" s="366">
        <v>0</v>
      </c>
      <c r="CG1774" s="366">
        <v>0</v>
      </c>
      <c r="CH1774" s="366">
        <v>0</v>
      </c>
      <c r="CI1774" s="411">
        <f t="shared" si="534"/>
        <v>0</v>
      </c>
      <c r="CJ1774" s="366">
        <v>742007</v>
      </c>
      <c r="CK1774" s="366">
        <v>755993</v>
      </c>
      <c r="CL1774" s="366">
        <v>751000</v>
      </c>
      <c r="CM1774" s="366">
        <v>755000</v>
      </c>
      <c r="CN1774" s="366">
        <v>802000</v>
      </c>
      <c r="CO1774" s="366">
        <v>954000.00000000012</v>
      </c>
      <c r="CP1774" s="366">
        <v>823000</v>
      </c>
      <c r="CQ1774" s="366">
        <v>818000</v>
      </c>
      <c r="CR1774" s="366">
        <v>756644</v>
      </c>
      <c r="CS1774" s="366">
        <v>802356</v>
      </c>
      <c r="CT1774" s="366">
        <v>642000</v>
      </c>
      <c r="CU1774" s="366">
        <v>782000</v>
      </c>
      <c r="CV1774" s="411">
        <f t="shared" si="535"/>
        <v>9384000</v>
      </c>
      <c r="CW1774" s="366">
        <v>0</v>
      </c>
      <c r="CX1774" s="366">
        <v>0</v>
      </c>
      <c r="CY1774" s="366">
        <v>0</v>
      </c>
      <c r="CZ1774" s="366">
        <v>0</v>
      </c>
      <c r="DA1774" s="366">
        <v>0</v>
      </c>
      <c r="DB1774" s="366">
        <v>0</v>
      </c>
      <c r="DC1774" s="366">
        <v>0</v>
      </c>
      <c r="DD1774" s="366">
        <v>0</v>
      </c>
      <c r="DE1774" s="366">
        <v>0</v>
      </c>
      <c r="DF1774" s="366">
        <v>0</v>
      </c>
      <c r="DG1774" s="366">
        <v>0</v>
      </c>
      <c r="DH1774" s="366">
        <v>0</v>
      </c>
      <c r="DI1774" s="411">
        <f t="shared" si="536"/>
        <v>0</v>
      </c>
      <c r="DJ1774" s="366">
        <v>742007</v>
      </c>
      <c r="DK1774" s="366">
        <v>755993</v>
      </c>
      <c r="DL1774" s="366">
        <v>751000</v>
      </c>
      <c r="DM1774" s="366">
        <v>755000</v>
      </c>
      <c r="DN1774" s="366">
        <v>802000</v>
      </c>
      <c r="DO1774" s="366">
        <v>954000.00000000012</v>
      </c>
      <c r="DP1774" s="366">
        <v>823000</v>
      </c>
      <c r="DQ1774" s="366">
        <v>818000</v>
      </c>
      <c r="DR1774" s="366">
        <v>756644</v>
      </c>
      <c r="DS1774" s="366">
        <v>802356</v>
      </c>
      <c r="DT1774" s="366">
        <v>642000</v>
      </c>
      <c r="DU1774" s="366">
        <v>782000</v>
      </c>
      <c r="DV1774" s="411">
        <f t="shared" si="537"/>
        <v>9384000</v>
      </c>
      <c r="DW1774" s="366">
        <v>742007</v>
      </c>
      <c r="DX1774" s="366">
        <v>755993</v>
      </c>
      <c r="DY1774" s="366">
        <v>751000</v>
      </c>
      <c r="DZ1774" s="366">
        <v>755000</v>
      </c>
      <c r="EA1774" s="366">
        <v>802000</v>
      </c>
      <c r="EB1774" s="366">
        <v>954000.00000000012</v>
      </c>
      <c r="EC1774" s="366">
        <v>823000</v>
      </c>
      <c r="ED1774" s="366">
        <v>818000</v>
      </c>
      <c r="EE1774" s="366">
        <v>756644</v>
      </c>
      <c r="EF1774" s="366">
        <v>802356</v>
      </c>
      <c r="EG1774" s="366">
        <v>642000</v>
      </c>
      <c r="EH1774" s="366">
        <v>782000</v>
      </c>
      <c r="EI1774" s="411">
        <f t="shared" si="538"/>
        <v>9384000</v>
      </c>
      <c r="EK1774" s="411">
        <f t="shared" si="539"/>
        <v>9384000</v>
      </c>
      <c r="EL1774" s="7">
        <f t="shared" si="540"/>
        <v>0</v>
      </c>
    </row>
    <row r="1775" spans="1:142">
      <c r="A1775" s="365" t="str">
        <f t="shared" si="525"/>
        <v xml:space="preserve"> 360</v>
      </c>
      <c r="B1775" s="366" t="s">
        <v>1013</v>
      </c>
      <c r="C1775" s="366" t="s">
        <v>1171</v>
      </c>
      <c r="D1775" s="366">
        <v>816000</v>
      </c>
      <c r="E1775" s="366">
        <v>682000</v>
      </c>
      <c r="F1775" s="366">
        <v>751000</v>
      </c>
      <c r="G1775" s="366">
        <v>755000</v>
      </c>
      <c r="H1775" s="366">
        <v>879000</v>
      </c>
      <c r="I1775" s="366">
        <v>877000</v>
      </c>
      <c r="J1775" s="366">
        <v>823000</v>
      </c>
      <c r="K1775" s="366">
        <v>818000</v>
      </c>
      <c r="L1775" s="366">
        <v>772000</v>
      </c>
      <c r="M1775" s="366">
        <v>787000</v>
      </c>
      <c r="N1775" s="366">
        <v>642000</v>
      </c>
      <c r="O1775" s="366">
        <v>782000</v>
      </c>
      <c r="P1775" s="411">
        <f t="shared" si="526"/>
        <v>9384000</v>
      </c>
      <c r="Q1775" s="411">
        <f t="shared" si="541"/>
        <v>5556451.6129032262</v>
      </c>
      <c r="R1775" s="411">
        <f t="shared" si="542"/>
        <v>1403582.8698553948</v>
      </c>
      <c r="S1775" s="411">
        <f t="shared" si="543"/>
        <v>2423965.5172413792</v>
      </c>
      <c r="T1775" s="366">
        <v>-73993</v>
      </c>
      <c r="U1775" s="366">
        <v>73993</v>
      </c>
      <c r="V1775" s="366">
        <v>0</v>
      </c>
      <c r="W1775" s="366">
        <v>0</v>
      </c>
      <c r="X1775" s="366">
        <v>-77000</v>
      </c>
      <c r="Y1775" s="366">
        <v>77000.000000000116</v>
      </c>
      <c r="Z1775" s="366">
        <v>0</v>
      </c>
      <c r="AA1775" s="366">
        <v>0</v>
      </c>
      <c r="AB1775" s="366">
        <v>-15356</v>
      </c>
      <c r="AC1775" s="366">
        <v>15356</v>
      </c>
      <c r="AD1775" s="366">
        <v>0</v>
      </c>
      <c r="AE1775" s="366">
        <v>0</v>
      </c>
      <c r="AF1775" s="411">
        <f t="shared" si="527"/>
        <v>1.1641532182693481E-10</v>
      </c>
      <c r="AG1775" s="366">
        <v>742007</v>
      </c>
      <c r="AH1775" s="366">
        <v>755993</v>
      </c>
      <c r="AI1775" s="366">
        <v>751000</v>
      </c>
      <c r="AJ1775" s="366">
        <v>755000</v>
      </c>
      <c r="AK1775" s="366">
        <v>802000</v>
      </c>
      <c r="AL1775" s="366">
        <v>954000.00000000012</v>
      </c>
      <c r="AM1775" s="366">
        <v>823000</v>
      </c>
      <c r="AN1775" s="366">
        <v>818000</v>
      </c>
      <c r="AO1775" s="366">
        <v>756644</v>
      </c>
      <c r="AP1775" s="366">
        <v>802356</v>
      </c>
      <c r="AQ1775" s="366">
        <v>642000</v>
      </c>
      <c r="AR1775" s="366">
        <v>782000</v>
      </c>
      <c r="AS1775" s="411">
        <f t="shared" si="528"/>
        <v>9384000</v>
      </c>
      <c r="AT1775" s="411">
        <f t="shared" si="529"/>
        <v>5556451.6129032262</v>
      </c>
      <c r="AU1775" s="411">
        <f t="shared" si="530"/>
        <v>1392463.0077864295</v>
      </c>
      <c r="AV1775" s="411">
        <f t="shared" si="531"/>
        <v>2435085.3793103448</v>
      </c>
      <c r="AW1775" s="366">
        <v>0</v>
      </c>
      <c r="AX1775" s="366">
        <v>0</v>
      </c>
      <c r="AY1775" s="366">
        <v>0</v>
      </c>
      <c r="AZ1775" s="366">
        <v>0</v>
      </c>
      <c r="BA1775" s="366">
        <v>0</v>
      </c>
      <c r="BB1775" s="366">
        <v>0</v>
      </c>
      <c r="BC1775" s="366">
        <v>0</v>
      </c>
      <c r="BD1775" s="366">
        <v>0</v>
      </c>
      <c r="BE1775" s="366">
        <v>0</v>
      </c>
      <c r="BF1775" s="366">
        <v>0</v>
      </c>
      <c r="BG1775" s="366">
        <v>0</v>
      </c>
      <c r="BH1775" s="366">
        <v>0</v>
      </c>
      <c r="BI1775" s="411">
        <f t="shared" si="532"/>
        <v>0</v>
      </c>
      <c r="BJ1775" s="366">
        <v>742007</v>
      </c>
      <c r="BK1775" s="366">
        <v>755993</v>
      </c>
      <c r="BL1775" s="366">
        <v>751000</v>
      </c>
      <c r="BM1775" s="366">
        <v>755000</v>
      </c>
      <c r="BN1775" s="366">
        <v>802000</v>
      </c>
      <c r="BO1775" s="366">
        <v>954000.00000000012</v>
      </c>
      <c r="BP1775" s="366">
        <v>823000</v>
      </c>
      <c r="BQ1775" s="366">
        <v>818000</v>
      </c>
      <c r="BR1775" s="366">
        <v>756644</v>
      </c>
      <c r="BS1775" s="366">
        <v>802356</v>
      </c>
      <c r="BT1775" s="366">
        <v>642000</v>
      </c>
      <c r="BU1775" s="366">
        <v>782000</v>
      </c>
      <c r="BV1775" s="411">
        <f t="shared" si="533"/>
        <v>9384000</v>
      </c>
      <c r="BW1775" s="366">
        <v>0</v>
      </c>
      <c r="BX1775" s="366">
        <v>0</v>
      </c>
      <c r="BY1775" s="366">
        <v>0</v>
      </c>
      <c r="BZ1775" s="366">
        <v>0</v>
      </c>
      <c r="CA1775" s="366">
        <v>0</v>
      </c>
      <c r="CB1775" s="366">
        <v>0</v>
      </c>
      <c r="CC1775" s="366">
        <v>0</v>
      </c>
      <c r="CD1775" s="366">
        <v>0</v>
      </c>
      <c r="CE1775" s="366">
        <v>0</v>
      </c>
      <c r="CF1775" s="366">
        <v>0</v>
      </c>
      <c r="CG1775" s="366">
        <v>0</v>
      </c>
      <c r="CH1775" s="366">
        <v>0</v>
      </c>
      <c r="CI1775" s="411">
        <f t="shared" si="534"/>
        <v>0</v>
      </c>
      <c r="CJ1775" s="366">
        <v>742007</v>
      </c>
      <c r="CK1775" s="366">
        <v>755993</v>
      </c>
      <c r="CL1775" s="366">
        <v>751000</v>
      </c>
      <c r="CM1775" s="366">
        <v>755000</v>
      </c>
      <c r="CN1775" s="366">
        <v>802000</v>
      </c>
      <c r="CO1775" s="366">
        <v>954000.00000000012</v>
      </c>
      <c r="CP1775" s="366">
        <v>823000</v>
      </c>
      <c r="CQ1775" s="366">
        <v>818000</v>
      </c>
      <c r="CR1775" s="366">
        <v>756644</v>
      </c>
      <c r="CS1775" s="366">
        <v>802356</v>
      </c>
      <c r="CT1775" s="366">
        <v>642000</v>
      </c>
      <c r="CU1775" s="366">
        <v>782000</v>
      </c>
      <c r="CV1775" s="411">
        <f t="shared" si="535"/>
        <v>9384000</v>
      </c>
      <c r="CW1775" s="366">
        <v>0</v>
      </c>
      <c r="CX1775" s="366">
        <v>0</v>
      </c>
      <c r="CY1775" s="366">
        <v>0</v>
      </c>
      <c r="CZ1775" s="366">
        <v>0</v>
      </c>
      <c r="DA1775" s="366">
        <v>0</v>
      </c>
      <c r="DB1775" s="366">
        <v>0</v>
      </c>
      <c r="DC1775" s="366">
        <v>0</v>
      </c>
      <c r="DD1775" s="366">
        <v>0</v>
      </c>
      <c r="DE1775" s="366">
        <v>0</v>
      </c>
      <c r="DF1775" s="366">
        <v>0</v>
      </c>
      <c r="DG1775" s="366">
        <v>0</v>
      </c>
      <c r="DH1775" s="366">
        <v>0</v>
      </c>
      <c r="DI1775" s="411">
        <f t="shared" si="536"/>
        <v>0</v>
      </c>
      <c r="DJ1775" s="366">
        <v>742007</v>
      </c>
      <c r="DK1775" s="366">
        <v>755993</v>
      </c>
      <c r="DL1775" s="366">
        <v>751000</v>
      </c>
      <c r="DM1775" s="366">
        <v>755000</v>
      </c>
      <c r="DN1775" s="366">
        <v>802000</v>
      </c>
      <c r="DO1775" s="366">
        <v>954000.00000000012</v>
      </c>
      <c r="DP1775" s="366">
        <v>823000</v>
      </c>
      <c r="DQ1775" s="366">
        <v>818000</v>
      </c>
      <c r="DR1775" s="366">
        <v>756644</v>
      </c>
      <c r="DS1775" s="366">
        <v>802356</v>
      </c>
      <c r="DT1775" s="366">
        <v>642000</v>
      </c>
      <c r="DU1775" s="366">
        <v>782000</v>
      </c>
      <c r="DV1775" s="411">
        <f t="shared" si="537"/>
        <v>9384000</v>
      </c>
      <c r="DW1775" s="366">
        <v>742007</v>
      </c>
      <c r="DX1775" s="366">
        <v>755993</v>
      </c>
      <c r="DY1775" s="366">
        <v>751000</v>
      </c>
      <c r="DZ1775" s="366">
        <v>755000</v>
      </c>
      <c r="EA1775" s="366">
        <v>802000</v>
      </c>
      <c r="EB1775" s="366">
        <v>954000.00000000012</v>
      </c>
      <c r="EC1775" s="366">
        <v>823000</v>
      </c>
      <c r="ED1775" s="366">
        <v>818000</v>
      </c>
      <c r="EE1775" s="366">
        <v>756644</v>
      </c>
      <c r="EF1775" s="366">
        <v>802356</v>
      </c>
      <c r="EG1775" s="366">
        <v>642000</v>
      </c>
      <c r="EH1775" s="366">
        <v>782000</v>
      </c>
      <c r="EI1775" s="411">
        <f t="shared" si="538"/>
        <v>9384000</v>
      </c>
      <c r="EK1775" s="411">
        <f t="shared" si="539"/>
        <v>9384000</v>
      </c>
      <c r="EL1775" s="7">
        <f t="shared" si="540"/>
        <v>0</v>
      </c>
    </row>
    <row r="1776" spans="1:142">
      <c r="A1776" s="365" t="str">
        <f t="shared" si="525"/>
        <v xml:space="preserve"> 360</v>
      </c>
      <c r="B1776" s="366" t="s">
        <v>1013</v>
      </c>
      <c r="C1776" s="366" t="s">
        <v>1172</v>
      </c>
      <c r="D1776" s="366">
        <v>816000</v>
      </c>
      <c r="E1776" s="366">
        <v>682000</v>
      </c>
      <c r="F1776" s="366">
        <v>751000</v>
      </c>
      <c r="G1776" s="366">
        <v>755000</v>
      </c>
      <c r="H1776" s="366">
        <v>879000</v>
      </c>
      <c r="I1776" s="366">
        <v>877000</v>
      </c>
      <c r="J1776" s="366">
        <v>823000</v>
      </c>
      <c r="K1776" s="366">
        <v>818000</v>
      </c>
      <c r="L1776" s="366">
        <v>772000</v>
      </c>
      <c r="M1776" s="366">
        <v>787000</v>
      </c>
      <c r="N1776" s="366">
        <v>642000</v>
      </c>
      <c r="O1776" s="366">
        <v>782000</v>
      </c>
      <c r="P1776" s="411">
        <f t="shared" si="526"/>
        <v>9384000</v>
      </c>
      <c r="Q1776" s="411">
        <f t="shared" si="541"/>
        <v>5556451.6129032262</v>
      </c>
      <c r="R1776" s="411">
        <f t="shared" si="542"/>
        <v>1403582.8698553948</v>
      </c>
      <c r="S1776" s="411">
        <f t="shared" si="543"/>
        <v>2423965.5172413792</v>
      </c>
      <c r="T1776" s="366">
        <v>-73993</v>
      </c>
      <c r="U1776" s="366">
        <v>73993</v>
      </c>
      <c r="V1776" s="366">
        <v>0</v>
      </c>
      <c r="W1776" s="366">
        <v>0</v>
      </c>
      <c r="X1776" s="366">
        <v>-77000</v>
      </c>
      <c r="Y1776" s="366">
        <v>77000.000000000116</v>
      </c>
      <c r="Z1776" s="366">
        <v>0</v>
      </c>
      <c r="AA1776" s="366">
        <v>0</v>
      </c>
      <c r="AB1776" s="366">
        <v>-15356</v>
      </c>
      <c r="AC1776" s="366">
        <v>15356</v>
      </c>
      <c r="AD1776" s="366">
        <v>0</v>
      </c>
      <c r="AE1776" s="366">
        <v>0</v>
      </c>
      <c r="AF1776" s="411">
        <f t="shared" si="527"/>
        <v>1.1641532182693481E-10</v>
      </c>
      <c r="AG1776" s="366">
        <v>742007</v>
      </c>
      <c r="AH1776" s="366">
        <v>755993</v>
      </c>
      <c r="AI1776" s="366">
        <v>751000</v>
      </c>
      <c r="AJ1776" s="366">
        <v>755000</v>
      </c>
      <c r="AK1776" s="366">
        <v>802000</v>
      </c>
      <c r="AL1776" s="366">
        <v>954000.00000000012</v>
      </c>
      <c r="AM1776" s="366">
        <v>823000</v>
      </c>
      <c r="AN1776" s="366">
        <v>818000</v>
      </c>
      <c r="AO1776" s="366">
        <v>756644</v>
      </c>
      <c r="AP1776" s="366">
        <v>802356</v>
      </c>
      <c r="AQ1776" s="366">
        <v>642000</v>
      </c>
      <c r="AR1776" s="366">
        <v>782000</v>
      </c>
      <c r="AS1776" s="411">
        <f t="shared" si="528"/>
        <v>9384000</v>
      </c>
      <c r="AT1776" s="411">
        <f t="shared" si="529"/>
        <v>5556451.6129032262</v>
      </c>
      <c r="AU1776" s="411">
        <f t="shared" si="530"/>
        <v>1392463.0077864295</v>
      </c>
      <c r="AV1776" s="411">
        <f t="shared" si="531"/>
        <v>2435085.3793103448</v>
      </c>
      <c r="AW1776" s="366">
        <v>0</v>
      </c>
      <c r="AX1776" s="366">
        <v>0</v>
      </c>
      <c r="AY1776" s="366">
        <v>0</v>
      </c>
      <c r="AZ1776" s="366">
        <v>0</v>
      </c>
      <c r="BA1776" s="366">
        <v>0</v>
      </c>
      <c r="BB1776" s="366">
        <v>0</v>
      </c>
      <c r="BC1776" s="366">
        <v>0</v>
      </c>
      <c r="BD1776" s="366">
        <v>0</v>
      </c>
      <c r="BE1776" s="366">
        <v>0</v>
      </c>
      <c r="BF1776" s="366">
        <v>0</v>
      </c>
      <c r="BG1776" s="366">
        <v>0</v>
      </c>
      <c r="BH1776" s="366">
        <v>0</v>
      </c>
      <c r="BI1776" s="411">
        <f t="shared" si="532"/>
        <v>0</v>
      </c>
      <c r="BJ1776" s="366">
        <v>742007</v>
      </c>
      <c r="BK1776" s="366">
        <v>755993</v>
      </c>
      <c r="BL1776" s="366">
        <v>751000</v>
      </c>
      <c r="BM1776" s="366">
        <v>755000</v>
      </c>
      <c r="BN1776" s="366">
        <v>802000</v>
      </c>
      <c r="BO1776" s="366">
        <v>954000.00000000012</v>
      </c>
      <c r="BP1776" s="366">
        <v>823000</v>
      </c>
      <c r="BQ1776" s="366">
        <v>818000</v>
      </c>
      <c r="BR1776" s="366">
        <v>756644</v>
      </c>
      <c r="BS1776" s="366">
        <v>802356</v>
      </c>
      <c r="BT1776" s="366">
        <v>642000</v>
      </c>
      <c r="BU1776" s="366">
        <v>782000</v>
      </c>
      <c r="BV1776" s="411">
        <f t="shared" si="533"/>
        <v>9384000</v>
      </c>
      <c r="BW1776" s="366">
        <v>0</v>
      </c>
      <c r="BX1776" s="366">
        <v>0</v>
      </c>
      <c r="BY1776" s="366">
        <v>0</v>
      </c>
      <c r="BZ1776" s="366">
        <v>0</v>
      </c>
      <c r="CA1776" s="366">
        <v>0</v>
      </c>
      <c r="CB1776" s="366">
        <v>0</v>
      </c>
      <c r="CC1776" s="366">
        <v>0</v>
      </c>
      <c r="CD1776" s="366">
        <v>0</v>
      </c>
      <c r="CE1776" s="366">
        <v>0</v>
      </c>
      <c r="CF1776" s="366">
        <v>0</v>
      </c>
      <c r="CG1776" s="366">
        <v>0</v>
      </c>
      <c r="CH1776" s="366">
        <v>0</v>
      </c>
      <c r="CI1776" s="411">
        <f t="shared" si="534"/>
        <v>0</v>
      </c>
      <c r="CJ1776" s="366">
        <v>742007</v>
      </c>
      <c r="CK1776" s="366">
        <v>755993</v>
      </c>
      <c r="CL1776" s="366">
        <v>751000</v>
      </c>
      <c r="CM1776" s="366">
        <v>755000</v>
      </c>
      <c r="CN1776" s="366">
        <v>802000</v>
      </c>
      <c r="CO1776" s="366">
        <v>954000.00000000012</v>
      </c>
      <c r="CP1776" s="366">
        <v>823000</v>
      </c>
      <c r="CQ1776" s="366">
        <v>818000</v>
      </c>
      <c r="CR1776" s="366">
        <v>756644</v>
      </c>
      <c r="CS1776" s="366">
        <v>802356</v>
      </c>
      <c r="CT1776" s="366">
        <v>642000</v>
      </c>
      <c r="CU1776" s="366">
        <v>782000</v>
      </c>
      <c r="CV1776" s="411">
        <f t="shared" si="535"/>
        <v>9384000</v>
      </c>
      <c r="CW1776" s="366">
        <v>0</v>
      </c>
      <c r="CX1776" s="366">
        <v>0</v>
      </c>
      <c r="CY1776" s="366">
        <v>0</v>
      </c>
      <c r="CZ1776" s="366">
        <v>0</v>
      </c>
      <c r="DA1776" s="366">
        <v>0</v>
      </c>
      <c r="DB1776" s="366">
        <v>0</v>
      </c>
      <c r="DC1776" s="366">
        <v>0</v>
      </c>
      <c r="DD1776" s="366">
        <v>0</v>
      </c>
      <c r="DE1776" s="366">
        <v>0</v>
      </c>
      <c r="DF1776" s="366">
        <v>0</v>
      </c>
      <c r="DG1776" s="366">
        <v>0</v>
      </c>
      <c r="DH1776" s="366">
        <v>0</v>
      </c>
      <c r="DI1776" s="411">
        <f t="shared" si="536"/>
        <v>0</v>
      </c>
      <c r="DJ1776" s="366">
        <v>742007</v>
      </c>
      <c r="DK1776" s="366">
        <v>755993</v>
      </c>
      <c r="DL1776" s="366">
        <v>751000</v>
      </c>
      <c r="DM1776" s="366">
        <v>755000</v>
      </c>
      <c r="DN1776" s="366">
        <v>802000</v>
      </c>
      <c r="DO1776" s="366">
        <v>954000.00000000012</v>
      </c>
      <c r="DP1776" s="366">
        <v>823000</v>
      </c>
      <c r="DQ1776" s="366">
        <v>818000</v>
      </c>
      <c r="DR1776" s="366">
        <v>756644</v>
      </c>
      <c r="DS1776" s="366">
        <v>802356</v>
      </c>
      <c r="DT1776" s="366">
        <v>642000</v>
      </c>
      <c r="DU1776" s="366">
        <v>782000</v>
      </c>
      <c r="DV1776" s="411">
        <f t="shared" si="537"/>
        <v>9384000</v>
      </c>
      <c r="DW1776" s="366">
        <v>742007</v>
      </c>
      <c r="DX1776" s="366">
        <v>755993</v>
      </c>
      <c r="DY1776" s="366">
        <v>751000</v>
      </c>
      <c r="DZ1776" s="366">
        <v>755000</v>
      </c>
      <c r="EA1776" s="366">
        <v>802000</v>
      </c>
      <c r="EB1776" s="366">
        <v>954000.00000000012</v>
      </c>
      <c r="EC1776" s="366">
        <v>823000</v>
      </c>
      <c r="ED1776" s="366">
        <v>818000</v>
      </c>
      <c r="EE1776" s="366">
        <v>756644</v>
      </c>
      <c r="EF1776" s="366">
        <v>802356</v>
      </c>
      <c r="EG1776" s="366">
        <v>642000</v>
      </c>
      <c r="EH1776" s="366">
        <v>782000</v>
      </c>
      <c r="EI1776" s="411">
        <f t="shared" si="538"/>
        <v>9384000</v>
      </c>
      <c r="EK1776" s="411">
        <f t="shared" si="539"/>
        <v>9384000</v>
      </c>
      <c r="EL1776" s="7">
        <f t="shared" si="540"/>
        <v>0</v>
      </c>
    </row>
    <row r="1777" spans="1:142">
      <c r="A1777" s="365" t="str">
        <f t="shared" si="525"/>
        <v xml:space="preserve"> 360</v>
      </c>
      <c r="B1777" s="366" t="s">
        <v>1013</v>
      </c>
      <c r="C1777" s="366" t="s">
        <v>1199</v>
      </c>
      <c r="D1777" s="366">
        <v>3760</v>
      </c>
      <c r="E1777" s="366">
        <v>3088</v>
      </c>
      <c r="F1777" s="366">
        <v>2620</v>
      </c>
      <c r="G1777" s="366">
        <v>3832</v>
      </c>
      <c r="H1777" s="366">
        <v>2748</v>
      </c>
      <c r="I1777" s="366">
        <v>2724</v>
      </c>
      <c r="J1777" s="366">
        <v>3920</v>
      </c>
      <c r="K1777" s="366">
        <v>3916</v>
      </c>
      <c r="L1777" s="366">
        <v>3688</v>
      </c>
      <c r="M1777" s="366">
        <v>2472</v>
      </c>
      <c r="N1777" s="366">
        <v>3920</v>
      </c>
      <c r="O1777" s="366">
        <v>2336</v>
      </c>
      <c r="P1777" s="411">
        <f t="shared" si="526"/>
        <v>39024</v>
      </c>
      <c r="Q1777" s="411">
        <f t="shared" si="541"/>
        <v>22565.548387096773</v>
      </c>
      <c r="R1777" s="411">
        <f t="shared" si="542"/>
        <v>6713.0723025583984</v>
      </c>
      <c r="S1777" s="411">
        <f t="shared" si="543"/>
        <v>9745.3793103448279</v>
      </c>
      <c r="T1777" s="366">
        <v>-340.94813725490167</v>
      </c>
      <c r="U1777" s="366">
        <v>335.02988856305001</v>
      </c>
      <c r="V1777" s="366">
        <v>0</v>
      </c>
      <c r="W1777" s="366">
        <v>0</v>
      </c>
      <c r="X1777" s="366">
        <v>-240.72354948805469</v>
      </c>
      <c r="Y1777" s="366">
        <v>239.16533637400244</v>
      </c>
      <c r="Z1777" s="366">
        <v>0</v>
      </c>
      <c r="AA1777" s="366">
        <v>0</v>
      </c>
      <c r="AB1777" s="366">
        <v>-73.358715025906804</v>
      </c>
      <c r="AC1777" s="366">
        <v>48.233839898348378</v>
      </c>
      <c r="AD1777" s="366">
        <v>0</v>
      </c>
      <c r="AE1777" s="366">
        <v>0</v>
      </c>
      <c r="AF1777" s="411">
        <f t="shared" si="527"/>
        <v>-32.601336933462335</v>
      </c>
      <c r="AG1777" s="366">
        <v>3419.0518627450983</v>
      </c>
      <c r="AH1777" s="366">
        <v>3423.02988856305</v>
      </c>
      <c r="AI1777" s="366">
        <v>2620</v>
      </c>
      <c r="AJ1777" s="366">
        <v>3832</v>
      </c>
      <c r="AK1777" s="366">
        <v>2507.2764505119453</v>
      </c>
      <c r="AL1777" s="366">
        <v>2963.1653363740024</v>
      </c>
      <c r="AM1777" s="366">
        <v>3920</v>
      </c>
      <c r="AN1777" s="366">
        <v>3916</v>
      </c>
      <c r="AO1777" s="366">
        <v>3614.6412849740932</v>
      </c>
      <c r="AP1777" s="366">
        <v>2520.2338398983484</v>
      </c>
      <c r="AQ1777" s="366">
        <v>3920</v>
      </c>
      <c r="AR1777" s="366">
        <v>2336</v>
      </c>
      <c r="AS1777" s="411">
        <f t="shared" si="528"/>
        <v>38991.398663066531</v>
      </c>
      <c r="AT1777" s="411">
        <f t="shared" si="529"/>
        <v>22558.071925290868</v>
      </c>
      <c r="AU1777" s="411">
        <f t="shared" si="530"/>
        <v>6659.9504744361893</v>
      </c>
      <c r="AV1777" s="411">
        <f t="shared" si="531"/>
        <v>9773.3762633394781</v>
      </c>
      <c r="AW1777" s="366">
        <v>0</v>
      </c>
      <c r="AX1777" s="366">
        <v>0</v>
      </c>
      <c r="AY1777" s="366">
        <v>0</v>
      </c>
      <c r="AZ1777" s="366">
        <v>0</v>
      </c>
      <c r="BA1777" s="366">
        <v>0</v>
      </c>
      <c r="BB1777" s="366">
        <v>0</v>
      </c>
      <c r="BC1777" s="366">
        <v>0</v>
      </c>
      <c r="BD1777" s="366">
        <v>0</v>
      </c>
      <c r="BE1777" s="366">
        <v>0</v>
      </c>
      <c r="BF1777" s="366">
        <v>0</v>
      </c>
      <c r="BG1777" s="366">
        <v>0</v>
      </c>
      <c r="BH1777" s="366">
        <v>0</v>
      </c>
      <c r="BI1777" s="411">
        <f t="shared" si="532"/>
        <v>0</v>
      </c>
      <c r="BJ1777" s="366">
        <v>3419.0518627450983</v>
      </c>
      <c r="BK1777" s="366">
        <v>3423.02988856305</v>
      </c>
      <c r="BL1777" s="366">
        <v>2620</v>
      </c>
      <c r="BM1777" s="366">
        <v>3832</v>
      </c>
      <c r="BN1777" s="366">
        <v>2507.2764505119453</v>
      </c>
      <c r="BO1777" s="366">
        <v>2963.1653363740024</v>
      </c>
      <c r="BP1777" s="366">
        <v>3920</v>
      </c>
      <c r="BQ1777" s="366">
        <v>3916</v>
      </c>
      <c r="BR1777" s="366">
        <v>3614.6412849740932</v>
      </c>
      <c r="BS1777" s="366">
        <v>2520.2338398983484</v>
      </c>
      <c r="BT1777" s="366">
        <v>3920</v>
      </c>
      <c r="BU1777" s="366">
        <v>2336</v>
      </c>
      <c r="BV1777" s="411">
        <f t="shared" si="533"/>
        <v>38991.398663066531</v>
      </c>
      <c r="BW1777" s="366">
        <v>0</v>
      </c>
      <c r="BX1777" s="366">
        <v>0</v>
      </c>
      <c r="BY1777" s="366">
        <v>0</v>
      </c>
      <c r="BZ1777" s="366">
        <v>0</v>
      </c>
      <c r="CA1777" s="366">
        <v>0</v>
      </c>
      <c r="CB1777" s="366">
        <v>0</v>
      </c>
      <c r="CC1777" s="366">
        <v>0</v>
      </c>
      <c r="CD1777" s="366">
        <v>0</v>
      </c>
      <c r="CE1777" s="366">
        <v>0</v>
      </c>
      <c r="CF1777" s="366">
        <v>0</v>
      </c>
      <c r="CG1777" s="366">
        <v>0</v>
      </c>
      <c r="CH1777" s="366">
        <v>0</v>
      </c>
      <c r="CI1777" s="411">
        <f t="shared" si="534"/>
        <v>0</v>
      </c>
      <c r="CJ1777" s="366">
        <v>3419.0518627450983</v>
      </c>
      <c r="CK1777" s="366">
        <v>3423.02988856305</v>
      </c>
      <c r="CL1777" s="366">
        <v>2620</v>
      </c>
      <c r="CM1777" s="366">
        <v>3832</v>
      </c>
      <c r="CN1777" s="366">
        <v>2507.2764505119453</v>
      </c>
      <c r="CO1777" s="366">
        <v>2963.1653363740024</v>
      </c>
      <c r="CP1777" s="366">
        <v>3920</v>
      </c>
      <c r="CQ1777" s="366">
        <v>3916</v>
      </c>
      <c r="CR1777" s="366">
        <v>3614.6412849740932</v>
      </c>
      <c r="CS1777" s="366">
        <v>2520.2338398983484</v>
      </c>
      <c r="CT1777" s="366">
        <v>3920</v>
      </c>
      <c r="CU1777" s="366">
        <v>2336</v>
      </c>
      <c r="CV1777" s="411">
        <f t="shared" si="535"/>
        <v>38991.398663066531</v>
      </c>
      <c r="CW1777" s="366">
        <v>0</v>
      </c>
      <c r="CX1777" s="366">
        <v>0</v>
      </c>
      <c r="CY1777" s="366">
        <v>0</v>
      </c>
      <c r="CZ1777" s="366">
        <v>0</v>
      </c>
      <c r="DA1777" s="366">
        <v>0</v>
      </c>
      <c r="DB1777" s="366">
        <v>0</v>
      </c>
      <c r="DC1777" s="366">
        <v>0</v>
      </c>
      <c r="DD1777" s="366">
        <v>0</v>
      </c>
      <c r="DE1777" s="366">
        <v>0</v>
      </c>
      <c r="DF1777" s="366">
        <v>0</v>
      </c>
      <c r="DG1777" s="366">
        <v>0</v>
      </c>
      <c r="DH1777" s="366">
        <v>0</v>
      </c>
      <c r="DI1777" s="411">
        <f t="shared" si="536"/>
        <v>0</v>
      </c>
      <c r="DJ1777" s="366">
        <v>3419.0518627450983</v>
      </c>
      <c r="DK1777" s="366">
        <v>3423.02988856305</v>
      </c>
      <c r="DL1777" s="366">
        <v>2620</v>
      </c>
      <c r="DM1777" s="366">
        <v>3832</v>
      </c>
      <c r="DN1777" s="366">
        <v>2507.2764505119453</v>
      </c>
      <c r="DO1777" s="366">
        <v>2963.1653363740024</v>
      </c>
      <c r="DP1777" s="366">
        <v>3920</v>
      </c>
      <c r="DQ1777" s="366">
        <v>3916</v>
      </c>
      <c r="DR1777" s="366">
        <v>3614.6412849740932</v>
      </c>
      <c r="DS1777" s="366">
        <v>2520.2338398983484</v>
      </c>
      <c r="DT1777" s="366">
        <v>3920</v>
      </c>
      <c r="DU1777" s="366">
        <v>2336</v>
      </c>
      <c r="DV1777" s="411">
        <f t="shared" si="537"/>
        <v>38991.398663066531</v>
      </c>
      <c r="DW1777" s="366">
        <v>3419.0518627450983</v>
      </c>
      <c r="DX1777" s="366">
        <v>3423.02988856305</v>
      </c>
      <c r="DY1777" s="366">
        <v>2620</v>
      </c>
      <c r="DZ1777" s="366">
        <v>3832</v>
      </c>
      <c r="EA1777" s="366">
        <v>2507.2764505119453</v>
      </c>
      <c r="EB1777" s="366">
        <v>2963.1653363740024</v>
      </c>
      <c r="EC1777" s="366">
        <v>3920</v>
      </c>
      <c r="ED1777" s="366">
        <v>3916</v>
      </c>
      <c r="EE1777" s="366">
        <v>3614.6412849740932</v>
      </c>
      <c r="EF1777" s="366">
        <v>2520.2338398983484</v>
      </c>
      <c r="EG1777" s="366">
        <v>3920</v>
      </c>
      <c r="EH1777" s="366">
        <v>2336</v>
      </c>
      <c r="EI1777" s="411">
        <f t="shared" si="538"/>
        <v>38991.398663066531</v>
      </c>
      <c r="EK1777" s="411">
        <f t="shared" si="539"/>
        <v>38991.398663066539</v>
      </c>
      <c r="EL1777" s="7">
        <f t="shared" si="540"/>
        <v>0</v>
      </c>
    </row>
    <row r="1778" spans="1:142">
      <c r="A1778" s="365" t="str">
        <f t="shared" si="525"/>
        <v xml:space="preserve"> 360</v>
      </c>
      <c r="B1778" s="366" t="s">
        <v>1013</v>
      </c>
      <c r="C1778" s="366" t="s">
        <v>1218</v>
      </c>
      <c r="D1778" s="366">
        <v>3760</v>
      </c>
      <c r="E1778" s="366">
        <v>3088</v>
      </c>
      <c r="F1778" s="366">
        <v>2620</v>
      </c>
      <c r="G1778" s="366">
        <v>2504</v>
      </c>
      <c r="H1778" s="366">
        <v>2748</v>
      </c>
      <c r="I1778" s="366">
        <v>2696</v>
      </c>
      <c r="J1778" s="366">
        <v>2428</v>
      </c>
      <c r="K1778" s="366">
        <v>3100</v>
      </c>
      <c r="L1778" s="366">
        <v>2256</v>
      </c>
      <c r="M1778" s="366">
        <v>2256</v>
      </c>
      <c r="N1778" s="366">
        <v>3920</v>
      </c>
      <c r="O1778" s="366">
        <v>2352</v>
      </c>
      <c r="P1778" s="411">
        <f t="shared" si="526"/>
        <v>33728</v>
      </c>
      <c r="Q1778" s="411">
        <f t="shared" si="541"/>
        <v>19765.677419354841</v>
      </c>
      <c r="R1778" s="411">
        <f t="shared" si="542"/>
        <v>4811.9777530589545</v>
      </c>
      <c r="S1778" s="411">
        <f t="shared" si="543"/>
        <v>9150.3448275862065</v>
      </c>
      <c r="T1778" s="366">
        <v>-340.94813725490167</v>
      </c>
      <c r="U1778" s="366">
        <v>335.02988856305001</v>
      </c>
      <c r="V1778" s="366">
        <v>0</v>
      </c>
      <c r="W1778" s="366">
        <v>0</v>
      </c>
      <c r="X1778" s="366">
        <v>-240.72354948805469</v>
      </c>
      <c r="Y1778" s="366">
        <v>236.70695553021687</v>
      </c>
      <c r="Z1778" s="366">
        <v>0</v>
      </c>
      <c r="AA1778" s="366">
        <v>0</v>
      </c>
      <c r="AB1778" s="366">
        <v>-44.874528497409301</v>
      </c>
      <c r="AC1778" s="366">
        <v>44.019232528589782</v>
      </c>
      <c r="AD1778" s="366">
        <v>0</v>
      </c>
      <c r="AE1778" s="366">
        <v>0</v>
      </c>
      <c r="AF1778" s="411">
        <f t="shared" si="527"/>
        <v>-10.79013861850899</v>
      </c>
      <c r="AG1778" s="366">
        <v>3419.0518627450983</v>
      </c>
      <c r="AH1778" s="366">
        <v>3423.02988856305</v>
      </c>
      <c r="AI1778" s="366">
        <v>2620</v>
      </c>
      <c r="AJ1778" s="366">
        <v>2504</v>
      </c>
      <c r="AK1778" s="366">
        <v>2507.2764505119453</v>
      </c>
      <c r="AL1778" s="366">
        <v>2932.7069555302169</v>
      </c>
      <c r="AM1778" s="366">
        <v>2428</v>
      </c>
      <c r="AN1778" s="366">
        <v>3100</v>
      </c>
      <c r="AO1778" s="366">
        <v>2211.1254715025907</v>
      </c>
      <c r="AP1778" s="366">
        <v>2300.0192325285898</v>
      </c>
      <c r="AQ1778" s="366">
        <v>3920</v>
      </c>
      <c r="AR1778" s="366">
        <v>2352</v>
      </c>
      <c r="AS1778" s="411">
        <f t="shared" si="528"/>
        <v>33717.209861381489</v>
      </c>
      <c r="AT1778" s="411">
        <f t="shared" si="529"/>
        <v>19755.742576705154</v>
      </c>
      <c r="AU1778" s="411">
        <f t="shared" si="530"/>
        <v>4779.4824048366927</v>
      </c>
      <c r="AV1778" s="411">
        <f t="shared" si="531"/>
        <v>9181.9848798396488</v>
      </c>
      <c r="AW1778" s="366">
        <v>0</v>
      </c>
      <c r="AX1778" s="366">
        <v>0</v>
      </c>
      <c r="AY1778" s="366">
        <v>0</v>
      </c>
      <c r="AZ1778" s="366">
        <v>0</v>
      </c>
      <c r="BA1778" s="366">
        <v>0</v>
      </c>
      <c r="BB1778" s="366">
        <v>0</v>
      </c>
      <c r="BC1778" s="366">
        <v>0</v>
      </c>
      <c r="BD1778" s="366">
        <v>0</v>
      </c>
      <c r="BE1778" s="366">
        <v>0</v>
      </c>
      <c r="BF1778" s="366">
        <v>0</v>
      </c>
      <c r="BG1778" s="366">
        <v>0</v>
      </c>
      <c r="BH1778" s="366">
        <v>0</v>
      </c>
      <c r="BI1778" s="411">
        <f t="shared" si="532"/>
        <v>0</v>
      </c>
      <c r="BJ1778" s="366">
        <v>3419.0518627450983</v>
      </c>
      <c r="BK1778" s="366">
        <v>3423.02988856305</v>
      </c>
      <c r="BL1778" s="366">
        <v>2620</v>
      </c>
      <c r="BM1778" s="366">
        <v>2504</v>
      </c>
      <c r="BN1778" s="366">
        <v>2507.2764505119453</v>
      </c>
      <c r="BO1778" s="366">
        <v>2932.7069555302169</v>
      </c>
      <c r="BP1778" s="366">
        <v>2428</v>
      </c>
      <c r="BQ1778" s="366">
        <v>3100</v>
      </c>
      <c r="BR1778" s="366">
        <v>2211.1254715025907</v>
      </c>
      <c r="BS1778" s="366">
        <v>2300.0192325285898</v>
      </c>
      <c r="BT1778" s="366">
        <v>3920</v>
      </c>
      <c r="BU1778" s="366">
        <v>2352</v>
      </c>
      <c r="BV1778" s="411">
        <f t="shared" si="533"/>
        <v>33717.209861381489</v>
      </c>
      <c r="BW1778" s="366">
        <v>0</v>
      </c>
      <c r="BX1778" s="366">
        <v>0</v>
      </c>
      <c r="BY1778" s="366">
        <v>0</v>
      </c>
      <c r="BZ1778" s="366">
        <v>0</v>
      </c>
      <c r="CA1778" s="366">
        <v>0</v>
      </c>
      <c r="CB1778" s="366">
        <v>0</v>
      </c>
      <c r="CC1778" s="366">
        <v>0</v>
      </c>
      <c r="CD1778" s="366">
        <v>0</v>
      </c>
      <c r="CE1778" s="366">
        <v>0</v>
      </c>
      <c r="CF1778" s="366">
        <v>0</v>
      </c>
      <c r="CG1778" s="366">
        <v>0</v>
      </c>
      <c r="CH1778" s="366">
        <v>0</v>
      </c>
      <c r="CI1778" s="411">
        <f t="shared" si="534"/>
        <v>0</v>
      </c>
      <c r="CJ1778" s="366">
        <v>3419.0518627450983</v>
      </c>
      <c r="CK1778" s="366">
        <v>3423.02988856305</v>
      </c>
      <c r="CL1778" s="366">
        <v>2620</v>
      </c>
      <c r="CM1778" s="366">
        <v>2504</v>
      </c>
      <c r="CN1778" s="366">
        <v>2507.2764505119453</v>
      </c>
      <c r="CO1778" s="366">
        <v>2932.7069555302169</v>
      </c>
      <c r="CP1778" s="366">
        <v>2428</v>
      </c>
      <c r="CQ1778" s="366">
        <v>3100</v>
      </c>
      <c r="CR1778" s="366">
        <v>2211.1254715025907</v>
      </c>
      <c r="CS1778" s="366">
        <v>2300.0192325285898</v>
      </c>
      <c r="CT1778" s="366">
        <v>3920</v>
      </c>
      <c r="CU1778" s="366">
        <v>2352</v>
      </c>
      <c r="CV1778" s="411">
        <f t="shared" si="535"/>
        <v>33717.209861381489</v>
      </c>
      <c r="CW1778" s="366">
        <v>0</v>
      </c>
      <c r="CX1778" s="366">
        <v>0</v>
      </c>
      <c r="CY1778" s="366">
        <v>0</v>
      </c>
      <c r="CZ1778" s="366">
        <v>0</v>
      </c>
      <c r="DA1778" s="366">
        <v>0</v>
      </c>
      <c r="DB1778" s="366">
        <v>0</v>
      </c>
      <c r="DC1778" s="366">
        <v>0</v>
      </c>
      <c r="DD1778" s="366">
        <v>0</v>
      </c>
      <c r="DE1778" s="366">
        <v>0</v>
      </c>
      <c r="DF1778" s="366">
        <v>0</v>
      </c>
      <c r="DG1778" s="366">
        <v>0</v>
      </c>
      <c r="DH1778" s="366">
        <v>0</v>
      </c>
      <c r="DI1778" s="411">
        <f t="shared" si="536"/>
        <v>0</v>
      </c>
      <c r="DJ1778" s="366">
        <v>3419.0518627450983</v>
      </c>
      <c r="DK1778" s="366">
        <v>3423.02988856305</v>
      </c>
      <c r="DL1778" s="366">
        <v>2620</v>
      </c>
      <c r="DM1778" s="366">
        <v>2504</v>
      </c>
      <c r="DN1778" s="366">
        <v>2507.2764505119453</v>
      </c>
      <c r="DO1778" s="366">
        <v>2932.7069555302169</v>
      </c>
      <c r="DP1778" s="366">
        <v>2428</v>
      </c>
      <c r="DQ1778" s="366">
        <v>3100</v>
      </c>
      <c r="DR1778" s="366">
        <v>2211.1254715025907</v>
      </c>
      <c r="DS1778" s="366">
        <v>2300.0192325285898</v>
      </c>
      <c r="DT1778" s="366">
        <v>3920</v>
      </c>
      <c r="DU1778" s="366">
        <v>2352</v>
      </c>
      <c r="DV1778" s="411">
        <f t="shared" si="537"/>
        <v>33717.209861381489</v>
      </c>
      <c r="DW1778" s="366">
        <v>3419.0518627450983</v>
      </c>
      <c r="DX1778" s="366">
        <v>3423.02988856305</v>
      </c>
      <c r="DY1778" s="366">
        <v>2620</v>
      </c>
      <c r="DZ1778" s="366">
        <v>2504</v>
      </c>
      <c r="EA1778" s="366">
        <v>2507.2764505119453</v>
      </c>
      <c r="EB1778" s="366">
        <v>2932.7069555302169</v>
      </c>
      <c r="EC1778" s="366">
        <v>2428</v>
      </c>
      <c r="ED1778" s="366">
        <v>3100</v>
      </c>
      <c r="EE1778" s="366">
        <v>2211.1254715025907</v>
      </c>
      <c r="EF1778" s="366">
        <v>2300.0192325285898</v>
      </c>
      <c r="EG1778" s="366">
        <v>3920</v>
      </c>
      <c r="EH1778" s="366">
        <v>2352</v>
      </c>
      <c r="EI1778" s="411">
        <f t="shared" si="538"/>
        <v>33717.209861381489</v>
      </c>
      <c r="EK1778" s="411">
        <f t="shared" si="539"/>
        <v>33717.209861381489</v>
      </c>
      <c r="EL1778" s="7">
        <f t="shared" si="540"/>
        <v>0</v>
      </c>
    </row>
    <row r="1779" spans="1:142">
      <c r="A1779" s="365" t="str">
        <f t="shared" si="525"/>
        <v xml:space="preserve"> 360</v>
      </c>
      <c r="B1779" s="366" t="s">
        <v>1013</v>
      </c>
      <c r="C1779" s="366" t="s">
        <v>1233</v>
      </c>
      <c r="D1779" s="366">
        <v>1752</v>
      </c>
      <c r="E1779" s="366">
        <v>1748</v>
      </c>
      <c r="F1779" s="366">
        <v>1744</v>
      </c>
      <c r="G1779" s="366">
        <v>1720</v>
      </c>
      <c r="H1779" s="366">
        <v>1892</v>
      </c>
      <c r="I1779" s="366">
        <v>1772</v>
      </c>
      <c r="J1779" s="366">
        <v>1780</v>
      </c>
      <c r="K1779" s="366">
        <v>1844</v>
      </c>
      <c r="L1779" s="366">
        <v>1788</v>
      </c>
      <c r="M1779" s="366">
        <v>1944</v>
      </c>
      <c r="N1779" s="366">
        <v>1792</v>
      </c>
      <c r="O1779" s="366">
        <v>1800</v>
      </c>
      <c r="P1779" s="411">
        <f t="shared" si="526"/>
        <v>21576</v>
      </c>
      <c r="Q1779" s="411">
        <f t="shared" si="541"/>
        <v>12350.58064516129</v>
      </c>
      <c r="R1779" s="411">
        <f t="shared" si="542"/>
        <v>3196.1779755283651</v>
      </c>
      <c r="S1779" s="411">
        <f t="shared" si="543"/>
        <v>6029.2413793103451</v>
      </c>
      <c r="T1779" s="366">
        <v>-158.86732352941181</v>
      </c>
      <c r="U1779" s="366">
        <v>189.64774780058656</v>
      </c>
      <c r="V1779" s="366">
        <v>0</v>
      </c>
      <c r="W1779" s="366">
        <v>0</v>
      </c>
      <c r="X1779" s="366">
        <v>-165.7383390216155</v>
      </c>
      <c r="Y1779" s="366">
        <v>155.58038768529082</v>
      </c>
      <c r="Z1779" s="366">
        <v>0</v>
      </c>
      <c r="AA1779" s="366">
        <v>0</v>
      </c>
      <c r="AB1779" s="366">
        <v>-35.565450777202159</v>
      </c>
      <c r="AC1779" s="366">
        <v>37.931466327827138</v>
      </c>
      <c r="AD1779" s="366">
        <v>0</v>
      </c>
      <c r="AE1779" s="366">
        <v>0</v>
      </c>
      <c r="AF1779" s="411">
        <f t="shared" si="527"/>
        <v>22.988488485475045</v>
      </c>
      <c r="AG1779" s="366">
        <v>1593.1326764705882</v>
      </c>
      <c r="AH1779" s="366">
        <v>1937.6477478005866</v>
      </c>
      <c r="AI1779" s="366">
        <v>1744</v>
      </c>
      <c r="AJ1779" s="366">
        <v>1720</v>
      </c>
      <c r="AK1779" s="366">
        <v>1726.2616609783845</v>
      </c>
      <c r="AL1779" s="366">
        <v>1927.5803876852908</v>
      </c>
      <c r="AM1779" s="366">
        <v>1780</v>
      </c>
      <c r="AN1779" s="366">
        <v>1844</v>
      </c>
      <c r="AO1779" s="366">
        <v>1752.4345492227978</v>
      </c>
      <c r="AP1779" s="366">
        <v>1981.9314663278271</v>
      </c>
      <c r="AQ1779" s="366">
        <v>1792</v>
      </c>
      <c r="AR1779" s="366">
        <v>1800</v>
      </c>
      <c r="AS1779" s="411">
        <f t="shared" si="528"/>
        <v>21598.988488485476</v>
      </c>
      <c r="AT1779" s="411">
        <f t="shared" si="529"/>
        <v>12371.20311809614</v>
      </c>
      <c r="AU1779" s="411">
        <f t="shared" si="530"/>
        <v>3170.423683586253</v>
      </c>
      <c r="AV1779" s="411">
        <f t="shared" si="531"/>
        <v>6057.3616868030822</v>
      </c>
      <c r="AW1779" s="366">
        <v>0</v>
      </c>
      <c r="AX1779" s="366">
        <v>0</v>
      </c>
      <c r="AY1779" s="366">
        <v>0</v>
      </c>
      <c r="AZ1779" s="366">
        <v>0</v>
      </c>
      <c r="BA1779" s="366">
        <v>0</v>
      </c>
      <c r="BB1779" s="366">
        <v>0</v>
      </c>
      <c r="BC1779" s="366">
        <v>0</v>
      </c>
      <c r="BD1779" s="366">
        <v>0</v>
      </c>
      <c r="BE1779" s="366">
        <v>0</v>
      </c>
      <c r="BF1779" s="366">
        <v>0</v>
      </c>
      <c r="BG1779" s="366">
        <v>0</v>
      </c>
      <c r="BH1779" s="366">
        <v>0</v>
      </c>
      <c r="BI1779" s="411">
        <f t="shared" si="532"/>
        <v>0</v>
      </c>
      <c r="BJ1779" s="366">
        <v>1593.1326764705882</v>
      </c>
      <c r="BK1779" s="366">
        <v>1937.6477478005866</v>
      </c>
      <c r="BL1779" s="366">
        <v>1744</v>
      </c>
      <c r="BM1779" s="366">
        <v>1720</v>
      </c>
      <c r="BN1779" s="366">
        <v>1726.2616609783845</v>
      </c>
      <c r="BO1779" s="366">
        <v>1927.5803876852908</v>
      </c>
      <c r="BP1779" s="366">
        <v>1780</v>
      </c>
      <c r="BQ1779" s="366">
        <v>1844</v>
      </c>
      <c r="BR1779" s="366">
        <v>1752.4345492227978</v>
      </c>
      <c r="BS1779" s="366">
        <v>1981.9314663278271</v>
      </c>
      <c r="BT1779" s="366">
        <v>1792</v>
      </c>
      <c r="BU1779" s="366">
        <v>1800</v>
      </c>
      <c r="BV1779" s="411">
        <f t="shared" si="533"/>
        <v>21598.988488485476</v>
      </c>
      <c r="BW1779" s="366">
        <v>0</v>
      </c>
      <c r="BX1779" s="366">
        <v>0</v>
      </c>
      <c r="BY1779" s="366">
        <v>0</v>
      </c>
      <c r="BZ1779" s="366">
        <v>0</v>
      </c>
      <c r="CA1779" s="366">
        <v>0</v>
      </c>
      <c r="CB1779" s="366">
        <v>0</v>
      </c>
      <c r="CC1779" s="366">
        <v>0</v>
      </c>
      <c r="CD1779" s="366">
        <v>0</v>
      </c>
      <c r="CE1779" s="366">
        <v>0</v>
      </c>
      <c r="CF1779" s="366">
        <v>0</v>
      </c>
      <c r="CG1779" s="366">
        <v>0</v>
      </c>
      <c r="CH1779" s="366">
        <v>0</v>
      </c>
      <c r="CI1779" s="411">
        <f t="shared" si="534"/>
        <v>0</v>
      </c>
      <c r="CJ1779" s="366">
        <v>1593.1326764705882</v>
      </c>
      <c r="CK1779" s="366">
        <v>1937.6477478005866</v>
      </c>
      <c r="CL1779" s="366">
        <v>1744</v>
      </c>
      <c r="CM1779" s="366">
        <v>1720</v>
      </c>
      <c r="CN1779" s="366">
        <v>1726.2616609783845</v>
      </c>
      <c r="CO1779" s="366">
        <v>1927.5803876852908</v>
      </c>
      <c r="CP1779" s="366">
        <v>1780</v>
      </c>
      <c r="CQ1779" s="366">
        <v>1844</v>
      </c>
      <c r="CR1779" s="366">
        <v>1752.4345492227978</v>
      </c>
      <c r="CS1779" s="366">
        <v>1981.9314663278271</v>
      </c>
      <c r="CT1779" s="366">
        <v>1792</v>
      </c>
      <c r="CU1779" s="366">
        <v>1800</v>
      </c>
      <c r="CV1779" s="411">
        <f t="shared" si="535"/>
        <v>21598.988488485476</v>
      </c>
      <c r="CW1779" s="366">
        <v>0</v>
      </c>
      <c r="CX1779" s="366">
        <v>0</v>
      </c>
      <c r="CY1779" s="366">
        <v>0</v>
      </c>
      <c r="CZ1779" s="366">
        <v>0</v>
      </c>
      <c r="DA1779" s="366">
        <v>0</v>
      </c>
      <c r="DB1779" s="366">
        <v>0</v>
      </c>
      <c r="DC1779" s="366">
        <v>0</v>
      </c>
      <c r="DD1779" s="366">
        <v>0</v>
      </c>
      <c r="DE1779" s="366">
        <v>0</v>
      </c>
      <c r="DF1779" s="366">
        <v>0</v>
      </c>
      <c r="DG1779" s="366">
        <v>0</v>
      </c>
      <c r="DH1779" s="366">
        <v>0</v>
      </c>
      <c r="DI1779" s="411">
        <f t="shared" si="536"/>
        <v>0</v>
      </c>
      <c r="DJ1779" s="366">
        <v>1593.1326764705882</v>
      </c>
      <c r="DK1779" s="366">
        <v>1937.6477478005866</v>
      </c>
      <c r="DL1779" s="366">
        <v>1744</v>
      </c>
      <c r="DM1779" s="366">
        <v>1720</v>
      </c>
      <c r="DN1779" s="366">
        <v>1726.2616609783845</v>
      </c>
      <c r="DO1779" s="366">
        <v>1927.5803876852908</v>
      </c>
      <c r="DP1779" s="366">
        <v>1780</v>
      </c>
      <c r="DQ1779" s="366">
        <v>1844</v>
      </c>
      <c r="DR1779" s="366">
        <v>1752.4345492227978</v>
      </c>
      <c r="DS1779" s="366">
        <v>1981.9314663278271</v>
      </c>
      <c r="DT1779" s="366">
        <v>1792</v>
      </c>
      <c r="DU1779" s="366">
        <v>1800</v>
      </c>
      <c r="DV1779" s="411">
        <f t="shared" si="537"/>
        <v>21598.988488485476</v>
      </c>
      <c r="DW1779" s="366">
        <v>1593.1326764705882</v>
      </c>
      <c r="DX1779" s="366">
        <v>1937.6477478005866</v>
      </c>
      <c r="DY1779" s="366">
        <v>1744</v>
      </c>
      <c r="DZ1779" s="366">
        <v>1720</v>
      </c>
      <c r="EA1779" s="366">
        <v>1726.2616609783845</v>
      </c>
      <c r="EB1779" s="366">
        <v>1927.5803876852908</v>
      </c>
      <c r="EC1779" s="366">
        <v>1780</v>
      </c>
      <c r="ED1779" s="366">
        <v>1844</v>
      </c>
      <c r="EE1779" s="366">
        <v>1752.4345492227978</v>
      </c>
      <c r="EF1779" s="366">
        <v>1981.9314663278271</v>
      </c>
      <c r="EG1779" s="366">
        <v>1792</v>
      </c>
      <c r="EH1779" s="366">
        <v>1800</v>
      </c>
      <c r="EI1779" s="411">
        <f t="shared" si="538"/>
        <v>21598.988488485476</v>
      </c>
      <c r="EK1779" s="411">
        <f t="shared" si="539"/>
        <v>21598.988488485476</v>
      </c>
      <c r="EL1779" s="7">
        <f t="shared" si="540"/>
        <v>0</v>
      </c>
    </row>
    <row r="1780" spans="1:142">
      <c r="A1780" s="365" t="str">
        <f t="shared" si="525"/>
        <v xml:space="preserve"> 360</v>
      </c>
      <c r="B1780" s="366" t="s">
        <v>1013</v>
      </c>
      <c r="C1780" s="366" t="s">
        <v>1229</v>
      </c>
      <c r="D1780" s="366">
        <v>0</v>
      </c>
      <c r="E1780" s="366">
        <v>204</v>
      </c>
      <c r="F1780" s="366">
        <v>434</v>
      </c>
      <c r="G1780" s="366">
        <v>0</v>
      </c>
      <c r="H1780" s="366">
        <v>518</v>
      </c>
      <c r="I1780" s="366">
        <v>410</v>
      </c>
      <c r="J1780" s="366">
        <v>0</v>
      </c>
      <c r="K1780" s="366">
        <v>0</v>
      </c>
      <c r="L1780" s="366">
        <v>0</v>
      </c>
      <c r="M1780" s="366">
        <v>708</v>
      </c>
      <c r="N1780" s="366">
        <v>0</v>
      </c>
      <c r="O1780" s="366">
        <v>632</v>
      </c>
      <c r="P1780" s="411">
        <f t="shared" si="526"/>
        <v>2906</v>
      </c>
      <c r="Q1780" s="411">
        <f t="shared" si="541"/>
        <v>1566</v>
      </c>
      <c r="R1780" s="411">
        <f t="shared" si="542"/>
        <v>0</v>
      </c>
      <c r="S1780" s="411">
        <f t="shared" si="543"/>
        <v>1340</v>
      </c>
      <c r="T1780" s="366">
        <v>0</v>
      </c>
      <c r="U1780" s="366">
        <v>22.132803519061582</v>
      </c>
      <c r="V1780" s="366">
        <v>0</v>
      </c>
      <c r="W1780" s="366">
        <v>0</v>
      </c>
      <c r="X1780" s="366">
        <v>-45.376564277588216</v>
      </c>
      <c r="Y1780" s="366">
        <v>35.997719498289655</v>
      </c>
      <c r="Z1780" s="366">
        <v>0</v>
      </c>
      <c r="AA1780" s="366">
        <v>0</v>
      </c>
      <c r="AB1780" s="366">
        <v>0</v>
      </c>
      <c r="AC1780" s="366">
        <v>13.814546378653176</v>
      </c>
      <c r="AD1780" s="366">
        <v>0</v>
      </c>
      <c r="AE1780" s="366">
        <v>0</v>
      </c>
      <c r="AF1780" s="411">
        <f t="shared" si="527"/>
        <v>26.568505118416198</v>
      </c>
      <c r="AG1780" s="366">
        <v>0</v>
      </c>
      <c r="AH1780" s="366">
        <v>226.13280351906158</v>
      </c>
      <c r="AI1780" s="366">
        <v>434</v>
      </c>
      <c r="AJ1780" s="366">
        <v>0</v>
      </c>
      <c r="AK1780" s="366">
        <v>472.62343572241178</v>
      </c>
      <c r="AL1780" s="366">
        <v>445.99771949828965</v>
      </c>
      <c r="AM1780" s="366">
        <v>0</v>
      </c>
      <c r="AN1780" s="366">
        <v>0</v>
      </c>
      <c r="AO1780" s="366">
        <v>0</v>
      </c>
      <c r="AP1780" s="366">
        <v>721.81454637865318</v>
      </c>
      <c r="AQ1780" s="366">
        <v>0</v>
      </c>
      <c r="AR1780" s="366">
        <v>632</v>
      </c>
      <c r="AS1780" s="411">
        <f t="shared" si="528"/>
        <v>2932.5685051184164</v>
      </c>
      <c r="AT1780" s="411">
        <f t="shared" si="529"/>
        <v>1578.753958739763</v>
      </c>
      <c r="AU1780" s="411">
        <f t="shared" si="530"/>
        <v>0</v>
      </c>
      <c r="AV1780" s="411">
        <f t="shared" si="531"/>
        <v>1353.8145463786532</v>
      </c>
      <c r="AW1780" s="366">
        <v>0</v>
      </c>
      <c r="AX1780" s="366">
        <v>0</v>
      </c>
      <c r="AY1780" s="366">
        <v>0</v>
      </c>
      <c r="AZ1780" s="366">
        <v>0</v>
      </c>
      <c r="BA1780" s="366">
        <v>0</v>
      </c>
      <c r="BB1780" s="366">
        <v>0</v>
      </c>
      <c r="BC1780" s="366">
        <v>0</v>
      </c>
      <c r="BD1780" s="366">
        <v>0</v>
      </c>
      <c r="BE1780" s="366">
        <v>0</v>
      </c>
      <c r="BF1780" s="366">
        <v>0</v>
      </c>
      <c r="BG1780" s="366">
        <v>0</v>
      </c>
      <c r="BH1780" s="366">
        <v>0</v>
      </c>
      <c r="BI1780" s="411">
        <f t="shared" si="532"/>
        <v>0</v>
      </c>
      <c r="BJ1780" s="366">
        <v>0</v>
      </c>
      <c r="BK1780" s="366">
        <v>226.13280351906158</v>
      </c>
      <c r="BL1780" s="366">
        <v>434</v>
      </c>
      <c r="BM1780" s="366">
        <v>0</v>
      </c>
      <c r="BN1780" s="366">
        <v>472.62343572241178</v>
      </c>
      <c r="BO1780" s="366">
        <v>445.99771949828965</v>
      </c>
      <c r="BP1780" s="366">
        <v>0</v>
      </c>
      <c r="BQ1780" s="366">
        <v>0</v>
      </c>
      <c r="BR1780" s="366">
        <v>0</v>
      </c>
      <c r="BS1780" s="366">
        <v>721.81454637865318</v>
      </c>
      <c r="BT1780" s="366">
        <v>0</v>
      </c>
      <c r="BU1780" s="366">
        <v>632</v>
      </c>
      <c r="BV1780" s="411">
        <f t="shared" si="533"/>
        <v>2932.5685051184164</v>
      </c>
      <c r="BW1780" s="366">
        <v>0</v>
      </c>
      <c r="BX1780" s="366">
        <v>0</v>
      </c>
      <c r="BY1780" s="366">
        <v>0</v>
      </c>
      <c r="BZ1780" s="366">
        <v>0</v>
      </c>
      <c r="CA1780" s="366">
        <v>0</v>
      </c>
      <c r="CB1780" s="366">
        <v>0</v>
      </c>
      <c r="CC1780" s="366">
        <v>0</v>
      </c>
      <c r="CD1780" s="366">
        <v>0</v>
      </c>
      <c r="CE1780" s="366">
        <v>0</v>
      </c>
      <c r="CF1780" s="366">
        <v>0</v>
      </c>
      <c r="CG1780" s="366">
        <v>0</v>
      </c>
      <c r="CH1780" s="366">
        <v>0</v>
      </c>
      <c r="CI1780" s="411">
        <f t="shared" si="534"/>
        <v>0</v>
      </c>
      <c r="CJ1780" s="366">
        <v>0</v>
      </c>
      <c r="CK1780" s="366">
        <v>226.13280351906158</v>
      </c>
      <c r="CL1780" s="366">
        <v>434</v>
      </c>
      <c r="CM1780" s="366">
        <v>0</v>
      </c>
      <c r="CN1780" s="366">
        <v>472.62343572241178</v>
      </c>
      <c r="CO1780" s="366">
        <v>445.99771949828965</v>
      </c>
      <c r="CP1780" s="366">
        <v>0</v>
      </c>
      <c r="CQ1780" s="366">
        <v>0</v>
      </c>
      <c r="CR1780" s="366">
        <v>0</v>
      </c>
      <c r="CS1780" s="366">
        <v>721.81454637865318</v>
      </c>
      <c r="CT1780" s="366">
        <v>0</v>
      </c>
      <c r="CU1780" s="366">
        <v>632</v>
      </c>
      <c r="CV1780" s="411">
        <f t="shared" si="535"/>
        <v>2932.5685051184164</v>
      </c>
      <c r="CW1780" s="366">
        <v>0</v>
      </c>
      <c r="CX1780" s="366">
        <v>0</v>
      </c>
      <c r="CY1780" s="366">
        <v>0</v>
      </c>
      <c r="CZ1780" s="366">
        <v>0</v>
      </c>
      <c r="DA1780" s="366">
        <v>0</v>
      </c>
      <c r="DB1780" s="366">
        <v>0</v>
      </c>
      <c r="DC1780" s="366">
        <v>0</v>
      </c>
      <c r="DD1780" s="366">
        <v>0</v>
      </c>
      <c r="DE1780" s="366">
        <v>0</v>
      </c>
      <c r="DF1780" s="366">
        <v>0</v>
      </c>
      <c r="DG1780" s="366">
        <v>0</v>
      </c>
      <c r="DH1780" s="366">
        <v>0</v>
      </c>
      <c r="DI1780" s="411">
        <f t="shared" si="536"/>
        <v>0</v>
      </c>
      <c r="DJ1780" s="366">
        <v>0</v>
      </c>
      <c r="DK1780" s="366">
        <v>226.13280351906158</v>
      </c>
      <c r="DL1780" s="366">
        <v>434</v>
      </c>
      <c r="DM1780" s="366">
        <v>0</v>
      </c>
      <c r="DN1780" s="366">
        <v>472.62343572241178</v>
      </c>
      <c r="DO1780" s="366">
        <v>445.99771949828965</v>
      </c>
      <c r="DP1780" s="366">
        <v>0</v>
      </c>
      <c r="DQ1780" s="366">
        <v>0</v>
      </c>
      <c r="DR1780" s="366">
        <v>0</v>
      </c>
      <c r="DS1780" s="366">
        <v>721.81454637865318</v>
      </c>
      <c r="DT1780" s="366">
        <v>0</v>
      </c>
      <c r="DU1780" s="366">
        <v>632</v>
      </c>
      <c r="DV1780" s="411">
        <f t="shared" si="537"/>
        <v>2932.5685051184164</v>
      </c>
      <c r="DW1780" s="366">
        <v>0</v>
      </c>
      <c r="DX1780" s="366">
        <v>226.13280351906158</v>
      </c>
      <c r="DY1780" s="366">
        <v>434</v>
      </c>
      <c r="DZ1780" s="366">
        <v>0</v>
      </c>
      <c r="EA1780" s="366">
        <v>472.62343572241178</v>
      </c>
      <c r="EB1780" s="366">
        <v>445.99771949828965</v>
      </c>
      <c r="EC1780" s="366">
        <v>0</v>
      </c>
      <c r="ED1780" s="366">
        <v>0</v>
      </c>
      <c r="EE1780" s="366">
        <v>0</v>
      </c>
      <c r="EF1780" s="366">
        <v>721.81454637865318</v>
      </c>
      <c r="EG1780" s="366">
        <v>0</v>
      </c>
      <c r="EH1780" s="366">
        <v>632</v>
      </c>
      <c r="EI1780" s="411">
        <f t="shared" si="538"/>
        <v>2932.5685051184164</v>
      </c>
      <c r="EK1780" s="411">
        <f t="shared" si="539"/>
        <v>2932.5685051184164</v>
      </c>
      <c r="EL1780" s="7">
        <f t="shared" si="540"/>
        <v>0</v>
      </c>
    </row>
    <row r="1781" spans="1:142">
      <c r="A1781" s="365" t="str">
        <f t="shared" si="525"/>
        <v xml:space="preserve"> 360</v>
      </c>
      <c r="B1781" s="366" t="s">
        <v>1013</v>
      </c>
      <c r="C1781" s="366" t="s">
        <v>919</v>
      </c>
      <c r="D1781" s="366">
        <v>1</v>
      </c>
      <c r="E1781" s="366">
        <v>1</v>
      </c>
      <c r="F1781" s="366">
        <v>1</v>
      </c>
      <c r="G1781" s="366">
        <v>1</v>
      </c>
      <c r="H1781" s="366">
        <v>1</v>
      </c>
      <c r="I1781" s="366">
        <v>1</v>
      </c>
      <c r="J1781" s="366">
        <v>1</v>
      </c>
      <c r="K1781" s="366">
        <v>1</v>
      </c>
      <c r="L1781" s="366">
        <v>0</v>
      </c>
      <c r="M1781" s="366">
        <v>0</v>
      </c>
      <c r="N1781" s="366">
        <v>1</v>
      </c>
      <c r="O1781" s="366">
        <v>1</v>
      </c>
      <c r="P1781" s="411">
        <f t="shared" si="526"/>
        <v>10</v>
      </c>
      <c r="Q1781" s="411">
        <f t="shared" si="541"/>
        <v>6.967741935483871</v>
      </c>
      <c r="R1781" s="411">
        <f t="shared" si="542"/>
        <v>1.032258064516129</v>
      </c>
      <c r="S1781" s="411">
        <f t="shared" si="543"/>
        <v>2</v>
      </c>
      <c r="T1781" s="366">
        <v>0</v>
      </c>
      <c r="U1781" s="366">
        <v>0</v>
      </c>
      <c r="V1781" s="366">
        <v>0</v>
      </c>
      <c r="W1781" s="366">
        <v>0</v>
      </c>
      <c r="X1781" s="366">
        <v>0</v>
      </c>
      <c r="Y1781" s="366">
        <v>0</v>
      </c>
      <c r="Z1781" s="366">
        <v>0</v>
      </c>
      <c r="AA1781" s="366">
        <v>0</v>
      </c>
      <c r="AB1781" s="366">
        <v>0</v>
      </c>
      <c r="AC1781" s="366">
        <v>0</v>
      </c>
      <c r="AD1781" s="366">
        <v>0</v>
      </c>
      <c r="AE1781" s="366">
        <v>0</v>
      </c>
      <c r="AF1781" s="411">
        <f t="shared" si="527"/>
        <v>0</v>
      </c>
      <c r="AG1781" s="366">
        <v>1</v>
      </c>
      <c r="AH1781" s="366">
        <v>1</v>
      </c>
      <c r="AI1781" s="366">
        <v>1</v>
      </c>
      <c r="AJ1781" s="366">
        <v>1</v>
      </c>
      <c r="AK1781" s="366">
        <v>1</v>
      </c>
      <c r="AL1781" s="366">
        <v>1</v>
      </c>
      <c r="AM1781" s="366">
        <v>1</v>
      </c>
      <c r="AN1781" s="366">
        <v>1</v>
      </c>
      <c r="AO1781" s="366">
        <v>0</v>
      </c>
      <c r="AP1781" s="366">
        <v>0</v>
      </c>
      <c r="AQ1781" s="366">
        <v>1</v>
      </c>
      <c r="AR1781" s="366">
        <v>1</v>
      </c>
      <c r="AS1781" s="411">
        <f t="shared" si="528"/>
        <v>10</v>
      </c>
      <c r="AT1781" s="411">
        <f t="shared" si="529"/>
        <v>6.967741935483871</v>
      </c>
      <c r="AU1781" s="411">
        <f t="shared" si="530"/>
        <v>1.032258064516129</v>
      </c>
      <c r="AV1781" s="411">
        <f t="shared" si="531"/>
        <v>2</v>
      </c>
      <c r="AW1781" s="366">
        <v>0</v>
      </c>
      <c r="AX1781" s="366">
        <v>0</v>
      </c>
      <c r="AY1781" s="366">
        <v>0</v>
      </c>
      <c r="AZ1781" s="366">
        <v>0</v>
      </c>
      <c r="BA1781" s="366">
        <v>0</v>
      </c>
      <c r="BB1781" s="366">
        <v>0</v>
      </c>
      <c r="BC1781" s="366">
        <v>0</v>
      </c>
      <c r="BD1781" s="366">
        <v>0</v>
      </c>
      <c r="BE1781" s="366">
        <v>0</v>
      </c>
      <c r="BF1781" s="366">
        <v>0</v>
      </c>
      <c r="BG1781" s="366">
        <v>0</v>
      </c>
      <c r="BH1781" s="366">
        <v>0</v>
      </c>
      <c r="BI1781" s="411">
        <f t="shared" si="532"/>
        <v>0</v>
      </c>
      <c r="BJ1781" s="366">
        <v>1</v>
      </c>
      <c r="BK1781" s="366">
        <v>1</v>
      </c>
      <c r="BL1781" s="366">
        <v>1</v>
      </c>
      <c r="BM1781" s="366">
        <v>1</v>
      </c>
      <c r="BN1781" s="366">
        <v>1</v>
      </c>
      <c r="BO1781" s="366">
        <v>1</v>
      </c>
      <c r="BP1781" s="366">
        <v>1</v>
      </c>
      <c r="BQ1781" s="366">
        <v>1</v>
      </c>
      <c r="BR1781" s="366">
        <v>0</v>
      </c>
      <c r="BS1781" s="366">
        <v>0</v>
      </c>
      <c r="BT1781" s="366">
        <v>1</v>
      </c>
      <c r="BU1781" s="366">
        <v>1</v>
      </c>
      <c r="BV1781" s="411">
        <f t="shared" si="533"/>
        <v>10</v>
      </c>
      <c r="BW1781" s="366">
        <v>0</v>
      </c>
      <c r="BX1781" s="366">
        <v>0</v>
      </c>
      <c r="BY1781" s="366">
        <v>0</v>
      </c>
      <c r="BZ1781" s="366">
        <v>0</v>
      </c>
      <c r="CA1781" s="366">
        <v>0</v>
      </c>
      <c r="CB1781" s="366">
        <v>0</v>
      </c>
      <c r="CC1781" s="366">
        <v>0</v>
      </c>
      <c r="CD1781" s="366">
        <v>0</v>
      </c>
      <c r="CE1781" s="366">
        <v>0</v>
      </c>
      <c r="CF1781" s="366">
        <v>0</v>
      </c>
      <c r="CG1781" s="366">
        <v>0</v>
      </c>
      <c r="CH1781" s="366">
        <v>0</v>
      </c>
      <c r="CI1781" s="411">
        <f t="shared" si="534"/>
        <v>0</v>
      </c>
      <c r="CJ1781" s="366">
        <v>1</v>
      </c>
      <c r="CK1781" s="366">
        <v>1</v>
      </c>
      <c r="CL1781" s="366">
        <v>1</v>
      </c>
      <c r="CM1781" s="366">
        <v>1</v>
      </c>
      <c r="CN1781" s="366">
        <v>1</v>
      </c>
      <c r="CO1781" s="366">
        <v>1</v>
      </c>
      <c r="CP1781" s="366">
        <v>1</v>
      </c>
      <c r="CQ1781" s="366">
        <v>1</v>
      </c>
      <c r="CR1781" s="366">
        <v>0</v>
      </c>
      <c r="CS1781" s="366">
        <v>0</v>
      </c>
      <c r="CT1781" s="366">
        <v>1</v>
      </c>
      <c r="CU1781" s="366">
        <v>1</v>
      </c>
      <c r="CV1781" s="411">
        <f t="shared" si="535"/>
        <v>10</v>
      </c>
      <c r="CW1781" s="366">
        <v>1</v>
      </c>
      <c r="CX1781" s="366">
        <v>1</v>
      </c>
      <c r="CY1781" s="366">
        <v>1</v>
      </c>
      <c r="CZ1781" s="366">
        <v>1</v>
      </c>
      <c r="DA1781" s="366">
        <v>1</v>
      </c>
      <c r="DB1781" s="366">
        <v>1</v>
      </c>
      <c r="DC1781" s="366">
        <v>1</v>
      </c>
      <c r="DD1781" s="366">
        <v>1</v>
      </c>
      <c r="DE1781" s="366">
        <v>0</v>
      </c>
      <c r="DF1781" s="366">
        <v>0</v>
      </c>
      <c r="DG1781" s="366">
        <v>1</v>
      </c>
      <c r="DH1781" s="366">
        <v>1</v>
      </c>
      <c r="DI1781" s="411">
        <f t="shared" si="536"/>
        <v>10</v>
      </c>
      <c r="DJ1781" s="366">
        <v>2</v>
      </c>
      <c r="DK1781" s="366">
        <v>2</v>
      </c>
      <c r="DL1781" s="366">
        <v>2</v>
      </c>
      <c r="DM1781" s="366">
        <v>2</v>
      </c>
      <c r="DN1781" s="366">
        <v>2</v>
      </c>
      <c r="DO1781" s="366">
        <v>2</v>
      </c>
      <c r="DP1781" s="366">
        <v>2</v>
      </c>
      <c r="DQ1781" s="366">
        <v>2</v>
      </c>
      <c r="DR1781" s="366">
        <v>0</v>
      </c>
      <c r="DS1781" s="366">
        <v>0</v>
      </c>
      <c r="DT1781" s="366">
        <v>2</v>
      </c>
      <c r="DU1781" s="366">
        <v>2</v>
      </c>
      <c r="DV1781" s="411">
        <f t="shared" si="537"/>
        <v>20</v>
      </c>
      <c r="DW1781" s="366">
        <v>2</v>
      </c>
      <c r="DX1781" s="366">
        <v>2</v>
      </c>
      <c r="DY1781" s="366">
        <v>2</v>
      </c>
      <c r="DZ1781" s="366">
        <v>2</v>
      </c>
      <c r="EA1781" s="366">
        <v>2</v>
      </c>
      <c r="EB1781" s="366">
        <v>2</v>
      </c>
      <c r="EC1781" s="366">
        <v>2</v>
      </c>
      <c r="ED1781" s="366">
        <v>2</v>
      </c>
      <c r="EE1781" s="366">
        <v>0</v>
      </c>
      <c r="EF1781" s="366">
        <v>0</v>
      </c>
      <c r="EG1781" s="366">
        <v>2</v>
      </c>
      <c r="EH1781" s="366">
        <v>2</v>
      </c>
      <c r="EI1781" s="411">
        <f t="shared" si="538"/>
        <v>20</v>
      </c>
      <c r="EK1781" s="411">
        <f t="shared" si="539"/>
        <v>20</v>
      </c>
      <c r="EL1781" s="7">
        <f t="shared" si="540"/>
        <v>0</v>
      </c>
    </row>
    <row r="1782" spans="1:142">
      <c r="A1782" s="365" t="str">
        <f t="shared" si="525"/>
        <v xml:space="preserve"> 360</v>
      </c>
      <c r="B1782" s="366" t="s">
        <v>1013</v>
      </c>
      <c r="C1782" s="366" t="s">
        <v>1007</v>
      </c>
      <c r="D1782" s="366">
        <v>2224</v>
      </c>
      <c r="E1782" s="366">
        <v>2316</v>
      </c>
      <c r="F1782" s="366">
        <v>2416</v>
      </c>
      <c r="G1782" s="366">
        <v>3832</v>
      </c>
      <c r="H1782" s="366">
        <v>2540</v>
      </c>
      <c r="I1782" s="366">
        <v>2724</v>
      </c>
      <c r="J1782" s="366">
        <v>3920</v>
      </c>
      <c r="K1782" s="366">
        <v>3916</v>
      </c>
      <c r="L1782" s="366">
        <v>0</v>
      </c>
      <c r="M1782" s="366">
        <v>0</v>
      </c>
      <c r="N1782" s="366">
        <v>3472</v>
      </c>
      <c r="O1782" s="366">
        <v>1208</v>
      </c>
      <c r="P1782" s="411">
        <f t="shared" si="526"/>
        <v>28568</v>
      </c>
      <c r="Q1782" s="411">
        <f t="shared" si="541"/>
        <v>19845.548387096773</v>
      </c>
      <c r="R1782" s="411">
        <f t="shared" si="542"/>
        <v>4042.4516129032259</v>
      </c>
      <c r="S1782" s="411">
        <f t="shared" si="543"/>
        <v>4680</v>
      </c>
      <c r="T1782" s="366">
        <v>-201.66719607843129</v>
      </c>
      <c r="U1782" s="366">
        <v>251.27241642228728</v>
      </c>
      <c r="V1782" s="366">
        <v>0</v>
      </c>
      <c r="W1782" s="366">
        <v>0</v>
      </c>
      <c r="X1782" s="366">
        <v>-222.50284414106955</v>
      </c>
      <c r="Y1782" s="366">
        <v>239.16533637400244</v>
      </c>
      <c r="Z1782" s="366">
        <v>0</v>
      </c>
      <c r="AA1782" s="366">
        <v>0</v>
      </c>
      <c r="AB1782" s="366">
        <v>0</v>
      </c>
      <c r="AC1782" s="366">
        <v>0</v>
      </c>
      <c r="AD1782" s="366">
        <v>0</v>
      </c>
      <c r="AE1782" s="366">
        <v>0</v>
      </c>
      <c r="AF1782" s="411">
        <f t="shared" si="527"/>
        <v>66.267712576788881</v>
      </c>
      <c r="AG1782" s="366">
        <v>2022.3328039215687</v>
      </c>
      <c r="AH1782" s="366">
        <v>2567.2724164222873</v>
      </c>
      <c r="AI1782" s="366">
        <v>2416</v>
      </c>
      <c r="AJ1782" s="366">
        <v>3832</v>
      </c>
      <c r="AK1782" s="366">
        <v>2317.4971558589305</v>
      </c>
      <c r="AL1782" s="366">
        <v>2963.1653363740024</v>
      </c>
      <c r="AM1782" s="366">
        <v>3920</v>
      </c>
      <c r="AN1782" s="366">
        <v>3916</v>
      </c>
      <c r="AO1782" s="366">
        <v>0</v>
      </c>
      <c r="AP1782" s="366">
        <v>0</v>
      </c>
      <c r="AQ1782" s="366">
        <v>3472</v>
      </c>
      <c r="AR1782" s="366">
        <v>1208</v>
      </c>
      <c r="AS1782" s="411">
        <f t="shared" si="528"/>
        <v>28634.267712576788</v>
      </c>
      <c r="AT1782" s="411">
        <f t="shared" si="529"/>
        <v>19911.816099673564</v>
      </c>
      <c r="AU1782" s="411">
        <f t="shared" si="530"/>
        <v>4042.4516129032259</v>
      </c>
      <c r="AV1782" s="411">
        <f t="shared" si="531"/>
        <v>4680</v>
      </c>
      <c r="AW1782" s="366">
        <v>0</v>
      </c>
      <c r="AX1782" s="366">
        <v>0</v>
      </c>
      <c r="AY1782" s="366">
        <v>0</v>
      </c>
      <c r="AZ1782" s="366">
        <v>0</v>
      </c>
      <c r="BA1782" s="366">
        <v>0</v>
      </c>
      <c r="BB1782" s="366">
        <v>0</v>
      </c>
      <c r="BC1782" s="366">
        <v>0</v>
      </c>
      <c r="BD1782" s="366">
        <v>0</v>
      </c>
      <c r="BE1782" s="366">
        <v>0</v>
      </c>
      <c r="BF1782" s="366">
        <v>0</v>
      </c>
      <c r="BG1782" s="366">
        <v>0</v>
      </c>
      <c r="BH1782" s="366">
        <v>0</v>
      </c>
      <c r="BI1782" s="411">
        <f t="shared" si="532"/>
        <v>0</v>
      </c>
      <c r="BJ1782" s="366">
        <v>2022.3328039215687</v>
      </c>
      <c r="BK1782" s="366">
        <v>2567.2724164222873</v>
      </c>
      <c r="BL1782" s="366">
        <v>2416</v>
      </c>
      <c r="BM1782" s="366">
        <v>3832</v>
      </c>
      <c r="BN1782" s="366">
        <v>2317.4971558589305</v>
      </c>
      <c r="BO1782" s="366">
        <v>2963.1653363740024</v>
      </c>
      <c r="BP1782" s="366">
        <v>3920</v>
      </c>
      <c r="BQ1782" s="366">
        <v>3916</v>
      </c>
      <c r="BR1782" s="366">
        <v>0</v>
      </c>
      <c r="BS1782" s="366">
        <v>0</v>
      </c>
      <c r="BT1782" s="366">
        <v>3472</v>
      </c>
      <c r="BU1782" s="366">
        <v>1208</v>
      </c>
      <c r="BV1782" s="411">
        <f t="shared" si="533"/>
        <v>28634.267712576788</v>
      </c>
      <c r="BW1782" s="366">
        <v>0</v>
      </c>
      <c r="BX1782" s="366">
        <v>0</v>
      </c>
      <c r="BY1782" s="366">
        <v>0</v>
      </c>
      <c r="BZ1782" s="366">
        <v>0</v>
      </c>
      <c r="CA1782" s="366">
        <v>0</v>
      </c>
      <c r="CB1782" s="366">
        <v>0</v>
      </c>
      <c r="CC1782" s="366">
        <v>0</v>
      </c>
      <c r="CD1782" s="366">
        <v>0</v>
      </c>
      <c r="CE1782" s="366">
        <v>0</v>
      </c>
      <c r="CF1782" s="366">
        <v>0</v>
      </c>
      <c r="CG1782" s="366">
        <v>0</v>
      </c>
      <c r="CH1782" s="366">
        <v>0</v>
      </c>
      <c r="CI1782" s="411">
        <f t="shared" si="534"/>
        <v>0</v>
      </c>
      <c r="CJ1782" s="366">
        <v>2022.3328039215687</v>
      </c>
      <c r="CK1782" s="366">
        <v>2567.2724164222873</v>
      </c>
      <c r="CL1782" s="366">
        <v>2416</v>
      </c>
      <c r="CM1782" s="366">
        <v>3832</v>
      </c>
      <c r="CN1782" s="366">
        <v>2317.4971558589305</v>
      </c>
      <c r="CO1782" s="366">
        <v>2963.1653363740024</v>
      </c>
      <c r="CP1782" s="366">
        <v>3920</v>
      </c>
      <c r="CQ1782" s="366">
        <v>3916</v>
      </c>
      <c r="CR1782" s="366">
        <v>0</v>
      </c>
      <c r="CS1782" s="366">
        <v>0</v>
      </c>
      <c r="CT1782" s="366">
        <v>3472</v>
      </c>
      <c r="CU1782" s="366">
        <v>1208</v>
      </c>
      <c r="CV1782" s="411">
        <f t="shared" si="535"/>
        <v>28634.267712576788</v>
      </c>
      <c r="CW1782" s="366">
        <v>0</v>
      </c>
      <c r="CX1782" s="366">
        <v>0</v>
      </c>
      <c r="CY1782" s="366">
        <v>0</v>
      </c>
      <c r="CZ1782" s="366">
        <v>0</v>
      </c>
      <c r="DA1782" s="366">
        <v>0</v>
      </c>
      <c r="DB1782" s="366">
        <v>0</v>
      </c>
      <c r="DC1782" s="366">
        <v>0</v>
      </c>
      <c r="DD1782" s="366">
        <v>0</v>
      </c>
      <c r="DE1782" s="366">
        <v>0</v>
      </c>
      <c r="DF1782" s="366">
        <v>0</v>
      </c>
      <c r="DG1782" s="366">
        <v>0</v>
      </c>
      <c r="DH1782" s="366">
        <v>0</v>
      </c>
      <c r="DI1782" s="411">
        <f t="shared" si="536"/>
        <v>0</v>
      </c>
      <c r="DJ1782" s="366">
        <v>2022.3328039215687</v>
      </c>
      <c r="DK1782" s="366">
        <v>2567.2724164222873</v>
      </c>
      <c r="DL1782" s="366">
        <v>2416</v>
      </c>
      <c r="DM1782" s="366">
        <v>3832</v>
      </c>
      <c r="DN1782" s="366">
        <v>2317.4971558589305</v>
      </c>
      <c r="DO1782" s="366">
        <v>2963.1653363740024</v>
      </c>
      <c r="DP1782" s="366">
        <v>3920</v>
      </c>
      <c r="DQ1782" s="366">
        <v>3916</v>
      </c>
      <c r="DR1782" s="366">
        <v>0</v>
      </c>
      <c r="DS1782" s="366">
        <v>0</v>
      </c>
      <c r="DT1782" s="366">
        <v>3472</v>
      </c>
      <c r="DU1782" s="366">
        <v>1208</v>
      </c>
      <c r="DV1782" s="411">
        <f t="shared" si="537"/>
        <v>28634.267712576788</v>
      </c>
      <c r="DW1782" s="366">
        <v>2022.3328039215687</v>
      </c>
      <c r="DX1782" s="366">
        <v>2567.2724164222873</v>
      </c>
      <c r="DY1782" s="366">
        <v>2416</v>
      </c>
      <c r="DZ1782" s="366">
        <v>3832</v>
      </c>
      <c r="EA1782" s="366">
        <v>2317.4971558589305</v>
      </c>
      <c r="EB1782" s="366">
        <v>2963.1653363740024</v>
      </c>
      <c r="EC1782" s="366">
        <v>3920</v>
      </c>
      <c r="ED1782" s="366">
        <v>3916</v>
      </c>
      <c r="EE1782" s="366">
        <v>0</v>
      </c>
      <c r="EF1782" s="366">
        <v>0</v>
      </c>
      <c r="EG1782" s="366">
        <v>3472</v>
      </c>
      <c r="EH1782" s="366">
        <v>1208</v>
      </c>
      <c r="EI1782" s="411">
        <f t="shared" si="538"/>
        <v>28634.267712576788</v>
      </c>
      <c r="EK1782" s="411">
        <f t="shared" si="539"/>
        <v>28634.267712576788</v>
      </c>
      <c r="EL1782" s="7">
        <f t="shared" si="540"/>
        <v>0</v>
      </c>
    </row>
    <row r="1783" spans="1:142">
      <c r="A1783" s="365" t="str">
        <f t="shared" si="525"/>
        <v xml:space="preserve"> 360</v>
      </c>
      <c r="B1783" s="366" t="s">
        <v>1013</v>
      </c>
      <c r="C1783" s="366" t="s">
        <v>1008</v>
      </c>
      <c r="D1783" s="366">
        <v>3760</v>
      </c>
      <c r="E1783" s="366">
        <v>3088</v>
      </c>
      <c r="F1783" s="366">
        <v>2620</v>
      </c>
      <c r="G1783" s="366">
        <v>2504</v>
      </c>
      <c r="H1783" s="366">
        <v>2748</v>
      </c>
      <c r="I1783" s="366">
        <v>2696</v>
      </c>
      <c r="J1783" s="366">
        <v>2428</v>
      </c>
      <c r="K1783" s="366">
        <v>3100</v>
      </c>
      <c r="L1783" s="366">
        <v>0</v>
      </c>
      <c r="M1783" s="366">
        <v>0</v>
      </c>
      <c r="N1783" s="366">
        <v>3920</v>
      </c>
      <c r="O1783" s="366">
        <v>2336</v>
      </c>
      <c r="P1783" s="411">
        <f t="shared" si="526"/>
        <v>29200</v>
      </c>
      <c r="Q1783" s="411">
        <f t="shared" si="541"/>
        <v>19765.677419354841</v>
      </c>
      <c r="R1783" s="411">
        <f t="shared" si="542"/>
        <v>3178.3225806451615</v>
      </c>
      <c r="S1783" s="411">
        <f t="shared" si="543"/>
        <v>6256</v>
      </c>
      <c r="T1783" s="366">
        <v>-340.94813725490167</v>
      </c>
      <c r="U1783" s="366">
        <v>335.02988856305001</v>
      </c>
      <c r="V1783" s="366">
        <v>0</v>
      </c>
      <c r="W1783" s="366">
        <v>0</v>
      </c>
      <c r="X1783" s="366">
        <v>-240.72354948805469</v>
      </c>
      <c r="Y1783" s="366">
        <v>236.70695553021687</v>
      </c>
      <c r="Z1783" s="366">
        <v>0</v>
      </c>
      <c r="AA1783" s="366">
        <v>0</v>
      </c>
      <c r="AB1783" s="366">
        <v>0</v>
      </c>
      <c r="AC1783" s="366">
        <v>0</v>
      </c>
      <c r="AD1783" s="366">
        <v>0</v>
      </c>
      <c r="AE1783" s="366">
        <v>0</v>
      </c>
      <c r="AF1783" s="411">
        <f t="shared" si="527"/>
        <v>-9.9348426496894717</v>
      </c>
      <c r="AG1783" s="366">
        <v>3419.0518627450983</v>
      </c>
      <c r="AH1783" s="366">
        <v>3423.02988856305</v>
      </c>
      <c r="AI1783" s="366">
        <v>2620</v>
      </c>
      <c r="AJ1783" s="366">
        <v>2504</v>
      </c>
      <c r="AK1783" s="366">
        <v>2507.2764505119453</v>
      </c>
      <c r="AL1783" s="366">
        <v>2932.7069555302169</v>
      </c>
      <c r="AM1783" s="366">
        <v>2428</v>
      </c>
      <c r="AN1783" s="366">
        <v>3100</v>
      </c>
      <c r="AO1783" s="366">
        <v>0</v>
      </c>
      <c r="AP1783" s="366">
        <v>0</v>
      </c>
      <c r="AQ1783" s="366">
        <v>3920</v>
      </c>
      <c r="AR1783" s="366">
        <v>2336</v>
      </c>
      <c r="AS1783" s="411">
        <f t="shared" si="528"/>
        <v>29190.065157350313</v>
      </c>
      <c r="AT1783" s="411">
        <f t="shared" si="529"/>
        <v>19755.742576705154</v>
      </c>
      <c r="AU1783" s="411">
        <f t="shared" si="530"/>
        <v>3178.3225806451615</v>
      </c>
      <c r="AV1783" s="411">
        <f t="shared" si="531"/>
        <v>6256</v>
      </c>
      <c r="AW1783" s="366">
        <v>0</v>
      </c>
      <c r="AX1783" s="366">
        <v>0</v>
      </c>
      <c r="AY1783" s="366">
        <v>0</v>
      </c>
      <c r="AZ1783" s="366">
        <v>0</v>
      </c>
      <c r="BA1783" s="366">
        <v>0</v>
      </c>
      <c r="BB1783" s="366">
        <v>0</v>
      </c>
      <c r="BC1783" s="366">
        <v>0</v>
      </c>
      <c r="BD1783" s="366">
        <v>0</v>
      </c>
      <c r="BE1783" s="366">
        <v>0</v>
      </c>
      <c r="BF1783" s="366">
        <v>0</v>
      </c>
      <c r="BG1783" s="366">
        <v>0</v>
      </c>
      <c r="BH1783" s="366">
        <v>0</v>
      </c>
      <c r="BI1783" s="411">
        <f t="shared" si="532"/>
        <v>0</v>
      </c>
      <c r="BJ1783" s="366">
        <v>3419.0518627450983</v>
      </c>
      <c r="BK1783" s="366">
        <v>3423.02988856305</v>
      </c>
      <c r="BL1783" s="366">
        <v>2620</v>
      </c>
      <c r="BM1783" s="366">
        <v>2504</v>
      </c>
      <c r="BN1783" s="366">
        <v>2507.2764505119453</v>
      </c>
      <c r="BO1783" s="366">
        <v>2932.7069555302169</v>
      </c>
      <c r="BP1783" s="366">
        <v>2428</v>
      </c>
      <c r="BQ1783" s="366">
        <v>3100</v>
      </c>
      <c r="BR1783" s="366">
        <v>0</v>
      </c>
      <c r="BS1783" s="366">
        <v>0</v>
      </c>
      <c r="BT1783" s="366">
        <v>3920</v>
      </c>
      <c r="BU1783" s="366">
        <v>2336</v>
      </c>
      <c r="BV1783" s="411">
        <f t="shared" si="533"/>
        <v>29190.065157350313</v>
      </c>
      <c r="BW1783" s="366">
        <v>0</v>
      </c>
      <c r="BX1783" s="366">
        <v>0</v>
      </c>
      <c r="BY1783" s="366">
        <v>0</v>
      </c>
      <c r="BZ1783" s="366">
        <v>0</v>
      </c>
      <c r="CA1783" s="366">
        <v>0</v>
      </c>
      <c r="CB1783" s="366">
        <v>0</v>
      </c>
      <c r="CC1783" s="366">
        <v>0</v>
      </c>
      <c r="CD1783" s="366">
        <v>0</v>
      </c>
      <c r="CE1783" s="366">
        <v>0</v>
      </c>
      <c r="CF1783" s="366">
        <v>0</v>
      </c>
      <c r="CG1783" s="366">
        <v>0</v>
      </c>
      <c r="CH1783" s="366">
        <v>0</v>
      </c>
      <c r="CI1783" s="411">
        <f t="shared" si="534"/>
        <v>0</v>
      </c>
      <c r="CJ1783" s="366">
        <v>3419.0518627450983</v>
      </c>
      <c r="CK1783" s="366">
        <v>3423.02988856305</v>
      </c>
      <c r="CL1783" s="366">
        <v>2620</v>
      </c>
      <c r="CM1783" s="366">
        <v>2504</v>
      </c>
      <c r="CN1783" s="366">
        <v>2507.2764505119453</v>
      </c>
      <c r="CO1783" s="366">
        <v>2932.7069555302169</v>
      </c>
      <c r="CP1783" s="366">
        <v>2428</v>
      </c>
      <c r="CQ1783" s="366">
        <v>3100</v>
      </c>
      <c r="CR1783" s="366">
        <v>0</v>
      </c>
      <c r="CS1783" s="366">
        <v>0</v>
      </c>
      <c r="CT1783" s="366">
        <v>3920</v>
      </c>
      <c r="CU1783" s="366">
        <v>2336</v>
      </c>
      <c r="CV1783" s="411">
        <f t="shared" si="535"/>
        <v>29190.065157350313</v>
      </c>
      <c r="CW1783" s="366">
        <v>0</v>
      </c>
      <c r="CX1783" s="366">
        <v>0</v>
      </c>
      <c r="CY1783" s="366">
        <v>0</v>
      </c>
      <c r="CZ1783" s="366">
        <v>0</v>
      </c>
      <c r="DA1783" s="366">
        <v>0</v>
      </c>
      <c r="DB1783" s="366">
        <v>0</v>
      </c>
      <c r="DC1783" s="366">
        <v>0</v>
      </c>
      <c r="DD1783" s="366">
        <v>0</v>
      </c>
      <c r="DE1783" s="366">
        <v>0</v>
      </c>
      <c r="DF1783" s="366">
        <v>0</v>
      </c>
      <c r="DG1783" s="366">
        <v>0</v>
      </c>
      <c r="DH1783" s="366">
        <v>0</v>
      </c>
      <c r="DI1783" s="411">
        <f t="shared" si="536"/>
        <v>0</v>
      </c>
      <c r="DJ1783" s="366">
        <v>3419.0518627450983</v>
      </c>
      <c r="DK1783" s="366">
        <v>3423.02988856305</v>
      </c>
      <c r="DL1783" s="366">
        <v>2620</v>
      </c>
      <c r="DM1783" s="366">
        <v>2504</v>
      </c>
      <c r="DN1783" s="366">
        <v>2507.2764505119453</v>
      </c>
      <c r="DO1783" s="366">
        <v>2932.7069555302169</v>
      </c>
      <c r="DP1783" s="366">
        <v>2428</v>
      </c>
      <c r="DQ1783" s="366">
        <v>3100</v>
      </c>
      <c r="DR1783" s="366">
        <v>0</v>
      </c>
      <c r="DS1783" s="366">
        <v>0</v>
      </c>
      <c r="DT1783" s="366">
        <v>3920</v>
      </c>
      <c r="DU1783" s="366">
        <v>2336</v>
      </c>
      <c r="DV1783" s="411">
        <f t="shared" si="537"/>
        <v>29190.065157350313</v>
      </c>
      <c r="DW1783" s="366">
        <v>3419.0518627450983</v>
      </c>
      <c r="DX1783" s="366">
        <v>3423.02988856305</v>
      </c>
      <c r="DY1783" s="366">
        <v>2620</v>
      </c>
      <c r="DZ1783" s="366">
        <v>2504</v>
      </c>
      <c r="EA1783" s="366">
        <v>2507.2764505119453</v>
      </c>
      <c r="EB1783" s="366">
        <v>2932.7069555302169</v>
      </c>
      <c r="EC1783" s="366">
        <v>2428</v>
      </c>
      <c r="ED1783" s="366">
        <v>3100</v>
      </c>
      <c r="EE1783" s="366">
        <v>0</v>
      </c>
      <c r="EF1783" s="366">
        <v>0</v>
      </c>
      <c r="EG1783" s="366">
        <v>3920</v>
      </c>
      <c r="EH1783" s="366">
        <v>2336</v>
      </c>
      <c r="EI1783" s="411">
        <f t="shared" si="538"/>
        <v>29190.065157350313</v>
      </c>
      <c r="EK1783" s="411">
        <f t="shared" si="539"/>
        <v>29190.065157350309</v>
      </c>
      <c r="EL1783" s="7">
        <f t="shared" si="540"/>
        <v>0</v>
      </c>
    </row>
    <row r="1784" spans="1:142">
      <c r="A1784" s="365" t="str">
        <f t="shared" si="525"/>
        <v xml:space="preserve"> 360</v>
      </c>
      <c r="B1784" s="366" t="s">
        <v>1013</v>
      </c>
      <c r="C1784" s="366" t="s">
        <v>920</v>
      </c>
      <c r="D1784" s="366">
        <v>816000</v>
      </c>
      <c r="E1784" s="366">
        <v>682000</v>
      </c>
      <c r="F1784" s="366">
        <v>751000</v>
      </c>
      <c r="G1784" s="366">
        <v>755000</v>
      </c>
      <c r="H1784" s="366">
        <v>879000</v>
      </c>
      <c r="I1784" s="366">
        <v>877000</v>
      </c>
      <c r="J1784" s="366">
        <v>823000</v>
      </c>
      <c r="K1784" s="366">
        <v>818000</v>
      </c>
      <c r="L1784" s="366">
        <v>772000</v>
      </c>
      <c r="M1784" s="366">
        <v>787000</v>
      </c>
      <c r="N1784" s="366">
        <v>642000</v>
      </c>
      <c r="O1784" s="366">
        <v>782000</v>
      </c>
      <c r="P1784" s="411">
        <f t="shared" si="526"/>
        <v>9384000</v>
      </c>
      <c r="Q1784" s="411">
        <f t="shared" si="541"/>
        <v>5556451.6129032262</v>
      </c>
      <c r="R1784" s="411">
        <f t="shared" si="542"/>
        <v>1403582.8698553948</v>
      </c>
      <c r="S1784" s="411">
        <f t="shared" si="543"/>
        <v>2423965.5172413792</v>
      </c>
      <c r="T1784" s="366">
        <v>-73993</v>
      </c>
      <c r="U1784" s="366">
        <v>73993</v>
      </c>
      <c r="V1784" s="366">
        <v>0</v>
      </c>
      <c r="W1784" s="366">
        <v>0</v>
      </c>
      <c r="X1784" s="366">
        <v>-77000</v>
      </c>
      <c r="Y1784" s="366">
        <v>77000.000000000116</v>
      </c>
      <c r="Z1784" s="366">
        <v>0</v>
      </c>
      <c r="AA1784" s="366">
        <v>0</v>
      </c>
      <c r="AB1784" s="366">
        <v>-15356</v>
      </c>
      <c r="AC1784" s="366">
        <v>15356</v>
      </c>
      <c r="AD1784" s="366">
        <v>0</v>
      </c>
      <c r="AE1784" s="366">
        <v>0</v>
      </c>
      <c r="AF1784" s="411">
        <f t="shared" si="527"/>
        <v>1.1641532182693481E-10</v>
      </c>
      <c r="AG1784" s="366">
        <v>742007</v>
      </c>
      <c r="AH1784" s="366">
        <v>755993</v>
      </c>
      <c r="AI1784" s="366">
        <v>751000</v>
      </c>
      <c r="AJ1784" s="366">
        <v>755000</v>
      </c>
      <c r="AK1784" s="366">
        <v>802000</v>
      </c>
      <c r="AL1784" s="366">
        <v>954000.00000000012</v>
      </c>
      <c r="AM1784" s="366">
        <v>823000</v>
      </c>
      <c r="AN1784" s="366">
        <v>818000</v>
      </c>
      <c r="AO1784" s="366">
        <v>756644</v>
      </c>
      <c r="AP1784" s="366">
        <v>802356</v>
      </c>
      <c r="AQ1784" s="366">
        <v>642000</v>
      </c>
      <c r="AR1784" s="366">
        <v>782000</v>
      </c>
      <c r="AS1784" s="411">
        <f t="shared" si="528"/>
        <v>9384000</v>
      </c>
      <c r="AT1784" s="411">
        <f t="shared" si="529"/>
        <v>5556451.6129032262</v>
      </c>
      <c r="AU1784" s="411">
        <f t="shared" si="530"/>
        <v>1392463.0077864295</v>
      </c>
      <c r="AV1784" s="411">
        <f t="shared" si="531"/>
        <v>2435085.3793103448</v>
      </c>
      <c r="AW1784" s="366">
        <v>0</v>
      </c>
      <c r="AX1784" s="366">
        <v>0</v>
      </c>
      <c r="AY1784" s="366">
        <v>0</v>
      </c>
      <c r="AZ1784" s="366">
        <v>0</v>
      </c>
      <c r="BA1784" s="366">
        <v>0</v>
      </c>
      <c r="BB1784" s="366">
        <v>0</v>
      </c>
      <c r="BC1784" s="366">
        <v>0</v>
      </c>
      <c r="BD1784" s="366">
        <v>0</v>
      </c>
      <c r="BE1784" s="366">
        <v>0</v>
      </c>
      <c r="BF1784" s="366">
        <v>0</v>
      </c>
      <c r="BG1784" s="366">
        <v>0</v>
      </c>
      <c r="BH1784" s="366">
        <v>0</v>
      </c>
      <c r="BI1784" s="411">
        <f t="shared" si="532"/>
        <v>0</v>
      </c>
      <c r="BJ1784" s="366">
        <v>742007</v>
      </c>
      <c r="BK1784" s="366">
        <v>755993</v>
      </c>
      <c r="BL1784" s="366">
        <v>751000</v>
      </c>
      <c r="BM1784" s="366">
        <v>755000</v>
      </c>
      <c r="BN1784" s="366">
        <v>802000</v>
      </c>
      <c r="BO1784" s="366">
        <v>954000.00000000012</v>
      </c>
      <c r="BP1784" s="366">
        <v>823000</v>
      </c>
      <c r="BQ1784" s="366">
        <v>818000</v>
      </c>
      <c r="BR1784" s="366">
        <v>756644</v>
      </c>
      <c r="BS1784" s="366">
        <v>802356</v>
      </c>
      <c r="BT1784" s="366">
        <v>642000</v>
      </c>
      <c r="BU1784" s="366">
        <v>782000</v>
      </c>
      <c r="BV1784" s="411">
        <f t="shared" si="533"/>
        <v>9384000</v>
      </c>
      <c r="BW1784" s="366">
        <v>0</v>
      </c>
      <c r="BX1784" s="366">
        <v>0</v>
      </c>
      <c r="BY1784" s="366">
        <v>0</v>
      </c>
      <c r="BZ1784" s="366">
        <v>0</v>
      </c>
      <c r="CA1784" s="366">
        <v>0</v>
      </c>
      <c r="CB1784" s="366">
        <v>0</v>
      </c>
      <c r="CC1784" s="366">
        <v>0</v>
      </c>
      <c r="CD1784" s="366">
        <v>0</v>
      </c>
      <c r="CE1784" s="366">
        <v>0</v>
      </c>
      <c r="CF1784" s="366">
        <v>0</v>
      </c>
      <c r="CG1784" s="366">
        <v>0</v>
      </c>
      <c r="CH1784" s="366">
        <v>0</v>
      </c>
      <c r="CI1784" s="411">
        <f t="shared" si="534"/>
        <v>0</v>
      </c>
      <c r="CJ1784" s="366">
        <v>742007</v>
      </c>
      <c r="CK1784" s="366">
        <v>755993</v>
      </c>
      <c r="CL1784" s="366">
        <v>751000</v>
      </c>
      <c r="CM1784" s="366">
        <v>755000</v>
      </c>
      <c r="CN1784" s="366">
        <v>802000</v>
      </c>
      <c r="CO1784" s="366">
        <v>954000.00000000012</v>
      </c>
      <c r="CP1784" s="366">
        <v>823000</v>
      </c>
      <c r="CQ1784" s="366">
        <v>818000</v>
      </c>
      <c r="CR1784" s="366">
        <v>756644</v>
      </c>
      <c r="CS1784" s="366">
        <v>802356</v>
      </c>
      <c r="CT1784" s="366">
        <v>642000</v>
      </c>
      <c r="CU1784" s="366">
        <v>782000</v>
      </c>
      <c r="CV1784" s="411">
        <f t="shared" si="535"/>
        <v>9384000</v>
      </c>
      <c r="CW1784" s="366">
        <v>0</v>
      </c>
      <c r="CX1784" s="366">
        <v>0</v>
      </c>
      <c r="CY1784" s="366">
        <v>0</v>
      </c>
      <c r="CZ1784" s="366">
        <v>0</v>
      </c>
      <c r="DA1784" s="366">
        <v>0</v>
      </c>
      <c r="DB1784" s="366">
        <v>0</v>
      </c>
      <c r="DC1784" s="366">
        <v>0</v>
      </c>
      <c r="DD1784" s="366">
        <v>0</v>
      </c>
      <c r="DE1784" s="366">
        <v>0</v>
      </c>
      <c r="DF1784" s="366">
        <v>0</v>
      </c>
      <c r="DG1784" s="366">
        <v>0</v>
      </c>
      <c r="DH1784" s="366">
        <v>0</v>
      </c>
      <c r="DI1784" s="411">
        <f t="shared" si="536"/>
        <v>0</v>
      </c>
      <c r="DJ1784" s="366">
        <v>742007</v>
      </c>
      <c r="DK1784" s="366">
        <v>755993</v>
      </c>
      <c r="DL1784" s="366">
        <v>751000</v>
      </c>
      <c r="DM1784" s="366">
        <v>755000</v>
      </c>
      <c r="DN1784" s="366">
        <v>802000</v>
      </c>
      <c r="DO1784" s="366">
        <v>954000.00000000012</v>
      </c>
      <c r="DP1784" s="366">
        <v>823000</v>
      </c>
      <c r="DQ1784" s="366">
        <v>818000</v>
      </c>
      <c r="DR1784" s="366">
        <v>756644</v>
      </c>
      <c r="DS1784" s="366">
        <v>802356</v>
      </c>
      <c r="DT1784" s="366">
        <v>642000</v>
      </c>
      <c r="DU1784" s="366">
        <v>782000</v>
      </c>
      <c r="DV1784" s="411">
        <f t="shared" si="537"/>
        <v>9384000</v>
      </c>
      <c r="DW1784" s="366">
        <v>742007</v>
      </c>
      <c r="DX1784" s="366">
        <v>755993</v>
      </c>
      <c r="DY1784" s="366">
        <v>751000</v>
      </c>
      <c r="DZ1784" s="366">
        <v>755000</v>
      </c>
      <c r="EA1784" s="366">
        <v>802000</v>
      </c>
      <c r="EB1784" s="366">
        <v>954000.00000000012</v>
      </c>
      <c r="EC1784" s="366">
        <v>823000</v>
      </c>
      <c r="ED1784" s="366">
        <v>818000</v>
      </c>
      <c r="EE1784" s="366">
        <v>756644</v>
      </c>
      <c r="EF1784" s="366">
        <v>802356</v>
      </c>
      <c r="EG1784" s="366">
        <v>642000</v>
      </c>
      <c r="EH1784" s="366">
        <v>782000</v>
      </c>
      <c r="EI1784" s="411">
        <f t="shared" si="538"/>
        <v>9384000</v>
      </c>
      <c r="EK1784" s="411">
        <f t="shared" si="539"/>
        <v>9384000</v>
      </c>
      <c r="EL1784" s="7">
        <f t="shared" si="540"/>
        <v>0</v>
      </c>
    </row>
    <row r="1785" spans="1:142">
      <c r="A1785" s="365" t="str">
        <f t="shared" si="525"/>
        <v xml:space="preserve"> 360</v>
      </c>
      <c r="B1785" s="366" t="s">
        <v>1013</v>
      </c>
      <c r="C1785" s="366" t="s">
        <v>927</v>
      </c>
      <c r="D1785" s="366">
        <v>816000</v>
      </c>
      <c r="E1785" s="366">
        <v>682000</v>
      </c>
      <c r="F1785" s="366">
        <v>751000</v>
      </c>
      <c r="G1785" s="366">
        <v>755000</v>
      </c>
      <c r="H1785" s="366">
        <v>879000</v>
      </c>
      <c r="I1785" s="366">
        <v>877000</v>
      </c>
      <c r="J1785" s="366">
        <v>823000</v>
      </c>
      <c r="K1785" s="366">
        <v>818000</v>
      </c>
      <c r="L1785" s="366">
        <v>0</v>
      </c>
      <c r="M1785" s="366">
        <v>0</v>
      </c>
      <c r="N1785" s="366">
        <v>642000</v>
      </c>
      <c r="O1785" s="366">
        <v>782000</v>
      </c>
      <c r="P1785" s="411">
        <f t="shared" si="526"/>
        <v>7825000</v>
      </c>
      <c r="Q1785" s="411">
        <f t="shared" si="541"/>
        <v>5556451.6129032262</v>
      </c>
      <c r="R1785" s="411">
        <f t="shared" si="542"/>
        <v>844548.38709677418</v>
      </c>
      <c r="S1785" s="411">
        <f t="shared" si="543"/>
        <v>1424000</v>
      </c>
      <c r="T1785" s="366">
        <v>-73993</v>
      </c>
      <c r="U1785" s="366">
        <v>73993</v>
      </c>
      <c r="V1785" s="366">
        <v>0</v>
      </c>
      <c r="W1785" s="366">
        <v>0</v>
      </c>
      <c r="X1785" s="366">
        <v>-77000</v>
      </c>
      <c r="Y1785" s="366">
        <v>77000.000000000116</v>
      </c>
      <c r="Z1785" s="366">
        <v>0</v>
      </c>
      <c r="AA1785" s="366">
        <v>0</v>
      </c>
      <c r="AB1785" s="366">
        <v>0</v>
      </c>
      <c r="AC1785" s="366">
        <v>0</v>
      </c>
      <c r="AD1785" s="366">
        <v>0</v>
      </c>
      <c r="AE1785" s="366">
        <v>0</v>
      </c>
      <c r="AF1785" s="411">
        <f t="shared" si="527"/>
        <v>1.1641532182693481E-10</v>
      </c>
      <c r="AG1785" s="366">
        <v>742007</v>
      </c>
      <c r="AH1785" s="366">
        <v>755993</v>
      </c>
      <c r="AI1785" s="366">
        <v>751000</v>
      </c>
      <c r="AJ1785" s="366">
        <v>755000</v>
      </c>
      <c r="AK1785" s="366">
        <v>802000</v>
      </c>
      <c r="AL1785" s="366">
        <v>954000.00000000012</v>
      </c>
      <c r="AM1785" s="366">
        <v>823000</v>
      </c>
      <c r="AN1785" s="366">
        <v>818000</v>
      </c>
      <c r="AO1785" s="366">
        <v>0</v>
      </c>
      <c r="AP1785" s="366">
        <v>0</v>
      </c>
      <c r="AQ1785" s="366">
        <v>642000</v>
      </c>
      <c r="AR1785" s="366">
        <v>782000</v>
      </c>
      <c r="AS1785" s="411">
        <f t="shared" si="528"/>
        <v>7825000</v>
      </c>
      <c r="AT1785" s="411">
        <f t="shared" si="529"/>
        <v>5556451.6129032262</v>
      </c>
      <c r="AU1785" s="411">
        <f t="shared" si="530"/>
        <v>844548.38709677418</v>
      </c>
      <c r="AV1785" s="411">
        <f t="shared" si="531"/>
        <v>1424000</v>
      </c>
      <c r="AW1785" s="366">
        <v>0</v>
      </c>
      <c r="AX1785" s="366">
        <v>0</v>
      </c>
      <c r="AY1785" s="366">
        <v>0</v>
      </c>
      <c r="AZ1785" s="366">
        <v>0</v>
      </c>
      <c r="BA1785" s="366">
        <v>0</v>
      </c>
      <c r="BB1785" s="366">
        <v>0</v>
      </c>
      <c r="BC1785" s="366">
        <v>0</v>
      </c>
      <c r="BD1785" s="366">
        <v>0</v>
      </c>
      <c r="BE1785" s="366">
        <v>0</v>
      </c>
      <c r="BF1785" s="366">
        <v>0</v>
      </c>
      <c r="BG1785" s="366">
        <v>0</v>
      </c>
      <c r="BH1785" s="366">
        <v>0</v>
      </c>
      <c r="BI1785" s="411">
        <f t="shared" si="532"/>
        <v>0</v>
      </c>
      <c r="BJ1785" s="366">
        <v>742007</v>
      </c>
      <c r="BK1785" s="366">
        <v>755993</v>
      </c>
      <c r="BL1785" s="366">
        <v>751000</v>
      </c>
      <c r="BM1785" s="366">
        <v>755000</v>
      </c>
      <c r="BN1785" s="366">
        <v>802000</v>
      </c>
      <c r="BO1785" s="366">
        <v>954000.00000000012</v>
      </c>
      <c r="BP1785" s="366">
        <v>823000</v>
      </c>
      <c r="BQ1785" s="366">
        <v>818000</v>
      </c>
      <c r="BR1785" s="366">
        <v>0</v>
      </c>
      <c r="BS1785" s="366">
        <v>0</v>
      </c>
      <c r="BT1785" s="366">
        <v>642000</v>
      </c>
      <c r="BU1785" s="366">
        <v>782000</v>
      </c>
      <c r="BV1785" s="411">
        <f t="shared" si="533"/>
        <v>7825000</v>
      </c>
      <c r="BW1785" s="366">
        <v>0</v>
      </c>
      <c r="BX1785" s="366">
        <v>0</v>
      </c>
      <c r="BY1785" s="366">
        <v>0</v>
      </c>
      <c r="BZ1785" s="366">
        <v>0</v>
      </c>
      <c r="CA1785" s="366">
        <v>0</v>
      </c>
      <c r="CB1785" s="366">
        <v>0</v>
      </c>
      <c r="CC1785" s="366">
        <v>0</v>
      </c>
      <c r="CD1785" s="366">
        <v>0</v>
      </c>
      <c r="CE1785" s="366">
        <v>0</v>
      </c>
      <c r="CF1785" s="366">
        <v>0</v>
      </c>
      <c r="CG1785" s="366">
        <v>0</v>
      </c>
      <c r="CH1785" s="366">
        <v>0</v>
      </c>
      <c r="CI1785" s="411">
        <f t="shared" si="534"/>
        <v>0</v>
      </c>
      <c r="CJ1785" s="366">
        <v>742007</v>
      </c>
      <c r="CK1785" s="366">
        <v>755993</v>
      </c>
      <c r="CL1785" s="366">
        <v>751000</v>
      </c>
      <c r="CM1785" s="366">
        <v>755000</v>
      </c>
      <c r="CN1785" s="366">
        <v>802000</v>
      </c>
      <c r="CO1785" s="366">
        <v>954000.00000000012</v>
      </c>
      <c r="CP1785" s="366">
        <v>823000</v>
      </c>
      <c r="CQ1785" s="366">
        <v>818000</v>
      </c>
      <c r="CR1785" s="366">
        <v>0</v>
      </c>
      <c r="CS1785" s="366">
        <v>0</v>
      </c>
      <c r="CT1785" s="366">
        <v>642000</v>
      </c>
      <c r="CU1785" s="366">
        <v>782000</v>
      </c>
      <c r="CV1785" s="411">
        <f t="shared" si="535"/>
        <v>7825000</v>
      </c>
      <c r="CW1785" s="366">
        <v>0</v>
      </c>
      <c r="CX1785" s="366">
        <v>0</v>
      </c>
      <c r="CY1785" s="366">
        <v>0</v>
      </c>
      <c r="CZ1785" s="366">
        <v>0</v>
      </c>
      <c r="DA1785" s="366">
        <v>0</v>
      </c>
      <c r="DB1785" s="366">
        <v>0</v>
      </c>
      <c r="DC1785" s="366">
        <v>0</v>
      </c>
      <c r="DD1785" s="366">
        <v>0</v>
      </c>
      <c r="DE1785" s="366">
        <v>0</v>
      </c>
      <c r="DF1785" s="366">
        <v>0</v>
      </c>
      <c r="DG1785" s="366">
        <v>0</v>
      </c>
      <c r="DH1785" s="366">
        <v>0</v>
      </c>
      <c r="DI1785" s="411">
        <f t="shared" si="536"/>
        <v>0</v>
      </c>
      <c r="DJ1785" s="366">
        <v>742007</v>
      </c>
      <c r="DK1785" s="366">
        <v>755993</v>
      </c>
      <c r="DL1785" s="366">
        <v>751000</v>
      </c>
      <c r="DM1785" s="366">
        <v>755000</v>
      </c>
      <c r="DN1785" s="366">
        <v>802000</v>
      </c>
      <c r="DO1785" s="366">
        <v>954000.00000000012</v>
      </c>
      <c r="DP1785" s="366">
        <v>823000</v>
      </c>
      <c r="DQ1785" s="366">
        <v>818000</v>
      </c>
      <c r="DR1785" s="366">
        <v>0</v>
      </c>
      <c r="DS1785" s="366">
        <v>0</v>
      </c>
      <c r="DT1785" s="366">
        <v>642000</v>
      </c>
      <c r="DU1785" s="366">
        <v>782000</v>
      </c>
      <c r="DV1785" s="411">
        <f t="shared" si="537"/>
        <v>7825000</v>
      </c>
      <c r="DW1785" s="366">
        <v>742007</v>
      </c>
      <c r="DX1785" s="366">
        <v>755993</v>
      </c>
      <c r="DY1785" s="366">
        <v>751000</v>
      </c>
      <c r="DZ1785" s="366">
        <v>755000</v>
      </c>
      <c r="EA1785" s="366">
        <v>802000</v>
      </c>
      <c r="EB1785" s="366">
        <v>954000.00000000012</v>
      </c>
      <c r="EC1785" s="366">
        <v>823000</v>
      </c>
      <c r="ED1785" s="366">
        <v>818000</v>
      </c>
      <c r="EE1785" s="366">
        <v>0</v>
      </c>
      <c r="EF1785" s="366">
        <v>0</v>
      </c>
      <c r="EG1785" s="366">
        <v>642000</v>
      </c>
      <c r="EH1785" s="366">
        <v>782000</v>
      </c>
      <c r="EI1785" s="411">
        <f t="shared" si="538"/>
        <v>7825000</v>
      </c>
      <c r="EK1785" s="411">
        <f t="shared" si="539"/>
        <v>7825000</v>
      </c>
      <c r="EL1785" s="7">
        <f t="shared" si="540"/>
        <v>0</v>
      </c>
    </row>
    <row r="1786" spans="1:142">
      <c r="A1786" s="365" t="str">
        <f t="shared" si="525"/>
        <v xml:space="preserve"> 360</v>
      </c>
      <c r="B1786" s="366" t="s">
        <v>1013</v>
      </c>
      <c r="C1786" s="366" t="s">
        <v>1009</v>
      </c>
      <c r="D1786" s="366">
        <v>0</v>
      </c>
      <c r="E1786" s="366">
        <v>0</v>
      </c>
      <c r="F1786" s="366">
        <v>0</v>
      </c>
      <c r="G1786" s="366">
        <v>0</v>
      </c>
      <c r="H1786" s="366">
        <v>0</v>
      </c>
      <c r="I1786" s="366">
        <v>0</v>
      </c>
      <c r="J1786" s="366">
        <v>0</v>
      </c>
      <c r="K1786" s="366">
        <v>0</v>
      </c>
      <c r="L1786" s="366">
        <v>1</v>
      </c>
      <c r="M1786" s="366">
        <v>1</v>
      </c>
      <c r="N1786" s="366">
        <v>0</v>
      </c>
      <c r="O1786" s="366">
        <v>0</v>
      </c>
      <c r="P1786" s="411">
        <f t="shared" si="526"/>
        <v>2</v>
      </c>
      <c r="Q1786" s="411">
        <f t="shared" si="541"/>
        <v>0</v>
      </c>
      <c r="R1786" s="411">
        <f t="shared" si="542"/>
        <v>0.72413793103448276</v>
      </c>
      <c r="S1786" s="411">
        <f t="shared" si="543"/>
        <v>1.2758620689655173</v>
      </c>
      <c r="T1786" s="366">
        <v>0</v>
      </c>
      <c r="U1786" s="366">
        <v>0</v>
      </c>
      <c r="V1786" s="366">
        <v>0</v>
      </c>
      <c r="W1786" s="366">
        <v>0</v>
      </c>
      <c r="X1786" s="366">
        <v>0</v>
      </c>
      <c r="Y1786" s="366">
        <v>0</v>
      </c>
      <c r="Z1786" s="366">
        <v>0</v>
      </c>
      <c r="AA1786" s="366">
        <v>0</v>
      </c>
      <c r="AB1786" s="366">
        <v>0</v>
      </c>
      <c r="AC1786" s="366">
        <v>0</v>
      </c>
      <c r="AD1786" s="366">
        <v>0</v>
      </c>
      <c r="AE1786" s="366">
        <v>0</v>
      </c>
      <c r="AF1786" s="411">
        <f t="shared" si="527"/>
        <v>0</v>
      </c>
      <c r="AG1786" s="366">
        <v>0</v>
      </c>
      <c r="AH1786" s="366">
        <v>0</v>
      </c>
      <c r="AI1786" s="366">
        <v>0</v>
      </c>
      <c r="AJ1786" s="366">
        <v>0</v>
      </c>
      <c r="AK1786" s="366">
        <v>0</v>
      </c>
      <c r="AL1786" s="366">
        <v>0</v>
      </c>
      <c r="AM1786" s="366">
        <v>0</v>
      </c>
      <c r="AN1786" s="366">
        <v>0</v>
      </c>
      <c r="AO1786" s="366">
        <v>0</v>
      </c>
      <c r="AP1786" s="366">
        <v>0</v>
      </c>
      <c r="AQ1786" s="366">
        <v>0</v>
      </c>
      <c r="AR1786" s="366">
        <v>0</v>
      </c>
      <c r="AS1786" s="411">
        <f t="shared" si="528"/>
        <v>0</v>
      </c>
      <c r="AT1786" s="411">
        <f t="shared" si="529"/>
        <v>0</v>
      </c>
      <c r="AU1786" s="411">
        <f t="shared" si="530"/>
        <v>0</v>
      </c>
      <c r="AV1786" s="411">
        <f t="shared" si="531"/>
        <v>0</v>
      </c>
      <c r="AW1786" s="366">
        <v>0</v>
      </c>
      <c r="AX1786" s="366">
        <v>0</v>
      </c>
      <c r="AY1786" s="366">
        <v>0</v>
      </c>
      <c r="AZ1786" s="366">
        <v>0</v>
      </c>
      <c r="BA1786" s="366">
        <v>0</v>
      </c>
      <c r="BB1786" s="366">
        <v>0</v>
      </c>
      <c r="BC1786" s="366">
        <v>0</v>
      </c>
      <c r="BD1786" s="366">
        <v>0</v>
      </c>
      <c r="BE1786" s="366">
        <v>0</v>
      </c>
      <c r="BF1786" s="366">
        <v>0</v>
      </c>
      <c r="BG1786" s="366">
        <v>0</v>
      </c>
      <c r="BH1786" s="366">
        <v>0</v>
      </c>
      <c r="BI1786" s="411">
        <f t="shared" si="532"/>
        <v>0</v>
      </c>
      <c r="BJ1786" s="366">
        <v>0</v>
      </c>
      <c r="BK1786" s="366">
        <v>0</v>
      </c>
      <c r="BL1786" s="366">
        <v>0</v>
      </c>
      <c r="BM1786" s="366">
        <v>0</v>
      </c>
      <c r="BN1786" s="366">
        <v>0</v>
      </c>
      <c r="BO1786" s="366">
        <v>0</v>
      </c>
      <c r="BP1786" s="366">
        <v>0</v>
      </c>
      <c r="BQ1786" s="366">
        <v>0</v>
      </c>
      <c r="BR1786" s="366">
        <v>0</v>
      </c>
      <c r="BS1786" s="366">
        <v>0</v>
      </c>
      <c r="BT1786" s="366">
        <v>0</v>
      </c>
      <c r="BU1786" s="366">
        <v>0</v>
      </c>
      <c r="BV1786" s="411">
        <f t="shared" si="533"/>
        <v>0</v>
      </c>
      <c r="BW1786" s="366">
        <v>0</v>
      </c>
      <c r="BX1786" s="366">
        <v>0</v>
      </c>
      <c r="BY1786" s="366">
        <v>0</v>
      </c>
      <c r="BZ1786" s="366">
        <v>0</v>
      </c>
      <c r="CA1786" s="366">
        <v>0</v>
      </c>
      <c r="CB1786" s="366">
        <v>0</v>
      </c>
      <c r="CC1786" s="366">
        <v>0</v>
      </c>
      <c r="CD1786" s="366">
        <v>0</v>
      </c>
      <c r="CE1786" s="366">
        <v>0</v>
      </c>
      <c r="CF1786" s="366">
        <v>0</v>
      </c>
      <c r="CG1786" s="366">
        <v>0</v>
      </c>
      <c r="CH1786" s="366">
        <v>0</v>
      </c>
      <c r="CI1786" s="411">
        <f t="shared" si="534"/>
        <v>0</v>
      </c>
      <c r="CJ1786" s="366">
        <v>0</v>
      </c>
      <c r="CK1786" s="366">
        <v>0</v>
      </c>
      <c r="CL1786" s="366">
        <v>0</v>
      </c>
      <c r="CM1786" s="366">
        <v>0</v>
      </c>
      <c r="CN1786" s="366">
        <v>0</v>
      </c>
      <c r="CO1786" s="366">
        <v>0</v>
      </c>
      <c r="CP1786" s="366">
        <v>0</v>
      </c>
      <c r="CQ1786" s="366">
        <v>0</v>
      </c>
      <c r="CR1786" s="366">
        <v>0</v>
      </c>
      <c r="CS1786" s="366">
        <v>0</v>
      </c>
      <c r="CT1786" s="366">
        <v>0</v>
      </c>
      <c r="CU1786" s="366">
        <v>0</v>
      </c>
      <c r="CV1786" s="411">
        <f t="shared" si="535"/>
        <v>0</v>
      </c>
      <c r="CW1786" s="366">
        <v>0</v>
      </c>
      <c r="CX1786" s="366">
        <v>0</v>
      </c>
      <c r="CY1786" s="366">
        <v>0</v>
      </c>
      <c r="CZ1786" s="366">
        <v>0</v>
      </c>
      <c r="DA1786" s="366">
        <v>0</v>
      </c>
      <c r="DB1786" s="366">
        <v>0</v>
      </c>
      <c r="DC1786" s="366">
        <v>0</v>
      </c>
      <c r="DD1786" s="366">
        <v>0</v>
      </c>
      <c r="DE1786" s="366">
        <v>0</v>
      </c>
      <c r="DF1786" s="366">
        <v>0</v>
      </c>
      <c r="DG1786" s="366">
        <v>0</v>
      </c>
      <c r="DH1786" s="366">
        <v>0</v>
      </c>
      <c r="DI1786" s="411">
        <f t="shared" si="536"/>
        <v>0</v>
      </c>
      <c r="DJ1786" s="366">
        <v>0</v>
      </c>
      <c r="DK1786" s="366">
        <v>0</v>
      </c>
      <c r="DL1786" s="366">
        <v>0</v>
      </c>
      <c r="DM1786" s="366">
        <v>0</v>
      </c>
      <c r="DN1786" s="366">
        <v>0</v>
      </c>
      <c r="DO1786" s="366">
        <v>0</v>
      </c>
      <c r="DP1786" s="366">
        <v>0</v>
      </c>
      <c r="DQ1786" s="366">
        <v>0</v>
      </c>
      <c r="DR1786" s="366">
        <v>0</v>
      </c>
      <c r="DS1786" s="366">
        <v>0</v>
      </c>
      <c r="DT1786" s="366">
        <v>0</v>
      </c>
      <c r="DU1786" s="366">
        <v>0</v>
      </c>
      <c r="DV1786" s="411">
        <f t="shared" si="537"/>
        <v>0</v>
      </c>
      <c r="DW1786" s="366">
        <v>0</v>
      </c>
      <c r="DX1786" s="366">
        <v>0</v>
      </c>
      <c r="DY1786" s="366">
        <v>0</v>
      </c>
      <c r="DZ1786" s="366">
        <v>0</v>
      </c>
      <c r="EA1786" s="366">
        <v>0</v>
      </c>
      <c r="EB1786" s="366">
        <v>0</v>
      </c>
      <c r="EC1786" s="366">
        <v>0</v>
      </c>
      <c r="ED1786" s="366">
        <v>0</v>
      </c>
      <c r="EE1786" s="366">
        <v>0</v>
      </c>
      <c r="EF1786" s="366">
        <v>0</v>
      </c>
      <c r="EG1786" s="366">
        <v>0</v>
      </c>
      <c r="EH1786" s="366">
        <v>0</v>
      </c>
      <c r="EI1786" s="411">
        <f t="shared" si="538"/>
        <v>0</v>
      </c>
      <c r="EK1786" s="411">
        <f t="shared" si="539"/>
        <v>2</v>
      </c>
      <c r="EL1786" s="7">
        <f t="shared" si="540"/>
        <v>-2</v>
      </c>
    </row>
    <row r="1787" spans="1:142">
      <c r="A1787" s="365" t="str">
        <f t="shared" si="525"/>
        <v xml:space="preserve"> 360</v>
      </c>
      <c r="B1787" s="366" t="s">
        <v>1013</v>
      </c>
      <c r="C1787" s="366" t="s">
        <v>1010</v>
      </c>
      <c r="D1787" s="366">
        <v>0</v>
      </c>
      <c r="E1787" s="366">
        <v>204</v>
      </c>
      <c r="F1787" s="366">
        <v>434</v>
      </c>
      <c r="G1787" s="366">
        <v>0</v>
      </c>
      <c r="H1787" s="366">
        <v>518</v>
      </c>
      <c r="I1787" s="366">
        <v>410</v>
      </c>
      <c r="J1787" s="366">
        <v>0</v>
      </c>
      <c r="K1787" s="366">
        <v>0</v>
      </c>
      <c r="L1787" s="366">
        <v>0</v>
      </c>
      <c r="M1787" s="366">
        <v>0</v>
      </c>
      <c r="N1787" s="366">
        <v>0</v>
      </c>
      <c r="O1787" s="366">
        <v>632</v>
      </c>
      <c r="P1787" s="411">
        <f t="shared" si="526"/>
        <v>2198</v>
      </c>
      <c r="Q1787" s="411">
        <f t="shared" si="541"/>
        <v>1566</v>
      </c>
      <c r="R1787" s="411">
        <f t="shared" si="542"/>
        <v>0</v>
      </c>
      <c r="S1787" s="411">
        <f t="shared" si="543"/>
        <v>632</v>
      </c>
      <c r="T1787" s="366">
        <v>0</v>
      </c>
      <c r="U1787" s="366">
        <v>22.132803519061582</v>
      </c>
      <c r="V1787" s="366">
        <v>0</v>
      </c>
      <c r="W1787" s="366">
        <v>0</v>
      </c>
      <c r="X1787" s="366">
        <v>-45.376564277588216</v>
      </c>
      <c r="Y1787" s="366">
        <v>35.997719498289655</v>
      </c>
      <c r="Z1787" s="366">
        <v>0</v>
      </c>
      <c r="AA1787" s="366">
        <v>0</v>
      </c>
      <c r="AB1787" s="366">
        <v>0</v>
      </c>
      <c r="AC1787" s="366">
        <v>0</v>
      </c>
      <c r="AD1787" s="366">
        <v>0</v>
      </c>
      <c r="AE1787" s="366">
        <v>0</v>
      </c>
      <c r="AF1787" s="411">
        <f t="shared" si="527"/>
        <v>12.753958739763021</v>
      </c>
      <c r="AG1787" s="366">
        <v>0</v>
      </c>
      <c r="AH1787" s="366">
        <v>226.13280351906158</v>
      </c>
      <c r="AI1787" s="366">
        <v>434</v>
      </c>
      <c r="AJ1787" s="366">
        <v>0</v>
      </c>
      <c r="AK1787" s="366">
        <v>472.62343572241178</v>
      </c>
      <c r="AL1787" s="366">
        <v>445.99771949828965</v>
      </c>
      <c r="AM1787" s="366">
        <v>0</v>
      </c>
      <c r="AN1787" s="366">
        <v>0</v>
      </c>
      <c r="AO1787" s="366">
        <v>0</v>
      </c>
      <c r="AP1787" s="366">
        <v>0</v>
      </c>
      <c r="AQ1787" s="366">
        <v>0</v>
      </c>
      <c r="AR1787" s="366">
        <v>632</v>
      </c>
      <c r="AS1787" s="411">
        <f t="shared" si="528"/>
        <v>2210.7539587397632</v>
      </c>
      <c r="AT1787" s="411">
        <f t="shared" si="529"/>
        <v>1578.753958739763</v>
      </c>
      <c r="AU1787" s="411">
        <f t="shared" si="530"/>
        <v>0</v>
      </c>
      <c r="AV1787" s="411">
        <f t="shared" si="531"/>
        <v>632</v>
      </c>
      <c r="AW1787" s="366">
        <v>0</v>
      </c>
      <c r="AX1787" s="366">
        <v>0</v>
      </c>
      <c r="AY1787" s="366">
        <v>0</v>
      </c>
      <c r="AZ1787" s="366">
        <v>0</v>
      </c>
      <c r="BA1787" s="366">
        <v>0</v>
      </c>
      <c r="BB1787" s="366">
        <v>0</v>
      </c>
      <c r="BC1787" s="366">
        <v>0</v>
      </c>
      <c r="BD1787" s="366">
        <v>0</v>
      </c>
      <c r="BE1787" s="366">
        <v>0</v>
      </c>
      <c r="BF1787" s="366">
        <v>0</v>
      </c>
      <c r="BG1787" s="366">
        <v>0</v>
      </c>
      <c r="BH1787" s="366">
        <v>0</v>
      </c>
      <c r="BI1787" s="411">
        <f t="shared" si="532"/>
        <v>0</v>
      </c>
      <c r="BJ1787" s="366">
        <v>0</v>
      </c>
      <c r="BK1787" s="366">
        <v>226.13280351906158</v>
      </c>
      <c r="BL1787" s="366">
        <v>434</v>
      </c>
      <c r="BM1787" s="366">
        <v>0</v>
      </c>
      <c r="BN1787" s="366">
        <v>472.62343572241178</v>
      </c>
      <c r="BO1787" s="366">
        <v>445.99771949828965</v>
      </c>
      <c r="BP1787" s="366">
        <v>0</v>
      </c>
      <c r="BQ1787" s="366">
        <v>0</v>
      </c>
      <c r="BR1787" s="366">
        <v>0</v>
      </c>
      <c r="BS1787" s="366">
        <v>0</v>
      </c>
      <c r="BT1787" s="366">
        <v>0</v>
      </c>
      <c r="BU1787" s="366">
        <v>632</v>
      </c>
      <c r="BV1787" s="411">
        <f t="shared" si="533"/>
        <v>2210.7539587397632</v>
      </c>
      <c r="BW1787" s="366">
        <v>0</v>
      </c>
      <c r="BX1787" s="366">
        <v>0</v>
      </c>
      <c r="BY1787" s="366">
        <v>0</v>
      </c>
      <c r="BZ1787" s="366">
        <v>0</v>
      </c>
      <c r="CA1787" s="366">
        <v>0</v>
      </c>
      <c r="CB1787" s="366">
        <v>0</v>
      </c>
      <c r="CC1787" s="366">
        <v>0</v>
      </c>
      <c r="CD1787" s="366">
        <v>0</v>
      </c>
      <c r="CE1787" s="366">
        <v>0</v>
      </c>
      <c r="CF1787" s="366">
        <v>0</v>
      </c>
      <c r="CG1787" s="366">
        <v>0</v>
      </c>
      <c r="CH1787" s="366">
        <v>0</v>
      </c>
      <c r="CI1787" s="411">
        <f t="shared" si="534"/>
        <v>0</v>
      </c>
      <c r="CJ1787" s="366">
        <v>0</v>
      </c>
      <c r="CK1787" s="366">
        <v>226.13280351906158</v>
      </c>
      <c r="CL1787" s="366">
        <v>434</v>
      </c>
      <c r="CM1787" s="366">
        <v>0</v>
      </c>
      <c r="CN1787" s="366">
        <v>472.62343572241178</v>
      </c>
      <c r="CO1787" s="366">
        <v>445.99771949828965</v>
      </c>
      <c r="CP1787" s="366">
        <v>0</v>
      </c>
      <c r="CQ1787" s="366">
        <v>0</v>
      </c>
      <c r="CR1787" s="366">
        <v>0</v>
      </c>
      <c r="CS1787" s="366">
        <v>0</v>
      </c>
      <c r="CT1787" s="366">
        <v>0</v>
      </c>
      <c r="CU1787" s="366">
        <v>632</v>
      </c>
      <c r="CV1787" s="411">
        <f t="shared" si="535"/>
        <v>2210.7539587397632</v>
      </c>
      <c r="CW1787" s="366">
        <v>0</v>
      </c>
      <c r="CX1787" s="366">
        <v>0</v>
      </c>
      <c r="CY1787" s="366">
        <v>0</v>
      </c>
      <c r="CZ1787" s="366">
        <v>0</v>
      </c>
      <c r="DA1787" s="366">
        <v>0</v>
      </c>
      <c r="DB1787" s="366">
        <v>0</v>
      </c>
      <c r="DC1787" s="366">
        <v>0</v>
      </c>
      <c r="DD1787" s="366">
        <v>0</v>
      </c>
      <c r="DE1787" s="366">
        <v>0</v>
      </c>
      <c r="DF1787" s="366">
        <v>0</v>
      </c>
      <c r="DG1787" s="366">
        <v>0</v>
      </c>
      <c r="DH1787" s="366">
        <v>0</v>
      </c>
      <c r="DI1787" s="411">
        <f t="shared" si="536"/>
        <v>0</v>
      </c>
      <c r="DJ1787" s="366">
        <v>0</v>
      </c>
      <c r="DK1787" s="366">
        <v>226.13280351906158</v>
      </c>
      <c r="DL1787" s="366">
        <v>434</v>
      </c>
      <c r="DM1787" s="366">
        <v>0</v>
      </c>
      <c r="DN1787" s="366">
        <v>472.62343572241178</v>
      </c>
      <c r="DO1787" s="366">
        <v>445.99771949828965</v>
      </c>
      <c r="DP1787" s="366">
        <v>0</v>
      </c>
      <c r="DQ1787" s="366">
        <v>0</v>
      </c>
      <c r="DR1787" s="366">
        <v>0</v>
      </c>
      <c r="DS1787" s="366">
        <v>0</v>
      </c>
      <c r="DT1787" s="366">
        <v>0</v>
      </c>
      <c r="DU1787" s="366">
        <v>632</v>
      </c>
      <c r="DV1787" s="411">
        <f t="shared" si="537"/>
        <v>2210.7539587397632</v>
      </c>
      <c r="DW1787" s="366">
        <v>0</v>
      </c>
      <c r="DX1787" s="366">
        <v>226.13280351906158</v>
      </c>
      <c r="DY1787" s="366">
        <v>434</v>
      </c>
      <c r="DZ1787" s="366">
        <v>0</v>
      </c>
      <c r="EA1787" s="366">
        <v>472.62343572241178</v>
      </c>
      <c r="EB1787" s="366">
        <v>445.99771949828965</v>
      </c>
      <c r="EC1787" s="366">
        <v>0</v>
      </c>
      <c r="ED1787" s="366">
        <v>0</v>
      </c>
      <c r="EE1787" s="366">
        <v>0</v>
      </c>
      <c r="EF1787" s="366">
        <v>0</v>
      </c>
      <c r="EG1787" s="366">
        <v>0</v>
      </c>
      <c r="EH1787" s="366">
        <v>632</v>
      </c>
      <c r="EI1787" s="411">
        <f t="shared" si="538"/>
        <v>2210.7539587397632</v>
      </c>
      <c r="EK1787" s="411">
        <f t="shared" si="539"/>
        <v>2210.7539587397632</v>
      </c>
      <c r="EL1787" s="7">
        <f t="shared" si="540"/>
        <v>0</v>
      </c>
    </row>
    <row r="1788" spans="1:142">
      <c r="A1788" s="365" t="str">
        <f t="shared" si="525"/>
        <v xml:space="preserve"> 360</v>
      </c>
      <c r="B1788" s="366" t="s">
        <v>1013</v>
      </c>
      <c r="C1788" s="366" t="s">
        <v>1239</v>
      </c>
      <c r="D1788" s="366">
        <v>0</v>
      </c>
      <c r="E1788" s="366">
        <v>0</v>
      </c>
      <c r="F1788" s="366">
        <v>0</v>
      </c>
      <c r="G1788" s="366">
        <v>0</v>
      </c>
      <c r="H1788" s="366">
        <v>0</v>
      </c>
      <c r="I1788" s="366">
        <v>0</v>
      </c>
      <c r="J1788" s="366">
        <v>0</v>
      </c>
      <c r="K1788" s="366">
        <v>0</v>
      </c>
      <c r="L1788" s="366">
        <v>1</v>
      </c>
      <c r="M1788" s="366">
        <v>1</v>
      </c>
      <c r="N1788" s="366">
        <v>0</v>
      </c>
      <c r="O1788" s="366">
        <v>0</v>
      </c>
      <c r="P1788" s="411">
        <f t="shared" si="526"/>
        <v>2</v>
      </c>
      <c r="Q1788" s="411">
        <f t="shared" si="541"/>
        <v>0</v>
      </c>
      <c r="R1788" s="411">
        <f t="shared" si="542"/>
        <v>0.72413793103448276</v>
      </c>
      <c r="S1788" s="411">
        <f t="shared" si="543"/>
        <v>1.2758620689655173</v>
      </c>
      <c r="T1788" s="366">
        <v>0</v>
      </c>
      <c r="U1788" s="366">
        <v>0</v>
      </c>
      <c r="V1788" s="366">
        <v>0</v>
      </c>
      <c r="W1788" s="366">
        <v>0</v>
      </c>
      <c r="X1788" s="366">
        <v>0</v>
      </c>
      <c r="Y1788" s="366">
        <v>0</v>
      </c>
      <c r="Z1788" s="366">
        <v>0</v>
      </c>
      <c r="AA1788" s="366">
        <v>0</v>
      </c>
      <c r="AB1788" s="366">
        <v>0</v>
      </c>
      <c r="AC1788" s="366">
        <v>0</v>
      </c>
      <c r="AD1788" s="366">
        <v>0</v>
      </c>
      <c r="AE1788" s="366">
        <v>0</v>
      </c>
      <c r="AF1788" s="411">
        <f t="shared" si="527"/>
        <v>0</v>
      </c>
      <c r="AG1788" s="366">
        <v>0</v>
      </c>
      <c r="AH1788" s="366">
        <v>0</v>
      </c>
      <c r="AI1788" s="366">
        <v>0</v>
      </c>
      <c r="AJ1788" s="366">
        <v>0</v>
      </c>
      <c r="AK1788" s="366">
        <v>0</v>
      </c>
      <c r="AL1788" s="366">
        <v>0</v>
      </c>
      <c r="AM1788" s="366">
        <v>0</v>
      </c>
      <c r="AN1788" s="366">
        <v>0</v>
      </c>
      <c r="AO1788" s="366">
        <v>1</v>
      </c>
      <c r="AP1788" s="366">
        <v>1</v>
      </c>
      <c r="AQ1788" s="366">
        <v>0</v>
      </c>
      <c r="AR1788" s="366">
        <v>0</v>
      </c>
      <c r="AS1788" s="411">
        <f t="shared" si="528"/>
        <v>2</v>
      </c>
      <c r="AT1788" s="411">
        <f t="shared" si="529"/>
        <v>0</v>
      </c>
      <c r="AU1788" s="411">
        <f t="shared" si="530"/>
        <v>0.72413793103448276</v>
      </c>
      <c r="AV1788" s="411">
        <f t="shared" si="531"/>
        <v>1.2758620689655173</v>
      </c>
      <c r="AW1788" s="366">
        <v>0</v>
      </c>
      <c r="AX1788" s="366">
        <v>0</v>
      </c>
      <c r="AY1788" s="366">
        <v>0</v>
      </c>
      <c r="AZ1788" s="366">
        <v>0</v>
      </c>
      <c r="BA1788" s="366">
        <v>0</v>
      </c>
      <c r="BB1788" s="366">
        <v>0</v>
      </c>
      <c r="BC1788" s="366">
        <v>0</v>
      </c>
      <c r="BD1788" s="366">
        <v>0</v>
      </c>
      <c r="BE1788" s="366">
        <v>0</v>
      </c>
      <c r="BF1788" s="366">
        <v>0</v>
      </c>
      <c r="BG1788" s="366">
        <v>0</v>
      </c>
      <c r="BH1788" s="366">
        <v>0</v>
      </c>
      <c r="BI1788" s="411">
        <f t="shared" si="532"/>
        <v>0</v>
      </c>
      <c r="BJ1788" s="366">
        <v>0</v>
      </c>
      <c r="BK1788" s="366">
        <v>0</v>
      </c>
      <c r="BL1788" s="366">
        <v>0</v>
      </c>
      <c r="BM1788" s="366">
        <v>0</v>
      </c>
      <c r="BN1788" s="366">
        <v>0</v>
      </c>
      <c r="BO1788" s="366">
        <v>0</v>
      </c>
      <c r="BP1788" s="366">
        <v>0</v>
      </c>
      <c r="BQ1788" s="366">
        <v>0</v>
      </c>
      <c r="BR1788" s="366">
        <v>1</v>
      </c>
      <c r="BS1788" s="366">
        <v>1</v>
      </c>
      <c r="BT1788" s="366">
        <v>0</v>
      </c>
      <c r="BU1788" s="366">
        <v>0</v>
      </c>
      <c r="BV1788" s="411">
        <f t="shared" si="533"/>
        <v>2</v>
      </c>
      <c r="BW1788" s="366">
        <v>0</v>
      </c>
      <c r="BX1788" s="366">
        <v>0</v>
      </c>
      <c r="BY1788" s="366">
        <v>0</v>
      </c>
      <c r="BZ1788" s="366">
        <v>0</v>
      </c>
      <c r="CA1788" s="366">
        <v>0</v>
      </c>
      <c r="CB1788" s="366">
        <v>0</v>
      </c>
      <c r="CC1788" s="366">
        <v>0</v>
      </c>
      <c r="CD1788" s="366">
        <v>0</v>
      </c>
      <c r="CE1788" s="366">
        <v>0</v>
      </c>
      <c r="CF1788" s="366">
        <v>0</v>
      </c>
      <c r="CG1788" s="366">
        <v>0</v>
      </c>
      <c r="CH1788" s="366">
        <v>0</v>
      </c>
      <c r="CI1788" s="411">
        <f t="shared" si="534"/>
        <v>0</v>
      </c>
      <c r="CJ1788" s="366">
        <v>0</v>
      </c>
      <c r="CK1788" s="366">
        <v>0</v>
      </c>
      <c r="CL1788" s="366">
        <v>0</v>
      </c>
      <c r="CM1788" s="366">
        <v>0</v>
      </c>
      <c r="CN1788" s="366">
        <v>0</v>
      </c>
      <c r="CO1788" s="366">
        <v>0</v>
      </c>
      <c r="CP1788" s="366">
        <v>0</v>
      </c>
      <c r="CQ1788" s="366">
        <v>0</v>
      </c>
      <c r="CR1788" s="366">
        <v>1</v>
      </c>
      <c r="CS1788" s="366">
        <v>1</v>
      </c>
      <c r="CT1788" s="366">
        <v>0</v>
      </c>
      <c r="CU1788" s="366">
        <v>0</v>
      </c>
      <c r="CV1788" s="411">
        <f t="shared" si="535"/>
        <v>2</v>
      </c>
      <c r="CW1788" s="366">
        <v>1</v>
      </c>
      <c r="CX1788" s="366">
        <v>1</v>
      </c>
      <c r="CY1788" s="366">
        <v>1</v>
      </c>
      <c r="CZ1788" s="366">
        <v>1</v>
      </c>
      <c r="DA1788" s="366">
        <v>1</v>
      </c>
      <c r="DB1788" s="366">
        <v>1</v>
      </c>
      <c r="DC1788" s="366">
        <v>1</v>
      </c>
      <c r="DD1788" s="366">
        <v>1</v>
      </c>
      <c r="DE1788" s="366">
        <v>0</v>
      </c>
      <c r="DF1788" s="366">
        <v>0</v>
      </c>
      <c r="DG1788" s="366">
        <v>1</v>
      </c>
      <c r="DH1788" s="366">
        <v>1</v>
      </c>
      <c r="DI1788" s="411">
        <f t="shared" si="536"/>
        <v>10</v>
      </c>
      <c r="DJ1788" s="366">
        <v>1</v>
      </c>
      <c r="DK1788" s="366">
        <v>1</v>
      </c>
      <c r="DL1788" s="366">
        <v>1</v>
      </c>
      <c r="DM1788" s="366">
        <v>1</v>
      </c>
      <c r="DN1788" s="366">
        <v>1</v>
      </c>
      <c r="DO1788" s="366">
        <v>1</v>
      </c>
      <c r="DP1788" s="366">
        <v>1</v>
      </c>
      <c r="DQ1788" s="366">
        <v>1</v>
      </c>
      <c r="DR1788" s="366">
        <v>1</v>
      </c>
      <c r="DS1788" s="366">
        <v>1</v>
      </c>
      <c r="DT1788" s="366">
        <v>1</v>
      </c>
      <c r="DU1788" s="366">
        <v>1</v>
      </c>
      <c r="DV1788" s="411">
        <f t="shared" si="537"/>
        <v>12</v>
      </c>
      <c r="DW1788" s="366">
        <v>1</v>
      </c>
      <c r="DX1788" s="366">
        <v>1</v>
      </c>
      <c r="DY1788" s="366">
        <v>1</v>
      </c>
      <c r="DZ1788" s="366">
        <v>1</v>
      </c>
      <c r="EA1788" s="366">
        <v>1</v>
      </c>
      <c r="EB1788" s="366">
        <v>1</v>
      </c>
      <c r="EC1788" s="366">
        <v>1</v>
      </c>
      <c r="ED1788" s="366">
        <v>1</v>
      </c>
      <c r="EE1788" s="366">
        <v>1</v>
      </c>
      <c r="EF1788" s="366">
        <v>1</v>
      </c>
      <c r="EG1788" s="366">
        <v>1</v>
      </c>
      <c r="EH1788" s="366">
        <v>1</v>
      </c>
      <c r="EI1788" s="411">
        <f t="shared" si="538"/>
        <v>12</v>
      </c>
      <c r="EK1788" s="411">
        <f t="shared" si="539"/>
        <v>12</v>
      </c>
      <c r="EL1788" s="7">
        <f t="shared" si="540"/>
        <v>0</v>
      </c>
    </row>
    <row r="1789" spans="1:142">
      <c r="A1789" s="365" t="str">
        <f t="shared" si="525"/>
        <v xml:space="preserve"> 360</v>
      </c>
      <c r="B1789" s="366" t="s">
        <v>1013</v>
      </c>
      <c r="C1789" s="366" t="s">
        <v>1240</v>
      </c>
      <c r="D1789" s="366">
        <v>0</v>
      </c>
      <c r="E1789" s="366">
        <v>0</v>
      </c>
      <c r="F1789" s="366">
        <v>0</v>
      </c>
      <c r="G1789" s="366">
        <v>0</v>
      </c>
      <c r="H1789" s="366">
        <v>0</v>
      </c>
      <c r="I1789" s="366">
        <v>0</v>
      </c>
      <c r="J1789" s="366">
        <v>0</v>
      </c>
      <c r="K1789" s="366">
        <v>0</v>
      </c>
      <c r="L1789" s="366">
        <v>5340</v>
      </c>
      <c r="M1789" s="366">
        <v>3856</v>
      </c>
      <c r="N1789" s="366">
        <v>0</v>
      </c>
      <c r="O1789" s="366">
        <v>0</v>
      </c>
      <c r="P1789" s="411">
        <f t="shared" si="526"/>
        <v>9196</v>
      </c>
      <c r="Q1789" s="411">
        <f t="shared" si="541"/>
        <v>0</v>
      </c>
      <c r="R1789" s="411">
        <f t="shared" si="542"/>
        <v>3866.8965517241381</v>
      </c>
      <c r="S1789" s="411">
        <f t="shared" si="543"/>
        <v>5329.1034482758623</v>
      </c>
      <c r="T1789" s="366">
        <v>0</v>
      </c>
      <c r="U1789" s="366">
        <v>0</v>
      </c>
      <c r="V1789" s="366">
        <v>0</v>
      </c>
      <c r="W1789" s="366">
        <v>0</v>
      </c>
      <c r="X1789" s="366">
        <v>0</v>
      </c>
      <c r="Y1789" s="366">
        <v>0</v>
      </c>
      <c r="Z1789" s="366">
        <v>0</v>
      </c>
      <c r="AA1789" s="366">
        <v>0</v>
      </c>
      <c r="AB1789" s="366">
        <v>-106.21896373057007</v>
      </c>
      <c r="AC1789" s="366">
        <v>75.238546378653155</v>
      </c>
      <c r="AD1789" s="366">
        <v>0</v>
      </c>
      <c r="AE1789" s="366">
        <v>0</v>
      </c>
      <c r="AF1789" s="411">
        <f t="shared" si="527"/>
        <v>-30.980417351916913</v>
      </c>
      <c r="AG1789" s="366">
        <v>0</v>
      </c>
      <c r="AH1789" s="366">
        <v>0</v>
      </c>
      <c r="AI1789" s="366">
        <v>0</v>
      </c>
      <c r="AJ1789" s="366">
        <v>0</v>
      </c>
      <c r="AK1789" s="366">
        <v>0</v>
      </c>
      <c r="AL1789" s="366">
        <v>0</v>
      </c>
      <c r="AM1789" s="366">
        <v>0</v>
      </c>
      <c r="AN1789" s="366">
        <v>0</v>
      </c>
      <c r="AO1789" s="366">
        <v>5233.7810362694299</v>
      </c>
      <c r="AP1789" s="366">
        <v>3931.2385463786532</v>
      </c>
      <c r="AQ1789" s="366">
        <v>0</v>
      </c>
      <c r="AR1789" s="366">
        <v>0</v>
      </c>
      <c r="AS1789" s="411">
        <f t="shared" si="528"/>
        <v>9165.0195826480831</v>
      </c>
      <c r="AT1789" s="411">
        <f t="shared" si="529"/>
        <v>0</v>
      </c>
      <c r="AU1789" s="411">
        <f t="shared" si="530"/>
        <v>3789.979371091656</v>
      </c>
      <c r="AV1789" s="411">
        <f t="shared" si="531"/>
        <v>5375.0402115564266</v>
      </c>
      <c r="AW1789" s="366">
        <v>0</v>
      </c>
      <c r="AX1789" s="366">
        <v>0</v>
      </c>
      <c r="AY1789" s="366">
        <v>0</v>
      </c>
      <c r="AZ1789" s="366">
        <v>0</v>
      </c>
      <c r="BA1789" s="366">
        <v>0</v>
      </c>
      <c r="BB1789" s="366">
        <v>0</v>
      </c>
      <c r="BC1789" s="366">
        <v>0</v>
      </c>
      <c r="BD1789" s="366">
        <v>0</v>
      </c>
      <c r="BE1789" s="366">
        <v>0</v>
      </c>
      <c r="BF1789" s="366">
        <v>0</v>
      </c>
      <c r="BG1789" s="366">
        <v>0</v>
      </c>
      <c r="BH1789" s="366">
        <v>0</v>
      </c>
      <c r="BI1789" s="411">
        <f t="shared" si="532"/>
        <v>0</v>
      </c>
      <c r="BJ1789" s="366">
        <v>0</v>
      </c>
      <c r="BK1789" s="366">
        <v>0</v>
      </c>
      <c r="BL1789" s="366">
        <v>0</v>
      </c>
      <c r="BM1789" s="366">
        <v>0</v>
      </c>
      <c r="BN1789" s="366">
        <v>0</v>
      </c>
      <c r="BO1789" s="366">
        <v>0</v>
      </c>
      <c r="BP1789" s="366">
        <v>0</v>
      </c>
      <c r="BQ1789" s="366">
        <v>0</v>
      </c>
      <c r="BR1789" s="366">
        <v>5233.7810362694299</v>
      </c>
      <c r="BS1789" s="366">
        <v>3931.2385463786532</v>
      </c>
      <c r="BT1789" s="366">
        <v>0</v>
      </c>
      <c r="BU1789" s="366">
        <v>0</v>
      </c>
      <c r="BV1789" s="411">
        <f t="shared" si="533"/>
        <v>9165.0195826480831</v>
      </c>
      <c r="BW1789" s="366">
        <v>0</v>
      </c>
      <c r="BX1789" s="366">
        <v>0</v>
      </c>
      <c r="BY1789" s="366">
        <v>0</v>
      </c>
      <c r="BZ1789" s="366">
        <v>0</v>
      </c>
      <c r="CA1789" s="366">
        <v>0</v>
      </c>
      <c r="CB1789" s="366">
        <v>0</v>
      </c>
      <c r="CC1789" s="366">
        <v>0</v>
      </c>
      <c r="CD1789" s="366">
        <v>0</v>
      </c>
      <c r="CE1789" s="366">
        <v>0</v>
      </c>
      <c r="CF1789" s="366">
        <v>0</v>
      </c>
      <c r="CG1789" s="366">
        <v>0</v>
      </c>
      <c r="CH1789" s="366">
        <v>0</v>
      </c>
      <c r="CI1789" s="411">
        <f t="shared" si="534"/>
        <v>0</v>
      </c>
      <c r="CJ1789" s="366">
        <v>0</v>
      </c>
      <c r="CK1789" s="366">
        <v>0</v>
      </c>
      <c r="CL1789" s="366">
        <v>0</v>
      </c>
      <c r="CM1789" s="366">
        <v>0</v>
      </c>
      <c r="CN1789" s="366">
        <v>0</v>
      </c>
      <c r="CO1789" s="366">
        <v>0</v>
      </c>
      <c r="CP1789" s="366">
        <v>0</v>
      </c>
      <c r="CQ1789" s="366">
        <v>0</v>
      </c>
      <c r="CR1789" s="366">
        <v>5233.7810362694299</v>
      </c>
      <c r="CS1789" s="366">
        <v>3931.2385463786532</v>
      </c>
      <c r="CT1789" s="366">
        <v>0</v>
      </c>
      <c r="CU1789" s="366">
        <v>0</v>
      </c>
      <c r="CV1789" s="411">
        <f t="shared" si="535"/>
        <v>9165.0195826480831</v>
      </c>
      <c r="CW1789" s="366">
        <v>0</v>
      </c>
      <c r="CX1789" s="366">
        <v>0</v>
      </c>
      <c r="CY1789" s="366">
        <v>0</v>
      </c>
      <c r="CZ1789" s="366">
        <v>0</v>
      </c>
      <c r="DA1789" s="366">
        <v>0</v>
      </c>
      <c r="DB1789" s="366">
        <v>0</v>
      </c>
      <c r="DC1789" s="366">
        <v>0</v>
      </c>
      <c r="DD1789" s="366">
        <v>0</v>
      </c>
      <c r="DE1789" s="366">
        <v>0</v>
      </c>
      <c r="DF1789" s="366">
        <v>0</v>
      </c>
      <c r="DG1789" s="366">
        <v>0</v>
      </c>
      <c r="DH1789" s="366">
        <v>0</v>
      </c>
      <c r="DI1789" s="411">
        <f t="shared" si="536"/>
        <v>0</v>
      </c>
      <c r="DJ1789" s="366">
        <v>0</v>
      </c>
      <c r="DK1789" s="366">
        <v>0</v>
      </c>
      <c r="DL1789" s="366">
        <v>0</v>
      </c>
      <c r="DM1789" s="366">
        <v>0</v>
      </c>
      <c r="DN1789" s="366">
        <v>0</v>
      </c>
      <c r="DO1789" s="366">
        <v>0</v>
      </c>
      <c r="DP1789" s="366">
        <v>0</v>
      </c>
      <c r="DQ1789" s="366">
        <v>0</v>
      </c>
      <c r="DR1789" s="366">
        <v>5233.7810362694299</v>
      </c>
      <c r="DS1789" s="366">
        <v>3931.2385463786532</v>
      </c>
      <c r="DT1789" s="366">
        <v>0</v>
      </c>
      <c r="DU1789" s="366">
        <v>0</v>
      </c>
      <c r="DV1789" s="411">
        <f t="shared" si="537"/>
        <v>9165.0195826480831</v>
      </c>
      <c r="DW1789" s="366">
        <v>0</v>
      </c>
      <c r="DX1789" s="366">
        <v>0</v>
      </c>
      <c r="DY1789" s="366">
        <v>0</v>
      </c>
      <c r="DZ1789" s="366">
        <v>0</v>
      </c>
      <c r="EA1789" s="366">
        <v>0</v>
      </c>
      <c r="EB1789" s="366">
        <v>0</v>
      </c>
      <c r="EC1789" s="366">
        <v>0</v>
      </c>
      <c r="ED1789" s="366">
        <v>0</v>
      </c>
      <c r="EE1789" s="366">
        <v>5233.7810362694299</v>
      </c>
      <c r="EF1789" s="366">
        <v>3931.2385463786532</v>
      </c>
      <c r="EG1789" s="366">
        <v>0</v>
      </c>
      <c r="EH1789" s="366">
        <v>0</v>
      </c>
      <c r="EI1789" s="411">
        <f t="shared" si="538"/>
        <v>9165.0195826480831</v>
      </c>
      <c r="EK1789" s="411">
        <f t="shared" si="539"/>
        <v>9165.0195826480831</v>
      </c>
      <c r="EL1789" s="7">
        <f t="shared" si="540"/>
        <v>0</v>
      </c>
    </row>
    <row r="1790" spans="1:142">
      <c r="A1790" s="365" t="str">
        <f t="shared" si="525"/>
        <v xml:space="preserve"> 360</v>
      </c>
      <c r="B1790" s="366" t="s">
        <v>1013</v>
      </c>
      <c r="C1790" s="366" t="s">
        <v>1241</v>
      </c>
      <c r="D1790" s="366">
        <v>0</v>
      </c>
      <c r="E1790" s="366">
        <v>0</v>
      </c>
      <c r="F1790" s="366">
        <v>0</v>
      </c>
      <c r="G1790" s="366">
        <v>0</v>
      </c>
      <c r="H1790" s="366">
        <v>0</v>
      </c>
      <c r="I1790" s="366">
        <v>0</v>
      </c>
      <c r="J1790" s="366">
        <v>0</v>
      </c>
      <c r="K1790" s="366">
        <v>0</v>
      </c>
      <c r="L1790" s="366">
        <v>772000</v>
      </c>
      <c r="M1790" s="366">
        <v>787000</v>
      </c>
      <c r="N1790" s="366">
        <v>0</v>
      </c>
      <c r="O1790" s="366">
        <v>0</v>
      </c>
      <c r="P1790" s="411">
        <f t="shared" si="526"/>
        <v>1559000</v>
      </c>
      <c r="Q1790" s="411">
        <f t="shared" si="541"/>
        <v>0</v>
      </c>
      <c r="R1790" s="411">
        <f t="shared" si="542"/>
        <v>559034.48275862064</v>
      </c>
      <c r="S1790" s="411">
        <f t="shared" si="543"/>
        <v>999965.51724137925</v>
      </c>
      <c r="T1790" s="366">
        <v>0</v>
      </c>
      <c r="U1790" s="366">
        <v>0</v>
      </c>
      <c r="V1790" s="366">
        <v>0</v>
      </c>
      <c r="W1790" s="366">
        <v>0</v>
      </c>
      <c r="X1790" s="366">
        <v>0</v>
      </c>
      <c r="Y1790" s="366">
        <v>0</v>
      </c>
      <c r="Z1790" s="366">
        <v>0</v>
      </c>
      <c r="AA1790" s="366">
        <v>0</v>
      </c>
      <c r="AB1790" s="366">
        <v>-15356</v>
      </c>
      <c r="AC1790" s="366">
        <v>15356</v>
      </c>
      <c r="AD1790" s="366">
        <v>0</v>
      </c>
      <c r="AE1790" s="366">
        <v>0</v>
      </c>
      <c r="AF1790" s="411">
        <f t="shared" si="527"/>
        <v>0</v>
      </c>
      <c r="AG1790" s="366">
        <v>0</v>
      </c>
      <c r="AH1790" s="366">
        <v>0</v>
      </c>
      <c r="AI1790" s="366">
        <v>0</v>
      </c>
      <c r="AJ1790" s="366">
        <v>0</v>
      </c>
      <c r="AK1790" s="366">
        <v>0</v>
      </c>
      <c r="AL1790" s="366">
        <v>0</v>
      </c>
      <c r="AM1790" s="366">
        <v>0</v>
      </c>
      <c r="AN1790" s="366">
        <v>0</v>
      </c>
      <c r="AO1790" s="366">
        <v>756644</v>
      </c>
      <c r="AP1790" s="366">
        <v>802356</v>
      </c>
      <c r="AQ1790" s="366">
        <v>0</v>
      </c>
      <c r="AR1790" s="366">
        <v>0</v>
      </c>
      <c r="AS1790" s="411">
        <f t="shared" si="528"/>
        <v>1559000</v>
      </c>
      <c r="AT1790" s="411">
        <f t="shared" si="529"/>
        <v>0</v>
      </c>
      <c r="AU1790" s="411">
        <f t="shared" si="530"/>
        <v>547914.62068965519</v>
      </c>
      <c r="AV1790" s="411">
        <f t="shared" si="531"/>
        <v>1011085.3793103448</v>
      </c>
      <c r="AW1790" s="366">
        <v>0</v>
      </c>
      <c r="AX1790" s="366">
        <v>0</v>
      </c>
      <c r="AY1790" s="366">
        <v>0</v>
      </c>
      <c r="AZ1790" s="366">
        <v>0</v>
      </c>
      <c r="BA1790" s="366">
        <v>0</v>
      </c>
      <c r="BB1790" s="366">
        <v>0</v>
      </c>
      <c r="BC1790" s="366">
        <v>0</v>
      </c>
      <c r="BD1790" s="366">
        <v>0</v>
      </c>
      <c r="BE1790" s="366">
        <v>0</v>
      </c>
      <c r="BF1790" s="366">
        <v>0</v>
      </c>
      <c r="BG1790" s="366">
        <v>0</v>
      </c>
      <c r="BH1790" s="366">
        <v>0</v>
      </c>
      <c r="BI1790" s="411">
        <f t="shared" si="532"/>
        <v>0</v>
      </c>
      <c r="BJ1790" s="366">
        <v>0</v>
      </c>
      <c r="BK1790" s="366">
        <v>0</v>
      </c>
      <c r="BL1790" s="366">
        <v>0</v>
      </c>
      <c r="BM1790" s="366">
        <v>0</v>
      </c>
      <c r="BN1790" s="366">
        <v>0</v>
      </c>
      <c r="BO1790" s="366">
        <v>0</v>
      </c>
      <c r="BP1790" s="366">
        <v>0</v>
      </c>
      <c r="BQ1790" s="366">
        <v>0</v>
      </c>
      <c r="BR1790" s="366">
        <v>756644</v>
      </c>
      <c r="BS1790" s="366">
        <v>802356</v>
      </c>
      <c r="BT1790" s="366">
        <v>0</v>
      </c>
      <c r="BU1790" s="366">
        <v>0</v>
      </c>
      <c r="BV1790" s="411">
        <f t="shared" si="533"/>
        <v>1559000</v>
      </c>
      <c r="BW1790" s="366">
        <v>0</v>
      </c>
      <c r="BX1790" s="366">
        <v>0</v>
      </c>
      <c r="BY1790" s="366">
        <v>0</v>
      </c>
      <c r="BZ1790" s="366">
        <v>0</v>
      </c>
      <c r="CA1790" s="366">
        <v>0</v>
      </c>
      <c r="CB1790" s="366">
        <v>0</v>
      </c>
      <c r="CC1790" s="366">
        <v>0</v>
      </c>
      <c r="CD1790" s="366">
        <v>0</v>
      </c>
      <c r="CE1790" s="366">
        <v>0</v>
      </c>
      <c r="CF1790" s="366">
        <v>0</v>
      </c>
      <c r="CG1790" s="366">
        <v>0</v>
      </c>
      <c r="CH1790" s="366">
        <v>0</v>
      </c>
      <c r="CI1790" s="411">
        <f t="shared" si="534"/>
        <v>0</v>
      </c>
      <c r="CJ1790" s="366">
        <v>0</v>
      </c>
      <c r="CK1790" s="366">
        <v>0</v>
      </c>
      <c r="CL1790" s="366">
        <v>0</v>
      </c>
      <c r="CM1790" s="366">
        <v>0</v>
      </c>
      <c r="CN1790" s="366">
        <v>0</v>
      </c>
      <c r="CO1790" s="366">
        <v>0</v>
      </c>
      <c r="CP1790" s="366">
        <v>0</v>
      </c>
      <c r="CQ1790" s="366">
        <v>0</v>
      </c>
      <c r="CR1790" s="366">
        <v>756644</v>
      </c>
      <c r="CS1790" s="366">
        <v>802356</v>
      </c>
      <c r="CT1790" s="366">
        <v>0</v>
      </c>
      <c r="CU1790" s="366">
        <v>0</v>
      </c>
      <c r="CV1790" s="411">
        <f t="shared" si="535"/>
        <v>1559000</v>
      </c>
      <c r="CW1790" s="366">
        <v>0</v>
      </c>
      <c r="CX1790" s="366">
        <v>0</v>
      </c>
      <c r="CY1790" s="366">
        <v>0</v>
      </c>
      <c r="CZ1790" s="366">
        <v>0</v>
      </c>
      <c r="DA1790" s="366">
        <v>0</v>
      </c>
      <c r="DB1790" s="366">
        <v>0</v>
      </c>
      <c r="DC1790" s="366">
        <v>0</v>
      </c>
      <c r="DD1790" s="366">
        <v>0</v>
      </c>
      <c r="DE1790" s="366">
        <v>0</v>
      </c>
      <c r="DF1790" s="366">
        <v>0</v>
      </c>
      <c r="DG1790" s="366">
        <v>0</v>
      </c>
      <c r="DH1790" s="366">
        <v>0</v>
      </c>
      <c r="DI1790" s="411">
        <f t="shared" si="536"/>
        <v>0</v>
      </c>
      <c r="DJ1790" s="366">
        <v>0</v>
      </c>
      <c r="DK1790" s="366">
        <v>0</v>
      </c>
      <c r="DL1790" s="366">
        <v>0</v>
      </c>
      <c r="DM1790" s="366">
        <v>0</v>
      </c>
      <c r="DN1790" s="366">
        <v>0</v>
      </c>
      <c r="DO1790" s="366">
        <v>0</v>
      </c>
      <c r="DP1790" s="366">
        <v>0</v>
      </c>
      <c r="DQ1790" s="366">
        <v>0</v>
      </c>
      <c r="DR1790" s="366">
        <v>756644</v>
      </c>
      <c r="DS1790" s="366">
        <v>802356</v>
      </c>
      <c r="DT1790" s="366">
        <v>0</v>
      </c>
      <c r="DU1790" s="366">
        <v>0</v>
      </c>
      <c r="DV1790" s="411">
        <f t="shared" si="537"/>
        <v>1559000</v>
      </c>
      <c r="DW1790" s="366">
        <v>0</v>
      </c>
      <c r="DX1790" s="366">
        <v>0</v>
      </c>
      <c r="DY1790" s="366">
        <v>0</v>
      </c>
      <c r="DZ1790" s="366">
        <v>0</v>
      </c>
      <c r="EA1790" s="366">
        <v>0</v>
      </c>
      <c r="EB1790" s="366">
        <v>0</v>
      </c>
      <c r="EC1790" s="366">
        <v>0</v>
      </c>
      <c r="ED1790" s="366">
        <v>0</v>
      </c>
      <c r="EE1790" s="366">
        <v>756644</v>
      </c>
      <c r="EF1790" s="366">
        <v>802356</v>
      </c>
      <c r="EG1790" s="366">
        <v>0</v>
      </c>
      <c r="EH1790" s="366">
        <v>0</v>
      </c>
      <c r="EI1790" s="411">
        <f t="shared" si="538"/>
        <v>1559000</v>
      </c>
      <c r="EK1790" s="411">
        <f t="shared" si="539"/>
        <v>1559000</v>
      </c>
      <c r="EL1790" s="7">
        <f t="shared" si="540"/>
        <v>0</v>
      </c>
    </row>
    <row r="1791" spans="1:142">
      <c r="A1791" s="365" t="str">
        <f t="shared" si="525"/>
        <v xml:space="preserve"> 360</v>
      </c>
      <c r="B1791" s="366" t="s">
        <v>1013</v>
      </c>
      <c r="C1791" s="366" t="s">
        <v>1242</v>
      </c>
      <c r="D1791" s="366">
        <v>0</v>
      </c>
      <c r="E1791" s="366">
        <v>0</v>
      </c>
      <c r="F1791" s="366">
        <v>0</v>
      </c>
      <c r="G1791" s="366">
        <v>0</v>
      </c>
      <c r="H1791" s="366">
        <v>0</v>
      </c>
      <c r="I1791" s="366">
        <v>0</v>
      </c>
      <c r="J1791" s="366">
        <v>0</v>
      </c>
      <c r="K1791" s="366">
        <v>0</v>
      </c>
      <c r="L1791" s="366">
        <v>0</v>
      </c>
      <c r="M1791" s="366">
        <v>708</v>
      </c>
      <c r="N1791" s="366">
        <v>0</v>
      </c>
      <c r="O1791" s="366">
        <v>0</v>
      </c>
      <c r="P1791" s="411">
        <f t="shared" si="526"/>
        <v>708</v>
      </c>
      <c r="Q1791" s="411">
        <f t="shared" si="541"/>
        <v>0</v>
      </c>
      <c r="R1791" s="411">
        <f t="shared" si="542"/>
        <v>0</v>
      </c>
      <c r="S1791" s="411">
        <f t="shared" si="543"/>
        <v>708</v>
      </c>
      <c r="T1791" s="366">
        <v>0</v>
      </c>
      <c r="U1791" s="366">
        <v>0</v>
      </c>
      <c r="V1791" s="366">
        <v>0</v>
      </c>
      <c r="W1791" s="366">
        <v>0</v>
      </c>
      <c r="X1791" s="366">
        <v>0</v>
      </c>
      <c r="Y1791" s="366">
        <v>0</v>
      </c>
      <c r="Z1791" s="366">
        <v>0</v>
      </c>
      <c r="AA1791" s="366">
        <v>0</v>
      </c>
      <c r="AB1791" s="366">
        <v>0</v>
      </c>
      <c r="AC1791" s="366">
        <v>13.814546378653176</v>
      </c>
      <c r="AD1791" s="366">
        <v>0</v>
      </c>
      <c r="AE1791" s="366">
        <v>0</v>
      </c>
      <c r="AF1791" s="411">
        <f t="shared" si="527"/>
        <v>13.814546378653176</v>
      </c>
      <c r="AG1791" s="366">
        <v>0</v>
      </c>
      <c r="AH1791" s="366">
        <v>0</v>
      </c>
      <c r="AI1791" s="366">
        <v>0</v>
      </c>
      <c r="AJ1791" s="366">
        <v>0</v>
      </c>
      <c r="AK1791" s="366">
        <v>0</v>
      </c>
      <c r="AL1791" s="366">
        <v>0</v>
      </c>
      <c r="AM1791" s="366">
        <v>0</v>
      </c>
      <c r="AN1791" s="366">
        <v>0</v>
      </c>
      <c r="AO1791" s="366">
        <v>0</v>
      </c>
      <c r="AP1791" s="366">
        <v>721.81454637865318</v>
      </c>
      <c r="AQ1791" s="366">
        <v>0</v>
      </c>
      <c r="AR1791" s="366">
        <v>0</v>
      </c>
      <c r="AS1791" s="411">
        <f t="shared" si="528"/>
        <v>721.81454637865318</v>
      </c>
      <c r="AT1791" s="411">
        <f t="shared" si="529"/>
        <v>0</v>
      </c>
      <c r="AU1791" s="411">
        <f t="shared" si="530"/>
        <v>0</v>
      </c>
      <c r="AV1791" s="411">
        <f t="shared" si="531"/>
        <v>721.81454637865318</v>
      </c>
      <c r="AW1791" s="366">
        <v>0</v>
      </c>
      <c r="AX1791" s="366">
        <v>0</v>
      </c>
      <c r="AY1791" s="366">
        <v>0</v>
      </c>
      <c r="AZ1791" s="366">
        <v>0</v>
      </c>
      <c r="BA1791" s="366">
        <v>0</v>
      </c>
      <c r="BB1791" s="366">
        <v>0</v>
      </c>
      <c r="BC1791" s="366">
        <v>0</v>
      </c>
      <c r="BD1791" s="366">
        <v>0</v>
      </c>
      <c r="BE1791" s="366">
        <v>0</v>
      </c>
      <c r="BF1791" s="366">
        <v>0</v>
      </c>
      <c r="BG1791" s="366">
        <v>0</v>
      </c>
      <c r="BH1791" s="366">
        <v>0</v>
      </c>
      <c r="BI1791" s="411">
        <f t="shared" si="532"/>
        <v>0</v>
      </c>
      <c r="BJ1791" s="366">
        <v>0</v>
      </c>
      <c r="BK1791" s="366">
        <v>0</v>
      </c>
      <c r="BL1791" s="366">
        <v>0</v>
      </c>
      <c r="BM1791" s="366">
        <v>0</v>
      </c>
      <c r="BN1791" s="366">
        <v>0</v>
      </c>
      <c r="BO1791" s="366">
        <v>0</v>
      </c>
      <c r="BP1791" s="366">
        <v>0</v>
      </c>
      <c r="BQ1791" s="366">
        <v>0</v>
      </c>
      <c r="BR1791" s="366">
        <v>0</v>
      </c>
      <c r="BS1791" s="366">
        <v>721.81454637865318</v>
      </c>
      <c r="BT1791" s="366">
        <v>0</v>
      </c>
      <c r="BU1791" s="366">
        <v>0</v>
      </c>
      <c r="BV1791" s="411">
        <f t="shared" si="533"/>
        <v>721.81454637865318</v>
      </c>
      <c r="BW1791" s="366">
        <v>0</v>
      </c>
      <c r="BX1791" s="366">
        <v>0</v>
      </c>
      <c r="BY1791" s="366">
        <v>0</v>
      </c>
      <c r="BZ1791" s="366">
        <v>0</v>
      </c>
      <c r="CA1791" s="366">
        <v>0</v>
      </c>
      <c r="CB1791" s="366">
        <v>0</v>
      </c>
      <c r="CC1791" s="366">
        <v>0</v>
      </c>
      <c r="CD1791" s="366">
        <v>0</v>
      </c>
      <c r="CE1791" s="366">
        <v>0</v>
      </c>
      <c r="CF1791" s="366">
        <v>0</v>
      </c>
      <c r="CG1791" s="366">
        <v>0</v>
      </c>
      <c r="CH1791" s="366">
        <v>0</v>
      </c>
      <c r="CI1791" s="411">
        <f t="shared" si="534"/>
        <v>0</v>
      </c>
      <c r="CJ1791" s="366">
        <v>0</v>
      </c>
      <c r="CK1791" s="366">
        <v>0</v>
      </c>
      <c r="CL1791" s="366">
        <v>0</v>
      </c>
      <c r="CM1791" s="366">
        <v>0</v>
      </c>
      <c r="CN1791" s="366">
        <v>0</v>
      </c>
      <c r="CO1791" s="366">
        <v>0</v>
      </c>
      <c r="CP1791" s="366">
        <v>0</v>
      </c>
      <c r="CQ1791" s="366">
        <v>0</v>
      </c>
      <c r="CR1791" s="366">
        <v>0</v>
      </c>
      <c r="CS1791" s="366">
        <v>721.81454637865318</v>
      </c>
      <c r="CT1791" s="366">
        <v>0</v>
      </c>
      <c r="CU1791" s="366">
        <v>0</v>
      </c>
      <c r="CV1791" s="411">
        <f t="shared" si="535"/>
        <v>721.81454637865318</v>
      </c>
      <c r="CW1791" s="366">
        <v>0</v>
      </c>
      <c r="CX1791" s="366">
        <v>0</v>
      </c>
      <c r="CY1791" s="366">
        <v>0</v>
      </c>
      <c r="CZ1791" s="366">
        <v>0</v>
      </c>
      <c r="DA1791" s="366">
        <v>0</v>
      </c>
      <c r="DB1791" s="366">
        <v>0</v>
      </c>
      <c r="DC1791" s="366">
        <v>0</v>
      </c>
      <c r="DD1791" s="366">
        <v>0</v>
      </c>
      <c r="DE1791" s="366">
        <v>0</v>
      </c>
      <c r="DF1791" s="366">
        <v>0</v>
      </c>
      <c r="DG1791" s="366">
        <v>0</v>
      </c>
      <c r="DH1791" s="366">
        <v>0</v>
      </c>
      <c r="DI1791" s="411">
        <f t="shared" si="536"/>
        <v>0</v>
      </c>
      <c r="DJ1791" s="366">
        <v>0</v>
      </c>
      <c r="DK1791" s="366">
        <v>0</v>
      </c>
      <c r="DL1791" s="366">
        <v>0</v>
      </c>
      <c r="DM1791" s="366">
        <v>0</v>
      </c>
      <c r="DN1791" s="366">
        <v>0</v>
      </c>
      <c r="DO1791" s="366">
        <v>0</v>
      </c>
      <c r="DP1791" s="366">
        <v>0</v>
      </c>
      <c r="DQ1791" s="366">
        <v>0</v>
      </c>
      <c r="DR1791" s="366">
        <v>0</v>
      </c>
      <c r="DS1791" s="366">
        <v>721.81454637865318</v>
      </c>
      <c r="DT1791" s="366">
        <v>0</v>
      </c>
      <c r="DU1791" s="366">
        <v>0</v>
      </c>
      <c r="DV1791" s="411">
        <f t="shared" si="537"/>
        <v>721.81454637865318</v>
      </c>
      <c r="DW1791" s="366">
        <v>0</v>
      </c>
      <c r="DX1791" s="366">
        <v>0</v>
      </c>
      <c r="DY1791" s="366">
        <v>0</v>
      </c>
      <c r="DZ1791" s="366">
        <v>0</v>
      </c>
      <c r="EA1791" s="366">
        <v>0</v>
      </c>
      <c r="EB1791" s="366">
        <v>0</v>
      </c>
      <c r="EC1791" s="366">
        <v>0</v>
      </c>
      <c r="ED1791" s="366">
        <v>0</v>
      </c>
      <c r="EE1791" s="366">
        <v>0</v>
      </c>
      <c r="EF1791" s="366">
        <v>721.81454637865318</v>
      </c>
      <c r="EG1791" s="366">
        <v>0</v>
      </c>
      <c r="EH1791" s="366">
        <v>0</v>
      </c>
      <c r="EI1791" s="411">
        <f t="shared" si="538"/>
        <v>721.81454637865318</v>
      </c>
      <c r="EK1791" s="411">
        <f t="shared" si="539"/>
        <v>721.81454637865318</v>
      </c>
      <c r="EL1791" s="7">
        <f t="shared" si="540"/>
        <v>0</v>
      </c>
    </row>
    <row r="1792" spans="1:142">
      <c r="A1792" s="365" t="str">
        <f t="shared" si="525"/>
        <v xml:space="preserve"> 360</v>
      </c>
      <c r="B1792" s="366" t="s">
        <v>1013</v>
      </c>
      <c r="C1792" s="366" t="s">
        <v>1173</v>
      </c>
      <c r="D1792" s="366">
        <v>0</v>
      </c>
      <c r="E1792" s="366">
        <v>1</v>
      </c>
      <c r="F1792" s="366">
        <v>0</v>
      </c>
      <c r="G1792" s="366">
        <v>0</v>
      </c>
      <c r="H1792" s="366">
        <v>0</v>
      </c>
      <c r="I1792" s="366">
        <v>0</v>
      </c>
      <c r="J1792" s="366">
        <v>0</v>
      </c>
      <c r="K1792" s="366">
        <v>0</v>
      </c>
      <c r="L1792" s="366">
        <v>0</v>
      </c>
      <c r="M1792" s="366">
        <v>0</v>
      </c>
      <c r="N1792" s="366">
        <v>0</v>
      </c>
      <c r="O1792" s="366">
        <v>0</v>
      </c>
      <c r="P1792" s="411">
        <f t="shared" si="526"/>
        <v>1</v>
      </c>
      <c r="Q1792" s="411">
        <f t="shared" si="541"/>
        <v>1</v>
      </c>
      <c r="R1792" s="411">
        <f t="shared" si="542"/>
        <v>0</v>
      </c>
      <c r="S1792" s="411">
        <f t="shared" si="543"/>
        <v>0</v>
      </c>
      <c r="T1792" s="366">
        <v>0</v>
      </c>
      <c r="U1792" s="366">
        <v>0</v>
      </c>
      <c r="V1792" s="366">
        <v>0</v>
      </c>
      <c r="W1792" s="366">
        <v>0</v>
      </c>
      <c r="X1792" s="366">
        <v>0</v>
      </c>
      <c r="Y1792" s="366">
        <v>0</v>
      </c>
      <c r="Z1792" s="366">
        <v>0</v>
      </c>
      <c r="AA1792" s="366">
        <v>0</v>
      </c>
      <c r="AB1792" s="366">
        <v>0</v>
      </c>
      <c r="AC1792" s="366">
        <v>0</v>
      </c>
      <c r="AD1792" s="366">
        <v>0</v>
      </c>
      <c r="AE1792" s="366">
        <v>0</v>
      </c>
      <c r="AF1792" s="411">
        <f t="shared" si="527"/>
        <v>0</v>
      </c>
      <c r="AG1792" s="366">
        <v>0</v>
      </c>
      <c r="AH1792" s="366">
        <v>0</v>
      </c>
      <c r="AI1792" s="366">
        <v>0</v>
      </c>
      <c r="AJ1792" s="366">
        <v>0</v>
      </c>
      <c r="AK1792" s="366">
        <v>0</v>
      </c>
      <c r="AL1792" s="366">
        <v>0</v>
      </c>
      <c r="AM1792" s="366">
        <v>0</v>
      </c>
      <c r="AN1792" s="366">
        <v>0</v>
      </c>
      <c r="AO1792" s="366">
        <v>0</v>
      </c>
      <c r="AP1792" s="366">
        <v>0</v>
      </c>
      <c r="AQ1792" s="366">
        <v>0</v>
      </c>
      <c r="AR1792" s="366">
        <v>0</v>
      </c>
      <c r="AS1792" s="411">
        <f t="shared" si="528"/>
        <v>0</v>
      </c>
      <c r="AT1792" s="411">
        <f t="shared" si="529"/>
        <v>0</v>
      </c>
      <c r="AU1792" s="411">
        <f t="shared" si="530"/>
        <v>0</v>
      </c>
      <c r="AV1792" s="411">
        <f t="shared" si="531"/>
        <v>0</v>
      </c>
      <c r="AW1792" s="366">
        <v>0</v>
      </c>
      <c r="AX1792" s="366">
        <v>0</v>
      </c>
      <c r="AY1792" s="366">
        <v>0</v>
      </c>
      <c r="AZ1792" s="366">
        <v>0</v>
      </c>
      <c r="BA1792" s="366">
        <v>0</v>
      </c>
      <c r="BB1792" s="366">
        <v>0</v>
      </c>
      <c r="BC1792" s="366">
        <v>0</v>
      </c>
      <c r="BD1792" s="366">
        <v>0</v>
      </c>
      <c r="BE1792" s="366">
        <v>0</v>
      </c>
      <c r="BF1792" s="366">
        <v>0</v>
      </c>
      <c r="BG1792" s="366">
        <v>0</v>
      </c>
      <c r="BH1792" s="366">
        <v>0</v>
      </c>
      <c r="BI1792" s="411">
        <f t="shared" si="532"/>
        <v>0</v>
      </c>
      <c r="BJ1792" s="366">
        <v>0</v>
      </c>
      <c r="BK1792" s="366">
        <v>0</v>
      </c>
      <c r="BL1792" s="366">
        <v>0</v>
      </c>
      <c r="BM1792" s="366">
        <v>0</v>
      </c>
      <c r="BN1792" s="366">
        <v>0</v>
      </c>
      <c r="BO1792" s="366">
        <v>0</v>
      </c>
      <c r="BP1792" s="366">
        <v>0</v>
      </c>
      <c r="BQ1792" s="366">
        <v>0</v>
      </c>
      <c r="BR1792" s="366">
        <v>0</v>
      </c>
      <c r="BS1792" s="366">
        <v>0</v>
      </c>
      <c r="BT1792" s="366">
        <v>0</v>
      </c>
      <c r="BU1792" s="366">
        <v>0</v>
      </c>
      <c r="BV1792" s="411">
        <f t="shared" si="533"/>
        <v>0</v>
      </c>
      <c r="BW1792" s="366">
        <v>0</v>
      </c>
      <c r="BX1792" s="366">
        <v>0</v>
      </c>
      <c r="BY1792" s="366">
        <v>0</v>
      </c>
      <c r="BZ1792" s="366">
        <v>0</v>
      </c>
      <c r="CA1792" s="366">
        <v>0</v>
      </c>
      <c r="CB1792" s="366">
        <v>0</v>
      </c>
      <c r="CC1792" s="366">
        <v>0</v>
      </c>
      <c r="CD1792" s="366">
        <v>0</v>
      </c>
      <c r="CE1792" s="366">
        <v>0</v>
      </c>
      <c r="CF1792" s="366">
        <v>0</v>
      </c>
      <c r="CG1792" s="366">
        <v>0</v>
      </c>
      <c r="CH1792" s="366">
        <v>0</v>
      </c>
      <c r="CI1792" s="411">
        <f t="shared" si="534"/>
        <v>0</v>
      </c>
      <c r="CJ1792" s="366">
        <v>0</v>
      </c>
      <c r="CK1792" s="366">
        <v>0</v>
      </c>
      <c r="CL1792" s="366">
        <v>0</v>
      </c>
      <c r="CM1792" s="366">
        <v>0</v>
      </c>
      <c r="CN1792" s="366">
        <v>0</v>
      </c>
      <c r="CO1792" s="366">
        <v>0</v>
      </c>
      <c r="CP1792" s="366">
        <v>0</v>
      </c>
      <c r="CQ1792" s="366">
        <v>0</v>
      </c>
      <c r="CR1792" s="366">
        <v>0</v>
      </c>
      <c r="CS1792" s="366">
        <v>0</v>
      </c>
      <c r="CT1792" s="366">
        <v>0</v>
      </c>
      <c r="CU1792" s="366">
        <v>0</v>
      </c>
      <c r="CV1792" s="411">
        <f t="shared" si="535"/>
        <v>0</v>
      </c>
      <c r="CW1792" s="366">
        <v>0</v>
      </c>
      <c r="CX1792" s="366">
        <v>0</v>
      </c>
      <c r="CY1792" s="366">
        <v>0</v>
      </c>
      <c r="CZ1792" s="366">
        <v>0</v>
      </c>
      <c r="DA1792" s="366">
        <v>0</v>
      </c>
      <c r="DB1792" s="366">
        <v>0</v>
      </c>
      <c r="DC1792" s="366">
        <v>0</v>
      </c>
      <c r="DD1792" s="366">
        <v>0</v>
      </c>
      <c r="DE1792" s="366">
        <v>0</v>
      </c>
      <c r="DF1792" s="366">
        <v>0</v>
      </c>
      <c r="DG1792" s="366">
        <v>0</v>
      </c>
      <c r="DH1792" s="366">
        <v>0</v>
      </c>
      <c r="DI1792" s="411">
        <f t="shared" si="536"/>
        <v>0</v>
      </c>
      <c r="DJ1792" s="366">
        <v>0</v>
      </c>
      <c r="DK1792" s="366">
        <v>0</v>
      </c>
      <c r="DL1792" s="366">
        <v>0</v>
      </c>
      <c r="DM1792" s="366">
        <v>0</v>
      </c>
      <c r="DN1792" s="366">
        <v>0</v>
      </c>
      <c r="DO1792" s="366">
        <v>0</v>
      </c>
      <c r="DP1792" s="366">
        <v>0</v>
      </c>
      <c r="DQ1792" s="366">
        <v>0</v>
      </c>
      <c r="DR1792" s="366">
        <v>0</v>
      </c>
      <c r="DS1792" s="366">
        <v>0</v>
      </c>
      <c r="DT1792" s="366">
        <v>0</v>
      </c>
      <c r="DU1792" s="366">
        <v>0</v>
      </c>
      <c r="DV1792" s="411">
        <f t="shared" si="537"/>
        <v>0</v>
      </c>
      <c r="DW1792" s="366">
        <v>0</v>
      </c>
      <c r="DX1792" s="366">
        <v>0</v>
      </c>
      <c r="DY1792" s="366">
        <v>0</v>
      </c>
      <c r="DZ1792" s="366">
        <v>0</v>
      </c>
      <c r="EA1792" s="366">
        <v>0</v>
      </c>
      <c r="EB1792" s="366">
        <v>0</v>
      </c>
      <c r="EC1792" s="366">
        <v>0</v>
      </c>
      <c r="ED1792" s="366">
        <v>0</v>
      </c>
      <c r="EE1792" s="366">
        <v>0</v>
      </c>
      <c r="EF1792" s="366">
        <v>0</v>
      </c>
      <c r="EG1792" s="366">
        <v>0</v>
      </c>
      <c r="EH1792" s="366">
        <v>0</v>
      </c>
      <c r="EI1792" s="411">
        <f t="shared" si="538"/>
        <v>0</v>
      </c>
      <c r="EK1792" s="411">
        <f t="shared" si="539"/>
        <v>1</v>
      </c>
      <c r="EL1792" s="7">
        <f t="shared" si="540"/>
        <v>-1</v>
      </c>
    </row>
    <row r="1793" spans="1:142">
      <c r="A1793" s="365" t="str">
        <f t="shared" si="525"/>
        <v xml:space="preserve"> 360</v>
      </c>
      <c r="B1793" s="366" t="s">
        <v>1013</v>
      </c>
      <c r="C1793" s="366" t="s">
        <v>1174</v>
      </c>
      <c r="D1793" s="366">
        <v>0</v>
      </c>
      <c r="E1793" s="366">
        <v>0</v>
      </c>
      <c r="F1793" s="366">
        <v>0</v>
      </c>
      <c r="G1793" s="366">
        <v>0</v>
      </c>
      <c r="H1793" s="366">
        <v>0</v>
      </c>
      <c r="I1793" s="366">
        <v>0</v>
      </c>
      <c r="J1793" s="366">
        <v>0</v>
      </c>
      <c r="K1793" s="366">
        <v>0</v>
      </c>
      <c r="L1793" s="366">
        <v>0</v>
      </c>
      <c r="M1793" s="366">
        <v>1</v>
      </c>
      <c r="N1793" s="366">
        <v>0</v>
      </c>
      <c r="O1793" s="366">
        <v>1</v>
      </c>
      <c r="P1793" s="411">
        <f t="shared" si="526"/>
        <v>2</v>
      </c>
      <c r="Q1793" s="411">
        <f t="shared" si="541"/>
        <v>0</v>
      </c>
      <c r="R1793" s="411">
        <f t="shared" si="542"/>
        <v>0</v>
      </c>
      <c r="S1793" s="411">
        <f t="shared" si="543"/>
        <v>2</v>
      </c>
      <c r="T1793" s="366">
        <v>0</v>
      </c>
      <c r="U1793" s="366">
        <v>0</v>
      </c>
      <c r="V1793" s="366">
        <v>0</v>
      </c>
      <c r="W1793" s="366">
        <v>0</v>
      </c>
      <c r="X1793" s="366">
        <v>0</v>
      </c>
      <c r="Y1793" s="366">
        <v>0</v>
      </c>
      <c r="Z1793" s="366">
        <v>0</v>
      </c>
      <c r="AA1793" s="366">
        <v>0</v>
      </c>
      <c r="AB1793" s="366">
        <v>0</v>
      </c>
      <c r="AC1793" s="366">
        <v>0</v>
      </c>
      <c r="AD1793" s="366">
        <v>0</v>
      </c>
      <c r="AE1793" s="366">
        <v>0</v>
      </c>
      <c r="AF1793" s="411">
        <f t="shared" si="527"/>
        <v>0</v>
      </c>
      <c r="AG1793" s="366">
        <v>0</v>
      </c>
      <c r="AH1793" s="366">
        <v>0</v>
      </c>
      <c r="AI1793" s="366">
        <v>0</v>
      </c>
      <c r="AJ1793" s="366">
        <v>0</v>
      </c>
      <c r="AK1793" s="366">
        <v>0</v>
      </c>
      <c r="AL1793" s="366">
        <v>0</v>
      </c>
      <c r="AM1793" s="366">
        <v>0</v>
      </c>
      <c r="AN1793" s="366">
        <v>0</v>
      </c>
      <c r="AO1793" s="366">
        <v>0</v>
      </c>
      <c r="AP1793" s="366">
        <v>0</v>
      </c>
      <c r="AQ1793" s="366">
        <v>0</v>
      </c>
      <c r="AR1793" s="366">
        <v>0</v>
      </c>
      <c r="AS1793" s="411">
        <f t="shared" si="528"/>
        <v>0</v>
      </c>
      <c r="AT1793" s="411">
        <f t="shared" si="529"/>
        <v>0</v>
      </c>
      <c r="AU1793" s="411">
        <f t="shared" si="530"/>
        <v>0</v>
      </c>
      <c r="AV1793" s="411">
        <f t="shared" si="531"/>
        <v>0</v>
      </c>
      <c r="AW1793" s="366">
        <v>0</v>
      </c>
      <c r="AX1793" s="366">
        <v>0</v>
      </c>
      <c r="AY1793" s="366">
        <v>0</v>
      </c>
      <c r="AZ1793" s="366">
        <v>0</v>
      </c>
      <c r="BA1793" s="366">
        <v>0</v>
      </c>
      <c r="BB1793" s="366">
        <v>0</v>
      </c>
      <c r="BC1793" s="366">
        <v>0</v>
      </c>
      <c r="BD1793" s="366">
        <v>0</v>
      </c>
      <c r="BE1793" s="366">
        <v>0</v>
      </c>
      <c r="BF1793" s="366">
        <v>0</v>
      </c>
      <c r="BG1793" s="366">
        <v>0</v>
      </c>
      <c r="BH1793" s="366">
        <v>0</v>
      </c>
      <c r="BI1793" s="411">
        <f t="shared" si="532"/>
        <v>0</v>
      </c>
      <c r="BJ1793" s="366">
        <v>0</v>
      </c>
      <c r="BK1793" s="366">
        <v>0</v>
      </c>
      <c r="BL1793" s="366">
        <v>0</v>
      </c>
      <c r="BM1793" s="366">
        <v>0</v>
      </c>
      <c r="BN1793" s="366">
        <v>0</v>
      </c>
      <c r="BO1793" s="366">
        <v>0</v>
      </c>
      <c r="BP1793" s="366">
        <v>0</v>
      </c>
      <c r="BQ1793" s="366">
        <v>0</v>
      </c>
      <c r="BR1793" s="366">
        <v>0</v>
      </c>
      <c r="BS1793" s="366">
        <v>0</v>
      </c>
      <c r="BT1793" s="366">
        <v>0</v>
      </c>
      <c r="BU1793" s="366">
        <v>0</v>
      </c>
      <c r="BV1793" s="411">
        <f t="shared" si="533"/>
        <v>0</v>
      </c>
      <c r="BW1793" s="366">
        <v>0</v>
      </c>
      <c r="BX1793" s="366">
        <v>0</v>
      </c>
      <c r="BY1793" s="366">
        <v>0</v>
      </c>
      <c r="BZ1793" s="366">
        <v>0</v>
      </c>
      <c r="CA1793" s="366">
        <v>0</v>
      </c>
      <c r="CB1793" s="366">
        <v>0</v>
      </c>
      <c r="CC1793" s="366">
        <v>0</v>
      </c>
      <c r="CD1793" s="366">
        <v>0</v>
      </c>
      <c r="CE1793" s="366">
        <v>0</v>
      </c>
      <c r="CF1793" s="366">
        <v>0</v>
      </c>
      <c r="CG1793" s="366">
        <v>0</v>
      </c>
      <c r="CH1793" s="366">
        <v>0</v>
      </c>
      <c r="CI1793" s="411">
        <f t="shared" si="534"/>
        <v>0</v>
      </c>
      <c r="CJ1793" s="366">
        <v>0</v>
      </c>
      <c r="CK1793" s="366">
        <v>0</v>
      </c>
      <c r="CL1793" s="366">
        <v>0</v>
      </c>
      <c r="CM1793" s="366">
        <v>0</v>
      </c>
      <c r="CN1793" s="366">
        <v>0</v>
      </c>
      <c r="CO1793" s="366">
        <v>0</v>
      </c>
      <c r="CP1793" s="366">
        <v>0</v>
      </c>
      <c r="CQ1793" s="366">
        <v>0</v>
      </c>
      <c r="CR1793" s="366">
        <v>0</v>
      </c>
      <c r="CS1793" s="366">
        <v>0</v>
      </c>
      <c r="CT1793" s="366">
        <v>0</v>
      </c>
      <c r="CU1793" s="366">
        <v>0</v>
      </c>
      <c r="CV1793" s="411">
        <f t="shared" si="535"/>
        <v>0</v>
      </c>
      <c r="CW1793" s="366">
        <v>0</v>
      </c>
      <c r="CX1793" s="366">
        <v>0</v>
      </c>
      <c r="CY1793" s="366">
        <v>0</v>
      </c>
      <c r="CZ1793" s="366">
        <v>0</v>
      </c>
      <c r="DA1793" s="366">
        <v>0</v>
      </c>
      <c r="DB1793" s="366">
        <v>0</v>
      </c>
      <c r="DC1793" s="366">
        <v>0</v>
      </c>
      <c r="DD1793" s="366">
        <v>0</v>
      </c>
      <c r="DE1793" s="366">
        <v>0</v>
      </c>
      <c r="DF1793" s="366">
        <v>0</v>
      </c>
      <c r="DG1793" s="366">
        <v>0</v>
      </c>
      <c r="DH1793" s="366">
        <v>0</v>
      </c>
      <c r="DI1793" s="411">
        <f t="shared" si="536"/>
        <v>0</v>
      </c>
      <c r="DJ1793" s="366">
        <v>0</v>
      </c>
      <c r="DK1793" s="366">
        <v>0</v>
      </c>
      <c r="DL1793" s="366">
        <v>0</v>
      </c>
      <c r="DM1793" s="366">
        <v>0</v>
      </c>
      <c r="DN1793" s="366">
        <v>0</v>
      </c>
      <c r="DO1793" s="366">
        <v>0</v>
      </c>
      <c r="DP1793" s="366">
        <v>0</v>
      </c>
      <c r="DQ1793" s="366">
        <v>0</v>
      </c>
      <c r="DR1793" s="366">
        <v>0</v>
      </c>
      <c r="DS1793" s="366">
        <v>0</v>
      </c>
      <c r="DT1793" s="366">
        <v>0</v>
      </c>
      <c r="DU1793" s="366">
        <v>0</v>
      </c>
      <c r="DV1793" s="411">
        <f t="shared" si="537"/>
        <v>0</v>
      </c>
      <c r="DW1793" s="366">
        <v>0</v>
      </c>
      <c r="DX1793" s="366">
        <v>0</v>
      </c>
      <c r="DY1793" s="366">
        <v>0</v>
      </c>
      <c r="DZ1793" s="366">
        <v>0</v>
      </c>
      <c r="EA1793" s="366">
        <v>0</v>
      </c>
      <c r="EB1793" s="366">
        <v>0</v>
      </c>
      <c r="EC1793" s="366">
        <v>0</v>
      </c>
      <c r="ED1793" s="366">
        <v>0</v>
      </c>
      <c r="EE1793" s="366">
        <v>0</v>
      </c>
      <c r="EF1793" s="366">
        <v>0</v>
      </c>
      <c r="EG1793" s="366">
        <v>0</v>
      </c>
      <c r="EH1793" s="366">
        <v>0</v>
      </c>
      <c r="EI1793" s="411">
        <f t="shared" si="538"/>
        <v>0</v>
      </c>
      <c r="EK1793" s="411">
        <f t="shared" si="539"/>
        <v>2</v>
      </c>
      <c r="EL1793" s="7">
        <f t="shared" si="540"/>
        <v>-2</v>
      </c>
    </row>
    <row r="1794" spans="1:142">
      <c r="A1794" s="365" t="str">
        <f t="shared" si="525"/>
        <v xml:space="preserve"> 360</v>
      </c>
      <c r="B1794" s="366" t="s">
        <v>1013</v>
      </c>
      <c r="C1794" s="366" t="s">
        <v>1178</v>
      </c>
      <c r="D1794" s="366">
        <v>0</v>
      </c>
      <c r="E1794" s="366">
        <v>0</v>
      </c>
      <c r="F1794" s="366">
        <v>0</v>
      </c>
      <c r="G1794" s="366">
        <v>1</v>
      </c>
      <c r="H1794" s="366">
        <v>0</v>
      </c>
      <c r="I1794" s="366">
        <v>1</v>
      </c>
      <c r="J1794" s="366">
        <v>1</v>
      </c>
      <c r="K1794" s="366">
        <v>0</v>
      </c>
      <c r="L1794" s="366">
        <v>0</v>
      </c>
      <c r="M1794" s="366">
        <v>0</v>
      </c>
      <c r="N1794" s="366">
        <v>0</v>
      </c>
      <c r="O1794" s="366">
        <v>0</v>
      </c>
      <c r="P1794" s="411">
        <f t="shared" si="526"/>
        <v>3</v>
      </c>
      <c r="Q1794" s="411">
        <f t="shared" si="541"/>
        <v>2.967741935483871</v>
      </c>
      <c r="R1794" s="411">
        <f t="shared" si="542"/>
        <v>3.2258064516129031E-2</v>
      </c>
      <c r="S1794" s="411">
        <f t="shared" si="543"/>
        <v>0</v>
      </c>
      <c r="T1794" s="366">
        <v>0</v>
      </c>
      <c r="U1794" s="366">
        <v>0</v>
      </c>
      <c r="V1794" s="366">
        <v>0</v>
      </c>
      <c r="W1794" s="366">
        <v>0</v>
      </c>
      <c r="X1794" s="366">
        <v>0</v>
      </c>
      <c r="Y1794" s="366">
        <v>0</v>
      </c>
      <c r="Z1794" s="366">
        <v>0</v>
      </c>
      <c r="AA1794" s="366">
        <v>0</v>
      </c>
      <c r="AB1794" s="366">
        <v>0</v>
      </c>
      <c r="AC1794" s="366">
        <v>0</v>
      </c>
      <c r="AD1794" s="366">
        <v>0</v>
      </c>
      <c r="AE1794" s="366">
        <v>0</v>
      </c>
      <c r="AF1794" s="411">
        <f t="shared" si="527"/>
        <v>0</v>
      </c>
      <c r="AG1794" s="366">
        <v>0</v>
      </c>
      <c r="AH1794" s="366">
        <v>0</v>
      </c>
      <c r="AI1794" s="366">
        <v>0</v>
      </c>
      <c r="AJ1794" s="366">
        <v>0</v>
      </c>
      <c r="AK1794" s="366">
        <v>0</v>
      </c>
      <c r="AL1794" s="366">
        <v>0</v>
      </c>
      <c r="AM1794" s="366">
        <v>0</v>
      </c>
      <c r="AN1794" s="366">
        <v>0</v>
      </c>
      <c r="AO1794" s="366">
        <v>0</v>
      </c>
      <c r="AP1794" s="366">
        <v>0</v>
      </c>
      <c r="AQ1794" s="366">
        <v>0</v>
      </c>
      <c r="AR1794" s="366">
        <v>0</v>
      </c>
      <c r="AS1794" s="411">
        <f t="shared" si="528"/>
        <v>0</v>
      </c>
      <c r="AT1794" s="411">
        <f t="shared" si="529"/>
        <v>0</v>
      </c>
      <c r="AU1794" s="411">
        <f t="shared" si="530"/>
        <v>0</v>
      </c>
      <c r="AV1794" s="411">
        <f t="shared" si="531"/>
        <v>0</v>
      </c>
      <c r="AW1794" s="366">
        <v>0</v>
      </c>
      <c r="AX1794" s="366">
        <v>0</v>
      </c>
      <c r="AY1794" s="366">
        <v>0</v>
      </c>
      <c r="AZ1794" s="366">
        <v>0</v>
      </c>
      <c r="BA1794" s="366">
        <v>0</v>
      </c>
      <c r="BB1794" s="366">
        <v>0</v>
      </c>
      <c r="BC1794" s="366">
        <v>0</v>
      </c>
      <c r="BD1794" s="366">
        <v>0</v>
      </c>
      <c r="BE1794" s="366">
        <v>0</v>
      </c>
      <c r="BF1794" s="366">
        <v>0</v>
      </c>
      <c r="BG1794" s="366">
        <v>0</v>
      </c>
      <c r="BH1794" s="366">
        <v>0</v>
      </c>
      <c r="BI1794" s="411">
        <f t="shared" si="532"/>
        <v>0</v>
      </c>
      <c r="BJ1794" s="366">
        <v>0</v>
      </c>
      <c r="BK1794" s="366">
        <v>0</v>
      </c>
      <c r="BL1794" s="366">
        <v>0</v>
      </c>
      <c r="BM1794" s="366">
        <v>0</v>
      </c>
      <c r="BN1794" s="366">
        <v>0</v>
      </c>
      <c r="BO1794" s="366">
        <v>0</v>
      </c>
      <c r="BP1794" s="366">
        <v>0</v>
      </c>
      <c r="BQ1794" s="366">
        <v>0</v>
      </c>
      <c r="BR1794" s="366">
        <v>0</v>
      </c>
      <c r="BS1794" s="366">
        <v>0</v>
      </c>
      <c r="BT1794" s="366">
        <v>0</v>
      </c>
      <c r="BU1794" s="366">
        <v>0</v>
      </c>
      <c r="BV1794" s="411">
        <f t="shared" si="533"/>
        <v>0</v>
      </c>
      <c r="BW1794" s="366">
        <v>0</v>
      </c>
      <c r="BX1794" s="366">
        <v>0</v>
      </c>
      <c r="BY1794" s="366">
        <v>0</v>
      </c>
      <c r="BZ1794" s="366">
        <v>0</v>
      </c>
      <c r="CA1794" s="366">
        <v>0</v>
      </c>
      <c r="CB1794" s="366">
        <v>0</v>
      </c>
      <c r="CC1794" s="366">
        <v>0</v>
      </c>
      <c r="CD1794" s="366">
        <v>0</v>
      </c>
      <c r="CE1794" s="366">
        <v>0</v>
      </c>
      <c r="CF1794" s="366">
        <v>0</v>
      </c>
      <c r="CG1794" s="366">
        <v>0</v>
      </c>
      <c r="CH1794" s="366">
        <v>0</v>
      </c>
      <c r="CI1794" s="411">
        <f t="shared" si="534"/>
        <v>0</v>
      </c>
      <c r="CJ1794" s="366">
        <v>0</v>
      </c>
      <c r="CK1794" s="366">
        <v>0</v>
      </c>
      <c r="CL1794" s="366">
        <v>0</v>
      </c>
      <c r="CM1794" s="366">
        <v>0</v>
      </c>
      <c r="CN1794" s="366">
        <v>0</v>
      </c>
      <c r="CO1794" s="366">
        <v>0</v>
      </c>
      <c r="CP1794" s="366">
        <v>0</v>
      </c>
      <c r="CQ1794" s="366">
        <v>0</v>
      </c>
      <c r="CR1794" s="366">
        <v>0</v>
      </c>
      <c r="CS1794" s="366">
        <v>0</v>
      </c>
      <c r="CT1794" s="366">
        <v>0</v>
      </c>
      <c r="CU1794" s="366">
        <v>0</v>
      </c>
      <c r="CV1794" s="411">
        <f t="shared" si="535"/>
        <v>0</v>
      </c>
      <c r="CW1794" s="366">
        <v>0</v>
      </c>
      <c r="CX1794" s="366">
        <v>0</v>
      </c>
      <c r="CY1794" s="366">
        <v>0</v>
      </c>
      <c r="CZ1794" s="366">
        <v>0</v>
      </c>
      <c r="DA1794" s="366">
        <v>0</v>
      </c>
      <c r="DB1794" s="366">
        <v>0</v>
      </c>
      <c r="DC1794" s="366">
        <v>0</v>
      </c>
      <c r="DD1794" s="366">
        <v>0</v>
      </c>
      <c r="DE1794" s="366">
        <v>0</v>
      </c>
      <c r="DF1794" s="366">
        <v>0</v>
      </c>
      <c r="DG1794" s="366">
        <v>0</v>
      </c>
      <c r="DH1794" s="366">
        <v>0</v>
      </c>
      <c r="DI1794" s="411">
        <f t="shared" si="536"/>
        <v>0</v>
      </c>
      <c r="DJ1794" s="366">
        <v>0</v>
      </c>
      <c r="DK1794" s="366">
        <v>0</v>
      </c>
      <c r="DL1794" s="366">
        <v>0</v>
      </c>
      <c r="DM1794" s="366">
        <v>0</v>
      </c>
      <c r="DN1794" s="366">
        <v>0</v>
      </c>
      <c r="DO1794" s="366">
        <v>0</v>
      </c>
      <c r="DP1794" s="366">
        <v>0</v>
      </c>
      <c r="DQ1794" s="366">
        <v>0</v>
      </c>
      <c r="DR1794" s="366">
        <v>0</v>
      </c>
      <c r="DS1794" s="366">
        <v>0</v>
      </c>
      <c r="DT1794" s="366">
        <v>0</v>
      </c>
      <c r="DU1794" s="366">
        <v>0</v>
      </c>
      <c r="DV1794" s="411">
        <f t="shared" si="537"/>
        <v>0</v>
      </c>
      <c r="DW1794" s="366">
        <v>0</v>
      </c>
      <c r="DX1794" s="366">
        <v>0</v>
      </c>
      <c r="DY1794" s="366">
        <v>0</v>
      </c>
      <c r="DZ1794" s="366">
        <v>0</v>
      </c>
      <c r="EA1794" s="366">
        <v>0</v>
      </c>
      <c r="EB1794" s="366">
        <v>0</v>
      </c>
      <c r="EC1794" s="366">
        <v>0</v>
      </c>
      <c r="ED1794" s="366">
        <v>0</v>
      </c>
      <c r="EE1794" s="366">
        <v>0</v>
      </c>
      <c r="EF1794" s="366">
        <v>0</v>
      </c>
      <c r="EG1794" s="366">
        <v>0</v>
      </c>
      <c r="EH1794" s="366">
        <v>0</v>
      </c>
      <c r="EI1794" s="411">
        <f t="shared" si="538"/>
        <v>0</v>
      </c>
      <c r="EK1794" s="411">
        <f t="shared" si="539"/>
        <v>3</v>
      </c>
      <c r="EL1794" s="7">
        <f t="shared" si="540"/>
        <v>-3</v>
      </c>
    </row>
    <row r="1795" spans="1:142">
      <c r="A1795" s="365" t="str">
        <f t="shared" ref="A1795:A1858" si="544">MID(B1795,FIND("-",B1795) +1,4)</f>
        <v xml:space="preserve"> 360</v>
      </c>
      <c r="B1795" s="366" t="s">
        <v>1013</v>
      </c>
      <c r="C1795" s="366" t="s">
        <v>1220</v>
      </c>
      <c r="D1795" s="366">
        <v>0</v>
      </c>
      <c r="E1795" s="366">
        <v>0</v>
      </c>
      <c r="F1795" s="366">
        <v>0</v>
      </c>
      <c r="G1795" s="366">
        <v>0</v>
      </c>
      <c r="H1795" s="366">
        <v>0</v>
      </c>
      <c r="I1795" s="366">
        <v>0</v>
      </c>
      <c r="J1795" s="366">
        <v>0</v>
      </c>
      <c r="K1795" s="366">
        <v>0</v>
      </c>
      <c r="L1795" s="366">
        <v>0</v>
      </c>
      <c r="M1795" s="366">
        <v>1</v>
      </c>
      <c r="N1795" s="366">
        <v>0</v>
      </c>
      <c r="O1795" s="366">
        <v>0</v>
      </c>
      <c r="P1795" s="411">
        <f t="shared" si="526"/>
        <v>1</v>
      </c>
      <c r="Q1795" s="411">
        <f t="shared" si="541"/>
        <v>0</v>
      </c>
      <c r="R1795" s="411">
        <f t="shared" si="542"/>
        <v>0</v>
      </c>
      <c r="S1795" s="411">
        <f t="shared" si="543"/>
        <v>1</v>
      </c>
      <c r="T1795" s="366">
        <v>0</v>
      </c>
      <c r="U1795" s="366">
        <v>0</v>
      </c>
      <c r="V1795" s="366">
        <v>0</v>
      </c>
      <c r="W1795" s="366">
        <v>0</v>
      </c>
      <c r="X1795" s="366">
        <v>0</v>
      </c>
      <c r="Y1795" s="366">
        <v>0</v>
      </c>
      <c r="Z1795" s="366">
        <v>0</v>
      </c>
      <c r="AA1795" s="366">
        <v>0</v>
      </c>
      <c r="AB1795" s="366">
        <v>0</v>
      </c>
      <c r="AC1795" s="366">
        <v>0</v>
      </c>
      <c r="AD1795" s="366">
        <v>0</v>
      </c>
      <c r="AE1795" s="366">
        <v>0</v>
      </c>
      <c r="AF1795" s="411">
        <f t="shared" si="527"/>
        <v>0</v>
      </c>
      <c r="AG1795" s="366">
        <v>0</v>
      </c>
      <c r="AH1795" s="366">
        <v>0</v>
      </c>
      <c r="AI1795" s="366">
        <v>0</v>
      </c>
      <c r="AJ1795" s="366">
        <v>0</v>
      </c>
      <c r="AK1795" s="366">
        <v>0</v>
      </c>
      <c r="AL1795" s="366">
        <v>0</v>
      </c>
      <c r="AM1795" s="366">
        <v>0</v>
      </c>
      <c r="AN1795" s="366">
        <v>0</v>
      </c>
      <c r="AO1795" s="366">
        <v>0</v>
      </c>
      <c r="AP1795" s="366">
        <v>0</v>
      </c>
      <c r="AQ1795" s="366">
        <v>0</v>
      </c>
      <c r="AR1795" s="366">
        <v>0</v>
      </c>
      <c r="AS1795" s="411">
        <f t="shared" si="528"/>
        <v>0</v>
      </c>
      <c r="AT1795" s="411">
        <f t="shared" si="529"/>
        <v>0</v>
      </c>
      <c r="AU1795" s="411">
        <f t="shared" si="530"/>
        <v>0</v>
      </c>
      <c r="AV1795" s="411">
        <f t="shared" si="531"/>
        <v>0</v>
      </c>
      <c r="AW1795" s="366">
        <v>0</v>
      </c>
      <c r="AX1795" s="366">
        <v>0</v>
      </c>
      <c r="AY1795" s="366">
        <v>0</v>
      </c>
      <c r="AZ1795" s="366">
        <v>0</v>
      </c>
      <c r="BA1795" s="366">
        <v>0</v>
      </c>
      <c r="BB1795" s="366">
        <v>0</v>
      </c>
      <c r="BC1795" s="366">
        <v>0</v>
      </c>
      <c r="BD1795" s="366">
        <v>0</v>
      </c>
      <c r="BE1795" s="366">
        <v>0</v>
      </c>
      <c r="BF1795" s="366">
        <v>0</v>
      </c>
      <c r="BG1795" s="366">
        <v>0</v>
      </c>
      <c r="BH1795" s="366">
        <v>0</v>
      </c>
      <c r="BI1795" s="411">
        <f t="shared" si="532"/>
        <v>0</v>
      </c>
      <c r="BJ1795" s="366">
        <v>0</v>
      </c>
      <c r="BK1795" s="366">
        <v>0</v>
      </c>
      <c r="BL1795" s="366">
        <v>0</v>
      </c>
      <c r="BM1795" s="366">
        <v>0</v>
      </c>
      <c r="BN1795" s="366">
        <v>0</v>
      </c>
      <c r="BO1795" s="366">
        <v>0</v>
      </c>
      <c r="BP1795" s="366">
        <v>0</v>
      </c>
      <c r="BQ1795" s="366">
        <v>0</v>
      </c>
      <c r="BR1795" s="366">
        <v>0</v>
      </c>
      <c r="BS1795" s="366">
        <v>0</v>
      </c>
      <c r="BT1795" s="366">
        <v>0</v>
      </c>
      <c r="BU1795" s="366">
        <v>0</v>
      </c>
      <c r="BV1795" s="411">
        <f t="shared" si="533"/>
        <v>0</v>
      </c>
      <c r="BW1795" s="366">
        <v>0</v>
      </c>
      <c r="BX1795" s="366">
        <v>0</v>
      </c>
      <c r="BY1795" s="366">
        <v>0</v>
      </c>
      <c r="BZ1795" s="366">
        <v>0</v>
      </c>
      <c r="CA1795" s="366">
        <v>0</v>
      </c>
      <c r="CB1795" s="366">
        <v>0</v>
      </c>
      <c r="CC1795" s="366">
        <v>0</v>
      </c>
      <c r="CD1795" s="366">
        <v>0</v>
      </c>
      <c r="CE1795" s="366">
        <v>0</v>
      </c>
      <c r="CF1795" s="366">
        <v>0</v>
      </c>
      <c r="CG1795" s="366">
        <v>0</v>
      </c>
      <c r="CH1795" s="366">
        <v>0</v>
      </c>
      <c r="CI1795" s="411">
        <f t="shared" si="534"/>
        <v>0</v>
      </c>
      <c r="CJ1795" s="366">
        <v>0</v>
      </c>
      <c r="CK1795" s="366">
        <v>0</v>
      </c>
      <c r="CL1795" s="366">
        <v>0</v>
      </c>
      <c r="CM1795" s="366">
        <v>0</v>
      </c>
      <c r="CN1795" s="366">
        <v>0</v>
      </c>
      <c r="CO1795" s="366">
        <v>0</v>
      </c>
      <c r="CP1795" s="366">
        <v>0</v>
      </c>
      <c r="CQ1795" s="366">
        <v>0</v>
      </c>
      <c r="CR1795" s="366">
        <v>0</v>
      </c>
      <c r="CS1795" s="366">
        <v>0</v>
      </c>
      <c r="CT1795" s="366">
        <v>0</v>
      </c>
      <c r="CU1795" s="366">
        <v>0</v>
      </c>
      <c r="CV1795" s="411">
        <f t="shared" si="535"/>
        <v>0</v>
      </c>
      <c r="CW1795" s="366">
        <v>0</v>
      </c>
      <c r="CX1795" s="366">
        <v>0</v>
      </c>
      <c r="CY1795" s="366">
        <v>0</v>
      </c>
      <c r="CZ1795" s="366">
        <v>0</v>
      </c>
      <c r="DA1795" s="366">
        <v>0</v>
      </c>
      <c r="DB1795" s="366">
        <v>0</v>
      </c>
      <c r="DC1795" s="366">
        <v>0</v>
      </c>
      <c r="DD1795" s="366">
        <v>0</v>
      </c>
      <c r="DE1795" s="366">
        <v>0</v>
      </c>
      <c r="DF1795" s="366">
        <v>0</v>
      </c>
      <c r="DG1795" s="366">
        <v>0</v>
      </c>
      <c r="DH1795" s="366">
        <v>0</v>
      </c>
      <c r="DI1795" s="411">
        <f t="shared" si="536"/>
        <v>0</v>
      </c>
      <c r="DJ1795" s="366">
        <v>0</v>
      </c>
      <c r="DK1795" s="366">
        <v>0</v>
      </c>
      <c r="DL1795" s="366">
        <v>0</v>
      </c>
      <c r="DM1795" s="366">
        <v>0</v>
      </c>
      <c r="DN1795" s="366">
        <v>0</v>
      </c>
      <c r="DO1795" s="366">
        <v>0</v>
      </c>
      <c r="DP1795" s="366">
        <v>0</v>
      </c>
      <c r="DQ1795" s="366">
        <v>0</v>
      </c>
      <c r="DR1795" s="366">
        <v>0</v>
      </c>
      <c r="DS1795" s="366">
        <v>0</v>
      </c>
      <c r="DT1795" s="366">
        <v>0</v>
      </c>
      <c r="DU1795" s="366">
        <v>0</v>
      </c>
      <c r="DV1795" s="411">
        <f t="shared" si="537"/>
        <v>0</v>
      </c>
      <c r="DW1795" s="366">
        <v>0</v>
      </c>
      <c r="DX1795" s="366">
        <v>0</v>
      </c>
      <c r="DY1795" s="366">
        <v>0</v>
      </c>
      <c r="DZ1795" s="366">
        <v>0</v>
      </c>
      <c r="EA1795" s="366">
        <v>0</v>
      </c>
      <c r="EB1795" s="366">
        <v>0</v>
      </c>
      <c r="EC1795" s="366">
        <v>0</v>
      </c>
      <c r="ED1795" s="366">
        <v>0</v>
      </c>
      <c r="EE1795" s="366">
        <v>0</v>
      </c>
      <c r="EF1795" s="366">
        <v>0</v>
      </c>
      <c r="EG1795" s="366">
        <v>0</v>
      </c>
      <c r="EH1795" s="366">
        <v>0</v>
      </c>
      <c r="EI1795" s="411">
        <f t="shared" si="538"/>
        <v>0</v>
      </c>
      <c r="EK1795" s="411">
        <f t="shared" si="539"/>
        <v>1</v>
      </c>
      <c r="EL1795" s="7">
        <f t="shared" si="540"/>
        <v>-1</v>
      </c>
    </row>
    <row r="1796" spans="1:142">
      <c r="A1796" s="365" t="str">
        <f t="shared" si="544"/>
        <v xml:space="preserve"> 360</v>
      </c>
      <c r="B1796" s="366" t="s">
        <v>1013</v>
      </c>
      <c r="C1796" s="366" t="s">
        <v>1221</v>
      </c>
      <c r="D1796" s="366">
        <v>0</v>
      </c>
      <c r="E1796" s="366">
        <v>0</v>
      </c>
      <c r="F1796" s="366">
        <v>0</v>
      </c>
      <c r="G1796" s="366">
        <v>0</v>
      </c>
      <c r="H1796" s="366">
        <v>0</v>
      </c>
      <c r="I1796" s="366">
        <v>0</v>
      </c>
      <c r="J1796" s="366">
        <v>0</v>
      </c>
      <c r="K1796" s="366">
        <v>0</v>
      </c>
      <c r="L1796" s="366">
        <v>0</v>
      </c>
      <c r="M1796" s="366">
        <v>1</v>
      </c>
      <c r="N1796" s="366">
        <v>0</v>
      </c>
      <c r="O1796" s="366">
        <v>0</v>
      </c>
      <c r="P1796" s="411">
        <f t="shared" ref="P1796:P1859" si="545">SUM(D1796:O1796)</f>
        <v>1</v>
      </c>
      <c r="Q1796" s="411">
        <f t="shared" si="541"/>
        <v>0</v>
      </c>
      <c r="R1796" s="411">
        <f t="shared" si="542"/>
        <v>0</v>
      </c>
      <c r="S1796" s="411">
        <f t="shared" si="543"/>
        <v>1</v>
      </c>
      <c r="T1796" s="366">
        <v>0</v>
      </c>
      <c r="U1796" s="366">
        <v>0</v>
      </c>
      <c r="V1796" s="366">
        <v>0</v>
      </c>
      <c r="W1796" s="366">
        <v>0</v>
      </c>
      <c r="X1796" s="366">
        <v>0</v>
      </c>
      <c r="Y1796" s="366">
        <v>0</v>
      </c>
      <c r="Z1796" s="366">
        <v>0</v>
      </c>
      <c r="AA1796" s="366">
        <v>0</v>
      </c>
      <c r="AB1796" s="366">
        <v>0</v>
      </c>
      <c r="AC1796" s="366">
        <v>0</v>
      </c>
      <c r="AD1796" s="366">
        <v>0</v>
      </c>
      <c r="AE1796" s="366">
        <v>0</v>
      </c>
      <c r="AF1796" s="411">
        <f t="shared" ref="AF1796:AF1859" si="546">SUM(T1796:AE1796)</f>
        <v>0</v>
      </c>
      <c r="AG1796" s="366">
        <v>0</v>
      </c>
      <c r="AH1796" s="366">
        <v>0</v>
      </c>
      <c r="AI1796" s="366">
        <v>0</v>
      </c>
      <c r="AJ1796" s="366">
        <v>0</v>
      </c>
      <c r="AK1796" s="366">
        <v>0</v>
      </c>
      <c r="AL1796" s="366">
        <v>0</v>
      </c>
      <c r="AM1796" s="366">
        <v>0</v>
      </c>
      <c r="AN1796" s="366">
        <v>0</v>
      </c>
      <c r="AO1796" s="366">
        <v>0</v>
      </c>
      <c r="AP1796" s="366">
        <v>0</v>
      </c>
      <c r="AQ1796" s="366">
        <v>0</v>
      </c>
      <c r="AR1796" s="366">
        <v>0</v>
      </c>
      <c r="AS1796" s="411">
        <f t="shared" ref="AS1796:AS1859" si="547">SUM(AG1796:AR1796)</f>
        <v>0</v>
      </c>
      <c r="AT1796" s="411">
        <f t="shared" ref="AT1796:AT1859" si="548">SUM(AG1796:AL1796)+((30/31)*AM1796)</f>
        <v>0</v>
      </c>
      <c r="AU1796" s="411">
        <f t="shared" ref="AU1796:AU1859" si="549">((1/31)*AM1796)+AN1796+((21/29*AO1796))</f>
        <v>0</v>
      </c>
      <c r="AV1796" s="411">
        <f t="shared" ref="AV1796:AV1859" si="550">((8/29)*AO1796)+SUM(AP1796:AR1796)</f>
        <v>0</v>
      </c>
      <c r="AW1796" s="366">
        <v>0</v>
      </c>
      <c r="AX1796" s="366">
        <v>0</v>
      </c>
      <c r="AY1796" s="366">
        <v>0</v>
      </c>
      <c r="AZ1796" s="366">
        <v>0</v>
      </c>
      <c r="BA1796" s="366">
        <v>0</v>
      </c>
      <c r="BB1796" s="366">
        <v>0</v>
      </c>
      <c r="BC1796" s="366">
        <v>0</v>
      </c>
      <c r="BD1796" s="366">
        <v>0</v>
      </c>
      <c r="BE1796" s="366">
        <v>0</v>
      </c>
      <c r="BF1796" s="366">
        <v>0</v>
      </c>
      <c r="BG1796" s="366">
        <v>0</v>
      </c>
      <c r="BH1796" s="366">
        <v>0</v>
      </c>
      <c r="BI1796" s="411">
        <f t="shared" ref="BI1796:BI1859" si="551">SUM(AW1796:BH1796)</f>
        <v>0</v>
      </c>
      <c r="BJ1796" s="366">
        <v>0</v>
      </c>
      <c r="BK1796" s="366">
        <v>0</v>
      </c>
      <c r="BL1796" s="366">
        <v>0</v>
      </c>
      <c r="BM1796" s="366">
        <v>0</v>
      </c>
      <c r="BN1796" s="366">
        <v>0</v>
      </c>
      <c r="BO1796" s="366">
        <v>0</v>
      </c>
      <c r="BP1796" s="366">
        <v>0</v>
      </c>
      <c r="BQ1796" s="366">
        <v>0</v>
      </c>
      <c r="BR1796" s="366">
        <v>0</v>
      </c>
      <c r="BS1796" s="366">
        <v>0</v>
      </c>
      <c r="BT1796" s="366">
        <v>0</v>
      </c>
      <c r="BU1796" s="366">
        <v>0</v>
      </c>
      <c r="BV1796" s="411">
        <f t="shared" ref="BV1796:BV1859" si="552">SUM(BJ1796:BU1796)</f>
        <v>0</v>
      </c>
      <c r="BW1796" s="366">
        <v>0</v>
      </c>
      <c r="BX1796" s="366">
        <v>0</v>
      </c>
      <c r="BY1796" s="366">
        <v>0</v>
      </c>
      <c r="BZ1796" s="366">
        <v>0</v>
      </c>
      <c r="CA1796" s="366">
        <v>0</v>
      </c>
      <c r="CB1796" s="366">
        <v>0</v>
      </c>
      <c r="CC1796" s="366">
        <v>0</v>
      </c>
      <c r="CD1796" s="366">
        <v>0</v>
      </c>
      <c r="CE1796" s="366">
        <v>0</v>
      </c>
      <c r="CF1796" s="366">
        <v>0</v>
      </c>
      <c r="CG1796" s="366">
        <v>0</v>
      </c>
      <c r="CH1796" s="366">
        <v>0</v>
      </c>
      <c r="CI1796" s="411">
        <f t="shared" ref="CI1796:CI1859" si="553">SUM(BW1796:CH1796)</f>
        <v>0</v>
      </c>
      <c r="CJ1796" s="366">
        <v>0</v>
      </c>
      <c r="CK1796" s="366">
        <v>0</v>
      </c>
      <c r="CL1796" s="366">
        <v>0</v>
      </c>
      <c r="CM1796" s="366">
        <v>0</v>
      </c>
      <c r="CN1796" s="366">
        <v>0</v>
      </c>
      <c r="CO1796" s="366">
        <v>0</v>
      </c>
      <c r="CP1796" s="366">
        <v>0</v>
      </c>
      <c r="CQ1796" s="366">
        <v>0</v>
      </c>
      <c r="CR1796" s="366">
        <v>0</v>
      </c>
      <c r="CS1796" s="366">
        <v>0</v>
      </c>
      <c r="CT1796" s="366">
        <v>0</v>
      </c>
      <c r="CU1796" s="366">
        <v>0</v>
      </c>
      <c r="CV1796" s="411">
        <f t="shared" ref="CV1796:CV1859" si="554">SUM(CJ1796:CU1796)</f>
        <v>0</v>
      </c>
      <c r="CW1796" s="366">
        <v>0</v>
      </c>
      <c r="CX1796" s="366">
        <v>0</v>
      </c>
      <c r="CY1796" s="366">
        <v>0</v>
      </c>
      <c r="CZ1796" s="366">
        <v>0</v>
      </c>
      <c r="DA1796" s="366">
        <v>0</v>
      </c>
      <c r="DB1796" s="366">
        <v>0</v>
      </c>
      <c r="DC1796" s="366">
        <v>0</v>
      </c>
      <c r="DD1796" s="366">
        <v>0</v>
      </c>
      <c r="DE1796" s="366">
        <v>0</v>
      </c>
      <c r="DF1796" s="366">
        <v>0</v>
      </c>
      <c r="DG1796" s="366">
        <v>0</v>
      </c>
      <c r="DH1796" s="366">
        <v>0</v>
      </c>
      <c r="DI1796" s="411">
        <f t="shared" ref="DI1796:DI1859" si="555">SUM(CW1796:DH1796)</f>
        <v>0</v>
      </c>
      <c r="DJ1796" s="366">
        <v>0</v>
      </c>
      <c r="DK1796" s="366">
        <v>0</v>
      </c>
      <c r="DL1796" s="366">
        <v>0</v>
      </c>
      <c r="DM1796" s="366">
        <v>0</v>
      </c>
      <c r="DN1796" s="366">
        <v>0</v>
      </c>
      <c r="DO1796" s="366">
        <v>0</v>
      </c>
      <c r="DP1796" s="366">
        <v>0</v>
      </c>
      <c r="DQ1796" s="366">
        <v>0</v>
      </c>
      <c r="DR1796" s="366">
        <v>0</v>
      </c>
      <c r="DS1796" s="366">
        <v>0</v>
      </c>
      <c r="DT1796" s="366">
        <v>0</v>
      </c>
      <c r="DU1796" s="366">
        <v>0</v>
      </c>
      <c r="DV1796" s="411">
        <f t="shared" ref="DV1796:DV1859" si="556">SUM(DJ1796:DU1796)</f>
        <v>0</v>
      </c>
      <c r="DW1796" s="366">
        <v>0</v>
      </c>
      <c r="DX1796" s="366">
        <v>0</v>
      </c>
      <c r="DY1796" s="366">
        <v>0</v>
      </c>
      <c r="DZ1796" s="366">
        <v>0</v>
      </c>
      <c r="EA1796" s="366">
        <v>0</v>
      </c>
      <c r="EB1796" s="366">
        <v>0</v>
      </c>
      <c r="EC1796" s="366">
        <v>0</v>
      </c>
      <c r="ED1796" s="366">
        <v>0</v>
      </c>
      <c r="EE1796" s="366">
        <v>0</v>
      </c>
      <c r="EF1796" s="366">
        <v>0</v>
      </c>
      <c r="EG1796" s="366">
        <v>0</v>
      </c>
      <c r="EH1796" s="366">
        <v>0</v>
      </c>
      <c r="EI1796" s="411">
        <f t="shared" ref="EI1796:EI1859" si="557">SUM(DW1796:EH1796)</f>
        <v>0</v>
      </c>
      <c r="EK1796" s="411">
        <f t="shared" ref="EK1796:EK1859" si="558">P1796+AF1796+BI1796+CI1796+DI1796</f>
        <v>1</v>
      </c>
      <c r="EL1796" s="7">
        <f t="shared" ref="EL1796:EL1859" si="559">EI1796-EK1796</f>
        <v>-1</v>
      </c>
    </row>
    <row r="1797" spans="1:142">
      <c r="A1797" s="365" t="str">
        <f t="shared" si="544"/>
        <v xml:space="preserve"> 360</v>
      </c>
      <c r="B1797" s="366" t="s">
        <v>1013</v>
      </c>
      <c r="C1797" s="366" t="s">
        <v>1223</v>
      </c>
      <c r="D1797" s="366">
        <v>0</v>
      </c>
      <c r="E1797" s="366">
        <v>0</v>
      </c>
      <c r="F1797" s="366">
        <v>0</v>
      </c>
      <c r="G1797" s="366">
        <v>0</v>
      </c>
      <c r="H1797" s="366">
        <v>0</v>
      </c>
      <c r="I1797" s="366">
        <v>0</v>
      </c>
      <c r="J1797" s="366">
        <v>0</v>
      </c>
      <c r="K1797" s="366">
        <v>0</v>
      </c>
      <c r="L1797" s="366">
        <v>0</v>
      </c>
      <c r="M1797" s="366">
        <v>1</v>
      </c>
      <c r="N1797" s="366">
        <v>0</v>
      </c>
      <c r="O1797" s="366">
        <v>0</v>
      </c>
      <c r="P1797" s="411">
        <f t="shared" si="545"/>
        <v>1</v>
      </c>
      <c r="Q1797" s="411">
        <f t="shared" si="541"/>
        <v>0</v>
      </c>
      <c r="R1797" s="411">
        <f t="shared" si="542"/>
        <v>0</v>
      </c>
      <c r="S1797" s="411">
        <f t="shared" si="543"/>
        <v>1</v>
      </c>
      <c r="T1797" s="366">
        <v>0</v>
      </c>
      <c r="U1797" s="366">
        <v>0</v>
      </c>
      <c r="V1797" s="366">
        <v>0</v>
      </c>
      <c r="W1797" s="366">
        <v>0</v>
      </c>
      <c r="X1797" s="366">
        <v>0</v>
      </c>
      <c r="Y1797" s="366">
        <v>0</v>
      </c>
      <c r="Z1797" s="366">
        <v>0</v>
      </c>
      <c r="AA1797" s="366">
        <v>0</v>
      </c>
      <c r="AB1797" s="366">
        <v>0</v>
      </c>
      <c r="AC1797" s="366">
        <v>0</v>
      </c>
      <c r="AD1797" s="366">
        <v>0</v>
      </c>
      <c r="AE1797" s="366">
        <v>0</v>
      </c>
      <c r="AF1797" s="411">
        <f t="shared" si="546"/>
        <v>0</v>
      </c>
      <c r="AG1797" s="366">
        <v>0</v>
      </c>
      <c r="AH1797" s="366">
        <v>0</v>
      </c>
      <c r="AI1797" s="366">
        <v>0</v>
      </c>
      <c r="AJ1797" s="366">
        <v>0</v>
      </c>
      <c r="AK1797" s="366">
        <v>0</v>
      </c>
      <c r="AL1797" s="366">
        <v>0</v>
      </c>
      <c r="AM1797" s="366">
        <v>0</v>
      </c>
      <c r="AN1797" s="366">
        <v>0</v>
      </c>
      <c r="AO1797" s="366">
        <v>0</v>
      </c>
      <c r="AP1797" s="366">
        <v>0</v>
      </c>
      <c r="AQ1797" s="366">
        <v>0</v>
      </c>
      <c r="AR1797" s="366">
        <v>0</v>
      </c>
      <c r="AS1797" s="411">
        <f t="shared" si="547"/>
        <v>0</v>
      </c>
      <c r="AT1797" s="411">
        <f t="shared" si="548"/>
        <v>0</v>
      </c>
      <c r="AU1797" s="411">
        <f t="shared" si="549"/>
        <v>0</v>
      </c>
      <c r="AV1797" s="411">
        <f t="shared" si="550"/>
        <v>0</v>
      </c>
      <c r="AW1797" s="366">
        <v>0</v>
      </c>
      <c r="AX1797" s="366">
        <v>0</v>
      </c>
      <c r="AY1797" s="366">
        <v>0</v>
      </c>
      <c r="AZ1797" s="366">
        <v>0</v>
      </c>
      <c r="BA1797" s="366">
        <v>0</v>
      </c>
      <c r="BB1797" s="366">
        <v>0</v>
      </c>
      <c r="BC1797" s="366">
        <v>0</v>
      </c>
      <c r="BD1797" s="366">
        <v>0</v>
      </c>
      <c r="BE1797" s="366">
        <v>0</v>
      </c>
      <c r="BF1797" s="366">
        <v>0</v>
      </c>
      <c r="BG1797" s="366">
        <v>0</v>
      </c>
      <c r="BH1797" s="366">
        <v>0</v>
      </c>
      <c r="BI1797" s="411">
        <f t="shared" si="551"/>
        <v>0</v>
      </c>
      <c r="BJ1797" s="366">
        <v>0</v>
      </c>
      <c r="BK1797" s="366">
        <v>0</v>
      </c>
      <c r="BL1797" s="366">
        <v>0</v>
      </c>
      <c r="BM1797" s="366">
        <v>0</v>
      </c>
      <c r="BN1797" s="366">
        <v>0</v>
      </c>
      <c r="BO1797" s="366">
        <v>0</v>
      </c>
      <c r="BP1797" s="366">
        <v>0</v>
      </c>
      <c r="BQ1797" s="366">
        <v>0</v>
      </c>
      <c r="BR1797" s="366">
        <v>0</v>
      </c>
      <c r="BS1797" s="366">
        <v>0</v>
      </c>
      <c r="BT1797" s="366">
        <v>0</v>
      </c>
      <c r="BU1797" s="366">
        <v>0</v>
      </c>
      <c r="BV1797" s="411">
        <f t="shared" si="552"/>
        <v>0</v>
      </c>
      <c r="BW1797" s="366">
        <v>0</v>
      </c>
      <c r="BX1797" s="366">
        <v>0</v>
      </c>
      <c r="BY1797" s="366">
        <v>0</v>
      </c>
      <c r="BZ1797" s="366">
        <v>0</v>
      </c>
      <c r="CA1797" s="366">
        <v>0</v>
      </c>
      <c r="CB1797" s="366">
        <v>0</v>
      </c>
      <c r="CC1797" s="366">
        <v>0</v>
      </c>
      <c r="CD1797" s="366">
        <v>0</v>
      </c>
      <c r="CE1797" s="366">
        <v>0</v>
      </c>
      <c r="CF1797" s="366">
        <v>0</v>
      </c>
      <c r="CG1797" s="366">
        <v>0</v>
      </c>
      <c r="CH1797" s="366">
        <v>0</v>
      </c>
      <c r="CI1797" s="411">
        <f t="shared" si="553"/>
        <v>0</v>
      </c>
      <c r="CJ1797" s="366">
        <v>0</v>
      </c>
      <c r="CK1797" s="366">
        <v>0</v>
      </c>
      <c r="CL1797" s="366">
        <v>0</v>
      </c>
      <c r="CM1797" s="366">
        <v>0</v>
      </c>
      <c r="CN1797" s="366">
        <v>0</v>
      </c>
      <c r="CO1797" s="366">
        <v>0</v>
      </c>
      <c r="CP1797" s="366">
        <v>0</v>
      </c>
      <c r="CQ1797" s="366">
        <v>0</v>
      </c>
      <c r="CR1797" s="366">
        <v>0</v>
      </c>
      <c r="CS1797" s="366">
        <v>0</v>
      </c>
      <c r="CT1797" s="366">
        <v>0</v>
      </c>
      <c r="CU1797" s="366">
        <v>0</v>
      </c>
      <c r="CV1797" s="411">
        <f t="shared" si="554"/>
        <v>0</v>
      </c>
      <c r="CW1797" s="366">
        <v>0</v>
      </c>
      <c r="CX1797" s="366">
        <v>0</v>
      </c>
      <c r="CY1797" s="366">
        <v>0</v>
      </c>
      <c r="CZ1797" s="366">
        <v>0</v>
      </c>
      <c r="DA1797" s="366">
        <v>0</v>
      </c>
      <c r="DB1797" s="366">
        <v>0</v>
      </c>
      <c r="DC1797" s="366">
        <v>0</v>
      </c>
      <c r="DD1797" s="366">
        <v>0</v>
      </c>
      <c r="DE1797" s="366">
        <v>0</v>
      </c>
      <c r="DF1797" s="366">
        <v>0</v>
      </c>
      <c r="DG1797" s="366">
        <v>0</v>
      </c>
      <c r="DH1797" s="366">
        <v>0</v>
      </c>
      <c r="DI1797" s="411">
        <f t="shared" si="555"/>
        <v>0</v>
      </c>
      <c r="DJ1797" s="366">
        <v>0</v>
      </c>
      <c r="DK1797" s="366">
        <v>0</v>
      </c>
      <c r="DL1797" s="366">
        <v>0</v>
      </c>
      <c r="DM1797" s="366">
        <v>0</v>
      </c>
      <c r="DN1797" s="366">
        <v>0</v>
      </c>
      <c r="DO1797" s="366">
        <v>0</v>
      </c>
      <c r="DP1797" s="366">
        <v>0</v>
      </c>
      <c r="DQ1797" s="366">
        <v>0</v>
      </c>
      <c r="DR1797" s="366">
        <v>0</v>
      </c>
      <c r="DS1797" s="366">
        <v>0</v>
      </c>
      <c r="DT1797" s="366">
        <v>0</v>
      </c>
      <c r="DU1797" s="366">
        <v>0</v>
      </c>
      <c r="DV1797" s="411">
        <f t="shared" si="556"/>
        <v>0</v>
      </c>
      <c r="DW1797" s="366">
        <v>0</v>
      </c>
      <c r="DX1797" s="366">
        <v>0</v>
      </c>
      <c r="DY1797" s="366">
        <v>0</v>
      </c>
      <c r="DZ1797" s="366">
        <v>0</v>
      </c>
      <c r="EA1797" s="366">
        <v>0</v>
      </c>
      <c r="EB1797" s="366">
        <v>0</v>
      </c>
      <c r="EC1797" s="366">
        <v>0</v>
      </c>
      <c r="ED1797" s="366">
        <v>0</v>
      </c>
      <c r="EE1797" s="366">
        <v>0</v>
      </c>
      <c r="EF1797" s="366">
        <v>0</v>
      </c>
      <c r="EG1797" s="366">
        <v>0</v>
      </c>
      <c r="EH1797" s="366">
        <v>0</v>
      </c>
      <c r="EI1797" s="411">
        <f t="shared" si="557"/>
        <v>0</v>
      </c>
      <c r="EK1797" s="411">
        <f t="shared" si="558"/>
        <v>1</v>
      </c>
      <c r="EL1797" s="7">
        <f t="shared" si="559"/>
        <v>-1</v>
      </c>
    </row>
    <row r="1798" spans="1:142">
      <c r="A1798" s="365" t="str">
        <f t="shared" si="544"/>
        <v xml:space="preserve"> 360</v>
      </c>
      <c r="B1798" s="366" t="s">
        <v>1013</v>
      </c>
      <c r="C1798" s="366" t="s">
        <v>1211</v>
      </c>
      <c r="D1798" s="366">
        <v>0</v>
      </c>
      <c r="E1798" s="366">
        <v>0</v>
      </c>
      <c r="F1798" s="366">
        <v>0</v>
      </c>
      <c r="G1798" s="366">
        <v>0</v>
      </c>
      <c r="H1798" s="366">
        <v>0</v>
      </c>
      <c r="I1798" s="366">
        <v>0</v>
      </c>
      <c r="J1798" s="366">
        <v>0</v>
      </c>
      <c r="K1798" s="366">
        <v>0</v>
      </c>
      <c r="L1798" s="366">
        <v>0</v>
      </c>
      <c r="M1798" s="366">
        <v>0</v>
      </c>
      <c r="N1798" s="366">
        <v>0</v>
      </c>
      <c r="O1798" s="366">
        <v>1</v>
      </c>
      <c r="P1798" s="411">
        <f t="shared" si="545"/>
        <v>1</v>
      </c>
      <c r="Q1798" s="411">
        <f t="shared" si="541"/>
        <v>0</v>
      </c>
      <c r="R1798" s="411">
        <f t="shared" si="542"/>
        <v>0</v>
      </c>
      <c r="S1798" s="411">
        <f t="shared" si="543"/>
        <v>1</v>
      </c>
      <c r="T1798" s="366">
        <v>0</v>
      </c>
      <c r="U1798" s="366">
        <v>0</v>
      </c>
      <c r="V1798" s="366">
        <v>0</v>
      </c>
      <c r="W1798" s="366">
        <v>0</v>
      </c>
      <c r="X1798" s="366">
        <v>0</v>
      </c>
      <c r="Y1798" s="366">
        <v>0</v>
      </c>
      <c r="Z1798" s="366">
        <v>0</v>
      </c>
      <c r="AA1798" s="366">
        <v>0</v>
      </c>
      <c r="AB1798" s="366">
        <v>0</v>
      </c>
      <c r="AC1798" s="366">
        <v>0</v>
      </c>
      <c r="AD1798" s="366">
        <v>0</v>
      </c>
      <c r="AE1798" s="366">
        <v>0</v>
      </c>
      <c r="AF1798" s="411">
        <f t="shared" si="546"/>
        <v>0</v>
      </c>
      <c r="AG1798" s="366">
        <v>0</v>
      </c>
      <c r="AH1798" s="366">
        <v>0</v>
      </c>
      <c r="AI1798" s="366">
        <v>0</v>
      </c>
      <c r="AJ1798" s="366">
        <v>0</v>
      </c>
      <c r="AK1798" s="366">
        <v>0</v>
      </c>
      <c r="AL1798" s="366">
        <v>0</v>
      </c>
      <c r="AM1798" s="366">
        <v>0</v>
      </c>
      <c r="AN1798" s="366">
        <v>0</v>
      </c>
      <c r="AO1798" s="366">
        <v>0</v>
      </c>
      <c r="AP1798" s="366">
        <v>0</v>
      </c>
      <c r="AQ1798" s="366">
        <v>0</v>
      </c>
      <c r="AR1798" s="366">
        <v>0</v>
      </c>
      <c r="AS1798" s="411">
        <f t="shared" si="547"/>
        <v>0</v>
      </c>
      <c r="AT1798" s="411">
        <f t="shared" si="548"/>
        <v>0</v>
      </c>
      <c r="AU1798" s="411">
        <f t="shared" si="549"/>
        <v>0</v>
      </c>
      <c r="AV1798" s="411">
        <f t="shared" si="550"/>
        <v>0</v>
      </c>
      <c r="AW1798" s="366">
        <v>0</v>
      </c>
      <c r="AX1798" s="366">
        <v>0</v>
      </c>
      <c r="AY1798" s="366">
        <v>0</v>
      </c>
      <c r="AZ1798" s="366">
        <v>0</v>
      </c>
      <c r="BA1798" s="366">
        <v>0</v>
      </c>
      <c r="BB1798" s="366">
        <v>0</v>
      </c>
      <c r="BC1798" s="366">
        <v>0</v>
      </c>
      <c r="BD1798" s="366">
        <v>0</v>
      </c>
      <c r="BE1798" s="366">
        <v>0</v>
      </c>
      <c r="BF1798" s="366">
        <v>0</v>
      </c>
      <c r="BG1798" s="366">
        <v>0</v>
      </c>
      <c r="BH1798" s="366">
        <v>0</v>
      </c>
      <c r="BI1798" s="411">
        <f t="shared" si="551"/>
        <v>0</v>
      </c>
      <c r="BJ1798" s="366">
        <v>0</v>
      </c>
      <c r="BK1798" s="366">
        <v>0</v>
      </c>
      <c r="BL1798" s="366">
        <v>0</v>
      </c>
      <c r="BM1798" s="366">
        <v>0</v>
      </c>
      <c r="BN1798" s="366">
        <v>0</v>
      </c>
      <c r="BO1798" s="366">
        <v>0</v>
      </c>
      <c r="BP1798" s="366">
        <v>0</v>
      </c>
      <c r="BQ1798" s="366">
        <v>0</v>
      </c>
      <c r="BR1798" s="366">
        <v>0</v>
      </c>
      <c r="BS1798" s="366">
        <v>0</v>
      </c>
      <c r="BT1798" s="366">
        <v>0</v>
      </c>
      <c r="BU1798" s="366">
        <v>0</v>
      </c>
      <c r="BV1798" s="411">
        <f t="shared" si="552"/>
        <v>0</v>
      </c>
      <c r="BW1798" s="366">
        <v>0</v>
      </c>
      <c r="BX1798" s="366">
        <v>0</v>
      </c>
      <c r="BY1798" s="366">
        <v>0</v>
      </c>
      <c r="BZ1798" s="366">
        <v>0</v>
      </c>
      <c r="CA1798" s="366">
        <v>0</v>
      </c>
      <c r="CB1798" s="366">
        <v>0</v>
      </c>
      <c r="CC1798" s="366">
        <v>0</v>
      </c>
      <c r="CD1798" s="366">
        <v>0</v>
      </c>
      <c r="CE1798" s="366">
        <v>0</v>
      </c>
      <c r="CF1798" s="366">
        <v>0</v>
      </c>
      <c r="CG1798" s="366">
        <v>0</v>
      </c>
      <c r="CH1798" s="366">
        <v>0</v>
      </c>
      <c r="CI1798" s="411">
        <f t="shared" si="553"/>
        <v>0</v>
      </c>
      <c r="CJ1798" s="366">
        <v>0</v>
      </c>
      <c r="CK1798" s="366">
        <v>0</v>
      </c>
      <c r="CL1798" s="366">
        <v>0</v>
      </c>
      <c r="CM1798" s="366">
        <v>0</v>
      </c>
      <c r="CN1798" s="366">
        <v>0</v>
      </c>
      <c r="CO1798" s="366">
        <v>0</v>
      </c>
      <c r="CP1798" s="366">
        <v>0</v>
      </c>
      <c r="CQ1798" s="366">
        <v>0</v>
      </c>
      <c r="CR1798" s="366">
        <v>0</v>
      </c>
      <c r="CS1798" s="366">
        <v>0</v>
      </c>
      <c r="CT1798" s="366">
        <v>0</v>
      </c>
      <c r="CU1798" s="366">
        <v>0</v>
      </c>
      <c r="CV1798" s="411">
        <f t="shared" si="554"/>
        <v>0</v>
      </c>
      <c r="CW1798" s="366">
        <v>0</v>
      </c>
      <c r="CX1798" s="366">
        <v>0</v>
      </c>
      <c r="CY1798" s="366">
        <v>0</v>
      </c>
      <c r="CZ1798" s="366">
        <v>0</v>
      </c>
      <c r="DA1798" s="366">
        <v>0</v>
      </c>
      <c r="DB1798" s="366">
        <v>0</v>
      </c>
      <c r="DC1798" s="366">
        <v>0</v>
      </c>
      <c r="DD1798" s="366">
        <v>0</v>
      </c>
      <c r="DE1798" s="366">
        <v>0</v>
      </c>
      <c r="DF1798" s="366">
        <v>0</v>
      </c>
      <c r="DG1798" s="366">
        <v>0</v>
      </c>
      <c r="DH1798" s="366">
        <v>0</v>
      </c>
      <c r="DI1798" s="411">
        <f t="shared" si="555"/>
        <v>0</v>
      </c>
      <c r="DJ1798" s="366">
        <v>0</v>
      </c>
      <c r="DK1798" s="366">
        <v>0</v>
      </c>
      <c r="DL1798" s="366">
        <v>0</v>
      </c>
      <c r="DM1798" s="366">
        <v>0</v>
      </c>
      <c r="DN1798" s="366">
        <v>0</v>
      </c>
      <c r="DO1798" s="366">
        <v>0</v>
      </c>
      <c r="DP1798" s="366">
        <v>0</v>
      </c>
      <c r="DQ1798" s="366">
        <v>0</v>
      </c>
      <c r="DR1798" s="366">
        <v>0</v>
      </c>
      <c r="DS1798" s="366">
        <v>0</v>
      </c>
      <c r="DT1798" s="366">
        <v>0</v>
      </c>
      <c r="DU1798" s="366">
        <v>0</v>
      </c>
      <c r="DV1798" s="411">
        <f t="shared" si="556"/>
        <v>0</v>
      </c>
      <c r="DW1798" s="366">
        <v>0</v>
      </c>
      <c r="DX1798" s="366">
        <v>0</v>
      </c>
      <c r="DY1798" s="366">
        <v>0</v>
      </c>
      <c r="DZ1798" s="366">
        <v>0</v>
      </c>
      <c r="EA1798" s="366">
        <v>0</v>
      </c>
      <c r="EB1798" s="366">
        <v>0</v>
      </c>
      <c r="EC1798" s="366">
        <v>0</v>
      </c>
      <c r="ED1798" s="366">
        <v>0</v>
      </c>
      <c r="EE1798" s="366">
        <v>0</v>
      </c>
      <c r="EF1798" s="366">
        <v>0</v>
      </c>
      <c r="EG1798" s="366">
        <v>0</v>
      </c>
      <c r="EH1798" s="366">
        <v>0</v>
      </c>
      <c r="EI1798" s="411">
        <f t="shared" si="557"/>
        <v>0</v>
      </c>
      <c r="EK1798" s="411">
        <f t="shared" si="558"/>
        <v>1</v>
      </c>
      <c r="EL1798" s="7">
        <f t="shared" si="559"/>
        <v>-1</v>
      </c>
    </row>
    <row r="1799" spans="1:142">
      <c r="A1799" s="365" t="str">
        <f t="shared" si="544"/>
        <v xml:space="preserve"> 360</v>
      </c>
      <c r="B1799" s="366" t="s">
        <v>1013</v>
      </c>
      <c r="C1799" s="366" t="s">
        <v>1212</v>
      </c>
      <c r="D1799" s="366">
        <v>0</v>
      </c>
      <c r="E1799" s="366">
        <v>0</v>
      </c>
      <c r="F1799" s="366">
        <v>0</v>
      </c>
      <c r="G1799" s="366">
        <v>0</v>
      </c>
      <c r="H1799" s="366">
        <v>0</v>
      </c>
      <c r="I1799" s="366">
        <v>0</v>
      </c>
      <c r="J1799" s="366">
        <v>0</v>
      </c>
      <c r="K1799" s="366">
        <v>0</v>
      </c>
      <c r="L1799" s="366">
        <v>0</v>
      </c>
      <c r="M1799" s="366">
        <v>0</v>
      </c>
      <c r="N1799" s="366">
        <v>0</v>
      </c>
      <c r="O1799" s="366">
        <v>1</v>
      </c>
      <c r="P1799" s="411">
        <f t="shared" si="545"/>
        <v>1</v>
      </c>
      <c r="Q1799" s="411">
        <f t="shared" si="541"/>
        <v>0</v>
      </c>
      <c r="R1799" s="411">
        <f t="shared" si="542"/>
        <v>0</v>
      </c>
      <c r="S1799" s="411">
        <f t="shared" si="543"/>
        <v>1</v>
      </c>
      <c r="T1799" s="366">
        <v>0</v>
      </c>
      <c r="U1799" s="366">
        <v>0</v>
      </c>
      <c r="V1799" s="366">
        <v>0</v>
      </c>
      <c r="W1799" s="366">
        <v>0</v>
      </c>
      <c r="X1799" s="366">
        <v>0</v>
      </c>
      <c r="Y1799" s="366">
        <v>0</v>
      </c>
      <c r="Z1799" s="366">
        <v>0</v>
      </c>
      <c r="AA1799" s="366">
        <v>0</v>
      </c>
      <c r="AB1799" s="366">
        <v>0</v>
      </c>
      <c r="AC1799" s="366">
        <v>0</v>
      </c>
      <c r="AD1799" s="366">
        <v>0</v>
      </c>
      <c r="AE1799" s="366">
        <v>0</v>
      </c>
      <c r="AF1799" s="411">
        <f t="shared" si="546"/>
        <v>0</v>
      </c>
      <c r="AG1799" s="366">
        <v>0</v>
      </c>
      <c r="AH1799" s="366">
        <v>0</v>
      </c>
      <c r="AI1799" s="366">
        <v>0</v>
      </c>
      <c r="AJ1799" s="366">
        <v>0</v>
      </c>
      <c r="AK1799" s="366">
        <v>0</v>
      </c>
      <c r="AL1799" s="366">
        <v>0</v>
      </c>
      <c r="AM1799" s="366">
        <v>0</v>
      </c>
      <c r="AN1799" s="366">
        <v>0</v>
      </c>
      <c r="AO1799" s="366">
        <v>0</v>
      </c>
      <c r="AP1799" s="366">
        <v>0</v>
      </c>
      <c r="AQ1799" s="366">
        <v>0</v>
      </c>
      <c r="AR1799" s="366">
        <v>0</v>
      </c>
      <c r="AS1799" s="411">
        <f t="shared" si="547"/>
        <v>0</v>
      </c>
      <c r="AT1799" s="411">
        <f t="shared" si="548"/>
        <v>0</v>
      </c>
      <c r="AU1799" s="411">
        <f t="shared" si="549"/>
        <v>0</v>
      </c>
      <c r="AV1799" s="411">
        <f t="shared" si="550"/>
        <v>0</v>
      </c>
      <c r="AW1799" s="366">
        <v>0</v>
      </c>
      <c r="AX1799" s="366">
        <v>0</v>
      </c>
      <c r="AY1799" s="366">
        <v>0</v>
      </c>
      <c r="AZ1799" s="366">
        <v>0</v>
      </c>
      <c r="BA1799" s="366">
        <v>0</v>
      </c>
      <c r="BB1799" s="366">
        <v>0</v>
      </c>
      <c r="BC1799" s="366">
        <v>0</v>
      </c>
      <c r="BD1799" s="366">
        <v>0</v>
      </c>
      <c r="BE1799" s="366">
        <v>0</v>
      </c>
      <c r="BF1799" s="366">
        <v>0</v>
      </c>
      <c r="BG1799" s="366">
        <v>0</v>
      </c>
      <c r="BH1799" s="366">
        <v>0</v>
      </c>
      <c r="BI1799" s="411">
        <f t="shared" si="551"/>
        <v>0</v>
      </c>
      <c r="BJ1799" s="366">
        <v>0</v>
      </c>
      <c r="BK1799" s="366">
        <v>0</v>
      </c>
      <c r="BL1799" s="366">
        <v>0</v>
      </c>
      <c r="BM1799" s="366">
        <v>0</v>
      </c>
      <c r="BN1799" s="366">
        <v>0</v>
      </c>
      <c r="BO1799" s="366">
        <v>0</v>
      </c>
      <c r="BP1799" s="366">
        <v>0</v>
      </c>
      <c r="BQ1799" s="366">
        <v>0</v>
      </c>
      <c r="BR1799" s="366">
        <v>0</v>
      </c>
      <c r="BS1799" s="366">
        <v>0</v>
      </c>
      <c r="BT1799" s="366">
        <v>0</v>
      </c>
      <c r="BU1799" s="366">
        <v>0</v>
      </c>
      <c r="BV1799" s="411">
        <f t="shared" si="552"/>
        <v>0</v>
      </c>
      <c r="BW1799" s="366">
        <v>0</v>
      </c>
      <c r="BX1799" s="366">
        <v>0</v>
      </c>
      <c r="BY1799" s="366">
        <v>0</v>
      </c>
      <c r="BZ1799" s="366">
        <v>0</v>
      </c>
      <c r="CA1799" s="366">
        <v>0</v>
      </c>
      <c r="CB1799" s="366">
        <v>0</v>
      </c>
      <c r="CC1799" s="366">
        <v>0</v>
      </c>
      <c r="CD1799" s="366">
        <v>0</v>
      </c>
      <c r="CE1799" s="366">
        <v>0</v>
      </c>
      <c r="CF1799" s="366">
        <v>0</v>
      </c>
      <c r="CG1799" s="366">
        <v>0</v>
      </c>
      <c r="CH1799" s="366">
        <v>0</v>
      </c>
      <c r="CI1799" s="411">
        <f t="shared" si="553"/>
        <v>0</v>
      </c>
      <c r="CJ1799" s="366">
        <v>0</v>
      </c>
      <c r="CK1799" s="366">
        <v>0</v>
      </c>
      <c r="CL1799" s="366">
        <v>0</v>
      </c>
      <c r="CM1799" s="366">
        <v>0</v>
      </c>
      <c r="CN1799" s="366">
        <v>0</v>
      </c>
      <c r="CO1799" s="366">
        <v>0</v>
      </c>
      <c r="CP1799" s="366">
        <v>0</v>
      </c>
      <c r="CQ1799" s="366">
        <v>0</v>
      </c>
      <c r="CR1799" s="366">
        <v>0</v>
      </c>
      <c r="CS1799" s="366">
        <v>0</v>
      </c>
      <c r="CT1799" s="366">
        <v>0</v>
      </c>
      <c r="CU1799" s="366">
        <v>0</v>
      </c>
      <c r="CV1799" s="411">
        <f t="shared" si="554"/>
        <v>0</v>
      </c>
      <c r="CW1799" s="366">
        <v>0</v>
      </c>
      <c r="CX1799" s="366">
        <v>0</v>
      </c>
      <c r="CY1799" s="366">
        <v>0</v>
      </c>
      <c r="CZ1799" s="366">
        <v>0</v>
      </c>
      <c r="DA1799" s="366">
        <v>0</v>
      </c>
      <c r="DB1799" s="366">
        <v>0</v>
      </c>
      <c r="DC1799" s="366">
        <v>0</v>
      </c>
      <c r="DD1799" s="366">
        <v>0</v>
      </c>
      <c r="DE1799" s="366">
        <v>0</v>
      </c>
      <c r="DF1799" s="366">
        <v>0</v>
      </c>
      <c r="DG1799" s="366">
        <v>0</v>
      </c>
      <c r="DH1799" s="366">
        <v>0</v>
      </c>
      <c r="DI1799" s="411">
        <f t="shared" si="555"/>
        <v>0</v>
      </c>
      <c r="DJ1799" s="366">
        <v>0</v>
      </c>
      <c r="DK1799" s="366">
        <v>0</v>
      </c>
      <c r="DL1799" s="366">
        <v>0</v>
      </c>
      <c r="DM1799" s="366">
        <v>0</v>
      </c>
      <c r="DN1799" s="366">
        <v>0</v>
      </c>
      <c r="DO1799" s="366">
        <v>0</v>
      </c>
      <c r="DP1799" s="366">
        <v>0</v>
      </c>
      <c r="DQ1799" s="366">
        <v>0</v>
      </c>
      <c r="DR1799" s="366">
        <v>0</v>
      </c>
      <c r="DS1799" s="366">
        <v>0</v>
      </c>
      <c r="DT1799" s="366">
        <v>0</v>
      </c>
      <c r="DU1799" s="366">
        <v>0</v>
      </c>
      <c r="DV1799" s="411">
        <f t="shared" si="556"/>
        <v>0</v>
      </c>
      <c r="DW1799" s="366">
        <v>0</v>
      </c>
      <c r="DX1799" s="366">
        <v>0</v>
      </c>
      <c r="DY1799" s="366">
        <v>0</v>
      </c>
      <c r="DZ1799" s="366">
        <v>0</v>
      </c>
      <c r="EA1799" s="366">
        <v>0</v>
      </c>
      <c r="EB1799" s="366">
        <v>0</v>
      </c>
      <c r="EC1799" s="366">
        <v>0</v>
      </c>
      <c r="ED1799" s="366">
        <v>0</v>
      </c>
      <c r="EE1799" s="366">
        <v>0</v>
      </c>
      <c r="EF1799" s="366">
        <v>0</v>
      </c>
      <c r="EG1799" s="366">
        <v>0</v>
      </c>
      <c r="EH1799" s="366">
        <v>0</v>
      </c>
      <c r="EI1799" s="411">
        <f t="shared" si="557"/>
        <v>0</v>
      </c>
      <c r="EK1799" s="411">
        <f t="shared" si="558"/>
        <v>1</v>
      </c>
      <c r="EL1799" s="7">
        <f t="shared" si="559"/>
        <v>-1</v>
      </c>
    </row>
    <row r="1800" spans="1:142">
      <c r="A1800" s="365" t="str">
        <f t="shared" si="544"/>
        <v xml:space="preserve"> 360</v>
      </c>
      <c r="B1800" s="366" t="s">
        <v>1013</v>
      </c>
      <c r="C1800" s="366" t="s">
        <v>1213</v>
      </c>
      <c r="D1800" s="366">
        <v>0</v>
      </c>
      <c r="E1800" s="366">
        <v>0</v>
      </c>
      <c r="F1800" s="366">
        <v>0</v>
      </c>
      <c r="G1800" s="366">
        <v>0</v>
      </c>
      <c r="H1800" s="366">
        <v>0</v>
      </c>
      <c r="I1800" s="366">
        <v>0</v>
      </c>
      <c r="J1800" s="366">
        <v>0</v>
      </c>
      <c r="K1800" s="366">
        <v>0</v>
      </c>
      <c r="L1800" s="366">
        <v>0</v>
      </c>
      <c r="M1800" s="366">
        <v>0</v>
      </c>
      <c r="N1800" s="366">
        <v>0</v>
      </c>
      <c r="O1800" s="366">
        <v>1</v>
      </c>
      <c r="P1800" s="411">
        <f t="shared" si="545"/>
        <v>1</v>
      </c>
      <c r="Q1800" s="411">
        <f t="shared" si="541"/>
        <v>0</v>
      </c>
      <c r="R1800" s="411">
        <f t="shared" si="542"/>
        <v>0</v>
      </c>
      <c r="S1800" s="411">
        <f t="shared" si="543"/>
        <v>1</v>
      </c>
      <c r="T1800" s="366">
        <v>0</v>
      </c>
      <c r="U1800" s="366">
        <v>0</v>
      </c>
      <c r="V1800" s="366">
        <v>0</v>
      </c>
      <c r="W1800" s="366">
        <v>0</v>
      </c>
      <c r="X1800" s="366">
        <v>0</v>
      </c>
      <c r="Y1800" s="366">
        <v>0</v>
      </c>
      <c r="Z1800" s="366">
        <v>0</v>
      </c>
      <c r="AA1800" s="366">
        <v>0</v>
      </c>
      <c r="AB1800" s="366">
        <v>0</v>
      </c>
      <c r="AC1800" s="366">
        <v>0</v>
      </c>
      <c r="AD1800" s="366">
        <v>0</v>
      </c>
      <c r="AE1800" s="366">
        <v>0</v>
      </c>
      <c r="AF1800" s="411">
        <f t="shared" si="546"/>
        <v>0</v>
      </c>
      <c r="AG1800" s="366">
        <v>0</v>
      </c>
      <c r="AH1800" s="366">
        <v>0</v>
      </c>
      <c r="AI1800" s="366">
        <v>0</v>
      </c>
      <c r="AJ1800" s="366">
        <v>0</v>
      </c>
      <c r="AK1800" s="366">
        <v>0</v>
      </c>
      <c r="AL1800" s="366">
        <v>0</v>
      </c>
      <c r="AM1800" s="366">
        <v>0</v>
      </c>
      <c r="AN1800" s="366">
        <v>0</v>
      </c>
      <c r="AO1800" s="366">
        <v>0</v>
      </c>
      <c r="AP1800" s="366">
        <v>0</v>
      </c>
      <c r="AQ1800" s="366">
        <v>0</v>
      </c>
      <c r="AR1800" s="366">
        <v>0</v>
      </c>
      <c r="AS1800" s="411">
        <f t="shared" si="547"/>
        <v>0</v>
      </c>
      <c r="AT1800" s="411">
        <f t="shared" si="548"/>
        <v>0</v>
      </c>
      <c r="AU1800" s="411">
        <f t="shared" si="549"/>
        <v>0</v>
      </c>
      <c r="AV1800" s="411">
        <f t="shared" si="550"/>
        <v>0</v>
      </c>
      <c r="AW1800" s="366">
        <v>0</v>
      </c>
      <c r="AX1800" s="366">
        <v>0</v>
      </c>
      <c r="AY1800" s="366">
        <v>0</v>
      </c>
      <c r="AZ1800" s="366">
        <v>0</v>
      </c>
      <c r="BA1800" s="366">
        <v>0</v>
      </c>
      <c r="BB1800" s="366">
        <v>0</v>
      </c>
      <c r="BC1800" s="366">
        <v>0</v>
      </c>
      <c r="BD1800" s="366">
        <v>0</v>
      </c>
      <c r="BE1800" s="366">
        <v>0</v>
      </c>
      <c r="BF1800" s="366">
        <v>0</v>
      </c>
      <c r="BG1800" s="366">
        <v>0</v>
      </c>
      <c r="BH1800" s="366">
        <v>0</v>
      </c>
      <c r="BI1800" s="411">
        <f t="shared" si="551"/>
        <v>0</v>
      </c>
      <c r="BJ1800" s="366">
        <v>0</v>
      </c>
      <c r="BK1800" s="366">
        <v>0</v>
      </c>
      <c r="BL1800" s="366">
        <v>0</v>
      </c>
      <c r="BM1800" s="366">
        <v>0</v>
      </c>
      <c r="BN1800" s="366">
        <v>0</v>
      </c>
      <c r="BO1800" s="366">
        <v>0</v>
      </c>
      <c r="BP1800" s="366">
        <v>0</v>
      </c>
      <c r="BQ1800" s="366">
        <v>0</v>
      </c>
      <c r="BR1800" s="366">
        <v>0</v>
      </c>
      <c r="BS1800" s="366">
        <v>0</v>
      </c>
      <c r="BT1800" s="366">
        <v>0</v>
      </c>
      <c r="BU1800" s="366">
        <v>0</v>
      </c>
      <c r="BV1800" s="411">
        <f t="shared" si="552"/>
        <v>0</v>
      </c>
      <c r="BW1800" s="366">
        <v>0</v>
      </c>
      <c r="BX1800" s="366">
        <v>0</v>
      </c>
      <c r="BY1800" s="366">
        <v>0</v>
      </c>
      <c r="BZ1800" s="366">
        <v>0</v>
      </c>
      <c r="CA1800" s="366">
        <v>0</v>
      </c>
      <c r="CB1800" s="366">
        <v>0</v>
      </c>
      <c r="CC1800" s="366">
        <v>0</v>
      </c>
      <c r="CD1800" s="366">
        <v>0</v>
      </c>
      <c r="CE1800" s="366">
        <v>0</v>
      </c>
      <c r="CF1800" s="366">
        <v>0</v>
      </c>
      <c r="CG1800" s="366">
        <v>0</v>
      </c>
      <c r="CH1800" s="366">
        <v>0</v>
      </c>
      <c r="CI1800" s="411">
        <f t="shared" si="553"/>
        <v>0</v>
      </c>
      <c r="CJ1800" s="366">
        <v>0</v>
      </c>
      <c r="CK1800" s="366">
        <v>0</v>
      </c>
      <c r="CL1800" s="366">
        <v>0</v>
      </c>
      <c r="CM1800" s="366">
        <v>0</v>
      </c>
      <c r="CN1800" s="366">
        <v>0</v>
      </c>
      <c r="CO1800" s="366">
        <v>0</v>
      </c>
      <c r="CP1800" s="366">
        <v>0</v>
      </c>
      <c r="CQ1800" s="366">
        <v>0</v>
      </c>
      <c r="CR1800" s="366">
        <v>0</v>
      </c>
      <c r="CS1800" s="366">
        <v>0</v>
      </c>
      <c r="CT1800" s="366">
        <v>0</v>
      </c>
      <c r="CU1800" s="366">
        <v>0</v>
      </c>
      <c r="CV1800" s="411">
        <f t="shared" si="554"/>
        <v>0</v>
      </c>
      <c r="CW1800" s="366">
        <v>0</v>
      </c>
      <c r="CX1800" s="366">
        <v>0</v>
      </c>
      <c r="CY1800" s="366">
        <v>0</v>
      </c>
      <c r="CZ1800" s="366">
        <v>0</v>
      </c>
      <c r="DA1800" s="366">
        <v>0</v>
      </c>
      <c r="DB1800" s="366">
        <v>0</v>
      </c>
      <c r="DC1800" s="366">
        <v>0</v>
      </c>
      <c r="DD1800" s="366">
        <v>0</v>
      </c>
      <c r="DE1800" s="366">
        <v>0</v>
      </c>
      <c r="DF1800" s="366">
        <v>0</v>
      </c>
      <c r="DG1800" s="366">
        <v>0</v>
      </c>
      <c r="DH1800" s="366">
        <v>0</v>
      </c>
      <c r="DI1800" s="411">
        <f t="shared" si="555"/>
        <v>0</v>
      </c>
      <c r="DJ1800" s="366">
        <v>0</v>
      </c>
      <c r="DK1800" s="366">
        <v>0</v>
      </c>
      <c r="DL1800" s="366">
        <v>0</v>
      </c>
      <c r="DM1800" s="366">
        <v>0</v>
      </c>
      <c r="DN1800" s="366">
        <v>0</v>
      </c>
      <c r="DO1800" s="366">
        <v>0</v>
      </c>
      <c r="DP1800" s="366">
        <v>0</v>
      </c>
      <c r="DQ1800" s="366">
        <v>0</v>
      </c>
      <c r="DR1800" s="366">
        <v>0</v>
      </c>
      <c r="DS1800" s="366">
        <v>0</v>
      </c>
      <c r="DT1800" s="366">
        <v>0</v>
      </c>
      <c r="DU1800" s="366">
        <v>0</v>
      </c>
      <c r="DV1800" s="411">
        <f t="shared" si="556"/>
        <v>0</v>
      </c>
      <c r="DW1800" s="366">
        <v>0</v>
      </c>
      <c r="DX1800" s="366">
        <v>0</v>
      </c>
      <c r="DY1800" s="366">
        <v>0</v>
      </c>
      <c r="DZ1800" s="366">
        <v>0</v>
      </c>
      <c r="EA1800" s="366">
        <v>0</v>
      </c>
      <c r="EB1800" s="366">
        <v>0</v>
      </c>
      <c r="EC1800" s="366">
        <v>0</v>
      </c>
      <c r="ED1800" s="366">
        <v>0</v>
      </c>
      <c r="EE1800" s="366">
        <v>0</v>
      </c>
      <c r="EF1800" s="366">
        <v>0</v>
      </c>
      <c r="EG1800" s="366">
        <v>0</v>
      </c>
      <c r="EH1800" s="366">
        <v>0</v>
      </c>
      <c r="EI1800" s="411">
        <f t="shared" si="557"/>
        <v>0</v>
      </c>
      <c r="EK1800" s="411">
        <f t="shared" si="558"/>
        <v>1</v>
      </c>
      <c r="EL1800" s="7">
        <f t="shared" si="559"/>
        <v>-1</v>
      </c>
    </row>
    <row r="1801" spans="1:142">
      <c r="A1801" s="365" t="str">
        <f t="shared" si="544"/>
        <v xml:space="preserve"> 360</v>
      </c>
      <c r="B1801" s="366" t="s">
        <v>1013</v>
      </c>
      <c r="C1801" s="366" t="s">
        <v>1187</v>
      </c>
      <c r="D1801" s="366">
        <v>1</v>
      </c>
      <c r="E1801" s="366">
        <v>1</v>
      </c>
      <c r="F1801" s="366">
        <v>1</v>
      </c>
      <c r="G1801" s="366">
        <v>1</v>
      </c>
      <c r="H1801" s="366">
        <v>1</v>
      </c>
      <c r="I1801" s="366">
        <v>1</v>
      </c>
      <c r="J1801" s="366">
        <v>1</v>
      </c>
      <c r="K1801" s="366">
        <v>1</v>
      </c>
      <c r="L1801" s="366">
        <v>1</v>
      </c>
      <c r="M1801" s="366">
        <v>0</v>
      </c>
      <c r="N1801" s="366">
        <v>1</v>
      </c>
      <c r="O1801" s="366">
        <v>0</v>
      </c>
      <c r="P1801" s="411">
        <f t="shared" si="545"/>
        <v>10</v>
      </c>
      <c r="Q1801" s="411">
        <f t="shared" si="541"/>
        <v>6.967741935483871</v>
      </c>
      <c r="R1801" s="411">
        <f t="shared" si="542"/>
        <v>1.7563959955506117</v>
      </c>
      <c r="S1801" s="411">
        <f t="shared" si="543"/>
        <v>1.2758620689655173</v>
      </c>
      <c r="T1801" s="366">
        <v>0</v>
      </c>
      <c r="U1801" s="366">
        <v>0</v>
      </c>
      <c r="V1801" s="366">
        <v>0</v>
      </c>
      <c r="W1801" s="366">
        <v>0</v>
      </c>
      <c r="X1801" s="366">
        <v>0</v>
      </c>
      <c r="Y1801" s="366">
        <v>0</v>
      </c>
      <c r="Z1801" s="366">
        <v>0</v>
      </c>
      <c r="AA1801" s="366">
        <v>0</v>
      </c>
      <c r="AB1801" s="366">
        <v>0</v>
      </c>
      <c r="AC1801" s="366">
        <v>0</v>
      </c>
      <c r="AD1801" s="366">
        <v>0</v>
      </c>
      <c r="AE1801" s="366">
        <v>0</v>
      </c>
      <c r="AF1801" s="411">
        <f t="shared" si="546"/>
        <v>0</v>
      </c>
      <c r="AG1801" s="366">
        <v>0</v>
      </c>
      <c r="AH1801" s="366">
        <v>0</v>
      </c>
      <c r="AI1801" s="366">
        <v>0</v>
      </c>
      <c r="AJ1801" s="366">
        <v>0</v>
      </c>
      <c r="AK1801" s="366">
        <v>0</v>
      </c>
      <c r="AL1801" s="366">
        <v>0</v>
      </c>
      <c r="AM1801" s="366">
        <v>0</v>
      </c>
      <c r="AN1801" s="366">
        <v>0</v>
      </c>
      <c r="AO1801" s="366">
        <v>0</v>
      </c>
      <c r="AP1801" s="366">
        <v>0</v>
      </c>
      <c r="AQ1801" s="366">
        <v>0</v>
      </c>
      <c r="AR1801" s="366">
        <v>0</v>
      </c>
      <c r="AS1801" s="411">
        <f t="shared" si="547"/>
        <v>0</v>
      </c>
      <c r="AT1801" s="411">
        <f t="shared" si="548"/>
        <v>0</v>
      </c>
      <c r="AU1801" s="411">
        <f t="shared" si="549"/>
        <v>0</v>
      </c>
      <c r="AV1801" s="411">
        <f t="shared" si="550"/>
        <v>0</v>
      </c>
      <c r="AW1801" s="366">
        <v>0</v>
      </c>
      <c r="AX1801" s="366">
        <v>0</v>
      </c>
      <c r="AY1801" s="366">
        <v>0</v>
      </c>
      <c r="AZ1801" s="366">
        <v>0</v>
      </c>
      <c r="BA1801" s="366">
        <v>0</v>
      </c>
      <c r="BB1801" s="366">
        <v>0</v>
      </c>
      <c r="BC1801" s="366">
        <v>0</v>
      </c>
      <c r="BD1801" s="366">
        <v>0</v>
      </c>
      <c r="BE1801" s="366">
        <v>0</v>
      </c>
      <c r="BF1801" s="366">
        <v>0</v>
      </c>
      <c r="BG1801" s="366">
        <v>0</v>
      </c>
      <c r="BH1801" s="366">
        <v>0</v>
      </c>
      <c r="BI1801" s="411">
        <f t="shared" si="551"/>
        <v>0</v>
      </c>
      <c r="BJ1801" s="366">
        <v>0</v>
      </c>
      <c r="BK1801" s="366">
        <v>0</v>
      </c>
      <c r="BL1801" s="366">
        <v>0</v>
      </c>
      <c r="BM1801" s="366">
        <v>0</v>
      </c>
      <c r="BN1801" s="366">
        <v>0</v>
      </c>
      <c r="BO1801" s="366">
        <v>0</v>
      </c>
      <c r="BP1801" s="366">
        <v>0</v>
      </c>
      <c r="BQ1801" s="366">
        <v>0</v>
      </c>
      <c r="BR1801" s="366">
        <v>0</v>
      </c>
      <c r="BS1801" s="366">
        <v>0</v>
      </c>
      <c r="BT1801" s="366">
        <v>0</v>
      </c>
      <c r="BU1801" s="366">
        <v>0</v>
      </c>
      <c r="BV1801" s="411">
        <f t="shared" si="552"/>
        <v>0</v>
      </c>
      <c r="BW1801" s="366">
        <v>0</v>
      </c>
      <c r="BX1801" s="366">
        <v>0</v>
      </c>
      <c r="BY1801" s="366">
        <v>0</v>
      </c>
      <c r="BZ1801" s="366">
        <v>0</v>
      </c>
      <c r="CA1801" s="366">
        <v>0</v>
      </c>
      <c r="CB1801" s="366">
        <v>0</v>
      </c>
      <c r="CC1801" s="366">
        <v>0</v>
      </c>
      <c r="CD1801" s="366">
        <v>0</v>
      </c>
      <c r="CE1801" s="366">
        <v>0</v>
      </c>
      <c r="CF1801" s="366">
        <v>0</v>
      </c>
      <c r="CG1801" s="366">
        <v>0</v>
      </c>
      <c r="CH1801" s="366">
        <v>0</v>
      </c>
      <c r="CI1801" s="411">
        <f t="shared" si="553"/>
        <v>0</v>
      </c>
      <c r="CJ1801" s="366">
        <v>0</v>
      </c>
      <c r="CK1801" s="366">
        <v>0</v>
      </c>
      <c r="CL1801" s="366">
        <v>0</v>
      </c>
      <c r="CM1801" s="366">
        <v>0</v>
      </c>
      <c r="CN1801" s="366">
        <v>0</v>
      </c>
      <c r="CO1801" s="366">
        <v>0</v>
      </c>
      <c r="CP1801" s="366">
        <v>0</v>
      </c>
      <c r="CQ1801" s="366">
        <v>0</v>
      </c>
      <c r="CR1801" s="366">
        <v>0</v>
      </c>
      <c r="CS1801" s="366">
        <v>0</v>
      </c>
      <c r="CT1801" s="366">
        <v>0</v>
      </c>
      <c r="CU1801" s="366">
        <v>0</v>
      </c>
      <c r="CV1801" s="411">
        <f t="shared" si="554"/>
        <v>0</v>
      </c>
      <c r="CW1801" s="366">
        <v>0</v>
      </c>
      <c r="CX1801" s="366">
        <v>0</v>
      </c>
      <c r="CY1801" s="366">
        <v>0</v>
      </c>
      <c r="CZ1801" s="366">
        <v>0</v>
      </c>
      <c r="DA1801" s="366">
        <v>0</v>
      </c>
      <c r="DB1801" s="366">
        <v>0</v>
      </c>
      <c r="DC1801" s="366">
        <v>0</v>
      </c>
      <c r="DD1801" s="366">
        <v>0</v>
      </c>
      <c r="DE1801" s="366">
        <v>0</v>
      </c>
      <c r="DF1801" s="366">
        <v>0</v>
      </c>
      <c r="DG1801" s="366">
        <v>0</v>
      </c>
      <c r="DH1801" s="366">
        <v>0</v>
      </c>
      <c r="DI1801" s="411">
        <f t="shared" si="555"/>
        <v>0</v>
      </c>
      <c r="DJ1801" s="366">
        <v>0</v>
      </c>
      <c r="DK1801" s="366">
        <v>0</v>
      </c>
      <c r="DL1801" s="366">
        <v>0</v>
      </c>
      <c r="DM1801" s="366">
        <v>0</v>
      </c>
      <c r="DN1801" s="366">
        <v>0</v>
      </c>
      <c r="DO1801" s="366">
        <v>0</v>
      </c>
      <c r="DP1801" s="366">
        <v>0</v>
      </c>
      <c r="DQ1801" s="366">
        <v>0</v>
      </c>
      <c r="DR1801" s="366">
        <v>0</v>
      </c>
      <c r="DS1801" s="366">
        <v>0</v>
      </c>
      <c r="DT1801" s="366">
        <v>0</v>
      </c>
      <c r="DU1801" s="366">
        <v>0</v>
      </c>
      <c r="DV1801" s="411">
        <f t="shared" si="556"/>
        <v>0</v>
      </c>
      <c r="DW1801" s="366">
        <v>0</v>
      </c>
      <c r="DX1801" s="366">
        <v>0</v>
      </c>
      <c r="DY1801" s="366">
        <v>0</v>
      </c>
      <c r="DZ1801" s="366">
        <v>0</v>
      </c>
      <c r="EA1801" s="366">
        <v>0</v>
      </c>
      <c r="EB1801" s="366">
        <v>0</v>
      </c>
      <c r="EC1801" s="366">
        <v>0</v>
      </c>
      <c r="ED1801" s="366">
        <v>0</v>
      </c>
      <c r="EE1801" s="366">
        <v>0</v>
      </c>
      <c r="EF1801" s="366">
        <v>0</v>
      </c>
      <c r="EG1801" s="366">
        <v>0</v>
      </c>
      <c r="EH1801" s="366">
        <v>0</v>
      </c>
      <c r="EI1801" s="411">
        <f t="shared" si="557"/>
        <v>0</v>
      </c>
      <c r="EK1801" s="411">
        <f t="shared" si="558"/>
        <v>10</v>
      </c>
      <c r="EL1801" s="7">
        <f t="shared" si="559"/>
        <v>-10</v>
      </c>
    </row>
    <row r="1802" spans="1:142">
      <c r="A1802" s="365" t="str">
        <f t="shared" si="544"/>
        <v xml:space="preserve"> 370</v>
      </c>
      <c r="B1802" s="366" t="s">
        <v>1014</v>
      </c>
      <c r="C1802" s="366" t="s">
        <v>1167</v>
      </c>
      <c r="D1802" s="366">
        <v>1</v>
      </c>
      <c r="E1802" s="366">
        <v>1</v>
      </c>
      <c r="F1802" s="366">
        <v>1</v>
      </c>
      <c r="G1802" s="366">
        <v>1</v>
      </c>
      <c r="H1802" s="366">
        <v>1</v>
      </c>
      <c r="I1802" s="366">
        <v>1</v>
      </c>
      <c r="J1802" s="366">
        <v>1</v>
      </c>
      <c r="K1802" s="366">
        <v>1</v>
      </c>
      <c r="L1802" s="366">
        <v>1</v>
      </c>
      <c r="M1802" s="366">
        <v>1</v>
      </c>
      <c r="N1802" s="366">
        <v>1</v>
      </c>
      <c r="O1802" s="366">
        <v>1</v>
      </c>
      <c r="P1802" s="411">
        <f t="shared" si="545"/>
        <v>12</v>
      </c>
      <c r="Q1802" s="411">
        <f t="shared" si="541"/>
        <v>6.967741935483871</v>
      </c>
      <c r="R1802" s="411">
        <f t="shared" si="542"/>
        <v>1.7563959955506117</v>
      </c>
      <c r="S1802" s="411">
        <f t="shared" si="543"/>
        <v>3.2758620689655173</v>
      </c>
      <c r="T1802" s="366">
        <v>0</v>
      </c>
      <c r="U1802" s="366">
        <v>0</v>
      </c>
      <c r="V1802" s="366">
        <v>0</v>
      </c>
      <c r="W1802" s="366">
        <v>0</v>
      </c>
      <c r="X1802" s="366">
        <v>0</v>
      </c>
      <c r="Y1802" s="366">
        <v>0</v>
      </c>
      <c r="Z1802" s="366">
        <v>0</v>
      </c>
      <c r="AA1802" s="366">
        <v>0</v>
      </c>
      <c r="AB1802" s="366">
        <v>0</v>
      </c>
      <c r="AC1802" s="366">
        <v>0</v>
      </c>
      <c r="AD1802" s="366">
        <v>0</v>
      </c>
      <c r="AE1802" s="366">
        <v>0</v>
      </c>
      <c r="AF1802" s="411">
        <f t="shared" si="546"/>
        <v>0</v>
      </c>
      <c r="AG1802" s="366">
        <v>1</v>
      </c>
      <c r="AH1802" s="366">
        <v>1</v>
      </c>
      <c r="AI1802" s="366">
        <v>1</v>
      </c>
      <c r="AJ1802" s="366">
        <v>1</v>
      </c>
      <c r="AK1802" s="366">
        <v>1</v>
      </c>
      <c r="AL1802" s="366">
        <v>1</v>
      </c>
      <c r="AM1802" s="366">
        <v>1</v>
      </c>
      <c r="AN1802" s="366">
        <v>1</v>
      </c>
      <c r="AO1802" s="366">
        <v>1</v>
      </c>
      <c r="AP1802" s="366">
        <v>1</v>
      </c>
      <c r="AQ1802" s="366">
        <v>1</v>
      </c>
      <c r="AR1802" s="366">
        <v>1</v>
      </c>
      <c r="AS1802" s="411">
        <f t="shared" si="547"/>
        <v>12</v>
      </c>
      <c r="AT1802" s="411">
        <f t="shared" si="548"/>
        <v>6.967741935483871</v>
      </c>
      <c r="AU1802" s="411">
        <f t="shared" si="549"/>
        <v>1.7563959955506117</v>
      </c>
      <c r="AV1802" s="411">
        <f t="shared" si="550"/>
        <v>3.2758620689655173</v>
      </c>
      <c r="AW1802" s="366">
        <v>0</v>
      </c>
      <c r="AX1802" s="366">
        <v>0</v>
      </c>
      <c r="AY1802" s="366">
        <v>0</v>
      </c>
      <c r="AZ1802" s="366">
        <v>0</v>
      </c>
      <c r="BA1802" s="366">
        <v>0</v>
      </c>
      <c r="BB1802" s="366">
        <v>0</v>
      </c>
      <c r="BC1802" s="366">
        <v>0</v>
      </c>
      <c r="BD1802" s="366">
        <v>0</v>
      </c>
      <c r="BE1802" s="366">
        <v>0</v>
      </c>
      <c r="BF1802" s="366">
        <v>0</v>
      </c>
      <c r="BG1802" s="366">
        <v>0</v>
      </c>
      <c r="BH1802" s="366">
        <v>0</v>
      </c>
      <c r="BI1802" s="411">
        <f t="shared" si="551"/>
        <v>0</v>
      </c>
      <c r="BJ1802" s="366">
        <v>1</v>
      </c>
      <c r="BK1802" s="366">
        <v>1</v>
      </c>
      <c r="BL1802" s="366">
        <v>1</v>
      </c>
      <c r="BM1802" s="366">
        <v>1</v>
      </c>
      <c r="BN1802" s="366">
        <v>1</v>
      </c>
      <c r="BO1802" s="366">
        <v>1</v>
      </c>
      <c r="BP1802" s="366">
        <v>1</v>
      </c>
      <c r="BQ1802" s="366">
        <v>1</v>
      </c>
      <c r="BR1802" s="366">
        <v>1</v>
      </c>
      <c r="BS1802" s="366">
        <v>1</v>
      </c>
      <c r="BT1802" s="366">
        <v>1</v>
      </c>
      <c r="BU1802" s="366">
        <v>1</v>
      </c>
      <c r="BV1802" s="411">
        <f t="shared" si="552"/>
        <v>12</v>
      </c>
      <c r="BW1802" s="366">
        <v>0</v>
      </c>
      <c r="BX1802" s="366">
        <v>0</v>
      </c>
      <c r="BY1802" s="366">
        <v>0</v>
      </c>
      <c r="BZ1802" s="366">
        <v>0</v>
      </c>
      <c r="CA1802" s="366">
        <v>0</v>
      </c>
      <c r="CB1802" s="366">
        <v>0</v>
      </c>
      <c r="CC1802" s="366">
        <v>0</v>
      </c>
      <c r="CD1802" s="366">
        <v>0</v>
      </c>
      <c r="CE1802" s="366">
        <v>0</v>
      </c>
      <c r="CF1802" s="366">
        <v>0</v>
      </c>
      <c r="CG1802" s="366">
        <v>0</v>
      </c>
      <c r="CH1802" s="366">
        <v>0</v>
      </c>
      <c r="CI1802" s="411">
        <f t="shared" si="553"/>
        <v>0</v>
      </c>
      <c r="CJ1802" s="366">
        <v>1</v>
      </c>
      <c r="CK1802" s="366">
        <v>1</v>
      </c>
      <c r="CL1802" s="366">
        <v>1</v>
      </c>
      <c r="CM1802" s="366">
        <v>1</v>
      </c>
      <c r="CN1802" s="366">
        <v>1</v>
      </c>
      <c r="CO1802" s="366">
        <v>1</v>
      </c>
      <c r="CP1802" s="366">
        <v>1</v>
      </c>
      <c r="CQ1802" s="366">
        <v>1</v>
      </c>
      <c r="CR1802" s="366">
        <v>1</v>
      </c>
      <c r="CS1802" s="366">
        <v>1</v>
      </c>
      <c r="CT1802" s="366">
        <v>1</v>
      </c>
      <c r="CU1802" s="366">
        <v>1</v>
      </c>
      <c r="CV1802" s="411">
        <f t="shared" si="554"/>
        <v>12</v>
      </c>
      <c r="CW1802" s="366">
        <v>0</v>
      </c>
      <c r="CX1802" s="366">
        <v>0</v>
      </c>
      <c r="CY1802" s="366">
        <v>0</v>
      </c>
      <c r="CZ1802" s="366">
        <v>0</v>
      </c>
      <c r="DA1802" s="366">
        <v>0</v>
      </c>
      <c r="DB1802" s="366">
        <v>0</v>
      </c>
      <c r="DC1802" s="366">
        <v>0</v>
      </c>
      <c r="DD1802" s="366">
        <v>0</v>
      </c>
      <c r="DE1802" s="366">
        <v>0</v>
      </c>
      <c r="DF1802" s="366">
        <v>0</v>
      </c>
      <c r="DG1802" s="366">
        <v>0</v>
      </c>
      <c r="DH1802" s="366">
        <v>0</v>
      </c>
      <c r="DI1802" s="411">
        <f t="shared" si="555"/>
        <v>0</v>
      </c>
      <c r="DJ1802" s="366">
        <v>1</v>
      </c>
      <c r="DK1802" s="366">
        <v>1</v>
      </c>
      <c r="DL1802" s="366">
        <v>1</v>
      </c>
      <c r="DM1802" s="366">
        <v>1</v>
      </c>
      <c r="DN1802" s="366">
        <v>1</v>
      </c>
      <c r="DO1802" s="366">
        <v>1</v>
      </c>
      <c r="DP1802" s="366">
        <v>1</v>
      </c>
      <c r="DQ1802" s="366">
        <v>1</v>
      </c>
      <c r="DR1802" s="366">
        <v>1</v>
      </c>
      <c r="DS1802" s="366">
        <v>1</v>
      </c>
      <c r="DT1802" s="366">
        <v>1</v>
      </c>
      <c r="DU1802" s="366">
        <v>1</v>
      </c>
      <c r="DV1802" s="411">
        <f t="shared" si="556"/>
        <v>12</v>
      </c>
      <c r="DW1802" s="366">
        <v>1</v>
      </c>
      <c r="DX1802" s="366">
        <v>1</v>
      </c>
      <c r="DY1802" s="366">
        <v>1</v>
      </c>
      <c r="DZ1802" s="366">
        <v>1</v>
      </c>
      <c r="EA1802" s="366">
        <v>1</v>
      </c>
      <c r="EB1802" s="366">
        <v>1</v>
      </c>
      <c r="EC1802" s="366">
        <v>1</v>
      </c>
      <c r="ED1802" s="366">
        <v>1</v>
      </c>
      <c r="EE1802" s="366">
        <v>1</v>
      </c>
      <c r="EF1802" s="366">
        <v>1</v>
      </c>
      <c r="EG1802" s="366">
        <v>1</v>
      </c>
      <c r="EH1802" s="366">
        <v>1</v>
      </c>
      <c r="EI1802" s="411">
        <f t="shared" si="557"/>
        <v>12</v>
      </c>
      <c r="EK1802" s="411">
        <f t="shared" si="558"/>
        <v>12</v>
      </c>
      <c r="EL1802" s="7">
        <f t="shared" si="559"/>
        <v>0</v>
      </c>
    </row>
    <row r="1803" spans="1:142">
      <c r="A1803" s="365" t="str">
        <f t="shared" si="544"/>
        <v xml:space="preserve"> 370</v>
      </c>
      <c r="B1803" s="366" t="s">
        <v>1014</v>
      </c>
      <c r="C1803" s="366" t="s">
        <v>1168</v>
      </c>
      <c r="D1803" s="366">
        <v>136800</v>
      </c>
      <c r="E1803" s="366">
        <v>165600</v>
      </c>
      <c r="F1803" s="366">
        <v>396000</v>
      </c>
      <c r="G1803" s="366">
        <v>302400</v>
      </c>
      <c r="H1803" s="366">
        <v>158400</v>
      </c>
      <c r="I1803" s="366">
        <v>151200</v>
      </c>
      <c r="J1803" s="366">
        <v>151200</v>
      </c>
      <c r="K1803" s="366">
        <v>136800</v>
      </c>
      <c r="L1803" s="366">
        <v>144000</v>
      </c>
      <c r="M1803" s="366">
        <v>648000</v>
      </c>
      <c r="N1803" s="366">
        <v>799200</v>
      </c>
      <c r="O1803" s="366">
        <v>712800</v>
      </c>
      <c r="P1803" s="411">
        <f t="shared" si="545"/>
        <v>3902400</v>
      </c>
      <c r="Q1803" s="411">
        <f t="shared" ref="Q1803:Q1866" si="560">SUM(D1803:I1803)+((30/31)*J1803)</f>
        <v>1456722.5806451612</v>
      </c>
      <c r="R1803" s="411">
        <f t="shared" ref="R1803:R1866" si="561">((1/31)*J1803)+K1803+((21/29*L1803))</f>
        <v>245953.28142380423</v>
      </c>
      <c r="S1803" s="411">
        <f t="shared" ref="S1803:S1866" si="562">((8/29)*L1803)+SUM(M1803:O1803)</f>
        <v>2199724.1379310344</v>
      </c>
      <c r="T1803" s="366">
        <v>0</v>
      </c>
      <c r="U1803" s="366">
        <v>0</v>
      </c>
      <c r="V1803" s="366">
        <v>0</v>
      </c>
      <c r="W1803" s="366">
        <v>0</v>
      </c>
      <c r="X1803" s="366">
        <v>0</v>
      </c>
      <c r="Y1803" s="366">
        <v>1</v>
      </c>
      <c r="Z1803" s="366">
        <v>14930</v>
      </c>
      <c r="AA1803" s="366">
        <v>-14930</v>
      </c>
      <c r="AB1803" s="366">
        <v>20254.999999999971</v>
      </c>
      <c r="AC1803" s="366">
        <v>-458312</v>
      </c>
      <c r="AD1803" s="366">
        <v>438057</v>
      </c>
      <c r="AE1803" s="366">
        <v>0</v>
      </c>
      <c r="AF1803" s="411">
        <f t="shared" si="546"/>
        <v>1</v>
      </c>
      <c r="AG1803" s="366">
        <v>136800</v>
      </c>
      <c r="AH1803" s="366">
        <v>165600</v>
      </c>
      <c r="AI1803" s="366">
        <v>396000</v>
      </c>
      <c r="AJ1803" s="366">
        <v>302400</v>
      </c>
      <c r="AK1803" s="366">
        <v>158400</v>
      </c>
      <c r="AL1803" s="366">
        <v>151201</v>
      </c>
      <c r="AM1803" s="366">
        <v>166130</v>
      </c>
      <c r="AN1803" s="366">
        <v>121870</v>
      </c>
      <c r="AO1803" s="366">
        <v>164254.99999999997</v>
      </c>
      <c r="AP1803" s="366">
        <v>189688</v>
      </c>
      <c r="AQ1803" s="366">
        <v>1237257</v>
      </c>
      <c r="AR1803" s="366">
        <v>712800</v>
      </c>
      <c r="AS1803" s="411">
        <f t="shared" si="547"/>
        <v>3902401</v>
      </c>
      <c r="AT1803" s="411">
        <f t="shared" si="548"/>
        <v>1471171.9677419355</v>
      </c>
      <c r="AU1803" s="411">
        <f t="shared" si="549"/>
        <v>246172.30812013347</v>
      </c>
      <c r="AV1803" s="411">
        <f t="shared" si="550"/>
        <v>2185056.7241379311</v>
      </c>
      <c r="AW1803" s="366">
        <v>0</v>
      </c>
      <c r="AX1803" s="366">
        <v>0</v>
      </c>
      <c r="AY1803" s="366">
        <v>0</v>
      </c>
      <c r="AZ1803" s="366">
        <v>0</v>
      </c>
      <c r="BA1803" s="366">
        <v>0</v>
      </c>
      <c r="BB1803" s="366">
        <v>0</v>
      </c>
      <c r="BC1803" s="366">
        <v>0</v>
      </c>
      <c r="BD1803" s="366">
        <v>0</v>
      </c>
      <c r="BE1803" s="366">
        <v>0</v>
      </c>
      <c r="BF1803" s="366">
        <v>0</v>
      </c>
      <c r="BG1803" s="366">
        <v>0</v>
      </c>
      <c r="BH1803" s="366">
        <v>0</v>
      </c>
      <c r="BI1803" s="411">
        <f t="shared" si="551"/>
        <v>0</v>
      </c>
      <c r="BJ1803" s="366">
        <v>136800</v>
      </c>
      <c r="BK1803" s="366">
        <v>165600</v>
      </c>
      <c r="BL1803" s="366">
        <v>396000</v>
      </c>
      <c r="BM1803" s="366">
        <v>302400</v>
      </c>
      <c r="BN1803" s="366">
        <v>158400</v>
      </c>
      <c r="BO1803" s="366">
        <v>151201</v>
      </c>
      <c r="BP1803" s="366">
        <v>166130</v>
      </c>
      <c r="BQ1803" s="366">
        <v>121870</v>
      </c>
      <c r="BR1803" s="366">
        <v>164254.99999999997</v>
      </c>
      <c r="BS1803" s="366">
        <v>189688</v>
      </c>
      <c r="BT1803" s="366">
        <v>1237257</v>
      </c>
      <c r="BU1803" s="366">
        <v>712800</v>
      </c>
      <c r="BV1803" s="411">
        <f t="shared" si="552"/>
        <v>3902401</v>
      </c>
      <c r="BW1803" s="366">
        <v>0</v>
      </c>
      <c r="BX1803" s="366">
        <v>0</v>
      </c>
      <c r="BY1803" s="366">
        <v>0</v>
      </c>
      <c r="BZ1803" s="366">
        <v>0</v>
      </c>
      <c r="CA1803" s="366">
        <v>0</v>
      </c>
      <c r="CB1803" s="366">
        <v>0</v>
      </c>
      <c r="CC1803" s="366">
        <v>0</v>
      </c>
      <c r="CD1803" s="366">
        <v>0</v>
      </c>
      <c r="CE1803" s="366">
        <v>0</v>
      </c>
      <c r="CF1803" s="366">
        <v>0</v>
      </c>
      <c r="CG1803" s="366">
        <v>0</v>
      </c>
      <c r="CH1803" s="366">
        <v>0</v>
      </c>
      <c r="CI1803" s="411">
        <f t="shared" si="553"/>
        <v>0</v>
      </c>
      <c r="CJ1803" s="366">
        <v>136800</v>
      </c>
      <c r="CK1803" s="366">
        <v>165600</v>
      </c>
      <c r="CL1803" s="366">
        <v>396000</v>
      </c>
      <c r="CM1803" s="366">
        <v>302400</v>
      </c>
      <c r="CN1803" s="366">
        <v>158400</v>
      </c>
      <c r="CO1803" s="366">
        <v>151201</v>
      </c>
      <c r="CP1803" s="366">
        <v>166130</v>
      </c>
      <c r="CQ1803" s="366">
        <v>121870</v>
      </c>
      <c r="CR1803" s="366">
        <v>164254.99999999997</v>
      </c>
      <c r="CS1803" s="366">
        <v>189688</v>
      </c>
      <c r="CT1803" s="366">
        <v>1237257</v>
      </c>
      <c r="CU1803" s="366">
        <v>712800</v>
      </c>
      <c r="CV1803" s="411">
        <f t="shared" si="554"/>
        <v>3902401</v>
      </c>
      <c r="CW1803" s="366">
        <v>0</v>
      </c>
      <c r="CX1803" s="366">
        <v>0</v>
      </c>
      <c r="CY1803" s="366">
        <v>0</v>
      </c>
      <c r="CZ1803" s="366">
        <v>0</v>
      </c>
      <c r="DA1803" s="366">
        <v>0</v>
      </c>
      <c r="DB1803" s="366">
        <v>0</v>
      </c>
      <c r="DC1803" s="366">
        <v>0</v>
      </c>
      <c r="DD1803" s="366">
        <v>0</v>
      </c>
      <c r="DE1803" s="366">
        <v>0</v>
      </c>
      <c r="DF1803" s="366">
        <v>0</v>
      </c>
      <c r="DG1803" s="366">
        <v>0</v>
      </c>
      <c r="DH1803" s="366">
        <v>0</v>
      </c>
      <c r="DI1803" s="411">
        <f t="shared" si="555"/>
        <v>0</v>
      </c>
      <c r="DJ1803" s="366">
        <v>136800</v>
      </c>
      <c r="DK1803" s="366">
        <v>165600</v>
      </c>
      <c r="DL1803" s="366">
        <v>396000</v>
      </c>
      <c r="DM1803" s="366">
        <v>302400</v>
      </c>
      <c r="DN1803" s="366">
        <v>158400</v>
      </c>
      <c r="DO1803" s="366">
        <v>151201</v>
      </c>
      <c r="DP1803" s="366">
        <v>166130</v>
      </c>
      <c r="DQ1803" s="366">
        <v>121870</v>
      </c>
      <c r="DR1803" s="366">
        <v>164254.99999999997</v>
      </c>
      <c r="DS1803" s="366">
        <v>189688</v>
      </c>
      <c r="DT1803" s="366">
        <v>1237257</v>
      </c>
      <c r="DU1803" s="366">
        <v>712800</v>
      </c>
      <c r="DV1803" s="411">
        <f t="shared" si="556"/>
        <v>3902401</v>
      </c>
      <c r="DW1803" s="366">
        <v>136800</v>
      </c>
      <c r="DX1803" s="366">
        <v>165600</v>
      </c>
      <c r="DY1803" s="366">
        <v>396000</v>
      </c>
      <c r="DZ1803" s="366">
        <v>302400</v>
      </c>
      <c r="EA1803" s="366">
        <v>158400</v>
      </c>
      <c r="EB1803" s="366">
        <v>151201</v>
      </c>
      <c r="EC1803" s="366">
        <v>166130</v>
      </c>
      <c r="ED1803" s="366">
        <v>121870</v>
      </c>
      <c r="EE1803" s="366">
        <v>164254.99999999997</v>
      </c>
      <c r="EF1803" s="366">
        <v>189688</v>
      </c>
      <c r="EG1803" s="366">
        <v>1237257</v>
      </c>
      <c r="EH1803" s="366">
        <v>712800</v>
      </c>
      <c r="EI1803" s="411">
        <f t="shared" si="557"/>
        <v>3902401</v>
      </c>
      <c r="EK1803" s="411">
        <f t="shared" si="558"/>
        <v>3902401</v>
      </c>
      <c r="EL1803" s="7">
        <f t="shared" si="559"/>
        <v>0</v>
      </c>
    </row>
    <row r="1804" spans="1:142">
      <c r="A1804" s="365" t="str">
        <f t="shared" si="544"/>
        <v xml:space="preserve"> 370</v>
      </c>
      <c r="B1804" s="366" t="s">
        <v>1014</v>
      </c>
      <c r="C1804" s="366" t="s">
        <v>1169</v>
      </c>
      <c r="D1804" s="366">
        <v>136800</v>
      </c>
      <c r="E1804" s="366">
        <v>165600</v>
      </c>
      <c r="F1804" s="366">
        <v>396000</v>
      </c>
      <c r="G1804" s="366">
        <v>302400</v>
      </c>
      <c r="H1804" s="366">
        <v>158400</v>
      </c>
      <c r="I1804" s="366">
        <v>151200</v>
      </c>
      <c r="J1804" s="366">
        <v>151200</v>
      </c>
      <c r="K1804" s="366">
        <v>136800</v>
      </c>
      <c r="L1804" s="366">
        <v>144000</v>
      </c>
      <c r="M1804" s="366">
        <v>648000</v>
      </c>
      <c r="N1804" s="366">
        <v>799200</v>
      </c>
      <c r="O1804" s="366">
        <v>712800</v>
      </c>
      <c r="P1804" s="411">
        <f t="shared" si="545"/>
        <v>3902400</v>
      </c>
      <c r="Q1804" s="411">
        <f t="shared" si="560"/>
        <v>1456722.5806451612</v>
      </c>
      <c r="R1804" s="411">
        <f t="shared" si="561"/>
        <v>245953.28142380423</v>
      </c>
      <c r="S1804" s="411">
        <f t="shared" si="562"/>
        <v>2199724.1379310344</v>
      </c>
      <c r="T1804" s="366">
        <v>0</v>
      </c>
      <c r="U1804" s="366">
        <v>0</v>
      </c>
      <c r="V1804" s="366">
        <v>0</v>
      </c>
      <c r="W1804" s="366">
        <v>0</v>
      </c>
      <c r="X1804" s="366">
        <v>0</v>
      </c>
      <c r="Y1804" s="366">
        <v>1</v>
      </c>
      <c r="Z1804" s="366">
        <v>14930</v>
      </c>
      <c r="AA1804" s="366">
        <v>-14930</v>
      </c>
      <c r="AB1804" s="366">
        <v>20254.999999999971</v>
      </c>
      <c r="AC1804" s="366">
        <v>-458312</v>
      </c>
      <c r="AD1804" s="366">
        <v>438057</v>
      </c>
      <c r="AE1804" s="366">
        <v>0</v>
      </c>
      <c r="AF1804" s="411">
        <f t="shared" si="546"/>
        <v>1</v>
      </c>
      <c r="AG1804" s="366">
        <v>136800</v>
      </c>
      <c r="AH1804" s="366">
        <v>165600</v>
      </c>
      <c r="AI1804" s="366">
        <v>396000</v>
      </c>
      <c r="AJ1804" s="366">
        <v>302400</v>
      </c>
      <c r="AK1804" s="366">
        <v>158400</v>
      </c>
      <c r="AL1804" s="366">
        <v>151201</v>
      </c>
      <c r="AM1804" s="366">
        <v>166130</v>
      </c>
      <c r="AN1804" s="366">
        <v>121870</v>
      </c>
      <c r="AO1804" s="366">
        <v>164254.99999999997</v>
      </c>
      <c r="AP1804" s="366">
        <v>189688</v>
      </c>
      <c r="AQ1804" s="366">
        <v>1237257</v>
      </c>
      <c r="AR1804" s="366">
        <v>712800</v>
      </c>
      <c r="AS1804" s="411">
        <f t="shared" si="547"/>
        <v>3902401</v>
      </c>
      <c r="AT1804" s="411">
        <f t="shared" si="548"/>
        <v>1471171.9677419355</v>
      </c>
      <c r="AU1804" s="411">
        <f t="shared" si="549"/>
        <v>246172.30812013347</v>
      </c>
      <c r="AV1804" s="411">
        <f t="shared" si="550"/>
        <v>2185056.7241379311</v>
      </c>
      <c r="AW1804" s="366">
        <v>0</v>
      </c>
      <c r="AX1804" s="366">
        <v>0</v>
      </c>
      <c r="AY1804" s="366">
        <v>0</v>
      </c>
      <c r="AZ1804" s="366">
        <v>0</v>
      </c>
      <c r="BA1804" s="366">
        <v>0</v>
      </c>
      <c r="BB1804" s="366">
        <v>0</v>
      </c>
      <c r="BC1804" s="366">
        <v>0</v>
      </c>
      <c r="BD1804" s="366">
        <v>0</v>
      </c>
      <c r="BE1804" s="366">
        <v>0</v>
      </c>
      <c r="BF1804" s="366">
        <v>0</v>
      </c>
      <c r="BG1804" s="366">
        <v>0</v>
      </c>
      <c r="BH1804" s="366">
        <v>0</v>
      </c>
      <c r="BI1804" s="411">
        <f t="shared" si="551"/>
        <v>0</v>
      </c>
      <c r="BJ1804" s="366">
        <v>136800</v>
      </c>
      <c r="BK1804" s="366">
        <v>165600</v>
      </c>
      <c r="BL1804" s="366">
        <v>396000</v>
      </c>
      <c r="BM1804" s="366">
        <v>302400</v>
      </c>
      <c r="BN1804" s="366">
        <v>158400</v>
      </c>
      <c r="BO1804" s="366">
        <v>151201</v>
      </c>
      <c r="BP1804" s="366">
        <v>166130</v>
      </c>
      <c r="BQ1804" s="366">
        <v>121870</v>
      </c>
      <c r="BR1804" s="366">
        <v>164254.99999999997</v>
      </c>
      <c r="BS1804" s="366">
        <v>189688</v>
      </c>
      <c r="BT1804" s="366">
        <v>1237257</v>
      </c>
      <c r="BU1804" s="366">
        <v>712800</v>
      </c>
      <c r="BV1804" s="411">
        <f t="shared" si="552"/>
        <v>3902401</v>
      </c>
      <c r="BW1804" s="366">
        <v>0</v>
      </c>
      <c r="BX1804" s="366">
        <v>0</v>
      </c>
      <c r="BY1804" s="366">
        <v>0</v>
      </c>
      <c r="BZ1804" s="366">
        <v>0</v>
      </c>
      <c r="CA1804" s="366">
        <v>0</v>
      </c>
      <c r="CB1804" s="366">
        <v>0</v>
      </c>
      <c r="CC1804" s="366">
        <v>0</v>
      </c>
      <c r="CD1804" s="366">
        <v>0</v>
      </c>
      <c r="CE1804" s="366">
        <v>0</v>
      </c>
      <c r="CF1804" s="366">
        <v>0</v>
      </c>
      <c r="CG1804" s="366">
        <v>0</v>
      </c>
      <c r="CH1804" s="366">
        <v>0</v>
      </c>
      <c r="CI1804" s="411">
        <f t="shared" si="553"/>
        <v>0</v>
      </c>
      <c r="CJ1804" s="366">
        <v>136800</v>
      </c>
      <c r="CK1804" s="366">
        <v>165600</v>
      </c>
      <c r="CL1804" s="366">
        <v>396000</v>
      </c>
      <c r="CM1804" s="366">
        <v>302400</v>
      </c>
      <c r="CN1804" s="366">
        <v>158400</v>
      </c>
      <c r="CO1804" s="366">
        <v>151201</v>
      </c>
      <c r="CP1804" s="366">
        <v>166130</v>
      </c>
      <c r="CQ1804" s="366">
        <v>121870</v>
      </c>
      <c r="CR1804" s="366">
        <v>164254.99999999997</v>
      </c>
      <c r="CS1804" s="366">
        <v>189688</v>
      </c>
      <c r="CT1804" s="366">
        <v>1237257</v>
      </c>
      <c r="CU1804" s="366">
        <v>712800</v>
      </c>
      <c r="CV1804" s="411">
        <f t="shared" si="554"/>
        <v>3902401</v>
      </c>
      <c r="CW1804" s="366">
        <v>0</v>
      </c>
      <c r="CX1804" s="366">
        <v>0</v>
      </c>
      <c r="CY1804" s="366">
        <v>0</v>
      </c>
      <c r="CZ1804" s="366">
        <v>0</v>
      </c>
      <c r="DA1804" s="366">
        <v>0</v>
      </c>
      <c r="DB1804" s="366">
        <v>0</v>
      </c>
      <c r="DC1804" s="366">
        <v>0</v>
      </c>
      <c r="DD1804" s="366">
        <v>0</v>
      </c>
      <c r="DE1804" s="366">
        <v>0</v>
      </c>
      <c r="DF1804" s="366">
        <v>0</v>
      </c>
      <c r="DG1804" s="366">
        <v>0</v>
      </c>
      <c r="DH1804" s="366">
        <v>0</v>
      </c>
      <c r="DI1804" s="411">
        <f t="shared" si="555"/>
        <v>0</v>
      </c>
      <c r="DJ1804" s="366">
        <v>136800</v>
      </c>
      <c r="DK1804" s="366">
        <v>165600</v>
      </c>
      <c r="DL1804" s="366">
        <v>396000</v>
      </c>
      <c r="DM1804" s="366">
        <v>302400</v>
      </c>
      <c r="DN1804" s="366">
        <v>158400</v>
      </c>
      <c r="DO1804" s="366">
        <v>151201</v>
      </c>
      <c r="DP1804" s="366">
        <v>166130</v>
      </c>
      <c r="DQ1804" s="366">
        <v>121870</v>
      </c>
      <c r="DR1804" s="366">
        <v>164254.99999999997</v>
      </c>
      <c r="DS1804" s="366">
        <v>189688</v>
      </c>
      <c r="DT1804" s="366">
        <v>1237257</v>
      </c>
      <c r="DU1804" s="366">
        <v>712800</v>
      </c>
      <c r="DV1804" s="411">
        <f t="shared" si="556"/>
        <v>3902401</v>
      </c>
      <c r="DW1804" s="366">
        <v>136800</v>
      </c>
      <c r="DX1804" s="366">
        <v>165600</v>
      </c>
      <c r="DY1804" s="366">
        <v>396000</v>
      </c>
      <c r="DZ1804" s="366">
        <v>302400</v>
      </c>
      <c r="EA1804" s="366">
        <v>158400</v>
      </c>
      <c r="EB1804" s="366">
        <v>151201</v>
      </c>
      <c r="EC1804" s="366">
        <v>166130</v>
      </c>
      <c r="ED1804" s="366">
        <v>121870</v>
      </c>
      <c r="EE1804" s="366">
        <v>164254.99999999997</v>
      </c>
      <c r="EF1804" s="366">
        <v>189688</v>
      </c>
      <c r="EG1804" s="366">
        <v>1237257</v>
      </c>
      <c r="EH1804" s="366">
        <v>712800</v>
      </c>
      <c r="EI1804" s="411">
        <f t="shared" si="557"/>
        <v>3902401</v>
      </c>
      <c r="EK1804" s="411">
        <f t="shared" si="558"/>
        <v>3902401</v>
      </c>
      <c r="EL1804" s="7">
        <f t="shared" si="559"/>
        <v>0</v>
      </c>
    </row>
    <row r="1805" spans="1:142">
      <c r="A1805" s="365" t="str">
        <f t="shared" si="544"/>
        <v xml:space="preserve"> 370</v>
      </c>
      <c r="B1805" s="366" t="s">
        <v>1014</v>
      </c>
      <c r="C1805" s="366" t="s">
        <v>1217</v>
      </c>
      <c r="D1805" s="366">
        <v>2160</v>
      </c>
      <c r="E1805" s="366">
        <v>2160</v>
      </c>
      <c r="F1805" s="366">
        <v>2160</v>
      </c>
      <c r="G1805" s="366">
        <v>1397</v>
      </c>
      <c r="H1805" s="366">
        <v>1380</v>
      </c>
      <c r="I1805" s="366">
        <v>1380</v>
      </c>
      <c r="J1805" s="366">
        <v>1380</v>
      </c>
      <c r="K1805" s="366">
        <v>1380</v>
      </c>
      <c r="L1805" s="366">
        <v>1380</v>
      </c>
      <c r="M1805" s="366">
        <v>1653</v>
      </c>
      <c r="N1805" s="366">
        <v>1549</v>
      </c>
      <c r="O1805" s="366">
        <v>1693</v>
      </c>
      <c r="P1805" s="411">
        <f t="shared" si="545"/>
        <v>19672</v>
      </c>
      <c r="Q1805" s="411">
        <f t="shared" si="560"/>
        <v>11972.483870967742</v>
      </c>
      <c r="R1805" s="411">
        <f t="shared" si="561"/>
        <v>2423.8264738598441</v>
      </c>
      <c r="S1805" s="411">
        <f t="shared" si="562"/>
        <v>5275.6896551724139</v>
      </c>
      <c r="T1805" s="366">
        <v>0</v>
      </c>
      <c r="U1805" s="366">
        <v>0</v>
      </c>
      <c r="V1805" s="366">
        <v>0</v>
      </c>
      <c r="W1805" s="366">
        <v>0</v>
      </c>
      <c r="X1805" s="366">
        <v>0</v>
      </c>
      <c r="Y1805" s="366">
        <v>9.1269841268513119E-3</v>
      </c>
      <c r="Z1805" s="366">
        <v>136.26587301587301</v>
      </c>
      <c r="AA1805" s="366">
        <v>-150.60964912280701</v>
      </c>
      <c r="AB1805" s="366">
        <v>194.11041666666642</v>
      </c>
      <c r="AC1805" s="366">
        <v>-1169.119962962963</v>
      </c>
      <c r="AD1805" s="366">
        <v>849.03690315315316</v>
      </c>
      <c r="AE1805" s="366">
        <v>0</v>
      </c>
      <c r="AF1805" s="411">
        <f t="shared" si="546"/>
        <v>-140.30729226595054</v>
      </c>
      <c r="AG1805" s="366">
        <v>2160</v>
      </c>
      <c r="AH1805" s="366">
        <v>2160</v>
      </c>
      <c r="AI1805" s="366">
        <v>2160</v>
      </c>
      <c r="AJ1805" s="366">
        <v>1397</v>
      </c>
      <c r="AK1805" s="366">
        <v>1380</v>
      </c>
      <c r="AL1805" s="366">
        <v>1380.0091269841269</v>
      </c>
      <c r="AM1805" s="366">
        <v>1516.265873015873</v>
      </c>
      <c r="AN1805" s="366">
        <v>1229.390350877193</v>
      </c>
      <c r="AO1805" s="366">
        <v>1574.1104166666664</v>
      </c>
      <c r="AP1805" s="366">
        <v>483.88003703703703</v>
      </c>
      <c r="AQ1805" s="366">
        <v>2398.0369031531532</v>
      </c>
      <c r="AR1805" s="366">
        <v>1693</v>
      </c>
      <c r="AS1805" s="411">
        <f t="shared" si="547"/>
        <v>19531.692707734048</v>
      </c>
      <c r="AT1805" s="411">
        <f t="shared" si="548"/>
        <v>12104.363197644649</v>
      </c>
      <c r="AU1805" s="411">
        <f t="shared" si="549"/>
        <v>2418.1752135773713</v>
      </c>
      <c r="AV1805" s="411">
        <f t="shared" si="550"/>
        <v>5009.1542965120288</v>
      </c>
      <c r="AW1805" s="366">
        <v>0</v>
      </c>
      <c r="AX1805" s="366">
        <v>0</v>
      </c>
      <c r="AY1805" s="366">
        <v>0</v>
      </c>
      <c r="AZ1805" s="366">
        <v>0</v>
      </c>
      <c r="BA1805" s="366">
        <v>0</v>
      </c>
      <c r="BB1805" s="366">
        <v>0</v>
      </c>
      <c r="BC1805" s="366">
        <v>0</v>
      </c>
      <c r="BD1805" s="366">
        <v>0</v>
      </c>
      <c r="BE1805" s="366">
        <v>0</v>
      </c>
      <c r="BF1805" s="366">
        <v>0</v>
      </c>
      <c r="BG1805" s="366">
        <v>0</v>
      </c>
      <c r="BH1805" s="366">
        <v>0</v>
      </c>
      <c r="BI1805" s="411">
        <f t="shared" si="551"/>
        <v>0</v>
      </c>
      <c r="BJ1805" s="366">
        <v>2160</v>
      </c>
      <c r="BK1805" s="366">
        <v>2160</v>
      </c>
      <c r="BL1805" s="366">
        <v>2160</v>
      </c>
      <c r="BM1805" s="366">
        <v>1397</v>
      </c>
      <c r="BN1805" s="366">
        <v>1380</v>
      </c>
      <c r="BO1805" s="366">
        <v>1380.0091269841269</v>
      </c>
      <c r="BP1805" s="366">
        <v>1516.265873015873</v>
      </c>
      <c r="BQ1805" s="366">
        <v>1229.390350877193</v>
      </c>
      <c r="BR1805" s="366">
        <v>1574.1104166666664</v>
      </c>
      <c r="BS1805" s="366">
        <v>483.88003703703703</v>
      </c>
      <c r="BT1805" s="366">
        <v>2398.0369031531532</v>
      </c>
      <c r="BU1805" s="366">
        <v>1693</v>
      </c>
      <c r="BV1805" s="411">
        <f t="shared" si="552"/>
        <v>19531.692707734048</v>
      </c>
      <c r="BW1805" s="366">
        <v>0</v>
      </c>
      <c r="BX1805" s="366">
        <v>0</v>
      </c>
      <c r="BY1805" s="366">
        <v>0</v>
      </c>
      <c r="BZ1805" s="366">
        <v>0</v>
      </c>
      <c r="CA1805" s="366">
        <v>0</v>
      </c>
      <c r="CB1805" s="366">
        <v>0</v>
      </c>
      <c r="CC1805" s="366">
        <v>0</v>
      </c>
      <c r="CD1805" s="366">
        <v>0</v>
      </c>
      <c r="CE1805" s="366">
        <v>0</v>
      </c>
      <c r="CF1805" s="366">
        <v>0</v>
      </c>
      <c r="CG1805" s="366">
        <v>0</v>
      </c>
      <c r="CH1805" s="366">
        <v>0</v>
      </c>
      <c r="CI1805" s="411">
        <f t="shared" si="553"/>
        <v>0</v>
      </c>
      <c r="CJ1805" s="366">
        <v>2160</v>
      </c>
      <c r="CK1805" s="366">
        <v>2160</v>
      </c>
      <c r="CL1805" s="366">
        <v>2160</v>
      </c>
      <c r="CM1805" s="366">
        <v>1397</v>
      </c>
      <c r="CN1805" s="366">
        <v>1380</v>
      </c>
      <c r="CO1805" s="366">
        <v>1380.0091269841269</v>
      </c>
      <c r="CP1805" s="366">
        <v>1516.265873015873</v>
      </c>
      <c r="CQ1805" s="366">
        <v>1229.390350877193</v>
      </c>
      <c r="CR1805" s="366">
        <v>1574.1104166666664</v>
      </c>
      <c r="CS1805" s="366">
        <v>483.88003703703703</v>
      </c>
      <c r="CT1805" s="366">
        <v>2398.0369031531532</v>
      </c>
      <c r="CU1805" s="366">
        <v>1693</v>
      </c>
      <c r="CV1805" s="411">
        <f t="shared" si="554"/>
        <v>19531.692707734048</v>
      </c>
      <c r="CW1805" s="366">
        <v>0</v>
      </c>
      <c r="CX1805" s="366">
        <v>0</v>
      </c>
      <c r="CY1805" s="366">
        <v>0</v>
      </c>
      <c r="CZ1805" s="366">
        <v>0</v>
      </c>
      <c r="DA1805" s="366">
        <v>0</v>
      </c>
      <c r="DB1805" s="366">
        <v>0</v>
      </c>
      <c r="DC1805" s="366">
        <v>0</v>
      </c>
      <c r="DD1805" s="366">
        <v>0</v>
      </c>
      <c r="DE1805" s="366">
        <v>0</v>
      </c>
      <c r="DF1805" s="366">
        <v>0</v>
      </c>
      <c r="DG1805" s="366">
        <v>0</v>
      </c>
      <c r="DH1805" s="366">
        <v>0</v>
      </c>
      <c r="DI1805" s="411">
        <f t="shared" si="555"/>
        <v>0</v>
      </c>
      <c r="DJ1805" s="366">
        <v>2160</v>
      </c>
      <c r="DK1805" s="366">
        <v>2160</v>
      </c>
      <c r="DL1805" s="366">
        <v>2160</v>
      </c>
      <c r="DM1805" s="366">
        <v>1397</v>
      </c>
      <c r="DN1805" s="366">
        <v>1380</v>
      </c>
      <c r="DO1805" s="366">
        <v>1380.0091269841269</v>
      </c>
      <c r="DP1805" s="366">
        <v>1516.265873015873</v>
      </c>
      <c r="DQ1805" s="366">
        <v>1229.390350877193</v>
      </c>
      <c r="DR1805" s="366">
        <v>1574.1104166666664</v>
      </c>
      <c r="DS1805" s="366">
        <v>483.88003703703703</v>
      </c>
      <c r="DT1805" s="366">
        <v>2398.0369031531532</v>
      </c>
      <c r="DU1805" s="366">
        <v>1693</v>
      </c>
      <c r="DV1805" s="411">
        <f t="shared" si="556"/>
        <v>19531.692707734048</v>
      </c>
      <c r="DW1805" s="366">
        <v>2160</v>
      </c>
      <c r="DX1805" s="366">
        <v>2160</v>
      </c>
      <c r="DY1805" s="366">
        <v>2160</v>
      </c>
      <c r="DZ1805" s="366">
        <v>1397</v>
      </c>
      <c r="EA1805" s="366">
        <v>1380</v>
      </c>
      <c r="EB1805" s="366">
        <v>1380.0091269841269</v>
      </c>
      <c r="EC1805" s="366">
        <v>1516.265873015873</v>
      </c>
      <c r="ED1805" s="366">
        <v>1229.390350877193</v>
      </c>
      <c r="EE1805" s="366">
        <v>1574.1104166666664</v>
      </c>
      <c r="EF1805" s="366">
        <v>483.88003703703703</v>
      </c>
      <c r="EG1805" s="366">
        <v>2398.0369031531532</v>
      </c>
      <c r="EH1805" s="366">
        <v>1693</v>
      </c>
      <c r="EI1805" s="411">
        <f t="shared" si="557"/>
        <v>19531.692707734048</v>
      </c>
      <c r="EK1805" s="411">
        <f t="shared" si="558"/>
        <v>19531.692707734048</v>
      </c>
      <c r="EL1805" s="7">
        <f t="shared" si="559"/>
        <v>0</v>
      </c>
    </row>
    <row r="1806" spans="1:142">
      <c r="A1806" s="365" t="str">
        <f t="shared" si="544"/>
        <v xml:space="preserve"> 370</v>
      </c>
      <c r="B1806" s="366" t="s">
        <v>1014</v>
      </c>
      <c r="C1806" s="366" t="s">
        <v>1170</v>
      </c>
      <c r="D1806" s="366">
        <v>136800</v>
      </c>
      <c r="E1806" s="366">
        <v>165600</v>
      </c>
      <c r="F1806" s="366">
        <v>396000</v>
      </c>
      <c r="G1806" s="366">
        <v>302400</v>
      </c>
      <c r="H1806" s="366">
        <v>158400</v>
      </c>
      <c r="I1806" s="366">
        <v>151200</v>
      </c>
      <c r="J1806" s="366">
        <v>151200</v>
      </c>
      <c r="K1806" s="366">
        <v>136800</v>
      </c>
      <c r="L1806" s="366">
        <v>144000</v>
      </c>
      <c r="M1806" s="366">
        <v>648000</v>
      </c>
      <c r="N1806" s="366">
        <v>799200</v>
      </c>
      <c r="O1806" s="366">
        <v>712800</v>
      </c>
      <c r="P1806" s="411">
        <f t="shared" si="545"/>
        <v>3902400</v>
      </c>
      <c r="Q1806" s="411">
        <f t="shared" si="560"/>
        <v>1456722.5806451612</v>
      </c>
      <c r="R1806" s="411">
        <f t="shared" si="561"/>
        <v>245953.28142380423</v>
      </c>
      <c r="S1806" s="411">
        <f t="shared" si="562"/>
        <v>2199724.1379310344</v>
      </c>
      <c r="T1806" s="366">
        <v>0</v>
      </c>
      <c r="U1806" s="366">
        <v>0</v>
      </c>
      <c r="V1806" s="366">
        <v>0</v>
      </c>
      <c r="W1806" s="366">
        <v>0</v>
      </c>
      <c r="X1806" s="366">
        <v>0</v>
      </c>
      <c r="Y1806" s="366">
        <v>1</v>
      </c>
      <c r="Z1806" s="366">
        <v>14930</v>
      </c>
      <c r="AA1806" s="366">
        <v>-14930</v>
      </c>
      <c r="AB1806" s="366">
        <v>20254.999999999971</v>
      </c>
      <c r="AC1806" s="366">
        <v>-458312</v>
      </c>
      <c r="AD1806" s="366">
        <v>438057</v>
      </c>
      <c r="AE1806" s="366">
        <v>0</v>
      </c>
      <c r="AF1806" s="411">
        <f t="shared" si="546"/>
        <v>1</v>
      </c>
      <c r="AG1806" s="366">
        <v>136800</v>
      </c>
      <c r="AH1806" s="366">
        <v>165600</v>
      </c>
      <c r="AI1806" s="366">
        <v>396000</v>
      </c>
      <c r="AJ1806" s="366">
        <v>302400</v>
      </c>
      <c r="AK1806" s="366">
        <v>158400</v>
      </c>
      <c r="AL1806" s="366">
        <v>151201</v>
      </c>
      <c r="AM1806" s="366">
        <v>166130</v>
      </c>
      <c r="AN1806" s="366">
        <v>121870</v>
      </c>
      <c r="AO1806" s="366">
        <v>164254.99999999997</v>
      </c>
      <c r="AP1806" s="366">
        <v>189688</v>
      </c>
      <c r="AQ1806" s="366">
        <v>1237257</v>
      </c>
      <c r="AR1806" s="366">
        <v>712800</v>
      </c>
      <c r="AS1806" s="411">
        <f t="shared" si="547"/>
        <v>3902401</v>
      </c>
      <c r="AT1806" s="411">
        <f t="shared" si="548"/>
        <v>1471171.9677419355</v>
      </c>
      <c r="AU1806" s="411">
        <f t="shared" si="549"/>
        <v>246172.30812013347</v>
      </c>
      <c r="AV1806" s="411">
        <f t="shared" si="550"/>
        <v>2185056.7241379311</v>
      </c>
      <c r="AW1806" s="366">
        <v>0</v>
      </c>
      <c r="AX1806" s="366">
        <v>0</v>
      </c>
      <c r="AY1806" s="366">
        <v>0</v>
      </c>
      <c r="AZ1806" s="366">
        <v>0</v>
      </c>
      <c r="BA1806" s="366">
        <v>0</v>
      </c>
      <c r="BB1806" s="366">
        <v>0</v>
      </c>
      <c r="BC1806" s="366">
        <v>0</v>
      </c>
      <c r="BD1806" s="366">
        <v>0</v>
      </c>
      <c r="BE1806" s="366">
        <v>0</v>
      </c>
      <c r="BF1806" s="366">
        <v>0</v>
      </c>
      <c r="BG1806" s="366">
        <v>0</v>
      </c>
      <c r="BH1806" s="366">
        <v>0</v>
      </c>
      <c r="BI1806" s="411">
        <f t="shared" si="551"/>
        <v>0</v>
      </c>
      <c r="BJ1806" s="366">
        <v>136800</v>
      </c>
      <c r="BK1806" s="366">
        <v>165600</v>
      </c>
      <c r="BL1806" s="366">
        <v>396000</v>
      </c>
      <c r="BM1806" s="366">
        <v>302400</v>
      </c>
      <c r="BN1806" s="366">
        <v>158400</v>
      </c>
      <c r="BO1806" s="366">
        <v>151201</v>
      </c>
      <c r="BP1806" s="366">
        <v>166130</v>
      </c>
      <c r="BQ1806" s="366">
        <v>121870</v>
      </c>
      <c r="BR1806" s="366">
        <v>164254.99999999997</v>
      </c>
      <c r="BS1806" s="366">
        <v>189688</v>
      </c>
      <c r="BT1806" s="366">
        <v>1237257</v>
      </c>
      <c r="BU1806" s="366">
        <v>712800</v>
      </c>
      <c r="BV1806" s="411">
        <f t="shared" si="552"/>
        <v>3902401</v>
      </c>
      <c r="BW1806" s="366">
        <v>0</v>
      </c>
      <c r="BX1806" s="366">
        <v>0</v>
      </c>
      <c r="BY1806" s="366">
        <v>0</v>
      </c>
      <c r="BZ1806" s="366">
        <v>0</v>
      </c>
      <c r="CA1806" s="366">
        <v>0</v>
      </c>
      <c r="CB1806" s="366">
        <v>0</v>
      </c>
      <c r="CC1806" s="366">
        <v>0</v>
      </c>
      <c r="CD1806" s="366">
        <v>0</v>
      </c>
      <c r="CE1806" s="366">
        <v>0</v>
      </c>
      <c r="CF1806" s="366">
        <v>0</v>
      </c>
      <c r="CG1806" s="366">
        <v>0</v>
      </c>
      <c r="CH1806" s="366">
        <v>0</v>
      </c>
      <c r="CI1806" s="411">
        <f t="shared" si="553"/>
        <v>0</v>
      </c>
      <c r="CJ1806" s="366">
        <v>136800</v>
      </c>
      <c r="CK1806" s="366">
        <v>165600</v>
      </c>
      <c r="CL1806" s="366">
        <v>396000</v>
      </c>
      <c r="CM1806" s="366">
        <v>302400</v>
      </c>
      <c r="CN1806" s="366">
        <v>158400</v>
      </c>
      <c r="CO1806" s="366">
        <v>151201</v>
      </c>
      <c r="CP1806" s="366">
        <v>166130</v>
      </c>
      <c r="CQ1806" s="366">
        <v>121870</v>
      </c>
      <c r="CR1806" s="366">
        <v>164254.99999999997</v>
      </c>
      <c r="CS1806" s="366">
        <v>189688</v>
      </c>
      <c r="CT1806" s="366">
        <v>1237257</v>
      </c>
      <c r="CU1806" s="366">
        <v>712800</v>
      </c>
      <c r="CV1806" s="411">
        <f t="shared" si="554"/>
        <v>3902401</v>
      </c>
      <c r="CW1806" s="366">
        <v>0</v>
      </c>
      <c r="CX1806" s="366">
        <v>0</v>
      </c>
      <c r="CY1806" s="366">
        <v>0</v>
      </c>
      <c r="CZ1806" s="366">
        <v>0</v>
      </c>
      <c r="DA1806" s="366">
        <v>0</v>
      </c>
      <c r="DB1806" s="366">
        <v>0</v>
      </c>
      <c r="DC1806" s="366">
        <v>0</v>
      </c>
      <c r="DD1806" s="366">
        <v>0</v>
      </c>
      <c r="DE1806" s="366">
        <v>0</v>
      </c>
      <c r="DF1806" s="366">
        <v>0</v>
      </c>
      <c r="DG1806" s="366">
        <v>0</v>
      </c>
      <c r="DH1806" s="366">
        <v>0</v>
      </c>
      <c r="DI1806" s="411">
        <f t="shared" si="555"/>
        <v>0</v>
      </c>
      <c r="DJ1806" s="366">
        <v>136800</v>
      </c>
      <c r="DK1806" s="366">
        <v>165600</v>
      </c>
      <c r="DL1806" s="366">
        <v>396000</v>
      </c>
      <c r="DM1806" s="366">
        <v>302400</v>
      </c>
      <c r="DN1806" s="366">
        <v>158400</v>
      </c>
      <c r="DO1806" s="366">
        <v>151201</v>
      </c>
      <c r="DP1806" s="366">
        <v>166130</v>
      </c>
      <c r="DQ1806" s="366">
        <v>121870</v>
      </c>
      <c r="DR1806" s="366">
        <v>164254.99999999997</v>
      </c>
      <c r="DS1806" s="366">
        <v>189688</v>
      </c>
      <c r="DT1806" s="366">
        <v>1237257</v>
      </c>
      <c r="DU1806" s="366">
        <v>712800</v>
      </c>
      <c r="DV1806" s="411">
        <f t="shared" si="556"/>
        <v>3902401</v>
      </c>
      <c r="DW1806" s="366">
        <v>136800</v>
      </c>
      <c r="DX1806" s="366">
        <v>165600</v>
      </c>
      <c r="DY1806" s="366">
        <v>396000</v>
      </c>
      <c r="DZ1806" s="366">
        <v>302400</v>
      </c>
      <c r="EA1806" s="366">
        <v>158400</v>
      </c>
      <c r="EB1806" s="366">
        <v>151201</v>
      </c>
      <c r="EC1806" s="366">
        <v>166130</v>
      </c>
      <c r="ED1806" s="366">
        <v>121870</v>
      </c>
      <c r="EE1806" s="366">
        <v>164254.99999999997</v>
      </c>
      <c r="EF1806" s="366">
        <v>189688</v>
      </c>
      <c r="EG1806" s="366">
        <v>1237257</v>
      </c>
      <c r="EH1806" s="366">
        <v>712800</v>
      </c>
      <c r="EI1806" s="411">
        <f t="shared" si="557"/>
        <v>3902401</v>
      </c>
      <c r="EK1806" s="411">
        <f t="shared" si="558"/>
        <v>3902401</v>
      </c>
      <c r="EL1806" s="7">
        <f t="shared" si="559"/>
        <v>0</v>
      </c>
    </row>
    <row r="1807" spans="1:142">
      <c r="A1807" s="365" t="str">
        <f t="shared" si="544"/>
        <v xml:space="preserve"> 370</v>
      </c>
      <c r="B1807" s="366" t="s">
        <v>1014</v>
      </c>
      <c r="C1807" s="366" t="s">
        <v>1171</v>
      </c>
      <c r="D1807" s="366">
        <v>136800</v>
      </c>
      <c r="E1807" s="366">
        <v>165600</v>
      </c>
      <c r="F1807" s="366">
        <v>396000</v>
      </c>
      <c r="G1807" s="366">
        <v>302400</v>
      </c>
      <c r="H1807" s="366">
        <v>158400</v>
      </c>
      <c r="I1807" s="366">
        <v>151200</v>
      </c>
      <c r="J1807" s="366">
        <v>151200</v>
      </c>
      <c r="K1807" s="366">
        <v>136800</v>
      </c>
      <c r="L1807" s="366">
        <v>144000</v>
      </c>
      <c r="M1807" s="366">
        <v>648000</v>
      </c>
      <c r="N1807" s="366">
        <v>799200</v>
      </c>
      <c r="O1807" s="366">
        <v>712800</v>
      </c>
      <c r="P1807" s="411">
        <f t="shared" si="545"/>
        <v>3902400</v>
      </c>
      <c r="Q1807" s="411">
        <f t="shared" si="560"/>
        <v>1456722.5806451612</v>
      </c>
      <c r="R1807" s="411">
        <f t="shared" si="561"/>
        <v>245953.28142380423</v>
      </c>
      <c r="S1807" s="411">
        <f t="shared" si="562"/>
        <v>2199724.1379310344</v>
      </c>
      <c r="T1807" s="366">
        <v>0</v>
      </c>
      <c r="U1807" s="366">
        <v>0</v>
      </c>
      <c r="V1807" s="366">
        <v>0</v>
      </c>
      <c r="W1807" s="366">
        <v>0</v>
      </c>
      <c r="X1807" s="366">
        <v>0</v>
      </c>
      <c r="Y1807" s="366">
        <v>1</v>
      </c>
      <c r="Z1807" s="366">
        <v>14930</v>
      </c>
      <c r="AA1807" s="366">
        <v>-14930</v>
      </c>
      <c r="AB1807" s="366">
        <v>20254.999999999971</v>
      </c>
      <c r="AC1807" s="366">
        <v>-458312</v>
      </c>
      <c r="AD1807" s="366">
        <v>438057</v>
      </c>
      <c r="AE1807" s="366">
        <v>0</v>
      </c>
      <c r="AF1807" s="411">
        <f t="shared" si="546"/>
        <v>1</v>
      </c>
      <c r="AG1807" s="366">
        <v>136800</v>
      </c>
      <c r="AH1807" s="366">
        <v>165600</v>
      </c>
      <c r="AI1807" s="366">
        <v>396000</v>
      </c>
      <c r="AJ1807" s="366">
        <v>302400</v>
      </c>
      <c r="AK1807" s="366">
        <v>158400</v>
      </c>
      <c r="AL1807" s="366">
        <v>151201</v>
      </c>
      <c r="AM1807" s="366">
        <v>166130</v>
      </c>
      <c r="AN1807" s="366">
        <v>121870</v>
      </c>
      <c r="AO1807" s="366">
        <v>164254.99999999997</v>
      </c>
      <c r="AP1807" s="366">
        <v>189688</v>
      </c>
      <c r="AQ1807" s="366">
        <v>1237257</v>
      </c>
      <c r="AR1807" s="366">
        <v>712800</v>
      </c>
      <c r="AS1807" s="411">
        <f t="shared" si="547"/>
        <v>3902401</v>
      </c>
      <c r="AT1807" s="411">
        <f t="shared" si="548"/>
        <v>1471171.9677419355</v>
      </c>
      <c r="AU1807" s="411">
        <f t="shared" si="549"/>
        <v>246172.30812013347</v>
      </c>
      <c r="AV1807" s="411">
        <f t="shared" si="550"/>
        <v>2185056.7241379311</v>
      </c>
      <c r="AW1807" s="366">
        <v>0</v>
      </c>
      <c r="AX1807" s="366">
        <v>0</v>
      </c>
      <c r="AY1807" s="366">
        <v>0</v>
      </c>
      <c r="AZ1807" s="366">
        <v>0</v>
      </c>
      <c r="BA1807" s="366">
        <v>0</v>
      </c>
      <c r="BB1807" s="366">
        <v>0</v>
      </c>
      <c r="BC1807" s="366">
        <v>0</v>
      </c>
      <c r="BD1807" s="366">
        <v>0</v>
      </c>
      <c r="BE1807" s="366">
        <v>0</v>
      </c>
      <c r="BF1807" s="366">
        <v>0</v>
      </c>
      <c r="BG1807" s="366">
        <v>0</v>
      </c>
      <c r="BH1807" s="366">
        <v>0</v>
      </c>
      <c r="BI1807" s="411">
        <f t="shared" si="551"/>
        <v>0</v>
      </c>
      <c r="BJ1807" s="366">
        <v>136800</v>
      </c>
      <c r="BK1807" s="366">
        <v>165600</v>
      </c>
      <c r="BL1807" s="366">
        <v>396000</v>
      </c>
      <c r="BM1807" s="366">
        <v>302400</v>
      </c>
      <c r="BN1807" s="366">
        <v>158400</v>
      </c>
      <c r="BO1807" s="366">
        <v>151201</v>
      </c>
      <c r="BP1807" s="366">
        <v>166130</v>
      </c>
      <c r="BQ1807" s="366">
        <v>121870</v>
      </c>
      <c r="BR1807" s="366">
        <v>164254.99999999997</v>
      </c>
      <c r="BS1807" s="366">
        <v>189688</v>
      </c>
      <c r="BT1807" s="366">
        <v>1237257</v>
      </c>
      <c r="BU1807" s="366">
        <v>712800</v>
      </c>
      <c r="BV1807" s="411">
        <f t="shared" si="552"/>
        <v>3902401</v>
      </c>
      <c r="BW1807" s="366">
        <v>0</v>
      </c>
      <c r="BX1807" s="366">
        <v>0</v>
      </c>
      <c r="BY1807" s="366">
        <v>0</v>
      </c>
      <c r="BZ1807" s="366">
        <v>0</v>
      </c>
      <c r="CA1807" s="366">
        <v>0</v>
      </c>
      <c r="CB1807" s="366">
        <v>0</v>
      </c>
      <c r="CC1807" s="366">
        <v>0</v>
      </c>
      <c r="CD1807" s="366">
        <v>0</v>
      </c>
      <c r="CE1807" s="366">
        <v>0</v>
      </c>
      <c r="CF1807" s="366">
        <v>0</v>
      </c>
      <c r="CG1807" s="366">
        <v>0</v>
      </c>
      <c r="CH1807" s="366">
        <v>0</v>
      </c>
      <c r="CI1807" s="411">
        <f t="shared" si="553"/>
        <v>0</v>
      </c>
      <c r="CJ1807" s="366">
        <v>136800</v>
      </c>
      <c r="CK1807" s="366">
        <v>165600</v>
      </c>
      <c r="CL1807" s="366">
        <v>396000</v>
      </c>
      <c r="CM1807" s="366">
        <v>302400</v>
      </c>
      <c r="CN1807" s="366">
        <v>158400</v>
      </c>
      <c r="CO1807" s="366">
        <v>151201</v>
      </c>
      <c r="CP1807" s="366">
        <v>166130</v>
      </c>
      <c r="CQ1807" s="366">
        <v>121870</v>
      </c>
      <c r="CR1807" s="366">
        <v>164254.99999999997</v>
      </c>
      <c r="CS1807" s="366">
        <v>189688</v>
      </c>
      <c r="CT1807" s="366">
        <v>1237257</v>
      </c>
      <c r="CU1807" s="366">
        <v>712800</v>
      </c>
      <c r="CV1807" s="411">
        <f t="shared" si="554"/>
        <v>3902401</v>
      </c>
      <c r="CW1807" s="366">
        <v>0</v>
      </c>
      <c r="CX1807" s="366">
        <v>0</v>
      </c>
      <c r="CY1807" s="366">
        <v>0</v>
      </c>
      <c r="CZ1807" s="366">
        <v>0</v>
      </c>
      <c r="DA1807" s="366">
        <v>0</v>
      </c>
      <c r="DB1807" s="366">
        <v>0</v>
      </c>
      <c r="DC1807" s="366">
        <v>0</v>
      </c>
      <c r="DD1807" s="366">
        <v>0</v>
      </c>
      <c r="DE1807" s="366">
        <v>0</v>
      </c>
      <c r="DF1807" s="366">
        <v>0</v>
      </c>
      <c r="DG1807" s="366">
        <v>0</v>
      </c>
      <c r="DH1807" s="366">
        <v>0</v>
      </c>
      <c r="DI1807" s="411">
        <f t="shared" si="555"/>
        <v>0</v>
      </c>
      <c r="DJ1807" s="366">
        <v>136800</v>
      </c>
      <c r="DK1807" s="366">
        <v>165600</v>
      </c>
      <c r="DL1807" s="366">
        <v>396000</v>
      </c>
      <c r="DM1807" s="366">
        <v>302400</v>
      </c>
      <c r="DN1807" s="366">
        <v>158400</v>
      </c>
      <c r="DO1807" s="366">
        <v>151201</v>
      </c>
      <c r="DP1807" s="366">
        <v>166130</v>
      </c>
      <c r="DQ1807" s="366">
        <v>121870</v>
      </c>
      <c r="DR1807" s="366">
        <v>164254.99999999997</v>
      </c>
      <c r="DS1807" s="366">
        <v>189688</v>
      </c>
      <c r="DT1807" s="366">
        <v>1237257</v>
      </c>
      <c r="DU1807" s="366">
        <v>712800</v>
      </c>
      <c r="DV1807" s="411">
        <f t="shared" si="556"/>
        <v>3902401</v>
      </c>
      <c r="DW1807" s="366">
        <v>136800</v>
      </c>
      <c r="DX1807" s="366">
        <v>165600</v>
      </c>
      <c r="DY1807" s="366">
        <v>396000</v>
      </c>
      <c r="DZ1807" s="366">
        <v>302400</v>
      </c>
      <c r="EA1807" s="366">
        <v>158400</v>
      </c>
      <c r="EB1807" s="366">
        <v>151201</v>
      </c>
      <c r="EC1807" s="366">
        <v>166130</v>
      </c>
      <c r="ED1807" s="366">
        <v>121870</v>
      </c>
      <c r="EE1807" s="366">
        <v>164254.99999999997</v>
      </c>
      <c r="EF1807" s="366">
        <v>189688</v>
      </c>
      <c r="EG1807" s="366">
        <v>1237257</v>
      </c>
      <c r="EH1807" s="366">
        <v>712800</v>
      </c>
      <c r="EI1807" s="411">
        <f t="shared" si="557"/>
        <v>3902401</v>
      </c>
      <c r="EK1807" s="411">
        <f t="shared" si="558"/>
        <v>3902401</v>
      </c>
      <c r="EL1807" s="7">
        <f t="shared" si="559"/>
        <v>0</v>
      </c>
    </row>
    <row r="1808" spans="1:142">
      <c r="A1808" s="365" t="str">
        <f t="shared" si="544"/>
        <v xml:space="preserve"> 370</v>
      </c>
      <c r="B1808" s="366" t="s">
        <v>1014</v>
      </c>
      <c r="C1808" s="366" t="s">
        <v>1172</v>
      </c>
      <c r="D1808" s="366">
        <v>136800</v>
      </c>
      <c r="E1808" s="366">
        <v>165600</v>
      </c>
      <c r="F1808" s="366">
        <v>396000</v>
      </c>
      <c r="G1808" s="366">
        <v>302400</v>
      </c>
      <c r="H1808" s="366">
        <v>158400</v>
      </c>
      <c r="I1808" s="366">
        <v>151200</v>
      </c>
      <c r="J1808" s="366">
        <v>151200</v>
      </c>
      <c r="K1808" s="366">
        <v>136800</v>
      </c>
      <c r="L1808" s="366">
        <v>144000</v>
      </c>
      <c r="M1808" s="366">
        <v>648000</v>
      </c>
      <c r="N1808" s="366">
        <v>799200</v>
      </c>
      <c r="O1808" s="366">
        <v>712800</v>
      </c>
      <c r="P1808" s="411">
        <f t="shared" si="545"/>
        <v>3902400</v>
      </c>
      <c r="Q1808" s="411">
        <f t="shared" si="560"/>
        <v>1456722.5806451612</v>
      </c>
      <c r="R1808" s="411">
        <f t="shared" si="561"/>
        <v>245953.28142380423</v>
      </c>
      <c r="S1808" s="411">
        <f t="shared" si="562"/>
        <v>2199724.1379310344</v>
      </c>
      <c r="T1808" s="366">
        <v>0</v>
      </c>
      <c r="U1808" s="366">
        <v>0</v>
      </c>
      <c r="V1808" s="366">
        <v>0</v>
      </c>
      <c r="W1808" s="366">
        <v>0</v>
      </c>
      <c r="X1808" s="366">
        <v>0</v>
      </c>
      <c r="Y1808" s="366">
        <v>1</v>
      </c>
      <c r="Z1808" s="366">
        <v>14930</v>
      </c>
      <c r="AA1808" s="366">
        <v>-14930</v>
      </c>
      <c r="AB1808" s="366">
        <v>20254.999999999971</v>
      </c>
      <c r="AC1808" s="366">
        <v>-458312</v>
      </c>
      <c r="AD1808" s="366">
        <v>438057</v>
      </c>
      <c r="AE1808" s="366">
        <v>0</v>
      </c>
      <c r="AF1808" s="411">
        <f t="shared" si="546"/>
        <v>1</v>
      </c>
      <c r="AG1808" s="366">
        <v>136800</v>
      </c>
      <c r="AH1808" s="366">
        <v>165600</v>
      </c>
      <c r="AI1808" s="366">
        <v>396000</v>
      </c>
      <c r="AJ1808" s="366">
        <v>302400</v>
      </c>
      <c r="AK1808" s="366">
        <v>158400</v>
      </c>
      <c r="AL1808" s="366">
        <v>151201</v>
      </c>
      <c r="AM1808" s="366">
        <v>166130</v>
      </c>
      <c r="AN1808" s="366">
        <v>121870</v>
      </c>
      <c r="AO1808" s="366">
        <v>164254.99999999997</v>
      </c>
      <c r="AP1808" s="366">
        <v>189688</v>
      </c>
      <c r="AQ1808" s="366">
        <v>1237257</v>
      </c>
      <c r="AR1808" s="366">
        <v>712800</v>
      </c>
      <c r="AS1808" s="517">
        <f t="shared" si="547"/>
        <v>3902401</v>
      </c>
      <c r="AT1808" s="517">
        <f t="shared" si="548"/>
        <v>1471171.9677419355</v>
      </c>
      <c r="AU1808" s="517">
        <f t="shared" si="549"/>
        <v>246172.30812013347</v>
      </c>
      <c r="AV1808" s="517">
        <f t="shared" si="550"/>
        <v>2185056.7241379311</v>
      </c>
      <c r="AW1808" s="366">
        <v>0</v>
      </c>
      <c r="AX1808" s="366">
        <v>0</v>
      </c>
      <c r="AY1808" s="366">
        <v>0</v>
      </c>
      <c r="AZ1808" s="366">
        <v>0</v>
      </c>
      <c r="BA1808" s="366">
        <v>0</v>
      </c>
      <c r="BB1808" s="366">
        <v>0</v>
      </c>
      <c r="BC1808" s="366">
        <v>0</v>
      </c>
      <c r="BD1808" s="366">
        <v>0</v>
      </c>
      <c r="BE1808" s="366">
        <v>0</v>
      </c>
      <c r="BF1808" s="366">
        <v>0</v>
      </c>
      <c r="BG1808" s="366">
        <v>0</v>
      </c>
      <c r="BH1808" s="366">
        <v>0</v>
      </c>
      <c r="BI1808" s="411">
        <f t="shared" si="551"/>
        <v>0</v>
      </c>
      <c r="BJ1808" s="366">
        <v>136800</v>
      </c>
      <c r="BK1808" s="366">
        <v>165600</v>
      </c>
      <c r="BL1808" s="366">
        <v>396000</v>
      </c>
      <c r="BM1808" s="366">
        <v>302400</v>
      </c>
      <c r="BN1808" s="366">
        <v>158400</v>
      </c>
      <c r="BO1808" s="366">
        <v>151201</v>
      </c>
      <c r="BP1808" s="366">
        <v>166130</v>
      </c>
      <c r="BQ1808" s="366">
        <v>121870</v>
      </c>
      <c r="BR1808" s="366">
        <v>164254.99999999997</v>
      </c>
      <c r="BS1808" s="366">
        <v>189688</v>
      </c>
      <c r="BT1808" s="366">
        <v>1237257</v>
      </c>
      <c r="BU1808" s="366">
        <v>712800</v>
      </c>
      <c r="BV1808" s="411">
        <f t="shared" si="552"/>
        <v>3902401</v>
      </c>
      <c r="BW1808" s="366">
        <v>0</v>
      </c>
      <c r="BX1808" s="366">
        <v>0</v>
      </c>
      <c r="BY1808" s="366">
        <v>0</v>
      </c>
      <c r="BZ1808" s="366">
        <v>0</v>
      </c>
      <c r="CA1808" s="366">
        <v>0</v>
      </c>
      <c r="CB1808" s="366">
        <v>0</v>
      </c>
      <c r="CC1808" s="366">
        <v>0</v>
      </c>
      <c r="CD1808" s="366">
        <v>0</v>
      </c>
      <c r="CE1808" s="366">
        <v>0</v>
      </c>
      <c r="CF1808" s="366">
        <v>0</v>
      </c>
      <c r="CG1808" s="366">
        <v>0</v>
      </c>
      <c r="CH1808" s="366">
        <v>0</v>
      </c>
      <c r="CI1808" s="411">
        <f t="shared" si="553"/>
        <v>0</v>
      </c>
      <c r="CJ1808" s="366">
        <v>136800</v>
      </c>
      <c r="CK1808" s="366">
        <v>165600</v>
      </c>
      <c r="CL1808" s="366">
        <v>396000</v>
      </c>
      <c r="CM1808" s="366">
        <v>302400</v>
      </c>
      <c r="CN1808" s="366">
        <v>158400</v>
      </c>
      <c r="CO1808" s="366">
        <v>151201</v>
      </c>
      <c r="CP1808" s="366">
        <v>166130</v>
      </c>
      <c r="CQ1808" s="366">
        <v>121870</v>
      </c>
      <c r="CR1808" s="366">
        <v>164254.99999999997</v>
      </c>
      <c r="CS1808" s="366">
        <v>189688</v>
      </c>
      <c r="CT1808" s="366">
        <v>1237257</v>
      </c>
      <c r="CU1808" s="366">
        <v>712800</v>
      </c>
      <c r="CV1808" s="411">
        <f t="shared" si="554"/>
        <v>3902401</v>
      </c>
      <c r="CW1808" s="366">
        <v>0</v>
      </c>
      <c r="CX1808" s="366">
        <v>0</v>
      </c>
      <c r="CY1808" s="366">
        <v>0</v>
      </c>
      <c r="CZ1808" s="366">
        <v>0</v>
      </c>
      <c r="DA1808" s="366">
        <v>0</v>
      </c>
      <c r="DB1808" s="366">
        <v>0</v>
      </c>
      <c r="DC1808" s="366">
        <v>0</v>
      </c>
      <c r="DD1808" s="366">
        <v>0</v>
      </c>
      <c r="DE1808" s="366">
        <v>0</v>
      </c>
      <c r="DF1808" s="366">
        <v>0</v>
      </c>
      <c r="DG1808" s="366">
        <v>0</v>
      </c>
      <c r="DH1808" s="366">
        <v>0</v>
      </c>
      <c r="DI1808" s="411">
        <f t="shared" si="555"/>
        <v>0</v>
      </c>
      <c r="DJ1808" s="366">
        <v>136800</v>
      </c>
      <c r="DK1808" s="366">
        <v>165600</v>
      </c>
      <c r="DL1808" s="366">
        <v>396000</v>
      </c>
      <c r="DM1808" s="366">
        <v>302400</v>
      </c>
      <c r="DN1808" s="366">
        <v>158400</v>
      </c>
      <c r="DO1808" s="366">
        <v>151201</v>
      </c>
      <c r="DP1808" s="366">
        <v>166130</v>
      </c>
      <c r="DQ1808" s="366">
        <v>121870</v>
      </c>
      <c r="DR1808" s="366">
        <v>164254.99999999997</v>
      </c>
      <c r="DS1808" s="366">
        <v>189688</v>
      </c>
      <c r="DT1808" s="366">
        <v>1237257</v>
      </c>
      <c r="DU1808" s="366">
        <v>712800</v>
      </c>
      <c r="DV1808" s="411">
        <f t="shared" si="556"/>
        <v>3902401</v>
      </c>
      <c r="DW1808" s="366">
        <v>136800</v>
      </c>
      <c r="DX1808" s="366">
        <v>165600</v>
      </c>
      <c r="DY1808" s="366">
        <v>396000</v>
      </c>
      <c r="DZ1808" s="366">
        <v>302400</v>
      </c>
      <c r="EA1808" s="366">
        <v>158400</v>
      </c>
      <c r="EB1808" s="366">
        <v>151201</v>
      </c>
      <c r="EC1808" s="366">
        <v>166130</v>
      </c>
      <c r="ED1808" s="366">
        <v>121870</v>
      </c>
      <c r="EE1808" s="366">
        <v>164254.99999999997</v>
      </c>
      <c r="EF1808" s="366">
        <v>189688</v>
      </c>
      <c r="EG1808" s="366">
        <v>1237257</v>
      </c>
      <c r="EH1808" s="366">
        <v>712800</v>
      </c>
      <c r="EI1808" s="411">
        <f t="shared" si="557"/>
        <v>3902401</v>
      </c>
      <c r="EK1808" s="411">
        <f t="shared" si="558"/>
        <v>3902401</v>
      </c>
      <c r="EL1808" s="7">
        <f t="shared" si="559"/>
        <v>0</v>
      </c>
    </row>
    <row r="1809" spans="1:142">
      <c r="A1809" s="365" t="str">
        <f t="shared" si="544"/>
        <v xml:space="preserve"> 370</v>
      </c>
      <c r="B1809" s="366" t="s">
        <v>1014</v>
      </c>
      <c r="C1809" s="366" t="s">
        <v>1199</v>
      </c>
      <c r="D1809" s="366">
        <v>244.8</v>
      </c>
      <c r="E1809" s="366">
        <v>352.8</v>
      </c>
      <c r="F1809" s="366">
        <v>1252.8</v>
      </c>
      <c r="G1809" s="366">
        <v>1396.8</v>
      </c>
      <c r="H1809" s="366">
        <v>259</v>
      </c>
      <c r="I1809" s="366">
        <v>236</v>
      </c>
      <c r="J1809" s="366">
        <v>219</v>
      </c>
      <c r="K1809" s="366">
        <v>237.6</v>
      </c>
      <c r="L1809" s="366">
        <v>1029.5999999999999</v>
      </c>
      <c r="M1809" s="366">
        <v>1786</v>
      </c>
      <c r="N1809" s="366">
        <v>1740</v>
      </c>
      <c r="O1809" s="366">
        <v>1699</v>
      </c>
      <c r="P1809" s="411">
        <f t="shared" si="545"/>
        <v>10453.4</v>
      </c>
      <c r="Q1809" s="411">
        <f t="shared" si="560"/>
        <v>3954.1354838709676</v>
      </c>
      <c r="R1809" s="411">
        <f t="shared" si="561"/>
        <v>990.23692992213557</v>
      </c>
      <c r="S1809" s="411">
        <f t="shared" si="562"/>
        <v>5509.0275862068966</v>
      </c>
      <c r="T1809" s="366">
        <v>0</v>
      </c>
      <c r="U1809" s="366">
        <v>0</v>
      </c>
      <c r="V1809" s="366">
        <v>0</v>
      </c>
      <c r="W1809" s="366">
        <v>0</v>
      </c>
      <c r="X1809" s="366">
        <v>0</v>
      </c>
      <c r="Y1809" s="366">
        <v>1.5608465608352162E-3</v>
      </c>
      <c r="Z1809" s="366">
        <v>21.624801587301562</v>
      </c>
      <c r="AA1809" s="366">
        <v>-25.93105263157895</v>
      </c>
      <c r="AB1809" s="366">
        <v>144.82324999999992</v>
      </c>
      <c r="AC1809" s="366">
        <v>-1263.1870864197531</v>
      </c>
      <c r="AD1809" s="366">
        <v>953.72770270270257</v>
      </c>
      <c r="AE1809" s="366">
        <v>0</v>
      </c>
      <c r="AF1809" s="411">
        <f t="shared" si="546"/>
        <v>-168.94082391476718</v>
      </c>
      <c r="AG1809" s="366">
        <v>244.8</v>
      </c>
      <c r="AH1809" s="366">
        <v>352.8</v>
      </c>
      <c r="AI1809" s="366">
        <v>1252.8</v>
      </c>
      <c r="AJ1809" s="366">
        <v>1396.8</v>
      </c>
      <c r="AK1809" s="366">
        <v>259</v>
      </c>
      <c r="AL1809" s="366">
        <v>236.00156084656084</v>
      </c>
      <c r="AM1809" s="366">
        <v>240.62480158730156</v>
      </c>
      <c r="AN1809" s="366">
        <v>211.66894736842104</v>
      </c>
      <c r="AO1809" s="366">
        <v>1174.4232499999998</v>
      </c>
      <c r="AP1809" s="366">
        <v>522.81291358024691</v>
      </c>
      <c r="AQ1809" s="366">
        <v>2693.7277027027026</v>
      </c>
      <c r="AR1809" s="366">
        <v>1699</v>
      </c>
      <c r="AS1809" s="411">
        <f t="shared" si="547"/>
        <v>10284.459176085233</v>
      </c>
      <c r="AT1809" s="411">
        <f t="shared" si="548"/>
        <v>3975.0642720600786</v>
      </c>
      <c r="AU1809" s="411">
        <f t="shared" si="549"/>
        <v>1069.8754601559979</v>
      </c>
      <c r="AV1809" s="411">
        <f t="shared" si="550"/>
        <v>5239.519443869156</v>
      </c>
      <c r="AW1809" s="366">
        <v>0</v>
      </c>
      <c r="AX1809" s="366">
        <v>0</v>
      </c>
      <c r="AY1809" s="366">
        <v>0</v>
      </c>
      <c r="AZ1809" s="366">
        <v>0</v>
      </c>
      <c r="BA1809" s="366">
        <v>0</v>
      </c>
      <c r="BB1809" s="366">
        <v>0</v>
      </c>
      <c r="BC1809" s="366">
        <v>0</v>
      </c>
      <c r="BD1809" s="366">
        <v>0</v>
      </c>
      <c r="BE1809" s="366">
        <v>0</v>
      </c>
      <c r="BF1809" s="366">
        <v>0</v>
      </c>
      <c r="BG1809" s="366">
        <v>0</v>
      </c>
      <c r="BH1809" s="366">
        <v>0</v>
      </c>
      <c r="BI1809" s="411">
        <f t="shared" si="551"/>
        <v>0</v>
      </c>
      <c r="BJ1809" s="366">
        <v>244.8</v>
      </c>
      <c r="BK1809" s="366">
        <v>352.8</v>
      </c>
      <c r="BL1809" s="366">
        <v>1252.8</v>
      </c>
      <c r="BM1809" s="366">
        <v>1396.8</v>
      </c>
      <c r="BN1809" s="366">
        <v>259</v>
      </c>
      <c r="BO1809" s="366">
        <v>236.00156084656084</v>
      </c>
      <c r="BP1809" s="366">
        <v>240.62480158730156</v>
      </c>
      <c r="BQ1809" s="366">
        <v>211.66894736842104</v>
      </c>
      <c r="BR1809" s="366">
        <v>1174.4232499999998</v>
      </c>
      <c r="BS1809" s="366">
        <v>522.81291358024691</v>
      </c>
      <c r="BT1809" s="366">
        <v>2693.7277027027026</v>
      </c>
      <c r="BU1809" s="366">
        <v>1699</v>
      </c>
      <c r="BV1809" s="411">
        <f t="shared" si="552"/>
        <v>10284.459176085233</v>
      </c>
      <c r="BW1809" s="366">
        <v>0</v>
      </c>
      <c r="BX1809" s="366">
        <v>0</v>
      </c>
      <c r="BY1809" s="366">
        <v>0</v>
      </c>
      <c r="BZ1809" s="366">
        <v>0</v>
      </c>
      <c r="CA1809" s="366">
        <v>0</v>
      </c>
      <c r="CB1809" s="366">
        <v>0</v>
      </c>
      <c r="CC1809" s="366">
        <v>0</v>
      </c>
      <c r="CD1809" s="366">
        <v>0</v>
      </c>
      <c r="CE1809" s="366">
        <v>0</v>
      </c>
      <c r="CF1809" s="366">
        <v>0</v>
      </c>
      <c r="CG1809" s="366">
        <v>0</v>
      </c>
      <c r="CH1809" s="366">
        <v>0</v>
      </c>
      <c r="CI1809" s="411">
        <f t="shared" si="553"/>
        <v>0</v>
      </c>
      <c r="CJ1809" s="366">
        <v>244.8</v>
      </c>
      <c r="CK1809" s="366">
        <v>352.8</v>
      </c>
      <c r="CL1809" s="366">
        <v>1252.8</v>
      </c>
      <c r="CM1809" s="366">
        <v>1396.8</v>
      </c>
      <c r="CN1809" s="366">
        <v>259</v>
      </c>
      <c r="CO1809" s="366">
        <v>236.00156084656084</v>
      </c>
      <c r="CP1809" s="366">
        <v>240.62480158730156</v>
      </c>
      <c r="CQ1809" s="366">
        <v>211.66894736842104</v>
      </c>
      <c r="CR1809" s="366">
        <v>1174.4232499999998</v>
      </c>
      <c r="CS1809" s="366">
        <v>522.81291358024691</v>
      </c>
      <c r="CT1809" s="366">
        <v>2693.7277027027026</v>
      </c>
      <c r="CU1809" s="366">
        <v>1699</v>
      </c>
      <c r="CV1809" s="411">
        <f t="shared" si="554"/>
        <v>10284.459176085233</v>
      </c>
      <c r="CW1809" s="366">
        <v>0</v>
      </c>
      <c r="CX1809" s="366">
        <v>0</v>
      </c>
      <c r="CY1809" s="366">
        <v>0</v>
      </c>
      <c r="CZ1809" s="366">
        <v>0</v>
      </c>
      <c r="DA1809" s="366">
        <v>0</v>
      </c>
      <c r="DB1809" s="366">
        <v>0</v>
      </c>
      <c r="DC1809" s="366">
        <v>0</v>
      </c>
      <c r="DD1809" s="366">
        <v>0</v>
      </c>
      <c r="DE1809" s="366">
        <v>0</v>
      </c>
      <c r="DF1809" s="366">
        <v>0</v>
      </c>
      <c r="DG1809" s="366">
        <v>0</v>
      </c>
      <c r="DH1809" s="366">
        <v>0</v>
      </c>
      <c r="DI1809" s="411">
        <f t="shared" si="555"/>
        <v>0</v>
      </c>
      <c r="DJ1809" s="366">
        <v>244.8</v>
      </c>
      <c r="DK1809" s="366">
        <v>352.8</v>
      </c>
      <c r="DL1809" s="366">
        <v>1252.8</v>
      </c>
      <c r="DM1809" s="366">
        <v>1396.8</v>
      </c>
      <c r="DN1809" s="366">
        <v>259</v>
      </c>
      <c r="DO1809" s="366">
        <v>236.00156084656084</v>
      </c>
      <c r="DP1809" s="366">
        <v>240.62480158730156</v>
      </c>
      <c r="DQ1809" s="366">
        <v>211.66894736842104</v>
      </c>
      <c r="DR1809" s="366">
        <v>1174.4232499999998</v>
      </c>
      <c r="DS1809" s="366">
        <v>522.81291358024691</v>
      </c>
      <c r="DT1809" s="366">
        <v>2693.7277027027026</v>
      </c>
      <c r="DU1809" s="366">
        <v>1699</v>
      </c>
      <c r="DV1809" s="411">
        <f t="shared" si="556"/>
        <v>10284.459176085233</v>
      </c>
      <c r="DW1809" s="366">
        <v>244.8</v>
      </c>
      <c r="DX1809" s="366">
        <v>352.8</v>
      </c>
      <c r="DY1809" s="366">
        <v>1252.8</v>
      </c>
      <c r="DZ1809" s="366">
        <v>1396.8</v>
      </c>
      <c r="EA1809" s="366">
        <v>259</v>
      </c>
      <c r="EB1809" s="366">
        <v>236.00156084656084</v>
      </c>
      <c r="EC1809" s="366">
        <v>240.62480158730156</v>
      </c>
      <c r="ED1809" s="366">
        <v>211.66894736842104</v>
      </c>
      <c r="EE1809" s="366">
        <v>1174.4232499999998</v>
      </c>
      <c r="EF1809" s="366">
        <v>522.81291358024691</v>
      </c>
      <c r="EG1809" s="366">
        <v>2693.7277027027026</v>
      </c>
      <c r="EH1809" s="366">
        <v>1699</v>
      </c>
      <c r="EI1809" s="411">
        <f t="shared" si="557"/>
        <v>10284.459176085233</v>
      </c>
      <c r="EK1809" s="411">
        <f t="shared" si="558"/>
        <v>10284.459176085233</v>
      </c>
      <c r="EL1809" s="7">
        <f t="shared" si="559"/>
        <v>0</v>
      </c>
    </row>
    <row r="1810" spans="1:142">
      <c r="A1810" s="365" t="str">
        <f t="shared" si="544"/>
        <v xml:space="preserve"> 370</v>
      </c>
      <c r="B1810" s="366" t="s">
        <v>1014</v>
      </c>
      <c r="C1810" s="366" t="s">
        <v>1218</v>
      </c>
      <c r="D1810" s="366">
        <v>2160</v>
      </c>
      <c r="E1810" s="366">
        <v>2160</v>
      </c>
      <c r="F1810" s="366">
        <v>2160</v>
      </c>
      <c r="G1810" s="366">
        <v>1397</v>
      </c>
      <c r="H1810" s="366">
        <v>1380</v>
      </c>
      <c r="I1810" s="366">
        <v>1380</v>
      </c>
      <c r="J1810" s="366">
        <v>1380</v>
      </c>
      <c r="K1810" s="366">
        <v>1380</v>
      </c>
      <c r="L1810" s="366">
        <v>1380</v>
      </c>
      <c r="M1810" s="366">
        <v>1653</v>
      </c>
      <c r="N1810" s="366">
        <v>1549</v>
      </c>
      <c r="O1810" s="366">
        <v>1693</v>
      </c>
      <c r="P1810" s="411">
        <f t="shared" si="545"/>
        <v>19672</v>
      </c>
      <c r="Q1810" s="411">
        <f t="shared" si="560"/>
        <v>11972.483870967742</v>
      </c>
      <c r="R1810" s="411">
        <f t="shared" si="561"/>
        <v>2423.8264738598441</v>
      </c>
      <c r="S1810" s="411">
        <f t="shared" si="562"/>
        <v>5275.6896551724139</v>
      </c>
      <c r="T1810" s="366">
        <v>0</v>
      </c>
      <c r="U1810" s="366">
        <v>0</v>
      </c>
      <c r="V1810" s="366">
        <v>0</v>
      </c>
      <c r="W1810" s="366">
        <v>0</v>
      </c>
      <c r="X1810" s="366">
        <v>0</v>
      </c>
      <c r="Y1810" s="366">
        <v>9.1269841268513119E-3</v>
      </c>
      <c r="Z1810" s="366">
        <v>136.26587301587301</v>
      </c>
      <c r="AA1810" s="366">
        <v>-150.60964912280701</v>
      </c>
      <c r="AB1810" s="366">
        <v>194.11041666666642</v>
      </c>
      <c r="AC1810" s="366">
        <v>-1169.119962962963</v>
      </c>
      <c r="AD1810" s="366">
        <v>849.03690315315316</v>
      </c>
      <c r="AE1810" s="366">
        <v>0</v>
      </c>
      <c r="AF1810" s="411">
        <f t="shared" si="546"/>
        <v>-140.30729226595054</v>
      </c>
      <c r="AG1810" s="366">
        <v>2160</v>
      </c>
      <c r="AH1810" s="366">
        <v>2160</v>
      </c>
      <c r="AI1810" s="366">
        <v>2160</v>
      </c>
      <c r="AJ1810" s="366">
        <v>1397</v>
      </c>
      <c r="AK1810" s="366">
        <v>1380</v>
      </c>
      <c r="AL1810" s="366">
        <v>1380.0091269841269</v>
      </c>
      <c r="AM1810" s="366">
        <v>1516.265873015873</v>
      </c>
      <c r="AN1810" s="366">
        <v>1229.390350877193</v>
      </c>
      <c r="AO1810" s="366">
        <v>1574.1104166666664</v>
      </c>
      <c r="AP1810" s="366">
        <v>483.88003703703703</v>
      </c>
      <c r="AQ1810" s="366">
        <v>2398.0369031531532</v>
      </c>
      <c r="AR1810" s="366">
        <v>1693</v>
      </c>
      <c r="AS1810" s="411">
        <f t="shared" si="547"/>
        <v>19531.692707734048</v>
      </c>
      <c r="AT1810" s="411">
        <f t="shared" si="548"/>
        <v>12104.363197644649</v>
      </c>
      <c r="AU1810" s="411">
        <f t="shared" si="549"/>
        <v>2418.1752135773713</v>
      </c>
      <c r="AV1810" s="411">
        <f t="shared" si="550"/>
        <v>5009.1542965120288</v>
      </c>
      <c r="AW1810" s="366">
        <v>0</v>
      </c>
      <c r="AX1810" s="366">
        <v>0</v>
      </c>
      <c r="AY1810" s="366">
        <v>0</v>
      </c>
      <c r="AZ1810" s="366">
        <v>0</v>
      </c>
      <c r="BA1810" s="366">
        <v>0</v>
      </c>
      <c r="BB1810" s="366">
        <v>0</v>
      </c>
      <c r="BC1810" s="366">
        <v>0</v>
      </c>
      <c r="BD1810" s="366">
        <v>0</v>
      </c>
      <c r="BE1810" s="366">
        <v>0</v>
      </c>
      <c r="BF1810" s="366">
        <v>0</v>
      </c>
      <c r="BG1810" s="366">
        <v>0</v>
      </c>
      <c r="BH1810" s="366">
        <v>0</v>
      </c>
      <c r="BI1810" s="411">
        <f t="shared" si="551"/>
        <v>0</v>
      </c>
      <c r="BJ1810" s="366">
        <v>2160</v>
      </c>
      <c r="BK1810" s="366">
        <v>2160</v>
      </c>
      <c r="BL1810" s="366">
        <v>2160</v>
      </c>
      <c r="BM1810" s="366">
        <v>1397</v>
      </c>
      <c r="BN1810" s="366">
        <v>1380</v>
      </c>
      <c r="BO1810" s="366">
        <v>1380.0091269841269</v>
      </c>
      <c r="BP1810" s="366">
        <v>1516.265873015873</v>
      </c>
      <c r="BQ1810" s="366">
        <v>1229.390350877193</v>
      </c>
      <c r="BR1810" s="366">
        <v>1574.1104166666664</v>
      </c>
      <c r="BS1810" s="366">
        <v>483.88003703703703</v>
      </c>
      <c r="BT1810" s="366">
        <v>2398.0369031531532</v>
      </c>
      <c r="BU1810" s="366">
        <v>1693</v>
      </c>
      <c r="BV1810" s="411">
        <f t="shared" si="552"/>
        <v>19531.692707734048</v>
      </c>
      <c r="BW1810" s="366">
        <v>0</v>
      </c>
      <c r="BX1810" s="366">
        <v>0</v>
      </c>
      <c r="BY1810" s="366">
        <v>0</v>
      </c>
      <c r="BZ1810" s="366">
        <v>0</v>
      </c>
      <c r="CA1810" s="366">
        <v>0</v>
      </c>
      <c r="CB1810" s="366">
        <v>0</v>
      </c>
      <c r="CC1810" s="366">
        <v>0</v>
      </c>
      <c r="CD1810" s="366">
        <v>0</v>
      </c>
      <c r="CE1810" s="366">
        <v>0</v>
      </c>
      <c r="CF1810" s="366">
        <v>0</v>
      </c>
      <c r="CG1810" s="366">
        <v>0</v>
      </c>
      <c r="CH1810" s="366">
        <v>0</v>
      </c>
      <c r="CI1810" s="411">
        <f t="shared" si="553"/>
        <v>0</v>
      </c>
      <c r="CJ1810" s="366">
        <v>2160</v>
      </c>
      <c r="CK1810" s="366">
        <v>2160</v>
      </c>
      <c r="CL1810" s="366">
        <v>2160</v>
      </c>
      <c r="CM1810" s="366">
        <v>1397</v>
      </c>
      <c r="CN1810" s="366">
        <v>1380</v>
      </c>
      <c r="CO1810" s="366">
        <v>1380.0091269841269</v>
      </c>
      <c r="CP1810" s="366">
        <v>1516.265873015873</v>
      </c>
      <c r="CQ1810" s="366">
        <v>1229.390350877193</v>
      </c>
      <c r="CR1810" s="366">
        <v>1574.1104166666664</v>
      </c>
      <c r="CS1810" s="366">
        <v>483.88003703703703</v>
      </c>
      <c r="CT1810" s="366">
        <v>2398.0369031531532</v>
      </c>
      <c r="CU1810" s="366">
        <v>1693</v>
      </c>
      <c r="CV1810" s="411">
        <f t="shared" si="554"/>
        <v>19531.692707734048</v>
      </c>
      <c r="CW1810" s="366">
        <v>0</v>
      </c>
      <c r="CX1810" s="366">
        <v>0</v>
      </c>
      <c r="CY1810" s="366">
        <v>0</v>
      </c>
      <c r="CZ1810" s="366">
        <v>0</v>
      </c>
      <c r="DA1810" s="366">
        <v>0</v>
      </c>
      <c r="DB1810" s="366">
        <v>0</v>
      </c>
      <c r="DC1810" s="366">
        <v>0</v>
      </c>
      <c r="DD1810" s="366">
        <v>0</v>
      </c>
      <c r="DE1810" s="366">
        <v>0</v>
      </c>
      <c r="DF1810" s="366">
        <v>0</v>
      </c>
      <c r="DG1810" s="366">
        <v>0</v>
      </c>
      <c r="DH1810" s="366">
        <v>0</v>
      </c>
      <c r="DI1810" s="411">
        <f t="shared" si="555"/>
        <v>0</v>
      </c>
      <c r="DJ1810" s="366">
        <v>2160</v>
      </c>
      <c r="DK1810" s="366">
        <v>2160</v>
      </c>
      <c r="DL1810" s="366">
        <v>2160</v>
      </c>
      <c r="DM1810" s="366">
        <v>1397</v>
      </c>
      <c r="DN1810" s="366">
        <v>1380</v>
      </c>
      <c r="DO1810" s="366">
        <v>1380.0091269841269</v>
      </c>
      <c r="DP1810" s="366">
        <v>1516.265873015873</v>
      </c>
      <c r="DQ1810" s="366">
        <v>1229.390350877193</v>
      </c>
      <c r="DR1810" s="366">
        <v>1574.1104166666664</v>
      </c>
      <c r="DS1810" s="366">
        <v>483.88003703703703</v>
      </c>
      <c r="DT1810" s="366">
        <v>2398.0369031531532</v>
      </c>
      <c r="DU1810" s="366">
        <v>1693</v>
      </c>
      <c r="DV1810" s="411">
        <f t="shared" si="556"/>
        <v>19531.692707734048</v>
      </c>
      <c r="DW1810" s="366">
        <v>2160</v>
      </c>
      <c r="DX1810" s="366">
        <v>2160</v>
      </c>
      <c r="DY1810" s="366">
        <v>2160</v>
      </c>
      <c r="DZ1810" s="366">
        <v>1397</v>
      </c>
      <c r="EA1810" s="366">
        <v>1380</v>
      </c>
      <c r="EB1810" s="366">
        <v>1380.0091269841269</v>
      </c>
      <c r="EC1810" s="366">
        <v>1516.265873015873</v>
      </c>
      <c r="ED1810" s="366">
        <v>1229.390350877193</v>
      </c>
      <c r="EE1810" s="366">
        <v>1574.1104166666664</v>
      </c>
      <c r="EF1810" s="366">
        <v>483.88003703703703</v>
      </c>
      <c r="EG1810" s="366">
        <v>2398.0369031531532</v>
      </c>
      <c r="EH1810" s="366">
        <v>1693</v>
      </c>
      <c r="EI1810" s="411">
        <f t="shared" si="557"/>
        <v>19531.692707734048</v>
      </c>
      <c r="EK1810" s="411">
        <f t="shared" si="558"/>
        <v>19531.692707734048</v>
      </c>
      <c r="EL1810" s="7">
        <f t="shared" si="559"/>
        <v>0</v>
      </c>
    </row>
    <row r="1811" spans="1:142">
      <c r="A1811" s="365" t="str">
        <f t="shared" si="544"/>
        <v xml:space="preserve"> 370</v>
      </c>
      <c r="B1811" s="366" t="s">
        <v>1014</v>
      </c>
      <c r="C1811" s="366" t="s">
        <v>1233</v>
      </c>
      <c r="D1811" s="366">
        <v>0</v>
      </c>
      <c r="E1811" s="366">
        <v>0</v>
      </c>
      <c r="F1811" s="366">
        <v>0</v>
      </c>
      <c r="G1811" s="366">
        <v>57.6</v>
      </c>
      <c r="H1811" s="366">
        <v>244.8</v>
      </c>
      <c r="I1811" s="366">
        <v>100.9</v>
      </c>
      <c r="J1811" s="366">
        <v>194.4</v>
      </c>
      <c r="K1811" s="366">
        <v>201.6</v>
      </c>
      <c r="L1811" s="366">
        <v>576</v>
      </c>
      <c r="M1811" s="366">
        <v>1000.8000000000001</v>
      </c>
      <c r="N1811" s="366">
        <v>1000.8000000000001</v>
      </c>
      <c r="O1811" s="366">
        <v>964.80000000000007</v>
      </c>
      <c r="P1811" s="411">
        <f t="shared" si="545"/>
        <v>4341.7000000000007</v>
      </c>
      <c r="Q1811" s="411">
        <f t="shared" si="560"/>
        <v>591.42903225806458</v>
      </c>
      <c r="R1811" s="411">
        <f t="shared" si="561"/>
        <v>624.97441601779758</v>
      </c>
      <c r="S1811" s="411">
        <f t="shared" si="562"/>
        <v>3125.2965517241382</v>
      </c>
      <c r="T1811" s="366">
        <v>0</v>
      </c>
      <c r="U1811" s="366">
        <v>0</v>
      </c>
      <c r="V1811" s="366">
        <v>0</v>
      </c>
      <c r="W1811" s="366">
        <v>0</v>
      </c>
      <c r="X1811" s="366">
        <v>0</v>
      </c>
      <c r="Y1811" s="366">
        <v>6.6732804232572107E-4</v>
      </c>
      <c r="Z1811" s="366">
        <v>19.195714285714274</v>
      </c>
      <c r="AA1811" s="366">
        <v>-22.002105263157887</v>
      </c>
      <c r="AB1811" s="366">
        <v>81.019999999999982</v>
      </c>
      <c r="AC1811" s="366">
        <v>-707.83742222222236</v>
      </c>
      <c r="AD1811" s="366">
        <v>548.55786486486488</v>
      </c>
      <c r="AE1811" s="366">
        <v>0</v>
      </c>
      <c r="AF1811" s="411">
        <f t="shared" si="546"/>
        <v>-81.065281006758823</v>
      </c>
      <c r="AG1811" s="366">
        <v>0</v>
      </c>
      <c r="AH1811" s="366">
        <v>0</v>
      </c>
      <c r="AI1811" s="366">
        <v>0</v>
      </c>
      <c r="AJ1811" s="366">
        <v>57.6</v>
      </c>
      <c r="AK1811" s="366">
        <v>244.8</v>
      </c>
      <c r="AL1811" s="366">
        <v>100.90066732804233</v>
      </c>
      <c r="AM1811" s="366">
        <v>213.59571428571428</v>
      </c>
      <c r="AN1811" s="366">
        <v>179.59789473684211</v>
      </c>
      <c r="AO1811" s="366">
        <v>657.02</v>
      </c>
      <c r="AP1811" s="366">
        <v>292.96257777777771</v>
      </c>
      <c r="AQ1811" s="366">
        <v>1549.357864864865</v>
      </c>
      <c r="AR1811" s="366">
        <v>964.80000000000007</v>
      </c>
      <c r="AS1811" s="411">
        <f t="shared" si="547"/>
        <v>4260.6347189932412</v>
      </c>
      <c r="AT1811" s="411">
        <f t="shared" si="548"/>
        <v>610.00619728195943</v>
      </c>
      <c r="AU1811" s="411">
        <f t="shared" si="549"/>
        <v>662.26118251691514</v>
      </c>
      <c r="AV1811" s="411">
        <f t="shared" si="550"/>
        <v>2988.3673391943671</v>
      </c>
      <c r="AW1811" s="366">
        <v>0</v>
      </c>
      <c r="AX1811" s="366">
        <v>0</v>
      </c>
      <c r="AY1811" s="366">
        <v>0</v>
      </c>
      <c r="AZ1811" s="366">
        <v>0</v>
      </c>
      <c r="BA1811" s="366">
        <v>0</v>
      </c>
      <c r="BB1811" s="366">
        <v>0</v>
      </c>
      <c r="BC1811" s="366">
        <v>0</v>
      </c>
      <c r="BD1811" s="366">
        <v>0</v>
      </c>
      <c r="BE1811" s="366">
        <v>0</v>
      </c>
      <c r="BF1811" s="366">
        <v>0</v>
      </c>
      <c r="BG1811" s="366">
        <v>0</v>
      </c>
      <c r="BH1811" s="366">
        <v>0</v>
      </c>
      <c r="BI1811" s="411">
        <f t="shared" si="551"/>
        <v>0</v>
      </c>
      <c r="BJ1811" s="366">
        <v>0</v>
      </c>
      <c r="BK1811" s="366">
        <v>0</v>
      </c>
      <c r="BL1811" s="366">
        <v>0</v>
      </c>
      <c r="BM1811" s="366">
        <v>57.6</v>
      </c>
      <c r="BN1811" s="366">
        <v>244.8</v>
      </c>
      <c r="BO1811" s="366">
        <v>100.90066732804233</v>
      </c>
      <c r="BP1811" s="366">
        <v>213.59571428571428</v>
      </c>
      <c r="BQ1811" s="366">
        <v>179.59789473684211</v>
      </c>
      <c r="BR1811" s="366">
        <v>657.02</v>
      </c>
      <c r="BS1811" s="366">
        <v>292.96257777777771</v>
      </c>
      <c r="BT1811" s="366">
        <v>1549.357864864865</v>
      </c>
      <c r="BU1811" s="366">
        <v>964.80000000000007</v>
      </c>
      <c r="BV1811" s="411">
        <f t="shared" si="552"/>
        <v>4260.6347189932412</v>
      </c>
      <c r="BW1811" s="366">
        <v>0</v>
      </c>
      <c r="BX1811" s="366">
        <v>0</v>
      </c>
      <c r="BY1811" s="366">
        <v>0</v>
      </c>
      <c r="BZ1811" s="366">
        <v>0</v>
      </c>
      <c r="CA1811" s="366">
        <v>0</v>
      </c>
      <c r="CB1811" s="366">
        <v>0</v>
      </c>
      <c r="CC1811" s="366">
        <v>0</v>
      </c>
      <c r="CD1811" s="366">
        <v>0</v>
      </c>
      <c r="CE1811" s="366">
        <v>0</v>
      </c>
      <c r="CF1811" s="366">
        <v>0</v>
      </c>
      <c r="CG1811" s="366">
        <v>0</v>
      </c>
      <c r="CH1811" s="366">
        <v>0</v>
      </c>
      <c r="CI1811" s="411">
        <f t="shared" si="553"/>
        <v>0</v>
      </c>
      <c r="CJ1811" s="366">
        <v>0</v>
      </c>
      <c r="CK1811" s="366">
        <v>0</v>
      </c>
      <c r="CL1811" s="366">
        <v>0</v>
      </c>
      <c r="CM1811" s="366">
        <v>57.6</v>
      </c>
      <c r="CN1811" s="366">
        <v>244.8</v>
      </c>
      <c r="CO1811" s="366">
        <v>100.90066732804233</v>
      </c>
      <c r="CP1811" s="366">
        <v>213.59571428571428</v>
      </c>
      <c r="CQ1811" s="366">
        <v>179.59789473684211</v>
      </c>
      <c r="CR1811" s="366">
        <v>657.02</v>
      </c>
      <c r="CS1811" s="366">
        <v>292.96257777777771</v>
      </c>
      <c r="CT1811" s="366">
        <v>1549.357864864865</v>
      </c>
      <c r="CU1811" s="366">
        <v>964.80000000000007</v>
      </c>
      <c r="CV1811" s="411">
        <f t="shared" si="554"/>
        <v>4260.6347189932412</v>
      </c>
      <c r="CW1811" s="366">
        <v>0</v>
      </c>
      <c r="CX1811" s="366">
        <v>0</v>
      </c>
      <c r="CY1811" s="366">
        <v>0</v>
      </c>
      <c r="CZ1811" s="366">
        <v>0</v>
      </c>
      <c r="DA1811" s="366">
        <v>0</v>
      </c>
      <c r="DB1811" s="366">
        <v>0</v>
      </c>
      <c r="DC1811" s="366">
        <v>0</v>
      </c>
      <c r="DD1811" s="366">
        <v>0</v>
      </c>
      <c r="DE1811" s="366">
        <v>0</v>
      </c>
      <c r="DF1811" s="366">
        <v>0</v>
      </c>
      <c r="DG1811" s="366">
        <v>0</v>
      </c>
      <c r="DH1811" s="366">
        <v>0</v>
      </c>
      <c r="DI1811" s="411">
        <f t="shared" si="555"/>
        <v>0</v>
      </c>
      <c r="DJ1811" s="366">
        <v>0</v>
      </c>
      <c r="DK1811" s="366">
        <v>0</v>
      </c>
      <c r="DL1811" s="366">
        <v>0</v>
      </c>
      <c r="DM1811" s="366">
        <v>57.6</v>
      </c>
      <c r="DN1811" s="366">
        <v>244.8</v>
      </c>
      <c r="DO1811" s="366">
        <v>100.90066732804233</v>
      </c>
      <c r="DP1811" s="366">
        <v>213.59571428571428</v>
      </c>
      <c r="DQ1811" s="366">
        <v>179.59789473684211</v>
      </c>
      <c r="DR1811" s="366">
        <v>657.02</v>
      </c>
      <c r="DS1811" s="366">
        <v>292.96257777777771</v>
      </c>
      <c r="DT1811" s="366">
        <v>1549.357864864865</v>
      </c>
      <c r="DU1811" s="366">
        <v>964.80000000000007</v>
      </c>
      <c r="DV1811" s="411">
        <f t="shared" si="556"/>
        <v>4260.6347189932412</v>
      </c>
      <c r="DW1811" s="366">
        <v>0</v>
      </c>
      <c r="DX1811" s="366">
        <v>0</v>
      </c>
      <c r="DY1811" s="366">
        <v>0</v>
      </c>
      <c r="DZ1811" s="366">
        <v>57.6</v>
      </c>
      <c r="EA1811" s="366">
        <v>244.8</v>
      </c>
      <c r="EB1811" s="366">
        <v>100.90066732804233</v>
      </c>
      <c r="EC1811" s="366">
        <v>213.59571428571428</v>
      </c>
      <c r="ED1811" s="366">
        <v>179.59789473684211</v>
      </c>
      <c r="EE1811" s="366">
        <v>657.02</v>
      </c>
      <c r="EF1811" s="366">
        <v>292.96257777777771</v>
      </c>
      <c r="EG1811" s="366">
        <v>1549.357864864865</v>
      </c>
      <c r="EH1811" s="366">
        <v>964.80000000000007</v>
      </c>
      <c r="EI1811" s="411">
        <f t="shared" si="557"/>
        <v>4260.6347189932412</v>
      </c>
      <c r="EK1811" s="411">
        <f t="shared" si="558"/>
        <v>4260.6347189932421</v>
      </c>
      <c r="EL1811" s="7">
        <f t="shared" si="559"/>
        <v>0</v>
      </c>
    </row>
    <row r="1812" spans="1:142">
      <c r="A1812" s="365" t="str">
        <f t="shared" si="544"/>
        <v xml:space="preserve"> 370</v>
      </c>
      <c r="B1812" s="366" t="s">
        <v>1014</v>
      </c>
      <c r="C1812" s="366" t="s">
        <v>1229</v>
      </c>
      <c r="D1812" s="366">
        <v>0</v>
      </c>
      <c r="E1812" s="366">
        <v>0</v>
      </c>
      <c r="F1812" s="366">
        <v>0</v>
      </c>
      <c r="G1812" s="366">
        <v>0</v>
      </c>
      <c r="H1812" s="366">
        <v>115.3</v>
      </c>
      <c r="I1812" s="366">
        <v>0</v>
      </c>
      <c r="J1812" s="366">
        <v>84.9</v>
      </c>
      <c r="K1812" s="366">
        <v>82.8</v>
      </c>
      <c r="L1812" s="366">
        <v>61.2</v>
      </c>
      <c r="M1812" s="366">
        <v>107.8</v>
      </c>
      <c r="N1812" s="366">
        <v>130.80000000000001</v>
      </c>
      <c r="O1812" s="366">
        <v>115.3</v>
      </c>
      <c r="P1812" s="411">
        <f t="shared" si="545"/>
        <v>698.09999999999991</v>
      </c>
      <c r="Q1812" s="411">
        <f t="shared" si="560"/>
        <v>197.46129032258065</v>
      </c>
      <c r="R1812" s="411">
        <f t="shared" si="561"/>
        <v>129.85595105672968</v>
      </c>
      <c r="S1812" s="411">
        <f t="shared" si="562"/>
        <v>370.78275862068972</v>
      </c>
      <c r="T1812" s="366">
        <v>0</v>
      </c>
      <c r="U1812" s="366">
        <v>0</v>
      </c>
      <c r="V1812" s="366">
        <v>0</v>
      </c>
      <c r="W1812" s="366">
        <v>0</v>
      </c>
      <c r="X1812" s="366">
        <v>0</v>
      </c>
      <c r="Y1812" s="366">
        <v>0</v>
      </c>
      <c r="Z1812" s="366">
        <v>8.3833134920634933</v>
      </c>
      <c r="AA1812" s="366">
        <v>-9.0365789473684259</v>
      </c>
      <c r="AB1812" s="366">
        <v>8.6083749999999952</v>
      </c>
      <c r="AC1812" s="366">
        <v>-76.243879012345673</v>
      </c>
      <c r="AD1812" s="366">
        <v>71.694013513513511</v>
      </c>
      <c r="AE1812" s="366">
        <v>0</v>
      </c>
      <c r="AF1812" s="411">
        <f t="shared" si="546"/>
        <v>3.4052440458629007</v>
      </c>
      <c r="AG1812" s="366">
        <v>0</v>
      </c>
      <c r="AH1812" s="366">
        <v>0</v>
      </c>
      <c r="AI1812" s="366">
        <v>0</v>
      </c>
      <c r="AJ1812" s="366">
        <v>0</v>
      </c>
      <c r="AK1812" s="366">
        <v>115.3</v>
      </c>
      <c r="AL1812" s="366">
        <v>0</v>
      </c>
      <c r="AM1812" s="366">
        <v>93.283313492063499</v>
      </c>
      <c r="AN1812" s="366">
        <v>73.763421052631571</v>
      </c>
      <c r="AO1812" s="366">
        <v>69.808374999999998</v>
      </c>
      <c r="AP1812" s="366">
        <v>31.556120987654324</v>
      </c>
      <c r="AQ1812" s="366">
        <v>202.49401351351352</v>
      </c>
      <c r="AR1812" s="366">
        <v>115.3</v>
      </c>
      <c r="AS1812" s="411">
        <f t="shared" si="547"/>
        <v>701.50524404586292</v>
      </c>
      <c r="AT1812" s="411">
        <f t="shared" si="548"/>
        <v>205.57417434715822</v>
      </c>
      <c r="AU1812" s="411">
        <f t="shared" si="549"/>
        <v>127.32345243891615</v>
      </c>
      <c r="AV1812" s="411">
        <f t="shared" si="550"/>
        <v>368.60761725978858</v>
      </c>
      <c r="AW1812" s="366">
        <v>0</v>
      </c>
      <c r="AX1812" s="366">
        <v>0</v>
      </c>
      <c r="AY1812" s="366">
        <v>0</v>
      </c>
      <c r="AZ1812" s="366">
        <v>0</v>
      </c>
      <c r="BA1812" s="366">
        <v>0</v>
      </c>
      <c r="BB1812" s="366">
        <v>0</v>
      </c>
      <c r="BC1812" s="366">
        <v>0</v>
      </c>
      <c r="BD1812" s="366">
        <v>0</v>
      </c>
      <c r="BE1812" s="366">
        <v>0</v>
      </c>
      <c r="BF1812" s="366">
        <v>0</v>
      </c>
      <c r="BG1812" s="366">
        <v>0</v>
      </c>
      <c r="BH1812" s="366">
        <v>0</v>
      </c>
      <c r="BI1812" s="411">
        <f t="shared" si="551"/>
        <v>0</v>
      </c>
      <c r="BJ1812" s="366">
        <v>0</v>
      </c>
      <c r="BK1812" s="366">
        <v>0</v>
      </c>
      <c r="BL1812" s="366">
        <v>0</v>
      </c>
      <c r="BM1812" s="366">
        <v>0</v>
      </c>
      <c r="BN1812" s="366">
        <v>115.3</v>
      </c>
      <c r="BO1812" s="366">
        <v>0</v>
      </c>
      <c r="BP1812" s="366">
        <v>93.283313492063499</v>
      </c>
      <c r="BQ1812" s="366">
        <v>73.763421052631571</v>
      </c>
      <c r="BR1812" s="366">
        <v>69.808374999999998</v>
      </c>
      <c r="BS1812" s="366">
        <v>31.556120987654324</v>
      </c>
      <c r="BT1812" s="366">
        <v>202.49401351351352</v>
      </c>
      <c r="BU1812" s="366">
        <v>115.3</v>
      </c>
      <c r="BV1812" s="411">
        <f t="shared" si="552"/>
        <v>701.50524404586292</v>
      </c>
      <c r="BW1812" s="366">
        <v>0</v>
      </c>
      <c r="BX1812" s="366">
        <v>0</v>
      </c>
      <c r="BY1812" s="366">
        <v>0</v>
      </c>
      <c r="BZ1812" s="366">
        <v>0</v>
      </c>
      <c r="CA1812" s="366">
        <v>0</v>
      </c>
      <c r="CB1812" s="366">
        <v>0</v>
      </c>
      <c r="CC1812" s="366">
        <v>0</v>
      </c>
      <c r="CD1812" s="366">
        <v>0</v>
      </c>
      <c r="CE1812" s="366">
        <v>0</v>
      </c>
      <c r="CF1812" s="366">
        <v>0</v>
      </c>
      <c r="CG1812" s="366">
        <v>0</v>
      </c>
      <c r="CH1812" s="366">
        <v>0</v>
      </c>
      <c r="CI1812" s="411">
        <f t="shared" si="553"/>
        <v>0</v>
      </c>
      <c r="CJ1812" s="366">
        <v>0</v>
      </c>
      <c r="CK1812" s="366">
        <v>0</v>
      </c>
      <c r="CL1812" s="366">
        <v>0</v>
      </c>
      <c r="CM1812" s="366">
        <v>0</v>
      </c>
      <c r="CN1812" s="366">
        <v>115.3</v>
      </c>
      <c r="CO1812" s="366">
        <v>0</v>
      </c>
      <c r="CP1812" s="366">
        <v>93.283313492063499</v>
      </c>
      <c r="CQ1812" s="366">
        <v>73.763421052631571</v>
      </c>
      <c r="CR1812" s="366">
        <v>69.808374999999998</v>
      </c>
      <c r="CS1812" s="366">
        <v>31.556120987654324</v>
      </c>
      <c r="CT1812" s="366">
        <v>202.49401351351352</v>
      </c>
      <c r="CU1812" s="366">
        <v>115.3</v>
      </c>
      <c r="CV1812" s="411">
        <f t="shared" si="554"/>
        <v>701.50524404586292</v>
      </c>
      <c r="CW1812" s="366">
        <v>0</v>
      </c>
      <c r="CX1812" s="366">
        <v>0</v>
      </c>
      <c r="CY1812" s="366">
        <v>0</v>
      </c>
      <c r="CZ1812" s="366">
        <v>0</v>
      </c>
      <c r="DA1812" s="366">
        <v>0</v>
      </c>
      <c r="DB1812" s="366">
        <v>0</v>
      </c>
      <c r="DC1812" s="366">
        <v>0</v>
      </c>
      <c r="DD1812" s="366">
        <v>0</v>
      </c>
      <c r="DE1812" s="366">
        <v>0</v>
      </c>
      <c r="DF1812" s="366">
        <v>0</v>
      </c>
      <c r="DG1812" s="366">
        <v>0</v>
      </c>
      <c r="DH1812" s="366">
        <v>0</v>
      </c>
      <c r="DI1812" s="411">
        <f t="shared" si="555"/>
        <v>0</v>
      </c>
      <c r="DJ1812" s="366">
        <v>0</v>
      </c>
      <c r="DK1812" s="366">
        <v>0</v>
      </c>
      <c r="DL1812" s="366">
        <v>0</v>
      </c>
      <c r="DM1812" s="366">
        <v>0</v>
      </c>
      <c r="DN1812" s="366">
        <v>115.3</v>
      </c>
      <c r="DO1812" s="366">
        <v>0</v>
      </c>
      <c r="DP1812" s="366">
        <v>93.283313492063499</v>
      </c>
      <c r="DQ1812" s="366">
        <v>73.763421052631571</v>
      </c>
      <c r="DR1812" s="366">
        <v>69.808374999999998</v>
      </c>
      <c r="DS1812" s="366">
        <v>31.556120987654324</v>
      </c>
      <c r="DT1812" s="366">
        <v>202.49401351351352</v>
      </c>
      <c r="DU1812" s="366">
        <v>115.3</v>
      </c>
      <c r="DV1812" s="411">
        <f t="shared" si="556"/>
        <v>701.50524404586292</v>
      </c>
      <c r="DW1812" s="366">
        <v>0</v>
      </c>
      <c r="DX1812" s="366">
        <v>0</v>
      </c>
      <c r="DY1812" s="366">
        <v>0</v>
      </c>
      <c r="DZ1812" s="366">
        <v>0</v>
      </c>
      <c r="EA1812" s="366">
        <v>115.3</v>
      </c>
      <c r="EB1812" s="366">
        <v>0</v>
      </c>
      <c r="EC1812" s="366">
        <v>93.283313492063499</v>
      </c>
      <c r="ED1812" s="366">
        <v>73.763421052631571</v>
      </c>
      <c r="EE1812" s="366">
        <v>69.808374999999998</v>
      </c>
      <c r="EF1812" s="366">
        <v>31.556120987654324</v>
      </c>
      <c r="EG1812" s="366">
        <v>202.49401351351352</v>
      </c>
      <c r="EH1812" s="366">
        <v>115.3</v>
      </c>
      <c r="EI1812" s="411">
        <f t="shared" si="557"/>
        <v>701.50524404586292</v>
      </c>
      <c r="EK1812" s="411">
        <f t="shared" si="558"/>
        <v>701.50524404586281</v>
      </c>
      <c r="EL1812" s="7">
        <f t="shared" si="559"/>
        <v>0</v>
      </c>
    </row>
    <row r="1813" spans="1:142">
      <c r="A1813" s="365" t="str">
        <f t="shared" si="544"/>
        <v xml:space="preserve"> 370</v>
      </c>
      <c r="B1813" s="366" t="s">
        <v>1014</v>
      </c>
      <c r="C1813" s="366" t="s">
        <v>919</v>
      </c>
      <c r="D1813" s="366">
        <v>0</v>
      </c>
      <c r="E1813" s="366">
        <v>0</v>
      </c>
      <c r="F1813" s="366">
        <v>0</v>
      </c>
      <c r="G1813" s="366">
        <v>1</v>
      </c>
      <c r="H1813" s="366">
        <v>0</v>
      </c>
      <c r="I1813" s="366">
        <v>0</v>
      </c>
      <c r="J1813" s="366">
        <v>0</v>
      </c>
      <c r="K1813" s="366">
        <v>0</v>
      </c>
      <c r="L1813" s="366">
        <v>0</v>
      </c>
      <c r="M1813" s="366">
        <v>1</v>
      </c>
      <c r="N1813" s="366">
        <v>1</v>
      </c>
      <c r="O1813" s="366">
        <v>1</v>
      </c>
      <c r="P1813" s="411">
        <f t="shared" si="545"/>
        <v>4</v>
      </c>
      <c r="Q1813" s="411">
        <f t="shared" si="560"/>
        <v>1</v>
      </c>
      <c r="R1813" s="411">
        <f t="shared" si="561"/>
        <v>0</v>
      </c>
      <c r="S1813" s="411">
        <f t="shared" si="562"/>
        <v>3</v>
      </c>
      <c r="T1813" s="366">
        <v>0</v>
      </c>
      <c r="U1813" s="366">
        <v>0</v>
      </c>
      <c r="V1813" s="366">
        <v>0</v>
      </c>
      <c r="W1813" s="366">
        <v>0</v>
      </c>
      <c r="X1813" s="366">
        <v>0</v>
      </c>
      <c r="Y1813" s="366">
        <v>0</v>
      </c>
      <c r="Z1813" s="366">
        <v>0</v>
      </c>
      <c r="AA1813" s="366">
        <v>0</v>
      </c>
      <c r="AB1813" s="366">
        <v>0</v>
      </c>
      <c r="AC1813" s="366">
        <v>0</v>
      </c>
      <c r="AD1813" s="366">
        <v>0</v>
      </c>
      <c r="AE1813" s="366">
        <v>0</v>
      </c>
      <c r="AF1813" s="411">
        <f t="shared" si="546"/>
        <v>0</v>
      </c>
      <c r="AG1813" s="366">
        <v>0</v>
      </c>
      <c r="AH1813" s="366">
        <v>0</v>
      </c>
      <c r="AI1813" s="366">
        <v>0</v>
      </c>
      <c r="AJ1813" s="366">
        <v>1</v>
      </c>
      <c r="AK1813" s="366">
        <v>0</v>
      </c>
      <c r="AL1813" s="366">
        <v>0</v>
      </c>
      <c r="AM1813" s="366">
        <v>0</v>
      </c>
      <c r="AN1813" s="366">
        <v>0</v>
      </c>
      <c r="AO1813" s="366">
        <v>0</v>
      </c>
      <c r="AP1813" s="366">
        <v>1</v>
      </c>
      <c r="AQ1813" s="366">
        <v>1</v>
      </c>
      <c r="AR1813" s="366">
        <v>1</v>
      </c>
      <c r="AS1813" s="411">
        <f t="shared" si="547"/>
        <v>4</v>
      </c>
      <c r="AT1813" s="411">
        <f t="shared" si="548"/>
        <v>1</v>
      </c>
      <c r="AU1813" s="411">
        <f t="shared" si="549"/>
        <v>0</v>
      </c>
      <c r="AV1813" s="411">
        <f t="shared" si="550"/>
        <v>3</v>
      </c>
      <c r="AW1813" s="366">
        <v>0</v>
      </c>
      <c r="AX1813" s="366">
        <v>0</v>
      </c>
      <c r="AY1813" s="366">
        <v>0</v>
      </c>
      <c r="AZ1813" s="366">
        <v>0</v>
      </c>
      <c r="BA1813" s="366">
        <v>0</v>
      </c>
      <c r="BB1813" s="366">
        <v>0</v>
      </c>
      <c r="BC1813" s="366">
        <v>0</v>
      </c>
      <c r="BD1813" s="366">
        <v>0</v>
      </c>
      <c r="BE1813" s="366">
        <v>0</v>
      </c>
      <c r="BF1813" s="366">
        <v>0</v>
      </c>
      <c r="BG1813" s="366">
        <v>0</v>
      </c>
      <c r="BH1813" s="366">
        <v>0</v>
      </c>
      <c r="BI1813" s="411">
        <f t="shared" si="551"/>
        <v>0</v>
      </c>
      <c r="BJ1813" s="366">
        <v>0</v>
      </c>
      <c r="BK1813" s="366">
        <v>0</v>
      </c>
      <c r="BL1813" s="366">
        <v>0</v>
      </c>
      <c r="BM1813" s="366">
        <v>1</v>
      </c>
      <c r="BN1813" s="366">
        <v>0</v>
      </c>
      <c r="BO1813" s="366">
        <v>0</v>
      </c>
      <c r="BP1813" s="366">
        <v>0</v>
      </c>
      <c r="BQ1813" s="366">
        <v>0</v>
      </c>
      <c r="BR1813" s="366">
        <v>0</v>
      </c>
      <c r="BS1813" s="366">
        <v>1</v>
      </c>
      <c r="BT1813" s="366">
        <v>1</v>
      </c>
      <c r="BU1813" s="366">
        <v>1</v>
      </c>
      <c r="BV1813" s="411">
        <f t="shared" si="552"/>
        <v>4</v>
      </c>
      <c r="BW1813" s="366">
        <v>0</v>
      </c>
      <c r="BX1813" s="366">
        <v>0</v>
      </c>
      <c r="BY1813" s="366">
        <v>0</v>
      </c>
      <c r="BZ1813" s="366">
        <v>0</v>
      </c>
      <c r="CA1813" s="366">
        <v>0</v>
      </c>
      <c r="CB1813" s="366">
        <v>0</v>
      </c>
      <c r="CC1813" s="366">
        <v>0</v>
      </c>
      <c r="CD1813" s="366">
        <v>0</v>
      </c>
      <c r="CE1813" s="366">
        <v>0</v>
      </c>
      <c r="CF1813" s="366">
        <v>0</v>
      </c>
      <c r="CG1813" s="366">
        <v>0</v>
      </c>
      <c r="CH1813" s="366">
        <v>0</v>
      </c>
      <c r="CI1813" s="411">
        <f t="shared" si="553"/>
        <v>0</v>
      </c>
      <c r="CJ1813" s="366">
        <v>0</v>
      </c>
      <c r="CK1813" s="366">
        <v>0</v>
      </c>
      <c r="CL1813" s="366">
        <v>0</v>
      </c>
      <c r="CM1813" s="366">
        <v>1</v>
      </c>
      <c r="CN1813" s="366">
        <v>0</v>
      </c>
      <c r="CO1813" s="366">
        <v>0</v>
      </c>
      <c r="CP1813" s="366">
        <v>0</v>
      </c>
      <c r="CQ1813" s="366">
        <v>0</v>
      </c>
      <c r="CR1813" s="366">
        <v>0</v>
      </c>
      <c r="CS1813" s="366">
        <v>1</v>
      </c>
      <c r="CT1813" s="366">
        <v>1</v>
      </c>
      <c r="CU1813" s="366">
        <v>1</v>
      </c>
      <c r="CV1813" s="411">
        <f t="shared" si="554"/>
        <v>4</v>
      </c>
      <c r="CW1813" s="366">
        <v>0</v>
      </c>
      <c r="CX1813" s="366">
        <v>0</v>
      </c>
      <c r="CY1813" s="366">
        <v>0</v>
      </c>
      <c r="CZ1813" s="366">
        <v>1</v>
      </c>
      <c r="DA1813" s="366">
        <v>0</v>
      </c>
      <c r="DB1813" s="366">
        <v>0</v>
      </c>
      <c r="DC1813" s="366">
        <v>0</v>
      </c>
      <c r="DD1813" s="366">
        <v>0</v>
      </c>
      <c r="DE1813" s="366">
        <v>0</v>
      </c>
      <c r="DF1813" s="366">
        <v>1</v>
      </c>
      <c r="DG1813" s="366">
        <v>1</v>
      </c>
      <c r="DH1813" s="366">
        <v>1</v>
      </c>
      <c r="DI1813" s="411">
        <f t="shared" si="555"/>
        <v>4</v>
      </c>
      <c r="DJ1813" s="366">
        <v>0</v>
      </c>
      <c r="DK1813" s="366">
        <v>0</v>
      </c>
      <c r="DL1813" s="366">
        <v>0</v>
      </c>
      <c r="DM1813" s="366">
        <v>2</v>
      </c>
      <c r="DN1813" s="366">
        <v>0</v>
      </c>
      <c r="DO1813" s="366">
        <v>0</v>
      </c>
      <c r="DP1813" s="366">
        <v>0</v>
      </c>
      <c r="DQ1813" s="366">
        <v>0</v>
      </c>
      <c r="DR1813" s="366">
        <v>0</v>
      </c>
      <c r="DS1813" s="366">
        <v>2</v>
      </c>
      <c r="DT1813" s="366">
        <v>2</v>
      </c>
      <c r="DU1813" s="366">
        <v>2</v>
      </c>
      <c r="DV1813" s="411">
        <f t="shared" si="556"/>
        <v>8</v>
      </c>
      <c r="DW1813" s="366">
        <v>0</v>
      </c>
      <c r="DX1813" s="366">
        <v>0</v>
      </c>
      <c r="DY1813" s="366">
        <v>0</v>
      </c>
      <c r="DZ1813" s="366">
        <v>2</v>
      </c>
      <c r="EA1813" s="366">
        <v>0</v>
      </c>
      <c r="EB1813" s="366">
        <v>0</v>
      </c>
      <c r="EC1813" s="366">
        <v>0</v>
      </c>
      <c r="ED1813" s="366">
        <v>0</v>
      </c>
      <c r="EE1813" s="366">
        <v>0</v>
      </c>
      <c r="EF1813" s="366">
        <v>2</v>
      </c>
      <c r="EG1813" s="366">
        <v>2</v>
      </c>
      <c r="EH1813" s="366">
        <v>2</v>
      </c>
      <c r="EI1813" s="411">
        <f t="shared" si="557"/>
        <v>8</v>
      </c>
      <c r="EK1813" s="411">
        <f t="shared" si="558"/>
        <v>8</v>
      </c>
      <c r="EL1813" s="7">
        <f t="shared" si="559"/>
        <v>0</v>
      </c>
    </row>
    <row r="1814" spans="1:142">
      <c r="A1814" s="365" t="str">
        <f t="shared" si="544"/>
        <v xml:space="preserve"> 370</v>
      </c>
      <c r="B1814" s="366" t="s">
        <v>1014</v>
      </c>
      <c r="C1814" s="366" t="s">
        <v>1007</v>
      </c>
      <c r="D1814" s="366">
        <v>0</v>
      </c>
      <c r="E1814" s="366">
        <v>0</v>
      </c>
      <c r="F1814" s="366">
        <v>0</v>
      </c>
      <c r="G1814" s="366">
        <v>1332</v>
      </c>
      <c r="H1814" s="366">
        <v>0</v>
      </c>
      <c r="I1814" s="366">
        <v>0</v>
      </c>
      <c r="J1814" s="366">
        <v>0</v>
      </c>
      <c r="K1814" s="366">
        <v>0</v>
      </c>
      <c r="L1814" s="366">
        <v>0</v>
      </c>
      <c r="M1814" s="366">
        <v>1786</v>
      </c>
      <c r="N1814" s="366">
        <v>1740</v>
      </c>
      <c r="O1814" s="366">
        <v>1699</v>
      </c>
      <c r="P1814" s="411">
        <f t="shared" si="545"/>
        <v>6557</v>
      </c>
      <c r="Q1814" s="411">
        <f t="shared" si="560"/>
        <v>1332</v>
      </c>
      <c r="R1814" s="411">
        <f t="shared" si="561"/>
        <v>0</v>
      </c>
      <c r="S1814" s="411">
        <f t="shared" si="562"/>
        <v>5225</v>
      </c>
      <c r="T1814" s="366">
        <v>0</v>
      </c>
      <c r="U1814" s="366">
        <v>0</v>
      </c>
      <c r="V1814" s="366">
        <v>0</v>
      </c>
      <c r="W1814" s="366">
        <v>0</v>
      </c>
      <c r="X1814" s="366">
        <v>0</v>
      </c>
      <c r="Y1814" s="366">
        <v>0</v>
      </c>
      <c r="Z1814" s="366">
        <v>0</v>
      </c>
      <c r="AA1814" s="366">
        <v>0</v>
      </c>
      <c r="AB1814" s="366">
        <v>0</v>
      </c>
      <c r="AC1814" s="366">
        <v>-1263.1870864197531</v>
      </c>
      <c r="AD1814" s="366">
        <v>953.72770270270257</v>
      </c>
      <c r="AE1814" s="366">
        <v>0</v>
      </c>
      <c r="AF1814" s="411">
        <f t="shared" si="546"/>
        <v>-309.45938371705051</v>
      </c>
      <c r="AG1814" s="366">
        <v>0</v>
      </c>
      <c r="AH1814" s="366">
        <v>0</v>
      </c>
      <c r="AI1814" s="366">
        <v>0</v>
      </c>
      <c r="AJ1814" s="366">
        <v>1332</v>
      </c>
      <c r="AK1814" s="366">
        <v>0</v>
      </c>
      <c r="AL1814" s="366">
        <v>0</v>
      </c>
      <c r="AM1814" s="366">
        <v>0</v>
      </c>
      <c r="AN1814" s="366">
        <v>0</v>
      </c>
      <c r="AO1814" s="366">
        <v>0</v>
      </c>
      <c r="AP1814" s="366">
        <v>522.81291358024691</v>
      </c>
      <c r="AQ1814" s="366">
        <v>2693.7277027027026</v>
      </c>
      <c r="AR1814" s="366">
        <v>1699</v>
      </c>
      <c r="AS1814" s="411">
        <f t="shared" si="547"/>
        <v>6247.5406162829495</v>
      </c>
      <c r="AT1814" s="411">
        <f t="shared" si="548"/>
        <v>1332</v>
      </c>
      <c r="AU1814" s="411">
        <f t="shared" si="549"/>
        <v>0</v>
      </c>
      <c r="AV1814" s="411">
        <f t="shared" si="550"/>
        <v>4915.5406162829495</v>
      </c>
      <c r="AW1814" s="366">
        <v>0</v>
      </c>
      <c r="AX1814" s="366">
        <v>0</v>
      </c>
      <c r="AY1814" s="366">
        <v>0</v>
      </c>
      <c r="AZ1814" s="366">
        <v>0</v>
      </c>
      <c r="BA1814" s="366">
        <v>0</v>
      </c>
      <c r="BB1814" s="366">
        <v>0</v>
      </c>
      <c r="BC1814" s="366">
        <v>0</v>
      </c>
      <c r="BD1814" s="366">
        <v>0</v>
      </c>
      <c r="BE1814" s="366">
        <v>0</v>
      </c>
      <c r="BF1814" s="366">
        <v>0</v>
      </c>
      <c r="BG1814" s="366">
        <v>0</v>
      </c>
      <c r="BH1814" s="366">
        <v>0</v>
      </c>
      <c r="BI1814" s="411">
        <f t="shared" si="551"/>
        <v>0</v>
      </c>
      <c r="BJ1814" s="366">
        <v>0</v>
      </c>
      <c r="BK1814" s="366">
        <v>0</v>
      </c>
      <c r="BL1814" s="366">
        <v>0</v>
      </c>
      <c r="BM1814" s="366">
        <v>1332</v>
      </c>
      <c r="BN1814" s="366">
        <v>0</v>
      </c>
      <c r="BO1814" s="366">
        <v>0</v>
      </c>
      <c r="BP1814" s="366">
        <v>0</v>
      </c>
      <c r="BQ1814" s="366">
        <v>0</v>
      </c>
      <c r="BR1814" s="366">
        <v>0</v>
      </c>
      <c r="BS1814" s="366">
        <v>522.81291358024691</v>
      </c>
      <c r="BT1814" s="366">
        <v>2693.7277027027026</v>
      </c>
      <c r="BU1814" s="366">
        <v>1699</v>
      </c>
      <c r="BV1814" s="411">
        <f t="shared" si="552"/>
        <v>6247.5406162829495</v>
      </c>
      <c r="BW1814" s="366">
        <v>0</v>
      </c>
      <c r="BX1814" s="366">
        <v>0</v>
      </c>
      <c r="BY1814" s="366">
        <v>0</v>
      </c>
      <c r="BZ1814" s="366">
        <v>0</v>
      </c>
      <c r="CA1814" s="366">
        <v>0</v>
      </c>
      <c r="CB1814" s="366">
        <v>0</v>
      </c>
      <c r="CC1814" s="366">
        <v>0</v>
      </c>
      <c r="CD1814" s="366">
        <v>0</v>
      </c>
      <c r="CE1814" s="366">
        <v>0</v>
      </c>
      <c r="CF1814" s="366">
        <v>0</v>
      </c>
      <c r="CG1814" s="366">
        <v>0</v>
      </c>
      <c r="CH1814" s="366">
        <v>0</v>
      </c>
      <c r="CI1814" s="411">
        <f t="shared" si="553"/>
        <v>0</v>
      </c>
      <c r="CJ1814" s="366">
        <v>0</v>
      </c>
      <c r="CK1814" s="366">
        <v>0</v>
      </c>
      <c r="CL1814" s="366">
        <v>0</v>
      </c>
      <c r="CM1814" s="366">
        <v>1332</v>
      </c>
      <c r="CN1814" s="366">
        <v>0</v>
      </c>
      <c r="CO1814" s="366">
        <v>0</v>
      </c>
      <c r="CP1814" s="366">
        <v>0</v>
      </c>
      <c r="CQ1814" s="366">
        <v>0</v>
      </c>
      <c r="CR1814" s="366">
        <v>0</v>
      </c>
      <c r="CS1814" s="366">
        <v>522.81291358024691</v>
      </c>
      <c r="CT1814" s="366">
        <v>2693.7277027027026</v>
      </c>
      <c r="CU1814" s="366">
        <v>1699</v>
      </c>
      <c r="CV1814" s="411">
        <f t="shared" si="554"/>
        <v>6247.5406162829495</v>
      </c>
      <c r="CW1814" s="366">
        <v>0</v>
      </c>
      <c r="CX1814" s="366">
        <v>0</v>
      </c>
      <c r="CY1814" s="366">
        <v>0</v>
      </c>
      <c r="CZ1814" s="366">
        <v>0</v>
      </c>
      <c r="DA1814" s="366">
        <v>0</v>
      </c>
      <c r="DB1814" s="366">
        <v>0</v>
      </c>
      <c r="DC1814" s="366">
        <v>0</v>
      </c>
      <c r="DD1814" s="366">
        <v>0</v>
      </c>
      <c r="DE1814" s="366">
        <v>0</v>
      </c>
      <c r="DF1814" s="366">
        <v>0</v>
      </c>
      <c r="DG1814" s="366">
        <v>0</v>
      </c>
      <c r="DH1814" s="366">
        <v>0</v>
      </c>
      <c r="DI1814" s="411">
        <f t="shared" si="555"/>
        <v>0</v>
      </c>
      <c r="DJ1814" s="366">
        <v>0</v>
      </c>
      <c r="DK1814" s="366">
        <v>0</v>
      </c>
      <c r="DL1814" s="366">
        <v>0</v>
      </c>
      <c r="DM1814" s="366">
        <v>1332</v>
      </c>
      <c r="DN1814" s="366">
        <v>0</v>
      </c>
      <c r="DO1814" s="366">
        <v>0</v>
      </c>
      <c r="DP1814" s="366">
        <v>0</v>
      </c>
      <c r="DQ1814" s="366">
        <v>0</v>
      </c>
      <c r="DR1814" s="366">
        <v>0</v>
      </c>
      <c r="DS1814" s="366">
        <v>522.81291358024691</v>
      </c>
      <c r="DT1814" s="366">
        <v>2693.7277027027026</v>
      </c>
      <c r="DU1814" s="366">
        <v>1699</v>
      </c>
      <c r="DV1814" s="411">
        <f t="shared" si="556"/>
        <v>6247.5406162829495</v>
      </c>
      <c r="DW1814" s="366">
        <v>0</v>
      </c>
      <c r="DX1814" s="366">
        <v>0</v>
      </c>
      <c r="DY1814" s="366">
        <v>0</v>
      </c>
      <c r="DZ1814" s="366">
        <v>1332</v>
      </c>
      <c r="EA1814" s="366">
        <v>0</v>
      </c>
      <c r="EB1814" s="366">
        <v>0</v>
      </c>
      <c r="EC1814" s="366">
        <v>0</v>
      </c>
      <c r="ED1814" s="366">
        <v>0</v>
      </c>
      <c r="EE1814" s="366">
        <v>0</v>
      </c>
      <c r="EF1814" s="366">
        <v>522.81291358024691</v>
      </c>
      <c r="EG1814" s="366">
        <v>2693.7277027027026</v>
      </c>
      <c r="EH1814" s="366">
        <v>1699</v>
      </c>
      <c r="EI1814" s="411">
        <f t="shared" si="557"/>
        <v>6247.5406162829495</v>
      </c>
      <c r="EK1814" s="411">
        <f t="shared" si="558"/>
        <v>6247.5406162829495</v>
      </c>
      <c r="EL1814" s="7">
        <f t="shared" si="559"/>
        <v>0</v>
      </c>
    </row>
    <row r="1815" spans="1:142">
      <c r="A1815" s="365" t="str">
        <f t="shared" si="544"/>
        <v xml:space="preserve"> 370</v>
      </c>
      <c r="B1815" s="366" t="s">
        <v>1014</v>
      </c>
      <c r="C1815" s="366" t="s">
        <v>1008</v>
      </c>
      <c r="D1815" s="366">
        <v>0</v>
      </c>
      <c r="E1815" s="366">
        <v>0</v>
      </c>
      <c r="F1815" s="366">
        <v>0</v>
      </c>
      <c r="G1815" s="366">
        <v>1397</v>
      </c>
      <c r="H1815" s="366">
        <v>0</v>
      </c>
      <c r="I1815" s="366">
        <v>0</v>
      </c>
      <c r="J1815" s="366">
        <v>0</v>
      </c>
      <c r="K1815" s="366">
        <v>0</v>
      </c>
      <c r="L1815" s="366">
        <v>0</v>
      </c>
      <c r="M1815" s="366">
        <v>1653</v>
      </c>
      <c r="N1815" s="366">
        <v>1549</v>
      </c>
      <c r="O1815" s="366">
        <v>1693</v>
      </c>
      <c r="P1815" s="411">
        <f t="shared" si="545"/>
        <v>6292</v>
      </c>
      <c r="Q1815" s="411">
        <f t="shared" si="560"/>
        <v>1397</v>
      </c>
      <c r="R1815" s="411">
        <f t="shared" si="561"/>
        <v>0</v>
      </c>
      <c r="S1815" s="411">
        <f t="shared" si="562"/>
        <v>4895</v>
      </c>
      <c r="T1815" s="366">
        <v>0</v>
      </c>
      <c r="U1815" s="366">
        <v>0</v>
      </c>
      <c r="V1815" s="366">
        <v>0</v>
      </c>
      <c r="W1815" s="366">
        <v>0</v>
      </c>
      <c r="X1815" s="366">
        <v>0</v>
      </c>
      <c r="Y1815" s="366">
        <v>0</v>
      </c>
      <c r="Z1815" s="366">
        <v>0</v>
      </c>
      <c r="AA1815" s="366">
        <v>0</v>
      </c>
      <c r="AB1815" s="366">
        <v>0</v>
      </c>
      <c r="AC1815" s="366">
        <v>-1169.119962962963</v>
      </c>
      <c r="AD1815" s="366">
        <v>849.03690315315316</v>
      </c>
      <c r="AE1815" s="366">
        <v>0</v>
      </c>
      <c r="AF1815" s="411">
        <f t="shared" si="546"/>
        <v>-320.08305980980981</v>
      </c>
      <c r="AG1815" s="366">
        <v>0</v>
      </c>
      <c r="AH1815" s="366">
        <v>0</v>
      </c>
      <c r="AI1815" s="366">
        <v>0</v>
      </c>
      <c r="AJ1815" s="366">
        <v>1397</v>
      </c>
      <c r="AK1815" s="366">
        <v>0</v>
      </c>
      <c r="AL1815" s="366">
        <v>0</v>
      </c>
      <c r="AM1815" s="366">
        <v>0</v>
      </c>
      <c r="AN1815" s="366">
        <v>0</v>
      </c>
      <c r="AO1815" s="366">
        <v>0</v>
      </c>
      <c r="AP1815" s="366">
        <v>483.88003703703703</v>
      </c>
      <c r="AQ1815" s="366">
        <v>2398.0369031531532</v>
      </c>
      <c r="AR1815" s="366">
        <v>1693</v>
      </c>
      <c r="AS1815" s="411">
        <f t="shared" si="547"/>
        <v>5971.91694019019</v>
      </c>
      <c r="AT1815" s="411">
        <f t="shared" si="548"/>
        <v>1397</v>
      </c>
      <c r="AU1815" s="411">
        <f t="shared" si="549"/>
        <v>0</v>
      </c>
      <c r="AV1815" s="411">
        <f t="shared" si="550"/>
        <v>4574.91694019019</v>
      </c>
      <c r="AW1815" s="366">
        <v>0</v>
      </c>
      <c r="AX1815" s="366">
        <v>0</v>
      </c>
      <c r="AY1815" s="366">
        <v>0</v>
      </c>
      <c r="AZ1815" s="366">
        <v>0</v>
      </c>
      <c r="BA1815" s="366">
        <v>0</v>
      </c>
      <c r="BB1815" s="366">
        <v>0</v>
      </c>
      <c r="BC1815" s="366">
        <v>0</v>
      </c>
      <c r="BD1815" s="366">
        <v>0</v>
      </c>
      <c r="BE1815" s="366">
        <v>0</v>
      </c>
      <c r="BF1815" s="366">
        <v>0</v>
      </c>
      <c r="BG1815" s="366">
        <v>0</v>
      </c>
      <c r="BH1815" s="366">
        <v>0</v>
      </c>
      <c r="BI1815" s="411">
        <f t="shared" si="551"/>
        <v>0</v>
      </c>
      <c r="BJ1815" s="366">
        <v>0</v>
      </c>
      <c r="BK1815" s="366">
        <v>0</v>
      </c>
      <c r="BL1815" s="366">
        <v>0</v>
      </c>
      <c r="BM1815" s="366">
        <v>1397</v>
      </c>
      <c r="BN1815" s="366">
        <v>0</v>
      </c>
      <c r="BO1815" s="366">
        <v>0</v>
      </c>
      <c r="BP1815" s="366">
        <v>0</v>
      </c>
      <c r="BQ1815" s="366">
        <v>0</v>
      </c>
      <c r="BR1815" s="366">
        <v>0</v>
      </c>
      <c r="BS1815" s="366">
        <v>483.88003703703703</v>
      </c>
      <c r="BT1815" s="366">
        <v>2398.0369031531532</v>
      </c>
      <c r="BU1815" s="366">
        <v>1693</v>
      </c>
      <c r="BV1815" s="411">
        <f t="shared" si="552"/>
        <v>5971.91694019019</v>
      </c>
      <c r="BW1815" s="366">
        <v>0</v>
      </c>
      <c r="BX1815" s="366">
        <v>0</v>
      </c>
      <c r="BY1815" s="366">
        <v>0</v>
      </c>
      <c r="BZ1815" s="366">
        <v>0</v>
      </c>
      <c r="CA1815" s="366">
        <v>0</v>
      </c>
      <c r="CB1815" s="366">
        <v>0</v>
      </c>
      <c r="CC1815" s="366">
        <v>0</v>
      </c>
      <c r="CD1815" s="366">
        <v>0</v>
      </c>
      <c r="CE1815" s="366">
        <v>0</v>
      </c>
      <c r="CF1815" s="366">
        <v>0</v>
      </c>
      <c r="CG1815" s="366">
        <v>0</v>
      </c>
      <c r="CH1815" s="366">
        <v>0</v>
      </c>
      <c r="CI1815" s="411">
        <f t="shared" si="553"/>
        <v>0</v>
      </c>
      <c r="CJ1815" s="366">
        <v>0</v>
      </c>
      <c r="CK1815" s="366">
        <v>0</v>
      </c>
      <c r="CL1815" s="366">
        <v>0</v>
      </c>
      <c r="CM1815" s="366">
        <v>1397</v>
      </c>
      <c r="CN1815" s="366">
        <v>0</v>
      </c>
      <c r="CO1815" s="366">
        <v>0</v>
      </c>
      <c r="CP1815" s="366">
        <v>0</v>
      </c>
      <c r="CQ1815" s="366">
        <v>0</v>
      </c>
      <c r="CR1815" s="366">
        <v>0</v>
      </c>
      <c r="CS1815" s="366">
        <v>483.88003703703703</v>
      </c>
      <c r="CT1815" s="366">
        <v>2398.0369031531532</v>
      </c>
      <c r="CU1815" s="366">
        <v>1693</v>
      </c>
      <c r="CV1815" s="411">
        <f t="shared" si="554"/>
        <v>5971.91694019019</v>
      </c>
      <c r="CW1815" s="366">
        <v>0</v>
      </c>
      <c r="CX1815" s="366">
        <v>0</v>
      </c>
      <c r="CY1815" s="366">
        <v>0</v>
      </c>
      <c r="CZ1815" s="366">
        <v>0</v>
      </c>
      <c r="DA1815" s="366">
        <v>0</v>
      </c>
      <c r="DB1815" s="366">
        <v>0</v>
      </c>
      <c r="DC1815" s="366">
        <v>0</v>
      </c>
      <c r="DD1815" s="366">
        <v>0</v>
      </c>
      <c r="DE1815" s="366">
        <v>0</v>
      </c>
      <c r="DF1815" s="366">
        <v>0</v>
      </c>
      <c r="DG1815" s="366">
        <v>0</v>
      </c>
      <c r="DH1815" s="366">
        <v>0</v>
      </c>
      <c r="DI1815" s="411">
        <f t="shared" si="555"/>
        <v>0</v>
      </c>
      <c r="DJ1815" s="366">
        <v>0</v>
      </c>
      <c r="DK1815" s="366">
        <v>0</v>
      </c>
      <c r="DL1815" s="366">
        <v>0</v>
      </c>
      <c r="DM1815" s="366">
        <v>1397</v>
      </c>
      <c r="DN1815" s="366">
        <v>0</v>
      </c>
      <c r="DO1815" s="366">
        <v>0</v>
      </c>
      <c r="DP1815" s="366">
        <v>0</v>
      </c>
      <c r="DQ1815" s="366">
        <v>0</v>
      </c>
      <c r="DR1815" s="366">
        <v>0</v>
      </c>
      <c r="DS1815" s="366">
        <v>483.88003703703703</v>
      </c>
      <c r="DT1815" s="366">
        <v>2398.0369031531532</v>
      </c>
      <c r="DU1815" s="366">
        <v>1693</v>
      </c>
      <c r="DV1815" s="411">
        <f t="shared" si="556"/>
        <v>5971.91694019019</v>
      </c>
      <c r="DW1815" s="366">
        <v>0</v>
      </c>
      <c r="DX1815" s="366">
        <v>0</v>
      </c>
      <c r="DY1815" s="366">
        <v>0</v>
      </c>
      <c r="DZ1815" s="366">
        <v>1397</v>
      </c>
      <c r="EA1815" s="366">
        <v>0</v>
      </c>
      <c r="EB1815" s="366">
        <v>0</v>
      </c>
      <c r="EC1815" s="366">
        <v>0</v>
      </c>
      <c r="ED1815" s="366">
        <v>0</v>
      </c>
      <c r="EE1815" s="366">
        <v>0</v>
      </c>
      <c r="EF1815" s="366">
        <v>483.88003703703703</v>
      </c>
      <c r="EG1815" s="366">
        <v>2398.0369031531532</v>
      </c>
      <c r="EH1815" s="366">
        <v>1693</v>
      </c>
      <c r="EI1815" s="411">
        <f t="shared" si="557"/>
        <v>5971.91694019019</v>
      </c>
      <c r="EK1815" s="411">
        <f t="shared" si="558"/>
        <v>5971.91694019019</v>
      </c>
      <c r="EL1815" s="7">
        <f t="shared" si="559"/>
        <v>0</v>
      </c>
    </row>
    <row r="1816" spans="1:142">
      <c r="A1816" s="365" t="str">
        <f t="shared" si="544"/>
        <v xml:space="preserve"> 370</v>
      </c>
      <c r="B1816" s="366" t="s">
        <v>1014</v>
      </c>
      <c r="C1816" s="366" t="s">
        <v>920</v>
      </c>
      <c r="D1816" s="366">
        <v>136800</v>
      </c>
      <c r="E1816" s="366">
        <v>165600</v>
      </c>
      <c r="F1816" s="366">
        <v>396000</v>
      </c>
      <c r="G1816" s="366">
        <v>302400</v>
      </c>
      <c r="H1816" s="366">
        <v>158400</v>
      </c>
      <c r="I1816" s="366">
        <v>151200</v>
      </c>
      <c r="J1816" s="366">
        <v>151200</v>
      </c>
      <c r="K1816" s="366">
        <v>136800</v>
      </c>
      <c r="L1816" s="366">
        <v>144000</v>
      </c>
      <c r="M1816" s="366">
        <v>648000</v>
      </c>
      <c r="N1816" s="366">
        <v>799200</v>
      </c>
      <c r="O1816" s="366">
        <v>712800</v>
      </c>
      <c r="P1816" s="411">
        <f t="shared" si="545"/>
        <v>3902400</v>
      </c>
      <c r="Q1816" s="411">
        <f t="shared" si="560"/>
        <v>1456722.5806451612</v>
      </c>
      <c r="R1816" s="411">
        <f t="shared" si="561"/>
        <v>245953.28142380423</v>
      </c>
      <c r="S1816" s="411">
        <f t="shared" si="562"/>
        <v>2199724.1379310344</v>
      </c>
      <c r="T1816" s="366">
        <v>0</v>
      </c>
      <c r="U1816" s="366">
        <v>0</v>
      </c>
      <c r="V1816" s="366">
        <v>0</v>
      </c>
      <c r="W1816" s="366">
        <v>0</v>
      </c>
      <c r="X1816" s="366">
        <v>0</v>
      </c>
      <c r="Y1816" s="366">
        <v>1</v>
      </c>
      <c r="Z1816" s="366">
        <v>14930</v>
      </c>
      <c r="AA1816" s="366">
        <v>-14930</v>
      </c>
      <c r="AB1816" s="366">
        <v>20254.999999999971</v>
      </c>
      <c r="AC1816" s="366">
        <v>-458312</v>
      </c>
      <c r="AD1816" s="366">
        <v>438057</v>
      </c>
      <c r="AE1816" s="366">
        <v>0</v>
      </c>
      <c r="AF1816" s="411">
        <f t="shared" si="546"/>
        <v>1</v>
      </c>
      <c r="AG1816" s="366">
        <v>136800</v>
      </c>
      <c r="AH1816" s="366">
        <v>165600</v>
      </c>
      <c r="AI1816" s="366">
        <v>396000</v>
      </c>
      <c r="AJ1816" s="366">
        <v>302400</v>
      </c>
      <c r="AK1816" s="366">
        <v>158400</v>
      </c>
      <c r="AL1816" s="366">
        <v>151201</v>
      </c>
      <c r="AM1816" s="366">
        <v>166130</v>
      </c>
      <c r="AN1816" s="366">
        <v>121870</v>
      </c>
      <c r="AO1816" s="366">
        <v>164254.99999999997</v>
      </c>
      <c r="AP1816" s="366">
        <v>189688</v>
      </c>
      <c r="AQ1816" s="366">
        <v>1237257</v>
      </c>
      <c r="AR1816" s="366">
        <v>712800</v>
      </c>
      <c r="AS1816" s="411">
        <f t="shared" si="547"/>
        <v>3902401</v>
      </c>
      <c r="AT1816" s="411">
        <f t="shared" si="548"/>
        <v>1471171.9677419355</v>
      </c>
      <c r="AU1816" s="411">
        <f t="shared" si="549"/>
        <v>246172.30812013347</v>
      </c>
      <c r="AV1816" s="411">
        <f t="shared" si="550"/>
        <v>2185056.7241379311</v>
      </c>
      <c r="AW1816" s="366">
        <v>0</v>
      </c>
      <c r="AX1816" s="366">
        <v>0</v>
      </c>
      <c r="AY1816" s="366">
        <v>0</v>
      </c>
      <c r="AZ1816" s="366">
        <v>0</v>
      </c>
      <c r="BA1816" s="366">
        <v>0</v>
      </c>
      <c r="BB1816" s="366">
        <v>0</v>
      </c>
      <c r="BC1816" s="366">
        <v>0</v>
      </c>
      <c r="BD1816" s="366">
        <v>0</v>
      </c>
      <c r="BE1816" s="366">
        <v>0</v>
      </c>
      <c r="BF1816" s="366">
        <v>0</v>
      </c>
      <c r="BG1816" s="366">
        <v>0</v>
      </c>
      <c r="BH1816" s="366">
        <v>0</v>
      </c>
      <c r="BI1816" s="411">
        <f t="shared" si="551"/>
        <v>0</v>
      </c>
      <c r="BJ1816" s="366">
        <v>136800</v>
      </c>
      <c r="BK1816" s="366">
        <v>165600</v>
      </c>
      <c r="BL1816" s="366">
        <v>396000</v>
      </c>
      <c r="BM1816" s="366">
        <v>302400</v>
      </c>
      <c r="BN1816" s="366">
        <v>158400</v>
      </c>
      <c r="BO1816" s="366">
        <v>151201</v>
      </c>
      <c r="BP1816" s="366">
        <v>166130</v>
      </c>
      <c r="BQ1816" s="366">
        <v>121870</v>
      </c>
      <c r="BR1816" s="366">
        <v>164254.99999999997</v>
      </c>
      <c r="BS1816" s="366">
        <v>189688</v>
      </c>
      <c r="BT1816" s="366">
        <v>1237257</v>
      </c>
      <c r="BU1816" s="366">
        <v>712800</v>
      </c>
      <c r="BV1816" s="411">
        <f t="shared" si="552"/>
        <v>3902401</v>
      </c>
      <c r="BW1816" s="366">
        <v>0</v>
      </c>
      <c r="BX1816" s="366">
        <v>0</v>
      </c>
      <c r="BY1816" s="366">
        <v>0</v>
      </c>
      <c r="BZ1816" s="366">
        <v>0</v>
      </c>
      <c r="CA1816" s="366">
        <v>0</v>
      </c>
      <c r="CB1816" s="366">
        <v>0</v>
      </c>
      <c r="CC1816" s="366">
        <v>0</v>
      </c>
      <c r="CD1816" s="366">
        <v>0</v>
      </c>
      <c r="CE1816" s="366">
        <v>0</v>
      </c>
      <c r="CF1816" s="366">
        <v>0</v>
      </c>
      <c r="CG1816" s="366">
        <v>0</v>
      </c>
      <c r="CH1816" s="366">
        <v>0</v>
      </c>
      <c r="CI1816" s="411">
        <f t="shared" si="553"/>
        <v>0</v>
      </c>
      <c r="CJ1816" s="366">
        <v>136800</v>
      </c>
      <c r="CK1816" s="366">
        <v>165600</v>
      </c>
      <c r="CL1816" s="366">
        <v>396000</v>
      </c>
      <c r="CM1816" s="366">
        <v>302400</v>
      </c>
      <c r="CN1816" s="366">
        <v>158400</v>
      </c>
      <c r="CO1816" s="366">
        <v>151201</v>
      </c>
      <c r="CP1816" s="366">
        <v>166130</v>
      </c>
      <c r="CQ1816" s="366">
        <v>121870</v>
      </c>
      <c r="CR1816" s="366">
        <v>164254.99999999997</v>
      </c>
      <c r="CS1816" s="366">
        <v>189688</v>
      </c>
      <c r="CT1816" s="366">
        <v>1237257</v>
      </c>
      <c r="CU1816" s="366">
        <v>712800</v>
      </c>
      <c r="CV1816" s="411">
        <f t="shared" si="554"/>
        <v>3902401</v>
      </c>
      <c r="CW1816" s="366">
        <v>0</v>
      </c>
      <c r="CX1816" s="366">
        <v>0</v>
      </c>
      <c r="CY1816" s="366">
        <v>0</v>
      </c>
      <c r="CZ1816" s="366">
        <v>0</v>
      </c>
      <c r="DA1816" s="366">
        <v>0</v>
      </c>
      <c r="DB1816" s="366">
        <v>0</v>
      </c>
      <c r="DC1816" s="366">
        <v>0</v>
      </c>
      <c r="DD1816" s="366">
        <v>0</v>
      </c>
      <c r="DE1816" s="366">
        <v>0</v>
      </c>
      <c r="DF1816" s="366">
        <v>0</v>
      </c>
      <c r="DG1816" s="366">
        <v>0</v>
      </c>
      <c r="DH1816" s="366">
        <v>0</v>
      </c>
      <c r="DI1816" s="411">
        <f t="shared" si="555"/>
        <v>0</v>
      </c>
      <c r="DJ1816" s="366">
        <v>136800</v>
      </c>
      <c r="DK1816" s="366">
        <v>165600</v>
      </c>
      <c r="DL1816" s="366">
        <v>396000</v>
      </c>
      <c r="DM1816" s="366">
        <v>302400</v>
      </c>
      <c r="DN1816" s="366">
        <v>158400</v>
      </c>
      <c r="DO1816" s="366">
        <v>151201</v>
      </c>
      <c r="DP1816" s="366">
        <v>166130</v>
      </c>
      <c r="DQ1816" s="366">
        <v>121870</v>
      </c>
      <c r="DR1816" s="366">
        <v>164254.99999999997</v>
      </c>
      <c r="DS1816" s="366">
        <v>189688</v>
      </c>
      <c r="DT1816" s="366">
        <v>1237257</v>
      </c>
      <c r="DU1816" s="366">
        <v>712800</v>
      </c>
      <c r="DV1816" s="411">
        <f t="shared" si="556"/>
        <v>3902401</v>
      </c>
      <c r="DW1816" s="366">
        <v>136800</v>
      </c>
      <c r="DX1816" s="366">
        <v>165600</v>
      </c>
      <c r="DY1816" s="366">
        <v>396000</v>
      </c>
      <c r="DZ1816" s="366">
        <v>302400</v>
      </c>
      <c r="EA1816" s="366">
        <v>158400</v>
      </c>
      <c r="EB1816" s="366">
        <v>151201</v>
      </c>
      <c r="EC1816" s="366">
        <v>166130</v>
      </c>
      <c r="ED1816" s="366">
        <v>121870</v>
      </c>
      <c r="EE1816" s="366">
        <v>164254.99999999997</v>
      </c>
      <c r="EF1816" s="366">
        <v>189688</v>
      </c>
      <c r="EG1816" s="366">
        <v>1237257</v>
      </c>
      <c r="EH1816" s="366">
        <v>712800</v>
      </c>
      <c r="EI1816" s="411">
        <f t="shared" si="557"/>
        <v>3902401</v>
      </c>
      <c r="EK1816" s="411">
        <f t="shared" si="558"/>
        <v>3902401</v>
      </c>
      <c r="EL1816" s="7">
        <f t="shared" si="559"/>
        <v>0</v>
      </c>
    </row>
    <row r="1817" spans="1:142">
      <c r="A1817" s="365" t="str">
        <f t="shared" si="544"/>
        <v xml:space="preserve"> 370</v>
      </c>
      <c r="B1817" s="366" t="s">
        <v>1014</v>
      </c>
      <c r="C1817" s="366" t="s">
        <v>927</v>
      </c>
      <c r="D1817" s="366">
        <v>0</v>
      </c>
      <c r="E1817" s="366">
        <v>0</v>
      </c>
      <c r="F1817" s="366">
        <v>0</v>
      </c>
      <c r="G1817" s="366">
        <v>302400</v>
      </c>
      <c r="H1817" s="366">
        <v>0</v>
      </c>
      <c r="I1817" s="366">
        <v>0</v>
      </c>
      <c r="J1817" s="366">
        <v>0</v>
      </c>
      <c r="K1817" s="366">
        <v>0</v>
      </c>
      <c r="L1817" s="366">
        <v>0</v>
      </c>
      <c r="M1817" s="366">
        <v>648000</v>
      </c>
      <c r="N1817" s="366">
        <v>799200</v>
      </c>
      <c r="O1817" s="366">
        <v>712800</v>
      </c>
      <c r="P1817" s="411">
        <f t="shared" si="545"/>
        <v>2462400</v>
      </c>
      <c r="Q1817" s="411">
        <f t="shared" si="560"/>
        <v>302400</v>
      </c>
      <c r="R1817" s="411">
        <f t="shared" si="561"/>
        <v>0</v>
      </c>
      <c r="S1817" s="411">
        <f t="shared" si="562"/>
        <v>2160000</v>
      </c>
      <c r="T1817" s="366">
        <v>0</v>
      </c>
      <c r="U1817" s="366">
        <v>0</v>
      </c>
      <c r="V1817" s="366">
        <v>0</v>
      </c>
      <c r="W1817" s="366">
        <v>0</v>
      </c>
      <c r="X1817" s="366">
        <v>0</v>
      </c>
      <c r="Y1817" s="366">
        <v>0</v>
      </c>
      <c r="Z1817" s="366">
        <v>0</v>
      </c>
      <c r="AA1817" s="366">
        <v>0</v>
      </c>
      <c r="AB1817" s="366">
        <v>0</v>
      </c>
      <c r="AC1817" s="366">
        <v>-458312</v>
      </c>
      <c r="AD1817" s="366">
        <v>438057</v>
      </c>
      <c r="AE1817" s="366">
        <v>0</v>
      </c>
      <c r="AF1817" s="411">
        <f t="shared" si="546"/>
        <v>-20255</v>
      </c>
      <c r="AG1817" s="366">
        <v>0</v>
      </c>
      <c r="AH1817" s="366">
        <v>0</v>
      </c>
      <c r="AI1817" s="366">
        <v>0</v>
      </c>
      <c r="AJ1817" s="366">
        <v>302400</v>
      </c>
      <c r="AK1817" s="366">
        <v>0</v>
      </c>
      <c r="AL1817" s="366">
        <v>0</v>
      </c>
      <c r="AM1817" s="366">
        <v>0</v>
      </c>
      <c r="AN1817" s="366">
        <v>0</v>
      </c>
      <c r="AO1817" s="366">
        <v>0</v>
      </c>
      <c r="AP1817" s="366">
        <v>189688</v>
      </c>
      <c r="AQ1817" s="366">
        <v>1237257</v>
      </c>
      <c r="AR1817" s="366">
        <v>712800</v>
      </c>
      <c r="AS1817" s="411">
        <f t="shared" si="547"/>
        <v>2442145</v>
      </c>
      <c r="AT1817" s="411">
        <f t="shared" si="548"/>
        <v>302400</v>
      </c>
      <c r="AU1817" s="411">
        <f t="shared" si="549"/>
        <v>0</v>
      </c>
      <c r="AV1817" s="411">
        <f t="shared" si="550"/>
        <v>2139745</v>
      </c>
      <c r="AW1817" s="366">
        <v>0</v>
      </c>
      <c r="AX1817" s="366">
        <v>0</v>
      </c>
      <c r="AY1817" s="366">
        <v>0</v>
      </c>
      <c r="AZ1817" s="366">
        <v>0</v>
      </c>
      <c r="BA1817" s="366">
        <v>0</v>
      </c>
      <c r="BB1817" s="366">
        <v>0</v>
      </c>
      <c r="BC1817" s="366">
        <v>0</v>
      </c>
      <c r="BD1817" s="366">
        <v>0</v>
      </c>
      <c r="BE1817" s="366">
        <v>0</v>
      </c>
      <c r="BF1817" s="366">
        <v>0</v>
      </c>
      <c r="BG1817" s="366">
        <v>0</v>
      </c>
      <c r="BH1817" s="366">
        <v>0</v>
      </c>
      <c r="BI1817" s="411">
        <f t="shared" si="551"/>
        <v>0</v>
      </c>
      <c r="BJ1817" s="366">
        <v>0</v>
      </c>
      <c r="BK1817" s="366">
        <v>0</v>
      </c>
      <c r="BL1817" s="366">
        <v>0</v>
      </c>
      <c r="BM1817" s="366">
        <v>302400</v>
      </c>
      <c r="BN1817" s="366">
        <v>0</v>
      </c>
      <c r="BO1817" s="366">
        <v>0</v>
      </c>
      <c r="BP1817" s="366">
        <v>0</v>
      </c>
      <c r="BQ1817" s="366">
        <v>0</v>
      </c>
      <c r="BR1817" s="366">
        <v>0</v>
      </c>
      <c r="BS1817" s="366">
        <v>189688</v>
      </c>
      <c r="BT1817" s="366">
        <v>1237257</v>
      </c>
      <c r="BU1817" s="366">
        <v>712800</v>
      </c>
      <c r="BV1817" s="411">
        <f t="shared" si="552"/>
        <v>2442145</v>
      </c>
      <c r="BW1817" s="366">
        <v>0</v>
      </c>
      <c r="BX1817" s="366">
        <v>0</v>
      </c>
      <c r="BY1817" s="366">
        <v>0</v>
      </c>
      <c r="BZ1817" s="366">
        <v>0</v>
      </c>
      <c r="CA1817" s="366">
        <v>0</v>
      </c>
      <c r="CB1817" s="366">
        <v>0</v>
      </c>
      <c r="CC1817" s="366">
        <v>0</v>
      </c>
      <c r="CD1817" s="366">
        <v>0</v>
      </c>
      <c r="CE1817" s="366">
        <v>0</v>
      </c>
      <c r="CF1817" s="366">
        <v>0</v>
      </c>
      <c r="CG1817" s="366">
        <v>0</v>
      </c>
      <c r="CH1817" s="366">
        <v>0</v>
      </c>
      <c r="CI1817" s="411">
        <f t="shared" si="553"/>
        <v>0</v>
      </c>
      <c r="CJ1817" s="366">
        <v>0</v>
      </c>
      <c r="CK1817" s="366">
        <v>0</v>
      </c>
      <c r="CL1817" s="366">
        <v>0</v>
      </c>
      <c r="CM1817" s="366">
        <v>302400</v>
      </c>
      <c r="CN1817" s="366">
        <v>0</v>
      </c>
      <c r="CO1817" s="366">
        <v>0</v>
      </c>
      <c r="CP1817" s="366">
        <v>0</v>
      </c>
      <c r="CQ1817" s="366">
        <v>0</v>
      </c>
      <c r="CR1817" s="366">
        <v>0</v>
      </c>
      <c r="CS1817" s="366">
        <v>189688</v>
      </c>
      <c r="CT1817" s="366">
        <v>1237257</v>
      </c>
      <c r="CU1817" s="366">
        <v>712800</v>
      </c>
      <c r="CV1817" s="411">
        <f t="shared" si="554"/>
        <v>2442145</v>
      </c>
      <c r="CW1817" s="366">
        <v>0</v>
      </c>
      <c r="CX1817" s="366">
        <v>0</v>
      </c>
      <c r="CY1817" s="366">
        <v>0</v>
      </c>
      <c r="CZ1817" s="366">
        <v>0</v>
      </c>
      <c r="DA1817" s="366">
        <v>0</v>
      </c>
      <c r="DB1817" s="366">
        <v>0</v>
      </c>
      <c r="DC1817" s="366">
        <v>0</v>
      </c>
      <c r="DD1817" s="366">
        <v>0</v>
      </c>
      <c r="DE1817" s="366">
        <v>0</v>
      </c>
      <c r="DF1817" s="366">
        <v>0</v>
      </c>
      <c r="DG1817" s="366">
        <v>0</v>
      </c>
      <c r="DH1817" s="366">
        <v>0</v>
      </c>
      <c r="DI1817" s="411">
        <f t="shared" si="555"/>
        <v>0</v>
      </c>
      <c r="DJ1817" s="366">
        <v>0</v>
      </c>
      <c r="DK1817" s="366">
        <v>0</v>
      </c>
      <c r="DL1817" s="366">
        <v>0</v>
      </c>
      <c r="DM1817" s="366">
        <v>302400</v>
      </c>
      <c r="DN1817" s="366">
        <v>0</v>
      </c>
      <c r="DO1817" s="366">
        <v>0</v>
      </c>
      <c r="DP1817" s="366">
        <v>0</v>
      </c>
      <c r="DQ1817" s="366">
        <v>0</v>
      </c>
      <c r="DR1817" s="366">
        <v>0</v>
      </c>
      <c r="DS1817" s="366">
        <v>189688</v>
      </c>
      <c r="DT1817" s="366">
        <v>1237257</v>
      </c>
      <c r="DU1817" s="366">
        <v>712800</v>
      </c>
      <c r="DV1817" s="411">
        <f t="shared" si="556"/>
        <v>2442145</v>
      </c>
      <c r="DW1817" s="366">
        <v>0</v>
      </c>
      <c r="DX1817" s="366">
        <v>0</v>
      </c>
      <c r="DY1817" s="366">
        <v>0</v>
      </c>
      <c r="DZ1817" s="366">
        <v>302400</v>
      </c>
      <c r="EA1817" s="366">
        <v>0</v>
      </c>
      <c r="EB1817" s="366">
        <v>0</v>
      </c>
      <c r="EC1817" s="366">
        <v>0</v>
      </c>
      <c r="ED1817" s="366">
        <v>0</v>
      </c>
      <c r="EE1817" s="366">
        <v>0</v>
      </c>
      <c r="EF1817" s="366">
        <v>189688</v>
      </c>
      <c r="EG1817" s="366">
        <v>1237257</v>
      </c>
      <c r="EH1817" s="366">
        <v>712800</v>
      </c>
      <c r="EI1817" s="411">
        <f t="shared" si="557"/>
        <v>2442145</v>
      </c>
      <c r="EK1817" s="411">
        <f t="shared" si="558"/>
        <v>2442145</v>
      </c>
      <c r="EL1817" s="7">
        <f t="shared" si="559"/>
        <v>0</v>
      </c>
    </row>
    <row r="1818" spans="1:142">
      <c r="A1818" s="365" t="str">
        <f t="shared" si="544"/>
        <v xml:space="preserve"> 370</v>
      </c>
      <c r="B1818" s="366" t="s">
        <v>1014</v>
      </c>
      <c r="C1818" s="366" t="s">
        <v>1009</v>
      </c>
      <c r="D1818" s="366">
        <v>1</v>
      </c>
      <c r="E1818" s="366">
        <v>1</v>
      </c>
      <c r="F1818" s="366">
        <v>1</v>
      </c>
      <c r="G1818" s="366">
        <v>0</v>
      </c>
      <c r="H1818" s="366">
        <v>1</v>
      </c>
      <c r="I1818" s="366">
        <v>1</v>
      </c>
      <c r="J1818" s="366">
        <v>1</v>
      </c>
      <c r="K1818" s="366">
        <v>1</v>
      </c>
      <c r="L1818" s="366">
        <v>1</v>
      </c>
      <c r="M1818" s="366">
        <v>0</v>
      </c>
      <c r="N1818" s="366">
        <v>0</v>
      </c>
      <c r="O1818" s="366">
        <v>0</v>
      </c>
      <c r="P1818" s="411">
        <f t="shared" si="545"/>
        <v>8</v>
      </c>
      <c r="Q1818" s="411">
        <f t="shared" si="560"/>
        <v>5.967741935483871</v>
      </c>
      <c r="R1818" s="411">
        <f t="shared" si="561"/>
        <v>1.7563959955506117</v>
      </c>
      <c r="S1818" s="411">
        <f t="shared" si="562"/>
        <v>0.27586206896551724</v>
      </c>
      <c r="T1818" s="366">
        <v>0</v>
      </c>
      <c r="U1818" s="366">
        <v>0</v>
      </c>
      <c r="V1818" s="366">
        <v>0</v>
      </c>
      <c r="W1818" s="366">
        <v>0</v>
      </c>
      <c r="X1818" s="366">
        <v>0</v>
      </c>
      <c r="Y1818" s="366">
        <v>0</v>
      </c>
      <c r="Z1818" s="366">
        <v>0</v>
      </c>
      <c r="AA1818" s="366">
        <v>0</v>
      </c>
      <c r="AB1818" s="366">
        <v>0</v>
      </c>
      <c r="AC1818" s="366">
        <v>0</v>
      </c>
      <c r="AD1818" s="366">
        <v>0</v>
      </c>
      <c r="AE1818" s="366">
        <v>0</v>
      </c>
      <c r="AF1818" s="411">
        <f t="shared" si="546"/>
        <v>0</v>
      </c>
      <c r="AG1818" s="366">
        <v>0</v>
      </c>
      <c r="AH1818" s="366">
        <v>0</v>
      </c>
      <c r="AI1818" s="366">
        <v>0</v>
      </c>
      <c r="AJ1818" s="366">
        <v>0</v>
      </c>
      <c r="AK1818" s="366">
        <v>0</v>
      </c>
      <c r="AL1818" s="366">
        <v>0</v>
      </c>
      <c r="AM1818" s="366">
        <v>0</v>
      </c>
      <c r="AN1818" s="366">
        <v>0</v>
      </c>
      <c r="AO1818" s="366">
        <v>0</v>
      </c>
      <c r="AP1818" s="366">
        <v>0</v>
      </c>
      <c r="AQ1818" s="366">
        <v>0</v>
      </c>
      <c r="AR1818" s="366">
        <v>0</v>
      </c>
      <c r="AS1818" s="411">
        <f t="shared" si="547"/>
        <v>0</v>
      </c>
      <c r="AT1818" s="411">
        <f t="shared" si="548"/>
        <v>0</v>
      </c>
      <c r="AU1818" s="411">
        <f t="shared" si="549"/>
        <v>0</v>
      </c>
      <c r="AV1818" s="411">
        <f t="shared" si="550"/>
        <v>0</v>
      </c>
      <c r="AW1818" s="366">
        <v>0</v>
      </c>
      <c r="AX1818" s="366">
        <v>0</v>
      </c>
      <c r="AY1818" s="366">
        <v>0</v>
      </c>
      <c r="AZ1818" s="366">
        <v>0</v>
      </c>
      <c r="BA1818" s="366">
        <v>0</v>
      </c>
      <c r="BB1818" s="366">
        <v>0</v>
      </c>
      <c r="BC1818" s="366">
        <v>0</v>
      </c>
      <c r="BD1818" s="366">
        <v>0</v>
      </c>
      <c r="BE1818" s="366">
        <v>0</v>
      </c>
      <c r="BF1818" s="366">
        <v>0</v>
      </c>
      <c r="BG1818" s="366">
        <v>0</v>
      </c>
      <c r="BH1818" s="366">
        <v>0</v>
      </c>
      <c r="BI1818" s="411">
        <f t="shared" si="551"/>
        <v>0</v>
      </c>
      <c r="BJ1818" s="366">
        <v>0</v>
      </c>
      <c r="BK1818" s="366">
        <v>0</v>
      </c>
      <c r="BL1818" s="366">
        <v>0</v>
      </c>
      <c r="BM1818" s="366">
        <v>0</v>
      </c>
      <c r="BN1818" s="366">
        <v>0</v>
      </c>
      <c r="BO1818" s="366">
        <v>0</v>
      </c>
      <c r="BP1818" s="366">
        <v>0</v>
      </c>
      <c r="BQ1818" s="366">
        <v>0</v>
      </c>
      <c r="BR1818" s="366">
        <v>0</v>
      </c>
      <c r="BS1818" s="366">
        <v>0</v>
      </c>
      <c r="BT1818" s="366">
        <v>0</v>
      </c>
      <c r="BU1818" s="366">
        <v>0</v>
      </c>
      <c r="BV1818" s="411">
        <f t="shared" si="552"/>
        <v>0</v>
      </c>
      <c r="BW1818" s="366">
        <v>0</v>
      </c>
      <c r="BX1818" s="366">
        <v>0</v>
      </c>
      <c r="BY1818" s="366">
        <v>0</v>
      </c>
      <c r="BZ1818" s="366">
        <v>0</v>
      </c>
      <c r="CA1818" s="366">
        <v>0</v>
      </c>
      <c r="CB1818" s="366">
        <v>0</v>
      </c>
      <c r="CC1818" s="366">
        <v>0</v>
      </c>
      <c r="CD1818" s="366">
        <v>0</v>
      </c>
      <c r="CE1818" s="366">
        <v>0</v>
      </c>
      <c r="CF1818" s="366">
        <v>0</v>
      </c>
      <c r="CG1818" s="366">
        <v>0</v>
      </c>
      <c r="CH1818" s="366">
        <v>0</v>
      </c>
      <c r="CI1818" s="411">
        <f t="shared" si="553"/>
        <v>0</v>
      </c>
      <c r="CJ1818" s="366">
        <v>0</v>
      </c>
      <c r="CK1818" s="366">
        <v>0</v>
      </c>
      <c r="CL1818" s="366">
        <v>0</v>
      </c>
      <c r="CM1818" s="366">
        <v>0</v>
      </c>
      <c r="CN1818" s="366">
        <v>0</v>
      </c>
      <c r="CO1818" s="366">
        <v>0</v>
      </c>
      <c r="CP1818" s="366">
        <v>0</v>
      </c>
      <c r="CQ1818" s="366">
        <v>0</v>
      </c>
      <c r="CR1818" s="366">
        <v>0</v>
      </c>
      <c r="CS1818" s="366">
        <v>0</v>
      </c>
      <c r="CT1818" s="366">
        <v>0</v>
      </c>
      <c r="CU1818" s="366">
        <v>0</v>
      </c>
      <c r="CV1818" s="411">
        <f t="shared" si="554"/>
        <v>0</v>
      </c>
      <c r="CW1818" s="366">
        <v>0</v>
      </c>
      <c r="CX1818" s="366">
        <v>0</v>
      </c>
      <c r="CY1818" s="366">
        <v>0</v>
      </c>
      <c r="CZ1818" s="366">
        <v>0</v>
      </c>
      <c r="DA1818" s="366">
        <v>0</v>
      </c>
      <c r="DB1818" s="366">
        <v>0</v>
      </c>
      <c r="DC1818" s="366">
        <v>0</v>
      </c>
      <c r="DD1818" s="366">
        <v>0</v>
      </c>
      <c r="DE1818" s="366">
        <v>0</v>
      </c>
      <c r="DF1818" s="366">
        <v>0</v>
      </c>
      <c r="DG1818" s="366">
        <v>0</v>
      </c>
      <c r="DH1818" s="366">
        <v>0</v>
      </c>
      <c r="DI1818" s="411">
        <f t="shared" si="555"/>
        <v>0</v>
      </c>
      <c r="DJ1818" s="366">
        <v>0</v>
      </c>
      <c r="DK1818" s="366">
        <v>0</v>
      </c>
      <c r="DL1818" s="366">
        <v>0</v>
      </c>
      <c r="DM1818" s="366">
        <v>0</v>
      </c>
      <c r="DN1818" s="366">
        <v>0</v>
      </c>
      <c r="DO1818" s="366">
        <v>0</v>
      </c>
      <c r="DP1818" s="366">
        <v>0</v>
      </c>
      <c r="DQ1818" s="366">
        <v>0</v>
      </c>
      <c r="DR1818" s="366">
        <v>0</v>
      </c>
      <c r="DS1818" s="366">
        <v>0</v>
      </c>
      <c r="DT1818" s="366">
        <v>0</v>
      </c>
      <c r="DU1818" s="366">
        <v>0</v>
      </c>
      <c r="DV1818" s="411">
        <f t="shared" si="556"/>
        <v>0</v>
      </c>
      <c r="DW1818" s="366">
        <v>0</v>
      </c>
      <c r="DX1818" s="366">
        <v>0</v>
      </c>
      <c r="DY1818" s="366">
        <v>0</v>
      </c>
      <c r="DZ1818" s="366">
        <v>0</v>
      </c>
      <c r="EA1818" s="366">
        <v>0</v>
      </c>
      <c r="EB1818" s="366">
        <v>0</v>
      </c>
      <c r="EC1818" s="366">
        <v>0</v>
      </c>
      <c r="ED1818" s="366">
        <v>0</v>
      </c>
      <c r="EE1818" s="366">
        <v>0</v>
      </c>
      <c r="EF1818" s="366">
        <v>0</v>
      </c>
      <c r="EG1818" s="366">
        <v>0</v>
      </c>
      <c r="EH1818" s="366">
        <v>0</v>
      </c>
      <c r="EI1818" s="411">
        <f t="shared" si="557"/>
        <v>0</v>
      </c>
      <c r="EK1818" s="411">
        <f t="shared" si="558"/>
        <v>8</v>
      </c>
      <c r="EL1818" s="7">
        <f t="shared" si="559"/>
        <v>-8</v>
      </c>
    </row>
    <row r="1819" spans="1:142">
      <c r="A1819" s="365" t="str">
        <f t="shared" si="544"/>
        <v xml:space="preserve"> 370</v>
      </c>
      <c r="B1819" s="366" t="s">
        <v>1014</v>
      </c>
      <c r="C1819" s="366" t="s">
        <v>1010</v>
      </c>
      <c r="D1819" s="366">
        <v>0</v>
      </c>
      <c r="E1819" s="366">
        <v>0</v>
      </c>
      <c r="F1819" s="366">
        <v>0</v>
      </c>
      <c r="G1819" s="366">
        <v>0</v>
      </c>
      <c r="H1819" s="366">
        <v>0</v>
      </c>
      <c r="I1819" s="366">
        <v>0</v>
      </c>
      <c r="J1819" s="366">
        <v>0</v>
      </c>
      <c r="K1819" s="366">
        <v>0</v>
      </c>
      <c r="L1819" s="366">
        <v>0</v>
      </c>
      <c r="M1819" s="366">
        <v>107.8</v>
      </c>
      <c r="N1819" s="366">
        <v>130.80000000000001</v>
      </c>
      <c r="O1819" s="366">
        <v>115.3</v>
      </c>
      <c r="P1819" s="411">
        <f t="shared" si="545"/>
        <v>353.90000000000003</v>
      </c>
      <c r="Q1819" s="411">
        <f t="shared" si="560"/>
        <v>0</v>
      </c>
      <c r="R1819" s="411">
        <f t="shared" si="561"/>
        <v>0</v>
      </c>
      <c r="S1819" s="411">
        <f t="shared" si="562"/>
        <v>353.90000000000003</v>
      </c>
      <c r="T1819" s="366">
        <v>0</v>
      </c>
      <c r="U1819" s="366">
        <v>0</v>
      </c>
      <c r="V1819" s="366">
        <v>0</v>
      </c>
      <c r="W1819" s="366">
        <v>0</v>
      </c>
      <c r="X1819" s="366">
        <v>0</v>
      </c>
      <c r="Y1819" s="366">
        <v>0</v>
      </c>
      <c r="Z1819" s="366">
        <v>0</v>
      </c>
      <c r="AA1819" s="366">
        <v>0</v>
      </c>
      <c r="AB1819" s="366">
        <v>0</v>
      </c>
      <c r="AC1819" s="366">
        <v>-76.243879012345673</v>
      </c>
      <c r="AD1819" s="366">
        <v>71.694013513513511</v>
      </c>
      <c r="AE1819" s="366">
        <v>0</v>
      </c>
      <c r="AF1819" s="411">
        <f t="shared" si="546"/>
        <v>-4.5498654988321618</v>
      </c>
      <c r="AG1819" s="366">
        <v>0</v>
      </c>
      <c r="AH1819" s="366">
        <v>0</v>
      </c>
      <c r="AI1819" s="366">
        <v>0</v>
      </c>
      <c r="AJ1819" s="366">
        <v>0</v>
      </c>
      <c r="AK1819" s="366">
        <v>0</v>
      </c>
      <c r="AL1819" s="366">
        <v>0</v>
      </c>
      <c r="AM1819" s="366">
        <v>0</v>
      </c>
      <c r="AN1819" s="366">
        <v>0</v>
      </c>
      <c r="AO1819" s="366">
        <v>0</v>
      </c>
      <c r="AP1819" s="366">
        <v>31.556120987654324</v>
      </c>
      <c r="AQ1819" s="366">
        <v>202.49401351351352</v>
      </c>
      <c r="AR1819" s="366">
        <v>115.3</v>
      </c>
      <c r="AS1819" s="411">
        <f t="shared" si="547"/>
        <v>349.35013450116787</v>
      </c>
      <c r="AT1819" s="411">
        <f t="shared" si="548"/>
        <v>0</v>
      </c>
      <c r="AU1819" s="411">
        <f t="shared" si="549"/>
        <v>0</v>
      </c>
      <c r="AV1819" s="411">
        <f t="shared" si="550"/>
        <v>349.35013450116787</v>
      </c>
      <c r="AW1819" s="366">
        <v>0</v>
      </c>
      <c r="AX1819" s="366">
        <v>0</v>
      </c>
      <c r="AY1819" s="366">
        <v>0</v>
      </c>
      <c r="AZ1819" s="366">
        <v>0</v>
      </c>
      <c r="BA1819" s="366">
        <v>0</v>
      </c>
      <c r="BB1819" s="366">
        <v>0</v>
      </c>
      <c r="BC1819" s="366">
        <v>0</v>
      </c>
      <c r="BD1819" s="366">
        <v>0</v>
      </c>
      <c r="BE1819" s="366">
        <v>0</v>
      </c>
      <c r="BF1819" s="366">
        <v>0</v>
      </c>
      <c r="BG1819" s="366">
        <v>0</v>
      </c>
      <c r="BH1819" s="366">
        <v>0</v>
      </c>
      <c r="BI1819" s="411">
        <f t="shared" si="551"/>
        <v>0</v>
      </c>
      <c r="BJ1819" s="366">
        <v>0</v>
      </c>
      <c r="BK1819" s="366">
        <v>0</v>
      </c>
      <c r="BL1819" s="366">
        <v>0</v>
      </c>
      <c r="BM1819" s="366">
        <v>0</v>
      </c>
      <c r="BN1819" s="366">
        <v>0</v>
      </c>
      <c r="BO1819" s="366">
        <v>0</v>
      </c>
      <c r="BP1819" s="366">
        <v>0</v>
      </c>
      <c r="BQ1819" s="366">
        <v>0</v>
      </c>
      <c r="BR1819" s="366">
        <v>0</v>
      </c>
      <c r="BS1819" s="366">
        <v>31.556120987654324</v>
      </c>
      <c r="BT1819" s="366">
        <v>202.49401351351352</v>
      </c>
      <c r="BU1819" s="366">
        <v>115.3</v>
      </c>
      <c r="BV1819" s="411">
        <f t="shared" si="552"/>
        <v>349.35013450116787</v>
      </c>
      <c r="BW1819" s="366">
        <v>0</v>
      </c>
      <c r="BX1819" s="366">
        <v>0</v>
      </c>
      <c r="BY1819" s="366">
        <v>0</v>
      </c>
      <c r="BZ1819" s="366">
        <v>0</v>
      </c>
      <c r="CA1819" s="366">
        <v>0</v>
      </c>
      <c r="CB1819" s="366">
        <v>0</v>
      </c>
      <c r="CC1819" s="366">
        <v>0</v>
      </c>
      <c r="CD1819" s="366">
        <v>0</v>
      </c>
      <c r="CE1819" s="366">
        <v>0</v>
      </c>
      <c r="CF1819" s="366">
        <v>0</v>
      </c>
      <c r="CG1819" s="366">
        <v>0</v>
      </c>
      <c r="CH1819" s="366">
        <v>0</v>
      </c>
      <c r="CI1819" s="411">
        <f t="shared" si="553"/>
        <v>0</v>
      </c>
      <c r="CJ1819" s="366">
        <v>0</v>
      </c>
      <c r="CK1819" s="366">
        <v>0</v>
      </c>
      <c r="CL1819" s="366">
        <v>0</v>
      </c>
      <c r="CM1819" s="366">
        <v>0</v>
      </c>
      <c r="CN1819" s="366">
        <v>0</v>
      </c>
      <c r="CO1819" s="366">
        <v>0</v>
      </c>
      <c r="CP1819" s="366">
        <v>0</v>
      </c>
      <c r="CQ1819" s="366">
        <v>0</v>
      </c>
      <c r="CR1819" s="366">
        <v>0</v>
      </c>
      <c r="CS1819" s="366">
        <v>31.556120987654324</v>
      </c>
      <c r="CT1819" s="366">
        <v>202.49401351351352</v>
      </c>
      <c r="CU1819" s="366">
        <v>115.3</v>
      </c>
      <c r="CV1819" s="411">
        <f t="shared" si="554"/>
        <v>349.35013450116787</v>
      </c>
      <c r="CW1819" s="366">
        <v>0</v>
      </c>
      <c r="CX1819" s="366">
        <v>0</v>
      </c>
      <c r="CY1819" s="366">
        <v>0</v>
      </c>
      <c r="CZ1819" s="366">
        <v>0</v>
      </c>
      <c r="DA1819" s="366">
        <v>0</v>
      </c>
      <c r="DB1819" s="366">
        <v>0</v>
      </c>
      <c r="DC1819" s="366">
        <v>0</v>
      </c>
      <c r="DD1819" s="366">
        <v>0</v>
      </c>
      <c r="DE1819" s="366">
        <v>0</v>
      </c>
      <c r="DF1819" s="366">
        <v>0</v>
      </c>
      <c r="DG1819" s="366">
        <v>0</v>
      </c>
      <c r="DH1819" s="366">
        <v>0</v>
      </c>
      <c r="DI1819" s="411">
        <f t="shared" si="555"/>
        <v>0</v>
      </c>
      <c r="DJ1819" s="366">
        <v>0</v>
      </c>
      <c r="DK1819" s="366">
        <v>0</v>
      </c>
      <c r="DL1819" s="366">
        <v>0</v>
      </c>
      <c r="DM1819" s="366">
        <v>0</v>
      </c>
      <c r="DN1819" s="366">
        <v>0</v>
      </c>
      <c r="DO1819" s="366">
        <v>0</v>
      </c>
      <c r="DP1819" s="366">
        <v>0</v>
      </c>
      <c r="DQ1819" s="366">
        <v>0</v>
      </c>
      <c r="DR1819" s="366">
        <v>0</v>
      </c>
      <c r="DS1819" s="366">
        <v>31.556120987654324</v>
      </c>
      <c r="DT1819" s="366">
        <v>202.49401351351352</v>
      </c>
      <c r="DU1819" s="366">
        <v>115.3</v>
      </c>
      <c r="DV1819" s="411">
        <f t="shared" si="556"/>
        <v>349.35013450116787</v>
      </c>
      <c r="DW1819" s="366">
        <v>0</v>
      </c>
      <c r="DX1819" s="366">
        <v>0</v>
      </c>
      <c r="DY1819" s="366">
        <v>0</v>
      </c>
      <c r="DZ1819" s="366">
        <v>0</v>
      </c>
      <c r="EA1819" s="366">
        <v>0</v>
      </c>
      <c r="EB1819" s="366">
        <v>0</v>
      </c>
      <c r="EC1819" s="366">
        <v>0</v>
      </c>
      <c r="ED1819" s="366">
        <v>0</v>
      </c>
      <c r="EE1819" s="366">
        <v>0</v>
      </c>
      <c r="EF1819" s="366">
        <v>31.556120987654324</v>
      </c>
      <c r="EG1819" s="366">
        <v>202.49401351351352</v>
      </c>
      <c r="EH1819" s="366">
        <v>115.3</v>
      </c>
      <c r="EI1819" s="411">
        <f t="shared" si="557"/>
        <v>349.35013450116787</v>
      </c>
      <c r="EK1819" s="411">
        <f t="shared" si="558"/>
        <v>349.35013450116787</v>
      </c>
      <c r="EL1819" s="7">
        <f t="shared" si="559"/>
        <v>0</v>
      </c>
    </row>
    <row r="1820" spans="1:142">
      <c r="A1820" s="365" t="str">
        <f t="shared" si="544"/>
        <v xml:space="preserve"> 370</v>
      </c>
      <c r="B1820" s="366" t="s">
        <v>1014</v>
      </c>
      <c r="C1820" s="366" t="s">
        <v>1239</v>
      </c>
      <c r="D1820" s="366">
        <v>1</v>
      </c>
      <c r="E1820" s="366">
        <v>1</v>
      </c>
      <c r="F1820" s="366">
        <v>1</v>
      </c>
      <c r="G1820" s="366">
        <v>0</v>
      </c>
      <c r="H1820" s="366">
        <v>1</v>
      </c>
      <c r="I1820" s="366">
        <v>1</v>
      </c>
      <c r="J1820" s="366">
        <v>1</v>
      </c>
      <c r="K1820" s="366">
        <v>1</v>
      </c>
      <c r="L1820" s="366">
        <v>1</v>
      </c>
      <c r="M1820" s="366">
        <v>0</v>
      </c>
      <c r="N1820" s="366">
        <v>0</v>
      </c>
      <c r="O1820" s="366">
        <v>0</v>
      </c>
      <c r="P1820" s="411">
        <f t="shared" si="545"/>
        <v>8</v>
      </c>
      <c r="Q1820" s="411">
        <f t="shared" si="560"/>
        <v>5.967741935483871</v>
      </c>
      <c r="R1820" s="411">
        <f t="shared" si="561"/>
        <v>1.7563959955506117</v>
      </c>
      <c r="S1820" s="411">
        <f t="shared" si="562"/>
        <v>0.27586206896551724</v>
      </c>
      <c r="T1820" s="366">
        <v>0</v>
      </c>
      <c r="U1820" s="366">
        <v>0</v>
      </c>
      <c r="V1820" s="366">
        <v>0</v>
      </c>
      <c r="W1820" s="366">
        <v>0</v>
      </c>
      <c r="X1820" s="366">
        <v>0</v>
      </c>
      <c r="Y1820" s="366">
        <v>0</v>
      </c>
      <c r="Z1820" s="366">
        <v>0</v>
      </c>
      <c r="AA1820" s="366">
        <v>0</v>
      </c>
      <c r="AB1820" s="366">
        <v>0</v>
      </c>
      <c r="AC1820" s="366">
        <v>0</v>
      </c>
      <c r="AD1820" s="366">
        <v>0</v>
      </c>
      <c r="AE1820" s="366">
        <v>0</v>
      </c>
      <c r="AF1820" s="411">
        <f t="shared" si="546"/>
        <v>0</v>
      </c>
      <c r="AG1820" s="366">
        <v>1</v>
      </c>
      <c r="AH1820" s="366">
        <v>1</v>
      </c>
      <c r="AI1820" s="366">
        <v>1</v>
      </c>
      <c r="AJ1820" s="366">
        <v>0</v>
      </c>
      <c r="AK1820" s="366">
        <v>1</v>
      </c>
      <c r="AL1820" s="366">
        <v>1</v>
      </c>
      <c r="AM1820" s="366">
        <v>1</v>
      </c>
      <c r="AN1820" s="366">
        <v>1</v>
      </c>
      <c r="AO1820" s="366">
        <v>1</v>
      </c>
      <c r="AP1820" s="366">
        <v>0</v>
      </c>
      <c r="AQ1820" s="366">
        <v>0</v>
      </c>
      <c r="AR1820" s="366">
        <v>0</v>
      </c>
      <c r="AS1820" s="411">
        <f t="shared" si="547"/>
        <v>8</v>
      </c>
      <c r="AT1820" s="411">
        <f t="shared" si="548"/>
        <v>5.967741935483871</v>
      </c>
      <c r="AU1820" s="411">
        <f t="shared" si="549"/>
        <v>1.7563959955506117</v>
      </c>
      <c r="AV1820" s="411">
        <f t="shared" si="550"/>
        <v>0.27586206896551724</v>
      </c>
      <c r="AW1820" s="366">
        <v>0</v>
      </c>
      <c r="AX1820" s="366">
        <v>0</v>
      </c>
      <c r="AY1820" s="366">
        <v>0</v>
      </c>
      <c r="AZ1820" s="366">
        <v>0</v>
      </c>
      <c r="BA1820" s="366">
        <v>0</v>
      </c>
      <c r="BB1820" s="366">
        <v>0</v>
      </c>
      <c r="BC1820" s="366">
        <v>0</v>
      </c>
      <c r="BD1820" s="366">
        <v>0</v>
      </c>
      <c r="BE1820" s="366">
        <v>0</v>
      </c>
      <c r="BF1820" s="366">
        <v>0</v>
      </c>
      <c r="BG1820" s="366">
        <v>0</v>
      </c>
      <c r="BH1820" s="366">
        <v>0</v>
      </c>
      <c r="BI1820" s="411">
        <f t="shared" si="551"/>
        <v>0</v>
      </c>
      <c r="BJ1820" s="366">
        <v>1</v>
      </c>
      <c r="BK1820" s="366">
        <v>1</v>
      </c>
      <c r="BL1820" s="366">
        <v>1</v>
      </c>
      <c r="BM1820" s="366">
        <v>0</v>
      </c>
      <c r="BN1820" s="366">
        <v>1</v>
      </c>
      <c r="BO1820" s="366">
        <v>1</v>
      </c>
      <c r="BP1820" s="366">
        <v>1</v>
      </c>
      <c r="BQ1820" s="366">
        <v>1</v>
      </c>
      <c r="BR1820" s="366">
        <v>1</v>
      </c>
      <c r="BS1820" s="366">
        <v>0</v>
      </c>
      <c r="BT1820" s="366">
        <v>0</v>
      </c>
      <c r="BU1820" s="366">
        <v>0</v>
      </c>
      <c r="BV1820" s="411">
        <f t="shared" si="552"/>
        <v>8</v>
      </c>
      <c r="BW1820" s="366">
        <v>0</v>
      </c>
      <c r="BX1820" s="366">
        <v>0</v>
      </c>
      <c r="BY1820" s="366">
        <v>0</v>
      </c>
      <c r="BZ1820" s="366">
        <v>0</v>
      </c>
      <c r="CA1820" s="366">
        <v>0</v>
      </c>
      <c r="CB1820" s="366">
        <v>0</v>
      </c>
      <c r="CC1820" s="366">
        <v>0</v>
      </c>
      <c r="CD1820" s="366">
        <v>0</v>
      </c>
      <c r="CE1820" s="366">
        <v>0</v>
      </c>
      <c r="CF1820" s="366">
        <v>0</v>
      </c>
      <c r="CG1820" s="366">
        <v>0</v>
      </c>
      <c r="CH1820" s="366">
        <v>0</v>
      </c>
      <c r="CI1820" s="411">
        <f t="shared" si="553"/>
        <v>0</v>
      </c>
      <c r="CJ1820" s="366">
        <v>1</v>
      </c>
      <c r="CK1820" s="366">
        <v>1</v>
      </c>
      <c r="CL1820" s="366">
        <v>1</v>
      </c>
      <c r="CM1820" s="366">
        <v>0</v>
      </c>
      <c r="CN1820" s="366">
        <v>1</v>
      </c>
      <c r="CO1820" s="366">
        <v>1</v>
      </c>
      <c r="CP1820" s="366">
        <v>1</v>
      </c>
      <c r="CQ1820" s="366">
        <v>1</v>
      </c>
      <c r="CR1820" s="366">
        <v>1</v>
      </c>
      <c r="CS1820" s="366">
        <v>0</v>
      </c>
      <c r="CT1820" s="366">
        <v>0</v>
      </c>
      <c r="CU1820" s="366">
        <v>0</v>
      </c>
      <c r="CV1820" s="411">
        <f t="shared" si="554"/>
        <v>8</v>
      </c>
      <c r="CW1820" s="366">
        <v>0</v>
      </c>
      <c r="CX1820" s="366">
        <v>0</v>
      </c>
      <c r="CY1820" s="366">
        <v>0</v>
      </c>
      <c r="CZ1820" s="366">
        <v>1</v>
      </c>
      <c r="DA1820" s="366">
        <v>0</v>
      </c>
      <c r="DB1820" s="366">
        <v>0</v>
      </c>
      <c r="DC1820" s="366">
        <v>0</v>
      </c>
      <c r="DD1820" s="366">
        <v>0</v>
      </c>
      <c r="DE1820" s="366">
        <v>0</v>
      </c>
      <c r="DF1820" s="366">
        <v>1</v>
      </c>
      <c r="DG1820" s="366">
        <v>1</v>
      </c>
      <c r="DH1820" s="366">
        <v>1</v>
      </c>
      <c r="DI1820" s="411">
        <f t="shared" si="555"/>
        <v>4</v>
      </c>
      <c r="DJ1820" s="366">
        <v>1</v>
      </c>
      <c r="DK1820" s="366">
        <v>1</v>
      </c>
      <c r="DL1820" s="366">
        <v>1</v>
      </c>
      <c r="DM1820" s="366">
        <v>1</v>
      </c>
      <c r="DN1820" s="366">
        <v>1</v>
      </c>
      <c r="DO1820" s="366">
        <v>1</v>
      </c>
      <c r="DP1820" s="366">
        <v>1</v>
      </c>
      <c r="DQ1820" s="366">
        <v>1</v>
      </c>
      <c r="DR1820" s="366">
        <v>1</v>
      </c>
      <c r="DS1820" s="366">
        <v>1</v>
      </c>
      <c r="DT1820" s="366">
        <v>1</v>
      </c>
      <c r="DU1820" s="366">
        <v>1</v>
      </c>
      <c r="DV1820" s="411">
        <f t="shared" si="556"/>
        <v>12</v>
      </c>
      <c r="DW1820" s="366">
        <v>1</v>
      </c>
      <c r="DX1820" s="366">
        <v>1</v>
      </c>
      <c r="DY1820" s="366">
        <v>1</v>
      </c>
      <c r="DZ1820" s="366">
        <v>1</v>
      </c>
      <c r="EA1820" s="366">
        <v>1</v>
      </c>
      <c r="EB1820" s="366">
        <v>1</v>
      </c>
      <c r="EC1820" s="366">
        <v>1</v>
      </c>
      <c r="ED1820" s="366">
        <v>1</v>
      </c>
      <c r="EE1820" s="366">
        <v>1</v>
      </c>
      <c r="EF1820" s="366">
        <v>1</v>
      </c>
      <c r="EG1820" s="366">
        <v>1</v>
      </c>
      <c r="EH1820" s="366">
        <v>1</v>
      </c>
      <c r="EI1820" s="411">
        <f t="shared" si="557"/>
        <v>12</v>
      </c>
      <c r="EK1820" s="411">
        <f t="shared" si="558"/>
        <v>12</v>
      </c>
      <c r="EL1820" s="7">
        <f t="shared" si="559"/>
        <v>0</v>
      </c>
    </row>
    <row r="1821" spans="1:142">
      <c r="A1821" s="365" t="str">
        <f t="shared" si="544"/>
        <v xml:space="preserve"> 370</v>
      </c>
      <c r="B1821" s="366" t="s">
        <v>1014</v>
      </c>
      <c r="C1821" s="366" t="s">
        <v>1240</v>
      </c>
      <c r="D1821" s="366">
        <v>475</v>
      </c>
      <c r="E1821" s="366">
        <v>670</v>
      </c>
      <c r="F1821" s="366">
        <v>2491</v>
      </c>
      <c r="G1821" s="366">
        <v>0</v>
      </c>
      <c r="H1821" s="366">
        <v>512</v>
      </c>
      <c r="I1821" s="366">
        <v>472</v>
      </c>
      <c r="J1821" s="366">
        <v>438</v>
      </c>
      <c r="K1821" s="366">
        <v>447</v>
      </c>
      <c r="L1821" s="366">
        <v>1929</v>
      </c>
      <c r="M1821" s="366">
        <v>0</v>
      </c>
      <c r="N1821" s="366">
        <v>0</v>
      </c>
      <c r="O1821" s="366">
        <v>0</v>
      </c>
      <c r="P1821" s="411">
        <f t="shared" si="545"/>
        <v>7434</v>
      </c>
      <c r="Q1821" s="411">
        <f t="shared" si="560"/>
        <v>5043.8709677419356</v>
      </c>
      <c r="R1821" s="411">
        <f t="shared" si="561"/>
        <v>1857.9911012235816</v>
      </c>
      <c r="S1821" s="411">
        <f t="shared" si="562"/>
        <v>532.13793103448279</v>
      </c>
      <c r="T1821" s="366">
        <v>0</v>
      </c>
      <c r="U1821" s="366">
        <v>0</v>
      </c>
      <c r="V1821" s="366">
        <v>0</v>
      </c>
      <c r="W1821" s="366">
        <v>0</v>
      </c>
      <c r="X1821" s="366">
        <v>0</v>
      </c>
      <c r="Y1821" s="366">
        <v>3.1216931216704324E-3</v>
      </c>
      <c r="Z1821" s="366">
        <v>43.249603174603124</v>
      </c>
      <c r="AA1821" s="366">
        <v>-48.784429824561414</v>
      </c>
      <c r="AB1821" s="366">
        <v>271.33260416666644</v>
      </c>
      <c r="AC1821" s="366">
        <v>0</v>
      </c>
      <c r="AD1821" s="366">
        <v>0</v>
      </c>
      <c r="AE1821" s="366">
        <v>0</v>
      </c>
      <c r="AF1821" s="411">
        <f t="shared" si="546"/>
        <v>265.80089920982982</v>
      </c>
      <c r="AG1821" s="366">
        <v>475</v>
      </c>
      <c r="AH1821" s="366">
        <v>670</v>
      </c>
      <c r="AI1821" s="366">
        <v>2491</v>
      </c>
      <c r="AJ1821" s="366">
        <v>0</v>
      </c>
      <c r="AK1821" s="366">
        <v>512</v>
      </c>
      <c r="AL1821" s="366">
        <v>472.00312169312167</v>
      </c>
      <c r="AM1821" s="366">
        <v>481.24960317460312</v>
      </c>
      <c r="AN1821" s="366">
        <v>398.21557017543859</v>
      </c>
      <c r="AO1821" s="366">
        <v>2200.3326041666664</v>
      </c>
      <c r="AP1821" s="366">
        <v>0</v>
      </c>
      <c r="AQ1821" s="366">
        <v>0</v>
      </c>
      <c r="AR1821" s="366">
        <v>0</v>
      </c>
      <c r="AS1821" s="411">
        <f t="shared" si="547"/>
        <v>7699.8008992098294</v>
      </c>
      <c r="AT1821" s="411">
        <f t="shared" si="548"/>
        <v>5085.7285441201575</v>
      </c>
      <c r="AU1821" s="411">
        <f t="shared" si="549"/>
        <v>2007.084050491972</v>
      </c>
      <c r="AV1821" s="411">
        <f t="shared" si="550"/>
        <v>606.98830459770113</v>
      </c>
      <c r="AW1821" s="366">
        <v>0</v>
      </c>
      <c r="AX1821" s="366">
        <v>0</v>
      </c>
      <c r="AY1821" s="366">
        <v>0</v>
      </c>
      <c r="AZ1821" s="366">
        <v>0</v>
      </c>
      <c r="BA1821" s="366">
        <v>0</v>
      </c>
      <c r="BB1821" s="366">
        <v>0</v>
      </c>
      <c r="BC1821" s="366">
        <v>0</v>
      </c>
      <c r="BD1821" s="366">
        <v>0</v>
      </c>
      <c r="BE1821" s="366">
        <v>0</v>
      </c>
      <c r="BF1821" s="366">
        <v>0</v>
      </c>
      <c r="BG1821" s="366">
        <v>0</v>
      </c>
      <c r="BH1821" s="366">
        <v>0</v>
      </c>
      <c r="BI1821" s="411">
        <f t="shared" si="551"/>
        <v>0</v>
      </c>
      <c r="BJ1821" s="366">
        <v>475</v>
      </c>
      <c r="BK1821" s="366">
        <v>670</v>
      </c>
      <c r="BL1821" s="366">
        <v>2491</v>
      </c>
      <c r="BM1821" s="366">
        <v>0</v>
      </c>
      <c r="BN1821" s="366">
        <v>512</v>
      </c>
      <c r="BO1821" s="366">
        <v>472.00312169312167</v>
      </c>
      <c r="BP1821" s="366">
        <v>481.24960317460312</v>
      </c>
      <c r="BQ1821" s="366">
        <v>398.21557017543859</v>
      </c>
      <c r="BR1821" s="366">
        <v>2200.3326041666664</v>
      </c>
      <c r="BS1821" s="366">
        <v>0</v>
      </c>
      <c r="BT1821" s="366">
        <v>0</v>
      </c>
      <c r="BU1821" s="366">
        <v>0</v>
      </c>
      <c r="BV1821" s="411">
        <f t="shared" si="552"/>
        <v>7699.8008992098294</v>
      </c>
      <c r="BW1821" s="366">
        <v>0</v>
      </c>
      <c r="BX1821" s="366">
        <v>0</v>
      </c>
      <c r="BY1821" s="366">
        <v>0</v>
      </c>
      <c r="BZ1821" s="366">
        <v>0</v>
      </c>
      <c r="CA1821" s="366">
        <v>0</v>
      </c>
      <c r="CB1821" s="366">
        <v>0</v>
      </c>
      <c r="CC1821" s="366">
        <v>0</v>
      </c>
      <c r="CD1821" s="366">
        <v>0</v>
      </c>
      <c r="CE1821" s="366">
        <v>0</v>
      </c>
      <c r="CF1821" s="366">
        <v>0</v>
      </c>
      <c r="CG1821" s="366">
        <v>0</v>
      </c>
      <c r="CH1821" s="366">
        <v>0</v>
      </c>
      <c r="CI1821" s="411">
        <f t="shared" si="553"/>
        <v>0</v>
      </c>
      <c r="CJ1821" s="366">
        <v>475</v>
      </c>
      <c r="CK1821" s="366">
        <v>670</v>
      </c>
      <c r="CL1821" s="366">
        <v>2491</v>
      </c>
      <c r="CM1821" s="366">
        <v>0</v>
      </c>
      <c r="CN1821" s="366">
        <v>512</v>
      </c>
      <c r="CO1821" s="366">
        <v>472.00312169312167</v>
      </c>
      <c r="CP1821" s="366">
        <v>481.24960317460312</v>
      </c>
      <c r="CQ1821" s="366">
        <v>398.21557017543859</v>
      </c>
      <c r="CR1821" s="366">
        <v>2200.3326041666664</v>
      </c>
      <c r="CS1821" s="366">
        <v>0</v>
      </c>
      <c r="CT1821" s="366">
        <v>0</v>
      </c>
      <c r="CU1821" s="366">
        <v>0</v>
      </c>
      <c r="CV1821" s="411">
        <f t="shared" si="554"/>
        <v>7699.8008992098294</v>
      </c>
      <c r="CW1821" s="366">
        <v>0</v>
      </c>
      <c r="CX1821" s="366">
        <v>0</v>
      </c>
      <c r="CY1821" s="366">
        <v>0</v>
      </c>
      <c r="CZ1821" s="366">
        <v>0</v>
      </c>
      <c r="DA1821" s="366">
        <v>0</v>
      </c>
      <c r="DB1821" s="366">
        <v>0</v>
      </c>
      <c r="DC1821" s="366">
        <v>0</v>
      </c>
      <c r="DD1821" s="366">
        <v>0</v>
      </c>
      <c r="DE1821" s="366">
        <v>0</v>
      </c>
      <c r="DF1821" s="366">
        <v>0</v>
      </c>
      <c r="DG1821" s="366">
        <v>0</v>
      </c>
      <c r="DH1821" s="366">
        <v>0</v>
      </c>
      <c r="DI1821" s="411">
        <f t="shared" si="555"/>
        <v>0</v>
      </c>
      <c r="DJ1821" s="366">
        <v>475</v>
      </c>
      <c r="DK1821" s="366">
        <v>670</v>
      </c>
      <c r="DL1821" s="366">
        <v>2491</v>
      </c>
      <c r="DM1821" s="366">
        <v>0</v>
      </c>
      <c r="DN1821" s="366">
        <v>512</v>
      </c>
      <c r="DO1821" s="366">
        <v>472.00312169312167</v>
      </c>
      <c r="DP1821" s="366">
        <v>481.24960317460312</v>
      </c>
      <c r="DQ1821" s="366">
        <v>398.21557017543859</v>
      </c>
      <c r="DR1821" s="366">
        <v>2200.3326041666664</v>
      </c>
      <c r="DS1821" s="366">
        <v>0</v>
      </c>
      <c r="DT1821" s="366">
        <v>0</v>
      </c>
      <c r="DU1821" s="366">
        <v>0</v>
      </c>
      <c r="DV1821" s="411">
        <f t="shared" si="556"/>
        <v>7699.8008992098294</v>
      </c>
      <c r="DW1821" s="366">
        <v>475</v>
      </c>
      <c r="DX1821" s="366">
        <v>670</v>
      </c>
      <c r="DY1821" s="366">
        <v>2491</v>
      </c>
      <c r="DZ1821" s="366">
        <v>0</v>
      </c>
      <c r="EA1821" s="366">
        <v>512</v>
      </c>
      <c r="EB1821" s="366">
        <v>472.00312169312167</v>
      </c>
      <c r="EC1821" s="366">
        <v>481.24960317460312</v>
      </c>
      <c r="ED1821" s="366">
        <v>398.21557017543859</v>
      </c>
      <c r="EE1821" s="366">
        <v>2200.3326041666664</v>
      </c>
      <c r="EF1821" s="366">
        <v>0</v>
      </c>
      <c r="EG1821" s="366">
        <v>0</v>
      </c>
      <c r="EH1821" s="366">
        <v>0</v>
      </c>
      <c r="EI1821" s="411">
        <f t="shared" si="557"/>
        <v>7699.8008992098294</v>
      </c>
      <c r="EK1821" s="411">
        <f t="shared" si="558"/>
        <v>7699.8008992098294</v>
      </c>
      <c r="EL1821" s="7">
        <f t="shared" si="559"/>
        <v>0</v>
      </c>
    </row>
    <row r="1822" spans="1:142">
      <c r="A1822" s="365" t="str">
        <f t="shared" si="544"/>
        <v xml:space="preserve"> 370</v>
      </c>
      <c r="B1822" s="366" t="s">
        <v>1014</v>
      </c>
      <c r="C1822" s="366" t="s">
        <v>1241</v>
      </c>
      <c r="D1822" s="366">
        <v>136800</v>
      </c>
      <c r="E1822" s="366">
        <v>165600</v>
      </c>
      <c r="F1822" s="366">
        <v>396000</v>
      </c>
      <c r="G1822" s="366">
        <v>0</v>
      </c>
      <c r="H1822" s="366">
        <v>158400</v>
      </c>
      <c r="I1822" s="366">
        <v>151200</v>
      </c>
      <c r="J1822" s="366">
        <v>151200</v>
      </c>
      <c r="K1822" s="366">
        <v>136800</v>
      </c>
      <c r="L1822" s="366">
        <v>144000</v>
      </c>
      <c r="M1822" s="366">
        <v>0</v>
      </c>
      <c r="N1822" s="366">
        <v>0</v>
      </c>
      <c r="O1822" s="366">
        <v>0</v>
      </c>
      <c r="P1822" s="411">
        <f t="shared" si="545"/>
        <v>1440000</v>
      </c>
      <c r="Q1822" s="411">
        <f t="shared" si="560"/>
        <v>1154322.5806451612</v>
      </c>
      <c r="R1822" s="411">
        <f t="shared" si="561"/>
        <v>245953.28142380423</v>
      </c>
      <c r="S1822" s="411">
        <f t="shared" si="562"/>
        <v>39724.137931034486</v>
      </c>
      <c r="T1822" s="366">
        <v>0</v>
      </c>
      <c r="U1822" s="366">
        <v>0</v>
      </c>
      <c r="V1822" s="366">
        <v>0</v>
      </c>
      <c r="W1822" s="366">
        <v>0</v>
      </c>
      <c r="X1822" s="366">
        <v>0</v>
      </c>
      <c r="Y1822" s="366">
        <v>1</v>
      </c>
      <c r="Z1822" s="366">
        <v>14930</v>
      </c>
      <c r="AA1822" s="366">
        <v>-14930</v>
      </c>
      <c r="AB1822" s="366">
        <v>20254.999999999971</v>
      </c>
      <c r="AC1822" s="366">
        <v>0</v>
      </c>
      <c r="AD1822" s="366">
        <v>0</v>
      </c>
      <c r="AE1822" s="366">
        <v>0</v>
      </c>
      <c r="AF1822" s="411">
        <f t="shared" si="546"/>
        <v>20255.999999999971</v>
      </c>
      <c r="AG1822" s="366">
        <v>136800</v>
      </c>
      <c r="AH1822" s="366">
        <v>165600</v>
      </c>
      <c r="AI1822" s="366">
        <v>396000</v>
      </c>
      <c r="AJ1822" s="366">
        <v>0</v>
      </c>
      <c r="AK1822" s="366">
        <v>158400</v>
      </c>
      <c r="AL1822" s="366">
        <v>151201</v>
      </c>
      <c r="AM1822" s="366">
        <v>166130</v>
      </c>
      <c r="AN1822" s="366">
        <v>121870</v>
      </c>
      <c r="AO1822" s="366">
        <v>164254.99999999997</v>
      </c>
      <c r="AP1822" s="366">
        <v>0</v>
      </c>
      <c r="AQ1822" s="366">
        <v>0</v>
      </c>
      <c r="AR1822" s="366">
        <v>0</v>
      </c>
      <c r="AS1822" s="411">
        <f t="shared" si="547"/>
        <v>1460256</v>
      </c>
      <c r="AT1822" s="411">
        <f t="shared" si="548"/>
        <v>1168771.9677419355</v>
      </c>
      <c r="AU1822" s="411">
        <f t="shared" si="549"/>
        <v>246172.30812013347</v>
      </c>
      <c r="AV1822" s="411">
        <f t="shared" si="550"/>
        <v>45311.724137931029</v>
      </c>
      <c r="AW1822" s="366">
        <v>0</v>
      </c>
      <c r="AX1822" s="366">
        <v>0</v>
      </c>
      <c r="AY1822" s="366">
        <v>0</v>
      </c>
      <c r="AZ1822" s="366">
        <v>0</v>
      </c>
      <c r="BA1822" s="366">
        <v>0</v>
      </c>
      <c r="BB1822" s="366">
        <v>0</v>
      </c>
      <c r="BC1822" s="366">
        <v>0</v>
      </c>
      <c r="BD1822" s="366">
        <v>0</v>
      </c>
      <c r="BE1822" s="366">
        <v>0</v>
      </c>
      <c r="BF1822" s="366">
        <v>0</v>
      </c>
      <c r="BG1822" s="366">
        <v>0</v>
      </c>
      <c r="BH1822" s="366">
        <v>0</v>
      </c>
      <c r="BI1822" s="411">
        <f t="shared" si="551"/>
        <v>0</v>
      </c>
      <c r="BJ1822" s="366">
        <v>136800</v>
      </c>
      <c r="BK1822" s="366">
        <v>165600</v>
      </c>
      <c r="BL1822" s="366">
        <v>396000</v>
      </c>
      <c r="BM1822" s="366">
        <v>0</v>
      </c>
      <c r="BN1822" s="366">
        <v>158400</v>
      </c>
      <c r="BO1822" s="366">
        <v>151201</v>
      </c>
      <c r="BP1822" s="366">
        <v>166130</v>
      </c>
      <c r="BQ1822" s="366">
        <v>121870</v>
      </c>
      <c r="BR1822" s="366">
        <v>164254.99999999997</v>
      </c>
      <c r="BS1822" s="366">
        <v>0</v>
      </c>
      <c r="BT1822" s="366">
        <v>0</v>
      </c>
      <c r="BU1822" s="366">
        <v>0</v>
      </c>
      <c r="BV1822" s="411">
        <f t="shared" si="552"/>
        <v>1460256</v>
      </c>
      <c r="BW1822" s="366">
        <v>0</v>
      </c>
      <c r="BX1822" s="366">
        <v>0</v>
      </c>
      <c r="BY1822" s="366">
        <v>0</v>
      </c>
      <c r="BZ1822" s="366">
        <v>0</v>
      </c>
      <c r="CA1822" s="366">
        <v>0</v>
      </c>
      <c r="CB1822" s="366">
        <v>0</v>
      </c>
      <c r="CC1822" s="366">
        <v>0</v>
      </c>
      <c r="CD1822" s="366">
        <v>0</v>
      </c>
      <c r="CE1822" s="366">
        <v>0</v>
      </c>
      <c r="CF1822" s="366">
        <v>0</v>
      </c>
      <c r="CG1822" s="366">
        <v>0</v>
      </c>
      <c r="CH1822" s="366">
        <v>0</v>
      </c>
      <c r="CI1822" s="411">
        <f t="shared" si="553"/>
        <v>0</v>
      </c>
      <c r="CJ1822" s="366">
        <v>136800</v>
      </c>
      <c r="CK1822" s="366">
        <v>165600</v>
      </c>
      <c r="CL1822" s="366">
        <v>396000</v>
      </c>
      <c r="CM1822" s="366">
        <v>0</v>
      </c>
      <c r="CN1822" s="366">
        <v>158400</v>
      </c>
      <c r="CO1822" s="366">
        <v>151201</v>
      </c>
      <c r="CP1822" s="366">
        <v>166130</v>
      </c>
      <c r="CQ1822" s="366">
        <v>121870</v>
      </c>
      <c r="CR1822" s="366">
        <v>164254.99999999997</v>
      </c>
      <c r="CS1822" s="366">
        <v>0</v>
      </c>
      <c r="CT1822" s="366">
        <v>0</v>
      </c>
      <c r="CU1822" s="366">
        <v>0</v>
      </c>
      <c r="CV1822" s="411">
        <f t="shared" si="554"/>
        <v>1460256</v>
      </c>
      <c r="CW1822" s="366">
        <v>0</v>
      </c>
      <c r="CX1822" s="366">
        <v>0</v>
      </c>
      <c r="CY1822" s="366">
        <v>0</v>
      </c>
      <c r="CZ1822" s="366">
        <v>0</v>
      </c>
      <c r="DA1822" s="366">
        <v>0</v>
      </c>
      <c r="DB1822" s="366">
        <v>0</v>
      </c>
      <c r="DC1822" s="366">
        <v>0</v>
      </c>
      <c r="DD1822" s="366">
        <v>0</v>
      </c>
      <c r="DE1822" s="366">
        <v>0</v>
      </c>
      <c r="DF1822" s="366">
        <v>0</v>
      </c>
      <c r="DG1822" s="366">
        <v>0</v>
      </c>
      <c r="DH1822" s="366">
        <v>0</v>
      </c>
      <c r="DI1822" s="411">
        <f t="shared" si="555"/>
        <v>0</v>
      </c>
      <c r="DJ1822" s="366">
        <v>136800</v>
      </c>
      <c r="DK1822" s="366">
        <v>165600</v>
      </c>
      <c r="DL1822" s="366">
        <v>396000</v>
      </c>
      <c r="DM1822" s="366">
        <v>0</v>
      </c>
      <c r="DN1822" s="366">
        <v>158400</v>
      </c>
      <c r="DO1822" s="366">
        <v>151201</v>
      </c>
      <c r="DP1822" s="366">
        <v>166130</v>
      </c>
      <c r="DQ1822" s="366">
        <v>121870</v>
      </c>
      <c r="DR1822" s="366">
        <v>164254.99999999997</v>
      </c>
      <c r="DS1822" s="366">
        <v>0</v>
      </c>
      <c r="DT1822" s="366">
        <v>0</v>
      </c>
      <c r="DU1822" s="366">
        <v>0</v>
      </c>
      <c r="DV1822" s="411">
        <f t="shared" si="556"/>
        <v>1460256</v>
      </c>
      <c r="DW1822" s="366">
        <v>136800</v>
      </c>
      <c r="DX1822" s="366">
        <v>165600</v>
      </c>
      <c r="DY1822" s="366">
        <v>396000</v>
      </c>
      <c r="DZ1822" s="366">
        <v>0</v>
      </c>
      <c r="EA1822" s="366">
        <v>158400</v>
      </c>
      <c r="EB1822" s="366">
        <v>151201</v>
      </c>
      <c r="EC1822" s="366">
        <v>166130</v>
      </c>
      <c r="ED1822" s="366">
        <v>121870</v>
      </c>
      <c r="EE1822" s="366">
        <v>164254.99999999997</v>
      </c>
      <c r="EF1822" s="366">
        <v>0</v>
      </c>
      <c r="EG1822" s="366">
        <v>0</v>
      </c>
      <c r="EH1822" s="366">
        <v>0</v>
      </c>
      <c r="EI1822" s="411">
        <f t="shared" si="557"/>
        <v>1460256</v>
      </c>
      <c r="EK1822" s="411">
        <f t="shared" si="558"/>
        <v>1460256</v>
      </c>
      <c r="EL1822" s="7">
        <f t="shared" si="559"/>
        <v>0</v>
      </c>
    </row>
    <row r="1823" spans="1:142">
      <c r="A1823" s="365" t="str">
        <f t="shared" si="544"/>
        <v xml:space="preserve"> 370</v>
      </c>
      <c r="B1823" s="366" t="s">
        <v>1014</v>
      </c>
      <c r="C1823" s="366" t="s">
        <v>1242</v>
      </c>
      <c r="D1823" s="366">
        <v>0</v>
      </c>
      <c r="E1823" s="366">
        <v>0</v>
      </c>
      <c r="F1823" s="366">
        <v>0</v>
      </c>
      <c r="G1823" s="366">
        <v>0</v>
      </c>
      <c r="H1823" s="366">
        <v>115.3</v>
      </c>
      <c r="I1823" s="366">
        <v>0</v>
      </c>
      <c r="J1823" s="366">
        <v>84.9</v>
      </c>
      <c r="K1823" s="366">
        <v>82.8</v>
      </c>
      <c r="L1823" s="366">
        <v>61.2</v>
      </c>
      <c r="M1823" s="366">
        <v>0</v>
      </c>
      <c r="N1823" s="366">
        <v>0</v>
      </c>
      <c r="O1823" s="366">
        <v>0</v>
      </c>
      <c r="P1823" s="411">
        <f t="shared" si="545"/>
        <v>344.2</v>
      </c>
      <c r="Q1823" s="411">
        <f t="shared" si="560"/>
        <v>197.46129032258065</v>
      </c>
      <c r="R1823" s="411">
        <f t="shared" si="561"/>
        <v>129.85595105672968</v>
      </c>
      <c r="S1823" s="411">
        <f t="shared" si="562"/>
        <v>16.882758620689657</v>
      </c>
      <c r="T1823" s="366">
        <v>0</v>
      </c>
      <c r="U1823" s="366">
        <v>0</v>
      </c>
      <c r="V1823" s="366">
        <v>0</v>
      </c>
      <c r="W1823" s="366">
        <v>0</v>
      </c>
      <c r="X1823" s="366">
        <v>0</v>
      </c>
      <c r="Y1823" s="366">
        <v>0</v>
      </c>
      <c r="Z1823" s="366">
        <v>8.3833134920634933</v>
      </c>
      <c r="AA1823" s="366">
        <v>-9.0365789473684259</v>
      </c>
      <c r="AB1823" s="366">
        <v>8.6083749999999952</v>
      </c>
      <c r="AC1823" s="366">
        <v>0</v>
      </c>
      <c r="AD1823" s="366">
        <v>0</v>
      </c>
      <c r="AE1823" s="366">
        <v>0</v>
      </c>
      <c r="AF1823" s="411">
        <f t="shared" si="546"/>
        <v>7.9551095446950626</v>
      </c>
      <c r="AG1823" s="366">
        <v>0</v>
      </c>
      <c r="AH1823" s="366">
        <v>0</v>
      </c>
      <c r="AI1823" s="366">
        <v>0</v>
      </c>
      <c r="AJ1823" s="366">
        <v>0</v>
      </c>
      <c r="AK1823" s="366">
        <v>115.3</v>
      </c>
      <c r="AL1823" s="366">
        <v>0</v>
      </c>
      <c r="AM1823" s="366">
        <v>93.283313492063499</v>
      </c>
      <c r="AN1823" s="366">
        <v>73.763421052631571</v>
      </c>
      <c r="AO1823" s="366">
        <v>69.808374999999998</v>
      </c>
      <c r="AP1823" s="366">
        <v>0</v>
      </c>
      <c r="AQ1823" s="366">
        <v>0</v>
      </c>
      <c r="AR1823" s="366">
        <v>0</v>
      </c>
      <c r="AS1823" s="411">
        <f t="shared" si="547"/>
        <v>352.15510954469511</v>
      </c>
      <c r="AT1823" s="411">
        <f t="shared" si="548"/>
        <v>205.57417434715822</v>
      </c>
      <c r="AU1823" s="411">
        <f t="shared" si="549"/>
        <v>127.32345243891615</v>
      </c>
      <c r="AV1823" s="411">
        <f t="shared" si="550"/>
        <v>19.257482758620689</v>
      </c>
      <c r="AW1823" s="366">
        <v>0</v>
      </c>
      <c r="AX1823" s="366">
        <v>0</v>
      </c>
      <c r="AY1823" s="366">
        <v>0</v>
      </c>
      <c r="AZ1823" s="366">
        <v>0</v>
      </c>
      <c r="BA1823" s="366">
        <v>0</v>
      </c>
      <c r="BB1823" s="366">
        <v>0</v>
      </c>
      <c r="BC1823" s="366">
        <v>0</v>
      </c>
      <c r="BD1823" s="366">
        <v>0</v>
      </c>
      <c r="BE1823" s="366">
        <v>0</v>
      </c>
      <c r="BF1823" s="366">
        <v>0</v>
      </c>
      <c r="BG1823" s="366">
        <v>0</v>
      </c>
      <c r="BH1823" s="366">
        <v>0</v>
      </c>
      <c r="BI1823" s="411">
        <f t="shared" si="551"/>
        <v>0</v>
      </c>
      <c r="BJ1823" s="366">
        <v>0</v>
      </c>
      <c r="BK1823" s="366">
        <v>0</v>
      </c>
      <c r="BL1823" s="366">
        <v>0</v>
      </c>
      <c r="BM1823" s="366">
        <v>0</v>
      </c>
      <c r="BN1823" s="366">
        <v>115.3</v>
      </c>
      <c r="BO1823" s="366">
        <v>0</v>
      </c>
      <c r="BP1823" s="366">
        <v>93.283313492063499</v>
      </c>
      <c r="BQ1823" s="366">
        <v>73.763421052631571</v>
      </c>
      <c r="BR1823" s="366">
        <v>69.808374999999998</v>
      </c>
      <c r="BS1823" s="366">
        <v>0</v>
      </c>
      <c r="BT1823" s="366">
        <v>0</v>
      </c>
      <c r="BU1823" s="366">
        <v>0</v>
      </c>
      <c r="BV1823" s="411">
        <f t="shared" si="552"/>
        <v>352.15510954469511</v>
      </c>
      <c r="BW1823" s="366">
        <v>0</v>
      </c>
      <c r="BX1823" s="366">
        <v>0</v>
      </c>
      <c r="BY1823" s="366">
        <v>0</v>
      </c>
      <c r="BZ1823" s="366">
        <v>0</v>
      </c>
      <c r="CA1823" s="366">
        <v>0</v>
      </c>
      <c r="CB1823" s="366">
        <v>0</v>
      </c>
      <c r="CC1823" s="366">
        <v>0</v>
      </c>
      <c r="CD1823" s="366">
        <v>0</v>
      </c>
      <c r="CE1823" s="366">
        <v>0</v>
      </c>
      <c r="CF1823" s="366">
        <v>0</v>
      </c>
      <c r="CG1823" s="366">
        <v>0</v>
      </c>
      <c r="CH1823" s="366">
        <v>0</v>
      </c>
      <c r="CI1823" s="411">
        <f t="shared" si="553"/>
        <v>0</v>
      </c>
      <c r="CJ1823" s="366">
        <v>0</v>
      </c>
      <c r="CK1823" s="366">
        <v>0</v>
      </c>
      <c r="CL1823" s="366">
        <v>0</v>
      </c>
      <c r="CM1823" s="366">
        <v>0</v>
      </c>
      <c r="CN1823" s="366">
        <v>115.3</v>
      </c>
      <c r="CO1823" s="366">
        <v>0</v>
      </c>
      <c r="CP1823" s="366">
        <v>93.283313492063499</v>
      </c>
      <c r="CQ1823" s="366">
        <v>73.763421052631571</v>
      </c>
      <c r="CR1823" s="366">
        <v>69.808374999999998</v>
      </c>
      <c r="CS1823" s="366">
        <v>0</v>
      </c>
      <c r="CT1823" s="366">
        <v>0</v>
      </c>
      <c r="CU1823" s="366">
        <v>0</v>
      </c>
      <c r="CV1823" s="411">
        <f t="shared" si="554"/>
        <v>352.15510954469511</v>
      </c>
      <c r="CW1823" s="366">
        <v>0</v>
      </c>
      <c r="CX1823" s="366">
        <v>0</v>
      </c>
      <c r="CY1823" s="366">
        <v>0</v>
      </c>
      <c r="CZ1823" s="366">
        <v>0</v>
      </c>
      <c r="DA1823" s="366">
        <v>0</v>
      </c>
      <c r="DB1823" s="366">
        <v>0</v>
      </c>
      <c r="DC1823" s="366">
        <v>0</v>
      </c>
      <c r="DD1823" s="366">
        <v>0</v>
      </c>
      <c r="DE1823" s="366">
        <v>0</v>
      </c>
      <c r="DF1823" s="366">
        <v>0</v>
      </c>
      <c r="DG1823" s="366">
        <v>0</v>
      </c>
      <c r="DH1823" s="366">
        <v>0</v>
      </c>
      <c r="DI1823" s="411">
        <f t="shared" si="555"/>
        <v>0</v>
      </c>
      <c r="DJ1823" s="366">
        <v>0</v>
      </c>
      <c r="DK1823" s="366">
        <v>0</v>
      </c>
      <c r="DL1823" s="366">
        <v>0</v>
      </c>
      <c r="DM1823" s="366">
        <v>0</v>
      </c>
      <c r="DN1823" s="366">
        <v>115.3</v>
      </c>
      <c r="DO1823" s="366">
        <v>0</v>
      </c>
      <c r="DP1823" s="366">
        <v>93.283313492063499</v>
      </c>
      <c r="DQ1823" s="366">
        <v>73.763421052631571</v>
      </c>
      <c r="DR1823" s="366">
        <v>69.808374999999998</v>
      </c>
      <c r="DS1823" s="366">
        <v>0</v>
      </c>
      <c r="DT1823" s="366">
        <v>0</v>
      </c>
      <c r="DU1823" s="366">
        <v>0</v>
      </c>
      <c r="DV1823" s="411">
        <f t="shared" si="556"/>
        <v>352.15510954469511</v>
      </c>
      <c r="DW1823" s="366">
        <v>0</v>
      </c>
      <c r="DX1823" s="366">
        <v>0</v>
      </c>
      <c r="DY1823" s="366">
        <v>0</v>
      </c>
      <c r="DZ1823" s="366">
        <v>0</v>
      </c>
      <c r="EA1823" s="366">
        <v>115.3</v>
      </c>
      <c r="EB1823" s="366">
        <v>0</v>
      </c>
      <c r="EC1823" s="366">
        <v>93.283313492063499</v>
      </c>
      <c r="ED1823" s="366">
        <v>73.763421052631571</v>
      </c>
      <c r="EE1823" s="366">
        <v>69.808374999999998</v>
      </c>
      <c r="EF1823" s="366">
        <v>0</v>
      </c>
      <c r="EG1823" s="366">
        <v>0</v>
      </c>
      <c r="EH1823" s="366">
        <v>0</v>
      </c>
      <c r="EI1823" s="411">
        <f t="shared" si="557"/>
        <v>352.15510954469511</v>
      </c>
      <c r="EK1823" s="411">
        <f t="shared" si="558"/>
        <v>352.15510954469505</v>
      </c>
      <c r="EL1823" s="7">
        <f t="shared" si="559"/>
        <v>0</v>
      </c>
    </row>
    <row r="1824" spans="1:142">
      <c r="A1824" s="365" t="str">
        <f t="shared" si="544"/>
        <v xml:space="preserve"> 370</v>
      </c>
      <c r="B1824" s="366" t="s">
        <v>1014</v>
      </c>
      <c r="C1824" s="366" t="s">
        <v>1195</v>
      </c>
      <c r="D1824" s="366">
        <v>1</v>
      </c>
      <c r="E1824" s="366">
        <v>1</v>
      </c>
      <c r="F1824" s="366">
        <v>1</v>
      </c>
      <c r="G1824" s="366">
        <v>1</v>
      </c>
      <c r="H1824" s="366">
        <v>1</v>
      </c>
      <c r="I1824" s="366">
        <v>1</v>
      </c>
      <c r="J1824" s="366">
        <v>1</v>
      </c>
      <c r="K1824" s="366">
        <v>1</v>
      </c>
      <c r="L1824" s="366">
        <v>1</v>
      </c>
      <c r="M1824" s="366">
        <v>1</v>
      </c>
      <c r="N1824" s="366">
        <v>1</v>
      </c>
      <c r="O1824" s="366">
        <v>1</v>
      </c>
      <c r="P1824" s="411">
        <f t="shared" si="545"/>
        <v>12</v>
      </c>
      <c r="Q1824" s="411">
        <f t="shared" si="560"/>
        <v>6.967741935483871</v>
      </c>
      <c r="R1824" s="411">
        <f t="shared" si="561"/>
        <v>1.7563959955506117</v>
      </c>
      <c r="S1824" s="411">
        <f t="shared" si="562"/>
        <v>3.2758620689655173</v>
      </c>
      <c r="T1824" s="366">
        <v>0</v>
      </c>
      <c r="U1824" s="366">
        <v>0</v>
      </c>
      <c r="V1824" s="366">
        <v>0</v>
      </c>
      <c r="W1824" s="366">
        <v>0</v>
      </c>
      <c r="X1824" s="366">
        <v>0</v>
      </c>
      <c r="Y1824" s="366">
        <v>0</v>
      </c>
      <c r="Z1824" s="366">
        <v>0</v>
      </c>
      <c r="AA1824" s="366">
        <v>0</v>
      </c>
      <c r="AB1824" s="366">
        <v>0</v>
      </c>
      <c r="AC1824" s="366">
        <v>0</v>
      </c>
      <c r="AD1824" s="366">
        <v>0</v>
      </c>
      <c r="AE1824" s="366">
        <v>0</v>
      </c>
      <c r="AF1824" s="411">
        <f t="shared" si="546"/>
        <v>0</v>
      </c>
      <c r="AG1824" s="366">
        <v>0</v>
      </c>
      <c r="AH1824" s="366">
        <v>0</v>
      </c>
      <c r="AI1824" s="366">
        <v>0</v>
      </c>
      <c r="AJ1824" s="366">
        <v>0</v>
      </c>
      <c r="AK1824" s="366">
        <v>0</v>
      </c>
      <c r="AL1824" s="366">
        <v>0</v>
      </c>
      <c r="AM1824" s="366">
        <v>0</v>
      </c>
      <c r="AN1824" s="366">
        <v>0</v>
      </c>
      <c r="AO1824" s="366">
        <v>0</v>
      </c>
      <c r="AP1824" s="366">
        <v>0</v>
      </c>
      <c r="AQ1824" s="366">
        <v>0</v>
      </c>
      <c r="AR1824" s="366">
        <v>0</v>
      </c>
      <c r="AS1824" s="411">
        <f t="shared" si="547"/>
        <v>0</v>
      </c>
      <c r="AT1824" s="411">
        <f t="shared" si="548"/>
        <v>0</v>
      </c>
      <c r="AU1824" s="411">
        <f t="shared" si="549"/>
        <v>0</v>
      </c>
      <c r="AV1824" s="411">
        <f t="shared" si="550"/>
        <v>0</v>
      </c>
      <c r="AW1824" s="366">
        <v>0</v>
      </c>
      <c r="AX1824" s="366">
        <v>0</v>
      </c>
      <c r="AY1824" s="366">
        <v>0</v>
      </c>
      <c r="AZ1824" s="366">
        <v>0</v>
      </c>
      <c r="BA1824" s="366">
        <v>0</v>
      </c>
      <c r="BB1824" s="366">
        <v>0</v>
      </c>
      <c r="BC1824" s="366">
        <v>0</v>
      </c>
      <c r="BD1824" s="366">
        <v>0</v>
      </c>
      <c r="BE1824" s="366">
        <v>0</v>
      </c>
      <c r="BF1824" s="366">
        <v>0</v>
      </c>
      <c r="BG1824" s="366">
        <v>0</v>
      </c>
      <c r="BH1824" s="366">
        <v>0</v>
      </c>
      <c r="BI1824" s="411">
        <f t="shared" si="551"/>
        <v>0</v>
      </c>
      <c r="BJ1824" s="366">
        <v>0</v>
      </c>
      <c r="BK1824" s="366">
        <v>0</v>
      </c>
      <c r="BL1824" s="366">
        <v>0</v>
      </c>
      <c r="BM1824" s="366">
        <v>0</v>
      </c>
      <c r="BN1824" s="366">
        <v>0</v>
      </c>
      <c r="BO1824" s="366">
        <v>0</v>
      </c>
      <c r="BP1824" s="366">
        <v>0</v>
      </c>
      <c r="BQ1824" s="366">
        <v>0</v>
      </c>
      <c r="BR1824" s="366">
        <v>0</v>
      </c>
      <c r="BS1824" s="366">
        <v>0</v>
      </c>
      <c r="BT1824" s="366">
        <v>0</v>
      </c>
      <c r="BU1824" s="366">
        <v>0</v>
      </c>
      <c r="BV1824" s="411">
        <f t="shared" si="552"/>
        <v>0</v>
      </c>
      <c r="BW1824" s="366">
        <v>0</v>
      </c>
      <c r="BX1824" s="366">
        <v>0</v>
      </c>
      <c r="BY1824" s="366">
        <v>0</v>
      </c>
      <c r="BZ1824" s="366">
        <v>0</v>
      </c>
      <c r="CA1824" s="366">
        <v>0</v>
      </c>
      <c r="CB1824" s="366">
        <v>0</v>
      </c>
      <c r="CC1824" s="366">
        <v>0</v>
      </c>
      <c r="CD1824" s="366">
        <v>0</v>
      </c>
      <c r="CE1824" s="366">
        <v>0</v>
      </c>
      <c r="CF1824" s="366">
        <v>0</v>
      </c>
      <c r="CG1824" s="366">
        <v>0</v>
      </c>
      <c r="CH1824" s="366">
        <v>0</v>
      </c>
      <c r="CI1824" s="411">
        <f t="shared" si="553"/>
        <v>0</v>
      </c>
      <c r="CJ1824" s="366">
        <v>0</v>
      </c>
      <c r="CK1824" s="366">
        <v>0</v>
      </c>
      <c r="CL1824" s="366">
        <v>0</v>
      </c>
      <c r="CM1824" s="366">
        <v>0</v>
      </c>
      <c r="CN1824" s="366">
        <v>0</v>
      </c>
      <c r="CO1824" s="366">
        <v>0</v>
      </c>
      <c r="CP1824" s="366">
        <v>0</v>
      </c>
      <c r="CQ1824" s="366">
        <v>0</v>
      </c>
      <c r="CR1824" s="366">
        <v>0</v>
      </c>
      <c r="CS1824" s="366">
        <v>0</v>
      </c>
      <c r="CT1824" s="366">
        <v>0</v>
      </c>
      <c r="CU1824" s="366">
        <v>0</v>
      </c>
      <c r="CV1824" s="411">
        <f t="shared" si="554"/>
        <v>0</v>
      </c>
      <c r="CW1824" s="366">
        <v>0</v>
      </c>
      <c r="CX1824" s="366">
        <v>0</v>
      </c>
      <c r="CY1824" s="366">
        <v>0</v>
      </c>
      <c r="CZ1824" s="366">
        <v>0</v>
      </c>
      <c r="DA1824" s="366">
        <v>0</v>
      </c>
      <c r="DB1824" s="366">
        <v>0</v>
      </c>
      <c r="DC1824" s="366">
        <v>0</v>
      </c>
      <c r="DD1824" s="366">
        <v>0</v>
      </c>
      <c r="DE1824" s="366">
        <v>0</v>
      </c>
      <c r="DF1824" s="366">
        <v>0</v>
      </c>
      <c r="DG1824" s="366">
        <v>0</v>
      </c>
      <c r="DH1824" s="366">
        <v>0</v>
      </c>
      <c r="DI1824" s="411">
        <f t="shared" si="555"/>
        <v>0</v>
      </c>
      <c r="DJ1824" s="366">
        <v>0</v>
      </c>
      <c r="DK1824" s="366">
        <v>0</v>
      </c>
      <c r="DL1824" s="366">
        <v>0</v>
      </c>
      <c r="DM1824" s="366">
        <v>0</v>
      </c>
      <c r="DN1824" s="366">
        <v>0</v>
      </c>
      <c r="DO1824" s="366">
        <v>0</v>
      </c>
      <c r="DP1824" s="366">
        <v>0</v>
      </c>
      <c r="DQ1824" s="366">
        <v>0</v>
      </c>
      <c r="DR1824" s="366">
        <v>0</v>
      </c>
      <c r="DS1824" s="366">
        <v>0</v>
      </c>
      <c r="DT1824" s="366">
        <v>0</v>
      </c>
      <c r="DU1824" s="366">
        <v>0</v>
      </c>
      <c r="DV1824" s="411">
        <f t="shared" si="556"/>
        <v>0</v>
      </c>
      <c r="DW1824" s="366">
        <v>0</v>
      </c>
      <c r="DX1824" s="366">
        <v>0</v>
      </c>
      <c r="DY1824" s="366">
        <v>0</v>
      </c>
      <c r="DZ1824" s="366">
        <v>0</v>
      </c>
      <c r="EA1824" s="366">
        <v>0</v>
      </c>
      <c r="EB1824" s="366">
        <v>0</v>
      </c>
      <c r="EC1824" s="366">
        <v>0</v>
      </c>
      <c r="ED1824" s="366">
        <v>0</v>
      </c>
      <c r="EE1824" s="366">
        <v>0</v>
      </c>
      <c r="EF1824" s="366">
        <v>0</v>
      </c>
      <c r="EG1824" s="366">
        <v>0</v>
      </c>
      <c r="EH1824" s="366">
        <v>0</v>
      </c>
      <c r="EI1824" s="411">
        <f t="shared" si="557"/>
        <v>0</v>
      </c>
      <c r="EK1824" s="411">
        <f t="shared" si="558"/>
        <v>12</v>
      </c>
      <c r="EL1824" s="7">
        <f t="shared" si="559"/>
        <v>-12</v>
      </c>
    </row>
    <row r="1825" spans="1:142">
      <c r="A1825" s="365" t="str">
        <f t="shared" si="544"/>
        <v xml:space="preserve"> 370</v>
      </c>
      <c r="B1825" s="366" t="s">
        <v>1014</v>
      </c>
      <c r="C1825" s="366" t="s">
        <v>1210</v>
      </c>
      <c r="D1825" s="366">
        <v>1</v>
      </c>
      <c r="E1825" s="366">
        <v>1</v>
      </c>
      <c r="F1825" s="366">
        <v>1</v>
      </c>
      <c r="G1825" s="366">
        <v>1</v>
      </c>
      <c r="H1825" s="366">
        <v>1</v>
      </c>
      <c r="I1825" s="366">
        <v>1</v>
      </c>
      <c r="J1825" s="366">
        <v>1</v>
      </c>
      <c r="K1825" s="366">
        <v>1</v>
      </c>
      <c r="L1825" s="366">
        <v>1</v>
      </c>
      <c r="M1825" s="366">
        <v>1</v>
      </c>
      <c r="N1825" s="366">
        <v>1</v>
      </c>
      <c r="O1825" s="366">
        <v>1</v>
      </c>
      <c r="P1825" s="411">
        <f t="shared" si="545"/>
        <v>12</v>
      </c>
      <c r="Q1825" s="411">
        <f t="shared" si="560"/>
        <v>6.967741935483871</v>
      </c>
      <c r="R1825" s="411">
        <f t="shared" si="561"/>
        <v>1.7563959955506117</v>
      </c>
      <c r="S1825" s="411">
        <f t="shared" si="562"/>
        <v>3.2758620689655173</v>
      </c>
      <c r="T1825" s="366">
        <v>0</v>
      </c>
      <c r="U1825" s="366">
        <v>0</v>
      </c>
      <c r="V1825" s="366">
        <v>0</v>
      </c>
      <c r="W1825" s="366">
        <v>0</v>
      </c>
      <c r="X1825" s="366">
        <v>0</v>
      </c>
      <c r="Y1825" s="366">
        <v>0</v>
      </c>
      <c r="Z1825" s="366">
        <v>0</v>
      </c>
      <c r="AA1825" s="366">
        <v>0</v>
      </c>
      <c r="AB1825" s="366">
        <v>0</v>
      </c>
      <c r="AC1825" s="366">
        <v>0</v>
      </c>
      <c r="AD1825" s="366">
        <v>0</v>
      </c>
      <c r="AE1825" s="366">
        <v>0</v>
      </c>
      <c r="AF1825" s="411">
        <f t="shared" si="546"/>
        <v>0</v>
      </c>
      <c r="AG1825" s="366">
        <v>0</v>
      </c>
      <c r="AH1825" s="366">
        <v>0</v>
      </c>
      <c r="AI1825" s="366">
        <v>0</v>
      </c>
      <c r="AJ1825" s="366">
        <v>0</v>
      </c>
      <c r="AK1825" s="366">
        <v>0</v>
      </c>
      <c r="AL1825" s="366">
        <v>0</v>
      </c>
      <c r="AM1825" s="366">
        <v>0</v>
      </c>
      <c r="AN1825" s="366">
        <v>0</v>
      </c>
      <c r="AO1825" s="366">
        <v>0</v>
      </c>
      <c r="AP1825" s="366">
        <v>0</v>
      </c>
      <c r="AQ1825" s="366">
        <v>0</v>
      </c>
      <c r="AR1825" s="366">
        <v>0</v>
      </c>
      <c r="AS1825" s="411">
        <f t="shared" si="547"/>
        <v>0</v>
      </c>
      <c r="AT1825" s="411">
        <f t="shared" si="548"/>
        <v>0</v>
      </c>
      <c r="AU1825" s="411">
        <f t="shared" si="549"/>
        <v>0</v>
      </c>
      <c r="AV1825" s="411">
        <f t="shared" si="550"/>
        <v>0</v>
      </c>
      <c r="AW1825" s="366">
        <v>0</v>
      </c>
      <c r="AX1825" s="366">
        <v>0</v>
      </c>
      <c r="AY1825" s="366">
        <v>0</v>
      </c>
      <c r="AZ1825" s="366">
        <v>0</v>
      </c>
      <c r="BA1825" s="366">
        <v>0</v>
      </c>
      <c r="BB1825" s="366">
        <v>0</v>
      </c>
      <c r="BC1825" s="366">
        <v>0</v>
      </c>
      <c r="BD1825" s="366">
        <v>0</v>
      </c>
      <c r="BE1825" s="366">
        <v>0</v>
      </c>
      <c r="BF1825" s="366">
        <v>0</v>
      </c>
      <c r="BG1825" s="366">
        <v>0</v>
      </c>
      <c r="BH1825" s="366">
        <v>0</v>
      </c>
      <c r="BI1825" s="411">
        <f t="shared" si="551"/>
        <v>0</v>
      </c>
      <c r="BJ1825" s="366">
        <v>0</v>
      </c>
      <c r="BK1825" s="366">
        <v>0</v>
      </c>
      <c r="BL1825" s="366">
        <v>0</v>
      </c>
      <c r="BM1825" s="366">
        <v>0</v>
      </c>
      <c r="BN1825" s="366">
        <v>0</v>
      </c>
      <c r="BO1825" s="366">
        <v>0</v>
      </c>
      <c r="BP1825" s="366">
        <v>0</v>
      </c>
      <c r="BQ1825" s="366">
        <v>0</v>
      </c>
      <c r="BR1825" s="366">
        <v>0</v>
      </c>
      <c r="BS1825" s="366">
        <v>0</v>
      </c>
      <c r="BT1825" s="366">
        <v>0</v>
      </c>
      <c r="BU1825" s="366">
        <v>0</v>
      </c>
      <c r="BV1825" s="411">
        <f t="shared" si="552"/>
        <v>0</v>
      </c>
      <c r="BW1825" s="366">
        <v>0</v>
      </c>
      <c r="BX1825" s="366">
        <v>0</v>
      </c>
      <c r="BY1825" s="366">
        <v>0</v>
      </c>
      <c r="BZ1825" s="366">
        <v>0</v>
      </c>
      <c r="CA1825" s="366">
        <v>0</v>
      </c>
      <c r="CB1825" s="366">
        <v>0</v>
      </c>
      <c r="CC1825" s="366">
        <v>0</v>
      </c>
      <c r="CD1825" s="366">
        <v>0</v>
      </c>
      <c r="CE1825" s="366">
        <v>0</v>
      </c>
      <c r="CF1825" s="366">
        <v>0</v>
      </c>
      <c r="CG1825" s="366">
        <v>0</v>
      </c>
      <c r="CH1825" s="366">
        <v>0</v>
      </c>
      <c r="CI1825" s="411">
        <f t="shared" si="553"/>
        <v>0</v>
      </c>
      <c r="CJ1825" s="366">
        <v>0</v>
      </c>
      <c r="CK1825" s="366">
        <v>0</v>
      </c>
      <c r="CL1825" s="366">
        <v>0</v>
      </c>
      <c r="CM1825" s="366">
        <v>0</v>
      </c>
      <c r="CN1825" s="366">
        <v>0</v>
      </c>
      <c r="CO1825" s="366">
        <v>0</v>
      </c>
      <c r="CP1825" s="366">
        <v>0</v>
      </c>
      <c r="CQ1825" s="366">
        <v>0</v>
      </c>
      <c r="CR1825" s="366">
        <v>0</v>
      </c>
      <c r="CS1825" s="366">
        <v>0</v>
      </c>
      <c r="CT1825" s="366">
        <v>0</v>
      </c>
      <c r="CU1825" s="366">
        <v>0</v>
      </c>
      <c r="CV1825" s="411">
        <f t="shared" si="554"/>
        <v>0</v>
      </c>
      <c r="CW1825" s="366">
        <v>0</v>
      </c>
      <c r="CX1825" s="366">
        <v>0</v>
      </c>
      <c r="CY1825" s="366">
        <v>0</v>
      </c>
      <c r="CZ1825" s="366">
        <v>0</v>
      </c>
      <c r="DA1825" s="366">
        <v>0</v>
      </c>
      <c r="DB1825" s="366">
        <v>0</v>
      </c>
      <c r="DC1825" s="366">
        <v>0</v>
      </c>
      <c r="DD1825" s="366">
        <v>0</v>
      </c>
      <c r="DE1825" s="366">
        <v>0</v>
      </c>
      <c r="DF1825" s="366">
        <v>0</v>
      </c>
      <c r="DG1825" s="366">
        <v>0</v>
      </c>
      <c r="DH1825" s="366">
        <v>0</v>
      </c>
      <c r="DI1825" s="411">
        <f t="shared" si="555"/>
        <v>0</v>
      </c>
      <c r="DJ1825" s="366">
        <v>0</v>
      </c>
      <c r="DK1825" s="366">
        <v>0</v>
      </c>
      <c r="DL1825" s="366">
        <v>0</v>
      </c>
      <c r="DM1825" s="366">
        <v>0</v>
      </c>
      <c r="DN1825" s="366">
        <v>0</v>
      </c>
      <c r="DO1825" s="366">
        <v>0</v>
      </c>
      <c r="DP1825" s="366">
        <v>0</v>
      </c>
      <c r="DQ1825" s="366">
        <v>0</v>
      </c>
      <c r="DR1825" s="366">
        <v>0</v>
      </c>
      <c r="DS1825" s="366">
        <v>0</v>
      </c>
      <c r="DT1825" s="366">
        <v>0</v>
      </c>
      <c r="DU1825" s="366">
        <v>0</v>
      </c>
      <c r="DV1825" s="411">
        <f t="shared" si="556"/>
        <v>0</v>
      </c>
      <c r="DW1825" s="366">
        <v>0</v>
      </c>
      <c r="DX1825" s="366">
        <v>0</v>
      </c>
      <c r="DY1825" s="366">
        <v>0</v>
      </c>
      <c r="DZ1825" s="366">
        <v>0</v>
      </c>
      <c r="EA1825" s="366">
        <v>0</v>
      </c>
      <c r="EB1825" s="366">
        <v>0</v>
      </c>
      <c r="EC1825" s="366">
        <v>0</v>
      </c>
      <c r="ED1825" s="366">
        <v>0</v>
      </c>
      <c r="EE1825" s="366">
        <v>0</v>
      </c>
      <c r="EF1825" s="366">
        <v>0</v>
      </c>
      <c r="EG1825" s="366">
        <v>0</v>
      </c>
      <c r="EH1825" s="366">
        <v>0</v>
      </c>
      <c r="EI1825" s="411">
        <f t="shared" si="557"/>
        <v>0</v>
      </c>
      <c r="EK1825" s="411">
        <f t="shared" si="558"/>
        <v>12</v>
      </c>
      <c r="EL1825" s="7">
        <f t="shared" si="559"/>
        <v>-12</v>
      </c>
    </row>
    <row r="1826" spans="1:142">
      <c r="A1826" s="365" t="str">
        <f t="shared" si="544"/>
        <v xml:space="preserve"> 370</v>
      </c>
      <c r="B1826" s="366" t="s">
        <v>1014</v>
      </c>
      <c r="C1826" s="366" t="s">
        <v>1200</v>
      </c>
      <c r="D1826" s="366">
        <v>1</v>
      </c>
      <c r="E1826" s="366">
        <v>1</v>
      </c>
      <c r="F1826" s="366">
        <v>1</v>
      </c>
      <c r="G1826" s="366">
        <v>1</v>
      </c>
      <c r="H1826" s="366">
        <v>1</v>
      </c>
      <c r="I1826" s="366">
        <v>1</v>
      </c>
      <c r="J1826" s="366">
        <v>1</v>
      </c>
      <c r="K1826" s="366">
        <v>1</v>
      </c>
      <c r="L1826" s="366">
        <v>1</v>
      </c>
      <c r="M1826" s="366">
        <v>1</v>
      </c>
      <c r="N1826" s="366">
        <v>1</v>
      </c>
      <c r="O1826" s="366">
        <v>1</v>
      </c>
      <c r="P1826" s="411">
        <f t="shared" si="545"/>
        <v>12</v>
      </c>
      <c r="Q1826" s="411">
        <f t="shared" si="560"/>
        <v>6.967741935483871</v>
      </c>
      <c r="R1826" s="411">
        <f t="shared" si="561"/>
        <v>1.7563959955506117</v>
      </c>
      <c r="S1826" s="411">
        <f t="shared" si="562"/>
        <v>3.2758620689655173</v>
      </c>
      <c r="T1826" s="366">
        <v>0</v>
      </c>
      <c r="U1826" s="366">
        <v>0</v>
      </c>
      <c r="V1826" s="366">
        <v>0</v>
      </c>
      <c r="W1826" s="366">
        <v>0</v>
      </c>
      <c r="X1826" s="366">
        <v>0</v>
      </c>
      <c r="Y1826" s="366">
        <v>0</v>
      </c>
      <c r="Z1826" s="366">
        <v>0</v>
      </c>
      <c r="AA1826" s="366">
        <v>0</v>
      </c>
      <c r="AB1826" s="366">
        <v>0</v>
      </c>
      <c r="AC1826" s="366">
        <v>0</v>
      </c>
      <c r="AD1826" s="366">
        <v>0</v>
      </c>
      <c r="AE1826" s="366">
        <v>0</v>
      </c>
      <c r="AF1826" s="411">
        <f t="shared" si="546"/>
        <v>0</v>
      </c>
      <c r="AG1826" s="366">
        <v>0</v>
      </c>
      <c r="AH1826" s="366">
        <v>0</v>
      </c>
      <c r="AI1826" s="366">
        <v>0</v>
      </c>
      <c r="AJ1826" s="366">
        <v>0</v>
      </c>
      <c r="AK1826" s="366">
        <v>0</v>
      </c>
      <c r="AL1826" s="366">
        <v>0</v>
      </c>
      <c r="AM1826" s="366">
        <v>0</v>
      </c>
      <c r="AN1826" s="366">
        <v>0</v>
      </c>
      <c r="AO1826" s="366">
        <v>0</v>
      </c>
      <c r="AP1826" s="366">
        <v>0</v>
      </c>
      <c r="AQ1826" s="366">
        <v>0</v>
      </c>
      <c r="AR1826" s="366">
        <v>0</v>
      </c>
      <c r="AS1826" s="411">
        <f t="shared" si="547"/>
        <v>0</v>
      </c>
      <c r="AT1826" s="411">
        <f t="shared" si="548"/>
        <v>0</v>
      </c>
      <c r="AU1826" s="411">
        <f t="shared" si="549"/>
        <v>0</v>
      </c>
      <c r="AV1826" s="411">
        <f t="shared" si="550"/>
        <v>0</v>
      </c>
      <c r="AW1826" s="366">
        <v>0</v>
      </c>
      <c r="AX1826" s="366">
        <v>0</v>
      </c>
      <c r="AY1826" s="366">
        <v>0</v>
      </c>
      <c r="AZ1826" s="366">
        <v>0</v>
      </c>
      <c r="BA1826" s="366">
        <v>0</v>
      </c>
      <c r="BB1826" s="366">
        <v>0</v>
      </c>
      <c r="BC1826" s="366">
        <v>0</v>
      </c>
      <c r="BD1826" s="366">
        <v>0</v>
      </c>
      <c r="BE1826" s="366">
        <v>0</v>
      </c>
      <c r="BF1826" s="366">
        <v>0</v>
      </c>
      <c r="BG1826" s="366">
        <v>0</v>
      </c>
      <c r="BH1826" s="366">
        <v>0</v>
      </c>
      <c r="BI1826" s="411">
        <f t="shared" si="551"/>
        <v>0</v>
      </c>
      <c r="BJ1826" s="366">
        <v>0</v>
      </c>
      <c r="BK1826" s="366">
        <v>0</v>
      </c>
      <c r="BL1826" s="366">
        <v>0</v>
      </c>
      <c r="BM1826" s="366">
        <v>0</v>
      </c>
      <c r="BN1826" s="366">
        <v>0</v>
      </c>
      <c r="BO1826" s="366">
        <v>0</v>
      </c>
      <c r="BP1826" s="366">
        <v>0</v>
      </c>
      <c r="BQ1826" s="366">
        <v>0</v>
      </c>
      <c r="BR1826" s="366">
        <v>0</v>
      </c>
      <c r="BS1826" s="366">
        <v>0</v>
      </c>
      <c r="BT1826" s="366">
        <v>0</v>
      </c>
      <c r="BU1826" s="366">
        <v>0</v>
      </c>
      <c r="BV1826" s="411">
        <f t="shared" si="552"/>
        <v>0</v>
      </c>
      <c r="BW1826" s="366">
        <v>0</v>
      </c>
      <c r="BX1826" s="366">
        <v>0</v>
      </c>
      <c r="BY1826" s="366">
        <v>0</v>
      </c>
      <c r="BZ1826" s="366">
        <v>0</v>
      </c>
      <c r="CA1826" s="366">
        <v>0</v>
      </c>
      <c r="CB1826" s="366">
        <v>0</v>
      </c>
      <c r="CC1826" s="366">
        <v>0</v>
      </c>
      <c r="CD1826" s="366">
        <v>0</v>
      </c>
      <c r="CE1826" s="366">
        <v>0</v>
      </c>
      <c r="CF1826" s="366">
        <v>0</v>
      </c>
      <c r="CG1826" s="366">
        <v>0</v>
      </c>
      <c r="CH1826" s="366">
        <v>0</v>
      </c>
      <c r="CI1826" s="411">
        <f t="shared" si="553"/>
        <v>0</v>
      </c>
      <c r="CJ1826" s="366">
        <v>0</v>
      </c>
      <c r="CK1826" s="366">
        <v>0</v>
      </c>
      <c r="CL1826" s="366">
        <v>0</v>
      </c>
      <c r="CM1826" s="366">
        <v>0</v>
      </c>
      <c r="CN1826" s="366">
        <v>0</v>
      </c>
      <c r="CO1826" s="366">
        <v>0</v>
      </c>
      <c r="CP1826" s="366">
        <v>0</v>
      </c>
      <c r="CQ1826" s="366">
        <v>0</v>
      </c>
      <c r="CR1826" s="366">
        <v>0</v>
      </c>
      <c r="CS1826" s="366">
        <v>0</v>
      </c>
      <c r="CT1826" s="366">
        <v>0</v>
      </c>
      <c r="CU1826" s="366">
        <v>0</v>
      </c>
      <c r="CV1826" s="411">
        <f t="shared" si="554"/>
        <v>0</v>
      </c>
      <c r="CW1826" s="366">
        <v>0</v>
      </c>
      <c r="CX1826" s="366">
        <v>0</v>
      </c>
      <c r="CY1826" s="366">
        <v>0</v>
      </c>
      <c r="CZ1826" s="366">
        <v>0</v>
      </c>
      <c r="DA1826" s="366">
        <v>0</v>
      </c>
      <c r="DB1826" s="366">
        <v>0</v>
      </c>
      <c r="DC1826" s="366">
        <v>0</v>
      </c>
      <c r="DD1826" s="366">
        <v>0</v>
      </c>
      <c r="DE1826" s="366">
        <v>0</v>
      </c>
      <c r="DF1826" s="366">
        <v>0</v>
      </c>
      <c r="DG1826" s="366">
        <v>0</v>
      </c>
      <c r="DH1826" s="366">
        <v>0</v>
      </c>
      <c r="DI1826" s="411">
        <f t="shared" si="555"/>
        <v>0</v>
      </c>
      <c r="DJ1826" s="366">
        <v>0</v>
      </c>
      <c r="DK1826" s="366">
        <v>0</v>
      </c>
      <c r="DL1826" s="366">
        <v>0</v>
      </c>
      <c r="DM1826" s="366">
        <v>0</v>
      </c>
      <c r="DN1826" s="366">
        <v>0</v>
      </c>
      <c r="DO1826" s="366">
        <v>0</v>
      </c>
      <c r="DP1826" s="366">
        <v>0</v>
      </c>
      <c r="DQ1826" s="366">
        <v>0</v>
      </c>
      <c r="DR1826" s="366">
        <v>0</v>
      </c>
      <c r="DS1826" s="366">
        <v>0</v>
      </c>
      <c r="DT1826" s="366">
        <v>0</v>
      </c>
      <c r="DU1826" s="366">
        <v>0</v>
      </c>
      <c r="DV1826" s="411">
        <f t="shared" si="556"/>
        <v>0</v>
      </c>
      <c r="DW1826" s="366">
        <v>0</v>
      </c>
      <c r="DX1826" s="366">
        <v>0</v>
      </c>
      <c r="DY1826" s="366">
        <v>0</v>
      </c>
      <c r="DZ1826" s="366">
        <v>0</v>
      </c>
      <c r="EA1826" s="366">
        <v>0</v>
      </c>
      <c r="EB1826" s="366">
        <v>0</v>
      </c>
      <c r="EC1826" s="366">
        <v>0</v>
      </c>
      <c r="ED1826" s="366">
        <v>0</v>
      </c>
      <c r="EE1826" s="366">
        <v>0</v>
      </c>
      <c r="EF1826" s="366">
        <v>0</v>
      </c>
      <c r="EG1826" s="366">
        <v>0</v>
      </c>
      <c r="EH1826" s="366">
        <v>0</v>
      </c>
      <c r="EI1826" s="411">
        <f t="shared" si="557"/>
        <v>0</v>
      </c>
      <c r="EK1826" s="411">
        <f t="shared" si="558"/>
        <v>12</v>
      </c>
      <c r="EL1826" s="7">
        <f t="shared" si="559"/>
        <v>-12</v>
      </c>
    </row>
    <row r="1827" spans="1:142">
      <c r="A1827" s="365" t="str">
        <f t="shared" si="544"/>
        <v xml:space="preserve"> 371</v>
      </c>
      <c r="B1827" s="366" t="s">
        <v>1015</v>
      </c>
      <c r="C1827" s="366" t="s">
        <v>1167</v>
      </c>
      <c r="D1827" s="366">
        <v>3</v>
      </c>
      <c r="E1827" s="366">
        <v>3</v>
      </c>
      <c r="F1827" s="366">
        <v>3</v>
      </c>
      <c r="G1827" s="366">
        <v>3</v>
      </c>
      <c r="H1827" s="366">
        <v>3</v>
      </c>
      <c r="I1827" s="366">
        <v>3</v>
      </c>
      <c r="J1827" s="366">
        <v>3</v>
      </c>
      <c r="K1827" s="366">
        <v>3</v>
      </c>
      <c r="L1827" s="366">
        <v>3</v>
      </c>
      <c r="M1827" s="366">
        <v>3</v>
      </c>
      <c r="N1827" s="366">
        <v>3</v>
      </c>
      <c r="O1827" s="366">
        <v>3</v>
      </c>
      <c r="P1827" s="411">
        <f t="shared" si="545"/>
        <v>36</v>
      </c>
      <c r="Q1827" s="411">
        <f t="shared" si="560"/>
        <v>20.903225806451612</v>
      </c>
      <c r="R1827" s="411">
        <f t="shared" si="561"/>
        <v>5.2691879866518354</v>
      </c>
      <c r="S1827" s="411">
        <f t="shared" si="562"/>
        <v>9.8275862068965516</v>
      </c>
      <c r="T1827" s="366">
        <v>0</v>
      </c>
      <c r="U1827" s="366">
        <v>0</v>
      </c>
      <c r="V1827" s="366">
        <v>0</v>
      </c>
      <c r="W1827" s="366">
        <v>0</v>
      </c>
      <c r="X1827" s="366">
        <v>0</v>
      </c>
      <c r="Y1827" s="366">
        <v>0</v>
      </c>
      <c r="Z1827" s="366">
        <v>0</v>
      </c>
      <c r="AA1827" s="366">
        <v>0</v>
      </c>
      <c r="AB1827" s="366">
        <v>0</v>
      </c>
      <c r="AC1827" s="366">
        <v>0</v>
      </c>
      <c r="AD1827" s="366">
        <v>0</v>
      </c>
      <c r="AE1827" s="366">
        <v>0</v>
      </c>
      <c r="AF1827" s="411">
        <f t="shared" si="546"/>
        <v>0</v>
      </c>
      <c r="AG1827" s="366">
        <v>3</v>
      </c>
      <c r="AH1827" s="366">
        <v>3</v>
      </c>
      <c r="AI1827" s="366">
        <v>3</v>
      </c>
      <c r="AJ1827" s="366">
        <v>3</v>
      </c>
      <c r="AK1827" s="366">
        <v>3</v>
      </c>
      <c r="AL1827" s="366">
        <v>3</v>
      </c>
      <c r="AM1827" s="366">
        <v>3</v>
      </c>
      <c r="AN1827" s="366">
        <v>3</v>
      </c>
      <c r="AO1827" s="366">
        <v>3</v>
      </c>
      <c r="AP1827" s="366">
        <v>3</v>
      </c>
      <c r="AQ1827" s="366">
        <v>3</v>
      </c>
      <c r="AR1827" s="366">
        <v>3</v>
      </c>
      <c r="AS1827" s="411">
        <f t="shared" si="547"/>
        <v>36</v>
      </c>
      <c r="AT1827" s="411">
        <f t="shared" si="548"/>
        <v>20.903225806451612</v>
      </c>
      <c r="AU1827" s="411">
        <f t="shared" si="549"/>
        <v>5.2691879866518354</v>
      </c>
      <c r="AV1827" s="411">
        <f t="shared" si="550"/>
        <v>9.8275862068965516</v>
      </c>
      <c r="AW1827" s="366">
        <v>0</v>
      </c>
      <c r="AX1827" s="366">
        <v>0</v>
      </c>
      <c r="AY1827" s="366">
        <v>0</v>
      </c>
      <c r="AZ1827" s="366">
        <v>0</v>
      </c>
      <c r="BA1827" s="366">
        <v>0</v>
      </c>
      <c r="BB1827" s="366">
        <v>0</v>
      </c>
      <c r="BC1827" s="366">
        <v>0</v>
      </c>
      <c r="BD1827" s="366">
        <v>0</v>
      </c>
      <c r="BE1827" s="366">
        <v>0</v>
      </c>
      <c r="BF1827" s="366">
        <v>0</v>
      </c>
      <c r="BG1827" s="366">
        <v>0</v>
      </c>
      <c r="BH1827" s="366">
        <v>0</v>
      </c>
      <c r="BI1827" s="411">
        <f t="shared" si="551"/>
        <v>0</v>
      </c>
      <c r="BJ1827" s="366">
        <v>3</v>
      </c>
      <c r="BK1827" s="366">
        <v>3</v>
      </c>
      <c r="BL1827" s="366">
        <v>3</v>
      </c>
      <c r="BM1827" s="366">
        <v>3</v>
      </c>
      <c r="BN1827" s="366">
        <v>3</v>
      </c>
      <c r="BO1827" s="366">
        <v>3</v>
      </c>
      <c r="BP1827" s="366">
        <v>3</v>
      </c>
      <c r="BQ1827" s="366">
        <v>3</v>
      </c>
      <c r="BR1827" s="366">
        <v>3</v>
      </c>
      <c r="BS1827" s="366">
        <v>3</v>
      </c>
      <c r="BT1827" s="366">
        <v>3</v>
      </c>
      <c r="BU1827" s="366">
        <v>3</v>
      </c>
      <c r="BV1827" s="411">
        <f t="shared" si="552"/>
        <v>36</v>
      </c>
      <c r="BW1827" s="366">
        <v>0</v>
      </c>
      <c r="BX1827" s="366">
        <v>0</v>
      </c>
      <c r="BY1827" s="366">
        <v>0</v>
      </c>
      <c r="BZ1827" s="366">
        <v>0</v>
      </c>
      <c r="CA1827" s="366">
        <v>0</v>
      </c>
      <c r="CB1827" s="366">
        <v>0</v>
      </c>
      <c r="CC1827" s="366">
        <v>0</v>
      </c>
      <c r="CD1827" s="366">
        <v>0</v>
      </c>
      <c r="CE1827" s="366">
        <v>0</v>
      </c>
      <c r="CF1827" s="366">
        <v>0</v>
      </c>
      <c r="CG1827" s="366">
        <v>0</v>
      </c>
      <c r="CH1827" s="366">
        <v>0</v>
      </c>
      <c r="CI1827" s="411">
        <f t="shared" si="553"/>
        <v>0</v>
      </c>
      <c r="CJ1827" s="366">
        <v>3</v>
      </c>
      <c r="CK1827" s="366">
        <v>3</v>
      </c>
      <c r="CL1827" s="366">
        <v>3</v>
      </c>
      <c r="CM1827" s="366">
        <v>3</v>
      </c>
      <c r="CN1827" s="366">
        <v>3</v>
      </c>
      <c r="CO1827" s="366">
        <v>3</v>
      </c>
      <c r="CP1827" s="366">
        <v>3</v>
      </c>
      <c r="CQ1827" s="366">
        <v>3</v>
      </c>
      <c r="CR1827" s="366">
        <v>3</v>
      </c>
      <c r="CS1827" s="366">
        <v>3</v>
      </c>
      <c r="CT1827" s="366">
        <v>3</v>
      </c>
      <c r="CU1827" s="366">
        <v>3</v>
      </c>
      <c r="CV1827" s="411">
        <f t="shared" si="554"/>
        <v>36</v>
      </c>
      <c r="CW1827" s="366">
        <v>0</v>
      </c>
      <c r="CX1827" s="366">
        <v>0</v>
      </c>
      <c r="CY1827" s="366">
        <v>0</v>
      </c>
      <c r="CZ1827" s="366">
        <v>0</v>
      </c>
      <c r="DA1827" s="366">
        <v>0</v>
      </c>
      <c r="DB1827" s="366">
        <v>0</v>
      </c>
      <c r="DC1827" s="366">
        <v>0</v>
      </c>
      <c r="DD1827" s="366">
        <v>0</v>
      </c>
      <c r="DE1827" s="366">
        <v>0</v>
      </c>
      <c r="DF1827" s="366">
        <v>0</v>
      </c>
      <c r="DG1827" s="366">
        <v>0</v>
      </c>
      <c r="DH1827" s="366">
        <v>0</v>
      </c>
      <c r="DI1827" s="411">
        <f t="shared" si="555"/>
        <v>0</v>
      </c>
      <c r="DJ1827" s="366">
        <v>3</v>
      </c>
      <c r="DK1827" s="366">
        <v>3</v>
      </c>
      <c r="DL1827" s="366">
        <v>3</v>
      </c>
      <c r="DM1827" s="366">
        <v>3</v>
      </c>
      <c r="DN1827" s="366">
        <v>3</v>
      </c>
      <c r="DO1827" s="366">
        <v>3</v>
      </c>
      <c r="DP1827" s="366">
        <v>3</v>
      </c>
      <c r="DQ1827" s="366">
        <v>3</v>
      </c>
      <c r="DR1827" s="366">
        <v>3</v>
      </c>
      <c r="DS1827" s="366">
        <v>3</v>
      </c>
      <c r="DT1827" s="366">
        <v>3</v>
      </c>
      <c r="DU1827" s="366">
        <v>3</v>
      </c>
      <c r="DV1827" s="411">
        <f t="shared" si="556"/>
        <v>36</v>
      </c>
      <c r="DW1827" s="366">
        <v>3</v>
      </c>
      <c r="DX1827" s="366">
        <v>3</v>
      </c>
      <c r="DY1827" s="366">
        <v>3</v>
      </c>
      <c r="DZ1827" s="366">
        <v>3</v>
      </c>
      <c r="EA1827" s="366">
        <v>3</v>
      </c>
      <c r="EB1827" s="366">
        <v>3</v>
      </c>
      <c r="EC1827" s="366">
        <v>3</v>
      </c>
      <c r="ED1827" s="366">
        <v>3</v>
      </c>
      <c r="EE1827" s="366">
        <v>3</v>
      </c>
      <c r="EF1827" s="366">
        <v>3</v>
      </c>
      <c r="EG1827" s="366">
        <v>3</v>
      </c>
      <c r="EH1827" s="366">
        <v>3</v>
      </c>
      <c r="EI1827" s="411">
        <f t="shared" si="557"/>
        <v>36</v>
      </c>
      <c r="EK1827" s="411">
        <f t="shared" si="558"/>
        <v>36</v>
      </c>
      <c r="EL1827" s="7">
        <f t="shared" si="559"/>
        <v>0</v>
      </c>
    </row>
    <row r="1828" spans="1:142">
      <c r="A1828" s="365" t="str">
        <f t="shared" si="544"/>
        <v xml:space="preserve"> 371</v>
      </c>
      <c r="B1828" s="366" t="s">
        <v>1015</v>
      </c>
      <c r="C1828" s="366" t="s">
        <v>1168</v>
      </c>
      <c r="D1828" s="366">
        <v>104141000</v>
      </c>
      <c r="E1828" s="366">
        <v>110786000</v>
      </c>
      <c r="F1828" s="366">
        <v>111760000</v>
      </c>
      <c r="G1828" s="366">
        <v>100096000</v>
      </c>
      <c r="H1828" s="366">
        <v>108544000</v>
      </c>
      <c r="I1828" s="366">
        <v>94108000</v>
      </c>
      <c r="J1828" s="366">
        <v>104455000</v>
      </c>
      <c r="K1828" s="366">
        <v>104615000</v>
      </c>
      <c r="L1828" s="366">
        <v>96199000</v>
      </c>
      <c r="M1828" s="366">
        <v>104572000</v>
      </c>
      <c r="N1828" s="366">
        <v>104320000</v>
      </c>
      <c r="O1828" s="366">
        <v>110941000</v>
      </c>
      <c r="P1828" s="411">
        <f t="shared" si="545"/>
        <v>1254537000</v>
      </c>
      <c r="Q1828" s="411">
        <f t="shared" si="560"/>
        <v>730520483.87096775</v>
      </c>
      <c r="R1828" s="411">
        <f t="shared" si="561"/>
        <v>177645860.95661846</v>
      </c>
      <c r="S1828" s="411">
        <f t="shared" si="562"/>
        <v>346370655.17241377</v>
      </c>
      <c r="T1828" s="366">
        <v>14914593.000000015</v>
      </c>
      <c r="U1828" s="366">
        <v>-422593</v>
      </c>
      <c r="V1828" s="366">
        <v>0</v>
      </c>
      <c r="W1828" s="366">
        <v>0</v>
      </c>
      <c r="X1828" s="366">
        <v>0</v>
      </c>
      <c r="Y1828" s="366">
        <v>0</v>
      </c>
      <c r="Z1828" s="366">
        <v>0</v>
      </c>
      <c r="AA1828" s="366">
        <v>0</v>
      </c>
      <c r="AB1828" s="366">
        <v>15495692</v>
      </c>
      <c r="AC1828" s="366">
        <v>-15495692</v>
      </c>
      <c r="AD1828" s="366">
        <v>0</v>
      </c>
      <c r="AE1828" s="366">
        <v>0</v>
      </c>
      <c r="AF1828" s="411">
        <f t="shared" si="546"/>
        <v>14492000.000000015</v>
      </c>
      <c r="AG1828" s="366">
        <v>119055593.00000001</v>
      </c>
      <c r="AH1828" s="366">
        <v>110363407</v>
      </c>
      <c r="AI1828" s="366">
        <v>111760000</v>
      </c>
      <c r="AJ1828" s="366">
        <v>100096000</v>
      </c>
      <c r="AK1828" s="366">
        <v>108544000</v>
      </c>
      <c r="AL1828" s="366">
        <v>94108000</v>
      </c>
      <c r="AM1828" s="366">
        <v>104455000</v>
      </c>
      <c r="AN1828" s="366">
        <v>104615000</v>
      </c>
      <c r="AO1828" s="366">
        <v>111694692</v>
      </c>
      <c r="AP1828" s="366">
        <v>89076308</v>
      </c>
      <c r="AQ1828" s="366">
        <v>104320000</v>
      </c>
      <c r="AR1828" s="366">
        <v>110941000</v>
      </c>
      <c r="AS1828" s="411">
        <f t="shared" si="547"/>
        <v>1269029000</v>
      </c>
      <c r="AT1828" s="411">
        <f t="shared" si="548"/>
        <v>745012483.87096775</v>
      </c>
      <c r="AU1828" s="411">
        <f t="shared" si="549"/>
        <v>188866879.30144605</v>
      </c>
      <c r="AV1828" s="411">
        <f t="shared" si="550"/>
        <v>335149636.82758623</v>
      </c>
      <c r="AW1828" s="366">
        <v>0</v>
      </c>
      <c r="AX1828" s="366">
        <v>0</v>
      </c>
      <c r="AY1828" s="366">
        <v>0</v>
      </c>
      <c r="AZ1828" s="366">
        <v>0</v>
      </c>
      <c r="BA1828" s="366">
        <v>0</v>
      </c>
      <c r="BB1828" s="366">
        <v>0</v>
      </c>
      <c r="BC1828" s="366">
        <v>0</v>
      </c>
      <c r="BD1828" s="366">
        <v>0</v>
      </c>
      <c r="BE1828" s="366">
        <v>0</v>
      </c>
      <c r="BF1828" s="366">
        <v>0</v>
      </c>
      <c r="BG1828" s="366">
        <v>0</v>
      </c>
      <c r="BH1828" s="366">
        <v>0</v>
      </c>
      <c r="BI1828" s="411">
        <f t="shared" si="551"/>
        <v>0</v>
      </c>
      <c r="BJ1828" s="366">
        <v>119055593.00000001</v>
      </c>
      <c r="BK1828" s="366">
        <v>110363407</v>
      </c>
      <c r="BL1828" s="366">
        <v>111760000</v>
      </c>
      <c r="BM1828" s="366">
        <v>100096000</v>
      </c>
      <c r="BN1828" s="366">
        <v>108544000</v>
      </c>
      <c r="BO1828" s="366">
        <v>94108000</v>
      </c>
      <c r="BP1828" s="366">
        <v>104455000</v>
      </c>
      <c r="BQ1828" s="366">
        <v>104615000</v>
      </c>
      <c r="BR1828" s="366">
        <v>111694692</v>
      </c>
      <c r="BS1828" s="366">
        <v>89076308</v>
      </c>
      <c r="BT1828" s="366">
        <v>104320000</v>
      </c>
      <c r="BU1828" s="366">
        <v>110941000</v>
      </c>
      <c r="BV1828" s="411">
        <f t="shared" si="552"/>
        <v>1269029000</v>
      </c>
      <c r="BW1828" s="366">
        <v>0</v>
      </c>
      <c r="BX1828" s="366">
        <v>0</v>
      </c>
      <c r="BY1828" s="366">
        <v>0</v>
      </c>
      <c r="BZ1828" s="366">
        <v>0</v>
      </c>
      <c r="CA1828" s="366">
        <v>0</v>
      </c>
      <c r="CB1828" s="366">
        <v>0</v>
      </c>
      <c r="CC1828" s="366">
        <v>0</v>
      </c>
      <c r="CD1828" s="366">
        <v>0</v>
      </c>
      <c r="CE1828" s="366">
        <v>0</v>
      </c>
      <c r="CF1828" s="366">
        <v>0</v>
      </c>
      <c r="CG1828" s="366">
        <v>0</v>
      </c>
      <c r="CH1828" s="366">
        <v>0</v>
      </c>
      <c r="CI1828" s="411">
        <f t="shared" si="553"/>
        <v>0</v>
      </c>
      <c r="CJ1828" s="366">
        <v>119055593.00000001</v>
      </c>
      <c r="CK1828" s="366">
        <v>110363407</v>
      </c>
      <c r="CL1828" s="366">
        <v>111760000</v>
      </c>
      <c r="CM1828" s="366">
        <v>100096000</v>
      </c>
      <c r="CN1828" s="366">
        <v>108544000</v>
      </c>
      <c r="CO1828" s="366">
        <v>94108000</v>
      </c>
      <c r="CP1828" s="366">
        <v>104455000</v>
      </c>
      <c r="CQ1828" s="366">
        <v>104615000</v>
      </c>
      <c r="CR1828" s="366">
        <v>111694692</v>
      </c>
      <c r="CS1828" s="366">
        <v>89076308</v>
      </c>
      <c r="CT1828" s="366">
        <v>104320000</v>
      </c>
      <c r="CU1828" s="366">
        <v>110941000</v>
      </c>
      <c r="CV1828" s="411">
        <f t="shared" si="554"/>
        <v>1269029000</v>
      </c>
      <c r="CW1828" s="366">
        <v>0</v>
      </c>
      <c r="CX1828" s="366">
        <v>0</v>
      </c>
      <c r="CY1828" s="366">
        <v>0</v>
      </c>
      <c r="CZ1828" s="366">
        <v>0</v>
      </c>
      <c r="DA1828" s="366">
        <v>0</v>
      </c>
      <c r="DB1828" s="366">
        <v>0</v>
      </c>
      <c r="DC1828" s="366">
        <v>0</v>
      </c>
      <c r="DD1828" s="366">
        <v>0</v>
      </c>
      <c r="DE1828" s="366">
        <v>0</v>
      </c>
      <c r="DF1828" s="366">
        <v>0</v>
      </c>
      <c r="DG1828" s="366">
        <v>0</v>
      </c>
      <c r="DH1828" s="366">
        <v>0</v>
      </c>
      <c r="DI1828" s="411">
        <f t="shared" si="555"/>
        <v>0</v>
      </c>
      <c r="DJ1828" s="366">
        <v>119055593.00000001</v>
      </c>
      <c r="DK1828" s="366">
        <v>110363407</v>
      </c>
      <c r="DL1828" s="366">
        <v>111760000</v>
      </c>
      <c r="DM1828" s="366">
        <v>100096000</v>
      </c>
      <c r="DN1828" s="366">
        <v>108544000</v>
      </c>
      <c r="DO1828" s="366">
        <v>94108000</v>
      </c>
      <c r="DP1828" s="366">
        <v>104455000</v>
      </c>
      <c r="DQ1828" s="366">
        <v>104615000</v>
      </c>
      <c r="DR1828" s="366">
        <v>111694692</v>
      </c>
      <c r="DS1828" s="366">
        <v>89076308</v>
      </c>
      <c r="DT1828" s="366">
        <v>104320000</v>
      </c>
      <c r="DU1828" s="366">
        <v>110941000</v>
      </c>
      <c r="DV1828" s="411">
        <f t="shared" si="556"/>
        <v>1269029000</v>
      </c>
      <c r="DW1828" s="366">
        <v>119055593.00000001</v>
      </c>
      <c r="DX1828" s="366">
        <v>110363407</v>
      </c>
      <c r="DY1828" s="366">
        <v>111760000</v>
      </c>
      <c r="DZ1828" s="366">
        <v>100096000</v>
      </c>
      <c r="EA1828" s="366">
        <v>108544000</v>
      </c>
      <c r="EB1828" s="366">
        <v>94108000</v>
      </c>
      <c r="EC1828" s="366">
        <v>104455000</v>
      </c>
      <c r="ED1828" s="366">
        <v>104615000</v>
      </c>
      <c r="EE1828" s="366">
        <v>111694692</v>
      </c>
      <c r="EF1828" s="366">
        <v>89076308</v>
      </c>
      <c r="EG1828" s="366">
        <v>104320000</v>
      </c>
      <c r="EH1828" s="366">
        <v>110941000</v>
      </c>
      <c r="EI1828" s="411">
        <f t="shared" si="557"/>
        <v>1269029000</v>
      </c>
      <c r="EK1828" s="411">
        <f t="shared" si="558"/>
        <v>1269029000</v>
      </c>
      <c r="EL1828" s="7">
        <f t="shared" si="559"/>
        <v>0</v>
      </c>
    </row>
    <row r="1829" spans="1:142">
      <c r="A1829" s="365" t="str">
        <f t="shared" si="544"/>
        <v xml:space="preserve"> 371</v>
      </c>
      <c r="B1829" s="366" t="s">
        <v>1015</v>
      </c>
      <c r="C1829" s="366" t="s">
        <v>1169</v>
      </c>
      <c r="D1829" s="366">
        <v>104141000</v>
      </c>
      <c r="E1829" s="366">
        <v>110786000</v>
      </c>
      <c r="F1829" s="366">
        <v>111760000</v>
      </c>
      <c r="G1829" s="366">
        <v>100096000</v>
      </c>
      <c r="H1829" s="366">
        <v>108544000</v>
      </c>
      <c r="I1829" s="366">
        <v>94108000</v>
      </c>
      <c r="J1829" s="366">
        <v>104455000</v>
      </c>
      <c r="K1829" s="366">
        <v>104615000</v>
      </c>
      <c r="L1829" s="366">
        <v>96199000</v>
      </c>
      <c r="M1829" s="366">
        <v>104572000</v>
      </c>
      <c r="N1829" s="366">
        <v>104320000</v>
      </c>
      <c r="O1829" s="366">
        <v>110941000</v>
      </c>
      <c r="P1829" s="411">
        <f t="shared" si="545"/>
        <v>1254537000</v>
      </c>
      <c r="Q1829" s="411">
        <f t="shared" si="560"/>
        <v>730520483.87096775</v>
      </c>
      <c r="R1829" s="411">
        <f t="shared" si="561"/>
        <v>177645860.95661846</v>
      </c>
      <c r="S1829" s="411">
        <f t="shared" si="562"/>
        <v>346370655.17241377</v>
      </c>
      <c r="T1829" s="366">
        <v>14914593.000000015</v>
      </c>
      <c r="U1829" s="366">
        <v>-422593</v>
      </c>
      <c r="V1829" s="366">
        <v>0</v>
      </c>
      <c r="W1829" s="366">
        <v>0</v>
      </c>
      <c r="X1829" s="366">
        <v>0</v>
      </c>
      <c r="Y1829" s="366">
        <v>0</v>
      </c>
      <c r="Z1829" s="366">
        <v>0</v>
      </c>
      <c r="AA1829" s="366">
        <v>0</v>
      </c>
      <c r="AB1829" s="366">
        <v>15495692</v>
      </c>
      <c r="AC1829" s="366">
        <v>-15495692</v>
      </c>
      <c r="AD1829" s="366">
        <v>0</v>
      </c>
      <c r="AE1829" s="366">
        <v>0</v>
      </c>
      <c r="AF1829" s="411">
        <f t="shared" si="546"/>
        <v>14492000.000000015</v>
      </c>
      <c r="AG1829" s="366">
        <v>119055593.00000001</v>
      </c>
      <c r="AH1829" s="366">
        <v>110363407</v>
      </c>
      <c r="AI1829" s="366">
        <v>111760000</v>
      </c>
      <c r="AJ1829" s="366">
        <v>100096000</v>
      </c>
      <c r="AK1829" s="366">
        <v>108544000</v>
      </c>
      <c r="AL1829" s="366">
        <v>94108000</v>
      </c>
      <c r="AM1829" s="366">
        <v>104455000</v>
      </c>
      <c r="AN1829" s="366">
        <v>104615000</v>
      </c>
      <c r="AO1829" s="366">
        <v>111694692</v>
      </c>
      <c r="AP1829" s="366">
        <v>89076308</v>
      </c>
      <c r="AQ1829" s="366">
        <v>104320000</v>
      </c>
      <c r="AR1829" s="366">
        <v>110941000</v>
      </c>
      <c r="AS1829" s="411">
        <f t="shared" si="547"/>
        <v>1269029000</v>
      </c>
      <c r="AT1829" s="411">
        <f t="shared" si="548"/>
        <v>745012483.87096775</v>
      </c>
      <c r="AU1829" s="411">
        <f t="shared" si="549"/>
        <v>188866879.30144605</v>
      </c>
      <c r="AV1829" s="411">
        <f t="shared" si="550"/>
        <v>335149636.82758623</v>
      </c>
      <c r="AW1829" s="366">
        <v>0</v>
      </c>
      <c r="AX1829" s="366">
        <v>0</v>
      </c>
      <c r="AY1829" s="366">
        <v>0</v>
      </c>
      <c r="AZ1829" s="366">
        <v>0</v>
      </c>
      <c r="BA1829" s="366">
        <v>0</v>
      </c>
      <c r="BB1829" s="366">
        <v>0</v>
      </c>
      <c r="BC1829" s="366">
        <v>0</v>
      </c>
      <c r="BD1829" s="366">
        <v>0</v>
      </c>
      <c r="BE1829" s="366">
        <v>0</v>
      </c>
      <c r="BF1829" s="366">
        <v>0</v>
      </c>
      <c r="BG1829" s="366">
        <v>0</v>
      </c>
      <c r="BH1829" s="366">
        <v>0</v>
      </c>
      <c r="BI1829" s="411">
        <f t="shared" si="551"/>
        <v>0</v>
      </c>
      <c r="BJ1829" s="366">
        <v>119055593.00000001</v>
      </c>
      <c r="BK1829" s="366">
        <v>110363407</v>
      </c>
      <c r="BL1829" s="366">
        <v>111760000</v>
      </c>
      <c r="BM1829" s="366">
        <v>100096000</v>
      </c>
      <c r="BN1829" s="366">
        <v>108544000</v>
      </c>
      <c r="BO1829" s="366">
        <v>94108000</v>
      </c>
      <c r="BP1829" s="366">
        <v>104455000</v>
      </c>
      <c r="BQ1829" s="366">
        <v>104615000</v>
      </c>
      <c r="BR1829" s="366">
        <v>111694692</v>
      </c>
      <c r="BS1829" s="366">
        <v>89076308</v>
      </c>
      <c r="BT1829" s="366">
        <v>104320000</v>
      </c>
      <c r="BU1829" s="366">
        <v>110941000</v>
      </c>
      <c r="BV1829" s="411">
        <f t="shared" si="552"/>
        <v>1269029000</v>
      </c>
      <c r="BW1829" s="366">
        <v>0</v>
      </c>
      <c r="BX1829" s="366">
        <v>0</v>
      </c>
      <c r="BY1829" s="366">
        <v>0</v>
      </c>
      <c r="BZ1829" s="366">
        <v>0</v>
      </c>
      <c r="CA1829" s="366">
        <v>0</v>
      </c>
      <c r="CB1829" s="366">
        <v>0</v>
      </c>
      <c r="CC1829" s="366">
        <v>0</v>
      </c>
      <c r="CD1829" s="366">
        <v>0</v>
      </c>
      <c r="CE1829" s="366">
        <v>0</v>
      </c>
      <c r="CF1829" s="366">
        <v>0</v>
      </c>
      <c r="CG1829" s="366">
        <v>0</v>
      </c>
      <c r="CH1829" s="366">
        <v>0</v>
      </c>
      <c r="CI1829" s="411">
        <f t="shared" si="553"/>
        <v>0</v>
      </c>
      <c r="CJ1829" s="366">
        <v>119055593.00000001</v>
      </c>
      <c r="CK1829" s="366">
        <v>110363407</v>
      </c>
      <c r="CL1829" s="366">
        <v>111760000</v>
      </c>
      <c r="CM1829" s="366">
        <v>100096000</v>
      </c>
      <c r="CN1829" s="366">
        <v>108544000</v>
      </c>
      <c r="CO1829" s="366">
        <v>94108000</v>
      </c>
      <c r="CP1829" s="366">
        <v>104455000</v>
      </c>
      <c r="CQ1829" s="366">
        <v>104615000</v>
      </c>
      <c r="CR1829" s="366">
        <v>111694692</v>
      </c>
      <c r="CS1829" s="366">
        <v>89076308</v>
      </c>
      <c r="CT1829" s="366">
        <v>104320000</v>
      </c>
      <c r="CU1829" s="366">
        <v>110941000</v>
      </c>
      <c r="CV1829" s="411">
        <f t="shared" si="554"/>
        <v>1269029000</v>
      </c>
      <c r="CW1829" s="366">
        <v>0</v>
      </c>
      <c r="CX1829" s="366">
        <v>0</v>
      </c>
      <c r="CY1829" s="366">
        <v>0</v>
      </c>
      <c r="CZ1829" s="366">
        <v>0</v>
      </c>
      <c r="DA1829" s="366">
        <v>0</v>
      </c>
      <c r="DB1829" s="366">
        <v>0</v>
      </c>
      <c r="DC1829" s="366">
        <v>0</v>
      </c>
      <c r="DD1829" s="366">
        <v>0</v>
      </c>
      <c r="DE1829" s="366">
        <v>0</v>
      </c>
      <c r="DF1829" s="366">
        <v>0</v>
      </c>
      <c r="DG1829" s="366">
        <v>0</v>
      </c>
      <c r="DH1829" s="366">
        <v>0</v>
      </c>
      <c r="DI1829" s="411">
        <f t="shared" si="555"/>
        <v>0</v>
      </c>
      <c r="DJ1829" s="366">
        <v>119055593.00000001</v>
      </c>
      <c r="DK1829" s="366">
        <v>110363407</v>
      </c>
      <c r="DL1829" s="366">
        <v>111760000</v>
      </c>
      <c r="DM1829" s="366">
        <v>100096000</v>
      </c>
      <c r="DN1829" s="366">
        <v>108544000</v>
      </c>
      <c r="DO1829" s="366">
        <v>94108000</v>
      </c>
      <c r="DP1829" s="366">
        <v>104455000</v>
      </c>
      <c r="DQ1829" s="366">
        <v>104615000</v>
      </c>
      <c r="DR1829" s="366">
        <v>111694692</v>
      </c>
      <c r="DS1829" s="366">
        <v>89076308</v>
      </c>
      <c r="DT1829" s="366">
        <v>104320000</v>
      </c>
      <c r="DU1829" s="366">
        <v>110941000</v>
      </c>
      <c r="DV1829" s="411">
        <f t="shared" si="556"/>
        <v>1269029000</v>
      </c>
      <c r="DW1829" s="366">
        <v>119055593.00000001</v>
      </c>
      <c r="DX1829" s="366">
        <v>110363407</v>
      </c>
      <c r="DY1829" s="366">
        <v>111760000</v>
      </c>
      <c r="DZ1829" s="366">
        <v>100096000</v>
      </c>
      <c r="EA1829" s="366">
        <v>108544000</v>
      </c>
      <c r="EB1829" s="366">
        <v>94108000</v>
      </c>
      <c r="EC1829" s="366">
        <v>104455000</v>
      </c>
      <c r="ED1829" s="366">
        <v>104615000</v>
      </c>
      <c r="EE1829" s="366">
        <v>111694692</v>
      </c>
      <c r="EF1829" s="366">
        <v>89076308</v>
      </c>
      <c r="EG1829" s="366">
        <v>104320000</v>
      </c>
      <c r="EH1829" s="366">
        <v>110941000</v>
      </c>
      <c r="EI1829" s="411">
        <f t="shared" si="557"/>
        <v>1269029000</v>
      </c>
      <c r="EK1829" s="411">
        <f t="shared" si="558"/>
        <v>1269029000</v>
      </c>
      <c r="EL1829" s="7">
        <f t="shared" si="559"/>
        <v>0</v>
      </c>
    </row>
    <row r="1830" spans="1:142">
      <c r="A1830" s="365" t="str">
        <f t="shared" si="544"/>
        <v xml:space="preserve"> 371</v>
      </c>
      <c r="B1830" s="366" t="s">
        <v>1015</v>
      </c>
      <c r="C1830" s="366" t="s">
        <v>1217</v>
      </c>
      <c r="D1830" s="366">
        <v>156115</v>
      </c>
      <c r="E1830" s="366">
        <v>159560</v>
      </c>
      <c r="F1830" s="366">
        <v>160214</v>
      </c>
      <c r="G1830" s="366">
        <v>158260</v>
      </c>
      <c r="H1830" s="366">
        <v>157066</v>
      </c>
      <c r="I1830" s="366">
        <v>156905</v>
      </c>
      <c r="J1830" s="366">
        <v>150946</v>
      </c>
      <c r="K1830" s="366">
        <v>152636</v>
      </c>
      <c r="L1830" s="366">
        <v>154974</v>
      </c>
      <c r="M1830" s="366">
        <v>154597</v>
      </c>
      <c r="N1830" s="366">
        <v>154645</v>
      </c>
      <c r="O1830" s="366">
        <v>158297</v>
      </c>
      <c r="P1830" s="411">
        <f t="shared" si="545"/>
        <v>1874215</v>
      </c>
      <c r="Q1830" s="411">
        <f t="shared" si="560"/>
        <v>1094196.7741935484</v>
      </c>
      <c r="R1830" s="411">
        <f t="shared" si="561"/>
        <v>269727.77753058955</v>
      </c>
      <c r="S1830" s="411">
        <f t="shared" si="562"/>
        <v>510290.44827586209</v>
      </c>
      <c r="T1830" s="366">
        <v>22358.069215726777</v>
      </c>
      <c r="U1830" s="366">
        <v>-608.64133626993862</v>
      </c>
      <c r="V1830" s="366">
        <v>0</v>
      </c>
      <c r="W1830" s="366">
        <v>0</v>
      </c>
      <c r="X1830" s="366">
        <v>0</v>
      </c>
      <c r="Y1830" s="366">
        <v>0</v>
      </c>
      <c r="Z1830" s="366">
        <v>0</v>
      </c>
      <c r="AA1830" s="366">
        <v>0</v>
      </c>
      <c r="AB1830" s="366">
        <v>24963.1427770351</v>
      </c>
      <c r="AC1830" s="366">
        <v>-22908.498413762776</v>
      </c>
      <c r="AD1830" s="366">
        <v>0</v>
      </c>
      <c r="AE1830" s="366">
        <v>0</v>
      </c>
      <c r="AF1830" s="411">
        <f t="shared" si="546"/>
        <v>23804.072242729162</v>
      </c>
      <c r="AG1830" s="366">
        <v>178473.06921572678</v>
      </c>
      <c r="AH1830" s="366">
        <v>158951.35866373006</v>
      </c>
      <c r="AI1830" s="366">
        <v>160214</v>
      </c>
      <c r="AJ1830" s="366">
        <v>158260</v>
      </c>
      <c r="AK1830" s="366">
        <v>157066</v>
      </c>
      <c r="AL1830" s="366">
        <v>156905</v>
      </c>
      <c r="AM1830" s="366">
        <v>150946</v>
      </c>
      <c r="AN1830" s="366">
        <v>152636</v>
      </c>
      <c r="AO1830" s="366">
        <v>179937.1427770351</v>
      </c>
      <c r="AP1830" s="366">
        <v>131688.50158623722</v>
      </c>
      <c r="AQ1830" s="366">
        <v>154645</v>
      </c>
      <c r="AR1830" s="366">
        <v>158297</v>
      </c>
      <c r="AS1830" s="411">
        <f t="shared" si="547"/>
        <v>1898019.0722427291</v>
      </c>
      <c r="AT1830" s="411">
        <f t="shared" si="548"/>
        <v>1115946.2020730053</v>
      </c>
      <c r="AU1830" s="411">
        <f t="shared" si="549"/>
        <v>287804.53609327012</v>
      </c>
      <c r="AV1830" s="411">
        <f t="shared" si="550"/>
        <v>494268.33407645382</v>
      </c>
      <c r="AW1830" s="366">
        <v>0</v>
      </c>
      <c r="AX1830" s="366">
        <v>0</v>
      </c>
      <c r="AY1830" s="366">
        <v>0</v>
      </c>
      <c r="AZ1830" s="366">
        <v>0</v>
      </c>
      <c r="BA1830" s="366">
        <v>0</v>
      </c>
      <c r="BB1830" s="366">
        <v>0</v>
      </c>
      <c r="BC1830" s="366">
        <v>0</v>
      </c>
      <c r="BD1830" s="366">
        <v>0</v>
      </c>
      <c r="BE1830" s="366">
        <v>0</v>
      </c>
      <c r="BF1830" s="366">
        <v>0</v>
      </c>
      <c r="BG1830" s="366">
        <v>0</v>
      </c>
      <c r="BH1830" s="366">
        <v>0</v>
      </c>
      <c r="BI1830" s="411">
        <f t="shared" si="551"/>
        <v>0</v>
      </c>
      <c r="BJ1830" s="366">
        <v>178473.06921572678</v>
      </c>
      <c r="BK1830" s="366">
        <v>158951.35866373006</v>
      </c>
      <c r="BL1830" s="366">
        <v>160214</v>
      </c>
      <c r="BM1830" s="366">
        <v>158260</v>
      </c>
      <c r="BN1830" s="366">
        <v>157066</v>
      </c>
      <c r="BO1830" s="366">
        <v>156905</v>
      </c>
      <c r="BP1830" s="366">
        <v>150946</v>
      </c>
      <c r="BQ1830" s="366">
        <v>152636</v>
      </c>
      <c r="BR1830" s="366">
        <v>179937.1427770351</v>
      </c>
      <c r="BS1830" s="366">
        <v>131688.50158623722</v>
      </c>
      <c r="BT1830" s="366">
        <v>154645</v>
      </c>
      <c r="BU1830" s="366">
        <v>158297</v>
      </c>
      <c r="BV1830" s="411">
        <f t="shared" si="552"/>
        <v>1898019.0722427291</v>
      </c>
      <c r="BW1830" s="366">
        <v>0</v>
      </c>
      <c r="BX1830" s="366">
        <v>0</v>
      </c>
      <c r="BY1830" s="366">
        <v>0</v>
      </c>
      <c r="BZ1830" s="366">
        <v>0</v>
      </c>
      <c r="CA1830" s="366">
        <v>0</v>
      </c>
      <c r="CB1830" s="366">
        <v>0</v>
      </c>
      <c r="CC1830" s="366">
        <v>0</v>
      </c>
      <c r="CD1830" s="366">
        <v>0</v>
      </c>
      <c r="CE1830" s="366">
        <v>0</v>
      </c>
      <c r="CF1830" s="366">
        <v>0</v>
      </c>
      <c r="CG1830" s="366">
        <v>0</v>
      </c>
      <c r="CH1830" s="366">
        <v>0</v>
      </c>
      <c r="CI1830" s="411">
        <f t="shared" si="553"/>
        <v>0</v>
      </c>
      <c r="CJ1830" s="366">
        <v>178473.06921572678</v>
      </c>
      <c r="CK1830" s="366">
        <v>158951.35866373006</v>
      </c>
      <c r="CL1830" s="366">
        <v>160214</v>
      </c>
      <c r="CM1830" s="366">
        <v>158260</v>
      </c>
      <c r="CN1830" s="366">
        <v>157066</v>
      </c>
      <c r="CO1830" s="366">
        <v>156905</v>
      </c>
      <c r="CP1830" s="366">
        <v>150946</v>
      </c>
      <c r="CQ1830" s="366">
        <v>152636</v>
      </c>
      <c r="CR1830" s="366">
        <v>179937.1427770351</v>
      </c>
      <c r="CS1830" s="366">
        <v>131688.50158623722</v>
      </c>
      <c r="CT1830" s="366">
        <v>154645</v>
      </c>
      <c r="CU1830" s="366">
        <v>158297</v>
      </c>
      <c r="CV1830" s="411">
        <f t="shared" si="554"/>
        <v>1898019.0722427291</v>
      </c>
      <c r="CW1830" s="366">
        <v>0</v>
      </c>
      <c r="CX1830" s="366">
        <v>0</v>
      </c>
      <c r="CY1830" s="366">
        <v>0</v>
      </c>
      <c r="CZ1830" s="366">
        <v>0</v>
      </c>
      <c r="DA1830" s="366">
        <v>0</v>
      </c>
      <c r="DB1830" s="366">
        <v>0</v>
      </c>
      <c r="DC1830" s="366">
        <v>0</v>
      </c>
      <c r="DD1830" s="366">
        <v>0</v>
      </c>
      <c r="DE1830" s="366">
        <v>0</v>
      </c>
      <c r="DF1830" s="366">
        <v>0</v>
      </c>
      <c r="DG1830" s="366">
        <v>0</v>
      </c>
      <c r="DH1830" s="366">
        <v>0</v>
      </c>
      <c r="DI1830" s="411">
        <f t="shared" si="555"/>
        <v>0</v>
      </c>
      <c r="DJ1830" s="366">
        <v>178473.06921572678</v>
      </c>
      <c r="DK1830" s="366">
        <v>158951.35866373006</v>
      </c>
      <c r="DL1830" s="366">
        <v>160214</v>
      </c>
      <c r="DM1830" s="366">
        <v>158260</v>
      </c>
      <c r="DN1830" s="366">
        <v>157066</v>
      </c>
      <c r="DO1830" s="366">
        <v>156905</v>
      </c>
      <c r="DP1830" s="366">
        <v>150946</v>
      </c>
      <c r="DQ1830" s="366">
        <v>152636</v>
      </c>
      <c r="DR1830" s="366">
        <v>179937.1427770351</v>
      </c>
      <c r="DS1830" s="366">
        <v>131688.50158623722</v>
      </c>
      <c r="DT1830" s="366">
        <v>154645</v>
      </c>
      <c r="DU1830" s="366">
        <v>158297</v>
      </c>
      <c r="DV1830" s="411">
        <f t="shared" si="556"/>
        <v>1898019.0722427291</v>
      </c>
      <c r="DW1830" s="366">
        <v>178473.06921572678</v>
      </c>
      <c r="DX1830" s="366">
        <v>158951.35866373006</v>
      </c>
      <c r="DY1830" s="366">
        <v>160214</v>
      </c>
      <c r="DZ1830" s="366">
        <v>158260</v>
      </c>
      <c r="EA1830" s="366">
        <v>157066</v>
      </c>
      <c r="EB1830" s="366">
        <v>156905</v>
      </c>
      <c r="EC1830" s="366">
        <v>150946</v>
      </c>
      <c r="ED1830" s="366">
        <v>152636</v>
      </c>
      <c r="EE1830" s="366">
        <v>179937.1427770351</v>
      </c>
      <c r="EF1830" s="366">
        <v>131688.50158623722</v>
      </c>
      <c r="EG1830" s="366">
        <v>154645</v>
      </c>
      <c r="EH1830" s="366">
        <v>158297</v>
      </c>
      <c r="EI1830" s="411">
        <f t="shared" si="557"/>
        <v>1898019.0722427291</v>
      </c>
      <c r="EK1830" s="411">
        <f t="shared" si="558"/>
        <v>1898019.0722427291</v>
      </c>
      <c r="EL1830" s="7">
        <f t="shared" si="559"/>
        <v>0</v>
      </c>
    </row>
    <row r="1831" spans="1:142">
      <c r="A1831" s="365" t="str">
        <f t="shared" si="544"/>
        <v xml:space="preserve"> 371</v>
      </c>
      <c r="B1831" s="366" t="s">
        <v>1015</v>
      </c>
      <c r="C1831" s="366" t="s">
        <v>1170</v>
      </c>
      <c r="D1831" s="366">
        <v>104141000</v>
      </c>
      <c r="E1831" s="366">
        <v>110786000</v>
      </c>
      <c r="F1831" s="366">
        <v>111760000</v>
      </c>
      <c r="G1831" s="366">
        <v>100096000</v>
      </c>
      <c r="H1831" s="366">
        <v>108544000</v>
      </c>
      <c r="I1831" s="366">
        <v>94108000</v>
      </c>
      <c r="J1831" s="366">
        <v>104455000</v>
      </c>
      <c r="K1831" s="366">
        <v>104615000</v>
      </c>
      <c r="L1831" s="366">
        <v>96199000</v>
      </c>
      <c r="M1831" s="366">
        <v>104572000</v>
      </c>
      <c r="N1831" s="366">
        <v>104320000</v>
      </c>
      <c r="O1831" s="366">
        <v>110941000</v>
      </c>
      <c r="P1831" s="411">
        <f t="shared" si="545"/>
        <v>1254537000</v>
      </c>
      <c r="Q1831" s="411">
        <f t="shared" si="560"/>
        <v>730520483.87096775</v>
      </c>
      <c r="R1831" s="411">
        <f t="shared" si="561"/>
        <v>177645860.95661846</v>
      </c>
      <c r="S1831" s="411">
        <f t="shared" si="562"/>
        <v>346370655.17241377</v>
      </c>
      <c r="T1831" s="366">
        <v>14914593.000000015</v>
      </c>
      <c r="U1831" s="366">
        <v>-422593</v>
      </c>
      <c r="V1831" s="366">
        <v>0</v>
      </c>
      <c r="W1831" s="366">
        <v>0</v>
      </c>
      <c r="X1831" s="366">
        <v>0</v>
      </c>
      <c r="Y1831" s="366">
        <v>0</v>
      </c>
      <c r="Z1831" s="366">
        <v>0</v>
      </c>
      <c r="AA1831" s="366">
        <v>0</v>
      </c>
      <c r="AB1831" s="366">
        <v>15495692</v>
      </c>
      <c r="AC1831" s="366">
        <v>-15495692</v>
      </c>
      <c r="AD1831" s="366">
        <v>0</v>
      </c>
      <c r="AE1831" s="366">
        <v>0</v>
      </c>
      <c r="AF1831" s="411">
        <f t="shared" si="546"/>
        <v>14492000.000000015</v>
      </c>
      <c r="AG1831" s="366">
        <v>119055593.00000001</v>
      </c>
      <c r="AH1831" s="366">
        <v>110363407</v>
      </c>
      <c r="AI1831" s="366">
        <v>111760000</v>
      </c>
      <c r="AJ1831" s="366">
        <v>100096000</v>
      </c>
      <c r="AK1831" s="366">
        <v>108544000</v>
      </c>
      <c r="AL1831" s="366">
        <v>94108000</v>
      </c>
      <c r="AM1831" s="366">
        <v>104455000</v>
      </c>
      <c r="AN1831" s="366">
        <v>104615000</v>
      </c>
      <c r="AO1831" s="366">
        <v>111694692</v>
      </c>
      <c r="AP1831" s="366">
        <v>89076308</v>
      </c>
      <c r="AQ1831" s="366">
        <v>104320000</v>
      </c>
      <c r="AR1831" s="366">
        <v>110941000</v>
      </c>
      <c r="AS1831" s="411">
        <f t="shared" si="547"/>
        <v>1269029000</v>
      </c>
      <c r="AT1831" s="411">
        <f t="shared" si="548"/>
        <v>745012483.87096775</v>
      </c>
      <c r="AU1831" s="411">
        <f t="shared" si="549"/>
        <v>188866879.30144605</v>
      </c>
      <c r="AV1831" s="411">
        <f t="shared" si="550"/>
        <v>335149636.82758623</v>
      </c>
      <c r="AW1831" s="366">
        <v>0</v>
      </c>
      <c r="AX1831" s="366">
        <v>0</v>
      </c>
      <c r="AY1831" s="366">
        <v>0</v>
      </c>
      <c r="AZ1831" s="366">
        <v>0</v>
      </c>
      <c r="BA1831" s="366">
        <v>0</v>
      </c>
      <c r="BB1831" s="366">
        <v>0</v>
      </c>
      <c r="BC1831" s="366">
        <v>0</v>
      </c>
      <c r="BD1831" s="366">
        <v>0</v>
      </c>
      <c r="BE1831" s="366">
        <v>0</v>
      </c>
      <c r="BF1831" s="366">
        <v>0</v>
      </c>
      <c r="BG1831" s="366">
        <v>0</v>
      </c>
      <c r="BH1831" s="366">
        <v>0</v>
      </c>
      <c r="BI1831" s="411">
        <f t="shared" si="551"/>
        <v>0</v>
      </c>
      <c r="BJ1831" s="366">
        <v>119055593.00000001</v>
      </c>
      <c r="BK1831" s="366">
        <v>110363407</v>
      </c>
      <c r="BL1831" s="366">
        <v>111760000</v>
      </c>
      <c r="BM1831" s="366">
        <v>100096000</v>
      </c>
      <c r="BN1831" s="366">
        <v>108544000</v>
      </c>
      <c r="BO1831" s="366">
        <v>94108000</v>
      </c>
      <c r="BP1831" s="366">
        <v>104455000</v>
      </c>
      <c r="BQ1831" s="366">
        <v>104615000</v>
      </c>
      <c r="BR1831" s="366">
        <v>111694692</v>
      </c>
      <c r="BS1831" s="366">
        <v>89076308</v>
      </c>
      <c r="BT1831" s="366">
        <v>104320000</v>
      </c>
      <c r="BU1831" s="366">
        <v>110941000</v>
      </c>
      <c r="BV1831" s="411">
        <f t="shared" si="552"/>
        <v>1269029000</v>
      </c>
      <c r="BW1831" s="366">
        <v>0</v>
      </c>
      <c r="BX1831" s="366">
        <v>0</v>
      </c>
      <c r="BY1831" s="366">
        <v>0</v>
      </c>
      <c r="BZ1831" s="366">
        <v>0</v>
      </c>
      <c r="CA1831" s="366">
        <v>0</v>
      </c>
      <c r="CB1831" s="366">
        <v>0</v>
      </c>
      <c r="CC1831" s="366">
        <v>0</v>
      </c>
      <c r="CD1831" s="366">
        <v>0</v>
      </c>
      <c r="CE1831" s="366">
        <v>0</v>
      </c>
      <c r="CF1831" s="366">
        <v>0</v>
      </c>
      <c r="CG1831" s="366">
        <v>0</v>
      </c>
      <c r="CH1831" s="366">
        <v>0</v>
      </c>
      <c r="CI1831" s="411">
        <f t="shared" si="553"/>
        <v>0</v>
      </c>
      <c r="CJ1831" s="366">
        <v>119055593.00000001</v>
      </c>
      <c r="CK1831" s="366">
        <v>110363407</v>
      </c>
      <c r="CL1831" s="366">
        <v>111760000</v>
      </c>
      <c r="CM1831" s="366">
        <v>100096000</v>
      </c>
      <c r="CN1831" s="366">
        <v>108544000</v>
      </c>
      <c r="CO1831" s="366">
        <v>94108000</v>
      </c>
      <c r="CP1831" s="366">
        <v>104455000</v>
      </c>
      <c r="CQ1831" s="366">
        <v>104615000</v>
      </c>
      <c r="CR1831" s="366">
        <v>111694692</v>
      </c>
      <c r="CS1831" s="366">
        <v>89076308</v>
      </c>
      <c r="CT1831" s="366">
        <v>104320000</v>
      </c>
      <c r="CU1831" s="366">
        <v>110941000</v>
      </c>
      <c r="CV1831" s="411">
        <f t="shared" si="554"/>
        <v>1269029000</v>
      </c>
      <c r="CW1831" s="366">
        <v>0</v>
      </c>
      <c r="CX1831" s="366">
        <v>0</v>
      </c>
      <c r="CY1831" s="366">
        <v>0</v>
      </c>
      <c r="CZ1831" s="366">
        <v>0</v>
      </c>
      <c r="DA1831" s="366">
        <v>0</v>
      </c>
      <c r="DB1831" s="366">
        <v>0</v>
      </c>
      <c r="DC1831" s="366">
        <v>0</v>
      </c>
      <c r="DD1831" s="366">
        <v>0</v>
      </c>
      <c r="DE1831" s="366">
        <v>0</v>
      </c>
      <c r="DF1831" s="366">
        <v>0</v>
      </c>
      <c r="DG1831" s="366">
        <v>0</v>
      </c>
      <c r="DH1831" s="366">
        <v>0</v>
      </c>
      <c r="DI1831" s="411">
        <f t="shared" si="555"/>
        <v>0</v>
      </c>
      <c r="DJ1831" s="366">
        <v>119055593.00000001</v>
      </c>
      <c r="DK1831" s="366">
        <v>110363407</v>
      </c>
      <c r="DL1831" s="366">
        <v>111760000</v>
      </c>
      <c r="DM1831" s="366">
        <v>100096000</v>
      </c>
      <c r="DN1831" s="366">
        <v>108544000</v>
      </c>
      <c r="DO1831" s="366">
        <v>94108000</v>
      </c>
      <c r="DP1831" s="366">
        <v>104455000</v>
      </c>
      <c r="DQ1831" s="366">
        <v>104615000</v>
      </c>
      <c r="DR1831" s="366">
        <v>111694692</v>
      </c>
      <c r="DS1831" s="366">
        <v>89076308</v>
      </c>
      <c r="DT1831" s="366">
        <v>104320000</v>
      </c>
      <c r="DU1831" s="366">
        <v>110941000</v>
      </c>
      <c r="DV1831" s="411">
        <f t="shared" si="556"/>
        <v>1269029000</v>
      </c>
      <c r="DW1831" s="366">
        <v>119055593.00000001</v>
      </c>
      <c r="DX1831" s="366">
        <v>110363407</v>
      </c>
      <c r="DY1831" s="366">
        <v>111760000</v>
      </c>
      <c r="DZ1831" s="366">
        <v>100096000</v>
      </c>
      <c r="EA1831" s="366">
        <v>108544000</v>
      </c>
      <c r="EB1831" s="366">
        <v>94108000</v>
      </c>
      <c r="EC1831" s="366">
        <v>104455000</v>
      </c>
      <c r="ED1831" s="366">
        <v>104615000</v>
      </c>
      <c r="EE1831" s="366">
        <v>111694692</v>
      </c>
      <c r="EF1831" s="366">
        <v>89076308</v>
      </c>
      <c r="EG1831" s="366">
        <v>104320000</v>
      </c>
      <c r="EH1831" s="366">
        <v>110941000</v>
      </c>
      <c r="EI1831" s="411">
        <f t="shared" si="557"/>
        <v>1269029000</v>
      </c>
      <c r="EK1831" s="411">
        <f t="shared" si="558"/>
        <v>1269029000</v>
      </c>
      <c r="EL1831" s="7">
        <f t="shared" si="559"/>
        <v>0</v>
      </c>
    </row>
    <row r="1832" spans="1:142">
      <c r="A1832" s="365" t="str">
        <f t="shared" si="544"/>
        <v xml:space="preserve"> 371</v>
      </c>
      <c r="B1832" s="366" t="s">
        <v>1015</v>
      </c>
      <c r="C1832" s="366" t="s">
        <v>1171</v>
      </c>
      <c r="D1832" s="366">
        <v>104141000</v>
      </c>
      <c r="E1832" s="366">
        <v>110786000</v>
      </c>
      <c r="F1832" s="366">
        <v>111760000</v>
      </c>
      <c r="G1832" s="366">
        <v>100096000</v>
      </c>
      <c r="H1832" s="366">
        <v>108544000</v>
      </c>
      <c r="I1832" s="366">
        <v>94108000</v>
      </c>
      <c r="J1832" s="366">
        <v>104455000</v>
      </c>
      <c r="K1832" s="366">
        <v>104615000</v>
      </c>
      <c r="L1832" s="366">
        <v>96199000</v>
      </c>
      <c r="M1832" s="366">
        <v>104572000</v>
      </c>
      <c r="N1832" s="366">
        <v>104320000</v>
      </c>
      <c r="O1832" s="366">
        <v>110941000</v>
      </c>
      <c r="P1832" s="411">
        <f t="shared" si="545"/>
        <v>1254537000</v>
      </c>
      <c r="Q1832" s="411">
        <f t="shared" si="560"/>
        <v>730520483.87096775</v>
      </c>
      <c r="R1832" s="411">
        <f t="shared" si="561"/>
        <v>177645860.95661846</v>
      </c>
      <c r="S1832" s="411">
        <f t="shared" si="562"/>
        <v>346370655.17241377</v>
      </c>
      <c r="T1832" s="366">
        <v>14914593.000000015</v>
      </c>
      <c r="U1832" s="366">
        <v>-422593</v>
      </c>
      <c r="V1832" s="366">
        <v>0</v>
      </c>
      <c r="W1832" s="366">
        <v>0</v>
      </c>
      <c r="X1832" s="366">
        <v>0</v>
      </c>
      <c r="Y1832" s="366">
        <v>0</v>
      </c>
      <c r="Z1832" s="366">
        <v>0</v>
      </c>
      <c r="AA1832" s="366">
        <v>0</v>
      </c>
      <c r="AB1832" s="366">
        <v>15495692</v>
      </c>
      <c r="AC1832" s="366">
        <v>-15495692</v>
      </c>
      <c r="AD1832" s="366">
        <v>0</v>
      </c>
      <c r="AE1832" s="366">
        <v>0</v>
      </c>
      <c r="AF1832" s="411">
        <f t="shared" si="546"/>
        <v>14492000.000000015</v>
      </c>
      <c r="AG1832" s="366">
        <v>119055593.00000001</v>
      </c>
      <c r="AH1832" s="366">
        <v>110363407</v>
      </c>
      <c r="AI1832" s="366">
        <v>111760000</v>
      </c>
      <c r="AJ1832" s="366">
        <v>100096000</v>
      </c>
      <c r="AK1832" s="366">
        <v>108544000</v>
      </c>
      <c r="AL1832" s="366">
        <v>94108000</v>
      </c>
      <c r="AM1832" s="366">
        <v>104455000</v>
      </c>
      <c r="AN1832" s="366">
        <v>104615000</v>
      </c>
      <c r="AO1832" s="366">
        <v>111694692</v>
      </c>
      <c r="AP1832" s="366">
        <v>89076308</v>
      </c>
      <c r="AQ1832" s="366">
        <v>104320000</v>
      </c>
      <c r="AR1832" s="366">
        <v>110941000</v>
      </c>
      <c r="AS1832" s="411">
        <f t="shared" si="547"/>
        <v>1269029000</v>
      </c>
      <c r="AT1832" s="411">
        <f t="shared" si="548"/>
        <v>745012483.87096775</v>
      </c>
      <c r="AU1832" s="411">
        <f t="shared" si="549"/>
        <v>188866879.30144605</v>
      </c>
      <c r="AV1832" s="411">
        <f t="shared" si="550"/>
        <v>335149636.82758623</v>
      </c>
      <c r="AW1832" s="366">
        <v>0</v>
      </c>
      <c r="AX1832" s="366">
        <v>0</v>
      </c>
      <c r="AY1832" s="366">
        <v>0</v>
      </c>
      <c r="AZ1832" s="366">
        <v>0</v>
      </c>
      <c r="BA1832" s="366">
        <v>0</v>
      </c>
      <c r="BB1832" s="366">
        <v>0</v>
      </c>
      <c r="BC1832" s="366">
        <v>0</v>
      </c>
      <c r="BD1832" s="366">
        <v>0</v>
      </c>
      <c r="BE1832" s="366">
        <v>0</v>
      </c>
      <c r="BF1832" s="366">
        <v>0</v>
      </c>
      <c r="BG1832" s="366">
        <v>0</v>
      </c>
      <c r="BH1832" s="366">
        <v>0</v>
      </c>
      <c r="BI1832" s="411">
        <f t="shared" si="551"/>
        <v>0</v>
      </c>
      <c r="BJ1832" s="366">
        <v>119055593.00000001</v>
      </c>
      <c r="BK1832" s="366">
        <v>110363407</v>
      </c>
      <c r="BL1832" s="366">
        <v>111760000</v>
      </c>
      <c r="BM1832" s="366">
        <v>100096000</v>
      </c>
      <c r="BN1832" s="366">
        <v>108544000</v>
      </c>
      <c r="BO1832" s="366">
        <v>94108000</v>
      </c>
      <c r="BP1832" s="366">
        <v>104455000</v>
      </c>
      <c r="BQ1832" s="366">
        <v>104615000</v>
      </c>
      <c r="BR1832" s="366">
        <v>111694692</v>
      </c>
      <c r="BS1832" s="366">
        <v>89076308</v>
      </c>
      <c r="BT1832" s="366">
        <v>104320000</v>
      </c>
      <c r="BU1832" s="366">
        <v>110941000</v>
      </c>
      <c r="BV1832" s="411">
        <f t="shared" si="552"/>
        <v>1269029000</v>
      </c>
      <c r="BW1832" s="366">
        <v>0</v>
      </c>
      <c r="BX1832" s="366">
        <v>0</v>
      </c>
      <c r="BY1832" s="366">
        <v>0</v>
      </c>
      <c r="BZ1832" s="366">
        <v>0</v>
      </c>
      <c r="CA1832" s="366">
        <v>0</v>
      </c>
      <c r="CB1832" s="366">
        <v>0</v>
      </c>
      <c r="CC1832" s="366">
        <v>0</v>
      </c>
      <c r="CD1832" s="366">
        <v>0</v>
      </c>
      <c r="CE1832" s="366">
        <v>0</v>
      </c>
      <c r="CF1832" s="366">
        <v>0</v>
      </c>
      <c r="CG1832" s="366">
        <v>0</v>
      </c>
      <c r="CH1832" s="366">
        <v>0</v>
      </c>
      <c r="CI1832" s="411">
        <f t="shared" si="553"/>
        <v>0</v>
      </c>
      <c r="CJ1832" s="366">
        <v>119055593.00000001</v>
      </c>
      <c r="CK1832" s="366">
        <v>110363407</v>
      </c>
      <c r="CL1832" s="366">
        <v>111760000</v>
      </c>
      <c r="CM1832" s="366">
        <v>100096000</v>
      </c>
      <c r="CN1832" s="366">
        <v>108544000</v>
      </c>
      <c r="CO1832" s="366">
        <v>94108000</v>
      </c>
      <c r="CP1832" s="366">
        <v>104455000</v>
      </c>
      <c r="CQ1832" s="366">
        <v>104615000</v>
      </c>
      <c r="CR1832" s="366">
        <v>111694692</v>
      </c>
      <c r="CS1832" s="366">
        <v>89076308</v>
      </c>
      <c r="CT1832" s="366">
        <v>104320000</v>
      </c>
      <c r="CU1832" s="366">
        <v>110941000</v>
      </c>
      <c r="CV1832" s="411">
        <f t="shared" si="554"/>
        <v>1269029000</v>
      </c>
      <c r="CW1832" s="366">
        <v>0</v>
      </c>
      <c r="CX1832" s="366">
        <v>0</v>
      </c>
      <c r="CY1832" s="366">
        <v>0</v>
      </c>
      <c r="CZ1832" s="366">
        <v>0</v>
      </c>
      <c r="DA1832" s="366">
        <v>0</v>
      </c>
      <c r="DB1832" s="366">
        <v>0</v>
      </c>
      <c r="DC1832" s="366">
        <v>0</v>
      </c>
      <c r="DD1832" s="366">
        <v>0</v>
      </c>
      <c r="DE1832" s="366">
        <v>0</v>
      </c>
      <c r="DF1832" s="366">
        <v>0</v>
      </c>
      <c r="DG1832" s="366">
        <v>0</v>
      </c>
      <c r="DH1832" s="366">
        <v>0</v>
      </c>
      <c r="DI1832" s="411">
        <f t="shared" si="555"/>
        <v>0</v>
      </c>
      <c r="DJ1832" s="366">
        <v>119055593.00000001</v>
      </c>
      <c r="DK1832" s="366">
        <v>110363407</v>
      </c>
      <c r="DL1832" s="366">
        <v>111760000</v>
      </c>
      <c r="DM1832" s="366">
        <v>100096000</v>
      </c>
      <c r="DN1832" s="366">
        <v>108544000</v>
      </c>
      <c r="DO1832" s="366">
        <v>94108000</v>
      </c>
      <c r="DP1832" s="366">
        <v>104455000</v>
      </c>
      <c r="DQ1832" s="366">
        <v>104615000</v>
      </c>
      <c r="DR1832" s="366">
        <v>111694692</v>
      </c>
      <c r="DS1832" s="366">
        <v>89076308</v>
      </c>
      <c r="DT1832" s="366">
        <v>104320000</v>
      </c>
      <c r="DU1832" s="366">
        <v>110941000</v>
      </c>
      <c r="DV1832" s="411">
        <f t="shared" si="556"/>
        <v>1269029000</v>
      </c>
      <c r="DW1832" s="366">
        <v>119055593.00000001</v>
      </c>
      <c r="DX1832" s="366">
        <v>110363407</v>
      </c>
      <c r="DY1832" s="366">
        <v>111760000</v>
      </c>
      <c r="DZ1832" s="366">
        <v>100096000</v>
      </c>
      <c r="EA1832" s="366">
        <v>108544000</v>
      </c>
      <c r="EB1832" s="366">
        <v>94108000</v>
      </c>
      <c r="EC1832" s="366">
        <v>104455000</v>
      </c>
      <c r="ED1832" s="366">
        <v>104615000</v>
      </c>
      <c r="EE1832" s="366">
        <v>111694692</v>
      </c>
      <c r="EF1832" s="366">
        <v>89076308</v>
      </c>
      <c r="EG1832" s="366">
        <v>104320000</v>
      </c>
      <c r="EH1832" s="366">
        <v>110941000</v>
      </c>
      <c r="EI1832" s="411">
        <f t="shared" si="557"/>
        <v>1269029000</v>
      </c>
      <c r="EK1832" s="411">
        <f t="shared" si="558"/>
        <v>1269029000</v>
      </c>
      <c r="EL1832" s="7">
        <f t="shared" si="559"/>
        <v>0</v>
      </c>
    </row>
    <row r="1833" spans="1:142">
      <c r="A1833" s="365" t="str">
        <f t="shared" si="544"/>
        <v xml:space="preserve"> 371</v>
      </c>
      <c r="B1833" s="366" t="s">
        <v>1015</v>
      </c>
      <c r="C1833" s="366" t="s">
        <v>1172</v>
      </c>
      <c r="D1833" s="366">
        <v>104141000</v>
      </c>
      <c r="E1833" s="366">
        <v>110786000</v>
      </c>
      <c r="F1833" s="366">
        <v>111760000</v>
      </c>
      <c r="G1833" s="366">
        <v>100096000</v>
      </c>
      <c r="H1833" s="366">
        <v>108544000</v>
      </c>
      <c r="I1833" s="366">
        <v>94108000</v>
      </c>
      <c r="J1833" s="366">
        <v>104455000</v>
      </c>
      <c r="K1833" s="366">
        <v>104615000</v>
      </c>
      <c r="L1833" s="366">
        <v>96199000</v>
      </c>
      <c r="M1833" s="366">
        <v>104572000</v>
      </c>
      <c r="N1833" s="366">
        <v>104320000</v>
      </c>
      <c r="O1833" s="366">
        <v>110941000</v>
      </c>
      <c r="P1833" s="411">
        <f t="shared" si="545"/>
        <v>1254537000</v>
      </c>
      <c r="Q1833" s="411">
        <f t="shared" si="560"/>
        <v>730520483.87096775</v>
      </c>
      <c r="R1833" s="411">
        <f t="shared" si="561"/>
        <v>177645860.95661846</v>
      </c>
      <c r="S1833" s="411">
        <f t="shared" si="562"/>
        <v>346370655.17241377</v>
      </c>
      <c r="T1833" s="366">
        <v>14914593.000000015</v>
      </c>
      <c r="U1833" s="366">
        <v>-422593</v>
      </c>
      <c r="V1833" s="366">
        <v>0</v>
      </c>
      <c r="W1833" s="366">
        <v>0</v>
      </c>
      <c r="X1833" s="366">
        <v>0</v>
      </c>
      <c r="Y1833" s="366">
        <v>0</v>
      </c>
      <c r="Z1833" s="366">
        <v>0</v>
      </c>
      <c r="AA1833" s="366">
        <v>0</v>
      </c>
      <c r="AB1833" s="366">
        <v>15495692</v>
      </c>
      <c r="AC1833" s="366">
        <v>-15495692</v>
      </c>
      <c r="AD1833" s="366">
        <v>0</v>
      </c>
      <c r="AE1833" s="366">
        <v>0</v>
      </c>
      <c r="AF1833" s="411">
        <f t="shared" si="546"/>
        <v>14492000.000000015</v>
      </c>
      <c r="AG1833" s="366">
        <v>119055593.00000001</v>
      </c>
      <c r="AH1833" s="366">
        <v>110363407</v>
      </c>
      <c r="AI1833" s="366">
        <v>111760000</v>
      </c>
      <c r="AJ1833" s="366">
        <v>100096000</v>
      </c>
      <c r="AK1833" s="366">
        <v>108544000</v>
      </c>
      <c r="AL1833" s="366">
        <v>94108000</v>
      </c>
      <c r="AM1833" s="366">
        <v>104455000</v>
      </c>
      <c r="AN1833" s="366">
        <v>104615000</v>
      </c>
      <c r="AO1833" s="366">
        <v>111694692</v>
      </c>
      <c r="AP1833" s="366">
        <v>89076308</v>
      </c>
      <c r="AQ1833" s="366">
        <v>104320000</v>
      </c>
      <c r="AR1833" s="366">
        <v>110941000</v>
      </c>
      <c r="AS1833" s="411">
        <f t="shared" si="547"/>
        <v>1269029000</v>
      </c>
      <c r="AT1833" s="411">
        <f t="shared" si="548"/>
        <v>745012483.87096775</v>
      </c>
      <c r="AU1833" s="411">
        <f t="shared" si="549"/>
        <v>188866879.30144605</v>
      </c>
      <c r="AV1833" s="411">
        <f t="shared" si="550"/>
        <v>335149636.82758623</v>
      </c>
      <c r="AW1833" s="366">
        <v>0</v>
      </c>
      <c r="AX1833" s="366">
        <v>0</v>
      </c>
      <c r="AY1833" s="366">
        <v>0</v>
      </c>
      <c r="AZ1833" s="366">
        <v>0</v>
      </c>
      <c r="BA1833" s="366">
        <v>0</v>
      </c>
      <c r="BB1833" s="366">
        <v>0</v>
      </c>
      <c r="BC1833" s="366">
        <v>0</v>
      </c>
      <c r="BD1833" s="366">
        <v>0</v>
      </c>
      <c r="BE1833" s="366">
        <v>0</v>
      </c>
      <c r="BF1833" s="366">
        <v>0</v>
      </c>
      <c r="BG1833" s="366">
        <v>0</v>
      </c>
      <c r="BH1833" s="366">
        <v>0</v>
      </c>
      <c r="BI1833" s="411">
        <f t="shared" si="551"/>
        <v>0</v>
      </c>
      <c r="BJ1833" s="366">
        <v>119055593.00000001</v>
      </c>
      <c r="BK1833" s="366">
        <v>110363407</v>
      </c>
      <c r="BL1833" s="366">
        <v>111760000</v>
      </c>
      <c r="BM1833" s="366">
        <v>100096000</v>
      </c>
      <c r="BN1833" s="366">
        <v>108544000</v>
      </c>
      <c r="BO1833" s="366">
        <v>94108000</v>
      </c>
      <c r="BP1833" s="366">
        <v>104455000</v>
      </c>
      <c r="BQ1833" s="366">
        <v>104615000</v>
      </c>
      <c r="BR1833" s="366">
        <v>111694692</v>
      </c>
      <c r="BS1833" s="366">
        <v>89076308</v>
      </c>
      <c r="BT1833" s="366">
        <v>104320000</v>
      </c>
      <c r="BU1833" s="366">
        <v>110941000</v>
      </c>
      <c r="BV1833" s="411">
        <f t="shared" si="552"/>
        <v>1269029000</v>
      </c>
      <c r="BW1833" s="366">
        <v>0</v>
      </c>
      <c r="BX1833" s="366">
        <v>0</v>
      </c>
      <c r="BY1833" s="366">
        <v>0</v>
      </c>
      <c r="BZ1833" s="366">
        <v>0</v>
      </c>
      <c r="CA1833" s="366">
        <v>0</v>
      </c>
      <c r="CB1833" s="366">
        <v>0</v>
      </c>
      <c r="CC1833" s="366">
        <v>0</v>
      </c>
      <c r="CD1833" s="366">
        <v>0</v>
      </c>
      <c r="CE1833" s="366">
        <v>0</v>
      </c>
      <c r="CF1833" s="366">
        <v>0</v>
      </c>
      <c r="CG1833" s="366">
        <v>0</v>
      </c>
      <c r="CH1833" s="366">
        <v>0</v>
      </c>
      <c r="CI1833" s="411">
        <f t="shared" si="553"/>
        <v>0</v>
      </c>
      <c r="CJ1833" s="366">
        <v>119055593.00000001</v>
      </c>
      <c r="CK1833" s="366">
        <v>110363407</v>
      </c>
      <c r="CL1833" s="366">
        <v>111760000</v>
      </c>
      <c r="CM1833" s="366">
        <v>100096000</v>
      </c>
      <c r="CN1833" s="366">
        <v>108544000</v>
      </c>
      <c r="CO1833" s="366">
        <v>94108000</v>
      </c>
      <c r="CP1833" s="366">
        <v>104455000</v>
      </c>
      <c r="CQ1833" s="366">
        <v>104615000</v>
      </c>
      <c r="CR1833" s="366">
        <v>111694692</v>
      </c>
      <c r="CS1833" s="366">
        <v>89076308</v>
      </c>
      <c r="CT1833" s="366">
        <v>104320000</v>
      </c>
      <c r="CU1833" s="366">
        <v>110941000</v>
      </c>
      <c r="CV1833" s="411">
        <f t="shared" si="554"/>
        <v>1269029000</v>
      </c>
      <c r="CW1833" s="366">
        <v>0</v>
      </c>
      <c r="CX1833" s="366">
        <v>0</v>
      </c>
      <c r="CY1833" s="366">
        <v>0</v>
      </c>
      <c r="CZ1833" s="366">
        <v>0</v>
      </c>
      <c r="DA1833" s="366">
        <v>0</v>
      </c>
      <c r="DB1833" s="366">
        <v>0</v>
      </c>
      <c r="DC1833" s="366">
        <v>0</v>
      </c>
      <c r="DD1833" s="366">
        <v>0</v>
      </c>
      <c r="DE1833" s="366">
        <v>0</v>
      </c>
      <c r="DF1833" s="366">
        <v>0</v>
      </c>
      <c r="DG1833" s="366">
        <v>0</v>
      </c>
      <c r="DH1833" s="366">
        <v>0</v>
      </c>
      <c r="DI1833" s="411">
        <f t="shared" si="555"/>
        <v>0</v>
      </c>
      <c r="DJ1833" s="366">
        <v>119055593.00000001</v>
      </c>
      <c r="DK1833" s="366">
        <v>110363407</v>
      </c>
      <c r="DL1833" s="366">
        <v>111760000</v>
      </c>
      <c r="DM1833" s="366">
        <v>100096000</v>
      </c>
      <c r="DN1833" s="366">
        <v>108544000</v>
      </c>
      <c r="DO1833" s="366">
        <v>94108000</v>
      </c>
      <c r="DP1833" s="366">
        <v>104455000</v>
      </c>
      <c r="DQ1833" s="366">
        <v>104615000</v>
      </c>
      <c r="DR1833" s="366">
        <v>111694692</v>
      </c>
      <c r="DS1833" s="366">
        <v>89076308</v>
      </c>
      <c r="DT1833" s="366">
        <v>104320000</v>
      </c>
      <c r="DU1833" s="366">
        <v>110941000</v>
      </c>
      <c r="DV1833" s="411">
        <f t="shared" si="556"/>
        <v>1269029000</v>
      </c>
      <c r="DW1833" s="366">
        <v>119055593.00000001</v>
      </c>
      <c r="DX1833" s="366">
        <v>110363407</v>
      </c>
      <c r="DY1833" s="366">
        <v>111760000</v>
      </c>
      <c r="DZ1833" s="366">
        <v>100096000</v>
      </c>
      <c r="EA1833" s="366">
        <v>108544000</v>
      </c>
      <c r="EB1833" s="366">
        <v>94108000</v>
      </c>
      <c r="EC1833" s="366">
        <v>104455000</v>
      </c>
      <c r="ED1833" s="366">
        <v>104615000</v>
      </c>
      <c r="EE1833" s="366">
        <v>111694692</v>
      </c>
      <c r="EF1833" s="366">
        <v>89076308</v>
      </c>
      <c r="EG1833" s="366">
        <v>104320000</v>
      </c>
      <c r="EH1833" s="366">
        <v>110941000</v>
      </c>
      <c r="EI1833" s="411">
        <f t="shared" si="557"/>
        <v>1269029000</v>
      </c>
      <c r="EK1833" s="411">
        <f t="shared" si="558"/>
        <v>1269029000</v>
      </c>
      <c r="EL1833" s="7">
        <f t="shared" si="559"/>
        <v>0</v>
      </c>
    </row>
    <row r="1834" spans="1:142">
      <c r="A1834" s="365" t="str">
        <f t="shared" si="544"/>
        <v xml:space="preserve"> 371</v>
      </c>
      <c r="B1834" s="366" t="s">
        <v>1015</v>
      </c>
      <c r="C1834" s="366" t="s">
        <v>1199</v>
      </c>
      <c r="D1834" s="366">
        <v>161186</v>
      </c>
      <c r="E1834" s="366">
        <v>162056</v>
      </c>
      <c r="F1834" s="366">
        <v>162518</v>
      </c>
      <c r="G1834" s="366">
        <v>160748</v>
      </c>
      <c r="H1834" s="366">
        <v>158986</v>
      </c>
      <c r="I1834" s="366">
        <v>158805</v>
      </c>
      <c r="J1834" s="366">
        <v>152902</v>
      </c>
      <c r="K1834" s="366">
        <v>155252</v>
      </c>
      <c r="L1834" s="366">
        <v>158070</v>
      </c>
      <c r="M1834" s="366">
        <v>156553</v>
      </c>
      <c r="N1834" s="366">
        <v>156757</v>
      </c>
      <c r="O1834" s="366">
        <v>159941</v>
      </c>
      <c r="P1834" s="411">
        <f t="shared" si="545"/>
        <v>1903774</v>
      </c>
      <c r="Q1834" s="411">
        <f t="shared" si="560"/>
        <v>1112268.6774193549</v>
      </c>
      <c r="R1834" s="411">
        <f t="shared" si="561"/>
        <v>274648.80533926585</v>
      </c>
      <c r="S1834" s="411">
        <f t="shared" si="562"/>
        <v>516856.5172413793</v>
      </c>
      <c r="T1834" s="366">
        <v>23084.314413132204</v>
      </c>
      <c r="U1834" s="366">
        <v>-618.16232383155148</v>
      </c>
      <c r="V1834" s="366">
        <v>0</v>
      </c>
      <c r="W1834" s="366">
        <v>0</v>
      </c>
      <c r="X1834" s="366">
        <v>0</v>
      </c>
      <c r="Y1834" s="366">
        <v>0</v>
      </c>
      <c r="Z1834" s="366">
        <v>0</v>
      </c>
      <c r="AA1834" s="366">
        <v>0</v>
      </c>
      <c r="AB1834" s="366">
        <v>25461.84507572843</v>
      </c>
      <c r="AC1834" s="366">
        <v>-23198.34247863674</v>
      </c>
      <c r="AD1834" s="366">
        <v>0</v>
      </c>
      <c r="AE1834" s="366">
        <v>0</v>
      </c>
      <c r="AF1834" s="411">
        <f t="shared" si="546"/>
        <v>24729.654686392343</v>
      </c>
      <c r="AG1834" s="366">
        <v>184270.3144131322</v>
      </c>
      <c r="AH1834" s="366">
        <v>161437.83767616845</v>
      </c>
      <c r="AI1834" s="366">
        <v>162518</v>
      </c>
      <c r="AJ1834" s="366">
        <v>160748</v>
      </c>
      <c r="AK1834" s="366">
        <v>158986</v>
      </c>
      <c r="AL1834" s="366">
        <v>158805</v>
      </c>
      <c r="AM1834" s="366">
        <v>152902</v>
      </c>
      <c r="AN1834" s="366">
        <v>155252</v>
      </c>
      <c r="AO1834" s="366">
        <v>183531.84507572843</v>
      </c>
      <c r="AP1834" s="366">
        <v>133354.65752136326</v>
      </c>
      <c r="AQ1834" s="366">
        <v>156757</v>
      </c>
      <c r="AR1834" s="366">
        <v>159941</v>
      </c>
      <c r="AS1834" s="411">
        <f t="shared" si="547"/>
        <v>1928503.6546863923</v>
      </c>
      <c r="AT1834" s="411">
        <f t="shared" si="548"/>
        <v>1134734.8295086555</v>
      </c>
      <c r="AU1834" s="411">
        <f t="shared" si="549"/>
        <v>293086.69315272436</v>
      </c>
      <c r="AV1834" s="411">
        <f t="shared" si="550"/>
        <v>500682.13202501246</v>
      </c>
      <c r="AW1834" s="366">
        <v>0</v>
      </c>
      <c r="AX1834" s="366">
        <v>0</v>
      </c>
      <c r="AY1834" s="366">
        <v>0</v>
      </c>
      <c r="AZ1834" s="366">
        <v>0</v>
      </c>
      <c r="BA1834" s="366">
        <v>0</v>
      </c>
      <c r="BB1834" s="366">
        <v>0</v>
      </c>
      <c r="BC1834" s="366">
        <v>0</v>
      </c>
      <c r="BD1834" s="366">
        <v>0</v>
      </c>
      <c r="BE1834" s="366">
        <v>0</v>
      </c>
      <c r="BF1834" s="366">
        <v>0</v>
      </c>
      <c r="BG1834" s="366">
        <v>0</v>
      </c>
      <c r="BH1834" s="366">
        <v>0</v>
      </c>
      <c r="BI1834" s="411">
        <f t="shared" si="551"/>
        <v>0</v>
      </c>
      <c r="BJ1834" s="366">
        <v>184270.3144131322</v>
      </c>
      <c r="BK1834" s="366">
        <v>161437.83767616845</v>
      </c>
      <c r="BL1834" s="366">
        <v>162518</v>
      </c>
      <c r="BM1834" s="366">
        <v>160748</v>
      </c>
      <c r="BN1834" s="366">
        <v>158986</v>
      </c>
      <c r="BO1834" s="366">
        <v>158805</v>
      </c>
      <c r="BP1834" s="366">
        <v>152902</v>
      </c>
      <c r="BQ1834" s="366">
        <v>155252</v>
      </c>
      <c r="BR1834" s="366">
        <v>183531.84507572843</v>
      </c>
      <c r="BS1834" s="366">
        <v>133354.65752136326</v>
      </c>
      <c r="BT1834" s="366">
        <v>156757</v>
      </c>
      <c r="BU1834" s="366">
        <v>159941</v>
      </c>
      <c r="BV1834" s="411">
        <f t="shared" si="552"/>
        <v>1928503.6546863923</v>
      </c>
      <c r="BW1834" s="366">
        <v>0</v>
      </c>
      <c r="BX1834" s="366">
        <v>0</v>
      </c>
      <c r="BY1834" s="366">
        <v>0</v>
      </c>
      <c r="BZ1834" s="366">
        <v>0</v>
      </c>
      <c r="CA1834" s="366">
        <v>0</v>
      </c>
      <c r="CB1834" s="366">
        <v>0</v>
      </c>
      <c r="CC1834" s="366">
        <v>0</v>
      </c>
      <c r="CD1834" s="366">
        <v>0</v>
      </c>
      <c r="CE1834" s="366">
        <v>0</v>
      </c>
      <c r="CF1834" s="366">
        <v>0</v>
      </c>
      <c r="CG1834" s="366">
        <v>0</v>
      </c>
      <c r="CH1834" s="366">
        <v>0</v>
      </c>
      <c r="CI1834" s="411">
        <f t="shared" si="553"/>
        <v>0</v>
      </c>
      <c r="CJ1834" s="366">
        <v>184270.3144131322</v>
      </c>
      <c r="CK1834" s="366">
        <v>161437.83767616845</v>
      </c>
      <c r="CL1834" s="366">
        <v>162518</v>
      </c>
      <c r="CM1834" s="366">
        <v>160748</v>
      </c>
      <c r="CN1834" s="366">
        <v>158986</v>
      </c>
      <c r="CO1834" s="366">
        <v>158805</v>
      </c>
      <c r="CP1834" s="366">
        <v>152902</v>
      </c>
      <c r="CQ1834" s="366">
        <v>155252</v>
      </c>
      <c r="CR1834" s="366">
        <v>183531.84507572843</v>
      </c>
      <c r="CS1834" s="366">
        <v>133354.65752136326</v>
      </c>
      <c r="CT1834" s="366">
        <v>156757</v>
      </c>
      <c r="CU1834" s="366">
        <v>159941</v>
      </c>
      <c r="CV1834" s="411">
        <f t="shared" si="554"/>
        <v>1928503.6546863923</v>
      </c>
      <c r="CW1834" s="366">
        <v>0</v>
      </c>
      <c r="CX1834" s="366">
        <v>0</v>
      </c>
      <c r="CY1834" s="366">
        <v>0</v>
      </c>
      <c r="CZ1834" s="366">
        <v>0</v>
      </c>
      <c r="DA1834" s="366">
        <v>0</v>
      </c>
      <c r="DB1834" s="366">
        <v>0</v>
      </c>
      <c r="DC1834" s="366">
        <v>0</v>
      </c>
      <c r="DD1834" s="366">
        <v>0</v>
      </c>
      <c r="DE1834" s="366">
        <v>0</v>
      </c>
      <c r="DF1834" s="366">
        <v>0</v>
      </c>
      <c r="DG1834" s="366">
        <v>0</v>
      </c>
      <c r="DH1834" s="366">
        <v>0</v>
      </c>
      <c r="DI1834" s="411">
        <f t="shared" si="555"/>
        <v>0</v>
      </c>
      <c r="DJ1834" s="366">
        <v>184270.3144131322</v>
      </c>
      <c r="DK1834" s="366">
        <v>161437.83767616845</v>
      </c>
      <c r="DL1834" s="366">
        <v>162518</v>
      </c>
      <c r="DM1834" s="366">
        <v>160748</v>
      </c>
      <c r="DN1834" s="366">
        <v>158986</v>
      </c>
      <c r="DO1834" s="366">
        <v>158805</v>
      </c>
      <c r="DP1834" s="366">
        <v>152902</v>
      </c>
      <c r="DQ1834" s="366">
        <v>155252</v>
      </c>
      <c r="DR1834" s="366">
        <v>183531.84507572843</v>
      </c>
      <c r="DS1834" s="366">
        <v>133354.65752136326</v>
      </c>
      <c r="DT1834" s="366">
        <v>156757</v>
      </c>
      <c r="DU1834" s="366">
        <v>159941</v>
      </c>
      <c r="DV1834" s="411">
        <f t="shared" si="556"/>
        <v>1928503.6546863923</v>
      </c>
      <c r="DW1834" s="366">
        <v>184270.3144131322</v>
      </c>
      <c r="DX1834" s="366">
        <v>161437.83767616845</v>
      </c>
      <c r="DY1834" s="366">
        <v>162518</v>
      </c>
      <c r="DZ1834" s="366">
        <v>160748</v>
      </c>
      <c r="EA1834" s="366">
        <v>158986</v>
      </c>
      <c r="EB1834" s="366">
        <v>158805</v>
      </c>
      <c r="EC1834" s="366">
        <v>152902</v>
      </c>
      <c r="ED1834" s="366">
        <v>155252</v>
      </c>
      <c r="EE1834" s="366">
        <v>183531.84507572843</v>
      </c>
      <c r="EF1834" s="366">
        <v>133354.65752136326</v>
      </c>
      <c r="EG1834" s="366">
        <v>156757</v>
      </c>
      <c r="EH1834" s="366">
        <v>159941</v>
      </c>
      <c r="EI1834" s="411">
        <f t="shared" si="557"/>
        <v>1928503.6546863923</v>
      </c>
      <c r="EK1834" s="411">
        <f t="shared" si="558"/>
        <v>1928503.6546863923</v>
      </c>
      <c r="EL1834" s="7">
        <f t="shared" si="559"/>
        <v>0</v>
      </c>
    </row>
    <row r="1835" spans="1:142">
      <c r="A1835" s="365" t="str">
        <f t="shared" si="544"/>
        <v xml:space="preserve"> 371</v>
      </c>
      <c r="B1835" s="366" t="s">
        <v>1015</v>
      </c>
      <c r="C1835" s="366" t="s">
        <v>1218</v>
      </c>
      <c r="D1835" s="366">
        <v>156115</v>
      </c>
      <c r="E1835" s="366">
        <v>159560</v>
      </c>
      <c r="F1835" s="366">
        <v>160214</v>
      </c>
      <c r="G1835" s="366">
        <v>158260</v>
      </c>
      <c r="H1835" s="366">
        <v>157066</v>
      </c>
      <c r="I1835" s="366">
        <v>156905</v>
      </c>
      <c r="J1835" s="366">
        <v>150946</v>
      </c>
      <c r="K1835" s="366">
        <v>152636</v>
      </c>
      <c r="L1835" s="366">
        <v>154974</v>
      </c>
      <c r="M1835" s="366">
        <v>154597</v>
      </c>
      <c r="N1835" s="366">
        <v>154645</v>
      </c>
      <c r="O1835" s="366">
        <v>158297</v>
      </c>
      <c r="P1835" s="411">
        <f t="shared" si="545"/>
        <v>1874215</v>
      </c>
      <c r="Q1835" s="411">
        <f t="shared" si="560"/>
        <v>1094196.7741935484</v>
      </c>
      <c r="R1835" s="411">
        <f t="shared" si="561"/>
        <v>269727.77753058955</v>
      </c>
      <c r="S1835" s="411">
        <f t="shared" si="562"/>
        <v>510290.44827586209</v>
      </c>
      <c r="T1835" s="366">
        <v>22358.069215726777</v>
      </c>
      <c r="U1835" s="366">
        <v>-608.64133626993862</v>
      </c>
      <c r="V1835" s="366">
        <v>0</v>
      </c>
      <c r="W1835" s="366">
        <v>0</v>
      </c>
      <c r="X1835" s="366">
        <v>0</v>
      </c>
      <c r="Y1835" s="366">
        <v>0</v>
      </c>
      <c r="Z1835" s="366">
        <v>0</v>
      </c>
      <c r="AA1835" s="366">
        <v>0</v>
      </c>
      <c r="AB1835" s="366">
        <v>24963.1427770351</v>
      </c>
      <c r="AC1835" s="366">
        <v>-22908.498413762776</v>
      </c>
      <c r="AD1835" s="366">
        <v>0</v>
      </c>
      <c r="AE1835" s="366">
        <v>0</v>
      </c>
      <c r="AF1835" s="411">
        <f t="shared" si="546"/>
        <v>23804.072242729162</v>
      </c>
      <c r="AG1835" s="366">
        <v>178473.06921572678</v>
      </c>
      <c r="AH1835" s="366">
        <v>158951.35866373006</v>
      </c>
      <c r="AI1835" s="366">
        <v>160214</v>
      </c>
      <c r="AJ1835" s="366">
        <v>158260</v>
      </c>
      <c r="AK1835" s="366">
        <v>157066</v>
      </c>
      <c r="AL1835" s="366">
        <v>156905</v>
      </c>
      <c r="AM1835" s="366">
        <v>150946</v>
      </c>
      <c r="AN1835" s="366">
        <v>152636</v>
      </c>
      <c r="AO1835" s="366">
        <v>179937.1427770351</v>
      </c>
      <c r="AP1835" s="366">
        <v>131688.50158623722</v>
      </c>
      <c r="AQ1835" s="366">
        <v>154645</v>
      </c>
      <c r="AR1835" s="366">
        <v>158297</v>
      </c>
      <c r="AS1835" s="411">
        <f t="shared" si="547"/>
        <v>1898019.0722427291</v>
      </c>
      <c r="AT1835" s="411">
        <f t="shared" si="548"/>
        <v>1115946.2020730053</v>
      </c>
      <c r="AU1835" s="411">
        <f t="shared" si="549"/>
        <v>287804.53609327012</v>
      </c>
      <c r="AV1835" s="411">
        <f t="shared" si="550"/>
        <v>494268.33407645382</v>
      </c>
      <c r="AW1835" s="366">
        <v>0</v>
      </c>
      <c r="AX1835" s="366">
        <v>0</v>
      </c>
      <c r="AY1835" s="366">
        <v>0</v>
      </c>
      <c r="AZ1835" s="366">
        <v>0</v>
      </c>
      <c r="BA1835" s="366">
        <v>0</v>
      </c>
      <c r="BB1835" s="366">
        <v>0</v>
      </c>
      <c r="BC1835" s="366">
        <v>0</v>
      </c>
      <c r="BD1835" s="366">
        <v>0</v>
      </c>
      <c r="BE1835" s="366">
        <v>0</v>
      </c>
      <c r="BF1835" s="366">
        <v>0</v>
      </c>
      <c r="BG1835" s="366">
        <v>0</v>
      </c>
      <c r="BH1835" s="366">
        <v>0</v>
      </c>
      <c r="BI1835" s="411">
        <f t="shared" si="551"/>
        <v>0</v>
      </c>
      <c r="BJ1835" s="366">
        <v>178473.06921572678</v>
      </c>
      <c r="BK1835" s="366">
        <v>158951.35866373006</v>
      </c>
      <c r="BL1835" s="366">
        <v>160214</v>
      </c>
      <c r="BM1835" s="366">
        <v>158260</v>
      </c>
      <c r="BN1835" s="366">
        <v>157066</v>
      </c>
      <c r="BO1835" s="366">
        <v>156905</v>
      </c>
      <c r="BP1835" s="366">
        <v>150946</v>
      </c>
      <c r="BQ1835" s="366">
        <v>152636</v>
      </c>
      <c r="BR1835" s="366">
        <v>179937.1427770351</v>
      </c>
      <c r="BS1835" s="366">
        <v>131688.50158623722</v>
      </c>
      <c r="BT1835" s="366">
        <v>154645</v>
      </c>
      <c r="BU1835" s="366">
        <v>158297</v>
      </c>
      <c r="BV1835" s="411">
        <f t="shared" si="552"/>
        <v>1898019.0722427291</v>
      </c>
      <c r="BW1835" s="366">
        <v>0</v>
      </c>
      <c r="BX1835" s="366">
        <v>0</v>
      </c>
      <c r="BY1835" s="366">
        <v>0</v>
      </c>
      <c r="BZ1835" s="366">
        <v>0</v>
      </c>
      <c r="CA1835" s="366">
        <v>0</v>
      </c>
      <c r="CB1835" s="366">
        <v>0</v>
      </c>
      <c r="CC1835" s="366">
        <v>0</v>
      </c>
      <c r="CD1835" s="366">
        <v>0</v>
      </c>
      <c r="CE1835" s="366">
        <v>0</v>
      </c>
      <c r="CF1835" s="366">
        <v>0</v>
      </c>
      <c r="CG1835" s="366">
        <v>0</v>
      </c>
      <c r="CH1835" s="366">
        <v>0</v>
      </c>
      <c r="CI1835" s="411">
        <f t="shared" si="553"/>
        <v>0</v>
      </c>
      <c r="CJ1835" s="366">
        <v>178473.06921572678</v>
      </c>
      <c r="CK1835" s="366">
        <v>158951.35866373006</v>
      </c>
      <c r="CL1835" s="366">
        <v>160214</v>
      </c>
      <c r="CM1835" s="366">
        <v>158260</v>
      </c>
      <c r="CN1835" s="366">
        <v>157066</v>
      </c>
      <c r="CO1835" s="366">
        <v>156905</v>
      </c>
      <c r="CP1835" s="366">
        <v>150946</v>
      </c>
      <c r="CQ1835" s="366">
        <v>152636</v>
      </c>
      <c r="CR1835" s="366">
        <v>179937.1427770351</v>
      </c>
      <c r="CS1835" s="366">
        <v>131688.50158623722</v>
      </c>
      <c r="CT1835" s="366">
        <v>154645</v>
      </c>
      <c r="CU1835" s="366">
        <v>158297</v>
      </c>
      <c r="CV1835" s="411">
        <f t="shared" si="554"/>
        <v>1898019.0722427291</v>
      </c>
      <c r="CW1835" s="366">
        <v>0</v>
      </c>
      <c r="CX1835" s="366">
        <v>0</v>
      </c>
      <c r="CY1835" s="366">
        <v>0</v>
      </c>
      <c r="CZ1835" s="366">
        <v>0</v>
      </c>
      <c r="DA1835" s="366">
        <v>0</v>
      </c>
      <c r="DB1835" s="366">
        <v>0</v>
      </c>
      <c r="DC1835" s="366">
        <v>0</v>
      </c>
      <c r="DD1835" s="366">
        <v>0</v>
      </c>
      <c r="DE1835" s="366">
        <v>0</v>
      </c>
      <c r="DF1835" s="366">
        <v>0</v>
      </c>
      <c r="DG1835" s="366">
        <v>0</v>
      </c>
      <c r="DH1835" s="366">
        <v>0</v>
      </c>
      <c r="DI1835" s="411">
        <f t="shared" si="555"/>
        <v>0</v>
      </c>
      <c r="DJ1835" s="366">
        <v>178473.06921572678</v>
      </c>
      <c r="DK1835" s="366">
        <v>158951.35866373006</v>
      </c>
      <c r="DL1835" s="366">
        <v>160214</v>
      </c>
      <c r="DM1835" s="366">
        <v>158260</v>
      </c>
      <c r="DN1835" s="366">
        <v>157066</v>
      </c>
      <c r="DO1835" s="366">
        <v>156905</v>
      </c>
      <c r="DP1835" s="366">
        <v>150946</v>
      </c>
      <c r="DQ1835" s="366">
        <v>152636</v>
      </c>
      <c r="DR1835" s="366">
        <v>179937.1427770351</v>
      </c>
      <c r="DS1835" s="366">
        <v>131688.50158623722</v>
      </c>
      <c r="DT1835" s="366">
        <v>154645</v>
      </c>
      <c r="DU1835" s="366">
        <v>158297</v>
      </c>
      <c r="DV1835" s="411">
        <f t="shared" si="556"/>
        <v>1898019.0722427291</v>
      </c>
      <c r="DW1835" s="366">
        <v>178473.06921572678</v>
      </c>
      <c r="DX1835" s="366">
        <v>158951.35866373006</v>
      </c>
      <c r="DY1835" s="366">
        <v>160214</v>
      </c>
      <c r="DZ1835" s="366">
        <v>158260</v>
      </c>
      <c r="EA1835" s="366">
        <v>157066</v>
      </c>
      <c r="EB1835" s="366">
        <v>156905</v>
      </c>
      <c r="EC1835" s="366">
        <v>150946</v>
      </c>
      <c r="ED1835" s="366">
        <v>152636</v>
      </c>
      <c r="EE1835" s="366">
        <v>179937.1427770351</v>
      </c>
      <c r="EF1835" s="366">
        <v>131688.50158623722</v>
      </c>
      <c r="EG1835" s="366">
        <v>154645</v>
      </c>
      <c r="EH1835" s="366">
        <v>158297</v>
      </c>
      <c r="EI1835" s="411">
        <f t="shared" si="557"/>
        <v>1898019.0722427291</v>
      </c>
      <c r="EK1835" s="411">
        <f t="shared" si="558"/>
        <v>1898019.0722427291</v>
      </c>
      <c r="EL1835" s="7">
        <f t="shared" si="559"/>
        <v>0</v>
      </c>
    </row>
    <row r="1836" spans="1:142">
      <c r="A1836" s="365" t="str">
        <f t="shared" si="544"/>
        <v xml:space="preserve"> 371</v>
      </c>
      <c r="B1836" s="366" t="s">
        <v>1015</v>
      </c>
      <c r="C1836" s="366" t="s">
        <v>1233</v>
      </c>
      <c r="D1836" s="366">
        <v>60276</v>
      </c>
      <c r="E1836" s="366">
        <v>61581</v>
      </c>
      <c r="F1836" s="366">
        <v>61633</v>
      </c>
      <c r="G1836" s="366">
        <v>62690</v>
      </c>
      <c r="H1836" s="366">
        <v>61304</v>
      </c>
      <c r="I1836" s="366">
        <v>60248</v>
      </c>
      <c r="J1836" s="366">
        <v>57735</v>
      </c>
      <c r="K1836" s="366">
        <v>60425</v>
      </c>
      <c r="L1836" s="366">
        <v>60232</v>
      </c>
      <c r="M1836" s="366">
        <v>62227</v>
      </c>
      <c r="N1836" s="366">
        <v>63145</v>
      </c>
      <c r="O1836" s="366">
        <v>63292</v>
      </c>
      <c r="P1836" s="411">
        <f t="shared" si="545"/>
        <v>734788</v>
      </c>
      <c r="Q1836" s="411">
        <f t="shared" si="560"/>
        <v>423604.58064516127</v>
      </c>
      <c r="R1836" s="411">
        <f t="shared" si="561"/>
        <v>105903.69521690768</v>
      </c>
      <c r="S1836" s="411">
        <f t="shared" si="562"/>
        <v>205279.72413793104</v>
      </c>
      <c r="T1836" s="366">
        <v>8632.4503093690291</v>
      </c>
      <c r="U1836" s="366">
        <v>-234.90061499648436</v>
      </c>
      <c r="V1836" s="366">
        <v>0</v>
      </c>
      <c r="W1836" s="366">
        <v>0</v>
      </c>
      <c r="X1836" s="366">
        <v>0</v>
      </c>
      <c r="Y1836" s="366">
        <v>0</v>
      </c>
      <c r="Z1836" s="366">
        <v>0</v>
      </c>
      <c r="AA1836" s="366">
        <v>0</v>
      </c>
      <c r="AB1836" s="366">
        <v>9702.1436869821919</v>
      </c>
      <c r="AC1836" s="366">
        <v>-9220.9236323681325</v>
      </c>
      <c r="AD1836" s="366">
        <v>0</v>
      </c>
      <c r="AE1836" s="366">
        <v>0</v>
      </c>
      <c r="AF1836" s="411">
        <f t="shared" si="546"/>
        <v>8878.7697489866041</v>
      </c>
      <c r="AG1836" s="366">
        <v>68908.450309369029</v>
      </c>
      <c r="AH1836" s="366">
        <v>61346.099385003516</v>
      </c>
      <c r="AI1836" s="366">
        <v>61633</v>
      </c>
      <c r="AJ1836" s="366">
        <v>62690</v>
      </c>
      <c r="AK1836" s="366">
        <v>61304</v>
      </c>
      <c r="AL1836" s="366">
        <v>60248</v>
      </c>
      <c r="AM1836" s="366">
        <v>57735</v>
      </c>
      <c r="AN1836" s="366">
        <v>60425</v>
      </c>
      <c r="AO1836" s="366">
        <v>69934.143686982192</v>
      </c>
      <c r="AP1836" s="366">
        <v>53006.076367631867</v>
      </c>
      <c r="AQ1836" s="366">
        <v>63145</v>
      </c>
      <c r="AR1836" s="366">
        <v>63292</v>
      </c>
      <c r="AS1836" s="411">
        <f t="shared" si="547"/>
        <v>743666.7697489867</v>
      </c>
      <c r="AT1836" s="411">
        <f t="shared" si="548"/>
        <v>432002.13033953385</v>
      </c>
      <c r="AU1836" s="411">
        <f t="shared" si="549"/>
        <v>112929.38547299823</v>
      </c>
      <c r="AV1836" s="411">
        <f t="shared" si="550"/>
        <v>198735.25393645454</v>
      </c>
      <c r="AW1836" s="366">
        <v>0</v>
      </c>
      <c r="AX1836" s="366">
        <v>0</v>
      </c>
      <c r="AY1836" s="366">
        <v>0</v>
      </c>
      <c r="AZ1836" s="366">
        <v>0</v>
      </c>
      <c r="BA1836" s="366">
        <v>0</v>
      </c>
      <c r="BB1836" s="366">
        <v>0</v>
      </c>
      <c r="BC1836" s="366">
        <v>0</v>
      </c>
      <c r="BD1836" s="366">
        <v>0</v>
      </c>
      <c r="BE1836" s="366">
        <v>0</v>
      </c>
      <c r="BF1836" s="366">
        <v>0</v>
      </c>
      <c r="BG1836" s="366">
        <v>0</v>
      </c>
      <c r="BH1836" s="366">
        <v>0</v>
      </c>
      <c r="BI1836" s="411">
        <f t="shared" si="551"/>
        <v>0</v>
      </c>
      <c r="BJ1836" s="366">
        <v>68908.450309369029</v>
      </c>
      <c r="BK1836" s="366">
        <v>61346.099385003516</v>
      </c>
      <c r="BL1836" s="366">
        <v>61633</v>
      </c>
      <c r="BM1836" s="366">
        <v>62690</v>
      </c>
      <c r="BN1836" s="366">
        <v>61304</v>
      </c>
      <c r="BO1836" s="366">
        <v>60248</v>
      </c>
      <c r="BP1836" s="366">
        <v>57735</v>
      </c>
      <c r="BQ1836" s="366">
        <v>60425</v>
      </c>
      <c r="BR1836" s="366">
        <v>69934.143686982192</v>
      </c>
      <c r="BS1836" s="366">
        <v>53006.076367631867</v>
      </c>
      <c r="BT1836" s="366">
        <v>63145</v>
      </c>
      <c r="BU1836" s="366">
        <v>63292</v>
      </c>
      <c r="BV1836" s="411">
        <f t="shared" si="552"/>
        <v>743666.7697489867</v>
      </c>
      <c r="BW1836" s="366">
        <v>0</v>
      </c>
      <c r="BX1836" s="366">
        <v>0</v>
      </c>
      <c r="BY1836" s="366">
        <v>0</v>
      </c>
      <c r="BZ1836" s="366">
        <v>0</v>
      </c>
      <c r="CA1836" s="366">
        <v>0</v>
      </c>
      <c r="CB1836" s="366">
        <v>0</v>
      </c>
      <c r="CC1836" s="366">
        <v>0</v>
      </c>
      <c r="CD1836" s="366">
        <v>0</v>
      </c>
      <c r="CE1836" s="366">
        <v>0</v>
      </c>
      <c r="CF1836" s="366">
        <v>0</v>
      </c>
      <c r="CG1836" s="366">
        <v>0</v>
      </c>
      <c r="CH1836" s="366">
        <v>0</v>
      </c>
      <c r="CI1836" s="411">
        <f t="shared" si="553"/>
        <v>0</v>
      </c>
      <c r="CJ1836" s="366">
        <v>68908.450309369029</v>
      </c>
      <c r="CK1836" s="366">
        <v>61346.099385003516</v>
      </c>
      <c r="CL1836" s="366">
        <v>61633</v>
      </c>
      <c r="CM1836" s="366">
        <v>62690</v>
      </c>
      <c r="CN1836" s="366">
        <v>61304</v>
      </c>
      <c r="CO1836" s="366">
        <v>60248</v>
      </c>
      <c r="CP1836" s="366">
        <v>57735</v>
      </c>
      <c r="CQ1836" s="366">
        <v>60425</v>
      </c>
      <c r="CR1836" s="366">
        <v>69934.143686982192</v>
      </c>
      <c r="CS1836" s="366">
        <v>53006.076367631867</v>
      </c>
      <c r="CT1836" s="366">
        <v>63145</v>
      </c>
      <c r="CU1836" s="366">
        <v>63292</v>
      </c>
      <c r="CV1836" s="411">
        <f t="shared" si="554"/>
        <v>743666.7697489867</v>
      </c>
      <c r="CW1836" s="366">
        <v>0</v>
      </c>
      <c r="CX1836" s="366">
        <v>0</v>
      </c>
      <c r="CY1836" s="366">
        <v>0</v>
      </c>
      <c r="CZ1836" s="366">
        <v>0</v>
      </c>
      <c r="DA1836" s="366">
        <v>0</v>
      </c>
      <c r="DB1836" s="366">
        <v>0</v>
      </c>
      <c r="DC1836" s="366">
        <v>0</v>
      </c>
      <c r="DD1836" s="366">
        <v>0</v>
      </c>
      <c r="DE1836" s="366">
        <v>0</v>
      </c>
      <c r="DF1836" s="366">
        <v>0</v>
      </c>
      <c r="DG1836" s="366">
        <v>0</v>
      </c>
      <c r="DH1836" s="366">
        <v>0</v>
      </c>
      <c r="DI1836" s="411">
        <f t="shared" si="555"/>
        <v>0</v>
      </c>
      <c r="DJ1836" s="366">
        <v>68908.450309369029</v>
      </c>
      <c r="DK1836" s="366">
        <v>61346.099385003516</v>
      </c>
      <c r="DL1836" s="366">
        <v>61633</v>
      </c>
      <c r="DM1836" s="366">
        <v>62690</v>
      </c>
      <c r="DN1836" s="366">
        <v>61304</v>
      </c>
      <c r="DO1836" s="366">
        <v>60248</v>
      </c>
      <c r="DP1836" s="366">
        <v>57735</v>
      </c>
      <c r="DQ1836" s="366">
        <v>60425</v>
      </c>
      <c r="DR1836" s="366">
        <v>69934.143686982192</v>
      </c>
      <c r="DS1836" s="366">
        <v>53006.076367631867</v>
      </c>
      <c r="DT1836" s="366">
        <v>63145</v>
      </c>
      <c r="DU1836" s="366">
        <v>63292</v>
      </c>
      <c r="DV1836" s="411">
        <f t="shared" si="556"/>
        <v>743666.7697489867</v>
      </c>
      <c r="DW1836" s="366">
        <v>68908.450309369029</v>
      </c>
      <c r="DX1836" s="366">
        <v>61346.099385003516</v>
      </c>
      <c r="DY1836" s="366">
        <v>61633</v>
      </c>
      <c r="DZ1836" s="366">
        <v>62690</v>
      </c>
      <c r="EA1836" s="366">
        <v>61304</v>
      </c>
      <c r="EB1836" s="366">
        <v>60248</v>
      </c>
      <c r="EC1836" s="366">
        <v>57735</v>
      </c>
      <c r="ED1836" s="366">
        <v>60425</v>
      </c>
      <c r="EE1836" s="366">
        <v>69934.143686982192</v>
      </c>
      <c r="EF1836" s="366">
        <v>53006.076367631867</v>
      </c>
      <c r="EG1836" s="366">
        <v>63145</v>
      </c>
      <c r="EH1836" s="366">
        <v>63292</v>
      </c>
      <c r="EI1836" s="411">
        <f t="shared" si="557"/>
        <v>743666.7697489867</v>
      </c>
      <c r="EK1836" s="411">
        <f t="shared" si="558"/>
        <v>743666.76974898658</v>
      </c>
      <c r="EL1836" s="7">
        <f t="shared" si="559"/>
        <v>0</v>
      </c>
    </row>
    <row r="1837" spans="1:142">
      <c r="A1837" s="365" t="str">
        <f t="shared" si="544"/>
        <v xml:space="preserve"> 371</v>
      </c>
      <c r="B1837" s="366" t="s">
        <v>1015</v>
      </c>
      <c r="C1837" s="366" t="s">
        <v>1229</v>
      </c>
      <c r="D1837" s="366">
        <v>5316</v>
      </c>
      <c r="E1837" s="366">
        <v>5766</v>
      </c>
      <c r="F1837" s="366">
        <v>5580</v>
      </c>
      <c r="G1837" s="366">
        <v>6120</v>
      </c>
      <c r="H1837" s="366">
        <v>5934</v>
      </c>
      <c r="I1837" s="366">
        <v>4956</v>
      </c>
      <c r="J1837" s="366">
        <v>5964</v>
      </c>
      <c r="K1837" s="366">
        <v>6588</v>
      </c>
      <c r="L1837" s="366">
        <v>6606</v>
      </c>
      <c r="M1837" s="366">
        <v>5178</v>
      </c>
      <c r="N1837" s="366">
        <v>5970</v>
      </c>
      <c r="O1837" s="366">
        <v>5130</v>
      </c>
      <c r="P1837" s="411">
        <f t="shared" si="545"/>
        <v>69108</v>
      </c>
      <c r="Q1837" s="411">
        <f t="shared" si="560"/>
        <v>39443.612903225803</v>
      </c>
      <c r="R1837" s="411">
        <f t="shared" si="561"/>
        <v>11564.042269187987</v>
      </c>
      <c r="S1837" s="411">
        <f t="shared" si="562"/>
        <v>18100.344827586207</v>
      </c>
      <c r="T1837" s="366">
        <v>761.33296576756584</v>
      </c>
      <c r="U1837" s="366">
        <v>-21.994396746881648</v>
      </c>
      <c r="V1837" s="366">
        <v>0</v>
      </c>
      <c r="W1837" s="366">
        <v>0</v>
      </c>
      <c r="X1837" s="366">
        <v>0</v>
      </c>
      <c r="Y1837" s="366">
        <v>0</v>
      </c>
      <c r="Z1837" s="366">
        <v>0</v>
      </c>
      <c r="AA1837" s="366">
        <v>0</v>
      </c>
      <c r="AB1837" s="366">
        <v>1064.0915326770546</v>
      </c>
      <c r="AC1837" s="366">
        <v>-767.28658891481518</v>
      </c>
      <c r="AD1837" s="366">
        <v>0</v>
      </c>
      <c r="AE1837" s="366">
        <v>0</v>
      </c>
      <c r="AF1837" s="411">
        <f t="shared" si="546"/>
        <v>1036.1435127829236</v>
      </c>
      <c r="AG1837" s="366">
        <v>6077.3329657675658</v>
      </c>
      <c r="AH1837" s="366">
        <v>5744.0056032531184</v>
      </c>
      <c r="AI1837" s="366">
        <v>5580</v>
      </c>
      <c r="AJ1837" s="366">
        <v>6120</v>
      </c>
      <c r="AK1837" s="366">
        <v>5934</v>
      </c>
      <c r="AL1837" s="366">
        <v>4956</v>
      </c>
      <c r="AM1837" s="366">
        <v>5964</v>
      </c>
      <c r="AN1837" s="366">
        <v>6588</v>
      </c>
      <c r="AO1837" s="366">
        <v>7670.0915326770546</v>
      </c>
      <c r="AP1837" s="366">
        <v>4410.7134110851848</v>
      </c>
      <c r="AQ1837" s="366">
        <v>5970</v>
      </c>
      <c r="AR1837" s="366">
        <v>5130</v>
      </c>
      <c r="AS1837" s="411">
        <f t="shared" si="547"/>
        <v>70144.143512782932</v>
      </c>
      <c r="AT1837" s="411">
        <f t="shared" si="548"/>
        <v>40182.951472246496</v>
      </c>
      <c r="AU1837" s="411">
        <f t="shared" si="549"/>
        <v>12334.591310092061</v>
      </c>
      <c r="AV1837" s="411">
        <f t="shared" si="550"/>
        <v>17626.60073044437</v>
      </c>
      <c r="AW1837" s="366">
        <v>0</v>
      </c>
      <c r="AX1837" s="366">
        <v>0</v>
      </c>
      <c r="AY1837" s="366">
        <v>0</v>
      </c>
      <c r="AZ1837" s="366">
        <v>0</v>
      </c>
      <c r="BA1837" s="366">
        <v>0</v>
      </c>
      <c r="BB1837" s="366">
        <v>0</v>
      </c>
      <c r="BC1837" s="366">
        <v>0</v>
      </c>
      <c r="BD1837" s="366">
        <v>0</v>
      </c>
      <c r="BE1837" s="366">
        <v>0</v>
      </c>
      <c r="BF1837" s="366">
        <v>0</v>
      </c>
      <c r="BG1837" s="366">
        <v>0</v>
      </c>
      <c r="BH1837" s="366">
        <v>0</v>
      </c>
      <c r="BI1837" s="411">
        <f t="shared" si="551"/>
        <v>0</v>
      </c>
      <c r="BJ1837" s="366">
        <v>6077.3329657675658</v>
      </c>
      <c r="BK1837" s="366">
        <v>5744.0056032531184</v>
      </c>
      <c r="BL1837" s="366">
        <v>5580</v>
      </c>
      <c r="BM1837" s="366">
        <v>6120</v>
      </c>
      <c r="BN1837" s="366">
        <v>5934</v>
      </c>
      <c r="BO1837" s="366">
        <v>4956</v>
      </c>
      <c r="BP1837" s="366">
        <v>5964</v>
      </c>
      <c r="BQ1837" s="366">
        <v>6588</v>
      </c>
      <c r="BR1837" s="366">
        <v>7670.0915326770546</v>
      </c>
      <c r="BS1837" s="366">
        <v>4410.7134110851848</v>
      </c>
      <c r="BT1837" s="366">
        <v>5970</v>
      </c>
      <c r="BU1837" s="366">
        <v>5130</v>
      </c>
      <c r="BV1837" s="411">
        <f t="shared" si="552"/>
        <v>70144.143512782932</v>
      </c>
      <c r="BW1837" s="366">
        <v>0</v>
      </c>
      <c r="BX1837" s="366">
        <v>0</v>
      </c>
      <c r="BY1837" s="366">
        <v>0</v>
      </c>
      <c r="BZ1837" s="366">
        <v>0</v>
      </c>
      <c r="CA1837" s="366">
        <v>0</v>
      </c>
      <c r="CB1837" s="366">
        <v>0</v>
      </c>
      <c r="CC1837" s="366">
        <v>0</v>
      </c>
      <c r="CD1837" s="366">
        <v>0</v>
      </c>
      <c r="CE1837" s="366">
        <v>0</v>
      </c>
      <c r="CF1837" s="366">
        <v>0</v>
      </c>
      <c r="CG1837" s="366">
        <v>0</v>
      </c>
      <c r="CH1837" s="366">
        <v>0</v>
      </c>
      <c r="CI1837" s="411">
        <f t="shared" si="553"/>
        <v>0</v>
      </c>
      <c r="CJ1837" s="366">
        <v>6077.3329657675658</v>
      </c>
      <c r="CK1837" s="366">
        <v>5744.0056032531184</v>
      </c>
      <c r="CL1837" s="366">
        <v>5580</v>
      </c>
      <c r="CM1837" s="366">
        <v>6120</v>
      </c>
      <c r="CN1837" s="366">
        <v>5934</v>
      </c>
      <c r="CO1837" s="366">
        <v>4956</v>
      </c>
      <c r="CP1837" s="366">
        <v>5964</v>
      </c>
      <c r="CQ1837" s="366">
        <v>6588</v>
      </c>
      <c r="CR1837" s="366">
        <v>7670.0915326770546</v>
      </c>
      <c r="CS1837" s="366">
        <v>4410.7134110851848</v>
      </c>
      <c r="CT1837" s="366">
        <v>5970</v>
      </c>
      <c r="CU1837" s="366">
        <v>5130</v>
      </c>
      <c r="CV1837" s="411">
        <f t="shared" si="554"/>
        <v>70144.143512782932</v>
      </c>
      <c r="CW1837" s="366">
        <v>0</v>
      </c>
      <c r="CX1837" s="366">
        <v>0</v>
      </c>
      <c r="CY1837" s="366">
        <v>0</v>
      </c>
      <c r="CZ1837" s="366">
        <v>0</v>
      </c>
      <c r="DA1837" s="366">
        <v>0</v>
      </c>
      <c r="DB1837" s="366">
        <v>0</v>
      </c>
      <c r="DC1837" s="366">
        <v>0</v>
      </c>
      <c r="DD1837" s="366">
        <v>0</v>
      </c>
      <c r="DE1837" s="366">
        <v>0</v>
      </c>
      <c r="DF1837" s="366">
        <v>0</v>
      </c>
      <c r="DG1837" s="366">
        <v>0</v>
      </c>
      <c r="DH1837" s="366">
        <v>0</v>
      </c>
      <c r="DI1837" s="411">
        <f t="shared" si="555"/>
        <v>0</v>
      </c>
      <c r="DJ1837" s="366">
        <v>6077.3329657675658</v>
      </c>
      <c r="DK1837" s="366">
        <v>5744.0056032531184</v>
      </c>
      <c r="DL1837" s="366">
        <v>5580</v>
      </c>
      <c r="DM1837" s="366">
        <v>6120</v>
      </c>
      <c r="DN1837" s="366">
        <v>5934</v>
      </c>
      <c r="DO1837" s="366">
        <v>4956</v>
      </c>
      <c r="DP1837" s="366">
        <v>5964</v>
      </c>
      <c r="DQ1837" s="366">
        <v>6588</v>
      </c>
      <c r="DR1837" s="366">
        <v>7670.0915326770546</v>
      </c>
      <c r="DS1837" s="366">
        <v>4410.7134110851848</v>
      </c>
      <c r="DT1837" s="366">
        <v>5970</v>
      </c>
      <c r="DU1837" s="366">
        <v>5130</v>
      </c>
      <c r="DV1837" s="411">
        <f t="shared" si="556"/>
        <v>70144.143512782932</v>
      </c>
      <c r="DW1837" s="366">
        <v>6077.3329657675658</v>
      </c>
      <c r="DX1837" s="366">
        <v>5744.0056032531184</v>
      </c>
      <c r="DY1837" s="366">
        <v>5580</v>
      </c>
      <c r="DZ1837" s="366">
        <v>6120</v>
      </c>
      <c r="EA1837" s="366">
        <v>5934</v>
      </c>
      <c r="EB1837" s="366">
        <v>4956</v>
      </c>
      <c r="EC1837" s="366">
        <v>5964</v>
      </c>
      <c r="ED1837" s="366">
        <v>6588</v>
      </c>
      <c r="EE1837" s="366">
        <v>7670.0915326770546</v>
      </c>
      <c r="EF1837" s="366">
        <v>4410.7134110851848</v>
      </c>
      <c r="EG1837" s="366">
        <v>5970</v>
      </c>
      <c r="EH1837" s="366">
        <v>5130</v>
      </c>
      <c r="EI1837" s="411">
        <f t="shared" si="557"/>
        <v>70144.143512782932</v>
      </c>
      <c r="EK1837" s="411">
        <f t="shared" si="558"/>
        <v>70144.143512782917</v>
      </c>
      <c r="EL1837" s="7">
        <f t="shared" si="559"/>
        <v>0</v>
      </c>
    </row>
    <row r="1838" spans="1:142">
      <c r="A1838" s="365" t="str">
        <f t="shared" si="544"/>
        <v xml:space="preserve"> 371</v>
      </c>
      <c r="B1838" s="366" t="s">
        <v>1015</v>
      </c>
      <c r="C1838" s="366" t="s">
        <v>919</v>
      </c>
      <c r="D1838" s="366">
        <v>3</v>
      </c>
      <c r="E1838" s="366">
        <v>3</v>
      </c>
      <c r="F1838" s="366">
        <v>3</v>
      </c>
      <c r="G1838" s="366">
        <v>3</v>
      </c>
      <c r="H1838" s="366">
        <v>3</v>
      </c>
      <c r="I1838" s="366">
        <v>3</v>
      </c>
      <c r="J1838" s="366">
        <v>3</v>
      </c>
      <c r="K1838" s="366">
        <v>3</v>
      </c>
      <c r="L1838" s="366">
        <v>3</v>
      </c>
      <c r="M1838" s="366">
        <v>3</v>
      </c>
      <c r="N1838" s="366">
        <v>3</v>
      </c>
      <c r="O1838" s="366">
        <v>3</v>
      </c>
      <c r="P1838" s="411">
        <f t="shared" si="545"/>
        <v>36</v>
      </c>
      <c r="Q1838" s="411">
        <f t="shared" si="560"/>
        <v>20.903225806451612</v>
      </c>
      <c r="R1838" s="411">
        <f t="shared" si="561"/>
        <v>5.2691879866518354</v>
      </c>
      <c r="S1838" s="411">
        <f t="shared" si="562"/>
        <v>9.8275862068965516</v>
      </c>
      <c r="T1838" s="366">
        <v>0</v>
      </c>
      <c r="U1838" s="366">
        <v>0</v>
      </c>
      <c r="V1838" s="366">
        <v>0</v>
      </c>
      <c r="W1838" s="366">
        <v>0</v>
      </c>
      <c r="X1838" s="366">
        <v>0</v>
      </c>
      <c r="Y1838" s="366">
        <v>0</v>
      </c>
      <c r="Z1838" s="366">
        <v>0</v>
      </c>
      <c r="AA1838" s="366">
        <v>0</v>
      </c>
      <c r="AB1838" s="366">
        <v>0</v>
      </c>
      <c r="AC1838" s="366">
        <v>0</v>
      </c>
      <c r="AD1838" s="366">
        <v>0</v>
      </c>
      <c r="AE1838" s="366">
        <v>0</v>
      </c>
      <c r="AF1838" s="411">
        <f t="shared" si="546"/>
        <v>0</v>
      </c>
      <c r="AG1838" s="366">
        <v>3</v>
      </c>
      <c r="AH1838" s="366">
        <v>3</v>
      </c>
      <c r="AI1838" s="366">
        <v>3</v>
      </c>
      <c r="AJ1838" s="366">
        <v>3</v>
      </c>
      <c r="AK1838" s="366">
        <v>3</v>
      </c>
      <c r="AL1838" s="366">
        <v>3</v>
      </c>
      <c r="AM1838" s="366">
        <v>3</v>
      </c>
      <c r="AN1838" s="366">
        <v>3</v>
      </c>
      <c r="AO1838" s="366">
        <v>3</v>
      </c>
      <c r="AP1838" s="366">
        <v>3</v>
      </c>
      <c r="AQ1838" s="366">
        <v>3</v>
      </c>
      <c r="AR1838" s="366">
        <v>3</v>
      </c>
      <c r="AS1838" s="411">
        <f t="shared" si="547"/>
        <v>36</v>
      </c>
      <c r="AT1838" s="411">
        <f t="shared" si="548"/>
        <v>20.903225806451612</v>
      </c>
      <c r="AU1838" s="411">
        <f t="shared" si="549"/>
        <v>5.2691879866518354</v>
      </c>
      <c r="AV1838" s="411">
        <f t="shared" si="550"/>
        <v>9.8275862068965516</v>
      </c>
      <c r="AW1838" s="366">
        <v>0</v>
      </c>
      <c r="AX1838" s="366">
        <v>0</v>
      </c>
      <c r="AY1838" s="366">
        <v>0</v>
      </c>
      <c r="AZ1838" s="366">
        <v>0</v>
      </c>
      <c r="BA1838" s="366">
        <v>0</v>
      </c>
      <c r="BB1838" s="366">
        <v>0</v>
      </c>
      <c r="BC1838" s="366">
        <v>0</v>
      </c>
      <c r="BD1838" s="366">
        <v>0</v>
      </c>
      <c r="BE1838" s="366">
        <v>0</v>
      </c>
      <c r="BF1838" s="366">
        <v>0</v>
      </c>
      <c r="BG1838" s="366">
        <v>0</v>
      </c>
      <c r="BH1838" s="366">
        <v>0</v>
      </c>
      <c r="BI1838" s="411">
        <f t="shared" si="551"/>
        <v>0</v>
      </c>
      <c r="BJ1838" s="366">
        <v>3</v>
      </c>
      <c r="BK1838" s="366">
        <v>3</v>
      </c>
      <c r="BL1838" s="366">
        <v>3</v>
      </c>
      <c r="BM1838" s="366">
        <v>3</v>
      </c>
      <c r="BN1838" s="366">
        <v>3</v>
      </c>
      <c r="BO1838" s="366">
        <v>3</v>
      </c>
      <c r="BP1838" s="366">
        <v>3</v>
      </c>
      <c r="BQ1838" s="366">
        <v>3</v>
      </c>
      <c r="BR1838" s="366">
        <v>3</v>
      </c>
      <c r="BS1838" s="366">
        <v>3</v>
      </c>
      <c r="BT1838" s="366">
        <v>3</v>
      </c>
      <c r="BU1838" s="366">
        <v>3</v>
      </c>
      <c r="BV1838" s="411">
        <f t="shared" si="552"/>
        <v>36</v>
      </c>
      <c r="BW1838" s="366">
        <v>0</v>
      </c>
      <c r="BX1838" s="366">
        <v>0</v>
      </c>
      <c r="BY1838" s="366">
        <v>0</v>
      </c>
      <c r="BZ1838" s="366">
        <v>0</v>
      </c>
      <c r="CA1838" s="366">
        <v>0</v>
      </c>
      <c r="CB1838" s="366">
        <v>0</v>
      </c>
      <c r="CC1838" s="366">
        <v>0</v>
      </c>
      <c r="CD1838" s="366">
        <v>0</v>
      </c>
      <c r="CE1838" s="366">
        <v>0</v>
      </c>
      <c r="CF1838" s="366">
        <v>0</v>
      </c>
      <c r="CG1838" s="366">
        <v>0</v>
      </c>
      <c r="CH1838" s="366">
        <v>0</v>
      </c>
      <c r="CI1838" s="411">
        <f t="shared" si="553"/>
        <v>0</v>
      </c>
      <c r="CJ1838" s="366">
        <v>3</v>
      </c>
      <c r="CK1838" s="366">
        <v>3</v>
      </c>
      <c r="CL1838" s="366">
        <v>3</v>
      </c>
      <c r="CM1838" s="366">
        <v>3</v>
      </c>
      <c r="CN1838" s="366">
        <v>3</v>
      </c>
      <c r="CO1838" s="366">
        <v>3</v>
      </c>
      <c r="CP1838" s="366">
        <v>3</v>
      </c>
      <c r="CQ1838" s="366">
        <v>3</v>
      </c>
      <c r="CR1838" s="366">
        <v>3</v>
      </c>
      <c r="CS1838" s="366">
        <v>3</v>
      </c>
      <c r="CT1838" s="366">
        <v>3</v>
      </c>
      <c r="CU1838" s="366">
        <v>3</v>
      </c>
      <c r="CV1838" s="411">
        <f t="shared" si="554"/>
        <v>36</v>
      </c>
      <c r="CW1838" s="366">
        <v>1</v>
      </c>
      <c r="CX1838" s="366">
        <v>1</v>
      </c>
      <c r="CY1838" s="366">
        <v>1</v>
      </c>
      <c r="CZ1838" s="366">
        <v>1</v>
      </c>
      <c r="DA1838" s="366">
        <v>1</v>
      </c>
      <c r="DB1838" s="366">
        <v>1</v>
      </c>
      <c r="DC1838" s="366">
        <v>1</v>
      </c>
      <c r="DD1838" s="366">
        <v>1</v>
      </c>
      <c r="DE1838" s="366">
        <v>1</v>
      </c>
      <c r="DF1838" s="366">
        <v>1</v>
      </c>
      <c r="DG1838" s="366">
        <v>1</v>
      </c>
      <c r="DH1838" s="366">
        <v>1</v>
      </c>
      <c r="DI1838" s="411">
        <f t="shared" si="555"/>
        <v>12</v>
      </c>
      <c r="DJ1838" s="366">
        <v>4</v>
      </c>
      <c r="DK1838" s="366">
        <v>4</v>
      </c>
      <c r="DL1838" s="366">
        <v>4</v>
      </c>
      <c r="DM1838" s="366">
        <v>4</v>
      </c>
      <c r="DN1838" s="366">
        <v>4</v>
      </c>
      <c r="DO1838" s="366">
        <v>4</v>
      </c>
      <c r="DP1838" s="366">
        <v>4</v>
      </c>
      <c r="DQ1838" s="366">
        <v>4</v>
      </c>
      <c r="DR1838" s="366">
        <v>4</v>
      </c>
      <c r="DS1838" s="366">
        <v>4</v>
      </c>
      <c r="DT1838" s="366">
        <v>4</v>
      </c>
      <c r="DU1838" s="366">
        <v>4</v>
      </c>
      <c r="DV1838" s="411">
        <f t="shared" si="556"/>
        <v>48</v>
      </c>
      <c r="DW1838" s="366">
        <v>4</v>
      </c>
      <c r="DX1838" s="366">
        <v>4</v>
      </c>
      <c r="DY1838" s="366">
        <v>4</v>
      </c>
      <c r="DZ1838" s="366">
        <v>4</v>
      </c>
      <c r="EA1838" s="366">
        <v>4</v>
      </c>
      <c r="EB1838" s="366">
        <v>4</v>
      </c>
      <c r="EC1838" s="366">
        <v>4</v>
      </c>
      <c r="ED1838" s="366">
        <v>4</v>
      </c>
      <c r="EE1838" s="366">
        <v>4</v>
      </c>
      <c r="EF1838" s="366">
        <v>4</v>
      </c>
      <c r="EG1838" s="366">
        <v>4</v>
      </c>
      <c r="EH1838" s="366">
        <v>4</v>
      </c>
      <c r="EI1838" s="411">
        <f t="shared" si="557"/>
        <v>48</v>
      </c>
      <c r="EK1838" s="411">
        <f t="shared" si="558"/>
        <v>48</v>
      </c>
      <c r="EL1838" s="7">
        <f t="shared" si="559"/>
        <v>0</v>
      </c>
    </row>
    <row r="1839" spans="1:142">
      <c r="A1839" s="365" t="str">
        <f t="shared" si="544"/>
        <v xml:space="preserve"> 371</v>
      </c>
      <c r="B1839" s="366" t="s">
        <v>1015</v>
      </c>
      <c r="C1839" s="366" t="s">
        <v>1007</v>
      </c>
      <c r="D1839" s="366">
        <v>161186</v>
      </c>
      <c r="E1839" s="366">
        <v>160848</v>
      </c>
      <c r="F1839" s="366">
        <v>161303</v>
      </c>
      <c r="G1839" s="366">
        <v>160664</v>
      </c>
      <c r="H1839" s="366">
        <v>158665</v>
      </c>
      <c r="I1839" s="366">
        <v>158613</v>
      </c>
      <c r="J1839" s="366">
        <v>152404</v>
      </c>
      <c r="K1839" s="366">
        <v>155090</v>
      </c>
      <c r="L1839" s="366">
        <v>158046</v>
      </c>
      <c r="M1839" s="366">
        <v>155891</v>
      </c>
      <c r="N1839" s="366">
        <v>156196</v>
      </c>
      <c r="O1839" s="366">
        <v>159361</v>
      </c>
      <c r="P1839" s="411">
        <f t="shared" si="545"/>
        <v>1898267</v>
      </c>
      <c r="Q1839" s="411">
        <f t="shared" si="560"/>
        <v>1108766.7419354839</v>
      </c>
      <c r="R1839" s="411">
        <f t="shared" si="561"/>
        <v>274453.36151279201</v>
      </c>
      <c r="S1839" s="411">
        <f t="shared" si="562"/>
        <v>515046.89655172412</v>
      </c>
      <c r="T1839" s="366">
        <v>23084.314413132204</v>
      </c>
      <c r="U1839" s="366">
        <v>-613.55440997960977</v>
      </c>
      <c r="V1839" s="366">
        <v>0</v>
      </c>
      <c r="W1839" s="366">
        <v>0</v>
      </c>
      <c r="X1839" s="366">
        <v>0</v>
      </c>
      <c r="Y1839" s="366">
        <v>0</v>
      </c>
      <c r="Z1839" s="366">
        <v>0</v>
      </c>
      <c r="AA1839" s="366">
        <v>0</v>
      </c>
      <c r="AB1839" s="366">
        <v>25457.979166436242</v>
      </c>
      <c r="AC1839" s="366">
        <v>-23100.245969972835</v>
      </c>
      <c r="AD1839" s="366">
        <v>0</v>
      </c>
      <c r="AE1839" s="366">
        <v>0</v>
      </c>
      <c r="AF1839" s="411">
        <f t="shared" si="546"/>
        <v>24828.493199616001</v>
      </c>
      <c r="AG1839" s="366">
        <v>184270.3144131322</v>
      </c>
      <c r="AH1839" s="366">
        <v>160234.44559002039</v>
      </c>
      <c r="AI1839" s="366">
        <v>161303</v>
      </c>
      <c r="AJ1839" s="366">
        <v>160664</v>
      </c>
      <c r="AK1839" s="366">
        <v>158665</v>
      </c>
      <c r="AL1839" s="366">
        <v>158613</v>
      </c>
      <c r="AM1839" s="366">
        <v>152404</v>
      </c>
      <c r="AN1839" s="366">
        <v>155090</v>
      </c>
      <c r="AO1839" s="366">
        <v>183503.97916643624</v>
      </c>
      <c r="AP1839" s="366">
        <v>132790.75403002716</v>
      </c>
      <c r="AQ1839" s="366">
        <v>156196</v>
      </c>
      <c r="AR1839" s="366">
        <v>159361</v>
      </c>
      <c r="AS1839" s="411">
        <f t="shared" si="547"/>
        <v>1923095.493199616</v>
      </c>
      <c r="AT1839" s="411">
        <f t="shared" si="548"/>
        <v>1131237.5019386364</v>
      </c>
      <c r="AU1839" s="411">
        <f t="shared" si="549"/>
        <v>292888.44987469411</v>
      </c>
      <c r="AV1839" s="411">
        <f t="shared" si="550"/>
        <v>498969.54138628545</v>
      </c>
      <c r="AW1839" s="366">
        <v>0</v>
      </c>
      <c r="AX1839" s="366">
        <v>0</v>
      </c>
      <c r="AY1839" s="366">
        <v>0</v>
      </c>
      <c r="AZ1839" s="366">
        <v>0</v>
      </c>
      <c r="BA1839" s="366">
        <v>0</v>
      </c>
      <c r="BB1839" s="366">
        <v>0</v>
      </c>
      <c r="BC1839" s="366">
        <v>0</v>
      </c>
      <c r="BD1839" s="366">
        <v>0</v>
      </c>
      <c r="BE1839" s="366">
        <v>0</v>
      </c>
      <c r="BF1839" s="366">
        <v>0</v>
      </c>
      <c r="BG1839" s="366">
        <v>0</v>
      </c>
      <c r="BH1839" s="366">
        <v>0</v>
      </c>
      <c r="BI1839" s="411">
        <f t="shared" si="551"/>
        <v>0</v>
      </c>
      <c r="BJ1839" s="366">
        <v>184270.3144131322</v>
      </c>
      <c r="BK1839" s="366">
        <v>160234.44559002039</v>
      </c>
      <c r="BL1839" s="366">
        <v>161303</v>
      </c>
      <c r="BM1839" s="366">
        <v>160664</v>
      </c>
      <c r="BN1839" s="366">
        <v>158665</v>
      </c>
      <c r="BO1839" s="366">
        <v>158613</v>
      </c>
      <c r="BP1839" s="366">
        <v>152404</v>
      </c>
      <c r="BQ1839" s="366">
        <v>155090</v>
      </c>
      <c r="BR1839" s="366">
        <v>183503.97916643624</v>
      </c>
      <c r="BS1839" s="366">
        <v>132790.75403002716</v>
      </c>
      <c r="BT1839" s="366">
        <v>156196</v>
      </c>
      <c r="BU1839" s="366">
        <v>159361</v>
      </c>
      <c r="BV1839" s="411">
        <f t="shared" si="552"/>
        <v>1923095.493199616</v>
      </c>
      <c r="BW1839" s="366">
        <v>0</v>
      </c>
      <c r="BX1839" s="366">
        <v>0</v>
      </c>
      <c r="BY1839" s="366">
        <v>0</v>
      </c>
      <c r="BZ1839" s="366">
        <v>0</v>
      </c>
      <c r="CA1839" s="366">
        <v>0</v>
      </c>
      <c r="CB1839" s="366">
        <v>0</v>
      </c>
      <c r="CC1839" s="366">
        <v>0</v>
      </c>
      <c r="CD1839" s="366">
        <v>0</v>
      </c>
      <c r="CE1839" s="366">
        <v>0</v>
      </c>
      <c r="CF1839" s="366">
        <v>0</v>
      </c>
      <c r="CG1839" s="366">
        <v>0</v>
      </c>
      <c r="CH1839" s="366">
        <v>0</v>
      </c>
      <c r="CI1839" s="411">
        <f t="shared" si="553"/>
        <v>0</v>
      </c>
      <c r="CJ1839" s="366">
        <v>184270.3144131322</v>
      </c>
      <c r="CK1839" s="366">
        <v>160234.44559002039</v>
      </c>
      <c r="CL1839" s="366">
        <v>161303</v>
      </c>
      <c r="CM1839" s="366">
        <v>160664</v>
      </c>
      <c r="CN1839" s="366">
        <v>158665</v>
      </c>
      <c r="CO1839" s="366">
        <v>158613</v>
      </c>
      <c r="CP1839" s="366">
        <v>152404</v>
      </c>
      <c r="CQ1839" s="366">
        <v>155090</v>
      </c>
      <c r="CR1839" s="366">
        <v>183503.97916643624</v>
      </c>
      <c r="CS1839" s="366">
        <v>132790.75403002716</v>
      </c>
      <c r="CT1839" s="366">
        <v>156196</v>
      </c>
      <c r="CU1839" s="366">
        <v>159361</v>
      </c>
      <c r="CV1839" s="411">
        <f t="shared" si="554"/>
        <v>1923095.493199616</v>
      </c>
      <c r="CW1839" s="366">
        <v>0</v>
      </c>
      <c r="CX1839" s="366">
        <v>0</v>
      </c>
      <c r="CY1839" s="366">
        <v>0</v>
      </c>
      <c r="CZ1839" s="366">
        <v>0</v>
      </c>
      <c r="DA1839" s="366">
        <v>0</v>
      </c>
      <c r="DB1839" s="366">
        <v>0</v>
      </c>
      <c r="DC1839" s="366">
        <v>0</v>
      </c>
      <c r="DD1839" s="366">
        <v>0</v>
      </c>
      <c r="DE1839" s="366">
        <v>0</v>
      </c>
      <c r="DF1839" s="366">
        <v>0</v>
      </c>
      <c r="DG1839" s="366">
        <v>0</v>
      </c>
      <c r="DH1839" s="366">
        <v>0</v>
      </c>
      <c r="DI1839" s="411">
        <f t="shared" si="555"/>
        <v>0</v>
      </c>
      <c r="DJ1839" s="366">
        <v>184270.3144131322</v>
      </c>
      <c r="DK1839" s="366">
        <v>160234.44559002039</v>
      </c>
      <c r="DL1839" s="366">
        <v>161303</v>
      </c>
      <c r="DM1839" s="366">
        <v>160664</v>
      </c>
      <c r="DN1839" s="366">
        <v>158665</v>
      </c>
      <c r="DO1839" s="366">
        <v>158613</v>
      </c>
      <c r="DP1839" s="366">
        <v>152404</v>
      </c>
      <c r="DQ1839" s="366">
        <v>155090</v>
      </c>
      <c r="DR1839" s="366">
        <v>183503.97916643624</v>
      </c>
      <c r="DS1839" s="366">
        <v>132790.75403002716</v>
      </c>
      <c r="DT1839" s="366">
        <v>156196</v>
      </c>
      <c r="DU1839" s="366">
        <v>159361</v>
      </c>
      <c r="DV1839" s="411">
        <f t="shared" si="556"/>
        <v>1923095.493199616</v>
      </c>
      <c r="DW1839" s="366">
        <v>184270.3144131322</v>
      </c>
      <c r="DX1839" s="366">
        <v>160234.44559002039</v>
      </c>
      <c r="DY1839" s="366">
        <v>161303</v>
      </c>
      <c r="DZ1839" s="366">
        <v>160664</v>
      </c>
      <c r="EA1839" s="366">
        <v>158665</v>
      </c>
      <c r="EB1839" s="366">
        <v>158613</v>
      </c>
      <c r="EC1839" s="366">
        <v>152404</v>
      </c>
      <c r="ED1839" s="366">
        <v>155090</v>
      </c>
      <c r="EE1839" s="366">
        <v>183503.97916643624</v>
      </c>
      <c r="EF1839" s="366">
        <v>132790.75403002716</v>
      </c>
      <c r="EG1839" s="366">
        <v>156196</v>
      </c>
      <c r="EH1839" s="366">
        <v>159361</v>
      </c>
      <c r="EI1839" s="411">
        <f t="shared" si="557"/>
        <v>1923095.493199616</v>
      </c>
      <c r="EK1839" s="411">
        <f t="shared" si="558"/>
        <v>1923095.493199616</v>
      </c>
      <c r="EL1839" s="7">
        <f t="shared" si="559"/>
        <v>0</v>
      </c>
    </row>
    <row r="1840" spans="1:142">
      <c r="A1840" s="365" t="str">
        <f t="shared" si="544"/>
        <v xml:space="preserve"> 371</v>
      </c>
      <c r="B1840" s="366" t="s">
        <v>1015</v>
      </c>
      <c r="C1840" s="366" t="s">
        <v>1008</v>
      </c>
      <c r="D1840" s="366">
        <v>156115</v>
      </c>
      <c r="E1840" s="366">
        <v>159560</v>
      </c>
      <c r="F1840" s="366">
        <v>159518</v>
      </c>
      <c r="G1840" s="366">
        <v>158260</v>
      </c>
      <c r="H1840" s="366">
        <v>156154</v>
      </c>
      <c r="I1840" s="366">
        <v>156161</v>
      </c>
      <c r="J1840" s="366">
        <v>150946</v>
      </c>
      <c r="K1840" s="366">
        <v>152588</v>
      </c>
      <c r="L1840" s="366">
        <v>154950</v>
      </c>
      <c r="M1840" s="366">
        <v>154597</v>
      </c>
      <c r="N1840" s="366">
        <v>154429</v>
      </c>
      <c r="O1840" s="366">
        <v>158273</v>
      </c>
      <c r="P1840" s="411">
        <f t="shared" si="545"/>
        <v>1871551</v>
      </c>
      <c r="Q1840" s="411">
        <f t="shared" si="560"/>
        <v>1091844.7741935484</v>
      </c>
      <c r="R1840" s="411">
        <f t="shared" si="561"/>
        <v>269662.39822024468</v>
      </c>
      <c r="S1840" s="411">
        <f t="shared" si="562"/>
        <v>510043.8275862069</v>
      </c>
      <c r="T1840" s="366">
        <v>22358.069215726777</v>
      </c>
      <c r="U1840" s="366">
        <v>-608.64133626993862</v>
      </c>
      <c r="V1840" s="366">
        <v>0</v>
      </c>
      <c r="W1840" s="366">
        <v>0</v>
      </c>
      <c r="X1840" s="366">
        <v>0</v>
      </c>
      <c r="Y1840" s="366">
        <v>0</v>
      </c>
      <c r="Z1840" s="366">
        <v>0</v>
      </c>
      <c r="AA1840" s="366">
        <v>0</v>
      </c>
      <c r="AB1840" s="366">
        <v>24959.276867742883</v>
      </c>
      <c r="AC1840" s="366">
        <v>-22908.498413762776</v>
      </c>
      <c r="AD1840" s="366">
        <v>0</v>
      </c>
      <c r="AE1840" s="366">
        <v>0</v>
      </c>
      <c r="AF1840" s="411">
        <f t="shared" si="546"/>
        <v>23800.206333436945</v>
      </c>
      <c r="AG1840" s="366">
        <v>178473.06921572678</v>
      </c>
      <c r="AH1840" s="366">
        <v>158951.35866373006</v>
      </c>
      <c r="AI1840" s="366">
        <v>159518</v>
      </c>
      <c r="AJ1840" s="366">
        <v>158260</v>
      </c>
      <c r="AK1840" s="366">
        <v>156154</v>
      </c>
      <c r="AL1840" s="366">
        <v>156161</v>
      </c>
      <c r="AM1840" s="366">
        <v>150946</v>
      </c>
      <c r="AN1840" s="366">
        <v>152588</v>
      </c>
      <c r="AO1840" s="366">
        <v>179909.27686774288</v>
      </c>
      <c r="AP1840" s="366">
        <v>131688.50158623722</v>
      </c>
      <c r="AQ1840" s="366">
        <v>154429</v>
      </c>
      <c r="AR1840" s="366">
        <v>158273</v>
      </c>
      <c r="AS1840" s="411">
        <f t="shared" si="547"/>
        <v>1895351.206333437</v>
      </c>
      <c r="AT1840" s="411">
        <f t="shared" si="548"/>
        <v>1113594.2020730053</v>
      </c>
      <c r="AU1840" s="411">
        <f t="shared" si="549"/>
        <v>287736.35733136884</v>
      </c>
      <c r="AV1840" s="411">
        <f t="shared" si="550"/>
        <v>494020.64692906284</v>
      </c>
      <c r="AW1840" s="366">
        <v>0</v>
      </c>
      <c r="AX1840" s="366">
        <v>0</v>
      </c>
      <c r="AY1840" s="366">
        <v>0</v>
      </c>
      <c r="AZ1840" s="366">
        <v>0</v>
      </c>
      <c r="BA1840" s="366">
        <v>0</v>
      </c>
      <c r="BB1840" s="366">
        <v>0</v>
      </c>
      <c r="BC1840" s="366">
        <v>0</v>
      </c>
      <c r="BD1840" s="366">
        <v>0</v>
      </c>
      <c r="BE1840" s="366">
        <v>0</v>
      </c>
      <c r="BF1840" s="366">
        <v>0</v>
      </c>
      <c r="BG1840" s="366">
        <v>0</v>
      </c>
      <c r="BH1840" s="366">
        <v>0</v>
      </c>
      <c r="BI1840" s="411">
        <f t="shared" si="551"/>
        <v>0</v>
      </c>
      <c r="BJ1840" s="366">
        <v>178473.06921572678</v>
      </c>
      <c r="BK1840" s="366">
        <v>158951.35866373006</v>
      </c>
      <c r="BL1840" s="366">
        <v>159518</v>
      </c>
      <c r="BM1840" s="366">
        <v>158260</v>
      </c>
      <c r="BN1840" s="366">
        <v>156154</v>
      </c>
      <c r="BO1840" s="366">
        <v>156161</v>
      </c>
      <c r="BP1840" s="366">
        <v>150946</v>
      </c>
      <c r="BQ1840" s="366">
        <v>152588</v>
      </c>
      <c r="BR1840" s="366">
        <v>179909.27686774288</v>
      </c>
      <c r="BS1840" s="366">
        <v>131688.50158623722</v>
      </c>
      <c r="BT1840" s="366">
        <v>154429</v>
      </c>
      <c r="BU1840" s="366">
        <v>158273</v>
      </c>
      <c r="BV1840" s="411">
        <f t="shared" si="552"/>
        <v>1895351.206333437</v>
      </c>
      <c r="BW1840" s="366">
        <v>0</v>
      </c>
      <c r="BX1840" s="366">
        <v>0</v>
      </c>
      <c r="BY1840" s="366">
        <v>0</v>
      </c>
      <c r="BZ1840" s="366">
        <v>0</v>
      </c>
      <c r="CA1840" s="366">
        <v>0</v>
      </c>
      <c r="CB1840" s="366">
        <v>0</v>
      </c>
      <c r="CC1840" s="366">
        <v>0</v>
      </c>
      <c r="CD1840" s="366">
        <v>0</v>
      </c>
      <c r="CE1840" s="366">
        <v>0</v>
      </c>
      <c r="CF1840" s="366">
        <v>0</v>
      </c>
      <c r="CG1840" s="366">
        <v>0</v>
      </c>
      <c r="CH1840" s="366">
        <v>0</v>
      </c>
      <c r="CI1840" s="411">
        <f t="shared" si="553"/>
        <v>0</v>
      </c>
      <c r="CJ1840" s="366">
        <v>178473.06921572678</v>
      </c>
      <c r="CK1840" s="366">
        <v>158951.35866373006</v>
      </c>
      <c r="CL1840" s="366">
        <v>159518</v>
      </c>
      <c r="CM1840" s="366">
        <v>158260</v>
      </c>
      <c r="CN1840" s="366">
        <v>156154</v>
      </c>
      <c r="CO1840" s="366">
        <v>156161</v>
      </c>
      <c r="CP1840" s="366">
        <v>150946</v>
      </c>
      <c r="CQ1840" s="366">
        <v>152588</v>
      </c>
      <c r="CR1840" s="366">
        <v>179909.27686774288</v>
      </c>
      <c r="CS1840" s="366">
        <v>131688.50158623722</v>
      </c>
      <c r="CT1840" s="366">
        <v>154429</v>
      </c>
      <c r="CU1840" s="366">
        <v>158273</v>
      </c>
      <c r="CV1840" s="411">
        <f t="shared" si="554"/>
        <v>1895351.206333437</v>
      </c>
      <c r="CW1840" s="366">
        <v>0</v>
      </c>
      <c r="CX1840" s="366">
        <v>0</v>
      </c>
      <c r="CY1840" s="366">
        <v>0</v>
      </c>
      <c r="CZ1840" s="366">
        <v>0</v>
      </c>
      <c r="DA1840" s="366">
        <v>0</v>
      </c>
      <c r="DB1840" s="366">
        <v>0</v>
      </c>
      <c r="DC1840" s="366">
        <v>0</v>
      </c>
      <c r="DD1840" s="366">
        <v>0</v>
      </c>
      <c r="DE1840" s="366">
        <v>0</v>
      </c>
      <c r="DF1840" s="366">
        <v>0</v>
      </c>
      <c r="DG1840" s="366">
        <v>0</v>
      </c>
      <c r="DH1840" s="366">
        <v>0</v>
      </c>
      <c r="DI1840" s="411">
        <f t="shared" si="555"/>
        <v>0</v>
      </c>
      <c r="DJ1840" s="366">
        <v>178473.06921572678</v>
      </c>
      <c r="DK1840" s="366">
        <v>158951.35866373006</v>
      </c>
      <c r="DL1840" s="366">
        <v>159518</v>
      </c>
      <c r="DM1840" s="366">
        <v>158260</v>
      </c>
      <c r="DN1840" s="366">
        <v>156154</v>
      </c>
      <c r="DO1840" s="366">
        <v>156161</v>
      </c>
      <c r="DP1840" s="366">
        <v>150946</v>
      </c>
      <c r="DQ1840" s="366">
        <v>152588</v>
      </c>
      <c r="DR1840" s="366">
        <v>179909.27686774288</v>
      </c>
      <c r="DS1840" s="366">
        <v>131688.50158623722</v>
      </c>
      <c r="DT1840" s="366">
        <v>154429</v>
      </c>
      <c r="DU1840" s="366">
        <v>158273</v>
      </c>
      <c r="DV1840" s="411">
        <f t="shared" si="556"/>
        <v>1895351.206333437</v>
      </c>
      <c r="DW1840" s="366">
        <v>178473.06921572678</v>
      </c>
      <c r="DX1840" s="366">
        <v>158951.35866373006</v>
      </c>
      <c r="DY1840" s="366">
        <v>159518</v>
      </c>
      <c r="DZ1840" s="366">
        <v>158260</v>
      </c>
      <c r="EA1840" s="366">
        <v>156154</v>
      </c>
      <c r="EB1840" s="366">
        <v>156161</v>
      </c>
      <c r="EC1840" s="366">
        <v>150946</v>
      </c>
      <c r="ED1840" s="366">
        <v>152588</v>
      </c>
      <c r="EE1840" s="366">
        <v>179909.27686774288</v>
      </c>
      <c r="EF1840" s="366">
        <v>131688.50158623722</v>
      </c>
      <c r="EG1840" s="366">
        <v>154429</v>
      </c>
      <c r="EH1840" s="366">
        <v>158273</v>
      </c>
      <c r="EI1840" s="411">
        <f t="shared" si="557"/>
        <v>1895351.206333437</v>
      </c>
      <c r="EK1840" s="411">
        <f t="shared" si="558"/>
        <v>1895351.206333437</v>
      </c>
      <c r="EL1840" s="7">
        <f t="shared" si="559"/>
        <v>0</v>
      </c>
    </row>
    <row r="1841" spans="1:142">
      <c r="A1841" s="365" t="str">
        <f t="shared" si="544"/>
        <v xml:space="preserve"> 371</v>
      </c>
      <c r="B1841" s="366" t="s">
        <v>1015</v>
      </c>
      <c r="C1841" s="366" t="s">
        <v>920</v>
      </c>
      <c r="D1841" s="366">
        <v>104141000</v>
      </c>
      <c r="E1841" s="366">
        <v>110786000</v>
      </c>
      <c r="F1841" s="366">
        <v>111760000</v>
      </c>
      <c r="G1841" s="366">
        <v>100096000</v>
      </c>
      <c r="H1841" s="366">
        <v>108544000</v>
      </c>
      <c r="I1841" s="366">
        <v>94108000</v>
      </c>
      <c r="J1841" s="366">
        <v>104455000</v>
      </c>
      <c r="K1841" s="366">
        <v>104615000</v>
      </c>
      <c r="L1841" s="366">
        <v>96199000</v>
      </c>
      <c r="M1841" s="366">
        <v>104572000</v>
      </c>
      <c r="N1841" s="366">
        <v>104320000</v>
      </c>
      <c r="O1841" s="366">
        <v>110941000</v>
      </c>
      <c r="P1841" s="411">
        <f t="shared" si="545"/>
        <v>1254537000</v>
      </c>
      <c r="Q1841" s="411">
        <f t="shared" si="560"/>
        <v>730520483.87096775</v>
      </c>
      <c r="R1841" s="411">
        <f t="shared" si="561"/>
        <v>177645860.95661846</v>
      </c>
      <c r="S1841" s="411">
        <f t="shared" si="562"/>
        <v>346370655.17241377</v>
      </c>
      <c r="T1841" s="366">
        <v>14914593.000000015</v>
      </c>
      <c r="U1841" s="366">
        <v>-422593</v>
      </c>
      <c r="V1841" s="366">
        <v>0</v>
      </c>
      <c r="W1841" s="366">
        <v>0</v>
      </c>
      <c r="X1841" s="366">
        <v>0</v>
      </c>
      <c r="Y1841" s="366">
        <v>0</v>
      </c>
      <c r="Z1841" s="366">
        <v>0</v>
      </c>
      <c r="AA1841" s="366">
        <v>0</v>
      </c>
      <c r="AB1841" s="366">
        <v>15495692</v>
      </c>
      <c r="AC1841" s="366">
        <v>-15495692</v>
      </c>
      <c r="AD1841" s="366">
        <v>0</v>
      </c>
      <c r="AE1841" s="366">
        <v>0</v>
      </c>
      <c r="AF1841" s="411">
        <f t="shared" si="546"/>
        <v>14492000.000000015</v>
      </c>
      <c r="AG1841" s="366">
        <v>119055593.00000001</v>
      </c>
      <c r="AH1841" s="366">
        <v>110363407</v>
      </c>
      <c r="AI1841" s="366">
        <v>111760000</v>
      </c>
      <c r="AJ1841" s="366">
        <v>100096000</v>
      </c>
      <c r="AK1841" s="366">
        <v>108544000</v>
      </c>
      <c r="AL1841" s="366">
        <v>94108000</v>
      </c>
      <c r="AM1841" s="366">
        <v>104455000</v>
      </c>
      <c r="AN1841" s="366">
        <v>104615000</v>
      </c>
      <c r="AO1841" s="366">
        <v>111694692</v>
      </c>
      <c r="AP1841" s="366">
        <v>89076308</v>
      </c>
      <c r="AQ1841" s="366">
        <v>104320000</v>
      </c>
      <c r="AR1841" s="366">
        <v>110941000</v>
      </c>
      <c r="AS1841" s="411">
        <f t="shared" si="547"/>
        <v>1269029000</v>
      </c>
      <c r="AT1841" s="411">
        <f t="shared" si="548"/>
        <v>745012483.87096775</v>
      </c>
      <c r="AU1841" s="411">
        <f t="shared" si="549"/>
        <v>188866879.30144605</v>
      </c>
      <c r="AV1841" s="411">
        <f t="shared" si="550"/>
        <v>335149636.82758623</v>
      </c>
      <c r="AW1841" s="366">
        <v>0</v>
      </c>
      <c r="AX1841" s="366">
        <v>0</v>
      </c>
      <c r="AY1841" s="366">
        <v>0</v>
      </c>
      <c r="AZ1841" s="366">
        <v>0</v>
      </c>
      <c r="BA1841" s="366">
        <v>0</v>
      </c>
      <c r="BB1841" s="366">
        <v>0</v>
      </c>
      <c r="BC1841" s="366">
        <v>0</v>
      </c>
      <c r="BD1841" s="366">
        <v>0</v>
      </c>
      <c r="BE1841" s="366">
        <v>0</v>
      </c>
      <c r="BF1841" s="366">
        <v>0</v>
      </c>
      <c r="BG1841" s="366">
        <v>0</v>
      </c>
      <c r="BH1841" s="366">
        <v>0</v>
      </c>
      <c r="BI1841" s="411">
        <f t="shared" si="551"/>
        <v>0</v>
      </c>
      <c r="BJ1841" s="366">
        <v>119055593.00000001</v>
      </c>
      <c r="BK1841" s="366">
        <v>110363407</v>
      </c>
      <c r="BL1841" s="366">
        <v>111760000</v>
      </c>
      <c r="BM1841" s="366">
        <v>100096000</v>
      </c>
      <c r="BN1841" s="366">
        <v>108544000</v>
      </c>
      <c r="BO1841" s="366">
        <v>94108000</v>
      </c>
      <c r="BP1841" s="366">
        <v>104455000</v>
      </c>
      <c r="BQ1841" s="366">
        <v>104615000</v>
      </c>
      <c r="BR1841" s="366">
        <v>111694692</v>
      </c>
      <c r="BS1841" s="366">
        <v>89076308</v>
      </c>
      <c r="BT1841" s="366">
        <v>104320000</v>
      </c>
      <c r="BU1841" s="366">
        <v>110941000</v>
      </c>
      <c r="BV1841" s="411">
        <f t="shared" si="552"/>
        <v>1269029000</v>
      </c>
      <c r="BW1841" s="366">
        <v>0</v>
      </c>
      <c r="BX1841" s="366">
        <v>0</v>
      </c>
      <c r="BY1841" s="366">
        <v>0</v>
      </c>
      <c r="BZ1841" s="366">
        <v>0</v>
      </c>
      <c r="CA1841" s="366">
        <v>0</v>
      </c>
      <c r="CB1841" s="366">
        <v>0</v>
      </c>
      <c r="CC1841" s="366">
        <v>0</v>
      </c>
      <c r="CD1841" s="366">
        <v>0</v>
      </c>
      <c r="CE1841" s="366">
        <v>0</v>
      </c>
      <c r="CF1841" s="366">
        <v>0</v>
      </c>
      <c r="CG1841" s="366">
        <v>0</v>
      </c>
      <c r="CH1841" s="366">
        <v>0</v>
      </c>
      <c r="CI1841" s="411">
        <f t="shared" si="553"/>
        <v>0</v>
      </c>
      <c r="CJ1841" s="366">
        <v>119055593.00000001</v>
      </c>
      <c r="CK1841" s="366">
        <v>110363407</v>
      </c>
      <c r="CL1841" s="366">
        <v>111760000</v>
      </c>
      <c r="CM1841" s="366">
        <v>100096000</v>
      </c>
      <c r="CN1841" s="366">
        <v>108544000</v>
      </c>
      <c r="CO1841" s="366">
        <v>94108000</v>
      </c>
      <c r="CP1841" s="366">
        <v>104455000</v>
      </c>
      <c r="CQ1841" s="366">
        <v>104615000</v>
      </c>
      <c r="CR1841" s="366">
        <v>111694692</v>
      </c>
      <c r="CS1841" s="366">
        <v>89076308</v>
      </c>
      <c r="CT1841" s="366">
        <v>104320000</v>
      </c>
      <c r="CU1841" s="366">
        <v>110941000</v>
      </c>
      <c r="CV1841" s="411">
        <f t="shared" si="554"/>
        <v>1269029000</v>
      </c>
      <c r="CW1841" s="366">
        <v>0</v>
      </c>
      <c r="CX1841" s="366">
        <v>0</v>
      </c>
      <c r="CY1841" s="366">
        <v>0</v>
      </c>
      <c r="CZ1841" s="366">
        <v>0</v>
      </c>
      <c r="DA1841" s="366">
        <v>0</v>
      </c>
      <c r="DB1841" s="366">
        <v>0</v>
      </c>
      <c r="DC1841" s="366">
        <v>0</v>
      </c>
      <c r="DD1841" s="366">
        <v>0</v>
      </c>
      <c r="DE1841" s="366">
        <v>0</v>
      </c>
      <c r="DF1841" s="366">
        <v>0</v>
      </c>
      <c r="DG1841" s="366">
        <v>0</v>
      </c>
      <c r="DH1841" s="366">
        <v>0</v>
      </c>
      <c r="DI1841" s="411">
        <f t="shared" si="555"/>
        <v>0</v>
      </c>
      <c r="DJ1841" s="366">
        <v>119055593.00000001</v>
      </c>
      <c r="DK1841" s="366">
        <v>110363407</v>
      </c>
      <c r="DL1841" s="366">
        <v>111760000</v>
      </c>
      <c r="DM1841" s="366">
        <v>100096000</v>
      </c>
      <c r="DN1841" s="366">
        <v>108544000</v>
      </c>
      <c r="DO1841" s="366">
        <v>94108000</v>
      </c>
      <c r="DP1841" s="366">
        <v>104455000</v>
      </c>
      <c r="DQ1841" s="366">
        <v>104615000</v>
      </c>
      <c r="DR1841" s="366">
        <v>111694692</v>
      </c>
      <c r="DS1841" s="366">
        <v>89076308</v>
      </c>
      <c r="DT1841" s="366">
        <v>104320000</v>
      </c>
      <c r="DU1841" s="366">
        <v>110941000</v>
      </c>
      <c r="DV1841" s="411">
        <f t="shared" si="556"/>
        <v>1269029000</v>
      </c>
      <c r="DW1841" s="366">
        <v>119055593.00000001</v>
      </c>
      <c r="DX1841" s="366">
        <v>110363407</v>
      </c>
      <c r="DY1841" s="366">
        <v>111760000</v>
      </c>
      <c r="DZ1841" s="366">
        <v>100096000</v>
      </c>
      <c r="EA1841" s="366">
        <v>108544000</v>
      </c>
      <c r="EB1841" s="366">
        <v>94108000</v>
      </c>
      <c r="EC1841" s="366">
        <v>104455000</v>
      </c>
      <c r="ED1841" s="366">
        <v>104615000</v>
      </c>
      <c r="EE1841" s="366">
        <v>111694692</v>
      </c>
      <c r="EF1841" s="366">
        <v>89076308</v>
      </c>
      <c r="EG1841" s="366">
        <v>104320000</v>
      </c>
      <c r="EH1841" s="366">
        <v>110941000</v>
      </c>
      <c r="EI1841" s="411">
        <f t="shared" si="557"/>
        <v>1269029000</v>
      </c>
      <c r="EK1841" s="411">
        <f t="shared" si="558"/>
        <v>1269029000</v>
      </c>
      <c r="EL1841" s="7">
        <f t="shared" si="559"/>
        <v>0</v>
      </c>
    </row>
    <row r="1842" spans="1:142">
      <c r="A1842" s="365" t="str">
        <f t="shared" si="544"/>
        <v xml:space="preserve"> 371</v>
      </c>
      <c r="B1842" s="366" t="s">
        <v>1015</v>
      </c>
      <c r="C1842" s="366" t="s">
        <v>927</v>
      </c>
      <c r="D1842" s="366">
        <v>104141000</v>
      </c>
      <c r="E1842" s="366">
        <v>110786000</v>
      </c>
      <c r="F1842" s="366">
        <v>111760000</v>
      </c>
      <c r="G1842" s="366">
        <v>100096000</v>
      </c>
      <c r="H1842" s="366">
        <v>108544000</v>
      </c>
      <c r="I1842" s="366">
        <v>94108000</v>
      </c>
      <c r="J1842" s="366">
        <v>104455000</v>
      </c>
      <c r="K1842" s="366">
        <v>104615000</v>
      </c>
      <c r="L1842" s="366">
        <v>96199000</v>
      </c>
      <c r="M1842" s="366">
        <v>104572000</v>
      </c>
      <c r="N1842" s="366">
        <v>104320000</v>
      </c>
      <c r="O1842" s="366">
        <v>110941000</v>
      </c>
      <c r="P1842" s="411">
        <f t="shared" si="545"/>
        <v>1254537000</v>
      </c>
      <c r="Q1842" s="411">
        <f t="shared" si="560"/>
        <v>730520483.87096775</v>
      </c>
      <c r="R1842" s="411">
        <f t="shared" si="561"/>
        <v>177645860.95661846</v>
      </c>
      <c r="S1842" s="411">
        <f t="shared" si="562"/>
        <v>346370655.17241377</v>
      </c>
      <c r="T1842" s="366">
        <v>14914593.000000015</v>
      </c>
      <c r="U1842" s="366">
        <v>-422593</v>
      </c>
      <c r="V1842" s="366">
        <v>0</v>
      </c>
      <c r="W1842" s="366">
        <v>0</v>
      </c>
      <c r="X1842" s="366">
        <v>0</v>
      </c>
      <c r="Y1842" s="366">
        <v>0</v>
      </c>
      <c r="Z1842" s="366">
        <v>0</v>
      </c>
      <c r="AA1842" s="366">
        <v>0</v>
      </c>
      <c r="AB1842" s="366">
        <v>15495692</v>
      </c>
      <c r="AC1842" s="366">
        <v>-15495692</v>
      </c>
      <c r="AD1842" s="366">
        <v>0</v>
      </c>
      <c r="AE1842" s="366">
        <v>0</v>
      </c>
      <c r="AF1842" s="411">
        <f t="shared" si="546"/>
        <v>14492000.000000015</v>
      </c>
      <c r="AG1842" s="366">
        <v>119055593.00000001</v>
      </c>
      <c r="AH1842" s="366">
        <v>110363407</v>
      </c>
      <c r="AI1842" s="366">
        <v>111760000</v>
      </c>
      <c r="AJ1842" s="366">
        <v>100096000</v>
      </c>
      <c r="AK1842" s="366">
        <v>108544000</v>
      </c>
      <c r="AL1842" s="366">
        <v>94108000</v>
      </c>
      <c r="AM1842" s="366">
        <v>104455000</v>
      </c>
      <c r="AN1842" s="366">
        <v>104615000</v>
      </c>
      <c r="AO1842" s="366">
        <v>111694692</v>
      </c>
      <c r="AP1842" s="366">
        <v>89076308</v>
      </c>
      <c r="AQ1842" s="366">
        <v>104320000</v>
      </c>
      <c r="AR1842" s="366">
        <v>110941000</v>
      </c>
      <c r="AS1842" s="411">
        <f t="shared" si="547"/>
        <v>1269029000</v>
      </c>
      <c r="AT1842" s="411">
        <f t="shared" si="548"/>
        <v>745012483.87096775</v>
      </c>
      <c r="AU1842" s="411">
        <f t="shared" si="549"/>
        <v>188866879.30144605</v>
      </c>
      <c r="AV1842" s="411">
        <f t="shared" si="550"/>
        <v>335149636.82758623</v>
      </c>
      <c r="AW1842" s="366">
        <v>0</v>
      </c>
      <c r="AX1842" s="366">
        <v>0</v>
      </c>
      <c r="AY1842" s="366">
        <v>0</v>
      </c>
      <c r="AZ1842" s="366">
        <v>0</v>
      </c>
      <c r="BA1842" s="366">
        <v>0</v>
      </c>
      <c r="BB1842" s="366">
        <v>0</v>
      </c>
      <c r="BC1842" s="366">
        <v>0</v>
      </c>
      <c r="BD1842" s="366">
        <v>0</v>
      </c>
      <c r="BE1842" s="366">
        <v>0</v>
      </c>
      <c r="BF1842" s="366">
        <v>0</v>
      </c>
      <c r="BG1842" s="366">
        <v>0</v>
      </c>
      <c r="BH1842" s="366">
        <v>0</v>
      </c>
      <c r="BI1842" s="411">
        <f t="shared" si="551"/>
        <v>0</v>
      </c>
      <c r="BJ1842" s="366">
        <v>119055593.00000001</v>
      </c>
      <c r="BK1842" s="366">
        <v>110363407</v>
      </c>
      <c r="BL1842" s="366">
        <v>111760000</v>
      </c>
      <c r="BM1842" s="366">
        <v>100096000</v>
      </c>
      <c r="BN1842" s="366">
        <v>108544000</v>
      </c>
      <c r="BO1842" s="366">
        <v>94108000</v>
      </c>
      <c r="BP1842" s="366">
        <v>104455000</v>
      </c>
      <c r="BQ1842" s="366">
        <v>104615000</v>
      </c>
      <c r="BR1842" s="366">
        <v>111694692</v>
      </c>
      <c r="BS1842" s="366">
        <v>89076308</v>
      </c>
      <c r="BT1842" s="366">
        <v>104320000</v>
      </c>
      <c r="BU1842" s="366">
        <v>110941000</v>
      </c>
      <c r="BV1842" s="411">
        <f t="shared" si="552"/>
        <v>1269029000</v>
      </c>
      <c r="BW1842" s="366">
        <v>0</v>
      </c>
      <c r="BX1842" s="366">
        <v>0</v>
      </c>
      <c r="BY1842" s="366">
        <v>0</v>
      </c>
      <c r="BZ1842" s="366">
        <v>0</v>
      </c>
      <c r="CA1842" s="366">
        <v>0</v>
      </c>
      <c r="CB1842" s="366">
        <v>0</v>
      </c>
      <c r="CC1842" s="366">
        <v>0</v>
      </c>
      <c r="CD1842" s="366">
        <v>0</v>
      </c>
      <c r="CE1842" s="366">
        <v>0</v>
      </c>
      <c r="CF1842" s="366">
        <v>0</v>
      </c>
      <c r="CG1842" s="366">
        <v>0</v>
      </c>
      <c r="CH1842" s="366">
        <v>0</v>
      </c>
      <c r="CI1842" s="411">
        <f t="shared" si="553"/>
        <v>0</v>
      </c>
      <c r="CJ1842" s="366">
        <v>119055593.00000001</v>
      </c>
      <c r="CK1842" s="366">
        <v>110363407</v>
      </c>
      <c r="CL1842" s="366">
        <v>111760000</v>
      </c>
      <c r="CM1842" s="366">
        <v>100096000</v>
      </c>
      <c r="CN1842" s="366">
        <v>108544000</v>
      </c>
      <c r="CO1842" s="366">
        <v>94108000</v>
      </c>
      <c r="CP1842" s="366">
        <v>104455000</v>
      </c>
      <c r="CQ1842" s="366">
        <v>104615000</v>
      </c>
      <c r="CR1842" s="366">
        <v>111694692</v>
      </c>
      <c r="CS1842" s="366">
        <v>89076308</v>
      </c>
      <c r="CT1842" s="366">
        <v>104320000</v>
      </c>
      <c r="CU1842" s="366">
        <v>110941000</v>
      </c>
      <c r="CV1842" s="411">
        <f t="shared" si="554"/>
        <v>1269029000</v>
      </c>
      <c r="CW1842" s="366">
        <v>0</v>
      </c>
      <c r="CX1842" s="366">
        <v>0</v>
      </c>
      <c r="CY1842" s="366">
        <v>0</v>
      </c>
      <c r="CZ1842" s="366">
        <v>0</v>
      </c>
      <c r="DA1842" s="366">
        <v>0</v>
      </c>
      <c r="DB1842" s="366">
        <v>0</v>
      </c>
      <c r="DC1842" s="366">
        <v>0</v>
      </c>
      <c r="DD1842" s="366">
        <v>0</v>
      </c>
      <c r="DE1842" s="366">
        <v>0</v>
      </c>
      <c r="DF1842" s="366">
        <v>0</v>
      </c>
      <c r="DG1842" s="366">
        <v>0</v>
      </c>
      <c r="DH1842" s="366">
        <v>0</v>
      </c>
      <c r="DI1842" s="411">
        <f t="shared" si="555"/>
        <v>0</v>
      </c>
      <c r="DJ1842" s="366">
        <v>119055593.00000001</v>
      </c>
      <c r="DK1842" s="366">
        <v>110363407</v>
      </c>
      <c r="DL1842" s="366">
        <v>111760000</v>
      </c>
      <c r="DM1842" s="366">
        <v>100096000</v>
      </c>
      <c r="DN1842" s="366">
        <v>108544000</v>
      </c>
      <c r="DO1842" s="366">
        <v>94108000</v>
      </c>
      <c r="DP1842" s="366">
        <v>104455000</v>
      </c>
      <c r="DQ1842" s="366">
        <v>104615000</v>
      </c>
      <c r="DR1842" s="366">
        <v>111694692</v>
      </c>
      <c r="DS1842" s="366">
        <v>89076308</v>
      </c>
      <c r="DT1842" s="366">
        <v>104320000</v>
      </c>
      <c r="DU1842" s="366">
        <v>110941000</v>
      </c>
      <c r="DV1842" s="411">
        <f t="shared" si="556"/>
        <v>1269029000</v>
      </c>
      <c r="DW1842" s="366">
        <v>119055593.00000001</v>
      </c>
      <c r="DX1842" s="366">
        <v>110363407</v>
      </c>
      <c r="DY1842" s="366">
        <v>111760000</v>
      </c>
      <c r="DZ1842" s="366">
        <v>100096000</v>
      </c>
      <c r="EA1842" s="366">
        <v>108544000</v>
      </c>
      <c r="EB1842" s="366">
        <v>94108000</v>
      </c>
      <c r="EC1842" s="366">
        <v>104455000</v>
      </c>
      <c r="ED1842" s="366">
        <v>104615000</v>
      </c>
      <c r="EE1842" s="366">
        <v>111694692</v>
      </c>
      <c r="EF1842" s="366">
        <v>89076308</v>
      </c>
      <c r="EG1842" s="366">
        <v>104320000</v>
      </c>
      <c r="EH1842" s="366">
        <v>110941000</v>
      </c>
      <c r="EI1842" s="411">
        <f t="shared" si="557"/>
        <v>1269029000</v>
      </c>
      <c r="EK1842" s="411">
        <f t="shared" si="558"/>
        <v>1269029000</v>
      </c>
      <c r="EL1842" s="7">
        <f t="shared" si="559"/>
        <v>0</v>
      </c>
    </row>
    <row r="1843" spans="1:142">
      <c r="A1843" s="365" t="str">
        <f t="shared" si="544"/>
        <v xml:space="preserve"> 371</v>
      </c>
      <c r="B1843" s="366" t="s">
        <v>1015</v>
      </c>
      <c r="C1843" s="366" t="s">
        <v>1010</v>
      </c>
      <c r="D1843" s="366">
        <v>5316</v>
      </c>
      <c r="E1843" s="366">
        <v>5766</v>
      </c>
      <c r="F1843" s="366">
        <v>5580</v>
      </c>
      <c r="G1843" s="366">
        <v>6120</v>
      </c>
      <c r="H1843" s="366">
        <v>5934</v>
      </c>
      <c r="I1843" s="366">
        <v>4956</v>
      </c>
      <c r="J1843" s="366">
        <v>5964</v>
      </c>
      <c r="K1843" s="366">
        <v>6588</v>
      </c>
      <c r="L1843" s="366">
        <v>6606</v>
      </c>
      <c r="M1843" s="366">
        <v>5178</v>
      </c>
      <c r="N1843" s="366">
        <v>5970</v>
      </c>
      <c r="O1843" s="366">
        <v>5130</v>
      </c>
      <c r="P1843" s="411">
        <f t="shared" si="545"/>
        <v>69108</v>
      </c>
      <c r="Q1843" s="411">
        <f t="shared" si="560"/>
        <v>39443.612903225803</v>
      </c>
      <c r="R1843" s="411">
        <f t="shared" si="561"/>
        <v>11564.042269187987</v>
      </c>
      <c r="S1843" s="411">
        <f t="shared" si="562"/>
        <v>18100.344827586207</v>
      </c>
      <c r="T1843" s="366">
        <v>761.33296576756584</v>
      </c>
      <c r="U1843" s="366">
        <v>-21.994396746881648</v>
      </c>
      <c r="V1843" s="366">
        <v>0</v>
      </c>
      <c r="W1843" s="366">
        <v>0</v>
      </c>
      <c r="X1843" s="366">
        <v>0</v>
      </c>
      <c r="Y1843" s="366">
        <v>0</v>
      </c>
      <c r="Z1843" s="366">
        <v>0</v>
      </c>
      <c r="AA1843" s="366">
        <v>0</v>
      </c>
      <c r="AB1843" s="366">
        <v>1064.0915326770546</v>
      </c>
      <c r="AC1843" s="366">
        <v>-767.28658891481518</v>
      </c>
      <c r="AD1843" s="366">
        <v>0</v>
      </c>
      <c r="AE1843" s="366">
        <v>0</v>
      </c>
      <c r="AF1843" s="411">
        <f t="shared" si="546"/>
        <v>1036.1435127829236</v>
      </c>
      <c r="AG1843" s="366">
        <v>6077.3329657675658</v>
      </c>
      <c r="AH1843" s="366">
        <v>5744.0056032531184</v>
      </c>
      <c r="AI1843" s="366">
        <v>5580</v>
      </c>
      <c r="AJ1843" s="366">
        <v>6120</v>
      </c>
      <c r="AK1843" s="366">
        <v>5934</v>
      </c>
      <c r="AL1843" s="366">
        <v>4956</v>
      </c>
      <c r="AM1843" s="366">
        <v>5964</v>
      </c>
      <c r="AN1843" s="366">
        <v>6588</v>
      </c>
      <c r="AO1843" s="366">
        <v>7670.0915326770546</v>
      </c>
      <c r="AP1843" s="366">
        <v>4410.7134110851848</v>
      </c>
      <c r="AQ1843" s="366">
        <v>5970</v>
      </c>
      <c r="AR1843" s="366">
        <v>5130</v>
      </c>
      <c r="AS1843" s="411">
        <f t="shared" si="547"/>
        <v>70144.143512782932</v>
      </c>
      <c r="AT1843" s="411">
        <f t="shared" si="548"/>
        <v>40182.951472246496</v>
      </c>
      <c r="AU1843" s="411">
        <f t="shared" si="549"/>
        <v>12334.591310092061</v>
      </c>
      <c r="AV1843" s="411">
        <f t="shared" si="550"/>
        <v>17626.60073044437</v>
      </c>
      <c r="AW1843" s="366">
        <v>0</v>
      </c>
      <c r="AX1843" s="366">
        <v>0</v>
      </c>
      <c r="AY1843" s="366">
        <v>0</v>
      </c>
      <c r="AZ1843" s="366">
        <v>0</v>
      </c>
      <c r="BA1843" s="366">
        <v>0</v>
      </c>
      <c r="BB1843" s="366">
        <v>0</v>
      </c>
      <c r="BC1843" s="366">
        <v>0</v>
      </c>
      <c r="BD1843" s="366">
        <v>0</v>
      </c>
      <c r="BE1843" s="366">
        <v>0</v>
      </c>
      <c r="BF1843" s="366">
        <v>0</v>
      </c>
      <c r="BG1843" s="366">
        <v>0</v>
      </c>
      <c r="BH1843" s="366">
        <v>0</v>
      </c>
      <c r="BI1843" s="411">
        <f t="shared" si="551"/>
        <v>0</v>
      </c>
      <c r="BJ1843" s="366">
        <v>6077.3329657675658</v>
      </c>
      <c r="BK1843" s="366">
        <v>5744.0056032531184</v>
      </c>
      <c r="BL1843" s="366">
        <v>5580</v>
      </c>
      <c r="BM1843" s="366">
        <v>6120</v>
      </c>
      <c r="BN1843" s="366">
        <v>5934</v>
      </c>
      <c r="BO1843" s="366">
        <v>4956</v>
      </c>
      <c r="BP1843" s="366">
        <v>5964</v>
      </c>
      <c r="BQ1843" s="366">
        <v>6588</v>
      </c>
      <c r="BR1843" s="366">
        <v>7670.0915326770546</v>
      </c>
      <c r="BS1843" s="366">
        <v>4410.7134110851848</v>
      </c>
      <c r="BT1843" s="366">
        <v>5970</v>
      </c>
      <c r="BU1843" s="366">
        <v>5130</v>
      </c>
      <c r="BV1843" s="411">
        <f t="shared" si="552"/>
        <v>70144.143512782932</v>
      </c>
      <c r="BW1843" s="366">
        <v>0</v>
      </c>
      <c r="BX1843" s="366">
        <v>0</v>
      </c>
      <c r="BY1843" s="366">
        <v>0</v>
      </c>
      <c r="BZ1843" s="366">
        <v>0</v>
      </c>
      <c r="CA1843" s="366">
        <v>0</v>
      </c>
      <c r="CB1843" s="366">
        <v>0</v>
      </c>
      <c r="CC1843" s="366">
        <v>0</v>
      </c>
      <c r="CD1843" s="366">
        <v>0</v>
      </c>
      <c r="CE1843" s="366">
        <v>0</v>
      </c>
      <c r="CF1843" s="366">
        <v>0</v>
      </c>
      <c r="CG1843" s="366">
        <v>0</v>
      </c>
      <c r="CH1843" s="366">
        <v>0</v>
      </c>
      <c r="CI1843" s="411">
        <f t="shared" si="553"/>
        <v>0</v>
      </c>
      <c r="CJ1843" s="366">
        <v>6077.3329657675658</v>
      </c>
      <c r="CK1843" s="366">
        <v>5744.0056032531184</v>
      </c>
      <c r="CL1843" s="366">
        <v>5580</v>
      </c>
      <c r="CM1843" s="366">
        <v>6120</v>
      </c>
      <c r="CN1843" s="366">
        <v>5934</v>
      </c>
      <c r="CO1843" s="366">
        <v>4956</v>
      </c>
      <c r="CP1843" s="366">
        <v>5964</v>
      </c>
      <c r="CQ1843" s="366">
        <v>6588</v>
      </c>
      <c r="CR1843" s="366">
        <v>7670.0915326770546</v>
      </c>
      <c r="CS1843" s="366">
        <v>4410.7134110851848</v>
      </c>
      <c r="CT1843" s="366">
        <v>5970</v>
      </c>
      <c r="CU1843" s="366">
        <v>5130</v>
      </c>
      <c r="CV1843" s="411">
        <f t="shared" si="554"/>
        <v>70144.143512782932</v>
      </c>
      <c r="CW1843" s="366">
        <v>0</v>
      </c>
      <c r="CX1843" s="366">
        <v>0</v>
      </c>
      <c r="CY1843" s="366">
        <v>0</v>
      </c>
      <c r="CZ1843" s="366">
        <v>0</v>
      </c>
      <c r="DA1843" s="366">
        <v>0</v>
      </c>
      <c r="DB1843" s="366">
        <v>0</v>
      </c>
      <c r="DC1843" s="366">
        <v>0</v>
      </c>
      <c r="DD1843" s="366">
        <v>0</v>
      </c>
      <c r="DE1843" s="366">
        <v>0</v>
      </c>
      <c r="DF1843" s="366">
        <v>0</v>
      </c>
      <c r="DG1843" s="366">
        <v>0</v>
      </c>
      <c r="DH1843" s="366">
        <v>0</v>
      </c>
      <c r="DI1843" s="411">
        <f t="shared" si="555"/>
        <v>0</v>
      </c>
      <c r="DJ1843" s="366">
        <v>6077.3329657675658</v>
      </c>
      <c r="DK1843" s="366">
        <v>5744.0056032531184</v>
      </c>
      <c r="DL1843" s="366">
        <v>5580</v>
      </c>
      <c r="DM1843" s="366">
        <v>6120</v>
      </c>
      <c r="DN1843" s="366">
        <v>5934</v>
      </c>
      <c r="DO1843" s="366">
        <v>4956</v>
      </c>
      <c r="DP1843" s="366">
        <v>5964</v>
      </c>
      <c r="DQ1843" s="366">
        <v>6588</v>
      </c>
      <c r="DR1843" s="366">
        <v>7670.0915326770546</v>
      </c>
      <c r="DS1843" s="366">
        <v>4410.7134110851848</v>
      </c>
      <c r="DT1843" s="366">
        <v>5970</v>
      </c>
      <c r="DU1843" s="366">
        <v>5130</v>
      </c>
      <c r="DV1843" s="411">
        <f t="shared" si="556"/>
        <v>70144.143512782932</v>
      </c>
      <c r="DW1843" s="366">
        <v>6077.3329657675658</v>
      </c>
      <c r="DX1843" s="366">
        <v>5744.0056032531184</v>
      </c>
      <c r="DY1843" s="366">
        <v>5580</v>
      </c>
      <c r="DZ1843" s="366">
        <v>6120</v>
      </c>
      <c r="EA1843" s="366">
        <v>5934</v>
      </c>
      <c r="EB1843" s="366">
        <v>4956</v>
      </c>
      <c r="EC1843" s="366">
        <v>5964</v>
      </c>
      <c r="ED1843" s="366">
        <v>6588</v>
      </c>
      <c r="EE1843" s="366">
        <v>7670.0915326770546</v>
      </c>
      <c r="EF1843" s="366">
        <v>4410.7134110851848</v>
      </c>
      <c r="EG1843" s="366">
        <v>5970</v>
      </c>
      <c r="EH1843" s="366">
        <v>5130</v>
      </c>
      <c r="EI1843" s="411">
        <f t="shared" si="557"/>
        <v>70144.143512782932</v>
      </c>
      <c r="EK1843" s="411">
        <f t="shared" si="558"/>
        <v>70144.143512782917</v>
      </c>
      <c r="EL1843" s="7">
        <f t="shared" si="559"/>
        <v>0</v>
      </c>
    </row>
    <row r="1844" spans="1:142">
      <c r="A1844" s="365" t="str">
        <f t="shared" si="544"/>
        <v xml:space="preserve"> 371</v>
      </c>
      <c r="B1844" s="366" t="s">
        <v>1015</v>
      </c>
      <c r="C1844" s="366" t="s">
        <v>1239</v>
      </c>
      <c r="D1844" s="366">
        <v>0</v>
      </c>
      <c r="E1844" s="366">
        <v>0</v>
      </c>
      <c r="F1844" s="366">
        <v>0</v>
      </c>
      <c r="G1844" s="366">
        <v>0</v>
      </c>
      <c r="H1844" s="366">
        <v>0</v>
      </c>
      <c r="I1844" s="366">
        <v>0</v>
      </c>
      <c r="J1844" s="366">
        <v>0</v>
      </c>
      <c r="K1844" s="366">
        <v>0</v>
      </c>
      <c r="L1844" s="366">
        <v>0</v>
      </c>
      <c r="M1844" s="366">
        <v>0</v>
      </c>
      <c r="N1844" s="366">
        <v>0</v>
      </c>
      <c r="O1844" s="366">
        <v>0</v>
      </c>
      <c r="P1844" s="411">
        <f t="shared" si="545"/>
        <v>0</v>
      </c>
      <c r="Q1844" s="411">
        <f t="shared" si="560"/>
        <v>0</v>
      </c>
      <c r="R1844" s="411">
        <f t="shared" si="561"/>
        <v>0</v>
      </c>
      <c r="S1844" s="411">
        <f t="shared" si="562"/>
        <v>0</v>
      </c>
      <c r="T1844" s="366">
        <v>0</v>
      </c>
      <c r="U1844" s="366">
        <v>0</v>
      </c>
      <c r="V1844" s="366">
        <v>0</v>
      </c>
      <c r="W1844" s="366">
        <v>0</v>
      </c>
      <c r="X1844" s="366">
        <v>0</v>
      </c>
      <c r="Y1844" s="366">
        <v>0</v>
      </c>
      <c r="Z1844" s="366">
        <v>0</v>
      </c>
      <c r="AA1844" s="366">
        <v>0</v>
      </c>
      <c r="AB1844" s="366">
        <v>0</v>
      </c>
      <c r="AC1844" s="366">
        <v>0</v>
      </c>
      <c r="AD1844" s="366">
        <v>0</v>
      </c>
      <c r="AE1844" s="366">
        <v>0</v>
      </c>
      <c r="AF1844" s="411">
        <f t="shared" si="546"/>
        <v>0</v>
      </c>
      <c r="AG1844" s="366">
        <v>0</v>
      </c>
      <c r="AH1844" s="366">
        <v>0</v>
      </c>
      <c r="AI1844" s="366">
        <v>0</v>
      </c>
      <c r="AJ1844" s="366">
        <v>0</v>
      </c>
      <c r="AK1844" s="366">
        <v>0</v>
      </c>
      <c r="AL1844" s="366">
        <v>0</v>
      </c>
      <c r="AM1844" s="366">
        <v>0</v>
      </c>
      <c r="AN1844" s="366">
        <v>0</v>
      </c>
      <c r="AO1844" s="366">
        <v>0</v>
      </c>
      <c r="AP1844" s="366">
        <v>0</v>
      </c>
      <c r="AQ1844" s="366">
        <v>0</v>
      </c>
      <c r="AR1844" s="366">
        <v>0</v>
      </c>
      <c r="AS1844" s="411">
        <f t="shared" si="547"/>
        <v>0</v>
      </c>
      <c r="AT1844" s="411">
        <f t="shared" si="548"/>
        <v>0</v>
      </c>
      <c r="AU1844" s="411">
        <f t="shared" si="549"/>
        <v>0</v>
      </c>
      <c r="AV1844" s="411">
        <f t="shared" si="550"/>
        <v>0</v>
      </c>
      <c r="AW1844" s="366">
        <v>0</v>
      </c>
      <c r="AX1844" s="366">
        <v>0</v>
      </c>
      <c r="AY1844" s="366">
        <v>0</v>
      </c>
      <c r="AZ1844" s="366">
        <v>0</v>
      </c>
      <c r="BA1844" s="366">
        <v>0</v>
      </c>
      <c r="BB1844" s="366">
        <v>0</v>
      </c>
      <c r="BC1844" s="366">
        <v>0</v>
      </c>
      <c r="BD1844" s="366">
        <v>0</v>
      </c>
      <c r="BE1844" s="366">
        <v>0</v>
      </c>
      <c r="BF1844" s="366">
        <v>0</v>
      </c>
      <c r="BG1844" s="366">
        <v>0</v>
      </c>
      <c r="BH1844" s="366">
        <v>0</v>
      </c>
      <c r="BI1844" s="411">
        <f t="shared" si="551"/>
        <v>0</v>
      </c>
      <c r="BJ1844" s="366">
        <v>0</v>
      </c>
      <c r="BK1844" s="366">
        <v>0</v>
      </c>
      <c r="BL1844" s="366">
        <v>0</v>
      </c>
      <c r="BM1844" s="366">
        <v>0</v>
      </c>
      <c r="BN1844" s="366">
        <v>0</v>
      </c>
      <c r="BO1844" s="366">
        <v>0</v>
      </c>
      <c r="BP1844" s="366">
        <v>0</v>
      </c>
      <c r="BQ1844" s="366">
        <v>0</v>
      </c>
      <c r="BR1844" s="366">
        <v>0</v>
      </c>
      <c r="BS1844" s="366">
        <v>0</v>
      </c>
      <c r="BT1844" s="366">
        <v>0</v>
      </c>
      <c r="BU1844" s="366">
        <v>0</v>
      </c>
      <c r="BV1844" s="411">
        <f t="shared" si="552"/>
        <v>0</v>
      </c>
      <c r="BW1844" s="366">
        <v>0</v>
      </c>
      <c r="BX1844" s="366">
        <v>0</v>
      </c>
      <c r="BY1844" s="366">
        <v>0</v>
      </c>
      <c r="BZ1844" s="366">
        <v>0</v>
      </c>
      <c r="CA1844" s="366">
        <v>0</v>
      </c>
      <c r="CB1844" s="366">
        <v>0</v>
      </c>
      <c r="CC1844" s="366">
        <v>0</v>
      </c>
      <c r="CD1844" s="366">
        <v>0</v>
      </c>
      <c r="CE1844" s="366">
        <v>0</v>
      </c>
      <c r="CF1844" s="366">
        <v>0</v>
      </c>
      <c r="CG1844" s="366">
        <v>0</v>
      </c>
      <c r="CH1844" s="366">
        <v>0</v>
      </c>
      <c r="CI1844" s="411">
        <f t="shared" si="553"/>
        <v>0</v>
      </c>
      <c r="CJ1844" s="366">
        <v>0</v>
      </c>
      <c r="CK1844" s="366">
        <v>0</v>
      </c>
      <c r="CL1844" s="366">
        <v>0</v>
      </c>
      <c r="CM1844" s="366">
        <v>0</v>
      </c>
      <c r="CN1844" s="366">
        <v>0</v>
      </c>
      <c r="CO1844" s="366">
        <v>0</v>
      </c>
      <c r="CP1844" s="366">
        <v>0</v>
      </c>
      <c r="CQ1844" s="366">
        <v>0</v>
      </c>
      <c r="CR1844" s="366">
        <v>0</v>
      </c>
      <c r="CS1844" s="366">
        <v>0</v>
      </c>
      <c r="CT1844" s="366">
        <v>0</v>
      </c>
      <c r="CU1844" s="366">
        <v>0</v>
      </c>
      <c r="CV1844" s="411">
        <f t="shared" si="554"/>
        <v>0</v>
      </c>
      <c r="CW1844" s="366">
        <v>1</v>
      </c>
      <c r="CX1844" s="366">
        <v>1</v>
      </c>
      <c r="CY1844" s="366">
        <v>1</v>
      </c>
      <c r="CZ1844" s="366">
        <v>1</v>
      </c>
      <c r="DA1844" s="366">
        <v>1</v>
      </c>
      <c r="DB1844" s="366">
        <v>1</v>
      </c>
      <c r="DC1844" s="366">
        <v>1</v>
      </c>
      <c r="DD1844" s="366">
        <v>1</v>
      </c>
      <c r="DE1844" s="366">
        <v>1</v>
      </c>
      <c r="DF1844" s="366">
        <v>1</v>
      </c>
      <c r="DG1844" s="366">
        <v>1</v>
      </c>
      <c r="DH1844" s="366">
        <v>1</v>
      </c>
      <c r="DI1844" s="411">
        <f t="shared" si="555"/>
        <v>12</v>
      </c>
      <c r="DJ1844" s="366">
        <v>1</v>
      </c>
      <c r="DK1844" s="366">
        <v>1</v>
      </c>
      <c r="DL1844" s="366">
        <v>1</v>
      </c>
      <c r="DM1844" s="366">
        <v>1</v>
      </c>
      <c r="DN1844" s="366">
        <v>1</v>
      </c>
      <c r="DO1844" s="366">
        <v>1</v>
      </c>
      <c r="DP1844" s="366">
        <v>1</v>
      </c>
      <c r="DQ1844" s="366">
        <v>1</v>
      </c>
      <c r="DR1844" s="366">
        <v>1</v>
      </c>
      <c r="DS1844" s="366">
        <v>1</v>
      </c>
      <c r="DT1844" s="366">
        <v>1</v>
      </c>
      <c r="DU1844" s="366">
        <v>1</v>
      </c>
      <c r="DV1844" s="411">
        <f t="shared" si="556"/>
        <v>12</v>
      </c>
      <c r="DW1844" s="366">
        <v>1</v>
      </c>
      <c r="DX1844" s="366">
        <v>1</v>
      </c>
      <c r="DY1844" s="366">
        <v>1</v>
      </c>
      <c r="DZ1844" s="366">
        <v>1</v>
      </c>
      <c r="EA1844" s="366">
        <v>1</v>
      </c>
      <c r="EB1844" s="366">
        <v>1</v>
      </c>
      <c r="EC1844" s="366">
        <v>1</v>
      </c>
      <c r="ED1844" s="366">
        <v>1</v>
      </c>
      <c r="EE1844" s="366">
        <v>1</v>
      </c>
      <c r="EF1844" s="366">
        <v>1</v>
      </c>
      <c r="EG1844" s="366">
        <v>1</v>
      </c>
      <c r="EH1844" s="366">
        <v>1</v>
      </c>
      <c r="EI1844" s="411">
        <f t="shared" si="557"/>
        <v>12</v>
      </c>
      <c r="EK1844" s="411">
        <f t="shared" si="558"/>
        <v>12</v>
      </c>
      <c r="EL1844" s="7">
        <f t="shared" si="559"/>
        <v>0</v>
      </c>
    </row>
    <row r="1845" spans="1:142">
      <c r="A1845" s="365" t="str">
        <f t="shared" si="544"/>
        <v xml:space="preserve"> 371</v>
      </c>
      <c r="B1845" s="366" t="s">
        <v>1015</v>
      </c>
      <c r="C1845" s="366" t="s">
        <v>1173</v>
      </c>
      <c r="D1845" s="366">
        <v>0</v>
      </c>
      <c r="E1845" s="366">
        <v>0</v>
      </c>
      <c r="F1845" s="366">
        <v>0</v>
      </c>
      <c r="G1845" s="366">
        <v>0</v>
      </c>
      <c r="H1845" s="366">
        <v>0</v>
      </c>
      <c r="I1845" s="366">
        <v>1</v>
      </c>
      <c r="J1845" s="366">
        <v>0</v>
      </c>
      <c r="K1845" s="366">
        <v>0</v>
      </c>
      <c r="L1845" s="366">
        <v>0</v>
      </c>
      <c r="M1845" s="366">
        <v>0</v>
      </c>
      <c r="N1845" s="366">
        <v>0</v>
      </c>
      <c r="O1845" s="366">
        <v>0</v>
      </c>
      <c r="P1845" s="411">
        <f t="shared" si="545"/>
        <v>1</v>
      </c>
      <c r="Q1845" s="411">
        <f t="shared" si="560"/>
        <v>1</v>
      </c>
      <c r="R1845" s="411">
        <f t="shared" si="561"/>
        <v>0</v>
      </c>
      <c r="S1845" s="411">
        <f t="shared" si="562"/>
        <v>0</v>
      </c>
      <c r="T1845" s="366">
        <v>0</v>
      </c>
      <c r="U1845" s="366">
        <v>0</v>
      </c>
      <c r="V1845" s="366">
        <v>0</v>
      </c>
      <c r="W1845" s="366">
        <v>0</v>
      </c>
      <c r="X1845" s="366">
        <v>0</v>
      </c>
      <c r="Y1845" s="366">
        <v>0</v>
      </c>
      <c r="Z1845" s="366">
        <v>0</v>
      </c>
      <c r="AA1845" s="366">
        <v>0</v>
      </c>
      <c r="AB1845" s="366">
        <v>0</v>
      </c>
      <c r="AC1845" s="366">
        <v>0</v>
      </c>
      <c r="AD1845" s="366">
        <v>0</v>
      </c>
      <c r="AE1845" s="366">
        <v>0</v>
      </c>
      <c r="AF1845" s="411">
        <f t="shared" si="546"/>
        <v>0</v>
      </c>
      <c r="AG1845" s="366">
        <v>0</v>
      </c>
      <c r="AH1845" s="366">
        <v>0</v>
      </c>
      <c r="AI1845" s="366">
        <v>0</v>
      </c>
      <c r="AJ1845" s="366">
        <v>0</v>
      </c>
      <c r="AK1845" s="366">
        <v>0</v>
      </c>
      <c r="AL1845" s="366">
        <v>0</v>
      </c>
      <c r="AM1845" s="366">
        <v>0</v>
      </c>
      <c r="AN1845" s="366">
        <v>0</v>
      </c>
      <c r="AO1845" s="366">
        <v>0</v>
      </c>
      <c r="AP1845" s="366">
        <v>0</v>
      </c>
      <c r="AQ1845" s="366">
        <v>0</v>
      </c>
      <c r="AR1845" s="366">
        <v>0</v>
      </c>
      <c r="AS1845" s="411">
        <f t="shared" si="547"/>
        <v>0</v>
      </c>
      <c r="AT1845" s="411">
        <f t="shared" si="548"/>
        <v>0</v>
      </c>
      <c r="AU1845" s="411">
        <f t="shared" si="549"/>
        <v>0</v>
      </c>
      <c r="AV1845" s="411">
        <f t="shared" si="550"/>
        <v>0</v>
      </c>
      <c r="AW1845" s="366">
        <v>0</v>
      </c>
      <c r="AX1845" s="366">
        <v>0</v>
      </c>
      <c r="AY1845" s="366">
        <v>0</v>
      </c>
      <c r="AZ1845" s="366">
        <v>0</v>
      </c>
      <c r="BA1845" s="366">
        <v>0</v>
      </c>
      <c r="BB1845" s="366">
        <v>0</v>
      </c>
      <c r="BC1845" s="366">
        <v>0</v>
      </c>
      <c r="BD1845" s="366">
        <v>0</v>
      </c>
      <c r="BE1845" s="366">
        <v>0</v>
      </c>
      <c r="BF1845" s="366">
        <v>0</v>
      </c>
      <c r="BG1845" s="366">
        <v>0</v>
      </c>
      <c r="BH1845" s="366">
        <v>0</v>
      </c>
      <c r="BI1845" s="411">
        <f t="shared" si="551"/>
        <v>0</v>
      </c>
      <c r="BJ1845" s="366">
        <v>0</v>
      </c>
      <c r="BK1845" s="366">
        <v>0</v>
      </c>
      <c r="BL1845" s="366">
        <v>0</v>
      </c>
      <c r="BM1845" s="366">
        <v>0</v>
      </c>
      <c r="BN1845" s="366">
        <v>0</v>
      </c>
      <c r="BO1845" s="366">
        <v>0</v>
      </c>
      <c r="BP1845" s="366">
        <v>0</v>
      </c>
      <c r="BQ1845" s="366">
        <v>0</v>
      </c>
      <c r="BR1845" s="366">
        <v>0</v>
      </c>
      <c r="BS1845" s="366">
        <v>0</v>
      </c>
      <c r="BT1845" s="366">
        <v>0</v>
      </c>
      <c r="BU1845" s="366">
        <v>0</v>
      </c>
      <c r="BV1845" s="411">
        <f t="shared" si="552"/>
        <v>0</v>
      </c>
      <c r="BW1845" s="366">
        <v>0</v>
      </c>
      <c r="BX1845" s="366">
        <v>0</v>
      </c>
      <c r="BY1845" s="366">
        <v>0</v>
      </c>
      <c r="BZ1845" s="366">
        <v>0</v>
      </c>
      <c r="CA1845" s="366">
        <v>0</v>
      </c>
      <c r="CB1845" s="366">
        <v>0</v>
      </c>
      <c r="CC1845" s="366">
        <v>0</v>
      </c>
      <c r="CD1845" s="366">
        <v>0</v>
      </c>
      <c r="CE1845" s="366">
        <v>0</v>
      </c>
      <c r="CF1845" s="366">
        <v>0</v>
      </c>
      <c r="CG1845" s="366">
        <v>0</v>
      </c>
      <c r="CH1845" s="366">
        <v>0</v>
      </c>
      <c r="CI1845" s="411">
        <f t="shared" si="553"/>
        <v>0</v>
      </c>
      <c r="CJ1845" s="366">
        <v>0</v>
      </c>
      <c r="CK1845" s="366">
        <v>0</v>
      </c>
      <c r="CL1845" s="366">
        <v>0</v>
      </c>
      <c r="CM1845" s="366">
        <v>0</v>
      </c>
      <c r="CN1845" s="366">
        <v>0</v>
      </c>
      <c r="CO1845" s="366">
        <v>0</v>
      </c>
      <c r="CP1845" s="366">
        <v>0</v>
      </c>
      <c r="CQ1845" s="366">
        <v>0</v>
      </c>
      <c r="CR1845" s="366">
        <v>0</v>
      </c>
      <c r="CS1845" s="366">
        <v>0</v>
      </c>
      <c r="CT1845" s="366">
        <v>0</v>
      </c>
      <c r="CU1845" s="366">
        <v>0</v>
      </c>
      <c r="CV1845" s="411">
        <f t="shared" si="554"/>
        <v>0</v>
      </c>
      <c r="CW1845" s="366">
        <v>0</v>
      </c>
      <c r="CX1845" s="366">
        <v>0</v>
      </c>
      <c r="CY1845" s="366">
        <v>0</v>
      </c>
      <c r="CZ1845" s="366">
        <v>0</v>
      </c>
      <c r="DA1845" s="366">
        <v>0</v>
      </c>
      <c r="DB1845" s="366">
        <v>0</v>
      </c>
      <c r="DC1845" s="366">
        <v>0</v>
      </c>
      <c r="DD1845" s="366">
        <v>0</v>
      </c>
      <c r="DE1845" s="366">
        <v>0</v>
      </c>
      <c r="DF1845" s="366">
        <v>0</v>
      </c>
      <c r="DG1845" s="366">
        <v>0</v>
      </c>
      <c r="DH1845" s="366">
        <v>0</v>
      </c>
      <c r="DI1845" s="411">
        <f t="shared" si="555"/>
        <v>0</v>
      </c>
      <c r="DJ1845" s="366">
        <v>0</v>
      </c>
      <c r="DK1845" s="366">
        <v>0</v>
      </c>
      <c r="DL1845" s="366">
        <v>0</v>
      </c>
      <c r="DM1845" s="366">
        <v>0</v>
      </c>
      <c r="DN1845" s="366">
        <v>0</v>
      </c>
      <c r="DO1845" s="366">
        <v>0</v>
      </c>
      <c r="DP1845" s="366">
        <v>0</v>
      </c>
      <c r="DQ1845" s="366">
        <v>0</v>
      </c>
      <c r="DR1845" s="366">
        <v>0</v>
      </c>
      <c r="DS1845" s="366">
        <v>0</v>
      </c>
      <c r="DT1845" s="366">
        <v>0</v>
      </c>
      <c r="DU1845" s="366">
        <v>0</v>
      </c>
      <c r="DV1845" s="411">
        <f t="shared" si="556"/>
        <v>0</v>
      </c>
      <c r="DW1845" s="366">
        <v>0</v>
      </c>
      <c r="DX1845" s="366">
        <v>0</v>
      </c>
      <c r="DY1845" s="366">
        <v>0</v>
      </c>
      <c r="DZ1845" s="366">
        <v>0</v>
      </c>
      <c r="EA1845" s="366">
        <v>0</v>
      </c>
      <c r="EB1845" s="366">
        <v>0</v>
      </c>
      <c r="EC1845" s="366">
        <v>0</v>
      </c>
      <c r="ED1845" s="366">
        <v>0</v>
      </c>
      <c r="EE1845" s="366">
        <v>0</v>
      </c>
      <c r="EF1845" s="366">
        <v>0</v>
      </c>
      <c r="EG1845" s="366">
        <v>0</v>
      </c>
      <c r="EH1845" s="366">
        <v>0</v>
      </c>
      <c r="EI1845" s="411">
        <f t="shared" si="557"/>
        <v>0</v>
      </c>
      <c r="EK1845" s="411">
        <f t="shared" si="558"/>
        <v>1</v>
      </c>
      <c r="EL1845" s="7">
        <f t="shared" si="559"/>
        <v>-1</v>
      </c>
    </row>
    <row r="1846" spans="1:142">
      <c r="A1846" s="365" t="str">
        <f t="shared" si="544"/>
        <v xml:space="preserve"> 371</v>
      </c>
      <c r="B1846" s="366" t="s">
        <v>1015</v>
      </c>
      <c r="C1846" s="366" t="s">
        <v>1174</v>
      </c>
      <c r="D1846" s="366">
        <v>0</v>
      </c>
      <c r="E1846" s="366">
        <v>0</v>
      </c>
      <c r="F1846" s="366">
        <v>0</v>
      </c>
      <c r="G1846" s="366">
        <v>1</v>
      </c>
      <c r="H1846" s="366">
        <v>2</v>
      </c>
      <c r="I1846" s="366">
        <v>0</v>
      </c>
      <c r="J1846" s="366">
        <v>2</v>
      </c>
      <c r="K1846" s="366">
        <v>2</v>
      </c>
      <c r="L1846" s="366">
        <v>0</v>
      </c>
      <c r="M1846" s="366">
        <v>1</v>
      </c>
      <c r="N1846" s="366">
        <v>0</v>
      </c>
      <c r="O1846" s="366">
        <v>1</v>
      </c>
      <c r="P1846" s="411">
        <f t="shared" si="545"/>
        <v>9</v>
      </c>
      <c r="Q1846" s="411">
        <f t="shared" si="560"/>
        <v>4.935483870967742</v>
      </c>
      <c r="R1846" s="411">
        <f t="shared" si="561"/>
        <v>2.064516129032258</v>
      </c>
      <c r="S1846" s="411">
        <f t="shared" si="562"/>
        <v>2</v>
      </c>
      <c r="T1846" s="366">
        <v>0</v>
      </c>
      <c r="U1846" s="366">
        <v>0</v>
      </c>
      <c r="V1846" s="366">
        <v>0</v>
      </c>
      <c r="W1846" s="366">
        <v>0</v>
      </c>
      <c r="X1846" s="366">
        <v>0</v>
      </c>
      <c r="Y1846" s="366">
        <v>0</v>
      </c>
      <c r="Z1846" s="366">
        <v>0</v>
      </c>
      <c r="AA1846" s="366">
        <v>0</v>
      </c>
      <c r="AB1846" s="366">
        <v>0</v>
      </c>
      <c r="AC1846" s="366">
        <v>0</v>
      </c>
      <c r="AD1846" s="366">
        <v>0</v>
      </c>
      <c r="AE1846" s="366">
        <v>0</v>
      </c>
      <c r="AF1846" s="411">
        <f t="shared" si="546"/>
        <v>0</v>
      </c>
      <c r="AG1846" s="366">
        <v>0</v>
      </c>
      <c r="AH1846" s="366">
        <v>0</v>
      </c>
      <c r="AI1846" s="366">
        <v>0</v>
      </c>
      <c r="AJ1846" s="366">
        <v>0</v>
      </c>
      <c r="AK1846" s="366">
        <v>0</v>
      </c>
      <c r="AL1846" s="366">
        <v>0</v>
      </c>
      <c r="AM1846" s="366">
        <v>0</v>
      </c>
      <c r="AN1846" s="366">
        <v>0</v>
      </c>
      <c r="AO1846" s="366">
        <v>0</v>
      </c>
      <c r="AP1846" s="366">
        <v>0</v>
      </c>
      <c r="AQ1846" s="366">
        <v>0</v>
      </c>
      <c r="AR1846" s="366">
        <v>0</v>
      </c>
      <c r="AS1846" s="411">
        <f t="shared" si="547"/>
        <v>0</v>
      </c>
      <c r="AT1846" s="411">
        <f t="shared" si="548"/>
        <v>0</v>
      </c>
      <c r="AU1846" s="411">
        <f t="shared" si="549"/>
        <v>0</v>
      </c>
      <c r="AV1846" s="411">
        <f t="shared" si="550"/>
        <v>0</v>
      </c>
      <c r="AW1846" s="366">
        <v>0</v>
      </c>
      <c r="AX1846" s="366">
        <v>0</v>
      </c>
      <c r="AY1846" s="366">
        <v>0</v>
      </c>
      <c r="AZ1846" s="366">
        <v>0</v>
      </c>
      <c r="BA1846" s="366">
        <v>0</v>
      </c>
      <c r="BB1846" s="366">
        <v>0</v>
      </c>
      <c r="BC1846" s="366">
        <v>0</v>
      </c>
      <c r="BD1846" s="366">
        <v>0</v>
      </c>
      <c r="BE1846" s="366">
        <v>0</v>
      </c>
      <c r="BF1846" s="366">
        <v>0</v>
      </c>
      <c r="BG1846" s="366">
        <v>0</v>
      </c>
      <c r="BH1846" s="366">
        <v>0</v>
      </c>
      <c r="BI1846" s="411">
        <f t="shared" si="551"/>
        <v>0</v>
      </c>
      <c r="BJ1846" s="366">
        <v>0</v>
      </c>
      <c r="BK1846" s="366">
        <v>0</v>
      </c>
      <c r="BL1846" s="366">
        <v>0</v>
      </c>
      <c r="BM1846" s="366">
        <v>0</v>
      </c>
      <c r="BN1846" s="366">
        <v>0</v>
      </c>
      <c r="BO1846" s="366">
        <v>0</v>
      </c>
      <c r="BP1846" s="366">
        <v>0</v>
      </c>
      <c r="BQ1846" s="366">
        <v>0</v>
      </c>
      <c r="BR1846" s="366">
        <v>0</v>
      </c>
      <c r="BS1846" s="366">
        <v>0</v>
      </c>
      <c r="BT1846" s="366">
        <v>0</v>
      </c>
      <c r="BU1846" s="366">
        <v>0</v>
      </c>
      <c r="BV1846" s="411">
        <f t="shared" si="552"/>
        <v>0</v>
      </c>
      <c r="BW1846" s="366">
        <v>0</v>
      </c>
      <c r="BX1846" s="366">
        <v>0</v>
      </c>
      <c r="BY1846" s="366">
        <v>0</v>
      </c>
      <c r="BZ1846" s="366">
        <v>0</v>
      </c>
      <c r="CA1846" s="366">
        <v>0</v>
      </c>
      <c r="CB1846" s="366">
        <v>0</v>
      </c>
      <c r="CC1846" s="366">
        <v>0</v>
      </c>
      <c r="CD1846" s="366">
        <v>0</v>
      </c>
      <c r="CE1846" s="366">
        <v>0</v>
      </c>
      <c r="CF1846" s="366">
        <v>0</v>
      </c>
      <c r="CG1846" s="366">
        <v>0</v>
      </c>
      <c r="CH1846" s="366">
        <v>0</v>
      </c>
      <c r="CI1846" s="411">
        <f t="shared" si="553"/>
        <v>0</v>
      </c>
      <c r="CJ1846" s="366">
        <v>0</v>
      </c>
      <c r="CK1846" s="366">
        <v>0</v>
      </c>
      <c r="CL1846" s="366">
        <v>0</v>
      </c>
      <c r="CM1846" s="366">
        <v>0</v>
      </c>
      <c r="CN1846" s="366">
        <v>0</v>
      </c>
      <c r="CO1846" s="366">
        <v>0</v>
      </c>
      <c r="CP1846" s="366">
        <v>0</v>
      </c>
      <c r="CQ1846" s="366">
        <v>0</v>
      </c>
      <c r="CR1846" s="366">
        <v>0</v>
      </c>
      <c r="CS1846" s="366">
        <v>0</v>
      </c>
      <c r="CT1846" s="366">
        <v>0</v>
      </c>
      <c r="CU1846" s="366">
        <v>0</v>
      </c>
      <c r="CV1846" s="411">
        <f t="shared" si="554"/>
        <v>0</v>
      </c>
      <c r="CW1846" s="366">
        <v>0</v>
      </c>
      <c r="CX1846" s="366">
        <v>0</v>
      </c>
      <c r="CY1846" s="366">
        <v>0</v>
      </c>
      <c r="CZ1846" s="366">
        <v>0</v>
      </c>
      <c r="DA1846" s="366">
        <v>0</v>
      </c>
      <c r="DB1846" s="366">
        <v>0</v>
      </c>
      <c r="DC1846" s="366">
        <v>0</v>
      </c>
      <c r="DD1846" s="366">
        <v>0</v>
      </c>
      <c r="DE1846" s="366">
        <v>0</v>
      </c>
      <c r="DF1846" s="366">
        <v>0</v>
      </c>
      <c r="DG1846" s="366">
        <v>0</v>
      </c>
      <c r="DH1846" s="366">
        <v>0</v>
      </c>
      <c r="DI1846" s="411">
        <f t="shared" si="555"/>
        <v>0</v>
      </c>
      <c r="DJ1846" s="366">
        <v>0</v>
      </c>
      <c r="DK1846" s="366">
        <v>0</v>
      </c>
      <c r="DL1846" s="366">
        <v>0</v>
      </c>
      <c r="DM1846" s="366">
        <v>0</v>
      </c>
      <c r="DN1846" s="366">
        <v>0</v>
      </c>
      <c r="DO1846" s="366">
        <v>0</v>
      </c>
      <c r="DP1846" s="366">
        <v>0</v>
      </c>
      <c r="DQ1846" s="366">
        <v>0</v>
      </c>
      <c r="DR1846" s="366">
        <v>0</v>
      </c>
      <c r="DS1846" s="366">
        <v>0</v>
      </c>
      <c r="DT1846" s="366">
        <v>0</v>
      </c>
      <c r="DU1846" s="366">
        <v>0</v>
      </c>
      <c r="DV1846" s="411">
        <f t="shared" si="556"/>
        <v>0</v>
      </c>
      <c r="DW1846" s="366">
        <v>0</v>
      </c>
      <c r="DX1846" s="366">
        <v>0</v>
      </c>
      <c r="DY1846" s="366">
        <v>0</v>
      </c>
      <c r="DZ1846" s="366">
        <v>0</v>
      </c>
      <c r="EA1846" s="366">
        <v>0</v>
      </c>
      <c r="EB1846" s="366">
        <v>0</v>
      </c>
      <c r="EC1846" s="366">
        <v>0</v>
      </c>
      <c r="ED1846" s="366">
        <v>0</v>
      </c>
      <c r="EE1846" s="366">
        <v>0</v>
      </c>
      <c r="EF1846" s="366">
        <v>0</v>
      </c>
      <c r="EG1846" s="366">
        <v>0</v>
      </c>
      <c r="EH1846" s="366">
        <v>0</v>
      </c>
      <c r="EI1846" s="411">
        <f t="shared" si="557"/>
        <v>0</v>
      </c>
      <c r="EK1846" s="411">
        <f t="shared" si="558"/>
        <v>9</v>
      </c>
      <c r="EL1846" s="7">
        <f t="shared" si="559"/>
        <v>-9</v>
      </c>
    </row>
    <row r="1847" spans="1:142">
      <c r="A1847" s="365" t="str">
        <f t="shared" si="544"/>
        <v xml:space="preserve"> 371</v>
      </c>
      <c r="B1847" s="366" t="s">
        <v>1015</v>
      </c>
      <c r="C1847" s="366" t="s">
        <v>1176</v>
      </c>
      <c r="D1847" s="366">
        <v>0</v>
      </c>
      <c r="E1847" s="366">
        <v>0</v>
      </c>
      <c r="F1847" s="366">
        <v>0</v>
      </c>
      <c r="G1847" s="366">
        <v>0</v>
      </c>
      <c r="H1847" s="366">
        <v>0</v>
      </c>
      <c r="I1847" s="366">
        <v>1</v>
      </c>
      <c r="J1847" s="366">
        <v>0</v>
      </c>
      <c r="K1847" s="366">
        <v>0</v>
      </c>
      <c r="L1847" s="366">
        <v>0</v>
      </c>
      <c r="M1847" s="366">
        <v>0</v>
      </c>
      <c r="N1847" s="366">
        <v>0</v>
      </c>
      <c r="O1847" s="366">
        <v>0</v>
      </c>
      <c r="P1847" s="411">
        <f t="shared" si="545"/>
        <v>1</v>
      </c>
      <c r="Q1847" s="411">
        <f t="shared" si="560"/>
        <v>1</v>
      </c>
      <c r="R1847" s="411">
        <f t="shared" si="561"/>
        <v>0</v>
      </c>
      <c r="S1847" s="411">
        <f t="shared" si="562"/>
        <v>0</v>
      </c>
      <c r="T1847" s="366">
        <v>0</v>
      </c>
      <c r="U1847" s="366">
        <v>0</v>
      </c>
      <c r="V1847" s="366">
        <v>0</v>
      </c>
      <c r="W1847" s="366">
        <v>0</v>
      </c>
      <c r="X1847" s="366">
        <v>0</v>
      </c>
      <c r="Y1847" s="366">
        <v>0</v>
      </c>
      <c r="Z1847" s="366">
        <v>0</v>
      </c>
      <c r="AA1847" s="366">
        <v>0</v>
      </c>
      <c r="AB1847" s="366">
        <v>0</v>
      </c>
      <c r="AC1847" s="366">
        <v>0</v>
      </c>
      <c r="AD1847" s="366">
        <v>0</v>
      </c>
      <c r="AE1847" s="366">
        <v>0</v>
      </c>
      <c r="AF1847" s="411">
        <f t="shared" si="546"/>
        <v>0</v>
      </c>
      <c r="AG1847" s="366">
        <v>0</v>
      </c>
      <c r="AH1847" s="366">
        <v>0</v>
      </c>
      <c r="AI1847" s="366">
        <v>0</v>
      </c>
      <c r="AJ1847" s="366">
        <v>0</v>
      </c>
      <c r="AK1847" s="366">
        <v>0</v>
      </c>
      <c r="AL1847" s="366">
        <v>0</v>
      </c>
      <c r="AM1847" s="366">
        <v>0</v>
      </c>
      <c r="AN1847" s="366">
        <v>0</v>
      </c>
      <c r="AO1847" s="366">
        <v>0</v>
      </c>
      <c r="AP1847" s="366">
        <v>0</v>
      </c>
      <c r="AQ1847" s="366">
        <v>0</v>
      </c>
      <c r="AR1847" s="366">
        <v>0</v>
      </c>
      <c r="AS1847" s="411">
        <f t="shared" si="547"/>
        <v>0</v>
      </c>
      <c r="AT1847" s="411">
        <f t="shared" si="548"/>
        <v>0</v>
      </c>
      <c r="AU1847" s="411">
        <f t="shared" si="549"/>
        <v>0</v>
      </c>
      <c r="AV1847" s="411">
        <f t="shared" si="550"/>
        <v>0</v>
      </c>
      <c r="AW1847" s="366">
        <v>0</v>
      </c>
      <c r="AX1847" s="366">
        <v>0</v>
      </c>
      <c r="AY1847" s="366">
        <v>0</v>
      </c>
      <c r="AZ1847" s="366">
        <v>0</v>
      </c>
      <c r="BA1847" s="366">
        <v>0</v>
      </c>
      <c r="BB1847" s="366">
        <v>0</v>
      </c>
      <c r="BC1847" s="366">
        <v>0</v>
      </c>
      <c r="BD1847" s="366">
        <v>0</v>
      </c>
      <c r="BE1847" s="366">
        <v>0</v>
      </c>
      <c r="BF1847" s="366">
        <v>0</v>
      </c>
      <c r="BG1847" s="366">
        <v>0</v>
      </c>
      <c r="BH1847" s="366">
        <v>0</v>
      </c>
      <c r="BI1847" s="411">
        <f t="shared" si="551"/>
        <v>0</v>
      </c>
      <c r="BJ1847" s="366">
        <v>0</v>
      </c>
      <c r="BK1847" s="366">
        <v>0</v>
      </c>
      <c r="BL1847" s="366">
        <v>0</v>
      </c>
      <c r="BM1847" s="366">
        <v>0</v>
      </c>
      <c r="BN1847" s="366">
        <v>0</v>
      </c>
      <c r="BO1847" s="366">
        <v>0</v>
      </c>
      <c r="BP1847" s="366">
        <v>0</v>
      </c>
      <c r="BQ1847" s="366">
        <v>0</v>
      </c>
      <c r="BR1847" s="366">
        <v>0</v>
      </c>
      <c r="BS1847" s="366">
        <v>0</v>
      </c>
      <c r="BT1847" s="366">
        <v>0</v>
      </c>
      <c r="BU1847" s="366">
        <v>0</v>
      </c>
      <c r="BV1847" s="411">
        <f t="shared" si="552"/>
        <v>0</v>
      </c>
      <c r="BW1847" s="366">
        <v>0</v>
      </c>
      <c r="BX1847" s="366">
        <v>0</v>
      </c>
      <c r="BY1847" s="366">
        <v>0</v>
      </c>
      <c r="BZ1847" s="366">
        <v>0</v>
      </c>
      <c r="CA1847" s="366">
        <v>0</v>
      </c>
      <c r="CB1847" s="366">
        <v>0</v>
      </c>
      <c r="CC1847" s="366">
        <v>0</v>
      </c>
      <c r="CD1847" s="366">
        <v>0</v>
      </c>
      <c r="CE1847" s="366">
        <v>0</v>
      </c>
      <c r="CF1847" s="366">
        <v>0</v>
      </c>
      <c r="CG1847" s="366">
        <v>0</v>
      </c>
      <c r="CH1847" s="366">
        <v>0</v>
      </c>
      <c r="CI1847" s="411">
        <f t="shared" si="553"/>
        <v>0</v>
      </c>
      <c r="CJ1847" s="366">
        <v>0</v>
      </c>
      <c r="CK1847" s="366">
        <v>0</v>
      </c>
      <c r="CL1847" s="366">
        <v>0</v>
      </c>
      <c r="CM1847" s="366">
        <v>0</v>
      </c>
      <c r="CN1847" s="366">
        <v>0</v>
      </c>
      <c r="CO1847" s="366">
        <v>0</v>
      </c>
      <c r="CP1847" s="366">
        <v>0</v>
      </c>
      <c r="CQ1847" s="366">
        <v>0</v>
      </c>
      <c r="CR1847" s="366">
        <v>0</v>
      </c>
      <c r="CS1847" s="366">
        <v>0</v>
      </c>
      <c r="CT1847" s="366">
        <v>0</v>
      </c>
      <c r="CU1847" s="366">
        <v>0</v>
      </c>
      <c r="CV1847" s="411">
        <f t="shared" si="554"/>
        <v>0</v>
      </c>
      <c r="CW1847" s="366">
        <v>0</v>
      </c>
      <c r="CX1847" s="366">
        <v>0</v>
      </c>
      <c r="CY1847" s="366">
        <v>0</v>
      </c>
      <c r="CZ1847" s="366">
        <v>0</v>
      </c>
      <c r="DA1847" s="366">
        <v>0</v>
      </c>
      <c r="DB1847" s="366">
        <v>0</v>
      </c>
      <c r="DC1847" s="366">
        <v>0</v>
      </c>
      <c r="DD1847" s="366">
        <v>0</v>
      </c>
      <c r="DE1847" s="366">
        <v>0</v>
      </c>
      <c r="DF1847" s="366">
        <v>0</v>
      </c>
      <c r="DG1847" s="366">
        <v>0</v>
      </c>
      <c r="DH1847" s="366">
        <v>0</v>
      </c>
      <c r="DI1847" s="411">
        <f t="shared" si="555"/>
        <v>0</v>
      </c>
      <c r="DJ1847" s="366">
        <v>0</v>
      </c>
      <c r="DK1847" s="366">
        <v>0</v>
      </c>
      <c r="DL1847" s="366">
        <v>0</v>
      </c>
      <c r="DM1847" s="366">
        <v>0</v>
      </c>
      <c r="DN1847" s="366">
        <v>0</v>
      </c>
      <c r="DO1847" s="366">
        <v>0</v>
      </c>
      <c r="DP1847" s="366">
        <v>0</v>
      </c>
      <c r="DQ1847" s="366">
        <v>0</v>
      </c>
      <c r="DR1847" s="366">
        <v>0</v>
      </c>
      <c r="DS1847" s="366">
        <v>0</v>
      </c>
      <c r="DT1847" s="366">
        <v>0</v>
      </c>
      <c r="DU1847" s="366">
        <v>0</v>
      </c>
      <c r="DV1847" s="411">
        <f t="shared" si="556"/>
        <v>0</v>
      </c>
      <c r="DW1847" s="366">
        <v>0</v>
      </c>
      <c r="DX1847" s="366">
        <v>0</v>
      </c>
      <c r="DY1847" s="366">
        <v>0</v>
      </c>
      <c r="DZ1847" s="366">
        <v>0</v>
      </c>
      <c r="EA1847" s="366">
        <v>0</v>
      </c>
      <c r="EB1847" s="366">
        <v>0</v>
      </c>
      <c r="EC1847" s="366">
        <v>0</v>
      </c>
      <c r="ED1847" s="366">
        <v>0</v>
      </c>
      <c r="EE1847" s="366">
        <v>0</v>
      </c>
      <c r="EF1847" s="366">
        <v>0</v>
      </c>
      <c r="EG1847" s="366">
        <v>0</v>
      </c>
      <c r="EH1847" s="366">
        <v>0</v>
      </c>
      <c r="EI1847" s="411">
        <f t="shared" si="557"/>
        <v>0</v>
      </c>
      <c r="EK1847" s="411">
        <f t="shared" si="558"/>
        <v>1</v>
      </c>
      <c r="EL1847" s="7">
        <f t="shared" si="559"/>
        <v>-1</v>
      </c>
    </row>
    <row r="1848" spans="1:142">
      <c r="A1848" s="365" t="str">
        <f t="shared" si="544"/>
        <v xml:space="preserve"> 371</v>
      </c>
      <c r="B1848" s="366" t="s">
        <v>1015</v>
      </c>
      <c r="C1848" s="366" t="s">
        <v>1178</v>
      </c>
      <c r="D1848" s="366">
        <v>0</v>
      </c>
      <c r="E1848" s="366">
        <v>0</v>
      </c>
      <c r="F1848" s="366">
        <v>0</v>
      </c>
      <c r="G1848" s="366">
        <v>0</v>
      </c>
      <c r="H1848" s="366">
        <v>0</v>
      </c>
      <c r="I1848" s="366">
        <v>0</v>
      </c>
      <c r="J1848" s="366">
        <v>1</v>
      </c>
      <c r="K1848" s="366">
        <v>0</v>
      </c>
      <c r="L1848" s="366">
        <v>0</v>
      </c>
      <c r="M1848" s="366">
        <v>0</v>
      </c>
      <c r="N1848" s="366">
        <v>0</v>
      </c>
      <c r="O1848" s="366">
        <v>0</v>
      </c>
      <c r="P1848" s="411">
        <f t="shared" si="545"/>
        <v>1</v>
      </c>
      <c r="Q1848" s="411">
        <f t="shared" si="560"/>
        <v>0.967741935483871</v>
      </c>
      <c r="R1848" s="411">
        <f t="shared" si="561"/>
        <v>3.2258064516129031E-2</v>
      </c>
      <c r="S1848" s="411">
        <f t="shared" si="562"/>
        <v>0</v>
      </c>
      <c r="T1848" s="366">
        <v>0</v>
      </c>
      <c r="U1848" s="366">
        <v>0</v>
      </c>
      <c r="V1848" s="366">
        <v>0</v>
      </c>
      <c r="W1848" s="366">
        <v>0</v>
      </c>
      <c r="X1848" s="366">
        <v>0</v>
      </c>
      <c r="Y1848" s="366">
        <v>0</v>
      </c>
      <c r="Z1848" s="366">
        <v>0</v>
      </c>
      <c r="AA1848" s="366">
        <v>0</v>
      </c>
      <c r="AB1848" s="366">
        <v>0</v>
      </c>
      <c r="AC1848" s="366">
        <v>0</v>
      </c>
      <c r="AD1848" s="366">
        <v>0</v>
      </c>
      <c r="AE1848" s="366">
        <v>0</v>
      </c>
      <c r="AF1848" s="411">
        <f t="shared" si="546"/>
        <v>0</v>
      </c>
      <c r="AG1848" s="366">
        <v>0</v>
      </c>
      <c r="AH1848" s="366">
        <v>0</v>
      </c>
      <c r="AI1848" s="366">
        <v>0</v>
      </c>
      <c r="AJ1848" s="366">
        <v>0</v>
      </c>
      <c r="AK1848" s="366">
        <v>0</v>
      </c>
      <c r="AL1848" s="366">
        <v>0</v>
      </c>
      <c r="AM1848" s="366">
        <v>0</v>
      </c>
      <c r="AN1848" s="366">
        <v>0</v>
      </c>
      <c r="AO1848" s="366">
        <v>0</v>
      </c>
      <c r="AP1848" s="366">
        <v>0</v>
      </c>
      <c r="AQ1848" s="366">
        <v>0</v>
      </c>
      <c r="AR1848" s="366">
        <v>0</v>
      </c>
      <c r="AS1848" s="411">
        <f t="shared" si="547"/>
        <v>0</v>
      </c>
      <c r="AT1848" s="411">
        <f t="shared" si="548"/>
        <v>0</v>
      </c>
      <c r="AU1848" s="411">
        <f t="shared" si="549"/>
        <v>0</v>
      </c>
      <c r="AV1848" s="411">
        <f t="shared" si="550"/>
        <v>0</v>
      </c>
      <c r="AW1848" s="366">
        <v>0</v>
      </c>
      <c r="AX1848" s="366">
        <v>0</v>
      </c>
      <c r="AY1848" s="366">
        <v>0</v>
      </c>
      <c r="AZ1848" s="366">
        <v>0</v>
      </c>
      <c r="BA1848" s="366">
        <v>0</v>
      </c>
      <c r="BB1848" s="366">
        <v>0</v>
      </c>
      <c r="BC1848" s="366">
        <v>0</v>
      </c>
      <c r="BD1848" s="366">
        <v>0</v>
      </c>
      <c r="BE1848" s="366">
        <v>0</v>
      </c>
      <c r="BF1848" s="366">
        <v>0</v>
      </c>
      <c r="BG1848" s="366">
        <v>0</v>
      </c>
      <c r="BH1848" s="366">
        <v>0</v>
      </c>
      <c r="BI1848" s="411">
        <f t="shared" si="551"/>
        <v>0</v>
      </c>
      <c r="BJ1848" s="366">
        <v>0</v>
      </c>
      <c r="BK1848" s="366">
        <v>0</v>
      </c>
      <c r="BL1848" s="366">
        <v>0</v>
      </c>
      <c r="BM1848" s="366">
        <v>0</v>
      </c>
      <c r="BN1848" s="366">
        <v>0</v>
      </c>
      <c r="BO1848" s="366">
        <v>0</v>
      </c>
      <c r="BP1848" s="366">
        <v>0</v>
      </c>
      <c r="BQ1848" s="366">
        <v>0</v>
      </c>
      <c r="BR1848" s="366">
        <v>0</v>
      </c>
      <c r="BS1848" s="366">
        <v>0</v>
      </c>
      <c r="BT1848" s="366">
        <v>0</v>
      </c>
      <c r="BU1848" s="366">
        <v>0</v>
      </c>
      <c r="BV1848" s="411">
        <f t="shared" si="552"/>
        <v>0</v>
      </c>
      <c r="BW1848" s="366">
        <v>0</v>
      </c>
      <c r="BX1848" s="366">
        <v>0</v>
      </c>
      <c r="BY1848" s="366">
        <v>0</v>
      </c>
      <c r="BZ1848" s="366">
        <v>0</v>
      </c>
      <c r="CA1848" s="366">
        <v>0</v>
      </c>
      <c r="CB1848" s="366">
        <v>0</v>
      </c>
      <c r="CC1848" s="366">
        <v>0</v>
      </c>
      <c r="CD1848" s="366">
        <v>0</v>
      </c>
      <c r="CE1848" s="366">
        <v>0</v>
      </c>
      <c r="CF1848" s="366">
        <v>0</v>
      </c>
      <c r="CG1848" s="366">
        <v>0</v>
      </c>
      <c r="CH1848" s="366">
        <v>0</v>
      </c>
      <c r="CI1848" s="411">
        <f t="shared" si="553"/>
        <v>0</v>
      </c>
      <c r="CJ1848" s="366">
        <v>0</v>
      </c>
      <c r="CK1848" s="366">
        <v>0</v>
      </c>
      <c r="CL1848" s="366">
        <v>0</v>
      </c>
      <c r="CM1848" s="366">
        <v>0</v>
      </c>
      <c r="CN1848" s="366">
        <v>0</v>
      </c>
      <c r="CO1848" s="366">
        <v>0</v>
      </c>
      <c r="CP1848" s="366">
        <v>0</v>
      </c>
      <c r="CQ1848" s="366">
        <v>0</v>
      </c>
      <c r="CR1848" s="366">
        <v>0</v>
      </c>
      <c r="CS1848" s="366">
        <v>0</v>
      </c>
      <c r="CT1848" s="366">
        <v>0</v>
      </c>
      <c r="CU1848" s="366">
        <v>0</v>
      </c>
      <c r="CV1848" s="411">
        <f t="shared" si="554"/>
        <v>0</v>
      </c>
      <c r="CW1848" s="366">
        <v>0</v>
      </c>
      <c r="CX1848" s="366">
        <v>0</v>
      </c>
      <c r="CY1848" s="366">
        <v>0</v>
      </c>
      <c r="CZ1848" s="366">
        <v>0</v>
      </c>
      <c r="DA1848" s="366">
        <v>0</v>
      </c>
      <c r="DB1848" s="366">
        <v>0</v>
      </c>
      <c r="DC1848" s="366">
        <v>0</v>
      </c>
      <c r="DD1848" s="366">
        <v>0</v>
      </c>
      <c r="DE1848" s="366">
        <v>0</v>
      </c>
      <c r="DF1848" s="366">
        <v>0</v>
      </c>
      <c r="DG1848" s="366">
        <v>0</v>
      </c>
      <c r="DH1848" s="366">
        <v>0</v>
      </c>
      <c r="DI1848" s="411">
        <f t="shared" si="555"/>
        <v>0</v>
      </c>
      <c r="DJ1848" s="366">
        <v>0</v>
      </c>
      <c r="DK1848" s="366">
        <v>0</v>
      </c>
      <c r="DL1848" s="366">
        <v>0</v>
      </c>
      <c r="DM1848" s="366">
        <v>0</v>
      </c>
      <c r="DN1848" s="366">
        <v>0</v>
      </c>
      <c r="DO1848" s="366">
        <v>0</v>
      </c>
      <c r="DP1848" s="366">
        <v>0</v>
      </c>
      <c r="DQ1848" s="366">
        <v>0</v>
      </c>
      <c r="DR1848" s="366">
        <v>0</v>
      </c>
      <c r="DS1848" s="366">
        <v>0</v>
      </c>
      <c r="DT1848" s="366">
        <v>0</v>
      </c>
      <c r="DU1848" s="366">
        <v>0</v>
      </c>
      <c r="DV1848" s="411">
        <f t="shared" si="556"/>
        <v>0</v>
      </c>
      <c r="DW1848" s="366">
        <v>0</v>
      </c>
      <c r="DX1848" s="366">
        <v>0</v>
      </c>
      <c r="DY1848" s="366">
        <v>0</v>
      </c>
      <c r="DZ1848" s="366">
        <v>0</v>
      </c>
      <c r="EA1848" s="366">
        <v>0</v>
      </c>
      <c r="EB1848" s="366">
        <v>0</v>
      </c>
      <c r="EC1848" s="366">
        <v>0</v>
      </c>
      <c r="ED1848" s="366">
        <v>0</v>
      </c>
      <c r="EE1848" s="366">
        <v>0</v>
      </c>
      <c r="EF1848" s="366">
        <v>0</v>
      </c>
      <c r="EG1848" s="366">
        <v>0</v>
      </c>
      <c r="EH1848" s="366">
        <v>0</v>
      </c>
      <c r="EI1848" s="411">
        <f t="shared" si="557"/>
        <v>0</v>
      </c>
      <c r="EK1848" s="411">
        <f t="shared" si="558"/>
        <v>1</v>
      </c>
      <c r="EL1848" s="7">
        <f t="shared" si="559"/>
        <v>-1</v>
      </c>
    </row>
    <row r="1849" spans="1:142">
      <c r="A1849" s="365" t="str">
        <f t="shared" si="544"/>
        <v xml:space="preserve"> 371</v>
      </c>
      <c r="B1849" s="366" t="s">
        <v>1015</v>
      </c>
      <c r="C1849" s="366" t="s">
        <v>1220</v>
      </c>
      <c r="D1849" s="366">
        <v>0</v>
      </c>
      <c r="E1849" s="366">
        <v>0</v>
      </c>
      <c r="F1849" s="366">
        <v>0</v>
      </c>
      <c r="G1849" s="366">
        <v>0</v>
      </c>
      <c r="H1849" s="366">
        <v>0</v>
      </c>
      <c r="I1849" s="366">
        <v>0</v>
      </c>
      <c r="J1849" s="366">
        <v>0</v>
      </c>
      <c r="K1849" s="366">
        <v>0</v>
      </c>
      <c r="L1849" s="366">
        <v>0</v>
      </c>
      <c r="M1849" s="366">
        <v>1</v>
      </c>
      <c r="N1849" s="366">
        <v>0</v>
      </c>
      <c r="O1849" s="366">
        <v>0</v>
      </c>
      <c r="P1849" s="411">
        <f t="shared" si="545"/>
        <v>1</v>
      </c>
      <c r="Q1849" s="411">
        <f t="shared" si="560"/>
        <v>0</v>
      </c>
      <c r="R1849" s="411">
        <f t="shared" si="561"/>
        <v>0</v>
      </c>
      <c r="S1849" s="411">
        <f t="shared" si="562"/>
        <v>1</v>
      </c>
      <c r="T1849" s="366">
        <v>0</v>
      </c>
      <c r="U1849" s="366">
        <v>0</v>
      </c>
      <c r="V1849" s="366">
        <v>0</v>
      </c>
      <c r="W1849" s="366">
        <v>0</v>
      </c>
      <c r="X1849" s="366">
        <v>0</v>
      </c>
      <c r="Y1849" s="366">
        <v>0</v>
      </c>
      <c r="Z1849" s="366">
        <v>0</v>
      </c>
      <c r="AA1849" s="366">
        <v>0</v>
      </c>
      <c r="AB1849" s="366">
        <v>0</v>
      </c>
      <c r="AC1849" s="366">
        <v>0</v>
      </c>
      <c r="AD1849" s="366">
        <v>0</v>
      </c>
      <c r="AE1849" s="366">
        <v>0</v>
      </c>
      <c r="AF1849" s="411">
        <f t="shared" si="546"/>
        <v>0</v>
      </c>
      <c r="AG1849" s="366">
        <v>0</v>
      </c>
      <c r="AH1849" s="366">
        <v>0</v>
      </c>
      <c r="AI1849" s="366">
        <v>0</v>
      </c>
      <c r="AJ1849" s="366">
        <v>0</v>
      </c>
      <c r="AK1849" s="366">
        <v>0</v>
      </c>
      <c r="AL1849" s="366">
        <v>0</v>
      </c>
      <c r="AM1849" s="366">
        <v>0</v>
      </c>
      <c r="AN1849" s="366">
        <v>0</v>
      </c>
      <c r="AO1849" s="366">
        <v>0</v>
      </c>
      <c r="AP1849" s="366">
        <v>0</v>
      </c>
      <c r="AQ1849" s="366">
        <v>0</v>
      </c>
      <c r="AR1849" s="366">
        <v>0</v>
      </c>
      <c r="AS1849" s="411">
        <f t="shared" si="547"/>
        <v>0</v>
      </c>
      <c r="AT1849" s="411">
        <f t="shared" si="548"/>
        <v>0</v>
      </c>
      <c r="AU1849" s="411">
        <f t="shared" si="549"/>
        <v>0</v>
      </c>
      <c r="AV1849" s="411">
        <f t="shared" si="550"/>
        <v>0</v>
      </c>
      <c r="AW1849" s="366">
        <v>0</v>
      </c>
      <c r="AX1849" s="366">
        <v>0</v>
      </c>
      <c r="AY1849" s="366">
        <v>0</v>
      </c>
      <c r="AZ1849" s="366">
        <v>0</v>
      </c>
      <c r="BA1849" s="366">
        <v>0</v>
      </c>
      <c r="BB1849" s="366">
        <v>0</v>
      </c>
      <c r="BC1849" s="366">
        <v>0</v>
      </c>
      <c r="BD1849" s="366">
        <v>0</v>
      </c>
      <c r="BE1849" s="366">
        <v>0</v>
      </c>
      <c r="BF1849" s="366">
        <v>0</v>
      </c>
      <c r="BG1849" s="366">
        <v>0</v>
      </c>
      <c r="BH1849" s="366">
        <v>0</v>
      </c>
      <c r="BI1849" s="411">
        <f t="shared" si="551"/>
        <v>0</v>
      </c>
      <c r="BJ1849" s="366">
        <v>0</v>
      </c>
      <c r="BK1849" s="366">
        <v>0</v>
      </c>
      <c r="BL1849" s="366">
        <v>0</v>
      </c>
      <c r="BM1849" s="366">
        <v>0</v>
      </c>
      <c r="BN1849" s="366">
        <v>0</v>
      </c>
      <c r="BO1849" s="366">
        <v>0</v>
      </c>
      <c r="BP1849" s="366">
        <v>0</v>
      </c>
      <c r="BQ1849" s="366">
        <v>0</v>
      </c>
      <c r="BR1849" s="366">
        <v>0</v>
      </c>
      <c r="BS1849" s="366">
        <v>0</v>
      </c>
      <c r="BT1849" s="366">
        <v>0</v>
      </c>
      <c r="BU1849" s="366">
        <v>0</v>
      </c>
      <c r="BV1849" s="411">
        <f t="shared" si="552"/>
        <v>0</v>
      </c>
      <c r="BW1849" s="366">
        <v>0</v>
      </c>
      <c r="BX1849" s="366">
        <v>0</v>
      </c>
      <c r="BY1849" s="366">
        <v>0</v>
      </c>
      <c r="BZ1849" s="366">
        <v>0</v>
      </c>
      <c r="CA1849" s="366">
        <v>0</v>
      </c>
      <c r="CB1849" s="366">
        <v>0</v>
      </c>
      <c r="CC1849" s="366">
        <v>0</v>
      </c>
      <c r="CD1849" s="366">
        <v>0</v>
      </c>
      <c r="CE1849" s="366">
        <v>0</v>
      </c>
      <c r="CF1849" s="366">
        <v>0</v>
      </c>
      <c r="CG1849" s="366">
        <v>0</v>
      </c>
      <c r="CH1849" s="366">
        <v>0</v>
      </c>
      <c r="CI1849" s="411">
        <f t="shared" si="553"/>
        <v>0</v>
      </c>
      <c r="CJ1849" s="366">
        <v>0</v>
      </c>
      <c r="CK1849" s="366">
        <v>0</v>
      </c>
      <c r="CL1849" s="366">
        <v>0</v>
      </c>
      <c r="CM1849" s="366">
        <v>0</v>
      </c>
      <c r="CN1849" s="366">
        <v>0</v>
      </c>
      <c r="CO1849" s="366">
        <v>0</v>
      </c>
      <c r="CP1849" s="366">
        <v>0</v>
      </c>
      <c r="CQ1849" s="366">
        <v>0</v>
      </c>
      <c r="CR1849" s="366">
        <v>0</v>
      </c>
      <c r="CS1849" s="366">
        <v>0</v>
      </c>
      <c r="CT1849" s="366">
        <v>0</v>
      </c>
      <c r="CU1849" s="366">
        <v>0</v>
      </c>
      <c r="CV1849" s="411">
        <f t="shared" si="554"/>
        <v>0</v>
      </c>
      <c r="CW1849" s="366">
        <v>0</v>
      </c>
      <c r="CX1849" s="366">
        <v>0</v>
      </c>
      <c r="CY1849" s="366">
        <v>0</v>
      </c>
      <c r="CZ1849" s="366">
        <v>0</v>
      </c>
      <c r="DA1849" s="366">
        <v>0</v>
      </c>
      <c r="DB1849" s="366">
        <v>0</v>
      </c>
      <c r="DC1849" s="366">
        <v>0</v>
      </c>
      <c r="DD1849" s="366">
        <v>0</v>
      </c>
      <c r="DE1849" s="366">
        <v>0</v>
      </c>
      <c r="DF1849" s="366">
        <v>0</v>
      </c>
      <c r="DG1849" s="366">
        <v>0</v>
      </c>
      <c r="DH1849" s="366">
        <v>0</v>
      </c>
      <c r="DI1849" s="411">
        <f t="shared" si="555"/>
        <v>0</v>
      </c>
      <c r="DJ1849" s="366">
        <v>0</v>
      </c>
      <c r="DK1849" s="366">
        <v>0</v>
      </c>
      <c r="DL1849" s="366">
        <v>0</v>
      </c>
      <c r="DM1849" s="366">
        <v>0</v>
      </c>
      <c r="DN1849" s="366">
        <v>0</v>
      </c>
      <c r="DO1849" s="366">
        <v>0</v>
      </c>
      <c r="DP1849" s="366">
        <v>0</v>
      </c>
      <c r="DQ1849" s="366">
        <v>0</v>
      </c>
      <c r="DR1849" s="366">
        <v>0</v>
      </c>
      <c r="DS1849" s="366">
        <v>0</v>
      </c>
      <c r="DT1849" s="366">
        <v>0</v>
      </c>
      <c r="DU1849" s="366">
        <v>0</v>
      </c>
      <c r="DV1849" s="411">
        <f t="shared" si="556"/>
        <v>0</v>
      </c>
      <c r="DW1849" s="366">
        <v>0</v>
      </c>
      <c r="DX1849" s="366">
        <v>0</v>
      </c>
      <c r="DY1849" s="366">
        <v>0</v>
      </c>
      <c r="DZ1849" s="366">
        <v>0</v>
      </c>
      <c r="EA1849" s="366">
        <v>0</v>
      </c>
      <c r="EB1849" s="366">
        <v>0</v>
      </c>
      <c r="EC1849" s="366">
        <v>0</v>
      </c>
      <c r="ED1849" s="366">
        <v>0</v>
      </c>
      <c r="EE1849" s="366">
        <v>0</v>
      </c>
      <c r="EF1849" s="366">
        <v>0</v>
      </c>
      <c r="EG1849" s="366">
        <v>0</v>
      </c>
      <c r="EH1849" s="366">
        <v>0</v>
      </c>
      <c r="EI1849" s="411">
        <f t="shared" si="557"/>
        <v>0</v>
      </c>
      <c r="EK1849" s="411">
        <f t="shared" si="558"/>
        <v>1</v>
      </c>
      <c r="EL1849" s="7">
        <f t="shared" si="559"/>
        <v>-1</v>
      </c>
    </row>
    <row r="1850" spans="1:142">
      <c r="A1850" s="365" t="str">
        <f t="shared" si="544"/>
        <v xml:space="preserve"> 371</v>
      </c>
      <c r="B1850" s="366" t="s">
        <v>1015</v>
      </c>
      <c r="C1850" s="366" t="s">
        <v>1221</v>
      </c>
      <c r="D1850" s="366">
        <v>0</v>
      </c>
      <c r="E1850" s="366">
        <v>0</v>
      </c>
      <c r="F1850" s="366">
        <v>0</v>
      </c>
      <c r="G1850" s="366">
        <v>0</v>
      </c>
      <c r="H1850" s="366">
        <v>0</v>
      </c>
      <c r="I1850" s="366">
        <v>0</v>
      </c>
      <c r="J1850" s="366">
        <v>0</v>
      </c>
      <c r="K1850" s="366">
        <v>0</v>
      </c>
      <c r="L1850" s="366">
        <v>0</v>
      </c>
      <c r="M1850" s="366">
        <v>1</v>
      </c>
      <c r="N1850" s="366">
        <v>0</v>
      </c>
      <c r="O1850" s="366">
        <v>0</v>
      </c>
      <c r="P1850" s="411">
        <f t="shared" si="545"/>
        <v>1</v>
      </c>
      <c r="Q1850" s="411">
        <f t="shared" si="560"/>
        <v>0</v>
      </c>
      <c r="R1850" s="411">
        <f t="shared" si="561"/>
        <v>0</v>
      </c>
      <c r="S1850" s="411">
        <f t="shared" si="562"/>
        <v>1</v>
      </c>
      <c r="T1850" s="366">
        <v>0</v>
      </c>
      <c r="U1850" s="366">
        <v>0</v>
      </c>
      <c r="V1850" s="366">
        <v>0</v>
      </c>
      <c r="W1850" s="366">
        <v>0</v>
      </c>
      <c r="X1850" s="366">
        <v>0</v>
      </c>
      <c r="Y1850" s="366">
        <v>0</v>
      </c>
      <c r="Z1850" s="366">
        <v>0</v>
      </c>
      <c r="AA1850" s="366">
        <v>0</v>
      </c>
      <c r="AB1850" s="366">
        <v>0</v>
      </c>
      <c r="AC1850" s="366">
        <v>0</v>
      </c>
      <c r="AD1850" s="366">
        <v>0</v>
      </c>
      <c r="AE1850" s="366">
        <v>0</v>
      </c>
      <c r="AF1850" s="411">
        <f t="shared" si="546"/>
        <v>0</v>
      </c>
      <c r="AG1850" s="366">
        <v>0</v>
      </c>
      <c r="AH1850" s="366">
        <v>0</v>
      </c>
      <c r="AI1850" s="366">
        <v>0</v>
      </c>
      <c r="AJ1850" s="366">
        <v>0</v>
      </c>
      <c r="AK1850" s="366">
        <v>0</v>
      </c>
      <c r="AL1850" s="366">
        <v>0</v>
      </c>
      <c r="AM1850" s="366">
        <v>0</v>
      </c>
      <c r="AN1850" s="366">
        <v>0</v>
      </c>
      <c r="AO1850" s="366">
        <v>0</v>
      </c>
      <c r="AP1850" s="366">
        <v>0</v>
      </c>
      <c r="AQ1850" s="366">
        <v>0</v>
      </c>
      <c r="AR1850" s="366">
        <v>0</v>
      </c>
      <c r="AS1850" s="411">
        <f t="shared" si="547"/>
        <v>0</v>
      </c>
      <c r="AT1850" s="411">
        <f t="shared" si="548"/>
        <v>0</v>
      </c>
      <c r="AU1850" s="411">
        <f t="shared" si="549"/>
        <v>0</v>
      </c>
      <c r="AV1850" s="411">
        <f t="shared" si="550"/>
        <v>0</v>
      </c>
      <c r="AW1850" s="366">
        <v>0</v>
      </c>
      <c r="AX1850" s="366">
        <v>0</v>
      </c>
      <c r="AY1850" s="366">
        <v>0</v>
      </c>
      <c r="AZ1850" s="366">
        <v>0</v>
      </c>
      <c r="BA1850" s="366">
        <v>0</v>
      </c>
      <c r="BB1850" s="366">
        <v>0</v>
      </c>
      <c r="BC1850" s="366">
        <v>0</v>
      </c>
      <c r="BD1850" s="366">
        <v>0</v>
      </c>
      <c r="BE1850" s="366">
        <v>0</v>
      </c>
      <c r="BF1850" s="366">
        <v>0</v>
      </c>
      <c r="BG1850" s="366">
        <v>0</v>
      </c>
      <c r="BH1850" s="366">
        <v>0</v>
      </c>
      <c r="BI1850" s="411">
        <f t="shared" si="551"/>
        <v>0</v>
      </c>
      <c r="BJ1850" s="366">
        <v>0</v>
      </c>
      <c r="BK1850" s="366">
        <v>0</v>
      </c>
      <c r="BL1850" s="366">
        <v>0</v>
      </c>
      <c r="BM1850" s="366">
        <v>0</v>
      </c>
      <c r="BN1850" s="366">
        <v>0</v>
      </c>
      <c r="BO1850" s="366">
        <v>0</v>
      </c>
      <c r="BP1850" s="366">
        <v>0</v>
      </c>
      <c r="BQ1850" s="366">
        <v>0</v>
      </c>
      <c r="BR1850" s="366">
        <v>0</v>
      </c>
      <c r="BS1850" s="366">
        <v>0</v>
      </c>
      <c r="BT1850" s="366">
        <v>0</v>
      </c>
      <c r="BU1850" s="366">
        <v>0</v>
      </c>
      <c r="BV1850" s="411">
        <f t="shared" si="552"/>
        <v>0</v>
      </c>
      <c r="BW1850" s="366">
        <v>0</v>
      </c>
      <c r="BX1850" s="366">
        <v>0</v>
      </c>
      <c r="BY1850" s="366">
        <v>0</v>
      </c>
      <c r="BZ1850" s="366">
        <v>0</v>
      </c>
      <c r="CA1850" s="366">
        <v>0</v>
      </c>
      <c r="CB1850" s="366">
        <v>0</v>
      </c>
      <c r="CC1850" s="366">
        <v>0</v>
      </c>
      <c r="CD1850" s="366">
        <v>0</v>
      </c>
      <c r="CE1850" s="366">
        <v>0</v>
      </c>
      <c r="CF1850" s="366">
        <v>0</v>
      </c>
      <c r="CG1850" s="366">
        <v>0</v>
      </c>
      <c r="CH1850" s="366">
        <v>0</v>
      </c>
      <c r="CI1850" s="411">
        <f t="shared" si="553"/>
        <v>0</v>
      </c>
      <c r="CJ1850" s="366">
        <v>0</v>
      </c>
      <c r="CK1850" s="366">
        <v>0</v>
      </c>
      <c r="CL1850" s="366">
        <v>0</v>
      </c>
      <c r="CM1850" s="366">
        <v>0</v>
      </c>
      <c r="CN1850" s="366">
        <v>0</v>
      </c>
      <c r="CO1850" s="366">
        <v>0</v>
      </c>
      <c r="CP1850" s="366">
        <v>0</v>
      </c>
      <c r="CQ1850" s="366">
        <v>0</v>
      </c>
      <c r="CR1850" s="366">
        <v>0</v>
      </c>
      <c r="CS1850" s="366">
        <v>0</v>
      </c>
      <c r="CT1850" s="366">
        <v>0</v>
      </c>
      <c r="CU1850" s="366">
        <v>0</v>
      </c>
      <c r="CV1850" s="411">
        <f t="shared" si="554"/>
        <v>0</v>
      </c>
      <c r="CW1850" s="366">
        <v>0</v>
      </c>
      <c r="CX1850" s="366">
        <v>0</v>
      </c>
      <c r="CY1850" s="366">
        <v>0</v>
      </c>
      <c r="CZ1850" s="366">
        <v>0</v>
      </c>
      <c r="DA1850" s="366">
        <v>0</v>
      </c>
      <c r="DB1850" s="366">
        <v>0</v>
      </c>
      <c r="DC1850" s="366">
        <v>0</v>
      </c>
      <c r="DD1850" s="366">
        <v>0</v>
      </c>
      <c r="DE1850" s="366">
        <v>0</v>
      </c>
      <c r="DF1850" s="366">
        <v>0</v>
      </c>
      <c r="DG1850" s="366">
        <v>0</v>
      </c>
      <c r="DH1850" s="366">
        <v>0</v>
      </c>
      <c r="DI1850" s="411">
        <f t="shared" si="555"/>
        <v>0</v>
      </c>
      <c r="DJ1850" s="366">
        <v>0</v>
      </c>
      <c r="DK1850" s="366">
        <v>0</v>
      </c>
      <c r="DL1850" s="366">
        <v>0</v>
      </c>
      <c r="DM1850" s="366">
        <v>0</v>
      </c>
      <c r="DN1850" s="366">
        <v>0</v>
      </c>
      <c r="DO1850" s="366">
        <v>0</v>
      </c>
      <c r="DP1850" s="366">
        <v>0</v>
      </c>
      <c r="DQ1850" s="366">
        <v>0</v>
      </c>
      <c r="DR1850" s="366">
        <v>0</v>
      </c>
      <c r="DS1850" s="366">
        <v>0</v>
      </c>
      <c r="DT1850" s="366">
        <v>0</v>
      </c>
      <c r="DU1850" s="366">
        <v>0</v>
      </c>
      <c r="DV1850" s="411">
        <f t="shared" si="556"/>
        <v>0</v>
      </c>
      <c r="DW1850" s="366">
        <v>0</v>
      </c>
      <c r="DX1850" s="366">
        <v>0</v>
      </c>
      <c r="DY1850" s="366">
        <v>0</v>
      </c>
      <c r="DZ1850" s="366">
        <v>0</v>
      </c>
      <c r="EA1850" s="366">
        <v>0</v>
      </c>
      <c r="EB1850" s="366">
        <v>0</v>
      </c>
      <c r="EC1850" s="366">
        <v>0</v>
      </c>
      <c r="ED1850" s="366">
        <v>0</v>
      </c>
      <c r="EE1850" s="366">
        <v>0</v>
      </c>
      <c r="EF1850" s="366">
        <v>0</v>
      </c>
      <c r="EG1850" s="366">
        <v>0</v>
      </c>
      <c r="EH1850" s="366">
        <v>0</v>
      </c>
      <c r="EI1850" s="411">
        <f t="shared" si="557"/>
        <v>0</v>
      </c>
      <c r="EK1850" s="411">
        <f t="shared" si="558"/>
        <v>1</v>
      </c>
      <c r="EL1850" s="7">
        <f t="shared" si="559"/>
        <v>-1</v>
      </c>
    </row>
    <row r="1851" spans="1:142">
      <c r="A1851" s="365" t="str">
        <f t="shared" si="544"/>
        <v xml:space="preserve"> 371</v>
      </c>
      <c r="B1851" s="366" t="s">
        <v>1015</v>
      </c>
      <c r="C1851" s="366" t="s">
        <v>1223</v>
      </c>
      <c r="D1851" s="366">
        <v>0</v>
      </c>
      <c r="E1851" s="366">
        <v>0</v>
      </c>
      <c r="F1851" s="366">
        <v>0</v>
      </c>
      <c r="G1851" s="366">
        <v>0</v>
      </c>
      <c r="H1851" s="366">
        <v>0</v>
      </c>
      <c r="I1851" s="366">
        <v>0</v>
      </c>
      <c r="J1851" s="366">
        <v>0</v>
      </c>
      <c r="K1851" s="366">
        <v>0</v>
      </c>
      <c r="L1851" s="366">
        <v>0</v>
      </c>
      <c r="M1851" s="366">
        <v>1</v>
      </c>
      <c r="N1851" s="366">
        <v>0</v>
      </c>
      <c r="O1851" s="366">
        <v>0</v>
      </c>
      <c r="P1851" s="411">
        <f t="shared" si="545"/>
        <v>1</v>
      </c>
      <c r="Q1851" s="411">
        <f t="shared" si="560"/>
        <v>0</v>
      </c>
      <c r="R1851" s="411">
        <f t="shared" si="561"/>
        <v>0</v>
      </c>
      <c r="S1851" s="411">
        <f t="shared" si="562"/>
        <v>1</v>
      </c>
      <c r="T1851" s="366">
        <v>0</v>
      </c>
      <c r="U1851" s="366">
        <v>0</v>
      </c>
      <c r="V1851" s="366">
        <v>0</v>
      </c>
      <c r="W1851" s="366">
        <v>0</v>
      </c>
      <c r="X1851" s="366">
        <v>0</v>
      </c>
      <c r="Y1851" s="366">
        <v>0</v>
      </c>
      <c r="Z1851" s="366">
        <v>0</v>
      </c>
      <c r="AA1851" s="366">
        <v>0</v>
      </c>
      <c r="AB1851" s="366">
        <v>0</v>
      </c>
      <c r="AC1851" s="366">
        <v>0</v>
      </c>
      <c r="AD1851" s="366">
        <v>0</v>
      </c>
      <c r="AE1851" s="366">
        <v>0</v>
      </c>
      <c r="AF1851" s="411">
        <f t="shared" si="546"/>
        <v>0</v>
      </c>
      <c r="AG1851" s="366">
        <v>0</v>
      </c>
      <c r="AH1851" s="366">
        <v>0</v>
      </c>
      <c r="AI1851" s="366">
        <v>0</v>
      </c>
      <c r="AJ1851" s="366">
        <v>0</v>
      </c>
      <c r="AK1851" s="366">
        <v>0</v>
      </c>
      <c r="AL1851" s="366">
        <v>0</v>
      </c>
      <c r="AM1851" s="366">
        <v>0</v>
      </c>
      <c r="AN1851" s="366">
        <v>0</v>
      </c>
      <c r="AO1851" s="366">
        <v>0</v>
      </c>
      <c r="AP1851" s="366">
        <v>0</v>
      </c>
      <c r="AQ1851" s="366">
        <v>0</v>
      </c>
      <c r="AR1851" s="366">
        <v>0</v>
      </c>
      <c r="AS1851" s="411">
        <f t="shared" si="547"/>
        <v>0</v>
      </c>
      <c r="AT1851" s="411">
        <f t="shared" si="548"/>
        <v>0</v>
      </c>
      <c r="AU1851" s="411">
        <f t="shared" si="549"/>
        <v>0</v>
      </c>
      <c r="AV1851" s="411">
        <f t="shared" si="550"/>
        <v>0</v>
      </c>
      <c r="AW1851" s="366">
        <v>0</v>
      </c>
      <c r="AX1851" s="366">
        <v>0</v>
      </c>
      <c r="AY1851" s="366">
        <v>0</v>
      </c>
      <c r="AZ1851" s="366">
        <v>0</v>
      </c>
      <c r="BA1851" s="366">
        <v>0</v>
      </c>
      <c r="BB1851" s="366">
        <v>0</v>
      </c>
      <c r="BC1851" s="366">
        <v>0</v>
      </c>
      <c r="BD1851" s="366">
        <v>0</v>
      </c>
      <c r="BE1851" s="366">
        <v>0</v>
      </c>
      <c r="BF1851" s="366">
        <v>0</v>
      </c>
      <c r="BG1851" s="366">
        <v>0</v>
      </c>
      <c r="BH1851" s="366">
        <v>0</v>
      </c>
      <c r="BI1851" s="411">
        <f t="shared" si="551"/>
        <v>0</v>
      </c>
      <c r="BJ1851" s="366">
        <v>0</v>
      </c>
      <c r="BK1851" s="366">
        <v>0</v>
      </c>
      <c r="BL1851" s="366">
        <v>0</v>
      </c>
      <c r="BM1851" s="366">
        <v>0</v>
      </c>
      <c r="BN1851" s="366">
        <v>0</v>
      </c>
      <c r="BO1851" s="366">
        <v>0</v>
      </c>
      <c r="BP1851" s="366">
        <v>0</v>
      </c>
      <c r="BQ1851" s="366">
        <v>0</v>
      </c>
      <c r="BR1851" s="366">
        <v>0</v>
      </c>
      <c r="BS1851" s="366">
        <v>0</v>
      </c>
      <c r="BT1851" s="366">
        <v>0</v>
      </c>
      <c r="BU1851" s="366">
        <v>0</v>
      </c>
      <c r="BV1851" s="411">
        <f t="shared" si="552"/>
        <v>0</v>
      </c>
      <c r="BW1851" s="366">
        <v>0</v>
      </c>
      <c r="BX1851" s="366">
        <v>0</v>
      </c>
      <c r="BY1851" s="366">
        <v>0</v>
      </c>
      <c r="BZ1851" s="366">
        <v>0</v>
      </c>
      <c r="CA1851" s="366">
        <v>0</v>
      </c>
      <c r="CB1851" s="366">
        <v>0</v>
      </c>
      <c r="CC1851" s="366">
        <v>0</v>
      </c>
      <c r="CD1851" s="366">
        <v>0</v>
      </c>
      <c r="CE1851" s="366">
        <v>0</v>
      </c>
      <c r="CF1851" s="366">
        <v>0</v>
      </c>
      <c r="CG1851" s="366">
        <v>0</v>
      </c>
      <c r="CH1851" s="366">
        <v>0</v>
      </c>
      <c r="CI1851" s="411">
        <f t="shared" si="553"/>
        <v>0</v>
      </c>
      <c r="CJ1851" s="366">
        <v>0</v>
      </c>
      <c r="CK1851" s="366">
        <v>0</v>
      </c>
      <c r="CL1851" s="366">
        <v>0</v>
      </c>
      <c r="CM1851" s="366">
        <v>0</v>
      </c>
      <c r="CN1851" s="366">
        <v>0</v>
      </c>
      <c r="CO1851" s="366">
        <v>0</v>
      </c>
      <c r="CP1851" s="366">
        <v>0</v>
      </c>
      <c r="CQ1851" s="366">
        <v>0</v>
      </c>
      <c r="CR1851" s="366">
        <v>0</v>
      </c>
      <c r="CS1851" s="366">
        <v>0</v>
      </c>
      <c r="CT1851" s="366">
        <v>0</v>
      </c>
      <c r="CU1851" s="366">
        <v>0</v>
      </c>
      <c r="CV1851" s="411">
        <f t="shared" si="554"/>
        <v>0</v>
      </c>
      <c r="CW1851" s="366">
        <v>0</v>
      </c>
      <c r="CX1851" s="366">
        <v>0</v>
      </c>
      <c r="CY1851" s="366">
        <v>0</v>
      </c>
      <c r="CZ1851" s="366">
        <v>0</v>
      </c>
      <c r="DA1851" s="366">
        <v>0</v>
      </c>
      <c r="DB1851" s="366">
        <v>0</v>
      </c>
      <c r="DC1851" s="366">
        <v>0</v>
      </c>
      <c r="DD1851" s="366">
        <v>0</v>
      </c>
      <c r="DE1851" s="366">
        <v>0</v>
      </c>
      <c r="DF1851" s="366">
        <v>0</v>
      </c>
      <c r="DG1851" s="366">
        <v>0</v>
      </c>
      <c r="DH1851" s="366">
        <v>0</v>
      </c>
      <c r="DI1851" s="411">
        <f t="shared" si="555"/>
        <v>0</v>
      </c>
      <c r="DJ1851" s="366">
        <v>0</v>
      </c>
      <c r="DK1851" s="366">
        <v>0</v>
      </c>
      <c r="DL1851" s="366">
        <v>0</v>
      </c>
      <c r="DM1851" s="366">
        <v>0</v>
      </c>
      <c r="DN1851" s="366">
        <v>0</v>
      </c>
      <c r="DO1851" s="366">
        <v>0</v>
      </c>
      <c r="DP1851" s="366">
        <v>0</v>
      </c>
      <c r="DQ1851" s="366">
        <v>0</v>
      </c>
      <c r="DR1851" s="366">
        <v>0</v>
      </c>
      <c r="DS1851" s="366">
        <v>0</v>
      </c>
      <c r="DT1851" s="366">
        <v>0</v>
      </c>
      <c r="DU1851" s="366">
        <v>0</v>
      </c>
      <c r="DV1851" s="411">
        <f t="shared" si="556"/>
        <v>0</v>
      </c>
      <c r="DW1851" s="366">
        <v>0</v>
      </c>
      <c r="DX1851" s="366">
        <v>0</v>
      </c>
      <c r="DY1851" s="366">
        <v>0</v>
      </c>
      <c r="DZ1851" s="366">
        <v>0</v>
      </c>
      <c r="EA1851" s="366">
        <v>0</v>
      </c>
      <c r="EB1851" s="366">
        <v>0</v>
      </c>
      <c r="EC1851" s="366">
        <v>0</v>
      </c>
      <c r="ED1851" s="366">
        <v>0</v>
      </c>
      <c r="EE1851" s="366">
        <v>0</v>
      </c>
      <c r="EF1851" s="366">
        <v>0</v>
      </c>
      <c r="EG1851" s="366">
        <v>0</v>
      </c>
      <c r="EH1851" s="366">
        <v>0</v>
      </c>
      <c r="EI1851" s="411">
        <f t="shared" si="557"/>
        <v>0</v>
      </c>
      <c r="EK1851" s="411">
        <f t="shared" si="558"/>
        <v>1</v>
      </c>
      <c r="EL1851" s="7">
        <f t="shared" si="559"/>
        <v>-1</v>
      </c>
    </row>
    <row r="1852" spans="1:142">
      <c r="A1852" s="365" t="str">
        <f t="shared" si="544"/>
        <v xml:space="preserve"> 371</v>
      </c>
      <c r="B1852" s="366" t="s">
        <v>1015</v>
      </c>
      <c r="C1852" s="366" t="s">
        <v>1184</v>
      </c>
      <c r="D1852" s="366">
        <v>0</v>
      </c>
      <c r="E1852" s="366">
        <v>0</v>
      </c>
      <c r="F1852" s="366">
        <v>0</v>
      </c>
      <c r="G1852" s="366">
        <v>0</v>
      </c>
      <c r="H1852" s="366">
        <v>2</v>
      </c>
      <c r="I1852" s="366">
        <v>0</v>
      </c>
      <c r="J1852" s="366">
        <v>2</v>
      </c>
      <c r="K1852" s="366">
        <v>0</v>
      </c>
      <c r="L1852" s="366">
        <v>0</v>
      </c>
      <c r="M1852" s="366">
        <v>0</v>
      </c>
      <c r="N1852" s="366">
        <v>0</v>
      </c>
      <c r="O1852" s="366">
        <v>0</v>
      </c>
      <c r="P1852" s="411">
        <f t="shared" si="545"/>
        <v>4</v>
      </c>
      <c r="Q1852" s="411">
        <f t="shared" si="560"/>
        <v>3.935483870967742</v>
      </c>
      <c r="R1852" s="411">
        <f t="shared" si="561"/>
        <v>6.4516129032258063E-2</v>
      </c>
      <c r="S1852" s="411">
        <f t="shared" si="562"/>
        <v>0</v>
      </c>
      <c r="T1852" s="366">
        <v>0</v>
      </c>
      <c r="U1852" s="366">
        <v>0</v>
      </c>
      <c r="V1852" s="366">
        <v>0</v>
      </c>
      <c r="W1852" s="366">
        <v>0</v>
      </c>
      <c r="X1852" s="366">
        <v>0</v>
      </c>
      <c r="Y1852" s="366">
        <v>0</v>
      </c>
      <c r="Z1852" s="366">
        <v>0</v>
      </c>
      <c r="AA1852" s="366">
        <v>0</v>
      </c>
      <c r="AB1852" s="366">
        <v>0</v>
      </c>
      <c r="AC1852" s="366">
        <v>0</v>
      </c>
      <c r="AD1852" s="366">
        <v>0</v>
      </c>
      <c r="AE1852" s="366">
        <v>0</v>
      </c>
      <c r="AF1852" s="411">
        <f t="shared" si="546"/>
        <v>0</v>
      </c>
      <c r="AG1852" s="366">
        <v>0</v>
      </c>
      <c r="AH1852" s="366">
        <v>0</v>
      </c>
      <c r="AI1852" s="366">
        <v>0</v>
      </c>
      <c r="AJ1852" s="366">
        <v>0</v>
      </c>
      <c r="AK1852" s="366">
        <v>0</v>
      </c>
      <c r="AL1852" s="366">
        <v>0</v>
      </c>
      <c r="AM1852" s="366">
        <v>0</v>
      </c>
      <c r="AN1852" s="366">
        <v>0</v>
      </c>
      <c r="AO1852" s="366">
        <v>0</v>
      </c>
      <c r="AP1852" s="366">
        <v>0</v>
      </c>
      <c r="AQ1852" s="366">
        <v>0</v>
      </c>
      <c r="AR1852" s="366">
        <v>0</v>
      </c>
      <c r="AS1852" s="411">
        <f t="shared" si="547"/>
        <v>0</v>
      </c>
      <c r="AT1852" s="411">
        <f t="shared" si="548"/>
        <v>0</v>
      </c>
      <c r="AU1852" s="411">
        <f t="shared" si="549"/>
        <v>0</v>
      </c>
      <c r="AV1852" s="411">
        <f t="shared" si="550"/>
        <v>0</v>
      </c>
      <c r="AW1852" s="366">
        <v>0</v>
      </c>
      <c r="AX1852" s="366">
        <v>0</v>
      </c>
      <c r="AY1852" s="366">
        <v>0</v>
      </c>
      <c r="AZ1852" s="366">
        <v>0</v>
      </c>
      <c r="BA1852" s="366">
        <v>0</v>
      </c>
      <c r="BB1852" s="366">
        <v>0</v>
      </c>
      <c r="BC1852" s="366">
        <v>0</v>
      </c>
      <c r="BD1852" s="366">
        <v>0</v>
      </c>
      <c r="BE1852" s="366">
        <v>0</v>
      </c>
      <c r="BF1852" s="366">
        <v>0</v>
      </c>
      <c r="BG1852" s="366">
        <v>0</v>
      </c>
      <c r="BH1852" s="366">
        <v>0</v>
      </c>
      <c r="BI1852" s="411">
        <f t="shared" si="551"/>
        <v>0</v>
      </c>
      <c r="BJ1852" s="366">
        <v>0</v>
      </c>
      <c r="BK1852" s="366">
        <v>0</v>
      </c>
      <c r="BL1852" s="366">
        <v>0</v>
      </c>
      <c r="BM1852" s="366">
        <v>0</v>
      </c>
      <c r="BN1852" s="366">
        <v>0</v>
      </c>
      <c r="BO1852" s="366">
        <v>0</v>
      </c>
      <c r="BP1852" s="366">
        <v>0</v>
      </c>
      <c r="BQ1852" s="366">
        <v>0</v>
      </c>
      <c r="BR1852" s="366">
        <v>0</v>
      </c>
      <c r="BS1852" s="366">
        <v>0</v>
      </c>
      <c r="BT1852" s="366">
        <v>0</v>
      </c>
      <c r="BU1852" s="366">
        <v>0</v>
      </c>
      <c r="BV1852" s="411">
        <f t="shared" si="552"/>
        <v>0</v>
      </c>
      <c r="BW1852" s="366">
        <v>0</v>
      </c>
      <c r="BX1852" s="366">
        <v>0</v>
      </c>
      <c r="BY1852" s="366">
        <v>0</v>
      </c>
      <c r="BZ1852" s="366">
        <v>0</v>
      </c>
      <c r="CA1852" s="366">
        <v>0</v>
      </c>
      <c r="CB1852" s="366">
        <v>0</v>
      </c>
      <c r="CC1852" s="366">
        <v>0</v>
      </c>
      <c r="CD1852" s="366">
        <v>0</v>
      </c>
      <c r="CE1852" s="366">
        <v>0</v>
      </c>
      <c r="CF1852" s="366">
        <v>0</v>
      </c>
      <c r="CG1852" s="366">
        <v>0</v>
      </c>
      <c r="CH1852" s="366">
        <v>0</v>
      </c>
      <c r="CI1852" s="411">
        <f t="shared" si="553"/>
        <v>0</v>
      </c>
      <c r="CJ1852" s="366">
        <v>0</v>
      </c>
      <c r="CK1852" s="366">
        <v>0</v>
      </c>
      <c r="CL1852" s="366">
        <v>0</v>
      </c>
      <c r="CM1852" s="366">
        <v>0</v>
      </c>
      <c r="CN1852" s="366">
        <v>0</v>
      </c>
      <c r="CO1852" s="366">
        <v>0</v>
      </c>
      <c r="CP1852" s="366">
        <v>0</v>
      </c>
      <c r="CQ1852" s="366">
        <v>0</v>
      </c>
      <c r="CR1852" s="366">
        <v>0</v>
      </c>
      <c r="CS1852" s="366">
        <v>0</v>
      </c>
      <c r="CT1852" s="366">
        <v>0</v>
      </c>
      <c r="CU1852" s="366">
        <v>0</v>
      </c>
      <c r="CV1852" s="411">
        <f t="shared" si="554"/>
        <v>0</v>
      </c>
      <c r="CW1852" s="366">
        <v>0</v>
      </c>
      <c r="CX1852" s="366">
        <v>0</v>
      </c>
      <c r="CY1852" s="366">
        <v>0</v>
      </c>
      <c r="CZ1852" s="366">
        <v>0</v>
      </c>
      <c r="DA1852" s="366">
        <v>0</v>
      </c>
      <c r="DB1852" s="366">
        <v>0</v>
      </c>
      <c r="DC1852" s="366">
        <v>0</v>
      </c>
      <c r="DD1852" s="366">
        <v>0</v>
      </c>
      <c r="DE1852" s="366">
        <v>0</v>
      </c>
      <c r="DF1852" s="366">
        <v>0</v>
      </c>
      <c r="DG1852" s="366">
        <v>0</v>
      </c>
      <c r="DH1852" s="366">
        <v>0</v>
      </c>
      <c r="DI1852" s="411">
        <f t="shared" si="555"/>
        <v>0</v>
      </c>
      <c r="DJ1852" s="366">
        <v>0</v>
      </c>
      <c r="DK1852" s="366">
        <v>0</v>
      </c>
      <c r="DL1852" s="366">
        <v>0</v>
      </c>
      <c r="DM1852" s="366">
        <v>0</v>
      </c>
      <c r="DN1852" s="366">
        <v>0</v>
      </c>
      <c r="DO1852" s="366">
        <v>0</v>
      </c>
      <c r="DP1852" s="366">
        <v>0</v>
      </c>
      <c r="DQ1852" s="366">
        <v>0</v>
      </c>
      <c r="DR1852" s="366">
        <v>0</v>
      </c>
      <c r="DS1852" s="366">
        <v>0</v>
      </c>
      <c r="DT1852" s="366">
        <v>0</v>
      </c>
      <c r="DU1852" s="366">
        <v>0</v>
      </c>
      <c r="DV1852" s="411">
        <f t="shared" si="556"/>
        <v>0</v>
      </c>
      <c r="DW1852" s="366">
        <v>0</v>
      </c>
      <c r="DX1852" s="366">
        <v>0</v>
      </c>
      <c r="DY1852" s="366">
        <v>0</v>
      </c>
      <c r="DZ1852" s="366">
        <v>0</v>
      </c>
      <c r="EA1852" s="366">
        <v>0</v>
      </c>
      <c r="EB1852" s="366">
        <v>0</v>
      </c>
      <c r="EC1852" s="366">
        <v>0</v>
      </c>
      <c r="ED1852" s="366">
        <v>0</v>
      </c>
      <c r="EE1852" s="366">
        <v>0</v>
      </c>
      <c r="EF1852" s="366">
        <v>0</v>
      </c>
      <c r="EG1852" s="366">
        <v>0</v>
      </c>
      <c r="EH1852" s="366">
        <v>0</v>
      </c>
      <c r="EI1852" s="411">
        <f t="shared" si="557"/>
        <v>0</v>
      </c>
      <c r="EK1852" s="411">
        <f t="shared" si="558"/>
        <v>4</v>
      </c>
      <c r="EL1852" s="7">
        <f t="shared" si="559"/>
        <v>-4</v>
      </c>
    </row>
    <row r="1853" spans="1:142">
      <c r="A1853" s="365" t="str">
        <f t="shared" si="544"/>
        <v xml:space="preserve"> 371</v>
      </c>
      <c r="B1853" s="366" t="s">
        <v>1015</v>
      </c>
      <c r="C1853" s="366" t="s">
        <v>1185</v>
      </c>
      <c r="D1853" s="366">
        <v>0</v>
      </c>
      <c r="E1853" s="366">
        <v>0</v>
      </c>
      <c r="F1853" s="366">
        <v>0</v>
      </c>
      <c r="G1853" s="366">
        <v>0</v>
      </c>
      <c r="H1853" s="366">
        <v>2</v>
      </c>
      <c r="I1853" s="366">
        <v>0</v>
      </c>
      <c r="J1853" s="366">
        <v>2</v>
      </c>
      <c r="K1853" s="366">
        <v>2</v>
      </c>
      <c r="L1853" s="366">
        <v>0</v>
      </c>
      <c r="M1853" s="366">
        <v>0</v>
      </c>
      <c r="N1853" s="366">
        <v>0</v>
      </c>
      <c r="O1853" s="366">
        <v>0</v>
      </c>
      <c r="P1853" s="411">
        <f t="shared" si="545"/>
        <v>6</v>
      </c>
      <c r="Q1853" s="411">
        <f t="shared" si="560"/>
        <v>3.935483870967742</v>
      </c>
      <c r="R1853" s="411">
        <f t="shared" si="561"/>
        <v>2.064516129032258</v>
      </c>
      <c r="S1853" s="411">
        <f t="shared" si="562"/>
        <v>0</v>
      </c>
      <c r="T1853" s="366">
        <v>0</v>
      </c>
      <c r="U1853" s="366">
        <v>0</v>
      </c>
      <c r="V1853" s="366">
        <v>0</v>
      </c>
      <c r="W1853" s="366">
        <v>0</v>
      </c>
      <c r="X1853" s="366">
        <v>0</v>
      </c>
      <c r="Y1853" s="366">
        <v>0</v>
      </c>
      <c r="Z1853" s="366">
        <v>0</v>
      </c>
      <c r="AA1853" s="366">
        <v>0</v>
      </c>
      <c r="AB1853" s="366">
        <v>0</v>
      </c>
      <c r="AC1853" s="366">
        <v>0</v>
      </c>
      <c r="AD1853" s="366">
        <v>0</v>
      </c>
      <c r="AE1853" s="366">
        <v>0</v>
      </c>
      <c r="AF1853" s="411">
        <f t="shared" si="546"/>
        <v>0</v>
      </c>
      <c r="AG1853" s="366">
        <v>0</v>
      </c>
      <c r="AH1853" s="366">
        <v>0</v>
      </c>
      <c r="AI1853" s="366">
        <v>0</v>
      </c>
      <c r="AJ1853" s="366">
        <v>0</v>
      </c>
      <c r="AK1853" s="366">
        <v>0</v>
      </c>
      <c r="AL1853" s="366">
        <v>0</v>
      </c>
      <c r="AM1853" s="366">
        <v>0</v>
      </c>
      <c r="AN1853" s="366">
        <v>0</v>
      </c>
      <c r="AO1853" s="366">
        <v>0</v>
      </c>
      <c r="AP1853" s="366">
        <v>0</v>
      </c>
      <c r="AQ1853" s="366">
        <v>0</v>
      </c>
      <c r="AR1853" s="366">
        <v>0</v>
      </c>
      <c r="AS1853" s="411">
        <f t="shared" si="547"/>
        <v>0</v>
      </c>
      <c r="AT1853" s="411">
        <f t="shared" si="548"/>
        <v>0</v>
      </c>
      <c r="AU1853" s="411">
        <f t="shared" si="549"/>
        <v>0</v>
      </c>
      <c r="AV1853" s="411">
        <f t="shared" si="550"/>
        <v>0</v>
      </c>
      <c r="AW1853" s="366">
        <v>0</v>
      </c>
      <c r="AX1853" s="366">
        <v>0</v>
      </c>
      <c r="AY1853" s="366">
        <v>0</v>
      </c>
      <c r="AZ1853" s="366">
        <v>0</v>
      </c>
      <c r="BA1853" s="366">
        <v>0</v>
      </c>
      <c r="BB1853" s="366">
        <v>0</v>
      </c>
      <c r="BC1853" s="366">
        <v>0</v>
      </c>
      <c r="BD1853" s="366">
        <v>0</v>
      </c>
      <c r="BE1853" s="366">
        <v>0</v>
      </c>
      <c r="BF1853" s="366">
        <v>0</v>
      </c>
      <c r="BG1853" s="366">
        <v>0</v>
      </c>
      <c r="BH1853" s="366">
        <v>0</v>
      </c>
      <c r="BI1853" s="411">
        <f t="shared" si="551"/>
        <v>0</v>
      </c>
      <c r="BJ1853" s="366">
        <v>0</v>
      </c>
      <c r="BK1853" s="366">
        <v>0</v>
      </c>
      <c r="BL1853" s="366">
        <v>0</v>
      </c>
      <c r="BM1853" s="366">
        <v>0</v>
      </c>
      <c r="BN1853" s="366">
        <v>0</v>
      </c>
      <c r="BO1853" s="366">
        <v>0</v>
      </c>
      <c r="BP1853" s="366">
        <v>0</v>
      </c>
      <c r="BQ1853" s="366">
        <v>0</v>
      </c>
      <c r="BR1853" s="366">
        <v>0</v>
      </c>
      <c r="BS1853" s="366">
        <v>0</v>
      </c>
      <c r="BT1853" s="366">
        <v>0</v>
      </c>
      <c r="BU1853" s="366">
        <v>0</v>
      </c>
      <c r="BV1853" s="411">
        <f t="shared" si="552"/>
        <v>0</v>
      </c>
      <c r="BW1853" s="366">
        <v>0</v>
      </c>
      <c r="BX1853" s="366">
        <v>0</v>
      </c>
      <c r="BY1853" s="366">
        <v>0</v>
      </c>
      <c r="BZ1853" s="366">
        <v>0</v>
      </c>
      <c r="CA1853" s="366">
        <v>0</v>
      </c>
      <c r="CB1853" s="366">
        <v>0</v>
      </c>
      <c r="CC1853" s="366">
        <v>0</v>
      </c>
      <c r="CD1853" s="366">
        <v>0</v>
      </c>
      <c r="CE1853" s="366">
        <v>0</v>
      </c>
      <c r="CF1853" s="366">
        <v>0</v>
      </c>
      <c r="CG1853" s="366">
        <v>0</v>
      </c>
      <c r="CH1853" s="366">
        <v>0</v>
      </c>
      <c r="CI1853" s="411">
        <f t="shared" si="553"/>
        <v>0</v>
      </c>
      <c r="CJ1853" s="366">
        <v>0</v>
      </c>
      <c r="CK1853" s="366">
        <v>0</v>
      </c>
      <c r="CL1853" s="366">
        <v>0</v>
      </c>
      <c r="CM1853" s="366">
        <v>0</v>
      </c>
      <c r="CN1853" s="366">
        <v>0</v>
      </c>
      <c r="CO1853" s="366">
        <v>0</v>
      </c>
      <c r="CP1853" s="366">
        <v>0</v>
      </c>
      <c r="CQ1853" s="366">
        <v>0</v>
      </c>
      <c r="CR1853" s="366">
        <v>0</v>
      </c>
      <c r="CS1853" s="366">
        <v>0</v>
      </c>
      <c r="CT1853" s="366">
        <v>0</v>
      </c>
      <c r="CU1853" s="366">
        <v>0</v>
      </c>
      <c r="CV1853" s="411">
        <f t="shared" si="554"/>
        <v>0</v>
      </c>
      <c r="CW1853" s="366">
        <v>0</v>
      </c>
      <c r="CX1853" s="366">
        <v>0</v>
      </c>
      <c r="CY1853" s="366">
        <v>0</v>
      </c>
      <c r="CZ1853" s="366">
        <v>0</v>
      </c>
      <c r="DA1853" s="366">
        <v>0</v>
      </c>
      <c r="DB1853" s="366">
        <v>0</v>
      </c>
      <c r="DC1853" s="366">
        <v>0</v>
      </c>
      <c r="DD1853" s="366">
        <v>0</v>
      </c>
      <c r="DE1853" s="366">
        <v>0</v>
      </c>
      <c r="DF1853" s="366">
        <v>0</v>
      </c>
      <c r="DG1853" s="366">
        <v>0</v>
      </c>
      <c r="DH1853" s="366">
        <v>0</v>
      </c>
      <c r="DI1853" s="411">
        <f t="shared" si="555"/>
        <v>0</v>
      </c>
      <c r="DJ1853" s="366">
        <v>0</v>
      </c>
      <c r="DK1853" s="366">
        <v>0</v>
      </c>
      <c r="DL1853" s="366">
        <v>0</v>
      </c>
      <c r="DM1853" s="366">
        <v>0</v>
      </c>
      <c r="DN1853" s="366">
        <v>0</v>
      </c>
      <c r="DO1853" s="366">
        <v>0</v>
      </c>
      <c r="DP1853" s="366">
        <v>0</v>
      </c>
      <c r="DQ1853" s="366">
        <v>0</v>
      </c>
      <c r="DR1853" s="366">
        <v>0</v>
      </c>
      <c r="DS1853" s="366">
        <v>0</v>
      </c>
      <c r="DT1853" s="366">
        <v>0</v>
      </c>
      <c r="DU1853" s="366">
        <v>0</v>
      </c>
      <c r="DV1853" s="411">
        <f t="shared" si="556"/>
        <v>0</v>
      </c>
      <c r="DW1853" s="366">
        <v>0</v>
      </c>
      <c r="DX1853" s="366">
        <v>0</v>
      </c>
      <c r="DY1853" s="366">
        <v>0</v>
      </c>
      <c r="DZ1853" s="366">
        <v>0</v>
      </c>
      <c r="EA1853" s="366">
        <v>0</v>
      </c>
      <c r="EB1853" s="366">
        <v>0</v>
      </c>
      <c r="EC1853" s="366">
        <v>0</v>
      </c>
      <c r="ED1853" s="366">
        <v>0</v>
      </c>
      <c r="EE1853" s="366">
        <v>0</v>
      </c>
      <c r="EF1853" s="366">
        <v>0</v>
      </c>
      <c r="EG1853" s="366">
        <v>0</v>
      </c>
      <c r="EH1853" s="366">
        <v>0</v>
      </c>
      <c r="EI1853" s="411">
        <f t="shared" si="557"/>
        <v>0</v>
      </c>
      <c r="EK1853" s="411">
        <f t="shared" si="558"/>
        <v>6</v>
      </c>
      <c r="EL1853" s="7">
        <f t="shared" si="559"/>
        <v>-6</v>
      </c>
    </row>
    <row r="1854" spans="1:142">
      <c r="A1854" s="365" t="str">
        <f t="shared" si="544"/>
        <v xml:space="preserve"> 371</v>
      </c>
      <c r="B1854" s="366" t="s">
        <v>1015</v>
      </c>
      <c r="C1854" s="366" t="s">
        <v>1186</v>
      </c>
      <c r="D1854" s="366">
        <v>0</v>
      </c>
      <c r="E1854" s="366">
        <v>0</v>
      </c>
      <c r="F1854" s="366">
        <v>0</v>
      </c>
      <c r="G1854" s="366">
        <v>0</v>
      </c>
      <c r="H1854" s="366">
        <v>2</v>
      </c>
      <c r="I1854" s="366">
        <v>0</v>
      </c>
      <c r="J1854" s="366">
        <v>2</v>
      </c>
      <c r="K1854" s="366">
        <v>0</v>
      </c>
      <c r="L1854" s="366">
        <v>0</v>
      </c>
      <c r="M1854" s="366">
        <v>0</v>
      </c>
      <c r="N1854" s="366">
        <v>0</v>
      </c>
      <c r="O1854" s="366">
        <v>0</v>
      </c>
      <c r="P1854" s="411">
        <f t="shared" si="545"/>
        <v>4</v>
      </c>
      <c r="Q1854" s="411">
        <f t="shared" si="560"/>
        <v>3.935483870967742</v>
      </c>
      <c r="R1854" s="411">
        <f t="shared" si="561"/>
        <v>6.4516129032258063E-2</v>
      </c>
      <c r="S1854" s="411">
        <f t="shared" si="562"/>
        <v>0</v>
      </c>
      <c r="T1854" s="366">
        <v>0</v>
      </c>
      <c r="U1854" s="366">
        <v>0</v>
      </c>
      <c r="V1854" s="366">
        <v>0</v>
      </c>
      <c r="W1854" s="366">
        <v>0</v>
      </c>
      <c r="X1854" s="366">
        <v>0</v>
      </c>
      <c r="Y1854" s="366">
        <v>0</v>
      </c>
      <c r="Z1854" s="366">
        <v>0</v>
      </c>
      <c r="AA1854" s="366">
        <v>0</v>
      </c>
      <c r="AB1854" s="366">
        <v>0</v>
      </c>
      <c r="AC1854" s="366">
        <v>0</v>
      </c>
      <c r="AD1854" s="366">
        <v>0</v>
      </c>
      <c r="AE1854" s="366">
        <v>0</v>
      </c>
      <c r="AF1854" s="411">
        <f t="shared" si="546"/>
        <v>0</v>
      </c>
      <c r="AG1854" s="366">
        <v>0</v>
      </c>
      <c r="AH1854" s="366">
        <v>0</v>
      </c>
      <c r="AI1854" s="366">
        <v>0</v>
      </c>
      <c r="AJ1854" s="366">
        <v>0</v>
      </c>
      <c r="AK1854" s="366">
        <v>0</v>
      </c>
      <c r="AL1854" s="366">
        <v>0</v>
      </c>
      <c r="AM1854" s="366">
        <v>0</v>
      </c>
      <c r="AN1854" s="366">
        <v>0</v>
      </c>
      <c r="AO1854" s="366">
        <v>0</v>
      </c>
      <c r="AP1854" s="366">
        <v>0</v>
      </c>
      <c r="AQ1854" s="366">
        <v>0</v>
      </c>
      <c r="AR1854" s="366">
        <v>0</v>
      </c>
      <c r="AS1854" s="411">
        <f t="shared" si="547"/>
        <v>0</v>
      </c>
      <c r="AT1854" s="411">
        <f t="shared" si="548"/>
        <v>0</v>
      </c>
      <c r="AU1854" s="411">
        <f t="shared" si="549"/>
        <v>0</v>
      </c>
      <c r="AV1854" s="411">
        <f t="shared" si="550"/>
        <v>0</v>
      </c>
      <c r="AW1854" s="366">
        <v>0</v>
      </c>
      <c r="AX1854" s="366">
        <v>0</v>
      </c>
      <c r="AY1854" s="366">
        <v>0</v>
      </c>
      <c r="AZ1854" s="366">
        <v>0</v>
      </c>
      <c r="BA1854" s="366">
        <v>0</v>
      </c>
      <c r="BB1854" s="366">
        <v>0</v>
      </c>
      <c r="BC1854" s="366">
        <v>0</v>
      </c>
      <c r="BD1854" s="366">
        <v>0</v>
      </c>
      <c r="BE1854" s="366">
        <v>0</v>
      </c>
      <c r="BF1854" s="366">
        <v>0</v>
      </c>
      <c r="BG1854" s="366">
        <v>0</v>
      </c>
      <c r="BH1854" s="366">
        <v>0</v>
      </c>
      <c r="BI1854" s="411">
        <f t="shared" si="551"/>
        <v>0</v>
      </c>
      <c r="BJ1854" s="366">
        <v>0</v>
      </c>
      <c r="BK1854" s="366">
        <v>0</v>
      </c>
      <c r="BL1854" s="366">
        <v>0</v>
      </c>
      <c r="BM1854" s="366">
        <v>0</v>
      </c>
      <c r="BN1854" s="366">
        <v>0</v>
      </c>
      <c r="BO1854" s="366">
        <v>0</v>
      </c>
      <c r="BP1854" s="366">
        <v>0</v>
      </c>
      <c r="BQ1854" s="366">
        <v>0</v>
      </c>
      <c r="BR1854" s="366">
        <v>0</v>
      </c>
      <c r="BS1854" s="366">
        <v>0</v>
      </c>
      <c r="BT1854" s="366">
        <v>0</v>
      </c>
      <c r="BU1854" s="366">
        <v>0</v>
      </c>
      <c r="BV1854" s="411">
        <f t="shared" si="552"/>
        <v>0</v>
      </c>
      <c r="BW1854" s="366">
        <v>0</v>
      </c>
      <c r="BX1854" s="366">
        <v>0</v>
      </c>
      <c r="BY1854" s="366">
        <v>0</v>
      </c>
      <c r="BZ1854" s="366">
        <v>0</v>
      </c>
      <c r="CA1854" s="366">
        <v>0</v>
      </c>
      <c r="CB1854" s="366">
        <v>0</v>
      </c>
      <c r="CC1854" s="366">
        <v>0</v>
      </c>
      <c r="CD1854" s="366">
        <v>0</v>
      </c>
      <c r="CE1854" s="366">
        <v>0</v>
      </c>
      <c r="CF1854" s="366">
        <v>0</v>
      </c>
      <c r="CG1854" s="366">
        <v>0</v>
      </c>
      <c r="CH1854" s="366">
        <v>0</v>
      </c>
      <c r="CI1854" s="411">
        <f t="shared" si="553"/>
        <v>0</v>
      </c>
      <c r="CJ1854" s="366">
        <v>0</v>
      </c>
      <c r="CK1854" s="366">
        <v>0</v>
      </c>
      <c r="CL1854" s="366">
        <v>0</v>
      </c>
      <c r="CM1854" s="366">
        <v>0</v>
      </c>
      <c r="CN1854" s="366">
        <v>0</v>
      </c>
      <c r="CO1854" s="366">
        <v>0</v>
      </c>
      <c r="CP1854" s="366">
        <v>0</v>
      </c>
      <c r="CQ1854" s="366">
        <v>0</v>
      </c>
      <c r="CR1854" s="366">
        <v>0</v>
      </c>
      <c r="CS1854" s="366">
        <v>0</v>
      </c>
      <c r="CT1854" s="366">
        <v>0</v>
      </c>
      <c r="CU1854" s="366">
        <v>0</v>
      </c>
      <c r="CV1854" s="411">
        <f t="shared" si="554"/>
        <v>0</v>
      </c>
      <c r="CW1854" s="366">
        <v>0</v>
      </c>
      <c r="CX1854" s="366">
        <v>0</v>
      </c>
      <c r="CY1854" s="366">
        <v>0</v>
      </c>
      <c r="CZ1854" s="366">
        <v>0</v>
      </c>
      <c r="DA1854" s="366">
        <v>0</v>
      </c>
      <c r="DB1854" s="366">
        <v>0</v>
      </c>
      <c r="DC1854" s="366">
        <v>0</v>
      </c>
      <c r="DD1854" s="366">
        <v>0</v>
      </c>
      <c r="DE1854" s="366">
        <v>0</v>
      </c>
      <c r="DF1854" s="366">
        <v>0</v>
      </c>
      <c r="DG1854" s="366">
        <v>0</v>
      </c>
      <c r="DH1854" s="366">
        <v>0</v>
      </c>
      <c r="DI1854" s="411">
        <f t="shared" si="555"/>
        <v>0</v>
      </c>
      <c r="DJ1854" s="366">
        <v>0</v>
      </c>
      <c r="DK1854" s="366">
        <v>0</v>
      </c>
      <c r="DL1854" s="366">
        <v>0</v>
      </c>
      <c r="DM1854" s="366">
        <v>0</v>
      </c>
      <c r="DN1854" s="366">
        <v>0</v>
      </c>
      <c r="DO1854" s="366">
        <v>0</v>
      </c>
      <c r="DP1854" s="366">
        <v>0</v>
      </c>
      <c r="DQ1854" s="366">
        <v>0</v>
      </c>
      <c r="DR1854" s="366">
        <v>0</v>
      </c>
      <c r="DS1854" s="366">
        <v>0</v>
      </c>
      <c r="DT1854" s="366">
        <v>0</v>
      </c>
      <c r="DU1854" s="366">
        <v>0</v>
      </c>
      <c r="DV1854" s="411">
        <f t="shared" si="556"/>
        <v>0</v>
      </c>
      <c r="DW1854" s="366">
        <v>0</v>
      </c>
      <c r="DX1854" s="366">
        <v>0</v>
      </c>
      <c r="DY1854" s="366">
        <v>0</v>
      </c>
      <c r="DZ1854" s="366">
        <v>0</v>
      </c>
      <c r="EA1854" s="366">
        <v>0</v>
      </c>
      <c r="EB1854" s="366">
        <v>0</v>
      </c>
      <c r="EC1854" s="366">
        <v>0</v>
      </c>
      <c r="ED1854" s="366">
        <v>0</v>
      </c>
      <c r="EE1854" s="366">
        <v>0</v>
      </c>
      <c r="EF1854" s="366">
        <v>0</v>
      </c>
      <c r="EG1854" s="366">
        <v>0</v>
      </c>
      <c r="EH1854" s="366">
        <v>0</v>
      </c>
      <c r="EI1854" s="411">
        <f t="shared" si="557"/>
        <v>0</v>
      </c>
      <c r="EK1854" s="411">
        <f t="shared" si="558"/>
        <v>4</v>
      </c>
      <c r="EL1854" s="7">
        <f t="shared" si="559"/>
        <v>-4</v>
      </c>
    </row>
    <row r="1855" spans="1:142">
      <c r="A1855" s="365" t="str">
        <f t="shared" si="544"/>
        <v xml:space="preserve"> 371</v>
      </c>
      <c r="B1855" s="366" t="s">
        <v>1015</v>
      </c>
      <c r="C1855" s="366" t="s">
        <v>1211</v>
      </c>
      <c r="D1855" s="366">
        <v>0</v>
      </c>
      <c r="E1855" s="366">
        <v>0</v>
      </c>
      <c r="F1855" s="366">
        <v>0</v>
      </c>
      <c r="G1855" s="366">
        <v>1</v>
      </c>
      <c r="H1855" s="366">
        <v>0</v>
      </c>
      <c r="I1855" s="366">
        <v>0</v>
      </c>
      <c r="J1855" s="366">
        <v>0</v>
      </c>
      <c r="K1855" s="366">
        <v>0</v>
      </c>
      <c r="L1855" s="366">
        <v>0</v>
      </c>
      <c r="M1855" s="366">
        <v>0</v>
      </c>
      <c r="N1855" s="366">
        <v>0</v>
      </c>
      <c r="O1855" s="366">
        <v>1</v>
      </c>
      <c r="P1855" s="411">
        <f t="shared" si="545"/>
        <v>2</v>
      </c>
      <c r="Q1855" s="411">
        <f t="shared" si="560"/>
        <v>1</v>
      </c>
      <c r="R1855" s="411">
        <f t="shared" si="561"/>
        <v>0</v>
      </c>
      <c r="S1855" s="411">
        <f t="shared" si="562"/>
        <v>1</v>
      </c>
      <c r="T1855" s="366">
        <v>0</v>
      </c>
      <c r="U1855" s="366">
        <v>0</v>
      </c>
      <c r="V1855" s="366">
        <v>0</v>
      </c>
      <c r="W1855" s="366">
        <v>0</v>
      </c>
      <c r="X1855" s="366">
        <v>0</v>
      </c>
      <c r="Y1855" s="366">
        <v>0</v>
      </c>
      <c r="Z1855" s="366">
        <v>0</v>
      </c>
      <c r="AA1855" s="366">
        <v>0</v>
      </c>
      <c r="AB1855" s="366">
        <v>0</v>
      </c>
      <c r="AC1855" s="366">
        <v>0</v>
      </c>
      <c r="AD1855" s="366">
        <v>0</v>
      </c>
      <c r="AE1855" s="366">
        <v>0</v>
      </c>
      <c r="AF1855" s="411">
        <f t="shared" si="546"/>
        <v>0</v>
      </c>
      <c r="AG1855" s="366">
        <v>0</v>
      </c>
      <c r="AH1855" s="366">
        <v>0</v>
      </c>
      <c r="AI1855" s="366">
        <v>0</v>
      </c>
      <c r="AJ1855" s="366">
        <v>0</v>
      </c>
      <c r="AK1855" s="366">
        <v>0</v>
      </c>
      <c r="AL1855" s="366">
        <v>0</v>
      </c>
      <c r="AM1855" s="366">
        <v>0</v>
      </c>
      <c r="AN1855" s="366">
        <v>0</v>
      </c>
      <c r="AO1855" s="366">
        <v>0</v>
      </c>
      <c r="AP1855" s="366">
        <v>0</v>
      </c>
      <c r="AQ1855" s="366">
        <v>0</v>
      </c>
      <c r="AR1855" s="366">
        <v>0</v>
      </c>
      <c r="AS1855" s="411">
        <f t="shared" si="547"/>
        <v>0</v>
      </c>
      <c r="AT1855" s="411">
        <f t="shared" si="548"/>
        <v>0</v>
      </c>
      <c r="AU1855" s="411">
        <f t="shared" si="549"/>
        <v>0</v>
      </c>
      <c r="AV1855" s="411">
        <f t="shared" si="550"/>
        <v>0</v>
      </c>
      <c r="AW1855" s="366">
        <v>0</v>
      </c>
      <c r="AX1855" s="366">
        <v>0</v>
      </c>
      <c r="AY1855" s="366">
        <v>0</v>
      </c>
      <c r="AZ1855" s="366">
        <v>0</v>
      </c>
      <c r="BA1855" s="366">
        <v>0</v>
      </c>
      <c r="BB1855" s="366">
        <v>0</v>
      </c>
      <c r="BC1855" s="366">
        <v>0</v>
      </c>
      <c r="BD1855" s="366">
        <v>0</v>
      </c>
      <c r="BE1855" s="366">
        <v>0</v>
      </c>
      <c r="BF1855" s="366">
        <v>0</v>
      </c>
      <c r="BG1855" s="366">
        <v>0</v>
      </c>
      <c r="BH1855" s="366">
        <v>0</v>
      </c>
      <c r="BI1855" s="411">
        <f t="shared" si="551"/>
        <v>0</v>
      </c>
      <c r="BJ1855" s="366">
        <v>0</v>
      </c>
      <c r="BK1855" s="366">
        <v>0</v>
      </c>
      <c r="BL1855" s="366">
        <v>0</v>
      </c>
      <c r="BM1855" s="366">
        <v>0</v>
      </c>
      <c r="BN1855" s="366">
        <v>0</v>
      </c>
      <c r="BO1855" s="366">
        <v>0</v>
      </c>
      <c r="BP1855" s="366">
        <v>0</v>
      </c>
      <c r="BQ1855" s="366">
        <v>0</v>
      </c>
      <c r="BR1855" s="366">
        <v>0</v>
      </c>
      <c r="BS1855" s="366">
        <v>0</v>
      </c>
      <c r="BT1855" s="366">
        <v>0</v>
      </c>
      <c r="BU1855" s="366">
        <v>0</v>
      </c>
      <c r="BV1855" s="411">
        <f t="shared" si="552"/>
        <v>0</v>
      </c>
      <c r="BW1855" s="366">
        <v>0</v>
      </c>
      <c r="BX1855" s="366">
        <v>0</v>
      </c>
      <c r="BY1855" s="366">
        <v>0</v>
      </c>
      <c r="BZ1855" s="366">
        <v>0</v>
      </c>
      <c r="CA1855" s="366">
        <v>0</v>
      </c>
      <c r="CB1855" s="366">
        <v>0</v>
      </c>
      <c r="CC1855" s="366">
        <v>0</v>
      </c>
      <c r="CD1855" s="366">
        <v>0</v>
      </c>
      <c r="CE1855" s="366">
        <v>0</v>
      </c>
      <c r="CF1855" s="366">
        <v>0</v>
      </c>
      <c r="CG1855" s="366">
        <v>0</v>
      </c>
      <c r="CH1855" s="366">
        <v>0</v>
      </c>
      <c r="CI1855" s="411">
        <f t="shared" si="553"/>
        <v>0</v>
      </c>
      <c r="CJ1855" s="366">
        <v>0</v>
      </c>
      <c r="CK1855" s="366">
        <v>0</v>
      </c>
      <c r="CL1855" s="366">
        <v>0</v>
      </c>
      <c r="CM1855" s="366">
        <v>0</v>
      </c>
      <c r="CN1855" s="366">
        <v>0</v>
      </c>
      <c r="CO1855" s="366">
        <v>0</v>
      </c>
      <c r="CP1855" s="366">
        <v>0</v>
      </c>
      <c r="CQ1855" s="366">
        <v>0</v>
      </c>
      <c r="CR1855" s="366">
        <v>0</v>
      </c>
      <c r="CS1855" s="366">
        <v>0</v>
      </c>
      <c r="CT1855" s="366">
        <v>0</v>
      </c>
      <c r="CU1855" s="366">
        <v>0</v>
      </c>
      <c r="CV1855" s="411">
        <f t="shared" si="554"/>
        <v>0</v>
      </c>
      <c r="CW1855" s="366">
        <v>0</v>
      </c>
      <c r="CX1855" s="366">
        <v>0</v>
      </c>
      <c r="CY1855" s="366">
        <v>0</v>
      </c>
      <c r="CZ1855" s="366">
        <v>0</v>
      </c>
      <c r="DA1855" s="366">
        <v>0</v>
      </c>
      <c r="DB1855" s="366">
        <v>0</v>
      </c>
      <c r="DC1855" s="366">
        <v>0</v>
      </c>
      <c r="DD1855" s="366">
        <v>0</v>
      </c>
      <c r="DE1855" s="366">
        <v>0</v>
      </c>
      <c r="DF1855" s="366">
        <v>0</v>
      </c>
      <c r="DG1855" s="366">
        <v>0</v>
      </c>
      <c r="DH1855" s="366">
        <v>0</v>
      </c>
      <c r="DI1855" s="411">
        <f t="shared" si="555"/>
        <v>0</v>
      </c>
      <c r="DJ1855" s="366">
        <v>0</v>
      </c>
      <c r="DK1855" s="366">
        <v>0</v>
      </c>
      <c r="DL1855" s="366">
        <v>0</v>
      </c>
      <c r="DM1855" s="366">
        <v>0</v>
      </c>
      <c r="DN1855" s="366">
        <v>0</v>
      </c>
      <c r="DO1855" s="366">
        <v>0</v>
      </c>
      <c r="DP1855" s="366">
        <v>0</v>
      </c>
      <c r="DQ1855" s="366">
        <v>0</v>
      </c>
      <c r="DR1855" s="366">
        <v>0</v>
      </c>
      <c r="DS1855" s="366">
        <v>0</v>
      </c>
      <c r="DT1855" s="366">
        <v>0</v>
      </c>
      <c r="DU1855" s="366">
        <v>0</v>
      </c>
      <c r="DV1855" s="411">
        <f t="shared" si="556"/>
        <v>0</v>
      </c>
      <c r="DW1855" s="366">
        <v>0</v>
      </c>
      <c r="DX1855" s="366">
        <v>0</v>
      </c>
      <c r="DY1855" s="366">
        <v>0</v>
      </c>
      <c r="DZ1855" s="366">
        <v>0</v>
      </c>
      <c r="EA1855" s="366">
        <v>0</v>
      </c>
      <c r="EB1855" s="366">
        <v>0</v>
      </c>
      <c r="EC1855" s="366">
        <v>0</v>
      </c>
      <c r="ED1855" s="366">
        <v>0</v>
      </c>
      <c r="EE1855" s="366">
        <v>0</v>
      </c>
      <c r="EF1855" s="366">
        <v>0</v>
      </c>
      <c r="EG1855" s="366">
        <v>0</v>
      </c>
      <c r="EH1855" s="366">
        <v>0</v>
      </c>
      <c r="EI1855" s="411">
        <f t="shared" si="557"/>
        <v>0</v>
      </c>
      <c r="EK1855" s="411">
        <f t="shared" si="558"/>
        <v>2</v>
      </c>
      <c r="EL1855" s="7">
        <f t="shared" si="559"/>
        <v>-2</v>
      </c>
    </row>
    <row r="1856" spans="1:142">
      <c r="A1856" s="365" t="str">
        <f t="shared" si="544"/>
        <v xml:space="preserve"> 371</v>
      </c>
      <c r="B1856" s="366" t="s">
        <v>1015</v>
      </c>
      <c r="C1856" s="366" t="s">
        <v>1212</v>
      </c>
      <c r="D1856" s="366">
        <v>0</v>
      </c>
      <c r="E1856" s="366">
        <v>0</v>
      </c>
      <c r="F1856" s="366">
        <v>0</v>
      </c>
      <c r="G1856" s="366">
        <v>1</v>
      </c>
      <c r="H1856" s="366">
        <v>0</v>
      </c>
      <c r="I1856" s="366">
        <v>0</v>
      </c>
      <c r="J1856" s="366">
        <v>0</v>
      </c>
      <c r="K1856" s="366">
        <v>0</v>
      </c>
      <c r="L1856" s="366">
        <v>0</v>
      </c>
      <c r="M1856" s="366">
        <v>0</v>
      </c>
      <c r="N1856" s="366">
        <v>0</v>
      </c>
      <c r="O1856" s="366">
        <v>1</v>
      </c>
      <c r="P1856" s="411">
        <f t="shared" si="545"/>
        <v>2</v>
      </c>
      <c r="Q1856" s="411">
        <f t="shared" si="560"/>
        <v>1</v>
      </c>
      <c r="R1856" s="411">
        <f t="shared" si="561"/>
        <v>0</v>
      </c>
      <c r="S1856" s="411">
        <f t="shared" si="562"/>
        <v>1</v>
      </c>
      <c r="T1856" s="366">
        <v>0</v>
      </c>
      <c r="U1856" s="366">
        <v>0</v>
      </c>
      <c r="V1856" s="366">
        <v>0</v>
      </c>
      <c r="W1856" s="366">
        <v>0</v>
      </c>
      <c r="X1856" s="366">
        <v>0</v>
      </c>
      <c r="Y1856" s="366">
        <v>0</v>
      </c>
      <c r="Z1856" s="366">
        <v>0</v>
      </c>
      <c r="AA1856" s="366">
        <v>0</v>
      </c>
      <c r="AB1856" s="366">
        <v>0</v>
      </c>
      <c r="AC1856" s="366">
        <v>0</v>
      </c>
      <c r="AD1856" s="366">
        <v>0</v>
      </c>
      <c r="AE1856" s="366">
        <v>0</v>
      </c>
      <c r="AF1856" s="411">
        <f t="shared" si="546"/>
        <v>0</v>
      </c>
      <c r="AG1856" s="366">
        <v>0</v>
      </c>
      <c r="AH1856" s="366">
        <v>0</v>
      </c>
      <c r="AI1856" s="366">
        <v>0</v>
      </c>
      <c r="AJ1856" s="366">
        <v>0</v>
      </c>
      <c r="AK1856" s="366">
        <v>0</v>
      </c>
      <c r="AL1856" s="366">
        <v>0</v>
      </c>
      <c r="AM1856" s="366">
        <v>0</v>
      </c>
      <c r="AN1856" s="366">
        <v>0</v>
      </c>
      <c r="AO1856" s="366">
        <v>0</v>
      </c>
      <c r="AP1856" s="366">
        <v>0</v>
      </c>
      <c r="AQ1856" s="366">
        <v>0</v>
      </c>
      <c r="AR1856" s="366">
        <v>0</v>
      </c>
      <c r="AS1856" s="411">
        <f t="shared" si="547"/>
        <v>0</v>
      </c>
      <c r="AT1856" s="411">
        <f t="shared" si="548"/>
        <v>0</v>
      </c>
      <c r="AU1856" s="411">
        <f t="shared" si="549"/>
        <v>0</v>
      </c>
      <c r="AV1856" s="411">
        <f t="shared" si="550"/>
        <v>0</v>
      </c>
      <c r="AW1856" s="366">
        <v>0</v>
      </c>
      <c r="AX1856" s="366">
        <v>0</v>
      </c>
      <c r="AY1856" s="366">
        <v>0</v>
      </c>
      <c r="AZ1856" s="366">
        <v>0</v>
      </c>
      <c r="BA1856" s="366">
        <v>0</v>
      </c>
      <c r="BB1856" s="366">
        <v>0</v>
      </c>
      <c r="BC1856" s="366">
        <v>0</v>
      </c>
      <c r="BD1856" s="366">
        <v>0</v>
      </c>
      <c r="BE1856" s="366">
        <v>0</v>
      </c>
      <c r="BF1856" s="366">
        <v>0</v>
      </c>
      <c r="BG1856" s="366">
        <v>0</v>
      </c>
      <c r="BH1856" s="366">
        <v>0</v>
      </c>
      <c r="BI1856" s="411">
        <f t="shared" si="551"/>
        <v>0</v>
      </c>
      <c r="BJ1856" s="366">
        <v>0</v>
      </c>
      <c r="BK1856" s="366">
        <v>0</v>
      </c>
      <c r="BL1856" s="366">
        <v>0</v>
      </c>
      <c r="BM1856" s="366">
        <v>0</v>
      </c>
      <c r="BN1856" s="366">
        <v>0</v>
      </c>
      <c r="BO1856" s="366">
        <v>0</v>
      </c>
      <c r="BP1856" s="366">
        <v>0</v>
      </c>
      <c r="BQ1856" s="366">
        <v>0</v>
      </c>
      <c r="BR1856" s="366">
        <v>0</v>
      </c>
      <c r="BS1856" s="366">
        <v>0</v>
      </c>
      <c r="BT1856" s="366">
        <v>0</v>
      </c>
      <c r="BU1856" s="366">
        <v>0</v>
      </c>
      <c r="BV1856" s="411">
        <f t="shared" si="552"/>
        <v>0</v>
      </c>
      <c r="BW1856" s="366">
        <v>0</v>
      </c>
      <c r="BX1856" s="366">
        <v>0</v>
      </c>
      <c r="BY1856" s="366">
        <v>0</v>
      </c>
      <c r="BZ1856" s="366">
        <v>0</v>
      </c>
      <c r="CA1856" s="366">
        <v>0</v>
      </c>
      <c r="CB1856" s="366">
        <v>0</v>
      </c>
      <c r="CC1856" s="366">
        <v>0</v>
      </c>
      <c r="CD1856" s="366">
        <v>0</v>
      </c>
      <c r="CE1856" s="366">
        <v>0</v>
      </c>
      <c r="CF1856" s="366">
        <v>0</v>
      </c>
      <c r="CG1856" s="366">
        <v>0</v>
      </c>
      <c r="CH1856" s="366">
        <v>0</v>
      </c>
      <c r="CI1856" s="411">
        <f t="shared" si="553"/>
        <v>0</v>
      </c>
      <c r="CJ1856" s="366">
        <v>0</v>
      </c>
      <c r="CK1856" s="366">
        <v>0</v>
      </c>
      <c r="CL1856" s="366">
        <v>0</v>
      </c>
      <c r="CM1856" s="366">
        <v>0</v>
      </c>
      <c r="CN1856" s="366">
        <v>0</v>
      </c>
      <c r="CO1856" s="366">
        <v>0</v>
      </c>
      <c r="CP1856" s="366">
        <v>0</v>
      </c>
      <c r="CQ1856" s="366">
        <v>0</v>
      </c>
      <c r="CR1856" s="366">
        <v>0</v>
      </c>
      <c r="CS1856" s="366">
        <v>0</v>
      </c>
      <c r="CT1856" s="366">
        <v>0</v>
      </c>
      <c r="CU1856" s="366">
        <v>0</v>
      </c>
      <c r="CV1856" s="411">
        <f t="shared" si="554"/>
        <v>0</v>
      </c>
      <c r="CW1856" s="366">
        <v>0</v>
      </c>
      <c r="CX1856" s="366">
        <v>0</v>
      </c>
      <c r="CY1856" s="366">
        <v>0</v>
      </c>
      <c r="CZ1856" s="366">
        <v>0</v>
      </c>
      <c r="DA1856" s="366">
        <v>0</v>
      </c>
      <c r="DB1856" s="366">
        <v>0</v>
      </c>
      <c r="DC1856" s="366">
        <v>0</v>
      </c>
      <c r="DD1856" s="366">
        <v>0</v>
      </c>
      <c r="DE1856" s="366">
        <v>0</v>
      </c>
      <c r="DF1856" s="366">
        <v>0</v>
      </c>
      <c r="DG1856" s="366">
        <v>0</v>
      </c>
      <c r="DH1856" s="366">
        <v>0</v>
      </c>
      <c r="DI1856" s="411">
        <f t="shared" si="555"/>
        <v>0</v>
      </c>
      <c r="DJ1856" s="366">
        <v>0</v>
      </c>
      <c r="DK1856" s="366">
        <v>0</v>
      </c>
      <c r="DL1856" s="366">
        <v>0</v>
      </c>
      <c r="DM1856" s="366">
        <v>0</v>
      </c>
      <c r="DN1856" s="366">
        <v>0</v>
      </c>
      <c r="DO1856" s="366">
        <v>0</v>
      </c>
      <c r="DP1856" s="366">
        <v>0</v>
      </c>
      <c r="DQ1856" s="366">
        <v>0</v>
      </c>
      <c r="DR1856" s="366">
        <v>0</v>
      </c>
      <c r="DS1856" s="366">
        <v>0</v>
      </c>
      <c r="DT1856" s="366">
        <v>0</v>
      </c>
      <c r="DU1856" s="366">
        <v>0</v>
      </c>
      <c r="DV1856" s="411">
        <f t="shared" si="556"/>
        <v>0</v>
      </c>
      <c r="DW1856" s="366">
        <v>0</v>
      </c>
      <c r="DX1856" s="366">
        <v>0</v>
      </c>
      <c r="DY1856" s="366">
        <v>0</v>
      </c>
      <c r="DZ1856" s="366">
        <v>0</v>
      </c>
      <c r="EA1856" s="366">
        <v>0</v>
      </c>
      <c r="EB1856" s="366">
        <v>0</v>
      </c>
      <c r="EC1856" s="366">
        <v>0</v>
      </c>
      <c r="ED1856" s="366">
        <v>0</v>
      </c>
      <c r="EE1856" s="366">
        <v>0</v>
      </c>
      <c r="EF1856" s="366">
        <v>0</v>
      </c>
      <c r="EG1856" s="366">
        <v>0</v>
      </c>
      <c r="EH1856" s="366">
        <v>0</v>
      </c>
      <c r="EI1856" s="411">
        <f t="shared" si="557"/>
        <v>0</v>
      </c>
      <c r="EK1856" s="411">
        <f t="shared" si="558"/>
        <v>2</v>
      </c>
      <c r="EL1856" s="7">
        <f t="shared" si="559"/>
        <v>-2</v>
      </c>
    </row>
    <row r="1857" spans="1:142">
      <c r="A1857" s="365" t="str">
        <f t="shared" si="544"/>
        <v xml:space="preserve"> 371</v>
      </c>
      <c r="B1857" s="366" t="s">
        <v>1015</v>
      </c>
      <c r="C1857" s="366" t="s">
        <v>1213</v>
      </c>
      <c r="D1857" s="366">
        <v>0</v>
      </c>
      <c r="E1857" s="366">
        <v>0</v>
      </c>
      <c r="F1857" s="366">
        <v>0</v>
      </c>
      <c r="G1857" s="366">
        <v>1</v>
      </c>
      <c r="H1857" s="366">
        <v>0</v>
      </c>
      <c r="I1857" s="366">
        <v>0</v>
      </c>
      <c r="J1857" s="366">
        <v>0</v>
      </c>
      <c r="K1857" s="366">
        <v>0</v>
      </c>
      <c r="L1857" s="366">
        <v>0</v>
      </c>
      <c r="M1857" s="366">
        <v>0</v>
      </c>
      <c r="N1857" s="366">
        <v>0</v>
      </c>
      <c r="O1857" s="366">
        <v>1</v>
      </c>
      <c r="P1857" s="411">
        <f t="shared" si="545"/>
        <v>2</v>
      </c>
      <c r="Q1857" s="411">
        <f t="shared" si="560"/>
        <v>1</v>
      </c>
      <c r="R1857" s="411">
        <f t="shared" si="561"/>
        <v>0</v>
      </c>
      <c r="S1857" s="411">
        <f t="shared" si="562"/>
        <v>1</v>
      </c>
      <c r="T1857" s="366">
        <v>0</v>
      </c>
      <c r="U1857" s="366">
        <v>0</v>
      </c>
      <c r="V1857" s="366">
        <v>0</v>
      </c>
      <c r="W1857" s="366">
        <v>0</v>
      </c>
      <c r="X1857" s="366">
        <v>0</v>
      </c>
      <c r="Y1857" s="366">
        <v>0</v>
      </c>
      <c r="Z1857" s="366">
        <v>0</v>
      </c>
      <c r="AA1857" s="366">
        <v>0</v>
      </c>
      <c r="AB1857" s="366">
        <v>0</v>
      </c>
      <c r="AC1857" s="366">
        <v>0</v>
      </c>
      <c r="AD1857" s="366">
        <v>0</v>
      </c>
      <c r="AE1857" s="366">
        <v>0</v>
      </c>
      <c r="AF1857" s="411">
        <f t="shared" si="546"/>
        <v>0</v>
      </c>
      <c r="AG1857" s="366">
        <v>0</v>
      </c>
      <c r="AH1857" s="366">
        <v>0</v>
      </c>
      <c r="AI1857" s="366">
        <v>0</v>
      </c>
      <c r="AJ1857" s="366">
        <v>0</v>
      </c>
      <c r="AK1857" s="366">
        <v>0</v>
      </c>
      <c r="AL1857" s="366">
        <v>0</v>
      </c>
      <c r="AM1857" s="366">
        <v>0</v>
      </c>
      <c r="AN1857" s="366">
        <v>0</v>
      </c>
      <c r="AO1857" s="366">
        <v>0</v>
      </c>
      <c r="AP1857" s="366">
        <v>0</v>
      </c>
      <c r="AQ1857" s="366">
        <v>0</v>
      </c>
      <c r="AR1857" s="366">
        <v>0</v>
      </c>
      <c r="AS1857" s="411">
        <f t="shared" si="547"/>
        <v>0</v>
      </c>
      <c r="AT1857" s="411">
        <f t="shared" si="548"/>
        <v>0</v>
      </c>
      <c r="AU1857" s="411">
        <f t="shared" si="549"/>
        <v>0</v>
      </c>
      <c r="AV1857" s="411">
        <f t="shared" si="550"/>
        <v>0</v>
      </c>
      <c r="AW1857" s="366">
        <v>0</v>
      </c>
      <c r="AX1857" s="366">
        <v>0</v>
      </c>
      <c r="AY1857" s="366">
        <v>0</v>
      </c>
      <c r="AZ1857" s="366">
        <v>0</v>
      </c>
      <c r="BA1857" s="366">
        <v>0</v>
      </c>
      <c r="BB1857" s="366">
        <v>0</v>
      </c>
      <c r="BC1857" s="366">
        <v>0</v>
      </c>
      <c r="BD1857" s="366">
        <v>0</v>
      </c>
      <c r="BE1857" s="366">
        <v>0</v>
      </c>
      <c r="BF1857" s="366">
        <v>0</v>
      </c>
      <c r="BG1857" s="366">
        <v>0</v>
      </c>
      <c r="BH1857" s="366">
        <v>0</v>
      </c>
      <c r="BI1857" s="411">
        <f t="shared" si="551"/>
        <v>0</v>
      </c>
      <c r="BJ1857" s="366">
        <v>0</v>
      </c>
      <c r="BK1857" s="366">
        <v>0</v>
      </c>
      <c r="BL1857" s="366">
        <v>0</v>
      </c>
      <c r="BM1857" s="366">
        <v>0</v>
      </c>
      <c r="BN1857" s="366">
        <v>0</v>
      </c>
      <c r="BO1857" s="366">
        <v>0</v>
      </c>
      <c r="BP1857" s="366">
        <v>0</v>
      </c>
      <c r="BQ1857" s="366">
        <v>0</v>
      </c>
      <c r="BR1857" s="366">
        <v>0</v>
      </c>
      <c r="BS1857" s="366">
        <v>0</v>
      </c>
      <c r="BT1857" s="366">
        <v>0</v>
      </c>
      <c r="BU1857" s="366">
        <v>0</v>
      </c>
      <c r="BV1857" s="411">
        <f t="shared" si="552"/>
        <v>0</v>
      </c>
      <c r="BW1857" s="366">
        <v>0</v>
      </c>
      <c r="BX1857" s="366">
        <v>0</v>
      </c>
      <c r="BY1857" s="366">
        <v>0</v>
      </c>
      <c r="BZ1857" s="366">
        <v>0</v>
      </c>
      <c r="CA1857" s="366">
        <v>0</v>
      </c>
      <c r="CB1857" s="366">
        <v>0</v>
      </c>
      <c r="CC1857" s="366">
        <v>0</v>
      </c>
      <c r="CD1857" s="366">
        <v>0</v>
      </c>
      <c r="CE1857" s="366">
        <v>0</v>
      </c>
      <c r="CF1857" s="366">
        <v>0</v>
      </c>
      <c r="CG1857" s="366">
        <v>0</v>
      </c>
      <c r="CH1857" s="366">
        <v>0</v>
      </c>
      <c r="CI1857" s="411">
        <f t="shared" si="553"/>
        <v>0</v>
      </c>
      <c r="CJ1857" s="366">
        <v>0</v>
      </c>
      <c r="CK1857" s="366">
        <v>0</v>
      </c>
      <c r="CL1857" s="366">
        <v>0</v>
      </c>
      <c r="CM1857" s="366">
        <v>0</v>
      </c>
      <c r="CN1857" s="366">
        <v>0</v>
      </c>
      <c r="CO1857" s="366">
        <v>0</v>
      </c>
      <c r="CP1857" s="366">
        <v>0</v>
      </c>
      <c r="CQ1857" s="366">
        <v>0</v>
      </c>
      <c r="CR1857" s="366">
        <v>0</v>
      </c>
      <c r="CS1857" s="366">
        <v>0</v>
      </c>
      <c r="CT1857" s="366">
        <v>0</v>
      </c>
      <c r="CU1857" s="366">
        <v>0</v>
      </c>
      <c r="CV1857" s="411">
        <f t="shared" si="554"/>
        <v>0</v>
      </c>
      <c r="CW1857" s="366">
        <v>0</v>
      </c>
      <c r="CX1857" s="366">
        <v>0</v>
      </c>
      <c r="CY1857" s="366">
        <v>0</v>
      </c>
      <c r="CZ1857" s="366">
        <v>0</v>
      </c>
      <c r="DA1857" s="366">
        <v>0</v>
      </c>
      <c r="DB1857" s="366">
        <v>0</v>
      </c>
      <c r="DC1857" s="366">
        <v>0</v>
      </c>
      <c r="DD1857" s="366">
        <v>0</v>
      </c>
      <c r="DE1857" s="366">
        <v>0</v>
      </c>
      <c r="DF1857" s="366">
        <v>0</v>
      </c>
      <c r="DG1857" s="366">
        <v>0</v>
      </c>
      <c r="DH1857" s="366">
        <v>0</v>
      </c>
      <c r="DI1857" s="411">
        <f t="shared" si="555"/>
        <v>0</v>
      </c>
      <c r="DJ1857" s="366">
        <v>0</v>
      </c>
      <c r="DK1857" s="366">
        <v>0</v>
      </c>
      <c r="DL1857" s="366">
        <v>0</v>
      </c>
      <c r="DM1857" s="366">
        <v>0</v>
      </c>
      <c r="DN1857" s="366">
        <v>0</v>
      </c>
      <c r="DO1857" s="366">
        <v>0</v>
      </c>
      <c r="DP1857" s="366">
        <v>0</v>
      </c>
      <c r="DQ1857" s="366">
        <v>0</v>
      </c>
      <c r="DR1857" s="366">
        <v>0</v>
      </c>
      <c r="DS1857" s="366">
        <v>0</v>
      </c>
      <c r="DT1857" s="366">
        <v>0</v>
      </c>
      <c r="DU1857" s="366">
        <v>0</v>
      </c>
      <c r="DV1857" s="411">
        <f t="shared" si="556"/>
        <v>0</v>
      </c>
      <c r="DW1857" s="366">
        <v>0</v>
      </c>
      <c r="DX1857" s="366">
        <v>0</v>
      </c>
      <c r="DY1857" s="366">
        <v>0</v>
      </c>
      <c r="DZ1857" s="366">
        <v>0</v>
      </c>
      <c r="EA1857" s="366">
        <v>0</v>
      </c>
      <c r="EB1857" s="366">
        <v>0</v>
      </c>
      <c r="EC1857" s="366">
        <v>0</v>
      </c>
      <c r="ED1857" s="366">
        <v>0</v>
      </c>
      <c r="EE1857" s="366">
        <v>0</v>
      </c>
      <c r="EF1857" s="366">
        <v>0</v>
      </c>
      <c r="EG1857" s="366">
        <v>0</v>
      </c>
      <c r="EH1857" s="366">
        <v>0</v>
      </c>
      <c r="EI1857" s="411">
        <f t="shared" si="557"/>
        <v>0</v>
      </c>
      <c r="EK1857" s="411">
        <f t="shared" si="558"/>
        <v>2</v>
      </c>
      <c r="EL1857" s="7">
        <f t="shared" si="559"/>
        <v>-2</v>
      </c>
    </row>
    <row r="1858" spans="1:142">
      <c r="A1858" s="365" t="str">
        <f t="shared" si="544"/>
        <v xml:space="preserve"> 371</v>
      </c>
      <c r="B1858" s="366" t="s">
        <v>1015</v>
      </c>
      <c r="C1858" s="366" t="s">
        <v>1187</v>
      </c>
      <c r="D1858" s="366">
        <v>3</v>
      </c>
      <c r="E1858" s="366">
        <v>3</v>
      </c>
      <c r="F1858" s="366">
        <v>3</v>
      </c>
      <c r="G1858" s="366">
        <v>2</v>
      </c>
      <c r="H1858" s="366">
        <v>1</v>
      </c>
      <c r="I1858" s="366">
        <v>2</v>
      </c>
      <c r="J1858" s="366">
        <v>1</v>
      </c>
      <c r="K1858" s="366">
        <v>3</v>
      </c>
      <c r="L1858" s="366">
        <v>3</v>
      </c>
      <c r="M1858" s="366">
        <v>2</v>
      </c>
      <c r="N1858" s="366">
        <v>3</v>
      </c>
      <c r="O1858" s="366">
        <v>2</v>
      </c>
      <c r="P1858" s="411">
        <f t="shared" si="545"/>
        <v>28</v>
      </c>
      <c r="Q1858" s="411">
        <f t="shared" si="560"/>
        <v>14.967741935483872</v>
      </c>
      <c r="R1858" s="411">
        <f t="shared" si="561"/>
        <v>5.2046718576195774</v>
      </c>
      <c r="S1858" s="411">
        <f t="shared" si="562"/>
        <v>7.8275862068965516</v>
      </c>
      <c r="T1858" s="366">
        <v>0</v>
      </c>
      <c r="U1858" s="366">
        <v>0</v>
      </c>
      <c r="V1858" s="366">
        <v>0</v>
      </c>
      <c r="W1858" s="366">
        <v>0</v>
      </c>
      <c r="X1858" s="366">
        <v>0</v>
      </c>
      <c r="Y1858" s="366">
        <v>0</v>
      </c>
      <c r="Z1858" s="366">
        <v>0</v>
      </c>
      <c r="AA1858" s="366">
        <v>0</v>
      </c>
      <c r="AB1858" s="366">
        <v>0</v>
      </c>
      <c r="AC1858" s="366">
        <v>0</v>
      </c>
      <c r="AD1858" s="366">
        <v>0</v>
      </c>
      <c r="AE1858" s="366">
        <v>0</v>
      </c>
      <c r="AF1858" s="411">
        <f t="shared" si="546"/>
        <v>0</v>
      </c>
      <c r="AG1858" s="366">
        <v>0</v>
      </c>
      <c r="AH1858" s="366">
        <v>0</v>
      </c>
      <c r="AI1858" s="366">
        <v>0</v>
      </c>
      <c r="AJ1858" s="366">
        <v>0</v>
      </c>
      <c r="AK1858" s="366">
        <v>0</v>
      </c>
      <c r="AL1858" s="366">
        <v>0</v>
      </c>
      <c r="AM1858" s="366">
        <v>0</v>
      </c>
      <c r="AN1858" s="366">
        <v>0</v>
      </c>
      <c r="AO1858" s="366">
        <v>0</v>
      </c>
      <c r="AP1858" s="366">
        <v>0</v>
      </c>
      <c r="AQ1858" s="366">
        <v>0</v>
      </c>
      <c r="AR1858" s="366">
        <v>0</v>
      </c>
      <c r="AS1858" s="411">
        <f t="shared" si="547"/>
        <v>0</v>
      </c>
      <c r="AT1858" s="411">
        <f t="shared" si="548"/>
        <v>0</v>
      </c>
      <c r="AU1858" s="411">
        <f t="shared" si="549"/>
        <v>0</v>
      </c>
      <c r="AV1858" s="411">
        <f t="shared" si="550"/>
        <v>0</v>
      </c>
      <c r="AW1858" s="366">
        <v>0</v>
      </c>
      <c r="AX1858" s="366">
        <v>0</v>
      </c>
      <c r="AY1858" s="366">
        <v>0</v>
      </c>
      <c r="AZ1858" s="366">
        <v>0</v>
      </c>
      <c r="BA1858" s="366">
        <v>0</v>
      </c>
      <c r="BB1858" s="366">
        <v>0</v>
      </c>
      <c r="BC1858" s="366">
        <v>0</v>
      </c>
      <c r="BD1858" s="366">
        <v>0</v>
      </c>
      <c r="BE1858" s="366">
        <v>0</v>
      </c>
      <c r="BF1858" s="366">
        <v>0</v>
      </c>
      <c r="BG1858" s="366">
        <v>0</v>
      </c>
      <c r="BH1858" s="366">
        <v>0</v>
      </c>
      <c r="BI1858" s="411">
        <f t="shared" si="551"/>
        <v>0</v>
      </c>
      <c r="BJ1858" s="366">
        <v>0</v>
      </c>
      <c r="BK1858" s="366">
        <v>0</v>
      </c>
      <c r="BL1858" s="366">
        <v>0</v>
      </c>
      <c r="BM1858" s="366">
        <v>0</v>
      </c>
      <c r="BN1858" s="366">
        <v>0</v>
      </c>
      <c r="BO1858" s="366">
        <v>0</v>
      </c>
      <c r="BP1858" s="366">
        <v>0</v>
      </c>
      <c r="BQ1858" s="366">
        <v>0</v>
      </c>
      <c r="BR1858" s="366">
        <v>0</v>
      </c>
      <c r="BS1858" s="366">
        <v>0</v>
      </c>
      <c r="BT1858" s="366">
        <v>0</v>
      </c>
      <c r="BU1858" s="366">
        <v>0</v>
      </c>
      <c r="BV1858" s="411">
        <f t="shared" si="552"/>
        <v>0</v>
      </c>
      <c r="BW1858" s="366">
        <v>0</v>
      </c>
      <c r="BX1858" s="366">
        <v>0</v>
      </c>
      <c r="BY1858" s="366">
        <v>0</v>
      </c>
      <c r="BZ1858" s="366">
        <v>0</v>
      </c>
      <c r="CA1858" s="366">
        <v>0</v>
      </c>
      <c r="CB1858" s="366">
        <v>0</v>
      </c>
      <c r="CC1858" s="366">
        <v>0</v>
      </c>
      <c r="CD1858" s="366">
        <v>0</v>
      </c>
      <c r="CE1858" s="366">
        <v>0</v>
      </c>
      <c r="CF1858" s="366">
        <v>0</v>
      </c>
      <c r="CG1858" s="366">
        <v>0</v>
      </c>
      <c r="CH1858" s="366">
        <v>0</v>
      </c>
      <c r="CI1858" s="411">
        <f t="shared" si="553"/>
        <v>0</v>
      </c>
      <c r="CJ1858" s="366">
        <v>0</v>
      </c>
      <c r="CK1858" s="366">
        <v>0</v>
      </c>
      <c r="CL1858" s="366">
        <v>0</v>
      </c>
      <c r="CM1858" s="366">
        <v>0</v>
      </c>
      <c r="CN1858" s="366">
        <v>0</v>
      </c>
      <c r="CO1858" s="366">
        <v>0</v>
      </c>
      <c r="CP1858" s="366">
        <v>0</v>
      </c>
      <c r="CQ1858" s="366">
        <v>0</v>
      </c>
      <c r="CR1858" s="366">
        <v>0</v>
      </c>
      <c r="CS1858" s="366">
        <v>0</v>
      </c>
      <c r="CT1858" s="366">
        <v>0</v>
      </c>
      <c r="CU1858" s="366">
        <v>0</v>
      </c>
      <c r="CV1858" s="411">
        <f t="shared" si="554"/>
        <v>0</v>
      </c>
      <c r="CW1858" s="366">
        <v>0</v>
      </c>
      <c r="CX1858" s="366">
        <v>0</v>
      </c>
      <c r="CY1858" s="366">
        <v>0</v>
      </c>
      <c r="CZ1858" s="366">
        <v>0</v>
      </c>
      <c r="DA1858" s="366">
        <v>0</v>
      </c>
      <c r="DB1858" s="366">
        <v>0</v>
      </c>
      <c r="DC1858" s="366">
        <v>0</v>
      </c>
      <c r="DD1858" s="366">
        <v>0</v>
      </c>
      <c r="DE1858" s="366">
        <v>0</v>
      </c>
      <c r="DF1858" s="366">
        <v>0</v>
      </c>
      <c r="DG1858" s="366">
        <v>0</v>
      </c>
      <c r="DH1858" s="366">
        <v>0</v>
      </c>
      <c r="DI1858" s="411">
        <f t="shared" si="555"/>
        <v>0</v>
      </c>
      <c r="DJ1858" s="366">
        <v>0</v>
      </c>
      <c r="DK1858" s="366">
        <v>0</v>
      </c>
      <c r="DL1858" s="366">
        <v>0</v>
      </c>
      <c r="DM1858" s="366">
        <v>0</v>
      </c>
      <c r="DN1858" s="366">
        <v>0</v>
      </c>
      <c r="DO1858" s="366">
        <v>0</v>
      </c>
      <c r="DP1858" s="366">
        <v>0</v>
      </c>
      <c r="DQ1858" s="366">
        <v>0</v>
      </c>
      <c r="DR1858" s="366">
        <v>0</v>
      </c>
      <c r="DS1858" s="366">
        <v>0</v>
      </c>
      <c r="DT1858" s="366">
        <v>0</v>
      </c>
      <c r="DU1858" s="366">
        <v>0</v>
      </c>
      <c r="DV1858" s="411">
        <f t="shared" si="556"/>
        <v>0</v>
      </c>
      <c r="DW1858" s="366">
        <v>0</v>
      </c>
      <c r="DX1858" s="366">
        <v>0</v>
      </c>
      <c r="DY1858" s="366">
        <v>0</v>
      </c>
      <c r="DZ1858" s="366">
        <v>0</v>
      </c>
      <c r="EA1858" s="366">
        <v>0</v>
      </c>
      <c r="EB1858" s="366">
        <v>0</v>
      </c>
      <c r="EC1858" s="366">
        <v>0</v>
      </c>
      <c r="ED1858" s="366">
        <v>0</v>
      </c>
      <c r="EE1858" s="366">
        <v>0</v>
      </c>
      <c r="EF1858" s="366">
        <v>0</v>
      </c>
      <c r="EG1858" s="366">
        <v>0</v>
      </c>
      <c r="EH1858" s="366">
        <v>0</v>
      </c>
      <c r="EI1858" s="411">
        <f t="shared" si="557"/>
        <v>0</v>
      </c>
      <c r="EK1858" s="411">
        <f t="shared" si="558"/>
        <v>28</v>
      </c>
      <c r="EL1858" s="7">
        <f t="shared" si="559"/>
        <v>-28</v>
      </c>
    </row>
    <row r="1859" spans="1:142">
      <c r="A1859" s="365" t="str">
        <f t="shared" ref="A1859:A1916" si="563">MID(B1859,FIND("-",B1859) +1,4)</f>
        <v xml:space="preserve"> 371</v>
      </c>
      <c r="B1859" s="366" t="s">
        <v>1015</v>
      </c>
      <c r="C1859" s="366" t="s">
        <v>1192</v>
      </c>
      <c r="D1859" s="366">
        <v>0</v>
      </c>
      <c r="E1859" s="366">
        <v>0</v>
      </c>
      <c r="F1859" s="366">
        <v>0</v>
      </c>
      <c r="G1859" s="366">
        <v>0</v>
      </c>
      <c r="H1859" s="366">
        <v>0</v>
      </c>
      <c r="I1859" s="366">
        <v>1</v>
      </c>
      <c r="J1859" s="366">
        <v>0</v>
      </c>
      <c r="K1859" s="366">
        <v>0</v>
      </c>
      <c r="L1859" s="366">
        <v>0</v>
      </c>
      <c r="M1859" s="366">
        <v>0</v>
      </c>
      <c r="N1859" s="366">
        <v>0</v>
      </c>
      <c r="O1859" s="366">
        <v>0</v>
      </c>
      <c r="P1859" s="411">
        <f t="shared" si="545"/>
        <v>1</v>
      </c>
      <c r="Q1859" s="411">
        <f t="shared" si="560"/>
        <v>1</v>
      </c>
      <c r="R1859" s="411">
        <f t="shared" si="561"/>
        <v>0</v>
      </c>
      <c r="S1859" s="411">
        <f t="shared" si="562"/>
        <v>0</v>
      </c>
      <c r="T1859" s="366">
        <v>0</v>
      </c>
      <c r="U1859" s="366">
        <v>0</v>
      </c>
      <c r="V1859" s="366">
        <v>0</v>
      </c>
      <c r="W1859" s="366">
        <v>0</v>
      </c>
      <c r="X1859" s="366">
        <v>0</v>
      </c>
      <c r="Y1859" s="366">
        <v>0</v>
      </c>
      <c r="Z1859" s="366">
        <v>0</v>
      </c>
      <c r="AA1859" s="366">
        <v>0</v>
      </c>
      <c r="AB1859" s="366">
        <v>0</v>
      </c>
      <c r="AC1859" s="366">
        <v>0</v>
      </c>
      <c r="AD1859" s="366">
        <v>0</v>
      </c>
      <c r="AE1859" s="366">
        <v>0</v>
      </c>
      <c r="AF1859" s="411">
        <f t="shared" si="546"/>
        <v>0</v>
      </c>
      <c r="AG1859" s="366">
        <v>0</v>
      </c>
      <c r="AH1859" s="366">
        <v>0</v>
      </c>
      <c r="AI1859" s="366">
        <v>0</v>
      </c>
      <c r="AJ1859" s="366">
        <v>0</v>
      </c>
      <c r="AK1859" s="366">
        <v>0</v>
      </c>
      <c r="AL1859" s="366">
        <v>0</v>
      </c>
      <c r="AM1859" s="366">
        <v>0</v>
      </c>
      <c r="AN1859" s="366">
        <v>0</v>
      </c>
      <c r="AO1859" s="366">
        <v>0</v>
      </c>
      <c r="AP1859" s="366">
        <v>0</v>
      </c>
      <c r="AQ1859" s="366">
        <v>0</v>
      </c>
      <c r="AR1859" s="366">
        <v>0</v>
      </c>
      <c r="AS1859" s="411">
        <f t="shared" si="547"/>
        <v>0</v>
      </c>
      <c r="AT1859" s="411">
        <f t="shared" si="548"/>
        <v>0</v>
      </c>
      <c r="AU1859" s="411">
        <f t="shared" si="549"/>
        <v>0</v>
      </c>
      <c r="AV1859" s="411">
        <f t="shared" si="550"/>
        <v>0</v>
      </c>
      <c r="AW1859" s="366">
        <v>0</v>
      </c>
      <c r="AX1859" s="366">
        <v>0</v>
      </c>
      <c r="AY1859" s="366">
        <v>0</v>
      </c>
      <c r="AZ1859" s="366">
        <v>0</v>
      </c>
      <c r="BA1859" s="366">
        <v>0</v>
      </c>
      <c r="BB1859" s="366">
        <v>0</v>
      </c>
      <c r="BC1859" s="366">
        <v>0</v>
      </c>
      <c r="BD1859" s="366">
        <v>0</v>
      </c>
      <c r="BE1859" s="366">
        <v>0</v>
      </c>
      <c r="BF1859" s="366">
        <v>0</v>
      </c>
      <c r="BG1859" s="366">
        <v>0</v>
      </c>
      <c r="BH1859" s="366">
        <v>0</v>
      </c>
      <c r="BI1859" s="411">
        <f t="shared" si="551"/>
        <v>0</v>
      </c>
      <c r="BJ1859" s="366">
        <v>0</v>
      </c>
      <c r="BK1859" s="366">
        <v>0</v>
      </c>
      <c r="BL1859" s="366">
        <v>0</v>
      </c>
      <c r="BM1859" s="366">
        <v>0</v>
      </c>
      <c r="BN1859" s="366">
        <v>0</v>
      </c>
      <c r="BO1859" s="366">
        <v>0</v>
      </c>
      <c r="BP1859" s="366">
        <v>0</v>
      </c>
      <c r="BQ1859" s="366">
        <v>0</v>
      </c>
      <c r="BR1859" s="366">
        <v>0</v>
      </c>
      <c r="BS1859" s="366">
        <v>0</v>
      </c>
      <c r="BT1859" s="366">
        <v>0</v>
      </c>
      <c r="BU1859" s="366">
        <v>0</v>
      </c>
      <c r="BV1859" s="411">
        <f t="shared" si="552"/>
        <v>0</v>
      </c>
      <c r="BW1859" s="366">
        <v>0</v>
      </c>
      <c r="BX1859" s="366">
        <v>0</v>
      </c>
      <c r="BY1859" s="366">
        <v>0</v>
      </c>
      <c r="BZ1859" s="366">
        <v>0</v>
      </c>
      <c r="CA1859" s="366">
        <v>0</v>
      </c>
      <c r="CB1859" s="366">
        <v>0</v>
      </c>
      <c r="CC1859" s="366">
        <v>0</v>
      </c>
      <c r="CD1859" s="366">
        <v>0</v>
      </c>
      <c r="CE1859" s="366">
        <v>0</v>
      </c>
      <c r="CF1859" s="366">
        <v>0</v>
      </c>
      <c r="CG1859" s="366">
        <v>0</v>
      </c>
      <c r="CH1859" s="366">
        <v>0</v>
      </c>
      <c r="CI1859" s="411">
        <f t="shared" si="553"/>
        <v>0</v>
      </c>
      <c r="CJ1859" s="366">
        <v>0</v>
      </c>
      <c r="CK1859" s="366">
        <v>0</v>
      </c>
      <c r="CL1859" s="366">
        <v>0</v>
      </c>
      <c r="CM1859" s="366">
        <v>0</v>
      </c>
      <c r="CN1859" s="366">
        <v>0</v>
      </c>
      <c r="CO1859" s="366">
        <v>0</v>
      </c>
      <c r="CP1859" s="366">
        <v>0</v>
      </c>
      <c r="CQ1859" s="366">
        <v>0</v>
      </c>
      <c r="CR1859" s="366">
        <v>0</v>
      </c>
      <c r="CS1859" s="366">
        <v>0</v>
      </c>
      <c r="CT1859" s="366">
        <v>0</v>
      </c>
      <c r="CU1859" s="366">
        <v>0</v>
      </c>
      <c r="CV1859" s="411">
        <f t="shared" si="554"/>
        <v>0</v>
      </c>
      <c r="CW1859" s="366">
        <v>0</v>
      </c>
      <c r="CX1859" s="366">
        <v>0</v>
      </c>
      <c r="CY1859" s="366">
        <v>0</v>
      </c>
      <c r="CZ1859" s="366">
        <v>0</v>
      </c>
      <c r="DA1859" s="366">
        <v>0</v>
      </c>
      <c r="DB1859" s="366">
        <v>0</v>
      </c>
      <c r="DC1859" s="366">
        <v>0</v>
      </c>
      <c r="DD1859" s="366">
        <v>0</v>
      </c>
      <c r="DE1859" s="366">
        <v>0</v>
      </c>
      <c r="DF1859" s="366">
        <v>0</v>
      </c>
      <c r="DG1859" s="366">
        <v>0</v>
      </c>
      <c r="DH1859" s="366">
        <v>0</v>
      </c>
      <c r="DI1859" s="411">
        <f t="shared" si="555"/>
        <v>0</v>
      </c>
      <c r="DJ1859" s="366">
        <v>0</v>
      </c>
      <c r="DK1859" s="366">
        <v>0</v>
      </c>
      <c r="DL1859" s="366">
        <v>0</v>
      </c>
      <c r="DM1859" s="366">
        <v>0</v>
      </c>
      <c r="DN1859" s="366">
        <v>0</v>
      </c>
      <c r="DO1859" s="366">
        <v>0</v>
      </c>
      <c r="DP1859" s="366">
        <v>0</v>
      </c>
      <c r="DQ1859" s="366">
        <v>0</v>
      </c>
      <c r="DR1859" s="366">
        <v>0</v>
      </c>
      <c r="DS1859" s="366">
        <v>0</v>
      </c>
      <c r="DT1859" s="366">
        <v>0</v>
      </c>
      <c r="DU1859" s="366">
        <v>0</v>
      </c>
      <c r="DV1859" s="411">
        <f t="shared" si="556"/>
        <v>0</v>
      </c>
      <c r="DW1859" s="366">
        <v>0</v>
      </c>
      <c r="DX1859" s="366">
        <v>0</v>
      </c>
      <c r="DY1859" s="366">
        <v>0</v>
      </c>
      <c r="DZ1859" s="366">
        <v>0</v>
      </c>
      <c r="EA1859" s="366">
        <v>0</v>
      </c>
      <c r="EB1859" s="366">
        <v>0</v>
      </c>
      <c r="EC1859" s="366">
        <v>0</v>
      </c>
      <c r="ED1859" s="366">
        <v>0</v>
      </c>
      <c r="EE1859" s="366">
        <v>0</v>
      </c>
      <c r="EF1859" s="366">
        <v>0</v>
      </c>
      <c r="EG1859" s="366">
        <v>0</v>
      </c>
      <c r="EH1859" s="366">
        <v>0</v>
      </c>
      <c r="EI1859" s="411">
        <f t="shared" si="557"/>
        <v>0</v>
      </c>
      <c r="EK1859" s="411">
        <f t="shared" si="558"/>
        <v>1</v>
      </c>
      <c r="EL1859" s="7">
        <f t="shared" si="559"/>
        <v>-1</v>
      </c>
    </row>
    <row r="1860" spans="1:142">
      <c r="A1860" s="365" t="str">
        <f t="shared" si="563"/>
        <v xml:space="preserve"> 372</v>
      </c>
      <c r="B1860" s="366" t="s">
        <v>1016</v>
      </c>
      <c r="C1860" s="366" t="s">
        <v>1167</v>
      </c>
      <c r="D1860" s="366">
        <v>1</v>
      </c>
      <c r="E1860" s="366">
        <v>1</v>
      </c>
      <c r="F1860" s="366">
        <v>1</v>
      </c>
      <c r="G1860" s="366">
        <v>1</v>
      </c>
      <c r="H1860" s="366">
        <v>1</v>
      </c>
      <c r="I1860" s="366">
        <v>1</v>
      </c>
      <c r="J1860" s="366">
        <v>1</v>
      </c>
      <c r="K1860" s="366">
        <v>1</v>
      </c>
      <c r="L1860" s="366">
        <v>1</v>
      </c>
      <c r="M1860" s="366">
        <v>1</v>
      </c>
      <c r="N1860" s="366">
        <v>1</v>
      </c>
      <c r="O1860" s="366">
        <v>1</v>
      </c>
      <c r="P1860" s="411">
        <f t="shared" ref="P1860:P1916" si="564">SUM(D1860:O1860)</f>
        <v>12</v>
      </c>
      <c r="Q1860" s="411">
        <f t="shared" si="560"/>
        <v>6.967741935483871</v>
      </c>
      <c r="R1860" s="411">
        <f t="shared" si="561"/>
        <v>1.7563959955506117</v>
      </c>
      <c r="S1860" s="411">
        <f t="shared" si="562"/>
        <v>3.2758620689655173</v>
      </c>
      <c r="T1860" s="366">
        <v>0</v>
      </c>
      <c r="U1860" s="366">
        <v>0</v>
      </c>
      <c r="V1860" s="366">
        <v>0</v>
      </c>
      <c r="W1860" s="366">
        <v>0</v>
      </c>
      <c r="X1860" s="366">
        <v>0</v>
      </c>
      <c r="Y1860" s="366">
        <v>0</v>
      </c>
      <c r="Z1860" s="366">
        <v>0</v>
      </c>
      <c r="AA1860" s="366">
        <v>0</v>
      </c>
      <c r="AB1860" s="366">
        <v>0</v>
      </c>
      <c r="AC1860" s="366">
        <v>0</v>
      </c>
      <c r="AD1860" s="366">
        <v>0</v>
      </c>
      <c r="AE1860" s="366">
        <v>0</v>
      </c>
      <c r="AF1860" s="411">
        <f t="shared" ref="AF1860:AF1916" si="565">SUM(T1860:AE1860)</f>
        <v>0</v>
      </c>
      <c r="AG1860" s="366">
        <v>1</v>
      </c>
      <c r="AH1860" s="366">
        <v>1</v>
      </c>
      <c r="AI1860" s="366">
        <v>1</v>
      </c>
      <c r="AJ1860" s="366">
        <v>1</v>
      </c>
      <c r="AK1860" s="366">
        <v>1</v>
      </c>
      <c r="AL1860" s="366">
        <v>1</v>
      </c>
      <c r="AM1860" s="366">
        <v>1</v>
      </c>
      <c r="AN1860" s="366">
        <v>1</v>
      </c>
      <c r="AO1860" s="366">
        <v>1</v>
      </c>
      <c r="AP1860" s="366">
        <v>1</v>
      </c>
      <c r="AQ1860" s="366">
        <v>1</v>
      </c>
      <c r="AR1860" s="366">
        <v>1</v>
      </c>
      <c r="AS1860" s="411">
        <f t="shared" ref="AS1860:AS1916" si="566">SUM(AG1860:AR1860)</f>
        <v>12</v>
      </c>
      <c r="AT1860" s="411">
        <f t="shared" ref="AT1860:AT1916" si="567">SUM(AG1860:AL1860)+((30/31)*AM1860)</f>
        <v>6.967741935483871</v>
      </c>
      <c r="AU1860" s="411">
        <f t="shared" ref="AU1860:AU1916" si="568">((1/31)*AM1860)+AN1860+((21/29*AO1860))</f>
        <v>1.7563959955506117</v>
      </c>
      <c r="AV1860" s="411">
        <f t="shared" ref="AV1860:AV1916" si="569">((8/29)*AO1860)+SUM(AP1860:AR1860)</f>
        <v>3.2758620689655173</v>
      </c>
      <c r="AW1860" s="366">
        <v>0</v>
      </c>
      <c r="AX1860" s="366">
        <v>0</v>
      </c>
      <c r="AY1860" s="366">
        <v>0</v>
      </c>
      <c r="AZ1860" s="366">
        <v>0</v>
      </c>
      <c r="BA1860" s="366">
        <v>0</v>
      </c>
      <c r="BB1860" s="366">
        <v>0</v>
      </c>
      <c r="BC1860" s="366">
        <v>0</v>
      </c>
      <c r="BD1860" s="366">
        <v>0</v>
      </c>
      <c r="BE1860" s="366">
        <v>0</v>
      </c>
      <c r="BF1860" s="366">
        <v>0</v>
      </c>
      <c r="BG1860" s="366">
        <v>0</v>
      </c>
      <c r="BH1860" s="366">
        <v>0</v>
      </c>
      <c r="BI1860" s="411">
        <f t="shared" ref="BI1860:BI1916" si="570">SUM(AW1860:BH1860)</f>
        <v>0</v>
      </c>
      <c r="BJ1860" s="366">
        <v>1</v>
      </c>
      <c r="BK1860" s="366">
        <v>1</v>
      </c>
      <c r="BL1860" s="366">
        <v>1</v>
      </c>
      <c r="BM1860" s="366">
        <v>1</v>
      </c>
      <c r="BN1860" s="366">
        <v>1</v>
      </c>
      <c r="BO1860" s="366">
        <v>1</v>
      </c>
      <c r="BP1860" s="366">
        <v>1</v>
      </c>
      <c r="BQ1860" s="366">
        <v>1</v>
      </c>
      <c r="BR1860" s="366">
        <v>1</v>
      </c>
      <c r="BS1860" s="366">
        <v>1</v>
      </c>
      <c r="BT1860" s="366">
        <v>1</v>
      </c>
      <c r="BU1860" s="366">
        <v>1</v>
      </c>
      <c r="BV1860" s="411">
        <f t="shared" ref="BV1860:BV1916" si="571">SUM(BJ1860:BU1860)</f>
        <v>12</v>
      </c>
      <c r="BW1860" s="366">
        <v>0</v>
      </c>
      <c r="BX1860" s="366">
        <v>0</v>
      </c>
      <c r="BY1860" s="366">
        <v>0</v>
      </c>
      <c r="BZ1860" s="366">
        <v>0</v>
      </c>
      <c r="CA1860" s="366">
        <v>0</v>
      </c>
      <c r="CB1860" s="366">
        <v>0</v>
      </c>
      <c r="CC1860" s="366">
        <v>0</v>
      </c>
      <c r="CD1860" s="366">
        <v>0</v>
      </c>
      <c r="CE1860" s="366">
        <v>0</v>
      </c>
      <c r="CF1860" s="366">
        <v>0</v>
      </c>
      <c r="CG1860" s="366">
        <v>0</v>
      </c>
      <c r="CH1860" s="366">
        <v>0</v>
      </c>
      <c r="CI1860" s="411">
        <f t="shared" ref="CI1860:CI1916" si="572">SUM(BW1860:CH1860)</f>
        <v>0</v>
      </c>
      <c r="CJ1860" s="366">
        <v>1</v>
      </c>
      <c r="CK1860" s="366">
        <v>1</v>
      </c>
      <c r="CL1860" s="366">
        <v>1</v>
      </c>
      <c r="CM1860" s="366">
        <v>1</v>
      </c>
      <c r="CN1860" s="366">
        <v>1</v>
      </c>
      <c r="CO1860" s="366">
        <v>1</v>
      </c>
      <c r="CP1860" s="366">
        <v>1</v>
      </c>
      <c r="CQ1860" s="366">
        <v>1</v>
      </c>
      <c r="CR1860" s="366">
        <v>1</v>
      </c>
      <c r="CS1860" s="366">
        <v>1</v>
      </c>
      <c r="CT1860" s="366">
        <v>1</v>
      </c>
      <c r="CU1860" s="366">
        <v>1</v>
      </c>
      <c r="CV1860" s="411">
        <f t="shared" ref="CV1860:CV1916" si="573">SUM(CJ1860:CU1860)</f>
        <v>12</v>
      </c>
      <c r="CW1860" s="366">
        <v>0</v>
      </c>
      <c r="CX1860" s="366">
        <v>0</v>
      </c>
      <c r="CY1860" s="366">
        <v>0</v>
      </c>
      <c r="CZ1860" s="366">
        <v>0</v>
      </c>
      <c r="DA1860" s="366">
        <v>0</v>
      </c>
      <c r="DB1860" s="366">
        <v>0</v>
      </c>
      <c r="DC1860" s="366">
        <v>0</v>
      </c>
      <c r="DD1860" s="366">
        <v>0</v>
      </c>
      <c r="DE1860" s="366">
        <v>0</v>
      </c>
      <c r="DF1860" s="366">
        <v>0</v>
      </c>
      <c r="DG1860" s="366">
        <v>0</v>
      </c>
      <c r="DH1860" s="366">
        <v>0</v>
      </c>
      <c r="DI1860" s="411">
        <f t="shared" ref="DI1860:DI1916" si="574">SUM(CW1860:DH1860)</f>
        <v>0</v>
      </c>
      <c r="DJ1860" s="366">
        <v>1</v>
      </c>
      <c r="DK1860" s="366">
        <v>1</v>
      </c>
      <c r="DL1860" s="366">
        <v>1</v>
      </c>
      <c r="DM1860" s="366">
        <v>1</v>
      </c>
      <c r="DN1860" s="366">
        <v>1</v>
      </c>
      <c r="DO1860" s="366">
        <v>1</v>
      </c>
      <c r="DP1860" s="366">
        <v>1</v>
      </c>
      <c r="DQ1860" s="366">
        <v>1</v>
      </c>
      <c r="DR1860" s="366">
        <v>1</v>
      </c>
      <c r="DS1860" s="366">
        <v>1</v>
      </c>
      <c r="DT1860" s="366">
        <v>1</v>
      </c>
      <c r="DU1860" s="366">
        <v>1</v>
      </c>
      <c r="DV1860" s="411">
        <f t="shared" ref="DV1860:DV1916" si="575">SUM(DJ1860:DU1860)</f>
        <v>12</v>
      </c>
      <c r="DW1860" s="366">
        <v>1</v>
      </c>
      <c r="DX1860" s="366">
        <v>1</v>
      </c>
      <c r="DY1860" s="366">
        <v>1</v>
      </c>
      <c r="DZ1860" s="366">
        <v>1</v>
      </c>
      <c r="EA1860" s="366">
        <v>1</v>
      </c>
      <c r="EB1860" s="366">
        <v>1</v>
      </c>
      <c r="EC1860" s="366">
        <v>1</v>
      </c>
      <c r="ED1860" s="366">
        <v>1</v>
      </c>
      <c r="EE1860" s="366">
        <v>1</v>
      </c>
      <c r="EF1860" s="366">
        <v>1</v>
      </c>
      <c r="EG1860" s="366">
        <v>1</v>
      </c>
      <c r="EH1860" s="366">
        <v>1</v>
      </c>
      <c r="EI1860" s="411">
        <f t="shared" ref="EI1860:EI1916" si="576">SUM(DW1860:EH1860)</f>
        <v>12</v>
      </c>
      <c r="EK1860" s="411">
        <f t="shared" ref="EK1860:EK1916" si="577">P1860+AF1860+BI1860+CI1860+DI1860</f>
        <v>12</v>
      </c>
      <c r="EL1860" s="7">
        <f t="shared" ref="EL1860:EL1916" si="578">EI1860-EK1860</f>
        <v>0</v>
      </c>
    </row>
    <row r="1861" spans="1:142">
      <c r="A1861" s="365" t="str">
        <f t="shared" si="563"/>
        <v xml:space="preserve"> 372</v>
      </c>
      <c r="B1861" s="366" t="s">
        <v>1016</v>
      </c>
      <c r="C1861" s="366" t="s">
        <v>1168</v>
      </c>
      <c r="D1861" s="366">
        <v>21534000</v>
      </c>
      <c r="E1861" s="366">
        <v>23452000</v>
      </c>
      <c r="F1861" s="366">
        <v>21506000</v>
      </c>
      <c r="G1861" s="366">
        <v>22573000</v>
      </c>
      <c r="H1861" s="366">
        <v>21777000</v>
      </c>
      <c r="I1861" s="366">
        <v>23305000</v>
      </c>
      <c r="J1861" s="366">
        <v>23186000</v>
      </c>
      <c r="K1861" s="366">
        <v>22793000</v>
      </c>
      <c r="L1861" s="366">
        <v>19514000</v>
      </c>
      <c r="M1861" s="366">
        <v>19226000</v>
      </c>
      <c r="N1861" s="366">
        <v>21428000</v>
      </c>
      <c r="O1861" s="366">
        <v>21550000</v>
      </c>
      <c r="P1861" s="411">
        <f t="shared" si="564"/>
        <v>261844000</v>
      </c>
      <c r="Q1861" s="411">
        <f t="shared" si="560"/>
        <v>156585064.51612902</v>
      </c>
      <c r="R1861" s="411">
        <f t="shared" si="561"/>
        <v>37671763.070077866</v>
      </c>
      <c r="S1861" s="411">
        <f t="shared" si="562"/>
        <v>67587172.413793102</v>
      </c>
      <c r="T1861" s="366">
        <v>0</v>
      </c>
      <c r="U1861" s="366">
        <v>0</v>
      </c>
      <c r="V1861" s="366">
        <v>0</v>
      </c>
      <c r="W1861" s="366">
        <v>0</v>
      </c>
      <c r="X1861" s="366">
        <v>0</v>
      </c>
      <c r="Y1861" s="366">
        <v>0</v>
      </c>
      <c r="Z1861" s="366">
        <v>0</v>
      </c>
      <c r="AA1861" s="366">
        <v>0</v>
      </c>
      <c r="AB1861" s="366">
        <v>0</v>
      </c>
      <c r="AC1861" s="366">
        <v>0</v>
      </c>
      <c r="AD1861" s="366">
        <v>0</v>
      </c>
      <c r="AE1861" s="366">
        <v>0</v>
      </c>
      <c r="AF1861" s="411">
        <f t="shared" si="565"/>
        <v>0</v>
      </c>
      <c r="AG1861" s="366">
        <v>21534000</v>
      </c>
      <c r="AH1861" s="366">
        <v>23452000</v>
      </c>
      <c r="AI1861" s="366">
        <v>21506000</v>
      </c>
      <c r="AJ1861" s="366">
        <v>22573000</v>
      </c>
      <c r="AK1861" s="366">
        <v>21777000</v>
      </c>
      <c r="AL1861" s="366">
        <v>23305000</v>
      </c>
      <c r="AM1861" s="366">
        <v>23186000</v>
      </c>
      <c r="AN1861" s="366">
        <v>22793000</v>
      </c>
      <c r="AO1861" s="366">
        <v>19514000</v>
      </c>
      <c r="AP1861" s="366">
        <v>19226000</v>
      </c>
      <c r="AQ1861" s="366">
        <v>21428000</v>
      </c>
      <c r="AR1861" s="366">
        <v>21550000</v>
      </c>
      <c r="AS1861" s="411">
        <f t="shared" si="566"/>
        <v>261844000</v>
      </c>
      <c r="AT1861" s="411">
        <f t="shared" si="567"/>
        <v>156585064.51612902</v>
      </c>
      <c r="AU1861" s="411">
        <f t="shared" si="568"/>
        <v>37671763.070077866</v>
      </c>
      <c r="AV1861" s="411">
        <f t="shared" si="569"/>
        <v>67587172.413793102</v>
      </c>
      <c r="AW1861" s="366">
        <v>0</v>
      </c>
      <c r="AX1861" s="366">
        <v>0</v>
      </c>
      <c r="AY1861" s="366">
        <v>0</v>
      </c>
      <c r="AZ1861" s="366">
        <v>0</v>
      </c>
      <c r="BA1861" s="366">
        <v>0</v>
      </c>
      <c r="BB1861" s="366">
        <v>0</v>
      </c>
      <c r="BC1861" s="366">
        <v>0</v>
      </c>
      <c r="BD1861" s="366">
        <v>0</v>
      </c>
      <c r="BE1861" s="366">
        <v>0</v>
      </c>
      <c r="BF1861" s="366">
        <v>0</v>
      </c>
      <c r="BG1861" s="366">
        <v>0</v>
      </c>
      <c r="BH1861" s="366">
        <v>0</v>
      </c>
      <c r="BI1861" s="411">
        <f t="shared" si="570"/>
        <v>0</v>
      </c>
      <c r="BJ1861" s="366">
        <v>21534000</v>
      </c>
      <c r="BK1861" s="366">
        <v>23452000</v>
      </c>
      <c r="BL1861" s="366">
        <v>21506000</v>
      </c>
      <c r="BM1861" s="366">
        <v>22573000</v>
      </c>
      <c r="BN1861" s="366">
        <v>21777000</v>
      </c>
      <c r="BO1861" s="366">
        <v>23305000</v>
      </c>
      <c r="BP1861" s="366">
        <v>23186000</v>
      </c>
      <c r="BQ1861" s="366">
        <v>22793000</v>
      </c>
      <c r="BR1861" s="366">
        <v>19514000</v>
      </c>
      <c r="BS1861" s="366">
        <v>19226000</v>
      </c>
      <c r="BT1861" s="366">
        <v>21428000</v>
      </c>
      <c r="BU1861" s="366">
        <v>21550000</v>
      </c>
      <c r="BV1861" s="411">
        <f t="shared" si="571"/>
        <v>261844000</v>
      </c>
      <c r="BW1861" s="366">
        <v>0</v>
      </c>
      <c r="BX1861" s="366">
        <v>0</v>
      </c>
      <c r="BY1861" s="366">
        <v>0</v>
      </c>
      <c r="BZ1861" s="366">
        <v>0</v>
      </c>
      <c r="CA1861" s="366">
        <v>0</v>
      </c>
      <c r="CB1861" s="366">
        <v>0</v>
      </c>
      <c r="CC1861" s="366">
        <v>0</v>
      </c>
      <c r="CD1861" s="366">
        <v>0</v>
      </c>
      <c r="CE1861" s="366">
        <v>0</v>
      </c>
      <c r="CF1861" s="366">
        <v>0</v>
      </c>
      <c r="CG1861" s="366">
        <v>0</v>
      </c>
      <c r="CH1861" s="366">
        <v>0</v>
      </c>
      <c r="CI1861" s="411">
        <f t="shared" si="572"/>
        <v>0</v>
      </c>
      <c r="CJ1861" s="366">
        <v>21534000</v>
      </c>
      <c r="CK1861" s="366">
        <v>23452000</v>
      </c>
      <c r="CL1861" s="366">
        <v>21506000</v>
      </c>
      <c r="CM1861" s="366">
        <v>22573000</v>
      </c>
      <c r="CN1861" s="366">
        <v>21777000</v>
      </c>
      <c r="CO1861" s="366">
        <v>23305000</v>
      </c>
      <c r="CP1861" s="366">
        <v>23186000</v>
      </c>
      <c r="CQ1861" s="366">
        <v>22793000</v>
      </c>
      <c r="CR1861" s="366">
        <v>19514000</v>
      </c>
      <c r="CS1861" s="366">
        <v>19226000</v>
      </c>
      <c r="CT1861" s="366">
        <v>21428000</v>
      </c>
      <c r="CU1861" s="366">
        <v>21550000</v>
      </c>
      <c r="CV1861" s="411">
        <f t="shared" si="573"/>
        <v>261844000</v>
      </c>
      <c r="CW1861" s="366">
        <v>0</v>
      </c>
      <c r="CX1861" s="366">
        <v>0</v>
      </c>
      <c r="CY1861" s="366">
        <v>0</v>
      </c>
      <c r="CZ1861" s="366">
        <v>0</v>
      </c>
      <c r="DA1861" s="366">
        <v>0</v>
      </c>
      <c r="DB1861" s="366">
        <v>0</v>
      </c>
      <c r="DC1861" s="366">
        <v>0</v>
      </c>
      <c r="DD1861" s="366">
        <v>0</v>
      </c>
      <c r="DE1861" s="366">
        <v>0</v>
      </c>
      <c r="DF1861" s="366">
        <v>0</v>
      </c>
      <c r="DG1861" s="366">
        <v>0</v>
      </c>
      <c r="DH1861" s="366">
        <v>0</v>
      </c>
      <c r="DI1861" s="411">
        <f t="shared" si="574"/>
        <v>0</v>
      </c>
      <c r="DJ1861" s="366">
        <v>21534000</v>
      </c>
      <c r="DK1861" s="366">
        <v>23452000</v>
      </c>
      <c r="DL1861" s="366">
        <v>21506000</v>
      </c>
      <c r="DM1861" s="366">
        <v>22573000</v>
      </c>
      <c r="DN1861" s="366">
        <v>21777000</v>
      </c>
      <c r="DO1861" s="366">
        <v>23305000</v>
      </c>
      <c r="DP1861" s="366">
        <v>23186000</v>
      </c>
      <c r="DQ1861" s="366">
        <v>22793000</v>
      </c>
      <c r="DR1861" s="366">
        <v>19514000</v>
      </c>
      <c r="DS1861" s="366">
        <v>19226000</v>
      </c>
      <c r="DT1861" s="366">
        <v>21428000</v>
      </c>
      <c r="DU1861" s="366">
        <v>21550000</v>
      </c>
      <c r="DV1861" s="411">
        <f t="shared" si="575"/>
        <v>261844000</v>
      </c>
      <c r="DW1861" s="366">
        <v>21534000</v>
      </c>
      <c r="DX1861" s="366">
        <v>23452000</v>
      </c>
      <c r="DY1861" s="366">
        <v>21506000</v>
      </c>
      <c r="DZ1861" s="366">
        <v>22573000</v>
      </c>
      <c r="EA1861" s="366">
        <v>21777000</v>
      </c>
      <c r="EB1861" s="366">
        <v>23305000</v>
      </c>
      <c r="EC1861" s="366">
        <v>23186000</v>
      </c>
      <c r="ED1861" s="366">
        <v>22793000</v>
      </c>
      <c r="EE1861" s="366">
        <v>19514000</v>
      </c>
      <c r="EF1861" s="366">
        <v>19226000</v>
      </c>
      <c r="EG1861" s="366">
        <v>21428000</v>
      </c>
      <c r="EH1861" s="366">
        <v>21550000</v>
      </c>
      <c r="EI1861" s="411">
        <f t="shared" si="576"/>
        <v>261844000</v>
      </c>
      <c r="EK1861" s="411">
        <f t="shared" si="577"/>
        <v>261844000</v>
      </c>
      <c r="EL1861" s="7">
        <f t="shared" si="578"/>
        <v>0</v>
      </c>
    </row>
    <row r="1862" spans="1:142">
      <c r="A1862" s="365" t="str">
        <f t="shared" si="563"/>
        <v xml:space="preserve"> 372</v>
      </c>
      <c r="B1862" s="366" t="s">
        <v>1016</v>
      </c>
      <c r="C1862" s="366" t="s">
        <v>1169</v>
      </c>
      <c r="D1862" s="366">
        <v>21534000</v>
      </c>
      <c r="E1862" s="366">
        <v>23452000</v>
      </c>
      <c r="F1862" s="366">
        <v>21506000</v>
      </c>
      <c r="G1862" s="366">
        <v>22573000</v>
      </c>
      <c r="H1862" s="366">
        <v>21777000</v>
      </c>
      <c r="I1862" s="366">
        <v>23305000</v>
      </c>
      <c r="J1862" s="366">
        <v>23186000</v>
      </c>
      <c r="K1862" s="366">
        <v>22793000</v>
      </c>
      <c r="L1862" s="366">
        <v>19514000</v>
      </c>
      <c r="M1862" s="366">
        <v>19226000</v>
      </c>
      <c r="N1862" s="366">
        <v>21428000</v>
      </c>
      <c r="O1862" s="366">
        <v>21550000</v>
      </c>
      <c r="P1862" s="411">
        <f t="shared" si="564"/>
        <v>261844000</v>
      </c>
      <c r="Q1862" s="411">
        <f t="shared" si="560"/>
        <v>156585064.51612902</v>
      </c>
      <c r="R1862" s="411">
        <f t="shared" si="561"/>
        <v>37671763.070077866</v>
      </c>
      <c r="S1862" s="411">
        <f t="shared" si="562"/>
        <v>67587172.413793102</v>
      </c>
      <c r="T1862" s="366">
        <v>0</v>
      </c>
      <c r="U1862" s="366">
        <v>0</v>
      </c>
      <c r="V1862" s="366">
        <v>0</v>
      </c>
      <c r="W1862" s="366">
        <v>0</v>
      </c>
      <c r="X1862" s="366">
        <v>0</v>
      </c>
      <c r="Y1862" s="366">
        <v>0</v>
      </c>
      <c r="Z1862" s="366">
        <v>0</v>
      </c>
      <c r="AA1862" s="366">
        <v>0</v>
      </c>
      <c r="AB1862" s="366">
        <v>0</v>
      </c>
      <c r="AC1862" s="366">
        <v>0</v>
      </c>
      <c r="AD1862" s="366">
        <v>0</v>
      </c>
      <c r="AE1862" s="366">
        <v>0</v>
      </c>
      <c r="AF1862" s="411">
        <f t="shared" si="565"/>
        <v>0</v>
      </c>
      <c r="AG1862" s="366">
        <v>21534000</v>
      </c>
      <c r="AH1862" s="366">
        <v>23452000</v>
      </c>
      <c r="AI1862" s="366">
        <v>21506000</v>
      </c>
      <c r="AJ1862" s="366">
        <v>22573000</v>
      </c>
      <c r="AK1862" s="366">
        <v>21777000</v>
      </c>
      <c r="AL1862" s="366">
        <v>23305000</v>
      </c>
      <c r="AM1862" s="366">
        <v>23186000</v>
      </c>
      <c r="AN1862" s="366">
        <v>22793000</v>
      </c>
      <c r="AO1862" s="366">
        <v>19514000</v>
      </c>
      <c r="AP1862" s="366">
        <v>19226000</v>
      </c>
      <c r="AQ1862" s="366">
        <v>21428000</v>
      </c>
      <c r="AR1862" s="366">
        <v>21550000</v>
      </c>
      <c r="AS1862" s="411">
        <f t="shared" si="566"/>
        <v>261844000</v>
      </c>
      <c r="AT1862" s="411">
        <f t="shared" si="567"/>
        <v>156585064.51612902</v>
      </c>
      <c r="AU1862" s="411">
        <f t="shared" si="568"/>
        <v>37671763.070077866</v>
      </c>
      <c r="AV1862" s="411">
        <f t="shared" si="569"/>
        <v>67587172.413793102</v>
      </c>
      <c r="AW1862" s="366">
        <v>0</v>
      </c>
      <c r="AX1862" s="366">
        <v>0</v>
      </c>
      <c r="AY1862" s="366">
        <v>0</v>
      </c>
      <c r="AZ1862" s="366">
        <v>0</v>
      </c>
      <c r="BA1862" s="366">
        <v>0</v>
      </c>
      <c r="BB1862" s="366">
        <v>0</v>
      </c>
      <c r="BC1862" s="366">
        <v>0</v>
      </c>
      <c r="BD1862" s="366">
        <v>0</v>
      </c>
      <c r="BE1862" s="366">
        <v>0</v>
      </c>
      <c r="BF1862" s="366">
        <v>0</v>
      </c>
      <c r="BG1862" s="366">
        <v>0</v>
      </c>
      <c r="BH1862" s="366">
        <v>0</v>
      </c>
      <c r="BI1862" s="411">
        <f t="shared" si="570"/>
        <v>0</v>
      </c>
      <c r="BJ1862" s="366">
        <v>21534000</v>
      </c>
      <c r="BK1862" s="366">
        <v>23452000</v>
      </c>
      <c r="BL1862" s="366">
        <v>21506000</v>
      </c>
      <c r="BM1862" s="366">
        <v>22573000</v>
      </c>
      <c r="BN1862" s="366">
        <v>21777000</v>
      </c>
      <c r="BO1862" s="366">
        <v>23305000</v>
      </c>
      <c r="BP1862" s="366">
        <v>23186000</v>
      </c>
      <c r="BQ1862" s="366">
        <v>22793000</v>
      </c>
      <c r="BR1862" s="366">
        <v>19514000</v>
      </c>
      <c r="BS1862" s="366">
        <v>19226000</v>
      </c>
      <c r="BT1862" s="366">
        <v>21428000</v>
      </c>
      <c r="BU1862" s="366">
        <v>21550000</v>
      </c>
      <c r="BV1862" s="411">
        <f t="shared" si="571"/>
        <v>261844000</v>
      </c>
      <c r="BW1862" s="366">
        <v>0</v>
      </c>
      <c r="BX1862" s="366">
        <v>0</v>
      </c>
      <c r="BY1862" s="366">
        <v>0</v>
      </c>
      <c r="BZ1862" s="366">
        <v>0</v>
      </c>
      <c r="CA1862" s="366">
        <v>0</v>
      </c>
      <c r="CB1862" s="366">
        <v>0</v>
      </c>
      <c r="CC1862" s="366">
        <v>0</v>
      </c>
      <c r="CD1862" s="366">
        <v>0</v>
      </c>
      <c r="CE1862" s="366">
        <v>0</v>
      </c>
      <c r="CF1862" s="366">
        <v>0</v>
      </c>
      <c r="CG1862" s="366">
        <v>0</v>
      </c>
      <c r="CH1862" s="366">
        <v>0</v>
      </c>
      <c r="CI1862" s="411">
        <f t="shared" si="572"/>
        <v>0</v>
      </c>
      <c r="CJ1862" s="366">
        <v>21534000</v>
      </c>
      <c r="CK1862" s="366">
        <v>23452000</v>
      </c>
      <c r="CL1862" s="366">
        <v>21506000</v>
      </c>
      <c r="CM1862" s="366">
        <v>22573000</v>
      </c>
      <c r="CN1862" s="366">
        <v>21777000</v>
      </c>
      <c r="CO1862" s="366">
        <v>23305000</v>
      </c>
      <c r="CP1862" s="366">
        <v>23186000</v>
      </c>
      <c r="CQ1862" s="366">
        <v>22793000</v>
      </c>
      <c r="CR1862" s="366">
        <v>19514000</v>
      </c>
      <c r="CS1862" s="366">
        <v>19226000</v>
      </c>
      <c r="CT1862" s="366">
        <v>21428000</v>
      </c>
      <c r="CU1862" s="366">
        <v>21550000</v>
      </c>
      <c r="CV1862" s="411">
        <f t="shared" si="573"/>
        <v>261844000</v>
      </c>
      <c r="CW1862" s="366">
        <v>0</v>
      </c>
      <c r="CX1862" s="366">
        <v>0</v>
      </c>
      <c r="CY1862" s="366">
        <v>0</v>
      </c>
      <c r="CZ1862" s="366">
        <v>0</v>
      </c>
      <c r="DA1862" s="366">
        <v>0</v>
      </c>
      <c r="DB1862" s="366">
        <v>0</v>
      </c>
      <c r="DC1862" s="366">
        <v>0</v>
      </c>
      <c r="DD1862" s="366">
        <v>0</v>
      </c>
      <c r="DE1862" s="366">
        <v>0</v>
      </c>
      <c r="DF1862" s="366">
        <v>0</v>
      </c>
      <c r="DG1862" s="366">
        <v>0</v>
      </c>
      <c r="DH1862" s="366">
        <v>0</v>
      </c>
      <c r="DI1862" s="411">
        <f t="shared" si="574"/>
        <v>0</v>
      </c>
      <c r="DJ1862" s="366">
        <v>21534000</v>
      </c>
      <c r="DK1862" s="366">
        <v>23452000</v>
      </c>
      <c r="DL1862" s="366">
        <v>21506000</v>
      </c>
      <c r="DM1862" s="366">
        <v>22573000</v>
      </c>
      <c r="DN1862" s="366">
        <v>21777000</v>
      </c>
      <c r="DO1862" s="366">
        <v>23305000</v>
      </c>
      <c r="DP1862" s="366">
        <v>23186000</v>
      </c>
      <c r="DQ1862" s="366">
        <v>22793000</v>
      </c>
      <c r="DR1862" s="366">
        <v>19514000</v>
      </c>
      <c r="DS1862" s="366">
        <v>19226000</v>
      </c>
      <c r="DT1862" s="366">
        <v>21428000</v>
      </c>
      <c r="DU1862" s="366">
        <v>21550000</v>
      </c>
      <c r="DV1862" s="411">
        <f t="shared" si="575"/>
        <v>261844000</v>
      </c>
      <c r="DW1862" s="366">
        <v>21534000</v>
      </c>
      <c r="DX1862" s="366">
        <v>23452000</v>
      </c>
      <c r="DY1862" s="366">
        <v>21506000</v>
      </c>
      <c r="DZ1862" s="366">
        <v>22573000</v>
      </c>
      <c r="EA1862" s="366">
        <v>21777000</v>
      </c>
      <c r="EB1862" s="366">
        <v>23305000</v>
      </c>
      <c r="EC1862" s="366">
        <v>23186000</v>
      </c>
      <c r="ED1862" s="366">
        <v>22793000</v>
      </c>
      <c r="EE1862" s="366">
        <v>19514000</v>
      </c>
      <c r="EF1862" s="366">
        <v>19226000</v>
      </c>
      <c r="EG1862" s="366">
        <v>21428000</v>
      </c>
      <c r="EH1862" s="366">
        <v>21550000</v>
      </c>
      <c r="EI1862" s="411">
        <f t="shared" si="576"/>
        <v>261844000</v>
      </c>
      <c r="EK1862" s="411">
        <f t="shared" si="577"/>
        <v>261844000</v>
      </c>
      <c r="EL1862" s="7">
        <f t="shared" si="578"/>
        <v>0</v>
      </c>
    </row>
    <row r="1863" spans="1:142">
      <c r="A1863" s="365" t="str">
        <f t="shared" si="563"/>
        <v xml:space="preserve"> 372</v>
      </c>
      <c r="B1863" s="366" t="s">
        <v>1016</v>
      </c>
      <c r="C1863" s="366" t="s">
        <v>1217</v>
      </c>
      <c r="D1863" s="366">
        <v>35381</v>
      </c>
      <c r="E1863" s="366">
        <v>34076</v>
      </c>
      <c r="F1863" s="366">
        <v>33966</v>
      </c>
      <c r="G1863" s="366">
        <v>32447</v>
      </c>
      <c r="H1863" s="366">
        <v>32860</v>
      </c>
      <c r="I1863" s="366">
        <v>32157</v>
      </c>
      <c r="J1863" s="366">
        <v>31863</v>
      </c>
      <c r="K1863" s="366">
        <v>31562</v>
      </c>
      <c r="L1863" s="366">
        <v>31232</v>
      </c>
      <c r="M1863" s="366">
        <v>31256</v>
      </c>
      <c r="N1863" s="366">
        <v>30850</v>
      </c>
      <c r="O1863" s="366">
        <v>31429</v>
      </c>
      <c r="P1863" s="411">
        <f t="shared" si="564"/>
        <v>389079</v>
      </c>
      <c r="Q1863" s="411">
        <f t="shared" si="560"/>
        <v>231722.16129032258</v>
      </c>
      <c r="R1863" s="411">
        <f t="shared" si="561"/>
        <v>55206.114571746388</v>
      </c>
      <c r="S1863" s="411">
        <f t="shared" si="562"/>
        <v>102150.72413793103</v>
      </c>
      <c r="T1863" s="366">
        <v>0</v>
      </c>
      <c r="U1863" s="366">
        <v>0</v>
      </c>
      <c r="V1863" s="366">
        <v>0</v>
      </c>
      <c r="W1863" s="366">
        <v>0</v>
      </c>
      <c r="X1863" s="366">
        <v>0</v>
      </c>
      <c r="Y1863" s="366">
        <v>0</v>
      </c>
      <c r="Z1863" s="366">
        <v>0</v>
      </c>
      <c r="AA1863" s="366">
        <v>0</v>
      </c>
      <c r="AB1863" s="366">
        <v>0</v>
      </c>
      <c r="AC1863" s="366">
        <v>0</v>
      </c>
      <c r="AD1863" s="366">
        <v>0</v>
      </c>
      <c r="AE1863" s="366">
        <v>0</v>
      </c>
      <c r="AF1863" s="411">
        <f t="shared" si="565"/>
        <v>0</v>
      </c>
      <c r="AG1863" s="366">
        <v>35381</v>
      </c>
      <c r="AH1863" s="366">
        <v>34076</v>
      </c>
      <c r="AI1863" s="366">
        <v>33966</v>
      </c>
      <c r="AJ1863" s="366">
        <v>32447</v>
      </c>
      <c r="AK1863" s="366">
        <v>32860</v>
      </c>
      <c r="AL1863" s="366">
        <v>32157</v>
      </c>
      <c r="AM1863" s="366">
        <v>31863</v>
      </c>
      <c r="AN1863" s="366">
        <v>31562</v>
      </c>
      <c r="AO1863" s="366">
        <v>31232</v>
      </c>
      <c r="AP1863" s="366">
        <v>31256</v>
      </c>
      <c r="AQ1863" s="366">
        <v>30850</v>
      </c>
      <c r="AR1863" s="366">
        <v>31429</v>
      </c>
      <c r="AS1863" s="411">
        <f t="shared" si="566"/>
        <v>389079</v>
      </c>
      <c r="AT1863" s="411">
        <f t="shared" si="567"/>
        <v>231722.16129032258</v>
      </c>
      <c r="AU1863" s="411">
        <f t="shared" si="568"/>
        <v>55206.114571746388</v>
      </c>
      <c r="AV1863" s="411">
        <f t="shared" si="569"/>
        <v>102150.72413793103</v>
      </c>
      <c r="AW1863" s="366">
        <v>0</v>
      </c>
      <c r="AX1863" s="366">
        <v>0</v>
      </c>
      <c r="AY1863" s="366">
        <v>0</v>
      </c>
      <c r="AZ1863" s="366">
        <v>0</v>
      </c>
      <c r="BA1863" s="366">
        <v>0</v>
      </c>
      <c r="BB1863" s="366">
        <v>0</v>
      </c>
      <c r="BC1863" s="366">
        <v>0</v>
      </c>
      <c r="BD1863" s="366">
        <v>0</v>
      </c>
      <c r="BE1863" s="366">
        <v>0</v>
      </c>
      <c r="BF1863" s="366">
        <v>0</v>
      </c>
      <c r="BG1863" s="366">
        <v>0</v>
      </c>
      <c r="BH1863" s="366">
        <v>0</v>
      </c>
      <c r="BI1863" s="411">
        <f t="shared" si="570"/>
        <v>0</v>
      </c>
      <c r="BJ1863" s="366">
        <v>35381</v>
      </c>
      <c r="BK1863" s="366">
        <v>34076</v>
      </c>
      <c r="BL1863" s="366">
        <v>33966</v>
      </c>
      <c r="BM1863" s="366">
        <v>32447</v>
      </c>
      <c r="BN1863" s="366">
        <v>32860</v>
      </c>
      <c r="BO1863" s="366">
        <v>32157</v>
      </c>
      <c r="BP1863" s="366">
        <v>31863</v>
      </c>
      <c r="BQ1863" s="366">
        <v>31562</v>
      </c>
      <c r="BR1863" s="366">
        <v>31232</v>
      </c>
      <c r="BS1863" s="366">
        <v>31256</v>
      </c>
      <c r="BT1863" s="366">
        <v>30850</v>
      </c>
      <c r="BU1863" s="366">
        <v>31429</v>
      </c>
      <c r="BV1863" s="411">
        <f t="shared" si="571"/>
        <v>389079</v>
      </c>
      <c r="BW1863" s="366">
        <v>0</v>
      </c>
      <c r="BX1863" s="366">
        <v>0</v>
      </c>
      <c r="BY1863" s="366">
        <v>0</v>
      </c>
      <c r="BZ1863" s="366">
        <v>0</v>
      </c>
      <c r="CA1863" s="366">
        <v>0</v>
      </c>
      <c r="CB1863" s="366">
        <v>0</v>
      </c>
      <c r="CC1863" s="366">
        <v>0</v>
      </c>
      <c r="CD1863" s="366">
        <v>0</v>
      </c>
      <c r="CE1863" s="366">
        <v>0</v>
      </c>
      <c r="CF1863" s="366">
        <v>0</v>
      </c>
      <c r="CG1863" s="366">
        <v>0</v>
      </c>
      <c r="CH1863" s="366">
        <v>0</v>
      </c>
      <c r="CI1863" s="411">
        <f t="shared" si="572"/>
        <v>0</v>
      </c>
      <c r="CJ1863" s="366">
        <v>35381</v>
      </c>
      <c r="CK1863" s="366">
        <v>34076</v>
      </c>
      <c r="CL1863" s="366">
        <v>33966</v>
      </c>
      <c r="CM1863" s="366">
        <v>32447</v>
      </c>
      <c r="CN1863" s="366">
        <v>32860</v>
      </c>
      <c r="CO1863" s="366">
        <v>32157</v>
      </c>
      <c r="CP1863" s="366">
        <v>31863</v>
      </c>
      <c r="CQ1863" s="366">
        <v>31562</v>
      </c>
      <c r="CR1863" s="366">
        <v>31232</v>
      </c>
      <c r="CS1863" s="366">
        <v>31256</v>
      </c>
      <c r="CT1863" s="366">
        <v>30850</v>
      </c>
      <c r="CU1863" s="366">
        <v>31429</v>
      </c>
      <c r="CV1863" s="411">
        <f t="shared" si="573"/>
        <v>389079</v>
      </c>
      <c r="CW1863" s="366">
        <v>0</v>
      </c>
      <c r="CX1863" s="366">
        <v>0</v>
      </c>
      <c r="CY1863" s="366">
        <v>0</v>
      </c>
      <c r="CZ1863" s="366">
        <v>0</v>
      </c>
      <c r="DA1863" s="366">
        <v>0</v>
      </c>
      <c r="DB1863" s="366">
        <v>0</v>
      </c>
      <c r="DC1863" s="366">
        <v>0</v>
      </c>
      <c r="DD1863" s="366">
        <v>0</v>
      </c>
      <c r="DE1863" s="366">
        <v>0</v>
      </c>
      <c r="DF1863" s="366">
        <v>0</v>
      </c>
      <c r="DG1863" s="366">
        <v>0</v>
      </c>
      <c r="DH1863" s="366">
        <v>0</v>
      </c>
      <c r="DI1863" s="411">
        <f t="shared" si="574"/>
        <v>0</v>
      </c>
      <c r="DJ1863" s="366">
        <v>35381</v>
      </c>
      <c r="DK1863" s="366">
        <v>34076</v>
      </c>
      <c r="DL1863" s="366">
        <v>33966</v>
      </c>
      <c r="DM1863" s="366">
        <v>32447</v>
      </c>
      <c r="DN1863" s="366">
        <v>32860</v>
      </c>
      <c r="DO1863" s="366">
        <v>32157</v>
      </c>
      <c r="DP1863" s="366">
        <v>31863</v>
      </c>
      <c r="DQ1863" s="366">
        <v>31562</v>
      </c>
      <c r="DR1863" s="366">
        <v>31232</v>
      </c>
      <c r="DS1863" s="366">
        <v>31256</v>
      </c>
      <c r="DT1863" s="366">
        <v>30850</v>
      </c>
      <c r="DU1863" s="366">
        <v>31429</v>
      </c>
      <c r="DV1863" s="411">
        <f t="shared" si="575"/>
        <v>389079</v>
      </c>
      <c r="DW1863" s="366">
        <v>35381</v>
      </c>
      <c r="DX1863" s="366">
        <v>34076</v>
      </c>
      <c r="DY1863" s="366">
        <v>33966</v>
      </c>
      <c r="DZ1863" s="366">
        <v>32447</v>
      </c>
      <c r="EA1863" s="366">
        <v>32860</v>
      </c>
      <c r="EB1863" s="366">
        <v>32157</v>
      </c>
      <c r="EC1863" s="366">
        <v>31863</v>
      </c>
      <c r="ED1863" s="366">
        <v>31562</v>
      </c>
      <c r="EE1863" s="366">
        <v>31232</v>
      </c>
      <c r="EF1863" s="366">
        <v>31256</v>
      </c>
      <c r="EG1863" s="366">
        <v>30850</v>
      </c>
      <c r="EH1863" s="366">
        <v>31429</v>
      </c>
      <c r="EI1863" s="411">
        <f t="shared" si="576"/>
        <v>389079</v>
      </c>
      <c r="EK1863" s="411">
        <f t="shared" si="577"/>
        <v>389079</v>
      </c>
      <c r="EL1863" s="7">
        <f t="shared" si="578"/>
        <v>0</v>
      </c>
    </row>
    <row r="1864" spans="1:142">
      <c r="A1864" s="365" t="str">
        <f t="shared" si="563"/>
        <v xml:space="preserve"> 372</v>
      </c>
      <c r="B1864" s="366" t="s">
        <v>1016</v>
      </c>
      <c r="C1864" s="366" t="s">
        <v>1170</v>
      </c>
      <c r="D1864" s="366">
        <v>21534000</v>
      </c>
      <c r="E1864" s="366">
        <v>23452000</v>
      </c>
      <c r="F1864" s="366">
        <v>21506000</v>
      </c>
      <c r="G1864" s="366">
        <v>22573000</v>
      </c>
      <c r="H1864" s="366">
        <v>21777000</v>
      </c>
      <c r="I1864" s="366">
        <v>23305000</v>
      </c>
      <c r="J1864" s="366">
        <v>23186000</v>
      </c>
      <c r="K1864" s="366">
        <v>22793000</v>
      </c>
      <c r="L1864" s="366">
        <v>19514000</v>
      </c>
      <c r="M1864" s="366">
        <v>19226000</v>
      </c>
      <c r="N1864" s="366">
        <v>21428000</v>
      </c>
      <c r="O1864" s="366">
        <v>21550000</v>
      </c>
      <c r="P1864" s="411">
        <f t="shared" si="564"/>
        <v>261844000</v>
      </c>
      <c r="Q1864" s="411">
        <f t="shared" si="560"/>
        <v>156585064.51612902</v>
      </c>
      <c r="R1864" s="411">
        <f t="shared" si="561"/>
        <v>37671763.070077866</v>
      </c>
      <c r="S1864" s="411">
        <f t="shared" si="562"/>
        <v>67587172.413793102</v>
      </c>
      <c r="T1864" s="366">
        <v>0</v>
      </c>
      <c r="U1864" s="366">
        <v>0</v>
      </c>
      <c r="V1864" s="366">
        <v>0</v>
      </c>
      <c r="W1864" s="366">
        <v>0</v>
      </c>
      <c r="X1864" s="366">
        <v>0</v>
      </c>
      <c r="Y1864" s="366">
        <v>0</v>
      </c>
      <c r="Z1864" s="366">
        <v>0</v>
      </c>
      <c r="AA1864" s="366">
        <v>0</v>
      </c>
      <c r="AB1864" s="366">
        <v>0</v>
      </c>
      <c r="AC1864" s="366">
        <v>0</v>
      </c>
      <c r="AD1864" s="366">
        <v>0</v>
      </c>
      <c r="AE1864" s="366">
        <v>0</v>
      </c>
      <c r="AF1864" s="411">
        <f t="shared" si="565"/>
        <v>0</v>
      </c>
      <c r="AG1864" s="366">
        <v>21534000</v>
      </c>
      <c r="AH1864" s="366">
        <v>23452000</v>
      </c>
      <c r="AI1864" s="366">
        <v>21506000</v>
      </c>
      <c r="AJ1864" s="366">
        <v>22573000</v>
      </c>
      <c r="AK1864" s="366">
        <v>21777000</v>
      </c>
      <c r="AL1864" s="366">
        <v>23305000</v>
      </c>
      <c r="AM1864" s="366">
        <v>23186000</v>
      </c>
      <c r="AN1864" s="366">
        <v>22793000</v>
      </c>
      <c r="AO1864" s="366">
        <v>19514000</v>
      </c>
      <c r="AP1864" s="366">
        <v>19226000</v>
      </c>
      <c r="AQ1864" s="366">
        <v>21428000</v>
      </c>
      <c r="AR1864" s="366">
        <v>21550000</v>
      </c>
      <c r="AS1864" s="411">
        <f t="shared" si="566"/>
        <v>261844000</v>
      </c>
      <c r="AT1864" s="411">
        <f t="shared" si="567"/>
        <v>156585064.51612902</v>
      </c>
      <c r="AU1864" s="411">
        <f t="shared" si="568"/>
        <v>37671763.070077866</v>
      </c>
      <c r="AV1864" s="411">
        <f t="shared" si="569"/>
        <v>67587172.413793102</v>
      </c>
      <c r="AW1864" s="366">
        <v>0</v>
      </c>
      <c r="AX1864" s="366">
        <v>0</v>
      </c>
      <c r="AY1864" s="366">
        <v>0</v>
      </c>
      <c r="AZ1864" s="366">
        <v>0</v>
      </c>
      <c r="BA1864" s="366">
        <v>0</v>
      </c>
      <c r="BB1864" s="366">
        <v>0</v>
      </c>
      <c r="BC1864" s="366">
        <v>0</v>
      </c>
      <c r="BD1864" s="366">
        <v>0</v>
      </c>
      <c r="BE1864" s="366">
        <v>0</v>
      </c>
      <c r="BF1864" s="366">
        <v>0</v>
      </c>
      <c r="BG1864" s="366">
        <v>0</v>
      </c>
      <c r="BH1864" s="366">
        <v>0</v>
      </c>
      <c r="BI1864" s="411">
        <f t="shared" si="570"/>
        <v>0</v>
      </c>
      <c r="BJ1864" s="366">
        <v>21534000</v>
      </c>
      <c r="BK1864" s="366">
        <v>23452000</v>
      </c>
      <c r="BL1864" s="366">
        <v>21506000</v>
      </c>
      <c r="BM1864" s="366">
        <v>22573000</v>
      </c>
      <c r="BN1864" s="366">
        <v>21777000</v>
      </c>
      <c r="BO1864" s="366">
        <v>23305000</v>
      </c>
      <c r="BP1864" s="366">
        <v>23186000</v>
      </c>
      <c r="BQ1864" s="366">
        <v>22793000</v>
      </c>
      <c r="BR1864" s="366">
        <v>19514000</v>
      </c>
      <c r="BS1864" s="366">
        <v>19226000</v>
      </c>
      <c r="BT1864" s="366">
        <v>21428000</v>
      </c>
      <c r="BU1864" s="366">
        <v>21550000</v>
      </c>
      <c r="BV1864" s="411">
        <f t="shared" si="571"/>
        <v>261844000</v>
      </c>
      <c r="BW1864" s="366">
        <v>0</v>
      </c>
      <c r="BX1864" s="366">
        <v>0</v>
      </c>
      <c r="BY1864" s="366">
        <v>0</v>
      </c>
      <c r="BZ1864" s="366">
        <v>0</v>
      </c>
      <c r="CA1864" s="366">
        <v>0</v>
      </c>
      <c r="CB1864" s="366">
        <v>0</v>
      </c>
      <c r="CC1864" s="366">
        <v>0</v>
      </c>
      <c r="CD1864" s="366">
        <v>0</v>
      </c>
      <c r="CE1864" s="366">
        <v>0</v>
      </c>
      <c r="CF1864" s="366">
        <v>0</v>
      </c>
      <c r="CG1864" s="366">
        <v>0</v>
      </c>
      <c r="CH1864" s="366">
        <v>0</v>
      </c>
      <c r="CI1864" s="411">
        <f t="shared" si="572"/>
        <v>0</v>
      </c>
      <c r="CJ1864" s="366">
        <v>21534000</v>
      </c>
      <c r="CK1864" s="366">
        <v>23452000</v>
      </c>
      <c r="CL1864" s="366">
        <v>21506000</v>
      </c>
      <c r="CM1864" s="366">
        <v>22573000</v>
      </c>
      <c r="CN1864" s="366">
        <v>21777000</v>
      </c>
      <c r="CO1864" s="366">
        <v>23305000</v>
      </c>
      <c r="CP1864" s="366">
        <v>23186000</v>
      </c>
      <c r="CQ1864" s="366">
        <v>22793000</v>
      </c>
      <c r="CR1864" s="366">
        <v>19514000</v>
      </c>
      <c r="CS1864" s="366">
        <v>19226000</v>
      </c>
      <c r="CT1864" s="366">
        <v>21428000</v>
      </c>
      <c r="CU1864" s="366">
        <v>21550000</v>
      </c>
      <c r="CV1864" s="411">
        <f t="shared" si="573"/>
        <v>261844000</v>
      </c>
      <c r="CW1864" s="366">
        <v>0</v>
      </c>
      <c r="CX1864" s="366">
        <v>0</v>
      </c>
      <c r="CY1864" s="366">
        <v>0</v>
      </c>
      <c r="CZ1864" s="366">
        <v>0</v>
      </c>
      <c r="DA1864" s="366">
        <v>0</v>
      </c>
      <c r="DB1864" s="366">
        <v>0</v>
      </c>
      <c r="DC1864" s="366">
        <v>0</v>
      </c>
      <c r="DD1864" s="366">
        <v>0</v>
      </c>
      <c r="DE1864" s="366">
        <v>0</v>
      </c>
      <c r="DF1864" s="366">
        <v>0</v>
      </c>
      <c r="DG1864" s="366">
        <v>0</v>
      </c>
      <c r="DH1864" s="366">
        <v>0</v>
      </c>
      <c r="DI1864" s="411">
        <f t="shared" si="574"/>
        <v>0</v>
      </c>
      <c r="DJ1864" s="366">
        <v>21534000</v>
      </c>
      <c r="DK1864" s="366">
        <v>23452000</v>
      </c>
      <c r="DL1864" s="366">
        <v>21506000</v>
      </c>
      <c r="DM1864" s="366">
        <v>22573000</v>
      </c>
      <c r="DN1864" s="366">
        <v>21777000</v>
      </c>
      <c r="DO1864" s="366">
        <v>23305000</v>
      </c>
      <c r="DP1864" s="366">
        <v>23186000</v>
      </c>
      <c r="DQ1864" s="366">
        <v>22793000</v>
      </c>
      <c r="DR1864" s="366">
        <v>19514000</v>
      </c>
      <c r="DS1864" s="366">
        <v>19226000</v>
      </c>
      <c r="DT1864" s="366">
        <v>21428000</v>
      </c>
      <c r="DU1864" s="366">
        <v>21550000</v>
      </c>
      <c r="DV1864" s="411">
        <f t="shared" si="575"/>
        <v>261844000</v>
      </c>
      <c r="DW1864" s="366">
        <v>21534000</v>
      </c>
      <c r="DX1864" s="366">
        <v>23452000</v>
      </c>
      <c r="DY1864" s="366">
        <v>21506000</v>
      </c>
      <c r="DZ1864" s="366">
        <v>22573000</v>
      </c>
      <c r="EA1864" s="366">
        <v>21777000</v>
      </c>
      <c r="EB1864" s="366">
        <v>23305000</v>
      </c>
      <c r="EC1864" s="366">
        <v>23186000</v>
      </c>
      <c r="ED1864" s="366">
        <v>22793000</v>
      </c>
      <c r="EE1864" s="366">
        <v>19514000</v>
      </c>
      <c r="EF1864" s="366">
        <v>19226000</v>
      </c>
      <c r="EG1864" s="366">
        <v>21428000</v>
      </c>
      <c r="EH1864" s="366">
        <v>21550000</v>
      </c>
      <c r="EI1864" s="411">
        <f t="shared" si="576"/>
        <v>261844000</v>
      </c>
      <c r="EK1864" s="411">
        <f t="shared" si="577"/>
        <v>261844000</v>
      </c>
      <c r="EL1864" s="7">
        <f t="shared" si="578"/>
        <v>0</v>
      </c>
    </row>
    <row r="1865" spans="1:142">
      <c r="A1865" s="365" t="str">
        <f t="shared" si="563"/>
        <v xml:space="preserve"> 372</v>
      </c>
      <c r="B1865" s="366" t="s">
        <v>1016</v>
      </c>
      <c r="C1865" s="366" t="s">
        <v>1171</v>
      </c>
      <c r="D1865" s="366">
        <v>21534000</v>
      </c>
      <c r="E1865" s="366">
        <v>23452000</v>
      </c>
      <c r="F1865" s="366">
        <v>21506000</v>
      </c>
      <c r="G1865" s="366">
        <v>22573000</v>
      </c>
      <c r="H1865" s="366">
        <v>21777000</v>
      </c>
      <c r="I1865" s="366">
        <v>23305000</v>
      </c>
      <c r="J1865" s="366">
        <v>23186000</v>
      </c>
      <c r="K1865" s="366">
        <v>22793000</v>
      </c>
      <c r="L1865" s="366">
        <v>19514000</v>
      </c>
      <c r="M1865" s="366">
        <v>19226000</v>
      </c>
      <c r="N1865" s="366">
        <v>21428000</v>
      </c>
      <c r="O1865" s="366">
        <v>21550000</v>
      </c>
      <c r="P1865" s="411">
        <f t="shared" si="564"/>
        <v>261844000</v>
      </c>
      <c r="Q1865" s="411">
        <f t="shared" si="560"/>
        <v>156585064.51612902</v>
      </c>
      <c r="R1865" s="411">
        <f t="shared" si="561"/>
        <v>37671763.070077866</v>
      </c>
      <c r="S1865" s="411">
        <f t="shared" si="562"/>
        <v>67587172.413793102</v>
      </c>
      <c r="T1865" s="366">
        <v>0</v>
      </c>
      <c r="U1865" s="366">
        <v>0</v>
      </c>
      <c r="V1865" s="366">
        <v>0</v>
      </c>
      <c r="W1865" s="366">
        <v>0</v>
      </c>
      <c r="X1865" s="366">
        <v>0</v>
      </c>
      <c r="Y1865" s="366">
        <v>0</v>
      </c>
      <c r="Z1865" s="366">
        <v>0</v>
      </c>
      <c r="AA1865" s="366">
        <v>0</v>
      </c>
      <c r="AB1865" s="366">
        <v>0</v>
      </c>
      <c r="AC1865" s="366">
        <v>0</v>
      </c>
      <c r="AD1865" s="366">
        <v>0</v>
      </c>
      <c r="AE1865" s="366">
        <v>0</v>
      </c>
      <c r="AF1865" s="411">
        <f t="shared" si="565"/>
        <v>0</v>
      </c>
      <c r="AG1865" s="366">
        <v>21534000</v>
      </c>
      <c r="AH1865" s="366">
        <v>23452000</v>
      </c>
      <c r="AI1865" s="366">
        <v>21506000</v>
      </c>
      <c r="AJ1865" s="366">
        <v>22573000</v>
      </c>
      <c r="AK1865" s="366">
        <v>21777000</v>
      </c>
      <c r="AL1865" s="366">
        <v>23305000</v>
      </c>
      <c r="AM1865" s="366">
        <v>23186000</v>
      </c>
      <c r="AN1865" s="366">
        <v>22793000</v>
      </c>
      <c r="AO1865" s="366">
        <v>19514000</v>
      </c>
      <c r="AP1865" s="366">
        <v>19226000</v>
      </c>
      <c r="AQ1865" s="366">
        <v>21428000</v>
      </c>
      <c r="AR1865" s="366">
        <v>21550000</v>
      </c>
      <c r="AS1865" s="411">
        <f t="shared" si="566"/>
        <v>261844000</v>
      </c>
      <c r="AT1865" s="411">
        <f t="shared" si="567"/>
        <v>156585064.51612902</v>
      </c>
      <c r="AU1865" s="411">
        <f t="shared" si="568"/>
        <v>37671763.070077866</v>
      </c>
      <c r="AV1865" s="411">
        <f t="shared" si="569"/>
        <v>67587172.413793102</v>
      </c>
      <c r="AW1865" s="366">
        <v>0</v>
      </c>
      <c r="AX1865" s="366">
        <v>0</v>
      </c>
      <c r="AY1865" s="366">
        <v>0</v>
      </c>
      <c r="AZ1865" s="366">
        <v>0</v>
      </c>
      <c r="BA1865" s="366">
        <v>0</v>
      </c>
      <c r="BB1865" s="366">
        <v>0</v>
      </c>
      <c r="BC1865" s="366">
        <v>0</v>
      </c>
      <c r="BD1865" s="366">
        <v>0</v>
      </c>
      <c r="BE1865" s="366">
        <v>0</v>
      </c>
      <c r="BF1865" s="366">
        <v>0</v>
      </c>
      <c r="BG1865" s="366">
        <v>0</v>
      </c>
      <c r="BH1865" s="366">
        <v>0</v>
      </c>
      <c r="BI1865" s="411">
        <f t="shared" si="570"/>
        <v>0</v>
      </c>
      <c r="BJ1865" s="366">
        <v>21534000</v>
      </c>
      <c r="BK1865" s="366">
        <v>23452000</v>
      </c>
      <c r="BL1865" s="366">
        <v>21506000</v>
      </c>
      <c r="BM1865" s="366">
        <v>22573000</v>
      </c>
      <c r="BN1865" s="366">
        <v>21777000</v>
      </c>
      <c r="BO1865" s="366">
        <v>23305000</v>
      </c>
      <c r="BP1865" s="366">
        <v>23186000</v>
      </c>
      <c r="BQ1865" s="366">
        <v>22793000</v>
      </c>
      <c r="BR1865" s="366">
        <v>19514000</v>
      </c>
      <c r="BS1865" s="366">
        <v>19226000</v>
      </c>
      <c r="BT1865" s="366">
        <v>21428000</v>
      </c>
      <c r="BU1865" s="366">
        <v>21550000</v>
      </c>
      <c r="BV1865" s="411">
        <f t="shared" si="571"/>
        <v>261844000</v>
      </c>
      <c r="BW1865" s="366">
        <v>0</v>
      </c>
      <c r="BX1865" s="366">
        <v>0</v>
      </c>
      <c r="BY1865" s="366">
        <v>0</v>
      </c>
      <c r="BZ1865" s="366">
        <v>0</v>
      </c>
      <c r="CA1865" s="366">
        <v>0</v>
      </c>
      <c r="CB1865" s="366">
        <v>0</v>
      </c>
      <c r="CC1865" s="366">
        <v>0</v>
      </c>
      <c r="CD1865" s="366">
        <v>0</v>
      </c>
      <c r="CE1865" s="366">
        <v>0</v>
      </c>
      <c r="CF1865" s="366">
        <v>0</v>
      </c>
      <c r="CG1865" s="366">
        <v>0</v>
      </c>
      <c r="CH1865" s="366">
        <v>0</v>
      </c>
      <c r="CI1865" s="411">
        <f t="shared" si="572"/>
        <v>0</v>
      </c>
      <c r="CJ1865" s="366">
        <v>21534000</v>
      </c>
      <c r="CK1865" s="366">
        <v>23452000</v>
      </c>
      <c r="CL1865" s="366">
        <v>21506000</v>
      </c>
      <c r="CM1865" s="366">
        <v>22573000</v>
      </c>
      <c r="CN1865" s="366">
        <v>21777000</v>
      </c>
      <c r="CO1865" s="366">
        <v>23305000</v>
      </c>
      <c r="CP1865" s="366">
        <v>23186000</v>
      </c>
      <c r="CQ1865" s="366">
        <v>22793000</v>
      </c>
      <c r="CR1865" s="366">
        <v>19514000</v>
      </c>
      <c r="CS1865" s="366">
        <v>19226000</v>
      </c>
      <c r="CT1865" s="366">
        <v>21428000</v>
      </c>
      <c r="CU1865" s="366">
        <v>21550000</v>
      </c>
      <c r="CV1865" s="411">
        <f t="shared" si="573"/>
        <v>261844000</v>
      </c>
      <c r="CW1865" s="366">
        <v>0</v>
      </c>
      <c r="CX1865" s="366">
        <v>0</v>
      </c>
      <c r="CY1865" s="366">
        <v>0</v>
      </c>
      <c r="CZ1865" s="366">
        <v>0</v>
      </c>
      <c r="DA1865" s="366">
        <v>0</v>
      </c>
      <c r="DB1865" s="366">
        <v>0</v>
      </c>
      <c r="DC1865" s="366">
        <v>0</v>
      </c>
      <c r="DD1865" s="366">
        <v>0</v>
      </c>
      <c r="DE1865" s="366">
        <v>0</v>
      </c>
      <c r="DF1865" s="366">
        <v>0</v>
      </c>
      <c r="DG1865" s="366">
        <v>0</v>
      </c>
      <c r="DH1865" s="366">
        <v>0</v>
      </c>
      <c r="DI1865" s="411">
        <f t="shared" si="574"/>
        <v>0</v>
      </c>
      <c r="DJ1865" s="366">
        <v>21534000</v>
      </c>
      <c r="DK1865" s="366">
        <v>23452000</v>
      </c>
      <c r="DL1865" s="366">
        <v>21506000</v>
      </c>
      <c r="DM1865" s="366">
        <v>22573000</v>
      </c>
      <c r="DN1865" s="366">
        <v>21777000</v>
      </c>
      <c r="DO1865" s="366">
        <v>23305000</v>
      </c>
      <c r="DP1865" s="366">
        <v>23186000</v>
      </c>
      <c r="DQ1865" s="366">
        <v>22793000</v>
      </c>
      <c r="DR1865" s="366">
        <v>19514000</v>
      </c>
      <c r="DS1865" s="366">
        <v>19226000</v>
      </c>
      <c r="DT1865" s="366">
        <v>21428000</v>
      </c>
      <c r="DU1865" s="366">
        <v>21550000</v>
      </c>
      <c r="DV1865" s="411">
        <f t="shared" si="575"/>
        <v>261844000</v>
      </c>
      <c r="DW1865" s="366">
        <v>21534000</v>
      </c>
      <c r="DX1865" s="366">
        <v>23452000</v>
      </c>
      <c r="DY1865" s="366">
        <v>21506000</v>
      </c>
      <c r="DZ1865" s="366">
        <v>22573000</v>
      </c>
      <c r="EA1865" s="366">
        <v>21777000</v>
      </c>
      <c r="EB1865" s="366">
        <v>23305000</v>
      </c>
      <c r="EC1865" s="366">
        <v>23186000</v>
      </c>
      <c r="ED1865" s="366">
        <v>22793000</v>
      </c>
      <c r="EE1865" s="366">
        <v>19514000</v>
      </c>
      <c r="EF1865" s="366">
        <v>19226000</v>
      </c>
      <c r="EG1865" s="366">
        <v>21428000</v>
      </c>
      <c r="EH1865" s="366">
        <v>21550000</v>
      </c>
      <c r="EI1865" s="411">
        <f t="shared" si="576"/>
        <v>261844000</v>
      </c>
      <c r="EK1865" s="411">
        <f t="shared" si="577"/>
        <v>261844000</v>
      </c>
      <c r="EL1865" s="7">
        <f t="shared" si="578"/>
        <v>0</v>
      </c>
    </row>
    <row r="1866" spans="1:142">
      <c r="A1866" s="365" t="str">
        <f t="shared" si="563"/>
        <v xml:space="preserve"> 372</v>
      </c>
      <c r="B1866" s="366" t="s">
        <v>1016</v>
      </c>
      <c r="C1866" s="366" t="s">
        <v>1172</v>
      </c>
      <c r="D1866" s="366">
        <v>21534000</v>
      </c>
      <c r="E1866" s="366">
        <v>23452000</v>
      </c>
      <c r="F1866" s="366">
        <v>21506000</v>
      </c>
      <c r="G1866" s="366">
        <v>22573000</v>
      </c>
      <c r="H1866" s="366">
        <v>21777000</v>
      </c>
      <c r="I1866" s="366">
        <v>23305000</v>
      </c>
      <c r="J1866" s="366">
        <v>23186000</v>
      </c>
      <c r="K1866" s="366">
        <v>22793000</v>
      </c>
      <c r="L1866" s="366">
        <v>19514000</v>
      </c>
      <c r="M1866" s="366">
        <v>19226000</v>
      </c>
      <c r="N1866" s="366">
        <v>21428000</v>
      </c>
      <c r="O1866" s="366">
        <v>21550000</v>
      </c>
      <c r="P1866" s="411">
        <f t="shared" si="564"/>
        <v>261844000</v>
      </c>
      <c r="Q1866" s="411">
        <f t="shared" si="560"/>
        <v>156585064.51612902</v>
      </c>
      <c r="R1866" s="411">
        <f t="shared" si="561"/>
        <v>37671763.070077866</v>
      </c>
      <c r="S1866" s="411">
        <f t="shared" si="562"/>
        <v>67587172.413793102</v>
      </c>
      <c r="T1866" s="366">
        <v>0</v>
      </c>
      <c r="U1866" s="366">
        <v>0</v>
      </c>
      <c r="V1866" s="366">
        <v>0</v>
      </c>
      <c r="W1866" s="366">
        <v>0</v>
      </c>
      <c r="X1866" s="366">
        <v>0</v>
      </c>
      <c r="Y1866" s="366">
        <v>0</v>
      </c>
      <c r="Z1866" s="366">
        <v>0</v>
      </c>
      <c r="AA1866" s="366">
        <v>0</v>
      </c>
      <c r="AB1866" s="366">
        <v>0</v>
      </c>
      <c r="AC1866" s="366">
        <v>0</v>
      </c>
      <c r="AD1866" s="366">
        <v>0</v>
      </c>
      <c r="AE1866" s="366">
        <v>0</v>
      </c>
      <c r="AF1866" s="411">
        <f t="shared" si="565"/>
        <v>0</v>
      </c>
      <c r="AG1866" s="366">
        <v>21534000</v>
      </c>
      <c r="AH1866" s="366">
        <v>23452000</v>
      </c>
      <c r="AI1866" s="366">
        <v>21506000</v>
      </c>
      <c r="AJ1866" s="366">
        <v>22573000</v>
      </c>
      <c r="AK1866" s="366">
        <v>21777000</v>
      </c>
      <c r="AL1866" s="366">
        <v>23305000</v>
      </c>
      <c r="AM1866" s="366">
        <v>23186000</v>
      </c>
      <c r="AN1866" s="366">
        <v>22793000</v>
      </c>
      <c r="AO1866" s="366">
        <v>19514000</v>
      </c>
      <c r="AP1866" s="366">
        <v>19226000</v>
      </c>
      <c r="AQ1866" s="366">
        <v>21428000</v>
      </c>
      <c r="AR1866" s="366">
        <v>21550000</v>
      </c>
      <c r="AS1866" s="411">
        <f t="shared" si="566"/>
        <v>261844000</v>
      </c>
      <c r="AT1866" s="411">
        <f t="shared" si="567"/>
        <v>156585064.51612902</v>
      </c>
      <c r="AU1866" s="411">
        <f t="shared" si="568"/>
        <v>37671763.070077866</v>
      </c>
      <c r="AV1866" s="411">
        <f t="shared" si="569"/>
        <v>67587172.413793102</v>
      </c>
      <c r="AW1866" s="366">
        <v>0</v>
      </c>
      <c r="AX1866" s="366">
        <v>0</v>
      </c>
      <c r="AY1866" s="366">
        <v>0</v>
      </c>
      <c r="AZ1866" s="366">
        <v>0</v>
      </c>
      <c r="BA1866" s="366">
        <v>0</v>
      </c>
      <c r="BB1866" s="366">
        <v>0</v>
      </c>
      <c r="BC1866" s="366">
        <v>0</v>
      </c>
      <c r="BD1866" s="366">
        <v>0</v>
      </c>
      <c r="BE1866" s="366">
        <v>0</v>
      </c>
      <c r="BF1866" s="366">
        <v>0</v>
      </c>
      <c r="BG1866" s="366">
        <v>0</v>
      </c>
      <c r="BH1866" s="366">
        <v>0</v>
      </c>
      <c r="BI1866" s="411">
        <f t="shared" si="570"/>
        <v>0</v>
      </c>
      <c r="BJ1866" s="366">
        <v>21534000</v>
      </c>
      <c r="BK1866" s="366">
        <v>23452000</v>
      </c>
      <c r="BL1866" s="366">
        <v>21506000</v>
      </c>
      <c r="BM1866" s="366">
        <v>22573000</v>
      </c>
      <c r="BN1866" s="366">
        <v>21777000</v>
      </c>
      <c r="BO1866" s="366">
        <v>23305000</v>
      </c>
      <c r="BP1866" s="366">
        <v>23186000</v>
      </c>
      <c r="BQ1866" s="366">
        <v>22793000</v>
      </c>
      <c r="BR1866" s="366">
        <v>19514000</v>
      </c>
      <c r="BS1866" s="366">
        <v>19226000</v>
      </c>
      <c r="BT1866" s="366">
        <v>21428000</v>
      </c>
      <c r="BU1866" s="366">
        <v>21550000</v>
      </c>
      <c r="BV1866" s="411">
        <f t="shared" si="571"/>
        <v>261844000</v>
      </c>
      <c r="BW1866" s="366">
        <v>0</v>
      </c>
      <c r="BX1866" s="366">
        <v>0</v>
      </c>
      <c r="BY1866" s="366">
        <v>0</v>
      </c>
      <c r="BZ1866" s="366">
        <v>0</v>
      </c>
      <c r="CA1866" s="366">
        <v>0</v>
      </c>
      <c r="CB1866" s="366">
        <v>0</v>
      </c>
      <c r="CC1866" s="366">
        <v>0</v>
      </c>
      <c r="CD1866" s="366">
        <v>0</v>
      </c>
      <c r="CE1866" s="366">
        <v>0</v>
      </c>
      <c r="CF1866" s="366">
        <v>0</v>
      </c>
      <c r="CG1866" s="366">
        <v>0</v>
      </c>
      <c r="CH1866" s="366">
        <v>0</v>
      </c>
      <c r="CI1866" s="411">
        <f t="shared" si="572"/>
        <v>0</v>
      </c>
      <c r="CJ1866" s="366">
        <v>21534000</v>
      </c>
      <c r="CK1866" s="366">
        <v>23452000</v>
      </c>
      <c r="CL1866" s="366">
        <v>21506000</v>
      </c>
      <c r="CM1866" s="366">
        <v>22573000</v>
      </c>
      <c r="CN1866" s="366">
        <v>21777000</v>
      </c>
      <c r="CO1866" s="366">
        <v>23305000</v>
      </c>
      <c r="CP1866" s="366">
        <v>23186000</v>
      </c>
      <c r="CQ1866" s="366">
        <v>22793000</v>
      </c>
      <c r="CR1866" s="366">
        <v>19514000</v>
      </c>
      <c r="CS1866" s="366">
        <v>19226000</v>
      </c>
      <c r="CT1866" s="366">
        <v>21428000</v>
      </c>
      <c r="CU1866" s="366">
        <v>21550000</v>
      </c>
      <c r="CV1866" s="411">
        <f t="shared" si="573"/>
        <v>261844000</v>
      </c>
      <c r="CW1866" s="366">
        <v>0</v>
      </c>
      <c r="CX1866" s="366">
        <v>0</v>
      </c>
      <c r="CY1866" s="366">
        <v>0</v>
      </c>
      <c r="CZ1866" s="366">
        <v>0</v>
      </c>
      <c r="DA1866" s="366">
        <v>0</v>
      </c>
      <c r="DB1866" s="366">
        <v>0</v>
      </c>
      <c r="DC1866" s="366">
        <v>0</v>
      </c>
      <c r="DD1866" s="366">
        <v>0</v>
      </c>
      <c r="DE1866" s="366">
        <v>0</v>
      </c>
      <c r="DF1866" s="366">
        <v>0</v>
      </c>
      <c r="DG1866" s="366">
        <v>0</v>
      </c>
      <c r="DH1866" s="366">
        <v>0</v>
      </c>
      <c r="DI1866" s="411">
        <f t="shared" si="574"/>
        <v>0</v>
      </c>
      <c r="DJ1866" s="366">
        <v>21534000</v>
      </c>
      <c r="DK1866" s="366">
        <v>23452000</v>
      </c>
      <c r="DL1866" s="366">
        <v>21506000</v>
      </c>
      <c r="DM1866" s="366">
        <v>22573000</v>
      </c>
      <c r="DN1866" s="366">
        <v>21777000</v>
      </c>
      <c r="DO1866" s="366">
        <v>23305000</v>
      </c>
      <c r="DP1866" s="366">
        <v>23186000</v>
      </c>
      <c r="DQ1866" s="366">
        <v>22793000</v>
      </c>
      <c r="DR1866" s="366">
        <v>19514000</v>
      </c>
      <c r="DS1866" s="366">
        <v>19226000</v>
      </c>
      <c r="DT1866" s="366">
        <v>21428000</v>
      </c>
      <c r="DU1866" s="366">
        <v>21550000</v>
      </c>
      <c r="DV1866" s="411">
        <f t="shared" si="575"/>
        <v>261844000</v>
      </c>
      <c r="DW1866" s="366">
        <v>21534000</v>
      </c>
      <c r="DX1866" s="366">
        <v>23452000</v>
      </c>
      <c r="DY1866" s="366">
        <v>21506000</v>
      </c>
      <c r="DZ1866" s="366">
        <v>22573000</v>
      </c>
      <c r="EA1866" s="366">
        <v>21777000</v>
      </c>
      <c r="EB1866" s="366">
        <v>23305000</v>
      </c>
      <c r="EC1866" s="366">
        <v>23186000</v>
      </c>
      <c r="ED1866" s="366">
        <v>22793000</v>
      </c>
      <c r="EE1866" s="366">
        <v>19514000</v>
      </c>
      <c r="EF1866" s="366">
        <v>19226000</v>
      </c>
      <c r="EG1866" s="366">
        <v>21428000</v>
      </c>
      <c r="EH1866" s="366">
        <v>21550000</v>
      </c>
      <c r="EI1866" s="411">
        <f t="shared" si="576"/>
        <v>261844000</v>
      </c>
      <c r="EK1866" s="411">
        <f t="shared" si="577"/>
        <v>261844000</v>
      </c>
      <c r="EL1866" s="7">
        <f t="shared" si="578"/>
        <v>0</v>
      </c>
    </row>
    <row r="1867" spans="1:142">
      <c r="A1867" s="365" t="str">
        <f t="shared" si="563"/>
        <v xml:space="preserve"> 372</v>
      </c>
      <c r="B1867" s="366" t="s">
        <v>1016</v>
      </c>
      <c r="C1867" s="366" t="s">
        <v>1199</v>
      </c>
      <c r="D1867" s="366">
        <v>35381</v>
      </c>
      <c r="E1867" s="366">
        <v>34076</v>
      </c>
      <c r="F1867" s="366">
        <v>33966</v>
      </c>
      <c r="G1867" s="366">
        <v>32447</v>
      </c>
      <c r="H1867" s="366">
        <v>32860</v>
      </c>
      <c r="I1867" s="366">
        <v>32208</v>
      </c>
      <c r="J1867" s="366">
        <v>31863</v>
      </c>
      <c r="K1867" s="366">
        <v>32551</v>
      </c>
      <c r="L1867" s="366">
        <v>31232</v>
      </c>
      <c r="M1867" s="366">
        <v>31256</v>
      </c>
      <c r="N1867" s="366">
        <v>30850</v>
      </c>
      <c r="O1867" s="366">
        <v>31429</v>
      </c>
      <c r="P1867" s="411">
        <f t="shared" si="564"/>
        <v>390119</v>
      </c>
      <c r="Q1867" s="411">
        <f t="shared" ref="Q1867:Q1916" si="579">SUM(D1867:I1867)+((30/31)*J1867)</f>
        <v>231773.16129032258</v>
      </c>
      <c r="R1867" s="411">
        <f t="shared" ref="R1867:R1916" si="580">((1/31)*J1867)+K1867+((21/29*L1867))</f>
        <v>56195.114571746381</v>
      </c>
      <c r="S1867" s="411">
        <f t="shared" ref="S1867:S1916" si="581">((8/29)*L1867)+SUM(M1867:O1867)</f>
        <v>102150.72413793103</v>
      </c>
      <c r="T1867" s="366">
        <v>0</v>
      </c>
      <c r="U1867" s="366">
        <v>0</v>
      </c>
      <c r="V1867" s="366">
        <v>0</v>
      </c>
      <c r="W1867" s="366">
        <v>0</v>
      </c>
      <c r="X1867" s="366">
        <v>0</v>
      </c>
      <c r="Y1867" s="366">
        <v>0</v>
      </c>
      <c r="Z1867" s="366">
        <v>0</v>
      </c>
      <c r="AA1867" s="366">
        <v>0</v>
      </c>
      <c r="AB1867" s="366">
        <v>0</v>
      </c>
      <c r="AC1867" s="366">
        <v>0</v>
      </c>
      <c r="AD1867" s="366">
        <v>0</v>
      </c>
      <c r="AE1867" s="366">
        <v>0</v>
      </c>
      <c r="AF1867" s="411">
        <f t="shared" si="565"/>
        <v>0</v>
      </c>
      <c r="AG1867" s="366">
        <v>35381</v>
      </c>
      <c r="AH1867" s="366">
        <v>34076</v>
      </c>
      <c r="AI1867" s="366">
        <v>33966</v>
      </c>
      <c r="AJ1867" s="366">
        <v>32447</v>
      </c>
      <c r="AK1867" s="366">
        <v>32860</v>
      </c>
      <c r="AL1867" s="366">
        <v>32208</v>
      </c>
      <c r="AM1867" s="366">
        <v>31863</v>
      </c>
      <c r="AN1867" s="366">
        <v>32551</v>
      </c>
      <c r="AO1867" s="366">
        <v>31232</v>
      </c>
      <c r="AP1867" s="366">
        <v>31256</v>
      </c>
      <c r="AQ1867" s="366">
        <v>30850</v>
      </c>
      <c r="AR1867" s="366">
        <v>31429</v>
      </c>
      <c r="AS1867" s="411">
        <f t="shared" si="566"/>
        <v>390119</v>
      </c>
      <c r="AT1867" s="411">
        <f t="shared" si="567"/>
        <v>231773.16129032258</v>
      </c>
      <c r="AU1867" s="411">
        <f t="shared" si="568"/>
        <v>56195.114571746381</v>
      </c>
      <c r="AV1867" s="411">
        <f t="shared" si="569"/>
        <v>102150.72413793103</v>
      </c>
      <c r="AW1867" s="366">
        <v>0</v>
      </c>
      <c r="AX1867" s="366">
        <v>0</v>
      </c>
      <c r="AY1867" s="366">
        <v>0</v>
      </c>
      <c r="AZ1867" s="366">
        <v>0</v>
      </c>
      <c r="BA1867" s="366">
        <v>0</v>
      </c>
      <c r="BB1867" s="366">
        <v>0</v>
      </c>
      <c r="BC1867" s="366">
        <v>0</v>
      </c>
      <c r="BD1867" s="366">
        <v>0</v>
      </c>
      <c r="BE1867" s="366">
        <v>0</v>
      </c>
      <c r="BF1867" s="366">
        <v>0</v>
      </c>
      <c r="BG1867" s="366">
        <v>0</v>
      </c>
      <c r="BH1867" s="366">
        <v>0</v>
      </c>
      <c r="BI1867" s="411">
        <f t="shared" si="570"/>
        <v>0</v>
      </c>
      <c r="BJ1867" s="366">
        <v>35381</v>
      </c>
      <c r="BK1867" s="366">
        <v>34076</v>
      </c>
      <c r="BL1867" s="366">
        <v>33966</v>
      </c>
      <c r="BM1867" s="366">
        <v>32447</v>
      </c>
      <c r="BN1867" s="366">
        <v>32860</v>
      </c>
      <c r="BO1867" s="366">
        <v>32208</v>
      </c>
      <c r="BP1867" s="366">
        <v>31863</v>
      </c>
      <c r="BQ1867" s="366">
        <v>32551</v>
      </c>
      <c r="BR1867" s="366">
        <v>31232</v>
      </c>
      <c r="BS1867" s="366">
        <v>31256</v>
      </c>
      <c r="BT1867" s="366">
        <v>30850</v>
      </c>
      <c r="BU1867" s="366">
        <v>31429</v>
      </c>
      <c r="BV1867" s="411">
        <f t="shared" si="571"/>
        <v>390119</v>
      </c>
      <c r="BW1867" s="366">
        <v>0</v>
      </c>
      <c r="BX1867" s="366">
        <v>0</v>
      </c>
      <c r="BY1867" s="366">
        <v>0</v>
      </c>
      <c r="BZ1867" s="366">
        <v>0</v>
      </c>
      <c r="CA1867" s="366">
        <v>0</v>
      </c>
      <c r="CB1867" s="366">
        <v>0</v>
      </c>
      <c r="CC1867" s="366">
        <v>0</v>
      </c>
      <c r="CD1867" s="366">
        <v>0</v>
      </c>
      <c r="CE1867" s="366">
        <v>0</v>
      </c>
      <c r="CF1867" s="366">
        <v>0</v>
      </c>
      <c r="CG1867" s="366">
        <v>0</v>
      </c>
      <c r="CH1867" s="366">
        <v>0</v>
      </c>
      <c r="CI1867" s="411">
        <f t="shared" si="572"/>
        <v>0</v>
      </c>
      <c r="CJ1867" s="366">
        <v>35381</v>
      </c>
      <c r="CK1867" s="366">
        <v>34076</v>
      </c>
      <c r="CL1867" s="366">
        <v>33966</v>
      </c>
      <c r="CM1867" s="366">
        <v>32447</v>
      </c>
      <c r="CN1867" s="366">
        <v>32860</v>
      </c>
      <c r="CO1867" s="366">
        <v>32208</v>
      </c>
      <c r="CP1867" s="366">
        <v>31863</v>
      </c>
      <c r="CQ1867" s="366">
        <v>32551</v>
      </c>
      <c r="CR1867" s="366">
        <v>31232</v>
      </c>
      <c r="CS1867" s="366">
        <v>31256</v>
      </c>
      <c r="CT1867" s="366">
        <v>30850</v>
      </c>
      <c r="CU1867" s="366">
        <v>31429</v>
      </c>
      <c r="CV1867" s="411">
        <f t="shared" si="573"/>
        <v>390119</v>
      </c>
      <c r="CW1867" s="366">
        <v>0</v>
      </c>
      <c r="CX1867" s="366">
        <v>0</v>
      </c>
      <c r="CY1867" s="366">
        <v>0</v>
      </c>
      <c r="CZ1867" s="366">
        <v>0</v>
      </c>
      <c r="DA1867" s="366">
        <v>0</v>
      </c>
      <c r="DB1867" s="366">
        <v>0</v>
      </c>
      <c r="DC1867" s="366">
        <v>0</v>
      </c>
      <c r="DD1867" s="366">
        <v>0</v>
      </c>
      <c r="DE1867" s="366">
        <v>0</v>
      </c>
      <c r="DF1867" s="366">
        <v>0</v>
      </c>
      <c r="DG1867" s="366">
        <v>0</v>
      </c>
      <c r="DH1867" s="366">
        <v>0</v>
      </c>
      <c r="DI1867" s="411">
        <f t="shared" si="574"/>
        <v>0</v>
      </c>
      <c r="DJ1867" s="366">
        <v>35381</v>
      </c>
      <c r="DK1867" s="366">
        <v>34076</v>
      </c>
      <c r="DL1867" s="366">
        <v>33966</v>
      </c>
      <c r="DM1867" s="366">
        <v>32447</v>
      </c>
      <c r="DN1867" s="366">
        <v>32860</v>
      </c>
      <c r="DO1867" s="366">
        <v>32208</v>
      </c>
      <c r="DP1867" s="366">
        <v>31863</v>
      </c>
      <c r="DQ1867" s="366">
        <v>32551</v>
      </c>
      <c r="DR1867" s="366">
        <v>31232</v>
      </c>
      <c r="DS1867" s="366">
        <v>31256</v>
      </c>
      <c r="DT1867" s="366">
        <v>30850</v>
      </c>
      <c r="DU1867" s="366">
        <v>31429</v>
      </c>
      <c r="DV1867" s="411">
        <f t="shared" si="575"/>
        <v>390119</v>
      </c>
      <c r="DW1867" s="366">
        <v>35381</v>
      </c>
      <c r="DX1867" s="366">
        <v>34076</v>
      </c>
      <c r="DY1867" s="366">
        <v>33966</v>
      </c>
      <c r="DZ1867" s="366">
        <v>32447</v>
      </c>
      <c r="EA1867" s="366">
        <v>32860</v>
      </c>
      <c r="EB1867" s="366">
        <v>32208</v>
      </c>
      <c r="EC1867" s="366">
        <v>31863</v>
      </c>
      <c r="ED1867" s="366">
        <v>32551</v>
      </c>
      <c r="EE1867" s="366">
        <v>31232</v>
      </c>
      <c r="EF1867" s="366">
        <v>31256</v>
      </c>
      <c r="EG1867" s="366">
        <v>30850</v>
      </c>
      <c r="EH1867" s="366">
        <v>31429</v>
      </c>
      <c r="EI1867" s="411">
        <f t="shared" si="576"/>
        <v>390119</v>
      </c>
      <c r="EK1867" s="411">
        <f t="shared" si="577"/>
        <v>390119</v>
      </c>
      <c r="EL1867" s="7">
        <f t="shared" si="578"/>
        <v>0</v>
      </c>
    </row>
    <row r="1868" spans="1:142">
      <c r="A1868" s="365" t="str">
        <f t="shared" si="563"/>
        <v xml:space="preserve"> 372</v>
      </c>
      <c r="B1868" s="366" t="s">
        <v>1016</v>
      </c>
      <c r="C1868" s="366" t="s">
        <v>1218</v>
      </c>
      <c r="D1868" s="366">
        <v>35381</v>
      </c>
      <c r="E1868" s="366">
        <v>34076</v>
      </c>
      <c r="F1868" s="366">
        <v>33966</v>
      </c>
      <c r="G1868" s="366">
        <v>32447</v>
      </c>
      <c r="H1868" s="366">
        <v>32860</v>
      </c>
      <c r="I1868" s="366">
        <v>32157</v>
      </c>
      <c r="J1868" s="366">
        <v>31863</v>
      </c>
      <c r="K1868" s="366">
        <v>31562</v>
      </c>
      <c r="L1868" s="366">
        <v>31232</v>
      </c>
      <c r="M1868" s="366">
        <v>31256</v>
      </c>
      <c r="N1868" s="366">
        <v>30850</v>
      </c>
      <c r="O1868" s="366">
        <v>31429</v>
      </c>
      <c r="P1868" s="411">
        <f t="shared" si="564"/>
        <v>389079</v>
      </c>
      <c r="Q1868" s="411">
        <f t="shared" si="579"/>
        <v>231722.16129032258</v>
      </c>
      <c r="R1868" s="411">
        <f t="shared" si="580"/>
        <v>55206.114571746388</v>
      </c>
      <c r="S1868" s="411">
        <f t="shared" si="581"/>
        <v>102150.72413793103</v>
      </c>
      <c r="T1868" s="366">
        <v>0</v>
      </c>
      <c r="U1868" s="366">
        <v>0</v>
      </c>
      <c r="V1868" s="366">
        <v>0</v>
      </c>
      <c r="W1868" s="366">
        <v>0</v>
      </c>
      <c r="X1868" s="366">
        <v>0</v>
      </c>
      <c r="Y1868" s="366">
        <v>0</v>
      </c>
      <c r="Z1868" s="366">
        <v>0</v>
      </c>
      <c r="AA1868" s="366">
        <v>0</v>
      </c>
      <c r="AB1868" s="366">
        <v>0</v>
      </c>
      <c r="AC1868" s="366">
        <v>0</v>
      </c>
      <c r="AD1868" s="366">
        <v>0</v>
      </c>
      <c r="AE1868" s="366">
        <v>0</v>
      </c>
      <c r="AF1868" s="411">
        <f t="shared" si="565"/>
        <v>0</v>
      </c>
      <c r="AG1868" s="366">
        <v>35381</v>
      </c>
      <c r="AH1868" s="366">
        <v>34076</v>
      </c>
      <c r="AI1868" s="366">
        <v>33966</v>
      </c>
      <c r="AJ1868" s="366">
        <v>32447</v>
      </c>
      <c r="AK1868" s="366">
        <v>32860</v>
      </c>
      <c r="AL1868" s="366">
        <v>32157</v>
      </c>
      <c r="AM1868" s="366">
        <v>31863</v>
      </c>
      <c r="AN1868" s="366">
        <v>31562</v>
      </c>
      <c r="AO1868" s="366">
        <v>31232</v>
      </c>
      <c r="AP1868" s="366">
        <v>31256</v>
      </c>
      <c r="AQ1868" s="366">
        <v>30850</v>
      </c>
      <c r="AR1868" s="366">
        <v>31429</v>
      </c>
      <c r="AS1868" s="411">
        <f t="shared" si="566"/>
        <v>389079</v>
      </c>
      <c r="AT1868" s="411">
        <f t="shared" si="567"/>
        <v>231722.16129032258</v>
      </c>
      <c r="AU1868" s="411">
        <f t="shared" si="568"/>
        <v>55206.114571746388</v>
      </c>
      <c r="AV1868" s="411">
        <f t="shared" si="569"/>
        <v>102150.72413793103</v>
      </c>
      <c r="AW1868" s="366">
        <v>0</v>
      </c>
      <c r="AX1868" s="366">
        <v>0</v>
      </c>
      <c r="AY1868" s="366">
        <v>0</v>
      </c>
      <c r="AZ1868" s="366">
        <v>0</v>
      </c>
      <c r="BA1868" s="366">
        <v>0</v>
      </c>
      <c r="BB1868" s="366">
        <v>0</v>
      </c>
      <c r="BC1868" s="366">
        <v>0</v>
      </c>
      <c r="BD1868" s="366">
        <v>0</v>
      </c>
      <c r="BE1868" s="366">
        <v>0</v>
      </c>
      <c r="BF1868" s="366">
        <v>0</v>
      </c>
      <c r="BG1868" s="366">
        <v>0</v>
      </c>
      <c r="BH1868" s="366">
        <v>0</v>
      </c>
      <c r="BI1868" s="411">
        <f t="shared" si="570"/>
        <v>0</v>
      </c>
      <c r="BJ1868" s="366">
        <v>35381</v>
      </c>
      <c r="BK1868" s="366">
        <v>34076</v>
      </c>
      <c r="BL1868" s="366">
        <v>33966</v>
      </c>
      <c r="BM1868" s="366">
        <v>32447</v>
      </c>
      <c r="BN1868" s="366">
        <v>32860</v>
      </c>
      <c r="BO1868" s="366">
        <v>32157</v>
      </c>
      <c r="BP1868" s="366">
        <v>31863</v>
      </c>
      <c r="BQ1868" s="366">
        <v>31562</v>
      </c>
      <c r="BR1868" s="366">
        <v>31232</v>
      </c>
      <c r="BS1868" s="366">
        <v>31256</v>
      </c>
      <c r="BT1868" s="366">
        <v>30850</v>
      </c>
      <c r="BU1868" s="366">
        <v>31429</v>
      </c>
      <c r="BV1868" s="411">
        <f t="shared" si="571"/>
        <v>389079</v>
      </c>
      <c r="BW1868" s="366">
        <v>0</v>
      </c>
      <c r="BX1868" s="366">
        <v>0</v>
      </c>
      <c r="BY1868" s="366">
        <v>0</v>
      </c>
      <c r="BZ1868" s="366">
        <v>0</v>
      </c>
      <c r="CA1868" s="366">
        <v>0</v>
      </c>
      <c r="CB1868" s="366">
        <v>0</v>
      </c>
      <c r="CC1868" s="366">
        <v>0</v>
      </c>
      <c r="CD1868" s="366">
        <v>0</v>
      </c>
      <c r="CE1868" s="366">
        <v>0</v>
      </c>
      <c r="CF1868" s="366">
        <v>0</v>
      </c>
      <c r="CG1868" s="366">
        <v>0</v>
      </c>
      <c r="CH1868" s="366">
        <v>0</v>
      </c>
      <c r="CI1868" s="411">
        <f t="shared" si="572"/>
        <v>0</v>
      </c>
      <c r="CJ1868" s="366">
        <v>35381</v>
      </c>
      <c r="CK1868" s="366">
        <v>34076</v>
      </c>
      <c r="CL1868" s="366">
        <v>33966</v>
      </c>
      <c r="CM1868" s="366">
        <v>32447</v>
      </c>
      <c r="CN1868" s="366">
        <v>32860</v>
      </c>
      <c r="CO1868" s="366">
        <v>32157</v>
      </c>
      <c r="CP1868" s="366">
        <v>31863</v>
      </c>
      <c r="CQ1868" s="366">
        <v>31562</v>
      </c>
      <c r="CR1868" s="366">
        <v>31232</v>
      </c>
      <c r="CS1868" s="366">
        <v>31256</v>
      </c>
      <c r="CT1868" s="366">
        <v>30850</v>
      </c>
      <c r="CU1868" s="366">
        <v>31429</v>
      </c>
      <c r="CV1868" s="411">
        <f t="shared" si="573"/>
        <v>389079</v>
      </c>
      <c r="CW1868" s="366">
        <v>0</v>
      </c>
      <c r="CX1868" s="366">
        <v>0</v>
      </c>
      <c r="CY1868" s="366">
        <v>0</v>
      </c>
      <c r="CZ1868" s="366">
        <v>0</v>
      </c>
      <c r="DA1868" s="366">
        <v>0</v>
      </c>
      <c r="DB1868" s="366">
        <v>0</v>
      </c>
      <c r="DC1868" s="366">
        <v>0</v>
      </c>
      <c r="DD1868" s="366">
        <v>0</v>
      </c>
      <c r="DE1868" s="366">
        <v>0</v>
      </c>
      <c r="DF1868" s="366">
        <v>0</v>
      </c>
      <c r="DG1868" s="366">
        <v>0</v>
      </c>
      <c r="DH1868" s="366">
        <v>0</v>
      </c>
      <c r="DI1868" s="411">
        <f t="shared" si="574"/>
        <v>0</v>
      </c>
      <c r="DJ1868" s="366">
        <v>35381</v>
      </c>
      <c r="DK1868" s="366">
        <v>34076</v>
      </c>
      <c r="DL1868" s="366">
        <v>33966</v>
      </c>
      <c r="DM1868" s="366">
        <v>32447</v>
      </c>
      <c r="DN1868" s="366">
        <v>32860</v>
      </c>
      <c r="DO1868" s="366">
        <v>32157</v>
      </c>
      <c r="DP1868" s="366">
        <v>31863</v>
      </c>
      <c r="DQ1868" s="366">
        <v>31562</v>
      </c>
      <c r="DR1868" s="366">
        <v>31232</v>
      </c>
      <c r="DS1868" s="366">
        <v>31256</v>
      </c>
      <c r="DT1868" s="366">
        <v>30850</v>
      </c>
      <c r="DU1868" s="366">
        <v>31429</v>
      </c>
      <c r="DV1868" s="411">
        <f t="shared" si="575"/>
        <v>389079</v>
      </c>
      <c r="DW1868" s="366">
        <v>35381</v>
      </c>
      <c r="DX1868" s="366">
        <v>34076</v>
      </c>
      <c r="DY1868" s="366">
        <v>33966</v>
      </c>
      <c r="DZ1868" s="366">
        <v>32447</v>
      </c>
      <c r="EA1868" s="366">
        <v>32860</v>
      </c>
      <c r="EB1868" s="366">
        <v>32157</v>
      </c>
      <c r="EC1868" s="366">
        <v>31863</v>
      </c>
      <c r="ED1868" s="366">
        <v>31562</v>
      </c>
      <c r="EE1868" s="366">
        <v>31232</v>
      </c>
      <c r="EF1868" s="366">
        <v>31256</v>
      </c>
      <c r="EG1868" s="366">
        <v>30850</v>
      </c>
      <c r="EH1868" s="366">
        <v>31429</v>
      </c>
      <c r="EI1868" s="411">
        <f t="shared" si="576"/>
        <v>389079</v>
      </c>
      <c r="EK1868" s="411">
        <f t="shared" si="577"/>
        <v>389079</v>
      </c>
      <c r="EL1868" s="7">
        <f t="shared" si="578"/>
        <v>0</v>
      </c>
    </row>
    <row r="1869" spans="1:142">
      <c r="A1869" s="365" t="str">
        <f t="shared" si="563"/>
        <v xml:space="preserve"> 372</v>
      </c>
      <c r="B1869" s="366" t="s">
        <v>1016</v>
      </c>
      <c r="C1869" s="366" t="s">
        <v>1233</v>
      </c>
      <c r="D1869" s="366">
        <v>13619</v>
      </c>
      <c r="E1869" s="366">
        <v>10380</v>
      </c>
      <c r="F1869" s="366">
        <v>8615</v>
      </c>
      <c r="G1869" s="366">
        <v>8210</v>
      </c>
      <c r="H1869" s="366">
        <v>6447</v>
      </c>
      <c r="I1869" s="366">
        <v>5963</v>
      </c>
      <c r="J1869" s="366">
        <v>8010</v>
      </c>
      <c r="K1869" s="366">
        <v>9361</v>
      </c>
      <c r="L1869" s="366">
        <v>5958</v>
      </c>
      <c r="M1869" s="366">
        <v>7918</v>
      </c>
      <c r="N1869" s="366">
        <v>8242</v>
      </c>
      <c r="O1869" s="366">
        <v>8054</v>
      </c>
      <c r="P1869" s="411">
        <f t="shared" si="564"/>
        <v>100777</v>
      </c>
      <c r="Q1869" s="411">
        <f t="shared" si="579"/>
        <v>60985.612903225803</v>
      </c>
      <c r="R1869" s="411">
        <f t="shared" si="580"/>
        <v>13933.800889877642</v>
      </c>
      <c r="S1869" s="411">
        <f t="shared" si="581"/>
        <v>25857.586206896551</v>
      </c>
      <c r="T1869" s="366">
        <v>0</v>
      </c>
      <c r="U1869" s="366">
        <v>0</v>
      </c>
      <c r="V1869" s="366">
        <v>0</v>
      </c>
      <c r="W1869" s="366">
        <v>0</v>
      </c>
      <c r="X1869" s="366">
        <v>0</v>
      </c>
      <c r="Y1869" s="366">
        <v>0</v>
      </c>
      <c r="Z1869" s="366">
        <v>0</v>
      </c>
      <c r="AA1869" s="366">
        <v>0</v>
      </c>
      <c r="AB1869" s="366">
        <v>0</v>
      </c>
      <c r="AC1869" s="366">
        <v>0</v>
      </c>
      <c r="AD1869" s="366">
        <v>0</v>
      </c>
      <c r="AE1869" s="366">
        <v>0</v>
      </c>
      <c r="AF1869" s="411">
        <f t="shared" si="565"/>
        <v>0</v>
      </c>
      <c r="AG1869" s="366">
        <v>13619</v>
      </c>
      <c r="AH1869" s="366">
        <v>10380</v>
      </c>
      <c r="AI1869" s="366">
        <v>8615</v>
      </c>
      <c r="AJ1869" s="366">
        <v>8210</v>
      </c>
      <c r="AK1869" s="366">
        <v>6447</v>
      </c>
      <c r="AL1869" s="366">
        <v>5963</v>
      </c>
      <c r="AM1869" s="366">
        <v>8010</v>
      </c>
      <c r="AN1869" s="366">
        <v>9361</v>
      </c>
      <c r="AO1869" s="366">
        <v>5958</v>
      </c>
      <c r="AP1869" s="366">
        <v>7918</v>
      </c>
      <c r="AQ1869" s="366">
        <v>8242</v>
      </c>
      <c r="AR1869" s="366">
        <v>8054</v>
      </c>
      <c r="AS1869" s="411">
        <f t="shared" si="566"/>
        <v>100777</v>
      </c>
      <c r="AT1869" s="411">
        <f t="shared" si="567"/>
        <v>60985.612903225803</v>
      </c>
      <c r="AU1869" s="411">
        <f t="shared" si="568"/>
        <v>13933.800889877642</v>
      </c>
      <c r="AV1869" s="411">
        <f t="shared" si="569"/>
        <v>25857.586206896551</v>
      </c>
      <c r="AW1869" s="366">
        <v>0</v>
      </c>
      <c r="AX1869" s="366">
        <v>0</v>
      </c>
      <c r="AY1869" s="366">
        <v>0</v>
      </c>
      <c r="AZ1869" s="366">
        <v>0</v>
      </c>
      <c r="BA1869" s="366">
        <v>0</v>
      </c>
      <c r="BB1869" s="366">
        <v>0</v>
      </c>
      <c r="BC1869" s="366">
        <v>0</v>
      </c>
      <c r="BD1869" s="366">
        <v>0</v>
      </c>
      <c r="BE1869" s="366">
        <v>0</v>
      </c>
      <c r="BF1869" s="366">
        <v>0</v>
      </c>
      <c r="BG1869" s="366">
        <v>0</v>
      </c>
      <c r="BH1869" s="366">
        <v>0</v>
      </c>
      <c r="BI1869" s="411">
        <f t="shared" si="570"/>
        <v>0</v>
      </c>
      <c r="BJ1869" s="366">
        <v>13619</v>
      </c>
      <c r="BK1869" s="366">
        <v>10380</v>
      </c>
      <c r="BL1869" s="366">
        <v>8615</v>
      </c>
      <c r="BM1869" s="366">
        <v>8210</v>
      </c>
      <c r="BN1869" s="366">
        <v>6447</v>
      </c>
      <c r="BO1869" s="366">
        <v>5963</v>
      </c>
      <c r="BP1869" s="366">
        <v>8010</v>
      </c>
      <c r="BQ1869" s="366">
        <v>9361</v>
      </c>
      <c r="BR1869" s="366">
        <v>5958</v>
      </c>
      <c r="BS1869" s="366">
        <v>7918</v>
      </c>
      <c r="BT1869" s="366">
        <v>8242</v>
      </c>
      <c r="BU1869" s="366">
        <v>8054</v>
      </c>
      <c r="BV1869" s="411">
        <f t="shared" si="571"/>
        <v>100777</v>
      </c>
      <c r="BW1869" s="366">
        <v>0</v>
      </c>
      <c r="BX1869" s="366">
        <v>0</v>
      </c>
      <c r="BY1869" s="366">
        <v>0</v>
      </c>
      <c r="BZ1869" s="366">
        <v>0</v>
      </c>
      <c r="CA1869" s="366">
        <v>0</v>
      </c>
      <c r="CB1869" s="366">
        <v>0</v>
      </c>
      <c r="CC1869" s="366">
        <v>0</v>
      </c>
      <c r="CD1869" s="366">
        <v>0</v>
      </c>
      <c r="CE1869" s="366">
        <v>0</v>
      </c>
      <c r="CF1869" s="366">
        <v>0</v>
      </c>
      <c r="CG1869" s="366">
        <v>0</v>
      </c>
      <c r="CH1869" s="366">
        <v>0</v>
      </c>
      <c r="CI1869" s="411">
        <f t="shared" si="572"/>
        <v>0</v>
      </c>
      <c r="CJ1869" s="366">
        <v>13619</v>
      </c>
      <c r="CK1869" s="366">
        <v>10380</v>
      </c>
      <c r="CL1869" s="366">
        <v>8615</v>
      </c>
      <c r="CM1869" s="366">
        <v>8210</v>
      </c>
      <c r="CN1869" s="366">
        <v>6447</v>
      </c>
      <c r="CO1869" s="366">
        <v>5963</v>
      </c>
      <c r="CP1869" s="366">
        <v>8010</v>
      </c>
      <c r="CQ1869" s="366">
        <v>9361</v>
      </c>
      <c r="CR1869" s="366">
        <v>5958</v>
      </c>
      <c r="CS1869" s="366">
        <v>7918</v>
      </c>
      <c r="CT1869" s="366">
        <v>8242</v>
      </c>
      <c r="CU1869" s="366">
        <v>8054</v>
      </c>
      <c r="CV1869" s="411">
        <f t="shared" si="573"/>
        <v>100777</v>
      </c>
      <c r="CW1869" s="366">
        <v>0</v>
      </c>
      <c r="CX1869" s="366">
        <v>0</v>
      </c>
      <c r="CY1869" s="366">
        <v>0</v>
      </c>
      <c r="CZ1869" s="366">
        <v>0</v>
      </c>
      <c r="DA1869" s="366">
        <v>0</v>
      </c>
      <c r="DB1869" s="366">
        <v>0</v>
      </c>
      <c r="DC1869" s="366">
        <v>0</v>
      </c>
      <c r="DD1869" s="366">
        <v>0</v>
      </c>
      <c r="DE1869" s="366">
        <v>0</v>
      </c>
      <c r="DF1869" s="366">
        <v>0</v>
      </c>
      <c r="DG1869" s="366">
        <v>0</v>
      </c>
      <c r="DH1869" s="366">
        <v>0</v>
      </c>
      <c r="DI1869" s="411">
        <f t="shared" si="574"/>
        <v>0</v>
      </c>
      <c r="DJ1869" s="366">
        <v>13619</v>
      </c>
      <c r="DK1869" s="366">
        <v>10380</v>
      </c>
      <c r="DL1869" s="366">
        <v>8615</v>
      </c>
      <c r="DM1869" s="366">
        <v>8210</v>
      </c>
      <c r="DN1869" s="366">
        <v>6447</v>
      </c>
      <c r="DO1869" s="366">
        <v>5963</v>
      </c>
      <c r="DP1869" s="366">
        <v>8010</v>
      </c>
      <c r="DQ1869" s="366">
        <v>9361</v>
      </c>
      <c r="DR1869" s="366">
        <v>5958</v>
      </c>
      <c r="DS1869" s="366">
        <v>7918</v>
      </c>
      <c r="DT1869" s="366">
        <v>8242</v>
      </c>
      <c r="DU1869" s="366">
        <v>8054</v>
      </c>
      <c r="DV1869" s="411">
        <f t="shared" si="575"/>
        <v>100777</v>
      </c>
      <c r="DW1869" s="366">
        <v>13619</v>
      </c>
      <c r="DX1869" s="366">
        <v>10380</v>
      </c>
      <c r="DY1869" s="366">
        <v>8615</v>
      </c>
      <c r="DZ1869" s="366">
        <v>8210</v>
      </c>
      <c r="EA1869" s="366">
        <v>6447</v>
      </c>
      <c r="EB1869" s="366">
        <v>5963</v>
      </c>
      <c r="EC1869" s="366">
        <v>8010</v>
      </c>
      <c r="ED1869" s="366">
        <v>9361</v>
      </c>
      <c r="EE1869" s="366">
        <v>5958</v>
      </c>
      <c r="EF1869" s="366">
        <v>7918</v>
      </c>
      <c r="EG1869" s="366">
        <v>8242</v>
      </c>
      <c r="EH1869" s="366">
        <v>8054</v>
      </c>
      <c r="EI1869" s="411">
        <f t="shared" si="576"/>
        <v>100777</v>
      </c>
      <c r="EK1869" s="411">
        <f t="shared" si="577"/>
        <v>100777</v>
      </c>
      <c r="EL1869" s="7">
        <f t="shared" si="578"/>
        <v>0</v>
      </c>
    </row>
    <row r="1870" spans="1:142">
      <c r="A1870" s="365" t="str">
        <f t="shared" si="563"/>
        <v xml:space="preserve"> 372</v>
      </c>
      <c r="B1870" s="366" t="s">
        <v>1016</v>
      </c>
      <c r="C1870" s="366" t="s">
        <v>919</v>
      </c>
      <c r="D1870" s="366">
        <v>1</v>
      </c>
      <c r="E1870" s="366">
        <v>1</v>
      </c>
      <c r="F1870" s="366">
        <v>1</v>
      </c>
      <c r="G1870" s="366">
        <v>1</v>
      </c>
      <c r="H1870" s="366">
        <v>1</v>
      </c>
      <c r="I1870" s="366">
        <v>1</v>
      </c>
      <c r="J1870" s="366">
        <v>1</v>
      </c>
      <c r="K1870" s="366">
        <v>1</v>
      </c>
      <c r="L1870" s="366">
        <v>1</v>
      </c>
      <c r="M1870" s="366">
        <v>1</v>
      </c>
      <c r="N1870" s="366">
        <v>1</v>
      </c>
      <c r="O1870" s="366">
        <v>1</v>
      </c>
      <c r="P1870" s="411">
        <f t="shared" si="564"/>
        <v>12</v>
      </c>
      <c r="Q1870" s="411">
        <f t="shared" si="579"/>
        <v>6.967741935483871</v>
      </c>
      <c r="R1870" s="411">
        <f t="shared" si="580"/>
        <v>1.7563959955506117</v>
      </c>
      <c r="S1870" s="411">
        <f t="shared" si="581"/>
        <v>3.2758620689655173</v>
      </c>
      <c r="T1870" s="366">
        <v>0</v>
      </c>
      <c r="U1870" s="366">
        <v>0</v>
      </c>
      <c r="V1870" s="366">
        <v>0</v>
      </c>
      <c r="W1870" s="366">
        <v>0</v>
      </c>
      <c r="X1870" s="366">
        <v>0</v>
      </c>
      <c r="Y1870" s="366">
        <v>0</v>
      </c>
      <c r="Z1870" s="366">
        <v>0</v>
      </c>
      <c r="AA1870" s="366">
        <v>0</v>
      </c>
      <c r="AB1870" s="366">
        <v>0</v>
      </c>
      <c r="AC1870" s="366">
        <v>0</v>
      </c>
      <c r="AD1870" s="366">
        <v>0</v>
      </c>
      <c r="AE1870" s="366">
        <v>0</v>
      </c>
      <c r="AF1870" s="411">
        <f t="shared" si="565"/>
        <v>0</v>
      </c>
      <c r="AG1870" s="366">
        <v>1</v>
      </c>
      <c r="AH1870" s="366">
        <v>1</v>
      </c>
      <c r="AI1870" s="366">
        <v>1</v>
      </c>
      <c r="AJ1870" s="366">
        <v>1</v>
      </c>
      <c r="AK1870" s="366">
        <v>1</v>
      </c>
      <c r="AL1870" s="366">
        <v>1</v>
      </c>
      <c r="AM1870" s="366">
        <v>1</v>
      </c>
      <c r="AN1870" s="366">
        <v>1</v>
      </c>
      <c r="AO1870" s="366">
        <v>1</v>
      </c>
      <c r="AP1870" s="366">
        <v>1</v>
      </c>
      <c r="AQ1870" s="366">
        <v>1</v>
      </c>
      <c r="AR1870" s="366">
        <v>1</v>
      </c>
      <c r="AS1870" s="411">
        <f t="shared" si="566"/>
        <v>12</v>
      </c>
      <c r="AT1870" s="411">
        <f t="shared" si="567"/>
        <v>6.967741935483871</v>
      </c>
      <c r="AU1870" s="411">
        <f t="shared" si="568"/>
        <v>1.7563959955506117</v>
      </c>
      <c r="AV1870" s="411">
        <f t="shared" si="569"/>
        <v>3.2758620689655173</v>
      </c>
      <c r="AW1870" s="366">
        <v>0</v>
      </c>
      <c r="AX1870" s="366">
        <v>0</v>
      </c>
      <c r="AY1870" s="366">
        <v>0</v>
      </c>
      <c r="AZ1870" s="366">
        <v>0</v>
      </c>
      <c r="BA1870" s="366">
        <v>0</v>
      </c>
      <c r="BB1870" s="366">
        <v>0</v>
      </c>
      <c r="BC1870" s="366">
        <v>0</v>
      </c>
      <c r="BD1870" s="366">
        <v>0</v>
      </c>
      <c r="BE1870" s="366">
        <v>0</v>
      </c>
      <c r="BF1870" s="366">
        <v>0</v>
      </c>
      <c r="BG1870" s="366">
        <v>0</v>
      </c>
      <c r="BH1870" s="366">
        <v>0</v>
      </c>
      <c r="BI1870" s="411">
        <f t="shared" si="570"/>
        <v>0</v>
      </c>
      <c r="BJ1870" s="366">
        <v>1</v>
      </c>
      <c r="BK1870" s="366">
        <v>1</v>
      </c>
      <c r="BL1870" s="366">
        <v>1</v>
      </c>
      <c r="BM1870" s="366">
        <v>1</v>
      </c>
      <c r="BN1870" s="366">
        <v>1</v>
      </c>
      <c r="BO1870" s="366">
        <v>1</v>
      </c>
      <c r="BP1870" s="366">
        <v>1</v>
      </c>
      <c r="BQ1870" s="366">
        <v>1</v>
      </c>
      <c r="BR1870" s="366">
        <v>1</v>
      </c>
      <c r="BS1870" s="366">
        <v>1</v>
      </c>
      <c r="BT1870" s="366">
        <v>1</v>
      </c>
      <c r="BU1870" s="366">
        <v>1</v>
      </c>
      <c r="BV1870" s="411">
        <f t="shared" si="571"/>
        <v>12</v>
      </c>
      <c r="BW1870" s="366">
        <v>0</v>
      </c>
      <c r="BX1870" s="366">
        <v>0</v>
      </c>
      <c r="BY1870" s="366">
        <v>0</v>
      </c>
      <c r="BZ1870" s="366">
        <v>0</v>
      </c>
      <c r="CA1870" s="366">
        <v>0</v>
      </c>
      <c r="CB1870" s="366">
        <v>0</v>
      </c>
      <c r="CC1870" s="366">
        <v>0</v>
      </c>
      <c r="CD1870" s="366">
        <v>0</v>
      </c>
      <c r="CE1870" s="366">
        <v>0</v>
      </c>
      <c r="CF1870" s="366">
        <v>0</v>
      </c>
      <c r="CG1870" s="366">
        <v>0</v>
      </c>
      <c r="CH1870" s="366">
        <v>0</v>
      </c>
      <c r="CI1870" s="411">
        <f t="shared" si="572"/>
        <v>0</v>
      </c>
      <c r="CJ1870" s="366">
        <v>1</v>
      </c>
      <c r="CK1870" s="366">
        <v>1</v>
      </c>
      <c r="CL1870" s="366">
        <v>1</v>
      </c>
      <c r="CM1870" s="366">
        <v>1</v>
      </c>
      <c r="CN1870" s="366">
        <v>1</v>
      </c>
      <c r="CO1870" s="366">
        <v>1</v>
      </c>
      <c r="CP1870" s="366">
        <v>1</v>
      </c>
      <c r="CQ1870" s="366">
        <v>1</v>
      </c>
      <c r="CR1870" s="366">
        <v>1</v>
      </c>
      <c r="CS1870" s="366">
        <v>1</v>
      </c>
      <c r="CT1870" s="366">
        <v>1</v>
      </c>
      <c r="CU1870" s="366">
        <v>1</v>
      </c>
      <c r="CV1870" s="411">
        <f t="shared" si="573"/>
        <v>12</v>
      </c>
      <c r="CW1870" s="366">
        <v>0</v>
      </c>
      <c r="CX1870" s="366">
        <v>0</v>
      </c>
      <c r="CY1870" s="366">
        <v>0</v>
      </c>
      <c r="CZ1870" s="366">
        <v>0</v>
      </c>
      <c r="DA1870" s="366">
        <v>0</v>
      </c>
      <c r="DB1870" s="366">
        <v>0</v>
      </c>
      <c r="DC1870" s="366">
        <v>0</v>
      </c>
      <c r="DD1870" s="366">
        <v>0</v>
      </c>
      <c r="DE1870" s="366">
        <v>0</v>
      </c>
      <c r="DF1870" s="366">
        <v>0</v>
      </c>
      <c r="DG1870" s="366">
        <v>0</v>
      </c>
      <c r="DH1870" s="366">
        <v>0</v>
      </c>
      <c r="DI1870" s="411">
        <f t="shared" si="574"/>
        <v>0</v>
      </c>
      <c r="DJ1870" s="366">
        <v>1</v>
      </c>
      <c r="DK1870" s="366">
        <v>1</v>
      </c>
      <c r="DL1870" s="366">
        <v>1</v>
      </c>
      <c r="DM1870" s="366">
        <v>1</v>
      </c>
      <c r="DN1870" s="366">
        <v>1</v>
      </c>
      <c r="DO1870" s="366">
        <v>1</v>
      </c>
      <c r="DP1870" s="366">
        <v>1</v>
      </c>
      <c r="DQ1870" s="366">
        <v>1</v>
      </c>
      <c r="DR1870" s="366">
        <v>1</v>
      </c>
      <c r="DS1870" s="366">
        <v>1</v>
      </c>
      <c r="DT1870" s="366">
        <v>1</v>
      </c>
      <c r="DU1870" s="366">
        <v>1</v>
      </c>
      <c r="DV1870" s="411">
        <f t="shared" si="575"/>
        <v>12</v>
      </c>
      <c r="DW1870" s="366">
        <v>1</v>
      </c>
      <c r="DX1870" s="366">
        <v>1</v>
      </c>
      <c r="DY1870" s="366">
        <v>1</v>
      </c>
      <c r="DZ1870" s="366">
        <v>1</v>
      </c>
      <c r="EA1870" s="366">
        <v>1</v>
      </c>
      <c r="EB1870" s="366">
        <v>1</v>
      </c>
      <c r="EC1870" s="366">
        <v>1</v>
      </c>
      <c r="ED1870" s="366">
        <v>1</v>
      </c>
      <c r="EE1870" s="366">
        <v>1</v>
      </c>
      <c r="EF1870" s="366">
        <v>1</v>
      </c>
      <c r="EG1870" s="366">
        <v>1</v>
      </c>
      <c r="EH1870" s="366">
        <v>1</v>
      </c>
      <c r="EI1870" s="411">
        <f t="shared" si="576"/>
        <v>12</v>
      </c>
      <c r="EK1870" s="411">
        <f t="shared" si="577"/>
        <v>12</v>
      </c>
      <c r="EL1870" s="7">
        <f t="shared" si="578"/>
        <v>0</v>
      </c>
    </row>
    <row r="1871" spans="1:142">
      <c r="A1871" s="365" t="str">
        <f t="shared" si="563"/>
        <v xml:space="preserve"> 372</v>
      </c>
      <c r="B1871" s="366" t="s">
        <v>1016</v>
      </c>
      <c r="C1871" s="366" t="s">
        <v>1007</v>
      </c>
      <c r="D1871" s="366">
        <v>33274</v>
      </c>
      <c r="E1871" s="366">
        <v>31852</v>
      </c>
      <c r="F1871" s="366">
        <v>32510</v>
      </c>
      <c r="G1871" s="366">
        <v>32168</v>
      </c>
      <c r="H1871" s="366">
        <v>32779</v>
      </c>
      <c r="I1871" s="366">
        <v>32208</v>
      </c>
      <c r="J1871" s="366">
        <v>31641</v>
      </c>
      <c r="K1871" s="366">
        <v>32551</v>
      </c>
      <c r="L1871" s="366">
        <v>31169</v>
      </c>
      <c r="M1871" s="366">
        <v>31210</v>
      </c>
      <c r="N1871" s="366">
        <v>30692</v>
      </c>
      <c r="O1871" s="366">
        <v>31186</v>
      </c>
      <c r="P1871" s="411">
        <f t="shared" si="564"/>
        <v>383240</v>
      </c>
      <c r="Q1871" s="411">
        <f t="shared" si="579"/>
        <v>225411.32258064515</v>
      </c>
      <c r="R1871" s="411">
        <f t="shared" si="580"/>
        <v>56142.332591768631</v>
      </c>
      <c r="S1871" s="411">
        <f t="shared" si="581"/>
        <v>101686.3448275862</v>
      </c>
      <c r="T1871" s="366">
        <v>0</v>
      </c>
      <c r="U1871" s="366">
        <v>0</v>
      </c>
      <c r="V1871" s="366">
        <v>0</v>
      </c>
      <c r="W1871" s="366">
        <v>0</v>
      </c>
      <c r="X1871" s="366">
        <v>0</v>
      </c>
      <c r="Y1871" s="366">
        <v>0</v>
      </c>
      <c r="Z1871" s="366">
        <v>0</v>
      </c>
      <c r="AA1871" s="366">
        <v>0</v>
      </c>
      <c r="AB1871" s="366">
        <v>0</v>
      </c>
      <c r="AC1871" s="366">
        <v>0</v>
      </c>
      <c r="AD1871" s="366">
        <v>0</v>
      </c>
      <c r="AE1871" s="366">
        <v>0</v>
      </c>
      <c r="AF1871" s="411">
        <f t="shared" si="565"/>
        <v>0</v>
      </c>
      <c r="AG1871" s="366">
        <v>33274</v>
      </c>
      <c r="AH1871" s="366">
        <v>31852</v>
      </c>
      <c r="AI1871" s="366">
        <v>32510</v>
      </c>
      <c r="AJ1871" s="366">
        <v>32168</v>
      </c>
      <c r="AK1871" s="366">
        <v>32779</v>
      </c>
      <c r="AL1871" s="366">
        <v>32208</v>
      </c>
      <c r="AM1871" s="366">
        <v>31641</v>
      </c>
      <c r="AN1871" s="366">
        <v>32551</v>
      </c>
      <c r="AO1871" s="366">
        <v>31169</v>
      </c>
      <c r="AP1871" s="366">
        <v>31210</v>
      </c>
      <c r="AQ1871" s="366">
        <v>30692</v>
      </c>
      <c r="AR1871" s="366">
        <v>31186</v>
      </c>
      <c r="AS1871" s="411">
        <f t="shared" si="566"/>
        <v>383240</v>
      </c>
      <c r="AT1871" s="411">
        <f t="shared" si="567"/>
        <v>225411.32258064515</v>
      </c>
      <c r="AU1871" s="411">
        <f t="shared" si="568"/>
        <v>56142.332591768631</v>
      </c>
      <c r="AV1871" s="411">
        <f t="shared" si="569"/>
        <v>101686.3448275862</v>
      </c>
      <c r="AW1871" s="366">
        <v>0</v>
      </c>
      <c r="AX1871" s="366">
        <v>0</v>
      </c>
      <c r="AY1871" s="366">
        <v>0</v>
      </c>
      <c r="AZ1871" s="366">
        <v>0</v>
      </c>
      <c r="BA1871" s="366">
        <v>0</v>
      </c>
      <c r="BB1871" s="366">
        <v>0</v>
      </c>
      <c r="BC1871" s="366">
        <v>0</v>
      </c>
      <c r="BD1871" s="366">
        <v>0</v>
      </c>
      <c r="BE1871" s="366">
        <v>0</v>
      </c>
      <c r="BF1871" s="366">
        <v>0</v>
      </c>
      <c r="BG1871" s="366">
        <v>0</v>
      </c>
      <c r="BH1871" s="366">
        <v>0</v>
      </c>
      <c r="BI1871" s="411">
        <f t="shared" si="570"/>
        <v>0</v>
      </c>
      <c r="BJ1871" s="366">
        <v>33274</v>
      </c>
      <c r="BK1871" s="366">
        <v>31852</v>
      </c>
      <c r="BL1871" s="366">
        <v>32510</v>
      </c>
      <c r="BM1871" s="366">
        <v>32168</v>
      </c>
      <c r="BN1871" s="366">
        <v>32779</v>
      </c>
      <c r="BO1871" s="366">
        <v>32208</v>
      </c>
      <c r="BP1871" s="366">
        <v>31641</v>
      </c>
      <c r="BQ1871" s="366">
        <v>32551</v>
      </c>
      <c r="BR1871" s="366">
        <v>31169</v>
      </c>
      <c r="BS1871" s="366">
        <v>31210</v>
      </c>
      <c r="BT1871" s="366">
        <v>30692</v>
      </c>
      <c r="BU1871" s="366">
        <v>31186</v>
      </c>
      <c r="BV1871" s="411">
        <f t="shared" si="571"/>
        <v>383240</v>
      </c>
      <c r="BW1871" s="366">
        <v>0</v>
      </c>
      <c r="BX1871" s="366">
        <v>0</v>
      </c>
      <c r="BY1871" s="366">
        <v>0</v>
      </c>
      <c r="BZ1871" s="366">
        <v>0</v>
      </c>
      <c r="CA1871" s="366">
        <v>0</v>
      </c>
      <c r="CB1871" s="366">
        <v>0</v>
      </c>
      <c r="CC1871" s="366">
        <v>0</v>
      </c>
      <c r="CD1871" s="366">
        <v>0</v>
      </c>
      <c r="CE1871" s="366">
        <v>0</v>
      </c>
      <c r="CF1871" s="366">
        <v>0</v>
      </c>
      <c r="CG1871" s="366">
        <v>0</v>
      </c>
      <c r="CH1871" s="366">
        <v>0</v>
      </c>
      <c r="CI1871" s="411">
        <f t="shared" si="572"/>
        <v>0</v>
      </c>
      <c r="CJ1871" s="366">
        <v>33274</v>
      </c>
      <c r="CK1871" s="366">
        <v>31852</v>
      </c>
      <c r="CL1871" s="366">
        <v>32510</v>
      </c>
      <c r="CM1871" s="366">
        <v>32168</v>
      </c>
      <c r="CN1871" s="366">
        <v>32779</v>
      </c>
      <c r="CO1871" s="366">
        <v>32208</v>
      </c>
      <c r="CP1871" s="366">
        <v>31641</v>
      </c>
      <c r="CQ1871" s="366">
        <v>32551</v>
      </c>
      <c r="CR1871" s="366">
        <v>31169</v>
      </c>
      <c r="CS1871" s="366">
        <v>31210</v>
      </c>
      <c r="CT1871" s="366">
        <v>30692</v>
      </c>
      <c r="CU1871" s="366">
        <v>31186</v>
      </c>
      <c r="CV1871" s="411">
        <f t="shared" si="573"/>
        <v>383240</v>
      </c>
      <c r="CW1871" s="366">
        <v>0</v>
      </c>
      <c r="CX1871" s="366">
        <v>0</v>
      </c>
      <c r="CY1871" s="366">
        <v>0</v>
      </c>
      <c r="CZ1871" s="366">
        <v>0</v>
      </c>
      <c r="DA1871" s="366">
        <v>0</v>
      </c>
      <c r="DB1871" s="366">
        <v>0</v>
      </c>
      <c r="DC1871" s="366">
        <v>0</v>
      </c>
      <c r="DD1871" s="366">
        <v>0</v>
      </c>
      <c r="DE1871" s="366">
        <v>0</v>
      </c>
      <c r="DF1871" s="366">
        <v>0</v>
      </c>
      <c r="DG1871" s="366">
        <v>0</v>
      </c>
      <c r="DH1871" s="366">
        <v>0</v>
      </c>
      <c r="DI1871" s="411">
        <f t="shared" si="574"/>
        <v>0</v>
      </c>
      <c r="DJ1871" s="366">
        <v>33274</v>
      </c>
      <c r="DK1871" s="366">
        <v>31852</v>
      </c>
      <c r="DL1871" s="366">
        <v>32510</v>
      </c>
      <c r="DM1871" s="366">
        <v>32168</v>
      </c>
      <c r="DN1871" s="366">
        <v>32779</v>
      </c>
      <c r="DO1871" s="366">
        <v>32208</v>
      </c>
      <c r="DP1871" s="366">
        <v>31641</v>
      </c>
      <c r="DQ1871" s="366">
        <v>32551</v>
      </c>
      <c r="DR1871" s="366">
        <v>31169</v>
      </c>
      <c r="DS1871" s="366">
        <v>31210</v>
      </c>
      <c r="DT1871" s="366">
        <v>30692</v>
      </c>
      <c r="DU1871" s="366">
        <v>31186</v>
      </c>
      <c r="DV1871" s="411">
        <f t="shared" si="575"/>
        <v>383240</v>
      </c>
      <c r="DW1871" s="366">
        <v>33274</v>
      </c>
      <c r="DX1871" s="366">
        <v>31852</v>
      </c>
      <c r="DY1871" s="366">
        <v>32510</v>
      </c>
      <c r="DZ1871" s="366">
        <v>32168</v>
      </c>
      <c r="EA1871" s="366">
        <v>32779</v>
      </c>
      <c r="EB1871" s="366">
        <v>32208</v>
      </c>
      <c r="EC1871" s="366">
        <v>31641</v>
      </c>
      <c r="ED1871" s="366">
        <v>32551</v>
      </c>
      <c r="EE1871" s="366">
        <v>31169</v>
      </c>
      <c r="EF1871" s="366">
        <v>31210</v>
      </c>
      <c r="EG1871" s="366">
        <v>30692</v>
      </c>
      <c r="EH1871" s="366">
        <v>31186</v>
      </c>
      <c r="EI1871" s="411">
        <f t="shared" si="576"/>
        <v>383240</v>
      </c>
      <c r="EK1871" s="411">
        <f t="shared" si="577"/>
        <v>383240</v>
      </c>
      <c r="EL1871" s="7">
        <f t="shared" si="578"/>
        <v>0</v>
      </c>
    </row>
    <row r="1872" spans="1:142">
      <c r="A1872" s="365" t="str">
        <f t="shared" si="563"/>
        <v xml:space="preserve"> 372</v>
      </c>
      <c r="B1872" s="366" t="s">
        <v>1016</v>
      </c>
      <c r="C1872" s="366" t="s">
        <v>1008</v>
      </c>
      <c r="D1872" s="366">
        <v>35381</v>
      </c>
      <c r="E1872" s="366">
        <v>34076</v>
      </c>
      <c r="F1872" s="366">
        <v>33966</v>
      </c>
      <c r="G1872" s="366">
        <v>32447</v>
      </c>
      <c r="H1872" s="366">
        <v>32860</v>
      </c>
      <c r="I1872" s="366">
        <v>32157</v>
      </c>
      <c r="J1872" s="366">
        <v>31863</v>
      </c>
      <c r="K1872" s="366">
        <v>31562</v>
      </c>
      <c r="L1872" s="366">
        <v>31232</v>
      </c>
      <c r="M1872" s="366">
        <v>31256</v>
      </c>
      <c r="N1872" s="366">
        <v>30850</v>
      </c>
      <c r="O1872" s="366">
        <v>31429</v>
      </c>
      <c r="P1872" s="411">
        <f t="shared" si="564"/>
        <v>389079</v>
      </c>
      <c r="Q1872" s="411">
        <f t="shared" si="579"/>
        <v>231722.16129032258</v>
      </c>
      <c r="R1872" s="411">
        <f t="shared" si="580"/>
        <v>55206.114571746388</v>
      </c>
      <c r="S1872" s="411">
        <f t="shared" si="581"/>
        <v>102150.72413793103</v>
      </c>
      <c r="T1872" s="366">
        <v>0</v>
      </c>
      <c r="U1872" s="366">
        <v>0</v>
      </c>
      <c r="V1872" s="366">
        <v>0</v>
      </c>
      <c r="W1872" s="366">
        <v>0</v>
      </c>
      <c r="X1872" s="366">
        <v>0</v>
      </c>
      <c r="Y1872" s="366">
        <v>0</v>
      </c>
      <c r="Z1872" s="366">
        <v>0</v>
      </c>
      <c r="AA1872" s="366">
        <v>0</v>
      </c>
      <c r="AB1872" s="366">
        <v>0</v>
      </c>
      <c r="AC1872" s="366">
        <v>0</v>
      </c>
      <c r="AD1872" s="366">
        <v>0</v>
      </c>
      <c r="AE1872" s="366">
        <v>0</v>
      </c>
      <c r="AF1872" s="411">
        <f t="shared" si="565"/>
        <v>0</v>
      </c>
      <c r="AG1872" s="366">
        <v>35381</v>
      </c>
      <c r="AH1872" s="366">
        <v>34076</v>
      </c>
      <c r="AI1872" s="366">
        <v>33966</v>
      </c>
      <c r="AJ1872" s="366">
        <v>32447</v>
      </c>
      <c r="AK1872" s="366">
        <v>32860</v>
      </c>
      <c r="AL1872" s="366">
        <v>32157</v>
      </c>
      <c r="AM1872" s="366">
        <v>31863</v>
      </c>
      <c r="AN1872" s="366">
        <v>31562</v>
      </c>
      <c r="AO1872" s="366">
        <v>31232</v>
      </c>
      <c r="AP1872" s="366">
        <v>31256</v>
      </c>
      <c r="AQ1872" s="366">
        <v>30850</v>
      </c>
      <c r="AR1872" s="366">
        <v>31429</v>
      </c>
      <c r="AS1872" s="411">
        <f t="shared" si="566"/>
        <v>389079</v>
      </c>
      <c r="AT1872" s="411">
        <f t="shared" si="567"/>
        <v>231722.16129032258</v>
      </c>
      <c r="AU1872" s="411">
        <f t="shared" si="568"/>
        <v>55206.114571746388</v>
      </c>
      <c r="AV1872" s="411">
        <f t="shared" si="569"/>
        <v>102150.72413793103</v>
      </c>
      <c r="AW1872" s="366">
        <v>0</v>
      </c>
      <c r="AX1872" s="366">
        <v>0</v>
      </c>
      <c r="AY1872" s="366">
        <v>0</v>
      </c>
      <c r="AZ1872" s="366">
        <v>0</v>
      </c>
      <c r="BA1872" s="366">
        <v>0</v>
      </c>
      <c r="BB1872" s="366">
        <v>0</v>
      </c>
      <c r="BC1872" s="366">
        <v>0</v>
      </c>
      <c r="BD1872" s="366">
        <v>0</v>
      </c>
      <c r="BE1872" s="366">
        <v>0</v>
      </c>
      <c r="BF1872" s="366">
        <v>0</v>
      </c>
      <c r="BG1872" s="366">
        <v>0</v>
      </c>
      <c r="BH1872" s="366">
        <v>0</v>
      </c>
      <c r="BI1872" s="411">
        <f t="shared" si="570"/>
        <v>0</v>
      </c>
      <c r="BJ1872" s="366">
        <v>35381</v>
      </c>
      <c r="BK1872" s="366">
        <v>34076</v>
      </c>
      <c r="BL1872" s="366">
        <v>33966</v>
      </c>
      <c r="BM1872" s="366">
        <v>32447</v>
      </c>
      <c r="BN1872" s="366">
        <v>32860</v>
      </c>
      <c r="BO1872" s="366">
        <v>32157</v>
      </c>
      <c r="BP1872" s="366">
        <v>31863</v>
      </c>
      <c r="BQ1872" s="366">
        <v>31562</v>
      </c>
      <c r="BR1872" s="366">
        <v>31232</v>
      </c>
      <c r="BS1872" s="366">
        <v>31256</v>
      </c>
      <c r="BT1872" s="366">
        <v>30850</v>
      </c>
      <c r="BU1872" s="366">
        <v>31429</v>
      </c>
      <c r="BV1872" s="411">
        <f t="shared" si="571"/>
        <v>389079</v>
      </c>
      <c r="BW1872" s="366">
        <v>0</v>
      </c>
      <c r="BX1872" s="366">
        <v>0</v>
      </c>
      <c r="BY1872" s="366">
        <v>0</v>
      </c>
      <c r="BZ1872" s="366">
        <v>0</v>
      </c>
      <c r="CA1872" s="366">
        <v>0</v>
      </c>
      <c r="CB1872" s="366">
        <v>0</v>
      </c>
      <c r="CC1872" s="366">
        <v>0</v>
      </c>
      <c r="CD1872" s="366">
        <v>0</v>
      </c>
      <c r="CE1872" s="366">
        <v>0</v>
      </c>
      <c r="CF1872" s="366">
        <v>0</v>
      </c>
      <c r="CG1872" s="366">
        <v>0</v>
      </c>
      <c r="CH1872" s="366">
        <v>0</v>
      </c>
      <c r="CI1872" s="411">
        <f t="shared" si="572"/>
        <v>0</v>
      </c>
      <c r="CJ1872" s="366">
        <v>35381</v>
      </c>
      <c r="CK1872" s="366">
        <v>34076</v>
      </c>
      <c r="CL1872" s="366">
        <v>33966</v>
      </c>
      <c r="CM1872" s="366">
        <v>32447</v>
      </c>
      <c r="CN1872" s="366">
        <v>32860</v>
      </c>
      <c r="CO1872" s="366">
        <v>32157</v>
      </c>
      <c r="CP1872" s="366">
        <v>31863</v>
      </c>
      <c r="CQ1872" s="366">
        <v>31562</v>
      </c>
      <c r="CR1872" s="366">
        <v>31232</v>
      </c>
      <c r="CS1872" s="366">
        <v>31256</v>
      </c>
      <c r="CT1872" s="366">
        <v>30850</v>
      </c>
      <c r="CU1872" s="366">
        <v>31429</v>
      </c>
      <c r="CV1872" s="411">
        <f t="shared" si="573"/>
        <v>389079</v>
      </c>
      <c r="CW1872" s="366">
        <v>0</v>
      </c>
      <c r="CX1872" s="366">
        <v>0</v>
      </c>
      <c r="CY1872" s="366">
        <v>0</v>
      </c>
      <c r="CZ1872" s="366">
        <v>0</v>
      </c>
      <c r="DA1872" s="366">
        <v>0</v>
      </c>
      <c r="DB1872" s="366">
        <v>0</v>
      </c>
      <c r="DC1872" s="366">
        <v>0</v>
      </c>
      <c r="DD1872" s="366">
        <v>0</v>
      </c>
      <c r="DE1872" s="366">
        <v>0</v>
      </c>
      <c r="DF1872" s="366">
        <v>0</v>
      </c>
      <c r="DG1872" s="366">
        <v>0</v>
      </c>
      <c r="DH1872" s="366">
        <v>0</v>
      </c>
      <c r="DI1872" s="411">
        <f t="shared" si="574"/>
        <v>0</v>
      </c>
      <c r="DJ1872" s="366">
        <v>35381</v>
      </c>
      <c r="DK1872" s="366">
        <v>34076</v>
      </c>
      <c r="DL1872" s="366">
        <v>33966</v>
      </c>
      <c r="DM1872" s="366">
        <v>32447</v>
      </c>
      <c r="DN1872" s="366">
        <v>32860</v>
      </c>
      <c r="DO1872" s="366">
        <v>32157</v>
      </c>
      <c r="DP1872" s="366">
        <v>31863</v>
      </c>
      <c r="DQ1872" s="366">
        <v>31562</v>
      </c>
      <c r="DR1872" s="366">
        <v>31232</v>
      </c>
      <c r="DS1872" s="366">
        <v>31256</v>
      </c>
      <c r="DT1872" s="366">
        <v>30850</v>
      </c>
      <c r="DU1872" s="366">
        <v>31429</v>
      </c>
      <c r="DV1872" s="411">
        <f t="shared" si="575"/>
        <v>389079</v>
      </c>
      <c r="DW1872" s="366">
        <v>35381</v>
      </c>
      <c r="DX1872" s="366">
        <v>34076</v>
      </c>
      <c r="DY1872" s="366">
        <v>33966</v>
      </c>
      <c r="DZ1872" s="366">
        <v>32447</v>
      </c>
      <c r="EA1872" s="366">
        <v>32860</v>
      </c>
      <c r="EB1872" s="366">
        <v>32157</v>
      </c>
      <c r="EC1872" s="366">
        <v>31863</v>
      </c>
      <c r="ED1872" s="366">
        <v>31562</v>
      </c>
      <c r="EE1872" s="366">
        <v>31232</v>
      </c>
      <c r="EF1872" s="366">
        <v>31256</v>
      </c>
      <c r="EG1872" s="366">
        <v>30850</v>
      </c>
      <c r="EH1872" s="366">
        <v>31429</v>
      </c>
      <c r="EI1872" s="411">
        <f t="shared" si="576"/>
        <v>389079</v>
      </c>
      <c r="EK1872" s="411">
        <f t="shared" si="577"/>
        <v>389079</v>
      </c>
      <c r="EL1872" s="7">
        <f t="shared" si="578"/>
        <v>0</v>
      </c>
    </row>
    <row r="1873" spans="1:142">
      <c r="A1873" s="365" t="str">
        <f t="shared" si="563"/>
        <v xml:space="preserve"> 372</v>
      </c>
      <c r="B1873" s="366" t="s">
        <v>1016</v>
      </c>
      <c r="C1873" s="366" t="s">
        <v>920</v>
      </c>
      <c r="D1873" s="366">
        <v>21534000</v>
      </c>
      <c r="E1873" s="366">
        <v>23452000</v>
      </c>
      <c r="F1873" s="366">
        <v>21506000</v>
      </c>
      <c r="G1873" s="366">
        <v>22573000</v>
      </c>
      <c r="H1873" s="366">
        <v>21777000</v>
      </c>
      <c r="I1873" s="366">
        <v>23305000</v>
      </c>
      <c r="J1873" s="366">
        <v>23186000</v>
      </c>
      <c r="K1873" s="366">
        <v>22793000</v>
      </c>
      <c r="L1873" s="366">
        <v>19514000</v>
      </c>
      <c r="M1873" s="366">
        <v>19226000</v>
      </c>
      <c r="N1873" s="366">
        <v>21428000</v>
      </c>
      <c r="O1873" s="366">
        <v>21550000</v>
      </c>
      <c r="P1873" s="411">
        <f t="shared" si="564"/>
        <v>261844000</v>
      </c>
      <c r="Q1873" s="411">
        <f t="shared" si="579"/>
        <v>156585064.51612902</v>
      </c>
      <c r="R1873" s="411">
        <f t="shared" si="580"/>
        <v>37671763.070077866</v>
      </c>
      <c r="S1873" s="411">
        <f t="shared" si="581"/>
        <v>67587172.413793102</v>
      </c>
      <c r="T1873" s="366">
        <v>0</v>
      </c>
      <c r="U1873" s="366">
        <v>0</v>
      </c>
      <c r="V1873" s="366">
        <v>0</v>
      </c>
      <c r="W1873" s="366">
        <v>0</v>
      </c>
      <c r="X1873" s="366">
        <v>0</v>
      </c>
      <c r="Y1873" s="366">
        <v>0</v>
      </c>
      <c r="Z1873" s="366">
        <v>0</v>
      </c>
      <c r="AA1873" s="366">
        <v>0</v>
      </c>
      <c r="AB1873" s="366">
        <v>0</v>
      </c>
      <c r="AC1873" s="366">
        <v>0</v>
      </c>
      <c r="AD1873" s="366">
        <v>0</v>
      </c>
      <c r="AE1873" s="366">
        <v>0</v>
      </c>
      <c r="AF1873" s="411">
        <f t="shared" si="565"/>
        <v>0</v>
      </c>
      <c r="AG1873" s="366">
        <v>21534000</v>
      </c>
      <c r="AH1873" s="366">
        <v>23452000</v>
      </c>
      <c r="AI1873" s="366">
        <v>21506000</v>
      </c>
      <c r="AJ1873" s="366">
        <v>22573000</v>
      </c>
      <c r="AK1873" s="366">
        <v>21777000</v>
      </c>
      <c r="AL1873" s="366">
        <v>23305000</v>
      </c>
      <c r="AM1873" s="366">
        <v>23186000</v>
      </c>
      <c r="AN1873" s="366">
        <v>22793000</v>
      </c>
      <c r="AO1873" s="366">
        <v>19514000</v>
      </c>
      <c r="AP1873" s="366">
        <v>19226000</v>
      </c>
      <c r="AQ1873" s="366">
        <v>21428000</v>
      </c>
      <c r="AR1873" s="366">
        <v>21550000</v>
      </c>
      <c r="AS1873" s="411">
        <f t="shared" si="566"/>
        <v>261844000</v>
      </c>
      <c r="AT1873" s="411">
        <f t="shared" si="567"/>
        <v>156585064.51612902</v>
      </c>
      <c r="AU1873" s="411">
        <f t="shared" si="568"/>
        <v>37671763.070077866</v>
      </c>
      <c r="AV1873" s="411">
        <f t="shared" si="569"/>
        <v>67587172.413793102</v>
      </c>
      <c r="AW1873" s="366">
        <v>0</v>
      </c>
      <c r="AX1873" s="366">
        <v>0</v>
      </c>
      <c r="AY1873" s="366">
        <v>0</v>
      </c>
      <c r="AZ1873" s="366">
        <v>0</v>
      </c>
      <c r="BA1873" s="366">
        <v>0</v>
      </c>
      <c r="BB1873" s="366">
        <v>0</v>
      </c>
      <c r="BC1873" s="366">
        <v>0</v>
      </c>
      <c r="BD1873" s="366">
        <v>0</v>
      </c>
      <c r="BE1873" s="366">
        <v>0</v>
      </c>
      <c r="BF1873" s="366">
        <v>0</v>
      </c>
      <c r="BG1873" s="366">
        <v>0</v>
      </c>
      <c r="BH1873" s="366">
        <v>0</v>
      </c>
      <c r="BI1873" s="411">
        <f t="shared" si="570"/>
        <v>0</v>
      </c>
      <c r="BJ1873" s="366">
        <v>21534000</v>
      </c>
      <c r="BK1873" s="366">
        <v>23452000</v>
      </c>
      <c r="BL1873" s="366">
        <v>21506000</v>
      </c>
      <c r="BM1873" s="366">
        <v>22573000</v>
      </c>
      <c r="BN1873" s="366">
        <v>21777000</v>
      </c>
      <c r="BO1873" s="366">
        <v>23305000</v>
      </c>
      <c r="BP1873" s="366">
        <v>23186000</v>
      </c>
      <c r="BQ1873" s="366">
        <v>22793000</v>
      </c>
      <c r="BR1873" s="366">
        <v>19514000</v>
      </c>
      <c r="BS1873" s="366">
        <v>19226000</v>
      </c>
      <c r="BT1873" s="366">
        <v>21428000</v>
      </c>
      <c r="BU1873" s="366">
        <v>21550000</v>
      </c>
      <c r="BV1873" s="411">
        <f t="shared" si="571"/>
        <v>261844000</v>
      </c>
      <c r="BW1873" s="366">
        <v>0</v>
      </c>
      <c r="BX1873" s="366">
        <v>0</v>
      </c>
      <c r="BY1873" s="366">
        <v>0</v>
      </c>
      <c r="BZ1873" s="366">
        <v>0</v>
      </c>
      <c r="CA1873" s="366">
        <v>0</v>
      </c>
      <c r="CB1873" s="366">
        <v>0</v>
      </c>
      <c r="CC1873" s="366">
        <v>0</v>
      </c>
      <c r="CD1873" s="366">
        <v>0</v>
      </c>
      <c r="CE1873" s="366">
        <v>0</v>
      </c>
      <c r="CF1873" s="366">
        <v>0</v>
      </c>
      <c r="CG1873" s="366">
        <v>0</v>
      </c>
      <c r="CH1873" s="366">
        <v>0</v>
      </c>
      <c r="CI1873" s="411">
        <f t="shared" si="572"/>
        <v>0</v>
      </c>
      <c r="CJ1873" s="366">
        <v>21534000</v>
      </c>
      <c r="CK1873" s="366">
        <v>23452000</v>
      </c>
      <c r="CL1873" s="366">
        <v>21506000</v>
      </c>
      <c r="CM1873" s="366">
        <v>22573000</v>
      </c>
      <c r="CN1873" s="366">
        <v>21777000</v>
      </c>
      <c r="CO1873" s="366">
        <v>23305000</v>
      </c>
      <c r="CP1873" s="366">
        <v>23186000</v>
      </c>
      <c r="CQ1873" s="366">
        <v>22793000</v>
      </c>
      <c r="CR1873" s="366">
        <v>19514000</v>
      </c>
      <c r="CS1873" s="366">
        <v>19226000</v>
      </c>
      <c r="CT1873" s="366">
        <v>21428000</v>
      </c>
      <c r="CU1873" s="366">
        <v>21550000</v>
      </c>
      <c r="CV1873" s="411">
        <f t="shared" si="573"/>
        <v>261844000</v>
      </c>
      <c r="CW1873" s="366">
        <v>0</v>
      </c>
      <c r="CX1873" s="366">
        <v>0</v>
      </c>
      <c r="CY1873" s="366">
        <v>0</v>
      </c>
      <c r="CZ1873" s="366">
        <v>0</v>
      </c>
      <c r="DA1873" s="366">
        <v>0</v>
      </c>
      <c r="DB1873" s="366">
        <v>0</v>
      </c>
      <c r="DC1873" s="366">
        <v>0</v>
      </c>
      <c r="DD1873" s="366">
        <v>0</v>
      </c>
      <c r="DE1873" s="366">
        <v>0</v>
      </c>
      <c r="DF1873" s="366">
        <v>0</v>
      </c>
      <c r="DG1873" s="366">
        <v>0</v>
      </c>
      <c r="DH1873" s="366">
        <v>0</v>
      </c>
      <c r="DI1873" s="411">
        <f t="shared" si="574"/>
        <v>0</v>
      </c>
      <c r="DJ1873" s="366">
        <v>21534000</v>
      </c>
      <c r="DK1873" s="366">
        <v>23452000</v>
      </c>
      <c r="DL1873" s="366">
        <v>21506000</v>
      </c>
      <c r="DM1873" s="366">
        <v>22573000</v>
      </c>
      <c r="DN1873" s="366">
        <v>21777000</v>
      </c>
      <c r="DO1873" s="366">
        <v>23305000</v>
      </c>
      <c r="DP1873" s="366">
        <v>23186000</v>
      </c>
      <c r="DQ1873" s="366">
        <v>22793000</v>
      </c>
      <c r="DR1873" s="366">
        <v>19514000</v>
      </c>
      <c r="DS1873" s="366">
        <v>19226000</v>
      </c>
      <c r="DT1873" s="366">
        <v>21428000</v>
      </c>
      <c r="DU1873" s="366">
        <v>21550000</v>
      </c>
      <c r="DV1873" s="411">
        <f t="shared" si="575"/>
        <v>261844000</v>
      </c>
      <c r="DW1873" s="366">
        <v>21534000</v>
      </c>
      <c r="DX1873" s="366">
        <v>23452000</v>
      </c>
      <c r="DY1873" s="366">
        <v>21506000</v>
      </c>
      <c r="DZ1873" s="366">
        <v>22573000</v>
      </c>
      <c r="EA1873" s="366">
        <v>21777000</v>
      </c>
      <c r="EB1873" s="366">
        <v>23305000</v>
      </c>
      <c r="EC1873" s="366">
        <v>23186000</v>
      </c>
      <c r="ED1873" s="366">
        <v>22793000</v>
      </c>
      <c r="EE1873" s="366">
        <v>19514000</v>
      </c>
      <c r="EF1873" s="366">
        <v>19226000</v>
      </c>
      <c r="EG1873" s="366">
        <v>21428000</v>
      </c>
      <c r="EH1873" s="366">
        <v>21550000</v>
      </c>
      <c r="EI1873" s="411">
        <f t="shared" si="576"/>
        <v>261844000</v>
      </c>
      <c r="EK1873" s="411">
        <f t="shared" si="577"/>
        <v>261844000</v>
      </c>
      <c r="EL1873" s="7">
        <f t="shared" si="578"/>
        <v>0</v>
      </c>
    </row>
    <row r="1874" spans="1:142">
      <c r="A1874" s="365" t="str">
        <f t="shared" si="563"/>
        <v xml:space="preserve"> 372</v>
      </c>
      <c r="B1874" s="366" t="s">
        <v>1016</v>
      </c>
      <c r="C1874" s="366" t="s">
        <v>927</v>
      </c>
      <c r="D1874" s="366">
        <v>21534000</v>
      </c>
      <c r="E1874" s="366">
        <v>23452000</v>
      </c>
      <c r="F1874" s="366">
        <v>21506000</v>
      </c>
      <c r="G1874" s="366">
        <v>22573000</v>
      </c>
      <c r="H1874" s="366">
        <v>21777000</v>
      </c>
      <c r="I1874" s="366">
        <v>23305000</v>
      </c>
      <c r="J1874" s="366">
        <v>23186000</v>
      </c>
      <c r="K1874" s="366">
        <v>22793000</v>
      </c>
      <c r="L1874" s="366">
        <v>19514000</v>
      </c>
      <c r="M1874" s="366">
        <v>19226000</v>
      </c>
      <c r="N1874" s="366">
        <v>21428000</v>
      </c>
      <c r="O1874" s="366">
        <v>21550000</v>
      </c>
      <c r="P1874" s="411">
        <f t="shared" si="564"/>
        <v>261844000</v>
      </c>
      <c r="Q1874" s="411">
        <f t="shared" si="579"/>
        <v>156585064.51612902</v>
      </c>
      <c r="R1874" s="411">
        <f t="shared" si="580"/>
        <v>37671763.070077866</v>
      </c>
      <c r="S1874" s="411">
        <f t="shared" si="581"/>
        <v>67587172.413793102</v>
      </c>
      <c r="T1874" s="366">
        <v>0</v>
      </c>
      <c r="U1874" s="366">
        <v>0</v>
      </c>
      <c r="V1874" s="366">
        <v>0</v>
      </c>
      <c r="W1874" s="366">
        <v>0</v>
      </c>
      <c r="X1874" s="366">
        <v>0</v>
      </c>
      <c r="Y1874" s="366">
        <v>0</v>
      </c>
      <c r="Z1874" s="366">
        <v>0</v>
      </c>
      <c r="AA1874" s="366">
        <v>0</v>
      </c>
      <c r="AB1874" s="366">
        <v>0</v>
      </c>
      <c r="AC1874" s="366">
        <v>0</v>
      </c>
      <c r="AD1874" s="366">
        <v>0</v>
      </c>
      <c r="AE1874" s="366">
        <v>0</v>
      </c>
      <c r="AF1874" s="411">
        <f t="shared" si="565"/>
        <v>0</v>
      </c>
      <c r="AG1874" s="366">
        <v>21534000</v>
      </c>
      <c r="AH1874" s="366">
        <v>23452000</v>
      </c>
      <c r="AI1874" s="366">
        <v>21506000</v>
      </c>
      <c r="AJ1874" s="366">
        <v>22573000</v>
      </c>
      <c r="AK1874" s="366">
        <v>21777000</v>
      </c>
      <c r="AL1874" s="366">
        <v>23305000</v>
      </c>
      <c r="AM1874" s="366">
        <v>23186000</v>
      </c>
      <c r="AN1874" s="366">
        <v>22793000</v>
      </c>
      <c r="AO1874" s="366">
        <v>19514000</v>
      </c>
      <c r="AP1874" s="366">
        <v>19226000</v>
      </c>
      <c r="AQ1874" s="366">
        <v>21428000</v>
      </c>
      <c r="AR1874" s="366">
        <v>21550000</v>
      </c>
      <c r="AS1874" s="411">
        <f t="shared" si="566"/>
        <v>261844000</v>
      </c>
      <c r="AT1874" s="411">
        <f t="shared" si="567"/>
        <v>156585064.51612902</v>
      </c>
      <c r="AU1874" s="411">
        <f t="shared" si="568"/>
        <v>37671763.070077866</v>
      </c>
      <c r="AV1874" s="411">
        <f t="shared" si="569"/>
        <v>67587172.413793102</v>
      </c>
      <c r="AW1874" s="366">
        <v>0</v>
      </c>
      <c r="AX1874" s="366">
        <v>0</v>
      </c>
      <c r="AY1874" s="366">
        <v>0</v>
      </c>
      <c r="AZ1874" s="366">
        <v>0</v>
      </c>
      <c r="BA1874" s="366">
        <v>0</v>
      </c>
      <c r="BB1874" s="366">
        <v>0</v>
      </c>
      <c r="BC1874" s="366">
        <v>0</v>
      </c>
      <c r="BD1874" s="366">
        <v>0</v>
      </c>
      <c r="BE1874" s="366">
        <v>0</v>
      </c>
      <c r="BF1874" s="366">
        <v>0</v>
      </c>
      <c r="BG1874" s="366">
        <v>0</v>
      </c>
      <c r="BH1874" s="366">
        <v>0</v>
      </c>
      <c r="BI1874" s="411">
        <f t="shared" si="570"/>
        <v>0</v>
      </c>
      <c r="BJ1874" s="366">
        <v>21534000</v>
      </c>
      <c r="BK1874" s="366">
        <v>23452000</v>
      </c>
      <c r="BL1874" s="366">
        <v>21506000</v>
      </c>
      <c r="BM1874" s="366">
        <v>22573000</v>
      </c>
      <c r="BN1874" s="366">
        <v>21777000</v>
      </c>
      <c r="BO1874" s="366">
        <v>23305000</v>
      </c>
      <c r="BP1874" s="366">
        <v>23186000</v>
      </c>
      <c r="BQ1874" s="366">
        <v>22793000</v>
      </c>
      <c r="BR1874" s="366">
        <v>19514000</v>
      </c>
      <c r="BS1874" s="366">
        <v>19226000</v>
      </c>
      <c r="BT1874" s="366">
        <v>21428000</v>
      </c>
      <c r="BU1874" s="366">
        <v>21550000</v>
      </c>
      <c r="BV1874" s="411">
        <f t="shared" si="571"/>
        <v>261844000</v>
      </c>
      <c r="BW1874" s="366">
        <v>0</v>
      </c>
      <c r="BX1874" s="366">
        <v>0</v>
      </c>
      <c r="BY1874" s="366">
        <v>0</v>
      </c>
      <c r="BZ1874" s="366">
        <v>0</v>
      </c>
      <c r="CA1874" s="366">
        <v>0</v>
      </c>
      <c r="CB1874" s="366">
        <v>0</v>
      </c>
      <c r="CC1874" s="366">
        <v>0</v>
      </c>
      <c r="CD1874" s="366">
        <v>0</v>
      </c>
      <c r="CE1874" s="366">
        <v>0</v>
      </c>
      <c r="CF1874" s="366">
        <v>0</v>
      </c>
      <c r="CG1874" s="366">
        <v>0</v>
      </c>
      <c r="CH1874" s="366">
        <v>0</v>
      </c>
      <c r="CI1874" s="411">
        <f t="shared" si="572"/>
        <v>0</v>
      </c>
      <c r="CJ1874" s="366">
        <v>21534000</v>
      </c>
      <c r="CK1874" s="366">
        <v>23452000</v>
      </c>
      <c r="CL1874" s="366">
        <v>21506000</v>
      </c>
      <c r="CM1874" s="366">
        <v>22573000</v>
      </c>
      <c r="CN1874" s="366">
        <v>21777000</v>
      </c>
      <c r="CO1874" s="366">
        <v>23305000</v>
      </c>
      <c r="CP1874" s="366">
        <v>23186000</v>
      </c>
      <c r="CQ1874" s="366">
        <v>22793000</v>
      </c>
      <c r="CR1874" s="366">
        <v>19514000</v>
      </c>
      <c r="CS1874" s="366">
        <v>19226000</v>
      </c>
      <c r="CT1874" s="366">
        <v>21428000</v>
      </c>
      <c r="CU1874" s="366">
        <v>21550000</v>
      </c>
      <c r="CV1874" s="411">
        <f t="shared" si="573"/>
        <v>261844000</v>
      </c>
      <c r="CW1874" s="366">
        <v>0</v>
      </c>
      <c r="CX1874" s="366">
        <v>0</v>
      </c>
      <c r="CY1874" s="366">
        <v>0</v>
      </c>
      <c r="CZ1874" s="366">
        <v>0</v>
      </c>
      <c r="DA1874" s="366">
        <v>0</v>
      </c>
      <c r="DB1874" s="366">
        <v>0</v>
      </c>
      <c r="DC1874" s="366">
        <v>0</v>
      </c>
      <c r="DD1874" s="366">
        <v>0</v>
      </c>
      <c r="DE1874" s="366">
        <v>0</v>
      </c>
      <c r="DF1874" s="366">
        <v>0</v>
      </c>
      <c r="DG1874" s="366">
        <v>0</v>
      </c>
      <c r="DH1874" s="366">
        <v>0</v>
      </c>
      <c r="DI1874" s="411">
        <f t="shared" si="574"/>
        <v>0</v>
      </c>
      <c r="DJ1874" s="366">
        <v>21534000</v>
      </c>
      <c r="DK1874" s="366">
        <v>23452000</v>
      </c>
      <c r="DL1874" s="366">
        <v>21506000</v>
      </c>
      <c r="DM1874" s="366">
        <v>22573000</v>
      </c>
      <c r="DN1874" s="366">
        <v>21777000</v>
      </c>
      <c r="DO1874" s="366">
        <v>23305000</v>
      </c>
      <c r="DP1874" s="366">
        <v>23186000</v>
      </c>
      <c r="DQ1874" s="366">
        <v>22793000</v>
      </c>
      <c r="DR1874" s="366">
        <v>19514000</v>
      </c>
      <c r="DS1874" s="366">
        <v>19226000</v>
      </c>
      <c r="DT1874" s="366">
        <v>21428000</v>
      </c>
      <c r="DU1874" s="366">
        <v>21550000</v>
      </c>
      <c r="DV1874" s="411">
        <f t="shared" si="575"/>
        <v>261844000</v>
      </c>
      <c r="DW1874" s="366">
        <v>21534000</v>
      </c>
      <c r="DX1874" s="366">
        <v>23452000</v>
      </c>
      <c r="DY1874" s="366">
        <v>21506000</v>
      </c>
      <c r="DZ1874" s="366">
        <v>22573000</v>
      </c>
      <c r="EA1874" s="366">
        <v>21777000</v>
      </c>
      <c r="EB1874" s="366">
        <v>23305000</v>
      </c>
      <c r="EC1874" s="366">
        <v>23186000</v>
      </c>
      <c r="ED1874" s="366">
        <v>22793000</v>
      </c>
      <c r="EE1874" s="366">
        <v>19514000</v>
      </c>
      <c r="EF1874" s="366">
        <v>19226000</v>
      </c>
      <c r="EG1874" s="366">
        <v>21428000</v>
      </c>
      <c r="EH1874" s="366">
        <v>21550000</v>
      </c>
      <c r="EI1874" s="411">
        <f t="shared" si="576"/>
        <v>261844000</v>
      </c>
      <c r="EK1874" s="411">
        <f t="shared" si="577"/>
        <v>261844000</v>
      </c>
      <c r="EL1874" s="7">
        <f t="shared" si="578"/>
        <v>0</v>
      </c>
    </row>
    <row r="1875" spans="1:142">
      <c r="A1875" s="365" t="str">
        <f t="shared" si="563"/>
        <v xml:space="preserve"> 372</v>
      </c>
      <c r="B1875" s="366" t="s">
        <v>1016</v>
      </c>
      <c r="C1875" s="366" t="s">
        <v>1174</v>
      </c>
      <c r="D1875" s="366">
        <v>0</v>
      </c>
      <c r="E1875" s="366">
        <v>0</v>
      </c>
      <c r="F1875" s="366">
        <v>0</v>
      </c>
      <c r="G1875" s="366">
        <v>0</v>
      </c>
      <c r="H1875" s="366">
        <v>1</v>
      </c>
      <c r="I1875" s="366">
        <v>0</v>
      </c>
      <c r="J1875" s="366">
        <v>0</v>
      </c>
      <c r="K1875" s="366">
        <v>1</v>
      </c>
      <c r="L1875" s="366">
        <v>0</v>
      </c>
      <c r="M1875" s="366">
        <v>0</v>
      </c>
      <c r="N1875" s="366">
        <v>0</v>
      </c>
      <c r="O1875" s="366">
        <v>0</v>
      </c>
      <c r="P1875" s="411">
        <f t="shared" si="564"/>
        <v>2</v>
      </c>
      <c r="Q1875" s="411">
        <f t="shared" si="579"/>
        <v>1</v>
      </c>
      <c r="R1875" s="411">
        <f t="shared" si="580"/>
        <v>1</v>
      </c>
      <c r="S1875" s="411">
        <f t="shared" si="581"/>
        <v>0</v>
      </c>
      <c r="T1875" s="366">
        <v>0</v>
      </c>
      <c r="U1875" s="366">
        <v>0</v>
      </c>
      <c r="V1875" s="366">
        <v>0</v>
      </c>
      <c r="W1875" s="366">
        <v>0</v>
      </c>
      <c r="X1875" s="366">
        <v>0</v>
      </c>
      <c r="Y1875" s="366">
        <v>0</v>
      </c>
      <c r="Z1875" s="366">
        <v>0</v>
      </c>
      <c r="AA1875" s="366">
        <v>0</v>
      </c>
      <c r="AB1875" s="366">
        <v>0</v>
      </c>
      <c r="AC1875" s="366">
        <v>0</v>
      </c>
      <c r="AD1875" s="366">
        <v>0</v>
      </c>
      <c r="AE1875" s="366">
        <v>0</v>
      </c>
      <c r="AF1875" s="411">
        <f t="shared" si="565"/>
        <v>0</v>
      </c>
      <c r="AG1875" s="366">
        <v>0</v>
      </c>
      <c r="AH1875" s="366">
        <v>0</v>
      </c>
      <c r="AI1875" s="366">
        <v>0</v>
      </c>
      <c r="AJ1875" s="366">
        <v>0</v>
      </c>
      <c r="AK1875" s="366">
        <v>0</v>
      </c>
      <c r="AL1875" s="366">
        <v>0</v>
      </c>
      <c r="AM1875" s="366">
        <v>0</v>
      </c>
      <c r="AN1875" s="366">
        <v>0</v>
      </c>
      <c r="AO1875" s="366">
        <v>0</v>
      </c>
      <c r="AP1875" s="366">
        <v>0</v>
      </c>
      <c r="AQ1875" s="366">
        <v>0</v>
      </c>
      <c r="AR1875" s="366">
        <v>0</v>
      </c>
      <c r="AS1875" s="411">
        <f t="shared" si="566"/>
        <v>0</v>
      </c>
      <c r="AT1875" s="411">
        <f t="shared" si="567"/>
        <v>0</v>
      </c>
      <c r="AU1875" s="411">
        <f t="shared" si="568"/>
        <v>0</v>
      </c>
      <c r="AV1875" s="411">
        <f t="shared" si="569"/>
        <v>0</v>
      </c>
      <c r="AW1875" s="366">
        <v>0</v>
      </c>
      <c r="AX1875" s="366">
        <v>0</v>
      </c>
      <c r="AY1875" s="366">
        <v>0</v>
      </c>
      <c r="AZ1875" s="366">
        <v>0</v>
      </c>
      <c r="BA1875" s="366">
        <v>0</v>
      </c>
      <c r="BB1875" s="366">
        <v>0</v>
      </c>
      <c r="BC1875" s="366">
        <v>0</v>
      </c>
      <c r="BD1875" s="366">
        <v>0</v>
      </c>
      <c r="BE1875" s="366">
        <v>0</v>
      </c>
      <c r="BF1875" s="366">
        <v>0</v>
      </c>
      <c r="BG1875" s="366">
        <v>0</v>
      </c>
      <c r="BH1875" s="366">
        <v>0</v>
      </c>
      <c r="BI1875" s="411">
        <f t="shared" si="570"/>
        <v>0</v>
      </c>
      <c r="BJ1875" s="366">
        <v>0</v>
      </c>
      <c r="BK1875" s="366">
        <v>0</v>
      </c>
      <c r="BL1875" s="366">
        <v>0</v>
      </c>
      <c r="BM1875" s="366">
        <v>0</v>
      </c>
      <c r="BN1875" s="366">
        <v>0</v>
      </c>
      <c r="BO1875" s="366">
        <v>0</v>
      </c>
      <c r="BP1875" s="366">
        <v>0</v>
      </c>
      <c r="BQ1875" s="366">
        <v>0</v>
      </c>
      <c r="BR1875" s="366">
        <v>0</v>
      </c>
      <c r="BS1875" s="366">
        <v>0</v>
      </c>
      <c r="BT1875" s="366">
        <v>0</v>
      </c>
      <c r="BU1875" s="366">
        <v>0</v>
      </c>
      <c r="BV1875" s="411">
        <f t="shared" si="571"/>
        <v>0</v>
      </c>
      <c r="BW1875" s="366">
        <v>0</v>
      </c>
      <c r="BX1875" s="366">
        <v>0</v>
      </c>
      <c r="BY1875" s="366">
        <v>0</v>
      </c>
      <c r="BZ1875" s="366">
        <v>0</v>
      </c>
      <c r="CA1875" s="366">
        <v>0</v>
      </c>
      <c r="CB1875" s="366">
        <v>0</v>
      </c>
      <c r="CC1875" s="366">
        <v>0</v>
      </c>
      <c r="CD1875" s="366">
        <v>0</v>
      </c>
      <c r="CE1875" s="366">
        <v>0</v>
      </c>
      <c r="CF1875" s="366">
        <v>0</v>
      </c>
      <c r="CG1875" s="366">
        <v>0</v>
      </c>
      <c r="CH1875" s="366">
        <v>0</v>
      </c>
      <c r="CI1875" s="411">
        <f t="shared" si="572"/>
        <v>0</v>
      </c>
      <c r="CJ1875" s="366">
        <v>0</v>
      </c>
      <c r="CK1875" s="366">
        <v>0</v>
      </c>
      <c r="CL1875" s="366">
        <v>0</v>
      </c>
      <c r="CM1875" s="366">
        <v>0</v>
      </c>
      <c r="CN1875" s="366">
        <v>0</v>
      </c>
      <c r="CO1875" s="366">
        <v>0</v>
      </c>
      <c r="CP1875" s="366">
        <v>0</v>
      </c>
      <c r="CQ1875" s="366">
        <v>0</v>
      </c>
      <c r="CR1875" s="366">
        <v>0</v>
      </c>
      <c r="CS1875" s="366">
        <v>0</v>
      </c>
      <c r="CT1875" s="366">
        <v>0</v>
      </c>
      <c r="CU1875" s="366">
        <v>0</v>
      </c>
      <c r="CV1875" s="411">
        <f t="shared" si="573"/>
        <v>0</v>
      </c>
      <c r="CW1875" s="366">
        <v>0</v>
      </c>
      <c r="CX1875" s="366">
        <v>0</v>
      </c>
      <c r="CY1875" s="366">
        <v>0</v>
      </c>
      <c r="CZ1875" s="366">
        <v>0</v>
      </c>
      <c r="DA1875" s="366">
        <v>0</v>
      </c>
      <c r="DB1875" s="366">
        <v>0</v>
      </c>
      <c r="DC1875" s="366">
        <v>0</v>
      </c>
      <c r="DD1875" s="366">
        <v>0</v>
      </c>
      <c r="DE1875" s="366">
        <v>0</v>
      </c>
      <c r="DF1875" s="366">
        <v>0</v>
      </c>
      <c r="DG1875" s="366">
        <v>0</v>
      </c>
      <c r="DH1875" s="366">
        <v>0</v>
      </c>
      <c r="DI1875" s="411">
        <f t="shared" si="574"/>
        <v>0</v>
      </c>
      <c r="DJ1875" s="366">
        <v>0</v>
      </c>
      <c r="DK1875" s="366">
        <v>0</v>
      </c>
      <c r="DL1875" s="366">
        <v>0</v>
      </c>
      <c r="DM1875" s="366">
        <v>0</v>
      </c>
      <c r="DN1875" s="366">
        <v>0</v>
      </c>
      <c r="DO1875" s="366">
        <v>0</v>
      </c>
      <c r="DP1875" s="366">
        <v>0</v>
      </c>
      <c r="DQ1875" s="366">
        <v>0</v>
      </c>
      <c r="DR1875" s="366">
        <v>0</v>
      </c>
      <c r="DS1875" s="366">
        <v>0</v>
      </c>
      <c r="DT1875" s="366">
        <v>0</v>
      </c>
      <c r="DU1875" s="366">
        <v>0</v>
      </c>
      <c r="DV1875" s="411">
        <f t="shared" si="575"/>
        <v>0</v>
      </c>
      <c r="DW1875" s="366">
        <v>0</v>
      </c>
      <c r="DX1875" s="366">
        <v>0</v>
      </c>
      <c r="DY1875" s="366">
        <v>0</v>
      </c>
      <c r="DZ1875" s="366">
        <v>0</v>
      </c>
      <c r="EA1875" s="366">
        <v>0</v>
      </c>
      <c r="EB1875" s="366">
        <v>0</v>
      </c>
      <c r="EC1875" s="366">
        <v>0</v>
      </c>
      <c r="ED1875" s="366">
        <v>0</v>
      </c>
      <c r="EE1875" s="366">
        <v>0</v>
      </c>
      <c r="EF1875" s="366">
        <v>0</v>
      </c>
      <c r="EG1875" s="366">
        <v>0</v>
      </c>
      <c r="EH1875" s="366">
        <v>0</v>
      </c>
      <c r="EI1875" s="411">
        <f t="shared" si="576"/>
        <v>0</v>
      </c>
      <c r="EK1875" s="411">
        <f t="shared" si="577"/>
        <v>2</v>
      </c>
      <c r="EL1875" s="7">
        <f t="shared" si="578"/>
        <v>-2</v>
      </c>
    </row>
    <row r="1876" spans="1:142">
      <c r="A1876" s="365" t="str">
        <f t="shared" si="563"/>
        <v xml:space="preserve"> 372</v>
      </c>
      <c r="B1876" s="366" t="s">
        <v>1016</v>
      </c>
      <c r="C1876" s="366" t="s">
        <v>1178</v>
      </c>
      <c r="D1876" s="366">
        <v>0</v>
      </c>
      <c r="E1876" s="366">
        <v>0</v>
      </c>
      <c r="F1876" s="366">
        <v>0</v>
      </c>
      <c r="G1876" s="366">
        <v>0</v>
      </c>
      <c r="H1876" s="366">
        <v>0</v>
      </c>
      <c r="I1876" s="366">
        <v>0</v>
      </c>
      <c r="J1876" s="366">
        <v>1</v>
      </c>
      <c r="K1876" s="366">
        <v>0</v>
      </c>
      <c r="L1876" s="366">
        <v>0</v>
      </c>
      <c r="M1876" s="366">
        <v>0</v>
      </c>
      <c r="N1876" s="366">
        <v>0</v>
      </c>
      <c r="O1876" s="366">
        <v>0</v>
      </c>
      <c r="P1876" s="411">
        <f t="shared" si="564"/>
        <v>1</v>
      </c>
      <c r="Q1876" s="411">
        <f t="shared" si="579"/>
        <v>0.967741935483871</v>
      </c>
      <c r="R1876" s="411">
        <f t="shared" si="580"/>
        <v>3.2258064516129031E-2</v>
      </c>
      <c r="S1876" s="411">
        <f t="shared" si="581"/>
        <v>0</v>
      </c>
      <c r="T1876" s="366">
        <v>0</v>
      </c>
      <c r="U1876" s="366">
        <v>0</v>
      </c>
      <c r="V1876" s="366">
        <v>0</v>
      </c>
      <c r="W1876" s="366">
        <v>0</v>
      </c>
      <c r="X1876" s="366">
        <v>0</v>
      </c>
      <c r="Y1876" s="366">
        <v>0</v>
      </c>
      <c r="Z1876" s="366">
        <v>0</v>
      </c>
      <c r="AA1876" s="366">
        <v>0</v>
      </c>
      <c r="AB1876" s="366">
        <v>0</v>
      </c>
      <c r="AC1876" s="366">
        <v>0</v>
      </c>
      <c r="AD1876" s="366">
        <v>0</v>
      </c>
      <c r="AE1876" s="366">
        <v>0</v>
      </c>
      <c r="AF1876" s="411">
        <f t="shared" si="565"/>
        <v>0</v>
      </c>
      <c r="AG1876" s="366">
        <v>0</v>
      </c>
      <c r="AH1876" s="366">
        <v>0</v>
      </c>
      <c r="AI1876" s="366">
        <v>0</v>
      </c>
      <c r="AJ1876" s="366">
        <v>0</v>
      </c>
      <c r="AK1876" s="366">
        <v>0</v>
      </c>
      <c r="AL1876" s="366">
        <v>0</v>
      </c>
      <c r="AM1876" s="366">
        <v>0</v>
      </c>
      <c r="AN1876" s="366">
        <v>0</v>
      </c>
      <c r="AO1876" s="366">
        <v>0</v>
      </c>
      <c r="AP1876" s="366">
        <v>0</v>
      </c>
      <c r="AQ1876" s="366">
        <v>0</v>
      </c>
      <c r="AR1876" s="366">
        <v>0</v>
      </c>
      <c r="AS1876" s="411">
        <f t="shared" si="566"/>
        <v>0</v>
      </c>
      <c r="AT1876" s="411">
        <f t="shared" si="567"/>
        <v>0</v>
      </c>
      <c r="AU1876" s="411">
        <f t="shared" si="568"/>
        <v>0</v>
      </c>
      <c r="AV1876" s="411">
        <f t="shared" si="569"/>
        <v>0</v>
      </c>
      <c r="AW1876" s="366">
        <v>0</v>
      </c>
      <c r="AX1876" s="366">
        <v>0</v>
      </c>
      <c r="AY1876" s="366">
        <v>0</v>
      </c>
      <c r="AZ1876" s="366">
        <v>0</v>
      </c>
      <c r="BA1876" s="366">
        <v>0</v>
      </c>
      <c r="BB1876" s="366">
        <v>0</v>
      </c>
      <c r="BC1876" s="366">
        <v>0</v>
      </c>
      <c r="BD1876" s="366">
        <v>0</v>
      </c>
      <c r="BE1876" s="366">
        <v>0</v>
      </c>
      <c r="BF1876" s="366">
        <v>0</v>
      </c>
      <c r="BG1876" s="366">
        <v>0</v>
      </c>
      <c r="BH1876" s="366">
        <v>0</v>
      </c>
      <c r="BI1876" s="411">
        <f t="shared" si="570"/>
        <v>0</v>
      </c>
      <c r="BJ1876" s="366">
        <v>0</v>
      </c>
      <c r="BK1876" s="366">
        <v>0</v>
      </c>
      <c r="BL1876" s="366">
        <v>0</v>
      </c>
      <c r="BM1876" s="366">
        <v>0</v>
      </c>
      <c r="BN1876" s="366">
        <v>0</v>
      </c>
      <c r="BO1876" s="366">
        <v>0</v>
      </c>
      <c r="BP1876" s="366">
        <v>0</v>
      </c>
      <c r="BQ1876" s="366">
        <v>0</v>
      </c>
      <c r="BR1876" s="366">
        <v>0</v>
      </c>
      <c r="BS1876" s="366">
        <v>0</v>
      </c>
      <c r="BT1876" s="366">
        <v>0</v>
      </c>
      <c r="BU1876" s="366">
        <v>0</v>
      </c>
      <c r="BV1876" s="411">
        <f t="shared" si="571"/>
        <v>0</v>
      </c>
      <c r="BW1876" s="366">
        <v>0</v>
      </c>
      <c r="BX1876" s="366">
        <v>0</v>
      </c>
      <c r="BY1876" s="366">
        <v>0</v>
      </c>
      <c r="BZ1876" s="366">
        <v>0</v>
      </c>
      <c r="CA1876" s="366">
        <v>0</v>
      </c>
      <c r="CB1876" s="366">
        <v>0</v>
      </c>
      <c r="CC1876" s="366">
        <v>0</v>
      </c>
      <c r="CD1876" s="366">
        <v>0</v>
      </c>
      <c r="CE1876" s="366">
        <v>0</v>
      </c>
      <c r="CF1876" s="366">
        <v>0</v>
      </c>
      <c r="CG1876" s="366">
        <v>0</v>
      </c>
      <c r="CH1876" s="366">
        <v>0</v>
      </c>
      <c r="CI1876" s="411">
        <f t="shared" si="572"/>
        <v>0</v>
      </c>
      <c r="CJ1876" s="366">
        <v>0</v>
      </c>
      <c r="CK1876" s="366">
        <v>0</v>
      </c>
      <c r="CL1876" s="366">
        <v>0</v>
      </c>
      <c r="CM1876" s="366">
        <v>0</v>
      </c>
      <c r="CN1876" s="366">
        <v>0</v>
      </c>
      <c r="CO1876" s="366">
        <v>0</v>
      </c>
      <c r="CP1876" s="366">
        <v>0</v>
      </c>
      <c r="CQ1876" s="366">
        <v>0</v>
      </c>
      <c r="CR1876" s="366">
        <v>0</v>
      </c>
      <c r="CS1876" s="366">
        <v>0</v>
      </c>
      <c r="CT1876" s="366">
        <v>0</v>
      </c>
      <c r="CU1876" s="366">
        <v>0</v>
      </c>
      <c r="CV1876" s="411">
        <f t="shared" si="573"/>
        <v>0</v>
      </c>
      <c r="CW1876" s="366">
        <v>0</v>
      </c>
      <c r="CX1876" s="366">
        <v>0</v>
      </c>
      <c r="CY1876" s="366">
        <v>0</v>
      </c>
      <c r="CZ1876" s="366">
        <v>0</v>
      </c>
      <c r="DA1876" s="366">
        <v>0</v>
      </c>
      <c r="DB1876" s="366">
        <v>0</v>
      </c>
      <c r="DC1876" s="366">
        <v>0</v>
      </c>
      <c r="DD1876" s="366">
        <v>0</v>
      </c>
      <c r="DE1876" s="366">
        <v>0</v>
      </c>
      <c r="DF1876" s="366">
        <v>0</v>
      </c>
      <c r="DG1876" s="366">
        <v>0</v>
      </c>
      <c r="DH1876" s="366">
        <v>0</v>
      </c>
      <c r="DI1876" s="411">
        <f t="shared" si="574"/>
        <v>0</v>
      </c>
      <c r="DJ1876" s="366">
        <v>0</v>
      </c>
      <c r="DK1876" s="366">
        <v>0</v>
      </c>
      <c r="DL1876" s="366">
        <v>0</v>
      </c>
      <c r="DM1876" s="366">
        <v>0</v>
      </c>
      <c r="DN1876" s="366">
        <v>0</v>
      </c>
      <c r="DO1876" s="366">
        <v>0</v>
      </c>
      <c r="DP1876" s="366">
        <v>0</v>
      </c>
      <c r="DQ1876" s="366">
        <v>0</v>
      </c>
      <c r="DR1876" s="366">
        <v>0</v>
      </c>
      <c r="DS1876" s="366">
        <v>0</v>
      </c>
      <c r="DT1876" s="366">
        <v>0</v>
      </c>
      <c r="DU1876" s="366">
        <v>0</v>
      </c>
      <c r="DV1876" s="411">
        <f t="shared" si="575"/>
        <v>0</v>
      </c>
      <c r="DW1876" s="366">
        <v>0</v>
      </c>
      <c r="DX1876" s="366">
        <v>0</v>
      </c>
      <c r="DY1876" s="366">
        <v>0</v>
      </c>
      <c r="DZ1876" s="366">
        <v>0</v>
      </c>
      <c r="EA1876" s="366">
        <v>0</v>
      </c>
      <c r="EB1876" s="366">
        <v>0</v>
      </c>
      <c r="EC1876" s="366">
        <v>0</v>
      </c>
      <c r="ED1876" s="366">
        <v>0</v>
      </c>
      <c r="EE1876" s="366">
        <v>0</v>
      </c>
      <c r="EF1876" s="366">
        <v>0</v>
      </c>
      <c r="EG1876" s="366">
        <v>0</v>
      </c>
      <c r="EH1876" s="366">
        <v>0</v>
      </c>
      <c r="EI1876" s="411">
        <f t="shared" si="576"/>
        <v>0</v>
      </c>
      <c r="EK1876" s="411">
        <f t="shared" si="577"/>
        <v>1</v>
      </c>
      <c r="EL1876" s="7">
        <f t="shared" si="578"/>
        <v>-1</v>
      </c>
    </row>
    <row r="1877" spans="1:142">
      <c r="A1877" s="365" t="str">
        <f t="shared" si="563"/>
        <v xml:space="preserve"> 372</v>
      </c>
      <c r="B1877" s="366" t="s">
        <v>1016</v>
      </c>
      <c r="C1877" s="366" t="s">
        <v>1184</v>
      </c>
      <c r="D1877" s="366">
        <v>0</v>
      </c>
      <c r="E1877" s="366">
        <v>0</v>
      </c>
      <c r="F1877" s="366">
        <v>0</v>
      </c>
      <c r="G1877" s="366">
        <v>0</v>
      </c>
      <c r="H1877" s="366">
        <v>1</v>
      </c>
      <c r="I1877" s="366">
        <v>0</v>
      </c>
      <c r="J1877" s="366">
        <v>0</v>
      </c>
      <c r="K1877" s="366">
        <v>1</v>
      </c>
      <c r="L1877" s="366">
        <v>0</v>
      </c>
      <c r="M1877" s="366">
        <v>0</v>
      </c>
      <c r="N1877" s="366">
        <v>0</v>
      </c>
      <c r="O1877" s="366">
        <v>0</v>
      </c>
      <c r="P1877" s="411">
        <f t="shared" si="564"/>
        <v>2</v>
      </c>
      <c r="Q1877" s="411">
        <f t="shared" si="579"/>
        <v>1</v>
      </c>
      <c r="R1877" s="411">
        <f t="shared" si="580"/>
        <v>1</v>
      </c>
      <c r="S1877" s="411">
        <f t="shared" si="581"/>
        <v>0</v>
      </c>
      <c r="T1877" s="366">
        <v>0</v>
      </c>
      <c r="U1877" s="366">
        <v>0</v>
      </c>
      <c r="V1877" s="366">
        <v>0</v>
      </c>
      <c r="W1877" s="366">
        <v>0</v>
      </c>
      <c r="X1877" s="366">
        <v>0</v>
      </c>
      <c r="Y1877" s="366">
        <v>0</v>
      </c>
      <c r="Z1877" s="366">
        <v>0</v>
      </c>
      <c r="AA1877" s="366">
        <v>0</v>
      </c>
      <c r="AB1877" s="366">
        <v>0</v>
      </c>
      <c r="AC1877" s="366">
        <v>0</v>
      </c>
      <c r="AD1877" s="366">
        <v>0</v>
      </c>
      <c r="AE1877" s="366">
        <v>0</v>
      </c>
      <c r="AF1877" s="411">
        <f t="shared" si="565"/>
        <v>0</v>
      </c>
      <c r="AG1877" s="366">
        <v>0</v>
      </c>
      <c r="AH1877" s="366">
        <v>0</v>
      </c>
      <c r="AI1877" s="366">
        <v>0</v>
      </c>
      <c r="AJ1877" s="366">
        <v>0</v>
      </c>
      <c r="AK1877" s="366">
        <v>0</v>
      </c>
      <c r="AL1877" s="366">
        <v>0</v>
      </c>
      <c r="AM1877" s="366">
        <v>0</v>
      </c>
      <c r="AN1877" s="366">
        <v>0</v>
      </c>
      <c r="AO1877" s="366">
        <v>0</v>
      </c>
      <c r="AP1877" s="366">
        <v>0</v>
      </c>
      <c r="AQ1877" s="366">
        <v>0</v>
      </c>
      <c r="AR1877" s="366">
        <v>0</v>
      </c>
      <c r="AS1877" s="411">
        <f t="shared" si="566"/>
        <v>0</v>
      </c>
      <c r="AT1877" s="411">
        <f t="shared" si="567"/>
        <v>0</v>
      </c>
      <c r="AU1877" s="411">
        <f t="shared" si="568"/>
        <v>0</v>
      </c>
      <c r="AV1877" s="411">
        <f t="shared" si="569"/>
        <v>0</v>
      </c>
      <c r="AW1877" s="366">
        <v>0</v>
      </c>
      <c r="AX1877" s="366">
        <v>0</v>
      </c>
      <c r="AY1877" s="366">
        <v>0</v>
      </c>
      <c r="AZ1877" s="366">
        <v>0</v>
      </c>
      <c r="BA1877" s="366">
        <v>0</v>
      </c>
      <c r="BB1877" s="366">
        <v>0</v>
      </c>
      <c r="BC1877" s="366">
        <v>0</v>
      </c>
      <c r="BD1877" s="366">
        <v>0</v>
      </c>
      <c r="BE1877" s="366">
        <v>0</v>
      </c>
      <c r="BF1877" s="366">
        <v>0</v>
      </c>
      <c r="BG1877" s="366">
        <v>0</v>
      </c>
      <c r="BH1877" s="366">
        <v>0</v>
      </c>
      <c r="BI1877" s="411">
        <f t="shared" si="570"/>
        <v>0</v>
      </c>
      <c r="BJ1877" s="366">
        <v>0</v>
      </c>
      <c r="BK1877" s="366">
        <v>0</v>
      </c>
      <c r="BL1877" s="366">
        <v>0</v>
      </c>
      <c r="BM1877" s="366">
        <v>0</v>
      </c>
      <c r="BN1877" s="366">
        <v>0</v>
      </c>
      <c r="BO1877" s="366">
        <v>0</v>
      </c>
      <c r="BP1877" s="366">
        <v>0</v>
      </c>
      <c r="BQ1877" s="366">
        <v>0</v>
      </c>
      <c r="BR1877" s="366">
        <v>0</v>
      </c>
      <c r="BS1877" s="366">
        <v>0</v>
      </c>
      <c r="BT1877" s="366">
        <v>0</v>
      </c>
      <c r="BU1877" s="366">
        <v>0</v>
      </c>
      <c r="BV1877" s="411">
        <f t="shared" si="571"/>
        <v>0</v>
      </c>
      <c r="BW1877" s="366">
        <v>0</v>
      </c>
      <c r="BX1877" s="366">
        <v>0</v>
      </c>
      <c r="BY1877" s="366">
        <v>0</v>
      </c>
      <c r="BZ1877" s="366">
        <v>0</v>
      </c>
      <c r="CA1877" s="366">
        <v>0</v>
      </c>
      <c r="CB1877" s="366">
        <v>0</v>
      </c>
      <c r="CC1877" s="366">
        <v>0</v>
      </c>
      <c r="CD1877" s="366">
        <v>0</v>
      </c>
      <c r="CE1877" s="366">
        <v>0</v>
      </c>
      <c r="CF1877" s="366">
        <v>0</v>
      </c>
      <c r="CG1877" s="366">
        <v>0</v>
      </c>
      <c r="CH1877" s="366">
        <v>0</v>
      </c>
      <c r="CI1877" s="411">
        <f t="shared" si="572"/>
        <v>0</v>
      </c>
      <c r="CJ1877" s="366">
        <v>0</v>
      </c>
      <c r="CK1877" s="366">
        <v>0</v>
      </c>
      <c r="CL1877" s="366">
        <v>0</v>
      </c>
      <c r="CM1877" s="366">
        <v>0</v>
      </c>
      <c r="CN1877" s="366">
        <v>0</v>
      </c>
      <c r="CO1877" s="366">
        <v>0</v>
      </c>
      <c r="CP1877" s="366">
        <v>0</v>
      </c>
      <c r="CQ1877" s="366">
        <v>0</v>
      </c>
      <c r="CR1877" s="366">
        <v>0</v>
      </c>
      <c r="CS1877" s="366">
        <v>0</v>
      </c>
      <c r="CT1877" s="366">
        <v>0</v>
      </c>
      <c r="CU1877" s="366">
        <v>0</v>
      </c>
      <c r="CV1877" s="411">
        <f t="shared" si="573"/>
        <v>0</v>
      </c>
      <c r="CW1877" s="366">
        <v>0</v>
      </c>
      <c r="CX1877" s="366">
        <v>0</v>
      </c>
      <c r="CY1877" s="366">
        <v>0</v>
      </c>
      <c r="CZ1877" s="366">
        <v>0</v>
      </c>
      <c r="DA1877" s="366">
        <v>0</v>
      </c>
      <c r="DB1877" s="366">
        <v>0</v>
      </c>
      <c r="DC1877" s="366">
        <v>0</v>
      </c>
      <c r="DD1877" s="366">
        <v>0</v>
      </c>
      <c r="DE1877" s="366">
        <v>0</v>
      </c>
      <c r="DF1877" s="366">
        <v>0</v>
      </c>
      <c r="DG1877" s="366">
        <v>0</v>
      </c>
      <c r="DH1877" s="366">
        <v>0</v>
      </c>
      <c r="DI1877" s="411">
        <f t="shared" si="574"/>
        <v>0</v>
      </c>
      <c r="DJ1877" s="366">
        <v>0</v>
      </c>
      <c r="DK1877" s="366">
        <v>0</v>
      </c>
      <c r="DL1877" s="366">
        <v>0</v>
      </c>
      <c r="DM1877" s="366">
        <v>0</v>
      </c>
      <c r="DN1877" s="366">
        <v>0</v>
      </c>
      <c r="DO1877" s="366">
        <v>0</v>
      </c>
      <c r="DP1877" s="366">
        <v>0</v>
      </c>
      <c r="DQ1877" s="366">
        <v>0</v>
      </c>
      <c r="DR1877" s="366">
        <v>0</v>
      </c>
      <c r="DS1877" s="366">
        <v>0</v>
      </c>
      <c r="DT1877" s="366">
        <v>0</v>
      </c>
      <c r="DU1877" s="366">
        <v>0</v>
      </c>
      <c r="DV1877" s="411">
        <f t="shared" si="575"/>
        <v>0</v>
      </c>
      <c r="DW1877" s="366">
        <v>0</v>
      </c>
      <c r="DX1877" s="366">
        <v>0</v>
      </c>
      <c r="DY1877" s="366">
        <v>0</v>
      </c>
      <c r="DZ1877" s="366">
        <v>0</v>
      </c>
      <c r="EA1877" s="366">
        <v>0</v>
      </c>
      <c r="EB1877" s="366">
        <v>0</v>
      </c>
      <c r="EC1877" s="366">
        <v>0</v>
      </c>
      <c r="ED1877" s="366">
        <v>0</v>
      </c>
      <c r="EE1877" s="366">
        <v>0</v>
      </c>
      <c r="EF1877" s="366">
        <v>0</v>
      </c>
      <c r="EG1877" s="366">
        <v>0</v>
      </c>
      <c r="EH1877" s="366">
        <v>0</v>
      </c>
      <c r="EI1877" s="411">
        <f t="shared" si="576"/>
        <v>0</v>
      </c>
      <c r="EK1877" s="411">
        <f t="shared" si="577"/>
        <v>2</v>
      </c>
      <c r="EL1877" s="7">
        <f t="shared" si="578"/>
        <v>-2</v>
      </c>
    </row>
    <row r="1878" spans="1:142">
      <c r="A1878" s="365" t="str">
        <f t="shared" si="563"/>
        <v xml:space="preserve"> 372</v>
      </c>
      <c r="B1878" s="366" t="s">
        <v>1016</v>
      </c>
      <c r="C1878" s="366" t="s">
        <v>1185</v>
      </c>
      <c r="D1878" s="366">
        <v>0</v>
      </c>
      <c r="E1878" s="366">
        <v>0</v>
      </c>
      <c r="F1878" s="366">
        <v>0</v>
      </c>
      <c r="G1878" s="366">
        <v>0</v>
      </c>
      <c r="H1878" s="366">
        <v>1</v>
      </c>
      <c r="I1878" s="366">
        <v>0</v>
      </c>
      <c r="J1878" s="366">
        <v>0</v>
      </c>
      <c r="K1878" s="366">
        <v>1</v>
      </c>
      <c r="L1878" s="366">
        <v>0</v>
      </c>
      <c r="M1878" s="366">
        <v>0</v>
      </c>
      <c r="N1878" s="366">
        <v>0</v>
      </c>
      <c r="O1878" s="366">
        <v>0</v>
      </c>
      <c r="P1878" s="411">
        <f t="shared" si="564"/>
        <v>2</v>
      </c>
      <c r="Q1878" s="411">
        <f t="shared" si="579"/>
        <v>1</v>
      </c>
      <c r="R1878" s="411">
        <f t="shared" si="580"/>
        <v>1</v>
      </c>
      <c r="S1878" s="411">
        <f t="shared" si="581"/>
        <v>0</v>
      </c>
      <c r="T1878" s="366">
        <v>0</v>
      </c>
      <c r="U1878" s="366">
        <v>0</v>
      </c>
      <c r="V1878" s="366">
        <v>0</v>
      </c>
      <c r="W1878" s="366">
        <v>0</v>
      </c>
      <c r="X1878" s="366">
        <v>0</v>
      </c>
      <c r="Y1878" s="366">
        <v>0</v>
      </c>
      <c r="Z1878" s="366">
        <v>0</v>
      </c>
      <c r="AA1878" s="366">
        <v>0</v>
      </c>
      <c r="AB1878" s="366">
        <v>0</v>
      </c>
      <c r="AC1878" s="366">
        <v>0</v>
      </c>
      <c r="AD1878" s="366">
        <v>0</v>
      </c>
      <c r="AE1878" s="366">
        <v>0</v>
      </c>
      <c r="AF1878" s="411">
        <f t="shared" si="565"/>
        <v>0</v>
      </c>
      <c r="AG1878" s="366">
        <v>0</v>
      </c>
      <c r="AH1878" s="366">
        <v>0</v>
      </c>
      <c r="AI1878" s="366">
        <v>0</v>
      </c>
      <c r="AJ1878" s="366">
        <v>0</v>
      </c>
      <c r="AK1878" s="366">
        <v>0</v>
      </c>
      <c r="AL1878" s="366">
        <v>0</v>
      </c>
      <c r="AM1878" s="366">
        <v>0</v>
      </c>
      <c r="AN1878" s="366">
        <v>0</v>
      </c>
      <c r="AO1878" s="366">
        <v>0</v>
      </c>
      <c r="AP1878" s="366">
        <v>0</v>
      </c>
      <c r="AQ1878" s="366">
        <v>0</v>
      </c>
      <c r="AR1878" s="366">
        <v>0</v>
      </c>
      <c r="AS1878" s="411">
        <f t="shared" si="566"/>
        <v>0</v>
      </c>
      <c r="AT1878" s="411">
        <f t="shared" si="567"/>
        <v>0</v>
      </c>
      <c r="AU1878" s="411">
        <f t="shared" si="568"/>
        <v>0</v>
      </c>
      <c r="AV1878" s="411">
        <f t="shared" si="569"/>
        <v>0</v>
      </c>
      <c r="AW1878" s="366">
        <v>0</v>
      </c>
      <c r="AX1878" s="366">
        <v>0</v>
      </c>
      <c r="AY1878" s="366">
        <v>0</v>
      </c>
      <c r="AZ1878" s="366">
        <v>0</v>
      </c>
      <c r="BA1878" s="366">
        <v>0</v>
      </c>
      <c r="BB1878" s="366">
        <v>0</v>
      </c>
      <c r="BC1878" s="366">
        <v>0</v>
      </c>
      <c r="BD1878" s="366">
        <v>0</v>
      </c>
      <c r="BE1878" s="366">
        <v>0</v>
      </c>
      <c r="BF1878" s="366">
        <v>0</v>
      </c>
      <c r="BG1878" s="366">
        <v>0</v>
      </c>
      <c r="BH1878" s="366">
        <v>0</v>
      </c>
      <c r="BI1878" s="411">
        <f t="shared" si="570"/>
        <v>0</v>
      </c>
      <c r="BJ1878" s="366">
        <v>0</v>
      </c>
      <c r="BK1878" s="366">
        <v>0</v>
      </c>
      <c r="BL1878" s="366">
        <v>0</v>
      </c>
      <c r="BM1878" s="366">
        <v>0</v>
      </c>
      <c r="BN1878" s="366">
        <v>0</v>
      </c>
      <c r="BO1878" s="366">
        <v>0</v>
      </c>
      <c r="BP1878" s="366">
        <v>0</v>
      </c>
      <c r="BQ1878" s="366">
        <v>0</v>
      </c>
      <c r="BR1878" s="366">
        <v>0</v>
      </c>
      <c r="BS1878" s="366">
        <v>0</v>
      </c>
      <c r="BT1878" s="366">
        <v>0</v>
      </c>
      <c r="BU1878" s="366">
        <v>0</v>
      </c>
      <c r="BV1878" s="411">
        <f t="shared" si="571"/>
        <v>0</v>
      </c>
      <c r="BW1878" s="366">
        <v>0</v>
      </c>
      <c r="BX1878" s="366">
        <v>0</v>
      </c>
      <c r="BY1878" s="366">
        <v>0</v>
      </c>
      <c r="BZ1878" s="366">
        <v>0</v>
      </c>
      <c r="CA1878" s="366">
        <v>0</v>
      </c>
      <c r="CB1878" s="366">
        <v>0</v>
      </c>
      <c r="CC1878" s="366">
        <v>0</v>
      </c>
      <c r="CD1878" s="366">
        <v>0</v>
      </c>
      <c r="CE1878" s="366">
        <v>0</v>
      </c>
      <c r="CF1878" s="366">
        <v>0</v>
      </c>
      <c r="CG1878" s="366">
        <v>0</v>
      </c>
      <c r="CH1878" s="366">
        <v>0</v>
      </c>
      <c r="CI1878" s="411">
        <f t="shared" si="572"/>
        <v>0</v>
      </c>
      <c r="CJ1878" s="366">
        <v>0</v>
      </c>
      <c r="CK1878" s="366">
        <v>0</v>
      </c>
      <c r="CL1878" s="366">
        <v>0</v>
      </c>
      <c r="CM1878" s="366">
        <v>0</v>
      </c>
      <c r="CN1878" s="366">
        <v>0</v>
      </c>
      <c r="CO1878" s="366">
        <v>0</v>
      </c>
      <c r="CP1878" s="366">
        <v>0</v>
      </c>
      <c r="CQ1878" s="366">
        <v>0</v>
      </c>
      <c r="CR1878" s="366">
        <v>0</v>
      </c>
      <c r="CS1878" s="366">
        <v>0</v>
      </c>
      <c r="CT1878" s="366">
        <v>0</v>
      </c>
      <c r="CU1878" s="366">
        <v>0</v>
      </c>
      <c r="CV1878" s="411">
        <f t="shared" si="573"/>
        <v>0</v>
      </c>
      <c r="CW1878" s="366">
        <v>0</v>
      </c>
      <c r="CX1878" s="366">
        <v>0</v>
      </c>
      <c r="CY1878" s="366">
        <v>0</v>
      </c>
      <c r="CZ1878" s="366">
        <v>0</v>
      </c>
      <c r="DA1878" s="366">
        <v>0</v>
      </c>
      <c r="DB1878" s="366">
        <v>0</v>
      </c>
      <c r="DC1878" s="366">
        <v>0</v>
      </c>
      <c r="DD1878" s="366">
        <v>0</v>
      </c>
      <c r="DE1878" s="366">
        <v>0</v>
      </c>
      <c r="DF1878" s="366">
        <v>0</v>
      </c>
      <c r="DG1878" s="366">
        <v>0</v>
      </c>
      <c r="DH1878" s="366">
        <v>0</v>
      </c>
      <c r="DI1878" s="411">
        <f t="shared" si="574"/>
        <v>0</v>
      </c>
      <c r="DJ1878" s="366">
        <v>0</v>
      </c>
      <c r="DK1878" s="366">
        <v>0</v>
      </c>
      <c r="DL1878" s="366">
        <v>0</v>
      </c>
      <c r="DM1878" s="366">
        <v>0</v>
      </c>
      <c r="DN1878" s="366">
        <v>0</v>
      </c>
      <c r="DO1878" s="366">
        <v>0</v>
      </c>
      <c r="DP1878" s="366">
        <v>0</v>
      </c>
      <c r="DQ1878" s="366">
        <v>0</v>
      </c>
      <c r="DR1878" s="366">
        <v>0</v>
      </c>
      <c r="DS1878" s="366">
        <v>0</v>
      </c>
      <c r="DT1878" s="366">
        <v>0</v>
      </c>
      <c r="DU1878" s="366">
        <v>0</v>
      </c>
      <c r="DV1878" s="411">
        <f t="shared" si="575"/>
        <v>0</v>
      </c>
      <c r="DW1878" s="366">
        <v>0</v>
      </c>
      <c r="DX1878" s="366">
        <v>0</v>
      </c>
      <c r="DY1878" s="366">
        <v>0</v>
      </c>
      <c r="DZ1878" s="366">
        <v>0</v>
      </c>
      <c r="EA1878" s="366">
        <v>0</v>
      </c>
      <c r="EB1878" s="366">
        <v>0</v>
      </c>
      <c r="EC1878" s="366">
        <v>0</v>
      </c>
      <c r="ED1878" s="366">
        <v>0</v>
      </c>
      <c r="EE1878" s="366">
        <v>0</v>
      </c>
      <c r="EF1878" s="366">
        <v>0</v>
      </c>
      <c r="EG1878" s="366">
        <v>0</v>
      </c>
      <c r="EH1878" s="366">
        <v>0</v>
      </c>
      <c r="EI1878" s="411">
        <f t="shared" si="576"/>
        <v>0</v>
      </c>
      <c r="EK1878" s="411">
        <f t="shared" si="577"/>
        <v>2</v>
      </c>
      <c r="EL1878" s="7">
        <f t="shared" si="578"/>
        <v>-2</v>
      </c>
    </row>
    <row r="1879" spans="1:142">
      <c r="A1879" s="365" t="str">
        <f t="shared" si="563"/>
        <v xml:space="preserve"> 372</v>
      </c>
      <c r="B1879" s="366" t="s">
        <v>1016</v>
      </c>
      <c r="C1879" s="366" t="s">
        <v>1186</v>
      </c>
      <c r="D1879" s="366">
        <v>0</v>
      </c>
      <c r="E1879" s="366">
        <v>0</v>
      </c>
      <c r="F1879" s="366">
        <v>0</v>
      </c>
      <c r="G1879" s="366">
        <v>0</v>
      </c>
      <c r="H1879" s="366">
        <v>1</v>
      </c>
      <c r="I1879" s="366">
        <v>0</v>
      </c>
      <c r="J1879" s="366">
        <v>0</v>
      </c>
      <c r="K1879" s="366">
        <v>1</v>
      </c>
      <c r="L1879" s="366">
        <v>0</v>
      </c>
      <c r="M1879" s="366">
        <v>0</v>
      </c>
      <c r="N1879" s="366">
        <v>0</v>
      </c>
      <c r="O1879" s="366">
        <v>0</v>
      </c>
      <c r="P1879" s="411">
        <f t="shared" si="564"/>
        <v>2</v>
      </c>
      <c r="Q1879" s="411">
        <f t="shared" si="579"/>
        <v>1</v>
      </c>
      <c r="R1879" s="411">
        <f t="shared" si="580"/>
        <v>1</v>
      </c>
      <c r="S1879" s="411">
        <f t="shared" si="581"/>
        <v>0</v>
      </c>
      <c r="T1879" s="366">
        <v>0</v>
      </c>
      <c r="U1879" s="366">
        <v>0</v>
      </c>
      <c r="V1879" s="366">
        <v>0</v>
      </c>
      <c r="W1879" s="366">
        <v>0</v>
      </c>
      <c r="X1879" s="366">
        <v>0</v>
      </c>
      <c r="Y1879" s="366">
        <v>0</v>
      </c>
      <c r="Z1879" s="366">
        <v>0</v>
      </c>
      <c r="AA1879" s="366">
        <v>0</v>
      </c>
      <c r="AB1879" s="366">
        <v>0</v>
      </c>
      <c r="AC1879" s="366">
        <v>0</v>
      </c>
      <c r="AD1879" s="366">
        <v>0</v>
      </c>
      <c r="AE1879" s="366">
        <v>0</v>
      </c>
      <c r="AF1879" s="411">
        <f t="shared" si="565"/>
        <v>0</v>
      </c>
      <c r="AG1879" s="366">
        <v>0</v>
      </c>
      <c r="AH1879" s="366">
        <v>0</v>
      </c>
      <c r="AI1879" s="366">
        <v>0</v>
      </c>
      <c r="AJ1879" s="366">
        <v>0</v>
      </c>
      <c r="AK1879" s="366">
        <v>0</v>
      </c>
      <c r="AL1879" s="366">
        <v>0</v>
      </c>
      <c r="AM1879" s="366">
        <v>0</v>
      </c>
      <c r="AN1879" s="366">
        <v>0</v>
      </c>
      <c r="AO1879" s="366">
        <v>0</v>
      </c>
      <c r="AP1879" s="366">
        <v>0</v>
      </c>
      <c r="AQ1879" s="366">
        <v>0</v>
      </c>
      <c r="AR1879" s="366">
        <v>0</v>
      </c>
      <c r="AS1879" s="411">
        <f t="shared" si="566"/>
        <v>0</v>
      </c>
      <c r="AT1879" s="411">
        <f t="shared" si="567"/>
        <v>0</v>
      </c>
      <c r="AU1879" s="411">
        <f t="shared" si="568"/>
        <v>0</v>
      </c>
      <c r="AV1879" s="411">
        <f t="shared" si="569"/>
        <v>0</v>
      </c>
      <c r="AW1879" s="366">
        <v>0</v>
      </c>
      <c r="AX1879" s="366">
        <v>0</v>
      </c>
      <c r="AY1879" s="366">
        <v>0</v>
      </c>
      <c r="AZ1879" s="366">
        <v>0</v>
      </c>
      <c r="BA1879" s="366">
        <v>0</v>
      </c>
      <c r="BB1879" s="366">
        <v>0</v>
      </c>
      <c r="BC1879" s="366">
        <v>0</v>
      </c>
      <c r="BD1879" s="366">
        <v>0</v>
      </c>
      <c r="BE1879" s="366">
        <v>0</v>
      </c>
      <c r="BF1879" s="366">
        <v>0</v>
      </c>
      <c r="BG1879" s="366">
        <v>0</v>
      </c>
      <c r="BH1879" s="366">
        <v>0</v>
      </c>
      <c r="BI1879" s="411">
        <f t="shared" si="570"/>
        <v>0</v>
      </c>
      <c r="BJ1879" s="366">
        <v>0</v>
      </c>
      <c r="BK1879" s="366">
        <v>0</v>
      </c>
      <c r="BL1879" s="366">
        <v>0</v>
      </c>
      <c r="BM1879" s="366">
        <v>0</v>
      </c>
      <c r="BN1879" s="366">
        <v>0</v>
      </c>
      <c r="BO1879" s="366">
        <v>0</v>
      </c>
      <c r="BP1879" s="366">
        <v>0</v>
      </c>
      <c r="BQ1879" s="366">
        <v>0</v>
      </c>
      <c r="BR1879" s="366">
        <v>0</v>
      </c>
      <c r="BS1879" s="366">
        <v>0</v>
      </c>
      <c r="BT1879" s="366">
        <v>0</v>
      </c>
      <c r="BU1879" s="366">
        <v>0</v>
      </c>
      <c r="BV1879" s="411">
        <f t="shared" si="571"/>
        <v>0</v>
      </c>
      <c r="BW1879" s="366">
        <v>0</v>
      </c>
      <c r="BX1879" s="366">
        <v>0</v>
      </c>
      <c r="BY1879" s="366">
        <v>0</v>
      </c>
      <c r="BZ1879" s="366">
        <v>0</v>
      </c>
      <c r="CA1879" s="366">
        <v>0</v>
      </c>
      <c r="CB1879" s="366">
        <v>0</v>
      </c>
      <c r="CC1879" s="366">
        <v>0</v>
      </c>
      <c r="CD1879" s="366">
        <v>0</v>
      </c>
      <c r="CE1879" s="366">
        <v>0</v>
      </c>
      <c r="CF1879" s="366">
        <v>0</v>
      </c>
      <c r="CG1879" s="366">
        <v>0</v>
      </c>
      <c r="CH1879" s="366">
        <v>0</v>
      </c>
      <c r="CI1879" s="411">
        <f t="shared" si="572"/>
        <v>0</v>
      </c>
      <c r="CJ1879" s="366">
        <v>0</v>
      </c>
      <c r="CK1879" s="366">
        <v>0</v>
      </c>
      <c r="CL1879" s="366">
        <v>0</v>
      </c>
      <c r="CM1879" s="366">
        <v>0</v>
      </c>
      <c r="CN1879" s="366">
        <v>0</v>
      </c>
      <c r="CO1879" s="366">
        <v>0</v>
      </c>
      <c r="CP1879" s="366">
        <v>0</v>
      </c>
      <c r="CQ1879" s="366">
        <v>0</v>
      </c>
      <c r="CR1879" s="366">
        <v>0</v>
      </c>
      <c r="CS1879" s="366">
        <v>0</v>
      </c>
      <c r="CT1879" s="366">
        <v>0</v>
      </c>
      <c r="CU1879" s="366">
        <v>0</v>
      </c>
      <c r="CV1879" s="411">
        <f t="shared" si="573"/>
        <v>0</v>
      </c>
      <c r="CW1879" s="366">
        <v>0</v>
      </c>
      <c r="CX1879" s="366">
        <v>0</v>
      </c>
      <c r="CY1879" s="366">
        <v>0</v>
      </c>
      <c r="CZ1879" s="366">
        <v>0</v>
      </c>
      <c r="DA1879" s="366">
        <v>0</v>
      </c>
      <c r="DB1879" s="366">
        <v>0</v>
      </c>
      <c r="DC1879" s="366">
        <v>0</v>
      </c>
      <c r="DD1879" s="366">
        <v>0</v>
      </c>
      <c r="DE1879" s="366">
        <v>0</v>
      </c>
      <c r="DF1879" s="366">
        <v>0</v>
      </c>
      <c r="DG1879" s="366">
        <v>0</v>
      </c>
      <c r="DH1879" s="366">
        <v>0</v>
      </c>
      <c r="DI1879" s="411">
        <f t="shared" si="574"/>
        <v>0</v>
      </c>
      <c r="DJ1879" s="366">
        <v>0</v>
      </c>
      <c r="DK1879" s="366">
        <v>0</v>
      </c>
      <c r="DL1879" s="366">
        <v>0</v>
      </c>
      <c r="DM1879" s="366">
        <v>0</v>
      </c>
      <c r="DN1879" s="366">
        <v>0</v>
      </c>
      <c r="DO1879" s="366">
        <v>0</v>
      </c>
      <c r="DP1879" s="366">
        <v>0</v>
      </c>
      <c r="DQ1879" s="366">
        <v>0</v>
      </c>
      <c r="DR1879" s="366">
        <v>0</v>
      </c>
      <c r="DS1879" s="366">
        <v>0</v>
      </c>
      <c r="DT1879" s="366">
        <v>0</v>
      </c>
      <c r="DU1879" s="366">
        <v>0</v>
      </c>
      <c r="DV1879" s="411">
        <f t="shared" si="575"/>
        <v>0</v>
      </c>
      <c r="DW1879" s="366">
        <v>0</v>
      </c>
      <c r="DX1879" s="366">
        <v>0</v>
      </c>
      <c r="DY1879" s="366">
        <v>0</v>
      </c>
      <c r="DZ1879" s="366">
        <v>0</v>
      </c>
      <c r="EA1879" s="366">
        <v>0</v>
      </c>
      <c r="EB1879" s="366">
        <v>0</v>
      </c>
      <c r="EC1879" s="366">
        <v>0</v>
      </c>
      <c r="ED1879" s="366">
        <v>0</v>
      </c>
      <c r="EE1879" s="366">
        <v>0</v>
      </c>
      <c r="EF1879" s="366">
        <v>0</v>
      </c>
      <c r="EG1879" s="366">
        <v>0</v>
      </c>
      <c r="EH1879" s="366">
        <v>0</v>
      </c>
      <c r="EI1879" s="411">
        <f t="shared" si="576"/>
        <v>0</v>
      </c>
      <c r="EK1879" s="411">
        <f t="shared" si="577"/>
        <v>2</v>
      </c>
      <c r="EL1879" s="7">
        <f t="shared" si="578"/>
        <v>-2</v>
      </c>
    </row>
    <row r="1880" spans="1:142">
      <c r="A1880" s="365" t="str">
        <f t="shared" si="563"/>
        <v xml:space="preserve"> 372</v>
      </c>
      <c r="B1880" s="366" t="s">
        <v>1016</v>
      </c>
      <c r="C1880" s="366" t="s">
        <v>1187</v>
      </c>
      <c r="D1880" s="366">
        <v>1</v>
      </c>
      <c r="E1880" s="366">
        <v>1</v>
      </c>
      <c r="F1880" s="366">
        <v>1</v>
      </c>
      <c r="G1880" s="366">
        <v>1</v>
      </c>
      <c r="H1880" s="366">
        <v>0</v>
      </c>
      <c r="I1880" s="366">
        <v>1</v>
      </c>
      <c r="J1880" s="366">
        <v>1</v>
      </c>
      <c r="K1880" s="366">
        <v>0</v>
      </c>
      <c r="L1880" s="366">
        <v>1</v>
      </c>
      <c r="M1880" s="366">
        <v>1</v>
      </c>
      <c r="N1880" s="366">
        <v>1</v>
      </c>
      <c r="O1880" s="366">
        <v>1</v>
      </c>
      <c r="P1880" s="411">
        <f t="shared" si="564"/>
        <v>10</v>
      </c>
      <c r="Q1880" s="411">
        <f t="shared" si="579"/>
        <v>5.967741935483871</v>
      </c>
      <c r="R1880" s="411">
        <f t="shared" si="580"/>
        <v>0.75639599555061177</v>
      </c>
      <c r="S1880" s="411">
        <f t="shared" si="581"/>
        <v>3.2758620689655173</v>
      </c>
      <c r="T1880" s="366">
        <v>0</v>
      </c>
      <c r="U1880" s="366">
        <v>0</v>
      </c>
      <c r="V1880" s="366">
        <v>0</v>
      </c>
      <c r="W1880" s="366">
        <v>0</v>
      </c>
      <c r="X1880" s="366">
        <v>0</v>
      </c>
      <c r="Y1880" s="366">
        <v>0</v>
      </c>
      <c r="Z1880" s="366">
        <v>0</v>
      </c>
      <c r="AA1880" s="366">
        <v>0</v>
      </c>
      <c r="AB1880" s="366">
        <v>0</v>
      </c>
      <c r="AC1880" s="366">
        <v>0</v>
      </c>
      <c r="AD1880" s="366">
        <v>0</v>
      </c>
      <c r="AE1880" s="366">
        <v>0</v>
      </c>
      <c r="AF1880" s="411">
        <f t="shared" si="565"/>
        <v>0</v>
      </c>
      <c r="AG1880" s="366">
        <v>0</v>
      </c>
      <c r="AH1880" s="366">
        <v>0</v>
      </c>
      <c r="AI1880" s="366">
        <v>0</v>
      </c>
      <c r="AJ1880" s="366">
        <v>0</v>
      </c>
      <c r="AK1880" s="366">
        <v>0</v>
      </c>
      <c r="AL1880" s="366">
        <v>0</v>
      </c>
      <c r="AM1880" s="366">
        <v>0</v>
      </c>
      <c r="AN1880" s="366">
        <v>0</v>
      </c>
      <c r="AO1880" s="366">
        <v>0</v>
      </c>
      <c r="AP1880" s="366">
        <v>0</v>
      </c>
      <c r="AQ1880" s="366">
        <v>0</v>
      </c>
      <c r="AR1880" s="366">
        <v>0</v>
      </c>
      <c r="AS1880" s="411">
        <f t="shared" si="566"/>
        <v>0</v>
      </c>
      <c r="AT1880" s="411">
        <f t="shared" si="567"/>
        <v>0</v>
      </c>
      <c r="AU1880" s="411">
        <f t="shared" si="568"/>
        <v>0</v>
      </c>
      <c r="AV1880" s="411">
        <f t="shared" si="569"/>
        <v>0</v>
      </c>
      <c r="AW1880" s="366">
        <v>0</v>
      </c>
      <c r="AX1880" s="366">
        <v>0</v>
      </c>
      <c r="AY1880" s="366">
        <v>0</v>
      </c>
      <c r="AZ1880" s="366">
        <v>0</v>
      </c>
      <c r="BA1880" s="366">
        <v>0</v>
      </c>
      <c r="BB1880" s="366">
        <v>0</v>
      </c>
      <c r="BC1880" s="366">
        <v>0</v>
      </c>
      <c r="BD1880" s="366">
        <v>0</v>
      </c>
      <c r="BE1880" s="366">
        <v>0</v>
      </c>
      <c r="BF1880" s="366">
        <v>0</v>
      </c>
      <c r="BG1880" s="366">
        <v>0</v>
      </c>
      <c r="BH1880" s="366">
        <v>0</v>
      </c>
      <c r="BI1880" s="411">
        <f t="shared" si="570"/>
        <v>0</v>
      </c>
      <c r="BJ1880" s="366">
        <v>0</v>
      </c>
      <c r="BK1880" s="366">
        <v>0</v>
      </c>
      <c r="BL1880" s="366">
        <v>0</v>
      </c>
      <c r="BM1880" s="366">
        <v>0</v>
      </c>
      <c r="BN1880" s="366">
        <v>0</v>
      </c>
      <c r="BO1880" s="366">
        <v>0</v>
      </c>
      <c r="BP1880" s="366">
        <v>0</v>
      </c>
      <c r="BQ1880" s="366">
        <v>0</v>
      </c>
      <c r="BR1880" s="366">
        <v>0</v>
      </c>
      <c r="BS1880" s="366">
        <v>0</v>
      </c>
      <c r="BT1880" s="366">
        <v>0</v>
      </c>
      <c r="BU1880" s="366">
        <v>0</v>
      </c>
      <c r="BV1880" s="411">
        <f t="shared" si="571"/>
        <v>0</v>
      </c>
      <c r="BW1880" s="366">
        <v>0</v>
      </c>
      <c r="BX1880" s="366">
        <v>0</v>
      </c>
      <c r="BY1880" s="366">
        <v>0</v>
      </c>
      <c r="BZ1880" s="366">
        <v>0</v>
      </c>
      <c r="CA1880" s="366">
        <v>0</v>
      </c>
      <c r="CB1880" s="366">
        <v>0</v>
      </c>
      <c r="CC1880" s="366">
        <v>0</v>
      </c>
      <c r="CD1880" s="366">
        <v>0</v>
      </c>
      <c r="CE1880" s="366">
        <v>0</v>
      </c>
      <c r="CF1880" s="366">
        <v>0</v>
      </c>
      <c r="CG1880" s="366">
        <v>0</v>
      </c>
      <c r="CH1880" s="366">
        <v>0</v>
      </c>
      <c r="CI1880" s="411">
        <f t="shared" si="572"/>
        <v>0</v>
      </c>
      <c r="CJ1880" s="366">
        <v>0</v>
      </c>
      <c r="CK1880" s="366">
        <v>0</v>
      </c>
      <c r="CL1880" s="366">
        <v>0</v>
      </c>
      <c r="CM1880" s="366">
        <v>0</v>
      </c>
      <c r="CN1880" s="366">
        <v>0</v>
      </c>
      <c r="CO1880" s="366">
        <v>0</v>
      </c>
      <c r="CP1880" s="366">
        <v>0</v>
      </c>
      <c r="CQ1880" s="366">
        <v>0</v>
      </c>
      <c r="CR1880" s="366">
        <v>0</v>
      </c>
      <c r="CS1880" s="366">
        <v>0</v>
      </c>
      <c r="CT1880" s="366">
        <v>0</v>
      </c>
      <c r="CU1880" s="366">
        <v>0</v>
      </c>
      <c r="CV1880" s="411">
        <f t="shared" si="573"/>
        <v>0</v>
      </c>
      <c r="CW1880" s="366">
        <v>0</v>
      </c>
      <c r="CX1880" s="366">
        <v>0</v>
      </c>
      <c r="CY1880" s="366">
        <v>0</v>
      </c>
      <c r="CZ1880" s="366">
        <v>0</v>
      </c>
      <c r="DA1880" s="366">
        <v>0</v>
      </c>
      <c r="DB1880" s="366">
        <v>0</v>
      </c>
      <c r="DC1880" s="366">
        <v>0</v>
      </c>
      <c r="DD1880" s="366">
        <v>0</v>
      </c>
      <c r="DE1880" s="366">
        <v>0</v>
      </c>
      <c r="DF1880" s="366">
        <v>0</v>
      </c>
      <c r="DG1880" s="366">
        <v>0</v>
      </c>
      <c r="DH1880" s="366">
        <v>0</v>
      </c>
      <c r="DI1880" s="411">
        <f t="shared" si="574"/>
        <v>0</v>
      </c>
      <c r="DJ1880" s="366">
        <v>0</v>
      </c>
      <c r="DK1880" s="366">
        <v>0</v>
      </c>
      <c r="DL1880" s="366">
        <v>0</v>
      </c>
      <c r="DM1880" s="366">
        <v>0</v>
      </c>
      <c r="DN1880" s="366">
        <v>0</v>
      </c>
      <c r="DO1880" s="366">
        <v>0</v>
      </c>
      <c r="DP1880" s="366">
        <v>0</v>
      </c>
      <c r="DQ1880" s="366">
        <v>0</v>
      </c>
      <c r="DR1880" s="366">
        <v>0</v>
      </c>
      <c r="DS1880" s="366">
        <v>0</v>
      </c>
      <c r="DT1880" s="366">
        <v>0</v>
      </c>
      <c r="DU1880" s="366">
        <v>0</v>
      </c>
      <c r="DV1880" s="411">
        <f t="shared" si="575"/>
        <v>0</v>
      </c>
      <c r="DW1880" s="366">
        <v>0</v>
      </c>
      <c r="DX1880" s="366">
        <v>0</v>
      </c>
      <c r="DY1880" s="366">
        <v>0</v>
      </c>
      <c r="DZ1880" s="366">
        <v>0</v>
      </c>
      <c r="EA1880" s="366">
        <v>0</v>
      </c>
      <c r="EB1880" s="366">
        <v>0</v>
      </c>
      <c r="EC1880" s="366">
        <v>0</v>
      </c>
      <c r="ED1880" s="366">
        <v>0</v>
      </c>
      <c r="EE1880" s="366">
        <v>0</v>
      </c>
      <c r="EF1880" s="366">
        <v>0</v>
      </c>
      <c r="EG1880" s="366">
        <v>0</v>
      </c>
      <c r="EH1880" s="366">
        <v>0</v>
      </c>
      <c r="EI1880" s="411">
        <f t="shared" si="576"/>
        <v>0</v>
      </c>
      <c r="EK1880" s="411">
        <f t="shared" si="577"/>
        <v>10</v>
      </c>
      <c r="EL1880" s="7">
        <f t="shared" si="578"/>
        <v>-10</v>
      </c>
    </row>
    <row r="1881" spans="1:142">
      <c r="A1881" s="365" t="str">
        <f t="shared" si="563"/>
        <v xml:space="preserve"> 528</v>
      </c>
      <c r="B1881" s="366" t="s">
        <v>1017</v>
      </c>
      <c r="C1881" s="366" t="s">
        <v>1167</v>
      </c>
      <c r="D1881" s="366">
        <v>53</v>
      </c>
      <c r="E1881" s="366">
        <v>53</v>
      </c>
      <c r="F1881" s="366">
        <v>53</v>
      </c>
      <c r="G1881" s="366">
        <v>53</v>
      </c>
      <c r="H1881" s="366">
        <v>53</v>
      </c>
      <c r="I1881" s="366">
        <v>53</v>
      </c>
      <c r="J1881" s="366">
        <v>53</v>
      </c>
      <c r="K1881" s="366">
        <v>53</v>
      </c>
      <c r="L1881" s="366">
        <v>53</v>
      </c>
      <c r="M1881" s="366">
        <v>53</v>
      </c>
      <c r="N1881" s="366">
        <v>53</v>
      </c>
      <c r="O1881" s="366">
        <v>53</v>
      </c>
      <c r="P1881" s="411">
        <f t="shared" si="564"/>
        <v>636</v>
      </c>
      <c r="Q1881" s="411">
        <f t="shared" si="579"/>
        <v>369.29032258064518</v>
      </c>
      <c r="R1881" s="411">
        <f t="shared" si="580"/>
        <v>93.088987764182434</v>
      </c>
      <c r="S1881" s="411">
        <f t="shared" si="581"/>
        <v>173.62068965517241</v>
      </c>
      <c r="T1881" s="366">
        <v>0</v>
      </c>
      <c r="U1881" s="366">
        <v>0</v>
      </c>
      <c r="V1881" s="366">
        <v>0</v>
      </c>
      <c r="W1881" s="366">
        <v>0</v>
      </c>
      <c r="X1881" s="366">
        <v>0</v>
      </c>
      <c r="Y1881" s="366">
        <v>0</v>
      </c>
      <c r="Z1881" s="366">
        <v>0</v>
      </c>
      <c r="AA1881" s="366">
        <v>0</v>
      </c>
      <c r="AB1881" s="366">
        <v>0</v>
      </c>
      <c r="AC1881" s="366">
        <v>0</v>
      </c>
      <c r="AD1881" s="366">
        <v>0</v>
      </c>
      <c r="AE1881" s="366">
        <v>0</v>
      </c>
      <c r="AF1881" s="411">
        <f t="shared" si="565"/>
        <v>0</v>
      </c>
      <c r="AG1881" s="366">
        <v>53</v>
      </c>
      <c r="AH1881" s="366">
        <v>53</v>
      </c>
      <c r="AI1881" s="366">
        <v>53</v>
      </c>
      <c r="AJ1881" s="366">
        <v>53</v>
      </c>
      <c r="AK1881" s="366">
        <v>53</v>
      </c>
      <c r="AL1881" s="366">
        <v>53</v>
      </c>
      <c r="AM1881" s="366">
        <v>53</v>
      </c>
      <c r="AN1881" s="366">
        <v>53</v>
      </c>
      <c r="AO1881" s="366">
        <v>53</v>
      </c>
      <c r="AP1881" s="366">
        <v>53</v>
      </c>
      <c r="AQ1881" s="366">
        <v>53</v>
      </c>
      <c r="AR1881" s="366">
        <v>53</v>
      </c>
      <c r="AS1881" s="411">
        <f t="shared" si="566"/>
        <v>636</v>
      </c>
      <c r="AT1881" s="411">
        <f t="shared" si="567"/>
        <v>369.29032258064518</v>
      </c>
      <c r="AU1881" s="411">
        <f t="shared" si="568"/>
        <v>93.088987764182434</v>
      </c>
      <c r="AV1881" s="411">
        <f t="shared" si="569"/>
        <v>173.62068965517241</v>
      </c>
      <c r="AW1881" s="366">
        <v>0</v>
      </c>
      <c r="AX1881" s="366">
        <v>0</v>
      </c>
      <c r="AY1881" s="366">
        <v>0</v>
      </c>
      <c r="AZ1881" s="366">
        <v>0</v>
      </c>
      <c r="BA1881" s="366">
        <v>0</v>
      </c>
      <c r="BB1881" s="366">
        <v>0</v>
      </c>
      <c r="BC1881" s="366">
        <v>0</v>
      </c>
      <c r="BD1881" s="366">
        <v>0</v>
      </c>
      <c r="BE1881" s="366">
        <v>0</v>
      </c>
      <c r="BF1881" s="366">
        <v>0</v>
      </c>
      <c r="BG1881" s="366">
        <v>0</v>
      </c>
      <c r="BH1881" s="366">
        <v>0</v>
      </c>
      <c r="BI1881" s="411">
        <f t="shared" si="570"/>
        <v>0</v>
      </c>
      <c r="BJ1881" s="366">
        <v>53</v>
      </c>
      <c r="BK1881" s="366">
        <v>53</v>
      </c>
      <c r="BL1881" s="366">
        <v>53</v>
      </c>
      <c r="BM1881" s="366">
        <v>53</v>
      </c>
      <c r="BN1881" s="366">
        <v>53</v>
      </c>
      <c r="BO1881" s="366">
        <v>53</v>
      </c>
      <c r="BP1881" s="366">
        <v>53</v>
      </c>
      <c r="BQ1881" s="366">
        <v>53</v>
      </c>
      <c r="BR1881" s="366">
        <v>53</v>
      </c>
      <c r="BS1881" s="366">
        <v>53</v>
      </c>
      <c r="BT1881" s="366">
        <v>53</v>
      </c>
      <c r="BU1881" s="366">
        <v>53</v>
      </c>
      <c r="BV1881" s="411">
        <f t="shared" si="571"/>
        <v>636</v>
      </c>
      <c r="BW1881" s="366">
        <v>0</v>
      </c>
      <c r="BX1881" s="366">
        <v>0</v>
      </c>
      <c r="BY1881" s="366">
        <v>0</v>
      </c>
      <c r="BZ1881" s="366">
        <v>0</v>
      </c>
      <c r="CA1881" s="366">
        <v>0</v>
      </c>
      <c r="CB1881" s="366">
        <v>0</v>
      </c>
      <c r="CC1881" s="366">
        <v>0</v>
      </c>
      <c r="CD1881" s="366">
        <v>0</v>
      </c>
      <c r="CE1881" s="366">
        <v>0</v>
      </c>
      <c r="CF1881" s="366">
        <v>0</v>
      </c>
      <c r="CG1881" s="366">
        <v>0</v>
      </c>
      <c r="CH1881" s="366">
        <v>0</v>
      </c>
      <c r="CI1881" s="411">
        <f t="shared" si="572"/>
        <v>0</v>
      </c>
      <c r="CJ1881" s="366">
        <v>53</v>
      </c>
      <c r="CK1881" s="366">
        <v>53</v>
      </c>
      <c r="CL1881" s="366">
        <v>53</v>
      </c>
      <c r="CM1881" s="366">
        <v>53</v>
      </c>
      <c r="CN1881" s="366">
        <v>53</v>
      </c>
      <c r="CO1881" s="366">
        <v>53</v>
      </c>
      <c r="CP1881" s="366">
        <v>53</v>
      </c>
      <c r="CQ1881" s="366">
        <v>53</v>
      </c>
      <c r="CR1881" s="366">
        <v>53</v>
      </c>
      <c r="CS1881" s="366">
        <v>53</v>
      </c>
      <c r="CT1881" s="366">
        <v>53</v>
      </c>
      <c r="CU1881" s="366">
        <v>53</v>
      </c>
      <c r="CV1881" s="411">
        <f t="shared" si="573"/>
        <v>636</v>
      </c>
      <c r="CW1881" s="366">
        <v>0</v>
      </c>
      <c r="CX1881" s="366">
        <v>0</v>
      </c>
      <c r="CY1881" s="366">
        <v>0</v>
      </c>
      <c r="CZ1881" s="366">
        <v>0</v>
      </c>
      <c r="DA1881" s="366">
        <v>0</v>
      </c>
      <c r="DB1881" s="366">
        <v>0</v>
      </c>
      <c r="DC1881" s="366">
        <v>0</v>
      </c>
      <c r="DD1881" s="366">
        <v>0</v>
      </c>
      <c r="DE1881" s="366">
        <v>0</v>
      </c>
      <c r="DF1881" s="366">
        <v>0</v>
      </c>
      <c r="DG1881" s="366">
        <v>0</v>
      </c>
      <c r="DH1881" s="366">
        <v>0</v>
      </c>
      <c r="DI1881" s="411">
        <f t="shared" si="574"/>
        <v>0</v>
      </c>
      <c r="DJ1881" s="366">
        <v>53</v>
      </c>
      <c r="DK1881" s="366">
        <v>53</v>
      </c>
      <c r="DL1881" s="366">
        <v>53</v>
      </c>
      <c r="DM1881" s="366">
        <v>53</v>
      </c>
      <c r="DN1881" s="366">
        <v>53</v>
      </c>
      <c r="DO1881" s="366">
        <v>53</v>
      </c>
      <c r="DP1881" s="366">
        <v>53</v>
      </c>
      <c r="DQ1881" s="366">
        <v>53</v>
      </c>
      <c r="DR1881" s="366">
        <v>53</v>
      </c>
      <c r="DS1881" s="366">
        <v>53</v>
      </c>
      <c r="DT1881" s="366">
        <v>53</v>
      </c>
      <c r="DU1881" s="366">
        <v>53</v>
      </c>
      <c r="DV1881" s="411">
        <f t="shared" si="575"/>
        <v>636</v>
      </c>
      <c r="DW1881" s="366">
        <v>53</v>
      </c>
      <c r="DX1881" s="366">
        <v>53</v>
      </c>
      <c r="DY1881" s="366">
        <v>53</v>
      </c>
      <c r="DZ1881" s="366">
        <v>53</v>
      </c>
      <c r="EA1881" s="366">
        <v>53</v>
      </c>
      <c r="EB1881" s="366">
        <v>53</v>
      </c>
      <c r="EC1881" s="366">
        <v>53</v>
      </c>
      <c r="ED1881" s="366">
        <v>53</v>
      </c>
      <c r="EE1881" s="366">
        <v>53</v>
      </c>
      <c r="EF1881" s="366">
        <v>53</v>
      </c>
      <c r="EG1881" s="366">
        <v>53</v>
      </c>
      <c r="EH1881" s="366">
        <v>53</v>
      </c>
      <c r="EI1881" s="411">
        <f t="shared" si="576"/>
        <v>636</v>
      </c>
      <c r="EK1881" s="411">
        <f t="shared" si="577"/>
        <v>636</v>
      </c>
      <c r="EL1881" s="7">
        <f t="shared" si="578"/>
        <v>0</v>
      </c>
    </row>
    <row r="1882" spans="1:142">
      <c r="A1882" s="365" t="str">
        <f t="shared" si="563"/>
        <v xml:space="preserve"> 528</v>
      </c>
      <c r="B1882" s="366" t="s">
        <v>1017</v>
      </c>
      <c r="C1882" s="366" t="s">
        <v>1168</v>
      </c>
      <c r="D1882" s="366">
        <v>491355.86403410707</v>
      </c>
      <c r="E1882" s="366">
        <v>521069.15185481665</v>
      </c>
      <c r="F1882" s="366">
        <v>589485.93667945673</v>
      </c>
      <c r="G1882" s="366">
        <v>650395.73393610306</v>
      </c>
      <c r="H1882" s="366">
        <v>755069.9379763169</v>
      </c>
      <c r="I1882" s="366">
        <v>796776.98024714109</v>
      </c>
      <c r="J1882" s="366">
        <v>858603.82791305275</v>
      </c>
      <c r="K1882" s="366">
        <v>867455.84446207271</v>
      </c>
      <c r="L1882" s="366">
        <v>728752.16088574822</v>
      </c>
      <c r="M1882" s="366">
        <v>723599.93575400929</v>
      </c>
      <c r="N1882" s="366">
        <v>611677.27935880923</v>
      </c>
      <c r="O1882" s="366">
        <v>546184.61830154946</v>
      </c>
      <c r="P1882" s="411">
        <f t="shared" si="564"/>
        <v>8140427.2714031823</v>
      </c>
      <c r="Q1882" s="411">
        <f t="shared" si="579"/>
        <v>4635060.5349663794</v>
      </c>
      <c r="R1882" s="411">
        <f t="shared" si="580"/>
        <v>1422869.8241574015</v>
      </c>
      <c r="S1882" s="411">
        <f t="shared" si="581"/>
        <v>2082496.9122794019</v>
      </c>
      <c r="T1882" s="366">
        <v>-10781.018958088767</v>
      </c>
      <c r="U1882" s="366">
        <v>-11526.981237512198</v>
      </c>
      <c r="V1882" s="366">
        <v>-13146.043189616874</v>
      </c>
      <c r="W1882" s="366">
        <v>-14142.950724107795</v>
      </c>
      <c r="X1882" s="366">
        <v>-16632.95457699406</v>
      </c>
      <c r="Y1882" s="366">
        <v>-17484.977621898754</v>
      </c>
      <c r="Z1882" s="366">
        <v>-18397.953457050491</v>
      </c>
      <c r="AA1882" s="366">
        <v>-46516.938034787076</v>
      </c>
      <c r="AB1882" s="366">
        <v>-40761.00899875944</v>
      </c>
      <c r="AC1882" s="366">
        <v>-41336.110581189743</v>
      </c>
      <c r="AD1882" s="366">
        <v>-37257.956104928628</v>
      </c>
      <c r="AE1882" s="366">
        <v>-35461.040143232385</v>
      </c>
      <c r="AF1882" s="411">
        <f t="shared" si="565"/>
        <v>-303445.93362816621</v>
      </c>
      <c r="AG1882" s="366">
        <v>480574.8450760183</v>
      </c>
      <c r="AH1882" s="366">
        <v>509542.17061730445</v>
      </c>
      <c r="AI1882" s="366">
        <v>576339.89348983986</v>
      </c>
      <c r="AJ1882" s="366">
        <v>636252.78321199527</v>
      </c>
      <c r="AK1882" s="366">
        <v>738436.98339932284</v>
      </c>
      <c r="AL1882" s="366">
        <v>779292.00262524234</v>
      </c>
      <c r="AM1882" s="366">
        <v>840205.87445600226</v>
      </c>
      <c r="AN1882" s="366">
        <v>820938.90642728563</v>
      </c>
      <c r="AO1882" s="366">
        <v>687991.15188698878</v>
      </c>
      <c r="AP1882" s="366">
        <v>682263.82517281955</v>
      </c>
      <c r="AQ1882" s="366">
        <v>574419.3232538806</v>
      </c>
      <c r="AR1882" s="366">
        <v>510723.57815831708</v>
      </c>
      <c r="AS1882" s="411">
        <f t="shared" si="566"/>
        <v>7836981.3377750162</v>
      </c>
      <c r="AT1882" s="411">
        <f t="shared" si="567"/>
        <v>4533541.1375706932</v>
      </c>
      <c r="AU1882" s="411">
        <f t="shared" si="568"/>
        <v>1346242.8110297925</v>
      </c>
      <c r="AV1882" s="411">
        <f t="shared" si="569"/>
        <v>1957197.3891745314</v>
      </c>
      <c r="AW1882" s="366">
        <v>0</v>
      </c>
      <c r="AX1882" s="366">
        <v>0</v>
      </c>
      <c r="AY1882" s="366">
        <v>0</v>
      </c>
      <c r="AZ1882" s="366">
        <v>0</v>
      </c>
      <c r="BA1882" s="366">
        <v>0</v>
      </c>
      <c r="BB1882" s="366">
        <v>0</v>
      </c>
      <c r="BC1882" s="366">
        <v>0</v>
      </c>
      <c r="BD1882" s="366">
        <v>0</v>
      </c>
      <c r="BE1882" s="366">
        <v>0</v>
      </c>
      <c r="BF1882" s="366">
        <v>0</v>
      </c>
      <c r="BG1882" s="366">
        <v>0</v>
      </c>
      <c r="BH1882" s="366">
        <v>0</v>
      </c>
      <c r="BI1882" s="411">
        <f t="shared" si="570"/>
        <v>0</v>
      </c>
      <c r="BJ1882" s="366">
        <v>480574.8450760183</v>
      </c>
      <c r="BK1882" s="366">
        <v>509542.17061730445</v>
      </c>
      <c r="BL1882" s="366">
        <v>576339.89348983986</v>
      </c>
      <c r="BM1882" s="366">
        <v>636252.78321199527</v>
      </c>
      <c r="BN1882" s="366">
        <v>738436.98339932284</v>
      </c>
      <c r="BO1882" s="366">
        <v>779292.00262524234</v>
      </c>
      <c r="BP1882" s="366">
        <v>840205.87445600226</v>
      </c>
      <c r="BQ1882" s="366">
        <v>820938.90642728563</v>
      </c>
      <c r="BR1882" s="366">
        <v>687991.15188698878</v>
      </c>
      <c r="BS1882" s="366">
        <v>682263.82517281955</v>
      </c>
      <c r="BT1882" s="366">
        <v>574419.3232538806</v>
      </c>
      <c r="BU1882" s="366">
        <v>510723.57815831708</v>
      </c>
      <c r="BV1882" s="411">
        <f t="shared" si="571"/>
        <v>7836981.3377750162</v>
      </c>
      <c r="BW1882" s="366">
        <v>0</v>
      </c>
      <c r="BX1882" s="366">
        <v>0</v>
      </c>
      <c r="BY1882" s="366">
        <v>0</v>
      </c>
      <c r="BZ1882" s="366">
        <v>0</v>
      </c>
      <c r="CA1882" s="366">
        <v>0</v>
      </c>
      <c r="CB1882" s="366">
        <v>0</v>
      </c>
      <c r="CC1882" s="366">
        <v>0</v>
      </c>
      <c r="CD1882" s="366">
        <v>0</v>
      </c>
      <c r="CE1882" s="366">
        <v>0</v>
      </c>
      <c r="CF1882" s="366">
        <v>0</v>
      </c>
      <c r="CG1882" s="366">
        <v>0</v>
      </c>
      <c r="CH1882" s="366">
        <v>0</v>
      </c>
      <c r="CI1882" s="411">
        <f t="shared" si="572"/>
        <v>0</v>
      </c>
      <c r="CJ1882" s="366">
        <v>480574.8450760183</v>
      </c>
      <c r="CK1882" s="366">
        <v>509542.17061730445</v>
      </c>
      <c r="CL1882" s="366">
        <v>576339.89348983986</v>
      </c>
      <c r="CM1882" s="366">
        <v>636252.78321199527</v>
      </c>
      <c r="CN1882" s="366">
        <v>738436.98339932284</v>
      </c>
      <c r="CO1882" s="366">
        <v>779292.00262524234</v>
      </c>
      <c r="CP1882" s="366">
        <v>840205.87445600226</v>
      </c>
      <c r="CQ1882" s="366">
        <v>820938.90642728563</v>
      </c>
      <c r="CR1882" s="366">
        <v>687991.15188698878</v>
      </c>
      <c r="CS1882" s="366">
        <v>682263.82517281955</v>
      </c>
      <c r="CT1882" s="366">
        <v>574419.3232538806</v>
      </c>
      <c r="CU1882" s="366">
        <v>510723.57815831708</v>
      </c>
      <c r="CV1882" s="411">
        <f t="shared" si="573"/>
        <v>7836981.3377750162</v>
      </c>
      <c r="CW1882" s="366">
        <v>0</v>
      </c>
      <c r="CX1882" s="366">
        <v>0</v>
      </c>
      <c r="CY1882" s="366">
        <v>0</v>
      </c>
      <c r="CZ1882" s="366">
        <v>0</v>
      </c>
      <c r="DA1882" s="366">
        <v>0</v>
      </c>
      <c r="DB1882" s="366">
        <v>0</v>
      </c>
      <c r="DC1882" s="366">
        <v>0</v>
      </c>
      <c r="DD1882" s="366">
        <v>0</v>
      </c>
      <c r="DE1882" s="366">
        <v>0</v>
      </c>
      <c r="DF1882" s="366">
        <v>0</v>
      </c>
      <c r="DG1882" s="366">
        <v>0</v>
      </c>
      <c r="DH1882" s="366">
        <v>0</v>
      </c>
      <c r="DI1882" s="411">
        <f t="shared" si="574"/>
        <v>0</v>
      </c>
      <c r="DJ1882" s="366">
        <v>480574.8450760183</v>
      </c>
      <c r="DK1882" s="366">
        <v>509542.17061730445</v>
      </c>
      <c r="DL1882" s="366">
        <v>576339.89348983986</v>
      </c>
      <c r="DM1882" s="366">
        <v>636252.78321199527</v>
      </c>
      <c r="DN1882" s="366">
        <v>738436.98339932284</v>
      </c>
      <c r="DO1882" s="366">
        <v>779292.00262524234</v>
      </c>
      <c r="DP1882" s="366">
        <v>840205.87445600226</v>
      </c>
      <c r="DQ1882" s="366">
        <v>820938.90642728563</v>
      </c>
      <c r="DR1882" s="366">
        <v>687991.15188698878</v>
      </c>
      <c r="DS1882" s="366">
        <v>682263.82517281955</v>
      </c>
      <c r="DT1882" s="366">
        <v>574419.3232538806</v>
      </c>
      <c r="DU1882" s="366">
        <v>510723.57815831708</v>
      </c>
      <c r="DV1882" s="411">
        <f t="shared" si="575"/>
        <v>7836981.3377750162</v>
      </c>
      <c r="DW1882" s="366">
        <v>480574.8450760183</v>
      </c>
      <c r="DX1882" s="366">
        <v>509542.17061730445</v>
      </c>
      <c r="DY1882" s="366">
        <v>576339.89348983986</v>
      </c>
      <c r="DZ1882" s="366">
        <v>636252.78321199527</v>
      </c>
      <c r="EA1882" s="366">
        <v>738436.98339932284</v>
      </c>
      <c r="EB1882" s="366">
        <v>779292.00262524234</v>
      </c>
      <c r="EC1882" s="366">
        <v>840205.87445600226</v>
      </c>
      <c r="ED1882" s="366">
        <v>820938.90642728563</v>
      </c>
      <c r="EE1882" s="366">
        <v>687991.15188698878</v>
      </c>
      <c r="EF1882" s="366">
        <v>682263.82517281955</v>
      </c>
      <c r="EG1882" s="366">
        <v>574419.3232538806</v>
      </c>
      <c r="EH1882" s="366">
        <v>510723.57815831708</v>
      </c>
      <c r="EI1882" s="411">
        <f t="shared" si="576"/>
        <v>7836981.3377750162</v>
      </c>
      <c r="EK1882" s="411">
        <f t="shared" si="577"/>
        <v>7836981.3377750162</v>
      </c>
      <c r="EL1882" s="7">
        <f t="shared" si="578"/>
        <v>0</v>
      </c>
    </row>
    <row r="1883" spans="1:142">
      <c r="A1883" s="365" t="str">
        <f t="shared" si="563"/>
        <v xml:space="preserve"> 528</v>
      </c>
      <c r="B1883" s="366" t="s">
        <v>1017</v>
      </c>
      <c r="C1883" s="366" t="s">
        <v>1169</v>
      </c>
      <c r="D1883" s="366">
        <v>491355</v>
      </c>
      <c r="E1883" s="366">
        <v>521070</v>
      </c>
      <c r="F1883" s="366">
        <v>589484</v>
      </c>
      <c r="G1883" s="366">
        <v>650398</v>
      </c>
      <c r="H1883" s="366">
        <v>755072</v>
      </c>
      <c r="I1883" s="366">
        <v>796778</v>
      </c>
      <c r="J1883" s="366">
        <v>858606</v>
      </c>
      <c r="K1883" s="366">
        <v>867457</v>
      </c>
      <c r="L1883" s="366">
        <v>728752</v>
      </c>
      <c r="M1883" s="366">
        <v>723598</v>
      </c>
      <c r="N1883" s="366">
        <v>611678</v>
      </c>
      <c r="O1883" s="366">
        <v>546184</v>
      </c>
      <c r="P1883" s="411">
        <f t="shared" si="564"/>
        <v>8140432</v>
      </c>
      <c r="Q1883" s="411">
        <f t="shared" si="579"/>
        <v>4635066.0322580645</v>
      </c>
      <c r="R1883" s="411">
        <f t="shared" si="580"/>
        <v>1422870.933259177</v>
      </c>
      <c r="S1883" s="411">
        <f t="shared" si="581"/>
        <v>2082495.0344827585</v>
      </c>
      <c r="T1883" s="366">
        <v>-10781</v>
      </c>
      <c r="U1883" s="366">
        <v>-11527</v>
      </c>
      <c r="V1883" s="366">
        <v>-13146</v>
      </c>
      <c r="W1883" s="366">
        <v>-14143</v>
      </c>
      <c r="X1883" s="366">
        <v>-16633</v>
      </c>
      <c r="Y1883" s="366">
        <v>-17485</v>
      </c>
      <c r="Z1883" s="366">
        <v>-18398</v>
      </c>
      <c r="AA1883" s="366">
        <v>-46517</v>
      </c>
      <c r="AB1883" s="366">
        <v>-40761</v>
      </c>
      <c r="AC1883" s="366">
        <v>-41336</v>
      </c>
      <c r="AD1883" s="366">
        <v>-37258</v>
      </c>
      <c r="AE1883" s="366">
        <v>-35461</v>
      </c>
      <c r="AF1883" s="411">
        <f t="shared" si="565"/>
        <v>-303446</v>
      </c>
      <c r="AG1883" s="366">
        <v>480574</v>
      </c>
      <c r="AH1883" s="366">
        <v>509543</v>
      </c>
      <c r="AI1883" s="366">
        <v>576338</v>
      </c>
      <c r="AJ1883" s="366">
        <v>636255</v>
      </c>
      <c r="AK1883" s="366">
        <v>738439</v>
      </c>
      <c r="AL1883" s="366">
        <v>779293</v>
      </c>
      <c r="AM1883" s="366">
        <v>840208</v>
      </c>
      <c r="AN1883" s="366">
        <v>820940</v>
      </c>
      <c r="AO1883" s="366">
        <v>687991</v>
      </c>
      <c r="AP1883" s="366">
        <v>682262</v>
      </c>
      <c r="AQ1883" s="366">
        <v>574420</v>
      </c>
      <c r="AR1883" s="366">
        <v>510723</v>
      </c>
      <c r="AS1883" s="411">
        <f t="shared" si="566"/>
        <v>7836986</v>
      </c>
      <c r="AT1883" s="411">
        <f t="shared" si="567"/>
        <v>4533546.5161290318</v>
      </c>
      <c r="AU1883" s="411">
        <f t="shared" si="568"/>
        <v>1346243.8631813126</v>
      </c>
      <c r="AV1883" s="411">
        <f t="shared" si="569"/>
        <v>1957195.6206896552</v>
      </c>
      <c r="AW1883" s="366">
        <v>0</v>
      </c>
      <c r="AX1883" s="366">
        <v>0</v>
      </c>
      <c r="AY1883" s="366">
        <v>0</v>
      </c>
      <c r="AZ1883" s="366">
        <v>0</v>
      </c>
      <c r="BA1883" s="366">
        <v>0</v>
      </c>
      <c r="BB1883" s="366">
        <v>0</v>
      </c>
      <c r="BC1883" s="366">
        <v>0</v>
      </c>
      <c r="BD1883" s="366">
        <v>0</v>
      </c>
      <c r="BE1883" s="366">
        <v>0</v>
      </c>
      <c r="BF1883" s="366">
        <v>0</v>
      </c>
      <c r="BG1883" s="366">
        <v>0</v>
      </c>
      <c r="BH1883" s="366">
        <v>0</v>
      </c>
      <c r="BI1883" s="411">
        <f t="shared" si="570"/>
        <v>0</v>
      </c>
      <c r="BJ1883" s="366">
        <v>480574</v>
      </c>
      <c r="BK1883" s="366">
        <v>509543</v>
      </c>
      <c r="BL1883" s="366">
        <v>576338</v>
      </c>
      <c r="BM1883" s="366">
        <v>636255</v>
      </c>
      <c r="BN1883" s="366">
        <v>738439</v>
      </c>
      <c r="BO1883" s="366">
        <v>779293</v>
      </c>
      <c r="BP1883" s="366">
        <v>840208</v>
      </c>
      <c r="BQ1883" s="366">
        <v>820940</v>
      </c>
      <c r="BR1883" s="366">
        <v>687991</v>
      </c>
      <c r="BS1883" s="366">
        <v>682262</v>
      </c>
      <c r="BT1883" s="366">
        <v>574420</v>
      </c>
      <c r="BU1883" s="366">
        <v>510723</v>
      </c>
      <c r="BV1883" s="411">
        <f t="shared" si="571"/>
        <v>7836986</v>
      </c>
      <c r="BW1883" s="366">
        <v>0</v>
      </c>
      <c r="BX1883" s="366">
        <v>0</v>
      </c>
      <c r="BY1883" s="366">
        <v>0</v>
      </c>
      <c r="BZ1883" s="366">
        <v>0</v>
      </c>
      <c r="CA1883" s="366">
        <v>0</v>
      </c>
      <c r="CB1883" s="366">
        <v>0</v>
      </c>
      <c r="CC1883" s="366">
        <v>0</v>
      </c>
      <c r="CD1883" s="366">
        <v>0</v>
      </c>
      <c r="CE1883" s="366">
        <v>0</v>
      </c>
      <c r="CF1883" s="366">
        <v>0</v>
      </c>
      <c r="CG1883" s="366">
        <v>0</v>
      </c>
      <c r="CH1883" s="366">
        <v>0</v>
      </c>
      <c r="CI1883" s="411">
        <f t="shared" si="572"/>
        <v>0</v>
      </c>
      <c r="CJ1883" s="366">
        <v>480574</v>
      </c>
      <c r="CK1883" s="366">
        <v>509543</v>
      </c>
      <c r="CL1883" s="366">
        <v>576338</v>
      </c>
      <c r="CM1883" s="366">
        <v>636255</v>
      </c>
      <c r="CN1883" s="366">
        <v>738439</v>
      </c>
      <c r="CO1883" s="366">
        <v>779293</v>
      </c>
      <c r="CP1883" s="366">
        <v>840208</v>
      </c>
      <c r="CQ1883" s="366">
        <v>820940</v>
      </c>
      <c r="CR1883" s="366">
        <v>687991</v>
      </c>
      <c r="CS1883" s="366">
        <v>682262</v>
      </c>
      <c r="CT1883" s="366">
        <v>574420</v>
      </c>
      <c r="CU1883" s="366">
        <v>510723</v>
      </c>
      <c r="CV1883" s="411">
        <f t="shared" si="573"/>
        <v>7836986</v>
      </c>
      <c r="CW1883" s="366">
        <v>0</v>
      </c>
      <c r="CX1883" s="366">
        <v>0</v>
      </c>
      <c r="CY1883" s="366">
        <v>0</v>
      </c>
      <c r="CZ1883" s="366">
        <v>0</v>
      </c>
      <c r="DA1883" s="366">
        <v>0</v>
      </c>
      <c r="DB1883" s="366">
        <v>0</v>
      </c>
      <c r="DC1883" s="366">
        <v>0</v>
      </c>
      <c r="DD1883" s="366">
        <v>0</v>
      </c>
      <c r="DE1883" s="366">
        <v>0</v>
      </c>
      <c r="DF1883" s="366">
        <v>0</v>
      </c>
      <c r="DG1883" s="366">
        <v>0</v>
      </c>
      <c r="DH1883" s="366">
        <v>0</v>
      </c>
      <c r="DI1883" s="411">
        <f t="shared" si="574"/>
        <v>0</v>
      </c>
      <c r="DJ1883" s="366">
        <v>480574</v>
      </c>
      <c r="DK1883" s="366">
        <v>509543</v>
      </c>
      <c r="DL1883" s="366">
        <v>576338</v>
      </c>
      <c r="DM1883" s="366">
        <v>636255</v>
      </c>
      <c r="DN1883" s="366">
        <v>738439</v>
      </c>
      <c r="DO1883" s="366">
        <v>779293</v>
      </c>
      <c r="DP1883" s="366">
        <v>840208</v>
      </c>
      <c r="DQ1883" s="366">
        <v>820940</v>
      </c>
      <c r="DR1883" s="366">
        <v>687991</v>
      </c>
      <c r="DS1883" s="366">
        <v>682262</v>
      </c>
      <c r="DT1883" s="366">
        <v>574420</v>
      </c>
      <c r="DU1883" s="366">
        <v>510723</v>
      </c>
      <c r="DV1883" s="411">
        <f t="shared" si="575"/>
        <v>7836986</v>
      </c>
      <c r="DW1883" s="366">
        <v>480574</v>
      </c>
      <c r="DX1883" s="366">
        <v>509543</v>
      </c>
      <c r="DY1883" s="366">
        <v>576338</v>
      </c>
      <c r="DZ1883" s="366">
        <v>636255</v>
      </c>
      <c r="EA1883" s="366">
        <v>738439</v>
      </c>
      <c r="EB1883" s="366">
        <v>779293</v>
      </c>
      <c r="EC1883" s="366">
        <v>840208</v>
      </c>
      <c r="ED1883" s="366">
        <v>820940</v>
      </c>
      <c r="EE1883" s="366">
        <v>687991</v>
      </c>
      <c r="EF1883" s="366">
        <v>682262</v>
      </c>
      <c r="EG1883" s="366">
        <v>574420</v>
      </c>
      <c r="EH1883" s="366">
        <v>510723</v>
      </c>
      <c r="EI1883" s="411">
        <f t="shared" si="576"/>
        <v>7836986</v>
      </c>
      <c r="EK1883" s="411">
        <f t="shared" si="577"/>
        <v>7836986</v>
      </c>
      <c r="EL1883" s="7">
        <f t="shared" si="578"/>
        <v>0</v>
      </c>
    </row>
    <row r="1884" spans="1:142">
      <c r="A1884" s="365" t="str">
        <f t="shared" si="563"/>
        <v xml:space="preserve"> 528</v>
      </c>
      <c r="B1884" s="366" t="s">
        <v>1017</v>
      </c>
      <c r="C1884" s="366" t="s">
        <v>1170</v>
      </c>
      <c r="D1884" s="366">
        <v>491355</v>
      </c>
      <c r="E1884" s="366">
        <v>521070</v>
      </c>
      <c r="F1884" s="366">
        <v>589484</v>
      </c>
      <c r="G1884" s="366">
        <v>650398</v>
      </c>
      <c r="H1884" s="366">
        <v>755072</v>
      </c>
      <c r="I1884" s="366">
        <v>796778</v>
      </c>
      <c r="J1884" s="366">
        <v>858606</v>
      </c>
      <c r="K1884" s="366">
        <v>867457</v>
      </c>
      <c r="L1884" s="366">
        <v>728752</v>
      </c>
      <c r="M1884" s="366">
        <v>723598</v>
      </c>
      <c r="N1884" s="366">
        <v>611678</v>
      </c>
      <c r="O1884" s="366">
        <v>546184</v>
      </c>
      <c r="P1884" s="411">
        <f t="shared" si="564"/>
        <v>8140432</v>
      </c>
      <c r="Q1884" s="411">
        <f t="shared" si="579"/>
        <v>4635066.0322580645</v>
      </c>
      <c r="R1884" s="411">
        <f t="shared" si="580"/>
        <v>1422870.933259177</v>
      </c>
      <c r="S1884" s="411">
        <f t="shared" si="581"/>
        <v>2082495.0344827585</v>
      </c>
      <c r="T1884" s="366">
        <v>-10781</v>
      </c>
      <c r="U1884" s="366">
        <v>-11527</v>
      </c>
      <c r="V1884" s="366">
        <v>-13146</v>
      </c>
      <c r="W1884" s="366">
        <v>-14143</v>
      </c>
      <c r="X1884" s="366">
        <v>-16633</v>
      </c>
      <c r="Y1884" s="366">
        <v>-17485</v>
      </c>
      <c r="Z1884" s="366">
        <v>-18398</v>
      </c>
      <c r="AA1884" s="366">
        <v>-46517</v>
      </c>
      <c r="AB1884" s="366">
        <v>-40761</v>
      </c>
      <c r="AC1884" s="366">
        <v>-41336</v>
      </c>
      <c r="AD1884" s="366">
        <v>-37258</v>
      </c>
      <c r="AE1884" s="366">
        <v>-35461</v>
      </c>
      <c r="AF1884" s="411">
        <f t="shared" si="565"/>
        <v>-303446</v>
      </c>
      <c r="AG1884" s="366">
        <v>480574</v>
      </c>
      <c r="AH1884" s="366">
        <v>509543</v>
      </c>
      <c r="AI1884" s="366">
        <v>576338</v>
      </c>
      <c r="AJ1884" s="366">
        <v>636255</v>
      </c>
      <c r="AK1884" s="366">
        <v>738439</v>
      </c>
      <c r="AL1884" s="366">
        <v>779293</v>
      </c>
      <c r="AM1884" s="366">
        <v>840208</v>
      </c>
      <c r="AN1884" s="366">
        <v>820940</v>
      </c>
      <c r="AO1884" s="366">
        <v>687991</v>
      </c>
      <c r="AP1884" s="366">
        <v>682262</v>
      </c>
      <c r="AQ1884" s="366">
        <v>574420</v>
      </c>
      <c r="AR1884" s="366">
        <v>510723</v>
      </c>
      <c r="AS1884" s="411">
        <f t="shared" si="566"/>
        <v>7836986</v>
      </c>
      <c r="AT1884" s="411">
        <f t="shared" si="567"/>
        <v>4533546.5161290318</v>
      </c>
      <c r="AU1884" s="411">
        <f t="shared" si="568"/>
        <v>1346243.8631813126</v>
      </c>
      <c r="AV1884" s="411">
        <f t="shared" si="569"/>
        <v>1957195.6206896552</v>
      </c>
      <c r="AW1884" s="366">
        <v>0</v>
      </c>
      <c r="AX1884" s="366">
        <v>0</v>
      </c>
      <c r="AY1884" s="366">
        <v>0</v>
      </c>
      <c r="AZ1884" s="366">
        <v>0</v>
      </c>
      <c r="BA1884" s="366">
        <v>0</v>
      </c>
      <c r="BB1884" s="366">
        <v>0</v>
      </c>
      <c r="BC1884" s="366">
        <v>0</v>
      </c>
      <c r="BD1884" s="366">
        <v>0</v>
      </c>
      <c r="BE1884" s="366">
        <v>0</v>
      </c>
      <c r="BF1884" s="366">
        <v>0</v>
      </c>
      <c r="BG1884" s="366">
        <v>0</v>
      </c>
      <c r="BH1884" s="366">
        <v>0</v>
      </c>
      <c r="BI1884" s="411">
        <f t="shared" si="570"/>
        <v>0</v>
      </c>
      <c r="BJ1884" s="366">
        <v>480574</v>
      </c>
      <c r="BK1884" s="366">
        <v>509543</v>
      </c>
      <c r="BL1884" s="366">
        <v>576338</v>
      </c>
      <c r="BM1884" s="366">
        <v>636255</v>
      </c>
      <c r="BN1884" s="366">
        <v>738439</v>
      </c>
      <c r="BO1884" s="366">
        <v>779293</v>
      </c>
      <c r="BP1884" s="366">
        <v>840208</v>
      </c>
      <c r="BQ1884" s="366">
        <v>820940</v>
      </c>
      <c r="BR1884" s="366">
        <v>687991</v>
      </c>
      <c r="BS1884" s="366">
        <v>682262</v>
      </c>
      <c r="BT1884" s="366">
        <v>574420</v>
      </c>
      <c r="BU1884" s="366">
        <v>510723</v>
      </c>
      <c r="BV1884" s="411">
        <f t="shared" si="571"/>
        <v>7836986</v>
      </c>
      <c r="BW1884" s="366">
        <v>0</v>
      </c>
      <c r="BX1884" s="366">
        <v>0</v>
      </c>
      <c r="BY1884" s="366">
        <v>0</v>
      </c>
      <c r="BZ1884" s="366">
        <v>0</v>
      </c>
      <c r="CA1884" s="366">
        <v>0</v>
      </c>
      <c r="CB1884" s="366">
        <v>0</v>
      </c>
      <c r="CC1884" s="366">
        <v>0</v>
      </c>
      <c r="CD1884" s="366">
        <v>0</v>
      </c>
      <c r="CE1884" s="366">
        <v>0</v>
      </c>
      <c r="CF1884" s="366">
        <v>0</v>
      </c>
      <c r="CG1884" s="366">
        <v>0</v>
      </c>
      <c r="CH1884" s="366">
        <v>0</v>
      </c>
      <c r="CI1884" s="411">
        <f t="shared" si="572"/>
        <v>0</v>
      </c>
      <c r="CJ1884" s="366">
        <v>480574</v>
      </c>
      <c r="CK1884" s="366">
        <v>509543</v>
      </c>
      <c r="CL1884" s="366">
        <v>576338</v>
      </c>
      <c r="CM1884" s="366">
        <v>636255</v>
      </c>
      <c r="CN1884" s="366">
        <v>738439</v>
      </c>
      <c r="CO1884" s="366">
        <v>779293</v>
      </c>
      <c r="CP1884" s="366">
        <v>840208</v>
      </c>
      <c r="CQ1884" s="366">
        <v>820940</v>
      </c>
      <c r="CR1884" s="366">
        <v>687991</v>
      </c>
      <c r="CS1884" s="366">
        <v>682262</v>
      </c>
      <c r="CT1884" s="366">
        <v>574420</v>
      </c>
      <c r="CU1884" s="366">
        <v>510723</v>
      </c>
      <c r="CV1884" s="411">
        <f t="shared" si="573"/>
        <v>7836986</v>
      </c>
      <c r="CW1884" s="366">
        <v>0</v>
      </c>
      <c r="CX1884" s="366">
        <v>0</v>
      </c>
      <c r="CY1884" s="366">
        <v>0</v>
      </c>
      <c r="CZ1884" s="366">
        <v>0</v>
      </c>
      <c r="DA1884" s="366">
        <v>0</v>
      </c>
      <c r="DB1884" s="366">
        <v>0</v>
      </c>
      <c r="DC1884" s="366">
        <v>0</v>
      </c>
      <c r="DD1884" s="366">
        <v>0</v>
      </c>
      <c r="DE1884" s="366">
        <v>0</v>
      </c>
      <c r="DF1884" s="366">
        <v>0</v>
      </c>
      <c r="DG1884" s="366">
        <v>0</v>
      </c>
      <c r="DH1884" s="366">
        <v>0</v>
      </c>
      <c r="DI1884" s="411">
        <f t="shared" si="574"/>
        <v>0</v>
      </c>
      <c r="DJ1884" s="366">
        <v>480574</v>
      </c>
      <c r="DK1884" s="366">
        <v>509543</v>
      </c>
      <c r="DL1884" s="366">
        <v>576338</v>
      </c>
      <c r="DM1884" s="366">
        <v>636255</v>
      </c>
      <c r="DN1884" s="366">
        <v>738439</v>
      </c>
      <c r="DO1884" s="366">
        <v>779293</v>
      </c>
      <c r="DP1884" s="366">
        <v>840208</v>
      </c>
      <c r="DQ1884" s="366">
        <v>820940</v>
      </c>
      <c r="DR1884" s="366">
        <v>687991</v>
      </c>
      <c r="DS1884" s="366">
        <v>682262</v>
      </c>
      <c r="DT1884" s="366">
        <v>574420</v>
      </c>
      <c r="DU1884" s="366">
        <v>510723</v>
      </c>
      <c r="DV1884" s="411">
        <f t="shared" si="575"/>
        <v>7836986</v>
      </c>
      <c r="DW1884" s="366">
        <v>480574</v>
      </c>
      <c r="DX1884" s="366">
        <v>509543</v>
      </c>
      <c r="DY1884" s="366">
        <v>576338</v>
      </c>
      <c r="DZ1884" s="366">
        <v>636255</v>
      </c>
      <c r="EA1884" s="366">
        <v>738439</v>
      </c>
      <c r="EB1884" s="366">
        <v>779293</v>
      </c>
      <c r="EC1884" s="366">
        <v>840208</v>
      </c>
      <c r="ED1884" s="366">
        <v>820940</v>
      </c>
      <c r="EE1884" s="366">
        <v>687991</v>
      </c>
      <c r="EF1884" s="366">
        <v>682262</v>
      </c>
      <c r="EG1884" s="366">
        <v>574420</v>
      </c>
      <c r="EH1884" s="366">
        <v>510723</v>
      </c>
      <c r="EI1884" s="411">
        <f t="shared" si="576"/>
        <v>7836986</v>
      </c>
      <c r="EK1884" s="411">
        <f t="shared" si="577"/>
        <v>7836986</v>
      </c>
      <c r="EL1884" s="7">
        <f t="shared" si="578"/>
        <v>0</v>
      </c>
    </row>
    <row r="1885" spans="1:142">
      <c r="A1885" s="365" t="str">
        <f t="shared" si="563"/>
        <v xml:space="preserve"> 528</v>
      </c>
      <c r="B1885" s="366" t="s">
        <v>1017</v>
      </c>
      <c r="C1885" s="366" t="s">
        <v>1171</v>
      </c>
      <c r="D1885" s="366">
        <v>491355</v>
      </c>
      <c r="E1885" s="366">
        <v>521070</v>
      </c>
      <c r="F1885" s="366">
        <v>589484</v>
      </c>
      <c r="G1885" s="366">
        <v>650398</v>
      </c>
      <c r="H1885" s="366">
        <v>755072</v>
      </c>
      <c r="I1885" s="366">
        <v>796778</v>
      </c>
      <c r="J1885" s="366">
        <v>858606</v>
      </c>
      <c r="K1885" s="366">
        <v>867457</v>
      </c>
      <c r="L1885" s="366">
        <v>728752</v>
      </c>
      <c r="M1885" s="366">
        <v>723598</v>
      </c>
      <c r="N1885" s="366">
        <v>611678</v>
      </c>
      <c r="O1885" s="366">
        <v>546184</v>
      </c>
      <c r="P1885" s="411">
        <f t="shared" si="564"/>
        <v>8140432</v>
      </c>
      <c r="Q1885" s="411">
        <f t="shared" si="579"/>
        <v>4635066.0322580645</v>
      </c>
      <c r="R1885" s="411">
        <f t="shared" si="580"/>
        <v>1422870.933259177</v>
      </c>
      <c r="S1885" s="411">
        <f t="shared" si="581"/>
        <v>2082495.0344827585</v>
      </c>
      <c r="T1885" s="366">
        <v>-10781</v>
      </c>
      <c r="U1885" s="366">
        <v>-11527</v>
      </c>
      <c r="V1885" s="366">
        <v>-13146</v>
      </c>
      <c r="W1885" s="366">
        <v>-14143</v>
      </c>
      <c r="X1885" s="366">
        <v>-16633</v>
      </c>
      <c r="Y1885" s="366">
        <v>-17485</v>
      </c>
      <c r="Z1885" s="366">
        <v>-18398</v>
      </c>
      <c r="AA1885" s="366">
        <v>-46517</v>
      </c>
      <c r="AB1885" s="366">
        <v>-40761</v>
      </c>
      <c r="AC1885" s="366">
        <v>-41336</v>
      </c>
      <c r="AD1885" s="366">
        <v>-37258</v>
      </c>
      <c r="AE1885" s="366">
        <v>-35461</v>
      </c>
      <c r="AF1885" s="411">
        <f t="shared" si="565"/>
        <v>-303446</v>
      </c>
      <c r="AG1885" s="366">
        <v>480574</v>
      </c>
      <c r="AH1885" s="366">
        <v>509543</v>
      </c>
      <c r="AI1885" s="366">
        <v>576338</v>
      </c>
      <c r="AJ1885" s="366">
        <v>636255</v>
      </c>
      <c r="AK1885" s="366">
        <v>738439</v>
      </c>
      <c r="AL1885" s="366">
        <v>779293</v>
      </c>
      <c r="AM1885" s="366">
        <v>840208</v>
      </c>
      <c r="AN1885" s="366">
        <v>820940</v>
      </c>
      <c r="AO1885" s="366">
        <v>687991</v>
      </c>
      <c r="AP1885" s="366">
        <v>682262</v>
      </c>
      <c r="AQ1885" s="366">
        <v>574420</v>
      </c>
      <c r="AR1885" s="366">
        <v>510723</v>
      </c>
      <c r="AS1885" s="411">
        <f t="shared" si="566"/>
        <v>7836986</v>
      </c>
      <c r="AT1885" s="411">
        <f t="shared" si="567"/>
        <v>4533546.5161290318</v>
      </c>
      <c r="AU1885" s="411">
        <f t="shared" si="568"/>
        <v>1346243.8631813126</v>
      </c>
      <c r="AV1885" s="411">
        <f t="shared" si="569"/>
        <v>1957195.6206896552</v>
      </c>
      <c r="AW1885" s="366">
        <v>0</v>
      </c>
      <c r="AX1885" s="366">
        <v>0</v>
      </c>
      <c r="AY1885" s="366">
        <v>0</v>
      </c>
      <c r="AZ1885" s="366">
        <v>0</v>
      </c>
      <c r="BA1885" s="366">
        <v>0</v>
      </c>
      <c r="BB1885" s="366">
        <v>0</v>
      </c>
      <c r="BC1885" s="366">
        <v>0</v>
      </c>
      <c r="BD1885" s="366">
        <v>0</v>
      </c>
      <c r="BE1885" s="366">
        <v>0</v>
      </c>
      <c r="BF1885" s="366">
        <v>0</v>
      </c>
      <c r="BG1885" s="366">
        <v>0</v>
      </c>
      <c r="BH1885" s="366">
        <v>0</v>
      </c>
      <c r="BI1885" s="411">
        <f t="shared" si="570"/>
        <v>0</v>
      </c>
      <c r="BJ1885" s="366">
        <v>480574</v>
      </c>
      <c r="BK1885" s="366">
        <v>509543</v>
      </c>
      <c r="BL1885" s="366">
        <v>576338</v>
      </c>
      <c r="BM1885" s="366">
        <v>636255</v>
      </c>
      <c r="BN1885" s="366">
        <v>738439</v>
      </c>
      <c r="BO1885" s="366">
        <v>779293</v>
      </c>
      <c r="BP1885" s="366">
        <v>840208</v>
      </c>
      <c r="BQ1885" s="366">
        <v>820940</v>
      </c>
      <c r="BR1885" s="366">
        <v>687991</v>
      </c>
      <c r="BS1885" s="366">
        <v>682262</v>
      </c>
      <c r="BT1885" s="366">
        <v>574420</v>
      </c>
      <c r="BU1885" s="366">
        <v>510723</v>
      </c>
      <c r="BV1885" s="411">
        <f t="shared" si="571"/>
        <v>7836986</v>
      </c>
      <c r="BW1885" s="366">
        <v>0</v>
      </c>
      <c r="BX1885" s="366">
        <v>0</v>
      </c>
      <c r="BY1885" s="366">
        <v>0</v>
      </c>
      <c r="BZ1885" s="366">
        <v>0</v>
      </c>
      <c r="CA1885" s="366">
        <v>0</v>
      </c>
      <c r="CB1885" s="366">
        <v>0</v>
      </c>
      <c r="CC1885" s="366">
        <v>0</v>
      </c>
      <c r="CD1885" s="366">
        <v>0</v>
      </c>
      <c r="CE1885" s="366">
        <v>0</v>
      </c>
      <c r="CF1885" s="366">
        <v>0</v>
      </c>
      <c r="CG1885" s="366">
        <v>0</v>
      </c>
      <c r="CH1885" s="366">
        <v>0</v>
      </c>
      <c r="CI1885" s="411">
        <f t="shared" si="572"/>
        <v>0</v>
      </c>
      <c r="CJ1885" s="366">
        <v>480574</v>
      </c>
      <c r="CK1885" s="366">
        <v>509543</v>
      </c>
      <c r="CL1885" s="366">
        <v>576338</v>
      </c>
      <c r="CM1885" s="366">
        <v>636255</v>
      </c>
      <c r="CN1885" s="366">
        <v>738439</v>
      </c>
      <c r="CO1885" s="366">
        <v>779293</v>
      </c>
      <c r="CP1885" s="366">
        <v>840208</v>
      </c>
      <c r="CQ1885" s="366">
        <v>820940</v>
      </c>
      <c r="CR1885" s="366">
        <v>687991</v>
      </c>
      <c r="CS1885" s="366">
        <v>682262</v>
      </c>
      <c r="CT1885" s="366">
        <v>574420</v>
      </c>
      <c r="CU1885" s="366">
        <v>510723</v>
      </c>
      <c r="CV1885" s="411">
        <f t="shared" si="573"/>
        <v>7836986</v>
      </c>
      <c r="CW1885" s="366">
        <v>0</v>
      </c>
      <c r="CX1885" s="366">
        <v>0</v>
      </c>
      <c r="CY1885" s="366">
        <v>0</v>
      </c>
      <c r="CZ1885" s="366">
        <v>0</v>
      </c>
      <c r="DA1885" s="366">
        <v>0</v>
      </c>
      <c r="DB1885" s="366">
        <v>0</v>
      </c>
      <c r="DC1885" s="366">
        <v>0</v>
      </c>
      <c r="DD1885" s="366">
        <v>0</v>
      </c>
      <c r="DE1885" s="366">
        <v>0</v>
      </c>
      <c r="DF1885" s="366">
        <v>0</v>
      </c>
      <c r="DG1885" s="366">
        <v>0</v>
      </c>
      <c r="DH1885" s="366">
        <v>0</v>
      </c>
      <c r="DI1885" s="411">
        <f t="shared" si="574"/>
        <v>0</v>
      </c>
      <c r="DJ1885" s="366">
        <v>480574</v>
      </c>
      <c r="DK1885" s="366">
        <v>509543</v>
      </c>
      <c r="DL1885" s="366">
        <v>576338</v>
      </c>
      <c r="DM1885" s="366">
        <v>636255</v>
      </c>
      <c r="DN1885" s="366">
        <v>738439</v>
      </c>
      <c r="DO1885" s="366">
        <v>779293</v>
      </c>
      <c r="DP1885" s="366">
        <v>840208</v>
      </c>
      <c r="DQ1885" s="366">
        <v>820940</v>
      </c>
      <c r="DR1885" s="366">
        <v>687991</v>
      </c>
      <c r="DS1885" s="366">
        <v>682262</v>
      </c>
      <c r="DT1885" s="366">
        <v>574420</v>
      </c>
      <c r="DU1885" s="366">
        <v>510723</v>
      </c>
      <c r="DV1885" s="411">
        <f t="shared" si="575"/>
        <v>7836986</v>
      </c>
      <c r="DW1885" s="366">
        <v>480574</v>
      </c>
      <c r="DX1885" s="366">
        <v>509543</v>
      </c>
      <c r="DY1885" s="366">
        <v>576338</v>
      </c>
      <c r="DZ1885" s="366">
        <v>636255</v>
      </c>
      <c r="EA1885" s="366">
        <v>738439</v>
      </c>
      <c r="EB1885" s="366">
        <v>779293</v>
      </c>
      <c r="EC1885" s="366">
        <v>840208</v>
      </c>
      <c r="ED1885" s="366">
        <v>820940</v>
      </c>
      <c r="EE1885" s="366">
        <v>687991</v>
      </c>
      <c r="EF1885" s="366">
        <v>682262</v>
      </c>
      <c r="EG1885" s="366">
        <v>574420</v>
      </c>
      <c r="EH1885" s="366">
        <v>510723</v>
      </c>
      <c r="EI1885" s="411">
        <f t="shared" si="576"/>
        <v>7836986</v>
      </c>
      <c r="EK1885" s="411">
        <f t="shared" si="577"/>
        <v>7836986</v>
      </c>
      <c r="EL1885" s="7">
        <f t="shared" si="578"/>
        <v>0</v>
      </c>
    </row>
    <row r="1886" spans="1:142">
      <c r="A1886" s="365" t="str">
        <f t="shared" si="563"/>
        <v xml:space="preserve"> 528</v>
      </c>
      <c r="B1886" s="366" t="s">
        <v>1017</v>
      </c>
      <c r="C1886" s="366" t="s">
        <v>1172</v>
      </c>
      <c r="D1886" s="366">
        <v>491355</v>
      </c>
      <c r="E1886" s="366">
        <v>521070</v>
      </c>
      <c r="F1886" s="366">
        <v>589484</v>
      </c>
      <c r="G1886" s="366">
        <v>650398</v>
      </c>
      <c r="H1886" s="366">
        <v>755072</v>
      </c>
      <c r="I1886" s="366">
        <v>796778</v>
      </c>
      <c r="J1886" s="366">
        <v>858606</v>
      </c>
      <c r="K1886" s="366">
        <v>867457</v>
      </c>
      <c r="L1886" s="366">
        <v>728752</v>
      </c>
      <c r="M1886" s="366">
        <v>723598</v>
      </c>
      <c r="N1886" s="366">
        <v>611678</v>
      </c>
      <c r="O1886" s="366">
        <v>546184</v>
      </c>
      <c r="P1886" s="411">
        <f t="shared" si="564"/>
        <v>8140432</v>
      </c>
      <c r="Q1886" s="411">
        <f t="shared" si="579"/>
        <v>4635066.0322580645</v>
      </c>
      <c r="R1886" s="411">
        <f t="shared" si="580"/>
        <v>1422870.933259177</v>
      </c>
      <c r="S1886" s="411">
        <f t="shared" si="581"/>
        <v>2082495.0344827585</v>
      </c>
      <c r="T1886" s="366">
        <v>-10781</v>
      </c>
      <c r="U1886" s="366">
        <v>-11527</v>
      </c>
      <c r="V1886" s="366">
        <v>-13146</v>
      </c>
      <c r="W1886" s="366">
        <v>-14143</v>
      </c>
      <c r="X1886" s="366">
        <v>-16633</v>
      </c>
      <c r="Y1886" s="366">
        <v>-17485</v>
      </c>
      <c r="Z1886" s="366">
        <v>-18398</v>
      </c>
      <c r="AA1886" s="366">
        <v>-46517</v>
      </c>
      <c r="AB1886" s="366">
        <v>-40761</v>
      </c>
      <c r="AC1886" s="366">
        <v>-41336</v>
      </c>
      <c r="AD1886" s="366">
        <v>-37258</v>
      </c>
      <c r="AE1886" s="366">
        <v>-35461</v>
      </c>
      <c r="AF1886" s="411">
        <f t="shared" si="565"/>
        <v>-303446</v>
      </c>
      <c r="AG1886" s="366">
        <v>480574</v>
      </c>
      <c r="AH1886" s="366">
        <v>509543</v>
      </c>
      <c r="AI1886" s="366">
        <v>576338</v>
      </c>
      <c r="AJ1886" s="366">
        <v>636255</v>
      </c>
      <c r="AK1886" s="366">
        <v>738439</v>
      </c>
      <c r="AL1886" s="366">
        <v>779293</v>
      </c>
      <c r="AM1886" s="366">
        <v>840208</v>
      </c>
      <c r="AN1886" s="366">
        <v>820940</v>
      </c>
      <c r="AO1886" s="366">
        <v>687991</v>
      </c>
      <c r="AP1886" s="366">
        <v>682262</v>
      </c>
      <c r="AQ1886" s="366">
        <v>574420</v>
      </c>
      <c r="AR1886" s="366">
        <v>510723</v>
      </c>
      <c r="AS1886" s="411">
        <f t="shared" si="566"/>
        <v>7836986</v>
      </c>
      <c r="AT1886" s="411">
        <f t="shared" si="567"/>
        <v>4533546.5161290318</v>
      </c>
      <c r="AU1886" s="411">
        <f t="shared" si="568"/>
        <v>1346243.8631813126</v>
      </c>
      <c r="AV1886" s="411">
        <f t="shared" si="569"/>
        <v>1957195.6206896552</v>
      </c>
      <c r="AW1886" s="366">
        <v>0</v>
      </c>
      <c r="AX1886" s="366">
        <v>0</v>
      </c>
      <c r="AY1886" s="366">
        <v>0</v>
      </c>
      <c r="AZ1886" s="366">
        <v>0</v>
      </c>
      <c r="BA1886" s="366">
        <v>0</v>
      </c>
      <c r="BB1886" s="366">
        <v>0</v>
      </c>
      <c r="BC1886" s="366">
        <v>0</v>
      </c>
      <c r="BD1886" s="366">
        <v>0</v>
      </c>
      <c r="BE1886" s="366">
        <v>0</v>
      </c>
      <c r="BF1886" s="366">
        <v>0</v>
      </c>
      <c r="BG1886" s="366">
        <v>0</v>
      </c>
      <c r="BH1886" s="366">
        <v>0</v>
      </c>
      <c r="BI1886" s="411">
        <f t="shared" si="570"/>
        <v>0</v>
      </c>
      <c r="BJ1886" s="366">
        <v>480574</v>
      </c>
      <c r="BK1886" s="366">
        <v>509543</v>
      </c>
      <c r="BL1886" s="366">
        <v>576338</v>
      </c>
      <c r="BM1886" s="366">
        <v>636255</v>
      </c>
      <c r="BN1886" s="366">
        <v>738439</v>
      </c>
      <c r="BO1886" s="366">
        <v>779293</v>
      </c>
      <c r="BP1886" s="366">
        <v>840208</v>
      </c>
      <c r="BQ1886" s="366">
        <v>820940</v>
      </c>
      <c r="BR1886" s="366">
        <v>687991</v>
      </c>
      <c r="BS1886" s="366">
        <v>682262</v>
      </c>
      <c r="BT1886" s="366">
        <v>574420</v>
      </c>
      <c r="BU1886" s="366">
        <v>510723</v>
      </c>
      <c r="BV1886" s="411">
        <f t="shared" si="571"/>
        <v>7836986</v>
      </c>
      <c r="BW1886" s="366">
        <v>0</v>
      </c>
      <c r="BX1886" s="366">
        <v>0</v>
      </c>
      <c r="BY1886" s="366">
        <v>0</v>
      </c>
      <c r="BZ1886" s="366">
        <v>0</v>
      </c>
      <c r="CA1886" s="366">
        <v>0</v>
      </c>
      <c r="CB1886" s="366">
        <v>0</v>
      </c>
      <c r="CC1886" s="366">
        <v>0</v>
      </c>
      <c r="CD1886" s="366">
        <v>0</v>
      </c>
      <c r="CE1886" s="366">
        <v>0</v>
      </c>
      <c r="CF1886" s="366">
        <v>0</v>
      </c>
      <c r="CG1886" s="366">
        <v>0</v>
      </c>
      <c r="CH1886" s="366">
        <v>0</v>
      </c>
      <c r="CI1886" s="411">
        <f t="shared" si="572"/>
        <v>0</v>
      </c>
      <c r="CJ1886" s="366">
        <v>480574</v>
      </c>
      <c r="CK1886" s="366">
        <v>509543</v>
      </c>
      <c r="CL1886" s="366">
        <v>576338</v>
      </c>
      <c r="CM1886" s="366">
        <v>636255</v>
      </c>
      <c r="CN1886" s="366">
        <v>738439</v>
      </c>
      <c r="CO1886" s="366">
        <v>779293</v>
      </c>
      <c r="CP1886" s="366">
        <v>840208</v>
      </c>
      <c r="CQ1886" s="366">
        <v>820940</v>
      </c>
      <c r="CR1886" s="366">
        <v>687991</v>
      </c>
      <c r="CS1886" s="366">
        <v>682262</v>
      </c>
      <c r="CT1886" s="366">
        <v>574420</v>
      </c>
      <c r="CU1886" s="366">
        <v>510723</v>
      </c>
      <c r="CV1886" s="411">
        <f t="shared" si="573"/>
        <v>7836986</v>
      </c>
      <c r="CW1886" s="366">
        <v>0</v>
      </c>
      <c r="CX1886" s="366">
        <v>0</v>
      </c>
      <c r="CY1886" s="366">
        <v>0</v>
      </c>
      <c r="CZ1886" s="366">
        <v>0</v>
      </c>
      <c r="DA1886" s="366">
        <v>0</v>
      </c>
      <c r="DB1886" s="366">
        <v>0</v>
      </c>
      <c r="DC1886" s="366">
        <v>0</v>
      </c>
      <c r="DD1886" s="366">
        <v>0</v>
      </c>
      <c r="DE1886" s="366">
        <v>0</v>
      </c>
      <c r="DF1886" s="366">
        <v>0</v>
      </c>
      <c r="DG1886" s="366">
        <v>0</v>
      </c>
      <c r="DH1886" s="366">
        <v>0</v>
      </c>
      <c r="DI1886" s="411">
        <f t="shared" si="574"/>
        <v>0</v>
      </c>
      <c r="DJ1886" s="366">
        <v>480574</v>
      </c>
      <c r="DK1886" s="366">
        <v>509543</v>
      </c>
      <c r="DL1886" s="366">
        <v>576338</v>
      </c>
      <c r="DM1886" s="366">
        <v>636255</v>
      </c>
      <c r="DN1886" s="366">
        <v>738439</v>
      </c>
      <c r="DO1886" s="366">
        <v>779293</v>
      </c>
      <c r="DP1886" s="366">
        <v>840208</v>
      </c>
      <c r="DQ1886" s="366">
        <v>820940</v>
      </c>
      <c r="DR1886" s="366">
        <v>687991</v>
      </c>
      <c r="DS1886" s="366">
        <v>682262</v>
      </c>
      <c r="DT1886" s="366">
        <v>574420</v>
      </c>
      <c r="DU1886" s="366">
        <v>510723</v>
      </c>
      <c r="DV1886" s="411">
        <f t="shared" si="575"/>
        <v>7836986</v>
      </c>
      <c r="DW1886" s="366">
        <v>480574</v>
      </c>
      <c r="DX1886" s="366">
        <v>509543</v>
      </c>
      <c r="DY1886" s="366">
        <v>576338</v>
      </c>
      <c r="DZ1886" s="366">
        <v>636255</v>
      </c>
      <c r="EA1886" s="366">
        <v>738439</v>
      </c>
      <c r="EB1886" s="366">
        <v>779293</v>
      </c>
      <c r="EC1886" s="366">
        <v>840208</v>
      </c>
      <c r="ED1886" s="366">
        <v>820940</v>
      </c>
      <c r="EE1886" s="366">
        <v>687991</v>
      </c>
      <c r="EF1886" s="366">
        <v>682262</v>
      </c>
      <c r="EG1886" s="366">
        <v>574420</v>
      </c>
      <c r="EH1886" s="366">
        <v>510723</v>
      </c>
      <c r="EI1886" s="411">
        <f t="shared" si="576"/>
        <v>7836986</v>
      </c>
      <c r="EK1886" s="411">
        <f t="shared" si="577"/>
        <v>7836986</v>
      </c>
      <c r="EL1886" s="7">
        <f t="shared" si="578"/>
        <v>0</v>
      </c>
    </row>
    <row r="1887" spans="1:142">
      <c r="A1887" s="365" t="str">
        <f t="shared" si="563"/>
        <v xml:space="preserve"> 528</v>
      </c>
      <c r="B1887" s="366" t="s">
        <v>1017</v>
      </c>
      <c r="C1887" s="366" t="s">
        <v>920</v>
      </c>
      <c r="D1887" s="366">
        <v>491355</v>
      </c>
      <c r="E1887" s="366">
        <v>521070</v>
      </c>
      <c r="F1887" s="366">
        <v>589484</v>
      </c>
      <c r="G1887" s="366">
        <v>650398</v>
      </c>
      <c r="H1887" s="366">
        <v>755072</v>
      </c>
      <c r="I1887" s="366">
        <v>796778</v>
      </c>
      <c r="J1887" s="366">
        <v>858606</v>
      </c>
      <c r="K1887" s="366">
        <v>867457</v>
      </c>
      <c r="L1887" s="366">
        <v>728752</v>
      </c>
      <c r="M1887" s="366">
        <v>723598</v>
      </c>
      <c r="N1887" s="366">
        <v>611678</v>
      </c>
      <c r="O1887" s="366">
        <v>546184</v>
      </c>
      <c r="P1887" s="411">
        <f t="shared" si="564"/>
        <v>8140432</v>
      </c>
      <c r="Q1887" s="411">
        <f t="shared" si="579"/>
        <v>4635066.0322580645</v>
      </c>
      <c r="R1887" s="411">
        <f t="shared" si="580"/>
        <v>1422870.933259177</v>
      </c>
      <c r="S1887" s="411">
        <f t="shared" si="581"/>
        <v>2082495.0344827585</v>
      </c>
      <c r="T1887" s="366">
        <v>-10781</v>
      </c>
      <c r="U1887" s="366">
        <v>-11527</v>
      </c>
      <c r="V1887" s="366">
        <v>-13146</v>
      </c>
      <c r="W1887" s="366">
        <v>-14143</v>
      </c>
      <c r="X1887" s="366">
        <v>-16633</v>
      </c>
      <c r="Y1887" s="366">
        <v>-17485</v>
      </c>
      <c r="Z1887" s="366">
        <v>-18398</v>
      </c>
      <c r="AA1887" s="366">
        <v>-46517</v>
      </c>
      <c r="AB1887" s="366">
        <v>-40761</v>
      </c>
      <c r="AC1887" s="366">
        <v>-41336</v>
      </c>
      <c r="AD1887" s="366">
        <v>-37258</v>
      </c>
      <c r="AE1887" s="366">
        <v>-35461</v>
      </c>
      <c r="AF1887" s="411">
        <f t="shared" si="565"/>
        <v>-303446</v>
      </c>
      <c r="AG1887" s="366">
        <v>480574</v>
      </c>
      <c r="AH1887" s="366">
        <v>509543</v>
      </c>
      <c r="AI1887" s="366">
        <v>576338</v>
      </c>
      <c r="AJ1887" s="366">
        <v>636255</v>
      </c>
      <c r="AK1887" s="366">
        <v>738439</v>
      </c>
      <c r="AL1887" s="366">
        <v>779293</v>
      </c>
      <c r="AM1887" s="366">
        <v>840208</v>
      </c>
      <c r="AN1887" s="366">
        <v>820940</v>
      </c>
      <c r="AO1887" s="366">
        <v>687991</v>
      </c>
      <c r="AP1887" s="366">
        <v>682262</v>
      </c>
      <c r="AQ1887" s="366">
        <v>574420</v>
      </c>
      <c r="AR1887" s="366">
        <v>510723</v>
      </c>
      <c r="AS1887" s="411">
        <f t="shared" si="566"/>
        <v>7836986</v>
      </c>
      <c r="AT1887" s="411">
        <f t="shared" si="567"/>
        <v>4533546.5161290318</v>
      </c>
      <c r="AU1887" s="411">
        <f t="shared" si="568"/>
        <v>1346243.8631813126</v>
      </c>
      <c r="AV1887" s="411">
        <f t="shared" si="569"/>
        <v>1957195.6206896552</v>
      </c>
      <c r="AW1887" s="366">
        <v>0</v>
      </c>
      <c r="AX1887" s="366">
        <v>0</v>
      </c>
      <c r="AY1887" s="366">
        <v>0</v>
      </c>
      <c r="AZ1887" s="366">
        <v>0</v>
      </c>
      <c r="BA1887" s="366">
        <v>0</v>
      </c>
      <c r="BB1887" s="366">
        <v>0</v>
      </c>
      <c r="BC1887" s="366">
        <v>0</v>
      </c>
      <c r="BD1887" s="366">
        <v>0</v>
      </c>
      <c r="BE1887" s="366">
        <v>0</v>
      </c>
      <c r="BF1887" s="366">
        <v>0</v>
      </c>
      <c r="BG1887" s="366">
        <v>0</v>
      </c>
      <c r="BH1887" s="366">
        <v>0</v>
      </c>
      <c r="BI1887" s="411">
        <f t="shared" si="570"/>
        <v>0</v>
      </c>
      <c r="BJ1887" s="366">
        <v>480574</v>
      </c>
      <c r="BK1887" s="366">
        <v>509543</v>
      </c>
      <c r="BL1887" s="366">
        <v>576338</v>
      </c>
      <c r="BM1887" s="366">
        <v>636255</v>
      </c>
      <c r="BN1887" s="366">
        <v>738439</v>
      </c>
      <c r="BO1887" s="366">
        <v>779293</v>
      </c>
      <c r="BP1887" s="366">
        <v>840208</v>
      </c>
      <c r="BQ1887" s="366">
        <v>820940</v>
      </c>
      <c r="BR1887" s="366">
        <v>687991</v>
      </c>
      <c r="BS1887" s="366">
        <v>682262</v>
      </c>
      <c r="BT1887" s="366">
        <v>574420</v>
      </c>
      <c r="BU1887" s="366">
        <v>510723</v>
      </c>
      <c r="BV1887" s="411">
        <f t="shared" si="571"/>
        <v>7836986</v>
      </c>
      <c r="BW1887" s="366">
        <v>0</v>
      </c>
      <c r="BX1887" s="366">
        <v>0</v>
      </c>
      <c r="BY1887" s="366">
        <v>0</v>
      </c>
      <c r="BZ1887" s="366">
        <v>0</v>
      </c>
      <c r="CA1887" s="366">
        <v>0</v>
      </c>
      <c r="CB1887" s="366">
        <v>0</v>
      </c>
      <c r="CC1887" s="366">
        <v>0</v>
      </c>
      <c r="CD1887" s="366">
        <v>0</v>
      </c>
      <c r="CE1887" s="366">
        <v>0</v>
      </c>
      <c r="CF1887" s="366">
        <v>0</v>
      </c>
      <c r="CG1887" s="366">
        <v>0</v>
      </c>
      <c r="CH1887" s="366">
        <v>0</v>
      </c>
      <c r="CI1887" s="411">
        <f t="shared" si="572"/>
        <v>0</v>
      </c>
      <c r="CJ1887" s="366">
        <v>480574</v>
      </c>
      <c r="CK1887" s="366">
        <v>509543</v>
      </c>
      <c r="CL1887" s="366">
        <v>576338</v>
      </c>
      <c r="CM1887" s="366">
        <v>636255</v>
      </c>
      <c r="CN1887" s="366">
        <v>738439</v>
      </c>
      <c r="CO1887" s="366">
        <v>779293</v>
      </c>
      <c r="CP1887" s="366">
        <v>840208</v>
      </c>
      <c r="CQ1887" s="366">
        <v>820940</v>
      </c>
      <c r="CR1887" s="366">
        <v>687991</v>
      </c>
      <c r="CS1887" s="366">
        <v>682262</v>
      </c>
      <c r="CT1887" s="366">
        <v>574420</v>
      </c>
      <c r="CU1887" s="366">
        <v>510723</v>
      </c>
      <c r="CV1887" s="411">
        <f t="shared" si="573"/>
        <v>7836986</v>
      </c>
      <c r="CW1887" s="366">
        <v>0</v>
      </c>
      <c r="CX1887" s="366">
        <v>0</v>
      </c>
      <c r="CY1887" s="366">
        <v>0</v>
      </c>
      <c r="CZ1887" s="366">
        <v>0</v>
      </c>
      <c r="DA1887" s="366">
        <v>0</v>
      </c>
      <c r="DB1887" s="366">
        <v>0</v>
      </c>
      <c r="DC1887" s="366">
        <v>0</v>
      </c>
      <c r="DD1887" s="366">
        <v>0</v>
      </c>
      <c r="DE1887" s="366">
        <v>0</v>
      </c>
      <c r="DF1887" s="366">
        <v>0</v>
      </c>
      <c r="DG1887" s="366">
        <v>0</v>
      </c>
      <c r="DH1887" s="366">
        <v>0</v>
      </c>
      <c r="DI1887" s="411">
        <f t="shared" si="574"/>
        <v>0</v>
      </c>
      <c r="DJ1887" s="366">
        <v>480574</v>
      </c>
      <c r="DK1887" s="366">
        <v>509543</v>
      </c>
      <c r="DL1887" s="366">
        <v>576338</v>
      </c>
      <c r="DM1887" s="366">
        <v>636255</v>
      </c>
      <c r="DN1887" s="366">
        <v>738439</v>
      </c>
      <c r="DO1887" s="366">
        <v>779293</v>
      </c>
      <c r="DP1887" s="366">
        <v>840208</v>
      </c>
      <c r="DQ1887" s="366">
        <v>820940</v>
      </c>
      <c r="DR1887" s="366">
        <v>687991</v>
      </c>
      <c r="DS1887" s="366">
        <v>682262</v>
      </c>
      <c r="DT1887" s="366">
        <v>574420</v>
      </c>
      <c r="DU1887" s="366">
        <v>510723</v>
      </c>
      <c r="DV1887" s="411">
        <f t="shared" si="575"/>
        <v>7836986</v>
      </c>
      <c r="DW1887" s="366">
        <v>480574</v>
      </c>
      <c r="DX1887" s="366">
        <v>509543</v>
      </c>
      <c r="DY1887" s="366">
        <v>576338</v>
      </c>
      <c r="DZ1887" s="366">
        <v>636255</v>
      </c>
      <c r="EA1887" s="366">
        <v>738439</v>
      </c>
      <c r="EB1887" s="366">
        <v>779293</v>
      </c>
      <c r="EC1887" s="366">
        <v>840208</v>
      </c>
      <c r="ED1887" s="366">
        <v>820940</v>
      </c>
      <c r="EE1887" s="366">
        <v>687991</v>
      </c>
      <c r="EF1887" s="366">
        <v>682262</v>
      </c>
      <c r="EG1887" s="366">
        <v>574420</v>
      </c>
      <c r="EH1887" s="366">
        <v>510723</v>
      </c>
      <c r="EI1887" s="411">
        <f t="shared" si="576"/>
        <v>7836986</v>
      </c>
      <c r="EK1887" s="411">
        <f t="shared" si="577"/>
        <v>7836986</v>
      </c>
      <c r="EL1887" s="7">
        <f t="shared" si="578"/>
        <v>0</v>
      </c>
    </row>
    <row r="1888" spans="1:142">
      <c r="A1888" s="365" t="str">
        <f t="shared" si="563"/>
        <v xml:space="preserve"> 528</v>
      </c>
      <c r="B1888" s="366" t="s">
        <v>1017</v>
      </c>
      <c r="C1888" s="366" t="s">
        <v>945</v>
      </c>
      <c r="D1888" s="366">
        <v>491355</v>
      </c>
      <c r="E1888" s="366">
        <v>521070</v>
      </c>
      <c r="F1888" s="366">
        <v>589484</v>
      </c>
      <c r="G1888" s="366">
        <v>650398</v>
      </c>
      <c r="H1888" s="366">
        <v>755072</v>
      </c>
      <c r="I1888" s="366">
        <v>796778</v>
      </c>
      <c r="J1888" s="366">
        <v>858606</v>
      </c>
      <c r="K1888" s="366">
        <v>867457</v>
      </c>
      <c r="L1888" s="366">
        <v>728752</v>
      </c>
      <c r="M1888" s="366">
        <v>723598</v>
      </c>
      <c r="N1888" s="366">
        <v>611678</v>
      </c>
      <c r="O1888" s="366">
        <v>546184</v>
      </c>
      <c r="P1888" s="411">
        <f t="shared" si="564"/>
        <v>8140432</v>
      </c>
      <c r="Q1888" s="411">
        <f t="shared" si="579"/>
        <v>4635066.0322580645</v>
      </c>
      <c r="R1888" s="411">
        <f t="shared" si="580"/>
        <v>1422870.933259177</v>
      </c>
      <c r="S1888" s="411">
        <f t="shared" si="581"/>
        <v>2082495.0344827585</v>
      </c>
      <c r="T1888" s="366">
        <v>-10781</v>
      </c>
      <c r="U1888" s="366">
        <v>-11527</v>
      </c>
      <c r="V1888" s="366">
        <v>-13146</v>
      </c>
      <c r="W1888" s="366">
        <v>-14143</v>
      </c>
      <c r="X1888" s="366">
        <v>-16633</v>
      </c>
      <c r="Y1888" s="366">
        <v>-17485</v>
      </c>
      <c r="Z1888" s="366">
        <v>-18398</v>
      </c>
      <c r="AA1888" s="366">
        <v>-46517</v>
      </c>
      <c r="AB1888" s="366">
        <v>-40761</v>
      </c>
      <c r="AC1888" s="366">
        <v>-41336</v>
      </c>
      <c r="AD1888" s="366">
        <v>-37258</v>
      </c>
      <c r="AE1888" s="366">
        <v>-35461</v>
      </c>
      <c r="AF1888" s="411">
        <f t="shared" si="565"/>
        <v>-303446</v>
      </c>
      <c r="AG1888" s="366">
        <v>480574</v>
      </c>
      <c r="AH1888" s="366">
        <v>509543</v>
      </c>
      <c r="AI1888" s="366">
        <v>576338</v>
      </c>
      <c r="AJ1888" s="366">
        <v>636255</v>
      </c>
      <c r="AK1888" s="366">
        <v>738439</v>
      </c>
      <c r="AL1888" s="366">
        <v>779293</v>
      </c>
      <c r="AM1888" s="366">
        <v>840208</v>
      </c>
      <c r="AN1888" s="366">
        <v>820940</v>
      </c>
      <c r="AO1888" s="366">
        <v>687991</v>
      </c>
      <c r="AP1888" s="366">
        <v>682262</v>
      </c>
      <c r="AQ1888" s="366">
        <v>574420</v>
      </c>
      <c r="AR1888" s="366">
        <v>510723</v>
      </c>
      <c r="AS1888" s="411">
        <f t="shared" si="566"/>
        <v>7836986</v>
      </c>
      <c r="AT1888" s="411">
        <f t="shared" si="567"/>
        <v>4533546.5161290318</v>
      </c>
      <c r="AU1888" s="411">
        <f t="shared" si="568"/>
        <v>1346243.8631813126</v>
      </c>
      <c r="AV1888" s="411">
        <f t="shared" si="569"/>
        <v>1957195.6206896552</v>
      </c>
      <c r="AW1888" s="366">
        <v>0</v>
      </c>
      <c r="AX1888" s="366">
        <v>0</v>
      </c>
      <c r="AY1888" s="366">
        <v>0</v>
      </c>
      <c r="AZ1888" s="366">
        <v>0</v>
      </c>
      <c r="BA1888" s="366">
        <v>0</v>
      </c>
      <c r="BB1888" s="366">
        <v>0</v>
      </c>
      <c r="BC1888" s="366">
        <v>0</v>
      </c>
      <c r="BD1888" s="366">
        <v>0</v>
      </c>
      <c r="BE1888" s="366">
        <v>0</v>
      </c>
      <c r="BF1888" s="366">
        <v>0</v>
      </c>
      <c r="BG1888" s="366">
        <v>0</v>
      </c>
      <c r="BH1888" s="366">
        <v>0</v>
      </c>
      <c r="BI1888" s="411">
        <f t="shared" si="570"/>
        <v>0</v>
      </c>
      <c r="BJ1888" s="366">
        <v>480574</v>
      </c>
      <c r="BK1888" s="366">
        <v>509543</v>
      </c>
      <c r="BL1888" s="366">
        <v>576338</v>
      </c>
      <c r="BM1888" s="366">
        <v>636255</v>
      </c>
      <c r="BN1888" s="366">
        <v>738439</v>
      </c>
      <c r="BO1888" s="366">
        <v>779293</v>
      </c>
      <c r="BP1888" s="366">
        <v>840208</v>
      </c>
      <c r="BQ1888" s="366">
        <v>820940</v>
      </c>
      <c r="BR1888" s="366">
        <v>687991</v>
      </c>
      <c r="BS1888" s="366">
        <v>682262</v>
      </c>
      <c r="BT1888" s="366">
        <v>574420</v>
      </c>
      <c r="BU1888" s="366">
        <v>510723</v>
      </c>
      <c r="BV1888" s="411">
        <f t="shared" si="571"/>
        <v>7836986</v>
      </c>
      <c r="BW1888" s="366">
        <v>0</v>
      </c>
      <c r="BX1888" s="366">
        <v>0</v>
      </c>
      <c r="BY1888" s="366">
        <v>0</v>
      </c>
      <c r="BZ1888" s="366">
        <v>0</v>
      </c>
      <c r="CA1888" s="366">
        <v>0</v>
      </c>
      <c r="CB1888" s="366">
        <v>0</v>
      </c>
      <c r="CC1888" s="366">
        <v>0</v>
      </c>
      <c r="CD1888" s="366">
        <v>0</v>
      </c>
      <c r="CE1888" s="366">
        <v>0</v>
      </c>
      <c r="CF1888" s="366">
        <v>0</v>
      </c>
      <c r="CG1888" s="366">
        <v>0</v>
      </c>
      <c r="CH1888" s="366">
        <v>0</v>
      </c>
      <c r="CI1888" s="411">
        <f t="shared" si="572"/>
        <v>0</v>
      </c>
      <c r="CJ1888" s="366">
        <v>480574</v>
      </c>
      <c r="CK1888" s="366">
        <v>509543</v>
      </c>
      <c r="CL1888" s="366">
        <v>576338</v>
      </c>
      <c r="CM1888" s="366">
        <v>636255</v>
      </c>
      <c r="CN1888" s="366">
        <v>738439</v>
      </c>
      <c r="CO1888" s="366">
        <v>779293</v>
      </c>
      <c r="CP1888" s="366">
        <v>840208</v>
      </c>
      <c r="CQ1888" s="366">
        <v>820940</v>
      </c>
      <c r="CR1888" s="366">
        <v>687991</v>
      </c>
      <c r="CS1888" s="366">
        <v>682262</v>
      </c>
      <c r="CT1888" s="366">
        <v>574420</v>
      </c>
      <c r="CU1888" s="366">
        <v>510723</v>
      </c>
      <c r="CV1888" s="411">
        <f t="shared" si="573"/>
        <v>7836986</v>
      </c>
      <c r="CW1888" s="366">
        <v>0</v>
      </c>
      <c r="CX1888" s="366">
        <v>0</v>
      </c>
      <c r="CY1888" s="366">
        <v>0</v>
      </c>
      <c r="CZ1888" s="366">
        <v>0</v>
      </c>
      <c r="DA1888" s="366">
        <v>0</v>
      </c>
      <c r="DB1888" s="366">
        <v>0</v>
      </c>
      <c r="DC1888" s="366">
        <v>0</v>
      </c>
      <c r="DD1888" s="366">
        <v>0</v>
      </c>
      <c r="DE1888" s="366">
        <v>0</v>
      </c>
      <c r="DF1888" s="366">
        <v>0</v>
      </c>
      <c r="DG1888" s="366">
        <v>0</v>
      </c>
      <c r="DH1888" s="366">
        <v>0</v>
      </c>
      <c r="DI1888" s="411">
        <f t="shared" si="574"/>
        <v>0</v>
      </c>
      <c r="DJ1888" s="366">
        <v>480574</v>
      </c>
      <c r="DK1888" s="366">
        <v>509543</v>
      </c>
      <c r="DL1888" s="366">
        <v>576338</v>
      </c>
      <c r="DM1888" s="366">
        <v>636255</v>
      </c>
      <c r="DN1888" s="366">
        <v>738439</v>
      </c>
      <c r="DO1888" s="366">
        <v>779293</v>
      </c>
      <c r="DP1888" s="366">
        <v>840208</v>
      </c>
      <c r="DQ1888" s="366">
        <v>820940</v>
      </c>
      <c r="DR1888" s="366">
        <v>687991</v>
      </c>
      <c r="DS1888" s="366">
        <v>682262</v>
      </c>
      <c r="DT1888" s="366">
        <v>574420</v>
      </c>
      <c r="DU1888" s="366">
        <v>510723</v>
      </c>
      <c r="DV1888" s="411">
        <f t="shared" si="575"/>
        <v>7836986</v>
      </c>
      <c r="DW1888" s="366">
        <v>480574</v>
      </c>
      <c r="DX1888" s="366">
        <v>509543</v>
      </c>
      <c r="DY1888" s="366">
        <v>576338</v>
      </c>
      <c r="DZ1888" s="366">
        <v>636255</v>
      </c>
      <c r="EA1888" s="366">
        <v>738439</v>
      </c>
      <c r="EB1888" s="366">
        <v>779293</v>
      </c>
      <c r="EC1888" s="366">
        <v>840208</v>
      </c>
      <c r="ED1888" s="366">
        <v>820940</v>
      </c>
      <c r="EE1888" s="366">
        <v>687991</v>
      </c>
      <c r="EF1888" s="366">
        <v>682262</v>
      </c>
      <c r="EG1888" s="366">
        <v>574420</v>
      </c>
      <c r="EH1888" s="366">
        <v>510723</v>
      </c>
      <c r="EI1888" s="411">
        <f t="shared" si="576"/>
        <v>7836986</v>
      </c>
      <c r="EK1888" s="411">
        <f t="shared" si="577"/>
        <v>7836986</v>
      </c>
      <c r="EL1888" s="7">
        <f t="shared" si="578"/>
        <v>0</v>
      </c>
    </row>
    <row r="1889" spans="1:142">
      <c r="A1889" s="365" t="str">
        <f t="shared" si="563"/>
        <v xml:space="preserve"> 528</v>
      </c>
      <c r="B1889" s="366" t="s">
        <v>1017</v>
      </c>
      <c r="C1889" s="366" t="s">
        <v>1018</v>
      </c>
      <c r="D1889" s="366">
        <v>53</v>
      </c>
      <c r="E1889" s="366">
        <v>53</v>
      </c>
      <c r="F1889" s="366">
        <v>53</v>
      </c>
      <c r="G1889" s="366">
        <v>53</v>
      </c>
      <c r="H1889" s="366">
        <v>53</v>
      </c>
      <c r="I1889" s="366">
        <v>53</v>
      </c>
      <c r="J1889" s="366">
        <v>53</v>
      </c>
      <c r="K1889" s="366">
        <v>53</v>
      </c>
      <c r="L1889" s="366">
        <v>53</v>
      </c>
      <c r="M1889" s="366">
        <v>53</v>
      </c>
      <c r="N1889" s="366">
        <v>53</v>
      </c>
      <c r="O1889" s="366">
        <v>53</v>
      </c>
      <c r="P1889" s="411">
        <f t="shared" si="564"/>
        <v>636</v>
      </c>
      <c r="Q1889" s="411">
        <f t="shared" si="579"/>
        <v>369.29032258064518</v>
      </c>
      <c r="R1889" s="411">
        <f t="shared" si="580"/>
        <v>93.088987764182434</v>
      </c>
      <c r="S1889" s="411">
        <f t="shared" si="581"/>
        <v>173.62068965517241</v>
      </c>
      <c r="T1889" s="366">
        <v>0</v>
      </c>
      <c r="U1889" s="366">
        <v>0</v>
      </c>
      <c r="V1889" s="366">
        <v>0</v>
      </c>
      <c r="W1889" s="366">
        <v>0</v>
      </c>
      <c r="X1889" s="366">
        <v>0</v>
      </c>
      <c r="Y1889" s="366">
        <v>0</v>
      </c>
      <c r="Z1889" s="366">
        <v>0</v>
      </c>
      <c r="AA1889" s="366">
        <v>0</v>
      </c>
      <c r="AB1889" s="366">
        <v>0</v>
      </c>
      <c r="AC1889" s="366">
        <v>0</v>
      </c>
      <c r="AD1889" s="366">
        <v>0</v>
      </c>
      <c r="AE1889" s="366">
        <v>0</v>
      </c>
      <c r="AF1889" s="411">
        <f t="shared" si="565"/>
        <v>0</v>
      </c>
      <c r="AG1889" s="366">
        <v>0</v>
      </c>
      <c r="AH1889" s="366">
        <v>0</v>
      </c>
      <c r="AI1889" s="366">
        <v>0</v>
      </c>
      <c r="AJ1889" s="366">
        <v>0</v>
      </c>
      <c r="AK1889" s="366">
        <v>0</v>
      </c>
      <c r="AL1889" s="366">
        <v>0</v>
      </c>
      <c r="AM1889" s="366">
        <v>0</v>
      </c>
      <c r="AN1889" s="366">
        <v>0</v>
      </c>
      <c r="AO1889" s="366">
        <v>0</v>
      </c>
      <c r="AP1889" s="366">
        <v>0</v>
      </c>
      <c r="AQ1889" s="366">
        <v>0</v>
      </c>
      <c r="AR1889" s="366">
        <v>0</v>
      </c>
      <c r="AS1889" s="411">
        <f t="shared" si="566"/>
        <v>0</v>
      </c>
      <c r="AT1889" s="411">
        <f t="shared" si="567"/>
        <v>0</v>
      </c>
      <c r="AU1889" s="411">
        <f t="shared" si="568"/>
        <v>0</v>
      </c>
      <c r="AV1889" s="411">
        <f t="shared" si="569"/>
        <v>0</v>
      </c>
      <c r="AW1889" s="366">
        <v>0</v>
      </c>
      <c r="AX1889" s="366">
        <v>0</v>
      </c>
      <c r="AY1889" s="366">
        <v>0</v>
      </c>
      <c r="AZ1889" s="366">
        <v>0</v>
      </c>
      <c r="BA1889" s="366">
        <v>0</v>
      </c>
      <c r="BB1889" s="366">
        <v>0</v>
      </c>
      <c r="BC1889" s="366">
        <v>0</v>
      </c>
      <c r="BD1889" s="366">
        <v>0</v>
      </c>
      <c r="BE1889" s="366">
        <v>0</v>
      </c>
      <c r="BF1889" s="366">
        <v>0</v>
      </c>
      <c r="BG1889" s="366">
        <v>0</v>
      </c>
      <c r="BH1889" s="366">
        <v>0</v>
      </c>
      <c r="BI1889" s="411">
        <f t="shared" si="570"/>
        <v>0</v>
      </c>
      <c r="BJ1889" s="366">
        <v>0</v>
      </c>
      <c r="BK1889" s="366">
        <v>0</v>
      </c>
      <c r="BL1889" s="366">
        <v>0</v>
      </c>
      <c r="BM1889" s="366">
        <v>0</v>
      </c>
      <c r="BN1889" s="366">
        <v>0</v>
      </c>
      <c r="BO1889" s="366">
        <v>0</v>
      </c>
      <c r="BP1889" s="366">
        <v>0</v>
      </c>
      <c r="BQ1889" s="366">
        <v>0</v>
      </c>
      <c r="BR1889" s="366">
        <v>0</v>
      </c>
      <c r="BS1889" s="366">
        <v>0</v>
      </c>
      <c r="BT1889" s="366">
        <v>0</v>
      </c>
      <c r="BU1889" s="366">
        <v>0</v>
      </c>
      <c r="BV1889" s="411">
        <f t="shared" si="571"/>
        <v>0</v>
      </c>
      <c r="BW1889" s="366">
        <v>0</v>
      </c>
      <c r="BX1889" s="366">
        <v>0</v>
      </c>
      <c r="BY1889" s="366">
        <v>0</v>
      </c>
      <c r="BZ1889" s="366">
        <v>0</v>
      </c>
      <c r="CA1889" s="366">
        <v>0</v>
      </c>
      <c r="CB1889" s="366">
        <v>0</v>
      </c>
      <c r="CC1889" s="366">
        <v>0</v>
      </c>
      <c r="CD1889" s="366">
        <v>0</v>
      </c>
      <c r="CE1889" s="366">
        <v>0</v>
      </c>
      <c r="CF1889" s="366">
        <v>0</v>
      </c>
      <c r="CG1889" s="366">
        <v>0</v>
      </c>
      <c r="CH1889" s="366">
        <v>0</v>
      </c>
      <c r="CI1889" s="411">
        <f t="shared" si="572"/>
        <v>0</v>
      </c>
      <c r="CJ1889" s="366">
        <v>0</v>
      </c>
      <c r="CK1889" s="366">
        <v>0</v>
      </c>
      <c r="CL1889" s="366">
        <v>0</v>
      </c>
      <c r="CM1889" s="366">
        <v>0</v>
      </c>
      <c r="CN1889" s="366">
        <v>0</v>
      </c>
      <c r="CO1889" s="366">
        <v>0</v>
      </c>
      <c r="CP1889" s="366">
        <v>0</v>
      </c>
      <c r="CQ1889" s="366">
        <v>0</v>
      </c>
      <c r="CR1889" s="366">
        <v>0</v>
      </c>
      <c r="CS1889" s="366">
        <v>0</v>
      </c>
      <c r="CT1889" s="366">
        <v>0</v>
      </c>
      <c r="CU1889" s="366">
        <v>0</v>
      </c>
      <c r="CV1889" s="411">
        <f t="shared" si="573"/>
        <v>0</v>
      </c>
      <c r="CW1889" s="366">
        <v>0</v>
      </c>
      <c r="CX1889" s="366">
        <v>0</v>
      </c>
      <c r="CY1889" s="366">
        <v>0</v>
      </c>
      <c r="CZ1889" s="366">
        <v>0</v>
      </c>
      <c r="DA1889" s="366">
        <v>0</v>
      </c>
      <c r="DB1889" s="366">
        <v>0</v>
      </c>
      <c r="DC1889" s="366">
        <v>0</v>
      </c>
      <c r="DD1889" s="366">
        <v>0</v>
      </c>
      <c r="DE1889" s="366">
        <v>0</v>
      </c>
      <c r="DF1889" s="366">
        <v>0</v>
      </c>
      <c r="DG1889" s="366">
        <v>0</v>
      </c>
      <c r="DH1889" s="366">
        <v>0</v>
      </c>
      <c r="DI1889" s="411">
        <f t="shared" si="574"/>
        <v>0</v>
      </c>
      <c r="DJ1889" s="366">
        <v>0</v>
      </c>
      <c r="DK1889" s="366">
        <v>0</v>
      </c>
      <c r="DL1889" s="366">
        <v>0</v>
      </c>
      <c r="DM1889" s="366">
        <v>0</v>
      </c>
      <c r="DN1889" s="366">
        <v>0</v>
      </c>
      <c r="DO1889" s="366">
        <v>0</v>
      </c>
      <c r="DP1889" s="366">
        <v>0</v>
      </c>
      <c r="DQ1889" s="366">
        <v>0</v>
      </c>
      <c r="DR1889" s="366">
        <v>0</v>
      </c>
      <c r="DS1889" s="366">
        <v>0</v>
      </c>
      <c r="DT1889" s="366">
        <v>0</v>
      </c>
      <c r="DU1889" s="366">
        <v>0</v>
      </c>
      <c r="DV1889" s="411">
        <f t="shared" si="575"/>
        <v>0</v>
      </c>
      <c r="DW1889" s="366">
        <v>0</v>
      </c>
      <c r="DX1889" s="366">
        <v>0</v>
      </c>
      <c r="DY1889" s="366">
        <v>0</v>
      </c>
      <c r="DZ1889" s="366">
        <v>0</v>
      </c>
      <c r="EA1889" s="366">
        <v>0</v>
      </c>
      <c r="EB1889" s="366">
        <v>0</v>
      </c>
      <c r="EC1889" s="366">
        <v>0</v>
      </c>
      <c r="ED1889" s="366">
        <v>0</v>
      </c>
      <c r="EE1889" s="366">
        <v>0</v>
      </c>
      <c r="EF1889" s="366">
        <v>0</v>
      </c>
      <c r="EG1889" s="366">
        <v>0</v>
      </c>
      <c r="EH1889" s="366">
        <v>0</v>
      </c>
      <c r="EI1889" s="411">
        <f t="shared" si="576"/>
        <v>0</v>
      </c>
      <c r="EK1889" s="411">
        <f t="shared" si="577"/>
        <v>636</v>
      </c>
      <c r="EL1889" s="7">
        <f t="shared" si="578"/>
        <v>-636</v>
      </c>
    </row>
    <row r="1890" spans="1:142">
      <c r="A1890" s="365" t="str">
        <f t="shared" si="563"/>
        <v xml:space="preserve"> 528</v>
      </c>
      <c r="B1890" s="366" t="s">
        <v>1017</v>
      </c>
      <c r="C1890" s="366" t="s">
        <v>1214</v>
      </c>
      <c r="D1890" s="366">
        <v>49</v>
      </c>
      <c r="E1890" s="366">
        <v>47</v>
      </c>
      <c r="F1890" s="366">
        <v>46</v>
      </c>
      <c r="G1890" s="366">
        <v>47</v>
      </c>
      <c r="H1890" s="366">
        <v>47</v>
      </c>
      <c r="I1890" s="366">
        <v>50</v>
      </c>
      <c r="J1890" s="366">
        <v>49</v>
      </c>
      <c r="K1890" s="366">
        <v>50</v>
      </c>
      <c r="L1890" s="366">
        <v>51</v>
      </c>
      <c r="M1890" s="366">
        <v>53</v>
      </c>
      <c r="N1890" s="366">
        <v>51</v>
      </c>
      <c r="O1890" s="366">
        <v>53</v>
      </c>
      <c r="P1890" s="411">
        <f t="shared" si="564"/>
        <v>593</v>
      </c>
      <c r="Q1890" s="411">
        <f t="shared" si="579"/>
        <v>333.41935483870969</v>
      </c>
      <c r="R1890" s="411">
        <f t="shared" si="580"/>
        <v>88.51167964404894</v>
      </c>
      <c r="S1890" s="411">
        <f t="shared" si="581"/>
        <v>171.06896551724137</v>
      </c>
      <c r="T1890" s="366">
        <v>0</v>
      </c>
      <c r="U1890" s="366">
        <v>0</v>
      </c>
      <c r="V1890" s="366">
        <v>0</v>
      </c>
      <c r="W1890" s="366">
        <v>0</v>
      </c>
      <c r="X1890" s="366">
        <v>0</v>
      </c>
      <c r="Y1890" s="366">
        <v>0</v>
      </c>
      <c r="Z1890" s="366">
        <v>0</v>
      </c>
      <c r="AA1890" s="366">
        <v>0</v>
      </c>
      <c r="AB1890" s="366">
        <v>0</v>
      </c>
      <c r="AC1890" s="366">
        <v>0</v>
      </c>
      <c r="AD1890" s="366">
        <v>0</v>
      </c>
      <c r="AE1890" s="366">
        <v>0</v>
      </c>
      <c r="AF1890" s="411">
        <f t="shared" si="565"/>
        <v>0</v>
      </c>
      <c r="AG1890" s="366">
        <v>0</v>
      </c>
      <c r="AH1890" s="366">
        <v>0</v>
      </c>
      <c r="AI1890" s="366">
        <v>0</v>
      </c>
      <c r="AJ1890" s="366">
        <v>0</v>
      </c>
      <c r="AK1890" s="366">
        <v>0</v>
      </c>
      <c r="AL1890" s="366">
        <v>0</v>
      </c>
      <c r="AM1890" s="366">
        <v>0</v>
      </c>
      <c r="AN1890" s="366">
        <v>0</v>
      </c>
      <c r="AO1890" s="366">
        <v>0</v>
      </c>
      <c r="AP1890" s="366">
        <v>0</v>
      </c>
      <c r="AQ1890" s="366">
        <v>0</v>
      </c>
      <c r="AR1890" s="366">
        <v>0</v>
      </c>
      <c r="AS1890" s="411">
        <f t="shared" si="566"/>
        <v>0</v>
      </c>
      <c r="AT1890" s="411">
        <f t="shared" si="567"/>
        <v>0</v>
      </c>
      <c r="AU1890" s="411">
        <f t="shared" si="568"/>
        <v>0</v>
      </c>
      <c r="AV1890" s="411">
        <f t="shared" si="569"/>
        <v>0</v>
      </c>
      <c r="AW1890" s="366">
        <v>0</v>
      </c>
      <c r="AX1890" s="366">
        <v>0</v>
      </c>
      <c r="AY1890" s="366">
        <v>0</v>
      </c>
      <c r="AZ1890" s="366">
        <v>0</v>
      </c>
      <c r="BA1890" s="366">
        <v>0</v>
      </c>
      <c r="BB1890" s="366">
        <v>0</v>
      </c>
      <c r="BC1890" s="366">
        <v>0</v>
      </c>
      <c r="BD1890" s="366">
        <v>0</v>
      </c>
      <c r="BE1890" s="366">
        <v>0</v>
      </c>
      <c r="BF1890" s="366">
        <v>0</v>
      </c>
      <c r="BG1890" s="366">
        <v>0</v>
      </c>
      <c r="BH1890" s="366">
        <v>0</v>
      </c>
      <c r="BI1890" s="411">
        <f t="shared" si="570"/>
        <v>0</v>
      </c>
      <c r="BJ1890" s="366">
        <v>0</v>
      </c>
      <c r="BK1890" s="366">
        <v>0</v>
      </c>
      <c r="BL1890" s="366">
        <v>0</v>
      </c>
      <c r="BM1890" s="366">
        <v>0</v>
      </c>
      <c r="BN1890" s="366">
        <v>0</v>
      </c>
      <c r="BO1890" s="366">
        <v>0</v>
      </c>
      <c r="BP1890" s="366">
        <v>0</v>
      </c>
      <c r="BQ1890" s="366">
        <v>0</v>
      </c>
      <c r="BR1890" s="366">
        <v>0</v>
      </c>
      <c r="BS1890" s="366">
        <v>0</v>
      </c>
      <c r="BT1890" s="366">
        <v>0</v>
      </c>
      <c r="BU1890" s="366">
        <v>0</v>
      </c>
      <c r="BV1890" s="411">
        <f t="shared" si="571"/>
        <v>0</v>
      </c>
      <c r="BW1890" s="366">
        <v>0</v>
      </c>
      <c r="BX1890" s="366">
        <v>0</v>
      </c>
      <c r="BY1890" s="366">
        <v>0</v>
      </c>
      <c r="BZ1890" s="366">
        <v>0</v>
      </c>
      <c r="CA1890" s="366">
        <v>0</v>
      </c>
      <c r="CB1890" s="366">
        <v>0</v>
      </c>
      <c r="CC1890" s="366">
        <v>0</v>
      </c>
      <c r="CD1890" s="366">
        <v>0</v>
      </c>
      <c r="CE1890" s="366">
        <v>0</v>
      </c>
      <c r="CF1890" s="366">
        <v>0</v>
      </c>
      <c r="CG1890" s="366">
        <v>0</v>
      </c>
      <c r="CH1890" s="366">
        <v>0</v>
      </c>
      <c r="CI1890" s="411">
        <f t="shared" si="572"/>
        <v>0</v>
      </c>
      <c r="CJ1890" s="366">
        <v>0</v>
      </c>
      <c r="CK1890" s="366">
        <v>0</v>
      </c>
      <c r="CL1890" s="366">
        <v>0</v>
      </c>
      <c r="CM1890" s="366">
        <v>0</v>
      </c>
      <c r="CN1890" s="366">
        <v>0</v>
      </c>
      <c r="CO1890" s="366">
        <v>0</v>
      </c>
      <c r="CP1890" s="366">
        <v>0</v>
      </c>
      <c r="CQ1890" s="366">
        <v>0</v>
      </c>
      <c r="CR1890" s="366">
        <v>0</v>
      </c>
      <c r="CS1890" s="366">
        <v>0</v>
      </c>
      <c r="CT1890" s="366">
        <v>0</v>
      </c>
      <c r="CU1890" s="366">
        <v>0</v>
      </c>
      <c r="CV1890" s="411">
        <f t="shared" si="573"/>
        <v>0</v>
      </c>
      <c r="CW1890" s="366">
        <v>0</v>
      </c>
      <c r="CX1890" s="366">
        <v>0</v>
      </c>
      <c r="CY1890" s="366">
        <v>0</v>
      </c>
      <c r="CZ1890" s="366">
        <v>0</v>
      </c>
      <c r="DA1890" s="366">
        <v>0</v>
      </c>
      <c r="DB1890" s="366">
        <v>0</v>
      </c>
      <c r="DC1890" s="366">
        <v>0</v>
      </c>
      <c r="DD1890" s="366">
        <v>0</v>
      </c>
      <c r="DE1890" s="366">
        <v>0</v>
      </c>
      <c r="DF1890" s="366">
        <v>0</v>
      </c>
      <c r="DG1890" s="366">
        <v>0</v>
      </c>
      <c r="DH1890" s="366">
        <v>0</v>
      </c>
      <c r="DI1890" s="411">
        <f t="shared" si="574"/>
        <v>0</v>
      </c>
      <c r="DJ1890" s="366">
        <v>0</v>
      </c>
      <c r="DK1890" s="366">
        <v>0</v>
      </c>
      <c r="DL1890" s="366">
        <v>0</v>
      </c>
      <c r="DM1890" s="366">
        <v>0</v>
      </c>
      <c r="DN1890" s="366">
        <v>0</v>
      </c>
      <c r="DO1890" s="366">
        <v>0</v>
      </c>
      <c r="DP1890" s="366">
        <v>0</v>
      </c>
      <c r="DQ1890" s="366">
        <v>0</v>
      </c>
      <c r="DR1890" s="366">
        <v>0</v>
      </c>
      <c r="DS1890" s="366">
        <v>0</v>
      </c>
      <c r="DT1890" s="366">
        <v>0</v>
      </c>
      <c r="DU1890" s="366">
        <v>0</v>
      </c>
      <c r="DV1890" s="411">
        <f t="shared" si="575"/>
        <v>0</v>
      </c>
      <c r="DW1890" s="366">
        <v>0</v>
      </c>
      <c r="DX1890" s="366">
        <v>0</v>
      </c>
      <c r="DY1890" s="366">
        <v>0</v>
      </c>
      <c r="DZ1890" s="366">
        <v>0</v>
      </c>
      <c r="EA1890" s="366">
        <v>0</v>
      </c>
      <c r="EB1890" s="366">
        <v>0</v>
      </c>
      <c r="EC1890" s="366">
        <v>0</v>
      </c>
      <c r="ED1890" s="366">
        <v>0</v>
      </c>
      <c r="EE1890" s="366">
        <v>0</v>
      </c>
      <c r="EF1890" s="366">
        <v>0</v>
      </c>
      <c r="EG1890" s="366">
        <v>0</v>
      </c>
      <c r="EH1890" s="366">
        <v>0</v>
      </c>
      <c r="EI1890" s="411">
        <f t="shared" si="576"/>
        <v>0</v>
      </c>
      <c r="EK1890" s="411">
        <f t="shared" si="577"/>
        <v>593</v>
      </c>
      <c r="EL1890" s="7">
        <f t="shared" si="578"/>
        <v>-593</v>
      </c>
    </row>
    <row r="1891" spans="1:142">
      <c r="A1891" s="365" t="str">
        <f t="shared" si="563"/>
        <v xml:space="preserve"> 528</v>
      </c>
      <c r="B1891" s="366" t="s">
        <v>1017</v>
      </c>
      <c r="C1891" s="366" t="s">
        <v>1215</v>
      </c>
      <c r="D1891" s="366">
        <v>44</v>
      </c>
      <c r="E1891" s="366">
        <v>44</v>
      </c>
      <c r="F1891" s="366">
        <v>44</v>
      </c>
      <c r="G1891" s="366">
        <v>44</v>
      </c>
      <c r="H1891" s="366">
        <v>44</v>
      </c>
      <c r="I1891" s="366">
        <v>44</v>
      </c>
      <c r="J1891" s="366">
        <v>44</v>
      </c>
      <c r="K1891" s="366">
        <v>49</v>
      </c>
      <c r="L1891" s="366">
        <v>48</v>
      </c>
      <c r="M1891" s="366">
        <v>53</v>
      </c>
      <c r="N1891" s="366">
        <v>49</v>
      </c>
      <c r="O1891" s="366">
        <v>53</v>
      </c>
      <c r="P1891" s="411">
        <f t="shared" si="564"/>
        <v>560</v>
      </c>
      <c r="Q1891" s="411">
        <f t="shared" si="579"/>
        <v>306.58064516129031</v>
      </c>
      <c r="R1891" s="411">
        <f t="shared" si="580"/>
        <v>85.177975528364854</v>
      </c>
      <c r="S1891" s="411">
        <f t="shared" si="581"/>
        <v>168.24137931034483</v>
      </c>
      <c r="T1891" s="366">
        <v>0</v>
      </c>
      <c r="U1891" s="366">
        <v>0</v>
      </c>
      <c r="V1891" s="366">
        <v>0</v>
      </c>
      <c r="W1891" s="366">
        <v>0</v>
      </c>
      <c r="X1891" s="366">
        <v>0</v>
      </c>
      <c r="Y1891" s="366">
        <v>0</v>
      </c>
      <c r="Z1891" s="366">
        <v>0</v>
      </c>
      <c r="AA1891" s="366">
        <v>0</v>
      </c>
      <c r="AB1891" s="366">
        <v>0</v>
      </c>
      <c r="AC1891" s="366">
        <v>0</v>
      </c>
      <c r="AD1891" s="366">
        <v>0</v>
      </c>
      <c r="AE1891" s="366">
        <v>0</v>
      </c>
      <c r="AF1891" s="411">
        <f t="shared" si="565"/>
        <v>0</v>
      </c>
      <c r="AG1891" s="366">
        <v>0</v>
      </c>
      <c r="AH1891" s="366">
        <v>0</v>
      </c>
      <c r="AI1891" s="366">
        <v>0</v>
      </c>
      <c r="AJ1891" s="366">
        <v>0</v>
      </c>
      <c r="AK1891" s="366">
        <v>0</v>
      </c>
      <c r="AL1891" s="366">
        <v>0</v>
      </c>
      <c r="AM1891" s="366">
        <v>0</v>
      </c>
      <c r="AN1891" s="366">
        <v>0</v>
      </c>
      <c r="AO1891" s="366">
        <v>0</v>
      </c>
      <c r="AP1891" s="366">
        <v>0</v>
      </c>
      <c r="AQ1891" s="366">
        <v>0</v>
      </c>
      <c r="AR1891" s="366">
        <v>0</v>
      </c>
      <c r="AS1891" s="411">
        <f t="shared" si="566"/>
        <v>0</v>
      </c>
      <c r="AT1891" s="411">
        <f t="shared" si="567"/>
        <v>0</v>
      </c>
      <c r="AU1891" s="411">
        <f t="shared" si="568"/>
        <v>0</v>
      </c>
      <c r="AV1891" s="411">
        <f t="shared" si="569"/>
        <v>0</v>
      </c>
      <c r="AW1891" s="366">
        <v>0</v>
      </c>
      <c r="AX1891" s="366">
        <v>0</v>
      </c>
      <c r="AY1891" s="366">
        <v>0</v>
      </c>
      <c r="AZ1891" s="366">
        <v>0</v>
      </c>
      <c r="BA1891" s="366">
        <v>0</v>
      </c>
      <c r="BB1891" s="366">
        <v>0</v>
      </c>
      <c r="BC1891" s="366">
        <v>0</v>
      </c>
      <c r="BD1891" s="366">
        <v>0</v>
      </c>
      <c r="BE1891" s="366">
        <v>0</v>
      </c>
      <c r="BF1891" s="366">
        <v>0</v>
      </c>
      <c r="BG1891" s="366">
        <v>0</v>
      </c>
      <c r="BH1891" s="366">
        <v>0</v>
      </c>
      <c r="BI1891" s="411">
        <f t="shared" si="570"/>
        <v>0</v>
      </c>
      <c r="BJ1891" s="366">
        <v>0</v>
      </c>
      <c r="BK1891" s="366">
        <v>0</v>
      </c>
      <c r="BL1891" s="366">
        <v>0</v>
      </c>
      <c r="BM1891" s="366">
        <v>0</v>
      </c>
      <c r="BN1891" s="366">
        <v>0</v>
      </c>
      <c r="BO1891" s="366">
        <v>0</v>
      </c>
      <c r="BP1891" s="366">
        <v>0</v>
      </c>
      <c r="BQ1891" s="366">
        <v>0</v>
      </c>
      <c r="BR1891" s="366">
        <v>0</v>
      </c>
      <c r="BS1891" s="366">
        <v>0</v>
      </c>
      <c r="BT1891" s="366">
        <v>0</v>
      </c>
      <c r="BU1891" s="366">
        <v>0</v>
      </c>
      <c r="BV1891" s="411">
        <f t="shared" si="571"/>
        <v>0</v>
      </c>
      <c r="BW1891" s="366">
        <v>0</v>
      </c>
      <c r="BX1891" s="366">
        <v>0</v>
      </c>
      <c r="BY1891" s="366">
        <v>0</v>
      </c>
      <c r="BZ1891" s="366">
        <v>0</v>
      </c>
      <c r="CA1891" s="366">
        <v>0</v>
      </c>
      <c r="CB1891" s="366">
        <v>0</v>
      </c>
      <c r="CC1891" s="366">
        <v>0</v>
      </c>
      <c r="CD1891" s="366">
        <v>0</v>
      </c>
      <c r="CE1891" s="366">
        <v>0</v>
      </c>
      <c r="CF1891" s="366">
        <v>0</v>
      </c>
      <c r="CG1891" s="366">
        <v>0</v>
      </c>
      <c r="CH1891" s="366">
        <v>0</v>
      </c>
      <c r="CI1891" s="411">
        <f t="shared" si="572"/>
        <v>0</v>
      </c>
      <c r="CJ1891" s="366">
        <v>0</v>
      </c>
      <c r="CK1891" s="366">
        <v>0</v>
      </c>
      <c r="CL1891" s="366">
        <v>0</v>
      </c>
      <c r="CM1891" s="366">
        <v>0</v>
      </c>
      <c r="CN1891" s="366">
        <v>0</v>
      </c>
      <c r="CO1891" s="366">
        <v>0</v>
      </c>
      <c r="CP1891" s="366">
        <v>0</v>
      </c>
      <c r="CQ1891" s="366">
        <v>0</v>
      </c>
      <c r="CR1891" s="366">
        <v>0</v>
      </c>
      <c r="CS1891" s="366">
        <v>0</v>
      </c>
      <c r="CT1891" s="366">
        <v>0</v>
      </c>
      <c r="CU1891" s="366">
        <v>0</v>
      </c>
      <c r="CV1891" s="411">
        <f t="shared" si="573"/>
        <v>0</v>
      </c>
      <c r="CW1891" s="366">
        <v>0</v>
      </c>
      <c r="CX1891" s="366">
        <v>0</v>
      </c>
      <c r="CY1891" s="366">
        <v>0</v>
      </c>
      <c r="CZ1891" s="366">
        <v>0</v>
      </c>
      <c r="DA1891" s="366">
        <v>0</v>
      </c>
      <c r="DB1891" s="366">
        <v>0</v>
      </c>
      <c r="DC1891" s="366">
        <v>0</v>
      </c>
      <c r="DD1891" s="366">
        <v>0</v>
      </c>
      <c r="DE1891" s="366">
        <v>0</v>
      </c>
      <c r="DF1891" s="366">
        <v>0</v>
      </c>
      <c r="DG1891" s="366">
        <v>0</v>
      </c>
      <c r="DH1891" s="366">
        <v>0</v>
      </c>
      <c r="DI1891" s="411">
        <f t="shared" si="574"/>
        <v>0</v>
      </c>
      <c r="DJ1891" s="366">
        <v>0</v>
      </c>
      <c r="DK1891" s="366">
        <v>0</v>
      </c>
      <c r="DL1891" s="366">
        <v>0</v>
      </c>
      <c r="DM1891" s="366">
        <v>0</v>
      </c>
      <c r="DN1891" s="366">
        <v>0</v>
      </c>
      <c r="DO1891" s="366">
        <v>0</v>
      </c>
      <c r="DP1891" s="366">
        <v>0</v>
      </c>
      <c r="DQ1891" s="366">
        <v>0</v>
      </c>
      <c r="DR1891" s="366">
        <v>0</v>
      </c>
      <c r="DS1891" s="366">
        <v>0</v>
      </c>
      <c r="DT1891" s="366">
        <v>0</v>
      </c>
      <c r="DU1891" s="366">
        <v>0</v>
      </c>
      <c r="DV1891" s="411">
        <f t="shared" si="575"/>
        <v>0</v>
      </c>
      <c r="DW1891" s="366">
        <v>0</v>
      </c>
      <c r="DX1891" s="366">
        <v>0</v>
      </c>
      <c r="DY1891" s="366">
        <v>0</v>
      </c>
      <c r="DZ1891" s="366">
        <v>0</v>
      </c>
      <c r="EA1891" s="366">
        <v>0</v>
      </c>
      <c r="EB1891" s="366">
        <v>0</v>
      </c>
      <c r="EC1891" s="366">
        <v>0</v>
      </c>
      <c r="ED1891" s="366">
        <v>0</v>
      </c>
      <c r="EE1891" s="366">
        <v>0</v>
      </c>
      <c r="EF1891" s="366">
        <v>0</v>
      </c>
      <c r="EG1891" s="366">
        <v>0</v>
      </c>
      <c r="EH1891" s="366">
        <v>0</v>
      </c>
      <c r="EI1891" s="411">
        <f t="shared" si="576"/>
        <v>0</v>
      </c>
      <c r="EK1891" s="411">
        <f t="shared" si="577"/>
        <v>560</v>
      </c>
      <c r="EL1891" s="7">
        <f t="shared" si="578"/>
        <v>-560</v>
      </c>
    </row>
    <row r="1892" spans="1:142">
      <c r="A1892" s="365" t="str">
        <f t="shared" si="563"/>
        <v xml:space="preserve"> 528</v>
      </c>
      <c r="B1892" s="366" t="s">
        <v>1017</v>
      </c>
      <c r="C1892" s="366" t="s">
        <v>1216</v>
      </c>
      <c r="D1892" s="366">
        <v>53</v>
      </c>
      <c r="E1892" s="366">
        <v>53</v>
      </c>
      <c r="F1892" s="366">
        <v>53</v>
      </c>
      <c r="G1892" s="366">
        <v>53</v>
      </c>
      <c r="H1892" s="366">
        <v>53</v>
      </c>
      <c r="I1892" s="366">
        <v>53</v>
      </c>
      <c r="J1892" s="366">
        <v>53</v>
      </c>
      <c r="K1892" s="366">
        <v>53</v>
      </c>
      <c r="L1892" s="366">
        <v>53</v>
      </c>
      <c r="M1892" s="366">
        <v>53</v>
      </c>
      <c r="N1892" s="366">
        <v>53</v>
      </c>
      <c r="O1892" s="366">
        <v>53</v>
      </c>
      <c r="P1892" s="411">
        <f t="shared" si="564"/>
        <v>636</v>
      </c>
      <c r="Q1892" s="411">
        <f t="shared" si="579"/>
        <v>369.29032258064518</v>
      </c>
      <c r="R1892" s="411">
        <f t="shared" si="580"/>
        <v>93.088987764182434</v>
      </c>
      <c r="S1892" s="411">
        <f t="shared" si="581"/>
        <v>173.62068965517241</v>
      </c>
      <c r="T1892" s="366">
        <v>0</v>
      </c>
      <c r="U1892" s="366">
        <v>0</v>
      </c>
      <c r="V1892" s="366">
        <v>0</v>
      </c>
      <c r="W1892" s="366">
        <v>0</v>
      </c>
      <c r="X1892" s="366">
        <v>0</v>
      </c>
      <c r="Y1892" s="366">
        <v>0</v>
      </c>
      <c r="Z1892" s="366">
        <v>0</v>
      </c>
      <c r="AA1892" s="366">
        <v>0</v>
      </c>
      <c r="AB1892" s="366">
        <v>0</v>
      </c>
      <c r="AC1892" s="366">
        <v>0</v>
      </c>
      <c r="AD1892" s="366">
        <v>0</v>
      </c>
      <c r="AE1892" s="366">
        <v>0</v>
      </c>
      <c r="AF1892" s="411">
        <f t="shared" si="565"/>
        <v>0</v>
      </c>
      <c r="AG1892" s="366">
        <v>0</v>
      </c>
      <c r="AH1892" s="366">
        <v>0</v>
      </c>
      <c r="AI1892" s="366">
        <v>0</v>
      </c>
      <c r="AJ1892" s="366">
        <v>0</v>
      </c>
      <c r="AK1892" s="366">
        <v>0</v>
      </c>
      <c r="AL1892" s="366">
        <v>0</v>
      </c>
      <c r="AM1892" s="366">
        <v>0</v>
      </c>
      <c r="AN1892" s="366">
        <v>0</v>
      </c>
      <c r="AO1892" s="366">
        <v>0</v>
      </c>
      <c r="AP1892" s="366">
        <v>0</v>
      </c>
      <c r="AQ1892" s="366">
        <v>0</v>
      </c>
      <c r="AR1892" s="366">
        <v>0</v>
      </c>
      <c r="AS1892" s="411">
        <f t="shared" si="566"/>
        <v>0</v>
      </c>
      <c r="AT1892" s="411">
        <f t="shared" si="567"/>
        <v>0</v>
      </c>
      <c r="AU1892" s="411">
        <f t="shared" si="568"/>
        <v>0</v>
      </c>
      <c r="AV1892" s="411">
        <f t="shared" si="569"/>
        <v>0</v>
      </c>
      <c r="AW1892" s="366">
        <v>0</v>
      </c>
      <c r="AX1892" s="366">
        <v>0</v>
      </c>
      <c r="AY1892" s="366">
        <v>0</v>
      </c>
      <c r="AZ1892" s="366">
        <v>0</v>
      </c>
      <c r="BA1892" s="366">
        <v>0</v>
      </c>
      <c r="BB1892" s="366">
        <v>0</v>
      </c>
      <c r="BC1892" s="366">
        <v>0</v>
      </c>
      <c r="BD1892" s="366">
        <v>0</v>
      </c>
      <c r="BE1892" s="366">
        <v>0</v>
      </c>
      <c r="BF1892" s="366">
        <v>0</v>
      </c>
      <c r="BG1892" s="366">
        <v>0</v>
      </c>
      <c r="BH1892" s="366">
        <v>0</v>
      </c>
      <c r="BI1892" s="411">
        <f t="shared" si="570"/>
        <v>0</v>
      </c>
      <c r="BJ1892" s="366">
        <v>0</v>
      </c>
      <c r="BK1892" s="366">
        <v>0</v>
      </c>
      <c r="BL1892" s="366">
        <v>0</v>
      </c>
      <c r="BM1892" s="366">
        <v>0</v>
      </c>
      <c r="BN1892" s="366">
        <v>0</v>
      </c>
      <c r="BO1892" s="366">
        <v>0</v>
      </c>
      <c r="BP1892" s="366">
        <v>0</v>
      </c>
      <c r="BQ1892" s="366">
        <v>0</v>
      </c>
      <c r="BR1892" s="366">
        <v>0</v>
      </c>
      <c r="BS1892" s="366">
        <v>0</v>
      </c>
      <c r="BT1892" s="366">
        <v>0</v>
      </c>
      <c r="BU1892" s="366">
        <v>0</v>
      </c>
      <c r="BV1892" s="411">
        <f t="shared" si="571"/>
        <v>0</v>
      </c>
      <c r="BW1892" s="366">
        <v>0</v>
      </c>
      <c r="BX1892" s="366">
        <v>0</v>
      </c>
      <c r="BY1892" s="366">
        <v>0</v>
      </c>
      <c r="BZ1892" s="366">
        <v>0</v>
      </c>
      <c r="CA1892" s="366">
        <v>0</v>
      </c>
      <c r="CB1892" s="366">
        <v>0</v>
      </c>
      <c r="CC1892" s="366">
        <v>0</v>
      </c>
      <c r="CD1892" s="366">
        <v>0</v>
      </c>
      <c r="CE1892" s="366">
        <v>0</v>
      </c>
      <c r="CF1892" s="366">
        <v>0</v>
      </c>
      <c r="CG1892" s="366">
        <v>0</v>
      </c>
      <c r="CH1892" s="366">
        <v>0</v>
      </c>
      <c r="CI1892" s="411">
        <f t="shared" si="572"/>
        <v>0</v>
      </c>
      <c r="CJ1892" s="366">
        <v>0</v>
      </c>
      <c r="CK1892" s="366">
        <v>0</v>
      </c>
      <c r="CL1892" s="366">
        <v>0</v>
      </c>
      <c r="CM1892" s="366">
        <v>0</v>
      </c>
      <c r="CN1892" s="366">
        <v>0</v>
      </c>
      <c r="CO1892" s="366">
        <v>0</v>
      </c>
      <c r="CP1892" s="366">
        <v>0</v>
      </c>
      <c r="CQ1892" s="366">
        <v>0</v>
      </c>
      <c r="CR1892" s="366">
        <v>0</v>
      </c>
      <c r="CS1892" s="366">
        <v>0</v>
      </c>
      <c r="CT1892" s="366">
        <v>0</v>
      </c>
      <c r="CU1892" s="366">
        <v>0</v>
      </c>
      <c r="CV1892" s="411">
        <f t="shared" si="573"/>
        <v>0</v>
      </c>
      <c r="CW1892" s="366">
        <v>0</v>
      </c>
      <c r="CX1892" s="366">
        <v>0</v>
      </c>
      <c r="CY1892" s="366">
        <v>0</v>
      </c>
      <c r="CZ1892" s="366">
        <v>0</v>
      </c>
      <c r="DA1892" s="366">
        <v>0</v>
      </c>
      <c r="DB1892" s="366">
        <v>0</v>
      </c>
      <c r="DC1892" s="366">
        <v>0</v>
      </c>
      <c r="DD1892" s="366">
        <v>0</v>
      </c>
      <c r="DE1892" s="366">
        <v>0</v>
      </c>
      <c r="DF1892" s="366">
        <v>0</v>
      </c>
      <c r="DG1892" s="366">
        <v>0</v>
      </c>
      <c r="DH1892" s="366">
        <v>0</v>
      </c>
      <c r="DI1892" s="411">
        <f t="shared" si="574"/>
        <v>0</v>
      </c>
      <c r="DJ1892" s="366">
        <v>0</v>
      </c>
      <c r="DK1892" s="366">
        <v>0</v>
      </c>
      <c r="DL1892" s="366">
        <v>0</v>
      </c>
      <c r="DM1892" s="366">
        <v>0</v>
      </c>
      <c r="DN1892" s="366">
        <v>0</v>
      </c>
      <c r="DO1892" s="366">
        <v>0</v>
      </c>
      <c r="DP1892" s="366">
        <v>0</v>
      </c>
      <c r="DQ1892" s="366">
        <v>0</v>
      </c>
      <c r="DR1892" s="366">
        <v>0</v>
      </c>
      <c r="DS1892" s="366">
        <v>0</v>
      </c>
      <c r="DT1892" s="366">
        <v>0</v>
      </c>
      <c r="DU1892" s="366">
        <v>0</v>
      </c>
      <c r="DV1892" s="411">
        <f t="shared" si="575"/>
        <v>0</v>
      </c>
      <c r="DW1892" s="366">
        <v>0</v>
      </c>
      <c r="DX1892" s="366">
        <v>0</v>
      </c>
      <c r="DY1892" s="366">
        <v>0</v>
      </c>
      <c r="DZ1892" s="366">
        <v>0</v>
      </c>
      <c r="EA1892" s="366">
        <v>0</v>
      </c>
      <c r="EB1892" s="366">
        <v>0</v>
      </c>
      <c r="EC1892" s="366">
        <v>0</v>
      </c>
      <c r="ED1892" s="366">
        <v>0</v>
      </c>
      <c r="EE1892" s="366">
        <v>0</v>
      </c>
      <c r="EF1892" s="366">
        <v>0</v>
      </c>
      <c r="EG1892" s="366">
        <v>0</v>
      </c>
      <c r="EH1892" s="366">
        <v>0</v>
      </c>
      <c r="EI1892" s="411">
        <f t="shared" si="576"/>
        <v>0</v>
      </c>
      <c r="EK1892" s="411">
        <f t="shared" si="577"/>
        <v>636</v>
      </c>
      <c r="EL1892" s="7">
        <f t="shared" si="578"/>
        <v>-636</v>
      </c>
    </row>
    <row r="1893" spans="1:142">
      <c r="A1893" s="365" t="str">
        <f t="shared" si="563"/>
        <v xml:space="preserve"> 528</v>
      </c>
      <c r="B1893" s="366" t="s">
        <v>1017</v>
      </c>
      <c r="C1893" s="366" t="s">
        <v>1187</v>
      </c>
      <c r="D1893" s="366">
        <v>9</v>
      </c>
      <c r="E1893" s="366">
        <v>9</v>
      </c>
      <c r="F1893" s="366">
        <v>9</v>
      </c>
      <c r="G1893" s="366">
        <v>9</v>
      </c>
      <c r="H1893" s="366">
        <v>9</v>
      </c>
      <c r="I1893" s="366">
        <v>9</v>
      </c>
      <c r="J1893" s="366">
        <v>9</v>
      </c>
      <c r="K1893" s="366">
        <v>4</v>
      </c>
      <c r="L1893" s="366">
        <v>5</v>
      </c>
      <c r="M1893" s="366">
        <v>0</v>
      </c>
      <c r="N1893" s="366">
        <v>4</v>
      </c>
      <c r="O1893" s="366">
        <v>0</v>
      </c>
      <c r="P1893" s="411">
        <f t="shared" si="564"/>
        <v>76</v>
      </c>
      <c r="Q1893" s="411">
        <f t="shared" si="579"/>
        <v>62.70967741935484</v>
      </c>
      <c r="R1893" s="411">
        <f t="shared" si="580"/>
        <v>7.9110122358175747</v>
      </c>
      <c r="S1893" s="411">
        <f t="shared" si="581"/>
        <v>5.3793103448275863</v>
      </c>
      <c r="T1893" s="366">
        <v>0</v>
      </c>
      <c r="U1893" s="366">
        <v>0</v>
      </c>
      <c r="V1893" s="366">
        <v>0</v>
      </c>
      <c r="W1893" s="366">
        <v>0</v>
      </c>
      <c r="X1893" s="366">
        <v>0</v>
      </c>
      <c r="Y1893" s="366">
        <v>0</v>
      </c>
      <c r="Z1893" s="366">
        <v>0</v>
      </c>
      <c r="AA1893" s="366">
        <v>0</v>
      </c>
      <c r="AB1893" s="366">
        <v>0</v>
      </c>
      <c r="AC1893" s="366">
        <v>0</v>
      </c>
      <c r="AD1893" s="366">
        <v>0</v>
      </c>
      <c r="AE1893" s="366">
        <v>0</v>
      </c>
      <c r="AF1893" s="411">
        <f t="shared" si="565"/>
        <v>0</v>
      </c>
      <c r="AG1893" s="366">
        <v>0</v>
      </c>
      <c r="AH1893" s="366">
        <v>0</v>
      </c>
      <c r="AI1893" s="366">
        <v>0</v>
      </c>
      <c r="AJ1893" s="366">
        <v>0</v>
      </c>
      <c r="AK1893" s="366">
        <v>0</v>
      </c>
      <c r="AL1893" s="366">
        <v>0</v>
      </c>
      <c r="AM1893" s="366">
        <v>0</v>
      </c>
      <c r="AN1893" s="366">
        <v>0</v>
      </c>
      <c r="AO1893" s="366">
        <v>0</v>
      </c>
      <c r="AP1893" s="366">
        <v>0</v>
      </c>
      <c r="AQ1893" s="366">
        <v>0</v>
      </c>
      <c r="AR1893" s="366">
        <v>0</v>
      </c>
      <c r="AS1893" s="411">
        <f t="shared" si="566"/>
        <v>0</v>
      </c>
      <c r="AT1893" s="411">
        <f t="shared" si="567"/>
        <v>0</v>
      </c>
      <c r="AU1893" s="411">
        <f t="shared" si="568"/>
        <v>0</v>
      </c>
      <c r="AV1893" s="411">
        <f t="shared" si="569"/>
        <v>0</v>
      </c>
      <c r="AW1893" s="366">
        <v>0</v>
      </c>
      <c r="AX1893" s="366">
        <v>0</v>
      </c>
      <c r="AY1893" s="366">
        <v>0</v>
      </c>
      <c r="AZ1893" s="366">
        <v>0</v>
      </c>
      <c r="BA1893" s="366">
        <v>0</v>
      </c>
      <c r="BB1893" s="366">
        <v>0</v>
      </c>
      <c r="BC1893" s="366">
        <v>0</v>
      </c>
      <c r="BD1893" s="366">
        <v>0</v>
      </c>
      <c r="BE1893" s="366">
        <v>0</v>
      </c>
      <c r="BF1893" s="366">
        <v>0</v>
      </c>
      <c r="BG1893" s="366">
        <v>0</v>
      </c>
      <c r="BH1893" s="366">
        <v>0</v>
      </c>
      <c r="BI1893" s="411">
        <f t="shared" si="570"/>
        <v>0</v>
      </c>
      <c r="BJ1893" s="366">
        <v>0</v>
      </c>
      <c r="BK1893" s="366">
        <v>0</v>
      </c>
      <c r="BL1893" s="366">
        <v>0</v>
      </c>
      <c r="BM1893" s="366">
        <v>0</v>
      </c>
      <c r="BN1893" s="366">
        <v>0</v>
      </c>
      <c r="BO1893" s="366">
        <v>0</v>
      </c>
      <c r="BP1893" s="366">
        <v>0</v>
      </c>
      <c r="BQ1893" s="366">
        <v>0</v>
      </c>
      <c r="BR1893" s="366">
        <v>0</v>
      </c>
      <c r="BS1893" s="366">
        <v>0</v>
      </c>
      <c r="BT1893" s="366">
        <v>0</v>
      </c>
      <c r="BU1893" s="366">
        <v>0</v>
      </c>
      <c r="BV1893" s="411">
        <f t="shared" si="571"/>
        <v>0</v>
      </c>
      <c r="BW1893" s="366">
        <v>0</v>
      </c>
      <c r="BX1893" s="366">
        <v>0</v>
      </c>
      <c r="BY1893" s="366">
        <v>0</v>
      </c>
      <c r="BZ1893" s="366">
        <v>0</v>
      </c>
      <c r="CA1893" s="366">
        <v>0</v>
      </c>
      <c r="CB1893" s="366">
        <v>0</v>
      </c>
      <c r="CC1893" s="366">
        <v>0</v>
      </c>
      <c r="CD1893" s="366">
        <v>0</v>
      </c>
      <c r="CE1893" s="366">
        <v>0</v>
      </c>
      <c r="CF1893" s="366">
        <v>0</v>
      </c>
      <c r="CG1893" s="366">
        <v>0</v>
      </c>
      <c r="CH1893" s="366">
        <v>0</v>
      </c>
      <c r="CI1893" s="411">
        <f t="shared" si="572"/>
        <v>0</v>
      </c>
      <c r="CJ1893" s="366">
        <v>0</v>
      </c>
      <c r="CK1893" s="366">
        <v>0</v>
      </c>
      <c r="CL1893" s="366">
        <v>0</v>
      </c>
      <c r="CM1893" s="366">
        <v>0</v>
      </c>
      <c r="CN1893" s="366">
        <v>0</v>
      </c>
      <c r="CO1893" s="366">
        <v>0</v>
      </c>
      <c r="CP1893" s="366">
        <v>0</v>
      </c>
      <c r="CQ1893" s="366">
        <v>0</v>
      </c>
      <c r="CR1893" s="366">
        <v>0</v>
      </c>
      <c r="CS1893" s="366">
        <v>0</v>
      </c>
      <c r="CT1893" s="366">
        <v>0</v>
      </c>
      <c r="CU1893" s="366">
        <v>0</v>
      </c>
      <c r="CV1893" s="411">
        <f t="shared" si="573"/>
        <v>0</v>
      </c>
      <c r="CW1893" s="366">
        <v>0</v>
      </c>
      <c r="CX1893" s="366">
        <v>0</v>
      </c>
      <c r="CY1893" s="366">
        <v>0</v>
      </c>
      <c r="CZ1893" s="366">
        <v>0</v>
      </c>
      <c r="DA1893" s="366">
        <v>0</v>
      </c>
      <c r="DB1893" s="366">
        <v>0</v>
      </c>
      <c r="DC1893" s="366">
        <v>0</v>
      </c>
      <c r="DD1893" s="366">
        <v>0</v>
      </c>
      <c r="DE1893" s="366">
        <v>0</v>
      </c>
      <c r="DF1893" s="366">
        <v>0</v>
      </c>
      <c r="DG1893" s="366">
        <v>0</v>
      </c>
      <c r="DH1893" s="366">
        <v>0</v>
      </c>
      <c r="DI1893" s="411">
        <f t="shared" si="574"/>
        <v>0</v>
      </c>
      <c r="DJ1893" s="366">
        <v>0</v>
      </c>
      <c r="DK1893" s="366">
        <v>0</v>
      </c>
      <c r="DL1893" s="366">
        <v>0</v>
      </c>
      <c r="DM1893" s="366">
        <v>0</v>
      </c>
      <c r="DN1893" s="366">
        <v>0</v>
      </c>
      <c r="DO1893" s="366">
        <v>0</v>
      </c>
      <c r="DP1893" s="366">
        <v>0</v>
      </c>
      <c r="DQ1893" s="366">
        <v>0</v>
      </c>
      <c r="DR1893" s="366">
        <v>0</v>
      </c>
      <c r="DS1893" s="366">
        <v>0</v>
      </c>
      <c r="DT1893" s="366">
        <v>0</v>
      </c>
      <c r="DU1893" s="366">
        <v>0</v>
      </c>
      <c r="DV1893" s="411">
        <f t="shared" si="575"/>
        <v>0</v>
      </c>
      <c r="DW1893" s="366">
        <v>0</v>
      </c>
      <c r="DX1893" s="366">
        <v>0</v>
      </c>
      <c r="DY1893" s="366">
        <v>0</v>
      </c>
      <c r="DZ1893" s="366">
        <v>0</v>
      </c>
      <c r="EA1893" s="366">
        <v>0</v>
      </c>
      <c r="EB1893" s="366">
        <v>0</v>
      </c>
      <c r="EC1893" s="366">
        <v>0</v>
      </c>
      <c r="ED1893" s="366">
        <v>0</v>
      </c>
      <c r="EE1893" s="366">
        <v>0</v>
      </c>
      <c r="EF1893" s="366">
        <v>0</v>
      </c>
      <c r="EG1893" s="366">
        <v>0</v>
      </c>
      <c r="EH1893" s="366">
        <v>0</v>
      </c>
      <c r="EI1893" s="411">
        <f t="shared" si="576"/>
        <v>0</v>
      </c>
      <c r="EK1893" s="411">
        <f t="shared" si="577"/>
        <v>76</v>
      </c>
      <c r="EL1893" s="7">
        <f t="shared" si="578"/>
        <v>-76</v>
      </c>
    </row>
    <row r="1894" spans="1:142">
      <c r="A1894" s="365" t="str">
        <f t="shared" si="563"/>
        <v xml:space="preserve"> 540</v>
      </c>
      <c r="B1894" s="366" t="s">
        <v>1019</v>
      </c>
      <c r="C1894" s="366" t="s">
        <v>1167</v>
      </c>
      <c r="D1894" s="366">
        <v>8</v>
      </c>
      <c r="E1894" s="366">
        <v>8</v>
      </c>
      <c r="F1894" s="366">
        <v>8</v>
      </c>
      <c r="G1894" s="366">
        <v>8</v>
      </c>
      <c r="H1894" s="366">
        <v>8</v>
      </c>
      <c r="I1894" s="366">
        <v>8</v>
      </c>
      <c r="J1894" s="366">
        <v>8</v>
      </c>
      <c r="K1894" s="366">
        <v>8</v>
      </c>
      <c r="L1894" s="366">
        <v>8</v>
      </c>
      <c r="M1894" s="366">
        <v>8</v>
      </c>
      <c r="N1894" s="366">
        <v>8</v>
      </c>
      <c r="O1894" s="366">
        <v>8</v>
      </c>
      <c r="P1894" s="411">
        <f t="shared" si="564"/>
        <v>96</v>
      </c>
      <c r="Q1894" s="411">
        <f t="shared" si="579"/>
        <v>55.741935483870968</v>
      </c>
      <c r="R1894" s="411">
        <f t="shared" si="580"/>
        <v>14.051167964404893</v>
      </c>
      <c r="S1894" s="411">
        <f t="shared" si="581"/>
        <v>26.206896551724139</v>
      </c>
      <c r="T1894" s="366">
        <v>0</v>
      </c>
      <c r="U1894" s="366">
        <v>0</v>
      </c>
      <c r="V1894" s="366">
        <v>0</v>
      </c>
      <c r="W1894" s="366">
        <v>0</v>
      </c>
      <c r="X1894" s="366">
        <v>0</v>
      </c>
      <c r="Y1894" s="366">
        <v>0</v>
      </c>
      <c r="Z1894" s="366">
        <v>0</v>
      </c>
      <c r="AA1894" s="366">
        <v>0</v>
      </c>
      <c r="AB1894" s="366">
        <v>0</v>
      </c>
      <c r="AC1894" s="366">
        <v>0</v>
      </c>
      <c r="AD1894" s="366">
        <v>0</v>
      </c>
      <c r="AE1894" s="366">
        <v>0</v>
      </c>
      <c r="AF1894" s="411">
        <f t="shared" si="565"/>
        <v>0</v>
      </c>
      <c r="AG1894" s="366">
        <v>8</v>
      </c>
      <c r="AH1894" s="366">
        <v>8</v>
      </c>
      <c r="AI1894" s="366">
        <v>8</v>
      </c>
      <c r="AJ1894" s="366">
        <v>8</v>
      </c>
      <c r="AK1894" s="366">
        <v>8</v>
      </c>
      <c r="AL1894" s="366">
        <v>8</v>
      </c>
      <c r="AM1894" s="366">
        <v>8</v>
      </c>
      <c r="AN1894" s="366">
        <v>8</v>
      </c>
      <c r="AO1894" s="366">
        <v>8</v>
      </c>
      <c r="AP1894" s="366">
        <v>8</v>
      </c>
      <c r="AQ1894" s="366">
        <v>8</v>
      </c>
      <c r="AR1894" s="366">
        <v>8</v>
      </c>
      <c r="AS1894" s="411">
        <f t="shared" si="566"/>
        <v>96</v>
      </c>
      <c r="AT1894" s="411">
        <f t="shared" si="567"/>
        <v>55.741935483870968</v>
      </c>
      <c r="AU1894" s="411">
        <f t="shared" si="568"/>
        <v>14.051167964404893</v>
      </c>
      <c r="AV1894" s="411">
        <f t="shared" si="569"/>
        <v>26.206896551724139</v>
      </c>
      <c r="AW1894" s="366">
        <v>0</v>
      </c>
      <c r="AX1894" s="366">
        <v>0</v>
      </c>
      <c r="AY1894" s="366">
        <v>0</v>
      </c>
      <c r="AZ1894" s="366">
        <v>0</v>
      </c>
      <c r="BA1894" s="366">
        <v>0</v>
      </c>
      <c r="BB1894" s="366">
        <v>0</v>
      </c>
      <c r="BC1894" s="366">
        <v>0</v>
      </c>
      <c r="BD1894" s="366">
        <v>0</v>
      </c>
      <c r="BE1894" s="366">
        <v>0</v>
      </c>
      <c r="BF1894" s="366">
        <v>0</v>
      </c>
      <c r="BG1894" s="366">
        <v>0</v>
      </c>
      <c r="BH1894" s="366">
        <v>0</v>
      </c>
      <c r="BI1894" s="411">
        <f t="shared" si="570"/>
        <v>0</v>
      </c>
      <c r="BJ1894" s="366">
        <v>8</v>
      </c>
      <c r="BK1894" s="366">
        <v>8</v>
      </c>
      <c r="BL1894" s="366">
        <v>8</v>
      </c>
      <c r="BM1894" s="366">
        <v>8</v>
      </c>
      <c r="BN1894" s="366">
        <v>8</v>
      </c>
      <c r="BO1894" s="366">
        <v>8</v>
      </c>
      <c r="BP1894" s="366">
        <v>8</v>
      </c>
      <c r="BQ1894" s="366">
        <v>8</v>
      </c>
      <c r="BR1894" s="366">
        <v>8</v>
      </c>
      <c r="BS1894" s="366">
        <v>8</v>
      </c>
      <c r="BT1894" s="366">
        <v>8</v>
      </c>
      <c r="BU1894" s="366">
        <v>8</v>
      </c>
      <c r="BV1894" s="411">
        <f t="shared" si="571"/>
        <v>96</v>
      </c>
      <c r="BW1894" s="366">
        <v>0</v>
      </c>
      <c r="BX1894" s="366">
        <v>0</v>
      </c>
      <c r="BY1894" s="366">
        <v>0</v>
      </c>
      <c r="BZ1894" s="366">
        <v>0</v>
      </c>
      <c r="CA1894" s="366">
        <v>0</v>
      </c>
      <c r="CB1894" s="366">
        <v>0</v>
      </c>
      <c r="CC1894" s="366">
        <v>0</v>
      </c>
      <c r="CD1894" s="366">
        <v>0</v>
      </c>
      <c r="CE1894" s="366">
        <v>0</v>
      </c>
      <c r="CF1894" s="366">
        <v>0</v>
      </c>
      <c r="CG1894" s="366">
        <v>0</v>
      </c>
      <c r="CH1894" s="366">
        <v>0</v>
      </c>
      <c r="CI1894" s="411">
        <f t="shared" si="572"/>
        <v>0</v>
      </c>
      <c r="CJ1894" s="366">
        <v>8</v>
      </c>
      <c r="CK1894" s="366">
        <v>8</v>
      </c>
      <c r="CL1894" s="366">
        <v>8</v>
      </c>
      <c r="CM1894" s="366">
        <v>8</v>
      </c>
      <c r="CN1894" s="366">
        <v>8</v>
      </c>
      <c r="CO1894" s="366">
        <v>8</v>
      </c>
      <c r="CP1894" s="366">
        <v>8</v>
      </c>
      <c r="CQ1894" s="366">
        <v>8</v>
      </c>
      <c r="CR1894" s="366">
        <v>8</v>
      </c>
      <c r="CS1894" s="366">
        <v>8</v>
      </c>
      <c r="CT1894" s="366">
        <v>8</v>
      </c>
      <c r="CU1894" s="366">
        <v>8</v>
      </c>
      <c r="CV1894" s="411">
        <f t="shared" si="573"/>
        <v>96</v>
      </c>
      <c r="CW1894" s="366">
        <v>0</v>
      </c>
      <c r="CX1894" s="366">
        <v>0</v>
      </c>
      <c r="CY1894" s="366">
        <v>0</v>
      </c>
      <c r="CZ1894" s="366">
        <v>0</v>
      </c>
      <c r="DA1894" s="366">
        <v>0</v>
      </c>
      <c r="DB1894" s="366">
        <v>0</v>
      </c>
      <c r="DC1894" s="366">
        <v>0</v>
      </c>
      <c r="DD1894" s="366">
        <v>0</v>
      </c>
      <c r="DE1894" s="366">
        <v>0</v>
      </c>
      <c r="DF1894" s="366">
        <v>0</v>
      </c>
      <c r="DG1894" s="366">
        <v>0</v>
      </c>
      <c r="DH1894" s="366">
        <v>0</v>
      </c>
      <c r="DI1894" s="411">
        <f t="shared" si="574"/>
        <v>0</v>
      </c>
      <c r="DJ1894" s="366">
        <v>8</v>
      </c>
      <c r="DK1894" s="366">
        <v>8</v>
      </c>
      <c r="DL1894" s="366">
        <v>8</v>
      </c>
      <c r="DM1894" s="366">
        <v>8</v>
      </c>
      <c r="DN1894" s="366">
        <v>8</v>
      </c>
      <c r="DO1894" s="366">
        <v>8</v>
      </c>
      <c r="DP1894" s="366">
        <v>8</v>
      </c>
      <c r="DQ1894" s="366">
        <v>8</v>
      </c>
      <c r="DR1894" s="366">
        <v>8</v>
      </c>
      <c r="DS1894" s="366">
        <v>8</v>
      </c>
      <c r="DT1894" s="366">
        <v>8</v>
      </c>
      <c r="DU1894" s="366">
        <v>8</v>
      </c>
      <c r="DV1894" s="411">
        <f t="shared" si="575"/>
        <v>96</v>
      </c>
      <c r="DW1894" s="366">
        <v>8</v>
      </c>
      <c r="DX1894" s="366">
        <v>8</v>
      </c>
      <c r="DY1894" s="366">
        <v>8</v>
      </c>
      <c r="DZ1894" s="366">
        <v>8</v>
      </c>
      <c r="EA1894" s="366">
        <v>8</v>
      </c>
      <c r="EB1894" s="366">
        <v>8</v>
      </c>
      <c r="EC1894" s="366">
        <v>8</v>
      </c>
      <c r="ED1894" s="366">
        <v>8</v>
      </c>
      <c r="EE1894" s="366">
        <v>8</v>
      </c>
      <c r="EF1894" s="366">
        <v>8</v>
      </c>
      <c r="EG1894" s="366">
        <v>8</v>
      </c>
      <c r="EH1894" s="366">
        <v>8</v>
      </c>
      <c r="EI1894" s="411">
        <f t="shared" si="576"/>
        <v>96</v>
      </c>
      <c r="EK1894" s="411">
        <f t="shared" si="577"/>
        <v>96</v>
      </c>
      <c r="EL1894" s="7">
        <f t="shared" si="578"/>
        <v>0</v>
      </c>
    </row>
    <row r="1895" spans="1:142">
      <c r="A1895" s="365" t="str">
        <f t="shared" si="563"/>
        <v xml:space="preserve"> 540</v>
      </c>
      <c r="B1895" s="366" t="s">
        <v>1019</v>
      </c>
      <c r="C1895" s="366" t="s">
        <v>1168</v>
      </c>
      <c r="D1895" s="366">
        <v>153913</v>
      </c>
      <c r="E1895" s="366">
        <v>146270</v>
      </c>
      <c r="F1895" s="366">
        <v>164292</v>
      </c>
      <c r="G1895" s="366">
        <v>150942</v>
      </c>
      <c r="H1895" s="366">
        <v>143108</v>
      </c>
      <c r="I1895" s="366">
        <v>146390</v>
      </c>
      <c r="J1895" s="366">
        <v>159151</v>
      </c>
      <c r="K1895" s="366">
        <v>178976</v>
      </c>
      <c r="L1895" s="366">
        <v>168391</v>
      </c>
      <c r="M1895" s="366">
        <v>156209</v>
      </c>
      <c r="N1895" s="366">
        <v>127872</v>
      </c>
      <c r="O1895" s="366">
        <v>140420</v>
      </c>
      <c r="P1895" s="411">
        <f t="shared" si="564"/>
        <v>1835934</v>
      </c>
      <c r="Q1895" s="411">
        <f t="shared" si="579"/>
        <v>1058932.0967741935</v>
      </c>
      <c r="R1895" s="411">
        <f t="shared" si="580"/>
        <v>306048.21357063402</v>
      </c>
      <c r="S1895" s="411">
        <f t="shared" si="581"/>
        <v>470953.68965517241</v>
      </c>
      <c r="T1895" s="366">
        <v>-5040</v>
      </c>
      <c r="U1895" s="366">
        <v>0</v>
      </c>
      <c r="V1895" s="366">
        <v>0</v>
      </c>
      <c r="W1895" s="366">
        <v>0</v>
      </c>
      <c r="X1895" s="366">
        <v>0</v>
      </c>
      <c r="Y1895" s="366">
        <v>0</v>
      </c>
      <c r="Z1895" s="366">
        <v>0</v>
      </c>
      <c r="AA1895" s="366">
        <v>0</v>
      </c>
      <c r="AB1895" s="366">
        <v>0</v>
      </c>
      <c r="AC1895" s="366">
        <v>0</v>
      </c>
      <c r="AD1895" s="366">
        <v>0</v>
      </c>
      <c r="AE1895" s="366">
        <v>800</v>
      </c>
      <c r="AF1895" s="411">
        <f t="shared" si="565"/>
        <v>-4240</v>
      </c>
      <c r="AG1895" s="366">
        <v>148873</v>
      </c>
      <c r="AH1895" s="366">
        <v>146270</v>
      </c>
      <c r="AI1895" s="366">
        <v>164292</v>
      </c>
      <c r="AJ1895" s="366">
        <v>150942</v>
      </c>
      <c r="AK1895" s="366">
        <v>143108</v>
      </c>
      <c r="AL1895" s="366">
        <v>146390</v>
      </c>
      <c r="AM1895" s="366">
        <v>159151</v>
      </c>
      <c r="AN1895" s="366">
        <v>178976</v>
      </c>
      <c r="AO1895" s="366">
        <v>168391</v>
      </c>
      <c r="AP1895" s="366">
        <v>156209</v>
      </c>
      <c r="AQ1895" s="366">
        <v>127872</v>
      </c>
      <c r="AR1895" s="366">
        <v>141220</v>
      </c>
      <c r="AS1895" s="411">
        <f t="shared" si="566"/>
        <v>1831694</v>
      </c>
      <c r="AT1895" s="411">
        <f t="shared" si="567"/>
        <v>1053892.0967741935</v>
      </c>
      <c r="AU1895" s="411">
        <f t="shared" si="568"/>
        <v>306048.21357063402</v>
      </c>
      <c r="AV1895" s="411">
        <f t="shared" si="569"/>
        <v>471753.68965517241</v>
      </c>
      <c r="AW1895" s="366">
        <v>0</v>
      </c>
      <c r="AX1895" s="366">
        <v>0</v>
      </c>
      <c r="AY1895" s="366">
        <v>0</v>
      </c>
      <c r="AZ1895" s="366">
        <v>0</v>
      </c>
      <c r="BA1895" s="366">
        <v>0</v>
      </c>
      <c r="BB1895" s="366">
        <v>0</v>
      </c>
      <c r="BC1895" s="366">
        <v>0</v>
      </c>
      <c r="BD1895" s="366">
        <v>0</v>
      </c>
      <c r="BE1895" s="366">
        <v>0</v>
      </c>
      <c r="BF1895" s="366">
        <v>0</v>
      </c>
      <c r="BG1895" s="366">
        <v>0</v>
      </c>
      <c r="BH1895" s="366">
        <v>0</v>
      </c>
      <c r="BI1895" s="411">
        <f t="shared" si="570"/>
        <v>0</v>
      </c>
      <c r="BJ1895" s="366">
        <v>148873</v>
      </c>
      <c r="BK1895" s="366">
        <v>146270</v>
      </c>
      <c r="BL1895" s="366">
        <v>164292</v>
      </c>
      <c r="BM1895" s="366">
        <v>150942</v>
      </c>
      <c r="BN1895" s="366">
        <v>143108</v>
      </c>
      <c r="BO1895" s="366">
        <v>146390</v>
      </c>
      <c r="BP1895" s="366">
        <v>159151</v>
      </c>
      <c r="BQ1895" s="366">
        <v>178976</v>
      </c>
      <c r="BR1895" s="366">
        <v>168391</v>
      </c>
      <c r="BS1895" s="366">
        <v>156209</v>
      </c>
      <c r="BT1895" s="366">
        <v>127872</v>
      </c>
      <c r="BU1895" s="366">
        <v>141220</v>
      </c>
      <c r="BV1895" s="411">
        <f t="shared" si="571"/>
        <v>1831694</v>
      </c>
      <c r="BW1895" s="366">
        <v>0</v>
      </c>
      <c r="BX1895" s="366">
        <v>0</v>
      </c>
      <c r="BY1895" s="366">
        <v>0</v>
      </c>
      <c r="BZ1895" s="366">
        <v>0</v>
      </c>
      <c r="CA1895" s="366">
        <v>0</v>
      </c>
      <c r="CB1895" s="366">
        <v>0</v>
      </c>
      <c r="CC1895" s="366">
        <v>0</v>
      </c>
      <c r="CD1895" s="366">
        <v>0</v>
      </c>
      <c r="CE1895" s="366">
        <v>0</v>
      </c>
      <c r="CF1895" s="366">
        <v>0</v>
      </c>
      <c r="CG1895" s="366">
        <v>0</v>
      </c>
      <c r="CH1895" s="366">
        <v>0</v>
      </c>
      <c r="CI1895" s="411">
        <f t="shared" si="572"/>
        <v>0</v>
      </c>
      <c r="CJ1895" s="366">
        <v>148873</v>
      </c>
      <c r="CK1895" s="366">
        <v>146270</v>
      </c>
      <c r="CL1895" s="366">
        <v>164292</v>
      </c>
      <c r="CM1895" s="366">
        <v>150942</v>
      </c>
      <c r="CN1895" s="366">
        <v>143108</v>
      </c>
      <c r="CO1895" s="366">
        <v>146390</v>
      </c>
      <c r="CP1895" s="366">
        <v>159151</v>
      </c>
      <c r="CQ1895" s="366">
        <v>178976</v>
      </c>
      <c r="CR1895" s="366">
        <v>168391</v>
      </c>
      <c r="CS1895" s="366">
        <v>156209</v>
      </c>
      <c r="CT1895" s="366">
        <v>127872</v>
      </c>
      <c r="CU1895" s="366">
        <v>141220</v>
      </c>
      <c r="CV1895" s="411">
        <f t="shared" si="573"/>
        <v>1831694</v>
      </c>
      <c r="CW1895" s="366">
        <v>0</v>
      </c>
      <c r="CX1895" s="366">
        <v>0</v>
      </c>
      <c r="CY1895" s="366">
        <v>0</v>
      </c>
      <c r="CZ1895" s="366">
        <v>0</v>
      </c>
      <c r="DA1895" s="366">
        <v>0</v>
      </c>
      <c r="DB1895" s="366">
        <v>0</v>
      </c>
      <c r="DC1895" s="366">
        <v>0</v>
      </c>
      <c r="DD1895" s="366">
        <v>0</v>
      </c>
      <c r="DE1895" s="366">
        <v>0</v>
      </c>
      <c r="DF1895" s="366">
        <v>0</v>
      </c>
      <c r="DG1895" s="366">
        <v>0</v>
      </c>
      <c r="DH1895" s="366">
        <v>0</v>
      </c>
      <c r="DI1895" s="411">
        <f t="shared" si="574"/>
        <v>0</v>
      </c>
      <c r="DJ1895" s="366">
        <v>148873</v>
      </c>
      <c r="DK1895" s="366">
        <v>146270</v>
      </c>
      <c r="DL1895" s="366">
        <v>164292</v>
      </c>
      <c r="DM1895" s="366">
        <v>150942</v>
      </c>
      <c r="DN1895" s="366">
        <v>143108</v>
      </c>
      <c r="DO1895" s="366">
        <v>146390</v>
      </c>
      <c r="DP1895" s="366">
        <v>159151</v>
      </c>
      <c r="DQ1895" s="366">
        <v>178976</v>
      </c>
      <c r="DR1895" s="366">
        <v>168391</v>
      </c>
      <c r="DS1895" s="366">
        <v>156209</v>
      </c>
      <c r="DT1895" s="366">
        <v>127872</v>
      </c>
      <c r="DU1895" s="366">
        <v>141220</v>
      </c>
      <c r="DV1895" s="411">
        <f t="shared" si="575"/>
        <v>1831694</v>
      </c>
      <c r="DW1895" s="366">
        <v>148873</v>
      </c>
      <c r="DX1895" s="366">
        <v>146270</v>
      </c>
      <c r="DY1895" s="366">
        <v>164292</v>
      </c>
      <c r="DZ1895" s="366">
        <v>150942</v>
      </c>
      <c r="EA1895" s="366">
        <v>143108</v>
      </c>
      <c r="EB1895" s="366">
        <v>146390</v>
      </c>
      <c r="EC1895" s="366">
        <v>159151</v>
      </c>
      <c r="ED1895" s="366">
        <v>178976</v>
      </c>
      <c r="EE1895" s="366">
        <v>168391</v>
      </c>
      <c r="EF1895" s="366">
        <v>156209</v>
      </c>
      <c r="EG1895" s="366">
        <v>127872</v>
      </c>
      <c r="EH1895" s="366">
        <v>141220</v>
      </c>
      <c r="EI1895" s="411">
        <f t="shared" si="576"/>
        <v>1831694</v>
      </c>
      <c r="EK1895" s="411">
        <f t="shared" si="577"/>
        <v>1831694</v>
      </c>
      <c r="EL1895" s="7">
        <f t="shared" si="578"/>
        <v>0</v>
      </c>
    </row>
    <row r="1896" spans="1:142">
      <c r="A1896" s="365" t="str">
        <f t="shared" si="563"/>
        <v xml:space="preserve"> 540</v>
      </c>
      <c r="B1896" s="366" t="s">
        <v>1019</v>
      </c>
      <c r="C1896" s="366" t="s">
        <v>1169</v>
      </c>
      <c r="D1896" s="366">
        <v>153913</v>
      </c>
      <c r="E1896" s="366">
        <v>146270</v>
      </c>
      <c r="F1896" s="366">
        <v>164292</v>
      </c>
      <c r="G1896" s="366">
        <v>150942</v>
      </c>
      <c r="H1896" s="366">
        <v>143108</v>
      </c>
      <c r="I1896" s="366">
        <v>146390</v>
      </c>
      <c r="J1896" s="366">
        <v>159151</v>
      </c>
      <c r="K1896" s="366">
        <v>178976</v>
      </c>
      <c r="L1896" s="366">
        <v>168391</v>
      </c>
      <c r="M1896" s="366">
        <v>156209</v>
      </c>
      <c r="N1896" s="366">
        <v>127872</v>
      </c>
      <c r="O1896" s="366">
        <v>140420</v>
      </c>
      <c r="P1896" s="411">
        <f t="shared" si="564"/>
        <v>1835934</v>
      </c>
      <c r="Q1896" s="411">
        <f t="shared" si="579"/>
        <v>1058932.0967741935</v>
      </c>
      <c r="R1896" s="411">
        <f t="shared" si="580"/>
        <v>306048.21357063402</v>
      </c>
      <c r="S1896" s="411">
        <f t="shared" si="581"/>
        <v>470953.68965517241</v>
      </c>
      <c r="T1896" s="366">
        <v>-5040</v>
      </c>
      <c r="U1896" s="366">
        <v>0</v>
      </c>
      <c r="V1896" s="366">
        <v>0</v>
      </c>
      <c r="W1896" s="366">
        <v>0</v>
      </c>
      <c r="X1896" s="366">
        <v>0</v>
      </c>
      <c r="Y1896" s="366">
        <v>0</v>
      </c>
      <c r="Z1896" s="366">
        <v>0</v>
      </c>
      <c r="AA1896" s="366">
        <v>0</v>
      </c>
      <c r="AB1896" s="366">
        <v>0</v>
      </c>
      <c r="AC1896" s="366">
        <v>0</v>
      </c>
      <c r="AD1896" s="366">
        <v>0</v>
      </c>
      <c r="AE1896" s="366">
        <v>800</v>
      </c>
      <c r="AF1896" s="411">
        <f t="shared" si="565"/>
        <v>-4240</v>
      </c>
      <c r="AG1896" s="366">
        <v>148873</v>
      </c>
      <c r="AH1896" s="366">
        <v>146270</v>
      </c>
      <c r="AI1896" s="366">
        <v>164292</v>
      </c>
      <c r="AJ1896" s="366">
        <v>150942</v>
      </c>
      <c r="AK1896" s="366">
        <v>143108</v>
      </c>
      <c r="AL1896" s="366">
        <v>146390</v>
      </c>
      <c r="AM1896" s="366">
        <v>159151</v>
      </c>
      <c r="AN1896" s="366">
        <v>178976</v>
      </c>
      <c r="AO1896" s="366">
        <v>168391</v>
      </c>
      <c r="AP1896" s="366">
        <v>156209</v>
      </c>
      <c r="AQ1896" s="366">
        <v>127872</v>
      </c>
      <c r="AR1896" s="366">
        <v>141220</v>
      </c>
      <c r="AS1896" s="411">
        <f t="shared" si="566"/>
        <v>1831694</v>
      </c>
      <c r="AT1896" s="411">
        <f t="shared" si="567"/>
        <v>1053892.0967741935</v>
      </c>
      <c r="AU1896" s="411">
        <f t="shared" si="568"/>
        <v>306048.21357063402</v>
      </c>
      <c r="AV1896" s="411">
        <f t="shared" si="569"/>
        <v>471753.68965517241</v>
      </c>
      <c r="AW1896" s="366">
        <v>0</v>
      </c>
      <c r="AX1896" s="366">
        <v>0</v>
      </c>
      <c r="AY1896" s="366">
        <v>0</v>
      </c>
      <c r="AZ1896" s="366">
        <v>0</v>
      </c>
      <c r="BA1896" s="366">
        <v>0</v>
      </c>
      <c r="BB1896" s="366">
        <v>0</v>
      </c>
      <c r="BC1896" s="366">
        <v>0</v>
      </c>
      <c r="BD1896" s="366">
        <v>0</v>
      </c>
      <c r="BE1896" s="366">
        <v>0</v>
      </c>
      <c r="BF1896" s="366">
        <v>0</v>
      </c>
      <c r="BG1896" s="366">
        <v>0</v>
      </c>
      <c r="BH1896" s="366">
        <v>0</v>
      </c>
      <c r="BI1896" s="411">
        <f t="shared" si="570"/>
        <v>0</v>
      </c>
      <c r="BJ1896" s="366">
        <v>148873</v>
      </c>
      <c r="BK1896" s="366">
        <v>146270</v>
      </c>
      <c r="BL1896" s="366">
        <v>164292</v>
      </c>
      <c r="BM1896" s="366">
        <v>150942</v>
      </c>
      <c r="BN1896" s="366">
        <v>143108</v>
      </c>
      <c r="BO1896" s="366">
        <v>146390</v>
      </c>
      <c r="BP1896" s="366">
        <v>159151</v>
      </c>
      <c r="BQ1896" s="366">
        <v>178976</v>
      </c>
      <c r="BR1896" s="366">
        <v>168391</v>
      </c>
      <c r="BS1896" s="366">
        <v>156209</v>
      </c>
      <c r="BT1896" s="366">
        <v>127872</v>
      </c>
      <c r="BU1896" s="366">
        <v>141220</v>
      </c>
      <c r="BV1896" s="411">
        <f t="shared" si="571"/>
        <v>1831694</v>
      </c>
      <c r="BW1896" s="366">
        <v>0</v>
      </c>
      <c r="BX1896" s="366">
        <v>0</v>
      </c>
      <c r="BY1896" s="366">
        <v>0</v>
      </c>
      <c r="BZ1896" s="366">
        <v>0</v>
      </c>
      <c r="CA1896" s="366">
        <v>0</v>
      </c>
      <c r="CB1896" s="366">
        <v>0</v>
      </c>
      <c r="CC1896" s="366">
        <v>0</v>
      </c>
      <c r="CD1896" s="366">
        <v>0</v>
      </c>
      <c r="CE1896" s="366">
        <v>0</v>
      </c>
      <c r="CF1896" s="366">
        <v>0</v>
      </c>
      <c r="CG1896" s="366">
        <v>0</v>
      </c>
      <c r="CH1896" s="366">
        <v>0</v>
      </c>
      <c r="CI1896" s="411">
        <f t="shared" si="572"/>
        <v>0</v>
      </c>
      <c r="CJ1896" s="366">
        <v>148873</v>
      </c>
      <c r="CK1896" s="366">
        <v>146270</v>
      </c>
      <c r="CL1896" s="366">
        <v>164292</v>
      </c>
      <c r="CM1896" s="366">
        <v>150942</v>
      </c>
      <c r="CN1896" s="366">
        <v>143108</v>
      </c>
      <c r="CO1896" s="366">
        <v>146390</v>
      </c>
      <c r="CP1896" s="366">
        <v>159151</v>
      </c>
      <c r="CQ1896" s="366">
        <v>178976</v>
      </c>
      <c r="CR1896" s="366">
        <v>168391</v>
      </c>
      <c r="CS1896" s="366">
        <v>156209</v>
      </c>
      <c r="CT1896" s="366">
        <v>127872</v>
      </c>
      <c r="CU1896" s="366">
        <v>141220</v>
      </c>
      <c r="CV1896" s="411">
        <f t="shared" si="573"/>
        <v>1831694</v>
      </c>
      <c r="CW1896" s="366">
        <v>0</v>
      </c>
      <c r="CX1896" s="366">
        <v>0</v>
      </c>
      <c r="CY1896" s="366">
        <v>0</v>
      </c>
      <c r="CZ1896" s="366">
        <v>0</v>
      </c>
      <c r="DA1896" s="366">
        <v>0</v>
      </c>
      <c r="DB1896" s="366">
        <v>0</v>
      </c>
      <c r="DC1896" s="366">
        <v>0</v>
      </c>
      <c r="DD1896" s="366">
        <v>0</v>
      </c>
      <c r="DE1896" s="366">
        <v>0</v>
      </c>
      <c r="DF1896" s="366">
        <v>0</v>
      </c>
      <c r="DG1896" s="366">
        <v>0</v>
      </c>
      <c r="DH1896" s="366">
        <v>0</v>
      </c>
      <c r="DI1896" s="411">
        <f t="shared" si="574"/>
        <v>0</v>
      </c>
      <c r="DJ1896" s="366">
        <v>148873</v>
      </c>
      <c r="DK1896" s="366">
        <v>146270</v>
      </c>
      <c r="DL1896" s="366">
        <v>164292</v>
      </c>
      <c r="DM1896" s="366">
        <v>150942</v>
      </c>
      <c r="DN1896" s="366">
        <v>143108</v>
      </c>
      <c r="DO1896" s="366">
        <v>146390</v>
      </c>
      <c r="DP1896" s="366">
        <v>159151</v>
      </c>
      <c r="DQ1896" s="366">
        <v>178976</v>
      </c>
      <c r="DR1896" s="366">
        <v>168391</v>
      </c>
      <c r="DS1896" s="366">
        <v>156209</v>
      </c>
      <c r="DT1896" s="366">
        <v>127872</v>
      </c>
      <c r="DU1896" s="366">
        <v>141220</v>
      </c>
      <c r="DV1896" s="411">
        <f t="shared" si="575"/>
        <v>1831694</v>
      </c>
      <c r="DW1896" s="366">
        <v>148873</v>
      </c>
      <c r="DX1896" s="366">
        <v>146270</v>
      </c>
      <c r="DY1896" s="366">
        <v>164292</v>
      </c>
      <c r="DZ1896" s="366">
        <v>150942</v>
      </c>
      <c r="EA1896" s="366">
        <v>143108</v>
      </c>
      <c r="EB1896" s="366">
        <v>146390</v>
      </c>
      <c r="EC1896" s="366">
        <v>159151</v>
      </c>
      <c r="ED1896" s="366">
        <v>178976</v>
      </c>
      <c r="EE1896" s="366">
        <v>168391</v>
      </c>
      <c r="EF1896" s="366">
        <v>156209</v>
      </c>
      <c r="EG1896" s="366">
        <v>127872</v>
      </c>
      <c r="EH1896" s="366">
        <v>141220</v>
      </c>
      <c r="EI1896" s="411">
        <f t="shared" si="576"/>
        <v>1831694</v>
      </c>
      <c r="EK1896" s="411">
        <f t="shared" si="577"/>
        <v>1831694</v>
      </c>
      <c r="EL1896" s="7">
        <f t="shared" si="578"/>
        <v>0</v>
      </c>
    </row>
    <row r="1897" spans="1:142">
      <c r="A1897" s="365" t="str">
        <f t="shared" si="563"/>
        <v xml:space="preserve"> 540</v>
      </c>
      <c r="B1897" s="366" t="s">
        <v>1019</v>
      </c>
      <c r="C1897" s="366" t="s">
        <v>1170</v>
      </c>
      <c r="D1897" s="366">
        <v>153913</v>
      </c>
      <c r="E1897" s="366">
        <v>146270</v>
      </c>
      <c r="F1897" s="366">
        <v>164292</v>
      </c>
      <c r="G1897" s="366">
        <v>150942</v>
      </c>
      <c r="H1897" s="366">
        <v>143108</v>
      </c>
      <c r="I1897" s="366">
        <v>146390</v>
      </c>
      <c r="J1897" s="366">
        <v>159151</v>
      </c>
      <c r="K1897" s="366">
        <v>178976</v>
      </c>
      <c r="L1897" s="366">
        <v>168391</v>
      </c>
      <c r="M1897" s="366">
        <v>156209</v>
      </c>
      <c r="N1897" s="366">
        <v>127872</v>
      </c>
      <c r="O1897" s="366">
        <v>140420</v>
      </c>
      <c r="P1897" s="411">
        <f t="shared" si="564"/>
        <v>1835934</v>
      </c>
      <c r="Q1897" s="411">
        <f t="shared" si="579"/>
        <v>1058932.0967741935</v>
      </c>
      <c r="R1897" s="411">
        <f t="shared" si="580"/>
        <v>306048.21357063402</v>
      </c>
      <c r="S1897" s="411">
        <f t="shared" si="581"/>
        <v>470953.68965517241</v>
      </c>
      <c r="T1897" s="366">
        <v>-5040</v>
      </c>
      <c r="U1897" s="366">
        <v>0</v>
      </c>
      <c r="V1897" s="366">
        <v>0</v>
      </c>
      <c r="W1897" s="366">
        <v>0</v>
      </c>
      <c r="X1897" s="366">
        <v>0</v>
      </c>
      <c r="Y1897" s="366">
        <v>0</v>
      </c>
      <c r="Z1897" s="366">
        <v>0</v>
      </c>
      <c r="AA1897" s="366">
        <v>0</v>
      </c>
      <c r="AB1897" s="366">
        <v>0</v>
      </c>
      <c r="AC1897" s="366">
        <v>0</v>
      </c>
      <c r="AD1897" s="366">
        <v>0</v>
      </c>
      <c r="AE1897" s="366">
        <v>800</v>
      </c>
      <c r="AF1897" s="411">
        <f t="shared" si="565"/>
        <v>-4240</v>
      </c>
      <c r="AG1897" s="366">
        <v>148873</v>
      </c>
      <c r="AH1897" s="366">
        <v>146270</v>
      </c>
      <c r="AI1897" s="366">
        <v>164292</v>
      </c>
      <c r="AJ1897" s="366">
        <v>150942</v>
      </c>
      <c r="AK1897" s="366">
        <v>143108</v>
      </c>
      <c r="AL1897" s="366">
        <v>146390</v>
      </c>
      <c r="AM1897" s="366">
        <v>159151</v>
      </c>
      <c r="AN1897" s="366">
        <v>178976</v>
      </c>
      <c r="AO1897" s="366">
        <v>168391</v>
      </c>
      <c r="AP1897" s="366">
        <v>156209</v>
      </c>
      <c r="AQ1897" s="366">
        <v>127872</v>
      </c>
      <c r="AR1897" s="366">
        <v>141220</v>
      </c>
      <c r="AS1897" s="411">
        <f t="shared" si="566"/>
        <v>1831694</v>
      </c>
      <c r="AT1897" s="411">
        <f t="shared" si="567"/>
        <v>1053892.0967741935</v>
      </c>
      <c r="AU1897" s="411">
        <f t="shared" si="568"/>
        <v>306048.21357063402</v>
      </c>
      <c r="AV1897" s="411">
        <f t="shared" si="569"/>
        <v>471753.68965517241</v>
      </c>
      <c r="AW1897" s="366">
        <v>0</v>
      </c>
      <c r="AX1897" s="366">
        <v>0</v>
      </c>
      <c r="AY1897" s="366">
        <v>0</v>
      </c>
      <c r="AZ1897" s="366">
        <v>0</v>
      </c>
      <c r="BA1897" s="366">
        <v>0</v>
      </c>
      <c r="BB1897" s="366">
        <v>0</v>
      </c>
      <c r="BC1897" s="366">
        <v>0</v>
      </c>
      <c r="BD1897" s="366">
        <v>0</v>
      </c>
      <c r="BE1897" s="366">
        <v>0</v>
      </c>
      <c r="BF1897" s="366">
        <v>0</v>
      </c>
      <c r="BG1897" s="366">
        <v>0</v>
      </c>
      <c r="BH1897" s="366">
        <v>0</v>
      </c>
      <c r="BI1897" s="411">
        <f t="shared" si="570"/>
        <v>0</v>
      </c>
      <c r="BJ1897" s="366">
        <v>148873</v>
      </c>
      <c r="BK1897" s="366">
        <v>146270</v>
      </c>
      <c r="BL1897" s="366">
        <v>164292</v>
      </c>
      <c r="BM1897" s="366">
        <v>150942</v>
      </c>
      <c r="BN1897" s="366">
        <v>143108</v>
      </c>
      <c r="BO1897" s="366">
        <v>146390</v>
      </c>
      <c r="BP1897" s="366">
        <v>159151</v>
      </c>
      <c r="BQ1897" s="366">
        <v>178976</v>
      </c>
      <c r="BR1897" s="366">
        <v>168391</v>
      </c>
      <c r="BS1897" s="366">
        <v>156209</v>
      </c>
      <c r="BT1897" s="366">
        <v>127872</v>
      </c>
      <c r="BU1897" s="366">
        <v>141220</v>
      </c>
      <c r="BV1897" s="411">
        <f t="shared" si="571"/>
        <v>1831694</v>
      </c>
      <c r="BW1897" s="366">
        <v>0</v>
      </c>
      <c r="BX1897" s="366">
        <v>0</v>
      </c>
      <c r="BY1897" s="366">
        <v>0</v>
      </c>
      <c r="BZ1897" s="366">
        <v>0</v>
      </c>
      <c r="CA1897" s="366">
        <v>0</v>
      </c>
      <c r="CB1897" s="366">
        <v>0</v>
      </c>
      <c r="CC1897" s="366">
        <v>0</v>
      </c>
      <c r="CD1897" s="366">
        <v>0</v>
      </c>
      <c r="CE1897" s="366">
        <v>0</v>
      </c>
      <c r="CF1897" s="366">
        <v>0</v>
      </c>
      <c r="CG1897" s="366">
        <v>0</v>
      </c>
      <c r="CH1897" s="366">
        <v>0</v>
      </c>
      <c r="CI1897" s="411">
        <f t="shared" si="572"/>
        <v>0</v>
      </c>
      <c r="CJ1897" s="366">
        <v>148873</v>
      </c>
      <c r="CK1897" s="366">
        <v>146270</v>
      </c>
      <c r="CL1897" s="366">
        <v>164292</v>
      </c>
      <c r="CM1897" s="366">
        <v>150942</v>
      </c>
      <c r="CN1897" s="366">
        <v>143108</v>
      </c>
      <c r="CO1897" s="366">
        <v>146390</v>
      </c>
      <c r="CP1897" s="366">
        <v>159151</v>
      </c>
      <c r="CQ1897" s="366">
        <v>178976</v>
      </c>
      <c r="CR1897" s="366">
        <v>168391</v>
      </c>
      <c r="CS1897" s="366">
        <v>156209</v>
      </c>
      <c r="CT1897" s="366">
        <v>127872</v>
      </c>
      <c r="CU1897" s="366">
        <v>141220</v>
      </c>
      <c r="CV1897" s="411">
        <f t="shared" si="573"/>
        <v>1831694</v>
      </c>
      <c r="CW1897" s="366">
        <v>0</v>
      </c>
      <c r="CX1897" s="366">
        <v>0</v>
      </c>
      <c r="CY1897" s="366">
        <v>0</v>
      </c>
      <c r="CZ1897" s="366">
        <v>0</v>
      </c>
      <c r="DA1897" s="366">
        <v>0</v>
      </c>
      <c r="DB1897" s="366">
        <v>0</v>
      </c>
      <c r="DC1897" s="366">
        <v>0</v>
      </c>
      <c r="DD1897" s="366">
        <v>0</v>
      </c>
      <c r="DE1897" s="366">
        <v>0</v>
      </c>
      <c r="DF1897" s="366">
        <v>0</v>
      </c>
      <c r="DG1897" s="366">
        <v>0</v>
      </c>
      <c r="DH1897" s="366">
        <v>0</v>
      </c>
      <c r="DI1897" s="411">
        <f t="shared" si="574"/>
        <v>0</v>
      </c>
      <c r="DJ1897" s="366">
        <v>148873</v>
      </c>
      <c r="DK1897" s="366">
        <v>146270</v>
      </c>
      <c r="DL1897" s="366">
        <v>164292</v>
      </c>
      <c r="DM1897" s="366">
        <v>150942</v>
      </c>
      <c r="DN1897" s="366">
        <v>143108</v>
      </c>
      <c r="DO1897" s="366">
        <v>146390</v>
      </c>
      <c r="DP1897" s="366">
        <v>159151</v>
      </c>
      <c r="DQ1897" s="366">
        <v>178976</v>
      </c>
      <c r="DR1897" s="366">
        <v>168391</v>
      </c>
      <c r="DS1897" s="366">
        <v>156209</v>
      </c>
      <c r="DT1897" s="366">
        <v>127872</v>
      </c>
      <c r="DU1897" s="366">
        <v>141220</v>
      </c>
      <c r="DV1897" s="411">
        <f t="shared" si="575"/>
        <v>1831694</v>
      </c>
      <c r="DW1897" s="366">
        <v>148873</v>
      </c>
      <c r="DX1897" s="366">
        <v>146270</v>
      </c>
      <c r="DY1897" s="366">
        <v>164292</v>
      </c>
      <c r="DZ1897" s="366">
        <v>150942</v>
      </c>
      <c r="EA1897" s="366">
        <v>143108</v>
      </c>
      <c r="EB1897" s="366">
        <v>146390</v>
      </c>
      <c r="EC1897" s="366">
        <v>159151</v>
      </c>
      <c r="ED1897" s="366">
        <v>178976</v>
      </c>
      <c r="EE1897" s="366">
        <v>168391</v>
      </c>
      <c r="EF1897" s="366">
        <v>156209</v>
      </c>
      <c r="EG1897" s="366">
        <v>127872</v>
      </c>
      <c r="EH1897" s="366">
        <v>141220</v>
      </c>
      <c r="EI1897" s="411">
        <f t="shared" si="576"/>
        <v>1831694</v>
      </c>
      <c r="EK1897" s="411">
        <f t="shared" si="577"/>
        <v>1831694</v>
      </c>
      <c r="EL1897" s="7">
        <f t="shared" si="578"/>
        <v>0</v>
      </c>
    </row>
    <row r="1898" spans="1:142">
      <c r="A1898" s="365" t="str">
        <f t="shared" si="563"/>
        <v xml:space="preserve"> 540</v>
      </c>
      <c r="B1898" s="366" t="s">
        <v>1019</v>
      </c>
      <c r="C1898" s="366" t="s">
        <v>1171</v>
      </c>
      <c r="D1898" s="366">
        <v>153913</v>
      </c>
      <c r="E1898" s="366">
        <v>146270</v>
      </c>
      <c r="F1898" s="366">
        <v>164292</v>
      </c>
      <c r="G1898" s="366">
        <v>150942</v>
      </c>
      <c r="H1898" s="366">
        <v>143108</v>
      </c>
      <c r="I1898" s="366">
        <v>146390</v>
      </c>
      <c r="J1898" s="366">
        <v>159151</v>
      </c>
      <c r="K1898" s="366">
        <v>178976</v>
      </c>
      <c r="L1898" s="366">
        <v>168391</v>
      </c>
      <c r="M1898" s="366">
        <v>156209</v>
      </c>
      <c r="N1898" s="366">
        <v>127872</v>
      </c>
      <c r="O1898" s="366">
        <v>140420</v>
      </c>
      <c r="P1898" s="411">
        <f t="shared" si="564"/>
        <v>1835934</v>
      </c>
      <c r="Q1898" s="411">
        <f t="shared" si="579"/>
        <v>1058932.0967741935</v>
      </c>
      <c r="R1898" s="411">
        <f t="shared" si="580"/>
        <v>306048.21357063402</v>
      </c>
      <c r="S1898" s="411">
        <f t="shared" si="581"/>
        <v>470953.68965517241</v>
      </c>
      <c r="T1898" s="366">
        <v>-5040</v>
      </c>
      <c r="U1898" s="366">
        <v>0</v>
      </c>
      <c r="V1898" s="366">
        <v>0</v>
      </c>
      <c r="W1898" s="366">
        <v>0</v>
      </c>
      <c r="X1898" s="366">
        <v>0</v>
      </c>
      <c r="Y1898" s="366">
        <v>0</v>
      </c>
      <c r="Z1898" s="366">
        <v>0</v>
      </c>
      <c r="AA1898" s="366">
        <v>0</v>
      </c>
      <c r="AB1898" s="366">
        <v>0</v>
      </c>
      <c r="AC1898" s="366">
        <v>0</v>
      </c>
      <c r="AD1898" s="366">
        <v>0</v>
      </c>
      <c r="AE1898" s="366">
        <v>800</v>
      </c>
      <c r="AF1898" s="411">
        <f t="shared" si="565"/>
        <v>-4240</v>
      </c>
      <c r="AG1898" s="366">
        <v>148873</v>
      </c>
      <c r="AH1898" s="366">
        <v>146270</v>
      </c>
      <c r="AI1898" s="366">
        <v>164292</v>
      </c>
      <c r="AJ1898" s="366">
        <v>150942</v>
      </c>
      <c r="AK1898" s="366">
        <v>143108</v>
      </c>
      <c r="AL1898" s="366">
        <v>146390</v>
      </c>
      <c r="AM1898" s="366">
        <v>159151</v>
      </c>
      <c r="AN1898" s="366">
        <v>178976</v>
      </c>
      <c r="AO1898" s="366">
        <v>168391</v>
      </c>
      <c r="AP1898" s="366">
        <v>156209</v>
      </c>
      <c r="AQ1898" s="366">
        <v>127872</v>
      </c>
      <c r="AR1898" s="366">
        <v>141220</v>
      </c>
      <c r="AS1898" s="411">
        <f t="shared" si="566"/>
        <v>1831694</v>
      </c>
      <c r="AT1898" s="411">
        <f t="shared" si="567"/>
        <v>1053892.0967741935</v>
      </c>
      <c r="AU1898" s="411">
        <f t="shared" si="568"/>
        <v>306048.21357063402</v>
      </c>
      <c r="AV1898" s="411">
        <f t="shared" si="569"/>
        <v>471753.68965517241</v>
      </c>
      <c r="AW1898" s="366">
        <v>0</v>
      </c>
      <c r="AX1898" s="366">
        <v>0</v>
      </c>
      <c r="AY1898" s="366">
        <v>0</v>
      </c>
      <c r="AZ1898" s="366">
        <v>0</v>
      </c>
      <c r="BA1898" s="366">
        <v>0</v>
      </c>
      <c r="BB1898" s="366">
        <v>0</v>
      </c>
      <c r="BC1898" s="366">
        <v>0</v>
      </c>
      <c r="BD1898" s="366">
        <v>0</v>
      </c>
      <c r="BE1898" s="366">
        <v>0</v>
      </c>
      <c r="BF1898" s="366">
        <v>0</v>
      </c>
      <c r="BG1898" s="366">
        <v>0</v>
      </c>
      <c r="BH1898" s="366">
        <v>0</v>
      </c>
      <c r="BI1898" s="411">
        <f t="shared" si="570"/>
        <v>0</v>
      </c>
      <c r="BJ1898" s="366">
        <v>148873</v>
      </c>
      <c r="BK1898" s="366">
        <v>146270</v>
      </c>
      <c r="BL1898" s="366">
        <v>164292</v>
      </c>
      <c r="BM1898" s="366">
        <v>150942</v>
      </c>
      <c r="BN1898" s="366">
        <v>143108</v>
      </c>
      <c r="BO1898" s="366">
        <v>146390</v>
      </c>
      <c r="BP1898" s="366">
        <v>159151</v>
      </c>
      <c r="BQ1898" s="366">
        <v>178976</v>
      </c>
      <c r="BR1898" s="366">
        <v>168391</v>
      </c>
      <c r="BS1898" s="366">
        <v>156209</v>
      </c>
      <c r="BT1898" s="366">
        <v>127872</v>
      </c>
      <c r="BU1898" s="366">
        <v>141220</v>
      </c>
      <c r="BV1898" s="411">
        <f t="shared" si="571"/>
        <v>1831694</v>
      </c>
      <c r="BW1898" s="366">
        <v>0</v>
      </c>
      <c r="BX1898" s="366">
        <v>0</v>
      </c>
      <c r="BY1898" s="366">
        <v>0</v>
      </c>
      <c r="BZ1898" s="366">
        <v>0</v>
      </c>
      <c r="CA1898" s="366">
        <v>0</v>
      </c>
      <c r="CB1898" s="366">
        <v>0</v>
      </c>
      <c r="CC1898" s="366">
        <v>0</v>
      </c>
      <c r="CD1898" s="366">
        <v>0</v>
      </c>
      <c r="CE1898" s="366">
        <v>0</v>
      </c>
      <c r="CF1898" s="366">
        <v>0</v>
      </c>
      <c r="CG1898" s="366">
        <v>0</v>
      </c>
      <c r="CH1898" s="366">
        <v>0</v>
      </c>
      <c r="CI1898" s="411">
        <f t="shared" si="572"/>
        <v>0</v>
      </c>
      <c r="CJ1898" s="366">
        <v>148873</v>
      </c>
      <c r="CK1898" s="366">
        <v>146270</v>
      </c>
      <c r="CL1898" s="366">
        <v>164292</v>
      </c>
      <c r="CM1898" s="366">
        <v>150942</v>
      </c>
      <c r="CN1898" s="366">
        <v>143108</v>
      </c>
      <c r="CO1898" s="366">
        <v>146390</v>
      </c>
      <c r="CP1898" s="366">
        <v>159151</v>
      </c>
      <c r="CQ1898" s="366">
        <v>178976</v>
      </c>
      <c r="CR1898" s="366">
        <v>168391</v>
      </c>
      <c r="CS1898" s="366">
        <v>156209</v>
      </c>
      <c r="CT1898" s="366">
        <v>127872</v>
      </c>
      <c r="CU1898" s="366">
        <v>141220</v>
      </c>
      <c r="CV1898" s="411">
        <f t="shared" si="573"/>
        <v>1831694</v>
      </c>
      <c r="CW1898" s="366">
        <v>0</v>
      </c>
      <c r="CX1898" s="366">
        <v>0</v>
      </c>
      <c r="CY1898" s="366">
        <v>0</v>
      </c>
      <c r="CZ1898" s="366">
        <v>0</v>
      </c>
      <c r="DA1898" s="366">
        <v>0</v>
      </c>
      <c r="DB1898" s="366">
        <v>0</v>
      </c>
      <c r="DC1898" s="366">
        <v>0</v>
      </c>
      <c r="DD1898" s="366">
        <v>0</v>
      </c>
      <c r="DE1898" s="366">
        <v>0</v>
      </c>
      <c r="DF1898" s="366">
        <v>0</v>
      </c>
      <c r="DG1898" s="366">
        <v>0</v>
      </c>
      <c r="DH1898" s="366">
        <v>0</v>
      </c>
      <c r="DI1898" s="411">
        <f t="shared" si="574"/>
        <v>0</v>
      </c>
      <c r="DJ1898" s="366">
        <v>148873</v>
      </c>
      <c r="DK1898" s="366">
        <v>146270</v>
      </c>
      <c r="DL1898" s="366">
        <v>164292</v>
      </c>
      <c r="DM1898" s="366">
        <v>150942</v>
      </c>
      <c r="DN1898" s="366">
        <v>143108</v>
      </c>
      <c r="DO1898" s="366">
        <v>146390</v>
      </c>
      <c r="DP1898" s="366">
        <v>159151</v>
      </c>
      <c r="DQ1898" s="366">
        <v>178976</v>
      </c>
      <c r="DR1898" s="366">
        <v>168391</v>
      </c>
      <c r="DS1898" s="366">
        <v>156209</v>
      </c>
      <c r="DT1898" s="366">
        <v>127872</v>
      </c>
      <c r="DU1898" s="366">
        <v>141220</v>
      </c>
      <c r="DV1898" s="411">
        <f t="shared" si="575"/>
        <v>1831694</v>
      </c>
      <c r="DW1898" s="366">
        <v>148873</v>
      </c>
      <c r="DX1898" s="366">
        <v>146270</v>
      </c>
      <c r="DY1898" s="366">
        <v>164292</v>
      </c>
      <c r="DZ1898" s="366">
        <v>150942</v>
      </c>
      <c r="EA1898" s="366">
        <v>143108</v>
      </c>
      <c r="EB1898" s="366">
        <v>146390</v>
      </c>
      <c r="EC1898" s="366">
        <v>159151</v>
      </c>
      <c r="ED1898" s="366">
        <v>178976</v>
      </c>
      <c r="EE1898" s="366">
        <v>168391</v>
      </c>
      <c r="EF1898" s="366">
        <v>156209</v>
      </c>
      <c r="EG1898" s="366">
        <v>127872</v>
      </c>
      <c r="EH1898" s="366">
        <v>141220</v>
      </c>
      <c r="EI1898" s="411">
        <f t="shared" si="576"/>
        <v>1831694</v>
      </c>
      <c r="EK1898" s="411">
        <f t="shared" si="577"/>
        <v>1831694</v>
      </c>
      <c r="EL1898" s="7">
        <f t="shared" si="578"/>
        <v>0</v>
      </c>
    </row>
    <row r="1899" spans="1:142">
      <c r="A1899" s="365" t="str">
        <f t="shared" si="563"/>
        <v xml:space="preserve"> 540</v>
      </c>
      <c r="B1899" s="366" t="s">
        <v>1019</v>
      </c>
      <c r="C1899" s="366" t="s">
        <v>1172</v>
      </c>
      <c r="D1899" s="366">
        <v>153913</v>
      </c>
      <c r="E1899" s="366">
        <v>146270</v>
      </c>
      <c r="F1899" s="366">
        <v>164292</v>
      </c>
      <c r="G1899" s="366">
        <v>150942</v>
      </c>
      <c r="H1899" s="366">
        <v>143108</v>
      </c>
      <c r="I1899" s="366">
        <v>146390</v>
      </c>
      <c r="J1899" s="366">
        <v>159151</v>
      </c>
      <c r="K1899" s="366">
        <v>178976</v>
      </c>
      <c r="L1899" s="366">
        <v>168391</v>
      </c>
      <c r="M1899" s="366">
        <v>156209</v>
      </c>
      <c r="N1899" s="366">
        <v>127872</v>
      </c>
      <c r="O1899" s="366">
        <v>140420</v>
      </c>
      <c r="P1899" s="411">
        <f t="shared" si="564"/>
        <v>1835934</v>
      </c>
      <c r="Q1899" s="411">
        <f t="shared" si="579"/>
        <v>1058932.0967741935</v>
      </c>
      <c r="R1899" s="411">
        <f t="shared" si="580"/>
        <v>306048.21357063402</v>
      </c>
      <c r="S1899" s="411">
        <f t="shared" si="581"/>
        <v>470953.68965517241</v>
      </c>
      <c r="T1899" s="366">
        <v>-5040</v>
      </c>
      <c r="U1899" s="366">
        <v>0</v>
      </c>
      <c r="V1899" s="366">
        <v>0</v>
      </c>
      <c r="W1899" s="366">
        <v>0</v>
      </c>
      <c r="X1899" s="366">
        <v>0</v>
      </c>
      <c r="Y1899" s="366">
        <v>0</v>
      </c>
      <c r="Z1899" s="366">
        <v>0</v>
      </c>
      <c r="AA1899" s="366">
        <v>0</v>
      </c>
      <c r="AB1899" s="366">
        <v>0</v>
      </c>
      <c r="AC1899" s="366">
        <v>0</v>
      </c>
      <c r="AD1899" s="366">
        <v>0</v>
      </c>
      <c r="AE1899" s="366">
        <v>800</v>
      </c>
      <c r="AF1899" s="411">
        <f t="shared" si="565"/>
        <v>-4240</v>
      </c>
      <c r="AG1899" s="366">
        <v>148873</v>
      </c>
      <c r="AH1899" s="366">
        <v>146270</v>
      </c>
      <c r="AI1899" s="366">
        <v>164292</v>
      </c>
      <c r="AJ1899" s="366">
        <v>150942</v>
      </c>
      <c r="AK1899" s="366">
        <v>143108</v>
      </c>
      <c r="AL1899" s="366">
        <v>146390</v>
      </c>
      <c r="AM1899" s="366">
        <v>159151</v>
      </c>
      <c r="AN1899" s="366">
        <v>178976</v>
      </c>
      <c r="AO1899" s="366">
        <v>168391</v>
      </c>
      <c r="AP1899" s="366">
        <v>156209</v>
      </c>
      <c r="AQ1899" s="366">
        <v>127872</v>
      </c>
      <c r="AR1899" s="366">
        <v>141220</v>
      </c>
      <c r="AS1899" s="411">
        <f t="shared" si="566"/>
        <v>1831694</v>
      </c>
      <c r="AT1899" s="514">
        <f t="shared" si="567"/>
        <v>1053892.0967741935</v>
      </c>
      <c r="AU1899" s="514">
        <f t="shared" si="568"/>
        <v>306048.21357063402</v>
      </c>
      <c r="AV1899" s="514">
        <f t="shared" si="569"/>
        <v>471753.68965517241</v>
      </c>
      <c r="AW1899" s="366">
        <v>0</v>
      </c>
      <c r="AX1899" s="366">
        <v>0</v>
      </c>
      <c r="AY1899" s="366">
        <v>0</v>
      </c>
      <c r="AZ1899" s="366">
        <v>0</v>
      </c>
      <c r="BA1899" s="366">
        <v>0</v>
      </c>
      <c r="BB1899" s="366">
        <v>0</v>
      </c>
      <c r="BC1899" s="366">
        <v>0</v>
      </c>
      <c r="BD1899" s="366">
        <v>0</v>
      </c>
      <c r="BE1899" s="366">
        <v>0</v>
      </c>
      <c r="BF1899" s="366">
        <v>0</v>
      </c>
      <c r="BG1899" s="366">
        <v>0</v>
      </c>
      <c r="BH1899" s="366">
        <v>0</v>
      </c>
      <c r="BI1899" s="411">
        <f t="shared" si="570"/>
        <v>0</v>
      </c>
      <c r="BJ1899" s="366">
        <v>148873</v>
      </c>
      <c r="BK1899" s="366">
        <v>146270</v>
      </c>
      <c r="BL1899" s="366">
        <v>164292</v>
      </c>
      <c r="BM1899" s="366">
        <v>150942</v>
      </c>
      <c r="BN1899" s="366">
        <v>143108</v>
      </c>
      <c r="BO1899" s="366">
        <v>146390</v>
      </c>
      <c r="BP1899" s="366">
        <v>159151</v>
      </c>
      <c r="BQ1899" s="366">
        <v>178976</v>
      </c>
      <c r="BR1899" s="366">
        <v>168391</v>
      </c>
      <c r="BS1899" s="366">
        <v>156209</v>
      </c>
      <c r="BT1899" s="366">
        <v>127872</v>
      </c>
      <c r="BU1899" s="366">
        <v>141220</v>
      </c>
      <c r="BV1899" s="411">
        <f t="shared" si="571"/>
        <v>1831694</v>
      </c>
      <c r="BW1899" s="366">
        <v>0</v>
      </c>
      <c r="BX1899" s="366">
        <v>0</v>
      </c>
      <c r="BY1899" s="366">
        <v>0</v>
      </c>
      <c r="BZ1899" s="366">
        <v>0</v>
      </c>
      <c r="CA1899" s="366">
        <v>0</v>
      </c>
      <c r="CB1899" s="366">
        <v>0</v>
      </c>
      <c r="CC1899" s="366">
        <v>0</v>
      </c>
      <c r="CD1899" s="366">
        <v>0</v>
      </c>
      <c r="CE1899" s="366">
        <v>0</v>
      </c>
      <c r="CF1899" s="366">
        <v>0</v>
      </c>
      <c r="CG1899" s="366">
        <v>0</v>
      </c>
      <c r="CH1899" s="366">
        <v>0</v>
      </c>
      <c r="CI1899" s="411">
        <f t="shared" si="572"/>
        <v>0</v>
      </c>
      <c r="CJ1899" s="366">
        <v>148873</v>
      </c>
      <c r="CK1899" s="366">
        <v>146270</v>
      </c>
      <c r="CL1899" s="366">
        <v>164292</v>
      </c>
      <c r="CM1899" s="366">
        <v>150942</v>
      </c>
      <c r="CN1899" s="366">
        <v>143108</v>
      </c>
      <c r="CO1899" s="366">
        <v>146390</v>
      </c>
      <c r="CP1899" s="366">
        <v>159151</v>
      </c>
      <c r="CQ1899" s="366">
        <v>178976</v>
      </c>
      <c r="CR1899" s="366">
        <v>168391</v>
      </c>
      <c r="CS1899" s="366">
        <v>156209</v>
      </c>
      <c r="CT1899" s="366">
        <v>127872</v>
      </c>
      <c r="CU1899" s="366">
        <v>141220</v>
      </c>
      <c r="CV1899" s="411">
        <f t="shared" si="573"/>
        <v>1831694</v>
      </c>
      <c r="CW1899" s="366">
        <v>0</v>
      </c>
      <c r="CX1899" s="366">
        <v>0</v>
      </c>
      <c r="CY1899" s="366">
        <v>0</v>
      </c>
      <c r="CZ1899" s="366">
        <v>0</v>
      </c>
      <c r="DA1899" s="366">
        <v>0</v>
      </c>
      <c r="DB1899" s="366">
        <v>0</v>
      </c>
      <c r="DC1899" s="366">
        <v>0</v>
      </c>
      <c r="DD1899" s="366">
        <v>0</v>
      </c>
      <c r="DE1899" s="366">
        <v>0</v>
      </c>
      <c r="DF1899" s="366">
        <v>0</v>
      </c>
      <c r="DG1899" s="366">
        <v>0</v>
      </c>
      <c r="DH1899" s="366">
        <v>0</v>
      </c>
      <c r="DI1899" s="411">
        <f t="shared" si="574"/>
        <v>0</v>
      </c>
      <c r="DJ1899" s="366">
        <v>148873</v>
      </c>
      <c r="DK1899" s="366">
        <v>146270</v>
      </c>
      <c r="DL1899" s="366">
        <v>164292</v>
      </c>
      <c r="DM1899" s="366">
        <v>150942</v>
      </c>
      <c r="DN1899" s="366">
        <v>143108</v>
      </c>
      <c r="DO1899" s="366">
        <v>146390</v>
      </c>
      <c r="DP1899" s="366">
        <v>159151</v>
      </c>
      <c r="DQ1899" s="366">
        <v>178976</v>
      </c>
      <c r="DR1899" s="366">
        <v>168391</v>
      </c>
      <c r="DS1899" s="366">
        <v>156209</v>
      </c>
      <c r="DT1899" s="366">
        <v>127872</v>
      </c>
      <c r="DU1899" s="366">
        <v>141220</v>
      </c>
      <c r="DV1899" s="411">
        <f t="shared" si="575"/>
        <v>1831694</v>
      </c>
      <c r="DW1899" s="366">
        <v>148873</v>
      </c>
      <c r="DX1899" s="366">
        <v>146270</v>
      </c>
      <c r="DY1899" s="366">
        <v>164292</v>
      </c>
      <c r="DZ1899" s="366">
        <v>150942</v>
      </c>
      <c r="EA1899" s="366">
        <v>143108</v>
      </c>
      <c r="EB1899" s="366">
        <v>146390</v>
      </c>
      <c r="EC1899" s="366">
        <v>159151</v>
      </c>
      <c r="ED1899" s="366">
        <v>178976</v>
      </c>
      <c r="EE1899" s="366">
        <v>168391</v>
      </c>
      <c r="EF1899" s="366">
        <v>156209</v>
      </c>
      <c r="EG1899" s="366">
        <v>127872</v>
      </c>
      <c r="EH1899" s="366">
        <v>141220</v>
      </c>
      <c r="EI1899" s="411">
        <f t="shared" si="576"/>
        <v>1831694</v>
      </c>
      <c r="EK1899" s="411">
        <f t="shared" si="577"/>
        <v>1831694</v>
      </c>
      <c r="EL1899" s="7">
        <f t="shared" si="578"/>
        <v>0</v>
      </c>
    </row>
    <row r="1900" spans="1:142">
      <c r="A1900" s="365" t="str">
        <f t="shared" si="563"/>
        <v xml:space="preserve"> 540</v>
      </c>
      <c r="B1900" s="366" t="s">
        <v>1019</v>
      </c>
      <c r="C1900" s="366" t="s">
        <v>1246</v>
      </c>
      <c r="D1900" s="366">
        <v>245.52500000000003</v>
      </c>
      <c r="E1900" s="366">
        <v>235.98200000000003</v>
      </c>
      <c r="F1900" s="366">
        <v>150.11700000000002</v>
      </c>
      <c r="G1900" s="366">
        <v>180.15199999999999</v>
      </c>
      <c r="H1900" s="366">
        <v>187.595</v>
      </c>
      <c r="I1900" s="366">
        <v>220.23500000000001</v>
      </c>
      <c r="J1900" s="366">
        <v>216.31400000000002</v>
      </c>
      <c r="K1900" s="366">
        <v>204.72900000000001</v>
      </c>
      <c r="L1900" s="366">
        <v>259.89499999999998</v>
      </c>
      <c r="M1900" s="366">
        <v>268.84400000000005</v>
      </c>
      <c r="N1900" s="366">
        <v>246.36500000000001</v>
      </c>
      <c r="O1900" s="366">
        <v>248.91000000000003</v>
      </c>
      <c r="P1900" s="411">
        <f t="shared" si="564"/>
        <v>2664.6630000000005</v>
      </c>
      <c r="Q1900" s="411">
        <f t="shared" si="579"/>
        <v>1428.9421290322584</v>
      </c>
      <c r="R1900" s="411">
        <f t="shared" si="580"/>
        <v>399.90669855394884</v>
      </c>
      <c r="S1900" s="411">
        <f t="shared" si="581"/>
        <v>835.81417241379324</v>
      </c>
      <c r="T1900" s="366">
        <v>-8.0399056609903141</v>
      </c>
      <c r="U1900" s="366">
        <v>0</v>
      </c>
      <c r="V1900" s="366">
        <v>0</v>
      </c>
      <c r="W1900" s="366">
        <v>0</v>
      </c>
      <c r="X1900" s="366">
        <v>0</v>
      </c>
      <c r="Y1900" s="366">
        <v>0</v>
      </c>
      <c r="Z1900" s="366">
        <v>0</v>
      </c>
      <c r="AA1900" s="366">
        <v>0</v>
      </c>
      <c r="AB1900" s="366">
        <v>0</v>
      </c>
      <c r="AC1900" s="366">
        <v>0</v>
      </c>
      <c r="AD1900" s="366">
        <v>0</v>
      </c>
      <c r="AE1900" s="366">
        <v>1.4180885913687291</v>
      </c>
      <c r="AF1900" s="411">
        <f t="shared" si="565"/>
        <v>-6.621817069621585</v>
      </c>
      <c r="AG1900" s="366">
        <v>237.48509433900972</v>
      </c>
      <c r="AH1900" s="366">
        <v>235.98200000000003</v>
      </c>
      <c r="AI1900" s="366">
        <v>150.11700000000002</v>
      </c>
      <c r="AJ1900" s="366">
        <v>180.15199999999999</v>
      </c>
      <c r="AK1900" s="366">
        <v>187.595</v>
      </c>
      <c r="AL1900" s="366">
        <v>220.23500000000001</v>
      </c>
      <c r="AM1900" s="366">
        <v>216.31400000000002</v>
      </c>
      <c r="AN1900" s="366">
        <v>204.72900000000001</v>
      </c>
      <c r="AO1900" s="366">
        <v>259.89499999999998</v>
      </c>
      <c r="AP1900" s="366">
        <v>268.84400000000005</v>
      </c>
      <c r="AQ1900" s="366">
        <v>246.36500000000001</v>
      </c>
      <c r="AR1900" s="366">
        <v>250.32808859136875</v>
      </c>
      <c r="AS1900" s="411">
        <f t="shared" si="566"/>
        <v>2658.0411829303789</v>
      </c>
      <c r="AT1900" s="411">
        <f t="shared" si="567"/>
        <v>1420.9022233712681</v>
      </c>
      <c r="AU1900" s="411">
        <f t="shared" si="568"/>
        <v>399.90669855394884</v>
      </c>
      <c r="AV1900" s="411">
        <f t="shared" si="569"/>
        <v>837.23226100516194</v>
      </c>
      <c r="AW1900" s="366">
        <v>0</v>
      </c>
      <c r="AX1900" s="366">
        <v>0</v>
      </c>
      <c r="AY1900" s="366">
        <v>0</v>
      </c>
      <c r="AZ1900" s="366">
        <v>0</v>
      </c>
      <c r="BA1900" s="366">
        <v>0</v>
      </c>
      <c r="BB1900" s="366">
        <v>0</v>
      </c>
      <c r="BC1900" s="366">
        <v>0</v>
      </c>
      <c r="BD1900" s="366">
        <v>0</v>
      </c>
      <c r="BE1900" s="366">
        <v>0</v>
      </c>
      <c r="BF1900" s="366">
        <v>0</v>
      </c>
      <c r="BG1900" s="366">
        <v>0</v>
      </c>
      <c r="BH1900" s="366">
        <v>0</v>
      </c>
      <c r="BI1900" s="411">
        <f t="shared" si="570"/>
        <v>0</v>
      </c>
      <c r="BJ1900" s="366">
        <v>237.48509433900972</v>
      </c>
      <c r="BK1900" s="366">
        <v>235.98200000000003</v>
      </c>
      <c r="BL1900" s="366">
        <v>150.11700000000002</v>
      </c>
      <c r="BM1900" s="366">
        <v>180.15199999999999</v>
      </c>
      <c r="BN1900" s="366">
        <v>187.595</v>
      </c>
      <c r="BO1900" s="366">
        <v>220.23500000000001</v>
      </c>
      <c r="BP1900" s="366">
        <v>216.31400000000002</v>
      </c>
      <c r="BQ1900" s="366">
        <v>204.72900000000001</v>
      </c>
      <c r="BR1900" s="366">
        <v>259.89499999999998</v>
      </c>
      <c r="BS1900" s="366">
        <v>268.84400000000005</v>
      </c>
      <c r="BT1900" s="366">
        <v>246.36500000000001</v>
      </c>
      <c r="BU1900" s="366">
        <v>250.32808859136875</v>
      </c>
      <c r="BV1900" s="411">
        <f t="shared" si="571"/>
        <v>2658.0411829303789</v>
      </c>
      <c r="BW1900" s="366">
        <v>0</v>
      </c>
      <c r="BX1900" s="366">
        <v>0</v>
      </c>
      <c r="BY1900" s="366">
        <v>0</v>
      </c>
      <c r="BZ1900" s="366">
        <v>0</v>
      </c>
      <c r="CA1900" s="366">
        <v>0</v>
      </c>
      <c r="CB1900" s="366">
        <v>0</v>
      </c>
      <c r="CC1900" s="366">
        <v>0</v>
      </c>
      <c r="CD1900" s="366">
        <v>0</v>
      </c>
      <c r="CE1900" s="366">
        <v>0</v>
      </c>
      <c r="CF1900" s="366">
        <v>0</v>
      </c>
      <c r="CG1900" s="366">
        <v>0</v>
      </c>
      <c r="CH1900" s="366">
        <v>0</v>
      </c>
      <c r="CI1900" s="411">
        <f t="shared" si="572"/>
        <v>0</v>
      </c>
      <c r="CJ1900" s="366">
        <v>237.48509433900972</v>
      </c>
      <c r="CK1900" s="366">
        <v>235.98200000000003</v>
      </c>
      <c r="CL1900" s="366">
        <v>150.11700000000002</v>
      </c>
      <c r="CM1900" s="366">
        <v>180.15199999999999</v>
      </c>
      <c r="CN1900" s="366">
        <v>187.595</v>
      </c>
      <c r="CO1900" s="366">
        <v>220.23500000000001</v>
      </c>
      <c r="CP1900" s="366">
        <v>216.31400000000002</v>
      </c>
      <c r="CQ1900" s="366">
        <v>204.72900000000001</v>
      </c>
      <c r="CR1900" s="366">
        <v>259.89499999999998</v>
      </c>
      <c r="CS1900" s="366">
        <v>268.84400000000005</v>
      </c>
      <c r="CT1900" s="366">
        <v>246.36500000000001</v>
      </c>
      <c r="CU1900" s="366">
        <v>250.32808859136875</v>
      </c>
      <c r="CV1900" s="411">
        <f t="shared" si="573"/>
        <v>2658.0411829303789</v>
      </c>
      <c r="CW1900" s="366">
        <v>0</v>
      </c>
      <c r="CX1900" s="366">
        <v>0</v>
      </c>
      <c r="CY1900" s="366">
        <v>0</v>
      </c>
      <c r="CZ1900" s="366">
        <v>0</v>
      </c>
      <c r="DA1900" s="366">
        <v>0</v>
      </c>
      <c r="DB1900" s="366">
        <v>0</v>
      </c>
      <c r="DC1900" s="366">
        <v>0</v>
      </c>
      <c r="DD1900" s="366">
        <v>0</v>
      </c>
      <c r="DE1900" s="366">
        <v>0</v>
      </c>
      <c r="DF1900" s="366">
        <v>0</v>
      </c>
      <c r="DG1900" s="366">
        <v>0</v>
      </c>
      <c r="DH1900" s="366">
        <v>0</v>
      </c>
      <c r="DI1900" s="411">
        <f t="shared" si="574"/>
        <v>0</v>
      </c>
      <c r="DJ1900" s="366">
        <v>237.48509433900972</v>
      </c>
      <c r="DK1900" s="366">
        <v>235.98200000000003</v>
      </c>
      <c r="DL1900" s="366">
        <v>150.11700000000002</v>
      </c>
      <c r="DM1900" s="366">
        <v>180.15199999999999</v>
      </c>
      <c r="DN1900" s="366">
        <v>187.595</v>
      </c>
      <c r="DO1900" s="366">
        <v>220.23500000000001</v>
      </c>
      <c r="DP1900" s="366">
        <v>216.31400000000002</v>
      </c>
      <c r="DQ1900" s="366">
        <v>204.72900000000001</v>
      </c>
      <c r="DR1900" s="366">
        <v>259.89499999999998</v>
      </c>
      <c r="DS1900" s="366">
        <v>268.84400000000005</v>
      </c>
      <c r="DT1900" s="366">
        <v>246.36500000000001</v>
      </c>
      <c r="DU1900" s="366">
        <v>250.32808859136875</v>
      </c>
      <c r="DV1900" s="411">
        <f t="shared" si="575"/>
        <v>2658.0411829303789</v>
      </c>
      <c r="DW1900" s="366">
        <v>237.48509433900972</v>
      </c>
      <c r="DX1900" s="366">
        <v>235.98200000000003</v>
      </c>
      <c r="DY1900" s="366">
        <v>150.11700000000002</v>
      </c>
      <c r="DZ1900" s="366">
        <v>180.15199999999999</v>
      </c>
      <c r="EA1900" s="366">
        <v>187.595</v>
      </c>
      <c r="EB1900" s="366">
        <v>220.23500000000001</v>
      </c>
      <c r="EC1900" s="366">
        <v>216.31400000000002</v>
      </c>
      <c r="ED1900" s="366">
        <v>204.72900000000001</v>
      </c>
      <c r="EE1900" s="366">
        <v>259.89499999999998</v>
      </c>
      <c r="EF1900" s="366">
        <v>268.84400000000005</v>
      </c>
      <c r="EG1900" s="366">
        <v>246.36500000000001</v>
      </c>
      <c r="EH1900" s="366">
        <v>250.32808859136875</v>
      </c>
      <c r="EI1900" s="411">
        <f t="shared" si="576"/>
        <v>2658.0411829303789</v>
      </c>
      <c r="EK1900" s="411">
        <f t="shared" si="577"/>
        <v>2658.0411829303789</v>
      </c>
      <c r="EL1900" s="7">
        <f t="shared" si="578"/>
        <v>0</v>
      </c>
    </row>
    <row r="1901" spans="1:142">
      <c r="A1901" s="365" t="str">
        <f t="shared" si="563"/>
        <v xml:space="preserve"> 540</v>
      </c>
      <c r="B1901" s="366" t="s">
        <v>1019</v>
      </c>
      <c r="C1901" s="366" t="s">
        <v>1229</v>
      </c>
      <c r="D1901" s="366">
        <v>548.6</v>
      </c>
      <c r="E1901" s="366">
        <v>548.79999999999995</v>
      </c>
      <c r="F1901" s="366">
        <v>524.20000000000005</v>
      </c>
      <c r="G1901" s="366">
        <v>524.1</v>
      </c>
      <c r="H1901" s="366">
        <v>524.1</v>
      </c>
      <c r="I1901" s="366">
        <v>524.1</v>
      </c>
      <c r="J1901" s="366">
        <v>525</v>
      </c>
      <c r="K1901" s="366">
        <v>524.9</v>
      </c>
      <c r="L1901" s="366">
        <v>553</v>
      </c>
      <c r="M1901" s="366">
        <v>556.1</v>
      </c>
      <c r="N1901" s="366">
        <v>536.20000000000005</v>
      </c>
      <c r="O1901" s="366">
        <v>552.70000000000005</v>
      </c>
      <c r="P1901" s="411">
        <f t="shared" si="564"/>
        <v>6441.8</v>
      </c>
      <c r="Q1901" s="411">
        <f t="shared" si="579"/>
        <v>3701.9645161290323</v>
      </c>
      <c r="R1901" s="411">
        <f t="shared" si="580"/>
        <v>942.28375973303662</v>
      </c>
      <c r="S1901" s="411">
        <f t="shared" si="581"/>
        <v>1797.5517241379312</v>
      </c>
      <c r="T1901" s="366">
        <v>-17.964330498398454</v>
      </c>
      <c r="U1901" s="366">
        <v>0</v>
      </c>
      <c r="V1901" s="366">
        <v>0</v>
      </c>
      <c r="W1901" s="366">
        <v>0</v>
      </c>
      <c r="X1901" s="366">
        <v>0</v>
      </c>
      <c r="Y1901" s="366">
        <v>0</v>
      </c>
      <c r="Z1901" s="366">
        <v>0</v>
      </c>
      <c r="AA1901" s="366">
        <v>0</v>
      </c>
      <c r="AB1901" s="366">
        <v>0</v>
      </c>
      <c r="AC1901" s="366">
        <v>0</v>
      </c>
      <c r="AD1901" s="366">
        <v>0</v>
      </c>
      <c r="AE1901" s="366">
        <v>3.148839196695576</v>
      </c>
      <c r="AF1901" s="411">
        <f t="shared" si="565"/>
        <v>-14.815491301702878</v>
      </c>
      <c r="AG1901" s="366">
        <v>530.63566950160157</v>
      </c>
      <c r="AH1901" s="366">
        <v>548.79999999999995</v>
      </c>
      <c r="AI1901" s="366">
        <v>524.20000000000005</v>
      </c>
      <c r="AJ1901" s="366">
        <v>524.1</v>
      </c>
      <c r="AK1901" s="366">
        <v>524.1</v>
      </c>
      <c r="AL1901" s="366">
        <v>524.1</v>
      </c>
      <c r="AM1901" s="366">
        <v>525</v>
      </c>
      <c r="AN1901" s="366">
        <v>524.9</v>
      </c>
      <c r="AO1901" s="366">
        <v>553</v>
      </c>
      <c r="AP1901" s="366">
        <v>556.1</v>
      </c>
      <c r="AQ1901" s="366">
        <v>536.20000000000005</v>
      </c>
      <c r="AR1901" s="366">
        <v>555.84883919669562</v>
      </c>
      <c r="AS1901" s="411">
        <f t="shared" si="566"/>
        <v>6426.9845086982968</v>
      </c>
      <c r="AT1901" s="411">
        <f t="shared" si="567"/>
        <v>3684.0001856306335</v>
      </c>
      <c r="AU1901" s="411">
        <f t="shared" si="568"/>
        <v>942.28375973303662</v>
      </c>
      <c r="AV1901" s="411">
        <f t="shared" si="569"/>
        <v>1800.7005633346271</v>
      </c>
      <c r="AW1901" s="366">
        <v>0</v>
      </c>
      <c r="AX1901" s="366">
        <v>0</v>
      </c>
      <c r="AY1901" s="366">
        <v>0</v>
      </c>
      <c r="AZ1901" s="366">
        <v>0</v>
      </c>
      <c r="BA1901" s="366">
        <v>0</v>
      </c>
      <c r="BB1901" s="366">
        <v>0</v>
      </c>
      <c r="BC1901" s="366">
        <v>0</v>
      </c>
      <c r="BD1901" s="366">
        <v>0</v>
      </c>
      <c r="BE1901" s="366">
        <v>0</v>
      </c>
      <c r="BF1901" s="366">
        <v>0</v>
      </c>
      <c r="BG1901" s="366">
        <v>0</v>
      </c>
      <c r="BH1901" s="366">
        <v>0</v>
      </c>
      <c r="BI1901" s="411">
        <f t="shared" si="570"/>
        <v>0</v>
      </c>
      <c r="BJ1901" s="366">
        <v>530.63566950160157</v>
      </c>
      <c r="BK1901" s="366">
        <v>548.79999999999995</v>
      </c>
      <c r="BL1901" s="366">
        <v>524.20000000000005</v>
      </c>
      <c r="BM1901" s="366">
        <v>524.1</v>
      </c>
      <c r="BN1901" s="366">
        <v>524.1</v>
      </c>
      <c r="BO1901" s="366">
        <v>524.1</v>
      </c>
      <c r="BP1901" s="366">
        <v>525</v>
      </c>
      <c r="BQ1901" s="366">
        <v>524.9</v>
      </c>
      <c r="BR1901" s="366">
        <v>553</v>
      </c>
      <c r="BS1901" s="366">
        <v>556.1</v>
      </c>
      <c r="BT1901" s="366">
        <v>536.20000000000005</v>
      </c>
      <c r="BU1901" s="366">
        <v>555.84883919669562</v>
      </c>
      <c r="BV1901" s="411">
        <f t="shared" si="571"/>
        <v>6426.9845086982968</v>
      </c>
      <c r="BW1901" s="366">
        <v>0</v>
      </c>
      <c r="BX1901" s="366">
        <v>0</v>
      </c>
      <c r="BY1901" s="366">
        <v>0</v>
      </c>
      <c r="BZ1901" s="366">
        <v>0</v>
      </c>
      <c r="CA1901" s="366">
        <v>0</v>
      </c>
      <c r="CB1901" s="366">
        <v>0</v>
      </c>
      <c r="CC1901" s="366">
        <v>0</v>
      </c>
      <c r="CD1901" s="366">
        <v>0</v>
      </c>
      <c r="CE1901" s="366">
        <v>0</v>
      </c>
      <c r="CF1901" s="366">
        <v>0</v>
      </c>
      <c r="CG1901" s="366">
        <v>0</v>
      </c>
      <c r="CH1901" s="366">
        <v>0</v>
      </c>
      <c r="CI1901" s="411">
        <f t="shared" si="572"/>
        <v>0</v>
      </c>
      <c r="CJ1901" s="366">
        <v>530.63566950160157</v>
      </c>
      <c r="CK1901" s="366">
        <v>548.79999999999995</v>
      </c>
      <c r="CL1901" s="366">
        <v>524.20000000000005</v>
      </c>
      <c r="CM1901" s="366">
        <v>524.1</v>
      </c>
      <c r="CN1901" s="366">
        <v>524.1</v>
      </c>
      <c r="CO1901" s="366">
        <v>524.1</v>
      </c>
      <c r="CP1901" s="366">
        <v>525</v>
      </c>
      <c r="CQ1901" s="366">
        <v>524.9</v>
      </c>
      <c r="CR1901" s="366">
        <v>553</v>
      </c>
      <c r="CS1901" s="366">
        <v>556.1</v>
      </c>
      <c r="CT1901" s="366">
        <v>536.20000000000005</v>
      </c>
      <c r="CU1901" s="366">
        <v>555.84883919669562</v>
      </c>
      <c r="CV1901" s="411">
        <f t="shared" si="573"/>
        <v>6426.9845086982968</v>
      </c>
      <c r="CW1901" s="366">
        <v>0</v>
      </c>
      <c r="CX1901" s="366">
        <v>0</v>
      </c>
      <c r="CY1901" s="366">
        <v>0</v>
      </c>
      <c r="CZ1901" s="366">
        <v>0</v>
      </c>
      <c r="DA1901" s="366">
        <v>0</v>
      </c>
      <c r="DB1901" s="366">
        <v>0</v>
      </c>
      <c r="DC1901" s="366">
        <v>0</v>
      </c>
      <c r="DD1901" s="366">
        <v>0</v>
      </c>
      <c r="DE1901" s="366">
        <v>0</v>
      </c>
      <c r="DF1901" s="366">
        <v>0</v>
      </c>
      <c r="DG1901" s="366">
        <v>0</v>
      </c>
      <c r="DH1901" s="366">
        <v>0</v>
      </c>
      <c r="DI1901" s="411">
        <f t="shared" si="574"/>
        <v>0</v>
      </c>
      <c r="DJ1901" s="366">
        <v>530.63566950160157</v>
      </c>
      <c r="DK1901" s="366">
        <v>548.79999999999995</v>
      </c>
      <c r="DL1901" s="366">
        <v>524.20000000000005</v>
      </c>
      <c r="DM1901" s="366">
        <v>524.1</v>
      </c>
      <c r="DN1901" s="366">
        <v>524.1</v>
      </c>
      <c r="DO1901" s="366">
        <v>524.1</v>
      </c>
      <c r="DP1901" s="366">
        <v>525</v>
      </c>
      <c r="DQ1901" s="366">
        <v>524.9</v>
      </c>
      <c r="DR1901" s="366">
        <v>553</v>
      </c>
      <c r="DS1901" s="366">
        <v>556.1</v>
      </c>
      <c r="DT1901" s="366">
        <v>536.20000000000005</v>
      </c>
      <c r="DU1901" s="366">
        <v>555.84883919669562</v>
      </c>
      <c r="DV1901" s="411">
        <f t="shared" si="575"/>
        <v>6426.9845086982968</v>
      </c>
      <c r="DW1901" s="366">
        <v>530.63566950160157</v>
      </c>
      <c r="DX1901" s="366">
        <v>548.79999999999995</v>
      </c>
      <c r="DY1901" s="366">
        <v>524.20000000000005</v>
      </c>
      <c r="DZ1901" s="366">
        <v>524.1</v>
      </c>
      <c r="EA1901" s="366">
        <v>524.1</v>
      </c>
      <c r="EB1901" s="366">
        <v>524.1</v>
      </c>
      <c r="EC1901" s="366">
        <v>525</v>
      </c>
      <c r="ED1901" s="366">
        <v>524.9</v>
      </c>
      <c r="EE1901" s="366">
        <v>553</v>
      </c>
      <c r="EF1901" s="366">
        <v>556.1</v>
      </c>
      <c r="EG1901" s="366">
        <v>536.20000000000005</v>
      </c>
      <c r="EH1901" s="366">
        <v>555.84883919669562</v>
      </c>
      <c r="EI1901" s="411">
        <f t="shared" si="576"/>
        <v>6426.9845086982968</v>
      </c>
      <c r="EK1901" s="411">
        <f t="shared" si="577"/>
        <v>6426.9845086982968</v>
      </c>
      <c r="EL1901" s="7">
        <f t="shared" si="578"/>
        <v>0</v>
      </c>
    </row>
    <row r="1902" spans="1:142">
      <c r="A1902" s="365" t="str">
        <f t="shared" si="563"/>
        <v xml:space="preserve"> 540</v>
      </c>
      <c r="B1902" s="366" t="s">
        <v>1019</v>
      </c>
      <c r="C1902" s="366" t="s">
        <v>1219</v>
      </c>
      <c r="D1902" s="366">
        <v>20352</v>
      </c>
      <c r="E1902" s="366">
        <v>17856</v>
      </c>
      <c r="F1902" s="366">
        <v>18624</v>
      </c>
      <c r="G1902" s="366">
        <v>19200</v>
      </c>
      <c r="H1902" s="366">
        <v>18432</v>
      </c>
      <c r="I1902" s="366">
        <v>18432</v>
      </c>
      <c r="J1902" s="366">
        <v>19584</v>
      </c>
      <c r="K1902" s="366">
        <v>21120</v>
      </c>
      <c r="L1902" s="366">
        <v>19200</v>
      </c>
      <c r="M1902" s="366">
        <v>17280</v>
      </c>
      <c r="N1902" s="366">
        <v>15168</v>
      </c>
      <c r="O1902" s="366">
        <v>16896</v>
      </c>
      <c r="P1902" s="411">
        <f t="shared" si="564"/>
        <v>222144</v>
      </c>
      <c r="Q1902" s="411">
        <f t="shared" si="579"/>
        <v>131848.25806451612</v>
      </c>
      <c r="R1902" s="411">
        <f t="shared" si="580"/>
        <v>35655.190211345936</v>
      </c>
      <c r="S1902" s="411">
        <f t="shared" si="581"/>
        <v>54640.551724137928</v>
      </c>
      <c r="T1902" s="366">
        <v>-666.44195097230477</v>
      </c>
      <c r="U1902" s="366">
        <v>0</v>
      </c>
      <c r="V1902" s="366">
        <v>0</v>
      </c>
      <c r="W1902" s="366">
        <v>0</v>
      </c>
      <c r="X1902" s="366">
        <v>0</v>
      </c>
      <c r="Y1902" s="366">
        <v>0</v>
      </c>
      <c r="Z1902" s="366">
        <v>0</v>
      </c>
      <c r="AA1902" s="366">
        <v>0</v>
      </c>
      <c r="AB1902" s="366">
        <v>0</v>
      </c>
      <c r="AC1902" s="366">
        <v>0</v>
      </c>
      <c r="AD1902" s="366">
        <v>0</v>
      </c>
      <c r="AE1902" s="366">
        <v>96.259792052413104</v>
      </c>
      <c r="AF1902" s="411">
        <f t="shared" si="565"/>
        <v>-570.18215891989166</v>
      </c>
      <c r="AG1902" s="366">
        <v>19685.558049027695</v>
      </c>
      <c r="AH1902" s="366">
        <v>17856</v>
      </c>
      <c r="AI1902" s="366">
        <v>18624</v>
      </c>
      <c r="AJ1902" s="366">
        <v>19200</v>
      </c>
      <c r="AK1902" s="366">
        <v>18432</v>
      </c>
      <c r="AL1902" s="366">
        <v>18432</v>
      </c>
      <c r="AM1902" s="366">
        <v>19584</v>
      </c>
      <c r="AN1902" s="366">
        <v>21120</v>
      </c>
      <c r="AO1902" s="366">
        <v>19200</v>
      </c>
      <c r="AP1902" s="366">
        <v>17280</v>
      </c>
      <c r="AQ1902" s="366">
        <v>15168</v>
      </c>
      <c r="AR1902" s="366">
        <v>16992.259792052413</v>
      </c>
      <c r="AS1902" s="411">
        <f t="shared" si="566"/>
        <v>221573.8178410801</v>
      </c>
      <c r="AT1902" s="411">
        <f t="shared" si="567"/>
        <v>131181.81611354381</v>
      </c>
      <c r="AU1902" s="411">
        <f t="shared" si="568"/>
        <v>35655.190211345936</v>
      </c>
      <c r="AV1902" s="411">
        <f t="shared" si="569"/>
        <v>54736.811516190341</v>
      </c>
      <c r="AW1902" s="366">
        <v>0</v>
      </c>
      <c r="AX1902" s="366">
        <v>0</v>
      </c>
      <c r="AY1902" s="366">
        <v>0</v>
      </c>
      <c r="AZ1902" s="366">
        <v>0</v>
      </c>
      <c r="BA1902" s="366">
        <v>0</v>
      </c>
      <c r="BB1902" s="366">
        <v>0</v>
      </c>
      <c r="BC1902" s="366">
        <v>0</v>
      </c>
      <c r="BD1902" s="366">
        <v>0</v>
      </c>
      <c r="BE1902" s="366">
        <v>0</v>
      </c>
      <c r="BF1902" s="366">
        <v>0</v>
      </c>
      <c r="BG1902" s="366">
        <v>0</v>
      </c>
      <c r="BH1902" s="366">
        <v>0</v>
      </c>
      <c r="BI1902" s="411">
        <f t="shared" si="570"/>
        <v>0</v>
      </c>
      <c r="BJ1902" s="366">
        <v>19685.558049027695</v>
      </c>
      <c r="BK1902" s="366">
        <v>17856</v>
      </c>
      <c r="BL1902" s="366">
        <v>18624</v>
      </c>
      <c r="BM1902" s="366">
        <v>19200</v>
      </c>
      <c r="BN1902" s="366">
        <v>18432</v>
      </c>
      <c r="BO1902" s="366">
        <v>18432</v>
      </c>
      <c r="BP1902" s="366">
        <v>19584</v>
      </c>
      <c r="BQ1902" s="366">
        <v>21120</v>
      </c>
      <c r="BR1902" s="366">
        <v>19200</v>
      </c>
      <c r="BS1902" s="366">
        <v>17280</v>
      </c>
      <c r="BT1902" s="366">
        <v>15168</v>
      </c>
      <c r="BU1902" s="366">
        <v>16992.259792052413</v>
      </c>
      <c r="BV1902" s="411">
        <f t="shared" si="571"/>
        <v>221573.8178410801</v>
      </c>
      <c r="BW1902" s="366">
        <v>0</v>
      </c>
      <c r="BX1902" s="366">
        <v>0</v>
      </c>
      <c r="BY1902" s="366">
        <v>0</v>
      </c>
      <c r="BZ1902" s="366">
        <v>0</v>
      </c>
      <c r="CA1902" s="366">
        <v>0</v>
      </c>
      <c r="CB1902" s="366">
        <v>0</v>
      </c>
      <c r="CC1902" s="366">
        <v>0</v>
      </c>
      <c r="CD1902" s="366">
        <v>0</v>
      </c>
      <c r="CE1902" s="366">
        <v>0</v>
      </c>
      <c r="CF1902" s="366">
        <v>0</v>
      </c>
      <c r="CG1902" s="366">
        <v>0</v>
      </c>
      <c r="CH1902" s="366">
        <v>0</v>
      </c>
      <c r="CI1902" s="411">
        <f t="shared" si="572"/>
        <v>0</v>
      </c>
      <c r="CJ1902" s="366">
        <v>19685.558049027695</v>
      </c>
      <c r="CK1902" s="366">
        <v>17856</v>
      </c>
      <c r="CL1902" s="366">
        <v>18624</v>
      </c>
      <c r="CM1902" s="366">
        <v>19200</v>
      </c>
      <c r="CN1902" s="366">
        <v>18432</v>
      </c>
      <c r="CO1902" s="366">
        <v>18432</v>
      </c>
      <c r="CP1902" s="366">
        <v>19584</v>
      </c>
      <c r="CQ1902" s="366">
        <v>21120</v>
      </c>
      <c r="CR1902" s="366">
        <v>19200</v>
      </c>
      <c r="CS1902" s="366">
        <v>17280</v>
      </c>
      <c r="CT1902" s="366">
        <v>15168</v>
      </c>
      <c r="CU1902" s="366">
        <v>16992.259792052413</v>
      </c>
      <c r="CV1902" s="411">
        <f t="shared" si="573"/>
        <v>221573.8178410801</v>
      </c>
      <c r="CW1902" s="366">
        <v>0</v>
      </c>
      <c r="CX1902" s="366">
        <v>0</v>
      </c>
      <c r="CY1902" s="366">
        <v>0</v>
      </c>
      <c r="CZ1902" s="366">
        <v>0</v>
      </c>
      <c r="DA1902" s="366">
        <v>0</v>
      </c>
      <c r="DB1902" s="366">
        <v>0</v>
      </c>
      <c r="DC1902" s="366">
        <v>0</v>
      </c>
      <c r="DD1902" s="366">
        <v>0</v>
      </c>
      <c r="DE1902" s="366">
        <v>0</v>
      </c>
      <c r="DF1902" s="366">
        <v>0</v>
      </c>
      <c r="DG1902" s="366">
        <v>0</v>
      </c>
      <c r="DH1902" s="366">
        <v>0</v>
      </c>
      <c r="DI1902" s="411">
        <f t="shared" si="574"/>
        <v>0</v>
      </c>
      <c r="DJ1902" s="366">
        <v>19685.558049027695</v>
      </c>
      <c r="DK1902" s="366">
        <v>17856</v>
      </c>
      <c r="DL1902" s="366">
        <v>18624</v>
      </c>
      <c r="DM1902" s="366">
        <v>19200</v>
      </c>
      <c r="DN1902" s="366">
        <v>18432</v>
      </c>
      <c r="DO1902" s="366">
        <v>18432</v>
      </c>
      <c r="DP1902" s="366">
        <v>19584</v>
      </c>
      <c r="DQ1902" s="366">
        <v>21120</v>
      </c>
      <c r="DR1902" s="366">
        <v>19200</v>
      </c>
      <c r="DS1902" s="366">
        <v>17280</v>
      </c>
      <c r="DT1902" s="366">
        <v>15168</v>
      </c>
      <c r="DU1902" s="366">
        <v>16992.259792052413</v>
      </c>
      <c r="DV1902" s="411">
        <f t="shared" si="575"/>
        <v>221573.8178410801</v>
      </c>
      <c r="DW1902" s="366">
        <v>19685.558049027695</v>
      </c>
      <c r="DX1902" s="366">
        <v>17856</v>
      </c>
      <c r="DY1902" s="366">
        <v>18624</v>
      </c>
      <c r="DZ1902" s="366">
        <v>19200</v>
      </c>
      <c r="EA1902" s="366">
        <v>18432</v>
      </c>
      <c r="EB1902" s="366">
        <v>18432</v>
      </c>
      <c r="EC1902" s="366">
        <v>19584</v>
      </c>
      <c r="ED1902" s="366">
        <v>21120</v>
      </c>
      <c r="EE1902" s="366">
        <v>19200</v>
      </c>
      <c r="EF1902" s="366">
        <v>17280</v>
      </c>
      <c r="EG1902" s="366">
        <v>15168</v>
      </c>
      <c r="EH1902" s="366">
        <v>16992.259792052413</v>
      </c>
      <c r="EI1902" s="411">
        <f t="shared" si="576"/>
        <v>221573.8178410801</v>
      </c>
      <c r="EK1902" s="411">
        <f t="shared" si="577"/>
        <v>221573.8178410801</v>
      </c>
      <c r="EL1902" s="7">
        <f t="shared" si="578"/>
        <v>0</v>
      </c>
    </row>
    <row r="1903" spans="1:142">
      <c r="A1903" s="365" t="str">
        <f t="shared" si="563"/>
        <v xml:space="preserve"> 540</v>
      </c>
      <c r="B1903" s="366" t="s">
        <v>1019</v>
      </c>
      <c r="C1903" s="366" t="s">
        <v>919</v>
      </c>
      <c r="D1903" s="366">
        <v>8</v>
      </c>
      <c r="E1903" s="366">
        <v>8</v>
      </c>
      <c r="F1903" s="366">
        <v>8</v>
      </c>
      <c r="G1903" s="366">
        <v>8</v>
      </c>
      <c r="H1903" s="366">
        <v>8</v>
      </c>
      <c r="I1903" s="366">
        <v>8</v>
      </c>
      <c r="J1903" s="366">
        <v>8</v>
      </c>
      <c r="K1903" s="366">
        <v>8</v>
      </c>
      <c r="L1903" s="366">
        <v>8</v>
      </c>
      <c r="M1903" s="366">
        <v>8</v>
      </c>
      <c r="N1903" s="366">
        <v>8</v>
      </c>
      <c r="O1903" s="366">
        <v>8</v>
      </c>
      <c r="P1903" s="411">
        <f t="shared" si="564"/>
        <v>96</v>
      </c>
      <c r="Q1903" s="411">
        <f t="shared" si="579"/>
        <v>55.741935483870968</v>
      </c>
      <c r="R1903" s="411">
        <f t="shared" si="580"/>
        <v>14.051167964404893</v>
      </c>
      <c r="S1903" s="411">
        <f t="shared" si="581"/>
        <v>26.206896551724139</v>
      </c>
      <c r="T1903" s="366">
        <v>0</v>
      </c>
      <c r="U1903" s="366">
        <v>0</v>
      </c>
      <c r="V1903" s="366">
        <v>0</v>
      </c>
      <c r="W1903" s="366">
        <v>0</v>
      </c>
      <c r="X1903" s="366">
        <v>0</v>
      </c>
      <c r="Y1903" s="366">
        <v>0</v>
      </c>
      <c r="Z1903" s="366">
        <v>0</v>
      </c>
      <c r="AA1903" s="366">
        <v>0</v>
      </c>
      <c r="AB1903" s="366">
        <v>0</v>
      </c>
      <c r="AC1903" s="366">
        <v>0</v>
      </c>
      <c r="AD1903" s="366">
        <v>0</v>
      </c>
      <c r="AE1903" s="366">
        <v>0</v>
      </c>
      <c r="AF1903" s="411">
        <f t="shared" si="565"/>
        <v>0</v>
      </c>
      <c r="AG1903" s="366">
        <v>8</v>
      </c>
      <c r="AH1903" s="366">
        <v>8</v>
      </c>
      <c r="AI1903" s="366">
        <v>8</v>
      </c>
      <c r="AJ1903" s="366">
        <v>8</v>
      </c>
      <c r="AK1903" s="366">
        <v>8</v>
      </c>
      <c r="AL1903" s="366">
        <v>8</v>
      </c>
      <c r="AM1903" s="366">
        <v>8</v>
      </c>
      <c r="AN1903" s="366">
        <v>8</v>
      </c>
      <c r="AO1903" s="366">
        <v>8</v>
      </c>
      <c r="AP1903" s="366">
        <v>8</v>
      </c>
      <c r="AQ1903" s="366">
        <v>8</v>
      </c>
      <c r="AR1903" s="366">
        <v>8</v>
      </c>
      <c r="AS1903" s="411">
        <f t="shared" si="566"/>
        <v>96</v>
      </c>
      <c r="AT1903" s="411">
        <f t="shared" si="567"/>
        <v>55.741935483870968</v>
      </c>
      <c r="AU1903" s="411">
        <f t="shared" si="568"/>
        <v>14.051167964404893</v>
      </c>
      <c r="AV1903" s="411">
        <f t="shared" si="569"/>
        <v>26.206896551724139</v>
      </c>
      <c r="AW1903" s="366">
        <v>0</v>
      </c>
      <c r="AX1903" s="366">
        <v>0</v>
      </c>
      <c r="AY1903" s="366">
        <v>0</v>
      </c>
      <c r="AZ1903" s="366">
        <v>0</v>
      </c>
      <c r="BA1903" s="366">
        <v>0</v>
      </c>
      <c r="BB1903" s="366">
        <v>0</v>
      </c>
      <c r="BC1903" s="366">
        <v>0</v>
      </c>
      <c r="BD1903" s="366">
        <v>0</v>
      </c>
      <c r="BE1903" s="366">
        <v>0</v>
      </c>
      <c r="BF1903" s="366">
        <v>0</v>
      </c>
      <c r="BG1903" s="366">
        <v>0</v>
      </c>
      <c r="BH1903" s="366">
        <v>0</v>
      </c>
      <c r="BI1903" s="411">
        <f t="shared" si="570"/>
        <v>0</v>
      </c>
      <c r="BJ1903" s="366">
        <v>8</v>
      </c>
      <c r="BK1903" s="366">
        <v>8</v>
      </c>
      <c r="BL1903" s="366">
        <v>8</v>
      </c>
      <c r="BM1903" s="366">
        <v>8</v>
      </c>
      <c r="BN1903" s="366">
        <v>8</v>
      </c>
      <c r="BO1903" s="366">
        <v>8</v>
      </c>
      <c r="BP1903" s="366">
        <v>8</v>
      </c>
      <c r="BQ1903" s="366">
        <v>8</v>
      </c>
      <c r="BR1903" s="366">
        <v>8</v>
      </c>
      <c r="BS1903" s="366">
        <v>8</v>
      </c>
      <c r="BT1903" s="366">
        <v>8</v>
      </c>
      <c r="BU1903" s="366">
        <v>8</v>
      </c>
      <c r="BV1903" s="411">
        <f t="shared" si="571"/>
        <v>96</v>
      </c>
      <c r="BW1903" s="366">
        <v>0</v>
      </c>
      <c r="BX1903" s="366">
        <v>0</v>
      </c>
      <c r="BY1903" s="366">
        <v>0</v>
      </c>
      <c r="BZ1903" s="366">
        <v>0</v>
      </c>
      <c r="CA1903" s="366">
        <v>0</v>
      </c>
      <c r="CB1903" s="366">
        <v>0</v>
      </c>
      <c r="CC1903" s="366">
        <v>0</v>
      </c>
      <c r="CD1903" s="366">
        <v>0</v>
      </c>
      <c r="CE1903" s="366">
        <v>0</v>
      </c>
      <c r="CF1903" s="366">
        <v>0</v>
      </c>
      <c r="CG1903" s="366">
        <v>0</v>
      </c>
      <c r="CH1903" s="366">
        <v>0</v>
      </c>
      <c r="CI1903" s="411">
        <f t="shared" si="572"/>
        <v>0</v>
      </c>
      <c r="CJ1903" s="366">
        <v>8</v>
      </c>
      <c r="CK1903" s="366">
        <v>8</v>
      </c>
      <c r="CL1903" s="366">
        <v>8</v>
      </c>
      <c r="CM1903" s="366">
        <v>8</v>
      </c>
      <c r="CN1903" s="366">
        <v>8</v>
      </c>
      <c r="CO1903" s="366">
        <v>8</v>
      </c>
      <c r="CP1903" s="366">
        <v>8</v>
      </c>
      <c r="CQ1903" s="366">
        <v>8</v>
      </c>
      <c r="CR1903" s="366">
        <v>8</v>
      </c>
      <c r="CS1903" s="366">
        <v>8</v>
      </c>
      <c r="CT1903" s="366">
        <v>8</v>
      </c>
      <c r="CU1903" s="366">
        <v>8</v>
      </c>
      <c r="CV1903" s="411">
        <f t="shared" si="573"/>
        <v>96</v>
      </c>
      <c r="CW1903" s="366">
        <v>0</v>
      </c>
      <c r="CX1903" s="366">
        <v>0</v>
      </c>
      <c r="CY1903" s="366">
        <v>0</v>
      </c>
      <c r="CZ1903" s="366">
        <v>0</v>
      </c>
      <c r="DA1903" s="366">
        <v>0</v>
      </c>
      <c r="DB1903" s="366">
        <v>0</v>
      </c>
      <c r="DC1903" s="366">
        <v>0</v>
      </c>
      <c r="DD1903" s="366">
        <v>0</v>
      </c>
      <c r="DE1903" s="366">
        <v>0</v>
      </c>
      <c r="DF1903" s="366">
        <v>0</v>
      </c>
      <c r="DG1903" s="366">
        <v>0</v>
      </c>
      <c r="DH1903" s="366">
        <v>0</v>
      </c>
      <c r="DI1903" s="411">
        <f t="shared" si="574"/>
        <v>0</v>
      </c>
      <c r="DJ1903" s="366">
        <v>8</v>
      </c>
      <c r="DK1903" s="366">
        <v>8</v>
      </c>
      <c r="DL1903" s="366">
        <v>8</v>
      </c>
      <c r="DM1903" s="366">
        <v>8</v>
      </c>
      <c r="DN1903" s="366">
        <v>8</v>
      </c>
      <c r="DO1903" s="366">
        <v>8</v>
      </c>
      <c r="DP1903" s="366">
        <v>8</v>
      </c>
      <c r="DQ1903" s="366">
        <v>8</v>
      </c>
      <c r="DR1903" s="366">
        <v>8</v>
      </c>
      <c r="DS1903" s="366">
        <v>8</v>
      </c>
      <c r="DT1903" s="366">
        <v>8</v>
      </c>
      <c r="DU1903" s="366">
        <v>8</v>
      </c>
      <c r="DV1903" s="411">
        <f t="shared" si="575"/>
        <v>96</v>
      </c>
      <c r="DW1903" s="366">
        <v>8</v>
      </c>
      <c r="DX1903" s="366">
        <v>8</v>
      </c>
      <c r="DY1903" s="366">
        <v>8</v>
      </c>
      <c r="DZ1903" s="366">
        <v>8</v>
      </c>
      <c r="EA1903" s="366">
        <v>8</v>
      </c>
      <c r="EB1903" s="366">
        <v>8</v>
      </c>
      <c r="EC1903" s="366">
        <v>8</v>
      </c>
      <c r="ED1903" s="366">
        <v>8</v>
      </c>
      <c r="EE1903" s="366">
        <v>8</v>
      </c>
      <c r="EF1903" s="366">
        <v>8</v>
      </c>
      <c r="EG1903" s="366">
        <v>8</v>
      </c>
      <c r="EH1903" s="366">
        <v>8</v>
      </c>
      <c r="EI1903" s="411">
        <f t="shared" si="576"/>
        <v>96</v>
      </c>
      <c r="EK1903" s="411">
        <f t="shared" si="577"/>
        <v>96</v>
      </c>
      <c r="EL1903" s="7">
        <f t="shared" si="578"/>
        <v>0</v>
      </c>
    </row>
    <row r="1904" spans="1:142">
      <c r="A1904" s="365" t="str">
        <f t="shared" si="563"/>
        <v xml:space="preserve"> 540</v>
      </c>
      <c r="B1904" s="366" t="s">
        <v>1019</v>
      </c>
      <c r="C1904" s="366" t="s">
        <v>920</v>
      </c>
      <c r="D1904" s="366">
        <v>153913</v>
      </c>
      <c r="E1904" s="366">
        <v>146270</v>
      </c>
      <c r="F1904" s="366">
        <v>164292</v>
      </c>
      <c r="G1904" s="366">
        <v>150942</v>
      </c>
      <c r="H1904" s="366">
        <v>143108</v>
      </c>
      <c r="I1904" s="366">
        <v>146390</v>
      </c>
      <c r="J1904" s="366">
        <v>159151</v>
      </c>
      <c r="K1904" s="366">
        <v>178976</v>
      </c>
      <c r="L1904" s="366">
        <v>168391</v>
      </c>
      <c r="M1904" s="366">
        <v>156209</v>
      </c>
      <c r="N1904" s="366">
        <v>127872</v>
      </c>
      <c r="O1904" s="366">
        <v>140420</v>
      </c>
      <c r="P1904" s="411">
        <f t="shared" si="564"/>
        <v>1835934</v>
      </c>
      <c r="Q1904" s="411">
        <f t="shared" si="579"/>
        <v>1058932.0967741935</v>
      </c>
      <c r="R1904" s="411">
        <f t="shared" si="580"/>
        <v>306048.21357063402</v>
      </c>
      <c r="S1904" s="411">
        <f t="shared" si="581"/>
        <v>470953.68965517241</v>
      </c>
      <c r="T1904" s="366">
        <v>-5040</v>
      </c>
      <c r="U1904" s="366">
        <v>0</v>
      </c>
      <c r="V1904" s="366">
        <v>0</v>
      </c>
      <c r="W1904" s="366">
        <v>0</v>
      </c>
      <c r="X1904" s="366">
        <v>0</v>
      </c>
      <c r="Y1904" s="366">
        <v>0</v>
      </c>
      <c r="Z1904" s="366">
        <v>0</v>
      </c>
      <c r="AA1904" s="366">
        <v>0</v>
      </c>
      <c r="AB1904" s="366">
        <v>0</v>
      </c>
      <c r="AC1904" s="366">
        <v>0</v>
      </c>
      <c r="AD1904" s="366">
        <v>0</v>
      </c>
      <c r="AE1904" s="366">
        <v>800</v>
      </c>
      <c r="AF1904" s="411">
        <f t="shared" si="565"/>
        <v>-4240</v>
      </c>
      <c r="AG1904" s="366">
        <v>148873</v>
      </c>
      <c r="AH1904" s="366">
        <v>146270</v>
      </c>
      <c r="AI1904" s="366">
        <v>164292</v>
      </c>
      <c r="AJ1904" s="366">
        <v>150942</v>
      </c>
      <c r="AK1904" s="366">
        <v>143108</v>
      </c>
      <c r="AL1904" s="366">
        <v>146390</v>
      </c>
      <c r="AM1904" s="366">
        <v>159151</v>
      </c>
      <c r="AN1904" s="366">
        <v>178976</v>
      </c>
      <c r="AO1904" s="366">
        <v>168391</v>
      </c>
      <c r="AP1904" s="366">
        <v>156209</v>
      </c>
      <c r="AQ1904" s="366">
        <v>127872</v>
      </c>
      <c r="AR1904" s="366">
        <v>141220</v>
      </c>
      <c r="AS1904" s="411">
        <f t="shared" si="566"/>
        <v>1831694</v>
      </c>
      <c r="AT1904" s="411">
        <f t="shared" si="567"/>
        <v>1053892.0967741935</v>
      </c>
      <c r="AU1904" s="411">
        <f t="shared" si="568"/>
        <v>306048.21357063402</v>
      </c>
      <c r="AV1904" s="411">
        <f t="shared" si="569"/>
        <v>471753.68965517241</v>
      </c>
      <c r="AW1904" s="366">
        <v>0</v>
      </c>
      <c r="AX1904" s="366">
        <v>0</v>
      </c>
      <c r="AY1904" s="366">
        <v>0</v>
      </c>
      <c r="AZ1904" s="366">
        <v>0</v>
      </c>
      <c r="BA1904" s="366">
        <v>0</v>
      </c>
      <c r="BB1904" s="366">
        <v>0</v>
      </c>
      <c r="BC1904" s="366">
        <v>0</v>
      </c>
      <c r="BD1904" s="366">
        <v>0</v>
      </c>
      <c r="BE1904" s="366">
        <v>0</v>
      </c>
      <c r="BF1904" s="366">
        <v>0</v>
      </c>
      <c r="BG1904" s="366">
        <v>0</v>
      </c>
      <c r="BH1904" s="366">
        <v>0</v>
      </c>
      <c r="BI1904" s="411">
        <f t="shared" si="570"/>
        <v>0</v>
      </c>
      <c r="BJ1904" s="366">
        <v>148873</v>
      </c>
      <c r="BK1904" s="366">
        <v>146270</v>
      </c>
      <c r="BL1904" s="366">
        <v>164292</v>
      </c>
      <c r="BM1904" s="366">
        <v>150942</v>
      </c>
      <c r="BN1904" s="366">
        <v>143108</v>
      </c>
      <c r="BO1904" s="366">
        <v>146390</v>
      </c>
      <c r="BP1904" s="366">
        <v>159151</v>
      </c>
      <c r="BQ1904" s="366">
        <v>178976</v>
      </c>
      <c r="BR1904" s="366">
        <v>168391</v>
      </c>
      <c r="BS1904" s="366">
        <v>156209</v>
      </c>
      <c r="BT1904" s="366">
        <v>127872</v>
      </c>
      <c r="BU1904" s="366">
        <v>141220</v>
      </c>
      <c r="BV1904" s="411">
        <f t="shared" si="571"/>
        <v>1831694</v>
      </c>
      <c r="BW1904" s="366">
        <v>0</v>
      </c>
      <c r="BX1904" s="366">
        <v>0</v>
      </c>
      <c r="BY1904" s="366">
        <v>0</v>
      </c>
      <c r="BZ1904" s="366">
        <v>0</v>
      </c>
      <c r="CA1904" s="366">
        <v>0</v>
      </c>
      <c r="CB1904" s="366">
        <v>0</v>
      </c>
      <c r="CC1904" s="366">
        <v>0</v>
      </c>
      <c r="CD1904" s="366">
        <v>0</v>
      </c>
      <c r="CE1904" s="366">
        <v>0</v>
      </c>
      <c r="CF1904" s="366">
        <v>0</v>
      </c>
      <c r="CG1904" s="366">
        <v>0</v>
      </c>
      <c r="CH1904" s="366">
        <v>0</v>
      </c>
      <c r="CI1904" s="411">
        <f t="shared" si="572"/>
        <v>0</v>
      </c>
      <c r="CJ1904" s="366">
        <v>148873</v>
      </c>
      <c r="CK1904" s="366">
        <v>146270</v>
      </c>
      <c r="CL1904" s="366">
        <v>164292</v>
      </c>
      <c r="CM1904" s="366">
        <v>150942</v>
      </c>
      <c r="CN1904" s="366">
        <v>143108</v>
      </c>
      <c r="CO1904" s="366">
        <v>146390</v>
      </c>
      <c r="CP1904" s="366">
        <v>159151</v>
      </c>
      <c r="CQ1904" s="366">
        <v>178976</v>
      </c>
      <c r="CR1904" s="366">
        <v>168391</v>
      </c>
      <c r="CS1904" s="366">
        <v>156209</v>
      </c>
      <c r="CT1904" s="366">
        <v>127872</v>
      </c>
      <c r="CU1904" s="366">
        <v>141220</v>
      </c>
      <c r="CV1904" s="411">
        <f t="shared" si="573"/>
        <v>1831694</v>
      </c>
      <c r="CW1904" s="366">
        <v>0</v>
      </c>
      <c r="CX1904" s="366">
        <v>0</v>
      </c>
      <c r="CY1904" s="366">
        <v>0</v>
      </c>
      <c r="CZ1904" s="366">
        <v>0</v>
      </c>
      <c r="DA1904" s="366">
        <v>0</v>
      </c>
      <c r="DB1904" s="366">
        <v>0</v>
      </c>
      <c r="DC1904" s="366">
        <v>0</v>
      </c>
      <c r="DD1904" s="366">
        <v>0</v>
      </c>
      <c r="DE1904" s="366">
        <v>0</v>
      </c>
      <c r="DF1904" s="366">
        <v>0</v>
      </c>
      <c r="DG1904" s="366">
        <v>0</v>
      </c>
      <c r="DH1904" s="366">
        <v>0</v>
      </c>
      <c r="DI1904" s="411">
        <f t="shared" si="574"/>
        <v>0</v>
      </c>
      <c r="DJ1904" s="366">
        <v>148873</v>
      </c>
      <c r="DK1904" s="366">
        <v>146270</v>
      </c>
      <c r="DL1904" s="366">
        <v>164292</v>
      </c>
      <c r="DM1904" s="366">
        <v>150942</v>
      </c>
      <c r="DN1904" s="366">
        <v>143108</v>
      </c>
      <c r="DO1904" s="366">
        <v>146390</v>
      </c>
      <c r="DP1904" s="366">
        <v>159151</v>
      </c>
      <c r="DQ1904" s="366">
        <v>178976</v>
      </c>
      <c r="DR1904" s="366">
        <v>168391</v>
      </c>
      <c r="DS1904" s="366">
        <v>156209</v>
      </c>
      <c r="DT1904" s="366">
        <v>127872</v>
      </c>
      <c r="DU1904" s="366">
        <v>141220</v>
      </c>
      <c r="DV1904" s="411">
        <f t="shared" si="575"/>
        <v>1831694</v>
      </c>
      <c r="DW1904" s="366">
        <v>148873</v>
      </c>
      <c r="DX1904" s="366">
        <v>146270</v>
      </c>
      <c r="DY1904" s="366">
        <v>164292</v>
      </c>
      <c r="DZ1904" s="366">
        <v>150942</v>
      </c>
      <c r="EA1904" s="366">
        <v>143108</v>
      </c>
      <c r="EB1904" s="366">
        <v>146390</v>
      </c>
      <c r="EC1904" s="366">
        <v>159151</v>
      </c>
      <c r="ED1904" s="366">
        <v>178976</v>
      </c>
      <c r="EE1904" s="366">
        <v>168391</v>
      </c>
      <c r="EF1904" s="366">
        <v>156209</v>
      </c>
      <c r="EG1904" s="366">
        <v>127872</v>
      </c>
      <c r="EH1904" s="366">
        <v>141220</v>
      </c>
      <c r="EI1904" s="411">
        <f t="shared" si="576"/>
        <v>1831694</v>
      </c>
      <c r="EK1904" s="411">
        <f t="shared" si="577"/>
        <v>1831694</v>
      </c>
      <c r="EL1904" s="7">
        <f t="shared" si="578"/>
        <v>0</v>
      </c>
    </row>
    <row r="1905" spans="1:142">
      <c r="A1905" s="365" t="str">
        <f t="shared" si="563"/>
        <v xml:space="preserve"> 540</v>
      </c>
      <c r="B1905" s="366" t="s">
        <v>1019</v>
      </c>
      <c r="C1905" s="366" t="s">
        <v>927</v>
      </c>
      <c r="D1905" s="366">
        <v>145196</v>
      </c>
      <c r="E1905" s="366">
        <v>140773</v>
      </c>
      <c r="F1905" s="366">
        <v>158912</v>
      </c>
      <c r="G1905" s="366">
        <v>146864</v>
      </c>
      <c r="H1905" s="366">
        <v>137188</v>
      </c>
      <c r="I1905" s="366">
        <v>143550</v>
      </c>
      <c r="J1905" s="366">
        <v>151856</v>
      </c>
      <c r="K1905" s="366">
        <v>170453</v>
      </c>
      <c r="L1905" s="366">
        <v>166094</v>
      </c>
      <c r="M1905" s="366">
        <v>153442</v>
      </c>
      <c r="N1905" s="366">
        <v>119144</v>
      </c>
      <c r="O1905" s="366">
        <v>136376</v>
      </c>
      <c r="P1905" s="411">
        <f t="shared" si="564"/>
        <v>1769848</v>
      </c>
      <c r="Q1905" s="411">
        <f t="shared" si="579"/>
        <v>1019440.4193548388</v>
      </c>
      <c r="R1905" s="411">
        <f t="shared" si="580"/>
        <v>295626.54616240266</v>
      </c>
      <c r="S1905" s="411">
        <f t="shared" si="581"/>
        <v>454781.03448275861</v>
      </c>
      <c r="T1905" s="366">
        <v>-4754.5551058065266</v>
      </c>
      <c r="U1905" s="366">
        <v>0</v>
      </c>
      <c r="V1905" s="366">
        <v>0</v>
      </c>
      <c r="W1905" s="366">
        <v>0</v>
      </c>
      <c r="X1905" s="366">
        <v>0</v>
      </c>
      <c r="Y1905" s="366">
        <v>0</v>
      </c>
      <c r="Z1905" s="366">
        <v>0</v>
      </c>
      <c r="AA1905" s="366">
        <v>0</v>
      </c>
      <c r="AB1905" s="366">
        <v>0</v>
      </c>
      <c r="AC1905" s="366">
        <v>0</v>
      </c>
      <c r="AD1905" s="366">
        <v>0</v>
      </c>
      <c r="AE1905" s="366">
        <v>776.96054693063707</v>
      </c>
      <c r="AF1905" s="411">
        <f t="shared" si="565"/>
        <v>-3977.5945588758896</v>
      </c>
      <c r="AG1905" s="366">
        <v>140441.44489419347</v>
      </c>
      <c r="AH1905" s="366">
        <v>140773</v>
      </c>
      <c r="AI1905" s="366">
        <v>158912</v>
      </c>
      <c r="AJ1905" s="366">
        <v>146864</v>
      </c>
      <c r="AK1905" s="366">
        <v>137188</v>
      </c>
      <c r="AL1905" s="366">
        <v>143550</v>
      </c>
      <c r="AM1905" s="366">
        <v>151856</v>
      </c>
      <c r="AN1905" s="366">
        <v>170453</v>
      </c>
      <c r="AO1905" s="366">
        <v>166094</v>
      </c>
      <c r="AP1905" s="366">
        <v>153442</v>
      </c>
      <c r="AQ1905" s="366">
        <v>119144</v>
      </c>
      <c r="AR1905" s="366">
        <v>137152.96054693064</v>
      </c>
      <c r="AS1905" s="411">
        <f t="shared" si="566"/>
        <v>1765870.405441124</v>
      </c>
      <c r="AT1905" s="411">
        <f t="shared" si="567"/>
        <v>1014685.8642490322</v>
      </c>
      <c r="AU1905" s="411">
        <f t="shared" si="568"/>
        <v>295626.54616240266</v>
      </c>
      <c r="AV1905" s="411">
        <f t="shared" si="569"/>
        <v>455557.99502968928</v>
      </c>
      <c r="AW1905" s="366">
        <v>0</v>
      </c>
      <c r="AX1905" s="366">
        <v>0</v>
      </c>
      <c r="AY1905" s="366">
        <v>0</v>
      </c>
      <c r="AZ1905" s="366">
        <v>0</v>
      </c>
      <c r="BA1905" s="366">
        <v>0</v>
      </c>
      <c r="BB1905" s="366">
        <v>0</v>
      </c>
      <c r="BC1905" s="366">
        <v>0</v>
      </c>
      <c r="BD1905" s="366">
        <v>0</v>
      </c>
      <c r="BE1905" s="366">
        <v>0</v>
      </c>
      <c r="BF1905" s="366">
        <v>0</v>
      </c>
      <c r="BG1905" s="366">
        <v>0</v>
      </c>
      <c r="BH1905" s="366">
        <v>0</v>
      </c>
      <c r="BI1905" s="411">
        <f t="shared" si="570"/>
        <v>0</v>
      </c>
      <c r="BJ1905" s="366">
        <v>140441.44489419347</v>
      </c>
      <c r="BK1905" s="366">
        <v>140773</v>
      </c>
      <c r="BL1905" s="366">
        <v>158912</v>
      </c>
      <c r="BM1905" s="366">
        <v>146864</v>
      </c>
      <c r="BN1905" s="366">
        <v>137188</v>
      </c>
      <c r="BO1905" s="366">
        <v>143550</v>
      </c>
      <c r="BP1905" s="366">
        <v>151856</v>
      </c>
      <c r="BQ1905" s="366">
        <v>170453</v>
      </c>
      <c r="BR1905" s="366">
        <v>166094</v>
      </c>
      <c r="BS1905" s="366">
        <v>153442</v>
      </c>
      <c r="BT1905" s="366">
        <v>119144</v>
      </c>
      <c r="BU1905" s="366">
        <v>137152.96054693064</v>
      </c>
      <c r="BV1905" s="411">
        <f t="shared" si="571"/>
        <v>1765870.405441124</v>
      </c>
      <c r="BW1905" s="366">
        <v>0</v>
      </c>
      <c r="BX1905" s="366">
        <v>0</v>
      </c>
      <c r="BY1905" s="366">
        <v>0</v>
      </c>
      <c r="BZ1905" s="366">
        <v>0</v>
      </c>
      <c r="CA1905" s="366">
        <v>0</v>
      </c>
      <c r="CB1905" s="366">
        <v>0</v>
      </c>
      <c r="CC1905" s="366">
        <v>0</v>
      </c>
      <c r="CD1905" s="366">
        <v>0</v>
      </c>
      <c r="CE1905" s="366">
        <v>0</v>
      </c>
      <c r="CF1905" s="366">
        <v>0</v>
      </c>
      <c r="CG1905" s="366">
        <v>0</v>
      </c>
      <c r="CH1905" s="366">
        <v>0</v>
      </c>
      <c r="CI1905" s="411">
        <f t="shared" si="572"/>
        <v>0</v>
      </c>
      <c r="CJ1905" s="366">
        <v>140441.44489419347</v>
      </c>
      <c r="CK1905" s="366">
        <v>140773</v>
      </c>
      <c r="CL1905" s="366">
        <v>158912</v>
      </c>
      <c r="CM1905" s="366">
        <v>146864</v>
      </c>
      <c r="CN1905" s="366">
        <v>137188</v>
      </c>
      <c r="CO1905" s="366">
        <v>143550</v>
      </c>
      <c r="CP1905" s="366">
        <v>151856</v>
      </c>
      <c r="CQ1905" s="366">
        <v>170453</v>
      </c>
      <c r="CR1905" s="366">
        <v>166094</v>
      </c>
      <c r="CS1905" s="366">
        <v>153442</v>
      </c>
      <c r="CT1905" s="366">
        <v>119144</v>
      </c>
      <c r="CU1905" s="366">
        <v>137152.96054693064</v>
      </c>
      <c r="CV1905" s="411">
        <f t="shared" si="573"/>
        <v>1765870.405441124</v>
      </c>
      <c r="CW1905" s="366">
        <v>0</v>
      </c>
      <c r="CX1905" s="366">
        <v>0</v>
      </c>
      <c r="CY1905" s="366">
        <v>0</v>
      </c>
      <c r="CZ1905" s="366">
        <v>0</v>
      </c>
      <c r="DA1905" s="366">
        <v>0</v>
      </c>
      <c r="DB1905" s="366">
        <v>0</v>
      </c>
      <c r="DC1905" s="366">
        <v>0</v>
      </c>
      <c r="DD1905" s="366">
        <v>0</v>
      </c>
      <c r="DE1905" s="366">
        <v>0</v>
      </c>
      <c r="DF1905" s="366">
        <v>0</v>
      </c>
      <c r="DG1905" s="366">
        <v>0</v>
      </c>
      <c r="DH1905" s="366">
        <v>0</v>
      </c>
      <c r="DI1905" s="411">
        <f t="shared" si="574"/>
        <v>0</v>
      </c>
      <c r="DJ1905" s="366">
        <v>140441.44489419347</v>
      </c>
      <c r="DK1905" s="366">
        <v>140773</v>
      </c>
      <c r="DL1905" s="366">
        <v>158912</v>
      </c>
      <c r="DM1905" s="366">
        <v>146864</v>
      </c>
      <c r="DN1905" s="366">
        <v>137188</v>
      </c>
      <c r="DO1905" s="366">
        <v>143550</v>
      </c>
      <c r="DP1905" s="366">
        <v>151856</v>
      </c>
      <c r="DQ1905" s="366">
        <v>170453</v>
      </c>
      <c r="DR1905" s="366">
        <v>166094</v>
      </c>
      <c r="DS1905" s="366">
        <v>153442</v>
      </c>
      <c r="DT1905" s="366">
        <v>119144</v>
      </c>
      <c r="DU1905" s="366">
        <v>137152.96054693064</v>
      </c>
      <c r="DV1905" s="411">
        <f t="shared" si="575"/>
        <v>1765870.405441124</v>
      </c>
      <c r="DW1905" s="366">
        <v>140441.44489419347</v>
      </c>
      <c r="DX1905" s="366">
        <v>140773</v>
      </c>
      <c r="DY1905" s="366">
        <v>158912</v>
      </c>
      <c r="DZ1905" s="366">
        <v>146864</v>
      </c>
      <c r="EA1905" s="366">
        <v>137188</v>
      </c>
      <c r="EB1905" s="366">
        <v>143550</v>
      </c>
      <c r="EC1905" s="366">
        <v>151856</v>
      </c>
      <c r="ED1905" s="366">
        <v>170453</v>
      </c>
      <c r="EE1905" s="366">
        <v>166094</v>
      </c>
      <c r="EF1905" s="366">
        <v>153442</v>
      </c>
      <c r="EG1905" s="366">
        <v>119144</v>
      </c>
      <c r="EH1905" s="366">
        <v>137152.96054693064</v>
      </c>
      <c r="EI1905" s="411">
        <f t="shared" si="576"/>
        <v>1765870.405441124</v>
      </c>
      <c r="EK1905" s="411">
        <f t="shared" si="577"/>
        <v>1765870.4054411242</v>
      </c>
      <c r="EL1905" s="7">
        <f t="shared" si="578"/>
        <v>0</v>
      </c>
    </row>
    <row r="1906" spans="1:142">
      <c r="A1906" s="365" t="str">
        <f t="shared" si="563"/>
        <v xml:space="preserve"> 540</v>
      </c>
      <c r="B1906" s="366" t="s">
        <v>1019</v>
      </c>
      <c r="C1906" s="366" t="s">
        <v>1009</v>
      </c>
      <c r="D1906" s="366">
        <v>5</v>
      </c>
      <c r="E1906" s="366">
        <v>5</v>
      </c>
      <c r="F1906" s="366">
        <v>5</v>
      </c>
      <c r="G1906" s="366">
        <v>5</v>
      </c>
      <c r="H1906" s="366">
        <v>5</v>
      </c>
      <c r="I1906" s="366">
        <v>4</v>
      </c>
      <c r="J1906" s="366">
        <v>4</v>
      </c>
      <c r="K1906" s="366">
        <v>4</v>
      </c>
      <c r="L1906" s="366">
        <v>2</v>
      </c>
      <c r="M1906" s="366">
        <v>2</v>
      </c>
      <c r="N1906" s="366">
        <v>4</v>
      </c>
      <c r="O1906" s="366">
        <v>3</v>
      </c>
      <c r="P1906" s="411">
        <f t="shared" si="564"/>
        <v>48</v>
      </c>
      <c r="Q1906" s="411">
        <f t="shared" si="579"/>
        <v>32.870967741935488</v>
      </c>
      <c r="R1906" s="411">
        <f t="shared" si="580"/>
        <v>5.5773081201334813</v>
      </c>
      <c r="S1906" s="411">
        <f t="shared" si="581"/>
        <v>9.5517241379310338</v>
      </c>
      <c r="T1906" s="366">
        <v>0</v>
      </c>
      <c r="U1906" s="366">
        <v>0</v>
      </c>
      <c r="V1906" s="366">
        <v>0</v>
      </c>
      <c r="W1906" s="366">
        <v>0</v>
      </c>
      <c r="X1906" s="366">
        <v>0</v>
      </c>
      <c r="Y1906" s="366">
        <v>0</v>
      </c>
      <c r="Z1906" s="366">
        <v>0</v>
      </c>
      <c r="AA1906" s="366">
        <v>0</v>
      </c>
      <c r="AB1906" s="366">
        <v>0</v>
      </c>
      <c r="AC1906" s="366">
        <v>0</v>
      </c>
      <c r="AD1906" s="366">
        <v>0</v>
      </c>
      <c r="AE1906" s="366">
        <v>0</v>
      </c>
      <c r="AF1906" s="411">
        <f t="shared" si="565"/>
        <v>0</v>
      </c>
      <c r="AG1906" s="366">
        <v>0</v>
      </c>
      <c r="AH1906" s="366">
        <v>0</v>
      </c>
      <c r="AI1906" s="366">
        <v>0</v>
      </c>
      <c r="AJ1906" s="366">
        <v>0</v>
      </c>
      <c r="AK1906" s="366">
        <v>0</v>
      </c>
      <c r="AL1906" s="366">
        <v>0</v>
      </c>
      <c r="AM1906" s="366">
        <v>0</v>
      </c>
      <c r="AN1906" s="366">
        <v>0</v>
      </c>
      <c r="AO1906" s="366">
        <v>0</v>
      </c>
      <c r="AP1906" s="366">
        <v>0</v>
      </c>
      <c r="AQ1906" s="366">
        <v>0</v>
      </c>
      <c r="AR1906" s="366">
        <v>0</v>
      </c>
      <c r="AS1906" s="411">
        <f t="shared" si="566"/>
        <v>0</v>
      </c>
      <c r="AT1906" s="411">
        <f t="shared" si="567"/>
        <v>0</v>
      </c>
      <c r="AU1906" s="411">
        <f t="shared" si="568"/>
        <v>0</v>
      </c>
      <c r="AV1906" s="411">
        <f t="shared" si="569"/>
        <v>0</v>
      </c>
      <c r="AW1906" s="366">
        <v>0</v>
      </c>
      <c r="AX1906" s="366">
        <v>0</v>
      </c>
      <c r="AY1906" s="366">
        <v>0</v>
      </c>
      <c r="AZ1906" s="366">
        <v>0</v>
      </c>
      <c r="BA1906" s="366">
        <v>0</v>
      </c>
      <c r="BB1906" s="366">
        <v>0</v>
      </c>
      <c r="BC1906" s="366">
        <v>0</v>
      </c>
      <c r="BD1906" s="366">
        <v>0</v>
      </c>
      <c r="BE1906" s="366">
        <v>0</v>
      </c>
      <c r="BF1906" s="366">
        <v>0</v>
      </c>
      <c r="BG1906" s="366">
        <v>0</v>
      </c>
      <c r="BH1906" s="366">
        <v>0</v>
      </c>
      <c r="BI1906" s="411">
        <f t="shared" si="570"/>
        <v>0</v>
      </c>
      <c r="BJ1906" s="366">
        <v>0</v>
      </c>
      <c r="BK1906" s="366">
        <v>0</v>
      </c>
      <c r="BL1906" s="366">
        <v>0</v>
      </c>
      <c r="BM1906" s="366">
        <v>0</v>
      </c>
      <c r="BN1906" s="366">
        <v>0</v>
      </c>
      <c r="BO1906" s="366">
        <v>0</v>
      </c>
      <c r="BP1906" s="366">
        <v>0</v>
      </c>
      <c r="BQ1906" s="366">
        <v>0</v>
      </c>
      <c r="BR1906" s="366">
        <v>0</v>
      </c>
      <c r="BS1906" s="366">
        <v>0</v>
      </c>
      <c r="BT1906" s="366">
        <v>0</v>
      </c>
      <c r="BU1906" s="366">
        <v>0</v>
      </c>
      <c r="BV1906" s="411">
        <f t="shared" si="571"/>
        <v>0</v>
      </c>
      <c r="BW1906" s="366">
        <v>0</v>
      </c>
      <c r="BX1906" s="366">
        <v>0</v>
      </c>
      <c r="BY1906" s="366">
        <v>0</v>
      </c>
      <c r="BZ1906" s="366">
        <v>0</v>
      </c>
      <c r="CA1906" s="366">
        <v>0</v>
      </c>
      <c r="CB1906" s="366">
        <v>0</v>
      </c>
      <c r="CC1906" s="366">
        <v>0</v>
      </c>
      <c r="CD1906" s="366">
        <v>0</v>
      </c>
      <c r="CE1906" s="366">
        <v>0</v>
      </c>
      <c r="CF1906" s="366">
        <v>0</v>
      </c>
      <c r="CG1906" s="366">
        <v>0</v>
      </c>
      <c r="CH1906" s="366">
        <v>0</v>
      </c>
      <c r="CI1906" s="411">
        <f t="shared" si="572"/>
        <v>0</v>
      </c>
      <c r="CJ1906" s="366">
        <v>0</v>
      </c>
      <c r="CK1906" s="366">
        <v>0</v>
      </c>
      <c r="CL1906" s="366">
        <v>0</v>
      </c>
      <c r="CM1906" s="366">
        <v>0</v>
      </c>
      <c r="CN1906" s="366">
        <v>0</v>
      </c>
      <c r="CO1906" s="366">
        <v>0</v>
      </c>
      <c r="CP1906" s="366">
        <v>0</v>
      </c>
      <c r="CQ1906" s="366">
        <v>0</v>
      </c>
      <c r="CR1906" s="366">
        <v>0</v>
      </c>
      <c r="CS1906" s="366">
        <v>0</v>
      </c>
      <c r="CT1906" s="366">
        <v>0</v>
      </c>
      <c r="CU1906" s="366">
        <v>0</v>
      </c>
      <c r="CV1906" s="411">
        <f t="shared" si="573"/>
        <v>0</v>
      </c>
      <c r="CW1906" s="366">
        <v>0</v>
      </c>
      <c r="CX1906" s="366">
        <v>0</v>
      </c>
      <c r="CY1906" s="366">
        <v>0</v>
      </c>
      <c r="CZ1906" s="366">
        <v>0</v>
      </c>
      <c r="DA1906" s="366">
        <v>0</v>
      </c>
      <c r="DB1906" s="366">
        <v>0</v>
      </c>
      <c r="DC1906" s="366">
        <v>0</v>
      </c>
      <c r="DD1906" s="366">
        <v>0</v>
      </c>
      <c r="DE1906" s="366">
        <v>0</v>
      </c>
      <c r="DF1906" s="366">
        <v>0</v>
      </c>
      <c r="DG1906" s="366">
        <v>0</v>
      </c>
      <c r="DH1906" s="366">
        <v>0</v>
      </c>
      <c r="DI1906" s="411">
        <f t="shared" si="574"/>
        <v>0</v>
      </c>
      <c r="DJ1906" s="366">
        <v>0</v>
      </c>
      <c r="DK1906" s="366">
        <v>0</v>
      </c>
      <c r="DL1906" s="366">
        <v>0</v>
      </c>
      <c r="DM1906" s="366">
        <v>0</v>
      </c>
      <c r="DN1906" s="366">
        <v>0</v>
      </c>
      <c r="DO1906" s="366">
        <v>0</v>
      </c>
      <c r="DP1906" s="366">
        <v>0</v>
      </c>
      <c r="DQ1906" s="366">
        <v>0</v>
      </c>
      <c r="DR1906" s="366">
        <v>0</v>
      </c>
      <c r="DS1906" s="366">
        <v>0</v>
      </c>
      <c r="DT1906" s="366">
        <v>0</v>
      </c>
      <c r="DU1906" s="366">
        <v>0</v>
      </c>
      <c r="DV1906" s="411">
        <f t="shared" si="575"/>
        <v>0</v>
      </c>
      <c r="DW1906" s="366">
        <v>0</v>
      </c>
      <c r="DX1906" s="366">
        <v>0</v>
      </c>
      <c r="DY1906" s="366">
        <v>0</v>
      </c>
      <c r="DZ1906" s="366">
        <v>0</v>
      </c>
      <c r="EA1906" s="366">
        <v>0</v>
      </c>
      <c r="EB1906" s="366">
        <v>0</v>
      </c>
      <c r="EC1906" s="366">
        <v>0</v>
      </c>
      <c r="ED1906" s="366">
        <v>0</v>
      </c>
      <c r="EE1906" s="366">
        <v>0</v>
      </c>
      <c r="EF1906" s="366">
        <v>0</v>
      </c>
      <c r="EG1906" s="366">
        <v>0</v>
      </c>
      <c r="EH1906" s="366">
        <v>0</v>
      </c>
      <c r="EI1906" s="411">
        <f t="shared" si="576"/>
        <v>0</v>
      </c>
      <c r="EK1906" s="411">
        <f t="shared" si="577"/>
        <v>48</v>
      </c>
      <c r="EL1906" s="7">
        <f t="shared" si="578"/>
        <v>-48</v>
      </c>
    </row>
    <row r="1907" spans="1:142">
      <c r="A1907" s="365" t="str">
        <f t="shared" si="563"/>
        <v xml:space="preserve"> 540</v>
      </c>
      <c r="B1907" s="366" t="s">
        <v>1019</v>
      </c>
      <c r="C1907" s="366" t="s">
        <v>1239</v>
      </c>
      <c r="D1907" s="366">
        <v>5</v>
      </c>
      <c r="E1907" s="366">
        <v>5</v>
      </c>
      <c r="F1907" s="366">
        <v>5</v>
      </c>
      <c r="G1907" s="366">
        <v>5</v>
      </c>
      <c r="H1907" s="366">
        <v>5</v>
      </c>
      <c r="I1907" s="366">
        <v>4</v>
      </c>
      <c r="J1907" s="366">
        <v>4</v>
      </c>
      <c r="K1907" s="366">
        <v>4</v>
      </c>
      <c r="L1907" s="366">
        <v>2</v>
      </c>
      <c r="M1907" s="366">
        <v>2</v>
      </c>
      <c r="N1907" s="366">
        <v>4</v>
      </c>
      <c r="O1907" s="366">
        <v>3</v>
      </c>
      <c r="P1907" s="411">
        <f t="shared" si="564"/>
        <v>48</v>
      </c>
      <c r="Q1907" s="411">
        <f t="shared" si="579"/>
        <v>32.870967741935488</v>
      </c>
      <c r="R1907" s="411">
        <f t="shared" si="580"/>
        <v>5.5773081201334813</v>
      </c>
      <c r="S1907" s="411">
        <f t="shared" si="581"/>
        <v>9.5517241379310338</v>
      </c>
      <c r="T1907" s="366">
        <v>0</v>
      </c>
      <c r="U1907" s="366">
        <v>0</v>
      </c>
      <c r="V1907" s="366">
        <v>0</v>
      </c>
      <c r="W1907" s="366">
        <v>0</v>
      </c>
      <c r="X1907" s="366">
        <v>0</v>
      </c>
      <c r="Y1907" s="366">
        <v>0</v>
      </c>
      <c r="Z1907" s="366">
        <v>0</v>
      </c>
      <c r="AA1907" s="366">
        <v>0</v>
      </c>
      <c r="AB1907" s="366">
        <v>0</v>
      </c>
      <c r="AC1907" s="366">
        <v>0</v>
      </c>
      <c r="AD1907" s="366">
        <v>0</v>
      </c>
      <c r="AE1907" s="366">
        <v>0</v>
      </c>
      <c r="AF1907" s="411">
        <f t="shared" si="565"/>
        <v>0</v>
      </c>
      <c r="AG1907" s="366">
        <v>5</v>
      </c>
      <c r="AH1907" s="366">
        <v>5</v>
      </c>
      <c r="AI1907" s="366">
        <v>5</v>
      </c>
      <c r="AJ1907" s="366">
        <v>5</v>
      </c>
      <c r="AK1907" s="366">
        <v>5</v>
      </c>
      <c r="AL1907" s="366">
        <v>4</v>
      </c>
      <c r="AM1907" s="366">
        <v>4</v>
      </c>
      <c r="AN1907" s="366">
        <v>4</v>
      </c>
      <c r="AO1907" s="366">
        <v>2</v>
      </c>
      <c r="AP1907" s="366">
        <v>2</v>
      </c>
      <c r="AQ1907" s="366">
        <v>4</v>
      </c>
      <c r="AR1907" s="366">
        <v>3</v>
      </c>
      <c r="AS1907" s="411">
        <f t="shared" si="566"/>
        <v>48</v>
      </c>
      <c r="AT1907" s="411">
        <f t="shared" si="567"/>
        <v>32.870967741935488</v>
      </c>
      <c r="AU1907" s="411">
        <f t="shared" si="568"/>
        <v>5.5773081201334813</v>
      </c>
      <c r="AV1907" s="411">
        <f t="shared" si="569"/>
        <v>9.5517241379310338</v>
      </c>
      <c r="AW1907" s="366">
        <v>0</v>
      </c>
      <c r="AX1907" s="366">
        <v>0</v>
      </c>
      <c r="AY1907" s="366">
        <v>0</v>
      </c>
      <c r="AZ1907" s="366">
        <v>0</v>
      </c>
      <c r="BA1907" s="366">
        <v>0</v>
      </c>
      <c r="BB1907" s="366">
        <v>0</v>
      </c>
      <c r="BC1907" s="366">
        <v>0</v>
      </c>
      <c r="BD1907" s="366">
        <v>0</v>
      </c>
      <c r="BE1907" s="366">
        <v>0</v>
      </c>
      <c r="BF1907" s="366">
        <v>0</v>
      </c>
      <c r="BG1907" s="366">
        <v>0</v>
      </c>
      <c r="BH1907" s="366">
        <v>0</v>
      </c>
      <c r="BI1907" s="411">
        <f t="shared" si="570"/>
        <v>0</v>
      </c>
      <c r="BJ1907" s="366">
        <v>5</v>
      </c>
      <c r="BK1907" s="366">
        <v>5</v>
      </c>
      <c r="BL1907" s="366">
        <v>5</v>
      </c>
      <c r="BM1907" s="366">
        <v>5</v>
      </c>
      <c r="BN1907" s="366">
        <v>5</v>
      </c>
      <c r="BO1907" s="366">
        <v>4</v>
      </c>
      <c r="BP1907" s="366">
        <v>4</v>
      </c>
      <c r="BQ1907" s="366">
        <v>4</v>
      </c>
      <c r="BR1907" s="366">
        <v>2</v>
      </c>
      <c r="BS1907" s="366">
        <v>2</v>
      </c>
      <c r="BT1907" s="366">
        <v>4</v>
      </c>
      <c r="BU1907" s="366">
        <v>3</v>
      </c>
      <c r="BV1907" s="411">
        <f t="shared" si="571"/>
        <v>48</v>
      </c>
      <c r="BW1907" s="366">
        <v>0</v>
      </c>
      <c r="BX1907" s="366">
        <v>0</v>
      </c>
      <c r="BY1907" s="366">
        <v>0</v>
      </c>
      <c r="BZ1907" s="366">
        <v>0</v>
      </c>
      <c r="CA1907" s="366">
        <v>0</v>
      </c>
      <c r="CB1907" s="366">
        <v>0</v>
      </c>
      <c r="CC1907" s="366">
        <v>0</v>
      </c>
      <c r="CD1907" s="366">
        <v>0</v>
      </c>
      <c r="CE1907" s="366">
        <v>0</v>
      </c>
      <c r="CF1907" s="366">
        <v>0</v>
      </c>
      <c r="CG1907" s="366">
        <v>0</v>
      </c>
      <c r="CH1907" s="366">
        <v>0</v>
      </c>
      <c r="CI1907" s="411">
        <f t="shared" si="572"/>
        <v>0</v>
      </c>
      <c r="CJ1907" s="366">
        <v>5</v>
      </c>
      <c r="CK1907" s="366">
        <v>5</v>
      </c>
      <c r="CL1907" s="366">
        <v>5</v>
      </c>
      <c r="CM1907" s="366">
        <v>5</v>
      </c>
      <c r="CN1907" s="366">
        <v>5</v>
      </c>
      <c r="CO1907" s="366">
        <v>4</v>
      </c>
      <c r="CP1907" s="366">
        <v>4</v>
      </c>
      <c r="CQ1907" s="366">
        <v>4</v>
      </c>
      <c r="CR1907" s="366">
        <v>2</v>
      </c>
      <c r="CS1907" s="366">
        <v>2</v>
      </c>
      <c r="CT1907" s="366">
        <v>4</v>
      </c>
      <c r="CU1907" s="366">
        <v>3</v>
      </c>
      <c r="CV1907" s="411">
        <f t="shared" si="573"/>
        <v>48</v>
      </c>
      <c r="CW1907" s="366">
        <v>0</v>
      </c>
      <c r="CX1907" s="366">
        <v>0</v>
      </c>
      <c r="CY1907" s="366">
        <v>0</v>
      </c>
      <c r="CZ1907" s="366">
        <v>0</v>
      </c>
      <c r="DA1907" s="366">
        <v>0</v>
      </c>
      <c r="DB1907" s="366">
        <v>0</v>
      </c>
      <c r="DC1907" s="366">
        <v>0</v>
      </c>
      <c r="DD1907" s="366">
        <v>0</v>
      </c>
      <c r="DE1907" s="366">
        <v>0</v>
      </c>
      <c r="DF1907" s="366">
        <v>0</v>
      </c>
      <c r="DG1907" s="366">
        <v>0</v>
      </c>
      <c r="DH1907" s="366">
        <v>0</v>
      </c>
      <c r="DI1907" s="411">
        <f t="shared" si="574"/>
        <v>0</v>
      </c>
      <c r="DJ1907" s="366">
        <v>5</v>
      </c>
      <c r="DK1907" s="366">
        <v>5</v>
      </c>
      <c r="DL1907" s="366">
        <v>5</v>
      </c>
      <c r="DM1907" s="366">
        <v>5</v>
      </c>
      <c r="DN1907" s="366">
        <v>5</v>
      </c>
      <c r="DO1907" s="366">
        <v>4</v>
      </c>
      <c r="DP1907" s="366">
        <v>4</v>
      </c>
      <c r="DQ1907" s="366">
        <v>4</v>
      </c>
      <c r="DR1907" s="366">
        <v>2</v>
      </c>
      <c r="DS1907" s="366">
        <v>2</v>
      </c>
      <c r="DT1907" s="366">
        <v>4</v>
      </c>
      <c r="DU1907" s="366">
        <v>3</v>
      </c>
      <c r="DV1907" s="411">
        <f t="shared" si="575"/>
        <v>48</v>
      </c>
      <c r="DW1907" s="366">
        <v>5</v>
      </c>
      <c r="DX1907" s="366">
        <v>5</v>
      </c>
      <c r="DY1907" s="366">
        <v>5</v>
      </c>
      <c r="DZ1907" s="366">
        <v>5</v>
      </c>
      <c r="EA1907" s="366">
        <v>5</v>
      </c>
      <c r="EB1907" s="366">
        <v>4</v>
      </c>
      <c r="EC1907" s="366">
        <v>4</v>
      </c>
      <c r="ED1907" s="366">
        <v>4</v>
      </c>
      <c r="EE1907" s="366">
        <v>2</v>
      </c>
      <c r="EF1907" s="366">
        <v>2</v>
      </c>
      <c r="EG1907" s="366">
        <v>4</v>
      </c>
      <c r="EH1907" s="366">
        <v>3</v>
      </c>
      <c r="EI1907" s="411">
        <f t="shared" si="576"/>
        <v>48</v>
      </c>
      <c r="EK1907" s="411">
        <f t="shared" si="577"/>
        <v>48</v>
      </c>
      <c r="EL1907" s="7">
        <f t="shared" si="578"/>
        <v>0</v>
      </c>
    </row>
    <row r="1908" spans="1:142">
      <c r="A1908" s="365" t="str">
        <f t="shared" si="563"/>
        <v xml:space="preserve"> 540</v>
      </c>
      <c r="B1908" s="366" t="s">
        <v>1019</v>
      </c>
      <c r="C1908" s="366" t="s">
        <v>1241</v>
      </c>
      <c r="D1908" s="366">
        <v>8717</v>
      </c>
      <c r="E1908" s="366">
        <v>5497</v>
      </c>
      <c r="F1908" s="366">
        <v>5380</v>
      </c>
      <c r="G1908" s="366">
        <v>4078</v>
      </c>
      <c r="H1908" s="366">
        <v>5920</v>
      </c>
      <c r="I1908" s="366">
        <v>2840</v>
      </c>
      <c r="J1908" s="366">
        <v>7295</v>
      </c>
      <c r="K1908" s="366">
        <v>8523</v>
      </c>
      <c r="L1908" s="366">
        <v>2297</v>
      </c>
      <c r="M1908" s="366">
        <v>2767</v>
      </c>
      <c r="N1908" s="366">
        <v>8728</v>
      </c>
      <c r="O1908" s="366">
        <v>4044</v>
      </c>
      <c r="P1908" s="411">
        <f t="shared" si="564"/>
        <v>66086</v>
      </c>
      <c r="Q1908" s="411">
        <f t="shared" si="579"/>
        <v>39491.677419354841</v>
      </c>
      <c r="R1908" s="411">
        <f t="shared" si="580"/>
        <v>10421.667408231368</v>
      </c>
      <c r="S1908" s="411">
        <f t="shared" si="581"/>
        <v>16172.655172413793</v>
      </c>
      <c r="T1908" s="366">
        <v>-285.44489419347337</v>
      </c>
      <c r="U1908" s="366">
        <v>0</v>
      </c>
      <c r="V1908" s="366">
        <v>0</v>
      </c>
      <c r="W1908" s="366">
        <v>0</v>
      </c>
      <c r="X1908" s="366">
        <v>0</v>
      </c>
      <c r="Y1908" s="366">
        <v>0</v>
      </c>
      <c r="Z1908" s="366">
        <v>0</v>
      </c>
      <c r="AA1908" s="366">
        <v>0</v>
      </c>
      <c r="AB1908" s="366">
        <v>0</v>
      </c>
      <c r="AC1908" s="366">
        <v>0</v>
      </c>
      <c r="AD1908" s="366">
        <v>0</v>
      </c>
      <c r="AE1908" s="366">
        <v>23.039453069362935</v>
      </c>
      <c r="AF1908" s="411">
        <f t="shared" si="565"/>
        <v>-262.40544112411044</v>
      </c>
      <c r="AG1908" s="366">
        <v>8431.5551058065266</v>
      </c>
      <c r="AH1908" s="366">
        <v>5497</v>
      </c>
      <c r="AI1908" s="366">
        <v>5380</v>
      </c>
      <c r="AJ1908" s="366">
        <v>4078</v>
      </c>
      <c r="AK1908" s="366">
        <v>5920</v>
      </c>
      <c r="AL1908" s="366">
        <v>2840</v>
      </c>
      <c r="AM1908" s="366">
        <v>7295</v>
      </c>
      <c r="AN1908" s="366">
        <v>8523</v>
      </c>
      <c r="AO1908" s="366">
        <v>2297</v>
      </c>
      <c r="AP1908" s="366">
        <v>2767</v>
      </c>
      <c r="AQ1908" s="366">
        <v>8728</v>
      </c>
      <c r="AR1908" s="366">
        <v>4067.0394530693629</v>
      </c>
      <c r="AS1908" s="411">
        <f t="shared" si="566"/>
        <v>65823.594558875891</v>
      </c>
      <c r="AT1908" s="411">
        <f t="shared" si="567"/>
        <v>39206.232525161366</v>
      </c>
      <c r="AU1908" s="411">
        <f t="shared" si="568"/>
        <v>10421.667408231368</v>
      </c>
      <c r="AV1908" s="411">
        <f t="shared" si="569"/>
        <v>16195.694625483156</v>
      </c>
      <c r="AW1908" s="366">
        <v>0</v>
      </c>
      <c r="AX1908" s="366">
        <v>0</v>
      </c>
      <c r="AY1908" s="366">
        <v>0</v>
      </c>
      <c r="AZ1908" s="366">
        <v>0</v>
      </c>
      <c r="BA1908" s="366">
        <v>0</v>
      </c>
      <c r="BB1908" s="366">
        <v>0</v>
      </c>
      <c r="BC1908" s="366">
        <v>0</v>
      </c>
      <c r="BD1908" s="366">
        <v>0</v>
      </c>
      <c r="BE1908" s="366">
        <v>0</v>
      </c>
      <c r="BF1908" s="366">
        <v>0</v>
      </c>
      <c r="BG1908" s="366">
        <v>0</v>
      </c>
      <c r="BH1908" s="366">
        <v>0</v>
      </c>
      <c r="BI1908" s="411">
        <f t="shared" si="570"/>
        <v>0</v>
      </c>
      <c r="BJ1908" s="366">
        <v>8431.5551058065266</v>
      </c>
      <c r="BK1908" s="366">
        <v>5497</v>
      </c>
      <c r="BL1908" s="366">
        <v>5380</v>
      </c>
      <c r="BM1908" s="366">
        <v>4078</v>
      </c>
      <c r="BN1908" s="366">
        <v>5920</v>
      </c>
      <c r="BO1908" s="366">
        <v>2840</v>
      </c>
      <c r="BP1908" s="366">
        <v>7295</v>
      </c>
      <c r="BQ1908" s="366">
        <v>8523</v>
      </c>
      <c r="BR1908" s="366">
        <v>2297</v>
      </c>
      <c r="BS1908" s="366">
        <v>2767</v>
      </c>
      <c r="BT1908" s="366">
        <v>8728</v>
      </c>
      <c r="BU1908" s="366">
        <v>4067.0394530693629</v>
      </c>
      <c r="BV1908" s="411">
        <f t="shared" si="571"/>
        <v>65823.594558875891</v>
      </c>
      <c r="BW1908" s="366">
        <v>0</v>
      </c>
      <c r="BX1908" s="366">
        <v>0</v>
      </c>
      <c r="BY1908" s="366">
        <v>0</v>
      </c>
      <c r="BZ1908" s="366">
        <v>0</v>
      </c>
      <c r="CA1908" s="366">
        <v>0</v>
      </c>
      <c r="CB1908" s="366">
        <v>0</v>
      </c>
      <c r="CC1908" s="366">
        <v>0</v>
      </c>
      <c r="CD1908" s="366">
        <v>0</v>
      </c>
      <c r="CE1908" s="366">
        <v>0</v>
      </c>
      <c r="CF1908" s="366">
        <v>0</v>
      </c>
      <c r="CG1908" s="366">
        <v>0</v>
      </c>
      <c r="CH1908" s="366">
        <v>0</v>
      </c>
      <c r="CI1908" s="411">
        <f t="shared" si="572"/>
        <v>0</v>
      </c>
      <c r="CJ1908" s="366">
        <v>8431.5551058065266</v>
      </c>
      <c r="CK1908" s="366">
        <v>5497</v>
      </c>
      <c r="CL1908" s="366">
        <v>5380</v>
      </c>
      <c r="CM1908" s="366">
        <v>4078</v>
      </c>
      <c r="CN1908" s="366">
        <v>5920</v>
      </c>
      <c r="CO1908" s="366">
        <v>2840</v>
      </c>
      <c r="CP1908" s="366">
        <v>7295</v>
      </c>
      <c r="CQ1908" s="366">
        <v>8523</v>
      </c>
      <c r="CR1908" s="366">
        <v>2297</v>
      </c>
      <c r="CS1908" s="366">
        <v>2767</v>
      </c>
      <c r="CT1908" s="366">
        <v>8728</v>
      </c>
      <c r="CU1908" s="366">
        <v>4067.0394530693629</v>
      </c>
      <c r="CV1908" s="411">
        <f t="shared" si="573"/>
        <v>65823.594558875891</v>
      </c>
      <c r="CW1908" s="366">
        <v>0</v>
      </c>
      <c r="CX1908" s="366">
        <v>0</v>
      </c>
      <c r="CY1908" s="366">
        <v>0</v>
      </c>
      <c r="CZ1908" s="366">
        <v>0</v>
      </c>
      <c r="DA1908" s="366">
        <v>0</v>
      </c>
      <c r="DB1908" s="366">
        <v>0</v>
      </c>
      <c r="DC1908" s="366">
        <v>0</v>
      </c>
      <c r="DD1908" s="366">
        <v>0</v>
      </c>
      <c r="DE1908" s="366">
        <v>0</v>
      </c>
      <c r="DF1908" s="366">
        <v>0</v>
      </c>
      <c r="DG1908" s="366">
        <v>0</v>
      </c>
      <c r="DH1908" s="366">
        <v>0</v>
      </c>
      <c r="DI1908" s="411">
        <f t="shared" si="574"/>
        <v>0</v>
      </c>
      <c r="DJ1908" s="366">
        <v>8431.5551058065266</v>
      </c>
      <c r="DK1908" s="366">
        <v>5497</v>
      </c>
      <c r="DL1908" s="366">
        <v>5380</v>
      </c>
      <c r="DM1908" s="366">
        <v>4078</v>
      </c>
      <c r="DN1908" s="366">
        <v>5920</v>
      </c>
      <c r="DO1908" s="366">
        <v>2840</v>
      </c>
      <c r="DP1908" s="366">
        <v>7295</v>
      </c>
      <c r="DQ1908" s="366">
        <v>8523</v>
      </c>
      <c r="DR1908" s="366">
        <v>2297</v>
      </c>
      <c r="DS1908" s="366">
        <v>2767</v>
      </c>
      <c r="DT1908" s="366">
        <v>8728</v>
      </c>
      <c r="DU1908" s="366">
        <v>4067.0394530693629</v>
      </c>
      <c r="DV1908" s="411">
        <f t="shared" si="575"/>
        <v>65823.594558875891</v>
      </c>
      <c r="DW1908" s="366">
        <v>8431.5551058065266</v>
      </c>
      <c r="DX1908" s="366">
        <v>5497</v>
      </c>
      <c r="DY1908" s="366">
        <v>5380</v>
      </c>
      <c r="DZ1908" s="366">
        <v>4078</v>
      </c>
      <c r="EA1908" s="366">
        <v>5920</v>
      </c>
      <c r="EB1908" s="366">
        <v>2840</v>
      </c>
      <c r="EC1908" s="366">
        <v>7295</v>
      </c>
      <c r="ED1908" s="366">
        <v>8523</v>
      </c>
      <c r="EE1908" s="366">
        <v>2297</v>
      </c>
      <c r="EF1908" s="366">
        <v>2767</v>
      </c>
      <c r="EG1908" s="366">
        <v>8728</v>
      </c>
      <c r="EH1908" s="366">
        <v>4067.0394530693629</v>
      </c>
      <c r="EI1908" s="411">
        <f t="shared" si="576"/>
        <v>65823.594558875891</v>
      </c>
      <c r="EK1908" s="411">
        <f t="shared" si="577"/>
        <v>65823.594558875891</v>
      </c>
      <c r="EL1908" s="7">
        <f t="shared" si="578"/>
        <v>0</v>
      </c>
    </row>
    <row r="1909" spans="1:142">
      <c r="A1909" s="365" t="str">
        <f t="shared" si="563"/>
        <v xml:space="preserve"> 540</v>
      </c>
      <c r="B1909" s="366" t="s">
        <v>1019</v>
      </c>
      <c r="C1909" s="366" t="s">
        <v>1173</v>
      </c>
      <c r="D1909" s="366">
        <v>0</v>
      </c>
      <c r="E1909" s="366">
        <v>1</v>
      </c>
      <c r="F1909" s="366">
        <v>2</v>
      </c>
      <c r="G1909" s="366">
        <v>0</v>
      </c>
      <c r="H1909" s="366">
        <v>0</v>
      </c>
      <c r="I1909" s="366">
        <v>0</v>
      </c>
      <c r="J1909" s="366">
        <v>1</v>
      </c>
      <c r="K1909" s="366">
        <v>5</v>
      </c>
      <c r="L1909" s="366">
        <v>0</v>
      </c>
      <c r="M1909" s="366">
        <v>4</v>
      </c>
      <c r="N1909" s="366">
        <v>0</v>
      </c>
      <c r="O1909" s="366">
        <v>1</v>
      </c>
      <c r="P1909" s="411">
        <f t="shared" si="564"/>
        <v>14</v>
      </c>
      <c r="Q1909" s="411">
        <f t="shared" si="579"/>
        <v>3.967741935483871</v>
      </c>
      <c r="R1909" s="411">
        <f t="shared" si="580"/>
        <v>5.032258064516129</v>
      </c>
      <c r="S1909" s="411">
        <f t="shared" si="581"/>
        <v>5</v>
      </c>
      <c r="T1909" s="366">
        <v>0</v>
      </c>
      <c r="U1909" s="366">
        <v>0</v>
      </c>
      <c r="V1909" s="366">
        <v>0</v>
      </c>
      <c r="W1909" s="366">
        <v>0</v>
      </c>
      <c r="X1909" s="366">
        <v>0</v>
      </c>
      <c r="Y1909" s="366">
        <v>0</v>
      </c>
      <c r="Z1909" s="366">
        <v>0</v>
      </c>
      <c r="AA1909" s="366">
        <v>0</v>
      </c>
      <c r="AB1909" s="366">
        <v>0</v>
      </c>
      <c r="AC1909" s="366">
        <v>0</v>
      </c>
      <c r="AD1909" s="366">
        <v>0</v>
      </c>
      <c r="AE1909" s="366">
        <v>0</v>
      </c>
      <c r="AF1909" s="411">
        <f t="shared" si="565"/>
        <v>0</v>
      </c>
      <c r="AG1909" s="366">
        <v>0</v>
      </c>
      <c r="AH1909" s="366">
        <v>0</v>
      </c>
      <c r="AI1909" s="366">
        <v>0</v>
      </c>
      <c r="AJ1909" s="366">
        <v>0</v>
      </c>
      <c r="AK1909" s="366">
        <v>0</v>
      </c>
      <c r="AL1909" s="366">
        <v>0</v>
      </c>
      <c r="AM1909" s="366">
        <v>0</v>
      </c>
      <c r="AN1909" s="366">
        <v>0</v>
      </c>
      <c r="AO1909" s="366">
        <v>0</v>
      </c>
      <c r="AP1909" s="366">
        <v>0</v>
      </c>
      <c r="AQ1909" s="366">
        <v>0</v>
      </c>
      <c r="AR1909" s="366">
        <v>0</v>
      </c>
      <c r="AS1909" s="411">
        <f t="shared" si="566"/>
        <v>0</v>
      </c>
      <c r="AT1909" s="411">
        <f t="shared" si="567"/>
        <v>0</v>
      </c>
      <c r="AU1909" s="411">
        <f t="shared" si="568"/>
        <v>0</v>
      </c>
      <c r="AV1909" s="411">
        <f t="shared" si="569"/>
        <v>0</v>
      </c>
      <c r="AW1909" s="366">
        <v>0</v>
      </c>
      <c r="AX1909" s="366">
        <v>0</v>
      </c>
      <c r="AY1909" s="366">
        <v>0</v>
      </c>
      <c r="AZ1909" s="366">
        <v>0</v>
      </c>
      <c r="BA1909" s="366">
        <v>0</v>
      </c>
      <c r="BB1909" s="366">
        <v>0</v>
      </c>
      <c r="BC1909" s="366">
        <v>0</v>
      </c>
      <c r="BD1909" s="366">
        <v>0</v>
      </c>
      <c r="BE1909" s="366">
        <v>0</v>
      </c>
      <c r="BF1909" s="366">
        <v>0</v>
      </c>
      <c r="BG1909" s="366">
        <v>0</v>
      </c>
      <c r="BH1909" s="366">
        <v>0</v>
      </c>
      <c r="BI1909" s="411">
        <f t="shared" si="570"/>
        <v>0</v>
      </c>
      <c r="BJ1909" s="366">
        <v>0</v>
      </c>
      <c r="BK1909" s="366">
        <v>0</v>
      </c>
      <c r="BL1909" s="366">
        <v>0</v>
      </c>
      <c r="BM1909" s="366">
        <v>0</v>
      </c>
      <c r="BN1909" s="366">
        <v>0</v>
      </c>
      <c r="BO1909" s="366">
        <v>0</v>
      </c>
      <c r="BP1909" s="366">
        <v>0</v>
      </c>
      <c r="BQ1909" s="366">
        <v>0</v>
      </c>
      <c r="BR1909" s="366">
        <v>0</v>
      </c>
      <c r="BS1909" s="366">
        <v>0</v>
      </c>
      <c r="BT1909" s="366">
        <v>0</v>
      </c>
      <c r="BU1909" s="366">
        <v>0</v>
      </c>
      <c r="BV1909" s="411">
        <f t="shared" si="571"/>
        <v>0</v>
      </c>
      <c r="BW1909" s="366">
        <v>0</v>
      </c>
      <c r="BX1909" s="366">
        <v>0</v>
      </c>
      <c r="BY1909" s="366">
        <v>0</v>
      </c>
      <c r="BZ1909" s="366">
        <v>0</v>
      </c>
      <c r="CA1909" s="366">
        <v>0</v>
      </c>
      <c r="CB1909" s="366">
        <v>0</v>
      </c>
      <c r="CC1909" s="366">
        <v>0</v>
      </c>
      <c r="CD1909" s="366">
        <v>0</v>
      </c>
      <c r="CE1909" s="366">
        <v>0</v>
      </c>
      <c r="CF1909" s="366">
        <v>0</v>
      </c>
      <c r="CG1909" s="366">
        <v>0</v>
      </c>
      <c r="CH1909" s="366">
        <v>0</v>
      </c>
      <c r="CI1909" s="411">
        <f t="shared" si="572"/>
        <v>0</v>
      </c>
      <c r="CJ1909" s="366">
        <v>0</v>
      </c>
      <c r="CK1909" s="366">
        <v>0</v>
      </c>
      <c r="CL1909" s="366">
        <v>0</v>
      </c>
      <c r="CM1909" s="366">
        <v>0</v>
      </c>
      <c r="CN1909" s="366">
        <v>0</v>
      </c>
      <c r="CO1909" s="366">
        <v>0</v>
      </c>
      <c r="CP1909" s="366">
        <v>0</v>
      </c>
      <c r="CQ1909" s="366">
        <v>0</v>
      </c>
      <c r="CR1909" s="366">
        <v>0</v>
      </c>
      <c r="CS1909" s="366">
        <v>0</v>
      </c>
      <c r="CT1909" s="366">
        <v>0</v>
      </c>
      <c r="CU1909" s="366">
        <v>0</v>
      </c>
      <c r="CV1909" s="411">
        <f t="shared" si="573"/>
        <v>0</v>
      </c>
      <c r="CW1909" s="366">
        <v>0</v>
      </c>
      <c r="CX1909" s="366">
        <v>0</v>
      </c>
      <c r="CY1909" s="366">
        <v>0</v>
      </c>
      <c r="CZ1909" s="366">
        <v>0</v>
      </c>
      <c r="DA1909" s="366">
        <v>0</v>
      </c>
      <c r="DB1909" s="366">
        <v>0</v>
      </c>
      <c r="DC1909" s="366">
        <v>0</v>
      </c>
      <c r="DD1909" s="366">
        <v>0</v>
      </c>
      <c r="DE1909" s="366">
        <v>0</v>
      </c>
      <c r="DF1909" s="366">
        <v>0</v>
      </c>
      <c r="DG1909" s="366">
        <v>0</v>
      </c>
      <c r="DH1909" s="366">
        <v>0</v>
      </c>
      <c r="DI1909" s="411">
        <f t="shared" si="574"/>
        <v>0</v>
      </c>
      <c r="DJ1909" s="366">
        <v>0</v>
      </c>
      <c r="DK1909" s="366">
        <v>0</v>
      </c>
      <c r="DL1909" s="366">
        <v>0</v>
      </c>
      <c r="DM1909" s="366">
        <v>0</v>
      </c>
      <c r="DN1909" s="366">
        <v>0</v>
      </c>
      <c r="DO1909" s="366">
        <v>0</v>
      </c>
      <c r="DP1909" s="366">
        <v>0</v>
      </c>
      <c r="DQ1909" s="366">
        <v>0</v>
      </c>
      <c r="DR1909" s="366">
        <v>0</v>
      </c>
      <c r="DS1909" s="366">
        <v>0</v>
      </c>
      <c r="DT1909" s="366">
        <v>0</v>
      </c>
      <c r="DU1909" s="366">
        <v>0</v>
      </c>
      <c r="DV1909" s="411">
        <f t="shared" si="575"/>
        <v>0</v>
      </c>
      <c r="DW1909" s="366">
        <v>0</v>
      </c>
      <c r="DX1909" s="366">
        <v>0</v>
      </c>
      <c r="DY1909" s="366">
        <v>0</v>
      </c>
      <c r="DZ1909" s="366">
        <v>0</v>
      </c>
      <c r="EA1909" s="366">
        <v>0</v>
      </c>
      <c r="EB1909" s="366">
        <v>0</v>
      </c>
      <c r="EC1909" s="366">
        <v>0</v>
      </c>
      <c r="ED1909" s="366">
        <v>0</v>
      </c>
      <c r="EE1909" s="366">
        <v>0</v>
      </c>
      <c r="EF1909" s="366">
        <v>0</v>
      </c>
      <c r="EG1909" s="366">
        <v>0</v>
      </c>
      <c r="EH1909" s="366">
        <v>0</v>
      </c>
      <c r="EI1909" s="411">
        <f t="shared" si="576"/>
        <v>0</v>
      </c>
      <c r="EK1909" s="411">
        <f t="shared" si="577"/>
        <v>14</v>
      </c>
      <c r="EL1909" s="7">
        <f t="shared" si="578"/>
        <v>-14</v>
      </c>
    </row>
    <row r="1910" spans="1:142">
      <c r="A1910" s="365" t="str">
        <f t="shared" si="563"/>
        <v xml:space="preserve"> 540</v>
      </c>
      <c r="B1910" s="366" t="s">
        <v>1019</v>
      </c>
      <c r="C1910" s="366" t="s">
        <v>1174</v>
      </c>
      <c r="D1910" s="366">
        <v>0</v>
      </c>
      <c r="E1910" s="366">
        <v>1</v>
      </c>
      <c r="F1910" s="366">
        <v>1</v>
      </c>
      <c r="G1910" s="366">
        <v>2</v>
      </c>
      <c r="H1910" s="366">
        <v>0</v>
      </c>
      <c r="I1910" s="366">
        <v>0</v>
      </c>
      <c r="J1910" s="366">
        <v>0</v>
      </c>
      <c r="K1910" s="366">
        <v>0</v>
      </c>
      <c r="L1910" s="366">
        <v>0</v>
      </c>
      <c r="M1910" s="366">
        <v>0</v>
      </c>
      <c r="N1910" s="366">
        <v>1</v>
      </c>
      <c r="O1910" s="366">
        <v>1</v>
      </c>
      <c r="P1910" s="411">
        <f t="shared" si="564"/>
        <v>6</v>
      </c>
      <c r="Q1910" s="411">
        <f t="shared" si="579"/>
        <v>4</v>
      </c>
      <c r="R1910" s="411">
        <f t="shared" si="580"/>
        <v>0</v>
      </c>
      <c r="S1910" s="411">
        <f t="shared" si="581"/>
        <v>2</v>
      </c>
      <c r="T1910" s="366">
        <v>0</v>
      </c>
      <c r="U1910" s="366">
        <v>0</v>
      </c>
      <c r="V1910" s="366">
        <v>0</v>
      </c>
      <c r="W1910" s="366">
        <v>0</v>
      </c>
      <c r="X1910" s="366">
        <v>0</v>
      </c>
      <c r="Y1910" s="366">
        <v>0</v>
      </c>
      <c r="Z1910" s="366">
        <v>0</v>
      </c>
      <c r="AA1910" s="366">
        <v>0</v>
      </c>
      <c r="AB1910" s="366">
        <v>0</v>
      </c>
      <c r="AC1910" s="366">
        <v>0</v>
      </c>
      <c r="AD1910" s="366">
        <v>0</v>
      </c>
      <c r="AE1910" s="366">
        <v>0</v>
      </c>
      <c r="AF1910" s="411">
        <f t="shared" si="565"/>
        <v>0</v>
      </c>
      <c r="AG1910" s="366">
        <v>0</v>
      </c>
      <c r="AH1910" s="366">
        <v>0</v>
      </c>
      <c r="AI1910" s="366">
        <v>0</v>
      </c>
      <c r="AJ1910" s="366">
        <v>0</v>
      </c>
      <c r="AK1910" s="366">
        <v>0</v>
      </c>
      <c r="AL1910" s="366">
        <v>0</v>
      </c>
      <c r="AM1910" s="366">
        <v>0</v>
      </c>
      <c r="AN1910" s="366">
        <v>0</v>
      </c>
      <c r="AO1910" s="366">
        <v>0</v>
      </c>
      <c r="AP1910" s="366">
        <v>0</v>
      </c>
      <c r="AQ1910" s="366">
        <v>0</v>
      </c>
      <c r="AR1910" s="366">
        <v>0</v>
      </c>
      <c r="AS1910" s="411">
        <f t="shared" si="566"/>
        <v>0</v>
      </c>
      <c r="AT1910" s="411">
        <f t="shared" si="567"/>
        <v>0</v>
      </c>
      <c r="AU1910" s="411">
        <f t="shared" si="568"/>
        <v>0</v>
      </c>
      <c r="AV1910" s="411">
        <f t="shared" si="569"/>
        <v>0</v>
      </c>
      <c r="AW1910" s="366">
        <v>0</v>
      </c>
      <c r="AX1910" s="366">
        <v>0</v>
      </c>
      <c r="AY1910" s="366">
        <v>0</v>
      </c>
      <c r="AZ1910" s="366">
        <v>0</v>
      </c>
      <c r="BA1910" s="366">
        <v>0</v>
      </c>
      <c r="BB1910" s="366">
        <v>0</v>
      </c>
      <c r="BC1910" s="366">
        <v>0</v>
      </c>
      <c r="BD1910" s="366">
        <v>0</v>
      </c>
      <c r="BE1910" s="366">
        <v>0</v>
      </c>
      <c r="BF1910" s="366">
        <v>0</v>
      </c>
      <c r="BG1910" s="366">
        <v>0</v>
      </c>
      <c r="BH1910" s="366">
        <v>0</v>
      </c>
      <c r="BI1910" s="411">
        <f t="shared" si="570"/>
        <v>0</v>
      </c>
      <c r="BJ1910" s="366">
        <v>0</v>
      </c>
      <c r="BK1910" s="366">
        <v>0</v>
      </c>
      <c r="BL1910" s="366">
        <v>0</v>
      </c>
      <c r="BM1910" s="366">
        <v>0</v>
      </c>
      <c r="BN1910" s="366">
        <v>0</v>
      </c>
      <c r="BO1910" s="366">
        <v>0</v>
      </c>
      <c r="BP1910" s="366">
        <v>0</v>
      </c>
      <c r="BQ1910" s="366">
        <v>0</v>
      </c>
      <c r="BR1910" s="366">
        <v>0</v>
      </c>
      <c r="BS1910" s="366">
        <v>0</v>
      </c>
      <c r="BT1910" s="366">
        <v>0</v>
      </c>
      <c r="BU1910" s="366">
        <v>0</v>
      </c>
      <c r="BV1910" s="411">
        <f t="shared" si="571"/>
        <v>0</v>
      </c>
      <c r="BW1910" s="366">
        <v>0</v>
      </c>
      <c r="BX1910" s="366">
        <v>0</v>
      </c>
      <c r="BY1910" s="366">
        <v>0</v>
      </c>
      <c r="BZ1910" s="366">
        <v>0</v>
      </c>
      <c r="CA1910" s="366">
        <v>0</v>
      </c>
      <c r="CB1910" s="366">
        <v>0</v>
      </c>
      <c r="CC1910" s="366">
        <v>0</v>
      </c>
      <c r="CD1910" s="366">
        <v>0</v>
      </c>
      <c r="CE1910" s="366">
        <v>0</v>
      </c>
      <c r="CF1910" s="366">
        <v>0</v>
      </c>
      <c r="CG1910" s="366">
        <v>0</v>
      </c>
      <c r="CH1910" s="366">
        <v>0</v>
      </c>
      <c r="CI1910" s="411">
        <f t="shared" si="572"/>
        <v>0</v>
      </c>
      <c r="CJ1910" s="366">
        <v>0</v>
      </c>
      <c r="CK1910" s="366">
        <v>0</v>
      </c>
      <c r="CL1910" s="366">
        <v>0</v>
      </c>
      <c r="CM1910" s="366">
        <v>0</v>
      </c>
      <c r="CN1910" s="366">
        <v>0</v>
      </c>
      <c r="CO1910" s="366">
        <v>0</v>
      </c>
      <c r="CP1910" s="366">
        <v>0</v>
      </c>
      <c r="CQ1910" s="366">
        <v>0</v>
      </c>
      <c r="CR1910" s="366">
        <v>0</v>
      </c>
      <c r="CS1910" s="366">
        <v>0</v>
      </c>
      <c r="CT1910" s="366">
        <v>0</v>
      </c>
      <c r="CU1910" s="366">
        <v>0</v>
      </c>
      <c r="CV1910" s="411">
        <f t="shared" si="573"/>
        <v>0</v>
      </c>
      <c r="CW1910" s="366">
        <v>0</v>
      </c>
      <c r="CX1910" s="366">
        <v>0</v>
      </c>
      <c r="CY1910" s="366">
        <v>0</v>
      </c>
      <c r="CZ1910" s="366">
        <v>0</v>
      </c>
      <c r="DA1910" s="366">
        <v>0</v>
      </c>
      <c r="DB1910" s="366">
        <v>0</v>
      </c>
      <c r="DC1910" s="366">
        <v>0</v>
      </c>
      <c r="DD1910" s="366">
        <v>0</v>
      </c>
      <c r="DE1910" s="366">
        <v>0</v>
      </c>
      <c r="DF1910" s="366">
        <v>0</v>
      </c>
      <c r="DG1910" s="366">
        <v>0</v>
      </c>
      <c r="DH1910" s="366">
        <v>0</v>
      </c>
      <c r="DI1910" s="411">
        <f t="shared" si="574"/>
        <v>0</v>
      </c>
      <c r="DJ1910" s="366">
        <v>0</v>
      </c>
      <c r="DK1910" s="366">
        <v>0</v>
      </c>
      <c r="DL1910" s="366">
        <v>0</v>
      </c>
      <c r="DM1910" s="366">
        <v>0</v>
      </c>
      <c r="DN1910" s="366">
        <v>0</v>
      </c>
      <c r="DO1910" s="366">
        <v>0</v>
      </c>
      <c r="DP1910" s="366">
        <v>0</v>
      </c>
      <c r="DQ1910" s="366">
        <v>0</v>
      </c>
      <c r="DR1910" s="366">
        <v>0</v>
      </c>
      <c r="DS1910" s="366">
        <v>0</v>
      </c>
      <c r="DT1910" s="366">
        <v>0</v>
      </c>
      <c r="DU1910" s="366">
        <v>0</v>
      </c>
      <c r="DV1910" s="411">
        <f t="shared" si="575"/>
        <v>0</v>
      </c>
      <c r="DW1910" s="366">
        <v>0</v>
      </c>
      <c r="DX1910" s="366">
        <v>0</v>
      </c>
      <c r="DY1910" s="366">
        <v>0</v>
      </c>
      <c r="DZ1910" s="366">
        <v>0</v>
      </c>
      <c r="EA1910" s="366">
        <v>0</v>
      </c>
      <c r="EB1910" s="366">
        <v>0</v>
      </c>
      <c r="EC1910" s="366">
        <v>0</v>
      </c>
      <c r="ED1910" s="366">
        <v>0</v>
      </c>
      <c r="EE1910" s="366">
        <v>0</v>
      </c>
      <c r="EF1910" s="366">
        <v>0</v>
      </c>
      <c r="EG1910" s="366">
        <v>0</v>
      </c>
      <c r="EH1910" s="366">
        <v>0</v>
      </c>
      <c r="EI1910" s="411">
        <f t="shared" si="576"/>
        <v>0</v>
      </c>
      <c r="EK1910" s="411">
        <f t="shared" si="577"/>
        <v>6</v>
      </c>
      <c r="EL1910" s="7">
        <f t="shared" si="578"/>
        <v>-6</v>
      </c>
    </row>
    <row r="1911" spans="1:142">
      <c r="A1911" s="365" t="str">
        <f t="shared" si="563"/>
        <v xml:space="preserve"> 540</v>
      </c>
      <c r="B1911" s="366" t="s">
        <v>1019</v>
      </c>
      <c r="C1911" s="366" t="s">
        <v>1192</v>
      </c>
      <c r="D1911" s="366">
        <v>0</v>
      </c>
      <c r="E1911" s="366">
        <v>0</v>
      </c>
      <c r="F1911" s="366">
        <v>0</v>
      </c>
      <c r="G1911" s="366">
        <v>0</v>
      </c>
      <c r="H1911" s="366">
        <v>0</v>
      </c>
      <c r="I1911" s="366">
        <v>0</v>
      </c>
      <c r="J1911" s="366">
        <v>0</v>
      </c>
      <c r="K1911" s="366">
        <v>0</v>
      </c>
      <c r="L1911" s="366">
        <v>0</v>
      </c>
      <c r="M1911" s="366">
        <v>3</v>
      </c>
      <c r="N1911" s="366">
        <v>0</v>
      </c>
      <c r="O1911" s="366">
        <v>0</v>
      </c>
      <c r="P1911" s="411">
        <f t="shared" si="564"/>
        <v>3</v>
      </c>
      <c r="Q1911" s="411">
        <f t="shared" si="579"/>
        <v>0</v>
      </c>
      <c r="R1911" s="411">
        <f t="shared" si="580"/>
        <v>0</v>
      </c>
      <c r="S1911" s="411">
        <f t="shared" si="581"/>
        <v>3</v>
      </c>
      <c r="T1911" s="366">
        <v>0</v>
      </c>
      <c r="U1911" s="366">
        <v>0</v>
      </c>
      <c r="V1911" s="366">
        <v>0</v>
      </c>
      <c r="W1911" s="366">
        <v>0</v>
      </c>
      <c r="X1911" s="366">
        <v>0</v>
      </c>
      <c r="Y1911" s="366">
        <v>0</v>
      </c>
      <c r="Z1911" s="366">
        <v>0</v>
      </c>
      <c r="AA1911" s="366">
        <v>0</v>
      </c>
      <c r="AB1911" s="366">
        <v>0</v>
      </c>
      <c r="AC1911" s="366">
        <v>0</v>
      </c>
      <c r="AD1911" s="366">
        <v>0</v>
      </c>
      <c r="AE1911" s="366">
        <v>0</v>
      </c>
      <c r="AF1911" s="411">
        <f t="shared" si="565"/>
        <v>0</v>
      </c>
      <c r="AG1911" s="366">
        <v>0</v>
      </c>
      <c r="AH1911" s="366">
        <v>0</v>
      </c>
      <c r="AI1911" s="366">
        <v>0</v>
      </c>
      <c r="AJ1911" s="366">
        <v>0</v>
      </c>
      <c r="AK1911" s="366">
        <v>0</v>
      </c>
      <c r="AL1911" s="366">
        <v>0</v>
      </c>
      <c r="AM1911" s="366">
        <v>0</v>
      </c>
      <c r="AN1911" s="366">
        <v>0</v>
      </c>
      <c r="AO1911" s="366">
        <v>0</v>
      </c>
      <c r="AP1911" s="366">
        <v>0</v>
      </c>
      <c r="AQ1911" s="366">
        <v>0</v>
      </c>
      <c r="AR1911" s="366">
        <v>0</v>
      </c>
      <c r="AS1911" s="411">
        <f t="shared" si="566"/>
        <v>0</v>
      </c>
      <c r="AT1911" s="411">
        <f t="shared" si="567"/>
        <v>0</v>
      </c>
      <c r="AU1911" s="411">
        <f t="shared" si="568"/>
        <v>0</v>
      </c>
      <c r="AV1911" s="411">
        <f t="shared" si="569"/>
        <v>0</v>
      </c>
      <c r="AW1911" s="366">
        <v>0</v>
      </c>
      <c r="AX1911" s="366">
        <v>0</v>
      </c>
      <c r="AY1911" s="366">
        <v>0</v>
      </c>
      <c r="AZ1911" s="366">
        <v>0</v>
      </c>
      <c r="BA1911" s="366">
        <v>0</v>
      </c>
      <c r="BB1911" s="366">
        <v>0</v>
      </c>
      <c r="BC1911" s="366">
        <v>0</v>
      </c>
      <c r="BD1911" s="366">
        <v>0</v>
      </c>
      <c r="BE1911" s="366">
        <v>0</v>
      </c>
      <c r="BF1911" s="366">
        <v>0</v>
      </c>
      <c r="BG1911" s="366">
        <v>0</v>
      </c>
      <c r="BH1911" s="366">
        <v>0</v>
      </c>
      <c r="BI1911" s="411">
        <f t="shared" si="570"/>
        <v>0</v>
      </c>
      <c r="BJ1911" s="366">
        <v>0</v>
      </c>
      <c r="BK1911" s="366">
        <v>0</v>
      </c>
      <c r="BL1911" s="366">
        <v>0</v>
      </c>
      <c r="BM1911" s="366">
        <v>0</v>
      </c>
      <c r="BN1911" s="366">
        <v>0</v>
      </c>
      <c r="BO1911" s="366">
        <v>0</v>
      </c>
      <c r="BP1911" s="366">
        <v>0</v>
      </c>
      <c r="BQ1911" s="366">
        <v>0</v>
      </c>
      <c r="BR1911" s="366">
        <v>0</v>
      </c>
      <c r="BS1911" s="366">
        <v>0</v>
      </c>
      <c r="BT1911" s="366">
        <v>0</v>
      </c>
      <c r="BU1911" s="366">
        <v>0</v>
      </c>
      <c r="BV1911" s="411">
        <f t="shared" si="571"/>
        <v>0</v>
      </c>
      <c r="BW1911" s="366">
        <v>0</v>
      </c>
      <c r="BX1911" s="366">
        <v>0</v>
      </c>
      <c r="BY1911" s="366">
        <v>0</v>
      </c>
      <c r="BZ1911" s="366">
        <v>0</v>
      </c>
      <c r="CA1911" s="366">
        <v>0</v>
      </c>
      <c r="CB1911" s="366">
        <v>0</v>
      </c>
      <c r="CC1911" s="366">
        <v>0</v>
      </c>
      <c r="CD1911" s="366">
        <v>0</v>
      </c>
      <c r="CE1911" s="366">
        <v>0</v>
      </c>
      <c r="CF1911" s="366">
        <v>0</v>
      </c>
      <c r="CG1911" s="366">
        <v>0</v>
      </c>
      <c r="CH1911" s="366">
        <v>0</v>
      </c>
      <c r="CI1911" s="411">
        <f t="shared" si="572"/>
        <v>0</v>
      </c>
      <c r="CJ1911" s="366">
        <v>0</v>
      </c>
      <c r="CK1911" s="366">
        <v>0</v>
      </c>
      <c r="CL1911" s="366">
        <v>0</v>
      </c>
      <c r="CM1911" s="366">
        <v>0</v>
      </c>
      <c r="CN1911" s="366">
        <v>0</v>
      </c>
      <c r="CO1911" s="366">
        <v>0</v>
      </c>
      <c r="CP1911" s="366">
        <v>0</v>
      </c>
      <c r="CQ1911" s="366">
        <v>0</v>
      </c>
      <c r="CR1911" s="366">
        <v>0</v>
      </c>
      <c r="CS1911" s="366">
        <v>0</v>
      </c>
      <c r="CT1911" s="366">
        <v>0</v>
      </c>
      <c r="CU1911" s="366">
        <v>0</v>
      </c>
      <c r="CV1911" s="411">
        <f t="shared" si="573"/>
        <v>0</v>
      </c>
      <c r="CW1911" s="366">
        <v>0</v>
      </c>
      <c r="CX1911" s="366">
        <v>0</v>
      </c>
      <c r="CY1911" s="366">
        <v>0</v>
      </c>
      <c r="CZ1911" s="366">
        <v>0</v>
      </c>
      <c r="DA1911" s="366">
        <v>0</v>
      </c>
      <c r="DB1911" s="366">
        <v>0</v>
      </c>
      <c r="DC1911" s="366">
        <v>0</v>
      </c>
      <c r="DD1911" s="366">
        <v>0</v>
      </c>
      <c r="DE1911" s="366">
        <v>0</v>
      </c>
      <c r="DF1911" s="366">
        <v>0</v>
      </c>
      <c r="DG1911" s="366">
        <v>0</v>
      </c>
      <c r="DH1911" s="366">
        <v>0</v>
      </c>
      <c r="DI1911" s="411">
        <f t="shared" si="574"/>
        <v>0</v>
      </c>
      <c r="DJ1911" s="366">
        <v>0</v>
      </c>
      <c r="DK1911" s="366">
        <v>0</v>
      </c>
      <c r="DL1911" s="366">
        <v>0</v>
      </c>
      <c r="DM1911" s="366">
        <v>0</v>
      </c>
      <c r="DN1911" s="366">
        <v>0</v>
      </c>
      <c r="DO1911" s="366">
        <v>0</v>
      </c>
      <c r="DP1911" s="366">
        <v>0</v>
      </c>
      <c r="DQ1911" s="366">
        <v>0</v>
      </c>
      <c r="DR1911" s="366">
        <v>0</v>
      </c>
      <c r="DS1911" s="366">
        <v>0</v>
      </c>
      <c r="DT1911" s="366">
        <v>0</v>
      </c>
      <c r="DU1911" s="366">
        <v>0</v>
      </c>
      <c r="DV1911" s="411">
        <f t="shared" si="575"/>
        <v>0</v>
      </c>
      <c r="DW1911" s="366">
        <v>0</v>
      </c>
      <c r="DX1911" s="366">
        <v>0</v>
      </c>
      <c r="DY1911" s="366">
        <v>0</v>
      </c>
      <c r="DZ1911" s="366">
        <v>0</v>
      </c>
      <c r="EA1911" s="366">
        <v>0</v>
      </c>
      <c r="EB1911" s="366">
        <v>0</v>
      </c>
      <c r="EC1911" s="366">
        <v>0</v>
      </c>
      <c r="ED1911" s="366">
        <v>0</v>
      </c>
      <c r="EE1911" s="366">
        <v>0</v>
      </c>
      <c r="EF1911" s="366">
        <v>0</v>
      </c>
      <c r="EG1911" s="366">
        <v>0</v>
      </c>
      <c r="EH1911" s="366">
        <v>0</v>
      </c>
      <c r="EI1911" s="411">
        <f t="shared" si="576"/>
        <v>0</v>
      </c>
      <c r="EK1911" s="411">
        <f t="shared" si="577"/>
        <v>3</v>
      </c>
      <c r="EL1911" s="7">
        <f t="shared" si="578"/>
        <v>-3</v>
      </c>
    </row>
    <row r="1912" spans="1:142">
      <c r="A1912" s="365" t="str">
        <f t="shared" si="563"/>
        <v xml:space="preserve"> 540</v>
      </c>
      <c r="B1912" s="366" t="s">
        <v>1019</v>
      </c>
      <c r="C1912" s="366" t="s">
        <v>1176</v>
      </c>
      <c r="D1912" s="366">
        <v>0</v>
      </c>
      <c r="E1912" s="366">
        <v>0</v>
      </c>
      <c r="F1912" s="366">
        <v>0</v>
      </c>
      <c r="G1912" s="366">
        <v>0</v>
      </c>
      <c r="H1912" s="366">
        <v>0</v>
      </c>
      <c r="I1912" s="366">
        <v>0</v>
      </c>
      <c r="J1912" s="366">
        <v>0</v>
      </c>
      <c r="K1912" s="366">
        <v>0</v>
      </c>
      <c r="L1912" s="366">
        <v>0</v>
      </c>
      <c r="M1912" s="366">
        <v>3</v>
      </c>
      <c r="N1912" s="366">
        <v>0</v>
      </c>
      <c r="O1912" s="366">
        <v>0</v>
      </c>
      <c r="P1912" s="411">
        <f t="shared" si="564"/>
        <v>3</v>
      </c>
      <c r="Q1912" s="411">
        <f t="shared" si="579"/>
        <v>0</v>
      </c>
      <c r="R1912" s="411">
        <f t="shared" si="580"/>
        <v>0</v>
      </c>
      <c r="S1912" s="411">
        <f t="shared" si="581"/>
        <v>3</v>
      </c>
      <c r="T1912" s="366">
        <v>0</v>
      </c>
      <c r="U1912" s="366">
        <v>0</v>
      </c>
      <c r="V1912" s="366">
        <v>0</v>
      </c>
      <c r="W1912" s="366">
        <v>0</v>
      </c>
      <c r="X1912" s="366">
        <v>0</v>
      </c>
      <c r="Y1912" s="366">
        <v>0</v>
      </c>
      <c r="Z1912" s="366">
        <v>0</v>
      </c>
      <c r="AA1912" s="366">
        <v>0</v>
      </c>
      <c r="AB1912" s="366">
        <v>0</v>
      </c>
      <c r="AC1912" s="366">
        <v>0</v>
      </c>
      <c r="AD1912" s="366">
        <v>0</v>
      </c>
      <c r="AE1912" s="366">
        <v>0</v>
      </c>
      <c r="AF1912" s="411">
        <f t="shared" si="565"/>
        <v>0</v>
      </c>
      <c r="AG1912" s="366">
        <v>0</v>
      </c>
      <c r="AH1912" s="366">
        <v>0</v>
      </c>
      <c r="AI1912" s="366">
        <v>0</v>
      </c>
      <c r="AJ1912" s="366">
        <v>0</v>
      </c>
      <c r="AK1912" s="366">
        <v>0</v>
      </c>
      <c r="AL1912" s="366">
        <v>0</v>
      </c>
      <c r="AM1912" s="366">
        <v>0</v>
      </c>
      <c r="AN1912" s="366">
        <v>0</v>
      </c>
      <c r="AO1912" s="366">
        <v>0</v>
      </c>
      <c r="AP1912" s="366">
        <v>0</v>
      </c>
      <c r="AQ1912" s="366">
        <v>0</v>
      </c>
      <c r="AR1912" s="366">
        <v>0</v>
      </c>
      <c r="AS1912" s="411">
        <f t="shared" si="566"/>
        <v>0</v>
      </c>
      <c r="AT1912" s="411">
        <f t="shared" si="567"/>
        <v>0</v>
      </c>
      <c r="AU1912" s="411">
        <f t="shared" si="568"/>
        <v>0</v>
      </c>
      <c r="AV1912" s="411">
        <f t="shared" si="569"/>
        <v>0</v>
      </c>
      <c r="AW1912" s="366">
        <v>0</v>
      </c>
      <c r="AX1912" s="366">
        <v>0</v>
      </c>
      <c r="AY1912" s="366">
        <v>0</v>
      </c>
      <c r="AZ1912" s="366">
        <v>0</v>
      </c>
      <c r="BA1912" s="366">
        <v>0</v>
      </c>
      <c r="BB1912" s="366">
        <v>0</v>
      </c>
      <c r="BC1912" s="366">
        <v>0</v>
      </c>
      <c r="BD1912" s="366">
        <v>0</v>
      </c>
      <c r="BE1912" s="366">
        <v>0</v>
      </c>
      <c r="BF1912" s="366">
        <v>0</v>
      </c>
      <c r="BG1912" s="366">
        <v>0</v>
      </c>
      <c r="BH1912" s="366">
        <v>0</v>
      </c>
      <c r="BI1912" s="411">
        <f t="shared" si="570"/>
        <v>0</v>
      </c>
      <c r="BJ1912" s="366">
        <v>0</v>
      </c>
      <c r="BK1912" s="366">
        <v>0</v>
      </c>
      <c r="BL1912" s="366">
        <v>0</v>
      </c>
      <c r="BM1912" s="366">
        <v>0</v>
      </c>
      <c r="BN1912" s="366">
        <v>0</v>
      </c>
      <c r="BO1912" s="366">
        <v>0</v>
      </c>
      <c r="BP1912" s="366">
        <v>0</v>
      </c>
      <c r="BQ1912" s="366">
        <v>0</v>
      </c>
      <c r="BR1912" s="366">
        <v>0</v>
      </c>
      <c r="BS1912" s="366">
        <v>0</v>
      </c>
      <c r="BT1912" s="366">
        <v>0</v>
      </c>
      <c r="BU1912" s="366">
        <v>0</v>
      </c>
      <c r="BV1912" s="411">
        <f t="shared" si="571"/>
        <v>0</v>
      </c>
      <c r="BW1912" s="366">
        <v>0</v>
      </c>
      <c r="BX1912" s="366">
        <v>0</v>
      </c>
      <c r="BY1912" s="366">
        <v>0</v>
      </c>
      <c r="BZ1912" s="366">
        <v>0</v>
      </c>
      <c r="CA1912" s="366">
        <v>0</v>
      </c>
      <c r="CB1912" s="366">
        <v>0</v>
      </c>
      <c r="CC1912" s="366">
        <v>0</v>
      </c>
      <c r="CD1912" s="366">
        <v>0</v>
      </c>
      <c r="CE1912" s="366">
        <v>0</v>
      </c>
      <c r="CF1912" s="366">
        <v>0</v>
      </c>
      <c r="CG1912" s="366">
        <v>0</v>
      </c>
      <c r="CH1912" s="366">
        <v>0</v>
      </c>
      <c r="CI1912" s="411">
        <f t="shared" si="572"/>
        <v>0</v>
      </c>
      <c r="CJ1912" s="366">
        <v>0</v>
      </c>
      <c r="CK1912" s="366">
        <v>0</v>
      </c>
      <c r="CL1912" s="366">
        <v>0</v>
      </c>
      <c r="CM1912" s="366">
        <v>0</v>
      </c>
      <c r="CN1912" s="366">
        <v>0</v>
      </c>
      <c r="CO1912" s="366">
        <v>0</v>
      </c>
      <c r="CP1912" s="366">
        <v>0</v>
      </c>
      <c r="CQ1912" s="366">
        <v>0</v>
      </c>
      <c r="CR1912" s="366">
        <v>0</v>
      </c>
      <c r="CS1912" s="366">
        <v>0</v>
      </c>
      <c r="CT1912" s="366">
        <v>0</v>
      </c>
      <c r="CU1912" s="366">
        <v>0</v>
      </c>
      <c r="CV1912" s="411">
        <f t="shared" si="573"/>
        <v>0</v>
      </c>
      <c r="CW1912" s="366">
        <v>0</v>
      </c>
      <c r="CX1912" s="366">
        <v>0</v>
      </c>
      <c r="CY1912" s="366">
        <v>0</v>
      </c>
      <c r="CZ1912" s="366">
        <v>0</v>
      </c>
      <c r="DA1912" s="366">
        <v>0</v>
      </c>
      <c r="DB1912" s="366">
        <v>0</v>
      </c>
      <c r="DC1912" s="366">
        <v>0</v>
      </c>
      <c r="DD1912" s="366">
        <v>0</v>
      </c>
      <c r="DE1912" s="366">
        <v>0</v>
      </c>
      <c r="DF1912" s="366">
        <v>0</v>
      </c>
      <c r="DG1912" s="366">
        <v>0</v>
      </c>
      <c r="DH1912" s="366">
        <v>0</v>
      </c>
      <c r="DI1912" s="411">
        <f t="shared" si="574"/>
        <v>0</v>
      </c>
      <c r="DJ1912" s="366">
        <v>0</v>
      </c>
      <c r="DK1912" s="366">
        <v>0</v>
      </c>
      <c r="DL1912" s="366">
        <v>0</v>
      </c>
      <c r="DM1912" s="366">
        <v>0</v>
      </c>
      <c r="DN1912" s="366">
        <v>0</v>
      </c>
      <c r="DO1912" s="366">
        <v>0</v>
      </c>
      <c r="DP1912" s="366">
        <v>0</v>
      </c>
      <c r="DQ1912" s="366">
        <v>0</v>
      </c>
      <c r="DR1912" s="366">
        <v>0</v>
      </c>
      <c r="DS1912" s="366">
        <v>0</v>
      </c>
      <c r="DT1912" s="366">
        <v>0</v>
      </c>
      <c r="DU1912" s="366">
        <v>0</v>
      </c>
      <c r="DV1912" s="411">
        <f t="shared" si="575"/>
        <v>0</v>
      </c>
      <c r="DW1912" s="366">
        <v>0</v>
      </c>
      <c r="DX1912" s="366">
        <v>0</v>
      </c>
      <c r="DY1912" s="366">
        <v>0</v>
      </c>
      <c r="DZ1912" s="366">
        <v>0</v>
      </c>
      <c r="EA1912" s="366">
        <v>0</v>
      </c>
      <c r="EB1912" s="366">
        <v>0</v>
      </c>
      <c r="EC1912" s="366">
        <v>0</v>
      </c>
      <c r="ED1912" s="366">
        <v>0</v>
      </c>
      <c r="EE1912" s="366">
        <v>0</v>
      </c>
      <c r="EF1912" s="366">
        <v>0</v>
      </c>
      <c r="EG1912" s="366">
        <v>0</v>
      </c>
      <c r="EH1912" s="366">
        <v>0</v>
      </c>
      <c r="EI1912" s="411">
        <f t="shared" si="576"/>
        <v>0</v>
      </c>
      <c r="EK1912" s="411">
        <f t="shared" si="577"/>
        <v>3</v>
      </c>
      <c r="EL1912" s="7">
        <f t="shared" si="578"/>
        <v>-3</v>
      </c>
    </row>
    <row r="1913" spans="1:142">
      <c r="A1913" s="365" t="str">
        <f t="shared" si="563"/>
        <v xml:space="preserve"> 540</v>
      </c>
      <c r="B1913" s="366" t="s">
        <v>1019</v>
      </c>
      <c r="C1913" s="366" t="s">
        <v>1178</v>
      </c>
      <c r="D1913" s="366">
        <v>0</v>
      </c>
      <c r="E1913" s="366">
        <v>0</v>
      </c>
      <c r="F1913" s="366">
        <v>0</v>
      </c>
      <c r="G1913" s="366">
        <v>0</v>
      </c>
      <c r="H1913" s="366">
        <v>0</v>
      </c>
      <c r="I1913" s="366">
        <v>0</v>
      </c>
      <c r="J1913" s="366">
        <v>0</v>
      </c>
      <c r="K1913" s="366">
        <v>1</v>
      </c>
      <c r="L1913" s="366">
        <v>0</v>
      </c>
      <c r="M1913" s="366">
        <v>4</v>
      </c>
      <c r="N1913" s="366">
        <v>0</v>
      </c>
      <c r="O1913" s="366">
        <v>0</v>
      </c>
      <c r="P1913" s="411">
        <f t="shared" si="564"/>
        <v>5</v>
      </c>
      <c r="Q1913" s="411">
        <f t="shared" si="579"/>
        <v>0</v>
      </c>
      <c r="R1913" s="411">
        <f t="shared" si="580"/>
        <v>1</v>
      </c>
      <c r="S1913" s="411">
        <f t="shared" si="581"/>
        <v>4</v>
      </c>
      <c r="T1913" s="366">
        <v>0</v>
      </c>
      <c r="U1913" s="366">
        <v>0</v>
      </c>
      <c r="V1913" s="366">
        <v>0</v>
      </c>
      <c r="W1913" s="366">
        <v>0</v>
      </c>
      <c r="X1913" s="366">
        <v>0</v>
      </c>
      <c r="Y1913" s="366">
        <v>0</v>
      </c>
      <c r="Z1913" s="366">
        <v>0</v>
      </c>
      <c r="AA1913" s="366">
        <v>0</v>
      </c>
      <c r="AB1913" s="366">
        <v>0</v>
      </c>
      <c r="AC1913" s="366">
        <v>0</v>
      </c>
      <c r="AD1913" s="366">
        <v>0</v>
      </c>
      <c r="AE1913" s="366">
        <v>0</v>
      </c>
      <c r="AF1913" s="411">
        <f t="shared" si="565"/>
        <v>0</v>
      </c>
      <c r="AG1913" s="366">
        <v>0</v>
      </c>
      <c r="AH1913" s="366">
        <v>0</v>
      </c>
      <c r="AI1913" s="366">
        <v>0</v>
      </c>
      <c r="AJ1913" s="366">
        <v>0</v>
      </c>
      <c r="AK1913" s="366">
        <v>0</v>
      </c>
      <c r="AL1913" s="366">
        <v>0</v>
      </c>
      <c r="AM1913" s="366">
        <v>0</v>
      </c>
      <c r="AN1913" s="366">
        <v>0</v>
      </c>
      <c r="AO1913" s="366">
        <v>0</v>
      </c>
      <c r="AP1913" s="366">
        <v>0</v>
      </c>
      <c r="AQ1913" s="366">
        <v>0</v>
      </c>
      <c r="AR1913" s="366">
        <v>0</v>
      </c>
      <c r="AS1913" s="411">
        <f t="shared" si="566"/>
        <v>0</v>
      </c>
      <c r="AT1913" s="411">
        <f t="shared" si="567"/>
        <v>0</v>
      </c>
      <c r="AU1913" s="411">
        <f t="shared" si="568"/>
        <v>0</v>
      </c>
      <c r="AV1913" s="411">
        <f t="shared" si="569"/>
        <v>0</v>
      </c>
      <c r="AW1913" s="366">
        <v>0</v>
      </c>
      <c r="AX1913" s="366">
        <v>0</v>
      </c>
      <c r="AY1913" s="366">
        <v>0</v>
      </c>
      <c r="AZ1913" s="366">
        <v>0</v>
      </c>
      <c r="BA1913" s="366">
        <v>0</v>
      </c>
      <c r="BB1913" s="366">
        <v>0</v>
      </c>
      <c r="BC1913" s="366">
        <v>0</v>
      </c>
      <c r="BD1913" s="366">
        <v>0</v>
      </c>
      <c r="BE1913" s="366">
        <v>0</v>
      </c>
      <c r="BF1913" s="366">
        <v>0</v>
      </c>
      <c r="BG1913" s="366">
        <v>0</v>
      </c>
      <c r="BH1913" s="366">
        <v>0</v>
      </c>
      <c r="BI1913" s="411">
        <f t="shared" si="570"/>
        <v>0</v>
      </c>
      <c r="BJ1913" s="366">
        <v>0</v>
      </c>
      <c r="BK1913" s="366">
        <v>0</v>
      </c>
      <c r="BL1913" s="366">
        <v>0</v>
      </c>
      <c r="BM1913" s="366">
        <v>0</v>
      </c>
      <c r="BN1913" s="366">
        <v>0</v>
      </c>
      <c r="BO1913" s="366">
        <v>0</v>
      </c>
      <c r="BP1913" s="366">
        <v>0</v>
      </c>
      <c r="BQ1913" s="366">
        <v>0</v>
      </c>
      <c r="BR1913" s="366">
        <v>0</v>
      </c>
      <c r="BS1913" s="366">
        <v>0</v>
      </c>
      <c r="BT1913" s="366">
        <v>0</v>
      </c>
      <c r="BU1913" s="366">
        <v>0</v>
      </c>
      <c r="BV1913" s="411">
        <f t="shared" si="571"/>
        <v>0</v>
      </c>
      <c r="BW1913" s="366">
        <v>0</v>
      </c>
      <c r="BX1913" s="366">
        <v>0</v>
      </c>
      <c r="BY1913" s="366">
        <v>0</v>
      </c>
      <c r="BZ1913" s="366">
        <v>0</v>
      </c>
      <c r="CA1913" s="366">
        <v>0</v>
      </c>
      <c r="CB1913" s="366">
        <v>0</v>
      </c>
      <c r="CC1913" s="366">
        <v>0</v>
      </c>
      <c r="CD1913" s="366">
        <v>0</v>
      </c>
      <c r="CE1913" s="366">
        <v>0</v>
      </c>
      <c r="CF1913" s="366">
        <v>0</v>
      </c>
      <c r="CG1913" s="366">
        <v>0</v>
      </c>
      <c r="CH1913" s="366">
        <v>0</v>
      </c>
      <c r="CI1913" s="411">
        <f t="shared" si="572"/>
        <v>0</v>
      </c>
      <c r="CJ1913" s="366">
        <v>0</v>
      </c>
      <c r="CK1913" s="366">
        <v>0</v>
      </c>
      <c r="CL1913" s="366">
        <v>0</v>
      </c>
      <c r="CM1913" s="366">
        <v>0</v>
      </c>
      <c r="CN1913" s="366">
        <v>0</v>
      </c>
      <c r="CO1913" s="366">
        <v>0</v>
      </c>
      <c r="CP1913" s="366">
        <v>0</v>
      </c>
      <c r="CQ1913" s="366">
        <v>0</v>
      </c>
      <c r="CR1913" s="366">
        <v>0</v>
      </c>
      <c r="CS1913" s="366">
        <v>0</v>
      </c>
      <c r="CT1913" s="366">
        <v>0</v>
      </c>
      <c r="CU1913" s="366">
        <v>0</v>
      </c>
      <c r="CV1913" s="411">
        <f t="shared" si="573"/>
        <v>0</v>
      </c>
      <c r="CW1913" s="366">
        <v>0</v>
      </c>
      <c r="CX1913" s="366">
        <v>0</v>
      </c>
      <c r="CY1913" s="366">
        <v>0</v>
      </c>
      <c r="CZ1913" s="366">
        <v>0</v>
      </c>
      <c r="DA1913" s="366">
        <v>0</v>
      </c>
      <c r="DB1913" s="366">
        <v>0</v>
      </c>
      <c r="DC1913" s="366">
        <v>0</v>
      </c>
      <c r="DD1913" s="366">
        <v>0</v>
      </c>
      <c r="DE1913" s="366">
        <v>0</v>
      </c>
      <c r="DF1913" s="366">
        <v>0</v>
      </c>
      <c r="DG1913" s="366">
        <v>0</v>
      </c>
      <c r="DH1913" s="366">
        <v>0</v>
      </c>
      <c r="DI1913" s="411">
        <f t="shared" si="574"/>
        <v>0</v>
      </c>
      <c r="DJ1913" s="366">
        <v>0</v>
      </c>
      <c r="DK1913" s="366">
        <v>0</v>
      </c>
      <c r="DL1913" s="366">
        <v>0</v>
      </c>
      <c r="DM1913" s="366">
        <v>0</v>
      </c>
      <c r="DN1913" s="366">
        <v>0</v>
      </c>
      <c r="DO1913" s="366">
        <v>0</v>
      </c>
      <c r="DP1913" s="366">
        <v>0</v>
      </c>
      <c r="DQ1913" s="366">
        <v>0</v>
      </c>
      <c r="DR1913" s="366">
        <v>0</v>
      </c>
      <c r="DS1913" s="366">
        <v>0</v>
      </c>
      <c r="DT1913" s="366">
        <v>0</v>
      </c>
      <c r="DU1913" s="366">
        <v>0</v>
      </c>
      <c r="DV1913" s="411">
        <f t="shared" si="575"/>
        <v>0</v>
      </c>
      <c r="DW1913" s="366">
        <v>0</v>
      </c>
      <c r="DX1913" s="366">
        <v>0</v>
      </c>
      <c r="DY1913" s="366">
        <v>0</v>
      </c>
      <c r="DZ1913" s="366">
        <v>0</v>
      </c>
      <c r="EA1913" s="366">
        <v>0</v>
      </c>
      <c r="EB1913" s="366">
        <v>0</v>
      </c>
      <c r="EC1913" s="366">
        <v>0</v>
      </c>
      <c r="ED1913" s="366">
        <v>0</v>
      </c>
      <c r="EE1913" s="366">
        <v>0</v>
      </c>
      <c r="EF1913" s="366">
        <v>0</v>
      </c>
      <c r="EG1913" s="366">
        <v>0</v>
      </c>
      <c r="EH1913" s="366">
        <v>0</v>
      </c>
      <c r="EI1913" s="411">
        <f t="shared" si="576"/>
        <v>0</v>
      </c>
      <c r="EK1913" s="411">
        <f t="shared" si="577"/>
        <v>5</v>
      </c>
      <c r="EL1913" s="7">
        <f t="shared" si="578"/>
        <v>-5</v>
      </c>
    </row>
    <row r="1914" spans="1:142">
      <c r="A1914" s="365" t="str">
        <f t="shared" si="563"/>
        <v xml:space="preserve"> 540</v>
      </c>
      <c r="B1914" s="366" t="s">
        <v>1019</v>
      </c>
      <c r="C1914" s="366" t="s">
        <v>1245</v>
      </c>
      <c r="D1914" s="366">
        <v>0</v>
      </c>
      <c r="E1914" s="366">
        <v>1</v>
      </c>
      <c r="F1914" s="366">
        <v>1</v>
      </c>
      <c r="G1914" s="366">
        <v>2</v>
      </c>
      <c r="H1914" s="366">
        <v>0</v>
      </c>
      <c r="I1914" s="366">
        <v>0</v>
      </c>
      <c r="J1914" s="366">
        <v>0</v>
      </c>
      <c r="K1914" s="366">
        <v>0</v>
      </c>
      <c r="L1914" s="366">
        <v>0</v>
      </c>
      <c r="M1914" s="366">
        <v>0</v>
      </c>
      <c r="N1914" s="366">
        <v>1</v>
      </c>
      <c r="O1914" s="366">
        <v>1</v>
      </c>
      <c r="P1914" s="411">
        <f t="shared" si="564"/>
        <v>6</v>
      </c>
      <c r="Q1914" s="411">
        <f t="shared" si="579"/>
        <v>4</v>
      </c>
      <c r="R1914" s="411">
        <f t="shared" si="580"/>
        <v>0</v>
      </c>
      <c r="S1914" s="411">
        <f t="shared" si="581"/>
        <v>2</v>
      </c>
      <c r="T1914" s="366">
        <v>0</v>
      </c>
      <c r="U1914" s="366">
        <v>0</v>
      </c>
      <c r="V1914" s="366">
        <v>0</v>
      </c>
      <c r="W1914" s="366">
        <v>0</v>
      </c>
      <c r="X1914" s="366">
        <v>0</v>
      </c>
      <c r="Y1914" s="366">
        <v>0</v>
      </c>
      <c r="Z1914" s="366">
        <v>0</v>
      </c>
      <c r="AA1914" s="366">
        <v>0</v>
      </c>
      <c r="AB1914" s="366">
        <v>0</v>
      </c>
      <c r="AC1914" s="366">
        <v>0</v>
      </c>
      <c r="AD1914" s="366">
        <v>0</v>
      </c>
      <c r="AE1914" s="366">
        <v>0</v>
      </c>
      <c r="AF1914" s="411">
        <f t="shared" si="565"/>
        <v>0</v>
      </c>
      <c r="AG1914" s="366">
        <v>0</v>
      </c>
      <c r="AH1914" s="366">
        <v>0</v>
      </c>
      <c r="AI1914" s="366">
        <v>0</v>
      </c>
      <c r="AJ1914" s="366">
        <v>0</v>
      </c>
      <c r="AK1914" s="366">
        <v>0</v>
      </c>
      <c r="AL1914" s="366">
        <v>0</v>
      </c>
      <c r="AM1914" s="366">
        <v>0</v>
      </c>
      <c r="AN1914" s="366">
        <v>0</v>
      </c>
      <c r="AO1914" s="366">
        <v>0</v>
      </c>
      <c r="AP1914" s="366">
        <v>0</v>
      </c>
      <c r="AQ1914" s="366">
        <v>0</v>
      </c>
      <c r="AR1914" s="366">
        <v>0</v>
      </c>
      <c r="AS1914" s="411">
        <f t="shared" si="566"/>
        <v>0</v>
      </c>
      <c r="AT1914" s="411">
        <f t="shared" si="567"/>
        <v>0</v>
      </c>
      <c r="AU1914" s="411">
        <f t="shared" si="568"/>
        <v>0</v>
      </c>
      <c r="AV1914" s="411">
        <f t="shared" si="569"/>
        <v>0</v>
      </c>
      <c r="AW1914" s="366">
        <v>0</v>
      </c>
      <c r="AX1914" s="366">
        <v>0</v>
      </c>
      <c r="AY1914" s="366">
        <v>0</v>
      </c>
      <c r="AZ1914" s="366">
        <v>0</v>
      </c>
      <c r="BA1914" s="366">
        <v>0</v>
      </c>
      <c r="BB1914" s="366">
        <v>0</v>
      </c>
      <c r="BC1914" s="366">
        <v>0</v>
      </c>
      <c r="BD1914" s="366">
        <v>0</v>
      </c>
      <c r="BE1914" s="366">
        <v>0</v>
      </c>
      <c r="BF1914" s="366">
        <v>0</v>
      </c>
      <c r="BG1914" s="366">
        <v>0</v>
      </c>
      <c r="BH1914" s="366">
        <v>0</v>
      </c>
      <c r="BI1914" s="411">
        <f t="shared" si="570"/>
        <v>0</v>
      </c>
      <c r="BJ1914" s="366">
        <v>0</v>
      </c>
      <c r="BK1914" s="366">
        <v>0</v>
      </c>
      <c r="BL1914" s="366">
        <v>0</v>
      </c>
      <c r="BM1914" s="366">
        <v>0</v>
      </c>
      <c r="BN1914" s="366">
        <v>0</v>
      </c>
      <c r="BO1914" s="366">
        <v>0</v>
      </c>
      <c r="BP1914" s="366">
        <v>0</v>
      </c>
      <c r="BQ1914" s="366">
        <v>0</v>
      </c>
      <c r="BR1914" s="366">
        <v>0</v>
      </c>
      <c r="BS1914" s="366">
        <v>0</v>
      </c>
      <c r="BT1914" s="366">
        <v>0</v>
      </c>
      <c r="BU1914" s="366">
        <v>0</v>
      </c>
      <c r="BV1914" s="411">
        <f t="shared" si="571"/>
        <v>0</v>
      </c>
      <c r="BW1914" s="366">
        <v>0</v>
      </c>
      <c r="BX1914" s="366">
        <v>0</v>
      </c>
      <c r="BY1914" s="366">
        <v>0</v>
      </c>
      <c r="BZ1914" s="366">
        <v>0</v>
      </c>
      <c r="CA1914" s="366">
        <v>0</v>
      </c>
      <c r="CB1914" s="366">
        <v>0</v>
      </c>
      <c r="CC1914" s="366">
        <v>0</v>
      </c>
      <c r="CD1914" s="366">
        <v>0</v>
      </c>
      <c r="CE1914" s="366">
        <v>0</v>
      </c>
      <c r="CF1914" s="366">
        <v>0</v>
      </c>
      <c r="CG1914" s="366">
        <v>0</v>
      </c>
      <c r="CH1914" s="366">
        <v>0</v>
      </c>
      <c r="CI1914" s="411">
        <f t="shared" si="572"/>
        <v>0</v>
      </c>
      <c r="CJ1914" s="366">
        <v>0</v>
      </c>
      <c r="CK1914" s="366">
        <v>0</v>
      </c>
      <c r="CL1914" s="366">
        <v>0</v>
      </c>
      <c r="CM1914" s="366">
        <v>0</v>
      </c>
      <c r="CN1914" s="366">
        <v>0</v>
      </c>
      <c r="CO1914" s="366">
        <v>0</v>
      </c>
      <c r="CP1914" s="366">
        <v>0</v>
      </c>
      <c r="CQ1914" s="366">
        <v>0</v>
      </c>
      <c r="CR1914" s="366">
        <v>0</v>
      </c>
      <c r="CS1914" s="366">
        <v>0</v>
      </c>
      <c r="CT1914" s="366">
        <v>0</v>
      </c>
      <c r="CU1914" s="366">
        <v>0</v>
      </c>
      <c r="CV1914" s="411">
        <f t="shared" si="573"/>
        <v>0</v>
      </c>
      <c r="CW1914" s="366">
        <v>0</v>
      </c>
      <c r="CX1914" s="366">
        <v>0</v>
      </c>
      <c r="CY1914" s="366">
        <v>0</v>
      </c>
      <c r="CZ1914" s="366">
        <v>0</v>
      </c>
      <c r="DA1914" s="366">
        <v>0</v>
      </c>
      <c r="DB1914" s="366">
        <v>0</v>
      </c>
      <c r="DC1914" s="366">
        <v>0</v>
      </c>
      <c r="DD1914" s="366">
        <v>0</v>
      </c>
      <c r="DE1914" s="366">
        <v>0</v>
      </c>
      <c r="DF1914" s="366">
        <v>0</v>
      </c>
      <c r="DG1914" s="366">
        <v>0</v>
      </c>
      <c r="DH1914" s="366">
        <v>0</v>
      </c>
      <c r="DI1914" s="411">
        <f t="shared" si="574"/>
        <v>0</v>
      </c>
      <c r="DJ1914" s="366">
        <v>0</v>
      </c>
      <c r="DK1914" s="366">
        <v>0</v>
      </c>
      <c r="DL1914" s="366">
        <v>0</v>
      </c>
      <c r="DM1914" s="366">
        <v>0</v>
      </c>
      <c r="DN1914" s="366">
        <v>0</v>
      </c>
      <c r="DO1914" s="366">
        <v>0</v>
      </c>
      <c r="DP1914" s="366">
        <v>0</v>
      </c>
      <c r="DQ1914" s="366">
        <v>0</v>
      </c>
      <c r="DR1914" s="366">
        <v>0</v>
      </c>
      <c r="DS1914" s="366">
        <v>0</v>
      </c>
      <c r="DT1914" s="366">
        <v>0</v>
      </c>
      <c r="DU1914" s="366">
        <v>0</v>
      </c>
      <c r="DV1914" s="411">
        <f t="shared" si="575"/>
        <v>0</v>
      </c>
      <c r="DW1914" s="366">
        <v>0</v>
      </c>
      <c r="DX1914" s="366">
        <v>0</v>
      </c>
      <c r="DY1914" s="366">
        <v>0</v>
      </c>
      <c r="DZ1914" s="366">
        <v>0</v>
      </c>
      <c r="EA1914" s="366">
        <v>0</v>
      </c>
      <c r="EB1914" s="366">
        <v>0</v>
      </c>
      <c r="EC1914" s="366">
        <v>0</v>
      </c>
      <c r="ED1914" s="366">
        <v>0</v>
      </c>
      <c r="EE1914" s="366">
        <v>0</v>
      </c>
      <c r="EF1914" s="366">
        <v>0</v>
      </c>
      <c r="EG1914" s="366">
        <v>0</v>
      </c>
      <c r="EH1914" s="366">
        <v>0</v>
      </c>
      <c r="EI1914" s="411">
        <f t="shared" si="576"/>
        <v>0</v>
      </c>
      <c r="EK1914" s="411">
        <f t="shared" si="577"/>
        <v>6</v>
      </c>
      <c r="EL1914" s="7">
        <f t="shared" si="578"/>
        <v>-6</v>
      </c>
    </row>
    <row r="1915" spans="1:142">
      <c r="A1915" s="365" t="str">
        <f t="shared" si="563"/>
        <v xml:space="preserve"> 540</v>
      </c>
      <c r="B1915" s="366" t="s">
        <v>1019</v>
      </c>
      <c r="C1915" s="366" t="s">
        <v>1180</v>
      </c>
      <c r="D1915" s="366">
        <v>0</v>
      </c>
      <c r="E1915" s="366">
        <v>0</v>
      </c>
      <c r="F1915" s="366">
        <v>0</v>
      </c>
      <c r="G1915" s="366">
        <v>0</v>
      </c>
      <c r="H1915" s="366">
        <v>0</v>
      </c>
      <c r="I1915" s="366">
        <v>0</v>
      </c>
      <c r="J1915" s="366">
        <v>0</v>
      </c>
      <c r="K1915" s="366">
        <v>0</v>
      </c>
      <c r="L1915" s="366">
        <v>0</v>
      </c>
      <c r="M1915" s="366">
        <v>4</v>
      </c>
      <c r="N1915" s="366">
        <v>0</v>
      </c>
      <c r="O1915" s="366">
        <v>0</v>
      </c>
      <c r="P1915" s="411">
        <f t="shared" si="564"/>
        <v>4</v>
      </c>
      <c r="Q1915" s="411">
        <f t="shared" si="579"/>
        <v>0</v>
      </c>
      <c r="R1915" s="411">
        <f t="shared" si="580"/>
        <v>0</v>
      </c>
      <c r="S1915" s="411">
        <f t="shared" si="581"/>
        <v>4</v>
      </c>
      <c r="T1915" s="366">
        <v>0</v>
      </c>
      <c r="U1915" s="366">
        <v>0</v>
      </c>
      <c r="V1915" s="366">
        <v>0</v>
      </c>
      <c r="W1915" s="366">
        <v>0</v>
      </c>
      <c r="X1915" s="366">
        <v>0</v>
      </c>
      <c r="Y1915" s="366">
        <v>0</v>
      </c>
      <c r="Z1915" s="366">
        <v>0</v>
      </c>
      <c r="AA1915" s="366">
        <v>0</v>
      </c>
      <c r="AB1915" s="366">
        <v>0</v>
      </c>
      <c r="AC1915" s="366">
        <v>0</v>
      </c>
      <c r="AD1915" s="366">
        <v>0</v>
      </c>
      <c r="AE1915" s="366">
        <v>0</v>
      </c>
      <c r="AF1915" s="411">
        <f t="shared" si="565"/>
        <v>0</v>
      </c>
      <c r="AG1915" s="366">
        <v>0</v>
      </c>
      <c r="AH1915" s="366">
        <v>0</v>
      </c>
      <c r="AI1915" s="366">
        <v>0</v>
      </c>
      <c r="AJ1915" s="366">
        <v>0</v>
      </c>
      <c r="AK1915" s="366">
        <v>0</v>
      </c>
      <c r="AL1915" s="366">
        <v>0</v>
      </c>
      <c r="AM1915" s="366">
        <v>0</v>
      </c>
      <c r="AN1915" s="366">
        <v>0</v>
      </c>
      <c r="AO1915" s="366">
        <v>0</v>
      </c>
      <c r="AP1915" s="366">
        <v>0</v>
      </c>
      <c r="AQ1915" s="366">
        <v>0</v>
      </c>
      <c r="AR1915" s="366">
        <v>0</v>
      </c>
      <c r="AS1915" s="411">
        <f t="shared" si="566"/>
        <v>0</v>
      </c>
      <c r="AT1915" s="411">
        <f t="shared" si="567"/>
        <v>0</v>
      </c>
      <c r="AU1915" s="411">
        <f t="shared" si="568"/>
        <v>0</v>
      </c>
      <c r="AV1915" s="411">
        <f t="shared" si="569"/>
        <v>0</v>
      </c>
      <c r="AW1915" s="366">
        <v>0</v>
      </c>
      <c r="AX1915" s="366">
        <v>0</v>
      </c>
      <c r="AY1915" s="366">
        <v>0</v>
      </c>
      <c r="AZ1915" s="366">
        <v>0</v>
      </c>
      <c r="BA1915" s="366">
        <v>0</v>
      </c>
      <c r="BB1915" s="366">
        <v>0</v>
      </c>
      <c r="BC1915" s="366">
        <v>0</v>
      </c>
      <c r="BD1915" s="366">
        <v>0</v>
      </c>
      <c r="BE1915" s="366">
        <v>0</v>
      </c>
      <c r="BF1915" s="366">
        <v>0</v>
      </c>
      <c r="BG1915" s="366">
        <v>0</v>
      </c>
      <c r="BH1915" s="366">
        <v>0</v>
      </c>
      <c r="BI1915" s="411">
        <f t="shared" si="570"/>
        <v>0</v>
      </c>
      <c r="BJ1915" s="366">
        <v>0</v>
      </c>
      <c r="BK1915" s="366">
        <v>0</v>
      </c>
      <c r="BL1915" s="366">
        <v>0</v>
      </c>
      <c r="BM1915" s="366">
        <v>0</v>
      </c>
      <c r="BN1915" s="366">
        <v>0</v>
      </c>
      <c r="BO1915" s="366">
        <v>0</v>
      </c>
      <c r="BP1915" s="366">
        <v>0</v>
      </c>
      <c r="BQ1915" s="366">
        <v>0</v>
      </c>
      <c r="BR1915" s="366">
        <v>0</v>
      </c>
      <c r="BS1915" s="366">
        <v>0</v>
      </c>
      <c r="BT1915" s="366">
        <v>0</v>
      </c>
      <c r="BU1915" s="366">
        <v>0</v>
      </c>
      <c r="BV1915" s="411">
        <f t="shared" si="571"/>
        <v>0</v>
      </c>
      <c r="BW1915" s="366">
        <v>0</v>
      </c>
      <c r="BX1915" s="366">
        <v>0</v>
      </c>
      <c r="BY1915" s="366">
        <v>0</v>
      </c>
      <c r="BZ1915" s="366">
        <v>0</v>
      </c>
      <c r="CA1915" s="366">
        <v>0</v>
      </c>
      <c r="CB1915" s="366">
        <v>0</v>
      </c>
      <c r="CC1915" s="366">
        <v>0</v>
      </c>
      <c r="CD1915" s="366">
        <v>0</v>
      </c>
      <c r="CE1915" s="366">
        <v>0</v>
      </c>
      <c r="CF1915" s="366">
        <v>0</v>
      </c>
      <c r="CG1915" s="366">
        <v>0</v>
      </c>
      <c r="CH1915" s="366">
        <v>0</v>
      </c>
      <c r="CI1915" s="411">
        <f t="shared" si="572"/>
        <v>0</v>
      </c>
      <c r="CJ1915" s="366">
        <v>0</v>
      </c>
      <c r="CK1915" s="366">
        <v>0</v>
      </c>
      <c r="CL1915" s="366">
        <v>0</v>
      </c>
      <c r="CM1915" s="366">
        <v>0</v>
      </c>
      <c r="CN1915" s="366">
        <v>0</v>
      </c>
      <c r="CO1915" s="366">
        <v>0</v>
      </c>
      <c r="CP1915" s="366">
        <v>0</v>
      </c>
      <c r="CQ1915" s="366">
        <v>0</v>
      </c>
      <c r="CR1915" s="366">
        <v>0</v>
      </c>
      <c r="CS1915" s="366">
        <v>0</v>
      </c>
      <c r="CT1915" s="366">
        <v>0</v>
      </c>
      <c r="CU1915" s="366">
        <v>0</v>
      </c>
      <c r="CV1915" s="411">
        <f t="shared" si="573"/>
        <v>0</v>
      </c>
      <c r="CW1915" s="366">
        <v>0</v>
      </c>
      <c r="CX1915" s="366">
        <v>0</v>
      </c>
      <c r="CY1915" s="366">
        <v>0</v>
      </c>
      <c r="CZ1915" s="366">
        <v>0</v>
      </c>
      <c r="DA1915" s="366">
        <v>0</v>
      </c>
      <c r="DB1915" s="366">
        <v>0</v>
      </c>
      <c r="DC1915" s="366">
        <v>0</v>
      </c>
      <c r="DD1915" s="366">
        <v>0</v>
      </c>
      <c r="DE1915" s="366">
        <v>0</v>
      </c>
      <c r="DF1915" s="366">
        <v>0</v>
      </c>
      <c r="DG1915" s="366">
        <v>0</v>
      </c>
      <c r="DH1915" s="366">
        <v>0</v>
      </c>
      <c r="DI1915" s="411">
        <f t="shared" si="574"/>
        <v>0</v>
      </c>
      <c r="DJ1915" s="366">
        <v>0</v>
      </c>
      <c r="DK1915" s="366">
        <v>0</v>
      </c>
      <c r="DL1915" s="366">
        <v>0</v>
      </c>
      <c r="DM1915" s="366">
        <v>0</v>
      </c>
      <c r="DN1915" s="366">
        <v>0</v>
      </c>
      <c r="DO1915" s="366">
        <v>0</v>
      </c>
      <c r="DP1915" s="366">
        <v>0</v>
      </c>
      <c r="DQ1915" s="366">
        <v>0</v>
      </c>
      <c r="DR1915" s="366">
        <v>0</v>
      </c>
      <c r="DS1915" s="366">
        <v>0</v>
      </c>
      <c r="DT1915" s="366">
        <v>0</v>
      </c>
      <c r="DU1915" s="366">
        <v>0</v>
      </c>
      <c r="DV1915" s="411">
        <f t="shared" si="575"/>
        <v>0</v>
      </c>
      <c r="DW1915" s="366">
        <v>0</v>
      </c>
      <c r="DX1915" s="366">
        <v>0</v>
      </c>
      <c r="DY1915" s="366">
        <v>0</v>
      </c>
      <c r="DZ1915" s="366">
        <v>0</v>
      </c>
      <c r="EA1915" s="366">
        <v>0</v>
      </c>
      <c r="EB1915" s="366">
        <v>0</v>
      </c>
      <c r="EC1915" s="366">
        <v>0</v>
      </c>
      <c r="ED1915" s="366">
        <v>0</v>
      </c>
      <c r="EE1915" s="366">
        <v>0</v>
      </c>
      <c r="EF1915" s="366">
        <v>0</v>
      </c>
      <c r="EG1915" s="366">
        <v>0</v>
      </c>
      <c r="EH1915" s="366">
        <v>0</v>
      </c>
      <c r="EI1915" s="411">
        <f t="shared" si="576"/>
        <v>0</v>
      </c>
      <c r="EK1915" s="411">
        <f t="shared" si="577"/>
        <v>4</v>
      </c>
      <c r="EL1915" s="7">
        <f t="shared" si="578"/>
        <v>-4</v>
      </c>
    </row>
    <row r="1916" spans="1:142">
      <c r="A1916" s="365" t="str">
        <f t="shared" si="563"/>
        <v xml:space="preserve"> 540</v>
      </c>
      <c r="B1916" s="366" t="s">
        <v>1019</v>
      </c>
      <c r="C1916" s="366" t="s">
        <v>1187</v>
      </c>
      <c r="D1916" s="366">
        <v>8</v>
      </c>
      <c r="E1916" s="366">
        <v>8</v>
      </c>
      <c r="F1916" s="366">
        <v>8</v>
      </c>
      <c r="G1916" s="366">
        <v>8</v>
      </c>
      <c r="H1916" s="366">
        <v>8</v>
      </c>
      <c r="I1916" s="366">
        <v>8</v>
      </c>
      <c r="J1916" s="366">
        <v>8</v>
      </c>
      <c r="K1916" s="366">
        <v>8</v>
      </c>
      <c r="L1916" s="366">
        <v>8</v>
      </c>
      <c r="M1916" s="366">
        <v>1</v>
      </c>
      <c r="N1916" s="366">
        <v>8</v>
      </c>
      <c r="O1916" s="366">
        <v>8</v>
      </c>
      <c r="P1916" s="411">
        <f t="shared" si="564"/>
        <v>89</v>
      </c>
      <c r="Q1916" s="411">
        <f t="shared" si="579"/>
        <v>55.741935483870968</v>
      </c>
      <c r="R1916" s="411">
        <f t="shared" si="580"/>
        <v>14.051167964404893</v>
      </c>
      <c r="S1916" s="411">
        <f t="shared" si="581"/>
        <v>19.206896551724139</v>
      </c>
      <c r="T1916" s="366">
        <v>0</v>
      </c>
      <c r="U1916" s="366">
        <v>0</v>
      </c>
      <c r="V1916" s="366">
        <v>0</v>
      </c>
      <c r="W1916" s="366">
        <v>0</v>
      </c>
      <c r="X1916" s="366">
        <v>0</v>
      </c>
      <c r="Y1916" s="366">
        <v>0</v>
      </c>
      <c r="Z1916" s="366">
        <v>0</v>
      </c>
      <c r="AA1916" s="366">
        <v>0</v>
      </c>
      <c r="AB1916" s="366">
        <v>0</v>
      </c>
      <c r="AC1916" s="366">
        <v>0</v>
      </c>
      <c r="AD1916" s="366">
        <v>0</v>
      </c>
      <c r="AE1916" s="366">
        <v>0</v>
      </c>
      <c r="AF1916" s="411">
        <f t="shared" si="565"/>
        <v>0</v>
      </c>
      <c r="AG1916" s="366">
        <v>0</v>
      </c>
      <c r="AH1916" s="366">
        <v>0</v>
      </c>
      <c r="AI1916" s="366">
        <v>0</v>
      </c>
      <c r="AJ1916" s="366">
        <v>0</v>
      </c>
      <c r="AK1916" s="366">
        <v>0</v>
      </c>
      <c r="AL1916" s="366">
        <v>0</v>
      </c>
      <c r="AM1916" s="366">
        <v>0</v>
      </c>
      <c r="AN1916" s="366">
        <v>0</v>
      </c>
      <c r="AO1916" s="366">
        <v>0</v>
      </c>
      <c r="AP1916" s="366">
        <v>0</v>
      </c>
      <c r="AQ1916" s="366">
        <v>0</v>
      </c>
      <c r="AR1916" s="366">
        <v>0</v>
      </c>
      <c r="AS1916" s="411">
        <f t="shared" si="566"/>
        <v>0</v>
      </c>
      <c r="AT1916" s="411">
        <f t="shared" si="567"/>
        <v>0</v>
      </c>
      <c r="AU1916" s="411">
        <f t="shared" si="568"/>
        <v>0</v>
      </c>
      <c r="AV1916" s="411">
        <f t="shared" si="569"/>
        <v>0</v>
      </c>
      <c r="AW1916" s="366">
        <v>0</v>
      </c>
      <c r="AX1916" s="366">
        <v>0</v>
      </c>
      <c r="AY1916" s="366">
        <v>0</v>
      </c>
      <c r="AZ1916" s="366">
        <v>0</v>
      </c>
      <c r="BA1916" s="366">
        <v>0</v>
      </c>
      <c r="BB1916" s="366">
        <v>0</v>
      </c>
      <c r="BC1916" s="366">
        <v>0</v>
      </c>
      <c r="BD1916" s="366">
        <v>0</v>
      </c>
      <c r="BE1916" s="366">
        <v>0</v>
      </c>
      <c r="BF1916" s="366">
        <v>0</v>
      </c>
      <c r="BG1916" s="366">
        <v>0</v>
      </c>
      <c r="BH1916" s="366">
        <v>0</v>
      </c>
      <c r="BI1916" s="411">
        <f t="shared" si="570"/>
        <v>0</v>
      </c>
      <c r="BJ1916" s="366">
        <v>0</v>
      </c>
      <c r="BK1916" s="366">
        <v>0</v>
      </c>
      <c r="BL1916" s="366">
        <v>0</v>
      </c>
      <c r="BM1916" s="366">
        <v>0</v>
      </c>
      <c r="BN1916" s="366">
        <v>0</v>
      </c>
      <c r="BO1916" s="366">
        <v>0</v>
      </c>
      <c r="BP1916" s="366">
        <v>0</v>
      </c>
      <c r="BQ1916" s="366">
        <v>0</v>
      </c>
      <c r="BR1916" s="366">
        <v>0</v>
      </c>
      <c r="BS1916" s="366">
        <v>0</v>
      </c>
      <c r="BT1916" s="366">
        <v>0</v>
      </c>
      <c r="BU1916" s="366">
        <v>0</v>
      </c>
      <c r="BV1916" s="411">
        <f t="shared" si="571"/>
        <v>0</v>
      </c>
      <c r="BW1916" s="366">
        <v>0</v>
      </c>
      <c r="BX1916" s="366">
        <v>0</v>
      </c>
      <c r="BY1916" s="366">
        <v>0</v>
      </c>
      <c r="BZ1916" s="366">
        <v>0</v>
      </c>
      <c r="CA1916" s="366">
        <v>0</v>
      </c>
      <c r="CB1916" s="366">
        <v>0</v>
      </c>
      <c r="CC1916" s="366">
        <v>0</v>
      </c>
      <c r="CD1916" s="366">
        <v>0</v>
      </c>
      <c r="CE1916" s="366">
        <v>0</v>
      </c>
      <c r="CF1916" s="366">
        <v>0</v>
      </c>
      <c r="CG1916" s="366">
        <v>0</v>
      </c>
      <c r="CH1916" s="366">
        <v>0</v>
      </c>
      <c r="CI1916" s="411">
        <f t="shared" si="572"/>
        <v>0</v>
      </c>
      <c r="CJ1916" s="366">
        <v>0</v>
      </c>
      <c r="CK1916" s="366">
        <v>0</v>
      </c>
      <c r="CL1916" s="366">
        <v>0</v>
      </c>
      <c r="CM1916" s="366">
        <v>0</v>
      </c>
      <c r="CN1916" s="366">
        <v>0</v>
      </c>
      <c r="CO1916" s="366">
        <v>0</v>
      </c>
      <c r="CP1916" s="366">
        <v>0</v>
      </c>
      <c r="CQ1916" s="366">
        <v>0</v>
      </c>
      <c r="CR1916" s="366">
        <v>0</v>
      </c>
      <c r="CS1916" s="366">
        <v>0</v>
      </c>
      <c r="CT1916" s="366">
        <v>0</v>
      </c>
      <c r="CU1916" s="366">
        <v>0</v>
      </c>
      <c r="CV1916" s="411">
        <f t="shared" si="573"/>
        <v>0</v>
      </c>
      <c r="CW1916" s="366">
        <v>0</v>
      </c>
      <c r="CX1916" s="366">
        <v>0</v>
      </c>
      <c r="CY1916" s="366">
        <v>0</v>
      </c>
      <c r="CZ1916" s="366">
        <v>0</v>
      </c>
      <c r="DA1916" s="366">
        <v>0</v>
      </c>
      <c r="DB1916" s="366">
        <v>0</v>
      </c>
      <c r="DC1916" s="366">
        <v>0</v>
      </c>
      <c r="DD1916" s="366">
        <v>0</v>
      </c>
      <c r="DE1916" s="366">
        <v>0</v>
      </c>
      <c r="DF1916" s="366">
        <v>0</v>
      </c>
      <c r="DG1916" s="366">
        <v>0</v>
      </c>
      <c r="DH1916" s="366">
        <v>0</v>
      </c>
      <c r="DI1916" s="411">
        <f t="shared" si="574"/>
        <v>0</v>
      </c>
      <c r="DJ1916" s="366">
        <v>0</v>
      </c>
      <c r="DK1916" s="366">
        <v>0</v>
      </c>
      <c r="DL1916" s="366">
        <v>0</v>
      </c>
      <c r="DM1916" s="366">
        <v>0</v>
      </c>
      <c r="DN1916" s="366">
        <v>0</v>
      </c>
      <c r="DO1916" s="366">
        <v>0</v>
      </c>
      <c r="DP1916" s="366">
        <v>0</v>
      </c>
      <c r="DQ1916" s="366">
        <v>0</v>
      </c>
      <c r="DR1916" s="366">
        <v>0</v>
      </c>
      <c r="DS1916" s="366">
        <v>0</v>
      </c>
      <c r="DT1916" s="366">
        <v>0</v>
      </c>
      <c r="DU1916" s="366">
        <v>0</v>
      </c>
      <c r="DV1916" s="411">
        <f t="shared" si="575"/>
        <v>0</v>
      </c>
      <c r="DW1916" s="366">
        <v>0</v>
      </c>
      <c r="DX1916" s="366">
        <v>0</v>
      </c>
      <c r="DY1916" s="366">
        <v>0</v>
      </c>
      <c r="DZ1916" s="366">
        <v>0</v>
      </c>
      <c r="EA1916" s="366">
        <v>0</v>
      </c>
      <c r="EB1916" s="366">
        <v>0</v>
      </c>
      <c r="EC1916" s="366">
        <v>0</v>
      </c>
      <c r="ED1916" s="366">
        <v>0</v>
      </c>
      <c r="EE1916" s="366">
        <v>0</v>
      </c>
      <c r="EF1916" s="366">
        <v>0</v>
      </c>
      <c r="EG1916" s="366">
        <v>0</v>
      </c>
      <c r="EH1916" s="366">
        <v>0</v>
      </c>
      <c r="EI1916" s="411">
        <f t="shared" si="576"/>
        <v>0</v>
      </c>
      <c r="EK1916" s="411">
        <f t="shared" si="577"/>
        <v>89</v>
      </c>
      <c r="EL1916" s="7">
        <f t="shared" si="578"/>
        <v>-89</v>
      </c>
    </row>
  </sheetData>
  <autoFilter ref="A2:EI1916" xr:uid="{6143F22C-B249-49FF-B362-DA88E0AFCE8E}"/>
  <mergeCells count="10">
    <mergeCell ref="DJ1:DV1"/>
    <mergeCell ref="DW1:EI1"/>
    <mergeCell ref="D1:P1"/>
    <mergeCell ref="T1:AF1"/>
    <mergeCell ref="AG1:AS1"/>
    <mergeCell ref="BW1:CI1"/>
    <mergeCell ref="CJ1:CV1"/>
    <mergeCell ref="CW1:DI1"/>
    <mergeCell ref="AW1:BI1"/>
    <mergeCell ref="BJ1:B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I83"/>
  <sheetViews>
    <sheetView zoomScale="85" zoomScaleNormal="85" workbookViewId="0">
      <pane xSplit="1" ySplit="9" topLeftCell="B10" activePane="bottomRight" state="frozen"/>
      <selection pane="topRight" activeCell="B1" sqref="B1"/>
      <selection pane="bottomLeft" activeCell="A10" sqref="A10"/>
      <selection pane="bottomRight" activeCell="C10" sqref="C10"/>
    </sheetView>
  </sheetViews>
  <sheetFormatPr defaultRowHeight="12.5"/>
  <cols>
    <col min="1" max="1" width="22.7265625" customWidth="1"/>
    <col min="2" max="2" width="21.81640625" customWidth="1"/>
    <col min="3" max="3" width="16.81640625" customWidth="1"/>
    <col min="4" max="5" width="12.54296875" customWidth="1"/>
    <col min="9" max="9" width="21.54296875" bestFit="1" customWidth="1"/>
  </cols>
  <sheetData>
    <row r="1" spans="1:9">
      <c r="A1" t="str">
        <f>+RS!B2</f>
        <v>KENTUCKY POWER BILLING ANALYSIS</v>
      </c>
    </row>
    <row r="2" spans="1:9">
      <c r="A2" t="str">
        <f>+RS!B4</f>
        <v>TEST YEAR ENDED MAY 31, 2025</v>
      </c>
    </row>
    <row r="3" spans="1:9">
      <c r="A3" t="s">
        <v>136</v>
      </c>
    </row>
    <row r="4" spans="1:9">
      <c r="D4" s="52"/>
    </row>
    <row r="5" spans="1:9">
      <c r="B5" s="53"/>
      <c r="D5" s="52"/>
    </row>
    <row r="6" spans="1:9">
      <c r="A6" s="1"/>
      <c r="B6" s="1" t="s">
        <v>72</v>
      </c>
      <c r="C6" s="1" t="s">
        <v>72</v>
      </c>
      <c r="D6" s="1"/>
      <c r="E6" s="1"/>
    </row>
    <row r="7" spans="1:9">
      <c r="A7" s="1"/>
      <c r="B7" s="1" t="s">
        <v>73</v>
      </c>
      <c r="C7" s="1" t="s">
        <v>74</v>
      </c>
      <c r="D7" s="1"/>
      <c r="E7" s="1" t="s">
        <v>76</v>
      </c>
    </row>
    <row r="8" spans="1:9">
      <c r="A8" s="3" t="s">
        <v>2</v>
      </c>
      <c r="B8" s="3" t="s">
        <v>6</v>
      </c>
      <c r="C8" s="3" t="s">
        <v>6</v>
      </c>
      <c r="D8" s="3" t="s">
        <v>75</v>
      </c>
      <c r="E8" s="3" t="s">
        <v>75</v>
      </c>
      <c r="I8" s="66"/>
    </row>
    <row r="9" spans="1:9">
      <c r="A9" s="3"/>
      <c r="B9" s="3"/>
      <c r="C9" s="3"/>
      <c r="D9" s="3"/>
      <c r="E9" s="3"/>
    </row>
    <row r="10" spans="1:9">
      <c r="A10" t="s">
        <v>79</v>
      </c>
      <c r="B10" s="8" t="e">
        <f>+#REF!</f>
        <v>#REF!</v>
      </c>
      <c r="C10" s="8">
        <f>RS!I58</f>
        <v>286298620.63941485</v>
      </c>
      <c r="D10" s="10" t="e">
        <f>+C10-B10</f>
        <v>#REF!</v>
      </c>
      <c r="E10" s="14" t="e">
        <f>+D10/B10</f>
        <v>#REF!</v>
      </c>
      <c r="F10" s="42"/>
      <c r="I10" s="64"/>
    </row>
    <row r="11" spans="1:9">
      <c r="B11" s="8"/>
      <c r="C11" s="8"/>
      <c r="D11" s="10"/>
      <c r="I11" s="64"/>
    </row>
    <row r="12" spans="1:9">
      <c r="A12" t="s">
        <v>80</v>
      </c>
      <c r="B12" s="8" t="e">
        <f>+#REF!</f>
        <v>#REF!</v>
      </c>
      <c r="C12" s="8" t="e">
        <f>#REF!</f>
        <v>#REF!</v>
      </c>
      <c r="D12" s="10" t="e">
        <f>+C12-B12</f>
        <v>#REF!</v>
      </c>
      <c r="E12" s="14" t="e">
        <f>+D12/B12</f>
        <v>#REF!</v>
      </c>
      <c r="F12" s="42"/>
      <c r="I12" s="64"/>
    </row>
    <row r="13" spans="1:9">
      <c r="B13" s="8"/>
      <c r="C13" s="8"/>
      <c r="D13" s="10"/>
      <c r="E13" s="14"/>
      <c r="I13" s="64"/>
    </row>
    <row r="14" spans="1:9">
      <c r="A14" t="s">
        <v>159</v>
      </c>
      <c r="B14" s="8" t="e">
        <f>+#REF!</f>
        <v>#REF!</v>
      </c>
      <c r="C14" s="8" t="e">
        <f>#REF!</f>
        <v>#REF!</v>
      </c>
      <c r="D14" s="10" t="e">
        <f>+C14-B14</f>
        <v>#REF!</v>
      </c>
      <c r="E14" s="14" t="e">
        <f>+D14/B14</f>
        <v>#REF!</v>
      </c>
      <c r="F14" s="42"/>
      <c r="I14" s="64"/>
    </row>
    <row r="15" spans="1:9">
      <c r="B15" s="8"/>
      <c r="C15" s="8"/>
      <c r="D15" s="10"/>
      <c r="I15" s="64"/>
    </row>
    <row r="16" spans="1:9">
      <c r="A16" t="s">
        <v>81</v>
      </c>
      <c r="B16" s="8" t="e">
        <f>+#REF!</f>
        <v>#REF!</v>
      </c>
      <c r="C16" s="8" t="e">
        <f>#REF!</f>
        <v>#REF!</v>
      </c>
      <c r="D16" s="10" t="e">
        <f>+C16-B16</f>
        <v>#REF!</v>
      </c>
      <c r="E16" s="14" t="e">
        <f>+D16/B16</f>
        <v>#REF!</v>
      </c>
      <c r="F16" s="42"/>
      <c r="I16" s="64"/>
    </row>
    <row r="17" spans="1:9">
      <c r="B17" s="8"/>
      <c r="C17" s="8"/>
      <c r="D17" s="10"/>
      <c r="I17" s="64"/>
    </row>
    <row r="18" spans="1:9">
      <c r="A18" t="s">
        <v>82</v>
      </c>
      <c r="B18" s="8" t="e">
        <f>+#REF!</f>
        <v>#REF!</v>
      </c>
      <c r="C18" s="8" t="e">
        <f>#REF!</f>
        <v>#REF!</v>
      </c>
      <c r="D18" s="10" t="e">
        <f>+C18-B18</f>
        <v>#REF!</v>
      </c>
      <c r="E18" s="14" t="e">
        <f>+D18/B18</f>
        <v>#REF!</v>
      </c>
      <c r="F18" s="42"/>
      <c r="I18" s="64"/>
    </row>
    <row r="19" spans="1:9">
      <c r="B19" s="8"/>
      <c r="C19" s="8"/>
      <c r="D19" s="10"/>
      <c r="I19" s="64"/>
    </row>
    <row r="20" spans="1:9">
      <c r="A20" t="s">
        <v>194</v>
      </c>
      <c r="B20" s="8" t="e">
        <f>+#REF!</f>
        <v>#REF!</v>
      </c>
      <c r="C20" s="8" t="e">
        <f>'SGS TOD NA'!F40</f>
        <v>#REF!</v>
      </c>
      <c r="D20" s="10" t="e">
        <f>+C20-B20</f>
        <v>#REF!</v>
      </c>
      <c r="E20" s="14" t="e">
        <f>+D20/B20</f>
        <v>#REF!</v>
      </c>
      <c r="F20" s="42"/>
      <c r="I20" s="64"/>
    </row>
    <row r="21" spans="1:9">
      <c r="B21" s="8"/>
      <c r="C21" s="8"/>
      <c r="D21" s="10"/>
      <c r="I21" s="64"/>
    </row>
    <row r="22" spans="1:9">
      <c r="A22" t="s">
        <v>83</v>
      </c>
      <c r="B22" s="8" t="e">
        <f>+#REF!</f>
        <v>#REF!</v>
      </c>
      <c r="C22" s="8" t="e">
        <f>#REF!</f>
        <v>#REF!</v>
      </c>
      <c r="D22" s="10" t="e">
        <f>+C22-B22</f>
        <v>#REF!</v>
      </c>
      <c r="E22" s="14" t="e">
        <f>+D22/B22</f>
        <v>#REF!</v>
      </c>
      <c r="F22" s="42"/>
      <c r="I22" s="64"/>
    </row>
    <row r="23" spans="1:9">
      <c r="B23" s="8"/>
      <c r="C23" s="8"/>
      <c r="D23" s="10"/>
      <c r="E23" s="14"/>
      <c r="I23" s="64"/>
    </row>
    <row r="24" spans="1:9">
      <c r="A24" t="s">
        <v>202</v>
      </c>
      <c r="B24" s="8" t="e">
        <f>+#REF!</f>
        <v>#REF!</v>
      </c>
      <c r="C24" s="8" t="e">
        <f>+#REF!</f>
        <v>#REF!</v>
      </c>
      <c r="D24" s="10" t="e">
        <f>+C24-B24</f>
        <v>#REF!</v>
      </c>
      <c r="E24" s="14" t="e">
        <f>+D24/B24</f>
        <v>#REF!</v>
      </c>
      <c r="I24" s="64"/>
    </row>
    <row r="25" spans="1:9">
      <c r="B25" s="8"/>
      <c r="C25" s="8"/>
      <c r="D25" s="10"/>
      <c r="I25" s="64"/>
    </row>
    <row r="26" spans="1:9">
      <c r="A26" t="s">
        <v>84</v>
      </c>
      <c r="B26" s="8" t="e">
        <f>+#REF!</f>
        <v>#REF!</v>
      </c>
      <c r="C26" s="8" t="e">
        <f>#REF!</f>
        <v>#REF!</v>
      </c>
      <c r="D26" s="10" t="e">
        <f>+C26-B26</f>
        <v>#REF!</v>
      </c>
      <c r="E26" s="14" t="e">
        <f>+D26/B26</f>
        <v>#REF!</v>
      </c>
      <c r="I26" s="64"/>
    </row>
    <row r="27" spans="1:9">
      <c r="B27" s="8"/>
      <c r="C27" s="8"/>
      <c r="D27" s="10"/>
      <c r="I27" s="64"/>
    </row>
    <row r="28" spans="1:9">
      <c r="A28" t="s">
        <v>85</v>
      </c>
      <c r="B28" s="8" t="e">
        <f>+#REF!</f>
        <v>#REF!</v>
      </c>
      <c r="C28" s="8" t="e">
        <f>#REF!</f>
        <v>#REF!</v>
      </c>
      <c r="D28" s="10" t="e">
        <f>+C28-B28</f>
        <v>#REF!</v>
      </c>
      <c r="E28" s="14" t="e">
        <f>+D28/B28</f>
        <v>#REF!</v>
      </c>
      <c r="I28" s="64"/>
    </row>
    <row r="29" spans="1:9">
      <c r="B29" s="8"/>
      <c r="C29" s="8"/>
      <c r="D29" s="10"/>
      <c r="I29" s="64"/>
    </row>
    <row r="30" spans="1:9">
      <c r="A30" t="s">
        <v>86</v>
      </c>
      <c r="B30" s="8" t="e">
        <f>+#REF!</f>
        <v>#REF!</v>
      </c>
      <c r="C30" s="8" t="e">
        <f>#REF!</f>
        <v>#REF!</v>
      </c>
      <c r="D30" s="10" t="e">
        <f>+C30-B30</f>
        <v>#REF!</v>
      </c>
      <c r="E30" s="14" t="e">
        <f>+D30/B30</f>
        <v>#REF!</v>
      </c>
      <c r="I30" s="64"/>
    </row>
    <row r="31" spans="1:9">
      <c r="B31" s="8"/>
      <c r="C31" s="8"/>
      <c r="D31" s="10"/>
      <c r="I31" s="64"/>
    </row>
    <row r="32" spans="1:9">
      <c r="A32" t="s">
        <v>87</v>
      </c>
      <c r="B32" s="8" t="e">
        <f>+#REF!</f>
        <v>#REF!</v>
      </c>
      <c r="C32" s="8" t="e">
        <f>#REF!</f>
        <v>#REF!</v>
      </c>
      <c r="D32" s="10" t="e">
        <f>+C32-B32</f>
        <v>#REF!</v>
      </c>
      <c r="E32" s="14" t="e">
        <f>+D32/B32</f>
        <v>#REF!</v>
      </c>
      <c r="I32" s="64"/>
    </row>
    <row r="33" spans="1:9">
      <c r="B33" s="8"/>
      <c r="C33" s="8"/>
      <c r="D33" s="10"/>
      <c r="I33" s="64"/>
    </row>
    <row r="34" spans="1:9">
      <c r="A34" t="s">
        <v>88</v>
      </c>
      <c r="B34" s="8" t="e">
        <f>+#REF!</f>
        <v>#REF!</v>
      </c>
      <c r="C34" s="8" t="e">
        <f>#REF!</f>
        <v>#REF!</v>
      </c>
      <c r="D34" s="10" t="e">
        <f>+C34-B34</f>
        <v>#REF!</v>
      </c>
      <c r="E34" s="14" t="e">
        <f>+D34/B34</f>
        <v>#REF!</v>
      </c>
      <c r="I34" s="64"/>
    </row>
    <row r="35" spans="1:9">
      <c r="B35" s="8"/>
      <c r="C35" s="8"/>
      <c r="D35" s="10"/>
      <c r="I35" s="64"/>
    </row>
    <row r="36" spans="1:9">
      <c r="A36" t="s">
        <v>89</v>
      </c>
      <c r="B36" s="8" t="e">
        <f>+#REF!</f>
        <v>#REF!</v>
      </c>
      <c r="C36" s="8" t="e">
        <f>#REF!</f>
        <v>#REF!</v>
      </c>
      <c r="D36" s="10" t="e">
        <f>+C36-B36</f>
        <v>#REF!</v>
      </c>
      <c r="E36" s="14" t="e">
        <f>+D36/B36</f>
        <v>#REF!</v>
      </c>
      <c r="I36" s="64"/>
    </row>
    <row r="37" spans="1:9">
      <c r="B37" s="8"/>
      <c r="C37" s="8"/>
      <c r="D37" s="10"/>
      <c r="I37" s="64"/>
    </row>
    <row r="38" spans="1:9">
      <c r="A38" t="s">
        <v>90</v>
      </c>
      <c r="B38" s="8" t="e">
        <f>+#REF!</f>
        <v>#REF!</v>
      </c>
      <c r="C38" s="8" t="e">
        <f>#REF!</f>
        <v>#REF!</v>
      </c>
      <c r="D38" s="10" t="e">
        <f>+C38-B38</f>
        <v>#REF!</v>
      </c>
      <c r="E38" s="14" t="e">
        <f>+D38/B38</f>
        <v>#REF!</v>
      </c>
      <c r="I38" s="64"/>
    </row>
    <row r="39" spans="1:9">
      <c r="B39" s="8"/>
      <c r="C39" s="8"/>
      <c r="D39" s="10"/>
      <c r="I39" s="64"/>
    </row>
    <row r="40" spans="1:9">
      <c r="A40" t="s">
        <v>91</v>
      </c>
      <c r="B40" s="8" t="e">
        <f>+#REF!</f>
        <v>#REF!</v>
      </c>
      <c r="C40" s="8" t="e">
        <f>#REF!</f>
        <v>#REF!</v>
      </c>
      <c r="D40" s="10" t="e">
        <f>+C40-B40</f>
        <v>#REF!</v>
      </c>
      <c r="E40" s="14" t="e">
        <f>+D40/B40</f>
        <v>#REF!</v>
      </c>
      <c r="I40" s="64"/>
    </row>
    <row r="41" spans="1:9">
      <c r="B41" s="8"/>
      <c r="C41" s="8"/>
      <c r="D41" s="10"/>
      <c r="E41" s="14"/>
      <c r="I41" s="64"/>
    </row>
    <row r="42" spans="1:9">
      <c r="A42" t="s">
        <v>280</v>
      </c>
      <c r="B42" s="8" t="e">
        <f>#REF!</f>
        <v>#REF!</v>
      </c>
      <c r="C42" s="8" t="e">
        <f>#REF!</f>
        <v>#REF!</v>
      </c>
      <c r="D42" s="10" t="e">
        <f>+C42-B42</f>
        <v>#REF!</v>
      </c>
      <c r="E42" s="14" t="e">
        <f>+D42/B42</f>
        <v>#REF!</v>
      </c>
      <c r="I42" s="64"/>
    </row>
    <row r="43" spans="1:9">
      <c r="B43" s="8"/>
      <c r="C43" s="8"/>
      <c r="D43" s="10"/>
      <c r="I43" s="64"/>
    </row>
    <row r="44" spans="1:9">
      <c r="A44" t="s">
        <v>95</v>
      </c>
      <c r="B44" s="8" t="e">
        <f>#REF!</f>
        <v>#REF!</v>
      </c>
      <c r="C44" s="8" t="e">
        <f>#REF!</f>
        <v>#REF!</v>
      </c>
      <c r="D44" s="10" t="e">
        <f>+C44-B44</f>
        <v>#REF!</v>
      </c>
      <c r="E44" s="14" t="e">
        <f>+D44/B44</f>
        <v>#REF!</v>
      </c>
      <c r="I44" s="64"/>
    </row>
    <row r="45" spans="1:9">
      <c r="B45" s="8"/>
      <c r="C45" s="8"/>
      <c r="D45" s="10"/>
      <c r="I45" s="64"/>
    </row>
    <row r="46" spans="1:9">
      <c r="A46" t="s">
        <v>92</v>
      </c>
      <c r="B46" s="8" t="e">
        <f>+#REF!</f>
        <v>#REF!</v>
      </c>
      <c r="C46" s="8" t="e">
        <f>#REF!</f>
        <v>#REF!</v>
      </c>
      <c r="D46" s="10" t="e">
        <f>+C46-B46</f>
        <v>#REF!</v>
      </c>
      <c r="E46" s="14" t="e">
        <f>+D46/B46</f>
        <v>#REF!</v>
      </c>
      <c r="I46" s="64"/>
    </row>
    <row r="47" spans="1:9">
      <c r="B47" s="8"/>
      <c r="C47" s="8"/>
      <c r="D47" s="10"/>
      <c r="E47" s="14"/>
      <c r="I47" s="64"/>
    </row>
    <row r="48" spans="1:9">
      <c r="A48" t="s">
        <v>197</v>
      </c>
      <c r="B48" s="8" t="e">
        <f>+#REF!</f>
        <v>#REF!</v>
      </c>
      <c r="C48" s="8" t="e">
        <f>+#REF!</f>
        <v>#REF!</v>
      </c>
      <c r="D48" s="10" t="e">
        <f>+C48-B48</f>
        <v>#REF!</v>
      </c>
      <c r="E48" s="14" t="e">
        <f>+D48/B48</f>
        <v>#REF!</v>
      </c>
      <c r="I48" s="64"/>
    </row>
    <row r="49" spans="1:9">
      <c r="B49" s="8"/>
      <c r="C49" s="8"/>
      <c r="D49" s="10"/>
      <c r="I49" s="64"/>
    </row>
    <row r="50" spans="1:9">
      <c r="A50" s="64" t="s">
        <v>281</v>
      </c>
      <c r="B50" s="8" t="e">
        <f>#REF!</f>
        <v>#REF!</v>
      </c>
      <c r="C50" s="8" t="e">
        <f>#REF!</f>
        <v>#REF!</v>
      </c>
      <c r="D50" s="10" t="e">
        <f>+C50-B50</f>
        <v>#REF!</v>
      </c>
      <c r="E50" s="14" t="e">
        <f>+D50/B50</f>
        <v>#REF!</v>
      </c>
      <c r="I50" s="64"/>
    </row>
    <row r="51" spans="1:9">
      <c r="A51" s="64"/>
      <c r="B51" s="8"/>
      <c r="C51" s="8"/>
      <c r="D51" s="10"/>
      <c r="I51" s="64"/>
    </row>
    <row r="52" spans="1:9">
      <c r="A52" s="64" t="s">
        <v>282</v>
      </c>
      <c r="B52" s="8" t="e">
        <f>#REF!</f>
        <v>#REF!</v>
      </c>
      <c r="C52" s="8" t="e">
        <f>#REF!</f>
        <v>#REF!</v>
      </c>
      <c r="D52" s="10" t="e">
        <f>+C52-B52</f>
        <v>#REF!</v>
      </c>
      <c r="E52" s="14" t="e">
        <f>+D52/B52</f>
        <v>#REF!</v>
      </c>
      <c r="I52" s="64"/>
    </row>
    <row r="53" spans="1:9">
      <c r="A53" s="64"/>
      <c r="B53" s="8"/>
      <c r="C53" s="8"/>
      <c r="D53" s="10"/>
      <c r="I53" s="64"/>
    </row>
    <row r="54" spans="1:9">
      <c r="A54" s="64" t="s">
        <v>320</v>
      </c>
      <c r="B54" s="8" t="e">
        <f>#REF!</f>
        <v>#REF!</v>
      </c>
      <c r="C54" s="8" t="e">
        <f>'CS-IRP TRAN 321'!D48</f>
        <v>#REF!</v>
      </c>
      <c r="D54" s="10" t="e">
        <f>+C54-B54</f>
        <v>#REF!</v>
      </c>
      <c r="E54" s="14" t="e">
        <f>+D54/B54</f>
        <v>#REF!</v>
      </c>
      <c r="I54" s="64"/>
    </row>
    <row r="55" spans="1:9">
      <c r="A55" s="64"/>
      <c r="B55" s="8"/>
      <c r="C55" s="8"/>
      <c r="D55" s="10"/>
      <c r="I55" s="64"/>
    </row>
    <row r="56" spans="1:9">
      <c r="A56" s="64" t="s">
        <v>321</v>
      </c>
      <c r="B56" s="8" t="e">
        <f>#REF!</f>
        <v>#REF!</v>
      </c>
      <c r="C56" s="8">
        <f>'CS-IRP SUB 331'!D48</f>
        <v>4144230.6020000004</v>
      </c>
      <c r="D56" s="10" t="e">
        <f>+C56-B56</f>
        <v>#REF!</v>
      </c>
      <c r="E56" s="14" t="e">
        <f>+D56/B56</f>
        <v>#REF!</v>
      </c>
      <c r="I56" s="64"/>
    </row>
    <row r="57" spans="1:9">
      <c r="A57" s="64"/>
      <c r="B57" s="8"/>
      <c r="C57" s="8"/>
      <c r="D57" s="10"/>
      <c r="E57" s="14"/>
      <c r="I57" s="64"/>
    </row>
    <row r="58" spans="1:9">
      <c r="A58" s="64" t="s">
        <v>283</v>
      </c>
      <c r="B58" s="8" t="e">
        <f>#REF!</f>
        <v>#REF!</v>
      </c>
      <c r="C58" s="8" t="e">
        <f>#REF!</f>
        <v>#REF!</v>
      </c>
      <c r="D58" s="10" t="e">
        <f>+C58-B58</f>
        <v>#REF!</v>
      </c>
      <c r="E58" s="14" t="e">
        <f>+D58/B58</f>
        <v>#REF!</v>
      </c>
      <c r="I58" s="64"/>
    </row>
    <row r="59" spans="1:9">
      <c r="A59" s="64"/>
      <c r="B59" s="8"/>
      <c r="C59" s="8"/>
      <c r="D59" s="10"/>
      <c r="I59" s="64"/>
    </row>
    <row r="60" spans="1:9">
      <c r="A60" s="64" t="s">
        <v>284</v>
      </c>
      <c r="B60" s="8" t="e">
        <f>#REF!</f>
        <v>#REF!</v>
      </c>
      <c r="C60" s="8" t="e">
        <f>#REF!</f>
        <v>#REF!</v>
      </c>
      <c r="D60" s="10" t="e">
        <f>+C60-B60</f>
        <v>#REF!</v>
      </c>
      <c r="E60" s="14" t="e">
        <f>+D60/B60</f>
        <v>#REF!</v>
      </c>
      <c r="I60" s="64"/>
    </row>
    <row r="61" spans="1:9">
      <c r="A61" s="64"/>
      <c r="B61" s="8"/>
      <c r="C61" s="8"/>
      <c r="D61" s="10"/>
      <c r="E61" s="14"/>
      <c r="I61" s="64"/>
    </row>
    <row r="62" spans="1:9">
      <c r="A62" s="64" t="s">
        <v>285</v>
      </c>
      <c r="B62" s="8" t="e">
        <f>#REF!</f>
        <v>#REF!</v>
      </c>
      <c r="C62" s="8" t="e">
        <f>#REF!</f>
        <v>#REF!</v>
      </c>
      <c r="D62" s="80" t="e">
        <f t="shared" ref="D62" si="0">+C62-B62</f>
        <v>#REF!</v>
      </c>
      <c r="E62" s="68" t="e">
        <f t="shared" ref="E62" si="1">+D62/B62</f>
        <v>#REF!</v>
      </c>
      <c r="I62" s="64"/>
    </row>
    <row r="63" spans="1:9">
      <c r="A63" s="64"/>
      <c r="B63" s="8"/>
      <c r="C63" s="8"/>
      <c r="D63" s="10"/>
      <c r="E63" s="14"/>
      <c r="I63" s="64"/>
    </row>
    <row r="64" spans="1:9">
      <c r="A64" s="64" t="s">
        <v>286</v>
      </c>
      <c r="B64" s="8" t="e">
        <f>#REF!</f>
        <v>#REF!</v>
      </c>
      <c r="C64" s="8" t="e">
        <f>#REF!</f>
        <v>#REF!</v>
      </c>
      <c r="D64" s="10" t="e">
        <f t="shared" ref="D64" si="2">+C64-B64</f>
        <v>#REF!</v>
      </c>
      <c r="E64" s="14" t="e">
        <f t="shared" ref="E64" si="3">+D64/B64</f>
        <v>#REF!</v>
      </c>
      <c r="I64" s="64"/>
    </row>
    <row r="65" spans="1:9">
      <c r="B65" s="8"/>
      <c r="C65" s="8"/>
      <c r="D65" s="10"/>
      <c r="E65" s="14"/>
      <c r="I65" s="64"/>
    </row>
    <row r="66" spans="1:9">
      <c r="A66" t="s">
        <v>93</v>
      </c>
      <c r="B66" s="8" t="e">
        <f>+#REF!</f>
        <v>#REF!</v>
      </c>
      <c r="C66" s="8" t="e">
        <f>#REF!</f>
        <v>#REF!</v>
      </c>
      <c r="D66" s="10" t="e">
        <f>+C66-B66</f>
        <v>#REF!</v>
      </c>
      <c r="E66" s="14" t="e">
        <f>+D66/B66</f>
        <v>#REF!</v>
      </c>
      <c r="I66" s="64"/>
    </row>
    <row r="67" spans="1:9">
      <c r="B67" s="8"/>
      <c r="C67" s="8"/>
      <c r="D67" s="10"/>
      <c r="I67" s="64"/>
    </row>
    <row r="68" spans="1:9">
      <c r="A68" t="s">
        <v>94</v>
      </c>
      <c r="B68" s="8" t="e">
        <f>+#REF!</f>
        <v>#REF!</v>
      </c>
      <c r="C68" s="8" t="e">
        <f>#REF!</f>
        <v>#REF!</v>
      </c>
      <c r="D68" s="10" t="e">
        <f>+C68-B68</f>
        <v>#REF!</v>
      </c>
      <c r="E68" s="14" t="e">
        <f>+D68/B68</f>
        <v>#REF!</v>
      </c>
      <c r="I68" s="64"/>
    </row>
    <row r="69" spans="1:9">
      <c r="B69" s="8"/>
      <c r="C69" s="8"/>
      <c r="D69" s="10"/>
    </row>
    <row r="70" spans="1:9">
      <c r="A70" t="s">
        <v>17</v>
      </c>
      <c r="B70" s="8" t="e">
        <f>SUM(B10:B68)</f>
        <v>#REF!</v>
      </c>
      <c r="C70" s="8" t="e">
        <f>SUM(C10:C68)</f>
        <v>#REF!</v>
      </c>
      <c r="D70" s="10" t="e">
        <f>+C70-B70</f>
        <v>#REF!</v>
      </c>
      <c r="E70" s="14" t="e">
        <f>+D70/B70</f>
        <v>#REF!</v>
      </c>
    </row>
    <row r="73" spans="1:9">
      <c r="B73" s="74"/>
    </row>
    <row r="74" spans="1:9">
      <c r="A74" s="44"/>
      <c r="B74" s="8"/>
    </row>
    <row r="75" spans="1:9">
      <c r="A75" s="44"/>
      <c r="B75" s="8"/>
    </row>
    <row r="76" spans="1:9">
      <c r="A76" s="44"/>
      <c r="B76" s="74"/>
    </row>
    <row r="77" spans="1:9">
      <c r="A77" s="44"/>
    </row>
    <row r="78" spans="1:9">
      <c r="A78" s="44"/>
    </row>
    <row r="79" spans="1:9">
      <c r="A79" s="48"/>
      <c r="B79" s="43"/>
    </row>
    <row r="80" spans="1:9">
      <c r="A80" s="49"/>
      <c r="B80" s="43"/>
    </row>
    <row r="81" spans="1:2">
      <c r="A81" s="49"/>
      <c r="B81" s="43"/>
    </row>
    <row r="82" spans="1:2">
      <c r="A82" s="44"/>
    </row>
    <row r="83" spans="1:2">
      <c r="A83" s="44"/>
      <c r="B83" s="43"/>
    </row>
  </sheetData>
  <phoneticPr fontId="0" type="noConversion"/>
  <printOptions horizontalCentered="1"/>
  <pageMargins left="0.75" right="0.75" top="0.5" bottom="0.5" header="0.5" footer="0.5"/>
  <pageSetup scale="76"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rgb="FF92D050"/>
    <pageSetUpPr fitToPage="1"/>
  </sheetPr>
  <dimension ref="B1:V113"/>
  <sheetViews>
    <sheetView showGridLines="0" topLeftCell="H1" zoomScaleNormal="100" workbookViewId="0">
      <selection activeCell="D50" sqref="D50"/>
    </sheetView>
  </sheetViews>
  <sheetFormatPr defaultColWidth="12.81640625" defaultRowHeight="10"/>
  <cols>
    <col min="1" max="2" width="2.1796875" style="172" customWidth="1"/>
    <col min="3" max="3" width="25.7265625" style="172" customWidth="1"/>
    <col min="4" max="5" width="12.81640625" style="172" customWidth="1"/>
    <col min="6" max="6" width="14" style="172" customWidth="1"/>
    <col min="7" max="7" width="2.1796875" style="172" customWidth="1"/>
    <col min="8" max="8" width="25.7265625" style="172" customWidth="1"/>
    <col min="9" max="11" width="12.81640625" style="172" customWidth="1"/>
    <col min="12" max="12" width="2.1796875" style="172" customWidth="1"/>
    <col min="13" max="13" width="25.7265625" style="172" customWidth="1"/>
    <col min="14" max="16" width="12.81640625" style="172" customWidth="1"/>
    <col min="17" max="17" width="2" style="172" customWidth="1"/>
    <col min="18" max="18" width="25.7265625" style="172" customWidth="1"/>
    <col min="19" max="21" width="12.81640625" style="172" customWidth="1"/>
    <col min="22" max="22" width="2.1796875" style="172" customWidth="1"/>
    <col min="23" max="23" width="10.453125" style="172" bestFit="1" customWidth="1"/>
    <col min="24" max="24" width="12.26953125" style="172" bestFit="1" customWidth="1"/>
    <col min="25" max="25" width="10.453125" style="172" bestFit="1" customWidth="1"/>
    <col min="26" max="16384" width="12.81640625" style="172"/>
  </cols>
  <sheetData>
    <row r="1" spans="2:22" ht="12.5">
      <c r="E1"/>
      <c r="F1"/>
      <c r="G1"/>
      <c r="H1"/>
    </row>
    <row r="2" spans="2:22" ht="11" thickBot="1">
      <c r="B2" s="171" t="s">
        <v>337</v>
      </c>
    </row>
    <row r="3" spans="2:22">
      <c r="B3" s="173"/>
      <c r="C3" s="174"/>
      <c r="D3" s="174"/>
      <c r="E3" s="174"/>
      <c r="F3" s="174"/>
      <c r="G3" s="174"/>
      <c r="H3" s="174"/>
      <c r="I3" s="174"/>
      <c r="J3" s="174"/>
      <c r="K3" s="174"/>
      <c r="L3" s="174"/>
      <c r="M3" s="174"/>
      <c r="N3" s="174"/>
      <c r="O3" s="174"/>
      <c r="P3" s="174"/>
      <c r="Q3" s="175"/>
    </row>
    <row r="4" spans="2:22" ht="40">
      <c r="B4" s="176"/>
      <c r="C4" s="364" t="s">
        <v>1147</v>
      </c>
      <c r="D4" s="476" t="s">
        <v>872</v>
      </c>
      <c r="E4" s="476" t="s">
        <v>873</v>
      </c>
      <c r="F4" s="477" t="s">
        <v>876</v>
      </c>
      <c r="G4" s="88"/>
      <c r="H4" s="364" t="s">
        <v>887</v>
      </c>
      <c r="I4" s="476" t="str">
        <f>$D$4</f>
        <v>Units Effective Through December 30, 2024</v>
      </c>
      <c r="J4" s="476" t="str">
        <f>$E$4</f>
        <v>Units Effective Starting December 31, 2024</v>
      </c>
      <c r="K4" s="477" t="str">
        <f>$F$4</f>
        <v>Units Effective Starting February 21, 2025</v>
      </c>
      <c r="L4" s="88"/>
      <c r="M4" s="120" t="s">
        <v>888</v>
      </c>
      <c r="N4" s="476" t="str">
        <f>$D$4</f>
        <v>Units Effective Through December 30, 2024</v>
      </c>
      <c r="O4" s="476" t="str">
        <f>$E$4</f>
        <v>Units Effective Starting December 31, 2024</v>
      </c>
      <c r="P4" s="477" t="str">
        <f>$F$4</f>
        <v>Units Effective Starting February 21, 2025</v>
      </c>
      <c r="Q4" s="177"/>
    </row>
    <row r="5" spans="2:22">
      <c r="B5" s="176"/>
      <c r="C5" s="178" t="s">
        <v>163</v>
      </c>
      <c r="D5" s="522">
        <f>'Final billing units by tariff'!AT11+'Final billing units by tariff'!AT43+'Final billing units by tariff'!AT64+'Final billing units by tariff'!AT75+'Final billing units by tariff'!AT99+'Final billing units by tariff'!AT146+'Final billing units by tariff'!AT177</f>
        <v>983840308.03884888</v>
      </c>
      <c r="E5" s="522">
        <f>'Final billing units by tariff'!AU11+'Final billing units by tariff'!AU43+'Final billing units by tariff'!AU64+'Final billing units by tariff'!AU75+'Final billing units by tariff'!AU99+'Final billing units by tariff'!AU146+'Final billing units by tariff'!AU177</f>
        <v>431355344.30350029</v>
      </c>
      <c r="F5" s="522">
        <f>'Final billing units by tariff'!AV11+'Final billing units by tariff'!AV43+'Final billing units by tariff'!AV64+'Final billing units by tariff'!AV75+'Final billing units by tariff'!AV99+'Final billing units by tariff'!AV146+'Final billing units by tariff'!AV177</f>
        <v>481762270.48449147</v>
      </c>
      <c r="G5" s="89"/>
      <c r="H5" s="159" t="s">
        <v>21</v>
      </c>
      <c r="I5" s="523">
        <f>'Final billing units by tariff'!AT229+'Final billing units by tariff'!AT250+'Final billing units by tariff'!AT278+'Final billing units by tariff'!AT309</f>
        <v>573108.56423115707</v>
      </c>
      <c r="J5" s="523">
        <f>'Final billing units by tariff'!AU229+'Final billing units by tariff'!AU250+'Final billing units by tariff'!AU278+'Final billing units by tariff'!AU309</f>
        <v>253638.99031452666</v>
      </c>
      <c r="K5" s="523">
        <f>'Final billing units by tariff'!AV229+'Final billing units by tariff'!AV250+'Final billing units by tariff'!AV278+'Final billing units by tariff'!AV309</f>
        <v>285794.51403492497</v>
      </c>
      <c r="L5" s="89"/>
      <c r="M5" s="159" t="s">
        <v>21</v>
      </c>
      <c r="N5" s="89">
        <f>'Final billing units by tariff'!AT330</f>
        <v>45400.825996123102</v>
      </c>
      <c r="O5" s="89">
        <f>'Final billing units by tariff'!AU330</f>
        <v>16636.040044493882</v>
      </c>
      <c r="P5" s="179">
        <f>'Final billing units by tariff'!AV330</f>
        <v>20560.379310344826</v>
      </c>
      <c r="Q5" s="177"/>
    </row>
    <row r="6" spans="2:22">
      <c r="B6" s="176"/>
      <c r="C6" s="159" t="s">
        <v>167</v>
      </c>
      <c r="D6" s="523"/>
      <c r="E6" s="523"/>
      <c r="F6" s="524"/>
      <c r="G6" s="89"/>
      <c r="H6" s="159" t="s">
        <v>22</v>
      </c>
      <c r="I6" s="523">
        <f>'Final billing units by tariff'!AT228+'Final billing units by tariff'!AT249+'Final billing units by tariff'!AT277+'Final billing units by tariff'!AT276+'Final billing units by tariff'!AT308</f>
        <v>782050.37125271372</v>
      </c>
      <c r="J6" s="523">
        <f>'Final billing units by tariff'!AU228+'Final billing units by tariff'!AU249+'Final billing units by tariff'!AU277+'Final billing units by tariff'!AU276+'Final billing units by tariff'!AU308</f>
        <v>442620.55696022301</v>
      </c>
      <c r="K6" s="523">
        <f>'Final billing units by tariff'!AV228+'Final billing units by tariff'!AV249+'Final billing units by tariff'!AV277+'Final billing units by tariff'!AV276+'Final billing units by tariff'!AV308</f>
        <v>468875.00320645433</v>
      </c>
      <c r="L6" s="89"/>
      <c r="M6" s="159" t="s">
        <v>22</v>
      </c>
      <c r="N6" s="89">
        <f>'Final billing units by tariff'!AT329</f>
        <v>61614.106613749987</v>
      </c>
      <c r="O6" s="89">
        <f>'Final billing units by tariff'!AU329</f>
        <v>23451.955506117909</v>
      </c>
      <c r="P6" s="180">
        <f>'Final billing units by tariff'!AV329</f>
        <v>28637.689655172413</v>
      </c>
      <c r="Q6" s="177"/>
    </row>
    <row r="7" spans="2:22">
      <c r="B7" s="176"/>
      <c r="C7" s="159" t="s">
        <v>175</v>
      </c>
      <c r="D7" s="523">
        <f>'Final billing units by tariff'!AT12+'Final billing units by tariff'!AT44+'Final billing units by tariff'!AT65+'Final billing units by tariff'!AT76</f>
        <v>264862.96115113335</v>
      </c>
      <c r="E7" s="523">
        <f>'Final billing units by tariff'!AU12+'Final billing units by tariff'!AU44+'Final billing units by tariff'!AU65+'Final billing units by tariff'!AU76</f>
        <v>72296.730982448091</v>
      </c>
      <c r="F7" s="523">
        <f>'Final billing units by tariff'!AV12+'Final billing units by tariff'!AV44+'Final billing units by tariff'!AV65+'Final billing units by tariff'!AV76</f>
        <v>128248.48102574708</v>
      </c>
      <c r="G7" s="89"/>
      <c r="H7" s="159" t="s">
        <v>206</v>
      </c>
      <c r="I7" s="89"/>
      <c r="J7" s="89"/>
      <c r="K7" s="180"/>
      <c r="L7" s="89"/>
      <c r="M7" s="159"/>
      <c r="N7" s="89"/>
      <c r="O7" s="89"/>
      <c r="P7" s="180"/>
      <c r="Q7" s="177"/>
    </row>
    <row r="8" spans="2:22">
      <c r="B8" s="176"/>
      <c r="C8" s="159"/>
      <c r="D8" s="89"/>
      <c r="E8" s="89"/>
      <c r="F8" s="180"/>
      <c r="G8" s="89"/>
      <c r="H8" s="159"/>
      <c r="I8" s="89"/>
      <c r="J8" s="89"/>
      <c r="K8" s="180"/>
      <c r="L8" s="89"/>
      <c r="M8" s="159" t="s">
        <v>12</v>
      </c>
      <c r="N8" s="89">
        <f>'Final billing units by tariff'!AT321</f>
        <v>53.741935483870968</v>
      </c>
      <c r="O8" s="89">
        <f>'Final billing units by tariff'!AU321</f>
        <v>14.051167964404893</v>
      </c>
      <c r="P8" s="180">
        <f>'Final billing units by tariff'!AV321</f>
        <v>26.206896551724139</v>
      </c>
      <c r="Q8" s="177"/>
    </row>
    <row r="9" spans="2:22">
      <c r="B9" s="176"/>
      <c r="C9" s="159" t="s">
        <v>12</v>
      </c>
      <c r="D9" s="89">
        <f>'Final billing units by tariff'!AT3+'Final billing units by tariff'!AT35+'Final billing units by tariff'!AT56+'Final billing units by tariff'!AT67+'Final billing units by tariff'!AT94+'Final billing units by tariff'!AT141+'Final billing units by tariff'!AT172</f>
        <v>910161.3548387097</v>
      </c>
      <c r="E9" s="89">
        <f>'Final billing units by tariff'!AU3+'Final billing units by tariff'!AU35+'Final billing units by tariff'!AU56+'Final billing units by tariff'!AU67+'Final billing units by tariff'!AU94+'Final billing units by tariff'!AU141+'Final billing units by tariff'!AU172</f>
        <v>229847.127919911</v>
      </c>
      <c r="F9" s="180">
        <f>'Final billing units by tariff'!AV3+'Final billing units by tariff'!AV35+'Final billing units by tariff'!AV56+'Final billing units by tariff'!AV67+'Final billing units by tariff'!AV94+'Final billing units by tariff'!AV141+'Final billing units by tariff'!AV172</f>
        <v>427138.5172413793</v>
      </c>
      <c r="G9" s="89"/>
      <c r="H9" s="159" t="s">
        <v>39</v>
      </c>
      <c r="I9" s="89">
        <f>'Final billing units by tariff'!AT276</f>
        <v>41755.566563053973</v>
      </c>
      <c r="J9" s="89">
        <f>'Final billing units by tariff'!AU276</f>
        <v>17161.181379724389</v>
      </c>
      <c r="K9" s="180">
        <f>'Final billing units by tariff'!AV276</f>
        <v>17610.490619734373</v>
      </c>
      <c r="L9" s="89"/>
      <c r="M9" s="159"/>
      <c r="N9" s="89"/>
      <c r="O9" s="89"/>
      <c r="P9" s="180"/>
      <c r="Q9" s="177"/>
    </row>
    <row r="10" spans="2:22">
      <c r="B10" s="176"/>
      <c r="C10" s="159" t="s">
        <v>205</v>
      </c>
      <c r="D10" s="89">
        <f>'Final billing units by tariff'!AT141</f>
        <v>1664.516129032258</v>
      </c>
      <c r="E10" s="89">
        <f>'Final billing units by tariff'!AU141</f>
        <v>406.035595105673</v>
      </c>
      <c r="F10" s="180">
        <f>'Final billing units by tariff'!AV141</f>
        <v>751.44827586206895</v>
      </c>
      <c r="G10" s="89"/>
      <c r="H10" s="159"/>
      <c r="I10" s="89"/>
      <c r="J10" s="89"/>
      <c r="K10" s="180"/>
      <c r="L10" s="89"/>
      <c r="M10" s="159"/>
      <c r="N10" s="89"/>
      <c r="O10" s="89"/>
      <c r="P10" s="180"/>
      <c r="Q10" s="177"/>
      <c r="R10" s="172">
        <f>D9+D10</f>
        <v>911825.87096774194</v>
      </c>
    </row>
    <row r="11" spans="2:22">
      <c r="B11" s="176"/>
      <c r="C11" s="159"/>
      <c r="D11" s="89"/>
      <c r="E11" s="89"/>
      <c r="F11" s="180"/>
      <c r="G11" s="89"/>
      <c r="H11" s="159" t="s">
        <v>12</v>
      </c>
      <c r="I11" s="89">
        <f>'Final billing units by tariff'!AT219+'Final billing units by tariff'!AT240+'Final billing units by tariff'!AT268+'Final billing units by tariff'!AT299</f>
        <v>972.51612903225794</v>
      </c>
      <c r="J11" s="89">
        <f>'Final billing units by tariff'!AU219+'Final billing units by tariff'!AU240+'Final billing units by tariff'!AU268+'Final billing units by tariff'!AU299</f>
        <v>243.86318131256951</v>
      </c>
      <c r="K11" s="180">
        <f>'Final billing units by tariff'!AV219+'Final billing units by tariff'!AV240+'Final billing units by tariff'!AV268+'Final billing units by tariff'!AV299</f>
        <v>455.62068965517244</v>
      </c>
      <c r="L11" s="89"/>
      <c r="M11" s="159"/>
      <c r="N11" s="89"/>
      <c r="O11" s="89"/>
      <c r="P11" s="180"/>
      <c r="Q11" s="177"/>
    </row>
    <row r="12" spans="2:22">
      <c r="B12" s="176"/>
      <c r="C12" s="181"/>
      <c r="D12" s="182"/>
      <c r="E12" s="182"/>
      <c r="F12" s="183"/>
      <c r="G12" s="89"/>
      <c r="H12" s="181" t="s">
        <v>208</v>
      </c>
      <c r="I12" s="182">
        <f>'Final billing units by tariff'!AT219+'Final billing units by tariff'!AT299</f>
        <v>55.741935483870968</v>
      </c>
      <c r="J12" s="182">
        <f>'Final billing units by tariff'!AU219+'Final billing units by tariff'!AU299</f>
        <v>14.051167964404893</v>
      </c>
      <c r="K12" s="183">
        <f>'Final billing units by tariff'!AV219+'Final billing units by tariff'!AV299</f>
        <v>26.206896551724139</v>
      </c>
      <c r="L12" s="89"/>
      <c r="M12" s="181"/>
      <c r="N12" s="182"/>
      <c r="O12" s="182"/>
      <c r="P12" s="183"/>
      <c r="Q12" s="177"/>
    </row>
    <row r="13" spans="2:22" ht="10.5" thickBot="1">
      <c r="B13" s="184"/>
      <c r="C13" s="185"/>
      <c r="D13" s="185"/>
      <c r="E13" s="185"/>
      <c r="F13" s="185"/>
      <c r="G13" s="185"/>
      <c r="H13" s="185"/>
      <c r="I13" s="185"/>
      <c r="J13" s="185"/>
      <c r="K13" s="185"/>
      <c r="L13" s="185"/>
      <c r="M13" s="185"/>
      <c r="N13" s="185"/>
      <c r="O13" s="185"/>
      <c r="P13" s="185"/>
      <c r="Q13" s="186"/>
    </row>
    <row r="15" spans="2:22" ht="10.5" thickBot="1">
      <c r="B15" s="172" t="s">
        <v>461</v>
      </c>
    </row>
    <row r="16" spans="2:22">
      <c r="B16" s="173"/>
      <c r="C16" s="174"/>
      <c r="D16" s="174"/>
      <c r="E16" s="174"/>
      <c r="F16" s="174"/>
      <c r="G16" s="174"/>
      <c r="H16" s="174"/>
      <c r="I16" s="174"/>
      <c r="J16" s="174"/>
      <c r="K16" s="174"/>
      <c r="L16" s="174"/>
      <c r="M16" s="174"/>
      <c r="N16" s="174"/>
      <c r="O16" s="174"/>
      <c r="P16" s="174"/>
      <c r="Q16" s="174"/>
      <c r="R16" s="174"/>
      <c r="S16" s="174"/>
      <c r="T16" s="174"/>
      <c r="U16" s="174"/>
      <c r="V16" s="175"/>
    </row>
    <row r="17" spans="2:22" ht="40">
      <c r="B17" s="176"/>
      <c r="C17" s="120" t="s">
        <v>889</v>
      </c>
      <c r="D17" s="476" t="str">
        <f>$D$4</f>
        <v>Units Effective Through December 30, 2024</v>
      </c>
      <c r="E17" s="476" t="str">
        <f>$E$4</f>
        <v>Units Effective Starting December 31, 2024</v>
      </c>
      <c r="F17" s="477" t="str">
        <f>$F$4</f>
        <v>Units Effective Starting February 21, 2025</v>
      </c>
      <c r="G17" s="88"/>
      <c r="H17" s="120" t="s">
        <v>1261</v>
      </c>
      <c r="I17" s="476" t="str">
        <f>$D$4</f>
        <v>Units Effective Through December 30, 2024</v>
      </c>
      <c r="J17" s="476" t="str">
        <f>$E$4</f>
        <v>Units Effective Starting December 31, 2024</v>
      </c>
      <c r="K17" s="477" t="str">
        <f>$F$4</f>
        <v>Units Effective Starting February 21, 2025</v>
      </c>
      <c r="L17" s="88"/>
      <c r="M17" s="120" t="s">
        <v>892</v>
      </c>
      <c r="N17" s="476" t="str">
        <f>$D$4</f>
        <v>Units Effective Through December 30, 2024</v>
      </c>
      <c r="O17" s="476" t="str">
        <f>$E$4</f>
        <v>Units Effective Starting December 31, 2024</v>
      </c>
      <c r="P17" s="476" t="str">
        <f>$F$4</f>
        <v>Units Effective Starting February 21, 2025</v>
      </c>
      <c r="Q17" s="88"/>
      <c r="R17" s="120" t="s">
        <v>906</v>
      </c>
      <c r="S17" s="476" t="str">
        <f>$D$4</f>
        <v>Units Effective Through December 30, 2024</v>
      </c>
      <c r="T17" s="476" t="str">
        <f>$E$4</f>
        <v>Units Effective Starting December 31, 2024</v>
      </c>
      <c r="U17" s="476" t="str">
        <f>$F$4</f>
        <v>Units Effective Starting February 21, 2025</v>
      </c>
      <c r="V17" s="177"/>
    </row>
    <row r="18" spans="2:22">
      <c r="B18" s="176"/>
      <c r="C18" s="187" t="s">
        <v>20</v>
      </c>
      <c r="D18" s="92"/>
      <c r="E18" s="92"/>
      <c r="F18" s="188"/>
      <c r="G18" s="88"/>
      <c r="H18" s="187" t="s">
        <v>20</v>
      </c>
      <c r="I18" s="92"/>
      <c r="J18" s="92"/>
      <c r="K18" s="188"/>
      <c r="L18" s="88"/>
      <c r="M18" s="189" t="s">
        <v>199</v>
      </c>
      <c r="N18" s="92">
        <f>'Final billing units by tariff'!AT1250</f>
        <v>502093.14734543563</v>
      </c>
      <c r="O18" s="92">
        <f>'Final billing units by tariff'!AU1250</f>
        <v>0</v>
      </c>
      <c r="P18" s="188">
        <f>'Final billing units by tariff'!AV1250</f>
        <v>10020.307962548624</v>
      </c>
      <c r="Q18" s="88"/>
      <c r="R18" s="189" t="s">
        <v>18</v>
      </c>
      <c r="S18" s="92">
        <f>'Final billing units by tariff'!AT1076</f>
        <v>644932.48387096776</v>
      </c>
      <c r="T18" s="92">
        <f>'Final billing units by tariff'!AU1076</f>
        <v>228068.27474972192</v>
      </c>
      <c r="U18" s="188">
        <f>'Final billing units by tariff'!AV1076</f>
        <v>424206.24137931032</v>
      </c>
      <c r="V18" s="177"/>
    </row>
    <row r="19" spans="2:22">
      <c r="B19" s="176"/>
      <c r="C19" s="90" t="s">
        <v>329</v>
      </c>
      <c r="D19" s="88">
        <f>'Final billing units by tariff'!AT987+'Final billing units by tariff'!AT1100+'Final billing units by tariff'!AT1171</f>
        <v>197371939.27807486</v>
      </c>
      <c r="E19" s="88">
        <f>'Final billing units by tariff'!AU987+'Final billing units by tariff'!AU1100+'Final billing units by tariff'!AU1171</f>
        <v>62355833.39124874</v>
      </c>
      <c r="F19" s="158">
        <f>'Final billing units by tariff'!AV987+'Final billing units by tariff'!AV1100+'Final billing units by tariff'!AV1171</f>
        <v>92397387.84609437</v>
      </c>
      <c r="G19" s="88"/>
      <c r="H19" s="90" t="s">
        <v>329</v>
      </c>
      <c r="I19" s="88">
        <f>'Final billing units by tariff'!AT964+'Final billing units by tariff'!AT1043</f>
        <v>1474937.4279568279</v>
      </c>
      <c r="J19" s="88">
        <f>'Final billing units by tariff'!AU964+'Final billing units by tariff'!AU1043</f>
        <v>467051.12634981849</v>
      </c>
      <c r="K19" s="158">
        <f>'Final billing units by tariff'!AV964+'Final billing units by tariff'!AV1043</f>
        <v>684166.82758620684</v>
      </c>
      <c r="L19" s="88"/>
      <c r="M19" s="90" t="s">
        <v>200</v>
      </c>
      <c r="N19" s="88">
        <f>'Final billing units by tariff'!AT1252</f>
        <v>191531.03480913985</v>
      </c>
      <c r="O19" s="88">
        <f>'Final billing units by tariff'!AU1252</f>
        <v>275825.97983066016</v>
      </c>
      <c r="P19" s="158">
        <f>'Final billing units by tariff'!AV1252</f>
        <v>272982.43877842091</v>
      </c>
      <c r="Q19" s="88"/>
      <c r="R19" s="90"/>
      <c r="S19" s="88"/>
      <c r="T19" s="88"/>
      <c r="U19" s="158"/>
      <c r="V19" s="177"/>
    </row>
    <row r="20" spans="2:22">
      <c r="B20" s="176"/>
      <c r="C20" s="90" t="s">
        <v>330</v>
      </c>
      <c r="D20" s="88">
        <f>'Final billing units by tariff'!AT988+'Final billing units by tariff'!AT1101+'Final billing units by tariff'!AT1172</f>
        <v>139661217.88321543</v>
      </c>
      <c r="E20" s="88">
        <f>'Final billing units by tariff'!AU988+'Final billing units by tariff'!AU1101+'Final billing units by tariff'!AU1172</f>
        <v>44029791.481943697</v>
      </c>
      <c r="F20" s="158">
        <f>'Final billing units by tariff'!AV988+'Final billing units by tariff'!AV1101+'Final billing units by tariff'!AV1172</f>
        <v>57726055.119422868</v>
      </c>
      <c r="G20" s="88"/>
      <c r="H20" s="90" t="s">
        <v>330</v>
      </c>
      <c r="I20" s="88">
        <f>'Final billing units by tariff'!AT1044</f>
        <v>21285.797849623741</v>
      </c>
      <c r="J20" s="88">
        <f>'Final billing units by tariff'!AU1044</f>
        <v>53278.820257523039</v>
      </c>
      <c r="K20" s="158">
        <f>'Final billing units by tariff'!AV1044</f>
        <v>0</v>
      </c>
      <c r="L20" s="88"/>
      <c r="M20" s="90" t="s">
        <v>78</v>
      </c>
      <c r="N20" s="88">
        <f>'Final billing units by tariff'!AT1249+'Final billing units by tariff'!AT1251</f>
        <v>3655817.4870804381</v>
      </c>
      <c r="O20" s="88">
        <f>'Final billing units by tariff'!AU1249+'Final billing units by tariff'!AU1251</f>
        <v>844767.72428502399</v>
      </c>
      <c r="P20" s="158">
        <f>'Final billing units by tariff'!AV1249+'Final billing units by tariff'!AV1251</f>
        <v>1651654.8394659273</v>
      </c>
      <c r="Q20" s="88"/>
      <c r="R20" s="90" t="s">
        <v>12</v>
      </c>
      <c r="S20" s="88">
        <f>'Final billing units by tariff'!AT1063</f>
        <v>610.19354838709683</v>
      </c>
      <c r="T20" s="88">
        <f>'Final billing units by tariff'!AU1063</f>
        <v>151.80645161290323</v>
      </c>
      <c r="U20" s="158">
        <f>'Final billing units by tariff'!AV1063</f>
        <v>290</v>
      </c>
      <c r="V20" s="177"/>
    </row>
    <row r="21" spans="2:22">
      <c r="B21" s="176"/>
      <c r="C21" s="90"/>
      <c r="D21" s="88"/>
      <c r="E21" s="88"/>
      <c r="F21" s="158"/>
      <c r="G21" s="88"/>
      <c r="H21" s="90"/>
      <c r="I21" s="88"/>
      <c r="J21" s="88"/>
      <c r="K21" s="158"/>
      <c r="L21" s="88"/>
      <c r="M21" s="90"/>
      <c r="N21" s="88"/>
      <c r="O21" s="88"/>
      <c r="P21" s="158"/>
      <c r="Q21" s="88"/>
      <c r="R21" s="90"/>
      <c r="S21" s="88"/>
      <c r="T21" s="88"/>
      <c r="U21" s="158"/>
      <c r="V21" s="177"/>
    </row>
    <row r="22" spans="2:22">
      <c r="B22" s="176"/>
      <c r="C22" s="90" t="s">
        <v>462</v>
      </c>
      <c r="D22" s="88">
        <f>'Final billing units by tariff'!AT984+'Final billing units by tariff'!AT1098+'Final billing units by tariff'!AT1169</f>
        <v>616508.04856541811</v>
      </c>
      <c r="E22" s="88">
        <f>'Final billing units by tariff'!AU984+'Final billing units by tariff'!AU1098+'Final billing units by tariff'!AU1169</f>
        <v>199583.24926848989</v>
      </c>
      <c r="F22" s="158">
        <f>'Final billing units by tariff'!AV984+'Final billing units by tariff'!AV1098+'Final billing units by tariff'!AV1169</f>
        <v>328371.12058177142</v>
      </c>
      <c r="G22" s="88"/>
      <c r="H22" s="90" t="s">
        <v>12</v>
      </c>
      <c r="I22" s="88">
        <f>'Final billing units by tariff'!AT956+'Final billing units by tariff'!AT1035</f>
        <v>6361.6129032258068</v>
      </c>
      <c r="J22" s="88">
        <f>'Final billing units by tariff'!AU956+'Final billing units by tariff'!AU1035</f>
        <v>1624.2491657397109</v>
      </c>
      <c r="K22" s="158">
        <f>'Final billing units by tariff'!AV956+'Final billing units by tariff'!AV1035</f>
        <v>2989.1379310344828</v>
      </c>
      <c r="L22" s="88"/>
      <c r="M22" s="90" t="s">
        <v>12</v>
      </c>
      <c r="N22" s="88">
        <f>'Final billing units by tariff'!AT1241</f>
        <v>3437.0967741935483</v>
      </c>
      <c r="O22" s="88">
        <f>'Final billing units by tariff'!AU1241</f>
        <v>865.17908787541705</v>
      </c>
      <c r="P22" s="158">
        <f>'Final billing units by tariff'!AV1241</f>
        <v>1608.7241379310344</v>
      </c>
      <c r="Q22" s="88"/>
      <c r="R22" s="90"/>
      <c r="S22" s="88"/>
      <c r="T22" s="88"/>
      <c r="U22" s="158"/>
      <c r="V22" s="177"/>
    </row>
    <row r="23" spans="2:22">
      <c r="B23" s="176"/>
      <c r="C23" s="90"/>
      <c r="D23" s="88"/>
      <c r="E23" s="88"/>
      <c r="F23" s="158"/>
      <c r="G23" s="88"/>
      <c r="H23" s="90"/>
      <c r="I23" s="88"/>
      <c r="J23" s="88"/>
      <c r="K23" s="158"/>
      <c r="L23" s="88"/>
      <c r="M23" s="90"/>
      <c r="N23" s="88"/>
      <c r="O23" s="88"/>
      <c r="P23" s="158"/>
      <c r="Q23" s="88"/>
      <c r="R23" s="90"/>
      <c r="S23" s="88"/>
      <c r="T23" s="88"/>
      <c r="U23" s="158"/>
      <c r="V23" s="177"/>
    </row>
    <row r="24" spans="2:22">
      <c r="B24" s="176"/>
      <c r="C24" s="91" t="s">
        <v>12</v>
      </c>
      <c r="D24" s="157">
        <f>'Final billing units by tariff'!AT973+'Final billing units by tariff'!AT1087+'Final billing units by tariff'!AT1159</f>
        <v>203615.77419354839</v>
      </c>
      <c r="E24" s="157">
        <f>'Final billing units by tariff'!AU973+'Final billing units by tariff'!AU1087+'Final billing units by tariff'!AU1159</f>
        <v>51243.018909899889</v>
      </c>
      <c r="F24" s="190">
        <f>'Final billing units by tariff'!AV973+'Final billing units by tariff'!AV1087+'Final billing units by tariff'!AV1159</f>
        <v>95469.206896551725</v>
      </c>
      <c r="G24" s="88"/>
      <c r="H24" s="91"/>
      <c r="I24" s="157"/>
      <c r="J24" s="157"/>
      <c r="K24" s="190"/>
      <c r="L24" s="88"/>
      <c r="M24" s="91"/>
      <c r="N24" s="157"/>
      <c r="O24" s="157"/>
      <c r="P24" s="190"/>
      <c r="Q24" s="88"/>
      <c r="R24" s="91"/>
      <c r="S24" s="157"/>
      <c r="T24" s="157"/>
      <c r="U24" s="190"/>
      <c r="V24" s="177"/>
    </row>
    <row r="25" spans="2:22">
      <c r="B25" s="176"/>
      <c r="C25" s="88"/>
      <c r="D25" s="88"/>
      <c r="E25" s="88"/>
      <c r="F25" s="88"/>
      <c r="G25" s="88"/>
      <c r="H25" s="88"/>
      <c r="I25" s="88"/>
      <c r="J25" s="88"/>
      <c r="K25" s="88"/>
      <c r="L25" s="88"/>
      <c r="M25" s="88"/>
      <c r="N25" s="88"/>
      <c r="O25" s="88"/>
      <c r="P25" s="88"/>
      <c r="Q25" s="88"/>
      <c r="R25" s="88"/>
      <c r="S25" s="88"/>
      <c r="T25" s="88"/>
      <c r="U25" s="88"/>
      <c r="V25" s="177"/>
    </row>
    <row r="26" spans="2:22" ht="40">
      <c r="B26" s="176"/>
      <c r="C26" s="120" t="s">
        <v>894</v>
      </c>
      <c r="D26" s="476" t="str">
        <f>$D$4</f>
        <v>Units Effective Through December 30, 2024</v>
      </c>
      <c r="E26" s="476" t="str">
        <f>$E$4</f>
        <v>Units Effective Starting December 31, 2024</v>
      </c>
      <c r="F26" s="476" t="str">
        <f>$F$4</f>
        <v>Units Effective Starting February 21, 2025</v>
      </c>
      <c r="G26" s="88"/>
      <c r="H26" s="493" t="s">
        <v>893</v>
      </c>
      <c r="I26" s="476" t="str">
        <f>$D$4</f>
        <v>Units Effective Through December 30, 2024</v>
      </c>
      <c r="J26" s="476" t="str">
        <f>$E$4</f>
        <v>Units Effective Starting December 31, 2024</v>
      </c>
      <c r="K26" s="476" t="str">
        <f>$F$4</f>
        <v>Units Effective Starting February 21, 2025</v>
      </c>
      <c r="L26" s="88"/>
      <c r="M26" s="493" t="s">
        <v>890</v>
      </c>
      <c r="N26" s="476" t="str">
        <f>$D$4</f>
        <v>Units Effective Through December 30, 2024</v>
      </c>
      <c r="O26" s="476" t="str">
        <f>$E$4</f>
        <v>Units Effective Starting December 31, 2024</v>
      </c>
      <c r="P26" s="476" t="str">
        <f>$F$4</f>
        <v>Units Effective Starting February 21, 2025</v>
      </c>
      <c r="Q26" s="88"/>
      <c r="R26" s="120" t="s">
        <v>891</v>
      </c>
      <c r="S26" s="476" t="str">
        <f>$D$4</f>
        <v>Units Effective Through December 30, 2024</v>
      </c>
      <c r="T26" s="476" t="str">
        <f>$E$4</f>
        <v>Units Effective Starting December 31, 2024</v>
      </c>
      <c r="U26" s="476" t="str">
        <f>$F$4</f>
        <v>Units Effective Starting February 21, 2025</v>
      </c>
      <c r="V26" s="177"/>
    </row>
    <row r="27" spans="2:22">
      <c r="B27" s="176"/>
      <c r="C27" s="189" t="s">
        <v>21</v>
      </c>
      <c r="D27" s="92">
        <f>'Final billing units by tariff'!AT1214+'Final billing units by tariff'!AT1234</f>
        <v>296520.87367989402</v>
      </c>
      <c r="E27" s="92">
        <f>'Final billing units by tariff'!AU1214+'Final billing units by tariff'!AU1234</f>
        <v>149209.51269912664</v>
      </c>
      <c r="F27" s="188">
        <f>'Final billing units by tariff'!AV1214+'Final billing units by tariff'!AV1234</f>
        <v>166729.79396248399</v>
      </c>
      <c r="G27" s="88"/>
      <c r="H27" s="189" t="s">
        <v>21</v>
      </c>
      <c r="I27" s="92">
        <f>'Final billing units by tariff'!AT1282</f>
        <v>1500189.4919249048</v>
      </c>
      <c r="J27" s="92">
        <f>'Final billing units by tariff'!AU1282</f>
        <v>546444.49459947296</v>
      </c>
      <c r="K27" s="188">
        <f>'Final billing units by tariff'!AV1282</f>
        <v>729738.09278867266</v>
      </c>
      <c r="L27" s="88"/>
      <c r="M27" s="187" t="s">
        <v>20</v>
      </c>
      <c r="N27" s="92"/>
      <c r="O27" s="92"/>
      <c r="P27" s="188"/>
      <c r="Q27" s="88"/>
      <c r="R27" s="187" t="s">
        <v>20</v>
      </c>
      <c r="S27" s="92"/>
      <c r="T27" s="92"/>
      <c r="U27" s="188"/>
      <c r="V27" s="177"/>
    </row>
    <row r="28" spans="2:22">
      <c r="B28" s="176"/>
      <c r="C28" s="90" t="s">
        <v>22</v>
      </c>
      <c r="D28" s="88">
        <f>'Final billing units by tariff'!AT1213+'Final billing units by tariff'!AT1233</f>
        <v>385495.73922333174</v>
      </c>
      <c r="E28" s="88">
        <f>'Final billing units by tariff'!AU1213+'Final billing units by tariff'!AU1233</f>
        <v>222244.46060454409</v>
      </c>
      <c r="F28" s="158">
        <f>'Final billing units by tariff'!AV1213+'Final billing units by tariff'!AV1233</f>
        <v>227412.61983061943</v>
      </c>
      <c r="G28" s="88"/>
      <c r="H28" s="90" t="s">
        <v>22</v>
      </c>
      <c r="I28" s="88">
        <f>'Final billing units by tariff'!AT1281</f>
        <v>2421885.3790428373</v>
      </c>
      <c r="J28" s="88">
        <f>'Final billing units by tariff'!AU1281</f>
        <v>897502.80684657814</v>
      </c>
      <c r="K28" s="158">
        <f>'Final billing units by tariff'!AV1281</f>
        <v>1161080.7347975343</v>
      </c>
      <c r="L28" s="88"/>
      <c r="M28" s="90" t="s">
        <v>329</v>
      </c>
      <c r="N28" s="88">
        <f>'Final billing units by tariff'!AT1141+'Final billing units by tariff'!AT1192</f>
        <v>1419584.4376546424</v>
      </c>
      <c r="O28" s="88">
        <f>'Final billing units by tariff'!AU1141+'Final billing units by tariff'!AU1192</f>
        <v>389781.50691068859</v>
      </c>
      <c r="P28" s="158">
        <f>'Final billing units by tariff'!AV1141+'Final billing units by tariff'!AV1192</f>
        <v>670121.02887055906</v>
      </c>
      <c r="Q28" s="88"/>
      <c r="R28" s="90" t="s">
        <v>329</v>
      </c>
      <c r="S28" s="88">
        <f>'Final billing units by tariff'!AT1308</f>
        <v>96965.292990030794</v>
      </c>
      <c r="T28" s="88">
        <f>'Final billing units by tariff'!AU1308</f>
        <v>18001.679461696967</v>
      </c>
      <c r="U28" s="158">
        <f>'Final billing units by tariff'!AV1308</f>
        <v>27420.689655172413</v>
      </c>
      <c r="V28" s="177"/>
    </row>
    <row r="29" spans="2:22">
      <c r="B29" s="176"/>
      <c r="C29" s="90"/>
      <c r="D29" s="88"/>
      <c r="E29" s="88"/>
      <c r="F29" s="158"/>
      <c r="G29" s="88"/>
      <c r="H29" s="90"/>
      <c r="I29" s="88"/>
      <c r="J29" s="88"/>
      <c r="K29" s="158"/>
      <c r="L29" s="88"/>
      <c r="M29" s="90" t="s">
        <v>330</v>
      </c>
      <c r="N29" s="88">
        <f>'Final billing units by tariff'!AT1142+'Final billing units by tariff'!AT1193</f>
        <v>2606361.6913776156</v>
      </c>
      <c r="O29" s="88">
        <f>'Final billing units by tariff'!AU1142+'Final billing units by tariff'!AU1193</f>
        <v>1424332.019229467</v>
      </c>
      <c r="P29" s="158">
        <f>'Final billing units by tariff'!AV1142+'Final billing units by tariff'!AV1193</f>
        <v>1393459.315957027</v>
      </c>
      <c r="Q29" s="88"/>
      <c r="R29" s="90" t="s">
        <v>330</v>
      </c>
      <c r="S29" s="88">
        <f>'Final billing units by tariff'!AT1309</f>
        <v>98583.094106743403</v>
      </c>
      <c r="T29" s="88">
        <f>'Final billing units by tariff'!AU1309</f>
        <v>7977.5196484253911</v>
      </c>
      <c r="U29" s="158">
        <f>'Final billing units by tariff'!AV1309</f>
        <v>13501.724137931034</v>
      </c>
      <c r="V29" s="177"/>
    </row>
    <row r="30" spans="2:22">
      <c r="B30" s="176"/>
      <c r="C30" s="90" t="s">
        <v>12</v>
      </c>
      <c r="D30" s="88">
        <f>'Final billing units by tariff'!AT1205+'Final billing units by tariff'!AT1223</f>
        <v>426.0322580645161</v>
      </c>
      <c r="E30" s="88">
        <f>'Final billing units by tariff'!AU1205+'Final billing units by tariff'!AU1223</f>
        <v>107.86429365962181</v>
      </c>
      <c r="F30" s="158">
        <f>'Final billing units by tariff'!AV1205+'Final billing units by tariff'!AV1223</f>
        <v>203.10344827586209</v>
      </c>
      <c r="G30" s="88"/>
      <c r="H30" s="90" t="s">
        <v>12</v>
      </c>
      <c r="I30" s="88">
        <f>'Final billing units by tariff'!AT1271</f>
        <v>980.41935483870975</v>
      </c>
      <c r="J30" s="88">
        <f>'Final billing units by tariff'!AU1271</f>
        <v>249.13236929922135</v>
      </c>
      <c r="K30" s="158">
        <f>'Final billing units by tariff'!AV1271</f>
        <v>466.44827586206895</v>
      </c>
      <c r="L30" s="88"/>
      <c r="M30" s="191"/>
      <c r="N30" s="88"/>
      <c r="O30" s="88"/>
      <c r="P30" s="158"/>
      <c r="Q30" s="88"/>
      <c r="R30" s="191"/>
      <c r="S30" s="88"/>
      <c r="T30" s="88"/>
      <c r="U30" s="158"/>
      <c r="V30" s="177"/>
    </row>
    <row r="31" spans="2:22">
      <c r="B31" s="176"/>
      <c r="C31" s="90"/>
      <c r="D31" s="88"/>
      <c r="E31" s="88"/>
      <c r="F31" s="158"/>
      <c r="G31" s="88"/>
      <c r="H31" s="90"/>
      <c r="I31" s="88"/>
      <c r="J31" s="88"/>
      <c r="K31" s="158"/>
      <c r="L31" s="88"/>
      <c r="M31" s="90" t="s">
        <v>462</v>
      </c>
      <c r="N31" s="88">
        <f>'Final billing units by tariff'!AT1139+'Final billing units by tariff'!AT1190</f>
        <v>10719.65423606104</v>
      </c>
      <c r="O31" s="88">
        <f>'Final billing units by tariff'!AU1139+'Final billing units by tariff'!AU1190</f>
        <v>4319.2751113767463</v>
      </c>
      <c r="P31" s="158">
        <f>'Final billing units by tariff'!AV1139+'Final billing units by tariff'!AV1190</f>
        <v>6581.0648174649968</v>
      </c>
      <c r="Q31" s="88"/>
      <c r="R31" s="90" t="s">
        <v>462</v>
      </c>
      <c r="S31" s="88">
        <f>'Final billing units by tariff'!AT1306</f>
        <v>93.191102266901325</v>
      </c>
      <c r="T31" s="88">
        <f>'Final billing units by tariff'!AU1306</f>
        <v>6.8965517241379306</v>
      </c>
      <c r="U31" s="158">
        <f>'Final billing units by tariff'!AV1306</f>
        <v>1.103448275862069</v>
      </c>
      <c r="V31" s="177"/>
    </row>
    <row r="32" spans="2:22">
      <c r="B32" s="176"/>
      <c r="C32" s="90"/>
      <c r="D32" s="88"/>
      <c r="E32" s="88"/>
      <c r="F32" s="158"/>
      <c r="G32" s="88"/>
      <c r="H32" s="90"/>
      <c r="I32" s="88"/>
      <c r="J32" s="88"/>
      <c r="K32" s="158"/>
      <c r="L32" s="88"/>
      <c r="M32" s="90"/>
      <c r="N32" s="88"/>
      <c r="O32" s="88"/>
      <c r="P32" s="158"/>
      <c r="Q32" s="88"/>
      <c r="R32" s="90"/>
      <c r="S32" s="88"/>
      <c r="T32" s="88"/>
      <c r="U32" s="158"/>
      <c r="V32" s="177"/>
    </row>
    <row r="33" spans="2:22">
      <c r="B33" s="176"/>
      <c r="C33" s="91"/>
      <c r="D33" s="157"/>
      <c r="E33" s="157"/>
      <c r="F33" s="190"/>
      <c r="G33" s="88"/>
      <c r="H33" s="91"/>
      <c r="I33" s="157"/>
      <c r="J33" s="157"/>
      <c r="K33" s="190"/>
      <c r="L33" s="88"/>
      <c r="M33" s="91" t="s">
        <v>12</v>
      </c>
      <c r="N33" s="157">
        <f>'Final billing units by tariff'!AT1128+'Final billing units by tariff'!AT1179</f>
        <v>525.45161290322585</v>
      </c>
      <c r="O33" s="157">
        <f>'Final billing units by tariff'!AU1128+'Final billing units by tariff'!AU1179</f>
        <v>133.85873192436037</v>
      </c>
      <c r="P33" s="190">
        <f>'Final billing units by tariff'!AV1128+'Final billing units by tariff'!AV1179</f>
        <v>234.68965517241378</v>
      </c>
      <c r="Q33" s="88"/>
      <c r="R33" s="91" t="s">
        <v>12</v>
      </c>
      <c r="S33" s="157">
        <f>'Final billing units by tariff'!AT1295</f>
        <v>28.870967741935484</v>
      </c>
      <c r="T33" s="157">
        <f>'Final billing units by tariff'!AU1295</f>
        <v>6.7497219132369297</v>
      </c>
      <c r="U33" s="190">
        <f>'Final billing units by tariff'!AV1295</f>
        <v>12.379310344827587</v>
      </c>
      <c r="V33" s="177"/>
    </row>
    <row r="34" spans="2:22" ht="10.5" thickBot="1">
      <c r="B34" s="184"/>
      <c r="C34" s="185"/>
      <c r="D34" s="185"/>
      <c r="E34" s="185"/>
      <c r="F34" s="185"/>
      <c r="G34" s="185"/>
      <c r="H34" s="185"/>
      <c r="I34" s="185"/>
      <c r="J34" s="185"/>
      <c r="K34" s="185"/>
      <c r="L34" s="185"/>
      <c r="M34" s="185"/>
      <c r="N34" s="185"/>
      <c r="O34" s="185"/>
      <c r="P34" s="185"/>
      <c r="Q34" s="185"/>
      <c r="R34" s="185"/>
      <c r="S34" s="185"/>
      <c r="T34" s="185"/>
      <c r="U34" s="185"/>
      <c r="V34" s="186"/>
    </row>
    <row r="36" spans="2:22" ht="11" thickBot="1">
      <c r="B36" s="192" t="s">
        <v>251</v>
      </c>
    </row>
    <row r="37" spans="2:22">
      <c r="B37" s="173"/>
      <c r="C37" s="174"/>
      <c r="D37" s="174"/>
      <c r="E37" s="174"/>
      <c r="F37" s="174"/>
      <c r="G37" s="174"/>
      <c r="H37" s="174"/>
      <c r="I37" s="174"/>
      <c r="J37" s="174"/>
      <c r="K37" s="174"/>
      <c r="L37" s="174"/>
      <c r="M37" s="174"/>
      <c r="N37" s="174"/>
      <c r="O37" s="174"/>
      <c r="P37" s="174"/>
      <c r="Q37" s="174"/>
      <c r="R37" s="174"/>
      <c r="S37" s="174"/>
      <c r="T37" s="174"/>
      <c r="U37" s="174"/>
      <c r="V37" s="175"/>
    </row>
    <row r="38" spans="2:22">
      <c r="B38" s="176"/>
      <c r="C38" s="193"/>
      <c r="D38" s="88"/>
      <c r="E38" s="88"/>
      <c r="F38" s="194"/>
      <c r="G38" s="88"/>
      <c r="H38" s="88"/>
      <c r="I38" s="88"/>
      <c r="J38" s="88"/>
      <c r="K38" s="194"/>
      <c r="L38" s="88"/>
      <c r="M38" s="88"/>
      <c r="N38" s="88"/>
      <c r="O38" s="88"/>
      <c r="P38" s="194"/>
      <c r="Q38" s="88"/>
      <c r="R38" s="88"/>
      <c r="S38" s="88"/>
      <c r="T38" s="88"/>
      <c r="U38" s="194"/>
      <c r="V38" s="177"/>
    </row>
    <row r="39" spans="2:22" ht="40">
      <c r="B39" s="176"/>
      <c r="C39" s="130" t="s">
        <v>895</v>
      </c>
      <c r="D39" s="476" t="str">
        <f>$D$4</f>
        <v>Units Effective Through December 30, 2024</v>
      </c>
      <c r="E39" s="476" t="str">
        <f>$E$4</f>
        <v>Units Effective Starting December 31, 2024</v>
      </c>
      <c r="F39" s="476" t="str">
        <f>$F$4</f>
        <v>Units Effective Starting February 21, 2025</v>
      </c>
      <c r="G39" s="88"/>
      <c r="H39" s="130" t="s">
        <v>899</v>
      </c>
      <c r="I39" s="476" t="str">
        <f>$D$4</f>
        <v>Units Effective Through December 30, 2024</v>
      </c>
      <c r="J39" s="476" t="str">
        <f>$E$4</f>
        <v>Units Effective Starting December 31, 2024</v>
      </c>
      <c r="K39" s="476" t="str">
        <f>$F$4</f>
        <v>Units Effective Starting February 21, 2025</v>
      </c>
      <c r="L39" s="88"/>
      <c r="M39" s="120" t="s">
        <v>900</v>
      </c>
      <c r="N39" s="476" t="str">
        <f>$D$4</f>
        <v>Units Effective Through December 30, 2024</v>
      </c>
      <c r="O39" s="476" t="str">
        <f>$E$4</f>
        <v>Units Effective Starting December 31, 2024</v>
      </c>
      <c r="P39" s="476" t="str">
        <f>$F$4</f>
        <v>Units Effective Starting February 21, 2025</v>
      </c>
      <c r="Q39" s="88"/>
      <c r="R39" s="120" t="s">
        <v>901</v>
      </c>
      <c r="S39" s="476" t="str">
        <f>$D$4</f>
        <v>Units Effective Through December 30, 2024</v>
      </c>
      <c r="T39" s="476" t="str">
        <f>$E$4</f>
        <v>Units Effective Starting December 31, 2024</v>
      </c>
      <c r="U39" s="476" t="str">
        <f>$F$4</f>
        <v>Units Effective Starting February 21, 2025</v>
      </c>
      <c r="V39" s="177"/>
    </row>
    <row r="40" spans="2:22">
      <c r="B40" s="176"/>
      <c r="C40" s="189" t="s">
        <v>20</v>
      </c>
      <c r="D40" s="509">
        <f>'Final billing units by tariff'!AT1329+'Final billing units by tariff'!AT1364</f>
        <v>171273754.11691397</v>
      </c>
      <c r="E40" s="509">
        <f>'Final billing units by tariff'!AU1329+'Final billing units by tariff'!AU1364</f>
        <v>45032170.438883841</v>
      </c>
      <c r="F40" s="510">
        <f>'Final billing units by tariff'!AV1329+'Final billing units by tariff'!AV1364</f>
        <v>74925308.106048405</v>
      </c>
      <c r="G40" s="88"/>
      <c r="H40" s="189" t="s">
        <v>21</v>
      </c>
      <c r="I40" s="92">
        <f>'Final billing units by tariff'!AT1487</f>
        <v>216493.93548387097</v>
      </c>
      <c r="J40" s="92">
        <f>'Final billing units by tariff'!AU1487</f>
        <v>70493.650723025581</v>
      </c>
      <c r="K40" s="188">
        <f>'Final billing units by tariff'!AV1487</f>
        <v>83844.413793103449</v>
      </c>
      <c r="L40" s="88"/>
      <c r="M40" s="189" t="s">
        <v>19</v>
      </c>
      <c r="N40" s="92">
        <f>'Final billing units by tariff'!AT1508</f>
        <v>7256.9705164207371</v>
      </c>
      <c r="O40" s="92">
        <f>'Final billing units by tariff'!AU1508</f>
        <v>1747.5494994438266</v>
      </c>
      <c r="P40" s="188">
        <f>'Final billing units by tariff'!AV1508</f>
        <v>3112.4827586206898</v>
      </c>
      <c r="Q40" s="88"/>
      <c r="R40" s="189" t="s">
        <v>19</v>
      </c>
      <c r="S40" s="92">
        <f>'Final billing units by tariff'!AT1529</f>
        <v>2876.9987949873712</v>
      </c>
      <c r="T40" s="92">
        <f>'Final billing units by tariff'!AU1529</f>
        <v>875.93942031399922</v>
      </c>
      <c r="U40" s="188">
        <f>'Final billing units by tariff'!AV1529</f>
        <v>1575.9308678240113</v>
      </c>
      <c r="V40" s="177"/>
    </row>
    <row r="41" spans="2:22">
      <c r="B41" s="176"/>
      <c r="C41" s="90" t="s">
        <v>19</v>
      </c>
      <c r="D41" s="511">
        <f>'Final billing units by tariff'!AT1327+'Final billing units by tariff'!AT1362</f>
        <v>471970.47932738939</v>
      </c>
      <c r="E41" s="511">
        <f>'Final billing units by tariff'!AU1327+'Final billing units by tariff'!AU1362</f>
        <v>123509.68207704235</v>
      </c>
      <c r="F41" s="512">
        <f>'Final billing units by tariff'!AV1327+'Final billing units by tariff'!AV1362</f>
        <v>221550.71387158407</v>
      </c>
      <c r="G41" s="88"/>
      <c r="H41" s="90" t="s">
        <v>22</v>
      </c>
      <c r="I41" s="88">
        <f>'Final billing units by tariff'!AT1486</f>
        <v>310290.32258064515</v>
      </c>
      <c r="J41" s="88">
        <f>'Final billing units by tariff'!AU1486</f>
        <v>98153.953281423805</v>
      </c>
      <c r="K41" s="158">
        <f>'Final billing units by tariff'!AV1486</f>
        <v>105303.72413793103</v>
      </c>
      <c r="L41" s="88"/>
      <c r="M41" s="90" t="s">
        <v>339</v>
      </c>
      <c r="N41" s="88">
        <f>'Final billing units by tariff'!AT1507</f>
        <v>146.6840383292502</v>
      </c>
      <c r="O41" s="88">
        <f>'Final billing units by tariff'!AU1507</f>
        <v>1.3225806451612903</v>
      </c>
      <c r="P41" s="158">
        <f>'Final billing units by tariff'!AV1507</f>
        <v>0</v>
      </c>
      <c r="Q41" s="88"/>
      <c r="R41" s="90" t="s">
        <v>339</v>
      </c>
      <c r="S41" s="88">
        <f>'Final billing units by tariff'!AT1528</f>
        <v>2593.98101781791</v>
      </c>
      <c r="T41" s="88">
        <f>'Final billing units by tariff'!AU1528</f>
        <v>652.7719038205787</v>
      </c>
      <c r="U41" s="158">
        <f>'Final billing units by tariff'!AV1528</f>
        <v>1036.8396158534435</v>
      </c>
      <c r="V41" s="177"/>
    </row>
    <row r="42" spans="2:22">
      <c r="B42" s="176"/>
      <c r="C42" s="90" t="s">
        <v>339</v>
      </c>
      <c r="D42" s="511">
        <f>'Final billing units by tariff'!AT1326</f>
        <v>25333.753121617323</v>
      </c>
      <c r="E42" s="511">
        <f>'Final billing units by tariff'!AU1326</f>
        <v>5318.4958780230791</v>
      </c>
      <c r="F42" s="512">
        <f>'Final billing units by tariff'!AV1326</f>
        <v>11869.090361105465</v>
      </c>
      <c r="G42" s="88"/>
      <c r="H42" s="90"/>
      <c r="I42" s="88"/>
      <c r="J42" s="88"/>
      <c r="K42" s="158"/>
      <c r="L42" s="88"/>
      <c r="M42" s="90" t="s">
        <v>12</v>
      </c>
      <c r="N42" s="88">
        <f>'Final billing units by tariff'!AT1495</f>
        <v>47.806451612903224</v>
      </c>
      <c r="O42" s="88">
        <f>'Final billing units by tariff'!AU1495</f>
        <v>9.8142380422691886</v>
      </c>
      <c r="P42" s="158">
        <f>'Final billing units by tariff'!AV1495</f>
        <v>16.379310344827587</v>
      </c>
      <c r="R42" s="90" t="s">
        <v>12</v>
      </c>
      <c r="S42" s="88">
        <f>'Final billing units by tariff'!AT1516</f>
        <v>13.935483870967742</v>
      </c>
      <c r="T42" s="88">
        <f>'Final billing units by tariff'!AU1516</f>
        <v>3.5127919911012233</v>
      </c>
      <c r="U42" s="158">
        <f>'Final billing units by tariff'!AV1516</f>
        <v>6.5517241379310347</v>
      </c>
      <c r="V42" s="177"/>
    </row>
    <row r="43" spans="2:22">
      <c r="B43" s="176"/>
      <c r="C43" s="90" t="s">
        <v>12</v>
      </c>
      <c r="D43" s="511">
        <f>'Final billing units by tariff'!AT1314+'Final billing units by tariff'!AT1351</f>
        <v>2466.677419354839</v>
      </c>
      <c r="E43" s="511">
        <f>'Final billing units by tariff'!AU1314+'Final billing units by tariff'!AU1351</f>
        <v>622.83982202447169</v>
      </c>
      <c r="F43" s="512">
        <f>'Final billing units by tariff'!AV1314+'Final billing units by tariff'!AV1351</f>
        <v>1162.4827586206895</v>
      </c>
      <c r="G43" s="88"/>
      <c r="H43" s="90" t="s">
        <v>12</v>
      </c>
      <c r="I43" s="88">
        <f>'Final billing units by tariff'!AT1478</f>
        <v>34.838709677419352</v>
      </c>
      <c r="J43" s="88">
        <f>'Final billing units by tariff'!AU1478</f>
        <v>8.7819799777530587</v>
      </c>
      <c r="K43" s="158">
        <f>'Final billing units by tariff'!AV1478</f>
        <v>16.379310344827587</v>
      </c>
      <c r="L43" s="88"/>
      <c r="M43" s="90" t="s">
        <v>21</v>
      </c>
      <c r="N43" s="88">
        <f>'Final billing units by tariff'!AT1511</f>
        <v>1551009.4061053097</v>
      </c>
      <c r="O43" s="88">
        <f>'Final billing units by tariff'!AU1511</f>
        <v>358919.74193548388</v>
      </c>
      <c r="P43" s="158">
        <f>'Final billing units by tariff'!AV1511</f>
        <v>636960</v>
      </c>
      <c r="Q43" s="88"/>
      <c r="R43" s="90" t="s">
        <v>21</v>
      </c>
      <c r="S43" s="88">
        <f>'Final billing units by tariff'!AT1532</f>
        <v>760419.1278840889</v>
      </c>
      <c r="T43" s="88">
        <f>'Final billing units by tariff'!AU1532</f>
        <v>229777.53251325089</v>
      </c>
      <c r="U43" s="158">
        <f>'Final billing units by tariff'!AV1532</f>
        <v>427701.23544621054</v>
      </c>
      <c r="V43" s="177"/>
    </row>
    <row r="44" spans="2:22">
      <c r="B44" s="176"/>
      <c r="C44" s="91"/>
      <c r="D44" s="157"/>
      <c r="E44" s="157"/>
      <c r="F44" s="190"/>
      <c r="G44" s="88"/>
      <c r="H44" s="91"/>
      <c r="I44" s="157"/>
      <c r="J44" s="157"/>
      <c r="K44" s="190"/>
      <c r="L44" s="88"/>
      <c r="M44" s="91" t="s">
        <v>22</v>
      </c>
      <c r="N44" s="157">
        <f>'Final billing units by tariff'!AT1510</f>
        <v>2026773.8197011419</v>
      </c>
      <c r="O44" s="157">
        <f>'Final billing units by tariff'!AU1510</f>
        <v>498947.79087875417</v>
      </c>
      <c r="P44" s="190">
        <f>'Final billing units by tariff'!AV1510</f>
        <v>874413.24137931038</v>
      </c>
      <c r="R44" s="91" t="s">
        <v>22</v>
      </c>
      <c r="S44" s="157">
        <f>'Final billing units by tariff'!AT1531</f>
        <v>1078096.6785675241</v>
      </c>
      <c r="T44" s="157">
        <f>'Final billing units by tariff'!AU1531</f>
        <v>321807.17827651545</v>
      </c>
      <c r="U44" s="190">
        <f>'Final billing units by tariff'!AV1531</f>
        <v>596848.24731241004</v>
      </c>
      <c r="V44" s="177"/>
    </row>
    <row r="45" spans="2:22">
      <c r="B45" s="176"/>
      <c r="C45" s="88"/>
      <c r="D45" s="88"/>
      <c r="E45" s="88"/>
      <c r="F45" s="194"/>
      <c r="G45" s="88"/>
      <c r="H45" s="88"/>
      <c r="I45" s="88"/>
      <c r="J45" s="88"/>
      <c r="K45" s="88"/>
      <c r="L45" s="88"/>
      <c r="M45" s="88"/>
      <c r="N45" s="88"/>
      <c r="O45" s="88"/>
      <c r="P45" s="194"/>
      <c r="Q45" s="88"/>
      <c r="R45" s="88"/>
      <c r="S45" s="88"/>
      <c r="T45" s="88"/>
      <c r="U45" s="88"/>
      <c r="V45" s="177"/>
    </row>
    <row r="46" spans="2:22" ht="40">
      <c r="B46" s="176"/>
      <c r="C46" s="120" t="s">
        <v>896</v>
      </c>
      <c r="D46" s="476" t="str">
        <f>$D$4</f>
        <v>Units Effective Through December 30, 2024</v>
      </c>
      <c r="E46" s="476" t="str">
        <f>$E$4</f>
        <v>Units Effective Starting December 31, 2024</v>
      </c>
      <c r="F46" s="476" t="str">
        <f>$F$4</f>
        <v>Units Effective Starting February 21, 2025</v>
      </c>
      <c r="G46" s="88"/>
      <c r="H46" s="120" t="s">
        <v>897</v>
      </c>
      <c r="I46" s="476" t="str">
        <f>$D$4</f>
        <v>Units Effective Through December 30, 2024</v>
      </c>
      <c r="J46" s="476" t="str">
        <f>$E$4</f>
        <v>Units Effective Starting December 31, 2024</v>
      </c>
      <c r="K46" s="476" t="str">
        <f>$F$4</f>
        <v>Units Effective Starting February 21, 2025</v>
      </c>
      <c r="L46" s="88"/>
      <c r="M46" s="120" t="s">
        <v>898</v>
      </c>
      <c r="N46" s="476" t="str">
        <f>$D$4</f>
        <v>Units Effective Through December 30, 2024</v>
      </c>
      <c r="O46" s="476" t="str">
        <f>$E$4</f>
        <v>Units Effective Starting December 31, 2024</v>
      </c>
      <c r="P46" s="476" t="str">
        <f>$F$4</f>
        <v>Units Effective Starting February 21, 2025</v>
      </c>
      <c r="Q46" s="88"/>
      <c r="R46" s="88"/>
      <c r="S46" s="88"/>
      <c r="T46" s="88"/>
      <c r="U46" s="88"/>
      <c r="V46" s="177"/>
    </row>
    <row r="47" spans="2:22">
      <c r="B47" s="176"/>
      <c r="C47" s="189" t="s">
        <v>20</v>
      </c>
      <c r="D47" s="509">
        <f>'Final billing units by tariff'!AT1384+'Final billing units by tariff'!AT1429</f>
        <v>49824826.024935</v>
      </c>
      <c r="E47" s="509">
        <f>'Final billing units by tariff'!AU1384+'Final billing units by tariff'!AU1429</f>
        <v>13693288.585094551</v>
      </c>
      <c r="F47" s="510">
        <f>'Final billing units by tariff'!AV1384+'Final billing units by tariff'!AV1429</f>
        <v>22866815.257211979</v>
      </c>
      <c r="G47" s="88"/>
      <c r="H47" s="189" t="s">
        <v>20</v>
      </c>
      <c r="I47" s="92">
        <f>'Final billing units by tariff'!AT1447</f>
        <v>4037130.5483870967</v>
      </c>
      <c r="J47" s="92">
        <f>'Final billing units by tariff'!AU1447</f>
        <v>1126359.0033370412</v>
      </c>
      <c r="K47" s="188">
        <f>'Final billing units by tariff'!AV1447</f>
        <v>2000804.0257519013</v>
      </c>
      <c r="L47" s="88"/>
      <c r="M47" s="189" t="s">
        <v>20</v>
      </c>
      <c r="N47" s="92">
        <f>'Final billing units by tariff'!AT1474</f>
        <v>278419.3548387097</v>
      </c>
      <c r="O47" s="92">
        <f>'Final billing units by tariff'!AU1474</f>
        <v>215235.81757508343</v>
      </c>
      <c r="P47" s="188">
        <f>'Final billing units by tariff'!AV1474</f>
        <v>311344.8275862069</v>
      </c>
      <c r="Q47" s="88"/>
      <c r="R47" s="88"/>
      <c r="S47" s="88"/>
      <c r="T47" s="88"/>
      <c r="U47" s="88"/>
      <c r="V47" s="177"/>
    </row>
    <row r="48" spans="2:22">
      <c r="B48" s="176"/>
      <c r="C48" s="90" t="s">
        <v>19</v>
      </c>
      <c r="D48" s="511">
        <f>'Final billing units by tariff'!AT1382+'Final billing units by tariff'!AT1427</f>
        <v>168500.843441178</v>
      </c>
      <c r="E48" s="511">
        <f>'Final billing units by tariff'!AU1382+'Final billing units by tariff'!AU1427</f>
        <v>43784.671857619571</v>
      </c>
      <c r="F48" s="512">
        <f>'Final billing units by tariff'!AV1382+'Final billing units by tariff'!AV1427</f>
        <v>79380.307679445148</v>
      </c>
      <c r="G48" s="88"/>
      <c r="H48" s="90" t="s">
        <v>19</v>
      </c>
      <c r="I48" s="88">
        <f>'Final billing units by tariff'!AT1445</f>
        <v>9465.0322580645152</v>
      </c>
      <c r="J48" s="88">
        <f>'Final billing units by tariff'!AU1445</f>
        <v>2327.3815350389323</v>
      </c>
      <c r="K48" s="158">
        <f>'Final billing units by tariff'!AV1445</f>
        <v>4948.8879415752481</v>
      </c>
      <c r="L48" s="88"/>
      <c r="M48" s="90" t="s">
        <v>19</v>
      </c>
      <c r="N48" s="88">
        <f>'Final billing units by tariff'!AT1472</f>
        <v>968.17694193548391</v>
      </c>
      <c r="O48" s="88">
        <f>'Final billing units by tariff'!AU1472</f>
        <v>741.17018909899889</v>
      </c>
      <c r="P48" s="158">
        <f>'Final billing units by tariff'!AV1472</f>
        <v>1405.8620689655172</v>
      </c>
      <c r="Q48" s="88"/>
      <c r="R48" s="88"/>
      <c r="S48" s="88"/>
      <c r="T48" s="88"/>
      <c r="U48" s="88"/>
      <c r="V48" s="177"/>
    </row>
    <row r="49" spans="2:22">
      <c r="B49" s="176"/>
      <c r="C49" s="90" t="s">
        <v>339</v>
      </c>
      <c r="D49" s="511">
        <f>'Final billing units by tariff'!AT1381</f>
        <v>37120.43171648142</v>
      </c>
      <c r="E49" s="511">
        <f>+'Final billing units by tariff'!AU1381</f>
        <v>5774.0522803114563</v>
      </c>
      <c r="F49" s="512">
        <f>+'Final billing units by tariff'!AV1381</f>
        <v>15987.420963358449</v>
      </c>
      <c r="G49" s="88"/>
      <c r="H49" s="90" t="s">
        <v>339</v>
      </c>
      <c r="I49" s="88">
        <f>'Final billing units by tariff'!AT1444</f>
        <v>1480.7741935483871</v>
      </c>
      <c r="J49" s="88">
        <f>'Final billing units by tariff'!AU1444</f>
        <v>239.19132369299223</v>
      </c>
      <c r="K49" s="158">
        <f>'Final billing units by tariff'!AV1444</f>
        <v>589.62309499471644</v>
      </c>
      <c r="L49" s="88"/>
      <c r="M49" s="90" t="s">
        <v>339</v>
      </c>
      <c r="N49" s="88">
        <v>0</v>
      </c>
      <c r="O49" s="88">
        <v>0</v>
      </c>
      <c r="P49" s="158">
        <v>0</v>
      </c>
      <c r="Q49" s="88"/>
      <c r="R49" s="88"/>
      <c r="S49" s="88"/>
      <c r="T49" s="88"/>
      <c r="U49" s="88"/>
      <c r="V49" s="177"/>
    </row>
    <row r="50" spans="2:22">
      <c r="B50" s="176"/>
      <c r="C50" s="91" t="s">
        <v>12</v>
      </c>
      <c r="D50" s="504">
        <f>'Final billing units by tariff'!AT1368+'Final billing units by tariff'!AT1416</f>
        <v>427.19354838709677</v>
      </c>
      <c r="E50" s="504">
        <f>'Final billing units by tariff'!AU1368+'Final billing units by tariff'!AU1416</f>
        <v>100.80645161290322</v>
      </c>
      <c r="F50" s="505">
        <f>'Final billing units by tariff'!AV1368+'Final billing units by tariff'!AV1416</f>
        <v>192</v>
      </c>
      <c r="G50" s="88"/>
      <c r="H50" s="91" t="s">
        <v>12</v>
      </c>
      <c r="I50" s="157">
        <f>'Final billing units by tariff'!AT1431</f>
        <v>48.774193548387096</v>
      </c>
      <c r="J50" s="157">
        <f>'Final billing units by tariff'!AU1431</f>
        <v>12.294771968854281</v>
      </c>
      <c r="K50" s="190">
        <f>'Final billing units by tariff'!AV1431</f>
        <v>24.931034482758619</v>
      </c>
      <c r="L50" s="88"/>
      <c r="M50" s="91" t="s">
        <v>12</v>
      </c>
      <c r="N50" s="157">
        <f>'Final billing units by tariff'!AT1462</f>
        <v>2.967741935483871</v>
      </c>
      <c r="O50" s="157">
        <f>'Final billing units by tariff'!AU1462</f>
        <v>1.7563959955506117</v>
      </c>
      <c r="P50" s="190">
        <f>'Final billing units by tariff'!AV1462</f>
        <v>3.2758620689655173</v>
      </c>
      <c r="Q50" s="88"/>
      <c r="R50" s="88"/>
      <c r="S50" s="88"/>
      <c r="T50" s="88"/>
      <c r="U50" s="88"/>
      <c r="V50" s="177"/>
    </row>
    <row r="51" spans="2:22" ht="10.5" thickBot="1">
      <c r="B51" s="184"/>
      <c r="C51" s="185"/>
      <c r="D51" s="185"/>
      <c r="E51" s="185"/>
      <c r="F51" s="185"/>
      <c r="G51" s="185"/>
      <c r="H51" s="185"/>
      <c r="I51" s="185"/>
      <c r="J51" s="185"/>
      <c r="K51" s="185"/>
      <c r="L51" s="185"/>
      <c r="M51" s="185"/>
      <c r="N51" s="185"/>
      <c r="O51" s="185"/>
      <c r="P51" s="185"/>
      <c r="Q51" s="185"/>
      <c r="R51" s="185"/>
      <c r="S51" s="185"/>
      <c r="T51" s="185"/>
      <c r="U51" s="185"/>
      <c r="V51" s="186"/>
    </row>
    <row r="53" spans="2:22" ht="11" thickBot="1">
      <c r="B53" s="192" t="s">
        <v>464</v>
      </c>
    </row>
    <row r="54" spans="2:22">
      <c r="B54" s="173"/>
      <c r="C54" s="174"/>
      <c r="D54" s="195"/>
      <c r="E54" s="195"/>
      <c r="F54" s="195"/>
      <c r="G54" s="174"/>
      <c r="H54" s="174"/>
      <c r="I54" s="174"/>
      <c r="J54" s="174"/>
      <c r="K54" s="195"/>
      <c r="L54" s="175"/>
    </row>
    <row r="55" spans="2:22" ht="40">
      <c r="B55" s="176"/>
      <c r="C55" s="120" t="s">
        <v>904</v>
      </c>
      <c r="D55" s="476" t="str">
        <f>$D$4</f>
        <v>Units Effective Through December 30, 2024</v>
      </c>
      <c r="E55" s="476" t="str">
        <f>$E$4</f>
        <v>Units Effective Starting December 31, 2024</v>
      </c>
      <c r="F55" s="476" t="str">
        <f>$F$4</f>
        <v>Units Effective Starting February 21, 2025</v>
      </c>
      <c r="G55" s="88"/>
      <c r="H55" s="120" t="s">
        <v>905</v>
      </c>
      <c r="I55" s="476" t="str">
        <f>$D$4</f>
        <v>Units Effective Through December 30, 2024</v>
      </c>
      <c r="J55" s="476" t="str">
        <f>$E$4</f>
        <v>Units Effective Starting December 31, 2024</v>
      </c>
      <c r="K55" s="476" t="str">
        <f>$F$4</f>
        <v>Units Effective Starting February 21, 2025</v>
      </c>
      <c r="L55" s="177"/>
    </row>
    <row r="56" spans="2:22">
      <c r="B56" s="176"/>
      <c r="C56" s="189" t="s">
        <v>20</v>
      </c>
      <c r="D56" s="92">
        <f>'Final billing units by tariff'!AT1554</f>
        <v>45976067.258064516</v>
      </c>
      <c r="E56" s="92">
        <f>'Final billing units by tariff'!AU1554</f>
        <v>13753009.155728588</v>
      </c>
      <c r="F56" s="188">
        <f>'Final billing units by tariff'!AV1554</f>
        <v>21092807.586206898</v>
      </c>
      <c r="G56" s="88"/>
      <c r="H56" s="90" t="s">
        <v>20</v>
      </c>
      <c r="I56" s="88">
        <f>'Final billing units by tariff'!AT1592</f>
        <v>1010990.3225806451</v>
      </c>
      <c r="J56" s="88">
        <f>'Final billing units by tariff'!AU1592</f>
        <v>424468.29810900998</v>
      </c>
      <c r="K56" s="188">
        <f>'Final billing units by tariff'!AV1592</f>
        <v>538541.37931034481</v>
      </c>
      <c r="L56" s="177"/>
    </row>
    <row r="57" spans="2:22">
      <c r="B57" s="176"/>
      <c r="C57" s="90" t="s">
        <v>19</v>
      </c>
      <c r="D57" s="88">
        <f>'Final billing units by tariff'!AT1552</f>
        <v>175995.22615388047</v>
      </c>
      <c r="E57" s="88">
        <f>'Final billing units by tariff'!AU1552</f>
        <v>47007.029460878788</v>
      </c>
      <c r="F57" s="158">
        <f>'Final billing units by tariff'!AV1552</f>
        <v>84406.954801470376</v>
      </c>
      <c r="G57" s="88"/>
      <c r="H57" s="90" t="s">
        <v>19</v>
      </c>
      <c r="I57" s="88">
        <f>'Final billing units by tariff'!AT1590</f>
        <v>3641.3548387096776</v>
      </c>
      <c r="J57" s="88">
        <f>'Final billing units by tariff'!AU1590</f>
        <v>1174.3692992213571</v>
      </c>
      <c r="K57" s="158">
        <f>'Final billing units by tariff'!AV1590</f>
        <v>1921.2758620689656</v>
      </c>
      <c r="L57" s="177"/>
    </row>
    <row r="58" spans="2:22">
      <c r="B58" s="176"/>
      <c r="C58" s="90" t="s">
        <v>339</v>
      </c>
      <c r="D58" s="88">
        <f>'Final billing units by tariff'!AT1551</f>
        <v>4675.9154447899291</v>
      </c>
      <c r="E58" s="88">
        <f>'Final billing units by tariff'!AU1551</f>
        <v>545.87010602936732</v>
      </c>
      <c r="F58" s="158">
        <f>'Final billing units by tariff'!AV1551</f>
        <v>1425.8413771285423</v>
      </c>
      <c r="G58" s="88"/>
      <c r="H58" s="90" t="s">
        <v>339</v>
      </c>
      <c r="I58" s="88">
        <f>'Final billing units by tariff'!AT1589</f>
        <v>106</v>
      </c>
      <c r="J58" s="88">
        <f>'Final billing units by tariff'!AU1589</f>
        <v>0</v>
      </c>
      <c r="K58" s="158">
        <f>'Final billing units by tariff'!AV1589</f>
        <v>0</v>
      </c>
      <c r="L58" s="177"/>
    </row>
    <row r="59" spans="2:22">
      <c r="B59" s="176"/>
      <c r="C59" s="91" t="s">
        <v>12</v>
      </c>
      <c r="D59" s="157">
        <f>'Final billing units by tariff'!AT1539</f>
        <v>896.87096774193549</v>
      </c>
      <c r="E59" s="157">
        <f>'Final billing units by tariff'!AU1539</f>
        <v>223.81868743047829</v>
      </c>
      <c r="F59" s="190">
        <f>'Final billing units by tariff'!AV1539</f>
        <v>416.31034482758622</v>
      </c>
      <c r="G59" s="88"/>
      <c r="H59" s="91" t="s">
        <v>12</v>
      </c>
      <c r="I59" s="157">
        <f>'Final billing units by tariff'!AT1577</f>
        <v>6.967741935483871</v>
      </c>
      <c r="J59" s="157">
        <f>'Final billing units by tariff'!AU1577</f>
        <v>1.7563959955506117</v>
      </c>
      <c r="K59" s="190">
        <f>'Final billing units by tariff'!AV1577</f>
        <v>3.2758620689655173</v>
      </c>
      <c r="L59" s="177"/>
    </row>
    <row r="60" spans="2:22" ht="10.5" thickBot="1">
      <c r="B60" s="184"/>
      <c r="C60" s="185"/>
      <c r="D60" s="185"/>
      <c r="E60" s="185"/>
      <c r="F60" s="185"/>
      <c r="G60" s="185"/>
      <c r="H60" s="185"/>
      <c r="I60" s="185"/>
      <c r="J60" s="185"/>
      <c r="K60" s="185"/>
      <c r="L60" s="186"/>
    </row>
    <row r="62" spans="2:22" ht="11" thickBot="1">
      <c r="B62" s="192" t="s">
        <v>463</v>
      </c>
    </row>
    <row r="63" spans="2:22">
      <c r="B63" s="173"/>
      <c r="C63" s="174"/>
      <c r="D63" s="174"/>
      <c r="E63" s="174"/>
      <c r="F63" s="196"/>
      <c r="G63" s="174"/>
      <c r="H63" s="174"/>
      <c r="I63" s="174"/>
      <c r="J63" s="174"/>
      <c r="K63" s="174"/>
      <c r="L63" s="196"/>
      <c r="M63" s="174"/>
      <c r="N63" s="174"/>
      <c r="O63" s="174"/>
      <c r="P63" s="174"/>
      <c r="Q63" s="196"/>
      <c r="R63" s="174"/>
      <c r="S63" s="174"/>
      <c r="T63" s="174"/>
      <c r="U63" s="174"/>
      <c r="V63" s="197"/>
    </row>
    <row r="64" spans="2:22" ht="40">
      <c r="B64" s="176"/>
      <c r="C64" s="120" t="s">
        <v>902</v>
      </c>
      <c r="D64" s="476" t="str">
        <f>$D$4</f>
        <v>Units Effective Through December 30, 2024</v>
      </c>
      <c r="E64" s="476" t="str">
        <f>$E$4</f>
        <v>Units Effective Starting December 31, 2024</v>
      </c>
      <c r="F64" s="476" t="str">
        <f>$F$4</f>
        <v>Units Effective Starting February 21, 2025</v>
      </c>
      <c r="G64" s="88"/>
      <c r="H64" s="120" t="s">
        <v>1156</v>
      </c>
      <c r="I64" s="476" t="str">
        <f>$D$4</f>
        <v>Units Effective Through December 30, 2024</v>
      </c>
      <c r="J64" s="476" t="str">
        <f>$E$4</f>
        <v>Units Effective Starting December 31, 2024</v>
      </c>
      <c r="K64" s="476" t="str">
        <f>$F$4</f>
        <v>Units Effective Starting February 21, 2025</v>
      </c>
      <c r="L64" s="88"/>
      <c r="M64" s="120" t="s">
        <v>1155</v>
      </c>
      <c r="N64" s="476" t="str">
        <f>$D$4</f>
        <v>Units Effective Through December 30, 2024</v>
      </c>
      <c r="O64" s="476" t="str">
        <f>$E$4</f>
        <v>Units Effective Starting December 31, 2024</v>
      </c>
      <c r="P64" s="476" t="str">
        <f>$F$4</f>
        <v>Units Effective Starting February 21, 2025</v>
      </c>
      <c r="Q64" s="88"/>
      <c r="R64" s="120" t="s">
        <v>1157</v>
      </c>
      <c r="S64" s="476" t="str">
        <f>$D$4</f>
        <v>Units Effective Through December 30, 2024</v>
      </c>
      <c r="T64" s="476" t="str">
        <f>$E$4</f>
        <v>Units Effective Starting December 31, 2024</v>
      </c>
      <c r="U64" s="476" t="str">
        <f>$F$4</f>
        <v>Units Effective Starting February 21, 2025</v>
      </c>
      <c r="V64" s="177"/>
    </row>
    <row r="65" spans="2:22">
      <c r="B65" s="176"/>
      <c r="C65" s="189" t="s">
        <v>20</v>
      </c>
      <c r="D65" s="509">
        <f>'Final billing units by tariff'!AT1655</f>
        <v>11454642.580645161</v>
      </c>
      <c r="E65" s="509">
        <f>'Final billing units by tariff'!AU1655</f>
        <v>3133103.6262513902</v>
      </c>
      <c r="F65" s="509">
        <f>'Final billing units by tariff'!AV1655</f>
        <v>5012093.7931034481</v>
      </c>
      <c r="G65" s="88"/>
      <c r="H65" s="189" t="s">
        <v>20</v>
      </c>
      <c r="I65" s="509">
        <f>'Final billing units by tariff'!AT1602+'Final billing units by tariff'!AT1683+'Final billing units by tariff'!AT1808</f>
        <v>138981161.48118752</v>
      </c>
      <c r="J65" s="509">
        <f>'Final billing units by tariff'!AU1602+'Final billing units by tariff'!AU1683+'Final billing units by tariff'!AU1808</f>
        <v>34833015.371703342</v>
      </c>
      <c r="K65" s="510">
        <f>'Final billing units by tariff'!AV1602+'Final billing units by tariff'!AV1683+'Final billing units by tariff'!AV1808</f>
        <v>63298159.917609863</v>
      </c>
      <c r="L65" s="88"/>
      <c r="M65" s="189" t="s">
        <v>20</v>
      </c>
      <c r="N65" s="509">
        <f>+'Final billing units by tariff'!AT1842+'Final billing units by tariff'!AT1612+'Final billing units by tariff'!AT1729+'Final billing units by tariff'!AT1637</f>
        <v>1050826011.7614346</v>
      </c>
      <c r="O65" s="509">
        <f>+'Final billing units by tariff'!AU1842+'Final billing units by tariff'!AU1612+'Final billing units by tariff'!AU1729+'Final billing units by tariff'!AU1637</f>
        <v>261539940.12467238</v>
      </c>
      <c r="P65" s="510">
        <f>+'Final billing units by tariff'!AV1842+'Final billing units by tariff'!AV1612+'Final billing units by tariff'!AV1729+'Final billing units by tariff'!AV1637</f>
        <v>473243688.84017617</v>
      </c>
      <c r="Q65" s="88"/>
      <c r="R65" s="189" t="s">
        <v>20</v>
      </c>
      <c r="S65" s="509">
        <f>'Final billing units by tariff'!AT1785+'Final billing units by tariff'!AT1874+'Final billing units by tariff'!AT1627</f>
        <v>164283516.12903225</v>
      </c>
      <c r="T65" s="509">
        <f>'Final billing units by tariff'!AU1785+'Final billing units by tariff'!AU1874+'Final billing units by tariff'!AU1627</f>
        <v>38516311.457174644</v>
      </c>
      <c r="U65" s="510">
        <f>'Final billing units by tariff'!AV1785+'Final billing units by tariff'!AV1874+'Final billing units by tariff'!AV1627</f>
        <v>69011172.413793102</v>
      </c>
      <c r="V65" s="177"/>
    </row>
    <row r="66" spans="2:22">
      <c r="B66" s="176"/>
      <c r="C66" s="191" t="s">
        <v>19</v>
      </c>
      <c r="D66" s="88"/>
      <c r="E66" s="88"/>
      <c r="F66" s="158"/>
      <c r="G66" s="88"/>
      <c r="H66" s="191" t="s">
        <v>19</v>
      </c>
      <c r="I66" s="88"/>
      <c r="J66" s="88"/>
      <c r="K66" s="158"/>
      <c r="L66" s="88"/>
      <c r="M66" s="191" t="s">
        <v>19</v>
      </c>
      <c r="N66" s="88"/>
      <c r="O66" s="88"/>
      <c r="P66" s="158"/>
      <c r="Q66" s="88"/>
      <c r="R66" s="191" t="s">
        <v>19</v>
      </c>
      <c r="S66" s="88"/>
      <c r="T66" s="88"/>
      <c r="U66" s="158"/>
      <c r="V66" s="177"/>
    </row>
    <row r="67" spans="2:22">
      <c r="B67" s="176"/>
      <c r="C67" s="90" t="s">
        <v>23</v>
      </c>
      <c r="D67" s="88">
        <f>'Final billing units by tariff'!AT1663</f>
        <v>16641.741935483871</v>
      </c>
      <c r="E67" s="88">
        <f>'Final billing units by tariff'!AU1663</f>
        <v>5186.9132369299223</v>
      </c>
      <c r="F67" s="158">
        <f>'Final billing units by tariff'!AV1663</f>
        <v>8985.3448275862065</v>
      </c>
      <c r="G67" s="88"/>
      <c r="H67" s="90" t="s">
        <v>23</v>
      </c>
      <c r="I67" s="511">
        <f>'Final billing units by tariff'!AT1691+'Final billing units by tariff'!AT1815+'Final billing units by tariff'!AT1604</f>
        <v>321371.68042525218</v>
      </c>
      <c r="J67" s="511">
        <f>'Final billing units by tariff'!AU1691+'Final billing units by tariff'!AU1815+'Final billing units by tariff'!AU1604</f>
        <v>74867.328280271162</v>
      </c>
      <c r="K67" s="512">
        <f>'Final billing units by tariff'!AV1691+'Final billing units by tariff'!AV1815+'Final billing units by tariff'!AV1604</f>
        <v>153117.19710235953</v>
      </c>
      <c r="L67" s="88"/>
      <c r="M67" s="90" t="s">
        <v>23</v>
      </c>
      <c r="N67" s="511">
        <f>'Final billing units by tariff'!AT1736+'Final billing units by tariff'!AT1840+'Final billing units by tariff'!AT1641</f>
        <v>1603408.9932817833</v>
      </c>
      <c r="O67" s="511">
        <f>'Final billing units by tariff'!AU1736+'Final billing units by tariff'!AU1840+'Final billing units by tariff'!AU1641</f>
        <v>390794.32238245971</v>
      </c>
      <c r="P67" s="512">
        <f>'Final billing units by tariff'!AV1736+'Final billing units by tariff'!AV1840+'Final billing units by tariff'!AV1641</f>
        <v>704400.74828696297</v>
      </c>
      <c r="Q67" s="88"/>
      <c r="R67" s="90" t="s">
        <v>23</v>
      </c>
      <c r="S67" s="511">
        <f>'Final billing units by tariff'!AT1783+'Final billing units by tariff'!AT1872+'Final billing units by tariff'!AT1629</f>
        <v>276009.96838315675</v>
      </c>
      <c r="T67" s="511">
        <f>'Final billing units by tariff'!AU1783+'Final billing units by tariff'!AU1872+'Final billing units by tariff'!AU1629</f>
        <v>65675.338153503893</v>
      </c>
      <c r="U67" s="512">
        <f>'Final billing units by tariff'!AV1783+'Final billing units by tariff'!AV1872+'Final billing units by tariff'!AV1629</f>
        <v>120977.75862068965</v>
      </c>
      <c r="V67" s="177"/>
    </row>
    <row r="68" spans="2:22">
      <c r="B68" s="176"/>
      <c r="C68" s="90" t="s">
        <v>43</v>
      </c>
      <c r="D68" s="88">
        <f>'Final billing units by tariff'!AT1662</f>
        <v>15953.548387096775</v>
      </c>
      <c r="E68" s="88">
        <f>'Final billing units by tariff'!AU1662</f>
        <v>5094.4171301446058</v>
      </c>
      <c r="F68" s="158">
        <f>'Final billing units by tariff'!AV1662</f>
        <v>8836.0344827586214</v>
      </c>
      <c r="G68" s="88"/>
      <c r="H68" s="90" t="s">
        <v>43</v>
      </c>
      <c r="I68" s="88">
        <f>'Final billing units by tariff'!AT1690+'Final billing units by tariff'!AT1814</f>
        <v>254922.53181298205</v>
      </c>
      <c r="J68" s="88">
        <f>'Final billing units by tariff'!AU1690+'Final billing units by tariff'!AU1814</f>
        <v>59178.704463755348</v>
      </c>
      <c r="K68" s="158">
        <f>'Final billing units by tariff'!AV1690+'Final billing units by tariff'!AV1814</f>
        <v>122087.22836611619</v>
      </c>
      <c r="L68" s="88"/>
      <c r="M68" s="90" t="s">
        <v>43</v>
      </c>
      <c r="N68" s="88">
        <f>'Final billing units by tariff'!AT1735+'Final billing units by tariff'!AT1839</f>
        <v>1527784.3410216135</v>
      </c>
      <c r="O68" s="88">
        <f>'Final billing units by tariff'!AU1735+'Final billing units by tariff'!AU1839</f>
        <v>377163.31650442083</v>
      </c>
      <c r="P68" s="158">
        <f>'Final billing units by tariff'!AV1735+'Final billing units by tariff'!AV1839</f>
        <v>678551.15111347567</v>
      </c>
      <c r="Q68" s="88"/>
      <c r="R68" s="90" t="s">
        <v>43</v>
      </c>
      <c r="S68" s="88">
        <f>'Final billing units by tariff'!AT1782+'Final billing units by tariff'!AT1871</f>
        <v>245323.13868031872</v>
      </c>
      <c r="T68" s="88">
        <f>'Final billing units by tariff'!AU1782+'Final billing units by tariff'!AU1871</f>
        <v>60184.784204671858</v>
      </c>
      <c r="U68" s="158">
        <f>'Final billing units by tariff'!AV1782+'Final billing units by tariff'!AV1871</f>
        <v>106366.3448275862</v>
      </c>
      <c r="V68" s="177"/>
    </row>
    <row r="69" spans="2:22" s="94" customFormat="1">
      <c r="B69" s="96"/>
      <c r="C69" s="97" t="s">
        <v>44</v>
      </c>
      <c r="D69" s="507">
        <f>'Final billing units by tariff'!AT1669</f>
        <v>11548</v>
      </c>
      <c r="E69" s="507">
        <f>'Final billing units by tariff'!AU1669</f>
        <v>1746.8275862068965</v>
      </c>
      <c r="F69" s="507">
        <f>'Final billing units by tariff'!AV1669</f>
        <v>3228.1724137931033</v>
      </c>
      <c r="G69" s="95"/>
      <c r="H69" s="97" t="s">
        <v>44</v>
      </c>
      <c r="I69" s="507">
        <f>'Final billing units by tariff'!AT1697+'Final billing units by tariff'!AT1821</f>
        <v>38922.990066963408</v>
      </c>
      <c r="J69" s="507">
        <f>'Final billing units by tariff'!AU1697+'Final billing units by tariff'!AU1821</f>
        <v>13107.138517719524</v>
      </c>
      <c r="K69" s="507">
        <f>'Final billing units by tariff'!AV1697+'Final billing units by tariff'!AV1821</f>
        <v>11619.557787268019</v>
      </c>
      <c r="L69" s="95"/>
      <c r="M69" s="508" t="s">
        <v>44</v>
      </c>
      <c r="N69" s="507">
        <f>'Final billing units by tariff'!AT1742</f>
        <v>31658.472469232955</v>
      </c>
      <c r="O69" s="507">
        <f>'Final billing units by tariff'!AU1742</f>
        <v>18727.210725116649</v>
      </c>
      <c r="P69" s="507">
        <f>'Final billing units by tariff'!AV1742</f>
        <v>11197.38955312578</v>
      </c>
      <c r="Q69" s="95"/>
      <c r="R69" s="97" t="s">
        <v>44</v>
      </c>
      <c r="S69" s="507">
        <f>'Final billing units by tariff'!AT1789</f>
        <v>0</v>
      </c>
      <c r="T69" s="507">
        <f>'Final billing units by tariff'!AU1789</f>
        <v>3789.979371091656</v>
      </c>
      <c r="U69" s="507">
        <f>'Final billing units by tariff'!AV1789</f>
        <v>5375.0402115564266</v>
      </c>
      <c r="V69" s="98"/>
    </row>
    <row r="70" spans="2:22">
      <c r="B70" s="176"/>
      <c r="C70" s="90" t="s">
        <v>340</v>
      </c>
      <c r="D70" s="88">
        <f>'Final billing units by tariff'!AT1659</f>
        <v>41.099999999999994</v>
      </c>
      <c r="E70" s="88">
        <f>'Final billing units by tariff'!AU1659</f>
        <v>14.627586206896551</v>
      </c>
      <c r="F70" s="158">
        <f>'Final billing units by tariff'!AV1659</f>
        <v>105.27241379310344</v>
      </c>
      <c r="G70" s="88"/>
      <c r="H70" s="90" t="s">
        <v>340</v>
      </c>
      <c r="I70" s="511">
        <f>'Final billing units by tariff'!AT1687+'Final billing units by tariff'!AT1812+'Final billing units by tariff'!AT1605</f>
        <v>79946.215374054824</v>
      </c>
      <c r="J70" s="511">
        <f>'Final billing units by tariff'!AU1687+'Final billing units by tariff'!AU1812+'Final billing units by tariff'!AU1605</f>
        <v>18147.324222101655</v>
      </c>
      <c r="K70" s="512">
        <f>'Final billing units by tariff'!AV1687+'Final billing units by tariff'!AV1812+'Final billing units by tariff'!AV1605</f>
        <v>34586.803500841233</v>
      </c>
      <c r="L70" s="88"/>
      <c r="M70" s="90" t="s">
        <v>340</v>
      </c>
      <c r="N70" s="511">
        <f>'Final billing units by tariff'!AT1733+'Final billing units by tariff'!AT1837+'Final billing units by tariff'!AT1642</f>
        <v>129122.50950126519</v>
      </c>
      <c r="O70" s="511">
        <f>'Final billing units by tariff'!R1338+'Final billing units by tariff'!R1408+'Final billing units by tariff'!AU1642</f>
        <v>5775.9886744603682</v>
      </c>
      <c r="P70" s="512">
        <f>'Final billing units by tariff'!S1338+'Final billing units by tariff'!S1408+'Final billing units by tariff'!AV1642</f>
        <v>13420.064879475436</v>
      </c>
      <c r="Q70" s="88"/>
      <c r="R70" s="90" t="s">
        <v>340</v>
      </c>
      <c r="S70" s="511">
        <f>'Final billing units by tariff'!AT1780+'Final billing units by tariff'!AT1630</f>
        <v>38771.786216804278</v>
      </c>
      <c r="T70" s="511">
        <f>'Final billing units by tariff'!AU1780+'Final billing units by tariff'!AU1630</f>
        <v>9600.7608453837602</v>
      </c>
      <c r="U70" s="512">
        <f>'Final billing units by tariff'!AV1780+'Final billing units by tariff'!AV1630</f>
        <v>19534.021442930378</v>
      </c>
      <c r="V70" s="177"/>
    </row>
    <row r="71" spans="2:22">
      <c r="B71" s="176"/>
      <c r="C71" s="90" t="s">
        <v>12</v>
      </c>
      <c r="D71" s="88">
        <f>'Final billing units by tariff'!AT1649</f>
        <v>34.838709677419352</v>
      </c>
      <c r="E71" s="88">
        <f>'Final billing units by tariff'!AU1649</f>
        <v>8.7819799777530587</v>
      </c>
      <c r="F71" s="158">
        <f>'Final billing units by tariff'!AV1649</f>
        <v>16.379310344827587</v>
      </c>
      <c r="G71" s="88"/>
      <c r="H71" s="90" t="s">
        <v>12</v>
      </c>
      <c r="I71" s="511">
        <f>'Final billing units by tariff'!AT1677+'Final billing units by tariff'!AT1802+'Final billing units by tariff'!AT1599</f>
        <v>236.90322580645162</v>
      </c>
      <c r="J71" s="511">
        <f>'Final billing units by tariff'!AU1677+'Final billing units by tariff'!AU1802+'Final billing units by tariff'!AU1599</f>
        <v>59.717463848720804</v>
      </c>
      <c r="K71" s="512">
        <f>'Final billing units by tariff'!AV1677+'Final billing units by tariff'!AV1802+'Final billing units by tariff'!AV1599</f>
        <v>111.37931034482759</v>
      </c>
      <c r="L71" s="88"/>
      <c r="M71" s="90" t="s">
        <v>12</v>
      </c>
      <c r="N71" s="88">
        <f>'Final billing units by tariff'!AT1611+'Final billing units by tariff'!AT1636+'Final billing units by tariff'!AT1723+'Final billing units by tariff'!AT1827</f>
        <v>138.35483870967741</v>
      </c>
      <c r="O71" s="88">
        <f>'Final billing units by tariff'!AU1611+'Final billing units by tariff'!AU1636+'Final billing units by tariff'!AU1723+'Final billing units by tariff'!AU1827</f>
        <v>36.127919911012235</v>
      </c>
      <c r="P71" s="158">
        <f>'Final billing units by tariff'!AV1611+'Final billing units by tariff'!AV1636+'Final billing units by tariff'!AV1723+'Final billing units by tariff'!AV1827</f>
        <v>57.517241379310349</v>
      </c>
      <c r="Q71" s="88"/>
      <c r="R71" s="90" t="s">
        <v>12</v>
      </c>
      <c r="S71" s="88">
        <f>'Final billing units by tariff'!AT1624+'Final billing units by tariff'!AT1770+'Final billing units by tariff'!AT1860</f>
        <v>20.903225806451612</v>
      </c>
      <c r="T71" s="88">
        <f>'Final billing units by tariff'!AU1624+'Final billing units by tariff'!AU1770+'Final billing units by tariff'!AU1860</f>
        <v>5.2691879866518345</v>
      </c>
      <c r="U71" s="158">
        <f>'Final billing units by tariff'!AV1624+'Final billing units by tariff'!AV1770+'Final billing units by tariff'!AV1860</f>
        <v>9.8275862068965516</v>
      </c>
      <c r="V71" s="177"/>
    </row>
    <row r="72" spans="2:22">
      <c r="B72" s="176"/>
      <c r="C72" s="91" t="s">
        <v>341</v>
      </c>
      <c r="D72" s="157"/>
      <c r="E72" s="157"/>
      <c r="F72" s="190"/>
      <c r="G72" s="88"/>
      <c r="H72" s="503" t="s">
        <v>341</v>
      </c>
      <c r="I72" s="504">
        <f>SUM('[10]Basis Amt Eq Cd'!$G$2517:$M$2517)</f>
        <v>32459</v>
      </c>
      <c r="J72" s="504">
        <f>SUM('[10]Basis Amt Eq Cd'!$N$2517:$O$2517)</f>
        <v>10654</v>
      </c>
      <c r="K72" s="505">
        <f>SUM('[10]Basis Amt Eq Cd'!$P$2517:$R$2517)</f>
        <v>11458</v>
      </c>
      <c r="L72" s="88"/>
      <c r="M72" s="503" t="s">
        <v>341</v>
      </c>
      <c r="N72" s="504">
        <f>SUM('[10]Basis Amt Eq Cd'!$G$2632:$M$2632)</f>
        <v>51884</v>
      </c>
      <c r="O72" s="504">
        <f>SUM('[10]Basis Amt Eq Cd'!$N$2632:$O$2632)</f>
        <v>12952</v>
      </c>
      <c r="P72" s="505">
        <f>SUM('[10]Basis Amt Eq Cd'!$P$2632:$R$2632)</f>
        <v>18888</v>
      </c>
      <c r="Q72" s="88"/>
      <c r="R72" s="503" t="s">
        <v>341</v>
      </c>
      <c r="S72" s="504">
        <f>SUM('[10]Basis Amt Eq Cd'!$G$2608:$M$2608)</f>
        <v>17654</v>
      </c>
      <c r="T72" s="504">
        <f>SUM('[10]Basis Amt Eq Cd'!$N$2608:$O$2608)</f>
        <v>6316</v>
      </c>
      <c r="U72" s="505">
        <f>SUM('[10]Basis Amt Eq Cd'!$P$2608:$R$2608)</f>
        <v>8424</v>
      </c>
      <c r="V72" s="177"/>
    </row>
    <row r="73" spans="2:22" ht="10.5" thickBot="1">
      <c r="B73" s="184"/>
      <c r="C73" s="185"/>
      <c r="D73" s="185"/>
      <c r="E73" s="185"/>
      <c r="F73" s="185"/>
      <c r="G73" s="185"/>
      <c r="H73" s="185"/>
      <c r="I73" s="185"/>
      <c r="J73" s="185"/>
      <c r="K73" s="185"/>
      <c r="L73" s="185"/>
      <c r="M73" s="506" t="s">
        <v>1274</v>
      </c>
      <c r="N73" s="506">
        <f>SUM('[10]Basis Amt Eq Cd'!$G$2807:$M$2807)</f>
        <v>187919</v>
      </c>
      <c r="O73" s="506">
        <f>SUM('[10]Basis Amt Eq Cd'!$N$2807:$O$2807)</f>
        <v>93862</v>
      </c>
      <c r="P73" s="506">
        <f>SUM('[10]Basis Amt Eq Cd'!$P$2807:$R$2807)</f>
        <v>79747</v>
      </c>
      <c r="Q73" s="185"/>
      <c r="R73" s="185"/>
      <c r="S73" s="185"/>
      <c r="T73" s="185"/>
      <c r="U73" s="185"/>
      <c r="V73" s="186"/>
    </row>
    <row r="75" spans="2:22" ht="12.5">
      <c r="I75"/>
      <c r="J75"/>
      <c r="K75"/>
    </row>
    <row r="76" spans="2:22" ht="12.5">
      <c r="I76"/>
      <c r="J76"/>
      <c r="K76"/>
    </row>
    <row r="77" spans="2:22" ht="13" thickBot="1">
      <c r="B77" s="192" t="s">
        <v>33</v>
      </c>
      <c r="I77"/>
      <c r="J77"/>
      <c r="K77"/>
    </row>
    <row r="78" spans="2:22" ht="12.5">
      <c r="B78" s="173"/>
      <c r="C78" s="174"/>
      <c r="D78" s="174"/>
      <c r="E78" s="174"/>
      <c r="F78" s="174"/>
      <c r="G78" s="175"/>
      <c r="I78"/>
      <c r="J78"/>
      <c r="K78"/>
    </row>
    <row r="79" spans="2:22" ht="40">
      <c r="B79" s="176"/>
      <c r="C79" s="120" t="s">
        <v>903</v>
      </c>
      <c r="D79" s="476" t="str">
        <f>$D$4</f>
        <v>Units Effective Through December 30, 2024</v>
      </c>
      <c r="E79" s="476" t="str">
        <f>$E$4</f>
        <v>Units Effective Starting December 31, 2024</v>
      </c>
      <c r="F79" s="476" t="str">
        <f>$F$4</f>
        <v>Units Effective Starting February 21, 2025</v>
      </c>
      <c r="G79" s="177"/>
      <c r="I79"/>
      <c r="J79"/>
      <c r="K79"/>
    </row>
    <row r="80" spans="2:22" ht="12.5">
      <c r="B80" s="176"/>
      <c r="C80" s="189" t="s">
        <v>18</v>
      </c>
      <c r="D80" s="509">
        <f>'Final billing units by tariff'!AT1899</f>
        <v>1053892.0967741935</v>
      </c>
      <c r="E80" s="509">
        <f>'Final billing units by tariff'!AU1899</f>
        <v>306048.21357063402</v>
      </c>
      <c r="F80" s="510">
        <f>'Final billing units by tariff'!AV1899</f>
        <v>471753.68965517241</v>
      </c>
      <c r="G80" s="177"/>
      <c r="I80"/>
      <c r="J80"/>
      <c r="K80"/>
    </row>
    <row r="81" spans="2:11" ht="12.5">
      <c r="B81" s="176"/>
      <c r="C81" s="90" t="s">
        <v>99</v>
      </c>
      <c r="D81" s="88">
        <f>'Final billing units by tariff'!AT1906</f>
        <v>0</v>
      </c>
      <c r="E81" s="88">
        <f>'Final billing units by tariff'!AU1906</f>
        <v>0</v>
      </c>
      <c r="F81" s="158">
        <f>'Final billing units by tariff'!AV1906</f>
        <v>0</v>
      </c>
      <c r="G81" s="177"/>
      <c r="I81"/>
      <c r="J81"/>
      <c r="K81"/>
    </row>
    <row r="82" spans="2:11" ht="12.5">
      <c r="B82" s="176"/>
      <c r="C82" s="91" t="s">
        <v>12</v>
      </c>
      <c r="D82" s="157">
        <f>'Final billing units by tariff'!AT1894</f>
        <v>55.741935483870968</v>
      </c>
      <c r="E82" s="157">
        <f>'Final billing units by tariff'!AU1894</f>
        <v>14.051167964404893</v>
      </c>
      <c r="F82" s="190">
        <f>'Final billing units by tariff'!AV1894</f>
        <v>26.206896551724139</v>
      </c>
      <c r="G82" s="177"/>
      <c r="I82"/>
      <c r="J82"/>
      <c r="K82"/>
    </row>
    <row r="83" spans="2:11" ht="13" thickBot="1">
      <c r="B83" s="184"/>
      <c r="C83" s="185"/>
      <c r="D83" s="185"/>
      <c r="E83" s="185"/>
      <c r="F83" s="185"/>
      <c r="G83" s="186"/>
      <c r="I83"/>
      <c r="J83"/>
      <c r="K83"/>
    </row>
    <row r="90" spans="2:11" hidden="1">
      <c r="C90" s="172" t="s">
        <v>1148</v>
      </c>
    </row>
    <row r="91" spans="2:11" hidden="1">
      <c r="C91" s="172" t="s">
        <v>1149</v>
      </c>
      <c r="D91" s="406">
        <v>2016333</v>
      </c>
    </row>
    <row r="92" spans="2:11" hidden="1">
      <c r="C92" s="172" t="s">
        <v>1150</v>
      </c>
      <c r="D92" s="406">
        <v>29241</v>
      </c>
    </row>
    <row r="93" spans="2:11" hidden="1">
      <c r="C93" s="172" t="s">
        <v>1151</v>
      </c>
      <c r="D93" s="406">
        <v>869</v>
      </c>
    </row>
    <row r="94" spans="2:11" hidden="1"/>
    <row r="95" spans="2:11" hidden="1"/>
    <row r="96" spans="2:11" hidden="1"/>
    <row r="97" spans="3:14" hidden="1">
      <c r="C97" s="172" t="s">
        <v>1149</v>
      </c>
      <c r="D97" s="408">
        <f>'Final billing units by tariff'!Q774+'Final billing units by tariff'!Q775+'Final billing units by tariff'!Q845+'Final billing units by tariff'!Q846+'Final billing units by tariff'!Q891+'Final billing units by tariff'!Q892</f>
        <v>17603.096774193549</v>
      </c>
      <c r="H97" s="408">
        <f>'Final billing units by tariff'!R774+'Final billing units by tariff'!R775+'Final billing units by tariff'!R845+'Final billing units by tariff'!R846+'Final billing units by tariff'!R891+'Final billing units by tariff'!R892</f>
        <v>5032.075639599555</v>
      </c>
      <c r="M97" s="408">
        <f>'Final billing units by tariff'!S774+'Final billing units by tariff'!S775+'Final billing units by tariff'!S845+'Final billing units by tariff'!S846+'Final billing units by tariff'!S891+'Final billing units by tariff'!S892</f>
        <v>7320.8275862068967</v>
      </c>
    </row>
    <row r="98" spans="3:14" hidden="1">
      <c r="C98" s="172" t="s">
        <v>1152</v>
      </c>
      <c r="D98" s="172">
        <f>D97*E98</f>
        <v>10649.939929671051</v>
      </c>
      <c r="E98" s="407">
        <v>0.60500377100034186</v>
      </c>
      <c r="H98" s="172">
        <f>H97*I98</f>
        <v>3044.4247379166882</v>
      </c>
      <c r="I98" s="407">
        <v>0.60500377100034186</v>
      </c>
      <c r="M98" s="172">
        <f>M97*N98</f>
        <v>4429.128296498503</v>
      </c>
      <c r="N98" s="407">
        <v>0.60500377100034186</v>
      </c>
    </row>
    <row r="99" spans="3:14" hidden="1">
      <c r="C99" s="172" t="s">
        <v>1153</v>
      </c>
      <c r="D99" s="172">
        <f>D97*E99</f>
        <v>6953.1568445224966</v>
      </c>
      <c r="E99" s="407">
        <v>0.39499622899965803</v>
      </c>
      <c r="H99" s="172">
        <f>H97*I99</f>
        <v>1987.6509016828666</v>
      </c>
      <c r="I99" s="407">
        <v>0.39499622899965803</v>
      </c>
      <c r="M99" s="172">
        <f>M97*N99</f>
        <v>2891.6992897083933</v>
      </c>
      <c r="N99" s="407">
        <v>0.39499622899965803</v>
      </c>
    </row>
    <row r="100" spans="3:14" hidden="1"/>
    <row r="101" spans="3:14" hidden="1"/>
    <row r="102" spans="3:14" hidden="1">
      <c r="C102" s="172" t="s">
        <v>1150</v>
      </c>
      <c r="D102" s="172">
        <f>'Final billing units by tariff'!Q868+'Final billing units by tariff'!Q912</f>
        <v>10951.677419354839</v>
      </c>
      <c r="H102" s="172">
        <v>8236335</v>
      </c>
      <c r="M102" s="172">
        <v>8236335</v>
      </c>
    </row>
    <row r="103" spans="3:14" hidden="1">
      <c r="C103" s="172" t="s">
        <v>1152</v>
      </c>
      <c r="D103" s="172">
        <f>$D$102*E103</f>
        <v>3406.6359313795251</v>
      </c>
      <c r="E103" s="407">
        <v>0.31106065317071852</v>
      </c>
      <c r="H103" s="172">
        <f>$D$102*I103</f>
        <v>3406.6359313795251</v>
      </c>
      <c r="I103" s="407">
        <v>0.31106065317071852</v>
      </c>
      <c r="M103" s="172">
        <f>$D$102*N103</f>
        <v>3406.6359313795251</v>
      </c>
      <c r="N103" s="407">
        <v>0.31106065317071852</v>
      </c>
    </row>
    <row r="104" spans="3:14" hidden="1">
      <c r="C104" s="172" t="s">
        <v>1153</v>
      </c>
      <c r="D104" s="172">
        <f>$D$102*E104</f>
        <v>7545.0414879753134</v>
      </c>
      <c r="E104" s="407">
        <v>0.68893934682928148</v>
      </c>
      <c r="H104" s="172">
        <f>$D$102*I104</f>
        <v>7545.0414879753134</v>
      </c>
      <c r="I104" s="407">
        <v>0.68893934682928148</v>
      </c>
      <c r="M104" s="172">
        <f>$D$102*N104</f>
        <v>7545.0414879753134</v>
      </c>
      <c r="N104" s="407">
        <v>0.68893934682928148</v>
      </c>
    </row>
    <row r="105" spans="3:14" hidden="1"/>
    <row r="106" spans="3:14" hidden="1">
      <c r="C106" s="172" t="s">
        <v>1151</v>
      </c>
      <c r="D106" s="172">
        <v>425700</v>
      </c>
    </row>
    <row r="107" spans="3:14" hidden="1">
      <c r="C107" s="172" t="s">
        <v>1152</v>
      </c>
      <c r="D107" s="172">
        <f>D106*E107</f>
        <v>146625.99482127198</v>
      </c>
      <c r="E107" s="407">
        <v>0.3444350359907728</v>
      </c>
    </row>
    <row r="108" spans="3:14" hidden="1">
      <c r="C108" s="172" t="s">
        <v>1153</v>
      </c>
      <c r="D108" s="172">
        <f>D106*E108</f>
        <v>316638.57948054967</v>
      </c>
      <c r="E108" s="407">
        <v>0.74380685807035396</v>
      </c>
    </row>
    <row r="109" spans="3:14" hidden="1"/>
    <row r="110" spans="3:14" hidden="1">
      <c r="C110" s="172" t="s">
        <v>1154</v>
      </c>
      <c r="D110" s="172">
        <f>'Final billing units by tariff'!Q802+'Final billing units by tariff'!Q803</f>
        <v>135351.64516129033</v>
      </c>
      <c r="H110" s="172">
        <f>'Final billing units by tariff'!R802+'Final billing units by tariff'!R803</f>
        <v>37138.216907675196</v>
      </c>
      <c r="M110" s="172">
        <f>'Final billing units by tariff'!S802+'Final billing units by tariff'!S803</f>
        <v>71724.137931034478</v>
      </c>
    </row>
    <row r="111" spans="3:14" hidden="1">
      <c r="C111" s="172" t="s">
        <v>1152</v>
      </c>
      <c r="D111" s="172">
        <f>D110*E111</f>
        <v>121484.25174475824</v>
      </c>
      <c r="E111" s="407">
        <v>0.89754543877167381</v>
      </c>
      <c r="H111" s="172">
        <f>H110*I111</f>
        <v>33333.237189596926</v>
      </c>
      <c r="I111" s="407">
        <v>0.89754543877167381</v>
      </c>
      <c r="M111" s="172">
        <f>M110*N111</f>
        <v>64375.672849830393</v>
      </c>
      <c r="N111" s="407">
        <v>0.89754543877167381</v>
      </c>
    </row>
    <row r="112" spans="3:14" hidden="1">
      <c r="C112" s="172" t="s">
        <v>1153</v>
      </c>
      <c r="D112" s="172">
        <f>D110*E112</f>
        <v>13867.393416532097</v>
      </c>
      <c r="E112" s="407">
        <v>0.10245456122832616</v>
      </c>
      <c r="H112" s="172">
        <f>H110*I112</f>
        <v>3804.9797180782662</v>
      </c>
      <c r="I112" s="407">
        <v>0.10245456122832616</v>
      </c>
      <c r="M112" s="172">
        <f>M110*N112</f>
        <v>7348.4650812040827</v>
      </c>
      <c r="N112" s="407">
        <v>0.10245456122832616</v>
      </c>
    </row>
    <row r="113" hidden="1"/>
  </sheetData>
  <pageMargins left="0.7" right="0.7" top="0.75" bottom="0.75" header="0.3" footer="0.3"/>
  <pageSetup paperSize="17" scale="65"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tabColor theme="9" tint="0.59999389629810485"/>
    <pageSetUpPr fitToPage="1"/>
  </sheetPr>
  <dimension ref="A1:R48"/>
  <sheetViews>
    <sheetView zoomScale="85" zoomScaleNormal="85" workbookViewId="0">
      <pane xSplit="1" ySplit="9" topLeftCell="H10" activePane="bottomRight" state="frozen"/>
      <selection pane="topRight" activeCell="B1" sqref="B1"/>
      <selection pane="bottomLeft" activeCell="A10" sqref="A10"/>
      <selection pane="bottomRight" activeCell="I36" sqref="I33:Q36"/>
    </sheetView>
  </sheetViews>
  <sheetFormatPr defaultRowHeight="12.5"/>
  <cols>
    <col min="1" max="1" width="28.81640625" customWidth="1"/>
    <col min="2" max="2" width="11.7265625" bestFit="1" customWidth="1"/>
    <col min="4" max="4" width="14.453125" bestFit="1" customWidth="1"/>
    <col min="5" max="5" width="14.453125" customWidth="1"/>
    <col min="6" max="6" width="14.453125" bestFit="1" customWidth="1"/>
    <col min="7" max="7" width="14.81640625" bestFit="1" customWidth="1"/>
    <col min="8" max="9" width="14.453125" customWidth="1"/>
    <col min="10" max="10" width="14.453125" bestFit="1" customWidth="1"/>
    <col min="11" max="11" width="11.26953125" bestFit="1" customWidth="1"/>
    <col min="12" max="12" width="11.7265625" bestFit="1" customWidth="1"/>
    <col min="13" max="13" width="14.453125" bestFit="1" customWidth="1"/>
    <col min="14" max="14" width="11.26953125" bestFit="1" customWidth="1"/>
    <col min="15" max="15" width="12.7265625" bestFit="1" customWidth="1"/>
    <col min="16" max="16" width="12.26953125" bestFit="1" customWidth="1"/>
    <col min="17" max="17" width="12.7265625" bestFit="1" customWidth="1"/>
    <col min="18" max="18" width="14.453125" bestFit="1" customWidth="1"/>
  </cols>
  <sheetData>
    <row r="1" spans="1:18">
      <c r="A1" t="str">
        <f>+RS!B2</f>
        <v>KENTUCKY POWER BILLING ANALYSIS</v>
      </c>
    </row>
    <row r="2" spans="1:18">
      <c r="A2" t="str">
        <f>+RS!B3</f>
        <v>PER BOOKS</v>
      </c>
      <c r="D2" s="20"/>
    </row>
    <row r="3" spans="1:18">
      <c r="A3" t="str">
        <f>+RS!B4</f>
        <v>TEST YEAR ENDED MAY 31, 2025</v>
      </c>
    </row>
    <row r="5" spans="1:18">
      <c r="A5" t="s">
        <v>259</v>
      </c>
    </row>
    <row r="6" spans="1:18">
      <c r="B6" s="53"/>
      <c r="C6" s="53"/>
      <c r="E6" s="65" t="s">
        <v>6</v>
      </c>
      <c r="F6" s="25" t="s">
        <v>6</v>
      </c>
      <c r="G6" s="25" t="s">
        <v>6</v>
      </c>
      <c r="H6" s="25" t="e">
        <f>RS!#REF!</f>
        <v>#REF!</v>
      </c>
      <c r="I6" s="59" t="s">
        <v>6</v>
      </c>
      <c r="J6" s="25" t="s">
        <v>6</v>
      </c>
      <c r="N6" s="1" t="s">
        <v>164</v>
      </c>
      <c r="O6" s="1"/>
    </row>
    <row r="7" spans="1:18">
      <c r="A7" s="1"/>
      <c r="B7" s="1" t="s">
        <v>106</v>
      </c>
      <c r="C7" s="1" t="s">
        <v>4</v>
      </c>
      <c r="D7" s="1"/>
      <c r="E7" s="61" t="s">
        <v>141</v>
      </c>
      <c r="F7" s="1" t="s">
        <v>141</v>
      </c>
      <c r="G7" s="1" t="s">
        <v>141</v>
      </c>
      <c r="H7" s="25" t="str">
        <f>RS!N9</f>
        <v>Enviro Sur</v>
      </c>
      <c r="I7" s="59" t="s">
        <v>277</v>
      </c>
      <c r="J7" s="1" t="s">
        <v>142</v>
      </c>
      <c r="K7" s="1" t="s">
        <v>101</v>
      </c>
      <c r="L7" s="1" t="s">
        <v>101</v>
      </c>
      <c r="M7" s="1" t="s">
        <v>104</v>
      </c>
      <c r="N7" s="1" t="s">
        <v>133</v>
      </c>
      <c r="O7" s="1" t="s">
        <v>122</v>
      </c>
      <c r="P7" s="1" t="s">
        <v>133</v>
      </c>
      <c r="Q7" s="1" t="s">
        <v>134</v>
      </c>
      <c r="R7" s="1" t="s">
        <v>135</v>
      </c>
    </row>
    <row r="8" spans="1:18">
      <c r="A8" s="3" t="s">
        <v>1</v>
      </c>
      <c r="B8" s="3" t="s">
        <v>17</v>
      </c>
      <c r="C8" s="3" t="s">
        <v>5</v>
      </c>
      <c r="D8" s="3" t="s">
        <v>6</v>
      </c>
      <c r="E8" s="60" t="s">
        <v>287</v>
      </c>
      <c r="F8" s="3" t="s">
        <v>108</v>
      </c>
      <c r="G8" s="3" t="s">
        <v>160</v>
      </c>
      <c r="H8" s="3" t="str">
        <f>RS!N10</f>
        <v>Excl FGD</v>
      </c>
      <c r="I8" s="60" t="s">
        <v>211</v>
      </c>
      <c r="J8" s="3" t="s">
        <v>143</v>
      </c>
      <c r="K8" s="3" t="s">
        <v>102</v>
      </c>
      <c r="L8" s="3" t="s">
        <v>17</v>
      </c>
      <c r="M8" s="3" t="s">
        <v>6</v>
      </c>
      <c r="N8" s="3" t="s">
        <v>102</v>
      </c>
      <c r="O8" s="3" t="e">
        <f>+RS!#REF!</f>
        <v>#REF!</v>
      </c>
      <c r="P8" s="3" t="s">
        <v>102</v>
      </c>
      <c r="Q8" s="3" t="s">
        <v>17</v>
      </c>
      <c r="R8" s="3" t="s">
        <v>6</v>
      </c>
    </row>
    <row r="9" spans="1:18">
      <c r="A9" s="2" t="s">
        <v>7</v>
      </c>
      <c r="B9" s="2" t="s">
        <v>8</v>
      </c>
      <c r="C9" s="2" t="s">
        <v>9</v>
      </c>
      <c r="D9" s="2" t="s">
        <v>176</v>
      </c>
      <c r="E9" s="2" t="s">
        <v>177</v>
      </c>
      <c r="F9" s="2" t="s">
        <v>10</v>
      </c>
      <c r="G9" s="2" t="s">
        <v>178</v>
      </c>
      <c r="H9" s="1" t="s">
        <v>103</v>
      </c>
      <c r="I9" s="2" t="s">
        <v>129</v>
      </c>
      <c r="J9" s="2" t="s">
        <v>179</v>
      </c>
      <c r="K9" s="2" t="s">
        <v>288</v>
      </c>
      <c r="L9" s="2" t="s">
        <v>289</v>
      </c>
      <c r="M9" s="2" t="s">
        <v>292</v>
      </c>
      <c r="N9" s="2" t="s">
        <v>180</v>
      </c>
      <c r="O9" s="2" t="s">
        <v>291</v>
      </c>
      <c r="P9" s="2" t="s">
        <v>293</v>
      </c>
      <c r="Q9" s="46" t="s">
        <v>294</v>
      </c>
      <c r="R9" s="46" t="s">
        <v>295</v>
      </c>
    </row>
    <row r="10" spans="1:18">
      <c r="J10" s="26" t="e">
        <f>RS!#REF!</f>
        <v>#REF!</v>
      </c>
    </row>
    <row r="11" spans="1:18">
      <c r="D11" s="10"/>
      <c r="E11" s="10"/>
      <c r="F11" s="11"/>
      <c r="G11" s="11"/>
      <c r="H11" s="11"/>
      <c r="I11" s="11"/>
      <c r="J11" s="11"/>
    </row>
    <row r="12" spans="1:18">
      <c r="A12" s="5" t="s">
        <v>20</v>
      </c>
      <c r="B12" s="39">
        <v>10876133</v>
      </c>
      <c r="C12" s="37">
        <v>3.0519999999999999E-2</v>
      </c>
      <c r="D12" s="8">
        <f>+B12*C12</f>
        <v>331939.57915999996</v>
      </c>
      <c r="E12" s="8">
        <f>D12</f>
        <v>331939.57915999996</v>
      </c>
      <c r="F12" s="8">
        <f>E12</f>
        <v>331939.57915999996</v>
      </c>
      <c r="G12" s="8">
        <f>F12</f>
        <v>331939.57915999996</v>
      </c>
      <c r="H12" s="8">
        <f>+G12</f>
        <v>331939.57915999996</v>
      </c>
      <c r="I12" s="8">
        <f>H12</f>
        <v>331939.57915999996</v>
      </c>
      <c r="J12" s="8">
        <f>+I12</f>
        <v>331939.57915999996</v>
      </c>
      <c r="K12" s="39">
        <v>7602000</v>
      </c>
      <c r="L12" s="6">
        <f>+B12+K12</f>
        <v>18478133</v>
      </c>
      <c r="M12" s="8">
        <f>+C12*L12</f>
        <v>563952.61916</v>
      </c>
      <c r="N12" s="39">
        <f>-L12</f>
        <v>-18478133</v>
      </c>
      <c r="O12" s="6">
        <f>L12+N12</f>
        <v>0</v>
      </c>
      <c r="P12" s="6">
        <f>Q12-O12</f>
        <v>0</v>
      </c>
      <c r="Q12" s="6">
        <v>0</v>
      </c>
      <c r="R12" s="8">
        <f>+Q12*C12</f>
        <v>0</v>
      </c>
    </row>
    <row r="13" spans="1:18">
      <c r="D13" s="8"/>
      <c r="E13" s="8"/>
      <c r="F13" s="8"/>
      <c r="G13" s="8"/>
      <c r="H13" s="8"/>
      <c r="I13" s="8"/>
      <c r="J13" s="8"/>
      <c r="K13" s="6"/>
      <c r="M13" s="8"/>
      <c r="N13" s="39"/>
      <c r="Q13" s="6"/>
      <c r="R13" s="8"/>
    </row>
    <row r="14" spans="1:18">
      <c r="A14" t="s">
        <v>11</v>
      </c>
      <c r="B14" s="6" t="e">
        <f>#REF!</f>
        <v>#REF!</v>
      </c>
      <c r="D14" s="8"/>
      <c r="E14" s="8"/>
      <c r="F14" s="8"/>
      <c r="G14" s="8"/>
      <c r="H14" s="8"/>
      <c r="I14" s="8"/>
      <c r="J14" s="8"/>
      <c r="K14" s="6">
        <f>SUM(K12:K13)</f>
        <v>7602000</v>
      </c>
      <c r="L14" s="6" t="e">
        <f>+B14+K14</f>
        <v>#REF!</v>
      </c>
      <c r="M14" s="8"/>
      <c r="N14" s="39">
        <f>N12</f>
        <v>-18478133</v>
      </c>
      <c r="O14" s="6" t="e">
        <f>L14+N14</f>
        <v>#REF!</v>
      </c>
      <c r="P14" s="6" t="e">
        <f>Q14-O14</f>
        <v>#REF!</v>
      </c>
      <c r="Q14" s="6">
        <v>0</v>
      </c>
      <c r="R14" s="8"/>
    </row>
    <row r="15" spans="1:18">
      <c r="D15" s="8"/>
      <c r="E15" s="8"/>
      <c r="F15" s="8"/>
      <c r="G15" s="8"/>
      <c r="H15" s="8"/>
      <c r="I15" s="8"/>
      <c r="J15" s="8"/>
      <c r="K15" s="6"/>
      <c r="M15" s="8"/>
      <c r="N15" s="39"/>
      <c r="Q15" s="6"/>
      <c r="R15" s="8"/>
    </row>
    <row r="16" spans="1:18">
      <c r="A16" s="4" t="s">
        <v>19</v>
      </c>
      <c r="D16" s="8"/>
      <c r="E16" s="8"/>
      <c r="F16" s="8"/>
      <c r="G16" s="8"/>
      <c r="H16" s="8"/>
      <c r="I16" s="8"/>
      <c r="J16" s="8"/>
      <c r="K16" s="6"/>
      <c r="M16" s="8"/>
      <c r="N16" s="39"/>
      <c r="Q16" s="6"/>
      <c r="R16" s="8"/>
    </row>
    <row r="17" spans="1:18">
      <c r="A17" t="s">
        <v>23</v>
      </c>
      <c r="B17" s="39">
        <v>25552.38</v>
      </c>
      <c r="C17" s="38">
        <v>9.75</v>
      </c>
      <c r="D17" s="8">
        <f>+B17*C17</f>
        <v>249135.70500000002</v>
      </c>
      <c r="E17" s="8">
        <f t="shared" ref="E17:F19" si="0">D17</f>
        <v>249135.70500000002</v>
      </c>
      <c r="F17" s="8">
        <f t="shared" si="0"/>
        <v>249135.70500000002</v>
      </c>
      <c r="G17" s="8">
        <f t="shared" ref="G17:G19" si="1">F17</f>
        <v>249135.70500000002</v>
      </c>
      <c r="H17" s="8">
        <f t="shared" ref="H17:J19" si="2">+G17</f>
        <v>249135.70500000002</v>
      </c>
      <c r="I17" s="8">
        <f>H17</f>
        <v>249135.70500000002</v>
      </c>
      <c r="J17" s="8">
        <f t="shared" si="2"/>
        <v>249135.70500000002</v>
      </c>
      <c r="K17" s="39">
        <v>17556</v>
      </c>
      <c r="L17" s="6">
        <f>+B17+K17</f>
        <v>43108.380000000005</v>
      </c>
      <c r="M17" s="8">
        <f>+C17*L17</f>
        <v>420306.70500000007</v>
      </c>
      <c r="N17" s="39">
        <f>-L17</f>
        <v>-43108.380000000005</v>
      </c>
      <c r="O17" s="75">
        <f>L17+N17</f>
        <v>0</v>
      </c>
      <c r="P17" s="6">
        <f>Q17-O17</f>
        <v>0</v>
      </c>
      <c r="Q17" s="75">
        <v>0</v>
      </c>
      <c r="R17" s="8">
        <f>+Q17*C17</f>
        <v>0</v>
      </c>
    </row>
    <row r="18" spans="1:18">
      <c r="A18" t="s">
        <v>43</v>
      </c>
      <c r="B18" s="39">
        <v>24893.32</v>
      </c>
      <c r="C18" s="38">
        <v>1.04</v>
      </c>
      <c r="D18" s="8">
        <f>+B18*C18</f>
        <v>25889.052800000001</v>
      </c>
      <c r="E18" s="8">
        <f t="shared" si="0"/>
        <v>25889.052800000001</v>
      </c>
      <c r="F18" s="8">
        <f t="shared" si="0"/>
        <v>25889.052800000001</v>
      </c>
      <c r="G18" s="8">
        <f t="shared" si="1"/>
        <v>25889.052800000001</v>
      </c>
      <c r="H18" s="8">
        <f t="shared" si="2"/>
        <v>25889.052800000001</v>
      </c>
      <c r="I18" s="8">
        <f t="shared" ref="I18:I19" si="3">H18</f>
        <v>25889.052800000001</v>
      </c>
      <c r="J18" s="8">
        <f t="shared" si="2"/>
        <v>25889.052800000001</v>
      </c>
      <c r="K18" s="39">
        <v>17976</v>
      </c>
      <c r="L18" s="6">
        <f>+B18+K18</f>
        <v>42869.32</v>
      </c>
      <c r="M18" s="8">
        <f>+C18*L18</f>
        <v>44584.092799999999</v>
      </c>
      <c r="N18" s="39">
        <f>-L18</f>
        <v>-42869.32</v>
      </c>
      <c r="O18" s="75">
        <f>L18+N18</f>
        <v>0</v>
      </c>
      <c r="P18" s="6">
        <f>Q18-O18</f>
        <v>0</v>
      </c>
      <c r="Q18" s="75">
        <v>0</v>
      </c>
      <c r="R18" s="8">
        <f>+Q18*C18</f>
        <v>0</v>
      </c>
    </row>
    <row r="19" spans="1:18">
      <c r="A19" t="s">
        <v>44</v>
      </c>
      <c r="B19" s="39">
        <v>0</v>
      </c>
      <c r="C19" s="38">
        <v>11</v>
      </c>
      <c r="D19" s="8">
        <f>+B19*C19</f>
        <v>0</v>
      </c>
      <c r="E19" s="8">
        <f t="shared" si="0"/>
        <v>0</v>
      </c>
      <c r="F19" s="8">
        <f t="shared" si="0"/>
        <v>0</v>
      </c>
      <c r="G19" s="8">
        <f t="shared" si="1"/>
        <v>0</v>
      </c>
      <c r="H19" s="8">
        <f t="shared" si="2"/>
        <v>0</v>
      </c>
      <c r="I19" s="8">
        <f t="shared" si="3"/>
        <v>0</v>
      </c>
      <c r="J19" s="8">
        <f t="shared" si="2"/>
        <v>0</v>
      </c>
      <c r="K19" s="39">
        <v>0</v>
      </c>
      <c r="L19" s="6">
        <f>+B19+K19</f>
        <v>0</v>
      </c>
      <c r="M19" s="8">
        <f>+C19*L19</f>
        <v>0</v>
      </c>
      <c r="N19" s="39"/>
      <c r="O19" s="75">
        <f>L19+N19</f>
        <v>0</v>
      </c>
      <c r="P19" s="6">
        <f>Q19-O19</f>
        <v>0</v>
      </c>
      <c r="Q19" s="75">
        <v>0</v>
      </c>
      <c r="R19" s="8">
        <f>+Q19*C19</f>
        <v>0</v>
      </c>
    </row>
    <row r="20" spans="1:18">
      <c r="B20" s="39"/>
      <c r="C20" s="38"/>
      <c r="D20" s="8"/>
      <c r="E20" s="8"/>
      <c r="F20" s="8"/>
      <c r="G20" s="8"/>
      <c r="H20" s="8"/>
      <c r="I20" s="8"/>
      <c r="J20" s="8"/>
      <c r="K20" s="39"/>
      <c r="L20" s="6"/>
      <c r="M20" s="8"/>
      <c r="N20" s="39"/>
      <c r="O20" s="6"/>
      <c r="P20" s="6"/>
      <c r="Q20" s="6"/>
      <c r="R20" s="8"/>
    </row>
    <row r="21" spans="1:18">
      <c r="A21" s="54" t="s">
        <v>260</v>
      </c>
      <c r="B21" s="39">
        <v>17817</v>
      </c>
      <c r="C21" s="57">
        <v>-3.68</v>
      </c>
      <c r="D21" s="56">
        <f>+B21*C21</f>
        <v>-65566.559999999998</v>
      </c>
      <c r="E21" s="8">
        <f>D21</f>
        <v>-65566.559999999998</v>
      </c>
      <c r="F21" s="8">
        <f t="shared" ref="F21:J21" si="4">E21</f>
        <v>-65566.559999999998</v>
      </c>
      <c r="G21" s="8">
        <f t="shared" si="4"/>
        <v>-65566.559999999998</v>
      </c>
      <c r="H21" s="8">
        <f t="shared" si="4"/>
        <v>-65566.559999999998</v>
      </c>
      <c r="I21" s="8">
        <f t="shared" si="4"/>
        <v>-65566.559999999998</v>
      </c>
      <c r="J21" s="8">
        <f t="shared" si="4"/>
        <v>-65566.559999999998</v>
      </c>
      <c r="K21" s="39" t="e">
        <f>#REF!</f>
        <v>#REF!</v>
      </c>
      <c r="L21" s="39" t="e">
        <f>B21+K21</f>
        <v>#REF!</v>
      </c>
      <c r="M21" s="8" t="e">
        <f>+C21*L21</f>
        <v>#REF!</v>
      </c>
      <c r="N21" s="8" t="e">
        <f>-L21</f>
        <v>#REF!</v>
      </c>
      <c r="O21" s="6" t="e">
        <f>L21+N21</f>
        <v>#REF!</v>
      </c>
      <c r="P21" s="6"/>
      <c r="Q21" s="6">
        <v>0</v>
      </c>
      <c r="R21" s="8">
        <f>+Q21*C21</f>
        <v>0</v>
      </c>
    </row>
    <row r="22" spans="1:18">
      <c r="B22" s="6"/>
      <c r="C22" s="20"/>
      <c r="D22" s="8"/>
      <c r="E22" s="8"/>
      <c r="F22" s="8"/>
      <c r="G22" s="8"/>
      <c r="H22" s="8"/>
      <c r="I22" s="8"/>
      <c r="J22" s="8"/>
      <c r="K22" s="6"/>
      <c r="M22" s="8"/>
      <c r="N22" s="8"/>
      <c r="Q22" s="6"/>
      <c r="R22" s="8"/>
    </row>
    <row r="23" spans="1:18">
      <c r="A23" t="s">
        <v>24</v>
      </c>
      <c r="B23" s="39">
        <v>17361</v>
      </c>
      <c r="C23" s="38" t="e">
        <f>+#REF!</f>
        <v>#REF!</v>
      </c>
      <c r="D23" s="8" t="e">
        <f>+B23*C23</f>
        <v>#REF!</v>
      </c>
      <c r="E23" s="8" t="e">
        <f>D23</f>
        <v>#REF!</v>
      </c>
      <c r="F23" s="8" t="e">
        <f>E23</f>
        <v>#REF!</v>
      </c>
      <c r="G23" s="8" t="e">
        <f>F23</f>
        <v>#REF!</v>
      </c>
      <c r="H23" s="8" t="e">
        <f>+G23</f>
        <v>#REF!</v>
      </c>
      <c r="I23" s="8" t="e">
        <f t="shared" ref="I23" si="5">H23</f>
        <v>#REF!</v>
      </c>
      <c r="J23" s="8" t="e">
        <f>+I23</f>
        <v>#REF!</v>
      </c>
      <c r="K23" s="39">
        <v>17661</v>
      </c>
      <c r="L23" s="6">
        <f>+B23+K23</f>
        <v>35022</v>
      </c>
      <c r="M23" s="8" t="e">
        <f>+C23*L23</f>
        <v>#REF!</v>
      </c>
      <c r="N23" s="39">
        <f>-L23</f>
        <v>-35022</v>
      </c>
      <c r="O23" s="6">
        <f>L23+N23</f>
        <v>0</v>
      </c>
      <c r="P23" s="6">
        <f>Q23-O23</f>
        <v>0</v>
      </c>
      <c r="Q23" s="6">
        <v>0</v>
      </c>
      <c r="R23" s="8" t="e">
        <f>+Q23*C23</f>
        <v>#REF!</v>
      </c>
    </row>
    <row r="24" spans="1:18">
      <c r="B24" s="6"/>
      <c r="C24" s="20"/>
      <c r="D24" s="8"/>
      <c r="E24" s="8"/>
      <c r="F24" s="8"/>
      <c r="G24" s="8"/>
      <c r="H24" s="8"/>
      <c r="I24" s="8"/>
      <c r="J24" s="8"/>
      <c r="K24" s="6"/>
      <c r="M24" s="8"/>
      <c r="N24" s="39"/>
      <c r="Q24" s="6"/>
      <c r="R24" s="8"/>
    </row>
    <row r="25" spans="1:18">
      <c r="A25" t="s">
        <v>12</v>
      </c>
      <c r="B25" s="39">
        <v>7</v>
      </c>
      <c r="C25" s="41">
        <v>1353</v>
      </c>
      <c r="D25" s="8">
        <f>+B25*C25</f>
        <v>9471</v>
      </c>
      <c r="E25" s="8">
        <f>D25</f>
        <v>9471</v>
      </c>
      <c r="F25" s="8">
        <f>E25</f>
        <v>9471</v>
      </c>
      <c r="G25" s="8">
        <f>F25</f>
        <v>9471</v>
      </c>
      <c r="H25" s="8">
        <f>+G25</f>
        <v>9471</v>
      </c>
      <c r="I25" s="8">
        <f t="shared" ref="I25" si="6">H25</f>
        <v>9471</v>
      </c>
      <c r="J25" s="8">
        <f>+I25</f>
        <v>9471</v>
      </c>
      <c r="K25" s="39">
        <v>5</v>
      </c>
      <c r="L25" s="6">
        <f>+B25+K25</f>
        <v>12</v>
      </c>
      <c r="M25" s="8">
        <f>+C25*L25</f>
        <v>16236</v>
      </c>
      <c r="N25" s="39">
        <f>-L25</f>
        <v>-12</v>
      </c>
      <c r="O25" s="6">
        <f>L25+N25</f>
        <v>0</v>
      </c>
      <c r="P25" s="6">
        <f>Q25-O25</f>
        <v>0</v>
      </c>
      <c r="Q25" s="6">
        <v>0</v>
      </c>
      <c r="R25" s="8">
        <f>+Q25*C25</f>
        <v>0</v>
      </c>
    </row>
    <row r="26" spans="1:18">
      <c r="D26" s="8"/>
      <c r="E26" s="8"/>
      <c r="F26" s="8"/>
      <c r="G26" s="8"/>
      <c r="H26" s="8"/>
      <c r="I26" s="8"/>
      <c r="J26" s="8"/>
      <c r="K26" s="6"/>
      <c r="M26" s="8"/>
      <c r="N26" s="6"/>
      <c r="Q26" s="6"/>
      <c r="R26" s="8"/>
    </row>
    <row r="27" spans="1:18">
      <c r="A27" t="s">
        <v>13</v>
      </c>
      <c r="B27" s="6">
        <f>'Monthly # of Customers'!N76</f>
        <v>0</v>
      </c>
      <c r="D27" s="8"/>
      <c r="E27" s="8"/>
      <c r="F27" s="8"/>
      <c r="G27" s="8"/>
      <c r="H27" s="8"/>
      <c r="I27" s="8"/>
      <c r="J27" s="8"/>
      <c r="K27" s="6">
        <v>5</v>
      </c>
      <c r="L27" s="6">
        <f>+B27+K27</f>
        <v>5</v>
      </c>
      <c r="M27" s="8"/>
      <c r="N27" s="39">
        <f>-L27</f>
        <v>-5</v>
      </c>
      <c r="O27" s="6">
        <f>L27+N27</f>
        <v>0</v>
      </c>
      <c r="P27" s="6" t="e">
        <f>Q27-O27</f>
        <v>#REF!</v>
      </c>
      <c r="Q27" s="6" t="e">
        <f>'Monthly # of Customers'!#REF!*12+N27</f>
        <v>#REF!</v>
      </c>
      <c r="R27" s="8"/>
    </row>
    <row r="28" spans="1:18">
      <c r="B28" s="6"/>
      <c r="D28" s="8"/>
      <c r="E28" s="8"/>
      <c r="F28" s="8"/>
      <c r="G28" s="8"/>
      <c r="H28" s="8"/>
      <c r="I28" s="8"/>
      <c r="J28" s="8"/>
      <c r="K28" s="6"/>
      <c r="L28" s="6"/>
      <c r="M28" s="8"/>
      <c r="N28" s="6"/>
      <c r="O28" s="6"/>
      <c r="P28" s="6"/>
      <c r="Q28" s="6"/>
      <c r="R28" s="8"/>
    </row>
    <row r="29" spans="1:18">
      <c r="A29" s="55" t="s">
        <v>262</v>
      </c>
      <c r="B29" s="58">
        <f>B25</f>
        <v>7</v>
      </c>
      <c r="C29" s="57">
        <v>0.15</v>
      </c>
      <c r="D29" s="56">
        <f>+B29*C29</f>
        <v>1.05</v>
      </c>
      <c r="E29" s="56">
        <v>0</v>
      </c>
      <c r="F29" s="8">
        <f>E29</f>
        <v>0</v>
      </c>
      <c r="G29" s="8">
        <f t="shared" ref="G29:J29" si="7">F29</f>
        <v>0</v>
      </c>
      <c r="H29" s="8">
        <f t="shared" si="7"/>
        <v>0</v>
      </c>
      <c r="I29" s="8">
        <f t="shared" si="7"/>
        <v>0</v>
      </c>
      <c r="J29" s="8">
        <f t="shared" si="7"/>
        <v>0</v>
      </c>
      <c r="K29" s="6"/>
      <c r="L29" s="6"/>
      <c r="M29" s="8"/>
      <c r="N29" s="6"/>
      <c r="O29" s="6"/>
      <c r="P29" s="6"/>
      <c r="Q29" s="6"/>
      <c r="R29" s="8"/>
    </row>
    <row r="30" spans="1:18">
      <c r="D30" s="8"/>
      <c r="E30" s="8"/>
      <c r="F30" s="8"/>
      <c r="G30" s="8"/>
      <c r="H30" s="8"/>
      <c r="I30" s="8"/>
      <c r="J30" s="8"/>
      <c r="M30" s="8"/>
      <c r="N30" s="8"/>
      <c r="R30" s="8"/>
    </row>
    <row r="31" spans="1:18">
      <c r="A31" t="str">
        <f>+RS!B37</f>
        <v xml:space="preserve">Fuel </v>
      </c>
      <c r="D31" s="8">
        <f>+'B&amp;A Surcharges'!B49</f>
        <v>761913.77999999991</v>
      </c>
      <c r="E31" s="8">
        <f>D31</f>
        <v>761913.77999999991</v>
      </c>
      <c r="F31" s="8">
        <f>E31</f>
        <v>761913.77999999991</v>
      </c>
      <c r="G31" s="8">
        <f>F31</f>
        <v>761913.77999999991</v>
      </c>
      <c r="H31" s="8">
        <f>+G31</f>
        <v>761913.77999999991</v>
      </c>
      <c r="I31" s="8">
        <f t="shared" ref="I31" si="8">H31</f>
        <v>761913.77999999991</v>
      </c>
      <c r="J31" s="62" t="e">
        <f>ROUND(B14*J10,2)</f>
        <v>#REF!</v>
      </c>
      <c r="K31" s="8" t="e">
        <f>ROUND(K14*J10,2)</f>
        <v>#REF!</v>
      </c>
      <c r="L31" s="10"/>
      <c r="M31" s="8" t="e">
        <f>+J31+K31</f>
        <v>#REF!</v>
      </c>
      <c r="N31" s="8" t="e">
        <f>N12*J10</f>
        <v>#REF!</v>
      </c>
      <c r="O31" s="10"/>
      <c r="P31" s="8"/>
      <c r="R31" s="8" t="e">
        <f>ROUND(Q14*J10,2)</f>
        <v>#REF!</v>
      </c>
    </row>
    <row r="32" spans="1:18">
      <c r="D32" s="8"/>
      <c r="E32" s="8"/>
      <c r="F32" s="8"/>
      <c r="G32" s="8"/>
      <c r="H32" s="8"/>
      <c r="I32" s="8"/>
      <c r="J32" s="8"/>
      <c r="K32" s="8"/>
      <c r="M32" s="8"/>
      <c r="N32" s="8"/>
      <c r="P32" s="8"/>
      <c r="R32" s="8"/>
    </row>
    <row r="33" spans="1:18">
      <c r="A33" t="str">
        <f>+RS!B41</f>
        <v>System Sales Clause</v>
      </c>
      <c r="D33" s="8">
        <f>+'B&amp;A Surcharges'!D49</f>
        <v>34904.200000000004</v>
      </c>
      <c r="E33" s="8">
        <f>D33</f>
        <v>34904.200000000004</v>
      </c>
      <c r="F33" s="63">
        <v>0</v>
      </c>
      <c r="G33" s="8">
        <f>F33</f>
        <v>0</v>
      </c>
      <c r="H33" s="8">
        <f>+G33</f>
        <v>0</v>
      </c>
      <c r="I33" s="8">
        <f t="shared" ref="I33" si="9">H33</f>
        <v>0</v>
      </c>
      <c r="J33" s="8">
        <f>+I33</f>
        <v>0</v>
      </c>
      <c r="K33" s="8"/>
      <c r="L33" s="10"/>
      <c r="M33" s="8">
        <f>+J33+K33</f>
        <v>0</v>
      </c>
      <c r="N33" s="8"/>
      <c r="O33" s="10"/>
      <c r="P33" s="8"/>
      <c r="R33" s="8" t="e">
        <f>ROUND(M33*Q$14/L$14,2)</f>
        <v>#REF!</v>
      </c>
    </row>
    <row r="34" spans="1:18">
      <c r="D34" s="8"/>
      <c r="E34" s="8"/>
      <c r="F34" s="8"/>
      <c r="G34" s="8"/>
      <c r="H34" s="8"/>
      <c r="I34" s="8"/>
      <c r="J34" s="8"/>
      <c r="K34" s="8"/>
      <c r="M34" s="8"/>
      <c r="N34" s="8"/>
      <c r="P34" s="8"/>
      <c r="R34" s="8"/>
    </row>
    <row r="35" spans="1:18">
      <c r="A35" t="str">
        <f>+RS!B47</f>
        <v>Environmental Surcharge</v>
      </c>
      <c r="D35" s="8">
        <f>+'B&amp;A Surcharges'!J49</f>
        <v>561548.88</v>
      </c>
      <c r="E35" s="8">
        <f>D35</f>
        <v>561548.88</v>
      </c>
      <c r="F35" s="8">
        <f>E35</f>
        <v>561548.88</v>
      </c>
      <c r="G35" s="8">
        <f>F35</f>
        <v>561548.88</v>
      </c>
      <c r="H35" s="71">
        <f>'Envir FGD adj'!F56</f>
        <v>819927.7875319412</v>
      </c>
      <c r="I35" s="72">
        <f>H35</f>
        <v>819927.7875319412</v>
      </c>
      <c r="J35" s="72">
        <f>I35</f>
        <v>819927.7875319412</v>
      </c>
      <c r="K35" s="76" t="e">
        <f>((SUM(M12:M25)-0.02725*L14+SUM(M45:M46))/(SUM(J12:J25)-0.02725*B14+SUM(J45:J46)))*J35-J35</f>
        <v>#REF!</v>
      </c>
      <c r="L35" s="10"/>
      <c r="M35" s="8" t="e">
        <f>+J35+K35</f>
        <v>#REF!</v>
      </c>
      <c r="N35" s="45" t="e">
        <f>-M35</f>
        <v>#REF!</v>
      </c>
      <c r="O35" s="8"/>
      <c r="P35" s="8"/>
      <c r="R35" s="78" t="e">
        <f>ROUND(M35*(SUM(R12:R30)+SUM(R45:R46))/(SUM(M12:M30)+SUM(M45:M46)),2)</f>
        <v>#REF!</v>
      </c>
    </row>
    <row r="36" spans="1:18">
      <c r="D36" s="8"/>
      <c r="E36" s="8"/>
      <c r="F36" s="8"/>
      <c r="G36" s="8"/>
      <c r="H36" s="8"/>
      <c r="I36" s="8"/>
      <c r="J36" s="8"/>
      <c r="K36" s="8"/>
      <c r="L36" s="10"/>
      <c r="M36" s="8"/>
      <c r="N36" s="8"/>
      <c r="O36" s="10"/>
      <c r="P36" s="8"/>
      <c r="R36" s="8"/>
    </row>
    <row r="37" spans="1:18">
      <c r="D37" s="8"/>
      <c r="E37" s="8"/>
      <c r="F37" s="8"/>
      <c r="G37" s="8"/>
      <c r="H37" s="8"/>
      <c r="I37" s="8"/>
      <c r="J37" s="8"/>
      <c r="M37" s="8"/>
      <c r="N37" s="8"/>
      <c r="P37" s="10"/>
      <c r="R37" s="8"/>
    </row>
    <row r="38" spans="1:18">
      <c r="A38" t="str">
        <f>RS!B43</f>
        <v>Capacity Charge</v>
      </c>
      <c r="D38" s="8">
        <f>+'B&amp;A Surcharges'!F49</f>
        <v>0</v>
      </c>
      <c r="E38" s="8">
        <f>D38</f>
        <v>0</v>
      </c>
      <c r="F38" s="8">
        <f>E38</f>
        <v>0</v>
      </c>
      <c r="G38" s="63">
        <v>0</v>
      </c>
      <c r="H38" s="8">
        <f>+G38</f>
        <v>0</v>
      </c>
      <c r="I38" s="8">
        <f t="shared" ref="I38" si="10">H38</f>
        <v>0</v>
      </c>
      <c r="J38" s="8">
        <f>+I38</f>
        <v>0</v>
      </c>
      <c r="K38" s="10"/>
      <c r="L38" s="10"/>
      <c r="M38" s="8">
        <f>+J38+K38</f>
        <v>0</v>
      </c>
      <c r="N38" s="8"/>
      <c r="O38" s="10"/>
      <c r="P38" s="10"/>
      <c r="R38" s="8" t="e">
        <f>ROUND(M38*Q$14/L$14,2)</f>
        <v>#REF!</v>
      </c>
    </row>
    <row r="39" spans="1:18">
      <c r="D39" s="8"/>
      <c r="E39" s="8"/>
      <c r="F39" s="8"/>
      <c r="G39" s="8"/>
      <c r="H39" s="8"/>
      <c r="I39" s="8"/>
      <c r="J39" s="8"/>
      <c r="K39" s="10"/>
      <c r="L39" s="10"/>
      <c r="M39" s="8"/>
      <c r="N39" s="8"/>
      <c r="O39" s="10"/>
      <c r="P39" s="10"/>
      <c r="R39" s="8"/>
    </row>
    <row r="40" spans="1:18">
      <c r="D40" s="8"/>
      <c r="E40" s="8"/>
      <c r="F40" s="8"/>
      <c r="G40" s="8"/>
      <c r="H40" s="8"/>
      <c r="I40" s="8"/>
      <c r="J40" s="8"/>
      <c r="K40" s="45"/>
      <c r="L40" s="10"/>
      <c r="M40" s="8"/>
      <c r="N40" s="8"/>
      <c r="O40" s="8"/>
      <c r="P40" s="8"/>
      <c r="R40" s="8"/>
    </row>
    <row r="41" spans="1:18">
      <c r="A41" s="55" t="s">
        <v>263</v>
      </c>
      <c r="D41" s="56">
        <f>'B&amp;A Surcharges'!L49</f>
        <v>271014.03999999998</v>
      </c>
      <c r="E41" s="8">
        <f>D41</f>
        <v>271014.03999999998</v>
      </c>
      <c r="F41" s="8">
        <f>E41</f>
        <v>271014.03999999998</v>
      </c>
      <c r="G41" s="8">
        <f t="shared" ref="G41:I41" si="11">F41</f>
        <v>271014.03999999998</v>
      </c>
      <c r="H41" s="8">
        <f t="shared" si="11"/>
        <v>271014.03999999998</v>
      </c>
      <c r="I41" s="8">
        <f t="shared" si="11"/>
        <v>271014.03999999998</v>
      </c>
      <c r="J41" s="8">
        <f>I41</f>
        <v>271014.03999999998</v>
      </c>
      <c r="K41" s="76" t="e">
        <f>((SUM(M12:M33)+SUM(M45:M46))/(SUM(J12:J33)+SUM(J45:J46)))*J41-J41</f>
        <v>#REF!</v>
      </c>
      <c r="L41" s="10"/>
      <c r="M41" s="8" t="e">
        <f>J41+K41</f>
        <v>#REF!</v>
      </c>
      <c r="N41" s="8" t="e">
        <f>-M41</f>
        <v>#REF!</v>
      </c>
      <c r="O41" s="8"/>
      <c r="P41" s="8"/>
      <c r="R41" s="78" t="e">
        <f>ROUND(M41*(SUM(R12:R33)+SUM(R45:R46))/(SUM(M12:M33)+SUM(M45:M46)),2)</f>
        <v>#REF!</v>
      </c>
    </row>
    <row r="42" spans="1:18">
      <c r="A42" s="55"/>
      <c r="D42" s="56"/>
      <c r="E42" s="8"/>
      <c r="F42" s="8"/>
      <c r="G42" s="8"/>
      <c r="H42" s="8"/>
      <c r="I42" s="8"/>
      <c r="J42" s="8"/>
      <c r="K42" s="45"/>
      <c r="L42" s="10"/>
      <c r="M42" s="8"/>
      <c r="N42" s="8"/>
      <c r="O42" s="8"/>
      <c r="P42" s="8"/>
      <c r="R42" s="8"/>
    </row>
    <row r="43" spans="1:18">
      <c r="A43" s="55" t="s">
        <v>264</v>
      </c>
      <c r="D43" s="56">
        <f>'B&amp;A Surcharges'!N49</f>
        <v>0</v>
      </c>
      <c r="E43" s="8">
        <f>D43</f>
        <v>0</v>
      </c>
      <c r="F43" s="8">
        <f>E43</f>
        <v>0</v>
      </c>
      <c r="G43" s="8">
        <f t="shared" ref="G43:H43" si="12">F43</f>
        <v>0</v>
      </c>
      <c r="H43" s="8">
        <f t="shared" si="12"/>
        <v>0</v>
      </c>
      <c r="I43" s="63">
        <v>0</v>
      </c>
      <c r="J43" s="8">
        <f>I43</f>
        <v>0</v>
      </c>
      <c r="K43" s="45"/>
      <c r="L43" s="10"/>
      <c r="M43" s="8"/>
      <c r="N43" s="8"/>
      <c r="O43" s="8"/>
      <c r="P43" s="8"/>
      <c r="R43" s="8"/>
    </row>
    <row r="44" spans="1:18">
      <c r="A44" s="55"/>
      <c r="D44" s="56"/>
      <c r="E44" s="8"/>
      <c r="F44" s="8"/>
      <c r="G44" s="8"/>
      <c r="H44" s="8"/>
      <c r="I44" s="8"/>
      <c r="J44" s="8"/>
      <c r="K44" s="45"/>
      <c r="L44" s="10"/>
      <c r="M44" s="8"/>
      <c r="N44" s="8"/>
      <c r="O44" s="8"/>
      <c r="P44" s="8"/>
      <c r="R44" s="8"/>
    </row>
    <row r="45" spans="1:18">
      <c r="A45" s="55" t="s">
        <v>304</v>
      </c>
      <c r="D45" s="56">
        <f>'B&amp;A Surcharges'!P49</f>
        <v>0</v>
      </c>
      <c r="E45" s="8">
        <f>D45</f>
        <v>0</v>
      </c>
      <c r="F45" s="8">
        <f>E45</f>
        <v>0</v>
      </c>
      <c r="G45" s="8">
        <f t="shared" ref="G45:I45" si="13">F45</f>
        <v>0</v>
      </c>
      <c r="H45" s="8">
        <f t="shared" si="13"/>
        <v>0</v>
      </c>
      <c r="I45" s="8">
        <f t="shared" si="13"/>
        <v>0</v>
      </c>
      <c r="J45" s="8">
        <f t="shared" ref="J45" si="14">I45</f>
        <v>0</v>
      </c>
      <c r="K45" s="45" t="e">
        <f>ROUND(K$14*J45/B$14,2)</f>
        <v>#REF!</v>
      </c>
      <c r="L45" s="10"/>
      <c r="M45" s="8" t="e">
        <f>J45+K45</f>
        <v>#REF!</v>
      </c>
      <c r="N45" s="8" t="e">
        <f>-M45</f>
        <v>#REF!</v>
      </c>
      <c r="O45" s="8"/>
      <c r="P45" s="8"/>
      <c r="R45" s="8" t="e">
        <f>ROUND(M45*Q$14/L$14,2)</f>
        <v>#REF!</v>
      </c>
    </row>
    <row r="46" spans="1:18">
      <c r="A46" s="55" t="s">
        <v>305</v>
      </c>
      <c r="D46" s="56">
        <f>'B&amp;A Surcharges'!R49</f>
        <v>1537</v>
      </c>
      <c r="E46" s="8">
        <f>D46</f>
        <v>1537</v>
      </c>
      <c r="F46" s="8">
        <f>E46</f>
        <v>1537</v>
      </c>
      <c r="G46" s="8">
        <f t="shared" ref="G46" si="15">F46</f>
        <v>1537</v>
      </c>
      <c r="H46" s="8">
        <f t="shared" ref="H46" si="16">G46</f>
        <v>1537</v>
      </c>
      <c r="I46" s="8">
        <f t="shared" ref="I46" si="17">H46</f>
        <v>1537</v>
      </c>
      <c r="J46" s="8">
        <f t="shared" ref="J46" si="18">I46</f>
        <v>1537</v>
      </c>
      <c r="K46" s="45">
        <f>ROUND((K$17+K19)*J46/(B17+B19),2)</f>
        <v>1056.01</v>
      </c>
      <c r="M46" s="8">
        <f>J46+K46</f>
        <v>2593.0100000000002</v>
      </c>
      <c r="N46" s="8">
        <f>-M46</f>
        <v>-2593.0100000000002</v>
      </c>
      <c r="P46" s="10"/>
      <c r="R46" s="8">
        <f>ROUND(M46*SUM(Q$17,Q$19)/SUM(L$17,L$19),2)</f>
        <v>0</v>
      </c>
    </row>
    <row r="47" spans="1:18">
      <c r="A47" s="42"/>
      <c r="D47" s="8"/>
      <c r="E47" s="8"/>
      <c r="F47" s="8"/>
      <c r="G47" s="8"/>
      <c r="H47" s="8"/>
      <c r="I47" s="8"/>
      <c r="J47" s="8"/>
      <c r="K47" s="10"/>
      <c r="M47" s="8"/>
      <c r="N47" s="8"/>
      <c r="P47" s="10"/>
      <c r="R47" s="8"/>
    </row>
    <row r="48" spans="1:18">
      <c r="A48" t="str">
        <f>+RS!B58</f>
        <v>Total</v>
      </c>
      <c r="D48" s="8" t="e">
        <f>SUM(D12:D46)</f>
        <v>#REF!</v>
      </c>
      <c r="E48" s="8" t="e">
        <f t="shared" ref="E48:J48" si="19">SUM(E12:E46)</f>
        <v>#REF!</v>
      </c>
      <c r="F48" s="8" t="e">
        <f t="shared" si="19"/>
        <v>#REF!</v>
      </c>
      <c r="G48" s="8" t="e">
        <f t="shared" si="19"/>
        <v>#REF!</v>
      </c>
      <c r="H48" s="8" t="e">
        <f t="shared" si="19"/>
        <v>#REF!</v>
      </c>
      <c r="I48" s="8" t="e">
        <f t="shared" si="19"/>
        <v>#REF!</v>
      </c>
      <c r="J48" s="8" t="e">
        <f t="shared" si="19"/>
        <v>#REF!</v>
      </c>
      <c r="K48" s="10"/>
      <c r="L48" s="10"/>
      <c r="M48" s="8" t="e">
        <f>SUM(M12:M46)</f>
        <v>#REF!</v>
      </c>
      <c r="N48" s="8" t="e">
        <f>SUMPRODUCT(N12:N25,C12:C25)+SUM(N31:N46)</f>
        <v>#REF!</v>
      </c>
      <c r="O48" s="10"/>
      <c r="P48" s="10"/>
      <c r="R48" s="8" t="e">
        <f>SUM(R12:R46)</f>
        <v>#REF!</v>
      </c>
    </row>
  </sheetData>
  <pageMargins left="0.75" right="0.75" top="1" bottom="1" header="0.5" footer="0.5"/>
  <pageSetup scale="49" orientation="landscape"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tabColor theme="9" tint="0.59999389629810485"/>
    <pageSetUpPr fitToPage="1"/>
  </sheetPr>
  <dimension ref="A1:R51"/>
  <sheetViews>
    <sheetView zoomScale="85" zoomScaleNormal="85" workbookViewId="0">
      <pane xSplit="1" ySplit="9" topLeftCell="H10" activePane="bottomRight" state="frozen"/>
      <selection pane="topRight" activeCell="B1" sqref="B1"/>
      <selection pane="bottomLeft" activeCell="A10" sqref="A10"/>
      <selection pane="bottomRight" activeCell="A5" sqref="A5"/>
    </sheetView>
  </sheetViews>
  <sheetFormatPr defaultRowHeight="12.5"/>
  <cols>
    <col min="1" max="1" width="25.81640625" customWidth="1"/>
    <col min="2" max="2" width="13.453125" bestFit="1" customWidth="1"/>
    <col min="3" max="3" width="8.54296875" bestFit="1" customWidth="1"/>
    <col min="4" max="4" width="12.7265625" bestFit="1" customWidth="1"/>
    <col min="5" max="5" width="15.453125" bestFit="1" customWidth="1"/>
    <col min="6" max="6" width="12.7265625" bestFit="1" customWidth="1"/>
    <col min="7" max="7" width="14.81640625" bestFit="1" customWidth="1"/>
    <col min="8" max="9" width="13.453125" customWidth="1"/>
    <col min="10" max="10" width="14.453125" bestFit="1" customWidth="1"/>
    <col min="11" max="11" width="11.7265625" bestFit="1" customWidth="1"/>
    <col min="12" max="12" width="13.453125" bestFit="1" customWidth="1"/>
    <col min="13" max="13" width="12.7265625" bestFit="1" customWidth="1"/>
    <col min="14" max="14" width="10.7265625" bestFit="1" customWidth="1"/>
    <col min="15" max="15" width="13.453125" bestFit="1" customWidth="1"/>
    <col min="16" max="16" width="12.26953125" bestFit="1" customWidth="1"/>
    <col min="17" max="17" width="13.453125" bestFit="1" customWidth="1"/>
    <col min="18" max="18" width="12.7265625" bestFit="1" customWidth="1"/>
  </cols>
  <sheetData>
    <row r="1" spans="1:18">
      <c r="A1" t="str">
        <f>+RS!B2</f>
        <v>KENTUCKY POWER BILLING ANALYSIS</v>
      </c>
    </row>
    <row r="2" spans="1:18">
      <c r="A2" t="str">
        <f>+RS!B3</f>
        <v>PER BOOKS</v>
      </c>
      <c r="D2" s="20"/>
    </row>
    <row r="3" spans="1:18">
      <c r="A3" t="str">
        <f>+RS!B4</f>
        <v>TEST YEAR ENDED MAY 31, 2025</v>
      </c>
      <c r="O3" s="6"/>
    </row>
    <row r="5" spans="1:18">
      <c r="A5" t="s">
        <v>261</v>
      </c>
    </row>
    <row r="6" spans="1:18">
      <c r="B6" s="53"/>
      <c r="C6" s="53"/>
      <c r="E6" s="65" t="s">
        <v>6</v>
      </c>
      <c r="F6" s="25" t="s">
        <v>6</v>
      </c>
      <c r="G6" s="25" t="s">
        <v>6</v>
      </c>
      <c r="H6" s="25" t="e">
        <f>RS!#REF!</f>
        <v>#REF!</v>
      </c>
      <c r="I6" s="59" t="s">
        <v>6</v>
      </c>
      <c r="J6" s="25" t="s">
        <v>6</v>
      </c>
      <c r="N6" s="1" t="s">
        <v>164</v>
      </c>
      <c r="O6" s="1"/>
    </row>
    <row r="7" spans="1:18">
      <c r="A7" s="1"/>
      <c r="B7" s="1" t="s">
        <v>106</v>
      </c>
      <c r="C7" s="1" t="s">
        <v>4</v>
      </c>
      <c r="D7" s="1"/>
      <c r="E7" s="61" t="s">
        <v>141</v>
      </c>
      <c r="F7" s="1" t="s">
        <v>141</v>
      </c>
      <c r="G7" s="1" t="s">
        <v>141</v>
      </c>
      <c r="H7" s="25" t="str">
        <f>RS!N9</f>
        <v>Enviro Sur</v>
      </c>
      <c r="I7" s="59" t="s">
        <v>277</v>
      </c>
      <c r="J7" s="1" t="s">
        <v>142</v>
      </c>
      <c r="K7" s="1" t="s">
        <v>101</v>
      </c>
      <c r="L7" s="1" t="s">
        <v>101</v>
      </c>
      <c r="M7" s="1" t="s">
        <v>104</v>
      </c>
      <c r="N7" s="1" t="s">
        <v>133</v>
      </c>
      <c r="O7" s="1" t="s">
        <v>122</v>
      </c>
      <c r="P7" s="1" t="s">
        <v>133</v>
      </c>
      <c r="Q7" s="1" t="s">
        <v>134</v>
      </c>
      <c r="R7" s="1" t="s">
        <v>135</v>
      </c>
    </row>
    <row r="8" spans="1:18">
      <c r="A8" s="3" t="s">
        <v>1</v>
      </c>
      <c r="B8" s="3" t="s">
        <v>17</v>
      </c>
      <c r="C8" s="3" t="s">
        <v>5</v>
      </c>
      <c r="D8" s="3" t="s">
        <v>6</v>
      </c>
      <c r="E8" s="60" t="s">
        <v>287</v>
      </c>
      <c r="F8" s="3" t="s">
        <v>108</v>
      </c>
      <c r="G8" s="3" t="s">
        <v>160</v>
      </c>
      <c r="H8" s="3" t="str">
        <f>RS!N10</f>
        <v>Excl FGD</v>
      </c>
      <c r="I8" s="60" t="s">
        <v>211</v>
      </c>
      <c r="J8" s="3" t="s">
        <v>143</v>
      </c>
      <c r="K8" s="3" t="s">
        <v>102</v>
      </c>
      <c r="L8" s="3" t="s">
        <v>17</v>
      </c>
      <c r="M8" s="3" t="s">
        <v>6</v>
      </c>
      <c r="N8" s="3" t="s">
        <v>102</v>
      </c>
      <c r="O8" s="3" t="e">
        <f>+RS!#REF!</f>
        <v>#REF!</v>
      </c>
      <c r="P8" s="3" t="s">
        <v>102</v>
      </c>
      <c r="Q8" s="3" t="s">
        <v>17</v>
      </c>
      <c r="R8" s="3" t="s">
        <v>6</v>
      </c>
    </row>
    <row r="9" spans="1:18">
      <c r="A9" s="2" t="s">
        <v>7</v>
      </c>
      <c r="B9" s="2" t="s">
        <v>8</v>
      </c>
      <c r="C9" s="2" t="s">
        <v>9</v>
      </c>
      <c r="D9" s="2" t="s">
        <v>176</v>
      </c>
      <c r="E9" s="2" t="s">
        <v>177</v>
      </c>
      <c r="F9" s="2" t="s">
        <v>10</v>
      </c>
      <c r="G9" s="2" t="s">
        <v>178</v>
      </c>
      <c r="H9" s="1" t="s">
        <v>103</v>
      </c>
      <c r="I9" s="2" t="s">
        <v>129</v>
      </c>
      <c r="J9" s="2" t="s">
        <v>179</v>
      </c>
      <c r="K9" s="2" t="s">
        <v>288</v>
      </c>
      <c r="L9" s="2" t="s">
        <v>289</v>
      </c>
      <c r="M9" s="2" t="s">
        <v>292</v>
      </c>
      <c r="N9" s="2" t="s">
        <v>180</v>
      </c>
      <c r="O9" s="2" t="s">
        <v>291</v>
      </c>
      <c r="P9" s="2" t="s">
        <v>293</v>
      </c>
      <c r="Q9" s="46" t="s">
        <v>294</v>
      </c>
      <c r="R9" s="46" t="s">
        <v>295</v>
      </c>
    </row>
    <row r="10" spans="1:18">
      <c r="D10" s="10"/>
      <c r="E10" s="10"/>
      <c r="J10" s="26" t="e">
        <f>RS!#REF!</f>
        <v>#REF!</v>
      </c>
    </row>
    <row r="11" spans="1:18">
      <c r="D11" s="10"/>
      <c r="E11" s="10"/>
      <c r="F11" s="11"/>
      <c r="G11" s="11"/>
      <c r="H11" s="11"/>
      <c r="I11" s="11"/>
      <c r="J11" s="11"/>
    </row>
    <row r="12" spans="1:18">
      <c r="A12" s="5" t="s">
        <v>20</v>
      </c>
      <c r="B12" s="39">
        <v>86280000</v>
      </c>
      <c r="C12" s="37">
        <v>3.09E-2</v>
      </c>
      <c r="D12" s="8">
        <f>+B12*C12</f>
        <v>2666052</v>
      </c>
      <c r="E12" s="8">
        <f>D12</f>
        <v>2666052</v>
      </c>
      <c r="F12" s="8">
        <f>E12</f>
        <v>2666052</v>
      </c>
      <c r="G12" s="8">
        <f>F12</f>
        <v>2666052</v>
      </c>
      <c r="H12" s="8">
        <f>+G12</f>
        <v>2666052</v>
      </c>
      <c r="I12" s="8">
        <f>H12</f>
        <v>2666052</v>
      </c>
      <c r="J12" s="8">
        <f>+I12</f>
        <v>2666052</v>
      </c>
      <c r="K12" s="39">
        <v>61992000</v>
      </c>
      <c r="L12" s="6">
        <f>+B12+K12</f>
        <v>148272000</v>
      </c>
      <c r="M12" s="8">
        <f>+C12*L12</f>
        <v>4581604.8</v>
      </c>
      <c r="N12" s="39">
        <v>0</v>
      </c>
      <c r="O12" s="6">
        <f>L12+N12</f>
        <v>148272000</v>
      </c>
      <c r="P12" s="6" t="e">
        <f>Q12-O12</f>
        <v>#REF!</v>
      </c>
      <c r="Q12" s="6" t="e">
        <f>ROUND(O12*Q$27/O$27,0)</f>
        <v>#REF!</v>
      </c>
      <c r="R12" s="8" t="e">
        <f>+Q12*C12</f>
        <v>#REF!</v>
      </c>
    </row>
    <row r="13" spans="1:18">
      <c r="B13" s="6"/>
      <c r="D13" s="8"/>
      <c r="E13" s="8"/>
      <c r="F13" s="8"/>
      <c r="G13" s="8"/>
      <c r="H13" s="8"/>
      <c r="I13" s="8"/>
      <c r="J13" s="8"/>
      <c r="K13" s="6"/>
      <c r="M13" s="8"/>
      <c r="N13" s="6"/>
      <c r="Q13" s="6"/>
      <c r="R13" s="8"/>
    </row>
    <row r="14" spans="1:18">
      <c r="A14" t="s">
        <v>11</v>
      </c>
      <c r="B14" s="6" t="e">
        <f>#REF!</f>
        <v>#REF!</v>
      </c>
      <c r="D14" s="8"/>
      <c r="E14" s="8"/>
      <c r="F14" s="8"/>
      <c r="G14" s="8"/>
      <c r="H14" s="8"/>
      <c r="I14" s="8"/>
      <c r="J14" s="8"/>
      <c r="K14" s="6">
        <f>SUM(K12:K12)</f>
        <v>61992000</v>
      </c>
      <c r="L14" s="6" t="e">
        <f>+B14+K14</f>
        <v>#REF!</v>
      </c>
      <c r="M14" s="8"/>
      <c r="N14" s="6">
        <f>SUM(N12:N13)</f>
        <v>0</v>
      </c>
      <c r="O14" s="6" t="e">
        <f>L14+N14</f>
        <v>#REF!</v>
      </c>
      <c r="P14" s="6" t="e">
        <f>Q14-O14</f>
        <v>#REF!</v>
      </c>
      <c r="Q14" s="6" t="e">
        <f>ROUND(O14*Q$27/O$27,0)</f>
        <v>#REF!</v>
      </c>
      <c r="R14" s="8"/>
    </row>
    <row r="15" spans="1:18">
      <c r="B15" s="6"/>
      <c r="D15" s="8"/>
      <c r="E15" s="8"/>
      <c r="F15" s="8"/>
      <c r="G15" s="8"/>
      <c r="H15" s="8"/>
      <c r="I15" s="8"/>
      <c r="J15" s="8"/>
      <c r="K15" s="6"/>
      <c r="M15" s="8"/>
      <c r="N15" s="6"/>
      <c r="Q15" s="6"/>
      <c r="R15" s="8"/>
    </row>
    <row r="16" spans="1:18">
      <c r="A16" s="4" t="s">
        <v>19</v>
      </c>
      <c r="B16" s="6"/>
      <c r="D16" s="8"/>
      <c r="E16" s="8"/>
      <c r="F16" s="8"/>
      <c r="G16" s="8"/>
      <c r="H16" s="8"/>
      <c r="I16" s="8"/>
      <c r="J16" s="8"/>
      <c r="K16" s="6"/>
      <c r="M16" s="8"/>
      <c r="N16" s="6"/>
      <c r="Q16" s="6"/>
      <c r="R16" s="8"/>
    </row>
    <row r="17" spans="1:18">
      <c r="A17" t="s">
        <v>23</v>
      </c>
      <c r="B17" s="77">
        <v>66738.2</v>
      </c>
      <c r="C17" s="38">
        <v>10.02</v>
      </c>
      <c r="D17" s="8">
        <f>+B17*C17</f>
        <v>668716.76399999997</v>
      </c>
      <c r="E17" s="8">
        <f t="shared" ref="E17:F19" si="0">D17</f>
        <v>668716.76399999997</v>
      </c>
      <c r="F17" s="8">
        <f t="shared" si="0"/>
        <v>668716.76399999997</v>
      </c>
      <c r="G17" s="8">
        <f t="shared" ref="G17:G19" si="1">F17</f>
        <v>668716.76399999997</v>
      </c>
      <c r="H17" s="8">
        <f t="shared" ref="H17:J19" si="2">+G17</f>
        <v>668716.76399999997</v>
      </c>
      <c r="I17" s="8">
        <f>H17</f>
        <v>668716.76399999997</v>
      </c>
      <c r="J17" s="8">
        <f t="shared" si="2"/>
        <v>668716.76399999997</v>
      </c>
      <c r="K17" s="77">
        <v>41616</v>
      </c>
      <c r="L17" s="75">
        <f>+B17+K17</f>
        <v>108354.2</v>
      </c>
      <c r="M17" s="8">
        <f>+C17*L17</f>
        <v>1085709.084</v>
      </c>
      <c r="N17" s="39">
        <v>0</v>
      </c>
      <c r="O17" s="75">
        <f>L17+N17</f>
        <v>108354.2</v>
      </c>
      <c r="P17" s="6" t="e">
        <f>Q17-O17</f>
        <v>#REF!</v>
      </c>
      <c r="Q17" s="75" t="e">
        <f>ROUND(O17*Q$27/O$27,1)</f>
        <v>#REF!</v>
      </c>
      <c r="R17" s="8" t="e">
        <f>+Q17*C17</f>
        <v>#REF!</v>
      </c>
    </row>
    <row r="18" spans="1:18">
      <c r="A18" t="s">
        <v>43</v>
      </c>
      <c r="B18" s="77">
        <v>58013.8</v>
      </c>
      <c r="C18" s="38">
        <v>1.05</v>
      </c>
      <c r="D18" s="8">
        <f>+B18*C18</f>
        <v>60914.490000000005</v>
      </c>
      <c r="E18" s="8">
        <f t="shared" si="0"/>
        <v>60914.490000000005</v>
      </c>
      <c r="F18" s="8">
        <f t="shared" si="0"/>
        <v>60914.490000000005</v>
      </c>
      <c r="G18" s="8">
        <f t="shared" si="1"/>
        <v>60914.490000000005</v>
      </c>
      <c r="H18" s="8">
        <f t="shared" si="2"/>
        <v>60914.490000000005</v>
      </c>
      <c r="I18" s="8">
        <f t="shared" ref="I18:I19" si="3">H18</f>
        <v>60914.490000000005</v>
      </c>
      <c r="J18" s="8">
        <f t="shared" si="2"/>
        <v>60914.490000000005</v>
      </c>
      <c r="K18" s="77">
        <v>42096</v>
      </c>
      <c r="L18" s="75">
        <f>+B18+K18</f>
        <v>100109.8</v>
      </c>
      <c r="M18" s="8">
        <f>+C18*L18</f>
        <v>105115.29000000001</v>
      </c>
      <c r="N18" s="39">
        <v>0</v>
      </c>
      <c r="O18" s="75">
        <f>L18+N18</f>
        <v>100109.8</v>
      </c>
      <c r="P18" s="6" t="e">
        <f>Q18-O18</f>
        <v>#REF!</v>
      </c>
      <c r="Q18" s="75" t="e">
        <f>ROUND(O18*Q$27/O$27,1)</f>
        <v>#REF!</v>
      </c>
      <c r="R18" s="8" t="e">
        <f>+Q18*C18</f>
        <v>#REF!</v>
      </c>
    </row>
    <row r="19" spans="1:18">
      <c r="A19" t="s">
        <v>44</v>
      </c>
      <c r="B19" s="77">
        <v>64558.899999999994</v>
      </c>
      <c r="C19" s="38">
        <v>11.32</v>
      </c>
      <c r="D19" s="8">
        <f>+B19*C19</f>
        <v>730806.74799999991</v>
      </c>
      <c r="E19" s="8">
        <f t="shared" si="0"/>
        <v>730806.74799999991</v>
      </c>
      <c r="F19" s="8">
        <f t="shared" si="0"/>
        <v>730806.74799999991</v>
      </c>
      <c r="G19" s="8">
        <f t="shared" si="1"/>
        <v>730806.74799999991</v>
      </c>
      <c r="H19" s="8">
        <f t="shared" si="2"/>
        <v>730806.74799999991</v>
      </c>
      <c r="I19" s="8">
        <f t="shared" si="3"/>
        <v>730806.74799999991</v>
      </c>
      <c r="J19" s="8">
        <f t="shared" si="2"/>
        <v>730806.74799999991</v>
      </c>
      <c r="K19" s="77">
        <v>48420</v>
      </c>
      <c r="L19" s="75">
        <f>+B19+K19</f>
        <v>112978.9</v>
      </c>
      <c r="M19" s="8">
        <f>+C19*L19</f>
        <v>1278921.148</v>
      </c>
      <c r="N19" s="39">
        <v>0</v>
      </c>
      <c r="O19" s="75">
        <f>L19+N19</f>
        <v>112978.9</v>
      </c>
      <c r="P19" s="6" t="e">
        <f>Q19-O19</f>
        <v>#REF!</v>
      </c>
      <c r="Q19" s="75" t="e">
        <f>ROUND(O19*Q$27/O$27,1)</f>
        <v>#REF!</v>
      </c>
      <c r="R19" s="8" t="e">
        <f>+Q19*C19</f>
        <v>#REF!</v>
      </c>
    </row>
    <row r="20" spans="1:18">
      <c r="B20" s="39"/>
      <c r="C20" s="20"/>
      <c r="D20" s="8"/>
      <c r="E20" s="8"/>
      <c r="F20" s="8"/>
      <c r="G20" s="8"/>
      <c r="H20" s="8"/>
      <c r="I20" s="8"/>
      <c r="J20" s="8"/>
      <c r="K20" s="39"/>
      <c r="L20" s="6"/>
      <c r="M20" s="8"/>
      <c r="N20" s="39"/>
      <c r="O20" s="6"/>
      <c r="P20" s="6"/>
      <c r="Q20" s="6"/>
      <c r="R20" s="8"/>
    </row>
    <row r="21" spans="1:18">
      <c r="A21" s="54" t="s">
        <v>260</v>
      </c>
      <c r="B21" s="39">
        <v>6804</v>
      </c>
      <c r="C21" s="57">
        <v>-3.68</v>
      </c>
      <c r="D21" s="8">
        <f>+B21*C21</f>
        <v>-25038.720000000001</v>
      </c>
      <c r="E21" s="8">
        <f>D21</f>
        <v>-25038.720000000001</v>
      </c>
      <c r="F21" s="8">
        <f t="shared" ref="F21" si="4">E21</f>
        <v>-25038.720000000001</v>
      </c>
      <c r="G21" s="8">
        <f>F21</f>
        <v>-25038.720000000001</v>
      </c>
      <c r="H21" s="8">
        <f t="shared" ref="H21:J21" si="5">G21</f>
        <v>-25038.720000000001</v>
      </c>
      <c r="I21" s="8">
        <f t="shared" si="5"/>
        <v>-25038.720000000001</v>
      </c>
      <c r="J21" s="8">
        <f t="shared" si="5"/>
        <v>-25038.720000000001</v>
      </c>
      <c r="K21" s="39" t="e">
        <f>#REF!</f>
        <v>#REF!</v>
      </c>
      <c r="L21" s="6" t="e">
        <f>+B21+K21</f>
        <v>#REF!</v>
      </c>
      <c r="M21" s="8" t="e">
        <f>+C21*L21</f>
        <v>#REF!</v>
      </c>
      <c r="N21" s="39">
        <v>0</v>
      </c>
      <c r="O21" s="6" t="e">
        <f>L21+N21</f>
        <v>#REF!</v>
      </c>
      <c r="P21" s="6"/>
      <c r="Q21" s="6" t="e">
        <f>ROUND(O21*Q$27/O$27,0)</f>
        <v>#REF!</v>
      </c>
      <c r="R21" s="8" t="e">
        <f>+Q21*C21</f>
        <v>#REF!</v>
      </c>
    </row>
    <row r="22" spans="1:18">
      <c r="B22" s="6"/>
      <c r="C22" s="20"/>
      <c r="D22" s="8"/>
      <c r="E22" s="8"/>
      <c r="F22" s="8"/>
      <c r="G22" s="8"/>
      <c r="H22" s="8"/>
      <c r="I22" s="8"/>
      <c r="J22" s="8"/>
      <c r="K22" s="6"/>
      <c r="M22" s="8"/>
      <c r="N22" s="6"/>
      <c r="Q22" s="6"/>
      <c r="R22" s="8"/>
    </row>
    <row r="23" spans="1:18">
      <c r="A23" t="s">
        <v>24</v>
      </c>
      <c r="B23" s="39">
        <v>0</v>
      </c>
      <c r="C23" s="38">
        <v>0.69</v>
      </c>
      <c r="D23" s="8">
        <f>+B23*C23</f>
        <v>0</v>
      </c>
      <c r="E23" s="8">
        <f>D23</f>
        <v>0</v>
      </c>
      <c r="F23" s="8">
        <f>E23</f>
        <v>0</v>
      </c>
      <c r="G23" s="8">
        <f>F23</f>
        <v>0</v>
      </c>
      <c r="H23" s="8">
        <f>+G23</f>
        <v>0</v>
      </c>
      <c r="I23" s="8">
        <f t="shared" ref="I23" si="6">H23</f>
        <v>0</v>
      </c>
      <c r="J23" s="8">
        <f>+I23</f>
        <v>0</v>
      </c>
      <c r="K23" s="39">
        <v>0</v>
      </c>
      <c r="L23" s="6">
        <f>+B23+K23</f>
        <v>0</v>
      </c>
      <c r="M23" s="8">
        <f>+C23*L23</f>
        <v>0</v>
      </c>
      <c r="N23" s="39">
        <v>0</v>
      </c>
      <c r="O23" s="6">
        <f>L23+N23</f>
        <v>0</v>
      </c>
      <c r="P23" s="6" t="e">
        <f>Q23-O23</f>
        <v>#REF!</v>
      </c>
      <c r="Q23" s="6" t="e">
        <f>ROUND(O23*Q$27/O$27,0)</f>
        <v>#REF!</v>
      </c>
      <c r="R23" s="8" t="e">
        <f>+Q23*C23</f>
        <v>#REF!</v>
      </c>
    </row>
    <row r="24" spans="1:18">
      <c r="B24" s="6"/>
      <c r="C24" s="20"/>
      <c r="D24" s="8"/>
      <c r="E24" s="8"/>
      <c r="F24" s="8"/>
      <c r="G24" s="8"/>
      <c r="H24" s="8"/>
      <c r="I24" s="8"/>
      <c r="J24" s="8"/>
      <c r="K24" s="6"/>
      <c r="M24" s="8"/>
      <c r="N24" s="6"/>
      <c r="Q24" s="6"/>
      <c r="R24" s="8"/>
    </row>
    <row r="25" spans="1:18">
      <c r="A25" t="s">
        <v>12</v>
      </c>
      <c r="B25" s="39">
        <v>7</v>
      </c>
      <c r="C25" s="41">
        <v>794</v>
      </c>
      <c r="D25" s="8">
        <f>+B25*C25</f>
        <v>5558</v>
      </c>
      <c r="E25" s="8">
        <f>D25</f>
        <v>5558</v>
      </c>
      <c r="F25" s="8">
        <f>E25</f>
        <v>5558</v>
      </c>
      <c r="G25" s="8">
        <f>F25</f>
        <v>5558</v>
      </c>
      <c r="H25" s="8">
        <f>+G25</f>
        <v>5558</v>
      </c>
      <c r="I25" s="8">
        <f t="shared" ref="I25" si="7">H25</f>
        <v>5558</v>
      </c>
      <c r="J25" s="8">
        <f>+I25</f>
        <v>5558</v>
      </c>
      <c r="K25" s="39">
        <v>5</v>
      </c>
      <c r="L25" s="6">
        <f>+B25+K25</f>
        <v>12</v>
      </c>
      <c r="M25" s="8">
        <f>+C25*L25</f>
        <v>9528</v>
      </c>
      <c r="N25" s="39">
        <v>0</v>
      </c>
      <c r="O25" s="6">
        <f>L25+N25</f>
        <v>12</v>
      </c>
      <c r="P25" s="6" t="e">
        <f>Q25-O25</f>
        <v>#REF!</v>
      </c>
      <c r="Q25" s="6" t="e">
        <f>ROUND(O25*Q$27/O$27,0)</f>
        <v>#REF!</v>
      </c>
      <c r="R25" s="8" t="e">
        <f>+Q25*C25</f>
        <v>#REF!</v>
      </c>
    </row>
    <row r="26" spans="1:18">
      <c r="D26" s="8"/>
      <c r="E26" s="8"/>
      <c r="F26" s="8"/>
      <c r="G26" s="8"/>
      <c r="H26" s="8"/>
      <c r="I26" s="8"/>
      <c r="J26" s="8"/>
      <c r="K26" s="6"/>
      <c r="M26" s="8"/>
      <c r="N26" s="6"/>
      <c r="Q26" s="6"/>
      <c r="R26" s="8"/>
    </row>
    <row r="27" spans="1:18">
      <c r="A27" t="s">
        <v>13</v>
      </c>
      <c r="B27" s="6">
        <f>'Monthly # of Customers'!N79</f>
        <v>720</v>
      </c>
      <c r="D27" s="8"/>
      <c r="E27" s="8"/>
      <c r="F27" s="8"/>
      <c r="G27" s="8"/>
      <c r="H27" s="8"/>
      <c r="I27" s="8"/>
      <c r="J27" s="8"/>
      <c r="K27" s="39">
        <v>5</v>
      </c>
      <c r="L27" s="6">
        <f>+B27+K27</f>
        <v>725</v>
      </c>
      <c r="M27" s="8"/>
      <c r="N27" s="39">
        <v>0</v>
      </c>
      <c r="O27" s="6">
        <f>L27+N27</f>
        <v>725</v>
      </c>
      <c r="P27" s="6" t="e">
        <f>Q27-O27</f>
        <v>#REF!</v>
      </c>
      <c r="Q27" s="6" t="e">
        <f>'Monthly # of Customers'!#REF!*12</f>
        <v>#REF!</v>
      </c>
      <c r="R27" s="8"/>
    </row>
    <row r="28" spans="1:18">
      <c r="B28" s="6"/>
      <c r="D28" s="8"/>
      <c r="E28" s="8"/>
      <c r="F28" s="8"/>
      <c r="G28" s="8"/>
      <c r="H28" s="8"/>
      <c r="I28" s="8"/>
      <c r="J28" s="8"/>
      <c r="K28" s="39"/>
      <c r="L28" s="6"/>
      <c r="M28" s="8"/>
      <c r="N28" s="39"/>
      <c r="O28" s="6"/>
      <c r="P28" s="6"/>
      <c r="Q28" s="6"/>
      <c r="R28" s="8"/>
    </row>
    <row r="29" spans="1:18">
      <c r="A29" s="55" t="s">
        <v>262</v>
      </c>
      <c r="B29" s="58">
        <f>B25</f>
        <v>7</v>
      </c>
      <c r="C29" s="57">
        <v>0.15</v>
      </c>
      <c r="D29" s="56">
        <f>+B29*C29</f>
        <v>1.05</v>
      </c>
      <c r="E29" s="56">
        <v>0</v>
      </c>
      <c r="F29" s="8">
        <f>E29</f>
        <v>0</v>
      </c>
      <c r="G29" s="8">
        <f t="shared" ref="G29:I29" si="8">F29</f>
        <v>0</v>
      </c>
      <c r="H29" s="8">
        <f t="shared" si="8"/>
        <v>0</v>
      </c>
      <c r="I29" s="8">
        <f t="shared" si="8"/>
        <v>0</v>
      </c>
      <c r="J29" s="8">
        <f t="shared" ref="J29" si="9">I29</f>
        <v>0</v>
      </c>
      <c r="K29" s="39"/>
      <c r="L29" s="6"/>
      <c r="M29" s="8"/>
      <c r="N29" s="39"/>
      <c r="O29" s="6"/>
      <c r="P29" s="6"/>
      <c r="Q29" s="6"/>
      <c r="R29" s="8"/>
    </row>
    <row r="30" spans="1:18">
      <c r="D30" s="8"/>
      <c r="E30" s="8"/>
      <c r="F30" s="8"/>
      <c r="G30" s="8"/>
      <c r="H30" s="8"/>
      <c r="I30" s="8"/>
      <c r="J30" s="8"/>
      <c r="M30" s="8"/>
      <c r="N30" s="8"/>
      <c r="R30" s="8"/>
    </row>
    <row r="31" spans="1:18">
      <c r="A31" t="str">
        <f>+RS!B37</f>
        <v xml:space="preserve">Fuel </v>
      </c>
      <c r="D31" s="8">
        <f>+'B&amp;A Surcharges'!B51</f>
        <v>19133.47</v>
      </c>
      <c r="E31" s="8">
        <f>D31</f>
        <v>19133.47</v>
      </c>
      <c r="F31" s="8">
        <f>E31</f>
        <v>19133.47</v>
      </c>
      <c r="G31" s="8">
        <f>F31</f>
        <v>19133.47</v>
      </c>
      <c r="H31" s="8">
        <f>+G31</f>
        <v>19133.47</v>
      </c>
      <c r="I31" s="8">
        <f t="shared" ref="I31" si="10">H31</f>
        <v>19133.47</v>
      </c>
      <c r="J31" s="62" t="e">
        <f>ROUND(B14*J10,2)</f>
        <v>#REF!</v>
      </c>
      <c r="K31" s="8" t="e">
        <f>ROUND(K14*J10,2)</f>
        <v>#REF!</v>
      </c>
      <c r="L31" s="10"/>
      <c r="M31" s="8" t="e">
        <f>+J31+K31</f>
        <v>#REF!</v>
      </c>
      <c r="N31" s="8"/>
      <c r="O31" s="10"/>
      <c r="P31" s="8"/>
      <c r="R31" s="8" t="e">
        <f>ROUND(Q14*J10,2)</f>
        <v>#REF!</v>
      </c>
    </row>
    <row r="32" spans="1:18">
      <c r="D32" s="8"/>
      <c r="E32" s="8"/>
      <c r="F32" s="8"/>
      <c r="G32" s="8"/>
      <c r="H32" s="8"/>
      <c r="I32" s="8"/>
      <c r="J32" s="8"/>
      <c r="K32" s="8"/>
      <c r="M32" s="8"/>
      <c r="N32" s="8"/>
      <c r="P32" s="8"/>
      <c r="R32" s="8"/>
    </row>
    <row r="33" spans="1:18">
      <c r="A33" t="str">
        <f>+RS!B41</f>
        <v>System Sales Clause</v>
      </c>
      <c r="B33" s="8"/>
      <c r="D33" s="8">
        <f>+'B&amp;A Surcharges'!D51</f>
        <v>884.49</v>
      </c>
      <c r="E33" s="8">
        <f>D33</f>
        <v>884.49</v>
      </c>
      <c r="F33" s="63">
        <v>0</v>
      </c>
      <c r="G33" s="8">
        <f>F33</f>
        <v>0</v>
      </c>
      <c r="H33" s="8">
        <f>+G33</f>
        <v>0</v>
      </c>
      <c r="I33" s="8">
        <f t="shared" ref="I33" si="11">H33</f>
        <v>0</v>
      </c>
      <c r="J33" s="8">
        <f>+I33</f>
        <v>0</v>
      </c>
      <c r="K33" s="8"/>
      <c r="L33" s="10"/>
      <c r="M33" s="8">
        <f>+J33+K33</f>
        <v>0</v>
      </c>
      <c r="N33" s="8"/>
      <c r="O33" s="10"/>
      <c r="P33" s="8"/>
      <c r="R33" s="8" t="e">
        <f>ROUND(M33*Q$14/L$14,2)</f>
        <v>#REF!</v>
      </c>
    </row>
    <row r="34" spans="1:18">
      <c r="C34" s="10"/>
      <c r="D34" s="8"/>
      <c r="E34" s="8"/>
      <c r="F34" s="8"/>
      <c r="G34" s="8"/>
      <c r="H34" s="8"/>
      <c r="I34" s="8"/>
      <c r="J34" s="8"/>
      <c r="K34" s="8"/>
      <c r="M34" s="8"/>
      <c r="N34" s="8"/>
      <c r="P34" s="8"/>
      <c r="R34" s="8"/>
    </row>
    <row r="35" spans="1:18">
      <c r="A35" t="str">
        <f>+RS!B47</f>
        <v>Environmental Surcharge</v>
      </c>
      <c r="D35" s="8">
        <f>+'B&amp;A Surcharges'!J51</f>
        <v>11345.879999999997</v>
      </c>
      <c r="E35" s="8">
        <f>D35</f>
        <v>11345.879999999997</v>
      </c>
      <c r="F35" s="8">
        <f>E35</f>
        <v>11345.879999999997</v>
      </c>
      <c r="G35" s="8">
        <f>F35</f>
        <v>11345.879999999997</v>
      </c>
      <c r="H35" s="70">
        <f>'Envir FGD adj'!F58</f>
        <v>132726.10477156908</v>
      </c>
      <c r="I35" s="69">
        <f>H35</f>
        <v>132726.10477156908</v>
      </c>
      <c r="J35" s="69">
        <f>I35</f>
        <v>132726.10477156908</v>
      </c>
      <c r="K35" s="76" t="e">
        <f>((SUM(M12:M25)-0.02725*L14+SUM(M45:M46))/(SUM(J12:J25)-0.02725*B14+SUM(J45:J46)))*J35-J35</f>
        <v>#REF!</v>
      </c>
      <c r="L35" s="10"/>
      <c r="M35" s="8" t="e">
        <f>+J35+K35</f>
        <v>#REF!</v>
      </c>
      <c r="N35" s="45"/>
      <c r="O35" s="8"/>
      <c r="P35" s="8"/>
      <c r="R35" s="78" t="e">
        <f>ROUND(M35*(SUM(R12:R30)+SUM(R45:R46))/(SUM(M12:M30)+SUM(M45:M46)),2)</f>
        <v>#REF!</v>
      </c>
    </row>
    <row r="36" spans="1:18">
      <c r="D36" s="8"/>
      <c r="E36" s="8"/>
      <c r="F36" s="8"/>
      <c r="G36" s="8"/>
      <c r="H36" s="8"/>
      <c r="I36" s="8"/>
      <c r="J36" s="8"/>
      <c r="K36" s="8"/>
      <c r="L36" s="10"/>
      <c r="M36" s="8"/>
      <c r="N36" s="8"/>
      <c r="O36" s="10"/>
      <c r="P36" s="8"/>
      <c r="R36" s="8"/>
    </row>
    <row r="37" spans="1:18">
      <c r="D37" s="8"/>
      <c r="E37" s="8"/>
      <c r="F37" s="8"/>
      <c r="G37" s="8"/>
      <c r="H37" s="8"/>
      <c r="I37" s="8"/>
      <c r="J37" s="8"/>
      <c r="M37" s="8"/>
      <c r="P37" s="10"/>
      <c r="R37" s="8"/>
    </row>
    <row r="38" spans="1:18">
      <c r="A38" t="str">
        <f>RS!B43</f>
        <v>Capacity Charge</v>
      </c>
      <c r="D38" s="8">
        <f>+'B&amp;A Surcharges'!F51</f>
        <v>0</v>
      </c>
      <c r="E38" s="8">
        <f>D38</f>
        <v>0</v>
      </c>
      <c r="F38" s="8">
        <f>E38</f>
        <v>0</v>
      </c>
      <c r="G38" s="63">
        <v>0</v>
      </c>
      <c r="H38" s="8">
        <f>+G38</f>
        <v>0</v>
      </c>
      <c r="I38" s="8">
        <f t="shared" ref="I38" si="12">H38</f>
        <v>0</v>
      </c>
      <c r="J38" s="8">
        <f>+I38</f>
        <v>0</v>
      </c>
      <c r="K38" s="10"/>
      <c r="L38" s="10"/>
      <c r="M38" s="8">
        <f>+J38+K38</f>
        <v>0</v>
      </c>
      <c r="N38" s="10"/>
      <c r="O38" s="10"/>
      <c r="P38" s="10"/>
      <c r="R38" s="8" t="e">
        <f>ROUND(M38*Q$14/L$14,2)</f>
        <v>#REF!</v>
      </c>
    </row>
    <row r="39" spans="1:18">
      <c r="D39" s="8"/>
      <c r="E39" s="8"/>
      <c r="F39" s="8"/>
      <c r="G39" s="8"/>
      <c r="H39" s="8"/>
      <c r="I39" s="8"/>
      <c r="J39" s="8"/>
      <c r="K39" s="10"/>
      <c r="L39" s="10"/>
      <c r="M39" s="8"/>
      <c r="N39" s="10"/>
      <c r="O39" s="10"/>
      <c r="P39" s="10"/>
      <c r="R39" s="8"/>
    </row>
    <row r="40" spans="1:18">
      <c r="D40" s="8"/>
      <c r="E40" s="8"/>
      <c r="F40" s="8"/>
      <c r="G40" s="8"/>
      <c r="H40" s="8"/>
      <c r="I40" s="8"/>
      <c r="J40" s="8"/>
      <c r="K40" s="45"/>
      <c r="L40" s="10"/>
      <c r="M40" s="8"/>
      <c r="N40" s="45"/>
      <c r="O40" s="8"/>
      <c r="P40" s="8"/>
      <c r="R40" s="8"/>
    </row>
    <row r="41" spans="1:18">
      <c r="A41" s="55" t="s">
        <v>263</v>
      </c>
      <c r="D41" s="56">
        <f>'B&amp;A Surcharges'!L51</f>
        <v>5844.43</v>
      </c>
      <c r="E41" s="8">
        <f>D41</f>
        <v>5844.43</v>
      </c>
      <c r="F41" s="8">
        <f>E41</f>
        <v>5844.43</v>
      </c>
      <c r="G41" s="8">
        <f t="shared" ref="G41:I41" si="13">F41</f>
        <v>5844.43</v>
      </c>
      <c r="H41" s="8">
        <f t="shared" si="13"/>
        <v>5844.43</v>
      </c>
      <c r="I41" s="8">
        <f t="shared" si="13"/>
        <v>5844.43</v>
      </c>
      <c r="J41" s="8">
        <f>I41</f>
        <v>5844.43</v>
      </c>
      <c r="K41" s="76" t="e">
        <f>((SUM(M12:M33)+SUM(M45:M46))/(SUM(J12:J33)+SUM(J45:J46)))*J41-J41</f>
        <v>#REF!</v>
      </c>
      <c r="L41" s="10"/>
      <c r="M41" s="8" t="e">
        <f>J41+K41</f>
        <v>#REF!</v>
      </c>
      <c r="N41" s="45"/>
      <c r="O41" s="8"/>
      <c r="P41" s="8"/>
      <c r="R41" s="78" t="e">
        <f>ROUND(M41*(SUM(R12:R33)+SUM(R45:R46))/(SUM(M12:M33)+SUM(M45:M46)),2)</f>
        <v>#REF!</v>
      </c>
    </row>
    <row r="42" spans="1:18">
      <c r="A42" s="55"/>
      <c r="D42" s="56"/>
      <c r="E42" s="8"/>
      <c r="F42" s="8"/>
      <c r="G42" s="8"/>
      <c r="H42" s="8"/>
      <c r="I42" s="8"/>
      <c r="J42" s="8"/>
      <c r="K42" s="45"/>
      <c r="L42" s="10"/>
      <c r="M42" s="8"/>
      <c r="N42" s="45"/>
      <c r="O42" s="8"/>
      <c r="P42" s="8"/>
      <c r="R42" s="8"/>
    </row>
    <row r="43" spans="1:18">
      <c r="A43" s="55" t="s">
        <v>264</v>
      </c>
      <c r="D43" s="56">
        <f>'B&amp;A Surcharges'!N51</f>
        <v>0</v>
      </c>
      <c r="E43" s="8">
        <f>D43</f>
        <v>0</v>
      </c>
      <c r="F43" s="8">
        <f>E43</f>
        <v>0</v>
      </c>
      <c r="G43" s="8">
        <f t="shared" ref="G43:H43" si="14">F43</f>
        <v>0</v>
      </c>
      <c r="H43" s="8">
        <f t="shared" si="14"/>
        <v>0</v>
      </c>
      <c r="I43" s="63">
        <v>0</v>
      </c>
      <c r="J43" s="8">
        <f>I43</f>
        <v>0</v>
      </c>
      <c r="K43" s="45"/>
      <c r="L43" s="10"/>
      <c r="M43" s="8"/>
      <c r="N43" s="45"/>
      <c r="O43" s="8"/>
      <c r="P43" s="8"/>
      <c r="R43" s="8"/>
    </row>
    <row r="44" spans="1:18">
      <c r="A44" s="55"/>
      <c r="D44" s="56"/>
      <c r="E44" s="8"/>
      <c r="F44" s="8"/>
      <c r="G44" s="8"/>
      <c r="H44" s="8"/>
      <c r="I44" s="8"/>
      <c r="J44" s="8"/>
      <c r="K44" s="45"/>
      <c r="L44" s="10"/>
      <c r="M44" s="8"/>
      <c r="N44" s="45"/>
      <c r="O44" s="8"/>
      <c r="P44" s="8"/>
      <c r="R44" s="8"/>
    </row>
    <row r="45" spans="1:18">
      <c r="A45" s="55" t="s">
        <v>304</v>
      </c>
      <c r="D45" s="56">
        <f>'B&amp;A Surcharges'!P51</f>
        <v>0</v>
      </c>
      <c r="E45" s="8">
        <f>D45</f>
        <v>0</v>
      </c>
      <c r="F45" s="8">
        <f>E45</f>
        <v>0</v>
      </c>
      <c r="G45" s="8">
        <f t="shared" ref="G45:I45" si="15">F45</f>
        <v>0</v>
      </c>
      <c r="H45" s="8">
        <f t="shared" si="15"/>
        <v>0</v>
      </c>
      <c r="I45" s="8">
        <f t="shared" si="15"/>
        <v>0</v>
      </c>
      <c r="J45" s="8">
        <f>I45</f>
        <v>0</v>
      </c>
      <c r="K45" s="45" t="e">
        <f>ROUND(K$14*J45/B$14,2)</f>
        <v>#REF!</v>
      </c>
      <c r="L45" s="10"/>
      <c r="M45" s="8" t="e">
        <f>J45+K45</f>
        <v>#REF!</v>
      </c>
      <c r="N45" s="45"/>
      <c r="O45" s="8"/>
      <c r="P45" s="8"/>
      <c r="R45" s="8" t="e">
        <f>ROUND(M45*Q$14/L$14,2)</f>
        <v>#REF!</v>
      </c>
    </row>
    <row r="46" spans="1:18">
      <c r="A46" s="55" t="s">
        <v>305</v>
      </c>
      <c r="D46" s="56">
        <f>'B&amp;A Surcharges'!R51</f>
        <v>12</v>
      </c>
      <c r="E46" s="8">
        <f>D46</f>
        <v>12</v>
      </c>
      <c r="F46" s="8">
        <f>E46</f>
        <v>12</v>
      </c>
      <c r="G46" s="8">
        <f t="shared" ref="G46" si="16">F46</f>
        <v>12</v>
      </c>
      <c r="H46" s="8">
        <f t="shared" ref="H46" si="17">G46</f>
        <v>12</v>
      </c>
      <c r="I46" s="8">
        <f t="shared" ref="I46" si="18">H46</f>
        <v>12</v>
      </c>
      <c r="J46" s="8">
        <f>I46</f>
        <v>12</v>
      </c>
      <c r="K46" s="45">
        <f>ROUND((K$17+K19)*J46/(B17+B19),2)</f>
        <v>8.23</v>
      </c>
      <c r="M46" s="8">
        <f>J46+K46</f>
        <v>20.23</v>
      </c>
      <c r="N46" s="8"/>
      <c r="P46" s="10"/>
      <c r="R46" s="8" t="e">
        <f>ROUND(M46*SUM(Q$17,Q$19)/SUM(L$17,L$19),2)</f>
        <v>#REF!</v>
      </c>
    </row>
    <row r="47" spans="1:18">
      <c r="A47" s="42"/>
      <c r="D47" s="8"/>
      <c r="E47" s="8"/>
      <c r="F47" s="8"/>
      <c r="G47" s="8"/>
      <c r="H47" s="8"/>
      <c r="I47" s="8"/>
      <c r="J47" s="8"/>
      <c r="K47" s="10"/>
      <c r="M47" s="8"/>
      <c r="N47" s="8"/>
      <c r="P47" s="10"/>
      <c r="R47" s="8"/>
    </row>
    <row r="48" spans="1:18">
      <c r="A48" t="str">
        <f>+RS!B58</f>
        <v>Total</v>
      </c>
      <c r="D48" s="8">
        <f t="shared" ref="D48:J48" si="19">SUM(D12:D46)</f>
        <v>4144230.6020000004</v>
      </c>
      <c r="E48" s="8">
        <f t="shared" si="19"/>
        <v>4144229.5520000006</v>
      </c>
      <c r="F48" s="8">
        <f t="shared" si="19"/>
        <v>4143345.0620000004</v>
      </c>
      <c r="G48" s="8">
        <f t="shared" si="19"/>
        <v>4143345.0620000004</v>
      </c>
      <c r="H48" s="8">
        <f t="shared" si="19"/>
        <v>4264725.2867715694</v>
      </c>
      <c r="I48" s="8">
        <f t="shared" si="19"/>
        <v>4264725.2867715694</v>
      </c>
      <c r="J48" s="8" t="e">
        <f t="shared" si="19"/>
        <v>#REF!</v>
      </c>
      <c r="K48" s="10"/>
      <c r="L48" s="10"/>
      <c r="M48" s="8" t="e">
        <f>SUM(M12:M46)</f>
        <v>#REF!</v>
      </c>
      <c r="N48" s="8"/>
      <c r="O48" s="10"/>
      <c r="P48" s="10"/>
      <c r="R48" s="8" t="e">
        <f>SUM(R12:R46)</f>
        <v>#REF!</v>
      </c>
    </row>
    <row r="50" spans="18:18">
      <c r="R50" s="8"/>
    </row>
    <row r="51" spans="18:18">
      <c r="R51" s="8"/>
    </row>
  </sheetData>
  <pageMargins left="0.75" right="0.75" top="1" bottom="1" header="0.5" footer="0.5"/>
  <pageSetup scale="50" orientation="landscape" r:id="rId1"/>
  <headerFooter alignWithMargins="0"/>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0">
    <tabColor rgb="FF92D050"/>
    <pageSetUpPr fitToPage="1"/>
  </sheetPr>
  <dimension ref="A1:AO165"/>
  <sheetViews>
    <sheetView zoomScaleNormal="100" workbookViewId="0">
      <pane xSplit="1" ySplit="9" topLeftCell="B10" activePane="bottomRight" state="frozen"/>
      <selection pane="topRight" activeCell="B1" sqref="B1"/>
      <selection pane="bottomLeft" activeCell="A10" sqref="A10"/>
      <selection pane="bottomRight" activeCell="N12" sqref="N12"/>
    </sheetView>
  </sheetViews>
  <sheetFormatPr defaultColWidth="8.7265625" defaultRowHeight="13"/>
  <cols>
    <col min="1" max="1" width="32.81640625" style="287" customWidth="1"/>
    <col min="2" max="2" width="15.7265625" style="287" customWidth="1"/>
    <col min="3" max="3" width="2.7265625" style="287" customWidth="1"/>
    <col min="4" max="4" width="14" style="287" bestFit="1" customWidth="1"/>
    <col min="5" max="5" width="2.7265625" style="287" customWidth="1"/>
    <col min="6" max="6" width="15.26953125" style="287" customWidth="1"/>
    <col min="7" max="7" width="2.7265625" style="287" customWidth="1"/>
    <col min="8" max="8" width="14.453125" style="287" bestFit="1" customWidth="1"/>
    <col min="9" max="9" width="2.7265625" style="287" customWidth="1"/>
    <col min="10" max="10" width="15.453125" style="287" bestFit="1" customWidth="1"/>
    <col min="11" max="11" width="2.7265625" style="287" customWidth="1"/>
    <col min="12" max="12" width="13.81640625" style="287" bestFit="1" customWidth="1"/>
    <col min="13" max="13" width="1.81640625" style="287" customWidth="1"/>
    <col min="14" max="14" width="17.7265625" style="287" bestFit="1" customWidth="1"/>
    <col min="15" max="15" width="13.1796875" style="287" customWidth="1"/>
    <col min="16" max="16" width="15.1796875" style="287" bestFit="1" customWidth="1"/>
    <col min="17" max="17" width="1.81640625" style="287" customWidth="1"/>
    <col min="18" max="18" width="15.453125" style="287" bestFit="1" customWidth="1"/>
    <col min="19" max="19" width="16.1796875" style="287" bestFit="1" customWidth="1"/>
    <col min="20" max="20" width="4.54296875" style="287" customWidth="1"/>
    <col min="21" max="21" width="16.453125" style="287" customWidth="1"/>
    <col min="22" max="22" width="16.7265625" style="287" customWidth="1"/>
    <col min="23" max="23" width="19.1796875" style="287" bestFit="1" customWidth="1"/>
    <col min="24" max="24" width="20.1796875" style="287" customWidth="1"/>
    <col min="25" max="25" width="10.26953125" style="295" customWidth="1"/>
    <col min="26" max="26" width="15.26953125" style="287" bestFit="1" customWidth="1"/>
    <col min="27" max="27" width="16.81640625" style="287" customWidth="1"/>
    <col min="28" max="28" width="13.54296875" style="287" bestFit="1" customWidth="1"/>
    <col min="29" max="29" width="13.26953125" style="287" bestFit="1" customWidth="1"/>
    <col min="30" max="30" width="6.7265625" style="287" customWidth="1"/>
    <col min="31" max="31" width="8.7265625" style="287"/>
    <col min="32" max="32" width="15.81640625" style="287" bestFit="1" customWidth="1"/>
    <col min="33" max="34" width="6.7265625" style="287" customWidth="1"/>
    <col min="35" max="35" width="13.453125" style="287" bestFit="1" customWidth="1"/>
    <col min="36" max="36" width="14.453125" style="287" bestFit="1" customWidth="1"/>
    <col min="37" max="37" width="16.1796875" style="287" bestFit="1" customWidth="1"/>
    <col min="38" max="38" width="15.81640625" style="287" bestFit="1" customWidth="1"/>
    <col min="39" max="39" width="15.54296875" style="287" bestFit="1" customWidth="1"/>
    <col min="40" max="40" width="8.7265625" style="287"/>
    <col min="41" max="41" width="14.26953125" style="287" customWidth="1"/>
    <col min="42" max="16384" width="8.7265625" style="287"/>
  </cols>
  <sheetData>
    <row r="1" spans="1:41">
      <c r="A1" s="287" t="str">
        <f>+RS!B2</f>
        <v>KENTUCKY POWER BILLING ANALYSIS</v>
      </c>
    </row>
    <row r="2" spans="1:41">
      <c r="A2" s="287" t="str">
        <f>+RS!B3</f>
        <v>PER BOOKS</v>
      </c>
      <c r="D2" s="488" t="s">
        <v>861</v>
      </c>
      <c r="E2" s="488"/>
      <c r="F2" s="488"/>
      <c r="G2" s="488"/>
      <c r="H2" s="488"/>
      <c r="I2" s="488"/>
      <c r="J2" s="488"/>
      <c r="AJ2" s="494" t="s">
        <v>317</v>
      </c>
      <c r="AK2" s="495">
        <f>'Exhibit KIW-S3'!E57</f>
        <v>653489895.13</v>
      </c>
      <c r="AL2" s="494"/>
      <c r="AM2" s="495">
        <f>AK3-AK4</f>
        <v>4669440</v>
      </c>
      <c r="AN2" s="494" t="s">
        <v>1269</v>
      </c>
    </row>
    <row r="3" spans="1:41">
      <c r="A3" s="287" t="str">
        <f>+RS!B4</f>
        <v>TEST YEAR ENDED MAY 31, 2025</v>
      </c>
      <c r="D3" s="289"/>
      <c r="AJ3" s="494" t="s">
        <v>1267</v>
      </c>
      <c r="AK3" s="496">
        <v>665078013.91999996</v>
      </c>
      <c r="AL3" s="494"/>
      <c r="AM3" s="495">
        <f>AK2-AK3</f>
        <v>-11588118.789999962</v>
      </c>
      <c r="AN3" s="494" t="s">
        <v>1270</v>
      </c>
    </row>
    <row r="4" spans="1:41">
      <c r="AJ4" s="494" t="s">
        <v>1268</v>
      </c>
      <c r="AK4" s="496">
        <v>660408573.91999996</v>
      </c>
      <c r="AL4" s="494"/>
      <c r="AM4" s="494"/>
      <c r="AN4" s="494"/>
    </row>
    <row r="5" spans="1:41">
      <c r="A5" s="287" t="s">
        <v>149</v>
      </c>
      <c r="AJ5" s="494"/>
      <c r="AK5" s="494"/>
      <c r="AL5" s="494"/>
      <c r="AM5" s="494"/>
      <c r="AN5" s="494"/>
    </row>
    <row r="6" spans="1:41">
      <c r="B6" s="301"/>
      <c r="D6" s="301"/>
      <c r="F6" s="301"/>
      <c r="H6" s="301"/>
      <c r="J6" s="301"/>
      <c r="L6" s="295"/>
      <c r="N6" s="301"/>
      <c r="P6" s="301"/>
      <c r="R6" s="301"/>
      <c r="S6" s="301"/>
    </row>
    <row r="7" spans="1:41">
      <c r="B7" s="485"/>
      <c r="C7" s="295"/>
      <c r="D7" s="486" t="s">
        <v>138</v>
      </c>
      <c r="F7" s="486"/>
      <c r="H7" s="486" t="s">
        <v>203</v>
      </c>
      <c r="J7" s="486" t="s">
        <v>107</v>
      </c>
      <c r="L7" s="486" t="s">
        <v>278</v>
      </c>
      <c r="N7" s="486"/>
      <c r="P7" s="486"/>
      <c r="R7" s="486"/>
      <c r="S7" s="486"/>
      <c r="U7" s="480"/>
      <c r="W7" s="295"/>
      <c r="X7" s="295" t="s">
        <v>509</v>
      </c>
      <c r="AA7" s="295" t="s">
        <v>508</v>
      </c>
    </row>
    <row r="8" spans="1:41">
      <c r="A8" s="289"/>
      <c r="B8" s="486" t="s">
        <v>71</v>
      </c>
      <c r="C8" s="295"/>
      <c r="D8" s="486" t="s">
        <v>139</v>
      </c>
      <c r="F8" s="486" t="s">
        <v>157</v>
      </c>
      <c r="H8" s="486" t="s">
        <v>140</v>
      </c>
      <c r="J8" s="486" t="s">
        <v>140</v>
      </c>
      <c r="L8" s="486" t="s">
        <v>279</v>
      </c>
      <c r="N8" s="486" t="s">
        <v>346</v>
      </c>
      <c r="P8" s="486" t="s">
        <v>594</v>
      </c>
      <c r="R8" s="486" t="s">
        <v>343</v>
      </c>
      <c r="S8" s="486" t="s">
        <v>344</v>
      </c>
      <c r="U8" s="481" t="s">
        <v>345</v>
      </c>
      <c r="W8" s="295" t="s">
        <v>793</v>
      </c>
      <c r="X8" s="295" t="s">
        <v>317</v>
      </c>
      <c r="Y8" s="295" t="s">
        <v>796</v>
      </c>
      <c r="Z8" s="295" t="s">
        <v>72</v>
      </c>
      <c r="AA8" s="295" t="s">
        <v>72</v>
      </c>
      <c r="AF8" s="420" t="s">
        <v>795</v>
      </c>
      <c r="AJ8" s="420" t="s">
        <v>716</v>
      </c>
      <c r="AM8" s="501" t="s">
        <v>793</v>
      </c>
    </row>
    <row r="9" spans="1:41">
      <c r="A9" s="290" t="s">
        <v>2</v>
      </c>
      <c r="B9" s="487" t="s">
        <v>137</v>
      </c>
      <c r="C9" s="295"/>
      <c r="D9" s="487" t="s">
        <v>137</v>
      </c>
      <c r="F9" s="487" t="s">
        <v>150</v>
      </c>
      <c r="H9" s="487" t="s">
        <v>6</v>
      </c>
      <c r="J9" s="487" t="s">
        <v>6</v>
      </c>
      <c r="L9" s="487" t="s">
        <v>102</v>
      </c>
      <c r="N9" s="487" t="s">
        <v>211</v>
      </c>
      <c r="P9" s="486" t="s">
        <v>6</v>
      </c>
      <c r="R9" s="486" t="s">
        <v>6</v>
      </c>
      <c r="S9" s="487" t="s">
        <v>6</v>
      </c>
      <c r="U9" s="482" t="s">
        <v>323</v>
      </c>
      <c r="W9" s="287" t="s">
        <v>794</v>
      </c>
      <c r="X9" s="287" t="s">
        <v>360</v>
      </c>
      <c r="Z9" s="287" t="s">
        <v>361</v>
      </c>
      <c r="AA9" s="287" t="s">
        <v>362</v>
      </c>
      <c r="AF9" s="420"/>
      <c r="AI9" s="287" t="s">
        <v>2</v>
      </c>
      <c r="AJ9" s="424" t="s">
        <v>6</v>
      </c>
      <c r="AL9" s="287" t="s">
        <v>2</v>
      </c>
      <c r="AM9" s="502" t="s">
        <v>6</v>
      </c>
    </row>
    <row r="10" spans="1:41">
      <c r="A10" s="290"/>
      <c r="B10" s="290"/>
      <c r="AJ10" s="297"/>
      <c r="AM10" s="502"/>
    </row>
    <row r="11" spans="1:41">
      <c r="A11" s="292" t="s">
        <v>223</v>
      </c>
      <c r="B11" s="302">
        <v>17008167.330000002</v>
      </c>
      <c r="D11" s="302">
        <v>838669.95000000007</v>
      </c>
      <c r="F11" s="300">
        <v>0</v>
      </c>
      <c r="H11" s="300">
        <v>440778.67999999993</v>
      </c>
      <c r="I11" s="300"/>
      <c r="J11" s="300">
        <v>10963549.689999999</v>
      </c>
      <c r="K11" s="300"/>
      <c r="L11" s="300">
        <v>6802050.2400000012</v>
      </c>
      <c r="M11" s="300"/>
      <c r="N11" s="300">
        <v>0</v>
      </c>
      <c r="O11" s="300"/>
      <c r="P11" s="300">
        <v>626858.80000000005</v>
      </c>
      <c r="Q11" s="300"/>
      <c r="R11" s="300">
        <v>0</v>
      </c>
      <c r="S11" s="300">
        <v>-1217210.9300000002</v>
      </c>
      <c r="T11" s="300"/>
      <c r="U11" s="300">
        <f>AA11-Z11</f>
        <v>-4760965.108540534</v>
      </c>
      <c r="V11" s="300"/>
      <c r="W11" s="303">
        <f>AF20</f>
        <v>284695952.25999999</v>
      </c>
      <c r="X11" s="300">
        <f>SUM(B11:F11,J11:S11)</f>
        <v>35022085.079999998</v>
      </c>
      <c r="Y11" s="430">
        <f>X11/W11</f>
        <v>0.12301574645506694</v>
      </c>
      <c r="Z11" s="300">
        <f>AA11*Y11</f>
        <v>-667826.90145945142</v>
      </c>
      <c r="AA11" s="303">
        <f>AJ20</f>
        <v>-5428792.0099999858</v>
      </c>
      <c r="AB11" s="300">
        <f>U11+Z11</f>
        <v>-5428792.0099999858</v>
      </c>
      <c r="AC11" s="300">
        <f>AB11-AA11</f>
        <v>0</v>
      </c>
      <c r="AF11" s="424">
        <v>309433.67</v>
      </c>
      <c r="AI11" s="287" t="s">
        <v>383</v>
      </c>
      <c r="AJ11" s="497">
        <v>-6000.71000000002</v>
      </c>
      <c r="AL11" s="297" t="s">
        <v>383</v>
      </c>
      <c r="AM11" s="502">
        <v>329206.63</v>
      </c>
      <c r="AO11" s="303"/>
    </row>
    <row r="12" spans="1:41">
      <c r="A12" s="292"/>
      <c r="B12" s="302"/>
      <c r="D12" s="302"/>
      <c r="F12" s="300"/>
      <c r="H12" s="300"/>
      <c r="I12" s="300"/>
      <c r="J12" s="300"/>
      <c r="K12" s="300"/>
      <c r="L12" s="300"/>
      <c r="M12" s="300"/>
      <c r="N12" s="300"/>
      <c r="O12" s="300"/>
      <c r="P12" s="300"/>
      <c r="Q12" s="300"/>
      <c r="R12" s="300"/>
      <c r="S12" s="300"/>
      <c r="T12" s="300"/>
      <c r="U12" s="300"/>
      <c r="V12" s="300"/>
      <c r="W12" s="300"/>
      <c r="X12" s="300"/>
      <c r="Y12" s="430"/>
      <c r="Z12" s="300"/>
      <c r="AA12" s="300"/>
      <c r="AB12" s="300"/>
      <c r="AC12" s="300"/>
      <c r="AF12" s="424">
        <v>26229.87</v>
      </c>
      <c r="AI12" s="287" t="s">
        <v>384</v>
      </c>
      <c r="AJ12" s="497">
        <v>-497.87000000000262</v>
      </c>
      <c r="AL12" s="297" t="s">
        <v>384</v>
      </c>
      <c r="AM12" s="502">
        <v>28979.379999999997</v>
      </c>
    </row>
    <row r="13" spans="1:41">
      <c r="A13" s="292" t="s">
        <v>224</v>
      </c>
      <c r="B13" s="302">
        <v>25238.36</v>
      </c>
      <c r="D13" s="302">
        <v>1265.4700000000003</v>
      </c>
      <c r="F13" s="300">
        <v>0</v>
      </c>
      <c r="H13" s="300">
        <v>656.89</v>
      </c>
      <c r="I13" s="300"/>
      <c r="J13" s="300">
        <v>15686.36</v>
      </c>
      <c r="K13" s="300"/>
      <c r="L13" s="300">
        <v>9789.1200000000008</v>
      </c>
      <c r="M13" s="300"/>
      <c r="N13" s="300">
        <v>0</v>
      </c>
      <c r="O13" s="300"/>
      <c r="P13" s="300">
        <v>668.80000000000007</v>
      </c>
      <c r="Q13" s="300"/>
      <c r="R13" s="300">
        <v>0</v>
      </c>
      <c r="S13" s="300">
        <v>-1806.58</v>
      </c>
      <c r="T13" s="300"/>
      <c r="U13" s="300">
        <f t="shared" ref="U13:U63" si="0">AA13-Z13</f>
        <v>-6755.6527392799053</v>
      </c>
      <c r="V13" s="300"/>
      <c r="W13" s="303">
        <f>AF26</f>
        <v>404437.19999999995</v>
      </c>
      <c r="X13" s="300">
        <f>SUM(B13:F13,J13:S13)</f>
        <v>50841.530000000006</v>
      </c>
      <c r="Y13" s="430">
        <f t="shared" ref="Y13:Y63" si="1">X13/W13</f>
        <v>0.12570933138692486</v>
      </c>
      <c r="Z13" s="300">
        <f>AA13*Y13</f>
        <v>-971.35726072008049</v>
      </c>
      <c r="AA13" s="303">
        <f>AJ26</f>
        <v>-7727.0099999999857</v>
      </c>
      <c r="AB13" s="300">
        <f>U13+Z13</f>
        <v>-7727.0099999999857</v>
      </c>
      <c r="AC13" s="300">
        <f>AB13-AA13</f>
        <v>0</v>
      </c>
      <c r="AF13" s="424">
        <v>2897.52</v>
      </c>
      <c r="AI13" s="287" t="s">
        <v>385</v>
      </c>
      <c r="AJ13" s="497">
        <v>-18.260000000000218</v>
      </c>
      <c r="AL13" s="297" t="s">
        <v>385</v>
      </c>
      <c r="AM13" s="502">
        <v>2643.7900000000004</v>
      </c>
    </row>
    <row r="14" spans="1:41">
      <c r="A14" s="292"/>
      <c r="B14" s="302"/>
      <c r="D14" s="302"/>
      <c r="F14" s="300"/>
      <c r="H14" s="300"/>
      <c r="I14" s="300"/>
      <c r="J14" s="300"/>
      <c r="K14" s="300"/>
      <c r="L14" s="300"/>
      <c r="M14" s="300"/>
      <c r="N14" s="300"/>
      <c r="O14" s="300"/>
      <c r="P14" s="300"/>
      <c r="Q14" s="300"/>
      <c r="R14" s="300"/>
      <c r="S14" s="300"/>
      <c r="T14" s="300"/>
      <c r="U14" s="300"/>
      <c r="V14" s="300"/>
      <c r="W14" s="300"/>
      <c r="X14" s="300"/>
      <c r="Y14" s="430"/>
      <c r="Z14" s="300"/>
      <c r="AA14" s="300"/>
      <c r="AB14" s="300"/>
      <c r="AC14" s="300"/>
      <c r="AF14" s="424">
        <v>31650.04</v>
      </c>
      <c r="AI14" s="287" t="s">
        <v>386</v>
      </c>
      <c r="AJ14" s="497">
        <v>-675.18000000000029</v>
      </c>
      <c r="AL14" s="297" t="s">
        <v>386</v>
      </c>
      <c r="AM14" s="502">
        <v>31173.96</v>
      </c>
    </row>
    <row r="15" spans="1:41">
      <c r="A15" s="292" t="s">
        <v>225</v>
      </c>
      <c r="B15" s="302">
        <v>1780.1300000000003</v>
      </c>
      <c r="D15" s="302">
        <v>83.55</v>
      </c>
      <c r="F15" s="300">
        <v>0</v>
      </c>
      <c r="H15" s="300">
        <v>45.539999999999992</v>
      </c>
      <c r="I15" s="300"/>
      <c r="J15" s="300">
        <v>1073.6299999999999</v>
      </c>
      <c r="K15" s="300"/>
      <c r="L15" s="300">
        <v>754.23</v>
      </c>
      <c r="M15" s="300"/>
      <c r="N15" s="300">
        <v>0</v>
      </c>
      <c r="O15" s="300"/>
      <c r="P15" s="300">
        <v>37.6</v>
      </c>
      <c r="Q15" s="300"/>
      <c r="R15" s="300">
        <v>0</v>
      </c>
      <c r="S15" s="300">
        <v>-126.33</v>
      </c>
      <c r="T15" s="300"/>
      <c r="U15" s="300">
        <f t="shared" si="0"/>
        <v>-321.76126086356703</v>
      </c>
      <c r="V15" s="300">
        <f>SUM(U11:U15)</f>
        <v>-4768042.5225406773</v>
      </c>
      <c r="W15" s="303">
        <f>AF29</f>
        <v>28416.080000000002</v>
      </c>
      <c r="X15" s="300">
        <f>SUM(B15:F15,J15:S15)</f>
        <v>3602.8100000000004</v>
      </c>
      <c r="Y15" s="430">
        <f t="shared" si="1"/>
        <v>0.1267877201922292</v>
      </c>
      <c r="Z15" s="300">
        <f>AA15*Y15</f>
        <v>-46.718739136432561</v>
      </c>
      <c r="AA15" s="303">
        <f>AJ29</f>
        <v>-368.47999999999956</v>
      </c>
      <c r="AB15" s="300">
        <f>U15+Z15</f>
        <v>-368.47999999999956</v>
      </c>
      <c r="AC15" s="300">
        <f>AB15-AA15</f>
        <v>0</v>
      </c>
      <c r="AF15" s="424">
        <v>135630079.31</v>
      </c>
      <c r="AI15" s="287" t="s">
        <v>387</v>
      </c>
      <c r="AJ15" s="497">
        <v>-2634664.1399999857</v>
      </c>
      <c r="AL15" s="297" t="s">
        <v>387</v>
      </c>
      <c r="AM15" s="502">
        <v>140986104.42000002</v>
      </c>
    </row>
    <row r="16" spans="1:41">
      <c r="A16" s="292"/>
      <c r="B16" s="302"/>
      <c r="D16" s="302"/>
      <c r="F16" s="302"/>
      <c r="H16" s="300"/>
      <c r="I16" s="300"/>
      <c r="J16" s="300"/>
      <c r="K16" s="300"/>
      <c r="L16" s="300"/>
      <c r="M16" s="300"/>
      <c r="N16" s="300"/>
      <c r="O16" s="300"/>
      <c r="P16" s="300"/>
      <c r="Q16" s="300"/>
      <c r="R16" s="300"/>
      <c r="S16" s="300"/>
      <c r="T16" s="300"/>
      <c r="U16" s="300"/>
      <c r="V16" s="300"/>
      <c r="W16" s="300"/>
      <c r="X16" s="300"/>
      <c r="Y16" s="430"/>
      <c r="Z16" s="300"/>
      <c r="AA16" s="300"/>
      <c r="AB16" s="300"/>
      <c r="AC16" s="300"/>
      <c r="AF16" s="424">
        <v>610048.94999999995</v>
      </c>
      <c r="AI16" s="287" t="s">
        <v>388</v>
      </c>
      <c r="AJ16" s="497">
        <v>-11197.850000000093</v>
      </c>
      <c r="AL16" s="297" t="s">
        <v>388</v>
      </c>
      <c r="AM16" s="502">
        <v>785907.32</v>
      </c>
    </row>
    <row r="17" spans="1:41">
      <c r="A17" s="292" t="s">
        <v>34</v>
      </c>
      <c r="B17" s="300">
        <v>313068.06</v>
      </c>
      <c r="C17" s="300"/>
      <c r="D17" s="300">
        <v>14606.789999999999</v>
      </c>
      <c r="E17" s="300"/>
      <c r="F17" s="300">
        <v>0</v>
      </c>
      <c r="G17" s="300"/>
      <c r="H17" s="300">
        <v>1487.29</v>
      </c>
      <c r="I17" s="300"/>
      <c r="J17" s="300">
        <v>459627.41000000009</v>
      </c>
      <c r="K17" s="300"/>
      <c r="L17" s="300">
        <v>31179.42</v>
      </c>
      <c r="M17" s="300"/>
      <c r="N17" s="300">
        <v>0</v>
      </c>
      <c r="O17" s="300"/>
      <c r="P17" s="300">
        <v>0</v>
      </c>
      <c r="Q17" s="300"/>
      <c r="R17" s="300"/>
      <c r="S17" s="300">
        <v>-14194.869999999999</v>
      </c>
      <c r="T17" s="300"/>
      <c r="U17" s="300">
        <f t="shared" si="0"/>
        <v>-229729.64149796954</v>
      </c>
      <c r="V17" s="300"/>
      <c r="W17" s="303">
        <f>AF151</f>
        <v>9124963.6099999975</v>
      </c>
      <c r="X17" s="300">
        <f>SUM(B17:F17,J17:S17)</f>
        <v>804286.81</v>
      </c>
      <c r="Y17" s="430">
        <f t="shared" si="1"/>
        <v>8.8141371776933611E-2</v>
      </c>
      <c r="Z17" s="300">
        <f>AA17*Y17</f>
        <v>-22205.94850203118</v>
      </c>
      <c r="AA17" s="303">
        <f>AJ151</f>
        <v>-251935.59000000072</v>
      </c>
      <c r="AB17" s="300">
        <f>U17+Z17</f>
        <v>-251935.59000000072</v>
      </c>
      <c r="AC17" s="300">
        <f>AB17-AA17</f>
        <v>0</v>
      </c>
      <c r="AF17" s="424">
        <v>0</v>
      </c>
      <c r="AI17" s="287" t="s">
        <v>389</v>
      </c>
      <c r="AJ17" s="497">
        <v>0</v>
      </c>
      <c r="AL17" s="297" t="s">
        <v>389</v>
      </c>
      <c r="AM17" s="502">
        <v>0</v>
      </c>
    </row>
    <row r="18" spans="1:41" ht="15.5">
      <c r="A18" s="292"/>
      <c r="B18" s="300"/>
      <c r="C18" s="300"/>
      <c r="D18" s="300"/>
      <c r="E18" s="300"/>
      <c r="F18" s="300"/>
      <c r="G18" s="300"/>
      <c r="H18" s="300"/>
      <c r="I18" s="300"/>
      <c r="J18" s="300"/>
      <c r="K18" s="300"/>
      <c r="L18" s="300"/>
      <c r="M18" s="300"/>
      <c r="N18" s="300"/>
      <c r="O18" s="300"/>
      <c r="P18" s="423"/>
      <c r="Q18" s="300"/>
      <c r="R18" s="300"/>
      <c r="S18" s="300"/>
      <c r="T18" s="300"/>
      <c r="U18" s="300"/>
      <c r="V18" s="300"/>
      <c r="W18" s="300"/>
      <c r="X18" s="300"/>
      <c r="Y18" s="430"/>
      <c r="Z18" s="300"/>
      <c r="AA18" s="300"/>
      <c r="AB18" s="300"/>
      <c r="AC18" s="300"/>
      <c r="AF18" s="424">
        <v>148085612.90000001</v>
      </c>
      <c r="AI18" s="287" t="s">
        <v>390</v>
      </c>
      <c r="AJ18" s="497">
        <v>-2775738</v>
      </c>
      <c r="AL18" s="297" t="s">
        <v>390</v>
      </c>
      <c r="AM18" s="502">
        <v>158908716.65999997</v>
      </c>
    </row>
    <row r="19" spans="1:41">
      <c r="A19" s="292" t="s">
        <v>201</v>
      </c>
      <c r="B19" s="300">
        <v>68399.62</v>
      </c>
      <c r="C19" s="300"/>
      <c r="D19" s="300">
        <v>3159.2599999999998</v>
      </c>
      <c r="E19" s="300"/>
      <c r="F19" s="300">
        <v>0</v>
      </c>
      <c r="G19" s="300"/>
      <c r="H19" s="300">
        <v>921.88</v>
      </c>
      <c r="I19" s="300"/>
      <c r="J19" s="300">
        <v>58566.07</v>
      </c>
      <c r="K19" s="300"/>
      <c r="L19" s="300">
        <v>23219.160000000003</v>
      </c>
      <c r="M19" s="300"/>
      <c r="N19" s="300">
        <v>0</v>
      </c>
      <c r="O19" s="300"/>
      <c r="P19" s="300"/>
      <c r="Q19" s="300"/>
      <c r="R19" s="300">
        <v>5911</v>
      </c>
      <c r="S19" s="300">
        <v>-3239.19</v>
      </c>
      <c r="T19" s="300"/>
      <c r="U19" s="303">
        <f>AA19-Z19</f>
        <v>-28651.365169082008</v>
      </c>
      <c r="V19" s="300"/>
      <c r="W19" s="303">
        <f>AF45</f>
        <v>1269598.1200000001</v>
      </c>
      <c r="X19" s="300">
        <f>SUM(B19:F19,J19:S19)</f>
        <v>156015.91999999998</v>
      </c>
      <c r="Y19" s="430">
        <f t="shared" si="1"/>
        <v>0.12288606728560686</v>
      </c>
      <c r="Z19" s="300">
        <f>AA19*Y19</f>
        <v>-4014.1348309179907</v>
      </c>
      <c r="AA19" s="303">
        <f>AJ45</f>
        <v>-32665.5</v>
      </c>
      <c r="AB19" s="300">
        <f>U19+Z19</f>
        <v>-32665.5</v>
      </c>
      <c r="AC19" s="300">
        <f>AB19-AA19</f>
        <v>0</v>
      </c>
      <c r="AF19" s="424">
        <v>0</v>
      </c>
      <c r="AI19" s="287" t="s">
        <v>396</v>
      </c>
      <c r="AJ19" s="499">
        <v>0</v>
      </c>
      <c r="AL19" s="297" t="s">
        <v>396</v>
      </c>
      <c r="AM19" s="502">
        <v>0</v>
      </c>
    </row>
    <row r="20" spans="1:41">
      <c r="A20" s="292"/>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430"/>
      <c r="Z20" s="300"/>
      <c r="AA20" s="300"/>
      <c r="AB20" s="300"/>
      <c r="AC20" s="300"/>
      <c r="AF20" s="297">
        <f>SUM(AF11:AF19)</f>
        <v>284695952.25999999</v>
      </c>
      <c r="AI20" s="287" t="s">
        <v>223</v>
      </c>
      <c r="AJ20" s="497">
        <f>SUM(AJ11:AJ19)</f>
        <v>-5428792.0099999858</v>
      </c>
      <c r="AL20" s="297" t="s">
        <v>223</v>
      </c>
      <c r="AM20" s="502">
        <v>301072732.15999997</v>
      </c>
    </row>
    <row r="21" spans="1:41">
      <c r="A21" s="292" t="s">
        <v>363</v>
      </c>
      <c r="B21" s="300">
        <v>24731.52</v>
      </c>
      <c r="C21" s="300"/>
      <c r="D21" s="300">
        <v>1187.8100000000002</v>
      </c>
      <c r="E21" s="300"/>
      <c r="F21" s="300">
        <v>0</v>
      </c>
      <c r="G21" s="300"/>
      <c r="H21" s="300">
        <v>321.87</v>
      </c>
      <c r="I21" s="300"/>
      <c r="J21" s="300">
        <v>30221.71</v>
      </c>
      <c r="K21" s="300"/>
      <c r="L21" s="300">
        <v>8245.0499999999993</v>
      </c>
      <c r="M21" s="300"/>
      <c r="N21" s="300">
        <v>0</v>
      </c>
      <c r="O21" s="300"/>
      <c r="P21" s="300"/>
      <c r="Q21" s="300"/>
      <c r="R21" s="300">
        <v>10975</v>
      </c>
      <c r="S21" s="300">
        <v>-1187.19</v>
      </c>
      <c r="T21" s="300"/>
      <c r="U21" s="300">
        <f t="shared" si="0"/>
        <v>-13998.910194201511</v>
      </c>
      <c r="V21" s="300"/>
      <c r="W21" s="303">
        <f>AF42</f>
        <v>613749.49</v>
      </c>
      <c r="X21" s="300">
        <f>SUM(B21:F21,J21:S21)</f>
        <v>74173.899999999994</v>
      </c>
      <c r="Y21" s="430">
        <f t="shared" si="1"/>
        <v>0.12085370531224392</v>
      </c>
      <c r="Z21" s="300">
        <f>AA21*Y21</f>
        <v>-1924.3898057984486</v>
      </c>
      <c r="AA21" s="303">
        <f>AJ42</f>
        <v>-15923.299999999959</v>
      </c>
      <c r="AB21" s="300">
        <f>U21+Z21</f>
        <v>-15923.299999999959</v>
      </c>
      <c r="AC21" s="300">
        <f>AB21-AA21</f>
        <v>0</v>
      </c>
      <c r="AF21" s="297"/>
      <c r="AJ21" s="497"/>
      <c r="AL21" s="297"/>
      <c r="AM21" s="502"/>
    </row>
    <row r="22" spans="1:41">
      <c r="A22" s="292"/>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430"/>
      <c r="Z22" s="300"/>
      <c r="AA22" s="300"/>
      <c r="AB22" s="300"/>
      <c r="AC22" s="300"/>
      <c r="AF22" s="424">
        <v>19422.91</v>
      </c>
      <c r="AI22" s="287" t="s">
        <v>391</v>
      </c>
      <c r="AJ22" s="497">
        <v>-131.70000000000073</v>
      </c>
      <c r="AL22" s="297" t="s">
        <v>391</v>
      </c>
      <c r="AM22" s="502">
        <v>18479.269999999997</v>
      </c>
    </row>
    <row r="23" spans="1:41">
      <c r="A23" s="292" t="s">
        <v>365</v>
      </c>
      <c r="B23" s="300">
        <v>12253.509999999998</v>
      </c>
      <c r="C23" s="300"/>
      <c r="D23" s="300">
        <v>603.81999999999994</v>
      </c>
      <c r="E23" s="300"/>
      <c r="F23" s="300">
        <v>0</v>
      </c>
      <c r="G23" s="300"/>
      <c r="H23" s="300">
        <v>209.48000000000002</v>
      </c>
      <c r="I23" s="300"/>
      <c r="J23" s="300">
        <v>10384.630000000001</v>
      </c>
      <c r="K23" s="300"/>
      <c r="L23" s="300">
        <v>3674.79</v>
      </c>
      <c r="M23" s="300"/>
      <c r="N23" s="300">
        <v>0</v>
      </c>
      <c r="O23" s="300"/>
      <c r="P23" s="300"/>
      <c r="Q23" s="300"/>
      <c r="R23" s="300">
        <v>1052</v>
      </c>
      <c r="S23" s="300">
        <v>-572.35</v>
      </c>
      <c r="T23" s="300"/>
      <c r="U23" s="300">
        <f t="shared" si="0"/>
        <v>-5470.3127249230047</v>
      </c>
      <c r="V23" s="300"/>
      <c r="W23" s="303">
        <f>AF48</f>
        <v>227673.59</v>
      </c>
      <c r="X23" s="300">
        <f>SUM(B23:F23,J23:S23)</f>
        <v>27396.400000000001</v>
      </c>
      <c r="Y23" s="430">
        <f t="shared" si="1"/>
        <v>0.12033191904252048</v>
      </c>
      <c r="Z23" s="300">
        <f>AA23*Y23</f>
        <v>-748.29727507701011</v>
      </c>
      <c r="AA23" s="303">
        <f>AJ48</f>
        <v>-6218.6100000000151</v>
      </c>
      <c r="AB23" s="300">
        <f>U23+Z23</f>
        <v>-6218.6100000000151</v>
      </c>
      <c r="AC23" s="300">
        <f>AB23-AA23</f>
        <v>0</v>
      </c>
      <c r="AF23" s="424">
        <v>190838.58</v>
      </c>
      <c r="AI23" s="287" t="s">
        <v>392</v>
      </c>
      <c r="AJ23" s="497">
        <v>-3791.3500000000058</v>
      </c>
      <c r="AL23" s="297" t="s">
        <v>392</v>
      </c>
      <c r="AM23" s="502">
        <v>196413.28000000003</v>
      </c>
    </row>
    <row r="24" spans="1:41">
      <c r="A24" s="292"/>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430"/>
      <c r="Z24" s="300"/>
      <c r="AA24" s="300"/>
      <c r="AB24" s="300"/>
      <c r="AC24" s="300"/>
      <c r="AF24" s="424">
        <v>192453.23</v>
      </c>
      <c r="AI24" s="287" t="s">
        <v>393</v>
      </c>
      <c r="AJ24" s="497">
        <v>-3796.039999999979</v>
      </c>
      <c r="AL24" s="297" t="s">
        <v>393</v>
      </c>
      <c r="AM24" s="502">
        <v>217085.2</v>
      </c>
    </row>
    <row r="25" spans="1:41">
      <c r="A25" s="413" t="s">
        <v>364</v>
      </c>
      <c r="B25" s="300">
        <v>5464974.6699999999</v>
      </c>
      <c r="C25" s="300"/>
      <c r="D25" s="300">
        <v>252365.84999999998</v>
      </c>
      <c r="E25" s="300"/>
      <c r="F25" s="300">
        <v>0</v>
      </c>
      <c r="G25" s="300"/>
      <c r="H25" s="300">
        <v>66995.77</v>
      </c>
      <c r="I25" s="300"/>
      <c r="J25" s="300">
        <v>4681436.67</v>
      </c>
      <c r="K25" s="300"/>
      <c r="L25" s="300">
        <v>1858269.9</v>
      </c>
      <c r="M25" s="300"/>
      <c r="N25" s="300">
        <v>0</v>
      </c>
      <c r="O25" s="300"/>
      <c r="P25" s="300"/>
      <c r="Q25" s="300"/>
      <c r="R25" s="300">
        <v>350328</v>
      </c>
      <c r="S25" s="300">
        <v>-261042.6</v>
      </c>
      <c r="T25" s="300"/>
      <c r="U25" s="303">
        <f>AA25-Z25</f>
        <v>-2100543.4782533646</v>
      </c>
      <c r="V25" s="300"/>
      <c r="W25" s="303">
        <f>AF38</f>
        <v>100793609</v>
      </c>
      <c r="X25" s="300">
        <f t="shared" ref="X25" si="2">SUM(B25:F25,J25:S25)</f>
        <v>12346332.49</v>
      </c>
      <c r="Y25" s="430">
        <f t="shared" si="1"/>
        <v>0.12249122352588844</v>
      </c>
      <c r="Z25" s="300">
        <f>AA25*Y25</f>
        <v>-293214.32174663944</v>
      </c>
      <c r="AA25" s="303">
        <f>AJ38</f>
        <v>-2393757.800000004</v>
      </c>
      <c r="AB25" s="300">
        <f>U25+Z25</f>
        <v>-2393757.800000004</v>
      </c>
      <c r="AC25" s="300">
        <f t="shared" ref="AC25" si="3">AB25-AA25</f>
        <v>0</v>
      </c>
      <c r="AF25" s="424">
        <v>1722.48</v>
      </c>
      <c r="AI25" s="287" t="s">
        <v>394</v>
      </c>
      <c r="AJ25" s="499">
        <v>-7.9200000000000728</v>
      </c>
      <c r="AL25" s="297" t="s">
        <v>394</v>
      </c>
      <c r="AM25" s="502">
        <v>1612.69</v>
      </c>
    </row>
    <row r="26" spans="1:41">
      <c r="A26" s="292"/>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430"/>
      <c r="Z26" s="300"/>
      <c r="AA26" s="300"/>
      <c r="AB26" s="300"/>
      <c r="AC26" s="300"/>
      <c r="AF26" s="297">
        <f>SUM(AF22:AF25)</f>
        <v>404437.19999999995</v>
      </c>
      <c r="AI26" s="287" t="s">
        <v>224</v>
      </c>
      <c r="AJ26" s="497">
        <f>SUM(AJ22:AJ25)</f>
        <v>-7727.0099999999857</v>
      </c>
      <c r="AL26" s="297" t="s">
        <v>224</v>
      </c>
      <c r="AM26" s="502">
        <v>433590.44</v>
      </c>
      <c r="AO26" s="293"/>
    </row>
    <row r="27" spans="1:41">
      <c r="A27" s="421" t="s">
        <v>367</v>
      </c>
      <c r="B27" s="300">
        <v>13284.41</v>
      </c>
      <c r="C27" s="300"/>
      <c r="D27" s="300">
        <v>670.11</v>
      </c>
      <c r="E27" s="300"/>
      <c r="F27" s="300">
        <v>0</v>
      </c>
      <c r="G27" s="300"/>
      <c r="H27" s="300">
        <v>175.25</v>
      </c>
      <c r="I27" s="300"/>
      <c r="J27" s="300">
        <v>11153.96</v>
      </c>
      <c r="K27" s="300"/>
      <c r="L27" s="300">
        <v>4134.8500000000004</v>
      </c>
      <c r="M27" s="300"/>
      <c r="N27" s="300">
        <v>0</v>
      </c>
      <c r="O27" s="300"/>
      <c r="P27" s="300"/>
      <c r="Q27" s="300"/>
      <c r="R27" s="300">
        <v>737</v>
      </c>
      <c r="S27" s="300">
        <v>-649.49</v>
      </c>
      <c r="T27" s="300"/>
      <c r="U27" s="300">
        <f t="shared" si="0"/>
        <v>-2881.6095967880583</v>
      </c>
      <c r="V27" s="300"/>
      <c r="W27" s="303">
        <f>AF52</f>
        <v>236249.21000000002</v>
      </c>
      <c r="X27" s="300">
        <f t="shared" ref="X27" si="4">SUM(B27:F27,J27:S27)</f>
        <v>29330.84</v>
      </c>
      <c r="Y27" s="430">
        <f t="shared" si="1"/>
        <v>0.12415211885787893</v>
      </c>
      <c r="Z27" s="300">
        <f>AA27*Y27</f>
        <v>-408.47040321192873</v>
      </c>
      <c r="AA27" s="303">
        <f>AJ52</f>
        <v>-3290.0799999999872</v>
      </c>
      <c r="AB27" s="300">
        <f>U27+Z27</f>
        <v>-3290.0799999999872</v>
      </c>
      <c r="AC27" s="300">
        <f>AB27-AA27</f>
        <v>0</v>
      </c>
      <c r="AF27" s="297"/>
      <c r="AJ27" s="497"/>
      <c r="AL27" s="297"/>
      <c r="AM27" s="502"/>
    </row>
    <row r="28" spans="1:41">
      <c r="A28" s="292"/>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430"/>
      <c r="Z28" s="300"/>
      <c r="AA28" s="300"/>
      <c r="AB28" s="300"/>
      <c r="AC28" s="300"/>
      <c r="AF28" s="424">
        <v>28416.080000000002</v>
      </c>
      <c r="AI28" s="287" t="s">
        <v>395</v>
      </c>
      <c r="AJ28" s="499">
        <v>-368.47999999999956</v>
      </c>
      <c r="AL28" s="297" t="s">
        <v>395</v>
      </c>
      <c r="AM28" s="502">
        <v>16688.25</v>
      </c>
    </row>
    <row r="29" spans="1:41">
      <c r="A29" s="292" t="s">
        <v>368</v>
      </c>
      <c r="B29" s="300">
        <v>67731.679999999993</v>
      </c>
      <c r="C29" s="300"/>
      <c r="D29" s="300">
        <v>3215.9100000000003</v>
      </c>
      <c r="E29" s="300"/>
      <c r="F29" s="300">
        <v>0</v>
      </c>
      <c r="G29" s="300"/>
      <c r="H29" s="300">
        <v>843.48</v>
      </c>
      <c r="I29" s="300"/>
      <c r="J29" s="300">
        <v>49010.64</v>
      </c>
      <c r="K29" s="300"/>
      <c r="L29" s="300">
        <v>22052.070000000003</v>
      </c>
      <c r="M29" s="300"/>
      <c r="N29" s="300">
        <v>0</v>
      </c>
      <c r="O29" s="300"/>
      <c r="P29" s="300"/>
      <c r="Q29" s="300"/>
      <c r="R29" s="300">
        <v>1696</v>
      </c>
      <c r="S29" s="300">
        <v>-3225.71</v>
      </c>
      <c r="T29" s="300"/>
      <c r="U29" s="300">
        <f t="shared" si="0"/>
        <v>-14602.933284745162</v>
      </c>
      <c r="V29" s="300">
        <f>SUM(U19:U29)</f>
        <v>-2166148.6092231041</v>
      </c>
      <c r="W29" s="303">
        <f>AF55</f>
        <v>1089005.53</v>
      </c>
      <c r="X29" s="300">
        <f>SUM(B29:F29,J29:S29)</f>
        <v>140480.59</v>
      </c>
      <c r="Y29" s="430">
        <f t="shared" si="1"/>
        <v>0.12899896844417308</v>
      </c>
      <c r="Z29" s="300">
        <f>AA29*Y29</f>
        <v>-2162.7567152547808</v>
      </c>
      <c r="AA29" s="303">
        <f>AJ55</f>
        <v>-16765.689999999944</v>
      </c>
      <c r="AB29" s="300">
        <f>U29+Z29</f>
        <v>-16765.689999999944</v>
      </c>
      <c r="AC29" s="300">
        <f>AB29-AA29</f>
        <v>0</v>
      </c>
      <c r="AF29" s="297">
        <f>SUM(AF28)</f>
        <v>28416.080000000002</v>
      </c>
      <c r="AI29" s="287" t="s">
        <v>225</v>
      </c>
      <c r="AJ29" s="497">
        <f>SUM(AJ28)</f>
        <v>-368.47999999999956</v>
      </c>
      <c r="AL29" s="297" t="s">
        <v>225</v>
      </c>
      <c r="AM29" s="502">
        <v>16688.25</v>
      </c>
    </row>
    <row r="30" spans="1:41">
      <c r="A30" s="292"/>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430"/>
      <c r="Z30" s="300"/>
      <c r="AA30" s="300"/>
      <c r="AB30" s="300"/>
      <c r="AC30" s="300"/>
      <c r="AF30" s="297"/>
      <c r="AJ30" s="497"/>
      <c r="AL30" s="297"/>
      <c r="AM30" s="502"/>
    </row>
    <row r="31" spans="1:41">
      <c r="A31" s="292" t="s">
        <v>366</v>
      </c>
      <c r="B31" s="300">
        <v>74903.14</v>
      </c>
      <c r="C31" s="300"/>
      <c r="D31" s="300">
        <v>3645.5800000000004</v>
      </c>
      <c r="E31" s="300"/>
      <c r="F31" s="300">
        <v>0</v>
      </c>
      <c r="G31" s="300"/>
      <c r="H31" s="300">
        <v>457.30999999999995</v>
      </c>
      <c r="I31" s="300"/>
      <c r="J31" s="300">
        <v>54558.49</v>
      </c>
      <c r="K31" s="300"/>
      <c r="L31" s="300">
        <v>22381.649999999998</v>
      </c>
      <c r="M31" s="300"/>
      <c r="N31" s="300">
        <v>0</v>
      </c>
      <c r="O31" s="300"/>
      <c r="P31" s="300"/>
      <c r="Q31" s="300"/>
      <c r="R31" s="300">
        <v>894</v>
      </c>
      <c r="S31" s="300">
        <v>-3489.75</v>
      </c>
      <c r="T31" s="300"/>
      <c r="U31" s="300">
        <f t="shared" si="0"/>
        <v>-27390.860178097137</v>
      </c>
      <c r="V31" s="300"/>
      <c r="W31" s="303">
        <f>AF59</f>
        <v>1206615.9700000002</v>
      </c>
      <c r="X31" s="300">
        <f>SUM(B31:F31,J31:S31)</f>
        <v>152893.10999999999</v>
      </c>
      <c r="Y31" s="430">
        <f t="shared" si="1"/>
        <v>0.12671232090521722</v>
      </c>
      <c r="Z31" s="300">
        <f>AA31*Y31</f>
        <v>-3974.359821902719</v>
      </c>
      <c r="AA31" s="303">
        <f>AJ59</f>
        <v>-31365.219999999856</v>
      </c>
      <c r="AB31" s="300">
        <f>U31+Z31</f>
        <v>-31365.219999999856</v>
      </c>
      <c r="AC31" s="300">
        <f>AB31-AA31</f>
        <v>0</v>
      </c>
      <c r="AF31" s="427">
        <f>AF20+AF26+AF28</f>
        <v>285128805.53999996</v>
      </c>
      <c r="AI31" s="426" t="s">
        <v>455</v>
      </c>
      <c r="AJ31" s="497">
        <f>AJ20+AJ26+AJ29</f>
        <v>-5436887.499999986</v>
      </c>
      <c r="AL31" s="297" t="s">
        <v>455</v>
      </c>
      <c r="AM31" s="502">
        <v>301523010.84999996</v>
      </c>
    </row>
    <row r="32" spans="1:41">
      <c r="A32" s="292"/>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430"/>
      <c r="Z32" s="300"/>
      <c r="AA32" s="300"/>
      <c r="AB32" s="300"/>
      <c r="AC32" s="300"/>
      <c r="AF32" s="297"/>
      <c r="AJ32" s="497"/>
      <c r="AL32" s="297"/>
      <c r="AM32" s="502"/>
    </row>
    <row r="33" spans="1:39">
      <c r="A33" s="292" t="s">
        <v>369</v>
      </c>
      <c r="B33" s="300">
        <v>2673.62</v>
      </c>
      <c r="C33" s="300"/>
      <c r="D33" s="300">
        <v>99.009999999999991</v>
      </c>
      <c r="E33" s="300"/>
      <c r="F33" s="300">
        <v>0</v>
      </c>
      <c r="G33" s="300"/>
      <c r="H33" s="300">
        <v>0</v>
      </c>
      <c r="I33" s="300"/>
      <c r="J33" s="300">
        <v>2370.2399999999998</v>
      </c>
      <c r="K33" s="300"/>
      <c r="L33" s="300">
        <v>993.75</v>
      </c>
      <c r="M33" s="300"/>
      <c r="N33" s="300">
        <v>0</v>
      </c>
      <c r="O33" s="300"/>
      <c r="P33" s="300"/>
      <c r="Q33" s="300"/>
      <c r="R33" s="300">
        <v>48</v>
      </c>
      <c r="S33" s="300">
        <v>-114.79</v>
      </c>
      <c r="T33" s="300"/>
      <c r="U33" s="300">
        <f t="shared" si="0"/>
        <v>-450.27464560056814</v>
      </c>
      <c r="V33" s="300"/>
      <c r="W33" s="303">
        <f>AF62</f>
        <v>52334.31</v>
      </c>
      <c r="X33" s="300">
        <f>SUM(B33:F33,J33:S33)</f>
        <v>6069.83</v>
      </c>
      <c r="Y33" s="430">
        <f t="shared" si="1"/>
        <v>0.11598184823684501</v>
      </c>
      <c r="Z33" s="300">
        <f>AA33*Y33</f>
        <v>-59.075354399437686</v>
      </c>
      <c r="AA33" s="303">
        <f>AJ62</f>
        <v>-509.35000000000582</v>
      </c>
      <c r="AB33" s="300">
        <f>U33+Z33</f>
        <v>-509.35000000000582</v>
      </c>
      <c r="AC33" s="300">
        <f>AB33-AA33</f>
        <v>0</v>
      </c>
      <c r="AF33" s="424">
        <v>81581621.120000005</v>
      </c>
      <c r="AI33" s="287" t="s">
        <v>417</v>
      </c>
      <c r="AJ33" s="497">
        <v>-1943934.0600000024</v>
      </c>
      <c r="AL33" s="297" t="s">
        <v>417</v>
      </c>
      <c r="AM33" s="502">
        <v>29336021.210000001</v>
      </c>
    </row>
    <row r="34" spans="1:39">
      <c r="A34" s="292"/>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430"/>
      <c r="Z34" s="300"/>
      <c r="AA34" s="300"/>
      <c r="AB34" s="300"/>
      <c r="AC34" s="300"/>
      <c r="AF34" s="424">
        <v>0</v>
      </c>
      <c r="AI34" s="287" t="s">
        <v>418</v>
      </c>
      <c r="AJ34" s="497">
        <v>-0.16000000000008185</v>
      </c>
      <c r="AL34" s="297" t="s">
        <v>418</v>
      </c>
      <c r="AM34" s="502">
        <v>850.8</v>
      </c>
    </row>
    <row r="35" spans="1:39">
      <c r="A35" s="292" t="s">
        <v>370</v>
      </c>
      <c r="B35" s="300">
        <v>2690064.11</v>
      </c>
      <c r="C35" s="300"/>
      <c r="D35" s="300">
        <v>123175.79999999997</v>
      </c>
      <c r="E35" s="300"/>
      <c r="F35" s="300">
        <v>0</v>
      </c>
      <c r="G35" s="300"/>
      <c r="H35" s="300">
        <v>31494.390000000003</v>
      </c>
      <c r="I35" s="300"/>
      <c r="J35" s="300">
        <v>1763947.3000000003</v>
      </c>
      <c r="K35" s="300"/>
      <c r="L35" s="300">
        <f>141459.31+623734.1</f>
        <v>765193.40999999992</v>
      </c>
      <c r="M35" s="300"/>
      <c r="N35" s="300">
        <v>0</v>
      </c>
      <c r="O35" s="300"/>
      <c r="P35" s="300"/>
      <c r="Q35" s="300"/>
      <c r="R35" s="300">
        <v>4252</v>
      </c>
      <c r="S35" s="300">
        <v>-127382.18</v>
      </c>
      <c r="T35" s="300"/>
      <c r="U35" s="300">
        <f t="shared" si="0"/>
        <v>-961496.64964664995</v>
      </c>
      <c r="V35" s="300">
        <f>SUM(U35:U39)</f>
        <v>-982145.60892749624</v>
      </c>
      <c r="W35" s="303">
        <f>AF68</f>
        <v>40829823.419999994</v>
      </c>
      <c r="X35" s="300">
        <f>SUM(B35:F35,J35:S35)</f>
        <v>5219250.4400000004</v>
      </c>
      <c r="Y35" s="430">
        <f t="shared" si="1"/>
        <v>0.12782936595908503</v>
      </c>
      <c r="Z35" s="300">
        <f>AA35*Y35</f>
        <v>-140921.40035335103</v>
      </c>
      <c r="AA35" s="303">
        <f>AJ68</f>
        <v>-1102418.050000001</v>
      </c>
      <c r="AB35" s="300">
        <f>U35+Z35</f>
        <v>-1102418.050000001</v>
      </c>
      <c r="AC35" s="300">
        <f>AB35-AA35</f>
        <v>0</v>
      </c>
      <c r="AF35" s="424">
        <v>19179677.41</v>
      </c>
      <c r="AI35" s="287" t="s">
        <v>421</v>
      </c>
      <c r="AJ35" s="497">
        <v>-448977.51000000164</v>
      </c>
      <c r="AL35" s="297" t="s">
        <v>421</v>
      </c>
      <c r="AM35" s="502">
        <v>73786162.61999999</v>
      </c>
    </row>
    <row r="36" spans="1:39">
      <c r="A36" s="292"/>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430"/>
      <c r="Z36" s="300"/>
      <c r="AA36" s="300"/>
      <c r="AB36" s="300"/>
      <c r="AC36" s="300"/>
      <c r="AF36" s="297">
        <v>0</v>
      </c>
      <c r="AI36" s="287" t="s">
        <v>422</v>
      </c>
      <c r="AJ36" s="497">
        <v>0</v>
      </c>
      <c r="AL36" s="297" t="s">
        <v>422</v>
      </c>
      <c r="AM36" s="502">
        <v>0</v>
      </c>
    </row>
    <row r="37" spans="1:39">
      <c r="A37" s="292" t="s">
        <v>374</v>
      </c>
      <c r="B37" s="300">
        <v>8048.369999999999</v>
      </c>
      <c r="C37" s="300"/>
      <c r="D37" s="300">
        <v>375.57000000000005</v>
      </c>
      <c r="E37" s="300"/>
      <c r="F37" s="300">
        <v>0</v>
      </c>
      <c r="G37" s="300"/>
      <c r="H37" s="300">
        <v>83.22</v>
      </c>
      <c r="I37" s="300"/>
      <c r="J37" s="300">
        <v>5687.0200000000013</v>
      </c>
      <c r="K37" s="300"/>
      <c r="L37" s="300">
        <v>2563.3699999999994</v>
      </c>
      <c r="M37" s="300"/>
      <c r="N37" s="300">
        <v>0</v>
      </c>
      <c r="O37" s="300"/>
      <c r="P37" s="300"/>
      <c r="Q37" s="300"/>
      <c r="R37" s="300">
        <v>60</v>
      </c>
      <c r="S37" s="300">
        <v>-391.4</v>
      </c>
      <c r="T37" s="300"/>
      <c r="U37" s="300">
        <f t="shared" si="0"/>
        <v>-1936.8554587369576</v>
      </c>
      <c r="V37" s="300"/>
      <c r="W37" s="303">
        <f>AF71</f>
        <v>126181.9</v>
      </c>
      <c r="X37" s="300">
        <f>SUM(B37:F37,J37:S37)</f>
        <v>16342.929999999998</v>
      </c>
      <c r="Y37" s="430">
        <f t="shared" si="1"/>
        <v>0.12951881371258475</v>
      </c>
      <c r="Z37" s="300">
        <f>AA37*Y37</f>
        <v>-288.18454126305062</v>
      </c>
      <c r="AA37" s="303">
        <f>AJ71</f>
        <v>-2225.0400000000081</v>
      </c>
      <c r="AB37" s="300">
        <f>U37+Z37</f>
        <v>-2225.0400000000081</v>
      </c>
      <c r="AC37" s="300">
        <f>AB37-AA37</f>
        <v>0</v>
      </c>
      <c r="AF37" s="424">
        <v>32310.47</v>
      </c>
      <c r="AI37" s="287" t="s">
        <v>424</v>
      </c>
      <c r="AJ37" s="499">
        <v>-846.06999999999971</v>
      </c>
      <c r="AL37" s="297" t="s">
        <v>424</v>
      </c>
      <c r="AM37" s="502">
        <v>31959.21</v>
      </c>
    </row>
    <row r="38" spans="1:39">
      <c r="A38" s="292"/>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430"/>
      <c r="Z38" s="300"/>
      <c r="AA38" s="300"/>
      <c r="AB38" s="300"/>
      <c r="AC38" s="300"/>
      <c r="AF38" s="425">
        <f>SUM(AF33:AF37)</f>
        <v>100793609</v>
      </c>
      <c r="AI38" s="287" t="s">
        <v>364</v>
      </c>
      <c r="AJ38" s="497">
        <f>SUM(AJ33:AJ37)</f>
        <v>-2393757.800000004</v>
      </c>
      <c r="AL38" s="297" t="s">
        <v>364</v>
      </c>
      <c r="AM38" s="502">
        <v>103154993.83999999</v>
      </c>
    </row>
    <row r="39" spans="1:39">
      <c r="A39" s="292" t="s">
        <v>375</v>
      </c>
      <c r="B39" s="300">
        <v>54632.749999999993</v>
      </c>
      <c r="C39" s="300"/>
      <c r="D39" s="300">
        <v>2489.0899999999997</v>
      </c>
      <c r="E39" s="300"/>
      <c r="F39" s="300">
        <v>0</v>
      </c>
      <c r="G39" s="300"/>
      <c r="H39" s="300">
        <v>725.6</v>
      </c>
      <c r="I39" s="300"/>
      <c r="J39" s="300">
        <v>30764.460000000006</v>
      </c>
      <c r="K39" s="300"/>
      <c r="L39" s="300">
        <f>2836.68+9409.15</f>
        <v>12245.83</v>
      </c>
      <c r="M39" s="300"/>
      <c r="N39" s="300">
        <v>0</v>
      </c>
      <c r="O39" s="300"/>
      <c r="P39" s="300"/>
      <c r="Q39" s="300"/>
      <c r="R39" s="300">
        <v>74</v>
      </c>
      <c r="S39" s="300">
        <v>-2589.69</v>
      </c>
      <c r="T39" s="300"/>
      <c r="U39" s="300">
        <f t="shared" si="0"/>
        <v>-18712.103822109326</v>
      </c>
      <c r="V39" s="300"/>
      <c r="W39" s="303">
        <f>AF74</f>
        <v>747043.65</v>
      </c>
      <c r="X39" s="300">
        <f>SUM(B39:F39,J39:S39)</f>
        <v>97616.439999999988</v>
      </c>
      <c r="Y39" s="430">
        <f t="shared" si="1"/>
        <v>0.13067032963870315</v>
      </c>
      <c r="Z39" s="300">
        <f>AA39*Y39</f>
        <v>-2812.6461778906755</v>
      </c>
      <c r="AA39" s="303">
        <f>AJ74</f>
        <v>-21524.75</v>
      </c>
      <c r="AB39" s="300">
        <f>U39+Z39</f>
        <v>-21524.75</v>
      </c>
      <c r="AC39" s="300">
        <f>AB39-AA39</f>
        <v>0</v>
      </c>
      <c r="AF39" s="297"/>
      <c r="AJ39" s="497"/>
      <c r="AL39" s="297"/>
      <c r="AM39" s="502"/>
    </row>
    <row r="40" spans="1:39">
      <c r="A40" s="292"/>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430"/>
      <c r="Z40" s="300"/>
      <c r="AA40" s="300"/>
      <c r="AB40" s="300"/>
      <c r="AC40" s="300"/>
      <c r="AF40" s="424">
        <v>146601.79</v>
      </c>
      <c r="AI40" s="287" t="s">
        <v>416</v>
      </c>
      <c r="AJ40" s="497">
        <v>-4972.5699999999779</v>
      </c>
      <c r="AL40" s="297" t="s">
        <v>416</v>
      </c>
      <c r="AM40" s="502">
        <v>212682.24999999997</v>
      </c>
    </row>
    <row r="41" spans="1:39">
      <c r="A41" s="292" t="s">
        <v>376</v>
      </c>
      <c r="B41" s="300">
        <v>32116.199999999997</v>
      </c>
      <c r="C41" s="300"/>
      <c r="D41" s="300">
        <v>1540.32</v>
      </c>
      <c r="E41" s="300"/>
      <c r="F41" s="300">
        <v>0</v>
      </c>
      <c r="G41" s="300"/>
      <c r="H41" s="300">
        <v>0</v>
      </c>
      <c r="I41" s="300"/>
      <c r="J41" s="300">
        <v>16358.119999999999</v>
      </c>
      <c r="K41" s="300"/>
      <c r="L41" s="300">
        <f>1796.13+3873.61</f>
        <v>5669.74</v>
      </c>
      <c r="M41" s="300"/>
      <c r="N41" s="300">
        <v>0</v>
      </c>
      <c r="O41" s="300"/>
      <c r="P41" s="300"/>
      <c r="Q41" s="300"/>
      <c r="R41" s="300">
        <v>24</v>
      </c>
      <c r="S41" s="300">
        <v>-1522.71</v>
      </c>
      <c r="T41" s="300"/>
      <c r="U41" s="300">
        <f t="shared" si="0"/>
        <v>-4644.5085833109861</v>
      </c>
      <c r="V41" s="300">
        <f>U41+U43</f>
        <v>-261214.13742937462</v>
      </c>
      <c r="W41" s="303">
        <f>AF77</f>
        <v>410869.35</v>
      </c>
      <c r="X41" s="300">
        <f>SUM(B41:F41,J41:S41)</f>
        <v>54185.67</v>
      </c>
      <c r="Y41" s="430">
        <f t="shared" si="1"/>
        <v>0.1318805357469473</v>
      </c>
      <c r="Z41" s="300">
        <f>AA41*Y41</f>
        <v>-705.57141668903</v>
      </c>
      <c r="AA41" s="303">
        <f>AJ77</f>
        <v>-5350.0800000000163</v>
      </c>
      <c r="AB41" s="300">
        <f>U41+Z41</f>
        <v>-5350.0800000000163</v>
      </c>
      <c r="AC41" s="300">
        <f>AB41-AA41</f>
        <v>0</v>
      </c>
      <c r="AF41" s="424">
        <v>467147.7</v>
      </c>
      <c r="AI41" s="287" t="s">
        <v>419</v>
      </c>
      <c r="AJ41" s="499">
        <v>-10950.729999999981</v>
      </c>
      <c r="AL41" s="297" t="s">
        <v>419</v>
      </c>
      <c r="AM41" s="502">
        <v>530369.66999999993</v>
      </c>
    </row>
    <row r="42" spans="1:39">
      <c r="A42" s="292"/>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430"/>
      <c r="Z42" s="300"/>
      <c r="AA42" s="300"/>
      <c r="AB42" s="300"/>
      <c r="AC42" s="300"/>
      <c r="AF42" s="425">
        <f>SUM(AF40:AF41)</f>
        <v>613749.49</v>
      </c>
      <c r="AI42" s="287" t="s">
        <v>363</v>
      </c>
      <c r="AJ42" s="497">
        <f>SUM(AJ40:AJ41)</f>
        <v>-15923.299999999959</v>
      </c>
      <c r="AL42" s="297" t="s">
        <v>363</v>
      </c>
      <c r="AM42" s="502">
        <v>743051.91999999993</v>
      </c>
    </row>
    <row r="43" spans="1:39">
      <c r="A43" s="292" t="s">
        <v>371</v>
      </c>
      <c r="B43" s="300">
        <v>798875.27</v>
      </c>
      <c r="C43" s="300"/>
      <c r="D43" s="300">
        <v>37098.29</v>
      </c>
      <c r="E43" s="300"/>
      <c r="F43" s="300">
        <v>0</v>
      </c>
      <c r="G43" s="300"/>
      <c r="H43" s="300">
        <v>4567.58</v>
      </c>
      <c r="I43" s="300"/>
      <c r="J43" s="300">
        <v>502625.95</v>
      </c>
      <c r="K43" s="300"/>
      <c r="L43" s="300">
        <f>42647.82+226020.38</f>
        <v>268668.2</v>
      </c>
      <c r="M43" s="300"/>
      <c r="N43" s="300">
        <v>0</v>
      </c>
      <c r="O43" s="300"/>
      <c r="P43" s="300"/>
      <c r="Q43" s="300"/>
      <c r="R43" s="300">
        <v>720</v>
      </c>
      <c r="S43" s="300">
        <v>-37872.400000000001</v>
      </c>
      <c r="T43" s="300"/>
      <c r="U43" s="303">
        <f>AA43-Z43</f>
        <v>-256569.62884606363</v>
      </c>
      <c r="V43" s="300"/>
      <c r="W43" s="303">
        <f>AF81</f>
        <v>11782229.1</v>
      </c>
      <c r="X43" s="300">
        <f>SUM(B43:F43,J43:S43)</f>
        <v>1570115.31</v>
      </c>
      <c r="Y43" s="430">
        <f t="shared" si="1"/>
        <v>0.13326131215696699</v>
      </c>
      <c r="Z43" s="300">
        <f>AA43*Y43</f>
        <v>-39447.651153936291</v>
      </c>
      <c r="AA43" s="303">
        <f>AJ81</f>
        <v>-296017.27999999991</v>
      </c>
      <c r="AB43" s="303">
        <f>U43+Z43</f>
        <v>-296017.27999999991</v>
      </c>
      <c r="AC43" s="300">
        <f>AB43-AA43</f>
        <v>0</v>
      </c>
      <c r="AF43" s="297"/>
      <c r="AJ43" s="497"/>
      <c r="AL43" s="297"/>
      <c r="AM43" s="502"/>
    </row>
    <row r="44" spans="1:39">
      <c r="A44" s="292"/>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430"/>
      <c r="Z44" s="300"/>
      <c r="AA44" s="300"/>
      <c r="AB44" s="300"/>
      <c r="AC44" s="300"/>
      <c r="AF44" s="424">
        <v>1269598.1200000001</v>
      </c>
      <c r="AI44" s="287" t="s">
        <v>428</v>
      </c>
      <c r="AJ44" s="499">
        <v>-32665.5</v>
      </c>
      <c r="AL44" s="297" t="s">
        <v>428</v>
      </c>
      <c r="AM44" s="502">
        <v>1513985.14</v>
      </c>
    </row>
    <row r="45" spans="1:39">
      <c r="A45" s="292" t="s">
        <v>372</v>
      </c>
      <c r="B45" s="300">
        <v>65705.209999999992</v>
      </c>
      <c r="C45" s="300"/>
      <c r="D45" s="300">
        <v>3063.76</v>
      </c>
      <c r="E45" s="300"/>
      <c r="F45" s="300">
        <v>0</v>
      </c>
      <c r="G45" s="300"/>
      <c r="H45" s="300">
        <v>680.02</v>
      </c>
      <c r="I45" s="300"/>
      <c r="J45" s="300">
        <v>26503.759999999998</v>
      </c>
      <c r="K45" s="300"/>
      <c r="L45" s="300">
        <f>3550.08+12804.7</f>
        <v>16354.78</v>
      </c>
      <c r="M45" s="300"/>
      <c r="N45" s="300">
        <v>0</v>
      </c>
      <c r="O45" s="300"/>
      <c r="P45" s="300"/>
      <c r="Q45" s="300"/>
      <c r="R45" s="300">
        <v>86</v>
      </c>
      <c r="S45" s="300">
        <v>-3118.49</v>
      </c>
      <c r="T45" s="300"/>
      <c r="U45" s="300">
        <f t="shared" si="0"/>
        <v>-19075.039627476297</v>
      </c>
      <c r="V45" s="300"/>
      <c r="W45" s="303">
        <f>AF84</f>
        <v>721917.6</v>
      </c>
      <c r="X45" s="300">
        <f>SUM(B45:F45,J45:S45)</f>
        <v>108595.01999999997</v>
      </c>
      <c r="Y45" s="430">
        <f t="shared" si="1"/>
        <v>0.15042578266550086</v>
      </c>
      <c r="Z45" s="300">
        <f>AA45*Y45</f>
        <v>-3377.4303725236737</v>
      </c>
      <c r="AA45" s="303">
        <f>AJ84</f>
        <v>-22452.469999999972</v>
      </c>
      <c r="AB45" s="300">
        <f>U45+Z45</f>
        <v>-22452.469999999972</v>
      </c>
      <c r="AC45" s="300">
        <f>AB45-AA45</f>
        <v>0</v>
      </c>
      <c r="AF45" s="425">
        <f>SUM(AF44)</f>
        <v>1269598.1200000001</v>
      </c>
      <c r="AI45" s="287" t="s">
        <v>201</v>
      </c>
      <c r="AJ45" s="497">
        <f>SUM(AJ44)</f>
        <v>-32665.5</v>
      </c>
      <c r="AL45" s="297" t="s">
        <v>201</v>
      </c>
      <c r="AM45" s="502">
        <v>1513985.14</v>
      </c>
    </row>
    <row r="46" spans="1:39">
      <c r="A46" s="292"/>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430"/>
      <c r="Z46" s="300"/>
      <c r="AA46" s="300"/>
      <c r="AB46" s="300"/>
      <c r="AC46" s="300"/>
      <c r="AF46" s="297"/>
      <c r="AJ46" s="497"/>
      <c r="AL46" s="297"/>
      <c r="AM46" s="502"/>
    </row>
    <row r="47" spans="1:39">
      <c r="A47" s="292" t="s">
        <v>373</v>
      </c>
      <c r="B47" s="300">
        <v>9657.0500000000011</v>
      </c>
      <c r="C47" s="300"/>
      <c r="D47" s="300">
        <v>480.08000000000004</v>
      </c>
      <c r="E47" s="300"/>
      <c r="F47" s="300">
        <v>0</v>
      </c>
      <c r="G47" s="300"/>
      <c r="H47" s="300">
        <v>152.62</v>
      </c>
      <c r="I47" s="300"/>
      <c r="J47" s="300">
        <v>4493.2000000000007</v>
      </c>
      <c r="K47" s="300"/>
      <c r="L47" s="300">
        <f>555.39+1387.16</f>
        <v>1942.5500000000002</v>
      </c>
      <c r="M47" s="300"/>
      <c r="N47" s="300">
        <v>0</v>
      </c>
      <c r="O47" s="300"/>
      <c r="P47" s="300"/>
      <c r="Q47" s="300"/>
      <c r="R47" s="300">
        <v>11</v>
      </c>
      <c r="S47" s="300">
        <v>-378.23</v>
      </c>
      <c r="T47" s="300"/>
      <c r="U47" s="300">
        <f t="shared" si="0"/>
        <v>2776.8899999999994</v>
      </c>
      <c r="V47" s="300"/>
      <c r="W47" s="303">
        <f>AF87</f>
        <v>94754.94</v>
      </c>
      <c r="X47" s="300">
        <f>SUM(B47:F47,J47:S47)</f>
        <v>16205.650000000001</v>
      </c>
      <c r="Y47" s="430">
        <v>0</v>
      </c>
      <c r="Z47" s="300">
        <f>AA47*Y47</f>
        <v>0</v>
      </c>
      <c r="AA47" s="303">
        <f>AJ87</f>
        <v>2776.8899999999994</v>
      </c>
      <c r="AB47" s="300">
        <f>U47+Z47</f>
        <v>2776.8899999999994</v>
      </c>
      <c r="AC47" s="300">
        <f>AB47-AA47</f>
        <v>0</v>
      </c>
      <c r="AF47" s="424">
        <v>227673.59</v>
      </c>
      <c r="AI47" s="287" t="s">
        <v>420</v>
      </c>
      <c r="AJ47" s="499">
        <v>-6218.6100000000151</v>
      </c>
      <c r="AL47" s="297" t="s">
        <v>420</v>
      </c>
      <c r="AM47" s="502">
        <v>232965.49999999997</v>
      </c>
    </row>
    <row r="48" spans="1:39">
      <c r="A48" s="292"/>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430"/>
      <c r="Z48" s="300"/>
      <c r="AA48" s="300"/>
      <c r="AB48" s="300"/>
      <c r="AC48" s="300"/>
      <c r="AF48" s="425">
        <f>SUM(AF47)</f>
        <v>227673.59</v>
      </c>
      <c r="AI48" s="287" t="s">
        <v>365</v>
      </c>
      <c r="AJ48" s="497">
        <f>SUM(AJ47)</f>
        <v>-6218.6100000000151</v>
      </c>
      <c r="AL48" s="297" t="s">
        <v>365</v>
      </c>
      <c r="AM48" s="502">
        <v>232965.49999999997</v>
      </c>
    </row>
    <row r="49" spans="1:39">
      <c r="A49" s="292" t="s">
        <v>377</v>
      </c>
      <c r="B49" s="300">
        <v>761913.77999999991</v>
      </c>
      <c r="C49" s="300"/>
      <c r="D49" s="300">
        <v>34904.200000000004</v>
      </c>
      <c r="E49" s="300"/>
      <c r="F49" s="300">
        <v>0</v>
      </c>
      <c r="G49" s="300"/>
      <c r="H49" s="300">
        <v>9882.8799999999992</v>
      </c>
      <c r="I49" s="300"/>
      <c r="J49" s="300">
        <v>561548.88</v>
      </c>
      <c r="K49" s="300"/>
      <c r="L49" s="300">
        <f>40230.6+230783.44</f>
        <v>271014.03999999998</v>
      </c>
      <c r="M49" s="300"/>
      <c r="N49" s="300">
        <v>0</v>
      </c>
      <c r="O49" s="300"/>
      <c r="P49" s="300"/>
      <c r="Q49" s="300"/>
      <c r="R49" s="300">
        <v>1537</v>
      </c>
      <c r="S49" s="300">
        <v>-35486.46</v>
      </c>
      <c r="T49" s="300"/>
      <c r="U49" s="300">
        <f t="shared" si="0"/>
        <v>-277724.53012902383</v>
      </c>
      <c r="V49" s="300"/>
      <c r="W49" s="303">
        <f>AF92</f>
        <v>12602314.640000001</v>
      </c>
      <c r="X49" s="300">
        <f>SUM(B49:F49,J49:S49)</f>
        <v>1595431.44</v>
      </c>
      <c r="Y49" s="430">
        <f t="shared" si="1"/>
        <v>0.12659828655095379</v>
      </c>
      <c r="Z49" s="300">
        <f>AA49*Y49</f>
        <v>-40255.759870975271</v>
      </c>
      <c r="AA49" s="303">
        <f>AJ92</f>
        <v>-317980.28999999911</v>
      </c>
      <c r="AB49" s="300">
        <f>U49+Z49</f>
        <v>-317980.28999999911</v>
      </c>
      <c r="AC49" s="300">
        <f>AB49-AA49</f>
        <v>0</v>
      </c>
      <c r="AF49" s="297"/>
      <c r="AJ49" s="497"/>
      <c r="AL49" s="297"/>
      <c r="AM49" s="502"/>
    </row>
    <row r="50" spans="1:39">
      <c r="A50" s="292"/>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430"/>
      <c r="Z50" s="300"/>
      <c r="AA50" s="300"/>
      <c r="AB50" s="300"/>
      <c r="AC50" s="300"/>
      <c r="AF50" s="424">
        <v>132930.13</v>
      </c>
      <c r="AI50" s="287" t="s">
        <v>426</v>
      </c>
      <c r="AJ50" s="497">
        <v>-1680.8899999999849</v>
      </c>
      <c r="AL50" s="297" t="s">
        <v>426</v>
      </c>
      <c r="AM50" s="502">
        <v>130906.29000000001</v>
      </c>
    </row>
    <row r="51" spans="1:39">
      <c r="A51" s="292" t="s">
        <v>378</v>
      </c>
      <c r="B51" s="300">
        <v>19133.47</v>
      </c>
      <c r="C51" s="300"/>
      <c r="D51" s="300">
        <v>884.49</v>
      </c>
      <c r="E51" s="300"/>
      <c r="F51" s="300">
        <v>0</v>
      </c>
      <c r="G51" s="300"/>
      <c r="H51" s="300">
        <v>245.32000000000002</v>
      </c>
      <c r="I51" s="300"/>
      <c r="J51" s="300">
        <v>11345.879999999997</v>
      </c>
      <c r="K51" s="300"/>
      <c r="L51" s="300">
        <f>1032.89+4811.54</f>
        <v>5844.43</v>
      </c>
      <c r="M51" s="300"/>
      <c r="N51" s="300">
        <v>0</v>
      </c>
      <c r="O51" s="300"/>
      <c r="P51" s="300"/>
      <c r="Q51" s="300"/>
      <c r="R51" s="300">
        <v>12</v>
      </c>
      <c r="S51" s="300">
        <v>-872.44</v>
      </c>
      <c r="T51" s="300"/>
      <c r="U51" s="300">
        <f t="shared" si="0"/>
        <v>-5411.2687620992911</v>
      </c>
      <c r="V51" s="300"/>
      <c r="W51" s="303">
        <f>AF95</f>
        <v>266966.32</v>
      </c>
      <c r="X51" s="300">
        <f>SUM(B51:F51,J51:S51)</f>
        <v>36347.83</v>
      </c>
      <c r="Y51" s="430">
        <f t="shared" si="1"/>
        <v>0.13615136920642273</v>
      </c>
      <c r="Z51" s="300">
        <f>AA51*Y51</f>
        <v>-852.8712379007228</v>
      </c>
      <c r="AA51" s="303">
        <f>AJ95</f>
        <v>-6264.140000000014</v>
      </c>
      <c r="AB51" s="300">
        <f>U51+Z51</f>
        <v>-6264.140000000014</v>
      </c>
      <c r="AC51" s="300">
        <f>AB51-AA51</f>
        <v>0</v>
      </c>
      <c r="AF51" s="424">
        <v>103319.08</v>
      </c>
      <c r="AI51" s="287" t="s">
        <v>427</v>
      </c>
      <c r="AJ51" s="499">
        <v>-1609.1900000000023</v>
      </c>
      <c r="AL51" s="297" t="s">
        <v>427</v>
      </c>
      <c r="AM51" s="502">
        <v>142222.62999999998</v>
      </c>
    </row>
    <row r="52" spans="1:39">
      <c r="A52" s="292"/>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430"/>
      <c r="Z52" s="300"/>
      <c r="AA52" s="300"/>
      <c r="AB52" s="300"/>
      <c r="AC52" s="300"/>
      <c r="AF52" s="425">
        <f>SUM(AF50:AF51)</f>
        <v>236249.21000000002</v>
      </c>
      <c r="AI52" s="287" t="s">
        <v>367</v>
      </c>
      <c r="AJ52" s="497">
        <f>SUM(AJ50:AJ51)</f>
        <v>-3290.0799999999872</v>
      </c>
      <c r="AL52" s="297" t="s">
        <v>367</v>
      </c>
      <c r="AM52" s="502">
        <v>273128.92</v>
      </c>
    </row>
    <row r="53" spans="1:39">
      <c r="A53" s="292" t="s">
        <v>382</v>
      </c>
      <c r="B53" s="300">
        <v>182192.15999999997</v>
      </c>
      <c r="C53" s="300"/>
      <c r="D53" s="300">
        <v>8426.65</v>
      </c>
      <c r="E53" s="300"/>
      <c r="F53" s="300">
        <v>0</v>
      </c>
      <c r="G53" s="300"/>
      <c r="H53" s="300">
        <v>2354.6999999999998</v>
      </c>
      <c r="I53" s="300"/>
      <c r="J53" s="300">
        <v>82325.919999999984</v>
      </c>
      <c r="K53" s="300"/>
      <c r="L53" s="300">
        <f>9752.32+39147.43</f>
        <v>48899.75</v>
      </c>
      <c r="M53" s="300"/>
      <c r="N53" s="300">
        <v>0</v>
      </c>
      <c r="O53" s="300"/>
      <c r="P53" s="300"/>
      <c r="Q53" s="300"/>
      <c r="R53" s="300">
        <v>60</v>
      </c>
      <c r="S53" s="300">
        <v>-8593.2599999999984</v>
      </c>
      <c r="T53" s="300"/>
      <c r="U53" s="300">
        <f t="shared" si="0"/>
        <v>-60642.720000000205</v>
      </c>
      <c r="V53" s="300"/>
      <c r="W53" s="303">
        <f>AF100</f>
        <v>2141431.96</v>
      </c>
      <c r="X53" s="300">
        <f>SUM(B53:F53,J53:S53)</f>
        <v>313311.21999999997</v>
      </c>
      <c r="Y53" s="430">
        <v>0</v>
      </c>
      <c r="Z53" s="300">
        <f>AA53*Y53</f>
        <v>0</v>
      </c>
      <c r="AA53" s="303">
        <f>AJ100</f>
        <v>-60642.720000000205</v>
      </c>
      <c r="AB53" s="300">
        <f>U53+Z53</f>
        <v>-60642.720000000205</v>
      </c>
      <c r="AC53" s="300">
        <f>AB53-AA53</f>
        <v>0</v>
      </c>
      <c r="AF53" s="297"/>
      <c r="AJ53" s="497"/>
      <c r="AL53" s="297"/>
      <c r="AM53" s="502"/>
    </row>
    <row r="54" spans="1:39">
      <c r="A54" s="292"/>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430"/>
      <c r="Z54" s="300"/>
      <c r="AA54" s="300"/>
      <c r="AB54" s="300"/>
      <c r="AC54" s="300"/>
      <c r="AF54" s="424">
        <v>1089005.53</v>
      </c>
      <c r="AI54" s="287" t="s">
        <v>429</v>
      </c>
      <c r="AJ54" s="499">
        <v>-16765.689999999944</v>
      </c>
      <c r="AL54" s="297" t="s">
        <v>429</v>
      </c>
      <c r="AM54" s="502">
        <v>1300590.9099999999</v>
      </c>
    </row>
    <row r="55" spans="1:39">
      <c r="A55" s="417" t="s">
        <v>379</v>
      </c>
      <c r="B55" s="300">
        <v>2301023.06</v>
      </c>
      <c r="C55" s="300"/>
      <c r="D55" s="300">
        <v>106083.56</v>
      </c>
      <c r="E55" s="300"/>
      <c r="F55" s="300">
        <v>0</v>
      </c>
      <c r="G55" s="300"/>
      <c r="H55" s="300">
        <v>13927.54</v>
      </c>
      <c r="I55" s="300"/>
      <c r="J55" s="300">
        <v>1070150.01</v>
      </c>
      <c r="K55" s="300"/>
      <c r="L55" s="300">
        <f>121704.92+60683.95+537076.26</f>
        <v>719465.13</v>
      </c>
      <c r="M55" s="300"/>
      <c r="N55" s="300">
        <v>0</v>
      </c>
      <c r="O55" s="300"/>
      <c r="P55" s="300"/>
      <c r="Q55" s="300"/>
      <c r="R55" s="300">
        <v>408</v>
      </c>
      <c r="S55" s="300">
        <v>-108719.79000000001</v>
      </c>
      <c r="T55" s="300"/>
      <c r="U55" s="300">
        <f t="shared" si="0"/>
        <v>-481979.57000000309</v>
      </c>
      <c r="V55" s="300"/>
      <c r="W55" s="303">
        <f>AF105</f>
        <v>27632343.699999999</v>
      </c>
      <c r="X55" s="300">
        <f t="shared" ref="X55:X61" si="5">SUM(B55:F55,J55:S55)</f>
        <v>4088409.9699999997</v>
      </c>
      <c r="Y55" s="430">
        <v>0</v>
      </c>
      <c r="Z55" s="300">
        <f>AA55*Y55</f>
        <v>0</v>
      </c>
      <c r="AA55" s="303">
        <f>AJ105</f>
        <v>-481979.57000000309</v>
      </c>
      <c r="AB55" s="300">
        <f t="shared" ref="AB55:AB61" si="6">U55+Z55</f>
        <v>-481979.57000000309</v>
      </c>
      <c r="AC55" s="300">
        <f t="shared" ref="AC55:AC61" si="7">AB55-AA55</f>
        <v>0</v>
      </c>
      <c r="AF55" s="425">
        <f>SUM(AF54)</f>
        <v>1089005.53</v>
      </c>
      <c r="AI55" s="287" t="s">
        <v>368</v>
      </c>
      <c r="AJ55" s="497">
        <f>SUM(AJ54)</f>
        <v>-16765.689999999944</v>
      </c>
      <c r="AL55" s="297" t="s">
        <v>368</v>
      </c>
      <c r="AM55" s="502">
        <v>1300590.9099999999</v>
      </c>
    </row>
    <row r="56" spans="1:39">
      <c r="A56" s="292"/>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430"/>
      <c r="Z56" s="300"/>
      <c r="AA56" s="300"/>
      <c r="AB56" s="300"/>
      <c r="AC56" s="300"/>
      <c r="AF56" s="297"/>
      <c r="AJ56" s="497"/>
      <c r="AL56" s="297"/>
      <c r="AM56" s="502"/>
    </row>
    <row r="57" spans="1:39">
      <c r="A57" s="418" t="s">
        <v>380</v>
      </c>
      <c r="B57" s="300">
        <v>16681649.030000001</v>
      </c>
      <c r="C57" s="300"/>
      <c r="D57" s="300">
        <v>726969.26</v>
      </c>
      <c r="E57" s="300"/>
      <c r="F57" s="300">
        <v>0</v>
      </c>
      <c r="G57" s="300"/>
      <c r="H57" s="300">
        <v>31223.18</v>
      </c>
      <c r="I57" s="300"/>
      <c r="J57" s="300">
        <v>3864706.06</v>
      </c>
      <c r="K57" s="300"/>
      <c r="L57" s="300">
        <f>887979.84+158078.83+130723.08+2645796.8</f>
        <v>3822578.55</v>
      </c>
      <c r="M57" s="300"/>
      <c r="N57" s="300">
        <v>0</v>
      </c>
      <c r="O57" s="300"/>
      <c r="P57" s="300"/>
      <c r="Q57" s="300"/>
      <c r="R57" s="300">
        <v>220</v>
      </c>
      <c r="S57" s="300">
        <v>-750050.74000000011</v>
      </c>
      <c r="T57" s="300"/>
      <c r="U57" s="300">
        <f t="shared" si="0"/>
        <v>-425833.9299999997</v>
      </c>
      <c r="V57" s="300"/>
      <c r="W57" s="303">
        <f>AF111</f>
        <v>132988252.81</v>
      </c>
      <c r="X57" s="300">
        <f t="shared" si="5"/>
        <v>24346072.160000004</v>
      </c>
      <c r="Y57" s="430">
        <v>0</v>
      </c>
      <c r="Z57" s="300">
        <f>AA57*Y57</f>
        <v>0</v>
      </c>
      <c r="AA57" s="303">
        <f>AJ111</f>
        <v>-425833.9299999997</v>
      </c>
      <c r="AB57" s="300">
        <f t="shared" si="6"/>
        <v>-425833.9299999997</v>
      </c>
      <c r="AC57" s="300">
        <f t="shared" si="7"/>
        <v>0</v>
      </c>
      <c r="AF57" s="424">
        <v>592806.43000000005</v>
      </c>
      <c r="AI57" s="287" t="s">
        <v>423</v>
      </c>
      <c r="AJ57" s="497">
        <v>-13804.399999999907</v>
      </c>
      <c r="AL57" s="297" t="s">
        <v>423</v>
      </c>
      <c r="AM57" s="502">
        <v>552848.41999999993</v>
      </c>
    </row>
    <row r="58" spans="1:39">
      <c r="A58" s="304"/>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430"/>
      <c r="Z58" s="300"/>
      <c r="AA58" s="300"/>
      <c r="AB58" s="300"/>
      <c r="AC58" s="300"/>
      <c r="AF58" s="424">
        <v>613809.54</v>
      </c>
      <c r="AI58" s="287" t="s">
        <v>425</v>
      </c>
      <c r="AJ58" s="499">
        <v>-17560.819999999949</v>
      </c>
      <c r="AL58" s="297" t="s">
        <v>425</v>
      </c>
      <c r="AM58" s="502">
        <v>761674.89999999991</v>
      </c>
    </row>
    <row r="59" spans="1:39">
      <c r="A59" s="419" t="s">
        <v>381</v>
      </c>
      <c r="B59" s="300">
        <v>2649849.6800000002</v>
      </c>
      <c r="C59" s="300"/>
      <c r="D59" s="300">
        <v>122292.31</v>
      </c>
      <c r="E59" s="300"/>
      <c r="F59" s="300">
        <v>0</v>
      </c>
      <c r="G59" s="300"/>
      <c r="H59" s="300">
        <v>0</v>
      </c>
      <c r="I59" s="300"/>
      <c r="J59" s="300">
        <v>625600.68000000005</v>
      </c>
      <c r="K59" s="300"/>
      <c r="L59" s="300">
        <f>139568.61+43789.62+440666.92</f>
        <v>624025.14999999991</v>
      </c>
      <c r="M59" s="300"/>
      <c r="N59" s="300">
        <v>0</v>
      </c>
      <c r="O59" s="300"/>
      <c r="P59" s="300"/>
      <c r="Q59" s="300"/>
      <c r="R59" s="300">
        <v>36</v>
      </c>
      <c r="S59" s="300">
        <v>-124290.54</v>
      </c>
      <c r="T59" s="300"/>
      <c r="U59" s="300">
        <f t="shared" si="0"/>
        <v>-648521.89999999874</v>
      </c>
      <c r="V59" s="300"/>
      <c r="W59" s="303">
        <f>AF116</f>
        <v>21240820.32</v>
      </c>
      <c r="X59" s="300">
        <f t="shared" si="5"/>
        <v>3897513.2800000003</v>
      </c>
      <c r="Y59" s="430">
        <v>0</v>
      </c>
      <c r="Z59" s="300">
        <f>AA59*Y59</f>
        <v>0</v>
      </c>
      <c r="AA59" s="303">
        <f>AJ116</f>
        <v>-648521.89999999874</v>
      </c>
      <c r="AB59" s="300">
        <f t="shared" si="6"/>
        <v>-648521.89999999874</v>
      </c>
      <c r="AC59" s="300">
        <f t="shared" si="7"/>
        <v>0</v>
      </c>
      <c r="AF59" s="425">
        <f>SUM(AF57:AF58)</f>
        <v>1206615.9700000002</v>
      </c>
      <c r="AI59" s="287" t="s">
        <v>366</v>
      </c>
      <c r="AJ59" s="497">
        <f>SUM(AJ57:AJ58)</f>
        <v>-31365.219999999856</v>
      </c>
      <c r="AL59" s="297" t="s">
        <v>366</v>
      </c>
      <c r="AM59" s="502">
        <v>1314523.3199999998</v>
      </c>
    </row>
    <row r="60" spans="1:39">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430"/>
      <c r="Z60" s="300"/>
      <c r="AA60" s="300"/>
      <c r="AB60" s="300"/>
      <c r="AC60" s="300"/>
      <c r="AF60" s="297"/>
      <c r="AJ60" s="497"/>
      <c r="AL60" s="297"/>
      <c r="AM60" s="502"/>
    </row>
    <row r="61" spans="1:39">
      <c r="A61" s="292" t="s">
        <v>35</v>
      </c>
      <c r="B61" s="300">
        <v>76194.31</v>
      </c>
      <c r="C61" s="300"/>
      <c r="D61" s="300">
        <v>3620.63</v>
      </c>
      <c r="E61" s="300"/>
      <c r="F61" s="300">
        <v>0</v>
      </c>
      <c r="G61" s="300"/>
      <c r="H61" s="300">
        <v>0</v>
      </c>
      <c r="I61" s="300"/>
      <c r="J61" s="300">
        <v>95422.579999999987</v>
      </c>
      <c r="K61" s="300"/>
      <c r="L61" s="300">
        <v>7787.79</v>
      </c>
      <c r="M61" s="300"/>
      <c r="N61" s="300">
        <v>0</v>
      </c>
      <c r="O61" s="300"/>
      <c r="P61" s="300"/>
      <c r="Q61" s="300"/>
      <c r="R61" s="300">
        <v>0</v>
      </c>
      <c r="S61" s="300">
        <v>-3534.3</v>
      </c>
      <c r="T61" s="300"/>
      <c r="U61" s="300">
        <f t="shared" si="0"/>
        <v>230.84568827112142</v>
      </c>
      <c r="V61" s="300"/>
      <c r="W61" s="303">
        <f>AF154</f>
        <v>1920130.53</v>
      </c>
      <c r="X61" s="300">
        <f t="shared" si="5"/>
        <v>179491.01</v>
      </c>
      <c r="Y61" s="430">
        <f t="shared" si="1"/>
        <v>9.3478545961143591E-2</v>
      </c>
      <c r="Z61" s="300">
        <f>AA61*Y61</f>
        <v>23.804311729018274</v>
      </c>
      <c r="AA61" s="303">
        <f>AJ154</f>
        <v>254.6500000001397</v>
      </c>
      <c r="AB61" s="300">
        <f t="shared" si="6"/>
        <v>254.6500000001397</v>
      </c>
      <c r="AC61" s="300">
        <f t="shared" si="7"/>
        <v>0</v>
      </c>
      <c r="AF61" s="424">
        <v>52334.31</v>
      </c>
      <c r="AI61" s="287" t="s">
        <v>430</v>
      </c>
      <c r="AJ61" s="499">
        <v>-509.35000000000582</v>
      </c>
      <c r="AL61" s="297" t="s">
        <v>430</v>
      </c>
      <c r="AM61" s="502">
        <v>69060.72</v>
      </c>
    </row>
    <row r="62" spans="1:39">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430"/>
      <c r="Z62" s="300"/>
      <c r="AA62" s="300"/>
      <c r="AB62" s="300"/>
      <c r="AC62" s="300"/>
      <c r="AF62" s="425">
        <f>SUM(AF61)</f>
        <v>52334.31</v>
      </c>
      <c r="AI62" s="287" t="s">
        <v>369</v>
      </c>
      <c r="AJ62" s="497">
        <f>SUM(AJ61)</f>
        <v>-509.35000000000582</v>
      </c>
      <c r="AL62" s="297" t="s">
        <v>369</v>
      </c>
      <c r="AM62" s="502">
        <v>69060.72</v>
      </c>
    </row>
    <row r="63" spans="1:39">
      <c r="A63" s="292" t="s">
        <v>33</v>
      </c>
      <c r="B63" s="300">
        <v>17051.920000000002</v>
      </c>
      <c r="C63" s="300"/>
      <c r="D63" s="300">
        <v>780.88</v>
      </c>
      <c r="E63" s="300"/>
      <c r="F63" s="300">
        <v>0</v>
      </c>
      <c r="G63" s="300"/>
      <c r="H63" s="300">
        <v>221.2</v>
      </c>
      <c r="I63" s="300"/>
      <c r="J63" s="300">
        <v>10222.69</v>
      </c>
      <c r="K63" s="300"/>
      <c r="L63" s="300">
        <v>4045.1799999999994</v>
      </c>
      <c r="M63" s="300"/>
      <c r="N63" s="300">
        <v>0</v>
      </c>
      <c r="O63" s="300"/>
      <c r="P63" s="300"/>
      <c r="Q63" s="300"/>
      <c r="R63" s="300">
        <v>96</v>
      </c>
      <c r="S63" s="300">
        <v>-786.98</v>
      </c>
      <c r="T63" s="300"/>
      <c r="U63" s="300">
        <f t="shared" si="0"/>
        <v>-9244.2244868344314</v>
      </c>
      <c r="V63" s="305"/>
      <c r="W63" s="306">
        <f>AF158</f>
        <v>242210.52</v>
      </c>
      <c r="X63" s="305">
        <f>SUM(B63:F63,J63:S63)</f>
        <v>31409.690000000006</v>
      </c>
      <c r="Y63" s="430">
        <f t="shared" si="1"/>
        <v>0.12967929716677876</v>
      </c>
      <c r="Z63" s="300">
        <f>AA63*Y63</f>
        <v>-1377.4055131655728</v>
      </c>
      <c r="AA63" s="306">
        <f>AJ158</f>
        <v>-10621.630000000005</v>
      </c>
      <c r="AB63" s="300">
        <f>U63+Z63</f>
        <v>-10621.630000000005</v>
      </c>
      <c r="AC63" s="300">
        <f>AB63-AA63</f>
        <v>0</v>
      </c>
      <c r="AF63" s="297"/>
      <c r="AJ63" s="497"/>
      <c r="AL63" s="297"/>
      <c r="AM63" s="502"/>
    </row>
    <row r="64" spans="1:39">
      <c r="B64" s="300"/>
      <c r="C64" s="300"/>
      <c r="D64" s="300"/>
      <c r="E64" s="300"/>
      <c r="F64" s="300"/>
      <c r="G64" s="300"/>
      <c r="H64" s="300"/>
      <c r="I64" s="300"/>
      <c r="J64" s="300"/>
      <c r="K64" s="300"/>
      <c r="L64" s="300"/>
      <c r="M64" s="300"/>
      <c r="N64" s="300"/>
      <c r="O64" s="300"/>
      <c r="P64" s="300"/>
      <c r="Q64" s="300"/>
      <c r="R64" s="300"/>
      <c r="S64" s="300"/>
      <c r="T64" s="300"/>
      <c r="U64" s="302"/>
      <c r="V64" s="300"/>
      <c r="W64" s="300"/>
      <c r="X64" s="300"/>
      <c r="Y64" s="431"/>
      <c r="Z64" s="300"/>
      <c r="AA64" s="300"/>
      <c r="AB64" s="300"/>
      <c r="AC64" s="300"/>
      <c r="AF64" s="427">
        <f>AF38+AF42+AF45+AF48+AF52+AF55+AF59+AF62</f>
        <v>105488835.22</v>
      </c>
      <c r="AI64" s="426" t="s">
        <v>456</v>
      </c>
      <c r="AJ64" s="497">
        <f>SUM(AJ38,AJ42,AJ45,AJ48,AJ52,AJ55,AJ59,AJ62)</f>
        <v>-2500495.5500000035</v>
      </c>
      <c r="AL64" s="297" t="s">
        <v>456</v>
      </c>
      <c r="AM64" s="502">
        <v>108602300.26999998</v>
      </c>
    </row>
    <row r="65" spans="1:39">
      <c r="B65" s="300"/>
      <c r="C65" s="300"/>
      <c r="D65" s="300"/>
      <c r="E65" s="300"/>
      <c r="F65" s="300"/>
      <c r="G65" s="300"/>
      <c r="H65" s="300"/>
      <c r="I65" s="300"/>
      <c r="J65" s="300"/>
      <c r="K65" s="300"/>
      <c r="L65" s="300"/>
      <c r="M65" s="300"/>
      <c r="N65" s="300"/>
      <c r="O65" s="300"/>
      <c r="P65" s="300"/>
      <c r="Q65" s="300"/>
      <c r="R65" s="300"/>
      <c r="S65" s="300"/>
      <c r="T65" s="300"/>
      <c r="U65" s="302"/>
      <c r="V65" s="300"/>
      <c r="W65" s="300"/>
      <c r="X65" s="300"/>
      <c r="Y65" s="431"/>
      <c r="Z65" s="300"/>
      <c r="AA65" s="300"/>
      <c r="AB65" s="300"/>
      <c r="AC65" s="300"/>
      <c r="AF65" s="297"/>
      <c r="AJ65" s="497"/>
      <c r="AL65" s="297"/>
      <c r="AM65" s="502"/>
    </row>
    <row r="66" spans="1:39">
      <c r="A66" s="287" t="s">
        <v>17</v>
      </c>
      <c r="B66" s="484">
        <f>SUM(B11:B63)</f>
        <v>49425312.420000009</v>
      </c>
      <c r="C66" s="300"/>
      <c r="D66" s="484">
        <f>SUM(D11:D63)</f>
        <v>2291758.0000000005</v>
      </c>
      <c r="E66" s="300"/>
      <c r="F66" s="300">
        <f>SUM(F11:F63)</f>
        <v>0</v>
      </c>
      <c r="G66" s="300"/>
      <c r="H66" s="484">
        <f>SUM(H11:H63)</f>
        <v>608451.68999999971</v>
      </c>
      <c r="I66" s="300"/>
      <c r="J66" s="484">
        <f>SUM(J11:J63)</f>
        <v>25009342.010000005</v>
      </c>
      <c r="K66" s="300"/>
      <c r="L66" s="484">
        <f>SUM(L11:L63)</f>
        <v>15363042.130000001</v>
      </c>
      <c r="M66" s="300"/>
      <c r="N66" s="300">
        <f>SUM(N11:N63)</f>
        <v>0</v>
      </c>
      <c r="O66" s="300"/>
      <c r="P66" s="484">
        <f>SUM(P11:P63)</f>
        <v>627565.20000000007</v>
      </c>
      <c r="Q66" s="300"/>
      <c r="R66" s="484">
        <f>SUM(R11:R63)</f>
        <v>379237</v>
      </c>
      <c r="S66" s="484">
        <f>SUM(S11:S63)</f>
        <v>-2712449.39</v>
      </c>
      <c r="T66" s="300"/>
      <c r="U66" s="300">
        <f>SUM(U11:U63)</f>
        <v>-10360547.101759484</v>
      </c>
      <c r="V66" s="300"/>
      <c r="W66" s="300">
        <f t="shared" ref="W66:AA66" si="8">SUM(W11:W63)</f>
        <v>653489895.13</v>
      </c>
      <c r="X66" s="300">
        <f t="shared" si="8"/>
        <v>90383807.37000002</v>
      </c>
      <c r="Y66" s="431"/>
      <c r="Z66" s="300">
        <f t="shared" si="8"/>
        <v>-1227571.8482405073</v>
      </c>
      <c r="AA66" s="300">
        <f t="shared" si="8"/>
        <v>-11588118.949999992</v>
      </c>
      <c r="AB66" s="300">
        <f>SUM(AB11:AB63)</f>
        <v>-11588118.949999992</v>
      </c>
      <c r="AC66" s="300"/>
      <c r="AF66" s="424">
        <v>39963620.479999997</v>
      </c>
      <c r="AI66" s="287" t="s">
        <v>431</v>
      </c>
      <c r="AJ66" s="497">
        <v>-1080992.7100000009</v>
      </c>
      <c r="AL66" s="297" t="s">
        <v>431</v>
      </c>
      <c r="AM66" s="502">
        <v>42969756.029999994</v>
      </c>
    </row>
    <row r="67" spans="1:39">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432"/>
      <c r="Z67" s="302"/>
      <c r="AA67" s="302"/>
      <c r="AB67" s="302"/>
      <c r="AC67" s="302"/>
      <c r="AF67" s="424">
        <v>866202.94</v>
      </c>
      <c r="AI67" s="287" t="s">
        <v>432</v>
      </c>
      <c r="AJ67" s="499">
        <v>-21425.340000000084</v>
      </c>
      <c r="AL67" s="297" t="s">
        <v>432</v>
      </c>
      <c r="AM67" s="502">
        <v>996003.92999999993</v>
      </c>
    </row>
    <row r="68" spans="1:39">
      <c r="A68" s="300"/>
      <c r="B68" s="300"/>
      <c r="L68" s="300"/>
      <c r="AA68" s="300">
        <f>AA66-AJ161</f>
        <v>0</v>
      </c>
      <c r="AF68" s="425">
        <f>SUM(AF66:AF67)</f>
        <v>40829823.419999994</v>
      </c>
      <c r="AI68" s="287" t="s">
        <v>370</v>
      </c>
      <c r="AJ68" s="497">
        <f>SUM(AJ66:AJ67)</f>
        <v>-1102418.050000001</v>
      </c>
      <c r="AL68" s="297" t="s">
        <v>370</v>
      </c>
      <c r="AM68" s="502">
        <v>43965759.959999993</v>
      </c>
    </row>
    <row r="69" spans="1:39">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432"/>
      <c r="Z69" s="302"/>
      <c r="AA69" s="302"/>
      <c r="AB69" s="302"/>
      <c r="AC69" s="302"/>
      <c r="AF69" s="297"/>
      <c r="AJ69" s="497"/>
      <c r="AL69" s="297"/>
      <c r="AM69" s="502"/>
    </row>
    <row r="70" spans="1:39" ht="15.5">
      <c r="B70" s="302"/>
      <c r="S70" s="423"/>
      <c r="AF70" s="424">
        <v>126181.9</v>
      </c>
      <c r="AI70" s="287" t="s">
        <v>437</v>
      </c>
      <c r="AJ70" s="499">
        <v>-2225.0400000000081</v>
      </c>
      <c r="AL70" s="297" t="s">
        <v>437</v>
      </c>
      <c r="AM70" s="502">
        <v>265952.04000000004</v>
      </c>
    </row>
    <row r="71" spans="1:39" ht="15.5">
      <c r="P71" s="423"/>
      <c r="AF71" s="425">
        <f>SUM(AF70)</f>
        <v>126181.9</v>
      </c>
      <c r="AI71" s="287" t="s">
        <v>374</v>
      </c>
      <c r="AJ71" s="497">
        <f>SUM(AJ70)</f>
        <v>-2225.0400000000081</v>
      </c>
      <c r="AL71" s="297" t="s">
        <v>374</v>
      </c>
      <c r="AM71" s="502">
        <v>265952.04000000004</v>
      </c>
    </row>
    <row r="72" spans="1:39">
      <c r="AF72" s="297"/>
      <c r="AJ72" s="497"/>
      <c r="AL72" s="297"/>
      <c r="AM72" s="502"/>
    </row>
    <row r="73" spans="1:39">
      <c r="AF73" s="424">
        <v>747043.65</v>
      </c>
      <c r="AI73" s="287" t="s">
        <v>438</v>
      </c>
      <c r="AJ73" s="499">
        <v>-21524.75</v>
      </c>
      <c r="AL73" s="297" t="s">
        <v>438</v>
      </c>
      <c r="AM73" s="502">
        <v>663872.9</v>
      </c>
    </row>
    <row r="74" spans="1:39">
      <c r="AF74" s="425">
        <f>SUM(AF73)</f>
        <v>747043.65</v>
      </c>
      <c r="AI74" s="287" t="s">
        <v>375</v>
      </c>
      <c r="AJ74" s="497">
        <f>SUM(AJ73)</f>
        <v>-21524.75</v>
      </c>
      <c r="AL74" s="297" t="s">
        <v>375</v>
      </c>
      <c r="AM74" s="502">
        <v>663872.9</v>
      </c>
    </row>
    <row r="75" spans="1:39">
      <c r="AF75" s="297"/>
      <c r="AJ75" s="497"/>
      <c r="AL75" s="297"/>
      <c r="AM75" s="502"/>
    </row>
    <row r="76" spans="1:39">
      <c r="AF76" s="424">
        <v>410869.35</v>
      </c>
      <c r="AI76" s="287" t="s">
        <v>439</v>
      </c>
      <c r="AJ76" s="499">
        <v>-5350.0800000000163</v>
      </c>
      <c r="AL76" s="297" t="s">
        <v>439</v>
      </c>
      <c r="AM76" s="502">
        <v>308368.02</v>
      </c>
    </row>
    <row r="77" spans="1:39">
      <c r="AF77" s="425">
        <f>SUM(AF76)</f>
        <v>410869.35</v>
      </c>
      <c r="AI77" s="287" t="s">
        <v>376</v>
      </c>
      <c r="AJ77" s="497">
        <f>SUM(AJ76)</f>
        <v>-5350.0800000000163</v>
      </c>
      <c r="AL77" s="297" t="s">
        <v>376</v>
      </c>
      <c r="AM77" s="502">
        <v>308368.02</v>
      </c>
    </row>
    <row r="78" spans="1:39">
      <c r="AF78" s="297"/>
      <c r="AJ78" s="497"/>
      <c r="AL78" s="297"/>
      <c r="AM78" s="502"/>
    </row>
    <row r="79" spans="1:39">
      <c r="AF79" s="424">
        <v>11692408.83</v>
      </c>
      <c r="AI79" s="287" t="s">
        <v>433</v>
      </c>
      <c r="AJ79" s="497">
        <v>-294489.91999999993</v>
      </c>
      <c r="AL79" s="297" t="s">
        <v>433</v>
      </c>
      <c r="AM79" s="502">
        <v>12017003.880000001</v>
      </c>
    </row>
    <row r="80" spans="1:39">
      <c r="AF80" s="424">
        <v>89820.27</v>
      </c>
      <c r="AI80" s="287" t="s">
        <v>434</v>
      </c>
      <c r="AJ80" s="499">
        <v>-1527.3600000000006</v>
      </c>
      <c r="AL80" s="297" t="s">
        <v>434</v>
      </c>
      <c r="AM80" s="502">
        <v>90409.61</v>
      </c>
    </row>
    <row r="81" spans="32:39">
      <c r="AF81" s="425">
        <f>SUM(AF79:AF80)</f>
        <v>11782229.1</v>
      </c>
      <c r="AI81" s="287" t="s">
        <v>371</v>
      </c>
      <c r="AJ81" s="497">
        <f>SUM(AJ79:AJ80)</f>
        <v>-296017.27999999991</v>
      </c>
      <c r="AL81" s="297" t="s">
        <v>371</v>
      </c>
      <c r="AM81" s="502">
        <v>12107413.49</v>
      </c>
    </row>
    <row r="82" spans="32:39">
      <c r="AF82" s="297"/>
      <c r="AJ82" s="497"/>
      <c r="AL82" s="297"/>
      <c r="AM82" s="502"/>
    </row>
    <row r="83" spans="32:39">
      <c r="AF83" s="424">
        <v>721917.6</v>
      </c>
      <c r="AI83" s="287" t="s">
        <v>435</v>
      </c>
      <c r="AJ83" s="499">
        <v>-22452.469999999972</v>
      </c>
      <c r="AL83" s="297" t="s">
        <v>435</v>
      </c>
      <c r="AM83" s="502">
        <v>1331917.94</v>
      </c>
    </row>
    <row r="84" spans="32:39">
      <c r="AF84" s="425">
        <f>SUM(AF83)</f>
        <v>721917.6</v>
      </c>
      <c r="AI84" s="287" t="s">
        <v>372</v>
      </c>
      <c r="AJ84" s="497">
        <f>SUM(AJ83)</f>
        <v>-22452.469999999972</v>
      </c>
      <c r="AL84" s="297" t="s">
        <v>372</v>
      </c>
      <c r="AM84" s="502">
        <v>1331917.94</v>
      </c>
    </row>
    <row r="85" spans="32:39">
      <c r="AF85" s="297"/>
      <c r="AJ85" s="497"/>
      <c r="AL85" s="297"/>
      <c r="AM85" s="502"/>
    </row>
    <row r="86" spans="32:39">
      <c r="AF86" s="424">
        <v>94754.94</v>
      </c>
      <c r="AI86" s="287" t="s">
        <v>436</v>
      </c>
      <c r="AJ86" s="499">
        <v>2776.8899999999994</v>
      </c>
      <c r="AL86" s="297" t="s">
        <v>436</v>
      </c>
      <c r="AM86" s="502">
        <v>0</v>
      </c>
    </row>
    <row r="87" spans="32:39">
      <c r="AF87" s="425">
        <f>SUM(AF86)</f>
        <v>94754.94</v>
      </c>
      <c r="AI87" s="287" t="s">
        <v>373</v>
      </c>
      <c r="AJ87" s="497">
        <f>SUM(AJ86)</f>
        <v>2776.8899999999994</v>
      </c>
      <c r="AL87" s="297" t="s">
        <v>373</v>
      </c>
      <c r="AM87" s="502">
        <v>0</v>
      </c>
    </row>
    <row r="88" spans="32:39">
      <c r="AF88" s="297"/>
      <c r="AJ88" s="497"/>
      <c r="AL88" s="297"/>
      <c r="AM88" s="502"/>
    </row>
    <row r="89" spans="32:39">
      <c r="AF89" s="427">
        <f>AF68+AF71+AF74+AF77+AF81+AF84+AF87</f>
        <v>54712819.959999993</v>
      </c>
      <c r="AI89" s="426" t="s">
        <v>457</v>
      </c>
      <c r="AJ89" s="500">
        <f>AJ68+AJ71+AJ74+AJ77+AJ81+AJ84+AJ87</f>
        <v>-1447210.7800000012</v>
      </c>
      <c r="AL89" s="297" t="s">
        <v>457</v>
      </c>
      <c r="AM89" s="502">
        <v>58643284.349999994</v>
      </c>
    </row>
    <row r="90" spans="32:39">
      <c r="AF90" s="297"/>
      <c r="AJ90" s="497"/>
      <c r="AL90" s="297"/>
      <c r="AM90" s="502"/>
    </row>
    <row r="91" spans="32:39">
      <c r="AF91" s="424">
        <v>12602314.640000001</v>
      </c>
      <c r="AI91" s="287" t="s">
        <v>440</v>
      </c>
      <c r="AJ91" s="499">
        <v>-317980.28999999911</v>
      </c>
      <c r="AL91" s="297" t="s">
        <v>440</v>
      </c>
      <c r="AM91" s="502">
        <v>13764690.599999998</v>
      </c>
    </row>
    <row r="92" spans="32:39">
      <c r="AF92" s="425">
        <f>SUM(AF91)</f>
        <v>12602314.640000001</v>
      </c>
      <c r="AI92" s="287" t="s">
        <v>377</v>
      </c>
      <c r="AJ92" s="497">
        <f>SUM(AJ91)</f>
        <v>-317980.28999999911</v>
      </c>
      <c r="AL92" s="297" t="s">
        <v>377</v>
      </c>
      <c r="AM92" s="502">
        <v>13764690.599999998</v>
      </c>
    </row>
    <row r="93" spans="32:39">
      <c r="AF93" s="297"/>
      <c r="AJ93" s="497"/>
      <c r="AL93" s="297"/>
      <c r="AM93" s="502"/>
    </row>
    <row r="94" spans="32:39">
      <c r="AF94" s="424">
        <v>266966.32</v>
      </c>
      <c r="AI94" s="287" t="s">
        <v>441</v>
      </c>
      <c r="AJ94" s="499">
        <v>-6264.140000000014</v>
      </c>
      <c r="AL94" s="297" t="s">
        <v>441</v>
      </c>
      <c r="AM94" s="502">
        <v>241193.15999999997</v>
      </c>
    </row>
    <row r="95" spans="32:39">
      <c r="AF95" s="425">
        <f>SUM(AF94)</f>
        <v>266966.32</v>
      </c>
      <c r="AI95" s="287" t="s">
        <v>378</v>
      </c>
      <c r="AJ95" s="497">
        <f>SUM(AJ94)</f>
        <v>-6264.140000000014</v>
      </c>
      <c r="AL95" s="297" t="s">
        <v>378</v>
      </c>
      <c r="AM95" s="502">
        <v>241193.15999999997</v>
      </c>
    </row>
    <row r="96" spans="32:39">
      <c r="AF96" s="297"/>
      <c r="AJ96" s="497"/>
      <c r="AL96" s="297"/>
      <c r="AM96" s="502"/>
    </row>
    <row r="97" spans="32:39">
      <c r="AF97" s="427">
        <f>AF92+AF95</f>
        <v>12869280.960000001</v>
      </c>
      <c r="AI97" s="426" t="s">
        <v>458</v>
      </c>
      <c r="AJ97" s="500">
        <f>AJ92+AJ95</f>
        <v>-324244.42999999912</v>
      </c>
      <c r="AL97" s="297" t="s">
        <v>458</v>
      </c>
      <c r="AM97" s="502">
        <v>14005883.759999998</v>
      </c>
    </row>
    <row r="98" spans="32:39">
      <c r="AF98" s="297"/>
      <c r="AJ98" s="497"/>
      <c r="AL98" s="297"/>
      <c r="AM98" s="502"/>
    </row>
    <row r="99" spans="32:39">
      <c r="AF99" s="424">
        <v>2141431.96</v>
      </c>
      <c r="AI99" s="287" t="s">
        <v>446</v>
      </c>
      <c r="AJ99" s="499">
        <v>-60642.720000000205</v>
      </c>
      <c r="AL99" s="297" t="s">
        <v>446</v>
      </c>
      <c r="AM99" s="502">
        <v>1886414.28</v>
      </c>
    </row>
    <row r="100" spans="32:39">
      <c r="AF100" s="425">
        <f>SUM(AF99)</f>
        <v>2141431.96</v>
      </c>
      <c r="AI100" s="287" t="s">
        <v>382</v>
      </c>
      <c r="AJ100" s="497">
        <f>SUM(AJ99)</f>
        <v>-60642.720000000205</v>
      </c>
      <c r="AL100" s="297" t="s">
        <v>382</v>
      </c>
      <c r="AM100" s="502">
        <v>1886414.28</v>
      </c>
    </row>
    <row r="101" spans="32:39">
      <c r="AF101" s="297"/>
      <c r="AJ101" s="497"/>
      <c r="AL101" s="297"/>
      <c r="AM101" s="502"/>
    </row>
    <row r="102" spans="32:39">
      <c r="AF102" s="424">
        <v>2076344.92</v>
      </c>
      <c r="AI102" s="287" t="s">
        <v>442</v>
      </c>
      <c r="AJ102" s="497">
        <v>1361.0400000000373</v>
      </c>
      <c r="AL102" s="297" t="s">
        <v>442</v>
      </c>
      <c r="AM102" s="502">
        <v>3869557.11</v>
      </c>
    </row>
    <row r="103" spans="32:39">
      <c r="AF103" s="424">
        <v>24834338.899999999</v>
      </c>
      <c r="AI103" s="287" t="s">
        <v>447</v>
      </c>
      <c r="AJ103" s="497">
        <v>-483340.61000000313</v>
      </c>
      <c r="AL103" s="297" t="s">
        <v>447</v>
      </c>
      <c r="AM103" s="502">
        <v>32134071.349999998</v>
      </c>
    </row>
    <row r="104" spans="32:39">
      <c r="AF104" s="424">
        <v>721659.88</v>
      </c>
      <c r="AI104" s="287" t="s">
        <v>450</v>
      </c>
      <c r="AJ104" s="499">
        <v>0</v>
      </c>
      <c r="AL104" s="297" t="s">
        <v>450</v>
      </c>
      <c r="AM104" s="502">
        <v>1348357.08</v>
      </c>
    </row>
    <row r="105" spans="32:39">
      <c r="AF105" s="425">
        <f>SUM(AF102:AF104)</f>
        <v>27632343.699999999</v>
      </c>
      <c r="AI105" s="287" t="s">
        <v>379</v>
      </c>
      <c r="AJ105" s="497">
        <f>SUM(AJ102:AJ104)</f>
        <v>-481979.57000000309</v>
      </c>
      <c r="AL105" s="297" t="s">
        <v>379</v>
      </c>
      <c r="AM105" s="502">
        <v>37351985.539999999</v>
      </c>
    </row>
    <row r="106" spans="32:39">
      <c r="AF106" s="297"/>
      <c r="AJ106" s="497"/>
      <c r="AL106" s="297"/>
      <c r="AM106" s="502"/>
    </row>
    <row r="107" spans="32:39">
      <c r="AF107" s="424">
        <v>5868667.3799999999</v>
      </c>
      <c r="AI107" s="287" t="s">
        <v>443</v>
      </c>
      <c r="AJ107" s="497">
        <v>0</v>
      </c>
      <c r="AL107" s="297" t="s">
        <v>443</v>
      </c>
      <c r="AM107" s="502">
        <v>6736684</v>
      </c>
    </row>
    <row r="108" spans="32:39">
      <c r="AF108" s="424">
        <v>3360696.16</v>
      </c>
      <c r="AI108" s="287" t="s">
        <v>445</v>
      </c>
      <c r="AJ108" s="497">
        <v>0</v>
      </c>
      <c r="AL108" s="297" t="s">
        <v>445</v>
      </c>
      <c r="AM108" s="502">
        <v>4494116.87</v>
      </c>
    </row>
    <row r="109" spans="32:39">
      <c r="AF109" s="424">
        <v>26987933.530000001</v>
      </c>
      <c r="AI109" s="287" t="s">
        <v>448</v>
      </c>
      <c r="AJ109" s="497">
        <v>-326300.25999999791</v>
      </c>
      <c r="AL109" s="297" t="s">
        <v>448</v>
      </c>
      <c r="AM109" s="502">
        <v>29504409.749999996</v>
      </c>
    </row>
    <row r="110" spans="32:39">
      <c r="AF110" s="424">
        <v>96770955.739999995</v>
      </c>
      <c r="AI110" s="287" t="s">
        <v>451</v>
      </c>
      <c r="AJ110" s="497">
        <v>-99533.670000001788</v>
      </c>
      <c r="AL110" s="297" t="s">
        <v>451</v>
      </c>
      <c r="AM110" s="502">
        <v>97969378.969999999</v>
      </c>
    </row>
    <row r="111" spans="32:39">
      <c r="AF111" s="425">
        <f>SUM(AF107:AF110)</f>
        <v>132988252.81</v>
      </c>
      <c r="AI111" s="287" t="s">
        <v>380</v>
      </c>
      <c r="AJ111" s="498">
        <f>SUM(AJ107:AJ110)</f>
        <v>-425833.9299999997</v>
      </c>
      <c r="AL111" s="297" t="s">
        <v>380</v>
      </c>
      <c r="AM111" s="502">
        <v>138704589.59</v>
      </c>
    </row>
    <row r="112" spans="32:39">
      <c r="AF112" s="297"/>
      <c r="AJ112" s="497"/>
      <c r="AL112" s="297"/>
      <c r="AM112" s="502"/>
    </row>
    <row r="113" spans="32:39">
      <c r="AF113" s="424">
        <v>1486268.96</v>
      </c>
      <c r="AI113" s="287" t="s">
        <v>444</v>
      </c>
      <c r="AJ113" s="497">
        <v>-4157.0900000000838</v>
      </c>
      <c r="AL113" s="297" t="s">
        <v>444</v>
      </c>
      <c r="AM113" s="502">
        <v>1738361.0100000002</v>
      </c>
    </row>
    <row r="114" spans="32:39">
      <c r="AF114" s="424">
        <v>1134750.1000000001</v>
      </c>
      <c r="AI114" s="287" t="s">
        <v>449</v>
      </c>
      <c r="AJ114" s="497">
        <v>0</v>
      </c>
      <c r="AL114" s="297" t="s">
        <v>449</v>
      </c>
      <c r="AM114" s="502">
        <v>1219717.3</v>
      </c>
    </row>
    <row r="115" spans="32:39">
      <c r="AF115" s="424">
        <v>18619801.260000002</v>
      </c>
      <c r="AI115" s="287" t="s">
        <v>452</v>
      </c>
      <c r="AJ115" s="497">
        <v>-644364.80999999866</v>
      </c>
      <c r="AL115" s="297" t="s">
        <v>452</v>
      </c>
      <c r="AM115" s="502">
        <v>18125391.849999998</v>
      </c>
    </row>
    <row r="116" spans="32:39">
      <c r="AF116" s="425">
        <f>SUM(AF113:AF115)</f>
        <v>21240820.32</v>
      </c>
      <c r="AI116" s="287" t="s">
        <v>381</v>
      </c>
      <c r="AJ116" s="498">
        <f>SUM(AJ113:AJ115)</f>
        <v>-648521.89999999874</v>
      </c>
      <c r="AL116" s="297" t="s">
        <v>381</v>
      </c>
      <c r="AM116" s="502">
        <v>21083470.159999996</v>
      </c>
    </row>
    <row r="117" spans="32:39">
      <c r="AF117" s="297"/>
      <c r="AJ117" s="497"/>
      <c r="AL117" s="297"/>
      <c r="AM117" s="502"/>
    </row>
    <row r="118" spans="32:39">
      <c r="AF118" s="427">
        <f>AF100+AF105+AF111+AF116</f>
        <v>184002848.78999999</v>
      </c>
      <c r="AI118" s="426" t="s">
        <v>459</v>
      </c>
      <c r="AJ118" s="500">
        <f>AJ100+AJ105+AJ111+AJ116</f>
        <v>-1616978.1200000017</v>
      </c>
      <c r="AL118" s="297" t="s">
        <v>459</v>
      </c>
      <c r="AM118" s="502">
        <v>199026459.56999999</v>
      </c>
    </row>
    <row r="119" spans="32:39">
      <c r="AF119" s="297"/>
      <c r="AJ119" s="497"/>
      <c r="AL119" s="297"/>
      <c r="AM119" s="502"/>
    </row>
    <row r="120" spans="32:39">
      <c r="AF120" s="424">
        <v>67206.98</v>
      </c>
      <c r="AI120" s="287" t="s">
        <v>397</v>
      </c>
      <c r="AJ120" s="497">
        <v>-2215.7200000000012</v>
      </c>
      <c r="AL120" s="297" t="s">
        <v>397</v>
      </c>
      <c r="AM120" s="502">
        <v>103052.65000000001</v>
      </c>
    </row>
    <row r="121" spans="32:39">
      <c r="AF121" s="424">
        <v>1708993.68</v>
      </c>
      <c r="AI121" s="287" t="s">
        <v>398</v>
      </c>
      <c r="AJ121" s="497">
        <v>-58220.440000000177</v>
      </c>
      <c r="AL121" s="297" t="s">
        <v>398</v>
      </c>
      <c r="AM121" s="502">
        <v>2580685.59</v>
      </c>
    </row>
    <row r="122" spans="32:39">
      <c r="AF122" s="424">
        <v>21513.34</v>
      </c>
      <c r="AI122" s="287" t="s">
        <v>399</v>
      </c>
      <c r="AJ122" s="497">
        <v>-634.84000000000015</v>
      </c>
      <c r="AL122" s="297" t="s">
        <v>399</v>
      </c>
      <c r="AM122" s="502">
        <v>26568.15</v>
      </c>
    </row>
    <row r="123" spans="32:39">
      <c r="AF123" s="424">
        <v>288033.3</v>
      </c>
      <c r="AI123" s="287" t="s">
        <v>400</v>
      </c>
      <c r="AJ123" s="497">
        <v>-8491.1000000000349</v>
      </c>
      <c r="AL123" s="297" t="s">
        <v>400</v>
      </c>
      <c r="AM123" s="502">
        <v>354348.1100000001</v>
      </c>
    </row>
    <row r="124" spans="32:39">
      <c r="AF124" s="424">
        <v>82216.45</v>
      </c>
      <c r="AI124" s="287" t="s">
        <v>401</v>
      </c>
      <c r="AJ124" s="497">
        <v>-2603.5400000000081</v>
      </c>
      <c r="AL124" s="297" t="s">
        <v>401</v>
      </c>
      <c r="AM124" s="502">
        <v>97450.289999999979</v>
      </c>
    </row>
    <row r="125" spans="32:39">
      <c r="AF125" s="424">
        <v>1088.1199999999999</v>
      </c>
      <c r="AI125" s="287" t="s">
        <v>402</v>
      </c>
      <c r="AJ125" s="497">
        <v>-40.730000000000018</v>
      </c>
      <c r="AL125" s="297" t="s">
        <v>402</v>
      </c>
      <c r="AM125" s="502">
        <v>1130.8900000000001</v>
      </c>
    </row>
    <row r="126" spans="32:39">
      <c r="AF126" s="424">
        <v>888.91</v>
      </c>
      <c r="AI126" s="287" t="s">
        <v>403</v>
      </c>
      <c r="AJ126" s="497">
        <v>-32.040000000000077</v>
      </c>
      <c r="AL126" s="297" t="s">
        <v>403</v>
      </c>
      <c r="AM126" s="502">
        <v>926.04</v>
      </c>
    </row>
    <row r="127" spans="32:39">
      <c r="AF127" s="424">
        <v>346638.36</v>
      </c>
      <c r="AI127" s="287" t="s">
        <v>404</v>
      </c>
      <c r="AJ127" s="497">
        <v>-9860.8099999999977</v>
      </c>
      <c r="AL127" s="297" t="s">
        <v>404</v>
      </c>
      <c r="AM127" s="502">
        <v>418990.23</v>
      </c>
    </row>
    <row r="128" spans="32:39">
      <c r="AF128" s="424">
        <v>1236593.18</v>
      </c>
      <c r="AI128" s="287" t="s">
        <v>405</v>
      </c>
      <c r="AJ128" s="497">
        <v>-35151.850000000093</v>
      </c>
      <c r="AL128" s="297" t="s">
        <v>405</v>
      </c>
      <c r="AM128" s="502">
        <v>1537194.9300000002</v>
      </c>
    </row>
    <row r="129" spans="32:39">
      <c r="AF129" s="424">
        <v>31787.200000000001</v>
      </c>
      <c r="AI129" s="287" t="s">
        <v>406</v>
      </c>
      <c r="AJ129" s="497">
        <v>-1064.55</v>
      </c>
      <c r="AL129" s="297" t="s">
        <v>406</v>
      </c>
      <c r="AM129" s="502">
        <v>54576.42</v>
      </c>
    </row>
    <row r="130" spans="32:39">
      <c r="AF130" s="424">
        <v>165681.91</v>
      </c>
      <c r="AI130" s="287" t="s">
        <v>407</v>
      </c>
      <c r="AJ130" s="497">
        <v>-4866.3699999999953</v>
      </c>
      <c r="AL130" s="297" t="s">
        <v>407</v>
      </c>
      <c r="AM130" s="502">
        <v>181047.22000000003</v>
      </c>
    </row>
    <row r="131" spans="32:39">
      <c r="AF131" s="424">
        <v>1853281.43</v>
      </c>
      <c r="AI131" s="287" t="s">
        <v>408</v>
      </c>
      <c r="AJ131" s="497">
        <v>-63199.440000000177</v>
      </c>
      <c r="AL131" s="297" t="s">
        <v>408</v>
      </c>
      <c r="AM131" s="502">
        <v>3099902.4000000004</v>
      </c>
    </row>
    <row r="132" spans="32:39">
      <c r="AF132" s="424">
        <v>275701.3</v>
      </c>
      <c r="AI132" s="287" t="s">
        <v>409</v>
      </c>
      <c r="AJ132" s="497">
        <v>-9122.6500000000233</v>
      </c>
      <c r="AL132" s="297" t="s">
        <v>409</v>
      </c>
      <c r="AM132" s="502">
        <v>364837.74</v>
      </c>
    </row>
    <row r="133" spans="32:39">
      <c r="AF133" s="424">
        <v>461.82</v>
      </c>
      <c r="AI133" s="287" t="s">
        <v>410</v>
      </c>
      <c r="AJ133" s="497">
        <v>-21.629999999999995</v>
      </c>
      <c r="AL133" s="297" t="s">
        <v>410</v>
      </c>
      <c r="AM133" s="502">
        <v>945.38</v>
      </c>
    </row>
    <row r="134" spans="32:39">
      <c r="AF134" s="424">
        <v>24523.43</v>
      </c>
      <c r="AI134" s="287" t="s">
        <v>411</v>
      </c>
      <c r="AJ134" s="497">
        <v>-639.95999999999913</v>
      </c>
      <c r="AL134" s="297" t="s">
        <v>411</v>
      </c>
      <c r="AM134" s="502">
        <v>26766.570000000003</v>
      </c>
    </row>
    <row r="135" spans="32:39">
      <c r="AF135" s="424">
        <v>662.04</v>
      </c>
      <c r="AI135" s="287" t="s">
        <v>412</v>
      </c>
      <c r="AJ135" s="497">
        <v>-57.470000000000027</v>
      </c>
      <c r="AL135" s="297" t="s">
        <v>412</v>
      </c>
      <c r="AM135" s="502">
        <v>2035.4199999999998</v>
      </c>
    </row>
    <row r="136" spans="32:39">
      <c r="AF136" s="424">
        <v>8094.09</v>
      </c>
      <c r="AI136" s="287" t="s">
        <v>413</v>
      </c>
      <c r="AJ136" s="497">
        <v>-280.42000000000007</v>
      </c>
      <c r="AL136" s="297" t="s">
        <v>413</v>
      </c>
      <c r="AM136" s="502">
        <v>2759.08</v>
      </c>
    </row>
    <row r="137" spans="32:39">
      <c r="AF137" s="424">
        <v>42683.22</v>
      </c>
      <c r="AI137" s="287" t="s">
        <v>414</v>
      </c>
      <c r="AJ137" s="497">
        <v>-1535.7799999999988</v>
      </c>
      <c r="AL137" s="297" t="s">
        <v>414</v>
      </c>
      <c r="AM137" s="502">
        <v>80041.98</v>
      </c>
    </row>
    <row r="138" spans="32:39">
      <c r="AF138" s="424">
        <v>1380.1</v>
      </c>
      <c r="AI138" s="287" t="s">
        <v>415</v>
      </c>
      <c r="AJ138" s="497">
        <v>-28.060000000000173</v>
      </c>
      <c r="AL138" s="297" t="s">
        <v>415</v>
      </c>
      <c r="AM138" s="502">
        <v>5505.78</v>
      </c>
    </row>
    <row r="139" spans="32:39">
      <c r="AF139" s="424">
        <v>2444106.5099999998</v>
      </c>
      <c r="AI139" s="304">
        <v>150</v>
      </c>
      <c r="AJ139" s="497">
        <v>-46549.990000000224</v>
      </c>
      <c r="AL139" s="297">
        <v>150</v>
      </c>
      <c r="AM139" s="502">
        <v>1034191.33</v>
      </c>
    </row>
    <row r="140" spans="32:39">
      <c r="AF140" s="424">
        <v>943.07</v>
      </c>
      <c r="AI140" s="304">
        <v>151</v>
      </c>
      <c r="AJ140" s="497">
        <v>-31.529999999999973</v>
      </c>
      <c r="AL140" s="297">
        <v>151</v>
      </c>
      <c r="AM140" s="502">
        <v>39.269999999999996</v>
      </c>
    </row>
    <row r="141" spans="32:39">
      <c r="AF141" s="424">
        <v>3080.2</v>
      </c>
      <c r="AI141" s="304">
        <v>152</v>
      </c>
      <c r="AJ141" s="497">
        <v>-66.960000000000036</v>
      </c>
      <c r="AL141" s="297">
        <v>152</v>
      </c>
      <c r="AM141" s="502">
        <v>217.26999999999998</v>
      </c>
    </row>
    <row r="142" spans="32:39">
      <c r="AF142" s="424">
        <v>3629.1</v>
      </c>
      <c r="AI142" s="304">
        <v>153</v>
      </c>
      <c r="AJ142" s="497">
        <v>-82.599999999999909</v>
      </c>
      <c r="AL142" s="297">
        <v>153</v>
      </c>
      <c r="AM142" s="502">
        <v>87.32</v>
      </c>
    </row>
    <row r="143" spans="32:39">
      <c r="AF143" s="424">
        <v>16232.41</v>
      </c>
      <c r="AI143" s="304">
        <v>160</v>
      </c>
      <c r="AJ143" s="497">
        <v>-206.7599999999984</v>
      </c>
      <c r="AL143" s="297">
        <v>160</v>
      </c>
      <c r="AM143" s="502">
        <v>1863.23</v>
      </c>
    </row>
    <row r="144" spans="32:39">
      <c r="AF144" s="424">
        <v>0</v>
      </c>
      <c r="AI144" s="304">
        <v>162</v>
      </c>
      <c r="AJ144" s="497">
        <v>0</v>
      </c>
      <c r="AL144" s="297">
        <v>162</v>
      </c>
      <c r="AM144" s="502">
        <v>0</v>
      </c>
    </row>
    <row r="145" spans="32:39">
      <c r="AF145" s="424">
        <v>384316.78</v>
      </c>
      <c r="AI145" s="304">
        <v>165</v>
      </c>
      <c r="AJ145" s="497">
        <v>-5409.6699999999837</v>
      </c>
      <c r="AL145" s="297">
        <v>165</v>
      </c>
      <c r="AM145" s="502">
        <v>25906.589999999997</v>
      </c>
    </row>
    <row r="146" spans="32:39">
      <c r="AF146" s="424">
        <v>115226.68</v>
      </c>
      <c r="AI146" s="304">
        <v>166</v>
      </c>
      <c r="AJ146" s="497">
        <v>-1520.6800000000076</v>
      </c>
      <c r="AL146" s="297">
        <v>166</v>
      </c>
      <c r="AM146" s="502">
        <v>17092.990000000002</v>
      </c>
    </row>
    <row r="147" spans="32:39">
      <c r="AF147" s="424">
        <v>0</v>
      </c>
      <c r="AI147" s="304">
        <v>175</v>
      </c>
      <c r="AJ147" s="497">
        <v>0</v>
      </c>
      <c r="AL147" s="297">
        <v>175</v>
      </c>
      <c r="AM147" s="502">
        <v>0</v>
      </c>
    </row>
    <row r="148" spans="32:39">
      <c r="AF148" s="424">
        <v>0</v>
      </c>
      <c r="AI148" s="304">
        <v>201</v>
      </c>
      <c r="AJ148" s="497">
        <v>0</v>
      </c>
      <c r="AL148" s="297">
        <v>201</v>
      </c>
      <c r="AM148" s="502">
        <v>-79.73</v>
      </c>
    </row>
    <row r="149" spans="32:39">
      <c r="AF149" s="297"/>
      <c r="AJ149" s="497">
        <v>0</v>
      </c>
      <c r="AL149" s="297"/>
      <c r="AM149" s="502"/>
    </row>
    <row r="150" spans="32:39">
      <c r="AF150" s="297"/>
      <c r="AJ150" s="497">
        <v>0</v>
      </c>
      <c r="AL150" s="297"/>
      <c r="AM150" s="502"/>
    </row>
    <row r="151" spans="32:39">
      <c r="AF151" s="425">
        <f>SUM(AF120:AF150)</f>
        <v>9124963.6099999975</v>
      </c>
      <c r="AI151" s="287" t="s">
        <v>34</v>
      </c>
      <c r="AJ151" s="498">
        <f>SUM(AJ120:AJ150)</f>
        <v>-251935.59000000072</v>
      </c>
      <c r="AL151" s="297" t="s">
        <v>34</v>
      </c>
      <c r="AM151" s="502">
        <v>10018083.140000002</v>
      </c>
    </row>
    <row r="152" spans="32:39">
      <c r="AF152" s="297"/>
      <c r="AJ152" s="497"/>
      <c r="AL152" s="297"/>
      <c r="AM152" s="502"/>
    </row>
    <row r="153" spans="32:39">
      <c r="AF153" s="424">
        <v>1920130.53</v>
      </c>
      <c r="AI153" s="287" t="s">
        <v>453</v>
      </c>
      <c r="AJ153" s="497">
        <v>254.6500000001397</v>
      </c>
      <c r="AL153" s="297" t="s">
        <v>453</v>
      </c>
      <c r="AM153" s="502">
        <v>1931844.2000000002</v>
      </c>
    </row>
    <row r="154" spans="32:39">
      <c r="AF154" s="425">
        <f>SUM(AF153)</f>
        <v>1920130.53</v>
      </c>
      <c r="AI154" s="287" t="s">
        <v>35</v>
      </c>
      <c r="AJ154" s="498">
        <f>SUM(AJ153)</f>
        <v>254.6500000001397</v>
      </c>
      <c r="AL154" s="297" t="s">
        <v>35</v>
      </c>
      <c r="AM154" s="502">
        <v>1931844.2000000002</v>
      </c>
    </row>
    <row r="155" spans="32:39">
      <c r="AF155" s="297"/>
      <c r="AJ155" s="497"/>
      <c r="AL155" s="297"/>
      <c r="AM155" s="502"/>
    </row>
    <row r="156" spans="32:39">
      <c r="AF156" s="297"/>
      <c r="AJ156" s="497"/>
      <c r="AL156" s="297"/>
      <c r="AM156" s="502"/>
    </row>
    <row r="157" spans="32:39">
      <c r="AF157" s="424">
        <v>242210.52</v>
      </c>
      <c r="AI157" s="287" t="s">
        <v>454</v>
      </c>
      <c r="AJ157" s="497">
        <v>-10621.630000000005</v>
      </c>
      <c r="AL157" s="297" t="s">
        <v>454</v>
      </c>
      <c r="AM157" s="502">
        <v>251660.08000000002</v>
      </c>
    </row>
    <row r="158" spans="32:39">
      <c r="AF158" s="425">
        <f>SUM(AF157)</f>
        <v>242210.52</v>
      </c>
      <c r="AI158" s="287" t="s">
        <v>33</v>
      </c>
      <c r="AJ158" s="498">
        <f>SUM(AJ157)</f>
        <v>-10621.630000000005</v>
      </c>
      <c r="AL158" s="297" t="s">
        <v>33</v>
      </c>
      <c r="AM158" s="502">
        <v>251660.08000000002</v>
      </c>
    </row>
    <row r="159" spans="32:39">
      <c r="AF159" s="297"/>
      <c r="AJ159" s="497"/>
      <c r="AL159" s="297"/>
      <c r="AM159" s="502"/>
    </row>
    <row r="160" spans="32:39">
      <c r="AF160" s="297"/>
      <c r="AJ160" s="497"/>
      <c r="AL160" s="297"/>
      <c r="AM160" s="502"/>
    </row>
    <row r="161" spans="32:39">
      <c r="AF161" s="425">
        <f>AF158+AF154+AF151+AF118+AF97+AF89+AF64+AF31</f>
        <v>653489895.13</v>
      </c>
      <c r="AI161" s="287" t="s">
        <v>460</v>
      </c>
      <c r="AJ161" s="498">
        <f>AJ158+AJ154+AJ151+AJ118+AJ97+AJ89+AJ64+AJ31</f>
        <v>-11588118.949999992</v>
      </c>
      <c r="AL161" s="297" t="s">
        <v>460</v>
      </c>
      <c r="AM161" s="502">
        <v>694002526.22000003</v>
      </c>
    </row>
    <row r="163" spans="32:39" ht="13.5" thickBot="1">
      <c r="AJ163" s="429">
        <f>AJ161-AM3</f>
        <v>-0.160000029951334</v>
      </c>
    </row>
    <row r="164" spans="32:39" ht="13.5" thickBot="1">
      <c r="AF164" s="428">
        <v>653489895.13</v>
      </c>
      <c r="AG164" s="463" t="s">
        <v>69</v>
      </c>
    </row>
    <row r="165" spans="32:39">
      <c r="AF165" s="429">
        <f>AF164-AF161</f>
        <v>0</v>
      </c>
    </row>
  </sheetData>
  <phoneticPr fontId="0" type="noConversion"/>
  <pageMargins left="0.75" right="0.75" top="1" bottom="1" header="0.5" footer="0.5"/>
  <pageSetup scale="22" orientation="landscape" r:id="rId1"/>
  <headerFooter alignWithMargins="0"/>
  <ignoredErrors>
    <ignoredError sqref="AI11:AI20 AI22:AI29 AI33:AI52 AI120:AI147 AI99:AI115 AL99:AL115" numberStoredAsText="1"/>
  </ignoredError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7">
    <tabColor theme="8" tint="0.59999389629810485"/>
  </sheetPr>
  <dimension ref="A4:W56"/>
  <sheetViews>
    <sheetView zoomScaleNormal="100" workbookViewId="0">
      <selection activeCell="C4" sqref="C4:G4"/>
    </sheetView>
  </sheetViews>
  <sheetFormatPr defaultColWidth="8.7265625" defaultRowHeight="14"/>
  <cols>
    <col min="1" max="1" width="21" style="434" customWidth="1"/>
    <col min="2" max="2" width="15.453125" style="434" bestFit="1" customWidth="1"/>
    <col min="3" max="3" width="24.26953125" style="435" customWidth="1"/>
    <col min="4" max="4" width="8" style="434" customWidth="1"/>
    <col min="5" max="5" width="16.54296875" style="434" bestFit="1" customWidth="1"/>
    <col min="6" max="6" width="11.54296875" style="436" bestFit="1" customWidth="1"/>
    <col min="7" max="7" width="13.54296875" style="434" bestFit="1" customWidth="1"/>
    <col min="8" max="8" width="8.7265625" style="434" customWidth="1"/>
    <col min="9" max="9" width="12.7265625" style="434" customWidth="1"/>
    <col min="10" max="10" width="8.7265625" style="434"/>
    <col min="11" max="11" width="12.453125" style="434" bestFit="1" customWidth="1"/>
    <col min="12" max="13" width="8.7265625" style="434"/>
    <col min="14" max="14" width="7.54296875" style="434" bestFit="1" customWidth="1"/>
    <col min="15" max="15" width="12.81640625" style="434" bestFit="1" customWidth="1"/>
    <col min="16" max="16" width="13.453125" style="434" bestFit="1" customWidth="1"/>
    <col min="17" max="17" width="8.7265625" style="434"/>
    <col min="18" max="18" width="10.453125" style="434" bestFit="1" customWidth="1"/>
    <col min="19" max="20" width="14.81640625" style="434" bestFit="1" customWidth="1"/>
    <col min="21" max="21" width="8.7265625" style="434"/>
    <col min="22" max="22" width="12.7265625" style="434" bestFit="1" customWidth="1"/>
    <col min="23" max="23" width="5.54296875" style="434" bestFit="1" customWidth="1"/>
    <col min="24" max="16384" width="8.7265625" style="434"/>
  </cols>
  <sheetData>
    <row r="4" spans="1:11">
      <c r="C4" s="902" t="s">
        <v>1166</v>
      </c>
      <c r="D4" s="903"/>
      <c r="E4" s="903"/>
      <c r="F4" s="904"/>
      <c r="G4" s="903"/>
    </row>
    <row r="6" spans="1:11">
      <c r="B6" s="437" t="s">
        <v>501</v>
      </c>
      <c r="K6" s="434" t="s">
        <v>1278</v>
      </c>
    </row>
    <row r="7" spans="1:11">
      <c r="B7" s="437" t="s">
        <v>351</v>
      </c>
      <c r="I7" s="437"/>
    </row>
    <row r="8" spans="1:11">
      <c r="B8" s="437" t="s">
        <v>106</v>
      </c>
      <c r="C8" s="438" t="s">
        <v>3</v>
      </c>
      <c r="D8" s="437"/>
      <c r="E8" s="437" t="s">
        <v>502</v>
      </c>
      <c r="I8" s="439" t="s">
        <v>507</v>
      </c>
      <c r="K8" s="437" t="s">
        <v>502</v>
      </c>
    </row>
    <row r="9" spans="1:11">
      <c r="A9" s="439" t="s">
        <v>2</v>
      </c>
      <c r="B9" s="439" t="s">
        <v>6</v>
      </c>
      <c r="C9" s="438" t="s">
        <v>106</v>
      </c>
      <c r="D9" s="437"/>
      <c r="E9" s="437" t="s">
        <v>102</v>
      </c>
      <c r="I9" s="439" t="s">
        <v>203</v>
      </c>
      <c r="K9" s="437" t="s">
        <v>102</v>
      </c>
    </row>
    <row r="10" spans="1:11">
      <c r="A10" s="439"/>
      <c r="B10" s="439" t="s">
        <v>503</v>
      </c>
      <c r="C10" s="438" t="s">
        <v>504</v>
      </c>
      <c r="D10" s="437"/>
      <c r="E10" s="437" t="s">
        <v>505</v>
      </c>
      <c r="G10" s="437" t="s">
        <v>506</v>
      </c>
      <c r="I10" s="437"/>
      <c r="K10" s="437" t="s">
        <v>505</v>
      </c>
    </row>
    <row r="11" spans="1:11">
      <c r="A11" s="434" t="s">
        <v>223</v>
      </c>
      <c r="B11" s="440">
        <f>'Exhibit KIW-S3'!B10</f>
        <v>286298620.63941485</v>
      </c>
      <c r="C11" s="461">
        <v>284695952.25999999</v>
      </c>
      <c r="E11" s="441">
        <f>C11-B11</f>
        <v>-1602668.3794148564</v>
      </c>
      <c r="F11" s="442">
        <f>E11/C11</f>
        <v>-5.6294034625094056E-3</v>
      </c>
      <c r="G11" s="440">
        <f>'B&amp;A Surcharges'!X11</f>
        <v>35022085.079999998</v>
      </c>
      <c r="I11" s="440">
        <f>-'B&amp;A Surcharges'!H11</f>
        <v>-440778.67999999993</v>
      </c>
      <c r="K11" s="441">
        <f>B11-C11</f>
        <v>1602668.3794148564</v>
      </c>
    </row>
    <row r="12" spans="1:11">
      <c r="A12" s="434" t="s">
        <v>224</v>
      </c>
      <c r="B12" s="440">
        <f>'Exhibit KIW-S3'!B11</f>
        <v>408618.66715370247</v>
      </c>
      <c r="C12" s="461">
        <v>404437.19999999995</v>
      </c>
      <c r="E12" s="441">
        <f t="shared" ref="E12:E13" si="0">C12-B12</f>
        <v>-4181.4671537025133</v>
      </c>
      <c r="F12" s="442">
        <f t="shared" ref="F12:F13" si="1">E12/C12</f>
        <v>-1.0338977605676515E-2</v>
      </c>
      <c r="G12" s="440">
        <f>'B&amp;A Surcharges'!X13</f>
        <v>50841.530000000006</v>
      </c>
      <c r="I12" s="440">
        <f>-'B&amp;A Surcharges'!H13</f>
        <v>-656.89</v>
      </c>
      <c r="K12" s="441">
        <f t="shared" ref="K12:K13" si="2">B12-C12</f>
        <v>4181.4671537025133</v>
      </c>
    </row>
    <row r="13" spans="1:11">
      <c r="A13" s="443" t="s">
        <v>225</v>
      </c>
      <c r="B13" s="444">
        <f>'Exhibit KIW-S3'!B12</f>
        <v>28482.280580434286</v>
      </c>
      <c r="C13" s="462">
        <v>28416.080000000002</v>
      </c>
      <c r="D13" s="443"/>
      <c r="E13" s="445">
        <f t="shared" si="0"/>
        <v>-66.200580434284348</v>
      </c>
      <c r="F13" s="442">
        <f t="shared" si="1"/>
        <v>-2.3296872909382414E-3</v>
      </c>
      <c r="G13" s="444">
        <f>'B&amp;A Surcharges'!X15</f>
        <v>3602.8100000000004</v>
      </c>
      <c r="I13" s="444">
        <f>-'B&amp;A Surcharges'!H15</f>
        <v>-45.539999999999992</v>
      </c>
      <c r="K13" s="445">
        <f t="shared" si="2"/>
        <v>66.200580434284348</v>
      </c>
    </row>
    <row r="14" spans="1:11">
      <c r="A14" s="434" t="s">
        <v>173</v>
      </c>
      <c r="B14" s="440">
        <f>'Exhibit KIW-S3'!B13</f>
        <v>286735721.58714902</v>
      </c>
      <c r="C14" s="435">
        <f>SUM(C11:C13)</f>
        <v>285128805.53999996</v>
      </c>
      <c r="E14" s="435">
        <f>SUM(E11:E13)</f>
        <v>-1606916.047148993</v>
      </c>
      <c r="F14" s="442"/>
      <c r="G14" s="435">
        <f>SUM(G11:G13)</f>
        <v>35076529.420000002</v>
      </c>
      <c r="I14" s="435">
        <f>SUM(I11:I13)</f>
        <v>-441481.10999999993</v>
      </c>
      <c r="K14" s="435">
        <f>SUM(K11:K13)</f>
        <v>1606916.047148993</v>
      </c>
    </row>
    <row r="15" spans="1:11">
      <c r="B15" s="440"/>
      <c r="F15" s="442"/>
      <c r="G15" s="440"/>
      <c r="I15" s="440"/>
    </row>
    <row r="16" spans="1:11">
      <c r="B16" s="440"/>
      <c r="F16" s="442"/>
      <c r="G16" s="440"/>
      <c r="I16" s="440"/>
    </row>
    <row r="17" spans="1:14">
      <c r="A17" s="434" t="s">
        <v>364</v>
      </c>
      <c r="B17" s="440">
        <f>'Exhibit KIW-S3'!B16</f>
        <v>100980320.38397604</v>
      </c>
      <c r="C17" s="459">
        <v>100793609</v>
      </c>
      <c r="E17" s="441">
        <f t="shared" ref="E17:E24" si="3">C17-B17</f>
        <v>-186711.38397604227</v>
      </c>
      <c r="F17" s="442">
        <f t="shared" ref="F17:F24" si="4">E17/C17</f>
        <v>-1.8524129240777784E-3</v>
      </c>
      <c r="G17" s="440">
        <f>'B&amp;A Surcharges'!X25</f>
        <v>12346332.49</v>
      </c>
      <c r="I17" s="440">
        <f>-'B&amp;A Surcharges'!H25</f>
        <v>-66995.77</v>
      </c>
      <c r="K17" s="441">
        <f t="shared" ref="K17:K24" si="5">B17-C17</f>
        <v>186711.38397604227</v>
      </c>
    </row>
    <row r="18" spans="1:14">
      <c r="A18" s="434" t="s">
        <v>363</v>
      </c>
      <c r="B18" s="440">
        <f>'Exhibit KIW-S3'!B17</f>
        <v>564920.21672980033</v>
      </c>
      <c r="C18" s="459">
        <v>613749.49</v>
      </c>
      <c r="E18" s="515">
        <f t="shared" si="3"/>
        <v>48829.273270199657</v>
      </c>
      <c r="F18" s="516">
        <f t="shared" si="4"/>
        <v>7.9558963495349966E-2</v>
      </c>
      <c r="G18" s="440">
        <f>'B&amp;A Surcharges'!X21</f>
        <v>74173.899999999994</v>
      </c>
      <c r="I18" s="440">
        <f>-'B&amp;A Surcharges'!H21</f>
        <v>-321.87</v>
      </c>
      <c r="K18" s="441">
        <f t="shared" si="5"/>
        <v>-48829.273270199657</v>
      </c>
      <c r="N18" s="434" t="s">
        <v>1281</v>
      </c>
    </row>
    <row r="19" spans="1:14">
      <c r="A19" s="434" t="s">
        <v>201</v>
      </c>
      <c r="B19" s="440">
        <f>'Exhibit KIW-S3'!B18</f>
        <v>1271782.400349282</v>
      </c>
      <c r="C19" s="459">
        <v>1269598.1200000001</v>
      </c>
      <c r="E19" s="441">
        <f t="shared" si="3"/>
        <v>-2184.2803492818493</v>
      </c>
      <c r="F19" s="442">
        <f t="shared" si="4"/>
        <v>-1.7204502077254565E-3</v>
      </c>
      <c r="G19" s="440">
        <f>'B&amp;A Surcharges'!X19</f>
        <v>156015.91999999998</v>
      </c>
      <c r="I19" s="440">
        <f>-'B&amp;A Surcharges'!H19</f>
        <v>-921.88</v>
      </c>
      <c r="K19" s="441">
        <f t="shared" si="5"/>
        <v>2184.2803492818493</v>
      </c>
    </row>
    <row r="20" spans="1:14">
      <c r="A20" s="434" t="s">
        <v>365</v>
      </c>
      <c r="B20" s="440">
        <f>'Exhibit KIW-S3'!B19</f>
        <v>228232.56684894799</v>
      </c>
      <c r="C20" s="459">
        <v>227673.58999999997</v>
      </c>
      <c r="E20" s="441">
        <f t="shared" si="3"/>
        <v>-558.97684894801932</v>
      </c>
      <c r="F20" s="442">
        <f t="shared" si="4"/>
        <v>-2.4551677203667735E-3</v>
      </c>
      <c r="G20" s="440">
        <f>'B&amp;A Surcharges'!X23</f>
        <v>27396.400000000001</v>
      </c>
      <c r="I20" s="440">
        <f>-'B&amp;A Surcharges'!H23</f>
        <v>-209.48000000000002</v>
      </c>
      <c r="K20" s="441">
        <f t="shared" si="5"/>
        <v>558.97684894801932</v>
      </c>
    </row>
    <row r="21" spans="1:14">
      <c r="A21" s="434" t="s">
        <v>367</v>
      </c>
      <c r="B21" s="440">
        <f>'Exhibit KIW-S3'!B20</f>
        <v>236917.38291566752</v>
      </c>
      <c r="C21" s="459">
        <v>236249.21000000002</v>
      </c>
      <c r="E21" s="441">
        <f t="shared" si="3"/>
        <v>-668.17291566749918</v>
      </c>
      <c r="F21" s="442">
        <f t="shared" si="4"/>
        <v>-2.8282546031264998E-3</v>
      </c>
      <c r="G21" s="440">
        <f>'B&amp;A Surcharges'!X27</f>
        <v>29330.84</v>
      </c>
      <c r="I21" s="440">
        <f>-'B&amp;A Surcharges'!H27</f>
        <v>-175.25</v>
      </c>
      <c r="K21" s="441">
        <f t="shared" si="5"/>
        <v>668.17291566749918</v>
      </c>
    </row>
    <row r="22" spans="1:14">
      <c r="A22" s="434" t="s">
        <v>368</v>
      </c>
      <c r="B22" s="440">
        <f>'Exhibit KIW-S3'!B21</f>
        <v>1091907.6261215264</v>
      </c>
      <c r="C22" s="459">
        <v>1089005.53</v>
      </c>
      <c r="E22" s="441">
        <f t="shared" si="3"/>
        <v>-2902.0961215263233</v>
      </c>
      <c r="F22" s="442">
        <f t="shared" si="4"/>
        <v>-2.6649048527111916E-3</v>
      </c>
      <c r="G22" s="440">
        <f>'B&amp;A Surcharges'!X29</f>
        <v>140480.59</v>
      </c>
      <c r="I22" s="440">
        <f>-'B&amp;A Surcharges'!H29</f>
        <v>-843.48</v>
      </c>
      <c r="K22" s="441">
        <f t="shared" si="5"/>
        <v>2902.0961215263233</v>
      </c>
    </row>
    <row r="23" spans="1:14">
      <c r="A23" s="434" t="s">
        <v>366</v>
      </c>
      <c r="B23" s="440">
        <f>'Exhibit KIW-S3'!B22</f>
        <v>1210631.2470936892</v>
      </c>
      <c r="C23" s="459">
        <v>1206615.9699999997</v>
      </c>
      <c r="E23" s="441">
        <f t="shared" si="3"/>
        <v>-4015.2770936894231</v>
      </c>
      <c r="F23" s="442">
        <f t="shared" si="4"/>
        <v>-3.3277175120510166E-3</v>
      </c>
      <c r="G23" s="440">
        <f>'B&amp;A Surcharges'!X31</f>
        <v>152893.10999999999</v>
      </c>
      <c r="I23" s="440">
        <f>-'B&amp;A Surcharges'!H31</f>
        <v>-457.30999999999995</v>
      </c>
      <c r="K23" s="441">
        <f t="shared" si="5"/>
        <v>4015.2770936894231</v>
      </c>
    </row>
    <row r="24" spans="1:14">
      <c r="A24" s="443" t="s">
        <v>369</v>
      </c>
      <c r="B24" s="444">
        <f>'Exhibit KIW-S3'!B23</f>
        <v>53065.802367027158</v>
      </c>
      <c r="C24" s="460">
        <v>52334.310000000005</v>
      </c>
      <c r="D24" s="443"/>
      <c r="E24" s="445">
        <f t="shared" si="3"/>
        <v>-731.4923670271528</v>
      </c>
      <c r="F24" s="442">
        <f t="shared" si="4"/>
        <v>-1.3977300303131018E-2</v>
      </c>
      <c r="G24" s="444">
        <f>'B&amp;A Surcharges'!X33</f>
        <v>6069.83</v>
      </c>
      <c r="I24" s="444">
        <f>-'B&amp;A Surcharges'!H33</f>
        <v>0</v>
      </c>
      <c r="K24" s="445">
        <f t="shared" si="5"/>
        <v>731.4923670271528</v>
      </c>
    </row>
    <row r="25" spans="1:14">
      <c r="A25" s="434" t="s">
        <v>349</v>
      </c>
      <c r="B25" s="440">
        <f>'Exhibit KIW-S3'!B24</f>
        <v>105637777.62640199</v>
      </c>
      <c r="C25" s="435">
        <f>SUM(C17:C24)</f>
        <v>105488835.22</v>
      </c>
      <c r="E25" s="435">
        <f>SUM(E17:E24)</f>
        <v>-148942.40640198288</v>
      </c>
      <c r="F25" s="442"/>
      <c r="G25" s="435">
        <f t="shared" ref="G25" si="6">SUM(G17:G24)</f>
        <v>12932693.08</v>
      </c>
      <c r="I25" s="435">
        <f>SUM(I17:I24)</f>
        <v>-69925.039999999994</v>
      </c>
      <c r="K25" s="435">
        <f>SUM(K17:K24)</f>
        <v>148942.40640198288</v>
      </c>
    </row>
    <row r="26" spans="1:14">
      <c r="B26" s="440"/>
      <c r="F26" s="442"/>
      <c r="G26" s="440"/>
      <c r="I26" s="440"/>
    </row>
    <row r="27" spans="1:14">
      <c r="A27" s="434" t="s">
        <v>370</v>
      </c>
      <c r="B27" s="440">
        <f>'Exhibit KIW-S3'!B26</f>
        <v>40921438.827204809</v>
      </c>
      <c r="C27" s="459">
        <v>40829823.419999994</v>
      </c>
      <c r="E27" s="441">
        <f t="shared" ref="E27:E33" si="7">C27-B27</f>
        <v>-91615.407204814255</v>
      </c>
      <c r="F27" s="442">
        <f t="shared" ref="F27:F32" si="8">E27/C27</f>
        <v>-2.2438354989293822E-3</v>
      </c>
      <c r="G27" s="440">
        <f>'B&amp;A Surcharges'!X35</f>
        <v>5219250.4400000004</v>
      </c>
      <c r="I27" s="440">
        <f>-'B&amp;A Surcharges'!H35</f>
        <v>-31494.390000000003</v>
      </c>
      <c r="K27" s="441">
        <f t="shared" ref="K27:K33" si="9">B27-C27</f>
        <v>91615.407204814255</v>
      </c>
    </row>
    <row r="28" spans="1:14">
      <c r="A28" s="434" t="s">
        <v>374</v>
      </c>
      <c r="B28" s="440">
        <f>'Exhibit KIW-S3'!B27</f>
        <v>126437.58979932756</v>
      </c>
      <c r="C28" s="459">
        <v>126181.9</v>
      </c>
      <c r="E28" s="441">
        <f t="shared" si="7"/>
        <v>-255.68979932756338</v>
      </c>
      <c r="F28" s="442">
        <f t="shared" si="8"/>
        <v>-2.026358767204832E-3</v>
      </c>
      <c r="G28" s="440">
        <f>'B&amp;A Surcharges'!X37</f>
        <v>16342.929999999998</v>
      </c>
      <c r="I28" s="440">
        <f>-'B&amp;A Surcharges'!H37</f>
        <v>-83.22</v>
      </c>
      <c r="K28" s="441">
        <f t="shared" si="9"/>
        <v>255.68979932756338</v>
      </c>
    </row>
    <row r="29" spans="1:14">
      <c r="A29" s="434" t="s">
        <v>375</v>
      </c>
      <c r="B29" s="440">
        <f>'Exhibit KIW-S3'!B28</f>
        <v>748672.66076875164</v>
      </c>
      <c r="C29" s="459">
        <v>747043.64999999991</v>
      </c>
      <c r="E29" s="441">
        <f t="shared" si="7"/>
        <v>-1629.0107687517302</v>
      </c>
      <c r="F29" s="442">
        <f t="shared" si="8"/>
        <v>-2.1806098863857959E-3</v>
      </c>
      <c r="G29" s="440">
        <f>'B&amp;A Surcharges'!X39</f>
        <v>97616.439999999988</v>
      </c>
      <c r="I29" s="440">
        <f>-'B&amp;A Surcharges'!H39</f>
        <v>-725.6</v>
      </c>
      <c r="K29" s="441">
        <f t="shared" si="9"/>
        <v>1629.0107687517302</v>
      </c>
    </row>
    <row r="30" spans="1:14">
      <c r="A30" s="434" t="s">
        <v>376</v>
      </c>
      <c r="B30" s="440">
        <f>'Exhibit KIW-S3'!B29</f>
        <v>412109.74159142294</v>
      </c>
      <c r="C30" s="459">
        <v>410869.35</v>
      </c>
      <c r="E30" s="441">
        <f t="shared" si="7"/>
        <v>-1240.3915914229583</v>
      </c>
      <c r="F30" s="442">
        <f t="shared" si="8"/>
        <v>-3.0189440789948397E-3</v>
      </c>
      <c r="G30" s="440">
        <f>'B&amp;A Surcharges'!X41</f>
        <v>54185.67</v>
      </c>
      <c r="I30" s="440">
        <f>-'B&amp;A Surcharges'!H41</f>
        <v>0</v>
      </c>
      <c r="K30" s="441">
        <f t="shared" si="9"/>
        <v>1240.3915914229583</v>
      </c>
    </row>
    <row r="31" spans="1:14">
      <c r="A31" s="434" t="s">
        <v>371</v>
      </c>
      <c r="B31" s="440">
        <f>'Exhibit KIW-S3'!B30</f>
        <v>11820551.728688477</v>
      </c>
      <c r="C31" s="459">
        <v>11782229.1</v>
      </c>
      <c r="E31" s="441">
        <f t="shared" si="7"/>
        <v>-38322.62868847698</v>
      </c>
      <c r="F31" s="442">
        <f t="shared" si="8"/>
        <v>-3.252578808578504E-3</v>
      </c>
      <c r="G31" s="440">
        <f>'B&amp;A Surcharges'!X43</f>
        <v>1570115.31</v>
      </c>
      <c r="I31" s="440">
        <f>-'B&amp;A Surcharges'!H43</f>
        <v>-4567.58</v>
      </c>
      <c r="K31" s="441">
        <f t="shared" si="9"/>
        <v>38322.62868847698</v>
      </c>
    </row>
    <row r="32" spans="1:14">
      <c r="A32" s="434" t="s">
        <v>372</v>
      </c>
      <c r="B32" s="440">
        <f>'Exhibit KIW-S3'!B31</f>
        <v>723414.75892942201</v>
      </c>
      <c r="C32" s="459">
        <v>721917.6</v>
      </c>
      <c r="E32" s="441">
        <f t="shared" si="7"/>
        <v>-1497.1589294220321</v>
      </c>
      <c r="F32" s="442">
        <f t="shared" si="8"/>
        <v>-2.0738640108262109E-3</v>
      </c>
      <c r="G32" s="440">
        <f>'B&amp;A Surcharges'!X45</f>
        <v>108595.01999999997</v>
      </c>
      <c r="I32" s="440">
        <f>-'B&amp;A Surcharges'!H45</f>
        <v>-680.02</v>
      </c>
      <c r="K32" s="441">
        <f t="shared" si="9"/>
        <v>1497.1589294220321</v>
      </c>
    </row>
    <row r="33" spans="1:23">
      <c r="A33" s="443" t="s">
        <v>373</v>
      </c>
      <c r="B33" s="444">
        <f>'Exhibit KIW-S3'!B32</f>
        <v>98532.111530838723</v>
      </c>
      <c r="C33" s="460">
        <v>94754.939999999988</v>
      </c>
      <c r="D33" s="443"/>
      <c r="E33" s="525">
        <f t="shared" si="7"/>
        <v>-3777.1715308387356</v>
      </c>
      <c r="F33" s="516">
        <f>IFERROR(E33/C33,0)</f>
        <v>-3.986252886486695E-2</v>
      </c>
      <c r="G33" s="444">
        <f>'B&amp;A Surcharges'!X47</f>
        <v>16205.650000000001</v>
      </c>
      <c r="I33" s="444">
        <f>-'B&amp;A Surcharges'!H47</f>
        <v>-152.62</v>
      </c>
      <c r="K33" s="445">
        <f t="shared" si="9"/>
        <v>3777.1715308387356</v>
      </c>
      <c r="N33" s="434" t="s">
        <v>1282</v>
      </c>
    </row>
    <row r="34" spans="1:23">
      <c r="A34" s="434" t="s">
        <v>174</v>
      </c>
      <c r="B34" s="440">
        <f>'Exhibit KIW-S3'!B33</f>
        <v>54851157.41851306</v>
      </c>
      <c r="C34" s="435">
        <f>SUM(C27:C33)</f>
        <v>54712819.959999993</v>
      </c>
      <c r="E34" s="435">
        <f>SUM(E27:E33)</f>
        <v>-138337.45851305427</v>
      </c>
      <c r="F34" s="442"/>
      <c r="G34" s="435">
        <f t="shared" ref="G34" si="10">SUM(G27:G33)</f>
        <v>7082311.4600000009</v>
      </c>
      <c r="I34" s="435">
        <f>SUM(I27:I33)</f>
        <v>-37703.43</v>
      </c>
      <c r="K34" s="435">
        <f>SUM(K27:K33)</f>
        <v>138337.45851305427</v>
      </c>
    </row>
    <row r="35" spans="1:23">
      <c r="B35" s="440"/>
      <c r="E35" s="441"/>
      <c r="F35" s="442"/>
      <c r="G35" s="440"/>
      <c r="I35" s="440"/>
      <c r="K35" s="441"/>
    </row>
    <row r="36" spans="1:23">
      <c r="A36" s="446" t="s">
        <v>377</v>
      </c>
      <c r="B36" s="440">
        <f>'Exhibit KIW-S3'!B35</f>
        <v>12637734.094100356</v>
      </c>
      <c r="C36" s="459">
        <v>12602314.639999999</v>
      </c>
      <c r="E36" s="441">
        <f t="shared" ref="E36:E37" si="11">C36-B36</f>
        <v>-35419.454100357369</v>
      </c>
      <c r="F36" s="442">
        <f t="shared" ref="F36:F37" si="12">E36/C36</f>
        <v>-2.8105514829740333E-3</v>
      </c>
      <c r="G36" s="440">
        <f>'B&amp;A Surcharges'!X49</f>
        <v>1595431.44</v>
      </c>
      <c r="I36" s="440">
        <f>-'B&amp;A Surcharges'!H49</f>
        <v>-9882.8799999999992</v>
      </c>
      <c r="K36" s="441">
        <f>B36-C36</f>
        <v>35419.454100357369</v>
      </c>
    </row>
    <row r="37" spans="1:23">
      <c r="A37" s="447" t="s">
        <v>378</v>
      </c>
      <c r="B37" s="444">
        <f>'Exhibit KIW-S3'!B36</f>
        <v>267961.22556048131</v>
      </c>
      <c r="C37" s="460">
        <v>266966.32</v>
      </c>
      <c r="D37" s="443"/>
      <c r="E37" s="445">
        <f t="shared" si="11"/>
        <v>-994.90556048130384</v>
      </c>
      <c r="F37" s="442">
        <f t="shared" si="12"/>
        <v>-3.7267081498568951E-3</v>
      </c>
      <c r="G37" s="444">
        <f>'B&amp;A Surcharges'!X51</f>
        <v>36347.83</v>
      </c>
      <c r="I37" s="444">
        <f>-'B&amp;A Surcharges'!H51</f>
        <v>-245.32000000000002</v>
      </c>
      <c r="K37" s="445">
        <f>B37-C37</f>
        <v>994.90556048130384</v>
      </c>
    </row>
    <row r="38" spans="1:23">
      <c r="A38" s="446" t="s">
        <v>290</v>
      </c>
      <c r="B38" s="440">
        <f>'Exhibit KIW-S3'!B37</f>
        <v>12905695.319660837</v>
      </c>
      <c r="C38" s="435">
        <f>C37+C36</f>
        <v>12869280.959999999</v>
      </c>
      <c r="E38" s="435">
        <f>E37+E36</f>
        <v>-36414.359660838672</v>
      </c>
      <c r="F38" s="442"/>
      <c r="G38" s="435">
        <f t="shared" ref="G38" si="13">G37+G36</f>
        <v>1631779.27</v>
      </c>
      <c r="I38" s="435">
        <f>I37+I36</f>
        <v>-10128.199999999999</v>
      </c>
      <c r="K38" s="441">
        <f>SUM(K36:K37)</f>
        <v>36414.359660838672</v>
      </c>
    </row>
    <row r="39" spans="1:23">
      <c r="B39" s="440"/>
      <c r="F39" s="442"/>
      <c r="G39" s="440"/>
      <c r="I39" s="440"/>
    </row>
    <row r="40" spans="1:23">
      <c r="A40" s="446" t="s">
        <v>382</v>
      </c>
      <c r="B40" s="440">
        <f>'Exhibit KIW-S3'!B39</f>
        <v>2261432.7165806447</v>
      </c>
      <c r="C40" s="459">
        <v>2141431.96</v>
      </c>
      <c r="E40" s="515">
        <f t="shared" ref="E40:E43" si="14">C40-B40</f>
        <v>-120000.75658064475</v>
      </c>
      <c r="F40" s="516">
        <f>E40/C40</f>
        <v>-5.6037622872054618E-2</v>
      </c>
      <c r="G40" s="440">
        <f>'B&amp;A Surcharges'!X53</f>
        <v>313311.21999999997</v>
      </c>
      <c r="I40" s="440">
        <f>-'B&amp;A Surcharges'!H53</f>
        <v>-2354.6999999999998</v>
      </c>
      <c r="K40" s="441">
        <f>B40-C40</f>
        <v>120000.75658064475</v>
      </c>
      <c r="L40" s="442"/>
      <c r="N40" s="446" t="s">
        <v>1283</v>
      </c>
      <c r="O40" s="440"/>
      <c r="P40" s="448"/>
      <c r="R40" s="441"/>
      <c r="S40" s="449"/>
      <c r="T40" s="440"/>
      <c r="V40" s="441"/>
      <c r="W40" s="449"/>
    </row>
    <row r="41" spans="1:23">
      <c r="A41" s="446" t="s">
        <v>379</v>
      </c>
      <c r="B41" s="440">
        <f>'Exhibit KIW-S3'!B40</f>
        <v>27421840.432848487</v>
      </c>
      <c r="C41" s="459">
        <v>27632343.699999996</v>
      </c>
      <c r="E41" s="441">
        <f t="shared" si="14"/>
        <v>210503.26715150848</v>
      </c>
      <c r="F41" s="442">
        <f t="shared" ref="F41:F43" si="15">E41/C41</f>
        <v>7.6180026362189651E-3</v>
      </c>
      <c r="G41" s="440">
        <f>'B&amp;A Surcharges'!X55</f>
        <v>4088409.9699999997</v>
      </c>
      <c r="I41" s="440">
        <f>-'B&amp;A Surcharges'!H55</f>
        <v>-13927.54</v>
      </c>
      <c r="K41" s="441">
        <f>B41-C41</f>
        <v>-210503.26715150848</v>
      </c>
      <c r="L41" s="442"/>
      <c r="N41" s="446"/>
      <c r="O41" s="440"/>
      <c r="P41" s="448"/>
      <c r="R41" s="441"/>
      <c r="S41" s="449"/>
      <c r="T41" s="440"/>
      <c r="V41" s="441"/>
      <c r="W41" s="449"/>
    </row>
    <row r="42" spans="1:23">
      <c r="A42" s="446" t="s">
        <v>380</v>
      </c>
      <c r="B42" s="440">
        <f>'Exhibit KIW-S3'!B41</f>
        <v>131625485.47979881</v>
      </c>
      <c r="C42" s="459">
        <v>132988252.81000002</v>
      </c>
      <c r="E42" s="515">
        <f t="shared" si="14"/>
        <v>1362767.3302012086</v>
      </c>
      <c r="F42" s="516">
        <f t="shared" si="15"/>
        <v>1.0247275991723802E-2</v>
      </c>
      <c r="G42" s="440">
        <f>'B&amp;A Surcharges'!X57</f>
        <v>24346072.160000004</v>
      </c>
      <c r="I42" s="440">
        <f>-'B&amp;A Surcharges'!H57</f>
        <v>-31223.18</v>
      </c>
      <c r="K42" s="441">
        <f>B42-C42</f>
        <v>-1362767.3302012086</v>
      </c>
      <c r="L42" s="442"/>
      <c r="N42" s="446" t="s">
        <v>1284</v>
      </c>
      <c r="O42" s="440"/>
      <c r="P42" s="448"/>
      <c r="R42" s="441"/>
      <c r="S42" s="449"/>
      <c r="T42" s="440"/>
      <c r="V42" s="441"/>
      <c r="W42" s="449"/>
    </row>
    <row r="43" spans="1:23">
      <c r="A43" s="447" t="s">
        <v>381</v>
      </c>
      <c r="B43" s="444">
        <f>'Exhibit KIW-S3'!B42</f>
        <v>20729410.988033634</v>
      </c>
      <c r="C43" s="460">
        <v>21240820.32</v>
      </c>
      <c r="D43" s="443"/>
      <c r="E43" s="525">
        <f t="shared" si="14"/>
        <v>511409.33196636662</v>
      </c>
      <c r="F43" s="516">
        <f t="shared" si="15"/>
        <v>2.4076722285759942E-2</v>
      </c>
      <c r="G43" s="444">
        <f>'B&amp;A Surcharges'!X59</f>
        <v>3897513.2800000003</v>
      </c>
      <c r="I43" s="444">
        <f>-'B&amp;A Surcharges'!H59</f>
        <v>0</v>
      </c>
      <c r="K43" s="445">
        <f>B43-C43</f>
        <v>-511409.33196636662</v>
      </c>
      <c r="L43" s="442"/>
      <c r="N43" s="446"/>
      <c r="O43" s="440"/>
      <c r="P43" s="448"/>
      <c r="R43" s="441"/>
      <c r="S43" s="449"/>
      <c r="T43" s="440"/>
      <c r="V43" s="441"/>
      <c r="W43" s="449"/>
    </row>
    <row r="44" spans="1:23">
      <c r="A44" s="434" t="s">
        <v>322</v>
      </c>
      <c r="B44" s="440">
        <f>'Exhibit KIW-S3'!B43</f>
        <v>182038169.61726156</v>
      </c>
      <c r="C44" s="435">
        <f>SUM(C40:C43)</f>
        <v>184002848.79000002</v>
      </c>
      <c r="E44" s="435">
        <f>SUM(E40:E43)</f>
        <v>1964679.1727384389</v>
      </c>
      <c r="F44" s="442"/>
      <c r="G44" s="435">
        <f t="shared" ref="G44" si="16">SUM(G40:G43)</f>
        <v>32645306.630000003</v>
      </c>
      <c r="I44" s="435">
        <f>SUM(I40:I43)</f>
        <v>-47505.42</v>
      </c>
      <c r="K44" s="435">
        <f>SUM(K40:K43)</f>
        <v>-1964679.1727384389</v>
      </c>
      <c r="L44" s="442"/>
      <c r="O44" s="440"/>
      <c r="P44" s="448"/>
      <c r="R44" s="448"/>
      <c r="S44" s="449"/>
      <c r="T44" s="448"/>
      <c r="V44" s="448"/>
      <c r="W44" s="449"/>
    </row>
    <row r="45" spans="1:23">
      <c r="B45" s="440"/>
      <c r="E45" s="441"/>
      <c r="F45" s="442"/>
      <c r="G45" s="440"/>
      <c r="I45" s="440"/>
      <c r="K45" s="441"/>
      <c r="L45" s="442"/>
      <c r="O45" s="440"/>
      <c r="P45" s="448"/>
      <c r="R45" s="441"/>
      <c r="S45" s="449"/>
      <c r="T45" s="440"/>
    </row>
    <row r="46" spans="1:23">
      <c r="A46" s="450" t="s">
        <v>34</v>
      </c>
      <c r="B46" s="440">
        <f>'Exhibit KIW-S3'!B44</f>
        <v>9318114.0859510638</v>
      </c>
      <c r="C46" s="459">
        <v>9124963.6099999975</v>
      </c>
      <c r="E46" s="515">
        <f t="shared" ref="E46:E47" si="17">C46-B46</f>
        <v>-193150.47595106624</v>
      </c>
      <c r="F46" s="516">
        <f t="shared" ref="F46:F47" si="18">E46/C46</f>
        <v>-2.1167259860564669E-2</v>
      </c>
      <c r="G46" s="440">
        <f>'B&amp;A Surcharges'!X17</f>
        <v>804286.81</v>
      </c>
      <c r="I46" s="440">
        <f>-'B&amp;A Surcharges'!H17</f>
        <v>-1487.29</v>
      </c>
      <c r="K46" s="441">
        <f>B46-C46</f>
        <v>193150.47595106624</v>
      </c>
      <c r="L46" s="442"/>
      <c r="N46" s="450"/>
      <c r="O46" s="440"/>
      <c r="P46" s="448"/>
      <c r="R46" s="441"/>
      <c r="S46" s="449"/>
      <c r="T46" s="440"/>
    </row>
    <row r="47" spans="1:23">
      <c r="A47" s="450" t="s">
        <v>35</v>
      </c>
      <c r="B47" s="440">
        <f>'Exhibit KIW-S3'!B46</f>
        <v>1905481.9752444003</v>
      </c>
      <c r="C47" s="459">
        <v>1920130.53</v>
      </c>
      <c r="E47" s="441">
        <f t="shared" si="17"/>
        <v>14648.554755599704</v>
      </c>
      <c r="F47" s="442">
        <f t="shared" si="18"/>
        <v>7.6289369533641569E-3</v>
      </c>
      <c r="G47" s="440">
        <f>'B&amp;A Surcharges'!X61</f>
        <v>179491.01</v>
      </c>
      <c r="I47" s="440">
        <f>-'B&amp;A Surcharges'!H61</f>
        <v>0</v>
      </c>
      <c r="K47" s="441">
        <f>B47-C47</f>
        <v>-14648.554755599704</v>
      </c>
      <c r="N47" s="450"/>
      <c r="O47" s="440"/>
      <c r="P47" s="448"/>
      <c r="R47" s="441"/>
      <c r="S47" s="449"/>
      <c r="T47" s="440"/>
    </row>
    <row r="48" spans="1:23">
      <c r="B48" s="440"/>
      <c r="E48" s="441"/>
      <c r="F48" s="442"/>
      <c r="G48" s="440"/>
      <c r="I48" s="440"/>
      <c r="K48" s="441"/>
      <c r="O48" s="440"/>
      <c r="P48" s="448"/>
      <c r="R48" s="441"/>
      <c r="S48" s="449"/>
      <c r="T48" s="440"/>
    </row>
    <row r="49" spans="1:22">
      <c r="A49" s="434" t="s">
        <v>33</v>
      </c>
      <c r="B49" s="440">
        <f>'Exhibit KIW-S3'!B48</f>
        <v>242811.82574993977</v>
      </c>
      <c r="C49" s="459">
        <v>242210.52</v>
      </c>
      <c r="E49" s="441">
        <f t="shared" ref="E49" si="19">C49-B49</f>
        <v>-601.30574993978371</v>
      </c>
      <c r="F49" s="442">
        <f t="shared" ref="F49" si="20">E49/C49</f>
        <v>-2.4825748689189212E-3</v>
      </c>
      <c r="G49" s="440">
        <f>'B&amp;A Surcharges'!X63</f>
        <v>31409.690000000006</v>
      </c>
      <c r="I49" s="440">
        <f>-'B&amp;A Surcharges'!H63</f>
        <v>-221.2</v>
      </c>
      <c r="K49" s="441">
        <f>B49-C49</f>
        <v>601.30574993978371</v>
      </c>
      <c r="O49" s="440"/>
      <c r="P49" s="448"/>
      <c r="R49" s="441"/>
      <c r="S49" s="449"/>
      <c r="T49" s="440"/>
    </row>
    <row r="50" spans="1:22" ht="14.5" thickBot="1">
      <c r="A50" s="451"/>
      <c r="B50" s="444"/>
      <c r="C50" s="452"/>
      <c r="D50" s="443"/>
      <c r="E50" s="445"/>
      <c r="G50" s="444"/>
      <c r="I50" s="444"/>
      <c r="K50" s="445"/>
      <c r="O50" s="440"/>
      <c r="P50" s="448"/>
      <c r="R50" s="441"/>
      <c r="S50" s="453"/>
      <c r="T50" s="440"/>
    </row>
    <row r="51" spans="1:22">
      <c r="A51" s="434" t="s">
        <v>17</v>
      </c>
      <c r="B51" s="440">
        <f>'Exhibit KIW-S3'!B50</f>
        <v>653634929.4559319</v>
      </c>
      <c r="C51" s="454">
        <f>SUM(C49,C47,C46,C44,C38,C34,C25,C14)</f>
        <v>653489895.13</v>
      </c>
      <c r="E51" s="435">
        <f>SUM(E49,E47,E46,E44,E38,E34,E25,E14)</f>
        <v>-145034.32593183615</v>
      </c>
      <c r="G51" s="435">
        <f t="shared" ref="G51" si="21">SUM(G49,G47,G46,G44,G38,G34,G25,G14)</f>
        <v>90383807.370000005</v>
      </c>
      <c r="I51" s="435">
        <f t="shared" ref="I51" si="22">SUM(I49,I47,I46,I44,I38,I34,I25,I14)</f>
        <v>-608451.68999999994</v>
      </c>
      <c r="K51" s="435">
        <f>SUM(K49,K47,K46,K44,K38,K34,K25,K14)</f>
        <v>145034.32593183615</v>
      </c>
      <c r="O51" s="440"/>
      <c r="P51" s="455"/>
      <c r="R51" s="448"/>
      <c r="S51" s="453"/>
      <c r="T51" s="448"/>
      <c r="V51" s="456"/>
    </row>
    <row r="54" spans="1:22">
      <c r="E54" s="457"/>
    </row>
    <row r="56" spans="1:22">
      <c r="E56" s="458"/>
    </row>
  </sheetData>
  <pageMargins left="0.7" right="0.7" top="0.75" bottom="0.75" header="0.3" footer="0.3"/>
  <pageSetup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8">
    <tabColor theme="8" tint="0.59999389629810485"/>
  </sheetPr>
  <dimension ref="A1:V159"/>
  <sheetViews>
    <sheetView zoomScale="140" zoomScaleNormal="140" zoomScaleSheetLayoutView="80" workbookViewId="0">
      <pane xSplit="1" ySplit="7" topLeftCell="N8" activePane="bottomRight" state="frozen"/>
      <selection activeCell="R7" sqref="R7"/>
      <selection pane="topRight" activeCell="R7" sqref="R7"/>
      <selection pane="bottomLeft" activeCell="R7" sqref="R7"/>
      <selection pane="bottomRight" activeCell="B1" sqref="B1:M1048576"/>
    </sheetView>
  </sheetViews>
  <sheetFormatPr defaultColWidth="9.1796875" defaultRowHeight="10.5"/>
  <cols>
    <col min="1" max="1" width="29" style="228" bestFit="1" customWidth="1"/>
    <col min="2" max="13" width="8.54296875" style="228" hidden="1" customWidth="1"/>
    <col min="14" max="14" width="15.26953125" style="228" customWidth="1"/>
    <col min="15" max="15" width="2.1796875" style="228" customWidth="1"/>
    <col min="16" max="16" width="17.1796875" style="228" customWidth="1"/>
    <col min="17" max="17" width="14.54296875" style="228" customWidth="1"/>
    <col min="18" max="18" width="13.54296875" style="229" customWidth="1"/>
    <col min="19" max="19" width="2.1796875" style="228" customWidth="1"/>
    <col min="20" max="20" width="17.1796875" style="228" customWidth="1"/>
    <col min="21" max="21" width="9.1796875" style="228"/>
    <col min="22" max="22" width="10.81640625" style="228" bestFit="1" customWidth="1"/>
    <col min="23" max="16384" width="9.1796875" style="228"/>
  </cols>
  <sheetData>
    <row r="1" spans="1:20">
      <c r="A1" s="228" t="str">
        <f>+RS!B2</f>
        <v>KENTUCKY POWER BILLING ANALYSIS</v>
      </c>
    </row>
    <row r="2" spans="1:20">
      <c r="A2" s="228" t="str">
        <f>+RS!B3</f>
        <v>PER BOOKS</v>
      </c>
      <c r="B2" s="230" t="s">
        <v>862</v>
      </c>
      <c r="C2" s="230"/>
      <c r="D2" s="230"/>
      <c r="E2" s="230"/>
      <c r="F2" s="230"/>
    </row>
    <row r="3" spans="1:20">
      <c r="A3" s="228" t="str">
        <f>+RS!B4</f>
        <v>TEST YEAR ENDED MAY 31, 2025</v>
      </c>
    </row>
    <row r="4" spans="1:20">
      <c r="A4" s="231"/>
    </row>
    <row r="5" spans="1:20">
      <c r="A5" s="231" t="s">
        <v>125</v>
      </c>
    </row>
    <row r="6" spans="1:20" s="233" customFormat="1">
      <c r="A6" s="232"/>
      <c r="B6" s="233">
        <v>2024</v>
      </c>
      <c r="I6" s="233">
        <v>2025</v>
      </c>
      <c r="N6" s="233" t="s">
        <v>874</v>
      </c>
      <c r="P6" s="233" t="s">
        <v>465</v>
      </c>
      <c r="Q6" s="233" t="s">
        <v>474</v>
      </c>
      <c r="R6" s="234" t="s">
        <v>481</v>
      </c>
      <c r="T6" s="261" t="s">
        <v>475</v>
      </c>
    </row>
    <row r="7" spans="1:20" s="233" customFormat="1">
      <c r="A7" s="232" t="s">
        <v>2</v>
      </c>
      <c r="B7" s="233" t="s">
        <v>270</v>
      </c>
      <c r="C7" s="233" t="s">
        <v>271</v>
      </c>
      <c r="D7" s="233" t="s">
        <v>272</v>
      </c>
      <c r="E7" s="233" t="s">
        <v>273</v>
      </c>
      <c r="F7" s="233" t="s">
        <v>274</v>
      </c>
      <c r="G7" s="233" t="s">
        <v>275</v>
      </c>
      <c r="H7" s="233" t="s">
        <v>276</v>
      </c>
      <c r="I7" s="233" t="s">
        <v>265</v>
      </c>
      <c r="J7" s="233" t="s">
        <v>266</v>
      </c>
      <c r="K7" s="233" t="s">
        <v>267</v>
      </c>
      <c r="L7" s="233" t="s">
        <v>268</v>
      </c>
      <c r="M7" s="233" t="s">
        <v>269</v>
      </c>
      <c r="N7" s="233" t="s">
        <v>17</v>
      </c>
      <c r="P7" s="233" t="s">
        <v>17</v>
      </c>
      <c r="Q7" s="233" t="s">
        <v>75</v>
      </c>
      <c r="R7" s="234" t="s">
        <v>75</v>
      </c>
      <c r="T7" s="261" t="s">
        <v>476</v>
      </c>
    </row>
    <row r="8" spans="1:20">
      <c r="A8" s="231"/>
    </row>
    <row r="9" spans="1:20">
      <c r="A9" s="433">
        <v>11</v>
      </c>
      <c r="B9" s="235">
        <v>128</v>
      </c>
      <c r="C9" s="235">
        <v>130</v>
      </c>
      <c r="D9" s="235">
        <v>130</v>
      </c>
      <c r="E9" s="235">
        <v>130</v>
      </c>
      <c r="F9" s="235">
        <v>130</v>
      </c>
      <c r="G9" s="235">
        <v>128</v>
      </c>
      <c r="H9" s="235">
        <v>130</v>
      </c>
      <c r="I9" s="235">
        <v>130</v>
      </c>
      <c r="J9" s="235">
        <v>136</v>
      </c>
      <c r="K9" s="235">
        <v>130</v>
      </c>
      <c r="L9" s="235">
        <v>135</v>
      </c>
      <c r="M9" s="235">
        <v>133</v>
      </c>
      <c r="N9" s="236">
        <f t="shared" ref="N9:N18" si="0">SUM(B9:M9)</f>
        <v>1570</v>
      </c>
      <c r="O9" s="237"/>
      <c r="P9" s="405">
        <f t="shared" ref="P9" si="1">M9*12</f>
        <v>1596</v>
      </c>
      <c r="Q9" s="236">
        <f>P9-N9</f>
        <v>26</v>
      </c>
      <c r="R9" s="229">
        <f>Q9/N9</f>
        <v>1.6560509554140127E-2</v>
      </c>
      <c r="S9" s="237"/>
      <c r="T9" s="236"/>
    </row>
    <row r="10" spans="1:20">
      <c r="A10" s="238">
        <v>12</v>
      </c>
      <c r="B10" s="235">
        <v>10</v>
      </c>
      <c r="C10" s="235">
        <v>10</v>
      </c>
      <c r="D10" s="235">
        <v>10</v>
      </c>
      <c r="E10" s="235">
        <v>10</v>
      </c>
      <c r="F10" s="235">
        <v>10</v>
      </c>
      <c r="G10" s="235">
        <v>10</v>
      </c>
      <c r="H10" s="235">
        <v>10</v>
      </c>
      <c r="I10" s="235">
        <v>10</v>
      </c>
      <c r="J10" s="235">
        <v>10</v>
      </c>
      <c r="K10" s="235">
        <v>10</v>
      </c>
      <c r="L10" s="235">
        <v>10</v>
      </c>
      <c r="M10" s="235">
        <v>10</v>
      </c>
      <c r="N10" s="236">
        <f t="shared" si="0"/>
        <v>120</v>
      </c>
      <c r="O10" s="239"/>
      <c r="P10" s="236">
        <f t="shared" ref="P10:P17" si="2">M10*12</f>
        <v>120</v>
      </c>
      <c r="Q10" s="240">
        <f t="shared" ref="Q10:Q18" si="3">P10-N10</f>
        <v>0</v>
      </c>
      <c r="R10" s="241">
        <f>Q10/N10</f>
        <v>0</v>
      </c>
      <c r="S10" s="239"/>
      <c r="T10" s="240"/>
    </row>
    <row r="11" spans="1:20">
      <c r="A11" s="242">
        <v>13</v>
      </c>
      <c r="B11" s="235">
        <v>1</v>
      </c>
      <c r="C11" s="235">
        <v>1</v>
      </c>
      <c r="D11" s="235">
        <v>1</v>
      </c>
      <c r="E11" s="235">
        <v>1</v>
      </c>
      <c r="F11" s="235">
        <v>1</v>
      </c>
      <c r="G11" s="235">
        <v>1</v>
      </c>
      <c r="H11" s="235">
        <v>1</v>
      </c>
      <c r="I11" s="235">
        <v>1</v>
      </c>
      <c r="J11" s="235">
        <v>1</v>
      </c>
      <c r="K11" s="235">
        <v>1</v>
      </c>
      <c r="L11" s="235">
        <v>1</v>
      </c>
      <c r="M11" s="235">
        <v>1</v>
      </c>
      <c r="N11" s="236">
        <f t="shared" si="0"/>
        <v>12</v>
      </c>
      <c r="O11" s="237"/>
      <c r="P11" s="236">
        <f t="shared" si="2"/>
        <v>12</v>
      </c>
      <c r="Q11" s="236">
        <f t="shared" si="3"/>
        <v>0</v>
      </c>
      <c r="R11" s="229">
        <f>Q11/N11</f>
        <v>0</v>
      </c>
      <c r="S11" s="237"/>
      <c r="T11" s="236"/>
    </row>
    <row r="12" spans="1:20">
      <c r="A12" s="242">
        <v>14</v>
      </c>
      <c r="B12" s="235">
        <v>14</v>
      </c>
      <c r="C12" s="235">
        <v>13</v>
      </c>
      <c r="D12" s="235">
        <v>13</v>
      </c>
      <c r="E12" s="235">
        <v>13</v>
      </c>
      <c r="F12" s="235">
        <v>13</v>
      </c>
      <c r="G12" s="235">
        <v>13</v>
      </c>
      <c r="H12" s="235">
        <v>13</v>
      </c>
      <c r="I12" s="235">
        <v>13</v>
      </c>
      <c r="J12" s="235">
        <v>13</v>
      </c>
      <c r="K12" s="235">
        <v>13</v>
      </c>
      <c r="L12" s="235">
        <v>13</v>
      </c>
      <c r="M12" s="235">
        <v>13</v>
      </c>
      <c r="N12" s="236">
        <f t="shared" si="0"/>
        <v>157</v>
      </c>
      <c r="O12" s="237"/>
      <c r="P12" s="236">
        <f t="shared" si="2"/>
        <v>156</v>
      </c>
      <c r="Q12" s="236">
        <f t="shared" si="3"/>
        <v>-1</v>
      </c>
      <c r="R12" s="229">
        <v>0</v>
      </c>
      <c r="S12" s="237"/>
      <c r="T12" s="236"/>
    </row>
    <row r="13" spans="1:20">
      <c r="A13" s="242">
        <v>15</v>
      </c>
      <c r="B13" s="235">
        <v>65406</v>
      </c>
      <c r="C13" s="235">
        <v>65521</v>
      </c>
      <c r="D13" s="235">
        <v>65640</v>
      </c>
      <c r="E13" s="235">
        <v>65731</v>
      </c>
      <c r="F13" s="235">
        <v>65823</v>
      </c>
      <c r="G13" s="235">
        <v>65828</v>
      </c>
      <c r="H13" s="235">
        <v>65947</v>
      </c>
      <c r="I13" s="235">
        <v>66034</v>
      </c>
      <c r="J13" s="235">
        <v>66073</v>
      </c>
      <c r="K13" s="235">
        <v>65964</v>
      </c>
      <c r="L13" s="235">
        <v>65922</v>
      </c>
      <c r="M13" s="235">
        <v>65811</v>
      </c>
      <c r="N13" s="236">
        <f>SUM(B13:M13)</f>
        <v>789700</v>
      </c>
      <c r="O13" s="237"/>
      <c r="P13" s="236">
        <f>M13*12</f>
        <v>789732</v>
      </c>
      <c r="Q13" s="236">
        <f t="shared" si="3"/>
        <v>32</v>
      </c>
      <c r="R13" s="229">
        <f>Q13/N13</f>
        <v>4.052171710776244E-5</v>
      </c>
      <c r="S13" s="237"/>
      <c r="T13" s="236"/>
    </row>
    <row r="14" spans="1:20">
      <c r="A14" s="242">
        <v>17</v>
      </c>
      <c r="B14" s="235">
        <v>245</v>
      </c>
      <c r="C14" s="235">
        <v>244</v>
      </c>
      <c r="D14" s="235">
        <v>240</v>
      </c>
      <c r="E14" s="235">
        <v>237</v>
      </c>
      <c r="F14" s="235">
        <v>237</v>
      </c>
      <c r="G14" s="235">
        <v>237</v>
      </c>
      <c r="H14" s="235">
        <v>232</v>
      </c>
      <c r="I14" s="235">
        <v>232</v>
      </c>
      <c r="J14" s="235">
        <v>230</v>
      </c>
      <c r="K14" s="235">
        <v>230</v>
      </c>
      <c r="L14" s="235">
        <v>230</v>
      </c>
      <c r="M14" s="235">
        <v>228</v>
      </c>
      <c r="N14" s="236">
        <f t="shared" si="0"/>
        <v>2822</v>
      </c>
      <c r="O14" s="237"/>
      <c r="P14" s="236">
        <f t="shared" si="2"/>
        <v>2736</v>
      </c>
      <c r="Q14" s="236">
        <f t="shared" si="3"/>
        <v>-86</v>
      </c>
      <c r="R14" s="229">
        <f>Q14/N14</f>
        <v>-3.0474840538625089E-2</v>
      </c>
      <c r="S14" s="237"/>
      <c r="T14" s="236"/>
    </row>
    <row r="15" spans="1:20">
      <c r="A15" s="242" t="s">
        <v>389</v>
      </c>
      <c r="B15" s="235">
        <v>0</v>
      </c>
      <c r="C15" s="235">
        <v>0</v>
      </c>
      <c r="D15" s="235">
        <v>0</v>
      </c>
      <c r="E15" s="235">
        <v>0</v>
      </c>
      <c r="F15" s="235">
        <v>0</v>
      </c>
      <c r="G15" s="235">
        <v>0</v>
      </c>
      <c r="H15" s="235"/>
      <c r="I15" s="235">
        <v>0</v>
      </c>
      <c r="J15" s="235">
        <v>0</v>
      </c>
      <c r="K15" s="235">
        <v>0</v>
      </c>
      <c r="L15" s="235"/>
      <c r="M15" s="235">
        <v>0</v>
      </c>
      <c r="N15" s="236">
        <f t="shared" si="0"/>
        <v>0</v>
      </c>
      <c r="O15" s="237"/>
      <c r="P15" s="236">
        <f t="shared" si="2"/>
        <v>0</v>
      </c>
      <c r="Q15" s="236">
        <f t="shared" si="3"/>
        <v>0</v>
      </c>
      <c r="R15" s="229">
        <v>0</v>
      </c>
      <c r="S15" s="237"/>
      <c r="T15" s="236"/>
    </row>
    <row r="16" spans="1:20">
      <c r="A16" s="242">
        <v>22</v>
      </c>
      <c r="B16" s="235">
        <v>64619</v>
      </c>
      <c r="C16" s="235">
        <v>64638</v>
      </c>
      <c r="D16" s="235">
        <v>64566</v>
      </c>
      <c r="E16" s="235">
        <v>64527</v>
      </c>
      <c r="F16" s="235">
        <v>64506</v>
      </c>
      <c r="G16" s="235">
        <v>64436</v>
      </c>
      <c r="H16" s="235">
        <v>64445</v>
      </c>
      <c r="I16" s="235">
        <v>64442</v>
      </c>
      <c r="J16" s="235">
        <v>64405</v>
      </c>
      <c r="K16" s="235">
        <v>64227</v>
      </c>
      <c r="L16" s="235">
        <v>64041</v>
      </c>
      <c r="M16" s="235">
        <v>63914</v>
      </c>
      <c r="N16" s="236">
        <f>SUM(B16:M16)</f>
        <v>772766</v>
      </c>
      <c r="O16" s="237"/>
      <c r="P16" s="236">
        <f t="shared" si="2"/>
        <v>766968</v>
      </c>
      <c r="Q16" s="236">
        <f>P16-N16</f>
        <v>-5798</v>
      </c>
      <c r="R16" s="229">
        <f>Q16/N16</f>
        <v>-7.5029180890463605E-3</v>
      </c>
      <c r="S16" s="237"/>
      <c r="T16" s="236"/>
    </row>
    <row r="17" spans="1:22">
      <c r="A17" s="243" t="s">
        <v>396</v>
      </c>
      <c r="B17" s="244">
        <v>0</v>
      </c>
      <c r="C17" s="244">
        <v>0</v>
      </c>
      <c r="D17" s="244">
        <v>0</v>
      </c>
      <c r="E17" s="244">
        <v>0</v>
      </c>
      <c r="F17" s="244">
        <v>0</v>
      </c>
      <c r="G17" s="244">
        <v>0</v>
      </c>
      <c r="H17" s="244">
        <v>0</v>
      </c>
      <c r="I17" s="244">
        <v>0</v>
      </c>
      <c r="J17" s="244">
        <v>0</v>
      </c>
      <c r="K17" s="244">
        <v>0</v>
      </c>
      <c r="L17" s="244">
        <v>0</v>
      </c>
      <c r="M17" s="244">
        <v>0</v>
      </c>
      <c r="N17" s="244">
        <f t="shared" si="0"/>
        <v>0</v>
      </c>
      <c r="O17" s="237"/>
      <c r="P17" s="244">
        <f t="shared" si="2"/>
        <v>0</v>
      </c>
      <c r="Q17" s="244">
        <f t="shared" si="3"/>
        <v>0</v>
      </c>
      <c r="R17" s="245">
        <v>0</v>
      </c>
      <c r="S17" s="237"/>
      <c r="T17" s="244"/>
    </row>
    <row r="18" spans="1:22">
      <c r="A18" s="242" t="s">
        <v>223</v>
      </c>
      <c r="B18" s="236">
        <f t="shared" ref="B18:H18" si="4">SUM(B9:B17)</f>
        <v>130423</v>
      </c>
      <c r="C18" s="236">
        <f t="shared" si="4"/>
        <v>130557</v>
      </c>
      <c r="D18" s="236">
        <f t="shared" si="4"/>
        <v>130600</v>
      </c>
      <c r="E18" s="236">
        <f t="shared" si="4"/>
        <v>130649</v>
      </c>
      <c r="F18" s="236">
        <f t="shared" si="4"/>
        <v>130720</v>
      </c>
      <c r="G18" s="236">
        <f t="shared" si="4"/>
        <v>130653</v>
      </c>
      <c r="H18" s="236">
        <f t="shared" si="4"/>
        <v>130778</v>
      </c>
      <c r="I18" s="236">
        <f t="shared" ref="I18:L18" si="5">SUM(I9:I17)</f>
        <v>130862</v>
      </c>
      <c r="J18" s="236">
        <f t="shared" si="5"/>
        <v>130868</v>
      </c>
      <c r="K18" s="236">
        <f t="shared" si="5"/>
        <v>130575</v>
      </c>
      <c r="L18" s="236">
        <f t="shared" si="5"/>
        <v>130352</v>
      </c>
      <c r="M18" s="236">
        <f>SUM(M9:M17)</f>
        <v>130110</v>
      </c>
      <c r="N18" s="236">
        <f t="shared" si="0"/>
        <v>1567147</v>
      </c>
      <c r="O18" s="237"/>
      <c r="P18" s="236">
        <f>M18*12</f>
        <v>1561320</v>
      </c>
      <c r="Q18" s="236">
        <f t="shared" si="3"/>
        <v>-5827</v>
      </c>
      <c r="R18" s="229">
        <f>Q18/N18</f>
        <v>-3.7182217111732339E-3</v>
      </c>
      <c r="S18" s="237"/>
      <c r="T18" s="405">
        <f ca="1">INDIRECT("'"&amp;A18&amp;"'!O53")</f>
        <v>0</v>
      </c>
    </row>
    <row r="19" spans="1:22">
      <c r="A19" s="242"/>
      <c r="B19" s="236"/>
      <c r="C19" s="236"/>
      <c r="D19" s="236"/>
      <c r="E19" s="236"/>
      <c r="F19" s="236"/>
      <c r="G19" s="236"/>
      <c r="H19" s="236"/>
      <c r="I19" s="236"/>
      <c r="J19" s="236"/>
      <c r="K19" s="236"/>
      <c r="L19" s="236"/>
      <c r="M19" s="236"/>
      <c r="N19" s="236"/>
      <c r="O19" s="237"/>
      <c r="P19" s="236"/>
      <c r="Q19" s="236"/>
      <c r="S19" s="237"/>
      <c r="T19" s="236"/>
    </row>
    <row r="20" spans="1:22">
      <c r="A20" s="242">
        <v>28</v>
      </c>
      <c r="B20" s="235">
        <v>6</v>
      </c>
      <c r="C20" s="235">
        <v>6</v>
      </c>
      <c r="D20" s="235">
        <v>6</v>
      </c>
      <c r="E20" s="235">
        <v>6</v>
      </c>
      <c r="F20" s="235">
        <v>6</v>
      </c>
      <c r="G20" s="235">
        <v>6</v>
      </c>
      <c r="H20" s="235">
        <v>6</v>
      </c>
      <c r="I20" s="235">
        <v>6</v>
      </c>
      <c r="J20" s="235">
        <v>6</v>
      </c>
      <c r="K20" s="235">
        <v>6</v>
      </c>
      <c r="L20" s="235">
        <v>6</v>
      </c>
      <c r="M20" s="235">
        <v>6</v>
      </c>
      <c r="N20" s="236">
        <f>SUM(B20:M20)</f>
        <v>72</v>
      </c>
      <c r="O20" s="237"/>
      <c r="P20" s="236">
        <f>M20*12</f>
        <v>72</v>
      </c>
      <c r="Q20" s="236">
        <f>P20-N20</f>
        <v>0</v>
      </c>
      <c r="R20" s="229">
        <f>Q20/N20</f>
        <v>0</v>
      </c>
      <c r="S20" s="237"/>
      <c r="T20" s="236"/>
    </row>
    <row r="21" spans="1:22">
      <c r="A21" s="242">
        <v>30</v>
      </c>
      <c r="B21" s="235">
        <v>63</v>
      </c>
      <c r="C21" s="235">
        <v>62</v>
      </c>
      <c r="D21" s="235">
        <v>62</v>
      </c>
      <c r="E21" s="235">
        <v>61</v>
      </c>
      <c r="F21" s="235">
        <v>60</v>
      </c>
      <c r="G21" s="235">
        <v>60</v>
      </c>
      <c r="H21" s="235">
        <v>61</v>
      </c>
      <c r="I21" s="235">
        <v>61</v>
      </c>
      <c r="J21" s="235">
        <v>61</v>
      </c>
      <c r="K21" s="235">
        <v>61</v>
      </c>
      <c r="L21" s="235">
        <v>61</v>
      </c>
      <c r="M21" s="235">
        <v>61</v>
      </c>
      <c r="N21" s="236">
        <f>SUM(B21:M21)</f>
        <v>734</v>
      </c>
      <c r="O21" s="237"/>
      <c r="P21" s="236">
        <f>M21*12</f>
        <v>732</v>
      </c>
      <c r="Q21" s="236">
        <f>P21-N21</f>
        <v>-2</v>
      </c>
      <c r="R21" s="229">
        <f>Q21/N21</f>
        <v>-2.7247956403269754E-3</v>
      </c>
      <c r="S21" s="237"/>
      <c r="T21" s="236"/>
    </row>
    <row r="22" spans="1:22">
      <c r="A22" s="242">
        <v>32</v>
      </c>
      <c r="B22" s="235">
        <v>71</v>
      </c>
      <c r="C22" s="235">
        <v>71</v>
      </c>
      <c r="D22" s="235">
        <v>69</v>
      </c>
      <c r="E22" s="235">
        <v>71</v>
      </c>
      <c r="F22" s="235">
        <v>70</v>
      </c>
      <c r="G22" s="235">
        <v>70</v>
      </c>
      <c r="H22" s="235">
        <v>70</v>
      </c>
      <c r="I22" s="235">
        <v>69</v>
      </c>
      <c r="J22" s="235">
        <v>71</v>
      </c>
      <c r="K22" s="235">
        <v>70</v>
      </c>
      <c r="L22" s="235">
        <v>70</v>
      </c>
      <c r="M22" s="235">
        <v>70</v>
      </c>
      <c r="N22" s="236">
        <f>SUM(B22:M22)</f>
        <v>842</v>
      </c>
      <c r="O22" s="237"/>
      <c r="P22" s="236">
        <f>M22*12</f>
        <v>840</v>
      </c>
      <c r="Q22" s="236">
        <f>P22-N22</f>
        <v>-2</v>
      </c>
      <c r="R22" s="229">
        <f>Q22/N22</f>
        <v>-2.3752969121140144E-3</v>
      </c>
      <c r="S22" s="237"/>
      <c r="T22" s="236"/>
    </row>
    <row r="23" spans="1:22">
      <c r="A23" s="242">
        <v>34</v>
      </c>
      <c r="B23" s="263">
        <v>2</v>
      </c>
      <c r="C23" s="263">
        <v>2</v>
      </c>
      <c r="D23" s="263">
        <v>2</v>
      </c>
      <c r="E23" s="263">
        <v>2</v>
      </c>
      <c r="F23" s="263">
        <v>2</v>
      </c>
      <c r="G23" s="263">
        <v>2</v>
      </c>
      <c r="H23" s="263">
        <v>2</v>
      </c>
      <c r="I23" s="263">
        <v>2</v>
      </c>
      <c r="J23" s="263">
        <v>2</v>
      </c>
      <c r="K23" s="263">
        <v>2</v>
      </c>
      <c r="L23" s="263">
        <v>2</v>
      </c>
      <c r="M23" s="263">
        <v>2</v>
      </c>
      <c r="N23" s="244">
        <f>SUM(B23:M23)</f>
        <v>24</v>
      </c>
      <c r="O23" s="237"/>
      <c r="P23" s="244">
        <f>M23*12</f>
        <v>24</v>
      </c>
      <c r="Q23" s="244">
        <f>P23-N23</f>
        <v>0</v>
      </c>
      <c r="R23" s="245">
        <f>Q23/N23</f>
        <v>0</v>
      </c>
      <c r="S23" s="237"/>
      <c r="T23" s="244"/>
    </row>
    <row r="24" spans="1:22">
      <c r="A24" s="242" t="s">
        <v>224</v>
      </c>
      <c r="B24" s="236">
        <f t="shared" ref="B24:H24" si="6">SUM(B20:B23)</f>
        <v>142</v>
      </c>
      <c r="C24" s="236">
        <f t="shared" si="6"/>
        <v>141</v>
      </c>
      <c r="D24" s="236">
        <f t="shared" si="6"/>
        <v>139</v>
      </c>
      <c r="E24" s="236">
        <f t="shared" si="6"/>
        <v>140</v>
      </c>
      <c r="F24" s="236">
        <f t="shared" si="6"/>
        <v>138</v>
      </c>
      <c r="G24" s="236">
        <f t="shared" si="6"/>
        <v>138</v>
      </c>
      <c r="H24" s="236">
        <f t="shared" si="6"/>
        <v>139</v>
      </c>
      <c r="I24" s="236">
        <f t="shared" ref="I24:Q24" si="7">SUM(I20:I23)</f>
        <v>138</v>
      </c>
      <c r="J24" s="236">
        <f t="shared" si="7"/>
        <v>140</v>
      </c>
      <c r="K24" s="236">
        <f t="shared" si="7"/>
        <v>139</v>
      </c>
      <c r="L24" s="236">
        <f t="shared" si="7"/>
        <v>139</v>
      </c>
      <c r="M24" s="236">
        <f t="shared" si="7"/>
        <v>139</v>
      </c>
      <c r="N24" s="236">
        <f>SUM(B24:M24)</f>
        <v>1672</v>
      </c>
      <c r="O24" s="237"/>
      <c r="P24" s="236">
        <f t="shared" si="7"/>
        <v>1668</v>
      </c>
      <c r="Q24" s="236">
        <f t="shared" si="7"/>
        <v>-4</v>
      </c>
      <c r="R24" s="229">
        <f>Q24/N24</f>
        <v>-2.3923444976076554E-3</v>
      </c>
      <c r="S24" s="237"/>
      <c r="T24" s="236">
        <f ca="1">INDIRECT("'"&amp;A24&amp;"'!O53")</f>
        <v>24412.724198520009</v>
      </c>
    </row>
    <row r="25" spans="1:22">
      <c r="A25" s="242"/>
      <c r="B25" s="236"/>
      <c r="C25" s="236"/>
      <c r="D25" s="236"/>
      <c r="E25" s="236"/>
      <c r="F25" s="236"/>
      <c r="G25" s="236"/>
      <c r="H25" s="236"/>
      <c r="I25" s="236"/>
      <c r="J25" s="236"/>
      <c r="K25" s="236"/>
      <c r="L25" s="236"/>
      <c r="M25" s="236"/>
      <c r="N25" s="236"/>
      <c r="O25" s="237"/>
      <c r="P25" s="236"/>
      <c r="Q25" s="236"/>
      <c r="S25" s="237"/>
      <c r="T25" s="236"/>
    </row>
    <row r="26" spans="1:22">
      <c r="A26" s="243">
        <v>36</v>
      </c>
      <c r="B26" s="263">
        <v>6</v>
      </c>
      <c r="C26" s="263">
        <v>8</v>
      </c>
      <c r="D26" s="263">
        <v>8</v>
      </c>
      <c r="E26" s="263">
        <v>8</v>
      </c>
      <c r="F26" s="263">
        <v>8</v>
      </c>
      <c r="G26" s="263">
        <v>8</v>
      </c>
      <c r="H26" s="263">
        <v>8</v>
      </c>
      <c r="I26" s="263">
        <v>8</v>
      </c>
      <c r="J26" s="263">
        <v>8</v>
      </c>
      <c r="K26" s="263">
        <v>8</v>
      </c>
      <c r="L26" s="263">
        <v>8</v>
      </c>
      <c r="M26" s="263">
        <v>8</v>
      </c>
      <c r="N26" s="244">
        <f>SUM(B26:M26)</f>
        <v>94</v>
      </c>
      <c r="O26" s="237"/>
      <c r="P26" s="244">
        <f>M26*12</f>
        <v>96</v>
      </c>
      <c r="Q26" s="244">
        <f>P26-N26</f>
        <v>2</v>
      </c>
      <c r="R26" s="245">
        <f>Q26/N26</f>
        <v>2.1276595744680851E-2</v>
      </c>
      <c r="S26" s="237"/>
      <c r="T26" s="244"/>
    </row>
    <row r="27" spans="1:22" ht="12" customHeight="1">
      <c r="A27" s="242" t="s">
        <v>225</v>
      </c>
      <c r="B27" s="236">
        <f t="shared" ref="B27:H27" si="8">SUM(B26)</f>
        <v>6</v>
      </c>
      <c r="C27" s="236">
        <f t="shared" si="8"/>
        <v>8</v>
      </c>
      <c r="D27" s="236">
        <f t="shared" si="8"/>
        <v>8</v>
      </c>
      <c r="E27" s="236">
        <f t="shared" si="8"/>
        <v>8</v>
      </c>
      <c r="F27" s="236">
        <f t="shared" si="8"/>
        <v>8</v>
      </c>
      <c r="G27" s="236">
        <f t="shared" si="8"/>
        <v>8</v>
      </c>
      <c r="H27" s="236">
        <f t="shared" si="8"/>
        <v>8</v>
      </c>
      <c r="I27" s="236">
        <f t="shared" ref="I27:Q27" si="9">SUM(I26)</f>
        <v>8</v>
      </c>
      <c r="J27" s="236">
        <f t="shared" si="9"/>
        <v>8</v>
      </c>
      <c r="K27" s="236">
        <f t="shared" si="9"/>
        <v>8</v>
      </c>
      <c r="L27" s="236">
        <f t="shared" si="9"/>
        <v>8</v>
      </c>
      <c r="M27" s="236">
        <f t="shared" si="9"/>
        <v>8</v>
      </c>
      <c r="N27" s="244">
        <f>SUM(B27:M27)</f>
        <v>94</v>
      </c>
      <c r="O27" s="237"/>
      <c r="P27" s="236">
        <f t="shared" si="9"/>
        <v>96</v>
      </c>
      <c r="Q27" s="236">
        <f t="shared" si="9"/>
        <v>2</v>
      </c>
      <c r="R27" s="229">
        <f>Q27/N27</f>
        <v>2.1276595744680851E-2</v>
      </c>
      <c r="S27" s="237"/>
      <c r="T27" s="236">
        <f ca="1">INDIRECT("'"&amp;A27&amp;"'!O53")</f>
        <v>1872.7791931718803</v>
      </c>
    </row>
    <row r="28" spans="1:22" ht="12" customHeight="1">
      <c r="A28" s="242"/>
      <c r="B28" s="236"/>
      <c r="C28" s="236"/>
      <c r="D28" s="236"/>
      <c r="E28" s="236"/>
      <c r="F28" s="236"/>
      <c r="G28" s="236"/>
      <c r="H28" s="236"/>
      <c r="I28" s="236"/>
      <c r="J28" s="236"/>
      <c r="K28" s="236"/>
      <c r="L28" s="236"/>
      <c r="M28" s="236"/>
      <c r="N28" s="236"/>
      <c r="O28" s="237"/>
      <c r="P28" s="236"/>
      <c r="Q28" s="236"/>
      <c r="S28" s="237"/>
      <c r="T28" s="236"/>
    </row>
    <row r="29" spans="1:22">
      <c r="A29" s="246" t="s">
        <v>455</v>
      </c>
      <c r="B29" s="247">
        <f t="shared" ref="B29:H29" si="10">B18+B24+B27</f>
        <v>130571</v>
      </c>
      <c r="C29" s="247">
        <f t="shared" si="10"/>
        <v>130706</v>
      </c>
      <c r="D29" s="247">
        <f t="shared" si="10"/>
        <v>130747</v>
      </c>
      <c r="E29" s="247">
        <f t="shared" si="10"/>
        <v>130797</v>
      </c>
      <c r="F29" s="247">
        <f t="shared" si="10"/>
        <v>130866</v>
      </c>
      <c r="G29" s="247">
        <f t="shared" si="10"/>
        <v>130799</v>
      </c>
      <c r="H29" s="247">
        <f t="shared" si="10"/>
        <v>130925</v>
      </c>
      <c r="I29" s="247">
        <f>I18+I24+I27</f>
        <v>131008</v>
      </c>
      <c r="J29" s="247">
        <f t="shared" ref="J29:Q29" si="11">J18+J24+J27</f>
        <v>131016</v>
      </c>
      <c r="K29" s="247">
        <f t="shared" si="11"/>
        <v>130722</v>
      </c>
      <c r="L29" s="247">
        <f t="shared" si="11"/>
        <v>130499</v>
      </c>
      <c r="M29" s="247">
        <f t="shared" si="11"/>
        <v>130257</v>
      </c>
      <c r="N29" s="247">
        <f>N18+N24+N27</f>
        <v>1568913</v>
      </c>
      <c r="O29" s="248"/>
      <c r="P29" s="247">
        <f>P18+P24+P27</f>
        <v>1563084</v>
      </c>
      <c r="Q29" s="247">
        <f t="shared" si="11"/>
        <v>-5829</v>
      </c>
      <c r="R29" s="249">
        <f>Q29/N29</f>
        <v>-3.7153111740421555E-3</v>
      </c>
      <c r="S29" s="248"/>
      <c r="T29" s="247">
        <f ca="1">T18+T24+T27</f>
        <v>26285.503391691891</v>
      </c>
      <c r="V29" s="250"/>
    </row>
    <row r="30" spans="1:22" ht="12" customHeight="1">
      <c r="A30" s="242"/>
      <c r="B30" s="236"/>
      <c r="C30" s="236"/>
      <c r="D30" s="236"/>
      <c r="E30" s="236"/>
      <c r="F30" s="236"/>
      <c r="G30" s="236"/>
      <c r="H30" s="236"/>
      <c r="I30" s="236"/>
      <c r="J30" s="236"/>
      <c r="K30" s="236"/>
      <c r="L30" s="236"/>
      <c r="M30" s="236"/>
      <c r="N30" s="236"/>
      <c r="O30" s="237"/>
      <c r="P30" s="236"/>
      <c r="Q30" s="236"/>
      <c r="S30" s="237"/>
      <c r="T30" s="236"/>
    </row>
    <row r="31" spans="1:22">
      <c r="A31" s="242">
        <v>211</v>
      </c>
      <c r="B31" s="235">
        <v>27363</v>
      </c>
      <c r="C31" s="235">
        <v>27400</v>
      </c>
      <c r="D31" s="235">
        <v>27376</v>
      </c>
      <c r="E31" s="235">
        <v>27416</v>
      </c>
      <c r="F31" s="235">
        <v>27398</v>
      </c>
      <c r="G31" s="235">
        <v>27418</v>
      </c>
      <c r="H31" s="235">
        <v>27374</v>
      </c>
      <c r="I31" s="235">
        <v>27335</v>
      </c>
      <c r="J31" s="235">
        <v>27334</v>
      </c>
      <c r="K31" s="235">
        <v>27299</v>
      </c>
      <c r="L31" s="235">
        <v>27352</v>
      </c>
      <c r="M31" s="235">
        <v>27290</v>
      </c>
      <c r="N31" s="236">
        <f t="shared" ref="N31:N36" si="12">SUM(B31:M31)</f>
        <v>328355</v>
      </c>
      <c r="O31" s="237"/>
      <c r="P31" s="236">
        <f>M31*12</f>
        <v>327480</v>
      </c>
      <c r="Q31" s="236">
        <f>P31-N31</f>
        <v>-875</v>
      </c>
      <c r="R31" s="229">
        <f>Q31/N31</f>
        <v>-2.6647987696243394E-3</v>
      </c>
      <c r="S31" s="237"/>
      <c r="T31" s="236"/>
    </row>
    <row r="32" spans="1:22">
      <c r="A32" s="242" t="s">
        <v>418</v>
      </c>
      <c r="B32" s="235">
        <v>0</v>
      </c>
      <c r="C32" s="235">
        <v>0</v>
      </c>
      <c r="D32" s="235">
        <v>0</v>
      </c>
      <c r="E32" s="235">
        <v>0</v>
      </c>
      <c r="F32" s="235">
        <v>0</v>
      </c>
      <c r="G32" s="235">
        <v>0</v>
      </c>
      <c r="H32" s="235"/>
      <c r="I32" s="235">
        <v>0</v>
      </c>
      <c r="J32" s="235">
        <v>0</v>
      </c>
      <c r="K32" s="235">
        <v>0</v>
      </c>
      <c r="L32" s="235">
        <v>0</v>
      </c>
      <c r="M32" s="235">
        <v>0</v>
      </c>
      <c r="N32" s="236">
        <f t="shared" si="12"/>
        <v>0</v>
      </c>
      <c r="O32" s="237"/>
      <c r="P32" s="236">
        <f>M32*12</f>
        <v>0</v>
      </c>
      <c r="Q32" s="236">
        <f>P32-N32</f>
        <v>0</v>
      </c>
      <c r="S32" s="237"/>
      <c r="T32" s="236"/>
    </row>
    <row r="33" spans="1:20">
      <c r="A33" s="242">
        <v>215</v>
      </c>
      <c r="B33" s="235">
        <v>1823</v>
      </c>
      <c r="C33" s="235">
        <v>1834</v>
      </c>
      <c r="D33" s="235">
        <v>1828</v>
      </c>
      <c r="E33" s="235">
        <v>1827</v>
      </c>
      <c r="F33" s="235">
        <v>1829</v>
      </c>
      <c r="G33" s="235">
        <v>1831</v>
      </c>
      <c r="H33" s="235">
        <v>1834</v>
      </c>
      <c r="I33" s="235">
        <v>1833</v>
      </c>
      <c r="J33" s="235">
        <v>1847</v>
      </c>
      <c r="K33" s="235">
        <v>1826</v>
      </c>
      <c r="L33" s="235">
        <v>1824</v>
      </c>
      <c r="M33" s="235">
        <v>1825</v>
      </c>
      <c r="N33" s="236">
        <f t="shared" si="12"/>
        <v>21961</v>
      </c>
      <c r="O33" s="237"/>
      <c r="P33" s="236">
        <f>M33*12</f>
        <v>21900</v>
      </c>
      <c r="Q33" s="236">
        <f>P33-N33</f>
        <v>-61</v>
      </c>
      <c r="R33" s="229">
        <f>Q33/N33</f>
        <v>-2.7776512909248215E-3</v>
      </c>
      <c r="S33" s="237"/>
      <c r="T33" s="236"/>
    </row>
    <row r="34" spans="1:20">
      <c r="A34" s="242" t="s">
        <v>422</v>
      </c>
      <c r="B34" s="235">
        <v>0</v>
      </c>
      <c r="C34" s="235">
        <v>0</v>
      </c>
      <c r="D34" s="235">
        <v>0</v>
      </c>
      <c r="E34" s="235">
        <v>0</v>
      </c>
      <c r="F34" s="235">
        <v>0</v>
      </c>
      <c r="G34" s="235">
        <v>0</v>
      </c>
      <c r="H34" s="235"/>
      <c r="I34" s="235">
        <v>0</v>
      </c>
      <c r="J34" s="235">
        <v>0</v>
      </c>
      <c r="K34" s="235">
        <v>0</v>
      </c>
      <c r="L34" s="235">
        <v>0</v>
      </c>
      <c r="M34" s="235">
        <v>0</v>
      </c>
      <c r="N34" s="236">
        <f t="shared" si="12"/>
        <v>0</v>
      </c>
      <c r="O34" s="237"/>
      <c r="P34" s="236">
        <f>M34*12</f>
        <v>0</v>
      </c>
      <c r="Q34" s="236">
        <f>P34-N34</f>
        <v>0</v>
      </c>
      <c r="S34" s="237"/>
      <c r="T34" s="236"/>
    </row>
    <row r="35" spans="1:20">
      <c r="A35" s="243">
        <v>218</v>
      </c>
      <c r="B35" s="263">
        <v>1</v>
      </c>
      <c r="C35" s="263">
        <v>1</v>
      </c>
      <c r="D35" s="263">
        <v>1</v>
      </c>
      <c r="E35" s="263">
        <v>1</v>
      </c>
      <c r="F35" s="263">
        <v>1</v>
      </c>
      <c r="G35" s="263">
        <v>1</v>
      </c>
      <c r="H35" s="263">
        <v>1</v>
      </c>
      <c r="I35" s="263">
        <v>1</v>
      </c>
      <c r="J35" s="263">
        <v>1</v>
      </c>
      <c r="K35" s="263">
        <v>1</v>
      </c>
      <c r="L35" s="263">
        <v>1</v>
      </c>
      <c r="M35" s="263">
        <v>1</v>
      </c>
      <c r="N35" s="244">
        <f t="shared" si="12"/>
        <v>12</v>
      </c>
      <c r="O35" s="237"/>
      <c r="P35" s="244">
        <f>M35*12</f>
        <v>12</v>
      </c>
      <c r="Q35" s="244">
        <f>P35-N35</f>
        <v>0</v>
      </c>
      <c r="R35" s="245">
        <f>Q35/N35</f>
        <v>0</v>
      </c>
      <c r="S35" s="237"/>
      <c r="T35" s="244"/>
    </row>
    <row r="36" spans="1:20">
      <c r="A36" s="242" t="s">
        <v>364</v>
      </c>
      <c r="B36" s="236">
        <f t="shared" ref="B36:H36" si="13">SUM(B31:B35)</f>
        <v>29187</v>
      </c>
      <c r="C36" s="236">
        <f t="shared" si="13"/>
        <v>29235</v>
      </c>
      <c r="D36" s="236">
        <f t="shared" si="13"/>
        <v>29205</v>
      </c>
      <c r="E36" s="236">
        <f t="shared" si="13"/>
        <v>29244</v>
      </c>
      <c r="F36" s="236">
        <f t="shared" si="13"/>
        <v>29228</v>
      </c>
      <c r="G36" s="236">
        <f t="shared" si="13"/>
        <v>29250</v>
      </c>
      <c r="H36" s="236">
        <f t="shared" si="13"/>
        <v>29209</v>
      </c>
      <c r="I36" s="236">
        <f t="shared" ref="I36:Q36" si="14">SUM(I31:I35)</f>
        <v>29169</v>
      </c>
      <c r="J36" s="236">
        <f t="shared" si="14"/>
        <v>29182</v>
      </c>
      <c r="K36" s="236">
        <f t="shared" si="14"/>
        <v>29126</v>
      </c>
      <c r="L36" s="236">
        <f t="shared" si="14"/>
        <v>29177</v>
      </c>
      <c r="M36" s="236">
        <f t="shared" si="14"/>
        <v>29116</v>
      </c>
      <c r="N36" s="236">
        <f t="shared" si="12"/>
        <v>350328</v>
      </c>
      <c r="O36" s="237"/>
      <c r="P36" s="236">
        <f t="shared" si="14"/>
        <v>349392</v>
      </c>
      <c r="Q36" s="236">
        <f t="shared" si="14"/>
        <v>-936</v>
      </c>
      <c r="R36" s="229">
        <f>Q36/N36</f>
        <v>-2.6717818729876E-3</v>
      </c>
      <c r="S36" s="237"/>
      <c r="T36" s="236">
        <f ca="1">INDIRECT("'"&amp;A36&amp;"'!O53")</f>
        <v>2588414.6469986998</v>
      </c>
    </row>
    <row r="37" spans="1:20">
      <c r="A37" s="242"/>
      <c r="B37" s="236"/>
      <c r="C37" s="236"/>
      <c r="D37" s="236"/>
      <c r="E37" s="236"/>
      <c r="F37" s="236"/>
      <c r="G37" s="236"/>
      <c r="H37" s="236"/>
      <c r="I37" s="236"/>
      <c r="J37" s="236"/>
      <c r="K37" s="236"/>
      <c r="L37" s="236"/>
      <c r="M37" s="236"/>
      <c r="N37" s="236"/>
      <c r="O37" s="237"/>
      <c r="P37" s="236"/>
      <c r="Q37" s="236"/>
      <c r="S37" s="237"/>
      <c r="T37" s="236"/>
    </row>
    <row r="38" spans="1:20">
      <c r="A38" s="242">
        <v>204</v>
      </c>
      <c r="B38" s="235">
        <v>335</v>
      </c>
      <c r="C38" s="235">
        <v>335</v>
      </c>
      <c r="D38" s="235">
        <v>335</v>
      </c>
      <c r="E38" s="235">
        <v>335</v>
      </c>
      <c r="F38" s="235">
        <v>380</v>
      </c>
      <c r="G38" s="235">
        <v>335</v>
      </c>
      <c r="H38" s="235">
        <v>335</v>
      </c>
      <c r="I38" s="235">
        <v>334</v>
      </c>
      <c r="J38" s="235">
        <v>335</v>
      </c>
      <c r="K38" s="235">
        <v>334</v>
      </c>
      <c r="L38" s="235">
        <v>334</v>
      </c>
      <c r="M38" s="235">
        <v>334</v>
      </c>
      <c r="N38" s="236">
        <f>SUM(B38:M38)</f>
        <v>4061</v>
      </c>
      <c r="O38" s="237"/>
      <c r="P38" s="236">
        <f>M38*12</f>
        <v>4008</v>
      </c>
      <c r="Q38" s="236">
        <f>P38-N38</f>
        <v>-53</v>
      </c>
      <c r="R38" s="229">
        <f>Q38/N38</f>
        <v>-1.3050972666830829E-2</v>
      </c>
      <c r="S38" s="237"/>
      <c r="T38" s="236"/>
    </row>
    <row r="39" spans="1:20">
      <c r="A39" s="243">
        <v>213</v>
      </c>
      <c r="B39" s="263">
        <v>550</v>
      </c>
      <c r="C39" s="263">
        <v>575</v>
      </c>
      <c r="D39" s="263">
        <v>575</v>
      </c>
      <c r="E39" s="263">
        <v>575</v>
      </c>
      <c r="F39" s="263">
        <v>575</v>
      </c>
      <c r="G39" s="263">
        <v>575</v>
      </c>
      <c r="H39" s="263">
        <v>576</v>
      </c>
      <c r="I39" s="263">
        <v>599</v>
      </c>
      <c r="J39" s="263">
        <v>579</v>
      </c>
      <c r="K39" s="263">
        <v>585</v>
      </c>
      <c r="L39" s="263">
        <v>575</v>
      </c>
      <c r="M39" s="263">
        <v>575</v>
      </c>
      <c r="N39" s="244">
        <f>SUM(B39:M39)</f>
        <v>6914</v>
      </c>
      <c r="O39" s="237"/>
      <c r="P39" s="244">
        <f>M39*12</f>
        <v>6900</v>
      </c>
      <c r="Q39" s="244">
        <f>P39-N39</f>
        <v>-14</v>
      </c>
      <c r="R39" s="245">
        <f>Q39/N39</f>
        <v>-2.0248770610355798E-3</v>
      </c>
      <c r="S39" s="237"/>
      <c r="T39" s="244"/>
    </row>
    <row r="40" spans="1:20">
      <c r="A40" s="242" t="s">
        <v>363</v>
      </c>
      <c r="B40" s="236">
        <f t="shared" ref="B40:H40" si="15">SUM(B38:B39)</f>
        <v>885</v>
      </c>
      <c r="C40" s="236">
        <f t="shared" si="15"/>
        <v>910</v>
      </c>
      <c r="D40" s="236">
        <f t="shared" si="15"/>
        <v>910</v>
      </c>
      <c r="E40" s="236">
        <f t="shared" si="15"/>
        <v>910</v>
      </c>
      <c r="F40" s="236">
        <f t="shared" si="15"/>
        <v>955</v>
      </c>
      <c r="G40" s="236">
        <f t="shared" si="15"/>
        <v>910</v>
      </c>
      <c r="H40" s="236">
        <f t="shared" si="15"/>
        <v>911</v>
      </c>
      <c r="I40" s="236">
        <f t="shared" ref="I40:Q40" si="16">SUM(I38:I39)</f>
        <v>933</v>
      </c>
      <c r="J40" s="236">
        <f t="shared" si="16"/>
        <v>914</v>
      </c>
      <c r="K40" s="236">
        <f t="shared" si="16"/>
        <v>919</v>
      </c>
      <c r="L40" s="236">
        <f t="shared" si="16"/>
        <v>909</v>
      </c>
      <c r="M40" s="236">
        <f t="shared" si="16"/>
        <v>909</v>
      </c>
      <c r="N40" s="236">
        <f t="shared" si="16"/>
        <v>10975</v>
      </c>
      <c r="O40" s="237"/>
      <c r="P40" s="236">
        <f>SUM(P38:P39)</f>
        <v>10908</v>
      </c>
      <c r="Q40" s="236">
        <f t="shared" si="16"/>
        <v>-67</v>
      </c>
      <c r="R40" s="229">
        <f>Q40/N40</f>
        <v>-6.1047835990888383E-3</v>
      </c>
      <c r="S40" s="237"/>
      <c r="T40" s="236">
        <f ca="1">INDIRECT("'"&amp;A40&amp;"'!O53")</f>
        <v>11490.994374193606</v>
      </c>
    </row>
    <row r="41" spans="1:20">
      <c r="A41" s="242"/>
      <c r="B41" s="236"/>
      <c r="C41" s="236"/>
      <c r="D41" s="236"/>
      <c r="E41" s="236"/>
      <c r="F41" s="236"/>
      <c r="G41" s="236"/>
      <c r="H41" s="236"/>
      <c r="I41" s="236"/>
      <c r="J41" s="236"/>
      <c r="K41" s="236"/>
      <c r="L41" s="236"/>
      <c r="M41" s="236"/>
      <c r="N41" s="236"/>
      <c r="O41" s="237"/>
      <c r="P41" s="236"/>
      <c r="Q41" s="236"/>
      <c r="S41" s="237"/>
      <c r="T41" s="236"/>
    </row>
    <row r="42" spans="1:20">
      <c r="A42" s="243">
        <v>227</v>
      </c>
      <c r="B42" s="263">
        <v>493</v>
      </c>
      <c r="C42" s="263">
        <v>493</v>
      </c>
      <c r="D42" s="263">
        <v>495</v>
      </c>
      <c r="E42" s="263">
        <v>493</v>
      </c>
      <c r="F42" s="263">
        <v>493</v>
      </c>
      <c r="G42" s="263">
        <v>493</v>
      </c>
      <c r="H42" s="263">
        <v>493</v>
      </c>
      <c r="I42" s="263">
        <v>493</v>
      </c>
      <c r="J42" s="263">
        <v>492</v>
      </c>
      <c r="K42" s="263">
        <v>490</v>
      </c>
      <c r="L42" s="263">
        <v>494</v>
      </c>
      <c r="M42" s="263">
        <v>489</v>
      </c>
      <c r="N42" s="244">
        <f>SUM(B42:M42)</f>
        <v>5911</v>
      </c>
      <c r="O42" s="237"/>
      <c r="P42" s="244">
        <f>M42*12</f>
        <v>5868</v>
      </c>
      <c r="Q42" s="244">
        <f>P42-N42</f>
        <v>-43</v>
      </c>
      <c r="R42" s="245">
        <f>Q42/N42</f>
        <v>-7.2745728303163591E-3</v>
      </c>
      <c r="S42" s="237"/>
      <c r="T42" s="244"/>
    </row>
    <row r="43" spans="1:20">
      <c r="A43" s="242" t="s">
        <v>201</v>
      </c>
      <c r="B43" s="236">
        <f t="shared" ref="B43:H43" si="17">SUM(B42)</f>
        <v>493</v>
      </c>
      <c r="C43" s="236">
        <f t="shared" si="17"/>
        <v>493</v>
      </c>
      <c r="D43" s="236">
        <f t="shared" si="17"/>
        <v>495</v>
      </c>
      <c r="E43" s="236">
        <f t="shared" si="17"/>
        <v>493</v>
      </c>
      <c r="F43" s="236">
        <f t="shared" si="17"/>
        <v>493</v>
      </c>
      <c r="G43" s="236">
        <f t="shared" si="17"/>
        <v>493</v>
      </c>
      <c r="H43" s="236">
        <f t="shared" si="17"/>
        <v>493</v>
      </c>
      <c r="I43" s="236">
        <f t="shared" ref="I43:Q43" si="18">SUM(I42)</f>
        <v>493</v>
      </c>
      <c r="J43" s="236">
        <f t="shared" si="18"/>
        <v>492</v>
      </c>
      <c r="K43" s="236">
        <f t="shared" si="18"/>
        <v>490</v>
      </c>
      <c r="L43" s="236">
        <f t="shared" si="18"/>
        <v>494</v>
      </c>
      <c r="M43" s="236">
        <f t="shared" si="18"/>
        <v>489</v>
      </c>
      <c r="N43" s="236">
        <f t="shared" si="18"/>
        <v>5911</v>
      </c>
      <c r="O43" s="237"/>
      <c r="P43" s="236">
        <f t="shared" si="18"/>
        <v>5868</v>
      </c>
      <c r="Q43" s="236">
        <f t="shared" si="18"/>
        <v>-43</v>
      </c>
      <c r="R43" s="229">
        <f>Q43/N43</f>
        <v>-7.2745728303163591E-3</v>
      </c>
      <c r="S43" s="237"/>
      <c r="T43" s="236">
        <f ca="1">INDIRECT("'"&amp;A43&amp;"'!O53")</f>
        <v>33403.712019724931</v>
      </c>
    </row>
    <row r="44" spans="1:20">
      <c r="A44" s="242"/>
      <c r="B44" s="236"/>
      <c r="C44" s="236"/>
      <c r="D44" s="236"/>
      <c r="E44" s="236"/>
      <c r="F44" s="236"/>
      <c r="G44" s="236"/>
      <c r="H44" s="236"/>
      <c r="I44" s="236"/>
      <c r="J44" s="236"/>
      <c r="K44" s="236"/>
      <c r="L44" s="236"/>
      <c r="M44" s="236"/>
      <c r="N44" s="236"/>
      <c r="O44" s="237"/>
      <c r="P44" s="236"/>
      <c r="Q44" s="236"/>
      <c r="S44" s="237"/>
      <c r="T44" s="236"/>
    </row>
    <row r="45" spans="1:20">
      <c r="A45" s="243">
        <v>214</v>
      </c>
      <c r="B45" s="263">
        <v>88</v>
      </c>
      <c r="C45" s="263">
        <v>88</v>
      </c>
      <c r="D45" s="263">
        <v>88</v>
      </c>
      <c r="E45" s="263">
        <v>88</v>
      </c>
      <c r="F45" s="263">
        <v>87</v>
      </c>
      <c r="G45" s="263">
        <v>87</v>
      </c>
      <c r="H45" s="263">
        <v>87</v>
      </c>
      <c r="I45" s="263">
        <v>86</v>
      </c>
      <c r="J45" s="263">
        <v>87</v>
      </c>
      <c r="K45" s="263">
        <v>88</v>
      </c>
      <c r="L45" s="263">
        <v>89</v>
      </c>
      <c r="M45" s="263">
        <v>89</v>
      </c>
      <c r="N45" s="244">
        <f>SUM(B45:M45)</f>
        <v>1052</v>
      </c>
      <c r="O45" s="237"/>
      <c r="P45" s="244">
        <f>M45*12</f>
        <v>1068</v>
      </c>
      <c r="Q45" s="244">
        <f>P45-N45</f>
        <v>16</v>
      </c>
      <c r="R45" s="245">
        <f>Q45/N45</f>
        <v>1.5209125475285171E-2</v>
      </c>
      <c r="S45" s="237"/>
      <c r="T45" s="244"/>
    </row>
    <row r="46" spans="1:20">
      <c r="A46" s="242" t="s">
        <v>365</v>
      </c>
      <c r="B46" s="236">
        <f t="shared" ref="B46:H46" si="19">SUM(B45)</f>
        <v>88</v>
      </c>
      <c r="C46" s="236">
        <f t="shared" si="19"/>
        <v>88</v>
      </c>
      <c r="D46" s="236">
        <f t="shared" si="19"/>
        <v>88</v>
      </c>
      <c r="E46" s="236">
        <f t="shared" si="19"/>
        <v>88</v>
      </c>
      <c r="F46" s="236">
        <f t="shared" si="19"/>
        <v>87</v>
      </c>
      <c r="G46" s="236">
        <f t="shared" si="19"/>
        <v>87</v>
      </c>
      <c r="H46" s="236">
        <f t="shared" si="19"/>
        <v>87</v>
      </c>
      <c r="I46" s="236">
        <f t="shared" ref="I46:Q46" si="20">SUM(I45)</f>
        <v>86</v>
      </c>
      <c r="J46" s="236">
        <f t="shared" si="20"/>
        <v>87</v>
      </c>
      <c r="K46" s="236">
        <f t="shared" si="20"/>
        <v>88</v>
      </c>
      <c r="L46" s="236">
        <f t="shared" si="20"/>
        <v>89</v>
      </c>
      <c r="M46" s="236">
        <f t="shared" si="20"/>
        <v>89</v>
      </c>
      <c r="N46" s="236">
        <f t="shared" si="20"/>
        <v>1052</v>
      </c>
      <c r="O46" s="237"/>
      <c r="P46" s="236">
        <f t="shared" si="20"/>
        <v>1068</v>
      </c>
      <c r="Q46" s="236">
        <f t="shared" si="20"/>
        <v>16</v>
      </c>
      <c r="R46" s="229">
        <f>Q46/N46</f>
        <v>1.5209125475285171E-2</v>
      </c>
      <c r="S46" s="237"/>
      <c r="T46" s="236">
        <f ca="1">INDIRECT("'"&amp;A46&amp;"'!O53")</f>
        <v>4953.0814761290094</v>
      </c>
    </row>
    <row r="47" spans="1:20">
      <c r="A47" s="242"/>
      <c r="B47" s="236"/>
      <c r="C47" s="236"/>
      <c r="D47" s="236"/>
      <c r="E47" s="236"/>
      <c r="F47" s="236"/>
      <c r="G47" s="236"/>
      <c r="H47" s="236"/>
      <c r="I47" s="236"/>
      <c r="J47" s="236"/>
      <c r="K47" s="236"/>
      <c r="L47" s="236"/>
      <c r="M47" s="236"/>
      <c r="N47" s="236"/>
      <c r="O47" s="237"/>
      <c r="P47" s="236"/>
      <c r="Q47" s="236"/>
      <c r="S47" s="237"/>
      <c r="T47" s="236"/>
    </row>
    <row r="48" spans="1:20">
      <c r="A48" s="242">
        <v>223</v>
      </c>
      <c r="B48" s="235">
        <v>37</v>
      </c>
      <c r="C48" s="235">
        <v>38</v>
      </c>
      <c r="D48" s="235">
        <v>37</v>
      </c>
      <c r="E48" s="235">
        <v>37</v>
      </c>
      <c r="F48" s="235">
        <v>37</v>
      </c>
      <c r="G48" s="235">
        <v>37</v>
      </c>
      <c r="H48" s="235">
        <v>37</v>
      </c>
      <c r="I48" s="235">
        <v>37</v>
      </c>
      <c r="J48" s="235">
        <v>37</v>
      </c>
      <c r="K48" s="235">
        <v>37</v>
      </c>
      <c r="L48" s="235">
        <v>37</v>
      </c>
      <c r="M48" s="235">
        <v>37</v>
      </c>
      <c r="N48" s="237">
        <f>SUM(B48:M48)</f>
        <v>445</v>
      </c>
      <c r="O48" s="237"/>
      <c r="P48" s="236">
        <f>M48*12</f>
        <v>444</v>
      </c>
      <c r="Q48" s="236">
        <f>P48-N48</f>
        <v>-1</v>
      </c>
      <c r="R48" s="229">
        <f>Q48/N48</f>
        <v>-2.2471910112359553E-3</v>
      </c>
      <c r="S48" s="237"/>
      <c r="T48" s="236"/>
    </row>
    <row r="49" spans="1:20">
      <c r="A49" s="243">
        <v>225</v>
      </c>
      <c r="B49" s="263">
        <v>24</v>
      </c>
      <c r="C49" s="263">
        <v>24</v>
      </c>
      <c r="D49" s="263">
        <v>24</v>
      </c>
      <c r="E49" s="263">
        <v>24</v>
      </c>
      <c r="F49" s="263">
        <v>24</v>
      </c>
      <c r="G49" s="263">
        <v>24</v>
      </c>
      <c r="H49" s="263">
        <v>24</v>
      </c>
      <c r="I49" s="263">
        <v>24</v>
      </c>
      <c r="J49" s="263">
        <v>25</v>
      </c>
      <c r="K49" s="263">
        <v>25</v>
      </c>
      <c r="L49" s="263">
        <v>25</v>
      </c>
      <c r="M49" s="263">
        <v>25</v>
      </c>
      <c r="N49" s="244">
        <f>SUM(B49:M49)</f>
        <v>292</v>
      </c>
      <c r="O49" s="237"/>
      <c r="P49" s="244">
        <f>M49*12</f>
        <v>300</v>
      </c>
      <c r="Q49" s="244">
        <f>P49-N49</f>
        <v>8</v>
      </c>
      <c r="R49" s="245">
        <f>Q49/N49</f>
        <v>2.7397260273972601E-2</v>
      </c>
      <c r="S49" s="237"/>
      <c r="T49" s="244"/>
    </row>
    <row r="50" spans="1:20">
      <c r="A50" s="242" t="s">
        <v>367</v>
      </c>
      <c r="B50" s="236">
        <f t="shared" ref="B50:H50" si="21">SUM(B48:B49)</f>
        <v>61</v>
      </c>
      <c r="C50" s="236">
        <f t="shared" si="21"/>
        <v>62</v>
      </c>
      <c r="D50" s="236">
        <f t="shared" si="21"/>
        <v>61</v>
      </c>
      <c r="E50" s="236">
        <f t="shared" si="21"/>
        <v>61</v>
      </c>
      <c r="F50" s="236">
        <f t="shared" si="21"/>
        <v>61</v>
      </c>
      <c r="G50" s="236">
        <f t="shared" si="21"/>
        <v>61</v>
      </c>
      <c r="H50" s="236">
        <f t="shared" si="21"/>
        <v>61</v>
      </c>
      <c r="I50" s="236">
        <f t="shared" ref="I50:Q50" si="22">SUM(I48:I49)</f>
        <v>61</v>
      </c>
      <c r="J50" s="236">
        <f t="shared" si="22"/>
        <v>62</v>
      </c>
      <c r="K50" s="236">
        <f t="shared" si="22"/>
        <v>62</v>
      </c>
      <c r="L50" s="236">
        <f t="shared" si="22"/>
        <v>62</v>
      </c>
      <c r="M50" s="236">
        <f t="shared" si="22"/>
        <v>62</v>
      </c>
      <c r="N50" s="236">
        <f t="shared" si="22"/>
        <v>737</v>
      </c>
      <c r="O50" s="237"/>
      <c r="P50" s="236">
        <f t="shared" si="22"/>
        <v>744</v>
      </c>
      <c r="Q50" s="236">
        <f t="shared" si="22"/>
        <v>7</v>
      </c>
      <c r="R50" s="229">
        <f>Q50/N50</f>
        <v>9.497964721845319E-3</v>
      </c>
      <c r="S50" s="237"/>
      <c r="T50" s="236">
        <f ca="1">INDIRECT("'"&amp;A50&amp;"'!O53")</f>
        <v>5237.887587096775</v>
      </c>
    </row>
    <row r="51" spans="1:20">
      <c r="A51" s="242"/>
      <c r="B51" s="236"/>
      <c r="C51" s="236"/>
      <c r="D51" s="236"/>
      <c r="E51" s="236"/>
      <c r="F51" s="236"/>
      <c r="G51" s="236"/>
      <c r="H51" s="236"/>
      <c r="I51" s="236"/>
      <c r="J51" s="236"/>
      <c r="K51" s="236"/>
      <c r="L51" s="236"/>
      <c r="M51" s="236"/>
      <c r="N51" s="236"/>
      <c r="O51" s="237"/>
      <c r="P51" s="236"/>
      <c r="Q51" s="236"/>
      <c r="S51" s="237"/>
      <c r="T51" s="236"/>
    </row>
    <row r="52" spans="1:20">
      <c r="A52" s="243">
        <v>229</v>
      </c>
      <c r="B52" s="263">
        <v>140</v>
      </c>
      <c r="C52" s="263">
        <v>140</v>
      </c>
      <c r="D52" s="263">
        <v>140</v>
      </c>
      <c r="E52" s="263">
        <v>141</v>
      </c>
      <c r="F52" s="263">
        <v>141</v>
      </c>
      <c r="G52" s="263">
        <v>141</v>
      </c>
      <c r="H52" s="263">
        <v>142</v>
      </c>
      <c r="I52" s="263">
        <v>141</v>
      </c>
      <c r="J52" s="263">
        <v>143</v>
      </c>
      <c r="K52" s="263">
        <v>143</v>
      </c>
      <c r="L52" s="263">
        <v>142</v>
      </c>
      <c r="M52" s="263">
        <v>142</v>
      </c>
      <c r="N52" s="244">
        <f>SUM(B52:M52)</f>
        <v>1696</v>
      </c>
      <c r="O52" s="237"/>
      <c r="P52" s="244">
        <f>M52*12</f>
        <v>1704</v>
      </c>
      <c r="Q52" s="244">
        <f>P52-N52</f>
        <v>8</v>
      </c>
      <c r="R52" s="245">
        <f>Q52/N52</f>
        <v>4.7169811320754715E-3</v>
      </c>
      <c r="S52" s="237"/>
      <c r="T52" s="244"/>
    </row>
    <row r="53" spans="1:20">
      <c r="A53" s="242" t="s">
        <v>368</v>
      </c>
      <c r="B53" s="236">
        <f t="shared" ref="B53:H53" si="23">SUM(B52)</f>
        <v>140</v>
      </c>
      <c r="C53" s="236">
        <f t="shared" si="23"/>
        <v>140</v>
      </c>
      <c r="D53" s="236">
        <f t="shared" si="23"/>
        <v>140</v>
      </c>
      <c r="E53" s="236">
        <f t="shared" si="23"/>
        <v>141</v>
      </c>
      <c r="F53" s="236">
        <f t="shared" si="23"/>
        <v>141</v>
      </c>
      <c r="G53" s="236">
        <f t="shared" si="23"/>
        <v>141</v>
      </c>
      <c r="H53" s="236">
        <f t="shared" si="23"/>
        <v>142</v>
      </c>
      <c r="I53" s="236">
        <f t="shared" ref="I53:S53" si="24">SUM(I52)</f>
        <v>141</v>
      </c>
      <c r="J53" s="236">
        <f t="shared" si="24"/>
        <v>143</v>
      </c>
      <c r="K53" s="236">
        <f t="shared" si="24"/>
        <v>143</v>
      </c>
      <c r="L53" s="236">
        <f t="shared" si="24"/>
        <v>142</v>
      </c>
      <c r="M53" s="236">
        <f t="shared" si="24"/>
        <v>142</v>
      </c>
      <c r="N53" s="236">
        <f t="shared" si="24"/>
        <v>1696</v>
      </c>
      <c r="O53" s="237"/>
      <c r="P53" s="236">
        <f t="shared" si="24"/>
        <v>1704</v>
      </c>
      <c r="Q53" s="236">
        <f t="shared" si="24"/>
        <v>8</v>
      </c>
      <c r="R53" s="229">
        <f>Q53/N53</f>
        <v>4.7169811320754715E-3</v>
      </c>
      <c r="S53" s="262">
        <f t="shared" si="24"/>
        <v>0</v>
      </c>
      <c r="T53" s="236">
        <f ca="1">INDIRECT("'"&amp;A53&amp;"'!O53")</f>
        <v>30121.535009032232</v>
      </c>
    </row>
    <row r="54" spans="1:20">
      <c r="A54" s="242"/>
      <c r="B54" s="236"/>
      <c r="C54" s="236"/>
      <c r="D54" s="236"/>
      <c r="E54" s="236"/>
      <c r="F54" s="236"/>
      <c r="G54" s="236"/>
      <c r="H54" s="236"/>
      <c r="I54" s="236"/>
      <c r="J54" s="236"/>
      <c r="K54" s="236"/>
      <c r="L54" s="236"/>
      <c r="M54" s="236"/>
      <c r="N54" s="236"/>
      <c r="O54" s="237"/>
      <c r="P54" s="236"/>
      <c r="Q54" s="236"/>
      <c r="S54" s="237"/>
      <c r="T54" s="236"/>
    </row>
    <row r="55" spans="1:20">
      <c r="A55" s="242">
        <v>217</v>
      </c>
      <c r="B55" s="235">
        <v>32</v>
      </c>
      <c r="C55" s="235">
        <v>32</v>
      </c>
      <c r="D55" s="235">
        <v>32</v>
      </c>
      <c r="E55" s="235">
        <v>32</v>
      </c>
      <c r="F55" s="235">
        <v>32</v>
      </c>
      <c r="G55" s="235">
        <v>32</v>
      </c>
      <c r="H55" s="235">
        <v>35</v>
      </c>
      <c r="I55" s="235">
        <v>34</v>
      </c>
      <c r="J55" s="235">
        <v>32</v>
      </c>
      <c r="K55" s="235">
        <v>30</v>
      </c>
      <c r="L55" s="235">
        <v>30</v>
      </c>
      <c r="M55" s="235">
        <v>30</v>
      </c>
      <c r="N55" s="237">
        <f>SUM(B55:M55)</f>
        <v>383</v>
      </c>
      <c r="O55" s="237"/>
      <c r="P55" s="236">
        <f>M55*12</f>
        <v>360</v>
      </c>
      <c r="Q55" s="236">
        <f>P55-N55</f>
        <v>-23</v>
      </c>
      <c r="R55" s="229">
        <f>Q55/N55</f>
        <v>-6.0052219321148827E-2</v>
      </c>
      <c r="S55" s="237"/>
      <c r="T55" s="236"/>
    </row>
    <row r="56" spans="1:20" ht="13.5" customHeight="1">
      <c r="A56" s="243">
        <v>220</v>
      </c>
      <c r="B56" s="263">
        <v>43</v>
      </c>
      <c r="C56" s="263">
        <v>42</v>
      </c>
      <c r="D56" s="263">
        <v>42</v>
      </c>
      <c r="E56" s="263">
        <v>43</v>
      </c>
      <c r="F56" s="263">
        <v>43</v>
      </c>
      <c r="G56" s="263">
        <v>44</v>
      </c>
      <c r="H56" s="263">
        <v>44</v>
      </c>
      <c r="I56" s="263">
        <v>43</v>
      </c>
      <c r="J56" s="263">
        <v>43</v>
      </c>
      <c r="K56" s="263">
        <v>43</v>
      </c>
      <c r="L56" s="263">
        <v>41</v>
      </c>
      <c r="M56" s="263">
        <v>40</v>
      </c>
      <c r="N56" s="244">
        <f>SUM(B56:M56)</f>
        <v>511</v>
      </c>
      <c r="O56" s="237"/>
      <c r="P56" s="244">
        <f>M56*12</f>
        <v>480</v>
      </c>
      <c r="Q56" s="244">
        <f>P56-N56</f>
        <v>-31</v>
      </c>
      <c r="R56" s="245">
        <f>Q56/N56</f>
        <v>-6.0665362035225046E-2</v>
      </c>
      <c r="S56" s="237"/>
      <c r="T56" s="244"/>
    </row>
    <row r="57" spans="1:20" ht="13.5" customHeight="1">
      <c r="A57" s="242" t="s">
        <v>366</v>
      </c>
      <c r="B57" s="236">
        <f t="shared" ref="B57:H57" si="25">SUM(B55:B56)</f>
        <v>75</v>
      </c>
      <c r="C57" s="236">
        <f t="shared" si="25"/>
        <v>74</v>
      </c>
      <c r="D57" s="236">
        <f t="shared" si="25"/>
        <v>74</v>
      </c>
      <c r="E57" s="236">
        <f t="shared" si="25"/>
        <v>75</v>
      </c>
      <c r="F57" s="236">
        <f t="shared" si="25"/>
        <v>75</v>
      </c>
      <c r="G57" s="236">
        <f t="shared" si="25"/>
        <v>76</v>
      </c>
      <c r="H57" s="236">
        <f t="shared" si="25"/>
        <v>79</v>
      </c>
      <c r="I57" s="236">
        <f t="shared" ref="I57:Q57" si="26">SUM(I55:I56)</f>
        <v>77</v>
      </c>
      <c r="J57" s="236">
        <f t="shared" si="26"/>
        <v>75</v>
      </c>
      <c r="K57" s="236">
        <f t="shared" si="26"/>
        <v>73</v>
      </c>
      <c r="L57" s="236">
        <f t="shared" si="26"/>
        <v>71</v>
      </c>
      <c r="M57" s="236">
        <f t="shared" si="26"/>
        <v>70</v>
      </c>
      <c r="N57" s="236">
        <f t="shared" si="26"/>
        <v>894</v>
      </c>
      <c r="O57" s="237"/>
      <c r="P57" s="236">
        <f t="shared" si="26"/>
        <v>840</v>
      </c>
      <c r="Q57" s="236">
        <f t="shared" si="26"/>
        <v>-54</v>
      </c>
      <c r="R57" s="229">
        <f>Q57/N57</f>
        <v>-6.0402684563758392E-2</v>
      </c>
      <c r="S57" s="237"/>
      <c r="T57" s="236">
        <f ca="1">INDIRECT("'"&amp;A57&amp;"'!O53")</f>
        <v>30919.266270967841</v>
      </c>
    </row>
    <row r="58" spans="1:20">
      <c r="A58" s="242"/>
      <c r="B58" s="236"/>
      <c r="C58" s="236"/>
      <c r="D58" s="236"/>
      <c r="E58" s="236"/>
      <c r="F58" s="236"/>
      <c r="G58" s="236"/>
      <c r="H58" s="236"/>
      <c r="I58" s="236"/>
      <c r="J58" s="236"/>
      <c r="K58" s="236"/>
      <c r="L58" s="236"/>
      <c r="M58" s="236"/>
      <c r="N58" s="236"/>
      <c r="O58" s="237"/>
      <c r="P58" s="236"/>
      <c r="Q58" s="236"/>
      <c r="S58" s="237"/>
      <c r="T58" s="236"/>
    </row>
    <row r="59" spans="1:20">
      <c r="A59" s="243">
        <v>236</v>
      </c>
      <c r="B59" s="263">
        <v>5</v>
      </c>
      <c r="C59" s="263">
        <v>4</v>
      </c>
      <c r="D59" s="263">
        <v>2</v>
      </c>
      <c r="E59" s="263">
        <v>5</v>
      </c>
      <c r="F59" s="263">
        <v>5</v>
      </c>
      <c r="G59" s="263">
        <v>4</v>
      </c>
      <c r="H59" s="263">
        <v>4</v>
      </c>
      <c r="I59" s="263">
        <v>3</v>
      </c>
      <c r="J59" s="263">
        <v>5</v>
      </c>
      <c r="K59" s="263">
        <v>4</v>
      </c>
      <c r="L59" s="263">
        <v>4</v>
      </c>
      <c r="M59" s="263">
        <v>3</v>
      </c>
      <c r="N59" s="244">
        <f>SUM(B59:M59)</f>
        <v>48</v>
      </c>
      <c r="O59" s="237"/>
      <c r="P59" s="244">
        <f>M59*12</f>
        <v>36</v>
      </c>
      <c r="Q59" s="244">
        <f>P59-N59</f>
        <v>-12</v>
      </c>
      <c r="R59" s="245">
        <f>Q59/N59</f>
        <v>-0.25</v>
      </c>
      <c r="S59" s="237"/>
      <c r="T59" s="244"/>
    </row>
    <row r="60" spans="1:20">
      <c r="A60" s="242" t="s">
        <v>369</v>
      </c>
      <c r="B60" s="236">
        <f t="shared" ref="B60:H60" si="27">SUM(B59)</f>
        <v>5</v>
      </c>
      <c r="C60" s="236">
        <f t="shared" si="27"/>
        <v>4</v>
      </c>
      <c r="D60" s="236">
        <f t="shared" si="27"/>
        <v>2</v>
      </c>
      <c r="E60" s="236">
        <f t="shared" si="27"/>
        <v>5</v>
      </c>
      <c r="F60" s="236">
        <f t="shared" si="27"/>
        <v>5</v>
      </c>
      <c r="G60" s="236">
        <f t="shared" si="27"/>
        <v>4</v>
      </c>
      <c r="H60" s="236">
        <f t="shared" si="27"/>
        <v>4</v>
      </c>
      <c r="I60" s="236">
        <f t="shared" ref="I60:Q60" si="28">SUM(I59)</f>
        <v>3</v>
      </c>
      <c r="J60" s="236">
        <f t="shared" si="28"/>
        <v>5</v>
      </c>
      <c r="K60" s="236">
        <f t="shared" si="28"/>
        <v>4</v>
      </c>
      <c r="L60" s="236">
        <f t="shared" si="28"/>
        <v>4</v>
      </c>
      <c r="M60" s="236">
        <f t="shared" si="28"/>
        <v>3</v>
      </c>
      <c r="N60" s="236">
        <f t="shared" si="28"/>
        <v>48</v>
      </c>
      <c r="O60" s="237"/>
      <c r="P60" s="236">
        <f t="shared" si="28"/>
        <v>36</v>
      </c>
      <c r="Q60" s="236">
        <f t="shared" si="28"/>
        <v>-12</v>
      </c>
      <c r="R60" s="229">
        <f>Q60/N60</f>
        <v>-0.25</v>
      </c>
      <c r="S60" s="237"/>
      <c r="T60" s="236">
        <f ca="1">INDIRECT("'"&amp;A60&amp;"'!O53")</f>
        <v>1501.811612903226</v>
      </c>
    </row>
    <row r="61" spans="1:20">
      <c r="A61" s="242"/>
      <c r="B61" s="236"/>
      <c r="C61" s="236"/>
      <c r="D61" s="236"/>
      <c r="E61" s="236"/>
      <c r="F61" s="236"/>
      <c r="G61" s="236"/>
      <c r="H61" s="236"/>
      <c r="I61" s="236"/>
      <c r="J61" s="236"/>
      <c r="K61" s="236"/>
      <c r="L61" s="236"/>
      <c r="M61" s="236"/>
      <c r="N61" s="236"/>
      <c r="O61" s="237"/>
      <c r="P61" s="236"/>
      <c r="Q61" s="236"/>
      <c r="S61" s="237"/>
      <c r="T61" s="236"/>
    </row>
    <row r="62" spans="1:20">
      <c r="A62" s="246" t="s">
        <v>456</v>
      </c>
      <c r="B62" s="247">
        <f t="shared" ref="B62:H62" si="29">B36+B40+B43+B46+B50+B53+B57+B60</f>
        <v>30934</v>
      </c>
      <c r="C62" s="247">
        <f t="shared" si="29"/>
        <v>31006</v>
      </c>
      <c r="D62" s="247">
        <f t="shared" si="29"/>
        <v>30975</v>
      </c>
      <c r="E62" s="247">
        <f t="shared" si="29"/>
        <v>31017</v>
      </c>
      <c r="F62" s="247">
        <f t="shared" si="29"/>
        <v>31045</v>
      </c>
      <c r="G62" s="247">
        <f t="shared" si="29"/>
        <v>31022</v>
      </c>
      <c r="H62" s="247">
        <f t="shared" si="29"/>
        <v>30986</v>
      </c>
      <c r="I62" s="247">
        <f>I36+I40+I43+I46+I50+I53+I57+I60</f>
        <v>30963</v>
      </c>
      <c r="J62" s="247">
        <f t="shared" ref="J62:Q62" si="30">J36+J40+J43+J46+J50+J53+J57+J60</f>
        <v>30960</v>
      </c>
      <c r="K62" s="247">
        <f t="shared" si="30"/>
        <v>30905</v>
      </c>
      <c r="L62" s="247">
        <f t="shared" si="30"/>
        <v>30948</v>
      </c>
      <c r="M62" s="247">
        <f t="shared" si="30"/>
        <v>30880</v>
      </c>
      <c r="N62" s="247">
        <f t="shared" si="30"/>
        <v>371641</v>
      </c>
      <c r="O62" s="248"/>
      <c r="P62" s="247">
        <f t="shared" si="30"/>
        <v>370560</v>
      </c>
      <c r="Q62" s="247">
        <f t="shared" si="30"/>
        <v>-1081</v>
      </c>
      <c r="R62" s="249">
        <f>Q62/N62</f>
        <v>-2.9087210506913929E-3</v>
      </c>
      <c r="S62" s="248"/>
      <c r="T62" s="247">
        <f t="shared" ref="T62" ca="1" si="31">T36+T40+T43+T46+T50+T53+T57+T60</f>
        <v>2706042.9353487468</v>
      </c>
    </row>
    <row r="63" spans="1:20">
      <c r="A63" s="242"/>
      <c r="B63" s="236"/>
      <c r="C63" s="236"/>
      <c r="D63" s="236"/>
      <c r="E63" s="236"/>
      <c r="F63" s="236"/>
      <c r="G63" s="236"/>
      <c r="H63" s="236"/>
      <c r="J63" s="236"/>
      <c r="K63" s="236"/>
      <c r="L63" s="236"/>
      <c r="M63" s="236"/>
      <c r="N63" s="236"/>
      <c r="O63" s="237"/>
      <c r="P63" s="236"/>
      <c r="Q63" s="236"/>
      <c r="S63" s="237"/>
      <c r="T63" s="236"/>
    </row>
    <row r="64" spans="1:20">
      <c r="A64" s="242">
        <v>240</v>
      </c>
      <c r="B64" s="235">
        <v>345</v>
      </c>
      <c r="C64" s="235">
        <v>346</v>
      </c>
      <c r="D64" s="235">
        <v>346</v>
      </c>
      <c r="E64" s="235">
        <v>351</v>
      </c>
      <c r="F64" s="235">
        <v>348</v>
      </c>
      <c r="G64" s="235">
        <v>349</v>
      </c>
      <c r="H64" s="235">
        <v>344</v>
      </c>
      <c r="I64" s="235">
        <v>346</v>
      </c>
      <c r="J64" s="235">
        <v>350</v>
      </c>
      <c r="K64" s="235">
        <v>347</v>
      </c>
      <c r="L64" s="235">
        <v>349</v>
      </c>
      <c r="M64" s="235">
        <v>347</v>
      </c>
      <c r="N64" s="237">
        <f>SUM(B64:M64)</f>
        <v>4168</v>
      </c>
      <c r="O64" s="237"/>
      <c r="P64" s="236">
        <f>M64*12</f>
        <v>4164</v>
      </c>
      <c r="Q64" s="236">
        <f>P64-N64</f>
        <v>-4</v>
      </c>
      <c r="R64" s="229">
        <f>Q64/N64</f>
        <v>-9.5969289827255275E-4</v>
      </c>
      <c r="S64" s="237"/>
      <c r="T64" s="236"/>
    </row>
    <row r="65" spans="1:20">
      <c r="A65" s="243">
        <v>242</v>
      </c>
      <c r="B65" s="263">
        <v>7</v>
      </c>
      <c r="C65" s="263">
        <v>7</v>
      </c>
      <c r="D65" s="263">
        <v>7</v>
      </c>
      <c r="E65" s="263">
        <v>7</v>
      </c>
      <c r="F65" s="263">
        <v>7</v>
      </c>
      <c r="G65" s="263">
        <v>7</v>
      </c>
      <c r="H65" s="263">
        <v>7</v>
      </c>
      <c r="I65" s="263">
        <v>7</v>
      </c>
      <c r="J65" s="263">
        <v>7</v>
      </c>
      <c r="K65" s="263">
        <v>7</v>
      </c>
      <c r="L65" s="263">
        <v>7</v>
      </c>
      <c r="M65" s="263">
        <v>7</v>
      </c>
      <c r="N65" s="244">
        <f>SUM(B65:M65)</f>
        <v>84</v>
      </c>
      <c r="O65" s="237"/>
      <c r="P65" s="244">
        <f>M65*12</f>
        <v>84</v>
      </c>
      <c r="Q65" s="244">
        <f>P65-N65</f>
        <v>0</v>
      </c>
      <c r="R65" s="245">
        <f>Q65/N65</f>
        <v>0</v>
      </c>
      <c r="S65" s="237"/>
      <c r="T65" s="244"/>
    </row>
    <row r="66" spans="1:20">
      <c r="A66" s="242" t="s">
        <v>370</v>
      </c>
      <c r="B66" s="236">
        <f t="shared" ref="B66:H66" si="32">SUM(B64:B65)</f>
        <v>352</v>
      </c>
      <c r="C66" s="236">
        <f t="shared" si="32"/>
        <v>353</v>
      </c>
      <c r="D66" s="236">
        <f t="shared" si="32"/>
        <v>353</v>
      </c>
      <c r="E66" s="236">
        <f t="shared" si="32"/>
        <v>358</v>
      </c>
      <c r="F66" s="236">
        <f t="shared" si="32"/>
        <v>355</v>
      </c>
      <c r="G66" s="236">
        <f t="shared" si="32"/>
        <v>356</v>
      </c>
      <c r="H66" s="236">
        <f t="shared" si="32"/>
        <v>351</v>
      </c>
      <c r="I66" s="236">
        <f t="shared" ref="I66:Q66" si="33">SUM(I64:I65)</f>
        <v>353</v>
      </c>
      <c r="J66" s="236">
        <f t="shared" si="33"/>
        <v>357</v>
      </c>
      <c r="K66" s="236">
        <f t="shared" si="33"/>
        <v>354</v>
      </c>
      <c r="L66" s="236">
        <f t="shared" si="33"/>
        <v>356</v>
      </c>
      <c r="M66" s="236">
        <f t="shared" si="33"/>
        <v>354</v>
      </c>
      <c r="N66" s="236">
        <f t="shared" si="33"/>
        <v>4252</v>
      </c>
      <c r="O66" s="237"/>
      <c r="P66" s="236">
        <f t="shared" si="33"/>
        <v>4248</v>
      </c>
      <c r="Q66" s="236">
        <f t="shared" si="33"/>
        <v>-4</v>
      </c>
      <c r="R66" s="229">
        <f>Q66/N66</f>
        <v>-9.4073377234242712E-4</v>
      </c>
      <c r="S66" s="237"/>
      <c r="T66" s="236">
        <f ca="1">INDIRECT("'"&amp;A66&amp;"'!O53")</f>
        <v>1315382.4316179007</v>
      </c>
    </row>
    <row r="67" spans="1:20">
      <c r="A67" s="242"/>
      <c r="B67" s="236"/>
      <c r="C67" s="236"/>
      <c r="D67" s="236"/>
      <c r="E67" s="236"/>
      <c r="F67" s="236"/>
      <c r="G67" s="236"/>
      <c r="H67" s="236"/>
      <c r="I67" s="236"/>
      <c r="J67" s="236"/>
      <c r="K67" s="236"/>
      <c r="L67" s="236"/>
      <c r="M67" s="236"/>
      <c r="N67" s="236"/>
      <c r="O67" s="237"/>
      <c r="P67" s="236"/>
      <c r="Q67" s="236"/>
      <c r="S67" s="237"/>
      <c r="T67" s="236"/>
    </row>
    <row r="68" spans="1:20">
      <c r="A68" s="243">
        <v>251</v>
      </c>
      <c r="B68" s="263">
        <v>5</v>
      </c>
      <c r="C68" s="263">
        <v>5</v>
      </c>
      <c r="D68" s="263">
        <v>5</v>
      </c>
      <c r="E68" s="263">
        <v>5</v>
      </c>
      <c r="F68" s="263">
        <v>5</v>
      </c>
      <c r="G68" s="263">
        <v>5</v>
      </c>
      <c r="H68" s="263">
        <v>5</v>
      </c>
      <c r="I68" s="263">
        <v>5</v>
      </c>
      <c r="J68" s="263">
        <v>5</v>
      </c>
      <c r="K68" s="263">
        <v>5</v>
      </c>
      <c r="L68" s="263">
        <v>5</v>
      </c>
      <c r="M68" s="263">
        <v>5</v>
      </c>
      <c r="N68" s="244">
        <f>SUM(B68:M68)</f>
        <v>60</v>
      </c>
      <c r="O68" s="237"/>
      <c r="P68" s="244">
        <f>M68*12</f>
        <v>60</v>
      </c>
      <c r="Q68" s="244">
        <f>P68-N68</f>
        <v>0</v>
      </c>
      <c r="R68" s="245">
        <f>Q68/N68</f>
        <v>0</v>
      </c>
      <c r="S68" s="237"/>
      <c r="T68" s="244"/>
    </row>
    <row r="69" spans="1:20">
      <c r="A69" s="242" t="s">
        <v>374</v>
      </c>
      <c r="B69" s="236">
        <f t="shared" ref="B69:H69" si="34">SUM(B68)</f>
        <v>5</v>
      </c>
      <c r="C69" s="236">
        <f t="shared" si="34"/>
        <v>5</v>
      </c>
      <c r="D69" s="236">
        <f t="shared" si="34"/>
        <v>5</v>
      </c>
      <c r="E69" s="236">
        <f t="shared" si="34"/>
        <v>5</v>
      </c>
      <c r="F69" s="236">
        <f t="shared" si="34"/>
        <v>5</v>
      </c>
      <c r="G69" s="236">
        <f t="shared" si="34"/>
        <v>5</v>
      </c>
      <c r="H69" s="236">
        <f t="shared" si="34"/>
        <v>5</v>
      </c>
      <c r="I69" s="236">
        <f t="shared" ref="I69:Q69" si="35">SUM(I68)</f>
        <v>5</v>
      </c>
      <c r="J69" s="236">
        <f t="shared" si="35"/>
        <v>5</v>
      </c>
      <c r="K69" s="236">
        <f t="shared" si="35"/>
        <v>5</v>
      </c>
      <c r="L69" s="236">
        <f t="shared" si="35"/>
        <v>5</v>
      </c>
      <c r="M69" s="236">
        <f t="shared" si="35"/>
        <v>5</v>
      </c>
      <c r="N69" s="236">
        <f t="shared" si="35"/>
        <v>60</v>
      </c>
      <c r="O69" s="237"/>
      <c r="P69" s="236">
        <f t="shared" si="35"/>
        <v>60</v>
      </c>
      <c r="Q69" s="236">
        <f t="shared" si="35"/>
        <v>0</v>
      </c>
      <c r="R69" s="229">
        <f>Q69/N69</f>
        <v>0</v>
      </c>
      <c r="S69" s="237"/>
      <c r="T69" s="236">
        <f ca="1">INDIRECT("'"&amp;A69&amp;"'!O53")</f>
        <v>4045.7031019354981</v>
      </c>
    </row>
    <row r="70" spans="1:20">
      <c r="A70" s="242"/>
      <c r="B70" s="236"/>
      <c r="C70" s="236"/>
      <c r="D70" s="236"/>
      <c r="E70" s="236"/>
      <c r="F70" s="236"/>
      <c r="G70" s="236"/>
      <c r="H70" s="236"/>
      <c r="I70" s="236"/>
      <c r="J70" s="236"/>
      <c r="K70" s="236"/>
      <c r="L70" s="236"/>
      <c r="M70" s="236"/>
      <c r="N70" s="236"/>
      <c r="O70" s="237"/>
      <c r="P70" s="236"/>
      <c r="Q70" s="236"/>
      <c r="S70" s="237"/>
      <c r="T70" s="236"/>
    </row>
    <row r="71" spans="1:20">
      <c r="A71" s="243">
        <v>256</v>
      </c>
      <c r="B71" s="263">
        <v>7</v>
      </c>
      <c r="C71" s="263">
        <v>7</v>
      </c>
      <c r="D71" s="263">
        <v>6</v>
      </c>
      <c r="E71" s="263">
        <v>8</v>
      </c>
      <c r="F71" s="263">
        <v>7</v>
      </c>
      <c r="G71" s="263">
        <v>7</v>
      </c>
      <c r="H71" s="263">
        <v>6</v>
      </c>
      <c r="I71" s="263">
        <v>6</v>
      </c>
      <c r="J71" s="263">
        <v>5</v>
      </c>
      <c r="K71" s="263">
        <v>5</v>
      </c>
      <c r="L71" s="263">
        <v>5</v>
      </c>
      <c r="M71" s="263">
        <v>5</v>
      </c>
      <c r="N71" s="244">
        <f>SUM(B71:M71)</f>
        <v>74</v>
      </c>
      <c r="O71" s="237"/>
      <c r="P71" s="244">
        <f>M71*12</f>
        <v>60</v>
      </c>
      <c r="Q71" s="244">
        <f>P71-N71</f>
        <v>-14</v>
      </c>
      <c r="R71" s="245">
        <f>Q71/N71</f>
        <v>-0.1891891891891892</v>
      </c>
      <c r="S71" s="237"/>
      <c r="T71" s="244"/>
    </row>
    <row r="72" spans="1:20">
      <c r="A72" s="242" t="s">
        <v>375</v>
      </c>
      <c r="B72" s="236">
        <f t="shared" ref="B72:H72" si="36">SUM(B71)</f>
        <v>7</v>
      </c>
      <c r="C72" s="236">
        <f t="shared" si="36"/>
        <v>7</v>
      </c>
      <c r="D72" s="236">
        <f t="shared" si="36"/>
        <v>6</v>
      </c>
      <c r="E72" s="236">
        <f t="shared" si="36"/>
        <v>8</v>
      </c>
      <c r="F72" s="236">
        <f t="shared" si="36"/>
        <v>7</v>
      </c>
      <c r="G72" s="236">
        <f t="shared" si="36"/>
        <v>7</v>
      </c>
      <c r="H72" s="236">
        <f t="shared" si="36"/>
        <v>6</v>
      </c>
      <c r="I72" s="236">
        <f t="shared" ref="I72:Q72" si="37">SUM(I71)</f>
        <v>6</v>
      </c>
      <c r="J72" s="236">
        <f t="shared" si="37"/>
        <v>5</v>
      </c>
      <c r="K72" s="236">
        <f t="shared" si="37"/>
        <v>5</v>
      </c>
      <c r="L72" s="236">
        <f t="shared" si="37"/>
        <v>5</v>
      </c>
      <c r="M72" s="236">
        <f t="shared" si="37"/>
        <v>5</v>
      </c>
      <c r="N72" s="236">
        <f t="shared" si="37"/>
        <v>74</v>
      </c>
      <c r="O72" s="237"/>
      <c r="P72" s="236">
        <f t="shared" si="37"/>
        <v>60</v>
      </c>
      <c r="Q72" s="236">
        <f t="shared" si="37"/>
        <v>-14</v>
      </c>
      <c r="R72" s="229">
        <f>Q72/N72</f>
        <v>-0.1891891891891892</v>
      </c>
      <c r="S72" s="237"/>
      <c r="T72" s="236">
        <f ca="1">INDIRECT("'"&amp;A72&amp;"'!O53")</f>
        <v>27477.375174193585</v>
      </c>
    </row>
    <row r="73" spans="1:20">
      <c r="A73" s="242"/>
      <c r="B73" s="236"/>
      <c r="C73" s="236"/>
      <c r="D73" s="236"/>
      <c r="E73" s="236"/>
      <c r="F73" s="236"/>
      <c r="G73" s="236"/>
      <c r="H73" s="236"/>
      <c r="I73" s="236"/>
      <c r="J73" s="236"/>
      <c r="K73" s="236"/>
      <c r="L73" s="236"/>
      <c r="M73" s="236"/>
      <c r="N73" s="236"/>
      <c r="O73" s="237"/>
      <c r="P73" s="236"/>
      <c r="Q73" s="236"/>
      <c r="S73" s="237"/>
      <c r="T73" s="236"/>
    </row>
    <row r="74" spans="1:20">
      <c r="A74" s="243">
        <v>257</v>
      </c>
      <c r="B74" s="263">
        <v>2</v>
      </c>
      <c r="C74" s="263">
        <v>2</v>
      </c>
      <c r="D74" s="263">
        <v>2</v>
      </c>
      <c r="E74" s="263">
        <v>2</v>
      </c>
      <c r="F74" s="263">
        <v>2</v>
      </c>
      <c r="G74" s="263">
        <v>2</v>
      </c>
      <c r="H74" s="263">
        <v>2</v>
      </c>
      <c r="I74" s="263">
        <v>2</v>
      </c>
      <c r="J74" s="263">
        <v>2</v>
      </c>
      <c r="K74" s="263">
        <v>2</v>
      </c>
      <c r="L74" s="263">
        <v>2</v>
      </c>
      <c r="M74" s="263">
        <v>2</v>
      </c>
      <c r="N74" s="244">
        <f>SUM(B74:M74)</f>
        <v>24</v>
      </c>
      <c r="O74" s="237"/>
      <c r="P74" s="244">
        <f>M74*12</f>
        <v>24</v>
      </c>
      <c r="Q74" s="244">
        <f>P74-N74</f>
        <v>0</v>
      </c>
      <c r="R74" s="245">
        <f>Q74/N74</f>
        <v>0</v>
      </c>
      <c r="S74" s="237"/>
      <c r="T74" s="244"/>
    </row>
    <row r="75" spans="1:20">
      <c r="A75" s="242" t="s">
        <v>376</v>
      </c>
      <c r="B75" s="236">
        <f t="shared" ref="B75:H75" si="38">SUM(B74)</f>
        <v>2</v>
      </c>
      <c r="C75" s="236">
        <f t="shared" si="38"/>
        <v>2</v>
      </c>
      <c r="D75" s="236">
        <f t="shared" si="38"/>
        <v>2</v>
      </c>
      <c r="E75" s="236">
        <f t="shared" si="38"/>
        <v>2</v>
      </c>
      <c r="F75" s="236">
        <f t="shared" si="38"/>
        <v>2</v>
      </c>
      <c r="G75" s="236">
        <f t="shared" si="38"/>
        <v>2</v>
      </c>
      <c r="H75" s="236">
        <f t="shared" si="38"/>
        <v>2</v>
      </c>
      <c r="I75" s="236">
        <f t="shared" ref="I75:Q75" si="39">SUM(I74)</f>
        <v>2</v>
      </c>
      <c r="J75" s="236">
        <f t="shared" si="39"/>
        <v>2</v>
      </c>
      <c r="K75" s="236">
        <f t="shared" si="39"/>
        <v>2</v>
      </c>
      <c r="L75" s="236">
        <f t="shared" si="39"/>
        <v>2</v>
      </c>
      <c r="M75" s="236">
        <f t="shared" si="39"/>
        <v>2</v>
      </c>
      <c r="N75" s="236">
        <f>SUM(N74)</f>
        <v>24</v>
      </c>
      <c r="O75" s="237"/>
      <c r="P75" s="236">
        <f t="shared" si="39"/>
        <v>24</v>
      </c>
      <c r="Q75" s="236">
        <f t="shared" si="39"/>
        <v>0</v>
      </c>
      <c r="R75" s="229">
        <f>Q75/N75</f>
        <v>0</v>
      </c>
      <c r="S75" s="237"/>
      <c r="T75" s="236">
        <f ca="1">INDIRECT("'"&amp;A75&amp;"'!O53")</f>
        <v>14119.801393548405</v>
      </c>
    </row>
    <row r="76" spans="1:20">
      <c r="A76" s="242"/>
      <c r="B76" s="236"/>
      <c r="C76" s="236"/>
      <c r="D76" s="236"/>
      <c r="E76" s="236"/>
      <c r="F76" s="236"/>
      <c r="G76" s="236"/>
      <c r="H76" s="236"/>
      <c r="I76" s="236"/>
      <c r="J76" s="236"/>
      <c r="K76" s="236"/>
      <c r="L76" s="236"/>
      <c r="M76" s="236"/>
      <c r="N76" s="236"/>
      <c r="O76" s="237"/>
      <c r="P76" s="236"/>
      <c r="Q76" s="236"/>
      <c r="S76" s="237"/>
      <c r="T76" s="236"/>
    </row>
    <row r="77" spans="1:20">
      <c r="A77" s="242">
        <v>244</v>
      </c>
      <c r="B77" s="235">
        <v>64</v>
      </c>
      <c r="C77" s="235">
        <v>62</v>
      </c>
      <c r="D77" s="235">
        <v>62</v>
      </c>
      <c r="E77" s="235">
        <v>61</v>
      </c>
      <c r="F77" s="235">
        <v>61</v>
      </c>
      <c r="G77" s="235">
        <v>57</v>
      </c>
      <c r="H77" s="235">
        <v>55</v>
      </c>
      <c r="I77" s="235">
        <v>56</v>
      </c>
      <c r="J77" s="235">
        <v>57</v>
      </c>
      <c r="K77" s="235">
        <v>57</v>
      </c>
      <c r="L77" s="235">
        <v>59</v>
      </c>
      <c r="M77" s="235">
        <v>57</v>
      </c>
      <c r="N77" s="237">
        <f>SUM(B77:M77)</f>
        <v>708</v>
      </c>
      <c r="O77" s="237"/>
      <c r="P77" s="236">
        <f>M77*12</f>
        <v>684</v>
      </c>
      <c r="Q77" s="236">
        <f>P77-N77</f>
        <v>-24</v>
      </c>
      <c r="R77" s="229">
        <f>Q77/N77</f>
        <v>-3.3898305084745763E-2</v>
      </c>
      <c r="S77" s="237"/>
      <c r="T77" s="236"/>
    </row>
    <row r="78" spans="1:20">
      <c r="A78" s="243">
        <v>246</v>
      </c>
      <c r="B78" s="263">
        <v>1</v>
      </c>
      <c r="C78" s="263">
        <v>1</v>
      </c>
      <c r="D78" s="263">
        <v>1</v>
      </c>
      <c r="E78" s="263">
        <v>1</v>
      </c>
      <c r="F78" s="263">
        <v>1</v>
      </c>
      <c r="G78" s="263">
        <v>1</v>
      </c>
      <c r="H78" s="263">
        <v>1</v>
      </c>
      <c r="I78" s="263">
        <v>1</v>
      </c>
      <c r="J78" s="263">
        <v>1</v>
      </c>
      <c r="K78" s="263">
        <v>1</v>
      </c>
      <c r="L78" s="263">
        <v>1</v>
      </c>
      <c r="M78" s="263">
        <v>1</v>
      </c>
      <c r="N78" s="244">
        <f>SUM(B78:M78)</f>
        <v>12</v>
      </c>
      <c r="O78" s="237"/>
      <c r="P78" s="244">
        <f>M78*12</f>
        <v>12</v>
      </c>
      <c r="Q78" s="244">
        <f>P78-N78</f>
        <v>0</v>
      </c>
      <c r="R78" s="245">
        <f>Q78/N78</f>
        <v>0</v>
      </c>
      <c r="S78" s="237"/>
      <c r="T78" s="244"/>
    </row>
    <row r="79" spans="1:20">
      <c r="A79" s="242" t="s">
        <v>371</v>
      </c>
      <c r="B79" s="236">
        <f t="shared" ref="B79:H79" si="40">SUM(B77:B78)</f>
        <v>65</v>
      </c>
      <c r="C79" s="236">
        <f t="shared" si="40"/>
        <v>63</v>
      </c>
      <c r="D79" s="236">
        <f t="shared" si="40"/>
        <v>63</v>
      </c>
      <c r="E79" s="236">
        <f t="shared" si="40"/>
        <v>62</v>
      </c>
      <c r="F79" s="236">
        <f t="shared" si="40"/>
        <v>62</v>
      </c>
      <c r="G79" s="236">
        <f t="shared" si="40"/>
        <v>58</v>
      </c>
      <c r="H79" s="236">
        <f t="shared" si="40"/>
        <v>56</v>
      </c>
      <c r="I79" s="236">
        <f t="shared" ref="I79:Q79" si="41">SUM(I77:I78)</f>
        <v>57</v>
      </c>
      <c r="J79" s="236">
        <f t="shared" si="41"/>
        <v>58</v>
      </c>
      <c r="K79" s="236">
        <f t="shared" si="41"/>
        <v>58</v>
      </c>
      <c r="L79" s="236">
        <f t="shared" si="41"/>
        <v>60</v>
      </c>
      <c r="M79" s="236">
        <f t="shared" si="41"/>
        <v>58</v>
      </c>
      <c r="N79" s="236">
        <f t="shared" si="41"/>
        <v>720</v>
      </c>
      <c r="O79" s="237"/>
      <c r="P79" s="236">
        <f t="shared" si="41"/>
        <v>696</v>
      </c>
      <c r="Q79" s="236">
        <f t="shared" si="41"/>
        <v>-24</v>
      </c>
      <c r="R79" s="229">
        <f>Q79/N79</f>
        <v>-3.3333333333333333E-2</v>
      </c>
      <c r="S79" s="237"/>
      <c r="T79" s="236">
        <f ca="1">INDIRECT("'"&amp;A79&amp;"'!O53")</f>
        <v>382654.66387150064</v>
      </c>
    </row>
    <row r="80" spans="1:20">
      <c r="A80" s="242"/>
      <c r="B80" s="236"/>
      <c r="C80" s="236"/>
      <c r="D80" s="236"/>
      <c r="E80" s="236"/>
      <c r="F80" s="236"/>
      <c r="G80" s="236"/>
      <c r="H80" s="236"/>
      <c r="I80" s="236"/>
      <c r="J80" s="236"/>
      <c r="K80" s="236"/>
      <c r="L80" s="236"/>
      <c r="M80" s="236"/>
      <c r="N80" s="236"/>
      <c r="O80" s="237"/>
      <c r="P80" s="236"/>
      <c r="Q80" s="236"/>
      <c r="S80" s="237"/>
      <c r="T80" s="236"/>
    </row>
    <row r="81" spans="1:20">
      <c r="A81" s="243">
        <v>248</v>
      </c>
      <c r="B81" s="263">
        <v>7</v>
      </c>
      <c r="C81" s="263">
        <v>7</v>
      </c>
      <c r="D81" s="263">
        <v>7</v>
      </c>
      <c r="E81" s="263">
        <v>7</v>
      </c>
      <c r="F81" s="263">
        <v>7</v>
      </c>
      <c r="G81" s="263">
        <v>7</v>
      </c>
      <c r="H81" s="263">
        <v>7</v>
      </c>
      <c r="I81" s="263">
        <v>7</v>
      </c>
      <c r="J81" s="263">
        <v>7</v>
      </c>
      <c r="K81" s="263">
        <v>8</v>
      </c>
      <c r="L81" s="263">
        <v>8</v>
      </c>
      <c r="M81" s="263">
        <v>7</v>
      </c>
      <c r="N81" s="244">
        <f>SUM(B81:M81)</f>
        <v>86</v>
      </c>
      <c r="O81" s="237"/>
      <c r="P81" s="244">
        <f>M81*12</f>
        <v>84</v>
      </c>
      <c r="Q81" s="244">
        <f>P81-N81</f>
        <v>-2</v>
      </c>
      <c r="R81" s="245">
        <f>Q81/N81</f>
        <v>-2.3255813953488372E-2</v>
      </c>
      <c r="S81" s="237"/>
      <c r="T81" s="244"/>
    </row>
    <row r="82" spans="1:20">
      <c r="A82" s="242" t="s">
        <v>372</v>
      </c>
      <c r="B82" s="236">
        <f t="shared" ref="B82:H82" si="42">SUM(B81)</f>
        <v>7</v>
      </c>
      <c r="C82" s="236">
        <f t="shared" si="42"/>
        <v>7</v>
      </c>
      <c r="D82" s="236">
        <f t="shared" si="42"/>
        <v>7</v>
      </c>
      <c r="E82" s="236">
        <f t="shared" si="42"/>
        <v>7</v>
      </c>
      <c r="F82" s="236">
        <f t="shared" si="42"/>
        <v>7</v>
      </c>
      <c r="G82" s="236">
        <f t="shared" si="42"/>
        <v>7</v>
      </c>
      <c r="H82" s="236">
        <f t="shared" si="42"/>
        <v>7</v>
      </c>
      <c r="I82" s="236">
        <f t="shared" ref="I82:Q82" si="43">SUM(I81)</f>
        <v>7</v>
      </c>
      <c r="J82" s="236">
        <f t="shared" si="43"/>
        <v>7</v>
      </c>
      <c r="K82" s="236">
        <f t="shared" si="43"/>
        <v>8</v>
      </c>
      <c r="L82" s="236">
        <f t="shared" si="43"/>
        <v>8</v>
      </c>
      <c r="M82" s="236">
        <f t="shared" si="43"/>
        <v>7</v>
      </c>
      <c r="N82" s="236">
        <f t="shared" si="43"/>
        <v>86</v>
      </c>
      <c r="O82" s="237"/>
      <c r="P82" s="236">
        <f t="shared" si="43"/>
        <v>84</v>
      </c>
      <c r="Q82" s="236">
        <f t="shared" si="43"/>
        <v>-2</v>
      </c>
      <c r="R82" s="229">
        <f>Q82/N82</f>
        <v>-2.3255813953488372E-2</v>
      </c>
      <c r="S82" s="237"/>
      <c r="T82" s="236">
        <f ca="1">INDIRECT("'"&amp;A82&amp;"'!O53")</f>
        <v>31005.162611612934</v>
      </c>
    </row>
    <row r="83" spans="1:20">
      <c r="A83" s="242"/>
      <c r="B83" s="236"/>
      <c r="C83" s="236"/>
      <c r="D83" s="236"/>
      <c r="E83" s="236"/>
      <c r="F83" s="236"/>
      <c r="G83" s="236"/>
      <c r="H83" s="236"/>
      <c r="I83" s="236"/>
      <c r="J83" s="236"/>
      <c r="K83" s="236"/>
      <c r="L83" s="236"/>
      <c r="M83" s="236"/>
      <c r="N83" s="236"/>
      <c r="O83" s="237"/>
      <c r="P83" s="236"/>
      <c r="Q83" s="236"/>
      <c r="S83" s="237"/>
      <c r="T83" s="236"/>
    </row>
    <row r="84" spans="1:20">
      <c r="A84" s="243">
        <v>250</v>
      </c>
      <c r="B84" s="263">
        <v>0</v>
      </c>
      <c r="C84" s="263">
        <v>1</v>
      </c>
      <c r="D84" s="263">
        <v>1</v>
      </c>
      <c r="E84" s="263">
        <v>1</v>
      </c>
      <c r="F84" s="263">
        <v>1</v>
      </c>
      <c r="G84" s="263">
        <v>1</v>
      </c>
      <c r="H84" s="263">
        <v>1</v>
      </c>
      <c r="I84" s="263">
        <v>1</v>
      </c>
      <c r="J84" s="263">
        <v>1</v>
      </c>
      <c r="K84" s="263">
        <v>1</v>
      </c>
      <c r="L84" s="263">
        <v>0</v>
      </c>
      <c r="M84" s="263">
        <v>2</v>
      </c>
      <c r="N84" s="244">
        <f>SUM(B84:M84)</f>
        <v>11</v>
      </c>
      <c r="O84" s="237"/>
      <c r="P84" s="244">
        <f>M84*12</f>
        <v>24</v>
      </c>
      <c r="Q84" s="244">
        <f>P84-N84</f>
        <v>13</v>
      </c>
      <c r="R84" s="245">
        <v>0</v>
      </c>
      <c r="S84" s="237"/>
      <c r="T84" s="244"/>
    </row>
    <row r="85" spans="1:20">
      <c r="A85" s="242" t="s">
        <v>373</v>
      </c>
      <c r="B85" s="236">
        <f t="shared" ref="B85:H85" si="44">SUM(B84)</f>
        <v>0</v>
      </c>
      <c r="C85" s="236">
        <f t="shared" si="44"/>
        <v>1</v>
      </c>
      <c r="D85" s="236">
        <f t="shared" si="44"/>
        <v>1</v>
      </c>
      <c r="E85" s="236">
        <f t="shared" si="44"/>
        <v>1</v>
      </c>
      <c r="F85" s="236">
        <f t="shared" si="44"/>
        <v>1</v>
      </c>
      <c r="G85" s="236">
        <f t="shared" si="44"/>
        <v>1</v>
      </c>
      <c r="H85" s="236">
        <f t="shared" si="44"/>
        <v>1</v>
      </c>
      <c r="I85" s="236">
        <f t="shared" ref="I85:Q85" si="45">SUM(I84)</f>
        <v>1</v>
      </c>
      <c r="J85" s="236">
        <f t="shared" si="45"/>
        <v>1</v>
      </c>
      <c r="K85" s="236">
        <f t="shared" si="45"/>
        <v>1</v>
      </c>
      <c r="L85" s="236">
        <f t="shared" si="45"/>
        <v>0</v>
      </c>
      <c r="M85" s="236">
        <f t="shared" si="45"/>
        <v>2</v>
      </c>
      <c r="N85" s="236">
        <f t="shared" si="45"/>
        <v>11</v>
      </c>
      <c r="O85" s="237"/>
      <c r="P85" s="236">
        <f t="shared" si="45"/>
        <v>24</v>
      </c>
      <c r="Q85" s="236">
        <f t="shared" si="45"/>
        <v>13</v>
      </c>
      <c r="R85" s="229">
        <v>0</v>
      </c>
      <c r="S85" s="237"/>
      <c r="T85" s="236">
        <f ca="1">INDIRECT("'"&amp;A85&amp;"'!O53")</f>
        <v>2138.2606451612883</v>
      </c>
    </row>
    <row r="86" spans="1:20">
      <c r="A86" s="242"/>
      <c r="B86" s="236"/>
      <c r="C86" s="236"/>
      <c r="D86" s="236"/>
      <c r="E86" s="236"/>
      <c r="F86" s="236"/>
      <c r="G86" s="236"/>
      <c r="H86" s="236"/>
      <c r="I86" s="236"/>
      <c r="J86" s="236"/>
      <c r="K86" s="236"/>
      <c r="L86" s="236"/>
      <c r="M86" s="236"/>
      <c r="N86" s="236"/>
      <c r="O86" s="237"/>
      <c r="P86" s="236"/>
      <c r="Q86" s="236"/>
      <c r="S86" s="237"/>
      <c r="T86" s="236"/>
    </row>
    <row r="87" spans="1:20">
      <c r="A87" s="246" t="s">
        <v>457</v>
      </c>
      <c r="B87" s="247">
        <f t="shared" ref="B87:G87" si="46">B66+B69+B72+B75+B79+B82+B85</f>
        <v>438</v>
      </c>
      <c r="C87" s="247">
        <f t="shared" si="46"/>
        <v>438</v>
      </c>
      <c r="D87" s="247">
        <f t="shared" si="46"/>
        <v>437</v>
      </c>
      <c r="E87" s="247">
        <f t="shared" si="46"/>
        <v>443</v>
      </c>
      <c r="F87" s="247">
        <f t="shared" si="46"/>
        <v>439</v>
      </c>
      <c r="G87" s="247">
        <f t="shared" si="46"/>
        <v>436</v>
      </c>
      <c r="H87" s="247">
        <f>H66+H69+H72+H75+H79+H82+H85</f>
        <v>428</v>
      </c>
      <c r="I87" s="247">
        <f>I66+I69+I72+I75+I79+I82+I85</f>
        <v>431</v>
      </c>
      <c r="J87" s="247">
        <f t="shared" ref="J87:Q87" si="47">J66+J69+J72+J75+J79+J82+J85</f>
        <v>435</v>
      </c>
      <c r="K87" s="247">
        <f t="shared" si="47"/>
        <v>433</v>
      </c>
      <c r="L87" s="247">
        <f t="shared" si="47"/>
        <v>436</v>
      </c>
      <c r="M87" s="247">
        <f t="shared" si="47"/>
        <v>433</v>
      </c>
      <c r="N87" s="247">
        <f t="shared" si="47"/>
        <v>5227</v>
      </c>
      <c r="O87" s="248"/>
      <c r="P87" s="247">
        <f t="shared" si="47"/>
        <v>5196</v>
      </c>
      <c r="Q87" s="247">
        <f t="shared" si="47"/>
        <v>-31</v>
      </c>
      <c r="R87" s="249">
        <f>Q87/N87</f>
        <v>-5.9307442127415344E-3</v>
      </c>
      <c r="S87" s="248"/>
      <c r="T87" s="247">
        <f t="shared" ref="T87" ca="1" si="48">T66+T69+T72+T75+T79+T82+T85</f>
        <v>1776823.3984158533</v>
      </c>
    </row>
    <row r="88" spans="1:20">
      <c r="A88" s="242"/>
      <c r="B88" s="236"/>
      <c r="C88" s="236"/>
      <c r="D88" s="236"/>
      <c r="E88" s="236"/>
      <c r="F88" s="236"/>
      <c r="G88" s="236"/>
      <c r="H88" s="236"/>
      <c r="I88" s="236"/>
      <c r="J88" s="236"/>
      <c r="K88" s="236"/>
      <c r="L88" s="236"/>
      <c r="M88" s="236"/>
      <c r="N88" s="236"/>
      <c r="O88" s="237"/>
      <c r="P88" s="236"/>
      <c r="Q88" s="236"/>
      <c r="S88" s="237"/>
      <c r="T88" s="236"/>
    </row>
    <row r="89" spans="1:20">
      <c r="A89" s="243">
        <v>260</v>
      </c>
      <c r="B89" s="263">
        <v>129</v>
      </c>
      <c r="C89" s="263">
        <v>129</v>
      </c>
      <c r="D89" s="263">
        <v>129</v>
      </c>
      <c r="E89" s="263">
        <v>129</v>
      </c>
      <c r="F89" s="263">
        <v>129</v>
      </c>
      <c r="G89" s="263">
        <v>128</v>
      </c>
      <c r="H89" s="263">
        <v>128</v>
      </c>
      <c r="I89" s="263">
        <v>127</v>
      </c>
      <c r="J89" s="263">
        <v>128</v>
      </c>
      <c r="K89" s="263">
        <v>127</v>
      </c>
      <c r="L89" s="263">
        <v>127</v>
      </c>
      <c r="M89" s="263">
        <v>127</v>
      </c>
      <c r="N89" s="244">
        <f>SUM(B89:M89)</f>
        <v>1537</v>
      </c>
      <c r="O89" s="237"/>
      <c r="P89" s="244">
        <f>M89*12</f>
        <v>1524</v>
      </c>
      <c r="Q89" s="244">
        <f>P89-N89</f>
        <v>-13</v>
      </c>
      <c r="R89" s="245">
        <f>Q89/N89</f>
        <v>-8.4580351333767081E-3</v>
      </c>
      <c r="S89" s="237"/>
      <c r="T89" s="244"/>
    </row>
    <row r="90" spans="1:20">
      <c r="A90" s="242" t="s">
        <v>377</v>
      </c>
      <c r="B90" s="236">
        <f t="shared" ref="B90:H90" si="49">SUM(B89)</f>
        <v>129</v>
      </c>
      <c r="C90" s="236">
        <f t="shared" si="49"/>
        <v>129</v>
      </c>
      <c r="D90" s="236">
        <f t="shared" si="49"/>
        <v>129</v>
      </c>
      <c r="E90" s="236">
        <f t="shared" si="49"/>
        <v>129</v>
      </c>
      <c r="F90" s="236">
        <f t="shared" si="49"/>
        <v>129</v>
      </c>
      <c r="G90" s="236">
        <f t="shared" si="49"/>
        <v>128</v>
      </c>
      <c r="H90" s="236">
        <f t="shared" si="49"/>
        <v>128</v>
      </c>
      <c r="I90" s="236">
        <f t="shared" ref="I90:Q90" si="50">SUM(I89)</f>
        <v>127</v>
      </c>
      <c r="J90" s="236">
        <f t="shared" si="50"/>
        <v>128</v>
      </c>
      <c r="K90" s="236">
        <f t="shared" si="50"/>
        <v>127</v>
      </c>
      <c r="L90" s="236">
        <f t="shared" si="50"/>
        <v>127</v>
      </c>
      <c r="M90" s="236">
        <f t="shared" si="50"/>
        <v>127</v>
      </c>
      <c r="N90" s="236">
        <f t="shared" si="50"/>
        <v>1537</v>
      </c>
      <c r="O90" s="237"/>
      <c r="P90" s="236">
        <f t="shared" si="50"/>
        <v>1524</v>
      </c>
      <c r="Q90" s="236">
        <f t="shared" si="50"/>
        <v>-13</v>
      </c>
      <c r="R90" s="229">
        <f>Q90/N90</f>
        <v>-8.4580351333767081E-3</v>
      </c>
      <c r="S90" s="237"/>
      <c r="T90" s="236">
        <f ca="1">INDIRECT("'"&amp;A90&amp;"'!O53")</f>
        <v>353096.19654193521</v>
      </c>
    </row>
    <row r="91" spans="1:20">
      <c r="A91" s="242"/>
      <c r="B91" s="236"/>
      <c r="C91" s="236"/>
      <c r="D91" s="236"/>
      <c r="E91" s="236"/>
      <c r="F91" s="236"/>
      <c r="G91" s="236"/>
      <c r="H91" s="236"/>
      <c r="I91" s="236"/>
      <c r="J91" s="236"/>
      <c r="K91" s="236"/>
      <c r="L91" s="236"/>
      <c r="M91" s="236"/>
      <c r="N91" s="236"/>
      <c r="O91" s="237"/>
      <c r="P91" s="236"/>
      <c r="Q91" s="236"/>
      <c r="S91" s="237"/>
      <c r="T91" s="236"/>
    </row>
    <row r="92" spans="1:20">
      <c r="A92" s="243">
        <v>264</v>
      </c>
      <c r="B92" s="263">
        <v>1</v>
      </c>
      <c r="C92" s="263">
        <v>1</v>
      </c>
      <c r="D92" s="263">
        <v>1</v>
      </c>
      <c r="E92" s="263">
        <v>1</v>
      </c>
      <c r="F92" s="263">
        <v>1</v>
      </c>
      <c r="G92" s="263">
        <v>1</v>
      </c>
      <c r="H92" s="263">
        <v>1</v>
      </c>
      <c r="I92" s="263">
        <v>1</v>
      </c>
      <c r="J92" s="263">
        <v>1</v>
      </c>
      <c r="K92" s="263">
        <v>1</v>
      </c>
      <c r="L92" s="263">
        <v>1</v>
      </c>
      <c r="M92" s="263">
        <v>1</v>
      </c>
      <c r="N92" s="244">
        <f>SUM(B92:M92)</f>
        <v>12</v>
      </c>
      <c r="O92" s="237"/>
      <c r="P92" s="244">
        <f>M92*12</f>
        <v>12</v>
      </c>
      <c r="Q92" s="244">
        <f>P92-N92</f>
        <v>0</v>
      </c>
      <c r="R92" s="245">
        <f>Q92/N92</f>
        <v>0</v>
      </c>
      <c r="S92" s="237"/>
      <c r="T92" s="244"/>
    </row>
    <row r="93" spans="1:20">
      <c r="A93" s="242" t="s">
        <v>378</v>
      </c>
      <c r="B93" s="236">
        <f t="shared" ref="B93:H93" si="51">SUM(B92)</f>
        <v>1</v>
      </c>
      <c r="C93" s="236">
        <f t="shared" si="51"/>
        <v>1</v>
      </c>
      <c r="D93" s="236">
        <f t="shared" si="51"/>
        <v>1</v>
      </c>
      <c r="E93" s="236">
        <f t="shared" si="51"/>
        <v>1</v>
      </c>
      <c r="F93" s="236">
        <f t="shared" si="51"/>
        <v>1</v>
      </c>
      <c r="G93" s="236">
        <f t="shared" si="51"/>
        <v>1</v>
      </c>
      <c r="H93" s="236">
        <f t="shared" si="51"/>
        <v>1</v>
      </c>
      <c r="I93" s="236">
        <f t="shared" ref="I93:Q93" si="52">SUM(I92)</f>
        <v>1</v>
      </c>
      <c r="J93" s="236">
        <f t="shared" si="52"/>
        <v>1</v>
      </c>
      <c r="K93" s="236">
        <f t="shared" si="52"/>
        <v>1</v>
      </c>
      <c r="L93" s="236">
        <f t="shared" si="52"/>
        <v>1</v>
      </c>
      <c r="M93" s="236">
        <f t="shared" si="52"/>
        <v>1</v>
      </c>
      <c r="N93" s="236">
        <f t="shared" si="52"/>
        <v>12</v>
      </c>
      <c r="O93" s="237"/>
      <c r="P93" s="236">
        <f t="shared" si="52"/>
        <v>12</v>
      </c>
      <c r="Q93" s="236">
        <f t="shared" si="52"/>
        <v>0</v>
      </c>
      <c r="R93" s="229">
        <f>Q93/N93</f>
        <v>0</v>
      </c>
      <c r="S93" s="237"/>
      <c r="T93" s="236">
        <f ca="1">INDIRECT("'"&amp;A93&amp;"'!O53")</f>
        <v>7764.4056774193596</v>
      </c>
    </row>
    <row r="94" spans="1:20">
      <c r="A94" s="242"/>
      <c r="B94" s="236"/>
      <c r="C94" s="236"/>
      <c r="D94" s="236"/>
      <c r="E94" s="236"/>
      <c r="F94" s="236"/>
      <c r="G94" s="236"/>
      <c r="H94" s="236"/>
      <c r="I94" s="236"/>
      <c r="J94" s="236"/>
      <c r="K94" s="236"/>
      <c r="L94" s="236"/>
      <c r="M94" s="236"/>
      <c r="N94" s="236"/>
      <c r="O94" s="237"/>
      <c r="P94" s="236"/>
      <c r="Q94" s="236"/>
      <c r="S94" s="237"/>
      <c r="T94" s="236"/>
    </row>
    <row r="95" spans="1:20">
      <c r="A95" s="246" t="s">
        <v>458</v>
      </c>
      <c r="B95" s="247">
        <f t="shared" ref="B95:H95" si="53">B90+B93</f>
        <v>130</v>
      </c>
      <c r="C95" s="247">
        <f t="shared" si="53"/>
        <v>130</v>
      </c>
      <c r="D95" s="247">
        <f t="shared" si="53"/>
        <v>130</v>
      </c>
      <c r="E95" s="247">
        <f t="shared" si="53"/>
        <v>130</v>
      </c>
      <c r="F95" s="247">
        <f t="shared" si="53"/>
        <v>130</v>
      </c>
      <c r="G95" s="247">
        <f t="shared" si="53"/>
        <v>129</v>
      </c>
      <c r="H95" s="247">
        <f t="shared" si="53"/>
        <v>129</v>
      </c>
      <c r="I95" s="247">
        <f>I90+I93</f>
        <v>128</v>
      </c>
      <c r="J95" s="247">
        <f t="shared" ref="J95:Q95" si="54">J90+J93</f>
        <v>129</v>
      </c>
      <c r="K95" s="247">
        <f t="shared" si="54"/>
        <v>128</v>
      </c>
      <c r="L95" s="247">
        <f t="shared" si="54"/>
        <v>128</v>
      </c>
      <c r="M95" s="247">
        <f t="shared" si="54"/>
        <v>128</v>
      </c>
      <c r="N95" s="247">
        <f t="shared" si="54"/>
        <v>1549</v>
      </c>
      <c r="O95" s="248"/>
      <c r="P95" s="247">
        <f t="shared" si="54"/>
        <v>1536</v>
      </c>
      <c r="Q95" s="247">
        <f t="shared" si="54"/>
        <v>-13</v>
      </c>
      <c r="R95" s="249">
        <f>Q95/N95</f>
        <v>-8.3925112976113627E-3</v>
      </c>
      <c r="S95" s="248"/>
      <c r="T95" s="247">
        <f t="shared" ref="T95" ca="1" si="55">T90+T93</f>
        <v>360860.60221935459</v>
      </c>
    </row>
    <row r="96" spans="1:20">
      <c r="A96" s="242"/>
      <c r="B96" s="236"/>
      <c r="C96" s="236"/>
      <c r="D96" s="236"/>
      <c r="E96" s="236"/>
      <c r="F96" s="236"/>
      <c r="G96" s="236"/>
      <c r="H96" s="236"/>
      <c r="I96" s="236"/>
      <c r="J96" s="236"/>
      <c r="K96" s="236"/>
      <c r="L96" s="236"/>
      <c r="M96" s="236"/>
      <c r="N96" s="236"/>
      <c r="O96" s="237"/>
      <c r="P96" s="236"/>
      <c r="Q96" s="236"/>
      <c r="S96" s="237"/>
      <c r="T96" s="236"/>
    </row>
    <row r="97" spans="1:20">
      <c r="A97" s="243">
        <v>356</v>
      </c>
      <c r="B97" s="263">
        <v>5</v>
      </c>
      <c r="C97" s="263">
        <v>5</v>
      </c>
      <c r="D97" s="263">
        <v>5</v>
      </c>
      <c r="E97" s="263">
        <v>5</v>
      </c>
      <c r="F97" s="263">
        <v>5</v>
      </c>
      <c r="G97" s="263">
        <v>5</v>
      </c>
      <c r="H97" s="263">
        <v>5</v>
      </c>
      <c r="I97" s="263">
        <v>5</v>
      </c>
      <c r="J97" s="263">
        <v>5</v>
      </c>
      <c r="K97" s="263">
        <v>5</v>
      </c>
      <c r="L97" s="263">
        <v>5</v>
      </c>
      <c r="M97" s="263">
        <v>5</v>
      </c>
      <c r="N97" s="244">
        <f>SUM(B97:M97)</f>
        <v>60</v>
      </c>
      <c r="O97" s="237"/>
      <c r="P97" s="244">
        <f>M97*12</f>
        <v>60</v>
      </c>
      <c r="Q97" s="244">
        <f>P97-N97</f>
        <v>0</v>
      </c>
      <c r="R97" s="245">
        <f>Q97/N97</f>
        <v>0</v>
      </c>
      <c r="S97" s="237"/>
      <c r="T97" s="244"/>
    </row>
    <row r="98" spans="1:20">
      <c r="A98" s="242" t="s">
        <v>382</v>
      </c>
      <c r="B98" s="236">
        <f t="shared" ref="B98:H98" si="56">SUM(B97)</f>
        <v>5</v>
      </c>
      <c r="C98" s="236">
        <f t="shared" si="56"/>
        <v>5</v>
      </c>
      <c r="D98" s="236">
        <f t="shared" si="56"/>
        <v>5</v>
      </c>
      <c r="E98" s="236">
        <f t="shared" si="56"/>
        <v>5</v>
      </c>
      <c r="F98" s="236">
        <f t="shared" si="56"/>
        <v>5</v>
      </c>
      <c r="G98" s="236">
        <f t="shared" si="56"/>
        <v>5</v>
      </c>
      <c r="H98" s="236">
        <f t="shared" si="56"/>
        <v>5</v>
      </c>
      <c r="I98" s="236">
        <f t="shared" ref="I98:Q98" si="57">SUM(I97)</f>
        <v>5</v>
      </c>
      <c r="J98" s="236">
        <f t="shared" si="57"/>
        <v>5</v>
      </c>
      <c r="K98" s="236">
        <f t="shared" si="57"/>
        <v>5</v>
      </c>
      <c r="L98" s="236">
        <f t="shared" si="57"/>
        <v>5</v>
      </c>
      <c r="M98" s="236">
        <f t="shared" si="57"/>
        <v>5</v>
      </c>
      <c r="N98" s="236">
        <f t="shared" si="57"/>
        <v>60</v>
      </c>
      <c r="O98" s="237"/>
      <c r="P98" s="236">
        <f t="shared" si="57"/>
        <v>60</v>
      </c>
      <c r="Q98" s="236">
        <f t="shared" si="57"/>
        <v>0</v>
      </c>
      <c r="R98" s="229">
        <f>Q98/N98</f>
        <v>0</v>
      </c>
      <c r="S98" s="237"/>
      <c r="T98" s="236">
        <f ca="1">INDIRECT("'"&amp;A98&amp;"'!O53")</f>
        <v>87971.65501935489</v>
      </c>
    </row>
    <row r="99" spans="1:20">
      <c r="A99" s="242"/>
      <c r="B99" s="236"/>
      <c r="C99" s="236"/>
      <c r="D99" s="236"/>
      <c r="E99" s="236"/>
      <c r="F99" s="236"/>
      <c r="G99" s="236"/>
      <c r="H99" s="236"/>
      <c r="I99" s="236"/>
      <c r="J99" s="236"/>
      <c r="K99" s="236"/>
      <c r="L99" s="236"/>
      <c r="M99" s="236"/>
      <c r="N99" s="236"/>
      <c r="O99" s="237"/>
      <c r="P99" s="236"/>
      <c r="Q99" s="236"/>
      <c r="S99" s="237"/>
      <c r="T99" s="236"/>
    </row>
    <row r="100" spans="1:20">
      <c r="A100" s="242">
        <v>330</v>
      </c>
      <c r="B100" s="235">
        <v>2</v>
      </c>
      <c r="C100" s="235">
        <v>2</v>
      </c>
      <c r="D100" s="235">
        <v>2</v>
      </c>
      <c r="E100" s="235">
        <v>2</v>
      </c>
      <c r="F100" s="235">
        <v>2</v>
      </c>
      <c r="G100" s="235">
        <v>2</v>
      </c>
      <c r="H100" s="235">
        <v>2</v>
      </c>
      <c r="I100" s="235">
        <v>2</v>
      </c>
      <c r="J100" s="235">
        <v>2</v>
      </c>
      <c r="K100" s="235">
        <v>2</v>
      </c>
      <c r="L100" s="235">
        <v>2</v>
      </c>
      <c r="M100" s="235">
        <v>2</v>
      </c>
      <c r="N100" s="237">
        <f>SUM(B100:M100)</f>
        <v>24</v>
      </c>
      <c r="O100" s="237"/>
      <c r="P100" s="236">
        <f>M100*12</f>
        <v>24</v>
      </c>
      <c r="Q100" s="236">
        <f>P100-N100</f>
        <v>0</v>
      </c>
      <c r="R100" s="229">
        <f>Q100/N100</f>
        <v>0</v>
      </c>
      <c r="S100" s="237"/>
      <c r="T100" s="236"/>
    </row>
    <row r="101" spans="1:20">
      <c r="A101" s="242">
        <v>358</v>
      </c>
      <c r="B101" s="235">
        <v>30</v>
      </c>
      <c r="C101" s="235">
        <v>32</v>
      </c>
      <c r="D101" s="235">
        <v>31</v>
      </c>
      <c r="E101" s="235">
        <v>31</v>
      </c>
      <c r="F101" s="235">
        <v>31</v>
      </c>
      <c r="G101" s="235">
        <v>31</v>
      </c>
      <c r="H101" s="235">
        <v>31</v>
      </c>
      <c r="I101" s="235">
        <v>31</v>
      </c>
      <c r="J101" s="235">
        <v>31</v>
      </c>
      <c r="K101" s="235">
        <v>31</v>
      </c>
      <c r="L101" s="235">
        <v>31</v>
      </c>
      <c r="M101" s="235">
        <v>31</v>
      </c>
      <c r="N101" s="237">
        <f>SUM(B101:M101)</f>
        <v>372</v>
      </c>
      <c r="O101" s="237"/>
      <c r="P101" s="236">
        <f t="shared" ref="P101:P102" si="58">M101*12</f>
        <v>372</v>
      </c>
      <c r="Q101" s="236">
        <f>P101-N101</f>
        <v>0</v>
      </c>
      <c r="R101" s="229">
        <f>Q101/N101</f>
        <v>0</v>
      </c>
      <c r="S101" s="237"/>
      <c r="T101" s="236"/>
    </row>
    <row r="102" spans="1:20">
      <c r="A102" s="243">
        <v>370</v>
      </c>
      <c r="B102" s="263">
        <v>1</v>
      </c>
      <c r="C102" s="263">
        <v>1</v>
      </c>
      <c r="D102" s="263">
        <v>1</v>
      </c>
      <c r="E102" s="263">
        <v>1</v>
      </c>
      <c r="F102" s="263">
        <v>1</v>
      </c>
      <c r="G102" s="263">
        <v>1</v>
      </c>
      <c r="H102" s="263">
        <v>1</v>
      </c>
      <c r="I102" s="263">
        <v>1</v>
      </c>
      <c r="J102" s="263">
        <v>1</v>
      </c>
      <c r="K102" s="263">
        <v>1</v>
      </c>
      <c r="L102" s="263">
        <v>1</v>
      </c>
      <c r="M102" s="263">
        <v>1</v>
      </c>
      <c r="N102" s="244">
        <f>SUM(B102:M102)</f>
        <v>12</v>
      </c>
      <c r="O102" s="237"/>
      <c r="P102" s="244">
        <f t="shared" si="58"/>
        <v>12</v>
      </c>
      <c r="Q102" s="244">
        <f>P102-N102</f>
        <v>0</v>
      </c>
      <c r="R102" s="245">
        <f>Q102/N102</f>
        <v>0</v>
      </c>
      <c r="S102" s="237"/>
      <c r="T102" s="244"/>
    </row>
    <row r="103" spans="1:20">
      <c r="A103" s="242" t="s">
        <v>379</v>
      </c>
      <c r="B103" s="236">
        <f t="shared" ref="B103:H103" si="59">SUM(B100:B102)</f>
        <v>33</v>
      </c>
      <c r="C103" s="236">
        <f t="shared" si="59"/>
        <v>35</v>
      </c>
      <c r="D103" s="236">
        <f t="shared" si="59"/>
        <v>34</v>
      </c>
      <c r="E103" s="236">
        <f t="shared" si="59"/>
        <v>34</v>
      </c>
      <c r="F103" s="236">
        <f t="shared" si="59"/>
        <v>34</v>
      </c>
      <c r="G103" s="236">
        <f t="shared" si="59"/>
        <v>34</v>
      </c>
      <c r="H103" s="236">
        <f t="shared" si="59"/>
        <v>34</v>
      </c>
      <c r="I103" s="236">
        <f t="shared" ref="I103:Q103" si="60">SUM(I100:I102)</f>
        <v>34</v>
      </c>
      <c r="J103" s="236">
        <f t="shared" si="60"/>
        <v>34</v>
      </c>
      <c r="K103" s="236">
        <f t="shared" si="60"/>
        <v>34</v>
      </c>
      <c r="L103" s="236">
        <f t="shared" si="60"/>
        <v>34</v>
      </c>
      <c r="M103" s="236">
        <f t="shared" si="60"/>
        <v>34</v>
      </c>
      <c r="N103" s="236">
        <f t="shared" si="60"/>
        <v>408</v>
      </c>
      <c r="O103" s="237"/>
      <c r="P103" s="236">
        <f t="shared" si="60"/>
        <v>408</v>
      </c>
      <c r="Q103" s="236">
        <f t="shared" si="60"/>
        <v>0</v>
      </c>
      <c r="R103" s="229">
        <f>Q103/N103</f>
        <v>0</v>
      </c>
      <c r="S103" s="237"/>
      <c r="T103" s="236">
        <f ca="1">INDIRECT("'"&amp;A103&amp;"'!O53")</f>
        <v>1067375.3201755192</v>
      </c>
    </row>
    <row r="104" spans="1:20">
      <c r="A104" s="242"/>
      <c r="B104" s="236"/>
      <c r="C104" s="236"/>
      <c r="D104" s="236"/>
      <c r="E104" s="236"/>
      <c r="F104" s="236"/>
      <c r="G104" s="236"/>
      <c r="H104" s="236"/>
      <c r="I104" s="236"/>
      <c r="J104" s="236"/>
      <c r="K104" s="236"/>
      <c r="L104" s="236"/>
      <c r="M104" s="236"/>
      <c r="N104" s="236"/>
      <c r="O104" s="237"/>
      <c r="P104" s="236"/>
      <c r="Q104" s="236"/>
      <c r="S104" s="237"/>
      <c r="T104" s="236"/>
    </row>
    <row r="105" spans="1:20">
      <c r="A105" s="242">
        <v>331</v>
      </c>
      <c r="B105" s="235">
        <v>1</v>
      </c>
      <c r="C105" s="235">
        <v>1</v>
      </c>
      <c r="D105" s="235">
        <v>1</v>
      </c>
      <c r="E105" s="235">
        <v>1</v>
      </c>
      <c r="F105" s="235">
        <v>1</v>
      </c>
      <c r="G105" s="235">
        <v>1</v>
      </c>
      <c r="H105" s="235">
        <v>1</v>
      </c>
      <c r="I105" s="235">
        <v>1</v>
      </c>
      <c r="J105" s="235">
        <v>1</v>
      </c>
      <c r="K105" s="235">
        <v>1</v>
      </c>
      <c r="L105" s="235">
        <v>1</v>
      </c>
      <c r="M105" s="235">
        <v>1</v>
      </c>
      <c r="N105" s="237">
        <f>SUM(B105:M105)</f>
        <v>12</v>
      </c>
      <c r="O105" s="237"/>
      <c r="P105" s="236">
        <f>M105*12</f>
        <v>12</v>
      </c>
      <c r="Q105" s="236">
        <f>P105-N105</f>
        <v>0</v>
      </c>
      <c r="R105" s="229">
        <f>Q105/N105</f>
        <v>0</v>
      </c>
      <c r="S105" s="237"/>
      <c r="T105" s="236"/>
    </row>
    <row r="106" spans="1:20">
      <c r="A106" s="242">
        <v>333</v>
      </c>
      <c r="B106" s="235">
        <v>1</v>
      </c>
      <c r="C106" s="235">
        <v>1</v>
      </c>
      <c r="D106" s="235">
        <v>1</v>
      </c>
      <c r="E106" s="235">
        <v>1</v>
      </c>
      <c r="F106" s="235">
        <v>1</v>
      </c>
      <c r="G106" s="235">
        <v>1</v>
      </c>
      <c r="H106" s="235">
        <v>1</v>
      </c>
      <c r="I106" s="235">
        <v>1</v>
      </c>
      <c r="J106" s="235">
        <v>1</v>
      </c>
      <c r="K106" s="235">
        <v>1</v>
      </c>
      <c r="L106" s="235">
        <v>1</v>
      </c>
      <c r="M106" s="235">
        <v>1</v>
      </c>
      <c r="N106" s="237">
        <f>SUM(B106:M106)</f>
        <v>12</v>
      </c>
      <c r="O106" s="237"/>
      <c r="P106" s="236">
        <f>M106*12</f>
        <v>12</v>
      </c>
      <c r="Q106" s="236">
        <f>P106-N106</f>
        <v>0</v>
      </c>
      <c r="R106" s="229">
        <f>Q106/N106</f>
        <v>0</v>
      </c>
      <c r="S106" s="237"/>
      <c r="T106" s="236"/>
    </row>
    <row r="107" spans="1:20">
      <c r="A107" s="242">
        <v>359</v>
      </c>
      <c r="B107" s="235">
        <v>15</v>
      </c>
      <c r="C107" s="235">
        <v>15</v>
      </c>
      <c r="D107" s="235">
        <v>15</v>
      </c>
      <c r="E107" s="235">
        <v>15</v>
      </c>
      <c r="F107" s="235">
        <v>14</v>
      </c>
      <c r="G107" s="235">
        <v>15</v>
      </c>
      <c r="H107" s="235">
        <v>15</v>
      </c>
      <c r="I107" s="235">
        <v>16</v>
      </c>
      <c r="J107" s="235">
        <v>15</v>
      </c>
      <c r="K107" s="235">
        <v>13</v>
      </c>
      <c r="L107" s="235">
        <v>12</v>
      </c>
      <c r="M107" s="235">
        <v>12</v>
      </c>
      <c r="N107" s="237">
        <f>SUM(B107:M107)</f>
        <v>172</v>
      </c>
      <c r="O107" s="237"/>
      <c r="P107" s="236">
        <f>M107*12</f>
        <v>144</v>
      </c>
      <c r="Q107" s="236">
        <f>P107-N107</f>
        <v>-28</v>
      </c>
      <c r="R107" s="229">
        <f>Q107/N107</f>
        <v>-0.16279069767441862</v>
      </c>
      <c r="S107" s="237"/>
      <c r="T107" s="236"/>
    </row>
    <row r="108" spans="1:20">
      <c r="A108" s="243">
        <v>371</v>
      </c>
      <c r="B108" s="263">
        <v>3</v>
      </c>
      <c r="C108" s="263">
        <v>3</v>
      </c>
      <c r="D108" s="263">
        <v>3</v>
      </c>
      <c r="E108" s="263">
        <v>3</v>
      </c>
      <c r="F108" s="263">
        <v>3</v>
      </c>
      <c r="G108" s="263">
        <v>3</v>
      </c>
      <c r="H108" s="263">
        <v>3</v>
      </c>
      <c r="I108" s="263">
        <v>3</v>
      </c>
      <c r="J108" s="263">
        <v>3</v>
      </c>
      <c r="K108" s="263">
        <v>3</v>
      </c>
      <c r="L108" s="263">
        <v>3</v>
      </c>
      <c r="M108" s="263">
        <v>3</v>
      </c>
      <c r="N108" s="244">
        <f>SUM(B108:M108)</f>
        <v>36</v>
      </c>
      <c r="O108" s="237"/>
      <c r="P108" s="244">
        <f>M108*12</f>
        <v>36</v>
      </c>
      <c r="Q108" s="244">
        <f>P108-N108</f>
        <v>0</v>
      </c>
      <c r="R108" s="245">
        <f>Q108/N108</f>
        <v>0</v>
      </c>
      <c r="S108" s="237"/>
      <c r="T108" s="244"/>
    </row>
    <row r="109" spans="1:20">
      <c r="A109" s="242" t="s">
        <v>380</v>
      </c>
      <c r="B109" s="236">
        <f t="shared" ref="B109:H109" si="61">SUM(B105:B108)</f>
        <v>20</v>
      </c>
      <c r="C109" s="236">
        <f t="shared" si="61"/>
        <v>20</v>
      </c>
      <c r="D109" s="236">
        <f t="shared" si="61"/>
        <v>20</v>
      </c>
      <c r="E109" s="236">
        <f t="shared" si="61"/>
        <v>20</v>
      </c>
      <c r="F109" s="236">
        <f t="shared" si="61"/>
        <v>19</v>
      </c>
      <c r="G109" s="236">
        <f t="shared" si="61"/>
        <v>20</v>
      </c>
      <c r="H109" s="236">
        <f t="shared" si="61"/>
        <v>20</v>
      </c>
      <c r="I109" s="236">
        <f t="shared" ref="I109:Q109" si="62">SUM(I105:I108)</f>
        <v>21</v>
      </c>
      <c r="J109" s="236">
        <f t="shared" si="62"/>
        <v>20</v>
      </c>
      <c r="K109" s="236">
        <f t="shared" si="62"/>
        <v>18</v>
      </c>
      <c r="L109" s="236">
        <f t="shared" si="62"/>
        <v>17</v>
      </c>
      <c r="M109" s="236">
        <f t="shared" si="62"/>
        <v>17</v>
      </c>
      <c r="N109" s="236">
        <f t="shared" si="62"/>
        <v>232</v>
      </c>
      <c r="O109" s="237"/>
      <c r="P109" s="236">
        <f t="shared" si="62"/>
        <v>204</v>
      </c>
      <c r="Q109" s="236">
        <f t="shared" si="62"/>
        <v>-28</v>
      </c>
      <c r="R109" s="229">
        <f>Q109/N109</f>
        <v>-0.1206896551724138</v>
      </c>
      <c r="S109" s="237"/>
      <c r="T109" s="236">
        <f ca="1">INDIRECT("'"&amp;A109&amp;"'!O53")</f>
        <v>0</v>
      </c>
    </row>
    <row r="110" spans="1:20">
      <c r="A110" s="242"/>
      <c r="B110" s="236"/>
      <c r="C110" s="236"/>
      <c r="D110" s="236"/>
      <c r="E110" s="236"/>
      <c r="F110" s="236"/>
      <c r="G110" s="236"/>
      <c r="H110" s="236"/>
      <c r="I110" s="236"/>
      <c r="J110" s="236"/>
      <c r="K110" s="236"/>
      <c r="L110" s="236"/>
      <c r="M110" s="236"/>
      <c r="N110" s="236"/>
      <c r="O110" s="237"/>
      <c r="P110" s="236"/>
      <c r="Q110" s="236"/>
      <c r="S110" s="237"/>
      <c r="T110" s="236"/>
    </row>
    <row r="111" spans="1:20">
      <c r="A111" s="242">
        <v>332</v>
      </c>
      <c r="B111" s="235">
        <v>1</v>
      </c>
      <c r="C111" s="235">
        <v>1</v>
      </c>
      <c r="D111" s="235">
        <v>1</v>
      </c>
      <c r="E111" s="235">
        <v>1</v>
      </c>
      <c r="F111" s="235">
        <v>1</v>
      </c>
      <c r="G111" s="235">
        <v>1</v>
      </c>
      <c r="H111" s="235">
        <v>1</v>
      </c>
      <c r="I111" s="235">
        <v>1</v>
      </c>
      <c r="J111" s="235">
        <v>1</v>
      </c>
      <c r="K111" s="235">
        <v>1</v>
      </c>
      <c r="L111" s="235">
        <v>1</v>
      </c>
      <c r="M111" s="235">
        <v>1</v>
      </c>
      <c r="N111" s="237">
        <f>SUM(B111:M111)</f>
        <v>12</v>
      </c>
      <c r="O111" s="237"/>
      <c r="P111" s="236">
        <f>M111*12</f>
        <v>12</v>
      </c>
      <c r="Q111" s="236">
        <f>P111-N111</f>
        <v>0</v>
      </c>
      <c r="R111" s="229">
        <f>Q111/N111</f>
        <v>0</v>
      </c>
      <c r="S111" s="237"/>
      <c r="T111" s="236"/>
    </row>
    <row r="112" spans="1:20">
      <c r="A112" s="242">
        <v>360</v>
      </c>
      <c r="B112" s="235">
        <v>1</v>
      </c>
      <c r="C112" s="235">
        <v>1</v>
      </c>
      <c r="D112" s="235">
        <v>1</v>
      </c>
      <c r="E112" s="235">
        <v>1</v>
      </c>
      <c r="F112" s="235">
        <v>1</v>
      </c>
      <c r="G112" s="235">
        <v>1</v>
      </c>
      <c r="H112" s="235">
        <v>1</v>
      </c>
      <c r="I112" s="235">
        <v>1</v>
      </c>
      <c r="J112" s="235">
        <v>1</v>
      </c>
      <c r="K112" s="235">
        <v>1</v>
      </c>
      <c r="L112" s="235">
        <v>1</v>
      </c>
      <c r="M112" s="235">
        <v>1</v>
      </c>
      <c r="N112" s="237">
        <f>SUM(B112:M112)</f>
        <v>12</v>
      </c>
      <c r="O112" s="237"/>
      <c r="P112" s="236">
        <f>M112*12</f>
        <v>12</v>
      </c>
      <c r="Q112" s="236">
        <f>P112-N112</f>
        <v>0</v>
      </c>
      <c r="R112" s="229">
        <f>Q112/N112</f>
        <v>0</v>
      </c>
      <c r="S112" s="237"/>
      <c r="T112" s="236"/>
    </row>
    <row r="113" spans="1:20">
      <c r="A113" s="243">
        <v>372</v>
      </c>
      <c r="B113" s="263">
        <v>1</v>
      </c>
      <c r="C113" s="263">
        <v>1</v>
      </c>
      <c r="D113" s="263">
        <v>1</v>
      </c>
      <c r="E113" s="263">
        <v>1</v>
      </c>
      <c r="F113" s="263">
        <v>1</v>
      </c>
      <c r="G113" s="263">
        <v>1</v>
      </c>
      <c r="H113" s="263">
        <v>1</v>
      </c>
      <c r="I113" s="263">
        <v>1</v>
      </c>
      <c r="J113" s="263">
        <v>1</v>
      </c>
      <c r="K113" s="263">
        <v>1</v>
      </c>
      <c r="L113" s="263">
        <v>1</v>
      </c>
      <c r="M113" s="263">
        <v>1</v>
      </c>
      <c r="N113" s="244">
        <f>SUM(B113:M113)</f>
        <v>12</v>
      </c>
      <c r="O113" s="237"/>
      <c r="P113" s="244">
        <f>M113*12</f>
        <v>12</v>
      </c>
      <c r="Q113" s="244">
        <f>P113-N113</f>
        <v>0</v>
      </c>
      <c r="R113" s="245">
        <f>Q113/N113</f>
        <v>0</v>
      </c>
      <c r="S113" s="237"/>
      <c r="T113" s="244"/>
    </row>
    <row r="114" spans="1:20">
      <c r="A114" s="242" t="s">
        <v>381</v>
      </c>
      <c r="B114" s="236">
        <f t="shared" ref="B114:H114" si="63">SUM(B111:B113)</f>
        <v>3</v>
      </c>
      <c r="C114" s="236">
        <f t="shared" si="63"/>
        <v>3</v>
      </c>
      <c r="D114" s="236">
        <f t="shared" si="63"/>
        <v>3</v>
      </c>
      <c r="E114" s="236">
        <f t="shared" si="63"/>
        <v>3</v>
      </c>
      <c r="F114" s="236">
        <f t="shared" si="63"/>
        <v>3</v>
      </c>
      <c r="G114" s="236">
        <f t="shared" si="63"/>
        <v>3</v>
      </c>
      <c r="H114" s="236">
        <f t="shared" si="63"/>
        <v>3</v>
      </c>
      <c r="I114" s="236">
        <f t="shared" ref="I114:Q114" si="64">SUM(I111:I113)</f>
        <v>3</v>
      </c>
      <c r="J114" s="236">
        <f t="shared" si="64"/>
        <v>3</v>
      </c>
      <c r="K114" s="236">
        <f t="shared" si="64"/>
        <v>3</v>
      </c>
      <c r="L114" s="236">
        <f t="shared" si="64"/>
        <v>3</v>
      </c>
      <c r="M114" s="236">
        <f t="shared" si="64"/>
        <v>3</v>
      </c>
      <c r="N114" s="236">
        <f t="shared" si="64"/>
        <v>36</v>
      </c>
      <c r="O114" s="237"/>
      <c r="P114" s="236">
        <f t="shared" si="64"/>
        <v>36</v>
      </c>
      <c r="Q114" s="236">
        <f t="shared" si="64"/>
        <v>0</v>
      </c>
      <c r="R114" s="229">
        <f>Q114/N114</f>
        <v>0</v>
      </c>
      <c r="S114" s="237"/>
      <c r="T114" s="236">
        <f ca="1">INDIRECT("'"&amp;A114&amp;"'!O53")</f>
        <v>1261697.4038709663</v>
      </c>
    </row>
    <row r="115" spans="1:20">
      <c r="A115" s="242"/>
      <c r="B115" s="236"/>
      <c r="C115" s="236"/>
      <c r="D115" s="236"/>
      <c r="E115" s="236"/>
      <c r="F115" s="236"/>
      <c r="G115" s="236"/>
      <c r="H115" s="236"/>
      <c r="I115" s="236"/>
      <c r="J115" s="236"/>
      <c r="K115" s="236"/>
      <c r="L115" s="236"/>
      <c r="M115" s="236"/>
      <c r="N115" s="236"/>
      <c r="O115" s="237"/>
      <c r="P115" s="236"/>
      <c r="Q115" s="236"/>
      <c r="S115" s="237"/>
      <c r="T115" s="236"/>
    </row>
    <row r="116" spans="1:20">
      <c r="A116" s="246" t="s">
        <v>459</v>
      </c>
      <c r="B116" s="247">
        <f t="shared" ref="B116:H116" si="65">B98+B103+B109+B114</f>
        <v>61</v>
      </c>
      <c r="C116" s="247">
        <f t="shared" si="65"/>
        <v>63</v>
      </c>
      <c r="D116" s="247">
        <f t="shared" si="65"/>
        <v>62</v>
      </c>
      <c r="E116" s="247">
        <f t="shared" si="65"/>
        <v>62</v>
      </c>
      <c r="F116" s="247">
        <f t="shared" si="65"/>
        <v>61</v>
      </c>
      <c r="G116" s="247">
        <f t="shared" si="65"/>
        <v>62</v>
      </c>
      <c r="H116" s="247">
        <f t="shared" si="65"/>
        <v>62</v>
      </c>
      <c r="I116" s="247">
        <f>I98+I103+I109+I114</f>
        <v>63</v>
      </c>
      <c r="J116" s="247">
        <f t="shared" ref="J116:Q116" si="66">J98+J103+J109+J114</f>
        <v>62</v>
      </c>
      <c r="K116" s="247">
        <f t="shared" si="66"/>
        <v>60</v>
      </c>
      <c r="L116" s="247">
        <f t="shared" si="66"/>
        <v>59</v>
      </c>
      <c r="M116" s="247">
        <f t="shared" si="66"/>
        <v>59</v>
      </c>
      <c r="N116" s="247">
        <f t="shared" si="66"/>
        <v>736</v>
      </c>
      <c r="O116" s="248"/>
      <c r="P116" s="247">
        <f t="shared" si="66"/>
        <v>708</v>
      </c>
      <c r="Q116" s="247">
        <f t="shared" si="66"/>
        <v>-28</v>
      </c>
      <c r="R116" s="249">
        <f>Q116/N116</f>
        <v>-3.8043478260869568E-2</v>
      </c>
      <c r="S116" s="248"/>
      <c r="T116" s="247">
        <f t="shared" ref="T116" ca="1" si="67">T98+T103+T109+T114</f>
        <v>2417044.3790658405</v>
      </c>
    </row>
    <row r="117" spans="1:20">
      <c r="A117" s="242"/>
      <c r="B117" s="236"/>
      <c r="C117" s="236"/>
      <c r="D117" s="236"/>
      <c r="E117" s="236"/>
      <c r="F117" s="236"/>
      <c r="G117" s="236"/>
      <c r="H117" s="236"/>
      <c r="I117" s="236"/>
      <c r="J117" s="236"/>
      <c r="K117" s="236"/>
      <c r="L117" s="236"/>
      <c r="M117" s="236"/>
      <c r="N117" s="236"/>
      <c r="O117" s="237"/>
      <c r="P117" s="236"/>
      <c r="Q117" s="236"/>
      <c r="S117" s="237"/>
      <c r="T117" s="236"/>
    </row>
    <row r="118" spans="1:20">
      <c r="A118" s="242">
        <v>93</v>
      </c>
      <c r="B118" s="235">
        <v>356</v>
      </c>
      <c r="C118" s="235">
        <v>357</v>
      </c>
      <c r="D118" s="235">
        <v>352</v>
      </c>
      <c r="E118" s="235">
        <v>346</v>
      </c>
      <c r="F118" s="235">
        <v>345</v>
      </c>
      <c r="G118" s="235">
        <v>341</v>
      </c>
      <c r="H118" s="235">
        <v>333</v>
      </c>
      <c r="I118" s="235">
        <v>324</v>
      </c>
      <c r="J118" s="235">
        <v>320</v>
      </c>
      <c r="K118" s="235">
        <v>317</v>
      </c>
      <c r="L118" s="235">
        <v>314</v>
      </c>
      <c r="M118" s="235">
        <v>312</v>
      </c>
      <c r="N118" s="237">
        <f t="shared" ref="N118:N146" si="68">SUM(B118:M118)</f>
        <v>4017</v>
      </c>
      <c r="O118" s="237"/>
      <c r="P118" s="236">
        <f>M118*12</f>
        <v>3744</v>
      </c>
      <c r="Q118" s="236">
        <f t="shared" ref="Q118:Q145" si="69">P118-N118</f>
        <v>-273</v>
      </c>
      <c r="R118" s="229">
        <f t="shared" ref="R118:R145" si="70">Q118/N118</f>
        <v>-6.7961165048543687E-2</v>
      </c>
      <c r="S118" s="237"/>
      <c r="T118" s="236"/>
    </row>
    <row r="119" spans="1:20">
      <c r="A119" s="242">
        <v>94</v>
      </c>
      <c r="B119" s="235">
        <v>12093</v>
      </c>
      <c r="C119" s="235">
        <v>11973</v>
      </c>
      <c r="D119" s="235">
        <v>11765</v>
      </c>
      <c r="E119" s="235">
        <v>11606</v>
      </c>
      <c r="F119" s="235">
        <v>11456</v>
      </c>
      <c r="G119" s="235">
        <v>11247</v>
      </c>
      <c r="H119" s="235">
        <v>11118</v>
      </c>
      <c r="I119" s="235">
        <v>10884</v>
      </c>
      <c r="J119" s="235">
        <v>10701</v>
      </c>
      <c r="K119" s="235">
        <v>10529</v>
      </c>
      <c r="L119" s="235">
        <v>10288</v>
      </c>
      <c r="M119" s="235">
        <v>10108</v>
      </c>
      <c r="N119" s="237">
        <f t="shared" si="68"/>
        <v>133768</v>
      </c>
      <c r="O119" s="237"/>
      <c r="P119" s="236">
        <f t="shared" ref="P119:P145" si="71">M119*12</f>
        <v>121296</v>
      </c>
      <c r="Q119" s="236">
        <f t="shared" si="69"/>
        <v>-12472</v>
      </c>
      <c r="R119" s="229">
        <f t="shared" si="70"/>
        <v>-9.3236050475450027E-2</v>
      </c>
      <c r="S119" s="237"/>
      <c r="T119" s="236"/>
    </row>
    <row r="120" spans="1:20">
      <c r="A120" s="242">
        <v>95</v>
      </c>
      <c r="B120" s="235">
        <v>46</v>
      </c>
      <c r="C120" s="235">
        <v>46</v>
      </c>
      <c r="D120" s="235">
        <v>46</v>
      </c>
      <c r="E120" s="235">
        <v>46</v>
      </c>
      <c r="F120" s="235">
        <v>46</v>
      </c>
      <c r="G120" s="235">
        <v>47</v>
      </c>
      <c r="H120" s="235">
        <v>45</v>
      </c>
      <c r="I120" s="235">
        <v>45</v>
      </c>
      <c r="J120" s="235">
        <v>44</v>
      </c>
      <c r="K120" s="235">
        <v>44</v>
      </c>
      <c r="L120" s="235">
        <v>44</v>
      </c>
      <c r="M120" s="235">
        <v>42</v>
      </c>
      <c r="N120" s="237">
        <f t="shared" si="68"/>
        <v>541</v>
      </c>
      <c r="O120" s="237"/>
      <c r="P120" s="236">
        <f t="shared" si="71"/>
        <v>504</v>
      </c>
      <c r="Q120" s="236">
        <f t="shared" si="69"/>
        <v>-37</v>
      </c>
      <c r="R120" s="229">
        <f t="shared" si="70"/>
        <v>-6.839186691312385E-2</v>
      </c>
      <c r="S120" s="237"/>
      <c r="T120" s="236"/>
    </row>
    <row r="121" spans="1:20">
      <c r="A121" s="242">
        <v>97</v>
      </c>
      <c r="B121" s="235">
        <v>1038</v>
      </c>
      <c r="C121" s="235">
        <v>1028</v>
      </c>
      <c r="D121" s="235">
        <v>1018</v>
      </c>
      <c r="E121" s="235">
        <v>1016</v>
      </c>
      <c r="F121" s="235">
        <v>1014</v>
      </c>
      <c r="G121" s="235">
        <v>1008</v>
      </c>
      <c r="H121" s="235">
        <v>999</v>
      </c>
      <c r="I121" s="235">
        <v>1024</v>
      </c>
      <c r="J121" s="235">
        <v>985</v>
      </c>
      <c r="K121" s="235">
        <v>990</v>
      </c>
      <c r="L121" s="235">
        <v>974</v>
      </c>
      <c r="M121" s="235">
        <v>971</v>
      </c>
      <c r="N121" s="237">
        <f t="shared" si="68"/>
        <v>12065</v>
      </c>
      <c r="O121" s="237"/>
      <c r="P121" s="236">
        <f t="shared" si="71"/>
        <v>11652</v>
      </c>
      <c r="Q121" s="236">
        <f t="shared" si="69"/>
        <v>-413</v>
      </c>
      <c r="R121" s="229">
        <f t="shared" si="70"/>
        <v>-3.423124740986324E-2</v>
      </c>
      <c r="S121" s="237"/>
      <c r="T121" s="236"/>
    </row>
    <row r="122" spans="1:20">
      <c r="A122" s="242">
        <v>98</v>
      </c>
      <c r="B122" s="235">
        <v>94</v>
      </c>
      <c r="C122" s="235">
        <v>93</v>
      </c>
      <c r="D122" s="235">
        <v>91</v>
      </c>
      <c r="E122" s="235">
        <v>90</v>
      </c>
      <c r="F122" s="235">
        <v>90</v>
      </c>
      <c r="G122" s="235">
        <v>91</v>
      </c>
      <c r="H122" s="235">
        <v>88</v>
      </c>
      <c r="I122" s="235">
        <v>86</v>
      </c>
      <c r="J122" s="235">
        <v>88</v>
      </c>
      <c r="K122" s="235">
        <v>87</v>
      </c>
      <c r="L122" s="235">
        <v>86</v>
      </c>
      <c r="M122" s="235">
        <v>86</v>
      </c>
      <c r="N122" s="237">
        <f t="shared" si="68"/>
        <v>1070</v>
      </c>
      <c r="O122" s="237"/>
      <c r="P122" s="236">
        <f t="shared" si="71"/>
        <v>1032</v>
      </c>
      <c r="Q122" s="236">
        <f t="shared" si="69"/>
        <v>-38</v>
      </c>
      <c r="R122" s="229">
        <f t="shared" si="70"/>
        <v>-3.5514018691588788E-2</v>
      </c>
      <c r="S122" s="237"/>
      <c r="T122" s="236"/>
    </row>
    <row r="123" spans="1:20">
      <c r="A123" s="242">
        <v>99</v>
      </c>
      <c r="B123" s="235">
        <v>3</v>
      </c>
      <c r="C123" s="235">
        <v>3</v>
      </c>
      <c r="D123" s="235">
        <v>3</v>
      </c>
      <c r="E123" s="235">
        <v>3</v>
      </c>
      <c r="F123" s="235">
        <v>3</v>
      </c>
      <c r="G123" s="235">
        <v>3</v>
      </c>
      <c r="H123" s="235">
        <v>3</v>
      </c>
      <c r="I123" s="235">
        <v>3</v>
      </c>
      <c r="J123" s="235">
        <v>3</v>
      </c>
      <c r="K123" s="235">
        <v>3</v>
      </c>
      <c r="L123" s="235">
        <v>3</v>
      </c>
      <c r="M123" s="235">
        <v>3</v>
      </c>
      <c r="N123" s="237">
        <f t="shared" si="68"/>
        <v>36</v>
      </c>
      <c r="O123" s="237"/>
      <c r="P123" s="236">
        <f t="shared" si="71"/>
        <v>36</v>
      </c>
      <c r="Q123" s="236">
        <f t="shared" si="69"/>
        <v>0</v>
      </c>
      <c r="R123" s="229">
        <f t="shared" si="70"/>
        <v>0</v>
      </c>
      <c r="S123" s="237"/>
      <c r="T123" s="236"/>
    </row>
    <row r="124" spans="1:20">
      <c r="A124" s="242">
        <v>103</v>
      </c>
      <c r="B124" s="235">
        <v>2</v>
      </c>
      <c r="C124" s="235">
        <v>2</v>
      </c>
      <c r="D124" s="235">
        <v>2</v>
      </c>
      <c r="E124" s="235">
        <v>2</v>
      </c>
      <c r="F124" s="235">
        <v>2</v>
      </c>
      <c r="G124" s="235">
        <v>2</v>
      </c>
      <c r="H124" s="235">
        <v>2</v>
      </c>
      <c r="I124" s="235">
        <v>2</v>
      </c>
      <c r="J124" s="235">
        <v>2</v>
      </c>
      <c r="K124" s="235">
        <v>2</v>
      </c>
      <c r="L124" s="235">
        <v>2</v>
      </c>
      <c r="M124" s="235">
        <v>2</v>
      </c>
      <c r="N124" s="237">
        <f t="shared" si="68"/>
        <v>24</v>
      </c>
      <c r="O124" s="237"/>
      <c r="P124" s="236">
        <f t="shared" si="71"/>
        <v>24</v>
      </c>
      <c r="Q124" s="236">
        <f t="shared" si="69"/>
        <v>0</v>
      </c>
      <c r="R124" s="229">
        <f t="shared" si="70"/>
        <v>0</v>
      </c>
      <c r="S124" s="237"/>
      <c r="T124" s="236"/>
    </row>
    <row r="125" spans="1:20">
      <c r="A125" s="242">
        <v>107</v>
      </c>
      <c r="B125" s="235">
        <v>1053</v>
      </c>
      <c r="C125" s="235">
        <v>1044</v>
      </c>
      <c r="D125" s="235">
        <v>1041</v>
      </c>
      <c r="E125" s="235">
        <v>1028</v>
      </c>
      <c r="F125" s="235">
        <v>1027</v>
      </c>
      <c r="G125" s="235">
        <v>1016</v>
      </c>
      <c r="H125" s="235">
        <v>1003</v>
      </c>
      <c r="I125" s="235">
        <v>1001</v>
      </c>
      <c r="J125" s="235">
        <v>990</v>
      </c>
      <c r="K125" s="235">
        <v>987</v>
      </c>
      <c r="L125" s="235">
        <v>979</v>
      </c>
      <c r="M125" s="235">
        <v>969</v>
      </c>
      <c r="N125" s="237">
        <f t="shared" si="68"/>
        <v>12138</v>
      </c>
      <c r="O125" s="237"/>
      <c r="P125" s="236">
        <f t="shared" si="71"/>
        <v>11628</v>
      </c>
      <c r="Q125" s="236">
        <f t="shared" si="69"/>
        <v>-510</v>
      </c>
      <c r="R125" s="229">
        <f t="shared" si="70"/>
        <v>-4.2016806722689079E-2</v>
      </c>
      <c r="S125" s="237"/>
      <c r="T125" s="236"/>
    </row>
    <row r="126" spans="1:20">
      <c r="A126" s="242">
        <v>109</v>
      </c>
      <c r="B126" s="235">
        <v>1472</v>
      </c>
      <c r="C126" s="235">
        <v>1473</v>
      </c>
      <c r="D126" s="235">
        <v>1458</v>
      </c>
      <c r="E126" s="235">
        <v>1443</v>
      </c>
      <c r="F126" s="235">
        <v>1442</v>
      </c>
      <c r="G126" s="235">
        <v>1424</v>
      </c>
      <c r="H126" s="235">
        <v>1398</v>
      </c>
      <c r="I126" s="235">
        <v>1392</v>
      </c>
      <c r="J126" s="235">
        <v>1386</v>
      </c>
      <c r="K126" s="235">
        <v>1379</v>
      </c>
      <c r="L126" s="235">
        <v>1370</v>
      </c>
      <c r="M126" s="235">
        <v>1365</v>
      </c>
      <c r="N126" s="237">
        <f t="shared" si="68"/>
        <v>17002</v>
      </c>
      <c r="O126" s="237"/>
      <c r="P126" s="236">
        <f t="shared" si="71"/>
        <v>16380</v>
      </c>
      <c r="Q126" s="236">
        <f t="shared" si="69"/>
        <v>-622</v>
      </c>
      <c r="R126" s="229">
        <f t="shared" si="70"/>
        <v>-3.6583931302199744E-2</v>
      </c>
      <c r="S126" s="237"/>
      <c r="T126" s="236"/>
    </row>
    <row r="127" spans="1:20">
      <c r="A127" s="242">
        <v>110</v>
      </c>
      <c r="B127" s="235">
        <v>65</v>
      </c>
      <c r="C127" s="235">
        <v>65</v>
      </c>
      <c r="D127" s="235">
        <v>62</v>
      </c>
      <c r="E127" s="235">
        <v>60</v>
      </c>
      <c r="F127" s="235">
        <v>60</v>
      </c>
      <c r="G127" s="235">
        <v>58</v>
      </c>
      <c r="H127" s="235">
        <v>57</v>
      </c>
      <c r="I127" s="235">
        <v>58</v>
      </c>
      <c r="J127" s="235">
        <v>54</v>
      </c>
      <c r="K127" s="235">
        <v>54</v>
      </c>
      <c r="L127" s="235">
        <v>54</v>
      </c>
      <c r="M127" s="235">
        <v>57</v>
      </c>
      <c r="N127" s="237">
        <f t="shared" si="68"/>
        <v>704</v>
      </c>
      <c r="O127" s="237"/>
      <c r="P127" s="236">
        <f t="shared" si="71"/>
        <v>684</v>
      </c>
      <c r="Q127" s="236">
        <f t="shared" si="69"/>
        <v>-20</v>
      </c>
      <c r="R127" s="229">
        <f t="shared" si="70"/>
        <v>-2.8409090909090908E-2</v>
      </c>
      <c r="S127" s="237"/>
      <c r="T127" s="236"/>
    </row>
    <row r="128" spans="1:20">
      <c r="A128" s="242">
        <v>111</v>
      </c>
      <c r="B128" s="235">
        <v>200</v>
      </c>
      <c r="C128" s="235">
        <v>198</v>
      </c>
      <c r="D128" s="235">
        <v>197</v>
      </c>
      <c r="E128" s="235">
        <v>197</v>
      </c>
      <c r="F128" s="235">
        <v>198</v>
      </c>
      <c r="G128" s="235">
        <v>197</v>
      </c>
      <c r="H128" s="235">
        <v>197</v>
      </c>
      <c r="I128" s="235">
        <v>197</v>
      </c>
      <c r="J128" s="235">
        <v>196</v>
      </c>
      <c r="K128" s="235">
        <v>197</v>
      </c>
      <c r="L128" s="235">
        <v>196</v>
      </c>
      <c r="M128" s="235">
        <v>190</v>
      </c>
      <c r="N128" s="237">
        <f t="shared" si="68"/>
        <v>2360</v>
      </c>
      <c r="O128" s="237"/>
      <c r="P128" s="236">
        <f t="shared" si="71"/>
        <v>2280</v>
      </c>
      <c r="Q128" s="236">
        <f t="shared" si="69"/>
        <v>-80</v>
      </c>
      <c r="R128" s="229">
        <f t="shared" si="70"/>
        <v>-3.3898305084745763E-2</v>
      </c>
      <c r="S128" s="237"/>
      <c r="T128" s="236"/>
    </row>
    <row r="129" spans="1:21">
      <c r="A129" s="242">
        <v>113</v>
      </c>
      <c r="B129" s="235">
        <v>10598</v>
      </c>
      <c r="C129" s="235">
        <v>10487</v>
      </c>
      <c r="D129" s="235">
        <v>10255</v>
      </c>
      <c r="E129" s="235">
        <v>10048</v>
      </c>
      <c r="F129" s="235">
        <v>9925</v>
      </c>
      <c r="G129" s="235">
        <v>9704</v>
      </c>
      <c r="H129" s="235">
        <v>9511</v>
      </c>
      <c r="I129" s="235">
        <v>9297</v>
      </c>
      <c r="J129" s="235">
        <v>9137</v>
      </c>
      <c r="K129" s="235">
        <v>9000</v>
      </c>
      <c r="L129" s="235">
        <v>8824</v>
      </c>
      <c r="M129" s="235">
        <v>8625</v>
      </c>
      <c r="N129" s="237">
        <f t="shared" si="68"/>
        <v>115411</v>
      </c>
      <c r="O129" s="237"/>
      <c r="P129" s="236">
        <f t="shared" si="71"/>
        <v>103500</v>
      </c>
      <c r="Q129" s="236">
        <f t="shared" si="69"/>
        <v>-11911</v>
      </c>
      <c r="R129" s="229">
        <f t="shared" si="70"/>
        <v>-0.10320506710798798</v>
      </c>
      <c r="S129" s="237"/>
      <c r="T129" s="236"/>
    </row>
    <row r="130" spans="1:21">
      <c r="A130" s="242">
        <v>116</v>
      </c>
      <c r="B130" s="235">
        <v>257</v>
      </c>
      <c r="C130" s="235">
        <v>259</v>
      </c>
      <c r="D130" s="235">
        <v>257</v>
      </c>
      <c r="E130" s="235">
        <v>255</v>
      </c>
      <c r="F130" s="235">
        <v>257</v>
      </c>
      <c r="G130" s="235">
        <v>254</v>
      </c>
      <c r="H130" s="235">
        <v>255</v>
      </c>
      <c r="I130" s="235">
        <v>251</v>
      </c>
      <c r="J130" s="235">
        <v>248</v>
      </c>
      <c r="K130" s="235">
        <v>245</v>
      </c>
      <c r="L130" s="235">
        <v>242</v>
      </c>
      <c r="M130" s="235">
        <v>241</v>
      </c>
      <c r="N130" s="237">
        <f t="shared" si="68"/>
        <v>3021</v>
      </c>
      <c r="O130" s="237"/>
      <c r="P130" s="236">
        <f t="shared" si="71"/>
        <v>2892</v>
      </c>
      <c r="Q130" s="236">
        <f t="shared" si="69"/>
        <v>-129</v>
      </c>
      <c r="R130" s="229">
        <f t="shared" si="70"/>
        <v>-4.2701092353525323E-2</v>
      </c>
      <c r="S130" s="237"/>
      <c r="T130" s="236"/>
    </row>
    <row r="131" spans="1:21">
      <c r="A131" s="242">
        <v>120</v>
      </c>
      <c r="B131" s="235">
        <v>1</v>
      </c>
      <c r="C131" s="235">
        <v>1</v>
      </c>
      <c r="D131" s="235">
        <v>1</v>
      </c>
      <c r="E131" s="235">
        <v>1</v>
      </c>
      <c r="F131" s="235">
        <v>1</v>
      </c>
      <c r="G131" s="235">
        <v>1</v>
      </c>
      <c r="H131" s="235">
        <v>1</v>
      </c>
      <c r="I131" s="235">
        <v>1</v>
      </c>
      <c r="J131" s="235">
        <v>1</v>
      </c>
      <c r="K131" s="235">
        <v>1</v>
      </c>
      <c r="L131" s="235">
        <v>1</v>
      </c>
      <c r="M131" s="235">
        <v>1</v>
      </c>
      <c r="N131" s="237">
        <f t="shared" si="68"/>
        <v>12</v>
      </c>
      <c r="O131" s="237"/>
      <c r="P131" s="236">
        <f t="shared" si="71"/>
        <v>12</v>
      </c>
      <c r="Q131" s="236">
        <f t="shared" si="69"/>
        <v>0</v>
      </c>
      <c r="R131" s="229">
        <f t="shared" si="70"/>
        <v>0</v>
      </c>
      <c r="S131" s="237"/>
      <c r="T131" s="236"/>
    </row>
    <row r="132" spans="1:21">
      <c r="A132" s="242">
        <v>122</v>
      </c>
      <c r="B132" s="235">
        <v>15</v>
      </c>
      <c r="C132" s="235">
        <v>13</v>
      </c>
      <c r="D132" s="235">
        <v>13</v>
      </c>
      <c r="E132" s="235">
        <v>13</v>
      </c>
      <c r="F132" s="235">
        <v>13</v>
      </c>
      <c r="G132" s="235">
        <v>13</v>
      </c>
      <c r="H132" s="235">
        <v>13</v>
      </c>
      <c r="I132" s="235">
        <v>13</v>
      </c>
      <c r="J132" s="235">
        <v>13</v>
      </c>
      <c r="K132" s="235">
        <v>13</v>
      </c>
      <c r="L132" s="235">
        <v>13</v>
      </c>
      <c r="M132" s="235">
        <v>13</v>
      </c>
      <c r="N132" s="237">
        <f t="shared" si="68"/>
        <v>158</v>
      </c>
      <c r="O132" s="237"/>
      <c r="P132" s="236">
        <f t="shared" si="71"/>
        <v>156</v>
      </c>
      <c r="Q132" s="236">
        <f t="shared" si="69"/>
        <v>-2</v>
      </c>
      <c r="R132" s="229">
        <f t="shared" si="70"/>
        <v>-1.2658227848101266E-2</v>
      </c>
      <c r="S132" s="237"/>
      <c r="T132" s="236"/>
    </row>
    <row r="133" spans="1:21">
      <c r="A133" s="242">
        <v>126</v>
      </c>
      <c r="B133" s="235">
        <v>2</v>
      </c>
      <c r="C133" s="235">
        <v>1</v>
      </c>
      <c r="D133" s="235">
        <v>1</v>
      </c>
      <c r="E133" s="235">
        <v>1</v>
      </c>
      <c r="F133" s="235">
        <v>1</v>
      </c>
      <c r="G133" s="235">
        <v>1</v>
      </c>
      <c r="H133" s="235">
        <v>1</v>
      </c>
      <c r="I133" s="235">
        <v>1</v>
      </c>
      <c r="J133" s="235">
        <v>1</v>
      </c>
      <c r="K133" s="235">
        <v>1</v>
      </c>
      <c r="L133" s="235">
        <v>1</v>
      </c>
      <c r="M133" s="235">
        <v>1</v>
      </c>
      <c r="N133" s="237">
        <f t="shared" si="68"/>
        <v>13</v>
      </c>
      <c r="O133" s="237"/>
      <c r="P133" s="236">
        <f t="shared" si="71"/>
        <v>12</v>
      </c>
      <c r="Q133" s="236">
        <f t="shared" si="69"/>
        <v>-1</v>
      </c>
      <c r="R133" s="229">
        <f t="shared" si="70"/>
        <v>-7.6923076923076927E-2</v>
      </c>
      <c r="S133" s="237"/>
      <c r="T133" s="236"/>
    </row>
    <row r="134" spans="1:21">
      <c r="A134" s="242">
        <v>130</v>
      </c>
      <c r="B134" s="235">
        <v>22</v>
      </c>
      <c r="C134" s="235">
        <v>22</v>
      </c>
      <c r="D134" s="235">
        <v>22</v>
      </c>
      <c r="E134" s="235">
        <v>22</v>
      </c>
      <c r="F134" s="235">
        <v>23</v>
      </c>
      <c r="G134" s="235">
        <v>22</v>
      </c>
      <c r="H134" s="235">
        <v>22</v>
      </c>
      <c r="I134" s="235">
        <v>22</v>
      </c>
      <c r="J134" s="235">
        <v>22</v>
      </c>
      <c r="K134" s="235">
        <v>22</v>
      </c>
      <c r="L134" s="235">
        <v>24</v>
      </c>
      <c r="M134" s="235">
        <v>24</v>
      </c>
      <c r="N134" s="237">
        <f t="shared" si="68"/>
        <v>269</v>
      </c>
      <c r="O134" s="237"/>
      <c r="P134" s="236">
        <f t="shared" si="71"/>
        <v>288</v>
      </c>
      <c r="Q134" s="236">
        <f t="shared" si="69"/>
        <v>19</v>
      </c>
      <c r="R134" s="229">
        <f t="shared" si="70"/>
        <v>7.0631970260223054E-2</v>
      </c>
      <c r="S134" s="237"/>
      <c r="T134" s="236"/>
    </row>
    <row r="135" spans="1:21">
      <c r="A135" s="242">
        <v>131</v>
      </c>
      <c r="B135" s="235">
        <v>34</v>
      </c>
      <c r="C135" s="235">
        <v>35</v>
      </c>
      <c r="D135" s="235">
        <v>32</v>
      </c>
      <c r="E135" s="235">
        <v>32</v>
      </c>
      <c r="F135" s="235">
        <v>32</v>
      </c>
      <c r="G135" s="235">
        <v>32</v>
      </c>
      <c r="H135" s="235">
        <v>33</v>
      </c>
      <c r="I135" s="235">
        <v>31</v>
      </c>
      <c r="J135" s="235">
        <v>31</v>
      </c>
      <c r="K135" s="235">
        <v>31</v>
      </c>
      <c r="L135" s="235">
        <v>31</v>
      </c>
      <c r="M135" s="235">
        <v>31</v>
      </c>
      <c r="N135" s="237">
        <f t="shared" si="68"/>
        <v>385</v>
      </c>
      <c r="O135" s="237"/>
      <c r="P135" s="236">
        <f t="shared" si="71"/>
        <v>372</v>
      </c>
      <c r="Q135" s="236">
        <f>P135-N135</f>
        <v>-13</v>
      </c>
      <c r="R135" s="229">
        <f t="shared" si="70"/>
        <v>-3.3766233766233764E-2</v>
      </c>
      <c r="S135" s="237"/>
      <c r="T135" s="236"/>
    </row>
    <row r="136" spans="1:21">
      <c r="A136" s="242">
        <v>136</v>
      </c>
      <c r="B136" s="235">
        <v>3</v>
      </c>
      <c r="C136" s="235">
        <v>3</v>
      </c>
      <c r="D136" s="235">
        <v>3</v>
      </c>
      <c r="E136" s="235">
        <v>3</v>
      </c>
      <c r="F136" s="235">
        <v>3</v>
      </c>
      <c r="G136" s="235">
        <v>3</v>
      </c>
      <c r="H136" s="235">
        <v>3</v>
      </c>
      <c r="I136" s="235">
        <v>3</v>
      </c>
      <c r="J136" s="235">
        <v>3</v>
      </c>
      <c r="K136" s="235">
        <v>3</v>
      </c>
      <c r="L136" s="235">
        <v>3</v>
      </c>
      <c r="M136" s="235">
        <v>3</v>
      </c>
      <c r="N136" s="237">
        <f t="shared" si="68"/>
        <v>36</v>
      </c>
      <c r="O136" s="237"/>
      <c r="P136" s="236">
        <f t="shared" si="71"/>
        <v>36</v>
      </c>
      <c r="Q136" s="236">
        <f t="shared" si="69"/>
        <v>0</v>
      </c>
      <c r="R136" s="229">
        <f t="shared" si="70"/>
        <v>0</v>
      </c>
      <c r="S136" s="237"/>
      <c r="T136" s="236"/>
    </row>
    <row r="137" spans="1:21">
      <c r="A137" s="242">
        <v>150</v>
      </c>
      <c r="B137" s="235">
        <v>18240</v>
      </c>
      <c r="C137" s="235">
        <v>18597</v>
      </c>
      <c r="D137" s="235">
        <v>18985</v>
      </c>
      <c r="E137" s="235">
        <v>19395</v>
      </c>
      <c r="F137" s="235">
        <v>19686</v>
      </c>
      <c r="G137" s="235">
        <v>20143</v>
      </c>
      <c r="H137" s="235">
        <v>20593</v>
      </c>
      <c r="I137" s="235">
        <v>21002</v>
      </c>
      <c r="J137" s="235">
        <v>21330</v>
      </c>
      <c r="K137" s="235">
        <v>21600</v>
      </c>
      <c r="L137" s="235">
        <v>21936</v>
      </c>
      <c r="M137" s="235">
        <v>22213</v>
      </c>
      <c r="N137" s="237">
        <f t="shared" si="68"/>
        <v>243720</v>
      </c>
      <c r="O137" s="237"/>
      <c r="P137" s="236">
        <f t="shared" si="71"/>
        <v>266556</v>
      </c>
      <c r="Q137" s="236">
        <f t="shared" si="69"/>
        <v>22836</v>
      </c>
      <c r="R137" s="229">
        <f t="shared" si="70"/>
        <v>9.3697685869030031E-2</v>
      </c>
      <c r="S137" s="237"/>
      <c r="T137" s="236"/>
    </row>
    <row r="138" spans="1:21">
      <c r="A138" s="242">
        <v>151</v>
      </c>
      <c r="B138" s="235">
        <v>8</v>
      </c>
      <c r="C138" s="235">
        <v>9</v>
      </c>
      <c r="D138" s="235">
        <v>7</v>
      </c>
      <c r="E138" s="235">
        <v>7</v>
      </c>
      <c r="F138" s="235">
        <v>7</v>
      </c>
      <c r="G138" s="235">
        <v>7</v>
      </c>
      <c r="H138" s="235">
        <v>7</v>
      </c>
      <c r="I138" s="235">
        <v>7</v>
      </c>
      <c r="J138" s="235">
        <v>7</v>
      </c>
      <c r="K138" s="235">
        <v>8</v>
      </c>
      <c r="L138" s="235">
        <v>7</v>
      </c>
      <c r="M138" s="235">
        <v>7</v>
      </c>
      <c r="N138" s="237">
        <f t="shared" si="68"/>
        <v>88</v>
      </c>
      <c r="O138" s="237"/>
      <c r="P138" s="236">
        <f t="shared" si="71"/>
        <v>84</v>
      </c>
      <c r="Q138" s="236">
        <f t="shared" si="69"/>
        <v>-4</v>
      </c>
      <c r="R138" s="229">
        <f t="shared" si="70"/>
        <v>-4.5454545454545456E-2</v>
      </c>
      <c r="S138" s="237"/>
      <c r="T138" s="236"/>
    </row>
    <row r="139" spans="1:21">
      <c r="A139" s="242">
        <v>152</v>
      </c>
      <c r="B139" s="235">
        <v>19</v>
      </c>
      <c r="C139" s="235">
        <v>19</v>
      </c>
      <c r="D139" s="235">
        <v>18</v>
      </c>
      <c r="E139" s="235">
        <v>18</v>
      </c>
      <c r="F139" s="235">
        <v>18</v>
      </c>
      <c r="G139" s="235">
        <v>17</v>
      </c>
      <c r="H139" s="235">
        <v>17</v>
      </c>
      <c r="I139" s="235">
        <v>17</v>
      </c>
      <c r="J139" s="235">
        <v>17</v>
      </c>
      <c r="K139" s="235">
        <v>17</v>
      </c>
      <c r="L139" s="235">
        <v>18</v>
      </c>
      <c r="M139" s="235">
        <v>16</v>
      </c>
      <c r="N139" s="237">
        <f t="shared" si="68"/>
        <v>211</v>
      </c>
      <c r="O139" s="237"/>
      <c r="P139" s="236">
        <f t="shared" si="71"/>
        <v>192</v>
      </c>
      <c r="Q139" s="236">
        <f t="shared" si="69"/>
        <v>-19</v>
      </c>
      <c r="R139" s="229">
        <f t="shared" si="70"/>
        <v>-9.004739336492891E-2</v>
      </c>
      <c r="S139" s="237"/>
      <c r="T139" s="236"/>
    </row>
    <row r="140" spans="1:21">
      <c r="A140" s="242">
        <v>153</v>
      </c>
      <c r="B140" s="235">
        <v>8</v>
      </c>
      <c r="C140" s="235">
        <v>8</v>
      </c>
      <c r="D140" s="235">
        <v>8</v>
      </c>
      <c r="E140" s="235">
        <v>8</v>
      </c>
      <c r="F140" s="235">
        <v>8</v>
      </c>
      <c r="G140" s="235">
        <v>8</v>
      </c>
      <c r="H140" s="235">
        <v>8</v>
      </c>
      <c r="I140" s="235">
        <v>8</v>
      </c>
      <c r="J140" s="235">
        <v>8</v>
      </c>
      <c r="K140" s="235">
        <v>8</v>
      </c>
      <c r="L140" s="235">
        <v>8</v>
      </c>
      <c r="M140" s="235">
        <v>8</v>
      </c>
      <c r="N140" s="237">
        <f t="shared" si="68"/>
        <v>96</v>
      </c>
      <c r="O140" s="237"/>
      <c r="P140" s="236">
        <f t="shared" si="71"/>
        <v>96</v>
      </c>
      <c r="Q140" s="236">
        <f t="shared" si="69"/>
        <v>0</v>
      </c>
      <c r="R140" s="229">
        <f t="shared" si="70"/>
        <v>0</v>
      </c>
      <c r="S140" s="237"/>
      <c r="T140" s="236"/>
      <c r="U140" s="251">
        <f>(Q137+Q138+Q139+Q140)/(N137+N138+N139+N140)</f>
        <v>9.3451856706879957E-2</v>
      </c>
    </row>
    <row r="141" spans="1:21">
      <c r="A141" s="242">
        <v>160</v>
      </c>
      <c r="B141" s="235">
        <v>29</v>
      </c>
      <c r="C141" s="235">
        <v>31</v>
      </c>
      <c r="D141" s="235">
        <v>32</v>
      </c>
      <c r="E141" s="235">
        <v>33</v>
      </c>
      <c r="F141" s="235">
        <v>34</v>
      </c>
      <c r="G141" s="235">
        <v>36</v>
      </c>
      <c r="H141" s="235">
        <v>39</v>
      </c>
      <c r="I141" s="235">
        <v>41</v>
      </c>
      <c r="J141" s="235">
        <v>42</v>
      </c>
      <c r="K141" s="235">
        <v>42</v>
      </c>
      <c r="L141" s="235">
        <v>42</v>
      </c>
      <c r="M141" s="235">
        <v>40</v>
      </c>
      <c r="N141" s="237">
        <f t="shared" si="68"/>
        <v>441</v>
      </c>
      <c r="O141" s="237"/>
      <c r="P141" s="236">
        <f t="shared" si="71"/>
        <v>480</v>
      </c>
      <c r="Q141" s="236">
        <f t="shared" si="69"/>
        <v>39</v>
      </c>
      <c r="R141" s="229">
        <f t="shared" si="70"/>
        <v>8.8435374149659865E-2</v>
      </c>
      <c r="S141" s="237"/>
      <c r="T141" s="236"/>
    </row>
    <row r="142" spans="1:21">
      <c r="A142" s="242">
        <v>165</v>
      </c>
      <c r="B142" s="235">
        <v>387</v>
      </c>
      <c r="C142" s="235">
        <v>400</v>
      </c>
      <c r="D142" s="235">
        <v>418</v>
      </c>
      <c r="E142" s="235">
        <v>441</v>
      </c>
      <c r="F142" s="235">
        <v>453</v>
      </c>
      <c r="G142" s="235">
        <v>492</v>
      </c>
      <c r="H142" s="235">
        <v>514</v>
      </c>
      <c r="I142" s="235">
        <v>539</v>
      </c>
      <c r="J142" s="235">
        <v>552</v>
      </c>
      <c r="K142" s="235">
        <v>566</v>
      </c>
      <c r="L142" s="235">
        <v>574</v>
      </c>
      <c r="M142" s="235">
        <v>585</v>
      </c>
      <c r="N142" s="237">
        <f t="shared" si="68"/>
        <v>5921</v>
      </c>
      <c r="O142" s="237"/>
      <c r="P142" s="236">
        <f t="shared" si="71"/>
        <v>7020</v>
      </c>
      <c r="Q142" s="236">
        <f t="shared" si="69"/>
        <v>1099</v>
      </c>
      <c r="R142" s="229">
        <f t="shared" si="70"/>
        <v>0.18561053876034453</v>
      </c>
      <c r="S142" s="237"/>
      <c r="T142" s="236"/>
    </row>
    <row r="143" spans="1:21">
      <c r="A143" s="242">
        <v>166</v>
      </c>
      <c r="B143" s="235">
        <v>79</v>
      </c>
      <c r="C143" s="235">
        <v>80</v>
      </c>
      <c r="D143" s="235">
        <v>82</v>
      </c>
      <c r="E143" s="235">
        <v>85</v>
      </c>
      <c r="F143" s="235">
        <v>85</v>
      </c>
      <c r="G143" s="235">
        <v>88</v>
      </c>
      <c r="H143" s="235">
        <v>98</v>
      </c>
      <c r="I143" s="235">
        <v>97</v>
      </c>
      <c r="J143" s="235">
        <v>96</v>
      </c>
      <c r="K143" s="235">
        <v>95</v>
      </c>
      <c r="L143" s="235">
        <v>96</v>
      </c>
      <c r="M143" s="235">
        <v>100</v>
      </c>
      <c r="N143" s="237">
        <f t="shared" si="68"/>
        <v>1081</v>
      </c>
      <c r="O143" s="237"/>
      <c r="P143" s="236">
        <f t="shared" si="71"/>
        <v>1200</v>
      </c>
      <c r="Q143" s="236">
        <f t="shared" si="69"/>
        <v>119</v>
      </c>
      <c r="R143" s="229">
        <f t="shared" si="70"/>
        <v>0.11008325624421832</v>
      </c>
      <c r="S143" s="237"/>
      <c r="T143" s="236"/>
    </row>
    <row r="144" spans="1:21">
      <c r="A144" s="242" t="s">
        <v>586</v>
      </c>
      <c r="B144" s="235">
        <v>0</v>
      </c>
      <c r="C144" s="235">
        <v>0</v>
      </c>
      <c r="D144" s="235">
        <v>0</v>
      </c>
      <c r="E144" s="235">
        <v>0</v>
      </c>
      <c r="F144" s="235">
        <v>0</v>
      </c>
      <c r="G144" s="235">
        <v>0</v>
      </c>
      <c r="H144" s="235">
        <v>0</v>
      </c>
      <c r="I144" s="235">
        <v>0</v>
      </c>
      <c r="J144" s="235">
        <v>0</v>
      </c>
      <c r="K144" s="235">
        <v>0</v>
      </c>
      <c r="L144" s="235">
        <v>0</v>
      </c>
      <c r="M144" s="235">
        <v>0</v>
      </c>
      <c r="N144" s="237">
        <f t="shared" si="68"/>
        <v>0</v>
      </c>
      <c r="O144" s="237"/>
      <c r="P144" s="236">
        <f t="shared" si="71"/>
        <v>0</v>
      </c>
      <c r="Q144" s="236">
        <f t="shared" si="69"/>
        <v>0</v>
      </c>
      <c r="R144" s="229" t="e">
        <f t="shared" si="70"/>
        <v>#DIV/0!</v>
      </c>
      <c r="S144" s="237"/>
      <c r="T144" s="236"/>
    </row>
    <row r="145" spans="1:20">
      <c r="A145" s="243" t="s">
        <v>587</v>
      </c>
      <c r="B145" s="263">
        <v>0</v>
      </c>
      <c r="C145" s="263">
        <v>0</v>
      </c>
      <c r="D145" s="263">
        <v>0</v>
      </c>
      <c r="E145" s="263">
        <v>0</v>
      </c>
      <c r="F145" s="263">
        <v>0</v>
      </c>
      <c r="G145" s="263">
        <v>0</v>
      </c>
      <c r="H145" s="263">
        <v>0</v>
      </c>
      <c r="I145" s="263">
        <v>0</v>
      </c>
      <c r="J145" s="263">
        <v>0</v>
      </c>
      <c r="K145" s="263">
        <v>0</v>
      </c>
      <c r="L145" s="263">
        <v>0</v>
      </c>
      <c r="M145" s="263">
        <v>0</v>
      </c>
      <c r="N145" s="244">
        <f t="shared" si="68"/>
        <v>0</v>
      </c>
      <c r="O145" s="237"/>
      <c r="P145" s="244">
        <f t="shared" si="71"/>
        <v>0</v>
      </c>
      <c r="Q145" s="244">
        <f t="shared" si="69"/>
        <v>0</v>
      </c>
      <c r="R145" s="245" t="e">
        <f t="shared" si="70"/>
        <v>#DIV/0!</v>
      </c>
      <c r="S145" s="237"/>
      <c r="T145" s="244"/>
    </row>
    <row r="146" spans="1:20">
      <c r="A146" s="242" t="s">
        <v>34</v>
      </c>
      <c r="B146" s="236">
        <f t="shared" ref="B146:H146" si="72">SUM(B118:B145)</f>
        <v>46124</v>
      </c>
      <c r="C146" s="236">
        <f t="shared" si="72"/>
        <v>46247</v>
      </c>
      <c r="D146" s="236">
        <f t="shared" si="72"/>
        <v>46169</v>
      </c>
      <c r="E146" s="236">
        <f t="shared" si="72"/>
        <v>46199</v>
      </c>
      <c r="F146" s="236">
        <f t="shared" si="72"/>
        <v>46229</v>
      </c>
      <c r="G146" s="236">
        <f t="shared" si="72"/>
        <v>46255</v>
      </c>
      <c r="H146" s="236">
        <f t="shared" si="72"/>
        <v>46358</v>
      </c>
      <c r="I146" s="236">
        <f t="shared" ref="I146:P146" si="73">SUM(I118:I145)</f>
        <v>46346</v>
      </c>
      <c r="J146" s="236">
        <f t="shared" si="73"/>
        <v>46277</v>
      </c>
      <c r="K146" s="236">
        <f t="shared" si="73"/>
        <v>46241</v>
      </c>
      <c r="L146" s="236">
        <f t="shared" si="73"/>
        <v>46130</v>
      </c>
      <c r="M146" s="236">
        <f t="shared" si="73"/>
        <v>46013</v>
      </c>
      <c r="N146" s="237">
        <f t="shared" si="68"/>
        <v>554588</v>
      </c>
      <c r="O146" s="237"/>
      <c r="P146" s="236">
        <f t="shared" si="73"/>
        <v>552156</v>
      </c>
      <c r="Q146" s="236">
        <f>SUM(Q118:Q145)</f>
        <v>-2432</v>
      </c>
      <c r="R146" s="229">
        <f>Q146/N146</f>
        <v>-4.3852373293327661E-3</v>
      </c>
      <c r="S146" s="237"/>
      <c r="T146" s="236">
        <f ca="1">INDIRECT("'"&amp;A146&amp;"'!O53")</f>
        <v>0</v>
      </c>
    </row>
    <row r="147" spans="1:20">
      <c r="A147" s="242"/>
      <c r="B147" s="236"/>
      <c r="C147" s="236"/>
      <c r="D147" s="236"/>
      <c r="E147" s="236"/>
      <c r="F147" s="236"/>
      <c r="G147" s="236"/>
      <c r="H147" s="236"/>
      <c r="I147" s="236"/>
      <c r="J147" s="236"/>
      <c r="K147" s="236"/>
      <c r="L147" s="236"/>
      <c r="M147" s="236"/>
      <c r="N147" s="236"/>
      <c r="O147" s="237"/>
      <c r="P147" s="236"/>
      <c r="Q147" s="236"/>
      <c r="S147" s="237"/>
      <c r="T147" s="236"/>
    </row>
    <row r="148" spans="1:20">
      <c r="A148" s="243">
        <v>528</v>
      </c>
      <c r="B148" s="263">
        <v>12177.947134450162</v>
      </c>
      <c r="C148" s="263">
        <v>12134.162997150865</v>
      </c>
      <c r="D148" s="263">
        <v>12126.629231470821</v>
      </c>
      <c r="E148" s="263">
        <v>12124.389077556059</v>
      </c>
      <c r="F148" s="263">
        <v>12118.404681593476</v>
      </c>
      <c r="G148" s="263">
        <v>12095.082572462645</v>
      </c>
      <c r="H148" s="263">
        <v>12084.812213735328</v>
      </c>
      <c r="I148" s="263">
        <v>12078.440653857635</v>
      </c>
      <c r="J148" s="263">
        <v>12068.821684864177</v>
      </c>
      <c r="K148" s="263">
        <v>12021.359214232345</v>
      </c>
      <c r="L148" s="263">
        <v>12001.279312216971</v>
      </c>
      <c r="M148" s="263">
        <v>11984.946754292159</v>
      </c>
      <c r="N148" s="244">
        <f>SUM(B148:M148)</f>
        <v>145016.27552788262</v>
      </c>
      <c r="O148" s="237"/>
      <c r="P148" s="244">
        <f>M148*12</f>
        <v>143819.3610515059</v>
      </c>
      <c r="Q148" s="244"/>
      <c r="R148" s="245"/>
      <c r="S148" s="237"/>
      <c r="T148" s="244"/>
    </row>
    <row r="149" spans="1:20">
      <c r="A149" s="242" t="s">
        <v>35</v>
      </c>
      <c r="B149" s="236">
        <f t="shared" ref="B149:H149" si="74">SUM(B148)</f>
        <v>12177.947134450162</v>
      </c>
      <c r="C149" s="236">
        <f t="shared" si="74"/>
        <v>12134.162997150865</v>
      </c>
      <c r="D149" s="236">
        <f t="shared" si="74"/>
        <v>12126.629231470821</v>
      </c>
      <c r="E149" s="236">
        <f t="shared" si="74"/>
        <v>12124.389077556059</v>
      </c>
      <c r="F149" s="236">
        <f t="shared" si="74"/>
        <v>12118.404681593476</v>
      </c>
      <c r="G149" s="236">
        <f t="shared" si="74"/>
        <v>12095.082572462645</v>
      </c>
      <c r="H149" s="236">
        <f t="shared" si="74"/>
        <v>12084.812213735328</v>
      </c>
      <c r="I149" s="236">
        <f t="shared" ref="I149:P149" si="75">SUM(I148)</f>
        <v>12078.440653857635</v>
      </c>
      <c r="J149" s="236">
        <f t="shared" si="75"/>
        <v>12068.821684864177</v>
      </c>
      <c r="K149" s="236">
        <f t="shared" si="75"/>
        <v>12021.359214232345</v>
      </c>
      <c r="L149" s="236">
        <f t="shared" si="75"/>
        <v>12001.279312216971</v>
      </c>
      <c r="M149" s="236">
        <f t="shared" si="75"/>
        <v>11984.946754292159</v>
      </c>
      <c r="N149" s="236">
        <f t="shared" si="75"/>
        <v>145016.27552788262</v>
      </c>
      <c r="O149" s="237"/>
      <c r="P149" s="236">
        <f t="shared" si="75"/>
        <v>143819.3610515059</v>
      </c>
      <c r="Q149" s="236"/>
      <c r="S149" s="237"/>
      <c r="T149" s="236">
        <f ca="1">INDIRECT("'"&amp;A149&amp;"'!O53")</f>
        <v>0</v>
      </c>
    </row>
    <row r="150" spans="1:20">
      <c r="A150" s="242"/>
      <c r="B150" s="236"/>
      <c r="C150" s="236"/>
      <c r="D150" s="236"/>
      <c r="E150" s="236"/>
      <c r="F150" s="236"/>
      <c r="G150" s="236"/>
      <c r="H150" s="236"/>
      <c r="I150" s="236"/>
      <c r="J150" s="236"/>
      <c r="K150" s="236"/>
      <c r="L150" s="236"/>
      <c r="M150" s="236"/>
      <c r="N150" s="236"/>
      <c r="O150" s="237"/>
      <c r="P150" s="236"/>
      <c r="Q150" s="236"/>
      <c r="S150" s="237"/>
      <c r="T150" s="236"/>
    </row>
    <row r="151" spans="1:20">
      <c r="A151" s="243">
        <v>540</v>
      </c>
      <c r="B151" s="263">
        <v>8</v>
      </c>
      <c r="C151" s="263">
        <v>8</v>
      </c>
      <c r="D151" s="263">
        <v>8</v>
      </c>
      <c r="E151" s="263">
        <v>8</v>
      </c>
      <c r="F151" s="263">
        <v>8</v>
      </c>
      <c r="G151" s="263">
        <v>8</v>
      </c>
      <c r="H151" s="263">
        <v>8</v>
      </c>
      <c r="I151" s="263">
        <v>8</v>
      </c>
      <c r="J151" s="263">
        <v>8</v>
      </c>
      <c r="K151" s="263">
        <v>8</v>
      </c>
      <c r="L151" s="263">
        <v>8</v>
      </c>
      <c r="M151" s="263">
        <v>8</v>
      </c>
      <c r="N151" s="244">
        <f>SUM(B151:M151)</f>
        <v>96</v>
      </c>
      <c r="O151" s="237"/>
      <c r="P151" s="244">
        <f>M151*12</f>
        <v>96</v>
      </c>
      <c r="Q151" s="244">
        <f>P151-N151</f>
        <v>0</v>
      </c>
      <c r="R151" s="245">
        <f>Q151/N151</f>
        <v>0</v>
      </c>
      <c r="S151" s="237"/>
      <c r="T151" s="244"/>
    </row>
    <row r="152" spans="1:20">
      <c r="A152" s="242" t="s">
        <v>33</v>
      </c>
      <c r="B152" s="236">
        <f t="shared" ref="B152:H152" si="76">SUM(B151)</f>
        <v>8</v>
      </c>
      <c r="C152" s="236">
        <f t="shared" si="76"/>
        <v>8</v>
      </c>
      <c r="D152" s="236">
        <f t="shared" si="76"/>
        <v>8</v>
      </c>
      <c r="E152" s="236">
        <f t="shared" si="76"/>
        <v>8</v>
      </c>
      <c r="F152" s="236">
        <f t="shared" si="76"/>
        <v>8</v>
      </c>
      <c r="G152" s="236">
        <f t="shared" si="76"/>
        <v>8</v>
      </c>
      <c r="H152" s="236">
        <f t="shared" si="76"/>
        <v>8</v>
      </c>
      <c r="I152" s="236">
        <f t="shared" ref="I152:Q152" si="77">SUM(I151)</f>
        <v>8</v>
      </c>
      <c r="J152" s="236">
        <f t="shared" si="77"/>
        <v>8</v>
      </c>
      <c r="K152" s="236">
        <f t="shared" si="77"/>
        <v>8</v>
      </c>
      <c r="L152" s="236">
        <f t="shared" si="77"/>
        <v>8</v>
      </c>
      <c r="M152" s="236">
        <f t="shared" si="77"/>
        <v>8</v>
      </c>
      <c r="N152" s="236">
        <f t="shared" si="77"/>
        <v>96</v>
      </c>
      <c r="O152" s="237"/>
      <c r="P152" s="236">
        <f t="shared" si="77"/>
        <v>96</v>
      </c>
      <c r="Q152" s="236">
        <f t="shared" si="77"/>
        <v>0</v>
      </c>
      <c r="R152" s="229">
        <f>Q152/N152</f>
        <v>0</v>
      </c>
      <c r="S152" s="237"/>
      <c r="T152" s="236">
        <f ca="1">INDIRECT("'"&amp;A152&amp;"'!O53")</f>
        <v>8093.8913032257988</v>
      </c>
    </row>
    <row r="153" spans="1:20">
      <c r="A153" s="252"/>
      <c r="B153" s="253"/>
      <c r="C153" s="253"/>
      <c r="D153" s="253"/>
      <c r="E153" s="253"/>
      <c r="F153" s="253"/>
      <c r="G153" s="253"/>
      <c r="H153" s="253"/>
      <c r="I153" s="253"/>
      <c r="J153" s="253"/>
      <c r="K153" s="253"/>
      <c r="L153" s="253"/>
      <c r="M153" s="253"/>
      <c r="N153" s="253"/>
      <c r="O153" s="254"/>
      <c r="P153" s="253"/>
      <c r="Q153" s="253"/>
      <c r="S153" s="254"/>
      <c r="T153" s="253"/>
    </row>
    <row r="154" spans="1:20">
      <c r="A154" s="252"/>
      <c r="B154" s="253"/>
      <c r="C154" s="253"/>
      <c r="D154" s="253"/>
      <c r="E154" s="253"/>
      <c r="F154" s="253"/>
      <c r="G154" s="253"/>
      <c r="H154" s="253"/>
      <c r="I154" s="253"/>
      <c r="J154" s="253"/>
      <c r="K154" s="253"/>
      <c r="L154" s="253"/>
      <c r="M154" s="253"/>
      <c r="N154" s="253"/>
      <c r="O154" s="254"/>
      <c r="P154" s="253"/>
      <c r="Q154" s="253"/>
      <c r="S154" s="254"/>
      <c r="T154" s="253"/>
    </row>
    <row r="155" spans="1:20" ht="11" thickBot="1">
      <c r="A155" s="255" t="s">
        <v>477</v>
      </c>
      <c r="B155" s="256">
        <f t="shared" ref="B155:H155" si="78">B29+B62+B87+B95+B116+B152</f>
        <v>162142</v>
      </c>
      <c r="C155" s="256">
        <f t="shared" si="78"/>
        <v>162351</v>
      </c>
      <c r="D155" s="256">
        <f t="shared" si="78"/>
        <v>162359</v>
      </c>
      <c r="E155" s="256">
        <f t="shared" si="78"/>
        <v>162457</v>
      </c>
      <c r="F155" s="256">
        <f t="shared" si="78"/>
        <v>162549</v>
      </c>
      <c r="G155" s="256">
        <f t="shared" si="78"/>
        <v>162456</v>
      </c>
      <c r="H155" s="256">
        <f t="shared" si="78"/>
        <v>162538</v>
      </c>
      <c r="I155" s="256">
        <f t="shared" ref="I155:Q155" si="79">I29+I62+I87+I95+I116+I152</f>
        <v>162601</v>
      </c>
      <c r="J155" s="256">
        <f t="shared" si="79"/>
        <v>162610</v>
      </c>
      <c r="K155" s="256">
        <f t="shared" si="79"/>
        <v>162256</v>
      </c>
      <c r="L155" s="256">
        <f t="shared" si="79"/>
        <v>162078</v>
      </c>
      <c r="M155" s="256">
        <f t="shared" si="79"/>
        <v>161765</v>
      </c>
      <c r="N155" s="256">
        <f>N29+N62+N87+N95+N116+N152</f>
        <v>1948162</v>
      </c>
      <c r="O155" s="257"/>
      <c r="P155" s="256">
        <f t="shared" si="79"/>
        <v>1941180</v>
      </c>
      <c r="Q155" s="256">
        <f t="shared" si="79"/>
        <v>-6982</v>
      </c>
      <c r="R155" s="258">
        <f>Q155/N155</f>
        <v>-3.5838908673919315E-3</v>
      </c>
      <c r="S155" s="257"/>
      <c r="T155" s="256">
        <f ca="1">T29+T62+T87+T95+T116+T152</f>
        <v>7295150.7097447123</v>
      </c>
    </row>
    <row r="156" spans="1:20" ht="11" thickTop="1">
      <c r="P156" s="259"/>
    </row>
    <row r="157" spans="1:20">
      <c r="B157" s="260"/>
      <c r="C157" s="260"/>
      <c r="D157" s="260"/>
      <c r="E157" s="260"/>
      <c r="F157" s="260"/>
      <c r="G157" s="260"/>
      <c r="I157" s="260"/>
      <c r="J157" s="260"/>
      <c r="K157" s="260"/>
      <c r="L157" s="260"/>
      <c r="M157" s="260"/>
      <c r="N157" s="259">
        <f>N155/12</f>
        <v>162346.83333333334</v>
      </c>
      <c r="P157" s="259">
        <f t="shared" ref="P157" si="80">P155/12</f>
        <v>161765</v>
      </c>
    </row>
    <row r="158" spans="1:20">
      <c r="N158" s="260">
        <f>N155+N149+N146</f>
        <v>2647766.2755278824</v>
      </c>
    </row>
    <row r="159" spans="1:20">
      <c r="B159" s="260"/>
      <c r="C159" s="260"/>
      <c r="D159" s="260"/>
      <c r="E159" s="260"/>
      <c r="F159" s="260"/>
      <c r="G159" s="260"/>
      <c r="I159" s="260"/>
      <c r="J159" s="260"/>
      <c r="K159" s="260"/>
      <c r="L159" s="260"/>
      <c r="M159" s="260"/>
      <c r="N159" s="259">
        <f>N158/12</f>
        <v>220647.18962732353</v>
      </c>
    </row>
  </sheetData>
  <phoneticPr fontId="0" type="noConversion"/>
  <pageMargins left="0.75" right="0.75" top="0.75" bottom="0.75" header="0.5" footer="0.5"/>
  <pageSetup scale="42" fitToHeight="0" orientation="landscape" r:id="rId1"/>
  <headerFooter alignWithMargins="0"/>
  <rowBreaks count="1" manualBreakCount="1">
    <brk id="63" max="16383" man="1"/>
  </rowBreaks>
  <ignoredErrors>
    <ignoredError sqref="A15 A17" numberStoredAsText="1"/>
    <ignoredError sqref="N9:N16 N20:N23 N89:N113 N118:N143 N148:N151 N64:N84 N31:N35 N26 N38:N39 N42 N48:N49 N45 N55:N56 N52 N59"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9">
    <tabColor theme="7" tint="0.79998168889431442"/>
  </sheetPr>
  <dimension ref="A1:G71"/>
  <sheetViews>
    <sheetView zoomScale="85" zoomScaleNormal="85" workbookViewId="0">
      <pane xSplit="1" ySplit="11" topLeftCell="B12" activePane="bottomRight" state="frozen"/>
      <selection pane="topRight" activeCell="B1" sqref="B1"/>
      <selection pane="bottomLeft" activeCell="A6" sqref="A6"/>
      <selection pane="bottomRight" activeCell="D71" sqref="D71"/>
    </sheetView>
  </sheetViews>
  <sheetFormatPr defaultColWidth="8.7265625" defaultRowHeight="12.5"/>
  <cols>
    <col min="1" max="1" width="21.54296875" bestFit="1" customWidth="1"/>
    <col min="2" max="2" width="15" bestFit="1" customWidth="1"/>
    <col min="3" max="3" width="9.26953125" bestFit="1" customWidth="1"/>
    <col min="4" max="4" width="15" bestFit="1" customWidth="1"/>
    <col min="5" max="5" width="15" customWidth="1"/>
    <col min="6" max="6" width="16.7265625" customWidth="1"/>
    <col min="10" max="10" width="13.54296875" bestFit="1" customWidth="1"/>
  </cols>
  <sheetData>
    <row r="1" spans="1:7">
      <c r="A1" t="str">
        <f>+RS!B2</f>
        <v>KENTUCKY POWER BILLING ANALYSIS</v>
      </c>
    </row>
    <row r="2" spans="1:7">
      <c r="A2" t="str">
        <f>+RS!B3</f>
        <v>PER BOOKS</v>
      </c>
    </row>
    <row r="3" spans="1:7">
      <c r="A3" t="str">
        <f>+RS!B4</f>
        <v>TEST YEAR ENDED MAY 31, 2025</v>
      </c>
    </row>
    <row r="5" spans="1:7">
      <c r="A5" t="s">
        <v>302</v>
      </c>
      <c r="F5" s="1" t="s">
        <v>303</v>
      </c>
    </row>
    <row r="6" spans="1:7">
      <c r="B6" s="53"/>
      <c r="E6" s="1" t="s">
        <v>17</v>
      </c>
      <c r="F6" s="1" t="s">
        <v>17</v>
      </c>
    </row>
    <row r="7" spans="1:7">
      <c r="B7" s="1" t="s">
        <v>107</v>
      </c>
      <c r="D7" s="1" t="s">
        <v>297</v>
      </c>
      <c r="E7" s="1" t="s">
        <v>299</v>
      </c>
      <c r="F7" s="1" t="s">
        <v>299</v>
      </c>
    </row>
    <row r="8" spans="1:7">
      <c r="B8" s="1" t="s">
        <v>140</v>
      </c>
      <c r="D8" s="1" t="s">
        <v>298</v>
      </c>
      <c r="E8" s="1" t="s">
        <v>300</v>
      </c>
      <c r="F8" s="1" t="s">
        <v>300</v>
      </c>
    </row>
    <row r="9" spans="1:7">
      <c r="B9" s="73" t="s">
        <v>6</v>
      </c>
      <c r="D9" s="73"/>
      <c r="E9" s="73" t="s">
        <v>301</v>
      </c>
      <c r="F9" s="73" t="s">
        <v>301</v>
      </c>
    </row>
    <row r="10" spans="1:7">
      <c r="B10" s="2" t="s">
        <v>7</v>
      </c>
      <c r="D10" s="2" t="s">
        <v>8</v>
      </c>
      <c r="E10" s="2" t="s">
        <v>313</v>
      </c>
      <c r="F10" s="2" t="s">
        <v>123</v>
      </c>
    </row>
    <row r="11" spans="1:7">
      <c r="B11" s="81"/>
      <c r="C11" t="s">
        <v>296</v>
      </c>
      <c r="G11" t="s">
        <v>296</v>
      </c>
    </row>
    <row r="12" spans="1:7">
      <c r="A12" s="64" t="s">
        <v>223</v>
      </c>
      <c r="B12" s="205">
        <f>VLOOKUP(A12,'B&amp;A Surcharges'!A:J,10,FALSE)</f>
        <v>10963549.689999999</v>
      </c>
      <c r="C12" s="206">
        <f>B12/$B$66</f>
        <v>0.43837817426848796</v>
      </c>
      <c r="F12" s="69">
        <f>B12/$B$66*$E$66</f>
        <v>2326003.2978596562</v>
      </c>
      <c r="G12" s="206">
        <f>F12/$F$66</f>
        <v>0.43837817426848802</v>
      </c>
    </row>
    <row r="13" spans="1:7">
      <c r="B13" s="81"/>
      <c r="C13" s="207"/>
    </row>
    <row r="14" spans="1:7">
      <c r="A14" s="64" t="s">
        <v>224</v>
      </c>
      <c r="B14" s="205">
        <f>VLOOKUP(A14,'B&amp;A Surcharges'!A:J,10,FALSE)</f>
        <v>15686.36</v>
      </c>
      <c r="C14" s="206">
        <f>B14/$B$66</f>
        <v>6.2722002017197406E-4</v>
      </c>
      <c r="F14" s="69">
        <f>B14/$B$66*$E$66</f>
        <v>3327.9846512387908</v>
      </c>
      <c r="G14" s="206">
        <f t="shared" ref="G14" si="0">F14/$F$66</f>
        <v>6.2722002017197417E-4</v>
      </c>
    </row>
    <row r="15" spans="1:7">
      <c r="B15" s="81"/>
      <c r="C15" s="207"/>
    </row>
    <row r="16" spans="1:7">
      <c r="A16" s="64" t="s">
        <v>225</v>
      </c>
      <c r="B16" s="205">
        <f>VLOOKUP(A16,'B&amp;A Surcharges'!A:J,10,FALSE)</f>
        <v>1073.6299999999999</v>
      </c>
      <c r="C16" s="206">
        <f t="shared" ref="C16" si="1">B16/$B$66</f>
        <v>4.2929158214986544E-5</v>
      </c>
      <c r="F16" s="69">
        <f>B16/$B$66*$E$66</f>
        <v>227.77904887491439</v>
      </c>
      <c r="G16" s="206">
        <f t="shared" ref="G16" si="2">F16/$F$66</f>
        <v>4.2929158214986551E-5</v>
      </c>
    </row>
    <row r="17" spans="1:7">
      <c r="B17" s="81"/>
      <c r="C17" s="206"/>
    </row>
    <row r="18" spans="1:7">
      <c r="A18" s="64" t="s">
        <v>34</v>
      </c>
      <c r="B18" s="205">
        <f>VLOOKUP(A18,'B&amp;A Surcharges'!A:J,10,FALSE)</f>
        <v>459627.41000000009</v>
      </c>
      <c r="C18" s="206">
        <f t="shared" ref="C18" si="3">B18/$B$66</f>
        <v>1.8378228816104705E-2</v>
      </c>
      <c r="F18" s="69">
        <f>B18/$B$66*$E$66</f>
        <v>97513.570118793577</v>
      </c>
      <c r="G18" s="206">
        <f t="shared" ref="G18" si="4">F18/$F$66</f>
        <v>1.8378228816104708E-2</v>
      </c>
    </row>
    <row r="19" spans="1:7">
      <c r="B19" s="81"/>
      <c r="C19" s="206"/>
    </row>
    <row r="20" spans="1:7">
      <c r="A20" s="64" t="s">
        <v>363</v>
      </c>
      <c r="B20" s="205">
        <f>VLOOKUP(A20,'B&amp;A Surcharges'!A:J,10,FALSE)</f>
        <v>30221.71</v>
      </c>
      <c r="C20" s="206">
        <f t="shared" ref="C20" si="5">B20/$B$66</f>
        <v>1.2084168383124923E-3</v>
      </c>
      <c r="F20" s="69">
        <f>B20/$B$66*$E$66</f>
        <v>6411.7734779891489</v>
      </c>
      <c r="G20" s="206">
        <f t="shared" ref="G20" si="6">F20/$F$66</f>
        <v>1.2084168383124925E-3</v>
      </c>
    </row>
    <row r="21" spans="1:7">
      <c r="B21" s="81"/>
      <c r="C21" s="206"/>
    </row>
    <row r="22" spans="1:7">
      <c r="A22" s="64" t="s">
        <v>364</v>
      </c>
      <c r="B22" s="205">
        <f>VLOOKUP(A22,'B&amp;A Surcharges'!A:J,10,FALSE)</f>
        <v>4681436.67</v>
      </c>
      <c r="C22" s="206">
        <f t="shared" ref="C22" si="7">B22/$B$66</f>
        <v>0.18718751849321441</v>
      </c>
      <c r="F22" s="69">
        <f>B22/$B$66*$E$66</f>
        <v>993203.61023885943</v>
      </c>
      <c r="G22" s="206">
        <f t="shared" ref="G22" si="8">F22/$F$66</f>
        <v>0.18718751849321444</v>
      </c>
    </row>
    <row r="23" spans="1:7">
      <c r="B23" s="81"/>
      <c r="C23" s="206"/>
    </row>
    <row r="24" spans="1:7">
      <c r="A24" s="64" t="s">
        <v>365</v>
      </c>
      <c r="B24" s="205">
        <f>VLOOKUP(A24,'B&amp;A Surcharges'!A:J,10,FALSE)</f>
        <v>10384.630000000001</v>
      </c>
      <c r="C24" s="206">
        <f t="shared" ref="C24" si="9">B24/$B$66</f>
        <v>4.1523003667380369E-4</v>
      </c>
      <c r="F24" s="69">
        <f>B24/$B$66*$E$66</f>
        <v>2203.1809322745294</v>
      </c>
      <c r="G24" s="206">
        <f t="shared" ref="G24" si="10">F24/$F$66</f>
        <v>4.1523003667380374E-4</v>
      </c>
    </row>
    <row r="25" spans="1:7">
      <c r="B25" s="81"/>
      <c r="C25" s="206"/>
    </row>
    <row r="26" spans="1:7">
      <c r="A26" s="64" t="s">
        <v>366</v>
      </c>
      <c r="B26" s="205">
        <f>VLOOKUP(A26,'B&amp;A Surcharges'!A:J,10,FALSE)</f>
        <v>54558.49</v>
      </c>
      <c r="C26" s="206">
        <f t="shared" ref="C26" si="11">B26/$B$66</f>
        <v>2.1815244070869494E-3</v>
      </c>
      <c r="F26" s="69">
        <f>B26/$B$66*$E$66</f>
        <v>11575.012769996674</v>
      </c>
      <c r="G26" s="206">
        <f t="shared" ref="G26" si="12">F26/$F$66</f>
        <v>2.1815244070869499E-3</v>
      </c>
    </row>
    <row r="27" spans="1:7">
      <c r="B27" s="81"/>
      <c r="C27" s="206"/>
    </row>
    <row r="28" spans="1:7">
      <c r="A28" s="64" t="s">
        <v>367</v>
      </c>
      <c r="B28" s="205">
        <f>VLOOKUP(A28,'B&amp;A Surcharges'!A:J,10,FALSE)</f>
        <v>11153.96</v>
      </c>
      <c r="C28" s="206">
        <f t="shared" ref="C28" si="13">B28/$B$66</f>
        <v>4.4599174162759177E-4</v>
      </c>
      <c r="F28" s="69">
        <f>B28/$B$66*$E$66</f>
        <v>2366.4003427520097</v>
      </c>
      <c r="G28" s="206">
        <f t="shared" ref="G28" si="14">F28/$F$66</f>
        <v>4.4599174162759182E-4</v>
      </c>
    </row>
    <row r="29" spans="1:7">
      <c r="B29" s="81"/>
      <c r="C29" s="206"/>
    </row>
    <row r="30" spans="1:7">
      <c r="A30" s="64" t="s">
        <v>201</v>
      </c>
      <c r="B30" s="205">
        <f>VLOOKUP(A30,'B&amp;A Surcharges'!A:J,10,FALSE)</f>
        <v>58566.07</v>
      </c>
      <c r="C30" s="206">
        <f t="shared" ref="C30" si="15">B30/$B$66</f>
        <v>2.3417677272989552E-3</v>
      </c>
      <c r="F30" s="69">
        <f>B30/$B$66*$E$66</f>
        <v>12425.252387639744</v>
      </c>
      <c r="G30" s="206">
        <f t="shared" ref="G30" si="16">F30/$F$66</f>
        <v>2.3417677272989557E-3</v>
      </c>
    </row>
    <row r="31" spans="1:7">
      <c r="B31" s="81"/>
      <c r="C31" s="206"/>
    </row>
    <row r="32" spans="1:7">
      <c r="A32" s="64" t="s">
        <v>368</v>
      </c>
      <c r="B32" s="205">
        <f>VLOOKUP(A32,'B&amp;A Surcharges'!A:J,10,FALSE)</f>
        <v>49010.64</v>
      </c>
      <c r="C32" s="206">
        <f t="shared" ref="C32" si="17">B32/$B$66</f>
        <v>1.9596933010233956E-3</v>
      </c>
      <c r="F32" s="69">
        <f>B32/$B$66*$E$66</f>
        <v>10397.992757235579</v>
      </c>
      <c r="G32" s="206">
        <f t="shared" ref="G32" si="18">F32/$F$66</f>
        <v>1.9596933010233961E-3</v>
      </c>
    </row>
    <row r="33" spans="1:7">
      <c r="B33" s="81"/>
      <c r="C33" s="206"/>
    </row>
    <row r="34" spans="1:7">
      <c r="A34" s="64" t="s">
        <v>369</v>
      </c>
      <c r="B34" s="205">
        <f>VLOOKUP(A34,'B&amp;A Surcharges'!A:J,10,FALSE)</f>
        <v>2370.2399999999998</v>
      </c>
      <c r="C34" s="206">
        <f t="shared" ref="C34" si="19">B34/$B$66</f>
        <v>9.4774184744734889E-5</v>
      </c>
      <c r="F34" s="69">
        <f>B34/$B$66*$E$66</f>
        <v>502.86505854463564</v>
      </c>
      <c r="G34" s="206">
        <f t="shared" ref="G34" si="20">F34/$F$66</f>
        <v>9.4774184744734902E-5</v>
      </c>
    </row>
    <row r="35" spans="1:7">
      <c r="B35" s="81"/>
      <c r="C35" s="206"/>
    </row>
    <row r="36" spans="1:7">
      <c r="A36" s="64" t="s">
        <v>370</v>
      </c>
      <c r="B36" s="205">
        <f>VLOOKUP(A36,'B&amp;A Surcharges'!A:J,10,FALSE)</f>
        <v>1763947.3000000003</v>
      </c>
      <c r="C36" s="206">
        <f t="shared" ref="C36" si="21">B36/$B$66</f>
        <v>7.0531535747509255E-2</v>
      </c>
      <c r="F36" s="69">
        <f>B36/$B$66*$E$66</f>
        <v>374235.29359227431</v>
      </c>
      <c r="G36" s="206">
        <f t="shared" ref="G36" si="22">F36/$F$66</f>
        <v>7.0531535747509269E-2</v>
      </c>
    </row>
    <row r="37" spans="1:7">
      <c r="B37" s="81"/>
      <c r="C37" s="206"/>
    </row>
    <row r="38" spans="1:7">
      <c r="A38" s="64" t="s">
        <v>371</v>
      </c>
      <c r="B38" s="205">
        <f>VLOOKUP(A38,'B&amp;A Surcharges'!A:J,10,FALSE)</f>
        <v>502625.95</v>
      </c>
      <c r="C38" s="206">
        <f t="shared" ref="C38" si="23">B38/$B$66</f>
        <v>2.0097527947717481E-2</v>
      </c>
      <c r="F38" s="69">
        <f>B38/$B$66*$E$66</f>
        <v>106636.04857432291</v>
      </c>
      <c r="G38" s="206">
        <f t="shared" ref="G38" si="24">F38/$F$66</f>
        <v>2.0097527947717485E-2</v>
      </c>
    </row>
    <row r="39" spans="1:7">
      <c r="B39" s="81"/>
      <c r="C39" s="206"/>
    </row>
    <row r="40" spans="1:7">
      <c r="A40" t="s">
        <v>372</v>
      </c>
      <c r="B40" s="205">
        <f>VLOOKUP(A40,'B&amp;A Surcharges'!A:J,10,FALSE)</f>
        <v>26503.759999999998</v>
      </c>
      <c r="C40" s="206">
        <f t="shared" ref="C40" si="25">B40/$B$66</f>
        <v>1.0597543905554352E-3</v>
      </c>
      <c r="F40" s="69">
        <f>B40/$B$66*$E$66</f>
        <v>5622.9811428602052</v>
      </c>
      <c r="G40" s="206">
        <f t="shared" ref="G40" si="26">F40/$F$66</f>
        <v>1.0597543905554354E-3</v>
      </c>
    </row>
    <row r="41" spans="1:7">
      <c r="B41" s="81"/>
      <c r="C41" s="206"/>
    </row>
    <row r="42" spans="1:7">
      <c r="A42" s="64" t="s">
        <v>373</v>
      </c>
      <c r="B42" s="205">
        <f>VLOOKUP(A42,'B&amp;A Surcharges'!A:J,10,FALSE)</f>
        <v>4493.2000000000007</v>
      </c>
      <c r="C42" s="206">
        <f t="shared" ref="C42" si="27">B42/$B$66</f>
        <v>1.7966086425638033E-4</v>
      </c>
      <c r="F42" s="69">
        <f>B42/$B$66*$E$66</f>
        <v>953.26772016874133</v>
      </c>
      <c r="G42" s="206">
        <f t="shared" ref="G42" si="28">F42/$F$66</f>
        <v>1.7966086425638035E-4</v>
      </c>
    </row>
    <row r="43" spans="1:7">
      <c r="B43" s="81"/>
      <c r="C43" s="206"/>
    </row>
    <row r="44" spans="1:7">
      <c r="A44" s="64" t="s">
        <v>374</v>
      </c>
      <c r="B44" s="205">
        <f>VLOOKUP(A44,'B&amp;A Surcharges'!A:J,10,FALSE)</f>
        <v>5687.0200000000013</v>
      </c>
      <c r="C44" s="206">
        <f t="shared" ref="C44" si="29">B44/$B$66</f>
        <v>2.2739582663654413E-4</v>
      </c>
      <c r="F44" s="69">
        <f>B44/$B$66*$E$66</f>
        <v>1206.5460228687873</v>
      </c>
      <c r="G44" s="206">
        <f t="shared" ref="G44" si="30">F44/$F$66</f>
        <v>2.2739582663654416E-4</v>
      </c>
    </row>
    <row r="45" spans="1:7">
      <c r="B45" s="81"/>
      <c r="C45" s="206"/>
    </row>
    <row r="46" spans="1:7">
      <c r="A46" s="64" t="s">
        <v>375</v>
      </c>
      <c r="B46" s="205">
        <f>VLOOKUP(A46,'B&amp;A Surcharges'!A:J,10,FALSE)</f>
        <v>30764.460000000006</v>
      </c>
      <c r="C46" s="206">
        <f t="shared" ref="C46" si="31">B46/$B$66</f>
        <v>1.2301187287413963E-3</v>
      </c>
      <c r="F46" s="69">
        <f>B46/$B$66*$E$66</f>
        <v>6526.9221593569018</v>
      </c>
      <c r="G46" s="206">
        <f t="shared" ref="G46" si="32">F46/$F$66</f>
        <v>1.2301187287413965E-3</v>
      </c>
    </row>
    <row r="47" spans="1:7">
      <c r="B47" s="81"/>
      <c r="C47" s="206"/>
    </row>
    <row r="48" spans="1:7">
      <c r="A48" s="64" t="s">
        <v>376</v>
      </c>
      <c r="B48" s="205">
        <f>VLOOKUP(A48,'B&amp;A Surcharges'!A:J,10,FALSE)</f>
        <v>16358.119999999999</v>
      </c>
      <c r="C48" s="206">
        <f t="shared" ref="C48" si="33">B48/$B$66</f>
        <v>6.5408038298085539E-4</v>
      </c>
      <c r="F48" s="69">
        <f>B48/$B$66*$E$66</f>
        <v>3470.5038188032331</v>
      </c>
      <c r="G48" s="206">
        <f t="shared" ref="G48" si="34">F48/$F$66</f>
        <v>6.540803829808555E-4</v>
      </c>
    </row>
    <row r="49" spans="1:7">
      <c r="B49" s="81"/>
      <c r="C49" s="206"/>
    </row>
    <row r="50" spans="1:7">
      <c r="A50" s="64" t="s">
        <v>377</v>
      </c>
      <c r="B50" s="205">
        <f>VLOOKUP(A50,'B&amp;A Surcharges'!A:J,10,FALSE)</f>
        <v>561548.88</v>
      </c>
      <c r="C50" s="206">
        <f t="shared" ref="C50" si="35">B50/$B$66</f>
        <v>2.2453564742945426E-2</v>
      </c>
      <c r="F50" s="69">
        <f>B50/$B$66*$E$66</f>
        <v>119137.01161775795</v>
      </c>
      <c r="G50" s="206">
        <f t="shared" ref="G50" si="36">F50/$F$66</f>
        <v>2.245356474294543E-2</v>
      </c>
    </row>
    <row r="51" spans="1:7">
      <c r="B51" s="81"/>
      <c r="C51" s="206"/>
    </row>
    <row r="52" spans="1:7">
      <c r="A52" s="64" t="s">
        <v>378</v>
      </c>
      <c r="B52" s="205">
        <f>VLOOKUP(A52,'B&amp;A Surcharges'!A:J,10,FALSE)</f>
        <v>11345.879999999997</v>
      </c>
      <c r="C52" s="206">
        <f t="shared" ref="C52" si="37">B52/$B$66</f>
        <v>4.536656740294622E-4</v>
      </c>
      <c r="F52" s="69">
        <f>B52/$B$66*$E$66</f>
        <v>2407.1176802519617</v>
      </c>
      <c r="G52" s="206">
        <f t="shared" ref="G52" si="38">F52/$F$66</f>
        <v>4.536656740294623E-4</v>
      </c>
    </row>
    <row r="53" spans="1:7">
      <c r="B53" s="81"/>
      <c r="C53" s="206"/>
    </row>
    <row r="54" spans="1:7">
      <c r="A54" s="64" t="s">
        <v>379</v>
      </c>
      <c r="B54" s="205">
        <f>VLOOKUP(A54,'B&amp;A Surcharges'!A:J,10,FALSE)</f>
        <v>1070150.01</v>
      </c>
      <c r="C54" s="206">
        <f t="shared" ref="C54" si="39">B54/$B$66</f>
        <v>4.2790010611718603E-2</v>
      </c>
      <c r="F54" s="69">
        <f>B54/$B$66*$E$66</f>
        <v>227040.74162540186</v>
      </c>
      <c r="G54" s="206">
        <f t="shared" ref="G54" si="40">F54/$F$66</f>
        <v>4.279001061171861E-2</v>
      </c>
    </row>
    <row r="55" spans="1:7">
      <c r="B55" s="81"/>
      <c r="C55" s="206"/>
    </row>
    <row r="56" spans="1:7">
      <c r="A56" s="64" t="s">
        <v>380</v>
      </c>
      <c r="B56" s="205">
        <f>VLOOKUP(A56,'B&amp;A Surcharges'!A:J,10,FALSE)</f>
        <v>3864706.06</v>
      </c>
      <c r="C56" s="206">
        <f t="shared" ref="C56" si="41">B56/$B$66</f>
        <v>0.15453049738192609</v>
      </c>
      <c r="F56" s="69">
        <f>B56/$B$66*$E$66</f>
        <v>819927.7875319412</v>
      </c>
      <c r="G56" s="206">
        <f t="shared" ref="G56" si="42">F56/$F$66</f>
        <v>0.15453049738192612</v>
      </c>
    </row>
    <row r="57" spans="1:7">
      <c r="B57" s="81"/>
      <c r="C57" s="206"/>
    </row>
    <row r="58" spans="1:7">
      <c r="A58" s="64" t="s">
        <v>381</v>
      </c>
      <c r="B58" s="205">
        <f>VLOOKUP(A58,'B&amp;A Surcharges'!A:J,10,FALSE)</f>
        <v>625600.68000000005</v>
      </c>
      <c r="C58" s="206">
        <f t="shared" ref="C58" si="43">B58/$B$66</f>
        <v>2.5014679704482155E-2</v>
      </c>
      <c r="F58" s="69">
        <f>B58/$B$66*$E$66</f>
        <v>132726.10477156908</v>
      </c>
      <c r="G58" s="206">
        <f t="shared" ref="G58" si="44">F58/$F$66</f>
        <v>2.5014679704482158E-2</v>
      </c>
    </row>
    <row r="59" spans="1:7">
      <c r="B59" s="81"/>
      <c r="C59" s="206"/>
    </row>
    <row r="60" spans="1:7">
      <c r="A60" s="64" t="s">
        <v>382</v>
      </c>
      <c r="B60" s="205">
        <f>VLOOKUP(A60,'B&amp;A Surcharges'!A:J,10,FALSE)</f>
        <v>82325.919999999984</v>
      </c>
      <c r="C60" s="206">
        <f t="shared" ref="C60" si="45">B60/$B$66</f>
        <v>3.2918067163495105E-3</v>
      </c>
      <c r="F60" s="69">
        <f>B60/$B$66*$E$66</f>
        <v>17466.091442445064</v>
      </c>
      <c r="G60" s="206">
        <f t="shared" ref="G60" si="46">F60/$F$66</f>
        <v>3.2918067163495114E-3</v>
      </c>
    </row>
    <row r="61" spans="1:7">
      <c r="B61" s="81"/>
      <c r="C61" s="206"/>
    </row>
    <row r="62" spans="1:7">
      <c r="A62" s="64" t="s">
        <v>35</v>
      </c>
      <c r="B62" s="205">
        <f>VLOOKUP(A62,'B&amp;A Surcharges'!A:J,10,FALSE)</f>
        <v>95422.579999999987</v>
      </c>
      <c r="C62" s="206">
        <f t="shared" ref="C62" si="47">B62/$B$66</f>
        <v>3.815477430867441E-3</v>
      </c>
      <c r="F62" s="69">
        <f>B62/$B$66*$E$66</f>
        <v>20244.650870030113</v>
      </c>
      <c r="G62" s="206">
        <f t="shared" ref="G62" si="48">F62/$F$66</f>
        <v>3.8154774308674418E-3</v>
      </c>
    </row>
    <row r="63" spans="1:7">
      <c r="B63" s="81"/>
      <c r="C63" s="206"/>
    </row>
    <row r="64" spans="1:7">
      <c r="A64" s="64" t="s">
        <v>33</v>
      </c>
      <c r="B64" s="208">
        <f>VLOOKUP(A64,'B&amp;A Surcharges'!A:J,10,FALSE)</f>
        <v>10222.69</v>
      </c>
      <c r="C64" s="209">
        <f t="shared" ref="C64" si="49">B64/$B$66</f>
        <v>4.0875485632178767E-4</v>
      </c>
      <c r="D64" s="12"/>
      <c r="E64" s="12"/>
      <c r="F64" s="210">
        <f>B64/$B$66*$E$66</f>
        <v>2168.8240875749552</v>
      </c>
      <c r="G64" s="209">
        <f t="shared" ref="G64" si="50">F64/$F$66</f>
        <v>4.0875485632178773E-4</v>
      </c>
    </row>
    <row r="65" spans="1:7">
      <c r="A65" s="9"/>
      <c r="B65" s="81"/>
    </row>
    <row r="66" spans="1:7">
      <c r="A66" s="9" t="s">
        <v>17</v>
      </c>
      <c r="B66" s="81">
        <f>SUM(B12:B64)</f>
        <v>25009342.010000005</v>
      </c>
      <c r="C66" s="82">
        <f>SUM(C12:C64)</f>
        <v>0.99999999999999956</v>
      </c>
      <c r="D66" s="535">
        <v>19703413.397698522</v>
      </c>
      <c r="E66" s="72">
        <f>B66-D66</f>
        <v>5305928.6123014838</v>
      </c>
      <c r="F66" s="81">
        <f>SUM(F12:F64)</f>
        <v>5305928.6123014828</v>
      </c>
      <c r="G66" s="82">
        <f>SUM(G12:G64)</f>
        <v>0.99999999999999978</v>
      </c>
    </row>
    <row r="67" spans="1:7">
      <c r="B67" t="s">
        <v>317</v>
      </c>
    </row>
    <row r="70" spans="1:7">
      <c r="A70" s="211"/>
    </row>
    <row r="71" spans="1:7">
      <c r="A71" s="211"/>
    </row>
  </sheetData>
  <printOptions horizontalCentered="1"/>
  <pageMargins left="0.7" right="0.7" top="0.75" bottom="0.75" header="0.3" footer="0.3"/>
  <pageSetup scale="7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2">
    <tabColor theme="7" tint="0.79998168889431442"/>
    <pageSetUpPr fitToPage="1"/>
  </sheetPr>
  <dimension ref="A1:U71"/>
  <sheetViews>
    <sheetView zoomScaleNormal="100" workbookViewId="0">
      <selection activeCell="J5" sqref="J5"/>
    </sheetView>
  </sheetViews>
  <sheetFormatPr defaultColWidth="8.7265625" defaultRowHeight="12.5"/>
  <cols>
    <col min="2" max="2" width="8.7265625" customWidth="1"/>
    <col min="3" max="3" width="3.1796875" customWidth="1"/>
    <col min="4" max="4" width="19.7265625" customWidth="1"/>
    <col min="5" max="9" width="18.453125" customWidth="1"/>
    <col min="10" max="11" width="19.7265625" customWidth="1"/>
    <col min="12" max="12" width="3.1796875" customWidth="1"/>
    <col min="13" max="14" width="21.453125" style="83" customWidth="1"/>
    <col min="15" max="15" width="21.453125" customWidth="1"/>
    <col min="16" max="16" width="1.7265625" customWidth="1"/>
    <col min="17" max="17" width="21.453125" customWidth="1"/>
    <col min="19" max="19" width="21.453125" style="83" customWidth="1"/>
    <col min="20" max="20" width="11.81640625" bestFit="1" customWidth="1"/>
    <col min="21" max="21" width="14.26953125" bestFit="1" customWidth="1"/>
  </cols>
  <sheetData>
    <row r="1" spans="1:21">
      <c r="A1" t="str">
        <f>+RS!B2</f>
        <v>KENTUCKY POWER BILLING ANALYSIS</v>
      </c>
    </row>
    <row r="2" spans="1:21">
      <c r="A2" t="str">
        <f>+RS!B3</f>
        <v>PER BOOKS</v>
      </c>
    </row>
    <row r="3" spans="1:21" ht="13">
      <c r="A3" t="str">
        <f>+RS!B4</f>
        <v>TEST YEAR ENDED MAY 31, 2025</v>
      </c>
      <c r="J3" t="s">
        <v>804</v>
      </c>
      <c r="N3" s="198"/>
    </row>
    <row r="5" spans="1:21">
      <c r="A5" t="s">
        <v>152</v>
      </c>
      <c r="I5">
        <v>2.6120000000000001E-2</v>
      </c>
      <c r="J5">
        <v>3.3799999999999997E-2</v>
      </c>
      <c r="O5" s="1" t="s">
        <v>333</v>
      </c>
      <c r="Q5" s="1"/>
      <c r="R5" s="52"/>
    </row>
    <row r="6" spans="1:21">
      <c r="O6" s="3" t="s">
        <v>153</v>
      </c>
      <c r="Q6" s="3"/>
    </row>
    <row r="7" spans="1:21">
      <c r="D7" s="1" t="s">
        <v>799</v>
      </c>
      <c r="E7" s="1" t="s">
        <v>803</v>
      </c>
      <c r="F7" s="1"/>
      <c r="G7" s="1"/>
      <c r="H7" s="1"/>
      <c r="I7" s="1"/>
      <c r="J7" s="1" t="s">
        <v>799</v>
      </c>
      <c r="K7" s="1"/>
      <c r="M7" s="86" t="s">
        <v>331</v>
      </c>
      <c r="N7" s="86"/>
      <c r="O7" s="1"/>
      <c r="P7" s="199"/>
      <c r="Q7" s="199" t="s">
        <v>334</v>
      </c>
      <c r="R7" s="199"/>
      <c r="S7" s="200" t="s">
        <v>335</v>
      </c>
    </row>
    <row r="8" spans="1:21" ht="20">
      <c r="A8" s="3" t="s">
        <v>2</v>
      </c>
      <c r="B8" s="4"/>
      <c r="C8" s="4"/>
      <c r="D8" s="3" t="s">
        <v>512</v>
      </c>
      <c r="E8" s="476" t="s">
        <v>872</v>
      </c>
      <c r="F8" s="476" t="s">
        <v>873</v>
      </c>
      <c r="G8" s="477" t="s">
        <v>876</v>
      </c>
      <c r="H8" s="3" t="s">
        <v>1280</v>
      </c>
      <c r="I8" s="3"/>
      <c r="J8" s="3" t="s">
        <v>352</v>
      </c>
      <c r="K8" s="3"/>
      <c r="L8" s="4"/>
      <c r="M8" s="168" t="s">
        <v>332</v>
      </c>
      <c r="N8" s="168"/>
      <c r="O8" s="3"/>
      <c r="P8" s="201"/>
      <c r="Q8" s="202">
        <v>3.3799999999999997E-2</v>
      </c>
      <c r="R8" s="201"/>
      <c r="S8" s="201" t="s">
        <v>336</v>
      </c>
    </row>
    <row r="9" spans="1:21">
      <c r="A9" s="3"/>
      <c r="O9" s="3"/>
      <c r="T9" s="83"/>
    </row>
    <row r="10" spans="1:21">
      <c r="A10" s="3"/>
      <c r="E10" s="83"/>
      <c r="F10" s="83"/>
      <c r="G10" s="83"/>
      <c r="H10" s="83"/>
      <c r="I10" s="83"/>
    </row>
    <row r="11" spans="1:21">
      <c r="A11" s="64" t="s">
        <v>223</v>
      </c>
      <c r="D11" s="10">
        <f>'B&amp;A Surcharges'!B11</f>
        <v>17008167.330000002</v>
      </c>
      <c r="E11" s="520">
        <f>'Bill Units'!D5+'Bill Units'!D7</f>
        <v>984105171</v>
      </c>
      <c r="F11" s="520">
        <f>'Bill Units'!E5+'Bill Units'!E7</f>
        <v>431427641.03448272</v>
      </c>
      <c r="G11" s="520">
        <f>'Bill Units'!F5+'Bill Units'!F7</f>
        <v>481890518.96551722</v>
      </c>
      <c r="H11" s="83">
        <f>SUM(E11:G11)</f>
        <v>1897423331</v>
      </c>
      <c r="I11" s="83"/>
      <c r="J11" s="10">
        <f>(E11*$I$5)+((F11+G11)*$J$5)</f>
        <v>56574980.874520004</v>
      </c>
      <c r="K11" s="203"/>
      <c r="M11" s="100">
        <f>D11+J11</f>
        <v>73583148.204520002</v>
      </c>
      <c r="N11" s="100"/>
      <c r="O11" s="532">
        <f>RS!M13+RS!M18+RS!M19</f>
        <v>1886853176.4246671</v>
      </c>
      <c r="Q11" s="100">
        <f>$Q$8*O11</f>
        <v>63775637.363153741</v>
      </c>
      <c r="R11" s="100"/>
      <c r="S11" s="100">
        <f>Q11</f>
        <v>63775637.363153741</v>
      </c>
      <c r="T11" s="204"/>
      <c r="U11" s="69"/>
    </row>
    <row r="12" spans="1:21">
      <c r="D12" s="10"/>
      <c r="E12" s="520"/>
      <c r="F12" s="520"/>
      <c r="G12" s="520"/>
      <c r="H12" s="83">
        <f t="shared" ref="H12:H63" si="0">SUM(E12:G12)</f>
        <v>0</v>
      </c>
      <c r="I12" s="83"/>
      <c r="J12" s="10">
        <f t="shared" ref="J12:J63" si="1">(E12*$I$5)+((F12+G12)*$J$5)</f>
        <v>0</v>
      </c>
      <c r="M12" s="100">
        <f t="shared" ref="M12:M63" si="2">D12+J12</f>
        <v>0</v>
      </c>
      <c r="N12" s="100"/>
      <c r="O12" s="521"/>
      <c r="Q12" s="100">
        <f t="shared" ref="Q12:Q63" si="3">$Q$8*O12</f>
        <v>0</v>
      </c>
      <c r="R12" s="100"/>
      <c r="S12" s="100">
        <f t="shared" ref="S12:S63" si="4">Q12</f>
        <v>0</v>
      </c>
    </row>
    <row r="13" spans="1:21">
      <c r="A13" s="64" t="s">
        <v>224</v>
      </c>
      <c r="D13" s="10">
        <f>'B&amp;A Surcharges'!B13</f>
        <v>25238.36</v>
      </c>
      <c r="E13" s="520">
        <f>'Bill Units'!I5+'Bill Units'!I6</f>
        <v>1355158.9354838708</v>
      </c>
      <c r="F13" s="520">
        <f>'Bill Units'!J5+'Bill Units'!J6</f>
        <v>696259.54727474973</v>
      </c>
      <c r="G13" s="520">
        <f>'Bill Units'!K5+'Bill Units'!K6</f>
        <v>754669.51724137925</v>
      </c>
      <c r="H13" s="83">
        <f t="shared" si="0"/>
        <v>2806088</v>
      </c>
      <c r="I13" s="83"/>
      <c r="J13" s="10">
        <f t="shared" si="1"/>
        <v>84438.153775483865</v>
      </c>
      <c r="M13" s="100">
        <f t="shared" si="2"/>
        <v>109676.51377548387</v>
      </c>
      <c r="N13" s="100"/>
      <c r="O13" s="532">
        <f>'RS LMTOD'!M13+'RS LMTOD'!M14</f>
        <v>2799026.9737220891</v>
      </c>
      <c r="Q13" s="100">
        <f t="shared" si="3"/>
        <v>94607.111711806603</v>
      </c>
      <c r="R13" s="100"/>
      <c r="S13" s="100">
        <f t="shared" si="4"/>
        <v>94607.111711806603</v>
      </c>
      <c r="T13" s="204"/>
    </row>
    <row r="14" spans="1:21">
      <c r="D14" s="10"/>
      <c r="E14" s="83"/>
      <c r="F14" s="83"/>
      <c r="G14" s="83"/>
      <c r="H14" s="83">
        <f t="shared" si="0"/>
        <v>0</v>
      </c>
      <c r="I14" s="83"/>
      <c r="J14" s="10">
        <f t="shared" si="1"/>
        <v>0</v>
      </c>
      <c r="M14" s="100">
        <f t="shared" si="2"/>
        <v>0</v>
      </c>
      <c r="N14" s="100"/>
      <c r="O14" s="521"/>
      <c r="Q14" s="100">
        <f t="shared" si="3"/>
        <v>0</v>
      </c>
      <c r="R14" s="100"/>
      <c r="S14" s="100">
        <f t="shared" si="4"/>
        <v>0</v>
      </c>
    </row>
    <row r="15" spans="1:21">
      <c r="A15" s="64" t="s">
        <v>225</v>
      </c>
      <c r="D15" s="10">
        <f>'B&amp;A Surcharges'!B15</f>
        <v>1780.1300000000003</v>
      </c>
      <c r="E15" s="520">
        <f>'Bill Units'!N5+'Bill Units'!N6</f>
        <v>107014.9326098731</v>
      </c>
      <c r="F15" s="520">
        <f>'Bill Units'!O5+'Bill Units'!O6</f>
        <v>40087.995550611791</v>
      </c>
      <c r="G15" s="520">
        <f>'Bill Units'!P5+'Bill Units'!P6</f>
        <v>49198.068965517239</v>
      </c>
      <c r="H15" s="83">
        <f t="shared" si="0"/>
        <v>196300.99712600213</v>
      </c>
      <c r="I15" s="83"/>
      <c r="J15" s="10">
        <f t="shared" si="1"/>
        <v>5813.0990204150457</v>
      </c>
      <c r="M15" s="100">
        <f t="shared" si="2"/>
        <v>7593.2290204150459</v>
      </c>
      <c r="N15" s="100"/>
      <c r="O15" s="532">
        <f>'RS TOD'!M13+'RS TOD'!M14</f>
        <v>197735.10489223854</v>
      </c>
      <c r="Q15" s="100">
        <f t="shared" si="3"/>
        <v>6683.4465453576622</v>
      </c>
      <c r="R15" s="100"/>
      <c r="S15" s="100">
        <f t="shared" si="4"/>
        <v>6683.4465453576622</v>
      </c>
      <c r="T15" s="204"/>
    </row>
    <row r="16" spans="1:21">
      <c r="D16" s="10"/>
      <c r="E16" s="83"/>
      <c r="F16" s="83"/>
      <c r="G16" s="83"/>
      <c r="H16" s="83">
        <f t="shared" si="0"/>
        <v>0</v>
      </c>
      <c r="I16" s="83"/>
      <c r="J16" s="10">
        <f t="shared" si="1"/>
        <v>0</v>
      </c>
      <c r="M16" s="100">
        <f t="shared" si="2"/>
        <v>0</v>
      </c>
      <c r="N16" s="100"/>
      <c r="O16" s="521"/>
      <c r="Q16" s="100">
        <f t="shared" si="3"/>
        <v>0</v>
      </c>
      <c r="R16" s="100"/>
      <c r="S16" s="100">
        <f t="shared" si="4"/>
        <v>0</v>
      </c>
    </row>
    <row r="17" spans="1:20">
      <c r="A17" s="64" t="s">
        <v>34</v>
      </c>
      <c r="D17" s="10">
        <f>'B&amp;A Surcharges'!B17</f>
        <v>313068.06</v>
      </c>
      <c r="E17" s="520">
        <f>OL!C59</f>
        <v>18814447.129032258</v>
      </c>
      <c r="F17" s="520">
        <f>OL!D59</f>
        <v>5533787.8364849836</v>
      </c>
      <c r="G17" s="520">
        <f>OL!E59</f>
        <v>8011918.0344827585</v>
      </c>
      <c r="H17" s="83">
        <f t="shared" si="0"/>
        <v>32360153</v>
      </c>
      <c r="I17" s="83"/>
      <c r="J17" s="10">
        <f t="shared" si="1"/>
        <v>949278.21744903224</v>
      </c>
      <c r="M17" s="100">
        <f t="shared" si="2"/>
        <v>1262346.2774490323</v>
      </c>
      <c r="N17" s="100"/>
      <c r="O17" s="532">
        <f>OL!P59</f>
        <v>30809971.363413889</v>
      </c>
      <c r="Q17" s="100">
        <f t="shared" si="3"/>
        <v>1041377.0320833893</v>
      </c>
      <c r="R17" s="100"/>
      <c r="S17" s="100">
        <f t="shared" si="4"/>
        <v>1041377.0320833893</v>
      </c>
      <c r="T17" s="204"/>
    </row>
    <row r="18" spans="1:20">
      <c r="D18" s="10"/>
      <c r="E18" s="83"/>
      <c r="F18" s="83"/>
      <c r="G18" s="83"/>
      <c r="H18" s="83">
        <f t="shared" si="0"/>
        <v>0</v>
      </c>
      <c r="I18" s="83"/>
      <c r="J18" s="10">
        <f t="shared" si="1"/>
        <v>0</v>
      </c>
      <c r="M18" s="100">
        <f t="shared" si="2"/>
        <v>0</v>
      </c>
      <c r="N18" s="100"/>
      <c r="O18" s="521"/>
      <c r="Q18" s="100">
        <f t="shared" si="3"/>
        <v>0</v>
      </c>
      <c r="R18" s="100"/>
      <c r="S18" s="100">
        <f t="shared" si="4"/>
        <v>0</v>
      </c>
    </row>
    <row r="19" spans="1:20">
      <c r="A19" s="64" t="s">
        <v>363</v>
      </c>
      <c r="D19" s="10">
        <f>'B&amp;A Surcharges'!B19</f>
        <v>68399.62</v>
      </c>
      <c r="E19" s="520">
        <f>'Bill Units'!I19+'Bill Units'!I20</f>
        <v>1496223.2258064516</v>
      </c>
      <c r="F19" s="520">
        <f>'Bill Units'!J19+'Bill Units'!J20</f>
        <v>520329.94660734152</v>
      </c>
      <c r="G19" s="520">
        <f>'Bill Units'!K19+'Bill Units'!K20</f>
        <v>684166.82758620684</v>
      </c>
      <c r="H19" s="83">
        <f t="shared" si="0"/>
        <v>2700720</v>
      </c>
      <c r="I19" s="83"/>
      <c r="J19" s="10">
        <f t="shared" si="1"/>
        <v>79793.341625806439</v>
      </c>
      <c r="M19" s="100">
        <f t="shared" si="2"/>
        <v>148192.96162580643</v>
      </c>
      <c r="N19" s="100"/>
      <c r="O19" s="532">
        <f>'GS-NM'!M13+'GS-NM'!M14</f>
        <v>2616377.7760610711</v>
      </c>
      <c r="Q19" s="100">
        <f t="shared" si="3"/>
        <v>88433.568830864198</v>
      </c>
      <c r="R19" s="100"/>
      <c r="S19" s="100">
        <f t="shared" si="4"/>
        <v>88433.568830864198</v>
      </c>
      <c r="T19" s="204"/>
    </row>
    <row r="20" spans="1:20">
      <c r="D20" s="10"/>
      <c r="E20" s="83"/>
      <c r="F20" s="83"/>
      <c r="G20" s="83"/>
      <c r="H20" s="83">
        <f t="shared" si="0"/>
        <v>0</v>
      </c>
      <c r="I20" s="83"/>
      <c r="J20" s="10">
        <f t="shared" si="1"/>
        <v>0</v>
      </c>
      <c r="M20" s="100">
        <f t="shared" si="2"/>
        <v>0</v>
      </c>
      <c r="N20" s="100"/>
      <c r="O20" s="521"/>
      <c r="Q20" s="100">
        <f t="shared" si="3"/>
        <v>0</v>
      </c>
      <c r="R20" s="100"/>
      <c r="S20" s="100">
        <f t="shared" si="4"/>
        <v>0</v>
      </c>
    </row>
    <row r="21" spans="1:20">
      <c r="A21" s="64" t="s">
        <v>364</v>
      </c>
      <c r="D21" s="10">
        <f>'B&amp;A Surcharges'!B21</f>
        <v>24731.52</v>
      </c>
      <c r="E21" s="520">
        <f>'Bill Units'!D19+'Bill Units'!D20</f>
        <v>337033157.16129029</v>
      </c>
      <c r="F21" s="520">
        <f>'Bill Units'!E19+'Bill Units'!E20</f>
        <v>106385624.87319243</v>
      </c>
      <c r="G21" s="520">
        <f>'Bill Units'!F19+'Bill Units'!F20</f>
        <v>150123442.96551722</v>
      </c>
      <c r="H21" s="83">
        <f t="shared" si="0"/>
        <v>593542225</v>
      </c>
      <c r="I21" s="83"/>
      <c r="J21" s="10">
        <f t="shared" si="1"/>
        <v>17473312.558001287</v>
      </c>
      <c r="M21" s="100">
        <f t="shared" si="2"/>
        <v>17498044.078001287</v>
      </c>
      <c r="N21" s="100"/>
      <c r="O21" s="532">
        <f>'GS-SEC'!M13+'GS-SEC'!M14</f>
        <v>588826038.73656988</v>
      </c>
      <c r="Q21" s="100">
        <f t="shared" si="3"/>
        <v>19902320.109296061</v>
      </c>
      <c r="R21" s="100"/>
      <c r="S21" s="100">
        <f t="shared" si="4"/>
        <v>19902320.109296061</v>
      </c>
      <c r="T21" s="204"/>
    </row>
    <row r="22" spans="1:20">
      <c r="D22" s="10"/>
      <c r="E22" s="83"/>
      <c r="F22" s="83"/>
      <c r="G22" s="83"/>
      <c r="H22" s="83">
        <f t="shared" si="0"/>
        <v>0</v>
      </c>
      <c r="I22" s="83"/>
      <c r="J22" s="10">
        <f t="shared" si="1"/>
        <v>0</v>
      </c>
      <c r="M22" s="100">
        <f t="shared" si="2"/>
        <v>0</v>
      </c>
      <c r="N22" s="100"/>
      <c r="O22" s="521"/>
      <c r="Q22" s="100">
        <f t="shared" si="3"/>
        <v>0</v>
      </c>
      <c r="R22" s="100"/>
      <c r="S22" s="100">
        <f t="shared" si="4"/>
        <v>0</v>
      </c>
    </row>
    <row r="23" spans="1:20">
      <c r="A23" s="64" t="s">
        <v>365</v>
      </c>
      <c r="D23" s="10">
        <f>'B&amp;A Surcharges'!B23</f>
        <v>12253.509999999998</v>
      </c>
      <c r="E23" s="520">
        <f>'Bill Units'!S18</f>
        <v>644932.48387096776</v>
      </c>
      <c r="F23" s="520">
        <f>'Bill Units'!T18</f>
        <v>228068.27474972192</v>
      </c>
      <c r="G23" s="520">
        <f>'Bill Units'!U18</f>
        <v>424206.24137931032</v>
      </c>
      <c r="H23" s="83">
        <f t="shared" si="0"/>
        <v>1297207</v>
      </c>
      <c r="I23" s="83"/>
      <c r="J23" s="10">
        <f t="shared" si="1"/>
        <v>38892.515123870966</v>
      </c>
      <c r="M23" s="100">
        <f t="shared" si="2"/>
        <v>51146.025123870961</v>
      </c>
      <c r="N23" s="100"/>
      <c r="O23" s="532">
        <f>'GS-AF'!M13</f>
        <v>1299575.3058361821</v>
      </c>
      <c r="Q23" s="100">
        <f t="shared" si="3"/>
        <v>43925.645337262948</v>
      </c>
      <c r="R23" s="100"/>
      <c r="S23" s="100">
        <f t="shared" si="4"/>
        <v>43925.645337262948</v>
      </c>
      <c r="T23" s="204"/>
    </row>
    <row r="24" spans="1:20">
      <c r="D24" s="10"/>
      <c r="E24" s="83"/>
      <c r="F24" s="83"/>
      <c r="G24" s="83"/>
      <c r="H24" s="83">
        <f t="shared" si="0"/>
        <v>0</v>
      </c>
      <c r="I24" s="83"/>
      <c r="J24" s="10">
        <f t="shared" si="1"/>
        <v>0</v>
      </c>
      <c r="M24" s="100">
        <f t="shared" si="2"/>
        <v>0</v>
      </c>
      <c r="N24" s="100"/>
      <c r="O24" s="532"/>
      <c r="Q24" s="100">
        <f t="shared" si="3"/>
        <v>0</v>
      </c>
      <c r="R24" s="100"/>
      <c r="S24" s="100">
        <f t="shared" si="4"/>
        <v>0</v>
      </c>
    </row>
    <row r="25" spans="1:20">
      <c r="A25" s="64" t="s">
        <v>366</v>
      </c>
      <c r="D25" s="10">
        <f>'B&amp;A Surcharges'!B25</f>
        <v>5464974.6699999999</v>
      </c>
      <c r="E25" s="83">
        <f>'Bill Units'!N28+'Bill Units'!N29</f>
        <v>4025946.1290322579</v>
      </c>
      <c r="F25" s="83">
        <f>'Bill Units'!O28+'Bill Units'!O29</f>
        <v>1814113.5261401557</v>
      </c>
      <c r="G25" s="83">
        <f>'Bill Units'!P28+'Bill Units'!P29</f>
        <v>2063580.3448275861</v>
      </c>
      <c r="H25" s="83">
        <f t="shared" si="0"/>
        <v>7903639.9999999991</v>
      </c>
      <c r="I25" s="83"/>
      <c r="J25" s="10">
        <f t="shared" si="1"/>
        <v>236223.76572903225</v>
      </c>
      <c r="M25" s="100">
        <f t="shared" si="2"/>
        <v>5701198.4357290324</v>
      </c>
      <c r="N25" s="100"/>
      <c r="O25" s="532">
        <f>'GS-PRI'!M13+'GS-PRI'!M14</f>
        <v>7303314.8899015328</v>
      </c>
      <c r="Q25" s="100">
        <f t="shared" si="3"/>
        <v>246852.04327867177</v>
      </c>
      <c r="R25" s="100"/>
      <c r="S25" s="100">
        <f t="shared" si="4"/>
        <v>246852.04327867177</v>
      </c>
      <c r="T25" s="204"/>
    </row>
    <row r="26" spans="1:20">
      <c r="D26" s="10"/>
      <c r="E26" s="83"/>
      <c r="F26" s="83"/>
      <c r="G26" s="83"/>
      <c r="H26" s="83">
        <f t="shared" si="0"/>
        <v>0</v>
      </c>
      <c r="I26" s="83"/>
      <c r="J26" s="10">
        <f t="shared" si="1"/>
        <v>0</v>
      </c>
      <c r="M26" s="100">
        <f t="shared" si="2"/>
        <v>0</v>
      </c>
      <c r="N26" s="100"/>
      <c r="O26" s="521"/>
      <c r="Q26" s="100">
        <f t="shared" si="3"/>
        <v>0</v>
      </c>
      <c r="R26" s="100"/>
      <c r="S26" s="100">
        <f t="shared" si="4"/>
        <v>0</v>
      </c>
    </row>
    <row r="27" spans="1:20">
      <c r="A27" s="64" t="s">
        <v>367</v>
      </c>
      <c r="D27" s="10">
        <f>'B&amp;A Surcharges'!B27</f>
        <v>13284.41</v>
      </c>
      <c r="E27" s="83">
        <f>'Bill Units'!D27+'Bill Units'!D28</f>
        <v>682016.6129032257</v>
      </c>
      <c r="F27" s="83">
        <f>'Bill Units'!E27+'Bill Units'!E28</f>
        <v>371453.97330367076</v>
      </c>
      <c r="G27" s="83">
        <f>'Bill Units'!F27+'Bill Units'!F28</f>
        <v>394142.41379310342</v>
      </c>
      <c r="H27" s="83">
        <f t="shared" si="0"/>
        <v>1447613</v>
      </c>
      <c r="I27" s="83"/>
      <c r="J27" s="10">
        <f t="shared" si="1"/>
        <v>43691.431812903218</v>
      </c>
      <c r="M27" s="100">
        <f t="shared" si="2"/>
        <v>56975.841812903222</v>
      </c>
      <c r="N27" s="100"/>
      <c r="O27" s="532">
        <f>GSLMTOD!M13+GSLMTOD!M14</f>
        <v>1499356.988962457</v>
      </c>
      <c r="Q27" s="100">
        <f t="shared" si="3"/>
        <v>50678.266226931046</v>
      </c>
      <c r="R27" s="100"/>
      <c r="S27" s="100">
        <f t="shared" si="4"/>
        <v>50678.266226931046</v>
      </c>
      <c r="T27" s="204"/>
    </row>
    <row r="28" spans="1:20">
      <c r="D28" s="10"/>
      <c r="E28" s="83"/>
      <c r="F28" s="83"/>
      <c r="G28" s="83"/>
      <c r="H28" s="83">
        <f t="shared" si="0"/>
        <v>0</v>
      </c>
      <c r="I28" s="83"/>
      <c r="J28" s="10">
        <f t="shared" si="1"/>
        <v>0</v>
      </c>
      <c r="M28" s="100">
        <f t="shared" si="2"/>
        <v>0</v>
      </c>
      <c r="N28" s="100"/>
      <c r="O28" s="521"/>
      <c r="Q28" s="100">
        <f t="shared" si="3"/>
        <v>0</v>
      </c>
      <c r="R28" s="100"/>
      <c r="S28" s="100">
        <f t="shared" si="4"/>
        <v>0</v>
      </c>
    </row>
    <row r="29" spans="1:20">
      <c r="A29" s="64" t="s">
        <v>201</v>
      </c>
      <c r="D29" s="10">
        <f>'B&amp;A Surcharges'!B29</f>
        <v>67731.679999999993</v>
      </c>
      <c r="E29" s="83">
        <f>'Bill Units'!N18+'Bill Units'!N19+'Bill Units'!N20</f>
        <v>4349441.6692350134</v>
      </c>
      <c r="F29" s="83">
        <f>'Bill Units'!O18+'Bill Units'!O19+'Bill Units'!O20</f>
        <v>1120593.7041156841</v>
      </c>
      <c r="G29" s="83">
        <f>'Bill Units'!P18+'Bill Units'!P19+'Bill Units'!P20</f>
        <v>1934657.5862068969</v>
      </c>
      <c r="H29" s="83">
        <f t="shared" si="0"/>
        <v>7404692.9595575947</v>
      </c>
      <c r="I29" s="83"/>
      <c r="J29" s="10">
        <f t="shared" si="1"/>
        <v>216874.91001332179</v>
      </c>
      <c r="M29" s="100">
        <f t="shared" si="2"/>
        <v>284606.59001332178</v>
      </c>
      <c r="N29" s="100"/>
      <c r="O29" s="532">
        <f>'SGS TOD'!M13+'SGS TOD'!M14+'SGS TOD'!M15</f>
        <v>7320966.0100227362</v>
      </c>
      <c r="Q29" s="100">
        <f t="shared" si="3"/>
        <v>247448.65113876844</v>
      </c>
      <c r="R29" s="100"/>
      <c r="S29" s="100">
        <f t="shared" si="4"/>
        <v>247448.65113876844</v>
      </c>
      <c r="T29" s="204"/>
    </row>
    <row r="30" spans="1:20">
      <c r="D30" s="10"/>
      <c r="E30" s="83"/>
      <c r="F30" s="83"/>
      <c r="G30" s="83"/>
      <c r="H30" s="83">
        <f t="shared" si="0"/>
        <v>0</v>
      </c>
      <c r="I30" s="83"/>
      <c r="J30" s="10">
        <f t="shared" si="1"/>
        <v>0</v>
      </c>
      <c r="M30" s="100">
        <f t="shared" si="2"/>
        <v>0</v>
      </c>
      <c r="N30" s="100"/>
      <c r="O30" s="521"/>
      <c r="Q30" s="100">
        <f t="shared" si="3"/>
        <v>0</v>
      </c>
      <c r="R30" s="100"/>
      <c r="S30" s="100">
        <f t="shared" si="4"/>
        <v>0</v>
      </c>
    </row>
    <row r="31" spans="1:20">
      <c r="A31" s="64" t="s">
        <v>368</v>
      </c>
      <c r="D31" s="10">
        <f>'B&amp;A Surcharges'!B31</f>
        <v>74903.14</v>
      </c>
      <c r="E31" s="83">
        <f>'Bill Units'!I27+'Bill Units'!I28</f>
        <v>3922074.8709677421</v>
      </c>
      <c r="F31" s="83">
        <f>'Bill Units'!J27+'Bill Units'!J28</f>
        <v>1443947.3014460511</v>
      </c>
      <c r="G31" s="83">
        <f>'Bill Units'!K27+'Bill Units'!K28</f>
        <v>1890818.8275862071</v>
      </c>
      <c r="H31" s="83">
        <f t="shared" si="0"/>
        <v>7256841</v>
      </c>
      <c r="I31" s="83"/>
      <c r="J31" s="10">
        <f t="shared" si="1"/>
        <v>215159.69079096772</v>
      </c>
      <c r="M31" s="100">
        <f t="shared" si="2"/>
        <v>290062.83079096774</v>
      </c>
      <c r="N31" s="100"/>
      <c r="O31" s="532">
        <f>MGSTOD!M13+MGSTOD!M14</f>
        <v>7251724.3396206647</v>
      </c>
      <c r="Q31" s="100">
        <f t="shared" si="3"/>
        <v>245108.28267917843</v>
      </c>
      <c r="R31" s="100"/>
      <c r="S31" s="100">
        <f t="shared" si="4"/>
        <v>245108.28267917843</v>
      </c>
      <c r="T31" s="204"/>
    </row>
    <row r="32" spans="1:20">
      <c r="D32" s="10"/>
      <c r="E32" s="83"/>
      <c r="F32" s="83"/>
      <c r="G32" s="83"/>
      <c r="H32" s="83">
        <f t="shared" si="0"/>
        <v>0</v>
      </c>
      <c r="I32" s="83"/>
      <c r="J32" s="10">
        <f t="shared" si="1"/>
        <v>0</v>
      </c>
      <c r="M32" s="100">
        <f t="shared" si="2"/>
        <v>0</v>
      </c>
      <c r="N32" s="100"/>
      <c r="O32" s="521"/>
      <c r="Q32" s="100">
        <f t="shared" si="3"/>
        <v>0</v>
      </c>
      <c r="R32" s="100"/>
      <c r="S32" s="100">
        <f t="shared" si="4"/>
        <v>0</v>
      </c>
    </row>
    <row r="33" spans="1:20">
      <c r="A33" s="64" t="s">
        <v>369</v>
      </c>
      <c r="D33" s="10">
        <f>'B&amp;A Surcharges'!B33</f>
        <v>2673.62</v>
      </c>
      <c r="E33" s="83">
        <f>'Bill Units'!S28+'Bill Units'!S29</f>
        <v>195548.38709677418</v>
      </c>
      <c r="F33" s="83">
        <f>'Bill Units'!T28+'Bill Units'!T29</f>
        <v>25979.199110122358</v>
      </c>
      <c r="G33" s="83">
        <f>'Bill Units'!U28+'Bill Units'!U29</f>
        <v>40922.413793103449</v>
      </c>
      <c r="H33" s="83">
        <f t="shared" si="0"/>
        <v>262450</v>
      </c>
      <c r="I33" s="83"/>
      <c r="J33" s="10">
        <f t="shared" si="1"/>
        <v>7368.9983870967735</v>
      </c>
      <c r="M33" s="100">
        <f t="shared" si="2"/>
        <v>10042.618387096772</v>
      </c>
      <c r="N33" s="100"/>
      <c r="O33" s="532">
        <f>'GS-SUB'!M13+'GS-SUB'!M14</f>
        <v>187942.5</v>
      </c>
      <c r="Q33" s="100">
        <f t="shared" si="3"/>
        <v>6352.4564999999993</v>
      </c>
      <c r="R33" s="100"/>
      <c r="S33" s="100">
        <f t="shared" si="4"/>
        <v>6352.4564999999993</v>
      </c>
      <c r="T33" s="204"/>
    </row>
    <row r="34" spans="1:20">
      <c r="D34" s="10"/>
      <c r="E34" s="83"/>
      <c r="F34" s="83"/>
      <c r="G34" s="83"/>
      <c r="H34" s="83">
        <f t="shared" si="0"/>
        <v>0</v>
      </c>
      <c r="I34" s="83"/>
      <c r="J34" s="10">
        <f t="shared" si="1"/>
        <v>0</v>
      </c>
      <c r="M34" s="100">
        <f t="shared" si="2"/>
        <v>0</v>
      </c>
      <c r="N34" s="100"/>
      <c r="O34" s="521"/>
      <c r="Q34" s="100">
        <f t="shared" si="3"/>
        <v>0</v>
      </c>
      <c r="R34" s="100"/>
      <c r="S34" s="100">
        <f t="shared" si="4"/>
        <v>0</v>
      </c>
    </row>
    <row r="35" spans="1:20">
      <c r="A35" s="64" t="s">
        <v>370</v>
      </c>
      <c r="D35" s="10">
        <f>'B&amp;A Surcharges'!B35</f>
        <v>2690064.11</v>
      </c>
      <c r="E35" s="83">
        <f>'Bill Units'!D40</f>
        <v>171273754.11691397</v>
      </c>
      <c r="F35" s="83">
        <f>'Bill Units'!E40</f>
        <v>45032170.438883841</v>
      </c>
      <c r="G35" s="83">
        <f>'Bill Units'!F40</f>
        <v>74925308.106048405</v>
      </c>
      <c r="H35" s="83">
        <f t="shared" si="0"/>
        <v>291231232.66184622</v>
      </c>
      <c r="I35" s="83"/>
      <c r="J35" s="10">
        <f t="shared" si="1"/>
        <v>8528233.2323525026</v>
      </c>
      <c r="M35" s="100">
        <f t="shared" si="2"/>
        <v>11218297.342352502</v>
      </c>
      <c r="N35" s="100"/>
      <c r="O35" s="532">
        <f>'LGS-SEC'!M13</f>
        <v>288570433.45717478</v>
      </c>
      <c r="Q35" s="100">
        <f t="shared" si="3"/>
        <v>9753680.650852507</v>
      </c>
      <c r="R35" s="100"/>
      <c r="S35" s="100">
        <f t="shared" si="4"/>
        <v>9753680.650852507</v>
      </c>
      <c r="T35" s="204"/>
    </row>
    <row r="36" spans="1:20">
      <c r="D36" s="10"/>
      <c r="E36" s="83"/>
      <c r="F36" s="83"/>
      <c r="G36" s="83"/>
      <c r="H36" s="83">
        <f t="shared" si="0"/>
        <v>0</v>
      </c>
      <c r="I36" s="83"/>
      <c r="J36" s="10">
        <f t="shared" si="1"/>
        <v>0</v>
      </c>
      <c r="M36" s="100">
        <f t="shared" si="2"/>
        <v>0</v>
      </c>
      <c r="N36" s="100"/>
      <c r="O36" s="521"/>
      <c r="Q36" s="100">
        <f t="shared" si="3"/>
        <v>0</v>
      </c>
      <c r="R36" s="100"/>
      <c r="S36" s="100">
        <f t="shared" si="4"/>
        <v>0</v>
      </c>
    </row>
    <row r="37" spans="1:20">
      <c r="A37" s="64" t="s">
        <v>371</v>
      </c>
      <c r="D37" s="10">
        <f>'B&amp;A Surcharges'!B37</f>
        <v>8048.369999999999</v>
      </c>
      <c r="E37" s="83">
        <f>'Bill Units'!D47</f>
        <v>49824826.024935</v>
      </c>
      <c r="F37" s="83">
        <f>'Bill Units'!E47</f>
        <v>13693288.585094551</v>
      </c>
      <c r="G37" s="83">
        <f>'Bill Units'!F47</f>
        <v>22866815.257211979</v>
      </c>
      <c r="H37" s="83">
        <f t="shared" si="0"/>
        <v>86384929.867241532</v>
      </c>
      <c r="I37" s="83"/>
      <c r="J37" s="10">
        <f t="shared" si="1"/>
        <v>2537155.9656412629</v>
      </c>
      <c r="M37" s="100">
        <f t="shared" si="2"/>
        <v>2545204.3356412631</v>
      </c>
      <c r="N37" s="100"/>
      <c r="O37" s="532">
        <f>'LGS-PRI'!M13</f>
        <v>82854308.754685357</v>
      </c>
      <c r="Q37" s="100">
        <f t="shared" si="3"/>
        <v>2800475.6359083648</v>
      </c>
      <c r="R37" s="100"/>
      <c r="S37" s="100">
        <f t="shared" si="4"/>
        <v>2800475.6359083648</v>
      </c>
      <c r="T37" s="204"/>
    </row>
    <row r="38" spans="1:20">
      <c r="D38" s="10"/>
      <c r="E38" s="83"/>
      <c r="F38" s="83"/>
      <c r="G38" s="83"/>
      <c r="H38" s="83">
        <f t="shared" si="0"/>
        <v>0</v>
      </c>
      <c r="I38" s="83"/>
      <c r="J38" s="10">
        <f t="shared" si="1"/>
        <v>0</v>
      </c>
      <c r="M38" s="100">
        <f t="shared" si="2"/>
        <v>0</v>
      </c>
      <c r="N38" s="100"/>
      <c r="O38" s="521"/>
      <c r="Q38" s="100">
        <f t="shared" si="3"/>
        <v>0</v>
      </c>
      <c r="R38" s="100"/>
      <c r="S38" s="100">
        <f t="shared" si="4"/>
        <v>0</v>
      </c>
    </row>
    <row r="39" spans="1:20">
      <c r="A39" t="s">
        <v>372</v>
      </c>
      <c r="D39" s="10">
        <f>'B&amp;A Surcharges'!B39</f>
        <v>54632.749999999993</v>
      </c>
      <c r="E39" s="83">
        <f>'Bill Units'!I47</f>
        <v>4037130.5483870967</v>
      </c>
      <c r="F39" s="83">
        <f>'Bill Units'!J47</f>
        <v>1126359.0033370412</v>
      </c>
      <c r="G39" s="83">
        <f>'Bill Units'!K47</f>
        <v>2000804.0257519013</v>
      </c>
      <c r="H39" s="83">
        <f t="shared" si="0"/>
        <v>7164293.5774760395</v>
      </c>
      <c r="I39" s="83"/>
      <c r="J39" s="10">
        <f t="shared" si="1"/>
        <v>211147.96030707721</v>
      </c>
      <c r="M39" s="100">
        <f t="shared" si="2"/>
        <v>265780.71030707721</v>
      </c>
      <c r="N39" s="100"/>
      <c r="O39" s="532">
        <f>'LGS-SUB'!M13</f>
        <v>6934309.2143269973</v>
      </c>
      <c r="Q39" s="100">
        <f t="shared" si="3"/>
        <v>234379.65144425249</v>
      </c>
      <c r="R39" s="100"/>
      <c r="S39" s="100">
        <f t="shared" si="4"/>
        <v>234379.65144425249</v>
      </c>
      <c r="T39" s="204"/>
    </row>
    <row r="40" spans="1:20">
      <c r="D40" s="10"/>
      <c r="E40" s="83"/>
      <c r="F40" s="83"/>
      <c r="G40" s="83"/>
      <c r="H40" s="83">
        <f t="shared" si="0"/>
        <v>0</v>
      </c>
      <c r="I40" s="83"/>
      <c r="J40" s="10">
        <f t="shared" si="1"/>
        <v>0</v>
      </c>
      <c r="M40" s="100">
        <f t="shared" si="2"/>
        <v>0</v>
      </c>
      <c r="N40" s="100"/>
      <c r="O40" s="521"/>
      <c r="Q40" s="100">
        <f t="shared" si="3"/>
        <v>0</v>
      </c>
      <c r="R40" s="100"/>
      <c r="S40" s="100">
        <f t="shared" si="4"/>
        <v>0</v>
      </c>
    </row>
    <row r="41" spans="1:20">
      <c r="A41" s="64" t="s">
        <v>373</v>
      </c>
      <c r="D41" s="10">
        <f>'B&amp;A Surcharges'!B47</f>
        <v>9657.0500000000011</v>
      </c>
      <c r="E41" s="83">
        <f>'Bill Units'!N47</f>
        <v>278419.3548387097</v>
      </c>
      <c r="F41" s="83">
        <f>'Bill Units'!O47</f>
        <v>215235.81757508343</v>
      </c>
      <c r="G41" s="83">
        <f>'Bill Units'!P47</f>
        <v>311344.8275862069</v>
      </c>
      <c r="H41" s="83">
        <f t="shared" si="0"/>
        <v>805000</v>
      </c>
      <c r="I41" s="83"/>
      <c r="J41" s="10">
        <f t="shared" si="1"/>
        <v>25070.739354838708</v>
      </c>
      <c r="M41" s="100">
        <f t="shared" si="2"/>
        <v>34727.789354838707</v>
      </c>
      <c r="N41" s="100"/>
      <c r="O41" s="532">
        <f>'LGS-TRAN'!M13</f>
        <v>1436000</v>
      </c>
      <c r="Q41" s="100">
        <f t="shared" si="3"/>
        <v>48536.799999999996</v>
      </c>
      <c r="R41" s="100"/>
      <c r="S41" s="100">
        <f t="shared" si="4"/>
        <v>48536.799999999996</v>
      </c>
      <c r="T41" s="204"/>
    </row>
    <row r="42" spans="1:20">
      <c r="D42" s="10"/>
      <c r="E42" s="83"/>
      <c r="F42" s="83"/>
      <c r="G42" s="83"/>
      <c r="H42" s="83">
        <f t="shared" si="0"/>
        <v>0</v>
      </c>
      <c r="I42" s="83"/>
      <c r="J42" s="10">
        <f t="shared" si="1"/>
        <v>0</v>
      </c>
      <c r="M42" s="100">
        <f t="shared" si="2"/>
        <v>0</v>
      </c>
      <c r="N42" s="100"/>
      <c r="O42" s="521"/>
      <c r="Q42" s="100">
        <f t="shared" si="3"/>
        <v>0</v>
      </c>
      <c r="R42" s="100"/>
      <c r="S42" s="100">
        <f t="shared" si="4"/>
        <v>0</v>
      </c>
    </row>
    <row r="43" spans="1:20">
      <c r="A43" s="64" t="s">
        <v>374</v>
      </c>
      <c r="D43" s="10">
        <f>'B&amp;A Surcharges'!B43</f>
        <v>798875.27</v>
      </c>
      <c r="E43" s="83">
        <f>'Bill Units'!I40+'Bill Units'!I41</f>
        <v>526784.25806451612</v>
      </c>
      <c r="F43" s="83">
        <f>'Bill Units'!J40+'Bill Units'!J41</f>
        <v>168647.60400444939</v>
      </c>
      <c r="G43" s="83">
        <f>'Bill Units'!K40+'Bill Units'!K41</f>
        <v>189148.13793103449</v>
      </c>
      <c r="H43" s="83">
        <f t="shared" si="0"/>
        <v>884580</v>
      </c>
      <c r="I43" s="83"/>
      <c r="J43" s="10">
        <f t="shared" si="1"/>
        <v>25853.100898064513</v>
      </c>
      <c r="M43" s="100">
        <f t="shared" si="2"/>
        <v>824728.37089806458</v>
      </c>
      <c r="N43" s="100"/>
      <c r="O43" s="532">
        <f>LGSLMTOD!M13+LGSLMTOD!M14</f>
        <v>878955.24659644801</v>
      </c>
      <c r="Q43" s="100">
        <f t="shared" si="3"/>
        <v>29708.687334959941</v>
      </c>
      <c r="R43" s="100"/>
      <c r="S43" s="100">
        <f t="shared" si="4"/>
        <v>29708.687334959941</v>
      </c>
      <c r="T43" s="204"/>
    </row>
    <row r="44" spans="1:20">
      <c r="D44" s="10"/>
      <c r="E44" s="83"/>
      <c r="F44" s="83"/>
      <c r="G44" s="83"/>
      <c r="H44" s="83">
        <f t="shared" si="0"/>
        <v>0</v>
      </c>
      <c r="I44" s="83"/>
      <c r="J44" s="10">
        <f t="shared" si="1"/>
        <v>0</v>
      </c>
      <c r="M44" s="100">
        <f t="shared" si="2"/>
        <v>0</v>
      </c>
      <c r="N44" s="100"/>
      <c r="O44" s="521"/>
      <c r="Q44" s="100">
        <f t="shared" si="3"/>
        <v>0</v>
      </c>
      <c r="R44" s="100"/>
      <c r="S44" s="100">
        <f t="shared" si="4"/>
        <v>0</v>
      </c>
    </row>
    <row r="45" spans="1:20">
      <c r="A45" s="64" t="s">
        <v>375</v>
      </c>
      <c r="D45" s="10">
        <f>'B&amp;A Surcharges'!B45</f>
        <v>65705.209999999992</v>
      </c>
      <c r="E45" s="83">
        <f>'Bill Units'!N43+'Bill Units'!N44</f>
        <v>3577783.2258064514</v>
      </c>
      <c r="F45" s="83">
        <f>'Bill Units'!O43+'Bill Units'!O44</f>
        <v>857867.53281423799</v>
      </c>
      <c r="G45" s="83">
        <f>'Bill Units'!P43+'Bill Units'!P44</f>
        <v>1511373.2413793104</v>
      </c>
      <c r="H45" s="83">
        <f t="shared" si="0"/>
        <v>5947024</v>
      </c>
      <c r="I45" s="83"/>
      <c r="J45" s="10">
        <f t="shared" si="1"/>
        <v>173532.03602580645</v>
      </c>
      <c r="M45" s="100">
        <f t="shared" si="2"/>
        <v>239237.24602580644</v>
      </c>
      <c r="N45" s="100"/>
      <c r="O45" s="532">
        <f>'LGS-SEC TOD'!M13+'LGS-SEC TOD'!M14</f>
        <v>4792009.7812899323</v>
      </c>
      <c r="Q45" s="100">
        <f t="shared" si="3"/>
        <v>161969.9306075997</v>
      </c>
      <c r="R45" s="100"/>
      <c r="S45" s="100">
        <f t="shared" si="4"/>
        <v>161969.9306075997</v>
      </c>
      <c r="T45" s="204"/>
    </row>
    <row r="46" spans="1:20">
      <c r="D46" s="10"/>
      <c r="E46" s="83"/>
      <c r="F46" s="83"/>
      <c r="G46" s="83"/>
      <c r="H46" s="83">
        <f t="shared" si="0"/>
        <v>0</v>
      </c>
      <c r="I46" s="83"/>
      <c r="J46" s="10">
        <f t="shared" si="1"/>
        <v>0</v>
      </c>
      <c r="M46" s="100">
        <f t="shared" si="2"/>
        <v>0</v>
      </c>
      <c r="N46" s="100"/>
      <c r="O46" s="521"/>
      <c r="Q46" s="100">
        <f t="shared" si="3"/>
        <v>0</v>
      </c>
      <c r="R46" s="100"/>
      <c r="S46" s="100">
        <f t="shared" si="4"/>
        <v>0</v>
      </c>
    </row>
    <row r="47" spans="1:20">
      <c r="A47" s="64" t="s">
        <v>376</v>
      </c>
      <c r="D47" s="10">
        <f>'B&amp;A Surcharges'!B41</f>
        <v>32116.199999999997</v>
      </c>
      <c r="E47" s="83">
        <f>'Bill Units'!S43+'Bill Units'!S44</f>
        <v>1838515.8064516131</v>
      </c>
      <c r="F47" s="83">
        <f>'Bill Units'!T43+'Bill Units'!T44</f>
        <v>551584.7107897664</v>
      </c>
      <c r="G47" s="83">
        <f>'Bill Units'!U43+'Bill Units'!U44</f>
        <v>1024549.4827586205</v>
      </c>
      <c r="H47" s="83">
        <f t="shared" si="0"/>
        <v>3414650</v>
      </c>
      <c r="I47" s="83"/>
      <c r="J47" s="10">
        <f t="shared" si="1"/>
        <v>101295.36860645161</v>
      </c>
      <c r="M47" s="100">
        <f t="shared" si="2"/>
        <v>133411.56860645162</v>
      </c>
      <c r="N47" s="100"/>
      <c r="O47" s="532">
        <f>'LGS-PRI TOD'!M13+'LGS-PRI TOD'!M14</f>
        <v>3410100.8908518129</v>
      </c>
      <c r="Q47" s="100">
        <f t="shared" si="3"/>
        <v>115261.41011079127</v>
      </c>
      <c r="R47" s="100"/>
      <c r="S47" s="100">
        <f t="shared" si="4"/>
        <v>115261.41011079127</v>
      </c>
      <c r="T47" s="204"/>
    </row>
    <row r="48" spans="1:20">
      <c r="D48" s="10"/>
      <c r="E48" s="83"/>
      <c r="F48" s="83"/>
      <c r="G48" s="83"/>
      <c r="H48" s="83">
        <f t="shared" si="0"/>
        <v>0</v>
      </c>
      <c r="I48" s="83"/>
      <c r="J48" s="10">
        <f t="shared" si="1"/>
        <v>0</v>
      </c>
      <c r="M48" s="100">
        <f t="shared" si="2"/>
        <v>0</v>
      </c>
      <c r="N48" s="100"/>
      <c r="O48" s="532"/>
      <c r="Q48" s="100">
        <f t="shared" si="3"/>
        <v>0</v>
      </c>
      <c r="R48" s="100"/>
      <c r="S48" s="100">
        <f t="shared" si="4"/>
        <v>0</v>
      </c>
    </row>
    <row r="49" spans="1:20">
      <c r="A49" s="64" t="s">
        <v>377</v>
      </c>
      <c r="D49" s="10">
        <f>'B&amp;A Surcharges'!B49</f>
        <v>761913.77999999991</v>
      </c>
      <c r="E49" s="83">
        <f>'Bill Units'!D56</f>
        <v>45976067.258064516</v>
      </c>
      <c r="F49" s="83">
        <f>'Bill Units'!E56</f>
        <v>13753009.155728588</v>
      </c>
      <c r="G49" s="83">
        <f>'Bill Units'!F56</f>
        <v>21092807.586206898</v>
      </c>
      <c r="H49" s="83">
        <f t="shared" si="0"/>
        <v>80821884</v>
      </c>
      <c r="I49" s="83"/>
      <c r="J49" s="10">
        <f t="shared" si="1"/>
        <v>2378683.4826580645</v>
      </c>
      <c r="M49" s="100">
        <f t="shared" si="2"/>
        <v>3140597.2626580643</v>
      </c>
      <c r="N49" s="100"/>
      <c r="O49" s="532">
        <f>'PS-SEC'!M13</f>
        <v>79850553.985990748</v>
      </c>
      <c r="Q49" s="100">
        <f t="shared" si="3"/>
        <v>2698948.724726487</v>
      </c>
      <c r="R49" s="100"/>
      <c r="S49" s="100">
        <f t="shared" si="4"/>
        <v>2698948.724726487</v>
      </c>
      <c r="T49" s="204"/>
    </row>
    <row r="50" spans="1:20" ht="13.5" customHeight="1">
      <c r="D50" s="10"/>
      <c r="E50" s="83"/>
      <c r="F50" s="83"/>
      <c r="G50" s="83"/>
      <c r="H50" s="83">
        <f t="shared" si="0"/>
        <v>0</v>
      </c>
      <c r="I50" s="83"/>
      <c r="J50" s="10">
        <f t="shared" si="1"/>
        <v>0</v>
      </c>
      <c r="M50" s="100">
        <f t="shared" si="2"/>
        <v>0</v>
      </c>
      <c r="N50" s="100"/>
      <c r="O50" s="521"/>
      <c r="Q50" s="100">
        <f t="shared" si="3"/>
        <v>0</v>
      </c>
      <c r="R50" s="100"/>
      <c r="S50" s="100">
        <f t="shared" si="4"/>
        <v>0</v>
      </c>
    </row>
    <row r="51" spans="1:20" ht="13.5" customHeight="1">
      <c r="A51" s="64" t="s">
        <v>378</v>
      </c>
      <c r="D51" s="10">
        <f>'B&amp;A Surcharges'!B51</f>
        <v>19133.47</v>
      </c>
      <c r="E51" s="83">
        <f>'Bill Units'!I56</f>
        <v>1010990.3225806451</v>
      </c>
      <c r="F51" s="83">
        <f>'Bill Units'!J56</f>
        <v>424468.29810900998</v>
      </c>
      <c r="G51" s="83">
        <f>'Bill Units'!K56</f>
        <v>538541.37931034481</v>
      </c>
      <c r="H51" s="83">
        <f t="shared" si="0"/>
        <v>1974000</v>
      </c>
      <c r="I51" s="83"/>
      <c r="J51" s="10">
        <f t="shared" si="1"/>
        <v>58956.794322580638</v>
      </c>
      <c r="M51" s="100">
        <f t="shared" si="2"/>
        <v>78090.264322580639</v>
      </c>
      <c r="N51" s="100"/>
      <c r="O51" s="532">
        <f>'PS-PRI'!M13</f>
        <v>1968499.2997655999</v>
      </c>
      <c r="Q51" s="100">
        <f t="shared" si="3"/>
        <v>66535.276332077265</v>
      </c>
      <c r="R51" s="100"/>
      <c r="S51" s="100">
        <f t="shared" si="4"/>
        <v>66535.276332077265</v>
      </c>
      <c r="T51" s="204"/>
    </row>
    <row r="52" spans="1:20" ht="13.5" customHeight="1">
      <c r="D52" s="10"/>
      <c r="E52" s="83"/>
      <c r="F52" s="83"/>
      <c r="G52" s="83"/>
      <c r="H52" s="83">
        <f t="shared" si="0"/>
        <v>0</v>
      </c>
      <c r="I52" s="83"/>
      <c r="J52" s="10">
        <f t="shared" si="1"/>
        <v>0</v>
      </c>
      <c r="M52" s="100">
        <f t="shared" si="2"/>
        <v>0</v>
      </c>
      <c r="N52" s="100"/>
      <c r="O52" s="521"/>
      <c r="Q52" s="100">
        <f t="shared" si="3"/>
        <v>0</v>
      </c>
      <c r="R52" s="100"/>
      <c r="S52" s="100">
        <f t="shared" si="4"/>
        <v>0</v>
      </c>
    </row>
    <row r="53" spans="1:20" ht="13.5" customHeight="1">
      <c r="A53" s="64" t="s">
        <v>379</v>
      </c>
      <c r="D53" s="10">
        <f>'B&amp;A Surcharges'!B53</f>
        <v>182192.15999999997</v>
      </c>
      <c r="E53" s="83">
        <f>'Bill Units'!I65</f>
        <v>138981161.48118752</v>
      </c>
      <c r="F53" s="83">
        <f>'Bill Units'!J65</f>
        <v>34833015.371703342</v>
      </c>
      <c r="G53" s="83">
        <f>'Bill Units'!K65</f>
        <v>63298159.917609863</v>
      </c>
      <c r="H53" s="83">
        <f t="shared" si="0"/>
        <v>237112336.77050072</v>
      </c>
      <c r="I53" s="83"/>
      <c r="J53" s="10">
        <f t="shared" si="1"/>
        <v>6947021.6626674039</v>
      </c>
      <c r="M53" s="100">
        <f t="shared" si="2"/>
        <v>7129213.8226674041</v>
      </c>
      <c r="N53" s="100"/>
      <c r="O53" s="532">
        <f>'IGS-PRI'!M13</f>
        <v>236711440.39549112</v>
      </c>
      <c r="Q53" s="100">
        <f t="shared" si="3"/>
        <v>8000846.6853675991</v>
      </c>
      <c r="R53" s="100"/>
      <c r="S53" s="100">
        <f t="shared" si="4"/>
        <v>8000846.6853675991</v>
      </c>
      <c r="T53" s="204"/>
    </row>
    <row r="54" spans="1:20" ht="13.5" customHeight="1">
      <c r="D54" s="10"/>
      <c r="E54" s="83"/>
      <c r="F54" s="83"/>
      <c r="G54" s="83"/>
      <c r="H54" s="83">
        <f t="shared" si="0"/>
        <v>0</v>
      </c>
      <c r="I54" s="83"/>
      <c r="J54" s="10">
        <f t="shared" si="1"/>
        <v>0</v>
      </c>
      <c r="M54" s="100">
        <f t="shared" si="2"/>
        <v>0</v>
      </c>
      <c r="N54" s="100"/>
      <c r="O54" s="521"/>
      <c r="Q54" s="100">
        <f t="shared" si="3"/>
        <v>0</v>
      </c>
      <c r="R54" s="100"/>
      <c r="S54" s="100">
        <f t="shared" si="4"/>
        <v>0</v>
      </c>
    </row>
    <row r="55" spans="1:20">
      <c r="A55" s="64" t="s">
        <v>380</v>
      </c>
      <c r="D55" s="10">
        <f>'B&amp;A Surcharges'!B55</f>
        <v>2301023.06</v>
      </c>
      <c r="E55" s="83">
        <f>'Bill Units'!N65</f>
        <v>1050826011.7614346</v>
      </c>
      <c r="F55" s="83">
        <f>'Bill Units'!O65</f>
        <v>261539940.12467238</v>
      </c>
      <c r="G55" s="83">
        <f>'Bill Units'!P65</f>
        <v>473243688.84017617</v>
      </c>
      <c r="H55" s="83">
        <f t="shared" si="0"/>
        <v>1785609640.7262831</v>
      </c>
      <c r="I55" s="83"/>
      <c r="J55" s="10">
        <f t="shared" si="1"/>
        <v>52283262.086220548</v>
      </c>
      <c r="M55" s="100">
        <f t="shared" si="2"/>
        <v>54584285.14622055</v>
      </c>
      <c r="N55" s="100"/>
      <c r="O55" s="532">
        <f>'IGS-SUB'!M13+'IGS-SUB'!M25</f>
        <v>1765268002.7059975</v>
      </c>
      <c r="Q55" s="100">
        <f t="shared" si="3"/>
        <v>59666058.491462708</v>
      </c>
      <c r="R55" s="100"/>
      <c r="S55" s="100">
        <f t="shared" si="4"/>
        <v>59666058.491462708</v>
      </c>
      <c r="T55" s="204"/>
    </row>
    <row r="56" spans="1:20">
      <c r="D56" s="10"/>
      <c r="E56" s="83"/>
      <c r="F56" s="83"/>
      <c r="G56" s="83"/>
      <c r="H56" s="83">
        <f t="shared" si="0"/>
        <v>0</v>
      </c>
      <c r="I56" s="83"/>
      <c r="J56" s="10">
        <f t="shared" si="1"/>
        <v>0</v>
      </c>
      <c r="M56" s="100">
        <f t="shared" si="2"/>
        <v>0</v>
      </c>
      <c r="N56" s="100"/>
      <c r="O56" s="521"/>
      <c r="Q56" s="100">
        <f t="shared" si="3"/>
        <v>0</v>
      </c>
      <c r="R56" s="100"/>
      <c r="S56" s="100">
        <f t="shared" si="4"/>
        <v>0</v>
      </c>
    </row>
    <row r="57" spans="1:20">
      <c r="A57" s="64" t="s">
        <v>381</v>
      </c>
      <c r="D57" s="10">
        <f>'B&amp;A Surcharges'!B57</f>
        <v>16681649.030000001</v>
      </c>
      <c r="E57" s="83">
        <f>'Bill Units'!S65</f>
        <v>164283516.12903225</v>
      </c>
      <c r="F57" s="83">
        <f>'Bill Units'!T65</f>
        <v>38516311.457174644</v>
      </c>
      <c r="G57" s="83">
        <f>'Bill Units'!U65</f>
        <v>69011172.413793102</v>
      </c>
      <c r="H57" s="83">
        <f t="shared" si="0"/>
        <v>271811000</v>
      </c>
      <c r="I57" s="83"/>
      <c r="J57" s="10">
        <f t="shared" si="1"/>
        <v>7925514.3961290326</v>
      </c>
      <c r="M57" s="100">
        <f t="shared" si="2"/>
        <v>24607163.426129036</v>
      </c>
      <c r="N57" s="100"/>
      <c r="O57" s="532">
        <f>'IGS-TRAN'!M13</f>
        <v>271811000</v>
      </c>
      <c r="Q57" s="100">
        <f t="shared" si="3"/>
        <v>9187211.7999999989</v>
      </c>
      <c r="R57" s="100"/>
      <c r="S57" s="100">
        <f t="shared" si="4"/>
        <v>9187211.7999999989</v>
      </c>
      <c r="T57" s="204"/>
    </row>
    <row r="58" spans="1:20">
      <c r="D58" s="10"/>
      <c r="E58" s="83"/>
      <c r="F58" s="83"/>
      <c r="G58" s="83"/>
      <c r="H58" s="83">
        <f t="shared" si="0"/>
        <v>0</v>
      </c>
      <c r="I58" s="83"/>
      <c r="J58" s="10">
        <f t="shared" si="1"/>
        <v>0</v>
      </c>
      <c r="M58" s="100">
        <f t="shared" si="2"/>
        <v>0</v>
      </c>
      <c r="N58" s="100"/>
      <c r="O58" s="521"/>
      <c r="Q58" s="100">
        <f t="shared" si="3"/>
        <v>0</v>
      </c>
      <c r="R58" s="100"/>
      <c r="S58" s="100">
        <f t="shared" si="4"/>
        <v>0</v>
      </c>
    </row>
    <row r="59" spans="1:20">
      <c r="A59" s="64" t="s">
        <v>382</v>
      </c>
      <c r="D59" s="10">
        <f>'B&amp;A Surcharges'!B59</f>
        <v>2649849.6800000002</v>
      </c>
      <c r="E59" s="83">
        <f>'Bill Units'!D65</f>
        <v>11454642.580645161</v>
      </c>
      <c r="F59" s="83">
        <f>'Bill Units'!E65</f>
        <v>3133103.6262513902</v>
      </c>
      <c r="G59" s="83">
        <f>'Bill Units'!F65</f>
        <v>5012093.7931034481</v>
      </c>
      <c r="H59" s="83">
        <f t="shared" si="0"/>
        <v>19599840</v>
      </c>
      <c r="I59" s="83"/>
      <c r="J59" s="10">
        <f t="shared" si="1"/>
        <v>574502.93698064517</v>
      </c>
      <c r="M59" s="100">
        <f t="shared" si="2"/>
        <v>3224352.6169806453</v>
      </c>
      <c r="N59" s="100"/>
      <c r="O59" s="532">
        <f>'IGS-SEC'!M13</f>
        <v>19599840</v>
      </c>
      <c r="Q59" s="100">
        <f t="shared" si="3"/>
        <v>662474.59199999995</v>
      </c>
      <c r="R59" s="100"/>
      <c r="S59" s="100">
        <f t="shared" si="4"/>
        <v>662474.59199999995</v>
      </c>
      <c r="T59" s="204"/>
    </row>
    <row r="60" spans="1:20">
      <c r="D60" s="10"/>
      <c r="E60" s="83"/>
      <c r="F60" s="83"/>
      <c r="G60" s="83"/>
      <c r="H60" s="83">
        <f t="shared" si="0"/>
        <v>0</v>
      </c>
      <c r="I60" s="83"/>
      <c r="J60" s="10">
        <f t="shared" si="1"/>
        <v>0</v>
      </c>
      <c r="M60" s="100">
        <f t="shared" si="2"/>
        <v>0</v>
      </c>
      <c r="N60" s="100"/>
      <c r="O60" s="521"/>
      <c r="Q60" s="100">
        <f t="shared" si="3"/>
        <v>0</v>
      </c>
      <c r="R60" s="100"/>
      <c r="S60" s="100">
        <f t="shared" si="4"/>
        <v>0</v>
      </c>
    </row>
    <row r="61" spans="1:20">
      <c r="A61" s="64" t="s">
        <v>35</v>
      </c>
      <c r="D61" s="10">
        <f>'B&amp;A Surcharges'!B61</f>
        <v>76194.31</v>
      </c>
      <c r="E61" s="83">
        <f>SL!C55</f>
        <v>4533546.5161290318</v>
      </c>
      <c r="F61" s="83">
        <f>SL!D55</f>
        <v>1346243.8631813126</v>
      </c>
      <c r="G61" s="83">
        <f>SL!E55</f>
        <v>1957195.6206896552</v>
      </c>
      <c r="H61" s="83">
        <f t="shared" si="0"/>
        <v>7836986</v>
      </c>
      <c r="I61" s="83"/>
      <c r="J61" s="10">
        <f t="shared" si="1"/>
        <v>230072.48955612903</v>
      </c>
      <c r="M61" s="100">
        <f t="shared" si="2"/>
        <v>306266.79955612903</v>
      </c>
      <c r="N61" s="100"/>
      <c r="O61" s="532">
        <f>SUM(SL!C55:E55)</f>
        <v>7836986</v>
      </c>
      <c r="Q61" s="100">
        <f t="shared" si="3"/>
        <v>264890.12679999997</v>
      </c>
      <c r="R61" s="100"/>
      <c r="S61" s="100">
        <f t="shared" si="4"/>
        <v>264890.12679999997</v>
      </c>
      <c r="T61" s="204"/>
    </row>
    <row r="62" spans="1:20">
      <c r="D62" s="10"/>
      <c r="E62" s="83"/>
      <c r="F62" s="83"/>
      <c r="G62" s="83"/>
      <c r="H62" s="83">
        <f t="shared" si="0"/>
        <v>0</v>
      </c>
      <c r="I62" s="83"/>
      <c r="J62" s="10">
        <f t="shared" si="1"/>
        <v>0</v>
      </c>
      <c r="M62" s="100">
        <f t="shared" si="2"/>
        <v>0</v>
      </c>
      <c r="N62" s="100"/>
      <c r="O62" s="521"/>
      <c r="Q62" s="100">
        <f t="shared" si="3"/>
        <v>0</v>
      </c>
      <c r="R62" s="100"/>
      <c r="S62" s="100">
        <f t="shared" si="4"/>
        <v>0</v>
      </c>
    </row>
    <row r="63" spans="1:20">
      <c r="A63" s="64" t="s">
        <v>33</v>
      </c>
      <c r="B63" s="203"/>
      <c r="D63" s="13">
        <f>'B&amp;A Surcharges'!B63</f>
        <v>17051.920000000002</v>
      </c>
      <c r="E63" s="85">
        <f>'Bill Units'!D80</f>
        <v>1053892.0967741935</v>
      </c>
      <c r="F63" s="85">
        <f>'Bill Units'!E80</f>
        <v>306048.21357063402</v>
      </c>
      <c r="G63" s="85">
        <f>'Bill Units'!F80</f>
        <v>471753.68965517241</v>
      </c>
      <c r="H63" s="83">
        <f t="shared" si="0"/>
        <v>1831693.9999999998</v>
      </c>
      <c r="I63" s="83"/>
      <c r="J63" s="10">
        <f t="shared" si="1"/>
        <v>53817.365896774187</v>
      </c>
      <c r="M63" s="156">
        <f t="shared" si="2"/>
        <v>70869.285896774192</v>
      </c>
      <c r="N63" s="156"/>
      <c r="O63" s="533">
        <f>MW!M13</f>
        <v>1831693.9999999998</v>
      </c>
      <c r="P63" s="12"/>
      <c r="Q63" s="156">
        <f t="shared" si="3"/>
        <v>61911.257199999985</v>
      </c>
      <c r="R63" s="156"/>
      <c r="S63" s="156">
        <f t="shared" si="4"/>
        <v>61911.257199999985</v>
      </c>
      <c r="T63" s="204"/>
    </row>
    <row r="64" spans="1:20">
      <c r="A64" s="9"/>
      <c r="D64" s="10"/>
      <c r="M64" s="100"/>
      <c r="N64" s="100"/>
      <c r="O64" s="521"/>
      <c r="Q64" s="100"/>
      <c r="R64" s="100"/>
      <c r="S64" s="100"/>
    </row>
    <row r="65" spans="1:19">
      <c r="A65" s="9" t="s">
        <v>17</v>
      </c>
      <c r="D65" s="10">
        <f>SUM(D11:D64)</f>
        <v>49425312.420000009</v>
      </c>
      <c r="E65" s="204">
        <f>SUM(E11:E63)</f>
        <v>3006208174.0185738</v>
      </c>
      <c r="F65" s="204">
        <f t="shared" ref="F65:G65" si="5">SUM(F11:F63)</f>
        <v>965105181.01534879</v>
      </c>
      <c r="G65" s="204">
        <f t="shared" si="5"/>
        <v>1385716998.5261083</v>
      </c>
      <c r="H65" s="204">
        <f>SUM(H11:H63)</f>
        <v>5357030353.5600309</v>
      </c>
      <c r="J65" s="10">
        <f>SUM(J11:J63)</f>
        <v>157979947.17386639</v>
      </c>
      <c r="M65" s="100">
        <f>SUM(M11:M63)</f>
        <v>207405259.59386644</v>
      </c>
      <c r="N65" s="100"/>
      <c r="O65" s="532">
        <f>SUM(O11:O63)</f>
        <v>5310719340.1458397</v>
      </c>
      <c r="Q65" s="100">
        <f>SUM(Q11:Q63)</f>
        <v>179502313.6969294</v>
      </c>
      <c r="R65" s="100"/>
      <c r="S65" s="100">
        <f>SUM(S11:S63)</f>
        <v>179502313.6969294</v>
      </c>
    </row>
    <row r="68" spans="1:19">
      <c r="D68" s="520">
        <v>49425312.420000009</v>
      </c>
      <c r="O68" s="534">
        <f>O65-H65</f>
        <v>-46311013.414191246</v>
      </c>
    </row>
    <row r="69" spans="1:19">
      <c r="O69" t="s">
        <v>1289</v>
      </c>
      <c r="Q69" s="69"/>
    </row>
    <row r="70" spans="1:19">
      <c r="D70" s="10">
        <f>D65-D68</f>
        <v>0</v>
      </c>
    </row>
    <row r="71" spans="1:19">
      <c r="M71" s="83" t="s">
        <v>584</v>
      </c>
      <c r="N71" s="83">
        <f>SUM(O57,O55,O41,O39,O33)</f>
        <v>2045637254.4203246</v>
      </c>
      <c r="O71" s="163">
        <f>N71/O65</f>
        <v>0.38519023947594799</v>
      </c>
    </row>
  </sheetData>
  <phoneticPr fontId="0" type="noConversion"/>
  <pageMargins left="0.5" right="0.5" top="0.5" bottom="0.5" header="0.5" footer="0.5"/>
  <pageSetup scale="10" orientation="portrait" r:id="rId1"/>
  <headerFooter alignWithMargins="0"/>
  <ignoredErrors>
    <ignoredError sqref="P12 P11 P14 P13 P16 P15 P18 P17 P20 P19 P22 P21 P24 P23 P26 P25 P28 P27 P30 P29 P32 P31 P34 P33 P36 P35 P38 P37 P40 P39 P42 P41 P44 P43 P46 P45 P48 P47 P50 P49 P52 P51 P54 P53 P56 P55 P58 P57 P60 P59 P62 P61 O64:S64 P63 P65 R65:S65" evalError="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3">
    <tabColor rgb="FFFFC000"/>
    <pageSetUpPr fitToPage="1"/>
  </sheetPr>
  <dimension ref="A1:I62"/>
  <sheetViews>
    <sheetView workbookViewId="0">
      <selection activeCell="K58" sqref="K58"/>
    </sheetView>
  </sheetViews>
  <sheetFormatPr defaultColWidth="9.1796875" defaultRowHeight="13"/>
  <cols>
    <col min="1" max="1" width="18.453125" style="287" customWidth="1"/>
    <col min="2" max="2" width="17.1796875" style="288" customWidth="1"/>
    <col min="3" max="5" width="9.1796875" style="287"/>
    <col min="6" max="6" width="10.1796875" style="287" bestFit="1" customWidth="1"/>
    <col min="7" max="7" width="9.1796875" style="287"/>
    <col min="8" max="8" width="10" style="287" bestFit="1" customWidth="1"/>
    <col min="9" max="16384" width="9.1796875" style="287"/>
  </cols>
  <sheetData>
    <row r="1" spans="1:4">
      <c r="A1" s="287" t="str">
        <f>+RS!B2</f>
        <v>KENTUCKY POWER BILLING ANALYSIS</v>
      </c>
    </row>
    <row r="2" spans="1:4">
      <c r="A2" s="287" t="str">
        <f>+RS!B4</f>
        <v>TEST YEAR ENDED MAY 31, 2025</v>
      </c>
    </row>
    <row r="5" spans="1:4">
      <c r="D5" s="289"/>
    </row>
    <row r="6" spans="1:4">
      <c r="A6" s="290" t="s">
        <v>2</v>
      </c>
      <c r="B6" s="291" t="s">
        <v>568</v>
      </c>
      <c r="C6" s="287" t="s">
        <v>1290</v>
      </c>
    </row>
    <row r="7" spans="1:4">
      <c r="A7" s="290"/>
    </row>
    <row r="8" spans="1:4">
      <c r="A8" s="292" t="s">
        <v>223</v>
      </c>
      <c r="B8" s="288">
        <v>0</v>
      </c>
    </row>
    <row r="10" spans="1:4">
      <c r="A10" s="292" t="s">
        <v>224</v>
      </c>
      <c r="B10" s="288">
        <v>0</v>
      </c>
    </row>
    <row r="12" spans="1:4">
      <c r="A12" s="292" t="s">
        <v>225</v>
      </c>
      <c r="B12" s="288">
        <v>0</v>
      </c>
    </row>
    <row r="14" spans="1:4">
      <c r="A14" s="292" t="s">
        <v>34</v>
      </c>
      <c r="B14" s="288">
        <v>0</v>
      </c>
    </row>
    <row r="16" spans="1:4">
      <c r="A16" s="292" t="s">
        <v>363</v>
      </c>
      <c r="B16" s="288">
        <v>0</v>
      </c>
    </row>
    <row r="18" spans="1:2">
      <c r="A18" s="292" t="s">
        <v>364</v>
      </c>
      <c r="B18" s="288">
        <f>'GS-SEC'!M16</f>
        <v>1139317.6909722718</v>
      </c>
    </row>
    <row r="20" spans="1:2">
      <c r="A20" s="292" t="s">
        <v>365</v>
      </c>
      <c r="B20" s="288">
        <f>0</f>
        <v>0</v>
      </c>
    </row>
    <row r="22" spans="1:2">
      <c r="A22" s="292" t="s">
        <v>366</v>
      </c>
      <c r="B22" s="288">
        <f>'GS-PRI'!M16</f>
        <v>19826.733957974884</v>
      </c>
    </row>
    <row r="24" spans="1:2">
      <c r="A24" s="292" t="s">
        <v>367</v>
      </c>
      <c r="B24" s="288">
        <v>0</v>
      </c>
    </row>
    <row r="26" spans="1:2">
      <c r="A26" s="292" t="s">
        <v>201</v>
      </c>
      <c r="B26" s="288">
        <v>0</v>
      </c>
    </row>
    <row r="28" spans="1:2">
      <c r="A28" s="292" t="s">
        <v>368</v>
      </c>
      <c r="B28" s="288">
        <v>0</v>
      </c>
    </row>
    <row r="30" spans="1:2">
      <c r="A30" s="292" t="s">
        <v>369</v>
      </c>
      <c r="B30" s="288">
        <f>'GS-SUB'!M16</f>
        <v>71.015114392749695</v>
      </c>
    </row>
    <row r="32" spans="1:2">
      <c r="A32" s="292" t="s">
        <v>370</v>
      </c>
      <c r="B32" s="288">
        <f>'LGS-SEC'!M15</f>
        <v>813258.83471745288</v>
      </c>
    </row>
    <row r="34" spans="1:7">
      <c r="A34" s="292" t="s">
        <v>371</v>
      </c>
      <c r="B34" s="288">
        <f>'LGS-PRI'!M15</f>
        <v>281576.4720663405</v>
      </c>
    </row>
    <row r="36" spans="1:7">
      <c r="A36" s="287" t="s">
        <v>372</v>
      </c>
      <c r="B36" s="288">
        <f>'LGS-SUB'!M15</f>
        <v>16692.055101649366</v>
      </c>
    </row>
    <row r="38" spans="1:7">
      <c r="A38" s="292" t="s">
        <v>373</v>
      </c>
      <c r="B38" s="288">
        <f>'LGS-TRAN'!M15</f>
        <v>5360.4184000000005</v>
      </c>
    </row>
    <row r="40" spans="1:7">
      <c r="A40" s="292" t="s">
        <v>374</v>
      </c>
      <c r="B40" s="288">
        <v>0</v>
      </c>
    </row>
    <row r="42" spans="1:7">
      <c r="A42" s="292" t="s">
        <v>375</v>
      </c>
      <c r="B42" s="288">
        <f>'LGS-SEC TOD'!M16</f>
        <v>9958.2198009787026</v>
      </c>
    </row>
    <row r="44" spans="1:7">
      <c r="A44" s="292" t="s">
        <v>376</v>
      </c>
      <c r="B44" s="288">
        <f>'LGS-PRI TOD'!M16</f>
        <v>5320.3500905096953</v>
      </c>
      <c r="F44" s="293">
        <f>SUM(B32:B48)</f>
        <v>1443014.3246290712</v>
      </c>
      <c r="G44" s="287" t="s">
        <v>251</v>
      </c>
    </row>
    <row r="46" spans="1:7">
      <c r="A46" s="292" t="s">
        <v>377</v>
      </c>
      <c r="B46" s="288">
        <f>'PS-SEC'!M15</f>
        <v>304120.97314423084</v>
      </c>
    </row>
    <row r="48" spans="1:7">
      <c r="A48" s="292" t="s">
        <v>378</v>
      </c>
      <c r="B48" s="288">
        <f>'PS-PRI'!M15</f>
        <v>6727.0013079089995</v>
      </c>
    </row>
    <row r="49" spans="1:9">
      <c r="C49" s="288"/>
      <c r="D49" s="288"/>
    </row>
    <row r="50" spans="1:9">
      <c r="A50" s="292" t="s">
        <v>379</v>
      </c>
      <c r="B50" s="288">
        <f>'IGS-PRI'!M15</f>
        <v>548972.81595632096</v>
      </c>
      <c r="C50" s="288">
        <f>'IGS-PRI'!M17</f>
        <v>63649.686371950957</v>
      </c>
      <c r="D50" s="288"/>
      <c r="F50" s="293">
        <f>SUM(B50:B56)</f>
        <v>3700645.9443118311</v>
      </c>
      <c r="G50" s="287" t="s">
        <v>463</v>
      </c>
      <c r="H50" s="293">
        <f>SUM(C50:C56)+F50</f>
        <v>3851548.8758610585</v>
      </c>
      <c r="I50" s="287" t="s">
        <v>1291</v>
      </c>
    </row>
    <row r="51" spans="1:9">
      <c r="C51" s="288"/>
      <c r="D51" s="288"/>
    </row>
    <row r="52" spans="1:9">
      <c r="A52" s="292" t="s">
        <v>380</v>
      </c>
      <c r="B52" s="288">
        <f>'IGS-SUB'!M15</f>
        <v>2658196.0631981599</v>
      </c>
      <c r="C52" s="288">
        <f>'IGS-SUB'!M17</f>
        <v>61565.225594628231</v>
      </c>
      <c r="D52" s="288"/>
    </row>
    <row r="53" spans="1:9">
      <c r="C53" s="288"/>
      <c r="D53" s="288"/>
    </row>
    <row r="54" spans="1:9">
      <c r="A54" s="292" t="s">
        <v>381</v>
      </c>
      <c r="B54" s="288">
        <f>'IGS-TRAN'!M15</f>
        <v>462663.06515735027</v>
      </c>
      <c r="C54" s="288">
        <f>'IGS-TRAN'!M17</f>
        <v>9165.0195826480831</v>
      </c>
      <c r="D54" s="288"/>
    </row>
    <row r="55" spans="1:9">
      <c r="C55" s="288"/>
      <c r="D55" s="288"/>
    </row>
    <row r="56" spans="1:9">
      <c r="A56" s="292" t="s">
        <v>382</v>
      </c>
      <c r="B56" s="288">
        <f>'IGS-SEC'!M15</f>
        <v>30814</v>
      </c>
      <c r="C56" s="288">
        <f>'IGS-SEC'!M17</f>
        <v>16523</v>
      </c>
      <c r="D56" s="288"/>
    </row>
    <row r="57" spans="1:9">
      <c r="C57" s="288"/>
      <c r="D57" s="288"/>
    </row>
    <row r="58" spans="1:9">
      <c r="A58" s="292" t="s">
        <v>35</v>
      </c>
      <c r="B58" s="288">
        <v>0</v>
      </c>
      <c r="C58" s="288"/>
      <c r="D58" s="288"/>
    </row>
    <row r="59" spans="1:9">
      <c r="C59" s="288"/>
      <c r="D59" s="288"/>
    </row>
    <row r="60" spans="1:9">
      <c r="A60" s="292" t="s">
        <v>33</v>
      </c>
      <c r="B60" s="294">
        <v>0</v>
      </c>
      <c r="C60" s="288"/>
      <c r="D60" s="288"/>
    </row>
    <row r="62" spans="1:9">
      <c r="A62" s="287" t="s">
        <v>460</v>
      </c>
      <c r="B62" s="288">
        <f>SUM(B8:B60)</f>
        <v>6302875.7089855419</v>
      </c>
    </row>
  </sheetData>
  <pageMargins left="0.25" right="0.25" top="0.75" bottom="0.75" header="0.3" footer="0.3"/>
  <pageSetup scale="88" fitToWidth="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theme="7" tint="0.79998168889431442"/>
    <pageSetUpPr fitToPage="1"/>
  </sheetPr>
  <dimension ref="A1:P60"/>
  <sheetViews>
    <sheetView zoomScaleNormal="100" workbookViewId="0">
      <pane ySplit="8" topLeftCell="A9" activePane="bottomLeft" state="frozen"/>
      <selection pane="bottomLeft" activeCell="D44" sqref="D10:D44"/>
    </sheetView>
  </sheetViews>
  <sheetFormatPr defaultColWidth="9.1796875" defaultRowHeight="13"/>
  <cols>
    <col min="1" max="1" width="22.81640625" style="287" customWidth="1"/>
    <col min="2" max="2" width="21.453125" style="287" bestFit="1" customWidth="1"/>
    <col min="3" max="5" width="17.1796875" style="287" customWidth="1"/>
    <col min="6" max="9" width="9.1796875" style="287"/>
    <col min="10" max="10" width="18.26953125" style="287" bestFit="1" customWidth="1"/>
    <col min="11" max="11" width="9.54296875" style="287" bestFit="1" customWidth="1"/>
    <col min="12" max="12" width="9.1796875" style="287"/>
    <col min="13" max="14" width="9.54296875" style="287" bestFit="1" customWidth="1"/>
    <col min="15" max="15" width="9.1796875" style="287"/>
    <col min="16" max="16" width="10.1796875" style="287" bestFit="1" customWidth="1"/>
    <col min="17" max="16384" width="9.1796875" style="287"/>
  </cols>
  <sheetData>
    <row r="1" spans="1:16">
      <c r="A1" s="287" t="str">
        <f>+RS!B2</f>
        <v>KENTUCKY POWER BILLING ANALYSIS</v>
      </c>
    </row>
    <row r="2" spans="1:16">
      <c r="A2" s="287" t="str">
        <f>+RS!B4</f>
        <v>TEST YEAR ENDED MAY 31, 2025</v>
      </c>
    </row>
    <row r="3" spans="1:16">
      <c r="A3" s="287" t="s">
        <v>215</v>
      </c>
    </row>
    <row r="6" spans="1:16">
      <c r="A6" s="295"/>
      <c r="B6" s="295" t="s">
        <v>212</v>
      </c>
      <c r="C6" s="295" t="s">
        <v>212</v>
      </c>
      <c r="D6" s="295" t="s">
        <v>212</v>
      </c>
      <c r="E6" s="295"/>
    </row>
    <row r="7" spans="1:16">
      <c r="A7" s="295"/>
      <c r="B7" s="295" t="s">
        <v>214</v>
      </c>
      <c r="C7" s="295" t="s">
        <v>214</v>
      </c>
      <c r="D7" s="295" t="s">
        <v>214</v>
      </c>
      <c r="E7" s="295"/>
    </row>
    <row r="8" spans="1:16">
      <c r="A8" s="290" t="s">
        <v>2</v>
      </c>
      <c r="B8" s="290" t="s">
        <v>1285</v>
      </c>
      <c r="C8" s="290" t="s">
        <v>1286</v>
      </c>
      <c r="D8" s="290" t="s">
        <v>6</v>
      </c>
      <c r="E8" s="290"/>
    </row>
    <row r="9" spans="1:16">
      <c r="A9" s="290"/>
    </row>
    <row r="10" spans="1:16">
      <c r="A10" s="287" t="s">
        <v>223</v>
      </c>
      <c r="B10" s="526">
        <f>RS!J13+RS!J18</f>
        <v>-2679113.3603733443</v>
      </c>
      <c r="C10" s="526"/>
      <c r="D10" s="497">
        <f ca="1">INDIRECT("'"&amp;A10&amp;"'!p53")</f>
        <v>0</v>
      </c>
      <c r="E10" s="296"/>
    </row>
    <row r="11" spans="1:16">
      <c r="A11" s="287" t="s">
        <v>224</v>
      </c>
      <c r="B11" s="526">
        <f>'RS LMTOD'!J13+'RS LMTOD'!J14+'RS LMTOD'!J17</f>
        <v>-2573.1451638060098</v>
      </c>
      <c r="C11" s="526"/>
      <c r="D11" s="497">
        <f ca="1">INDIRECT("'"&amp;A11&amp;"'!p53")</f>
        <v>-679.648929376198</v>
      </c>
      <c r="E11" s="296"/>
    </row>
    <row r="12" spans="1:16">
      <c r="A12" s="287" t="s">
        <v>225</v>
      </c>
      <c r="B12" s="526">
        <f>'RS TOD'!J13+'RS TOD'!J14</f>
        <v>-863.74774238000123</v>
      </c>
      <c r="C12" s="526"/>
      <c r="D12" s="497">
        <f ca="1">INDIRECT("'"&amp;A12&amp;"'!p53")</f>
        <v>-111.1186756234074</v>
      </c>
      <c r="E12" s="296"/>
    </row>
    <row r="13" spans="1:16">
      <c r="B13" s="526"/>
      <c r="C13" s="526"/>
      <c r="D13" s="497"/>
      <c r="E13" s="296"/>
    </row>
    <row r="14" spans="1:16">
      <c r="A14" s="287" t="s">
        <v>364</v>
      </c>
      <c r="B14" s="526">
        <f>'GS-SEC'!J13+'GS-SEC'!J14</f>
        <v>-3214581.3249521405</v>
      </c>
      <c r="C14" s="526">
        <f>'GS-SEC'!J16</f>
        <v>-2596.6040577705235</v>
      </c>
      <c r="D14" s="497">
        <f t="shared" ref="D14:D21" ca="1" si="0">INDIRECT("'"&amp;A14&amp;"'!p53")</f>
        <v>-417579.12354224373</v>
      </c>
      <c r="E14" s="296"/>
    </row>
    <row r="15" spans="1:16">
      <c r="A15" s="287" t="s">
        <v>363</v>
      </c>
      <c r="B15" s="526">
        <f>'GS-NM'!J13+'GS-NM'!J14</f>
        <v>-1892.2276607020099</v>
      </c>
      <c r="C15" s="526"/>
      <c r="D15" s="497">
        <f t="shared" ca="1" si="0"/>
        <v>-247.12493248768249</v>
      </c>
      <c r="E15" s="296"/>
      <c r="P15" s="529"/>
    </row>
    <row r="16" spans="1:16">
      <c r="A16" s="287" t="s">
        <v>201</v>
      </c>
      <c r="B16" s="526">
        <f>'SGS TOD'!J13+'SGS TOD'!J14+'SGS TOD'!J15</f>
        <v>-31155.493548312668</v>
      </c>
      <c r="C16" s="526"/>
      <c r="D16" s="497">
        <f t="shared" ca="1" si="0"/>
        <v>-5232.0828275664926</v>
      </c>
      <c r="E16" s="296"/>
    </row>
    <row r="17" spans="1:16">
      <c r="A17" s="287" t="s">
        <v>365</v>
      </c>
      <c r="B17" s="526">
        <v>0</v>
      </c>
      <c r="C17" s="526"/>
      <c r="D17" s="497">
        <f t="shared" ca="1" si="0"/>
        <v>0</v>
      </c>
      <c r="E17" s="296"/>
    </row>
    <row r="18" spans="1:16">
      <c r="A18" s="287" t="s">
        <v>367</v>
      </c>
      <c r="B18" s="526">
        <f>GSLMTOD!J13+GSLMTOD!J14</f>
        <v>-6245.0401806480368</v>
      </c>
      <c r="C18" s="526"/>
      <c r="D18" s="497">
        <f t="shared" ca="1" si="0"/>
        <v>-875.24650015925181</v>
      </c>
      <c r="E18" s="296"/>
      <c r="P18" s="529"/>
    </row>
    <row r="19" spans="1:16">
      <c r="A19" s="287" t="s">
        <v>368</v>
      </c>
      <c r="B19" s="526">
        <f>MGSTOD!J13+MGSTOD!J14</f>
        <v>-29154.872121282162</v>
      </c>
      <c r="C19" s="526"/>
      <c r="D19" s="497">
        <f t="shared" ca="1" si="0"/>
        <v>-3870.0664267173624</v>
      </c>
      <c r="E19" s="296"/>
    </row>
    <row r="20" spans="1:16">
      <c r="A20" s="287" t="s">
        <v>366</v>
      </c>
      <c r="B20" s="526">
        <f>'GS-PRI'!J13+'GS-PRI'!J14</f>
        <v>-20229.074466303216</v>
      </c>
      <c r="C20" s="526">
        <f>'GS-PRI'!J16</f>
        <v>-19.682744715476943</v>
      </c>
      <c r="D20" s="497">
        <f t="shared" ca="1" si="0"/>
        <v>-2324.7131049145828</v>
      </c>
      <c r="E20" s="296"/>
      <c r="K20" s="531">
        <v>-3758.3735337280086</v>
      </c>
    </row>
    <row r="21" spans="1:16">
      <c r="A21" s="287" t="s">
        <v>369</v>
      </c>
      <c r="B21" s="526">
        <f>'GS-SUB'!J13+'GS-SUB'!J14</f>
        <v>0</v>
      </c>
      <c r="C21" s="526"/>
      <c r="D21" s="497">
        <f t="shared" ca="1" si="0"/>
        <v>0</v>
      </c>
      <c r="E21" s="296"/>
      <c r="K21" s="531">
        <v>-1031.6574604210036</v>
      </c>
      <c r="P21" s="293"/>
    </row>
    <row r="22" spans="1:16">
      <c r="B22" s="526"/>
      <c r="C22" s="526"/>
      <c r="D22" s="497"/>
      <c r="E22" s="296"/>
      <c r="K22" s="531">
        <v>-18.434627511000144</v>
      </c>
    </row>
    <row r="23" spans="1:16">
      <c r="A23" s="287" t="s">
        <v>370</v>
      </c>
      <c r="B23" s="526">
        <f>'LGS-SEC'!J13</f>
        <v>-1367695.4685444995</v>
      </c>
      <c r="C23" s="526">
        <f>'LGS-SEC'!J15</f>
        <v>-2911.7417533740027</v>
      </c>
      <c r="D23" s="497">
        <f t="shared" ref="D23:D28" ca="1" si="1">INDIRECT("'"&amp;A23&amp;"'!p53")</f>
        <v>-163511.8547441831</v>
      </c>
      <c r="E23" s="296"/>
      <c r="K23" s="531">
        <v>-1559.8973950110067</v>
      </c>
    </row>
    <row r="24" spans="1:16">
      <c r="A24" s="287" t="s">
        <v>374</v>
      </c>
      <c r="B24" s="526">
        <f>LGSLMTOD!J13+LGSLMTOD!J14</f>
        <v>-5624.7534035520293</v>
      </c>
      <c r="C24" s="526"/>
      <c r="D24" s="497">
        <f t="shared" ca="1" si="1"/>
        <v>-691.13942266690435</v>
      </c>
      <c r="E24" s="296"/>
      <c r="K24" s="531">
        <v>-2950667.7456766404</v>
      </c>
    </row>
    <row r="25" spans="1:16">
      <c r="A25" s="287" t="s">
        <v>375</v>
      </c>
      <c r="B25" s="526">
        <f>'LGS-SEC TOD'!J13+'LGS-SEC TOD'!J14</f>
        <v>-31615.919521776072</v>
      </c>
      <c r="C25" s="526">
        <f>'LGS-SEC TOD'!J16</f>
        <v>-46.871536513557373</v>
      </c>
      <c r="D25" s="497">
        <f t="shared" ca="1" si="1"/>
        <v>-3497.6791663467748</v>
      </c>
      <c r="E25" s="296"/>
      <c r="K25" s="531">
        <v>-17551.91304584709</v>
      </c>
    </row>
    <row r="26" spans="1:16">
      <c r="A26" s="287" t="s">
        <v>376</v>
      </c>
      <c r="B26" s="526">
        <f>'LGS-PRI TOD'!J13+'LGS-PRI TOD'!J14</f>
        <v>-4549.109148187039</v>
      </c>
      <c r="C26" s="526">
        <f>'LGS-PRI TOD'!J16</f>
        <v>-8.5189926156864431</v>
      </c>
      <c r="D26" s="497">
        <f t="shared" ca="1" si="1"/>
        <v>-549.27382014879151</v>
      </c>
      <c r="E26" s="296"/>
      <c r="K26" s="531">
        <v>295474.66136581451</v>
      </c>
    </row>
    <row r="27" spans="1:16">
      <c r="A27" s="287" t="s">
        <v>371</v>
      </c>
      <c r="B27" s="526">
        <f>'LGS-PRI'!J13</f>
        <v>-264887.93302011542</v>
      </c>
      <c r="C27" s="526">
        <f>'LGS-PRI'!J15</f>
        <v>-818.4600268501332</v>
      </c>
      <c r="D27" s="497">
        <f t="shared" ca="1" si="1"/>
        <v>-32495.681368901089</v>
      </c>
      <c r="E27" s="296"/>
      <c r="K27" s="531">
        <v>1001.3655859009996</v>
      </c>
    </row>
    <row r="28" spans="1:16">
      <c r="A28" s="287" t="s">
        <v>372</v>
      </c>
      <c r="B28" s="526">
        <v>0</v>
      </c>
      <c r="C28" s="526"/>
      <c r="D28" s="497">
        <f t="shared" ca="1" si="1"/>
        <v>0</v>
      </c>
      <c r="E28" s="296"/>
      <c r="K28" s="531">
        <v>761.02702254902397</v>
      </c>
    </row>
    <row r="29" spans="1:16">
      <c r="A29" s="287" t="s">
        <v>373</v>
      </c>
      <c r="B29" s="526">
        <v>0</v>
      </c>
      <c r="C29" s="526"/>
      <c r="D29" s="497">
        <f ca="1">IFERROR(INDIRECT("'"&amp;A29&amp;"'!p53"),0)</f>
        <v>0</v>
      </c>
      <c r="E29" s="296"/>
      <c r="K29" s="531">
        <v>-4509.6177150409931</v>
      </c>
    </row>
    <row r="30" spans="1:16">
      <c r="B30" s="526"/>
      <c r="C30" s="526"/>
      <c r="D30" s="497"/>
      <c r="E30" s="296"/>
      <c r="K30" s="531">
        <v>174.07994278499996</v>
      </c>
    </row>
    <row r="31" spans="1:16">
      <c r="A31" s="292" t="s">
        <v>377</v>
      </c>
      <c r="B31" s="526">
        <f>'PS-SEC'!J13</f>
        <v>-303761.11547235306</v>
      </c>
      <c r="C31" s="526">
        <f>'PS-SEC'!J15</f>
        <v>-764.65146300763809</v>
      </c>
      <c r="D31" s="497">
        <f ca="1">INDIRECT("'"&amp;A31&amp;"'!p53")</f>
        <v>-38060.600584293839</v>
      </c>
      <c r="E31" s="296"/>
      <c r="K31" s="531">
        <v>-863.74774237999418</v>
      </c>
    </row>
    <row r="32" spans="1:16">
      <c r="A32" s="292" t="s">
        <v>378</v>
      </c>
      <c r="B32" s="526">
        <f>'PS-PRI'!J13</f>
        <v>-5500.7002344000648</v>
      </c>
      <c r="C32" s="526">
        <f>'PS-PRI'!J15</f>
        <v>-9.9986920910003505</v>
      </c>
      <c r="D32" s="497">
        <f ca="1">INDIRECT("'"&amp;A32&amp;"'!p53")</f>
        <v>-581.49909949693949</v>
      </c>
      <c r="E32" s="296"/>
      <c r="J32" s="530" t="s">
        <v>971</v>
      </c>
      <c r="K32" s="531">
        <v>-1892.2276607020108</v>
      </c>
    </row>
    <row r="33" spans="1:13">
      <c r="B33" s="526"/>
      <c r="C33" s="526"/>
      <c r="D33" s="497"/>
      <c r="E33" s="296"/>
      <c r="J33" s="530" t="s">
        <v>972</v>
      </c>
      <c r="K33" s="531">
        <v>-2554612.5723086246</v>
      </c>
      <c r="M33" s="529"/>
    </row>
    <row r="34" spans="1:13">
      <c r="A34" s="292" t="s">
        <v>382</v>
      </c>
      <c r="B34" s="526">
        <v>0</v>
      </c>
      <c r="C34" s="526"/>
      <c r="D34" s="497">
        <f ca="1">INDIRECT("'"&amp;A34&amp;"'!p53")</f>
        <v>0</v>
      </c>
      <c r="E34" s="296"/>
      <c r="J34" s="530" t="s">
        <v>975</v>
      </c>
      <c r="K34" s="531">
        <v>0</v>
      </c>
    </row>
    <row r="35" spans="1:13">
      <c r="A35" s="292" t="s">
        <v>379</v>
      </c>
      <c r="B35" s="526">
        <v>0</v>
      </c>
      <c r="C35" s="526"/>
      <c r="D35" s="497">
        <f ca="1">INDIRECT("'"&amp;A35&amp;"'!p53")</f>
        <v>0</v>
      </c>
      <c r="E35" s="296"/>
      <c r="J35" s="530" t="s">
        <v>976</v>
      </c>
      <c r="K35" s="531">
        <v>0</v>
      </c>
    </row>
    <row r="36" spans="1:13">
      <c r="A36" s="292" t="s">
        <v>380</v>
      </c>
      <c r="B36" s="526">
        <v>0</v>
      </c>
      <c r="C36" s="526"/>
      <c r="D36" s="497">
        <f ca="1">INDIRECT("'"&amp;A36&amp;"'!p53")</f>
        <v>0</v>
      </c>
      <c r="E36" s="296"/>
      <c r="J36" s="530" t="s">
        <v>977</v>
      </c>
      <c r="K36" s="531">
        <v>-659099.59508151421</v>
      </c>
    </row>
    <row r="37" spans="1:13">
      <c r="A37" s="292" t="s">
        <v>381</v>
      </c>
      <c r="B37" s="526">
        <v>0</v>
      </c>
      <c r="C37" s="526"/>
      <c r="D37" s="497">
        <f ca="1">INDIRECT("'"&amp;A37&amp;"'!p53")</f>
        <v>0</v>
      </c>
      <c r="E37" s="297"/>
      <c r="J37" s="530" t="s">
        <v>978</v>
      </c>
      <c r="K37" s="531">
        <v>-11565.910608550021</v>
      </c>
    </row>
    <row r="38" spans="1:13">
      <c r="B38" s="526"/>
      <c r="C38" s="526"/>
      <c r="D38" s="497"/>
      <c r="E38" s="297"/>
      <c r="J38" s="530" t="s">
        <v>979</v>
      </c>
      <c r="K38" s="531">
        <v>-869.15756200000396</v>
      </c>
    </row>
    <row r="39" spans="1:13">
      <c r="A39" s="287" t="s">
        <v>34</v>
      </c>
      <c r="B39" s="526">
        <v>0</v>
      </c>
      <c r="C39" s="526"/>
      <c r="D39" s="497">
        <f ca="1">INDIRECT("'"&amp;A39&amp;"'!p53")</f>
        <v>0</v>
      </c>
      <c r="E39" s="297"/>
      <c r="J39" s="530" t="s">
        <v>980</v>
      </c>
      <c r="K39" s="531">
        <v>-8663.1638577530921</v>
      </c>
    </row>
    <row r="40" spans="1:13">
      <c r="A40" s="287" t="s">
        <v>35</v>
      </c>
      <c r="B40" s="526">
        <v>0</v>
      </c>
      <c r="C40" s="526"/>
      <c r="D40" s="497">
        <f ca="1">INDIRECT("'"&amp;A40&amp;"'!p53")</f>
        <v>0</v>
      </c>
      <c r="E40" s="297"/>
      <c r="J40" s="530" t="s">
        <v>981</v>
      </c>
      <c r="K40" s="531">
        <v>-4133.2623812050251</v>
      </c>
    </row>
    <row r="41" spans="1:13">
      <c r="B41" s="526"/>
      <c r="C41" s="526"/>
      <c r="D41" s="497"/>
      <c r="E41" s="297"/>
      <c r="J41" s="530" t="s">
        <v>982</v>
      </c>
      <c r="K41" s="531">
        <v>-2111.7777994430098</v>
      </c>
    </row>
    <row r="42" spans="1:13">
      <c r="A42" s="287" t="s">
        <v>33</v>
      </c>
      <c r="B42" s="526">
        <v>0</v>
      </c>
      <c r="C42" s="526"/>
      <c r="D42" s="497">
        <f ca="1">INDIRECT("'"&amp;A42&amp;"'!p53")</f>
        <v>0</v>
      </c>
      <c r="E42" s="297"/>
      <c r="J42" s="530" t="s">
        <v>983</v>
      </c>
      <c r="K42" s="531">
        <v>-31155.49354831269</v>
      </c>
    </row>
    <row r="43" spans="1:13">
      <c r="A43" s="298"/>
      <c r="B43" s="527"/>
      <c r="C43" s="527"/>
      <c r="D43" s="499"/>
      <c r="E43" s="299"/>
      <c r="J43" s="530" t="s">
        <v>986</v>
      </c>
      <c r="K43" s="531">
        <v>-29154.872121282358</v>
      </c>
    </row>
    <row r="44" spans="1:13">
      <c r="A44" s="300" t="s">
        <v>358</v>
      </c>
      <c r="B44" s="528">
        <f>SUM(B10:B43)</f>
        <v>-7969443.2855537999</v>
      </c>
      <c r="C44" s="528">
        <f>SUM(C10:C43)</f>
        <v>-7176.5292669380187</v>
      </c>
      <c r="D44" s="497">
        <f ca="1">SUM(D9:D43)</f>
        <v>-670306.85314512614</v>
      </c>
      <c r="E44" s="297"/>
      <c r="J44" s="530" t="s">
        <v>987</v>
      </c>
      <c r="K44" s="531">
        <v>0</v>
      </c>
    </row>
    <row r="45" spans="1:13">
      <c r="A45" s="292"/>
      <c r="J45" s="530" t="s">
        <v>988</v>
      </c>
      <c r="K45" s="531">
        <v>-1327058.5421520192</v>
      </c>
    </row>
    <row r="46" spans="1:13">
      <c r="J46" s="530" t="s">
        <v>990</v>
      </c>
      <c r="K46" s="531">
        <v>-40636.926392480193</v>
      </c>
    </row>
    <row r="47" spans="1:13">
      <c r="B47" s="300"/>
      <c r="C47" s="300"/>
      <c r="D47" s="300"/>
      <c r="E47" s="300"/>
      <c r="J47" s="530" t="s">
        <v>991</v>
      </c>
      <c r="K47" s="531">
        <v>-257826.16897479544</v>
      </c>
    </row>
    <row r="48" spans="1:13">
      <c r="J48" s="530" t="s">
        <v>992</v>
      </c>
      <c r="K48" s="531">
        <v>-7061.7640453199856</v>
      </c>
    </row>
    <row r="49" spans="10:12">
      <c r="J49" s="530" t="s">
        <v>993</v>
      </c>
      <c r="K49" s="531">
        <v>0</v>
      </c>
    </row>
    <row r="50" spans="10:12">
      <c r="J50" s="530" t="s">
        <v>994</v>
      </c>
      <c r="K50" s="531">
        <v>0</v>
      </c>
    </row>
    <row r="51" spans="10:12">
      <c r="J51" s="530" t="s">
        <v>995</v>
      </c>
      <c r="K51" s="531">
        <v>-5624.753403552013</v>
      </c>
    </row>
    <row r="52" spans="10:12">
      <c r="J52" s="530" t="s">
        <v>996</v>
      </c>
      <c r="K52" s="531">
        <v>-31615.919521776232</v>
      </c>
    </row>
    <row r="53" spans="10:12">
      <c r="J53" s="530" t="s">
        <v>997</v>
      </c>
      <c r="K53" s="531">
        <v>-4549.1091481870972</v>
      </c>
    </row>
    <row r="54" spans="10:12">
      <c r="J54" s="530" t="s">
        <v>998</v>
      </c>
      <c r="K54" s="531">
        <v>-303761.11547235306</v>
      </c>
    </row>
    <row r="55" spans="10:12">
      <c r="J55" s="530" t="s">
        <v>999</v>
      </c>
      <c r="K55" s="531">
        <v>-5500.7002344000648</v>
      </c>
    </row>
    <row r="56" spans="10:12">
      <c r="J56" s="530" t="s">
        <v>1000</v>
      </c>
    </row>
    <row r="57" spans="10:12">
      <c r="K57" s="529">
        <f>SUM(K20:K55)</f>
        <v>-7969443.2855538009</v>
      </c>
    </row>
    <row r="60" spans="10:12">
      <c r="K60" s="293">
        <f>B44-K57</f>
        <v>0</v>
      </c>
      <c r="L60" s="287" t="s">
        <v>1287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F77"/>
  <sheetViews>
    <sheetView zoomScale="85" zoomScaleNormal="85" workbookViewId="0">
      <selection activeCell="C10" sqref="C10"/>
    </sheetView>
  </sheetViews>
  <sheetFormatPr defaultRowHeight="12.5"/>
  <cols>
    <col min="1" max="1" width="19" customWidth="1"/>
    <col min="2" max="2" width="24.54296875" customWidth="1"/>
    <col min="3" max="3" width="16.81640625" customWidth="1"/>
    <col min="4" max="4" width="16" bestFit="1" customWidth="1"/>
    <col min="5" max="5" width="12.54296875" customWidth="1"/>
    <col min="8" max="8" width="21.54296875" bestFit="1" customWidth="1"/>
  </cols>
  <sheetData>
    <row r="1" spans="1:6">
      <c r="A1" t="str">
        <f>+RS!B2</f>
        <v>KENTUCKY POWER BILLING ANALYSIS</v>
      </c>
    </row>
    <row r="2" spans="1:6">
      <c r="A2" t="str">
        <f>+RS!B4</f>
        <v>TEST YEAR ENDED MAY 31, 2025</v>
      </c>
    </row>
    <row r="3" spans="1:6">
      <c r="A3" t="s">
        <v>144</v>
      </c>
    </row>
    <row r="6" spans="1:6">
      <c r="A6" s="1"/>
      <c r="B6" s="1" t="s">
        <v>6</v>
      </c>
      <c r="C6" s="1" t="s">
        <v>6</v>
      </c>
      <c r="D6" s="1"/>
      <c r="E6" s="1"/>
    </row>
    <row r="7" spans="1:6">
      <c r="A7" s="1"/>
      <c r="B7" s="1" t="s">
        <v>145</v>
      </c>
      <c r="C7" s="1" t="s">
        <v>145</v>
      </c>
      <c r="D7" s="1"/>
      <c r="E7" s="1" t="s">
        <v>76</v>
      </c>
    </row>
    <row r="8" spans="1:6">
      <c r="A8" s="3" t="s">
        <v>2</v>
      </c>
      <c r="B8" s="3" t="s">
        <v>309</v>
      </c>
      <c r="C8" s="3" t="s">
        <v>108</v>
      </c>
      <c r="D8" s="3" t="s">
        <v>75</v>
      </c>
      <c r="E8" s="3" t="s">
        <v>75</v>
      </c>
    </row>
    <row r="9" spans="1:6">
      <c r="A9" s="3"/>
      <c r="B9" s="3"/>
      <c r="C9" s="3"/>
      <c r="D9" s="3"/>
      <c r="E9" s="3"/>
    </row>
    <row r="10" spans="1:6">
      <c r="A10" t="s">
        <v>79</v>
      </c>
      <c r="B10" s="8" t="e">
        <f>'PB - ED'!D10</f>
        <v>#REF!</v>
      </c>
      <c r="C10" s="8" t="e">
        <f>RS!#REF!</f>
        <v>#REF!</v>
      </c>
      <c r="D10" s="8" t="e">
        <f>+C10-B10</f>
        <v>#REF!</v>
      </c>
      <c r="E10" s="14" t="e">
        <f>+D10/B10</f>
        <v>#REF!</v>
      </c>
    </row>
    <row r="11" spans="1:6">
      <c r="B11" s="8"/>
      <c r="C11" s="8"/>
      <c r="D11" s="8"/>
    </row>
    <row r="12" spans="1:6">
      <c r="A12" t="s">
        <v>80</v>
      </c>
      <c r="B12" s="8" t="e">
        <f>'PB - ED'!D12</f>
        <v>#REF!</v>
      </c>
      <c r="C12" s="8" t="e">
        <f>#REF!</f>
        <v>#REF!</v>
      </c>
      <c r="D12" s="8" t="e">
        <f>+C12-B12</f>
        <v>#REF!</v>
      </c>
      <c r="E12" s="14" t="e">
        <f>+D12/B12</f>
        <v>#REF!</v>
      </c>
      <c r="F12" s="8"/>
    </row>
    <row r="13" spans="1:6">
      <c r="B13" s="8"/>
      <c r="C13" s="8"/>
      <c r="D13" s="8"/>
      <c r="F13" s="8"/>
    </row>
    <row r="14" spans="1:6">
      <c r="A14" t="s">
        <v>159</v>
      </c>
      <c r="B14" s="8" t="e">
        <f>'PB - ED'!D14</f>
        <v>#REF!</v>
      </c>
      <c r="C14" s="8" t="e">
        <f>#REF!</f>
        <v>#REF!</v>
      </c>
      <c r="D14" s="8" t="e">
        <f>+C14-B14</f>
        <v>#REF!</v>
      </c>
      <c r="E14" s="14" t="e">
        <f>+D14/B14</f>
        <v>#REF!</v>
      </c>
      <c r="F14" s="8"/>
    </row>
    <row r="15" spans="1:6">
      <c r="B15" s="8"/>
      <c r="C15" s="8"/>
      <c r="D15" s="8"/>
      <c r="F15" s="8"/>
    </row>
    <row r="16" spans="1:6">
      <c r="A16" t="s">
        <v>81</v>
      </c>
      <c r="B16" s="8" t="e">
        <f>'PB - ED'!D16</f>
        <v>#REF!</v>
      </c>
      <c r="C16" s="8" t="e">
        <f>#REF!</f>
        <v>#REF!</v>
      </c>
      <c r="D16" s="8" t="e">
        <f>+C16-B16</f>
        <v>#REF!</v>
      </c>
      <c r="E16" s="14" t="e">
        <f>+D16/B16</f>
        <v>#REF!</v>
      </c>
      <c r="F16" s="8"/>
    </row>
    <row r="17" spans="1:6">
      <c r="B17" s="8"/>
      <c r="C17" s="8"/>
      <c r="D17" s="8"/>
      <c r="F17" s="8"/>
    </row>
    <row r="18" spans="1:6">
      <c r="A18" t="s">
        <v>82</v>
      </c>
      <c r="B18" s="8" t="e">
        <f>'PB - ED'!D18</f>
        <v>#REF!</v>
      </c>
      <c r="C18" s="8" t="e">
        <f>#REF!</f>
        <v>#REF!</v>
      </c>
      <c r="D18" s="8" t="e">
        <f>+C18-B18</f>
        <v>#REF!</v>
      </c>
      <c r="E18" s="14" t="e">
        <f>+D18/B18</f>
        <v>#REF!</v>
      </c>
      <c r="F18" s="8"/>
    </row>
    <row r="19" spans="1:6">
      <c r="B19" s="8"/>
      <c r="C19" s="8"/>
      <c r="D19" s="8"/>
      <c r="F19" s="8"/>
    </row>
    <row r="20" spans="1:6">
      <c r="A20" t="s">
        <v>194</v>
      </c>
      <c r="B20" s="8" t="e">
        <f>'PB - ED'!D20</f>
        <v>#REF!</v>
      </c>
      <c r="C20" s="8" t="e">
        <f>'SGS TOD NA'!#REF!</f>
        <v>#REF!</v>
      </c>
      <c r="D20" s="8" t="e">
        <f>+C20-B20</f>
        <v>#REF!</v>
      </c>
      <c r="E20" s="14" t="e">
        <f>+D20/B20</f>
        <v>#REF!</v>
      </c>
      <c r="F20" s="8"/>
    </row>
    <row r="21" spans="1:6">
      <c r="B21" s="8"/>
      <c r="C21" s="8"/>
      <c r="D21" s="8"/>
      <c r="F21" s="8"/>
    </row>
    <row r="22" spans="1:6">
      <c r="A22" t="s">
        <v>83</v>
      </c>
      <c r="B22" s="8" t="e">
        <f>'PB - ED'!D22</f>
        <v>#REF!</v>
      </c>
      <c r="C22" s="8" t="e">
        <f>#REF!</f>
        <v>#REF!</v>
      </c>
      <c r="D22" s="8" t="e">
        <f>+C22-B22</f>
        <v>#REF!</v>
      </c>
      <c r="E22" s="14" t="e">
        <f>+D22/B22</f>
        <v>#REF!</v>
      </c>
      <c r="F22" s="8"/>
    </row>
    <row r="23" spans="1:6">
      <c r="B23" s="8"/>
      <c r="C23" s="8"/>
      <c r="D23" s="8"/>
      <c r="E23" s="14"/>
      <c r="F23" s="8"/>
    </row>
    <row r="24" spans="1:6">
      <c r="A24" t="s">
        <v>202</v>
      </c>
      <c r="B24" s="36" t="e">
        <f>'PB - ED'!D24</f>
        <v>#REF!</v>
      </c>
      <c r="C24" s="8" t="e">
        <f>+#REF!</f>
        <v>#REF!</v>
      </c>
      <c r="D24" s="8" t="e">
        <f>+C24-B24</f>
        <v>#REF!</v>
      </c>
      <c r="E24" s="14" t="e">
        <f>+D24/B24</f>
        <v>#REF!</v>
      </c>
      <c r="F24" s="8"/>
    </row>
    <row r="25" spans="1:6">
      <c r="B25" s="8"/>
      <c r="C25" s="8"/>
      <c r="D25" s="8"/>
      <c r="F25" s="8"/>
    </row>
    <row r="26" spans="1:6">
      <c r="A26" t="s">
        <v>84</v>
      </c>
      <c r="B26" s="8" t="e">
        <f>'PB - ED'!D26</f>
        <v>#REF!</v>
      </c>
      <c r="C26" s="8" t="e">
        <f>#REF!</f>
        <v>#REF!</v>
      </c>
      <c r="D26" s="8" t="e">
        <f>+C26-B26</f>
        <v>#REF!</v>
      </c>
      <c r="E26" s="14" t="e">
        <f>+D26/B26</f>
        <v>#REF!</v>
      </c>
      <c r="F26" s="8"/>
    </row>
    <row r="27" spans="1:6">
      <c r="B27" s="8"/>
      <c r="C27" s="8"/>
      <c r="D27" s="8"/>
      <c r="F27" s="8"/>
    </row>
    <row r="28" spans="1:6">
      <c r="A28" t="s">
        <v>85</v>
      </c>
      <c r="B28" s="8" t="e">
        <f>'PB - ED'!D28</f>
        <v>#REF!</v>
      </c>
      <c r="C28" s="8" t="e">
        <f>#REF!</f>
        <v>#REF!</v>
      </c>
      <c r="D28" s="8" t="e">
        <f>+C28-B28</f>
        <v>#REF!</v>
      </c>
      <c r="E28" s="14" t="e">
        <f>+D28/B28</f>
        <v>#REF!</v>
      </c>
      <c r="F28" s="8"/>
    </row>
    <row r="29" spans="1:6">
      <c r="B29" s="8"/>
      <c r="C29" s="8"/>
      <c r="D29" s="8"/>
      <c r="F29" s="8"/>
    </row>
    <row r="30" spans="1:6">
      <c r="A30" t="s">
        <v>86</v>
      </c>
      <c r="B30" s="8" t="e">
        <f>'PB - ED'!D30</f>
        <v>#REF!</v>
      </c>
      <c r="C30" s="8" t="e">
        <f>#REF!</f>
        <v>#REF!</v>
      </c>
      <c r="D30" s="8" t="e">
        <f>+C30-B30</f>
        <v>#REF!</v>
      </c>
      <c r="E30" s="14" t="e">
        <f>+D30/B30</f>
        <v>#REF!</v>
      </c>
      <c r="F30" s="8"/>
    </row>
    <row r="31" spans="1:6">
      <c r="B31" s="8"/>
      <c r="C31" s="8"/>
      <c r="D31" s="8"/>
      <c r="F31" s="8"/>
    </row>
    <row r="32" spans="1:6">
      <c r="A32" t="s">
        <v>87</v>
      </c>
      <c r="B32" s="8" t="e">
        <f>'PB - ED'!D32</f>
        <v>#REF!</v>
      </c>
      <c r="C32" s="8" t="e">
        <f>#REF!</f>
        <v>#REF!</v>
      </c>
      <c r="D32" s="8" t="e">
        <f>+C32-B32</f>
        <v>#REF!</v>
      </c>
      <c r="E32" s="14" t="e">
        <f>+D32/B32</f>
        <v>#REF!</v>
      </c>
      <c r="F32" s="8"/>
    </row>
    <row r="33" spans="1:6">
      <c r="B33" s="8"/>
      <c r="C33" s="8"/>
      <c r="D33" s="8"/>
      <c r="F33" s="8"/>
    </row>
    <row r="34" spans="1:6">
      <c r="A34" t="s">
        <v>88</v>
      </c>
      <c r="B34" s="8" t="e">
        <f>'PB - ED'!D34</f>
        <v>#REF!</v>
      </c>
      <c r="C34" s="8" t="e">
        <f>#REF!</f>
        <v>#REF!</v>
      </c>
      <c r="D34" s="8" t="e">
        <f>+C34-B34</f>
        <v>#REF!</v>
      </c>
      <c r="E34" s="14" t="e">
        <f>+D34/B34</f>
        <v>#REF!</v>
      </c>
      <c r="F34" s="8"/>
    </row>
    <row r="35" spans="1:6">
      <c r="B35" s="8"/>
      <c r="C35" s="8"/>
      <c r="D35" s="8"/>
      <c r="F35" s="8"/>
    </row>
    <row r="36" spans="1:6">
      <c r="A36" t="s">
        <v>89</v>
      </c>
      <c r="B36" s="8" t="e">
        <f>'PB - ED'!D36</f>
        <v>#REF!</v>
      </c>
      <c r="C36" s="8" t="e">
        <f>#REF!</f>
        <v>#REF!</v>
      </c>
      <c r="D36" s="8" t="e">
        <f>+C36-B36</f>
        <v>#REF!</v>
      </c>
      <c r="E36" s="14" t="e">
        <f>+D36/B36</f>
        <v>#REF!</v>
      </c>
      <c r="F36" s="8"/>
    </row>
    <row r="37" spans="1:6">
      <c r="B37" s="8"/>
      <c r="C37" s="8"/>
      <c r="D37" s="8"/>
      <c r="F37" s="8"/>
    </row>
    <row r="38" spans="1:6">
      <c r="A38" t="s">
        <v>90</v>
      </c>
      <c r="B38" s="8" t="e">
        <f>'PB - ED'!D38</f>
        <v>#REF!</v>
      </c>
      <c r="C38" s="8" t="e">
        <f>#REF!</f>
        <v>#REF!</v>
      </c>
      <c r="D38" s="8" t="e">
        <f>+C38-B38</f>
        <v>#REF!</v>
      </c>
      <c r="E38" s="14" t="e">
        <f>+D38/B38</f>
        <v>#REF!</v>
      </c>
      <c r="F38" s="8"/>
    </row>
    <row r="39" spans="1:6">
      <c r="B39" s="8"/>
      <c r="C39" s="8"/>
      <c r="D39" s="8"/>
      <c r="F39" s="8"/>
    </row>
    <row r="40" spans="1:6">
      <c r="A40" t="s">
        <v>91</v>
      </c>
      <c r="B40" s="8" t="e">
        <f>'PB - ED'!D40</f>
        <v>#REF!</v>
      </c>
      <c r="C40" s="8" t="e">
        <f>#REF!</f>
        <v>#REF!</v>
      </c>
      <c r="D40" s="8" t="e">
        <f>+C40-B40</f>
        <v>#REF!</v>
      </c>
      <c r="E40" s="14" t="e">
        <f>+D40/B40</f>
        <v>#REF!</v>
      </c>
      <c r="F40" s="8"/>
    </row>
    <row r="41" spans="1:6">
      <c r="B41" s="8"/>
      <c r="C41" s="8"/>
      <c r="D41" s="8"/>
      <c r="E41" s="14"/>
      <c r="F41" s="8"/>
    </row>
    <row r="42" spans="1:6">
      <c r="A42" t="s">
        <v>280</v>
      </c>
      <c r="B42" s="8" t="e">
        <f>'PB - ED'!D42</f>
        <v>#REF!</v>
      </c>
      <c r="C42" s="8" t="e">
        <f>#REF!</f>
        <v>#REF!</v>
      </c>
      <c r="D42" s="8" t="e">
        <f>+C42-B42</f>
        <v>#REF!</v>
      </c>
      <c r="E42" s="14" t="e">
        <f>+D42/B42</f>
        <v>#REF!</v>
      </c>
      <c r="F42" s="8"/>
    </row>
    <row r="43" spans="1:6">
      <c r="B43" s="8"/>
      <c r="C43" s="8"/>
      <c r="D43" s="8"/>
      <c r="F43" s="8"/>
    </row>
    <row r="44" spans="1:6">
      <c r="A44" t="s">
        <v>95</v>
      </c>
      <c r="B44" s="8" t="e">
        <f>'PB - ED'!D44</f>
        <v>#REF!</v>
      </c>
      <c r="C44" s="8" t="e">
        <f>#REF!</f>
        <v>#REF!</v>
      </c>
      <c r="D44" s="8" t="e">
        <f>+C44-B44</f>
        <v>#REF!</v>
      </c>
      <c r="E44" s="14" t="e">
        <f>+D44/B44</f>
        <v>#REF!</v>
      </c>
      <c r="F44" s="8"/>
    </row>
    <row r="45" spans="1:6">
      <c r="B45" s="8"/>
      <c r="C45" s="8"/>
      <c r="D45" s="8"/>
      <c r="F45" s="8"/>
    </row>
    <row r="46" spans="1:6">
      <c r="A46" t="s">
        <v>92</v>
      </c>
      <c r="B46" s="8" t="e">
        <f>'PB - ED'!D46</f>
        <v>#REF!</v>
      </c>
      <c r="C46" s="8" t="e">
        <f>#REF!</f>
        <v>#REF!</v>
      </c>
      <c r="D46" s="8" t="e">
        <f>+C46-B46</f>
        <v>#REF!</v>
      </c>
      <c r="E46" s="14" t="e">
        <f>+D46/B46</f>
        <v>#REF!</v>
      </c>
      <c r="F46" s="8"/>
    </row>
    <row r="47" spans="1:6">
      <c r="B47" s="8"/>
      <c r="C47" s="8"/>
      <c r="D47" s="8"/>
      <c r="E47" s="14"/>
      <c r="F47" s="8"/>
    </row>
    <row r="48" spans="1:6">
      <c r="A48" t="s">
        <v>197</v>
      </c>
      <c r="B48" s="8" t="e">
        <f>'PB - ED'!D48</f>
        <v>#REF!</v>
      </c>
      <c r="C48" s="8" t="e">
        <f>#REF!</f>
        <v>#REF!</v>
      </c>
      <c r="D48" s="8" t="e">
        <f>+C48-B48</f>
        <v>#REF!</v>
      </c>
      <c r="E48" s="14" t="e">
        <f>+D48/B48</f>
        <v>#REF!</v>
      </c>
      <c r="F48" s="8"/>
    </row>
    <row r="49" spans="1:6">
      <c r="B49" s="8"/>
      <c r="C49" s="8"/>
      <c r="D49" s="8"/>
      <c r="F49" s="8"/>
    </row>
    <row r="50" spans="1:6">
      <c r="A50" s="64" t="s">
        <v>281</v>
      </c>
      <c r="B50" s="8" t="e">
        <f>'PB - ED'!D50</f>
        <v>#REF!</v>
      </c>
      <c r="C50" s="8" t="e">
        <f>#REF!</f>
        <v>#REF!</v>
      </c>
      <c r="D50" s="8" t="e">
        <f>+C50-B50</f>
        <v>#REF!</v>
      </c>
      <c r="E50" s="14" t="e">
        <f>+D50/B50</f>
        <v>#REF!</v>
      </c>
      <c r="F50" s="8"/>
    </row>
    <row r="51" spans="1:6">
      <c r="A51" s="64"/>
      <c r="B51" s="8"/>
      <c r="C51" s="8"/>
      <c r="D51" s="8"/>
      <c r="F51" s="8"/>
    </row>
    <row r="52" spans="1:6">
      <c r="A52" s="64" t="s">
        <v>282</v>
      </c>
      <c r="B52" s="8" t="e">
        <f>'PB - ED'!D52</f>
        <v>#REF!</v>
      </c>
      <c r="C52" s="8" t="e">
        <f>#REF!</f>
        <v>#REF!</v>
      </c>
      <c r="D52" s="8" t="e">
        <f>+C52-B52</f>
        <v>#REF!</v>
      </c>
      <c r="E52" s="14" t="e">
        <f>+D52/B52</f>
        <v>#REF!</v>
      </c>
      <c r="F52" s="8"/>
    </row>
    <row r="53" spans="1:6">
      <c r="A53" s="64"/>
      <c r="B53" s="8"/>
      <c r="C53" s="8"/>
      <c r="D53" s="8"/>
      <c r="F53" s="8"/>
    </row>
    <row r="54" spans="1:6">
      <c r="A54" s="64" t="s">
        <v>320</v>
      </c>
      <c r="B54" s="8" t="e">
        <f>'PB - ED'!D54</f>
        <v>#REF!</v>
      </c>
      <c r="C54" s="8" t="e">
        <f>'CS-IRP TRAN 321'!F48</f>
        <v>#REF!</v>
      </c>
      <c r="D54" s="8" t="e">
        <f>+C54-B54</f>
        <v>#REF!</v>
      </c>
      <c r="E54" s="14" t="e">
        <f>+D54/B54</f>
        <v>#REF!</v>
      </c>
      <c r="F54" s="8"/>
    </row>
    <row r="55" spans="1:6">
      <c r="A55" s="64"/>
      <c r="B55" s="8"/>
      <c r="C55" s="8"/>
      <c r="D55" s="8"/>
      <c r="F55" s="8"/>
    </row>
    <row r="56" spans="1:6">
      <c r="A56" s="64" t="s">
        <v>321</v>
      </c>
      <c r="B56" s="8">
        <f>'PB - ED'!D56</f>
        <v>4144229.5520000006</v>
      </c>
      <c r="C56" s="8">
        <f>'CS-IRP SUB 331'!F48</f>
        <v>4143345.0620000004</v>
      </c>
      <c r="D56" s="8">
        <f>+C56-B56</f>
        <v>-884.49000000022352</v>
      </c>
      <c r="E56" s="14">
        <f>+D56/B56</f>
        <v>-2.1342688403285228E-4</v>
      </c>
      <c r="F56" s="8"/>
    </row>
    <row r="57" spans="1:6">
      <c r="A57" s="64"/>
      <c r="B57" s="8"/>
      <c r="C57" s="8"/>
      <c r="D57" s="8"/>
      <c r="E57" s="14"/>
      <c r="F57" s="8"/>
    </row>
    <row r="58" spans="1:6">
      <c r="A58" s="64" t="s">
        <v>283</v>
      </c>
      <c r="B58" s="8" t="e">
        <f>'PB - ED'!D58</f>
        <v>#REF!</v>
      </c>
      <c r="C58" s="8" t="e">
        <f>#REF!</f>
        <v>#REF!</v>
      </c>
      <c r="D58" s="8" t="e">
        <f>+C58-B58</f>
        <v>#REF!</v>
      </c>
      <c r="E58" s="14" t="e">
        <f>+D58/B58</f>
        <v>#REF!</v>
      </c>
      <c r="F58" s="8"/>
    </row>
    <row r="59" spans="1:6">
      <c r="A59" s="64"/>
      <c r="B59" s="8"/>
      <c r="C59" s="8"/>
      <c r="D59" s="8"/>
      <c r="F59" s="8"/>
    </row>
    <row r="60" spans="1:6">
      <c r="A60" s="64" t="s">
        <v>284</v>
      </c>
      <c r="B60" s="8" t="e">
        <f>'PB - ED'!D60</f>
        <v>#REF!</v>
      </c>
      <c r="C60" s="8" t="e">
        <f>#REF!</f>
        <v>#REF!</v>
      </c>
      <c r="D60" s="8" t="e">
        <f>+C60-B60</f>
        <v>#REF!</v>
      </c>
      <c r="E60" s="14" t="e">
        <f>+D60/B60</f>
        <v>#REF!</v>
      </c>
      <c r="F60" s="8"/>
    </row>
    <row r="61" spans="1:6">
      <c r="A61" s="64"/>
      <c r="B61" s="8"/>
      <c r="C61" s="8"/>
      <c r="D61" s="8"/>
      <c r="E61" s="14"/>
      <c r="F61" s="8"/>
    </row>
    <row r="62" spans="1:6">
      <c r="A62" s="64" t="s">
        <v>285</v>
      </c>
      <c r="B62" s="8" t="e">
        <f>'PB - ED'!D62</f>
        <v>#REF!</v>
      </c>
      <c r="C62" s="8" t="e">
        <f>#REF!</f>
        <v>#REF!</v>
      </c>
      <c r="D62" s="8" t="e">
        <f>+C62-B62</f>
        <v>#REF!</v>
      </c>
      <c r="E62" s="14" t="e">
        <f>+D62/B62</f>
        <v>#REF!</v>
      </c>
      <c r="F62" s="8"/>
    </row>
    <row r="63" spans="1:6">
      <c r="A63" s="64"/>
      <c r="B63" s="8"/>
      <c r="C63" s="8"/>
      <c r="D63" s="8"/>
      <c r="E63" s="14"/>
      <c r="F63" s="8"/>
    </row>
    <row r="64" spans="1:6">
      <c r="A64" s="64" t="s">
        <v>286</v>
      </c>
      <c r="B64" s="8" t="e">
        <f>'PB - ED'!D64</f>
        <v>#REF!</v>
      </c>
      <c r="C64" s="8" t="e">
        <f>#REF!</f>
        <v>#REF!</v>
      </c>
      <c r="D64" s="8" t="e">
        <f>+C64-B64</f>
        <v>#REF!</v>
      </c>
      <c r="E64" s="14" t="e">
        <f>+D64/B64</f>
        <v>#REF!</v>
      </c>
      <c r="F64" s="8"/>
    </row>
    <row r="65" spans="1:6">
      <c r="B65" s="8"/>
      <c r="C65" s="8"/>
      <c r="D65" s="8"/>
      <c r="E65" s="14"/>
      <c r="F65" s="8"/>
    </row>
    <row r="66" spans="1:6">
      <c r="A66" t="s">
        <v>93</v>
      </c>
      <c r="B66" s="8" t="e">
        <f>'PB - ED'!D66</f>
        <v>#REF!</v>
      </c>
      <c r="C66" s="8" t="e">
        <f>#REF!</f>
        <v>#REF!</v>
      </c>
      <c r="D66" s="8" t="e">
        <f>+C66-B66</f>
        <v>#REF!</v>
      </c>
      <c r="E66" s="14" t="e">
        <f>+D66/B66</f>
        <v>#REF!</v>
      </c>
      <c r="F66" s="8"/>
    </row>
    <row r="67" spans="1:6">
      <c r="B67" s="8"/>
      <c r="C67" s="8"/>
      <c r="D67" s="8"/>
      <c r="F67" s="8"/>
    </row>
    <row r="68" spans="1:6">
      <c r="A68" t="s">
        <v>94</v>
      </c>
      <c r="B68" s="8" t="e">
        <f>'PB - ED'!D68</f>
        <v>#REF!</v>
      </c>
      <c r="C68" s="8" t="e">
        <f>#REF!</f>
        <v>#REF!</v>
      </c>
      <c r="D68" s="8" t="e">
        <f>+C68-B68</f>
        <v>#REF!</v>
      </c>
      <c r="E68" s="14" t="e">
        <f>+D68/B68</f>
        <v>#REF!</v>
      </c>
      <c r="F68" s="8"/>
    </row>
    <row r="69" spans="1:6">
      <c r="B69" s="8"/>
      <c r="C69" s="8"/>
    </row>
    <row r="70" spans="1:6">
      <c r="A70" t="s">
        <v>17</v>
      </c>
      <c r="B70" s="8" t="e">
        <f>SUM(B10:B68)</f>
        <v>#REF!</v>
      </c>
      <c r="C70" s="8" t="e">
        <f>SUM(C10:C68)</f>
        <v>#REF!</v>
      </c>
      <c r="D70" s="50" t="e">
        <f>SUM(D10:D68)</f>
        <v>#REF!</v>
      </c>
      <c r="E70" s="14" t="e">
        <f>+D70/B70</f>
        <v>#REF!</v>
      </c>
    </row>
    <row r="72" spans="1:6">
      <c r="D72" s="8"/>
    </row>
    <row r="73" spans="1:6">
      <c r="A73" s="9"/>
      <c r="D73" s="8"/>
    </row>
    <row r="75" spans="1:6">
      <c r="A75" s="9"/>
      <c r="D75" s="8"/>
    </row>
    <row r="77" spans="1:6">
      <c r="A77" s="9"/>
      <c r="D77" s="8"/>
    </row>
  </sheetData>
  <phoneticPr fontId="0" type="noConversion"/>
  <printOptions horizontalCentered="1"/>
  <pageMargins left="0.75" right="0.75" top="0.5" bottom="0.5" header="0.5" footer="0.5"/>
  <pageSetup scale="83"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2FAB-9D12-4EB8-B013-A81DE6A902C9}">
  <dimension ref="A1:R105"/>
  <sheetViews>
    <sheetView showGridLines="0" zoomScale="110" zoomScaleNormal="110" workbookViewId="0">
      <pane ySplit="3" topLeftCell="A4" activePane="bottomLeft" state="frozen"/>
      <selection pane="bottomLeft" activeCell="D11" sqref="D11"/>
    </sheetView>
  </sheetViews>
  <sheetFormatPr defaultColWidth="9.26953125" defaultRowHeight="12.65" customHeight="1"/>
  <cols>
    <col min="1" max="2" width="1.7265625" style="373" customWidth="1"/>
    <col min="3" max="3" width="10.7265625" style="373" customWidth="1"/>
    <col min="4" max="5" width="40" style="373" customWidth="1"/>
    <col min="6" max="6" width="10.81640625" style="374" customWidth="1"/>
    <col min="7" max="9" width="1.7265625" style="373" customWidth="1"/>
    <col min="10" max="10" width="10.7265625" style="373" customWidth="1"/>
    <col min="11" max="11" width="40" style="373" customWidth="1"/>
    <col min="12" max="13" width="1.7265625" style="373" customWidth="1"/>
    <col min="14" max="16384" width="9.26953125" style="373"/>
  </cols>
  <sheetData>
    <row r="1" spans="1:12" ht="12.65" customHeight="1" thickBot="1">
      <c r="C1" s="374"/>
    </row>
    <row r="2" spans="1:12" ht="12.65" customHeight="1">
      <c r="B2" s="375"/>
      <c r="C2" s="376"/>
      <c r="D2" s="377"/>
      <c r="E2" s="377"/>
      <c r="F2" s="376"/>
      <c r="G2" s="378"/>
      <c r="I2" s="379"/>
      <c r="J2" s="380"/>
      <c r="K2" s="380" t="s">
        <v>1020</v>
      </c>
      <c r="L2" s="381"/>
    </row>
    <row r="3" spans="1:12" ht="12.65" customHeight="1">
      <c r="A3" s="374"/>
      <c r="B3" s="382"/>
      <c r="C3" s="383" t="s">
        <v>1021</v>
      </c>
      <c r="D3" s="384" t="s">
        <v>1022</v>
      </c>
      <c r="E3" s="385" t="s">
        <v>1020</v>
      </c>
      <c r="F3" s="386" t="s">
        <v>1023</v>
      </c>
      <c r="G3" s="387"/>
      <c r="I3" s="388"/>
      <c r="J3" s="389" t="s">
        <v>1023</v>
      </c>
      <c r="K3" s="390" t="s">
        <v>1020</v>
      </c>
      <c r="L3" s="391"/>
    </row>
    <row r="4" spans="1:12" ht="12.65" customHeight="1">
      <c r="A4" s="374"/>
      <c r="B4" s="382"/>
      <c r="C4" s="392"/>
      <c r="D4" s="392"/>
      <c r="E4" s="392"/>
      <c r="F4" s="392"/>
      <c r="G4" s="387"/>
      <c r="I4" s="388"/>
      <c r="L4" s="391"/>
    </row>
    <row r="5" spans="1:12" ht="12.65" customHeight="1">
      <c r="B5" s="393"/>
      <c r="C5" s="374">
        <v>11</v>
      </c>
      <c r="D5" s="373" t="s">
        <v>1024</v>
      </c>
      <c r="E5" s="373" t="s">
        <v>818</v>
      </c>
      <c r="F5" s="374" t="s">
        <v>223</v>
      </c>
      <c r="G5" s="394"/>
      <c r="I5" s="388"/>
      <c r="J5" s="373" t="s">
        <v>223</v>
      </c>
      <c r="K5" s="373" t="s">
        <v>818</v>
      </c>
      <c r="L5" s="391"/>
    </row>
    <row r="6" spans="1:12" ht="12.65" customHeight="1">
      <c r="B6" s="393"/>
      <c r="C6" s="374">
        <v>12</v>
      </c>
      <c r="D6" s="373" t="s">
        <v>1025</v>
      </c>
      <c r="E6" s="373" t="s">
        <v>818</v>
      </c>
      <c r="F6" s="374" t="s">
        <v>223</v>
      </c>
      <c r="G6" s="394"/>
      <c r="I6" s="388"/>
      <c r="J6" s="373" t="s">
        <v>224</v>
      </c>
      <c r="K6" s="373" t="s">
        <v>1026</v>
      </c>
      <c r="L6" s="391"/>
    </row>
    <row r="7" spans="1:12" ht="12.65" customHeight="1">
      <c r="B7" s="393"/>
      <c r="C7" s="374">
        <v>13</v>
      </c>
      <c r="D7" s="373" t="s">
        <v>1027</v>
      </c>
      <c r="E7" s="373" t="s">
        <v>818</v>
      </c>
      <c r="F7" s="374" t="s">
        <v>223</v>
      </c>
      <c r="G7" s="394"/>
      <c r="I7" s="388"/>
      <c r="J7" s="373" t="s">
        <v>225</v>
      </c>
      <c r="K7" s="373" t="s">
        <v>820</v>
      </c>
      <c r="L7" s="391"/>
    </row>
    <row r="8" spans="1:12" ht="12.65" customHeight="1">
      <c r="B8" s="393"/>
      <c r="C8" s="374">
        <v>14</v>
      </c>
      <c r="D8" s="373" t="s">
        <v>1028</v>
      </c>
      <c r="E8" s="373" t="s">
        <v>818</v>
      </c>
      <c r="F8" s="374" t="s">
        <v>223</v>
      </c>
      <c r="G8" s="394"/>
      <c r="I8" s="388"/>
      <c r="J8" s="373" t="s">
        <v>1029</v>
      </c>
      <c r="K8" s="373" t="s">
        <v>1030</v>
      </c>
      <c r="L8" s="391"/>
    </row>
    <row r="9" spans="1:12" ht="12.65" customHeight="1">
      <c r="B9" s="393"/>
      <c r="C9" s="374">
        <v>15</v>
      </c>
      <c r="D9" s="373" t="s">
        <v>1031</v>
      </c>
      <c r="E9" s="373" t="s">
        <v>818</v>
      </c>
      <c r="F9" s="374" t="s">
        <v>223</v>
      </c>
      <c r="G9" s="394"/>
      <c r="I9" s="388"/>
      <c r="J9" s="373" t="s">
        <v>1032</v>
      </c>
      <c r="K9" s="373" t="s">
        <v>822</v>
      </c>
      <c r="L9" s="391"/>
    </row>
    <row r="10" spans="1:12" ht="12.65" customHeight="1">
      <c r="B10" s="393"/>
      <c r="C10" s="374">
        <v>17</v>
      </c>
      <c r="D10" s="373" t="s">
        <v>1033</v>
      </c>
      <c r="E10" s="373" t="s">
        <v>818</v>
      </c>
      <c r="F10" s="374" t="s">
        <v>223</v>
      </c>
      <c r="G10" s="394"/>
      <c r="I10" s="388"/>
      <c r="J10" s="373" t="s">
        <v>461</v>
      </c>
      <c r="K10" s="373" t="s">
        <v>823</v>
      </c>
      <c r="L10" s="391"/>
    </row>
    <row r="11" spans="1:12" ht="12.65" customHeight="1">
      <c r="B11" s="393"/>
      <c r="C11" s="374">
        <v>22</v>
      </c>
      <c r="D11" s="373" t="s">
        <v>1034</v>
      </c>
      <c r="E11" s="373" t="s">
        <v>818</v>
      </c>
      <c r="F11" s="374" t="s">
        <v>223</v>
      </c>
      <c r="G11" s="394"/>
      <c r="I11" s="388"/>
      <c r="J11" s="373" t="s">
        <v>201</v>
      </c>
      <c r="K11" s="373" t="s">
        <v>1035</v>
      </c>
      <c r="L11" s="391"/>
    </row>
    <row r="12" spans="1:12" ht="12.65" customHeight="1">
      <c r="B12" s="393"/>
      <c r="C12" s="374">
        <v>28</v>
      </c>
      <c r="D12" s="373" t="s">
        <v>1036</v>
      </c>
      <c r="E12" s="373" t="s">
        <v>1026</v>
      </c>
      <c r="F12" s="374" t="s">
        <v>224</v>
      </c>
      <c r="G12" s="394"/>
      <c r="I12" s="388"/>
      <c r="J12" s="373" t="s">
        <v>232</v>
      </c>
      <c r="K12" s="373" t="s">
        <v>1037</v>
      </c>
      <c r="L12" s="391"/>
    </row>
    <row r="13" spans="1:12" ht="12.65" customHeight="1">
      <c r="B13" s="393"/>
      <c r="C13" s="374">
        <v>30</v>
      </c>
      <c r="D13" s="373" t="s">
        <v>1038</v>
      </c>
      <c r="E13" s="373" t="s">
        <v>1026</v>
      </c>
      <c r="F13" s="374" t="s">
        <v>224</v>
      </c>
      <c r="G13" s="394"/>
      <c r="I13" s="388"/>
      <c r="J13" s="373" t="s">
        <v>251</v>
      </c>
      <c r="K13" s="373" t="s">
        <v>836</v>
      </c>
      <c r="L13" s="391"/>
    </row>
    <row r="14" spans="1:12" ht="12.65" customHeight="1">
      <c r="B14" s="393"/>
      <c r="C14" s="374">
        <v>32</v>
      </c>
      <c r="D14" s="373" t="s">
        <v>1039</v>
      </c>
      <c r="E14" s="373" t="s">
        <v>1026</v>
      </c>
      <c r="F14" s="374" t="s">
        <v>224</v>
      </c>
      <c r="G14" s="394"/>
      <c r="I14" s="388"/>
      <c r="J14" s="373" t="s">
        <v>1040</v>
      </c>
      <c r="K14" s="373" t="s">
        <v>1041</v>
      </c>
      <c r="L14" s="391"/>
    </row>
    <row r="15" spans="1:12" ht="12.65" customHeight="1">
      <c r="B15" s="393"/>
      <c r="C15" s="395">
        <v>34</v>
      </c>
      <c r="D15" s="373" t="s">
        <v>1042</v>
      </c>
      <c r="E15" s="373" t="s">
        <v>1026</v>
      </c>
      <c r="F15" s="374" t="s">
        <v>224</v>
      </c>
      <c r="G15" s="394"/>
      <c r="I15" s="388"/>
      <c r="J15" s="373" t="s">
        <v>463</v>
      </c>
      <c r="K15" s="373" t="s">
        <v>831</v>
      </c>
      <c r="L15" s="391"/>
    </row>
    <row r="16" spans="1:12" ht="12.65" customHeight="1">
      <c r="B16" s="393"/>
      <c r="C16" s="374">
        <v>36</v>
      </c>
      <c r="D16" s="373" t="s">
        <v>1043</v>
      </c>
      <c r="E16" s="373" t="s">
        <v>820</v>
      </c>
      <c r="F16" s="374" t="s">
        <v>225</v>
      </c>
      <c r="G16" s="394"/>
      <c r="I16" s="388"/>
      <c r="J16" s="373" t="s">
        <v>1044</v>
      </c>
      <c r="K16" s="373" t="s">
        <v>1045</v>
      </c>
      <c r="L16" s="391"/>
    </row>
    <row r="17" spans="2:18" ht="12.65" customHeight="1">
      <c r="B17" s="393"/>
      <c r="C17" s="374">
        <v>93</v>
      </c>
      <c r="D17" s="373" t="s">
        <v>1046</v>
      </c>
      <c r="E17" s="373" t="s">
        <v>828</v>
      </c>
      <c r="F17" s="374" t="s">
        <v>34</v>
      </c>
      <c r="G17" s="394"/>
      <c r="I17" s="388"/>
      <c r="J17" s="373" t="s">
        <v>33</v>
      </c>
      <c r="K17" s="373" t="s">
        <v>342</v>
      </c>
      <c r="L17" s="391"/>
    </row>
    <row r="18" spans="2:18" ht="12.65" customHeight="1">
      <c r="B18" s="393"/>
      <c r="C18" s="374">
        <v>94</v>
      </c>
      <c r="D18" s="373" t="s">
        <v>1047</v>
      </c>
      <c r="E18" s="373" t="s">
        <v>828</v>
      </c>
      <c r="F18" s="374" t="s">
        <v>34</v>
      </c>
      <c r="G18" s="394"/>
      <c r="I18" s="388"/>
      <c r="J18" s="373" t="s">
        <v>34</v>
      </c>
      <c r="K18" s="373" t="s">
        <v>828</v>
      </c>
      <c r="L18" s="391"/>
      <c r="O18" s="396"/>
      <c r="P18" s="396"/>
    </row>
    <row r="19" spans="2:18" ht="12.65" customHeight="1">
      <c r="B19" s="393"/>
      <c r="C19" s="374">
        <v>95</v>
      </c>
      <c r="D19" s="373" t="s">
        <v>1048</v>
      </c>
      <c r="E19" s="373" t="s">
        <v>828</v>
      </c>
      <c r="F19" s="374" t="s">
        <v>34</v>
      </c>
      <c r="G19" s="394"/>
      <c r="I19" s="388"/>
      <c r="J19" s="373" t="s">
        <v>35</v>
      </c>
      <c r="K19" s="373" t="s">
        <v>829</v>
      </c>
      <c r="L19" s="391"/>
      <c r="O19" s="396"/>
      <c r="P19" s="396"/>
    </row>
    <row r="20" spans="2:18" ht="12.65" customHeight="1">
      <c r="B20" s="393"/>
      <c r="C20" s="374">
        <v>97</v>
      </c>
      <c r="D20" s="373" t="s">
        <v>1049</v>
      </c>
      <c r="E20" s="373" t="s">
        <v>828</v>
      </c>
      <c r="F20" s="374" t="s">
        <v>34</v>
      </c>
      <c r="G20" s="394"/>
      <c r="I20" s="388"/>
      <c r="K20" s="373" t="s">
        <v>1050</v>
      </c>
      <c r="L20" s="391"/>
      <c r="O20" s="396"/>
      <c r="P20" s="396"/>
      <c r="Q20" s="396"/>
      <c r="R20" s="396"/>
    </row>
    <row r="21" spans="2:18" ht="12.65" customHeight="1">
      <c r="B21" s="393"/>
      <c r="C21" s="374">
        <v>98</v>
      </c>
      <c r="D21" s="373" t="s">
        <v>1051</v>
      </c>
      <c r="E21" s="373" t="s">
        <v>828</v>
      </c>
      <c r="F21" s="374" t="s">
        <v>34</v>
      </c>
      <c r="G21" s="394"/>
      <c r="I21" s="388"/>
      <c r="K21" s="373" t="s">
        <v>1052</v>
      </c>
      <c r="L21" s="391"/>
      <c r="O21" s="396"/>
      <c r="P21" s="396"/>
      <c r="Q21" s="396"/>
      <c r="R21" s="396"/>
    </row>
    <row r="22" spans="2:18" ht="12.65" customHeight="1">
      <c r="B22" s="393"/>
      <c r="C22" s="374">
        <v>99</v>
      </c>
      <c r="D22" s="373" t="s">
        <v>1053</v>
      </c>
      <c r="E22" s="373" t="s">
        <v>828</v>
      </c>
      <c r="F22" s="374" t="s">
        <v>34</v>
      </c>
      <c r="G22" s="394"/>
      <c r="I22" s="388"/>
      <c r="K22" s="373" t="s">
        <v>1054</v>
      </c>
      <c r="L22" s="391"/>
      <c r="O22" s="396"/>
      <c r="P22" s="396"/>
      <c r="Q22" s="396"/>
      <c r="R22" s="396"/>
    </row>
    <row r="23" spans="2:18" ht="12.65" customHeight="1">
      <c r="B23" s="393"/>
      <c r="C23" s="374">
        <v>103</v>
      </c>
      <c r="D23" s="373" t="s">
        <v>1055</v>
      </c>
      <c r="E23" s="373" t="s">
        <v>828</v>
      </c>
      <c r="F23" s="374" t="s">
        <v>34</v>
      </c>
      <c r="G23" s="394"/>
      <c r="I23" s="388"/>
      <c r="K23" s="373" t="s">
        <v>1056</v>
      </c>
      <c r="L23" s="391"/>
      <c r="O23" s="396"/>
      <c r="P23" s="396"/>
      <c r="Q23" s="396"/>
      <c r="R23" s="396"/>
    </row>
    <row r="24" spans="2:18" ht="12.65" customHeight="1">
      <c r="B24" s="393"/>
      <c r="C24" s="374">
        <v>107</v>
      </c>
      <c r="D24" s="373" t="s">
        <v>1057</v>
      </c>
      <c r="E24" s="373" t="s">
        <v>828</v>
      </c>
      <c r="F24" s="374" t="s">
        <v>34</v>
      </c>
      <c r="G24" s="394"/>
      <c r="I24" s="388"/>
      <c r="K24" s="373" t="s">
        <v>1058</v>
      </c>
      <c r="L24" s="391"/>
      <c r="O24" s="396"/>
      <c r="P24" s="396"/>
      <c r="Q24" s="396"/>
      <c r="R24" s="396"/>
    </row>
    <row r="25" spans="2:18" ht="12.65" customHeight="1">
      <c r="B25" s="393"/>
      <c r="C25" s="374">
        <v>109</v>
      </c>
      <c r="D25" s="373" t="s">
        <v>1059</v>
      </c>
      <c r="E25" s="373" t="s">
        <v>828</v>
      </c>
      <c r="F25" s="374" t="s">
        <v>34</v>
      </c>
      <c r="G25" s="394"/>
      <c r="I25" s="388"/>
      <c r="K25" s="373" t="s">
        <v>1060</v>
      </c>
      <c r="L25" s="391"/>
      <c r="O25" s="396"/>
      <c r="P25" s="396"/>
      <c r="Q25" s="396"/>
      <c r="R25" s="396"/>
    </row>
    <row r="26" spans="2:18" ht="12.65" customHeight="1">
      <c r="B26" s="393"/>
      <c r="C26" s="374">
        <v>110</v>
      </c>
      <c r="D26" s="373" t="s">
        <v>1061</v>
      </c>
      <c r="E26" s="373" t="s">
        <v>828</v>
      </c>
      <c r="F26" s="374" t="s">
        <v>34</v>
      </c>
      <c r="G26" s="394"/>
      <c r="I26" s="388"/>
      <c r="K26" s="373" t="s">
        <v>1062</v>
      </c>
      <c r="L26" s="391"/>
      <c r="O26" s="396"/>
      <c r="P26" s="396"/>
      <c r="Q26" s="396"/>
      <c r="R26" s="396"/>
    </row>
    <row r="27" spans="2:18" ht="12.65" customHeight="1">
      <c r="B27" s="393"/>
      <c r="C27" s="374">
        <v>111</v>
      </c>
      <c r="D27" s="373" t="s">
        <v>1063</v>
      </c>
      <c r="E27" s="373" t="s">
        <v>828</v>
      </c>
      <c r="F27" s="374" t="s">
        <v>34</v>
      </c>
      <c r="G27" s="394"/>
      <c r="I27" s="388"/>
      <c r="K27" s="373" t="s">
        <v>1064</v>
      </c>
      <c r="L27" s="391"/>
      <c r="O27" s="396"/>
      <c r="P27" s="396"/>
      <c r="Q27" s="396"/>
      <c r="R27" s="396"/>
    </row>
    <row r="28" spans="2:18" ht="12.65" customHeight="1">
      <c r="B28" s="393"/>
      <c r="C28" s="374">
        <v>113</v>
      </c>
      <c r="D28" s="373" t="s">
        <v>1065</v>
      </c>
      <c r="E28" s="373" t="s">
        <v>828</v>
      </c>
      <c r="F28" s="374" t="s">
        <v>34</v>
      </c>
      <c r="G28" s="394"/>
      <c r="I28" s="388"/>
      <c r="K28" s="373" t="s">
        <v>1066</v>
      </c>
      <c r="L28" s="391"/>
      <c r="O28" s="396"/>
      <c r="P28" s="396"/>
      <c r="Q28" s="396"/>
      <c r="R28" s="396"/>
    </row>
    <row r="29" spans="2:18" ht="12.65" customHeight="1">
      <c r="B29" s="393"/>
      <c r="C29" s="374">
        <v>116</v>
      </c>
      <c r="D29" s="373" t="s">
        <v>1067</v>
      </c>
      <c r="E29" s="373" t="s">
        <v>828</v>
      </c>
      <c r="F29" s="374" t="s">
        <v>34</v>
      </c>
      <c r="G29" s="394"/>
      <c r="I29" s="388"/>
      <c r="K29" s="373" t="s">
        <v>1068</v>
      </c>
      <c r="L29" s="391"/>
      <c r="O29" s="396"/>
      <c r="P29" s="396"/>
      <c r="Q29" s="396"/>
      <c r="R29" s="396"/>
    </row>
    <row r="30" spans="2:18" ht="12.65" customHeight="1">
      <c r="B30" s="393"/>
      <c r="C30" s="374">
        <v>120</v>
      </c>
      <c r="D30" s="373" t="s">
        <v>1069</v>
      </c>
      <c r="E30" s="373" t="s">
        <v>828</v>
      </c>
      <c r="F30" s="374" t="s">
        <v>34</v>
      </c>
      <c r="G30" s="394"/>
      <c r="I30" s="388"/>
      <c r="K30" s="373" t="s">
        <v>1070</v>
      </c>
      <c r="L30" s="391"/>
      <c r="O30" s="396"/>
      <c r="P30" s="396"/>
      <c r="Q30" s="396"/>
      <c r="R30" s="396"/>
    </row>
    <row r="31" spans="2:18" ht="12.65" customHeight="1">
      <c r="B31" s="393"/>
      <c r="C31" s="374">
        <v>122</v>
      </c>
      <c r="D31" s="373" t="s">
        <v>1071</v>
      </c>
      <c r="E31" s="373" t="s">
        <v>828</v>
      </c>
      <c r="F31" s="374" t="s">
        <v>34</v>
      </c>
      <c r="G31" s="394"/>
      <c r="I31" s="388"/>
      <c r="K31" s="373" t="s">
        <v>1072</v>
      </c>
      <c r="L31" s="391"/>
      <c r="O31" s="396"/>
      <c r="P31" s="396"/>
      <c r="Q31" s="396"/>
      <c r="R31" s="396"/>
    </row>
    <row r="32" spans="2:18" ht="12.65" customHeight="1">
      <c r="B32" s="393"/>
      <c r="C32" s="374">
        <v>126</v>
      </c>
      <c r="D32" s="373" t="s">
        <v>1073</v>
      </c>
      <c r="E32" s="373" t="s">
        <v>828</v>
      </c>
      <c r="F32" s="374" t="s">
        <v>34</v>
      </c>
      <c r="G32" s="394"/>
      <c r="I32" s="388"/>
      <c r="K32" s="373" t="s">
        <v>1074</v>
      </c>
      <c r="L32" s="391"/>
      <c r="O32" s="396"/>
      <c r="P32" s="396"/>
      <c r="Q32" s="396"/>
      <c r="R32" s="396"/>
    </row>
    <row r="33" spans="2:18" ht="12.65" customHeight="1">
      <c r="B33" s="393"/>
      <c r="C33" s="374">
        <v>130</v>
      </c>
      <c r="D33" s="373" t="s">
        <v>1075</v>
      </c>
      <c r="E33" s="373" t="s">
        <v>828</v>
      </c>
      <c r="F33" s="374" t="s">
        <v>34</v>
      </c>
      <c r="G33" s="394"/>
      <c r="I33" s="388"/>
      <c r="K33" s="373" t="s">
        <v>1076</v>
      </c>
      <c r="L33" s="391"/>
      <c r="O33" s="396"/>
      <c r="P33" s="396"/>
      <c r="Q33" s="396"/>
      <c r="R33" s="396"/>
    </row>
    <row r="34" spans="2:18" ht="12.65" customHeight="1">
      <c r="B34" s="393"/>
      <c r="C34" s="374">
        <v>131</v>
      </c>
      <c r="D34" s="373" t="s">
        <v>1077</v>
      </c>
      <c r="E34" s="373" t="s">
        <v>828</v>
      </c>
      <c r="F34" s="374" t="s">
        <v>34</v>
      </c>
      <c r="G34" s="394"/>
      <c r="I34" s="388"/>
      <c r="K34" s="373" t="s">
        <v>1078</v>
      </c>
      <c r="L34" s="391"/>
      <c r="O34" s="396"/>
      <c r="P34" s="396"/>
      <c r="Q34" s="396"/>
      <c r="R34" s="396"/>
    </row>
    <row r="35" spans="2:18" ht="12.65" customHeight="1" thickBot="1">
      <c r="B35" s="393"/>
      <c r="C35" s="374">
        <v>136</v>
      </c>
      <c r="D35" s="373" t="s">
        <v>1079</v>
      </c>
      <c r="E35" s="373" t="s">
        <v>828</v>
      </c>
      <c r="F35" s="374" t="s">
        <v>34</v>
      </c>
      <c r="G35" s="394"/>
      <c r="I35" s="397"/>
      <c r="J35" s="398"/>
      <c r="K35" s="398"/>
      <c r="L35" s="399"/>
      <c r="O35" s="396"/>
      <c r="P35" s="396"/>
      <c r="Q35" s="396"/>
      <c r="R35" s="396"/>
    </row>
    <row r="36" spans="2:18" ht="12.65" customHeight="1">
      <c r="B36" s="393"/>
      <c r="C36" s="374">
        <v>150</v>
      </c>
      <c r="D36" s="373" t="s">
        <v>1080</v>
      </c>
      <c r="E36" s="373" t="s">
        <v>828</v>
      </c>
      <c r="F36" s="374" t="s">
        <v>34</v>
      </c>
      <c r="G36" s="394"/>
      <c r="I36" s="400"/>
      <c r="J36" s="400"/>
      <c r="K36" s="400"/>
      <c r="O36" s="396"/>
      <c r="P36" s="396"/>
      <c r="Q36" s="396"/>
      <c r="R36" s="396"/>
    </row>
    <row r="37" spans="2:18" ht="12.65" customHeight="1">
      <c r="B37" s="393"/>
      <c r="C37" s="374">
        <v>151</v>
      </c>
      <c r="D37" s="373" t="s">
        <v>1081</v>
      </c>
      <c r="E37" s="373" t="s">
        <v>828</v>
      </c>
      <c r="F37" s="374" t="s">
        <v>34</v>
      </c>
      <c r="G37" s="394"/>
      <c r="J37" s="400"/>
      <c r="K37" s="400"/>
      <c r="O37" s="396"/>
      <c r="P37" s="396"/>
      <c r="Q37" s="396"/>
      <c r="R37" s="396"/>
    </row>
    <row r="38" spans="2:18" ht="12.65" customHeight="1">
      <c r="B38" s="393"/>
      <c r="C38" s="374">
        <v>152</v>
      </c>
      <c r="D38" s="373" t="s">
        <v>1082</v>
      </c>
      <c r="E38" s="373" t="s">
        <v>828</v>
      </c>
      <c r="F38" s="374" t="s">
        <v>34</v>
      </c>
      <c r="G38" s="394"/>
      <c r="J38" s="400"/>
      <c r="K38" s="400"/>
      <c r="O38" s="396"/>
      <c r="P38" s="396"/>
      <c r="Q38" s="396"/>
      <c r="R38" s="396"/>
    </row>
    <row r="39" spans="2:18" ht="12.65" customHeight="1">
      <c r="B39" s="393"/>
      <c r="C39" s="374">
        <v>153</v>
      </c>
      <c r="D39" s="373" t="s">
        <v>1083</v>
      </c>
      <c r="E39" s="373" t="s">
        <v>828</v>
      </c>
      <c r="F39" s="374" t="s">
        <v>34</v>
      </c>
      <c r="G39" s="394"/>
      <c r="J39" s="400"/>
      <c r="K39" s="400"/>
      <c r="O39" s="396"/>
      <c r="P39" s="396"/>
      <c r="Q39" s="396"/>
      <c r="R39" s="396"/>
    </row>
    <row r="40" spans="2:18" ht="12.65" customHeight="1">
      <c r="B40" s="393"/>
      <c r="C40" s="374">
        <v>160</v>
      </c>
      <c r="D40" s="373" t="s">
        <v>1084</v>
      </c>
      <c r="E40" s="373" t="s">
        <v>828</v>
      </c>
      <c r="F40" s="374" t="s">
        <v>34</v>
      </c>
      <c r="G40" s="394"/>
      <c r="J40" s="400"/>
      <c r="K40" s="400"/>
      <c r="O40" s="396"/>
      <c r="P40" s="396"/>
      <c r="Q40" s="396"/>
      <c r="R40" s="396"/>
    </row>
    <row r="41" spans="2:18" ht="12.65" customHeight="1">
      <c r="B41" s="393"/>
      <c r="C41" s="374">
        <v>165</v>
      </c>
      <c r="D41" s="373" t="s">
        <v>1085</v>
      </c>
      <c r="E41" s="373" t="s">
        <v>828</v>
      </c>
      <c r="F41" s="374" t="s">
        <v>34</v>
      </c>
      <c r="G41" s="394"/>
      <c r="J41" s="400"/>
      <c r="K41" s="400"/>
      <c r="O41" s="396"/>
      <c r="P41" s="396"/>
      <c r="Q41" s="396"/>
      <c r="R41" s="396"/>
    </row>
    <row r="42" spans="2:18" ht="12.65" customHeight="1">
      <c r="B42" s="393"/>
      <c r="C42" s="374">
        <v>166</v>
      </c>
      <c r="D42" s="373" t="s">
        <v>1086</v>
      </c>
      <c r="E42" s="373" t="s">
        <v>828</v>
      </c>
      <c r="F42" s="374" t="s">
        <v>34</v>
      </c>
      <c r="G42" s="394"/>
      <c r="J42" s="400"/>
      <c r="K42" s="400"/>
      <c r="O42" s="396"/>
      <c r="P42" s="396"/>
      <c r="Q42" s="396"/>
      <c r="R42" s="396"/>
    </row>
    <row r="43" spans="2:18" ht="12.65" customHeight="1">
      <c r="B43" s="393"/>
      <c r="C43" s="374">
        <v>175</v>
      </c>
      <c r="D43" s="373" t="s">
        <v>1087</v>
      </c>
      <c r="E43" s="373" t="s">
        <v>828</v>
      </c>
      <c r="F43" s="374" t="s">
        <v>34</v>
      </c>
      <c r="G43" s="394"/>
      <c r="J43" s="400"/>
      <c r="K43" s="400"/>
      <c r="O43" s="396"/>
      <c r="P43" s="396"/>
      <c r="Q43" s="396"/>
      <c r="R43" s="396"/>
    </row>
    <row r="44" spans="2:18" ht="12.65" customHeight="1">
      <c r="B44" s="393"/>
      <c r="C44" s="374">
        <v>201</v>
      </c>
      <c r="D44" s="373" t="s">
        <v>1087</v>
      </c>
      <c r="E44" s="373" t="s">
        <v>828</v>
      </c>
      <c r="F44" s="374" t="s">
        <v>34</v>
      </c>
      <c r="G44" s="394"/>
      <c r="J44" s="400"/>
      <c r="K44" s="400"/>
      <c r="O44" s="396"/>
      <c r="P44" s="396"/>
      <c r="Q44" s="396"/>
      <c r="R44" s="396"/>
    </row>
    <row r="45" spans="2:18" ht="12.65" customHeight="1">
      <c r="B45" s="393"/>
      <c r="C45" s="374">
        <v>204</v>
      </c>
      <c r="D45" s="373" t="s">
        <v>1088</v>
      </c>
      <c r="E45" s="373" t="s">
        <v>823</v>
      </c>
      <c r="F45" s="374" t="s">
        <v>363</v>
      </c>
      <c r="G45" s="394"/>
      <c r="J45" s="400"/>
      <c r="K45" s="400"/>
      <c r="O45" s="396"/>
      <c r="P45" s="396"/>
      <c r="Q45" s="396"/>
      <c r="R45" s="396"/>
    </row>
    <row r="46" spans="2:18" ht="12.65" customHeight="1">
      <c r="B46" s="393"/>
      <c r="C46" s="374">
        <v>211</v>
      </c>
      <c r="D46" s="373" t="s">
        <v>1089</v>
      </c>
      <c r="E46" s="373" t="s">
        <v>823</v>
      </c>
      <c r="F46" s="374" t="s">
        <v>364</v>
      </c>
      <c r="G46" s="394"/>
      <c r="J46" s="400"/>
      <c r="K46" s="400"/>
      <c r="O46" s="396"/>
      <c r="P46" s="396"/>
      <c r="Q46" s="396"/>
      <c r="R46" s="396"/>
    </row>
    <row r="47" spans="2:18" ht="12.65" customHeight="1">
      <c r="B47" s="393"/>
      <c r="C47" s="374">
        <v>212</v>
      </c>
      <c r="D47" s="373" t="s">
        <v>1090</v>
      </c>
      <c r="E47" s="373" t="s">
        <v>823</v>
      </c>
      <c r="F47" s="374" t="s">
        <v>364</v>
      </c>
      <c r="G47" s="394"/>
      <c r="J47" s="400"/>
      <c r="K47" s="400"/>
      <c r="O47" s="396"/>
      <c r="P47" s="396"/>
      <c r="Q47" s="396"/>
      <c r="R47" s="396"/>
    </row>
    <row r="48" spans="2:18" ht="12.65" customHeight="1">
      <c r="B48" s="393"/>
      <c r="C48" s="374">
        <v>213</v>
      </c>
      <c r="D48" s="373" t="s">
        <v>1091</v>
      </c>
      <c r="E48" s="373" t="s">
        <v>823</v>
      </c>
      <c r="F48" s="374" t="s">
        <v>363</v>
      </c>
      <c r="G48" s="394"/>
      <c r="J48" s="400"/>
      <c r="K48" s="400"/>
      <c r="O48" s="396"/>
      <c r="P48" s="396"/>
      <c r="Q48" s="396"/>
      <c r="R48" s="396"/>
    </row>
    <row r="49" spans="2:18" ht="12.65" customHeight="1">
      <c r="B49" s="393"/>
      <c r="C49" s="374">
        <v>214</v>
      </c>
      <c r="D49" s="373" t="s">
        <v>1092</v>
      </c>
      <c r="E49" s="373" t="s">
        <v>823</v>
      </c>
      <c r="F49" s="374" t="s">
        <v>365</v>
      </c>
      <c r="G49" s="394"/>
      <c r="J49" s="400"/>
      <c r="K49" s="400"/>
      <c r="O49" s="396"/>
      <c r="P49" s="396"/>
      <c r="Q49" s="396"/>
      <c r="R49" s="396"/>
    </row>
    <row r="50" spans="2:18" ht="12.65" customHeight="1">
      <c r="B50" s="393"/>
      <c r="C50" s="374">
        <v>215</v>
      </c>
      <c r="D50" s="373" t="s">
        <v>1093</v>
      </c>
      <c r="E50" s="373" t="s">
        <v>823</v>
      </c>
      <c r="F50" s="374" t="s">
        <v>364</v>
      </c>
      <c r="G50" s="394"/>
      <c r="J50" s="400"/>
      <c r="K50" s="400"/>
      <c r="O50" s="396"/>
      <c r="P50" s="396"/>
      <c r="Q50" s="396"/>
      <c r="R50" s="396"/>
    </row>
    <row r="51" spans="2:18" ht="12.65" customHeight="1">
      <c r="B51" s="393"/>
      <c r="C51" s="374">
        <v>217</v>
      </c>
      <c r="D51" s="373" t="s">
        <v>1094</v>
      </c>
      <c r="E51" s="373" t="s">
        <v>823</v>
      </c>
      <c r="F51" s="374" t="s">
        <v>366</v>
      </c>
      <c r="G51" s="394"/>
      <c r="J51" s="400"/>
      <c r="K51" s="400"/>
      <c r="O51" s="396"/>
      <c r="P51" s="396"/>
      <c r="Q51" s="396"/>
      <c r="R51" s="396"/>
    </row>
    <row r="52" spans="2:18" ht="12.65" customHeight="1">
      <c r="B52" s="393"/>
      <c r="C52" s="374">
        <v>218</v>
      </c>
      <c r="D52" s="373" t="s">
        <v>1095</v>
      </c>
      <c r="E52" s="373" t="s">
        <v>823</v>
      </c>
      <c r="F52" s="374" t="s">
        <v>364</v>
      </c>
      <c r="G52" s="394"/>
      <c r="J52" s="400"/>
      <c r="K52" s="400"/>
      <c r="O52" s="396"/>
      <c r="P52" s="396"/>
      <c r="Q52" s="396"/>
      <c r="R52" s="396"/>
    </row>
    <row r="53" spans="2:18" ht="12.65" customHeight="1">
      <c r="B53" s="393"/>
      <c r="C53" s="374">
        <v>220</v>
      </c>
      <c r="D53" s="373" t="s">
        <v>1096</v>
      </c>
      <c r="E53" s="373" t="s">
        <v>823</v>
      </c>
      <c r="F53" s="374" t="s">
        <v>366</v>
      </c>
      <c r="G53" s="394"/>
      <c r="J53" s="400"/>
      <c r="K53" s="400"/>
      <c r="O53" s="396"/>
      <c r="P53" s="396"/>
      <c r="Q53" s="396"/>
      <c r="R53" s="396"/>
    </row>
    <row r="54" spans="2:18" ht="12.65" customHeight="1">
      <c r="B54" s="393"/>
      <c r="C54" s="374">
        <v>223</v>
      </c>
      <c r="D54" s="373" t="s">
        <v>1097</v>
      </c>
      <c r="E54" s="373" t="s">
        <v>823</v>
      </c>
      <c r="F54" s="414" t="s">
        <v>367</v>
      </c>
      <c r="G54" s="394"/>
      <c r="J54" s="400"/>
      <c r="K54" s="400"/>
      <c r="O54" s="396"/>
      <c r="P54" s="396"/>
      <c r="Q54" s="396"/>
      <c r="R54" s="396"/>
    </row>
    <row r="55" spans="2:18" ht="12.65" customHeight="1">
      <c r="B55" s="393"/>
      <c r="C55" s="374">
        <v>225</v>
      </c>
      <c r="D55" s="373" t="s">
        <v>1097</v>
      </c>
      <c r="E55" s="373" t="s">
        <v>823</v>
      </c>
      <c r="F55" s="415" t="s">
        <v>367</v>
      </c>
      <c r="G55" s="394"/>
      <c r="J55" s="400"/>
      <c r="K55" s="400"/>
      <c r="O55" s="396"/>
      <c r="P55" s="396"/>
      <c r="Q55" s="396"/>
      <c r="R55" s="396"/>
    </row>
    <row r="56" spans="2:18" ht="12.65" customHeight="1">
      <c r="B56" s="393"/>
      <c r="C56" s="374">
        <v>227</v>
      </c>
      <c r="D56" s="373" t="s">
        <v>1098</v>
      </c>
      <c r="E56" s="373" t="s">
        <v>1035</v>
      </c>
      <c r="F56" s="416" t="s">
        <v>201</v>
      </c>
      <c r="G56" s="394"/>
      <c r="J56" s="400"/>
      <c r="K56" s="400"/>
      <c r="O56" s="396"/>
      <c r="P56" s="396"/>
      <c r="Q56" s="396"/>
      <c r="R56" s="396"/>
    </row>
    <row r="57" spans="2:18" ht="12.65" customHeight="1">
      <c r="B57" s="393"/>
      <c r="C57" s="374">
        <v>229</v>
      </c>
      <c r="D57" s="373" t="s">
        <v>1099</v>
      </c>
      <c r="E57" s="373" t="s">
        <v>1037</v>
      </c>
      <c r="F57" s="374" t="s">
        <v>368</v>
      </c>
      <c r="G57" s="394"/>
      <c r="J57" s="400"/>
      <c r="K57" s="400"/>
      <c r="O57" s="396"/>
      <c r="P57" s="396"/>
      <c r="Q57" s="396"/>
      <c r="R57" s="396"/>
    </row>
    <row r="58" spans="2:18" ht="12.65" customHeight="1">
      <c r="B58" s="393"/>
      <c r="C58" s="374">
        <v>236</v>
      </c>
      <c r="D58" s="373" t="s">
        <v>1100</v>
      </c>
      <c r="E58" s="373" t="s">
        <v>823</v>
      </c>
      <c r="F58" s="374" t="s">
        <v>369</v>
      </c>
      <c r="G58" s="394"/>
      <c r="J58" s="400"/>
      <c r="K58" s="400"/>
      <c r="O58" s="396"/>
      <c r="P58" s="396"/>
      <c r="Q58" s="396"/>
      <c r="R58" s="396"/>
    </row>
    <row r="59" spans="2:18" ht="12.65" customHeight="1">
      <c r="B59" s="393"/>
      <c r="C59" s="374">
        <v>240</v>
      </c>
      <c r="D59" s="373" t="s">
        <v>1101</v>
      </c>
      <c r="E59" s="373" t="s">
        <v>836</v>
      </c>
      <c r="F59" s="374" t="s">
        <v>370</v>
      </c>
      <c r="G59" s="394"/>
      <c r="J59" s="400"/>
      <c r="K59" s="400"/>
      <c r="O59" s="396"/>
      <c r="P59" s="396"/>
      <c r="Q59" s="396"/>
      <c r="R59" s="396"/>
    </row>
    <row r="60" spans="2:18" ht="12.65" customHeight="1">
      <c r="B60" s="393"/>
      <c r="C60" s="374">
        <v>242</v>
      </c>
      <c r="D60" s="373" t="s">
        <v>1102</v>
      </c>
      <c r="E60" s="373" t="s">
        <v>836</v>
      </c>
      <c r="F60" s="374" t="s">
        <v>370</v>
      </c>
      <c r="G60" s="394"/>
      <c r="J60" s="400"/>
      <c r="K60" s="400"/>
      <c r="O60" s="396"/>
      <c r="P60" s="396"/>
      <c r="Q60" s="396"/>
      <c r="R60" s="396"/>
    </row>
    <row r="61" spans="2:18" ht="12.65" customHeight="1">
      <c r="B61" s="393"/>
      <c r="C61" s="374">
        <v>244</v>
      </c>
      <c r="D61" s="373" t="s">
        <v>1103</v>
      </c>
      <c r="E61" s="373" t="s">
        <v>836</v>
      </c>
      <c r="F61" s="374" t="s">
        <v>371</v>
      </c>
      <c r="G61" s="394"/>
      <c r="J61" s="400"/>
      <c r="K61" s="400"/>
      <c r="O61" s="396"/>
      <c r="P61" s="396"/>
      <c r="Q61" s="396"/>
      <c r="R61" s="396"/>
    </row>
    <row r="62" spans="2:18" ht="12.65" customHeight="1">
      <c r="B62" s="393"/>
      <c r="C62" s="374">
        <v>246</v>
      </c>
      <c r="D62" s="373" t="s">
        <v>1104</v>
      </c>
      <c r="E62" s="373" t="s">
        <v>836</v>
      </c>
      <c r="F62" s="374" t="s">
        <v>371</v>
      </c>
      <c r="G62" s="394"/>
      <c r="J62" s="400"/>
      <c r="K62" s="400"/>
      <c r="O62" s="396"/>
      <c r="P62" s="396"/>
      <c r="Q62" s="396"/>
      <c r="R62" s="396"/>
    </row>
    <row r="63" spans="2:18" ht="12.65" customHeight="1">
      <c r="B63" s="393"/>
      <c r="C63" s="374">
        <v>248</v>
      </c>
      <c r="D63" s="373" t="s">
        <v>1105</v>
      </c>
      <c r="E63" s="373" t="s">
        <v>836</v>
      </c>
      <c r="F63" s="374" t="s">
        <v>372</v>
      </c>
      <c r="G63" s="394"/>
      <c r="J63" s="400"/>
      <c r="K63" s="400"/>
      <c r="O63" s="396"/>
      <c r="P63" s="396"/>
      <c r="Q63" s="396"/>
      <c r="R63" s="396"/>
    </row>
    <row r="64" spans="2:18" ht="12.65" customHeight="1">
      <c r="B64" s="393"/>
      <c r="C64" s="374">
        <v>251</v>
      </c>
      <c r="D64" s="373" t="s">
        <v>1106</v>
      </c>
      <c r="E64" s="373" t="s">
        <v>836</v>
      </c>
      <c r="F64" s="374" t="s">
        <v>374</v>
      </c>
      <c r="G64" s="394"/>
      <c r="J64" s="400"/>
      <c r="K64" s="400"/>
      <c r="O64" s="396"/>
      <c r="P64" s="396"/>
      <c r="Q64" s="396"/>
      <c r="R64" s="396"/>
    </row>
    <row r="65" spans="2:18" ht="12.65" customHeight="1">
      <c r="B65" s="393"/>
      <c r="C65" s="374">
        <v>256</v>
      </c>
      <c r="D65" s="373" t="s">
        <v>1107</v>
      </c>
      <c r="E65" s="373" t="s">
        <v>1041</v>
      </c>
      <c r="F65" s="374" t="s">
        <v>375</v>
      </c>
      <c r="G65" s="394"/>
      <c r="J65" s="400"/>
      <c r="K65" s="400"/>
      <c r="O65" s="396"/>
      <c r="P65" s="396"/>
      <c r="Q65" s="396"/>
      <c r="R65" s="396"/>
    </row>
    <row r="66" spans="2:18" ht="12.65" customHeight="1">
      <c r="B66" s="393"/>
      <c r="C66" s="374">
        <v>257</v>
      </c>
      <c r="D66" s="373" t="s">
        <v>1108</v>
      </c>
      <c r="E66" s="373" t="s">
        <v>1041</v>
      </c>
      <c r="F66" s="374" t="s">
        <v>376</v>
      </c>
      <c r="G66" s="394"/>
      <c r="J66" s="400"/>
      <c r="K66" s="400"/>
      <c r="O66" s="396"/>
      <c r="P66" s="396"/>
      <c r="Q66" s="396"/>
      <c r="R66" s="396"/>
    </row>
    <row r="67" spans="2:18" ht="12.65" customHeight="1">
      <c r="B67" s="393"/>
      <c r="C67" s="374">
        <v>260</v>
      </c>
      <c r="D67" s="373" t="s">
        <v>1109</v>
      </c>
      <c r="E67" s="373" t="s">
        <v>836</v>
      </c>
      <c r="F67" s="374" t="s">
        <v>377</v>
      </c>
      <c r="G67" s="394"/>
      <c r="J67" s="400"/>
      <c r="K67" s="400"/>
      <c r="O67" s="396"/>
      <c r="P67" s="396"/>
      <c r="Q67" s="396"/>
      <c r="R67" s="396"/>
    </row>
    <row r="68" spans="2:18" ht="12.65" customHeight="1">
      <c r="B68" s="393"/>
      <c r="C68" s="374">
        <v>264</v>
      </c>
      <c r="D68" s="373" t="s">
        <v>1110</v>
      </c>
      <c r="E68" s="373" t="s">
        <v>836</v>
      </c>
      <c r="F68" s="374" t="s">
        <v>378</v>
      </c>
      <c r="G68" s="394"/>
      <c r="J68" s="400"/>
      <c r="K68" s="400"/>
      <c r="O68" s="396"/>
      <c r="P68" s="396"/>
      <c r="Q68" s="396"/>
      <c r="R68" s="396"/>
    </row>
    <row r="69" spans="2:18" ht="12.65" customHeight="1">
      <c r="B69" s="393"/>
      <c r="C69" s="374">
        <v>330</v>
      </c>
      <c r="D69" s="410" t="s">
        <v>1111</v>
      </c>
      <c r="E69" s="410" t="s">
        <v>1045</v>
      </c>
      <c r="F69" s="422" t="s">
        <v>379</v>
      </c>
      <c r="G69" s="394"/>
      <c r="J69" s="400"/>
      <c r="K69" s="400"/>
      <c r="O69" s="396"/>
      <c r="P69" s="396"/>
      <c r="Q69" s="396"/>
      <c r="R69" s="396"/>
    </row>
    <row r="70" spans="2:18" ht="12.65" customHeight="1">
      <c r="B70" s="393"/>
      <c r="C70" s="374">
        <v>331</v>
      </c>
      <c r="D70" s="410" t="s">
        <v>1112</v>
      </c>
      <c r="E70" s="410" t="s">
        <v>1045</v>
      </c>
      <c r="F70" s="374" t="s">
        <v>380</v>
      </c>
      <c r="G70" s="394"/>
      <c r="J70" s="400"/>
      <c r="K70" s="400"/>
      <c r="O70" s="396"/>
      <c r="P70" s="396"/>
      <c r="Q70" s="396"/>
      <c r="R70" s="396"/>
    </row>
    <row r="71" spans="2:18" ht="12.65" customHeight="1">
      <c r="B71" s="393"/>
      <c r="C71" s="374">
        <v>332</v>
      </c>
      <c r="D71" s="410" t="s">
        <v>1113</v>
      </c>
      <c r="E71" s="410" t="s">
        <v>1045</v>
      </c>
      <c r="F71" s="374" t="s">
        <v>381</v>
      </c>
      <c r="G71" s="394"/>
      <c r="J71" s="400"/>
      <c r="K71" s="400"/>
      <c r="O71" s="396"/>
      <c r="P71" s="396"/>
      <c r="Q71" s="396"/>
      <c r="R71" s="396"/>
    </row>
    <row r="72" spans="2:18" ht="12.65" customHeight="1">
      <c r="B72" s="393"/>
      <c r="C72" s="374">
        <v>333</v>
      </c>
      <c r="D72" s="410" t="s">
        <v>1114</v>
      </c>
      <c r="E72" s="410" t="s">
        <v>1045</v>
      </c>
      <c r="F72" s="374" t="s">
        <v>380</v>
      </c>
      <c r="G72" s="394"/>
      <c r="J72" s="400"/>
      <c r="K72" s="400"/>
      <c r="O72" s="396"/>
      <c r="P72" s="396"/>
      <c r="Q72" s="396"/>
      <c r="R72" s="396"/>
    </row>
    <row r="73" spans="2:18" ht="12.65" customHeight="1">
      <c r="B73" s="393"/>
      <c r="C73" s="374">
        <v>356</v>
      </c>
      <c r="D73" s="373" t="s">
        <v>1115</v>
      </c>
      <c r="E73" s="373" t="s">
        <v>831</v>
      </c>
      <c r="F73" s="374" t="s">
        <v>382</v>
      </c>
      <c r="G73" s="394"/>
      <c r="J73" s="400"/>
      <c r="K73" s="400"/>
      <c r="O73" s="396"/>
      <c r="P73" s="396"/>
      <c r="Q73" s="396"/>
      <c r="R73" s="396"/>
    </row>
    <row r="74" spans="2:18" ht="12.65" customHeight="1">
      <c r="B74" s="393"/>
      <c r="C74" s="374">
        <v>358</v>
      </c>
      <c r="D74" s="373" t="s">
        <v>1116</v>
      </c>
      <c r="E74" s="373" t="s">
        <v>831</v>
      </c>
      <c r="F74" s="422" t="s">
        <v>379</v>
      </c>
      <c r="G74" s="394"/>
      <c r="J74" s="400"/>
      <c r="K74" s="400"/>
      <c r="O74" s="396"/>
      <c r="P74" s="396"/>
      <c r="Q74" s="396"/>
      <c r="R74" s="396"/>
    </row>
    <row r="75" spans="2:18" ht="12.65" customHeight="1">
      <c r="B75" s="393"/>
      <c r="C75" s="395">
        <v>359</v>
      </c>
      <c r="D75" s="373" t="s">
        <v>1117</v>
      </c>
      <c r="E75" s="373" t="s">
        <v>831</v>
      </c>
      <c r="F75" s="374" t="s">
        <v>380</v>
      </c>
      <c r="G75" s="394"/>
      <c r="J75" s="400"/>
      <c r="K75" s="400"/>
      <c r="O75" s="396"/>
      <c r="P75" s="396"/>
      <c r="Q75" s="396"/>
      <c r="R75" s="396"/>
    </row>
    <row r="76" spans="2:18" ht="12.65" customHeight="1">
      <c r="B76" s="393"/>
      <c r="C76" s="395">
        <v>360</v>
      </c>
      <c r="D76" s="373" t="s">
        <v>1118</v>
      </c>
      <c r="E76" s="373" t="s">
        <v>831</v>
      </c>
      <c r="F76" s="374" t="s">
        <v>381</v>
      </c>
      <c r="G76" s="394"/>
      <c r="J76" s="400"/>
      <c r="K76" s="400"/>
      <c r="O76" s="396"/>
      <c r="P76" s="396"/>
      <c r="Q76" s="396"/>
      <c r="R76" s="396"/>
    </row>
    <row r="77" spans="2:18" ht="12.65" customHeight="1">
      <c r="B77" s="393"/>
      <c r="C77" s="395">
        <v>370</v>
      </c>
      <c r="D77" s="373" t="s">
        <v>1119</v>
      </c>
      <c r="E77" s="373" t="s">
        <v>831</v>
      </c>
      <c r="F77" s="422" t="s">
        <v>379</v>
      </c>
      <c r="G77" s="394"/>
      <c r="J77" s="400"/>
      <c r="K77" s="400"/>
      <c r="O77" s="396"/>
      <c r="P77" s="396"/>
      <c r="Q77" s="396"/>
      <c r="R77" s="396"/>
    </row>
    <row r="78" spans="2:18" ht="12.65" customHeight="1">
      <c r="B78" s="393"/>
      <c r="C78" s="395">
        <v>371</v>
      </c>
      <c r="D78" s="373" t="s">
        <v>1120</v>
      </c>
      <c r="E78" s="373" t="s">
        <v>831</v>
      </c>
      <c r="F78" s="374" t="s">
        <v>380</v>
      </c>
      <c r="G78" s="394"/>
      <c r="J78" s="400"/>
      <c r="K78" s="400"/>
      <c r="O78" s="396"/>
      <c r="P78" s="396"/>
      <c r="Q78" s="396"/>
      <c r="R78" s="396"/>
    </row>
    <row r="79" spans="2:18" ht="12.65" customHeight="1">
      <c r="B79" s="393"/>
      <c r="C79" s="395">
        <v>372</v>
      </c>
      <c r="D79" s="373" t="s">
        <v>1121</v>
      </c>
      <c r="E79" s="373" t="s">
        <v>831</v>
      </c>
      <c r="F79" s="374" t="s">
        <v>381</v>
      </c>
      <c r="G79" s="394"/>
      <c r="J79" s="400"/>
      <c r="K79" s="400"/>
      <c r="O79" s="396"/>
      <c r="P79" s="396"/>
      <c r="Q79" s="396"/>
      <c r="R79" s="396"/>
    </row>
    <row r="80" spans="2:18" ht="12.65" customHeight="1">
      <c r="B80" s="393"/>
      <c r="C80" s="395">
        <v>528</v>
      </c>
      <c r="D80" s="373" t="s">
        <v>1122</v>
      </c>
      <c r="E80" s="373" t="s">
        <v>829</v>
      </c>
      <c r="F80" s="374" t="s">
        <v>35</v>
      </c>
      <c r="G80" s="394"/>
      <c r="J80" s="400"/>
      <c r="K80" s="400"/>
      <c r="O80" s="396"/>
      <c r="P80" s="396"/>
      <c r="Q80" s="396"/>
      <c r="R80" s="396"/>
    </row>
    <row r="81" spans="2:16" ht="12.65" customHeight="1">
      <c r="B81" s="393"/>
      <c r="C81" s="395">
        <v>540</v>
      </c>
      <c r="D81" s="373" t="s">
        <v>1123</v>
      </c>
      <c r="E81" s="373" t="s">
        <v>342</v>
      </c>
      <c r="F81" s="374" t="s">
        <v>33</v>
      </c>
      <c r="G81" s="394"/>
      <c r="J81" s="400"/>
      <c r="K81" s="400"/>
      <c r="O81" s="396"/>
      <c r="P81" s="396"/>
    </row>
    <row r="82" spans="2:16" ht="12.65" customHeight="1">
      <c r="B82" s="393"/>
      <c r="C82" s="395" t="s">
        <v>1124</v>
      </c>
      <c r="D82" s="373" t="str">
        <f t="shared" ref="D82:D104" si="0">"Description #"&amp;C82</f>
        <v>Description #078</v>
      </c>
      <c r="G82" s="394"/>
      <c r="J82" s="400"/>
      <c r="K82" s="400"/>
      <c r="O82" s="396"/>
      <c r="P82" s="396"/>
    </row>
    <row r="83" spans="2:16" ht="12.65" customHeight="1">
      <c r="B83" s="393"/>
      <c r="C83" s="395" t="s">
        <v>1125</v>
      </c>
      <c r="D83" s="373" t="str">
        <f t="shared" si="0"/>
        <v>Description #079</v>
      </c>
      <c r="G83" s="394"/>
      <c r="J83" s="400"/>
      <c r="K83" s="400"/>
      <c r="O83" s="396"/>
      <c r="P83" s="396"/>
    </row>
    <row r="84" spans="2:16" ht="12.65" customHeight="1">
      <c r="B84" s="393"/>
      <c r="C84" s="395" t="s">
        <v>1126</v>
      </c>
      <c r="D84" s="373" t="str">
        <f t="shared" si="0"/>
        <v>Description #080</v>
      </c>
      <c r="G84" s="394"/>
      <c r="J84" s="400"/>
      <c r="K84" s="400"/>
      <c r="O84" s="396"/>
      <c r="P84" s="396"/>
    </row>
    <row r="85" spans="2:16" ht="12.65" customHeight="1">
      <c r="B85" s="393"/>
      <c r="C85" s="395" t="s">
        <v>1127</v>
      </c>
      <c r="D85" s="373" t="str">
        <f t="shared" si="0"/>
        <v>Description #081</v>
      </c>
      <c r="G85" s="394"/>
      <c r="J85" s="400"/>
      <c r="K85" s="400"/>
      <c r="O85" s="396"/>
      <c r="P85" s="396"/>
    </row>
    <row r="86" spans="2:16" ht="12.65" customHeight="1">
      <c r="B86" s="393"/>
      <c r="C86" s="395" t="s">
        <v>1128</v>
      </c>
      <c r="D86" s="373" t="str">
        <f t="shared" si="0"/>
        <v>Description #082</v>
      </c>
      <c r="G86" s="394"/>
      <c r="J86" s="400"/>
      <c r="K86" s="400"/>
      <c r="O86" s="396"/>
      <c r="P86" s="396"/>
    </row>
    <row r="87" spans="2:16" ht="12.65" customHeight="1">
      <c r="B87" s="393"/>
      <c r="C87" s="395" t="s">
        <v>1129</v>
      </c>
      <c r="D87" s="373" t="str">
        <f t="shared" si="0"/>
        <v>Description #083</v>
      </c>
      <c r="G87" s="394"/>
      <c r="J87" s="400"/>
      <c r="K87" s="400"/>
      <c r="O87" s="396"/>
      <c r="P87" s="396"/>
    </row>
    <row r="88" spans="2:16" ht="12.65" customHeight="1">
      <c r="B88" s="393"/>
      <c r="C88" s="395" t="s">
        <v>1130</v>
      </c>
      <c r="D88" s="373" t="str">
        <f t="shared" si="0"/>
        <v>Description #084</v>
      </c>
      <c r="G88" s="394"/>
      <c r="J88" s="400"/>
      <c r="K88" s="400"/>
      <c r="O88" s="396"/>
      <c r="P88" s="396"/>
    </row>
    <row r="89" spans="2:16" ht="12.65" customHeight="1">
      <c r="B89" s="393"/>
      <c r="C89" s="395" t="s">
        <v>1131</v>
      </c>
      <c r="D89" s="373" t="str">
        <f t="shared" si="0"/>
        <v>Description #085</v>
      </c>
      <c r="G89" s="394"/>
      <c r="J89" s="400"/>
      <c r="K89" s="400"/>
      <c r="O89" s="396"/>
      <c r="P89" s="396"/>
    </row>
    <row r="90" spans="2:16" ht="12.65" customHeight="1">
      <c r="B90" s="393"/>
      <c r="C90" s="395" t="s">
        <v>1132</v>
      </c>
      <c r="D90" s="373" t="str">
        <f t="shared" si="0"/>
        <v>Description #086</v>
      </c>
      <c r="G90" s="394"/>
      <c r="J90" s="400"/>
      <c r="K90" s="400"/>
      <c r="O90" s="396"/>
      <c r="P90" s="396"/>
    </row>
    <row r="91" spans="2:16" ht="12.65" customHeight="1">
      <c r="B91" s="393"/>
      <c r="C91" s="395" t="s">
        <v>1133</v>
      </c>
      <c r="D91" s="373" t="str">
        <f t="shared" si="0"/>
        <v>Description #087</v>
      </c>
      <c r="G91" s="394"/>
      <c r="J91" s="400"/>
      <c r="K91" s="400"/>
      <c r="O91" s="396"/>
      <c r="P91" s="396"/>
    </row>
    <row r="92" spans="2:16" ht="12.65" customHeight="1">
      <c r="B92" s="393"/>
      <c r="C92" s="395" t="s">
        <v>1134</v>
      </c>
      <c r="D92" s="373" t="str">
        <f t="shared" si="0"/>
        <v>Description #088</v>
      </c>
      <c r="G92" s="394"/>
      <c r="J92" s="400"/>
      <c r="K92" s="400"/>
      <c r="O92" s="396"/>
      <c r="P92" s="396"/>
    </row>
    <row r="93" spans="2:16" ht="12.65" customHeight="1">
      <c r="B93" s="393"/>
      <c r="C93" s="395" t="s">
        <v>1135</v>
      </c>
      <c r="D93" s="373" t="str">
        <f t="shared" si="0"/>
        <v>Description #089</v>
      </c>
      <c r="G93" s="394"/>
      <c r="J93" s="400"/>
      <c r="K93" s="400"/>
      <c r="O93" s="396"/>
      <c r="P93" s="396"/>
    </row>
    <row r="94" spans="2:16" ht="12.65" customHeight="1">
      <c r="B94" s="393"/>
      <c r="C94" s="395" t="s">
        <v>1136</v>
      </c>
      <c r="D94" s="373" t="str">
        <f t="shared" si="0"/>
        <v>Description #090</v>
      </c>
      <c r="G94" s="394"/>
      <c r="J94" s="400"/>
      <c r="K94" s="400"/>
      <c r="O94" s="396"/>
      <c r="P94" s="396"/>
    </row>
    <row r="95" spans="2:16" ht="12.65" customHeight="1">
      <c r="B95" s="393"/>
      <c r="C95" s="395" t="s">
        <v>1137</v>
      </c>
      <c r="D95" s="373" t="str">
        <f t="shared" si="0"/>
        <v>Description #091</v>
      </c>
      <c r="G95" s="394"/>
      <c r="J95" s="400"/>
      <c r="K95" s="400"/>
      <c r="O95" s="396"/>
      <c r="P95" s="396"/>
    </row>
    <row r="96" spans="2:16" ht="12.65" customHeight="1">
      <c r="B96" s="393"/>
      <c r="C96" s="395" t="s">
        <v>1138</v>
      </c>
      <c r="D96" s="373" t="str">
        <f t="shared" si="0"/>
        <v>Description #092</v>
      </c>
      <c r="G96" s="394"/>
      <c r="J96" s="400"/>
      <c r="K96" s="400"/>
      <c r="O96" s="396"/>
      <c r="P96" s="396"/>
    </row>
    <row r="97" spans="2:16" ht="12.65" customHeight="1">
      <c r="B97" s="393"/>
      <c r="C97" s="395" t="s">
        <v>1139</v>
      </c>
      <c r="D97" s="373" t="str">
        <f t="shared" si="0"/>
        <v>Description #093</v>
      </c>
      <c r="G97" s="394"/>
      <c r="J97" s="400"/>
      <c r="K97" s="400"/>
      <c r="O97" s="396"/>
      <c r="P97" s="396"/>
    </row>
    <row r="98" spans="2:16" ht="12.65" customHeight="1">
      <c r="B98" s="393"/>
      <c r="C98" s="395" t="s">
        <v>1140</v>
      </c>
      <c r="D98" s="373" t="str">
        <f t="shared" si="0"/>
        <v>Description #094</v>
      </c>
      <c r="G98" s="394"/>
      <c r="J98" s="400"/>
      <c r="K98" s="400"/>
      <c r="O98" s="396"/>
      <c r="P98" s="396"/>
    </row>
    <row r="99" spans="2:16" ht="12.65" customHeight="1">
      <c r="B99" s="393"/>
      <c r="C99" s="395" t="s">
        <v>1141</v>
      </c>
      <c r="D99" s="373" t="str">
        <f t="shared" si="0"/>
        <v>Description #095</v>
      </c>
      <c r="G99" s="394"/>
      <c r="J99" s="400"/>
      <c r="K99" s="400"/>
      <c r="O99" s="396"/>
      <c r="P99" s="396"/>
    </row>
    <row r="100" spans="2:16" ht="12.65" customHeight="1">
      <c r="B100" s="393"/>
      <c r="C100" s="395" t="s">
        <v>1142</v>
      </c>
      <c r="D100" s="373" t="str">
        <f t="shared" si="0"/>
        <v>Description #096</v>
      </c>
      <c r="G100" s="394"/>
      <c r="J100" s="400"/>
      <c r="K100" s="400"/>
      <c r="O100" s="396"/>
      <c r="P100" s="396"/>
    </row>
    <row r="101" spans="2:16" ht="12.65" customHeight="1">
      <c r="B101" s="393"/>
      <c r="C101" s="395" t="s">
        <v>1143</v>
      </c>
      <c r="D101" s="373" t="str">
        <f t="shared" si="0"/>
        <v>Description #097</v>
      </c>
      <c r="G101" s="394"/>
      <c r="J101" s="400"/>
      <c r="K101" s="400"/>
      <c r="O101" s="396"/>
      <c r="P101" s="396"/>
    </row>
    <row r="102" spans="2:16" ht="12.65" customHeight="1">
      <c r="B102" s="393"/>
      <c r="C102" s="395" t="s">
        <v>1144</v>
      </c>
      <c r="D102" s="373" t="str">
        <f t="shared" si="0"/>
        <v>Description #098</v>
      </c>
      <c r="G102" s="394"/>
      <c r="J102" s="400"/>
      <c r="K102" s="400"/>
      <c r="O102" s="396"/>
      <c r="P102" s="396"/>
    </row>
    <row r="103" spans="2:16" ht="12.65" customHeight="1">
      <c r="B103" s="393"/>
      <c r="C103" s="395" t="s">
        <v>1145</v>
      </c>
      <c r="D103" s="373" t="str">
        <f t="shared" si="0"/>
        <v>Description #099</v>
      </c>
      <c r="G103" s="394"/>
      <c r="J103" s="400"/>
      <c r="K103" s="400"/>
      <c r="O103" s="396"/>
      <c r="P103" s="396"/>
    </row>
    <row r="104" spans="2:16" ht="12.65" customHeight="1">
      <c r="B104" s="393"/>
      <c r="C104" s="395" t="s">
        <v>1146</v>
      </c>
      <c r="D104" s="373" t="str">
        <f t="shared" si="0"/>
        <v>Description #100</v>
      </c>
      <c r="G104" s="394"/>
      <c r="J104" s="400"/>
      <c r="K104" s="400"/>
      <c r="O104" s="396"/>
      <c r="P104" s="396"/>
    </row>
    <row r="105" spans="2:16" ht="12.65" customHeight="1" thickBot="1">
      <c r="B105" s="401"/>
      <c r="C105" s="402"/>
      <c r="D105" s="403"/>
      <c r="E105" s="403"/>
      <c r="F105" s="402"/>
      <c r="G105" s="404"/>
      <c r="J105" s="400"/>
      <c r="K105" s="400"/>
      <c r="O105" s="396"/>
      <c r="P105" s="396"/>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tabColor rgb="FF92D050"/>
    <pageSetUpPr fitToPage="1"/>
  </sheetPr>
  <dimension ref="A1:W167"/>
  <sheetViews>
    <sheetView zoomScaleNormal="100" workbookViewId="0">
      <pane xSplit="1" ySplit="9" topLeftCell="B34" activePane="bottomRight" state="frozen"/>
      <selection pane="topRight" activeCell="B1" sqref="B1"/>
      <selection pane="bottomLeft" activeCell="A10" sqref="A10"/>
      <selection pane="bottomRight" activeCell="C9" sqref="C9"/>
    </sheetView>
  </sheetViews>
  <sheetFormatPr defaultColWidth="9.1796875" defaultRowHeight="12.5"/>
  <cols>
    <col min="1" max="1" width="17.54296875" style="203" customWidth="1"/>
    <col min="2" max="5" width="17.1796875" style="83" customWidth="1"/>
    <col min="6" max="6" width="9.1796875" customWidth="1"/>
    <col min="7" max="7" width="14" bestFit="1" customWidth="1"/>
    <col min="9" max="9" width="12.1796875" bestFit="1" customWidth="1"/>
    <col min="11" max="11" width="12.1796875" bestFit="1" customWidth="1"/>
    <col min="13" max="13" width="15.54296875" bestFit="1" customWidth="1"/>
    <col min="14" max="14" width="14.81640625" bestFit="1" customWidth="1"/>
    <col min="19" max="19" width="14.81640625" style="83" bestFit="1" customWidth="1"/>
    <col min="23" max="23" width="15.453125" bestFit="1" customWidth="1"/>
  </cols>
  <sheetData>
    <row r="1" spans="1:23">
      <c r="A1" s="203" t="str">
        <f>+RS!B2</f>
        <v>KENTUCKY POWER BILLING ANALYSIS</v>
      </c>
    </row>
    <row r="2" spans="1:23">
      <c r="A2" s="203" t="str">
        <f>+RS!B3</f>
        <v>PER BOOKS</v>
      </c>
    </row>
    <row r="3" spans="1:23">
      <c r="A3" s="203" t="str">
        <f>+RS!B4</f>
        <v>TEST YEAR ENDED MAY 31, 2025</v>
      </c>
    </row>
    <row r="5" spans="1:23">
      <c r="A5" s="203" t="s">
        <v>98</v>
      </c>
      <c r="B5" s="212"/>
    </row>
    <row r="6" spans="1:23" s="1" customFormat="1">
      <c r="A6" s="213"/>
      <c r="B6" s="99"/>
      <c r="C6" s="86"/>
      <c r="D6" s="86"/>
      <c r="E6" s="86"/>
      <c r="S6" s="86"/>
    </row>
    <row r="7" spans="1:23" s="1" customFormat="1">
      <c r="A7" s="213"/>
      <c r="B7" s="86" t="s">
        <v>3</v>
      </c>
      <c r="C7" s="86"/>
      <c r="D7" s="86" t="s">
        <v>122</v>
      </c>
      <c r="E7" s="86"/>
      <c r="G7" s="1" t="s">
        <v>3</v>
      </c>
      <c r="I7" s="1" t="s">
        <v>70</v>
      </c>
      <c r="N7" s="1" t="s">
        <v>317</v>
      </c>
      <c r="S7" s="86" t="s">
        <v>714</v>
      </c>
    </row>
    <row r="8" spans="1:23" s="1" customFormat="1">
      <c r="A8" s="213"/>
      <c r="B8" s="86" t="s">
        <v>69</v>
      </c>
      <c r="C8" s="86"/>
      <c r="D8" s="86" t="s">
        <v>69</v>
      </c>
      <c r="E8" s="214"/>
      <c r="G8" s="1" t="s">
        <v>158</v>
      </c>
      <c r="K8" s="1" t="s">
        <v>790</v>
      </c>
      <c r="N8" s="1" t="s">
        <v>6</v>
      </c>
      <c r="S8" s="86" t="s">
        <v>6</v>
      </c>
    </row>
    <row r="9" spans="1:23" s="1" customFormat="1">
      <c r="A9" s="215" t="s">
        <v>2</v>
      </c>
      <c r="B9" s="168" t="s">
        <v>6</v>
      </c>
      <c r="C9" s="168" t="s">
        <v>161</v>
      </c>
      <c r="D9" s="168" t="s">
        <v>6</v>
      </c>
      <c r="E9" s="168"/>
      <c r="G9" s="1" t="s">
        <v>6</v>
      </c>
      <c r="I9" s="1" t="s">
        <v>6</v>
      </c>
      <c r="K9" s="1" t="s">
        <v>6</v>
      </c>
      <c r="S9" s="86"/>
      <c r="W9" s="1" t="s">
        <v>789</v>
      </c>
    </row>
    <row r="10" spans="1:23">
      <c r="A10" s="215"/>
      <c r="B10" s="168"/>
      <c r="C10" s="168"/>
      <c r="D10" s="168"/>
      <c r="E10" s="168"/>
      <c r="L10" t="s">
        <v>667</v>
      </c>
      <c r="M10" t="s">
        <v>668</v>
      </c>
      <c r="N10" t="s">
        <v>669</v>
      </c>
      <c r="Q10" s="1"/>
      <c r="R10" s="1"/>
      <c r="S10" s="86"/>
      <c r="V10" s="1"/>
    </row>
    <row r="11" spans="1:23">
      <c r="A11" s="216" t="s">
        <v>383</v>
      </c>
      <c r="B11" s="83">
        <f>N11</f>
        <v>329206.63</v>
      </c>
      <c r="D11" s="83">
        <f t="shared" ref="D11:D19" si="0">B11+C11</f>
        <v>329206.63</v>
      </c>
      <c r="G11" s="83">
        <f>S11</f>
        <v>330956.33</v>
      </c>
      <c r="H11" s="83"/>
      <c r="I11" s="83">
        <f>B11-G11</f>
        <v>-1749.7000000000116</v>
      </c>
      <c r="K11" s="83">
        <f>W11</f>
        <v>81003.16</v>
      </c>
      <c r="L11">
        <v>11</v>
      </c>
      <c r="M11" t="s">
        <v>595</v>
      </c>
      <c r="N11" s="217">
        <v>329206.63</v>
      </c>
      <c r="Q11">
        <v>11</v>
      </c>
      <c r="R11" t="s">
        <v>670</v>
      </c>
      <c r="S11" s="83">
        <v>330956.33</v>
      </c>
      <c r="V11" t="s">
        <v>717</v>
      </c>
      <c r="W11" s="83">
        <v>81003.16</v>
      </c>
    </row>
    <row r="12" spans="1:23">
      <c r="A12" s="218" t="s">
        <v>384</v>
      </c>
      <c r="B12" s="83">
        <f t="shared" ref="B12:B16" si="1">N12</f>
        <v>28979.379999999997</v>
      </c>
      <c r="D12" s="83">
        <f t="shared" si="0"/>
        <v>28979.379999999997</v>
      </c>
      <c r="G12" s="83">
        <f t="shared" ref="G12:G16" si="2">S12</f>
        <v>29229.19</v>
      </c>
      <c r="H12" s="83"/>
      <c r="I12" s="83">
        <f t="shared" ref="I12:I19" si="3">B12-G12</f>
        <v>-249.81000000000131</v>
      </c>
      <c r="K12" s="83">
        <f t="shared" ref="K12:K16" si="4">W12</f>
        <v>7286.8399999999992</v>
      </c>
      <c r="L12">
        <v>12</v>
      </c>
      <c r="M12" t="s">
        <v>596</v>
      </c>
      <c r="N12" s="217">
        <v>28979.379999999997</v>
      </c>
      <c r="Q12" s="203">
        <v>12</v>
      </c>
      <c r="R12" t="s">
        <v>671</v>
      </c>
      <c r="S12" s="83">
        <v>29229.19</v>
      </c>
      <c r="V12" t="s">
        <v>718</v>
      </c>
      <c r="W12" s="83">
        <v>7286.8399999999992</v>
      </c>
    </row>
    <row r="13" spans="1:23">
      <c r="A13" s="216" t="s">
        <v>385</v>
      </c>
      <c r="B13" s="83">
        <f t="shared" si="1"/>
        <v>2643.7900000000004</v>
      </c>
      <c r="D13" s="83">
        <f t="shared" si="0"/>
        <v>2643.7900000000004</v>
      </c>
      <c r="G13" s="83">
        <f t="shared" si="2"/>
        <v>2665.45</v>
      </c>
      <c r="H13" s="83"/>
      <c r="I13" s="83">
        <f t="shared" si="3"/>
        <v>-21.6599999999994</v>
      </c>
      <c r="K13" s="83">
        <f t="shared" si="4"/>
        <v>692.38</v>
      </c>
      <c r="L13">
        <v>13</v>
      </c>
      <c r="M13" t="s">
        <v>597</v>
      </c>
      <c r="N13" s="217">
        <v>2643.7900000000004</v>
      </c>
      <c r="Q13" s="203">
        <v>13</v>
      </c>
      <c r="R13" t="s">
        <v>672</v>
      </c>
      <c r="S13" s="83">
        <v>2665.45</v>
      </c>
      <c r="V13" t="s">
        <v>719</v>
      </c>
      <c r="W13" s="83">
        <v>692.38</v>
      </c>
    </row>
    <row r="14" spans="1:23">
      <c r="A14" s="216" t="s">
        <v>386</v>
      </c>
      <c r="B14" s="83">
        <f t="shared" si="1"/>
        <v>31173.96</v>
      </c>
      <c r="D14" s="83">
        <f t="shared" si="0"/>
        <v>31173.96</v>
      </c>
      <c r="G14" s="83">
        <f t="shared" si="2"/>
        <v>31469.919999999998</v>
      </c>
      <c r="H14" s="83"/>
      <c r="I14" s="83">
        <f t="shared" si="3"/>
        <v>-295.95999999999913</v>
      </c>
      <c r="K14" s="83">
        <f t="shared" si="4"/>
        <v>8056.69</v>
      </c>
      <c r="L14">
        <v>14</v>
      </c>
      <c r="M14" t="s">
        <v>598</v>
      </c>
      <c r="N14" s="217">
        <v>31173.96</v>
      </c>
      <c r="Q14" s="203">
        <v>14</v>
      </c>
      <c r="R14" t="s">
        <v>673</v>
      </c>
      <c r="S14" s="83">
        <v>31469.919999999998</v>
      </c>
      <c r="V14" t="s">
        <v>720</v>
      </c>
      <c r="W14" s="83">
        <v>8056.69</v>
      </c>
    </row>
    <row r="15" spans="1:23">
      <c r="A15" s="216" t="s">
        <v>387</v>
      </c>
      <c r="B15" s="83">
        <f t="shared" si="1"/>
        <v>140986104.42000002</v>
      </c>
      <c r="D15" s="83">
        <f t="shared" si="0"/>
        <v>140986104.42000002</v>
      </c>
      <c r="G15" s="83">
        <f t="shared" si="2"/>
        <v>141686491.44</v>
      </c>
      <c r="H15" s="83"/>
      <c r="I15" s="83">
        <f t="shared" si="3"/>
        <v>-700387.01999998093</v>
      </c>
      <c r="K15" s="83">
        <f t="shared" si="4"/>
        <v>33899122.650000006</v>
      </c>
      <c r="L15">
        <v>15</v>
      </c>
      <c r="M15" t="s">
        <v>599</v>
      </c>
      <c r="N15" s="217">
        <v>140986104.42000002</v>
      </c>
      <c r="Q15" s="203">
        <v>15</v>
      </c>
      <c r="R15" t="s">
        <v>674</v>
      </c>
      <c r="S15" s="83">
        <v>141686491.44</v>
      </c>
      <c r="V15" t="s">
        <v>721</v>
      </c>
      <c r="W15" s="83">
        <v>33899122.650000006</v>
      </c>
    </row>
    <row r="16" spans="1:23">
      <c r="A16" s="216" t="s">
        <v>388</v>
      </c>
      <c r="B16" s="83">
        <f t="shared" si="1"/>
        <v>785907.32</v>
      </c>
      <c r="D16" s="83">
        <f t="shared" si="0"/>
        <v>785907.32</v>
      </c>
      <c r="G16" s="83">
        <f t="shared" si="2"/>
        <v>792845.7</v>
      </c>
      <c r="H16" s="83"/>
      <c r="I16" s="83">
        <f t="shared" si="3"/>
        <v>-6938.3800000000047</v>
      </c>
      <c r="K16" s="83">
        <f t="shared" si="4"/>
        <v>191403.12</v>
      </c>
      <c r="L16">
        <v>17</v>
      </c>
      <c r="M16" t="s">
        <v>600</v>
      </c>
      <c r="N16" s="217">
        <v>785907.32</v>
      </c>
      <c r="Q16" s="203">
        <v>17</v>
      </c>
      <c r="R16" t="s">
        <v>675</v>
      </c>
      <c r="S16" s="83">
        <v>792845.7</v>
      </c>
      <c r="V16" t="s">
        <v>722</v>
      </c>
      <c r="W16" s="83">
        <v>191403.12</v>
      </c>
    </row>
    <row r="17" spans="1:23">
      <c r="A17" s="216" t="s">
        <v>389</v>
      </c>
      <c r="B17" s="83">
        <v>0</v>
      </c>
      <c r="D17" s="83">
        <f t="shared" si="0"/>
        <v>0</v>
      </c>
      <c r="G17" s="83">
        <v>0</v>
      </c>
      <c r="H17" s="83"/>
      <c r="I17" s="83">
        <f t="shared" si="3"/>
        <v>0</v>
      </c>
      <c r="K17" s="83">
        <v>0</v>
      </c>
      <c r="N17" s="217"/>
      <c r="Q17" s="203"/>
      <c r="W17" s="83"/>
    </row>
    <row r="18" spans="1:23">
      <c r="A18" s="216" t="s">
        <v>390</v>
      </c>
      <c r="B18" s="83">
        <f>N18</f>
        <v>158908716.65999997</v>
      </c>
      <c r="D18" s="83">
        <f t="shared" si="0"/>
        <v>158908716.65999997</v>
      </c>
      <c r="G18" s="83">
        <f>S18</f>
        <v>160057283.58000001</v>
      </c>
      <c r="H18" s="83"/>
      <c r="I18" s="83">
        <f t="shared" si="3"/>
        <v>-1148566.9200000465</v>
      </c>
      <c r="K18" s="83">
        <f>W18</f>
        <v>37718749.039999999</v>
      </c>
      <c r="L18">
        <v>22</v>
      </c>
      <c r="M18" t="s">
        <v>601</v>
      </c>
      <c r="N18" s="217">
        <v>158908716.65999997</v>
      </c>
      <c r="Q18" s="203">
        <v>22</v>
      </c>
      <c r="R18" t="s">
        <v>676</v>
      </c>
      <c r="S18" s="83">
        <v>160057283.58000001</v>
      </c>
      <c r="V18" t="s">
        <v>723</v>
      </c>
      <c r="W18" s="83">
        <v>37718749.039999999</v>
      </c>
    </row>
    <row r="19" spans="1:23">
      <c r="A19" s="219" t="s">
        <v>396</v>
      </c>
      <c r="B19" s="85">
        <v>0</v>
      </c>
      <c r="C19" s="85"/>
      <c r="D19" s="85">
        <f t="shared" si="0"/>
        <v>0</v>
      </c>
      <c r="E19" s="85"/>
      <c r="G19" s="85">
        <v>0</v>
      </c>
      <c r="H19" s="85"/>
      <c r="I19" s="85">
        <f t="shared" si="3"/>
        <v>0</v>
      </c>
      <c r="K19" s="85">
        <v>0</v>
      </c>
      <c r="L19">
        <v>28</v>
      </c>
      <c r="M19" t="s">
        <v>602</v>
      </c>
      <c r="N19" s="217">
        <v>18479.269999999997</v>
      </c>
      <c r="Q19" s="203">
        <v>28</v>
      </c>
      <c r="R19" t="s">
        <v>677</v>
      </c>
      <c r="S19" s="83">
        <v>18659.34</v>
      </c>
      <c r="V19" t="s">
        <v>724</v>
      </c>
      <c r="W19" s="83">
        <v>4605.18</v>
      </c>
    </row>
    <row r="20" spans="1:23">
      <c r="A20" s="216" t="s">
        <v>223</v>
      </c>
      <c r="B20" s="83">
        <f t="shared" ref="B20:C20" si="5">SUM(B11:B19)</f>
        <v>301072732.15999997</v>
      </c>
      <c r="C20" s="83">
        <f t="shared" si="5"/>
        <v>0</v>
      </c>
      <c r="D20" s="83">
        <f>SUM(B20:C20)</f>
        <v>301072732.15999997</v>
      </c>
      <c r="G20" s="83">
        <f t="shared" ref="G20" si="6">SUM(G11:G19)</f>
        <v>302930941.61000001</v>
      </c>
      <c r="H20" s="83">
        <f t="shared" ref="H20" si="7">SUM(H11:H19)</f>
        <v>0</v>
      </c>
      <c r="I20" s="83">
        <f>SUM(I11:I19)</f>
        <v>-1858209.4500000274</v>
      </c>
      <c r="K20" s="83">
        <f t="shared" ref="K20" si="8">SUM(K11:K19)</f>
        <v>71906313.879999995</v>
      </c>
      <c r="L20">
        <v>30</v>
      </c>
      <c r="M20" t="s">
        <v>603</v>
      </c>
      <c r="N20" s="217">
        <v>196413.28000000003</v>
      </c>
      <c r="Q20" s="203">
        <v>30</v>
      </c>
      <c r="R20" t="s">
        <v>678</v>
      </c>
      <c r="S20" s="83">
        <v>198507.67</v>
      </c>
      <c r="V20" t="s">
        <v>725</v>
      </c>
      <c r="W20" s="83">
        <v>47812.14</v>
      </c>
    </row>
    <row r="21" spans="1:23">
      <c r="A21" s="220"/>
      <c r="G21" s="83"/>
      <c r="H21" s="83"/>
      <c r="I21" s="83"/>
      <c r="K21" s="83"/>
      <c r="L21">
        <v>32</v>
      </c>
      <c r="M21" t="s">
        <v>604</v>
      </c>
      <c r="N21" s="217">
        <v>217085.2</v>
      </c>
      <c r="Q21" s="203">
        <v>32</v>
      </c>
      <c r="R21" t="s">
        <v>679</v>
      </c>
      <c r="S21" s="83">
        <v>218710.44</v>
      </c>
      <c r="V21" t="s">
        <v>726</v>
      </c>
      <c r="W21" s="83">
        <v>52000.75</v>
      </c>
    </row>
    <row r="22" spans="1:23">
      <c r="A22" s="216" t="s">
        <v>391</v>
      </c>
      <c r="B22" s="83">
        <f>N19</f>
        <v>18479.269999999997</v>
      </c>
      <c r="D22" s="83">
        <f>B22+C22</f>
        <v>18479.269999999997</v>
      </c>
      <c r="G22" s="83">
        <f>S19</f>
        <v>18659.34</v>
      </c>
      <c r="H22" s="83"/>
      <c r="I22" s="83">
        <f>B22-G22</f>
        <v>-180.07000000000335</v>
      </c>
      <c r="K22" s="83">
        <f>W19</f>
        <v>4605.18</v>
      </c>
      <c r="L22">
        <v>34</v>
      </c>
      <c r="M22" t="s">
        <v>605</v>
      </c>
      <c r="N22" s="217">
        <v>1612.69</v>
      </c>
      <c r="Q22" s="203">
        <v>34</v>
      </c>
      <c r="R22" t="s">
        <v>680</v>
      </c>
      <c r="S22" s="83">
        <v>1616.03</v>
      </c>
      <c r="V22" t="s">
        <v>727</v>
      </c>
      <c r="W22" s="83">
        <v>387.40999999999997</v>
      </c>
    </row>
    <row r="23" spans="1:23">
      <c r="A23" s="216" t="s">
        <v>392</v>
      </c>
      <c r="B23" s="83">
        <f t="shared" ref="B23:B25" si="9">N20</f>
        <v>196413.28000000003</v>
      </c>
      <c r="D23" s="83">
        <f>B23+C23</f>
        <v>196413.28000000003</v>
      </c>
      <c r="G23" s="83">
        <f t="shared" ref="G23:G25" si="10">S20</f>
        <v>198507.67</v>
      </c>
      <c r="H23" s="83"/>
      <c r="I23" s="83">
        <f>B23-G23</f>
        <v>-2094.3899999999849</v>
      </c>
      <c r="K23" s="83">
        <f t="shared" ref="K23:K25" si="11">W20</f>
        <v>47812.14</v>
      </c>
      <c r="L23">
        <v>36</v>
      </c>
      <c r="M23" t="s">
        <v>606</v>
      </c>
      <c r="N23" s="217">
        <v>16688.25</v>
      </c>
      <c r="Q23" s="203">
        <v>36</v>
      </c>
      <c r="R23" t="s">
        <v>681</v>
      </c>
      <c r="S23" s="83">
        <v>16617.45</v>
      </c>
      <c r="V23" t="s">
        <v>728</v>
      </c>
      <c r="W23" s="83">
        <v>3809.71</v>
      </c>
    </row>
    <row r="24" spans="1:23">
      <c r="A24" s="216" t="s">
        <v>393</v>
      </c>
      <c r="B24" s="83">
        <f t="shared" si="9"/>
        <v>217085.2</v>
      </c>
      <c r="D24" s="83">
        <f>B24+C24</f>
        <v>217085.2</v>
      </c>
      <c r="G24" s="83">
        <f t="shared" si="10"/>
        <v>218710.44</v>
      </c>
      <c r="H24" s="83"/>
      <c r="I24" s="83">
        <f>B24-G24</f>
        <v>-1625.2399999999907</v>
      </c>
      <c r="K24" s="83">
        <f t="shared" si="11"/>
        <v>52000.75</v>
      </c>
      <c r="L24">
        <v>62</v>
      </c>
      <c r="N24" s="217"/>
      <c r="Q24" s="203" t="s">
        <v>396</v>
      </c>
      <c r="W24" s="83"/>
    </row>
    <row r="25" spans="1:23">
      <c r="A25" s="219" t="s">
        <v>394</v>
      </c>
      <c r="B25" s="83">
        <f t="shared" si="9"/>
        <v>1612.69</v>
      </c>
      <c r="C25" s="85"/>
      <c r="D25" s="85">
        <f>B25+C25</f>
        <v>1612.69</v>
      </c>
      <c r="E25" s="85"/>
      <c r="G25" s="83">
        <f t="shared" si="10"/>
        <v>1616.03</v>
      </c>
      <c r="H25" s="85"/>
      <c r="I25" s="83">
        <f>B25-G25</f>
        <v>-3.3399999999999181</v>
      </c>
      <c r="K25" s="83">
        <f t="shared" si="11"/>
        <v>387.40999999999997</v>
      </c>
      <c r="L25">
        <v>93</v>
      </c>
      <c r="M25" t="s">
        <v>640</v>
      </c>
      <c r="N25" s="217">
        <v>103052.65000000001</v>
      </c>
      <c r="Q25" s="203">
        <v>93</v>
      </c>
      <c r="R25" t="s">
        <v>640</v>
      </c>
      <c r="S25" s="83">
        <v>103237.57</v>
      </c>
      <c r="V25" t="s">
        <v>729</v>
      </c>
      <c r="W25" s="83">
        <v>19020.21</v>
      </c>
    </row>
    <row r="26" spans="1:23">
      <c r="A26" s="220" t="s">
        <v>224</v>
      </c>
      <c r="B26" s="83">
        <f t="shared" ref="B26" si="12">SUM(B22:B25)</f>
        <v>433590.44</v>
      </c>
      <c r="C26" s="83">
        <f>SUM(C22:C25)</f>
        <v>0</v>
      </c>
      <c r="D26" s="83">
        <f>SUM(B26:C26)</f>
        <v>433590.44</v>
      </c>
      <c r="G26" s="83">
        <f t="shared" ref="G26" si="13">SUM(G22:G25)</f>
        <v>437493.48000000004</v>
      </c>
      <c r="H26" s="83">
        <f t="shared" ref="H26" si="14">SUM(H22:H25)</f>
        <v>0</v>
      </c>
      <c r="I26" s="83">
        <f>SUM(I22:I25)</f>
        <v>-3903.039999999979</v>
      </c>
      <c r="K26" s="83">
        <f t="shared" ref="K26" si="15">SUM(K22:K25)</f>
        <v>104805.48000000001</v>
      </c>
      <c r="L26">
        <v>94</v>
      </c>
      <c r="M26" t="s">
        <v>641</v>
      </c>
      <c r="N26" s="217">
        <v>2580685.59</v>
      </c>
      <c r="Q26" s="203">
        <v>94</v>
      </c>
      <c r="R26" t="s">
        <v>641</v>
      </c>
      <c r="S26" s="83">
        <v>2588093.7200000002</v>
      </c>
      <c r="V26" t="s">
        <v>730</v>
      </c>
      <c r="W26" s="83">
        <v>415008.07999999996</v>
      </c>
    </row>
    <row r="27" spans="1:23">
      <c r="A27" s="220"/>
      <c r="G27" s="83"/>
      <c r="H27" s="83"/>
      <c r="I27" s="83"/>
      <c r="K27" s="83"/>
      <c r="L27">
        <v>95</v>
      </c>
      <c r="M27" t="s">
        <v>642</v>
      </c>
      <c r="N27" s="217">
        <v>26568.15</v>
      </c>
      <c r="Q27" s="203">
        <v>95</v>
      </c>
      <c r="R27" t="s">
        <v>642</v>
      </c>
      <c r="S27" s="83">
        <v>26538.03</v>
      </c>
      <c r="V27" t="s">
        <v>731</v>
      </c>
      <c r="W27" s="83">
        <v>5507.62</v>
      </c>
    </row>
    <row r="28" spans="1:23">
      <c r="A28" s="219" t="s">
        <v>395</v>
      </c>
      <c r="B28" s="85">
        <f>N23</f>
        <v>16688.25</v>
      </c>
      <c r="C28" s="85"/>
      <c r="D28" s="85">
        <f>B28+C28</f>
        <v>16688.25</v>
      </c>
      <c r="E28" s="85"/>
      <c r="G28" s="85">
        <f>S23</f>
        <v>16617.45</v>
      </c>
      <c r="H28" s="85"/>
      <c r="I28" s="83">
        <f>B28-G28</f>
        <v>70.799999999999272</v>
      </c>
      <c r="K28" s="85">
        <f>W23</f>
        <v>3809.71</v>
      </c>
      <c r="L28">
        <v>97</v>
      </c>
      <c r="M28" t="s">
        <v>643</v>
      </c>
      <c r="N28" s="217">
        <v>354348.1100000001</v>
      </c>
      <c r="Q28" s="203">
        <v>97</v>
      </c>
      <c r="R28" t="s">
        <v>643</v>
      </c>
      <c r="S28" s="83">
        <v>354174.37</v>
      </c>
      <c r="V28" t="s">
        <v>732</v>
      </c>
      <c r="W28" s="83">
        <v>67417.650000000009</v>
      </c>
    </row>
    <row r="29" spans="1:23">
      <c r="A29" s="216" t="s">
        <v>225</v>
      </c>
      <c r="B29" s="83">
        <f t="shared" ref="B29:C29" si="16">B28</f>
        <v>16688.25</v>
      </c>
      <c r="C29" s="83">
        <f t="shared" si="16"/>
        <v>0</v>
      </c>
      <c r="D29" s="83">
        <f>SUM(B29:C29)</f>
        <v>16688.25</v>
      </c>
      <c r="G29" s="83">
        <f t="shared" ref="G29" si="17">G28</f>
        <v>16617.45</v>
      </c>
      <c r="H29" s="83">
        <f t="shared" ref="H29" si="18">H28</f>
        <v>0</v>
      </c>
      <c r="I29" s="83">
        <f>I28</f>
        <v>70.799999999999272</v>
      </c>
      <c r="K29" s="83">
        <f t="shared" ref="K29" si="19">K28</f>
        <v>3809.71</v>
      </c>
      <c r="L29">
        <v>98</v>
      </c>
      <c r="M29" t="s">
        <v>644</v>
      </c>
      <c r="N29" s="217">
        <v>97450.289999999979</v>
      </c>
      <c r="Q29" s="203">
        <v>98</v>
      </c>
      <c r="R29" t="s">
        <v>644</v>
      </c>
      <c r="S29" s="83">
        <v>97082.4</v>
      </c>
      <c r="V29" t="s">
        <v>733</v>
      </c>
      <c r="W29" s="83">
        <v>20124.440000000002</v>
      </c>
    </row>
    <row r="30" spans="1:23">
      <c r="A30" s="220"/>
      <c r="G30" s="83"/>
      <c r="H30" s="83"/>
      <c r="I30" s="83"/>
      <c r="K30" s="83"/>
      <c r="L30">
        <v>99</v>
      </c>
      <c r="M30" t="s">
        <v>645</v>
      </c>
      <c r="N30" s="217">
        <v>1130.8900000000001</v>
      </c>
      <c r="Q30" s="203">
        <v>99</v>
      </c>
      <c r="R30" t="s">
        <v>645</v>
      </c>
      <c r="S30" s="83">
        <v>1128.1600000000001</v>
      </c>
      <c r="V30" t="s">
        <v>734</v>
      </c>
      <c r="W30" s="83">
        <v>215.22</v>
      </c>
    </row>
    <row r="31" spans="1:23" s="222" customFormat="1" ht="13">
      <c r="A31" s="221" t="s">
        <v>455</v>
      </c>
      <c r="B31" s="161">
        <f t="shared" ref="B31:D31" si="20">B20+B26+B29</f>
        <v>301523010.84999996</v>
      </c>
      <c r="C31" s="161">
        <f t="shared" si="20"/>
        <v>0</v>
      </c>
      <c r="D31" s="161">
        <f t="shared" si="20"/>
        <v>301523010.84999996</v>
      </c>
      <c r="E31" s="161"/>
      <c r="G31" s="161">
        <f t="shared" ref="G31" si="21">G20+G26+G29</f>
        <v>303385052.54000002</v>
      </c>
      <c r="H31" s="161">
        <f t="shared" ref="H31" si="22">H20+H26+H29</f>
        <v>0</v>
      </c>
      <c r="I31" s="161">
        <f>I20+I26+I29</f>
        <v>-1862041.6900000274</v>
      </c>
      <c r="K31" s="161">
        <f t="shared" ref="K31" si="23">K20+K26+K29</f>
        <v>72014929.069999993</v>
      </c>
      <c r="L31">
        <v>103</v>
      </c>
      <c r="M31" t="s">
        <v>646</v>
      </c>
      <c r="N31" s="217">
        <v>926.04</v>
      </c>
      <c r="O31"/>
      <c r="P31"/>
      <c r="Q31" s="203">
        <v>103</v>
      </c>
      <c r="R31" t="s">
        <v>646</v>
      </c>
      <c r="S31" s="83">
        <v>921.73</v>
      </c>
      <c r="V31" t="s">
        <v>735</v>
      </c>
      <c r="W31" s="83">
        <v>178.32</v>
      </c>
    </row>
    <row r="32" spans="1:23">
      <c r="A32" s="220"/>
      <c r="B32"/>
      <c r="C32"/>
      <c r="D32"/>
      <c r="E32"/>
      <c r="L32">
        <v>107</v>
      </c>
      <c r="M32" t="s">
        <v>647</v>
      </c>
      <c r="N32" s="217">
        <v>418990.23</v>
      </c>
      <c r="Q32" s="203">
        <v>107</v>
      </c>
      <c r="R32" t="s">
        <v>647</v>
      </c>
      <c r="S32" s="83">
        <v>418121.38</v>
      </c>
      <c r="V32" t="s">
        <v>736</v>
      </c>
      <c r="W32" s="83">
        <v>77658.53</v>
      </c>
    </row>
    <row r="33" spans="1:23" ht="13">
      <c r="A33" s="216" t="s">
        <v>417</v>
      </c>
      <c r="B33" s="83">
        <f>N55</f>
        <v>29336021.210000001</v>
      </c>
      <c r="C33"/>
      <c r="D33" s="83">
        <f>B33+C33</f>
        <v>29336021.210000001</v>
      </c>
      <c r="E33"/>
      <c r="G33" s="83">
        <f>S55</f>
        <v>29391414.940000001</v>
      </c>
      <c r="H33" s="83"/>
      <c r="I33" s="83">
        <f>B33-G33</f>
        <v>-55393.730000000447</v>
      </c>
      <c r="K33" s="83">
        <f>W55</f>
        <v>6769168.4199999999</v>
      </c>
      <c r="L33">
        <v>109</v>
      </c>
      <c r="M33" t="s">
        <v>648</v>
      </c>
      <c r="N33" s="217">
        <v>1537194.9300000002</v>
      </c>
      <c r="Q33" s="203">
        <v>109</v>
      </c>
      <c r="R33" t="s">
        <v>648</v>
      </c>
      <c r="S33" s="83">
        <v>1537770.51</v>
      </c>
      <c r="V33" t="s">
        <v>737</v>
      </c>
      <c r="W33" s="223">
        <v>316754.66000000003</v>
      </c>
    </row>
    <row r="34" spans="1:23" ht="13">
      <c r="A34" s="216" t="s">
        <v>418</v>
      </c>
      <c r="B34" s="83">
        <f>N57</f>
        <v>850.8</v>
      </c>
      <c r="C34"/>
      <c r="D34" s="83">
        <f>B34+C34</f>
        <v>850.8</v>
      </c>
      <c r="E34"/>
      <c r="G34" s="83">
        <f>S57</f>
        <v>850.96</v>
      </c>
      <c r="H34" s="83"/>
      <c r="I34" s="83">
        <f>B34-G34</f>
        <v>-0.16000000000008185</v>
      </c>
      <c r="K34" s="83">
        <f>W57</f>
        <v>188.12</v>
      </c>
      <c r="L34">
        <v>110</v>
      </c>
      <c r="M34" t="s">
        <v>649</v>
      </c>
      <c r="N34" s="217">
        <v>54576.42</v>
      </c>
      <c r="Q34" s="203">
        <v>110</v>
      </c>
      <c r="R34" t="s">
        <v>649</v>
      </c>
      <c r="S34" s="223">
        <v>54467.7</v>
      </c>
      <c r="V34" s="222" t="s">
        <v>738</v>
      </c>
      <c r="W34" s="83">
        <v>10187.5</v>
      </c>
    </row>
    <row r="35" spans="1:23" ht="13">
      <c r="A35" s="216" t="s">
        <v>421</v>
      </c>
      <c r="B35" s="83">
        <f>N60</f>
        <v>73786162.61999999</v>
      </c>
      <c r="D35" s="83">
        <f>B35+C35</f>
        <v>73786162.61999999</v>
      </c>
      <c r="G35" s="83">
        <f>S60</f>
        <v>73979332.760000005</v>
      </c>
      <c r="H35" s="83"/>
      <c r="I35" s="83">
        <f>B35-G35</f>
        <v>-193170.1400000155</v>
      </c>
      <c r="K35" s="83">
        <f>W60</f>
        <v>18028035.280000001</v>
      </c>
      <c r="L35">
        <v>111</v>
      </c>
      <c r="M35" t="s">
        <v>650</v>
      </c>
      <c r="N35" s="217">
        <v>181047.22000000003</v>
      </c>
      <c r="Q35" s="203">
        <v>111</v>
      </c>
      <c r="R35" s="222" t="s">
        <v>650</v>
      </c>
      <c r="S35" s="83">
        <v>182208.22</v>
      </c>
      <c r="V35" t="s">
        <v>739</v>
      </c>
      <c r="W35" s="83">
        <v>28841.56</v>
      </c>
    </row>
    <row r="36" spans="1:23" ht="13">
      <c r="A36" s="216" t="s">
        <v>422</v>
      </c>
      <c r="B36" s="83">
        <v>0</v>
      </c>
      <c r="D36" s="83">
        <f>B36+C36</f>
        <v>0</v>
      </c>
      <c r="G36" s="83">
        <v>0</v>
      </c>
      <c r="H36" s="83"/>
      <c r="I36" s="83">
        <f>B36-G36</f>
        <v>0</v>
      </c>
      <c r="K36" s="83">
        <v>0</v>
      </c>
      <c r="L36">
        <v>113</v>
      </c>
      <c r="M36" t="s">
        <v>651</v>
      </c>
      <c r="N36" s="217">
        <v>3099902.4000000004</v>
      </c>
      <c r="O36" s="222"/>
      <c r="P36" s="222"/>
      <c r="Q36" s="203">
        <v>113</v>
      </c>
      <c r="R36" t="s">
        <v>651</v>
      </c>
      <c r="S36" s="83">
        <v>3115385.62</v>
      </c>
      <c r="V36" t="s">
        <v>740</v>
      </c>
      <c r="W36" s="83">
        <v>540353.25</v>
      </c>
    </row>
    <row r="37" spans="1:23">
      <c r="A37" s="219" t="s">
        <v>424</v>
      </c>
      <c r="B37" s="85">
        <f>N62</f>
        <v>31959.21</v>
      </c>
      <c r="C37" s="85"/>
      <c r="D37" s="85">
        <f>B37+C37</f>
        <v>31959.21</v>
      </c>
      <c r="E37" s="85"/>
      <c r="G37" s="85">
        <f>S62</f>
        <v>32626.79</v>
      </c>
      <c r="H37" s="85"/>
      <c r="I37" s="83">
        <f>B37-G37</f>
        <v>-667.58000000000175</v>
      </c>
      <c r="K37" s="85">
        <f>W62</f>
        <v>7905.83</v>
      </c>
      <c r="L37">
        <v>116</v>
      </c>
      <c r="M37" t="s">
        <v>652</v>
      </c>
      <c r="N37" s="217">
        <v>364837.74</v>
      </c>
      <c r="Q37" s="203">
        <v>116</v>
      </c>
      <c r="R37" t="s">
        <v>652</v>
      </c>
      <c r="S37" s="83">
        <v>365022.6</v>
      </c>
      <c r="V37" t="s">
        <v>741</v>
      </c>
      <c r="W37" s="83">
        <v>73100.670000000013</v>
      </c>
    </row>
    <row r="38" spans="1:23">
      <c r="A38" s="216" t="s">
        <v>364</v>
      </c>
      <c r="B38" s="83">
        <f t="shared" ref="B38:D38" si="24">SUM(B33:B37)</f>
        <v>103154993.83999999</v>
      </c>
      <c r="C38" s="83">
        <f t="shared" si="24"/>
        <v>0</v>
      </c>
      <c r="D38" s="83">
        <f t="shared" si="24"/>
        <v>103154993.83999999</v>
      </c>
      <c r="G38" s="83">
        <f t="shared" ref="G38" si="25">SUM(G33:G37)</f>
        <v>103404225.45000002</v>
      </c>
      <c r="H38" s="83">
        <f t="shared" ref="H38" si="26">SUM(H33:H37)</f>
        <v>0</v>
      </c>
      <c r="I38" s="83">
        <f t="shared" ref="I38" si="27">SUM(I33:I37)</f>
        <v>-249231.61000001593</v>
      </c>
      <c r="K38" s="83">
        <f t="shared" ref="K38" si="28">SUM(K33:K37)</f>
        <v>24805297.649999999</v>
      </c>
      <c r="L38">
        <v>120</v>
      </c>
      <c r="M38" t="s">
        <v>653</v>
      </c>
      <c r="N38" s="217">
        <v>945.38</v>
      </c>
      <c r="Q38" s="203">
        <v>120</v>
      </c>
      <c r="R38" t="s">
        <v>653</v>
      </c>
      <c r="S38" s="83">
        <v>944.26</v>
      </c>
      <c r="V38" t="s">
        <v>742</v>
      </c>
      <c r="W38" s="83">
        <v>153.12</v>
      </c>
    </row>
    <row r="39" spans="1:23">
      <c r="A39" s="220"/>
      <c r="G39" s="83"/>
      <c r="H39" s="83"/>
      <c r="I39" s="83"/>
      <c r="K39" s="83"/>
      <c r="L39">
        <v>122</v>
      </c>
      <c r="M39" t="s">
        <v>654</v>
      </c>
      <c r="N39" s="217">
        <v>26766.570000000003</v>
      </c>
      <c r="Q39" s="203">
        <v>122</v>
      </c>
      <c r="R39" t="s">
        <v>654</v>
      </c>
      <c r="S39" s="83">
        <v>26680.38</v>
      </c>
      <c r="V39" t="s">
        <v>743</v>
      </c>
      <c r="W39" s="83">
        <v>4265.8899999999994</v>
      </c>
    </row>
    <row r="40" spans="1:23">
      <c r="A40" s="216" t="s">
        <v>416</v>
      </c>
      <c r="B40" s="83">
        <f>N54</f>
        <v>212682.24999999997</v>
      </c>
      <c r="D40" s="83">
        <f>B40+C40</f>
        <v>212682.24999999997</v>
      </c>
      <c r="G40" s="83">
        <f>S54</f>
        <v>212822.83</v>
      </c>
      <c r="H40" s="83"/>
      <c r="I40" s="83">
        <f>B40-G40</f>
        <v>-140.5800000000163</v>
      </c>
      <c r="K40" s="83">
        <f>W54</f>
        <v>46232.92</v>
      </c>
      <c r="L40">
        <v>126</v>
      </c>
      <c r="M40" t="s">
        <v>655</v>
      </c>
      <c r="N40" s="217">
        <v>2035.4199999999998</v>
      </c>
      <c r="Q40" s="203">
        <v>126</v>
      </c>
      <c r="R40" t="s">
        <v>655</v>
      </c>
      <c r="S40" s="83">
        <v>2018.28</v>
      </c>
      <c r="V40" t="s">
        <v>744</v>
      </c>
      <c r="W40" s="83">
        <v>341.05000000000007</v>
      </c>
    </row>
    <row r="41" spans="1:23">
      <c r="A41" s="219" t="s">
        <v>419</v>
      </c>
      <c r="B41" s="85">
        <f>N58</f>
        <v>530369.66999999993</v>
      </c>
      <c r="C41" s="85"/>
      <c r="D41" s="85">
        <f>B41+C41</f>
        <v>530369.66999999993</v>
      </c>
      <c r="E41" s="85"/>
      <c r="G41" s="85">
        <f>S58</f>
        <v>529333.68000000005</v>
      </c>
      <c r="H41" s="85"/>
      <c r="I41" s="83">
        <f>B41-G41</f>
        <v>1035.9899999998743</v>
      </c>
      <c r="K41" s="85">
        <f>W58</f>
        <v>119863.45999999999</v>
      </c>
      <c r="L41">
        <v>130</v>
      </c>
      <c r="M41" t="s">
        <v>656</v>
      </c>
      <c r="N41" s="217">
        <v>2759.08</v>
      </c>
      <c r="Q41" s="203">
        <v>130</v>
      </c>
      <c r="R41" t="s">
        <v>656</v>
      </c>
      <c r="S41" s="83">
        <v>2674.24</v>
      </c>
      <c r="V41" t="s">
        <v>745</v>
      </c>
      <c r="W41" s="83">
        <v>416.87</v>
      </c>
    </row>
    <row r="42" spans="1:23">
      <c r="A42" s="216" t="s">
        <v>363</v>
      </c>
      <c r="B42" s="83">
        <f t="shared" ref="B42:D42" si="29">SUM(B40:B41)</f>
        <v>743051.91999999993</v>
      </c>
      <c r="C42" s="83">
        <f t="shared" si="29"/>
        <v>0</v>
      </c>
      <c r="D42" s="83">
        <f t="shared" si="29"/>
        <v>743051.91999999993</v>
      </c>
      <c r="G42" s="83">
        <f t="shared" ref="G42" si="30">SUM(G40:G41)</f>
        <v>742156.51</v>
      </c>
      <c r="H42" s="83">
        <f t="shared" ref="H42" si="31">SUM(H40:H41)</f>
        <v>0</v>
      </c>
      <c r="I42" s="83">
        <f t="shared" ref="I42" si="32">SUM(I40:I41)</f>
        <v>895.40999999985797</v>
      </c>
      <c r="K42" s="83">
        <f t="shared" ref="K42" si="33">SUM(K40:K41)</f>
        <v>166096.38</v>
      </c>
      <c r="L42">
        <v>131</v>
      </c>
      <c r="M42" t="s">
        <v>657</v>
      </c>
      <c r="N42" s="217">
        <v>80041.98</v>
      </c>
      <c r="Q42" s="203">
        <v>131</v>
      </c>
      <c r="R42" t="s">
        <v>657</v>
      </c>
      <c r="S42" s="83">
        <v>80240.600000000006</v>
      </c>
      <c r="V42" t="s">
        <v>746</v>
      </c>
      <c r="W42" s="83">
        <v>17406.84</v>
      </c>
    </row>
    <row r="43" spans="1:23">
      <c r="A43" s="220"/>
      <c r="G43" s="83"/>
      <c r="H43" s="83"/>
      <c r="I43" s="83"/>
      <c r="K43" s="83"/>
      <c r="L43">
        <v>136</v>
      </c>
      <c r="M43" t="s">
        <v>658</v>
      </c>
      <c r="N43" s="217">
        <v>5505.78</v>
      </c>
      <c r="Q43" s="203">
        <v>136</v>
      </c>
      <c r="R43" t="s">
        <v>658</v>
      </c>
      <c r="S43" s="83">
        <v>5483.77</v>
      </c>
      <c r="V43" t="s">
        <v>747</v>
      </c>
      <c r="W43" s="83">
        <v>1019.75</v>
      </c>
    </row>
    <row r="44" spans="1:23">
      <c r="A44" s="219" t="s">
        <v>428</v>
      </c>
      <c r="B44" s="85">
        <f>N66</f>
        <v>1513985.14</v>
      </c>
      <c r="C44" s="85"/>
      <c r="D44" s="85">
        <f>B44+C44</f>
        <v>1513985.14</v>
      </c>
      <c r="E44" s="85"/>
      <c r="G44" s="85">
        <f>S66</f>
        <v>1517935.91</v>
      </c>
      <c r="H44" s="85"/>
      <c r="I44" s="83">
        <f>B44-G44</f>
        <v>-3950.7700000000186</v>
      </c>
      <c r="K44" s="85">
        <f>W66</f>
        <v>357474.23000000004</v>
      </c>
      <c r="L44">
        <v>150</v>
      </c>
      <c r="M44" t="s">
        <v>659</v>
      </c>
      <c r="N44" s="217">
        <v>1034191.33</v>
      </c>
      <c r="Q44" s="203">
        <v>150</v>
      </c>
      <c r="R44" t="s">
        <v>682</v>
      </c>
      <c r="S44" s="83">
        <v>1005371.34</v>
      </c>
      <c r="V44" t="s">
        <v>748</v>
      </c>
      <c r="W44" s="83">
        <v>163718.75</v>
      </c>
    </row>
    <row r="45" spans="1:23">
      <c r="A45" s="216" t="s">
        <v>201</v>
      </c>
      <c r="B45" s="83">
        <f t="shared" ref="B45:D45" si="34">B44</f>
        <v>1513985.14</v>
      </c>
      <c r="C45" s="83">
        <f t="shared" si="34"/>
        <v>0</v>
      </c>
      <c r="D45" s="83">
        <f t="shared" si="34"/>
        <v>1513985.14</v>
      </c>
      <c r="G45" s="83">
        <f t="shared" ref="G45" si="35">G44</f>
        <v>1517935.91</v>
      </c>
      <c r="H45" s="83">
        <f t="shared" ref="H45" si="36">H44</f>
        <v>0</v>
      </c>
      <c r="I45" s="83">
        <f t="shared" ref="I45" si="37">I44</f>
        <v>-3950.7700000000186</v>
      </c>
      <c r="K45" s="83">
        <f t="shared" ref="K45" si="38">K44</f>
        <v>357474.23000000004</v>
      </c>
      <c r="L45">
        <v>151</v>
      </c>
      <c r="M45" t="s">
        <v>660</v>
      </c>
      <c r="N45" s="217">
        <v>39.269999999999996</v>
      </c>
      <c r="Q45" s="203">
        <v>151</v>
      </c>
      <c r="R45" t="s">
        <v>660</v>
      </c>
      <c r="S45" s="83">
        <v>34.04</v>
      </c>
      <c r="V45" t="s">
        <v>749</v>
      </c>
      <c r="W45" s="83">
        <v>6.2799999999999994</v>
      </c>
    </row>
    <row r="46" spans="1:23">
      <c r="A46" s="220"/>
      <c r="G46" s="83"/>
      <c r="H46" s="83"/>
      <c r="I46" s="83"/>
      <c r="K46" s="83"/>
      <c r="L46">
        <v>152</v>
      </c>
      <c r="M46" t="s">
        <v>661</v>
      </c>
      <c r="N46" s="217">
        <v>217.26999999999998</v>
      </c>
      <c r="Q46" s="203">
        <v>152</v>
      </c>
      <c r="R46" t="s">
        <v>661</v>
      </c>
      <c r="S46" s="83">
        <v>195.85</v>
      </c>
      <c r="V46" t="s">
        <v>750</v>
      </c>
      <c r="W46" s="83">
        <v>42.25</v>
      </c>
    </row>
    <row r="47" spans="1:23">
      <c r="A47" s="219" t="s">
        <v>420</v>
      </c>
      <c r="B47" s="85">
        <f>N59</f>
        <v>232965.49999999997</v>
      </c>
      <c r="C47" s="85"/>
      <c r="D47" s="85">
        <f>B47+C47</f>
        <v>232965.49999999997</v>
      </c>
      <c r="E47" s="85"/>
      <c r="G47" s="85">
        <f>S59</f>
        <v>232290.27</v>
      </c>
      <c r="H47" s="85"/>
      <c r="I47" s="83">
        <f>B47-G47</f>
        <v>675.22999999998137</v>
      </c>
      <c r="K47" s="85">
        <f>W59</f>
        <v>57503.32</v>
      </c>
      <c r="L47">
        <v>153</v>
      </c>
      <c r="M47" t="s">
        <v>662</v>
      </c>
      <c r="N47" s="217">
        <v>87.32</v>
      </c>
      <c r="Q47" s="203">
        <v>153</v>
      </c>
      <c r="R47" t="s">
        <v>662</v>
      </c>
      <c r="S47" s="83">
        <v>30.2</v>
      </c>
      <c r="V47" t="s">
        <v>751</v>
      </c>
      <c r="W47" s="83">
        <v>8.52</v>
      </c>
    </row>
    <row r="48" spans="1:23">
      <c r="A48" s="216" t="s">
        <v>365</v>
      </c>
      <c r="B48" s="83">
        <f t="shared" ref="B48:D48" si="39">B47</f>
        <v>232965.49999999997</v>
      </c>
      <c r="C48" s="83">
        <f t="shared" si="39"/>
        <v>0</v>
      </c>
      <c r="D48" s="83">
        <f t="shared" si="39"/>
        <v>232965.49999999997</v>
      </c>
      <c r="G48" s="83">
        <f t="shared" ref="G48" si="40">G47</f>
        <v>232290.27</v>
      </c>
      <c r="H48" s="83"/>
      <c r="I48" s="83">
        <f t="shared" ref="I48" si="41">I47</f>
        <v>675.22999999998137</v>
      </c>
      <c r="K48" s="83">
        <f t="shared" ref="K48" si="42">K47</f>
        <v>57503.32</v>
      </c>
      <c r="L48">
        <v>160</v>
      </c>
      <c r="M48" t="s">
        <v>663</v>
      </c>
      <c r="N48" s="217">
        <v>1863.23</v>
      </c>
      <c r="Q48" s="203">
        <v>160</v>
      </c>
      <c r="R48" t="s">
        <v>683</v>
      </c>
      <c r="S48" s="83">
        <v>1792.06</v>
      </c>
      <c r="V48" t="s">
        <v>752</v>
      </c>
      <c r="W48" s="83">
        <v>233.01</v>
      </c>
    </row>
    <row r="49" spans="1:23">
      <c r="A49" s="220"/>
      <c r="G49" s="83"/>
      <c r="H49" s="83"/>
      <c r="I49" s="83"/>
      <c r="K49" s="83"/>
      <c r="L49">
        <v>162</v>
      </c>
      <c r="M49" t="s">
        <v>661</v>
      </c>
      <c r="N49" s="217">
        <v>0</v>
      </c>
      <c r="Q49" s="203" t="s">
        <v>715</v>
      </c>
      <c r="W49" s="83"/>
    </row>
    <row r="50" spans="1:23">
      <c r="A50" s="216" t="s">
        <v>426</v>
      </c>
      <c r="B50" s="83">
        <f>N64</f>
        <v>130906.29000000001</v>
      </c>
      <c r="D50" s="83">
        <f>B50+C50</f>
        <v>130906.29000000001</v>
      </c>
      <c r="G50" s="83">
        <f>S64</f>
        <v>133156.57</v>
      </c>
      <c r="H50" s="83"/>
      <c r="I50" s="83">
        <f>B50-G50</f>
        <v>-2250.2799999999988</v>
      </c>
      <c r="K50" s="83">
        <f>W64</f>
        <v>32281.96</v>
      </c>
      <c r="L50">
        <v>165</v>
      </c>
      <c r="M50" t="s">
        <v>661</v>
      </c>
      <c r="N50" s="217">
        <v>25906.589999999997</v>
      </c>
      <c r="Q50" s="203">
        <v>165</v>
      </c>
      <c r="R50" t="s">
        <v>684</v>
      </c>
      <c r="S50" s="83">
        <v>23073.79</v>
      </c>
      <c r="V50" t="s">
        <v>753</v>
      </c>
      <c r="W50" s="83">
        <v>3762.89</v>
      </c>
    </row>
    <row r="51" spans="1:23">
      <c r="A51" s="219" t="s">
        <v>427</v>
      </c>
      <c r="B51" s="85">
        <f>N65</f>
        <v>142222.62999999998</v>
      </c>
      <c r="C51" s="85"/>
      <c r="D51" s="85">
        <f>B51+C51</f>
        <v>142222.62999999998</v>
      </c>
      <c r="E51" s="85"/>
      <c r="G51" s="85">
        <f>S65</f>
        <v>142776.04999999999</v>
      </c>
      <c r="H51" s="85"/>
      <c r="I51" s="83">
        <f>B51-G51</f>
        <v>-553.42000000001281</v>
      </c>
      <c r="K51" s="85">
        <f>W65</f>
        <v>35613.22</v>
      </c>
      <c r="L51">
        <v>166</v>
      </c>
      <c r="M51" t="s">
        <v>664</v>
      </c>
      <c r="N51" s="217">
        <v>17092.990000000002</v>
      </c>
      <c r="Q51" s="203">
        <v>166</v>
      </c>
      <c r="R51" t="s">
        <v>664</v>
      </c>
      <c r="S51" s="83">
        <v>16035.11</v>
      </c>
      <c r="V51" t="s">
        <v>754</v>
      </c>
      <c r="W51" s="83">
        <v>2919.1000000000004</v>
      </c>
    </row>
    <row r="52" spans="1:23">
      <c r="A52" s="216" t="s">
        <v>367</v>
      </c>
      <c r="B52" s="83">
        <f t="shared" ref="B52:D52" si="43">SUM(B50:B51)</f>
        <v>273128.92</v>
      </c>
      <c r="C52" s="83">
        <f t="shared" si="43"/>
        <v>0</v>
      </c>
      <c r="D52" s="83">
        <f t="shared" si="43"/>
        <v>273128.92</v>
      </c>
      <c r="G52" s="83">
        <f t="shared" ref="G52" si="44">SUM(G50:G51)</f>
        <v>275932.62</v>
      </c>
      <c r="H52" s="83"/>
      <c r="I52" s="83">
        <f t="shared" ref="I52" si="45">SUM(I50:I51)</f>
        <v>-2803.7000000000116</v>
      </c>
      <c r="K52" s="83">
        <f t="shared" ref="K52" si="46">SUM(K50:K51)</f>
        <v>67895.179999999993</v>
      </c>
      <c r="L52">
        <v>175</v>
      </c>
      <c r="M52" t="s">
        <v>665</v>
      </c>
      <c r="N52" s="217">
        <v>0</v>
      </c>
      <c r="Q52" s="203" t="s">
        <v>586</v>
      </c>
      <c r="W52" s="83"/>
    </row>
    <row r="53" spans="1:23">
      <c r="A53" s="220"/>
      <c r="G53" s="83"/>
      <c r="H53" s="83"/>
      <c r="I53" s="83"/>
      <c r="K53" s="83"/>
      <c r="L53">
        <v>201</v>
      </c>
      <c r="M53" t="s">
        <v>665</v>
      </c>
      <c r="N53" s="217">
        <v>-79.73</v>
      </c>
      <c r="Q53" s="203">
        <v>201</v>
      </c>
      <c r="R53" t="s">
        <v>665</v>
      </c>
      <c r="S53" s="83">
        <v>-79.73</v>
      </c>
      <c r="V53" t="s">
        <v>755</v>
      </c>
      <c r="W53" s="83">
        <v>-12.11</v>
      </c>
    </row>
    <row r="54" spans="1:23">
      <c r="A54" s="219" t="s">
        <v>429</v>
      </c>
      <c r="B54" s="85">
        <f>N67</f>
        <v>1300590.9099999999</v>
      </c>
      <c r="C54" s="85"/>
      <c r="D54" s="85">
        <f>B54+C54</f>
        <v>1300590.9099999999</v>
      </c>
      <c r="E54" s="85"/>
      <c r="G54" s="85">
        <f>S67</f>
        <v>1304922.9099999999</v>
      </c>
      <c r="H54" s="85"/>
      <c r="I54" s="83">
        <f>B54-G54</f>
        <v>-4332</v>
      </c>
      <c r="K54" s="85">
        <f>W67</f>
        <v>328399.25</v>
      </c>
      <c r="L54">
        <v>204</v>
      </c>
      <c r="M54" t="s">
        <v>610</v>
      </c>
      <c r="N54" s="217">
        <v>212682.24999999997</v>
      </c>
      <c r="Q54" s="203">
        <v>204</v>
      </c>
      <c r="R54" t="s">
        <v>685</v>
      </c>
      <c r="S54" s="83">
        <v>212822.83</v>
      </c>
      <c r="V54" t="s">
        <v>756</v>
      </c>
      <c r="W54" s="83">
        <v>46232.92</v>
      </c>
    </row>
    <row r="55" spans="1:23">
      <c r="A55" s="216" t="s">
        <v>368</v>
      </c>
      <c r="B55" s="83">
        <f t="shared" ref="B55" si="47">B54</f>
        <v>1300590.9099999999</v>
      </c>
      <c r="C55" s="83">
        <f t="shared" ref="C55" si="48">C54</f>
        <v>0</v>
      </c>
      <c r="D55" s="83">
        <f t="shared" ref="D55" si="49">D54</f>
        <v>1300590.9099999999</v>
      </c>
      <c r="G55" s="83">
        <f t="shared" ref="G55" si="50">G54</f>
        <v>1304922.9099999999</v>
      </c>
      <c r="H55" s="83"/>
      <c r="I55" s="83">
        <f t="shared" ref="I55" si="51">I54</f>
        <v>-4332</v>
      </c>
      <c r="K55" s="83">
        <f t="shared" ref="K55" si="52">K54</f>
        <v>328399.25</v>
      </c>
      <c r="L55">
        <v>211</v>
      </c>
      <c r="M55" t="s">
        <v>607</v>
      </c>
      <c r="N55" s="217">
        <v>29336021.210000001</v>
      </c>
      <c r="Q55" s="203">
        <v>211</v>
      </c>
      <c r="R55" t="s">
        <v>686</v>
      </c>
      <c r="S55" s="83">
        <v>29391414.940000001</v>
      </c>
      <c r="V55" t="s">
        <v>757</v>
      </c>
      <c r="W55" s="83">
        <v>6769168.4199999999</v>
      </c>
    </row>
    <row r="56" spans="1:23">
      <c r="A56" s="220"/>
      <c r="G56" s="83"/>
      <c r="H56" s="83"/>
      <c r="I56" s="83"/>
      <c r="K56" s="83"/>
      <c r="N56" s="217"/>
      <c r="Q56" s="203"/>
      <c r="W56" s="83"/>
    </row>
    <row r="57" spans="1:23">
      <c r="A57" s="216" t="s">
        <v>423</v>
      </c>
      <c r="B57" s="83">
        <f>N61</f>
        <v>552848.41999999993</v>
      </c>
      <c r="D57" s="83">
        <f>B57+C57</f>
        <v>552848.41999999993</v>
      </c>
      <c r="G57" s="83">
        <f>S61</f>
        <v>556446.59</v>
      </c>
      <c r="H57" s="83"/>
      <c r="I57" s="83">
        <f>B57-G57</f>
        <v>-3598.1700000000419</v>
      </c>
      <c r="K57" s="83">
        <f>W61</f>
        <v>135268.49</v>
      </c>
      <c r="L57">
        <v>212</v>
      </c>
      <c r="M57" t="s">
        <v>364</v>
      </c>
      <c r="N57" s="217">
        <v>850.8</v>
      </c>
      <c r="Q57" s="203">
        <v>212</v>
      </c>
      <c r="R57" t="s">
        <v>687</v>
      </c>
      <c r="S57" s="83">
        <v>850.96</v>
      </c>
      <c r="V57" t="s">
        <v>758</v>
      </c>
      <c r="W57" s="83">
        <v>188.12</v>
      </c>
    </row>
    <row r="58" spans="1:23">
      <c r="A58" s="219" t="s">
        <v>425</v>
      </c>
      <c r="B58" s="85">
        <f>N63</f>
        <v>761674.89999999991</v>
      </c>
      <c r="C58" s="85"/>
      <c r="D58" s="85">
        <f>B58+C58</f>
        <v>761674.89999999991</v>
      </c>
      <c r="E58" s="85"/>
      <c r="G58" s="85">
        <f>S63</f>
        <v>772376.09</v>
      </c>
      <c r="H58" s="85"/>
      <c r="I58" s="83">
        <f>B58-G58</f>
        <v>-10701.190000000061</v>
      </c>
      <c r="K58" s="85">
        <f>W63</f>
        <v>192203.74</v>
      </c>
      <c r="L58">
        <v>213</v>
      </c>
      <c r="M58" t="s">
        <v>611</v>
      </c>
      <c r="N58" s="217">
        <v>530369.66999999993</v>
      </c>
      <c r="Q58" s="203">
        <v>213</v>
      </c>
      <c r="R58" t="s">
        <v>688</v>
      </c>
      <c r="S58" s="83">
        <v>529333.68000000005</v>
      </c>
      <c r="V58" t="s">
        <v>759</v>
      </c>
      <c r="W58" s="83">
        <v>119863.45999999999</v>
      </c>
    </row>
    <row r="59" spans="1:23">
      <c r="A59" s="216" t="s">
        <v>366</v>
      </c>
      <c r="B59" s="83">
        <f t="shared" ref="B59:D59" si="53">SUM(B57:B58)</f>
        <v>1314523.3199999998</v>
      </c>
      <c r="C59" s="83">
        <f t="shared" si="53"/>
        <v>0</v>
      </c>
      <c r="D59" s="83">
        <f t="shared" si="53"/>
        <v>1314523.3199999998</v>
      </c>
      <c r="G59" s="83">
        <f t="shared" ref="G59" si="54">SUM(G57:G58)</f>
        <v>1328822.68</v>
      </c>
      <c r="H59" s="83"/>
      <c r="I59" s="83">
        <f t="shared" ref="I59" si="55">SUM(I57:I58)</f>
        <v>-14299.360000000102</v>
      </c>
      <c r="K59" s="83">
        <f t="shared" ref="K59" si="56">SUM(K57:K58)</f>
        <v>327472.23</v>
      </c>
      <c r="L59">
        <v>214</v>
      </c>
      <c r="M59" t="s">
        <v>612</v>
      </c>
      <c r="N59" s="217">
        <v>232965.49999999997</v>
      </c>
      <c r="Q59" s="203">
        <v>214</v>
      </c>
      <c r="R59" t="s">
        <v>689</v>
      </c>
      <c r="S59" s="83">
        <v>232290.27</v>
      </c>
      <c r="V59" t="s">
        <v>760</v>
      </c>
      <c r="W59" s="83">
        <v>57503.32</v>
      </c>
    </row>
    <row r="60" spans="1:23">
      <c r="A60" s="220"/>
      <c r="G60" s="83"/>
      <c r="H60" s="83"/>
      <c r="I60" s="83"/>
      <c r="K60" s="83"/>
      <c r="L60">
        <v>215</v>
      </c>
      <c r="M60" t="s">
        <v>613</v>
      </c>
      <c r="N60" s="217">
        <v>73786162.61999999</v>
      </c>
      <c r="Q60" s="203">
        <v>215</v>
      </c>
      <c r="R60" t="s">
        <v>686</v>
      </c>
      <c r="S60" s="83">
        <v>73979332.760000005</v>
      </c>
      <c r="V60" t="s">
        <v>761</v>
      </c>
      <c r="W60" s="83">
        <v>18028035.280000001</v>
      </c>
    </row>
    <row r="61" spans="1:23">
      <c r="A61" s="219" t="s">
        <v>430</v>
      </c>
      <c r="B61" s="85">
        <f>N68</f>
        <v>69060.72</v>
      </c>
      <c r="C61" s="85"/>
      <c r="D61" s="85">
        <f>B61+C61</f>
        <v>69060.72</v>
      </c>
      <c r="E61" s="85"/>
      <c r="G61" s="85">
        <f>S68</f>
        <v>70914.59</v>
      </c>
      <c r="H61" s="85"/>
      <c r="I61" s="83">
        <f>B61-G61</f>
        <v>-1853.8699999999953</v>
      </c>
      <c r="K61" s="85">
        <f>W68</f>
        <v>17564.29</v>
      </c>
      <c r="L61">
        <v>217</v>
      </c>
      <c r="M61" t="s">
        <v>617</v>
      </c>
      <c r="N61" s="217">
        <v>552848.41999999993</v>
      </c>
      <c r="Q61" s="203">
        <v>217</v>
      </c>
      <c r="R61" t="s">
        <v>690</v>
      </c>
      <c r="S61" s="83">
        <v>556446.59</v>
      </c>
      <c r="V61" t="s">
        <v>762</v>
      </c>
      <c r="W61" s="83">
        <v>135268.49</v>
      </c>
    </row>
    <row r="62" spans="1:23">
      <c r="A62" s="216" t="s">
        <v>369</v>
      </c>
      <c r="B62" s="83">
        <f t="shared" ref="B62" si="57">B61</f>
        <v>69060.72</v>
      </c>
      <c r="C62" s="83">
        <f t="shared" ref="C62" si="58">C61</f>
        <v>0</v>
      </c>
      <c r="D62" s="83">
        <f t="shared" ref="D62" si="59">D61</f>
        <v>69060.72</v>
      </c>
      <c r="G62" s="83">
        <f t="shared" ref="G62" si="60">G61</f>
        <v>70914.59</v>
      </c>
      <c r="H62" s="83"/>
      <c r="I62" s="83">
        <f t="shared" ref="I62" si="61">I61</f>
        <v>-1853.8699999999953</v>
      </c>
      <c r="K62" s="83">
        <f t="shared" ref="K62" si="62">K61</f>
        <v>17564.29</v>
      </c>
      <c r="L62">
        <v>218</v>
      </c>
      <c r="M62" t="s">
        <v>614</v>
      </c>
      <c r="N62" s="217">
        <v>31959.21</v>
      </c>
      <c r="Q62" s="203">
        <v>218</v>
      </c>
      <c r="R62" t="s">
        <v>691</v>
      </c>
      <c r="S62" s="83">
        <v>32626.79</v>
      </c>
      <c r="V62" t="s">
        <v>763</v>
      </c>
      <c r="W62" s="83">
        <v>7905.83</v>
      </c>
    </row>
    <row r="63" spans="1:23">
      <c r="A63" s="220"/>
      <c r="G63" s="83"/>
      <c r="H63" s="83"/>
      <c r="I63" s="83"/>
      <c r="K63" s="83"/>
      <c r="L63">
        <v>220</v>
      </c>
      <c r="M63" t="s">
        <v>618</v>
      </c>
      <c r="N63" s="217">
        <v>761674.89999999991</v>
      </c>
      <c r="Q63" s="203">
        <v>220</v>
      </c>
      <c r="R63" t="s">
        <v>692</v>
      </c>
      <c r="S63" s="83">
        <v>772376.09</v>
      </c>
      <c r="V63" t="s">
        <v>764</v>
      </c>
      <c r="W63" s="83">
        <v>192203.74</v>
      </c>
    </row>
    <row r="64" spans="1:23" s="222" customFormat="1" ht="13">
      <c r="A64" s="221" t="s">
        <v>456</v>
      </c>
      <c r="B64" s="161">
        <f t="shared" ref="B64:D64" si="63">B38+B42+B45+B48+B52+B55+B59+B62</f>
        <v>108602300.26999998</v>
      </c>
      <c r="C64" s="161">
        <f t="shared" si="63"/>
        <v>0</v>
      </c>
      <c r="D64" s="161">
        <f t="shared" si="63"/>
        <v>108602300.26999998</v>
      </c>
      <c r="E64" s="161"/>
      <c r="G64" s="161">
        <f t="shared" ref="G64" si="64">G38+G42+G45+G48+G52+G55+G59+G62</f>
        <v>108877200.94000003</v>
      </c>
      <c r="H64" s="161"/>
      <c r="I64" s="161">
        <f>I38+I42+I45+I48+I52+I55+I59+I62</f>
        <v>-274900.67000001622</v>
      </c>
      <c r="K64" s="161">
        <f t="shared" ref="K64" si="65">K38+K42+K45+K48+K52+K55+K59+K62</f>
        <v>26127702.529999997</v>
      </c>
      <c r="L64">
        <v>223</v>
      </c>
      <c r="M64" t="s">
        <v>615</v>
      </c>
      <c r="N64" s="217">
        <v>130906.29000000001</v>
      </c>
      <c r="O64"/>
      <c r="P64"/>
      <c r="Q64" s="203">
        <v>223</v>
      </c>
      <c r="R64" t="s">
        <v>693</v>
      </c>
      <c r="S64" s="83">
        <v>133156.57</v>
      </c>
      <c r="T64"/>
      <c r="V64" t="s">
        <v>765</v>
      </c>
      <c r="W64" s="83">
        <v>32281.96</v>
      </c>
    </row>
    <row r="65" spans="1:23">
      <c r="A65" s="220"/>
      <c r="G65" s="83"/>
      <c r="H65" s="83"/>
      <c r="I65" s="83"/>
      <c r="K65" s="83"/>
      <c r="L65">
        <v>225</v>
      </c>
      <c r="M65" t="s">
        <v>608</v>
      </c>
      <c r="N65" s="217">
        <v>142222.62999999998</v>
      </c>
      <c r="Q65" s="203">
        <v>225</v>
      </c>
      <c r="R65" t="s">
        <v>694</v>
      </c>
      <c r="S65" s="83">
        <v>142776.04999999999</v>
      </c>
      <c r="V65" t="s">
        <v>766</v>
      </c>
      <c r="W65" s="83">
        <v>35613.22</v>
      </c>
    </row>
    <row r="66" spans="1:23" ht="13">
      <c r="A66" s="216" t="s">
        <v>431</v>
      </c>
      <c r="B66" s="83">
        <f>N69</f>
        <v>42969756.029999994</v>
      </c>
      <c r="D66" s="83">
        <f>B66+C66</f>
        <v>42969756.029999994</v>
      </c>
      <c r="G66" s="83">
        <f>S69</f>
        <v>42954270.159999996</v>
      </c>
      <c r="H66" s="83"/>
      <c r="I66" s="83">
        <f>B66-G66</f>
        <v>15485.869999997318</v>
      </c>
      <c r="K66" s="83">
        <f>W69</f>
        <v>10819270.950000001</v>
      </c>
      <c r="L66">
        <v>227</v>
      </c>
      <c r="M66" t="s">
        <v>609</v>
      </c>
      <c r="N66" s="217">
        <v>1513985.14</v>
      </c>
      <c r="Q66" s="203">
        <v>227</v>
      </c>
      <c r="R66" t="s">
        <v>695</v>
      </c>
      <c r="S66" s="83">
        <v>1517935.91</v>
      </c>
      <c r="T66" s="222"/>
      <c r="V66" t="s">
        <v>767</v>
      </c>
      <c r="W66" s="83">
        <v>357474.23000000004</v>
      </c>
    </row>
    <row r="67" spans="1:23">
      <c r="A67" s="219" t="s">
        <v>432</v>
      </c>
      <c r="B67" s="85">
        <f>N70</f>
        <v>996003.92999999993</v>
      </c>
      <c r="C67" s="85"/>
      <c r="D67" s="85">
        <f>B67+C67</f>
        <v>996003.92999999993</v>
      </c>
      <c r="E67" s="85"/>
      <c r="G67" s="85">
        <f>S70</f>
        <v>996968.53</v>
      </c>
      <c r="H67" s="85"/>
      <c r="I67" s="83">
        <f>B67-G67</f>
        <v>-964.60000000009313</v>
      </c>
      <c r="K67" s="85">
        <f>W70</f>
        <v>250441.32</v>
      </c>
      <c r="L67">
        <v>229</v>
      </c>
      <c r="M67" t="s">
        <v>616</v>
      </c>
      <c r="N67" s="217">
        <v>1300590.9099999999</v>
      </c>
      <c r="Q67" s="203">
        <v>229</v>
      </c>
      <c r="R67" t="s">
        <v>696</v>
      </c>
      <c r="S67" s="83">
        <v>1304922.9099999999</v>
      </c>
      <c r="V67" t="s">
        <v>768</v>
      </c>
      <c r="W67" s="83">
        <v>328399.25</v>
      </c>
    </row>
    <row r="68" spans="1:23">
      <c r="A68" s="216" t="s">
        <v>370</v>
      </c>
      <c r="B68" s="83">
        <f t="shared" ref="B68:D68" si="66">SUM(B66:B67)</f>
        <v>43965759.959999993</v>
      </c>
      <c r="C68" s="83">
        <f t="shared" si="66"/>
        <v>0</v>
      </c>
      <c r="D68" s="83">
        <f t="shared" si="66"/>
        <v>43965759.959999993</v>
      </c>
      <c r="G68" s="83">
        <f t="shared" ref="G68" si="67">SUM(G66:G67)</f>
        <v>43951238.689999998</v>
      </c>
      <c r="H68" s="83"/>
      <c r="I68" s="83">
        <f t="shared" ref="I68" si="68">SUM(I66:I67)</f>
        <v>14521.269999997225</v>
      </c>
      <c r="K68" s="83">
        <f t="shared" ref="K68" si="69">SUM(K66:K67)</f>
        <v>11069712.270000001</v>
      </c>
      <c r="L68">
        <v>236</v>
      </c>
      <c r="M68" t="s">
        <v>619</v>
      </c>
      <c r="N68" s="217">
        <v>69060.72</v>
      </c>
      <c r="Q68" s="203">
        <v>236</v>
      </c>
      <c r="R68" t="s">
        <v>697</v>
      </c>
      <c r="S68" s="83">
        <v>70914.59</v>
      </c>
      <c r="V68" t="s">
        <v>769</v>
      </c>
      <c r="W68" s="83">
        <v>17564.29</v>
      </c>
    </row>
    <row r="69" spans="1:23" ht="13">
      <c r="A69" s="220"/>
      <c r="G69" s="83"/>
      <c r="H69" s="83"/>
      <c r="I69" s="83"/>
      <c r="K69" s="83"/>
      <c r="L69">
        <v>240</v>
      </c>
      <c r="M69" t="s">
        <v>620</v>
      </c>
      <c r="N69" s="217">
        <v>42969756.029999994</v>
      </c>
      <c r="O69" s="222"/>
      <c r="P69" s="222"/>
      <c r="Q69" s="203">
        <v>240</v>
      </c>
      <c r="R69" t="s">
        <v>698</v>
      </c>
      <c r="S69" s="83">
        <v>42954270.159999996</v>
      </c>
      <c r="V69" t="s">
        <v>770</v>
      </c>
      <c r="W69" s="223">
        <v>10819270.950000001</v>
      </c>
    </row>
    <row r="70" spans="1:23" ht="13">
      <c r="A70" s="219" t="s">
        <v>437</v>
      </c>
      <c r="B70" s="85">
        <f>N75</f>
        <v>265952.04000000004</v>
      </c>
      <c r="C70" s="85"/>
      <c r="D70" s="85">
        <f>B70+C70</f>
        <v>265952.04000000004</v>
      </c>
      <c r="E70" s="85"/>
      <c r="G70" s="85">
        <f>S75</f>
        <v>266681.12</v>
      </c>
      <c r="H70" s="85"/>
      <c r="I70" s="83">
        <f>B70-G70</f>
        <v>-729.07999999995809</v>
      </c>
      <c r="K70" s="85">
        <f>W75</f>
        <v>67337.510000000009</v>
      </c>
      <c r="L70">
        <v>242</v>
      </c>
      <c r="M70" t="s">
        <v>621</v>
      </c>
      <c r="N70" s="217">
        <v>996003.92999999993</v>
      </c>
      <c r="Q70" s="203">
        <v>242</v>
      </c>
      <c r="R70" t="s">
        <v>699</v>
      </c>
      <c r="S70" s="223">
        <v>996968.53</v>
      </c>
      <c r="V70" s="222" t="s">
        <v>621</v>
      </c>
      <c r="W70" s="83">
        <v>250441.32</v>
      </c>
    </row>
    <row r="71" spans="1:23" ht="13">
      <c r="A71" s="216" t="s">
        <v>374</v>
      </c>
      <c r="B71" s="83">
        <f t="shared" ref="B71" si="70">B70</f>
        <v>265952.04000000004</v>
      </c>
      <c r="C71" s="83">
        <f t="shared" ref="C71" si="71">C70</f>
        <v>0</v>
      </c>
      <c r="D71" s="83">
        <f t="shared" ref="D71" si="72">D70</f>
        <v>265952.04000000004</v>
      </c>
      <c r="G71" s="83">
        <f t="shared" ref="G71" si="73">G70</f>
        <v>266681.12</v>
      </c>
      <c r="H71" s="83"/>
      <c r="I71" s="83">
        <f t="shared" ref="I71" si="74">I70</f>
        <v>-729.07999999995809</v>
      </c>
      <c r="K71" s="83">
        <f t="shared" ref="K71" si="75">K70</f>
        <v>67337.510000000009</v>
      </c>
      <c r="L71">
        <v>244</v>
      </c>
      <c r="M71" t="s">
        <v>625</v>
      </c>
      <c r="N71" s="217">
        <v>12017003.880000001</v>
      </c>
      <c r="Q71" s="203">
        <v>244</v>
      </c>
      <c r="R71" s="222" t="s">
        <v>700</v>
      </c>
      <c r="S71" s="83">
        <v>12006104.050000001</v>
      </c>
      <c r="V71" t="s">
        <v>771</v>
      </c>
      <c r="W71" s="83">
        <v>3120740.3599999994</v>
      </c>
    </row>
    <row r="72" spans="1:23" ht="12.65" customHeight="1">
      <c r="A72" s="220"/>
      <c r="G72" s="83"/>
      <c r="H72" s="83"/>
      <c r="I72" s="83"/>
      <c r="K72" s="83"/>
      <c r="L72" s="222">
        <v>246</v>
      </c>
      <c r="M72" s="222" t="s">
        <v>626</v>
      </c>
      <c r="N72" s="224">
        <v>90409.61</v>
      </c>
      <c r="Q72" s="203">
        <v>246</v>
      </c>
      <c r="R72" t="s">
        <v>701</v>
      </c>
      <c r="S72" s="83">
        <v>90202.48</v>
      </c>
      <c r="V72" t="s">
        <v>626</v>
      </c>
      <c r="W72" s="83">
        <v>24024.950000000004</v>
      </c>
    </row>
    <row r="73" spans="1:23">
      <c r="A73" s="219" t="s">
        <v>438</v>
      </c>
      <c r="B73" s="85">
        <f>N76</f>
        <v>663872.9</v>
      </c>
      <c r="C73" s="85"/>
      <c r="D73" s="85">
        <f>B73+C73</f>
        <v>663872.9</v>
      </c>
      <c r="E73" s="85"/>
      <c r="G73" s="85">
        <f>S76</f>
        <v>660915.92000000004</v>
      </c>
      <c r="H73" s="85"/>
      <c r="I73" s="83">
        <f>B73-G73</f>
        <v>2956.9799999999814</v>
      </c>
      <c r="K73" s="85">
        <f>W76</f>
        <v>169508.06</v>
      </c>
      <c r="L73">
        <v>248</v>
      </c>
      <c r="M73" t="s">
        <v>627</v>
      </c>
      <c r="N73" s="217">
        <v>1331917.94</v>
      </c>
      <c r="Q73" s="203">
        <v>248</v>
      </c>
      <c r="R73" t="s">
        <v>702</v>
      </c>
      <c r="S73" s="83">
        <v>1334780.6200000001</v>
      </c>
      <c r="V73" t="s">
        <v>772</v>
      </c>
      <c r="W73" s="83">
        <v>395964.62</v>
      </c>
    </row>
    <row r="74" spans="1:23">
      <c r="A74" s="216" t="s">
        <v>375</v>
      </c>
      <c r="B74" s="83">
        <f t="shared" ref="B74" si="76">B73</f>
        <v>663872.9</v>
      </c>
      <c r="C74" s="83">
        <f t="shared" ref="C74" si="77">C73</f>
        <v>0</v>
      </c>
      <c r="D74" s="83">
        <f t="shared" ref="D74" si="78">D73</f>
        <v>663872.9</v>
      </c>
      <c r="G74" s="83">
        <f t="shared" ref="G74" si="79">G73</f>
        <v>660915.92000000004</v>
      </c>
      <c r="H74" s="83"/>
      <c r="I74" s="83">
        <f t="shared" ref="I74" si="80">I73</f>
        <v>2956.9799999999814</v>
      </c>
      <c r="K74" s="83">
        <f t="shared" ref="K74" si="81">K73</f>
        <v>169508.06</v>
      </c>
      <c r="L74">
        <v>250</v>
      </c>
      <c r="M74" t="s">
        <v>628</v>
      </c>
      <c r="N74" s="217"/>
      <c r="Q74" s="203" t="s">
        <v>436</v>
      </c>
      <c r="W74" s="83"/>
    </row>
    <row r="75" spans="1:23">
      <c r="A75" s="220"/>
      <c r="G75" s="83"/>
      <c r="H75" s="83"/>
      <c r="I75" s="83"/>
      <c r="K75" s="83"/>
      <c r="L75">
        <v>251</v>
      </c>
      <c r="M75" t="s">
        <v>622</v>
      </c>
      <c r="N75" s="217">
        <v>265952.04000000004</v>
      </c>
      <c r="Q75" s="203">
        <v>251</v>
      </c>
      <c r="R75" t="s">
        <v>703</v>
      </c>
      <c r="S75" s="83">
        <v>266681.12</v>
      </c>
      <c r="V75" t="s">
        <v>622</v>
      </c>
      <c r="W75" s="83">
        <v>67337.510000000009</v>
      </c>
    </row>
    <row r="76" spans="1:23">
      <c r="A76" s="219" t="s">
        <v>439</v>
      </c>
      <c r="B76" s="85">
        <f>N77</f>
        <v>308368.02</v>
      </c>
      <c r="C76" s="85"/>
      <c r="D76" s="85">
        <f>B76+C76</f>
        <v>308368.02</v>
      </c>
      <c r="E76" s="85"/>
      <c r="G76" s="85">
        <f>S77</f>
        <v>305848.92</v>
      </c>
      <c r="H76" s="85"/>
      <c r="I76" s="83">
        <f>B76-G76</f>
        <v>2519.1000000000349</v>
      </c>
      <c r="K76" s="85">
        <f>W77</f>
        <v>90690.299999999988</v>
      </c>
      <c r="L76">
        <v>256</v>
      </c>
      <c r="M76" t="s">
        <v>623</v>
      </c>
      <c r="N76" s="217">
        <v>663872.9</v>
      </c>
      <c r="Q76" s="203">
        <v>256</v>
      </c>
      <c r="R76" t="s">
        <v>704</v>
      </c>
      <c r="S76" s="83">
        <v>660915.92000000004</v>
      </c>
      <c r="V76" t="s">
        <v>623</v>
      </c>
      <c r="W76" s="83">
        <v>169508.06</v>
      </c>
    </row>
    <row r="77" spans="1:23">
      <c r="A77" s="216" t="s">
        <v>376</v>
      </c>
      <c r="B77" s="83">
        <f t="shared" ref="B77" si="82">B76</f>
        <v>308368.02</v>
      </c>
      <c r="C77" s="83">
        <f t="shared" ref="C77" si="83">C76</f>
        <v>0</v>
      </c>
      <c r="D77" s="83">
        <f t="shared" ref="D77" si="84">D76</f>
        <v>308368.02</v>
      </c>
      <c r="G77" s="83">
        <f t="shared" ref="G77" si="85">G76</f>
        <v>305848.92</v>
      </c>
      <c r="H77" s="83"/>
      <c r="I77" s="83">
        <f t="shared" ref="I77" si="86">I76</f>
        <v>2519.1000000000349</v>
      </c>
      <c r="K77" s="83">
        <f t="shared" ref="K77" si="87">K76</f>
        <v>90690.299999999988</v>
      </c>
      <c r="L77">
        <v>257</v>
      </c>
      <c r="M77" t="s">
        <v>624</v>
      </c>
      <c r="N77" s="217">
        <v>308368.02</v>
      </c>
      <c r="Q77" s="203">
        <v>257</v>
      </c>
      <c r="R77" t="s">
        <v>624</v>
      </c>
      <c r="S77" s="83">
        <v>305848.92</v>
      </c>
      <c r="V77" t="s">
        <v>773</v>
      </c>
      <c r="W77" s="83">
        <v>90690.299999999988</v>
      </c>
    </row>
    <row r="78" spans="1:23">
      <c r="A78" s="220"/>
      <c r="G78" s="83"/>
      <c r="H78" s="83"/>
      <c r="I78" s="83"/>
      <c r="K78" s="83"/>
      <c r="L78">
        <v>260</v>
      </c>
      <c r="M78" t="s">
        <v>629</v>
      </c>
      <c r="N78" s="217">
        <v>13764690.599999998</v>
      </c>
      <c r="Q78" s="203">
        <v>260</v>
      </c>
      <c r="R78" t="s">
        <v>705</v>
      </c>
      <c r="S78" s="83">
        <v>13809825.189999999</v>
      </c>
      <c r="V78" t="s">
        <v>774</v>
      </c>
      <c r="W78" s="83">
        <v>3471922.79</v>
      </c>
    </row>
    <row r="79" spans="1:23">
      <c r="A79" s="216" t="s">
        <v>433</v>
      </c>
      <c r="B79" s="83">
        <f>N71</f>
        <v>12017003.880000001</v>
      </c>
      <c r="D79" s="83">
        <f>B79+C79</f>
        <v>12017003.880000001</v>
      </c>
      <c r="G79" s="83">
        <f>S71</f>
        <v>12006104.050000001</v>
      </c>
      <c r="H79" s="83"/>
      <c r="I79" s="83">
        <f>B79-G79</f>
        <v>10899.830000000075</v>
      </c>
      <c r="K79" s="83">
        <f>W71</f>
        <v>3120740.3599999994</v>
      </c>
      <c r="L79">
        <v>264</v>
      </c>
      <c r="M79" t="s">
        <v>630</v>
      </c>
      <c r="N79" s="217">
        <v>241193.15999999997</v>
      </c>
      <c r="Q79" s="203">
        <v>264</v>
      </c>
      <c r="R79" t="s">
        <v>706</v>
      </c>
      <c r="S79" s="83">
        <v>243750.34</v>
      </c>
      <c r="V79" t="s">
        <v>775</v>
      </c>
      <c r="W79" s="83">
        <v>63878.92</v>
      </c>
    </row>
    <row r="80" spans="1:23">
      <c r="A80" s="219" t="s">
        <v>434</v>
      </c>
      <c r="B80" s="85">
        <f>N72</f>
        <v>90409.61</v>
      </c>
      <c r="C80" s="85"/>
      <c r="D80" s="85">
        <f>B80+C80</f>
        <v>90409.61</v>
      </c>
      <c r="E80" s="85"/>
      <c r="G80" s="85">
        <f>S72</f>
        <v>90202.48</v>
      </c>
      <c r="H80" s="85"/>
      <c r="I80" s="83">
        <f>B80-G80</f>
        <v>207.13000000000466</v>
      </c>
      <c r="K80" s="85">
        <f>W72</f>
        <v>24024.950000000004</v>
      </c>
      <c r="L80">
        <v>330</v>
      </c>
      <c r="M80" t="s">
        <v>631</v>
      </c>
      <c r="N80" s="217">
        <v>3869557.11</v>
      </c>
      <c r="Q80" s="203">
        <v>330</v>
      </c>
      <c r="R80" t="s">
        <v>631</v>
      </c>
      <c r="S80" s="83">
        <v>3898745.04</v>
      </c>
      <c r="V80" t="s">
        <v>776</v>
      </c>
      <c r="W80" s="83">
        <v>1016673.94</v>
      </c>
    </row>
    <row r="81" spans="1:23">
      <c r="A81" s="216" t="s">
        <v>371</v>
      </c>
      <c r="B81" s="83">
        <f t="shared" ref="B81" si="88">SUM(B79:B80)</f>
        <v>12107413.49</v>
      </c>
      <c r="C81" s="83">
        <f t="shared" ref="C81" si="89">SUM(C79:C80)</f>
        <v>0</v>
      </c>
      <c r="D81" s="83">
        <f t="shared" ref="D81" si="90">SUM(D79:D80)</f>
        <v>12107413.49</v>
      </c>
      <c r="G81" s="83">
        <f t="shared" ref="G81" si="91">SUM(G79:G80)</f>
        <v>12096306.530000001</v>
      </c>
      <c r="H81" s="83"/>
      <c r="I81" s="83">
        <f t="shared" ref="I81" si="92">SUM(I79:I80)</f>
        <v>11106.960000000079</v>
      </c>
      <c r="K81" s="83">
        <f t="shared" ref="K81" si="93">SUM(K79:K80)</f>
        <v>3144765.3099999996</v>
      </c>
      <c r="L81">
        <v>331</v>
      </c>
      <c r="M81" t="s">
        <v>632</v>
      </c>
      <c r="N81" s="217">
        <v>6736684</v>
      </c>
      <c r="Q81" s="203">
        <v>331</v>
      </c>
      <c r="R81" t="s">
        <v>632</v>
      </c>
      <c r="S81" s="83">
        <v>6736684</v>
      </c>
      <c r="V81" t="s">
        <v>777</v>
      </c>
      <c r="W81" s="83">
        <v>0</v>
      </c>
    </row>
    <row r="82" spans="1:23">
      <c r="A82" s="220"/>
      <c r="G82" s="83"/>
      <c r="H82" s="83"/>
      <c r="I82" s="83"/>
      <c r="K82" s="83"/>
      <c r="L82">
        <v>332</v>
      </c>
      <c r="M82" t="s">
        <v>633</v>
      </c>
      <c r="N82" s="217">
        <v>1738361.0100000002</v>
      </c>
      <c r="Q82" s="203">
        <v>332</v>
      </c>
      <c r="R82" t="s">
        <v>633</v>
      </c>
      <c r="S82" s="83">
        <v>1737003.81</v>
      </c>
      <c r="V82" t="s">
        <v>778</v>
      </c>
      <c r="W82" s="83">
        <v>526794.17999999993</v>
      </c>
    </row>
    <row r="83" spans="1:23">
      <c r="A83" s="219" t="s">
        <v>435</v>
      </c>
      <c r="B83" s="85">
        <f>N73</f>
        <v>1331917.94</v>
      </c>
      <c r="C83" s="85"/>
      <c r="D83" s="85">
        <f>B83+C83</f>
        <v>1331917.94</v>
      </c>
      <c r="E83" s="85"/>
      <c r="G83" s="85">
        <f>S73</f>
        <v>1334780.6200000001</v>
      </c>
      <c r="H83" s="85"/>
      <c r="I83" s="83">
        <f>B83-G83</f>
        <v>-2862.6800000001676</v>
      </c>
      <c r="K83" s="85">
        <f>W73</f>
        <v>395964.62</v>
      </c>
      <c r="L83">
        <v>333</v>
      </c>
      <c r="M83" t="s">
        <v>632</v>
      </c>
      <c r="N83" s="217">
        <v>4494116.87</v>
      </c>
      <c r="Q83" s="203">
        <v>333</v>
      </c>
      <c r="R83" t="s">
        <v>707</v>
      </c>
      <c r="S83" s="83">
        <v>4456062.17</v>
      </c>
      <c r="V83" t="s">
        <v>779</v>
      </c>
      <c r="W83" s="83">
        <v>1589481.6500000001</v>
      </c>
    </row>
    <row r="84" spans="1:23">
      <c r="A84" s="216" t="s">
        <v>372</v>
      </c>
      <c r="B84" s="83">
        <f t="shared" ref="B84" si="94">B83</f>
        <v>1331917.94</v>
      </c>
      <c r="C84" s="83">
        <f t="shared" ref="C84" si="95">C83</f>
        <v>0</v>
      </c>
      <c r="D84" s="83">
        <f t="shared" ref="D84" si="96">D83</f>
        <v>1331917.94</v>
      </c>
      <c r="G84" s="83">
        <f t="shared" ref="G84" si="97">G83</f>
        <v>1334780.6200000001</v>
      </c>
      <c r="H84" s="83"/>
      <c r="I84" s="83">
        <f t="shared" ref="I84" si="98">I83</f>
        <v>-2862.6800000001676</v>
      </c>
      <c r="K84" s="83">
        <f t="shared" ref="K84" si="99">K83</f>
        <v>395964.62</v>
      </c>
      <c r="L84">
        <v>356</v>
      </c>
      <c r="M84" t="s">
        <v>634</v>
      </c>
      <c r="N84" s="217">
        <v>1886414.28</v>
      </c>
      <c r="Q84" s="203">
        <v>356</v>
      </c>
      <c r="R84" t="s">
        <v>708</v>
      </c>
      <c r="S84" s="83">
        <v>1882452.93</v>
      </c>
      <c r="V84" t="s">
        <v>780</v>
      </c>
      <c r="W84" s="83">
        <v>507906.66</v>
      </c>
    </row>
    <row r="85" spans="1:23">
      <c r="A85" s="220"/>
      <c r="G85" s="83"/>
      <c r="H85" s="83"/>
      <c r="I85" s="83"/>
      <c r="K85" s="83"/>
      <c r="L85">
        <v>358</v>
      </c>
      <c r="M85" t="s">
        <v>635</v>
      </c>
      <c r="N85" s="217">
        <v>32134071.349999998</v>
      </c>
      <c r="Q85" s="203">
        <v>358</v>
      </c>
      <c r="R85" t="s">
        <v>709</v>
      </c>
      <c r="S85" s="83">
        <v>32037515.41</v>
      </c>
      <c r="V85" t="s">
        <v>781</v>
      </c>
      <c r="W85" s="83">
        <v>8778688.9399999995</v>
      </c>
    </row>
    <row r="86" spans="1:23">
      <c r="A86" s="219" t="s">
        <v>436</v>
      </c>
      <c r="B86" s="85">
        <f>N74</f>
        <v>0</v>
      </c>
      <c r="C86" s="85"/>
      <c r="D86" s="85">
        <f>B86+C86</f>
        <v>0</v>
      </c>
      <c r="E86" s="85"/>
      <c r="G86" s="85">
        <f>S74</f>
        <v>0</v>
      </c>
      <c r="H86" s="85"/>
      <c r="I86" s="83">
        <f>B86-G86</f>
        <v>0</v>
      </c>
      <c r="K86" s="85">
        <f>W74</f>
        <v>0</v>
      </c>
      <c r="L86">
        <v>359</v>
      </c>
      <c r="M86" t="s">
        <v>636</v>
      </c>
      <c r="N86" s="217">
        <v>29504409.749999996</v>
      </c>
      <c r="Q86" s="203">
        <v>359</v>
      </c>
      <c r="R86" t="s">
        <v>710</v>
      </c>
      <c r="S86" s="83">
        <v>29464939.75</v>
      </c>
      <c r="V86" t="s">
        <v>782</v>
      </c>
      <c r="W86" s="83">
        <v>9339011.2599999998</v>
      </c>
    </row>
    <row r="87" spans="1:23">
      <c r="A87" s="216" t="s">
        <v>373</v>
      </c>
      <c r="B87" s="83">
        <f t="shared" ref="B87" si="100">B86</f>
        <v>0</v>
      </c>
      <c r="C87" s="83">
        <f t="shared" ref="C87" si="101">C86</f>
        <v>0</v>
      </c>
      <c r="D87" s="83">
        <f t="shared" ref="D87" si="102">D86</f>
        <v>0</v>
      </c>
      <c r="G87" s="83">
        <f t="shared" ref="G87" si="103">G86</f>
        <v>0</v>
      </c>
      <c r="H87" s="83"/>
      <c r="I87" s="83">
        <f t="shared" ref="I87" si="104">I86</f>
        <v>0</v>
      </c>
      <c r="K87" s="83">
        <f t="shared" ref="K87" si="105">K86</f>
        <v>0</v>
      </c>
      <c r="L87">
        <v>360</v>
      </c>
      <c r="M87" t="s">
        <v>637</v>
      </c>
      <c r="N87" s="217">
        <v>1219717.3</v>
      </c>
      <c r="Q87" s="203">
        <v>360</v>
      </c>
      <c r="R87" t="s">
        <v>711</v>
      </c>
      <c r="S87" s="83">
        <v>1219717.3</v>
      </c>
      <c r="V87" t="s">
        <v>783</v>
      </c>
      <c r="W87" s="83">
        <v>378511.38</v>
      </c>
    </row>
    <row r="88" spans="1:23">
      <c r="A88" s="220"/>
      <c r="G88" s="83"/>
      <c r="H88" s="83"/>
      <c r="I88" s="83"/>
      <c r="K88" s="83"/>
      <c r="L88">
        <v>370</v>
      </c>
      <c r="M88" t="s">
        <v>635</v>
      </c>
      <c r="N88" s="217">
        <v>1348357.08</v>
      </c>
      <c r="Q88" s="203">
        <v>370</v>
      </c>
      <c r="R88" t="s">
        <v>711</v>
      </c>
      <c r="S88" s="83">
        <v>1348357.08</v>
      </c>
      <c r="V88" t="s">
        <v>784</v>
      </c>
      <c r="W88" s="83">
        <v>411181.80000000005</v>
      </c>
    </row>
    <row r="89" spans="1:23" s="222" customFormat="1" ht="13">
      <c r="A89" s="221" t="s">
        <v>457</v>
      </c>
      <c r="B89" s="161">
        <f t="shared" ref="B89:D89" si="106">B68+B71+B74+B77+B81+B84+B87</f>
        <v>58643284.349999994</v>
      </c>
      <c r="C89" s="161">
        <f t="shared" si="106"/>
        <v>0</v>
      </c>
      <c r="D89" s="161">
        <f t="shared" si="106"/>
        <v>58643284.349999994</v>
      </c>
      <c r="E89" s="161"/>
      <c r="G89" s="161">
        <f t="shared" ref="G89" si="107">G68+G71+G74+G77+G81+G84+G87</f>
        <v>58615771.799999997</v>
      </c>
      <c r="H89" s="161"/>
      <c r="I89" s="161">
        <f>I68+I71+I74+I77+I81+I84+I87</f>
        <v>27512.549999997194</v>
      </c>
      <c r="K89" s="161">
        <f t="shared" ref="K89" si="108">K68+K71+K74+K77+K81+K84+K87</f>
        <v>14937978.070000002</v>
      </c>
      <c r="L89">
        <v>371</v>
      </c>
      <c r="M89" t="s">
        <v>636</v>
      </c>
      <c r="N89" s="217">
        <v>97969378.969999999</v>
      </c>
      <c r="O89"/>
      <c r="P89"/>
      <c r="Q89" s="203">
        <v>371</v>
      </c>
      <c r="R89" t="s">
        <v>711</v>
      </c>
      <c r="S89" s="83">
        <v>97972553.370000005</v>
      </c>
      <c r="T89"/>
      <c r="V89" t="s">
        <v>785</v>
      </c>
      <c r="W89" s="83">
        <v>32042186.540000003</v>
      </c>
    </row>
    <row r="90" spans="1:23">
      <c r="A90" s="220"/>
      <c r="G90" s="83"/>
      <c r="H90" s="83"/>
      <c r="I90" s="83"/>
      <c r="K90" s="83"/>
      <c r="L90">
        <v>372</v>
      </c>
      <c r="M90" t="s">
        <v>638</v>
      </c>
      <c r="N90" s="217">
        <v>18125391.849999998</v>
      </c>
      <c r="Q90" s="203">
        <v>372</v>
      </c>
      <c r="R90" t="s">
        <v>711</v>
      </c>
      <c r="S90" s="83">
        <v>17783670.079999998</v>
      </c>
      <c r="V90" t="s">
        <v>786</v>
      </c>
      <c r="W90" s="83">
        <v>5810678.7599999998</v>
      </c>
    </row>
    <row r="91" spans="1:23">
      <c r="A91" s="219" t="s">
        <v>440</v>
      </c>
      <c r="B91" s="85">
        <f>N78</f>
        <v>13764690.599999998</v>
      </c>
      <c r="C91" s="85"/>
      <c r="D91" s="85">
        <f>B91+C91</f>
        <v>13764690.599999998</v>
      </c>
      <c r="E91" s="85"/>
      <c r="G91" s="85">
        <f>S78</f>
        <v>13809825.189999999</v>
      </c>
      <c r="H91" s="85"/>
      <c r="I91" s="83">
        <f>B91-G91</f>
        <v>-45134.590000001714</v>
      </c>
      <c r="K91" s="85">
        <f>W78</f>
        <v>3471922.79</v>
      </c>
      <c r="L91">
        <v>528</v>
      </c>
      <c r="M91" t="s">
        <v>666</v>
      </c>
      <c r="N91" s="217">
        <v>1931844.2000000002</v>
      </c>
      <c r="Q91" s="203">
        <v>528</v>
      </c>
      <c r="R91" t="s">
        <v>712</v>
      </c>
      <c r="S91" s="83">
        <v>1931825.08</v>
      </c>
      <c r="V91" t="s">
        <v>787</v>
      </c>
      <c r="W91" s="83">
        <v>380506.91000000003</v>
      </c>
    </row>
    <row r="92" spans="1:23" ht="13">
      <c r="A92" s="216" t="s">
        <v>377</v>
      </c>
      <c r="B92" s="83">
        <f t="shared" ref="B92" si="109">B91</f>
        <v>13764690.599999998</v>
      </c>
      <c r="C92" s="83">
        <f t="shared" ref="C92" si="110">C91</f>
        <v>0</v>
      </c>
      <c r="D92" s="83">
        <f t="shared" ref="D92" si="111">D91</f>
        <v>13764690.599999998</v>
      </c>
      <c r="G92" s="83">
        <f t="shared" ref="G92" si="112">G91</f>
        <v>13809825.189999999</v>
      </c>
      <c r="H92" s="83"/>
      <c r="I92" s="83">
        <f t="shared" ref="I92" si="113">I91</f>
        <v>-45134.590000001714</v>
      </c>
      <c r="K92" s="83">
        <f t="shared" ref="K92" si="114">K91</f>
        <v>3471922.79</v>
      </c>
      <c r="L92">
        <v>540</v>
      </c>
      <c r="M92" t="s">
        <v>639</v>
      </c>
      <c r="N92" s="217">
        <v>251660.08000000002</v>
      </c>
      <c r="Q92" s="203">
        <v>540</v>
      </c>
      <c r="R92" t="s">
        <v>713</v>
      </c>
      <c r="S92" s="83">
        <v>252256.79</v>
      </c>
      <c r="T92" s="222"/>
      <c r="V92" t="s">
        <v>788</v>
      </c>
      <c r="W92" s="83">
        <v>63809.719999999994</v>
      </c>
    </row>
    <row r="93" spans="1:23">
      <c r="A93" s="220"/>
      <c r="G93" s="83"/>
      <c r="H93" s="83"/>
      <c r="I93" s="83"/>
      <c r="K93" s="83"/>
      <c r="N93" s="217"/>
      <c r="Q93" s="203"/>
      <c r="W93" s="204"/>
    </row>
    <row r="94" spans="1:23" ht="13">
      <c r="A94" s="219" t="s">
        <v>441</v>
      </c>
      <c r="B94" s="85">
        <f>N79</f>
        <v>241193.15999999997</v>
      </c>
      <c r="C94" s="85"/>
      <c r="D94" s="85">
        <f>B94+C94</f>
        <v>241193.15999999997</v>
      </c>
      <c r="E94" s="85"/>
      <c r="G94" s="85">
        <f>S79</f>
        <v>243750.34</v>
      </c>
      <c r="H94" s="85"/>
      <c r="I94" s="83">
        <f>B94-G94</f>
        <v>-2557.1800000000221</v>
      </c>
      <c r="K94" s="85">
        <f>W79</f>
        <v>63878.92</v>
      </c>
      <c r="N94" s="217">
        <f>SUM(N11:N92)</f>
        <v>694002526.22000003</v>
      </c>
      <c r="O94" s="222"/>
      <c r="P94" s="222"/>
      <c r="Q94" s="203"/>
      <c r="S94" s="83">
        <f>SUM(S11:S92)</f>
        <v>695662029.82000005</v>
      </c>
      <c r="W94" s="83">
        <f>SUM(W11:W92)</f>
        <v>179230493.03999999</v>
      </c>
    </row>
    <row r="95" spans="1:23" ht="13">
      <c r="A95" s="216" t="s">
        <v>378</v>
      </c>
      <c r="B95" s="83">
        <f t="shared" ref="B95" si="115">B94</f>
        <v>241193.15999999997</v>
      </c>
      <c r="C95" s="83">
        <f t="shared" ref="C95" si="116">C94</f>
        <v>0</v>
      </c>
      <c r="D95" s="83">
        <f t="shared" ref="D95" si="117">D94</f>
        <v>241193.15999999997</v>
      </c>
      <c r="G95" s="83">
        <f t="shared" ref="G95" si="118">G94</f>
        <v>243750.34</v>
      </c>
      <c r="H95" s="83"/>
      <c r="I95" s="83">
        <f t="shared" ref="I95" si="119">I94</f>
        <v>-2557.1800000000221</v>
      </c>
      <c r="K95" s="83">
        <f t="shared" ref="K95" si="120">K94</f>
        <v>63878.92</v>
      </c>
      <c r="N95" s="217"/>
      <c r="Q95" s="203"/>
      <c r="W95" s="222"/>
    </row>
    <row r="96" spans="1:23" ht="13">
      <c r="A96" s="216"/>
      <c r="C96" s="225"/>
      <c r="G96" s="83"/>
      <c r="H96" s="83"/>
      <c r="I96" s="83"/>
      <c r="K96" s="83"/>
      <c r="N96" s="217"/>
      <c r="Q96" s="203"/>
      <c r="S96" s="223"/>
      <c r="V96" s="222"/>
    </row>
    <row r="97" spans="1:18" ht="13">
      <c r="A97" s="221" t="s">
        <v>458</v>
      </c>
      <c r="B97" s="161">
        <f t="shared" ref="B97:D97" si="121">B92+B95</f>
        <v>14005883.759999998</v>
      </c>
      <c r="C97" s="161">
        <f t="shared" si="121"/>
        <v>0</v>
      </c>
      <c r="D97" s="161">
        <f t="shared" si="121"/>
        <v>14005883.759999998</v>
      </c>
      <c r="E97" s="161"/>
      <c r="G97" s="161">
        <f t="shared" ref="G97" si="122">G92+G95</f>
        <v>14053575.529999999</v>
      </c>
      <c r="H97" s="161"/>
      <c r="I97" s="161">
        <f>I92+I95</f>
        <v>-47691.770000001736</v>
      </c>
      <c r="K97" s="161">
        <f t="shared" ref="K97" si="123">K92+K95</f>
        <v>3535801.71</v>
      </c>
      <c r="N97" s="217"/>
      <c r="Q97" s="203"/>
      <c r="R97" s="222"/>
    </row>
    <row r="98" spans="1:18">
      <c r="A98" s="220"/>
      <c r="G98" s="83"/>
      <c r="H98" s="83"/>
      <c r="I98" s="83"/>
      <c r="K98" s="83"/>
      <c r="N98" s="217"/>
      <c r="Q98" s="203"/>
    </row>
    <row r="99" spans="1:18">
      <c r="A99" s="219" t="s">
        <v>446</v>
      </c>
      <c r="B99" s="85">
        <f>N84</f>
        <v>1886414.28</v>
      </c>
      <c r="C99" s="85"/>
      <c r="D99" s="85">
        <f>B99+C99</f>
        <v>1886414.28</v>
      </c>
      <c r="E99" s="85"/>
      <c r="G99" s="85">
        <f>S84</f>
        <v>1882452.93</v>
      </c>
      <c r="H99" s="85"/>
      <c r="I99" s="83">
        <f>B99-G99</f>
        <v>3961.3500000000931</v>
      </c>
      <c r="K99" s="85">
        <f>W84</f>
        <v>507906.66</v>
      </c>
      <c r="N99" s="217"/>
      <c r="Q99" s="203"/>
    </row>
    <row r="100" spans="1:18">
      <c r="A100" s="216" t="s">
        <v>382</v>
      </c>
      <c r="B100" s="83">
        <f t="shared" ref="B100:D100" si="124">B99</f>
        <v>1886414.28</v>
      </c>
      <c r="C100" s="83">
        <f t="shared" si="124"/>
        <v>0</v>
      </c>
      <c r="D100" s="83">
        <f t="shared" si="124"/>
        <v>1886414.28</v>
      </c>
      <c r="G100" s="83">
        <f t="shared" ref="G100" si="125">G99</f>
        <v>1882452.93</v>
      </c>
      <c r="H100" s="83"/>
      <c r="I100" s="83">
        <f t="shared" ref="I100" si="126">I99</f>
        <v>3961.3500000000931</v>
      </c>
      <c r="K100" s="83">
        <f t="shared" ref="K100" si="127">K99</f>
        <v>507906.66</v>
      </c>
      <c r="N100" s="217"/>
      <c r="Q100" s="203"/>
    </row>
    <row r="101" spans="1:18" ht="12.65" customHeight="1">
      <c r="A101" s="220"/>
      <c r="G101" s="83"/>
      <c r="H101" s="83"/>
      <c r="I101" s="83"/>
      <c r="K101" s="83"/>
      <c r="L101" s="222"/>
      <c r="M101" s="222"/>
      <c r="N101" s="224"/>
      <c r="Q101" s="203"/>
    </row>
    <row r="102" spans="1:18">
      <c r="A102" s="216" t="s">
        <v>442</v>
      </c>
      <c r="B102" s="83">
        <f>N80</f>
        <v>3869557.11</v>
      </c>
      <c r="D102" s="83">
        <f>B102+C102</f>
        <v>3869557.11</v>
      </c>
      <c r="G102" s="83">
        <f>S80</f>
        <v>3898745.04</v>
      </c>
      <c r="H102" s="83"/>
      <c r="I102" s="83">
        <f>B102-G102</f>
        <v>-29187.930000000168</v>
      </c>
      <c r="K102" s="83">
        <f>W80</f>
        <v>1016673.94</v>
      </c>
      <c r="N102" s="217"/>
      <c r="Q102" s="203"/>
    </row>
    <row r="103" spans="1:18">
      <c r="A103" s="216" t="s">
        <v>447</v>
      </c>
      <c r="B103" s="83">
        <f>N85</f>
        <v>32134071.349999998</v>
      </c>
      <c r="D103" s="83">
        <f>B103+C103</f>
        <v>32134071.349999998</v>
      </c>
      <c r="G103" s="83">
        <f>S85</f>
        <v>32037515.41</v>
      </c>
      <c r="H103" s="83"/>
      <c r="I103" s="83">
        <f>B103-G103</f>
        <v>96555.939999997616</v>
      </c>
      <c r="K103" s="83">
        <f>W85</f>
        <v>8778688.9399999995</v>
      </c>
      <c r="N103" s="217"/>
      <c r="Q103" s="203"/>
    </row>
    <row r="104" spans="1:18">
      <c r="A104" s="219" t="s">
        <v>450</v>
      </c>
      <c r="B104" s="85">
        <f>N88</f>
        <v>1348357.08</v>
      </c>
      <c r="C104" s="85"/>
      <c r="D104" s="85">
        <f>B104+C104</f>
        <v>1348357.08</v>
      </c>
      <c r="E104" s="85"/>
      <c r="G104" s="85">
        <f>S88</f>
        <v>1348357.08</v>
      </c>
      <c r="H104" s="85"/>
      <c r="I104" s="83">
        <f>B104-G104</f>
        <v>0</v>
      </c>
      <c r="K104" s="85">
        <f>W88</f>
        <v>411181.80000000005</v>
      </c>
      <c r="N104" s="217"/>
      <c r="Q104" s="203"/>
    </row>
    <row r="105" spans="1:18">
      <c r="A105" s="216" t="s">
        <v>379</v>
      </c>
      <c r="B105" s="83">
        <f t="shared" ref="B105:D105" si="128">SUM(B102:B104)</f>
        <v>37351985.539999999</v>
      </c>
      <c r="C105" s="83">
        <f t="shared" si="128"/>
        <v>0</v>
      </c>
      <c r="D105" s="83">
        <f t="shared" si="128"/>
        <v>37351985.539999999</v>
      </c>
      <c r="G105" s="83">
        <f t="shared" ref="G105" si="129">SUM(G102:G104)</f>
        <v>37284617.530000001</v>
      </c>
      <c r="H105" s="83"/>
      <c r="I105" s="83">
        <f t="shared" ref="I105" si="130">SUM(I102:I104)</f>
        <v>67368.009999997448</v>
      </c>
      <c r="K105" s="83">
        <f t="shared" ref="K105" si="131">SUM(K102:K104)</f>
        <v>10206544.68</v>
      </c>
      <c r="N105" s="217"/>
      <c r="Q105" s="203"/>
    </row>
    <row r="106" spans="1:18">
      <c r="A106" s="220"/>
      <c r="G106" s="83"/>
      <c r="H106" s="83"/>
      <c r="I106" s="83"/>
      <c r="K106" s="83"/>
      <c r="N106" s="217"/>
      <c r="Q106" s="203"/>
    </row>
    <row r="107" spans="1:18">
      <c r="A107" s="216" t="s">
        <v>443</v>
      </c>
      <c r="B107" s="83">
        <f>N81</f>
        <v>6736684</v>
      </c>
      <c r="D107" s="83">
        <f>B107+C107</f>
        <v>6736684</v>
      </c>
      <c r="G107" s="83">
        <f>S81</f>
        <v>6736684</v>
      </c>
      <c r="H107" s="83"/>
      <c r="I107" s="83">
        <f>B107-G107</f>
        <v>0</v>
      </c>
      <c r="K107" s="83">
        <f>W81</f>
        <v>0</v>
      </c>
      <c r="N107" s="217"/>
      <c r="Q107" s="203"/>
    </row>
    <row r="108" spans="1:18">
      <c r="A108" s="216" t="s">
        <v>445</v>
      </c>
      <c r="B108" s="83">
        <f>N83</f>
        <v>4494116.87</v>
      </c>
      <c r="D108" s="83">
        <f>B108+C108</f>
        <v>4494116.87</v>
      </c>
      <c r="G108" s="83">
        <f>S83</f>
        <v>4456062.17</v>
      </c>
      <c r="H108" s="83"/>
      <c r="I108" s="83">
        <f>B108-G108</f>
        <v>38054.700000000186</v>
      </c>
      <c r="K108" s="83">
        <f>W83</f>
        <v>1589481.6500000001</v>
      </c>
      <c r="N108" s="217"/>
      <c r="Q108" s="203"/>
    </row>
    <row r="109" spans="1:18">
      <c r="A109" s="216" t="s">
        <v>448</v>
      </c>
      <c r="B109" s="83">
        <f>N86</f>
        <v>29504409.749999996</v>
      </c>
      <c r="D109" s="83">
        <f>B109+C109</f>
        <v>29504409.749999996</v>
      </c>
      <c r="G109" s="83">
        <f>S86</f>
        <v>29464939.75</v>
      </c>
      <c r="H109" s="83"/>
      <c r="I109" s="83">
        <f>B109-G109</f>
        <v>39469.999999996275</v>
      </c>
      <c r="K109" s="83">
        <f>W86</f>
        <v>9339011.2599999998</v>
      </c>
      <c r="N109" s="217"/>
      <c r="Q109" s="203"/>
    </row>
    <row r="110" spans="1:18">
      <c r="A110" s="219" t="s">
        <v>451</v>
      </c>
      <c r="B110" s="85">
        <f>N89</f>
        <v>97969378.969999999</v>
      </c>
      <c r="C110" s="85"/>
      <c r="D110" s="85">
        <f>B110+C110</f>
        <v>97969378.969999999</v>
      </c>
      <c r="E110" s="85"/>
      <c r="G110" s="85">
        <f>S89</f>
        <v>97972553.370000005</v>
      </c>
      <c r="H110" s="85"/>
      <c r="I110" s="83">
        <f>B110-G110</f>
        <v>-3174.4000000059605</v>
      </c>
      <c r="K110" s="85">
        <f>W89</f>
        <v>32042186.540000003</v>
      </c>
      <c r="N110" s="217"/>
      <c r="Q110" s="203"/>
    </row>
    <row r="111" spans="1:18">
      <c r="A111" s="216" t="s">
        <v>380</v>
      </c>
      <c r="B111" s="83">
        <f t="shared" ref="B111:D111" si="132">SUM(B107:B110)</f>
        <v>138704589.59</v>
      </c>
      <c r="C111" s="83">
        <f t="shared" si="132"/>
        <v>0</v>
      </c>
      <c r="D111" s="83">
        <f t="shared" si="132"/>
        <v>138704589.59</v>
      </c>
      <c r="G111" s="83">
        <f t="shared" ref="G111" si="133">SUM(G107:G110)</f>
        <v>138630239.29000002</v>
      </c>
      <c r="H111" s="83"/>
      <c r="I111" s="83">
        <f t="shared" ref="I111" si="134">SUM(I107:I110)</f>
        <v>74350.299999990501</v>
      </c>
      <c r="K111" s="83">
        <f t="shared" ref="K111" si="135">SUM(K107:K110)</f>
        <v>42970679.450000003</v>
      </c>
      <c r="N111" s="217"/>
      <c r="Q111" s="203"/>
    </row>
    <row r="112" spans="1:18">
      <c r="A112" s="220"/>
      <c r="G112" s="83"/>
      <c r="H112" s="83"/>
      <c r="I112" s="83"/>
      <c r="K112" s="83"/>
      <c r="N112" s="217"/>
      <c r="Q112" s="203"/>
    </row>
    <row r="113" spans="1:17">
      <c r="A113" s="216" t="s">
        <v>444</v>
      </c>
      <c r="B113" s="83">
        <f>N82</f>
        <v>1738361.0100000002</v>
      </c>
      <c r="D113" s="83">
        <f>B113+C113</f>
        <v>1738361.0100000002</v>
      </c>
      <c r="G113" s="83">
        <f>S82</f>
        <v>1737003.81</v>
      </c>
      <c r="H113" s="83"/>
      <c r="I113" s="83">
        <f>B113-G113</f>
        <v>1357.2000000001863</v>
      </c>
      <c r="K113" s="83">
        <f>W82</f>
        <v>526794.17999999993</v>
      </c>
      <c r="N113" s="217"/>
      <c r="Q113" s="203"/>
    </row>
    <row r="114" spans="1:17">
      <c r="A114" s="216" t="s">
        <v>449</v>
      </c>
      <c r="B114" s="83">
        <f>N87</f>
        <v>1219717.3</v>
      </c>
      <c r="D114" s="83">
        <f>B114+C114</f>
        <v>1219717.3</v>
      </c>
      <c r="G114" s="83">
        <f>S87</f>
        <v>1219717.3</v>
      </c>
      <c r="H114" s="83"/>
      <c r="I114" s="83">
        <f>B114-G114</f>
        <v>0</v>
      </c>
      <c r="K114" s="83">
        <f>W87</f>
        <v>378511.38</v>
      </c>
      <c r="N114" s="217"/>
      <c r="Q114" s="203"/>
    </row>
    <row r="115" spans="1:17">
      <c r="A115" s="219" t="s">
        <v>452</v>
      </c>
      <c r="B115" s="85">
        <f>N90</f>
        <v>18125391.849999998</v>
      </c>
      <c r="C115" s="85"/>
      <c r="D115" s="85">
        <f>B115+C115</f>
        <v>18125391.849999998</v>
      </c>
      <c r="E115" s="85"/>
      <c r="G115" s="85">
        <f>S90</f>
        <v>17783670.079999998</v>
      </c>
      <c r="H115" s="85"/>
      <c r="I115" s="83">
        <f>B115-G115</f>
        <v>341721.76999999955</v>
      </c>
      <c r="K115" s="85">
        <f>W90</f>
        <v>5810678.7599999998</v>
      </c>
      <c r="N115" s="217"/>
      <c r="Q115" s="203"/>
    </row>
    <row r="116" spans="1:17">
      <c r="A116" s="216" t="s">
        <v>381</v>
      </c>
      <c r="B116" s="83">
        <f t="shared" ref="B116:D116" si="136">SUM(B113:B115)</f>
        <v>21083470.159999996</v>
      </c>
      <c r="C116" s="83">
        <f t="shared" si="136"/>
        <v>0</v>
      </c>
      <c r="D116" s="83">
        <f t="shared" si="136"/>
        <v>21083470.159999996</v>
      </c>
      <c r="G116" s="83">
        <f t="shared" ref="G116" si="137">SUM(G113:G115)</f>
        <v>20740391.189999998</v>
      </c>
      <c r="H116" s="83"/>
      <c r="I116" s="83">
        <f t="shared" ref="I116" si="138">SUM(I113:I115)</f>
        <v>343078.96999999974</v>
      </c>
      <c r="K116" s="83">
        <f t="shared" ref="K116" si="139">SUM(K113:K115)</f>
        <v>6715984.3199999994</v>
      </c>
      <c r="N116" s="217"/>
      <c r="Q116" s="203"/>
    </row>
    <row r="117" spans="1:17">
      <c r="A117" s="220"/>
      <c r="G117" s="83"/>
      <c r="H117" s="83"/>
      <c r="I117" s="83"/>
      <c r="K117" s="83"/>
      <c r="N117" s="217"/>
      <c r="Q117" s="203"/>
    </row>
    <row r="118" spans="1:17" ht="13">
      <c r="A118" s="221" t="s">
        <v>459</v>
      </c>
      <c r="B118" s="161">
        <f t="shared" ref="B118:D118" si="140">B100+B105+B111+B116</f>
        <v>199026459.56999999</v>
      </c>
      <c r="C118" s="161">
        <f t="shared" si="140"/>
        <v>0</v>
      </c>
      <c r="D118" s="161">
        <f t="shared" si="140"/>
        <v>199026459.56999999</v>
      </c>
      <c r="E118" s="161"/>
      <c r="G118" s="161">
        <f t="shared" ref="G118" si="141">G100+G105+G111+G116</f>
        <v>198537700.94000003</v>
      </c>
      <c r="H118" s="161"/>
      <c r="I118" s="161">
        <f>I100+I105+I111+I116</f>
        <v>488758.62999998778</v>
      </c>
      <c r="K118" s="161">
        <f t="shared" ref="K118" si="142">K100+K105+K111+K116</f>
        <v>60401115.110000007</v>
      </c>
      <c r="N118" s="217"/>
      <c r="Q118" s="203"/>
    </row>
    <row r="119" spans="1:17">
      <c r="A119" s="220"/>
      <c r="G119" s="83"/>
      <c r="H119" s="83"/>
      <c r="I119" s="83"/>
      <c r="K119" s="83"/>
      <c r="N119" s="217"/>
      <c r="Q119" s="203"/>
    </row>
    <row r="120" spans="1:17">
      <c r="A120" s="216" t="s">
        <v>397</v>
      </c>
      <c r="B120" s="83">
        <f>N25</f>
        <v>103052.65000000001</v>
      </c>
      <c r="D120" s="83">
        <f t="shared" ref="D120:D150" si="143">B120+C120</f>
        <v>103052.65000000001</v>
      </c>
      <c r="G120" s="83">
        <f>S25</f>
        <v>103237.57</v>
      </c>
      <c r="H120" s="83"/>
      <c r="I120" s="83">
        <f t="shared" ref="I120:I137" si="144">B120-G120</f>
        <v>-184.91999999999825</v>
      </c>
      <c r="K120" s="83">
        <f>W25</f>
        <v>19020.21</v>
      </c>
      <c r="N120" s="217"/>
      <c r="P120" s="203"/>
      <c r="Q120" s="203"/>
    </row>
    <row r="121" spans="1:17">
      <c r="A121" s="216" t="s">
        <v>398</v>
      </c>
      <c r="B121" s="83">
        <f t="shared" ref="B121:B148" si="145">N26</f>
        <v>2580685.59</v>
      </c>
      <c r="D121" s="83">
        <f t="shared" si="143"/>
        <v>2580685.59</v>
      </c>
      <c r="G121" s="83">
        <f t="shared" ref="G121:G148" si="146">S26</f>
        <v>2588093.7200000002</v>
      </c>
      <c r="H121" s="83"/>
      <c r="I121" s="83">
        <f t="shared" si="144"/>
        <v>-7408.1300000003539</v>
      </c>
      <c r="K121" s="83">
        <f t="shared" ref="K121:K148" si="147">W26</f>
        <v>415008.07999999996</v>
      </c>
      <c r="N121" s="217"/>
      <c r="P121" s="203"/>
      <c r="Q121" s="203"/>
    </row>
    <row r="122" spans="1:17">
      <c r="A122" s="216" t="s">
        <v>399</v>
      </c>
      <c r="B122" s="83">
        <f t="shared" si="145"/>
        <v>26568.15</v>
      </c>
      <c r="D122" s="83">
        <f t="shared" si="143"/>
        <v>26568.15</v>
      </c>
      <c r="G122" s="83">
        <f t="shared" si="146"/>
        <v>26538.03</v>
      </c>
      <c r="H122" s="83"/>
      <c r="I122" s="83">
        <f t="shared" si="144"/>
        <v>30.120000000002619</v>
      </c>
      <c r="K122" s="83">
        <f t="shared" si="147"/>
        <v>5507.62</v>
      </c>
      <c r="N122" s="217"/>
      <c r="P122" s="203"/>
      <c r="Q122" s="203"/>
    </row>
    <row r="123" spans="1:17">
      <c r="A123" s="216" t="s">
        <v>400</v>
      </c>
      <c r="B123" s="83">
        <f t="shared" si="145"/>
        <v>354348.1100000001</v>
      </c>
      <c r="D123" s="83">
        <f t="shared" si="143"/>
        <v>354348.1100000001</v>
      </c>
      <c r="G123" s="83">
        <f t="shared" si="146"/>
        <v>354174.37</v>
      </c>
      <c r="H123" s="83"/>
      <c r="I123" s="83">
        <f t="shared" si="144"/>
        <v>173.7400000001071</v>
      </c>
      <c r="K123" s="83">
        <f t="shared" si="147"/>
        <v>67417.650000000009</v>
      </c>
      <c r="N123" s="217"/>
      <c r="P123" s="203"/>
      <c r="Q123" s="203"/>
    </row>
    <row r="124" spans="1:17">
      <c r="A124" s="216" t="s">
        <v>401</v>
      </c>
      <c r="B124" s="83">
        <f t="shared" si="145"/>
        <v>97450.289999999979</v>
      </c>
      <c r="D124" s="83">
        <f t="shared" si="143"/>
        <v>97450.289999999979</v>
      </c>
      <c r="G124" s="83">
        <f t="shared" si="146"/>
        <v>97082.4</v>
      </c>
      <c r="H124" s="83"/>
      <c r="I124" s="83">
        <f t="shared" si="144"/>
        <v>367.88999999998487</v>
      </c>
      <c r="K124" s="83">
        <f t="shared" si="147"/>
        <v>20124.440000000002</v>
      </c>
      <c r="N124" s="217"/>
      <c r="P124" s="203"/>
      <c r="Q124" s="203"/>
    </row>
    <row r="125" spans="1:17">
      <c r="A125" s="216" t="s">
        <v>402</v>
      </c>
      <c r="B125" s="83">
        <f t="shared" si="145"/>
        <v>1130.8900000000001</v>
      </c>
      <c r="D125" s="83">
        <f t="shared" si="143"/>
        <v>1130.8900000000001</v>
      </c>
      <c r="G125" s="83">
        <f t="shared" si="146"/>
        <v>1128.1600000000001</v>
      </c>
      <c r="H125" s="83"/>
      <c r="I125" s="83">
        <f t="shared" si="144"/>
        <v>2.7300000000000182</v>
      </c>
      <c r="K125" s="83">
        <f t="shared" si="147"/>
        <v>215.22</v>
      </c>
      <c r="N125" s="217"/>
      <c r="P125" s="203"/>
      <c r="Q125" s="203"/>
    </row>
    <row r="126" spans="1:17">
      <c r="A126" s="216" t="s">
        <v>403</v>
      </c>
      <c r="B126" s="83">
        <f t="shared" si="145"/>
        <v>926.04</v>
      </c>
      <c r="D126" s="83">
        <f t="shared" si="143"/>
        <v>926.04</v>
      </c>
      <c r="G126" s="83">
        <f t="shared" si="146"/>
        <v>921.73</v>
      </c>
      <c r="H126" s="83"/>
      <c r="I126" s="83">
        <f t="shared" si="144"/>
        <v>4.3099999999999454</v>
      </c>
      <c r="K126" s="83">
        <f t="shared" si="147"/>
        <v>178.32</v>
      </c>
      <c r="N126" s="217"/>
      <c r="P126" s="203"/>
      <c r="Q126" s="203"/>
    </row>
    <row r="127" spans="1:17" ht="12.65" customHeight="1">
      <c r="A127" s="216" t="s">
        <v>404</v>
      </c>
      <c r="B127" s="83">
        <f t="shared" si="145"/>
        <v>418990.23</v>
      </c>
      <c r="D127" s="83">
        <f t="shared" si="143"/>
        <v>418990.23</v>
      </c>
      <c r="G127" s="83">
        <f t="shared" si="146"/>
        <v>418121.38</v>
      </c>
      <c r="H127" s="83"/>
      <c r="I127" s="83">
        <f t="shared" si="144"/>
        <v>868.84999999997672</v>
      </c>
      <c r="K127" s="83">
        <f t="shared" si="147"/>
        <v>77658.53</v>
      </c>
      <c r="L127" s="222"/>
      <c r="M127" s="222"/>
      <c r="N127" s="224"/>
      <c r="P127" s="203"/>
      <c r="Q127" s="203"/>
    </row>
    <row r="128" spans="1:17">
      <c r="A128" s="216" t="s">
        <v>405</v>
      </c>
      <c r="B128" s="83">
        <f t="shared" si="145"/>
        <v>1537194.9300000002</v>
      </c>
      <c r="D128" s="83">
        <f t="shared" si="143"/>
        <v>1537194.9300000002</v>
      </c>
      <c r="G128" s="83">
        <f t="shared" si="146"/>
        <v>1537770.51</v>
      </c>
      <c r="H128" s="83"/>
      <c r="I128" s="83">
        <f t="shared" si="144"/>
        <v>-575.57999999984168</v>
      </c>
      <c r="K128" s="83">
        <f t="shared" si="147"/>
        <v>316754.66000000003</v>
      </c>
      <c r="N128" s="217"/>
      <c r="P128" s="203"/>
      <c r="Q128" s="203"/>
    </row>
    <row r="129" spans="1:17">
      <c r="A129" s="216" t="s">
        <v>406</v>
      </c>
      <c r="B129" s="83">
        <f t="shared" si="145"/>
        <v>54576.42</v>
      </c>
      <c r="D129" s="83">
        <f t="shared" si="143"/>
        <v>54576.42</v>
      </c>
      <c r="G129" s="83">
        <f t="shared" si="146"/>
        <v>54467.7</v>
      </c>
      <c r="H129" s="83"/>
      <c r="I129" s="83">
        <f t="shared" si="144"/>
        <v>108.72000000000116</v>
      </c>
      <c r="K129" s="83">
        <f t="shared" si="147"/>
        <v>10187.5</v>
      </c>
      <c r="N129" s="217"/>
      <c r="P129" s="203"/>
      <c r="Q129" s="203"/>
    </row>
    <row r="130" spans="1:17">
      <c r="A130" s="216" t="s">
        <v>407</v>
      </c>
      <c r="B130" s="83">
        <f t="shared" si="145"/>
        <v>181047.22000000003</v>
      </c>
      <c r="D130" s="83">
        <f t="shared" si="143"/>
        <v>181047.22000000003</v>
      </c>
      <c r="G130" s="83">
        <f t="shared" si="146"/>
        <v>182208.22</v>
      </c>
      <c r="H130" s="83"/>
      <c r="I130" s="83">
        <f t="shared" si="144"/>
        <v>-1160.9999999999709</v>
      </c>
      <c r="K130" s="83">
        <f t="shared" si="147"/>
        <v>28841.56</v>
      </c>
      <c r="N130" s="217"/>
      <c r="P130" s="203"/>
      <c r="Q130" s="203"/>
    </row>
    <row r="131" spans="1:17">
      <c r="A131" s="216" t="s">
        <v>408</v>
      </c>
      <c r="B131" s="83">
        <f t="shared" si="145"/>
        <v>3099902.4000000004</v>
      </c>
      <c r="D131" s="83">
        <f t="shared" si="143"/>
        <v>3099902.4000000004</v>
      </c>
      <c r="G131" s="83">
        <f t="shared" si="146"/>
        <v>3115385.62</v>
      </c>
      <c r="H131" s="83"/>
      <c r="I131" s="83">
        <f t="shared" si="144"/>
        <v>-15483.219999999739</v>
      </c>
      <c r="K131" s="83">
        <f t="shared" si="147"/>
        <v>540353.25</v>
      </c>
      <c r="N131" s="217"/>
      <c r="P131" s="203"/>
      <c r="Q131" s="203"/>
    </row>
    <row r="132" spans="1:17">
      <c r="A132" s="216" t="s">
        <v>409</v>
      </c>
      <c r="B132" s="83">
        <f t="shared" si="145"/>
        <v>364837.74</v>
      </c>
      <c r="D132" s="83">
        <f t="shared" si="143"/>
        <v>364837.74</v>
      </c>
      <c r="G132" s="83">
        <f t="shared" si="146"/>
        <v>365022.6</v>
      </c>
      <c r="H132" s="83"/>
      <c r="I132" s="83">
        <f t="shared" si="144"/>
        <v>-184.85999999998603</v>
      </c>
      <c r="K132" s="83">
        <f t="shared" si="147"/>
        <v>73100.670000000013</v>
      </c>
      <c r="N132" s="217"/>
      <c r="P132" s="203"/>
      <c r="Q132" s="203"/>
    </row>
    <row r="133" spans="1:17">
      <c r="A133" s="216" t="s">
        <v>410</v>
      </c>
      <c r="B133" s="83">
        <f t="shared" si="145"/>
        <v>945.38</v>
      </c>
      <c r="D133" s="83">
        <f t="shared" si="143"/>
        <v>945.38</v>
      </c>
      <c r="G133" s="83">
        <f t="shared" si="146"/>
        <v>944.26</v>
      </c>
      <c r="H133" s="83"/>
      <c r="I133" s="83">
        <f t="shared" si="144"/>
        <v>1.1200000000000045</v>
      </c>
      <c r="K133" s="83">
        <f t="shared" si="147"/>
        <v>153.12</v>
      </c>
      <c r="N133" s="217"/>
      <c r="P133" s="203"/>
      <c r="Q133" s="203"/>
    </row>
    <row r="134" spans="1:17">
      <c r="A134" s="216" t="s">
        <v>411</v>
      </c>
      <c r="B134" s="83">
        <f t="shared" si="145"/>
        <v>26766.570000000003</v>
      </c>
      <c r="D134" s="83">
        <f t="shared" si="143"/>
        <v>26766.570000000003</v>
      </c>
      <c r="G134" s="83">
        <f t="shared" si="146"/>
        <v>26680.38</v>
      </c>
      <c r="H134" s="83"/>
      <c r="I134" s="83">
        <f t="shared" si="144"/>
        <v>86.190000000002328</v>
      </c>
      <c r="K134" s="83">
        <f t="shared" si="147"/>
        <v>4265.8899999999994</v>
      </c>
      <c r="N134" s="217"/>
      <c r="P134" s="203"/>
      <c r="Q134" s="203"/>
    </row>
    <row r="135" spans="1:17">
      <c r="A135" s="216" t="s">
        <v>412</v>
      </c>
      <c r="B135" s="83">
        <f t="shared" si="145"/>
        <v>2035.4199999999998</v>
      </c>
      <c r="D135" s="83">
        <f t="shared" si="143"/>
        <v>2035.4199999999998</v>
      </c>
      <c r="G135" s="83">
        <f t="shared" si="146"/>
        <v>2018.28</v>
      </c>
      <c r="H135" s="83"/>
      <c r="I135" s="83">
        <f t="shared" si="144"/>
        <v>17.139999999999873</v>
      </c>
      <c r="K135" s="83">
        <f t="shared" si="147"/>
        <v>341.05000000000007</v>
      </c>
      <c r="N135" s="217"/>
      <c r="P135" s="203"/>
      <c r="Q135" s="203"/>
    </row>
    <row r="136" spans="1:17">
      <c r="A136" s="216" t="s">
        <v>413</v>
      </c>
      <c r="B136" s="83">
        <f t="shared" si="145"/>
        <v>2759.08</v>
      </c>
      <c r="D136" s="83">
        <f t="shared" si="143"/>
        <v>2759.08</v>
      </c>
      <c r="G136" s="83">
        <f t="shared" si="146"/>
        <v>2674.24</v>
      </c>
      <c r="H136" s="83"/>
      <c r="I136" s="83">
        <f t="shared" si="144"/>
        <v>84.840000000000146</v>
      </c>
      <c r="K136" s="83">
        <f t="shared" si="147"/>
        <v>416.87</v>
      </c>
      <c r="P136" s="203"/>
      <c r="Q136" s="203"/>
    </row>
    <row r="137" spans="1:17">
      <c r="A137" s="216" t="s">
        <v>414</v>
      </c>
      <c r="B137" s="83">
        <f t="shared" si="145"/>
        <v>80041.98</v>
      </c>
      <c r="D137" s="83">
        <f t="shared" si="143"/>
        <v>80041.98</v>
      </c>
      <c r="G137" s="83">
        <f t="shared" si="146"/>
        <v>80240.600000000006</v>
      </c>
      <c r="H137" s="83"/>
      <c r="I137" s="83">
        <f t="shared" si="144"/>
        <v>-198.6200000000099</v>
      </c>
      <c r="K137" s="83">
        <f t="shared" si="147"/>
        <v>17406.84</v>
      </c>
      <c r="P137" s="203"/>
      <c r="Q137" s="203"/>
    </row>
    <row r="138" spans="1:17">
      <c r="A138" s="216" t="s">
        <v>415</v>
      </c>
      <c r="B138" s="83">
        <f t="shared" si="145"/>
        <v>5505.78</v>
      </c>
      <c r="G138" s="83">
        <f t="shared" si="146"/>
        <v>5483.77</v>
      </c>
      <c r="H138" s="83"/>
      <c r="I138" s="83">
        <f t="shared" ref="I138:I149" si="148">B138-G138</f>
        <v>22.009999999999309</v>
      </c>
      <c r="K138" s="83">
        <f t="shared" si="147"/>
        <v>1019.75</v>
      </c>
      <c r="P138" s="203"/>
      <c r="Q138" s="203"/>
    </row>
    <row r="139" spans="1:17">
      <c r="A139" s="216">
        <v>150</v>
      </c>
      <c r="B139" s="83">
        <f t="shared" si="145"/>
        <v>1034191.33</v>
      </c>
      <c r="G139" s="83">
        <f t="shared" si="146"/>
        <v>1005371.34</v>
      </c>
      <c r="H139" s="83"/>
      <c r="I139" s="83">
        <f t="shared" si="148"/>
        <v>28819.989999999991</v>
      </c>
      <c r="K139" s="83">
        <f t="shared" si="147"/>
        <v>163718.75</v>
      </c>
      <c r="P139" s="203"/>
      <c r="Q139" s="203"/>
    </row>
    <row r="140" spans="1:17">
      <c r="A140" s="216">
        <v>151</v>
      </c>
      <c r="B140" s="83">
        <f t="shared" si="145"/>
        <v>39.269999999999996</v>
      </c>
      <c r="G140" s="83">
        <f t="shared" si="146"/>
        <v>34.04</v>
      </c>
      <c r="H140" s="83"/>
      <c r="I140" s="83">
        <f t="shared" si="148"/>
        <v>5.2299999999999969</v>
      </c>
      <c r="K140" s="83">
        <f t="shared" si="147"/>
        <v>6.2799999999999994</v>
      </c>
      <c r="P140" s="203"/>
      <c r="Q140" s="203"/>
    </row>
    <row r="141" spans="1:17">
      <c r="A141" s="216">
        <v>152</v>
      </c>
      <c r="B141" s="83">
        <f t="shared" si="145"/>
        <v>217.26999999999998</v>
      </c>
      <c r="G141" s="83">
        <f t="shared" si="146"/>
        <v>195.85</v>
      </c>
      <c r="H141" s="83"/>
      <c r="I141" s="83">
        <f t="shared" si="148"/>
        <v>21.419999999999987</v>
      </c>
      <c r="K141" s="83">
        <f t="shared" si="147"/>
        <v>42.25</v>
      </c>
      <c r="P141" s="203"/>
      <c r="Q141" s="203"/>
    </row>
    <row r="142" spans="1:17">
      <c r="A142" s="216">
        <v>153</v>
      </c>
      <c r="B142" s="83">
        <f t="shared" si="145"/>
        <v>87.32</v>
      </c>
      <c r="G142" s="83">
        <f t="shared" si="146"/>
        <v>30.2</v>
      </c>
      <c r="H142" s="83"/>
      <c r="I142" s="83">
        <f t="shared" si="148"/>
        <v>57.11999999999999</v>
      </c>
      <c r="K142" s="83">
        <f t="shared" si="147"/>
        <v>8.52</v>
      </c>
      <c r="P142" s="203"/>
      <c r="Q142" s="203"/>
    </row>
    <row r="143" spans="1:17">
      <c r="A143" s="216">
        <v>160</v>
      </c>
      <c r="B143" s="83">
        <f t="shared" si="145"/>
        <v>1863.23</v>
      </c>
      <c r="G143" s="83">
        <f t="shared" si="146"/>
        <v>1792.06</v>
      </c>
      <c r="H143" s="83"/>
      <c r="I143" s="83">
        <f t="shared" si="148"/>
        <v>71.170000000000073</v>
      </c>
      <c r="K143" s="83">
        <f t="shared" si="147"/>
        <v>233.01</v>
      </c>
      <c r="P143" s="203"/>
      <c r="Q143" s="203"/>
    </row>
    <row r="144" spans="1:17">
      <c r="A144" s="216">
        <v>162</v>
      </c>
      <c r="B144" s="83">
        <f t="shared" si="145"/>
        <v>0</v>
      </c>
      <c r="G144" s="83">
        <f t="shared" si="146"/>
        <v>0</v>
      </c>
      <c r="H144" s="83"/>
      <c r="I144" s="83">
        <f t="shared" si="148"/>
        <v>0</v>
      </c>
      <c r="K144" s="83">
        <f t="shared" si="147"/>
        <v>0</v>
      </c>
      <c r="P144" s="203"/>
      <c r="Q144" s="203"/>
    </row>
    <row r="145" spans="1:17">
      <c r="A145" s="216">
        <v>165</v>
      </c>
      <c r="B145" s="83">
        <f t="shared" si="145"/>
        <v>25906.589999999997</v>
      </c>
      <c r="G145" s="83">
        <f t="shared" si="146"/>
        <v>23073.79</v>
      </c>
      <c r="H145" s="83"/>
      <c r="I145" s="83">
        <f t="shared" si="148"/>
        <v>2832.7999999999956</v>
      </c>
      <c r="K145" s="83">
        <f t="shared" si="147"/>
        <v>3762.89</v>
      </c>
      <c r="P145" s="203"/>
      <c r="Q145" s="203"/>
    </row>
    <row r="146" spans="1:17">
      <c r="A146" s="216">
        <v>166</v>
      </c>
      <c r="B146" s="83">
        <f t="shared" si="145"/>
        <v>17092.990000000002</v>
      </c>
      <c r="G146" s="83">
        <f t="shared" si="146"/>
        <v>16035.11</v>
      </c>
      <c r="H146" s="83"/>
      <c r="I146" s="83">
        <f t="shared" si="148"/>
        <v>1057.880000000001</v>
      </c>
      <c r="K146" s="83">
        <f t="shared" si="147"/>
        <v>2919.1000000000004</v>
      </c>
      <c r="P146" s="203"/>
      <c r="Q146" s="203"/>
    </row>
    <row r="147" spans="1:17">
      <c r="A147" s="216">
        <v>175</v>
      </c>
      <c r="B147" s="83">
        <f t="shared" si="145"/>
        <v>0</v>
      </c>
      <c r="G147" s="83">
        <f t="shared" si="146"/>
        <v>0</v>
      </c>
      <c r="H147" s="83"/>
      <c r="I147" s="83">
        <f t="shared" si="148"/>
        <v>0</v>
      </c>
      <c r="K147" s="83">
        <f t="shared" si="147"/>
        <v>0</v>
      </c>
      <c r="P147" s="203"/>
      <c r="Q147" s="203"/>
    </row>
    <row r="148" spans="1:17">
      <c r="A148" s="216">
        <v>201</v>
      </c>
      <c r="B148" s="83">
        <f t="shared" si="145"/>
        <v>-79.73</v>
      </c>
      <c r="G148" s="83">
        <f t="shared" si="146"/>
        <v>-79.73</v>
      </c>
      <c r="H148" s="83"/>
      <c r="I148" s="83">
        <f t="shared" si="148"/>
        <v>0</v>
      </c>
      <c r="K148" s="83">
        <f t="shared" si="147"/>
        <v>-12.11</v>
      </c>
      <c r="P148" s="203"/>
      <c r="Q148" s="203"/>
    </row>
    <row r="149" spans="1:17">
      <c r="A149" s="216"/>
      <c r="G149" s="83"/>
      <c r="H149" s="83"/>
      <c r="I149" s="83">
        <f t="shared" si="148"/>
        <v>0</v>
      </c>
      <c r="K149" s="83"/>
      <c r="Q149" s="203"/>
    </row>
    <row r="150" spans="1:17">
      <c r="A150" s="219"/>
      <c r="B150" s="85"/>
      <c r="C150" s="85"/>
      <c r="D150" s="85">
        <f t="shared" si="143"/>
        <v>0</v>
      </c>
      <c r="E150" s="85"/>
      <c r="G150" s="85"/>
      <c r="H150" s="85"/>
      <c r="I150" s="85">
        <f>B150-G150</f>
        <v>0</v>
      </c>
      <c r="K150" s="85"/>
      <c r="Q150" s="203"/>
    </row>
    <row r="151" spans="1:17">
      <c r="A151" s="216" t="s">
        <v>34</v>
      </c>
      <c r="B151" s="83">
        <f>SUM(B120:B150)</f>
        <v>10018083.140000002</v>
      </c>
      <c r="C151" s="83">
        <f>SUM(C120:C150)</f>
        <v>0</v>
      </c>
      <c r="D151" s="83">
        <f>SUM(D120:D150)</f>
        <v>8933259.0900000036</v>
      </c>
      <c r="G151" s="83">
        <f>SUM(G120:G150)</f>
        <v>10008646.199999996</v>
      </c>
      <c r="H151" s="83"/>
      <c r="I151" s="83">
        <f>SUM(I120:I150)</f>
        <v>9436.9400000001588</v>
      </c>
      <c r="K151" s="83">
        <f>SUM(K120:K150)</f>
        <v>1768649.9200000002</v>
      </c>
      <c r="Q151" s="203"/>
    </row>
    <row r="152" spans="1:17">
      <c r="A152" s="220"/>
      <c r="G152" s="83"/>
      <c r="H152" s="83"/>
      <c r="I152" s="83"/>
      <c r="K152" s="83"/>
    </row>
    <row r="153" spans="1:17">
      <c r="A153" s="219" t="s">
        <v>453</v>
      </c>
      <c r="B153" s="85">
        <f>N91</f>
        <v>1931844.2000000002</v>
      </c>
      <c r="C153" s="85"/>
      <c r="D153" s="85">
        <f>B153+C153</f>
        <v>1931844.2000000002</v>
      </c>
      <c r="E153" s="85"/>
      <c r="G153" s="85">
        <f>S91</f>
        <v>1931825.08</v>
      </c>
      <c r="H153" s="85"/>
      <c r="I153" s="83">
        <f>B153-G153</f>
        <v>19.120000000111759</v>
      </c>
      <c r="K153" s="85">
        <f>W91</f>
        <v>380506.91000000003</v>
      </c>
    </row>
    <row r="154" spans="1:17">
      <c r="A154" s="216" t="s">
        <v>35</v>
      </c>
      <c r="B154" s="83">
        <f t="shared" ref="B154" si="149">B153</f>
        <v>1931844.2000000002</v>
      </c>
      <c r="C154" s="83">
        <f t="shared" ref="C154" si="150">C153</f>
        <v>0</v>
      </c>
      <c r="D154" s="83">
        <f t="shared" ref="D154" si="151">D153</f>
        <v>1931844.2000000002</v>
      </c>
      <c r="G154" s="83">
        <f t="shared" ref="G154" si="152">G153</f>
        <v>1931825.08</v>
      </c>
      <c r="H154" s="83"/>
      <c r="I154" s="83">
        <f t="shared" ref="I154" si="153">I153</f>
        <v>19.120000000111759</v>
      </c>
      <c r="K154" s="83">
        <f t="shared" ref="K154" si="154">K153</f>
        <v>380506.91000000003</v>
      </c>
    </row>
    <row r="155" spans="1:17">
      <c r="A155" s="220"/>
      <c r="G155" s="83"/>
      <c r="H155" s="83"/>
      <c r="I155" s="83"/>
      <c r="K155" s="83"/>
    </row>
    <row r="156" spans="1:17">
      <c r="A156" s="220"/>
      <c r="G156" s="83"/>
      <c r="H156" s="83"/>
      <c r="I156" s="83"/>
      <c r="K156" s="83"/>
    </row>
    <row r="157" spans="1:17">
      <c r="A157" s="219" t="s">
        <v>454</v>
      </c>
      <c r="B157" s="85">
        <f>N92</f>
        <v>251660.08000000002</v>
      </c>
      <c r="C157" s="85"/>
      <c r="D157" s="85">
        <f>B157+C157</f>
        <v>251660.08000000002</v>
      </c>
      <c r="E157" s="85"/>
      <c r="G157" s="85">
        <f>S92</f>
        <v>252256.79</v>
      </c>
      <c r="H157" s="83"/>
      <c r="I157" s="83">
        <f>B157-G157</f>
        <v>-596.70999999999185</v>
      </c>
      <c r="K157" s="85">
        <f>W92</f>
        <v>63809.719999999994</v>
      </c>
    </row>
    <row r="158" spans="1:17">
      <c r="A158" s="216" t="s">
        <v>33</v>
      </c>
      <c r="B158" s="83">
        <f t="shared" ref="B158" si="155">B157</f>
        <v>251660.08000000002</v>
      </c>
      <c r="C158" s="83">
        <f t="shared" ref="C158" si="156">C157</f>
        <v>0</v>
      </c>
      <c r="D158" s="83">
        <f t="shared" ref="D158" si="157">D157</f>
        <v>251660.08000000002</v>
      </c>
      <c r="G158" s="83">
        <f t="shared" ref="G158" si="158">G157</f>
        <v>252256.79</v>
      </c>
      <c r="H158" s="83"/>
      <c r="I158" s="83">
        <f t="shared" ref="I158" si="159">I157</f>
        <v>-596.70999999999185</v>
      </c>
      <c r="K158" s="83">
        <f t="shared" ref="K158" si="160">K157</f>
        <v>63809.719999999994</v>
      </c>
    </row>
    <row r="159" spans="1:17">
      <c r="G159" s="83"/>
      <c r="H159" s="83"/>
      <c r="I159" s="83"/>
      <c r="K159" s="83"/>
    </row>
    <row r="160" spans="1:17">
      <c r="G160" s="83"/>
      <c r="H160" s="83"/>
      <c r="I160" s="83"/>
      <c r="K160" s="83"/>
    </row>
    <row r="161" spans="1:11" ht="13.5" thickBot="1">
      <c r="A161" s="226" t="s">
        <v>460</v>
      </c>
      <c r="B161" s="227">
        <f>B31+B64+B89+B97+B118+B151+B154+B158</f>
        <v>694002526.22000003</v>
      </c>
      <c r="C161" s="227">
        <f>C31+C64+C89+C97+C118+C151+C154+C158</f>
        <v>0</v>
      </c>
      <c r="D161" s="227">
        <f>D31+D64+D89+D97+D118+D151+D154+D158</f>
        <v>692917702.17000008</v>
      </c>
      <c r="E161" s="227"/>
      <c r="G161" s="227">
        <f>G31+G64+G89+G97+G118+G151+G154+G158</f>
        <v>695662029.82000005</v>
      </c>
      <c r="H161" s="83"/>
      <c r="I161" s="227">
        <f>I31+I64+I89+I97+I118+I151+I154+I158</f>
        <v>-1659503.6000000604</v>
      </c>
      <c r="K161" s="227">
        <f>K31+K64+K89+K97+K118+K151+K154+K158</f>
        <v>179230493.03999999</v>
      </c>
    </row>
    <row r="162" spans="1:11" ht="13" thickTop="1"/>
    <row r="165" spans="1:11">
      <c r="B165" s="83">
        <f>B161-N94</f>
        <v>0</v>
      </c>
      <c r="G165" s="204">
        <f>G161-S94</f>
        <v>0</v>
      </c>
      <c r="I165" s="204">
        <f>B161-G161</f>
        <v>-1659503.6000000238</v>
      </c>
      <c r="K165" s="204">
        <f>K161-W94</f>
        <v>0</v>
      </c>
    </row>
    <row r="167" spans="1:11">
      <c r="I167" s="204">
        <f>I165-I161</f>
        <v>3.6554411053657532E-8</v>
      </c>
    </row>
  </sheetData>
  <sortState xmlns:xlrd2="http://schemas.microsoft.com/office/spreadsheetml/2017/richdata2" ref="L11:N135">
    <sortCondition ref="L11:L135"/>
  </sortState>
  <printOptions horizontalCentered="1"/>
  <pageMargins left="0.5" right="0.5" top="0.75" bottom="0.75" header="0.5" footer="0.5"/>
  <pageSetup orientation="portrait" r:id="rId1"/>
  <headerFooter alignWithMargins="0"/>
  <ignoredErrors>
    <ignoredError sqref="A11:A19 A22:A29"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2:M54"/>
  <sheetViews>
    <sheetView workbookViewId="0">
      <selection activeCell="A27" sqref="A27"/>
    </sheetView>
  </sheetViews>
  <sheetFormatPr defaultRowHeight="12.5"/>
  <cols>
    <col min="1" max="1" width="11.81640625" bestFit="1" customWidth="1"/>
    <col min="2" max="2" width="13.453125" bestFit="1" customWidth="1"/>
    <col min="3" max="3" width="12.7265625" bestFit="1" customWidth="1"/>
    <col min="5" max="5" width="13.453125" bestFit="1" customWidth="1"/>
    <col min="6" max="6" width="12.7265625" bestFit="1" customWidth="1"/>
    <col min="8" max="8" width="13.453125" bestFit="1" customWidth="1"/>
    <col min="9" max="9" width="12.7265625" bestFit="1" customWidth="1"/>
    <col min="11" max="11" width="13.453125" bestFit="1" customWidth="1"/>
    <col min="12" max="12" width="12.7265625" bestFit="1" customWidth="1"/>
  </cols>
  <sheetData>
    <row r="2" spans="1:13">
      <c r="B2" s="898" t="s">
        <v>218</v>
      </c>
      <c r="C2" s="899"/>
      <c r="D2" s="900"/>
      <c r="E2" s="898" t="s">
        <v>220</v>
      </c>
      <c r="F2" s="899"/>
      <c r="G2" s="900"/>
      <c r="H2" s="898" t="s">
        <v>221</v>
      </c>
      <c r="I2" s="899"/>
      <c r="J2" s="900"/>
      <c r="K2" s="899" t="s">
        <v>222</v>
      </c>
      <c r="L2" s="899"/>
      <c r="M2" s="899"/>
    </row>
    <row r="3" spans="1:13">
      <c r="A3" t="s">
        <v>217</v>
      </c>
      <c r="B3" t="s">
        <v>11</v>
      </c>
      <c r="C3" t="s">
        <v>210</v>
      </c>
      <c r="D3" t="s">
        <v>219</v>
      </c>
      <c r="E3" t="s">
        <v>11</v>
      </c>
      <c r="F3" t="s">
        <v>210</v>
      </c>
      <c r="G3" t="s">
        <v>219</v>
      </c>
      <c r="H3" t="s">
        <v>11</v>
      </c>
      <c r="I3" t="s">
        <v>210</v>
      </c>
      <c r="J3" t="s">
        <v>219</v>
      </c>
      <c r="K3" t="s">
        <v>11</v>
      </c>
      <c r="L3" t="s">
        <v>210</v>
      </c>
      <c r="M3" t="s">
        <v>219</v>
      </c>
    </row>
    <row r="4" spans="1:13">
      <c r="A4" s="42" t="s">
        <v>223</v>
      </c>
      <c r="B4" s="29" t="e">
        <f>+RS!#REF!</f>
        <v>#REF!</v>
      </c>
      <c r="C4" s="8" t="e">
        <f>+RS!#REF!</f>
        <v>#REF!</v>
      </c>
      <c r="D4" s="19" t="e">
        <f>+C4/B4</f>
        <v>#REF!</v>
      </c>
      <c r="E4" s="6" t="e">
        <f>+RS!#REF!</f>
        <v>#REF!</v>
      </c>
      <c r="F4" s="8" t="e">
        <f>+RS!#REF!</f>
        <v>#REF!</v>
      </c>
      <c r="G4" s="19" t="e">
        <f>+F4/E4</f>
        <v>#REF!</v>
      </c>
      <c r="H4" s="6" t="e">
        <f>+RS!#REF!</f>
        <v>#REF!</v>
      </c>
      <c r="I4" s="8" t="e">
        <f>+RS!#REF!</f>
        <v>#REF!</v>
      </c>
      <c r="J4" s="19" t="e">
        <f>+I4/H4</f>
        <v>#REF!</v>
      </c>
      <c r="K4" s="6" t="e">
        <f>+RS!#REF!</f>
        <v>#REF!</v>
      </c>
      <c r="L4" s="8">
        <f>+RS!S58</f>
        <v>270065634.21430171</v>
      </c>
      <c r="M4" s="19" t="e">
        <f>+L4/K4</f>
        <v>#REF!</v>
      </c>
    </row>
    <row r="5" spans="1:13">
      <c r="A5" s="42" t="s">
        <v>224</v>
      </c>
      <c r="B5" s="6" t="e">
        <f>+#REF!</f>
        <v>#REF!</v>
      </c>
      <c r="C5" s="8" t="e">
        <f>+#REF!</f>
        <v>#REF!</v>
      </c>
      <c r="D5" s="19" t="e">
        <f t="shared" ref="D5:D26" si="0">+C5/B5</f>
        <v>#REF!</v>
      </c>
      <c r="E5" s="6" t="e">
        <f>+#REF!</f>
        <v>#REF!</v>
      </c>
      <c r="F5" s="8" t="e">
        <f>+#REF!</f>
        <v>#REF!</v>
      </c>
      <c r="G5" s="19" t="e">
        <f t="shared" ref="G5:G26" si="1">+F5/E5</f>
        <v>#REF!</v>
      </c>
      <c r="H5" s="6" t="e">
        <f>+#REF!</f>
        <v>#REF!</v>
      </c>
      <c r="I5" s="8" t="e">
        <f>+#REF!</f>
        <v>#REF!</v>
      </c>
      <c r="J5" s="19" t="e">
        <f t="shared" ref="J5:J26" si="2">+I5/H5</f>
        <v>#REF!</v>
      </c>
      <c r="K5" s="6" t="e">
        <f>+#REF!</f>
        <v>#REF!</v>
      </c>
      <c r="L5" s="8" t="e">
        <f>+#REF!</f>
        <v>#REF!</v>
      </c>
      <c r="M5" s="19" t="e">
        <f t="shared" ref="M5:M26" si="3">+L5/K5</f>
        <v>#REF!</v>
      </c>
    </row>
    <row r="6" spans="1:13">
      <c r="A6" s="42" t="s">
        <v>225</v>
      </c>
      <c r="B6" s="6" t="e">
        <f>+#REF!</f>
        <v>#REF!</v>
      </c>
      <c r="C6" s="8" t="e">
        <f>+#REF!</f>
        <v>#REF!</v>
      </c>
      <c r="D6" s="19" t="e">
        <f t="shared" si="0"/>
        <v>#REF!</v>
      </c>
      <c r="E6" s="6" t="e">
        <f>+#REF!</f>
        <v>#REF!</v>
      </c>
      <c r="F6" s="8" t="e">
        <f>+#REF!</f>
        <v>#REF!</v>
      </c>
      <c r="G6" s="19" t="e">
        <f t="shared" si="1"/>
        <v>#REF!</v>
      </c>
      <c r="H6" s="6" t="e">
        <f t="shared" ref="H6:I12" si="4">+E6</f>
        <v>#REF!</v>
      </c>
      <c r="I6" s="8" t="e">
        <f t="shared" si="4"/>
        <v>#REF!</v>
      </c>
      <c r="J6" s="19" t="e">
        <f t="shared" si="2"/>
        <v>#REF!</v>
      </c>
      <c r="K6" s="6" t="e">
        <f>+#REF!</f>
        <v>#REF!</v>
      </c>
      <c r="L6" s="8" t="e">
        <f>+#REF!</f>
        <v>#REF!</v>
      </c>
      <c r="M6" s="19" t="e">
        <f t="shared" si="3"/>
        <v>#REF!</v>
      </c>
    </row>
    <row r="7" spans="1:13">
      <c r="A7" s="42" t="s">
        <v>34</v>
      </c>
      <c r="B7" s="6" t="e">
        <f>+#REF!</f>
        <v>#REF!</v>
      </c>
      <c r="C7" s="8" t="e">
        <f>+#REF!</f>
        <v>#REF!</v>
      </c>
      <c r="D7" s="19" t="e">
        <f t="shared" si="0"/>
        <v>#REF!</v>
      </c>
      <c r="E7" s="6" t="e">
        <f>+B7</f>
        <v>#REF!</v>
      </c>
      <c r="F7" s="8" t="e">
        <f>+C7</f>
        <v>#REF!</v>
      </c>
      <c r="G7" s="19" t="e">
        <f t="shared" si="1"/>
        <v>#REF!</v>
      </c>
      <c r="H7" s="6" t="e">
        <f t="shared" si="4"/>
        <v>#REF!</v>
      </c>
      <c r="I7" s="8" t="e">
        <f t="shared" si="4"/>
        <v>#REF!</v>
      </c>
      <c r="J7" s="19" t="e">
        <f t="shared" si="2"/>
        <v>#REF!</v>
      </c>
      <c r="K7" s="6" t="e">
        <f>+#REF!</f>
        <v>#REF!</v>
      </c>
      <c r="L7" s="8" t="e">
        <f>+#REF!</f>
        <v>#REF!</v>
      </c>
      <c r="M7" s="19" t="e">
        <f t="shared" si="3"/>
        <v>#REF!</v>
      </c>
    </row>
    <row r="8" spans="1:13">
      <c r="A8" s="42" t="s">
        <v>226</v>
      </c>
      <c r="B8" s="7" t="e">
        <f>+#REF!</f>
        <v>#REF!</v>
      </c>
      <c r="C8" s="8" t="e">
        <f>+#REF!</f>
        <v>#REF!</v>
      </c>
      <c r="D8" s="19" t="e">
        <f t="shared" si="0"/>
        <v>#REF!</v>
      </c>
      <c r="E8" s="6" t="e">
        <f>+#REF!</f>
        <v>#REF!</v>
      </c>
      <c r="F8" s="8" t="e">
        <f>+#REF!</f>
        <v>#REF!</v>
      </c>
      <c r="G8" s="19" t="e">
        <f t="shared" si="1"/>
        <v>#REF!</v>
      </c>
      <c r="H8" s="6" t="e">
        <f t="shared" si="4"/>
        <v>#REF!</v>
      </c>
      <c r="I8" s="8" t="e">
        <f t="shared" si="4"/>
        <v>#REF!</v>
      </c>
      <c r="J8" s="19" t="e">
        <f t="shared" si="2"/>
        <v>#REF!</v>
      </c>
      <c r="K8" s="6" t="e">
        <f>+#REF!</f>
        <v>#REF!</v>
      </c>
      <c r="L8" s="8" t="e">
        <f>+#REF!</f>
        <v>#REF!</v>
      </c>
      <c r="M8" s="19" t="e">
        <f t="shared" si="3"/>
        <v>#REF!</v>
      </c>
    </row>
    <row r="9" spans="1:13">
      <c r="A9" s="42" t="s">
        <v>227</v>
      </c>
      <c r="B9" s="6" t="e">
        <f>+'SGS TOD NA'!B16</f>
        <v>#REF!</v>
      </c>
      <c r="C9" s="8" t="e">
        <f>+'SGS TOD NA'!H40</f>
        <v>#REF!</v>
      </c>
      <c r="D9" s="19" t="e">
        <f t="shared" si="0"/>
        <v>#REF!</v>
      </c>
      <c r="E9" s="6" t="e">
        <f>+'SGS TOD NA'!#REF!</f>
        <v>#REF!</v>
      </c>
      <c r="F9" s="8" t="e">
        <f>+'SGS TOD NA'!#REF!</f>
        <v>#REF!</v>
      </c>
      <c r="G9" s="19" t="e">
        <f t="shared" si="1"/>
        <v>#REF!</v>
      </c>
      <c r="H9" s="6" t="e">
        <f t="shared" si="4"/>
        <v>#REF!</v>
      </c>
      <c r="I9" s="8" t="e">
        <f t="shared" si="4"/>
        <v>#REF!</v>
      </c>
      <c r="J9" s="19" t="e">
        <f t="shared" si="2"/>
        <v>#REF!</v>
      </c>
      <c r="K9" s="6">
        <f>+'SGS TOD NA'!J16</f>
        <v>0</v>
      </c>
      <c r="L9" s="8" t="e">
        <f>+'SGS TOD NA'!K40</f>
        <v>#REF!</v>
      </c>
      <c r="M9" s="19" t="e">
        <f t="shared" si="3"/>
        <v>#REF!</v>
      </c>
    </row>
    <row r="10" spans="1:13">
      <c r="A10" s="42" t="s">
        <v>228</v>
      </c>
      <c r="B10" s="6" t="e">
        <f>+#REF!</f>
        <v>#REF!</v>
      </c>
      <c r="C10" s="8" t="e">
        <f>+#REF!</f>
        <v>#REF!</v>
      </c>
      <c r="D10" s="19" t="e">
        <f t="shared" si="0"/>
        <v>#REF!</v>
      </c>
      <c r="E10" s="6" t="e">
        <f>+#REF!</f>
        <v>#REF!</v>
      </c>
      <c r="F10" s="8" t="e">
        <f>+#REF!</f>
        <v>#REF!</v>
      </c>
      <c r="G10" s="19" t="e">
        <f t="shared" si="1"/>
        <v>#REF!</v>
      </c>
      <c r="H10" s="6" t="e">
        <f t="shared" si="4"/>
        <v>#REF!</v>
      </c>
      <c r="I10" s="8" t="e">
        <f t="shared" si="4"/>
        <v>#REF!</v>
      </c>
      <c r="J10" s="19" t="e">
        <f t="shared" si="2"/>
        <v>#REF!</v>
      </c>
      <c r="K10" s="6" t="e">
        <f>+#REF!</f>
        <v>#REF!</v>
      </c>
      <c r="L10" s="8" t="e">
        <f>+#REF!</f>
        <v>#REF!</v>
      </c>
      <c r="M10" s="19" t="e">
        <f t="shared" si="3"/>
        <v>#REF!</v>
      </c>
    </row>
    <row r="11" spans="1:13">
      <c r="A11" s="42" t="s">
        <v>201</v>
      </c>
      <c r="B11" s="6" t="e">
        <f>+#REF!</f>
        <v>#REF!</v>
      </c>
      <c r="C11" s="8" t="e">
        <f>+#REF!</f>
        <v>#REF!</v>
      </c>
      <c r="D11" s="19" t="e">
        <f t="shared" si="0"/>
        <v>#REF!</v>
      </c>
      <c r="E11" s="6" t="e">
        <f>+#REF!</f>
        <v>#REF!</v>
      </c>
      <c r="F11" s="8" t="e">
        <f>+#REF!</f>
        <v>#REF!</v>
      </c>
      <c r="G11" s="19" t="e">
        <f t="shared" si="1"/>
        <v>#REF!</v>
      </c>
      <c r="H11" s="6" t="e">
        <f t="shared" si="4"/>
        <v>#REF!</v>
      </c>
      <c r="I11" s="8" t="e">
        <f t="shared" si="4"/>
        <v>#REF!</v>
      </c>
      <c r="J11" s="19" t="e">
        <f t="shared" si="2"/>
        <v>#REF!</v>
      </c>
      <c r="K11" s="6" t="e">
        <f>+#REF!</f>
        <v>#REF!</v>
      </c>
      <c r="L11" s="8" t="e">
        <f>+#REF!</f>
        <v>#REF!</v>
      </c>
      <c r="M11" s="19" t="e">
        <f t="shared" si="3"/>
        <v>#REF!</v>
      </c>
    </row>
    <row r="12" spans="1:13">
      <c r="A12" s="42" t="s">
        <v>229</v>
      </c>
      <c r="B12" s="6" t="e">
        <f>+#REF!</f>
        <v>#REF!</v>
      </c>
      <c r="C12" s="8" t="e">
        <f>+#REF!</f>
        <v>#REF!</v>
      </c>
      <c r="D12" s="19" t="e">
        <f t="shared" si="0"/>
        <v>#REF!</v>
      </c>
      <c r="E12" s="6" t="e">
        <f>+#REF!</f>
        <v>#REF!</v>
      </c>
      <c r="F12" s="8" t="e">
        <f>+#REF!</f>
        <v>#REF!</v>
      </c>
      <c r="G12" s="19" t="e">
        <f t="shared" si="1"/>
        <v>#REF!</v>
      </c>
      <c r="H12" s="6" t="e">
        <f t="shared" si="4"/>
        <v>#REF!</v>
      </c>
      <c r="I12" s="8" t="e">
        <f t="shared" si="4"/>
        <v>#REF!</v>
      </c>
      <c r="J12" s="19" t="e">
        <f t="shared" si="2"/>
        <v>#REF!</v>
      </c>
      <c r="K12" s="6" t="e">
        <f>+#REF!</f>
        <v>#REF!</v>
      </c>
      <c r="L12" s="8" t="e">
        <f>+#REF!</f>
        <v>#REF!</v>
      </c>
      <c r="M12" s="19" t="e">
        <f t="shared" si="3"/>
        <v>#REF!</v>
      </c>
    </row>
    <row r="13" spans="1:13">
      <c r="A13" s="42" t="s">
        <v>230</v>
      </c>
      <c r="B13" s="6" t="e">
        <f>+#REF!</f>
        <v>#REF!</v>
      </c>
      <c r="C13" s="8" t="e">
        <f>+#REF!</f>
        <v>#REF!</v>
      </c>
      <c r="D13" s="19" t="e">
        <f t="shared" si="0"/>
        <v>#REF!</v>
      </c>
      <c r="E13" s="6" t="e">
        <f>+#REF!</f>
        <v>#REF!</v>
      </c>
      <c r="F13" s="8" t="e">
        <f>+#REF!</f>
        <v>#REF!</v>
      </c>
      <c r="G13" s="19" t="e">
        <f t="shared" si="1"/>
        <v>#REF!</v>
      </c>
      <c r="H13" s="6" t="e">
        <f>+#REF!</f>
        <v>#REF!</v>
      </c>
      <c r="I13" s="8" t="e">
        <f>+#REF!+#REF!</f>
        <v>#REF!</v>
      </c>
      <c r="J13" s="19" t="e">
        <f t="shared" si="2"/>
        <v>#REF!</v>
      </c>
      <c r="K13" s="6" t="e">
        <f>+#REF!</f>
        <v>#REF!</v>
      </c>
      <c r="L13" s="8" t="e">
        <f>+#REF!</f>
        <v>#REF!</v>
      </c>
      <c r="M13" s="19" t="e">
        <f t="shared" si="3"/>
        <v>#REF!</v>
      </c>
    </row>
    <row r="14" spans="1:13">
      <c r="A14" s="42" t="s">
        <v>231</v>
      </c>
      <c r="B14" s="6" t="e">
        <f>+#REF!</f>
        <v>#REF!</v>
      </c>
      <c r="C14" s="8" t="e">
        <f>+#REF!</f>
        <v>#REF!</v>
      </c>
      <c r="D14" s="19" t="e">
        <f t="shared" si="0"/>
        <v>#REF!</v>
      </c>
      <c r="E14" s="6" t="e">
        <f>+#REF!</f>
        <v>#REF!</v>
      </c>
      <c r="F14" s="8" t="e">
        <f>+#REF!</f>
        <v>#REF!</v>
      </c>
      <c r="G14" s="19" t="e">
        <f t="shared" si="1"/>
        <v>#REF!</v>
      </c>
      <c r="H14" s="6" t="e">
        <f>+E14</f>
        <v>#REF!</v>
      </c>
      <c r="I14" s="8" t="e">
        <f>+F14</f>
        <v>#REF!</v>
      </c>
      <c r="J14" s="19" t="e">
        <f t="shared" si="2"/>
        <v>#REF!</v>
      </c>
      <c r="K14" s="6" t="e">
        <f>+#REF!</f>
        <v>#REF!</v>
      </c>
      <c r="L14" s="8" t="e">
        <f>+#REF!</f>
        <v>#REF!</v>
      </c>
      <c r="M14" s="19" t="e">
        <f t="shared" si="3"/>
        <v>#REF!</v>
      </c>
    </row>
    <row r="15" spans="1:13">
      <c r="A15" s="42" t="s">
        <v>232</v>
      </c>
      <c r="B15" s="6" t="e">
        <f>+#REF!</f>
        <v>#REF!</v>
      </c>
      <c r="C15" s="8" t="e">
        <f>+#REF!</f>
        <v>#REF!</v>
      </c>
      <c r="D15" s="19" t="e">
        <f t="shared" si="0"/>
        <v>#REF!</v>
      </c>
      <c r="E15" s="6" t="e">
        <f>+#REF!</f>
        <v>#REF!</v>
      </c>
      <c r="F15" s="8" t="e">
        <f>+#REF!</f>
        <v>#REF!</v>
      </c>
      <c r="G15" s="19" t="e">
        <f t="shared" si="1"/>
        <v>#REF!</v>
      </c>
      <c r="H15" s="6" t="e">
        <f>+E15</f>
        <v>#REF!</v>
      </c>
      <c r="I15" s="8" t="e">
        <f>+F15</f>
        <v>#REF!</v>
      </c>
      <c r="J15" s="19" t="e">
        <f t="shared" si="2"/>
        <v>#REF!</v>
      </c>
      <c r="K15" s="6" t="e">
        <f>+#REF!</f>
        <v>#REF!</v>
      </c>
      <c r="L15" s="8" t="e">
        <f>+#REF!</f>
        <v>#REF!</v>
      </c>
      <c r="M15" s="19" t="e">
        <f t="shared" si="3"/>
        <v>#REF!</v>
      </c>
    </row>
    <row r="16" spans="1:13">
      <c r="A16" s="42" t="s">
        <v>233</v>
      </c>
      <c r="B16" s="6" t="e">
        <f>+#REF!</f>
        <v>#REF!</v>
      </c>
      <c r="C16" s="8" t="e">
        <f>+#REF!</f>
        <v>#REF!</v>
      </c>
      <c r="D16" s="19" t="e">
        <f t="shared" si="0"/>
        <v>#REF!</v>
      </c>
      <c r="E16" s="6" t="e">
        <f>+#REF!</f>
        <v>#REF!</v>
      </c>
      <c r="F16" s="8" t="e">
        <f>+#REF!</f>
        <v>#REF!</v>
      </c>
      <c r="G16" s="19" t="e">
        <f t="shared" si="1"/>
        <v>#REF!</v>
      </c>
      <c r="H16" s="6" t="e">
        <f>+#REF!</f>
        <v>#REF!</v>
      </c>
      <c r="I16" s="8" t="e">
        <f>+#REF!+#REF!</f>
        <v>#REF!</v>
      </c>
      <c r="J16" s="19" t="e">
        <f t="shared" si="2"/>
        <v>#REF!</v>
      </c>
      <c r="K16" s="6" t="e">
        <f>+#REF!</f>
        <v>#REF!</v>
      </c>
      <c r="L16" s="8" t="e">
        <f>+#REF!</f>
        <v>#REF!</v>
      </c>
      <c r="M16" s="19" t="e">
        <f t="shared" si="3"/>
        <v>#REF!</v>
      </c>
    </row>
    <row r="17" spans="1:13">
      <c r="A17" s="42" t="s">
        <v>234</v>
      </c>
      <c r="B17" s="6" t="e">
        <f>+#REF!</f>
        <v>#REF!</v>
      </c>
      <c r="C17" s="8" t="e">
        <f>+#REF!</f>
        <v>#REF!</v>
      </c>
      <c r="D17" s="19" t="e">
        <f t="shared" si="0"/>
        <v>#REF!</v>
      </c>
      <c r="E17" s="6" t="e">
        <f>+#REF!</f>
        <v>#REF!</v>
      </c>
      <c r="F17" s="8" t="e">
        <f>+#REF!</f>
        <v>#REF!</v>
      </c>
      <c r="G17" s="19" t="e">
        <f t="shared" si="1"/>
        <v>#REF!</v>
      </c>
      <c r="H17" s="6" t="e">
        <f>+E17</f>
        <v>#REF!</v>
      </c>
      <c r="I17" s="8" t="e">
        <f>+F17</f>
        <v>#REF!</v>
      </c>
      <c r="J17" s="19" t="e">
        <f t="shared" si="2"/>
        <v>#REF!</v>
      </c>
      <c r="K17" s="6" t="e">
        <f>+#REF!</f>
        <v>#REF!</v>
      </c>
      <c r="L17" s="8" t="e">
        <f>+#REF!</f>
        <v>#REF!</v>
      </c>
      <c r="M17" s="19" t="e">
        <f t="shared" si="3"/>
        <v>#REF!</v>
      </c>
    </row>
    <row r="18" spans="1:13">
      <c r="A18" s="42" t="s">
        <v>235</v>
      </c>
      <c r="B18" s="6" t="e">
        <f>+#REF!</f>
        <v>#REF!</v>
      </c>
      <c r="C18" s="8" t="e">
        <f>+#REF!</f>
        <v>#REF!</v>
      </c>
      <c r="D18" s="19" t="e">
        <f t="shared" si="0"/>
        <v>#REF!</v>
      </c>
      <c r="E18" s="6" t="e">
        <f>+#REF!</f>
        <v>#REF!</v>
      </c>
      <c r="F18" s="8" t="e">
        <f>+#REF!</f>
        <v>#REF!</v>
      </c>
      <c r="G18" s="19" t="e">
        <f t="shared" si="1"/>
        <v>#REF!</v>
      </c>
      <c r="H18" s="6" t="e">
        <f>+#REF!</f>
        <v>#REF!</v>
      </c>
      <c r="I18" s="8" t="e">
        <f>+#REF!+#REF!</f>
        <v>#REF!</v>
      </c>
      <c r="J18" s="19" t="e">
        <f t="shared" si="2"/>
        <v>#REF!</v>
      </c>
      <c r="K18" s="6" t="e">
        <f>+#REF!</f>
        <v>#REF!</v>
      </c>
      <c r="L18" s="8" t="e">
        <f>+#REF!</f>
        <v>#REF!</v>
      </c>
      <c r="M18" s="19" t="e">
        <f t="shared" si="3"/>
        <v>#REF!</v>
      </c>
    </row>
    <row r="19" spans="1:13">
      <c r="A19" s="42" t="s">
        <v>236</v>
      </c>
      <c r="B19" s="6" t="e">
        <f>+#REF!</f>
        <v>#REF!</v>
      </c>
      <c r="C19" s="8" t="e">
        <f>+#REF!</f>
        <v>#REF!</v>
      </c>
      <c r="D19" s="19" t="e">
        <f t="shared" si="0"/>
        <v>#REF!</v>
      </c>
      <c r="E19" s="6" t="e">
        <f>+#REF!</f>
        <v>#REF!</v>
      </c>
      <c r="F19" s="8" t="e">
        <f>+#REF!</f>
        <v>#REF!</v>
      </c>
      <c r="G19" s="19" t="e">
        <f t="shared" si="1"/>
        <v>#REF!</v>
      </c>
      <c r="H19" s="6" t="e">
        <f>+E19</f>
        <v>#REF!</v>
      </c>
      <c r="I19" s="8" t="e">
        <f>+F19</f>
        <v>#REF!</v>
      </c>
      <c r="J19" s="19" t="e">
        <f t="shared" si="2"/>
        <v>#REF!</v>
      </c>
      <c r="K19" s="6" t="e">
        <f>+#REF!</f>
        <v>#REF!</v>
      </c>
      <c r="L19" s="8" t="e">
        <f>+#REF!</f>
        <v>#REF!</v>
      </c>
      <c r="M19" s="19" t="e">
        <f t="shared" si="3"/>
        <v>#REF!</v>
      </c>
    </row>
    <row r="20" spans="1:13">
      <c r="A20" s="42" t="s">
        <v>237</v>
      </c>
      <c r="B20" s="6" t="e">
        <f>+#REF!</f>
        <v>#REF!</v>
      </c>
      <c r="C20" s="8" t="e">
        <f>+#REF!</f>
        <v>#REF!</v>
      </c>
      <c r="D20" s="19" t="e">
        <f t="shared" si="0"/>
        <v>#REF!</v>
      </c>
      <c r="E20" s="6" t="e">
        <f>+#REF!</f>
        <v>#REF!</v>
      </c>
      <c r="F20" s="8" t="e">
        <f>+#REF!</f>
        <v>#REF!</v>
      </c>
      <c r="G20" s="19" t="e">
        <f t="shared" si="1"/>
        <v>#REF!</v>
      </c>
      <c r="H20" s="6" t="e">
        <f>+#REF!</f>
        <v>#REF!</v>
      </c>
      <c r="I20" s="8" t="e">
        <f>+#REF!+#REF!</f>
        <v>#REF!</v>
      </c>
      <c r="J20" s="19" t="e">
        <f t="shared" si="2"/>
        <v>#REF!</v>
      </c>
      <c r="K20" s="6" t="e">
        <f>+#REF!</f>
        <v>#REF!</v>
      </c>
      <c r="L20" s="8" t="e">
        <f>+#REF!</f>
        <v>#REF!</v>
      </c>
      <c r="M20" s="19" t="e">
        <f t="shared" si="3"/>
        <v>#REF!</v>
      </c>
    </row>
    <row r="21" spans="1:13">
      <c r="A21" s="42" t="s">
        <v>238</v>
      </c>
      <c r="B21" s="6" t="e">
        <f>+#REF!</f>
        <v>#REF!</v>
      </c>
      <c r="C21" s="8" t="e">
        <f>+#REF!</f>
        <v>#REF!</v>
      </c>
      <c r="D21" s="19" t="e">
        <f t="shared" si="0"/>
        <v>#REF!</v>
      </c>
      <c r="E21" s="6" t="e">
        <f>+#REF!</f>
        <v>#REF!</v>
      </c>
      <c r="F21" s="8" t="e">
        <f>+#REF!</f>
        <v>#REF!</v>
      </c>
      <c r="G21" s="19" t="e">
        <f t="shared" si="1"/>
        <v>#REF!</v>
      </c>
      <c r="H21" s="6" t="e">
        <f>+E21</f>
        <v>#REF!</v>
      </c>
      <c r="I21" s="8" t="e">
        <f>+F21</f>
        <v>#REF!</v>
      </c>
      <c r="J21" s="19" t="e">
        <f t="shared" si="2"/>
        <v>#REF!</v>
      </c>
      <c r="K21" s="6" t="e">
        <f>+#REF!</f>
        <v>#REF!</v>
      </c>
      <c r="L21" s="8" t="e">
        <f>+#REF!</f>
        <v>#REF!</v>
      </c>
      <c r="M21" s="19" t="e">
        <f t="shared" si="3"/>
        <v>#REF!</v>
      </c>
    </row>
    <row r="22" spans="1:13">
      <c r="A22" s="42" t="s">
        <v>239</v>
      </c>
      <c r="B22" s="6" t="e">
        <f>+#REF!</f>
        <v>#REF!</v>
      </c>
      <c r="C22" s="8" t="e">
        <f>+#REF!</f>
        <v>#REF!</v>
      </c>
      <c r="D22" s="19" t="e">
        <f t="shared" si="0"/>
        <v>#REF!</v>
      </c>
      <c r="E22" s="6" t="e">
        <f>+#REF!</f>
        <v>#REF!</v>
      </c>
      <c r="F22" s="8" t="e">
        <f>+#REF!</f>
        <v>#REF!</v>
      </c>
      <c r="G22" s="19" t="e">
        <f t="shared" si="1"/>
        <v>#REF!</v>
      </c>
      <c r="H22" s="6" t="e">
        <f>+#REF!</f>
        <v>#REF!</v>
      </c>
      <c r="I22" s="8" t="e">
        <f>+#REF!+#REF!</f>
        <v>#REF!</v>
      </c>
      <c r="J22" s="19" t="e">
        <f t="shared" si="2"/>
        <v>#REF!</v>
      </c>
      <c r="K22" s="6" t="e">
        <f>+#REF!</f>
        <v>#REF!</v>
      </c>
      <c r="L22" s="8" t="e">
        <f>+#REF!</f>
        <v>#REF!</v>
      </c>
      <c r="M22" s="19" t="e">
        <f t="shared" si="3"/>
        <v>#REF!</v>
      </c>
    </row>
    <row r="23" spans="1:13">
      <c r="A23" s="42" t="s">
        <v>240</v>
      </c>
      <c r="B23" s="6" t="e">
        <f>+#REF!</f>
        <v>#REF!</v>
      </c>
      <c r="C23" s="8" t="e">
        <f>+#REF!</f>
        <v>#REF!</v>
      </c>
      <c r="D23" s="19" t="e">
        <f t="shared" si="0"/>
        <v>#REF!</v>
      </c>
      <c r="E23" s="6" t="e">
        <f>+#REF!</f>
        <v>#REF!</v>
      </c>
      <c r="F23" s="8" t="e">
        <f>+#REF!</f>
        <v>#REF!</v>
      </c>
      <c r="G23" s="19" t="e">
        <f t="shared" si="1"/>
        <v>#REF!</v>
      </c>
      <c r="H23" s="6" t="e">
        <f>+#REF!</f>
        <v>#REF!</v>
      </c>
      <c r="I23" s="8" t="e">
        <f>+#REF!+#REF!</f>
        <v>#REF!</v>
      </c>
      <c r="J23" s="19" t="e">
        <f t="shared" si="2"/>
        <v>#REF!</v>
      </c>
      <c r="K23" s="6" t="e">
        <f>+#REF!</f>
        <v>#REF!</v>
      </c>
      <c r="L23" s="8" t="e">
        <f>+#REF!</f>
        <v>#REF!</v>
      </c>
      <c r="M23" s="19" t="e">
        <f t="shared" si="3"/>
        <v>#REF!</v>
      </c>
    </row>
    <row r="24" spans="1:13">
      <c r="A24" s="42" t="s">
        <v>241</v>
      </c>
      <c r="B24" s="6" t="e">
        <f>+#REF!</f>
        <v>#REF!</v>
      </c>
      <c r="C24" s="8" t="e">
        <f>+#REF!</f>
        <v>#REF!</v>
      </c>
      <c r="D24" s="19" t="e">
        <f t="shared" si="0"/>
        <v>#REF!</v>
      </c>
      <c r="E24" s="6" t="e">
        <f>+#REF!</f>
        <v>#REF!</v>
      </c>
      <c r="F24" s="8" t="e">
        <f>+#REF!</f>
        <v>#REF!</v>
      </c>
      <c r="G24" s="19" t="e">
        <f t="shared" si="1"/>
        <v>#REF!</v>
      </c>
      <c r="H24" s="6" t="e">
        <f>+#REF!</f>
        <v>#REF!</v>
      </c>
      <c r="I24" s="8" t="e">
        <f>+#REF!+#REF!</f>
        <v>#REF!</v>
      </c>
      <c r="J24" s="19" t="e">
        <f t="shared" si="2"/>
        <v>#REF!</v>
      </c>
      <c r="K24" s="6" t="e">
        <f>+#REF!</f>
        <v>#REF!</v>
      </c>
      <c r="L24" s="8" t="e">
        <f>+#REF!</f>
        <v>#REF!</v>
      </c>
      <c r="M24" s="19" t="e">
        <f t="shared" si="3"/>
        <v>#REF!</v>
      </c>
    </row>
    <row r="25" spans="1:13">
      <c r="A25" s="42" t="s">
        <v>33</v>
      </c>
      <c r="B25" s="7" t="e">
        <f>+#REF!</f>
        <v>#REF!</v>
      </c>
      <c r="C25" s="8" t="e">
        <f>+#REF!</f>
        <v>#REF!</v>
      </c>
      <c r="D25" s="19" t="e">
        <f t="shared" si="0"/>
        <v>#REF!</v>
      </c>
      <c r="E25" s="6" t="e">
        <f>+#REF!</f>
        <v>#REF!</v>
      </c>
      <c r="F25" s="8" t="e">
        <f>+#REF!</f>
        <v>#REF!</v>
      </c>
      <c r="G25" s="19" t="e">
        <f t="shared" si="1"/>
        <v>#REF!</v>
      </c>
      <c r="H25" s="6" t="e">
        <f>+E25</f>
        <v>#REF!</v>
      </c>
      <c r="I25" s="8" t="e">
        <f>+F25</f>
        <v>#REF!</v>
      </c>
      <c r="J25" s="19" t="e">
        <f t="shared" si="2"/>
        <v>#REF!</v>
      </c>
      <c r="K25" s="6" t="e">
        <f>+#REF!</f>
        <v>#REF!</v>
      </c>
      <c r="L25" s="8" t="e">
        <f>+#REF!</f>
        <v>#REF!</v>
      </c>
      <c r="M25" s="19" t="e">
        <f t="shared" si="3"/>
        <v>#REF!</v>
      </c>
    </row>
    <row r="26" spans="1:13">
      <c r="A26" s="42" t="s">
        <v>35</v>
      </c>
      <c r="B26" s="6" t="e">
        <f>+#REF!</f>
        <v>#REF!</v>
      </c>
      <c r="C26" s="8" t="e">
        <f>+#REF!</f>
        <v>#REF!</v>
      </c>
      <c r="D26" s="19" t="e">
        <f t="shared" si="0"/>
        <v>#REF!</v>
      </c>
      <c r="E26" s="6" t="e">
        <f>+B26</f>
        <v>#REF!</v>
      </c>
      <c r="F26" s="8" t="e">
        <f>+C26</f>
        <v>#REF!</v>
      </c>
      <c r="G26" s="19" t="e">
        <f t="shared" si="1"/>
        <v>#REF!</v>
      </c>
      <c r="H26" s="6" t="e">
        <f>+E26</f>
        <v>#REF!</v>
      </c>
      <c r="I26" s="8" t="e">
        <f>+F26</f>
        <v>#REF!</v>
      </c>
      <c r="J26" s="19" t="e">
        <f t="shared" si="2"/>
        <v>#REF!</v>
      </c>
      <c r="K26" s="6" t="e">
        <f>+#REF!</f>
        <v>#REF!</v>
      </c>
      <c r="L26" s="8" t="e">
        <f>+#REF!</f>
        <v>#REF!</v>
      </c>
      <c r="M26" s="19" t="e">
        <f t="shared" si="3"/>
        <v>#REF!</v>
      </c>
    </row>
    <row r="31" spans="1:13">
      <c r="A31" t="s">
        <v>217</v>
      </c>
      <c r="B31" s="42" t="s">
        <v>242</v>
      </c>
      <c r="C31" s="42" t="s">
        <v>243</v>
      </c>
      <c r="D31" s="42" t="s">
        <v>244</v>
      </c>
    </row>
    <row r="32" spans="1:13">
      <c r="A32" s="42" t="s">
        <v>223</v>
      </c>
      <c r="B32" s="14" t="e">
        <f t="shared" ref="B32:B54" si="5">+G4/D4-1</f>
        <v>#REF!</v>
      </c>
      <c r="C32" s="14" t="e">
        <f t="shared" ref="C32:C54" si="6">+J4/D4-1</f>
        <v>#REF!</v>
      </c>
      <c r="D32" s="14" t="e">
        <f t="shared" ref="D32:D54" si="7">+M4/D4-1</f>
        <v>#REF!</v>
      </c>
    </row>
    <row r="33" spans="1:4">
      <c r="A33" s="42" t="s">
        <v>224</v>
      </c>
      <c r="B33" s="14" t="e">
        <f t="shared" si="5"/>
        <v>#REF!</v>
      </c>
      <c r="C33" s="14" t="e">
        <f t="shared" si="6"/>
        <v>#REF!</v>
      </c>
      <c r="D33" s="14" t="e">
        <f t="shared" si="7"/>
        <v>#REF!</v>
      </c>
    </row>
    <row r="34" spans="1:4">
      <c r="A34" s="42" t="s">
        <v>225</v>
      </c>
      <c r="B34" s="14" t="e">
        <f t="shared" si="5"/>
        <v>#REF!</v>
      </c>
      <c r="C34" s="14" t="e">
        <f t="shared" si="6"/>
        <v>#REF!</v>
      </c>
      <c r="D34" s="14" t="e">
        <f t="shared" si="7"/>
        <v>#REF!</v>
      </c>
    </row>
    <row r="35" spans="1:4">
      <c r="A35" s="42" t="s">
        <v>34</v>
      </c>
      <c r="B35" s="14" t="e">
        <f t="shared" si="5"/>
        <v>#REF!</v>
      </c>
      <c r="C35" s="14" t="e">
        <f t="shared" si="6"/>
        <v>#REF!</v>
      </c>
      <c r="D35" s="14" t="e">
        <f t="shared" si="7"/>
        <v>#REF!</v>
      </c>
    </row>
    <row r="36" spans="1:4">
      <c r="A36" s="42" t="s">
        <v>226</v>
      </c>
      <c r="B36" s="14" t="e">
        <f t="shared" si="5"/>
        <v>#REF!</v>
      </c>
      <c r="C36" s="14" t="e">
        <f t="shared" si="6"/>
        <v>#REF!</v>
      </c>
      <c r="D36" s="14" t="e">
        <f t="shared" si="7"/>
        <v>#REF!</v>
      </c>
    </row>
    <row r="37" spans="1:4">
      <c r="A37" s="42" t="s">
        <v>227</v>
      </c>
      <c r="B37" s="14" t="e">
        <f t="shared" si="5"/>
        <v>#REF!</v>
      </c>
      <c r="C37" s="14" t="e">
        <f t="shared" si="6"/>
        <v>#REF!</v>
      </c>
      <c r="D37" s="14" t="e">
        <f t="shared" si="7"/>
        <v>#REF!</v>
      </c>
    </row>
    <row r="38" spans="1:4">
      <c r="A38" s="42" t="s">
        <v>228</v>
      </c>
      <c r="B38" s="14" t="e">
        <f t="shared" si="5"/>
        <v>#REF!</v>
      </c>
      <c r="C38" s="14" t="e">
        <f t="shared" si="6"/>
        <v>#REF!</v>
      </c>
      <c r="D38" s="14" t="e">
        <f t="shared" si="7"/>
        <v>#REF!</v>
      </c>
    </row>
    <row r="39" spans="1:4">
      <c r="A39" s="42" t="s">
        <v>201</v>
      </c>
      <c r="B39" s="14" t="e">
        <f t="shared" si="5"/>
        <v>#REF!</v>
      </c>
      <c r="C39" s="14" t="e">
        <f t="shared" si="6"/>
        <v>#REF!</v>
      </c>
      <c r="D39" s="14" t="e">
        <f t="shared" si="7"/>
        <v>#REF!</v>
      </c>
    </row>
    <row r="40" spans="1:4">
      <c r="A40" s="42" t="s">
        <v>229</v>
      </c>
      <c r="B40" s="14" t="e">
        <f t="shared" si="5"/>
        <v>#REF!</v>
      </c>
      <c r="C40" s="14" t="e">
        <f t="shared" si="6"/>
        <v>#REF!</v>
      </c>
      <c r="D40" s="14" t="e">
        <f t="shared" si="7"/>
        <v>#REF!</v>
      </c>
    </row>
    <row r="41" spans="1:4">
      <c r="A41" s="42" t="s">
        <v>230</v>
      </c>
      <c r="B41" s="14" t="e">
        <f t="shared" si="5"/>
        <v>#REF!</v>
      </c>
      <c r="C41" s="14" t="e">
        <f t="shared" si="6"/>
        <v>#REF!</v>
      </c>
      <c r="D41" s="14" t="e">
        <f t="shared" si="7"/>
        <v>#REF!</v>
      </c>
    </row>
    <row r="42" spans="1:4">
      <c r="A42" s="42" t="s">
        <v>231</v>
      </c>
      <c r="B42" s="14" t="e">
        <f t="shared" si="5"/>
        <v>#REF!</v>
      </c>
      <c r="C42" s="14" t="e">
        <f t="shared" si="6"/>
        <v>#REF!</v>
      </c>
      <c r="D42" s="14" t="e">
        <f t="shared" si="7"/>
        <v>#REF!</v>
      </c>
    </row>
    <row r="43" spans="1:4">
      <c r="A43" s="42" t="s">
        <v>232</v>
      </c>
      <c r="B43" s="14" t="e">
        <f t="shared" si="5"/>
        <v>#REF!</v>
      </c>
      <c r="C43" s="14" t="e">
        <f t="shared" si="6"/>
        <v>#REF!</v>
      </c>
      <c r="D43" s="14" t="e">
        <f t="shared" si="7"/>
        <v>#REF!</v>
      </c>
    </row>
    <row r="44" spans="1:4">
      <c r="A44" s="42" t="s">
        <v>233</v>
      </c>
      <c r="B44" s="14" t="e">
        <f t="shared" si="5"/>
        <v>#REF!</v>
      </c>
      <c r="C44" s="14" t="e">
        <f t="shared" si="6"/>
        <v>#REF!</v>
      </c>
      <c r="D44" s="14" t="e">
        <f t="shared" si="7"/>
        <v>#REF!</v>
      </c>
    </row>
    <row r="45" spans="1:4">
      <c r="A45" s="42" t="s">
        <v>234</v>
      </c>
      <c r="B45" s="14" t="e">
        <f t="shared" si="5"/>
        <v>#REF!</v>
      </c>
      <c r="C45" s="14" t="e">
        <f t="shared" si="6"/>
        <v>#REF!</v>
      </c>
      <c r="D45" s="14" t="e">
        <f t="shared" si="7"/>
        <v>#REF!</v>
      </c>
    </row>
    <row r="46" spans="1:4">
      <c r="A46" s="42" t="s">
        <v>235</v>
      </c>
      <c r="B46" s="14" t="e">
        <f t="shared" si="5"/>
        <v>#REF!</v>
      </c>
      <c r="C46" s="14" t="e">
        <f t="shared" si="6"/>
        <v>#REF!</v>
      </c>
      <c r="D46" s="14" t="e">
        <f t="shared" si="7"/>
        <v>#REF!</v>
      </c>
    </row>
    <row r="47" spans="1:4">
      <c r="A47" s="42" t="s">
        <v>236</v>
      </c>
      <c r="B47" s="14" t="e">
        <f t="shared" si="5"/>
        <v>#REF!</v>
      </c>
      <c r="C47" s="14" t="e">
        <f t="shared" si="6"/>
        <v>#REF!</v>
      </c>
      <c r="D47" s="14" t="e">
        <f t="shared" si="7"/>
        <v>#REF!</v>
      </c>
    </row>
    <row r="48" spans="1:4">
      <c r="A48" s="42" t="s">
        <v>237</v>
      </c>
      <c r="B48" s="14" t="e">
        <f t="shared" si="5"/>
        <v>#REF!</v>
      </c>
      <c r="C48" s="14" t="e">
        <f t="shared" si="6"/>
        <v>#REF!</v>
      </c>
      <c r="D48" s="14" t="e">
        <f t="shared" si="7"/>
        <v>#REF!</v>
      </c>
    </row>
    <row r="49" spans="1:4">
      <c r="A49" s="42" t="s">
        <v>238</v>
      </c>
      <c r="B49" s="14" t="e">
        <f t="shared" si="5"/>
        <v>#REF!</v>
      </c>
      <c r="C49" s="14" t="e">
        <f t="shared" si="6"/>
        <v>#REF!</v>
      </c>
      <c r="D49" s="14" t="e">
        <f t="shared" si="7"/>
        <v>#REF!</v>
      </c>
    </row>
    <row r="50" spans="1:4">
      <c r="A50" s="42" t="s">
        <v>239</v>
      </c>
      <c r="B50" s="14" t="e">
        <f t="shared" si="5"/>
        <v>#REF!</v>
      </c>
      <c r="C50" s="14" t="e">
        <f t="shared" si="6"/>
        <v>#REF!</v>
      </c>
      <c r="D50" s="14" t="e">
        <f t="shared" si="7"/>
        <v>#REF!</v>
      </c>
    </row>
    <row r="51" spans="1:4">
      <c r="A51" s="42" t="s">
        <v>240</v>
      </c>
      <c r="B51" s="14" t="e">
        <f t="shared" si="5"/>
        <v>#REF!</v>
      </c>
      <c r="C51" s="14" t="e">
        <f t="shared" si="6"/>
        <v>#REF!</v>
      </c>
      <c r="D51" s="14" t="e">
        <f t="shared" si="7"/>
        <v>#REF!</v>
      </c>
    </row>
    <row r="52" spans="1:4">
      <c r="A52" s="42" t="s">
        <v>241</v>
      </c>
      <c r="B52" s="14" t="e">
        <f t="shared" si="5"/>
        <v>#REF!</v>
      </c>
      <c r="C52" s="14" t="e">
        <f t="shared" si="6"/>
        <v>#REF!</v>
      </c>
      <c r="D52" s="14" t="e">
        <f t="shared" si="7"/>
        <v>#REF!</v>
      </c>
    </row>
    <row r="53" spans="1:4">
      <c r="A53" s="42" t="s">
        <v>33</v>
      </c>
      <c r="B53" s="14" t="e">
        <f t="shared" si="5"/>
        <v>#REF!</v>
      </c>
      <c r="C53" s="14" t="e">
        <f t="shared" si="6"/>
        <v>#REF!</v>
      </c>
      <c r="D53" s="14" t="e">
        <f t="shared" si="7"/>
        <v>#REF!</v>
      </c>
    </row>
    <row r="54" spans="1:4">
      <c r="A54" s="42" t="s">
        <v>35</v>
      </c>
      <c r="B54" s="14" t="e">
        <f t="shared" si="5"/>
        <v>#REF!</v>
      </c>
      <c r="C54" s="14" t="e">
        <f t="shared" si="6"/>
        <v>#REF!</v>
      </c>
      <c r="D54" s="14" t="e">
        <f t="shared" si="7"/>
        <v>#REF!</v>
      </c>
    </row>
  </sheetData>
  <mergeCells count="4">
    <mergeCell ref="B2:D2"/>
    <mergeCell ref="E2:G2"/>
    <mergeCell ref="H2:J2"/>
    <mergeCell ref="K2:M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F77"/>
  <sheetViews>
    <sheetView zoomScale="85" zoomScaleNormal="85" workbookViewId="0">
      <selection activeCell="C14" sqref="C14"/>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s="42" t="s">
        <v>245</v>
      </c>
    </row>
    <row r="6" spans="1:5">
      <c r="A6" s="1"/>
      <c r="B6" s="1" t="s">
        <v>6</v>
      </c>
      <c r="C6" s="1" t="s">
        <v>6</v>
      </c>
      <c r="D6" s="1"/>
      <c r="E6" s="1"/>
    </row>
    <row r="7" spans="1:5">
      <c r="A7" s="1"/>
      <c r="B7" s="1" t="s">
        <v>145</v>
      </c>
      <c r="C7" s="1" t="s">
        <v>145</v>
      </c>
      <c r="D7" s="1"/>
      <c r="E7" s="1" t="s">
        <v>76</v>
      </c>
    </row>
    <row r="8" spans="1:5">
      <c r="A8" s="3" t="s">
        <v>2</v>
      </c>
      <c r="B8" s="3" t="s">
        <v>160</v>
      </c>
      <c r="C8" s="3" t="s">
        <v>246</v>
      </c>
      <c r="D8" s="3" t="s">
        <v>75</v>
      </c>
      <c r="E8" s="3" t="s">
        <v>75</v>
      </c>
    </row>
    <row r="9" spans="1:5">
      <c r="A9" s="3"/>
      <c r="B9" s="3"/>
      <c r="C9" s="3"/>
      <c r="D9" s="3"/>
      <c r="E9" s="3"/>
    </row>
    <row r="10" spans="1:5">
      <c r="A10" t="s">
        <v>79</v>
      </c>
      <c r="B10" s="8">
        <f>+'CC Summary OLD'!C10</f>
        <v>-4056974.6793694841</v>
      </c>
      <c r="C10" s="8">
        <f>RS!N58</f>
        <v>2326003.2978596562</v>
      </c>
      <c r="D10" s="8">
        <f>+C10-B10</f>
        <v>6382977.9772291407</v>
      </c>
      <c r="E10" s="14">
        <f>+D10/B10</f>
        <v>-1.573334438020489</v>
      </c>
    </row>
    <row r="11" spans="1:5">
      <c r="B11" s="8"/>
      <c r="C11" s="8"/>
      <c r="D11" s="8"/>
    </row>
    <row r="12" spans="1:5">
      <c r="A12" t="s">
        <v>80</v>
      </c>
      <c r="B12" s="8">
        <f>+'CC Summary OLD'!C12</f>
        <v>-449.84848750850233</v>
      </c>
      <c r="C12" s="8" t="e">
        <f>#REF!</f>
        <v>#REF!</v>
      </c>
      <c r="D12" s="8" t="e">
        <f>+C12-B12</f>
        <v>#REF!</v>
      </c>
      <c r="E12" s="14" t="e">
        <f>+D12/B12</f>
        <v>#REF!</v>
      </c>
    </row>
    <row r="13" spans="1:5">
      <c r="B13" s="8"/>
      <c r="C13" s="8"/>
      <c r="D13" s="8"/>
    </row>
    <row r="14" spans="1:5">
      <c r="A14" t="s">
        <v>159</v>
      </c>
      <c r="B14" s="8">
        <f>+'CC Summary OLD'!C14</f>
        <v>0</v>
      </c>
      <c r="C14" s="8" t="e">
        <f>#REF!</f>
        <v>#REF!</v>
      </c>
      <c r="D14" s="8" t="e">
        <f>+C14-B14</f>
        <v>#REF!</v>
      </c>
      <c r="E14" s="14" t="e">
        <f>+D14/B14</f>
        <v>#REF!</v>
      </c>
    </row>
    <row r="15" spans="1:5">
      <c r="B15" s="8"/>
      <c r="C15" s="8"/>
      <c r="D15" s="8"/>
    </row>
    <row r="16" spans="1:5">
      <c r="A16" t="s">
        <v>81</v>
      </c>
      <c r="B16" s="8">
        <f>+'CC Summary OLD'!C16</f>
        <v>-1108335.5261625445</v>
      </c>
      <c r="C16" s="8" t="e">
        <f>#REF!</f>
        <v>#REF!</v>
      </c>
      <c r="D16" s="8" t="e">
        <f>+C16-B16</f>
        <v>#REF!</v>
      </c>
      <c r="E16" s="14" t="e">
        <f>+D16/B16</f>
        <v>#REF!</v>
      </c>
    </row>
    <row r="17" spans="1:5">
      <c r="B17" s="8"/>
      <c r="C17" s="8"/>
      <c r="D17" s="8"/>
    </row>
    <row r="18" spans="1:5">
      <c r="A18" t="s">
        <v>82</v>
      </c>
      <c r="B18" s="8">
        <f>+'CC Summary OLD'!C18</f>
        <v>-13848.698682388555</v>
      </c>
      <c r="C18" s="8" t="e">
        <f>#REF!</f>
        <v>#REF!</v>
      </c>
      <c r="D18" s="8" t="e">
        <f>+C18-B18</f>
        <v>#REF!</v>
      </c>
      <c r="E18" s="14" t="e">
        <f>+D18/B18</f>
        <v>#REF!</v>
      </c>
    </row>
    <row r="19" spans="1:5">
      <c r="B19" s="8"/>
      <c r="C19" s="8"/>
      <c r="D19" s="8"/>
    </row>
    <row r="20" spans="1:5">
      <c r="A20" t="s">
        <v>194</v>
      </c>
      <c r="B20" s="8">
        <f>+'CC Summary OLD'!C20</f>
        <v>-2466.165517911686</v>
      </c>
      <c r="C20" s="8">
        <f>'SGS TOD NA'!G40</f>
        <v>993203.61023885943</v>
      </c>
      <c r="D20" s="8">
        <f>+C20-B20</f>
        <v>995669.77575677109</v>
      </c>
      <c r="E20" s="14">
        <f>+D20/B20</f>
        <v>-403.73193466750365</v>
      </c>
    </row>
    <row r="21" spans="1:5">
      <c r="B21" s="8"/>
      <c r="C21" s="8"/>
      <c r="D21" s="8"/>
    </row>
    <row r="22" spans="1:5">
      <c r="A22" t="s">
        <v>83</v>
      </c>
      <c r="B22" s="8">
        <f>+'CC Summary OLD'!C22</f>
        <v>-13349.1791634444</v>
      </c>
      <c r="C22" s="8" t="e">
        <f>#REF!</f>
        <v>#REF!</v>
      </c>
      <c r="D22" s="8" t="e">
        <f>+C22-B22</f>
        <v>#REF!</v>
      </c>
      <c r="E22" s="14" t="e">
        <f>+D22/B22</f>
        <v>#REF!</v>
      </c>
    </row>
    <row r="23" spans="1:5">
      <c r="B23" s="8"/>
      <c r="C23" s="8"/>
      <c r="D23" s="8"/>
      <c r="E23" s="14"/>
    </row>
    <row r="24" spans="1:5">
      <c r="A24" t="s">
        <v>202</v>
      </c>
      <c r="B24" s="8">
        <f>+'CC Summary OLD'!C24</f>
        <v>-1158854.2813061657</v>
      </c>
      <c r="C24" s="8" t="e">
        <f>+#REF!</f>
        <v>#REF!</v>
      </c>
      <c r="D24" s="8" t="e">
        <f>+C24-B24</f>
        <v>#REF!</v>
      </c>
      <c r="E24" s="14" t="e">
        <f>+D24/B24</f>
        <v>#REF!</v>
      </c>
    </row>
    <row r="25" spans="1:5">
      <c r="B25" s="8"/>
      <c r="C25" s="8"/>
      <c r="D25" s="8"/>
    </row>
    <row r="26" spans="1:5">
      <c r="A26" t="s">
        <v>84</v>
      </c>
      <c r="B26" s="8">
        <f>+'CC Summary OLD'!C26</f>
        <v>-456387.43903049902</v>
      </c>
      <c r="C26" s="8" t="e">
        <f>#REF!</f>
        <v>#REF!</v>
      </c>
      <c r="D26" s="8" t="e">
        <f>+C26-B26</f>
        <v>#REF!</v>
      </c>
      <c r="E26" s="14" t="e">
        <f>+D26/B26</f>
        <v>#REF!</v>
      </c>
    </row>
    <row r="27" spans="1:5">
      <c r="B27" s="8"/>
      <c r="C27" s="8"/>
      <c r="D27" s="8"/>
    </row>
    <row r="28" spans="1:5">
      <c r="A28" t="s">
        <v>85</v>
      </c>
      <c r="B28" s="8">
        <f>+'CC Summary OLD'!C28</f>
        <v>-7303.8305341689447</v>
      </c>
      <c r="C28" s="8" t="e">
        <f>#REF!</f>
        <v>#REF!</v>
      </c>
      <c r="D28" s="8" t="e">
        <f>+C28-B28</f>
        <v>#REF!</v>
      </c>
      <c r="E28" s="14" t="e">
        <f>+D28/B28</f>
        <v>#REF!</v>
      </c>
    </row>
    <row r="29" spans="1:5">
      <c r="B29" s="8"/>
      <c r="C29" s="8"/>
      <c r="D29" s="8"/>
    </row>
    <row r="30" spans="1:5">
      <c r="A30" t="s">
        <v>86</v>
      </c>
      <c r="B30" s="8">
        <f>+'CC Summary OLD'!C30</f>
        <v>-160242.87473533512</v>
      </c>
      <c r="C30" s="8" t="e">
        <f>#REF!</f>
        <v>#REF!</v>
      </c>
      <c r="D30" s="8" t="e">
        <f>+C30-B30</f>
        <v>#REF!</v>
      </c>
      <c r="E30" s="14" t="e">
        <f>+D30/B30</f>
        <v>#REF!</v>
      </c>
    </row>
    <row r="31" spans="1:5">
      <c r="B31" s="8"/>
      <c r="C31" s="8"/>
      <c r="D31" s="8"/>
    </row>
    <row r="32" spans="1:5">
      <c r="A32" t="s">
        <v>87</v>
      </c>
      <c r="B32" s="8">
        <f>+'CC Summary OLD'!C32</f>
        <v>-1158.6030513366497</v>
      </c>
      <c r="C32" s="8" t="e">
        <f>#REF!</f>
        <v>#REF!</v>
      </c>
      <c r="D32" s="8" t="e">
        <f>+C32-B32</f>
        <v>#REF!</v>
      </c>
      <c r="E32" s="14" t="e">
        <f>+D32/B32</f>
        <v>#REF!</v>
      </c>
    </row>
    <row r="33" spans="1:5">
      <c r="B33" s="8"/>
      <c r="C33" s="8"/>
      <c r="D33" s="8"/>
    </row>
    <row r="34" spans="1:5">
      <c r="A34" t="s">
        <v>88</v>
      </c>
      <c r="B34" s="8">
        <f>+'CC Summary OLD'!C34</f>
        <v>0</v>
      </c>
      <c r="C34" s="8" t="e">
        <f>#REF!</f>
        <v>#REF!</v>
      </c>
      <c r="D34" s="8" t="e">
        <f>+C34-B34</f>
        <v>#REF!</v>
      </c>
      <c r="E34" s="14" t="e">
        <f>+D34/B34</f>
        <v>#REF!</v>
      </c>
    </row>
    <row r="35" spans="1:5">
      <c r="B35" s="8"/>
      <c r="C35" s="8"/>
      <c r="D35" s="8"/>
    </row>
    <row r="36" spans="1:5">
      <c r="A36" t="s">
        <v>89</v>
      </c>
      <c r="B36" s="8">
        <f>+'CC Summary OLD'!C36</f>
        <v>-3485.8173181248649</v>
      </c>
      <c r="C36" s="8" t="e">
        <f>#REF!</f>
        <v>#REF!</v>
      </c>
      <c r="D36" s="8" t="e">
        <f>+C36-B36</f>
        <v>#REF!</v>
      </c>
      <c r="E36" s="14" t="e">
        <f>+D36/B36</f>
        <v>#REF!</v>
      </c>
    </row>
    <row r="37" spans="1:5">
      <c r="B37" s="8"/>
      <c r="C37" s="8"/>
      <c r="D37" s="8"/>
    </row>
    <row r="38" spans="1:5">
      <c r="A38" t="s">
        <v>90</v>
      </c>
      <c r="B38" s="8">
        <f>+'CC Summary OLD'!C38</f>
        <v>0</v>
      </c>
      <c r="C38" s="8" t="e">
        <f>#REF!</f>
        <v>#REF!</v>
      </c>
      <c r="D38" s="8" t="e">
        <f>+C38-B38</f>
        <v>#REF!</v>
      </c>
      <c r="E38" s="14" t="e">
        <f>+D38/B38</f>
        <v>#REF!</v>
      </c>
    </row>
    <row r="39" spans="1:5">
      <c r="B39" s="8"/>
      <c r="C39" s="8"/>
      <c r="D39" s="8"/>
    </row>
    <row r="40" spans="1:5">
      <c r="A40" t="s">
        <v>91</v>
      </c>
      <c r="B40" s="8">
        <f>+'CC Summary OLD'!C40</f>
        <v>-429113.53373057029</v>
      </c>
      <c r="C40" s="8" t="e">
        <f>#REF!</f>
        <v>#REF!</v>
      </c>
      <c r="D40" s="8" t="e">
        <f>+C40-B40</f>
        <v>#REF!</v>
      </c>
      <c r="E40" s="14" t="e">
        <f>+D40/B40</f>
        <v>#REF!</v>
      </c>
    </row>
    <row r="41" spans="1:5">
      <c r="B41" s="8"/>
      <c r="C41" s="8"/>
      <c r="D41" s="8"/>
      <c r="E41" s="14"/>
    </row>
    <row r="42" spans="1:5">
      <c r="A42" t="s">
        <v>280</v>
      </c>
      <c r="B42" s="8">
        <f>+'CC Summary OLD'!C42</f>
        <v>-372189.87562781415</v>
      </c>
      <c r="C42" s="8" t="e">
        <f>#REF!</f>
        <v>#REF!</v>
      </c>
      <c r="D42" s="8" t="e">
        <f>+C42-B42</f>
        <v>#REF!</v>
      </c>
      <c r="E42" s="14" t="e">
        <f>+D42/B42</f>
        <v>#REF!</v>
      </c>
    </row>
    <row r="43" spans="1:5">
      <c r="B43" s="8"/>
      <c r="C43" s="8"/>
      <c r="D43" s="8"/>
    </row>
    <row r="44" spans="1:5">
      <c r="A44" t="s">
        <v>95</v>
      </c>
      <c r="B44" s="8">
        <f>+'CC Summary OLD'!C44</f>
        <v>0</v>
      </c>
      <c r="C44" s="8" t="e">
        <f>#REF!</f>
        <v>#REF!</v>
      </c>
      <c r="D44" s="8" t="e">
        <f>+C44-B44</f>
        <v>#REF!</v>
      </c>
      <c r="E44" s="14" t="e">
        <f>+D44/B44</f>
        <v>#REF!</v>
      </c>
    </row>
    <row r="45" spans="1:5">
      <c r="B45" s="8"/>
      <c r="C45" s="8"/>
      <c r="D45" s="8"/>
    </row>
    <row r="46" spans="1:5">
      <c r="A46" t="s">
        <v>92</v>
      </c>
      <c r="B46" s="8">
        <f>+'CC Summary OLD'!C46</f>
        <v>-4644.9034810785024</v>
      </c>
      <c r="C46" s="8" t="e">
        <f>#REF!</f>
        <v>#REF!</v>
      </c>
      <c r="D46" s="8" t="e">
        <f>+C46-B46</f>
        <v>#REF!</v>
      </c>
      <c r="E46" s="14" t="e">
        <f>+D46/B46</f>
        <v>#REF!</v>
      </c>
    </row>
    <row r="47" spans="1:5">
      <c r="B47" s="8"/>
      <c r="C47" s="8"/>
      <c r="D47" s="8"/>
      <c r="E47" s="14"/>
    </row>
    <row r="48" spans="1:5">
      <c r="A48" t="s">
        <v>197</v>
      </c>
      <c r="B48" s="8">
        <f>+'CC Summary OLD'!C48</f>
        <v>-2412.6832726086777</v>
      </c>
      <c r="C48" s="8" t="e">
        <f>#REF!</f>
        <v>#REF!</v>
      </c>
      <c r="D48" s="8" t="e">
        <f>+C48-B48</f>
        <v>#REF!</v>
      </c>
      <c r="E48" s="14" t="e">
        <f>+D48/B48</f>
        <v>#REF!</v>
      </c>
    </row>
    <row r="49" spans="1:5">
      <c r="B49" s="8"/>
      <c r="C49" s="8"/>
      <c r="D49" s="8"/>
    </row>
    <row r="50" spans="1:5">
      <c r="A50" s="64" t="s">
        <v>281</v>
      </c>
      <c r="B50" s="8">
        <f>+'CC Summary OLD'!C50</f>
        <v>-9163042.1300000008</v>
      </c>
      <c r="C50" s="8" t="e">
        <f>#REF!</f>
        <v>#REF!</v>
      </c>
      <c r="D50" s="8" t="e">
        <f>+C50-B50</f>
        <v>#REF!</v>
      </c>
      <c r="E50" s="14" t="e">
        <f>+D50/B50</f>
        <v>#REF!</v>
      </c>
    </row>
    <row r="51" spans="1:5">
      <c r="A51" s="64"/>
      <c r="B51" s="8"/>
      <c r="C51" s="8"/>
      <c r="D51" s="8"/>
    </row>
    <row r="52" spans="1:5">
      <c r="A52" s="64" t="s">
        <v>282</v>
      </c>
      <c r="B52" s="8">
        <f>+'CC Summary OLD'!C52</f>
        <v>-9163042.1300000008</v>
      </c>
      <c r="C52" s="8" t="e">
        <f>#REF!</f>
        <v>#REF!</v>
      </c>
      <c r="D52" s="8" t="e">
        <f>+C52-B52</f>
        <v>#REF!</v>
      </c>
      <c r="E52" s="14" t="e">
        <f>+D52/B52</f>
        <v>#REF!</v>
      </c>
    </row>
    <row r="53" spans="1:5">
      <c r="A53" s="64"/>
      <c r="B53" s="8"/>
      <c r="C53" s="8"/>
      <c r="D53" s="8"/>
    </row>
    <row r="54" spans="1:5">
      <c r="A54" s="64" t="s">
        <v>320</v>
      </c>
      <c r="B54" s="8">
        <f>+'CC Summary OLD'!C54</f>
        <v>0</v>
      </c>
      <c r="C54" s="8" t="e">
        <f>'CS-IRP TRAN 321'!H48</f>
        <v>#REF!</v>
      </c>
      <c r="D54" s="8" t="e">
        <f>+C54-B54</f>
        <v>#REF!</v>
      </c>
      <c r="E54" s="14" t="e">
        <f>+D54/B54</f>
        <v>#REF!</v>
      </c>
    </row>
    <row r="55" spans="1:5">
      <c r="A55" s="64"/>
      <c r="B55" s="8"/>
      <c r="C55" s="8"/>
      <c r="D55" s="8"/>
    </row>
    <row r="56" spans="1:5">
      <c r="A56" s="64" t="s">
        <v>321</v>
      </c>
      <c r="B56" s="8">
        <f>+'CC Summary OLD'!C56</f>
        <v>0</v>
      </c>
      <c r="C56" s="8">
        <f>'CS-IRP SUB 331'!H48</f>
        <v>4264725.2867715694</v>
      </c>
      <c r="D56" s="8">
        <f>+C56-B56</f>
        <v>4264725.2867715694</v>
      </c>
      <c r="E56" s="14" t="e">
        <f>+D56/B56</f>
        <v>#DIV/0!</v>
      </c>
    </row>
    <row r="57" spans="1:5">
      <c r="A57" s="64"/>
      <c r="B57" s="8"/>
      <c r="C57" s="8"/>
      <c r="D57" s="8"/>
      <c r="E57" s="14"/>
    </row>
    <row r="58" spans="1:5">
      <c r="A58" s="64" t="s">
        <v>283</v>
      </c>
      <c r="B58" s="8">
        <f>+'CC Summary OLD'!C58</f>
        <v>0</v>
      </c>
      <c r="C58" s="8" t="e">
        <f>#REF!</f>
        <v>#REF!</v>
      </c>
      <c r="D58" s="8" t="e">
        <f>+C58-B58</f>
        <v>#REF!</v>
      </c>
      <c r="E58" s="14" t="e">
        <f>+D58/B58</f>
        <v>#REF!</v>
      </c>
    </row>
    <row r="59" spans="1:5">
      <c r="A59" s="64"/>
      <c r="B59" s="8"/>
      <c r="C59" s="8"/>
      <c r="D59" s="8"/>
    </row>
    <row r="60" spans="1:5">
      <c r="A60" s="64" t="s">
        <v>284</v>
      </c>
      <c r="B60" s="8">
        <f>+'CC Summary OLD'!C60</f>
        <v>0</v>
      </c>
      <c r="C60" s="8" t="e">
        <f>#REF!</f>
        <v>#REF!</v>
      </c>
      <c r="D60" s="8" t="e">
        <f>+C60-B60</f>
        <v>#REF!</v>
      </c>
      <c r="E60" s="14" t="e">
        <f>+D60/B60</f>
        <v>#REF!</v>
      </c>
    </row>
    <row r="61" spans="1:5">
      <c r="A61" s="64"/>
      <c r="B61" s="8"/>
      <c r="C61" s="8"/>
      <c r="D61" s="8"/>
      <c r="E61" s="14"/>
    </row>
    <row r="62" spans="1:5">
      <c r="A62" s="64" t="s">
        <v>285</v>
      </c>
      <c r="B62" s="8">
        <f>+'CC Summary OLD'!C62</f>
        <v>0</v>
      </c>
      <c r="C62" s="8" t="e">
        <f>#REF!</f>
        <v>#REF!</v>
      </c>
      <c r="D62" s="8" t="e">
        <f>+C62-B62</f>
        <v>#REF!</v>
      </c>
      <c r="E62" s="14" t="e">
        <f>+D62/B62</f>
        <v>#REF!</v>
      </c>
    </row>
    <row r="63" spans="1:5">
      <c r="A63" s="64"/>
      <c r="B63" s="8"/>
      <c r="C63" s="8"/>
      <c r="D63" s="8"/>
      <c r="E63" s="14"/>
    </row>
    <row r="64" spans="1:5">
      <c r="A64" s="64" t="s">
        <v>286</v>
      </c>
      <c r="B64" s="8">
        <f>+'CC Summary OLD'!C64</f>
        <v>0</v>
      </c>
      <c r="C64" s="8" t="e">
        <f>#REF!</f>
        <v>#REF!</v>
      </c>
      <c r="D64" s="8" t="e">
        <f>+C64-B64</f>
        <v>#REF!</v>
      </c>
      <c r="E64" s="14" t="e">
        <f>+D64/B64</f>
        <v>#REF!</v>
      </c>
    </row>
    <row r="65" spans="1:6">
      <c r="B65" s="8"/>
      <c r="C65" s="8"/>
      <c r="D65" s="8"/>
    </row>
    <row r="66" spans="1:6">
      <c r="A66" t="s">
        <v>93</v>
      </c>
      <c r="B66" s="8">
        <f>+'CC Summary OLD'!C66</f>
        <v>0</v>
      </c>
      <c r="C66" s="8" t="e">
        <f>#REF!</f>
        <v>#REF!</v>
      </c>
      <c r="D66" s="8" t="e">
        <f>+C66-B66</f>
        <v>#REF!</v>
      </c>
      <c r="E66" s="14" t="e">
        <f>+D66/B66</f>
        <v>#REF!</v>
      </c>
    </row>
    <row r="67" spans="1:6">
      <c r="B67" s="8"/>
      <c r="C67" s="8"/>
      <c r="D67" s="8"/>
    </row>
    <row r="68" spans="1:6">
      <c r="A68" t="s">
        <v>94</v>
      </c>
      <c r="B68" s="8">
        <f>+'CC Summary OLD'!C68</f>
        <v>0</v>
      </c>
      <c r="C68" s="8" t="e">
        <f>#REF!</f>
        <v>#REF!</v>
      </c>
      <c r="D68" s="8" t="e">
        <f>+C68-B68</f>
        <v>#REF!</v>
      </c>
      <c r="E68" s="14" t="e">
        <f>+D68/B68</f>
        <v>#REF!</v>
      </c>
    </row>
    <row r="69" spans="1:6">
      <c r="B69" s="8"/>
      <c r="C69" s="8"/>
    </row>
    <row r="70" spans="1:6">
      <c r="A70" t="s">
        <v>17</v>
      </c>
      <c r="B70" s="8">
        <f>SUM(B10:B68)</f>
        <v>-26117302.199470982</v>
      </c>
      <c r="C70" s="8" t="e">
        <f>SUM(C10:C68)</f>
        <v>#REF!</v>
      </c>
      <c r="D70" s="50" t="e">
        <f>SUM(D10:D68)</f>
        <v>#REF!</v>
      </c>
      <c r="E70" s="14" t="e">
        <f>+D70/B70</f>
        <v>#REF!</v>
      </c>
    </row>
    <row r="73" spans="1:6">
      <c r="A73" s="9"/>
      <c r="D73" s="8"/>
      <c r="F73" s="8"/>
    </row>
    <row r="74" spans="1:6">
      <c r="D74" s="8"/>
    </row>
    <row r="75" spans="1:6">
      <c r="A75" s="9"/>
      <c r="D75" s="8"/>
    </row>
    <row r="76" spans="1:6">
      <c r="D76" s="8"/>
    </row>
    <row r="77" spans="1:6">
      <c r="A77" s="9"/>
      <c r="D77" s="8"/>
    </row>
  </sheetData>
  <printOptions horizontalCentered="1"/>
  <pageMargins left="0.75" right="0.75" top="0.5" bottom="0.5" header="0.5" footer="0.5"/>
  <pageSetup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F77"/>
  <sheetViews>
    <sheetView topLeftCell="A31" zoomScale="85" zoomScaleNormal="85" workbookViewId="0">
      <selection activeCell="D70" sqref="D70"/>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s="42" t="s">
        <v>310</v>
      </c>
    </row>
    <row r="6" spans="1:5">
      <c r="A6" s="1"/>
      <c r="B6" s="1" t="s">
        <v>6</v>
      </c>
      <c r="C6" s="1" t="s">
        <v>6</v>
      </c>
      <c r="D6" s="1"/>
      <c r="E6" s="1"/>
    </row>
    <row r="7" spans="1:5">
      <c r="A7" s="1"/>
      <c r="B7" s="1" t="s">
        <v>145</v>
      </c>
      <c r="C7" s="1" t="s">
        <v>145</v>
      </c>
      <c r="D7" s="1"/>
      <c r="E7" s="1" t="s">
        <v>76</v>
      </c>
    </row>
    <row r="8" spans="1:5">
      <c r="A8" s="3" t="s">
        <v>2</v>
      </c>
      <c r="B8" s="3" t="s">
        <v>160</v>
      </c>
      <c r="C8" s="3" t="s">
        <v>311</v>
      </c>
      <c r="D8" s="3" t="s">
        <v>75</v>
      </c>
      <c r="E8" s="3" t="s">
        <v>75</v>
      </c>
    </row>
    <row r="9" spans="1:5">
      <c r="A9" s="3"/>
      <c r="B9" s="3"/>
      <c r="C9" s="3"/>
      <c r="D9" s="3"/>
      <c r="E9" s="3"/>
    </row>
    <row r="10" spans="1:5">
      <c r="A10" t="s">
        <v>79</v>
      </c>
      <c r="B10" s="8">
        <f>'PB - ES'!C10</f>
        <v>2326003.2978596562</v>
      </c>
      <c r="C10" s="8" t="e">
        <f>RS!#REF!</f>
        <v>#REF!</v>
      </c>
      <c r="D10" s="8" t="e">
        <f>+C10-B10</f>
        <v>#REF!</v>
      </c>
      <c r="E10" s="14" t="e">
        <f>+D10/B10</f>
        <v>#REF!</v>
      </c>
    </row>
    <row r="11" spans="1:5">
      <c r="B11" s="8"/>
      <c r="C11" s="8"/>
      <c r="D11" s="8"/>
    </row>
    <row r="12" spans="1:5">
      <c r="A12" t="s">
        <v>80</v>
      </c>
      <c r="B12" s="8" t="e">
        <f>'PB - ES'!C12</f>
        <v>#REF!</v>
      </c>
      <c r="C12" s="8" t="e">
        <f>#REF!</f>
        <v>#REF!</v>
      </c>
      <c r="D12" s="8" t="e">
        <f>+C12-B12</f>
        <v>#REF!</v>
      </c>
      <c r="E12" s="14" t="e">
        <f>+D12/B12</f>
        <v>#REF!</v>
      </c>
    </row>
    <row r="13" spans="1:5">
      <c r="B13" s="8"/>
      <c r="C13" s="8"/>
      <c r="D13" s="8"/>
    </row>
    <row r="14" spans="1:5">
      <c r="A14" t="s">
        <v>159</v>
      </c>
      <c r="B14" s="8" t="e">
        <f>'PB - ES'!C14</f>
        <v>#REF!</v>
      </c>
      <c r="C14" s="8" t="e">
        <f>#REF!</f>
        <v>#REF!</v>
      </c>
      <c r="D14" s="8" t="e">
        <f>+C14-B14</f>
        <v>#REF!</v>
      </c>
      <c r="E14" s="14" t="e">
        <f>+D14/B14</f>
        <v>#REF!</v>
      </c>
    </row>
    <row r="15" spans="1:5">
      <c r="B15" s="8"/>
      <c r="C15" s="8"/>
      <c r="D15" s="8"/>
    </row>
    <row r="16" spans="1:5">
      <c r="A16" t="s">
        <v>81</v>
      </c>
      <c r="B16" s="8" t="e">
        <f>'PB - ES'!C16</f>
        <v>#REF!</v>
      </c>
      <c r="C16" s="8" t="e">
        <f>#REF!</f>
        <v>#REF!</v>
      </c>
      <c r="D16" s="8" t="e">
        <f>+C16-B16</f>
        <v>#REF!</v>
      </c>
      <c r="E16" s="14" t="e">
        <f>+D16/B16</f>
        <v>#REF!</v>
      </c>
    </row>
    <row r="17" spans="1:5">
      <c r="B17" s="8"/>
      <c r="C17" s="8"/>
      <c r="D17" s="8"/>
    </row>
    <row r="18" spans="1:5">
      <c r="A18" t="s">
        <v>82</v>
      </c>
      <c r="B18" s="8" t="e">
        <f>'PB - ES'!C18</f>
        <v>#REF!</v>
      </c>
      <c r="C18" s="8" t="e">
        <f>#REF!</f>
        <v>#REF!</v>
      </c>
      <c r="D18" s="8" t="e">
        <f>+C18-B18</f>
        <v>#REF!</v>
      </c>
      <c r="E18" s="14" t="e">
        <f>+D18/B18</f>
        <v>#REF!</v>
      </c>
    </row>
    <row r="19" spans="1:5">
      <c r="B19" s="8"/>
      <c r="C19" s="8"/>
      <c r="D19" s="8"/>
    </row>
    <row r="20" spans="1:5">
      <c r="A20" t="s">
        <v>194</v>
      </c>
      <c r="B20" s="8">
        <f>'PB - ES'!C20</f>
        <v>993203.61023885943</v>
      </c>
      <c r="C20" s="8" t="e">
        <f>'SGS TOD NA'!#REF!</f>
        <v>#REF!</v>
      </c>
      <c r="D20" s="8" t="e">
        <f>+C20-B20</f>
        <v>#REF!</v>
      </c>
      <c r="E20" s="14" t="e">
        <f>+D20/B20</f>
        <v>#REF!</v>
      </c>
    </row>
    <row r="21" spans="1:5">
      <c r="B21" s="8"/>
      <c r="C21" s="8"/>
      <c r="D21" s="8"/>
    </row>
    <row r="22" spans="1:5">
      <c r="A22" t="s">
        <v>83</v>
      </c>
      <c r="B22" s="8" t="e">
        <f>'PB - ES'!C22</f>
        <v>#REF!</v>
      </c>
      <c r="C22" s="8" t="e">
        <f>#REF!</f>
        <v>#REF!</v>
      </c>
      <c r="D22" s="8" t="e">
        <f>+C22-B22</f>
        <v>#REF!</v>
      </c>
      <c r="E22" s="14" t="e">
        <f>+D22/B22</f>
        <v>#REF!</v>
      </c>
    </row>
    <row r="23" spans="1:5">
      <c r="B23" s="8"/>
      <c r="C23" s="8"/>
      <c r="D23" s="8"/>
      <c r="E23" s="14"/>
    </row>
    <row r="24" spans="1:5">
      <c r="A24" t="s">
        <v>202</v>
      </c>
      <c r="B24" s="8" t="e">
        <f>'PB - ES'!C24</f>
        <v>#REF!</v>
      </c>
      <c r="C24" s="8" t="e">
        <f>#REF!</f>
        <v>#REF!</v>
      </c>
      <c r="D24" s="8" t="e">
        <f>+C24-B24</f>
        <v>#REF!</v>
      </c>
      <c r="E24" s="14" t="e">
        <f>+D24/B24</f>
        <v>#REF!</v>
      </c>
    </row>
    <row r="25" spans="1:5">
      <c r="B25" s="8"/>
      <c r="C25" s="8"/>
      <c r="D25" s="8"/>
    </row>
    <row r="26" spans="1:5">
      <c r="A26" t="s">
        <v>84</v>
      </c>
      <c r="B26" s="8" t="e">
        <f>'PB - ES'!C26</f>
        <v>#REF!</v>
      </c>
      <c r="C26" s="8" t="e">
        <f>#REF!</f>
        <v>#REF!</v>
      </c>
      <c r="D26" s="8" t="e">
        <f>+C26-B26</f>
        <v>#REF!</v>
      </c>
      <c r="E26" s="14" t="e">
        <f>+D26/B26</f>
        <v>#REF!</v>
      </c>
    </row>
    <row r="27" spans="1:5">
      <c r="B27" s="8"/>
      <c r="C27" s="8"/>
      <c r="D27" s="8"/>
    </row>
    <row r="28" spans="1:5">
      <c r="A28" t="s">
        <v>85</v>
      </c>
      <c r="B28" s="8" t="e">
        <f>'PB - ES'!C28</f>
        <v>#REF!</v>
      </c>
      <c r="C28" s="8" t="e">
        <f>#REF!</f>
        <v>#REF!</v>
      </c>
      <c r="D28" s="8" t="e">
        <f>+C28-B28</f>
        <v>#REF!</v>
      </c>
      <c r="E28" s="14" t="e">
        <f>+D28/B28</f>
        <v>#REF!</v>
      </c>
    </row>
    <row r="29" spans="1:5">
      <c r="B29" s="8"/>
      <c r="C29" s="8"/>
      <c r="D29" s="8"/>
    </row>
    <row r="30" spans="1:5">
      <c r="A30" t="s">
        <v>86</v>
      </c>
      <c r="B30" s="8" t="e">
        <f>'PB - ES'!C30</f>
        <v>#REF!</v>
      </c>
      <c r="C30" s="8" t="e">
        <f>#REF!</f>
        <v>#REF!</v>
      </c>
      <c r="D30" s="8" t="e">
        <f>+C30-B30</f>
        <v>#REF!</v>
      </c>
      <c r="E30" s="14" t="e">
        <f>+D30/B30</f>
        <v>#REF!</v>
      </c>
    </row>
    <row r="31" spans="1:5">
      <c r="B31" s="8"/>
      <c r="C31" s="8"/>
      <c r="D31" s="8"/>
    </row>
    <row r="32" spans="1:5">
      <c r="A32" t="s">
        <v>87</v>
      </c>
      <c r="B32" s="8" t="e">
        <f>'PB - ES'!C32</f>
        <v>#REF!</v>
      </c>
      <c r="C32" s="8" t="e">
        <f>#REF!</f>
        <v>#REF!</v>
      </c>
      <c r="D32" s="8" t="e">
        <f>+C32-B32</f>
        <v>#REF!</v>
      </c>
      <c r="E32" s="14" t="e">
        <f>+D32/B32</f>
        <v>#REF!</v>
      </c>
    </row>
    <row r="33" spans="1:5">
      <c r="B33" s="8"/>
      <c r="C33" s="8"/>
      <c r="D33" s="8"/>
    </row>
    <row r="34" spans="1:5">
      <c r="A34" t="s">
        <v>88</v>
      </c>
      <c r="B34" s="8" t="e">
        <f>'PB - ES'!C34</f>
        <v>#REF!</v>
      </c>
      <c r="C34" s="8" t="e">
        <f>#REF!</f>
        <v>#REF!</v>
      </c>
      <c r="D34" s="8" t="e">
        <f>+C34-B34</f>
        <v>#REF!</v>
      </c>
      <c r="E34" s="14" t="e">
        <f>+D34/B34</f>
        <v>#REF!</v>
      </c>
    </row>
    <row r="35" spans="1:5">
      <c r="B35" s="8"/>
      <c r="C35" s="8"/>
      <c r="D35" s="8"/>
    </row>
    <row r="36" spans="1:5">
      <c r="A36" t="s">
        <v>89</v>
      </c>
      <c r="B36" s="8" t="e">
        <f>'PB - ES'!C36</f>
        <v>#REF!</v>
      </c>
      <c r="C36" s="8" t="e">
        <f>#REF!</f>
        <v>#REF!</v>
      </c>
      <c r="D36" s="8" t="e">
        <f>+C36-B36</f>
        <v>#REF!</v>
      </c>
      <c r="E36" s="14" t="e">
        <f>+D36/B36</f>
        <v>#REF!</v>
      </c>
    </row>
    <row r="37" spans="1:5">
      <c r="B37" s="8"/>
      <c r="C37" s="8"/>
      <c r="D37" s="8"/>
    </row>
    <row r="38" spans="1:5">
      <c r="A38" t="s">
        <v>90</v>
      </c>
      <c r="B38" s="8" t="e">
        <f>'PB - ES'!C38</f>
        <v>#REF!</v>
      </c>
      <c r="C38" s="8" t="e">
        <f>#REF!</f>
        <v>#REF!</v>
      </c>
      <c r="D38" s="8" t="e">
        <f>+C38-B38</f>
        <v>#REF!</v>
      </c>
      <c r="E38" s="14" t="e">
        <f>+D38/B38</f>
        <v>#REF!</v>
      </c>
    </row>
    <row r="39" spans="1:5">
      <c r="B39" s="8"/>
      <c r="C39" s="8"/>
      <c r="D39" s="8"/>
    </row>
    <row r="40" spans="1:5">
      <c r="A40" t="s">
        <v>91</v>
      </c>
      <c r="B40" s="8" t="e">
        <f>'PB - ES'!C40</f>
        <v>#REF!</v>
      </c>
      <c r="C40" s="8" t="e">
        <f>#REF!</f>
        <v>#REF!</v>
      </c>
      <c r="D40" s="8" t="e">
        <f>+C40-B40</f>
        <v>#REF!</v>
      </c>
      <c r="E40" s="14" t="e">
        <f>+D40/B40</f>
        <v>#REF!</v>
      </c>
    </row>
    <row r="41" spans="1:5">
      <c r="B41" s="8"/>
      <c r="C41" s="8"/>
      <c r="D41" s="8"/>
      <c r="E41" s="14"/>
    </row>
    <row r="42" spans="1:5">
      <c r="A42" t="s">
        <v>280</v>
      </c>
      <c r="B42" s="8" t="e">
        <f>'PB - ES'!C42</f>
        <v>#REF!</v>
      </c>
      <c r="C42" s="8" t="e">
        <f>#REF!</f>
        <v>#REF!</v>
      </c>
      <c r="D42" s="8" t="e">
        <f>+C42-B42</f>
        <v>#REF!</v>
      </c>
      <c r="E42" s="14" t="e">
        <f>+D42/B42</f>
        <v>#REF!</v>
      </c>
    </row>
    <row r="43" spans="1:5">
      <c r="B43" s="8"/>
      <c r="C43" s="8"/>
      <c r="D43" s="8"/>
    </row>
    <row r="44" spans="1:5">
      <c r="A44" t="s">
        <v>95</v>
      </c>
      <c r="B44" s="8" t="e">
        <f>'PB - ES'!C44</f>
        <v>#REF!</v>
      </c>
      <c r="C44" s="8" t="e">
        <f>#REF!</f>
        <v>#REF!</v>
      </c>
      <c r="D44" s="8" t="e">
        <f>+C44-B44</f>
        <v>#REF!</v>
      </c>
      <c r="E44" s="14" t="e">
        <f>+D44/B44</f>
        <v>#REF!</v>
      </c>
    </row>
    <row r="45" spans="1:5">
      <c r="B45" s="8"/>
      <c r="C45" s="8"/>
      <c r="D45" s="8"/>
    </row>
    <row r="46" spans="1:5">
      <c r="A46" t="s">
        <v>92</v>
      </c>
      <c r="B46" s="8" t="e">
        <f>'PB - ES'!C46</f>
        <v>#REF!</v>
      </c>
      <c r="C46" s="8" t="e">
        <f>#REF!</f>
        <v>#REF!</v>
      </c>
      <c r="D46" s="8" t="e">
        <f>+C46-B46</f>
        <v>#REF!</v>
      </c>
      <c r="E46" s="14" t="e">
        <f>+D46/B46</f>
        <v>#REF!</v>
      </c>
    </row>
    <row r="47" spans="1:5">
      <c r="B47" s="8"/>
      <c r="C47" s="8"/>
      <c r="D47" s="8"/>
      <c r="E47" s="14"/>
    </row>
    <row r="48" spans="1:5">
      <c r="A48" t="s">
        <v>197</v>
      </c>
      <c r="B48" s="8" t="e">
        <f>'PB - ES'!C48</f>
        <v>#REF!</v>
      </c>
      <c r="C48" s="8" t="e">
        <f>#REF!</f>
        <v>#REF!</v>
      </c>
      <c r="D48" s="8" t="e">
        <f>+C48-B48</f>
        <v>#REF!</v>
      </c>
      <c r="E48" s="14" t="e">
        <f>+D48/B48</f>
        <v>#REF!</v>
      </c>
    </row>
    <row r="49" spans="1:5">
      <c r="B49" s="8"/>
      <c r="C49" s="8"/>
      <c r="D49" s="8"/>
    </row>
    <row r="50" spans="1:5">
      <c r="A50" s="64" t="s">
        <v>281</v>
      </c>
      <c r="B50" s="8" t="e">
        <f>'PB - ES'!C50</f>
        <v>#REF!</v>
      </c>
      <c r="C50" s="8" t="e">
        <f>#REF!</f>
        <v>#REF!</v>
      </c>
      <c r="D50" s="8" t="e">
        <f>+C50-B50</f>
        <v>#REF!</v>
      </c>
      <c r="E50" s="14" t="e">
        <f>+D50/B50</f>
        <v>#REF!</v>
      </c>
    </row>
    <row r="51" spans="1:5">
      <c r="A51" s="64"/>
      <c r="B51" s="8"/>
      <c r="C51" s="8"/>
      <c r="D51" s="8"/>
    </row>
    <row r="52" spans="1:5">
      <c r="A52" s="64" t="s">
        <v>282</v>
      </c>
      <c r="B52" s="8" t="e">
        <f>'PB - ES'!C52</f>
        <v>#REF!</v>
      </c>
      <c r="C52" s="8" t="e">
        <f>#REF!</f>
        <v>#REF!</v>
      </c>
      <c r="D52" s="8" t="e">
        <f>+C52-B52</f>
        <v>#REF!</v>
      </c>
      <c r="E52" s="14" t="e">
        <f>+D52/B52</f>
        <v>#REF!</v>
      </c>
    </row>
    <row r="53" spans="1:5">
      <c r="A53" s="64"/>
      <c r="B53" s="8"/>
      <c r="C53" s="8"/>
      <c r="D53" s="8"/>
    </row>
    <row r="54" spans="1:5">
      <c r="A54" s="64" t="s">
        <v>320</v>
      </c>
      <c r="B54" s="8" t="e">
        <f>'PB - ES'!C54</f>
        <v>#REF!</v>
      </c>
      <c r="C54" s="8" t="e">
        <f>'CS-IRP TRAN 321'!I48</f>
        <v>#REF!</v>
      </c>
      <c r="D54" s="8" t="e">
        <f>+C54-B54</f>
        <v>#REF!</v>
      </c>
      <c r="E54" s="14" t="e">
        <f>+D54/B54</f>
        <v>#REF!</v>
      </c>
    </row>
    <row r="55" spans="1:5">
      <c r="A55" s="64"/>
      <c r="B55" s="8"/>
      <c r="C55" s="8"/>
      <c r="D55" s="8"/>
    </row>
    <row r="56" spans="1:5">
      <c r="A56" s="64" t="s">
        <v>321</v>
      </c>
      <c r="B56" s="8">
        <f>'PB - ES'!C56</f>
        <v>4264725.2867715694</v>
      </c>
      <c r="C56" s="8">
        <f>'CS-IRP SUB 331'!I48</f>
        <v>4264725.2867715694</v>
      </c>
      <c r="D56" s="8">
        <f>+C56-B56</f>
        <v>0</v>
      </c>
      <c r="E56" s="14">
        <f>+D56/B56</f>
        <v>0</v>
      </c>
    </row>
    <row r="57" spans="1:5">
      <c r="A57" s="64"/>
      <c r="B57" s="8"/>
      <c r="C57" s="8"/>
      <c r="D57" s="8"/>
      <c r="E57" s="14"/>
    </row>
    <row r="58" spans="1:5">
      <c r="A58" s="64" t="s">
        <v>283</v>
      </c>
      <c r="B58" s="8" t="e">
        <f>'PB - ES'!C58</f>
        <v>#REF!</v>
      </c>
      <c r="C58" s="8" t="e">
        <f>#REF!</f>
        <v>#REF!</v>
      </c>
      <c r="D58" s="8" t="e">
        <f>+C58-B58</f>
        <v>#REF!</v>
      </c>
      <c r="E58" s="14" t="e">
        <f>+D58/B58</f>
        <v>#REF!</v>
      </c>
    </row>
    <row r="59" spans="1:5">
      <c r="A59" s="64"/>
      <c r="B59" s="8"/>
      <c r="C59" s="8"/>
      <c r="D59" s="8"/>
    </row>
    <row r="60" spans="1:5">
      <c r="A60" s="64" t="s">
        <v>284</v>
      </c>
      <c r="B60" s="8" t="e">
        <f>'PB - ES'!C60</f>
        <v>#REF!</v>
      </c>
      <c r="C60" s="8" t="e">
        <f>#REF!</f>
        <v>#REF!</v>
      </c>
      <c r="D60" s="8" t="e">
        <f>+C60-B60</f>
        <v>#REF!</v>
      </c>
      <c r="E60" s="14" t="e">
        <f>+D60/B60</f>
        <v>#REF!</v>
      </c>
    </row>
    <row r="61" spans="1:5">
      <c r="A61" s="64"/>
      <c r="B61" s="8"/>
      <c r="C61" s="8"/>
      <c r="D61" s="8"/>
      <c r="E61" s="14"/>
    </row>
    <row r="62" spans="1:5">
      <c r="A62" s="64" t="s">
        <v>285</v>
      </c>
      <c r="B62" s="8" t="e">
        <f>'PB - ES'!C62</f>
        <v>#REF!</v>
      </c>
      <c r="C62" s="8" t="e">
        <f>#REF!</f>
        <v>#REF!</v>
      </c>
      <c r="D62" s="8" t="e">
        <f>+C62-B62</f>
        <v>#REF!</v>
      </c>
      <c r="E62" s="14" t="e">
        <f>+D62/B62</f>
        <v>#REF!</v>
      </c>
    </row>
    <row r="63" spans="1:5">
      <c r="A63" s="64"/>
      <c r="B63" s="8"/>
      <c r="C63" s="8"/>
      <c r="D63" s="8"/>
      <c r="E63" s="14"/>
    </row>
    <row r="64" spans="1:5">
      <c r="A64" s="64" t="s">
        <v>286</v>
      </c>
      <c r="B64" s="8" t="e">
        <f>'PB - ES'!C64</f>
        <v>#REF!</v>
      </c>
      <c r="C64" s="8" t="e">
        <f>#REF!</f>
        <v>#REF!</v>
      </c>
      <c r="D64" s="8" t="e">
        <f>+C64-B64</f>
        <v>#REF!</v>
      </c>
      <c r="E64" s="14" t="e">
        <f>+D64/B64</f>
        <v>#REF!</v>
      </c>
    </row>
    <row r="65" spans="1:6">
      <c r="B65" s="8"/>
      <c r="C65" s="8"/>
      <c r="D65" s="8"/>
    </row>
    <row r="66" spans="1:6">
      <c r="A66" t="s">
        <v>93</v>
      </c>
      <c r="B66" s="8" t="e">
        <f>'PB - ES'!C66</f>
        <v>#REF!</v>
      </c>
      <c r="C66" s="8" t="e">
        <f>#REF!</f>
        <v>#REF!</v>
      </c>
      <c r="D66" s="8" t="e">
        <f>+C66-B66</f>
        <v>#REF!</v>
      </c>
      <c r="E66" s="14" t="e">
        <f>+D66/B66</f>
        <v>#REF!</v>
      </c>
    </row>
    <row r="67" spans="1:6">
      <c r="B67" s="8"/>
      <c r="C67" s="8"/>
      <c r="D67" s="8"/>
    </row>
    <row r="68" spans="1:6">
      <c r="A68" t="s">
        <v>94</v>
      </c>
      <c r="B68" s="8" t="e">
        <f>'PB - ES'!C68</f>
        <v>#REF!</v>
      </c>
      <c r="C68" s="8" t="e">
        <f>#REF!</f>
        <v>#REF!</v>
      </c>
      <c r="D68" s="8" t="e">
        <f>+C68-B68</f>
        <v>#REF!</v>
      </c>
      <c r="E68" s="14" t="e">
        <f>+D68/B68</f>
        <v>#REF!</v>
      </c>
    </row>
    <row r="69" spans="1:6">
      <c r="B69" s="8"/>
      <c r="C69" s="8"/>
    </row>
    <row r="70" spans="1:6">
      <c r="A70" t="s">
        <v>17</v>
      </c>
      <c r="B70" s="8" t="e">
        <f>SUM(B10:B68)</f>
        <v>#REF!</v>
      </c>
      <c r="C70" s="8" t="e">
        <f>SUM(C10:C68)</f>
        <v>#REF!</v>
      </c>
      <c r="D70" s="50" t="e">
        <f>SUM(D10:D68)</f>
        <v>#REF!</v>
      </c>
      <c r="E70" s="14" t="e">
        <f>+D70/B70</f>
        <v>#REF!</v>
      </c>
    </row>
    <row r="73" spans="1:6">
      <c r="A73" s="9"/>
      <c r="D73" s="8"/>
      <c r="F73" s="8"/>
    </row>
    <row r="74" spans="1:6">
      <c r="D74" s="8"/>
    </row>
    <row r="75" spans="1:6">
      <c r="A75" s="9"/>
      <c r="D75" s="8"/>
    </row>
    <row r="76" spans="1:6">
      <c r="D76" s="8"/>
    </row>
    <row r="77" spans="1:6">
      <c r="A77" s="9"/>
      <c r="D77" s="8"/>
    </row>
  </sheetData>
  <printOptions horizontalCentered="1"/>
  <pageMargins left="0.75" right="0.75" top="0.5" bottom="0.5" header="0.5" footer="0.5"/>
  <pageSetup scale="8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E79"/>
  <sheetViews>
    <sheetView zoomScale="85" zoomScaleNormal="85" workbookViewId="0">
      <selection activeCell="B6" sqref="B6"/>
    </sheetView>
  </sheetViews>
  <sheetFormatPr defaultRowHeight="12.5"/>
  <cols>
    <col min="1" max="1" width="19" customWidth="1"/>
    <col min="2" max="2" width="21.81640625" customWidth="1"/>
    <col min="3" max="3" width="16.81640625" customWidth="1"/>
    <col min="4" max="4" width="16" bestFit="1" customWidth="1"/>
    <col min="5" max="5" width="12.54296875" customWidth="1"/>
  </cols>
  <sheetData>
    <row r="1" spans="1:5">
      <c r="A1" t="str">
        <f>+RS!B2</f>
        <v>KENTUCKY POWER BILLING ANALYSIS</v>
      </c>
    </row>
    <row r="2" spans="1:5">
      <c r="A2" t="str">
        <f>+RS!B4</f>
        <v>TEST YEAR ENDED MAY 31, 2025</v>
      </c>
    </row>
    <row r="3" spans="1:5">
      <c r="A3" t="s">
        <v>148</v>
      </c>
    </row>
    <row r="6" spans="1:5">
      <c r="A6" s="1"/>
      <c r="B6" s="1" t="s">
        <v>6</v>
      </c>
      <c r="C6" s="1" t="s">
        <v>6</v>
      </c>
      <c r="D6" s="1"/>
      <c r="E6" s="1"/>
    </row>
    <row r="7" spans="1:5">
      <c r="A7" s="1"/>
      <c r="B7" s="1" t="s">
        <v>145</v>
      </c>
      <c r="C7" s="1" t="s">
        <v>146</v>
      </c>
      <c r="D7" s="1"/>
      <c r="E7" s="1" t="s">
        <v>76</v>
      </c>
    </row>
    <row r="8" spans="1:5">
      <c r="A8" s="3" t="s">
        <v>2</v>
      </c>
      <c r="B8" s="3" t="s">
        <v>311</v>
      </c>
      <c r="C8" s="3" t="s">
        <v>143</v>
      </c>
      <c r="D8" s="3" t="s">
        <v>75</v>
      </c>
      <c r="E8" s="3" t="s">
        <v>75</v>
      </c>
    </row>
    <row r="9" spans="1:5">
      <c r="A9" s="3"/>
      <c r="B9" s="3"/>
      <c r="C9" s="3"/>
      <c r="D9" s="3"/>
      <c r="E9" s="3"/>
    </row>
    <row r="10" spans="1:5">
      <c r="A10" t="s">
        <v>79</v>
      </c>
      <c r="B10" s="8" t="e">
        <f>'PB - BSRR'!C10</f>
        <v>#REF!</v>
      </c>
      <c r="C10" s="8" t="e">
        <f>RS!#REF!</f>
        <v>#REF!</v>
      </c>
      <c r="D10" s="8" t="e">
        <f>+C10-B10</f>
        <v>#REF!</v>
      </c>
      <c r="E10" s="14" t="e">
        <f>+D10/B10</f>
        <v>#REF!</v>
      </c>
    </row>
    <row r="11" spans="1:5">
      <c r="B11" s="8"/>
      <c r="C11" s="8"/>
      <c r="D11" s="8"/>
    </row>
    <row r="12" spans="1:5">
      <c r="A12" t="s">
        <v>80</v>
      </c>
      <c r="B12" s="8" t="e">
        <f>'PB - BSRR'!C12</f>
        <v>#REF!</v>
      </c>
      <c r="C12" s="8" t="e">
        <f>#REF!</f>
        <v>#REF!</v>
      </c>
      <c r="D12" s="8" t="e">
        <f>+C12-B12</f>
        <v>#REF!</v>
      </c>
      <c r="E12" s="14" t="e">
        <f>+D12/B12</f>
        <v>#REF!</v>
      </c>
    </row>
    <row r="13" spans="1:5">
      <c r="B13" s="8"/>
      <c r="C13" s="8"/>
      <c r="D13" s="8"/>
    </row>
    <row r="14" spans="1:5">
      <c r="A14" t="s">
        <v>159</v>
      </c>
      <c r="B14" s="8" t="e">
        <f>'PB - BSRR'!C14</f>
        <v>#REF!</v>
      </c>
      <c r="C14" s="8" t="e">
        <f>#REF!</f>
        <v>#REF!</v>
      </c>
      <c r="D14" s="8" t="e">
        <f>+C14-B14</f>
        <v>#REF!</v>
      </c>
      <c r="E14" s="14" t="e">
        <f>+D14/B14</f>
        <v>#REF!</v>
      </c>
    </row>
    <row r="15" spans="1:5">
      <c r="B15" s="8"/>
      <c r="C15" s="8"/>
      <c r="D15" s="8"/>
    </row>
    <row r="16" spans="1:5">
      <c r="A16" t="s">
        <v>81</v>
      </c>
      <c r="B16" s="8" t="e">
        <f>'PB - BSRR'!C16</f>
        <v>#REF!</v>
      </c>
      <c r="C16" s="8" t="e">
        <f>#REF!</f>
        <v>#REF!</v>
      </c>
      <c r="D16" s="8" t="e">
        <f>+C16-B16</f>
        <v>#REF!</v>
      </c>
      <c r="E16" s="14" t="e">
        <f>+D16/B16</f>
        <v>#REF!</v>
      </c>
    </row>
    <row r="17" spans="1:5">
      <c r="B17" s="8"/>
      <c r="C17" s="8"/>
      <c r="D17" s="8"/>
    </row>
    <row r="18" spans="1:5">
      <c r="A18" t="s">
        <v>82</v>
      </c>
      <c r="B18" s="8" t="e">
        <f>'PB - BSRR'!C18</f>
        <v>#REF!</v>
      </c>
      <c r="C18" s="8" t="e">
        <f>#REF!</f>
        <v>#REF!</v>
      </c>
      <c r="D18" s="8" t="e">
        <f>+C18-B18</f>
        <v>#REF!</v>
      </c>
      <c r="E18" s="14" t="e">
        <f>+D18/B18</f>
        <v>#REF!</v>
      </c>
    </row>
    <row r="19" spans="1:5">
      <c r="B19" s="8"/>
      <c r="C19" s="8"/>
      <c r="D19" s="8"/>
    </row>
    <row r="20" spans="1:5">
      <c r="A20" t="s">
        <v>194</v>
      </c>
      <c r="B20" s="8" t="e">
        <f>'PB - BSRR'!C20</f>
        <v>#REF!</v>
      </c>
      <c r="C20" s="8" t="e">
        <f>'SGS TOD NA'!H40</f>
        <v>#REF!</v>
      </c>
      <c r="D20" s="8" t="e">
        <f>+C20-B20</f>
        <v>#REF!</v>
      </c>
      <c r="E20" s="14" t="e">
        <f>+D20/B20</f>
        <v>#REF!</v>
      </c>
    </row>
    <row r="21" spans="1:5">
      <c r="B21" s="8"/>
      <c r="C21" s="8"/>
      <c r="D21" s="8"/>
    </row>
    <row r="22" spans="1:5">
      <c r="A22" t="s">
        <v>83</v>
      </c>
      <c r="B22" s="8" t="e">
        <f>'PB - BSRR'!C22</f>
        <v>#REF!</v>
      </c>
      <c r="C22" s="8" t="e">
        <f>#REF!</f>
        <v>#REF!</v>
      </c>
      <c r="D22" s="8" t="e">
        <f>+C22-B22</f>
        <v>#REF!</v>
      </c>
      <c r="E22" s="14" t="e">
        <f>+D22/B22</f>
        <v>#REF!</v>
      </c>
    </row>
    <row r="23" spans="1:5">
      <c r="B23" s="8"/>
      <c r="C23" s="8"/>
      <c r="D23" s="8"/>
      <c r="E23" s="14"/>
    </row>
    <row r="24" spans="1:5">
      <c r="A24" t="s">
        <v>202</v>
      </c>
      <c r="B24" s="8" t="e">
        <f>'PB - BSRR'!C24</f>
        <v>#REF!</v>
      </c>
      <c r="C24" s="8" t="e">
        <f>+#REF!</f>
        <v>#REF!</v>
      </c>
      <c r="D24" s="8" t="e">
        <f>+C24-B24</f>
        <v>#REF!</v>
      </c>
      <c r="E24" s="14" t="e">
        <f>+D24/B24</f>
        <v>#REF!</v>
      </c>
    </row>
    <row r="25" spans="1:5">
      <c r="B25" s="8"/>
      <c r="C25" s="8"/>
      <c r="D25" s="8"/>
    </row>
    <row r="26" spans="1:5">
      <c r="A26" t="s">
        <v>84</v>
      </c>
      <c r="B26" s="8" t="e">
        <f>'PB - BSRR'!C26</f>
        <v>#REF!</v>
      </c>
      <c r="C26" s="8" t="e">
        <f>#REF!</f>
        <v>#REF!</v>
      </c>
      <c r="D26" s="8" t="e">
        <f>+C26-B26</f>
        <v>#REF!</v>
      </c>
      <c r="E26" s="14" t="e">
        <f>+D26/B26</f>
        <v>#REF!</v>
      </c>
    </row>
    <row r="27" spans="1:5">
      <c r="B27" s="8"/>
      <c r="C27" s="8"/>
      <c r="D27" s="8"/>
    </row>
    <row r="28" spans="1:5">
      <c r="A28" t="s">
        <v>85</v>
      </c>
      <c r="B28" s="8" t="e">
        <f>'PB - BSRR'!C28</f>
        <v>#REF!</v>
      </c>
      <c r="C28" s="8" t="e">
        <f>#REF!</f>
        <v>#REF!</v>
      </c>
      <c r="D28" s="8" t="e">
        <f>+C28-B28</f>
        <v>#REF!</v>
      </c>
      <c r="E28" s="14" t="e">
        <f>+D28/B28</f>
        <v>#REF!</v>
      </c>
    </row>
    <row r="29" spans="1:5">
      <c r="B29" s="8"/>
      <c r="C29" s="8"/>
      <c r="D29" s="8"/>
    </row>
    <row r="30" spans="1:5">
      <c r="A30" t="s">
        <v>86</v>
      </c>
      <c r="B30" s="8" t="e">
        <f>'PB - BSRR'!C30</f>
        <v>#REF!</v>
      </c>
      <c r="C30" s="8" t="e">
        <f>#REF!</f>
        <v>#REF!</v>
      </c>
      <c r="D30" s="8" t="e">
        <f>+C30-B30</f>
        <v>#REF!</v>
      </c>
      <c r="E30" s="14" t="e">
        <f>+D30/B30</f>
        <v>#REF!</v>
      </c>
    </row>
    <row r="31" spans="1:5">
      <c r="B31" s="8"/>
      <c r="C31" s="8"/>
      <c r="D31" s="8"/>
    </row>
    <row r="32" spans="1:5">
      <c r="A32" t="s">
        <v>87</v>
      </c>
      <c r="B32" s="8" t="e">
        <f>'PB - BSRR'!C32</f>
        <v>#REF!</v>
      </c>
      <c r="C32" s="8" t="e">
        <f>#REF!</f>
        <v>#REF!</v>
      </c>
      <c r="D32" s="8" t="e">
        <f>+C32-B32</f>
        <v>#REF!</v>
      </c>
      <c r="E32" s="14" t="e">
        <f>+D32/B32</f>
        <v>#REF!</v>
      </c>
    </row>
    <row r="33" spans="1:5">
      <c r="B33" s="8"/>
      <c r="C33" s="8"/>
      <c r="D33" s="8"/>
    </row>
    <row r="34" spans="1:5">
      <c r="A34" t="s">
        <v>88</v>
      </c>
      <c r="B34" s="8" t="e">
        <f>'PB - BSRR'!C34</f>
        <v>#REF!</v>
      </c>
      <c r="C34" s="8" t="e">
        <f>#REF!</f>
        <v>#REF!</v>
      </c>
      <c r="D34" s="8" t="e">
        <f>+C34-B34</f>
        <v>#REF!</v>
      </c>
      <c r="E34" s="14" t="e">
        <f>+D34/B34</f>
        <v>#REF!</v>
      </c>
    </row>
    <row r="35" spans="1:5">
      <c r="B35" s="8"/>
      <c r="C35" s="8"/>
      <c r="D35" s="8"/>
    </row>
    <row r="36" spans="1:5">
      <c r="A36" t="s">
        <v>89</v>
      </c>
      <c r="B36" s="8" t="e">
        <f>'PB - BSRR'!C36</f>
        <v>#REF!</v>
      </c>
      <c r="C36" s="8" t="e">
        <f>#REF!</f>
        <v>#REF!</v>
      </c>
      <c r="D36" s="8" t="e">
        <f>+C36-B36</f>
        <v>#REF!</v>
      </c>
      <c r="E36" s="14" t="e">
        <f>+D36/B36</f>
        <v>#REF!</v>
      </c>
    </row>
    <row r="37" spans="1:5">
      <c r="B37" s="8"/>
      <c r="C37" s="8"/>
      <c r="D37" s="8"/>
    </row>
    <row r="38" spans="1:5">
      <c r="A38" t="s">
        <v>90</v>
      </c>
      <c r="B38" s="8" t="e">
        <f>'PB - BSRR'!C38</f>
        <v>#REF!</v>
      </c>
      <c r="C38" s="8" t="e">
        <f>#REF!</f>
        <v>#REF!</v>
      </c>
      <c r="D38" s="8" t="e">
        <f>+C38-B38</f>
        <v>#REF!</v>
      </c>
      <c r="E38" s="14" t="e">
        <f>+D38/B38</f>
        <v>#REF!</v>
      </c>
    </row>
    <row r="39" spans="1:5">
      <c r="B39" s="8"/>
      <c r="C39" s="8"/>
      <c r="D39" s="8"/>
    </row>
    <row r="40" spans="1:5">
      <c r="A40" t="s">
        <v>91</v>
      </c>
      <c r="B40" s="8" t="e">
        <f>'PB - BSRR'!C40</f>
        <v>#REF!</v>
      </c>
      <c r="C40" s="8" t="e">
        <f>#REF!</f>
        <v>#REF!</v>
      </c>
      <c r="D40" s="8" t="e">
        <f>+C40-B40</f>
        <v>#REF!</v>
      </c>
      <c r="E40" s="14" t="e">
        <f>+D40/B40</f>
        <v>#REF!</v>
      </c>
    </row>
    <row r="41" spans="1:5">
      <c r="B41" s="8"/>
      <c r="C41" s="8"/>
      <c r="D41" s="8"/>
      <c r="E41" s="14"/>
    </row>
    <row r="42" spans="1:5">
      <c r="A42" t="s">
        <v>280</v>
      </c>
      <c r="B42" s="8" t="e">
        <f>'PB - BSRR'!C42</f>
        <v>#REF!</v>
      </c>
      <c r="C42" s="8" t="e">
        <f>#REF!</f>
        <v>#REF!</v>
      </c>
      <c r="D42" s="8" t="e">
        <f>+C42-B42</f>
        <v>#REF!</v>
      </c>
      <c r="E42" s="14" t="e">
        <f>+D42/B42</f>
        <v>#REF!</v>
      </c>
    </row>
    <row r="43" spans="1:5">
      <c r="B43" s="8"/>
      <c r="C43" s="8"/>
      <c r="D43" s="8"/>
    </row>
    <row r="44" spans="1:5">
      <c r="A44" t="s">
        <v>95</v>
      </c>
      <c r="B44" s="8" t="e">
        <f>'PB - BSRR'!C44</f>
        <v>#REF!</v>
      </c>
      <c r="C44" s="8" t="e">
        <f>#REF!</f>
        <v>#REF!</v>
      </c>
      <c r="D44" s="8" t="e">
        <f>+C44-B44</f>
        <v>#REF!</v>
      </c>
      <c r="E44" s="14" t="e">
        <f>+D44/B44</f>
        <v>#REF!</v>
      </c>
    </row>
    <row r="45" spans="1:5">
      <c r="B45" s="8"/>
      <c r="C45" s="8"/>
      <c r="D45" s="8"/>
    </row>
    <row r="46" spans="1:5">
      <c r="A46" t="s">
        <v>92</v>
      </c>
      <c r="B46" s="8" t="e">
        <f>'PB - BSRR'!C46</f>
        <v>#REF!</v>
      </c>
      <c r="C46" s="8" t="e">
        <f>#REF!</f>
        <v>#REF!</v>
      </c>
      <c r="D46" s="8" t="e">
        <f>+C46-B46</f>
        <v>#REF!</v>
      </c>
      <c r="E46" s="14" t="e">
        <f>+D46/B46</f>
        <v>#REF!</v>
      </c>
    </row>
    <row r="47" spans="1:5">
      <c r="B47" s="8"/>
      <c r="C47" s="8"/>
      <c r="D47" s="8"/>
      <c r="E47" s="14"/>
    </row>
    <row r="48" spans="1:5">
      <c r="A48" t="s">
        <v>197</v>
      </c>
      <c r="B48" s="8" t="e">
        <f>'PB - BSRR'!C48</f>
        <v>#REF!</v>
      </c>
      <c r="C48" s="8" t="e">
        <f>#REF!</f>
        <v>#REF!</v>
      </c>
      <c r="D48" s="8" t="e">
        <f>+C48-B48</f>
        <v>#REF!</v>
      </c>
      <c r="E48" s="14" t="e">
        <f>+D48/B48</f>
        <v>#REF!</v>
      </c>
    </row>
    <row r="49" spans="1:5">
      <c r="B49" s="8"/>
      <c r="C49" s="8"/>
      <c r="D49" s="8"/>
    </row>
    <row r="50" spans="1:5">
      <c r="A50" s="64" t="s">
        <v>281</v>
      </c>
      <c r="B50" s="8" t="e">
        <f>'PB - BSRR'!C50</f>
        <v>#REF!</v>
      </c>
      <c r="C50" s="8" t="e">
        <f>#REF!</f>
        <v>#REF!</v>
      </c>
      <c r="D50" s="8" t="e">
        <f>+C50-B50</f>
        <v>#REF!</v>
      </c>
      <c r="E50" s="14" t="e">
        <f>+D50/B50</f>
        <v>#REF!</v>
      </c>
    </row>
    <row r="51" spans="1:5">
      <c r="A51" s="64"/>
      <c r="B51" s="8"/>
      <c r="C51" s="8"/>
      <c r="D51" s="8"/>
    </row>
    <row r="52" spans="1:5">
      <c r="A52" s="64" t="s">
        <v>282</v>
      </c>
      <c r="B52" s="8" t="e">
        <f>'PB - BSRR'!C52</f>
        <v>#REF!</v>
      </c>
      <c r="C52" s="8" t="e">
        <f>#REF!</f>
        <v>#REF!</v>
      </c>
      <c r="D52" s="8" t="e">
        <f>+C52-B52</f>
        <v>#REF!</v>
      </c>
      <c r="E52" s="14" t="e">
        <f>+D52/B52</f>
        <v>#REF!</v>
      </c>
    </row>
    <row r="53" spans="1:5">
      <c r="A53" s="64"/>
      <c r="B53" s="8"/>
      <c r="C53" s="8"/>
      <c r="D53" s="8"/>
    </row>
    <row r="54" spans="1:5">
      <c r="A54" s="64" t="s">
        <v>320</v>
      </c>
      <c r="B54" s="8" t="e">
        <f>'PB - BSRR'!C54</f>
        <v>#REF!</v>
      </c>
      <c r="C54" s="8" t="e">
        <f>'CS-IRP TRAN 321'!J48</f>
        <v>#REF!</v>
      </c>
      <c r="D54" s="8" t="e">
        <f>+C54-B54</f>
        <v>#REF!</v>
      </c>
      <c r="E54" s="14" t="e">
        <f>+D54/B54</f>
        <v>#REF!</v>
      </c>
    </row>
    <row r="55" spans="1:5">
      <c r="A55" s="64"/>
      <c r="B55" s="8"/>
      <c r="C55" s="8"/>
      <c r="D55" s="8"/>
    </row>
    <row r="56" spans="1:5">
      <c r="A56" s="64" t="s">
        <v>321</v>
      </c>
      <c r="B56" s="8">
        <f>'PB - BSRR'!C56</f>
        <v>4264725.2867715694</v>
      </c>
      <c r="C56" s="8" t="e">
        <f>'CS-IRP SUB 331'!J48</f>
        <v>#REF!</v>
      </c>
      <c r="D56" s="8" t="e">
        <f>+C56-B56</f>
        <v>#REF!</v>
      </c>
      <c r="E56" s="14" t="e">
        <f>+D56/B56</f>
        <v>#REF!</v>
      </c>
    </row>
    <row r="57" spans="1:5">
      <c r="A57" s="64"/>
      <c r="B57" s="8"/>
      <c r="C57" s="8"/>
      <c r="D57" s="8"/>
      <c r="E57" s="14"/>
    </row>
    <row r="58" spans="1:5">
      <c r="A58" s="64" t="s">
        <v>283</v>
      </c>
      <c r="B58" s="8" t="e">
        <f>'PB - BSRR'!C58</f>
        <v>#REF!</v>
      </c>
      <c r="C58" s="8" t="e">
        <f>#REF!</f>
        <v>#REF!</v>
      </c>
      <c r="D58" s="8" t="e">
        <f>+C58-B58</f>
        <v>#REF!</v>
      </c>
      <c r="E58" s="14" t="e">
        <f>+D58/B58</f>
        <v>#REF!</v>
      </c>
    </row>
    <row r="59" spans="1:5">
      <c r="A59" s="64"/>
      <c r="B59" s="8"/>
      <c r="C59" s="8"/>
      <c r="D59" s="8"/>
    </row>
    <row r="60" spans="1:5">
      <c r="A60" s="64" t="s">
        <v>284</v>
      </c>
      <c r="B60" s="8" t="e">
        <f>'PB - BSRR'!C60</f>
        <v>#REF!</v>
      </c>
      <c r="C60" s="8" t="e">
        <f>#REF!</f>
        <v>#REF!</v>
      </c>
      <c r="D60" s="8" t="e">
        <f>+C60-B60</f>
        <v>#REF!</v>
      </c>
      <c r="E60" s="14" t="e">
        <f>+D60/B60</f>
        <v>#REF!</v>
      </c>
    </row>
    <row r="61" spans="1:5">
      <c r="A61" s="64"/>
      <c r="B61" s="8"/>
      <c r="C61" s="8"/>
      <c r="D61" s="8"/>
      <c r="E61" s="14"/>
    </row>
    <row r="62" spans="1:5">
      <c r="A62" s="64" t="s">
        <v>285</v>
      </c>
      <c r="B62" s="8" t="e">
        <f>'PB - BSRR'!C62</f>
        <v>#REF!</v>
      </c>
      <c r="C62" s="8" t="e">
        <f>#REF!</f>
        <v>#REF!</v>
      </c>
      <c r="D62" s="8" t="e">
        <f>+C62-B62</f>
        <v>#REF!</v>
      </c>
      <c r="E62" s="14" t="e">
        <f>+D62/B62</f>
        <v>#REF!</v>
      </c>
    </row>
    <row r="63" spans="1:5">
      <c r="A63" s="64"/>
      <c r="B63" s="8"/>
      <c r="C63" s="8"/>
      <c r="D63" s="8"/>
      <c r="E63" s="14"/>
    </row>
    <row r="64" spans="1:5">
      <c r="A64" s="64" t="s">
        <v>286</v>
      </c>
      <c r="B64" s="8" t="e">
        <f>'PB - BSRR'!C64</f>
        <v>#REF!</v>
      </c>
      <c r="C64" s="8" t="e">
        <f>#REF!</f>
        <v>#REF!</v>
      </c>
      <c r="D64" s="8" t="e">
        <f>+C64-B64</f>
        <v>#REF!</v>
      </c>
      <c r="E64" s="14" t="e">
        <f>+D64/B64</f>
        <v>#REF!</v>
      </c>
    </row>
    <row r="65" spans="1:5">
      <c r="B65" s="8"/>
      <c r="C65" s="8"/>
      <c r="D65" s="8"/>
    </row>
    <row r="66" spans="1:5">
      <c r="A66" t="s">
        <v>93</v>
      </c>
      <c r="B66" s="8" t="e">
        <f>'PB - BSRR'!C66</f>
        <v>#REF!</v>
      </c>
      <c r="C66" s="8" t="e">
        <f>#REF!</f>
        <v>#REF!</v>
      </c>
      <c r="D66" s="8" t="e">
        <f>+C66-B66</f>
        <v>#REF!</v>
      </c>
      <c r="E66" s="14" t="e">
        <f>+D66/B66</f>
        <v>#REF!</v>
      </c>
    </row>
    <row r="67" spans="1:5">
      <c r="B67" s="8"/>
      <c r="C67" s="8"/>
      <c r="D67" s="8"/>
    </row>
    <row r="68" spans="1:5">
      <c r="A68" t="s">
        <v>94</v>
      </c>
      <c r="B68" s="8" t="e">
        <f>'PB - BSRR'!C68</f>
        <v>#REF!</v>
      </c>
      <c r="C68" s="8" t="e">
        <f>#REF!</f>
        <v>#REF!</v>
      </c>
      <c r="D68" s="8" t="e">
        <f>+C68-B68</f>
        <v>#REF!</v>
      </c>
      <c r="E68" s="14" t="e">
        <f>+D68/B68</f>
        <v>#REF!</v>
      </c>
    </row>
    <row r="69" spans="1:5">
      <c r="B69" s="8"/>
      <c r="C69" s="8"/>
    </row>
    <row r="70" spans="1:5">
      <c r="A70" t="s">
        <v>17</v>
      </c>
      <c r="B70" s="8" t="e">
        <f>SUM(B10:B68)</f>
        <v>#REF!</v>
      </c>
      <c r="C70" s="8" t="e">
        <f>SUM(C10:C68)</f>
        <v>#REF!</v>
      </c>
      <c r="D70" s="8" t="e">
        <f>SUM(D10:D68)</f>
        <v>#REF!</v>
      </c>
      <c r="E70" s="14" t="e">
        <f>+D70/B70</f>
        <v>#REF!</v>
      </c>
    </row>
    <row r="71" spans="1:5">
      <c r="D71">
        <v>6172541</v>
      </c>
    </row>
    <row r="72" spans="1:5">
      <c r="C72" s="42"/>
      <c r="D72" s="8" t="e">
        <f>D70-D71</f>
        <v>#REF!</v>
      </c>
    </row>
    <row r="73" spans="1:5">
      <c r="A73" s="9"/>
      <c r="B73" s="8"/>
      <c r="D73" s="8"/>
    </row>
    <row r="74" spans="1:5">
      <c r="D74" s="8"/>
    </row>
    <row r="75" spans="1:5">
      <c r="A75" s="9"/>
      <c r="B75" s="8"/>
      <c r="D75" s="8"/>
    </row>
    <row r="77" spans="1:5">
      <c r="A77" s="9"/>
      <c r="B77" s="8"/>
      <c r="D77" s="8"/>
    </row>
    <row r="79" spans="1:5">
      <c r="B79" s="8"/>
    </row>
  </sheetData>
  <phoneticPr fontId="0" type="noConversion"/>
  <printOptions horizontalCentered="1"/>
  <pageMargins left="0.75" right="0.75" top="0.5" bottom="0.5" header="0.5" footer="0.5"/>
  <pageSetup scale="81"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wvc2lzbD48VXNlck5hbWU+Q09SUFxzMjkyNzk5PC9Vc2VyTmFtZT48RGF0ZVRpbWU+NC8xMS8yMDIzIDM6Mzk6MTIgUE08L0RhdGVUaW1lPjxMYWJlbFN0cmluZz5VbmNhdGVnb3JpemVkPC9MYWJlbFN0cmluZz48L2l0ZW0+PC9sYWJlbEhpc3Rvcnk+</Value>
</WrappedLabelHistory>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sisl>
</file>

<file path=customXml/itemProps1.xml><?xml version="1.0" encoding="utf-8"?>
<ds:datastoreItem xmlns:ds="http://schemas.openxmlformats.org/officeDocument/2006/customXml" ds:itemID="{1B351DE7-1C46-4AF1-ADE7-2C62272C89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EDD267-5CFF-43F3-A046-D2C5A3FE4145}">
  <ds:schemaRefs>
    <ds:schemaRef ds:uri="http://schemas.microsoft.com/sharepoint/v3/contenttype/forms"/>
  </ds:schemaRefs>
</ds:datastoreItem>
</file>

<file path=customXml/itemProps3.xml><?xml version="1.0" encoding="utf-8"?>
<ds:datastoreItem xmlns:ds="http://schemas.openxmlformats.org/officeDocument/2006/customXml" ds:itemID="{B0574759-2D9F-4E2B-A76E-469E4F7AEF6F}">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19990090-0C92-405D-ADFB-D129541D388F}">
  <ds:schemaRefs>
    <ds:schemaRef ds:uri="f88ffb1c-9230-4705-a789-27bae69f5829"/>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b6888f76-1100-40b0-929b-1efe9044426d"/>
    <ds:schemaRef ds:uri="http://www.w3.org/XML/1998/namespace"/>
  </ds:schemaRefs>
</ds:datastoreItem>
</file>

<file path=customXml/itemProps5.xml><?xml version="1.0" encoding="utf-8"?>
<ds:datastoreItem xmlns:ds="http://schemas.openxmlformats.org/officeDocument/2006/customXml" ds:itemID="{07CA67AF-DE1D-4A2E-88D6-A4EC376DAD0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15</vt:i4>
      </vt:variant>
    </vt:vector>
  </HeadingPairs>
  <TitlesOfParts>
    <vt:vector size="77" baseType="lpstr">
      <vt:lpstr>HEAP</vt:lpstr>
      <vt:lpstr>Exhibit KIW-S2</vt:lpstr>
      <vt:lpstr>Exhibit KIW-S3</vt:lpstr>
      <vt:lpstr>PB - ED</vt:lpstr>
      <vt:lpstr>PB Sum</vt:lpstr>
      <vt:lpstr>PB - SS</vt:lpstr>
      <vt:lpstr>PB - ES</vt:lpstr>
      <vt:lpstr>PB - BSRR</vt:lpstr>
      <vt:lpstr>PB - AF</vt:lpstr>
      <vt:lpstr>YEM</vt:lpstr>
      <vt:lpstr>Annualization Adj. P1</vt:lpstr>
      <vt:lpstr>Annualization Adj. P2</vt:lpstr>
      <vt:lpstr>SGS TOD NA</vt:lpstr>
      <vt:lpstr>CC Summary OLD</vt:lpstr>
      <vt:lpstr>Exhibit KIW-S3-&gt;</vt:lpstr>
      <vt:lpstr>RS</vt:lpstr>
      <vt:lpstr>RS LMTOD</vt:lpstr>
      <vt:lpstr>RS TOD</vt:lpstr>
      <vt:lpstr>SGS TOD</vt:lpstr>
      <vt:lpstr>GS-SEC</vt:lpstr>
      <vt:lpstr>GS-AF</vt:lpstr>
      <vt:lpstr>GS-NM</vt:lpstr>
      <vt:lpstr>GSLMTOD</vt:lpstr>
      <vt:lpstr>MGSTOD</vt:lpstr>
      <vt:lpstr>GS-PRI</vt:lpstr>
      <vt:lpstr>GS-SUB</vt:lpstr>
      <vt:lpstr>LGS-SEC</vt:lpstr>
      <vt:lpstr>LGS-PRI</vt:lpstr>
      <vt:lpstr>LGSLMTOD</vt:lpstr>
      <vt:lpstr>LGS-PRI TOD</vt:lpstr>
      <vt:lpstr>LGS-SUB</vt:lpstr>
      <vt:lpstr>LGS-TRAN</vt:lpstr>
      <vt:lpstr>LGS-SEC TOD</vt:lpstr>
      <vt:lpstr>PS-SEC</vt:lpstr>
      <vt:lpstr>PS-PRI</vt:lpstr>
      <vt:lpstr>IGS-SEC</vt:lpstr>
      <vt:lpstr>IGS-PRI</vt:lpstr>
      <vt:lpstr>IGS-SUB</vt:lpstr>
      <vt:lpstr>IGS-TRAN</vt:lpstr>
      <vt:lpstr>MW</vt:lpstr>
      <vt:lpstr>SL</vt:lpstr>
      <vt:lpstr>OL</vt:lpstr>
      <vt:lpstr>DO NOT PRINT--&gt;</vt:lpstr>
      <vt:lpstr>Exhibit K</vt:lpstr>
      <vt:lpstr>Gen Rider</vt:lpstr>
      <vt:lpstr>DTL Rider Yr 1</vt:lpstr>
      <vt:lpstr>Rate Input</vt:lpstr>
      <vt:lpstr>Exhibit I</vt:lpstr>
      <vt:lpstr>Final billing units by tariff</vt:lpstr>
      <vt:lpstr>Bill Units</vt:lpstr>
      <vt:lpstr>CS-IRP TRAN 321</vt:lpstr>
      <vt:lpstr>CS-IRP SUB 331</vt:lpstr>
      <vt:lpstr>B&amp;A Surcharges</vt:lpstr>
      <vt:lpstr>Book2Bill</vt:lpstr>
      <vt:lpstr>Monthly # of Customers</vt:lpstr>
      <vt:lpstr>Envir FGD adj</vt:lpstr>
      <vt:lpstr>Fuel Summary</vt:lpstr>
      <vt:lpstr>kW Demands</vt:lpstr>
      <vt:lpstr>WNLA</vt:lpstr>
      <vt:lpstr>Tariff Mapping</vt:lpstr>
      <vt:lpstr>12 Months TS</vt:lpstr>
      <vt:lpstr>Realizations</vt:lpstr>
      <vt:lpstr>'12 Months TS'!Print_Area</vt:lpstr>
      <vt:lpstr>'B&amp;A Surcharges'!Print_Area</vt:lpstr>
      <vt:lpstr>'DTL Rider Yr 1'!Print_Area</vt:lpstr>
      <vt:lpstr>'Exhibit I'!Print_Area</vt:lpstr>
      <vt:lpstr>'Exhibit KIW-S2'!Print_Area</vt:lpstr>
      <vt:lpstr>'Exhibit KIW-S3'!Print_Area</vt:lpstr>
      <vt:lpstr>OL!Print_Area</vt:lpstr>
      <vt:lpstr>'PB Sum'!Print_Area</vt:lpstr>
      <vt:lpstr>SL!Print_Area</vt:lpstr>
      <vt:lpstr>'12 Months TS'!Print_Titles</vt:lpstr>
      <vt:lpstr>'Monthly # of Customers'!Print_Titles</vt:lpstr>
      <vt:lpstr>'Tariff Mapping'!RATE_CLASS</vt:lpstr>
      <vt:lpstr>Rate_Class</vt:lpstr>
      <vt:lpstr>Rate_Class2</vt:lpstr>
      <vt:lpstr>TARIFF_CODE</vt:lpstr>
    </vt:vector>
  </TitlesOfParts>
  <Company>IT-CPS-6/6/2-(Help#=8-835-3050) Full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s003217</dc:creator>
  <cp:keywords/>
  <cp:lastModifiedBy>Michelle Caldwell</cp:lastModifiedBy>
  <cp:lastPrinted>2026-01-09T20:56:39Z</cp:lastPrinted>
  <dcterms:created xsi:type="dcterms:W3CDTF">2005-07-05T21:09:12Z</dcterms:created>
  <dcterms:modified xsi:type="dcterms:W3CDTF">2026-01-26T00:19:16Z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49f923da-144e-4ac2-88ca-204f091da32f</vt:lpwstr>
  </property>
  <property fmtid="{D5CDD505-2E9C-101B-9397-08002B2CF9AE}" pid="3" name="bjSaver">
    <vt:lpwstr>N1DSBWDQZIeY/VRw0Xy3fwx0B1BRPR0Y</vt:lpwstr>
  </property>
  <property fmtid="{D5CDD505-2E9C-101B-9397-08002B2CF9AE}" pid="4" name="bjDocumentSecurityLabel">
    <vt:lpwstr>Uncategorized</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uid="936e22d5-45a7-4cb7-95ab-1aa8c7c88789" value="" /&gt;&lt;/sisl&gt;</vt:lpwstr>
  </property>
  <property fmtid="{D5CDD505-2E9C-101B-9397-08002B2CF9AE}" pid="7" name="MSIP_Label_574d496c-7ac4-4b13-81fd-698eca66b217_SiteId">
    <vt:lpwstr>15f3c881-6b03-4ff6-8559-77bf5177818f</vt:lpwstr>
  </property>
  <property fmtid="{D5CDD505-2E9C-101B-9397-08002B2CF9AE}" pid="8" name="MSIP_Label_574d496c-7ac4-4b13-81fd-698eca66b217_Name">
    <vt:lpwstr>Uncategorized</vt:lpwstr>
  </property>
  <property fmtid="{D5CDD505-2E9C-101B-9397-08002B2CF9AE}" pid="9" name="MSIP_Label_574d496c-7ac4-4b13-81fd-698eca66b217_Enabled">
    <vt:lpwstr>true</vt:lpwstr>
  </property>
  <property fmtid="{D5CDD505-2E9C-101B-9397-08002B2CF9AE}" pid="10" name="bjClsUserRVM">
    <vt:lpwstr>[]</vt:lpwstr>
  </property>
  <property fmtid="{D5CDD505-2E9C-101B-9397-08002B2CF9AE}" pid="11" name="bjLabelHistoryID">
    <vt:lpwstr>{B0574759-2D9F-4E2B-A76E-469E4F7AEF6F}</vt:lpwstr>
  </property>
  <property fmtid="{D5CDD505-2E9C-101B-9397-08002B2CF9AE}" pid="12" name="{A44787D4-0540-4523-9961-78E4036D8C6D}">
    <vt:lpwstr>{5B33D874-F8E9-4EDC-B57B-5181C6502C12}</vt:lpwstr>
  </property>
  <property fmtid="{D5CDD505-2E9C-101B-9397-08002B2CF9AE}" pid="13" name="ContentTypeId">
    <vt:lpwstr>0x0101004DF805D1E1DA4A49A223477D3B105720</vt:lpwstr>
  </property>
  <property fmtid="{D5CDD505-2E9C-101B-9397-08002B2CF9AE}" pid="14" name="bjpmDocIH">
    <vt:lpwstr>rF9e2tlYqSWhqVJb8KFazn8B1nIeX/p4</vt:lpwstr>
  </property>
  <property fmtid="{D5CDD505-2E9C-101B-9397-08002B2CF9AE}" pid="15" name="MediaServiceImageTags">
    <vt:lpwstr/>
  </property>
</Properties>
</file>